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uide" sheetId="1" state="visible" r:id="rId3"/>
    <sheet name="Player Card" sheetId="2" state="visible" r:id="rId4"/>
    <sheet name="Team" sheetId="3" state="visible" r:id="rId5"/>
    <sheet name="Trend Grid" sheetId="4" state="visible" r:id="rId6"/>
    <sheet name="Monthly Tracker" sheetId="5" state="visible" r:id="rId7"/>
    <sheet name="Signal Weights" sheetId="6" state="visible" r:id="rId8"/>
    <sheet name="Lists" sheetId="7" state="hidden" r:id="rId9"/>
    <sheet name="Counts" sheetId="8" state="visible" r:id="rId10"/>
    <sheet name="Season Counts" sheetId="9" state="visible" r:id="rId11"/>
  </sheets>
  <definedNames>
    <definedName function="false" hidden="true" localSheetId="4" name="_xlnm._FilterDatabase" vbProcedure="false">'Monthly Tracker'!$A$1:$AE$2903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1" authorId="0">
      <text>
        <r>
          <rPr>
            <sz val="10"/>
            <rFont val="Arial"/>
            <family val="2"/>
          </rPr>
          <t xml:space="preserve">Below this a month is marked "Low PA" (too noisy to act on).</t>
        </r>
      </text>
    </comment>
    <comment ref="C22" authorId="0">
      <text>
        <r>
          <rPr>
            <sz val="10"/>
            <rFont val="Arial"/>
            <family val="2"/>
          </rPr>
          <t xml:space="preserve">Month xwOBA vs season xwOBA: ▲ Contact / ▼ Contact.</t>
        </r>
      </text>
    </comment>
    <comment ref="C23" authorId="0">
      <text>
        <r>
          <rPr>
            <sz val="10"/>
            <rFont val="Arial"/>
            <family val="2"/>
          </rPr>
          <t xml:space="preserve">Month Chase% vs season: ▲ Chase / ▼ Chase.</t>
        </r>
      </text>
    </comment>
    <comment ref="C24" authorId="0">
      <text>
        <r>
          <rPr>
            <sz val="10"/>
            <rFont val="Arial"/>
            <family val="2"/>
          </rPr>
          <t xml:space="preserve">Month bat speed vs season: ▲ / ▼ Bat Speed. About 2 SD of a typical month vs. the season line.</t>
        </r>
      </text>
    </comment>
    <comment ref="C25" authorId="0">
      <text>
        <r>
          <rPr>
            <sz val="10"/>
            <rFont val="Arial"/>
            <family val="2"/>
          </rPr>
          <t xml:space="preserve">Hitter-months under this are left blank in the heat maps.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Hardcoded counting inputs aggregated from Baseball Savant pitch-level Statcast data (2026 regular season) by src/build_counts.py.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Hardcoded counting inputs aggregated from Baseball Savant pitch-level Statcast data (2026 regular season) by src/build_counts.py.</t>
        </r>
      </text>
    </comment>
  </commentList>
</comments>
</file>

<file path=xl/sharedStrings.xml><?xml version="1.0" encoding="utf-8"?>
<sst xmlns="http://schemas.openxmlformats.org/spreadsheetml/2006/main" count="16739" uniqueCount="1572">
  <si>
    <t xml:space="preserve">MLB Hitter Monthly Tracker - 2026</t>
  </si>
  <si>
    <t xml:space="preserve">Emerson Jimenez | Emerson Performance (EP) | ejimenezperformance.github.io</t>
  </si>
  <si>
    <t xml:space="preserve">Source: Baseball Savant Statcast Search, pitch-level, 2026 regular season, all 30 teams (183,849 PA, 662 hitters). A traded hitter appears once per team, counting only the PAs he took for that team. Late-March games are grouped into "Mar-Apr".</t>
  </si>
  <si>
    <t xml:space="preserve">Tabs</t>
  </si>
  <si>
    <t xml:space="preserve">Player Card</t>
  </si>
  <si>
    <t xml:space="preserve">Pick a team, then a hitter (yellow cells): every metric by month + season, with trend charts.</t>
  </si>
  <si>
    <t xml:space="preserve">Team</t>
  </si>
  <si>
    <t xml:space="preserve">Pick a team: team offense by month next to the MLB season line.</t>
  </si>
  <si>
    <t xml:space="preserve">Trend Grid</t>
  </si>
  <si>
    <t xml:space="preserve">Pick a team: heat maps (hitters x months) for xwOBA, Barrel%, Chase% and Bat Speed. Hitters with 50+ PA for that team.</t>
  </si>
  <si>
    <t xml:space="preserve">Monthly Tracker</t>
  </si>
  <si>
    <t xml:space="preserve">Every team-hitter-month in MLB (use the filters). Each month vs. the hitter's season, with flags.</t>
  </si>
  <si>
    <t xml:space="preserve">Signal Weights</t>
  </si>
  <si>
    <t xml:space="preserve">League-wide test: how much of a monthly change carries into the next month. Read this before acting on a flag.</t>
  </si>
  <si>
    <t xml:space="preserve">Counts / Season Counts</t>
  </si>
  <si>
    <t xml:space="preserve">Hardcoded counting inputs from Statcast. Every other number in the workbook is a formula on these tabs.</t>
  </si>
  <si>
    <t xml:space="preserve">Key finding (all MLB hitters, 2026)</t>
  </si>
  <si>
    <t xml:space="preserve">Confirmed carry-over: Bat Speed. Bat speed: 44% of a month's change vs. the season line showed up again the next month (95% CI 0.31 to 0.57), CONFIRMED.</t>
  </si>
  <si>
    <t xml:space="preserve">wOBA, xwOBA, K%: no evidence a hot or cold month carries over beyond what its sample size already explains. The season line is the better guide; reacting fully to one month made next-month forecasts worse.</t>
  </si>
  <si>
    <t xml:space="preserve">Chase%, Barrel%: a small real carry-over, below the 0.20 bar set in advance. Watch, don't act alone.</t>
  </si>
  <si>
    <t xml:space="preserve">Bat speed vs. results: a slower-bat month did NOT come with a worse next-month xwOBA (+0.7 points per mph, 95% CI -7.6 to +8.4; NOT CONFIRMED). Use a ▼ Bat Speed flag for workload and health checks, not as a production forecast.</t>
  </si>
  <si>
    <t xml:space="preserve">Flag thresholds (edit the yellow cells)</t>
  </si>
  <si>
    <t xml:space="preserve">Min PA for a flag</t>
  </si>
  <si>
    <t xml:space="preserve">xwOBA change</t>
  </si>
  <si>
    <t xml:space="preserve">Chase% change</t>
  </si>
  <si>
    <t xml:space="preserve">Bat Speed change (mph)</t>
  </si>
  <si>
    <t xml:space="preserve">Min PA per month in Trend Grid</t>
  </si>
  <si>
    <t xml:space="preserve">Flags compare each month with the hitter's full season for that team (end-of-season view).</t>
  </si>
  <si>
    <t xml:space="preserve">Glossary</t>
  </si>
  <si>
    <t xml:space="preserve">wOBA / xwOBA</t>
  </si>
  <si>
    <t xml:space="preserve">Run value of outcomes / of contact quality (EV + LA, plus actual K/BB/HBP). Savant pitch-level weights; reached-on-error and fielder's choice count as outs.</t>
  </si>
  <si>
    <t xml:space="preserve">xwOBA - wOBA</t>
  </si>
  <si>
    <t xml:space="preserve">Positive = results trailed the contact (bad luck). Negative = results outran the contact.</t>
  </si>
  <si>
    <t xml:space="preserve">Barrel% / HardHit%</t>
  </si>
  <si>
    <t xml:space="preserve">Barrels (Statcast launch_speed_angle = 6) and 95+ mph batted balls, per batted-ball event.</t>
  </si>
  <si>
    <t xml:space="preserve">SweetSpot%</t>
  </si>
  <si>
    <t xml:space="preserve">Batted balls with launch angle 8-32 degrees, per batted-ball event.</t>
  </si>
  <si>
    <t xml:space="preserve">Chase% / Z-Swing%</t>
  </si>
  <si>
    <t xml:space="preserve">Swing rate on pitches outside the zone (zones 11-14) / inside the zone (zones 1-9).</t>
  </si>
  <si>
    <t xml:space="preserve">Whiff% / Z-Contact%</t>
  </si>
  <si>
    <t xml:space="preserve">Swinging strikes per swing (foul tips count as contact) / contact rate on in-zone swings.</t>
  </si>
  <si>
    <t xml:space="preserve">Bat Speed</t>
  </si>
  <si>
    <t xml:space="preserve">Average of competitive swings = the fastest 90% of the hitter's 2026 swings (bunts excluded), as on Savant.</t>
  </si>
  <si>
    <t xml:space="preserve">Fast-Swing%</t>
  </si>
  <si>
    <t xml:space="preserve">Competitive swings at 75+ mph.</t>
  </si>
  <si>
    <t xml:space="preserve">Run Value</t>
  </si>
  <si>
    <t xml:space="preserve">Sum of Statcast delta run expectancy over every pitch the hitter saw (runs above average).</t>
  </si>
  <si>
    <t xml:space="preserve">Team:</t>
  </si>
  <si>
    <t xml:space="preserve">ATH</t>
  </si>
  <si>
    <t xml:space="preserve">&lt;- choose a team, then a hitter from that team</t>
  </si>
  <si>
    <t xml:space="preserve">Hitter:</t>
  </si>
  <si>
    <t xml:space="preserve">Lawrence Butler</t>
  </si>
  <si>
    <t xml:space="preserve">Metric</t>
  </si>
  <si>
    <t xml:space="preserve">Mar-Apr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</si>
  <si>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</si>
  <si>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</si>
  <si>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</si>
  <si>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</si>
  <si>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</si>
  <si>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Season</t>
  </si>
  <si>
    <t xml:space="preserve">PA</t>
  </si>
  <si>
    <t xml:space="preserve">AVG</t>
  </si>
  <si>
    <t xml:space="preserve">OBP</t>
  </si>
  <si>
    <t xml:space="preserve">SLG</t>
  </si>
  <si>
    <t xml:space="preserve">HR</t>
  </si>
  <si>
    <t xml:space="preserve">wOBA</t>
  </si>
  <si>
    <t xml:space="preserve">xwOBA</t>
  </si>
  <si>
    <t xml:space="preserve">K%</t>
  </si>
  <si>
    <t xml:space="preserve">BB%</t>
  </si>
  <si>
    <t xml:space="preserve">Barrel%</t>
  </si>
  <si>
    <t xml:space="preserve">HardHit%</t>
  </si>
  <si>
    <t xml:space="preserve">Avg EV</t>
  </si>
  <si>
    <t xml:space="preserve">Chase%</t>
  </si>
  <si>
    <t xml:space="preserve">Z-Swing%</t>
  </si>
  <si>
    <t xml:space="preserve">Whiff%</t>
  </si>
  <si>
    <t xml:space="preserve">Z-Contact%</t>
  </si>
  <si>
    <t xml:space="preserve">Blank = no PA that month. Small monthly samples are noisy: read every rate with the PA row.</t>
  </si>
  <si>
    <t xml:space="preserve">Team Offense by Month</t>
  </si>
  <si>
    <t xml:space="preserve">MLB</t>
  </si>
  <si>
    <t xml:space="preserve">MLB column: league season rates; PA, HR and Run Value shown per team (league total / 30).</t>
  </si>
  <si>
    <t xml:space="preserve">Hitters with 50+ PA for the team, by PA. Gold = better than the group, navy = worse (Chase%: gold = more disciplined). Blank = under the monthly PA minimum on the Guide tab.</t>
  </si>
  <si>
    <t xml:space="preserve">Hitter</t>
  </si>
  <si>
    <t xml:space="preserve">Month</t>
  </si>
  <si>
    <t xml:space="preserve">Season xwOBA</t>
  </si>
  <si>
    <t xml:space="preserve">Δ xwOBA</t>
  </si>
  <si>
    <t xml:space="preserve">Season Chase%</t>
  </si>
  <si>
    <t xml:space="preserve">Δ Chase%</t>
  </si>
  <si>
    <t xml:space="preserve">Season Bat Speed</t>
  </si>
  <si>
    <t xml:space="preserve">Δ Bat Speed</t>
  </si>
  <si>
    <t xml:space="preserve">Flags</t>
  </si>
  <si>
    <t xml:space="preserve">SC row</t>
  </si>
  <si>
    <t xml:space="preserve">How much should a monthly flag move us? (all MLB hitters, 2026)</t>
  </si>
  <si>
    <t xml:space="preserve">Persistence = share of a month's change vs. the season line that showed up again the next month, beyond what the month's sample size already explains (0 = the month is just more data). Player-clustered bootstrap CIs, Benjamini-Hochberg q-values; CONFIRMED = q &lt; 0.05 and persistence &gt;= 0.20 (set before the run).</t>
  </si>
  <si>
    <t xml:space="preserve">Pairs</t>
  </si>
  <si>
    <t xml:space="preserve">Hitters</t>
  </si>
  <si>
    <t xml:space="preserve">Persistence</t>
  </si>
  <si>
    <t xml:space="preserve">CI low</t>
  </si>
  <si>
    <t xml:space="preserve">CI high</t>
  </si>
  <si>
    <t xml:space="preserve">q-value</t>
  </si>
  <si>
    <t xml:space="preserve">Label</t>
  </si>
  <si>
    <t xml:space="preserve">What it means</t>
  </si>
  <si>
    <t xml:space="preserve">Forecast gain vs. no extra reaction</t>
  </si>
  <si>
    <t xml:space="preserve">Error of reacting fully vs. none</t>
  </si>
  <si>
    <t xml:space="preserve">NOT CONFIRMED</t>
  </si>
  <si>
    <t xml:space="preserve">no evidence it carries over</t>
  </si>
  <si>
    <t xml:space="preserve">real but small (below the 0.20 bar)</t>
  </si>
  <si>
    <t xml:space="preserve">CONFIRMED</t>
  </si>
  <si>
    <t xml:space="preserve">carries into the next month</t>
  </si>
  <si>
    <t xml:space="preserve">Reading a flag: expected next-month change = persistence x this month's change. Example: a hitter 1.0 mph below his season bat speed -&gt; expect about 0.4 mph below next month (on top of the league-wide seasonal drift).</t>
  </si>
  <si>
    <t xml:space="preserve">Blue = hardcoded from results/persistence_and_projection.csv; rerun the pipeline to refresh.</t>
  </si>
  <si>
    <t xml:space="preserve">ATL</t>
  </si>
  <si>
    <t xml:space="preserve">Jeff McNeil</t>
  </si>
  <si>
    <t xml:space="preserve">AZ</t>
  </si>
  <si>
    <t xml:space="preserve">Henry Bolte</t>
  </si>
  <si>
    <t xml:space="preserve">BAL</t>
  </si>
  <si>
    <t xml:space="preserve">Shea Langeliers</t>
  </si>
  <si>
    <t xml:space="preserve">BOS</t>
  </si>
  <si>
    <t xml:space="preserve">Tyler Soderstrom</t>
  </si>
  <si>
    <t xml:space="preserve">CHC</t>
  </si>
  <si>
    <t xml:space="preserve">Zack Gelof</t>
  </si>
  <si>
    <t xml:space="preserve">CIN</t>
  </si>
  <si>
    <t xml:space="preserve">Nick Kurtz</t>
  </si>
  <si>
    <t xml:space="preserve">CLE</t>
  </si>
  <si>
    <t xml:space="preserve">Carlos Cortes</t>
  </si>
  <si>
    <t xml:space="preserve">COL</t>
  </si>
  <si>
    <t xml:space="preserve">Jonah Heim</t>
  </si>
  <si>
    <t xml:space="preserve">CWS</t>
  </si>
  <si>
    <t xml:space="preserve">Jacob Wilson</t>
  </si>
  <si>
    <t xml:space="preserve">DET</t>
  </si>
  <si>
    <t xml:space="preserve">Max Muncy</t>
  </si>
  <si>
    <t xml:space="preserve">HOU</t>
  </si>
  <si>
    <t xml:space="preserve">Alika Williams</t>
  </si>
  <si>
    <t xml:space="preserve">KC</t>
  </si>
  <si>
    <t xml:space="preserve">Brent Rooker</t>
  </si>
  <si>
    <t xml:space="preserve">LAA</t>
  </si>
  <si>
    <t xml:space="preserve">Tommy White</t>
  </si>
  <si>
    <t xml:space="preserve">LAD</t>
  </si>
  <si>
    <t xml:space="preserve">Donovan Walton</t>
  </si>
  <si>
    <t xml:space="preserve">MIA</t>
  </si>
  <si>
    <t xml:space="preserve">Darell Hernaiz</t>
  </si>
  <si>
    <t xml:space="preserve">MIL</t>
  </si>
  <si>
    <t xml:space="preserve">Colby Thomas</t>
  </si>
  <si>
    <t xml:space="preserve">MIN</t>
  </si>
  <si>
    <t xml:space="preserve">Denzel Clarke</t>
  </si>
  <si>
    <t xml:space="preserve">NYM</t>
  </si>
  <si>
    <t xml:space="preserve">Brian Serven</t>
  </si>
  <si>
    <t xml:space="preserve">NYY</t>
  </si>
  <si>
    <t xml:space="preserve">Joshua Kuroda-Grauer</t>
  </si>
  <si>
    <t xml:space="preserve">PHI</t>
  </si>
  <si>
    <t xml:space="preserve">Austin Wynns</t>
  </si>
  <si>
    <t xml:space="preserve">Matt Olson</t>
  </si>
  <si>
    <t xml:space="preserve">PIT</t>
  </si>
  <si>
    <t xml:space="preserve">Michael Stefanic</t>
  </si>
  <si>
    <t xml:space="preserve">Ozzie Albies</t>
  </si>
  <si>
    <t xml:space="preserve">SD</t>
  </si>
  <si>
    <t xml:space="preserve">Joey Meneses</t>
  </si>
  <si>
    <t xml:space="preserve">Austin Riley</t>
  </si>
  <si>
    <t xml:space="preserve">SEA</t>
  </si>
  <si>
    <t xml:space="preserve">Andy Ibáñez</t>
  </si>
  <si>
    <t xml:space="preserve">Michael Harris II</t>
  </si>
  <si>
    <t xml:space="preserve">SF</t>
  </si>
  <si>
    <t xml:space="preserve">Jonathan Ornelas</t>
  </si>
  <si>
    <t xml:space="preserve">Mauricio Dubón</t>
  </si>
  <si>
    <t xml:space="preserve">STL</t>
  </si>
  <si>
    <t xml:space="preserve">Brett Harris</t>
  </si>
  <si>
    <t xml:space="preserve">Drake Baldwin</t>
  </si>
  <si>
    <t xml:space="preserve">TB</t>
  </si>
  <si>
    <t xml:space="preserve">Ronald Acuña Jr.</t>
  </si>
  <si>
    <t xml:space="preserve">TEX</t>
  </si>
  <si>
    <t xml:space="preserve">Mike Yastrzemski</t>
  </si>
  <si>
    <t xml:space="preserve">TOR</t>
  </si>
  <si>
    <t xml:space="preserve">Dominic Smith</t>
  </si>
  <si>
    <t xml:space="preserve">WSH</t>
  </si>
  <si>
    <t xml:space="preserve">Ha-Seong Kim</t>
  </si>
  <si>
    <t xml:space="preserve">Eli White</t>
  </si>
  <si>
    <t xml:space="preserve">Jorge Mateo</t>
  </si>
  <si>
    <t xml:space="preserve">Jim Jarvis</t>
  </si>
  <si>
    <t xml:space="preserve">Sean Murphy</t>
  </si>
  <si>
    <t xml:space="preserve">Joey Bart</t>
  </si>
  <si>
    <t xml:space="preserve">Geraldo Perdomo</t>
  </si>
  <si>
    <t xml:space="preserve">Corbin Carroll</t>
  </si>
  <si>
    <t xml:space="preserve">Ketel Marte</t>
  </si>
  <si>
    <t xml:space="preserve">Nolan Arenado</t>
  </si>
  <si>
    <t xml:space="preserve">Gabriel Moreno</t>
  </si>
  <si>
    <t xml:space="preserve">Ildemaro Vargas</t>
  </si>
  <si>
    <t xml:space="preserve">Brewer Hicklen</t>
  </si>
  <si>
    <t xml:space="preserve">Tim Tawa</t>
  </si>
  <si>
    <t xml:space="preserve">Lane Thomas</t>
  </si>
  <si>
    <t xml:space="preserve">Ryan Waldschmidt</t>
  </si>
  <si>
    <t xml:space="preserve">Jose Fernandez</t>
  </si>
  <si>
    <t xml:space="preserve">Sandy León</t>
  </si>
  <si>
    <t xml:space="preserve">Lourdes Gurriel Jr.</t>
  </si>
  <si>
    <t xml:space="preserve">Chadwick Tromp</t>
  </si>
  <si>
    <t xml:space="preserve">Adrian Del Castillo</t>
  </si>
  <si>
    <t xml:space="preserve">Kyle Farmer</t>
  </si>
  <si>
    <t xml:space="preserve">James McCann</t>
  </si>
  <si>
    <t xml:space="preserve">José Azócar</t>
  </si>
  <si>
    <t xml:space="preserve">Jorge Barrosa</t>
  </si>
  <si>
    <t xml:space="preserve">Lars Nootbaar</t>
  </si>
  <si>
    <t xml:space="preserve">Rowdy Tellez</t>
  </si>
  <si>
    <t xml:space="preserve">Max Kepler</t>
  </si>
  <si>
    <t xml:space="preserve">DaShawn Keirsey Jr.</t>
  </si>
  <si>
    <t xml:space="preserve">Tommy Troy</t>
  </si>
  <si>
    <t xml:space="preserve">Jair Camargo</t>
  </si>
  <si>
    <t xml:space="preserve">Jordan Lawlar</t>
  </si>
  <si>
    <t xml:space="preserve">Luke Williams</t>
  </si>
  <si>
    <t xml:space="preserve">Pavin Smith</t>
  </si>
  <si>
    <t xml:space="preserve">Victor Mederos</t>
  </si>
  <si>
    <t xml:space="preserve">Alek Thomas</t>
  </si>
  <si>
    <t xml:space="preserve">LuJames Groover</t>
  </si>
  <si>
    <t xml:space="preserve">Gunnar Henderson</t>
  </si>
  <si>
    <t xml:space="preserve">Pete Alonso</t>
  </si>
  <si>
    <t xml:space="preserve">Taylor Ward</t>
  </si>
  <si>
    <t xml:space="preserve">Leody Taveras</t>
  </si>
  <si>
    <t xml:space="preserve">Coby Mayo</t>
  </si>
  <si>
    <t xml:space="preserve">Samuel Basallo</t>
  </si>
  <si>
    <t xml:space="preserve">Colton Cowser</t>
  </si>
  <si>
    <t xml:space="preserve">Dylan Beavers</t>
  </si>
  <si>
    <t xml:space="preserve">Jackson Holliday</t>
  </si>
  <si>
    <t xml:space="preserve">Jeremiah Jackson</t>
  </si>
  <si>
    <t xml:space="preserve">Blaze Alexander</t>
  </si>
  <si>
    <t xml:space="preserve">Adley Rutschman</t>
  </si>
  <si>
    <t xml:space="preserve">Tyler O'Neill</t>
  </si>
  <si>
    <t xml:space="preserve">Christian Encarnacion-Strand</t>
  </si>
  <si>
    <t xml:space="preserve">Carlos Narváez</t>
  </si>
  <si>
    <t xml:space="preserve">Christian Franklin</t>
  </si>
  <si>
    <t xml:space="preserve">Wilyer Abreu</t>
  </si>
  <si>
    <t xml:space="preserve">Jarren Duran</t>
  </si>
  <si>
    <t xml:space="preserve">Caleb Durbin</t>
  </si>
  <si>
    <t xml:space="preserve">Tyler Locklear</t>
  </si>
  <si>
    <t xml:space="preserve">Ceddanne Rafaela</t>
  </si>
  <si>
    <t xml:space="preserve">Carlos Santana</t>
  </si>
  <si>
    <t xml:space="preserve">Willson Contreras</t>
  </si>
  <si>
    <t xml:space="preserve">Aramis Garcia</t>
  </si>
  <si>
    <t xml:space="preserve">Andruw Monasterio</t>
  </si>
  <si>
    <t xml:space="preserve">Jesús Sánchez</t>
  </si>
  <si>
    <t xml:space="preserve">Masataka Yoshida</t>
  </si>
  <si>
    <t xml:space="preserve">Luken Baker</t>
  </si>
  <si>
    <t xml:space="preserve">Nick Sogard</t>
  </si>
  <si>
    <t xml:space="preserve">Trevor Story</t>
  </si>
  <si>
    <t xml:space="preserve">Roman Anthony</t>
  </si>
  <si>
    <t xml:space="preserve">Connor Wong</t>
  </si>
  <si>
    <t xml:space="preserve">Marcelo Mayer</t>
  </si>
  <si>
    <t xml:space="preserve">Mickey Gasper</t>
  </si>
  <si>
    <t xml:space="preserve">Isiah Kiner-Falefa</t>
  </si>
  <si>
    <t xml:space="preserve">Anthony Seigler</t>
  </si>
  <si>
    <t xml:space="preserve">Jahmai Jones</t>
  </si>
  <si>
    <t xml:space="preserve">Romy Gonzalez</t>
  </si>
  <si>
    <t xml:space="preserve">Nate Eaton</t>
  </si>
  <si>
    <t xml:space="preserve">Pete Crow-Armstrong</t>
  </si>
  <si>
    <t xml:space="preserve">Michael Busch</t>
  </si>
  <si>
    <t xml:space="preserve">Alex Bregman</t>
  </si>
  <si>
    <t xml:space="preserve">Weston Wilson</t>
  </si>
  <si>
    <t xml:space="preserve">Nico Hoerner</t>
  </si>
  <si>
    <t xml:space="preserve">Sam Huff</t>
  </si>
  <si>
    <t xml:space="preserve">Ian Happ</t>
  </si>
  <si>
    <t xml:space="preserve">Rece Hinds</t>
  </si>
  <si>
    <t xml:space="preserve">Seiya Suzuki</t>
  </si>
  <si>
    <t xml:space="preserve">Yohel Pozo</t>
  </si>
  <si>
    <t xml:space="preserve">Dansby Swanson</t>
  </si>
  <si>
    <t xml:space="preserve">Carson Kelly</t>
  </si>
  <si>
    <t xml:space="preserve">Heston Kjerstad</t>
  </si>
  <si>
    <t xml:space="preserve">Michael Conforto</t>
  </si>
  <si>
    <t xml:space="preserve">Johnathan Rodríguez</t>
  </si>
  <si>
    <t xml:space="preserve">Pedro Ramírez</t>
  </si>
  <si>
    <t xml:space="preserve">Ryan Mountcastle</t>
  </si>
  <si>
    <t xml:space="preserve">Miguel Amaya</t>
  </si>
  <si>
    <t xml:space="preserve">Luis Robert Jr.</t>
  </si>
  <si>
    <t xml:space="preserve">Matt Shaw</t>
  </si>
  <si>
    <t xml:space="preserve">Jake Rogers</t>
  </si>
  <si>
    <t xml:space="preserve">Moisés Ballesteros</t>
  </si>
  <si>
    <t xml:space="preserve">José Barrero</t>
  </si>
  <si>
    <t xml:space="preserve">Tyrone Taylor</t>
  </si>
  <si>
    <t xml:space="preserve">Maverick Handley</t>
  </si>
  <si>
    <t xml:space="preserve">Sal Stewart</t>
  </si>
  <si>
    <t xml:space="preserve">Michael Siani</t>
  </si>
  <si>
    <t xml:space="preserve">Elly De La Cruz</t>
  </si>
  <si>
    <t xml:space="preserve">JJ Bleday</t>
  </si>
  <si>
    <t xml:space="preserve">Eugenio Suárez</t>
  </si>
  <si>
    <t xml:space="preserve">Matt McLain</t>
  </si>
  <si>
    <t xml:space="preserve">Tyler Stephenson</t>
  </si>
  <si>
    <t xml:space="preserve">Spencer Steer</t>
  </si>
  <si>
    <t xml:space="preserve">Dane Myers</t>
  </si>
  <si>
    <t xml:space="preserve">Nathaniel Lowe</t>
  </si>
  <si>
    <t xml:space="preserve">TJ Friedl</t>
  </si>
  <si>
    <t xml:space="preserve">Ke'Bryan Hayes</t>
  </si>
  <si>
    <t xml:space="preserve">Noelvi Marte</t>
  </si>
  <si>
    <t xml:space="preserve">Edwin Arroyo</t>
  </si>
  <si>
    <t xml:space="preserve">Jose Trevino</t>
  </si>
  <si>
    <t xml:space="preserve">Blake Dunn</t>
  </si>
  <si>
    <t xml:space="preserve">Héctor Rodríguez</t>
  </si>
  <si>
    <t xml:space="preserve">Will Benson</t>
  </si>
  <si>
    <t xml:space="preserve">Juan Brito</t>
  </si>
  <si>
    <t xml:space="preserve">Carlos Jorge</t>
  </si>
  <si>
    <t xml:space="preserve">Steven Kwan</t>
  </si>
  <si>
    <t xml:space="preserve">Brayan Rocchio</t>
  </si>
  <si>
    <t xml:space="preserve">Chase DeLauter</t>
  </si>
  <si>
    <t xml:space="preserve">José Ramírez</t>
  </si>
  <si>
    <t xml:space="preserve">Tsung-Che Cheng</t>
  </si>
  <si>
    <t xml:space="preserve">Travis Bazzana</t>
  </si>
  <si>
    <t xml:space="preserve">Angel Martínez</t>
  </si>
  <si>
    <t xml:space="preserve">Kyle Manzardo</t>
  </si>
  <si>
    <t xml:space="preserve">Curtis Mead</t>
  </si>
  <si>
    <t xml:space="preserve">Rhys Hoskins</t>
  </si>
  <si>
    <t xml:space="preserve">Daniel Schneemann</t>
  </si>
  <si>
    <t xml:space="preserve">Patrick Bailey</t>
  </si>
  <si>
    <t xml:space="preserve">Austin Hedges</t>
  </si>
  <si>
    <t xml:space="preserve">David Fry</t>
  </si>
  <si>
    <t xml:space="preserve">Jo Adell</t>
  </si>
  <si>
    <t xml:space="preserve">Petey Halpin</t>
  </si>
  <si>
    <t xml:space="preserve">Angel Genao</t>
  </si>
  <si>
    <t xml:space="preserve">Gabriel Arias</t>
  </si>
  <si>
    <t xml:space="preserve">Kahlil Watson</t>
  </si>
  <si>
    <t xml:space="preserve">Bo Naylor</t>
  </si>
  <si>
    <t xml:space="preserve">TJ Rumfield</t>
  </si>
  <si>
    <t xml:space="preserve">Jake McCarthy</t>
  </si>
  <si>
    <t xml:space="preserve">Kevin Alcántara</t>
  </si>
  <si>
    <t xml:space="preserve">Hunter Goodman</t>
  </si>
  <si>
    <t xml:space="preserve">BJ Murray Jr.</t>
  </si>
  <si>
    <t xml:space="preserve">Ezequiel Tovar</t>
  </si>
  <si>
    <t xml:space="preserve">Willi Castro</t>
  </si>
  <si>
    <t xml:space="preserve">Justin Dean</t>
  </si>
  <si>
    <t xml:space="preserve">Kyle Karros</t>
  </si>
  <si>
    <t xml:space="preserve">James Triantos</t>
  </si>
  <si>
    <t xml:space="preserve">Troy Johnston</t>
  </si>
  <si>
    <t xml:space="preserve">Nicky Lopez</t>
  </si>
  <si>
    <t xml:space="preserve">Mickey Moniak</t>
  </si>
  <si>
    <t xml:space="preserve">Dylan Carlson</t>
  </si>
  <si>
    <t xml:space="preserve">Cole Carrigg</t>
  </si>
  <si>
    <t xml:space="preserve">Scott Kingery</t>
  </si>
  <si>
    <t xml:space="preserve">Tyler Freeman</t>
  </si>
  <si>
    <t xml:space="preserve">Edouard Julien</t>
  </si>
  <si>
    <t xml:space="preserve">Brett Sullivan</t>
  </si>
  <si>
    <t xml:space="preserve">Jordan Beck</t>
  </si>
  <si>
    <t xml:space="preserve">Connor Norby</t>
  </si>
  <si>
    <t xml:space="preserve">Brenton Doyle</t>
  </si>
  <si>
    <t xml:space="preserve">Adael Amador</t>
  </si>
  <si>
    <t xml:space="preserve">Braxton Fulford</t>
  </si>
  <si>
    <t xml:space="preserve">Zac Veen</t>
  </si>
  <si>
    <t xml:space="preserve">Sterlin Thompson</t>
  </si>
  <si>
    <t xml:space="preserve">Miguel Vargas</t>
  </si>
  <si>
    <t xml:space="preserve">Chase Meidroth</t>
  </si>
  <si>
    <t xml:space="preserve">Colson Montgomery</t>
  </si>
  <si>
    <t xml:space="preserve">Sam Antonacci</t>
  </si>
  <si>
    <t xml:space="preserve">Munetaka Murakami</t>
  </si>
  <si>
    <t xml:space="preserve">Tristan Peters</t>
  </si>
  <si>
    <t xml:space="preserve">Andrew Benintendi</t>
  </si>
  <si>
    <t xml:space="preserve">Braden Montgomery</t>
  </si>
  <si>
    <t xml:space="preserve">Randal Grichuk</t>
  </si>
  <si>
    <t xml:space="preserve">Luisangel Acuña</t>
  </si>
  <si>
    <t xml:space="preserve">Edgar Quero</t>
  </si>
  <si>
    <t xml:space="preserve">P.J. Higgins</t>
  </si>
  <si>
    <t xml:space="preserve">Drew Romo</t>
  </si>
  <si>
    <t xml:space="preserve">Michael Toglia</t>
  </si>
  <si>
    <t xml:space="preserve">Kyle Teel</t>
  </si>
  <si>
    <t xml:space="preserve">Will Banfield</t>
  </si>
  <si>
    <t xml:space="preserve">Jacob Gonzalez</t>
  </si>
  <si>
    <t xml:space="preserve">Ivan Johnson</t>
  </si>
  <si>
    <t xml:space="preserve">Oswaldo Cabrera</t>
  </si>
  <si>
    <t xml:space="preserve">Derek Hill</t>
  </si>
  <si>
    <t xml:space="preserve">Everson Pereira</t>
  </si>
  <si>
    <t xml:space="preserve">Jarred Kelenic</t>
  </si>
  <si>
    <t xml:space="preserve">Kevin McGonigle</t>
  </si>
  <si>
    <t xml:space="preserve">Spencer Torkelson</t>
  </si>
  <si>
    <t xml:space="preserve">Dillon Dingler</t>
  </si>
  <si>
    <t xml:space="preserve">Riley Greene</t>
  </si>
  <si>
    <t xml:space="preserve">Colt Keith</t>
  </si>
  <si>
    <t xml:space="preserve">Zach McKinstry</t>
  </si>
  <si>
    <t xml:space="preserve">Gleyber Torres</t>
  </si>
  <si>
    <t xml:space="preserve">Hao-Yu Lee</t>
  </si>
  <si>
    <t xml:space="preserve">Matt Vierling</t>
  </si>
  <si>
    <t xml:space="preserve">Kerry Carpenter</t>
  </si>
  <si>
    <t xml:space="preserve">Max Clark</t>
  </si>
  <si>
    <t xml:space="preserve">Javier Báez</t>
  </si>
  <si>
    <t xml:space="preserve">Wenceel Pérez</t>
  </si>
  <si>
    <t xml:space="preserve">Ben Malgeri</t>
  </si>
  <si>
    <t xml:space="preserve">Eduardo Valencia</t>
  </si>
  <si>
    <t xml:space="preserve">James Outman</t>
  </si>
  <si>
    <t xml:space="preserve">George Valera</t>
  </si>
  <si>
    <t xml:space="preserve">Brett Callahan</t>
  </si>
  <si>
    <t xml:space="preserve">Stuart Fairchild</t>
  </si>
  <si>
    <t xml:space="preserve">John Peck</t>
  </si>
  <si>
    <t xml:space="preserve">CJ Kayfus</t>
  </si>
  <si>
    <t xml:space="preserve">Yordan Alvarez</t>
  </si>
  <si>
    <t xml:space="preserve">Cooper Ingle</t>
  </si>
  <si>
    <t xml:space="preserve">Isaac Paredes</t>
  </si>
  <si>
    <t xml:space="preserve">Christian Walker</t>
  </si>
  <si>
    <t xml:space="preserve">Jose Altuve</t>
  </si>
  <si>
    <t xml:space="preserve">Cam Smith</t>
  </si>
  <si>
    <t xml:space="preserve">Jeremy Peña</t>
  </si>
  <si>
    <t xml:space="preserve">Yainer Diaz</t>
  </si>
  <si>
    <t xml:space="preserve">Taylor Trammell</t>
  </si>
  <si>
    <t xml:space="preserve">Christian Vázquez</t>
  </si>
  <si>
    <t xml:space="preserve">Brice Matthews</t>
  </si>
  <si>
    <t xml:space="preserve">Nick Allen</t>
  </si>
  <si>
    <t xml:space="preserve">Daulton Varsho</t>
  </si>
  <si>
    <t xml:space="preserve">Jake Meyers</t>
  </si>
  <si>
    <t xml:space="preserve">LaMonte Wade Jr.</t>
  </si>
  <si>
    <t xml:space="preserve">Carlos Correa</t>
  </si>
  <si>
    <t xml:space="preserve">Joey Loperfido</t>
  </si>
  <si>
    <t xml:space="preserve">Braden Shewmake</t>
  </si>
  <si>
    <t xml:space="preserve">Zach Dezenzo</t>
  </si>
  <si>
    <t xml:space="preserve">Lucas Spence</t>
  </si>
  <si>
    <t xml:space="preserve">Zach Cole</t>
  </si>
  <si>
    <t xml:space="preserve">Bobby Witt Jr.</t>
  </si>
  <si>
    <t xml:space="preserve">Chad Stevens</t>
  </si>
  <si>
    <t xml:space="preserve">Salvador Perez</t>
  </si>
  <si>
    <t xml:space="preserve">Ryan Ritter</t>
  </si>
  <si>
    <t xml:space="preserve">Carter Jensen</t>
  </si>
  <si>
    <t xml:space="preserve">Vimael Machín</t>
  </si>
  <si>
    <t xml:space="preserve">Jac Caglianone</t>
  </si>
  <si>
    <t xml:space="preserve">Isaac Collins</t>
  </si>
  <si>
    <t xml:space="preserve">Vinnie Pasquantino</t>
  </si>
  <si>
    <t xml:space="preserve">Michael Massey</t>
  </si>
  <si>
    <t xml:space="preserve">Nick Loftin</t>
  </si>
  <si>
    <t xml:space="preserve">Maikel Garcia</t>
  </si>
  <si>
    <t xml:space="preserve">Kyle Isbel</t>
  </si>
  <si>
    <t xml:space="preserve">Starling Marte</t>
  </si>
  <si>
    <t xml:space="preserve">John Rave</t>
  </si>
  <si>
    <t xml:space="preserve">Tyler Tolbert</t>
  </si>
  <si>
    <t xml:space="preserve">Josh Rojas</t>
  </si>
  <si>
    <t xml:space="preserve">Jonathan India</t>
  </si>
  <si>
    <t xml:space="preserve">Zach Neto</t>
  </si>
  <si>
    <t xml:space="preserve">Mike Trout</t>
  </si>
  <si>
    <t xml:space="preserve">Vaughn Grissom</t>
  </si>
  <si>
    <t xml:space="preserve">Nolan Schanuel</t>
  </si>
  <si>
    <t xml:space="preserve">Oswald Peraza</t>
  </si>
  <si>
    <t xml:space="preserve">Jorge Soler</t>
  </si>
  <si>
    <t xml:space="preserve">Austin Hays</t>
  </si>
  <si>
    <t xml:space="preserve">Josh Lowe</t>
  </si>
  <si>
    <t xml:space="preserve">Junior Perez</t>
  </si>
  <si>
    <t xml:space="preserve">Wade Meckler</t>
  </si>
  <si>
    <t xml:space="preserve">Reese McGuire</t>
  </si>
  <si>
    <t xml:space="preserve">Denzer Guzman</t>
  </si>
  <si>
    <t xml:space="preserve">Lenyn Sosa</t>
  </si>
  <si>
    <t xml:space="preserve">Logan O'Hoppe</t>
  </si>
  <si>
    <t xml:space="preserve">Tanner Murray</t>
  </si>
  <si>
    <t xml:space="preserve">Jose Siri</t>
  </si>
  <si>
    <t xml:space="preserve">Rikuu Nishida</t>
  </si>
  <si>
    <t xml:space="preserve">Tommy Pham</t>
  </si>
  <si>
    <t xml:space="preserve">Adam Frazier</t>
  </si>
  <si>
    <t xml:space="preserve">Dustin Harris</t>
  </si>
  <si>
    <t xml:space="preserve">Christian Moore</t>
  </si>
  <si>
    <t xml:space="preserve">Yoán Moncada</t>
  </si>
  <si>
    <t xml:space="preserve">Tyler Heineman</t>
  </si>
  <si>
    <t xml:space="preserve">Travis d'Arnaud</t>
  </si>
  <si>
    <t xml:space="preserve">Bryce Teodosio</t>
  </si>
  <si>
    <t xml:space="preserve">Sebastián Rivero</t>
  </si>
  <si>
    <t xml:space="preserve">Nick Madrigal</t>
  </si>
  <si>
    <t xml:space="preserve">Freddie Freeman</t>
  </si>
  <si>
    <t xml:space="preserve">Kyle Tucker</t>
  </si>
  <si>
    <t xml:space="preserve">Shohei Ohtani</t>
  </si>
  <si>
    <t xml:space="preserve">Andy Pages</t>
  </si>
  <si>
    <t xml:space="preserve">Mookie Betts</t>
  </si>
  <si>
    <t xml:space="preserve">Teoscar Hernández</t>
  </si>
  <si>
    <t xml:space="preserve">Tommy Edman</t>
  </si>
  <si>
    <t xml:space="preserve">Will Smith</t>
  </si>
  <si>
    <t xml:space="preserve">Alex Freeland</t>
  </si>
  <si>
    <t xml:space="preserve">Dalton Rushing</t>
  </si>
  <si>
    <t xml:space="preserve">Miguel Rojas</t>
  </si>
  <si>
    <t xml:space="preserve">Alex Call</t>
  </si>
  <si>
    <t xml:space="preserve">Hyeseong Kim</t>
  </si>
  <si>
    <t xml:space="preserve">Zack Short</t>
  </si>
  <si>
    <t xml:space="preserve">Enrique Hernández</t>
  </si>
  <si>
    <t xml:space="preserve">Parker Meadows</t>
  </si>
  <si>
    <t xml:space="preserve">Hunter Feduccia</t>
  </si>
  <si>
    <t xml:space="preserve">Gage Workman</t>
  </si>
  <si>
    <t xml:space="preserve">Ryan Ward</t>
  </si>
  <si>
    <t xml:space="preserve">Jace Jung</t>
  </si>
  <si>
    <t xml:space="preserve">Santiago Espinal</t>
  </si>
  <si>
    <t xml:space="preserve">Corey Julks</t>
  </si>
  <si>
    <t xml:space="preserve">Otto Lopez</t>
  </si>
  <si>
    <t xml:space="preserve">Trei Cruz</t>
  </si>
  <si>
    <t xml:space="preserve">Jakob Marsee</t>
  </si>
  <si>
    <t xml:space="preserve">Xavier Edwards</t>
  </si>
  <si>
    <t xml:space="preserve">Kyle Stowers</t>
  </si>
  <si>
    <t xml:space="preserve">Heriberto Hernández</t>
  </si>
  <si>
    <t xml:space="preserve">Javier Sanoja</t>
  </si>
  <si>
    <t xml:space="preserve">Liam Hicks</t>
  </si>
  <si>
    <t xml:space="preserve">Joe Mack</t>
  </si>
  <si>
    <t xml:space="preserve">Owen Caissie</t>
  </si>
  <si>
    <t xml:space="preserve">Griffin Conine</t>
  </si>
  <si>
    <t xml:space="preserve">Agustín Ramírez</t>
  </si>
  <si>
    <t xml:space="preserve">Esteury Ruiz</t>
  </si>
  <si>
    <t xml:space="preserve">Leo Jiménez</t>
  </si>
  <si>
    <t xml:space="preserve">Graham Pauley</t>
  </si>
  <si>
    <t xml:space="preserve">Christopher Morel</t>
  </si>
  <si>
    <t xml:space="preserve">Brian Navarreto</t>
  </si>
  <si>
    <t xml:space="preserve">Brice Turang</t>
  </si>
  <si>
    <t xml:space="preserve">William Contreras</t>
  </si>
  <si>
    <t xml:space="preserve">Jake Bauers</t>
  </si>
  <si>
    <t xml:space="preserve">Jackson Chourio</t>
  </si>
  <si>
    <t xml:space="preserve">Garrett Mitchell</t>
  </si>
  <si>
    <t xml:space="preserve">Raynel Delgado</t>
  </si>
  <si>
    <t xml:space="preserve">Christian Yelich</t>
  </si>
  <si>
    <t xml:space="preserve">Joey Ortiz</t>
  </si>
  <si>
    <t xml:space="preserve">Nelson Velázquez</t>
  </si>
  <si>
    <t xml:space="preserve">David Hamilton</t>
  </si>
  <si>
    <t xml:space="preserve">Shay Whitcomb</t>
  </si>
  <si>
    <t xml:space="preserve">Sal Frelick</t>
  </si>
  <si>
    <t xml:space="preserve">César Salazar</t>
  </si>
  <si>
    <t xml:space="preserve">Andrew Vaughn</t>
  </si>
  <si>
    <t xml:space="preserve">Daniel Johnson</t>
  </si>
  <si>
    <t xml:space="preserve">Gary Sánchez</t>
  </si>
  <si>
    <t xml:space="preserve">Cooper Pratt</t>
  </si>
  <si>
    <t xml:space="preserve">Collin Price</t>
  </si>
  <si>
    <t xml:space="preserve">Luis Lara</t>
  </si>
  <si>
    <t xml:space="preserve">Luis Rengifo</t>
  </si>
  <si>
    <t xml:space="preserve">Brandon Lockridge</t>
  </si>
  <si>
    <t xml:space="preserve">Blake Perkins</t>
  </si>
  <si>
    <t xml:space="preserve">Brooks Lee</t>
  </si>
  <si>
    <t xml:space="preserve">Josh Bell</t>
  </si>
  <si>
    <t xml:space="preserve">Luke Keaschall</t>
  </si>
  <si>
    <t xml:space="preserve">Kody Clemens</t>
  </si>
  <si>
    <t xml:space="preserve">Royce Lewis</t>
  </si>
  <si>
    <t xml:space="preserve">Trevor Larnach</t>
  </si>
  <si>
    <t xml:space="preserve">Byron Buxton</t>
  </si>
  <si>
    <t xml:space="preserve">Victor Caratini</t>
  </si>
  <si>
    <t xml:space="preserve">Ryan Jeffers</t>
  </si>
  <si>
    <t xml:space="preserve">Austin Martin</t>
  </si>
  <si>
    <t xml:space="preserve">Ryan Kreidler</t>
  </si>
  <si>
    <t xml:space="preserve">Tristan Gray</t>
  </si>
  <si>
    <t xml:space="preserve">Matt Wallner</t>
  </si>
  <si>
    <t xml:space="preserve">Luke Maile</t>
  </si>
  <si>
    <t xml:space="preserve">Kaelen Culpepper</t>
  </si>
  <si>
    <t xml:space="preserve">Kameron Misner</t>
  </si>
  <si>
    <t xml:space="preserve">Alan Roden</t>
  </si>
  <si>
    <t xml:space="preserve">Elias Díaz</t>
  </si>
  <si>
    <t xml:space="preserve">Walker Jenkins</t>
  </si>
  <si>
    <t xml:space="preserve">Andrew Velazquez</t>
  </si>
  <si>
    <t xml:space="preserve">Alex Jackson</t>
  </si>
  <si>
    <t xml:space="preserve">Matthew Lugo</t>
  </si>
  <si>
    <t xml:space="preserve">Orlando Arcia</t>
  </si>
  <si>
    <t xml:space="preserve">Bo Bichette</t>
  </si>
  <si>
    <t xml:space="preserve">Carson Benge</t>
  </si>
  <si>
    <t xml:space="preserve">Marcus Semien</t>
  </si>
  <si>
    <t xml:space="preserve">A.J. Ewing</t>
  </si>
  <si>
    <t xml:space="preserve">Juan Soto</t>
  </si>
  <si>
    <t xml:space="preserve">Brett Baty</t>
  </si>
  <si>
    <t xml:space="preserve">Francisco Lindor</t>
  </si>
  <si>
    <t xml:space="preserve">Francisco Alvarez</t>
  </si>
  <si>
    <t xml:space="preserve">Jared Young</t>
  </si>
  <si>
    <t xml:space="preserve">Mark Vientos</t>
  </si>
  <si>
    <t xml:space="preserve">Luis Torrens</t>
  </si>
  <si>
    <t xml:space="preserve">Jorge Polanco</t>
  </si>
  <si>
    <t xml:space="preserve">MJ Melendez</t>
  </si>
  <si>
    <t xml:space="preserve">Ronny Mauricio</t>
  </si>
  <si>
    <t xml:space="preserve">Eric Wagaman</t>
  </si>
  <si>
    <t xml:space="preserve">Ben Rice</t>
  </si>
  <si>
    <t xml:space="preserve">Cody Bellinger</t>
  </si>
  <si>
    <t xml:space="preserve">Jazz Chisholm Jr.</t>
  </si>
  <si>
    <t xml:space="preserve">Trent Grisham</t>
  </si>
  <si>
    <t xml:space="preserve">Jeimer Candelario</t>
  </si>
  <si>
    <t xml:space="preserve">José Caballero</t>
  </si>
  <si>
    <t xml:space="preserve">Kyren Paris</t>
  </si>
  <si>
    <t xml:space="preserve">Austin Wells</t>
  </si>
  <si>
    <t xml:space="preserve">Trey Mancini</t>
  </si>
  <si>
    <t xml:space="preserve">Paul Goldschmidt</t>
  </si>
  <si>
    <t xml:space="preserve">Gustavo Campero</t>
  </si>
  <si>
    <t xml:space="preserve">Ryan McMahon</t>
  </si>
  <si>
    <t xml:space="preserve">Logan Porter</t>
  </si>
  <si>
    <t xml:space="preserve">Spencer Jones</t>
  </si>
  <si>
    <t xml:space="preserve">Omar Martinez</t>
  </si>
  <si>
    <t xml:space="preserve">Aaron Judge</t>
  </si>
  <si>
    <t xml:space="preserve">Anthony Volpe</t>
  </si>
  <si>
    <t xml:space="preserve">Amed Rosario</t>
  </si>
  <si>
    <t xml:space="preserve">Jasson Domínguez</t>
  </si>
  <si>
    <t xml:space="preserve">Luis García Jr.</t>
  </si>
  <si>
    <t xml:space="preserve">George Lombard Jr.</t>
  </si>
  <si>
    <t xml:space="preserve">Heliot Ramos</t>
  </si>
  <si>
    <t xml:space="preserve">Giancarlo Stanton</t>
  </si>
  <si>
    <t xml:space="preserve">Ali Sánchez</t>
  </si>
  <si>
    <t xml:space="preserve">J.C. Escarra</t>
  </si>
  <si>
    <t xml:space="preserve">Max Schuemann</t>
  </si>
  <si>
    <t xml:space="preserve">Kyle Schwarber</t>
  </si>
  <si>
    <t xml:space="preserve">Trea Turner</t>
  </si>
  <si>
    <t xml:space="preserve">Bryce Harper</t>
  </si>
  <si>
    <t xml:space="preserve">Alec Bohm</t>
  </si>
  <si>
    <t xml:space="preserve">Bryson Stott</t>
  </si>
  <si>
    <t xml:space="preserve">Brandon Marsh</t>
  </si>
  <si>
    <t xml:space="preserve">J.T. Realmuto</t>
  </si>
  <si>
    <t xml:space="preserve">Justin Crawford</t>
  </si>
  <si>
    <t xml:space="preserve">Josue De Paula</t>
  </si>
  <si>
    <t xml:space="preserve">Adolis García</t>
  </si>
  <si>
    <t xml:space="preserve">Ben Rortvedt</t>
  </si>
  <si>
    <t xml:space="preserve">Edmundo Sosa</t>
  </si>
  <si>
    <t xml:space="preserve">Eliezer Alfonzo</t>
  </si>
  <si>
    <t xml:space="preserve">Luis Arraez</t>
  </si>
  <si>
    <t xml:space="preserve">Chuckie Robinson</t>
  </si>
  <si>
    <t xml:space="preserve">Rafael Marchán</t>
  </si>
  <si>
    <t xml:space="preserve">Gabriel Rincones Jr.</t>
  </si>
  <si>
    <t xml:space="preserve">Bryan De La Cruz</t>
  </si>
  <si>
    <t xml:space="preserve">Garrett Stubbs</t>
  </si>
  <si>
    <t xml:space="preserve">Bryan Reynolds</t>
  </si>
  <si>
    <t xml:space="preserve">Brandon Lowe</t>
  </si>
  <si>
    <t xml:space="preserve">Nick Gonzales</t>
  </si>
  <si>
    <t xml:space="preserve">Jake Mangum</t>
  </si>
  <si>
    <t xml:space="preserve">Ryan O'Hearn</t>
  </si>
  <si>
    <t xml:space="preserve">Spencer Horwitz</t>
  </si>
  <si>
    <t xml:space="preserve">Oneil Cruz</t>
  </si>
  <si>
    <t xml:space="preserve">Jared Triolo</t>
  </si>
  <si>
    <t xml:space="preserve">Konnor Griffin</t>
  </si>
  <si>
    <t xml:space="preserve">Henry Davis</t>
  </si>
  <si>
    <t xml:space="preserve">Esmerlyn Valdez</t>
  </si>
  <si>
    <t xml:space="preserve">Marcell Ozuna</t>
  </si>
  <si>
    <t xml:space="preserve">Rafael Flores Jr.</t>
  </si>
  <si>
    <t xml:space="preserve">Endy Rodríguez</t>
  </si>
  <si>
    <t xml:space="preserve">Deyvison De Los Santos</t>
  </si>
  <si>
    <t xml:space="preserve">Jared Serna</t>
  </si>
  <si>
    <t xml:space="preserve">Nick Yorke</t>
  </si>
  <si>
    <t xml:space="preserve">Austin Slater</t>
  </si>
  <si>
    <t xml:space="preserve">Tyler Callihan</t>
  </si>
  <si>
    <t xml:space="preserve">Ronny Simon</t>
  </si>
  <si>
    <t xml:space="preserve">Billy Cook</t>
  </si>
  <si>
    <t xml:space="preserve">Jhostynxon Garcia</t>
  </si>
  <si>
    <t xml:space="preserve">Fernando Tatis Jr.</t>
  </si>
  <si>
    <t xml:space="preserve">Manny Machado</t>
  </si>
  <si>
    <t xml:space="preserve">Jackson Merrill</t>
  </si>
  <si>
    <t xml:space="preserve">Xander Bogaerts</t>
  </si>
  <si>
    <t xml:space="preserve">Ty France</t>
  </si>
  <si>
    <t xml:space="preserve">Jake Cronenworth</t>
  </si>
  <si>
    <t xml:space="preserve">Gavin Sheets</t>
  </si>
  <si>
    <t xml:space="preserve">Freddy Fermin</t>
  </si>
  <si>
    <t xml:space="preserve">Miguel Andujar</t>
  </si>
  <si>
    <t xml:space="preserve">Luis Campusano</t>
  </si>
  <si>
    <t xml:space="preserve">Ramón Laureano</t>
  </si>
  <si>
    <t xml:space="preserve">Samad Taylor</t>
  </si>
  <si>
    <t xml:space="preserve">Sung-Mun Song</t>
  </si>
  <si>
    <t xml:space="preserve">Tyler Black</t>
  </si>
  <si>
    <t xml:space="preserve">Greg Jones</t>
  </si>
  <si>
    <t xml:space="preserve">Nick Castellanos</t>
  </si>
  <si>
    <t xml:space="preserve">Luis Matos</t>
  </si>
  <si>
    <t xml:space="preserve">Jase Bowen</t>
  </si>
  <si>
    <t xml:space="preserve">Rodolfo Durán</t>
  </si>
  <si>
    <t xml:space="preserve">Jihwan Bae</t>
  </si>
  <si>
    <t xml:space="preserve">Randy Arozarena</t>
  </si>
  <si>
    <t xml:space="preserve">Jeferson Quero</t>
  </si>
  <si>
    <t xml:space="preserve">Julio Rodríguez</t>
  </si>
  <si>
    <t xml:space="preserve">Josh Naylor</t>
  </si>
  <si>
    <t xml:space="preserve">Cole Young</t>
  </si>
  <si>
    <t xml:space="preserve">Dominic Canzone</t>
  </si>
  <si>
    <t xml:space="preserve">Cal Raleigh</t>
  </si>
  <si>
    <t xml:space="preserve">J.P. Crawford</t>
  </si>
  <si>
    <t xml:space="preserve">Luke Raley</t>
  </si>
  <si>
    <t xml:space="preserve">Colt Emerson</t>
  </si>
  <si>
    <t xml:space="preserve">Brendan Donovan</t>
  </si>
  <si>
    <t xml:space="preserve">Mitch Garver</t>
  </si>
  <si>
    <t xml:space="preserve">Victor Robles</t>
  </si>
  <si>
    <t xml:space="preserve">Leo Rivas</t>
  </si>
  <si>
    <t xml:space="preserve">Rob Refsnyder</t>
  </si>
  <si>
    <t xml:space="preserve">Jhonny Pereda</t>
  </si>
  <si>
    <t xml:space="preserve">Brock Rodden</t>
  </si>
  <si>
    <t xml:space="preserve">Lazaro Montes</t>
  </si>
  <si>
    <t xml:space="preserve">Patrick Wisdom</t>
  </si>
  <si>
    <t xml:space="preserve">Rafael Devers</t>
  </si>
  <si>
    <t xml:space="preserve">Emmanuel Rodriguez</t>
  </si>
  <si>
    <t xml:space="preserve">Jung Hoo Lee</t>
  </si>
  <si>
    <t xml:space="preserve">Ben Ross</t>
  </si>
  <si>
    <t xml:space="preserve">Willy Adames</t>
  </si>
  <si>
    <t xml:space="preserve">Kyler Fedko</t>
  </si>
  <si>
    <t xml:space="preserve">Gabriel Gonzalez</t>
  </si>
  <si>
    <t xml:space="preserve">Bryce Eldridge</t>
  </si>
  <si>
    <t xml:space="preserve">Aaron Sabato</t>
  </si>
  <si>
    <t xml:space="preserve">Casey Schmitt</t>
  </si>
  <si>
    <t xml:space="preserve">Drew Gilbert</t>
  </si>
  <si>
    <t xml:space="preserve">Matt Chapman</t>
  </si>
  <si>
    <t xml:space="preserve">Christian Koss</t>
  </si>
  <si>
    <t xml:space="preserve">Jonah Cox</t>
  </si>
  <si>
    <t xml:space="preserve">Drew Cavanaugh</t>
  </si>
  <si>
    <t xml:space="preserve">Daniel Susac</t>
  </si>
  <si>
    <t xml:space="preserve">Osleivis Basabe</t>
  </si>
  <si>
    <t xml:space="preserve">Turner Hill</t>
  </si>
  <si>
    <t xml:space="preserve">Victor Bericoto</t>
  </si>
  <si>
    <t xml:space="preserve">Harrison Bader</t>
  </si>
  <si>
    <t xml:space="preserve">Grant McCray</t>
  </si>
  <si>
    <t xml:space="preserve">Eric Haase</t>
  </si>
  <si>
    <t xml:space="preserve">Andrew Knizner</t>
  </si>
  <si>
    <t xml:space="preserve">Jesus Rodriguez</t>
  </si>
  <si>
    <t xml:space="preserve">Nick Morabito</t>
  </si>
  <si>
    <t xml:space="preserve">Iván Herrera</t>
  </si>
  <si>
    <t xml:space="preserve">Alec Burleson</t>
  </si>
  <si>
    <t xml:space="preserve">Jordan Walker</t>
  </si>
  <si>
    <t xml:space="preserve">Hayden Senger</t>
  </si>
  <si>
    <t xml:space="preserve">JJ Wetherholt</t>
  </si>
  <si>
    <t xml:space="preserve">Masyn Winn</t>
  </si>
  <si>
    <t xml:space="preserve">Nathan Church</t>
  </si>
  <si>
    <t xml:space="preserve">Vidal Bruján</t>
  </si>
  <si>
    <t xml:space="preserve">José Fermín</t>
  </si>
  <si>
    <t xml:space="preserve">Nolan Gorman</t>
  </si>
  <si>
    <t xml:space="preserve">Cristian Pache</t>
  </si>
  <si>
    <t xml:space="preserve">Pedro Pagés</t>
  </si>
  <si>
    <t xml:space="preserve">Blaze Jordan</t>
  </si>
  <si>
    <t xml:space="preserve">Victor Scott II</t>
  </si>
  <si>
    <t xml:space="preserve">Bryan Torres</t>
  </si>
  <si>
    <t xml:space="preserve">Thomas Saggese</t>
  </si>
  <si>
    <t xml:space="preserve">Jimmy Crooks</t>
  </si>
  <si>
    <t xml:space="preserve">Joshua Báez</t>
  </si>
  <si>
    <t xml:space="preserve">Leo Bernal</t>
  </si>
  <si>
    <t xml:space="preserve">Ramón Urías</t>
  </si>
  <si>
    <t xml:space="preserve">Junior Caminero</t>
  </si>
  <si>
    <t xml:space="preserve">Yandy Díaz</t>
  </si>
  <si>
    <t xml:space="preserve">Jonathan Aranda</t>
  </si>
  <si>
    <t xml:space="preserve">Chandler Simpson</t>
  </si>
  <si>
    <t xml:space="preserve">Cedric Mullins</t>
  </si>
  <si>
    <t xml:space="preserve">Taylor Walls</t>
  </si>
  <si>
    <t xml:space="preserve">Richie Palacios</t>
  </si>
  <si>
    <t xml:space="preserve">Jonny DeLuca</t>
  </si>
  <si>
    <t xml:space="preserve">Nick Fortes</t>
  </si>
  <si>
    <t xml:space="preserve">Ben Williamson</t>
  </si>
  <si>
    <t xml:space="preserve">Ryan Vilade</t>
  </si>
  <si>
    <t xml:space="preserve">Victor Mesa Jr.</t>
  </si>
  <si>
    <t xml:space="preserve">Jake Fraley</t>
  </si>
  <si>
    <t xml:space="preserve">Brandon Nimmo</t>
  </si>
  <si>
    <t xml:space="preserve">Jake Burger</t>
  </si>
  <si>
    <t xml:space="preserve">Ezequiel Duran</t>
  </si>
  <si>
    <t xml:space="preserve">Wyatt Langford</t>
  </si>
  <si>
    <t xml:space="preserve">Evan Carter</t>
  </si>
  <si>
    <t xml:space="preserve">Josh Jung</t>
  </si>
  <si>
    <t xml:space="preserve">Corey Seager</t>
  </si>
  <si>
    <t xml:space="preserve">Joc Pederson</t>
  </si>
  <si>
    <t xml:space="preserve">Justin Foscue</t>
  </si>
  <si>
    <t xml:space="preserve">Alejandro Osuna</t>
  </si>
  <si>
    <t xml:space="preserve">Danny Jansen</t>
  </si>
  <si>
    <t xml:space="preserve">Felix Reyes</t>
  </si>
  <si>
    <t xml:space="preserve">Kyle Higashioka</t>
  </si>
  <si>
    <t xml:space="preserve">Otto Kemp</t>
  </si>
  <si>
    <t xml:space="preserve">Josh Smith</t>
  </si>
  <si>
    <t xml:space="preserve">Dylan Moore</t>
  </si>
  <si>
    <t xml:space="preserve">Cody Freeman</t>
  </si>
  <si>
    <t xml:space="preserve">Steward Berroa</t>
  </si>
  <si>
    <t xml:space="preserve">Andrew McCutchen</t>
  </si>
  <si>
    <t xml:space="preserve">Cam Cauley</t>
  </si>
  <si>
    <t xml:space="preserve">Kazuma Okamoto</t>
  </si>
  <si>
    <t xml:space="preserve">Ernie Clement</t>
  </si>
  <si>
    <t xml:space="preserve">Vladimir Guerrero Jr.</t>
  </si>
  <si>
    <t xml:space="preserve">George Springer</t>
  </si>
  <si>
    <t xml:space="preserve">Andrés Giménez</t>
  </si>
  <si>
    <t xml:space="preserve">Nathan Lukes</t>
  </si>
  <si>
    <t xml:space="preserve">Myles Straw</t>
  </si>
  <si>
    <t xml:space="preserve">Alejandro Kirk</t>
  </si>
  <si>
    <t xml:space="preserve">Brandon Valenzuela</t>
  </si>
  <si>
    <t xml:space="preserve">Brett Bateman</t>
  </si>
  <si>
    <t xml:space="preserve">Yohendrick Piñango</t>
  </si>
  <si>
    <t xml:space="preserve">Davis Schneider</t>
  </si>
  <si>
    <t xml:space="preserve">Charles McAdoo</t>
  </si>
  <si>
    <t xml:space="preserve">Sean Keys</t>
  </si>
  <si>
    <t xml:space="preserve">Luis Urías</t>
  </si>
  <si>
    <t xml:space="preserve">Shawn Ross</t>
  </si>
  <si>
    <t xml:space="preserve">Daylen Lile</t>
  </si>
  <si>
    <t xml:space="preserve">Davis Wendzel</t>
  </si>
  <si>
    <t xml:space="preserve">CJ Abrams</t>
  </si>
  <si>
    <t xml:space="preserve">Jack Brannigan</t>
  </si>
  <si>
    <t xml:space="preserve">James Wood</t>
  </si>
  <si>
    <t xml:space="preserve">Nasim Nuñez</t>
  </si>
  <si>
    <t xml:space="preserve">Jacob Young</t>
  </si>
  <si>
    <t xml:space="preserve">Dylan Crews</t>
  </si>
  <si>
    <t xml:space="preserve">Jorbit Vivas</t>
  </si>
  <si>
    <t xml:space="preserve">Brady House</t>
  </si>
  <si>
    <t xml:space="preserve">Keibert Ruiz</t>
  </si>
  <si>
    <t xml:space="preserve">José Tena</t>
  </si>
  <si>
    <t xml:space="preserve">Andrés Chaparro</t>
  </si>
  <si>
    <t xml:space="preserve">Drew Millas</t>
  </si>
  <si>
    <t xml:space="preserve">Abimelec Ortiz</t>
  </si>
  <si>
    <t xml:space="preserve">Harry Ford</t>
  </si>
  <si>
    <t xml:space="preserve">Joey Wiemer</t>
  </si>
  <si>
    <t xml:space="preserve">Bryce Johnson</t>
  </si>
  <si>
    <t xml:space="preserve">Will Wagner</t>
  </si>
  <si>
    <t xml:space="preserve">Ethan Salas</t>
  </si>
  <si>
    <t xml:space="preserve">Nick Solak</t>
  </si>
  <si>
    <t xml:space="preserve">Blake Hunt</t>
  </si>
  <si>
    <t xml:space="preserve">Randy Vásquez</t>
  </si>
  <si>
    <t xml:space="preserve">Connor Joe</t>
  </si>
  <si>
    <t xml:space="preserve">Michael Arroyo</t>
  </si>
  <si>
    <t xml:space="preserve">Miles Mastrobuoni</t>
  </si>
  <si>
    <t xml:space="preserve">Buddy Kennedy</t>
  </si>
  <si>
    <t xml:space="preserve">Ryan Bliss</t>
  </si>
  <si>
    <t xml:space="preserve">Will Wilson</t>
  </si>
  <si>
    <t xml:space="preserve">Nate Furman</t>
  </si>
  <si>
    <t xml:space="preserve">Jerar Encarnacion</t>
  </si>
  <si>
    <t xml:space="preserve">Scott Bandura</t>
  </si>
  <si>
    <t xml:space="preserve">Will Brennan</t>
  </si>
  <si>
    <t xml:space="preserve">Bo Davidson</t>
  </si>
  <si>
    <t xml:space="preserve">Eddys Leonard</t>
  </si>
  <si>
    <t xml:space="preserve">Jared Oliva</t>
  </si>
  <si>
    <t xml:space="preserve">César Prieto</t>
  </si>
  <si>
    <t xml:space="preserve">Carson Williams</t>
  </si>
  <si>
    <t xml:space="preserve">Oliver Dunn</t>
  </si>
  <si>
    <t xml:space="preserve">Kenny Piper</t>
  </si>
  <si>
    <t xml:space="preserve">Sam Haggerty</t>
  </si>
  <si>
    <t xml:space="preserve">Michael Helman</t>
  </si>
  <si>
    <t xml:space="preserve">Jonah Bride</t>
  </si>
  <si>
    <t xml:space="preserve">Eloy Jiménez</t>
  </si>
  <si>
    <t xml:space="preserve">Addison Barger</t>
  </si>
  <si>
    <t xml:space="preserve">Daz Cameron</t>
  </si>
  <si>
    <t xml:space="preserve">Jonatan Clase</t>
  </si>
  <si>
    <t xml:space="preserve">Rudy Martin Jr.</t>
  </si>
  <si>
    <t xml:space="preserve">Yohandy Morales</t>
  </si>
  <si>
    <t xml:space="preserve">Andrew Pinckney</t>
  </si>
  <si>
    <t xml:space="preserve">Miles Mikolas</t>
  </si>
  <si>
    <t xml:space="preserve">key</t>
  </si>
  <si>
    <t xml:space="preserve">team</t>
  </si>
  <si>
    <t xml:space="preserve">hitter</t>
  </si>
  <si>
    <t xml:space="preserve">batter</t>
  </si>
  <si>
    <t xml:space="preserve">month_num</t>
  </si>
  <si>
    <t xml:space="preserve">month</t>
  </si>
  <si>
    <t xml:space="preserve">Pitches</t>
  </si>
  <si>
    <t xml:space="preserve">Swings</t>
  </si>
  <si>
    <t xml:space="preserve">Whiffs</t>
  </si>
  <si>
    <t xml:space="preserve">Z_Pitches</t>
  </si>
  <si>
    <t xml:space="preserve">Z_Swings</t>
  </si>
  <si>
    <t xml:space="preserve">Z_Whiffs</t>
  </si>
  <si>
    <t xml:space="preserve">O_Pitches</t>
  </si>
  <si>
    <t xml:space="preserve">O_Swings</t>
  </si>
  <si>
    <t xml:space="preserve">RunValue</t>
  </si>
  <si>
    <t xml:space="preserve">AB</t>
  </si>
  <si>
    <t xml:space="preserve">H</t>
  </si>
  <si>
    <t xml:space="preserve">2B</t>
  </si>
  <si>
    <t xml:space="preserve">3B</t>
  </si>
  <si>
    <t xml:space="preserve">BB</t>
  </si>
  <si>
    <t xml:space="preserve">HBP</t>
  </si>
  <si>
    <t xml:space="preserve">SO</t>
  </si>
  <si>
    <t xml:space="preserve">wOBA_num</t>
  </si>
  <si>
    <t xml:space="preserve">wOBA_den</t>
  </si>
  <si>
    <t xml:space="preserve">xwOBA_num</t>
  </si>
  <si>
    <t xml:space="preserve">BBE</t>
  </si>
  <si>
    <t xml:space="preserve">Barrels</t>
  </si>
  <si>
    <t xml:space="preserve">HardHit</t>
  </si>
  <si>
    <t xml:space="preserve">EV_n</t>
  </si>
  <si>
    <t xml:space="preserve">EV_sum</t>
  </si>
  <si>
    <t xml:space="preserve">SweetSpot</t>
  </si>
  <si>
    <t xml:space="preserve">CompSwings</t>
  </si>
  <si>
    <t xml:space="preserve">BatSpeed_sum</t>
  </si>
  <si>
    <t xml:space="preserve">FastSwings</t>
  </si>
  <si>
    <t xml:space="preserve">ATH|Lawrence Butler</t>
  </si>
  <si>
    <t xml:space="preserve">ATH|Jeff McNeil</t>
  </si>
  <si>
    <t xml:space="preserve">ATH|Henry Bolte</t>
  </si>
  <si>
    <t xml:space="preserve">ATH|Shea Langeliers</t>
  </si>
  <si>
    <t xml:space="preserve">ATH|Tyler Soderstrom</t>
  </si>
  <si>
    <t xml:space="preserve">ATH|Zack Gelof</t>
  </si>
  <si>
    <t xml:space="preserve">ATH|Nick Kurtz</t>
  </si>
  <si>
    <t xml:space="preserve">ATH|Carlos Cortes</t>
  </si>
  <si>
    <t xml:space="preserve">ATH|Jonah Heim</t>
  </si>
  <si>
    <t xml:space="preserve">ATH|Jacob Wilson</t>
  </si>
  <si>
    <t xml:space="preserve">ATH|Max Muncy</t>
  </si>
  <si>
    <t xml:space="preserve">ATH|Alika Williams</t>
  </si>
  <si>
    <t xml:space="preserve">ATH|Brent Rooker</t>
  </si>
  <si>
    <t xml:space="preserve">ATH|Tommy White</t>
  </si>
  <si>
    <t xml:space="preserve">ATH|Donovan Walton</t>
  </si>
  <si>
    <t xml:space="preserve">ATH|Darell Hernaiz</t>
  </si>
  <si>
    <t xml:space="preserve">ATH|Colby Thomas</t>
  </si>
  <si>
    <t xml:space="preserve">ATH|Denzel Clarke</t>
  </si>
  <si>
    <t xml:space="preserve">ATH|Brian Serven</t>
  </si>
  <si>
    <t xml:space="preserve">ATH|Joshua Kuroda-Grauer</t>
  </si>
  <si>
    <t xml:space="preserve">ATH|Austin Wynns</t>
  </si>
  <si>
    <t xml:space="preserve">ATH|Michael Stefanic</t>
  </si>
  <si>
    <t xml:space="preserve">ATH|Joey Meneses</t>
  </si>
  <si>
    <t xml:space="preserve">ATH|Andy Ibáñez</t>
  </si>
  <si>
    <t xml:space="preserve">ATH|Jonathan Ornelas</t>
  </si>
  <si>
    <t xml:space="preserve">ATH|Brett Harris</t>
  </si>
  <si>
    <t xml:space="preserve">ATL|Matt Olson</t>
  </si>
  <si>
    <t xml:space="preserve">ATL|Ozzie Albies</t>
  </si>
  <si>
    <t xml:space="preserve">ATL|Austin Riley</t>
  </si>
  <si>
    <t xml:space="preserve">ATL|Michael Harris II</t>
  </si>
  <si>
    <t xml:space="preserve">ATL|Mauricio Dubón</t>
  </si>
  <si>
    <t xml:space="preserve">ATL|Drake Baldwin</t>
  </si>
  <si>
    <t xml:space="preserve">ATL|Ronald Acuña Jr.</t>
  </si>
  <si>
    <t xml:space="preserve">ATL|Mike Yastrzemski</t>
  </si>
  <si>
    <t xml:space="preserve">ATL|Dominic Smith</t>
  </si>
  <si>
    <t xml:space="preserve">ATL|Ha-Seong Kim</t>
  </si>
  <si>
    <t xml:space="preserve">ATL|Eli White</t>
  </si>
  <si>
    <t xml:space="preserve">ATL|Jorge Mateo</t>
  </si>
  <si>
    <t xml:space="preserve">ATL|Jim Jarvis</t>
  </si>
  <si>
    <t xml:space="preserve">ATL|Sean Murphy</t>
  </si>
  <si>
    <t xml:space="preserve">ATL|Joey Bart</t>
  </si>
  <si>
    <t xml:space="preserve">ATL|Brewer Hicklen</t>
  </si>
  <si>
    <t xml:space="preserve">ATL|Lane Thomas</t>
  </si>
  <si>
    <t xml:space="preserve">ATL|Jonah Heim</t>
  </si>
  <si>
    <t xml:space="preserve">ATL|Sandy León</t>
  </si>
  <si>
    <t xml:space="preserve">ATL|Chadwick Tromp</t>
  </si>
  <si>
    <t xml:space="preserve">ATL|Kyle Farmer</t>
  </si>
  <si>
    <t xml:space="preserve">ATL|José Azócar</t>
  </si>
  <si>
    <t xml:space="preserve">ATL|Austin Wynns</t>
  </si>
  <si>
    <t xml:space="preserve">ATL|Rowdy Tellez</t>
  </si>
  <si>
    <t xml:space="preserve">ATL|DaShawn Keirsey Jr.</t>
  </si>
  <si>
    <t xml:space="preserve">ATL|Jair Camargo</t>
  </si>
  <si>
    <t xml:space="preserve">ATL|Luke Williams</t>
  </si>
  <si>
    <t xml:space="preserve">ATL|Victor Mederos</t>
  </si>
  <si>
    <t xml:space="preserve">AZ|Geraldo Perdomo</t>
  </si>
  <si>
    <t xml:space="preserve">AZ|Corbin Carroll</t>
  </si>
  <si>
    <t xml:space="preserve">AZ|Ketel Marte</t>
  </si>
  <si>
    <t xml:space="preserve">AZ|Nolan Arenado</t>
  </si>
  <si>
    <t xml:space="preserve">AZ|Gabriel Moreno</t>
  </si>
  <si>
    <t xml:space="preserve">AZ|Ildemaro Vargas</t>
  </si>
  <si>
    <t xml:space="preserve">AZ|Tim Tawa</t>
  </si>
  <si>
    <t xml:space="preserve">AZ|Ryan Waldschmidt</t>
  </si>
  <si>
    <t xml:space="preserve">AZ|Jose Fernandez</t>
  </si>
  <si>
    <t xml:space="preserve">AZ|Lourdes Gurriel Jr.</t>
  </si>
  <si>
    <t xml:space="preserve">AZ|Adrian Del Castillo</t>
  </si>
  <si>
    <t xml:space="preserve">AZ|James McCann</t>
  </si>
  <si>
    <t xml:space="preserve">AZ|Jorge Barrosa</t>
  </si>
  <si>
    <t xml:space="preserve">AZ|Lars Nootbaar</t>
  </si>
  <si>
    <t xml:space="preserve">AZ|Max Kepler</t>
  </si>
  <si>
    <t xml:space="preserve">AZ|Tommy Troy</t>
  </si>
  <si>
    <t xml:space="preserve">AZ|Jordan Lawlar</t>
  </si>
  <si>
    <t xml:space="preserve">AZ|Pavin Smith</t>
  </si>
  <si>
    <t xml:space="preserve">AZ|Alek Thomas</t>
  </si>
  <si>
    <t xml:space="preserve">AZ|LuJames Groover</t>
  </si>
  <si>
    <t xml:space="preserve">AZ|Tyler Locklear</t>
  </si>
  <si>
    <t xml:space="preserve">AZ|Carlos Santana</t>
  </si>
  <si>
    <t xml:space="preserve">AZ|Aramis Garcia</t>
  </si>
  <si>
    <t xml:space="preserve">AZ|Jesús Sánchez</t>
  </si>
  <si>
    <t xml:space="preserve">AZ|Luken Baker</t>
  </si>
  <si>
    <t xml:space="preserve">BAL|Gunnar Henderson</t>
  </si>
  <si>
    <t xml:space="preserve">BAL|Pete Alonso</t>
  </si>
  <si>
    <t xml:space="preserve">BAL|Taylor Ward</t>
  </si>
  <si>
    <t xml:space="preserve">BAL|Leody Taveras</t>
  </si>
  <si>
    <t xml:space="preserve">BAL|Coby Mayo</t>
  </si>
  <si>
    <t xml:space="preserve">BAL|Samuel Basallo</t>
  </si>
  <si>
    <t xml:space="preserve">BAL|Colton Cowser</t>
  </si>
  <si>
    <t xml:space="preserve">BAL|Dylan Beavers</t>
  </si>
  <si>
    <t xml:space="preserve">BAL|Jackson Holliday</t>
  </si>
  <si>
    <t xml:space="preserve">BAL|Jeremiah Jackson</t>
  </si>
  <si>
    <t xml:space="preserve">BAL|Blaze Alexander</t>
  </si>
  <si>
    <t xml:space="preserve">BAL|Adley Rutschman</t>
  </si>
  <si>
    <t xml:space="preserve">BAL|Tyler O'Neill</t>
  </si>
  <si>
    <t xml:space="preserve">BAL|Christian Encarnacion-Strand</t>
  </si>
  <si>
    <t xml:space="preserve">BAL|Carlos Narváez</t>
  </si>
  <si>
    <t xml:space="preserve">BAL|Christian Franklin</t>
  </si>
  <si>
    <t xml:space="preserve">BAL|Weston Wilson</t>
  </si>
  <si>
    <t xml:space="preserve">BAL|Sam Huff</t>
  </si>
  <si>
    <t xml:space="preserve">BAL|Rece Hinds</t>
  </si>
  <si>
    <t xml:space="preserve">BAL|Yohel Pozo</t>
  </si>
  <si>
    <t xml:space="preserve">BAL|Chadwick Tromp</t>
  </si>
  <si>
    <t xml:space="preserve">BAL|Heston Kjerstad</t>
  </si>
  <si>
    <t xml:space="preserve">BAL|Johnathan Rodríguez</t>
  </si>
  <si>
    <t xml:space="preserve">BAL|Ryan Mountcastle</t>
  </si>
  <si>
    <t xml:space="preserve">BAL|Luis Robert Jr.</t>
  </si>
  <si>
    <t xml:space="preserve">BAL|Jake Rogers</t>
  </si>
  <si>
    <t xml:space="preserve">BAL|José Barrero</t>
  </si>
  <si>
    <t xml:space="preserve">BAL|Maverick Handley</t>
  </si>
  <si>
    <t xml:space="preserve">BAL|Michael Siani</t>
  </si>
  <si>
    <t xml:space="preserve">BOS|Wilyer Abreu</t>
  </si>
  <si>
    <t xml:space="preserve">BOS|Jarren Duran</t>
  </si>
  <si>
    <t xml:space="preserve">BOS|Caleb Durbin</t>
  </si>
  <si>
    <t xml:space="preserve">BOS|Ceddanne Rafaela</t>
  </si>
  <si>
    <t xml:space="preserve">BOS|Willson Contreras</t>
  </si>
  <si>
    <t xml:space="preserve">BOS|Andruw Monasterio</t>
  </si>
  <si>
    <t xml:space="preserve">BOS|Masataka Yoshida</t>
  </si>
  <si>
    <t xml:space="preserve">BOS|Nick Sogard</t>
  </si>
  <si>
    <t xml:space="preserve">BOS|Trevor Story</t>
  </si>
  <si>
    <t xml:space="preserve">BOS|Roman Anthony</t>
  </si>
  <si>
    <t xml:space="preserve">BOS|Connor Wong</t>
  </si>
  <si>
    <t xml:space="preserve">BOS|Marcelo Mayer</t>
  </si>
  <si>
    <t xml:space="preserve">BOS|Mickey Gasper</t>
  </si>
  <si>
    <t xml:space="preserve">BOS|Carlos Narváez</t>
  </si>
  <si>
    <t xml:space="preserve">BOS|Isiah Kiner-Falefa</t>
  </si>
  <si>
    <t xml:space="preserve">BOS|Anthony Seigler</t>
  </si>
  <si>
    <t xml:space="preserve">BOS|Adley Rutschman</t>
  </si>
  <si>
    <t xml:space="preserve">BOS|Jahmai Jones</t>
  </si>
  <si>
    <t xml:space="preserve">BOS|Romy Gonzalez</t>
  </si>
  <si>
    <t xml:space="preserve">BOS|Eli White</t>
  </si>
  <si>
    <t xml:space="preserve">BOS|Nate Eaton</t>
  </si>
  <si>
    <t xml:space="preserve">BOS|Tsung-Che Cheng</t>
  </si>
  <si>
    <t xml:space="preserve">BOS|Jake Rogers</t>
  </si>
  <si>
    <t xml:space="preserve">BOS|Brett Harris</t>
  </si>
  <si>
    <t xml:space="preserve">BOS|Curtis Mead</t>
  </si>
  <si>
    <t xml:space="preserve">CHC|Pete Crow-Armstrong</t>
  </si>
  <si>
    <t xml:space="preserve">CHC|Michael Busch</t>
  </si>
  <si>
    <t xml:space="preserve">CHC|Alex Bregman</t>
  </si>
  <si>
    <t xml:space="preserve">CHC|Nico Hoerner</t>
  </si>
  <si>
    <t xml:space="preserve">CHC|Ian Happ</t>
  </si>
  <si>
    <t xml:space="preserve">CHC|Seiya Suzuki</t>
  </si>
  <si>
    <t xml:space="preserve">CHC|Dansby Swanson</t>
  </si>
  <si>
    <t xml:space="preserve">CHC|Carson Kelly</t>
  </si>
  <si>
    <t xml:space="preserve">CHC|Michael Conforto</t>
  </si>
  <si>
    <t xml:space="preserve">CHC|Pedro Ramírez</t>
  </si>
  <si>
    <t xml:space="preserve">CHC|Miguel Amaya</t>
  </si>
  <si>
    <t xml:space="preserve">CHC|Matt Shaw</t>
  </si>
  <si>
    <t xml:space="preserve">CHC|Moisés Ballesteros</t>
  </si>
  <si>
    <t xml:space="preserve">CHC|Tyrone Taylor</t>
  </si>
  <si>
    <t xml:space="preserve">CHC|Kevin Alcántara</t>
  </si>
  <si>
    <t xml:space="preserve">CHC|BJ Murray Jr.</t>
  </si>
  <si>
    <t xml:space="preserve">CHC|Gabriel Arias</t>
  </si>
  <si>
    <t xml:space="preserve">CHC|Justin Dean</t>
  </si>
  <si>
    <t xml:space="preserve">CHC|James Triantos</t>
  </si>
  <si>
    <t xml:space="preserve">CHC|Nicky Lopez</t>
  </si>
  <si>
    <t xml:space="preserve">CHC|Dylan Carlson</t>
  </si>
  <si>
    <t xml:space="preserve">CHC|Scott Kingery</t>
  </si>
  <si>
    <t xml:space="preserve">CIN|Sal Stewart</t>
  </si>
  <si>
    <t xml:space="preserve">CIN|Elly De La Cruz</t>
  </si>
  <si>
    <t xml:space="preserve">CIN|JJ Bleday</t>
  </si>
  <si>
    <t xml:space="preserve">CIN|Eugenio Suárez</t>
  </si>
  <si>
    <t xml:space="preserve">CIN|Matt McLain</t>
  </si>
  <si>
    <t xml:space="preserve">CIN|Tyler Stephenson</t>
  </si>
  <si>
    <t xml:space="preserve">CIN|Spencer Steer</t>
  </si>
  <si>
    <t xml:space="preserve">CIN|Dane Myers</t>
  </si>
  <si>
    <t xml:space="preserve">CIN|Nathaniel Lowe</t>
  </si>
  <si>
    <t xml:space="preserve">CIN|TJ Friedl</t>
  </si>
  <si>
    <t xml:space="preserve">CIN|Ke'Bryan Hayes</t>
  </si>
  <si>
    <t xml:space="preserve">CIN|Noelvi Marte</t>
  </si>
  <si>
    <t xml:space="preserve">CIN|Edwin Arroyo</t>
  </si>
  <si>
    <t xml:space="preserve">CIN|Jose Trevino</t>
  </si>
  <si>
    <t xml:space="preserve">CIN|Blake Dunn</t>
  </si>
  <si>
    <t xml:space="preserve">CIN|Héctor Rodríguez</t>
  </si>
  <si>
    <t xml:space="preserve">CIN|Will Benson</t>
  </si>
  <si>
    <t xml:space="preserve">CIN|Juan Brito</t>
  </si>
  <si>
    <t xml:space="preserve">CIN|Carlos Jorge</t>
  </si>
  <si>
    <t xml:space="preserve">CIN|Rece Hinds</t>
  </si>
  <si>
    <t xml:space="preserve">CIN|P.J. Higgins</t>
  </si>
  <si>
    <t xml:space="preserve">CIN|Michael Toglia</t>
  </si>
  <si>
    <t xml:space="preserve">CIN|Will Banfield</t>
  </si>
  <si>
    <t xml:space="preserve">CIN|Ivan Johnson</t>
  </si>
  <si>
    <t xml:space="preserve">CIN|Oswaldo Cabrera</t>
  </si>
  <si>
    <t xml:space="preserve">CLE|Steven Kwan</t>
  </si>
  <si>
    <t xml:space="preserve">CLE|Brayan Rocchio</t>
  </si>
  <si>
    <t xml:space="preserve">CLE|Chase DeLauter</t>
  </si>
  <si>
    <t xml:space="preserve">CLE|José Ramírez</t>
  </si>
  <si>
    <t xml:space="preserve">CLE|Travis Bazzana</t>
  </si>
  <si>
    <t xml:space="preserve">CLE|Angel Martínez</t>
  </si>
  <si>
    <t xml:space="preserve">CLE|Kyle Manzardo</t>
  </si>
  <si>
    <t xml:space="preserve">CLE|Rhys Hoskins</t>
  </si>
  <si>
    <t xml:space="preserve">CLE|Daniel Schneemann</t>
  </si>
  <si>
    <t xml:space="preserve">CLE|Patrick Bailey</t>
  </si>
  <si>
    <t xml:space="preserve">CLE|Austin Hedges</t>
  </si>
  <si>
    <t xml:space="preserve">CLE|David Fry</t>
  </si>
  <si>
    <t xml:space="preserve">CLE|Jo Adell</t>
  </si>
  <si>
    <t xml:space="preserve">CLE|Petey Halpin</t>
  </si>
  <si>
    <t xml:space="preserve">CLE|Nathaniel Lowe</t>
  </si>
  <si>
    <t xml:space="preserve">CLE|Angel Genao</t>
  </si>
  <si>
    <t xml:space="preserve">CLE|Gabriel Arias</t>
  </si>
  <si>
    <t xml:space="preserve">CLE|Kahlil Watson</t>
  </si>
  <si>
    <t xml:space="preserve">CLE|Bo Naylor</t>
  </si>
  <si>
    <t xml:space="preserve">CLE|Juan Brito</t>
  </si>
  <si>
    <t xml:space="preserve">CLE|George Valera</t>
  </si>
  <si>
    <t xml:space="preserve">CLE|Stuart Fairchild</t>
  </si>
  <si>
    <t xml:space="preserve">CLE|CJ Kayfus</t>
  </si>
  <si>
    <t xml:space="preserve">CLE|Cooper Ingle</t>
  </si>
  <si>
    <t xml:space="preserve">COL|TJ Rumfield</t>
  </si>
  <si>
    <t xml:space="preserve">COL|Jake McCarthy</t>
  </si>
  <si>
    <t xml:space="preserve">COL|Hunter Goodman</t>
  </si>
  <si>
    <t xml:space="preserve">COL|Ezequiel Tovar</t>
  </si>
  <si>
    <t xml:space="preserve">COL|Willi Castro</t>
  </si>
  <si>
    <t xml:space="preserve">COL|Kyle Karros</t>
  </si>
  <si>
    <t xml:space="preserve">COL|Troy Johnston</t>
  </si>
  <si>
    <t xml:space="preserve">COL|Mickey Moniak</t>
  </si>
  <si>
    <t xml:space="preserve">COL|Cole Carrigg</t>
  </si>
  <si>
    <t xml:space="preserve">COL|Tyler Freeman</t>
  </si>
  <si>
    <t xml:space="preserve">COL|Edouard Julien</t>
  </si>
  <si>
    <t xml:space="preserve">COL|Brett Sullivan</t>
  </si>
  <si>
    <t xml:space="preserve">COL|Jordan Beck</t>
  </si>
  <si>
    <t xml:space="preserve">COL|Connor Norby</t>
  </si>
  <si>
    <t xml:space="preserve">COL|Brenton Doyle</t>
  </si>
  <si>
    <t xml:space="preserve">COL|Adael Amador</t>
  </si>
  <si>
    <t xml:space="preserve">COL|Braxton Fulford</t>
  </si>
  <si>
    <t xml:space="preserve">COL|Zac Veen</t>
  </si>
  <si>
    <t xml:space="preserve">COL|Sterlin Thompson</t>
  </si>
  <si>
    <t xml:space="preserve">COL|Chad Stevens</t>
  </si>
  <si>
    <t xml:space="preserve">COL|Ryan Ritter</t>
  </si>
  <si>
    <t xml:space="preserve">COL|Vimael Machín</t>
  </si>
  <si>
    <t xml:space="preserve">CWS|Miguel Vargas</t>
  </si>
  <si>
    <t xml:space="preserve">CWS|Chase Meidroth</t>
  </si>
  <si>
    <t xml:space="preserve">CWS|Colson Montgomery</t>
  </si>
  <si>
    <t xml:space="preserve">CWS|Sam Antonacci</t>
  </si>
  <si>
    <t xml:space="preserve">CWS|Munetaka Murakami</t>
  </si>
  <si>
    <t xml:space="preserve">CWS|Tristan Peters</t>
  </si>
  <si>
    <t xml:space="preserve">CWS|Andrew Benintendi</t>
  </si>
  <si>
    <t xml:space="preserve">CWS|Braden Montgomery</t>
  </si>
  <si>
    <t xml:space="preserve">CWS|Randal Grichuk</t>
  </si>
  <si>
    <t xml:space="preserve">CWS|Luisangel Acuña</t>
  </si>
  <si>
    <t xml:space="preserve">CWS|Edgar Quero</t>
  </si>
  <si>
    <t xml:space="preserve">CWS|Drew Romo</t>
  </si>
  <si>
    <t xml:space="preserve">CWS|Kyle Teel</t>
  </si>
  <si>
    <t xml:space="preserve">CWS|Jacob Gonzalez</t>
  </si>
  <si>
    <t xml:space="preserve">CWS|Brenton Doyle</t>
  </si>
  <si>
    <t xml:space="preserve">CWS|Derek Hill</t>
  </si>
  <si>
    <t xml:space="preserve">CWS|Everson Pereira</t>
  </si>
  <si>
    <t xml:space="preserve">CWS|Jarred Kelenic</t>
  </si>
  <si>
    <t xml:space="preserve">CWS|Jake Rogers</t>
  </si>
  <si>
    <t xml:space="preserve">CWS|Austin Hays</t>
  </si>
  <si>
    <t xml:space="preserve">CWS|Junior Perez</t>
  </si>
  <si>
    <t xml:space="preserve">CWS|Reese McGuire</t>
  </si>
  <si>
    <t xml:space="preserve">CWS|Lenyn Sosa</t>
  </si>
  <si>
    <t xml:space="preserve">CWS|Tanner Murray</t>
  </si>
  <si>
    <t xml:space="preserve">CWS|Rikuu Nishida</t>
  </si>
  <si>
    <t xml:space="preserve">CWS|Tommy Pham</t>
  </si>
  <si>
    <t xml:space="preserve">CWS|Dustin Harris</t>
  </si>
  <si>
    <t xml:space="preserve">CWS|Joey Bart</t>
  </si>
  <si>
    <t xml:space="preserve">DET|Kevin McGonigle</t>
  </si>
  <si>
    <t xml:space="preserve">DET|Spencer Torkelson</t>
  </si>
  <si>
    <t xml:space="preserve">DET|Dillon Dingler</t>
  </si>
  <si>
    <t xml:space="preserve">DET|Riley Greene</t>
  </si>
  <si>
    <t xml:space="preserve">DET|Colt Keith</t>
  </si>
  <si>
    <t xml:space="preserve">DET|Zach McKinstry</t>
  </si>
  <si>
    <t xml:space="preserve">DET|Gleyber Torres</t>
  </si>
  <si>
    <t xml:space="preserve">DET|Hao-Yu Lee</t>
  </si>
  <si>
    <t xml:space="preserve">DET|Matt Vierling</t>
  </si>
  <si>
    <t xml:space="preserve">DET|Kerry Carpenter</t>
  </si>
  <si>
    <t xml:space="preserve">DET|Max Clark</t>
  </si>
  <si>
    <t xml:space="preserve">DET|Javier Báez</t>
  </si>
  <si>
    <t xml:space="preserve">DET|Wenceel Pérez</t>
  </si>
  <si>
    <t xml:space="preserve">DET|Ben Malgeri</t>
  </si>
  <si>
    <t xml:space="preserve">DET|Eduardo Valencia</t>
  </si>
  <si>
    <t xml:space="preserve">DET|Jake Rogers</t>
  </si>
  <si>
    <t xml:space="preserve">DET|Jahmai Jones</t>
  </si>
  <si>
    <t xml:space="preserve">DET|James Outman</t>
  </si>
  <si>
    <t xml:space="preserve">DET|Brett Callahan</t>
  </si>
  <si>
    <t xml:space="preserve">DET|John Peck</t>
  </si>
  <si>
    <t xml:space="preserve">DET|Zack Short</t>
  </si>
  <si>
    <t xml:space="preserve">DET|Parker Meadows</t>
  </si>
  <si>
    <t xml:space="preserve">DET|Gage Workman</t>
  </si>
  <si>
    <t xml:space="preserve">DET|Jace Jung</t>
  </si>
  <si>
    <t xml:space="preserve">DET|Corey Julks</t>
  </si>
  <si>
    <t xml:space="preserve">DET|Trei Cruz</t>
  </si>
  <si>
    <t xml:space="preserve">HOU|Yordan Alvarez</t>
  </si>
  <si>
    <t xml:space="preserve">HOU|Isaac Paredes</t>
  </si>
  <si>
    <t xml:space="preserve">HOU|Christian Walker</t>
  </si>
  <si>
    <t xml:space="preserve">HOU|Jose Altuve</t>
  </si>
  <si>
    <t xml:space="preserve">HOU|Cam Smith</t>
  </si>
  <si>
    <t xml:space="preserve">HOU|Jeremy Peña</t>
  </si>
  <si>
    <t xml:space="preserve">HOU|Yainer Diaz</t>
  </si>
  <si>
    <t xml:space="preserve">HOU|Taylor Trammell</t>
  </si>
  <si>
    <t xml:space="preserve">HOU|Christian Vázquez</t>
  </si>
  <si>
    <t xml:space="preserve">HOU|Brice Matthews</t>
  </si>
  <si>
    <t xml:space="preserve">HOU|Nick Allen</t>
  </si>
  <si>
    <t xml:space="preserve">HOU|Daulton Varsho</t>
  </si>
  <si>
    <t xml:space="preserve">HOU|Jake Meyers</t>
  </si>
  <si>
    <t xml:space="preserve">HOU|LaMonte Wade Jr.</t>
  </si>
  <si>
    <t xml:space="preserve">HOU|Carlos Correa</t>
  </si>
  <si>
    <t xml:space="preserve">HOU|Joey Loperfido</t>
  </si>
  <si>
    <t xml:space="preserve">HOU|Braden Shewmake</t>
  </si>
  <si>
    <t xml:space="preserve">HOU|Zach Dezenzo</t>
  </si>
  <si>
    <t xml:space="preserve">HOU|Lucas Spence</t>
  </si>
  <si>
    <t xml:space="preserve">HOU|Zach Cole</t>
  </si>
  <si>
    <t xml:space="preserve">HOU|Raynel Delgado</t>
  </si>
  <si>
    <t xml:space="preserve">HOU|Dustin Harris</t>
  </si>
  <si>
    <t xml:space="preserve">HOU|Nelson Velázquez</t>
  </si>
  <si>
    <t xml:space="preserve">HOU|Shay Whitcomb</t>
  </si>
  <si>
    <t xml:space="preserve">HOU|César Salazar</t>
  </si>
  <si>
    <t xml:space="preserve">HOU|Daniel Johnson</t>
  </si>
  <si>
    <t xml:space="preserve">HOU|Jorge Barrosa</t>
  </si>
  <si>
    <t xml:space="preserve">HOU|Collin Price</t>
  </si>
  <si>
    <t xml:space="preserve">KC|Bobby Witt Jr.</t>
  </si>
  <si>
    <t xml:space="preserve">KC|Salvador Perez</t>
  </si>
  <si>
    <t xml:space="preserve">KC|Carter Jensen</t>
  </si>
  <si>
    <t xml:space="preserve">KC|Jac Caglianone</t>
  </si>
  <si>
    <t xml:space="preserve">KC|Isaac Collins</t>
  </si>
  <si>
    <t xml:space="preserve">KC|Vinnie Pasquantino</t>
  </si>
  <si>
    <t xml:space="preserve">KC|Michael Massey</t>
  </si>
  <si>
    <t xml:space="preserve">KC|Nick Loftin</t>
  </si>
  <si>
    <t xml:space="preserve">KC|Maikel Garcia</t>
  </si>
  <si>
    <t xml:space="preserve">KC|Lane Thomas</t>
  </si>
  <si>
    <t xml:space="preserve">KC|Kyle Isbel</t>
  </si>
  <si>
    <t xml:space="preserve">KC|Starling Marte</t>
  </si>
  <si>
    <t xml:space="preserve">KC|John Rave</t>
  </si>
  <si>
    <t xml:space="preserve">KC|Tyler Tolbert</t>
  </si>
  <si>
    <t xml:space="preserve">KC|Josh Rojas</t>
  </si>
  <si>
    <t xml:space="preserve">KC|Jonathan India</t>
  </si>
  <si>
    <t xml:space="preserve">KC|Luke Maile</t>
  </si>
  <si>
    <t xml:space="preserve">KC|Kameron Misner</t>
  </si>
  <si>
    <t xml:space="preserve">KC|Elias Díaz</t>
  </si>
  <si>
    <t xml:space="preserve">KC|Andrew Velazquez</t>
  </si>
  <si>
    <t xml:space="preserve">KC|Matthew Lugo</t>
  </si>
  <si>
    <t xml:space="preserve">LAA|Zach Neto</t>
  </si>
  <si>
    <t xml:space="preserve">LAA|Mike Trout</t>
  </si>
  <si>
    <t xml:space="preserve">LAA|Vaughn Grissom</t>
  </si>
  <si>
    <t xml:space="preserve">LAA|Jo Adell</t>
  </si>
  <si>
    <t xml:space="preserve">LAA|Nolan Schanuel</t>
  </si>
  <si>
    <t xml:space="preserve">LAA|Oswald Peraza</t>
  </si>
  <si>
    <t xml:space="preserve">LAA|Jorge Soler</t>
  </si>
  <si>
    <t xml:space="preserve">LAA|Josh Lowe</t>
  </si>
  <si>
    <t xml:space="preserve">LAA|Wade Meckler</t>
  </si>
  <si>
    <t xml:space="preserve">LAA|Denzer Guzman</t>
  </si>
  <si>
    <t xml:space="preserve">LAA|Logan O'Hoppe</t>
  </si>
  <si>
    <t xml:space="preserve">LAA|Jose Siri</t>
  </si>
  <si>
    <t xml:space="preserve">LAA|Moisés Ballesteros</t>
  </si>
  <si>
    <t xml:space="preserve">LAA|Adam Frazier</t>
  </si>
  <si>
    <t xml:space="preserve">LAA|Christian Moore</t>
  </si>
  <si>
    <t xml:space="preserve">LAA|Yoán Moncada</t>
  </si>
  <si>
    <t xml:space="preserve">LAA|Tyler Heineman</t>
  </si>
  <si>
    <t xml:space="preserve">LAA|Donovan Walton</t>
  </si>
  <si>
    <t xml:space="preserve">LAA|Travis d'Arnaud</t>
  </si>
  <si>
    <t xml:space="preserve">LAA|Bryce Teodosio</t>
  </si>
  <si>
    <t xml:space="preserve">LAA|Sebastián Rivero</t>
  </si>
  <si>
    <t xml:space="preserve">LAA|Nick Madrigal</t>
  </si>
  <si>
    <t xml:space="preserve">LAA|Jeimer Candelario</t>
  </si>
  <si>
    <t xml:space="preserve">LAA|Kyren Paris</t>
  </si>
  <si>
    <t xml:space="preserve">LAA|Trey Mancini</t>
  </si>
  <si>
    <t xml:space="preserve">LAA|Gustavo Campero</t>
  </si>
  <si>
    <t xml:space="preserve">LAA|Logan Porter</t>
  </si>
  <si>
    <t xml:space="preserve">LAA|Omar Martinez</t>
  </si>
  <si>
    <t xml:space="preserve">LAD|Freddie Freeman</t>
  </si>
  <si>
    <t xml:space="preserve">LAD|Kyle Tucker</t>
  </si>
  <si>
    <t xml:space="preserve">LAD|Shohei Ohtani</t>
  </si>
  <si>
    <t xml:space="preserve">LAD|Andy Pages</t>
  </si>
  <si>
    <t xml:space="preserve">LAD|Max Muncy</t>
  </si>
  <si>
    <t xml:space="preserve">LAD|Mookie Betts</t>
  </si>
  <si>
    <t xml:space="preserve">LAD|Teoscar Hernández</t>
  </si>
  <si>
    <t xml:space="preserve">LAD|Tommy Edman</t>
  </si>
  <si>
    <t xml:space="preserve">LAD|Will Smith</t>
  </si>
  <si>
    <t xml:space="preserve">LAD|Alex Freeland</t>
  </si>
  <si>
    <t xml:space="preserve">LAD|Dalton Rushing</t>
  </si>
  <si>
    <t xml:space="preserve">LAD|Miguel Rojas</t>
  </si>
  <si>
    <t xml:space="preserve">LAD|Alex Call</t>
  </si>
  <si>
    <t xml:space="preserve">LAD|Hyeseong Kim</t>
  </si>
  <si>
    <t xml:space="preserve">LAD|Enrique Hernández</t>
  </si>
  <si>
    <t xml:space="preserve">LAD|Hunter Feduccia</t>
  </si>
  <si>
    <t xml:space="preserve">LAD|Ryan Ward</t>
  </si>
  <si>
    <t xml:space="preserve">LAD|Santiago Espinal</t>
  </si>
  <si>
    <t xml:space="preserve">LAD|Josue De Paula</t>
  </si>
  <si>
    <t xml:space="preserve">LAD|Ben Rortvedt</t>
  </si>
  <si>
    <t xml:space="preserve">LAD|Eliezer Alfonzo</t>
  </si>
  <si>
    <t xml:space="preserve">LAD|Chuckie Robinson</t>
  </si>
  <si>
    <t xml:space="preserve">LAD|Alek Thomas</t>
  </si>
  <si>
    <t xml:space="preserve">MIA|Otto Lopez</t>
  </si>
  <si>
    <t xml:space="preserve">MIA|Jakob Marsee</t>
  </si>
  <si>
    <t xml:space="preserve">MIA|Xavier Edwards</t>
  </si>
  <si>
    <t xml:space="preserve">MIA|Kyle Stowers</t>
  </si>
  <si>
    <t xml:space="preserve">MIA|Heriberto Hernández</t>
  </si>
  <si>
    <t xml:space="preserve">MIA|Javier Sanoja</t>
  </si>
  <si>
    <t xml:space="preserve">MIA|Liam Hicks</t>
  </si>
  <si>
    <t xml:space="preserve">MIA|Joe Mack</t>
  </si>
  <si>
    <t xml:space="preserve">MIA|Owen Caissie</t>
  </si>
  <si>
    <t xml:space="preserve">MIA|Griffin Conine</t>
  </si>
  <si>
    <t xml:space="preserve">MIA|Agustín Ramírez</t>
  </si>
  <si>
    <t xml:space="preserve">MIA|Esteury Ruiz</t>
  </si>
  <si>
    <t xml:space="preserve">MIA|Connor Norby</t>
  </si>
  <si>
    <t xml:space="preserve">MIA|Leo Jiménez</t>
  </si>
  <si>
    <t xml:space="preserve">MIA|Graham Pauley</t>
  </si>
  <si>
    <t xml:space="preserve">MIA|Christopher Morel</t>
  </si>
  <si>
    <t xml:space="preserve">MIA|Brian Navarreto</t>
  </si>
  <si>
    <t xml:space="preserve">MIA|Deyvison De Los Santos</t>
  </si>
  <si>
    <t xml:space="preserve">MIA|Jared Serna</t>
  </si>
  <si>
    <t xml:space="preserve">MIA|Austin Slater</t>
  </si>
  <si>
    <t xml:space="preserve">MIA|Rece Hinds</t>
  </si>
  <si>
    <t xml:space="preserve">MIL|Brice Turang</t>
  </si>
  <si>
    <t xml:space="preserve">MIL|William Contreras</t>
  </si>
  <si>
    <t xml:space="preserve">MIL|Jake Bauers</t>
  </si>
  <si>
    <t xml:space="preserve">MIL|Jackson Chourio</t>
  </si>
  <si>
    <t xml:space="preserve">MIL|Garrett Mitchell</t>
  </si>
  <si>
    <t xml:space="preserve">MIL|Christian Yelich</t>
  </si>
  <si>
    <t xml:space="preserve">MIL|Joey Ortiz</t>
  </si>
  <si>
    <t xml:space="preserve">MIL|David Hamilton</t>
  </si>
  <si>
    <t xml:space="preserve">MIL|Sal Frelick</t>
  </si>
  <si>
    <t xml:space="preserve">MIL|Andrew Vaughn</t>
  </si>
  <si>
    <t xml:space="preserve">MIL|Gary Sánchez</t>
  </si>
  <si>
    <t xml:space="preserve">MIL|Cooper Pratt</t>
  </si>
  <si>
    <t xml:space="preserve">MIL|Luis Lara</t>
  </si>
  <si>
    <t xml:space="preserve">MIL|Luis Rengifo</t>
  </si>
  <si>
    <t xml:space="preserve">MIL|Brandon Lockridge</t>
  </si>
  <si>
    <t xml:space="preserve">MIL|Blake Perkins</t>
  </si>
  <si>
    <t xml:space="preserve">MIL|Tyler Black</t>
  </si>
  <si>
    <t xml:space="preserve">MIL|Greg Jones</t>
  </si>
  <si>
    <t xml:space="preserve">MIL|Luis Matos</t>
  </si>
  <si>
    <t xml:space="preserve">MIL|Jonathan Ornelas</t>
  </si>
  <si>
    <t xml:space="preserve">MIL|Bo Naylor</t>
  </si>
  <si>
    <t xml:space="preserve">MIL|Braden Shewmake</t>
  </si>
  <si>
    <t xml:space="preserve">MIL|Jihwan Bae</t>
  </si>
  <si>
    <t xml:space="preserve">MIL|Jeferson Quero</t>
  </si>
  <si>
    <t xml:space="preserve">MIN|Brooks Lee</t>
  </si>
  <si>
    <t xml:space="preserve">MIN|Josh Bell</t>
  </si>
  <si>
    <t xml:space="preserve">MIN|Luke Keaschall</t>
  </si>
  <si>
    <t xml:space="preserve">MIN|Kody Clemens</t>
  </si>
  <si>
    <t xml:space="preserve">MIN|Royce Lewis</t>
  </si>
  <si>
    <t xml:space="preserve">MIN|Trevor Larnach</t>
  </si>
  <si>
    <t xml:space="preserve">MIN|Byron Buxton</t>
  </si>
  <si>
    <t xml:space="preserve">MIN|Victor Caratini</t>
  </si>
  <si>
    <t xml:space="preserve">MIN|Ryan Jeffers</t>
  </si>
  <si>
    <t xml:space="preserve">MIN|Austin Martin</t>
  </si>
  <si>
    <t xml:space="preserve">MIN|Ryan Kreidler</t>
  </si>
  <si>
    <t xml:space="preserve">MIN|Tristan Gray</t>
  </si>
  <si>
    <t xml:space="preserve">MIN|Matt Wallner</t>
  </si>
  <si>
    <t xml:space="preserve">MIN|Kaelen Culpepper</t>
  </si>
  <si>
    <t xml:space="preserve">MIN|Alan Roden</t>
  </si>
  <si>
    <t xml:space="preserve">MIN|Walker Jenkins</t>
  </si>
  <si>
    <t xml:space="preserve">MIN|Alex Jackson</t>
  </si>
  <si>
    <t xml:space="preserve">MIN|James Outman</t>
  </si>
  <si>
    <t xml:space="preserve">MIN|Orlando Arcia</t>
  </si>
  <si>
    <t xml:space="preserve">MIN|Emmanuel Rodriguez</t>
  </si>
  <si>
    <t xml:space="preserve">MIN|Ben Ross</t>
  </si>
  <si>
    <t xml:space="preserve">MIN|Kyler Fedko</t>
  </si>
  <si>
    <t xml:space="preserve">MIN|Gabriel Gonzalez</t>
  </si>
  <si>
    <t xml:space="preserve">MIN|Aaron Sabato</t>
  </si>
  <si>
    <t xml:space="preserve">NYM|Bo Bichette</t>
  </si>
  <si>
    <t xml:space="preserve">NYM|Carson Benge</t>
  </si>
  <si>
    <t xml:space="preserve">NYM|Marcus Semien</t>
  </si>
  <si>
    <t xml:space="preserve">NYM|A.J. Ewing</t>
  </si>
  <si>
    <t xml:space="preserve">NYM|Juan Soto</t>
  </si>
  <si>
    <t xml:space="preserve">NYM|Brett Baty</t>
  </si>
  <si>
    <t xml:space="preserve">NYM|Francisco Lindor</t>
  </si>
  <si>
    <t xml:space="preserve">NYM|Francisco Alvarez</t>
  </si>
  <si>
    <t xml:space="preserve">NYM|Jared Young</t>
  </si>
  <si>
    <t xml:space="preserve">NYM|Mark Vientos</t>
  </si>
  <si>
    <t xml:space="preserve">NYM|Luis Torrens</t>
  </si>
  <si>
    <t xml:space="preserve">NYM|Luis Robert Jr.</t>
  </si>
  <si>
    <t xml:space="preserve">NYM|Tyrone Taylor</t>
  </si>
  <si>
    <t xml:space="preserve">NYM|Jorge Polanco</t>
  </si>
  <si>
    <t xml:space="preserve">NYM|MJ Melendez</t>
  </si>
  <si>
    <t xml:space="preserve">NYM|Ronny Mauricio</t>
  </si>
  <si>
    <t xml:space="preserve">NYM|Eric Wagaman</t>
  </si>
  <si>
    <t xml:space="preserve">NYM|Nick Morabito</t>
  </si>
  <si>
    <t xml:space="preserve">NYM|Christopher Morel</t>
  </si>
  <si>
    <t xml:space="preserve">NYM|Austin Slater</t>
  </si>
  <si>
    <t xml:space="preserve">NYM|Hayden Senger</t>
  </si>
  <si>
    <t xml:space="preserve">NYM|Zack Short</t>
  </si>
  <si>
    <t xml:space="preserve">NYM|Tommy Pham</t>
  </si>
  <si>
    <t xml:space="preserve">NYM|Vidal Bruján</t>
  </si>
  <si>
    <t xml:space="preserve">NYM|Andy Ibáñez</t>
  </si>
  <si>
    <t xml:space="preserve">NYM|Cristian Pache</t>
  </si>
  <si>
    <t xml:space="preserve">NYM|Gabriel Arias</t>
  </si>
  <si>
    <t xml:space="preserve">NYY|Ben Rice</t>
  </si>
  <si>
    <t xml:space="preserve">NYY|Cody Bellinger</t>
  </si>
  <si>
    <t xml:space="preserve">NYY|Jazz Chisholm Jr.</t>
  </si>
  <si>
    <t xml:space="preserve">NYY|Trent Grisham</t>
  </si>
  <si>
    <t xml:space="preserve">NYY|José Caballero</t>
  </si>
  <si>
    <t xml:space="preserve">NYY|Austin Wells</t>
  </si>
  <si>
    <t xml:space="preserve">NYY|Paul Goldschmidt</t>
  </si>
  <si>
    <t xml:space="preserve">NYY|Ryan McMahon</t>
  </si>
  <si>
    <t xml:space="preserve">NYY|Spencer Jones</t>
  </si>
  <si>
    <t xml:space="preserve">NYY|Aaron Judge</t>
  </si>
  <si>
    <t xml:space="preserve">NYY|Anthony Volpe</t>
  </si>
  <si>
    <t xml:space="preserve">NYY|Amed Rosario</t>
  </si>
  <si>
    <t xml:space="preserve">NYY|Jasson Domínguez</t>
  </si>
  <si>
    <t xml:space="preserve">NYY|Luis García Jr.</t>
  </si>
  <si>
    <t xml:space="preserve">NYY|George Lombard Jr.</t>
  </si>
  <si>
    <t xml:space="preserve">NYY|Heliot Ramos</t>
  </si>
  <si>
    <t xml:space="preserve">NYY|Giancarlo Stanton</t>
  </si>
  <si>
    <t xml:space="preserve">NYY|Ali Sánchez</t>
  </si>
  <si>
    <t xml:space="preserve">NYY|J.C. Escarra</t>
  </si>
  <si>
    <t xml:space="preserve">NYY|Max Schuemann</t>
  </si>
  <si>
    <t xml:space="preserve">NYY|Randal Grichuk</t>
  </si>
  <si>
    <t xml:space="preserve">NYY|Oswaldo Cabrera</t>
  </si>
  <si>
    <t xml:space="preserve">PHI|Kyle Schwarber</t>
  </si>
  <si>
    <t xml:space="preserve">PHI|Trea Turner</t>
  </si>
  <si>
    <t xml:space="preserve">PHI|Bryce Harper</t>
  </si>
  <si>
    <t xml:space="preserve">PHI|Alec Bohm</t>
  </si>
  <si>
    <t xml:space="preserve">PHI|Bryson Stott</t>
  </si>
  <si>
    <t xml:space="preserve">PHI|Brandon Marsh</t>
  </si>
  <si>
    <t xml:space="preserve">PHI|J.T. Realmuto</t>
  </si>
  <si>
    <t xml:space="preserve">PHI|Justin Crawford</t>
  </si>
  <si>
    <t xml:space="preserve">PHI|Adolis García</t>
  </si>
  <si>
    <t xml:space="preserve">PHI|Edmundo Sosa</t>
  </si>
  <si>
    <t xml:space="preserve">PHI|Luis Arraez</t>
  </si>
  <si>
    <t xml:space="preserve">PHI|Derek Hill</t>
  </si>
  <si>
    <t xml:space="preserve">PHI|Rafael Marchán</t>
  </si>
  <si>
    <t xml:space="preserve">PHI|Gabriel Rincones Jr.</t>
  </si>
  <si>
    <t xml:space="preserve">PHI|Bryan De La Cruz</t>
  </si>
  <si>
    <t xml:space="preserve">PHI|Garrett Stubbs</t>
  </si>
  <si>
    <t xml:space="preserve">PHI|Felix Reyes</t>
  </si>
  <si>
    <t xml:space="preserve">PHI|Otto Kemp</t>
  </si>
  <si>
    <t xml:space="preserve">PHI|Dylan Moore</t>
  </si>
  <si>
    <t xml:space="preserve">PHI|Steward Berroa</t>
  </si>
  <si>
    <t xml:space="preserve">PIT|Bryan Reynolds</t>
  </si>
  <si>
    <t xml:space="preserve">PIT|Brandon Lowe</t>
  </si>
  <si>
    <t xml:space="preserve">PIT|Nick Gonzales</t>
  </si>
  <si>
    <t xml:space="preserve">PIT|Jake Mangum</t>
  </si>
  <si>
    <t xml:space="preserve">PIT|Ryan O'Hearn</t>
  </si>
  <si>
    <t xml:space="preserve">PIT|Spencer Horwitz</t>
  </si>
  <si>
    <t xml:space="preserve">PIT|Oneil Cruz</t>
  </si>
  <si>
    <t xml:space="preserve">PIT|Jared Triolo</t>
  </si>
  <si>
    <t xml:space="preserve">PIT|Konnor Griffin</t>
  </si>
  <si>
    <t xml:space="preserve">PIT|Henry Davis</t>
  </si>
  <si>
    <t xml:space="preserve">PIT|Esmerlyn Valdez</t>
  </si>
  <si>
    <t xml:space="preserve">PIT|Marcell Ozuna</t>
  </si>
  <si>
    <t xml:space="preserve">PIT|Rafael Flores Jr.</t>
  </si>
  <si>
    <t xml:space="preserve">PIT|Endy Rodríguez</t>
  </si>
  <si>
    <t xml:space="preserve">PIT|Jacob Gonzalez</t>
  </si>
  <si>
    <t xml:space="preserve">PIT|Nick Yorke</t>
  </si>
  <si>
    <t xml:space="preserve">PIT|Tyler Callihan</t>
  </si>
  <si>
    <t xml:space="preserve">PIT|Ronny Simon</t>
  </si>
  <si>
    <t xml:space="preserve">PIT|Joey Bart</t>
  </si>
  <si>
    <t xml:space="preserve">PIT|Billy Cook</t>
  </si>
  <si>
    <t xml:space="preserve">PIT|Jhostynxon Garcia</t>
  </si>
  <si>
    <t xml:space="preserve">PIT|Shawn Ross</t>
  </si>
  <si>
    <t xml:space="preserve">PIT|Davis Wendzel</t>
  </si>
  <si>
    <t xml:space="preserve">PIT|Jack Brannigan</t>
  </si>
  <si>
    <t xml:space="preserve">SD|Fernando Tatis Jr.</t>
  </si>
  <si>
    <t xml:space="preserve">SD|Manny Machado</t>
  </si>
  <si>
    <t xml:space="preserve">SD|Jackson Merrill</t>
  </si>
  <si>
    <t xml:space="preserve">SD|Xander Bogaerts</t>
  </si>
  <si>
    <t xml:space="preserve">SD|Ty France</t>
  </si>
  <si>
    <t xml:space="preserve">SD|Jake Cronenworth</t>
  </si>
  <si>
    <t xml:space="preserve">SD|Gavin Sheets</t>
  </si>
  <si>
    <t xml:space="preserve">SD|Freddy Fermin</t>
  </si>
  <si>
    <t xml:space="preserve">SD|Miguel Andujar</t>
  </si>
  <si>
    <t xml:space="preserve">SD|Luis Campusano</t>
  </si>
  <si>
    <t xml:space="preserve">SD|Ramón Laureano</t>
  </si>
  <si>
    <t xml:space="preserve">SD|Samad Taylor</t>
  </si>
  <si>
    <t xml:space="preserve">SD|Sung-Mun Song</t>
  </si>
  <si>
    <t xml:space="preserve">SD|Luis Rengifo</t>
  </si>
  <si>
    <t xml:space="preserve">SD|Nick Castellanos</t>
  </si>
  <si>
    <t xml:space="preserve">SD|Jase Bowen</t>
  </si>
  <si>
    <t xml:space="preserve">SD|Dustin Harris</t>
  </si>
  <si>
    <t xml:space="preserve">SD|Rodolfo Durán</t>
  </si>
  <si>
    <t xml:space="preserve">SD|Austin Hays</t>
  </si>
  <si>
    <t xml:space="preserve">SD|Bryce Johnson</t>
  </si>
  <si>
    <t xml:space="preserve">SD|Will Wagner</t>
  </si>
  <si>
    <t xml:space="preserve">SD|Ethan Salas</t>
  </si>
  <si>
    <t xml:space="preserve">SD|Nick Solak</t>
  </si>
  <si>
    <t xml:space="preserve">SD|Blake Hunt</t>
  </si>
  <si>
    <t xml:space="preserve">SD|Gage Workman</t>
  </si>
  <si>
    <t xml:space="preserve">SD|Randy Vásquez</t>
  </si>
  <si>
    <t xml:space="preserve">SEA|Randy Arozarena</t>
  </si>
  <si>
    <t xml:space="preserve">SEA|Julio Rodríguez</t>
  </si>
  <si>
    <t xml:space="preserve">SEA|Josh Naylor</t>
  </si>
  <si>
    <t xml:space="preserve">SEA|Cole Young</t>
  </si>
  <si>
    <t xml:space="preserve">SEA|Dominic Canzone</t>
  </si>
  <si>
    <t xml:space="preserve">SEA|Cal Raleigh</t>
  </si>
  <si>
    <t xml:space="preserve">SEA|J.P. Crawford</t>
  </si>
  <si>
    <t xml:space="preserve">SEA|Luke Raley</t>
  </si>
  <si>
    <t xml:space="preserve">SEA|Colt Emerson</t>
  </si>
  <si>
    <t xml:space="preserve">SEA|Brendan Donovan</t>
  </si>
  <si>
    <t xml:space="preserve">SEA|Mitch Garver</t>
  </si>
  <si>
    <t xml:space="preserve">SEA|Victor Robles</t>
  </si>
  <si>
    <t xml:space="preserve">SEA|Leo Rivas</t>
  </si>
  <si>
    <t xml:space="preserve">SEA|Weston Wilson</t>
  </si>
  <si>
    <t xml:space="preserve">SEA|Rob Refsnyder</t>
  </si>
  <si>
    <t xml:space="preserve">SEA|Jhonny Pereda</t>
  </si>
  <si>
    <t xml:space="preserve">SEA|Taylor Ward</t>
  </si>
  <si>
    <t xml:space="preserve">SEA|Brock Rodden</t>
  </si>
  <si>
    <t xml:space="preserve">SEA|Lazaro Montes</t>
  </si>
  <si>
    <t xml:space="preserve">SEA|Patrick Wisdom</t>
  </si>
  <si>
    <t xml:space="preserve">SEA|Connor Joe</t>
  </si>
  <si>
    <t xml:space="preserve">SEA|Michael Arroyo</t>
  </si>
  <si>
    <t xml:space="preserve">SEA|Miles Mastrobuoni</t>
  </si>
  <si>
    <t xml:space="preserve">SEA|Buddy Kennedy</t>
  </si>
  <si>
    <t xml:space="preserve">SEA|Ryan Bliss</t>
  </si>
  <si>
    <t xml:space="preserve">SEA|Will Wilson</t>
  </si>
  <si>
    <t xml:space="preserve">SF|Rafael Devers</t>
  </si>
  <si>
    <t xml:space="preserve">SF|Jung Hoo Lee</t>
  </si>
  <si>
    <t xml:space="preserve">SF|Willy Adames</t>
  </si>
  <si>
    <t xml:space="preserve">SF|Luis Arraez</t>
  </si>
  <si>
    <t xml:space="preserve">SF|Bryce Eldridge</t>
  </si>
  <si>
    <t xml:space="preserve">SF|Casey Schmitt</t>
  </si>
  <si>
    <t xml:space="preserve">SF|Drew Gilbert</t>
  </si>
  <si>
    <t xml:space="preserve">SF|Matt Chapman</t>
  </si>
  <si>
    <t xml:space="preserve">SF|Heliot Ramos</t>
  </si>
  <si>
    <t xml:space="preserve">SF|Christian Koss</t>
  </si>
  <si>
    <t xml:space="preserve">SF|Jonah Cox</t>
  </si>
  <si>
    <t xml:space="preserve">SF|Drew Cavanaugh</t>
  </si>
  <si>
    <t xml:space="preserve">SF|Daniel Susac</t>
  </si>
  <si>
    <t xml:space="preserve">SF|Osleivis Basabe</t>
  </si>
  <si>
    <t xml:space="preserve">SF|Turner Hill</t>
  </si>
  <si>
    <t xml:space="preserve">SF|Victor Bericoto</t>
  </si>
  <si>
    <t xml:space="preserve">SF|Harrison Bader</t>
  </si>
  <si>
    <t xml:space="preserve">SF|Shay Whitcomb</t>
  </si>
  <si>
    <t xml:space="preserve">SF|Grant McCray</t>
  </si>
  <si>
    <t xml:space="preserve">SF|Patrick Bailey</t>
  </si>
  <si>
    <t xml:space="preserve">SF|Eric Haase</t>
  </si>
  <si>
    <t xml:space="preserve">SF|Andrew Knizner</t>
  </si>
  <si>
    <t xml:space="preserve">SF|Jesus Rodriguez</t>
  </si>
  <si>
    <t xml:space="preserve">SF|Brett Harris</t>
  </si>
  <si>
    <t xml:space="preserve">SF|Nate Furman</t>
  </si>
  <si>
    <t xml:space="preserve">SF|Buddy Kennedy</t>
  </si>
  <si>
    <t xml:space="preserve">SF|Jerar Encarnacion</t>
  </si>
  <si>
    <t xml:space="preserve">SF|Scott Bandura</t>
  </si>
  <si>
    <t xml:space="preserve">SF|Will Brennan</t>
  </si>
  <si>
    <t xml:space="preserve">SF|Bo Davidson</t>
  </si>
  <si>
    <t xml:space="preserve">SF|Marcelo Mayer</t>
  </si>
  <si>
    <t xml:space="preserve">SF|Eddys Leonard</t>
  </si>
  <si>
    <t xml:space="preserve">SF|Jared Oliva</t>
  </si>
  <si>
    <t xml:space="preserve">STL|Iván Herrera</t>
  </si>
  <si>
    <t xml:space="preserve">STL|Alec Burleson</t>
  </si>
  <si>
    <t xml:space="preserve">STL|Jordan Walker</t>
  </si>
  <si>
    <t xml:space="preserve">STL|JJ Wetherholt</t>
  </si>
  <si>
    <t xml:space="preserve">STL|Masyn Winn</t>
  </si>
  <si>
    <t xml:space="preserve">STL|Nathan Church</t>
  </si>
  <si>
    <t xml:space="preserve">STL|José Fermín</t>
  </si>
  <si>
    <t xml:space="preserve">STL|Nolan Gorman</t>
  </si>
  <si>
    <t xml:space="preserve">STL|Pedro Pagés</t>
  </si>
  <si>
    <t xml:space="preserve">STL|Blaze Jordan</t>
  </si>
  <si>
    <t xml:space="preserve">STL|Victor Scott II</t>
  </si>
  <si>
    <t xml:space="preserve">STL|Bryan Torres</t>
  </si>
  <si>
    <t xml:space="preserve">STL|Lars Nootbaar</t>
  </si>
  <si>
    <t xml:space="preserve">STL|Thomas Saggese</t>
  </si>
  <si>
    <t xml:space="preserve">STL|Jimmy Crooks</t>
  </si>
  <si>
    <t xml:space="preserve">STL|Joshua Báez</t>
  </si>
  <si>
    <t xml:space="preserve">STL|Leo Bernal</t>
  </si>
  <si>
    <t xml:space="preserve">STL|Ramón Urías</t>
  </si>
  <si>
    <t xml:space="preserve">STL|Nelson Velázquez</t>
  </si>
  <si>
    <t xml:space="preserve">STL|César Prieto</t>
  </si>
  <si>
    <t xml:space="preserve">STL|Yohel Pozo</t>
  </si>
  <si>
    <t xml:space="preserve">STL|Everson Pereira</t>
  </si>
  <si>
    <t xml:space="preserve">TB|Junior Caminero</t>
  </si>
  <si>
    <t xml:space="preserve">TB|Yandy Díaz</t>
  </si>
  <si>
    <t xml:space="preserve">TB|Jonathan Aranda</t>
  </si>
  <si>
    <t xml:space="preserve">TB|Chandler Simpson</t>
  </si>
  <si>
    <t xml:space="preserve">TB|Cedric Mullins</t>
  </si>
  <si>
    <t xml:space="preserve">TB|Taylor Walls</t>
  </si>
  <si>
    <t xml:space="preserve">TB|Richie Palacios</t>
  </si>
  <si>
    <t xml:space="preserve">TB|Jonny DeLuca</t>
  </si>
  <si>
    <t xml:space="preserve">TB|Nick Fortes</t>
  </si>
  <si>
    <t xml:space="preserve">TB|Ben Williamson</t>
  </si>
  <si>
    <t xml:space="preserve">TB|Ryan Vilade</t>
  </si>
  <si>
    <t xml:space="preserve">TB|Victor Mesa Jr.</t>
  </si>
  <si>
    <t xml:space="preserve">TB|Hunter Feduccia</t>
  </si>
  <si>
    <t xml:space="preserve">TB|Liam Hicks</t>
  </si>
  <si>
    <t xml:space="preserve">TB|Jake Fraley</t>
  </si>
  <si>
    <t xml:space="preserve">TB|Jorge Mateo</t>
  </si>
  <si>
    <t xml:space="preserve">TB|Carson Williams</t>
  </si>
  <si>
    <t xml:space="preserve">TB|Austin Slater</t>
  </si>
  <si>
    <t xml:space="preserve">TB|Oliver Dunn</t>
  </si>
  <si>
    <t xml:space="preserve">TB|Kenny Piper</t>
  </si>
  <si>
    <t xml:space="preserve">TB|Nick Madrigal</t>
  </si>
  <si>
    <t xml:space="preserve">TEX|Brandon Nimmo</t>
  </si>
  <si>
    <t xml:space="preserve">TEX|Jake Burger</t>
  </si>
  <si>
    <t xml:space="preserve">TEX|Ezequiel Duran</t>
  </si>
  <si>
    <t xml:space="preserve">TEX|Wyatt Langford</t>
  </si>
  <si>
    <t xml:space="preserve">TEX|Evan Carter</t>
  </si>
  <si>
    <t xml:space="preserve">TEX|Josh Jung</t>
  </si>
  <si>
    <t xml:space="preserve">TEX|Corey Seager</t>
  </si>
  <si>
    <t xml:space="preserve">TEX|Joc Pederson</t>
  </si>
  <si>
    <t xml:space="preserve">TEX|Nicky Lopez</t>
  </si>
  <si>
    <t xml:space="preserve">TEX|Justin Foscue</t>
  </si>
  <si>
    <t xml:space="preserve">TEX|Alejandro Osuna</t>
  </si>
  <si>
    <t xml:space="preserve">TEX|Danny Jansen</t>
  </si>
  <si>
    <t xml:space="preserve">TEX|Elias Díaz</t>
  </si>
  <si>
    <t xml:space="preserve">TEX|Kyle Higashioka</t>
  </si>
  <si>
    <t xml:space="preserve">TEX|Josh Smith</t>
  </si>
  <si>
    <t xml:space="preserve">TEX|Cody Freeman</t>
  </si>
  <si>
    <t xml:space="preserve">TEX|Andrew McCutchen</t>
  </si>
  <si>
    <t xml:space="preserve">TEX|Cam Cauley</t>
  </si>
  <si>
    <t xml:space="preserve">TEX|Sam Haggerty</t>
  </si>
  <si>
    <t xml:space="preserve">TEX|Michael Helman</t>
  </si>
  <si>
    <t xml:space="preserve">TEX|Austin Wynns</t>
  </si>
  <si>
    <t xml:space="preserve">TEX|Jarred Kelenic</t>
  </si>
  <si>
    <t xml:space="preserve">TEX|Logan O'Hoppe</t>
  </si>
  <si>
    <t xml:space="preserve">TEX|Jonah Bride</t>
  </si>
  <si>
    <t xml:space="preserve">TOR|Kazuma Okamoto</t>
  </si>
  <si>
    <t xml:space="preserve">TOR|Ernie Clement</t>
  </si>
  <si>
    <t xml:space="preserve">TOR|Vladimir Guerrero Jr.</t>
  </si>
  <si>
    <t xml:space="preserve">TOR|George Springer</t>
  </si>
  <si>
    <t xml:space="preserve">TOR|Andrés Giménez</t>
  </si>
  <si>
    <t xml:space="preserve">TOR|Nathan Lukes</t>
  </si>
  <si>
    <t xml:space="preserve">TOR|Daulton Varsho</t>
  </si>
  <si>
    <t xml:space="preserve">TOR|Myles Straw</t>
  </si>
  <si>
    <t xml:space="preserve">TOR|Alejandro Kirk</t>
  </si>
  <si>
    <t xml:space="preserve">TOR|Jesús Sánchez</t>
  </si>
  <si>
    <t xml:space="preserve">TOR|Brandon Valenzuela</t>
  </si>
  <si>
    <t xml:space="preserve">TOR|Brett Bateman</t>
  </si>
  <si>
    <t xml:space="preserve">TOR|Yohendrick Piñango</t>
  </si>
  <si>
    <t xml:space="preserve">TOR|Davis Schneider</t>
  </si>
  <si>
    <t xml:space="preserve">TOR|Charles McAdoo</t>
  </si>
  <si>
    <t xml:space="preserve">TOR|Josh Smith</t>
  </si>
  <si>
    <t xml:space="preserve">TOR|Tyler Heineman</t>
  </si>
  <si>
    <t xml:space="preserve">TOR|Lenyn Sosa</t>
  </si>
  <si>
    <t xml:space="preserve">TOR|Sean Keys</t>
  </si>
  <si>
    <t xml:space="preserve">TOR|Luis Urías</t>
  </si>
  <si>
    <t xml:space="preserve">TOR|Eloy Jiménez</t>
  </si>
  <si>
    <t xml:space="preserve">TOR|Addison Barger</t>
  </si>
  <si>
    <t xml:space="preserve">TOR|Daz Cameron</t>
  </si>
  <si>
    <t xml:space="preserve">TOR|Jonatan Clase</t>
  </si>
  <si>
    <t xml:space="preserve">TOR|Rudy Martin Jr.</t>
  </si>
  <si>
    <t xml:space="preserve">WSH|Daylen Lile</t>
  </si>
  <si>
    <t xml:space="preserve">WSH|CJ Abrams</t>
  </si>
  <si>
    <t xml:space="preserve">WSH|James Wood</t>
  </si>
  <si>
    <t xml:space="preserve">WSH|Nasim Nuñez</t>
  </si>
  <si>
    <t xml:space="preserve">WSH|Jacob Young</t>
  </si>
  <si>
    <t xml:space="preserve">WSH|Dylan Crews</t>
  </si>
  <si>
    <t xml:space="preserve">WSH|Luis García Jr.</t>
  </si>
  <si>
    <t xml:space="preserve">WSH|Jorbit Vivas</t>
  </si>
  <si>
    <t xml:space="preserve">WSH|Brady House</t>
  </si>
  <si>
    <t xml:space="preserve">WSH|Keibert Ruiz</t>
  </si>
  <si>
    <t xml:space="preserve">WSH|Curtis Mead</t>
  </si>
  <si>
    <t xml:space="preserve">WSH|José Tena</t>
  </si>
  <si>
    <t xml:space="preserve">WSH|Andrés Chaparro</t>
  </si>
  <si>
    <t xml:space="preserve">WSH|Drew Millas</t>
  </si>
  <si>
    <t xml:space="preserve">WSH|Abimelec Ortiz</t>
  </si>
  <si>
    <t xml:space="preserve">WSH|Harry Ford</t>
  </si>
  <si>
    <t xml:space="preserve">WSH|Joey Wiemer</t>
  </si>
  <si>
    <t xml:space="preserve">WSH|Yohandy Morales</t>
  </si>
  <si>
    <t xml:space="preserve">WSH|Andrew Pinckney</t>
  </si>
  <si>
    <t xml:space="preserve">WSH|Miles Mikolas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</si>
</sst>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"/>
    <numFmt numFmtId="166" formatCode=".000"/>
    <numFmt numFmtId="167" formatCode="0.0%"/>
    <numFmt numFmtId="168" formatCode="0.0"/>
    <numFmt numFmtId="169" formatCode="\+.000;\-.000;.000"/>
    <numFmt numFmtId="170" formatCode="\+0.0;\-0.0;0.0"/>
    <numFmt numFmtId="171" formatCode="0%"/>
    <numFmt numFmtId="172" formatCode="\+0.0%;\-0.0%;0.0%"/>
    <numFmt numFmtId="173" formatCode="@"/>
    <numFmt numFmtId="174" formatCode="0.00"/>
    <numFmt numFmtId="175" formatCode="0.000"/>
    <numFmt numFmtId="176" formatCode="\+0%;\-0%;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1B33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0B1B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2"/>
      <color rgb="FF0000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B1B33"/>
        <bgColor rgb="FF003300"/>
      </patternFill>
    </fill>
    <fill>
      <patternFill patternType="solid">
        <fgColor rgb="FFF5F3E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9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9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9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38">
    <dxf>
      <fill>
        <patternFill patternType="solid">
          <fgColor rgb="FF0B1B3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F8DA3"/>
          <bgColor rgb="FF000000"/>
        </patternFill>
      </fill>
    </dxf>
    <dxf>
      <fill>
        <patternFill patternType="solid">
          <fgColor rgb="FF818EA4"/>
          <bgColor rgb="FF000000"/>
        </patternFill>
      </fill>
    </dxf>
    <dxf>
      <fill>
        <patternFill patternType="solid">
          <fgColor rgb="FF8290A5"/>
          <bgColor rgb="FF000000"/>
        </patternFill>
      </fill>
    </dxf>
    <dxf>
      <fill>
        <patternFill patternType="solid">
          <fgColor rgb="FF8491A6"/>
          <bgColor rgb="FF000000"/>
        </patternFill>
      </fill>
    </dxf>
    <dxf>
      <fill>
        <patternFill patternType="solid">
          <fgColor rgb="FF8794A9"/>
          <bgColor rgb="FF000000"/>
        </patternFill>
      </fill>
    </dxf>
    <dxf>
      <fill>
        <patternFill patternType="solid">
          <fgColor rgb="FF8996AA"/>
          <bgColor rgb="FF000000"/>
        </patternFill>
      </fill>
    </dxf>
    <dxf>
      <fill>
        <patternFill patternType="solid">
          <fgColor rgb="FF8B98AC"/>
          <bgColor rgb="FF000000"/>
        </patternFill>
      </fill>
    </dxf>
    <dxf>
      <fill>
        <patternFill patternType="solid">
          <fgColor rgb="FF8C99AC"/>
          <bgColor rgb="FF000000"/>
        </patternFill>
      </fill>
    </dxf>
    <dxf>
      <fill>
        <patternFill patternType="solid">
          <fgColor rgb="FF8D99AD"/>
          <bgColor rgb="FF000000"/>
        </patternFill>
      </fill>
    </dxf>
    <dxf>
      <fill>
        <patternFill patternType="solid">
          <fgColor rgb="FF8D9AAD"/>
          <bgColor rgb="FF000000"/>
        </patternFill>
      </fill>
    </dxf>
    <dxf>
      <fill>
        <patternFill patternType="solid">
          <fgColor rgb="FF8E9AAE"/>
          <bgColor rgb="FF000000"/>
        </patternFill>
      </fill>
    </dxf>
    <dxf>
      <fill>
        <patternFill patternType="solid">
          <fgColor rgb="FF8F9BAE"/>
          <bgColor rgb="FF000000"/>
        </patternFill>
      </fill>
    </dxf>
    <dxf>
      <fill>
        <patternFill patternType="solid">
          <fgColor rgb="FF909CAF"/>
          <bgColor rgb="FF000000"/>
        </patternFill>
      </fill>
    </dxf>
    <dxf>
      <fill>
        <patternFill patternType="solid">
          <fgColor rgb="FF919DB0"/>
          <bgColor rgb="FF000000"/>
        </patternFill>
      </fill>
    </dxf>
    <dxf>
      <fill>
        <patternFill patternType="solid">
          <fgColor rgb="FF929EB1"/>
          <bgColor rgb="FF000000"/>
        </patternFill>
      </fill>
    </dxf>
    <dxf>
      <fill>
        <patternFill patternType="solid">
          <fgColor rgb="FF939FB1"/>
          <bgColor rgb="FF000000"/>
        </patternFill>
      </fill>
    </dxf>
    <dxf>
      <fill>
        <patternFill patternType="solid">
          <fgColor rgb="FF94A0B2"/>
          <bgColor rgb="FF000000"/>
        </patternFill>
      </fill>
    </dxf>
    <dxf>
      <fill>
        <patternFill patternType="solid">
          <fgColor rgb="FF95A1B3"/>
          <bgColor rgb="FF000000"/>
        </patternFill>
      </fill>
    </dxf>
    <dxf>
      <fill>
        <patternFill patternType="solid">
          <fgColor rgb="FF97A3B4"/>
          <bgColor rgb="FF000000"/>
        </patternFill>
      </fill>
    </dxf>
    <dxf>
      <fill>
        <patternFill patternType="solid">
          <fgColor rgb="FF98A4B5"/>
          <bgColor rgb="FF000000"/>
        </patternFill>
      </fill>
    </dxf>
    <dxf>
      <fill>
        <patternFill patternType="solid">
          <fgColor rgb="FF9AA5B6"/>
          <bgColor rgb="FF000000"/>
        </patternFill>
      </fill>
    </dxf>
    <dxf>
      <fill>
        <patternFill patternType="solid">
          <fgColor rgb="FF9BA5B7"/>
          <bgColor rgb="FF000000"/>
        </patternFill>
      </fill>
    </dxf>
    <dxf>
      <fill>
        <patternFill patternType="solid">
          <fgColor rgb="FF9BA6B7"/>
          <bgColor rgb="FF000000"/>
        </patternFill>
      </fill>
    </dxf>
    <dxf>
      <fill>
        <patternFill patternType="solid">
          <fgColor rgb="FF9CA7B8"/>
          <bgColor rgb="FF000000"/>
        </patternFill>
      </fill>
    </dxf>
    <dxf>
      <fill>
        <patternFill patternType="solid">
          <fgColor rgb="FF9DA8B9"/>
          <bgColor rgb="FF000000"/>
        </patternFill>
      </fill>
    </dxf>
    <dxf>
      <fill>
        <patternFill patternType="solid">
          <fgColor rgb="FF9EA8B9"/>
          <bgColor rgb="FF000000"/>
        </patternFill>
      </fill>
    </dxf>
    <dxf>
      <fill>
        <patternFill patternType="solid">
          <fgColor rgb="FFA0AABA"/>
          <bgColor rgb="FF000000"/>
        </patternFill>
      </fill>
    </dxf>
    <dxf>
      <fill>
        <patternFill patternType="solid">
          <fgColor rgb="FFA1ABBB"/>
          <bgColor rgb="FF000000"/>
        </patternFill>
      </fill>
    </dxf>
    <dxf>
      <fill>
        <patternFill patternType="solid">
          <fgColor rgb="FFA3ADBC"/>
          <bgColor rgb="FF000000"/>
        </patternFill>
      </fill>
    </dxf>
    <dxf>
      <fill>
        <patternFill patternType="solid">
          <fgColor rgb="FFA4AEBD"/>
          <bgColor rgb="FF000000"/>
        </patternFill>
      </fill>
    </dxf>
    <dxf>
      <fill>
        <patternFill patternType="solid">
          <fgColor rgb="FFA5AFBE"/>
          <bgColor rgb="FF000000"/>
        </patternFill>
      </fill>
    </dxf>
    <dxf>
      <fill>
        <patternFill patternType="solid">
          <fgColor rgb="FFA6AFBF"/>
          <bgColor rgb="FF000000"/>
        </patternFill>
      </fill>
    </dxf>
    <dxf>
      <fill>
        <patternFill patternType="solid">
          <fgColor rgb="FFA6B0BF"/>
          <bgColor rgb="FF000000"/>
        </patternFill>
      </fill>
    </dxf>
    <dxf>
      <fill>
        <patternFill patternType="solid">
          <fgColor rgb="FFA7B1C0"/>
          <bgColor rgb="FF000000"/>
        </patternFill>
      </fill>
    </dxf>
    <dxf>
      <fill>
        <patternFill patternType="solid">
          <fgColor rgb="FFA9B2C1"/>
          <bgColor rgb="FF000000"/>
        </patternFill>
      </fill>
    </dxf>
    <dxf>
      <fill>
        <patternFill patternType="solid">
          <fgColor rgb="FFABB4C2"/>
          <bgColor rgb="FF000000"/>
        </patternFill>
      </fill>
    </dxf>
    <dxf>
      <fill>
        <patternFill patternType="solid">
          <fgColor rgb="FFABB4C3"/>
          <bgColor rgb="FF000000"/>
        </patternFill>
      </fill>
    </dxf>
    <dxf>
      <fill>
        <patternFill patternType="solid">
          <fgColor rgb="FFACB5C3"/>
          <bgColor rgb="FF000000"/>
        </patternFill>
      </fill>
    </dxf>
    <dxf>
      <fill>
        <patternFill patternType="solid">
          <fgColor rgb="FFADB6C4"/>
          <bgColor rgb="FF000000"/>
        </patternFill>
      </fill>
    </dxf>
    <dxf>
      <fill>
        <patternFill patternType="solid">
          <fgColor rgb="FFAEB7C5"/>
          <bgColor rgb="FF000000"/>
        </patternFill>
      </fill>
    </dxf>
    <dxf>
      <fill>
        <patternFill patternType="solid">
          <fgColor rgb="FFAFB8C5"/>
          <bgColor rgb="FF000000"/>
        </patternFill>
      </fill>
    </dxf>
    <dxf>
      <fill>
        <patternFill patternType="solid">
          <fgColor rgb="FFB0B9C6"/>
          <bgColor rgb="FF000000"/>
        </patternFill>
      </fill>
    </dxf>
    <dxf>
      <fill>
        <patternFill patternType="solid">
          <fgColor rgb="FFB1BAC7"/>
          <bgColor rgb="FF000000"/>
        </patternFill>
      </fill>
    </dxf>
    <dxf>
      <fill>
        <patternFill patternType="solid">
          <fgColor rgb="FFB2BAC7"/>
          <bgColor rgb="FF000000"/>
        </patternFill>
      </fill>
    </dxf>
    <dxf>
      <fill>
        <patternFill patternType="solid">
          <fgColor rgb="FFB2BAC8"/>
          <bgColor rgb="FF000000"/>
        </patternFill>
      </fill>
    </dxf>
    <dxf>
      <fill>
        <patternFill patternType="solid">
          <fgColor rgb="FFB3BBC8"/>
          <bgColor rgb="FF000000"/>
        </patternFill>
      </fill>
    </dxf>
    <dxf>
      <fill>
        <patternFill patternType="solid">
          <fgColor rgb="FFB3BCC8"/>
          <bgColor rgb="FF000000"/>
        </patternFill>
      </fill>
    </dxf>
    <dxf>
      <fill>
        <patternFill patternType="solid">
          <fgColor rgb="FFB4BCC9"/>
          <bgColor rgb="FF000000"/>
        </patternFill>
      </fill>
    </dxf>
    <dxf>
      <fill>
        <patternFill patternType="solid">
          <fgColor rgb="FFB5BDCA"/>
          <bgColor rgb="FF000000"/>
        </patternFill>
      </fill>
    </dxf>
    <dxf>
      <fill>
        <patternFill patternType="solid">
          <fgColor rgb="FFB6BECA"/>
          <bgColor rgb="FF000000"/>
        </patternFill>
      </fill>
    </dxf>
    <dxf>
      <fill>
        <patternFill patternType="solid">
          <fgColor rgb="FFB6BECB"/>
          <bgColor rgb="FF000000"/>
        </patternFill>
      </fill>
    </dxf>
    <dxf>
      <fill>
        <patternFill patternType="solid">
          <fgColor rgb="FFB7BFCB"/>
          <bgColor rgb="FF000000"/>
        </patternFill>
      </fill>
    </dxf>
    <dxf>
      <fill>
        <patternFill patternType="solid">
          <fgColor rgb="FFB8BFCC"/>
          <bgColor rgb="FF000000"/>
        </patternFill>
      </fill>
    </dxf>
    <dxf>
      <fill>
        <patternFill patternType="solid">
          <fgColor rgb="FFB8C0CC"/>
          <bgColor rgb="FF000000"/>
        </patternFill>
      </fill>
    </dxf>
    <dxf>
      <fill>
        <patternFill patternType="solid">
          <fgColor rgb="FFB9C0CC"/>
          <bgColor rgb="FF000000"/>
        </patternFill>
      </fill>
    </dxf>
    <dxf>
      <fill>
        <patternFill patternType="solid">
          <fgColor rgb="FFBAC1CD"/>
          <bgColor rgb="FF000000"/>
        </patternFill>
      </fill>
    </dxf>
    <dxf>
      <fill>
        <patternFill patternType="solid">
          <fgColor rgb="FFBBC3CE"/>
          <bgColor rgb="FF000000"/>
        </patternFill>
      </fill>
    </dxf>
    <dxf>
      <fill>
        <patternFill patternType="solid">
          <fgColor rgb="FFBCC3CF"/>
          <bgColor rgb="FF000000"/>
        </patternFill>
      </fill>
    </dxf>
    <dxf>
      <fill>
        <patternFill patternType="solid">
          <fgColor rgb="FFBDC4CF"/>
          <bgColor rgb="FF000000"/>
        </patternFill>
      </fill>
    </dxf>
    <dxf>
      <fill>
        <patternFill patternType="solid">
          <fgColor rgb="FFBDC4D0"/>
          <bgColor rgb="FF000000"/>
        </patternFill>
      </fill>
    </dxf>
    <dxf>
      <fill>
        <patternFill patternType="solid">
          <fgColor rgb="FFBDC5D0"/>
          <bgColor rgb="FF000000"/>
        </patternFill>
      </fill>
    </dxf>
    <dxf>
      <fill>
        <patternFill patternType="solid">
          <fgColor rgb="FFBEC5D0"/>
          <bgColor rgb="FF000000"/>
        </patternFill>
      </fill>
    </dxf>
    <dxf>
      <fill>
        <patternFill patternType="solid">
          <fgColor rgb="FFBFC6D1"/>
          <bgColor rgb="FF000000"/>
        </patternFill>
      </fill>
    </dxf>
    <dxf>
      <fill>
        <patternFill patternType="solid">
          <fgColor rgb="FFC0C6D1"/>
          <bgColor rgb="FF000000"/>
        </patternFill>
      </fill>
    </dxf>
    <dxf>
      <fill>
        <patternFill patternType="solid">
          <fgColor rgb="FFC0C7D2"/>
          <bgColor rgb="FF000000"/>
        </patternFill>
      </fill>
    </dxf>
    <dxf>
      <fill>
        <patternFill patternType="solid">
          <fgColor rgb="FFC1C8D2"/>
          <bgColor rgb="FF000000"/>
        </patternFill>
      </fill>
    </dxf>
    <dxf>
      <fill>
        <patternFill patternType="solid">
          <fgColor rgb="FFC1C8D3"/>
          <bgColor rgb="FF000000"/>
        </patternFill>
      </fill>
    </dxf>
    <dxf>
      <fill>
        <patternFill patternType="solid">
          <fgColor rgb="FFC2C9D3"/>
          <bgColor rgb="FF000000"/>
        </patternFill>
      </fill>
    </dxf>
    <dxf>
      <fill>
        <patternFill patternType="solid">
          <fgColor rgb="FFC3C9D3"/>
          <bgColor rgb="FF000000"/>
        </patternFill>
      </fill>
    </dxf>
    <dxf>
      <fill>
        <patternFill patternType="solid">
          <fgColor rgb="FFC3CAD4"/>
          <bgColor rgb="FF000000"/>
        </patternFill>
      </fill>
    </dxf>
    <dxf>
      <fill>
        <patternFill patternType="solid">
          <fgColor rgb="FFC4CBD5"/>
          <bgColor rgb="FF000000"/>
        </patternFill>
      </fill>
    </dxf>
    <dxf>
      <fill>
        <patternFill patternType="solid">
          <fgColor rgb="FFC5CBD5"/>
          <bgColor rgb="FF000000"/>
        </patternFill>
      </fill>
    </dxf>
    <dxf>
      <fill>
        <patternFill patternType="solid">
          <fgColor rgb="FFC5CCD5"/>
          <bgColor rgb="FF000000"/>
        </patternFill>
      </fill>
    </dxf>
    <dxf>
      <fill>
        <patternFill patternType="solid">
          <fgColor rgb="FFC6CCD6"/>
          <bgColor rgb="FF000000"/>
        </patternFill>
      </fill>
    </dxf>
    <dxf>
      <fill>
        <patternFill patternType="solid">
          <fgColor rgb="FFC7CDD6"/>
          <bgColor rgb="FF000000"/>
        </patternFill>
      </fill>
    </dxf>
    <dxf>
      <fill>
        <patternFill patternType="solid">
          <fgColor rgb="FFC7CDD7"/>
          <bgColor rgb="FF000000"/>
        </patternFill>
      </fill>
    </dxf>
    <dxf>
      <fill>
        <patternFill patternType="solid">
          <fgColor rgb="FFC8CED7"/>
          <bgColor rgb="FF000000"/>
        </patternFill>
      </fill>
    </dxf>
    <dxf>
      <fill>
        <patternFill patternType="solid">
          <fgColor rgb="FFC9CED8"/>
          <bgColor rgb="FF000000"/>
        </patternFill>
      </fill>
    </dxf>
    <dxf>
      <fill>
        <patternFill patternType="solid">
          <fgColor rgb="FFC9CFD8"/>
          <bgColor rgb="FF000000"/>
        </patternFill>
      </fill>
    </dxf>
    <dxf>
      <fill>
        <patternFill patternType="solid">
          <fgColor rgb="FFCACFD9"/>
          <bgColor rgb="FF000000"/>
        </patternFill>
      </fill>
    </dxf>
    <dxf>
      <fill>
        <patternFill patternType="solid">
          <fgColor rgb="FFCAD0D9"/>
          <bgColor rgb="FF000000"/>
        </patternFill>
      </fill>
    </dxf>
    <dxf>
      <fill>
        <patternFill patternType="solid">
          <fgColor rgb="FFCBD0D9"/>
          <bgColor rgb="FF000000"/>
        </patternFill>
      </fill>
    </dxf>
    <dxf>
      <fill>
        <patternFill patternType="solid">
          <fgColor rgb="FFCBD1D9"/>
          <bgColor rgb="FF000000"/>
        </patternFill>
      </fill>
    </dxf>
    <dxf>
      <fill>
        <patternFill patternType="solid">
          <fgColor rgb="FFCBD1DA"/>
          <bgColor rgb="FF000000"/>
        </patternFill>
      </fill>
    </dxf>
    <dxf>
      <fill>
        <patternFill patternType="solid">
          <fgColor rgb="FFCDD2DB"/>
          <bgColor rgb="FF000000"/>
        </patternFill>
      </fill>
    </dxf>
    <dxf>
      <fill>
        <patternFill patternType="solid">
          <fgColor rgb="FFCED3DB"/>
          <bgColor rgb="FF000000"/>
        </patternFill>
      </fill>
    </dxf>
    <dxf>
      <fill>
        <patternFill patternType="solid">
          <fgColor rgb="FFCED3DC"/>
          <bgColor rgb="FF000000"/>
        </patternFill>
      </fill>
    </dxf>
    <dxf>
      <fill>
        <patternFill patternType="solid">
          <fgColor rgb="FFCED4DC"/>
          <bgColor rgb="FF000000"/>
        </patternFill>
      </fill>
    </dxf>
    <dxf>
      <fill>
        <patternFill patternType="solid">
          <fgColor rgb="FFCFD4DC"/>
          <bgColor rgb="FF000000"/>
        </patternFill>
      </fill>
    </dxf>
    <dxf>
      <fill>
        <patternFill patternType="solid">
          <fgColor rgb="FFCFD4DD"/>
          <bgColor rgb="FF000000"/>
        </patternFill>
      </fill>
    </dxf>
    <dxf>
      <fill>
        <patternFill patternType="solid">
          <fgColor rgb="FFCFD5DD"/>
          <bgColor rgb="FF000000"/>
        </patternFill>
      </fill>
    </dxf>
    <dxf>
      <fill>
        <patternFill patternType="solid">
          <fgColor rgb="FFD0D5DD"/>
          <bgColor rgb="FF000000"/>
        </patternFill>
      </fill>
    </dxf>
    <dxf>
      <fill>
        <patternFill patternType="solid">
          <fgColor rgb="FFD1D6DE"/>
          <bgColor rgb="FF000000"/>
        </patternFill>
      </fill>
    </dxf>
    <dxf>
      <fill>
        <patternFill patternType="solid">
          <fgColor rgb="FFD2D7DE"/>
          <bgColor rgb="FF000000"/>
        </patternFill>
      </fill>
    </dxf>
    <dxf>
      <fill>
        <patternFill patternType="solid">
          <fgColor rgb="FFD2D7DF"/>
          <bgColor rgb="FF000000"/>
        </patternFill>
      </fill>
    </dxf>
    <dxf>
      <fill>
        <patternFill patternType="solid">
          <fgColor rgb="FFD3D7DF"/>
          <bgColor rgb="FF000000"/>
        </patternFill>
      </fill>
    </dxf>
    <dxf>
      <fill>
        <patternFill patternType="solid">
          <fgColor rgb="FFD3D8DF"/>
          <bgColor rgb="FF000000"/>
        </patternFill>
      </fill>
    </dxf>
    <dxf>
      <fill>
        <patternFill patternType="solid">
          <fgColor rgb="FFD4A53A"/>
          <bgColor rgb="FF000000"/>
        </patternFill>
      </fill>
    </dxf>
    <dxf>
      <fill>
        <patternFill patternType="solid">
          <fgColor rgb="FFD4D8E0"/>
          <bgColor rgb="FF000000"/>
        </patternFill>
      </fill>
    </dxf>
    <dxf>
      <fill>
        <patternFill patternType="solid">
          <fgColor rgb="FFD4D9E0"/>
          <bgColor rgb="FF000000"/>
        </patternFill>
      </fill>
    </dxf>
    <dxf>
      <fill>
        <patternFill patternType="solid">
          <fgColor rgb="FFD5A63B"/>
          <bgColor rgb="FF000000"/>
        </patternFill>
      </fill>
    </dxf>
    <dxf>
      <fill>
        <patternFill patternType="solid">
          <fgColor rgb="FFD5A63C"/>
          <bgColor rgb="FF000000"/>
        </patternFill>
      </fill>
    </dxf>
    <dxf>
      <fill>
        <patternFill patternType="solid">
          <fgColor rgb="FFD5A73D"/>
          <bgColor rgb="FF000000"/>
        </patternFill>
      </fill>
    </dxf>
    <dxf>
      <fill>
        <patternFill patternType="solid">
          <fgColor rgb="FFD5A73E"/>
          <bgColor rgb="FF000000"/>
        </patternFill>
      </fill>
    </dxf>
    <dxf>
      <fill>
        <patternFill patternType="solid">
          <fgColor rgb="FFD5D9E0"/>
          <bgColor rgb="FF000000"/>
        </patternFill>
      </fill>
    </dxf>
    <dxf>
      <fill>
        <patternFill patternType="solid">
          <fgColor rgb="FFD5D9E1"/>
          <bgColor rgb="FF000000"/>
        </patternFill>
      </fill>
    </dxf>
    <dxf>
      <fill>
        <patternFill patternType="solid">
          <fgColor rgb="FFD5DAE1"/>
          <bgColor rgb="FF000000"/>
        </patternFill>
      </fill>
    </dxf>
    <dxf>
      <fill>
        <patternFill patternType="solid">
          <fgColor rgb="FFD6A841"/>
          <bgColor rgb="FF000000"/>
        </patternFill>
      </fill>
    </dxf>
    <dxf>
      <fill>
        <patternFill patternType="solid">
          <fgColor rgb="FFD6A941"/>
          <bgColor rgb="FF000000"/>
        </patternFill>
      </fill>
    </dxf>
    <dxf>
      <fill>
        <patternFill patternType="solid">
          <fgColor rgb="FFD6A942"/>
          <bgColor rgb="FF000000"/>
        </patternFill>
      </fill>
    </dxf>
    <dxf>
      <fill>
        <patternFill patternType="solid">
          <fgColor rgb="FFD6A943"/>
          <bgColor rgb="FF000000"/>
        </patternFill>
      </fill>
    </dxf>
    <dxf>
      <fill>
        <patternFill patternType="solid">
          <fgColor rgb="FFD6DAE1"/>
          <bgColor rgb="FF000000"/>
        </patternFill>
      </fill>
    </dxf>
    <dxf>
      <fill>
        <patternFill patternType="solid">
          <fgColor rgb="FFD6DBE2"/>
          <bgColor rgb="FF000000"/>
        </patternFill>
      </fill>
    </dxf>
    <dxf>
      <fill>
        <patternFill patternType="solid">
          <fgColor rgb="FFD7AA44"/>
          <bgColor rgb="FF000000"/>
        </patternFill>
      </fill>
    </dxf>
    <dxf>
      <fill>
        <patternFill patternType="solid">
          <fgColor rgb="FFD7AA45"/>
          <bgColor rgb="FF000000"/>
        </patternFill>
      </fill>
    </dxf>
    <dxf>
      <fill>
        <patternFill patternType="solid">
          <fgColor rgb="FFD7AB46"/>
          <bgColor rgb="FF000000"/>
        </patternFill>
      </fill>
    </dxf>
    <dxf>
      <fill>
        <patternFill patternType="solid">
          <fgColor rgb="FFD7AB47"/>
          <bgColor rgb="FF000000"/>
        </patternFill>
      </fill>
    </dxf>
    <dxf>
      <fill>
        <patternFill patternType="solid">
          <fgColor rgb="FFD7AC48"/>
          <bgColor rgb="FF000000"/>
        </patternFill>
      </fill>
    </dxf>
    <dxf>
      <fill>
        <patternFill patternType="solid">
          <fgColor rgb="FFD7DBE2"/>
          <bgColor rgb="FF000000"/>
        </patternFill>
      </fill>
    </dxf>
    <dxf>
      <fill>
        <patternFill patternType="solid">
          <fgColor rgb="FFD8AC49"/>
          <bgColor rgb="FF000000"/>
        </patternFill>
      </fill>
    </dxf>
    <dxf>
      <fill>
        <patternFill patternType="solid">
          <fgColor rgb="FFD8AC4A"/>
          <bgColor rgb="FF000000"/>
        </patternFill>
      </fill>
    </dxf>
    <dxf>
      <fill>
        <patternFill patternType="solid">
          <fgColor rgb="FFD8AD4A"/>
          <bgColor rgb="FF000000"/>
        </patternFill>
      </fill>
    </dxf>
    <dxf>
      <fill>
        <patternFill patternType="solid">
          <fgColor rgb="FFD8AD4B"/>
          <bgColor rgb="FF000000"/>
        </patternFill>
      </fill>
    </dxf>
    <dxf>
      <fill>
        <patternFill patternType="solid">
          <fgColor rgb="FFD8DCE2"/>
          <bgColor rgb="FF000000"/>
        </patternFill>
      </fill>
    </dxf>
    <dxf>
      <fill>
        <patternFill patternType="solid">
          <fgColor rgb="FFD8DCE3"/>
          <bgColor rgb="FF000000"/>
        </patternFill>
      </fill>
    </dxf>
    <dxf>
      <fill>
        <patternFill patternType="solid">
          <fgColor rgb="FFD8DDE3"/>
          <bgColor rgb="FF000000"/>
        </patternFill>
      </fill>
    </dxf>
    <dxf>
      <fill>
        <patternFill patternType="solid">
          <fgColor rgb="FFD9AF50"/>
          <bgColor rgb="FF000000"/>
        </patternFill>
      </fill>
    </dxf>
    <dxf>
      <fill>
        <patternFill patternType="solid">
          <fgColor rgb="FFD9DDE3"/>
          <bgColor rgb="FF000000"/>
        </patternFill>
      </fill>
    </dxf>
    <dxf>
      <fill>
        <patternFill patternType="solid">
          <fgColor rgb="FFD9DDE4"/>
          <bgColor rgb="FF000000"/>
        </patternFill>
      </fill>
    </dxf>
    <dxf>
      <fill>
        <patternFill patternType="solid">
          <fgColor rgb="FFDAB255"/>
          <bgColor rgb="FF000000"/>
        </patternFill>
      </fill>
    </dxf>
    <dxf>
      <fill>
        <patternFill patternType="solid">
          <fgColor rgb="FFDADEE4"/>
          <bgColor rgb="FF000000"/>
        </patternFill>
      </fill>
    </dxf>
    <dxf>
      <fill>
        <patternFill patternType="solid">
          <fgColor rgb="FFDADEE5"/>
          <bgColor rgb="FF000000"/>
        </patternFill>
      </fill>
    </dxf>
    <dxf>
      <fill>
        <patternFill patternType="solid">
          <fgColor rgb="FFDBB357"/>
          <bgColor rgb="FF000000"/>
        </patternFill>
      </fill>
    </dxf>
    <dxf>
      <fill>
        <patternFill patternType="solid">
          <fgColor rgb="FFDBB358"/>
          <bgColor rgb="FF000000"/>
        </patternFill>
      </fill>
    </dxf>
    <dxf>
      <fill>
        <patternFill patternType="solid">
          <fgColor rgb="FFDBB359"/>
          <bgColor rgb="FF000000"/>
        </patternFill>
      </fill>
    </dxf>
    <dxf>
      <fill>
        <patternFill patternType="solid">
          <fgColor rgb="FFDBB45A"/>
          <bgColor rgb="FF000000"/>
        </patternFill>
      </fill>
    </dxf>
    <dxf>
      <fill>
        <patternFill patternType="solid">
          <fgColor rgb="FFDBB45B"/>
          <bgColor rgb="FF000000"/>
        </patternFill>
      </fill>
    </dxf>
    <dxf>
      <fill>
        <patternFill patternType="solid">
          <fgColor rgb="FFDBDFE5"/>
          <bgColor rgb="FF000000"/>
        </patternFill>
      </fill>
    </dxf>
    <dxf>
      <fill>
        <patternFill patternType="solid">
          <fgColor rgb="FFDCB45B"/>
          <bgColor rgb="FF000000"/>
        </patternFill>
      </fill>
    </dxf>
    <dxf>
      <fill>
        <patternFill patternType="solid">
          <fgColor rgb="FFDCB55B"/>
          <bgColor rgb="FF000000"/>
        </patternFill>
      </fill>
    </dxf>
    <dxf>
      <fill>
        <patternFill patternType="solid">
          <fgColor rgb="FFDCB55C"/>
          <bgColor rgb="FF000000"/>
        </patternFill>
      </fill>
    </dxf>
    <dxf>
      <fill>
        <patternFill patternType="solid">
          <fgColor rgb="FFDCB55D"/>
          <bgColor rgb="FF000000"/>
        </patternFill>
      </fill>
    </dxf>
    <dxf>
      <fill>
        <patternFill patternType="solid">
          <fgColor rgb="FFDCB65E"/>
          <bgColor rgb="FF000000"/>
        </patternFill>
      </fill>
    </dxf>
    <dxf>
      <fill>
        <patternFill patternType="solid">
          <fgColor rgb="FFDCB65F"/>
          <bgColor rgb="FF000000"/>
        </patternFill>
      </fill>
    </dxf>
    <dxf>
      <fill>
        <patternFill patternType="solid">
          <fgColor rgb="FFDCDFE5"/>
          <bgColor rgb="FF000000"/>
        </patternFill>
      </fill>
    </dxf>
    <dxf>
      <fill>
        <patternFill patternType="solid">
          <fgColor rgb="FFDCE0E6"/>
          <bgColor rgb="FF000000"/>
        </patternFill>
      </fill>
    </dxf>
    <dxf>
      <fill>
        <patternFill patternType="solid">
          <fgColor rgb="FFDDB760"/>
          <bgColor rgb="FF000000"/>
        </patternFill>
      </fill>
    </dxf>
    <dxf>
      <fill>
        <patternFill patternType="solid">
          <fgColor rgb="FFDDB761"/>
          <bgColor rgb="FF000000"/>
        </patternFill>
      </fill>
    </dxf>
    <dxf>
      <fill>
        <patternFill patternType="solid">
          <fgColor rgb="FFDDB762"/>
          <bgColor rgb="FF000000"/>
        </patternFill>
      </fill>
    </dxf>
    <dxf>
      <fill>
        <patternFill patternType="solid">
          <fgColor rgb="FFDDB863"/>
          <bgColor rgb="FF000000"/>
        </patternFill>
      </fill>
    </dxf>
    <dxf>
      <fill>
        <patternFill patternType="solid">
          <fgColor rgb="FFDDE0E6"/>
          <bgColor rgb="FF000000"/>
        </patternFill>
      </fill>
    </dxf>
    <dxf>
      <fill>
        <patternFill patternType="solid">
          <fgColor rgb="FFDDE1E6"/>
          <bgColor rgb="FF000000"/>
        </patternFill>
      </fill>
    </dxf>
    <dxf>
      <fill>
        <patternFill patternType="solid">
          <fgColor rgb="FFDDE1E7"/>
          <bgColor rgb="FF000000"/>
        </patternFill>
      </fill>
    </dxf>
    <dxf>
      <fill>
        <patternFill patternType="solid">
          <fgColor rgb="FFDEB964"/>
          <bgColor rgb="FF000000"/>
        </patternFill>
      </fill>
    </dxf>
    <dxf>
      <fill>
        <patternFill patternType="solid">
          <fgColor rgb="FFDEB966"/>
          <bgColor rgb="FF000000"/>
        </patternFill>
      </fill>
    </dxf>
    <dxf>
      <fill>
        <patternFill patternType="solid">
          <fgColor rgb="FFDEBA67"/>
          <bgColor rgb="FF000000"/>
        </patternFill>
      </fill>
    </dxf>
    <dxf>
      <fill>
        <patternFill patternType="solid">
          <fgColor rgb="FFDEBA68"/>
          <bgColor rgb="FF000000"/>
        </patternFill>
      </fill>
    </dxf>
    <dxf>
      <fill>
        <patternFill patternType="solid">
          <fgColor rgb="FFDEE1E7"/>
          <bgColor rgb="FF000000"/>
        </patternFill>
      </fill>
    </dxf>
    <dxf>
      <fill>
        <patternFill patternType="solid">
          <fgColor rgb="FFDFBB6A"/>
          <bgColor rgb="FF000000"/>
        </patternFill>
      </fill>
    </dxf>
    <dxf>
      <fill>
        <patternFill patternType="solid">
          <fgColor rgb="FFDFBC6B"/>
          <bgColor rgb="FF000000"/>
        </patternFill>
      </fill>
    </dxf>
    <dxf>
      <fill>
        <patternFill patternType="solid">
          <fgColor rgb="FFDFBC6C"/>
          <bgColor rgb="FF000000"/>
        </patternFill>
      </fill>
    </dxf>
    <dxf>
      <fill>
        <patternFill patternType="solid">
          <fgColor rgb="FFDFBD6D"/>
          <bgColor rgb="FF000000"/>
        </patternFill>
      </fill>
    </dxf>
    <dxf>
      <fill>
        <patternFill patternType="solid">
          <fgColor rgb="FFDFE2E8"/>
          <bgColor rgb="FF000000"/>
        </patternFill>
      </fill>
    </dxf>
    <dxf>
      <fill>
        <patternFill patternType="solid">
          <fgColor rgb="FFDFE3E8"/>
          <bgColor rgb="FF000000"/>
        </patternFill>
      </fill>
    </dxf>
    <dxf>
      <fill>
        <patternFill patternType="solid">
          <fgColor rgb="FFE0BD6D"/>
          <bgColor rgb="FF000000"/>
        </patternFill>
      </fill>
    </dxf>
    <dxf>
      <fill>
        <patternFill patternType="solid">
          <fgColor rgb="FFE0BD6E"/>
          <bgColor rgb="FF000000"/>
        </patternFill>
      </fill>
    </dxf>
    <dxf>
      <fill>
        <patternFill patternType="solid">
          <fgColor rgb="FFE0BD6F"/>
          <bgColor rgb="FF000000"/>
        </patternFill>
      </fill>
    </dxf>
    <dxf>
      <fill>
        <patternFill patternType="solid">
          <fgColor rgb="FFE0BE70"/>
          <bgColor rgb="FF000000"/>
        </patternFill>
      </fill>
    </dxf>
    <dxf>
      <fill>
        <patternFill patternType="solid">
          <fgColor rgb="FFE0BE71"/>
          <bgColor rgb="FF000000"/>
        </patternFill>
      </fill>
    </dxf>
    <dxf>
      <fill>
        <patternFill patternType="solid">
          <fgColor rgb="FFE0BF71"/>
          <bgColor rgb="FF000000"/>
        </patternFill>
      </fill>
    </dxf>
    <dxf>
      <fill>
        <patternFill patternType="solid">
          <fgColor rgb="FFE0E3E8"/>
          <bgColor rgb="FF000000"/>
        </patternFill>
      </fill>
    </dxf>
    <dxf>
      <fill>
        <patternFill patternType="solid">
          <fgColor rgb="FFE0E3E9"/>
          <bgColor rgb="FF000000"/>
        </patternFill>
      </fill>
    </dxf>
    <dxf>
      <fill>
        <patternFill patternType="solid">
          <fgColor rgb="FFE0E4E9"/>
          <bgColor rgb="FF000000"/>
        </patternFill>
      </fill>
    </dxf>
    <dxf>
      <fill>
        <patternFill patternType="solid">
          <fgColor rgb="FFE1BF72"/>
          <bgColor rgb="FF000000"/>
        </patternFill>
      </fill>
    </dxf>
    <dxf>
      <fill>
        <patternFill patternType="solid">
          <fgColor rgb="FFE1BF73"/>
          <bgColor rgb="FF000000"/>
        </patternFill>
      </fill>
    </dxf>
    <dxf>
      <fill>
        <patternFill patternType="solid">
          <fgColor rgb="FFE1C074"/>
          <bgColor rgb="FF000000"/>
        </patternFill>
      </fill>
    </dxf>
    <dxf>
      <fill>
        <patternFill patternType="solid">
          <fgColor rgb="FFE1C075"/>
          <bgColor rgb="FF000000"/>
        </patternFill>
      </fill>
    </dxf>
    <dxf>
      <fill>
        <patternFill patternType="solid">
          <fgColor rgb="FFE1E4E9"/>
          <bgColor rgb="FF000000"/>
        </patternFill>
      </fill>
    </dxf>
    <dxf>
      <fill>
        <patternFill patternType="solid">
          <fgColor rgb="FFE1E5EA"/>
          <bgColor rgb="FF000000"/>
        </patternFill>
      </fill>
    </dxf>
    <dxf>
      <fill>
        <patternFill patternType="solid">
          <fgColor rgb="FFE2C177"/>
          <bgColor rgb="FF000000"/>
        </patternFill>
      </fill>
    </dxf>
    <dxf>
      <fill>
        <patternFill patternType="solid">
          <fgColor rgb="FFE2C178"/>
          <bgColor rgb="FF000000"/>
        </patternFill>
      </fill>
    </dxf>
    <dxf>
      <fill>
        <patternFill patternType="solid">
          <fgColor rgb="FFE2C278"/>
          <bgColor rgb="FF000000"/>
        </patternFill>
      </fill>
    </dxf>
    <dxf>
      <fill>
        <patternFill patternType="solid">
          <fgColor rgb="FFE2C279"/>
          <bgColor rgb="FF000000"/>
        </patternFill>
      </fill>
    </dxf>
    <dxf>
      <fill>
        <patternFill patternType="solid">
          <fgColor rgb="FFE2C37A"/>
          <bgColor rgb="FF000000"/>
        </patternFill>
      </fill>
    </dxf>
    <dxf>
      <fill>
        <patternFill patternType="solid">
          <fgColor rgb="FFE2E5EA"/>
          <bgColor rgb="FF000000"/>
        </patternFill>
      </fill>
    </dxf>
    <dxf>
      <fill>
        <patternFill patternType="solid">
          <fgColor rgb="FFE3C37B"/>
          <bgColor rgb="FF000000"/>
        </patternFill>
      </fill>
    </dxf>
    <dxf>
      <fill>
        <patternFill patternType="solid">
          <fgColor rgb="FFE3C37C"/>
          <bgColor rgb="FF000000"/>
        </patternFill>
      </fill>
    </dxf>
    <dxf>
      <fill>
        <patternFill patternType="solid">
          <fgColor rgb="FFE3C47C"/>
          <bgColor rgb="FF000000"/>
        </patternFill>
      </fill>
    </dxf>
    <dxf>
      <fill>
        <patternFill patternType="solid">
          <fgColor rgb="FFE3C47D"/>
          <bgColor rgb="FF000000"/>
        </patternFill>
      </fill>
    </dxf>
    <dxf>
      <fill>
        <patternFill patternType="solid">
          <fgColor rgb="FFE3C47E"/>
          <bgColor rgb="FF000000"/>
        </patternFill>
      </fill>
    </dxf>
    <dxf>
      <fill>
        <patternFill patternType="solid">
          <fgColor rgb="FFE3E6EA"/>
          <bgColor rgb="FF000000"/>
        </patternFill>
      </fill>
    </dxf>
    <dxf>
      <fill>
        <patternFill patternType="solid">
          <fgColor rgb="FFE3E6EB"/>
          <bgColor rgb="FF000000"/>
        </patternFill>
      </fill>
    </dxf>
    <dxf>
      <fill>
        <patternFill patternType="solid">
          <fgColor rgb="FFE4C57F"/>
          <bgColor rgb="FF000000"/>
        </patternFill>
      </fill>
    </dxf>
    <dxf>
      <fill>
        <patternFill patternType="solid">
          <fgColor rgb="FFE4C580"/>
          <bgColor rgb="FF000000"/>
        </patternFill>
      </fill>
    </dxf>
    <dxf>
      <fill>
        <patternFill patternType="solid">
          <fgColor rgb="FFE4C681"/>
          <bgColor rgb="FF000000"/>
        </patternFill>
      </fill>
    </dxf>
    <dxf>
      <fill>
        <patternFill patternType="solid">
          <fgColor rgb="FFE4C682"/>
          <bgColor rgb="FF000000"/>
        </patternFill>
      </fill>
    </dxf>
    <dxf>
      <fill>
        <patternFill patternType="solid">
          <fgColor rgb="FFE4C783"/>
          <bgColor rgb="FF000000"/>
        </patternFill>
      </fill>
    </dxf>
    <dxf>
      <fill>
        <patternFill patternType="solid">
          <fgColor rgb="FFE4E6EB"/>
          <bgColor rgb="FF000000"/>
        </patternFill>
      </fill>
    </dxf>
    <dxf>
      <fill>
        <patternFill patternType="solid">
          <fgColor rgb="FFE5C784"/>
          <bgColor rgb="FF000000"/>
        </patternFill>
      </fill>
    </dxf>
    <dxf>
      <fill>
        <patternFill patternType="solid">
          <fgColor rgb="FFE5C785"/>
          <bgColor rgb="FF000000"/>
        </patternFill>
      </fill>
    </dxf>
    <dxf>
      <fill>
        <patternFill patternType="solid">
          <fgColor rgb="FFE5C885"/>
          <bgColor rgb="FF000000"/>
        </patternFill>
      </fill>
    </dxf>
    <dxf>
      <fill>
        <patternFill patternType="solid">
          <fgColor rgb="FFE5C886"/>
          <bgColor rgb="FF000000"/>
        </patternFill>
      </fill>
    </dxf>
    <dxf>
      <fill>
        <patternFill patternType="solid">
          <fgColor rgb="FFE5C887"/>
          <bgColor rgb="FF000000"/>
        </patternFill>
      </fill>
    </dxf>
    <dxf>
      <fill>
        <patternFill patternType="solid">
          <fgColor rgb="FFE5C987"/>
          <bgColor rgb="FF000000"/>
        </patternFill>
      </fill>
    </dxf>
    <dxf>
      <fill>
        <patternFill patternType="solid">
          <fgColor rgb="FFE5C988"/>
          <bgColor rgb="FF000000"/>
        </patternFill>
      </fill>
    </dxf>
    <dxf>
      <fill>
        <patternFill patternType="solid">
          <fgColor rgb="FFE5E8EC"/>
          <bgColor rgb="FF000000"/>
        </patternFill>
      </fill>
    </dxf>
    <dxf>
      <fill>
        <patternFill patternType="solid">
          <fgColor rgb="FFE6C989"/>
          <bgColor rgb="FF000000"/>
        </patternFill>
      </fill>
    </dxf>
    <dxf>
      <fill>
        <patternFill patternType="solid">
          <fgColor rgb="FFE6CA89"/>
          <bgColor rgb="FF000000"/>
        </patternFill>
      </fill>
    </dxf>
    <dxf>
      <fill>
        <patternFill patternType="solid">
          <fgColor rgb="FFE6CA8A"/>
          <bgColor rgb="FF000000"/>
        </patternFill>
      </fill>
    </dxf>
    <dxf>
      <fill>
        <patternFill patternType="solid">
          <fgColor rgb="FFE6CB8C"/>
          <bgColor rgb="FF000000"/>
        </patternFill>
      </fill>
    </dxf>
    <dxf>
      <fill>
        <patternFill patternType="solid">
          <fgColor rgb="FFE6E9ED"/>
          <bgColor rgb="FF000000"/>
        </patternFill>
      </fill>
    </dxf>
    <dxf>
      <fill>
        <patternFill patternType="solid">
          <fgColor rgb="FFE7CB8E"/>
          <bgColor rgb="FF000000"/>
        </patternFill>
      </fill>
    </dxf>
    <dxf>
      <fill>
        <patternFill patternType="solid">
          <fgColor rgb="FFE7CC8F"/>
          <bgColor rgb="FF000000"/>
        </patternFill>
      </fill>
    </dxf>
    <dxf>
      <fill>
        <patternFill patternType="solid">
          <fgColor rgb="FFE7CC90"/>
          <bgColor rgb="FF000000"/>
        </patternFill>
      </fill>
    </dxf>
    <dxf>
      <fill>
        <patternFill patternType="solid">
          <fgColor rgb="FFE7CD91"/>
          <bgColor rgb="FF000000"/>
        </patternFill>
      </fill>
    </dxf>
    <dxf>
      <fill>
        <patternFill patternType="solid">
          <fgColor rgb="FFE7E9ED"/>
          <bgColor rgb="FF000000"/>
        </patternFill>
      </fill>
    </dxf>
    <dxf>
      <fill>
        <patternFill patternType="solid">
          <fgColor rgb="FFE7E9EE"/>
          <bgColor rgb="FF000000"/>
        </patternFill>
      </fill>
    </dxf>
    <dxf>
      <fill>
        <patternFill patternType="solid">
          <fgColor rgb="FFE7EAEE"/>
          <bgColor rgb="FF000000"/>
        </patternFill>
      </fill>
    </dxf>
    <dxf>
      <fill>
        <patternFill patternType="solid">
          <fgColor rgb="FFE8CD92"/>
          <bgColor rgb="FF000000"/>
        </patternFill>
      </fill>
    </dxf>
    <dxf>
      <fill>
        <patternFill patternType="solid">
          <fgColor rgb="FFE8CE92"/>
          <bgColor rgb="FF000000"/>
        </patternFill>
      </fill>
    </dxf>
    <dxf>
      <fill>
        <patternFill patternType="solid">
          <fgColor rgb="FFE8CE93"/>
          <bgColor rgb="FF000000"/>
        </patternFill>
      </fill>
    </dxf>
    <dxf>
      <fill>
        <patternFill patternType="solid">
          <fgColor rgb="FFE8CE94"/>
          <bgColor rgb="FF000000"/>
        </patternFill>
      </fill>
    </dxf>
    <dxf>
      <fill>
        <patternFill patternType="solid">
          <fgColor rgb="FFE8CF94"/>
          <bgColor rgb="FF000000"/>
        </patternFill>
      </fill>
    </dxf>
    <dxf>
      <fill>
        <patternFill patternType="solid">
          <fgColor rgb="FFE8CF95"/>
          <bgColor rgb="FF000000"/>
        </patternFill>
      </fill>
    </dxf>
    <dxf>
      <fill>
        <patternFill patternType="solid">
          <fgColor rgb="FFE8EAEE"/>
          <bgColor rgb="FF000000"/>
        </patternFill>
      </fill>
    </dxf>
    <dxf>
      <fill>
        <patternFill patternType="solid">
          <fgColor rgb="FFE8EBEE"/>
          <bgColor rgb="FF000000"/>
        </patternFill>
      </fill>
    </dxf>
    <dxf>
      <fill>
        <patternFill patternType="solid">
          <fgColor rgb="FFE8EBEF"/>
          <bgColor rgb="FF000000"/>
        </patternFill>
      </fill>
    </dxf>
    <dxf>
      <fill>
        <patternFill patternType="solid">
          <fgColor rgb="FFE9CF96"/>
          <bgColor rgb="FF000000"/>
        </patternFill>
      </fill>
    </dxf>
    <dxf>
      <fill>
        <patternFill patternType="solid">
          <fgColor rgb="FFE9D097"/>
          <bgColor rgb="FF000000"/>
        </patternFill>
      </fill>
    </dxf>
    <dxf>
      <fill>
        <patternFill patternType="solid">
          <fgColor rgb="FFE9D098"/>
          <bgColor rgb="FF000000"/>
        </patternFill>
      </fill>
    </dxf>
    <dxf>
      <fill>
        <patternFill patternType="solid">
          <fgColor rgb="FFE9D199"/>
          <bgColor rgb="FF000000"/>
        </patternFill>
      </fill>
    </dxf>
    <dxf>
      <fill>
        <patternFill patternType="solid">
          <fgColor rgb="FFE9D19A"/>
          <bgColor rgb="FF000000"/>
        </patternFill>
      </fill>
    </dxf>
    <dxf>
      <fill>
        <patternFill patternType="solid">
          <fgColor rgb="FFE9EBEF"/>
          <bgColor rgb="FF000000"/>
        </patternFill>
      </fill>
    </dxf>
    <dxf>
      <fill>
        <patternFill patternType="solid">
          <fgColor rgb="FFE9ECEF"/>
          <bgColor rgb="FF000000"/>
        </patternFill>
      </fill>
    </dxf>
    <dxf>
      <fill>
        <patternFill patternType="solid">
          <fgColor rgb="FFEAD19B"/>
          <bgColor rgb="FF000000"/>
        </patternFill>
      </fill>
    </dxf>
    <dxf>
      <fill>
        <patternFill patternType="solid">
          <fgColor rgb="FFEAD29B"/>
          <bgColor rgb="FF000000"/>
        </patternFill>
      </fill>
    </dxf>
    <dxf>
      <fill>
        <patternFill patternType="solid">
          <fgColor rgb="FFEAD29C"/>
          <bgColor rgb="FF000000"/>
        </patternFill>
      </fill>
    </dxf>
    <dxf>
      <fill>
        <patternFill patternType="solid">
          <fgColor rgb="FFEAD39D"/>
          <bgColor rgb="FF000000"/>
        </patternFill>
      </fill>
    </dxf>
    <dxf>
      <fill>
        <patternFill patternType="solid">
          <fgColor rgb="FFEAD39E"/>
          <bgColor rgb="FF000000"/>
        </patternFill>
      </fill>
    </dxf>
    <dxf>
      <fill>
        <patternFill patternType="solid">
          <fgColor rgb="FFEAD39F"/>
          <bgColor rgb="FF000000"/>
        </patternFill>
      </fill>
    </dxf>
    <dxf>
      <fill>
        <patternFill patternType="solid">
          <fgColor rgb="FFEAD49F"/>
          <bgColor rgb="FF000000"/>
        </patternFill>
      </fill>
    </dxf>
    <dxf>
      <fill>
        <patternFill patternType="solid">
          <fgColor rgb="FFEAECEF"/>
          <bgColor rgb="FF000000"/>
        </patternFill>
      </fill>
    </dxf>
    <dxf>
      <fill>
        <patternFill patternType="solid">
          <fgColor rgb="FFEAECF0"/>
          <bgColor rgb="FF000000"/>
        </patternFill>
      </fill>
    </dxf>
    <dxf>
      <fill>
        <patternFill patternType="solid">
          <fgColor rgb="FFEBD49F"/>
          <bgColor rgb="FF000000"/>
        </patternFill>
      </fill>
    </dxf>
    <dxf>
      <fill>
        <patternFill patternType="solid">
          <fgColor rgb="FFEBD4A0"/>
          <bgColor rgb="FF000000"/>
        </patternFill>
      </fill>
    </dxf>
    <dxf>
      <fill>
        <patternFill patternType="solid">
          <fgColor rgb="FFEBD4A1"/>
          <bgColor rgb="FF000000"/>
        </patternFill>
      </fill>
    </dxf>
    <dxf>
      <fill>
        <patternFill patternType="solid">
          <fgColor rgb="FFEBD5A1"/>
          <bgColor rgb="FF000000"/>
        </patternFill>
      </fill>
    </dxf>
    <dxf>
      <fill>
        <patternFill patternType="solid">
          <fgColor rgb="FFEBD5A2"/>
          <bgColor rgb="FF000000"/>
        </patternFill>
      </fill>
    </dxf>
    <dxf>
      <fill>
        <patternFill patternType="solid">
          <fgColor rgb="FFEBD5A3"/>
          <bgColor rgb="FF000000"/>
        </patternFill>
      </fill>
    </dxf>
    <dxf>
      <fill>
        <patternFill patternType="solid">
          <fgColor rgb="FFEBEDF0"/>
          <bgColor rgb="FF000000"/>
        </patternFill>
      </fill>
    </dxf>
    <dxf>
      <fill>
        <patternFill patternType="solid">
          <fgColor rgb="FFEBEDF1"/>
          <bgColor rgb="FF000000"/>
        </patternFill>
      </fill>
    </dxf>
    <dxf>
      <fill>
        <patternFill patternType="solid">
          <fgColor rgb="FFECD6A5"/>
          <bgColor rgb="FF000000"/>
        </patternFill>
      </fill>
    </dxf>
    <dxf>
      <fill>
        <patternFill patternType="solid">
          <fgColor rgb="FFECD7A8"/>
          <bgColor rgb="FF000000"/>
        </patternFill>
      </fill>
    </dxf>
    <dxf>
      <fill>
        <patternFill patternType="solid">
          <fgColor rgb="FFECD8A8"/>
          <bgColor rgb="FF000000"/>
        </patternFill>
      </fill>
    </dxf>
    <dxf>
      <fill>
        <patternFill patternType="solid">
          <fgColor rgb="FFECEEF1"/>
          <bgColor rgb="FF000000"/>
        </patternFill>
      </fill>
    </dxf>
    <dxf>
      <fill>
        <patternFill patternType="solid">
          <fgColor rgb="FFECEEF2"/>
          <bgColor rgb="FF000000"/>
        </patternFill>
      </fill>
    </dxf>
    <dxf>
      <fill>
        <patternFill patternType="solid">
          <fgColor rgb="FFEDD8A9"/>
          <bgColor rgb="FF000000"/>
        </patternFill>
      </fill>
    </dxf>
    <dxf>
      <fill>
        <patternFill patternType="solid">
          <fgColor rgb="FFEDD8AA"/>
          <bgColor rgb="FF000000"/>
        </patternFill>
      </fill>
    </dxf>
    <dxf>
      <fill>
        <patternFill patternType="solid">
          <fgColor rgb="FFEDD9AA"/>
          <bgColor rgb="FF000000"/>
        </patternFill>
      </fill>
    </dxf>
    <dxf>
      <fill>
        <patternFill patternType="solid">
          <fgColor rgb="FFEDD9AB"/>
          <bgColor rgb="FF000000"/>
        </patternFill>
      </fill>
    </dxf>
    <dxf>
      <fill>
        <patternFill patternType="solid">
          <fgColor rgb="FFEDD9AC"/>
          <bgColor rgb="FF000000"/>
        </patternFill>
      </fill>
    </dxf>
    <dxf>
      <fill>
        <patternFill patternType="solid">
          <fgColor rgb="FFEDDAAC"/>
          <bgColor rgb="FF000000"/>
        </patternFill>
      </fill>
    </dxf>
    <dxf>
      <fill>
        <patternFill patternType="solid">
          <fgColor rgb="FFEDDAAD"/>
          <bgColor rgb="FF000000"/>
        </patternFill>
      </fill>
    </dxf>
    <dxf>
      <fill>
        <patternFill patternType="solid">
          <fgColor rgb="FFEDEFF2"/>
          <bgColor rgb="FF000000"/>
        </patternFill>
      </fill>
    </dxf>
    <dxf>
      <fill>
        <patternFill patternType="solid">
          <fgColor rgb="FFEEDAAD"/>
          <bgColor rgb="FF000000"/>
        </patternFill>
      </fill>
    </dxf>
    <dxf>
      <fill>
        <patternFill patternType="solid">
          <fgColor rgb="FFEEDAAE"/>
          <bgColor rgb="FF000000"/>
        </patternFill>
      </fill>
    </dxf>
    <dxf>
      <fill>
        <patternFill patternType="solid">
          <fgColor rgb="FFEEDBAF"/>
          <bgColor rgb="FF000000"/>
        </patternFill>
      </fill>
    </dxf>
    <dxf>
      <fill>
        <patternFill patternType="solid">
          <fgColor rgb="FFEEDBB0"/>
          <bgColor rgb="FF000000"/>
        </patternFill>
      </fill>
    </dxf>
    <dxf>
      <fill>
        <patternFill patternType="solid">
          <fgColor rgb="FFEEDBB1"/>
          <bgColor rgb="FF000000"/>
        </patternFill>
      </fill>
    </dxf>
    <dxf>
      <fill>
        <patternFill patternType="solid">
          <fgColor rgb="FFEEDCB1"/>
          <bgColor rgb="FF000000"/>
        </patternFill>
      </fill>
    </dxf>
    <dxf>
      <fill>
        <patternFill patternType="solid">
          <fgColor rgb="FFEEEFF2"/>
          <bgColor rgb="FF000000"/>
        </patternFill>
      </fill>
    </dxf>
    <dxf>
      <fill>
        <patternFill patternType="solid">
          <fgColor rgb="FFEEF0F3"/>
          <bgColor rgb="FF000000"/>
        </patternFill>
      </fill>
    </dxf>
    <dxf>
      <fill>
        <patternFill patternType="solid">
          <fgColor rgb="FFEFDCB2"/>
          <bgColor rgb="FF000000"/>
        </patternFill>
      </fill>
    </dxf>
    <dxf>
      <fill>
        <patternFill patternType="solid">
          <fgColor rgb="FFEFDCB3"/>
          <bgColor rgb="FF000000"/>
        </patternFill>
      </fill>
    </dxf>
    <dxf>
      <fill>
        <patternFill patternType="solid">
          <fgColor rgb="FFEFDDB4"/>
          <bgColor rgb="FF000000"/>
        </patternFill>
      </fill>
    </dxf>
    <dxf>
      <fill>
        <patternFill patternType="solid">
          <fgColor rgb="FFEFDDB5"/>
          <bgColor rgb="FF000000"/>
        </patternFill>
      </fill>
    </dxf>
    <dxf>
      <fill>
        <patternFill patternType="solid">
          <fgColor rgb="FFEFDEB5"/>
          <bgColor rgb="FF000000"/>
        </patternFill>
      </fill>
    </dxf>
    <dxf>
      <fill>
        <patternFill patternType="solid">
          <fgColor rgb="FFEFDEB6"/>
          <bgColor rgb="FF000000"/>
        </patternFill>
      </fill>
    </dxf>
    <dxf>
      <fill>
        <patternFill patternType="solid">
          <fgColor rgb="FFEFF0F3"/>
          <bgColor rgb="FF000000"/>
        </patternFill>
      </fill>
    </dxf>
    <dxf>
      <fill>
        <patternFill patternType="solid">
          <fgColor rgb="FFEFF1F3"/>
          <bgColor rgb="FF000000"/>
        </patternFill>
      </fill>
    </dxf>
    <dxf>
      <fill>
        <patternFill patternType="solid">
          <fgColor rgb="FFF0DEB7"/>
          <bgColor rgb="FF000000"/>
        </patternFill>
      </fill>
    </dxf>
    <dxf>
      <fill>
        <patternFill patternType="solid">
          <fgColor rgb="FFF0DFB8"/>
          <bgColor rgb="FF000000"/>
        </patternFill>
      </fill>
    </dxf>
    <dxf>
      <fill>
        <patternFill patternType="solid">
          <fgColor rgb="FFF0DFB9"/>
          <bgColor rgb="FF000000"/>
        </patternFill>
      </fill>
    </dxf>
    <dxf>
      <fill>
        <patternFill patternType="solid">
          <fgColor rgb="FFF0E0BA"/>
          <bgColor rgb="FF000000"/>
        </patternFill>
      </fill>
    </dxf>
    <dxf>
      <fill>
        <patternFill patternType="solid">
          <fgColor rgb="FFF0E0BB"/>
          <bgColor rgb="FF000000"/>
        </patternFill>
      </fill>
    </dxf>
    <dxf>
      <fill>
        <patternFill patternType="solid">
          <fgColor rgb="FFF0F1F4"/>
          <bgColor rgb="FF000000"/>
        </patternFill>
      </fill>
    </dxf>
    <dxf>
      <fill>
        <patternFill patternType="solid">
          <fgColor rgb="FFF0F2F4"/>
          <bgColor rgb="FF000000"/>
        </patternFill>
      </fill>
    </dxf>
    <dxf>
      <fill>
        <patternFill patternType="solid">
          <fgColor rgb="FFF1E0BB"/>
          <bgColor rgb="FF000000"/>
        </patternFill>
      </fill>
    </dxf>
    <dxf>
      <fill>
        <patternFill patternType="solid">
          <fgColor rgb="FFF1E1BD"/>
          <bgColor rgb="FF000000"/>
        </patternFill>
      </fill>
    </dxf>
    <dxf>
      <fill>
        <patternFill patternType="solid">
          <fgColor rgb="FFF1E2BE"/>
          <bgColor rgb="FF000000"/>
        </patternFill>
      </fill>
    </dxf>
    <dxf>
      <fill>
        <patternFill patternType="solid">
          <fgColor rgb="FFF1E2BF"/>
          <bgColor rgb="FF000000"/>
        </patternFill>
      </fill>
    </dxf>
    <dxf>
      <fill>
        <patternFill patternType="solid">
          <fgColor rgb="FFF1F2F5"/>
          <bgColor rgb="FF000000"/>
        </patternFill>
      </fill>
    </dxf>
    <dxf>
      <fill>
        <patternFill patternType="solid">
          <fgColor rgb="FFF1F3F5"/>
          <bgColor rgb="FF000000"/>
        </patternFill>
      </fill>
    </dxf>
    <dxf>
      <fill>
        <patternFill patternType="solid">
          <fgColor rgb="FFF2E2C0"/>
          <bgColor rgb="FF000000"/>
        </patternFill>
      </fill>
    </dxf>
    <dxf>
      <fill>
        <patternFill patternType="solid">
          <fgColor rgb="FFF2E3C0"/>
          <bgColor rgb="FF000000"/>
        </patternFill>
      </fill>
    </dxf>
    <dxf>
      <fill>
        <patternFill patternType="solid">
          <fgColor rgb="FFF2E3C1"/>
          <bgColor rgb="FF000000"/>
        </patternFill>
      </fill>
    </dxf>
    <dxf>
      <fill>
        <patternFill patternType="solid">
          <fgColor rgb="FFF2E3C2"/>
          <bgColor rgb="FF000000"/>
        </patternFill>
      </fill>
    </dxf>
    <dxf>
      <fill>
        <patternFill patternType="solid">
          <fgColor rgb="FFF2E4C3"/>
          <bgColor rgb="FF000000"/>
        </patternFill>
      </fill>
    </dxf>
    <dxf>
      <fill>
        <patternFill patternType="solid">
          <fgColor rgb="FFF2E4C4"/>
          <bgColor rgb="FF000000"/>
        </patternFill>
      </fill>
    </dxf>
    <dxf>
      <fill>
        <patternFill patternType="solid">
          <fgColor rgb="FFF2F3F5"/>
          <bgColor rgb="FF000000"/>
        </patternFill>
      </fill>
    </dxf>
    <dxf>
      <fill>
        <patternFill patternType="solid">
          <fgColor rgb="FFF2F3F6"/>
          <bgColor rgb="FF000000"/>
        </patternFill>
      </fill>
    </dxf>
    <dxf>
      <fill>
        <patternFill patternType="solid">
          <fgColor rgb="FFF2F4F6"/>
          <bgColor rgb="FF000000"/>
        </patternFill>
      </fill>
    </dxf>
    <dxf>
      <fill>
        <patternFill patternType="solid">
          <fgColor rgb="FFF3E4C4"/>
          <bgColor rgb="FF000000"/>
        </patternFill>
      </fill>
    </dxf>
    <dxf>
      <fill>
        <patternFill patternType="solid">
          <fgColor rgb="FFF3E5C5"/>
          <bgColor rgb="FF000000"/>
        </patternFill>
      </fill>
    </dxf>
    <dxf>
      <fill>
        <patternFill patternType="solid">
          <fgColor rgb="FFF3E5C6"/>
          <bgColor rgb="FF000000"/>
        </patternFill>
      </fill>
    </dxf>
    <dxf>
      <fill>
        <patternFill patternType="solid">
          <fgColor rgb="FFF3E6C7"/>
          <bgColor rgb="FF000000"/>
        </patternFill>
      </fill>
    </dxf>
    <dxf>
      <fill>
        <patternFill patternType="solid">
          <fgColor rgb="FFF3E6C9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fgColor rgb="FFF3F5F6"/>
          <bgColor rgb="FF000000"/>
        </patternFill>
      </fill>
    </dxf>
    <dxf>
      <fill>
        <patternFill patternType="solid">
          <fgColor rgb="FFF3F5F7"/>
          <bgColor rgb="FF000000"/>
        </patternFill>
      </fill>
    </dxf>
    <dxf>
      <fill>
        <patternFill patternType="solid">
          <fgColor rgb="FFF4E6C9"/>
          <bgColor rgb="FF000000"/>
        </patternFill>
      </fill>
    </dxf>
    <dxf>
      <fill>
        <patternFill patternType="solid">
          <fgColor rgb="FFF4E7C9"/>
          <bgColor rgb="FF000000"/>
        </patternFill>
      </fill>
    </dxf>
    <dxf>
      <fill>
        <patternFill patternType="solid">
          <fgColor rgb="FFF4E7CA"/>
          <bgColor rgb="FF000000"/>
        </patternFill>
      </fill>
    </dxf>
    <dxf>
      <fill>
        <patternFill patternType="solid">
          <fgColor rgb="FFF4E7CB"/>
          <bgColor rgb="FF000000"/>
        </patternFill>
      </fill>
    </dxf>
    <dxf>
      <fill>
        <patternFill patternType="solid">
          <fgColor rgb="FFF4E8CC"/>
          <bgColor rgb="FF000000"/>
        </patternFill>
      </fill>
    </dxf>
    <dxf>
      <fill>
        <patternFill patternType="solid">
          <fgColor rgb="FFF4E8CD"/>
          <bgColor rgb="FF000000"/>
        </patternFill>
      </fill>
    </dxf>
    <dxf>
      <fill>
        <patternFill patternType="solid">
          <fgColor rgb="FFF4F5F7"/>
          <bgColor rgb="FF000000"/>
        </patternFill>
      </fill>
    </dxf>
    <dxf>
      <fill>
        <patternFill patternType="solid">
          <fgColor rgb="FFF5E9CE"/>
          <bgColor rgb="FF000000"/>
        </patternFill>
      </fill>
    </dxf>
    <dxf>
      <fill>
        <patternFill patternType="solid">
          <fgColor rgb="FFF5E9CF"/>
          <bgColor rgb="FF000000"/>
        </patternFill>
      </fill>
    </dxf>
    <dxf>
      <fill>
        <patternFill patternType="solid">
          <fgColor rgb="FFF5EAD0"/>
          <bgColor rgb="FF000000"/>
        </patternFill>
      </fill>
    </dxf>
    <dxf>
      <fill>
        <patternFill patternType="solid">
          <fgColor rgb="FFF5EAD1"/>
          <bgColor rgb="FF000000"/>
        </patternFill>
      </fill>
    </dxf>
    <dxf>
      <fill>
        <patternFill patternType="solid">
          <fgColor rgb="FFF5F6F8"/>
          <bgColor rgb="FF000000"/>
        </patternFill>
      </fill>
    </dxf>
    <dxf>
      <fill>
        <patternFill patternType="solid">
          <fgColor rgb="FFF6EBD2"/>
          <bgColor rgb="FF000000"/>
        </patternFill>
      </fill>
    </dxf>
    <dxf>
      <fill>
        <patternFill patternType="solid">
          <fgColor rgb="FFF6EBD3"/>
          <bgColor rgb="FF000000"/>
        </patternFill>
      </fill>
    </dxf>
    <dxf>
      <fill>
        <patternFill patternType="solid">
          <fgColor rgb="FFF6ECD4"/>
          <bgColor rgb="FF000000"/>
        </patternFill>
      </fill>
    </dxf>
    <dxf>
      <fill>
        <patternFill patternType="solid">
          <fgColor rgb="FFF6ECD5"/>
          <bgColor rgb="FF000000"/>
        </patternFill>
      </fill>
    </dxf>
    <dxf>
      <fill>
        <patternFill patternType="solid">
          <fgColor rgb="FFF6ECD6"/>
          <bgColor rgb="FF000000"/>
        </patternFill>
      </fill>
    </dxf>
    <dxf>
      <fill>
        <patternFill patternType="solid">
          <fgColor rgb="FFF6EDD6"/>
          <bgColor rgb="FF000000"/>
        </patternFill>
      </fill>
    </dxf>
    <dxf>
      <fill>
        <patternFill patternType="solid">
          <fgColor rgb="FFF6F7F8"/>
          <bgColor rgb="FF000000"/>
        </patternFill>
      </fill>
    </dxf>
    <dxf>
      <fill>
        <patternFill patternType="solid">
          <fgColor rgb="FFF6F7F9"/>
          <bgColor rgb="FF000000"/>
        </patternFill>
      </fill>
    </dxf>
    <dxf>
      <fill>
        <patternFill patternType="solid">
          <fgColor rgb="FFF7EDD7"/>
          <bgColor rgb="FF000000"/>
        </patternFill>
      </fill>
    </dxf>
    <dxf>
      <fill>
        <patternFill patternType="solid">
          <fgColor rgb="FFF7EDD8"/>
          <bgColor rgb="FF000000"/>
        </patternFill>
      </fill>
    </dxf>
    <dxf>
      <fill>
        <patternFill patternType="solid">
          <fgColor rgb="FFF7EED8"/>
          <bgColor rgb="FF000000"/>
        </patternFill>
      </fill>
    </dxf>
    <dxf>
      <fill>
        <patternFill patternType="solid">
          <fgColor rgb="FFF7EED9"/>
          <bgColor rgb="FF000000"/>
        </patternFill>
      </fill>
    </dxf>
    <dxf>
      <fill>
        <patternFill patternType="solid">
          <fgColor rgb="FFF7EEDA"/>
          <bgColor rgb="FF000000"/>
        </patternFill>
      </fill>
    </dxf>
    <dxf>
      <fill>
        <patternFill patternType="solid">
          <fgColor rgb="FFF7EFDA"/>
          <bgColor rgb="FF000000"/>
        </patternFill>
      </fill>
    </dxf>
    <dxf>
      <fill>
        <patternFill patternType="solid">
          <fgColor rgb="FFF7EFDB"/>
          <bgColor rgb="FF000000"/>
        </patternFill>
      </fill>
    </dxf>
    <dxf>
      <fill>
        <patternFill patternType="solid">
          <fgColor rgb="FFF7F7F9"/>
          <bgColor rgb="FF000000"/>
        </patternFill>
      </fill>
    </dxf>
    <dxf>
      <fill>
        <patternFill patternType="solid">
          <fgColor rgb="FFF7F8F9"/>
          <bgColor rgb="FF000000"/>
        </patternFill>
      </fill>
    </dxf>
    <dxf>
      <fill>
        <patternFill patternType="solid">
          <fgColor rgb="FFF8EFDB"/>
          <bgColor rgb="FF000000"/>
        </patternFill>
      </fill>
    </dxf>
    <dxf>
      <fill>
        <patternFill patternType="solid">
          <fgColor rgb="FFF8EFDC"/>
          <bgColor rgb="FF000000"/>
        </patternFill>
      </fill>
    </dxf>
    <dxf>
      <fill>
        <patternFill patternType="solid">
          <fgColor rgb="FFF8F0DD"/>
          <bgColor rgb="FF000000"/>
        </patternFill>
      </fill>
    </dxf>
    <dxf>
      <fill>
        <patternFill patternType="solid">
          <fgColor rgb="FFF8F0DE"/>
          <bgColor rgb="FF000000"/>
        </patternFill>
      </fill>
    </dxf>
    <dxf>
      <fill>
        <patternFill patternType="solid">
          <fgColor rgb="FFF8F0DF"/>
          <bgColor rgb="FF000000"/>
        </patternFill>
      </fill>
    </dxf>
    <dxf>
      <fill>
        <patternFill patternType="solid">
          <fgColor rgb="FFF8F1DF"/>
          <bgColor rgb="FF000000"/>
        </patternFill>
      </fill>
    </dxf>
    <dxf>
      <fill>
        <patternFill patternType="solid">
          <fgColor rgb="FFF8F8FA"/>
          <bgColor rgb="FF000000"/>
        </patternFill>
      </fill>
    </dxf>
    <dxf>
      <fill>
        <patternFill patternType="solid">
          <fgColor rgb="FFF8F9FA"/>
          <bgColor rgb="FF000000"/>
        </patternFill>
      </fill>
    </dxf>
    <dxf>
      <fill>
        <patternFill patternType="solid">
          <fgColor rgb="FFF9F1E0"/>
          <bgColor rgb="FF000000"/>
        </patternFill>
      </fill>
    </dxf>
    <dxf>
      <fill>
        <patternFill patternType="solid">
          <fgColor rgb="FFF9F1E1"/>
          <bgColor rgb="FF000000"/>
        </patternFill>
      </fill>
    </dxf>
    <dxf>
      <fill>
        <patternFill patternType="solid">
          <fgColor rgb="FFF9F2E1"/>
          <bgColor rgb="FF000000"/>
        </patternFill>
      </fill>
    </dxf>
    <dxf>
      <fill>
        <patternFill patternType="solid">
          <fgColor rgb="FFF9F2E2"/>
          <bgColor rgb="FF000000"/>
        </patternFill>
      </fill>
    </dxf>
    <dxf>
      <fill>
        <patternFill patternType="solid">
          <fgColor rgb="FFF9F9FA"/>
          <bgColor rgb="FF000000"/>
        </patternFill>
      </fill>
    </dxf>
    <dxf>
      <fill>
        <patternFill patternType="solid">
          <fgColor rgb="FFF9FAFB"/>
          <bgColor rgb="FF000000"/>
        </patternFill>
      </fill>
    </dxf>
    <dxf>
      <fill>
        <patternFill patternType="solid">
          <fgColor rgb="FFFAF3E5"/>
          <bgColor rgb="FF000000"/>
        </patternFill>
      </fill>
    </dxf>
    <dxf>
      <fill>
        <patternFill patternType="solid">
          <fgColor rgb="FFFAFAFB"/>
          <bgColor rgb="FF000000"/>
        </patternFill>
      </fill>
    </dxf>
    <dxf>
      <fill>
        <patternFill patternType="solid">
          <fgColor rgb="FFFAFBFB"/>
          <bgColor rgb="FF000000"/>
        </patternFill>
      </fill>
    </dxf>
    <dxf>
      <fill>
        <patternFill patternType="solid">
          <fgColor rgb="FFFAFBFC"/>
          <bgColor rgb="FF000000"/>
        </patternFill>
      </fill>
    </dxf>
    <dxf>
      <fill>
        <patternFill patternType="solid">
          <fgColor rgb="FFFBF5E9"/>
          <bgColor rgb="FF000000"/>
        </patternFill>
      </fill>
    </dxf>
    <dxf>
      <fill>
        <patternFill patternType="solid">
          <fgColor rgb="FFFBF6EA"/>
          <bgColor rgb="FF000000"/>
        </patternFill>
      </fill>
    </dxf>
    <dxf>
      <fill>
        <patternFill patternType="solid">
          <fgColor rgb="FFFBF6EB"/>
          <bgColor rgb="FF000000"/>
        </patternFill>
      </fill>
    </dxf>
    <dxf>
      <fill>
        <patternFill patternType="solid">
          <fgColor rgb="FFFBF6EC"/>
          <bgColor rgb="FF000000"/>
        </patternFill>
      </fill>
    </dxf>
    <dxf>
      <fill>
        <patternFill patternType="solid">
          <fgColor rgb="FFFBF7EC"/>
          <bgColor rgb="FF000000"/>
        </patternFill>
      </fill>
    </dxf>
    <dxf>
      <fill>
        <patternFill patternType="solid">
          <fgColor rgb="FFFBF7ED"/>
          <bgColor rgb="FF000000"/>
        </patternFill>
      </fill>
    </dxf>
    <dxf>
      <fill>
        <patternFill patternType="solid">
          <fgColor rgb="FFFBFBFC"/>
          <bgColor rgb="FF000000"/>
        </patternFill>
      </fill>
    </dxf>
    <dxf>
      <fill>
        <patternFill patternType="solid">
          <fgColor rgb="FFFBFCFC"/>
          <bgColor rgb="FF000000"/>
        </patternFill>
      </fill>
    </dxf>
    <dxf>
      <fill>
        <patternFill patternType="solid">
          <fgColor rgb="FFFCF7EE"/>
          <bgColor rgb="FF000000"/>
        </patternFill>
      </fill>
    </dxf>
    <dxf>
      <fill>
        <patternFill patternType="solid">
          <fgColor rgb="FFFCF8EE"/>
          <bgColor rgb="FF000000"/>
        </patternFill>
      </fill>
    </dxf>
    <dxf>
      <fill>
        <patternFill patternType="solid">
          <fgColor rgb="FFFCF8EF"/>
          <bgColor rgb="FF000000"/>
        </patternFill>
      </fill>
    </dxf>
    <dxf>
      <fill>
        <patternFill patternType="solid">
          <fgColor rgb="FFFCF8F0"/>
          <bgColor rgb="FF000000"/>
        </patternFill>
      </fill>
    </dxf>
    <dxf>
      <fill>
        <patternFill patternType="solid">
          <fgColor rgb="FFFCF9F1"/>
          <bgColor rgb="FF000000"/>
        </patternFill>
      </fill>
    </dxf>
    <dxf>
      <fill>
        <patternFill patternType="solid">
          <fgColor rgb="FFFCF9F2"/>
          <bgColor rgb="FF000000"/>
        </patternFill>
      </fill>
    </dxf>
    <dxf>
      <fill>
        <patternFill patternType="solid">
          <fgColor rgb="FFFCFCFD"/>
          <bgColor rgb="FF000000"/>
        </patternFill>
      </fill>
    </dxf>
    <dxf>
      <fill>
        <patternFill patternType="solid">
          <fgColor rgb="FFFCFDFD"/>
          <bgColor rgb="FF000000"/>
        </patternFill>
      </fill>
    </dxf>
    <dxf>
      <fill>
        <patternFill patternType="solid">
          <fgColor rgb="FFFDF9F2"/>
          <bgColor rgb="FF000000"/>
        </patternFill>
      </fill>
    </dxf>
    <dxf>
      <fill>
        <patternFill patternType="solid">
          <fgColor rgb="FFFDFAF3"/>
          <bgColor rgb="FF000000"/>
        </patternFill>
      </fill>
    </dxf>
    <dxf>
      <fill>
        <patternFill patternType="solid">
          <fgColor rgb="FFFDFAF4"/>
          <bgColor rgb="FF000000"/>
        </patternFill>
      </fill>
    </dxf>
    <dxf>
      <fill>
        <patternFill patternType="solid">
          <fgColor rgb="FFFDFBF5"/>
          <bgColor rgb="FF000000"/>
        </patternFill>
      </fill>
    </dxf>
    <dxf>
      <fill>
        <patternFill patternType="solid">
          <fgColor rgb="FFFDFBF6"/>
          <bgColor rgb="FF000000"/>
        </patternFill>
      </fill>
    </dxf>
    <dxf>
      <fill>
        <patternFill patternType="solid">
          <fgColor rgb="FFFDFDFD"/>
          <bgColor rgb="FF000000"/>
        </patternFill>
      </fill>
    </dxf>
    <dxf>
      <fill>
        <patternFill patternType="solid">
          <fgColor rgb="FFFDFDFE"/>
          <bgColor rgb="FF000000"/>
        </patternFill>
      </fill>
    </dxf>
    <dxf>
      <fill>
        <patternFill patternType="solid">
          <fgColor rgb="FFFDFEFE"/>
          <bgColor rgb="FF000000"/>
        </patternFill>
      </fill>
    </dxf>
    <dxf>
      <fill>
        <patternFill patternType="solid">
          <fgColor rgb="FFFEFBF6"/>
          <bgColor rgb="FF000000"/>
        </patternFill>
      </fill>
    </dxf>
    <dxf>
      <fill>
        <patternFill patternType="solid">
          <fgColor rgb="FFFEFCF7"/>
          <bgColor rgb="FF000000"/>
        </patternFill>
      </fill>
    </dxf>
    <dxf>
      <fill>
        <patternFill patternType="solid">
          <fgColor rgb="FFFEFCF8"/>
          <bgColor rgb="FF000000"/>
        </patternFill>
      </fill>
    </dxf>
    <dxf>
      <fill>
        <patternFill patternType="solid">
          <fgColor rgb="FFFEFCF9"/>
          <bgColor rgb="FF000000"/>
        </patternFill>
      </fill>
    </dxf>
    <dxf>
      <fill>
        <patternFill patternType="solid">
          <fgColor rgb="FFFEFDF9"/>
          <bgColor rgb="FF000000"/>
        </patternFill>
      </fill>
    </dxf>
    <dxf>
      <fill>
        <patternFill patternType="solid">
          <fgColor rgb="FFFEFDFA"/>
          <bgColor rgb="FF000000"/>
        </patternFill>
      </fill>
    </dxf>
    <dxf>
      <fill>
        <patternFill patternType="solid">
          <fgColor rgb="FFFEFEFE"/>
          <bgColor rgb="FF000000"/>
        </patternFill>
      </fill>
    </dxf>
    <dxf>
      <fill>
        <patternFill patternType="solid">
          <fgColor rgb="FFFFFEFB"/>
          <bgColor rgb="FF000000"/>
        </patternFill>
      </fill>
    </dxf>
    <dxf>
      <fill>
        <patternFill patternType="solid">
          <fgColor rgb="FFFFFEFC"/>
          <bgColor rgb="FF000000"/>
        </patternFill>
      </fill>
    </dxf>
    <dxf>
      <fill>
        <patternFill patternType="solid">
          <fgColor rgb="FFFFFEFD"/>
          <bgColor rgb="FF000000"/>
        </patternFill>
      </fill>
    </dxf>
    <dxf>
      <fill>
        <patternFill patternType="solid">
          <fgColor rgb="FFFFFFFE"/>
          <bgColor rgb="FF000000"/>
        </patternFill>
      </fill>
    </dxf>
    <dxf>
      <fill>
        <patternFill patternType="solid">
          <fgColor rgb="FF808EA4"/>
          <bgColor rgb="FF000000"/>
        </patternFill>
      </fill>
    </dxf>
    <dxf>
      <fill>
        <patternFill patternType="solid">
          <fgColor rgb="FF818FA4"/>
          <bgColor rgb="FF000000"/>
        </patternFill>
      </fill>
    </dxf>
    <dxf>
      <fill>
        <patternFill patternType="solid">
          <fgColor rgb="FF828FA5"/>
          <bgColor rgb="FF000000"/>
        </patternFill>
      </fill>
    </dxf>
    <dxf>
      <fill>
        <patternFill patternType="solid">
          <fgColor rgb="FF8A97AB"/>
          <bgColor rgb="FF000000"/>
        </patternFill>
      </fill>
    </dxf>
    <dxf>
      <fill>
        <patternFill patternType="solid">
          <fgColor rgb="FF8B98AB"/>
          <bgColor rgb="FF000000"/>
        </patternFill>
      </fill>
    </dxf>
    <dxf>
      <fill>
        <patternFill patternType="solid">
          <fgColor rgb="FF8C98AC"/>
          <bgColor rgb="FF000000"/>
        </patternFill>
      </fill>
    </dxf>
    <dxf>
      <fill>
        <patternFill patternType="solid">
          <fgColor rgb="FF8E9BAE"/>
          <bgColor rgb="FF000000"/>
        </patternFill>
      </fill>
    </dxf>
    <dxf>
      <fill>
        <patternFill patternType="solid">
          <fgColor rgb="FF96A2B4"/>
          <bgColor rgb="FF000000"/>
        </patternFill>
      </fill>
    </dxf>
    <dxf>
      <fill>
        <patternFill patternType="solid">
          <fgColor rgb="FF97A2B4"/>
          <bgColor rgb="FF000000"/>
        </patternFill>
      </fill>
    </dxf>
    <dxf>
      <fill>
        <patternFill patternType="solid">
          <fgColor rgb="FF98A3B5"/>
          <bgColor rgb="FF000000"/>
        </patternFill>
      </fill>
    </dxf>
    <dxf>
      <fill>
        <patternFill patternType="solid">
          <fgColor rgb="FF99A4B6"/>
          <bgColor rgb="FF000000"/>
        </patternFill>
      </fill>
    </dxf>
    <dxf>
      <fill>
        <patternFill patternType="solid">
          <fgColor rgb="FF99A5B6"/>
          <bgColor rgb="FF000000"/>
        </patternFill>
      </fill>
    </dxf>
    <dxf>
      <fill>
        <patternFill patternType="solid">
          <fgColor rgb="FF9EA9B9"/>
          <bgColor rgb="FF000000"/>
        </patternFill>
      </fill>
    </dxf>
    <dxf>
      <fill>
        <patternFill patternType="solid">
          <fgColor rgb="FF9FA9BA"/>
          <bgColor rgb="FF000000"/>
        </patternFill>
      </fill>
    </dxf>
    <dxf>
      <fill>
        <patternFill patternType="solid">
          <fgColor rgb="FFA1ACBC"/>
          <bgColor rgb="FF000000"/>
        </patternFill>
      </fill>
    </dxf>
    <dxf>
      <fill>
        <patternFill patternType="solid">
          <fgColor rgb="FFA2ACBC"/>
          <bgColor rgb="FF000000"/>
        </patternFill>
      </fill>
    </dxf>
    <dxf>
      <fill>
        <patternFill patternType="solid">
          <fgColor rgb="FFA3ADBD"/>
          <bgColor rgb="FF000000"/>
        </patternFill>
      </fill>
    </dxf>
    <dxf>
      <fill>
        <patternFill patternType="solid">
          <fgColor rgb="FFA4AEBE"/>
          <bgColor rgb="FF000000"/>
        </patternFill>
      </fill>
    </dxf>
    <dxf>
      <fill>
        <patternFill patternType="solid">
          <fgColor rgb="FFA7B0BF"/>
          <bgColor rgb="FF000000"/>
        </patternFill>
      </fill>
    </dxf>
    <dxf>
      <fill>
        <patternFill patternType="solid">
          <fgColor rgb="FFA8B2C0"/>
          <bgColor rgb="FF000000"/>
        </patternFill>
      </fill>
    </dxf>
    <dxf>
      <fill>
        <patternFill patternType="solid">
          <fgColor rgb="FFAAB4C2"/>
          <bgColor rgb="FF000000"/>
        </patternFill>
      </fill>
    </dxf>
    <dxf>
      <fill>
        <patternFill patternType="solid">
          <fgColor rgb="FFADB5C4"/>
          <bgColor rgb="FF000000"/>
        </patternFill>
      </fill>
    </dxf>
    <dxf>
      <fill>
        <patternFill patternType="solid">
          <fgColor rgb="FFAEB7C4"/>
          <bgColor rgb="FF000000"/>
        </patternFill>
      </fill>
    </dxf>
    <dxf>
      <fill>
        <patternFill patternType="solid">
          <fgColor rgb="FFB0B8C6"/>
          <bgColor rgb="FF000000"/>
        </patternFill>
      </fill>
    </dxf>
    <dxf>
      <fill>
        <patternFill patternType="solid">
          <fgColor rgb="FFB1B9C7"/>
          <bgColor rgb="FF000000"/>
        </patternFill>
      </fill>
    </dxf>
    <dxf>
      <fill>
        <patternFill patternType="solid">
          <fgColor rgb="FFB2BBC8"/>
          <bgColor rgb="FF000000"/>
        </patternFill>
      </fill>
    </dxf>
    <dxf>
      <fill>
        <patternFill patternType="solid">
          <fgColor rgb="FFB9C1CD"/>
          <bgColor rgb="FF000000"/>
        </patternFill>
      </fill>
    </dxf>
    <dxf>
      <fill>
        <patternFill patternType="solid">
          <fgColor rgb="FFBAC2CE"/>
          <bgColor rgb="FF000000"/>
        </patternFill>
      </fill>
    </dxf>
    <dxf>
      <fill>
        <patternFill patternType="solid">
          <fgColor rgb="FFBCC4CF"/>
          <bgColor rgb="FF000000"/>
        </patternFill>
      </fill>
    </dxf>
    <dxf>
      <fill>
        <patternFill patternType="solid">
          <fgColor rgb="FFC0C7D1"/>
          <bgColor rgb="FF000000"/>
        </patternFill>
      </fill>
    </dxf>
    <dxf>
      <fill>
        <patternFill patternType="solid">
          <fgColor rgb="FFC1C7D2"/>
          <bgColor rgb="FF000000"/>
        </patternFill>
      </fill>
    </dxf>
    <dxf>
      <fill>
        <patternFill patternType="solid">
          <fgColor rgb="FFC3C9D4"/>
          <bgColor rgb="FF000000"/>
        </patternFill>
      </fill>
    </dxf>
    <dxf>
      <fill>
        <patternFill patternType="solid">
          <fgColor rgb="FFC4CAD4"/>
          <bgColor rgb="FF000000"/>
        </patternFill>
      </fill>
    </dxf>
    <dxf>
      <fill>
        <patternFill patternType="solid">
          <fgColor rgb="FFC6CDD6"/>
          <bgColor rgb="FF000000"/>
        </patternFill>
      </fill>
    </dxf>
    <dxf>
      <fill>
        <patternFill patternType="solid">
          <fgColor rgb="FFC7CED7"/>
          <bgColor rgb="FF000000"/>
        </patternFill>
      </fill>
    </dxf>
    <dxf>
      <fill>
        <patternFill patternType="solid">
          <fgColor rgb="FFC8CED8"/>
          <bgColor rgb="FF000000"/>
        </patternFill>
      </fill>
    </dxf>
    <dxf>
      <fill>
        <patternFill patternType="solid">
          <fgColor rgb="FFCACFD8"/>
          <bgColor rgb="FF000000"/>
        </patternFill>
      </fill>
    </dxf>
    <dxf>
      <fill>
        <patternFill patternType="solid">
          <fgColor rgb="FFCCD1DA"/>
          <bgColor rgb="FF000000"/>
        </patternFill>
      </fill>
    </dxf>
    <dxf>
      <fill>
        <patternFill patternType="solid">
          <fgColor rgb="FFCCD2DA"/>
          <bgColor rgb="FF000000"/>
        </patternFill>
      </fill>
    </dxf>
    <dxf>
      <fill>
        <patternFill patternType="solid">
          <fgColor rgb="FFCDD3DB"/>
          <bgColor rgb="FF000000"/>
        </patternFill>
      </fill>
    </dxf>
    <dxf>
      <fill>
        <patternFill patternType="solid">
          <fgColor rgb="FFD3D8E0"/>
          <bgColor rgb="FF000000"/>
        </patternFill>
      </fill>
    </dxf>
    <dxf>
      <fill>
        <patternFill patternType="solid">
          <fgColor rgb="FFD6A83F"/>
          <bgColor rgb="FF000000"/>
        </patternFill>
      </fill>
    </dxf>
    <dxf>
      <fill>
        <patternFill patternType="solid">
          <fgColor rgb="FFD6AA43"/>
          <bgColor rgb="FF000000"/>
        </patternFill>
      </fill>
    </dxf>
    <dxf>
      <fill>
        <patternFill patternType="solid">
          <fgColor rgb="FFD6AA44"/>
          <bgColor rgb="FF000000"/>
        </patternFill>
      </fill>
    </dxf>
    <dxf>
      <fill>
        <patternFill patternType="solid">
          <fgColor rgb="FFD6DBE1"/>
          <bgColor rgb="FF000000"/>
        </patternFill>
      </fill>
    </dxf>
    <dxf>
      <fill>
        <patternFill patternType="solid">
          <fgColor rgb="FFD7AB45"/>
          <bgColor rgb="FF000000"/>
        </patternFill>
      </fill>
    </dxf>
    <dxf>
      <fill>
        <patternFill patternType="solid">
          <fgColor rgb="FFD7DCE2"/>
          <bgColor rgb="FF000000"/>
        </patternFill>
      </fill>
    </dxf>
    <dxf>
      <fill>
        <patternFill patternType="solid">
          <fgColor rgb="FFD8AC48"/>
          <bgColor rgb="FF000000"/>
        </patternFill>
      </fill>
    </dxf>
    <dxf>
      <fill>
        <patternFill patternType="solid">
          <fgColor rgb="FFD8AD4C"/>
          <bgColor rgb="FF000000"/>
        </patternFill>
      </fill>
    </dxf>
    <dxf>
      <fill>
        <patternFill patternType="solid">
          <fgColor rgb="FFD8AE4D"/>
          <bgColor rgb="FF000000"/>
        </patternFill>
      </fill>
    </dxf>
    <dxf>
      <fill>
        <patternFill patternType="solid">
          <fgColor rgb="FFD9AE4D"/>
          <bgColor rgb="FF000000"/>
        </patternFill>
      </fill>
    </dxf>
    <dxf>
      <fill>
        <patternFill patternType="solid">
          <fgColor rgb="FFD9AE4E"/>
          <bgColor rgb="FF000000"/>
        </patternFill>
      </fill>
    </dxf>
    <dxf>
      <fill>
        <patternFill patternType="solid">
          <fgColor rgb="FFD9AF4F"/>
          <bgColor rgb="FF000000"/>
        </patternFill>
      </fill>
    </dxf>
    <dxf>
      <fill>
        <patternFill patternType="solid">
          <fgColor rgb="FFD9B051"/>
          <bgColor rgb="FF000000"/>
        </patternFill>
      </fill>
    </dxf>
    <dxf>
      <fill>
        <patternFill patternType="solid">
          <fgColor rgb="FFD9DEE4"/>
          <bgColor rgb="FF000000"/>
        </patternFill>
      </fill>
    </dxf>
    <dxf>
      <fill>
        <patternFill patternType="solid">
          <fgColor rgb="FFDAB052"/>
          <bgColor rgb="FF000000"/>
        </patternFill>
      </fill>
    </dxf>
    <dxf>
      <fill>
        <patternFill patternType="solid">
          <fgColor rgb="FFDAB153"/>
          <bgColor rgb="FF000000"/>
        </patternFill>
      </fill>
    </dxf>
    <dxf>
      <fill>
        <patternFill patternType="solid">
          <fgColor rgb="FFDAB154"/>
          <bgColor rgb="FF000000"/>
        </patternFill>
      </fill>
    </dxf>
    <dxf>
      <fill>
        <patternFill patternType="solid">
          <fgColor rgb="FFDAB256"/>
          <bgColor rgb="FF000000"/>
        </patternFill>
      </fill>
    </dxf>
    <dxf>
      <fill>
        <patternFill patternType="solid">
          <fgColor rgb="FFDBB257"/>
          <bgColor rgb="FF000000"/>
        </patternFill>
      </fill>
    </dxf>
    <dxf>
      <fill>
        <patternFill patternType="solid">
          <fgColor rgb="FFDDB660"/>
          <bgColor rgb="FF000000"/>
        </patternFill>
      </fill>
    </dxf>
    <dxf>
      <fill>
        <patternFill patternType="solid">
          <fgColor rgb="FFDDB862"/>
          <bgColor rgb="FF000000"/>
        </patternFill>
      </fill>
    </dxf>
    <dxf>
      <fill>
        <patternFill patternType="solid">
          <fgColor rgb="FFDEBA66"/>
          <bgColor rgb="FF000000"/>
        </patternFill>
      </fill>
    </dxf>
    <dxf>
      <fill>
        <patternFill patternType="solid">
          <fgColor rgb="FFDEE2E7"/>
          <bgColor rgb="FF000000"/>
        </patternFill>
      </fill>
    </dxf>
    <dxf>
      <fill>
        <patternFill patternType="solid">
          <fgColor rgb="FFDFBA68"/>
          <bgColor rgb="FF000000"/>
        </patternFill>
      </fill>
    </dxf>
    <dxf>
      <fill>
        <patternFill patternType="solid">
          <fgColor rgb="FFDFBB69"/>
          <bgColor rgb="FF000000"/>
        </patternFill>
      </fill>
    </dxf>
    <dxf>
      <fill>
        <patternFill patternType="solid">
          <fgColor rgb="FFE1E4EA"/>
          <bgColor rgb="FF000000"/>
        </patternFill>
      </fill>
    </dxf>
    <dxf>
      <fill>
        <patternFill patternType="solid">
          <fgColor rgb="FFE2C27A"/>
          <bgColor rgb="FF000000"/>
        </patternFill>
      </fill>
    </dxf>
    <dxf>
      <fill>
        <patternFill patternType="solid">
          <fgColor rgb="FFE3C57E"/>
          <bgColor rgb="FF000000"/>
        </patternFill>
      </fill>
    </dxf>
    <dxf>
      <fill>
        <patternFill patternType="solid">
          <fgColor rgb="FFE3C57F"/>
          <bgColor rgb="FF000000"/>
        </patternFill>
      </fill>
    </dxf>
    <dxf>
      <fill>
        <patternFill patternType="solid">
          <fgColor rgb="FFE4C683"/>
          <bgColor rgb="FF000000"/>
        </patternFill>
      </fill>
    </dxf>
    <dxf>
      <fill>
        <patternFill patternType="solid">
          <fgColor rgb="FFE4E7EB"/>
          <bgColor rgb="FF000000"/>
        </patternFill>
      </fill>
    </dxf>
    <dxf>
      <fill>
        <patternFill patternType="solid">
          <fgColor rgb="FFE4E7EC"/>
          <bgColor rgb="FF000000"/>
        </patternFill>
      </fill>
    </dxf>
    <dxf>
      <fill>
        <patternFill patternType="solid">
          <fgColor rgb="FFE5E8ED"/>
          <bgColor rgb="FF000000"/>
        </patternFill>
      </fill>
    </dxf>
    <dxf>
      <fill>
        <patternFill patternType="solid">
          <fgColor rgb="FFE6CA8B"/>
          <bgColor rgb="FF000000"/>
        </patternFill>
      </fill>
    </dxf>
    <dxf>
      <fill>
        <patternFill patternType="solid">
          <fgColor rgb="FFE7CB8D"/>
          <bgColor rgb="FF000000"/>
        </patternFill>
      </fill>
    </dxf>
    <dxf>
      <fill>
        <patternFill patternType="solid">
          <fgColor rgb="FFE7CC8E"/>
          <bgColor rgb="FF000000"/>
        </patternFill>
      </fill>
    </dxf>
    <dxf>
      <fill>
        <patternFill patternType="solid">
          <fgColor rgb="FFE7CD90"/>
          <bgColor rgb="FF000000"/>
        </patternFill>
      </fill>
    </dxf>
    <dxf>
      <fill>
        <patternFill patternType="solid">
          <fgColor rgb="FFE8CF96"/>
          <bgColor rgb="FF000000"/>
        </patternFill>
      </fill>
    </dxf>
    <dxf>
      <fill>
        <patternFill patternType="solid">
          <fgColor rgb="FFEAD29D"/>
          <bgColor rgb="FF000000"/>
        </patternFill>
      </fill>
    </dxf>
    <dxf>
      <fill>
        <patternFill patternType="solid">
          <fgColor rgb="FFEBD6A4"/>
          <bgColor rgb="FF000000"/>
        </patternFill>
      </fill>
    </dxf>
    <dxf>
      <fill>
        <patternFill patternType="solid">
          <fgColor rgb="FFECD7A6"/>
          <bgColor rgb="FF000000"/>
        </patternFill>
      </fill>
    </dxf>
    <dxf>
      <fill>
        <patternFill patternType="solid">
          <fgColor rgb="FFECD7A7"/>
          <bgColor rgb="FF000000"/>
        </patternFill>
      </fill>
    </dxf>
    <dxf>
      <fill>
        <patternFill patternType="solid">
          <fgColor rgb="FFEEDCB2"/>
          <bgColor rgb="FF000000"/>
        </patternFill>
      </fill>
    </dxf>
    <dxf>
      <fill>
        <patternFill patternType="solid">
          <fgColor rgb="FFEFDDB3"/>
          <bgColor rgb="FF000000"/>
        </patternFill>
      </fill>
    </dxf>
    <dxf>
      <fill>
        <patternFill patternType="solid">
          <fgColor rgb="FFEFF1F4"/>
          <bgColor rgb="FF000000"/>
        </patternFill>
      </fill>
    </dxf>
    <dxf>
      <fill>
        <patternFill patternType="solid">
          <fgColor rgb="FFF1E0BC"/>
          <bgColor rgb="FF000000"/>
        </patternFill>
      </fill>
    </dxf>
    <dxf>
      <fill>
        <patternFill patternType="solid">
          <fgColor rgb="FFF1E1BC"/>
          <bgColor rgb="FF000000"/>
        </patternFill>
      </fill>
    </dxf>
    <dxf>
      <fill>
        <patternFill patternType="solid">
          <fgColor rgb="FFF1E1BE"/>
          <bgColor rgb="FF000000"/>
        </patternFill>
      </fill>
    </dxf>
    <dxf>
      <fill>
        <patternFill patternType="solid">
          <fgColor rgb="FFF1F2F4"/>
          <bgColor rgb="FF000000"/>
        </patternFill>
      </fill>
    </dxf>
    <dxf>
      <fill>
        <patternFill patternType="solid">
          <fgColor rgb="FFF2E2BF"/>
          <bgColor rgb="FF000000"/>
        </patternFill>
      </fill>
    </dxf>
    <dxf>
      <fill>
        <patternFill patternType="solid">
          <fgColor rgb="FFF2E4C2"/>
          <bgColor rgb="FF000000"/>
        </patternFill>
      </fill>
    </dxf>
    <dxf>
      <fill>
        <patternFill patternType="solid">
          <fgColor rgb="FFF3E6C8"/>
          <bgColor rgb="FF000000"/>
        </patternFill>
      </fill>
    </dxf>
    <dxf>
      <fill>
        <patternFill patternType="solid">
          <fgColor rgb="FFF4E8CB"/>
          <bgColor rgb="FF000000"/>
        </patternFill>
      </fill>
    </dxf>
    <dxf>
      <fill>
        <patternFill patternType="solid">
          <fgColor rgb="FFF5E9CD"/>
          <bgColor rgb="FF000000"/>
        </patternFill>
      </fill>
    </dxf>
    <dxf>
      <fill>
        <patternFill patternType="solid">
          <fgColor rgb="FFF5EBD2"/>
          <bgColor rgb="FF000000"/>
        </patternFill>
      </fill>
    </dxf>
    <dxf>
      <fill>
        <patternFill patternType="solid">
          <fgColor rgb="FFF5F6F7"/>
          <bgColor rgb="FF000000"/>
        </patternFill>
      </fill>
    </dxf>
    <dxf>
      <fill>
        <patternFill patternType="solid">
          <fgColor rgb="FFF6EBD4"/>
          <bgColor rgb="FF000000"/>
        </patternFill>
      </fill>
    </dxf>
    <dxf>
      <fill>
        <patternFill patternType="solid">
          <fgColor rgb="FFF7EDD6"/>
          <bgColor rgb="FF000000"/>
        </patternFill>
      </fill>
    </dxf>
    <dxf>
      <fill>
        <patternFill patternType="solid">
          <fgColor rgb="FFF9F2E3"/>
          <bgColor rgb="FF000000"/>
        </patternFill>
      </fill>
    </dxf>
    <dxf>
      <fill>
        <patternFill patternType="solid">
          <fgColor rgb="FFF9F3E3"/>
          <bgColor rgb="FF000000"/>
        </patternFill>
      </fill>
    </dxf>
    <dxf>
      <fill>
        <patternFill patternType="solid">
          <fgColor rgb="FFF9F3E4"/>
          <bgColor rgb="FF000000"/>
        </patternFill>
      </fill>
    </dxf>
    <dxf>
      <fill>
        <patternFill patternType="solid">
          <fgColor rgb="FFFAF3E4"/>
          <bgColor rgb="FF000000"/>
        </patternFill>
      </fill>
    </dxf>
    <dxf>
      <fill>
        <patternFill patternType="solid">
          <fgColor rgb="FFFAF4E5"/>
          <bgColor rgb="FF000000"/>
        </patternFill>
      </fill>
    </dxf>
    <dxf>
      <fill>
        <patternFill patternType="solid">
          <fgColor rgb="FFFAF4E6"/>
          <bgColor rgb="FF000000"/>
        </patternFill>
      </fill>
    </dxf>
    <dxf>
      <fill>
        <patternFill patternType="solid">
          <fgColor rgb="FFFAF4E7"/>
          <bgColor rgb="FF000000"/>
        </patternFill>
      </fill>
    </dxf>
    <dxf>
      <fill>
        <patternFill patternType="solid">
          <fgColor rgb="FFFAF5E8"/>
          <bgColor rgb="FF000000"/>
        </patternFill>
      </fill>
    </dxf>
    <dxf>
      <fill>
        <patternFill patternType="solid">
          <fgColor rgb="FFFCF9F0"/>
          <bgColor rgb="FF000000"/>
        </patternFill>
      </fill>
    </dxf>
    <dxf>
      <fill>
        <patternFill patternType="solid">
          <fgColor rgb="FFFCFCFC"/>
          <bgColor rgb="FF000000"/>
        </patternFill>
      </fill>
    </dxf>
    <dxf>
      <fill>
        <patternFill patternType="solid">
          <fgColor rgb="FFFEFDFB"/>
          <bgColor rgb="FF000000"/>
        </patternFill>
      </fill>
    </dxf>
    <dxf>
      <fill>
        <patternFill patternType="solid">
          <fgColor rgb="FF8390A6"/>
          <bgColor rgb="FF000000"/>
        </patternFill>
      </fill>
    </dxf>
    <dxf>
      <fill>
        <patternFill patternType="solid">
          <fgColor rgb="FF8492A7"/>
          <bgColor rgb="FF000000"/>
        </patternFill>
      </fill>
    </dxf>
    <dxf>
      <fill>
        <patternFill patternType="solid">
          <fgColor rgb="FF8592A7"/>
          <bgColor rgb="FF000000"/>
        </patternFill>
      </fill>
    </dxf>
    <dxf>
      <fill>
        <patternFill patternType="solid">
          <fgColor rgb="FF8693A8"/>
          <bgColor rgb="FF000000"/>
        </patternFill>
      </fill>
    </dxf>
    <dxf>
      <fill>
        <patternFill patternType="solid">
          <fgColor rgb="FF8895A9"/>
          <bgColor rgb="FF000000"/>
        </patternFill>
      </fill>
    </dxf>
    <dxf>
      <fill>
        <patternFill patternType="solid">
          <fgColor rgb="FF8A96AA"/>
          <bgColor rgb="FF000000"/>
        </patternFill>
      </fill>
    </dxf>
    <dxf>
      <fill>
        <patternFill patternType="solid">
          <fgColor rgb="FF8B97AB"/>
          <bgColor rgb="FF000000"/>
        </patternFill>
      </fill>
    </dxf>
    <dxf>
      <fill>
        <patternFill patternType="solid">
          <fgColor rgb="FF8E9AAD"/>
          <bgColor rgb="FF000000"/>
        </patternFill>
      </fill>
    </dxf>
    <dxf>
      <fill>
        <patternFill patternType="solid">
          <fgColor rgb="FF95A0B3"/>
          <bgColor rgb="FF000000"/>
        </patternFill>
      </fill>
    </dxf>
    <dxf>
      <fill>
        <patternFill patternType="solid">
          <fgColor rgb="FF96A1B3"/>
          <bgColor rgb="FF000000"/>
        </patternFill>
      </fill>
    </dxf>
    <dxf>
      <fill>
        <patternFill patternType="solid">
          <fgColor rgb="FF99A4B5"/>
          <bgColor rgb="FF000000"/>
        </patternFill>
      </fill>
    </dxf>
    <dxf>
      <fill>
        <patternFill patternType="solid">
          <fgColor rgb="FF9DA7B8"/>
          <bgColor rgb="FF000000"/>
        </patternFill>
      </fill>
    </dxf>
    <dxf>
      <fill>
        <patternFill patternType="solid">
          <fgColor rgb="FF9DA8B8"/>
          <bgColor rgb="FF000000"/>
        </patternFill>
      </fill>
    </dxf>
    <dxf>
      <fill>
        <patternFill patternType="solid">
          <fgColor rgb="FFA0AABB"/>
          <bgColor rgb="FF000000"/>
        </patternFill>
      </fill>
    </dxf>
    <dxf>
      <fill>
        <patternFill patternType="solid">
          <fgColor rgb="FFA0ABBB"/>
          <bgColor rgb="FF000000"/>
        </patternFill>
      </fill>
    </dxf>
    <dxf>
      <fill>
        <patternFill patternType="solid">
          <fgColor rgb="FFA8B2C1"/>
          <bgColor rgb="FF000000"/>
        </patternFill>
      </fill>
    </dxf>
    <dxf>
      <fill>
        <patternFill patternType="solid">
          <fgColor rgb="FFAAB3C2"/>
          <bgColor rgb="FF000000"/>
        </patternFill>
      </fill>
    </dxf>
    <dxf>
      <fill>
        <patternFill patternType="solid">
          <fgColor rgb="FFABB5C3"/>
          <bgColor rgb="FF000000"/>
        </patternFill>
      </fill>
    </dxf>
    <dxf>
      <fill>
        <patternFill patternType="solid">
          <fgColor rgb="FFAFB7C5"/>
          <bgColor rgb="FF000000"/>
        </patternFill>
      </fill>
    </dxf>
    <dxf>
      <fill>
        <patternFill patternType="solid">
          <fgColor rgb="FFAFB8C6"/>
          <bgColor rgb="FF000000"/>
        </patternFill>
      </fill>
    </dxf>
    <dxf>
      <fill>
        <patternFill patternType="solid">
          <fgColor rgb="FFB5BDC9"/>
          <bgColor rgb="FF000000"/>
        </patternFill>
      </fill>
    </dxf>
    <dxf>
      <fill>
        <patternFill patternType="solid">
          <fgColor rgb="FFBAC2CD"/>
          <bgColor rgb="FF000000"/>
        </patternFill>
      </fill>
    </dxf>
    <dxf>
      <fill>
        <patternFill patternType="solid">
          <fgColor rgb="FFBBC2CE"/>
          <bgColor rgb="FF000000"/>
        </patternFill>
      </fill>
    </dxf>
    <dxf>
      <fill>
        <patternFill patternType="solid">
          <fgColor rgb="FFBCC3CE"/>
          <bgColor rgb="FF000000"/>
        </patternFill>
      </fill>
    </dxf>
    <dxf>
      <fill>
        <patternFill patternType="solid">
          <fgColor rgb="FFC2C8D3"/>
          <bgColor rgb="FF000000"/>
        </patternFill>
      </fill>
    </dxf>
    <dxf>
      <fill>
        <patternFill patternType="solid">
          <fgColor rgb="FFCCD2DB"/>
          <bgColor rgb="FF000000"/>
        </patternFill>
      </fill>
    </dxf>
    <dxf>
      <fill>
        <patternFill patternType="solid">
          <fgColor rgb="FFD0D6DD"/>
          <bgColor rgb="FF000000"/>
        </patternFill>
      </fill>
    </dxf>
    <dxf>
      <fill>
        <patternFill patternType="solid">
          <fgColor rgb="FFD1D6DD"/>
          <bgColor rgb="FF000000"/>
        </patternFill>
      </fill>
    </dxf>
    <dxf>
      <fill>
        <patternFill patternType="solid">
          <fgColor rgb="FFD5A63D"/>
          <bgColor rgb="FF000000"/>
        </patternFill>
      </fill>
    </dxf>
    <dxf>
      <fill>
        <patternFill patternType="solid">
          <fgColor rgb="FFD5A73F"/>
          <bgColor rgb="FF000000"/>
        </patternFill>
      </fill>
    </dxf>
    <dxf>
      <fill>
        <patternFill patternType="solid">
          <fgColor rgb="FFD6A840"/>
          <bgColor rgb="FF000000"/>
        </patternFill>
      </fill>
    </dxf>
    <dxf>
      <fill>
        <patternFill patternType="solid">
          <fgColor rgb="FFD7AB48"/>
          <bgColor rgb="FF000000"/>
        </patternFill>
      </fill>
    </dxf>
    <dxf>
      <fill>
        <patternFill patternType="solid">
          <fgColor rgb="FFD8AE4C"/>
          <bgColor rgb="FF000000"/>
        </patternFill>
      </fill>
    </dxf>
    <dxf>
      <fill>
        <patternFill patternType="solid">
          <fgColor rgb="FFDBB256"/>
          <bgColor rgb="FF000000"/>
        </patternFill>
      </fill>
    </dxf>
    <dxf>
      <fill>
        <patternFill patternType="solid">
          <fgColor rgb="FFDBB459"/>
          <bgColor rgb="FF000000"/>
        </patternFill>
      </fill>
    </dxf>
    <dxf>
      <fill>
        <patternFill patternType="solid">
          <fgColor rgb="FFDDB65F"/>
          <bgColor rgb="FF000000"/>
        </patternFill>
      </fill>
    </dxf>
    <dxf>
      <fill>
        <patternFill patternType="solid">
          <fgColor rgb="FFDEB965"/>
          <bgColor rgb="FF000000"/>
        </patternFill>
      </fill>
    </dxf>
    <dxf>
      <fill>
        <patternFill patternType="solid">
          <fgColor rgb="FFE0BE6F"/>
          <bgColor rgb="FF000000"/>
        </patternFill>
      </fill>
    </dxf>
    <dxf>
      <fill>
        <patternFill patternType="solid">
          <fgColor rgb="FFE1C073"/>
          <bgColor rgb="FF000000"/>
        </patternFill>
      </fill>
    </dxf>
    <dxf>
      <fill>
        <patternFill patternType="solid">
          <fgColor rgb="FFE1C076"/>
          <bgColor rgb="FF000000"/>
        </patternFill>
      </fill>
    </dxf>
    <dxf>
      <fill>
        <patternFill patternType="solid">
          <fgColor rgb="FFE1C176"/>
          <bgColor rgb="FF000000"/>
        </patternFill>
      </fill>
    </dxf>
    <dxf>
      <fill>
        <patternFill patternType="solid">
          <fgColor rgb="FFE2C176"/>
          <bgColor rgb="FF000000"/>
        </patternFill>
      </fill>
    </dxf>
    <dxf>
      <fill>
        <patternFill patternType="solid">
          <fgColor rgb="FFE4C784"/>
          <bgColor rgb="FF000000"/>
        </patternFill>
      </fill>
    </dxf>
    <dxf>
      <fill>
        <patternFill patternType="solid">
          <fgColor rgb="FFE5E7EC"/>
          <bgColor rgb="FF000000"/>
        </patternFill>
      </fill>
    </dxf>
    <dxf>
      <fill>
        <patternFill patternType="solid">
          <fgColor rgb="FFE6C988"/>
          <bgColor rgb="FF000000"/>
        </patternFill>
      </fill>
    </dxf>
    <dxf>
      <fill>
        <patternFill patternType="solid">
          <fgColor rgb="FFE6CB8D"/>
          <bgColor rgb="FF000000"/>
        </patternFill>
      </fill>
    </dxf>
    <dxf>
      <fill>
        <patternFill patternType="solid">
          <fgColor rgb="FFE6E8ED"/>
          <bgColor rgb="FF000000"/>
        </patternFill>
      </fill>
    </dxf>
    <dxf>
      <fill>
        <patternFill patternType="solid">
          <fgColor rgb="FFEAEDF0"/>
          <bgColor rgb="FF000000"/>
        </patternFill>
      </fill>
    </dxf>
    <dxf>
      <fill>
        <patternFill patternType="solid">
          <fgColor rgb="FFEBD5A4"/>
          <bgColor rgb="FF000000"/>
        </patternFill>
      </fill>
    </dxf>
    <dxf>
      <fill>
        <patternFill patternType="solid">
          <fgColor rgb="FFEBEEF1"/>
          <bgColor rgb="FF000000"/>
        </patternFill>
      </fill>
    </dxf>
    <dxf>
      <fill>
        <patternFill patternType="solid">
          <fgColor rgb="FFECD6A4"/>
          <bgColor rgb="FF000000"/>
        </patternFill>
      </fill>
    </dxf>
    <dxf>
      <fill>
        <patternFill patternType="solid">
          <fgColor rgb="FFF0DEB6"/>
          <bgColor rgb="FF000000"/>
        </patternFill>
      </fill>
    </dxf>
    <dxf>
      <fill>
        <patternFill patternType="solid">
          <fgColor rgb="FFF0DFB7"/>
          <bgColor rgb="FF000000"/>
        </patternFill>
      </fill>
    </dxf>
    <dxf>
      <fill>
        <patternFill patternType="solid">
          <fgColor rgb="FFF4F6F7"/>
          <bgColor rgb="FF000000"/>
        </patternFill>
      </fill>
    </dxf>
    <dxf>
      <fill>
        <patternFill patternType="solid">
          <fgColor rgb="FFF5EACF"/>
          <bgColor rgb="FF000000"/>
        </patternFill>
      </fill>
    </dxf>
    <dxf>
      <fill>
        <patternFill patternType="solid">
          <fgColor rgb="FFF6F6F8"/>
          <bgColor rgb="FF000000"/>
        </patternFill>
      </fill>
    </dxf>
    <dxf>
      <fill>
        <patternFill patternType="solid">
          <fgColor rgb="FFF8F8F9"/>
          <bgColor rgb="FF000000"/>
        </patternFill>
      </fill>
    </dxf>
    <dxf>
      <fill>
        <patternFill patternType="solid">
          <fgColor rgb="FFFAF5E7"/>
          <bgColor rgb="FF000000"/>
        </patternFill>
      </fill>
    </dxf>
    <dxf>
      <fill>
        <patternFill patternType="solid">
          <fgColor rgb="FFFAF5E9"/>
          <bgColor rgb="FF000000"/>
        </patternFill>
      </fill>
    </dxf>
    <dxf>
      <fill>
        <patternFill patternType="solid">
          <fgColor rgb="FFFCF7ED"/>
          <bgColor rgb="FF000000"/>
        </patternFill>
      </fill>
    </dxf>
    <dxf>
      <fill>
        <patternFill patternType="solid">
          <fgColor rgb="FF8593A7"/>
          <bgColor rgb="FF000000"/>
        </patternFill>
      </fill>
    </dxf>
    <dxf>
      <fill>
        <patternFill patternType="solid">
          <fgColor rgb="FF8895AA"/>
          <bgColor rgb="FF000000"/>
        </patternFill>
      </fill>
    </dxf>
    <dxf>
      <fill>
        <patternFill patternType="solid">
          <fgColor rgb="FF929EB0"/>
          <bgColor rgb="FF000000"/>
        </patternFill>
      </fill>
    </dxf>
    <dxf>
      <fill>
        <patternFill patternType="solid">
          <fgColor rgb="FF939FB2"/>
          <bgColor rgb="FF000000"/>
        </patternFill>
      </fill>
    </dxf>
    <dxf>
      <fill>
        <patternFill patternType="solid">
          <fgColor rgb="FF96A2B3"/>
          <bgColor rgb="FF000000"/>
        </patternFill>
      </fill>
    </dxf>
    <dxf>
      <fill>
        <patternFill patternType="solid">
          <fgColor rgb="FF9CA6B7"/>
          <bgColor rgb="FF000000"/>
        </patternFill>
      </fill>
    </dxf>
    <dxf>
      <fill>
        <patternFill patternType="solid">
          <fgColor rgb="FF9FAABA"/>
          <bgColor rgb="FF000000"/>
        </patternFill>
      </fill>
    </dxf>
    <dxf>
      <fill>
        <patternFill patternType="solid">
          <fgColor rgb="FFA5AEBE"/>
          <bgColor rgb="FF000000"/>
        </patternFill>
      </fill>
    </dxf>
    <dxf>
      <fill>
        <patternFill patternType="solid">
          <fgColor rgb="FFA5AFBF"/>
          <bgColor rgb="FF000000"/>
        </patternFill>
      </fill>
    </dxf>
    <dxf>
      <fill>
        <patternFill patternType="solid">
          <fgColor rgb="FFA8B1C0"/>
          <bgColor rgb="FF000000"/>
        </patternFill>
      </fill>
    </dxf>
    <dxf>
      <fill>
        <patternFill patternType="solid">
          <fgColor rgb="FFA9B3C1"/>
          <bgColor rgb="FF000000"/>
        </patternFill>
      </fill>
    </dxf>
    <dxf>
      <fill>
        <patternFill patternType="solid">
          <fgColor rgb="FFAAB3C1"/>
          <bgColor rgb="FF000000"/>
        </patternFill>
      </fill>
    </dxf>
    <dxf>
      <fill>
        <patternFill patternType="solid">
          <fgColor rgb="FFACB5C4"/>
          <bgColor rgb="FF000000"/>
        </patternFill>
      </fill>
    </dxf>
    <dxf>
      <fill>
        <patternFill patternType="solid">
          <fgColor rgb="FFB3BCC9"/>
          <bgColor rgb="FF000000"/>
        </patternFill>
      </fill>
    </dxf>
    <dxf>
      <fill>
        <patternFill patternType="solid">
          <fgColor rgb="FFB7BECB"/>
          <bgColor rgb="FF000000"/>
        </patternFill>
      </fill>
    </dxf>
    <dxf>
      <fill>
        <patternFill patternType="solid">
          <fgColor rgb="FFC4CAD5"/>
          <bgColor rgb="FF000000"/>
        </patternFill>
      </fill>
    </dxf>
    <dxf>
      <fill>
        <patternFill patternType="solid">
          <fgColor rgb="FFD2D6DE"/>
          <bgColor rgb="FF000000"/>
        </patternFill>
      </fill>
    </dxf>
    <dxf>
      <fill>
        <patternFill patternType="solid">
          <fgColor rgb="FFD9AF4E"/>
          <bgColor rgb="FF000000"/>
        </patternFill>
      </fill>
    </dxf>
    <dxf>
      <fill>
        <patternFill patternType="solid">
          <fgColor rgb="FFDAB053"/>
          <bgColor rgb="FF000000"/>
        </patternFill>
      </fill>
    </dxf>
    <dxf>
      <fill>
        <patternFill patternType="solid">
          <fgColor rgb="FFDBDEE5"/>
          <bgColor rgb="FF000000"/>
        </patternFill>
      </fill>
    </dxf>
    <dxf>
      <fill>
        <patternFill patternType="solid">
          <fgColor rgb="FFDDB864"/>
          <bgColor rgb="FF000000"/>
        </patternFill>
      </fill>
    </dxf>
    <dxf>
      <fill>
        <patternFill patternType="solid">
          <fgColor rgb="FFDFBB6B"/>
          <bgColor rgb="FF000000"/>
        </patternFill>
      </fill>
    </dxf>
    <dxf>
      <fill>
        <patternFill patternType="solid">
          <fgColor rgb="FFDFBC6D"/>
          <bgColor rgb="FF000000"/>
        </patternFill>
      </fill>
    </dxf>
    <dxf>
      <fill>
        <patternFill patternType="solid">
          <fgColor rgb="FFE2C37B"/>
          <bgColor rgb="FF000000"/>
        </patternFill>
      </fill>
    </dxf>
    <dxf>
      <fill>
        <patternFill patternType="solid">
          <fgColor rgb="FFE9D19B"/>
          <bgColor rgb="FF000000"/>
        </patternFill>
      </fill>
    </dxf>
    <dxf>
      <fill>
        <patternFill patternType="solid">
          <fgColor rgb="FFECD6A6"/>
          <bgColor rgb="FF000000"/>
        </patternFill>
      </fill>
    </dxf>
    <dxf>
      <fill>
        <patternFill patternType="solid">
          <fgColor rgb="FFEDEEF2"/>
          <bgColor rgb="FF000000"/>
        </patternFill>
      </fill>
    </dxf>
    <dxf>
      <fill>
        <patternFill patternType="solid">
          <fgColor rgb="FFF3E5C7"/>
          <bgColor rgb="FF000000"/>
        </patternFill>
      </fill>
    </dxf>
    <dxf>
      <fill>
        <patternFill patternType="solid">
          <fgColor rgb="FFF9FAFA"/>
          <bgColor rgb="FF000000"/>
        </patternFill>
      </fill>
    </dxf>
    <dxf>
      <fill>
        <patternFill patternType="solid">
          <fgColor rgb="FFFBF5EA"/>
          <bgColor rgb="FF000000"/>
        </patternFill>
      </fill>
    </dxf>
    <dxf>
      <fill>
        <patternFill patternType="solid">
          <fgColor rgb="FFFDFAF2"/>
          <bgColor rgb="FF000000"/>
        </patternFill>
      </fill>
    </dxf>
    <dxf>
      <fill>
        <patternFill patternType="solid">
          <fgColor rgb="FFFDFAF5"/>
          <bgColor rgb="FF000000"/>
        </patternFill>
      </fill>
    </dxf>
    <dxf>
      <fill>
        <patternFill patternType="solid">
          <fgColor rgb="FFFEFBF7"/>
          <bgColor rgb="FF000000"/>
        </patternFill>
      </fill>
    </dxf>
    <dxf>
      <fill>
        <patternFill patternType="solid">
          <fgColor rgb="FFFFFDFB"/>
          <bgColor rgb="FF000000"/>
        </patternFill>
      </fill>
    </dxf>
    <dxf>
      <fill>
        <patternFill patternType="solid">
          <fgColor rgb="FFFFFFFD"/>
          <bgColor rgb="FF000000"/>
        </patternFill>
      </fill>
    </dxf>
    <dxf>
      <fill>
        <patternFill patternType="solid">
          <fgColor rgb="FF8391A6"/>
          <bgColor rgb="FF000000"/>
        </patternFill>
      </fill>
    </dxf>
    <dxf>
      <fill>
        <patternFill patternType="solid">
          <fgColor rgb="FF8694A8"/>
          <bgColor rgb="FF000000"/>
        </patternFill>
      </fill>
    </dxf>
    <dxf>
      <fill>
        <patternFill patternType="solid">
          <fgColor rgb="FF8A96AB"/>
          <bgColor rgb="FF000000"/>
        </patternFill>
      </fill>
    </dxf>
    <dxf>
      <fill>
        <patternFill patternType="solid">
          <fgColor rgb="FF8F9CAF"/>
          <bgColor rgb="FF000000"/>
        </patternFill>
      </fill>
    </dxf>
    <dxf>
      <fill>
        <patternFill patternType="solid">
          <fgColor rgb="FF949FB2"/>
          <bgColor rgb="FF000000"/>
        </patternFill>
      </fill>
    </dxf>
    <dxf>
      <fill>
        <patternFill patternType="solid">
          <fgColor rgb="FFA4ADBD"/>
          <bgColor rgb="FF000000"/>
        </patternFill>
      </fill>
    </dxf>
    <dxf>
      <fill>
        <patternFill patternType="solid">
          <fgColor rgb="FFA7B0C0"/>
          <bgColor rgb="FF000000"/>
        </patternFill>
      </fill>
    </dxf>
    <dxf>
      <fill>
        <patternFill patternType="solid">
          <fgColor rgb="FFAEB6C4"/>
          <bgColor rgb="FF000000"/>
        </patternFill>
      </fill>
    </dxf>
    <dxf>
      <fill>
        <patternFill patternType="solid">
          <fgColor rgb="FFB1B9C6"/>
          <bgColor rgb="FF000000"/>
        </patternFill>
      </fill>
    </dxf>
    <dxf>
      <fill>
        <patternFill patternType="solid">
          <fgColor rgb="FFD5A83F"/>
          <bgColor rgb="FF000000"/>
        </patternFill>
      </fill>
    </dxf>
    <dxf>
      <fill>
        <patternFill patternType="solid">
          <fgColor rgb="FFDAB051"/>
          <bgColor rgb="FF000000"/>
        </patternFill>
      </fill>
    </dxf>
    <dxf>
      <fill>
        <patternFill patternType="solid">
          <fgColor rgb="FFDEB864"/>
          <bgColor rgb="FF000000"/>
        </patternFill>
      </fill>
    </dxf>
    <dxf>
      <fill>
        <patternFill patternType="solid">
          <fgColor rgb="FFE2E6EA"/>
          <bgColor rgb="FF000000"/>
        </patternFill>
      </fill>
    </dxf>
    <dxf>
      <fill>
        <patternFill patternType="solid">
          <fgColor rgb="FFE4C581"/>
          <bgColor rgb="FF000000"/>
        </patternFill>
      </fill>
    </dxf>
    <dxf>
      <fill>
        <patternFill patternType="solid">
          <fgColor rgb="FFE9D096"/>
          <bgColor rgb="FF000000"/>
        </patternFill>
      </fill>
    </dxf>
    <dxf>
      <fill>
        <patternFill patternType="solid">
          <fgColor rgb="FFEEF0F2"/>
          <bgColor rgb="FF000000"/>
        </patternFill>
      </fill>
    </dxf>
    <dxf>
      <fill>
        <patternFill patternType="solid">
          <fgColor rgb="FFF0E0B9"/>
          <bgColor rgb="FF000000"/>
        </patternFill>
      </fill>
    </dxf>
    <dxf>
      <fill>
        <patternFill patternType="solid">
          <fgColor rgb="FFF5E8CD"/>
          <bgColor rgb="FF000000"/>
        </patternFill>
      </fill>
    </dxf>
    <dxf>
      <fill>
        <patternFill patternType="solid">
          <fgColor rgb="FFF9F1DF"/>
          <bgColor rgb="FF000000"/>
        </patternFill>
      </fill>
    </dxf>
    <dxf>
      <fill>
        <patternFill patternType="solid">
          <fgColor rgb="FF8592A8"/>
          <bgColor rgb="FF000000"/>
        </patternFill>
      </fill>
    </dxf>
    <dxf>
      <fill>
        <patternFill patternType="solid">
          <fgColor rgb="FF8593A8"/>
          <bgColor rgb="FF000000"/>
        </patternFill>
      </fill>
    </dxf>
    <dxf>
      <fill>
        <patternFill patternType="solid">
          <fgColor rgb="FF8C99AD"/>
          <bgColor rgb="FF000000"/>
        </patternFill>
      </fill>
    </dxf>
    <dxf>
      <fill>
        <patternFill patternType="solid">
          <fgColor rgb="FF9AA5B7"/>
          <bgColor rgb="FF000000"/>
        </patternFill>
      </fill>
    </dxf>
    <dxf>
      <fill>
        <patternFill patternType="solid">
          <fgColor rgb="FF9EA9BA"/>
          <bgColor rgb="FF000000"/>
        </patternFill>
      </fill>
    </dxf>
    <dxf>
      <fill>
        <patternFill patternType="solid">
          <fgColor rgb="FFADB6C5"/>
          <bgColor rgb="FF000000"/>
        </patternFill>
      </fill>
    </dxf>
    <dxf>
      <fill>
        <patternFill patternType="solid">
          <fgColor rgb="FFB0B9C7"/>
          <bgColor rgb="FF000000"/>
        </patternFill>
      </fill>
    </dxf>
    <dxf>
      <fill>
        <patternFill patternType="solid">
          <fgColor rgb="FFB5BECA"/>
          <bgColor rgb="FF000000"/>
        </patternFill>
      </fill>
    </dxf>
    <dxf>
      <fill>
        <patternFill patternType="solid">
          <fgColor rgb="FFB7BFCC"/>
          <bgColor rgb="FF000000"/>
        </patternFill>
      </fill>
    </dxf>
    <dxf>
      <fill>
        <patternFill patternType="solid">
          <fgColor rgb="FFB9C0CD"/>
          <bgColor rgb="FF000000"/>
        </patternFill>
      </fill>
    </dxf>
    <dxf>
      <fill>
        <patternFill patternType="solid">
          <fgColor rgb="FFBEC5D1"/>
          <bgColor rgb="FF000000"/>
        </patternFill>
      </fill>
    </dxf>
    <dxf>
      <fill>
        <patternFill patternType="solid">
          <fgColor rgb="FFBEC6D1"/>
          <bgColor rgb="FF000000"/>
        </patternFill>
      </fill>
    </dxf>
    <dxf>
      <fill>
        <patternFill patternType="solid">
          <fgColor rgb="FFC2C9D4"/>
          <bgColor rgb="FF000000"/>
        </patternFill>
      </fill>
    </dxf>
    <dxf>
      <fill>
        <patternFill patternType="solid">
          <fgColor rgb="FFC5CBD6"/>
          <bgColor rgb="FF000000"/>
        </patternFill>
      </fill>
    </dxf>
    <dxf>
      <fill>
        <patternFill patternType="solid">
          <fgColor rgb="FFC5CCD6"/>
          <bgColor rgb="FF000000"/>
        </patternFill>
      </fill>
    </dxf>
    <dxf>
      <fill>
        <patternFill patternType="solid">
          <fgColor rgb="FFC8CFD8"/>
          <bgColor rgb="FF000000"/>
        </patternFill>
      </fill>
    </dxf>
    <dxf>
      <fill>
        <patternFill patternType="solid">
          <fgColor rgb="FFC9CFD9"/>
          <bgColor rgb="FF000000"/>
        </patternFill>
      </fill>
    </dxf>
    <dxf>
      <fill>
        <patternFill patternType="solid">
          <fgColor rgb="FFCDD3DC"/>
          <bgColor rgb="FF000000"/>
        </patternFill>
      </fill>
    </dxf>
    <dxf>
      <fill>
        <patternFill patternType="solid">
          <fgColor rgb="FFD0D5DE"/>
          <bgColor rgb="FF000000"/>
        </patternFill>
      </fill>
    </dxf>
    <dxf>
      <fill>
        <patternFill patternType="solid">
          <fgColor rgb="FFD0D6DE"/>
          <bgColor rgb="FF000000"/>
        </patternFill>
      </fill>
    </dxf>
    <dxf>
      <fill>
        <patternFill patternType="solid">
          <fgColor rgb="FFD4A53B"/>
          <bgColor rgb="FF000000"/>
        </patternFill>
      </fill>
    </dxf>
    <dxf>
      <fill>
        <patternFill patternType="solid">
          <fgColor rgb="FFD4A53C"/>
          <bgColor rgb="FF000000"/>
        </patternFill>
      </fill>
    </dxf>
    <dxf>
      <fill>
        <patternFill patternType="solid">
          <fgColor rgb="FFD4A63C"/>
          <bgColor rgb="FF000000"/>
        </patternFill>
      </fill>
    </dxf>
    <dxf>
      <fill>
        <patternFill patternType="solid">
          <fgColor rgb="FFD4A63D"/>
          <bgColor rgb="FF000000"/>
        </patternFill>
      </fill>
    </dxf>
    <dxf>
      <fill>
        <patternFill patternType="solid">
          <fgColor rgb="FFD4A73E"/>
          <bgColor rgb="FF000000"/>
        </patternFill>
      </fill>
    </dxf>
    <dxf>
      <fill>
        <patternFill patternType="solid">
          <fgColor rgb="FFD5A740"/>
          <bgColor rgb="FF000000"/>
        </patternFill>
      </fill>
    </dxf>
    <dxf>
      <fill>
        <patternFill patternType="solid">
          <fgColor rgb="FFD5A840"/>
          <bgColor rgb="FF000000"/>
        </patternFill>
      </fill>
    </dxf>
    <dxf>
      <fill>
        <patternFill patternType="solid">
          <fgColor rgb="FFD5A841"/>
          <bgColor rgb="FF000000"/>
        </patternFill>
      </fill>
    </dxf>
    <dxf>
      <fill>
        <patternFill patternType="solid">
          <fgColor rgb="FFD5A842"/>
          <bgColor rgb="FF000000"/>
        </patternFill>
      </fill>
    </dxf>
    <dxf>
      <fill>
        <patternFill patternType="solid">
          <fgColor rgb="FFD5A942"/>
          <bgColor rgb="FF000000"/>
        </patternFill>
      </fill>
    </dxf>
    <dxf>
      <fill>
        <patternFill patternType="solid">
          <fgColor rgb="FFD5A943"/>
          <bgColor rgb="FF000000"/>
        </patternFill>
      </fill>
    </dxf>
    <dxf>
      <fill>
        <patternFill patternType="solid">
          <fgColor rgb="FFD6A944"/>
          <bgColor rgb="FF000000"/>
        </patternFill>
      </fill>
    </dxf>
    <dxf>
      <fill>
        <patternFill patternType="solid">
          <fgColor rgb="FFD6AA45"/>
          <bgColor rgb="FF000000"/>
        </patternFill>
      </fill>
    </dxf>
    <dxf>
      <fill>
        <patternFill patternType="solid">
          <fgColor rgb="FFD6AA46"/>
          <bgColor rgb="FF000000"/>
        </patternFill>
      </fill>
    </dxf>
    <dxf>
      <fill>
        <patternFill patternType="solid">
          <fgColor rgb="FFD6DAE2"/>
          <bgColor rgb="FF000000"/>
        </patternFill>
      </fill>
    </dxf>
    <dxf>
      <fill>
        <patternFill patternType="solid">
          <fgColor rgb="FFD7AB49"/>
          <bgColor rgb="FF000000"/>
        </patternFill>
      </fill>
    </dxf>
    <dxf>
      <fill>
        <patternFill patternType="solid">
          <fgColor rgb="FFD7AC49"/>
          <bgColor rgb="FF000000"/>
        </patternFill>
      </fill>
    </dxf>
    <dxf>
      <fill>
        <patternFill patternType="solid">
          <fgColor rgb="FFD7AC4A"/>
          <bgColor rgb="FF000000"/>
        </patternFill>
      </fill>
    </dxf>
    <dxf>
      <fill>
        <patternFill patternType="solid">
          <fgColor rgb="FFD7AC4B"/>
          <bgColor rgb="FF000000"/>
        </patternFill>
      </fill>
    </dxf>
    <dxf>
      <fill>
        <patternFill patternType="solid">
          <fgColor rgb="FFD7AD4B"/>
          <bgColor rgb="FF000000"/>
        </patternFill>
      </fill>
    </dxf>
    <dxf>
      <fill>
        <patternFill patternType="solid">
          <fgColor rgb="FFD7DCE3"/>
          <bgColor rgb="FF000000"/>
        </patternFill>
      </fill>
    </dxf>
    <dxf>
      <fill>
        <patternFill patternType="solid">
          <fgColor rgb="FFD8AD4D"/>
          <bgColor rgb="FF000000"/>
        </patternFill>
      </fill>
    </dxf>
    <dxf>
      <fill>
        <patternFill patternType="solid">
          <fgColor rgb="FFD8AE4E"/>
          <bgColor rgb="FF000000"/>
        </patternFill>
      </fill>
    </dxf>
    <dxf>
      <fill>
        <patternFill patternType="solid">
          <fgColor rgb="FFD9B052"/>
          <bgColor rgb="FF000000"/>
        </patternFill>
      </fill>
    </dxf>
    <dxf>
      <fill>
        <patternFill patternType="solid">
          <fgColor rgb="FFD9B053"/>
          <bgColor rgb="FF000000"/>
        </patternFill>
      </fill>
    </dxf>
    <dxf>
      <fill>
        <patternFill patternType="solid">
          <fgColor rgb="FFD9B054"/>
          <bgColor rgb="FF000000"/>
        </patternFill>
      </fill>
    </dxf>
    <dxf>
      <fill>
        <patternFill patternType="solid">
          <fgColor rgb="FFD9B154"/>
          <bgColor rgb="FF000000"/>
        </patternFill>
      </fill>
    </dxf>
    <dxf>
      <fill>
        <patternFill patternType="solid">
          <fgColor rgb="FFD9B155"/>
          <bgColor rgb="FF000000"/>
        </patternFill>
      </fill>
    </dxf>
    <dxf>
      <fill>
        <patternFill patternType="solid">
          <fgColor rgb="FFDAB155"/>
          <bgColor rgb="FF000000"/>
        </patternFill>
      </fill>
    </dxf>
    <dxf>
      <fill>
        <patternFill patternType="solid">
          <fgColor rgb="FFDAB257"/>
          <bgColor rgb="FF000000"/>
        </patternFill>
      </fill>
    </dxf>
    <dxf>
      <fill>
        <patternFill patternType="solid">
          <fgColor rgb="FFDAB258"/>
          <bgColor rgb="FF000000"/>
        </patternFill>
      </fill>
    </dxf>
    <dxf>
      <fill>
        <patternFill patternType="solid">
          <fgColor rgb="FFDAB358"/>
          <bgColor rgb="FF000000"/>
        </patternFill>
      </fill>
    </dxf>
    <dxf>
      <fill>
        <patternFill patternType="solid">
          <fgColor rgb="FFDAB359"/>
          <bgColor rgb="FF000000"/>
        </patternFill>
      </fill>
    </dxf>
    <dxf>
      <fill>
        <patternFill patternType="solid">
          <fgColor rgb="FFDBB35A"/>
          <bgColor rgb="FF000000"/>
        </patternFill>
      </fill>
    </dxf>
    <dxf>
      <fill>
        <patternFill patternType="solid">
          <fgColor rgb="FFDBB45C"/>
          <bgColor rgb="FF000000"/>
        </patternFill>
      </fill>
    </dxf>
    <dxf>
      <fill>
        <patternFill patternType="solid">
          <fgColor rgb="FFDBB55D"/>
          <bgColor rgb="FF000000"/>
        </patternFill>
      </fill>
    </dxf>
    <dxf>
      <fill>
        <patternFill patternType="solid">
          <fgColor rgb="FFDBB55E"/>
          <bgColor rgb="FF000000"/>
        </patternFill>
      </fill>
    </dxf>
    <dxf>
      <fill>
        <patternFill patternType="solid">
          <fgColor rgb="FFDBDFE6"/>
          <bgColor rgb="FF000000"/>
        </patternFill>
      </fill>
    </dxf>
    <dxf>
      <fill>
        <patternFill patternType="solid">
          <fgColor rgb="FFDCB55E"/>
          <bgColor rgb="FF000000"/>
        </patternFill>
      </fill>
    </dxf>
    <dxf>
      <fill>
        <patternFill patternType="solid">
          <fgColor rgb="FFDCB660"/>
          <bgColor rgb="FF000000"/>
        </patternFill>
      </fill>
    </dxf>
    <dxf>
      <fill>
        <patternFill patternType="solid">
          <fgColor rgb="FFDCB761"/>
          <bgColor rgb="FF000000"/>
        </patternFill>
      </fill>
    </dxf>
    <dxf>
      <fill>
        <patternFill patternType="solid">
          <fgColor rgb="FFDCB762"/>
          <bgColor rgb="FF000000"/>
        </patternFill>
      </fill>
    </dxf>
    <dxf>
      <fill>
        <patternFill patternType="solid">
          <fgColor rgb="FFDCDFE6"/>
          <bgColor rgb="FF000000"/>
        </patternFill>
      </fill>
    </dxf>
    <dxf>
      <fill>
        <patternFill patternType="solid">
          <fgColor rgb="FFDDB865"/>
          <bgColor rgb="FF000000"/>
        </patternFill>
      </fill>
    </dxf>
    <dxf>
      <fill>
        <patternFill patternType="solid">
          <fgColor rgb="FFDDB966"/>
          <bgColor rgb="FF000000"/>
        </patternFill>
      </fill>
    </dxf>
    <dxf>
      <fill>
        <patternFill patternType="solid">
          <fgColor rgb="FFDDB967"/>
          <bgColor rgb="FF000000"/>
        </patternFill>
      </fill>
    </dxf>
    <dxf>
      <fill>
        <patternFill patternType="solid">
          <fgColor rgb="FFDEB967"/>
          <bgColor rgb="FF000000"/>
        </patternFill>
      </fill>
    </dxf>
    <dxf>
      <fill>
        <patternFill patternType="solid">
          <fgColor rgb="FFDEBA69"/>
          <bgColor rgb="FF000000"/>
        </patternFill>
      </fill>
    </dxf>
    <dxf>
      <fill>
        <patternFill patternType="solid">
          <fgColor rgb="FFDEBA6A"/>
          <bgColor rgb="FF000000"/>
        </patternFill>
      </fill>
    </dxf>
    <dxf>
      <fill>
        <patternFill patternType="solid">
          <fgColor rgb="FFDEBB6A"/>
          <bgColor rgb="FF000000"/>
        </patternFill>
      </fill>
    </dxf>
    <dxf>
      <fill>
        <patternFill patternType="solid">
          <fgColor rgb="FFDEBB6B"/>
          <bgColor rgb="FF000000"/>
        </patternFill>
      </fill>
    </dxf>
    <dxf>
      <fill>
        <patternFill patternType="solid">
          <fgColor rgb="FFDEE2E8"/>
          <bgColor rgb="FF000000"/>
        </patternFill>
      </fill>
    </dxf>
    <dxf>
      <fill>
        <patternFill patternType="solid">
          <fgColor rgb="FFDFBC6E"/>
          <bgColor rgb="FF000000"/>
        </patternFill>
      </fill>
    </dxf>
    <dxf>
      <fill>
        <patternFill patternType="solid">
          <fgColor rgb="FFDFBD6E"/>
          <bgColor rgb="FF000000"/>
        </patternFill>
      </fill>
    </dxf>
    <dxf>
      <fill>
        <patternFill patternType="solid">
          <fgColor rgb="FFDFBD6F"/>
          <bgColor rgb="FF000000"/>
        </patternFill>
      </fill>
    </dxf>
    <dxf>
      <fill>
        <patternFill patternType="solid">
          <fgColor rgb="FFDFBD70"/>
          <bgColor rgb="FF000000"/>
        </patternFill>
      </fill>
    </dxf>
    <dxf>
      <fill>
        <patternFill patternType="solid">
          <fgColor rgb="FFE0BF73"/>
          <bgColor rgb="FF000000"/>
        </patternFill>
      </fill>
    </dxf>
    <dxf>
      <fill>
        <patternFill patternType="solid">
          <fgColor rgb="FFE0BF74"/>
          <bgColor rgb="FF000000"/>
        </patternFill>
      </fill>
    </dxf>
    <dxf>
      <fill>
        <patternFill patternType="solid">
          <fgColor rgb="FFE0C075"/>
          <bgColor rgb="FF000000"/>
        </patternFill>
      </fill>
    </dxf>
    <dxf>
      <fill>
        <patternFill patternType="solid">
          <fgColor rgb="FFE1C177"/>
          <bgColor rgb="FF000000"/>
        </patternFill>
      </fill>
    </dxf>
    <dxf>
      <fill>
        <patternFill patternType="solid">
          <fgColor rgb="FFE1C178"/>
          <bgColor rgb="FF000000"/>
        </patternFill>
      </fill>
    </dxf>
    <dxf>
      <fill>
        <patternFill patternType="solid">
          <fgColor rgb="FFE1C279"/>
          <bgColor rgb="FF000000"/>
        </patternFill>
      </fill>
    </dxf>
    <dxf>
      <fill>
        <patternFill patternType="solid">
          <fgColor rgb="FFE2C37C"/>
          <bgColor rgb="FF000000"/>
        </patternFill>
      </fill>
    </dxf>
    <dxf>
      <fill>
        <patternFill patternType="solid">
          <fgColor rgb="FFE2C37D"/>
          <bgColor rgb="FF000000"/>
        </patternFill>
      </fill>
    </dxf>
    <dxf>
      <fill>
        <patternFill patternType="solid">
          <fgColor rgb="FFE2C47D"/>
          <bgColor rgb="FF000000"/>
        </patternFill>
      </fill>
    </dxf>
    <dxf>
      <fill>
        <patternFill patternType="solid">
          <fgColor rgb="FFE3C47F"/>
          <bgColor rgb="FF000000"/>
        </patternFill>
      </fill>
    </dxf>
    <dxf>
      <fill>
        <patternFill patternType="solid">
          <fgColor rgb="FFE3C580"/>
          <bgColor rgb="FF000000"/>
        </patternFill>
      </fill>
    </dxf>
    <dxf>
      <fill>
        <patternFill patternType="solid">
          <fgColor rgb="FFE3C581"/>
          <bgColor rgb="FF000000"/>
        </patternFill>
      </fill>
    </dxf>
    <dxf>
      <fill>
        <patternFill patternType="solid">
          <fgColor rgb="FFE3C582"/>
          <bgColor rgb="FF000000"/>
        </patternFill>
      </fill>
    </dxf>
    <dxf>
      <fill>
        <patternFill patternType="solid">
          <fgColor rgb="FFE3C682"/>
          <bgColor rgb="FF000000"/>
        </patternFill>
      </fill>
    </dxf>
    <dxf>
      <fill>
        <patternFill patternType="solid">
          <fgColor rgb="FFE4C684"/>
          <bgColor rgb="FF000000"/>
        </patternFill>
      </fill>
    </dxf>
    <dxf>
      <fill>
        <patternFill patternType="solid">
          <fgColor rgb="FFE4C785"/>
          <bgColor rgb="FF000000"/>
        </patternFill>
      </fill>
    </dxf>
    <dxf>
      <fill>
        <patternFill patternType="solid">
          <fgColor rgb="FFE4C786"/>
          <bgColor rgb="FF000000"/>
        </patternFill>
      </fill>
    </dxf>
    <dxf>
      <fill>
        <patternFill patternType="solid">
          <fgColor rgb="FFE4C886"/>
          <bgColor rgb="FF000000"/>
        </patternFill>
      </fill>
    </dxf>
    <dxf>
      <fill>
        <patternFill patternType="solid">
          <fgColor rgb="FFE4C887"/>
          <bgColor rgb="FF000000"/>
        </patternFill>
      </fill>
    </dxf>
    <dxf>
      <fill>
        <patternFill patternType="solid">
          <fgColor rgb="FFE5C888"/>
          <bgColor rgb="FF000000"/>
        </patternFill>
      </fill>
    </dxf>
    <dxf>
      <fill>
        <patternFill patternType="solid">
          <fgColor rgb="FFE5C989"/>
          <bgColor rgb="FF000000"/>
        </patternFill>
      </fill>
    </dxf>
    <dxf>
      <fill>
        <patternFill patternType="solid">
          <fgColor rgb="FFE5C98A"/>
          <bgColor rgb="FF000000"/>
        </patternFill>
      </fill>
    </dxf>
    <dxf>
      <fill>
        <patternFill patternType="solid">
          <fgColor rgb="FFE5CA8B"/>
          <bgColor rgb="FF000000"/>
        </patternFill>
      </fill>
    </dxf>
    <dxf>
      <fill>
        <patternFill patternType="solid">
          <fgColor rgb="FFE6CB8E"/>
          <bgColor rgb="FF000000"/>
        </patternFill>
      </fill>
    </dxf>
    <dxf>
      <fill>
        <patternFill patternType="solid">
          <fgColor rgb="FFE6CB8F"/>
          <bgColor rgb="FF000000"/>
        </patternFill>
      </fill>
    </dxf>
    <dxf>
      <fill>
        <patternFill patternType="solid">
          <fgColor rgb="FFE6CC8F"/>
          <bgColor rgb="FF000000"/>
        </patternFill>
      </fill>
    </dxf>
    <dxf>
      <fill>
        <patternFill patternType="solid">
          <fgColor rgb="FFE6CC90"/>
          <bgColor rgb="FF000000"/>
        </patternFill>
      </fill>
    </dxf>
    <dxf>
      <fill>
        <patternFill patternType="solid">
          <fgColor rgb="FFE7CC91"/>
          <bgColor rgb="FF000000"/>
        </patternFill>
      </fill>
    </dxf>
    <dxf>
      <fill>
        <patternFill patternType="solid">
          <fgColor rgb="FFE7CD92"/>
          <bgColor rgb="FF000000"/>
        </patternFill>
      </fill>
    </dxf>
    <dxf>
      <fill>
        <patternFill patternType="solid">
          <fgColor rgb="FFE7CD93"/>
          <bgColor rgb="FF000000"/>
        </patternFill>
      </fill>
    </dxf>
    <dxf>
      <fill>
        <patternFill patternType="solid">
          <fgColor rgb="FFE7CE93"/>
          <bgColor rgb="FF000000"/>
        </patternFill>
      </fill>
    </dxf>
    <dxf>
      <fill>
        <patternFill patternType="solid">
          <fgColor rgb="FFE7CE94"/>
          <bgColor rgb="FF000000"/>
        </patternFill>
      </fill>
    </dxf>
    <dxf>
      <fill>
        <patternFill patternType="solid">
          <fgColor rgb="FFE7CE95"/>
          <bgColor rgb="FF000000"/>
        </patternFill>
      </fill>
    </dxf>
    <dxf>
      <fill>
        <patternFill patternType="solid">
          <fgColor rgb="FFE8CE95"/>
          <bgColor rgb="FF000000"/>
        </patternFill>
      </fill>
    </dxf>
    <dxf>
      <fill>
        <patternFill patternType="solid">
          <fgColor rgb="FFE8CF97"/>
          <bgColor rgb="FF000000"/>
        </patternFill>
      </fill>
    </dxf>
    <dxf>
      <fill>
        <patternFill patternType="solid">
          <fgColor rgb="FFE8D098"/>
          <bgColor rgb="FF000000"/>
        </patternFill>
      </fill>
    </dxf>
    <dxf>
      <fill>
        <patternFill patternType="solid">
          <fgColor rgb="FFE8D099"/>
          <bgColor rgb="FF000000"/>
        </patternFill>
      </fill>
    </dxf>
    <dxf>
      <fill>
        <patternFill patternType="solid">
          <fgColor rgb="FFE8D09A"/>
          <bgColor rgb="FF000000"/>
        </patternFill>
      </fill>
    </dxf>
    <dxf>
      <fill>
        <patternFill patternType="solid">
          <fgColor rgb="FFE9D09A"/>
          <bgColor rgb="FF000000"/>
        </patternFill>
      </fill>
    </dxf>
    <dxf>
      <fill>
        <patternFill patternType="solid">
          <fgColor rgb="FFE9D19C"/>
          <bgColor rgb="FF000000"/>
        </patternFill>
      </fill>
    </dxf>
    <dxf>
      <fill>
        <patternFill patternType="solid">
          <fgColor rgb="FFE9D29C"/>
          <bgColor rgb="FF000000"/>
        </patternFill>
      </fill>
    </dxf>
    <dxf>
      <fill>
        <patternFill patternType="solid">
          <fgColor rgb="FFE9D29D"/>
          <bgColor rgb="FF000000"/>
        </patternFill>
      </fill>
    </dxf>
    <dxf>
      <fill>
        <patternFill patternType="solid">
          <fgColor rgb="FFE9D29E"/>
          <bgColor rgb="FF000000"/>
        </patternFill>
      </fill>
    </dxf>
    <dxf>
      <fill>
        <patternFill patternType="solid">
          <fgColor rgb="FFE9ECF0"/>
          <bgColor rgb="FF000000"/>
        </patternFill>
      </fill>
    </dxf>
    <dxf>
      <fill>
        <patternFill patternType="solid">
          <fgColor rgb="FFEAD3A0"/>
          <bgColor rgb="FF000000"/>
        </patternFill>
      </fill>
    </dxf>
    <dxf>
      <fill>
        <patternFill patternType="solid">
          <fgColor rgb="FFEAD4A1"/>
          <bgColor rgb="FF000000"/>
        </patternFill>
      </fill>
    </dxf>
    <dxf>
      <fill>
        <patternFill patternType="solid">
          <fgColor rgb="FFEAD4A2"/>
          <bgColor rgb="FF000000"/>
        </patternFill>
      </fill>
    </dxf>
    <dxf>
      <fill>
        <patternFill patternType="solid">
          <fgColor rgb="FFEAD4A3"/>
          <bgColor rgb="FF000000"/>
        </patternFill>
      </fill>
    </dxf>
    <dxf>
      <fill>
        <patternFill patternType="solid">
          <fgColor rgb="FFEBD5A5"/>
          <bgColor rgb="FF000000"/>
        </patternFill>
      </fill>
    </dxf>
    <dxf>
      <fill>
        <patternFill patternType="solid">
          <fgColor rgb="FFEBD6A5"/>
          <bgColor rgb="FF000000"/>
        </patternFill>
      </fill>
    </dxf>
    <dxf>
      <fill>
        <patternFill patternType="solid">
          <fgColor rgb="FFEBD6A6"/>
          <bgColor rgb="FF000000"/>
        </patternFill>
      </fill>
    </dxf>
    <dxf>
      <fill>
        <patternFill patternType="solid">
          <fgColor rgb="FFEBD6A7"/>
          <bgColor rgb="FF000000"/>
        </patternFill>
      </fill>
    </dxf>
    <dxf>
      <fill>
        <patternFill patternType="solid">
          <fgColor rgb="FFECD7A9"/>
          <bgColor rgb="FF000000"/>
        </patternFill>
      </fill>
    </dxf>
    <dxf>
      <fill>
        <patternFill patternType="solid">
          <fgColor rgb="FFECD8A9"/>
          <bgColor rgb="FF000000"/>
        </patternFill>
      </fill>
    </dxf>
    <dxf>
      <fill>
        <patternFill patternType="solid">
          <fgColor rgb="FFECD8AA"/>
          <bgColor rgb="FF000000"/>
        </patternFill>
      </fill>
    </dxf>
    <dxf>
      <fill>
        <patternFill patternType="solid">
          <fgColor rgb="FFECEFF2"/>
          <bgColor rgb="FF000000"/>
        </patternFill>
      </fill>
    </dxf>
    <dxf>
      <fill>
        <patternFill patternType="solid">
          <fgColor rgb="FFEDDAAE"/>
          <bgColor rgb="FF000000"/>
        </patternFill>
      </fill>
    </dxf>
    <dxf>
      <fill>
        <patternFill patternType="solid">
          <fgColor rgb="FFEDDAAF"/>
          <bgColor rgb="FF000000"/>
        </patternFill>
      </fill>
    </dxf>
    <dxf>
      <fill>
        <patternFill patternType="solid">
          <fgColor rgb="FFEDDAB0"/>
          <bgColor rgb="FF000000"/>
        </patternFill>
      </fill>
    </dxf>
    <dxf>
      <fill>
        <patternFill patternType="solid">
          <fgColor rgb="FFEDDBB0"/>
          <bgColor rgb="FF000000"/>
        </patternFill>
      </fill>
    </dxf>
    <dxf>
      <fill>
        <patternFill patternType="solid">
          <fgColor rgb="FFEEDBB2"/>
          <bgColor rgb="FF000000"/>
        </patternFill>
      </fill>
    </dxf>
    <dxf>
      <fill>
        <patternFill patternType="solid">
          <fgColor rgb="FFEEDCB3"/>
          <bgColor rgb="FF000000"/>
        </patternFill>
      </fill>
    </dxf>
    <dxf>
      <fill>
        <patternFill patternType="solid">
          <fgColor rgb="FFEEDCB4"/>
          <bgColor rgb="FF000000"/>
        </patternFill>
      </fill>
    </dxf>
    <dxf>
      <fill>
        <patternFill patternType="solid">
          <fgColor rgb="FFEEDDB4"/>
          <bgColor rgb="FF000000"/>
        </patternFill>
      </fill>
    </dxf>
    <dxf>
      <fill>
        <patternFill patternType="solid">
          <fgColor rgb="FFEEDDB5"/>
          <bgColor rgb="FF000000"/>
        </patternFill>
      </fill>
    </dxf>
    <dxf>
      <fill>
        <patternFill patternType="solid">
          <fgColor rgb="FFEEEFF3"/>
          <bgColor rgb="FF000000"/>
        </patternFill>
      </fill>
    </dxf>
    <dxf>
      <fill>
        <patternFill patternType="solid">
          <fgColor rgb="FFEFDDB6"/>
          <bgColor rgb="FF000000"/>
        </patternFill>
      </fill>
    </dxf>
    <dxf>
      <fill>
        <patternFill patternType="solid">
          <fgColor rgb="FFEFDEB7"/>
          <bgColor rgb="FF000000"/>
        </patternFill>
      </fill>
    </dxf>
    <dxf>
      <fill>
        <patternFill patternType="solid">
          <fgColor rgb="FFEFDEB8"/>
          <bgColor rgb="FF000000"/>
        </patternFill>
      </fill>
    </dxf>
    <dxf>
      <fill>
        <patternFill patternType="solid">
          <fgColor rgb="FFEFDFB9"/>
          <bgColor rgb="FF000000"/>
        </patternFill>
      </fill>
    </dxf>
    <dxf>
      <fill>
        <patternFill patternType="solid">
          <fgColor rgb="FFEFDFBA"/>
          <bgColor rgb="FF000000"/>
        </patternFill>
      </fill>
    </dxf>
    <dxf>
      <fill>
        <patternFill patternType="solid">
          <fgColor rgb="FFF0DFBA"/>
          <bgColor rgb="FF000000"/>
        </patternFill>
      </fill>
    </dxf>
    <dxf>
      <fill>
        <patternFill patternType="solid">
          <fgColor rgb="FFF0E0BC"/>
          <bgColor rgb="FF000000"/>
        </patternFill>
      </fill>
    </dxf>
    <dxf>
      <fill>
        <patternFill patternType="solid">
          <fgColor rgb="FFF0E0BD"/>
          <bgColor rgb="FF000000"/>
        </patternFill>
      </fill>
    </dxf>
    <dxf>
      <fill>
        <patternFill patternType="solid">
          <fgColor rgb="FFF0E1BD"/>
          <bgColor rgb="FF000000"/>
        </patternFill>
      </fill>
    </dxf>
    <dxf>
      <fill>
        <patternFill patternType="solid">
          <fgColor rgb="FFF0E1BE"/>
          <bgColor rgb="FF000000"/>
        </patternFill>
      </fill>
    </dxf>
    <dxf>
      <fill>
        <patternFill patternType="solid">
          <fgColor rgb="FFF1E1BF"/>
          <bgColor rgb="FF000000"/>
        </patternFill>
      </fill>
    </dxf>
    <dxf>
      <fill>
        <patternFill patternType="solid">
          <fgColor rgb="FFF1E2C0"/>
          <bgColor rgb="FF000000"/>
        </patternFill>
      </fill>
    </dxf>
    <dxf>
      <fill>
        <patternFill patternType="solid">
          <fgColor rgb="FFF1E2C1"/>
          <bgColor rgb="FF000000"/>
        </patternFill>
      </fill>
    </dxf>
    <dxf>
      <fill>
        <patternFill patternType="solid">
          <fgColor rgb="FFF1E3C2"/>
          <bgColor rgb="FF000000"/>
        </patternFill>
      </fill>
    </dxf>
    <dxf>
      <fill>
        <patternFill patternType="solid">
          <fgColor rgb="FFF1E3C3"/>
          <bgColor rgb="FF000000"/>
        </patternFill>
      </fill>
    </dxf>
    <dxf>
      <fill>
        <patternFill patternType="solid">
          <fgColor rgb="FFF2E3C3"/>
          <bgColor rgb="FF000000"/>
        </patternFill>
      </fill>
    </dxf>
    <dxf>
      <fill>
        <patternFill patternType="solid">
          <fgColor rgb="FFF2E4C5"/>
          <bgColor rgb="FF000000"/>
        </patternFill>
      </fill>
    </dxf>
    <dxf>
      <fill>
        <patternFill patternType="solid">
          <fgColor rgb="FFF2E5C6"/>
          <bgColor rgb="FF000000"/>
        </patternFill>
      </fill>
    </dxf>
    <dxf>
      <fill>
        <patternFill patternType="solid">
          <fgColor rgb="FFF2E5C7"/>
          <bgColor rgb="FF000000"/>
        </patternFill>
      </fill>
    </dxf>
    <dxf>
      <fill>
        <patternFill patternType="solid">
          <fgColor rgb="FFF3E5C8"/>
          <bgColor rgb="FF000000"/>
        </patternFill>
      </fill>
    </dxf>
    <dxf>
      <fill>
        <patternFill patternType="solid">
          <fgColor rgb="FFF3E6CA"/>
          <bgColor rgb="FF000000"/>
        </patternFill>
      </fill>
    </dxf>
    <dxf>
      <fill>
        <patternFill patternType="solid">
          <fgColor rgb="FFF3E7CA"/>
          <bgColor rgb="FF000000"/>
        </patternFill>
      </fill>
    </dxf>
    <dxf>
      <fill>
        <patternFill patternType="solid">
          <fgColor rgb="FFF3E7CB"/>
          <bgColor rgb="FF000000"/>
        </patternFill>
      </fill>
    </dxf>
    <dxf>
      <fill>
        <patternFill patternType="solid">
          <fgColor rgb="FFF3E7CC"/>
          <bgColor rgb="FF000000"/>
        </patternFill>
      </fill>
    </dxf>
    <dxf>
      <fill>
        <patternFill patternType="solid">
          <fgColor rgb="FFF3F4F7"/>
          <bgColor rgb="FF000000"/>
        </patternFill>
      </fill>
    </dxf>
    <dxf>
      <fill>
        <patternFill patternType="solid">
          <fgColor rgb="FFF4E8CE"/>
          <bgColor rgb="FF000000"/>
        </patternFill>
      </fill>
    </dxf>
    <dxf>
      <fill>
        <patternFill patternType="solid">
          <fgColor rgb="FFF4E9CF"/>
          <bgColor rgb="FF000000"/>
        </patternFill>
      </fill>
    </dxf>
    <dxf>
      <fill>
        <patternFill patternType="solid">
          <fgColor rgb="FFF4E9D0"/>
          <bgColor rgb="FF000000"/>
        </patternFill>
      </fill>
    </dxf>
    <dxf>
      <fill>
        <patternFill patternType="solid">
          <fgColor rgb="FFF4EAD1"/>
          <bgColor rgb="FF000000"/>
        </patternFill>
      </fill>
    </dxf>
    <dxf>
      <fill>
        <patternFill patternType="solid">
          <fgColor rgb="FFF4F6F8"/>
          <bgColor rgb="FF000000"/>
        </patternFill>
      </fill>
    </dxf>
    <dxf>
      <fill>
        <patternFill patternType="solid">
          <fgColor rgb="FFF5EAD2"/>
          <bgColor rgb="FF000000"/>
        </patternFill>
      </fill>
    </dxf>
    <dxf>
      <fill>
        <patternFill patternType="solid">
          <fgColor rgb="FFF5EAD3"/>
          <bgColor rgb="FF000000"/>
        </patternFill>
      </fill>
    </dxf>
    <dxf>
      <fill>
        <patternFill patternType="solid">
          <fgColor rgb="FFF5EBD3"/>
          <bgColor rgb="FF000000"/>
        </patternFill>
      </fill>
    </dxf>
    <dxf>
      <fill>
        <patternFill patternType="solid">
          <fgColor rgb="FFF5EBD4"/>
          <bgColor rgb="FF000000"/>
        </patternFill>
      </fill>
    </dxf>
    <dxf>
      <fill>
        <patternFill patternType="solid">
          <fgColor rgb="FFF5EBD5"/>
          <bgColor rgb="FF000000"/>
        </patternFill>
      </fill>
    </dxf>
    <dxf>
      <fill>
        <patternFill patternType="solid">
          <fgColor rgb="FFF5ECD5"/>
          <bgColor rgb="FF000000"/>
        </patternFill>
      </fill>
    </dxf>
    <dxf>
      <fill>
        <patternFill patternType="solid">
          <fgColor rgb="FFF5F7F8"/>
          <bgColor rgb="FF000000"/>
        </patternFill>
      </fill>
    </dxf>
    <dxf>
      <fill>
        <patternFill patternType="solid">
          <fgColor rgb="FFF6ECD7"/>
          <bgColor rgb="FF000000"/>
        </patternFill>
      </fill>
    </dxf>
    <dxf>
      <fill>
        <patternFill patternType="solid">
          <fgColor rgb="FFF6EDD7"/>
          <bgColor rgb="FF000000"/>
        </patternFill>
      </fill>
    </dxf>
    <dxf>
      <fill>
        <patternFill patternType="solid">
          <fgColor rgb="FFF6EDD8"/>
          <bgColor rgb="FF000000"/>
        </patternFill>
      </fill>
    </dxf>
    <dxf>
      <fill>
        <patternFill patternType="solid">
          <fgColor rgb="FFF7EFDC"/>
          <bgColor rgb="FF000000"/>
        </patternFill>
      </fill>
    </dxf>
    <dxf>
      <fill>
        <patternFill patternType="solid">
          <fgColor rgb="FFF7EFDD"/>
          <bgColor rgb="FF000000"/>
        </patternFill>
      </fill>
    </dxf>
    <dxf>
      <fill>
        <patternFill patternType="solid">
          <fgColor rgb="FFF7F0DE"/>
          <bgColor rgb="FF000000"/>
        </patternFill>
      </fill>
    </dxf>
    <dxf>
      <fill>
        <patternFill patternType="solid">
          <fgColor rgb="FFF7F8FA"/>
          <bgColor rgb="FF000000"/>
        </patternFill>
      </fill>
    </dxf>
    <dxf>
      <fill>
        <patternFill patternType="solid">
          <fgColor rgb="FFF8F0E0"/>
          <bgColor rgb="FF000000"/>
        </patternFill>
      </fill>
    </dxf>
    <dxf>
      <fill>
        <patternFill patternType="solid">
          <fgColor rgb="FFF8F1E0"/>
          <bgColor rgb="FF000000"/>
        </patternFill>
      </fill>
    </dxf>
    <dxf>
      <fill>
        <patternFill patternType="solid">
          <fgColor rgb="FFF8F1E1"/>
          <bgColor rgb="FF000000"/>
        </patternFill>
      </fill>
    </dxf>
    <dxf>
      <fill>
        <patternFill patternType="solid">
          <fgColor rgb="FFF8F1E2"/>
          <bgColor rgb="FF000000"/>
        </patternFill>
      </fill>
    </dxf>
    <dxf>
      <fill>
        <patternFill patternType="solid">
          <fgColor rgb="FFF8F2E2"/>
          <bgColor rgb="FF000000"/>
        </patternFill>
      </fill>
    </dxf>
    <dxf>
      <fill>
        <patternFill patternType="solid">
          <fgColor rgb="FFF8F2E3"/>
          <bgColor rgb="FF000000"/>
        </patternFill>
      </fill>
    </dxf>
    <dxf>
      <fill>
        <patternFill patternType="solid">
          <fgColor rgb="FFF9F2E4"/>
          <bgColor rgb="FF000000"/>
        </patternFill>
      </fill>
    </dxf>
    <dxf>
      <fill>
        <patternFill patternType="solid">
          <fgColor rgb="FFF9F3E5"/>
          <bgColor rgb="FF000000"/>
        </patternFill>
      </fill>
    </dxf>
    <dxf>
      <fill>
        <patternFill patternType="solid">
          <fgColor rgb="FFF9F3E6"/>
          <bgColor rgb="FF000000"/>
        </patternFill>
      </fill>
    </dxf>
    <dxf>
      <fill>
        <patternFill patternType="solid">
          <fgColor rgb="FFF9F4E7"/>
          <bgColor rgb="FF000000"/>
        </patternFill>
      </fill>
    </dxf>
    <dxf>
      <fill>
        <patternFill patternType="solid">
          <fgColor rgb="FFF9F9FB"/>
          <bgColor rgb="FF000000"/>
        </patternFill>
      </fill>
    </dxf>
    <dxf>
      <fill>
        <patternFill patternType="solid">
          <fgColor rgb="FFFAF4E8"/>
          <bgColor rgb="FF000000"/>
        </patternFill>
      </fill>
    </dxf>
    <dxf>
      <fill>
        <patternFill patternType="solid">
          <fgColor rgb="FFFAF5EA"/>
          <bgColor rgb="FF000000"/>
        </patternFill>
      </fill>
    </dxf>
    <dxf>
      <fill>
        <patternFill patternType="solid">
          <fgColor rgb="FFFAF5EB"/>
          <bgColor rgb="FF000000"/>
        </patternFill>
      </fill>
    </dxf>
    <dxf>
      <fill>
        <patternFill patternType="solid">
          <fgColor rgb="FFFAF6EB"/>
          <bgColor rgb="FF000000"/>
        </patternFill>
      </fill>
    </dxf>
    <dxf>
      <fill>
        <patternFill patternType="solid">
          <fgColor rgb="FFFAF6EC"/>
          <bgColor rgb="FF000000"/>
        </patternFill>
      </fill>
    </dxf>
    <dxf>
      <fill>
        <patternFill patternType="solid">
          <fgColor rgb="FFFBF6ED"/>
          <bgColor rgb="FF000000"/>
        </patternFill>
      </fill>
    </dxf>
    <dxf>
      <fill>
        <patternFill patternType="solid">
          <fgColor rgb="FFFBF7EE"/>
          <bgColor rgb="FF000000"/>
        </patternFill>
      </fill>
    </dxf>
    <dxf>
      <fill>
        <patternFill patternType="solid">
          <fgColor rgb="FFFBF7EF"/>
          <bgColor rgb="FF000000"/>
        </patternFill>
      </fill>
    </dxf>
    <dxf>
      <fill>
        <patternFill patternType="solid">
          <fgColor rgb="FFFBF8EF"/>
          <bgColor rgb="FF000000"/>
        </patternFill>
      </fill>
    </dxf>
    <dxf>
      <fill>
        <patternFill patternType="solid">
          <fgColor rgb="FFFBF8F0"/>
          <bgColor rgb="FF000000"/>
        </patternFill>
      </fill>
    </dxf>
    <dxf>
      <fill>
        <patternFill patternType="solid">
          <fgColor rgb="FFFBF8F1"/>
          <bgColor rgb="FF000000"/>
        </patternFill>
      </fill>
    </dxf>
    <dxf>
      <fill>
        <patternFill patternType="solid">
          <fgColor rgb="FFFBFCFD"/>
          <bgColor rgb="FF000000"/>
        </patternFill>
      </fill>
    </dxf>
    <dxf>
      <fill>
        <patternFill patternType="solid">
          <fgColor rgb="FFFCF8F1"/>
          <bgColor rgb="FF000000"/>
        </patternFill>
      </fill>
    </dxf>
    <dxf>
      <fill>
        <patternFill patternType="solid">
          <fgColor rgb="FFFCF9F3"/>
          <bgColor rgb="FF000000"/>
        </patternFill>
      </fill>
    </dxf>
    <dxf>
      <fill>
        <patternFill patternType="solid">
          <fgColor rgb="FFFCFAF4"/>
          <bgColor rgb="FF000000"/>
        </patternFill>
      </fill>
    </dxf>
    <dxf>
      <fill>
        <patternFill patternType="solid">
          <fgColor rgb="FFFCFAF5"/>
          <bgColor rgb="FF000000"/>
        </patternFill>
      </fill>
    </dxf>
    <dxf>
      <fill>
        <patternFill patternType="solid">
          <fgColor rgb="FFFDFAF6"/>
          <bgColor rgb="FF000000"/>
        </patternFill>
      </fill>
    </dxf>
    <dxf>
      <fill>
        <patternFill patternType="solid">
          <fgColor rgb="FFFDFBF7"/>
          <bgColor rgb="FF000000"/>
        </patternFill>
      </fill>
    </dxf>
    <dxf>
      <fill>
        <patternFill patternType="solid">
          <fgColor rgb="FFFDFCF9"/>
          <bgColor rgb="FF000000"/>
        </patternFill>
      </fill>
    </dxf>
    <dxf>
      <fill>
        <patternFill patternType="solid">
          <fgColor rgb="FFFEFCFA"/>
          <bgColor rgb="FF000000"/>
        </patternFill>
      </fill>
    </dxf>
    <dxf>
      <fill>
        <patternFill patternType="solid">
          <fgColor rgb="FFFEFDFC"/>
          <bgColor rgb="FF000000"/>
        </patternFill>
      </fill>
    </dxf>
    <dxf>
      <fill>
        <patternFill patternType="solid">
          <fgColor rgb="FFFEFEFC"/>
          <bgColor rgb="FF000000"/>
        </patternFill>
      </fill>
    </dxf>
    <dxf>
      <fill>
        <patternFill patternType="solid">
          <fgColor rgb="FFFEFEFD"/>
          <bgColor rgb="FF000000"/>
        </patternFill>
      </fill>
    </dxf>
    <dxf>
      <fill>
        <patternFill patternType="solid">
          <fgColor rgb="FFFEFEFF"/>
          <bgColor rgb="FF000000"/>
        </patternFill>
      </fill>
    </dxf>
    <dxf>
      <fill>
        <patternFill patternType="solid">
          <fgColor rgb="FF95A0B2"/>
          <bgColor rgb="FF000000"/>
        </patternFill>
      </fill>
    </dxf>
    <dxf>
      <fill>
        <patternFill patternType="solid">
          <fgColor rgb="FFB9C1CC"/>
          <bgColor rgb="FF000000"/>
        </patternFill>
      </fill>
    </dxf>
    <dxf>
      <fill>
        <patternFill patternType="solid">
          <fgColor rgb="FFE9D099"/>
          <bgColor rgb="FF000000"/>
        </patternFill>
      </fill>
    </dxf>
    <dxf>
      <fill>
        <patternFill patternType="solid">
          <fgColor rgb="FFA2ADBC"/>
          <bgColor rgb="FF000000"/>
        </patternFill>
      </fill>
    </dxf>
    <dxf>
      <fill>
        <patternFill patternType="solid">
          <fgColor rgb="FF808DA3"/>
          <bgColor rgb="FF000000"/>
        </patternFill>
      </fill>
    </dxf>
    <dxf>
      <fill>
        <patternFill patternType="solid">
          <fgColor rgb="FF808EA3"/>
          <bgColor rgb="FF000000"/>
        </patternFill>
      </fill>
    </dxf>
    <dxf>
      <fill>
        <patternFill patternType="solid">
          <fgColor rgb="FF818FA5"/>
          <bgColor rgb="FF000000"/>
        </patternFill>
      </fill>
    </dxf>
    <dxf>
      <fill>
        <patternFill patternType="solid">
          <fgColor rgb="FF8794A8"/>
          <bgColor rgb="FF000000"/>
        </patternFill>
      </fill>
    </dxf>
    <dxf>
      <fill>
        <patternFill patternType="solid">
          <fgColor rgb="FF8995AA"/>
          <bgColor rgb="FF000000"/>
        </patternFill>
      </fill>
    </dxf>
    <dxf>
      <fill>
        <patternFill patternType="solid">
          <fgColor rgb="FF8F9BAF"/>
          <bgColor rgb="FF000000"/>
        </patternFill>
      </fill>
    </dxf>
    <dxf>
      <fill>
        <patternFill patternType="solid">
          <fgColor rgb="FF939EB1"/>
          <bgColor rgb="FF000000"/>
        </patternFill>
      </fill>
    </dxf>
    <dxf>
      <fill>
        <patternFill patternType="solid">
          <fgColor rgb="FF9CA7B7"/>
          <bgColor rgb="FF000000"/>
        </patternFill>
      </fill>
    </dxf>
    <dxf>
      <fill>
        <patternFill patternType="solid">
          <fgColor rgb="FFB4BDC9"/>
          <bgColor rgb="FF000000"/>
        </patternFill>
      </fill>
    </dxf>
    <dxf>
      <fill>
        <patternFill patternType="solid">
          <fgColor rgb="FFDCE0E5"/>
          <bgColor rgb="FF000000"/>
        </patternFill>
      </fill>
    </dxf>
    <dxf>
      <fill>
        <patternFill patternType="solid">
          <fgColor rgb="FFDFBB68"/>
          <bgColor rgb="FF000000"/>
        </patternFill>
      </fill>
    </dxf>
    <dxf>
      <fill>
        <patternFill patternType="solid">
          <fgColor rgb="FFD9B050"/>
          <bgColor rgb="FF000000"/>
        </patternFill>
      </fill>
    </dxf>
    <dxf>
      <fill>
        <patternFill patternType="solid">
          <fgColor rgb="FF94A0B3"/>
          <bgColor rgb="FF000000"/>
        </patternFill>
      </fill>
    </dxf>
    <dxf>
      <fill>
        <patternFill patternType="solid">
          <fgColor rgb="FFA1ABBC"/>
          <bgColor rgb="FF000000"/>
        </patternFill>
      </fill>
    </dxf>
    <dxf>
      <fill>
        <patternFill patternType="solid">
          <fgColor rgb="FFA2ADBD"/>
          <bgColor rgb="FF000000"/>
        </patternFill>
      </fill>
    </dxf>
    <dxf>
      <fill>
        <patternFill patternType="solid">
          <fgColor rgb="FFA8B1C1"/>
          <bgColor rgb="FF000000"/>
        </patternFill>
      </fill>
    </dxf>
    <dxf>
      <fill>
        <patternFill patternType="solid">
          <fgColor rgb="FFB3BBC9"/>
          <bgColor rgb="FF000000"/>
        </patternFill>
      </fill>
    </dxf>
    <dxf>
      <fill>
        <patternFill patternType="solid">
          <fgColor rgb="FFB4BDCA"/>
          <bgColor rgb="FF000000"/>
        </patternFill>
      </fill>
    </dxf>
    <dxf>
      <fill>
        <patternFill patternType="solid">
          <fgColor rgb="FFC6CDD7"/>
          <bgColor rgb="FF000000"/>
        </patternFill>
      </fill>
    </dxf>
    <dxf>
      <fill>
        <patternFill patternType="solid">
          <fgColor rgb="FFCBD0DA"/>
          <bgColor rgb="FF000000"/>
        </patternFill>
      </fill>
    </dxf>
    <dxf>
      <fill>
        <patternFill patternType="solid">
          <fgColor rgb="FFD4D9E1"/>
          <bgColor rgb="FF000000"/>
        </patternFill>
      </fill>
    </dxf>
    <dxf>
      <fill>
        <patternFill patternType="solid">
          <fgColor rgb="FFD7AD4C"/>
          <bgColor rgb="FF000000"/>
        </patternFill>
      </fill>
    </dxf>
    <dxf>
      <fill>
        <patternFill patternType="solid">
          <fgColor rgb="FFD8AE4F"/>
          <bgColor rgb="FF000000"/>
        </patternFill>
      </fill>
    </dxf>
    <dxf>
      <fill>
        <patternFill patternType="solid">
          <fgColor rgb="FFD9AF51"/>
          <bgColor rgb="FF000000"/>
        </patternFill>
      </fill>
    </dxf>
    <dxf>
      <fill>
        <patternFill patternType="solid">
          <fgColor rgb="FFDAB35A"/>
          <bgColor rgb="FF000000"/>
        </patternFill>
      </fill>
    </dxf>
    <dxf>
      <fill>
        <patternFill patternType="solid">
          <fgColor rgb="FFDCB55F"/>
          <bgColor rgb="FF000000"/>
        </patternFill>
      </fill>
    </dxf>
    <dxf>
      <fill>
        <patternFill patternType="solid">
          <fgColor rgb="FFDCB661"/>
          <bgColor rgb="FF000000"/>
        </patternFill>
      </fill>
    </dxf>
    <dxf>
      <fill>
        <patternFill patternType="solid">
          <fgColor rgb="FFDCB763"/>
          <bgColor rgb="FF000000"/>
        </patternFill>
      </fill>
    </dxf>
    <dxf>
      <fill>
        <patternFill patternType="solid">
          <fgColor rgb="FFDDB763"/>
          <bgColor rgb="FF000000"/>
        </patternFill>
      </fill>
    </dxf>
    <dxf>
      <fill>
        <patternFill patternType="solid">
          <fgColor rgb="FFDEBB6C"/>
          <bgColor rgb="FF000000"/>
        </patternFill>
      </fill>
    </dxf>
    <dxf>
      <fill>
        <patternFill patternType="solid">
          <fgColor rgb="FFE0BE72"/>
          <bgColor rgb="FF000000"/>
        </patternFill>
      </fill>
    </dxf>
    <dxf>
      <fill>
        <patternFill patternType="solid">
          <fgColor rgb="FFE1C179"/>
          <bgColor rgb="FF000000"/>
        </patternFill>
      </fill>
    </dxf>
    <dxf>
      <fill>
        <patternFill patternType="solid">
          <fgColor rgb="FFE1C27A"/>
          <bgColor rgb="FF000000"/>
        </patternFill>
      </fill>
    </dxf>
    <dxf>
      <fill>
        <patternFill patternType="solid">
          <fgColor rgb="FFE2C27B"/>
          <bgColor rgb="FF000000"/>
        </patternFill>
      </fill>
    </dxf>
    <dxf>
      <fill>
        <patternFill patternType="solid">
          <fgColor rgb="FFE2C47E"/>
          <bgColor rgb="FF000000"/>
        </patternFill>
      </fill>
    </dxf>
    <dxf>
      <fill>
        <patternFill patternType="solid">
          <fgColor rgb="FFE2E5EB"/>
          <bgColor rgb="FF000000"/>
        </patternFill>
      </fill>
    </dxf>
    <dxf>
      <fill>
        <patternFill patternType="solid">
          <fgColor rgb="FFE2E6EB"/>
          <bgColor rgb="FF000000"/>
        </patternFill>
      </fill>
    </dxf>
    <dxf>
      <fill>
        <patternFill patternType="solid">
          <fgColor rgb="FFE3C683"/>
          <bgColor rgb="FF000000"/>
        </patternFill>
      </fill>
    </dxf>
    <dxf>
      <fill>
        <patternFill patternType="solid">
          <fgColor rgb="FFE3E7EB"/>
          <bgColor rgb="FF000000"/>
        </patternFill>
      </fill>
    </dxf>
    <dxf>
      <fill>
        <patternFill patternType="solid">
          <fgColor rgb="FFE5CA8C"/>
          <bgColor rgb="FF000000"/>
        </patternFill>
      </fill>
    </dxf>
    <dxf>
      <fill>
        <patternFill patternType="solid">
          <fgColor rgb="FFE6CA8C"/>
          <bgColor rgb="FF000000"/>
        </patternFill>
      </fill>
    </dxf>
    <dxf>
      <fill>
        <patternFill patternType="solid">
          <fgColor rgb="FFE6CA8D"/>
          <bgColor rgb="FF000000"/>
        </patternFill>
      </fill>
    </dxf>
    <dxf>
      <fill>
        <patternFill patternType="solid">
          <fgColor rgb="FFE8CF98"/>
          <bgColor rgb="FF000000"/>
        </patternFill>
      </fill>
    </dxf>
    <dxf>
      <fill>
        <patternFill patternType="solid">
          <fgColor rgb="FFE8EAEF"/>
          <bgColor rgb="FF000000"/>
        </patternFill>
      </fill>
    </dxf>
    <dxf>
      <fill>
        <patternFill patternType="solid">
          <fgColor rgb="FFE9D39E"/>
          <bgColor rgb="FF000000"/>
        </patternFill>
      </fill>
    </dxf>
    <dxf>
      <fill>
        <patternFill patternType="solid">
          <fgColor rgb="FFEBD7A7"/>
          <bgColor rgb="FF000000"/>
        </patternFill>
      </fill>
    </dxf>
    <dxf>
      <fill>
        <patternFill patternType="solid">
          <fgColor rgb="FFECD8AB"/>
          <bgColor rgb="FF000000"/>
        </patternFill>
      </fill>
    </dxf>
    <dxf>
      <fill>
        <patternFill patternType="solid">
          <fgColor rgb="FFECD9AB"/>
          <bgColor rgb="FF000000"/>
        </patternFill>
      </fill>
    </dxf>
    <dxf>
      <fill>
        <patternFill patternType="solid">
          <fgColor rgb="FFECD9AC"/>
          <bgColor rgb="FF000000"/>
        </patternFill>
      </fill>
    </dxf>
    <dxf>
      <fill>
        <patternFill patternType="solid">
          <fgColor rgb="FFEDD9AD"/>
          <bgColor rgb="FF000000"/>
        </patternFill>
      </fill>
    </dxf>
    <dxf>
      <fill>
        <patternFill patternType="solid">
          <fgColor rgb="FFEFDFB8"/>
          <bgColor rgb="FF000000"/>
        </patternFill>
      </fill>
    </dxf>
    <dxf>
      <fill>
        <patternFill patternType="solid">
          <fgColor rgb="FFF0F2F5"/>
          <bgColor rgb="FF000000"/>
        </patternFill>
      </fill>
    </dxf>
    <dxf>
      <fill>
        <patternFill patternType="solid">
          <fgColor rgb="FFF1E3C1"/>
          <bgColor rgb="FF000000"/>
        </patternFill>
      </fill>
    </dxf>
    <dxf>
      <fill>
        <patternFill patternType="solid">
          <fgColor rgb="FFF4E7CC"/>
          <bgColor rgb="FF000000"/>
        </patternFill>
      </fill>
    </dxf>
    <dxf>
      <fill>
        <patternFill patternType="solid">
          <fgColor rgb="FFF6EDD9"/>
          <bgColor rgb="FF000000"/>
        </patternFill>
      </fill>
    </dxf>
    <dxf>
      <fill>
        <patternFill patternType="solid">
          <fgColor rgb="FFF6EEDA"/>
          <bgColor rgb="FF000000"/>
        </patternFill>
      </fill>
    </dxf>
    <dxf>
      <fill>
        <patternFill patternType="solid">
          <fgColor rgb="FFF7EEDB"/>
          <bgColor rgb="FF000000"/>
        </patternFill>
      </fill>
    </dxf>
    <dxf>
      <fill>
        <patternFill patternType="solid">
          <fgColor rgb="FFF7EFDE"/>
          <bgColor rgb="FF000000"/>
        </patternFill>
      </fill>
    </dxf>
    <dxf>
      <fill>
        <patternFill patternType="solid">
          <fgColor rgb="FFF9F4E6"/>
          <bgColor rgb="FF000000"/>
        </patternFill>
      </fill>
    </dxf>
    <dxf>
      <fill>
        <patternFill patternType="solid">
          <fgColor rgb="FFFAF4E9"/>
          <bgColor rgb="FF000000"/>
        </patternFill>
      </fill>
    </dxf>
    <dxf>
      <fill>
        <patternFill patternType="solid">
          <fgColor rgb="FFFDFBF8"/>
          <bgColor rgb="FF000000"/>
        </patternFill>
      </fill>
    </dxf>
    <dxf>
      <fill>
        <patternFill patternType="solid">
          <fgColor rgb="FFFDFCF8"/>
          <bgColor rgb="FF000000"/>
        </patternFill>
      </fill>
    </dxf>
    <dxf>
      <fill>
        <patternFill patternType="solid">
          <fgColor rgb="FFFDFCFA"/>
          <bgColor rgb="FF000000"/>
        </patternFill>
      </fill>
    </dxf>
    <dxf>
      <fill>
        <patternFill patternType="solid">
          <fgColor rgb="FFFEFFFF"/>
          <bgColor rgb="FF000000"/>
        </patternFill>
      </fill>
    </dxf>
    <dxf>
      <fill>
        <patternFill patternType="solid">
          <fgColor rgb="FF8795A9"/>
          <bgColor rgb="FF000000"/>
        </patternFill>
      </fill>
    </dxf>
    <dxf>
      <fill>
        <patternFill patternType="solid">
          <fgColor rgb="FF97A3B5"/>
          <bgColor rgb="FF000000"/>
        </patternFill>
      </fill>
    </dxf>
    <dxf>
      <fill>
        <patternFill patternType="solid">
          <fgColor rgb="FF9BA6B8"/>
          <bgColor rgb="FF000000"/>
        </patternFill>
      </fill>
    </dxf>
    <dxf>
      <fill>
        <patternFill patternType="solid">
          <fgColor rgb="FFA9B3C2"/>
          <bgColor rgb="FF000000"/>
        </patternFill>
      </fill>
    </dxf>
    <dxf>
      <fill>
        <patternFill patternType="solid">
          <fgColor rgb="FFACB6C4"/>
          <bgColor rgb="FF000000"/>
        </patternFill>
      </fill>
    </dxf>
    <dxf>
      <fill>
        <patternFill patternType="solid">
          <fgColor rgb="FFD1D7DE"/>
          <bgColor rgb="FF000000"/>
        </patternFill>
      </fill>
    </dxf>
    <dxf>
      <fill>
        <patternFill patternType="solid">
          <fgColor rgb="FFD4A63E"/>
          <bgColor rgb="FF000000"/>
        </patternFill>
      </fill>
    </dxf>
    <dxf>
      <fill>
        <patternFill patternType="solid">
          <fgColor rgb="FFD8AF50"/>
          <bgColor rgb="FF000000"/>
        </patternFill>
      </fill>
    </dxf>
    <dxf>
      <fill>
        <patternFill patternType="solid">
          <fgColor rgb="FFDBB45D"/>
          <bgColor rgb="FF000000"/>
        </patternFill>
      </fill>
    </dxf>
    <dxf>
      <fill>
        <patternFill patternType="solid">
          <fgColor rgb="FFDDB965"/>
          <bgColor rgb="FF000000"/>
        </patternFill>
      </fill>
    </dxf>
    <dxf>
      <fill>
        <patternFill patternType="solid">
          <fgColor rgb="FFDEBC6C"/>
          <bgColor rgb="FF000000"/>
        </patternFill>
      </fill>
    </dxf>
    <dxf>
      <fill>
        <patternFill patternType="solid">
          <fgColor rgb="FFDFBE70"/>
          <bgColor rgb="FF000000"/>
        </patternFill>
      </fill>
    </dxf>
    <dxf>
      <fill>
        <patternFill patternType="solid">
          <fgColor rgb="FFE0BF72"/>
          <bgColor rgb="FF000000"/>
        </patternFill>
      </fill>
    </dxf>
    <dxf>
      <fill>
        <patternFill patternType="solid">
          <fgColor rgb="FFE0BF75"/>
          <bgColor rgb="FF000000"/>
        </patternFill>
      </fill>
    </dxf>
    <dxf>
      <fill>
        <patternFill patternType="solid">
          <fgColor rgb="FFE1C077"/>
          <bgColor rgb="FF000000"/>
        </patternFill>
      </fill>
    </dxf>
    <dxf>
      <fill>
        <patternFill patternType="solid">
          <fgColor rgb="FFE3C480"/>
          <bgColor rgb="FF000000"/>
        </patternFill>
      </fill>
    </dxf>
    <dxf>
      <fill>
        <patternFill patternType="solid">
          <fgColor rgb="FFEAD5A3"/>
          <bgColor rgb="FF000000"/>
        </patternFill>
      </fill>
    </dxf>
    <dxf>
      <fill>
        <patternFill patternType="solid">
          <fgColor rgb="FFEDEFF3"/>
          <bgColor rgb="FF000000"/>
        </patternFill>
      </fill>
    </dxf>
    <dxf>
      <fill>
        <patternFill patternType="solid">
          <fgColor rgb="FFF0DFBB"/>
          <bgColor rgb="FF000000"/>
        </patternFill>
      </fill>
    </dxf>
    <dxf>
      <fill>
        <patternFill patternType="solid">
          <fgColor rgb="FF8390A5"/>
          <bgColor rgb="FF000000"/>
        </patternFill>
      </fill>
    </dxf>
    <dxf>
      <fill>
        <patternFill patternType="solid">
          <fgColor rgb="FF8491A7"/>
          <bgColor rgb="FF000000"/>
        </patternFill>
      </fill>
    </dxf>
    <dxf>
      <fill>
        <patternFill patternType="solid">
          <fgColor rgb="FF929DB0"/>
          <bgColor rgb="FF000000"/>
        </patternFill>
      </fill>
    </dxf>
    <dxf>
      <fill>
        <patternFill patternType="solid">
          <fgColor rgb="FFF3E5C4"/>
          <bgColor rgb="FF000000"/>
        </patternFill>
      </fill>
    </dxf>
    <dxf>
      <fill>
        <patternFill patternType="solid">
          <fgColor rgb="FF919DAF"/>
          <bgColor rgb="FF000000"/>
        </patternFill>
      </fill>
    </dxf>
    <dxf>
      <fill>
        <patternFill patternType="solid">
          <fgColor rgb="FF909DAF"/>
          <bgColor rgb="FF000000"/>
        </patternFill>
      </fill>
    </dxf>
    <dxf>
      <fill>
        <patternFill patternType="solid">
          <fgColor rgb="FFFCE8C8"/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ont>
        <name val="Arial"/>
        <charset val="1"/>
        <family val="0"/>
        <b val="1"/>
        <color rgb="FFC00000"/>
      </font>
      <fill>
        <patternFill>
          <bgColor rgb="FFFCE8C8"/>
        </patternFill>
      </fill>
    </dxf>
    <dxf>
      <font>
        <name val="Arial"/>
        <charset val="1"/>
        <family val="0"/>
        <i val="1"/>
        <color rgb="FF999999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8A8F98"/>
      <rgbColor rgb="FF993366"/>
      <rgbColor rgb="FFF5F3EC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8C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53A"/>
      <rgbColor rgb="FFFF6600"/>
      <rgbColor rgb="FF555555"/>
      <rgbColor rgb="FF999999"/>
      <rgbColor rgb="FF0B1B3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wOBA vs xwOBA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'Player Card'!B12</c:f>
              <c:strCache>
                <c:ptCount val="1"/>
                <c:pt idx="0">
                  <c:v>wOBA</c:v>
                </c:pt>
              </c:strCache>
            </c:strRef>
          </c:tx>
          <c:spPr>
            <a:solidFill>
              <a:srgbClr val="0b1b33"/>
            </a:solidFill>
            <a:ln w="28080">
              <a:solidFill>
                <a:srgbClr val="0b1b33"/>
              </a:solidFill>
              <a:round/>
            </a:ln>
          </c:spPr>
          <c:marker>
            <c:symbol val="circle"/>
            <c:size val="6"/>
            <c:spPr>
              <a:solidFill>
                <a:srgbClr val="0b1b3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'Player Card'!$C$6:$H$6</c:f>
              <c:strCache>
                <c:ptCount val="6"/>
                <c:pt idx="0">
                  <c:v>Mar-Apr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f>'Player Card'!$C$12:$H$12</c:f>
              <c:numCache>
                <c:formatCode>.000</c:formatCode>
                <c:ptCount val="6"/>
                <c:pt idx="0">
                  <c:v>0.246153846153846</c:v>
                </c:pt>
                <c:pt idx="1">
                  <c:v>0.219491525423729</c:v>
                </c:pt>
                <c:pt idx="2">
                  <c:v>0.352857142857143</c:v>
                </c:pt>
                <c:pt idx="3">
                  <c:v>0.331707317073171</c:v>
                </c:pt>
                <c:pt idx="4">
                  <c:v>0.389224137931035</c:v>
                </c:pt>
                <c:pt idx="5">
                  <c:v>0.343203883495146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'Player Card'!B13</c:f>
              <c:strCache>
                <c:ptCount val="1"/>
                <c:pt idx="0">
                  <c:v>xwOBA</c:v>
                </c:pt>
              </c:strCache>
            </c:strRef>
          </c:tx>
          <c:spPr>
            <a:solidFill>
              <a:srgbClr val="d4a53a"/>
            </a:solidFill>
            <a:ln w="28080">
              <a:solidFill>
                <a:srgbClr val="d4a53a"/>
              </a:solidFill>
              <a:round/>
            </a:ln>
          </c:spPr>
          <c:marker>
            <c:symbol val="circle"/>
            <c:size val="6"/>
            <c:spPr>
              <a:solidFill>
                <a:srgbClr val="d4a53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'Player Card'!$C$6:$H$6</c:f>
              <c:strCache>
                <c:ptCount val="6"/>
                <c:pt idx="0">
                  <c:v>Mar-Apr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f>'Player Card'!$C$13:$H$13</c:f>
              <c:numCache>
                <c:formatCode>.000</c:formatCode>
                <c:ptCount val="6"/>
                <c:pt idx="0">
                  <c:v>0.300855769230769</c:v>
                </c:pt>
                <c:pt idx="1">
                  <c:v>0.289491525423729</c:v>
                </c:pt>
                <c:pt idx="2">
                  <c:v>0.339957142857143</c:v>
                </c:pt>
                <c:pt idx="3">
                  <c:v>0.30909756097561</c:v>
                </c:pt>
                <c:pt idx="4">
                  <c:v>0.344370689655172</c:v>
                </c:pt>
                <c:pt idx="5">
                  <c:v>0.35547572815534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5505072"/>
        <c:axId val="61197772"/>
      </c:lineChart>
      <c:catAx>
        <c:axId val="1550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197772"/>
        <c:crosses val="autoZero"/>
        <c:auto val="1"/>
        <c:lblAlgn val="ctr"/>
        <c:lblOffset val="100"/>
        <c:noMultiLvlLbl val="0"/>
      </c:catAx>
      <c:valAx>
        <c:axId val="61197772"/>
        <c:scaling>
          <c:orientation val="minMax"/>
          <c:min val="0.15"/>
        </c:scaling>
        <c:delete val="0"/>
        <c:axPos val="l"/>
        <c:numFmt formatCode=".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5050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Swing decisions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'Player Card'!B21</c:f>
              <c:strCache>
                <c:ptCount val="1"/>
                <c:pt idx="0">
                  <c:v>Chase%</c:v>
                </c:pt>
              </c:strCache>
            </c:strRef>
          </c:tx>
          <c:spPr>
            <a:solidFill>
              <a:srgbClr val="0b1b33"/>
            </a:solidFill>
            <a:ln w="28080">
              <a:solidFill>
                <a:srgbClr val="0b1b33"/>
              </a:solidFill>
              <a:round/>
            </a:ln>
          </c:spPr>
          <c:marker>
            <c:symbol val="circle"/>
            <c:size val="6"/>
            <c:spPr>
              <a:solidFill>
                <a:srgbClr val="0b1b3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'Player Card'!$C$6:$H$6</c:f>
              <c:strCache>
                <c:ptCount val="6"/>
                <c:pt idx="0">
                  <c:v>Mar-Apr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f>'Player Card'!$C$21:$H$21</c:f>
              <c:numCache>
                <c:formatCode>0.0%</c:formatCode>
                <c:ptCount val="6"/>
                <c:pt idx="0">
                  <c:v>0.26046511627907</c:v>
                </c:pt>
                <c:pt idx="1">
                  <c:v>0.195488721804511</c:v>
                </c:pt>
                <c:pt idx="2">
                  <c:v>0.277372262773723</c:v>
                </c:pt>
                <c:pt idx="3">
                  <c:v>0.224043715846995</c:v>
                </c:pt>
                <c:pt idx="4">
                  <c:v>0.253787878787879</c:v>
                </c:pt>
                <c:pt idx="5">
                  <c:v>0.25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'Player Card'!B23</c:f>
              <c:strCache>
                <c:ptCount val="1"/>
                <c:pt idx="0">
                  <c:v>Whiff%</c:v>
                </c:pt>
              </c:strCache>
            </c:strRef>
          </c:tx>
          <c:spPr>
            <a:solidFill>
              <a:srgbClr val="d4a53a"/>
            </a:solidFill>
            <a:ln w="28080">
              <a:solidFill>
                <a:srgbClr val="d4a53a"/>
              </a:solidFill>
              <a:round/>
            </a:ln>
          </c:spPr>
          <c:marker>
            <c:symbol val="circle"/>
            <c:size val="6"/>
            <c:spPr>
              <a:solidFill>
                <a:srgbClr val="d4a53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'Player Card'!$C$6:$H$6</c:f>
              <c:strCache>
                <c:ptCount val="6"/>
                <c:pt idx="0">
                  <c:v>Mar-Apr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f>'Player Card'!$C$23:$H$23</c:f>
              <c:numCache>
                <c:formatCode>0.0%</c:formatCode>
                <c:ptCount val="6"/>
                <c:pt idx="0">
                  <c:v>0.253807106598985</c:v>
                </c:pt>
                <c:pt idx="1">
                  <c:v>0.254545454545455</c:v>
                </c:pt>
                <c:pt idx="2">
                  <c:v>0.294117647058824</c:v>
                </c:pt>
                <c:pt idx="3">
                  <c:v>0.188679245283019</c:v>
                </c:pt>
                <c:pt idx="4">
                  <c:v>0.224669603524229</c:v>
                </c:pt>
                <c:pt idx="5">
                  <c:v>0.205882352941176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'Player Card'!B15</c:f>
              <c:strCache>
                <c:ptCount val="1"/>
                <c:pt idx="0">
                  <c:v>K%</c:v>
                </c:pt>
              </c:strCache>
            </c:strRef>
          </c:tx>
          <c:spPr>
            <a:solidFill>
              <a:srgbClr val="8a8f98"/>
            </a:solidFill>
            <a:ln w="28080">
              <a:solidFill>
                <a:srgbClr val="8a8f98"/>
              </a:solidFill>
              <a:round/>
            </a:ln>
          </c:spPr>
          <c:marker>
            <c:symbol val="circle"/>
            <c:size val="6"/>
            <c:spPr>
              <a:solidFill>
                <a:srgbClr val="8a8f9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'Player Card'!$C$6:$H$6</c:f>
              <c:strCache>
                <c:ptCount val="6"/>
                <c:pt idx="0">
                  <c:v>Mar-Apr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f>'Player Card'!$C$15:$H$15</c:f>
              <c:numCache>
                <c:formatCode>0.0%</c:formatCode>
                <c:ptCount val="6"/>
                <c:pt idx="0">
                  <c:v>0.276190476190476</c:v>
                </c:pt>
                <c:pt idx="1">
                  <c:v>0.245901639344262</c:v>
                </c:pt>
                <c:pt idx="2">
                  <c:v>0.295774647887324</c:v>
                </c:pt>
                <c:pt idx="3">
                  <c:v>0.240963855421687</c:v>
                </c:pt>
                <c:pt idx="4">
                  <c:v>0.241379310344828</c:v>
                </c:pt>
                <c:pt idx="5">
                  <c:v>0.25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0050877"/>
        <c:axId val="58642396"/>
      </c:lineChart>
      <c:catAx>
        <c:axId val="500508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642396"/>
        <c:crosses val="autoZero"/>
        <c:auto val="1"/>
        <c:lblAlgn val="ctr"/>
        <c:lblOffset val="100"/>
        <c:noMultiLvlLbl val="0"/>
      </c:catAx>
      <c:valAx>
        <c:axId val="58642396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0508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Bat speed (mph)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'Player Card'!B25</c:f>
              <c:strCache>
                <c:ptCount val="1"/>
                <c:pt idx="0">
                  <c:v>Bat Speed</c:v>
                </c:pt>
              </c:strCache>
            </c:strRef>
          </c:tx>
          <c:spPr>
            <a:solidFill>
              <a:srgbClr val="0b1b33"/>
            </a:solidFill>
            <a:ln w="28080">
              <a:solidFill>
                <a:srgbClr val="0b1b33"/>
              </a:solidFill>
              <a:round/>
            </a:ln>
          </c:spPr>
          <c:marker>
            <c:symbol val="circle"/>
            <c:size val="6"/>
            <c:spPr>
              <a:solidFill>
                <a:srgbClr val="0b1b3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'Player Card'!$C$6:$H$6</c:f>
              <c:strCache>
                <c:ptCount val="6"/>
                <c:pt idx="0">
                  <c:v>Mar-Apr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f>'Player Card'!$C$25:$H$25</c:f>
              <c:numCache>
                <c:formatCode>0.0</c:formatCode>
                <c:ptCount val="6"/>
                <c:pt idx="0">
                  <c:v>73.5875</c:v>
                </c:pt>
                <c:pt idx="1">
                  <c:v>72.9553191489362</c:v>
                </c:pt>
                <c:pt idx="2">
                  <c:v>74.6795918367347</c:v>
                </c:pt>
                <c:pt idx="3">
                  <c:v>73.2652173913044</c:v>
                </c:pt>
                <c:pt idx="4">
                  <c:v>73.643842364532</c:v>
                </c:pt>
                <c:pt idx="5">
                  <c:v>73.5305555555556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7006406"/>
        <c:axId val="412984"/>
      </c:lineChart>
      <c:catAx>
        <c:axId val="570064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2984"/>
        <c:crosses val="autoZero"/>
        <c:auto val="1"/>
        <c:lblAlgn val="ctr"/>
        <c:lblOffset val="100"/>
        <c:noMultiLvlLbl val="0"/>
      </c:catAx>
      <c:valAx>
        <c:axId val="412984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0064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Team wOBA vs xwOBA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Team!B11</c:f>
              <c:strCache>
                <c:ptCount val="1"/>
                <c:pt idx="0">
                  <c:v>wOBA</c:v>
                </c:pt>
              </c:strCache>
            </c:strRef>
          </c:tx>
          <c:spPr>
            <a:solidFill>
              <a:srgbClr val="0b1b33"/>
            </a:solidFill>
            <a:ln w="28080">
              <a:solidFill>
                <a:srgbClr val="0b1b33"/>
              </a:solidFill>
              <a:round/>
            </a:ln>
          </c:spPr>
          <c:marker>
            <c:symbol val="circle"/>
            <c:size val="6"/>
            <c:spPr>
              <a:solidFill>
                <a:srgbClr val="0b1b33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Team!$C$5:$H$5</c:f>
              <c:strCache>
                <c:ptCount val="6"/>
                <c:pt idx="0">
                  <c:v>Mar-Apr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f>Team!$C$11:$H$11</c:f>
              <c:numCache>
                <c:formatCode>.000</c:formatCode>
                <c:ptCount val="6"/>
                <c:pt idx="0">
                  <c:v>0.314560204953032</c:v>
                </c:pt>
                <c:pt idx="1">
                  <c:v>0.325164011246486</c:v>
                </c:pt>
                <c:pt idx="2">
                  <c:v>0.329931972789116</c:v>
                </c:pt>
                <c:pt idx="3">
                  <c:v>0.297266514806378</c:v>
                </c:pt>
                <c:pt idx="4">
                  <c:v>0.309678988326848</c:v>
                </c:pt>
                <c:pt idx="5">
                  <c:v>0.319447576099211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Team!B12</c:f>
              <c:strCache>
                <c:ptCount val="1"/>
                <c:pt idx="0">
                  <c:v>xwOBA</c:v>
                </c:pt>
              </c:strCache>
            </c:strRef>
          </c:tx>
          <c:spPr>
            <a:solidFill>
              <a:srgbClr val="d4a53a"/>
            </a:solidFill>
            <a:ln w="28080">
              <a:solidFill>
                <a:srgbClr val="d4a53a"/>
              </a:solidFill>
              <a:round/>
            </a:ln>
          </c:spPr>
          <c:marker>
            <c:symbol val="circle"/>
            <c:size val="6"/>
            <c:spPr>
              <a:solidFill>
                <a:srgbClr val="d4a53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Team!$C$5:$H$5</c:f>
              <c:strCache>
                <c:ptCount val="6"/>
                <c:pt idx="0">
                  <c:v>Mar-Apr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</c:strCache>
            </c:strRef>
          </c:cat>
          <c:val>
            <c:numRef>
              <c:f>Team!$C$12:$H$12</c:f>
              <c:numCache>
                <c:formatCode>.000</c:formatCode>
                <c:ptCount val="6"/>
                <c:pt idx="0">
                  <c:v>0.32566780529462</c:v>
                </c:pt>
                <c:pt idx="1">
                  <c:v>0.316214620431115</c:v>
                </c:pt>
                <c:pt idx="2">
                  <c:v>0.311298347910593</c:v>
                </c:pt>
                <c:pt idx="3">
                  <c:v>0.295526195899772</c:v>
                </c:pt>
                <c:pt idx="4">
                  <c:v>0.298181906614786</c:v>
                </c:pt>
                <c:pt idx="5">
                  <c:v>0.30332694475761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9426462"/>
        <c:axId val="68740439"/>
      </c:lineChart>
      <c:catAx>
        <c:axId val="594264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740439"/>
        <c:crosses val="autoZero"/>
        <c:auto val="1"/>
        <c:lblAlgn val="ctr"/>
        <c:lblOffset val="100"/>
        <c:noMultiLvlLbl val="0"/>
      </c:catAx>
      <c:valAx>
        <c:axId val="68740439"/>
        <c:scaling>
          <c:orientation val="minMax"/>
          <c:min val="0.25"/>
        </c:scaling>
        <c:delete val="0"/>
        <c:axPos val="l"/>
        <c:numFmt formatCode=".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4264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4</xdr:row>
      <xdr:rowOff>131040</xdr:rowOff>
    </xdr:from>
    <xdr:to>
      <xdr:col>18</xdr:col>
      <xdr:colOff>147600</xdr:colOff>
      <xdr:row>17</xdr:row>
      <xdr:rowOff>173880</xdr:rowOff>
    </xdr:to>
    <xdr:graphicFrame>
      <xdr:nvGraphicFramePr>
        <xdr:cNvPr id="0" name="Chart 1"/>
        <xdr:cNvGraphicFramePr/>
      </xdr:nvGraphicFramePr>
      <xdr:xfrm>
        <a:off x="7025760" y="95256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19</xdr:row>
      <xdr:rowOff>130680</xdr:rowOff>
    </xdr:from>
    <xdr:to>
      <xdr:col>18</xdr:col>
      <xdr:colOff>147600</xdr:colOff>
      <xdr:row>32</xdr:row>
      <xdr:rowOff>173880</xdr:rowOff>
    </xdr:to>
    <xdr:graphicFrame>
      <xdr:nvGraphicFramePr>
        <xdr:cNvPr id="1" name="Chart 2"/>
        <xdr:cNvGraphicFramePr/>
      </xdr:nvGraphicFramePr>
      <xdr:xfrm>
        <a:off x="7025760" y="380988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34</xdr:row>
      <xdr:rowOff>131040</xdr:rowOff>
    </xdr:from>
    <xdr:to>
      <xdr:col>18</xdr:col>
      <xdr:colOff>147600</xdr:colOff>
      <xdr:row>47</xdr:row>
      <xdr:rowOff>173880</xdr:rowOff>
    </xdr:to>
    <xdr:graphicFrame>
      <xdr:nvGraphicFramePr>
        <xdr:cNvPr id="2" name="Chart 3"/>
        <xdr:cNvGraphicFramePr/>
      </xdr:nvGraphicFramePr>
      <xdr:xfrm>
        <a:off x="7025760" y="666756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3</xdr:row>
      <xdr:rowOff>131040</xdr:rowOff>
    </xdr:from>
    <xdr:to>
      <xdr:col>20</xdr:col>
      <xdr:colOff>147600</xdr:colOff>
      <xdr:row>16</xdr:row>
      <xdr:rowOff>174240</xdr:rowOff>
    </xdr:to>
    <xdr:graphicFrame>
      <xdr:nvGraphicFramePr>
        <xdr:cNvPr id="3" name="Chart 1"/>
        <xdr:cNvGraphicFramePr/>
      </xdr:nvGraphicFramePr>
      <xdr:xfrm>
        <a:off x="8341920" y="762120"/>
        <a:ext cx="50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2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A53A"/>
    <pageSetUpPr fitToPage="false"/>
  </sheetPr>
  <dimension ref="B2:C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0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15" hidden="false" customHeight="false" outlineLevel="0" collapsed="false">
      <c r="B6" s="3" t="s">
        <v>3</v>
      </c>
    </row>
    <row r="7" customFormat="false" ht="15" hidden="false" customHeight="false" outlineLevel="0" collapsed="false">
      <c r="B7" s="4" t="s">
        <v>4</v>
      </c>
      <c r="C7" s="5" t="s">
        <v>5</v>
      </c>
    </row>
    <row r="8" customFormat="false" ht="15" hidden="false" customHeight="false" outlineLevel="0" collapsed="false">
      <c r="B8" s="4" t="s">
        <v>6</v>
      </c>
      <c r="C8" s="5" t="s">
        <v>7</v>
      </c>
    </row>
    <row r="9" customFormat="false" ht="15" hidden="false" customHeight="false" outlineLevel="0" collapsed="false">
      <c r="B9" s="4" t="s">
        <v>8</v>
      </c>
      <c r="C9" s="5" t="s">
        <v>9</v>
      </c>
    </row>
    <row r="10" customFormat="false" ht="15" hidden="false" customHeight="false" outlineLevel="0" collapsed="false">
      <c r="B10" s="4" t="s">
        <v>10</v>
      </c>
      <c r="C10" s="5" t="s">
        <v>11</v>
      </c>
    </row>
    <row r="11" customFormat="false" ht="15" hidden="false" customHeight="false" outlineLevel="0" collapsed="false">
      <c r="B11" s="4" t="s">
        <v>12</v>
      </c>
      <c r="C11" s="5" t="s">
        <v>13</v>
      </c>
    </row>
    <row r="12" customFormat="false" ht="15" hidden="false" customHeight="false" outlineLevel="0" collapsed="false">
      <c r="B12" s="4" t="s">
        <v>14</v>
      </c>
      <c r="C12" s="5" t="s">
        <v>15</v>
      </c>
    </row>
    <row r="14" customFormat="false" ht="15" hidden="false" customHeight="false" outlineLevel="0" collapsed="false">
      <c r="B14" s="3" t="s">
        <v>16</v>
      </c>
    </row>
    <row r="15" customFormat="false" ht="27.75" hidden="false" customHeight="true" outlineLevel="0" collapsed="false">
      <c r="C15" s="6" t="s">
        <v>17</v>
      </c>
    </row>
    <row r="16" customFormat="false" ht="27.75" hidden="false" customHeight="true" outlineLevel="0" collapsed="false">
      <c r="C16" s="6" t="s">
        <v>18</v>
      </c>
    </row>
    <row r="17" customFormat="false" ht="27.75" hidden="false" customHeight="true" outlineLevel="0" collapsed="false">
      <c r="C17" s="6" t="s">
        <v>19</v>
      </c>
    </row>
    <row r="18" customFormat="false" ht="27.75" hidden="false" customHeight="true" outlineLevel="0" collapsed="false">
      <c r="C18" s="6" t="s">
        <v>20</v>
      </c>
    </row>
    <row r="20" customFormat="false" ht="15" hidden="false" customHeight="false" outlineLevel="0" collapsed="false">
      <c r="B20" s="3" t="s">
        <v>21</v>
      </c>
    </row>
    <row r="21" customFormat="false" ht="15" hidden="false" customHeight="false" outlineLevel="0" collapsed="false">
      <c r="B21" s="5" t="s">
        <v>22</v>
      </c>
      <c r="C21" s="7" t="n">
        <v>40</v>
      </c>
    </row>
    <row r="22" customFormat="false" ht="15" hidden="false" customHeight="false" outlineLevel="0" collapsed="false">
      <c r="B22" s="5" t="s">
        <v>23</v>
      </c>
      <c r="C22" s="8" t="n">
        <v>0.04</v>
      </c>
    </row>
    <row r="23" customFormat="false" ht="15" hidden="false" customHeight="false" outlineLevel="0" collapsed="false">
      <c r="B23" s="5" t="s">
        <v>24</v>
      </c>
      <c r="C23" s="9" t="n">
        <v>0.04</v>
      </c>
    </row>
    <row r="24" customFormat="false" ht="15" hidden="false" customHeight="false" outlineLevel="0" collapsed="false">
      <c r="B24" s="5" t="s">
        <v>25</v>
      </c>
      <c r="C24" s="10" t="n">
        <v>1</v>
      </c>
    </row>
    <row r="25" customFormat="false" ht="15" hidden="false" customHeight="false" outlineLevel="0" collapsed="false">
      <c r="B25" s="5" t="s">
        <v>26</v>
      </c>
      <c r="C25" s="7" t="n">
        <v>20</v>
      </c>
    </row>
    <row r="26" customFormat="false" ht="15" hidden="false" customHeight="false" outlineLevel="0" collapsed="false">
      <c r="B26" s="2" t="s">
        <v>27</v>
      </c>
    </row>
    <row r="28" customFormat="false" ht="15" hidden="false" customHeight="false" outlineLevel="0" collapsed="false">
      <c r="B28" s="3" t="s">
        <v>28</v>
      </c>
    </row>
    <row r="29" customFormat="false" ht="23.85" hidden="false" customHeight="false" outlineLevel="0" collapsed="false">
      <c r="B29" s="4" t="s">
        <v>29</v>
      </c>
      <c r="C29" s="11" t="s">
        <v>30</v>
      </c>
    </row>
    <row r="30" customFormat="false" ht="15" hidden="false" customHeight="false" outlineLevel="0" collapsed="false">
      <c r="B30" s="4" t="s">
        <v>31</v>
      </c>
      <c r="C30" s="11" t="s">
        <v>32</v>
      </c>
    </row>
    <row r="31" customFormat="false" ht="15" hidden="false" customHeight="false" outlineLevel="0" collapsed="false">
      <c r="B31" s="4" t="s">
        <v>33</v>
      </c>
      <c r="C31" s="11" t="s">
        <v>34</v>
      </c>
    </row>
    <row r="32" customFormat="false" ht="15" hidden="false" customHeight="false" outlineLevel="0" collapsed="false">
      <c r="B32" s="4" t="s">
        <v>35</v>
      </c>
      <c r="C32" s="11" t="s">
        <v>36</v>
      </c>
    </row>
    <row r="33" customFormat="false" ht="15" hidden="false" customHeight="false" outlineLevel="0" collapsed="false">
      <c r="B33" s="4" t="s">
        <v>37</v>
      </c>
      <c r="C33" s="11" t="s">
        <v>38</v>
      </c>
    </row>
    <row r="34" customFormat="false" ht="15" hidden="false" customHeight="false" outlineLevel="0" collapsed="false">
      <c r="B34" s="4" t="s">
        <v>39</v>
      </c>
      <c r="C34" s="11" t="s">
        <v>40</v>
      </c>
    </row>
    <row r="35" customFormat="false" ht="15" hidden="false" customHeight="false" outlineLevel="0" collapsed="false">
      <c r="B35" s="4" t="s">
        <v>41</v>
      </c>
      <c r="C35" s="11" t="s">
        <v>42</v>
      </c>
    </row>
    <row r="36" customFormat="false" ht="15" hidden="false" customHeight="false" outlineLevel="0" collapsed="false">
      <c r="B36" s="4" t="s">
        <v>43</v>
      </c>
      <c r="C36" s="11" t="s">
        <v>44</v>
      </c>
    </row>
    <row r="37" customFormat="false" ht="15" hidden="false" customHeight="false" outlineLevel="0" collapsed="false">
      <c r="B37" s="4" t="s">
        <v>45</v>
      </c>
      <c r="C37" s="11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B33"/>
    <pageSetUpPr fitToPage="false"/>
  </sheetPr>
  <dimension ref="B2:I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9" min="3" style="0" width="10"/>
  </cols>
  <sheetData>
    <row r="2" customFormat="false" ht="19.7" hidden="false" customHeight="false" outlineLevel="0" collapsed="false">
      <c r="B2" s="1" t="s">
        <v>4</v>
      </c>
    </row>
    <row r="3" customFormat="false" ht="15" hidden="false" customHeight="false" outlineLevel="0" collapsed="false">
      <c r="B3" s="4" t="s">
        <v>47</v>
      </c>
      <c r="C3" s="12" t="s">
        <v>48</v>
      </c>
      <c r="F3" s="2" t="s">
        <v>49</v>
      </c>
    </row>
    <row r="4" customFormat="false" ht="15" hidden="false" customHeight="false" outlineLevel="0" collapsed="false">
      <c r="B4" s="4" t="s">
        <v>50</v>
      </c>
      <c r="C4" s="13" t="s">
        <v>51</v>
      </c>
      <c r="D4" s="13"/>
      <c r="E4" s="13"/>
      <c r="F4" s="14" t="str">
        <f aca="false">IF(COUNTIFS(Lists!$C$1:$C$739,$C$3,Lists!$D$1:$D$739,$C$4)=0,"Hitter not on this team - pick again","")</f>
        <v/>
      </c>
    </row>
    <row r="6" customFormat="false" ht="15" hidden="false" customHeight="false" outlineLevel="0" collapsed="false">
      <c r="B6" s="15" t="s">
        <v>52</v>
      </c>
      <c r="C6" s="15" t="s">
        <v>53</v>
      </c>
      <c r="D6" s="15" t="s">
        <v>54</v>
      </c>
      <c r="E6" s="15" t="s">
        <v>55</v>
      </c>
      <c r="F6" s="15" t="s">
        <v>56</v>
      </c>
      <c r="G6" s="15" t="s">
        <v>57</v>
      </c>
      <c r="H6" s="15" t="s">
        <v>58</v>
      </c>
      <c r="I6" s="15" t="s">
        <v>59</v>
      </c>
    </row>
    <row r="7" customFormat="false" ht="15" hidden="false" customHeight="false" outlineLevel="0" collapsed="false">
      <c r="B7" s="16" t="s">
        <v>60</v>
      </c>
      <c r="C7" s="17" t="n">
        <f aca="false">IFERROR(SUMIFS(Counts!$P$2:$P$2903,Counts!$B$2:$B$2903,$C$3,Counts!$C$2:$C$2903,$C$4,Counts!$F$2:$F$2903,"Mar-Apr"),"")</f>
        <v>105</v>
      </c>
      <c r="D7" s="17" t="n">
        <f aca="false">IFERROR(SUMIFS(Counts!$P$2:$P$2903,Counts!$B$2:$B$2903,$C$3,Counts!$C$2:$C$2903,$C$4,Counts!$F$2:$F$2903,"May"),"")</f>
        <v>61</v>
      </c>
      <c r="E7" s="17" t="n">
        <f aca="false">IFERROR(SUMIFS(Counts!$P$2:$P$2903,Counts!$B$2:$B$2903,$C$3,Counts!$C$2:$C$2903,$C$4,Counts!$F$2:$F$2903,"Jun"),"")</f>
        <v>71</v>
      </c>
      <c r="F7" s="17" t="n">
        <f aca="false">IFERROR(SUMIFS(Counts!$P$2:$P$2903,Counts!$B$2:$B$2903,$C$3,Counts!$C$2:$C$2903,$C$4,Counts!$F$2:$F$2903,"Jul"),"")</f>
        <v>83</v>
      </c>
      <c r="G7" s="17" t="n">
        <f aca="false">IFERROR(SUMIFS(Counts!$P$2:$P$2903,Counts!$B$2:$B$2903,$C$3,Counts!$C$2:$C$2903,$C$4,Counts!$F$2:$F$2903,"Aug"),"")</f>
        <v>116</v>
      </c>
      <c r="H7" s="17" t="n">
        <f aca="false">IFERROR(SUMIFS(Counts!$P$2:$P$2903,Counts!$B$2:$B$2903,$C$3,Counts!$C$2:$C$2903,$C$4,Counts!$F$2:$F$2903,"Sep"),"")</f>
        <v>104</v>
      </c>
      <c r="I7" s="18" t="n">
        <f aca="false">IFERROR(SUMIFS(Counts!$P$2:$P$2903,Counts!$B$2:$B$2903,$C$3,Counts!$C$2:$C$2903,$C$4),"")</f>
        <v>540</v>
      </c>
    </row>
    <row r="8" customFormat="false" ht="15" hidden="false" customHeight="false" outlineLevel="0" collapsed="false">
      <c r="B8" s="19" t="s">
        <v>61</v>
      </c>
      <c r="C8" s="20" t="n">
        <f aca="false">IFERROR(SUMIFS(Counts!$R$2:$R$2903,Counts!$B$2:$B$2903,$C$3,Counts!$C$2:$C$2903,$C$4,Counts!$F$2:$F$2903,"Mar-Apr")/SUMIFS(Counts!$Q$2:$Q$2903,Counts!$B$2:$B$2903,$C$3,Counts!$C$2:$C$2903,$C$4,Counts!$F$2:$F$2903,"Mar-Apr"),"")</f>
        <v>0.178947368421053</v>
      </c>
      <c r="D8" s="20" t="n">
        <f aca="false">IFERROR(SUMIFS(Counts!$R$2:$R$2903,Counts!$B$2:$B$2903,$C$3,Counts!$C$2:$C$2903,$C$4,Counts!$F$2:$F$2903,"May")/SUMIFS(Counts!$Q$2:$Q$2903,Counts!$B$2:$B$2903,$C$3,Counts!$C$2:$C$2903,$C$4,Counts!$F$2:$F$2903,"May"),"")</f>
        <v>0.134615384615385</v>
      </c>
      <c r="E8" s="20" t="n">
        <f aca="false">IFERROR(SUMIFS(Counts!$R$2:$R$2903,Counts!$B$2:$B$2903,$C$3,Counts!$C$2:$C$2903,$C$4,Counts!$F$2:$F$2903,"Jun")/SUMIFS(Counts!$Q$2:$Q$2903,Counts!$B$2:$B$2903,$C$3,Counts!$C$2:$C$2903,$C$4,Counts!$F$2:$F$2903,"Jun"),"")</f>
        <v>0.28125</v>
      </c>
      <c r="F8" s="20" t="n">
        <f aca="false">IFERROR(SUMIFS(Counts!$R$2:$R$2903,Counts!$B$2:$B$2903,$C$3,Counts!$C$2:$C$2903,$C$4,Counts!$F$2:$F$2903,"Jul")/SUMIFS(Counts!$Q$2:$Q$2903,Counts!$B$2:$B$2903,$C$3,Counts!$C$2:$C$2903,$C$4,Counts!$F$2:$F$2903,"Jul"),"")</f>
        <v>0.223880597014925</v>
      </c>
      <c r="G8" s="20" t="n">
        <f aca="false">IFERROR(SUMIFS(Counts!$R$2:$R$2903,Counts!$B$2:$B$2903,$C$3,Counts!$C$2:$C$2903,$C$4,Counts!$F$2:$F$2903,"Aug")/SUMIFS(Counts!$Q$2:$Q$2903,Counts!$B$2:$B$2903,$C$3,Counts!$C$2:$C$2903,$C$4,Counts!$F$2:$F$2903,"Aug"),"")</f>
        <v>0.297029702970297</v>
      </c>
      <c r="H8" s="20" t="n">
        <f aca="false">IFERROR(SUMIFS(Counts!$R$2:$R$2903,Counts!$B$2:$B$2903,$C$3,Counts!$C$2:$C$2903,$C$4,Counts!$F$2:$F$2903,"Sep")/SUMIFS(Counts!$Q$2:$Q$2903,Counts!$B$2:$B$2903,$C$3,Counts!$C$2:$C$2903,$C$4,Counts!$F$2:$F$2903,"Sep"),"")</f>
        <v>0.265957446808511</v>
      </c>
      <c r="I8" s="21" t="n">
        <f aca="false">IFERROR(SUMIFS(Counts!$R$2:$R$2903,Counts!$B$2:$B$2903,$C$3,Counts!$C$2:$C$2903,$C$4)/SUMIFS(Counts!$Q$2:$Q$2903,Counts!$B$2:$B$2903,$C$3,Counts!$C$2:$C$2903,$C$4),"")</f>
        <v>0.236786469344609</v>
      </c>
    </row>
    <row r="9" customFormat="false" ht="15" hidden="false" customHeight="false" outlineLevel="0" collapsed="false">
      <c r="B9" s="16" t="s">
        <v>62</v>
      </c>
      <c r="C9" s="22" t="n">
        <f aca="false">IFERROR((SUMIFS(Counts!$R$2:$R$2903,Counts!$B$2:$B$2903,$C$3,Counts!$C$2:$C$2903,$C$4,Counts!$F$2:$F$2903,"Mar-Apr")+SUMIFS(Counts!$V$2:$V$2903,Counts!$B$2:$B$2903,$C$3,Counts!$C$2:$C$2903,$C$4,Counts!$F$2:$F$2903,"Mar-Apr")+SUMIFS(Counts!$W$2:$W$2903,Counts!$B$2:$B$2903,$C$3,Counts!$C$2:$C$2903,$C$4,Counts!$F$2:$F$2903,"Mar-Apr"))/(SUMIFS(Counts!$Q$2:$Q$2903,Counts!$B$2:$B$2903,$C$3,Counts!$C$2:$C$2903,$C$4,Counts!$F$2:$F$2903,"Mar-Apr")+SUMIFS(Counts!$V$2:$V$2903,Counts!$B$2:$B$2903,$C$3,Counts!$C$2:$C$2903,$C$4,Counts!$F$2:$F$2903,"Mar-Apr")+SUMIFS(Counts!$W$2:$W$2903,Counts!$B$2:$B$2903,$C$3,Counts!$C$2:$C$2903,$C$4,Counts!$F$2:$F$2903,"Mar-Apr")+SUMIFS(Counts!$X$2:$X$2903,Counts!$B$2:$B$2903,$C$3,Counts!$C$2:$C$2903,$C$4,Counts!$F$2:$F$2903,"Mar-Apr")),"")</f>
        <v>0.257142857142857</v>
      </c>
      <c r="D9" s="22" t="n">
        <f aca="false">IFERROR((SUMIFS(Counts!$R$2:$R$2903,Counts!$B$2:$B$2903,$C$3,Counts!$C$2:$C$2903,$C$4,Counts!$F$2:$F$2903,"May")+SUMIFS(Counts!$V$2:$V$2903,Counts!$B$2:$B$2903,$C$3,Counts!$C$2:$C$2903,$C$4,Counts!$F$2:$F$2903,"May")+SUMIFS(Counts!$W$2:$W$2903,Counts!$B$2:$B$2903,$C$3,Counts!$C$2:$C$2903,$C$4,Counts!$F$2:$F$2903,"May"))/(SUMIFS(Counts!$Q$2:$Q$2903,Counts!$B$2:$B$2903,$C$3,Counts!$C$2:$C$2903,$C$4,Counts!$F$2:$F$2903,"May")+SUMIFS(Counts!$V$2:$V$2903,Counts!$B$2:$B$2903,$C$3,Counts!$C$2:$C$2903,$C$4,Counts!$F$2:$F$2903,"May")+SUMIFS(Counts!$W$2:$W$2903,Counts!$B$2:$B$2903,$C$3,Counts!$C$2:$C$2903,$C$4,Counts!$F$2:$F$2903,"May")+SUMIFS(Counts!$X$2:$X$2903,Counts!$B$2:$B$2903,$C$3,Counts!$C$2:$C$2903,$C$4,Counts!$F$2:$F$2903,"May")),"")</f>
        <v>0.262295081967213</v>
      </c>
      <c r="E9" s="22" t="n">
        <f aca="false">IFERROR((SUMIFS(Counts!$R$2:$R$2903,Counts!$B$2:$B$2903,$C$3,Counts!$C$2:$C$2903,$C$4,Counts!$F$2:$F$2903,"Jun")+SUMIFS(Counts!$V$2:$V$2903,Counts!$B$2:$B$2903,$C$3,Counts!$C$2:$C$2903,$C$4,Counts!$F$2:$F$2903,"Jun")+SUMIFS(Counts!$W$2:$W$2903,Counts!$B$2:$B$2903,$C$3,Counts!$C$2:$C$2903,$C$4,Counts!$F$2:$F$2903,"Jun"))/(SUMIFS(Counts!$Q$2:$Q$2903,Counts!$B$2:$B$2903,$C$3,Counts!$C$2:$C$2903,$C$4,Counts!$F$2:$F$2903,"Jun")+SUMIFS(Counts!$V$2:$V$2903,Counts!$B$2:$B$2903,$C$3,Counts!$C$2:$C$2903,$C$4,Counts!$F$2:$F$2903,"Jun")+SUMIFS(Counts!$W$2:$W$2903,Counts!$B$2:$B$2903,$C$3,Counts!$C$2:$C$2903,$C$4,Counts!$F$2:$F$2903,"Jun")+SUMIFS(Counts!$X$2:$X$2903,Counts!$B$2:$B$2903,$C$3,Counts!$C$2:$C$2903,$C$4,Counts!$F$2:$F$2903,"Jun")),"")</f>
        <v>0.352112676056338</v>
      </c>
      <c r="F9" s="22" t="n">
        <f aca="false">IFERROR((SUMIFS(Counts!$R$2:$R$2903,Counts!$B$2:$B$2903,$C$3,Counts!$C$2:$C$2903,$C$4,Counts!$F$2:$F$2903,"Jul")+SUMIFS(Counts!$V$2:$V$2903,Counts!$B$2:$B$2903,$C$3,Counts!$C$2:$C$2903,$C$4,Counts!$F$2:$F$2903,"Jul")+SUMIFS(Counts!$W$2:$W$2903,Counts!$B$2:$B$2903,$C$3,Counts!$C$2:$C$2903,$C$4,Counts!$F$2:$F$2903,"Jul"))/(SUMIFS(Counts!$Q$2:$Q$2903,Counts!$B$2:$B$2903,$C$3,Counts!$C$2:$C$2903,$C$4,Counts!$F$2:$F$2903,"Jul")+SUMIFS(Counts!$V$2:$V$2903,Counts!$B$2:$B$2903,$C$3,Counts!$C$2:$C$2903,$C$4,Counts!$F$2:$F$2903,"Jul")+SUMIFS(Counts!$W$2:$W$2903,Counts!$B$2:$B$2903,$C$3,Counts!$C$2:$C$2903,$C$4,Counts!$F$2:$F$2903,"Jul")+SUMIFS(Counts!$X$2:$X$2903,Counts!$B$2:$B$2903,$C$3,Counts!$C$2:$C$2903,$C$4,Counts!$F$2:$F$2903,"Jul")),"")</f>
        <v>0.353658536585366</v>
      </c>
      <c r="G9" s="22" t="n">
        <f aca="false">IFERROR((SUMIFS(Counts!$R$2:$R$2903,Counts!$B$2:$B$2903,$C$3,Counts!$C$2:$C$2903,$C$4,Counts!$F$2:$F$2903,"Aug")+SUMIFS(Counts!$V$2:$V$2903,Counts!$B$2:$B$2903,$C$3,Counts!$C$2:$C$2903,$C$4,Counts!$F$2:$F$2903,"Aug")+SUMIFS(Counts!$W$2:$W$2903,Counts!$B$2:$B$2903,$C$3,Counts!$C$2:$C$2903,$C$4,Counts!$F$2:$F$2903,"Aug"))/(SUMIFS(Counts!$Q$2:$Q$2903,Counts!$B$2:$B$2903,$C$3,Counts!$C$2:$C$2903,$C$4,Counts!$F$2:$F$2903,"Aug")+SUMIFS(Counts!$V$2:$V$2903,Counts!$B$2:$B$2903,$C$3,Counts!$C$2:$C$2903,$C$4,Counts!$F$2:$F$2903,"Aug")+SUMIFS(Counts!$W$2:$W$2903,Counts!$B$2:$B$2903,$C$3,Counts!$C$2:$C$2903,$C$4,Counts!$F$2:$F$2903,"Aug")+SUMIFS(Counts!$X$2:$X$2903,Counts!$B$2:$B$2903,$C$3,Counts!$C$2:$C$2903,$C$4,Counts!$F$2:$F$2903,"Aug")),"")</f>
        <v>0.387931034482759</v>
      </c>
      <c r="H9" s="22" t="n">
        <f aca="false">IFERROR((SUMIFS(Counts!$R$2:$R$2903,Counts!$B$2:$B$2903,$C$3,Counts!$C$2:$C$2903,$C$4,Counts!$F$2:$F$2903,"Sep")+SUMIFS(Counts!$V$2:$V$2903,Counts!$B$2:$B$2903,$C$3,Counts!$C$2:$C$2903,$C$4,Counts!$F$2:$F$2903,"Sep")+SUMIFS(Counts!$W$2:$W$2903,Counts!$B$2:$B$2903,$C$3,Counts!$C$2:$C$2903,$C$4,Counts!$F$2:$F$2903,"Sep"))/(SUMIFS(Counts!$Q$2:$Q$2903,Counts!$B$2:$B$2903,$C$3,Counts!$C$2:$C$2903,$C$4,Counts!$F$2:$F$2903,"Sep")+SUMIFS(Counts!$V$2:$V$2903,Counts!$B$2:$B$2903,$C$3,Counts!$C$2:$C$2903,$C$4,Counts!$F$2:$F$2903,"Sep")+SUMIFS(Counts!$W$2:$W$2903,Counts!$B$2:$B$2903,$C$3,Counts!$C$2:$C$2903,$C$4,Counts!$F$2:$F$2903,"Sep")+SUMIFS(Counts!$X$2:$X$2903,Counts!$B$2:$B$2903,$C$3,Counts!$C$2:$C$2903,$C$4,Counts!$F$2:$F$2903,"Sep")),"")</f>
        <v>0.320388349514563</v>
      </c>
      <c r="I9" s="23" t="n">
        <f aca="false">IFERROR((SUMIFS(Counts!$R$2:$R$2903,Counts!$B$2:$B$2903,$C$3,Counts!$C$2:$C$2903,$C$4)+SUMIFS(Counts!$V$2:$V$2903,Counts!$B$2:$B$2903,$C$3,Counts!$C$2:$C$2903,$C$4)+SUMIFS(Counts!$W$2:$W$2903,Counts!$B$2:$B$2903,$C$3,Counts!$C$2:$C$2903,$C$4))/(SUMIFS(Counts!$Q$2:$Q$2903,Counts!$B$2:$B$2903,$C$3,Counts!$C$2:$C$2903,$C$4)+SUMIFS(Counts!$V$2:$V$2903,Counts!$B$2:$B$2903,$C$3,Counts!$C$2:$C$2903,$C$4)+SUMIFS(Counts!$W$2:$W$2903,Counts!$B$2:$B$2903,$C$3,Counts!$C$2:$C$2903,$C$4)+SUMIFS(Counts!$X$2:$X$2903,Counts!$B$2:$B$2903,$C$3,Counts!$C$2:$C$2903,$C$4)),"")</f>
        <v>0.325278810408922</v>
      </c>
    </row>
    <row r="10" customFormat="false" ht="15" hidden="false" customHeight="false" outlineLevel="0" collapsed="false">
      <c r="B10" s="19" t="s">
        <v>63</v>
      </c>
      <c r="C10" s="20" t="n">
        <f aca="false">IFERROR((SUMIFS(Counts!$R$2:$R$2903,Counts!$B$2:$B$2903,$C$3,Counts!$C$2:$C$2903,$C$4,Counts!$F$2:$F$2903,"Mar-Apr")+SUMIFS(Counts!$S$2:$S$2903,Counts!$B$2:$B$2903,$C$3,Counts!$C$2:$C$2903,$C$4,Counts!$F$2:$F$2903,"Mar-Apr")+2*SUMIFS(Counts!$T$2:$T$2903,Counts!$B$2:$B$2903,$C$3,Counts!$C$2:$C$2903,$C$4,Counts!$F$2:$F$2903,"Mar-Apr")+3*SUMIFS(Counts!$U$2:$U$2903,Counts!$B$2:$B$2903,$C$3,Counts!$C$2:$C$2903,$C$4,Counts!$F$2:$F$2903,"Mar-Apr"))/SUMIFS(Counts!$Q$2:$Q$2903,Counts!$B$2:$B$2903,$C$3,Counts!$C$2:$C$2903,$C$4,Counts!$F$2:$F$2903,"Mar-Apr"),"")</f>
        <v>0.294736842105263</v>
      </c>
      <c r="D10" s="20" t="n">
        <f aca="false">IFERROR((SUMIFS(Counts!$R$2:$R$2903,Counts!$B$2:$B$2903,$C$3,Counts!$C$2:$C$2903,$C$4,Counts!$F$2:$F$2903,"May")+SUMIFS(Counts!$S$2:$S$2903,Counts!$B$2:$B$2903,$C$3,Counts!$C$2:$C$2903,$C$4,Counts!$F$2:$F$2903,"May")+2*SUMIFS(Counts!$T$2:$T$2903,Counts!$B$2:$B$2903,$C$3,Counts!$C$2:$C$2903,$C$4,Counts!$F$2:$F$2903,"May")+3*SUMIFS(Counts!$U$2:$U$2903,Counts!$B$2:$B$2903,$C$3,Counts!$C$2:$C$2903,$C$4,Counts!$F$2:$F$2903,"May"))/SUMIFS(Counts!$Q$2:$Q$2903,Counts!$B$2:$B$2903,$C$3,Counts!$C$2:$C$2903,$C$4,Counts!$F$2:$F$2903,"May"),"")</f>
        <v>0.153846153846154</v>
      </c>
      <c r="E10" s="20" t="n">
        <f aca="false">IFERROR((SUMIFS(Counts!$R$2:$R$2903,Counts!$B$2:$B$2903,$C$3,Counts!$C$2:$C$2903,$C$4,Counts!$F$2:$F$2903,"Jun")+SUMIFS(Counts!$S$2:$S$2903,Counts!$B$2:$B$2903,$C$3,Counts!$C$2:$C$2903,$C$4,Counts!$F$2:$F$2903,"Jun")+2*SUMIFS(Counts!$T$2:$T$2903,Counts!$B$2:$B$2903,$C$3,Counts!$C$2:$C$2903,$C$4,Counts!$F$2:$F$2903,"Jun")+3*SUMIFS(Counts!$U$2:$U$2903,Counts!$B$2:$B$2903,$C$3,Counts!$C$2:$C$2903,$C$4,Counts!$F$2:$F$2903,"Jun"))/SUMIFS(Counts!$Q$2:$Q$2903,Counts!$B$2:$B$2903,$C$3,Counts!$C$2:$C$2903,$C$4,Counts!$F$2:$F$2903,"Jun"),"")</f>
        <v>0.4375</v>
      </c>
      <c r="F10" s="20" t="n">
        <f aca="false">IFERROR((SUMIFS(Counts!$R$2:$R$2903,Counts!$B$2:$B$2903,$C$3,Counts!$C$2:$C$2903,$C$4,Counts!$F$2:$F$2903,"Jul")+SUMIFS(Counts!$S$2:$S$2903,Counts!$B$2:$B$2903,$C$3,Counts!$C$2:$C$2903,$C$4,Counts!$F$2:$F$2903,"Jul")+2*SUMIFS(Counts!$T$2:$T$2903,Counts!$B$2:$B$2903,$C$3,Counts!$C$2:$C$2903,$C$4,Counts!$F$2:$F$2903,"Jul")+3*SUMIFS(Counts!$U$2:$U$2903,Counts!$B$2:$B$2903,$C$3,Counts!$C$2:$C$2903,$C$4,Counts!$F$2:$F$2903,"Jul"))/SUMIFS(Counts!$Q$2:$Q$2903,Counts!$B$2:$B$2903,$C$3,Counts!$C$2:$C$2903,$C$4,Counts!$F$2:$F$2903,"Jul"),"")</f>
        <v>0.388059701492537</v>
      </c>
      <c r="G10" s="20" t="n">
        <f aca="false">IFERROR((SUMIFS(Counts!$R$2:$R$2903,Counts!$B$2:$B$2903,$C$3,Counts!$C$2:$C$2903,$C$4,Counts!$F$2:$F$2903,"Aug")+SUMIFS(Counts!$S$2:$S$2903,Counts!$B$2:$B$2903,$C$3,Counts!$C$2:$C$2903,$C$4,Counts!$F$2:$F$2903,"Aug")+2*SUMIFS(Counts!$T$2:$T$2903,Counts!$B$2:$B$2903,$C$3,Counts!$C$2:$C$2903,$C$4,Counts!$F$2:$F$2903,"Aug")+3*SUMIFS(Counts!$U$2:$U$2903,Counts!$B$2:$B$2903,$C$3,Counts!$C$2:$C$2903,$C$4,Counts!$F$2:$F$2903,"Aug"))/SUMIFS(Counts!$Q$2:$Q$2903,Counts!$B$2:$B$2903,$C$3,Counts!$C$2:$C$2903,$C$4,Counts!$F$2:$F$2903,"Aug"),"")</f>
        <v>0.504950495049505</v>
      </c>
      <c r="H10" s="20" t="n">
        <f aca="false">IFERROR((SUMIFS(Counts!$R$2:$R$2903,Counts!$B$2:$B$2903,$C$3,Counts!$C$2:$C$2903,$C$4,Counts!$F$2:$F$2903,"Sep")+SUMIFS(Counts!$S$2:$S$2903,Counts!$B$2:$B$2903,$C$3,Counts!$C$2:$C$2903,$C$4,Counts!$F$2:$F$2903,"Sep")+2*SUMIFS(Counts!$T$2:$T$2903,Counts!$B$2:$B$2903,$C$3,Counts!$C$2:$C$2903,$C$4,Counts!$F$2:$F$2903,"Sep")+3*SUMIFS(Counts!$U$2:$U$2903,Counts!$B$2:$B$2903,$C$3,Counts!$C$2:$C$2903,$C$4,Counts!$F$2:$F$2903,"Sep"))/SUMIFS(Counts!$Q$2:$Q$2903,Counts!$B$2:$B$2903,$C$3,Counts!$C$2:$C$2903,$C$4,Counts!$F$2:$F$2903,"Sep"),"")</f>
        <v>0.478723404255319</v>
      </c>
      <c r="I10" s="21" t="n">
        <f aca="false">IFERROR((SUMIFS(Counts!$R$2:$R$2903,Counts!$B$2:$B$2903,$C$3,Counts!$C$2:$C$2903,$C$4)+SUMIFS(Counts!$S$2:$S$2903,Counts!$B$2:$B$2903,$C$3,Counts!$C$2:$C$2903,$C$4)+2*SUMIFS(Counts!$T$2:$T$2903,Counts!$B$2:$B$2903,$C$3,Counts!$C$2:$C$2903,$C$4)+3*SUMIFS(Counts!$U$2:$U$2903,Counts!$B$2:$B$2903,$C$3,Counts!$C$2:$C$2903,$C$4))/SUMIFS(Counts!$Q$2:$Q$2903,Counts!$B$2:$B$2903,$C$3,Counts!$C$2:$C$2903,$C$4),"")</f>
        <v>0.39323467230444</v>
      </c>
    </row>
    <row r="11" customFormat="false" ht="15" hidden="false" customHeight="false" outlineLevel="0" collapsed="false">
      <c r="B11" s="16" t="s">
        <v>64</v>
      </c>
      <c r="C11" s="17" t="n">
        <f aca="false">IFERROR(SUMIFS(Counts!$U$2:$U$2903,Counts!$B$2:$B$2903,$C$3,Counts!$C$2:$C$2903,$C$4,Counts!$F$2:$F$2903,"Mar-Apr"),"")</f>
        <v>3</v>
      </c>
      <c r="D11" s="17" t="n">
        <f aca="false">IFERROR(SUMIFS(Counts!$U$2:$U$2903,Counts!$B$2:$B$2903,$C$3,Counts!$C$2:$C$2903,$C$4,Counts!$F$2:$F$2903,"May"),"")</f>
        <v>0</v>
      </c>
      <c r="E11" s="17" t="n">
        <f aca="false">IFERROR(SUMIFS(Counts!$U$2:$U$2903,Counts!$B$2:$B$2903,$C$3,Counts!$C$2:$C$2903,$C$4,Counts!$F$2:$F$2903,"Jun"),"")</f>
        <v>2</v>
      </c>
      <c r="F11" s="17" t="n">
        <f aca="false">IFERROR(SUMIFS(Counts!$U$2:$U$2903,Counts!$B$2:$B$2903,$C$3,Counts!$C$2:$C$2903,$C$4,Counts!$F$2:$F$2903,"Jul"),"")</f>
        <v>1</v>
      </c>
      <c r="G11" s="17" t="n">
        <f aca="false">IFERROR(SUMIFS(Counts!$U$2:$U$2903,Counts!$B$2:$B$2903,$C$3,Counts!$C$2:$C$2903,$C$4,Counts!$F$2:$F$2903,"Aug"),"")</f>
        <v>6</v>
      </c>
      <c r="H11" s="17" t="n">
        <f aca="false">IFERROR(SUMIFS(Counts!$U$2:$U$2903,Counts!$B$2:$B$2903,$C$3,Counts!$C$2:$C$2903,$C$4,Counts!$F$2:$F$2903,"Sep"),"")</f>
        <v>5</v>
      </c>
      <c r="I11" s="18" t="n">
        <f aca="false">IFERROR(SUMIFS(Counts!$U$2:$U$2903,Counts!$B$2:$B$2903,$C$3,Counts!$C$2:$C$2903,$C$4),"")</f>
        <v>17</v>
      </c>
    </row>
    <row r="12" customFormat="false" ht="15" hidden="false" customHeight="false" outlineLevel="0" collapsed="false">
      <c r="B12" s="19" t="s">
        <v>65</v>
      </c>
      <c r="C12" s="20" t="n">
        <f aca="false">IFERROR(SUMIFS(Counts!$Z$2:$Z$2903,Counts!$B$2:$B$2903,$C$3,Counts!$C$2:$C$2903,$C$4,Counts!$F$2:$F$2903,"Mar-Apr")/SUMIFS(Counts!$AA$2:$AA$2903,Counts!$B$2:$B$2903,$C$3,Counts!$C$2:$C$2903,$C$4,Counts!$F$2:$F$2903,"Mar-Apr"),"")</f>
        <v>0.246153846153846</v>
      </c>
      <c r="D12" s="20" t="n">
        <f aca="false">IFERROR(SUMIFS(Counts!$Z$2:$Z$2903,Counts!$B$2:$B$2903,$C$3,Counts!$C$2:$C$2903,$C$4,Counts!$F$2:$F$2903,"May")/SUMIFS(Counts!$AA$2:$AA$2903,Counts!$B$2:$B$2903,$C$3,Counts!$C$2:$C$2903,$C$4,Counts!$F$2:$F$2903,"May"),"")</f>
        <v>0.219491525423729</v>
      </c>
      <c r="E12" s="20" t="n">
        <f aca="false">IFERROR(SUMIFS(Counts!$Z$2:$Z$2903,Counts!$B$2:$B$2903,$C$3,Counts!$C$2:$C$2903,$C$4,Counts!$F$2:$F$2903,"Jun")/SUMIFS(Counts!$AA$2:$AA$2903,Counts!$B$2:$B$2903,$C$3,Counts!$C$2:$C$2903,$C$4,Counts!$F$2:$F$2903,"Jun"),"")</f>
        <v>0.352857142857143</v>
      </c>
      <c r="F12" s="20" t="n">
        <f aca="false">IFERROR(SUMIFS(Counts!$Z$2:$Z$2903,Counts!$B$2:$B$2903,$C$3,Counts!$C$2:$C$2903,$C$4,Counts!$F$2:$F$2903,"Jul")/SUMIFS(Counts!$AA$2:$AA$2903,Counts!$B$2:$B$2903,$C$3,Counts!$C$2:$C$2903,$C$4,Counts!$F$2:$F$2903,"Jul"),"")</f>
        <v>0.331707317073171</v>
      </c>
      <c r="G12" s="20" t="n">
        <f aca="false">IFERROR(SUMIFS(Counts!$Z$2:$Z$2903,Counts!$B$2:$B$2903,$C$3,Counts!$C$2:$C$2903,$C$4,Counts!$F$2:$F$2903,"Aug")/SUMIFS(Counts!$AA$2:$AA$2903,Counts!$B$2:$B$2903,$C$3,Counts!$C$2:$C$2903,$C$4,Counts!$F$2:$F$2903,"Aug"),"")</f>
        <v>0.389224137931035</v>
      </c>
      <c r="H12" s="20" t="n">
        <f aca="false">IFERROR(SUMIFS(Counts!$Z$2:$Z$2903,Counts!$B$2:$B$2903,$C$3,Counts!$C$2:$C$2903,$C$4,Counts!$F$2:$F$2903,"Sep")/SUMIFS(Counts!$AA$2:$AA$2903,Counts!$B$2:$B$2903,$C$3,Counts!$C$2:$C$2903,$C$4,Counts!$F$2:$F$2903,"Sep"),"")</f>
        <v>0.343203883495146</v>
      </c>
      <c r="I12" s="21" t="n">
        <f aca="false">IFERROR(SUMIFS(Counts!$Z$2:$Z$2903,Counts!$B$2:$B$2903,$C$3,Counts!$C$2:$C$2903,$C$4)/SUMIFS(Counts!$AA$2:$AA$2903,Counts!$B$2:$B$2903,$C$3,Counts!$C$2:$C$2903,$C$4),"")</f>
        <v>0.320131086142322</v>
      </c>
    </row>
    <row r="13" customFormat="false" ht="15" hidden="false" customHeight="false" outlineLevel="0" collapsed="false">
      <c r="B13" s="16" t="s">
        <v>66</v>
      </c>
      <c r="C13" s="22" t="n">
        <f aca="false">IFERROR(SUMIFS(Counts!$AB$2:$AB$2903,Counts!$B$2:$B$2903,$C$3,Counts!$C$2:$C$2903,$C$4,Counts!$F$2:$F$2903,"Mar-Apr")/SUMIFS(Counts!$AA$2:$AA$2903,Counts!$B$2:$B$2903,$C$3,Counts!$C$2:$C$2903,$C$4,Counts!$F$2:$F$2903,"Mar-Apr"),"")</f>
        <v>0.300855769230769</v>
      </c>
      <c r="D13" s="22" t="n">
        <f aca="false">IFERROR(SUMIFS(Counts!$AB$2:$AB$2903,Counts!$B$2:$B$2903,$C$3,Counts!$C$2:$C$2903,$C$4,Counts!$F$2:$F$2903,"May")/SUMIFS(Counts!$AA$2:$AA$2903,Counts!$B$2:$B$2903,$C$3,Counts!$C$2:$C$2903,$C$4,Counts!$F$2:$F$2903,"May"),"")</f>
        <v>0.289491525423729</v>
      </c>
      <c r="E13" s="22" t="n">
        <f aca="false">IFERROR(SUMIFS(Counts!$AB$2:$AB$2903,Counts!$B$2:$B$2903,$C$3,Counts!$C$2:$C$2903,$C$4,Counts!$F$2:$F$2903,"Jun")/SUMIFS(Counts!$AA$2:$AA$2903,Counts!$B$2:$B$2903,$C$3,Counts!$C$2:$C$2903,$C$4,Counts!$F$2:$F$2903,"Jun"),"")</f>
        <v>0.339957142857143</v>
      </c>
      <c r="F13" s="22" t="n">
        <f aca="false">IFERROR(SUMIFS(Counts!$AB$2:$AB$2903,Counts!$B$2:$B$2903,$C$3,Counts!$C$2:$C$2903,$C$4,Counts!$F$2:$F$2903,"Jul")/SUMIFS(Counts!$AA$2:$AA$2903,Counts!$B$2:$B$2903,$C$3,Counts!$C$2:$C$2903,$C$4,Counts!$F$2:$F$2903,"Jul"),"")</f>
        <v>0.30909756097561</v>
      </c>
      <c r="G13" s="22" t="n">
        <f aca="false">IFERROR(SUMIFS(Counts!$AB$2:$AB$2903,Counts!$B$2:$B$2903,$C$3,Counts!$C$2:$C$2903,$C$4,Counts!$F$2:$F$2903,"Aug")/SUMIFS(Counts!$AA$2:$AA$2903,Counts!$B$2:$B$2903,$C$3,Counts!$C$2:$C$2903,$C$4,Counts!$F$2:$F$2903,"Aug"),"")</f>
        <v>0.344370689655172</v>
      </c>
      <c r="H13" s="22" t="n">
        <f aca="false">IFERROR(SUMIFS(Counts!$AB$2:$AB$2903,Counts!$B$2:$B$2903,$C$3,Counts!$C$2:$C$2903,$C$4,Counts!$F$2:$F$2903,"Sep")/SUMIFS(Counts!$AA$2:$AA$2903,Counts!$B$2:$B$2903,$C$3,Counts!$C$2:$C$2903,$C$4,Counts!$F$2:$F$2903,"Sep"),"")</f>
        <v>0.35547572815534</v>
      </c>
      <c r="I13" s="23" t="n">
        <f aca="false">IFERROR(SUMIFS(Counts!$AB$2:$AB$2903,Counts!$B$2:$B$2903,$C$3,Counts!$C$2:$C$2903,$C$4)/SUMIFS(Counts!$AA$2:$AA$2903,Counts!$B$2:$B$2903,$C$3,Counts!$C$2:$C$2903,$C$4),"")</f>
        <v>0.325979400749064</v>
      </c>
    </row>
    <row r="14" customFormat="false" ht="15" hidden="false" customHeight="false" outlineLevel="0" collapsed="false">
      <c r="B14" s="19" t="s">
        <v>31</v>
      </c>
      <c r="C14" s="24" t="n">
        <f aca="false">IFERROR((SUMIFS(Counts!$AB$2:$AB$2903,Counts!$B$2:$B$2903,$C$3,Counts!$C$2:$C$2903,$C$4,Counts!$F$2:$F$2903,"Mar-Apr")-SUMIFS(Counts!$Z$2:$Z$2903,Counts!$B$2:$B$2903,$C$3,Counts!$C$2:$C$2903,$C$4,Counts!$F$2:$F$2903,"Mar-Apr"))/SUMIFS(Counts!$AA$2:$AA$2903,Counts!$B$2:$B$2903,$C$3,Counts!$C$2:$C$2903,$C$4,Counts!$F$2:$F$2903,"Mar-Apr"),"")</f>
        <v>0.0547019230769231</v>
      </c>
      <c r="D14" s="24" t="n">
        <f aca="false">IFERROR((SUMIFS(Counts!$AB$2:$AB$2903,Counts!$B$2:$B$2903,$C$3,Counts!$C$2:$C$2903,$C$4,Counts!$F$2:$F$2903,"May")-SUMIFS(Counts!$Z$2:$Z$2903,Counts!$B$2:$B$2903,$C$3,Counts!$C$2:$C$2903,$C$4,Counts!$F$2:$F$2903,"May"))/SUMIFS(Counts!$AA$2:$AA$2903,Counts!$B$2:$B$2903,$C$3,Counts!$C$2:$C$2903,$C$4,Counts!$F$2:$F$2903,"May"),"")</f>
        <v>0.07</v>
      </c>
      <c r="E14" s="24" t="n">
        <f aca="false">IFERROR((SUMIFS(Counts!$AB$2:$AB$2903,Counts!$B$2:$B$2903,$C$3,Counts!$C$2:$C$2903,$C$4,Counts!$F$2:$F$2903,"Jun")-SUMIFS(Counts!$Z$2:$Z$2903,Counts!$B$2:$B$2903,$C$3,Counts!$C$2:$C$2903,$C$4,Counts!$F$2:$F$2903,"Jun"))/SUMIFS(Counts!$AA$2:$AA$2903,Counts!$B$2:$B$2903,$C$3,Counts!$C$2:$C$2903,$C$4,Counts!$F$2:$F$2903,"Jun"),"")</f>
        <v>-0.0129</v>
      </c>
      <c r="F14" s="24" t="n">
        <f aca="false">IFERROR((SUMIFS(Counts!$AB$2:$AB$2903,Counts!$B$2:$B$2903,$C$3,Counts!$C$2:$C$2903,$C$4,Counts!$F$2:$F$2903,"Jul")-SUMIFS(Counts!$Z$2:$Z$2903,Counts!$B$2:$B$2903,$C$3,Counts!$C$2:$C$2903,$C$4,Counts!$F$2:$F$2903,"Jul"))/SUMIFS(Counts!$AA$2:$AA$2903,Counts!$B$2:$B$2903,$C$3,Counts!$C$2:$C$2903,$C$4,Counts!$F$2:$F$2903,"Jul"),"")</f>
        <v>-0.022609756097561</v>
      </c>
      <c r="G14" s="24" t="n">
        <f aca="false">IFERROR((SUMIFS(Counts!$AB$2:$AB$2903,Counts!$B$2:$B$2903,$C$3,Counts!$C$2:$C$2903,$C$4,Counts!$F$2:$F$2903,"Aug")-SUMIFS(Counts!$Z$2:$Z$2903,Counts!$B$2:$B$2903,$C$3,Counts!$C$2:$C$2903,$C$4,Counts!$F$2:$F$2903,"Aug"))/SUMIFS(Counts!$AA$2:$AA$2903,Counts!$B$2:$B$2903,$C$3,Counts!$C$2:$C$2903,$C$4,Counts!$F$2:$F$2903,"Aug"),"")</f>
        <v>-0.044853448275862</v>
      </c>
      <c r="H14" s="24" t="n">
        <f aca="false">IFERROR((SUMIFS(Counts!$AB$2:$AB$2903,Counts!$B$2:$B$2903,$C$3,Counts!$C$2:$C$2903,$C$4,Counts!$F$2:$F$2903,"Sep")-SUMIFS(Counts!$Z$2:$Z$2903,Counts!$B$2:$B$2903,$C$3,Counts!$C$2:$C$2903,$C$4,Counts!$F$2:$F$2903,"Sep"))/SUMIFS(Counts!$AA$2:$AA$2903,Counts!$B$2:$B$2903,$C$3,Counts!$C$2:$C$2903,$C$4,Counts!$F$2:$F$2903,"Sep"),"")</f>
        <v>0.0122718446601941</v>
      </c>
      <c r="I14" s="25" t="n">
        <f aca="false">IFERROR((SUMIFS(Counts!$AB$2:$AB$2903,Counts!$B$2:$B$2903,$C$3,Counts!$C$2:$C$2903,$C$4)-SUMIFS(Counts!$Z$2:$Z$2903,Counts!$B$2:$B$2903,$C$3,Counts!$C$2:$C$2903,$C$4))/SUMIFS(Counts!$AA$2:$AA$2903,Counts!$B$2:$B$2903,$C$3,Counts!$C$2:$C$2903,$C$4),"")</f>
        <v>0.00584831460674161</v>
      </c>
    </row>
    <row r="15" customFormat="false" ht="15" hidden="false" customHeight="false" outlineLevel="0" collapsed="false">
      <c r="B15" s="16" t="s">
        <v>67</v>
      </c>
      <c r="C15" s="26" t="n">
        <f aca="false">IFERROR(SUMIFS(Counts!$Y$2:$Y$2903,Counts!$B$2:$B$2903,$C$3,Counts!$C$2:$C$2903,$C$4,Counts!$F$2:$F$2903,"Mar-Apr")/SUMIFS(Counts!$P$2:$P$2903,Counts!$B$2:$B$2903,$C$3,Counts!$C$2:$C$2903,$C$4,Counts!$F$2:$F$2903,"Mar-Apr"),"")</f>
        <v>0.276190476190476</v>
      </c>
      <c r="D15" s="26" t="n">
        <f aca="false">IFERROR(SUMIFS(Counts!$Y$2:$Y$2903,Counts!$B$2:$B$2903,$C$3,Counts!$C$2:$C$2903,$C$4,Counts!$F$2:$F$2903,"May")/SUMIFS(Counts!$P$2:$P$2903,Counts!$B$2:$B$2903,$C$3,Counts!$C$2:$C$2903,$C$4,Counts!$F$2:$F$2903,"May"),"")</f>
        <v>0.245901639344262</v>
      </c>
      <c r="E15" s="26" t="n">
        <f aca="false">IFERROR(SUMIFS(Counts!$Y$2:$Y$2903,Counts!$B$2:$B$2903,$C$3,Counts!$C$2:$C$2903,$C$4,Counts!$F$2:$F$2903,"Jun")/SUMIFS(Counts!$P$2:$P$2903,Counts!$B$2:$B$2903,$C$3,Counts!$C$2:$C$2903,$C$4,Counts!$F$2:$F$2903,"Jun"),"")</f>
        <v>0.295774647887324</v>
      </c>
      <c r="F15" s="26" t="n">
        <f aca="false">IFERROR(SUMIFS(Counts!$Y$2:$Y$2903,Counts!$B$2:$B$2903,$C$3,Counts!$C$2:$C$2903,$C$4,Counts!$F$2:$F$2903,"Jul")/SUMIFS(Counts!$P$2:$P$2903,Counts!$B$2:$B$2903,$C$3,Counts!$C$2:$C$2903,$C$4,Counts!$F$2:$F$2903,"Jul"),"")</f>
        <v>0.240963855421687</v>
      </c>
      <c r="G15" s="26" t="n">
        <f aca="false">IFERROR(SUMIFS(Counts!$Y$2:$Y$2903,Counts!$B$2:$B$2903,$C$3,Counts!$C$2:$C$2903,$C$4,Counts!$F$2:$F$2903,"Aug")/SUMIFS(Counts!$P$2:$P$2903,Counts!$B$2:$B$2903,$C$3,Counts!$C$2:$C$2903,$C$4,Counts!$F$2:$F$2903,"Aug"),"")</f>
        <v>0.241379310344828</v>
      </c>
      <c r="H15" s="26" t="n">
        <f aca="false">IFERROR(SUMIFS(Counts!$Y$2:$Y$2903,Counts!$B$2:$B$2903,$C$3,Counts!$C$2:$C$2903,$C$4,Counts!$F$2:$F$2903,"Sep")/SUMIFS(Counts!$P$2:$P$2903,Counts!$B$2:$B$2903,$C$3,Counts!$C$2:$C$2903,$C$4,Counts!$F$2:$F$2903,"Sep"),"")</f>
        <v>0.25</v>
      </c>
      <c r="I15" s="27" t="n">
        <f aca="false">IFERROR(SUMIFS(Counts!$Y$2:$Y$2903,Counts!$B$2:$B$2903,$C$3,Counts!$C$2:$C$2903,$C$4)/SUMIFS(Counts!$P$2:$P$2903,Counts!$B$2:$B$2903,$C$3,Counts!$C$2:$C$2903,$C$4),"")</f>
        <v>0.257407407407407</v>
      </c>
    </row>
    <row r="16" customFormat="false" ht="15" hidden="false" customHeight="false" outlineLevel="0" collapsed="false">
      <c r="B16" s="19" t="s">
        <v>68</v>
      </c>
      <c r="C16" s="28" t="n">
        <f aca="false">IFERROR(SUMIFS(Counts!$V$2:$V$2903,Counts!$B$2:$B$2903,$C$3,Counts!$C$2:$C$2903,$C$4,Counts!$F$2:$F$2903,"Mar-Apr")/SUMIFS(Counts!$P$2:$P$2903,Counts!$B$2:$B$2903,$C$3,Counts!$C$2:$C$2903,$C$4,Counts!$F$2:$F$2903,"Mar-Apr"),"")</f>
        <v>0.0952380952380952</v>
      </c>
      <c r="D16" s="28" t="n">
        <f aca="false">IFERROR(SUMIFS(Counts!$V$2:$V$2903,Counts!$B$2:$B$2903,$C$3,Counts!$C$2:$C$2903,$C$4,Counts!$F$2:$F$2903,"May")/SUMIFS(Counts!$P$2:$P$2903,Counts!$B$2:$B$2903,$C$3,Counts!$C$2:$C$2903,$C$4,Counts!$F$2:$F$2903,"May"),"")</f>
        <v>0.147540983606557</v>
      </c>
      <c r="E16" s="28" t="n">
        <f aca="false">IFERROR(SUMIFS(Counts!$V$2:$V$2903,Counts!$B$2:$B$2903,$C$3,Counts!$C$2:$C$2903,$C$4,Counts!$F$2:$F$2903,"Jun")/SUMIFS(Counts!$P$2:$P$2903,Counts!$B$2:$B$2903,$C$3,Counts!$C$2:$C$2903,$C$4,Counts!$F$2:$F$2903,"Jun"),"")</f>
        <v>0.0985915492957746</v>
      </c>
      <c r="F16" s="28" t="n">
        <f aca="false">IFERROR(SUMIFS(Counts!$V$2:$V$2903,Counts!$B$2:$B$2903,$C$3,Counts!$C$2:$C$2903,$C$4,Counts!$F$2:$F$2903,"Jul")/SUMIFS(Counts!$P$2:$P$2903,Counts!$B$2:$B$2903,$C$3,Counts!$C$2:$C$2903,$C$4,Counts!$F$2:$F$2903,"Jul"),"")</f>
        <v>0.156626506024096</v>
      </c>
      <c r="G16" s="28" t="n">
        <f aca="false">IFERROR(SUMIFS(Counts!$V$2:$V$2903,Counts!$B$2:$B$2903,$C$3,Counts!$C$2:$C$2903,$C$4,Counts!$F$2:$F$2903,"Aug")/SUMIFS(Counts!$P$2:$P$2903,Counts!$B$2:$B$2903,$C$3,Counts!$C$2:$C$2903,$C$4,Counts!$F$2:$F$2903,"Aug"),"")</f>
        <v>0.129310344827586</v>
      </c>
      <c r="H16" s="28" t="n">
        <f aca="false">IFERROR(SUMIFS(Counts!$V$2:$V$2903,Counts!$B$2:$B$2903,$C$3,Counts!$C$2:$C$2903,$C$4,Counts!$F$2:$F$2903,"Sep")/SUMIFS(Counts!$P$2:$P$2903,Counts!$B$2:$B$2903,$C$3,Counts!$C$2:$C$2903,$C$4,Counts!$F$2:$F$2903,"Sep"),"")</f>
        <v>0.0673076923076923</v>
      </c>
      <c r="I16" s="29" t="n">
        <f aca="false">IFERROR(SUMIFS(Counts!$V$2:$V$2903,Counts!$B$2:$B$2903,$C$3,Counts!$C$2:$C$2903,$C$4)/SUMIFS(Counts!$P$2:$P$2903,Counts!$B$2:$B$2903,$C$3,Counts!$C$2:$C$2903,$C$4),"")</f>
        <v>0.112962962962963</v>
      </c>
    </row>
    <row r="17" customFormat="false" ht="15" hidden="false" customHeight="false" outlineLevel="0" collapsed="false">
      <c r="B17" s="16" t="s">
        <v>69</v>
      </c>
      <c r="C17" s="26" t="n">
        <f aca="false">IFERROR(SUMIFS(Counts!$AD$2:$AD$2903,Counts!$B$2:$B$2903,$C$3,Counts!$C$2:$C$2903,$C$4,Counts!$F$2:$F$2903,"Mar-Apr")/SUMIFS(Counts!$AC$2:$AC$2903,Counts!$B$2:$B$2903,$C$3,Counts!$C$2:$C$2903,$C$4,Counts!$F$2:$F$2903,"Mar-Apr"),"")</f>
        <v>0.0757575757575758</v>
      </c>
      <c r="D17" s="26" t="n">
        <f aca="false">IFERROR(SUMIFS(Counts!$AD$2:$AD$2903,Counts!$B$2:$B$2903,$C$3,Counts!$C$2:$C$2903,$C$4,Counts!$F$2:$F$2903,"May")/SUMIFS(Counts!$AC$2:$AC$2903,Counts!$B$2:$B$2903,$C$3,Counts!$C$2:$C$2903,$C$4,Counts!$F$2:$F$2903,"May"),"")</f>
        <v>0.027027027027027</v>
      </c>
      <c r="E17" s="26" t="n">
        <f aca="false">IFERROR(SUMIFS(Counts!$AD$2:$AD$2903,Counts!$B$2:$B$2903,$C$3,Counts!$C$2:$C$2903,$C$4,Counts!$F$2:$F$2903,"Jun")/SUMIFS(Counts!$AC$2:$AC$2903,Counts!$B$2:$B$2903,$C$3,Counts!$C$2:$C$2903,$C$4,Counts!$F$2:$F$2903,"Jun"),"")</f>
        <v>0.0930232558139535</v>
      </c>
      <c r="F17" s="26" t="n">
        <f aca="false">IFERROR(SUMIFS(Counts!$AD$2:$AD$2903,Counts!$B$2:$B$2903,$C$3,Counts!$C$2:$C$2903,$C$4,Counts!$F$2:$F$2903,"Jul")/SUMIFS(Counts!$AC$2:$AC$2903,Counts!$B$2:$B$2903,$C$3,Counts!$C$2:$C$2903,$C$4,Counts!$F$2:$F$2903,"Jul"),"")</f>
        <v>0.0816326530612245</v>
      </c>
      <c r="G17" s="26" t="n">
        <f aca="false">IFERROR(SUMIFS(Counts!$AD$2:$AD$2903,Counts!$B$2:$B$2903,$C$3,Counts!$C$2:$C$2903,$C$4,Counts!$F$2:$F$2903,"Aug")/SUMIFS(Counts!$AC$2:$AC$2903,Counts!$B$2:$B$2903,$C$3,Counts!$C$2:$C$2903,$C$4,Counts!$F$2:$F$2903,"Aug"),"")</f>
        <v>0.0821917808219178</v>
      </c>
      <c r="H17" s="26" t="n">
        <f aca="false">IFERROR(SUMIFS(Counts!$AD$2:$AD$2903,Counts!$B$2:$B$2903,$C$3,Counts!$C$2:$C$2903,$C$4,Counts!$F$2:$F$2903,"Sep")/SUMIFS(Counts!$AC$2:$AC$2903,Counts!$B$2:$B$2903,$C$3,Counts!$C$2:$C$2903,$C$4,Counts!$F$2:$F$2903,"Sep"),"")</f>
        <v>0.128571428571429</v>
      </c>
      <c r="I17" s="27" t="n">
        <f aca="false">IFERROR(SUMIFS(Counts!$AD$2:$AD$2903,Counts!$B$2:$B$2903,$C$3,Counts!$C$2:$C$2903,$C$4)/SUMIFS(Counts!$AC$2:$AC$2903,Counts!$B$2:$B$2903,$C$3,Counts!$C$2:$C$2903,$C$4),"")</f>
        <v>0.0857988165680473</v>
      </c>
    </row>
    <row r="18" customFormat="false" ht="15" hidden="false" customHeight="false" outlineLevel="0" collapsed="false">
      <c r="B18" s="19" t="s">
        <v>70</v>
      </c>
      <c r="C18" s="28" t="n">
        <f aca="false">IFERROR(SUMIFS(Counts!$AE$2:$AE$2903,Counts!$B$2:$B$2903,$C$3,Counts!$C$2:$C$2903,$C$4,Counts!$F$2:$F$2903,"Mar-Apr")/SUMIFS(Counts!$AC$2:$AC$2903,Counts!$B$2:$B$2903,$C$3,Counts!$C$2:$C$2903,$C$4,Counts!$F$2:$F$2903,"Mar-Apr"),"")</f>
        <v>0.484848484848485</v>
      </c>
      <c r="D18" s="28" t="n">
        <f aca="false">IFERROR(SUMIFS(Counts!$AE$2:$AE$2903,Counts!$B$2:$B$2903,$C$3,Counts!$C$2:$C$2903,$C$4,Counts!$F$2:$F$2903,"May")/SUMIFS(Counts!$AC$2:$AC$2903,Counts!$B$2:$B$2903,$C$3,Counts!$C$2:$C$2903,$C$4,Counts!$F$2:$F$2903,"May"),"")</f>
        <v>0.405405405405405</v>
      </c>
      <c r="E18" s="28" t="n">
        <f aca="false">IFERROR(SUMIFS(Counts!$AE$2:$AE$2903,Counts!$B$2:$B$2903,$C$3,Counts!$C$2:$C$2903,$C$4,Counts!$F$2:$F$2903,"Jun")/SUMIFS(Counts!$AC$2:$AC$2903,Counts!$B$2:$B$2903,$C$3,Counts!$C$2:$C$2903,$C$4,Counts!$F$2:$F$2903,"Jun"),"")</f>
        <v>0.372093023255814</v>
      </c>
      <c r="F18" s="28" t="n">
        <f aca="false">IFERROR(SUMIFS(Counts!$AE$2:$AE$2903,Counts!$B$2:$B$2903,$C$3,Counts!$C$2:$C$2903,$C$4,Counts!$F$2:$F$2903,"Jul")/SUMIFS(Counts!$AC$2:$AC$2903,Counts!$B$2:$B$2903,$C$3,Counts!$C$2:$C$2903,$C$4,Counts!$F$2:$F$2903,"Jul"),"")</f>
        <v>0.510204081632653</v>
      </c>
      <c r="G18" s="28" t="n">
        <f aca="false">IFERROR(SUMIFS(Counts!$AE$2:$AE$2903,Counts!$B$2:$B$2903,$C$3,Counts!$C$2:$C$2903,$C$4,Counts!$F$2:$F$2903,"Aug")/SUMIFS(Counts!$AC$2:$AC$2903,Counts!$B$2:$B$2903,$C$3,Counts!$C$2:$C$2903,$C$4,Counts!$F$2:$F$2903,"Aug"),"")</f>
        <v>0.465753424657534</v>
      </c>
      <c r="H18" s="28" t="n">
        <f aca="false">IFERROR(SUMIFS(Counts!$AE$2:$AE$2903,Counts!$B$2:$B$2903,$C$3,Counts!$C$2:$C$2903,$C$4,Counts!$F$2:$F$2903,"Sep")/SUMIFS(Counts!$AC$2:$AC$2903,Counts!$B$2:$B$2903,$C$3,Counts!$C$2:$C$2903,$C$4,Counts!$F$2:$F$2903,"Sep"),"")</f>
        <v>0.414285714285714</v>
      </c>
      <c r="I18" s="29" t="n">
        <f aca="false">IFERROR(SUMIFS(Counts!$AE$2:$AE$2903,Counts!$B$2:$B$2903,$C$3,Counts!$C$2:$C$2903,$C$4)/SUMIFS(Counts!$AC$2:$AC$2903,Counts!$B$2:$B$2903,$C$3,Counts!$C$2:$C$2903,$C$4),"")</f>
        <v>0.446745562130178</v>
      </c>
    </row>
    <row r="19" customFormat="false" ht="15" hidden="false" customHeight="false" outlineLevel="0" collapsed="false">
      <c r="B19" s="16" t="s">
        <v>71</v>
      </c>
      <c r="C19" s="30" t="n">
        <f aca="false">IFERROR(SUMIFS(Counts!$AG$2:$AG$2903,Counts!$B$2:$B$2903,$C$3,Counts!$C$2:$C$2903,$C$4,Counts!$F$2:$F$2903,"Mar-Apr")/SUMIFS(Counts!$AF$2:$AF$2903,Counts!$B$2:$B$2903,$C$3,Counts!$C$2:$C$2903,$C$4,Counts!$F$2:$F$2903,"Mar-Apr"),"")</f>
        <v>89.5045454545455</v>
      </c>
      <c r="D19" s="30" t="n">
        <f aca="false">IFERROR(SUMIFS(Counts!$AG$2:$AG$2903,Counts!$B$2:$B$2903,$C$3,Counts!$C$2:$C$2903,$C$4,Counts!$F$2:$F$2903,"May")/SUMIFS(Counts!$AF$2:$AF$2903,Counts!$B$2:$B$2903,$C$3,Counts!$C$2:$C$2903,$C$4,Counts!$F$2:$F$2903,"May"),"")</f>
        <v>88.0342857142857</v>
      </c>
      <c r="E19" s="30" t="n">
        <f aca="false">IFERROR(SUMIFS(Counts!$AG$2:$AG$2903,Counts!$B$2:$B$2903,$C$3,Counts!$C$2:$C$2903,$C$4,Counts!$F$2:$F$2903,"Jun")/SUMIFS(Counts!$AF$2:$AF$2903,Counts!$B$2:$B$2903,$C$3,Counts!$C$2:$C$2903,$C$4,Counts!$F$2:$F$2903,"Jun"),"")</f>
        <v>86.3883720930233</v>
      </c>
      <c r="F19" s="30" t="n">
        <f aca="false">IFERROR(SUMIFS(Counts!$AG$2:$AG$2903,Counts!$B$2:$B$2903,$C$3,Counts!$C$2:$C$2903,$C$4,Counts!$F$2:$F$2903,"Jul")/SUMIFS(Counts!$AF$2:$AF$2903,Counts!$B$2:$B$2903,$C$3,Counts!$C$2:$C$2903,$C$4,Counts!$F$2:$F$2903,"Jul"),"")</f>
        <v>89.9448979591837</v>
      </c>
      <c r="G19" s="30" t="n">
        <f aca="false">IFERROR(SUMIFS(Counts!$AG$2:$AG$2903,Counts!$B$2:$B$2903,$C$3,Counts!$C$2:$C$2903,$C$4,Counts!$F$2:$F$2903,"Aug")/SUMIFS(Counts!$AF$2:$AF$2903,Counts!$B$2:$B$2903,$C$3,Counts!$C$2:$C$2903,$C$4,Counts!$F$2:$F$2903,"Aug"),"")</f>
        <v>90.1027397260274</v>
      </c>
      <c r="H19" s="30" t="n">
        <f aca="false">IFERROR(SUMIFS(Counts!$AG$2:$AG$2903,Counts!$B$2:$B$2903,$C$3,Counts!$C$2:$C$2903,$C$4,Counts!$F$2:$F$2903,"Sep")/SUMIFS(Counts!$AF$2:$AF$2903,Counts!$B$2:$B$2903,$C$3,Counts!$C$2:$C$2903,$C$4,Counts!$F$2:$F$2903,"Sep"),"")</f>
        <v>90.1757142857143</v>
      </c>
      <c r="I19" s="31" t="n">
        <f aca="false">IFERROR(SUMIFS(Counts!$AG$2:$AG$2903,Counts!$B$2:$B$2903,$C$3,Counts!$C$2:$C$2903,$C$4)/SUMIFS(Counts!$AF$2:$AF$2903,Counts!$B$2:$B$2903,$C$3,Counts!$C$2:$C$2903,$C$4),"")</f>
        <v>89.2866071428571</v>
      </c>
    </row>
    <row r="20" customFormat="false" ht="15" hidden="false" customHeight="false" outlineLevel="0" collapsed="false">
      <c r="B20" s="19" t="s">
        <v>35</v>
      </c>
      <c r="C20" s="28" t="n">
        <f aca="false">IFERROR(SUMIFS(Counts!$AH$2:$AH$2903,Counts!$B$2:$B$2903,$C$3,Counts!$C$2:$C$2903,$C$4,Counts!$F$2:$F$2903,"Mar-Apr")/SUMIFS(Counts!$AC$2:$AC$2903,Counts!$B$2:$B$2903,$C$3,Counts!$C$2:$C$2903,$C$4,Counts!$F$2:$F$2903,"Mar-Apr"),"")</f>
        <v>0.272727272727273</v>
      </c>
      <c r="D20" s="28" t="n">
        <f aca="false">IFERROR(SUMIFS(Counts!$AH$2:$AH$2903,Counts!$B$2:$B$2903,$C$3,Counts!$C$2:$C$2903,$C$4,Counts!$F$2:$F$2903,"May")/SUMIFS(Counts!$AC$2:$AC$2903,Counts!$B$2:$B$2903,$C$3,Counts!$C$2:$C$2903,$C$4,Counts!$F$2:$F$2903,"May"),"")</f>
        <v>0.378378378378378</v>
      </c>
      <c r="E20" s="28" t="n">
        <f aca="false">IFERROR(SUMIFS(Counts!$AH$2:$AH$2903,Counts!$B$2:$B$2903,$C$3,Counts!$C$2:$C$2903,$C$4,Counts!$F$2:$F$2903,"Jun")/SUMIFS(Counts!$AC$2:$AC$2903,Counts!$B$2:$B$2903,$C$3,Counts!$C$2:$C$2903,$C$4,Counts!$F$2:$F$2903,"Jun"),"")</f>
        <v>0.441860465116279</v>
      </c>
      <c r="F20" s="28" t="n">
        <f aca="false">IFERROR(SUMIFS(Counts!$AH$2:$AH$2903,Counts!$B$2:$B$2903,$C$3,Counts!$C$2:$C$2903,$C$4,Counts!$F$2:$F$2903,"Jul")/SUMIFS(Counts!$AC$2:$AC$2903,Counts!$B$2:$B$2903,$C$3,Counts!$C$2:$C$2903,$C$4,Counts!$F$2:$F$2903,"Jul"),"")</f>
        <v>0.326530612244898</v>
      </c>
      <c r="G20" s="28" t="n">
        <f aca="false">IFERROR(SUMIFS(Counts!$AH$2:$AH$2903,Counts!$B$2:$B$2903,$C$3,Counts!$C$2:$C$2903,$C$4,Counts!$F$2:$F$2903,"Aug")/SUMIFS(Counts!$AC$2:$AC$2903,Counts!$B$2:$B$2903,$C$3,Counts!$C$2:$C$2903,$C$4,Counts!$F$2:$F$2903,"Aug"),"")</f>
        <v>0.328767123287671</v>
      </c>
      <c r="H20" s="28" t="n">
        <f aca="false">IFERROR(SUMIFS(Counts!$AH$2:$AH$2903,Counts!$B$2:$B$2903,$C$3,Counts!$C$2:$C$2903,$C$4,Counts!$F$2:$F$2903,"Sep")/SUMIFS(Counts!$AC$2:$AC$2903,Counts!$B$2:$B$2903,$C$3,Counts!$C$2:$C$2903,$C$4,Counts!$F$2:$F$2903,"Sep"),"")</f>
        <v>0.285714285714286</v>
      </c>
      <c r="I20" s="29" t="n">
        <f aca="false">IFERROR(SUMIFS(Counts!$AH$2:$AH$2903,Counts!$B$2:$B$2903,$C$3,Counts!$C$2:$C$2903,$C$4)/SUMIFS(Counts!$AC$2:$AC$2903,Counts!$B$2:$B$2903,$C$3,Counts!$C$2:$C$2903,$C$4),"")</f>
        <v>0.328402366863905</v>
      </c>
    </row>
    <row r="21" customFormat="false" ht="15" hidden="false" customHeight="false" outlineLevel="0" collapsed="false">
      <c r="B21" s="16" t="s">
        <v>72</v>
      </c>
      <c r="C21" s="26" t="n">
        <f aca="false">IFERROR(SUMIFS(Counts!$N$2:$N$2903,Counts!$B$2:$B$2903,$C$3,Counts!$C$2:$C$2903,$C$4,Counts!$F$2:$F$2903,"Mar-Apr")/SUMIFS(Counts!$M$2:$M$2903,Counts!$B$2:$B$2903,$C$3,Counts!$C$2:$C$2903,$C$4,Counts!$F$2:$F$2903,"Mar-Apr"),"")</f>
        <v>0.26046511627907</v>
      </c>
      <c r="D21" s="26" t="n">
        <f aca="false">IFERROR(SUMIFS(Counts!$N$2:$N$2903,Counts!$B$2:$B$2903,$C$3,Counts!$C$2:$C$2903,$C$4,Counts!$F$2:$F$2903,"May")/SUMIFS(Counts!$M$2:$M$2903,Counts!$B$2:$B$2903,$C$3,Counts!$C$2:$C$2903,$C$4,Counts!$F$2:$F$2903,"May"),"")</f>
        <v>0.195488721804511</v>
      </c>
      <c r="E21" s="26" t="n">
        <f aca="false">IFERROR(SUMIFS(Counts!$N$2:$N$2903,Counts!$B$2:$B$2903,$C$3,Counts!$C$2:$C$2903,$C$4,Counts!$F$2:$F$2903,"Jun")/SUMIFS(Counts!$M$2:$M$2903,Counts!$B$2:$B$2903,$C$3,Counts!$C$2:$C$2903,$C$4,Counts!$F$2:$F$2903,"Jun"),"")</f>
        <v>0.277372262773723</v>
      </c>
      <c r="F21" s="26" t="n">
        <f aca="false">IFERROR(SUMIFS(Counts!$N$2:$N$2903,Counts!$B$2:$B$2903,$C$3,Counts!$C$2:$C$2903,$C$4,Counts!$F$2:$F$2903,"Jul")/SUMIFS(Counts!$M$2:$M$2903,Counts!$B$2:$B$2903,$C$3,Counts!$C$2:$C$2903,$C$4,Counts!$F$2:$F$2903,"Jul"),"")</f>
        <v>0.224043715846995</v>
      </c>
      <c r="G21" s="26" t="n">
        <f aca="false">IFERROR(SUMIFS(Counts!$N$2:$N$2903,Counts!$B$2:$B$2903,$C$3,Counts!$C$2:$C$2903,$C$4,Counts!$F$2:$F$2903,"Aug")/SUMIFS(Counts!$M$2:$M$2903,Counts!$B$2:$B$2903,$C$3,Counts!$C$2:$C$2903,$C$4,Counts!$F$2:$F$2903,"Aug"),"")</f>
        <v>0.253787878787879</v>
      </c>
      <c r="H21" s="26" t="n">
        <f aca="false">IFERROR(SUMIFS(Counts!$N$2:$N$2903,Counts!$B$2:$B$2903,$C$3,Counts!$C$2:$C$2903,$C$4,Counts!$F$2:$F$2903,"Sep")/SUMIFS(Counts!$M$2:$M$2903,Counts!$B$2:$B$2903,$C$3,Counts!$C$2:$C$2903,$C$4,Counts!$F$2:$F$2903,"Sep"),"")</f>
        <v>0.25</v>
      </c>
      <c r="I21" s="27" t="n">
        <f aca="false">IFERROR(SUMIFS(Counts!$N$2:$N$2903,Counts!$B$2:$B$2903,$C$3,Counts!$C$2:$C$2903,$C$4)/SUMIFS(Counts!$M$2:$M$2903,Counts!$B$2:$B$2903,$C$3,Counts!$C$2:$C$2903,$C$4),"")</f>
        <v>0.245689655172414</v>
      </c>
    </row>
    <row r="22" customFormat="false" ht="15" hidden="false" customHeight="false" outlineLevel="0" collapsed="false">
      <c r="B22" s="19" t="s">
        <v>73</v>
      </c>
      <c r="C22" s="28" t="n">
        <f aca="false">IFERROR(SUMIFS(Counts!$K$2:$K$2903,Counts!$B$2:$B$2903,$C$3,Counts!$C$2:$C$2903,$C$4,Counts!$F$2:$F$2903,"Mar-Apr")/SUMIFS(Counts!$J$2:$J$2903,Counts!$B$2:$B$2903,$C$3,Counts!$C$2:$C$2903,$C$4,Counts!$F$2:$F$2903,"Mar-Apr"),"")</f>
        <v>0.677884615384615</v>
      </c>
      <c r="D22" s="28" t="n">
        <f aca="false">IFERROR(SUMIFS(Counts!$K$2:$K$2903,Counts!$B$2:$B$2903,$C$3,Counts!$C$2:$C$2903,$C$4,Counts!$F$2:$F$2903,"May")/SUMIFS(Counts!$J$2:$J$2903,Counts!$B$2:$B$2903,$C$3,Counts!$C$2:$C$2903,$C$4,Counts!$F$2:$F$2903,"May"),"")</f>
        <v>0.7</v>
      </c>
      <c r="E22" s="28" t="n">
        <f aca="false">IFERROR(SUMIFS(Counts!$K$2:$K$2903,Counts!$B$2:$B$2903,$C$3,Counts!$C$2:$C$2903,$C$4,Counts!$F$2:$F$2903,"Jun")/SUMIFS(Counts!$J$2:$J$2903,Counts!$B$2:$B$2903,$C$3,Counts!$C$2:$C$2903,$C$4,Counts!$F$2:$F$2903,"Jun"),"")</f>
        <v>0.64</v>
      </c>
      <c r="F22" s="28" t="n">
        <f aca="false">IFERROR(SUMIFS(Counts!$K$2:$K$2903,Counts!$B$2:$B$2903,$C$3,Counts!$C$2:$C$2903,$C$4,Counts!$F$2:$F$2903,"Jul")/SUMIFS(Counts!$J$2:$J$2903,Counts!$B$2:$B$2903,$C$3,Counts!$C$2:$C$2903,$C$4,Counts!$F$2:$F$2903,"Jul"),"")</f>
        <v>0.710843373493976</v>
      </c>
      <c r="G22" s="28" t="n">
        <f aca="false">IFERROR(SUMIFS(Counts!$K$2:$K$2903,Counts!$B$2:$B$2903,$C$3,Counts!$C$2:$C$2903,$C$4,Counts!$F$2:$F$2903,"Aug")/SUMIFS(Counts!$J$2:$J$2903,Counts!$B$2:$B$2903,$C$3,Counts!$C$2:$C$2903,$C$4,Counts!$F$2:$F$2903,"Aug"),"")</f>
        <v>0.723981900452489</v>
      </c>
      <c r="H22" s="28" t="n">
        <f aca="false">IFERROR(SUMIFS(Counts!$K$2:$K$2903,Counts!$B$2:$B$2903,$C$3,Counts!$C$2:$C$2903,$C$4,Counts!$F$2:$F$2903,"Sep")/SUMIFS(Counts!$J$2:$J$2903,Counts!$B$2:$B$2903,$C$3,Counts!$C$2:$C$2903,$C$4,Counts!$F$2:$F$2903,"Sep"),"")</f>
        <v>0.653333333333333</v>
      </c>
      <c r="I22" s="29" t="n">
        <f aca="false">IFERROR(SUMIFS(Counts!$K$2:$K$2903,Counts!$B$2:$B$2903,$C$3,Counts!$C$2:$C$2903,$C$4)/SUMIFS(Counts!$J$2:$J$2903,Counts!$B$2:$B$2903,$C$3,Counts!$C$2:$C$2903,$C$4),"")</f>
        <v>0.684403669724771</v>
      </c>
    </row>
    <row r="23" customFormat="false" ht="15" hidden="false" customHeight="false" outlineLevel="0" collapsed="false">
      <c r="B23" s="16" t="s">
        <v>74</v>
      </c>
      <c r="C23" s="26" t="n">
        <f aca="false">IFERROR(SUMIFS(Counts!$I$2:$I$2903,Counts!$B$2:$B$2903,$C$3,Counts!$C$2:$C$2903,$C$4,Counts!$F$2:$F$2903,"Mar-Apr")/SUMIFS(Counts!$H$2:$H$2903,Counts!$B$2:$B$2903,$C$3,Counts!$C$2:$C$2903,$C$4,Counts!$F$2:$F$2903,"Mar-Apr"),"")</f>
        <v>0.253807106598985</v>
      </c>
      <c r="D23" s="26" t="n">
        <f aca="false">IFERROR(SUMIFS(Counts!$I$2:$I$2903,Counts!$B$2:$B$2903,$C$3,Counts!$C$2:$C$2903,$C$4,Counts!$F$2:$F$2903,"May")/SUMIFS(Counts!$H$2:$H$2903,Counts!$B$2:$B$2903,$C$3,Counts!$C$2:$C$2903,$C$4,Counts!$F$2:$F$2903,"May"),"")</f>
        <v>0.254545454545455</v>
      </c>
      <c r="E23" s="26" t="n">
        <f aca="false">IFERROR(SUMIFS(Counts!$I$2:$I$2903,Counts!$B$2:$B$2903,$C$3,Counts!$C$2:$C$2903,$C$4,Counts!$F$2:$F$2903,"Jun")/SUMIFS(Counts!$H$2:$H$2903,Counts!$B$2:$B$2903,$C$3,Counts!$C$2:$C$2903,$C$4,Counts!$F$2:$F$2903,"Jun"),"")</f>
        <v>0.294117647058824</v>
      </c>
      <c r="F23" s="26" t="n">
        <f aca="false">IFERROR(SUMIFS(Counts!$I$2:$I$2903,Counts!$B$2:$B$2903,$C$3,Counts!$C$2:$C$2903,$C$4,Counts!$F$2:$F$2903,"Jul")/SUMIFS(Counts!$H$2:$H$2903,Counts!$B$2:$B$2903,$C$3,Counts!$C$2:$C$2903,$C$4,Counts!$F$2:$F$2903,"Jul"),"")</f>
        <v>0.188679245283019</v>
      </c>
      <c r="G23" s="26" t="n">
        <f aca="false">IFERROR(SUMIFS(Counts!$I$2:$I$2903,Counts!$B$2:$B$2903,$C$3,Counts!$C$2:$C$2903,$C$4,Counts!$F$2:$F$2903,"Aug")/SUMIFS(Counts!$H$2:$H$2903,Counts!$B$2:$B$2903,$C$3,Counts!$C$2:$C$2903,$C$4,Counts!$F$2:$F$2903,"Aug"),"")</f>
        <v>0.224669603524229</v>
      </c>
      <c r="H23" s="26" t="n">
        <f aca="false">IFERROR(SUMIFS(Counts!$I$2:$I$2903,Counts!$B$2:$B$2903,$C$3,Counts!$C$2:$C$2903,$C$4,Counts!$F$2:$F$2903,"Sep")/SUMIFS(Counts!$H$2:$H$2903,Counts!$B$2:$B$2903,$C$3,Counts!$C$2:$C$2903,$C$4,Counts!$F$2:$F$2903,"Sep"),"")</f>
        <v>0.205882352941176</v>
      </c>
      <c r="I23" s="27" t="n">
        <f aca="false">IFERROR(SUMIFS(Counts!$I$2:$I$2903,Counts!$B$2:$B$2903,$C$3,Counts!$C$2:$C$2903,$C$4)/SUMIFS(Counts!$H$2:$H$2903,Counts!$B$2:$B$2903,$C$3,Counts!$C$2:$C$2903,$C$4),"")</f>
        <v>0.233301064859632</v>
      </c>
    </row>
    <row r="24" customFormat="false" ht="15" hidden="false" customHeight="false" outlineLevel="0" collapsed="false">
      <c r="B24" s="19" t="s">
        <v>75</v>
      </c>
      <c r="C24" s="28" t="n">
        <f aca="false">IFERROR(1-SUMIFS(Counts!$L$2:$L$2903,Counts!$B$2:$B$2903,$C$3,Counts!$C$2:$C$2903,$C$4,Counts!$F$2:$F$2903,"Mar-Apr")/SUMIFS(Counts!$K$2:$K$2903,Counts!$B$2:$B$2903,$C$3,Counts!$C$2:$C$2903,$C$4,Counts!$F$2:$F$2903,"Mar-Apr"),"")</f>
        <v>0.815602836879433</v>
      </c>
      <c r="D24" s="28" t="n">
        <f aca="false">IFERROR(1-SUMIFS(Counts!$L$2:$L$2903,Counts!$B$2:$B$2903,$C$3,Counts!$C$2:$C$2903,$C$4,Counts!$F$2:$F$2903,"May")/SUMIFS(Counts!$K$2:$K$2903,Counts!$B$2:$B$2903,$C$3,Counts!$C$2:$C$2903,$C$4,Counts!$F$2:$F$2903,"May"),"")</f>
        <v>0.797619047619048</v>
      </c>
      <c r="E24" s="28" t="n">
        <f aca="false">IFERROR(1-SUMIFS(Counts!$L$2:$L$2903,Counts!$B$2:$B$2903,$C$3,Counts!$C$2:$C$2903,$C$4,Counts!$F$2:$F$2903,"Jun")/SUMIFS(Counts!$K$2:$K$2903,Counts!$B$2:$B$2903,$C$3,Counts!$C$2:$C$2903,$C$4,Counts!$F$2:$F$2903,"Jun"),"")</f>
        <v>0.791666666666667</v>
      </c>
      <c r="F24" s="28" t="n">
        <f aca="false">IFERROR(1-SUMIFS(Counts!$L$2:$L$2903,Counts!$B$2:$B$2903,$C$3,Counts!$C$2:$C$2903,$C$4,Counts!$F$2:$F$2903,"Jul")/SUMIFS(Counts!$K$2:$K$2903,Counts!$B$2:$B$2903,$C$3,Counts!$C$2:$C$2903,$C$4,Counts!$F$2:$F$2903,"Jul"),"")</f>
        <v>0.838983050847458</v>
      </c>
      <c r="G24" s="28" t="n">
        <f aca="false">IFERROR(1-SUMIFS(Counts!$L$2:$L$2903,Counts!$B$2:$B$2903,$C$3,Counts!$C$2:$C$2903,$C$4,Counts!$F$2:$F$2903,"Aug")/SUMIFS(Counts!$K$2:$K$2903,Counts!$B$2:$B$2903,$C$3,Counts!$C$2:$C$2903,$C$4,Counts!$F$2:$F$2903,"Aug"),"")</f>
        <v>0.80625</v>
      </c>
      <c r="H24" s="28" t="n">
        <f aca="false">IFERROR(1-SUMIFS(Counts!$L$2:$L$2903,Counts!$B$2:$B$2903,$C$3,Counts!$C$2:$C$2903,$C$4,Counts!$F$2:$F$2903,"Sep")/SUMIFS(Counts!$K$2:$K$2903,Counts!$B$2:$B$2903,$C$3,Counts!$C$2:$C$2903,$C$4,Counts!$F$2:$F$2903,"Sep"),"")</f>
        <v>0.884353741496599</v>
      </c>
      <c r="I24" s="29" t="n">
        <f aca="false">IFERROR(1-SUMIFS(Counts!$L$2:$L$2903,Counts!$B$2:$B$2903,$C$3,Counts!$C$2:$C$2903,$C$4)/SUMIFS(Counts!$K$2:$K$2903,Counts!$B$2:$B$2903,$C$3,Counts!$C$2:$C$2903,$C$4),"")</f>
        <v>0.82573726541555</v>
      </c>
    </row>
    <row r="25" customFormat="false" ht="15" hidden="false" customHeight="false" outlineLevel="0" collapsed="false">
      <c r="B25" s="16" t="s">
        <v>41</v>
      </c>
      <c r="C25" s="30" t="n">
        <f aca="false">IFERROR(SUMIFS(Counts!$AJ$2:$AJ$2903,Counts!$B$2:$B$2903,$C$3,Counts!$C$2:$C$2903,$C$4,Counts!$F$2:$F$2903,"Mar-Apr")/SUMIFS(Counts!$AI$2:$AI$2903,Counts!$B$2:$B$2903,$C$3,Counts!$C$2:$C$2903,$C$4,Counts!$F$2:$F$2903,"Mar-Apr"),"")</f>
        <v>73.5875</v>
      </c>
      <c r="D25" s="30" t="n">
        <f aca="false">IFERROR(SUMIFS(Counts!$AJ$2:$AJ$2903,Counts!$B$2:$B$2903,$C$3,Counts!$C$2:$C$2903,$C$4,Counts!$F$2:$F$2903,"May")/SUMIFS(Counts!$AI$2:$AI$2903,Counts!$B$2:$B$2903,$C$3,Counts!$C$2:$C$2903,$C$4,Counts!$F$2:$F$2903,"May"),"")</f>
        <v>72.9553191489362</v>
      </c>
      <c r="E25" s="30" t="n">
        <f aca="false">IFERROR(SUMIFS(Counts!$AJ$2:$AJ$2903,Counts!$B$2:$B$2903,$C$3,Counts!$C$2:$C$2903,$C$4,Counts!$F$2:$F$2903,"Jun")/SUMIFS(Counts!$AI$2:$AI$2903,Counts!$B$2:$B$2903,$C$3,Counts!$C$2:$C$2903,$C$4,Counts!$F$2:$F$2903,"Jun"),"")</f>
        <v>74.6795918367347</v>
      </c>
      <c r="F25" s="30" t="n">
        <f aca="false">IFERROR(SUMIFS(Counts!$AJ$2:$AJ$2903,Counts!$B$2:$B$2903,$C$3,Counts!$C$2:$C$2903,$C$4,Counts!$F$2:$F$2903,"Jul")/SUMIFS(Counts!$AI$2:$AI$2903,Counts!$B$2:$B$2903,$C$3,Counts!$C$2:$C$2903,$C$4,Counts!$F$2:$F$2903,"Jul"),"")</f>
        <v>73.2652173913044</v>
      </c>
      <c r="G25" s="30" t="n">
        <f aca="false">IFERROR(SUMIFS(Counts!$AJ$2:$AJ$2903,Counts!$B$2:$B$2903,$C$3,Counts!$C$2:$C$2903,$C$4,Counts!$F$2:$F$2903,"Aug")/SUMIFS(Counts!$AI$2:$AI$2903,Counts!$B$2:$B$2903,$C$3,Counts!$C$2:$C$2903,$C$4,Counts!$F$2:$F$2903,"Aug"),"")</f>
        <v>73.643842364532</v>
      </c>
      <c r="H25" s="30" t="n">
        <f aca="false">IFERROR(SUMIFS(Counts!$AJ$2:$AJ$2903,Counts!$B$2:$B$2903,$C$3,Counts!$C$2:$C$2903,$C$4,Counts!$F$2:$F$2903,"Sep")/SUMIFS(Counts!$AI$2:$AI$2903,Counts!$B$2:$B$2903,$C$3,Counts!$C$2:$C$2903,$C$4,Counts!$F$2:$F$2903,"Sep"),"")</f>
        <v>73.5305555555556</v>
      </c>
      <c r="I25" s="31" t="n">
        <f aca="false">IFERROR(SUMIFS(Counts!$AJ$2:$AJ$2903,Counts!$B$2:$B$2903,$C$3,Counts!$C$2:$C$2903,$C$4)/SUMIFS(Counts!$AI$2:$AI$2903,Counts!$B$2:$B$2903,$C$3,Counts!$C$2:$C$2903,$C$4),"")</f>
        <v>73.5923509561305</v>
      </c>
    </row>
    <row r="26" customFormat="false" ht="15" hidden="false" customHeight="false" outlineLevel="0" collapsed="false">
      <c r="B26" s="19" t="s">
        <v>43</v>
      </c>
      <c r="C26" s="28" t="n">
        <f aca="false">IFERROR(SUMIFS(Counts!$AK$2:$AK$2903,Counts!$B$2:$B$2903,$C$3,Counts!$C$2:$C$2903,$C$4,Counts!$F$2:$F$2903,"Mar-Apr")/SUMIFS(Counts!$AI$2:$AI$2903,Counts!$B$2:$B$2903,$C$3,Counts!$C$2:$C$2903,$C$4,Counts!$F$2:$F$2903,"Mar-Apr"),"")</f>
        <v>0.380681818181818</v>
      </c>
      <c r="D26" s="28" t="n">
        <f aca="false">IFERROR(SUMIFS(Counts!$AK$2:$AK$2903,Counts!$B$2:$B$2903,$C$3,Counts!$C$2:$C$2903,$C$4,Counts!$F$2:$F$2903,"May")/SUMIFS(Counts!$AI$2:$AI$2903,Counts!$B$2:$B$2903,$C$3,Counts!$C$2:$C$2903,$C$4,Counts!$F$2:$F$2903,"May"),"")</f>
        <v>0.287234042553192</v>
      </c>
      <c r="E26" s="28" t="n">
        <f aca="false">IFERROR(SUMIFS(Counts!$AK$2:$AK$2903,Counts!$B$2:$B$2903,$C$3,Counts!$C$2:$C$2903,$C$4,Counts!$F$2:$F$2903,"Jun")/SUMIFS(Counts!$AI$2:$AI$2903,Counts!$B$2:$B$2903,$C$3,Counts!$C$2:$C$2903,$C$4,Counts!$F$2:$F$2903,"Jun"),"")</f>
        <v>0.448979591836735</v>
      </c>
      <c r="F26" s="28" t="n">
        <f aca="false">IFERROR(SUMIFS(Counts!$AK$2:$AK$2903,Counts!$B$2:$B$2903,$C$3,Counts!$C$2:$C$2903,$C$4,Counts!$F$2:$F$2903,"Jul")/SUMIFS(Counts!$AI$2:$AI$2903,Counts!$B$2:$B$2903,$C$3,Counts!$C$2:$C$2903,$C$4,Counts!$F$2:$F$2903,"Jul"),"")</f>
        <v>0.376811594202899</v>
      </c>
      <c r="G26" s="28" t="n">
        <f aca="false">IFERROR(SUMIFS(Counts!$AK$2:$AK$2903,Counts!$B$2:$B$2903,$C$3,Counts!$C$2:$C$2903,$C$4,Counts!$F$2:$F$2903,"Aug")/SUMIFS(Counts!$AI$2:$AI$2903,Counts!$B$2:$B$2903,$C$3,Counts!$C$2:$C$2903,$C$4,Counts!$F$2:$F$2903,"Aug"),"")</f>
        <v>0.389162561576355</v>
      </c>
      <c r="H26" s="28" t="n">
        <f aca="false">IFERROR(SUMIFS(Counts!$AK$2:$AK$2903,Counts!$B$2:$B$2903,$C$3,Counts!$C$2:$C$2903,$C$4,Counts!$F$2:$F$2903,"Sep")/SUMIFS(Counts!$AI$2:$AI$2903,Counts!$B$2:$B$2903,$C$3,Counts!$C$2:$C$2903,$C$4,Counts!$F$2:$F$2903,"Sep"),"")</f>
        <v>0.4</v>
      </c>
      <c r="I26" s="29" t="n">
        <f aca="false">IFERROR(SUMIFS(Counts!$AK$2:$AK$2903,Counts!$B$2:$B$2903,$C$3,Counts!$C$2:$C$2903,$C$4)/SUMIFS(Counts!$AI$2:$AI$2903,Counts!$B$2:$B$2903,$C$3,Counts!$C$2:$C$2903,$C$4),"")</f>
        <v>0.383577052868391</v>
      </c>
    </row>
    <row r="27" customFormat="false" ht="15" hidden="false" customHeight="false" outlineLevel="0" collapsed="false">
      <c r="B27" s="16" t="s">
        <v>45</v>
      </c>
      <c r="C27" s="32" t="n">
        <f aca="false">IFERROR(SUMIFS(Counts!$O$2:$O$2903,Counts!$B$2:$B$2903,$C$3,Counts!$C$2:$C$2903,$C$4,Counts!$F$2:$F$2903,"Mar-Apr"),"")</f>
        <v>-6.731</v>
      </c>
      <c r="D27" s="32" t="n">
        <f aca="false">IFERROR(SUMIFS(Counts!$O$2:$O$2903,Counts!$B$2:$B$2903,$C$3,Counts!$C$2:$C$2903,$C$4,Counts!$F$2:$F$2903,"May"),"")</f>
        <v>-5.479</v>
      </c>
      <c r="E27" s="32" t="n">
        <f aca="false">IFERROR(SUMIFS(Counts!$O$2:$O$2903,Counts!$B$2:$B$2903,$C$3,Counts!$C$2:$C$2903,$C$4,Counts!$F$2:$F$2903,"Jun"),"")</f>
        <v>1.445</v>
      </c>
      <c r="F27" s="32" t="n">
        <f aca="false">IFERROR(SUMIFS(Counts!$O$2:$O$2903,Counts!$B$2:$B$2903,$C$3,Counts!$C$2:$C$2903,$C$4,Counts!$F$2:$F$2903,"Jul"),"")</f>
        <v>-0.22</v>
      </c>
      <c r="G27" s="32" t="n">
        <f aca="false">IFERROR(SUMIFS(Counts!$O$2:$O$2903,Counts!$B$2:$B$2903,$C$3,Counts!$C$2:$C$2903,$C$4,Counts!$F$2:$F$2903,"Aug"),"")</f>
        <v>10.436</v>
      </c>
      <c r="H27" s="32" t="n">
        <f aca="false">IFERROR(SUMIFS(Counts!$O$2:$O$2903,Counts!$B$2:$B$2903,$C$3,Counts!$C$2:$C$2903,$C$4,Counts!$F$2:$F$2903,"Sep"),"")</f>
        <v>2.415</v>
      </c>
      <c r="I27" s="33" t="n">
        <f aca="false">IFERROR(SUMIFS(Counts!$O$2:$O$2903,Counts!$B$2:$B$2903,$C$3,Counts!$C$2:$C$2903,$C$4),"")</f>
        <v>1.866</v>
      </c>
    </row>
    <row r="29" customFormat="false" ht="15" hidden="false" customHeight="false" outlineLevel="0" collapsed="false">
      <c r="B29" s="2" t="s">
        <v>76</v>
      </c>
    </row>
  </sheetData>
  <mergeCells count="1">
    <mergeCell ref="C4:E4"/>
  </mergeCells>
  <dataValidations count="2">
    <dataValidation allowBlank="false" errorStyle="stop" operator="between" showDropDown="false" showErrorMessage="false" showInputMessage="false" sqref="C3" type="list">
      <formula1>Lists!$A$1:$A$30</formula1>
      <formula2>0</formula2>
    </dataValidation>
    <dataValidation allowBlank="false" errorStyle="stop" operator="between" showDropDown="false" showErrorMessage="false" showInputMessage="false" sqref="C4" type="list">
      <formula1>OFFSET(Lists!$D$1,MATCH($C$3,Lists!$C$1:$C$739,0)-1,0,COUNTIF(Lists!$C$1:$C$739,$C$3),1)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B33"/>
    <pageSetUpPr fitToPage="false"/>
  </sheetPr>
  <dimension ref="B2:J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10" min="3" style="0" width="10"/>
  </cols>
  <sheetData>
    <row r="2" customFormat="false" ht="19.7" hidden="false" customHeight="false" outlineLevel="0" collapsed="false">
      <c r="B2" s="1" t="s">
        <v>77</v>
      </c>
    </row>
    <row r="3" customFormat="false" ht="15" hidden="false" customHeight="false" outlineLevel="0" collapsed="false">
      <c r="B3" s="4" t="s">
        <v>47</v>
      </c>
      <c r="C3" s="12" t="s">
        <v>48</v>
      </c>
    </row>
    <row r="5" customFormat="false" ht="15" hidden="false" customHeight="false" outlineLevel="0" collapsed="false">
      <c r="B5" s="15" t="s">
        <v>52</v>
      </c>
      <c r="C5" s="15" t="s">
        <v>53</v>
      </c>
      <c r="D5" s="15" t="s">
        <v>54</v>
      </c>
      <c r="E5" s="15" t="s">
        <v>55</v>
      </c>
      <c r="F5" s="15" t="s">
        <v>56</v>
      </c>
      <c r="G5" s="15" t="s">
        <v>57</v>
      </c>
      <c r="H5" s="15" t="s">
        <v>58</v>
      </c>
      <c r="I5" s="15" t="s">
        <v>59</v>
      </c>
      <c r="J5" s="15" t="s">
        <v>78</v>
      </c>
    </row>
    <row r="6" customFormat="false" ht="15" hidden="false" customHeight="false" outlineLevel="0" collapsed="false">
      <c r="B6" s="16" t="s">
        <v>60</v>
      </c>
      <c r="C6" s="17" t="n">
        <f aca="false">IFERROR(SUMIFS(Counts!$P$2:$P$2903,Counts!$B$2:$B$2903,$C$3,Counts!$F$2:$F$2903,"Mar-Apr"),"")</f>
        <v>1191</v>
      </c>
      <c r="D6" s="17" t="n">
        <f aca="false">IFERROR(SUMIFS(Counts!$P$2:$P$2903,Counts!$B$2:$B$2903,$C$3,Counts!$F$2:$F$2903,"May"),"")</f>
        <v>1081</v>
      </c>
      <c r="E6" s="17" t="n">
        <f aca="false">IFERROR(SUMIFS(Counts!$P$2:$P$2903,Counts!$B$2:$B$2903,$C$3,Counts!$F$2:$F$2903,"Jun"),"")</f>
        <v>1045</v>
      </c>
      <c r="F6" s="17" t="n">
        <f aca="false">IFERROR(SUMIFS(Counts!$P$2:$P$2903,Counts!$B$2:$B$2903,$C$3,Counts!$F$2:$F$2903,"Jul"),"")</f>
        <v>884</v>
      </c>
      <c r="G6" s="17" t="n">
        <f aca="false">IFERROR(SUMIFS(Counts!$P$2:$P$2903,Counts!$B$2:$B$2903,$C$3,Counts!$F$2:$F$2903,"Aug"),"")</f>
        <v>1034</v>
      </c>
      <c r="H6" s="17" t="n">
        <f aca="false">IFERROR(SUMIFS(Counts!$P$2:$P$2903,Counts!$B$2:$B$2903,$C$3,Counts!$F$2:$F$2903,"Sep"),"")</f>
        <v>891</v>
      </c>
      <c r="I6" s="18" t="n">
        <f aca="false">IFERROR(SUMIFS(Counts!$P$2:$P$2903,Counts!$B$2:$B$2903,$C$3),"")</f>
        <v>6126</v>
      </c>
      <c r="J6" s="18" t="n">
        <f aca="false">IFERROR(SUM(Counts!$P$2:$P$2903)/30,"")</f>
        <v>6128.3</v>
      </c>
    </row>
    <row r="7" customFormat="false" ht="15" hidden="false" customHeight="false" outlineLevel="0" collapsed="false">
      <c r="B7" s="19" t="s">
        <v>61</v>
      </c>
      <c r="C7" s="20" t="n">
        <f aca="false">IFERROR(SUMIFS(Counts!$R$2:$R$2903,Counts!$B$2:$B$2903,$C$3,Counts!$F$2:$F$2903,"Mar-Apr")/SUMIFS(Counts!$Q$2:$Q$2903,Counts!$B$2:$B$2903,$C$3,Counts!$F$2:$F$2903,"Mar-Apr"),"")</f>
        <v>0.245963912630579</v>
      </c>
      <c r="D7" s="20" t="n">
        <f aca="false">IFERROR(SUMIFS(Counts!$R$2:$R$2903,Counts!$B$2:$B$2903,$C$3,Counts!$F$2:$F$2903,"May")/SUMIFS(Counts!$Q$2:$Q$2903,Counts!$B$2:$B$2903,$C$3,Counts!$F$2:$F$2903,"May"),"")</f>
        <v>0.248945147679325</v>
      </c>
      <c r="E7" s="20" t="n">
        <f aca="false">IFERROR(SUMIFS(Counts!$R$2:$R$2903,Counts!$B$2:$B$2903,$C$3,Counts!$F$2:$F$2903,"Jun")/SUMIFS(Counts!$Q$2:$Q$2903,Counts!$B$2:$B$2903,$C$3,Counts!$F$2:$F$2903,"Jun"),"")</f>
        <v>0.246794871794872</v>
      </c>
      <c r="F7" s="20" t="n">
        <f aca="false">IFERROR(SUMIFS(Counts!$R$2:$R$2903,Counts!$B$2:$B$2903,$C$3,Counts!$F$2:$F$2903,"Jul")/SUMIFS(Counts!$Q$2:$Q$2903,Counts!$B$2:$B$2903,$C$3,Counts!$F$2:$F$2903,"Jul"),"")</f>
        <v>0.23279098873592</v>
      </c>
      <c r="G7" s="20" t="n">
        <f aca="false">IFERROR(SUMIFS(Counts!$R$2:$R$2903,Counts!$B$2:$B$2903,$C$3,Counts!$F$2:$F$2903,"Aug")/SUMIFS(Counts!$Q$2:$Q$2903,Counts!$B$2:$B$2903,$C$3,Counts!$F$2:$F$2903,"Aug"),"")</f>
        <v>0.248671625929862</v>
      </c>
      <c r="H7" s="20" t="n">
        <f aca="false">IFERROR(SUMIFS(Counts!$R$2:$R$2903,Counts!$B$2:$B$2903,$C$3,Counts!$F$2:$F$2903,"Sep")/SUMIFS(Counts!$Q$2:$Q$2903,Counts!$B$2:$B$2903,$C$3,Counts!$F$2:$F$2903,"Sep"),"")</f>
        <v>0.24537607891492</v>
      </c>
      <c r="I7" s="21" t="n">
        <f aca="false">IFERROR(SUMIFS(Counts!$R$2:$R$2903,Counts!$B$2:$B$2903,$C$3)/SUMIFS(Counts!$Q$2:$Q$2903,Counts!$B$2:$B$2903,$C$3),"")</f>
        <v>0.245080174927114</v>
      </c>
      <c r="J7" s="21" t="n">
        <f aca="false">IFERROR(SUM(Counts!$R$2:$R$2903)/SUM(Counts!$Q$2:$Q$2903),"")</f>
        <v>0.243976954772823</v>
      </c>
    </row>
    <row r="8" customFormat="false" ht="15" hidden="false" customHeight="false" outlineLevel="0" collapsed="false">
      <c r="B8" s="16" t="s">
        <v>62</v>
      </c>
      <c r="C8" s="22" t="n">
        <f aca="false">IFERROR((SUMIFS(Counts!$R$2:$R$2903,Counts!$B$2:$B$2903,$C$3,Counts!$F$2:$F$2903,"Mar-Apr")+SUMIFS(Counts!$V$2:$V$2903,Counts!$B$2:$B$2903,$C$3,Counts!$F$2:$F$2903,"Mar-Apr")+SUMIFS(Counts!$W$2:$W$2903,Counts!$B$2:$B$2903,$C$3,Counts!$F$2:$F$2903,"Mar-Apr"))/(SUMIFS(Counts!$Q$2:$Q$2903,Counts!$B$2:$B$2903,$C$3,Counts!$F$2:$F$2903,"Mar-Apr")+SUMIFS(Counts!$V$2:$V$2903,Counts!$B$2:$B$2903,$C$3,Counts!$F$2:$F$2903,"Mar-Apr")+SUMIFS(Counts!$W$2:$W$2903,Counts!$B$2:$B$2903,$C$3,Counts!$F$2:$F$2903,"Mar-Apr")+SUMIFS(Counts!$X$2:$X$2903,Counts!$B$2:$B$2903,$C$3,Counts!$F$2:$F$2903,"Mar-Apr")),"")</f>
        <v>0.3229078613694</v>
      </c>
      <c r="D8" s="22" t="n">
        <f aca="false">IFERROR((SUMIFS(Counts!$R$2:$R$2903,Counts!$B$2:$B$2903,$C$3,Counts!$F$2:$F$2903,"May")+SUMIFS(Counts!$V$2:$V$2903,Counts!$B$2:$B$2903,$C$3,Counts!$F$2:$F$2903,"May")+SUMIFS(Counts!$W$2:$W$2903,Counts!$B$2:$B$2903,$C$3,Counts!$F$2:$F$2903,"May"))/(SUMIFS(Counts!$Q$2:$Q$2903,Counts!$B$2:$B$2903,$C$3,Counts!$F$2:$F$2903,"May")+SUMIFS(Counts!$V$2:$V$2903,Counts!$B$2:$B$2903,$C$3,Counts!$F$2:$F$2903,"May")+SUMIFS(Counts!$W$2:$W$2903,Counts!$B$2:$B$2903,$C$3,Counts!$F$2:$F$2903,"May")+SUMIFS(Counts!$X$2:$X$2903,Counts!$B$2:$B$2903,$C$3,Counts!$F$2:$F$2903,"May")),"")</f>
        <v>0.335807050092764</v>
      </c>
      <c r="E8" s="22" t="n">
        <f aca="false">IFERROR((SUMIFS(Counts!$R$2:$R$2903,Counts!$B$2:$B$2903,$C$3,Counts!$F$2:$F$2903,"Jun")+SUMIFS(Counts!$V$2:$V$2903,Counts!$B$2:$B$2903,$C$3,Counts!$F$2:$F$2903,"Jun")+SUMIFS(Counts!$W$2:$W$2903,Counts!$B$2:$B$2903,$C$3,Counts!$F$2:$F$2903,"Jun"))/(SUMIFS(Counts!$Q$2:$Q$2903,Counts!$B$2:$B$2903,$C$3,Counts!$F$2:$F$2903,"Jun")+SUMIFS(Counts!$V$2:$V$2903,Counts!$B$2:$B$2903,$C$3,Counts!$F$2:$F$2903,"Jun")+SUMIFS(Counts!$W$2:$W$2903,Counts!$B$2:$B$2903,$C$3,Counts!$F$2:$F$2903,"Jun")+SUMIFS(Counts!$X$2:$X$2903,Counts!$B$2:$B$2903,$C$3,Counts!$F$2:$F$2903,"Jun")),"")</f>
        <v>0.320230105465005</v>
      </c>
      <c r="F8" s="22" t="n">
        <f aca="false">IFERROR((SUMIFS(Counts!$R$2:$R$2903,Counts!$B$2:$B$2903,$C$3,Counts!$F$2:$F$2903,"Jul")+SUMIFS(Counts!$V$2:$V$2903,Counts!$B$2:$B$2903,$C$3,Counts!$F$2:$F$2903,"Jul")+SUMIFS(Counts!$W$2:$W$2903,Counts!$B$2:$B$2903,$C$3,Counts!$F$2:$F$2903,"Jul"))/(SUMIFS(Counts!$Q$2:$Q$2903,Counts!$B$2:$B$2903,$C$3,Counts!$F$2:$F$2903,"Jul")+SUMIFS(Counts!$V$2:$V$2903,Counts!$B$2:$B$2903,$C$3,Counts!$F$2:$F$2903,"Jul")+SUMIFS(Counts!$W$2:$W$2903,Counts!$B$2:$B$2903,$C$3,Counts!$F$2:$F$2903,"Jul")+SUMIFS(Counts!$X$2:$X$2903,Counts!$B$2:$B$2903,$C$3,Counts!$F$2:$F$2903,"Jul")),"")</f>
        <v>0.295790671217292</v>
      </c>
      <c r="G8" s="22" t="n">
        <f aca="false">IFERROR((SUMIFS(Counts!$R$2:$R$2903,Counts!$B$2:$B$2903,$C$3,Counts!$F$2:$F$2903,"Aug")+SUMIFS(Counts!$V$2:$V$2903,Counts!$B$2:$B$2903,$C$3,Counts!$F$2:$F$2903,"Aug")+SUMIFS(Counts!$W$2:$W$2903,Counts!$B$2:$B$2903,$C$3,Counts!$F$2:$F$2903,"Aug"))/(SUMIFS(Counts!$Q$2:$Q$2903,Counts!$B$2:$B$2903,$C$3,Counts!$F$2:$F$2903,"Aug")+SUMIFS(Counts!$V$2:$V$2903,Counts!$B$2:$B$2903,$C$3,Counts!$F$2:$F$2903,"Aug")+SUMIFS(Counts!$W$2:$W$2903,Counts!$B$2:$B$2903,$C$3,Counts!$F$2:$F$2903,"Aug")+SUMIFS(Counts!$X$2:$X$2903,Counts!$B$2:$B$2903,$C$3,Counts!$F$2:$F$2903,"Aug")),"")</f>
        <v>0.311348205625606</v>
      </c>
      <c r="H8" s="22" t="n">
        <f aca="false">IFERROR((SUMIFS(Counts!$R$2:$R$2903,Counts!$B$2:$B$2903,$C$3,Counts!$F$2:$F$2903,"Sep")+SUMIFS(Counts!$V$2:$V$2903,Counts!$B$2:$B$2903,$C$3,Counts!$F$2:$F$2903,"Sep")+SUMIFS(Counts!$W$2:$W$2903,Counts!$B$2:$B$2903,$C$3,Counts!$F$2:$F$2903,"Sep"))/(SUMIFS(Counts!$Q$2:$Q$2903,Counts!$B$2:$B$2903,$C$3,Counts!$F$2:$F$2903,"Sep")+SUMIFS(Counts!$V$2:$V$2903,Counts!$B$2:$B$2903,$C$3,Counts!$F$2:$F$2903,"Sep")+SUMIFS(Counts!$W$2:$W$2903,Counts!$B$2:$B$2903,$C$3,Counts!$F$2:$F$2903,"Sep")+SUMIFS(Counts!$X$2:$X$2903,Counts!$B$2:$B$2903,$C$3,Counts!$F$2:$F$2903,"Sep")),"")</f>
        <v>0.310461192350956</v>
      </c>
      <c r="I8" s="23" t="n">
        <f aca="false">IFERROR((SUMIFS(Counts!$R$2:$R$2903,Counts!$B$2:$B$2903,$C$3)+SUMIFS(Counts!$V$2:$V$2903,Counts!$B$2:$B$2903,$C$3)+SUMIFS(Counts!$W$2:$W$2903,Counts!$B$2:$B$2903,$C$3))/(SUMIFS(Counts!$Q$2:$Q$2903,Counts!$B$2:$B$2903,$C$3)+SUMIFS(Counts!$V$2:$V$2903,Counts!$B$2:$B$2903,$C$3)+SUMIFS(Counts!$W$2:$W$2903,Counts!$B$2:$B$2903,$C$3)+SUMIFS(Counts!$X$2:$X$2903,Counts!$B$2:$B$2903,$C$3)),"")</f>
        <v>0.317057184990988</v>
      </c>
      <c r="J8" s="23" t="n">
        <f aca="false">IFERROR((SUM(Counts!$R$2:$R$2903)+SUM(Counts!$V$2:$V$2903)+SUM(Counts!$W$2:$W$2903))/(SUM(Counts!$Q$2:$Q$2903)+SUM(Counts!$V$2:$V$2903)+SUM(Counts!$W$2:$W$2903)+SUM(Counts!$X$2:$X$2903)),"")</f>
        <v>0.31845491686876</v>
      </c>
    </row>
    <row r="9" customFormat="false" ht="15" hidden="false" customHeight="false" outlineLevel="0" collapsed="false">
      <c r="B9" s="19" t="s">
        <v>63</v>
      </c>
      <c r="C9" s="20" t="n">
        <f aca="false">IFERROR((SUMIFS(Counts!$R$2:$R$2903,Counts!$B$2:$B$2903,$C$3,Counts!$F$2:$F$2903,"Mar-Apr")+SUMIFS(Counts!$S$2:$S$2903,Counts!$B$2:$B$2903,$C$3,Counts!$F$2:$F$2903,"Mar-Apr")+2*SUMIFS(Counts!$T$2:$T$2903,Counts!$B$2:$B$2903,$C$3,Counts!$F$2:$F$2903,"Mar-Apr")+3*SUMIFS(Counts!$U$2:$U$2903,Counts!$B$2:$B$2903,$C$3,Counts!$F$2:$F$2903,"Mar-Apr"))/SUMIFS(Counts!$Q$2:$Q$2903,Counts!$B$2:$B$2903,$C$3,Counts!$F$2:$F$2903,"Mar-Apr"),"")</f>
        <v>0.393162393162393</v>
      </c>
      <c r="D9" s="20" t="n">
        <f aca="false">IFERROR((SUMIFS(Counts!$R$2:$R$2903,Counts!$B$2:$B$2903,$C$3,Counts!$F$2:$F$2903,"May")+SUMIFS(Counts!$S$2:$S$2903,Counts!$B$2:$B$2903,$C$3,Counts!$F$2:$F$2903,"May")+2*SUMIFS(Counts!$T$2:$T$2903,Counts!$B$2:$B$2903,$C$3,Counts!$F$2:$F$2903,"May")+3*SUMIFS(Counts!$U$2:$U$2903,Counts!$B$2:$B$2903,$C$3,Counts!$F$2:$F$2903,"May"))/SUMIFS(Counts!$Q$2:$Q$2903,Counts!$B$2:$B$2903,$C$3,Counts!$F$2:$F$2903,"May"),"")</f>
        <v>0.39662447257384</v>
      </c>
      <c r="E9" s="20" t="n">
        <f aca="false">IFERROR((SUMIFS(Counts!$R$2:$R$2903,Counts!$B$2:$B$2903,$C$3,Counts!$F$2:$F$2903,"Jun")+SUMIFS(Counts!$S$2:$S$2903,Counts!$B$2:$B$2903,$C$3,Counts!$F$2:$F$2903,"Jun")+2*SUMIFS(Counts!$T$2:$T$2903,Counts!$B$2:$B$2903,$C$3,Counts!$F$2:$F$2903,"Jun")+3*SUMIFS(Counts!$U$2:$U$2903,Counts!$B$2:$B$2903,$C$3,Counts!$F$2:$F$2903,"Jun"))/SUMIFS(Counts!$Q$2:$Q$2903,Counts!$B$2:$B$2903,$C$3,Counts!$F$2:$F$2903,"Jun"),"")</f>
        <v>0.436965811965812</v>
      </c>
      <c r="F9" s="20" t="n">
        <f aca="false">IFERROR((SUMIFS(Counts!$R$2:$R$2903,Counts!$B$2:$B$2903,$C$3,Counts!$F$2:$F$2903,"Jul")+SUMIFS(Counts!$S$2:$S$2903,Counts!$B$2:$B$2903,$C$3,Counts!$F$2:$F$2903,"Jul")+2*SUMIFS(Counts!$T$2:$T$2903,Counts!$B$2:$B$2903,$C$3,Counts!$F$2:$F$2903,"Jul")+3*SUMIFS(Counts!$U$2:$U$2903,Counts!$B$2:$B$2903,$C$3,Counts!$F$2:$F$2903,"Jul"))/SUMIFS(Counts!$Q$2:$Q$2903,Counts!$B$2:$B$2903,$C$3,Counts!$F$2:$F$2903,"Jul"),"")</f>
        <v>0.377972465581977</v>
      </c>
      <c r="G9" s="20" t="n">
        <f aca="false">IFERROR((SUMIFS(Counts!$R$2:$R$2903,Counts!$B$2:$B$2903,$C$3,Counts!$F$2:$F$2903,"Aug")+SUMIFS(Counts!$S$2:$S$2903,Counts!$B$2:$B$2903,$C$3,Counts!$F$2:$F$2903,"Aug")+2*SUMIFS(Counts!$T$2:$T$2903,Counts!$B$2:$B$2903,$C$3,Counts!$F$2:$F$2903,"Aug")+3*SUMIFS(Counts!$U$2:$U$2903,Counts!$B$2:$B$2903,$C$3,Counts!$F$2:$F$2903,"Aug"))/SUMIFS(Counts!$Q$2:$Q$2903,Counts!$B$2:$B$2903,$C$3,Counts!$F$2:$F$2903,"Aug"),"")</f>
        <v>0.388947927736451</v>
      </c>
      <c r="H9" s="20" t="n">
        <f aca="false">IFERROR((SUMIFS(Counts!$R$2:$R$2903,Counts!$B$2:$B$2903,$C$3,Counts!$F$2:$F$2903,"Sep")+SUMIFS(Counts!$S$2:$S$2903,Counts!$B$2:$B$2903,$C$3,Counts!$F$2:$F$2903,"Sep")+2*SUMIFS(Counts!$T$2:$T$2903,Counts!$B$2:$B$2903,$C$3,Counts!$F$2:$F$2903,"Sep")+3*SUMIFS(Counts!$U$2:$U$2903,Counts!$B$2:$B$2903,$C$3,Counts!$F$2:$F$2903,"Sep"))/SUMIFS(Counts!$Q$2:$Q$2903,Counts!$B$2:$B$2903,$C$3,Counts!$F$2:$F$2903,"Sep"),"")</f>
        <v>0.416769420468557</v>
      </c>
      <c r="I9" s="21" t="n">
        <f aca="false">IFERROR((SUMIFS(Counts!$R$2:$R$2903,Counts!$B$2:$B$2903,$C$3)+SUMIFS(Counts!$S$2:$S$2903,Counts!$B$2:$B$2903,$C$3)+2*SUMIFS(Counts!$T$2:$T$2903,Counts!$B$2:$B$2903,$C$3)+3*SUMIFS(Counts!$U$2:$U$2903,Counts!$B$2:$B$2903,$C$3))/SUMIFS(Counts!$Q$2:$Q$2903,Counts!$B$2:$B$2903,$C$3),"")</f>
        <v>0.401785714285714</v>
      </c>
      <c r="J9" s="21" t="n">
        <f aca="false">IFERROR((SUM(Counts!$R$2:$R$2903)+SUM(Counts!$S$2:$S$2903)+2*SUM(Counts!$T$2:$T$2903)+3*SUM(Counts!$U$2:$U$2903)/30)/SUM(Counts!$Q$2:$Q$2903),"")</f>
        <v>0.301482878326833</v>
      </c>
    </row>
    <row r="10" customFormat="false" ht="15" hidden="false" customHeight="false" outlineLevel="0" collapsed="false">
      <c r="B10" s="16" t="s">
        <v>64</v>
      </c>
      <c r="C10" s="17" t="n">
        <f aca="false">IFERROR(SUMIFS(Counts!$U$2:$U$2903,Counts!$B$2:$B$2903,$C$3,Counts!$F$2:$F$2903,"Mar-Apr"),"")</f>
        <v>32</v>
      </c>
      <c r="D10" s="17" t="n">
        <f aca="false">IFERROR(SUMIFS(Counts!$U$2:$U$2903,Counts!$B$2:$B$2903,$C$3,Counts!$F$2:$F$2903,"May"),"")</f>
        <v>31</v>
      </c>
      <c r="E10" s="17" t="n">
        <f aca="false">IFERROR(SUMIFS(Counts!$U$2:$U$2903,Counts!$B$2:$B$2903,$C$3,Counts!$F$2:$F$2903,"Jun"),"")</f>
        <v>46</v>
      </c>
      <c r="F10" s="17" t="n">
        <f aca="false">IFERROR(SUMIFS(Counts!$U$2:$U$2903,Counts!$B$2:$B$2903,$C$3,Counts!$F$2:$F$2903,"Jul"),"")</f>
        <v>24</v>
      </c>
      <c r="G10" s="17" t="n">
        <f aca="false">IFERROR(SUMIFS(Counts!$U$2:$U$2903,Counts!$B$2:$B$2903,$C$3,Counts!$F$2:$F$2903,"Aug"),"")</f>
        <v>27</v>
      </c>
      <c r="H10" s="17" t="n">
        <f aca="false">IFERROR(SUMIFS(Counts!$U$2:$U$2903,Counts!$B$2:$B$2903,$C$3,Counts!$F$2:$F$2903,"Sep"),"")</f>
        <v>34</v>
      </c>
      <c r="I10" s="18" t="n">
        <f aca="false">IFERROR(SUMIFS(Counts!$U$2:$U$2903,Counts!$B$2:$B$2903,$C$3),"")</f>
        <v>194</v>
      </c>
      <c r="J10" s="18" t="n">
        <f aca="false">IFERROR(SUM(Counts!$U$2:$U$2903)/30,"")</f>
        <v>185.833333333333</v>
      </c>
    </row>
    <row r="11" customFormat="false" ht="15" hidden="false" customHeight="false" outlineLevel="0" collapsed="false">
      <c r="B11" s="19" t="s">
        <v>65</v>
      </c>
      <c r="C11" s="20" t="n">
        <f aca="false">IFERROR(SUMIFS(Counts!$Z$2:$Z$2903,Counts!$B$2:$B$2903,$C$3,Counts!$F$2:$F$2903,"Mar-Apr")/SUMIFS(Counts!$AA$2:$AA$2903,Counts!$B$2:$B$2903,$C$3,Counts!$F$2:$F$2903,"Mar-Apr"),"")</f>
        <v>0.314560204953032</v>
      </c>
      <c r="D11" s="20" t="n">
        <f aca="false">IFERROR(SUMIFS(Counts!$Z$2:$Z$2903,Counts!$B$2:$B$2903,$C$3,Counts!$F$2:$F$2903,"May")/SUMIFS(Counts!$AA$2:$AA$2903,Counts!$B$2:$B$2903,$C$3,Counts!$F$2:$F$2903,"May"),"")</f>
        <v>0.325164011246486</v>
      </c>
      <c r="E11" s="20" t="n">
        <f aca="false">IFERROR(SUMIFS(Counts!$Z$2:$Z$2903,Counts!$B$2:$B$2903,$C$3,Counts!$F$2:$F$2903,"Jun")/SUMIFS(Counts!$AA$2:$AA$2903,Counts!$B$2:$B$2903,$C$3,Counts!$F$2:$F$2903,"Jun"),"")</f>
        <v>0.329931972789116</v>
      </c>
      <c r="F11" s="20" t="n">
        <f aca="false">IFERROR(SUMIFS(Counts!$Z$2:$Z$2903,Counts!$B$2:$B$2903,$C$3,Counts!$F$2:$F$2903,"Jul")/SUMIFS(Counts!$AA$2:$AA$2903,Counts!$B$2:$B$2903,$C$3,Counts!$F$2:$F$2903,"Jul"),"")</f>
        <v>0.297266514806378</v>
      </c>
      <c r="G11" s="20" t="n">
        <f aca="false">IFERROR(SUMIFS(Counts!$Z$2:$Z$2903,Counts!$B$2:$B$2903,$C$3,Counts!$F$2:$F$2903,"Aug")/SUMIFS(Counts!$AA$2:$AA$2903,Counts!$B$2:$B$2903,$C$3,Counts!$F$2:$F$2903,"Aug"),"")</f>
        <v>0.309678988326848</v>
      </c>
      <c r="H11" s="20" t="n">
        <f aca="false">IFERROR(SUMIFS(Counts!$Z$2:$Z$2903,Counts!$B$2:$B$2903,$C$3,Counts!$F$2:$F$2903,"Sep")/SUMIFS(Counts!$AA$2:$AA$2903,Counts!$B$2:$B$2903,$C$3,Counts!$F$2:$F$2903,"Sep"),"")</f>
        <v>0.319447576099211</v>
      </c>
      <c r="I11" s="21" t="n">
        <f aca="false">IFERROR(SUMIFS(Counts!$Z$2:$Z$2903,Counts!$B$2:$B$2903,$C$3)/SUMIFS(Counts!$AA$2:$AA$2903,Counts!$B$2:$B$2903,$C$3),"")</f>
        <v>0.316419141914191</v>
      </c>
      <c r="J11" s="21" t="n">
        <f aca="false">IFERROR(SUM(Counts!$Z$2:$Z$2903)/SUM(Counts!$AA$2:$AA$2903),"")</f>
        <v>0.31645218719607</v>
      </c>
    </row>
    <row r="12" customFormat="false" ht="15" hidden="false" customHeight="false" outlineLevel="0" collapsed="false">
      <c r="B12" s="16" t="s">
        <v>66</v>
      </c>
      <c r="C12" s="22" t="n">
        <f aca="false">IFERROR(SUMIFS(Counts!$AB$2:$AB$2903,Counts!$B$2:$B$2903,$C$3,Counts!$F$2:$F$2903,"Mar-Apr")/SUMIFS(Counts!$AA$2:$AA$2903,Counts!$B$2:$B$2903,$C$3,Counts!$F$2:$F$2903,"Mar-Apr"),"")</f>
        <v>0.32566780529462</v>
      </c>
      <c r="D12" s="22" t="n">
        <f aca="false">IFERROR(SUMIFS(Counts!$AB$2:$AB$2903,Counts!$B$2:$B$2903,$C$3,Counts!$F$2:$F$2903,"May")/SUMIFS(Counts!$AA$2:$AA$2903,Counts!$B$2:$B$2903,$C$3,Counts!$F$2:$F$2903,"May"),"")</f>
        <v>0.316214620431115</v>
      </c>
      <c r="E12" s="22" t="n">
        <f aca="false">IFERROR(SUMIFS(Counts!$AB$2:$AB$2903,Counts!$B$2:$B$2903,$C$3,Counts!$F$2:$F$2903,"Jun")/SUMIFS(Counts!$AA$2:$AA$2903,Counts!$B$2:$B$2903,$C$3,Counts!$F$2:$F$2903,"Jun"),"")</f>
        <v>0.311298347910593</v>
      </c>
      <c r="F12" s="22" t="n">
        <f aca="false">IFERROR(SUMIFS(Counts!$AB$2:$AB$2903,Counts!$B$2:$B$2903,$C$3,Counts!$F$2:$F$2903,"Jul")/SUMIFS(Counts!$AA$2:$AA$2903,Counts!$B$2:$B$2903,$C$3,Counts!$F$2:$F$2903,"Jul"),"")</f>
        <v>0.295526195899772</v>
      </c>
      <c r="G12" s="22" t="n">
        <f aca="false">IFERROR(SUMIFS(Counts!$AB$2:$AB$2903,Counts!$B$2:$B$2903,$C$3,Counts!$F$2:$F$2903,"Aug")/SUMIFS(Counts!$AA$2:$AA$2903,Counts!$B$2:$B$2903,$C$3,Counts!$F$2:$F$2903,"Aug"),"")</f>
        <v>0.298181906614786</v>
      </c>
      <c r="H12" s="22" t="n">
        <f aca="false">IFERROR(SUMIFS(Counts!$AB$2:$AB$2903,Counts!$B$2:$B$2903,$C$3,Counts!$F$2:$F$2903,"Sep")/SUMIFS(Counts!$AA$2:$AA$2903,Counts!$B$2:$B$2903,$C$3,Counts!$F$2:$F$2903,"Sep"),"")</f>
        <v>0.30332694475761</v>
      </c>
      <c r="I12" s="23" t="n">
        <f aca="false">IFERROR(SUMIFS(Counts!$AB$2:$AB$2903,Counts!$B$2:$B$2903,$C$3)/SUMIFS(Counts!$AA$2:$AA$2903,Counts!$B$2:$B$2903,$C$3),"")</f>
        <v>0.309263696369637</v>
      </c>
      <c r="J12" s="23" t="n">
        <f aca="false">IFERROR(SUM(Counts!$AB$2:$AB$2903)/SUM(Counts!$AA$2:$AA$2903),"")</f>
        <v>0.314543807111341</v>
      </c>
    </row>
    <row r="13" customFormat="false" ht="15" hidden="false" customHeight="false" outlineLevel="0" collapsed="false">
      <c r="B13" s="19" t="s">
        <v>31</v>
      </c>
      <c r="C13" s="24" t="n">
        <f aca="false">IFERROR((SUMIFS(Counts!$AB$2:$AB$2903,Counts!$B$2:$B$2903,$C$3,Counts!$F$2:$F$2903,"Mar-Apr")-SUMIFS(Counts!$Z$2:$Z$2903,Counts!$B$2:$B$2903,$C$3,Counts!$F$2:$F$2903,"Mar-Apr"))/SUMIFS(Counts!$AA$2:$AA$2903,Counts!$B$2:$B$2903,$C$3,Counts!$F$2:$F$2903,"Mar-Apr"),"")</f>
        <v>0.0111076003415883</v>
      </c>
      <c r="D13" s="24" t="n">
        <f aca="false">IFERROR((SUMIFS(Counts!$AB$2:$AB$2903,Counts!$B$2:$B$2903,$C$3,Counts!$F$2:$F$2903,"May")-SUMIFS(Counts!$Z$2:$Z$2903,Counts!$B$2:$B$2903,$C$3,Counts!$F$2:$F$2903,"May"))/SUMIFS(Counts!$AA$2:$AA$2903,Counts!$B$2:$B$2903,$C$3,Counts!$F$2:$F$2903,"May"),"")</f>
        <v>-0.00894939081537018</v>
      </c>
      <c r="E13" s="24" t="n">
        <f aca="false">IFERROR((SUMIFS(Counts!$AB$2:$AB$2903,Counts!$B$2:$B$2903,$C$3,Counts!$F$2:$F$2903,"Jun")-SUMIFS(Counts!$Z$2:$Z$2903,Counts!$B$2:$B$2903,$C$3,Counts!$F$2:$F$2903,"Jun"))/SUMIFS(Counts!$AA$2:$AA$2903,Counts!$B$2:$B$2903,$C$3,Counts!$F$2:$F$2903,"Jun"),"")</f>
        <v>-0.0186336248785228</v>
      </c>
      <c r="F13" s="24" t="n">
        <f aca="false">IFERROR((SUMIFS(Counts!$AB$2:$AB$2903,Counts!$B$2:$B$2903,$C$3,Counts!$F$2:$F$2903,"Jul")-SUMIFS(Counts!$Z$2:$Z$2903,Counts!$B$2:$B$2903,$C$3,Counts!$F$2:$F$2903,"Jul"))/SUMIFS(Counts!$AA$2:$AA$2903,Counts!$B$2:$B$2903,$C$3,Counts!$F$2:$F$2903,"Jul"),"")</f>
        <v>-0.00174031890660595</v>
      </c>
      <c r="G13" s="24" t="n">
        <f aca="false">IFERROR((SUMIFS(Counts!$AB$2:$AB$2903,Counts!$B$2:$B$2903,$C$3,Counts!$F$2:$F$2903,"Aug")-SUMIFS(Counts!$Z$2:$Z$2903,Counts!$B$2:$B$2903,$C$3,Counts!$F$2:$F$2903,"Aug"))/SUMIFS(Counts!$AA$2:$AA$2903,Counts!$B$2:$B$2903,$C$3,Counts!$F$2:$F$2903,"Aug"),"")</f>
        <v>-0.0114970817120623</v>
      </c>
      <c r="H13" s="24" t="n">
        <f aca="false">IFERROR((SUMIFS(Counts!$AB$2:$AB$2903,Counts!$B$2:$B$2903,$C$3,Counts!$F$2:$F$2903,"Sep")-SUMIFS(Counts!$Z$2:$Z$2903,Counts!$B$2:$B$2903,$C$3,Counts!$F$2:$F$2903,"Sep"))/SUMIFS(Counts!$AA$2:$AA$2903,Counts!$B$2:$B$2903,$C$3,Counts!$F$2:$F$2903,"Sep"),"")</f>
        <v>-0.0161206313416009</v>
      </c>
      <c r="I13" s="25" t="n">
        <f aca="false">IFERROR((SUMIFS(Counts!$AB$2:$AB$2903,Counts!$B$2:$B$2903,$C$3)-SUMIFS(Counts!$Z$2:$Z$2903,Counts!$B$2:$B$2903,$C$3))/SUMIFS(Counts!$AA$2:$AA$2903,Counts!$B$2:$B$2903,$C$3),"")</f>
        <v>-0.00715544554455447</v>
      </c>
      <c r="J13" s="25" t="n">
        <f aca="false">IFERROR((SUM(Counts!$AB$2:$AB$2903)-SUM(Counts!$Z$2:$Z$2903))/SUM(Counts!$AA$2:$AA$2903),"")</f>
        <v>-0.00190838008472945</v>
      </c>
    </row>
    <row r="14" customFormat="false" ht="15" hidden="false" customHeight="false" outlineLevel="0" collapsed="false">
      <c r="B14" s="16" t="s">
        <v>67</v>
      </c>
      <c r="C14" s="26" t="n">
        <f aca="false">IFERROR(SUMIFS(Counts!$Y$2:$Y$2903,Counts!$B$2:$B$2903,$C$3,Counts!$F$2:$F$2903,"Mar-Apr")/SUMIFS(Counts!$P$2:$P$2903,Counts!$B$2:$B$2903,$C$3,Counts!$F$2:$F$2903,"Mar-Apr"),"")</f>
        <v>0.229219143576826</v>
      </c>
      <c r="D14" s="26" t="n">
        <f aca="false">IFERROR(SUMIFS(Counts!$Y$2:$Y$2903,Counts!$B$2:$B$2903,$C$3,Counts!$F$2:$F$2903,"May")/SUMIFS(Counts!$P$2:$P$2903,Counts!$B$2:$B$2903,$C$3,Counts!$F$2:$F$2903,"May"),"")</f>
        <v>0.210915818686401</v>
      </c>
      <c r="E14" s="26" t="n">
        <f aca="false">IFERROR(SUMIFS(Counts!$Y$2:$Y$2903,Counts!$B$2:$B$2903,$C$3,Counts!$F$2:$F$2903,"Jun")/SUMIFS(Counts!$P$2:$P$2903,Counts!$B$2:$B$2903,$C$3,Counts!$F$2:$F$2903,"Jun"),"")</f>
        <v>0.237320574162679</v>
      </c>
      <c r="F14" s="26" t="n">
        <f aca="false">IFERROR(SUMIFS(Counts!$Y$2:$Y$2903,Counts!$B$2:$B$2903,$C$3,Counts!$F$2:$F$2903,"Jul")/SUMIFS(Counts!$P$2:$P$2903,Counts!$B$2:$B$2903,$C$3,Counts!$F$2:$F$2903,"Jul"),"")</f>
        <v>0.234162895927602</v>
      </c>
      <c r="G14" s="26" t="n">
        <f aca="false">IFERROR(SUMIFS(Counts!$Y$2:$Y$2903,Counts!$B$2:$B$2903,$C$3,Counts!$F$2:$F$2903,"Aug")/SUMIFS(Counts!$P$2:$P$2903,Counts!$B$2:$B$2903,$C$3,Counts!$F$2:$F$2903,"Aug"),"")</f>
        <v>0.216634429400387</v>
      </c>
      <c r="H14" s="26" t="n">
        <f aca="false">IFERROR(SUMIFS(Counts!$Y$2:$Y$2903,Counts!$B$2:$B$2903,$C$3,Counts!$F$2:$F$2903,"Sep")/SUMIFS(Counts!$P$2:$P$2903,Counts!$B$2:$B$2903,$C$3,Counts!$F$2:$F$2903,"Sep"),"")</f>
        <v>0.216610549943883</v>
      </c>
      <c r="I14" s="27" t="n">
        <f aca="false">IFERROR(SUMIFS(Counts!$Y$2:$Y$2903,Counts!$B$2:$B$2903,$C$3)/SUMIFS(Counts!$P$2:$P$2903,Counts!$B$2:$B$2903,$C$3),"")</f>
        <v>0.224126673196213</v>
      </c>
      <c r="J14" s="27" t="n">
        <f aca="false">IFERROR(SUM(Counts!$Y$2:$Y$2903)/SUM(Counts!$P$2:$P$2903)/30,"")</f>
        <v>0.00737924419859051</v>
      </c>
    </row>
    <row r="15" customFormat="false" ht="15" hidden="false" customHeight="false" outlineLevel="0" collapsed="false">
      <c r="B15" s="19" t="s">
        <v>68</v>
      </c>
      <c r="C15" s="28" t="n">
        <f aca="false">IFERROR(SUMIFS(Counts!$V$2:$V$2903,Counts!$B$2:$B$2903,$C$3,Counts!$F$2:$F$2903,"Mar-Apr")/SUMIFS(Counts!$P$2:$P$2903,Counts!$B$2:$B$2903,$C$3,Counts!$F$2:$F$2903,"Mar-Apr"),"")</f>
        <v>0.0973971452560873</v>
      </c>
      <c r="D15" s="28" t="n">
        <f aca="false">IFERROR(SUMIFS(Counts!$V$2:$V$2903,Counts!$B$2:$B$2903,$C$3,Counts!$F$2:$F$2903,"May")/SUMIFS(Counts!$P$2:$P$2903,Counts!$B$2:$B$2903,$C$3,Counts!$F$2:$F$2903,"May"),"")</f>
        <v>0.101757631822387</v>
      </c>
      <c r="E15" s="28" t="n">
        <f aca="false">IFERROR(SUMIFS(Counts!$V$2:$V$2903,Counts!$B$2:$B$2903,$C$3,Counts!$F$2:$F$2903,"Jun")/SUMIFS(Counts!$P$2:$P$2903,Counts!$B$2:$B$2903,$C$3,Counts!$F$2:$F$2903,"Jun"),"")</f>
        <v>0.0899521531100479</v>
      </c>
      <c r="F15" s="28" t="n">
        <f aca="false">IFERROR(SUMIFS(Counts!$V$2:$V$2903,Counts!$B$2:$B$2903,$C$3,Counts!$F$2:$F$2903,"Jul")/SUMIFS(Counts!$P$2:$P$2903,Counts!$B$2:$B$2903,$C$3,Counts!$F$2:$F$2903,"Jul"),"")</f>
        <v>0.0633484162895928</v>
      </c>
      <c r="G15" s="28" t="n">
        <f aca="false">IFERROR(SUMIFS(Counts!$V$2:$V$2903,Counts!$B$2:$B$2903,$C$3,Counts!$F$2:$F$2903,"Aug")/SUMIFS(Counts!$P$2:$P$2903,Counts!$B$2:$B$2903,$C$3,Counts!$F$2:$F$2903,"Aug"),"")</f>
        <v>0.0735009671179884</v>
      </c>
      <c r="H15" s="28" t="n">
        <f aca="false">IFERROR(SUMIFS(Counts!$V$2:$V$2903,Counts!$B$2:$B$2903,$C$3,Counts!$F$2:$F$2903,"Sep")/SUMIFS(Counts!$P$2:$P$2903,Counts!$B$2:$B$2903,$C$3,Counts!$F$2:$F$2903,"Sep"),"")</f>
        <v>0.0763187429854097</v>
      </c>
      <c r="I15" s="29" t="n">
        <f aca="false">IFERROR(SUMIFS(Counts!$V$2:$V$2903,Counts!$B$2:$B$2903,$C$3)/SUMIFS(Counts!$P$2:$P$2903,Counts!$B$2:$B$2903,$C$3),"")</f>
        <v>0.0848841005550114</v>
      </c>
      <c r="J15" s="29" t="n">
        <f aca="false">IFERROR(SUM(Counts!$V$2:$V$2903)/SUM(Counts!$P$2:$P$2903)/30,"")</f>
        <v>0.00296203224747846</v>
      </c>
    </row>
    <row r="16" customFormat="false" ht="15" hidden="false" customHeight="false" outlineLevel="0" collapsed="false">
      <c r="B16" s="16" t="s">
        <v>69</v>
      </c>
      <c r="C16" s="26" t="n">
        <f aca="false">IFERROR(SUMIFS(Counts!$AD$2:$AD$2903,Counts!$B$2:$B$2903,$C$3,Counts!$F$2:$F$2903,"Mar-Apr")/SUMIFS(Counts!$AC$2:$AC$2903,Counts!$B$2:$B$2903,$C$3,Counts!$F$2:$F$2903,"Mar-Apr"),"")</f>
        <v>0.0893081761006289</v>
      </c>
      <c r="D16" s="26" t="n">
        <f aca="false">IFERROR(SUMIFS(Counts!$AD$2:$AD$2903,Counts!$B$2:$B$2903,$C$3,Counts!$F$2:$F$2903,"May")/SUMIFS(Counts!$AC$2:$AC$2903,Counts!$B$2:$B$2903,$C$3,Counts!$F$2:$F$2903,"May"),"")</f>
        <v>0.0770288858321871</v>
      </c>
      <c r="E16" s="26" t="n">
        <f aca="false">IFERROR(SUMIFS(Counts!$AD$2:$AD$2903,Counts!$B$2:$B$2903,$C$3,Counts!$F$2:$F$2903,"Jun")/SUMIFS(Counts!$AC$2:$AC$2903,Counts!$B$2:$B$2903,$C$3,Counts!$F$2:$F$2903,"Jun"),"")</f>
        <v>0.0822510822510823</v>
      </c>
      <c r="F16" s="26" t="n">
        <f aca="false">IFERROR(SUMIFS(Counts!$AD$2:$AD$2903,Counts!$B$2:$B$2903,$C$3,Counts!$F$2:$F$2903,"Jul")/SUMIFS(Counts!$AC$2:$AC$2903,Counts!$B$2:$B$2903,$C$3,Counts!$F$2:$F$2903,"Jul"),"")</f>
        <v>0.0580431177446103</v>
      </c>
      <c r="G16" s="26" t="n">
        <f aca="false">IFERROR(SUMIFS(Counts!$AD$2:$AD$2903,Counts!$B$2:$B$2903,$C$3,Counts!$F$2:$F$2903,"Aug")/SUMIFS(Counts!$AC$2:$AC$2903,Counts!$B$2:$B$2903,$C$3,Counts!$F$2:$F$2903,"Aug"),"")</f>
        <v>0.0664819944598338</v>
      </c>
      <c r="H16" s="26" t="n">
        <f aca="false">IFERROR(SUMIFS(Counts!$AD$2:$AD$2903,Counts!$B$2:$B$2903,$C$3,Counts!$F$2:$F$2903,"Sep")/SUMIFS(Counts!$AC$2:$AC$2903,Counts!$B$2:$B$2903,$C$3,Counts!$F$2:$F$2903,"Sep"),"")</f>
        <v>0.0676328502415459</v>
      </c>
      <c r="I16" s="27" t="n">
        <f aca="false">IFERROR(SUMIFS(Counts!$AD$2:$AD$2903,Counts!$B$2:$B$2903,$C$3)/SUMIFS(Counts!$AC$2:$AC$2903,Counts!$B$2:$B$2903,$C$3),"")</f>
        <v>0.0742609949531363</v>
      </c>
      <c r="J16" s="27" t="n">
        <f aca="false">IFERROR(SUM(Counts!$AD$2:$AD$2903)/SUM(Counts!$AC$2:$AC$2903),"")</f>
        <v>0.0767267737198161</v>
      </c>
    </row>
    <row r="17" customFormat="false" ht="15" hidden="false" customHeight="false" outlineLevel="0" collapsed="false">
      <c r="B17" s="19" t="s">
        <v>70</v>
      </c>
      <c r="C17" s="28" t="n">
        <f aca="false">IFERROR(SUMIFS(Counts!$AE$2:$AE$2903,Counts!$B$2:$B$2903,$C$3,Counts!$F$2:$F$2903,"Mar-Apr")/SUMIFS(Counts!$AC$2:$AC$2903,Counts!$B$2:$B$2903,$C$3,Counts!$F$2:$F$2903,"Mar-Apr"),"")</f>
        <v>0.430188679245283</v>
      </c>
      <c r="D17" s="28" t="n">
        <f aca="false">IFERROR(SUMIFS(Counts!$AE$2:$AE$2903,Counts!$B$2:$B$2903,$C$3,Counts!$F$2:$F$2903,"May")/SUMIFS(Counts!$AC$2:$AC$2903,Counts!$B$2:$B$2903,$C$3,Counts!$F$2:$F$2903,"May"),"")</f>
        <v>0.38101788170564</v>
      </c>
      <c r="E17" s="28" t="n">
        <f aca="false">IFERROR(SUMIFS(Counts!$AE$2:$AE$2903,Counts!$B$2:$B$2903,$C$3,Counts!$F$2:$F$2903,"Jun")/SUMIFS(Counts!$AC$2:$AC$2903,Counts!$B$2:$B$2903,$C$3,Counts!$F$2:$F$2903,"Jun"),"")</f>
        <v>0.393939393939394</v>
      </c>
      <c r="F17" s="28" t="n">
        <f aca="false">IFERROR(SUMIFS(Counts!$AE$2:$AE$2903,Counts!$B$2:$B$2903,$C$3,Counts!$F$2:$F$2903,"Jul")/SUMIFS(Counts!$AC$2:$AC$2903,Counts!$B$2:$B$2903,$C$3,Counts!$F$2:$F$2903,"Jul"),"")</f>
        <v>0.391376451077944</v>
      </c>
      <c r="G17" s="28" t="n">
        <f aca="false">IFERROR(SUMIFS(Counts!$AE$2:$AE$2903,Counts!$B$2:$B$2903,$C$3,Counts!$F$2:$F$2903,"Aug")/SUMIFS(Counts!$AC$2:$AC$2903,Counts!$B$2:$B$2903,$C$3,Counts!$F$2:$F$2903,"Aug"),"")</f>
        <v>0.3601108033241</v>
      </c>
      <c r="H17" s="28" t="n">
        <f aca="false">IFERROR(SUMIFS(Counts!$AE$2:$AE$2903,Counts!$B$2:$B$2903,$C$3,Counts!$F$2:$F$2903,"Sep")/SUMIFS(Counts!$AC$2:$AC$2903,Counts!$B$2:$B$2903,$C$3,Counts!$F$2:$F$2903,"Sep"),"")</f>
        <v>0.342995169082126</v>
      </c>
      <c r="I17" s="29" t="n">
        <f aca="false">IFERROR(SUMIFS(Counts!$AE$2:$AE$2903,Counts!$B$2:$B$2903,$C$3)/SUMIFS(Counts!$AC$2:$AC$2903,Counts!$B$2:$B$2903,$C$3),"")</f>
        <v>0.384763278058159</v>
      </c>
      <c r="J17" s="29" t="n">
        <f aca="false">IFERROR(SUM(Counts!$AE$2:$AE$2903)/SUM(Counts!$AC$2:$AC$2903),"")</f>
        <v>0.385575912238887</v>
      </c>
    </row>
    <row r="18" customFormat="false" ht="15" hidden="false" customHeight="false" outlineLevel="0" collapsed="false">
      <c r="B18" s="16" t="s">
        <v>71</v>
      </c>
      <c r="C18" s="30" t="n">
        <f aca="false">IFERROR(SUMIFS(Counts!$AG$2:$AG$2903,Counts!$B$2:$B$2903,$C$3,Counts!$F$2:$F$2903,"Mar-Apr")/SUMIFS(Counts!$AF$2:$AF$2903,Counts!$B$2:$B$2903,$C$3,Counts!$F$2:$F$2903,"Mar-Apr"),"")</f>
        <v>89.0557522123894</v>
      </c>
      <c r="D18" s="30" t="n">
        <f aca="false">IFERROR(SUMIFS(Counts!$AG$2:$AG$2903,Counts!$B$2:$B$2903,$C$3,Counts!$F$2:$F$2903,"May")/SUMIFS(Counts!$AF$2:$AF$2903,Counts!$B$2:$B$2903,$C$3,Counts!$F$2:$F$2903,"May"),"")</f>
        <v>88.1250692520776</v>
      </c>
      <c r="E18" s="30" t="n">
        <f aca="false">IFERROR(SUMIFS(Counts!$AG$2:$AG$2903,Counts!$B$2:$B$2903,$C$3,Counts!$F$2:$F$2903,"Jun")/SUMIFS(Counts!$AF$2:$AF$2903,Counts!$B$2:$B$2903,$C$3,Counts!$F$2:$F$2903,"Jun"),"")</f>
        <v>88.8041968162084</v>
      </c>
      <c r="F18" s="30" t="n">
        <f aca="false">IFERROR(SUMIFS(Counts!$AG$2:$AG$2903,Counts!$B$2:$B$2903,$C$3,Counts!$F$2:$F$2903,"Jul")/SUMIFS(Counts!$AF$2:$AF$2903,Counts!$B$2:$B$2903,$C$3,Counts!$F$2:$F$2903,"Jul"),"")</f>
        <v>87.301824212272</v>
      </c>
      <c r="G18" s="30" t="n">
        <f aca="false">IFERROR(SUMIFS(Counts!$AG$2:$AG$2903,Counts!$B$2:$B$2903,$C$3,Counts!$F$2:$F$2903,"Aug")/SUMIFS(Counts!$AF$2:$AF$2903,Counts!$B$2:$B$2903,$C$3,Counts!$F$2:$F$2903,"Aug"),"")</f>
        <v>87.7605555555556</v>
      </c>
      <c r="H18" s="30" t="n">
        <f aca="false">IFERROR(SUMIFS(Counts!$AG$2:$AG$2903,Counts!$B$2:$B$2903,$C$3,Counts!$F$2:$F$2903,"Sep")/SUMIFS(Counts!$AF$2:$AF$2903,Counts!$B$2:$B$2903,$C$3,Counts!$F$2:$F$2903,"Sep"),"")</f>
        <v>87.0453957996769</v>
      </c>
      <c r="I18" s="31" t="n">
        <f aca="false">IFERROR(SUMIFS(Counts!$AG$2:$AG$2903,Counts!$B$2:$B$2903,$C$3)/SUMIFS(Counts!$AF$2:$AF$2903,Counts!$B$2:$B$2903,$C$3),"")</f>
        <v>88.0715870718765</v>
      </c>
      <c r="J18" s="31" t="n">
        <f aca="false">IFERROR(SUM(Counts!$AG$2:$AG$2903)/SUM(Counts!$AF$2:$AF$2903),"")</f>
        <v>88.0328815471394</v>
      </c>
    </row>
    <row r="19" customFormat="false" ht="15" hidden="false" customHeight="false" outlineLevel="0" collapsed="false">
      <c r="B19" s="19" t="s">
        <v>35</v>
      </c>
      <c r="C19" s="28" t="n">
        <f aca="false">IFERROR(SUMIFS(Counts!$AH$2:$AH$2903,Counts!$B$2:$B$2903,$C$3,Counts!$F$2:$F$2903,"Mar-Apr")/SUMIFS(Counts!$AC$2:$AC$2903,Counts!$B$2:$B$2903,$C$3,Counts!$F$2:$F$2903,"Mar-Apr"),"")</f>
        <v>0.349685534591195</v>
      </c>
      <c r="D19" s="28" t="n">
        <f aca="false">IFERROR(SUMIFS(Counts!$AH$2:$AH$2903,Counts!$B$2:$B$2903,$C$3,Counts!$F$2:$F$2903,"May")/SUMIFS(Counts!$AC$2:$AC$2903,Counts!$B$2:$B$2903,$C$3,Counts!$F$2:$F$2903,"May"),"")</f>
        <v>0.330123796423659</v>
      </c>
      <c r="E19" s="28" t="n">
        <f aca="false">IFERROR(SUMIFS(Counts!$AH$2:$AH$2903,Counts!$B$2:$B$2903,$C$3,Counts!$F$2:$F$2903,"Jun")/SUMIFS(Counts!$AC$2:$AC$2903,Counts!$B$2:$B$2903,$C$3,Counts!$F$2:$F$2903,"Jun"),"")</f>
        <v>0.350649350649351</v>
      </c>
      <c r="F19" s="28" t="n">
        <f aca="false">IFERROR(SUMIFS(Counts!$AH$2:$AH$2903,Counts!$B$2:$B$2903,$C$3,Counts!$F$2:$F$2903,"Jul")/SUMIFS(Counts!$AC$2:$AC$2903,Counts!$B$2:$B$2903,$C$3,Counts!$F$2:$F$2903,"Jul"),"")</f>
        <v>0.339966832504146</v>
      </c>
      <c r="G19" s="28" t="n">
        <f aca="false">IFERROR(SUMIFS(Counts!$AH$2:$AH$2903,Counts!$B$2:$B$2903,$C$3,Counts!$F$2:$F$2903,"Aug")/SUMIFS(Counts!$AC$2:$AC$2903,Counts!$B$2:$B$2903,$C$3,Counts!$F$2:$F$2903,"Aug"),"")</f>
        <v>0.354570637119114</v>
      </c>
      <c r="H19" s="28" t="n">
        <f aca="false">IFERROR(SUMIFS(Counts!$AH$2:$AH$2903,Counts!$B$2:$B$2903,$C$3,Counts!$F$2:$F$2903,"Sep")/SUMIFS(Counts!$AC$2:$AC$2903,Counts!$B$2:$B$2903,$C$3,Counts!$F$2:$F$2903,"Sep"),"")</f>
        <v>0.330112721417069</v>
      </c>
      <c r="I19" s="29" t="n">
        <f aca="false">IFERROR(SUMIFS(Counts!$AH$2:$AH$2903,Counts!$B$2:$B$2903,$C$3)/SUMIFS(Counts!$AC$2:$AC$2903,Counts!$B$2:$B$2903,$C$3),"")</f>
        <v>0.342946407113675</v>
      </c>
      <c r="J19" s="29" t="n">
        <f aca="false">IFERROR(SUM(Counts!$AH$2:$AH$2903)/SUM(Counts!$AC$2:$AC$2903),"")</f>
        <v>0.350667276564669</v>
      </c>
    </row>
    <row r="20" customFormat="false" ht="15" hidden="false" customHeight="false" outlineLevel="0" collapsed="false">
      <c r="B20" s="16" t="s">
        <v>72</v>
      </c>
      <c r="C20" s="26" t="n">
        <f aca="false">IFERROR(SUMIFS(Counts!$N$2:$N$2903,Counts!$B$2:$B$2903,$C$3,Counts!$F$2:$F$2903,"Mar-Apr")/SUMIFS(Counts!$M$2:$M$2903,Counts!$B$2:$B$2903,$C$3,Counts!$F$2:$F$2903,"Mar-Apr"),"")</f>
        <v>0.312186978297162</v>
      </c>
      <c r="D20" s="26" t="n">
        <f aca="false">IFERROR(SUMIFS(Counts!$N$2:$N$2903,Counts!$B$2:$B$2903,$C$3,Counts!$F$2:$F$2903,"May")/SUMIFS(Counts!$M$2:$M$2903,Counts!$B$2:$B$2903,$C$3,Counts!$F$2:$F$2903,"May"),"")</f>
        <v>0.2753149790014</v>
      </c>
      <c r="E20" s="26" t="n">
        <f aca="false">IFERROR(SUMIFS(Counts!$N$2:$N$2903,Counts!$B$2:$B$2903,$C$3,Counts!$F$2:$F$2903,"Jun")/SUMIFS(Counts!$M$2:$M$2903,Counts!$B$2:$B$2903,$C$3,Counts!$F$2:$F$2903,"Jun"),"")</f>
        <v>0.293012048192771</v>
      </c>
      <c r="F20" s="26" t="n">
        <f aca="false">IFERROR(SUMIFS(Counts!$N$2:$N$2903,Counts!$B$2:$B$2903,$C$3,Counts!$F$2:$F$2903,"Jul")/SUMIFS(Counts!$M$2:$M$2903,Counts!$B$2:$B$2903,$C$3,Counts!$F$2:$F$2903,"Jul"),"")</f>
        <v>0.338514680483592</v>
      </c>
      <c r="G20" s="26" t="n">
        <f aca="false">IFERROR(SUMIFS(Counts!$N$2:$N$2903,Counts!$B$2:$B$2903,$C$3,Counts!$F$2:$F$2903,"Aug")/SUMIFS(Counts!$M$2:$M$2903,Counts!$B$2:$B$2903,$C$3,Counts!$F$2:$F$2903,"Aug"),"")</f>
        <v>0.323529411764706</v>
      </c>
      <c r="H20" s="26" t="n">
        <f aca="false">IFERROR(SUMIFS(Counts!$N$2:$N$2903,Counts!$B$2:$B$2903,$C$3,Counts!$F$2:$F$2903,"Sep")/SUMIFS(Counts!$M$2:$M$2903,Counts!$B$2:$B$2903,$C$3,Counts!$F$2:$F$2903,"Sep"),"")</f>
        <v>0.318965517241379</v>
      </c>
      <c r="I20" s="27" t="n">
        <f aca="false">IFERROR(SUMIFS(Counts!$N$2:$N$2903,Counts!$B$2:$B$2903,$C$3)/SUMIFS(Counts!$M$2:$M$2903,Counts!$B$2:$B$2903,$C$3),"")</f>
        <v>0.309042947819636</v>
      </c>
      <c r="J20" s="27" t="n">
        <f aca="false">IFERROR(SUM(Counts!$N$2:$N$2903)/SUM(Counts!$M$2:$M$2903),"")</f>
        <v>0.304676746444158</v>
      </c>
    </row>
    <row r="21" customFormat="false" ht="15" hidden="false" customHeight="false" outlineLevel="0" collapsed="false">
      <c r="B21" s="19" t="s">
        <v>73</v>
      </c>
      <c r="C21" s="28" t="n">
        <f aca="false">IFERROR(SUMIFS(Counts!$K$2:$K$2903,Counts!$B$2:$B$2903,$C$3,Counts!$F$2:$F$2903,"Mar-Apr")/SUMIFS(Counts!$J$2:$J$2903,Counts!$B$2:$B$2903,$C$3,Counts!$F$2:$F$2903,"Mar-Apr"),"")</f>
        <v>0.698224852071006</v>
      </c>
      <c r="D21" s="28" t="n">
        <f aca="false">IFERROR(SUMIFS(Counts!$K$2:$K$2903,Counts!$B$2:$B$2903,$C$3,Counts!$F$2:$F$2903,"May")/SUMIFS(Counts!$J$2:$J$2903,Counts!$B$2:$B$2903,$C$3,Counts!$F$2:$F$2903,"May"),"")</f>
        <v>0.688284518828452</v>
      </c>
      <c r="E21" s="28" t="n">
        <f aca="false">IFERROR(SUMIFS(Counts!$K$2:$K$2903,Counts!$B$2:$B$2903,$C$3,Counts!$F$2:$F$2903,"Jun")/SUMIFS(Counts!$J$2:$J$2903,Counts!$B$2:$B$2903,$C$3,Counts!$F$2:$F$2903,"Jun"),"")</f>
        <v>0.714138286893705</v>
      </c>
      <c r="F21" s="28" t="n">
        <f aca="false">IFERROR(SUMIFS(Counts!$K$2:$K$2903,Counts!$B$2:$B$2903,$C$3,Counts!$F$2:$F$2903,"Jul")/SUMIFS(Counts!$J$2:$J$2903,Counts!$B$2:$B$2903,$C$3,Counts!$F$2:$F$2903,"Jul"),"")</f>
        <v>0.707624448645243</v>
      </c>
      <c r="G21" s="28" t="n">
        <f aca="false">IFERROR(SUMIFS(Counts!$K$2:$K$2903,Counts!$B$2:$B$2903,$C$3,Counts!$F$2:$F$2903,"Aug")/SUMIFS(Counts!$J$2:$J$2903,Counts!$B$2:$B$2903,$C$3,Counts!$F$2:$F$2903,"Aug"),"")</f>
        <v>0.709246392303581</v>
      </c>
      <c r="H21" s="28" t="n">
        <f aca="false">IFERROR(SUMIFS(Counts!$K$2:$K$2903,Counts!$B$2:$B$2903,$C$3,Counts!$F$2:$F$2903,"Sep")/SUMIFS(Counts!$J$2:$J$2903,Counts!$B$2:$B$2903,$C$3,Counts!$F$2:$F$2903,"Sep"),"")</f>
        <v>0.700824499411072</v>
      </c>
      <c r="I21" s="29" t="n">
        <f aca="false">IFERROR(SUMIFS(Counts!$K$2:$K$2903,Counts!$B$2:$B$2903,$C$3)/SUMIFS(Counts!$J$2:$J$2903,Counts!$B$2:$B$2903,$C$3),"")</f>
        <v>0.702847451575471</v>
      </c>
      <c r="J21" s="29" t="n">
        <f aca="false">IFERROR(SUM(Counts!$K$2:$K$2903)/SUM(Counts!$J$2:$J$2903),"")</f>
        <v>0.667244428723028</v>
      </c>
    </row>
    <row r="22" customFormat="false" ht="15" hidden="false" customHeight="false" outlineLevel="0" collapsed="false">
      <c r="B22" s="16" t="s">
        <v>74</v>
      </c>
      <c r="C22" s="26" t="n">
        <f aca="false">IFERROR(SUMIFS(Counts!$I$2:$I$2903,Counts!$B$2:$B$2903,$C$3,Counts!$F$2:$F$2903,"Mar-Apr")/SUMIFS(Counts!$H$2:$H$2903,Counts!$B$2:$B$2903,$C$3,Counts!$F$2:$F$2903,"Mar-Apr"),"")</f>
        <v>0.23794916739702</v>
      </c>
      <c r="D22" s="26" t="n">
        <f aca="false">IFERROR(SUMIFS(Counts!$I$2:$I$2903,Counts!$B$2:$B$2903,$C$3,Counts!$F$2:$F$2903,"May")/SUMIFS(Counts!$H$2:$H$2903,Counts!$B$2:$B$2903,$C$3,Counts!$F$2:$F$2903,"May"),"")</f>
        <v>0.244491080797482</v>
      </c>
      <c r="E22" s="26" t="n">
        <f aca="false">IFERROR(SUMIFS(Counts!$I$2:$I$2903,Counts!$B$2:$B$2903,$C$3,Counts!$F$2:$F$2903,"Jun")/SUMIFS(Counts!$H$2:$H$2903,Counts!$B$2:$B$2903,$C$3,Counts!$F$2:$F$2903,"Jun"),"")</f>
        <v>0.252873563218391</v>
      </c>
      <c r="F22" s="26" t="n">
        <f aca="false">IFERROR(SUMIFS(Counts!$I$2:$I$2903,Counts!$B$2:$B$2903,$C$3,Counts!$F$2:$F$2903,"Jul")/SUMIFS(Counts!$H$2:$H$2903,Counts!$B$2:$B$2903,$C$3,Counts!$F$2:$F$2903,"Jul"),"")</f>
        <v>0.224883177570093</v>
      </c>
      <c r="G22" s="26" t="n">
        <f aca="false">IFERROR(SUMIFS(Counts!$I$2:$I$2903,Counts!$B$2:$B$2903,$C$3,Counts!$F$2:$F$2903,"Aug")/SUMIFS(Counts!$H$2:$H$2903,Counts!$B$2:$B$2903,$C$3,Counts!$F$2:$F$2903,"Aug"),"")</f>
        <v>0.243080020130851</v>
      </c>
      <c r="H22" s="26" t="n">
        <f aca="false">IFERROR(SUMIFS(Counts!$I$2:$I$2903,Counts!$B$2:$B$2903,$C$3,Counts!$F$2:$F$2903,"Sep")/SUMIFS(Counts!$H$2:$H$2903,Counts!$B$2:$B$2903,$C$3,Counts!$F$2:$F$2903,"Sep"),"")</f>
        <v>0.226361031518625</v>
      </c>
      <c r="I22" s="27" t="n">
        <f aca="false">IFERROR(SUMIFS(Counts!$I$2:$I$2903,Counts!$B$2:$B$2903,$C$3)/SUMIFS(Counts!$H$2:$H$2903,Counts!$B$2:$B$2903,$C$3),"")</f>
        <v>0.238803404109</v>
      </c>
      <c r="J22" s="27" t="n">
        <f aca="false">IFERROR(SUM(Counts!$I$2:$I$2903)/SUM(Counts!$H$2:$H$2903),"")</f>
        <v>0.228622997006515</v>
      </c>
    </row>
    <row r="23" customFormat="false" ht="15" hidden="false" customHeight="false" outlineLevel="0" collapsed="false">
      <c r="B23" s="19" t="s">
        <v>75</v>
      </c>
      <c r="C23" s="28" t="n">
        <f aca="false">IFERROR(1-SUMIFS(Counts!$L$2:$L$2903,Counts!$B$2:$B$2903,$C$3,Counts!$F$2:$F$2903,"Mar-Apr")/SUMIFS(Counts!$K$2:$K$2903,Counts!$B$2:$B$2903,$C$3,Counts!$F$2:$F$2903,"Mar-Apr"),"")</f>
        <v>0.851368970013038</v>
      </c>
      <c r="D23" s="28" t="n">
        <f aca="false">IFERROR(1-SUMIFS(Counts!$L$2:$L$2903,Counts!$B$2:$B$2903,$C$3,Counts!$F$2:$F$2903,"May")/SUMIFS(Counts!$K$2:$K$2903,Counts!$B$2:$B$2903,$C$3,Counts!$F$2:$F$2903,"May"),"")</f>
        <v>0.846504559270517</v>
      </c>
      <c r="E23" s="28" t="n">
        <f aca="false">IFERROR(1-SUMIFS(Counts!$L$2:$L$2903,Counts!$B$2:$B$2903,$C$3,Counts!$F$2:$F$2903,"Jun")/SUMIFS(Counts!$K$2:$K$2903,Counts!$B$2:$B$2903,$C$3,Counts!$F$2:$F$2903,"Jun"),"")</f>
        <v>0.833815028901734</v>
      </c>
      <c r="F23" s="28" t="n">
        <f aca="false">IFERROR(1-SUMIFS(Counts!$L$2:$L$2903,Counts!$B$2:$B$2903,$C$3,Counts!$F$2:$F$2903,"Jul")/SUMIFS(Counts!$K$2:$K$2903,Counts!$B$2:$B$2903,$C$3,Counts!$F$2:$F$2903,"Jul"),"")</f>
        <v>0.853962600178094</v>
      </c>
      <c r="G23" s="28" t="n">
        <f aca="false">IFERROR(1-SUMIFS(Counts!$L$2:$L$2903,Counts!$B$2:$B$2903,$C$3,Counts!$F$2:$F$2903,"Aug")/SUMIFS(Counts!$K$2:$K$2903,Counts!$B$2:$B$2903,$C$3,Counts!$F$2:$F$2903,"Aug"),"")</f>
        <v>0.85380557648832</v>
      </c>
      <c r="H23" s="28" t="n">
        <f aca="false">IFERROR(1-SUMIFS(Counts!$L$2:$L$2903,Counts!$B$2:$B$2903,$C$3,Counts!$F$2:$F$2903,"Sep")/SUMIFS(Counts!$K$2:$K$2903,Counts!$B$2:$B$2903,$C$3,Counts!$F$2:$F$2903,"Sep"),"")</f>
        <v>0.857983193277311</v>
      </c>
      <c r="I23" s="29" t="n">
        <f aca="false">IFERROR(1-SUMIFS(Counts!$L$2:$L$2903,Counts!$B$2:$B$2903,$C$3)/SUMIFS(Counts!$K$2:$K$2903,Counts!$B$2:$B$2903,$C$3),"")</f>
        <v>0.849250698501397</v>
      </c>
      <c r="J23" s="29" t="n">
        <f aca="false">IFERROR(1-SUM(Counts!$L$2:$L$2903)/SUM(Counts!$K$2:$K$2903),"")</f>
        <v>0.860679637385358</v>
      </c>
    </row>
    <row r="24" customFormat="false" ht="15" hidden="false" customHeight="false" outlineLevel="0" collapsed="false">
      <c r="B24" s="16" t="s">
        <v>41</v>
      </c>
      <c r="C24" s="30" t="n">
        <f aca="false">IFERROR(SUMIFS(Counts!$AJ$2:$AJ$2903,Counts!$B$2:$B$2903,$C$3,Counts!$F$2:$F$2903,"Mar-Apr")/SUMIFS(Counts!$AI$2:$AI$2903,Counts!$B$2:$B$2903,$C$3,Counts!$F$2:$F$2903,"Mar-Apr"),"")</f>
        <v>72.4060319042871</v>
      </c>
      <c r="D24" s="30" t="n">
        <f aca="false">IFERROR(SUMIFS(Counts!$AJ$2:$AJ$2903,Counts!$B$2:$B$2903,$C$3,Counts!$F$2:$F$2903,"May")/SUMIFS(Counts!$AI$2:$AI$2903,Counts!$B$2:$B$2903,$C$3,Counts!$F$2:$F$2903,"May"),"")</f>
        <v>73.0144317498497</v>
      </c>
      <c r="E24" s="30" t="n">
        <f aca="false">IFERROR(SUMIFS(Counts!$AJ$2:$AJ$2903,Counts!$B$2:$B$2903,$C$3,Counts!$F$2:$F$2903,"Jun")/SUMIFS(Counts!$AI$2:$AI$2903,Counts!$B$2:$B$2903,$C$3,Counts!$F$2:$F$2903,"Jun"),"")</f>
        <v>73.6207574654042</v>
      </c>
      <c r="F24" s="30" t="n">
        <f aca="false">IFERROR(SUMIFS(Counts!$AJ$2:$AJ$2903,Counts!$B$2:$B$2903,$C$3,Counts!$F$2:$F$2903,"Jul")/SUMIFS(Counts!$AI$2:$AI$2903,Counts!$B$2:$B$2903,$C$3,Counts!$F$2:$F$2903,"Jul"),"")</f>
        <v>71.8927774130007</v>
      </c>
      <c r="G24" s="30" t="n">
        <f aca="false">IFERROR(SUMIFS(Counts!$AJ$2:$AJ$2903,Counts!$B$2:$B$2903,$C$3,Counts!$F$2:$F$2903,"Aug")/SUMIFS(Counts!$AI$2:$AI$2903,Counts!$B$2:$B$2903,$C$3,Counts!$F$2:$F$2903,"Aug"),"")</f>
        <v>71.7545766590389</v>
      </c>
      <c r="H24" s="30" t="n">
        <f aca="false">IFERROR(SUMIFS(Counts!$AJ$2:$AJ$2903,Counts!$B$2:$B$2903,$C$3,Counts!$F$2:$F$2903,"Sep")/SUMIFS(Counts!$AI$2:$AI$2903,Counts!$B$2:$B$2903,$C$3,Counts!$F$2:$F$2903,"Sep"),"")</f>
        <v>71.7231770833333</v>
      </c>
      <c r="I24" s="31" t="n">
        <f aca="false">IFERROR(SUMIFS(Counts!$AJ$2:$AJ$2903,Counts!$B$2:$B$2903,$C$3)/SUMIFS(Counts!$AI$2:$AI$2903,Counts!$B$2:$B$2903,$C$3),"")</f>
        <v>72.3766169154229</v>
      </c>
      <c r="J24" s="31" t="n">
        <f aca="false">IFERROR(SUM(Counts!$AJ$2:$AJ$2903)/SUM(Counts!$AI$2:$AI$2903),"")</f>
        <v>72.0924160233674</v>
      </c>
    </row>
    <row r="25" customFormat="false" ht="15" hidden="false" customHeight="false" outlineLevel="0" collapsed="false">
      <c r="B25" s="19" t="s">
        <v>43</v>
      </c>
      <c r="C25" s="28" t="n">
        <f aca="false">IFERROR(SUMIFS(Counts!$AK$2:$AK$2903,Counts!$B$2:$B$2903,$C$3,Counts!$F$2:$F$2903,"Mar-Apr")/SUMIFS(Counts!$AI$2:$AI$2903,Counts!$B$2:$B$2903,$C$3,Counts!$F$2:$F$2903,"Mar-Apr"),"")</f>
        <v>0.358424725822532</v>
      </c>
      <c r="D25" s="28" t="n">
        <f aca="false">IFERROR(SUMIFS(Counts!$AK$2:$AK$2903,Counts!$B$2:$B$2903,$C$3,Counts!$F$2:$F$2903,"May")/SUMIFS(Counts!$AI$2:$AI$2903,Counts!$B$2:$B$2903,$C$3,Counts!$F$2:$F$2903,"May"),"")</f>
        <v>0.374022850270595</v>
      </c>
      <c r="E25" s="28" t="n">
        <f aca="false">IFERROR(SUMIFS(Counts!$AK$2:$AK$2903,Counts!$B$2:$B$2903,$C$3,Counts!$F$2:$F$2903,"Jun")/SUMIFS(Counts!$AI$2:$AI$2903,Counts!$B$2:$B$2903,$C$3,Counts!$F$2:$F$2903,"Jun"),"")</f>
        <v>0.427530954115076</v>
      </c>
      <c r="F25" s="28" t="n">
        <f aca="false">IFERROR(SUMIFS(Counts!$AK$2:$AK$2903,Counts!$B$2:$B$2903,$C$3,Counts!$F$2:$F$2903,"Jul")/SUMIFS(Counts!$AI$2:$AI$2903,Counts!$B$2:$B$2903,$C$3,Counts!$F$2:$F$2903,"Jul"),"")</f>
        <v>0.300722258699934</v>
      </c>
      <c r="G25" s="28" t="n">
        <f aca="false">IFERROR(SUMIFS(Counts!$AK$2:$AK$2903,Counts!$B$2:$B$2903,$C$3,Counts!$F$2:$F$2903,"Aug")/SUMIFS(Counts!$AI$2:$AI$2903,Counts!$B$2:$B$2903,$C$3,Counts!$F$2:$F$2903,"Aug"),"")</f>
        <v>0.260297482837529</v>
      </c>
      <c r="H25" s="28" t="n">
        <f aca="false">IFERROR(SUMIFS(Counts!$AK$2:$AK$2903,Counts!$B$2:$B$2903,$C$3,Counts!$F$2:$F$2903,"Sep")/SUMIFS(Counts!$AI$2:$AI$2903,Counts!$B$2:$B$2903,$C$3,Counts!$F$2:$F$2903,"Sep"),"")</f>
        <v>0.247395833333333</v>
      </c>
      <c r="I25" s="29" t="n">
        <f aca="false">IFERROR(SUMIFS(Counts!$AK$2:$AK$2903,Counts!$B$2:$B$2903,$C$3)/SUMIFS(Counts!$AI$2:$AI$2903,Counts!$B$2:$B$2903,$C$3),"")</f>
        <v>0.327038277997766</v>
      </c>
      <c r="J25" s="29" t="n">
        <f aca="false">IFERROR(SUM(Counts!$AK$2:$AK$2903)/SUM(Counts!$AI$2:$AI$2903),"")</f>
        <v>0.270798139760269</v>
      </c>
    </row>
    <row r="26" customFormat="false" ht="15" hidden="false" customHeight="false" outlineLevel="0" collapsed="false">
      <c r="B26" s="16" t="s">
        <v>45</v>
      </c>
      <c r="C26" s="32" t="n">
        <f aca="false">IFERROR(SUMIFS(Counts!$O$2:$O$2903,Counts!$B$2:$B$2903,$C$3,Counts!$F$2:$F$2903,"Mar-Apr"),"")</f>
        <v>-6.082</v>
      </c>
      <c r="D26" s="32" t="n">
        <f aca="false">IFERROR(SUMIFS(Counts!$O$2:$O$2903,Counts!$B$2:$B$2903,$C$3,Counts!$F$2:$F$2903,"May"),"")</f>
        <v>0.391999999999999</v>
      </c>
      <c r="E26" s="32" t="n">
        <f aca="false">IFERROR(SUMIFS(Counts!$O$2:$O$2903,Counts!$B$2:$B$2903,$C$3,Counts!$F$2:$F$2903,"Jun"),"")</f>
        <v>18.667</v>
      </c>
      <c r="F26" s="32" t="n">
        <f aca="false">IFERROR(SUMIFS(Counts!$O$2:$O$2903,Counts!$B$2:$B$2903,$C$3,Counts!$F$2:$F$2903,"Jul"),"")</f>
        <v>-16.252</v>
      </c>
      <c r="G26" s="32" t="n">
        <f aca="false">IFERROR(SUMIFS(Counts!$O$2:$O$2903,Counts!$B$2:$B$2903,$C$3,Counts!$F$2:$F$2903,"Aug"),"")</f>
        <v>-11.873</v>
      </c>
      <c r="H26" s="32" t="n">
        <f aca="false">IFERROR(SUMIFS(Counts!$O$2:$O$2903,Counts!$B$2:$B$2903,$C$3,Counts!$F$2:$F$2903,"Sep"),"")</f>
        <v>7.09</v>
      </c>
      <c r="I26" s="33" t="n">
        <f aca="false">IFERROR(SUMIFS(Counts!$O$2:$O$2903,Counts!$B$2:$B$2903,$C$3),"")</f>
        <v>-8.05800000000001</v>
      </c>
      <c r="J26" s="33" t="n">
        <f aca="false">IFERROR(SUM(Counts!$O$2:$O$2903)/30,"")</f>
        <v>2.04873333333333</v>
      </c>
    </row>
    <row r="28" customFormat="false" ht="15" hidden="false" customHeight="false" outlineLevel="0" collapsed="false">
      <c r="B28" s="2" t="s">
        <v>79</v>
      </c>
    </row>
  </sheetData>
  <dataValidations count="1">
    <dataValidation allowBlank="false" errorStyle="stop" operator="between" showDropDown="false" showErrorMessage="false" showInputMessage="false" sqref="C3" type="list">
      <formula1>Lists!$A$1:$A$30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B33"/>
    <pageSetUpPr fitToPage="false"/>
  </sheetPr>
  <dimension ref="B2:I1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9" min="3" style="0" width="10"/>
  </cols>
  <sheetData>
    <row r="2" customFormat="false" ht="19.7" hidden="false" customHeight="false" outlineLevel="0" collapsed="false">
      <c r="B2" s="1" t="s">
        <v>8</v>
      </c>
    </row>
    <row r="3" customFormat="false" ht="15" hidden="false" customHeight="false" outlineLevel="0" collapsed="false">
      <c r="B3" s="4" t="s">
        <v>47</v>
      </c>
      <c r="C3" s="12" t="s">
        <v>48</v>
      </c>
      <c r="E3" s="2" t="s">
        <v>80</v>
      </c>
    </row>
    <row r="5" customFormat="false" ht="15" hidden="false" customHeight="false" outlineLevel="0" collapsed="false">
      <c r="B5" s="3" t="s">
        <v>66</v>
      </c>
    </row>
    <row r="6" customFormat="false" ht="15" hidden="false" customHeight="false" outlineLevel="0" collapsed="false">
      <c r="B6" s="15" t="s">
        <v>81</v>
      </c>
      <c r="C6" s="15" t="s">
        <v>53</v>
      </c>
      <c r="D6" s="15" t="s">
        <v>54</v>
      </c>
      <c r="E6" s="15" t="s">
        <v>55</v>
      </c>
      <c r="F6" s="15" t="s">
        <v>56</v>
      </c>
      <c r="G6" s="15" t="s">
        <v>57</v>
      </c>
      <c r="H6" s="15" t="s">
        <v>58</v>
      </c>
      <c r="I6" s="15" t="s">
        <v>59</v>
      </c>
    </row>
    <row r="7" customFormat="false" ht="15" hidden="false" customHeight="false" outlineLevel="0" collapsed="false">
      <c r="B7" s="16" t="str">
        <f aca="false">IF(1&lt;=COUNTIF(Lists!$F$1:$F$556,$C$3),INDEX(Lists!$G$1:$G$556,MATCH($C$3,Lists!$F$1:$F$556,0)+0),"")</f>
        <v>Lawrence Butler</v>
      </c>
      <c r="C7" s="22" t="n">
        <f aca="false">IF($B7="","",IF(SUMIFS(Counts!$P$2:$P$2903,Counts!$B$2:$B$2903,$C$3,Counts!$C$2:$C$2903,$B7,Counts!$F$2:$F$2903,"Mar-Apr")&lt;Guide!$C$25,"",IFERROR(SUMIFS(Counts!$AB$2:$AB$2903,Counts!$B$2:$B$2903,$C$3,Counts!$C$2:$C$2903,$B7,Counts!$F$2:$F$2903,"Mar-Apr")/SUMIFS(Counts!$AA$2:$AA$2903,Counts!$B$2:$B$2903,$C$3,Counts!$C$2:$C$2903,$B7,Counts!$F$2:$F$2903,"Mar-Apr"),"")))</f>
        <v>0.300855769230769</v>
      </c>
      <c r="D7" s="22" t="n">
        <f aca="false">IF($B7="","",IF(SUMIFS(Counts!$P$2:$P$2903,Counts!$B$2:$B$2903,$C$3,Counts!$C$2:$C$2903,$B7,Counts!$F$2:$F$2903,"May")&lt;Guide!$C$25,"",IFERROR(SUMIFS(Counts!$AB$2:$AB$2903,Counts!$B$2:$B$2903,$C$3,Counts!$C$2:$C$2903,$B7,Counts!$F$2:$F$2903,"May")/SUMIFS(Counts!$AA$2:$AA$2903,Counts!$B$2:$B$2903,$C$3,Counts!$C$2:$C$2903,$B7,Counts!$F$2:$F$2903,"May"),"")))</f>
        <v>0.289491525423729</v>
      </c>
      <c r="E7" s="22" t="n">
        <f aca="false">IF($B7="","",IF(SUMIFS(Counts!$P$2:$P$2903,Counts!$B$2:$B$2903,$C$3,Counts!$C$2:$C$2903,$B7,Counts!$F$2:$F$2903,"Jun")&lt;Guide!$C$25,"",IFERROR(SUMIFS(Counts!$AB$2:$AB$2903,Counts!$B$2:$B$2903,$C$3,Counts!$C$2:$C$2903,$B7,Counts!$F$2:$F$2903,"Jun")/SUMIFS(Counts!$AA$2:$AA$2903,Counts!$B$2:$B$2903,$C$3,Counts!$C$2:$C$2903,$B7,Counts!$F$2:$F$2903,"Jun"),"")))</f>
        <v>0.339957142857143</v>
      </c>
      <c r="F7" s="22" t="n">
        <f aca="false">IF($B7="","",IF(SUMIFS(Counts!$P$2:$P$2903,Counts!$B$2:$B$2903,$C$3,Counts!$C$2:$C$2903,$B7,Counts!$F$2:$F$2903,"Jul")&lt;Guide!$C$25,"",IFERROR(SUMIFS(Counts!$AB$2:$AB$2903,Counts!$B$2:$B$2903,$C$3,Counts!$C$2:$C$2903,$B7,Counts!$F$2:$F$2903,"Jul")/SUMIFS(Counts!$AA$2:$AA$2903,Counts!$B$2:$B$2903,$C$3,Counts!$C$2:$C$2903,$B7,Counts!$F$2:$F$2903,"Jul"),"")))</f>
        <v>0.30909756097561</v>
      </c>
      <c r="G7" s="22" t="n">
        <f aca="false">IF($B7="","",IF(SUMIFS(Counts!$P$2:$P$2903,Counts!$B$2:$B$2903,$C$3,Counts!$C$2:$C$2903,$B7,Counts!$F$2:$F$2903,"Aug")&lt;Guide!$C$25,"",IFERROR(SUMIFS(Counts!$AB$2:$AB$2903,Counts!$B$2:$B$2903,$C$3,Counts!$C$2:$C$2903,$B7,Counts!$F$2:$F$2903,"Aug")/SUMIFS(Counts!$AA$2:$AA$2903,Counts!$B$2:$B$2903,$C$3,Counts!$C$2:$C$2903,$B7,Counts!$F$2:$F$2903,"Aug"),"")))</f>
        <v>0.344370689655172</v>
      </c>
      <c r="H7" s="22" t="n">
        <f aca="false">IF($B7="","",IF(SUMIFS(Counts!$P$2:$P$2903,Counts!$B$2:$B$2903,$C$3,Counts!$C$2:$C$2903,$B7,Counts!$F$2:$F$2903,"Sep")&lt;Guide!$C$25,"",IFERROR(SUMIFS(Counts!$AB$2:$AB$2903,Counts!$B$2:$B$2903,$C$3,Counts!$C$2:$C$2903,$B7,Counts!$F$2:$F$2903,"Sep")/SUMIFS(Counts!$AA$2:$AA$2903,Counts!$B$2:$B$2903,$C$3,Counts!$C$2:$C$2903,$B7,Counts!$F$2:$F$2903,"Sep"),"")))</f>
        <v>0.35547572815534</v>
      </c>
      <c r="I7" s="23" t="n">
        <f aca="false">IF($B7="","",IFERROR(SUMIFS(Counts!$AB$2:$AB$2903,Counts!$B$2:$B$2903,$C$3,Counts!$C$2:$C$2903,$B7)/SUMIFS(Counts!$AA$2:$AA$2903,Counts!$B$2:$B$2903,$C$3,Counts!$C$2:$C$2903,$B7),""))</f>
        <v>0.325979400749064</v>
      </c>
    </row>
    <row r="8" customFormat="false" ht="15" hidden="false" customHeight="false" outlineLevel="0" collapsed="false">
      <c r="B8" s="16" t="str">
        <f aca="false">IF(2&lt;=COUNTIF(Lists!$F$1:$F$556,$C$3),INDEX(Lists!$G$1:$G$556,MATCH($C$3,Lists!$F$1:$F$556,0)+1),"")</f>
        <v>Jeff McNeil</v>
      </c>
      <c r="C8" s="22" t="n">
        <f aca="false">IF($B8="","",IF(SUMIFS(Counts!$P$2:$P$2903,Counts!$B$2:$B$2903,$C$3,Counts!$C$2:$C$2903,$B8,Counts!$F$2:$F$2903,"Mar-Apr")&lt;Guide!$C$25,"",IFERROR(SUMIFS(Counts!$AB$2:$AB$2903,Counts!$B$2:$B$2903,$C$3,Counts!$C$2:$C$2903,$B8,Counts!$F$2:$F$2903,"Mar-Apr")/SUMIFS(Counts!$AA$2:$AA$2903,Counts!$B$2:$B$2903,$C$3,Counts!$C$2:$C$2903,$B8,Counts!$F$2:$F$2903,"Mar-Apr"),"")))</f>
        <v>0.338221153846154</v>
      </c>
      <c r="D8" s="22" t="n">
        <f aca="false">IF($B8="","",IF(SUMIFS(Counts!$P$2:$P$2903,Counts!$B$2:$B$2903,$C$3,Counts!$C$2:$C$2903,$B8,Counts!$F$2:$F$2903,"May")&lt;Guide!$C$25,"",IFERROR(SUMIFS(Counts!$AB$2:$AB$2903,Counts!$B$2:$B$2903,$C$3,Counts!$C$2:$C$2903,$B8,Counts!$F$2:$F$2903,"May")/SUMIFS(Counts!$AA$2:$AA$2903,Counts!$B$2:$B$2903,$C$3,Counts!$C$2:$C$2903,$B8,Counts!$F$2:$F$2903,"May"),"")))</f>
        <v>0.28090625</v>
      </c>
      <c r="E8" s="22" t="n">
        <f aca="false">IF($B8="","",IF(SUMIFS(Counts!$P$2:$P$2903,Counts!$B$2:$B$2903,$C$3,Counts!$C$2:$C$2903,$B8,Counts!$F$2:$F$2903,"Jun")&lt;Guide!$C$25,"",IFERROR(SUMIFS(Counts!$AB$2:$AB$2903,Counts!$B$2:$B$2903,$C$3,Counts!$C$2:$C$2903,$B8,Counts!$F$2:$F$2903,"Jun")/SUMIFS(Counts!$AA$2:$AA$2903,Counts!$B$2:$B$2903,$C$3,Counts!$C$2:$C$2903,$B8,Counts!$F$2:$F$2903,"Jun"),"")))</f>
        <v>0.274557142857143</v>
      </c>
      <c r="F8" s="22" t="n">
        <f aca="false">IF($B8="","",IF(SUMIFS(Counts!$P$2:$P$2903,Counts!$B$2:$B$2903,$C$3,Counts!$C$2:$C$2903,$B8,Counts!$F$2:$F$2903,"Jul")&lt;Guide!$C$25,"",IFERROR(SUMIFS(Counts!$AB$2:$AB$2903,Counts!$B$2:$B$2903,$C$3,Counts!$C$2:$C$2903,$B8,Counts!$F$2:$F$2903,"Jul")/SUMIFS(Counts!$AA$2:$AA$2903,Counts!$B$2:$B$2903,$C$3,Counts!$C$2:$C$2903,$B8,Counts!$F$2:$F$2903,"Jul"),"")))</f>
        <v>0.311305084745763</v>
      </c>
      <c r="G8" s="22" t="n">
        <f aca="false">IF($B8="","",IF(SUMIFS(Counts!$P$2:$P$2903,Counts!$B$2:$B$2903,$C$3,Counts!$C$2:$C$2903,$B8,Counts!$F$2:$F$2903,"Aug")&lt;Guide!$C$25,"",IFERROR(SUMIFS(Counts!$AB$2:$AB$2903,Counts!$B$2:$B$2903,$C$3,Counts!$C$2:$C$2903,$B8,Counts!$F$2:$F$2903,"Aug")/SUMIFS(Counts!$AA$2:$AA$2903,Counts!$B$2:$B$2903,$C$3,Counts!$C$2:$C$2903,$B8,Counts!$F$2:$F$2903,"Aug"),"")))</f>
        <v>0.324336842105263</v>
      </c>
      <c r="H8" s="22" t="n">
        <f aca="false">IF($B8="","",IF(SUMIFS(Counts!$P$2:$P$2903,Counts!$B$2:$B$2903,$C$3,Counts!$C$2:$C$2903,$B8,Counts!$F$2:$F$2903,"Sep")&lt;Guide!$C$25,"",IFERROR(SUMIFS(Counts!$AB$2:$AB$2903,Counts!$B$2:$B$2903,$C$3,Counts!$C$2:$C$2903,$B8,Counts!$F$2:$F$2903,"Sep")/SUMIFS(Counts!$AA$2:$AA$2903,Counts!$B$2:$B$2903,$C$3,Counts!$C$2:$C$2903,$B8,Counts!$F$2:$F$2903,"Sep"),"")))</f>
        <v>0.262559139784946</v>
      </c>
      <c r="I8" s="23" t="n">
        <f aca="false">IF($B8="","",IFERROR(SUMIFS(Counts!$AB$2:$AB$2903,Counts!$B$2:$B$2903,$C$3,Counts!$C$2:$C$2903,$B8)/SUMIFS(Counts!$AA$2:$AA$2903,Counts!$B$2:$B$2903,$C$3,Counts!$C$2:$C$2903,$B8),""))</f>
        <v>0.299725338491296</v>
      </c>
    </row>
    <row r="9" customFormat="false" ht="15" hidden="false" customHeight="false" outlineLevel="0" collapsed="false">
      <c r="B9" s="16" t="str">
        <f aca="false">IF(3&lt;=COUNTIF(Lists!$F$1:$F$556,$C$3),INDEX(Lists!$G$1:$G$556,MATCH($C$3,Lists!$F$1:$F$556,0)+2),"")</f>
        <v>Henry Bolte</v>
      </c>
      <c r="C9" s="22" t="str">
        <f aca="false">IF($B9="","",IF(SUMIFS(Counts!$P$2:$P$2903,Counts!$B$2:$B$2903,$C$3,Counts!$C$2:$C$2903,$B9,Counts!$F$2:$F$2903,"Mar-Apr")&lt;Guide!$C$25,"",IFERROR(SUMIFS(Counts!$AB$2:$AB$2903,Counts!$B$2:$B$2903,$C$3,Counts!$C$2:$C$2903,$B9,Counts!$F$2:$F$2903,"Mar-Apr")/SUMIFS(Counts!$AA$2:$AA$2903,Counts!$B$2:$B$2903,$C$3,Counts!$C$2:$C$2903,$B9,Counts!$F$2:$F$2903,"Mar-Apr"),"")))</f>
        <v/>
      </c>
      <c r="D9" s="22" t="n">
        <f aca="false">IF($B9="","",IF(SUMIFS(Counts!$P$2:$P$2903,Counts!$B$2:$B$2903,$C$3,Counts!$C$2:$C$2903,$B9,Counts!$F$2:$F$2903,"May")&lt;Guide!$C$25,"",IFERROR(SUMIFS(Counts!$AB$2:$AB$2903,Counts!$B$2:$B$2903,$C$3,Counts!$C$2:$C$2903,$B9,Counts!$F$2:$F$2903,"May")/SUMIFS(Counts!$AA$2:$AA$2903,Counts!$B$2:$B$2903,$C$3,Counts!$C$2:$C$2903,$B9,Counts!$F$2:$F$2903,"May"),"")))</f>
        <v>0.269116666666667</v>
      </c>
      <c r="E9" s="22" t="n">
        <f aca="false">IF($B9="","",IF(SUMIFS(Counts!$P$2:$P$2903,Counts!$B$2:$B$2903,$C$3,Counts!$C$2:$C$2903,$B9,Counts!$F$2:$F$2903,"Jun")&lt;Guide!$C$25,"",IFERROR(SUMIFS(Counts!$AB$2:$AB$2903,Counts!$B$2:$B$2903,$C$3,Counts!$C$2:$C$2903,$B9,Counts!$F$2:$F$2903,"Jun")/SUMIFS(Counts!$AA$2:$AA$2903,Counts!$B$2:$B$2903,$C$3,Counts!$C$2:$C$2903,$B9,Counts!$F$2:$F$2903,"Jun"),"")))</f>
        <v>0.325451923076923</v>
      </c>
      <c r="F9" s="22" t="n">
        <f aca="false">IF($B9="","",IF(SUMIFS(Counts!$P$2:$P$2903,Counts!$B$2:$B$2903,$C$3,Counts!$C$2:$C$2903,$B9,Counts!$F$2:$F$2903,"Jul")&lt;Guide!$C$25,"",IFERROR(SUMIFS(Counts!$AB$2:$AB$2903,Counts!$B$2:$B$2903,$C$3,Counts!$C$2:$C$2903,$B9,Counts!$F$2:$F$2903,"Jul")/SUMIFS(Counts!$AA$2:$AA$2903,Counts!$B$2:$B$2903,$C$3,Counts!$C$2:$C$2903,$B9,Counts!$F$2:$F$2903,"Jul"),"")))</f>
        <v>0.268891891891892</v>
      </c>
      <c r="G9" s="22" t="n">
        <f aca="false">IF($B9="","",IF(SUMIFS(Counts!$P$2:$P$2903,Counts!$B$2:$B$2903,$C$3,Counts!$C$2:$C$2903,$B9,Counts!$F$2:$F$2903,"Aug")&lt;Guide!$C$25,"",IFERROR(SUMIFS(Counts!$AB$2:$AB$2903,Counts!$B$2:$B$2903,$C$3,Counts!$C$2:$C$2903,$B9,Counts!$F$2:$F$2903,"Aug")/SUMIFS(Counts!$AA$2:$AA$2903,Counts!$B$2:$B$2903,$C$3,Counts!$C$2:$C$2903,$B9,Counts!$F$2:$F$2903,"Aug"),"")))</f>
        <v>0.323254098360656</v>
      </c>
      <c r="H9" s="22" t="n">
        <f aca="false">IF($B9="","",IF(SUMIFS(Counts!$P$2:$P$2903,Counts!$B$2:$B$2903,$C$3,Counts!$C$2:$C$2903,$B9,Counts!$F$2:$F$2903,"Sep")&lt;Guide!$C$25,"",IFERROR(SUMIFS(Counts!$AB$2:$AB$2903,Counts!$B$2:$B$2903,$C$3,Counts!$C$2:$C$2903,$B9,Counts!$F$2:$F$2903,"Sep")/SUMIFS(Counts!$AA$2:$AA$2903,Counts!$B$2:$B$2903,$C$3,Counts!$C$2:$C$2903,$B9,Counts!$F$2:$F$2903,"Sep"),"")))</f>
        <v>0.365185185185185</v>
      </c>
      <c r="I9" s="23" t="n">
        <f aca="false">IF($B9="","",IFERROR(SUMIFS(Counts!$AB$2:$AB$2903,Counts!$B$2:$B$2903,$C$3,Counts!$C$2:$C$2903,$B9)/SUMIFS(Counts!$AA$2:$AA$2903,Counts!$B$2:$B$2903,$C$3,Counts!$C$2:$C$2903,$B9),""))</f>
        <v>0.317882478632479</v>
      </c>
    </row>
    <row r="10" customFormat="false" ht="15" hidden="false" customHeight="false" outlineLevel="0" collapsed="false">
      <c r="B10" s="16" t="str">
        <f aca="false">IF(4&lt;=COUNTIF(Lists!$F$1:$F$556,$C$3),INDEX(Lists!$G$1:$G$556,MATCH($C$3,Lists!$F$1:$F$556,0)+3),"")</f>
        <v>Shea Langeliers</v>
      </c>
      <c r="C10" s="22" t="n">
        <f aca="false">IF($B10="","",IF(SUMIFS(Counts!$P$2:$P$2903,Counts!$B$2:$B$2903,$C$3,Counts!$C$2:$C$2903,$B10,Counts!$F$2:$F$2903,"Mar-Apr")&lt;Guide!$C$25,"",IFERROR(SUMIFS(Counts!$AB$2:$AB$2903,Counts!$B$2:$B$2903,$C$3,Counts!$C$2:$C$2903,$B10,Counts!$F$2:$F$2903,"Mar-Apr")/SUMIFS(Counts!$AA$2:$AA$2903,Counts!$B$2:$B$2903,$C$3,Counts!$C$2:$C$2903,$B10,Counts!$F$2:$F$2903,"Mar-Apr"),"")))</f>
        <v>0.396896296296296</v>
      </c>
      <c r="D10" s="22" t="n">
        <f aca="false">IF($B10="","",IF(SUMIFS(Counts!$P$2:$P$2903,Counts!$B$2:$B$2903,$C$3,Counts!$C$2:$C$2903,$B10,Counts!$F$2:$F$2903,"May")&lt;Guide!$C$25,"",IFERROR(SUMIFS(Counts!$AB$2:$AB$2903,Counts!$B$2:$B$2903,$C$3,Counts!$C$2:$C$2903,$B10,Counts!$F$2:$F$2903,"May")/SUMIFS(Counts!$AA$2:$AA$2903,Counts!$B$2:$B$2903,$C$3,Counts!$C$2:$C$2903,$B10,Counts!$F$2:$F$2903,"May"),"")))</f>
        <v>0.380409523809524</v>
      </c>
      <c r="E10" s="22" t="n">
        <f aca="false">IF($B10="","",IF(SUMIFS(Counts!$P$2:$P$2903,Counts!$B$2:$B$2903,$C$3,Counts!$C$2:$C$2903,$B10,Counts!$F$2:$F$2903,"Jun")&lt;Guide!$C$25,"",IFERROR(SUMIFS(Counts!$AB$2:$AB$2903,Counts!$B$2:$B$2903,$C$3,Counts!$C$2:$C$2903,$B10,Counts!$F$2:$F$2903,"Jun")/SUMIFS(Counts!$AA$2:$AA$2903,Counts!$B$2:$B$2903,$C$3,Counts!$C$2:$C$2903,$B10,Counts!$F$2:$F$2903,"Jun"),"")))</f>
        <v>0.297</v>
      </c>
      <c r="F10" s="22" t="n">
        <f aca="false">IF($B10="","",IF(SUMIFS(Counts!$P$2:$P$2903,Counts!$B$2:$B$2903,$C$3,Counts!$C$2:$C$2903,$B10,Counts!$F$2:$F$2903,"Jul")&lt;Guide!$C$25,"",IFERROR(SUMIFS(Counts!$AB$2:$AB$2903,Counts!$B$2:$B$2903,$C$3,Counts!$C$2:$C$2903,$B10,Counts!$F$2:$F$2903,"Jul")/SUMIFS(Counts!$AA$2:$AA$2903,Counts!$B$2:$B$2903,$C$3,Counts!$C$2:$C$2903,$B10,Counts!$F$2:$F$2903,"Jul"),"")))</f>
        <v>0.379016666666667</v>
      </c>
      <c r="G10" s="22" t="str">
        <f aca="false">IF($B10="","",IF(SUMIFS(Counts!$P$2:$P$2903,Counts!$B$2:$B$2903,$C$3,Counts!$C$2:$C$2903,$B10,Counts!$F$2:$F$2903,"Aug")&lt;Guide!$C$25,"",IFERROR(SUMIFS(Counts!$AB$2:$AB$2903,Counts!$B$2:$B$2903,$C$3,Counts!$C$2:$C$2903,$B10,Counts!$F$2:$F$2903,"Aug")/SUMIFS(Counts!$AA$2:$AA$2903,Counts!$B$2:$B$2903,$C$3,Counts!$C$2:$C$2903,$B10,Counts!$F$2:$F$2903,"Aug"),"")))</f>
        <v/>
      </c>
      <c r="H10" s="22" t="n">
        <f aca="false">IF($B10="","",IF(SUMIFS(Counts!$P$2:$P$2903,Counts!$B$2:$B$2903,$C$3,Counts!$C$2:$C$2903,$B10,Counts!$F$2:$F$2903,"Sep")&lt;Guide!$C$25,"",IFERROR(SUMIFS(Counts!$AB$2:$AB$2903,Counts!$B$2:$B$2903,$C$3,Counts!$C$2:$C$2903,$B10,Counts!$F$2:$F$2903,"Sep")/SUMIFS(Counts!$AA$2:$AA$2903,Counts!$B$2:$B$2903,$C$3,Counts!$C$2:$C$2903,$B10,Counts!$F$2:$F$2903,"Sep"),"")))</f>
        <v>0.270235294117647</v>
      </c>
      <c r="I10" s="23" t="n">
        <f aca="false">IF($B10="","",IFERROR(SUMIFS(Counts!$AB$2:$AB$2903,Counts!$B$2:$B$2903,$C$3,Counts!$C$2:$C$2903,$B10)/SUMIFS(Counts!$AA$2:$AA$2903,Counts!$B$2:$B$2903,$C$3,Counts!$C$2:$C$2903,$B10),""))</f>
        <v>0.352483870967742</v>
      </c>
    </row>
    <row r="11" customFormat="false" ht="15" hidden="false" customHeight="false" outlineLevel="0" collapsed="false">
      <c r="B11" s="16" t="str">
        <f aca="false">IF(5&lt;=COUNTIF(Lists!$F$1:$F$556,$C$3),INDEX(Lists!$G$1:$G$556,MATCH($C$3,Lists!$F$1:$F$556,0)+4),"")</f>
        <v>Tyler Soderstrom</v>
      </c>
      <c r="C11" s="22" t="n">
        <f aca="false">IF($B11="","",IF(SUMIFS(Counts!$P$2:$P$2903,Counts!$B$2:$B$2903,$C$3,Counts!$C$2:$C$2903,$B11,Counts!$F$2:$F$2903,"Mar-Apr")&lt;Guide!$C$25,"",IFERROR(SUMIFS(Counts!$AB$2:$AB$2903,Counts!$B$2:$B$2903,$C$3,Counts!$C$2:$C$2903,$B11,Counts!$F$2:$F$2903,"Mar-Apr")/SUMIFS(Counts!$AA$2:$AA$2903,Counts!$B$2:$B$2903,$C$3,Counts!$C$2:$C$2903,$B11,Counts!$F$2:$F$2903,"Mar-Apr"),"")))</f>
        <v>0.32690243902439</v>
      </c>
      <c r="D11" s="22" t="n">
        <f aca="false">IF($B11="","",IF(SUMIFS(Counts!$P$2:$P$2903,Counts!$B$2:$B$2903,$C$3,Counts!$C$2:$C$2903,$B11,Counts!$F$2:$F$2903,"May")&lt;Guide!$C$25,"",IFERROR(SUMIFS(Counts!$AB$2:$AB$2903,Counts!$B$2:$B$2903,$C$3,Counts!$C$2:$C$2903,$B11,Counts!$F$2:$F$2903,"May")/SUMIFS(Counts!$AA$2:$AA$2903,Counts!$B$2:$B$2903,$C$3,Counts!$C$2:$C$2903,$B11,Counts!$F$2:$F$2903,"May"),"")))</f>
        <v>0.334702702702703</v>
      </c>
      <c r="E11" s="22" t="n">
        <f aca="false">IF($B11="","",IF(SUMIFS(Counts!$P$2:$P$2903,Counts!$B$2:$B$2903,$C$3,Counts!$C$2:$C$2903,$B11,Counts!$F$2:$F$2903,"Jun")&lt;Guide!$C$25,"",IFERROR(SUMIFS(Counts!$AB$2:$AB$2903,Counts!$B$2:$B$2903,$C$3,Counts!$C$2:$C$2903,$B11,Counts!$F$2:$F$2903,"Jun")/SUMIFS(Counts!$AA$2:$AA$2903,Counts!$B$2:$B$2903,$C$3,Counts!$C$2:$C$2903,$B11,Counts!$F$2:$F$2903,"Jun"),"")))</f>
        <v>0.351333333333333</v>
      </c>
      <c r="F11" s="22" t="n">
        <f aca="false">IF($B11="","",IF(SUMIFS(Counts!$P$2:$P$2903,Counts!$B$2:$B$2903,$C$3,Counts!$C$2:$C$2903,$B11,Counts!$F$2:$F$2903,"Jul")&lt;Guide!$C$25,"",IFERROR(SUMIFS(Counts!$AB$2:$AB$2903,Counts!$B$2:$B$2903,$C$3,Counts!$C$2:$C$2903,$B11,Counts!$F$2:$F$2903,"Jul")/SUMIFS(Counts!$AA$2:$AA$2903,Counts!$B$2:$B$2903,$C$3,Counts!$C$2:$C$2903,$B11,Counts!$F$2:$F$2903,"Jul"),"")))</f>
        <v>0.316098591549296</v>
      </c>
      <c r="G11" s="22" t="n">
        <f aca="false">IF($B11="","",IF(SUMIFS(Counts!$P$2:$P$2903,Counts!$B$2:$B$2903,$C$3,Counts!$C$2:$C$2903,$B11,Counts!$F$2:$F$2903,"Aug")&lt;Guide!$C$25,"",IFERROR(SUMIFS(Counts!$AB$2:$AB$2903,Counts!$B$2:$B$2903,$C$3,Counts!$C$2:$C$2903,$B11,Counts!$F$2:$F$2903,"Aug")/SUMIFS(Counts!$AA$2:$AA$2903,Counts!$B$2:$B$2903,$C$3,Counts!$C$2:$C$2903,$B11,Counts!$F$2:$F$2903,"Aug"),"")))</f>
        <v>0.27745652173913</v>
      </c>
      <c r="H11" s="22" t="str">
        <f aca="false">IF($B11="","",IF(SUMIFS(Counts!$P$2:$P$2903,Counts!$B$2:$B$2903,$C$3,Counts!$C$2:$C$2903,$B11,Counts!$F$2:$F$2903,"Sep")&lt;Guide!$C$25,"",IFERROR(SUMIFS(Counts!$AB$2:$AB$2903,Counts!$B$2:$B$2903,$C$3,Counts!$C$2:$C$2903,$B11,Counts!$F$2:$F$2903,"Sep")/SUMIFS(Counts!$AA$2:$AA$2903,Counts!$B$2:$B$2903,$C$3,Counts!$C$2:$C$2903,$B11,Counts!$F$2:$F$2903,"Sep"),"")))</f>
        <v/>
      </c>
      <c r="I11" s="23" t="n">
        <f aca="false">IF($B11="","",IFERROR(SUMIFS(Counts!$AB$2:$AB$2903,Counts!$B$2:$B$2903,$C$3,Counts!$C$2:$C$2903,$B11)/SUMIFS(Counts!$AA$2:$AA$2903,Counts!$B$2:$B$2903,$C$3,Counts!$C$2:$C$2903,$B11),""))</f>
        <v>0.327281879194631</v>
      </c>
    </row>
    <row r="12" customFormat="false" ht="15" hidden="false" customHeight="false" outlineLevel="0" collapsed="false">
      <c r="B12" s="16" t="str">
        <f aca="false">IF(6&lt;=COUNTIF(Lists!$F$1:$F$556,$C$3),INDEX(Lists!$G$1:$G$556,MATCH($C$3,Lists!$F$1:$F$556,0)+5),"")</f>
        <v>Zack Gelof</v>
      </c>
      <c r="C12" s="22" t="n">
        <f aca="false">IF($B12="","",IF(SUMIFS(Counts!$P$2:$P$2903,Counts!$B$2:$B$2903,$C$3,Counts!$C$2:$C$2903,$B12,Counts!$F$2:$F$2903,"Mar-Apr")&lt;Guide!$C$25,"",IFERROR(SUMIFS(Counts!$AB$2:$AB$2903,Counts!$B$2:$B$2903,$C$3,Counts!$C$2:$C$2903,$B12,Counts!$F$2:$F$2903,"Mar-Apr")/SUMIFS(Counts!$AA$2:$AA$2903,Counts!$B$2:$B$2903,$C$3,Counts!$C$2:$C$2903,$B12,Counts!$F$2:$F$2903,"Mar-Apr"),"")))</f>
        <v>0.270277777777778</v>
      </c>
      <c r="D12" s="22" t="n">
        <f aca="false">IF($B12="","",IF(SUMIFS(Counts!$P$2:$P$2903,Counts!$B$2:$B$2903,$C$3,Counts!$C$2:$C$2903,$B12,Counts!$F$2:$F$2903,"May")&lt;Guide!$C$25,"",IFERROR(SUMIFS(Counts!$AB$2:$AB$2903,Counts!$B$2:$B$2903,$C$3,Counts!$C$2:$C$2903,$B12,Counts!$F$2:$F$2903,"May")/SUMIFS(Counts!$AA$2:$AA$2903,Counts!$B$2:$B$2903,$C$3,Counts!$C$2:$C$2903,$B12,Counts!$F$2:$F$2903,"May"),"")))</f>
        <v>0.301401785714286</v>
      </c>
      <c r="E12" s="22" t="n">
        <f aca="false">IF($B12="","",IF(SUMIFS(Counts!$P$2:$P$2903,Counts!$B$2:$B$2903,$C$3,Counts!$C$2:$C$2903,$B12,Counts!$F$2:$F$2903,"Jun")&lt;Guide!$C$25,"",IFERROR(SUMIFS(Counts!$AB$2:$AB$2903,Counts!$B$2:$B$2903,$C$3,Counts!$C$2:$C$2903,$B12,Counts!$F$2:$F$2903,"Jun")/SUMIFS(Counts!$AA$2:$AA$2903,Counts!$B$2:$B$2903,$C$3,Counts!$C$2:$C$2903,$B12,Counts!$F$2:$F$2903,"Jun"),"")))</f>
        <v>0.311052631578947</v>
      </c>
      <c r="F12" s="22" t="str">
        <f aca="false">IF($B12="","",IF(SUMIFS(Counts!$P$2:$P$2903,Counts!$B$2:$B$2903,$C$3,Counts!$C$2:$C$2903,$B12,Counts!$F$2:$F$2903,"Jul")&lt;Guide!$C$25,"",IFERROR(SUMIFS(Counts!$AB$2:$AB$2903,Counts!$B$2:$B$2903,$C$3,Counts!$C$2:$C$2903,$B12,Counts!$F$2:$F$2903,"Jul")/SUMIFS(Counts!$AA$2:$AA$2903,Counts!$B$2:$B$2903,$C$3,Counts!$C$2:$C$2903,$B12,Counts!$F$2:$F$2903,"Jul"),"")))</f>
        <v/>
      </c>
      <c r="G12" s="22" t="n">
        <f aca="false">IF($B12="","",IF(SUMIFS(Counts!$P$2:$P$2903,Counts!$B$2:$B$2903,$C$3,Counts!$C$2:$C$2903,$B12,Counts!$F$2:$F$2903,"Aug")&lt;Guide!$C$25,"",IFERROR(SUMIFS(Counts!$AB$2:$AB$2903,Counts!$B$2:$B$2903,$C$3,Counts!$C$2:$C$2903,$B12,Counts!$F$2:$F$2903,"Aug")/SUMIFS(Counts!$AA$2:$AA$2903,Counts!$B$2:$B$2903,$C$3,Counts!$C$2:$C$2903,$B12,Counts!$F$2:$F$2903,"Aug"),"")))</f>
        <v>0.327682352941177</v>
      </c>
      <c r="H12" s="22" t="n">
        <f aca="false">IF($B12="","",IF(SUMIFS(Counts!$P$2:$P$2903,Counts!$B$2:$B$2903,$C$3,Counts!$C$2:$C$2903,$B12,Counts!$F$2:$F$2903,"Sep")&lt;Guide!$C$25,"",IFERROR(SUMIFS(Counts!$AB$2:$AB$2903,Counts!$B$2:$B$2903,$C$3,Counts!$C$2:$C$2903,$B12,Counts!$F$2:$F$2903,"Sep")/SUMIFS(Counts!$AA$2:$AA$2903,Counts!$B$2:$B$2903,$C$3,Counts!$C$2:$C$2903,$B12,Counts!$F$2:$F$2903,"Sep"),"")))</f>
        <v>0.396881188118812</v>
      </c>
      <c r="I12" s="23" t="n">
        <f aca="false">IF($B12="","",IFERROR(SUMIFS(Counts!$AB$2:$AB$2903,Counts!$B$2:$B$2903,$C$3,Counts!$C$2:$C$2903,$B12)/SUMIFS(Counts!$AA$2:$AA$2903,Counts!$B$2:$B$2903,$C$3,Counts!$C$2:$C$2903,$B12),""))</f>
        <v>0.32265034965035</v>
      </c>
    </row>
    <row r="13" customFormat="false" ht="15" hidden="false" customHeight="false" outlineLevel="0" collapsed="false">
      <c r="B13" s="16" t="str">
        <f aca="false">IF(7&lt;=COUNTIF(Lists!$F$1:$F$556,$C$3),INDEX(Lists!$G$1:$G$556,MATCH($C$3,Lists!$F$1:$F$556,0)+6),"")</f>
        <v>Nick Kurtz</v>
      </c>
      <c r="C13" s="22" t="n">
        <f aca="false">IF($B13="","",IF(SUMIFS(Counts!$P$2:$P$2903,Counts!$B$2:$B$2903,$C$3,Counts!$C$2:$C$2903,$B13,Counts!$F$2:$F$2903,"Mar-Apr")&lt;Guide!$C$25,"",IFERROR(SUMIFS(Counts!$AB$2:$AB$2903,Counts!$B$2:$B$2903,$C$3,Counts!$C$2:$C$2903,$B13,Counts!$F$2:$F$2903,"Mar-Apr")/SUMIFS(Counts!$AA$2:$AA$2903,Counts!$B$2:$B$2903,$C$3,Counts!$C$2:$C$2903,$B13,Counts!$F$2:$F$2903,"Mar-Apr"),"")))</f>
        <v>0.407259259259259</v>
      </c>
      <c r="D13" s="22" t="n">
        <f aca="false">IF($B13="","",IF(SUMIFS(Counts!$P$2:$P$2903,Counts!$B$2:$B$2903,$C$3,Counts!$C$2:$C$2903,$B13,Counts!$F$2:$F$2903,"May")&lt;Guide!$C$25,"",IFERROR(SUMIFS(Counts!$AB$2:$AB$2903,Counts!$B$2:$B$2903,$C$3,Counts!$C$2:$C$2903,$B13,Counts!$F$2:$F$2903,"May")/SUMIFS(Counts!$AA$2:$AA$2903,Counts!$B$2:$B$2903,$C$3,Counts!$C$2:$C$2903,$B13,Counts!$F$2:$F$2903,"May"),"")))</f>
        <v>0.374276422764228</v>
      </c>
      <c r="E13" s="22" t="n">
        <f aca="false">IF($B13="","",IF(SUMIFS(Counts!$P$2:$P$2903,Counts!$B$2:$B$2903,$C$3,Counts!$C$2:$C$2903,$B13,Counts!$F$2:$F$2903,"Jun")&lt;Guide!$C$25,"",IFERROR(SUMIFS(Counts!$AB$2:$AB$2903,Counts!$B$2:$B$2903,$C$3,Counts!$C$2:$C$2903,$B13,Counts!$F$2:$F$2903,"Jun")/SUMIFS(Counts!$AA$2:$AA$2903,Counts!$B$2:$B$2903,$C$3,Counts!$C$2:$C$2903,$B13,Counts!$F$2:$F$2903,"Jun"),"")))</f>
        <v>0.38117094017094</v>
      </c>
      <c r="F13" s="22" t="n">
        <f aca="false">IF($B13="","",IF(SUMIFS(Counts!$P$2:$P$2903,Counts!$B$2:$B$2903,$C$3,Counts!$C$2:$C$2903,$B13,Counts!$F$2:$F$2903,"Jul")&lt;Guide!$C$25,"",IFERROR(SUMIFS(Counts!$AB$2:$AB$2903,Counts!$B$2:$B$2903,$C$3,Counts!$C$2:$C$2903,$B13,Counts!$F$2:$F$2903,"Jul")/SUMIFS(Counts!$AA$2:$AA$2903,Counts!$B$2:$B$2903,$C$3,Counts!$C$2:$C$2903,$B13,Counts!$F$2:$F$2903,"Jul"),"")))</f>
        <v>0.264489795918367</v>
      </c>
      <c r="G13" s="22" t="str">
        <f aca="false">IF($B13="","",IF(SUMIFS(Counts!$P$2:$P$2903,Counts!$B$2:$B$2903,$C$3,Counts!$C$2:$C$2903,$B13,Counts!$F$2:$F$2903,"Aug")&lt;Guide!$C$25,"",IFERROR(SUMIFS(Counts!$AB$2:$AB$2903,Counts!$B$2:$B$2903,$C$3,Counts!$C$2:$C$2903,$B13,Counts!$F$2:$F$2903,"Aug")/SUMIFS(Counts!$AA$2:$AA$2903,Counts!$B$2:$B$2903,$C$3,Counts!$C$2:$C$2903,$B13,Counts!$F$2:$F$2903,"Aug"),"")))</f>
        <v/>
      </c>
      <c r="H13" s="22" t="str">
        <f aca="false">IF($B13="","",IF(SUMIFS(Counts!$P$2:$P$2903,Counts!$B$2:$B$2903,$C$3,Counts!$C$2:$C$2903,$B13,Counts!$F$2:$F$2903,"Sep")&lt;Guide!$C$25,"",IFERROR(SUMIFS(Counts!$AB$2:$AB$2903,Counts!$B$2:$B$2903,$C$3,Counts!$C$2:$C$2903,$B13,Counts!$F$2:$F$2903,"Sep")/SUMIFS(Counts!$AA$2:$AA$2903,Counts!$B$2:$B$2903,$C$3,Counts!$C$2:$C$2903,$B13,Counts!$F$2:$F$2903,"Sep"),"")))</f>
        <v/>
      </c>
      <c r="I13" s="23" t="n">
        <f aca="false">IF($B13="","",IFERROR(SUMIFS(Counts!$AB$2:$AB$2903,Counts!$B$2:$B$2903,$C$3,Counts!$C$2:$C$2903,$B13)/SUMIFS(Counts!$AA$2:$AA$2903,Counts!$B$2:$B$2903,$C$3,Counts!$C$2:$C$2903,$B13),""))</f>
        <v>0.373992924528302</v>
      </c>
    </row>
    <row r="14" customFormat="false" ht="15" hidden="false" customHeight="false" outlineLevel="0" collapsed="false">
      <c r="B14" s="16" t="str">
        <f aca="false">IF(8&lt;=COUNTIF(Lists!$F$1:$F$556,$C$3),INDEX(Lists!$G$1:$G$556,MATCH($C$3,Lists!$F$1:$F$556,0)+7),"")</f>
        <v>Carlos Cortes</v>
      </c>
      <c r="C14" s="22" t="n">
        <f aca="false">IF($B14="","",IF(SUMIFS(Counts!$P$2:$P$2903,Counts!$B$2:$B$2903,$C$3,Counts!$C$2:$C$2903,$B14,Counts!$F$2:$F$2903,"Mar-Apr")&lt;Guide!$C$25,"",IFERROR(SUMIFS(Counts!$AB$2:$AB$2903,Counts!$B$2:$B$2903,$C$3,Counts!$C$2:$C$2903,$B14,Counts!$F$2:$F$2903,"Mar-Apr")/SUMIFS(Counts!$AA$2:$AA$2903,Counts!$B$2:$B$2903,$C$3,Counts!$C$2:$C$2903,$B14,Counts!$F$2:$F$2903,"Mar-Apr"),"")))</f>
        <v>0.445407894736842</v>
      </c>
      <c r="D14" s="22" t="n">
        <f aca="false">IF($B14="","",IF(SUMIFS(Counts!$P$2:$P$2903,Counts!$B$2:$B$2903,$C$3,Counts!$C$2:$C$2903,$B14,Counts!$F$2:$F$2903,"May")&lt;Guide!$C$25,"",IFERROR(SUMIFS(Counts!$AB$2:$AB$2903,Counts!$B$2:$B$2903,$C$3,Counts!$C$2:$C$2903,$B14,Counts!$F$2:$F$2903,"May")/SUMIFS(Counts!$AA$2:$AA$2903,Counts!$B$2:$B$2903,$C$3,Counts!$C$2:$C$2903,$B14,Counts!$F$2:$F$2903,"May"),"")))</f>
        <v>0.340641975308642</v>
      </c>
      <c r="E14" s="22" t="n">
        <f aca="false">IF($B14="","",IF(SUMIFS(Counts!$P$2:$P$2903,Counts!$B$2:$B$2903,$C$3,Counts!$C$2:$C$2903,$B14,Counts!$F$2:$F$2903,"Jun")&lt;Guide!$C$25,"",IFERROR(SUMIFS(Counts!$AB$2:$AB$2903,Counts!$B$2:$B$2903,$C$3,Counts!$C$2:$C$2903,$B14,Counts!$F$2:$F$2903,"Jun")/SUMIFS(Counts!$AA$2:$AA$2903,Counts!$B$2:$B$2903,$C$3,Counts!$C$2:$C$2903,$B14,Counts!$F$2:$F$2903,"Jun"),"")))</f>
        <v>0.225612244897959</v>
      </c>
      <c r="F14" s="22" t="n">
        <f aca="false">IF($B14="","",IF(SUMIFS(Counts!$P$2:$P$2903,Counts!$B$2:$B$2903,$C$3,Counts!$C$2:$C$2903,$B14,Counts!$F$2:$F$2903,"Jul")&lt;Guide!$C$25,"",IFERROR(SUMIFS(Counts!$AB$2:$AB$2903,Counts!$B$2:$B$2903,$C$3,Counts!$C$2:$C$2903,$B14,Counts!$F$2:$F$2903,"Jul")/SUMIFS(Counts!$AA$2:$AA$2903,Counts!$B$2:$B$2903,$C$3,Counts!$C$2:$C$2903,$B14,Counts!$F$2:$F$2903,"Jul"),"")))</f>
        <v>0.219255319148936</v>
      </c>
      <c r="G14" s="22" t="n">
        <f aca="false">IF($B14="","",IF(SUMIFS(Counts!$P$2:$P$2903,Counts!$B$2:$B$2903,$C$3,Counts!$C$2:$C$2903,$B14,Counts!$F$2:$F$2903,"Aug")&lt;Guide!$C$25,"",IFERROR(SUMIFS(Counts!$AB$2:$AB$2903,Counts!$B$2:$B$2903,$C$3,Counts!$C$2:$C$2903,$B14,Counts!$F$2:$F$2903,"Aug")/SUMIFS(Counts!$AA$2:$AA$2903,Counts!$B$2:$B$2903,$C$3,Counts!$C$2:$C$2903,$B14,Counts!$F$2:$F$2903,"Aug"),"")))</f>
        <v>0.239485714285714</v>
      </c>
      <c r="H14" s="22" t="n">
        <f aca="false">IF($B14="","",IF(SUMIFS(Counts!$P$2:$P$2903,Counts!$B$2:$B$2903,$C$3,Counts!$C$2:$C$2903,$B14,Counts!$F$2:$F$2903,"Sep")&lt;Guide!$C$25,"",IFERROR(SUMIFS(Counts!$AB$2:$AB$2903,Counts!$B$2:$B$2903,$C$3,Counts!$C$2:$C$2903,$B14,Counts!$F$2:$F$2903,"Sep")/SUMIFS(Counts!$AA$2:$AA$2903,Counts!$B$2:$B$2903,$C$3,Counts!$C$2:$C$2903,$B14,Counts!$F$2:$F$2903,"Sep"),"")))</f>
        <v>0.255272727272727</v>
      </c>
      <c r="I14" s="23" t="n">
        <f aca="false">IF($B14="","",IFERROR(SUMIFS(Counts!$AB$2:$AB$2903,Counts!$B$2:$B$2903,$C$3,Counts!$C$2:$C$2903,$B14)/SUMIFS(Counts!$AA$2:$AA$2903,Counts!$B$2:$B$2903,$C$3,Counts!$C$2:$C$2903,$B14),""))</f>
        <v>0.300547619047619</v>
      </c>
    </row>
    <row r="15" customFormat="false" ht="15" hidden="false" customHeight="false" outlineLevel="0" collapsed="false">
      <c r="B15" s="16" t="str">
        <f aca="false">IF(9&lt;=COUNTIF(Lists!$F$1:$F$556,$C$3),INDEX(Lists!$G$1:$G$556,MATCH($C$3,Lists!$F$1:$F$556,0)+8),"")</f>
        <v>Jonah Heim</v>
      </c>
      <c r="C15" s="22" t="str">
        <f aca="false">IF($B15="","",IF(SUMIFS(Counts!$P$2:$P$2903,Counts!$B$2:$B$2903,$C$3,Counts!$C$2:$C$2903,$B15,Counts!$F$2:$F$2903,"Mar-Apr")&lt;Guide!$C$25,"",IFERROR(SUMIFS(Counts!$AB$2:$AB$2903,Counts!$B$2:$B$2903,$C$3,Counts!$C$2:$C$2903,$B15,Counts!$F$2:$F$2903,"Mar-Apr")/SUMIFS(Counts!$AA$2:$AA$2903,Counts!$B$2:$B$2903,$C$3,Counts!$C$2:$C$2903,$B15,Counts!$F$2:$F$2903,"Mar-Apr"),"")))</f>
        <v/>
      </c>
      <c r="D15" s="22" t="n">
        <f aca="false">IF($B15="","",IF(SUMIFS(Counts!$P$2:$P$2903,Counts!$B$2:$B$2903,$C$3,Counts!$C$2:$C$2903,$B15,Counts!$F$2:$F$2903,"May")&lt;Guide!$C$25,"",IFERROR(SUMIFS(Counts!$AB$2:$AB$2903,Counts!$B$2:$B$2903,$C$3,Counts!$C$2:$C$2903,$B15,Counts!$F$2:$F$2903,"May")/SUMIFS(Counts!$AA$2:$AA$2903,Counts!$B$2:$B$2903,$C$3,Counts!$C$2:$C$2903,$B15,Counts!$F$2:$F$2903,"May"),"")))</f>
        <v>0.288705882352941</v>
      </c>
      <c r="E15" s="22" t="n">
        <f aca="false">IF($B15="","",IF(SUMIFS(Counts!$P$2:$P$2903,Counts!$B$2:$B$2903,$C$3,Counts!$C$2:$C$2903,$B15,Counts!$F$2:$F$2903,"Jun")&lt;Guide!$C$25,"",IFERROR(SUMIFS(Counts!$AB$2:$AB$2903,Counts!$B$2:$B$2903,$C$3,Counts!$C$2:$C$2903,$B15,Counts!$F$2:$F$2903,"Jun")/SUMIFS(Counts!$AA$2:$AA$2903,Counts!$B$2:$B$2903,$C$3,Counts!$C$2:$C$2903,$B15,Counts!$F$2:$F$2903,"Jun"),"")))</f>
        <v>0.310530303030303</v>
      </c>
      <c r="F15" s="22" t="n">
        <f aca="false">IF($B15="","",IF(SUMIFS(Counts!$P$2:$P$2903,Counts!$B$2:$B$2903,$C$3,Counts!$C$2:$C$2903,$B15,Counts!$F$2:$F$2903,"Jul")&lt;Guide!$C$25,"",IFERROR(SUMIFS(Counts!$AB$2:$AB$2903,Counts!$B$2:$B$2903,$C$3,Counts!$C$2:$C$2903,$B15,Counts!$F$2:$F$2903,"Jul")/SUMIFS(Counts!$AA$2:$AA$2903,Counts!$B$2:$B$2903,$C$3,Counts!$C$2:$C$2903,$B15,Counts!$F$2:$F$2903,"Jul"),"")))</f>
        <v>0.329103448275862</v>
      </c>
      <c r="G15" s="22" t="n">
        <f aca="false">IF($B15="","",IF(SUMIFS(Counts!$P$2:$P$2903,Counts!$B$2:$B$2903,$C$3,Counts!$C$2:$C$2903,$B15,Counts!$F$2:$F$2903,"Aug")&lt;Guide!$C$25,"",IFERROR(SUMIFS(Counts!$AB$2:$AB$2903,Counts!$B$2:$B$2903,$C$3,Counts!$C$2:$C$2903,$B15,Counts!$F$2:$F$2903,"Aug")/SUMIFS(Counts!$AA$2:$AA$2903,Counts!$B$2:$B$2903,$C$3,Counts!$C$2:$C$2903,$B15,Counts!$F$2:$F$2903,"Aug"),"")))</f>
        <v>0.264033707865169</v>
      </c>
      <c r="H15" s="22" t="n">
        <f aca="false">IF($B15="","",IF(SUMIFS(Counts!$P$2:$P$2903,Counts!$B$2:$B$2903,$C$3,Counts!$C$2:$C$2903,$B15,Counts!$F$2:$F$2903,"Sep")&lt;Guide!$C$25,"",IFERROR(SUMIFS(Counts!$AB$2:$AB$2903,Counts!$B$2:$B$2903,$C$3,Counts!$C$2:$C$2903,$B15,Counts!$F$2:$F$2903,"Sep")/SUMIFS(Counts!$AA$2:$AA$2903,Counts!$B$2:$B$2903,$C$3,Counts!$C$2:$C$2903,$B15,Counts!$F$2:$F$2903,"Sep"),"")))</f>
        <v>0.234455882352941</v>
      </c>
      <c r="I15" s="23" t="n">
        <f aca="false">IF($B15="","",IFERROR(SUMIFS(Counts!$AB$2:$AB$2903,Counts!$B$2:$B$2903,$C$3,Counts!$C$2:$C$2903,$B15)/SUMIFS(Counts!$AA$2:$AA$2903,Counts!$B$2:$B$2903,$C$3,Counts!$C$2:$C$2903,$B15),""))</f>
        <v>0.286002906976744</v>
      </c>
    </row>
    <row r="16" customFormat="false" ht="15" hidden="false" customHeight="false" outlineLevel="0" collapsed="false">
      <c r="B16" s="16" t="str">
        <f aca="false">IF(10&lt;=COUNTIF(Lists!$F$1:$F$556,$C$3),INDEX(Lists!$G$1:$G$556,MATCH($C$3,Lists!$F$1:$F$556,0)+9),"")</f>
        <v>Jacob Wilson</v>
      </c>
      <c r="C16" s="22" t="n">
        <f aca="false">IF($B16="","",IF(SUMIFS(Counts!$P$2:$P$2903,Counts!$B$2:$B$2903,$C$3,Counts!$C$2:$C$2903,$B16,Counts!$F$2:$F$2903,"Mar-Apr")&lt;Guide!$C$25,"",IFERROR(SUMIFS(Counts!$AB$2:$AB$2903,Counts!$B$2:$B$2903,$C$3,Counts!$C$2:$C$2903,$B16,Counts!$F$2:$F$2903,"Mar-Apr")/SUMIFS(Counts!$AA$2:$AA$2903,Counts!$B$2:$B$2903,$C$3,Counts!$C$2:$C$2903,$B16,Counts!$F$2:$F$2903,"Mar-Apr"),"")))</f>
        <v>0.271130769230769</v>
      </c>
      <c r="D16" s="22" t="n">
        <f aca="false">IF($B16="","",IF(SUMIFS(Counts!$P$2:$P$2903,Counts!$B$2:$B$2903,$C$3,Counts!$C$2:$C$2903,$B16,Counts!$F$2:$F$2903,"May")&lt;Guide!$C$25,"",IFERROR(SUMIFS(Counts!$AB$2:$AB$2903,Counts!$B$2:$B$2903,$C$3,Counts!$C$2:$C$2903,$B16,Counts!$F$2:$F$2903,"May")/SUMIFS(Counts!$AA$2:$AA$2903,Counts!$B$2:$B$2903,$C$3,Counts!$C$2:$C$2903,$B16,Counts!$F$2:$F$2903,"May"),"")))</f>
        <v>0.287055555555556</v>
      </c>
      <c r="E16" s="22" t="n">
        <f aca="false">IF($B16="","",IF(SUMIFS(Counts!$P$2:$P$2903,Counts!$B$2:$B$2903,$C$3,Counts!$C$2:$C$2903,$B16,Counts!$F$2:$F$2903,"Jun")&lt;Guide!$C$25,"",IFERROR(SUMIFS(Counts!$AB$2:$AB$2903,Counts!$B$2:$B$2903,$C$3,Counts!$C$2:$C$2903,$B16,Counts!$F$2:$F$2903,"Jun")/SUMIFS(Counts!$AA$2:$AA$2903,Counts!$B$2:$B$2903,$C$3,Counts!$C$2:$C$2903,$B16,Counts!$F$2:$F$2903,"Jun"),"")))</f>
        <v>0.294111111111111</v>
      </c>
      <c r="F16" s="22" t="n">
        <f aca="false">IF($B16="","",IF(SUMIFS(Counts!$P$2:$P$2903,Counts!$B$2:$B$2903,$C$3,Counts!$C$2:$C$2903,$B16,Counts!$F$2:$F$2903,"Jul")&lt;Guide!$C$25,"",IFERROR(SUMIFS(Counts!$AB$2:$AB$2903,Counts!$B$2:$B$2903,$C$3,Counts!$C$2:$C$2903,$B16,Counts!$F$2:$F$2903,"Jul")/SUMIFS(Counts!$AA$2:$AA$2903,Counts!$B$2:$B$2903,$C$3,Counts!$C$2:$C$2903,$B16,Counts!$F$2:$F$2903,"Jul"),"")))</f>
        <v>0.328247058823529</v>
      </c>
      <c r="G16" s="22" t="n">
        <f aca="false">IF($B16="","",IF(SUMIFS(Counts!$P$2:$P$2903,Counts!$B$2:$B$2903,$C$3,Counts!$C$2:$C$2903,$B16,Counts!$F$2:$F$2903,"Aug")&lt;Guide!$C$25,"",IFERROR(SUMIFS(Counts!$AB$2:$AB$2903,Counts!$B$2:$B$2903,$C$3,Counts!$C$2:$C$2903,$B16,Counts!$F$2:$F$2903,"Aug")/SUMIFS(Counts!$AA$2:$AA$2903,Counts!$B$2:$B$2903,$C$3,Counts!$C$2:$C$2903,$B16,Counts!$F$2:$F$2903,"Aug"),"")))</f>
        <v>0.197648648648649</v>
      </c>
      <c r="H16" s="22" t="str">
        <f aca="false">IF($B16="","",IF(SUMIFS(Counts!$P$2:$P$2903,Counts!$B$2:$B$2903,$C$3,Counts!$C$2:$C$2903,$B16,Counts!$F$2:$F$2903,"Sep")&lt;Guide!$C$25,"",IFERROR(SUMIFS(Counts!$AB$2:$AB$2903,Counts!$B$2:$B$2903,$C$3,Counts!$C$2:$C$2903,$B16,Counts!$F$2:$F$2903,"Sep")/SUMIFS(Counts!$AA$2:$AA$2903,Counts!$B$2:$B$2903,$C$3,Counts!$C$2:$C$2903,$B16,Counts!$F$2:$F$2903,"Sep"),"")))</f>
        <v/>
      </c>
      <c r="I16" s="23" t="n">
        <f aca="false">IF($B16="","",IFERROR(SUMIFS(Counts!$AB$2:$AB$2903,Counts!$B$2:$B$2903,$C$3,Counts!$C$2:$C$2903,$B16)/SUMIFS(Counts!$AA$2:$AA$2903,Counts!$B$2:$B$2903,$C$3,Counts!$C$2:$C$2903,$B16),""))</f>
        <v>0.282372372372372</v>
      </c>
    </row>
    <row r="17" customFormat="false" ht="15" hidden="false" customHeight="false" outlineLevel="0" collapsed="false">
      <c r="B17" s="16" t="str">
        <f aca="false">IF(11&lt;=COUNTIF(Lists!$F$1:$F$556,$C$3),INDEX(Lists!$G$1:$G$556,MATCH($C$3,Lists!$F$1:$F$556,0)+10),"")</f>
        <v>Max Muncy</v>
      </c>
      <c r="C17" s="22" t="n">
        <f aca="false">IF($B17="","",IF(SUMIFS(Counts!$P$2:$P$2903,Counts!$B$2:$B$2903,$C$3,Counts!$C$2:$C$2903,$B17,Counts!$F$2:$F$2903,"Mar-Apr")&lt;Guide!$C$25,"",IFERROR(SUMIFS(Counts!$AB$2:$AB$2903,Counts!$B$2:$B$2903,$C$3,Counts!$C$2:$C$2903,$B17,Counts!$F$2:$F$2903,"Mar-Apr")/SUMIFS(Counts!$AA$2:$AA$2903,Counts!$B$2:$B$2903,$C$3,Counts!$C$2:$C$2903,$B17,Counts!$F$2:$F$2903,"Mar-Apr"),"")))</f>
        <v>0.302490384615385</v>
      </c>
      <c r="D17" s="22" t="str">
        <f aca="false">IF($B17="","",IF(SUMIFS(Counts!$P$2:$P$2903,Counts!$B$2:$B$2903,$C$3,Counts!$C$2:$C$2903,$B17,Counts!$F$2:$F$2903,"May")&lt;Guide!$C$25,"",IFERROR(SUMIFS(Counts!$AB$2:$AB$2903,Counts!$B$2:$B$2903,$C$3,Counts!$C$2:$C$2903,$B17,Counts!$F$2:$F$2903,"May")/SUMIFS(Counts!$AA$2:$AA$2903,Counts!$B$2:$B$2903,$C$3,Counts!$C$2:$C$2903,$B17,Counts!$F$2:$F$2903,"May"),"")))</f>
        <v/>
      </c>
      <c r="E17" s="22" t="n">
        <f aca="false">IF($B17="","",IF(SUMIFS(Counts!$P$2:$P$2903,Counts!$B$2:$B$2903,$C$3,Counts!$C$2:$C$2903,$B17,Counts!$F$2:$F$2903,"Jun")&lt;Guide!$C$25,"",IFERROR(SUMIFS(Counts!$AB$2:$AB$2903,Counts!$B$2:$B$2903,$C$3,Counts!$C$2:$C$2903,$B17,Counts!$F$2:$F$2903,"Jun")/SUMIFS(Counts!$AA$2:$AA$2903,Counts!$B$2:$B$2903,$C$3,Counts!$C$2:$C$2903,$B17,Counts!$F$2:$F$2903,"Jun"),"")))</f>
        <v>0.273031746031746</v>
      </c>
      <c r="F17" s="22" t="str">
        <f aca="false">IF($B17="","",IF(SUMIFS(Counts!$P$2:$P$2903,Counts!$B$2:$B$2903,$C$3,Counts!$C$2:$C$2903,$B17,Counts!$F$2:$F$2903,"Jul")&lt;Guide!$C$25,"",IFERROR(SUMIFS(Counts!$AB$2:$AB$2903,Counts!$B$2:$B$2903,$C$3,Counts!$C$2:$C$2903,$B17,Counts!$F$2:$F$2903,"Jul")/SUMIFS(Counts!$AA$2:$AA$2903,Counts!$B$2:$B$2903,$C$3,Counts!$C$2:$C$2903,$B17,Counts!$F$2:$F$2903,"Jul"),"")))</f>
        <v/>
      </c>
      <c r="G17" s="22" t="n">
        <f aca="false">IF($B17="","",IF(SUMIFS(Counts!$P$2:$P$2903,Counts!$B$2:$B$2903,$C$3,Counts!$C$2:$C$2903,$B17,Counts!$F$2:$F$2903,"Aug")&lt;Guide!$C$25,"",IFERROR(SUMIFS(Counts!$AB$2:$AB$2903,Counts!$B$2:$B$2903,$C$3,Counts!$C$2:$C$2903,$B17,Counts!$F$2:$F$2903,"Aug")/SUMIFS(Counts!$AA$2:$AA$2903,Counts!$B$2:$B$2903,$C$3,Counts!$C$2:$C$2903,$B17,Counts!$F$2:$F$2903,"Aug"),"")))</f>
        <v>0.274382352941176</v>
      </c>
      <c r="H17" s="22" t="n">
        <f aca="false">IF($B17="","",IF(SUMIFS(Counts!$P$2:$P$2903,Counts!$B$2:$B$2903,$C$3,Counts!$C$2:$C$2903,$B17,Counts!$F$2:$F$2903,"Sep")&lt;Guide!$C$25,"",IFERROR(SUMIFS(Counts!$AB$2:$AB$2903,Counts!$B$2:$B$2903,$C$3,Counts!$C$2:$C$2903,$B17,Counts!$F$2:$F$2903,"Sep")/SUMIFS(Counts!$AA$2:$AA$2903,Counts!$B$2:$B$2903,$C$3,Counts!$C$2:$C$2903,$B17,Counts!$F$2:$F$2903,"Sep"),"")))</f>
        <v>0.298157894736842</v>
      </c>
      <c r="I17" s="23" t="n">
        <f aca="false">IF($B17="","",IFERROR(SUMIFS(Counts!$AB$2:$AB$2903,Counts!$B$2:$B$2903,$C$3,Counts!$C$2:$C$2903,$B17)/SUMIFS(Counts!$AA$2:$AA$2903,Counts!$B$2:$B$2903,$C$3,Counts!$C$2:$C$2903,$B17),""))</f>
        <v>0.28755985915493</v>
      </c>
    </row>
    <row r="18" customFormat="false" ht="15" hidden="false" customHeight="false" outlineLevel="0" collapsed="false">
      <c r="B18" s="16" t="str">
        <f aca="false">IF(12&lt;=COUNTIF(Lists!$F$1:$F$556,$C$3),INDEX(Lists!$G$1:$G$556,MATCH($C$3,Lists!$F$1:$F$556,0)+11),"")</f>
        <v>Alika Williams</v>
      </c>
      <c r="C18" s="22" t="str">
        <f aca="false">IF($B18="","",IF(SUMIFS(Counts!$P$2:$P$2903,Counts!$B$2:$B$2903,$C$3,Counts!$C$2:$C$2903,$B18,Counts!$F$2:$F$2903,"Mar-Apr")&lt;Guide!$C$25,"",IFERROR(SUMIFS(Counts!$AB$2:$AB$2903,Counts!$B$2:$B$2903,$C$3,Counts!$C$2:$C$2903,$B18,Counts!$F$2:$F$2903,"Mar-Apr")/SUMIFS(Counts!$AA$2:$AA$2903,Counts!$B$2:$B$2903,$C$3,Counts!$C$2:$C$2903,$B18,Counts!$F$2:$F$2903,"Mar-Apr"),"")))</f>
        <v/>
      </c>
      <c r="D18" s="22" t="str">
        <f aca="false">IF($B18="","",IF(SUMIFS(Counts!$P$2:$P$2903,Counts!$B$2:$B$2903,$C$3,Counts!$C$2:$C$2903,$B18,Counts!$F$2:$F$2903,"May")&lt;Guide!$C$25,"",IFERROR(SUMIFS(Counts!$AB$2:$AB$2903,Counts!$B$2:$B$2903,$C$3,Counts!$C$2:$C$2903,$B18,Counts!$F$2:$F$2903,"May")/SUMIFS(Counts!$AA$2:$AA$2903,Counts!$B$2:$B$2903,$C$3,Counts!$C$2:$C$2903,$B18,Counts!$F$2:$F$2903,"May"),"")))</f>
        <v/>
      </c>
      <c r="E18" s="22" t="n">
        <f aca="false">IF($B18="","",IF(SUMIFS(Counts!$P$2:$P$2903,Counts!$B$2:$B$2903,$C$3,Counts!$C$2:$C$2903,$B18,Counts!$F$2:$F$2903,"Jun")&lt;Guide!$C$25,"",IFERROR(SUMIFS(Counts!$AB$2:$AB$2903,Counts!$B$2:$B$2903,$C$3,Counts!$C$2:$C$2903,$B18,Counts!$F$2:$F$2903,"Jun")/SUMIFS(Counts!$AA$2:$AA$2903,Counts!$B$2:$B$2903,$C$3,Counts!$C$2:$C$2903,$B18,Counts!$F$2:$F$2903,"Jun"),"")))</f>
        <v>0.254421052631579</v>
      </c>
      <c r="F18" s="22" t="n">
        <f aca="false">IF($B18="","",IF(SUMIFS(Counts!$P$2:$P$2903,Counts!$B$2:$B$2903,$C$3,Counts!$C$2:$C$2903,$B18,Counts!$F$2:$F$2903,"Jul")&lt;Guide!$C$25,"",IFERROR(SUMIFS(Counts!$AB$2:$AB$2903,Counts!$B$2:$B$2903,$C$3,Counts!$C$2:$C$2903,$B18,Counts!$F$2:$F$2903,"Jul")/SUMIFS(Counts!$AA$2:$AA$2903,Counts!$B$2:$B$2903,$C$3,Counts!$C$2:$C$2903,$B18,Counts!$F$2:$F$2903,"Jul"),"")))</f>
        <v>0.247795454545455</v>
      </c>
      <c r="G18" s="22" t="n">
        <f aca="false">IF($B18="","",IF(SUMIFS(Counts!$P$2:$P$2903,Counts!$B$2:$B$2903,$C$3,Counts!$C$2:$C$2903,$B18,Counts!$F$2:$F$2903,"Aug")&lt;Guide!$C$25,"",IFERROR(SUMIFS(Counts!$AB$2:$AB$2903,Counts!$B$2:$B$2903,$C$3,Counts!$C$2:$C$2903,$B18,Counts!$F$2:$F$2903,"Aug")/SUMIFS(Counts!$AA$2:$AA$2903,Counts!$B$2:$B$2903,$C$3,Counts!$C$2:$C$2903,$B18,Counts!$F$2:$F$2903,"Aug"),"")))</f>
        <v>0.255547169811321</v>
      </c>
      <c r="H18" s="22" t="n">
        <f aca="false">IF($B18="","",IF(SUMIFS(Counts!$P$2:$P$2903,Counts!$B$2:$B$2903,$C$3,Counts!$C$2:$C$2903,$B18,Counts!$F$2:$F$2903,"Sep")&lt;Guide!$C$25,"",IFERROR(SUMIFS(Counts!$AB$2:$AB$2903,Counts!$B$2:$B$2903,$C$3,Counts!$C$2:$C$2903,$B18,Counts!$F$2:$F$2903,"Sep")/SUMIFS(Counts!$AA$2:$AA$2903,Counts!$B$2:$B$2903,$C$3,Counts!$C$2:$C$2903,$B18,Counts!$F$2:$F$2903,"Sep"),"")))</f>
        <v>0.260412698412698</v>
      </c>
      <c r="I18" s="23" t="n">
        <f aca="false">IF($B18="","",IFERROR(SUMIFS(Counts!$AB$2:$AB$2903,Counts!$B$2:$B$2903,$C$3,Counts!$C$2:$C$2903,$B18)/SUMIFS(Counts!$AA$2:$AA$2903,Counts!$B$2:$B$2903,$C$3,Counts!$C$2:$C$2903,$B18),""))</f>
        <v>0.247528634361233</v>
      </c>
    </row>
    <row r="19" customFormat="false" ht="15" hidden="false" customHeight="false" outlineLevel="0" collapsed="false">
      <c r="B19" s="16" t="str">
        <f aca="false">IF(13&lt;=COUNTIF(Lists!$F$1:$F$556,$C$3),INDEX(Lists!$G$1:$G$556,MATCH($C$3,Lists!$F$1:$F$556,0)+12),"")</f>
        <v>Brent Rooker</v>
      </c>
      <c r="C19" s="22" t="n">
        <f aca="false">IF($B19="","",IF(SUMIFS(Counts!$P$2:$P$2903,Counts!$B$2:$B$2903,$C$3,Counts!$C$2:$C$2903,$B19,Counts!$F$2:$F$2903,"Mar-Apr")&lt;Guide!$C$25,"",IFERROR(SUMIFS(Counts!$AB$2:$AB$2903,Counts!$B$2:$B$2903,$C$3,Counts!$C$2:$C$2903,$B19,Counts!$F$2:$F$2903,"Mar-Apr")/SUMIFS(Counts!$AA$2:$AA$2903,Counts!$B$2:$B$2903,$C$3,Counts!$C$2:$C$2903,$B19,Counts!$F$2:$F$2903,"Mar-Apr"),"")))</f>
        <v>0.262475409836066</v>
      </c>
      <c r="D19" s="22" t="n">
        <f aca="false">IF($B19="","",IF(SUMIFS(Counts!$P$2:$P$2903,Counts!$B$2:$B$2903,$C$3,Counts!$C$2:$C$2903,$B19,Counts!$F$2:$F$2903,"May")&lt;Guide!$C$25,"",IFERROR(SUMIFS(Counts!$AB$2:$AB$2903,Counts!$B$2:$B$2903,$C$3,Counts!$C$2:$C$2903,$B19,Counts!$F$2:$F$2903,"May")/SUMIFS(Counts!$AA$2:$AA$2903,Counts!$B$2:$B$2903,$C$3,Counts!$C$2:$C$2903,$B19,Counts!$F$2:$F$2903,"May"),"")))</f>
        <v>0.3292</v>
      </c>
      <c r="E19" s="22" t="n">
        <f aca="false">IF($B19="","",IF(SUMIFS(Counts!$P$2:$P$2903,Counts!$B$2:$B$2903,$C$3,Counts!$C$2:$C$2903,$B19,Counts!$F$2:$F$2903,"Jun")&lt;Guide!$C$25,"",IFERROR(SUMIFS(Counts!$AB$2:$AB$2903,Counts!$B$2:$B$2903,$C$3,Counts!$C$2:$C$2903,$B19,Counts!$F$2:$F$2903,"Jun")/SUMIFS(Counts!$AA$2:$AA$2903,Counts!$B$2:$B$2903,$C$3,Counts!$C$2:$C$2903,$B19,Counts!$F$2:$F$2903,"Jun"),"")))</f>
        <v>0.353925925925926</v>
      </c>
      <c r="F19" s="22" t="str">
        <f aca="false">IF($B19="","",IF(SUMIFS(Counts!$P$2:$P$2903,Counts!$B$2:$B$2903,$C$3,Counts!$C$2:$C$2903,$B19,Counts!$F$2:$F$2903,"Jul")&lt;Guide!$C$25,"",IFERROR(SUMIFS(Counts!$AB$2:$AB$2903,Counts!$B$2:$B$2903,$C$3,Counts!$C$2:$C$2903,$B19,Counts!$F$2:$F$2903,"Jul")/SUMIFS(Counts!$AA$2:$AA$2903,Counts!$B$2:$B$2903,$C$3,Counts!$C$2:$C$2903,$B19,Counts!$F$2:$F$2903,"Jul"),"")))</f>
        <v/>
      </c>
      <c r="G19" s="22" t="str">
        <f aca="false">IF($B19="","",IF(SUMIFS(Counts!$P$2:$P$2903,Counts!$B$2:$B$2903,$C$3,Counts!$C$2:$C$2903,$B19,Counts!$F$2:$F$2903,"Aug")&lt;Guide!$C$25,"",IFERROR(SUMIFS(Counts!$AB$2:$AB$2903,Counts!$B$2:$B$2903,$C$3,Counts!$C$2:$C$2903,$B19,Counts!$F$2:$F$2903,"Aug")/SUMIFS(Counts!$AA$2:$AA$2903,Counts!$B$2:$B$2903,$C$3,Counts!$C$2:$C$2903,$B19,Counts!$F$2:$F$2903,"Aug"),"")))</f>
        <v/>
      </c>
      <c r="H19" s="22" t="str">
        <f aca="false">IF($B19="","",IF(SUMIFS(Counts!$P$2:$P$2903,Counts!$B$2:$B$2903,$C$3,Counts!$C$2:$C$2903,$B19,Counts!$F$2:$F$2903,"Sep")&lt;Guide!$C$25,"",IFERROR(SUMIFS(Counts!$AB$2:$AB$2903,Counts!$B$2:$B$2903,$C$3,Counts!$C$2:$C$2903,$B19,Counts!$F$2:$F$2903,"Sep")/SUMIFS(Counts!$AA$2:$AA$2903,Counts!$B$2:$B$2903,$C$3,Counts!$C$2:$C$2903,$B19,Counts!$F$2:$F$2903,"Sep"),"")))</f>
        <v/>
      </c>
      <c r="I19" s="23" t="n">
        <f aca="false">IF($B19="","",IFERROR(SUMIFS(Counts!$AB$2:$AB$2903,Counts!$B$2:$B$2903,$C$3,Counts!$C$2:$C$2903,$B19)/SUMIFS(Counts!$AA$2:$AA$2903,Counts!$B$2:$B$2903,$C$3,Counts!$C$2:$C$2903,$B19),""))</f>
        <v>0.312015151515152</v>
      </c>
    </row>
    <row r="20" customFormat="false" ht="15" hidden="false" customHeight="false" outlineLevel="0" collapsed="false">
      <c r="B20" s="16" t="str">
        <f aca="false">IF(14&lt;=COUNTIF(Lists!$F$1:$F$556,$C$3),INDEX(Lists!$G$1:$G$556,MATCH($C$3,Lists!$F$1:$F$556,0)+13),"")</f>
        <v>Tommy White</v>
      </c>
      <c r="C20" s="22" t="str">
        <f aca="false">IF($B20="","",IF(SUMIFS(Counts!$P$2:$P$2903,Counts!$B$2:$B$2903,$C$3,Counts!$C$2:$C$2903,$B20,Counts!$F$2:$F$2903,"Mar-Apr")&lt;Guide!$C$25,"",IFERROR(SUMIFS(Counts!$AB$2:$AB$2903,Counts!$B$2:$B$2903,$C$3,Counts!$C$2:$C$2903,$B20,Counts!$F$2:$F$2903,"Mar-Apr")/SUMIFS(Counts!$AA$2:$AA$2903,Counts!$B$2:$B$2903,$C$3,Counts!$C$2:$C$2903,$B20,Counts!$F$2:$F$2903,"Mar-Apr"),"")))</f>
        <v/>
      </c>
      <c r="D20" s="22" t="str">
        <f aca="false">IF($B20="","",IF(SUMIFS(Counts!$P$2:$P$2903,Counts!$B$2:$B$2903,$C$3,Counts!$C$2:$C$2903,$B20,Counts!$F$2:$F$2903,"May")&lt;Guide!$C$25,"",IFERROR(SUMIFS(Counts!$AB$2:$AB$2903,Counts!$B$2:$B$2903,$C$3,Counts!$C$2:$C$2903,$B20,Counts!$F$2:$F$2903,"May")/SUMIFS(Counts!$AA$2:$AA$2903,Counts!$B$2:$B$2903,$C$3,Counts!$C$2:$C$2903,$B20,Counts!$F$2:$F$2903,"May"),"")))</f>
        <v/>
      </c>
      <c r="E20" s="22" t="str">
        <f aca="false">IF($B20="","",IF(SUMIFS(Counts!$P$2:$P$2903,Counts!$B$2:$B$2903,$C$3,Counts!$C$2:$C$2903,$B20,Counts!$F$2:$F$2903,"Jun")&lt;Guide!$C$25,"",IFERROR(SUMIFS(Counts!$AB$2:$AB$2903,Counts!$B$2:$B$2903,$C$3,Counts!$C$2:$C$2903,$B20,Counts!$F$2:$F$2903,"Jun")/SUMIFS(Counts!$AA$2:$AA$2903,Counts!$B$2:$B$2903,$C$3,Counts!$C$2:$C$2903,$B20,Counts!$F$2:$F$2903,"Jun"),"")))</f>
        <v/>
      </c>
      <c r="F20" s="22" t="n">
        <f aca="false">IF($B20="","",IF(SUMIFS(Counts!$P$2:$P$2903,Counts!$B$2:$B$2903,$C$3,Counts!$C$2:$C$2903,$B20,Counts!$F$2:$F$2903,"Jul")&lt;Guide!$C$25,"",IFERROR(SUMIFS(Counts!$AB$2:$AB$2903,Counts!$B$2:$B$2903,$C$3,Counts!$C$2:$C$2903,$B20,Counts!$F$2:$F$2903,"Jul")/SUMIFS(Counts!$AA$2:$AA$2903,Counts!$B$2:$B$2903,$C$3,Counts!$C$2:$C$2903,$B20,Counts!$F$2:$F$2903,"Jul"),"")))</f>
        <v>0.294148148148148</v>
      </c>
      <c r="G20" s="22" t="n">
        <f aca="false">IF($B20="","",IF(SUMIFS(Counts!$P$2:$P$2903,Counts!$B$2:$B$2903,$C$3,Counts!$C$2:$C$2903,$B20,Counts!$F$2:$F$2903,"Aug")&lt;Guide!$C$25,"",IFERROR(SUMIFS(Counts!$AB$2:$AB$2903,Counts!$B$2:$B$2903,$C$3,Counts!$C$2:$C$2903,$B20,Counts!$F$2:$F$2903,"Aug")/SUMIFS(Counts!$AA$2:$AA$2903,Counts!$B$2:$B$2903,$C$3,Counts!$C$2:$C$2903,$B20,Counts!$F$2:$F$2903,"Aug"),"")))</f>
        <v>0.29968</v>
      </c>
      <c r="H20" s="22" t="n">
        <f aca="false">IF($B20="","",IF(SUMIFS(Counts!$P$2:$P$2903,Counts!$B$2:$B$2903,$C$3,Counts!$C$2:$C$2903,$B20,Counts!$F$2:$F$2903,"Sep")&lt;Guide!$C$25,"",IFERROR(SUMIFS(Counts!$AB$2:$AB$2903,Counts!$B$2:$B$2903,$C$3,Counts!$C$2:$C$2903,$B20,Counts!$F$2:$F$2903,"Sep")/SUMIFS(Counts!$AA$2:$AA$2903,Counts!$B$2:$B$2903,$C$3,Counts!$C$2:$C$2903,$B20,Counts!$F$2:$F$2903,"Sep"),"")))</f>
        <v>0.267487804878049</v>
      </c>
      <c r="I20" s="23" t="n">
        <f aca="false">IF($B20="","",IFERROR(SUMIFS(Counts!$AB$2:$AB$2903,Counts!$B$2:$B$2903,$C$3,Counts!$C$2:$C$2903,$B20)/SUMIFS(Counts!$AA$2:$AA$2903,Counts!$B$2:$B$2903,$C$3,Counts!$C$2:$C$2903,$B20),""))</f>
        <v>0.291379487179487</v>
      </c>
    </row>
    <row r="21" customFormat="false" ht="15" hidden="false" customHeight="false" outlineLevel="0" collapsed="false">
      <c r="B21" s="16" t="str">
        <f aca="false">IF(15&lt;=COUNTIF(Lists!$F$1:$F$556,$C$3),INDEX(Lists!$G$1:$G$556,MATCH($C$3,Lists!$F$1:$F$556,0)+14),"")</f>
        <v>Donovan Walton</v>
      </c>
      <c r="C21" s="22" t="str">
        <f aca="false">IF($B21="","",IF(SUMIFS(Counts!$P$2:$P$2903,Counts!$B$2:$B$2903,$C$3,Counts!$C$2:$C$2903,$B21,Counts!$F$2:$F$2903,"Mar-Apr")&lt;Guide!$C$25,"",IFERROR(SUMIFS(Counts!$AB$2:$AB$2903,Counts!$B$2:$B$2903,$C$3,Counts!$C$2:$C$2903,$B21,Counts!$F$2:$F$2903,"Mar-Apr")/SUMIFS(Counts!$AA$2:$AA$2903,Counts!$B$2:$B$2903,$C$3,Counts!$C$2:$C$2903,$B21,Counts!$F$2:$F$2903,"Mar-Apr"),"")))</f>
        <v/>
      </c>
      <c r="D21" s="22" t="str">
        <f aca="false">IF($B21="","",IF(SUMIFS(Counts!$P$2:$P$2903,Counts!$B$2:$B$2903,$C$3,Counts!$C$2:$C$2903,$B21,Counts!$F$2:$F$2903,"May")&lt;Guide!$C$25,"",IFERROR(SUMIFS(Counts!$AB$2:$AB$2903,Counts!$B$2:$B$2903,$C$3,Counts!$C$2:$C$2903,$B21,Counts!$F$2:$F$2903,"May")/SUMIFS(Counts!$AA$2:$AA$2903,Counts!$B$2:$B$2903,$C$3,Counts!$C$2:$C$2903,$B21,Counts!$F$2:$F$2903,"May"),"")))</f>
        <v/>
      </c>
      <c r="E21" s="22" t="str">
        <f aca="false">IF($B21="","",IF(SUMIFS(Counts!$P$2:$P$2903,Counts!$B$2:$B$2903,$C$3,Counts!$C$2:$C$2903,$B21,Counts!$F$2:$F$2903,"Jun")&lt;Guide!$C$25,"",IFERROR(SUMIFS(Counts!$AB$2:$AB$2903,Counts!$B$2:$B$2903,$C$3,Counts!$C$2:$C$2903,$B21,Counts!$F$2:$F$2903,"Jun")/SUMIFS(Counts!$AA$2:$AA$2903,Counts!$B$2:$B$2903,$C$3,Counts!$C$2:$C$2903,$B21,Counts!$F$2:$F$2903,"Jun"),"")))</f>
        <v/>
      </c>
      <c r="F21" s="22" t="n">
        <f aca="false">IF($B21="","",IF(SUMIFS(Counts!$P$2:$P$2903,Counts!$B$2:$B$2903,$C$3,Counts!$C$2:$C$2903,$B21,Counts!$F$2:$F$2903,"Jul")&lt;Guide!$C$25,"",IFERROR(SUMIFS(Counts!$AB$2:$AB$2903,Counts!$B$2:$B$2903,$C$3,Counts!$C$2:$C$2903,$B21,Counts!$F$2:$F$2903,"Jul")/SUMIFS(Counts!$AA$2:$AA$2903,Counts!$B$2:$B$2903,$C$3,Counts!$C$2:$C$2903,$B21,Counts!$F$2:$F$2903,"Jul"),"")))</f>
        <v>0.329709677419355</v>
      </c>
      <c r="G21" s="22" t="n">
        <f aca="false">IF($B21="","",IF(SUMIFS(Counts!$P$2:$P$2903,Counts!$B$2:$B$2903,$C$3,Counts!$C$2:$C$2903,$B21,Counts!$F$2:$F$2903,"Aug")&lt;Guide!$C$25,"",IFERROR(SUMIFS(Counts!$AB$2:$AB$2903,Counts!$B$2:$B$2903,$C$3,Counts!$C$2:$C$2903,$B21,Counts!$F$2:$F$2903,"Aug")/SUMIFS(Counts!$AA$2:$AA$2903,Counts!$B$2:$B$2903,$C$3,Counts!$C$2:$C$2903,$B21,Counts!$F$2:$F$2903,"Aug"),"")))</f>
        <v>0.344969696969697</v>
      </c>
      <c r="H21" s="22" t="n">
        <f aca="false">IF($B21="","",IF(SUMIFS(Counts!$P$2:$P$2903,Counts!$B$2:$B$2903,$C$3,Counts!$C$2:$C$2903,$B21,Counts!$F$2:$F$2903,"Sep")&lt;Guide!$C$25,"",IFERROR(SUMIFS(Counts!$AB$2:$AB$2903,Counts!$B$2:$B$2903,$C$3,Counts!$C$2:$C$2903,$B21,Counts!$F$2:$F$2903,"Sep")/SUMIFS(Counts!$AA$2:$AA$2903,Counts!$B$2:$B$2903,$C$3,Counts!$C$2:$C$2903,$B21,Counts!$F$2:$F$2903,"Sep"),"")))</f>
        <v>0.311375</v>
      </c>
      <c r="I21" s="23" t="n">
        <f aca="false">IF($B21="","",IFERROR(SUMIFS(Counts!$AB$2:$AB$2903,Counts!$B$2:$B$2903,$C$3,Counts!$C$2:$C$2903,$B21)/SUMIFS(Counts!$AA$2:$AA$2903,Counts!$B$2:$B$2903,$C$3,Counts!$C$2:$C$2903,$B21),""))</f>
        <v>0.32785798816568</v>
      </c>
    </row>
    <row r="22" customFormat="false" ht="15" hidden="false" customHeight="false" outlineLevel="0" collapsed="false">
      <c r="B22" s="16" t="str">
        <f aca="false">IF(16&lt;=COUNTIF(Lists!$F$1:$F$556,$C$3),INDEX(Lists!$G$1:$G$556,MATCH($C$3,Lists!$F$1:$F$556,0)+15),"")</f>
        <v>Darell Hernaiz</v>
      </c>
      <c r="C22" s="22" t="n">
        <f aca="false">IF($B22="","",IF(SUMIFS(Counts!$P$2:$P$2903,Counts!$B$2:$B$2903,$C$3,Counts!$C$2:$C$2903,$B22,Counts!$F$2:$F$2903,"Mar-Apr")&lt;Guide!$C$25,"",IFERROR(SUMIFS(Counts!$AB$2:$AB$2903,Counts!$B$2:$B$2903,$C$3,Counts!$C$2:$C$2903,$B22,Counts!$F$2:$F$2903,"Mar-Apr")/SUMIFS(Counts!$AA$2:$AA$2903,Counts!$B$2:$B$2903,$C$3,Counts!$C$2:$C$2903,$B22,Counts!$F$2:$F$2903,"Mar-Apr"),"")))</f>
        <v>0.254090909090909</v>
      </c>
      <c r="D22" s="22" t="n">
        <f aca="false">IF($B22="","",IF(SUMIFS(Counts!$P$2:$P$2903,Counts!$B$2:$B$2903,$C$3,Counts!$C$2:$C$2903,$B22,Counts!$F$2:$F$2903,"May")&lt;Guide!$C$25,"",IFERROR(SUMIFS(Counts!$AB$2:$AB$2903,Counts!$B$2:$B$2903,$C$3,Counts!$C$2:$C$2903,$B22,Counts!$F$2:$F$2903,"May")/SUMIFS(Counts!$AA$2:$AA$2903,Counts!$B$2:$B$2903,$C$3,Counts!$C$2:$C$2903,$B22,Counts!$F$2:$F$2903,"May"),"")))</f>
        <v>0.283179487179487</v>
      </c>
      <c r="E22" s="22" t="str">
        <f aca="false">IF($B22="","",IF(SUMIFS(Counts!$P$2:$P$2903,Counts!$B$2:$B$2903,$C$3,Counts!$C$2:$C$2903,$B22,Counts!$F$2:$F$2903,"Jun")&lt;Guide!$C$25,"",IFERROR(SUMIFS(Counts!$AB$2:$AB$2903,Counts!$B$2:$B$2903,$C$3,Counts!$C$2:$C$2903,$B22,Counts!$F$2:$F$2903,"Jun")/SUMIFS(Counts!$AA$2:$AA$2903,Counts!$B$2:$B$2903,$C$3,Counts!$C$2:$C$2903,$B22,Counts!$F$2:$F$2903,"Jun"),"")))</f>
        <v/>
      </c>
      <c r="F22" s="22" t="str">
        <f aca="false">IF($B22="","",IF(SUMIFS(Counts!$P$2:$P$2903,Counts!$B$2:$B$2903,$C$3,Counts!$C$2:$C$2903,$B22,Counts!$F$2:$F$2903,"Jul")&lt;Guide!$C$25,"",IFERROR(SUMIFS(Counts!$AB$2:$AB$2903,Counts!$B$2:$B$2903,$C$3,Counts!$C$2:$C$2903,$B22,Counts!$F$2:$F$2903,"Jul")/SUMIFS(Counts!$AA$2:$AA$2903,Counts!$B$2:$B$2903,$C$3,Counts!$C$2:$C$2903,$B22,Counts!$F$2:$F$2903,"Jul"),"")))</f>
        <v/>
      </c>
      <c r="G22" s="22" t="n">
        <f aca="false">IF($B22="","",IF(SUMIFS(Counts!$P$2:$P$2903,Counts!$B$2:$B$2903,$C$3,Counts!$C$2:$C$2903,$B22,Counts!$F$2:$F$2903,"Aug")&lt;Guide!$C$25,"",IFERROR(SUMIFS(Counts!$AB$2:$AB$2903,Counts!$B$2:$B$2903,$C$3,Counts!$C$2:$C$2903,$B22,Counts!$F$2:$F$2903,"Aug")/SUMIFS(Counts!$AA$2:$AA$2903,Counts!$B$2:$B$2903,$C$3,Counts!$C$2:$C$2903,$B22,Counts!$F$2:$F$2903,"Aug"),"")))</f>
        <v>0.281142857142857</v>
      </c>
      <c r="H22" s="22" t="str">
        <f aca="false">IF($B22="","",IF(SUMIFS(Counts!$P$2:$P$2903,Counts!$B$2:$B$2903,$C$3,Counts!$C$2:$C$2903,$B22,Counts!$F$2:$F$2903,"Sep")&lt;Guide!$C$25,"",IFERROR(SUMIFS(Counts!$AB$2:$AB$2903,Counts!$B$2:$B$2903,$C$3,Counts!$C$2:$C$2903,$B22,Counts!$F$2:$F$2903,"Sep")/SUMIFS(Counts!$AA$2:$AA$2903,Counts!$B$2:$B$2903,$C$3,Counts!$C$2:$C$2903,$B22,Counts!$F$2:$F$2903,"Sep"),"")))</f>
        <v/>
      </c>
      <c r="I22" s="23" t="n">
        <f aca="false">IF($B22="","",IFERROR(SUMIFS(Counts!$AB$2:$AB$2903,Counts!$B$2:$B$2903,$C$3,Counts!$C$2:$C$2903,$B22)/SUMIFS(Counts!$AA$2:$AA$2903,Counts!$B$2:$B$2903,$C$3,Counts!$C$2:$C$2903,$B22),""))</f>
        <v>0.262187096774194</v>
      </c>
    </row>
    <row r="23" customFormat="false" ht="15" hidden="false" customHeight="false" outlineLevel="0" collapsed="false">
      <c r="B23" s="16" t="str">
        <f aca="false">IF(17&lt;=COUNTIF(Lists!$F$1:$F$556,$C$3),INDEX(Lists!$G$1:$G$556,MATCH($C$3,Lists!$F$1:$F$556,0)+16),"")</f>
        <v>Colby Thomas</v>
      </c>
      <c r="C23" s="22" t="str">
        <f aca="false">IF($B23="","",IF(SUMIFS(Counts!$P$2:$P$2903,Counts!$B$2:$B$2903,$C$3,Counts!$C$2:$C$2903,$B23,Counts!$F$2:$F$2903,"Mar-Apr")&lt;Guide!$C$25,"",IFERROR(SUMIFS(Counts!$AB$2:$AB$2903,Counts!$B$2:$B$2903,$C$3,Counts!$C$2:$C$2903,$B23,Counts!$F$2:$F$2903,"Mar-Apr")/SUMIFS(Counts!$AA$2:$AA$2903,Counts!$B$2:$B$2903,$C$3,Counts!$C$2:$C$2903,$B23,Counts!$F$2:$F$2903,"Mar-Apr"),"")))</f>
        <v/>
      </c>
      <c r="D23" s="22" t="n">
        <f aca="false">IF($B23="","",IF(SUMIFS(Counts!$P$2:$P$2903,Counts!$B$2:$B$2903,$C$3,Counts!$C$2:$C$2903,$B23,Counts!$F$2:$F$2903,"May")&lt;Guide!$C$25,"",IFERROR(SUMIFS(Counts!$AB$2:$AB$2903,Counts!$B$2:$B$2903,$C$3,Counts!$C$2:$C$2903,$B23,Counts!$F$2:$F$2903,"May")/SUMIFS(Counts!$AA$2:$AA$2903,Counts!$B$2:$B$2903,$C$3,Counts!$C$2:$C$2903,$B23,Counts!$F$2:$F$2903,"May"),"")))</f>
        <v>0.282272727272727</v>
      </c>
      <c r="E23" s="22" t="n">
        <f aca="false">IF($B23="","",IF(SUMIFS(Counts!$P$2:$P$2903,Counts!$B$2:$B$2903,$C$3,Counts!$C$2:$C$2903,$B23,Counts!$F$2:$F$2903,"Jun")&lt;Guide!$C$25,"",IFERROR(SUMIFS(Counts!$AB$2:$AB$2903,Counts!$B$2:$B$2903,$C$3,Counts!$C$2:$C$2903,$B23,Counts!$F$2:$F$2903,"Jun")/SUMIFS(Counts!$AA$2:$AA$2903,Counts!$B$2:$B$2903,$C$3,Counts!$C$2:$C$2903,$B23,Counts!$F$2:$F$2903,"Jun"),"")))</f>
        <v>0.287425</v>
      </c>
      <c r="F23" s="22" t="n">
        <f aca="false">IF($B23="","",IF(SUMIFS(Counts!$P$2:$P$2903,Counts!$B$2:$B$2903,$C$3,Counts!$C$2:$C$2903,$B23,Counts!$F$2:$F$2903,"Jul")&lt;Guide!$C$25,"",IFERROR(SUMIFS(Counts!$AB$2:$AB$2903,Counts!$B$2:$B$2903,$C$3,Counts!$C$2:$C$2903,$B23,Counts!$F$2:$F$2903,"Jul")/SUMIFS(Counts!$AA$2:$AA$2903,Counts!$B$2:$B$2903,$C$3,Counts!$C$2:$C$2903,$B23,Counts!$F$2:$F$2903,"Jul"),"")))</f>
        <v>0.149028571428571</v>
      </c>
      <c r="G23" s="22" t="str">
        <f aca="false">IF($B23="","",IF(SUMIFS(Counts!$P$2:$P$2903,Counts!$B$2:$B$2903,$C$3,Counts!$C$2:$C$2903,$B23,Counts!$F$2:$F$2903,"Aug")&lt;Guide!$C$25,"",IFERROR(SUMIFS(Counts!$AB$2:$AB$2903,Counts!$B$2:$B$2903,$C$3,Counts!$C$2:$C$2903,$B23,Counts!$F$2:$F$2903,"Aug")/SUMIFS(Counts!$AA$2:$AA$2903,Counts!$B$2:$B$2903,$C$3,Counts!$C$2:$C$2903,$B23,Counts!$F$2:$F$2903,"Aug"),"")))</f>
        <v/>
      </c>
      <c r="H23" s="22" t="str">
        <f aca="false">IF($B23="","",IF(SUMIFS(Counts!$P$2:$P$2903,Counts!$B$2:$B$2903,$C$3,Counts!$C$2:$C$2903,$B23,Counts!$F$2:$F$2903,"Sep")&lt;Guide!$C$25,"",IFERROR(SUMIFS(Counts!$AB$2:$AB$2903,Counts!$B$2:$B$2903,$C$3,Counts!$C$2:$C$2903,$B23,Counts!$F$2:$F$2903,"Sep")/SUMIFS(Counts!$AA$2:$AA$2903,Counts!$B$2:$B$2903,$C$3,Counts!$C$2:$C$2903,$B23,Counts!$F$2:$F$2903,"Sep"),"")))</f>
        <v/>
      </c>
      <c r="I23" s="23" t="n">
        <f aca="false">IF($B23="","",IFERROR(SUMIFS(Counts!$AB$2:$AB$2903,Counts!$B$2:$B$2903,$C$3,Counts!$C$2:$C$2903,$B23)/SUMIFS(Counts!$AA$2:$AA$2903,Counts!$B$2:$B$2903,$C$3,Counts!$C$2:$C$2903,$B23),""))</f>
        <v>0.248210084033613</v>
      </c>
    </row>
    <row r="24" customFormat="false" ht="15" hidden="false" customHeight="false" outlineLevel="0" collapsed="false">
      <c r="B24" s="16" t="str">
        <f aca="false">IF(18&lt;=COUNTIF(Lists!$F$1:$F$556,$C$3),INDEX(Lists!$G$1:$G$556,MATCH($C$3,Lists!$F$1:$F$556,0)+17),"")</f>
        <v>Denzel Clarke</v>
      </c>
      <c r="C24" s="22" t="n">
        <f aca="false">IF($B24="","",IF(SUMIFS(Counts!$P$2:$P$2903,Counts!$B$2:$B$2903,$C$3,Counts!$C$2:$C$2903,$B24,Counts!$F$2:$F$2903,"Mar-Apr")&lt;Guide!$C$25,"",IFERROR(SUMIFS(Counts!$AB$2:$AB$2903,Counts!$B$2:$B$2903,$C$3,Counts!$C$2:$C$2903,$B24,Counts!$F$2:$F$2903,"Mar-Apr")/SUMIFS(Counts!$AA$2:$AA$2903,Counts!$B$2:$B$2903,$C$3,Counts!$C$2:$C$2903,$B24,Counts!$F$2:$F$2903,"Mar-Apr"),"")))</f>
        <v>0.192785714285714</v>
      </c>
      <c r="D24" s="22" t="str">
        <f aca="false">IF($B24="","",IF(SUMIFS(Counts!$P$2:$P$2903,Counts!$B$2:$B$2903,$C$3,Counts!$C$2:$C$2903,$B24,Counts!$F$2:$F$2903,"May")&lt;Guide!$C$25,"",IFERROR(SUMIFS(Counts!$AB$2:$AB$2903,Counts!$B$2:$B$2903,$C$3,Counts!$C$2:$C$2903,$B24,Counts!$F$2:$F$2903,"May")/SUMIFS(Counts!$AA$2:$AA$2903,Counts!$B$2:$B$2903,$C$3,Counts!$C$2:$C$2903,$B24,Counts!$F$2:$F$2903,"May"),"")))</f>
        <v/>
      </c>
      <c r="E24" s="22" t="str">
        <f aca="false">IF($B24="","",IF(SUMIFS(Counts!$P$2:$P$2903,Counts!$B$2:$B$2903,$C$3,Counts!$C$2:$C$2903,$B24,Counts!$F$2:$F$2903,"Jun")&lt;Guide!$C$25,"",IFERROR(SUMIFS(Counts!$AB$2:$AB$2903,Counts!$B$2:$B$2903,$C$3,Counts!$C$2:$C$2903,$B24,Counts!$F$2:$F$2903,"Jun")/SUMIFS(Counts!$AA$2:$AA$2903,Counts!$B$2:$B$2903,$C$3,Counts!$C$2:$C$2903,$B24,Counts!$F$2:$F$2903,"Jun"),"")))</f>
        <v/>
      </c>
      <c r="F24" s="22" t="str">
        <f aca="false">IF($B24="","",IF(SUMIFS(Counts!$P$2:$P$2903,Counts!$B$2:$B$2903,$C$3,Counts!$C$2:$C$2903,$B24,Counts!$F$2:$F$2903,"Jul")&lt;Guide!$C$25,"",IFERROR(SUMIFS(Counts!$AB$2:$AB$2903,Counts!$B$2:$B$2903,$C$3,Counts!$C$2:$C$2903,$B24,Counts!$F$2:$F$2903,"Jul")/SUMIFS(Counts!$AA$2:$AA$2903,Counts!$B$2:$B$2903,$C$3,Counts!$C$2:$C$2903,$B24,Counts!$F$2:$F$2903,"Jul"),"")))</f>
        <v/>
      </c>
      <c r="G24" s="22" t="str">
        <f aca="false">IF($B24="","",IF(SUMIFS(Counts!$P$2:$P$2903,Counts!$B$2:$B$2903,$C$3,Counts!$C$2:$C$2903,$B24,Counts!$F$2:$F$2903,"Aug")&lt;Guide!$C$25,"",IFERROR(SUMIFS(Counts!$AB$2:$AB$2903,Counts!$B$2:$B$2903,$C$3,Counts!$C$2:$C$2903,$B24,Counts!$F$2:$F$2903,"Aug")/SUMIFS(Counts!$AA$2:$AA$2903,Counts!$B$2:$B$2903,$C$3,Counts!$C$2:$C$2903,$B24,Counts!$F$2:$F$2903,"Aug"),"")))</f>
        <v/>
      </c>
      <c r="H24" s="22" t="n">
        <f aca="false">IF($B24="","",IF(SUMIFS(Counts!$P$2:$P$2903,Counts!$B$2:$B$2903,$C$3,Counts!$C$2:$C$2903,$B24,Counts!$F$2:$F$2903,"Sep")&lt;Guide!$C$25,"",IFERROR(SUMIFS(Counts!$AB$2:$AB$2903,Counts!$B$2:$B$2903,$C$3,Counts!$C$2:$C$2903,$B24,Counts!$F$2:$F$2903,"Sep")/SUMIFS(Counts!$AA$2:$AA$2903,Counts!$B$2:$B$2903,$C$3,Counts!$C$2:$C$2903,$B24,Counts!$F$2:$F$2903,"Sep"),"")))</f>
        <v>0.24262962962963</v>
      </c>
      <c r="I24" s="23" t="n">
        <f aca="false">IF($B24="","",IFERROR(SUMIFS(Counts!$AB$2:$AB$2903,Counts!$B$2:$B$2903,$C$3,Counts!$C$2:$C$2903,$B24)/SUMIFS(Counts!$AA$2:$AA$2903,Counts!$B$2:$B$2903,$C$3,Counts!$C$2:$C$2903,$B24),""))</f>
        <v>0.209</v>
      </c>
    </row>
    <row r="25" customFormat="false" ht="15" hidden="false" customHeight="false" outlineLevel="0" collapsed="false">
      <c r="B25" s="16" t="str">
        <f aca="false">IF(19&lt;=COUNTIF(Lists!$F$1:$F$556,$C$3),INDEX(Lists!$G$1:$G$556,MATCH($C$3,Lists!$F$1:$F$556,0)+18),"")</f>
        <v>Brian Serven</v>
      </c>
      <c r="C25" s="22" t="str">
        <f aca="false">IF($B25="","",IF(SUMIFS(Counts!$P$2:$P$2903,Counts!$B$2:$B$2903,$C$3,Counts!$C$2:$C$2903,$B25,Counts!$F$2:$F$2903,"Mar-Apr")&lt;Guide!$C$25,"",IFERROR(SUMIFS(Counts!$AB$2:$AB$2903,Counts!$B$2:$B$2903,$C$3,Counts!$C$2:$C$2903,$B25,Counts!$F$2:$F$2903,"Mar-Apr")/SUMIFS(Counts!$AA$2:$AA$2903,Counts!$B$2:$B$2903,$C$3,Counts!$C$2:$C$2903,$B25,Counts!$F$2:$F$2903,"Mar-Apr"),"")))</f>
        <v/>
      </c>
      <c r="D25" s="22" t="str">
        <f aca="false">IF($B25="","",IF(SUMIFS(Counts!$P$2:$P$2903,Counts!$B$2:$B$2903,$C$3,Counts!$C$2:$C$2903,$B25,Counts!$F$2:$F$2903,"May")&lt;Guide!$C$25,"",IFERROR(SUMIFS(Counts!$AB$2:$AB$2903,Counts!$B$2:$B$2903,$C$3,Counts!$C$2:$C$2903,$B25,Counts!$F$2:$F$2903,"May")/SUMIFS(Counts!$AA$2:$AA$2903,Counts!$B$2:$B$2903,$C$3,Counts!$C$2:$C$2903,$B25,Counts!$F$2:$F$2903,"May"),"")))</f>
        <v/>
      </c>
      <c r="E25" s="22" t="str">
        <f aca="false">IF($B25="","",IF(SUMIFS(Counts!$P$2:$P$2903,Counts!$B$2:$B$2903,$C$3,Counts!$C$2:$C$2903,$B25,Counts!$F$2:$F$2903,"Jun")&lt;Guide!$C$25,"",IFERROR(SUMIFS(Counts!$AB$2:$AB$2903,Counts!$B$2:$B$2903,$C$3,Counts!$C$2:$C$2903,$B25,Counts!$F$2:$F$2903,"Jun")/SUMIFS(Counts!$AA$2:$AA$2903,Counts!$B$2:$B$2903,$C$3,Counts!$C$2:$C$2903,$B25,Counts!$F$2:$F$2903,"Jun"),"")))</f>
        <v/>
      </c>
      <c r="F25" s="22" t="str">
        <f aca="false">IF($B25="","",IF(SUMIFS(Counts!$P$2:$P$2903,Counts!$B$2:$B$2903,$C$3,Counts!$C$2:$C$2903,$B25,Counts!$F$2:$F$2903,"Jul")&lt;Guide!$C$25,"",IFERROR(SUMIFS(Counts!$AB$2:$AB$2903,Counts!$B$2:$B$2903,$C$3,Counts!$C$2:$C$2903,$B25,Counts!$F$2:$F$2903,"Jul")/SUMIFS(Counts!$AA$2:$AA$2903,Counts!$B$2:$B$2903,$C$3,Counts!$C$2:$C$2903,$B25,Counts!$F$2:$F$2903,"Jul"),"")))</f>
        <v/>
      </c>
      <c r="G25" s="22" t="n">
        <f aca="false">IF($B25="","",IF(SUMIFS(Counts!$P$2:$P$2903,Counts!$B$2:$B$2903,$C$3,Counts!$C$2:$C$2903,$B25,Counts!$F$2:$F$2903,"Aug")&lt;Guide!$C$25,"",IFERROR(SUMIFS(Counts!$AB$2:$AB$2903,Counts!$B$2:$B$2903,$C$3,Counts!$C$2:$C$2903,$B25,Counts!$F$2:$F$2903,"Aug")/SUMIFS(Counts!$AA$2:$AA$2903,Counts!$B$2:$B$2903,$C$3,Counts!$C$2:$C$2903,$B25,Counts!$F$2:$F$2903,"Aug"),"")))</f>
        <v>0.308955555555556</v>
      </c>
      <c r="H25" s="22" t="n">
        <f aca="false">IF($B25="","",IF(SUMIFS(Counts!$P$2:$P$2903,Counts!$B$2:$B$2903,$C$3,Counts!$C$2:$C$2903,$B25,Counts!$F$2:$F$2903,"Sep")&lt;Guide!$C$25,"",IFERROR(SUMIFS(Counts!$AB$2:$AB$2903,Counts!$B$2:$B$2903,$C$3,Counts!$C$2:$C$2903,$B25,Counts!$F$2:$F$2903,"Sep")/SUMIFS(Counts!$AA$2:$AA$2903,Counts!$B$2:$B$2903,$C$3,Counts!$C$2:$C$2903,$B25,Counts!$F$2:$F$2903,"Sep"),"")))</f>
        <v>0.21784375</v>
      </c>
      <c r="I25" s="23" t="n">
        <f aca="false">IF($B25="","",IFERROR(SUMIFS(Counts!$AB$2:$AB$2903,Counts!$B$2:$B$2903,$C$3,Counts!$C$2:$C$2903,$B25)/SUMIFS(Counts!$AA$2:$AA$2903,Counts!$B$2:$B$2903,$C$3,Counts!$C$2:$C$2903,$B25),""))</f>
        <v>0.278376470588235</v>
      </c>
    </row>
    <row r="26" customFormat="false" ht="15" hidden="false" customHeight="false" outlineLevel="0" collapsed="false">
      <c r="B26" s="16" t="str">
        <f aca="false">IF(20&lt;=COUNTIF(Lists!$F$1:$F$556,$C$3),INDEX(Lists!$G$1:$G$556,MATCH($C$3,Lists!$F$1:$F$556,0)+19),"")</f>
        <v>Joshua Kuroda-Grauer</v>
      </c>
      <c r="C26" s="22" t="str">
        <f aca="false">IF($B26="","",IF(SUMIFS(Counts!$P$2:$P$2903,Counts!$B$2:$B$2903,$C$3,Counts!$C$2:$C$2903,$B26,Counts!$F$2:$F$2903,"Mar-Apr")&lt;Guide!$C$25,"",IFERROR(SUMIFS(Counts!$AB$2:$AB$2903,Counts!$B$2:$B$2903,$C$3,Counts!$C$2:$C$2903,$B26,Counts!$F$2:$F$2903,"Mar-Apr")/SUMIFS(Counts!$AA$2:$AA$2903,Counts!$B$2:$B$2903,$C$3,Counts!$C$2:$C$2903,$B26,Counts!$F$2:$F$2903,"Mar-Apr"),"")))</f>
        <v/>
      </c>
      <c r="D26" s="22" t="str">
        <f aca="false">IF($B26="","",IF(SUMIFS(Counts!$P$2:$P$2903,Counts!$B$2:$B$2903,$C$3,Counts!$C$2:$C$2903,$B26,Counts!$F$2:$F$2903,"May")&lt;Guide!$C$25,"",IFERROR(SUMIFS(Counts!$AB$2:$AB$2903,Counts!$B$2:$B$2903,$C$3,Counts!$C$2:$C$2903,$B26,Counts!$F$2:$F$2903,"May")/SUMIFS(Counts!$AA$2:$AA$2903,Counts!$B$2:$B$2903,$C$3,Counts!$C$2:$C$2903,$B26,Counts!$F$2:$F$2903,"May"),"")))</f>
        <v/>
      </c>
      <c r="E26" s="22" t="str">
        <f aca="false">IF($B26="","",IF(SUMIFS(Counts!$P$2:$P$2903,Counts!$B$2:$B$2903,$C$3,Counts!$C$2:$C$2903,$B26,Counts!$F$2:$F$2903,"Jun")&lt;Guide!$C$25,"",IFERROR(SUMIFS(Counts!$AB$2:$AB$2903,Counts!$B$2:$B$2903,$C$3,Counts!$C$2:$C$2903,$B26,Counts!$F$2:$F$2903,"Jun")/SUMIFS(Counts!$AA$2:$AA$2903,Counts!$B$2:$B$2903,$C$3,Counts!$C$2:$C$2903,$B26,Counts!$F$2:$F$2903,"Jun"),"")))</f>
        <v/>
      </c>
      <c r="F26" s="22" t="n">
        <f aca="false">IF($B26="","",IF(SUMIFS(Counts!$P$2:$P$2903,Counts!$B$2:$B$2903,$C$3,Counts!$C$2:$C$2903,$B26,Counts!$F$2:$F$2903,"Jul")&lt;Guide!$C$25,"",IFERROR(SUMIFS(Counts!$AB$2:$AB$2903,Counts!$B$2:$B$2903,$C$3,Counts!$C$2:$C$2903,$B26,Counts!$F$2:$F$2903,"Jul")/SUMIFS(Counts!$AA$2:$AA$2903,Counts!$B$2:$B$2903,$C$3,Counts!$C$2:$C$2903,$B26,Counts!$F$2:$F$2903,"Jul"),"")))</f>
        <v>0.326203703703704</v>
      </c>
      <c r="G26" s="22" t="str">
        <f aca="false">IF($B26="","",IF(SUMIFS(Counts!$P$2:$P$2903,Counts!$B$2:$B$2903,$C$3,Counts!$C$2:$C$2903,$B26,Counts!$F$2:$F$2903,"Aug")&lt;Guide!$C$25,"",IFERROR(SUMIFS(Counts!$AB$2:$AB$2903,Counts!$B$2:$B$2903,$C$3,Counts!$C$2:$C$2903,$B26,Counts!$F$2:$F$2903,"Aug")/SUMIFS(Counts!$AA$2:$AA$2903,Counts!$B$2:$B$2903,$C$3,Counts!$C$2:$C$2903,$B26,Counts!$F$2:$F$2903,"Aug"),"")))</f>
        <v/>
      </c>
      <c r="H26" s="22" t="str">
        <f aca="false">IF($B26="","",IF(SUMIFS(Counts!$P$2:$P$2903,Counts!$B$2:$B$2903,$C$3,Counts!$C$2:$C$2903,$B26,Counts!$F$2:$F$2903,"Sep")&lt;Guide!$C$25,"",IFERROR(SUMIFS(Counts!$AB$2:$AB$2903,Counts!$B$2:$B$2903,$C$3,Counts!$C$2:$C$2903,$B26,Counts!$F$2:$F$2903,"Sep")/SUMIFS(Counts!$AA$2:$AA$2903,Counts!$B$2:$B$2903,$C$3,Counts!$C$2:$C$2903,$B26,Counts!$F$2:$F$2903,"Sep"),"")))</f>
        <v/>
      </c>
      <c r="I26" s="23" t="n">
        <f aca="false">IF($B26="","",IFERROR(SUMIFS(Counts!$AB$2:$AB$2903,Counts!$B$2:$B$2903,$C$3,Counts!$C$2:$C$2903,$B26)/SUMIFS(Counts!$AA$2:$AA$2903,Counts!$B$2:$B$2903,$C$3,Counts!$C$2:$C$2903,$B26),""))</f>
        <v>0.311301369863014</v>
      </c>
    </row>
    <row r="27" customFormat="false" ht="15" hidden="false" customHeight="false" outlineLevel="0" collapsed="false">
      <c r="B27" s="16" t="str">
        <f aca="false">IF(21&lt;=COUNTIF(Lists!$F$1:$F$556,$C$3),INDEX(Lists!$G$1:$G$556,MATCH($C$3,Lists!$F$1:$F$556,0)+20),"")</f>
        <v/>
      </c>
      <c r="C27" s="22" t="str">
        <f aca="false">IF($B27="","",IF(SUMIFS(Counts!$P$2:$P$2903,Counts!$B$2:$B$2903,$C$3,Counts!$C$2:$C$2903,$B27,Counts!$F$2:$F$2903,"Mar-Apr")&lt;Guide!$C$25,"",IFERROR(SUMIFS(Counts!$AB$2:$AB$2903,Counts!$B$2:$B$2903,$C$3,Counts!$C$2:$C$2903,$B27,Counts!$F$2:$F$2903,"Mar-Apr")/SUMIFS(Counts!$AA$2:$AA$2903,Counts!$B$2:$B$2903,$C$3,Counts!$C$2:$C$2903,$B27,Counts!$F$2:$F$2903,"Mar-Apr"),"")))</f>
        <v/>
      </c>
      <c r="D27" s="22" t="str">
        <f aca="false">IF($B27="","",IF(SUMIFS(Counts!$P$2:$P$2903,Counts!$B$2:$B$2903,$C$3,Counts!$C$2:$C$2903,$B27,Counts!$F$2:$F$2903,"May")&lt;Guide!$C$25,"",IFERROR(SUMIFS(Counts!$AB$2:$AB$2903,Counts!$B$2:$B$2903,$C$3,Counts!$C$2:$C$2903,$B27,Counts!$F$2:$F$2903,"May")/SUMIFS(Counts!$AA$2:$AA$2903,Counts!$B$2:$B$2903,$C$3,Counts!$C$2:$C$2903,$B27,Counts!$F$2:$F$2903,"May"),"")))</f>
        <v/>
      </c>
      <c r="E27" s="22" t="str">
        <f aca="false">IF($B27="","",IF(SUMIFS(Counts!$P$2:$P$2903,Counts!$B$2:$B$2903,$C$3,Counts!$C$2:$C$2903,$B27,Counts!$F$2:$F$2903,"Jun")&lt;Guide!$C$25,"",IFERROR(SUMIFS(Counts!$AB$2:$AB$2903,Counts!$B$2:$B$2903,$C$3,Counts!$C$2:$C$2903,$B27,Counts!$F$2:$F$2903,"Jun")/SUMIFS(Counts!$AA$2:$AA$2903,Counts!$B$2:$B$2903,$C$3,Counts!$C$2:$C$2903,$B27,Counts!$F$2:$F$2903,"Jun"),"")))</f>
        <v/>
      </c>
      <c r="F27" s="22" t="str">
        <f aca="false">IF($B27="","",IF(SUMIFS(Counts!$P$2:$P$2903,Counts!$B$2:$B$2903,$C$3,Counts!$C$2:$C$2903,$B27,Counts!$F$2:$F$2903,"Jul")&lt;Guide!$C$25,"",IFERROR(SUMIFS(Counts!$AB$2:$AB$2903,Counts!$B$2:$B$2903,$C$3,Counts!$C$2:$C$2903,$B27,Counts!$F$2:$F$2903,"Jul")/SUMIFS(Counts!$AA$2:$AA$2903,Counts!$B$2:$B$2903,$C$3,Counts!$C$2:$C$2903,$B27,Counts!$F$2:$F$2903,"Jul"),"")))</f>
        <v/>
      </c>
      <c r="G27" s="22" t="str">
        <f aca="false">IF($B27="","",IF(SUMIFS(Counts!$P$2:$P$2903,Counts!$B$2:$B$2903,$C$3,Counts!$C$2:$C$2903,$B27,Counts!$F$2:$F$2903,"Aug")&lt;Guide!$C$25,"",IFERROR(SUMIFS(Counts!$AB$2:$AB$2903,Counts!$B$2:$B$2903,$C$3,Counts!$C$2:$C$2903,$B27,Counts!$F$2:$F$2903,"Aug")/SUMIFS(Counts!$AA$2:$AA$2903,Counts!$B$2:$B$2903,$C$3,Counts!$C$2:$C$2903,$B27,Counts!$F$2:$F$2903,"Aug"),"")))</f>
        <v/>
      </c>
      <c r="H27" s="22" t="str">
        <f aca="false">IF($B27="","",IF(SUMIFS(Counts!$P$2:$P$2903,Counts!$B$2:$B$2903,$C$3,Counts!$C$2:$C$2903,$B27,Counts!$F$2:$F$2903,"Sep")&lt;Guide!$C$25,"",IFERROR(SUMIFS(Counts!$AB$2:$AB$2903,Counts!$B$2:$B$2903,$C$3,Counts!$C$2:$C$2903,$B27,Counts!$F$2:$F$2903,"Sep")/SUMIFS(Counts!$AA$2:$AA$2903,Counts!$B$2:$B$2903,$C$3,Counts!$C$2:$C$2903,$B27,Counts!$F$2:$F$2903,"Sep"),"")))</f>
        <v/>
      </c>
      <c r="I27" s="23" t="str">
        <f aca="false">IF($B27="","",IFERROR(SUMIFS(Counts!$AB$2:$AB$2903,Counts!$B$2:$B$2903,$C$3,Counts!$C$2:$C$2903,$B27)/SUMIFS(Counts!$AA$2:$AA$2903,Counts!$B$2:$B$2903,$C$3,Counts!$C$2:$C$2903,$B27),""))</f>
        <v/>
      </c>
    </row>
    <row r="28" customFormat="false" ht="15" hidden="false" customHeight="false" outlineLevel="0" collapsed="false">
      <c r="B28" s="16" t="str">
        <f aca="false">IF(22&lt;=COUNTIF(Lists!$F$1:$F$556,$C$3),INDEX(Lists!$G$1:$G$556,MATCH($C$3,Lists!$F$1:$F$556,0)+21),"")</f>
        <v/>
      </c>
      <c r="C28" s="22" t="str">
        <f aca="false">IF($B28="","",IF(SUMIFS(Counts!$P$2:$P$2903,Counts!$B$2:$B$2903,$C$3,Counts!$C$2:$C$2903,$B28,Counts!$F$2:$F$2903,"Mar-Apr")&lt;Guide!$C$25,"",IFERROR(SUMIFS(Counts!$AB$2:$AB$2903,Counts!$B$2:$B$2903,$C$3,Counts!$C$2:$C$2903,$B28,Counts!$F$2:$F$2903,"Mar-Apr")/SUMIFS(Counts!$AA$2:$AA$2903,Counts!$B$2:$B$2903,$C$3,Counts!$C$2:$C$2903,$B28,Counts!$F$2:$F$2903,"Mar-Apr"),"")))</f>
        <v/>
      </c>
      <c r="D28" s="22" t="str">
        <f aca="false">IF($B28="","",IF(SUMIFS(Counts!$P$2:$P$2903,Counts!$B$2:$B$2903,$C$3,Counts!$C$2:$C$2903,$B28,Counts!$F$2:$F$2903,"May")&lt;Guide!$C$25,"",IFERROR(SUMIFS(Counts!$AB$2:$AB$2903,Counts!$B$2:$B$2903,$C$3,Counts!$C$2:$C$2903,$B28,Counts!$F$2:$F$2903,"May")/SUMIFS(Counts!$AA$2:$AA$2903,Counts!$B$2:$B$2903,$C$3,Counts!$C$2:$C$2903,$B28,Counts!$F$2:$F$2903,"May"),"")))</f>
        <v/>
      </c>
      <c r="E28" s="22" t="str">
        <f aca="false">IF($B28="","",IF(SUMIFS(Counts!$P$2:$P$2903,Counts!$B$2:$B$2903,$C$3,Counts!$C$2:$C$2903,$B28,Counts!$F$2:$F$2903,"Jun")&lt;Guide!$C$25,"",IFERROR(SUMIFS(Counts!$AB$2:$AB$2903,Counts!$B$2:$B$2903,$C$3,Counts!$C$2:$C$2903,$B28,Counts!$F$2:$F$2903,"Jun")/SUMIFS(Counts!$AA$2:$AA$2903,Counts!$B$2:$B$2903,$C$3,Counts!$C$2:$C$2903,$B28,Counts!$F$2:$F$2903,"Jun"),"")))</f>
        <v/>
      </c>
      <c r="F28" s="22" t="str">
        <f aca="false">IF($B28="","",IF(SUMIFS(Counts!$P$2:$P$2903,Counts!$B$2:$B$2903,$C$3,Counts!$C$2:$C$2903,$B28,Counts!$F$2:$F$2903,"Jul")&lt;Guide!$C$25,"",IFERROR(SUMIFS(Counts!$AB$2:$AB$2903,Counts!$B$2:$B$2903,$C$3,Counts!$C$2:$C$2903,$B28,Counts!$F$2:$F$2903,"Jul")/SUMIFS(Counts!$AA$2:$AA$2903,Counts!$B$2:$B$2903,$C$3,Counts!$C$2:$C$2903,$B28,Counts!$F$2:$F$2903,"Jul"),"")))</f>
        <v/>
      </c>
      <c r="G28" s="22" t="str">
        <f aca="false">IF($B28="","",IF(SUMIFS(Counts!$P$2:$P$2903,Counts!$B$2:$B$2903,$C$3,Counts!$C$2:$C$2903,$B28,Counts!$F$2:$F$2903,"Aug")&lt;Guide!$C$25,"",IFERROR(SUMIFS(Counts!$AB$2:$AB$2903,Counts!$B$2:$B$2903,$C$3,Counts!$C$2:$C$2903,$B28,Counts!$F$2:$F$2903,"Aug")/SUMIFS(Counts!$AA$2:$AA$2903,Counts!$B$2:$B$2903,$C$3,Counts!$C$2:$C$2903,$B28,Counts!$F$2:$F$2903,"Aug"),"")))</f>
        <v/>
      </c>
      <c r="H28" s="22" t="str">
        <f aca="false">IF($B28="","",IF(SUMIFS(Counts!$P$2:$P$2903,Counts!$B$2:$B$2903,$C$3,Counts!$C$2:$C$2903,$B28,Counts!$F$2:$F$2903,"Sep")&lt;Guide!$C$25,"",IFERROR(SUMIFS(Counts!$AB$2:$AB$2903,Counts!$B$2:$B$2903,$C$3,Counts!$C$2:$C$2903,$B28,Counts!$F$2:$F$2903,"Sep")/SUMIFS(Counts!$AA$2:$AA$2903,Counts!$B$2:$B$2903,$C$3,Counts!$C$2:$C$2903,$B28,Counts!$F$2:$F$2903,"Sep"),"")))</f>
        <v/>
      </c>
      <c r="I28" s="23" t="str">
        <f aca="false">IF($B28="","",IFERROR(SUMIFS(Counts!$AB$2:$AB$2903,Counts!$B$2:$B$2903,$C$3,Counts!$C$2:$C$2903,$B28)/SUMIFS(Counts!$AA$2:$AA$2903,Counts!$B$2:$B$2903,$C$3,Counts!$C$2:$C$2903,$B28),""))</f>
        <v/>
      </c>
    </row>
    <row r="29" customFormat="false" ht="15" hidden="false" customHeight="false" outlineLevel="0" collapsed="false">
      <c r="B29" s="16" t="str">
        <f aca="false">IF(23&lt;=COUNTIF(Lists!$F$1:$F$556,$C$3),INDEX(Lists!$G$1:$G$556,MATCH($C$3,Lists!$F$1:$F$556,0)+22),"")</f>
        <v/>
      </c>
      <c r="C29" s="22" t="str">
        <f aca="false">IF($B29="","",IF(SUMIFS(Counts!$P$2:$P$2903,Counts!$B$2:$B$2903,$C$3,Counts!$C$2:$C$2903,$B29,Counts!$F$2:$F$2903,"Mar-Apr")&lt;Guide!$C$25,"",IFERROR(SUMIFS(Counts!$AB$2:$AB$2903,Counts!$B$2:$B$2903,$C$3,Counts!$C$2:$C$2903,$B29,Counts!$F$2:$F$2903,"Mar-Apr")/SUMIFS(Counts!$AA$2:$AA$2903,Counts!$B$2:$B$2903,$C$3,Counts!$C$2:$C$2903,$B29,Counts!$F$2:$F$2903,"Mar-Apr"),"")))</f>
        <v/>
      </c>
      <c r="D29" s="22" t="str">
        <f aca="false">IF($B29="","",IF(SUMIFS(Counts!$P$2:$P$2903,Counts!$B$2:$B$2903,$C$3,Counts!$C$2:$C$2903,$B29,Counts!$F$2:$F$2903,"May")&lt;Guide!$C$25,"",IFERROR(SUMIFS(Counts!$AB$2:$AB$2903,Counts!$B$2:$B$2903,$C$3,Counts!$C$2:$C$2903,$B29,Counts!$F$2:$F$2903,"May")/SUMIFS(Counts!$AA$2:$AA$2903,Counts!$B$2:$B$2903,$C$3,Counts!$C$2:$C$2903,$B29,Counts!$F$2:$F$2903,"May"),"")))</f>
        <v/>
      </c>
      <c r="E29" s="22" t="str">
        <f aca="false">IF($B29="","",IF(SUMIFS(Counts!$P$2:$P$2903,Counts!$B$2:$B$2903,$C$3,Counts!$C$2:$C$2903,$B29,Counts!$F$2:$F$2903,"Jun")&lt;Guide!$C$25,"",IFERROR(SUMIFS(Counts!$AB$2:$AB$2903,Counts!$B$2:$B$2903,$C$3,Counts!$C$2:$C$2903,$B29,Counts!$F$2:$F$2903,"Jun")/SUMIFS(Counts!$AA$2:$AA$2903,Counts!$B$2:$B$2903,$C$3,Counts!$C$2:$C$2903,$B29,Counts!$F$2:$F$2903,"Jun"),"")))</f>
        <v/>
      </c>
      <c r="F29" s="22" t="str">
        <f aca="false">IF($B29="","",IF(SUMIFS(Counts!$P$2:$P$2903,Counts!$B$2:$B$2903,$C$3,Counts!$C$2:$C$2903,$B29,Counts!$F$2:$F$2903,"Jul")&lt;Guide!$C$25,"",IFERROR(SUMIFS(Counts!$AB$2:$AB$2903,Counts!$B$2:$B$2903,$C$3,Counts!$C$2:$C$2903,$B29,Counts!$F$2:$F$2903,"Jul")/SUMIFS(Counts!$AA$2:$AA$2903,Counts!$B$2:$B$2903,$C$3,Counts!$C$2:$C$2903,$B29,Counts!$F$2:$F$2903,"Jul"),"")))</f>
        <v/>
      </c>
      <c r="G29" s="22" t="str">
        <f aca="false">IF($B29="","",IF(SUMIFS(Counts!$P$2:$P$2903,Counts!$B$2:$B$2903,$C$3,Counts!$C$2:$C$2903,$B29,Counts!$F$2:$F$2903,"Aug")&lt;Guide!$C$25,"",IFERROR(SUMIFS(Counts!$AB$2:$AB$2903,Counts!$B$2:$B$2903,$C$3,Counts!$C$2:$C$2903,$B29,Counts!$F$2:$F$2903,"Aug")/SUMIFS(Counts!$AA$2:$AA$2903,Counts!$B$2:$B$2903,$C$3,Counts!$C$2:$C$2903,$B29,Counts!$F$2:$F$2903,"Aug"),"")))</f>
        <v/>
      </c>
      <c r="H29" s="22" t="str">
        <f aca="false">IF($B29="","",IF(SUMIFS(Counts!$P$2:$P$2903,Counts!$B$2:$B$2903,$C$3,Counts!$C$2:$C$2903,$B29,Counts!$F$2:$F$2903,"Sep")&lt;Guide!$C$25,"",IFERROR(SUMIFS(Counts!$AB$2:$AB$2903,Counts!$B$2:$B$2903,$C$3,Counts!$C$2:$C$2903,$B29,Counts!$F$2:$F$2903,"Sep")/SUMIFS(Counts!$AA$2:$AA$2903,Counts!$B$2:$B$2903,$C$3,Counts!$C$2:$C$2903,$B29,Counts!$F$2:$F$2903,"Sep"),"")))</f>
        <v/>
      </c>
      <c r="I29" s="23" t="str">
        <f aca="false">IF($B29="","",IFERROR(SUMIFS(Counts!$AB$2:$AB$2903,Counts!$B$2:$B$2903,$C$3,Counts!$C$2:$C$2903,$B29)/SUMIFS(Counts!$AA$2:$AA$2903,Counts!$B$2:$B$2903,$C$3,Counts!$C$2:$C$2903,$B29),""))</f>
        <v/>
      </c>
    </row>
    <row r="32" customFormat="false" ht="15" hidden="false" customHeight="false" outlineLevel="0" collapsed="false">
      <c r="B32" s="3" t="s">
        <v>69</v>
      </c>
    </row>
    <row r="33" customFormat="false" ht="15" hidden="false" customHeight="false" outlineLevel="0" collapsed="false">
      <c r="B33" s="15" t="s">
        <v>81</v>
      </c>
      <c r="C33" s="15" t="s">
        <v>53</v>
      </c>
      <c r="D33" s="15" t="s">
        <v>54</v>
      </c>
      <c r="E33" s="15" t="s">
        <v>55</v>
      </c>
      <c r="F33" s="15" t="s">
        <v>56</v>
      </c>
      <c r="G33" s="15" t="s">
        <v>57</v>
      </c>
      <c r="H33" s="15" t="s">
        <v>58</v>
      </c>
      <c r="I33" s="15" t="s">
        <v>59</v>
      </c>
    </row>
    <row r="34" customFormat="false" ht="15" hidden="false" customHeight="false" outlineLevel="0" collapsed="false">
      <c r="B34" s="16" t="str">
        <f aca="false">IF(1&lt;=COUNTIF(Lists!$F$1:$F$556,$C$3),INDEX(Lists!$G$1:$G$556,MATCH($C$3,Lists!$F$1:$F$556,0)+0),"")</f>
        <v>Lawrence Butler</v>
      </c>
      <c r="C34" s="26" t="n">
        <f aca="false">IF($B34="","",IF(SUMIFS(Counts!$P$2:$P$2903,Counts!$B$2:$B$2903,$C$3,Counts!$C$2:$C$2903,$B34,Counts!$F$2:$F$2903,"Mar-Apr")&lt;Guide!$C$25,"",IFERROR(SUMIFS(Counts!$AD$2:$AD$2903,Counts!$B$2:$B$2903,$C$3,Counts!$C$2:$C$2903,$B34,Counts!$F$2:$F$2903,"Mar-Apr")/SUMIFS(Counts!$AC$2:$AC$2903,Counts!$B$2:$B$2903,$C$3,Counts!$C$2:$C$2903,$B34,Counts!$F$2:$F$2903,"Mar-Apr"),"")))</f>
        <v>0.0757575757575758</v>
      </c>
      <c r="D34" s="26" t="n">
        <f aca="false">IF($B34="","",IF(SUMIFS(Counts!$P$2:$P$2903,Counts!$B$2:$B$2903,$C$3,Counts!$C$2:$C$2903,$B34,Counts!$F$2:$F$2903,"May")&lt;Guide!$C$25,"",IFERROR(SUMIFS(Counts!$AD$2:$AD$2903,Counts!$B$2:$B$2903,$C$3,Counts!$C$2:$C$2903,$B34,Counts!$F$2:$F$2903,"May")/SUMIFS(Counts!$AC$2:$AC$2903,Counts!$B$2:$B$2903,$C$3,Counts!$C$2:$C$2903,$B34,Counts!$F$2:$F$2903,"May"),"")))</f>
        <v>0.027027027027027</v>
      </c>
      <c r="E34" s="26" t="n">
        <f aca="false">IF($B34="","",IF(SUMIFS(Counts!$P$2:$P$2903,Counts!$B$2:$B$2903,$C$3,Counts!$C$2:$C$2903,$B34,Counts!$F$2:$F$2903,"Jun")&lt;Guide!$C$25,"",IFERROR(SUMIFS(Counts!$AD$2:$AD$2903,Counts!$B$2:$B$2903,$C$3,Counts!$C$2:$C$2903,$B34,Counts!$F$2:$F$2903,"Jun")/SUMIFS(Counts!$AC$2:$AC$2903,Counts!$B$2:$B$2903,$C$3,Counts!$C$2:$C$2903,$B34,Counts!$F$2:$F$2903,"Jun"),"")))</f>
        <v>0.0930232558139535</v>
      </c>
      <c r="F34" s="26" t="n">
        <f aca="false">IF($B34="","",IF(SUMIFS(Counts!$P$2:$P$2903,Counts!$B$2:$B$2903,$C$3,Counts!$C$2:$C$2903,$B34,Counts!$F$2:$F$2903,"Jul")&lt;Guide!$C$25,"",IFERROR(SUMIFS(Counts!$AD$2:$AD$2903,Counts!$B$2:$B$2903,$C$3,Counts!$C$2:$C$2903,$B34,Counts!$F$2:$F$2903,"Jul")/SUMIFS(Counts!$AC$2:$AC$2903,Counts!$B$2:$B$2903,$C$3,Counts!$C$2:$C$2903,$B34,Counts!$F$2:$F$2903,"Jul"),"")))</f>
        <v>0.0816326530612245</v>
      </c>
      <c r="G34" s="26" t="n">
        <f aca="false">IF($B34="","",IF(SUMIFS(Counts!$P$2:$P$2903,Counts!$B$2:$B$2903,$C$3,Counts!$C$2:$C$2903,$B34,Counts!$F$2:$F$2903,"Aug")&lt;Guide!$C$25,"",IFERROR(SUMIFS(Counts!$AD$2:$AD$2903,Counts!$B$2:$B$2903,$C$3,Counts!$C$2:$C$2903,$B34,Counts!$F$2:$F$2903,"Aug")/SUMIFS(Counts!$AC$2:$AC$2903,Counts!$B$2:$B$2903,$C$3,Counts!$C$2:$C$2903,$B34,Counts!$F$2:$F$2903,"Aug"),"")))</f>
        <v>0.0821917808219178</v>
      </c>
      <c r="H34" s="26" t="n">
        <f aca="false">IF($B34="","",IF(SUMIFS(Counts!$P$2:$P$2903,Counts!$B$2:$B$2903,$C$3,Counts!$C$2:$C$2903,$B34,Counts!$F$2:$F$2903,"Sep")&lt;Guide!$C$25,"",IFERROR(SUMIFS(Counts!$AD$2:$AD$2903,Counts!$B$2:$B$2903,$C$3,Counts!$C$2:$C$2903,$B34,Counts!$F$2:$F$2903,"Sep")/SUMIFS(Counts!$AC$2:$AC$2903,Counts!$B$2:$B$2903,$C$3,Counts!$C$2:$C$2903,$B34,Counts!$F$2:$F$2903,"Sep"),"")))</f>
        <v>0.128571428571429</v>
      </c>
      <c r="I34" s="27" t="n">
        <f aca="false">IF($B34="","",IFERROR(SUMIFS(Counts!$AD$2:$AD$2903,Counts!$B$2:$B$2903,$C$3,Counts!$C$2:$C$2903,$B34)/SUMIFS(Counts!$AC$2:$AC$2903,Counts!$B$2:$B$2903,$C$3,Counts!$C$2:$C$2903,$B34),""))</f>
        <v>0.0857988165680473</v>
      </c>
    </row>
    <row r="35" customFormat="false" ht="15" hidden="false" customHeight="false" outlineLevel="0" collapsed="false">
      <c r="B35" s="16" t="str">
        <f aca="false">IF(2&lt;=COUNTIF(Lists!$F$1:$F$556,$C$3),INDEX(Lists!$G$1:$G$556,MATCH($C$3,Lists!$F$1:$F$556,0)+1),"")</f>
        <v>Jeff McNeil</v>
      </c>
      <c r="C35" s="26" t="n">
        <f aca="false">IF($B35="","",IF(SUMIFS(Counts!$P$2:$P$2903,Counts!$B$2:$B$2903,$C$3,Counts!$C$2:$C$2903,$B35,Counts!$F$2:$F$2903,"Mar-Apr")&lt;Guide!$C$25,"",IFERROR(SUMIFS(Counts!$AD$2:$AD$2903,Counts!$B$2:$B$2903,$C$3,Counts!$C$2:$C$2903,$B35,Counts!$F$2:$F$2903,"Mar-Apr")/SUMIFS(Counts!$AC$2:$AC$2903,Counts!$B$2:$B$2903,$C$3,Counts!$C$2:$C$2903,$B35,Counts!$F$2:$F$2903,"Mar-Apr"),"")))</f>
        <v>0.0123456790123457</v>
      </c>
      <c r="D35" s="26" t="n">
        <f aca="false">IF($B35="","",IF(SUMIFS(Counts!$P$2:$P$2903,Counts!$B$2:$B$2903,$C$3,Counts!$C$2:$C$2903,$B35,Counts!$F$2:$F$2903,"May")&lt;Guide!$C$25,"",IFERROR(SUMIFS(Counts!$AD$2:$AD$2903,Counts!$B$2:$B$2903,$C$3,Counts!$C$2:$C$2903,$B35,Counts!$F$2:$F$2903,"May")/SUMIFS(Counts!$AC$2:$AC$2903,Counts!$B$2:$B$2903,$C$3,Counts!$C$2:$C$2903,$B35,Counts!$F$2:$F$2903,"May"),"")))</f>
        <v>0.0136986301369863</v>
      </c>
      <c r="E35" s="26" t="n">
        <f aca="false">IF($B35="","",IF(SUMIFS(Counts!$P$2:$P$2903,Counts!$B$2:$B$2903,$C$3,Counts!$C$2:$C$2903,$B35,Counts!$F$2:$F$2903,"Jun")&lt;Guide!$C$25,"",IFERROR(SUMIFS(Counts!$AD$2:$AD$2903,Counts!$B$2:$B$2903,$C$3,Counts!$C$2:$C$2903,$B35,Counts!$F$2:$F$2903,"Jun")/SUMIFS(Counts!$AC$2:$AC$2903,Counts!$B$2:$B$2903,$C$3,Counts!$C$2:$C$2903,$B35,Counts!$F$2:$F$2903,"Jun"),"")))</f>
        <v>0</v>
      </c>
      <c r="F35" s="26" t="n">
        <f aca="false">IF($B35="","",IF(SUMIFS(Counts!$P$2:$P$2903,Counts!$B$2:$B$2903,$C$3,Counts!$C$2:$C$2903,$B35,Counts!$F$2:$F$2903,"Jul")&lt;Guide!$C$25,"",IFERROR(SUMIFS(Counts!$AD$2:$AD$2903,Counts!$B$2:$B$2903,$C$3,Counts!$C$2:$C$2903,$B35,Counts!$F$2:$F$2903,"Jul")/SUMIFS(Counts!$AC$2:$AC$2903,Counts!$B$2:$B$2903,$C$3,Counts!$C$2:$C$2903,$B35,Counts!$F$2:$F$2903,"Jul"),"")))</f>
        <v>0.0188679245283019</v>
      </c>
      <c r="G35" s="26" t="n">
        <f aca="false">IF($B35="","",IF(SUMIFS(Counts!$P$2:$P$2903,Counts!$B$2:$B$2903,$C$3,Counts!$C$2:$C$2903,$B35,Counts!$F$2:$F$2903,"Aug")&lt;Guide!$C$25,"",IFERROR(SUMIFS(Counts!$AD$2:$AD$2903,Counts!$B$2:$B$2903,$C$3,Counts!$C$2:$C$2903,$B35,Counts!$F$2:$F$2903,"Aug")/SUMIFS(Counts!$AC$2:$AC$2903,Counts!$B$2:$B$2903,$C$3,Counts!$C$2:$C$2903,$B35,Counts!$F$2:$F$2903,"Aug"),"")))</f>
        <v>0.0365853658536585</v>
      </c>
      <c r="H35" s="26" t="n">
        <f aca="false">IF($B35="","",IF(SUMIFS(Counts!$P$2:$P$2903,Counts!$B$2:$B$2903,$C$3,Counts!$C$2:$C$2903,$B35,Counts!$F$2:$F$2903,"Sep")&lt;Guide!$C$25,"",IFERROR(SUMIFS(Counts!$AD$2:$AD$2903,Counts!$B$2:$B$2903,$C$3,Counts!$C$2:$C$2903,$B35,Counts!$F$2:$F$2903,"Sep")/SUMIFS(Counts!$AC$2:$AC$2903,Counts!$B$2:$B$2903,$C$3,Counts!$C$2:$C$2903,$B35,Counts!$F$2:$F$2903,"Sep"),"")))</f>
        <v>0.0131578947368421</v>
      </c>
      <c r="I35" s="27" t="n">
        <f aca="false">IF($B35="","",IFERROR(SUMIFS(Counts!$AD$2:$AD$2903,Counts!$B$2:$B$2903,$C$3,Counts!$C$2:$C$2903,$B35)/SUMIFS(Counts!$AC$2:$AC$2903,Counts!$B$2:$B$2903,$C$3,Counts!$C$2:$C$2903,$B35),""))</f>
        <v>0.0165094339622642</v>
      </c>
    </row>
    <row r="36" customFormat="false" ht="15" hidden="false" customHeight="false" outlineLevel="0" collapsed="false">
      <c r="B36" s="16" t="str">
        <f aca="false">IF(3&lt;=COUNTIF(Lists!$F$1:$F$556,$C$3),INDEX(Lists!$G$1:$G$556,MATCH($C$3,Lists!$F$1:$F$556,0)+2),"")</f>
        <v>Henry Bolte</v>
      </c>
      <c r="C36" s="26" t="str">
        <f aca="false">IF($B36="","",IF(SUMIFS(Counts!$P$2:$P$2903,Counts!$B$2:$B$2903,$C$3,Counts!$C$2:$C$2903,$B36,Counts!$F$2:$F$2903,"Mar-Apr")&lt;Guide!$C$25,"",IFERROR(SUMIFS(Counts!$AD$2:$AD$2903,Counts!$B$2:$B$2903,$C$3,Counts!$C$2:$C$2903,$B36,Counts!$F$2:$F$2903,"Mar-Apr")/SUMIFS(Counts!$AC$2:$AC$2903,Counts!$B$2:$B$2903,$C$3,Counts!$C$2:$C$2903,$B36,Counts!$F$2:$F$2903,"Mar-Apr"),"")))</f>
        <v/>
      </c>
      <c r="D36" s="26" t="n">
        <f aca="false">IF($B36="","",IF(SUMIFS(Counts!$P$2:$P$2903,Counts!$B$2:$B$2903,$C$3,Counts!$C$2:$C$2903,$B36,Counts!$F$2:$F$2903,"May")&lt;Guide!$C$25,"",IFERROR(SUMIFS(Counts!$AD$2:$AD$2903,Counts!$B$2:$B$2903,$C$3,Counts!$C$2:$C$2903,$B36,Counts!$F$2:$F$2903,"May")/SUMIFS(Counts!$AC$2:$AC$2903,Counts!$B$2:$B$2903,$C$3,Counts!$C$2:$C$2903,$B36,Counts!$F$2:$F$2903,"May"),"")))</f>
        <v>0</v>
      </c>
      <c r="E36" s="26" t="n">
        <f aca="false">IF($B36="","",IF(SUMIFS(Counts!$P$2:$P$2903,Counts!$B$2:$B$2903,$C$3,Counts!$C$2:$C$2903,$B36,Counts!$F$2:$F$2903,"Jun")&lt;Guide!$C$25,"",IFERROR(SUMIFS(Counts!$AD$2:$AD$2903,Counts!$B$2:$B$2903,$C$3,Counts!$C$2:$C$2903,$B36,Counts!$F$2:$F$2903,"Jun")/SUMIFS(Counts!$AC$2:$AC$2903,Counts!$B$2:$B$2903,$C$3,Counts!$C$2:$C$2903,$B36,Counts!$F$2:$F$2903,"Jun"),"")))</f>
        <v>0.103448275862069</v>
      </c>
      <c r="F36" s="26" t="n">
        <f aca="false">IF($B36="","",IF(SUMIFS(Counts!$P$2:$P$2903,Counts!$B$2:$B$2903,$C$3,Counts!$C$2:$C$2903,$B36,Counts!$F$2:$F$2903,"Jul")&lt;Guide!$C$25,"",IFERROR(SUMIFS(Counts!$AD$2:$AD$2903,Counts!$B$2:$B$2903,$C$3,Counts!$C$2:$C$2903,$B36,Counts!$F$2:$F$2903,"Jul")/SUMIFS(Counts!$AC$2:$AC$2903,Counts!$B$2:$B$2903,$C$3,Counts!$C$2:$C$2903,$B36,Counts!$F$2:$F$2903,"Jul"),"")))</f>
        <v>0.0612244897959184</v>
      </c>
      <c r="G36" s="26" t="n">
        <f aca="false">IF($B36="","",IF(SUMIFS(Counts!$P$2:$P$2903,Counts!$B$2:$B$2903,$C$3,Counts!$C$2:$C$2903,$B36,Counts!$F$2:$F$2903,"Aug")&lt;Guide!$C$25,"",IFERROR(SUMIFS(Counts!$AD$2:$AD$2903,Counts!$B$2:$B$2903,$C$3,Counts!$C$2:$C$2903,$B36,Counts!$F$2:$F$2903,"Aug")/SUMIFS(Counts!$AC$2:$AC$2903,Counts!$B$2:$B$2903,$C$3,Counts!$C$2:$C$2903,$B36,Counts!$F$2:$F$2903,"Aug"),"")))</f>
        <v>0.075</v>
      </c>
      <c r="H36" s="26" t="n">
        <f aca="false">IF($B36="","",IF(SUMIFS(Counts!$P$2:$P$2903,Counts!$B$2:$B$2903,$C$3,Counts!$C$2:$C$2903,$B36,Counts!$F$2:$F$2903,"Sep")&lt;Guide!$C$25,"",IFERROR(SUMIFS(Counts!$AD$2:$AD$2903,Counts!$B$2:$B$2903,$C$3,Counts!$C$2:$C$2903,$B36,Counts!$F$2:$F$2903,"Sep")/SUMIFS(Counts!$AC$2:$AC$2903,Counts!$B$2:$B$2903,$C$3,Counts!$C$2:$C$2903,$B36,Counts!$F$2:$F$2903,"Sep"),"")))</f>
        <v>0.135593220338983</v>
      </c>
      <c r="I36" s="27" t="n">
        <f aca="false">IF($B36="","",IFERROR(SUMIFS(Counts!$AD$2:$AD$2903,Counts!$B$2:$B$2903,$C$3,Counts!$C$2:$C$2903,$B36)/SUMIFS(Counts!$AC$2:$AC$2903,Counts!$B$2:$B$2903,$C$3,Counts!$C$2:$C$2903,$B36),""))</f>
        <v>0.0807017543859649</v>
      </c>
    </row>
    <row r="37" customFormat="false" ht="15" hidden="false" customHeight="false" outlineLevel="0" collapsed="false">
      <c r="B37" s="16" t="str">
        <f aca="false">IF(4&lt;=COUNTIF(Lists!$F$1:$F$556,$C$3),INDEX(Lists!$G$1:$G$556,MATCH($C$3,Lists!$F$1:$F$556,0)+3),"")</f>
        <v>Shea Langeliers</v>
      </c>
      <c r="C37" s="26" t="n">
        <f aca="false">IF($B37="","",IF(SUMIFS(Counts!$P$2:$P$2903,Counts!$B$2:$B$2903,$C$3,Counts!$C$2:$C$2903,$B37,Counts!$F$2:$F$2903,"Mar-Apr")&lt;Guide!$C$25,"",IFERROR(SUMIFS(Counts!$AD$2:$AD$2903,Counts!$B$2:$B$2903,$C$3,Counts!$C$2:$C$2903,$B37,Counts!$F$2:$F$2903,"Mar-Apr")/SUMIFS(Counts!$AC$2:$AC$2903,Counts!$B$2:$B$2903,$C$3,Counts!$C$2:$C$2903,$B37,Counts!$F$2:$F$2903,"Mar-Apr"),"")))</f>
        <v>0.148936170212766</v>
      </c>
      <c r="D37" s="26" t="n">
        <f aca="false">IF($B37="","",IF(SUMIFS(Counts!$P$2:$P$2903,Counts!$B$2:$B$2903,$C$3,Counts!$C$2:$C$2903,$B37,Counts!$F$2:$F$2903,"May")&lt;Guide!$C$25,"",IFERROR(SUMIFS(Counts!$AD$2:$AD$2903,Counts!$B$2:$B$2903,$C$3,Counts!$C$2:$C$2903,$B37,Counts!$F$2:$F$2903,"May")/SUMIFS(Counts!$AC$2:$AC$2903,Counts!$B$2:$B$2903,$C$3,Counts!$C$2:$C$2903,$B37,Counts!$F$2:$F$2903,"May"),"")))</f>
        <v>0.146666666666667</v>
      </c>
      <c r="E37" s="26" t="n">
        <f aca="false">IF($B37="","",IF(SUMIFS(Counts!$P$2:$P$2903,Counts!$B$2:$B$2903,$C$3,Counts!$C$2:$C$2903,$B37,Counts!$F$2:$F$2903,"Jun")&lt;Guide!$C$25,"",IFERROR(SUMIFS(Counts!$AD$2:$AD$2903,Counts!$B$2:$B$2903,$C$3,Counts!$C$2:$C$2903,$B37,Counts!$F$2:$F$2903,"Jun")/SUMIFS(Counts!$AC$2:$AC$2903,Counts!$B$2:$B$2903,$C$3,Counts!$C$2:$C$2903,$B37,Counts!$F$2:$F$2903,"Jun"),"")))</f>
        <v>0.132530120481928</v>
      </c>
      <c r="F37" s="26" t="n">
        <f aca="false">IF($B37="","",IF(SUMIFS(Counts!$P$2:$P$2903,Counts!$B$2:$B$2903,$C$3,Counts!$C$2:$C$2903,$B37,Counts!$F$2:$F$2903,"Jul")&lt;Guide!$C$25,"",IFERROR(SUMIFS(Counts!$AD$2:$AD$2903,Counts!$B$2:$B$2903,$C$3,Counts!$C$2:$C$2903,$B37,Counts!$F$2:$F$2903,"Jul")/SUMIFS(Counts!$AC$2:$AC$2903,Counts!$B$2:$B$2903,$C$3,Counts!$C$2:$C$2903,$B37,Counts!$F$2:$F$2903,"Jul"),"")))</f>
        <v>0.206896551724138</v>
      </c>
      <c r="G37" s="26" t="str">
        <f aca="false">IF($B37="","",IF(SUMIFS(Counts!$P$2:$P$2903,Counts!$B$2:$B$2903,$C$3,Counts!$C$2:$C$2903,$B37,Counts!$F$2:$F$2903,"Aug")&lt;Guide!$C$25,"",IFERROR(SUMIFS(Counts!$AD$2:$AD$2903,Counts!$B$2:$B$2903,$C$3,Counts!$C$2:$C$2903,$B37,Counts!$F$2:$F$2903,"Aug")/SUMIFS(Counts!$AC$2:$AC$2903,Counts!$B$2:$B$2903,$C$3,Counts!$C$2:$C$2903,$B37,Counts!$F$2:$F$2903,"Aug"),"")))</f>
        <v/>
      </c>
      <c r="H37" s="26" t="n">
        <f aca="false">IF($B37="","",IF(SUMIFS(Counts!$P$2:$P$2903,Counts!$B$2:$B$2903,$C$3,Counts!$C$2:$C$2903,$B37,Counts!$F$2:$F$2903,"Sep")&lt;Guide!$C$25,"",IFERROR(SUMIFS(Counts!$AD$2:$AD$2903,Counts!$B$2:$B$2903,$C$3,Counts!$C$2:$C$2903,$B37,Counts!$F$2:$F$2903,"Sep")/SUMIFS(Counts!$AC$2:$AC$2903,Counts!$B$2:$B$2903,$C$3,Counts!$C$2:$C$2903,$B37,Counts!$F$2:$F$2903,"Sep"),"")))</f>
        <v>0</v>
      </c>
      <c r="I37" s="27" t="n">
        <f aca="false">IF($B37="","",IFERROR(SUMIFS(Counts!$AD$2:$AD$2903,Counts!$B$2:$B$2903,$C$3,Counts!$C$2:$C$2903,$B37)/SUMIFS(Counts!$AC$2:$AC$2903,Counts!$B$2:$B$2903,$C$3,Counts!$C$2:$C$2903,$B37),""))</f>
        <v>0.132911392405063</v>
      </c>
    </row>
    <row r="38" customFormat="false" ht="15" hidden="false" customHeight="false" outlineLevel="0" collapsed="false">
      <c r="B38" s="16" t="str">
        <f aca="false">IF(5&lt;=COUNTIF(Lists!$F$1:$F$556,$C$3),INDEX(Lists!$G$1:$G$556,MATCH($C$3,Lists!$F$1:$F$556,0)+4),"")</f>
        <v>Tyler Soderstrom</v>
      </c>
      <c r="C38" s="26" t="n">
        <f aca="false">IF($B38="","",IF(SUMIFS(Counts!$P$2:$P$2903,Counts!$B$2:$B$2903,$C$3,Counts!$C$2:$C$2903,$B38,Counts!$F$2:$F$2903,"Mar-Apr")&lt;Guide!$C$25,"",IFERROR(SUMIFS(Counts!$AD$2:$AD$2903,Counts!$B$2:$B$2903,$C$3,Counts!$C$2:$C$2903,$B38,Counts!$F$2:$F$2903,"Mar-Apr")/SUMIFS(Counts!$AC$2:$AC$2903,Counts!$B$2:$B$2903,$C$3,Counts!$C$2:$C$2903,$B38,Counts!$F$2:$F$2903,"Mar-Apr"),"")))</f>
        <v>0.129411764705882</v>
      </c>
      <c r="D38" s="26" t="n">
        <f aca="false">IF($B38="","",IF(SUMIFS(Counts!$P$2:$P$2903,Counts!$B$2:$B$2903,$C$3,Counts!$C$2:$C$2903,$B38,Counts!$F$2:$F$2903,"May")&lt;Guide!$C$25,"",IFERROR(SUMIFS(Counts!$AD$2:$AD$2903,Counts!$B$2:$B$2903,$C$3,Counts!$C$2:$C$2903,$B38,Counts!$F$2:$F$2903,"May")/SUMIFS(Counts!$AC$2:$AC$2903,Counts!$B$2:$B$2903,$C$3,Counts!$C$2:$C$2903,$B38,Counts!$F$2:$F$2903,"May"),"")))</f>
        <v>0.1</v>
      </c>
      <c r="E38" s="26" t="n">
        <f aca="false">IF($B38="","",IF(SUMIFS(Counts!$P$2:$P$2903,Counts!$B$2:$B$2903,$C$3,Counts!$C$2:$C$2903,$B38,Counts!$F$2:$F$2903,"Jun")&lt;Guide!$C$25,"",IFERROR(SUMIFS(Counts!$AD$2:$AD$2903,Counts!$B$2:$B$2903,$C$3,Counts!$C$2:$C$2903,$B38,Counts!$F$2:$F$2903,"Jun")/SUMIFS(Counts!$AC$2:$AC$2903,Counts!$B$2:$B$2903,$C$3,Counts!$C$2:$C$2903,$B38,Counts!$F$2:$F$2903,"Jun"),"")))</f>
        <v>0.0606060606060606</v>
      </c>
      <c r="F38" s="26" t="n">
        <f aca="false">IF($B38="","",IF(SUMIFS(Counts!$P$2:$P$2903,Counts!$B$2:$B$2903,$C$3,Counts!$C$2:$C$2903,$B38,Counts!$F$2:$F$2903,"Jul")&lt;Guide!$C$25,"",IFERROR(SUMIFS(Counts!$AD$2:$AD$2903,Counts!$B$2:$B$2903,$C$3,Counts!$C$2:$C$2903,$B38,Counts!$F$2:$F$2903,"Jul")/SUMIFS(Counts!$AC$2:$AC$2903,Counts!$B$2:$B$2903,$C$3,Counts!$C$2:$C$2903,$B38,Counts!$F$2:$F$2903,"Jul"),"")))</f>
        <v>0.0833333333333333</v>
      </c>
      <c r="G38" s="26" t="n">
        <f aca="false">IF($B38="","",IF(SUMIFS(Counts!$P$2:$P$2903,Counts!$B$2:$B$2903,$C$3,Counts!$C$2:$C$2903,$B38,Counts!$F$2:$F$2903,"Aug")&lt;Guide!$C$25,"",IFERROR(SUMIFS(Counts!$AD$2:$AD$2903,Counts!$B$2:$B$2903,$C$3,Counts!$C$2:$C$2903,$B38,Counts!$F$2:$F$2903,"Aug")/SUMIFS(Counts!$AC$2:$AC$2903,Counts!$B$2:$B$2903,$C$3,Counts!$C$2:$C$2903,$B38,Counts!$F$2:$F$2903,"Aug"),"")))</f>
        <v>0.0740740740740741</v>
      </c>
      <c r="H38" s="26" t="str">
        <f aca="false">IF($B38="","",IF(SUMIFS(Counts!$P$2:$P$2903,Counts!$B$2:$B$2903,$C$3,Counts!$C$2:$C$2903,$B38,Counts!$F$2:$F$2903,"Sep")&lt;Guide!$C$25,"",IFERROR(SUMIFS(Counts!$AD$2:$AD$2903,Counts!$B$2:$B$2903,$C$3,Counts!$C$2:$C$2903,$B38,Counts!$F$2:$F$2903,"Sep")/SUMIFS(Counts!$AC$2:$AC$2903,Counts!$B$2:$B$2903,$C$3,Counts!$C$2:$C$2903,$B38,Counts!$F$2:$F$2903,"Sep"),"")))</f>
        <v/>
      </c>
      <c r="I38" s="27" t="n">
        <f aca="false">IF($B38="","",IFERROR(SUMIFS(Counts!$AD$2:$AD$2903,Counts!$B$2:$B$2903,$C$3,Counts!$C$2:$C$2903,$B38)/SUMIFS(Counts!$AC$2:$AC$2903,Counts!$B$2:$B$2903,$C$3,Counts!$C$2:$C$2903,$B38),""))</f>
        <v>0.0947712418300654</v>
      </c>
    </row>
    <row r="39" customFormat="false" ht="15" hidden="false" customHeight="false" outlineLevel="0" collapsed="false">
      <c r="B39" s="16" t="str">
        <f aca="false">IF(6&lt;=COUNTIF(Lists!$F$1:$F$556,$C$3),INDEX(Lists!$G$1:$G$556,MATCH($C$3,Lists!$F$1:$F$556,0)+5),"")</f>
        <v>Zack Gelof</v>
      </c>
      <c r="C39" s="26" t="n">
        <f aca="false">IF($B39="","",IF(SUMIFS(Counts!$P$2:$P$2903,Counts!$B$2:$B$2903,$C$3,Counts!$C$2:$C$2903,$B39,Counts!$F$2:$F$2903,"Mar-Apr")&lt;Guide!$C$25,"",IFERROR(SUMIFS(Counts!$AD$2:$AD$2903,Counts!$B$2:$B$2903,$C$3,Counts!$C$2:$C$2903,$B39,Counts!$F$2:$F$2903,"Mar-Apr")/SUMIFS(Counts!$AC$2:$AC$2903,Counts!$B$2:$B$2903,$C$3,Counts!$C$2:$C$2903,$B39,Counts!$F$2:$F$2903,"Mar-Apr"),"")))</f>
        <v>0.0357142857142857</v>
      </c>
      <c r="D39" s="26" t="n">
        <f aca="false">IF($B39="","",IF(SUMIFS(Counts!$P$2:$P$2903,Counts!$B$2:$B$2903,$C$3,Counts!$C$2:$C$2903,$B39,Counts!$F$2:$F$2903,"May")&lt;Guide!$C$25,"",IFERROR(SUMIFS(Counts!$AD$2:$AD$2903,Counts!$B$2:$B$2903,$C$3,Counts!$C$2:$C$2903,$B39,Counts!$F$2:$F$2903,"May")/SUMIFS(Counts!$AC$2:$AC$2903,Counts!$B$2:$B$2903,$C$3,Counts!$C$2:$C$2903,$B39,Counts!$F$2:$F$2903,"May"),"")))</f>
        <v>0.0921052631578947</v>
      </c>
      <c r="E39" s="26" t="n">
        <f aca="false">IF($B39="","",IF(SUMIFS(Counts!$P$2:$P$2903,Counts!$B$2:$B$2903,$C$3,Counts!$C$2:$C$2903,$B39,Counts!$F$2:$F$2903,"Jun")&lt;Guide!$C$25,"",IFERROR(SUMIFS(Counts!$AD$2:$AD$2903,Counts!$B$2:$B$2903,$C$3,Counts!$C$2:$C$2903,$B39,Counts!$F$2:$F$2903,"Jun")/SUMIFS(Counts!$AC$2:$AC$2903,Counts!$B$2:$B$2903,$C$3,Counts!$C$2:$C$2903,$B39,Counts!$F$2:$F$2903,"Jun"),"")))</f>
        <v>0.0576923076923077</v>
      </c>
      <c r="F39" s="26" t="str">
        <f aca="false">IF($B39="","",IF(SUMIFS(Counts!$P$2:$P$2903,Counts!$B$2:$B$2903,$C$3,Counts!$C$2:$C$2903,$B39,Counts!$F$2:$F$2903,"Jul")&lt;Guide!$C$25,"",IFERROR(SUMIFS(Counts!$AD$2:$AD$2903,Counts!$B$2:$B$2903,$C$3,Counts!$C$2:$C$2903,$B39,Counts!$F$2:$F$2903,"Jul")/SUMIFS(Counts!$AC$2:$AC$2903,Counts!$B$2:$B$2903,$C$3,Counts!$C$2:$C$2903,$B39,Counts!$F$2:$F$2903,"Jul"),"")))</f>
        <v/>
      </c>
      <c r="G39" s="26" t="n">
        <f aca="false">IF($B39="","",IF(SUMIFS(Counts!$P$2:$P$2903,Counts!$B$2:$B$2903,$C$3,Counts!$C$2:$C$2903,$B39,Counts!$F$2:$F$2903,"Aug")&lt;Guide!$C$25,"",IFERROR(SUMIFS(Counts!$AD$2:$AD$2903,Counts!$B$2:$B$2903,$C$3,Counts!$C$2:$C$2903,$B39,Counts!$F$2:$F$2903,"Aug")/SUMIFS(Counts!$AC$2:$AC$2903,Counts!$B$2:$B$2903,$C$3,Counts!$C$2:$C$2903,$B39,Counts!$F$2:$F$2903,"Aug"),"")))</f>
        <v>0.113207547169811</v>
      </c>
      <c r="H39" s="26" t="n">
        <f aca="false">IF($B39="","",IF(SUMIFS(Counts!$P$2:$P$2903,Counts!$B$2:$B$2903,$C$3,Counts!$C$2:$C$2903,$B39,Counts!$F$2:$F$2903,"Sep")&lt;Guide!$C$25,"",IFERROR(SUMIFS(Counts!$AD$2:$AD$2903,Counts!$B$2:$B$2903,$C$3,Counts!$C$2:$C$2903,$B39,Counts!$F$2:$F$2903,"Sep")/SUMIFS(Counts!$AC$2:$AC$2903,Counts!$B$2:$B$2903,$C$3,Counts!$C$2:$C$2903,$B39,Counts!$F$2:$F$2903,"Sep"),"")))</f>
        <v>0.2</v>
      </c>
      <c r="I39" s="27" t="n">
        <f aca="false">IF($B39="","",IFERROR(SUMIFS(Counts!$AD$2:$AD$2903,Counts!$B$2:$B$2903,$C$3,Counts!$C$2:$C$2903,$B39)/SUMIFS(Counts!$AC$2:$AC$2903,Counts!$B$2:$B$2903,$C$3,Counts!$C$2:$C$2903,$B39),""))</f>
        <v>0.106896551724138</v>
      </c>
    </row>
    <row r="40" customFormat="false" ht="15" hidden="false" customHeight="false" outlineLevel="0" collapsed="false">
      <c r="B40" s="16" t="str">
        <f aca="false">IF(7&lt;=COUNTIF(Lists!$F$1:$F$556,$C$3),INDEX(Lists!$G$1:$G$556,MATCH($C$3,Lists!$F$1:$F$556,0)+6),"")</f>
        <v>Nick Kurtz</v>
      </c>
      <c r="C40" s="26" t="n">
        <f aca="false">IF($B40="","",IF(SUMIFS(Counts!$P$2:$P$2903,Counts!$B$2:$B$2903,$C$3,Counts!$C$2:$C$2903,$B40,Counts!$F$2:$F$2903,"Mar-Apr")&lt;Guide!$C$25,"",IFERROR(SUMIFS(Counts!$AD$2:$AD$2903,Counts!$B$2:$B$2903,$C$3,Counts!$C$2:$C$2903,$B40,Counts!$F$2:$F$2903,"Mar-Apr")/SUMIFS(Counts!$AC$2:$AC$2903,Counts!$B$2:$B$2903,$C$3,Counts!$C$2:$C$2903,$B40,Counts!$F$2:$F$2903,"Mar-Apr"),"")))</f>
        <v>0.213114754098361</v>
      </c>
      <c r="D40" s="26" t="n">
        <f aca="false">IF($B40="","",IF(SUMIFS(Counts!$P$2:$P$2903,Counts!$B$2:$B$2903,$C$3,Counts!$C$2:$C$2903,$B40,Counts!$F$2:$F$2903,"May")&lt;Guide!$C$25,"",IFERROR(SUMIFS(Counts!$AD$2:$AD$2903,Counts!$B$2:$B$2903,$C$3,Counts!$C$2:$C$2903,$B40,Counts!$F$2:$F$2903,"May")/SUMIFS(Counts!$AC$2:$AC$2903,Counts!$B$2:$B$2903,$C$3,Counts!$C$2:$C$2903,$B40,Counts!$F$2:$F$2903,"May"),"")))</f>
        <v>0.157142857142857</v>
      </c>
      <c r="E40" s="26" t="n">
        <f aca="false">IF($B40="","",IF(SUMIFS(Counts!$P$2:$P$2903,Counts!$B$2:$B$2903,$C$3,Counts!$C$2:$C$2903,$B40,Counts!$F$2:$F$2903,"Jun")&lt;Guide!$C$25,"",IFERROR(SUMIFS(Counts!$AD$2:$AD$2903,Counts!$B$2:$B$2903,$C$3,Counts!$C$2:$C$2903,$B40,Counts!$F$2:$F$2903,"Jun")/SUMIFS(Counts!$AC$2:$AC$2903,Counts!$B$2:$B$2903,$C$3,Counts!$C$2:$C$2903,$B40,Counts!$F$2:$F$2903,"Jun"),"")))</f>
        <v>0.186440677966102</v>
      </c>
      <c r="F40" s="26" t="n">
        <f aca="false">IF($B40="","",IF(SUMIFS(Counts!$P$2:$P$2903,Counts!$B$2:$B$2903,$C$3,Counts!$C$2:$C$2903,$B40,Counts!$F$2:$F$2903,"Jul")&lt;Guide!$C$25,"",IFERROR(SUMIFS(Counts!$AD$2:$AD$2903,Counts!$B$2:$B$2903,$C$3,Counts!$C$2:$C$2903,$B40,Counts!$F$2:$F$2903,"Jul")/SUMIFS(Counts!$AC$2:$AC$2903,Counts!$B$2:$B$2903,$C$3,Counts!$C$2:$C$2903,$B40,Counts!$F$2:$F$2903,"Jul"),"")))</f>
        <v>0.142857142857143</v>
      </c>
      <c r="G40" s="26" t="str">
        <f aca="false">IF($B40="","",IF(SUMIFS(Counts!$P$2:$P$2903,Counts!$B$2:$B$2903,$C$3,Counts!$C$2:$C$2903,$B40,Counts!$F$2:$F$2903,"Aug")&lt;Guide!$C$25,"",IFERROR(SUMIFS(Counts!$AD$2:$AD$2903,Counts!$B$2:$B$2903,$C$3,Counts!$C$2:$C$2903,$B40,Counts!$F$2:$F$2903,"Aug")/SUMIFS(Counts!$AC$2:$AC$2903,Counts!$B$2:$B$2903,$C$3,Counts!$C$2:$C$2903,$B40,Counts!$F$2:$F$2903,"Aug"),"")))</f>
        <v/>
      </c>
      <c r="H40" s="26" t="str">
        <f aca="false">IF($B40="","",IF(SUMIFS(Counts!$P$2:$P$2903,Counts!$B$2:$B$2903,$C$3,Counts!$C$2:$C$2903,$B40,Counts!$F$2:$F$2903,"Sep")&lt;Guide!$C$25,"",IFERROR(SUMIFS(Counts!$AD$2:$AD$2903,Counts!$B$2:$B$2903,$C$3,Counts!$C$2:$C$2903,$B40,Counts!$F$2:$F$2903,"Sep")/SUMIFS(Counts!$AC$2:$AC$2903,Counts!$B$2:$B$2903,$C$3,Counts!$C$2:$C$2903,$B40,Counts!$F$2:$F$2903,"Sep"),"")))</f>
        <v/>
      </c>
      <c r="I40" s="27" t="n">
        <f aca="false">IF($B40="","",IFERROR(SUMIFS(Counts!$AD$2:$AD$2903,Counts!$B$2:$B$2903,$C$3,Counts!$C$2:$C$2903,$B40)/SUMIFS(Counts!$AC$2:$AC$2903,Counts!$B$2:$B$2903,$C$3,Counts!$C$2:$C$2903,$B40),""))</f>
        <v>0.180094786729858</v>
      </c>
    </row>
    <row r="41" customFormat="false" ht="15" hidden="false" customHeight="false" outlineLevel="0" collapsed="false">
      <c r="B41" s="16" t="str">
        <f aca="false">IF(8&lt;=COUNTIF(Lists!$F$1:$F$556,$C$3),INDEX(Lists!$G$1:$G$556,MATCH($C$3,Lists!$F$1:$F$556,0)+7),"")</f>
        <v>Carlos Cortes</v>
      </c>
      <c r="C41" s="26" t="n">
        <f aca="false">IF($B41="","",IF(SUMIFS(Counts!$P$2:$P$2903,Counts!$B$2:$B$2903,$C$3,Counts!$C$2:$C$2903,$B41,Counts!$F$2:$F$2903,"Mar-Apr")&lt;Guide!$C$25,"",IFERROR(SUMIFS(Counts!$AD$2:$AD$2903,Counts!$B$2:$B$2903,$C$3,Counts!$C$2:$C$2903,$B41,Counts!$F$2:$F$2903,"Mar-Apr")/SUMIFS(Counts!$AC$2:$AC$2903,Counts!$B$2:$B$2903,$C$3,Counts!$C$2:$C$2903,$B41,Counts!$F$2:$F$2903,"Mar-Apr"),"")))</f>
        <v>0.145161290322581</v>
      </c>
      <c r="D41" s="26" t="n">
        <f aca="false">IF($B41="","",IF(SUMIFS(Counts!$P$2:$P$2903,Counts!$B$2:$B$2903,$C$3,Counts!$C$2:$C$2903,$B41,Counts!$F$2:$F$2903,"May")&lt;Guide!$C$25,"",IFERROR(SUMIFS(Counts!$AD$2:$AD$2903,Counts!$B$2:$B$2903,$C$3,Counts!$C$2:$C$2903,$B41,Counts!$F$2:$F$2903,"May")/SUMIFS(Counts!$AC$2:$AC$2903,Counts!$B$2:$B$2903,$C$3,Counts!$C$2:$C$2903,$B41,Counts!$F$2:$F$2903,"May"),"")))</f>
        <v>0.0333333333333333</v>
      </c>
      <c r="E41" s="26" t="n">
        <f aca="false">IF($B41="","",IF(SUMIFS(Counts!$P$2:$P$2903,Counts!$B$2:$B$2903,$C$3,Counts!$C$2:$C$2903,$B41,Counts!$F$2:$F$2903,"Jun")&lt;Guide!$C$25,"",IFERROR(SUMIFS(Counts!$AD$2:$AD$2903,Counts!$B$2:$B$2903,$C$3,Counts!$C$2:$C$2903,$B41,Counts!$F$2:$F$2903,"Jun")/SUMIFS(Counts!$AC$2:$AC$2903,Counts!$B$2:$B$2903,$C$3,Counts!$C$2:$C$2903,$B41,Counts!$F$2:$F$2903,"Jun"),"")))</f>
        <v>0.0526315789473684</v>
      </c>
      <c r="F41" s="26" t="n">
        <f aca="false">IF($B41="","",IF(SUMIFS(Counts!$P$2:$P$2903,Counts!$B$2:$B$2903,$C$3,Counts!$C$2:$C$2903,$B41,Counts!$F$2:$F$2903,"Jul")&lt;Guide!$C$25,"",IFERROR(SUMIFS(Counts!$AD$2:$AD$2903,Counts!$B$2:$B$2903,$C$3,Counts!$C$2:$C$2903,$B41,Counts!$F$2:$F$2903,"Jul")/SUMIFS(Counts!$AC$2:$AC$2903,Counts!$B$2:$B$2903,$C$3,Counts!$C$2:$C$2903,$B41,Counts!$F$2:$F$2903,"Jul"),"")))</f>
        <v>0.03125</v>
      </c>
      <c r="G41" s="26" t="n">
        <f aca="false">IF($B41="","",IF(SUMIFS(Counts!$P$2:$P$2903,Counts!$B$2:$B$2903,$C$3,Counts!$C$2:$C$2903,$B41,Counts!$F$2:$F$2903,"Aug")&lt;Guide!$C$25,"",IFERROR(SUMIFS(Counts!$AD$2:$AD$2903,Counts!$B$2:$B$2903,$C$3,Counts!$C$2:$C$2903,$B41,Counts!$F$2:$F$2903,"Aug")/SUMIFS(Counts!$AC$2:$AC$2903,Counts!$B$2:$B$2903,$C$3,Counts!$C$2:$C$2903,$B41,Counts!$F$2:$F$2903,"Aug"),"")))</f>
        <v>0.0204081632653061</v>
      </c>
      <c r="H41" s="26" t="n">
        <f aca="false">IF($B41="","",IF(SUMIFS(Counts!$P$2:$P$2903,Counts!$B$2:$B$2903,$C$3,Counts!$C$2:$C$2903,$B41,Counts!$F$2:$F$2903,"Sep")&lt;Guide!$C$25,"",IFERROR(SUMIFS(Counts!$AD$2:$AD$2903,Counts!$B$2:$B$2903,$C$3,Counts!$C$2:$C$2903,$B41,Counts!$F$2:$F$2903,"Sep")/SUMIFS(Counts!$AC$2:$AC$2903,Counts!$B$2:$B$2903,$C$3,Counts!$C$2:$C$2903,$B41,Counts!$F$2:$F$2903,"Sep"),"")))</f>
        <v>0.0476190476190476</v>
      </c>
      <c r="I41" s="27" t="n">
        <f aca="false">IF($B41="","",IFERROR(SUMIFS(Counts!$AD$2:$AD$2903,Counts!$B$2:$B$2903,$C$3,Counts!$C$2:$C$2903,$B41)/SUMIFS(Counts!$AC$2:$AC$2903,Counts!$B$2:$B$2903,$C$3,Counts!$C$2:$C$2903,$B41),""))</f>
        <v>0.0600706713780919</v>
      </c>
    </row>
    <row r="42" customFormat="false" ht="15" hidden="false" customHeight="false" outlineLevel="0" collapsed="false">
      <c r="B42" s="16" t="str">
        <f aca="false">IF(9&lt;=COUNTIF(Lists!$F$1:$F$556,$C$3),INDEX(Lists!$G$1:$G$556,MATCH($C$3,Lists!$F$1:$F$556,0)+8),"")</f>
        <v>Jonah Heim</v>
      </c>
      <c r="C42" s="26" t="str">
        <f aca="false">IF($B42="","",IF(SUMIFS(Counts!$P$2:$P$2903,Counts!$B$2:$B$2903,$C$3,Counts!$C$2:$C$2903,$B42,Counts!$F$2:$F$2903,"Mar-Apr")&lt;Guide!$C$25,"",IFERROR(SUMIFS(Counts!$AD$2:$AD$2903,Counts!$B$2:$B$2903,$C$3,Counts!$C$2:$C$2903,$B42,Counts!$F$2:$F$2903,"Mar-Apr")/SUMIFS(Counts!$AC$2:$AC$2903,Counts!$B$2:$B$2903,$C$3,Counts!$C$2:$C$2903,$B42,Counts!$F$2:$F$2903,"Mar-Apr"),"")))</f>
        <v/>
      </c>
      <c r="D42" s="26" t="n">
        <f aca="false">IF($B42="","",IF(SUMIFS(Counts!$P$2:$P$2903,Counts!$B$2:$B$2903,$C$3,Counts!$C$2:$C$2903,$B42,Counts!$F$2:$F$2903,"May")&lt;Guide!$C$25,"",IFERROR(SUMIFS(Counts!$AD$2:$AD$2903,Counts!$B$2:$B$2903,$C$3,Counts!$C$2:$C$2903,$B42,Counts!$F$2:$F$2903,"May")/SUMIFS(Counts!$AC$2:$AC$2903,Counts!$B$2:$B$2903,$C$3,Counts!$C$2:$C$2903,$B42,Counts!$F$2:$F$2903,"May"),"")))</f>
        <v>0.0416666666666667</v>
      </c>
      <c r="E42" s="26" t="n">
        <f aca="false">IF($B42="","",IF(SUMIFS(Counts!$P$2:$P$2903,Counts!$B$2:$B$2903,$C$3,Counts!$C$2:$C$2903,$B42,Counts!$F$2:$F$2903,"Jun")&lt;Guide!$C$25,"",IFERROR(SUMIFS(Counts!$AD$2:$AD$2903,Counts!$B$2:$B$2903,$C$3,Counts!$C$2:$C$2903,$B42,Counts!$F$2:$F$2903,"Jun")/SUMIFS(Counts!$AC$2:$AC$2903,Counts!$B$2:$B$2903,$C$3,Counts!$C$2:$C$2903,$B42,Counts!$F$2:$F$2903,"Jun"),"")))</f>
        <v>0.0833333333333333</v>
      </c>
      <c r="F42" s="26" t="n">
        <f aca="false">IF($B42="","",IF(SUMIFS(Counts!$P$2:$P$2903,Counts!$B$2:$B$2903,$C$3,Counts!$C$2:$C$2903,$B42,Counts!$F$2:$F$2903,"Jul")&lt;Guide!$C$25,"",IFERROR(SUMIFS(Counts!$AD$2:$AD$2903,Counts!$B$2:$B$2903,$C$3,Counts!$C$2:$C$2903,$B42,Counts!$F$2:$F$2903,"Jul")/SUMIFS(Counts!$AC$2:$AC$2903,Counts!$B$2:$B$2903,$C$3,Counts!$C$2:$C$2903,$B42,Counts!$F$2:$F$2903,"Jul"),"")))</f>
        <v>0.0769230769230769</v>
      </c>
      <c r="G42" s="26" t="n">
        <f aca="false">IF($B42="","",IF(SUMIFS(Counts!$P$2:$P$2903,Counts!$B$2:$B$2903,$C$3,Counts!$C$2:$C$2903,$B42,Counts!$F$2:$F$2903,"Aug")&lt;Guide!$C$25,"",IFERROR(SUMIFS(Counts!$AD$2:$AD$2903,Counts!$B$2:$B$2903,$C$3,Counts!$C$2:$C$2903,$B42,Counts!$F$2:$F$2903,"Aug")/SUMIFS(Counts!$AC$2:$AC$2903,Counts!$B$2:$B$2903,$C$3,Counts!$C$2:$C$2903,$B42,Counts!$F$2:$F$2903,"Aug"),"")))</f>
        <v>0.0615384615384615</v>
      </c>
      <c r="H42" s="26" t="n">
        <f aca="false">IF($B42="","",IF(SUMIFS(Counts!$P$2:$P$2903,Counts!$B$2:$B$2903,$C$3,Counts!$C$2:$C$2903,$B42,Counts!$F$2:$F$2903,"Sep")&lt;Guide!$C$25,"",IFERROR(SUMIFS(Counts!$AD$2:$AD$2903,Counts!$B$2:$B$2903,$C$3,Counts!$C$2:$C$2903,$B42,Counts!$F$2:$F$2903,"Sep")/SUMIFS(Counts!$AC$2:$AC$2903,Counts!$B$2:$B$2903,$C$3,Counts!$C$2:$C$2903,$B42,Counts!$F$2:$F$2903,"Sep"),"")))</f>
        <v>0.0185185185185185</v>
      </c>
      <c r="I42" s="27" t="n">
        <f aca="false">IF($B42="","",IFERROR(SUMIFS(Counts!$AD$2:$AD$2903,Counts!$B$2:$B$2903,$C$3,Counts!$C$2:$C$2903,$B42)/SUMIFS(Counts!$AC$2:$AC$2903,Counts!$B$2:$B$2903,$C$3,Counts!$C$2:$C$2903,$B42),""))</f>
        <v>0.05859375</v>
      </c>
    </row>
    <row r="43" customFormat="false" ht="15" hidden="false" customHeight="false" outlineLevel="0" collapsed="false">
      <c r="B43" s="16" t="str">
        <f aca="false">IF(10&lt;=COUNTIF(Lists!$F$1:$F$556,$C$3),INDEX(Lists!$G$1:$G$556,MATCH($C$3,Lists!$F$1:$F$556,0)+9),"")</f>
        <v>Jacob Wilson</v>
      </c>
      <c r="C43" s="26" t="n">
        <f aca="false">IF($B43="","",IF(SUMIFS(Counts!$P$2:$P$2903,Counts!$B$2:$B$2903,$C$3,Counts!$C$2:$C$2903,$B43,Counts!$F$2:$F$2903,"Mar-Apr")&lt;Guide!$C$25,"",IFERROR(SUMIFS(Counts!$AD$2:$AD$2903,Counts!$B$2:$B$2903,$C$3,Counts!$C$2:$C$2903,$B43,Counts!$F$2:$F$2903,"Mar-Apr")/SUMIFS(Counts!$AC$2:$AC$2903,Counts!$B$2:$B$2903,$C$3,Counts!$C$2:$C$2903,$B43,Counts!$F$2:$F$2903,"Mar-Apr"),"")))</f>
        <v>0.0175438596491228</v>
      </c>
      <c r="D43" s="26" t="n">
        <f aca="false">IF($B43="","",IF(SUMIFS(Counts!$P$2:$P$2903,Counts!$B$2:$B$2903,$C$3,Counts!$C$2:$C$2903,$B43,Counts!$F$2:$F$2903,"May")&lt;Guide!$C$25,"",IFERROR(SUMIFS(Counts!$AD$2:$AD$2903,Counts!$B$2:$B$2903,$C$3,Counts!$C$2:$C$2903,$B43,Counts!$F$2:$F$2903,"May")/SUMIFS(Counts!$AC$2:$AC$2903,Counts!$B$2:$B$2903,$C$3,Counts!$C$2:$C$2903,$B43,Counts!$F$2:$F$2903,"May"),"")))</f>
        <v>0.0344827586206897</v>
      </c>
      <c r="E43" s="26" t="n">
        <f aca="false">IF($B43="","",IF(SUMIFS(Counts!$P$2:$P$2903,Counts!$B$2:$B$2903,$C$3,Counts!$C$2:$C$2903,$B43,Counts!$F$2:$F$2903,"Jun")&lt;Guide!$C$25,"",IFERROR(SUMIFS(Counts!$AD$2:$AD$2903,Counts!$B$2:$B$2903,$C$3,Counts!$C$2:$C$2903,$B43,Counts!$F$2:$F$2903,"Jun")/SUMIFS(Counts!$AC$2:$AC$2903,Counts!$B$2:$B$2903,$C$3,Counts!$C$2:$C$2903,$B43,Counts!$F$2:$F$2903,"Jun"),"")))</f>
        <v>0</v>
      </c>
      <c r="F43" s="26" t="n">
        <f aca="false">IF($B43="","",IF(SUMIFS(Counts!$P$2:$P$2903,Counts!$B$2:$B$2903,$C$3,Counts!$C$2:$C$2903,$B43,Counts!$F$2:$F$2903,"Jul")&lt;Guide!$C$25,"",IFERROR(SUMIFS(Counts!$AD$2:$AD$2903,Counts!$B$2:$B$2903,$C$3,Counts!$C$2:$C$2903,$B43,Counts!$F$2:$F$2903,"Jul")/SUMIFS(Counts!$AC$2:$AC$2903,Counts!$B$2:$B$2903,$C$3,Counts!$C$2:$C$2903,$B43,Counts!$F$2:$F$2903,"Jul"),"")))</f>
        <v>0.0410958904109589</v>
      </c>
      <c r="G43" s="26" t="n">
        <f aca="false">IF($B43="","",IF(SUMIFS(Counts!$P$2:$P$2903,Counts!$B$2:$B$2903,$C$3,Counts!$C$2:$C$2903,$B43,Counts!$F$2:$F$2903,"Aug")&lt;Guide!$C$25,"",IFERROR(SUMIFS(Counts!$AD$2:$AD$2903,Counts!$B$2:$B$2903,$C$3,Counts!$C$2:$C$2903,$B43,Counts!$F$2:$F$2903,"Aug")/SUMIFS(Counts!$AC$2:$AC$2903,Counts!$B$2:$B$2903,$C$3,Counts!$C$2:$C$2903,$B43,Counts!$F$2:$F$2903,"Aug"),"")))</f>
        <v>0.032258064516129</v>
      </c>
      <c r="H43" s="26" t="str">
        <f aca="false">IF($B43="","",IF(SUMIFS(Counts!$P$2:$P$2903,Counts!$B$2:$B$2903,$C$3,Counts!$C$2:$C$2903,$B43,Counts!$F$2:$F$2903,"Sep")&lt;Guide!$C$25,"",IFERROR(SUMIFS(Counts!$AD$2:$AD$2903,Counts!$B$2:$B$2903,$C$3,Counts!$C$2:$C$2903,$B43,Counts!$F$2:$F$2903,"Sep")/SUMIFS(Counts!$AC$2:$AC$2903,Counts!$B$2:$B$2903,$C$3,Counts!$C$2:$C$2903,$B43,Counts!$F$2:$F$2903,"Sep"),"")))</f>
        <v/>
      </c>
      <c r="I43" s="27" t="n">
        <f aca="false">IF($B43="","",IFERROR(SUMIFS(Counts!$AD$2:$AD$2903,Counts!$B$2:$B$2903,$C$3,Counts!$C$2:$C$2903,$B43)/SUMIFS(Counts!$AC$2:$AC$2903,Counts!$B$2:$B$2903,$C$3,Counts!$C$2:$C$2903,$B43),""))</f>
        <v>0.0247349823321555</v>
      </c>
    </row>
    <row r="44" customFormat="false" ht="15" hidden="false" customHeight="false" outlineLevel="0" collapsed="false">
      <c r="B44" s="16" t="str">
        <f aca="false">IF(11&lt;=COUNTIF(Lists!$F$1:$F$556,$C$3),INDEX(Lists!$G$1:$G$556,MATCH($C$3,Lists!$F$1:$F$556,0)+10),"")</f>
        <v>Max Muncy</v>
      </c>
      <c r="C44" s="26" t="n">
        <f aca="false">IF($B44="","",IF(SUMIFS(Counts!$P$2:$P$2903,Counts!$B$2:$B$2903,$C$3,Counts!$C$2:$C$2903,$B44,Counts!$F$2:$F$2903,"Mar-Apr")&lt;Guide!$C$25,"",IFERROR(SUMIFS(Counts!$AD$2:$AD$2903,Counts!$B$2:$B$2903,$C$3,Counts!$C$2:$C$2903,$B44,Counts!$F$2:$F$2903,"Mar-Apr")/SUMIFS(Counts!$AC$2:$AC$2903,Counts!$B$2:$B$2903,$C$3,Counts!$C$2:$C$2903,$B44,Counts!$F$2:$F$2903,"Mar-Apr"),"")))</f>
        <v>0.12280701754386</v>
      </c>
      <c r="D44" s="26" t="str">
        <f aca="false">IF($B44="","",IF(SUMIFS(Counts!$P$2:$P$2903,Counts!$B$2:$B$2903,$C$3,Counts!$C$2:$C$2903,$B44,Counts!$F$2:$F$2903,"May")&lt;Guide!$C$25,"",IFERROR(SUMIFS(Counts!$AD$2:$AD$2903,Counts!$B$2:$B$2903,$C$3,Counts!$C$2:$C$2903,$B44,Counts!$F$2:$F$2903,"May")/SUMIFS(Counts!$AC$2:$AC$2903,Counts!$B$2:$B$2903,$C$3,Counts!$C$2:$C$2903,$B44,Counts!$F$2:$F$2903,"May"),"")))</f>
        <v/>
      </c>
      <c r="E44" s="26" t="n">
        <f aca="false">IF($B44="","",IF(SUMIFS(Counts!$P$2:$P$2903,Counts!$B$2:$B$2903,$C$3,Counts!$C$2:$C$2903,$B44,Counts!$F$2:$F$2903,"Jun")&lt;Guide!$C$25,"",IFERROR(SUMIFS(Counts!$AD$2:$AD$2903,Counts!$B$2:$B$2903,$C$3,Counts!$C$2:$C$2903,$B44,Counts!$F$2:$F$2903,"Jun")/SUMIFS(Counts!$AC$2:$AC$2903,Counts!$B$2:$B$2903,$C$3,Counts!$C$2:$C$2903,$B44,Counts!$F$2:$F$2903,"Jun"),"")))</f>
        <v>0.1</v>
      </c>
      <c r="F44" s="26" t="str">
        <f aca="false">IF($B44="","",IF(SUMIFS(Counts!$P$2:$P$2903,Counts!$B$2:$B$2903,$C$3,Counts!$C$2:$C$2903,$B44,Counts!$F$2:$F$2903,"Jul")&lt;Guide!$C$25,"",IFERROR(SUMIFS(Counts!$AD$2:$AD$2903,Counts!$B$2:$B$2903,$C$3,Counts!$C$2:$C$2903,$B44,Counts!$F$2:$F$2903,"Jul")/SUMIFS(Counts!$AC$2:$AC$2903,Counts!$B$2:$B$2903,$C$3,Counts!$C$2:$C$2903,$B44,Counts!$F$2:$F$2903,"Jul"),"")))</f>
        <v/>
      </c>
      <c r="G44" s="26" t="n">
        <f aca="false">IF($B44="","",IF(SUMIFS(Counts!$P$2:$P$2903,Counts!$B$2:$B$2903,$C$3,Counts!$C$2:$C$2903,$B44,Counts!$F$2:$F$2903,"Aug")&lt;Guide!$C$25,"",IFERROR(SUMIFS(Counts!$AD$2:$AD$2903,Counts!$B$2:$B$2903,$C$3,Counts!$C$2:$C$2903,$B44,Counts!$F$2:$F$2903,"Aug")/SUMIFS(Counts!$AC$2:$AC$2903,Counts!$B$2:$B$2903,$C$3,Counts!$C$2:$C$2903,$B44,Counts!$F$2:$F$2903,"Aug"),"")))</f>
        <v>0.116279069767442</v>
      </c>
      <c r="H44" s="26" t="n">
        <f aca="false">IF($B44="","",IF(SUMIFS(Counts!$P$2:$P$2903,Counts!$B$2:$B$2903,$C$3,Counts!$C$2:$C$2903,$B44,Counts!$F$2:$F$2903,"Sep")&lt;Guide!$C$25,"",IFERROR(SUMIFS(Counts!$AD$2:$AD$2903,Counts!$B$2:$B$2903,$C$3,Counts!$C$2:$C$2903,$B44,Counts!$F$2:$F$2903,"Sep")/SUMIFS(Counts!$AC$2:$AC$2903,Counts!$B$2:$B$2903,$C$3,Counts!$C$2:$C$2903,$B44,Counts!$F$2:$F$2903,"Sep"),"")))</f>
        <v>0.0769230769230769</v>
      </c>
      <c r="I44" s="27" t="n">
        <f aca="false">IF($B44="","",IFERROR(SUMIFS(Counts!$AD$2:$AD$2903,Counts!$B$2:$B$2903,$C$3,Counts!$C$2:$C$2903,$B44)/SUMIFS(Counts!$AC$2:$AC$2903,Counts!$B$2:$B$2903,$C$3,Counts!$C$2:$C$2903,$B44),""))</f>
        <v>0.107142857142857</v>
      </c>
    </row>
    <row r="45" customFormat="false" ht="15" hidden="false" customHeight="false" outlineLevel="0" collapsed="false">
      <c r="B45" s="16" t="str">
        <f aca="false">IF(12&lt;=COUNTIF(Lists!$F$1:$F$556,$C$3),INDEX(Lists!$G$1:$G$556,MATCH($C$3,Lists!$F$1:$F$556,0)+11),"")</f>
        <v>Alika Williams</v>
      </c>
      <c r="C45" s="26" t="str">
        <f aca="false">IF($B45="","",IF(SUMIFS(Counts!$P$2:$P$2903,Counts!$B$2:$B$2903,$C$3,Counts!$C$2:$C$2903,$B45,Counts!$F$2:$F$2903,"Mar-Apr")&lt;Guide!$C$25,"",IFERROR(SUMIFS(Counts!$AD$2:$AD$2903,Counts!$B$2:$B$2903,$C$3,Counts!$C$2:$C$2903,$B45,Counts!$F$2:$F$2903,"Mar-Apr")/SUMIFS(Counts!$AC$2:$AC$2903,Counts!$B$2:$B$2903,$C$3,Counts!$C$2:$C$2903,$B45,Counts!$F$2:$F$2903,"Mar-Apr"),"")))</f>
        <v/>
      </c>
      <c r="D45" s="26" t="str">
        <f aca="false">IF($B45="","",IF(SUMIFS(Counts!$P$2:$P$2903,Counts!$B$2:$B$2903,$C$3,Counts!$C$2:$C$2903,$B45,Counts!$F$2:$F$2903,"May")&lt;Guide!$C$25,"",IFERROR(SUMIFS(Counts!$AD$2:$AD$2903,Counts!$B$2:$B$2903,$C$3,Counts!$C$2:$C$2903,$B45,Counts!$F$2:$F$2903,"May")/SUMIFS(Counts!$AC$2:$AC$2903,Counts!$B$2:$B$2903,$C$3,Counts!$C$2:$C$2903,$B45,Counts!$F$2:$F$2903,"May"),"")))</f>
        <v/>
      </c>
      <c r="E45" s="26" t="n">
        <f aca="false">IF($B45="","",IF(SUMIFS(Counts!$P$2:$P$2903,Counts!$B$2:$B$2903,$C$3,Counts!$C$2:$C$2903,$B45,Counts!$F$2:$F$2903,"Jun")&lt;Guide!$C$25,"",IFERROR(SUMIFS(Counts!$AD$2:$AD$2903,Counts!$B$2:$B$2903,$C$3,Counts!$C$2:$C$2903,$B45,Counts!$F$2:$F$2903,"Jun")/SUMIFS(Counts!$AC$2:$AC$2903,Counts!$B$2:$B$2903,$C$3,Counts!$C$2:$C$2903,$B45,Counts!$F$2:$F$2903,"Jun"),"")))</f>
        <v>0</v>
      </c>
      <c r="F45" s="26" t="n">
        <f aca="false">IF($B45="","",IF(SUMIFS(Counts!$P$2:$P$2903,Counts!$B$2:$B$2903,$C$3,Counts!$C$2:$C$2903,$B45,Counts!$F$2:$F$2903,"Jul")&lt;Guide!$C$25,"",IFERROR(SUMIFS(Counts!$AD$2:$AD$2903,Counts!$B$2:$B$2903,$C$3,Counts!$C$2:$C$2903,$B45,Counts!$F$2:$F$2903,"Jul")/SUMIFS(Counts!$AC$2:$AC$2903,Counts!$B$2:$B$2903,$C$3,Counts!$C$2:$C$2903,$B45,Counts!$F$2:$F$2903,"Jul"),"")))</f>
        <v>0.03125</v>
      </c>
      <c r="G45" s="26" t="n">
        <f aca="false">IF($B45="","",IF(SUMIFS(Counts!$P$2:$P$2903,Counts!$B$2:$B$2903,$C$3,Counts!$C$2:$C$2903,$B45,Counts!$F$2:$F$2903,"Aug")&lt;Guide!$C$25,"",IFERROR(SUMIFS(Counts!$AD$2:$AD$2903,Counts!$B$2:$B$2903,$C$3,Counts!$C$2:$C$2903,$B45,Counts!$F$2:$F$2903,"Aug")/SUMIFS(Counts!$AC$2:$AC$2903,Counts!$B$2:$B$2903,$C$3,Counts!$C$2:$C$2903,$B45,Counts!$F$2:$F$2903,"Aug"),"")))</f>
        <v>0</v>
      </c>
      <c r="H45" s="26" t="n">
        <f aca="false">IF($B45="","",IF(SUMIFS(Counts!$P$2:$P$2903,Counts!$B$2:$B$2903,$C$3,Counts!$C$2:$C$2903,$B45,Counts!$F$2:$F$2903,"Sep")&lt;Guide!$C$25,"",IFERROR(SUMIFS(Counts!$AD$2:$AD$2903,Counts!$B$2:$B$2903,$C$3,Counts!$C$2:$C$2903,$B45,Counts!$F$2:$F$2903,"Sep")/SUMIFS(Counts!$AC$2:$AC$2903,Counts!$B$2:$B$2903,$C$3,Counts!$C$2:$C$2903,$B45,Counts!$F$2:$F$2903,"Sep"),"")))</f>
        <v>0.0204081632653061</v>
      </c>
      <c r="I45" s="27" t="n">
        <f aca="false">IF($B45="","",IFERROR(SUMIFS(Counts!$AD$2:$AD$2903,Counts!$B$2:$B$2903,$C$3,Counts!$C$2:$C$2903,$B45)/SUMIFS(Counts!$AC$2:$AC$2903,Counts!$B$2:$B$2903,$C$3,Counts!$C$2:$C$2903,$B45),""))</f>
        <v>0.0118343195266272</v>
      </c>
    </row>
    <row r="46" customFormat="false" ht="15" hidden="false" customHeight="false" outlineLevel="0" collapsed="false">
      <c r="B46" s="16" t="str">
        <f aca="false">IF(13&lt;=COUNTIF(Lists!$F$1:$F$556,$C$3),INDEX(Lists!$G$1:$G$556,MATCH($C$3,Lists!$F$1:$F$556,0)+12),"")</f>
        <v>Brent Rooker</v>
      </c>
      <c r="C46" s="26" t="n">
        <f aca="false">IF($B46="","",IF(SUMIFS(Counts!$P$2:$P$2903,Counts!$B$2:$B$2903,$C$3,Counts!$C$2:$C$2903,$B46,Counts!$F$2:$F$2903,"Mar-Apr")&lt;Guide!$C$25,"",IFERROR(SUMIFS(Counts!$AD$2:$AD$2903,Counts!$B$2:$B$2903,$C$3,Counts!$C$2:$C$2903,$B46,Counts!$F$2:$F$2903,"Mar-Apr")/SUMIFS(Counts!$AC$2:$AC$2903,Counts!$B$2:$B$2903,$C$3,Counts!$C$2:$C$2903,$B46,Counts!$F$2:$F$2903,"Mar-Apr"),"")))</f>
        <v>0.147058823529412</v>
      </c>
      <c r="D46" s="26" t="n">
        <f aca="false">IF($B46="","",IF(SUMIFS(Counts!$P$2:$P$2903,Counts!$B$2:$B$2903,$C$3,Counts!$C$2:$C$2903,$B46,Counts!$F$2:$F$2903,"May")&lt;Guide!$C$25,"",IFERROR(SUMIFS(Counts!$AD$2:$AD$2903,Counts!$B$2:$B$2903,$C$3,Counts!$C$2:$C$2903,$B46,Counts!$F$2:$F$2903,"May")/SUMIFS(Counts!$AC$2:$AC$2903,Counts!$B$2:$B$2903,$C$3,Counts!$C$2:$C$2903,$B46,Counts!$F$2:$F$2903,"May"),"")))</f>
        <v>0.134328358208955</v>
      </c>
      <c r="E46" s="26" t="n">
        <f aca="false">IF($B46="","",IF(SUMIFS(Counts!$P$2:$P$2903,Counts!$B$2:$B$2903,$C$3,Counts!$C$2:$C$2903,$B46,Counts!$F$2:$F$2903,"Jun")&lt;Guide!$C$25,"",IFERROR(SUMIFS(Counts!$AD$2:$AD$2903,Counts!$B$2:$B$2903,$C$3,Counts!$C$2:$C$2903,$B46,Counts!$F$2:$F$2903,"Jun")/SUMIFS(Counts!$AC$2:$AC$2903,Counts!$B$2:$B$2903,$C$3,Counts!$C$2:$C$2903,$B46,Counts!$F$2:$F$2903,"Jun"),"")))</f>
        <v>0.25</v>
      </c>
      <c r="F46" s="26" t="str">
        <f aca="false">IF($B46="","",IF(SUMIFS(Counts!$P$2:$P$2903,Counts!$B$2:$B$2903,$C$3,Counts!$C$2:$C$2903,$B46,Counts!$F$2:$F$2903,"Jul")&lt;Guide!$C$25,"",IFERROR(SUMIFS(Counts!$AD$2:$AD$2903,Counts!$B$2:$B$2903,$C$3,Counts!$C$2:$C$2903,$B46,Counts!$F$2:$F$2903,"Jul")/SUMIFS(Counts!$AC$2:$AC$2903,Counts!$B$2:$B$2903,$C$3,Counts!$C$2:$C$2903,$B46,Counts!$F$2:$F$2903,"Jul"),"")))</f>
        <v/>
      </c>
      <c r="G46" s="26" t="str">
        <f aca="false">IF($B46="","",IF(SUMIFS(Counts!$P$2:$P$2903,Counts!$B$2:$B$2903,$C$3,Counts!$C$2:$C$2903,$B46,Counts!$F$2:$F$2903,"Aug")&lt;Guide!$C$25,"",IFERROR(SUMIFS(Counts!$AD$2:$AD$2903,Counts!$B$2:$B$2903,$C$3,Counts!$C$2:$C$2903,$B46,Counts!$F$2:$F$2903,"Aug")/SUMIFS(Counts!$AC$2:$AC$2903,Counts!$B$2:$B$2903,$C$3,Counts!$C$2:$C$2903,$B46,Counts!$F$2:$F$2903,"Aug"),"")))</f>
        <v/>
      </c>
      <c r="H46" s="26" t="str">
        <f aca="false">IF($B46="","",IF(SUMIFS(Counts!$P$2:$P$2903,Counts!$B$2:$B$2903,$C$3,Counts!$C$2:$C$2903,$B46,Counts!$F$2:$F$2903,"Sep")&lt;Guide!$C$25,"",IFERROR(SUMIFS(Counts!$AD$2:$AD$2903,Counts!$B$2:$B$2903,$C$3,Counts!$C$2:$C$2903,$B46,Counts!$F$2:$F$2903,"Sep")/SUMIFS(Counts!$AC$2:$AC$2903,Counts!$B$2:$B$2903,$C$3,Counts!$C$2:$C$2903,$B46,Counts!$F$2:$F$2903,"Sep"),"")))</f>
        <v/>
      </c>
      <c r="I46" s="27" t="n">
        <f aca="false">IF($B46="","",IFERROR(SUMIFS(Counts!$AD$2:$AD$2903,Counts!$B$2:$B$2903,$C$3,Counts!$C$2:$C$2903,$B46)/SUMIFS(Counts!$AC$2:$AC$2903,Counts!$B$2:$B$2903,$C$3,Counts!$C$2:$C$2903,$B46),""))</f>
        <v>0.153846153846154</v>
      </c>
    </row>
    <row r="47" customFormat="false" ht="15" hidden="false" customHeight="false" outlineLevel="0" collapsed="false">
      <c r="B47" s="16" t="str">
        <f aca="false">IF(14&lt;=COUNTIF(Lists!$F$1:$F$556,$C$3),INDEX(Lists!$G$1:$G$556,MATCH($C$3,Lists!$F$1:$F$556,0)+13),"")</f>
        <v>Tommy White</v>
      </c>
      <c r="C47" s="26" t="str">
        <f aca="false">IF($B47="","",IF(SUMIFS(Counts!$P$2:$P$2903,Counts!$B$2:$B$2903,$C$3,Counts!$C$2:$C$2903,$B47,Counts!$F$2:$F$2903,"Mar-Apr")&lt;Guide!$C$25,"",IFERROR(SUMIFS(Counts!$AD$2:$AD$2903,Counts!$B$2:$B$2903,$C$3,Counts!$C$2:$C$2903,$B47,Counts!$F$2:$F$2903,"Mar-Apr")/SUMIFS(Counts!$AC$2:$AC$2903,Counts!$B$2:$B$2903,$C$3,Counts!$C$2:$C$2903,$B47,Counts!$F$2:$F$2903,"Mar-Apr"),"")))</f>
        <v/>
      </c>
      <c r="D47" s="26" t="str">
        <f aca="false">IF($B47="","",IF(SUMIFS(Counts!$P$2:$P$2903,Counts!$B$2:$B$2903,$C$3,Counts!$C$2:$C$2903,$B47,Counts!$F$2:$F$2903,"May")&lt;Guide!$C$25,"",IFERROR(SUMIFS(Counts!$AD$2:$AD$2903,Counts!$B$2:$B$2903,$C$3,Counts!$C$2:$C$2903,$B47,Counts!$F$2:$F$2903,"May")/SUMIFS(Counts!$AC$2:$AC$2903,Counts!$B$2:$B$2903,$C$3,Counts!$C$2:$C$2903,$B47,Counts!$F$2:$F$2903,"May"),"")))</f>
        <v/>
      </c>
      <c r="E47" s="26" t="str">
        <f aca="false">IF($B47="","",IF(SUMIFS(Counts!$P$2:$P$2903,Counts!$B$2:$B$2903,$C$3,Counts!$C$2:$C$2903,$B47,Counts!$F$2:$F$2903,"Jun")&lt;Guide!$C$25,"",IFERROR(SUMIFS(Counts!$AD$2:$AD$2903,Counts!$B$2:$B$2903,$C$3,Counts!$C$2:$C$2903,$B47,Counts!$F$2:$F$2903,"Jun")/SUMIFS(Counts!$AC$2:$AC$2903,Counts!$B$2:$B$2903,$C$3,Counts!$C$2:$C$2903,$B47,Counts!$F$2:$F$2903,"Jun"),"")))</f>
        <v/>
      </c>
      <c r="F47" s="26" t="n">
        <f aca="false">IF($B47="","",IF(SUMIFS(Counts!$P$2:$P$2903,Counts!$B$2:$B$2903,$C$3,Counts!$C$2:$C$2903,$B47,Counts!$F$2:$F$2903,"Jul")&lt;Guide!$C$25,"",IFERROR(SUMIFS(Counts!$AD$2:$AD$2903,Counts!$B$2:$B$2903,$C$3,Counts!$C$2:$C$2903,$B47,Counts!$F$2:$F$2903,"Jul")/SUMIFS(Counts!$AC$2:$AC$2903,Counts!$B$2:$B$2903,$C$3,Counts!$C$2:$C$2903,$B47,Counts!$F$2:$F$2903,"Jul"),"")))</f>
        <v>0.0454545454545455</v>
      </c>
      <c r="G47" s="26" t="n">
        <f aca="false">IF($B47="","",IF(SUMIFS(Counts!$P$2:$P$2903,Counts!$B$2:$B$2903,$C$3,Counts!$C$2:$C$2903,$B47,Counts!$F$2:$F$2903,"Aug")&lt;Guide!$C$25,"",IFERROR(SUMIFS(Counts!$AD$2:$AD$2903,Counts!$B$2:$B$2903,$C$3,Counts!$C$2:$C$2903,$B47,Counts!$F$2:$F$2903,"Aug")/SUMIFS(Counts!$AC$2:$AC$2903,Counts!$B$2:$B$2903,$C$3,Counts!$C$2:$C$2903,$B47,Counts!$F$2:$F$2903,"Aug"),"")))</f>
        <v>0.1</v>
      </c>
      <c r="H47" s="26" t="n">
        <f aca="false">IF($B47="","",IF(SUMIFS(Counts!$P$2:$P$2903,Counts!$B$2:$B$2903,$C$3,Counts!$C$2:$C$2903,$B47,Counts!$F$2:$F$2903,"Sep")&lt;Guide!$C$25,"",IFERROR(SUMIFS(Counts!$AD$2:$AD$2903,Counts!$B$2:$B$2903,$C$3,Counts!$C$2:$C$2903,$B47,Counts!$F$2:$F$2903,"Sep")/SUMIFS(Counts!$AC$2:$AC$2903,Counts!$B$2:$B$2903,$C$3,Counts!$C$2:$C$2903,$B47,Counts!$F$2:$F$2903,"Sep"),"")))</f>
        <v>0.032258064516129</v>
      </c>
      <c r="I47" s="27" t="n">
        <f aca="false">IF($B47="","",IFERROR(SUMIFS(Counts!$AD$2:$AD$2903,Counts!$B$2:$B$2903,$C$3,Counts!$C$2:$C$2903,$B47)/SUMIFS(Counts!$AC$2:$AC$2903,Counts!$B$2:$B$2903,$C$3,Counts!$C$2:$C$2903,$B47),""))</f>
        <v>0.0709677419354839</v>
      </c>
    </row>
    <row r="48" customFormat="false" ht="15" hidden="false" customHeight="false" outlineLevel="0" collapsed="false">
      <c r="B48" s="16" t="str">
        <f aca="false">IF(15&lt;=COUNTIF(Lists!$F$1:$F$556,$C$3),INDEX(Lists!$G$1:$G$556,MATCH($C$3,Lists!$F$1:$F$556,0)+14),"")</f>
        <v>Donovan Walton</v>
      </c>
      <c r="C48" s="26" t="str">
        <f aca="false">IF($B48="","",IF(SUMIFS(Counts!$P$2:$P$2903,Counts!$B$2:$B$2903,$C$3,Counts!$C$2:$C$2903,$B48,Counts!$F$2:$F$2903,"Mar-Apr")&lt;Guide!$C$25,"",IFERROR(SUMIFS(Counts!$AD$2:$AD$2903,Counts!$B$2:$B$2903,$C$3,Counts!$C$2:$C$2903,$B48,Counts!$F$2:$F$2903,"Mar-Apr")/SUMIFS(Counts!$AC$2:$AC$2903,Counts!$B$2:$B$2903,$C$3,Counts!$C$2:$C$2903,$B48,Counts!$F$2:$F$2903,"Mar-Apr"),"")))</f>
        <v/>
      </c>
      <c r="D48" s="26" t="str">
        <f aca="false">IF($B48="","",IF(SUMIFS(Counts!$P$2:$P$2903,Counts!$B$2:$B$2903,$C$3,Counts!$C$2:$C$2903,$B48,Counts!$F$2:$F$2903,"May")&lt;Guide!$C$25,"",IFERROR(SUMIFS(Counts!$AD$2:$AD$2903,Counts!$B$2:$B$2903,$C$3,Counts!$C$2:$C$2903,$B48,Counts!$F$2:$F$2903,"May")/SUMIFS(Counts!$AC$2:$AC$2903,Counts!$B$2:$B$2903,$C$3,Counts!$C$2:$C$2903,$B48,Counts!$F$2:$F$2903,"May"),"")))</f>
        <v/>
      </c>
      <c r="E48" s="26" t="str">
        <f aca="false">IF($B48="","",IF(SUMIFS(Counts!$P$2:$P$2903,Counts!$B$2:$B$2903,$C$3,Counts!$C$2:$C$2903,$B48,Counts!$F$2:$F$2903,"Jun")&lt;Guide!$C$25,"",IFERROR(SUMIFS(Counts!$AD$2:$AD$2903,Counts!$B$2:$B$2903,$C$3,Counts!$C$2:$C$2903,$B48,Counts!$F$2:$F$2903,"Jun")/SUMIFS(Counts!$AC$2:$AC$2903,Counts!$B$2:$B$2903,$C$3,Counts!$C$2:$C$2903,$B48,Counts!$F$2:$F$2903,"Jun"),"")))</f>
        <v/>
      </c>
      <c r="F48" s="26" t="n">
        <f aca="false">IF($B48="","",IF(SUMIFS(Counts!$P$2:$P$2903,Counts!$B$2:$B$2903,$C$3,Counts!$C$2:$C$2903,$B48,Counts!$F$2:$F$2903,"Jul")&lt;Guide!$C$25,"",IFERROR(SUMIFS(Counts!$AD$2:$AD$2903,Counts!$B$2:$B$2903,$C$3,Counts!$C$2:$C$2903,$B48,Counts!$F$2:$F$2903,"Jul")/SUMIFS(Counts!$AC$2:$AC$2903,Counts!$B$2:$B$2903,$C$3,Counts!$C$2:$C$2903,$B48,Counts!$F$2:$F$2903,"Jul"),"")))</f>
        <v>0</v>
      </c>
      <c r="G48" s="26" t="n">
        <f aca="false">IF($B48="","",IF(SUMIFS(Counts!$P$2:$P$2903,Counts!$B$2:$B$2903,$C$3,Counts!$C$2:$C$2903,$B48,Counts!$F$2:$F$2903,"Aug")&lt;Guide!$C$25,"",IFERROR(SUMIFS(Counts!$AD$2:$AD$2903,Counts!$B$2:$B$2903,$C$3,Counts!$C$2:$C$2903,$B48,Counts!$F$2:$F$2903,"Aug")/SUMIFS(Counts!$AC$2:$AC$2903,Counts!$B$2:$B$2903,$C$3,Counts!$C$2:$C$2903,$B48,Counts!$F$2:$F$2903,"Aug"),"")))</f>
        <v>0.0425531914893617</v>
      </c>
      <c r="H48" s="26" t="n">
        <f aca="false">IF($B48="","",IF(SUMIFS(Counts!$P$2:$P$2903,Counts!$B$2:$B$2903,$C$3,Counts!$C$2:$C$2903,$B48,Counts!$F$2:$F$2903,"Sep")&lt;Guide!$C$25,"",IFERROR(SUMIFS(Counts!$AD$2:$AD$2903,Counts!$B$2:$B$2903,$C$3,Counts!$C$2:$C$2903,$B48,Counts!$F$2:$F$2903,"Sep")/SUMIFS(Counts!$AC$2:$AC$2903,Counts!$B$2:$B$2903,$C$3,Counts!$C$2:$C$2903,$B48,Counts!$F$2:$F$2903,"Sep"),"")))</f>
        <v>0.0612244897959184</v>
      </c>
      <c r="I48" s="27" t="n">
        <f aca="false">IF($B48="","",IFERROR(SUMIFS(Counts!$AD$2:$AD$2903,Counts!$B$2:$B$2903,$C$3,Counts!$C$2:$C$2903,$B48)/SUMIFS(Counts!$AC$2:$AC$2903,Counts!$B$2:$B$2903,$C$3,Counts!$C$2:$C$2903,$B48),""))</f>
        <v>0.0442477876106195</v>
      </c>
    </row>
    <row r="49" customFormat="false" ht="15" hidden="false" customHeight="false" outlineLevel="0" collapsed="false">
      <c r="B49" s="16" t="str">
        <f aca="false">IF(16&lt;=COUNTIF(Lists!$F$1:$F$556,$C$3),INDEX(Lists!$G$1:$G$556,MATCH($C$3,Lists!$F$1:$F$556,0)+15),"")</f>
        <v>Darell Hernaiz</v>
      </c>
      <c r="C49" s="26" t="n">
        <f aca="false">IF($B49="","",IF(SUMIFS(Counts!$P$2:$P$2903,Counts!$B$2:$B$2903,$C$3,Counts!$C$2:$C$2903,$B49,Counts!$F$2:$F$2903,"Mar-Apr")&lt;Guide!$C$25,"",IFERROR(SUMIFS(Counts!$AD$2:$AD$2903,Counts!$B$2:$B$2903,$C$3,Counts!$C$2:$C$2903,$B49,Counts!$F$2:$F$2903,"Mar-Apr")/SUMIFS(Counts!$AC$2:$AC$2903,Counts!$B$2:$B$2903,$C$3,Counts!$C$2:$C$2903,$B49,Counts!$F$2:$F$2903,"Mar-Apr"),"")))</f>
        <v>0</v>
      </c>
      <c r="D49" s="26" t="n">
        <f aca="false">IF($B49="","",IF(SUMIFS(Counts!$P$2:$P$2903,Counts!$B$2:$B$2903,$C$3,Counts!$C$2:$C$2903,$B49,Counts!$F$2:$F$2903,"May")&lt;Guide!$C$25,"",IFERROR(SUMIFS(Counts!$AD$2:$AD$2903,Counts!$B$2:$B$2903,$C$3,Counts!$C$2:$C$2903,$B49,Counts!$F$2:$F$2903,"May")/SUMIFS(Counts!$AC$2:$AC$2903,Counts!$B$2:$B$2903,$C$3,Counts!$C$2:$C$2903,$B49,Counts!$F$2:$F$2903,"May"),"")))</f>
        <v>0.0175438596491228</v>
      </c>
      <c r="E49" s="26" t="str">
        <f aca="false">IF($B49="","",IF(SUMIFS(Counts!$P$2:$P$2903,Counts!$B$2:$B$2903,$C$3,Counts!$C$2:$C$2903,$B49,Counts!$F$2:$F$2903,"Jun")&lt;Guide!$C$25,"",IFERROR(SUMIFS(Counts!$AD$2:$AD$2903,Counts!$B$2:$B$2903,$C$3,Counts!$C$2:$C$2903,$B49,Counts!$F$2:$F$2903,"Jun")/SUMIFS(Counts!$AC$2:$AC$2903,Counts!$B$2:$B$2903,$C$3,Counts!$C$2:$C$2903,$B49,Counts!$F$2:$F$2903,"Jun"),"")))</f>
        <v/>
      </c>
      <c r="F49" s="26" t="str">
        <f aca="false">IF($B49="","",IF(SUMIFS(Counts!$P$2:$P$2903,Counts!$B$2:$B$2903,$C$3,Counts!$C$2:$C$2903,$B49,Counts!$F$2:$F$2903,"Jul")&lt;Guide!$C$25,"",IFERROR(SUMIFS(Counts!$AD$2:$AD$2903,Counts!$B$2:$B$2903,$C$3,Counts!$C$2:$C$2903,$B49,Counts!$F$2:$F$2903,"Jul")/SUMIFS(Counts!$AC$2:$AC$2903,Counts!$B$2:$B$2903,$C$3,Counts!$C$2:$C$2903,$B49,Counts!$F$2:$F$2903,"Jul"),"")))</f>
        <v/>
      </c>
      <c r="G49" s="26" t="n">
        <f aca="false">IF($B49="","",IF(SUMIFS(Counts!$P$2:$P$2903,Counts!$B$2:$B$2903,$C$3,Counts!$C$2:$C$2903,$B49,Counts!$F$2:$F$2903,"Aug")&lt;Guide!$C$25,"",IFERROR(SUMIFS(Counts!$AD$2:$AD$2903,Counts!$B$2:$B$2903,$C$3,Counts!$C$2:$C$2903,$B49,Counts!$F$2:$F$2903,"Aug")/SUMIFS(Counts!$AC$2:$AC$2903,Counts!$B$2:$B$2903,$C$3,Counts!$C$2:$C$2903,$B49,Counts!$F$2:$F$2903,"Aug"),"")))</f>
        <v>0</v>
      </c>
      <c r="H49" s="26" t="str">
        <f aca="false">IF($B49="","",IF(SUMIFS(Counts!$P$2:$P$2903,Counts!$B$2:$B$2903,$C$3,Counts!$C$2:$C$2903,$B49,Counts!$F$2:$F$2903,"Sep")&lt;Guide!$C$25,"",IFERROR(SUMIFS(Counts!$AD$2:$AD$2903,Counts!$B$2:$B$2903,$C$3,Counts!$C$2:$C$2903,$B49,Counts!$F$2:$F$2903,"Sep")/SUMIFS(Counts!$AC$2:$AC$2903,Counts!$B$2:$B$2903,$C$3,Counts!$C$2:$C$2903,$B49,Counts!$F$2:$F$2903,"Sep"),"")))</f>
        <v/>
      </c>
      <c r="I49" s="27" t="n">
        <f aca="false">IF($B49="","",IFERROR(SUMIFS(Counts!$AD$2:$AD$2903,Counts!$B$2:$B$2903,$C$3,Counts!$C$2:$C$2903,$B49)/SUMIFS(Counts!$AC$2:$AC$2903,Counts!$B$2:$B$2903,$C$3,Counts!$C$2:$C$2903,$B49),""))</f>
        <v>0.00917431192660551</v>
      </c>
    </row>
    <row r="50" customFormat="false" ht="15" hidden="false" customHeight="false" outlineLevel="0" collapsed="false">
      <c r="B50" s="16" t="str">
        <f aca="false">IF(17&lt;=COUNTIF(Lists!$F$1:$F$556,$C$3),INDEX(Lists!$G$1:$G$556,MATCH($C$3,Lists!$F$1:$F$556,0)+16),"")</f>
        <v>Colby Thomas</v>
      </c>
      <c r="C50" s="26" t="str">
        <f aca="false">IF($B50="","",IF(SUMIFS(Counts!$P$2:$P$2903,Counts!$B$2:$B$2903,$C$3,Counts!$C$2:$C$2903,$B50,Counts!$F$2:$F$2903,"Mar-Apr")&lt;Guide!$C$25,"",IFERROR(SUMIFS(Counts!$AD$2:$AD$2903,Counts!$B$2:$B$2903,$C$3,Counts!$C$2:$C$2903,$B50,Counts!$F$2:$F$2903,"Mar-Apr")/SUMIFS(Counts!$AC$2:$AC$2903,Counts!$B$2:$B$2903,$C$3,Counts!$C$2:$C$2903,$B50,Counts!$F$2:$F$2903,"Mar-Apr"),"")))</f>
        <v/>
      </c>
      <c r="D50" s="26" t="n">
        <f aca="false">IF($B50="","",IF(SUMIFS(Counts!$P$2:$P$2903,Counts!$B$2:$B$2903,$C$3,Counts!$C$2:$C$2903,$B50,Counts!$F$2:$F$2903,"May")&lt;Guide!$C$25,"",IFERROR(SUMIFS(Counts!$AD$2:$AD$2903,Counts!$B$2:$B$2903,$C$3,Counts!$C$2:$C$2903,$B50,Counts!$F$2:$F$2903,"May")/SUMIFS(Counts!$AC$2:$AC$2903,Counts!$B$2:$B$2903,$C$3,Counts!$C$2:$C$2903,$B50,Counts!$F$2:$F$2903,"May"),"")))</f>
        <v>0.115384615384615</v>
      </c>
      <c r="E50" s="26" t="n">
        <f aca="false">IF($B50="","",IF(SUMIFS(Counts!$P$2:$P$2903,Counts!$B$2:$B$2903,$C$3,Counts!$C$2:$C$2903,$B50,Counts!$F$2:$F$2903,"Jun")&lt;Guide!$C$25,"",IFERROR(SUMIFS(Counts!$AD$2:$AD$2903,Counts!$B$2:$B$2903,$C$3,Counts!$C$2:$C$2903,$B50,Counts!$F$2:$F$2903,"Jun")/SUMIFS(Counts!$AC$2:$AC$2903,Counts!$B$2:$B$2903,$C$3,Counts!$C$2:$C$2903,$B50,Counts!$F$2:$F$2903,"Jun"),"")))</f>
        <v>0.148148148148148</v>
      </c>
      <c r="F50" s="26" t="n">
        <f aca="false">IF($B50="","",IF(SUMIFS(Counts!$P$2:$P$2903,Counts!$B$2:$B$2903,$C$3,Counts!$C$2:$C$2903,$B50,Counts!$F$2:$F$2903,"Jul")&lt;Guide!$C$25,"",IFERROR(SUMIFS(Counts!$AD$2:$AD$2903,Counts!$B$2:$B$2903,$C$3,Counts!$C$2:$C$2903,$B50,Counts!$F$2:$F$2903,"Jul")/SUMIFS(Counts!$AC$2:$AC$2903,Counts!$B$2:$B$2903,$C$3,Counts!$C$2:$C$2903,$B50,Counts!$F$2:$F$2903,"Jul"),"")))</f>
        <v>0</v>
      </c>
      <c r="G50" s="26" t="str">
        <f aca="false">IF($B50="","",IF(SUMIFS(Counts!$P$2:$P$2903,Counts!$B$2:$B$2903,$C$3,Counts!$C$2:$C$2903,$B50,Counts!$F$2:$F$2903,"Aug")&lt;Guide!$C$25,"",IFERROR(SUMIFS(Counts!$AD$2:$AD$2903,Counts!$B$2:$B$2903,$C$3,Counts!$C$2:$C$2903,$B50,Counts!$F$2:$F$2903,"Aug")/SUMIFS(Counts!$AC$2:$AC$2903,Counts!$B$2:$B$2903,$C$3,Counts!$C$2:$C$2903,$B50,Counts!$F$2:$F$2903,"Aug"),"")))</f>
        <v/>
      </c>
      <c r="H50" s="26" t="str">
        <f aca="false">IF($B50="","",IF(SUMIFS(Counts!$P$2:$P$2903,Counts!$B$2:$B$2903,$C$3,Counts!$C$2:$C$2903,$B50,Counts!$F$2:$F$2903,"Sep")&lt;Guide!$C$25,"",IFERROR(SUMIFS(Counts!$AD$2:$AD$2903,Counts!$B$2:$B$2903,$C$3,Counts!$C$2:$C$2903,$B50,Counts!$F$2:$F$2903,"Sep")/SUMIFS(Counts!$AC$2:$AC$2903,Counts!$B$2:$B$2903,$C$3,Counts!$C$2:$C$2903,$B50,Counts!$F$2:$F$2903,"Sep"),"")))</f>
        <v/>
      </c>
      <c r="I50" s="27" t="n">
        <f aca="false">IF($B50="","",IFERROR(SUMIFS(Counts!$AD$2:$AD$2903,Counts!$B$2:$B$2903,$C$3,Counts!$C$2:$C$2903,$B50)/SUMIFS(Counts!$AC$2:$AC$2903,Counts!$B$2:$B$2903,$C$3,Counts!$C$2:$C$2903,$B50),""))</f>
        <v>0.0886075949367089</v>
      </c>
    </row>
    <row r="51" customFormat="false" ht="15" hidden="false" customHeight="false" outlineLevel="0" collapsed="false">
      <c r="B51" s="16" t="str">
        <f aca="false">IF(18&lt;=COUNTIF(Lists!$F$1:$F$556,$C$3),INDEX(Lists!$G$1:$G$556,MATCH($C$3,Lists!$F$1:$F$556,0)+17),"")</f>
        <v>Denzel Clarke</v>
      </c>
      <c r="C51" s="26" t="n">
        <f aca="false">IF($B51="","",IF(SUMIFS(Counts!$P$2:$P$2903,Counts!$B$2:$B$2903,$C$3,Counts!$C$2:$C$2903,$B51,Counts!$F$2:$F$2903,"Mar-Apr")&lt;Guide!$C$25,"",IFERROR(SUMIFS(Counts!$AD$2:$AD$2903,Counts!$B$2:$B$2903,$C$3,Counts!$C$2:$C$2903,$B51,Counts!$F$2:$F$2903,"Mar-Apr")/SUMIFS(Counts!$AC$2:$AC$2903,Counts!$B$2:$B$2903,$C$3,Counts!$C$2:$C$2903,$B51,Counts!$F$2:$F$2903,"Mar-Apr"),"")))</f>
        <v>0.03125</v>
      </c>
      <c r="D51" s="26" t="str">
        <f aca="false">IF($B51="","",IF(SUMIFS(Counts!$P$2:$P$2903,Counts!$B$2:$B$2903,$C$3,Counts!$C$2:$C$2903,$B51,Counts!$F$2:$F$2903,"May")&lt;Guide!$C$25,"",IFERROR(SUMIFS(Counts!$AD$2:$AD$2903,Counts!$B$2:$B$2903,$C$3,Counts!$C$2:$C$2903,$B51,Counts!$F$2:$F$2903,"May")/SUMIFS(Counts!$AC$2:$AC$2903,Counts!$B$2:$B$2903,$C$3,Counts!$C$2:$C$2903,$B51,Counts!$F$2:$F$2903,"May"),"")))</f>
        <v/>
      </c>
      <c r="E51" s="26" t="str">
        <f aca="false">IF($B51="","",IF(SUMIFS(Counts!$P$2:$P$2903,Counts!$B$2:$B$2903,$C$3,Counts!$C$2:$C$2903,$B51,Counts!$F$2:$F$2903,"Jun")&lt;Guide!$C$25,"",IFERROR(SUMIFS(Counts!$AD$2:$AD$2903,Counts!$B$2:$B$2903,$C$3,Counts!$C$2:$C$2903,$B51,Counts!$F$2:$F$2903,"Jun")/SUMIFS(Counts!$AC$2:$AC$2903,Counts!$B$2:$B$2903,$C$3,Counts!$C$2:$C$2903,$B51,Counts!$F$2:$F$2903,"Jun"),"")))</f>
        <v/>
      </c>
      <c r="F51" s="26" t="str">
        <f aca="false">IF($B51="","",IF(SUMIFS(Counts!$P$2:$P$2903,Counts!$B$2:$B$2903,$C$3,Counts!$C$2:$C$2903,$B51,Counts!$F$2:$F$2903,"Jul")&lt;Guide!$C$25,"",IFERROR(SUMIFS(Counts!$AD$2:$AD$2903,Counts!$B$2:$B$2903,$C$3,Counts!$C$2:$C$2903,$B51,Counts!$F$2:$F$2903,"Jul")/SUMIFS(Counts!$AC$2:$AC$2903,Counts!$B$2:$B$2903,$C$3,Counts!$C$2:$C$2903,$B51,Counts!$F$2:$F$2903,"Jul"),"")))</f>
        <v/>
      </c>
      <c r="G51" s="26" t="str">
        <f aca="false">IF($B51="","",IF(SUMIFS(Counts!$P$2:$P$2903,Counts!$B$2:$B$2903,$C$3,Counts!$C$2:$C$2903,$B51,Counts!$F$2:$F$2903,"Aug")&lt;Guide!$C$25,"",IFERROR(SUMIFS(Counts!$AD$2:$AD$2903,Counts!$B$2:$B$2903,$C$3,Counts!$C$2:$C$2903,$B51,Counts!$F$2:$F$2903,"Aug")/SUMIFS(Counts!$AC$2:$AC$2903,Counts!$B$2:$B$2903,$C$3,Counts!$C$2:$C$2903,$B51,Counts!$F$2:$F$2903,"Aug"),"")))</f>
        <v/>
      </c>
      <c r="H51" s="26" t="n">
        <f aca="false">IF($B51="","",IF(SUMIFS(Counts!$P$2:$P$2903,Counts!$B$2:$B$2903,$C$3,Counts!$C$2:$C$2903,$B51,Counts!$F$2:$F$2903,"Sep")&lt;Guide!$C$25,"",IFERROR(SUMIFS(Counts!$AD$2:$AD$2903,Counts!$B$2:$B$2903,$C$3,Counts!$C$2:$C$2903,$B51,Counts!$F$2:$F$2903,"Sep")/SUMIFS(Counts!$AC$2:$AC$2903,Counts!$B$2:$B$2903,$C$3,Counts!$C$2:$C$2903,$B51,Counts!$F$2:$F$2903,"Sep"),"")))</f>
        <v>0</v>
      </c>
      <c r="I51" s="27" t="n">
        <f aca="false">IF($B51="","",IFERROR(SUMIFS(Counts!$AD$2:$AD$2903,Counts!$B$2:$B$2903,$C$3,Counts!$C$2:$C$2903,$B51)/SUMIFS(Counts!$AC$2:$AC$2903,Counts!$B$2:$B$2903,$C$3,Counts!$C$2:$C$2903,$B51),""))</f>
        <v>0.02</v>
      </c>
    </row>
    <row r="52" customFormat="false" ht="15" hidden="false" customHeight="false" outlineLevel="0" collapsed="false">
      <c r="B52" s="16" t="str">
        <f aca="false">IF(19&lt;=COUNTIF(Lists!$F$1:$F$556,$C$3),INDEX(Lists!$G$1:$G$556,MATCH($C$3,Lists!$F$1:$F$556,0)+18),"")</f>
        <v>Brian Serven</v>
      </c>
      <c r="C52" s="26" t="str">
        <f aca="false">IF($B52="","",IF(SUMIFS(Counts!$P$2:$P$2903,Counts!$B$2:$B$2903,$C$3,Counts!$C$2:$C$2903,$B52,Counts!$F$2:$F$2903,"Mar-Apr")&lt;Guide!$C$25,"",IFERROR(SUMIFS(Counts!$AD$2:$AD$2903,Counts!$B$2:$B$2903,$C$3,Counts!$C$2:$C$2903,$B52,Counts!$F$2:$F$2903,"Mar-Apr")/SUMIFS(Counts!$AC$2:$AC$2903,Counts!$B$2:$B$2903,$C$3,Counts!$C$2:$C$2903,$B52,Counts!$F$2:$F$2903,"Mar-Apr"),"")))</f>
        <v/>
      </c>
      <c r="D52" s="26" t="str">
        <f aca="false">IF($B52="","",IF(SUMIFS(Counts!$P$2:$P$2903,Counts!$B$2:$B$2903,$C$3,Counts!$C$2:$C$2903,$B52,Counts!$F$2:$F$2903,"May")&lt;Guide!$C$25,"",IFERROR(SUMIFS(Counts!$AD$2:$AD$2903,Counts!$B$2:$B$2903,$C$3,Counts!$C$2:$C$2903,$B52,Counts!$F$2:$F$2903,"May")/SUMIFS(Counts!$AC$2:$AC$2903,Counts!$B$2:$B$2903,$C$3,Counts!$C$2:$C$2903,$B52,Counts!$F$2:$F$2903,"May"),"")))</f>
        <v/>
      </c>
      <c r="E52" s="26" t="str">
        <f aca="false">IF($B52="","",IF(SUMIFS(Counts!$P$2:$P$2903,Counts!$B$2:$B$2903,$C$3,Counts!$C$2:$C$2903,$B52,Counts!$F$2:$F$2903,"Jun")&lt;Guide!$C$25,"",IFERROR(SUMIFS(Counts!$AD$2:$AD$2903,Counts!$B$2:$B$2903,$C$3,Counts!$C$2:$C$2903,$B52,Counts!$F$2:$F$2903,"Jun")/SUMIFS(Counts!$AC$2:$AC$2903,Counts!$B$2:$B$2903,$C$3,Counts!$C$2:$C$2903,$B52,Counts!$F$2:$F$2903,"Jun"),"")))</f>
        <v/>
      </c>
      <c r="F52" s="26" t="str">
        <f aca="false">IF($B52="","",IF(SUMIFS(Counts!$P$2:$P$2903,Counts!$B$2:$B$2903,$C$3,Counts!$C$2:$C$2903,$B52,Counts!$F$2:$F$2903,"Jul")&lt;Guide!$C$25,"",IFERROR(SUMIFS(Counts!$AD$2:$AD$2903,Counts!$B$2:$B$2903,$C$3,Counts!$C$2:$C$2903,$B52,Counts!$F$2:$F$2903,"Jul")/SUMIFS(Counts!$AC$2:$AC$2903,Counts!$B$2:$B$2903,$C$3,Counts!$C$2:$C$2903,$B52,Counts!$F$2:$F$2903,"Jul"),"")))</f>
        <v/>
      </c>
      <c r="G52" s="26" t="n">
        <f aca="false">IF($B52="","",IF(SUMIFS(Counts!$P$2:$P$2903,Counts!$B$2:$B$2903,$C$3,Counts!$C$2:$C$2903,$B52,Counts!$F$2:$F$2903,"Aug")&lt;Guide!$C$25,"",IFERROR(SUMIFS(Counts!$AD$2:$AD$2903,Counts!$B$2:$B$2903,$C$3,Counts!$C$2:$C$2903,$B52,Counts!$F$2:$F$2903,"Aug")/SUMIFS(Counts!$AC$2:$AC$2903,Counts!$B$2:$B$2903,$C$3,Counts!$C$2:$C$2903,$B52,Counts!$F$2:$F$2903,"Aug"),"")))</f>
        <v>0.125</v>
      </c>
      <c r="H52" s="26" t="n">
        <f aca="false">IF($B52="","",IF(SUMIFS(Counts!$P$2:$P$2903,Counts!$B$2:$B$2903,$C$3,Counts!$C$2:$C$2903,$B52,Counts!$F$2:$F$2903,"Sep")&lt;Guide!$C$25,"",IFERROR(SUMIFS(Counts!$AD$2:$AD$2903,Counts!$B$2:$B$2903,$C$3,Counts!$C$2:$C$2903,$B52,Counts!$F$2:$F$2903,"Sep")/SUMIFS(Counts!$AC$2:$AC$2903,Counts!$B$2:$B$2903,$C$3,Counts!$C$2:$C$2903,$B52,Counts!$F$2:$F$2903,"Sep"),"")))</f>
        <v>0</v>
      </c>
      <c r="I52" s="27" t="n">
        <f aca="false">IF($B52="","",IFERROR(SUMIFS(Counts!$AD$2:$AD$2903,Counts!$B$2:$B$2903,$C$3,Counts!$C$2:$C$2903,$B52)/SUMIFS(Counts!$AC$2:$AC$2903,Counts!$B$2:$B$2903,$C$3,Counts!$C$2:$C$2903,$B52),""))</f>
        <v>0.0847457627118644</v>
      </c>
    </row>
    <row r="53" customFormat="false" ht="15" hidden="false" customHeight="false" outlineLevel="0" collapsed="false">
      <c r="B53" s="16" t="str">
        <f aca="false">IF(20&lt;=COUNTIF(Lists!$F$1:$F$556,$C$3),INDEX(Lists!$G$1:$G$556,MATCH($C$3,Lists!$F$1:$F$556,0)+19),"")</f>
        <v>Joshua Kuroda-Grauer</v>
      </c>
      <c r="C53" s="26" t="str">
        <f aca="false">IF($B53="","",IF(SUMIFS(Counts!$P$2:$P$2903,Counts!$B$2:$B$2903,$C$3,Counts!$C$2:$C$2903,$B53,Counts!$F$2:$F$2903,"Mar-Apr")&lt;Guide!$C$25,"",IFERROR(SUMIFS(Counts!$AD$2:$AD$2903,Counts!$B$2:$B$2903,$C$3,Counts!$C$2:$C$2903,$B53,Counts!$F$2:$F$2903,"Mar-Apr")/SUMIFS(Counts!$AC$2:$AC$2903,Counts!$B$2:$B$2903,$C$3,Counts!$C$2:$C$2903,$B53,Counts!$F$2:$F$2903,"Mar-Apr"),"")))</f>
        <v/>
      </c>
      <c r="D53" s="26" t="str">
        <f aca="false">IF($B53="","",IF(SUMIFS(Counts!$P$2:$P$2903,Counts!$B$2:$B$2903,$C$3,Counts!$C$2:$C$2903,$B53,Counts!$F$2:$F$2903,"May")&lt;Guide!$C$25,"",IFERROR(SUMIFS(Counts!$AD$2:$AD$2903,Counts!$B$2:$B$2903,$C$3,Counts!$C$2:$C$2903,$B53,Counts!$F$2:$F$2903,"May")/SUMIFS(Counts!$AC$2:$AC$2903,Counts!$B$2:$B$2903,$C$3,Counts!$C$2:$C$2903,$B53,Counts!$F$2:$F$2903,"May"),"")))</f>
        <v/>
      </c>
      <c r="E53" s="26" t="str">
        <f aca="false">IF($B53="","",IF(SUMIFS(Counts!$P$2:$P$2903,Counts!$B$2:$B$2903,$C$3,Counts!$C$2:$C$2903,$B53,Counts!$F$2:$F$2903,"Jun")&lt;Guide!$C$25,"",IFERROR(SUMIFS(Counts!$AD$2:$AD$2903,Counts!$B$2:$B$2903,$C$3,Counts!$C$2:$C$2903,$B53,Counts!$F$2:$F$2903,"Jun")/SUMIFS(Counts!$AC$2:$AC$2903,Counts!$B$2:$B$2903,$C$3,Counts!$C$2:$C$2903,$B53,Counts!$F$2:$F$2903,"Jun"),"")))</f>
        <v/>
      </c>
      <c r="F53" s="26" t="n">
        <f aca="false">IF($B53="","",IF(SUMIFS(Counts!$P$2:$P$2903,Counts!$B$2:$B$2903,$C$3,Counts!$C$2:$C$2903,$B53,Counts!$F$2:$F$2903,"Jul")&lt;Guide!$C$25,"",IFERROR(SUMIFS(Counts!$AD$2:$AD$2903,Counts!$B$2:$B$2903,$C$3,Counts!$C$2:$C$2903,$B53,Counts!$F$2:$F$2903,"Jul")/SUMIFS(Counts!$AC$2:$AC$2903,Counts!$B$2:$B$2903,$C$3,Counts!$C$2:$C$2903,$B53,Counts!$F$2:$F$2903,"Jul"),"")))</f>
        <v>0.0217391304347826</v>
      </c>
      <c r="G53" s="26" t="str">
        <f aca="false">IF($B53="","",IF(SUMIFS(Counts!$P$2:$P$2903,Counts!$B$2:$B$2903,$C$3,Counts!$C$2:$C$2903,$B53,Counts!$F$2:$F$2903,"Aug")&lt;Guide!$C$25,"",IFERROR(SUMIFS(Counts!$AD$2:$AD$2903,Counts!$B$2:$B$2903,$C$3,Counts!$C$2:$C$2903,$B53,Counts!$F$2:$F$2903,"Aug")/SUMIFS(Counts!$AC$2:$AC$2903,Counts!$B$2:$B$2903,$C$3,Counts!$C$2:$C$2903,$B53,Counts!$F$2:$F$2903,"Aug"),"")))</f>
        <v/>
      </c>
      <c r="H53" s="26" t="str">
        <f aca="false">IF($B53="","",IF(SUMIFS(Counts!$P$2:$P$2903,Counts!$B$2:$B$2903,$C$3,Counts!$C$2:$C$2903,$B53,Counts!$F$2:$F$2903,"Sep")&lt;Guide!$C$25,"",IFERROR(SUMIFS(Counts!$AD$2:$AD$2903,Counts!$B$2:$B$2903,$C$3,Counts!$C$2:$C$2903,$B53,Counts!$F$2:$F$2903,"Sep")/SUMIFS(Counts!$AC$2:$AC$2903,Counts!$B$2:$B$2903,$C$3,Counts!$C$2:$C$2903,$B53,Counts!$F$2:$F$2903,"Sep"),"")))</f>
        <v/>
      </c>
      <c r="I53" s="27" t="n">
        <f aca="false">IF($B53="","",IFERROR(SUMIFS(Counts!$AD$2:$AD$2903,Counts!$B$2:$B$2903,$C$3,Counts!$C$2:$C$2903,$B53)/SUMIFS(Counts!$AC$2:$AC$2903,Counts!$B$2:$B$2903,$C$3,Counts!$C$2:$C$2903,$B53),""))</f>
        <v>0.0163934426229508</v>
      </c>
    </row>
    <row r="54" customFormat="false" ht="15" hidden="false" customHeight="false" outlineLevel="0" collapsed="false">
      <c r="B54" s="16" t="str">
        <f aca="false">IF(21&lt;=COUNTIF(Lists!$F$1:$F$556,$C$3),INDEX(Lists!$G$1:$G$556,MATCH($C$3,Lists!$F$1:$F$556,0)+20),"")</f>
        <v/>
      </c>
      <c r="C54" s="26" t="str">
        <f aca="false">IF($B54="","",IF(SUMIFS(Counts!$P$2:$P$2903,Counts!$B$2:$B$2903,$C$3,Counts!$C$2:$C$2903,$B54,Counts!$F$2:$F$2903,"Mar-Apr")&lt;Guide!$C$25,"",IFERROR(SUMIFS(Counts!$AD$2:$AD$2903,Counts!$B$2:$B$2903,$C$3,Counts!$C$2:$C$2903,$B54,Counts!$F$2:$F$2903,"Mar-Apr")/SUMIFS(Counts!$AC$2:$AC$2903,Counts!$B$2:$B$2903,$C$3,Counts!$C$2:$C$2903,$B54,Counts!$F$2:$F$2903,"Mar-Apr"),"")))</f>
        <v/>
      </c>
      <c r="D54" s="26" t="str">
        <f aca="false">IF($B54="","",IF(SUMIFS(Counts!$P$2:$P$2903,Counts!$B$2:$B$2903,$C$3,Counts!$C$2:$C$2903,$B54,Counts!$F$2:$F$2903,"May")&lt;Guide!$C$25,"",IFERROR(SUMIFS(Counts!$AD$2:$AD$2903,Counts!$B$2:$B$2903,$C$3,Counts!$C$2:$C$2903,$B54,Counts!$F$2:$F$2903,"May")/SUMIFS(Counts!$AC$2:$AC$2903,Counts!$B$2:$B$2903,$C$3,Counts!$C$2:$C$2903,$B54,Counts!$F$2:$F$2903,"May"),"")))</f>
        <v/>
      </c>
      <c r="E54" s="26" t="str">
        <f aca="false">IF($B54="","",IF(SUMIFS(Counts!$P$2:$P$2903,Counts!$B$2:$B$2903,$C$3,Counts!$C$2:$C$2903,$B54,Counts!$F$2:$F$2903,"Jun")&lt;Guide!$C$25,"",IFERROR(SUMIFS(Counts!$AD$2:$AD$2903,Counts!$B$2:$B$2903,$C$3,Counts!$C$2:$C$2903,$B54,Counts!$F$2:$F$2903,"Jun")/SUMIFS(Counts!$AC$2:$AC$2903,Counts!$B$2:$B$2903,$C$3,Counts!$C$2:$C$2903,$B54,Counts!$F$2:$F$2903,"Jun"),"")))</f>
        <v/>
      </c>
      <c r="F54" s="26" t="str">
        <f aca="false">IF($B54="","",IF(SUMIFS(Counts!$P$2:$P$2903,Counts!$B$2:$B$2903,$C$3,Counts!$C$2:$C$2903,$B54,Counts!$F$2:$F$2903,"Jul")&lt;Guide!$C$25,"",IFERROR(SUMIFS(Counts!$AD$2:$AD$2903,Counts!$B$2:$B$2903,$C$3,Counts!$C$2:$C$2903,$B54,Counts!$F$2:$F$2903,"Jul")/SUMIFS(Counts!$AC$2:$AC$2903,Counts!$B$2:$B$2903,$C$3,Counts!$C$2:$C$2903,$B54,Counts!$F$2:$F$2903,"Jul"),"")))</f>
        <v/>
      </c>
      <c r="G54" s="26" t="str">
        <f aca="false">IF($B54="","",IF(SUMIFS(Counts!$P$2:$P$2903,Counts!$B$2:$B$2903,$C$3,Counts!$C$2:$C$2903,$B54,Counts!$F$2:$F$2903,"Aug")&lt;Guide!$C$25,"",IFERROR(SUMIFS(Counts!$AD$2:$AD$2903,Counts!$B$2:$B$2903,$C$3,Counts!$C$2:$C$2903,$B54,Counts!$F$2:$F$2903,"Aug")/SUMIFS(Counts!$AC$2:$AC$2903,Counts!$B$2:$B$2903,$C$3,Counts!$C$2:$C$2903,$B54,Counts!$F$2:$F$2903,"Aug"),"")))</f>
        <v/>
      </c>
      <c r="H54" s="26" t="str">
        <f aca="false">IF($B54="","",IF(SUMIFS(Counts!$P$2:$P$2903,Counts!$B$2:$B$2903,$C$3,Counts!$C$2:$C$2903,$B54,Counts!$F$2:$F$2903,"Sep")&lt;Guide!$C$25,"",IFERROR(SUMIFS(Counts!$AD$2:$AD$2903,Counts!$B$2:$B$2903,$C$3,Counts!$C$2:$C$2903,$B54,Counts!$F$2:$F$2903,"Sep")/SUMIFS(Counts!$AC$2:$AC$2903,Counts!$B$2:$B$2903,$C$3,Counts!$C$2:$C$2903,$B54,Counts!$F$2:$F$2903,"Sep"),"")))</f>
        <v/>
      </c>
      <c r="I54" s="27" t="str">
        <f aca="false">IF($B54="","",IFERROR(SUMIFS(Counts!$AD$2:$AD$2903,Counts!$B$2:$B$2903,$C$3,Counts!$C$2:$C$2903,$B54)/SUMIFS(Counts!$AC$2:$AC$2903,Counts!$B$2:$B$2903,$C$3,Counts!$C$2:$C$2903,$B54),""))</f>
        <v/>
      </c>
    </row>
    <row r="55" customFormat="false" ht="15" hidden="false" customHeight="false" outlineLevel="0" collapsed="false">
      <c r="B55" s="16" t="str">
        <f aca="false">IF(22&lt;=COUNTIF(Lists!$F$1:$F$556,$C$3),INDEX(Lists!$G$1:$G$556,MATCH($C$3,Lists!$F$1:$F$556,0)+21),"")</f>
        <v/>
      </c>
      <c r="C55" s="26" t="str">
        <f aca="false">IF($B55="","",IF(SUMIFS(Counts!$P$2:$P$2903,Counts!$B$2:$B$2903,$C$3,Counts!$C$2:$C$2903,$B55,Counts!$F$2:$F$2903,"Mar-Apr")&lt;Guide!$C$25,"",IFERROR(SUMIFS(Counts!$AD$2:$AD$2903,Counts!$B$2:$B$2903,$C$3,Counts!$C$2:$C$2903,$B55,Counts!$F$2:$F$2903,"Mar-Apr")/SUMIFS(Counts!$AC$2:$AC$2903,Counts!$B$2:$B$2903,$C$3,Counts!$C$2:$C$2903,$B55,Counts!$F$2:$F$2903,"Mar-Apr"),"")))</f>
        <v/>
      </c>
      <c r="D55" s="26" t="str">
        <f aca="false">IF($B55="","",IF(SUMIFS(Counts!$P$2:$P$2903,Counts!$B$2:$B$2903,$C$3,Counts!$C$2:$C$2903,$B55,Counts!$F$2:$F$2903,"May")&lt;Guide!$C$25,"",IFERROR(SUMIFS(Counts!$AD$2:$AD$2903,Counts!$B$2:$B$2903,$C$3,Counts!$C$2:$C$2903,$B55,Counts!$F$2:$F$2903,"May")/SUMIFS(Counts!$AC$2:$AC$2903,Counts!$B$2:$B$2903,$C$3,Counts!$C$2:$C$2903,$B55,Counts!$F$2:$F$2903,"May"),"")))</f>
        <v/>
      </c>
      <c r="E55" s="26" t="str">
        <f aca="false">IF($B55="","",IF(SUMIFS(Counts!$P$2:$P$2903,Counts!$B$2:$B$2903,$C$3,Counts!$C$2:$C$2903,$B55,Counts!$F$2:$F$2903,"Jun")&lt;Guide!$C$25,"",IFERROR(SUMIFS(Counts!$AD$2:$AD$2903,Counts!$B$2:$B$2903,$C$3,Counts!$C$2:$C$2903,$B55,Counts!$F$2:$F$2903,"Jun")/SUMIFS(Counts!$AC$2:$AC$2903,Counts!$B$2:$B$2903,$C$3,Counts!$C$2:$C$2903,$B55,Counts!$F$2:$F$2903,"Jun"),"")))</f>
        <v/>
      </c>
      <c r="F55" s="26" t="str">
        <f aca="false">IF($B55="","",IF(SUMIFS(Counts!$P$2:$P$2903,Counts!$B$2:$B$2903,$C$3,Counts!$C$2:$C$2903,$B55,Counts!$F$2:$F$2903,"Jul")&lt;Guide!$C$25,"",IFERROR(SUMIFS(Counts!$AD$2:$AD$2903,Counts!$B$2:$B$2903,$C$3,Counts!$C$2:$C$2903,$B55,Counts!$F$2:$F$2903,"Jul")/SUMIFS(Counts!$AC$2:$AC$2903,Counts!$B$2:$B$2903,$C$3,Counts!$C$2:$C$2903,$B55,Counts!$F$2:$F$2903,"Jul"),"")))</f>
        <v/>
      </c>
      <c r="G55" s="26" t="str">
        <f aca="false">IF($B55="","",IF(SUMIFS(Counts!$P$2:$P$2903,Counts!$B$2:$B$2903,$C$3,Counts!$C$2:$C$2903,$B55,Counts!$F$2:$F$2903,"Aug")&lt;Guide!$C$25,"",IFERROR(SUMIFS(Counts!$AD$2:$AD$2903,Counts!$B$2:$B$2903,$C$3,Counts!$C$2:$C$2903,$B55,Counts!$F$2:$F$2903,"Aug")/SUMIFS(Counts!$AC$2:$AC$2903,Counts!$B$2:$B$2903,$C$3,Counts!$C$2:$C$2903,$B55,Counts!$F$2:$F$2903,"Aug"),"")))</f>
        <v/>
      </c>
      <c r="H55" s="26" t="str">
        <f aca="false">IF($B55="","",IF(SUMIFS(Counts!$P$2:$P$2903,Counts!$B$2:$B$2903,$C$3,Counts!$C$2:$C$2903,$B55,Counts!$F$2:$F$2903,"Sep")&lt;Guide!$C$25,"",IFERROR(SUMIFS(Counts!$AD$2:$AD$2903,Counts!$B$2:$B$2903,$C$3,Counts!$C$2:$C$2903,$B55,Counts!$F$2:$F$2903,"Sep")/SUMIFS(Counts!$AC$2:$AC$2903,Counts!$B$2:$B$2903,$C$3,Counts!$C$2:$C$2903,$B55,Counts!$F$2:$F$2903,"Sep"),"")))</f>
        <v/>
      </c>
      <c r="I55" s="27" t="str">
        <f aca="false">IF($B55="","",IFERROR(SUMIFS(Counts!$AD$2:$AD$2903,Counts!$B$2:$B$2903,$C$3,Counts!$C$2:$C$2903,$B55)/SUMIFS(Counts!$AC$2:$AC$2903,Counts!$B$2:$B$2903,$C$3,Counts!$C$2:$C$2903,$B55),""))</f>
        <v/>
      </c>
    </row>
    <row r="56" customFormat="false" ht="15" hidden="false" customHeight="false" outlineLevel="0" collapsed="false">
      <c r="B56" s="16" t="str">
        <f aca="false">IF(23&lt;=COUNTIF(Lists!$F$1:$F$556,$C$3),INDEX(Lists!$G$1:$G$556,MATCH($C$3,Lists!$F$1:$F$556,0)+22),"")</f>
        <v/>
      </c>
      <c r="C56" s="26" t="str">
        <f aca="false">IF($B56="","",IF(SUMIFS(Counts!$P$2:$P$2903,Counts!$B$2:$B$2903,$C$3,Counts!$C$2:$C$2903,$B56,Counts!$F$2:$F$2903,"Mar-Apr")&lt;Guide!$C$25,"",IFERROR(SUMIFS(Counts!$AD$2:$AD$2903,Counts!$B$2:$B$2903,$C$3,Counts!$C$2:$C$2903,$B56,Counts!$F$2:$F$2903,"Mar-Apr")/SUMIFS(Counts!$AC$2:$AC$2903,Counts!$B$2:$B$2903,$C$3,Counts!$C$2:$C$2903,$B56,Counts!$F$2:$F$2903,"Mar-Apr"),"")))</f>
        <v/>
      </c>
      <c r="D56" s="26" t="str">
        <f aca="false">IF($B56="","",IF(SUMIFS(Counts!$P$2:$P$2903,Counts!$B$2:$B$2903,$C$3,Counts!$C$2:$C$2903,$B56,Counts!$F$2:$F$2903,"May")&lt;Guide!$C$25,"",IFERROR(SUMIFS(Counts!$AD$2:$AD$2903,Counts!$B$2:$B$2903,$C$3,Counts!$C$2:$C$2903,$B56,Counts!$F$2:$F$2903,"May")/SUMIFS(Counts!$AC$2:$AC$2903,Counts!$B$2:$B$2903,$C$3,Counts!$C$2:$C$2903,$B56,Counts!$F$2:$F$2903,"May"),"")))</f>
        <v/>
      </c>
      <c r="E56" s="26" t="str">
        <f aca="false">IF($B56="","",IF(SUMIFS(Counts!$P$2:$P$2903,Counts!$B$2:$B$2903,$C$3,Counts!$C$2:$C$2903,$B56,Counts!$F$2:$F$2903,"Jun")&lt;Guide!$C$25,"",IFERROR(SUMIFS(Counts!$AD$2:$AD$2903,Counts!$B$2:$B$2903,$C$3,Counts!$C$2:$C$2903,$B56,Counts!$F$2:$F$2903,"Jun")/SUMIFS(Counts!$AC$2:$AC$2903,Counts!$B$2:$B$2903,$C$3,Counts!$C$2:$C$2903,$B56,Counts!$F$2:$F$2903,"Jun"),"")))</f>
        <v/>
      </c>
      <c r="F56" s="26" t="str">
        <f aca="false">IF($B56="","",IF(SUMIFS(Counts!$P$2:$P$2903,Counts!$B$2:$B$2903,$C$3,Counts!$C$2:$C$2903,$B56,Counts!$F$2:$F$2903,"Jul")&lt;Guide!$C$25,"",IFERROR(SUMIFS(Counts!$AD$2:$AD$2903,Counts!$B$2:$B$2903,$C$3,Counts!$C$2:$C$2903,$B56,Counts!$F$2:$F$2903,"Jul")/SUMIFS(Counts!$AC$2:$AC$2903,Counts!$B$2:$B$2903,$C$3,Counts!$C$2:$C$2903,$B56,Counts!$F$2:$F$2903,"Jul"),"")))</f>
        <v/>
      </c>
      <c r="G56" s="26" t="str">
        <f aca="false">IF($B56="","",IF(SUMIFS(Counts!$P$2:$P$2903,Counts!$B$2:$B$2903,$C$3,Counts!$C$2:$C$2903,$B56,Counts!$F$2:$F$2903,"Aug")&lt;Guide!$C$25,"",IFERROR(SUMIFS(Counts!$AD$2:$AD$2903,Counts!$B$2:$B$2903,$C$3,Counts!$C$2:$C$2903,$B56,Counts!$F$2:$F$2903,"Aug")/SUMIFS(Counts!$AC$2:$AC$2903,Counts!$B$2:$B$2903,$C$3,Counts!$C$2:$C$2903,$B56,Counts!$F$2:$F$2903,"Aug"),"")))</f>
        <v/>
      </c>
      <c r="H56" s="26" t="str">
        <f aca="false">IF($B56="","",IF(SUMIFS(Counts!$P$2:$P$2903,Counts!$B$2:$B$2903,$C$3,Counts!$C$2:$C$2903,$B56,Counts!$F$2:$F$2903,"Sep")&lt;Guide!$C$25,"",IFERROR(SUMIFS(Counts!$AD$2:$AD$2903,Counts!$B$2:$B$2903,$C$3,Counts!$C$2:$C$2903,$B56,Counts!$F$2:$F$2903,"Sep")/SUMIFS(Counts!$AC$2:$AC$2903,Counts!$B$2:$B$2903,$C$3,Counts!$C$2:$C$2903,$B56,Counts!$F$2:$F$2903,"Sep"),"")))</f>
        <v/>
      </c>
      <c r="I56" s="27" t="str">
        <f aca="false">IF($B56="","",IFERROR(SUMIFS(Counts!$AD$2:$AD$2903,Counts!$B$2:$B$2903,$C$3,Counts!$C$2:$C$2903,$B56)/SUMIFS(Counts!$AC$2:$AC$2903,Counts!$B$2:$B$2903,$C$3,Counts!$C$2:$C$2903,$B56),""))</f>
        <v/>
      </c>
    </row>
    <row r="59" customFormat="false" ht="15" hidden="false" customHeight="false" outlineLevel="0" collapsed="false">
      <c r="B59" s="3" t="s">
        <v>72</v>
      </c>
    </row>
    <row r="60" customFormat="false" ht="15" hidden="false" customHeight="false" outlineLevel="0" collapsed="false">
      <c r="B60" s="15" t="s">
        <v>81</v>
      </c>
      <c r="C60" s="15" t="s">
        <v>53</v>
      </c>
      <c r="D60" s="15" t="s">
        <v>54</v>
      </c>
      <c r="E60" s="15" t="s">
        <v>55</v>
      </c>
      <c r="F60" s="15" t="s">
        <v>56</v>
      </c>
      <c r="G60" s="15" t="s">
        <v>57</v>
      </c>
      <c r="H60" s="15" t="s">
        <v>58</v>
      </c>
      <c r="I60" s="15" t="s">
        <v>59</v>
      </c>
    </row>
    <row r="61" customFormat="false" ht="15" hidden="false" customHeight="false" outlineLevel="0" collapsed="false">
      <c r="B61" s="16" t="str">
        <f aca="false">IF(1&lt;=COUNTIF(Lists!$F$1:$F$556,$C$3),INDEX(Lists!$G$1:$G$556,MATCH($C$3,Lists!$F$1:$F$556,0)+0),"")</f>
        <v>Lawrence Butler</v>
      </c>
      <c r="C61" s="26" t="n">
        <f aca="false">IF($B61="","",IF(SUMIFS(Counts!$P$2:$P$2903,Counts!$B$2:$B$2903,$C$3,Counts!$C$2:$C$2903,$B61,Counts!$F$2:$F$2903,"Mar-Apr")&lt;Guide!$C$25,"",IFERROR(SUMIFS(Counts!$N$2:$N$2903,Counts!$B$2:$B$2903,$C$3,Counts!$C$2:$C$2903,$B61,Counts!$F$2:$F$2903,"Mar-Apr")/SUMIFS(Counts!$M$2:$M$2903,Counts!$B$2:$B$2903,$C$3,Counts!$C$2:$C$2903,$B61,Counts!$F$2:$F$2903,"Mar-Apr"),"")))</f>
        <v>0.26046511627907</v>
      </c>
      <c r="D61" s="26" t="n">
        <f aca="false">IF($B61="","",IF(SUMIFS(Counts!$P$2:$P$2903,Counts!$B$2:$B$2903,$C$3,Counts!$C$2:$C$2903,$B61,Counts!$F$2:$F$2903,"May")&lt;Guide!$C$25,"",IFERROR(SUMIFS(Counts!$N$2:$N$2903,Counts!$B$2:$B$2903,$C$3,Counts!$C$2:$C$2903,$B61,Counts!$F$2:$F$2903,"May")/SUMIFS(Counts!$M$2:$M$2903,Counts!$B$2:$B$2903,$C$3,Counts!$C$2:$C$2903,$B61,Counts!$F$2:$F$2903,"May"),"")))</f>
        <v>0.195488721804511</v>
      </c>
      <c r="E61" s="26" t="n">
        <f aca="false">IF($B61="","",IF(SUMIFS(Counts!$P$2:$P$2903,Counts!$B$2:$B$2903,$C$3,Counts!$C$2:$C$2903,$B61,Counts!$F$2:$F$2903,"Jun")&lt;Guide!$C$25,"",IFERROR(SUMIFS(Counts!$N$2:$N$2903,Counts!$B$2:$B$2903,$C$3,Counts!$C$2:$C$2903,$B61,Counts!$F$2:$F$2903,"Jun")/SUMIFS(Counts!$M$2:$M$2903,Counts!$B$2:$B$2903,$C$3,Counts!$C$2:$C$2903,$B61,Counts!$F$2:$F$2903,"Jun"),"")))</f>
        <v>0.277372262773723</v>
      </c>
      <c r="F61" s="26" t="n">
        <f aca="false">IF($B61="","",IF(SUMIFS(Counts!$P$2:$P$2903,Counts!$B$2:$B$2903,$C$3,Counts!$C$2:$C$2903,$B61,Counts!$F$2:$F$2903,"Jul")&lt;Guide!$C$25,"",IFERROR(SUMIFS(Counts!$N$2:$N$2903,Counts!$B$2:$B$2903,$C$3,Counts!$C$2:$C$2903,$B61,Counts!$F$2:$F$2903,"Jul")/SUMIFS(Counts!$M$2:$M$2903,Counts!$B$2:$B$2903,$C$3,Counts!$C$2:$C$2903,$B61,Counts!$F$2:$F$2903,"Jul"),"")))</f>
        <v>0.224043715846995</v>
      </c>
      <c r="G61" s="26" t="n">
        <f aca="false">IF($B61="","",IF(SUMIFS(Counts!$P$2:$P$2903,Counts!$B$2:$B$2903,$C$3,Counts!$C$2:$C$2903,$B61,Counts!$F$2:$F$2903,"Aug")&lt;Guide!$C$25,"",IFERROR(SUMIFS(Counts!$N$2:$N$2903,Counts!$B$2:$B$2903,$C$3,Counts!$C$2:$C$2903,$B61,Counts!$F$2:$F$2903,"Aug")/SUMIFS(Counts!$M$2:$M$2903,Counts!$B$2:$B$2903,$C$3,Counts!$C$2:$C$2903,$B61,Counts!$F$2:$F$2903,"Aug"),"")))</f>
        <v>0.253787878787879</v>
      </c>
      <c r="H61" s="26" t="n">
        <f aca="false">IF($B61="","",IF(SUMIFS(Counts!$P$2:$P$2903,Counts!$B$2:$B$2903,$C$3,Counts!$C$2:$C$2903,$B61,Counts!$F$2:$F$2903,"Sep")&lt;Guide!$C$25,"",IFERROR(SUMIFS(Counts!$N$2:$N$2903,Counts!$B$2:$B$2903,$C$3,Counts!$C$2:$C$2903,$B61,Counts!$F$2:$F$2903,"Sep")/SUMIFS(Counts!$M$2:$M$2903,Counts!$B$2:$B$2903,$C$3,Counts!$C$2:$C$2903,$B61,Counts!$F$2:$F$2903,"Sep"),"")))</f>
        <v>0.25</v>
      </c>
      <c r="I61" s="27" t="n">
        <f aca="false">IF($B61="","",IFERROR(SUMIFS(Counts!$N$2:$N$2903,Counts!$B$2:$B$2903,$C$3,Counts!$C$2:$C$2903,$B61)/SUMIFS(Counts!$M$2:$M$2903,Counts!$B$2:$B$2903,$C$3,Counts!$C$2:$C$2903,$B61),""))</f>
        <v>0.245689655172414</v>
      </c>
    </row>
    <row r="62" customFormat="false" ht="15" hidden="false" customHeight="false" outlineLevel="0" collapsed="false">
      <c r="B62" s="16" t="str">
        <f aca="false">IF(2&lt;=COUNTIF(Lists!$F$1:$F$556,$C$3),INDEX(Lists!$G$1:$G$556,MATCH($C$3,Lists!$F$1:$F$556,0)+1),"")</f>
        <v>Jeff McNeil</v>
      </c>
      <c r="C62" s="26" t="n">
        <f aca="false">IF($B62="","",IF(SUMIFS(Counts!$P$2:$P$2903,Counts!$B$2:$B$2903,$C$3,Counts!$C$2:$C$2903,$B62,Counts!$F$2:$F$2903,"Mar-Apr")&lt;Guide!$C$25,"",IFERROR(SUMIFS(Counts!$N$2:$N$2903,Counts!$B$2:$B$2903,$C$3,Counts!$C$2:$C$2903,$B62,Counts!$F$2:$F$2903,"Mar-Apr")/SUMIFS(Counts!$M$2:$M$2903,Counts!$B$2:$B$2903,$C$3,Counts!$C$2:$C$2903,$B62,Counts!$F$2:$F$2903,"Mar-Apr"),"")))</f>
        <v>0.287128712871287</v>
      </c>
      <c r="D62" s="26" t="n">
        <f aca="false">IF($B62="","",IF(SUMIFS(Counts!$P$2:$P$2903,Counts!$B$2:$B$2903,$C$3,Counts!$C$2:$C$2903,$B62,Counts!$F$2:$F$2903,"May")&lt;Guide!$C$25,"",IFERROR(SUMIFS(Counts!$N$2:$N$2903,Counts!$B$2:$B$2903,$C$3,Counts!$C$2:$C$2903,$B62,Counts!$F$2:$F$2903,"May")/SUMIFS(Counts!$M$2:$M$2903,Counts!$B$2:$B$2903,$C$3,Counts!$C$2:$C$2903,$B62,Counts!$F$2:$F$2903,"May"),"")))</f>
        <v>0.342105263157895</v>
      </c>
      <c r="E62" s="26" t="n">
        <f aca="false">IF($B62="","",IF(SUMIFS(Counts!$P$2:$P$2903,Counts!$B$2:$B$2903,$C$3,Counts!$C$2:$C$2903,$B62,Counts!$F$2:$F$2903,"Jun")&lt;Guide!$C$25,"",IFERROR(SUMIFS(Counts!$N$2:$N$2903,Counts!$B$2:$B$2903,$C$3,Counts!$C$2:$C$2903,$B62,Counts!$F$2:$F$2903,"Jun")/SUMIFS(Counts!$M$2:$M$2903,Counts!$B$2:$B$2903,$C$3,Counts!$C$2:$C$2903,$B62,Counts!$F$2:$F$2903,"Jun"),"")))</f>
        <v>0.37007874015748</v>
      </c>
      <c r="F62" s="26" t="n">
        <f aca="false">IF($B62="","",IF(SUMIFS(Counts!$P$2:$P$2903,Counts!$B$2:$B$2903,$C$3,Counts!$C$2:$C$2903,$B62,Counts!$F$2:$F$2903,"Jul")&lt;Guide!$C$25,"",IFERROR(SUMIFS(Counts!$N$2:$N$2903,Counts!$B$2:$B$2903,$C$3,Counts!$C$2:$C$2903,$B62,Counts!$F$2:$F$2903,"Jul")/SUMIFS(Counts!$M$2:$M$2903,Counts!$B$2:$B$2903,$C$3,Counts!$C$2:$C$2903,$B62,Counts!$F$2:$F$2903,"Jul"),"")))</f>
        <v>0.346534653465347</v>
      </c>
      <c r="G62" s="26" t="n">
        <f aca="false">IF($B62="","",IF(SUMIFS(Counts!$P$2:$P$2903,Counts!$B$2:$B$2903,$C$3,Counts!$C$2:$C$2903,$B62,Counts!$F$2:$F$2903,"Aug")&lt;Guide!$C$25,"",IFERROR(SUMIFS(Counts!$N$2:$N$2903,Counts!$B$2:$B$2903,$C$3,Counts!$C$2:$C$2903,$B62,Counts!$F$2:$F$2903,"Aug")/SUMIFS(Counts!$M$2:$M$2903,Counts!$B$2:$B$2903,$C$3,Counts!$C$2:$C$2903,$B62,Counts!$F$2:$F$2903,"Aug"),"")))</f>
        <v>0.442857142857143</v>
      </c>
      <c r="H62" s="26" t="n">
        <f aca="false">IF($B62="","",IF(SUMIFS(Counts!$P$2:$P$2903,Counts!$B$2:$B$2903,$C$3,Counts!$C$2:$C$2903,$B62,Counts!$F$2:$F$2903,"Sep")&lt;Guide!$C$25,"",IFERROR(SUMIFS(Counts!$N$2:$N$2903,Counts!$B$2:$B$2903,$C$3,Counts!$C$2:$C$2903,$B62,Counts!$F$2:$F$2903,"Sep")/SUMIFS(Counts!$M$2:$M$2903,Counts!$B$2:$B$2903,$C$3,Counts!$C$2:$C$2903,$B62,Counts!$F$2:$F$2903,"Sep"),"")))</f>
        <v>0.407407407407407</v>
      </c>
      <c r="I62" s="27" t="n">
        <f aca="false">IF($B62="","",IFERROR(SUMIFS(Counts!$N$2:$N$2903,Counts!$B$2:$B$2903,$C$3,Counts!$C$2:$C$2903,$B62)/SUMIFS(Counts!$M$2:$M$2903,Counts!$B$2:$B$2903,$C$3,Counts!$C$2:$C$2903,$B62),""))</f>
        <v>0.36117136659436</v>
      </c>
    </row>
    <row r="63" customFormat="false" ht="15" hidden="false" customHeight="false" outlineLevel="0" collapsed="false">
      <c r="B63" s="16" t="str">
        <f aca="false">IF(3&lt;=COUNTIF(Lists!$F$1:$F$556,$C$3),INDEX(Lists!$G$1:$G$556,MATCH($C$3,Lists!$F$1:$F$556,0)+2),"")</f>
        <v>Henry Bolte</v>
      </c>
      <c r="C63" s="26" t="str">
        <f aca="false">IF($B63="","",IF(SUMIFS(Counts!$P$2:$P$2903,Counts!$B$2:$B$2903,$C$3,Counts!$C$2:$C$2903,$B63,Counts!$F$2:$F$2903,"Mar-Apr")&lt;Guide!$C$25,"",IFERROR(SUMIFS(Counts!$N$2:$N$2903,Counts!$B$2:$B$2903,$C$3,Counts!$C$2:$C$2903,$B63,Counts!$F$2:$F$2903,"Mar-Apr")/SUMIFS(Counts!$M$2:$M$2903,Counts!$B$2:$B$2903,$C$3,Counts!$C$2:$C$2903,$B63,Counts!$F$2:$F$2903,"Mar-Apr"),"")))</f>
        <v/>
      </c>
      <c r="D63" s="26" t="n">
        <f aca="false">IF($B63="","",IF(SUMIFS(Counts!$P$2:$P$2903,Counts!$B$2:$B$2903,$C$3,Counts!$C$2:$C$2903,$B63,Counts!$F$2:$F$2903,"May")&lt;Guide!$C$25,"",IFERROR(SUMIFS(Counts!$N$2:$N$2903,Counts!$B$2:$B$2903,$C$3,Counts!$C$2:$C$2903,$B63,Counts!$F$2:$F$2903,"May")/SUMIFS(Counts!$M$2:$M$2903,Counts!$B$2:$B$2903,$C$3,Counts!$C$2:$C$2903,$B63,Counts!$F$2:$F$2903,"May"),"")))</f>
        <v>0.261261261261261</v>
      </c>
      <c r="E63" s="26" t="n">
        <f aca="false">IF($B63="","",IF(SUMIFS(Counts!$P$2:$P$2903,Counts!$B$2:$B$2903,$C$3,Counts!$C$2:$C$2903,$B63,Counts!$F$2:$F$2903,"Jun")&lt;Guide!$C$25,"",IFERROR(SUMIFS(Counts!$N$2:$N$2903,Counts!$B$2:$B$2903,$C$3,Counts!$C$2:$C$2903,$B63,Counts!$F$2:$F$2903,"Jun")/SUMIFS(Counts!$M$2:$M$2903,Counts!$B$2:$B$2903,$C$3,Counts!$C$2:$C$2903,$B63,Counts!$F$2:$F$2903,"Jun"),"")))</f>
        <v>0.294736842105263</v>
      </c>
      <c r="F63" s="26" t="n">
        <f aca="false">IF($B63="","",IF(SUMIFS(Counts!$P$2:$P$2903,Counts!$B$2:$B$2903,$C$3,Counts!$C$2:$C$2903,$B63,Counts!$F$2:$F$2903,"Jul")&lt;Guide!$C$25,"",IFERROR(SUMIFS(Counts!$N$2:$N$2903,Counts!$B$2:$B$2903,$C$3,Counts!$C$2:$C$2903,$B63,Counts!$F$2:$F$2903,"Jul")/SUMIFS(Counts!$M$2:$M$2903,Counts!$B$2:$B$2903,$C$3,Counts!$C$2:$C$2903,$B63,Counts!$F$2:$F$2903,"Jul"),"")))</f>
        <v>0.322784810126582</v>
      </c>
      <c r="G63" s="26" t="n">
        <f aca="false">IF($B63="","",IF(SUMIFS(Counts!$P$2:$P$2903,Counts!$B$2:$B$2903,$C$3,Counts!$C$2:$C$2903,$B63,Counts!$F$2:$F$2903,"Aug")&lt;Guide!$C$25,"",IFERROR(SUMIFS(Counts!$N$2:$N$2903,Counts!$B$2:$B$2903,$C$3,Counts!$C$2:$C$2903,$B63,Counts!$F$2:$F$2903,"Aug")/SUMIFS(Counts!$M$2:$M$2903,Counts!$B$2:$B$2903,$C$3,Counts!$C$2:$C$2903,$B63,Counts!$F$2:$F$2903,"Aug"),"")))</f>
        <v>0.292682926829268</v>
      </c>
      <c r="H63" s="26" t="n">
        <f aca="false">IF($B63="","",IF(SUMIFS(Counts!$P$2:$P$2903,Counts!$B$2:$B$2903,$C$3,Counts!$C$2:$C$2903,$B63,Counts!$F$2:$F$2903,"Sep")&lt;Guide!$C$25,"",IFERROR(SUMIFS(Counts!$N$2:$N$2903,Counts!$B$2:$B$2903,$C$3,Counts!$C$2:$C$2903,$B63,Counts!$F$2:$F$2903,"Sep")/SUMIFS(Counts!$M$2:$M$2903,Counts!$B$2:$B$2903,$C$3,Counts!$C$2:$C$2903,$B63,Counts!$F$2:$F$2903,"Sep"),"")))</f>
        <v>0.245283018867925</v>
      </c>
      <c r="I63" s="27" t="n">
        <f aca="false">IF($B63="","",IFERROR(SUMIFS(Counts!$N$2:$N$2903,Counts!$B$2:$B$2903,$C$3,Counts!$C$2:$C$2903,$B63)/SUMIFS(Counts!$M$2:$M$2903,Counts!$B$2:$B$2903,$C$3,Counts!$C$2:$C$2903,$B63),""))</f>
        <v>0.283533260632497</v>
      </c>
    </row>
    <row r="64" customFormat="false" ht="15" hidden="false" customHeight="false" outlineLevel="0" collapsed="false">
      <c r="B64" s="16" t="str">
        <f aca="false">IF(4&lt;=COUNTIF(Lists!$F$1:$F$556,$C$3),INDEX(Lists!$G$1:$G$556,MATCH($C$3,Lists!$F$1:$F$556,0)+3),"")</f>
        <v>Shea Langeliers</v>
      </c>
      <c r="C64" s="26" t="n">
        <f aca="false">IF($B64="","",IF(SUMIFS(Counts!$P$2:$P$2903,Counts!$B$2:$B$2903,$C$3,Counts!$C$2:$C$2903,$B64,Counts!$F$2:$F$2903,"Mar-Apr")&lt;Guide!$C$25,"",IFERROR(SUMIFS(Counts!$N$2:$N$2903,Counts!$B$2:$B$2903,$C$3,Counts!$C$2:$C$2903,$B64,Counts!$F$2:$F$2903,"Mar-Apr")/SUMIFS(Counts!$M$2:$M$2903,Counts!$B$2:$B$2903,$C$3,Counts!$C$2:$C$2903,$B64,Counts!$F$2:$F$2903,"Mar-Apr"),"")))</f>
        <v>0.355072463768116</v>
      </c>
      <c r="D64" s="26" t="n">
        <f aca="false">IF($B64="","",IF(SUMIFS(Counts!$P$2:$P$2903,Counts!$B$2:$B$2903,$C$3,Counts!$C$2:$C$2903,$B64,Counts!$F$2:$F$2903,"May")&lt;Guide!$C$25,"",IFERROR(SUMIFS(Counts!$N$2:$N$2903,Counts!$B$2:$B$2903,$C$3,Counts!$C$2:$C$2903,$B64,Counts!$F$2:$F$2903,"May")/SUMIFS(Counts!$M$2:$M$2903,Counts!$B$2:$B$2903,$C$3,Counts!$C$2:$C$2903,$B64,Counts!$F$2:$F$2903,"May"),"")))</f>
        <v>0.257731958762887</v>
      </c>
      <c r="E64" s="26" t="n">
        <f aca="false">IF($B64="","",IF(SUMIFS(Counts!$P$2:$P$2903,Counts!$B$2:$B$2903,$C$3,Counts!$C$2:$C$2903,$B64,Counts!$F$2:$F$2903,"Jun")&lt;Guide!$C$25,"",IFERROR(SUMIFS(Counts!$N$2:$N$2903,Counts!$B$2:$B$2903,$C$3,Counts!$C$2:$C$2903,$B64,Counts!$F$2:$F$2903,"Jun")/SUMIFS(Counts!$M$2:$M$2903,Counts!$B$2:$B$2903,$C$3,Counts!$C$2:$C$2903,$B64,Counts!$F$2:$F$2903,"Jun"),"")))</f>
        <v>0.323404255319149</v>
      </c>
      <c r="F64" s="26" t="n">
        <f aca="false">IF($B64="","",IF(SUMIFS(Counts!$P$2:$P$2903,Counts!$B$2:$B$2903,$C$3,Counts!$C$2:$C$2903,$B64,Counts!$F$2:$F$2903,"Jul")&lt;Guide!$C$25,"",IFERROR(SUMIFS(Counts!$N$2:$N$2903,Counts!$B$2:$B$2903,$C$3,Counts!$C$2:$C$2903,$B64,Counts!$F$2:$F$2903,"Jul")/SUMIFS(Counts!$M$2:$M$2903,Counts!$B$2:$B$2903,$C$3,Counts!$C$2:$C$2903,$B64,Counts!$F$2:$F$2903,"Jul"),"")))</f>
        <v>0.344370860927152</v>
      </c>
      <c r="G64" s="26" t="str">
        <f aca="false">IF($B64="","",IF(SUMIFS(Counts!$P$2:$P$2903,Counts!$B$2:$B$2903,$C$3,Counts!$C$2:$C$2903,$B64,Counts!$F$2:$F$2903,"Aug")&lt;Guide!$C$25,"",IFERROR(SUMIFS(Counts!$N$2:$N$2903,Counts!$B$2:$B$2903,$C$3,Counts!$C$2:$C$2903,$B64,Counts!$F$2:$F$2903,"Aug")/SUMIFS(Counts!$M$2:$M$2903,Counts!$B$2:$B$2903,$C$3,Counts!$C$2:$C$2903,$B64,Counts!$F$2:$F$2903,"Aug"),"")))</f>
        <v/>
      </c>
      <c r="H64" s="26" t="n">
        <f aca="false">IF($B64="","",IF(SUMIFS(Counts!$P$2:$P$2903,Counts!$B$2:$B$2903,$C$3,Counts!$C$2:$C$2903,$B64,Counts!$F$2:$F$2903,"Sep")&lt;Guide!$C$25,"",IFERROR(SUMIFS(Counts!$N$2:$N$2903,Counts!$B$2:$B$2903,$C$3,Counts!$C$2:$C$2903,$B64,Counts!$F$2:$F$2903,"Sep")/SUMIFS(Counts!$M$2:$M$2903,Counts!$B$2:$B$2903,$C$3,Counts!$C$2:$C$2903,$B64,Counts!$F$2:$F$2903,"Sep"),"")))</f>
        <v>0.390243902439024</v>
      </c>
      <c r="I64" s="27" t="n">
        <f aca="false">IF($B64="","",IFERROR(SUMIFS(Counts!$N$2:$N$2903,Counts!$B$2:$B$2903,$C$3,Counts!$C$2:$C$2903,$B64)/SUMIFS(Counts!$M$2:$M$2903,Counts!$B$2:$B$2903,$C$3,Counts!$C$2:$C$2903,$B64),""))</f>
        <v>0.330949948927477</v>
      </c>
    </row>
    <row r="65" customFormat="false" ht="15" hidden="false" customHeight="false" outlineLevel="0" collapsed="false">
      <c r="B65" s="16" t="str">
        <f aca="false">IF(5&lt;=COUNTIF(Lists!$F$1:$F$556,$C$3),INDEX(Lists!$G$1:$G$556,MATCH($C$3,Lists!$F$1:$F$556,0)+4),"")</f>
        <v>Tyler Soderstrom</v>
      </c>
      <c r="C65" s="26" t="n">
        <f aca="false">IF($B65="","",IF(SUMIFS(Counts!$P$2:$P$2903,Counts!$B$2:$B$2903,$C$3,Counts!$C$2:$C$2903,$B65,Counts!$F$2:$F$2903,"Mar-Apr")&lt;Guide!$C$25,"",IFERROR(SUMIFS(Counts!$N$2:$N$2903,Counts!$B$2:$B$2903,$C$3,Counts!$C$2:$C$2903,$B65,Counts!$F$2:$F$2903,"Mar-Apr")/SUMIFS(Counts!$M$2:$M$2903,Counts!$B$2:$B$2903,$C$3,Counts!$C$2:$C$2903,$B65,Counts!$F$2:$F$2903,"Mar-Apr"),"")))</f>
        <v>0.309917355371901</v>
      </c>
      <c r="D65" s="26" t="n">
        <f aca="false">IF($B65="","",IF(SUMIFS(Counts!$P$2:$P$2903,Counts!$B$2:$B$2903,$C$3,Counts!$C$2:$C$2903,$B65,Counts!$F$2:$F$2903,"May")&lt;Guide!$C$25,"",IFERROR(SUMIFS(Counts!$N$2:$N$2903,Counts!$B$2:$B$2903,$C$3,Counts!$C$2:$C$2903,$B65,Counts!$F$2:$F$2903,"May")/SUMIFS(Counts!$M$2:$M$2903,Counts!$B$2:$B$2903,$C$3,Counts!$C$2:$C$2903,$B65,Counts!$F$2:$F$2903,"May"),"")))</f>
        <v>0.25</v>
      </c>
      <c r="E65" s="26" t="n">
        <f aca="false">IF($B65="","",IF(SUMIFS(Counts!$P$2:$P$2903,Counts!$B$2:$B$2903,$C$3,Counts!$C$2:$C$2903,$B65,Counts!$F$2:$F$2903,"Jun")&lt;Guide!$C$25,"",IFERROR(SUMIFS(Counts!$N$2:$N$2903,Counts!$B$2:$B$2903,$C$3,Counts!$C$2:$C$2903,$B65,Counts!$F$2:$F$2903,"Jun")/SUMIFS(Counts!$M$2:$M$2903,Counts!$B$2:$B$2903,$C$3,Counts!$C$2:$C$2903,$B65,Counts!$F$2:$F$2903,"Jun"),"")))</f>
        <v>0.212962962962963</v>
      </c>
      <c r="F65" s="26" t="n">
        <f aca="false">IF($B65="","",IF(SUMIFS(Counts!$P$2:$P$2903,Counts!$B$2:$B$2903,$C$3,Counts!$C$2:$C$2903,$B65,Counts!$F$2:$F$2903,"Jul")&lt;Guide!$C$25,"",IFERROR(SUMIFS(Counts!$N$2:$N$2903,Counts!$B$2:$B$2903,$C$3,Counts!$C$2:$C$2903,$B65,Counts!$F$2:$F$2903,"Jul")/SUMIFS(Counts!$M$2:$M$2903,Counts!$B$2:$B$2903,$C$3,Counts!$C$2:$C$2903,$B65,Counts!$F$2:$F$2903,"Jul"),"")))</f>
        <v>0.26027397260274</v>
      </c>
      <c r="G65" s="26" t="n">
        <f aca="false">IF($B65="","",IF(SUMIFS(Counts!$P$2:$P$2903,Counts!$B$2:$B$2903,$C$3,Counts!$C$2:$C$2903,$B65,Counts!$F$2:$F$2903,"Aug")&lt;Guide!$C$25,"",IFERROR(SUMIFS(Counts!$N$2:$N$2903,Counts!$B$2:$B$2903,$C$3,Counts!$C$2:$C$2903,$B65,Counts!$F$2:$F$2903,"Aug")/SUMIFS(Counts!$M$2:$M$2903,Counts!$B$2:$B$2903,$C$3,Counts!$C$2:$C$2903,$B65,Counts!$F$2:$F$2903,"Aug"),"")))</f>
        <v>0.25531914893617</v>
      </c>
      <c r="H65" s="26" t="str">
        <f aca="false">IF($B65="","",IF(SUMIFS(Counts!$P$2:$P$2903,Counts!$B$2:$B$2903,$C$3,Counts!$C$2:$C$2903,$B65,Counts!$F$2:$F$2903,"Sep")&lt;Guide!$C$25,"",IFERROR(SUMIFS(Counts!$N$2:$N$2903,Counts!$B$2:$B$2903,$C$3,Counts!$C$2:$C$2903,$B65,Counts!$F$2:$F$2903,"Sep")/SUMIFS(Counts!$M$2:$M$2903,Counts!$B$2:$B$2903,$C$3,Counts!$C$2:$C$2903,$B65,Counts!$F$2:$F$2903,"Sep"),"")))</f>
        <v/>
      </c>
      <c r="I65" s="27" t="n">
        <f aca="false">IF($B65="","",IFERROR(SUMIFS(Counts!$N$2:$N$2903,Counts!$B$2:$B$2903,$C$3,Counts!$C$2:$C$2903,$B65)/SUMIFS(Counts!$M$2:$M$2903,Counts!$B$2:$B$2903,$C$3,Counts!$C$2:$C$2903,$B65),""))</f>
        <v>0.259259259259259</v>
      </c>
    </row>
    <row r="66" customFormat="false" ht="15" hidden="false" customHeight="false" outlineLevel="0" collapsed="false">
      <c r="B66" s="16" t="str">
        <f aca="false">IF(6&lt;=COUNTIF(Lists!$F$1:$F$556,$C$3),INDEX(Lists!$G$1:$G$556,MATCH($C$3,Lists!$F$1:$F$556,0)+5),"")</f>
        <v>Zack Gelof</v>
      </c>
      <c r="C66" s="26" t="n">
        <f aca="false">IF($B66="","",IF(SUMIFS(Counts!$P$2:$P$2903,Counts!$B$2:$B$2903,$C$3,Counts!$C$2:$C$2903,$B66,Counts!$F$2:$F$2903,"Mar-Apr")&lt;Guide!$C$25,"",IFERROR(SUMIFS(Counts!$N$2:$N$2903,Counts!$B$2:$B$2903,$C$3,Counts!$C$2:$C$2903,$B66,Counts!$F$2:$F$2903,"Mar-Apr")/SUMIFS(Counts!$M$2:$M$2903,Counts!$B$2:$B$2903,$C$3,Counts!$C$2:$C$2903,$B66,Counts!$F$2:$F$2903,"Mar-Apr"),"")))</f>
        <v>0.186440677966102</v>
      </c>
      <c r="D66" s="26" t="n">
        <f aca="false">IF($B66="","",IF(SUMIFS(Counts!$P$2:$P$2903,Counts!$B$2:$B$2903,$C$3,Counts!$C$2:$C$2903,$B66,Counts!$F$2:$F$2903,"May")&lt;Guide!$C$25,"",IFERROR(SUMIFS(Counts!$N$2:$N$2903,Counts!$B$2:$B$2903,$C$3,Counts!$C$2:$C$2903,$B66,Counts!$F$2:$F$2903,"May")/SUMIFS(Counts!$M$2:$M$2903,Counts!$B$2:$B$2903,$C$3,Counts!$C$2:$C$2903,$B66,Counts!$F$2:$F$2903,"May"),"")))</f>
        <v>0.227722772277228</v>
      </c>
      <c r="E66" s="26" t="n">
        <f aca="false">IF($B66="","",IF(SUMIFS(Counts!$P$2:$P$2903,Counts!$B$2:$B$2903,$C$3,Counts!$C$2:$C$2903,$B66,Counts!$F$2:$F$2903,"Jun")&lt;Guide!$C$25,"",IFERROR(SUMIFS(Counts!$N$2:$N$2903,Counts!$B$2:$B$2903,$C$3,Counts!$C$2:$C$2903,$B66,Counts!$F$2:$F$2903,"Jun")/SUMIFS(Counts!$M$2:$M$2903,Counts!$B$2:$B$2903,$C$3,Counts!$C$2:$C$2903,$B66,Counts!$F$2:$F$2903,"Jun"),"")))</f>
        <v>0.25</v>
      </c>
      <c r="F66" s="26" t="str">
        <f aca="false">IF($B66="","",IF(SUMIFS(Counts!$P$2:$P$2903,Counts!$B$2:$B$2903,$C$3,Counts!$C$2:$C$2903,$B66,Counts!$F$2:$F$2903,"Jul")&lt;Guide!$C$25,"",IFERROR(SUMIFS(Counts!$N$2:$N$2903,Counts!$B$2:$B$2903,$C$3,Counts!$C$2:$C$2903,$B66,Counts!$F$2:$F$2903,"Jul")/SUMIFS(Counts!$M$2:$M$2903,Counts!$B$2:$B$2903,$C$3,Counts!$C$2:$C$2903,$B66,Counts!$F$2:$F$2903,"Jul"),"")))</f>
        <v/>
      </c>
      <c r="G66" s="26" t="n">
        <f aca="false">IF($B66="","",IF(SUMIFS(Counts!$P$2:$P$2903,Counts!$B$2:$B$2903,$C$3,Counts!$C$2:$C$2903,$B66,Counts!$F$2:$F$2903,"Aug")&lt;Guide!$C$25,"",IFERROR(SUMIFS(Counts!$N$2:$N$2903,Counts!$B$2:$B$2903,$C$3,Counts!$C$2:$C$2903,$B66,Counts!$F$2:$F$2903,"Aug")/SUMIFS(Counts!$M$2:$M$2903,Counts!$B$2:$B$2903,$C$3,Counts!$C$2:$C$2903,$B66,Counts!$F$2:$F$2903,"Aug"),"")))</f>
        <v>0.277486910994764</v>
      </c>
      <c r="H66" s="26" t="n">
        <f aca="false">IF($B66="","",IF(SUMIFS(Counts!$P$2:$P$2903,Counts!$B$2:$B$2903,$C$3,Counts!$C$2:$C$2903,$B66,Counts!$F$2:$F$2903,"Sep")&lt;Guide!$C$25,"",IFERROR(SUMIFS(Counts!$N$2:$N$2903,Counts!$B$2:$B$2903,$C$3,Counts!$C$2:$C$2903,$B66,Counts!$F$2:$F$2903,"Sep")/SUMIFS(Counts!$M$2:$M$2903,Counts!$B$2:$B$2903,$C$3,Counts!$C$2:$C$2903,$B66,Counts!$F$2:$F$2903,"Sep"),"")))</f>
        <v>0.260416666666667</v>
      </c>
      <c r="I66" s="27" t="n">
        <f aca="false">IF($B66="","",IFERROR(SUMIFS(Counts!$N$2:$N$2903,Counts!$B$2:$B$2903,$C$3,Counts!$C$2:$C$2903,$B66)/SUMIFS(Counts!$M$2:$M$2903,Counts!$B$2:$B$2903,$C$3,Counts!$C$2:$C$2903,$B66),""))</f>
        <v>0.253026634382567</v>
      </c>
    </row>
    <row r="67" customFormat="false" ht="15" hidden="false" customHeight="false" outlineLevel="0" collapsed="false">
      <c r="B67" s="16" t="str">
        <f aca="false">IF(7&lt;=COUNTIF(Lists!$F$1:$F$556,$C$3),INDEX(Lists!$G$1:$G$556,MATCH($C$3,Lists!$F$1:$F$556,0)+6),"")</f>
        <v>Nick Kurtz</v>
      </c>
      <c r="C67" s="26" t="n">
        <f aca="false">IF($B67="","",IF(SUMIFS(Counts!$P$2:$P$2903,Counts!$B$2:$B$2903,$C$3,Counts!$C$2:$C$2903,$B67,Counts!$F$2:$F$2903,"Mar-Apr")&lt;Guide!$C$25,"",IFERROR(SUMIFS(Counts!$N$2:$N$2903,Counts!$B$2:$B$2903,$C$3,Counts!$C$2:$C$2903,$B67,Counts!$F$2:$F$2903,"Mar-Apr")/SUMIFS(Counts!$M$2:$M$2903,Counts!$B$2:$B$2903,$C$3,Counts!$C$2:$C$2903,$B67,Counts!$F$2:$F$2903,"Mar-Apr"),"")))</f>
        <v>0.212464589235127</v>
      </c>
      <c r="D67" s="26" t="n">
        <f aca="false">IF($B67="","",IF(SUMIFS(Counts!$P$2:$P$2903,Counts!$B$2:$B$2903,$C$3,Counts!$C$2:$C$2903,$B67,Counts!$F$2:$F$2903,"May")&lt;Guide!$C$25,"",IFERROR(SUMIFS(Counts!$N$2:$N$2903,Counts!$B$2:$B$2903,$C$3,Counts!$C$2:$C$2903,$B67,Counts!$F$2:$F$2903,"May")/SUMIFS(Counts!$M$2:$M$2903,Counts!$B$2:$B$2903,$C$3,Counts!$C$2:$C$2903,$B67,Counts!$F$2:$F$2903,"May"),"")))</f>
        <v>0.210332103321033</v>
      </c>
      <c r="E67" s="26" t="n">
        <f aca="false">IF($B67="","",IF(SUMIFS(Counts!$P$2:$P$2903,Counts!$B$2:$B$2903,$C$3,Counts!$C$2:$C$2903,$B67,Counts!$F$2:$F$2903,"Jun")&lt;Guide!$C$25,"",IFERROR(SUMIFS(Counts!$N$2:$N$2903,Counts!$B$2:$B$2903,$C$3,Counts!$C$2:$C$2903,$B67,Counts!$F$2:$F$2903,"Jun")/SUMIFS(Counts!$M$2:$M$2903,Counts!$B$2:$B$2903,$C$3,Counts!$C$2:$C$2903,$B67,Counts!$F$2:$F$2903,"Jun"),"")))</f>
        <v>0.249056603773585</v>
      </c>
      <c r="F67" s="26" t="n">
        <f aca="false">IF($B67="","",IF(SUMIFS(Counts!$P$2:$P$2903,Counts!$B$2:$B$2903,$C$3,Counts!$C$2:$C$2903,$B67,Counts!$F$2:$F$2903,"Jul")&lt;Guide!$C$25,"",IFERROR(SUMIFS(Counts!$N$2:$N$2903,Counts!$B$2:$B$2903,$C$3,Counts!$C$2:$C$2903,$B67,Counts!$F$2:$F$2903,"Jul")/SUMIFS(Counts!$M$2:$M$2903,Counts!$B$2:$B$2903,$C$3,Counts!$C$2:$C$2903,$B67,Counts!$F$2:$F$2903,"Jul"),"")))</f>
        <v>0.321100917431193</v>
      </c>
      <c r="G67" s="26" t="str">
        <f aca="false">IF($B67="","",IF(SUMIFS(Counts!$P$2:$P$2903,Counts!$B$2:$B$2903,$C$3,Counts!$C$2:$C$2903,$B67,Counts!$F$2:$F$2903,"Aug")&lt;Guide!$C$25,"",IFERROR(SUMIFS(Counts!$N$2:$N$2903,Counts!$B$2:$B$2903,$C$3,Counts!$C$2:$C$2903,$B67,Counts!$F$2:$F$2903,"Aug")/SUMIFS(Counts!$M$2:$M$2903,Counts!$B$2:$B$2903,$C$3,Counts!$C$2:$C$2903,$B67,Counts!$F$2:$F$2903,"Aug"),"")))</f>
        <v/>
      </c>
      <c r="H67" s="26" t="str">
        <f aca="false">IF($B67="","",IF(SUMIFS(Counts!$P$2:$P$2903,Counts!$B$2:$B$2903,$C$3,Counts!$C$2:$C$2903,$B67,Counts!$F$2:$F$2903,"Sep")&lt;Guide!$C$25,"",IFERROR(SUMIFS(Counts!$N$2:$N$2903,Counts!$B$2:$B$2903,$C$3,Counts!$C$2:$C$2903,$B67,Counts!$F$2:$F$2903,"Sep")/SUMIFS(Counts!$M$2:$M$2903,Counts!$B$2:$B$2903,$C$3,Counts!$C$2:$C$2903,$B67,Counts!$F$2:$F$2903,"Sep"),"")))</f>
        <v/>
      </c>
      <c r="I67" s="27" t="n">
        <f aca="false">IF($B67="","",IFERROR(SUMIFS(Counts!$N$2:$N$2903,Counts!$B$2:$B$2903,$C$3,Counts!$C$2:$C$2903,$B67)/SUMIFS(Counts!$M$2:$M$2903,Counts!$B$2:$B$2903,$C$3,Counts!$C$2:$C$2903,$B67),""))</f>
        <v>0.233466933867735</v>
      </c>
    </row>
    <row r="68" customFormat="false" ht="15" hidden="false" customHeight="false" outlineLevel="0" collapsed="false">
      <c r="B68" s="16" t="str">
        <f aca="false">IF(8&lt;=COUNTIF(Lists!$F$1:$F$556,$C$3),INDEX(Lists!$G$1:$G$556,MATCH($C$3,Lists!$F$1:$F$556,0)+7),"")</f>
        <v>Carlos Cortes</v>
      </c>
      <c r="C68" s="26" t="n">
        <f aca="false">IF($B68="","",IF(SUMIFS(Counts!$P$2:$P$2903,Counts!$B$2:$B$2903,$C$3,Counts!$C$2:$C$2903,$B68,Counts!$F$2:$F$2903,"Mar-Apr")&lt;Guide!$C$25,"",IFERROR(SUMIFS(Counts!$N$2:$N$2903,Counts!$B$2:$B$2903,$C$3,Counts!$C$2:$C$2903,$B68,Counts!$F$2:$F$2903,"Mar-Apr")/SUMIFS(Counts!$M$2:$M$2903,Counts!$B$2:$B$2903,$C$3,Counts!$C$2:$C$2903,$B68,Counts!$F$2:$F$2903,"Mar-Apr"),"")))</f>
        <v>0.23030303030303</v>
      </c>
      <c r="D68" s="26" t="n">
        <f aca="false">IF($B68="","",IF(SUMIFS(Counts!$P$2:$P$2903,Counts!$B$2:$B$2903,$C$3,Counts!$C$2:$C$2903,$B68,Counts!$F$2:$F$2903,"May")&lt;Guide!$C$25,"",IFERROR(SUMIFS(Counts!$N$2:$N$2903,Counts!$B$2:$B$2903,$C$3,Counts!$C$2:$C$2903,$B68,Counts!$F$2:$F$2903,"May")/SUMIFS(Counts!$M$2:$M$2903,Counts!$B$2:$B$2903,$C$3,Counts!$C$2:$C$2903,$B68,Counts!$F$2:$F$2903,"May"),"")))</f>
        <v>0.231638418079096</v>
      </c>
      <c r="E68" s="26" t="n">
        <f aca="false">IF($B68="","",IF(SUMIFS(Counts!$P$2:$P$2903,Counts!$B$2:$B$2903,$C$3,Counts!$C$2:$C$2903,$B68,Counts!$F$2:$F$2903,"Jun")&lt;Guide!$C$25,"",IFERROR(SUMIFS(Counts!$N$2:$N$2903,Counts!$B$2:$B$2903,$C$3,Counts!$C$2:$C$2903,$B68,Counts!$F$2:$F$2903,"Jun")/SUMIFS(Counts!$M$2:$M$2903,Counts!$B$2:$B$2903,$C$3,Counts!$C$2:$C$2903,$B68,Counts!$F$2:$F$2903,"Jun"),"")))</f>
        <v>0.261682242990654</v>
      </c>
      <c r="F68" s="26" t="n">
        <f aca="false">IF($B68="","",IF(SUMIFS(Counts!$P$2:$P$2903,Counts!$B$2:$B$2903,$C$3,Counts!$C$2:$C$2903,$B68,Counts!$F$2:$F$2903,"Jul")&lt;Guide!$C$25,"",IFERROR(SUMIFS(Counts!$N$2:$N$2903,Counts!$B$2:$B$2903,$C$3,Counts!$C$2:$C$2903,$B68,Counts!$F$2:$F$2903,"Jul")/SUMIFS(Counts!$M$2:$M$2903,Counts!$B$2:$B$2903,$C$3,Counts!$C$2:$C$2903,$B68,Counts!$F$2:$F$2903,"Jul"),"")))</f>
        <v>0.348314606741573</v>
      </c>
      <c r="G68" s="26" t="n">
        <f aca="false">IF($B68="","",IF(SUMIFS(Counts!$P$2:$P$2903,Counts!$B$2:$B$2903,$C$3,Counts!$C$2:$C$2903,$B68,Counts!$F$2:$F$2903,"Aug")&lt;Guide!$C$25,"",IFERROR(SUMIFS(Counts!$N$2:$N$2903,Counts!$B$2:$B$2903,$C$3,Counts!$C$2:$C$2903,$B68,Counts!$F$2:$F$2903,"Aug")/SUMIFS(Counts!$M$2:$M$2903,Counts!$B$2:$B$2903,$C$3,Counts!$C$2:$C$2903,$B68,Counts!$F$2:$F$2903,"Aug"),"")))</f>
        <v>0.308823529411765</v>
      </c>
      <c r="H68" s="26" t="n">
        <f aca="false">IF($B68="","",IF(SUMIFS(Counts!$P$2:$P$2903,Counts!$B$2:$B$2903,$C$3,Counts!$C$2:$C$2903,$B68,Counts!$F$2:$F$2903,"Sep")&lt;Guide!$C$25,"",IFERROR(SUMIFS(Counts!$N$2:$N$2903,Counts!$B$2:$B$2903,$C$3,Counts!$C$2:$C$2903,$B68,Counts!$F$2:$F$2903,"Sep")/SUMIFS(Counts!$M$2:$M$2903,Counts!$B$2:$B$2903,$C$3,Counts!$C$2:$C$2903,$B68,Counts!$F$2:$F$2903,"Sep"),"")))</f>
        <v>0.351851851851852</v>
      </c>
      <c r="I68" s="27" t="n">
        <f aca="false">IF($B68="","",IFERROR(SUMIFS(Counts!$N$2:$N$2903,Counts!$B$2:$B$2903,$C$3,Counts!$C$2:$C$2903,$B68)/SUMIFS(Counts!$M$2:$M$2903,Counts!$B$2:$B$2903,$C$3,Counts!$C$2:$C$2903,$B68),""))</f>
        <v>0.278772378516624</v>
      </c>
    </row>
    <row r="69" customFormat="false" ht="15" hidden="false" customHeight="false" outlineLevel="0" collapsed="false">
      <c r="B69" s="16" t="str">
        <f aca="false">IF(9&lt;=COUNTIF(Lists!$F$1:$F$556,$C$3),INDEX(Lists!$G$1:$G$556,MATCH($C$3,Lists!$F$1:$F$556,0)+8),"")</f>
        <v>Jonah Heim</v>
      </c>
      <c r="C69" s="26" t="str">
        <f aca="false">IF($B69="","",IF(SUMIFS(Counts!$P$2:$P$2903,Counts!$B$2:$B$2903,$C$3,Counts!$C$2:$C$2903,$B69,Counts!$F$2:$F$2903,"Mar-Apr")&lt;Guide!$C$25,"",IFERROR(SUMIFS(Counts!$N$2:$N$2903,Counts!$B$2:$B$2903,$C$3,Counts!$C$2:$C$2903,$B69,Counts!$F$2:$F$2903,"Mar-Apr")/SUMIFS(Counts!$M$2:$M$2903,Counts!$B$2:$B$2903,$C$3,Counts!$C$2:$C$2903,$B69,Counts!$F$2:$F$2903,"Mar-Apr"),"")))</f>
        <v/>
      </c>
      <c r="D69" s="26" t="n">
        <f aca="false">IF($B69="","",IF(SUMIFS(Counts!$P$2:$P$2903,Counts!$B$2:$B$2903,$C$3,Counts!$C$2:$C$2903,$B69,Counts!$F$2:$F$2903,"May")&lt;Guide!$C$25,"",IFERROR(SUMIFS(Counts!$N$2:$N$2903,Counts!$B$2:$B$2903,$C$3,Counts!$C$2:$C$2903,$B69,Counts!$F$2:$F$2903,"May")/SUMIFS(Counts!$M$2:$M$2903,Counts!$B$2:$B$2903,$C$3,Counts!$C$2:$C$2903,$B69,Counts!$F$2:$F$2903,"May"),"")))</f>
        <v>0.338235294117647</v>
      </c>
      <c r="E69" s="26" t="n">
        <f aca="false">IF($B69="","",IF(SUMIFS(Counts!$P$2:$P$2903,Counts!$B$2:$B$2903,$C$3,Counts!$C$2:$C$2903,$B69,Counts!$F$2:$F$2903,"Jun")&lt;Guide!$C$25,"",IFERROR(SUMIFS(Counts!$N$2:$N$2903,Counts!$B$2:$B$2903,$C$3,Counts!$C$2:$C$2903,$B69,Counts!$F$2:$F$2903,"Jun")/SUMIFS(Counts!$M$2:$M$2903,Counts!$B$2:$B$2903,$C$3,Counts!$C$2:$C$2903,$B69,Counts!$F$2:$F$2903,"Jun"),"")))</f>
        <v>0.31404958677686</v>
      </c>
      <c r="F69" s="26" t="n">
        <f aca="false">IF($B69="","",IF(SUMIFS(Counts!$P$2:$P$2903,Counts!$B$2:$B$2903,$C$3,Counts!$C$2:$C$2903,$B69,Counts!$F$2:$F$2903,"Jul")&lt;Guide!$C$25,"",IFERROR(SUMIFS(Counts!$N$2:$N$2903,Counts!$B$2:$B$2903,$C$3,Counts!$C$2:$C$2903,$B69,Counts!$F$2:$F$2903,"Jul")/SUMIFS(Counts!$M$2:$M$2903,Counts!$B$2:$B$2903,$C$3,Counts!$C$2:$C$2903,$B69,Counts!$F$2:$F$2903,"Jul"),"")))</f>
        <v>0.350993377483444</v>
      </c>
      <c r="G69" s="26" t="n">
        <f aca="false">IF($B69="","",IF(SUMIFS(Counts!$P$2:$P$2903,Counts!$B$2:$B$2903,$C$3,Counts!$C$2:$C$2903,$B69,Counts!$F$2:$F$2903,"Aug")&lt;Guide!$C$25,"",IFERROR(SUMIFS(Counts!$N$2:$N$2903,Counts!$B$2:$B$2903,$C$3,Counts!$C$2:$C$2903,$B69,Counts!$F$2:$F$2903,"Aug")/SUMIFS(Counts!$M$2:$M$2903,Counts!$B$2:$B$2903,$C$3,Counts!$C$2:$C$2903,$B69,Counts!$F$2:$F$2903,"Aug"),"")))</f>
        <v>0.3</v>
      </c>
      <c r="H69" s="26" t="n">
        <f aca="false">IF($B69="","",IF(SUMIFS(Counts!$P$2:$P$2903,Counts!$B$2:$B$2903,$C$3,Counts!$C$2:$C$2903,$B69,Counts!$F$2:$F$2903,"Sep")&lt;Guide!$C$25,"",IFERROR(SUMIFS(Counts!$N$2:$N$2903,Counts!$B$2:$B$2903,$C$3,Counts!$C$2:$C$2903,$B69,Counts!$F$2:$F$2903,"Sep")/SUMIFS(Counts!$M$2:$M$2903,Counts!$B$2:$B$2903,$C$3,Counts!$C$2:$C$2903,$B69,Counts!$F$2:$F$2903,"Sep"),"")))</f>
        <v>0.393162393162393</v>
      </c>
      <c r="I69" s="27" t="n">
        <f aca="false">IF($B69="","",IFERROR(SUMIFS(Counts!$N$2:$N$2903,Counts!$B$2:$B$2903,$C$3,Counts!$C$2:$C$2903,$B69)/SUMIFS(Counts!$M$2:$M$2903,Counts!$B$2:$B$2903,$C$3,Counts!$C$2:$C$2903,$B69),""))</f>
        <v>0.335394126738794</v>
      </c>
    </row>
    <row r="70" customFormat="false" ht="15" hidden="false" customHeight="false" outlineLevel="0" collapsed="false">
      <c r="B70" s="16" t="str">
        <f aca="false">IF(10&lt;=COUNTIF(Lists!$F$1:$F$556,$C$3),INDEX(Lists!$G$1:$G$556,MATCH($C$3,Lists!$F$1:$F$556,0)+9),"")</f>
        <v>Jacob Wilson</v>
      </c>
      <c r="C70" s="26" t="n">
        <f aca="false">IF($B70="","",IF(SUMIFS(Counts!$P$2:$P$2903,Counts!$B$2:$B$2903,$C$3,Counts!$C$2:$C$2903,$B70,Counts!$F$2:$F$2903,"Mar-Apr")&lt;Guide!$C$25,"",IFERROR(SUMIFS(Counts!$N$2:$N$2903,Counts!$B$2:$B$2903,$C$3,Counts!$C$2:$C$2903,$B70,Counts!$F$2:$F$2903,"Mar-Apr")/SUMIFS(Counts!$M$2:$M$2903,Counts!$B$2:$B$2903,$C$3,Counts!$C$2:$C$2903,$B70,Counts!$F$2:$F$2903,"Mar-Apr"),"")))</f>
        <v>0.444444444444444</v>
      </c>
      <c r="D70" s="26" t="n">
        <f aca="false">IF($B70="","",IF(SUMIFS(Counts!$P$2:$P$2903,Counts!$B$2:$B$2903,$C$3,Counts!$C$2:$C$2903,$B70,Counts!$F$2:$F$2903,"May")&lt;Guide!$C$25,"",IFERROR(SUMIFS(Counts!$N$2:$N$2903,Counts!$B$2:$B$2903,$C$3,Counts!$C$2:$C$2903,$B70,Counts!$F$2:$F$2903,"May")/SUMIFS(Counts!$M$2:$M$2903,Counts!$B$2:$B$2903,$C$3,Counts!$C$2:$C$2903,$B70,Counts!$F$2:$F$2903,"May"),"")))</f>
        <v>0.4</v>
      </c>
      <c r="E70" s="26" t="n">
        <f aca="false">IF($B70="","",IF(SUMIFS(Counts!$P$2:$P$2903,Counts!$B$2:$B$2903,$C$3,Counts!$C$2:$C$2903,$B70,Counts!$F$2:$F$2903,"Jun")&lt;Guide!$C$25,"",IFERROR(SUMIFS(Counts!$N$2:$N$2903,Counts!$B$2:$B$2903,$C$3,Counts!$C$2:$C$2903,$B70,Counts!$F$2:$F$2903,"Jun")/SUMIFS(Counts!$M$2:$M$2903,Counts!$B$2:$B$2903,$C$3,Counts!$C$2:$C$2903,$B70,Counts!$F$2:$F$2903,"Jun"),"")))</f>
        <v>0.322222222222222</v>
      </c>
      <c r="F70" s="26" t="n">
        <f aca="false">IF($B70="","",IF(SUMIFS(Counts!$P$2:$P$2903,Counts!$B$2:$B$2903,$C$3,Counts!$C$2:$C$2903,$B70,Counts!$F$2:$F$2903,"Jul")&lt;Guide!$C$25,"",IFERROR(SUMIFS(Counts!$N$2:$N$2903,Counts!$B$2:$B$2903,$C$3,Counts!$C$2:$C$2903,$B70,Counts!$F$2:$F$2903,"Jul")/SUMIFS(Counts!$M$2:$M$2903,Counts!$B$2:$B$2903,$C$3,Counts!$C$2:$C$2903,$B70,Counts!$F$2:$F$2903,"Jul"),"")))</f>
        <v>0.431506849315069</v>
      </c>
      <c r="G70" s="26" t="n">
        <f aca="false">IF($B70="","",IF(SUMIFS(Counts!$P$2:$P$2903,Counts!$B$2:$B$2903,$C$3,Counts!$C$2:$C$2903,$B70,Counts!$F$2:$F$2903,"Aug")&lt;Guide!$C$25,"",IFERROR(SUMIFS(Counts!$N$2:$N$2903,Counts!$B$2:$B$2903,$C$3,Counts!$C$2:$C$2903,$B70,Counts!$F$2:$F$2903,"Aug")/SUMIFS(Counts!$M$2:$M$2903,Counts!$B$2:$B$2903,$C$3,Counts!$C$2:$C$2903,$B70,Counts!$F$2:$F$2903,"Aug"),"")))</f>
        <v>0.507692307692308</v>
      </c>
      <c r="H70" s="26" t="str">
        <f aca="false">IF($B70="","",IF(SUMIFS(Counts!$P$2:$P$2903,Counts!$B$2:$B$2903,$C$3,Counts!$C$2:$C$2903,$B70,Counts!$F$2:$F$2903,"Sep")&lt;Guide!$C$25,"",IFERROR(SUMIFS(Counts!$N$2:$N$2903,Counts!$B$2:$B$2903,$C$3,Counts!$C$2:$C$2903,$B70,Counts!$F$2:$F$2903,"Sep")/SUMIFS(Counts!$M$2:$M$2903,Counts!$B$2:$B$2903,$C$3,Counts!$C$2:$C$2903,$B70,Counts!$F$2:$F$2903,"Sep"),"")))</f>
        <v/>
      </c>
      <c r="I70" s="27" t="n">
        <f aca="false">IF($B70="","",IFERROR(SUMIFS(Counts!$N$2:$N$2903,Counts!$B$2:$B$2903,$C$3,Counts!$C$2:$C$2903,$B70)/SUMIFS(Counts!$M$2:$M$2903,Counts!$B$2:$B$2903,$C$3,Counts!$C$2:$C$2903,$B70),""))</f>
        <v>0.423469387755102</v>
      </c>
    </row>
    <row r="71" customFormat="false" ht="15" hidden="false" customHeight="false" outlineLevel="0" collapsed="false">
      <c r="B71" s="16" t="str">
        <f aca="false">IF(11&lt;=COUNTIF(Lists!$F$1:$F$556,$C$3),INDEX(Lists!$G$1:$G$556,MATCH($C$3,Lists!$F$1:$F$556,0)+10),"")</f>
        <v>Max Muncy</v>
      </c>
      <c r="C71" s="26" t="n">
        <f aca="false">IF($B71="","",IF(SUMIFS(Counts!$P$2:$P$2903,Counts!$B$2:$B$2903,$C$3,Counts!$C$2:$C$2903,$B71,Counts!$F$2:$F$2903,"Mar-Apr")&lt;Guide!$C$25,"",IFERROR(SUMIFS(Counts!$N$2:$N$2903,Counts!$B$2:$B$2903,$C$3,Counts!$C$2:$C$2903,$B71,Counts!$F$2:$F$2903,"Mar-Apr")/SUMIFS(Counts!$M$2:$M$2903,Counts!$B$2:$B$2903,$C$3,Counts!$C$2:$C$2903,$B71,Counts!$F$2:$F$2903,"Mar-Apr"),"")))</f>
        <v>0.373831775700935</v>
      </c>
      <c r="D71" s="26" t="str">
        <f aca="false">IF($B71="","",IF(SUMIFS(Counts!$P$2:$P$2903,Counts!$B$2:$B$2903,$C$3,Counts!$C$2:$C$2903,$B71,Counts!$F$2:$F$2903,"May")&lt;Guide!$C$25,"",IFERROR(SUMIFS(Counts!$N$2:$N$2903,Counts!$B$2:$B$2903,$C$3,Counts!$C$2:$C$2903,$B71,Counts!$F$2:$F$2903,"May")/SUMIFS(Counts!$M$2:$M$2903,Counts!$B$2:$B$2903,$C$3,Counts!$C$2:$C$2903,$B71,Counts!$F$2:$F$2903,"May"),"")))</f>
        <v/>
      </c>
      <c r="E71" s="26" t="n">
        <f aca="false">IF($B71="","",IF(SUMIFS(Counts!$P$2:$P$2903,Counts!$B$2:$B$2903,$C$3,Counts!$C$2:$C$2903,$B71,Counts!$F$2:$F$2903,"Jun")&lt;Guide!$C$25,"",IFERROR(SUMIFS(Counts!$N$2:$N$2903,Counts!$B$2:$B$2903,$C$3,Counts!$C$2:$C$2903,$B71,Counts!$F$2:$F$2903,"Jun")/SUMIFS(Counts!$M$2:$M$2903,Counts!$B$2:$B$2903,$C$3,Counts!$C$2:$C$2903,$B71,Counts!$F$2:$F$2903,"Jun"),"")))</f>
        <v>0.325581395348837</v>
      </c>
      <c r="F71" s="26" t="str">
        <f aca="false">IF($B71="","",IF(SUMIFS(Counts!$P$2:$P$2903,Counts!$B$2:$B$2903,$C$3,Counts!$C$2:$C$2903,$B71,Counts!$F$2:$F$2903,"Jul")&lt;Guide!$C$25,"",IFERROR(SUMIFS(Counts!$N$2:$N$2903,Counts!$B$2:$B$2903,$C$3,Counts!$C$2:$C$2903,$B71,Counts!$F$2:$F$2903,"Jul")/SUMIFS(Counts!$M$2:$M$2903,Counts!$B$2:$B$2903,$C$3,Counts!$C$2:$C$2903,$B71,Counts!$F$2:$F$2903,"Jul"),"")))</f>
        <v/>
      </c>
      <c r="G71" s="26" t="n">
        <f aca="false">IF($B71="","",IF(SUMIFS(Counts!$P$2:$P$2903,Counts!$B$2:$B$2903,$C$3,Counts!$C$2:$C$2903,$B71,Counts!$F$2:$F$2903,"Aug")&lt;Guide!$C$25,"",IFERROR(SUMIFS(Counts!$N$2:$N$2903,Counts!$B$2:$B$2903,$C$3,Counts!$C$2:$C$2903,$B71,Counts!$F$2:$F$2903,"Aug")/SUMIFS(Counts!$M$2:$M$2903,Counts!$B$2:$B$2903,$C$3,Counts!$C$2:$C$2903,$B71,Counts!$F$2:$F$2903,"Aug"),"")))</f>
        <v>0.3</v>
      </c>
      <c r="H71" s="26" t="n">
        <f aca="false">IF($B71="","",IF(SUMIFS(Counts!$P$2:$P$2903,Counts!$B$2:$B$2903,$C$3,Counts!$C$2:$C$2903,$B71,Counts!$F$2:$F$2903,"Sep")&lt;Guide!$C$25,"",IFERROR(SUMIFS(Counts!$N$2:$N$2903,Counts!$B$2:$B$2903,$C$3,Counts!$C$2:$C$2903,$B71,Counts!$F$2:$F$2903,"Sep")/SUMIFS(Counts!$M$2:$M$2903,Counts!$B$2:$B$2903,$C$3,Counts!$C$2:$C$2903,$B71,Counts!$F$2:$F$2903,"Sep"),"")))</f>
        <v>0.328571428571429</v>
      </c>
      <c r="I71" s="27" t="n">
        <f aca="false">IF($B71="","",IFERROR(SUMIFS(Counts!$N$2:$N$2903,Counts!$B$2:$B$2903,$C$3,Counts!$C$2:$C$2903,$B71)/SUMIFS(Counts!$M$2:$M$2903,Counts!$B$2:$B$2903,$C$3,Counts!$C$2:$C$2903,$B71),""))</f>
        <v>0.332197614991482</v>
      </c>
    </row>
    <row r="72" customFormat="false" ht="15" hidden="false" customHeight="false" outlineLevel="0" collapsed="false">
      <c r="B72" s="16" t="str">
        <f aca="false">IF(12&lt;=COUNTIF(Lists!$F$1:$F$556,$C$3),INDEX(Lists!$G$1:$G$556,MATCH($C$3,Lists!$F$1:$F$556,0)+11),"")</f>
        <v>Alika Williams</v>
      </c>
      <c r="C72" s="26" t="str">
        <f aca="false">IF($B72="","",IF(SUMIFS(Counts!$P$2:$P$2903,Counts!$B$2:$B$2903,$C$3,Counts!$C$2:$C$2903,$B72,Counts!$F$2:$F$2903,"Mar-Apr")&lt;Guide!$C$25,"",IFERROR(SUMIFS(Counts!$N$2:$N$2903,Counts!$B$2:$B$2903,$C$3,Counts!$C$2:$C$2903,$B72,Counts!$F$2:$F$2903,"Mar-Apr")/SUMIFS(Counts!$M$2:$M$2903,Counts!$B$2:$B$2903,$C$3,Counts!$C$2:$C$2903,$B72,Counts!$F$2:$F$2903,"Mar-Apr"),"")))</f>
        <v/>
      </c>
      <c r="D72" s="26" t="str">
        <f aca="false">IF($B72="","",IF(SUMIFS(Counts!$P$2:$P$2903,Counts!$B$2:$B$2903,$C$3,Counts!$C$2:$C$2903,$B72,Counts!$F$2:$F$2903,"May")&lt;Guide!$C$25,"",IFERROR(SUMIFS(Counts!$N$2:$N$2903,Counts!$B$2:$B$2903,$C$3,Counts!$C$2:$C$2903,$B72,Counts!$F$2:$F$2903,"May")/SUMIFS(Counts!$M$2:$M$2903,Counts!$B$2:$B$2903,$C$3,Counts!$C$2:$C$2903,$B72,Counts!$F$2:$F$2903,"May"),"")))</f>
        <v/>
      </c>
      <c r="E72" s="26" t="n">
        <f aca="false">IF($B72="","",IF(SUMIFS(Counts!$P$2:$P$2903,Counts!$B$2:$B$2903,$C$3,Counts!$C$2:$C$2903,$B72,Counts!$F$2:$F$2903,"Jun")&lt;Guide!$C$25,"",IFERROR(SUMIFS(Counts!$N$2:$N$2903,Counts!$B$2:$B$2903,$C$3,Counts!$C$2:$C$2903,$B72,Counts!$F$2:$F$2903,"Jun")/SUMIFS(Counts!$M$2:$M$2903,Counts!$B$2:$B$2903,$C$3,Counts!$C$2:$C$2903,$B72,Counts!$F$2:$F$2903,"Jun"),"")))</f>
        <v>0.37719298245614</v>
      </c>
      <c r="F72" s="26" t="n">
        <f aca="false">IF($B72="","",IF(SUMIFS(Counts!$P$2:$P$2903,Counts!$B$2:$B$2903,$C$3,Counts!$C$2:$C$2903,$B72,Counts!$F$2:$F$2903,"Jul")&lt;Guide!$C$25,"",IFERROR(SUMIFS(Counts!$N$2:$N$2903,Counts!$B$2:$B$2903,$C$3,Counts!$C$2:$C$2903,$B72,Counts!$F$2:$F$2903,"Jul")/SUMIFS(Counts!$M$2:$M$2903,Counts!$B$2:$B$2903,$C$3,Counts!$C$2:$C$2903,$B72,Counts!$F$2:$F$2903,"Jul"),"")))</f>
        <v>0.357142857142857</v>
      </c>
      <c r="G72" s="26" t="n">
        <f aca="false">IF($B72="","",IF(SUMIFS(Counts!$P$2:$P$2903,Counts!$B$2:$B$2903,$C$3,Counts!$C$2:$C$2903,$B72,Counts!$F$2:$F$2903,"Aug")&lt;Guide!$C$25,"",IFERROR(SUMIFS(Counts!$N$2:$N$2903,Counts!$B$2:$B$2903,$C$3,Counts!$C$2:$C$2903,$B72,Counts!$F$2:$F$2903,"Aug")/SUMIFS(Counts!$M$2:$M$2903,Counts!$B$2:$B$2903,$C$3,Counts!$C$2:$C$2903,$B72,Counts!$F$2:$F$2903,"Aug"),"")))</f>
        <v>0.376470588235294</v>
      </c>
      <c r="H72" s="26" t="n">
        <f aca="false">IF($B72="","",IF(SUMIFS(Counts!$P$2:$P$2903,Counts!$B$2:$B$2903,$C$3,Counts!$C$2:$C$2903,$B72,Counts!$F$2:$F$2903,"Sep")&lt;Guide!$C$25,"",IFERROR(SUMIFS(Counts!$N$2:$N$2903,Counts!$B$2:$B$2903,$C$3,Counts!$C$2:$C$2903,$B72,Counts!$F$2:$F$2903,"Sep")/SUMIFS(Counts!$M$2:$M$2903,Counts!$B$2:$B$2903,$C$3,Counts!$C$2:$C$2903,$B72,Counts!$F$2:$F$2903,"Sep"),"")))</f>
        <v>0.371428571428571</v>
      </c>
      <c r="I72" s="27" t="n">
        <f aca="false">IF($B72="","",IFERROR(SUMIFS(Counts!$N$2:$N$2903,Counts!$B$2:$B$2903,$C$3,Counts!$C$2:$C$2903,$B72)/SUMIFS(Counts!$M$2:$M$2903,Counts!$B$2:$B$2903,$C$3,Counts!$C$2:$C$2903,$B72),""))</f>
        <v>0.370731707317073</v>
      </c>
    </row>
    <row r="73" customFormat="false" ht="15" hidden="false" customHeight="false" outlineLevel="0" collapsed="false">
      <c r="B73" s="16" t="str">
        <f aca="false">IF(13&lt;=COUNTIF(Lists!$F$1:$F$556,$C$3),INDEX(Lists!$G$1:$G$556,MATCH($C$3,Lists!$F$1:$F$556,0)+12),"")</f>
        <v>Brent Rooker</v>
      </c>
      <c r="C73" s="26" t="n">
        <f aca="false">IF($B73="","",IF(SUMIFS(Counts!$P$2:$P$2903,Counts!$B$2:$B$2903,$C$3,Counts!$C$2:$C$2903,$B73,Counts!$F$2:$F$2903,"Mar-Apr")&lt;Guide!$C$25,"",IFERROR(SUMIFS(Counts!$N$2:$N$2903,Counts!$B$2:$B$2903,$C$3,Counts!$C$2:$C$2903,$B73,Counts!$F$2:$F$2903,"Mar-Apr")/SUMIFS(Counts!$M$2:$M$2903,Counts!$B$2:$B$2903,$C$3,Counts!$C$2:$C$2903,$B73,Counts!$F$2:$F$2903,"Mar-Apr"),"")))</f>
        <v>0.300884955752212</v>
      </c>
      <c r="D73" s="26" t="n">
        <f aca="false">IF($B73="","",IF(SUMIFS(Counts!$P$2:$P$2903,Counts!$B$2:$B$2903,$C$3,Counts!$C$2:$C$2903,$B73,Counts!$F$2:$F$2903,"May")&lt;Guide!$C$25,"",IFERROR(SUMIFS(Counts!$N$2:$N$2903,Counts!$B$2:$B$2903,$C$3,Counts!$C$2:$C$2903,$B73,Counts!$F$2:$F$2903,"May")/SUMIFS(Counts!$M$2:$M$2903,Counts!$B$2:$B$2903,$C$3,Counts!$C$2:$C$2903,$B73,Counts!$F$2:$F$2903,"May"),"")))</f>
        <v>0.327510917030568</v>
      </c>
      <c r="E73" s="26" t="n">
        <f aca="false">IF($B73="","",IF(SUMIFS(Counts!$P$2:$P$2903,Counts!$B$2:$B$2903,$C$3,Counts!$C$2:$C$2903,$B73,Counts!$F$2:$F$2903,"Jun")&lt;Guide!$C$25,"",IFERROR(SUMIFS(Counts!$N$2:$N$2903,Counts!$B$2:$B$2903,$C$3,Counts!$C$2:$C$2903,$B73,Counts!$F$2:$F$2903,"Jun")/SUMIFS(Counts!$M$2:$M$2903,Counts!$B$2:$B$2903,$C$3,Counts!$C$2:$C$2903,$B73,Counts!$F$2:$F$2903,"Jun"),"")))</f>
        <v>0.25</v>
      </c>
      <c r="F73" s="26" t="str">
        <f aca="false">IF($B73="","",IF(SUMIFS(Counts!$P$2:$P$2903,Counts!$B$2:$B$2903,$C$3,Counts!$C$2:$C$2903,$B73,Counts!$F$2:$F$2903,"Jul")&lt;Guide!$C$25,"",IFERROR(SUMIFS(Counts!$N$2:$N$2903,Counts!$B$2:$B$2903,$C$3,Counts!$C$2:$C$2903,$B73,Counts!$F$2:$F$2903,"Jul")/SUMIFS(Counts!$M$2:$M$2903,Counts!$B$2:$B$2903,$C$3,Counts!$C$2:$C$2903,$B73,Counts!$F$2:$F$2903,"Jul"),"")))</f>
        <v/>
      </c>
      <c r="G73" s="26" t="str">
        <f aca="false">IF($B73="","",IF(SUMIFS(Counts!$P$2:$P$2903,Counts!$B$2:$B$2903,$C$3,Counts!$C$2:$C$2903,$B73,Counts!$F$2:$F$2903,"Aug")&lt;Guide!$C$25,"",IFERROR(SUMIFS(Counts!$N$2:$N$2903,Counts!$B$2:$B$2903,$C$3,Counts!$C$2:$C$2903,$B73,Counts!$F$2:$F$2903,"Aug")/SUMIFS(Counts!$M$2:$M$2903,Counts!$B$2:$B$2903,$C$3,Counts!$C$2:$C$2903,$B73,Counts!$F$2:$F$2903,"Aug"),"")))</f>
        <v/>
      </c>
      <c r="H73" s="26" t="str">
        <f aca="false">IF($B73="","",IF(SUMIFS(Counts!$P$2:$P$2903,Counts!$B$2:$B$2903,$C$3,Counts!$C$2:$C$2903,$B73,Counts!$F$2:$F$2903,"Sep")&lt;Guide!$C$25,"",IFERROR(SUMIFS(Counts!$N$2:$N$2903,Counts!$B$2:$B$2903,$C$3,Counts!$C$2:$C$2903,$B73,Counts!$F$2:$F$2903,"Sep")/SUMIFS(Counts!$M$2:$M$2903,Counts!$B$2:$B$2903,$C$3,Counts!$C$2:$C$2903,$B73,Counts!$F$2:$F$2903,"Sep"),"")))</f>
        <v/>
      </c>
      <c r="I73" s="27" t="n">
        <f aca="false">IF($B73="","",IFERROR(SUMIFS(Counts!$N$2:$N$2903,Counts!$B$2:$B$2903,$C$3,Counts!$C$2:$C$2903,$B73)/SUMIFS(Counts!$M$2:$M$2903,Counts!$B$2:$B$2903,$C$3,Counts!$C$2:$C$2903,$B73),""))</f>
        <v>0.31025641025641</v>
      </c>
    </row>
    <row r="74" customFormat="false" ht="15" hidden="false" customHeight="false" outlineLevel="0" collapsed="false">
      <c r="B74" s="16" t="str">
        <f aca="false">IF(14&lt;=COUNTIF(Lists!$F$1:$F$556,$C$3),INDEX(Lists!$G$1:$G$556,MATCH($C$3,Lists!$F$1:$F$556,0)+13),"")</f>
        <v>Tommy White</v>
      </c>
      <c r="C74" s="26" t="str">
        <f aca="false">IF($B74="","",IF(SUMIFS(Counts!$P$2:$P$2903,Counts!$B$2:$B$2903,$C$3,Counts!$C$2:$C$2903,$B74,Counts!$F$2:$F$2903,"Mar-Apr")&lt;Guide!$C$25,"",IFERROR(SUMIFS(Counts!$N$2:$N$2903,Counts!$B$2:$B$2903,$C$3,Counts!$C$2:$C$2903,$B74,Counts!$F$2:$F$2903,"Mar-Apr")/SUMIFS(Counts!$M$2:$M$2903,Counts!$B$2:$B$2903,$C$3,Counts!$C$2:$C$2903,$B74,Counts!$F$2:$F$2903,"Mar-Apr"),"")))</f>
        <v/>
      </c>
      <c r="D74" s="26" t="str">
        <f aca="false">IF($B74="","",IF(SUMIFS(Counts!$P$2:$P$2903,Counts!$B$2:$B$2903,$C$3,Counts!$C$2:$C$2903,$B74,Counts!$F$2:$F$2903,"May")&lt;Guide!$C$25,"",IFERROR(SUMIFS(Counts!$N$2:$N$2903,Counts!$B$2:$B$2903,$C$3,Counts!$C$2:$C$2903,$B74,Counts!$F$2:$F$2903,"May")/SUMIFS(Counts!$M$2:$M$2903,Counts!$B$2:$B$2903,$C$3,Counts!$C$2:$C$2903,$B74,Counts!$F$2:$F$2903,"May"),"")))</f>
        <v/>
      </c>
      <c r="E74" s="26" t="str">
        <f aca="false">IF($B74="","",IF(SUMIFS(Counts!$P$2:$P$2903,Counts!$B$2:$B$2903,$C$3,Counts!$C$2:$C$2903,$B74,Counts!$F$2:$F$2903,"Jun")&lt;Guide!$C$25,"",IFERROR(SUMIFS(Counts!$N$2:$N$2903,Counts!$B$2:$B$2903,$C$3,Counts!$C$2:$C$2903,$B74,Counts!$F$2:$F$2903,"Jun")/SUMIFS(Counts!$M$2:$M$2903,Counts!$B$2:$B$2903,$C$3,Counts!$C$2:$C$2903,$B74,Counts!$F$2:$F$2903,"Jun"),"")))</f>
        <v/>
      </c>
      <c r="F74" s="26" t="n">
        <f aca="false">IF($B74="","",IF(SUMIFS(Counts!$P$2:$P$2903,Counts!$B$2:$B$2903,$C$3,Counts!$C$2:$C$2903,$B74,Counts!$F$2:$F$2903,"Jul")&lt;Guide!$C$25,"",IFERROR(SUMIFS(Counts!$N$2:$N$2903,Counts!$B$2:$B$2903,$C$3,Counts!$C$2:$C$2903,$B74,Counts!$F$2:$F$2903,"Jul")/SUMIFS(Counts!$M$2:$M$2903,Counts!$B$2:$B$2903,$C$3,Counts!$C$2:$C$2903,$B74,Counts!$F$2:$F$2903,"Jul"),"")))</f>
        <v>0.422680412371134</v>
      </c>
      <c r="G74" s="26" t="n">
        <f aca="false">IF($B74="","",IF(SUMIFS(Counts!$P$2:$P$2903,Counts!$B$2:$B$2903,$C$3,Counts!$C$2:$C$2903,$B74,Counts!$F$2:$F$2903,"Aug")&lt;Guide!$C$25,"",IFERROR(SUMIFS(Counts!$N$2:$N$2903,Counts!$B$2:$B$2903,$C$3,Counts!$C$2:$C$2903,$B74,Counts!$F$2:$F$2903,"Aug")/SUMIFS(Counts!$M$2:$M$2903,Counts!$B$2:$B$2903,$C$3,Counts!$C$2:$C$2903,$B74,Counts!$F$2:$F$2903,"Aug"),"")))</f>
        <v>0.403225806451613</v>
      </c>
      <c r="H74" s="26" t="n">
        <f aca="false">IF($B74="","",IF(SUMIFS(Counts!$P$2:$P$2903,Counts!$B$2:$B$2903,$C$3,Counts!$C$2:$C$2903,$B74,Counts!$F$2:$F$2903,"Sep")&lt;Guide!$C$25,"",IFERROR(SUMIFS(Counts!$N$2:$N$2903,Counts!$B$2:$B$2903,$C$3,Counts!$C$2:$C$2903,$B74,Counts!$F$2:$F$2903,"Sep")/SUMIFS(Counts!$M$2:$M$2903,Counts!$B$2:$B$2903,$C$3,Counts!$C$2:$C$2903,$B74,Counts!$F$2:$F$2903,"Sep"),"")))</f>
        <v>0.466666666666667</v>
      </c>
      <c r="I74" s="27" t="n">
        <f aca="false">IF($B74="","",IFERROR(SUMIFS(Counts!$N$2:$N$2903,Counts!$B$2:$B$2903,$C$3,Counts!$C$2:$C$2903,$B74)/SUMIFS(Counts!$M$2:$M$2903,Counts!$B$2:$B$2903,$C$3,Counts!$C$2:$C$2903,$B74),""))</f>
        <v>0.423592493297587</v>
      </c>
    </row>
    <row r="75" customFormat="false" ht="15" hidden="false" customHeight="false" outlineLevel="0" collapsed="false">
      <c r="B75" s="16" t="str">
        <f aca="false">IF(15&lt;=COUNTIF(Lists!$F$1:$F$556,$C$3),INDEX(Lists!$G$1:$G$556,MATCH($C$3,Lists!$F$1:$F$556,0)+14),"")</f>
        <v>Donovan Walton</v>
      </c>
      <c r="C75" s="26" t="str">
        <f aca="false">IF($B75="","",IF(SUMIFS(Counts!$P$2:$P$2903,Counts!$B$2:$B$2903,$C$3,Counts!$C$2:$C$2903,$B75,Counts!$F$2:$F$2903,"Mar-Apr")&lt;Guide!$C$25,"",IFERROR(SUMIFS(Counts!$N$2:$N$2903,Counts!$B$2:$B$2903,$C$3,Counts!$C$2:$C$2903,$B75,Counts!$F$2:$F$2903,"Mar-Apr")/SUMIFS(Counts!$M$2:$M$2903,Counts!$B$2:$B$2903,$C$3,Counts!$C$2:$C$2903,$B75,Counts!$F$2:$F$2903,"Mar-Apr"),"")))</f>
        <v/>
      </c>
      <c r="D75" s="26" t="str">
        <f aca="false">IF($B75="","",IF(SUMIFS(Counts!$P$2:$P$2903,Counts!$B$2:$B$2903,$C$3,Counts!$C$2:$C$2903,$B75,Counts!$F$2:$F$2903,"May")&lt;Guide!$C$25,"",IFERROR(SUMIFS(Counts!$N$2:$N$2903,Counts!$B$2:$B$2903,$C$3,Counts!$C$2:$C$2903,$B75,Counts!$F$2:$F$2903,"May")/SUMIFS(Counts!$M$2:$M$2903,Counts!$B$2:$B$2903,$C$3,Counts!$C$2:$C$2903,$B75,Counts!$F$2:$F$2903,"May"),"")))</f>
        <v/>
      </c>
      <c r="E75" s="26" t="str">
        <f aca="false">IF($B75="","",IF(SUMIFS(Counts!$P$2:$P$2903,Counts!$B$2:$B$2903,$C$3,Counts!$C$2:$C$2903,$B75,Counts!$F$2:$F$2903,"Jun")&lt;Guide!$C$25,"",IFERROR(SUMIFS(Counts!$N$2:$N$2903,Counts!$B$2:$B$2903,$C$3,Counts!$C$2:$C$2903,$B75,Counts!$F$2:$F$2903,"Jun")/SUMIFS(Counts!$M$2:$M$2903,Counts!$B$2:$B$2903,$C$3,Counts!$C$2:$C$2903,$B75,Counts!$F$2:$F$2903,"Jun"),"")))</f>
        <v/>
      </c>
      <c r="F75" s="26" t="n">
        <f aca="false">IF($B75="","",IF(SUMIFS(Counts!$P$2:$P$2903,Counts!$B$2:$B$2903,$C$3,Counts!$C$2:$C$2903,$B75,Counts!$F$2:$F$2903,"Jul")&lt;Guide!$C$25,"",IFERROR(SUMIFS(Counts!$N$2:$N$2903,Counts!$B$2:$B$2903,$C$3,Counts!$C$2:$C$2903,$B75,Counts!$F$2:$F$2903,"Jul")/SUMIFS(Counts!$M$2:$M$2903,Counts!$B$2:$B$2903,$C$3,Counts!$C$2:$C$2903,$B75,Counts!$F$2:$F$2903,"Jul"),"")))</f>
        <v>0.230769230769231</v>
      </c>
      <c r="G75" s="26" t="n">
        <f aca="false">IF($B75="","",IF(SUMIFS(Counts!$P$2:$P$2903,Counts!$B$2:$B$2903,$C$3,Counts!$C$2:$C$2903,$B75,Counts!$F$2:$F$2903,"Aug")&lt;Guide!$C$25,"",IFERROR(SUMIFS(Counts!$N$2:$N$2903,Counts!$B$2:$B$2903,$C$3,Counts!$C$2:$C$2903,$B75,Counts!$F$2:$F$2903,"Aug")/SUMIFS(Counts!$M$2:$M$2903,Counts!$B$2:$B$2903,$C$3,Counts!$C$2:$C$2903,$B75,Counts!$F$2:$F$2903,"Aug"),"")))</f>
        <v>0.308219178082192</v>
      </c>
      <c r="H75" s="26" t="n">
        <f aca="false">IF($B75="","",IF(SUMIFS(Counts!$P$2:$P$2903,Counts!$B$2:$B$2903,$C$3,Counts!$C$2:$C$2903,$B75,Counts!$F$2:$F$2903,"Sep")&lt;Guide!$C$25,"",IFERROR(SUMIFS(Counts!$N$2:$N$2903,Counts!$B$2:$B$2903,$C$3,Counts!$C$2:$C$2903,$B75,Counts!$F$2:$F$2903,"Sep")/SUMIFS(Counts!$M$2:$M$2903,Counts!$B$2:$B$2903,$C$3,Counts!$C$2:$C$2903,$B75,Counts!$F$2:$F$2903,"Sep"),"")))</f>
        <v>0.288732394366197</v>
      </c>
      <c r="I75" s="27" t="n">
        <f aca="false">IF($B75="","",IFERROR(SUMIFS(Counts!$N$2:$N$2903,Counts!$B$2:$B$2903,$C$3,Counts!$C$2:$C$2903,$B75)/SUMIFS(Counts!$M$2:$M$2903,Counts!$B$2:$B$2903,$C$3,Counts!$C$2:$C$2903,$B75),""))</f>
        <v>0.286118980169972</v>
      </c>
    </row>
    <row r="76" customFormat="false" ht="15" hidden="false" customHeight="false" outlineLevel="0" collapsed="false">
      <c r="B76" s="16" t="str">
        <f aca="false">IF(16&lt;=COUNTIF(Lists!$F$1:$F$556,$C$3),INDEX(Lists!$G$1:$G$556,MATCH($C$3,Lists!$F$1:$F$556,0)+15),"")</f>
        <v>Darell Hernaiz</v>
      </c>
      <c r="C76" s="26" t="n">
        <f aca="false">IF($B76="","",IF(SUMIFS(Counts!$P$2:$P$2903,Counts!$B$2:$B$2903,$C$3,Counts!$C$2:$C$2903,$B76,Counts!$F$2:$F$2903,"Mar-Apr")&lt;Guide!$C$25,"",IFERROR(SUMIFS(Counts!$N$2:$N$2903,Counts!$B$2:$B$2903,$C$3,Counts!$C$2:$C$2903,$B76,Counts!$F$2:$F$2903,"Mar-Apr")/SUMIFS(Counts!$M$2:$M$2903,Counts!$B$2:$B$2903,$C$3,Counts!$C$2:$C$2903,$B76,Counts!$F$2:$F$2903,"Mar-Apr"),"")))</f>
        <v>0.415094339622642</v>
      </c>
      <c r="D76" s="26" t="n">
        <f aca="false">IF($B76="","",IF(SUMIFS(Counts!$P$2:$P$2903,Counts!$B$2:$B$2903,$C$3,Counts!$C$2:$C$2903,$B76,Counts!$F$2:$F$2903,"May")&lt;Guide!$C$25,"",IFERROR(SUMIFS(Counts!$N$2:$N$2903,Counts!$B$2:$B$2903,$C$3,Counts!$C$2:$C$2903,$B76,Counts!$F$2:$F$2903,"May")/SUMIFS(Counts!$M$2:$M$2903,Counts!$B$2:$B$2903,$C$3,Counts!$C$2:$C$2903,$B76,Counts!$F$2:$F$2903,"May"),"")))</f>
        <v>0.322784810126582</v>
      </c>
      <c r="E76" s="26" t="str">
        <f aca="false">IF($B76="","",IF(SUMIFS(Counts!$P$2:$P$2903,Counts!$B$2:$B$2903,$C$3,Counts!$C$2:$C$2903,$B76,Counts!$F$2:$F$2903,"Jun")&lt;Guide!$C$25,"",IFERROR(SUMIFS(Counts!$N$2:$N$2903,Counts!$B$2:$B$2903,$C$3,Counts!$C$2:$C$2903,$B76,Counts!$F$2:$F$2903,"Jun")/SUMIFS(Counts!$M$2:$M$2903,Counts!$B$2:$B$2903,$C$3,Counts!$C$2:$C$2903,$B76,Counts!$F$2:$F$2903,"Jun"),"")))</f>
        <v/>
      </c>
      <c r="F76" s="26" t="str">
        <f aca="false">IF($B76="","",IF(SUMIFS(Counts!$P$2:$P$2903,Counts!$B$2:$B$2903,$C$3,Counts!$C$2:$C$2903,$B76,Counts!$F$2:$F$2903,"Jul")&lt;Guide!$C$25,"",IFERROR(SUMIFS(Counts!$N$2:$N$2903,Counts!$B$2:$B$2903,$C$3,Counts!$C$2:$C$2903,$B76,Counts!$F$2:$F$2903,"Jul")/SUMIFS(Counts!$M$2:$M$2903,Counts!$B$2:$B$2903,$C$3,Counts!$C$2:$C$2903,$B76,Counts!$F$2:$F$2903,"Jul"),"")))</f>
        <v/>
      </c>
      <c r="G76" s="26" t="n">
        <f aca="false">IF($B76="","",IF(SUMIFS(Counts!$P$2:$P$2903,Counts!$B$2:$B$2903,$C$3,Counts!$C$2:$C$2903,$B76,Counts!$F$2:$F$2903,"Aug")&lt;Guide!$C$25,"",IFERROR(SUMIFS(Counts!$N$2:$N$2903,Counts!$B$2:$B$2903,$C$3,Counts!$C$2:$C$2903,$B76,Counts!$F$2:$F$2903,"Aug")/SUMIFS(Counts!$M$2:$M$2903,Counts!$B$2:$B$2903,$C$3,Counts!$C$2:$C$2903,$B76,Counts!$F$2:$F$2903,"Aug"),"")))</f>
        <v>0.34</v>
      </c>
      <c r="H76" s="26" t="str">
        <f aca="false">IF($B76="","",IF(SUMIFS(Counts!$P$2:$P$2903,Counts!$B$2:$B$2903,$C$3,Counts!$C$2:$C$2903,$B76,Counts!$F$2:$F$2903,"Sep")&lt;Guide!$C$25,"",IFERROR(SUMIFS(Counts!$N$2:$N$2903,Counts!$B$2:$B$2903,$C$3,Counts!$C$2:$C$2903,$B76,Counts!$F$2:$F$2903,"Sep")/SUMIFS(Counts!$M$2:$M$2903,Counts!$B$2:$B$2903,$C$3,Counts!$C$2:$C$2903,$B76,Counts!$F$2:$F$2903,"Sep"),"")))</f>
        <v/>
      </c>
      <c r="I76" s="27" t="n">
        <f aca="false">IF($B76="","",IFERROR(SUMIFS(Counts!$N$2:$N$2903,Counts!$B$2:$B$2903,$C$3,Counts!$C$2:$C$2903,$B76)/SUMIFS(Counts!$M$2:$M$2903,Counts!$B$2:$B$2903,$C$3,Counts!$C$2:$C$2903,$B76),""))</f>
        <v>0.362017804154303</v>
      </c>
    </row>
    <row r="77" customFormat="false" ht="15" hidden="false" customHeight="false" outlineLevel="0" collapsed="false">
      <c r="B77" s="16" t="str">
        <f aca="false">IF(17&lt;=COUNTIF(Lists!$F$1:$F$556,$C$3),INDEX(Lists!$G$1:$G$556,MATCH($C$3,Lists!$F$1:$F$556,0)+16),"")</f>
        <v>Colby Thomas</v>
      </c>
      <c r="C77" s="26" t="str">
        <f aca="false">IF($B77="","",IF(SUMIFS(Counts!$P$2:$P$2903,Counts!$B$2:$B$2903,$C$3,Counts!$C$2:$C$2903,$B77,Counts!$F$2:$F$2903,"Mar-Apr")&lt;Guide!$C$25,"",IFERROR(SUMIFS(Counts!$N$2:$N$2903,Counts!$B$2:$B$2903,$C$3,Counts!$C$2:$C$2903,$B77,Counts!$F$2:$F$2903,"Mar-Apr")/SUMIFS(Counts!$M$2:$M$2903,Counts!$B$2:$B$2903,$C$3,Counts!$C$2:$C$2903,$B77,Counts!$F$2:$F$2903,"Mar-Apr"),"")))</f>
        <v/>
      </c>
      <c r="D77" s="26" t="n">
        <f aca="false">IF($B77="","",IF(SUMIFS(Counts!$P$2:$P$2903,Counts!$B$2:$B$2903,$C$3,Counts!$C$2:$C$2903,$B77,Counts!$F$2:$F$2903,"May")&lt;Guide!$C$25,"",IFERROR(SUMIFS(Counts!$N$2:$N$2903,Counts!$B$2:$B$2903,$C$3,Counts!$C$2:$C$2903,$B77,Counts!$F$2:$F$2903,"May")/SUMIFS(Counts!$M$2:$M$2903,Counts!$B$2:$B$2903,$C$3,Counts!$C$2:$C$2903,$B77,Counts!$F$2:$F$2903,"May"),"")))</f>
        <v>0.428571428571429</v>
      </c>
      <c r="E77" s="26" t="n">
        <f aca="false">IF($B77="","",IF(SUMIFS(Counts!$P$2:$P$2903,Counts!$B$2:$B$2903,$C$3,Counts!$C$2:$C$2903,$B77,Counts!$F$2:$F$2903,"Jun")&lt;Guide!$C$25,"",IFERROR(SUMIFS(Counts!$N$2:$N$2903,Counts!$B$2:$B$2903,$C$3,Counts!$C$2:$C$2903,$B77,Counts!$F$2:$F$2903,"Jun")/SUMIFS(Counts!$M$2:$M$2903,Counts!$B$2:$B$2903,$C$3,Counts!$C$2:$C$2903,$B77,Counts!$F$2:$F$2903,"Jun"),"")))</f>
        <v>0.375</v>
      </c>
      <c r="F77" s="26" t="n">
        <f aca="false">IF($B77="","",IF(SUMIFS(Counts!$P$2:$P$2903,Counts!$B$2:$B$2903,$C$3,Counts!$C$2:$C$2903,$B77,Counts!$F$2:$F$2903,"Jul")&lt;Guide!$C$25,"",IFERROR(SUMIFS(Counts!$N$2:$N$2903,Counts!$B$2:$B$2903,$C$3,Counts!$C$2:$C$2903,$B77,Counts!$F$2:$F$2903,"Jul")/SUMIFS(Counts!$M$2:$M$2903,Counts!$B$2:$B$2903,$C$3,Counts!$C$2:$C$2903,$B77,Counts!$F$2:$F$2903,"Jul"),"")))</f>
        <v>0.5</v>
      </c>
      <c r="G77" s="26" t="str">
        <f aca="false">IF($B77="","",IF(SUMIFS(Counts!$P$2:$P$2903,Counts!$B$2:$B$2903,$C$3,Counts!$C$2:$C$2903,$B77,Counts!$F$2:$F$2903,"Aug")&lt;Guide!$C$25,"",IFERROR(SUMIFS(Counts!$N$2:$N$2903,Counts!$B$2:$B$2903,$C$3,Counts!$C$2:$C$2903,$B77,Counts!$F$2:$F$2903,"Aug")/SUMIFS(Counts!$M$2:$M$2903,Counts!$B$2:$B$2903,$C$3,Counts!$C$2:$C$2903,$B77,Counts!$F$2:$F$2903,"Aug"),"")))</f>
        <v/>
      </c>
      <c r="H77" s="26" t="str">
        <f aca="false">IF($B77="","",IF(SUMIFS(Counts!$P$2:$P$2903,Counts!$B$2:$B$2903,$C$3,Counts!$C$2:$C$2903,$B77,Counts!$F$2:$F$2903,"Sep")&lt;Guide!$C$25,"",IFERROR(SUMIFS(Counts!$N$2:$N$2903,Counts!$B$2:$B$2903,$C$3,Counts!$C$2:$C$2903,$B77,Counts!$F$2:$F$2903,"Sep")/SUMIFS(Counts!$M$2:$M$2903,Counts!$B$2:$B$2903,$C$3,Counts!$C$2:$C$2903,$B77,Counts!$F$2:$F$2903,"Sep"),"")))</f>
        <v/>
      </c>
      <c r="I77" s="27" t="n">
        <f aca="false">IF($B77="","",IFERROR(SUMIFS(Counts!$N$2:$N$2903,Counts!$B$2:$B$2903,$C$3,Counts!$C$2:$C$2903,$B77)/SUMIFS(Counts!$M$2:$M$2903,Counts!$B$2:$B$2903,$C$3,Counts!$C$2:$C$2903,$B77),""))</f>
        <v>0.429184549356223</v>
      </c>
    </row>
    <row r="78" customFormat="false" ht="15" hidden="false" customHeight="false" outlineLevel="0" collapsed="false">
      <c r="B78" s="16" t="str">
        <f aca="false">IF(18&lt;=COUNTIF(Lists!$F$1:$F$556,$C$3),INDEX(Lists!$G$1:$G$556,MATCH($C$3,Lists!$F$1:$F$556,0)+17),"")</f>
        <v>Denzel Clarke</v>
      </c>
      <c r="C78" s="26" t="n">
        <f aca="false">IF($B78="","",IF(SUMIFS(Counts!$P$2:$P$2903,Counts!$B$2:$B$2903,$C$3,Counts!$C$2:$C$2903,$B78,Counts!$F$2:$F$2903,"Mar-Apr")&lt;Guide!$C$25,"",IFERROR(SUMIFS(Counts!$N$2:$N$2903,Counts!$B$2:$B$2903,$C$3,Counts!$C$2:$C$2903,$B78,Counts!$F$2:$F$2903,"Mar-Apr")/SUMIFS(Counts!$M$2:$M$2903,Counts!$B$2:$B$2903,$C$3,Counts!$C$2:$C$2903,$B78,Counts!$F$2:$F$2903,"Mar-Apr"),"")))</f>
        <v>0.290076335877863</v>
      </c>
      <c r="D78" s="26" t="str">
        <f aca="false">IF($B78="","",IF(SUMIFS(Counts!$P$2:$P$2903,Counts!$B$2:$B$2903,$C$3,Counts!$C$2:$C$2903,$B78,Counts!$F$2:$F$2903,"May")&lt;Guide!$C$25,"",IFERROR(SUMIFS(Counts!$N$2:$N$2903,Counts!$B$2:$B$2903,$C$3,Counts!$C$2:$C$2903,$B78,Counts!$F$2:$F$2903,"May")/SUMIFS(Counts!$M$2:$M$2903,Counts!$B$2:$B$2903,$C$3,Counts!$C$2:$C$2903,$B78,Counts!$F$2:$F$2903,"May"),"")))</f>
        <v/>
      </c>
      <c r="E78" s="26" t="str">
        <f aca="false">IF($B78="","",IF(SUMIFS(Counts!$P$2:$P$2903,Counts!$B$2:$B$2903,$C$3,Counts!$C$2:$C$2903,$B78,Counts!$F$2:$F$2903,"Jun")&lt;Guide!$C$25,"",IFERROR(SUMIFS(Counts!$N$2:$N$2903,Counts!$B$2:$B$2903,$C$3,Counts!$C$2:$C$2903,$B78,Counts!$F$2:$F$2903,"Jun")/SUMIFS(Counts!$M$2:$M$2903,Counts!$B$2:$B$2903,$C$3,Counts!$C$2:$C$2903,$B78,Counts!$F$2:$F$2903,"Jun"),"")))</f>
        <v/>
      </c>
      <c r="F78" s="26" t="str">
        <f aca="false">IF($B78="","",IF(SUMIFS(Counts!$P$2:$P$2903,Counts!$B$2:$B$2903,$C$3,Counts!$C$2:$C$2903,$B78,Counts!$F$2:$F$2903,"Jul")&lt;Guide!$C$25,"",IFERROR(SUMIFS(Counts!$N$2:$N$2903,Counts!$B$2:$B$2903,$C$3,Counts!$C$2:$C$2903,$B78,Counts!$F$2:$F$2903,"Jul")/SUMIFS(Counts!$M$2:$M$2903,Counts!$B$2:$B$2903,$C$3,Counts!$C$2:$C$2903,$B78,Counts!$F$2:$F$2903,"Jul"),"")))</f>
        <v/>
      </c>
      <c r="G78" s="26" t="str">
        <f aca="false">IF($B78="","",IF(SUMIFS(Counts!$P$2:$P$2903,Counts!$B$2:$B$2903,$C$3,Counts!$C$2:$C$2903,$B78,Counts!$F$2:$F$2903,"Aug")&lt;Guide!$C$25,"",IFERROR(SUMIFS(Counts!$N$2:$N$2903,Counts!$B$2:$B$2903,$C$3,Counts!$C$2:$C$2903,$B78,Counts!$F$2:$F$2903,"Aug")/SUMIFS(Counts!$M$2:$M$2903,Counts!$B$2:$B$2903,$C$3,Counts!$C$2:$C$2903,$B78,Counts!$F$2:$F$2903,"Aug"),"")))</f>
        <v/>
      </c>
      <c r="H78" s="26" t="n">
        <f aca="false">IF($B78="","",IF(SUMIFS(Counts!$P$2:$P$2903,Counts!$B$2:$B$2903,$C$3,Counts!$C$2:$C$2903,$B78,Counts!$F$2:$F$2903,"Sep")&lt;Guide!$C$25,"",IFERROR(SUMIFS(Counts!$N$2:$N$2903,Counts!$B$2:$B$2903,$C$3,Counts!$C$2:$C$2903,$B78,Counts!$F$2:$F$2903,"Sep")/SUMIFS(Counts!$M$2:$M$2903,Counts!$B$2:$B$2903,$C$3,Counts!$C$2:$C$2903,$B78,Counts!$F$2:$F$2903,"Sep"),"")))</f>
        <v>0.192982456140351</v>
      </c>
      <c r="I78" s="27" t="n">
        <f aca="false">IF($B78="","",IFERROR(SUMIFS(Counts!$N$2:$N$2903,Counts!$B$2:$B$2903,$C$3,Counts!$C$2:$C$2903,$B78)/SUMIFS(Counts!$M$2:$M$2903,Counts!$B$2:$B$2903,$C$3,Counts!$C$2:$C$2903,$B78),""))</f>
        <v>0.26063829787234</v>
      </c>
    </row>
    <row r="79" customFormat="false" ht="15" hidden="false" customHeight="false" outlineLevel="0" collapsed="false">
      <c r="B79" s="16" t="str">
        <f aca="false">IF(19&lt;=COUNTIF(Lists!$F$1:$F$556,$C$3),INDEX(Lists!$G$1:$G$556,MATCH($C$3,Lists!$F$1:$F$556,0)+18),"")</f>
        <v>Brian Serven</v>
      </c>
      <c r="C79" s="26" t="str">
        <f aca="false">IF($B79="","",IF(SUMIFS(Counts!$P$2:$P$2903,Counts!$B$2:$B$2903,$C$3,Counts!$C$2:$C$2903,$B79,Counts!$F$2:$F$2903,"Mar-Apr")&lt;Guide!$C$25,"",IFERROR(SUMIFS(Counts!$N$2:$N$2903,Counts!$B$2:$B$2903,$C$3,Counts!$C$2:$C$2903,$B79,Counts!$F$2:$F$2903,"Mar-Apr")/SUMIFS(Counts!$M$2:$M$2903,Counts!$B$2:$B$2903,$C$3,Counts!$C$2:$C$2903,$B79,Counts!$F$2:$F$2903,"Mar-Apr"),"")))</f>
        <v/>
      </c>
      <c r="D79" s="26" t="str">
        <f aca="false">IF($B79="","",IF(SUMIFS(Counts!$P$2:$P$2903,Counts!$B$2:$B$2903,$C$3,Counts!$C$2:$C$2903,$B79,Counts!$F$2:$F$2903,"May")&lt;Guide!$C$25,"",IFERROR(SUMIFS(Counts!$N$2:$N$2903,Counts!$B$2:$B$2903,$C$3,Counts!$C$2:$C$2903,$B79,Counts!$F$2:$F$2903,"May")/SUMIFS(Counts!$M$2:$M$2903,Counts!$B$2:$B$2903,$C$3,Counts!$C$2:$C$2903,$B79,Counts!$F$2:$F$2903,"May"),"")))</f>
        <v/>
      </c>
      <c r="E79" s="26" t="str">
        <f aca="false">IF($B79="","",IF(SUMIFS(Counts!$P$2:$P$2903,Counts!$B$2:$B$2903,$C$3,Counts!$C$2:$C$2903,$B79,Counts!$F$2:$F$2903,"Jun")&lt;Guide!$C$25,"",IFERROR(SUMIFS(Counts!$N$2:$N$2903,Counts!$B$2:$B$2903,$C$3,Counts!$C$2:$C$2903,$B79,Counts!$F$2:$F$2903,"Jun")/SUMIFS(Counts!$M$2:$M$2903,Counts!$B$2:$B$2903,$C$3,Counts!$C$2:$C$2903,$B79,Counts!$F$2:$F$2903,"Jun"),"")))</f>
        <v/>
      </c>
      <c r="F79" s="26" t="str">
        <f aca="false">IF($B79="","",IF(SUMIFS(Counts!$P$2:$P$2903,Counts!$B$2:$B$2903,$C$3,Counts!$C$2:$C$2903,$B79,Counts!$F$2:$F$2903,"Jul")&lt;Guide!$C$25,"",IFERROR(SUMIFS(Counts!$N$2:$N$2903,Counts!$B$2:$B$2903,$C$3,Counts!$C$2:$C$2903,$B79,Counts!$F$2:$F$2903,"Jul")/SUMIFS(Counts!$M$2:$M$2903,Counts!$B$2:$B$2903,$C$3,Counts!$C$2:$C$2903,$B79,Counts!$F$2:$F$2903,"Jul"),"")))</f>
        <v/>
      </c>
      <c r="G79" s="26" t="n">
        <f aca="false">IF($B79="","",IF(SUMIFS(Counts!$P$2:$P$2903,Counts!$B$2:$B$2903,$C$3,Counts!$C$2:$C$2903,$B79,Counts!$F$2:$F$2903,"Aug")&lt;Guide!$C$25,"",IFERROR(SUMIFS(Counts!$N$2:$N$2903,Counts!$B$2:$B$2903,$C$3,Counts!$C$2:$C$2903,$B79,Counts!$F$2:$F$2903,"Aug")/SUMIFS(Counts!$M$2:$M$2903,Counts!$B$2:$B$2903,$C$3,Counts!$C$2:$C$2903,$B79,Counts!$F$2:$F$2903,"Aug"),"")))</f>
        <v>0.325</v>
      </c>
      <c r="H79" s="26" t="n">
        <f aca="false">IF($B79="","",IF(SUMIFS(Counts!$P$2:$P$2903,Counts!$B$2:$B$2903,$C$3,Counts!$C$2:$C$2903,$B79,Counts!$F$2:$F$2903,"Sep")&lt;Guide!$C$25,"",IFERROR(SUMIFS(Counts!$N$2:$N$2903,Counts!$B$2:$B$2903,$C$3,Counts!$C$2:$C$2903,$B79,Counts!$F$2:$F$2903,"Sep")/SUMIFS(Counts!$M$2:$M$2903,Counts!$B$2:$B$2903,$C$3,Counts!$C$2:$C$2903,$B79,Counts!$F$2:$F$2903,"Sep"),"")))</f>
        <v>0.333333333333333</v>
      </c>
      <c r="I79" s="27" t="n">
        <f aca="false">IF($B79="","",IFERROR(SUMIFS(Counts!$N$2:$N$2903,Counts!$B$2:$B$2903,$C$3,Counts!$C$2:$C$2903,$B79)/SUMIFS(Counts!$M$2:$M$2903,Counts!$B$2:$B$2903,$C$3,Counts!$C$2:$C$2903,$B79),""))</f>
        <v>0.316129032258065</v>
      </c>
    </row>
    <row r="80" customFormat="false" ht="15" hidden="false" customHeight="false" outlineLevel="0" collapsed="false">
      <c r="B80" s="16" t="str">
        <f aca="false">IF(20&lt;=COUNTIF(Lists!$F$1:$F$556,$C$3),INDEX(Lists!$G$1:$G$556,MATCH($C$3,Lists!$F$1:$F$556,0)+19),"")</f>
        <v>Joshua Kuroda-Grauer</v>
      </c>
      <c r="C80" s="26" t="str">
        <f aca="false">IF($B80="","",IF(SUMIFS(Counts!$P$2:$P$2903,Counts!$B$2:$B$2903,$C$3,Counts!$C$2:$C$2903,$B80,Counts!$F$2:$F$2903,"Mar-Apr")&lt;Guide!$C$25,"",IFERROR(SUMIFS(Counts!$N$2:$N$2903,Counts!$B$2:$B$2903,$C$3,Counts!$C$2:$C$2903,$B80,Counts!$F$2:$F$2903,"Mar-Apr")/SUMIFS(Counts!$M$2:$M$2903,Counts!$B$2:$B$2903,$C$3,Counts!$C$2:$C$2903,$B80,Counts!$F$2:$F$2903,"Mar-Apr"),"")))</f>
        <v/>
      </c>
      <c r="D80" s="26" t="str">
        <f aca="false">IF($B80="","",IF(SUMIFS(Counts!$P$2:$P$2903,Counts!$B$2:$B$2903,$C$3,Counts!$C$2:$C$2903,$B80,Counts!$F$2:$F$2903,"May")&lt;Guide!$C$25,"",IFERROR(SUMIFS(Counts!$N$2:$N$2903,Counts!$B$2:$B$2903,$C$3,Counts!$C$2:$C$2903,$B80,Counts!$F$2:$F$2903,"May")/SUMIFS(Counts!$M$2:$M$2903,Counts!$B$2:$B$2903,$C$3,Counts!$C$2:$C$2903,$B80,Counts!$F$2:$F$2903,"May"),"")))</f>
        <v/>
      </c>
      <c r="E80" s="26" t="str">
        <f aca="false">IF($B80="","",IF(SUMIFS(Counts!$P$2:$P$2903,Counts!$B$2:$B$2903,$C$3,Counts!$C$2:$C$2903,$B80,Counts!$F$2:$F$2903,"Jun")&lt;Guide!$C$25,"",IFERROR(SUMIFS(Counts!$N$2:$N$2903,Counts!$B$2:$B$2903,$C$3,Counts!$C$2:$C$2903,$B80,Counts!$F$2:$F$2903,"Jun")/SUMIFS(Counts!$M$2:$M$2903,Counts!$B$2:$B$2903,$C$3,Counts!$C$2:$C$2903,$B80,Counts!$F$2:$F$2903,"Jun"),"")))</f>
        <v/>
      </c>
      <c r="F80" s="26" t="n">
        <f aca="false">IF($B80="","",IF(SUMIFS(Counts!$P$2:$P$2903,Counts!$B$2:$B$2903,$C$3,Counts!$C$2:$C$2903,$B80,Counts!$F$2:$F$2903,"Jul")&lt;Guide!$C$25,"",IFERROR(SUMIFS(Counts!$N$2:$N$2903,Counts!$B$2:$B$2903,$C$3,Counts!$C$2:$C$2903,$B80,Counts!$F$2:$F$2903,"Jul")/SUMIFS(Counts!$M$2:$M$2903,Counts!$B$2:$B$2903,$C$3,Counts!$C$2:$C$2903,$B80,Counts!$F$2:$F$2903,"Jul"),"")))</f>
        <v>0.416666666666667</v>
      </c>
      <c r="G80" s="26" t="str">
        <f aca="false">IF($B80="","",IF(SUMIFS(Counts!$P$2:$P$2903,Counts!$B$2:$B$2903,$C$3,Counts!$C$2:$C$2903,$B80,Counts!$F$2:$F$2903,"Aug")&lt;Guide!$C$25,"",IFERROR(SUMIFS(Counts!$N$2:$N$2903,Counts!$B$2:$B$2903,$C$3,Counts!$C$2:$C$2903,$B80,Counts!$F$2:$F$2903,"Aug")/SUMIFS(Counts!$M$2:$M$2903,Counts!$B$2:$B$2903,$C$3,Counts!$C$2:$C$2903,$B80,Counts!$F$2:$F$2903,"Aug"),"")))</f>
        <v/>
      </c>
      <c r="H80" s="26" t="str">
        <f aca="false">IF($B80="","",IF(SUMIFS(Counts!$P$2:$P$2903,Counts!$B$2:$B$2903,$C$3,Counts!$C$2:$C$2903,$B80,Counts!$F$2:$F$2903,"Sep")&lt;Guide!$C$25,"",IFERROR(SUMIFS(Counts!$N$2:$N$2903,Counts!$B$2:$B$2903,$C$3,Counts!$C$2:$C$2903,$B80,Counts!$F$2:$F$2903,"Sep")/SUMIFS(Counts!$M$2:$M$2903,Counts!$B$2:$B$2903,$C$3,Counts!$C$2:$C$2903,$B80,Counts!$F$2:$F$2903,"Sep"),"")))</f>
        <v/>
      </c>
      <c r="I80" s="27" t="n">
        <f aca="false">IF($B80="","",IFERROR(SUMIFS(Counts!$N$2:$N$2903,Counts!$B$2:$B$2903,$C$3,Counts!$C$2:$C$2903,$B80)/SUMIFS(Counts!$M$2:$M$2903,Counts!$B$2:$B$2903,$C$3,Counts!$C$2:$C$2903,$B80),""))</f>
        <v>0.403100775193798</v>
      </c>
    </row>
    <row r="81" customFormat="false" ht="15" hidden="false" customHeight="false" outlineLevel="0" collapsed="false">
      <c r="B81" s="16" t="str">
        <f aca="false">IF(21&lt;=COUNTIF(Lists!$F$1:$F$556,$C$3),INDEX(Lists!$G$1:$G$556,MATCH($C$3,Lists!$F$1:$F$556,0)+20),"")</f>
        <v/>
      </c>
      <c r="C81" s="26" t="str">
        <f aca="false">IF($B81="","",IF(SUMIFS(Counts!$P$2:$P$2903,Counts!$B$2:$B$2903,$C$3,Counts!$C$2:$C$2903,$B81,Counts!$F$2:$F$2903,"Mar-Apr")&lt;Guide!$C$25,"",IFERROR(SUMIFS(Counts!$N$2:$N$2903,Counts!$B$2:$B$2903,$C$3,Counts!$C$2:$C$2903,$B81,Counts!$F$2:$F$2903,"Mar-Apr")/SUMIFS(Counts!$M$2:$M$2903,Counts!$B$2:$B$2903,$C$3,Counts!$C$2:$C$2903,$B81,Counts!$F$2:$F$2903,"Mar-Apr"),"")))</f>
        <v/>
      </c>
      <c r="D81" s="26" t="str">
        <f aca="false">IF($B81="","",IF(SUMIFS(Counts!$P$2:$P$2903,Counts!$B$2:$B$2903,$C$3,Counts!$C$2:$C$2903,$B81,Counts!$F$2:$F$2903,"May")&lt;Guide!$C$25,"",IFERROR(SUMIFS(Counts!$N$2:$N$2903,Counts!$B$2:$B$2903,$C$3,Counts!$C$2:$C$2903,$B81,Counts!$F$2:$F$2903,"May")/SUMIFS(Counts!$M$2:$M$2903,Counts!$B$2:$B$2903,$C$3,Counts!$C$2:$C$2903,$B81,Counts!$F$2:$F$2903,"May"),"")))</f>
        <v/>
      </c>
      <c r="E81" s="26" t="str">
        <f aca="false">IF($B81="","",IF(SUMIFS(Counts!$P$2:$P$2903,Counts!$B$2:$B$2903,$C$3,Counts!$C$2:$C$2903,$B81,Counts!$F$2:$F$2903,"Jun")&lt;Guide!$C$25,"",IFERROR(SUMIFS(Counts!$N$2:$N$2903,Counts!$B$2:$B$2903,$C$3,Counts!$C$2:$C$2903,$B81,Counts!$F$2:$F$2903,"Jun")/SUMIFS(Counts!$M$2:$M$2903,Counts!$B$2:$B$2903,$C$3,Counts!$C$2:$C$2903,$B81,Counts!$F$2:$F$2903,"Jun"),"")))</f>
        <v/>
      </c>
      <c r="F81" s="26" t="str">
        <f aca="false">IF($B81="","",IF(SUMIFS(Counts!$P$2:$P$2903,Counts!$B$2:$B$2903,$C$3,Counts!$C$2:$C$2903,$B81,Counts!$F$2:$F$2903,"Jul")&lt;Guide!$C$25,"",IFERROR(SUMIFS(Counts!$N$2:$N$2903,Counts!$B$2:$B$2903,$C$3,Counts!$C$2:$C$2903,$B81,Counts!$F$2:$F$2903,"Jul")/SUMIFS(Counts!$M$2:$M$2903,Counts!$B$2:$B$2903,$C$3,Counts!$C$2:$C$2903,$B81,Counts!$F$2:$F$2903,"Jul"),"")))</f>
        <v/>
      </c>
      <c r="G81" s="26" t="str">
        <f aca="false">IF($B81="","",IF(SUMIFS(Counts!$P$2:$P$2903,Counts!$B$2:$B$2903,$C$3,Counts!$C$2:$C$2903,$B81,Counts!$F$2:$F$2903,"Aug")&lt;Guide!$C$25,"",IFERROR(SUMIFS(Counts!$N$2:$N$2903,Counts!$B$2:$B$2903,$C$3,Counts!$C$2:$C$2903,$B81,Counts!$F$2:$F$2903,"Aug")/SUMIFS(Counts!$M$2:$M$2903,Counts!$B$2:$B$2903,$C$3,Counts!$C$2:$C$2903,$B81,Counts!$F$2:$F$2903,"Aug"),"")))</f>
        <v/>
      </c>
      <c r="H81" s="26" t="str">
        <f aca="false">IF($B81="","",IF(SUMIFS(Counts!$P$2:$P$2903,Counts!$B$2:$B$2903,$C$3,Counts!$C$2:$C$2903,$B81,Counts!$F$2:$F$2903,"Sep")&lt;Guide!$C$25,"",IFERROR(SUMIFS(Counts!$N$2:$N$2903,Counts!$B$2:$B$2903,$C$3,Counts!$C$2:$C$2903,$B81,Counts!$F$2:$F$2903,"Sep")/SUMIFS(Counts!$M$2:$M$2903,Counts!$B$2:$B$2903,$C$3,Counts!$C$2:$C$2903,$B81,Counts!$F$2:$F$2903,"Sep"),"")))</f>
        <v/>
      </c>
      <c r="I81" s="27" t="str">
        <f aca="false">IF($B81="","",IFERROR(SUMIFS(Counts!$N$2:$N$2903,Counts!$B$2:$B$2903,$C$3,Counts!$C$2:$C$2903,$B81)/SUMIFS(Counts!$M$2:$M$2903,Counts!$B$2:$B$2903,$C$3,Counts!$C$2:$C$2903,$B81),""))</f>
        <v/>
      </c>
    </row>
    <row r="82" customFormat="false" ht="15" hidden="false" customHeight="false" outlineLevel="0" collapsed="false">
      <c r="B82" s="16" t="str">
        <f aca="false">IF(22&lt;=COUNTIF(Lists!$F$1:$F$556,$C$3),INDEX(Lists!$G$1:$G$556,MATCH($C$3,Lists!$F$1:$F$556,0)+21),"")</f>
        <v/>
      </c>
      <c r="C82" s="26" t="str">
        <f aca="false">IF($B82="","",IF(SUMIFS(Counts!$P$2:$P$2903,Counts!$B$2:$B$2903,$C$3,Counts!$C$2:$C$2903,$B82,Counts!$F$2:$F$2903,"Mar-Apr")&lt;Guide!$C$25,"",IFERROR(SUMIFS(Counts!$N$2:$N$2903,Counts!$B$2:$B$2903,$C$3,Counts!$C$2:$C$2903,$B82,Counts!$F$2:$F$2903,"Mar-Apr")/SUMIFS(Counts!$M$2:$M$2903,Counts!$B$2:$B$2903,$C$3,Counts!$C$2:$C$2903,$B82,Counts!$F$2:$F$2903,"Mar-Apr"),"")))</f>
        <v/>
      </c>
      <c r="D82" s="26" t="str">
        <f aca="false">IF($B82="","",IF(SUMIFS(Counts!$P$2:$P$2903,Counts!$B$2:$B$2903,$C$3,Counts!$C$2:$C$2903,$B82,Counts!$F$2:$F$2903,"May")&lt;Guide!$C$25,"",IFERROR(SUMIFS(Counts!$N$2:$N$2903,Counts!$B$2:$B$2903,$C$3,Counts!$C$2:$C$2903,$B82,Counts!$F$2:$F$2903,"May")/SUMIFS(Counts!$M$2:$M$2903,Counts!$B$2:$B$2903,$C$3,Counts!$C$2:$C$2903,$B82,Counts!$F$2:$F$2903,"May"),"")))</f>
        <v/>
      </c>
      <c r="E82" s="26" t="str">
        <f aca="false">IF($B82="","",IF(SUMIFS(Counts!$P$2:$P$2903,Counts!$B$2:$B$2903,$C$3,Counts!$C$2:$C$2903,$B82,Counts!$F$2:$F$2903,"Jun")&lt;Guide!$C$25,"",IFERROR(SUMIFS(Counts!$N$2:$N$2903,Counts!$B$2:$B$2903,$C$3,Counts!$C$2:$C$2903,$B82,Counts!$F$2:$F$2903,"Jun")/SUMIFS(Counts!$M$2:$M$2903,Counts!$B$2:$B$2903,$C$3,Counts!$C$2:$C$2903,$B82,Counts!$F$2:$F$2903,"Jun"),"")))</f>
        <v/>
      </c>
      <c r="F82" s="26" t="str">
        <f aca="false">IF($B82="","",IF(SUMIFS(Counts!$P$2:$P$2903,Counts!$B$2:$B$2903,$C$3,Counts!$C$2:$C$2903,$B82,Counts!$F$2:$F$2903,"Jul")&lt;Guide!$C$25,"",IFERROR(SUMIFS(Counts!$N$2:$N$2903,Counts!$B$2:$B$2903,$C$3,Counts!$C$2:$C$2903,$B82,Counts!$F$2:$F$2903,"Jul")/SUMIFS(Counts!$M$2:$M$2903,Counts!$B$2:$B$2903,$C$3,Counts!$C$2:$C$2903,$B82,Counts!$F$2:$F$2903,"Jul"),"")))</f>
        <v/>
      </c>
      <c r="G82" s="26" t="str">
        <f aca="false">IF($B82="","",IF(SUMIFS(Counts!$P$2:$P$2903,Counts!$B$2:$B$2903,$C$3,Counts!$C$2:$C$2903,$B82,Counts!$F$2:$F$2903,"Aug")&lt;Guide!$C$25,"",IFERROR(SUMIFS(Counts!$N$2:$N$2903,Counts!$B$2:$B$2903,$C$3,Counts!$C$2:$C$2903,$B82,Counts!$F$2:$F$2903,"Aug")/SUMIFS(Counts!$M$2:$M$2903,Counts!$B$2:$B$2903,$C$3,Counts!$C$2:$C$2903,$B82,Counts!$F$2:$F$2903,"Aug"),"")))</f>
        <v/>
      </c>
      <c r="H82" s="26" t="str">
        <f aca="false">IF($B82="","",IF(SUMIFS(Counts!$P$2:$P$2903,Counts!$B$2:$B$2903,$C$3,Counts!$C$2:$C$2903,$B82,Counts!$F$2:$F$2903,"Sep")&lt;Guide!$C$25,"",IFERROR(SUMIFS(Counts!$N$2:$N$2903,Counts!$B$2:$B$2903,$C$3,Counts!$C$2:$C$2903,$B82,Counts!$F$2:$F$2903,"Sep")/SUMIFS(Counts!$M$2:$M$2903,Counts!$B$2:$B$2903,$C$3,Counts!$C$2:$C$2903,$B82,Counts!$F$2:$F$2903,"Sep"),"")))</f>
        <v/>
      </c>
      <c r="I82" s="27" t="str">
        <f aca="false">IF($B82="","",IFERROR(SUMIFS(Counts!$N$2:$N$2903,Counts!$B$2:$B$2903,$C$3,Counts!$C$2:$C$2903,$B82)/SUMIFS(Counts!$M$2:$M$2903,Counts!$B$2:$B$2903,$C$3,Counts!$C$2:$C$2903,$B82),""))</f>
        <v/>
      </c>
    </row>
    <row r="83" customFormat="false" ht="15" hidden="false" customHeight="false" outlineLevel="0" collapsed="false">
      <c r="B83" s="16" t="str">
        <f aca="false">IF(23&lt;=COUNTIF(Lists!$F$1:$F$556,$C$3),INDEX(Lists!$G$1:$G$556,MATCH($C$3,Lists!$F$1:$F$556,0)+22),"")</f>
        <v/>
      </c>
      <c r="C83" s="26" t="str">
        <f aca="false">IF($B83="","",IF(SUMIFS(Counts!$P$2:$P$2903,Counts!$B$2:$B$2903,$C$3,Counts!$C$2:$C$2903,$B83,Counts!$F$2:$F$2903,"Mar-Apr")&lt;Guide!$C$25,"",IFERROR(SUMIFS(Counts!$N$2:$N$2903,Counts!$B$2:$B$2903,$C$3,Counts!$C$2:$C$2903,$B83,Counts!$F$2:$F$2903,"Mar-Apr")/SUMIFS(Counts!$M$2:$M$2903,Counts!$B$2:$B$2903,$C$3,Counts!$C$2:$C$2903,$B83,Counts!$F$2:$F$2903,"Mar-Apr"),"")))</f>
        <v/>
      </c>
      <c r="D83" s="26" t="str">
        <f aca="false">IF($B83="","",IF(SUMIFS(Counts!$P$2:$P$2903,Counts!$B$2:$B$2903,$C$3,Counts!$C$2:$C$2903,$B83,Counts!$F$2:$F$2903,"May")&lt;Guide!$C$25,"",IFERROR(SUMIFS(Counts!$N$2:$N$2903,Counts!$B$2:$B$2903,$C$3,Counts!$C$2:$C$2903,$B83,Counts!$F$2:$F$2903,"May")/SUMIFS(Counts!$M$2:$M$2903,Counts!$B$2:$B$2903,$C$3,Counts!$C$2:$C$2903,$B83,Counts!$F$2:$F$2903,"May"),"")))</f>
        <v/>
      </c>
      <c r="E83" s="26" t="str">
        <f aca="false">IF($B83="","",IF(SUMIFS(Counts!$P$2:$P$2903,Counts!$B$2:$B$2903,$C$3,Counts!$C$2:$C$2903,$B83,Counts!$F$2:$F$2903,"Jun")&lt;Guide!$C$25,"",IFERROR(SUMIFS(Counts!$N$2:$N$2903,Counts!$B$2:$B$2903,$C$3,Counts!$C$2:$C$2903,$B83,Counts!$F$2:$F$2903,"Jun")/SUMIFS(Counts!$M$2:$M$2903,Counts!$B$2:$B$2903,$C$3,Counts!$C$2:$C$2903,$B83,Counts!$F$2:$F$2903,"Jun"),"")))</f>
        <v/>
      </c>
      <c r="F83" s="26" t="str">
        <f aca="false">IF($B83="","",IF(SUMIFS(Counts!$P$2:$P$2903,Counts!$B$2:$B$2903,$C$3,Counts!$C$2:$C$2903,$B83,Counts!$F$2:$F$2903,"Jul")&lt;Guide!$C$25,"",IFERROR(SUMIFS(Counts!$N$2:$N$2903,Counts!$B$2:$B$2903,$C$3,Counts!$C$2:$C$2903,$B83,Counts!$F$2:$F$2903,"Jul")/SUMIFS(Counts!$M$2:$M$2903,Counts!$B$2:$B$2903,$C$3,Counts!$C$2:$C$2903,$B83,Counts!$F$2:$F$2903,"Jul"),"")))</f>
        <v/>
      </c>
      <c r="G83" s="26" t="str">
        <f aca="false">IF($B83="","",IF(SUMIFS(Counts!$P$2:$P$2903,Counts!$B$2:$B$2903,$C$3,Counts!$C$2:$C$2903,$B83,Counts!$F$2:$F$2903,"Aug")&lt;Guide!$C$25,"",IFERROR(SUMIFS(Counts!$N$2:$N$2903,Counts!$B$2:$B$2903,$C$3,Counts!$C$2:$C$2903,$B83,Counts!$F$2:$F$2903,"Aug")/SUMIFS(Counts!$M$2:$M$2903,Counts!$B$2:$B$2903,$C$3,Counts!$C$2:$C$2903,$B83,Counts!$F$2:$F$2903,"Aug"),"")))</f>
        <v/>
      </c>
      <c r="H83" s="26" t="str">
        <f aca="false">IF($B83="","",IF(SUMIFS(Counts!$P$2:$P$2903,Counts!$B$2:$B$2903,$C$3,Counts!$C$2:$C$2903,$B83,Counts!$F$2:$F$2903,"Sep")&lt;Guide!$C$25,"",IFERROR(SUMIFS(Counts!$N$2:$N$2903,Counts!$B$2:$B$2903,$C$3,Counts!$C$2:$C$2903,$B83,Counts!$F$2:$F$2903,"Sep")/SUMIFS(Counts!$M$2:$M$2903,Counts!$B$2:$B$2903,$C$3,Counts!$C$2:$C$2903,$B83,Counts!$F$2:$F$2903,"Sep"),"")))</f>
        <v/>
      </c>
      <c r="I83" s="27" t="str">
        <f aca="false">IF($B83="","",IFERROR(SUMIFS(Counts!$N$2:$N$2903,Counts!$B$2:$B$2903,$C$3,Counts!$C$2:$C$2903,$B83)/SUMIFS(Counts!$M$2:$M$2903,Counts!$B$2:$B$2903,$C$3,Counts!$C$2:$C$2903,$B83),""))</f>
        <v/>
      </c>
    </row>
    <row r="86" customFormat="false" ht="15" hidden="false" customHeight="false" outlineLevel="0" collapsed="false">
      <c r="B86" s="3" t="s">
        <v>41</v>
      </c>
    </row>
    <row r="87" customFormat="false" ht="15" hidden="false" customHeight="false" outlineLevel="0" collapsed="false">
      <c r="B87" s="15" t="s">
        <v>81</v>
      </c>
      <c r="C87" s="15" t="s">
        <v>53</v>
      </c>
      <c r="D87" s="15" t="s">
        <v>54</v>
      </c>
      <c r="E87" s="15" t="s">
        <v>55</v>
      </c>
      <c r="F87" s="15" t="s">
        <v>56</v>
      </c>
      <c r="G87" s="15" t="s">
        <v>57</v>
      </c>
      <c r="H87" s="15" t="s">
        <v>58</v>
      </c>
      <c r="I87" s="15" t="s">
        <v>59</v>
      </c>
    </row>
    <row r="88" customFormat="false" ht="15" hidden="false" customHeight="false" outlineLevel="0" collapsed="false">
      <c r="B88" s="16" t="str">
        <f aca="false">IF(1&lt;=COUNTIF(Lists!$F$1:$F$556,$C$3),INDEX(Lists!$G$1:$G$556,MATCH($C$3,Lists!$F$1:$F$556,0)+0),"")</f>
        <v>Lawrence Butler</v>
      </c>
      <c r="C88" s="30" t="n">
        <f aca="false">IF($B88="","",IF(SUMIFS(Counts!$P$2:$P$2903,Counts!$B$2:$B$2903,$C$3,Counts!$C$2:$C$2903,$B88,Counts!$F$2:$F$2903,"Mar-Apr")&lt;Guide!$C$25,"",IFERROR(SUMIFS(Counts!$AJ$2:$AJ$2903,Counts!$B$2:$B$2903,$C$3,Counts!$C$2:$C$2903,$B88,Counts!$F$2:$F$2903,"Mar-Apr")/SUMIFS(Counts!$AI$2:$AI$2903,Counts!$B$2:$B$2903,$C$3,Counts!$C$2:$C$2903,$B88,Counts!$F$2:$F$2903,"Mar-Apr"),"")))</f>
        <v>73.5875</v>
      </c>
      <c r="D88" s="30" t="n">
        <f aca="false">IF($B88="","",IF(SUMIFS(Counts!$P$2:$P$2903,Counts!$B$2:$B$2903,$C$3,Counts!$C$2:$C$2903,$B88,Counts!$F$2:$F$2903,"May")&lt;Guide!$C$25,"",IFERROR(SUMIFS(Counts!$AJ$2:$AJ$2903,Counts!$B$2:$B$2903,$C$3,Counts!$C$2:$C$2903,$B88,Counts!$F$2:$F$2903,"May")/SUMIFS(Counts!$AI$2:$AI$2903,Counts!$B$2:$B$2903,$C$3,Counts!$C$2:$C$2903,$B88,Counts!$F$2:$F$2903,"May"),"")))</f>
        <v>72.9553191489362</v>
      </c>
      <c r="E88" s="30" t="n">
        <f aca="false">IF($B88="","",IF(SUMIFS(Counts!$P$2:$P$2903,Counts!$B$2:$B$2903,$C$3,Counts!$C$2:$C$2903,$B88,Counts!$F$2:$F$2903,"Jun")&lt;Guide!$C$25,"",IFERROR(SUMIFS(Counts!$AJ$2:$AJ$2903,Counts!$B$2:$B$2903,$C$3,Counts!$C$2:$C$2903,$B88,Counts!$F$2:$F$2903,"Jun")/SUMIFS(Counts!$AI$2:$AI$2903,Counts!$B$2:$B$2903,$C$3,Counts!$C$2:$C$2903,$B88,Counts!$F$2:$F$2903,"Jun"),"")))</f>
        <v>74.6795918367347</v>
      </c>
      <c r="F88" s="30" t="n">
        <f aca="false">IF($B88="","",IF(SUMIFS(Counts!$P$2:$P$2903,Counts!$B$2:$B$2903,$C$3,Counts!$C$2:$C$2903,$B88,Counts!$F$2:$F$2903,"Jul")&lt;Guide!$C$25,"",IFERROR(SUMIFS(Counts!$AJ$2:$AJ$2903,Counts!$B$2:$B$2903,$C$3,Counts!$C$2:$C$2903,$B88,Counts!$F$2:$F$2903,"Jul")/SUMIFS(Counts!$AI$2:$AI$2903,Counts!$B$2:$B$2903,$C$3,Counts!$C$2:$C$2903,$B88,Counts!$F$2:$F$2903,"Jul"),"")))</f>
        <v>73.2652173913044</v>
      </c>
      <c r="G88" s="30" t="n">
        <f aca="false">IF($B88="","",IF(SUMIFS(Counts!$P$2:$P$2903,Counts!$B$2:$B$2903,$C$3,Counts!$C$2:$C$2903,$B88,Counts!$F$2:$F$2903,"Aug")&lt;Guide!$C$25,"",IFERROR(SUMIFS(Counts!$AJ$2:$AJ$2903,Counts!$B$2:$B$2903,$C$3,Counts!$C$2:$C$2903,$B88,Counts!$F$2:$F$2903,"Aug")/SUMIFS(Counts!$AI$2:$AI$2903,Counts!$B$2:$B$2903,$C$3,Counts!$C$2:$C$2903,$B88,Counts!$F$2:$F$2903,"Aug"),"")))</f>
        <v>73.643842364532</v>
      </c>
      <c r="H88" s="30" t="n">
        <f aca="false">IF($B88="","",IF(SUMIFS(Counts!$P$2:$P$2903,Counts!$B$2:$B$2903,$C$3,Counts!$C$2:$C$2903,$B88,Counts!$F$2:$F$2903,"Sep")&lt;Guide!$C$25,"",IFERROR(SUMIFS(Counts!$AJ$2:$AJ$2903,Counts!$B$2:$B$2903,$C$3,Counts!$C$2:$C$2903,$B88,Counts!$F$2:$F$2903,"Sep")/SUMIFS(Counts!$AI$2:$AI$2903,Counts!$B$2:$B$2903,$C$3,Counts!$C$2:$C$2903,$B88,Counts!$F$2:$F$2903,"Sep"),"")))</f>
        <v>73.5305555555556</v>
      </c>
      <c r="I88" s="31" t="n">
        <f aca="false">IF($B88="","",IFERROR(SUMIFS(Counts!$AJ$2:$AJ$2903,Counts!$B$2:$B$2903,$C$3,Counts!$C$2:$C$2903,$B88)/SUMIFS(Counts!$AI$2:$AI$2903,Counts!$B$2:$B$2903,$C$3,Counts!$C$2:$C$2903,$B88),""))</f>
        <v>73.5923509561305</v>
      </c>
    </row>
    <row r="89" customFormat="false" ht="15" hidden="false" customHeight="false" outlineLevel="0" collapsed="false">
      <c r="B89" s="16" t="str">
        <f aca="false">IF(2&lt;=COUNTIF(Lists!$F$1:$F$556,$C$3),INDEX(Lists!$G$1:$G$556,MATCH($C$3,Lists!$F$1:$F$556,0)+1),"")</f>
        <v>Jeff McNeil</v>
      </c>
      <c r="C89" s="30" t="n">
        <f aca="false">IF($B89="","",IF(SUMIFS(Counts!$P$2:$P$2903,Counts!$B$2:$B$2903,$C$3,Counts!$C$2:$C$2903,$B89,Counts!$F$2:$F$2903,"Mar-Apr")&lt;Guide!$C$25,"",IFERROR(SUMIFS(Counts!$AJ$2:$AJ$2903,Counts!$B$2:$B$2903,$C$3,Counts!$C$2:$C$2903,$B89,Counts!$F$2:$F$2903,"Mar-Apr")/SUMIFS(Counts!$AI$2:$AI$2903,Counts!$B$2:$B$2903,$C$3,Counts!$C$2:$C$2903,$B89,Counts!$F$2:$F$2903,"Mar-Apr"),"")))</f>
        <v>68.2092896174863</v>
      </c>
      <c r="D89" s="30" t="n">
        <f aca="false">IF($B89="","",IF(SUMIFS(Counts!$P$2:$P$2903,Counts!$B$2:$B$2903,$C$3,Counts!$C$2:$C$2903,$B89,Counts!$F$2:$F$2903,"May")&lt;Guide!$C$25,"",IFERROR(SUMIFS(Counts!$AJ$2:$AJ$2903,Counts!$B$2:$B$2903,$C$3,Counts!$C$2:$C$2903,$B89,Counts!$F$2:$F$2903,"May")/SUMIFS(Counts!$AI$2:$AI$2903,Counts!$B$2:$B$2903,$C$3,Counts!$C$2:$C$2903,$B89,Counts!$F$2:$F$2903,"May"),"")))</f>
        <v>67.9134502923977</v>
      </c>
      <c r="E89" s="30" t="n">
        <f aca="false">IF($B89="","",IF(SUMIFS(Counts!$P$2:$P$2903,Counts!$B$2:$B$2903,$C$3,Counts!$C$2:$C$2903,$B89,Counts!$F$2:$F$2903,"Jun")&lt;Guide!$C$25,"",IFERROR(SUMIFS(Counts!$AJ$2:$AJ$2903,Counts!$B$2:$B$2903,$C$3,Counts!$C$2:$C$2903,$B89,Counts!$F$2:$F$2903,"Jun")/SUMIFS(Counts!$AI$2:$AI$2903,Counts!$B$2:$B$2903,$C$3,Counts!$C$2:$C$2903,$B89,Counts!$F$2:$F$2903,"Jun"),"")))</f>
        <v>68.4569105691057</v>
      </c>
      <c r="F89" s="30" t="n">
        <f aca="false">IF($B89="","",IF(SUMIFS(Counts!$P$2:$P$2903,Counts!$B$2:$B$2903,$C$3,Counts!$C$2:$C$2903,$B89,Counts!$F$2:$F$2903,"Jul")&lt;Guide!$C$25,"",IFERROR(SUMIFS(Counts!$AJ$2:$AJ$2903,Counts!$B$2:$B$2903,$C$3,Counts!$C$2:$C$2903,$B89,Counts!$F$2:$F$2903,"Jul")/SUMIFS(Counts!$AI$2:$AI$2903,Counts!$B$2:$B$2903,$C$3,Counts!$C$2:$C$2903,$B89,Counts!$F$2:$F$2903,"Jul"),"")))</f>
        <v>69.2701754385965</v>
      </c>
      <c r="G89" s="30" t="n">
        <f aca="false">IF($B89="","",IF(SUMIFS(Counts!$P$2:$P$2903,Counts!$B$2:$B$2903,$C$3,Counts!$C$2:$C$2903,$B89,Counts!$F$2:$F$2903,"Aug")&lt;Guide!$C$25,"",IFERROR(SUMIFS(Counts!$AJ$2:$AJ$2903,Counts!$B$2:$B$2903,$C$3,Counts!$C$2:$C$2903,$B89,Counts!$F$2:$F$2903,"Aug")/SUMIFS(Counts!$AI$2:$AI$2903,Counts!$B$2:$B$2903,$C$3,Counts!$C$2:$C$2903,$B89,Counts!$F$2:$F$2903,"Aug"),"")))</f>
        <v>70.0877300613497</v>
      </c>
      <c r="H89" s="30" t="n">
        <f aca="false">IF($B89="","",IF(SUMIFS(Counts!$P$2:$P$2903,Counts!$B$2:$B$2903,$C$3,Counts!$C$2:$C$2903,$B89,Counts!$F$2:$F$2903,"Sep")&lt;Guide!$C$25,"",IFERROR(SUMIFS(Counts!$AJ$2:$AJ$2903,Counts!$B$2:$B$2903,$C$3,Counts!$C$2:$C$2903,$B89,Counts!$F$2:$F$2903,"Sep")/SUMIFS(Counts!$AI$2:$AI$2903,Counts!$B$2:$B$2903,$C$3,Counts!$C$2:$C$2903,$B89,Counts!$F$2:$F$2903,"Sep"),"")))</f>
        <v>68.8</v>
      </c>
      <c r="I89" s="31" t="n">
        <f aca="false">IF($B89="","",IFERROR(SUMIFS(Counts!$AJ$2:$AJ$2903,Counts!$B$2:$B$2903,$C$3,Counts!$C$2:$C$2903,$B89)/SUMIFS(Counts!$AI$2:$AI$2903,Counts!$B$2:$B$2903,$C$3,Counts!$C$2:$C$2903,$B89),""))</f>
        <v>68.7585760517799</v>
      </c>
    </row>
    <row r="90" customFormat="false" ht="15" hidden="false" customHeight="false" outlineLevel="0" collapsed="false">
      <c r="B90" s="16" t="str">
        <f aca="false">IF(3&lt;=COUNTIF(Lists!$F$1:$F$556,$C$3),INDEX(Lists!$G$1:$G$556,MATCH($C$3,Lists!$F$1:$F$556,0)+2),"")</f>
        <v>Henry Bolte</v>
      </c>
      <c r="C90" s="30" t="str">
        <f aca="false">IF($B90="","",IF(SUMIFS(Counts!$P$2:$P$2903,Counts!$B$2:$B$2903,$C$3,Counts!$C$2:$C$2903,$B90,Counts!$F$2:$F$2903,"Mar-Apr")&lt;Guide!$C$25,"",IFERROR(SUMIFS(Counts!$AJ$2:$AJ$2903,Counts!$B$2:$B$2903,$C$3,Counts!$C$2:$C$2903,$B90,Counts!$F$2:$F$2903,"Mar-Apr")/SUMIFS(Counts!$AI$2:$AI$2903,Counts!$B$2:$B$2903,$C$3,Counts!$C$2:$C$2903,$B90,Counts!$F$2:$F$2903,"Mar-Apr"),"")))</f>
        <v/>
      </c>
      <c r="D90" s="30" t="n">
        <f aca="false">IF($B90="","",IF(SUMIFS(Counts!$P$2:$P$2903,Counts!$B$2:$B$2903,$C$3,Counts!$C$2:$C$2903,$B90,Counts!$F$2:$F$2903,"May")&lt;Guide!$C$25,"",IFERROR(SUMIFS(Counts!$AJ$2:$AJ$2903,Counts!$B$2:$B$2903,$C$3,Counts!$C$2:$C$2903,$B90,Counts!$F$2:$F$2903,"May")/SUMIFS(Counts!$AI$2:$AI$2903,Counts!$B$2:$B$2903,$C$3,Counts!$C$2:$C$2903,$B90,Counts!$F$2:$F$2903,"May"),"")))</f>
        <v>76.6715789473684</v>
      </c>
      <c r="E90" s="30" t="n">
        <f aca="false">IF($B90="","",IF(SUMIFS(Counts!$P$2:$P$2903,Counts!$B$2:$B$2903,$C$3,Counts!$C$2:$C$2903,$B90,Counts!$F$2:$F$2903,"Jun")&lt;Guide!$C$25,"",IFERROR(SUMIFS(Counts!$AJ$2:$AJ$2903,Counts!$B$2:$B$2903,$C$3,Counts!$C$2:$C$2903,$B90,Counts!$F$2:$F$2903,"Jun")/SUMIFS(Counts!$AI$2:$AI$2903,Counts!$B$2:$B$2903,$C$3,Counts!$C$2:$C$2903,$B90,Counts!$F$2:$F$2903,"Jun"),"")))</f>
        <v>77.0792592592593</v>
      </c>
      <c r="F90" s="30" t="n">
        <f aca="false">IF($B90="","",IF(SUMIFS(Counts!$P$2:$P$2903,Counts!$B$2:$B$2903,$C$3,Counts!$C$2:$C$2903,$B90,Counts!$F$2:$F$2903,"Jul")&lt;Guide!$C$25,"",IFERROR(SUMIFS(Counts!$AJ$2:$AJ$2903,Counts!$B$2:$B$2903,$C$3,Counts!$C$2:$C$2903,$B90,Counts!$F$2:$F$2903,"Jul")/SUMIFS(Counts!$AI$2:$AI$2903,Counts!$B$2:$B$2903,$C$3,Counts!$C$2:$C$2903,$B90,Counts!$F$2:$F$2903,"Jul"),"")))</f>
        <v>77.1546875</v>
      </c>
      <c r="G90" s="30" t="n">
        <f aca="false">IF($B90="","",IF(SUMIFS(Counts!$P$2:$P$2903,Counts!$B$2:$B$2903,$C$3,Counts!$C$2:$C$2903,$B90,Counts!$F$2:$F$2903,"Aug")&lt;Guide!$C$25,"",IFERROR(SUMIFS(Counts!$AJ$2:$AJ$2903,Counts!$B$2:$B$2903,$C$3,Counts!$C$2:$C$2903,$B90,Counts!$F$2:$F$2903,"Aug")/SUMIFS(Counts!$AI$2:$AI$2903,Counts!$B$2:$B$2903,$C$3,Counts!$C$2:$C$2903,$B90,Counts!$F$2:$F$2903,"Aug"),"")))</f>
        <v>77.1272300469484</v>
      </c>
      <c r="H90" s="30" t="n">
        <f aca="false">IF($B90="","",IF(SUMIFS(Counts!$P$2:$P$2903,Counts!$B$2:$B$2903,$C$3,Counts!$C$2:$C$2903,$B90,Counts!$F$2:$F$2903,"Sep")&lt;Guide!$C$25,"",IFERROR(SUMIFS(Counts!$AJ$2:$AJ$2903,Counts!$B$2:$B$2903,$C$3,Counts!$C$2:$C$2903,$B90,Counts!$F$2:$F$2903,"Sep")/SUMIFS(Counts!$AI$2:$AI$2903,Counts!$B$2:$B$2903,$C$3,Counts!$C$2:$C$2903,$B90,Counts!$F$2:$F$2903,"Sep"),"")))</f>
        <v>76.307650273224</v>
      </c>
      <c r="I90" s="31" t="n">
        <f aca="false">IF($B90="","",IFERROR(SUMIFS(Counts!$AJ$2:$AJ$2903,Counts!$B$2:$B$2903,$C$3,Counts!$C$2:$C$2903,$B90)/SUMIFS(Counts!$AI$2:$AI$2903,Counts!$B$2:$B$2903,$C$3,Counts!$C$2:$C$2903,$B90),""))</f>
        <v>76.866976127321</v>
      </c>
    </row>
    <row r="91" customFormat="false" ht="15" hidden="false" customHeight="false" outlineLevel="0" collapsed="false">
      <c r="B91" s="16" t="str">
        <f aca="false">IF(4&lt;=COUNTIF(Lists!$F$1:$F$556,$C$3),INDEX(Lists!$G$1:$G$556,MATCH($C$3,Lists!$F$1:$F$556,0)+3),"")</f>
        <v>Shea Langeliers</v>
      </c>
      <c r="C91" s="30" t="n">
        <f aca="false">IF($B91="","",IF(SUMIFS(Counts!$P$2:$P$2903,Counts!$B$2:$B$2903,$C$3,Counts!$C$2:$C$2903,$B91,Counts!$F$2:$F$2903,"Mar-Apr")&lt;Guide!$C$25,"",IFERROR(SUMIFS(Counts!$AJ$2:$AJ$2903,Counts!$B$2:$B$2903,$C$3,Counts!$C$2:$C$2903,$B91,Counts!$F$2:$F$2903,"Mar-Apr")/SUMIFS(Counts!$AI$2:$AI$2903,Counts!$B$2:$B$2903,$C$3,Counts!$C$2:$C$2903,$B91,Counts!$F$2:$F$2903,"Mar-Apr"),"")))</f>
        <v>75.0866108786611</v>
      </c>
      <c r="D91" s="30" t="n">
        <f aca="false">IF($B91="","",IF(SUMIFS(Counts!$P$2:$P$2903,Counts!$B$2:$B$2903,$C$3,Counts!$C$2:$C$2903,$B91,Counts!$F$2:$F$2903,"May")&lt;Guide!$C$25,"",IFERROR(SUMIFS(Counts!$AJ$2:$AJ$2903,Counts!$B$2:$B$2903,$C$3,Counts!$C$2:$C$2903,$B91,Counts!$F$2:$F$2903,"May")/SUMIFS(Counts!$AI$2:$AI$2903,Counts!$B$2:$B$2903,$C$3,Counts!$C$2:$C$2903,$B91,Counts!$F$2:$F$2903,"May"),"")))</f>
        <v>75.5715231788079</v>
      </c>
      <c r="E91" s="30" t="n">
        <f aca="false">IF($B91="","",IF(SUMIFS(Counts!$P$2:$P$2903,Counts!$B$2:$B$2903,$C$3,Counts!$C$2:$C$2903,$B91,Counts!$F$2:$F$2903,"Jun")&lt;Guide!$C$25,"",IFERROR(SUMIFS(Counts!$AJ$2:$AJ$2903,Counts!$B$2:$B$2903,$C$3,Counts!$C$2:$C$2903,$B91,Counts!$F$2:$F$2903,"Jun")/SUMIFS(Counts!$AI$2:$AI$2903,Counts!$B$2:$B$2903,$C$3,Counts!$C$2:$C$2903,$B91,Counts!$F$2:$F$2903,"Jun"),"")))</f>
        <v>75.6032894736842</v>
      </c>
      <c r="F91" s="30" t="n">
        <f aca="false">IF($B91="","",IF(SUMIFS(Counts!$P$2:$P$2903,Counts!$B$2:$B$2903,$C$3,Counts!$C$2:$C$2903,$B91,Counts!$F$2:$F$2903,"Jul")&lt;Guide!$C$25,"",IFERROR(SUMIFS(Counts!$AJ$2:$AJ$2903,Counts!$B$2:$B$2903,$C$3,Counts!$C$2:$C$2903,$B91,Counts!$F$2:$F$2903,"Jul")/SUMIFS(Counts!$AI$2:$AI$2903,Counts!$B$2:$B$2903,$C$3,Counts!$C$2:$C$2903,$B91,Counts!$F$2:$F$2903,"Jul"),"")))</f>
        <v>75.1103773584906</v>
      </c>
      <c r="G91" s="30" t="str">
        <f aca="false">IF($B91="","",IF(SUMIFS(Counts!$P$2:$P$2903,Counts!$B$2:$B$2903,$C$3,Counts!$C$2:$C$2903,$B91,Counts!$F$2:$F$2903,"Aug")&lt;Guide!$C$25,"",IFERROR(SUMIFS(Counts!$AJ$2:$AJ$2903,Counts!$B$2:$B$2903,$C$3,Counts!$C$2:$C$2903,$B91,Counts!$F$2:$F$2903,"Aug")/SUMIFS(Counts!$AI$2:$AI$2903,Counts!$B$2:$B$2903,$C$3,Counts!$C$2:$C$2903,$B91,Counts!$F$2:$F$2903,"Aug"),"")))</f>
        <v/>
      </c>
      <c r="H91" s="30" t="n">
        <f aca="false">IF($B91="","",IF(SUMIFS(Counts!$P$2:$P$2903,Counts!$B$2:$B$2903,$C$3,Counts!$C$2:$C$2903,$B91,Counts!$F$2:$F$2903,"Sep")&lt;Guide!$C$25,"",IFERROR(SUMIFS(Counts!$AJ$2:$AJ$2903,Counts!$B$2:$B$2903,$C$3,Counts!$C$2:$C$2903,$B91,Counts!$F$2:$F$2903,"Sep")/SUMIFS(Counts!$AI$2:$AI$2903,Counts!$B$2:$B$2903,$C$3,Counts!$C$2:$C$2903,$B91,Counts!$F$2:$F$2903,"Sep"),"")))</f>
        <v>74.6535353535354</v>
      </c>
      <c r="I91" s="31" t="n">
        <f aca="false">IF($B91="","",IFERROR(SUMIFS(Counts!$AJ$2:$AJ$2903,Counts!$B$2:$B$2903,$C$3,Counts!$C$2:$C$2903,$B91)/SUMIFS(Counts!$AI$2:$AI$2903,Counts!$B$2:$B$2903,$C$3,Counts!$C$2:$C$2903,$B91),""))</f>
        <v>75.2357429718876</v>
      </c>
    </row>
    <row r="92" customFormat="false" ht="15" hidden="false" customHeight="false" outlineLevel="0" collapsed="false">
      <c r="B92" s="16" t="str">
        <f aca="false">IF(5&lt;=COUNTIF(Lists!$F$1:$F$556,$C$3),INDEX(Lists!$G$1:$G$556,MATCH($C$3,Lists!$F$1:$F$556,0)+4),"")</f>
        <v>Tyler Soderstrom</v>
      </c>
      <c r="C92" s="30" t="n">
        <f aca="false">IF($B92="","",IF(SUMIFS(Counts!$P$2:$P$2903,Counts!$B$2:$B$2903,$C$3,Counts!$C$2:$C$2903,$B92,Counts!$F$2:$F$2903,"Mar-Apr")&lt;Guide!$C$25,"",IFERROR(SUMIFS(Counts!$AJ$2:$AJ$2903,Counts!$B$2:$B$2903,$C$3,Counts!$C$2:$C$2903,$B92,Counts!$F$2:$F$2903,"Mar-Apr")/SUMIFS(Counts!$AI$2:$AI$2903,Counts!$B$2:$B$2903,$C$3,Counts!$C$2:$C$2903,$B92,Counts!$F$2:$F$2903,"Mar-Apr"),"")))</f>
        <v>73.8756476683938</v>
      </c>
      <c r="D92" s="30" t="n">
        <f aca="false">IF($B92="","",IF(SUMIFS(Counts!$P$2:$P$2903,Counts!$B$2:$B$2903,$C$3,Counts!$C$2:$C$2903,$B92,Counts!$F$2:$F$2903,"May")&lt;Guide!$C$25,"",IFERROR(SUMIFS(Counts!$AJ$2:$AJ$2903,Counts!$B$2:$B$2903,$C$3,Counts!$C$2:$C$2903,$B92,Counts!$F$2:$F$2903,"May")/SUMIFS(Counts!$AI$2:$AI$2903,Counts!$B$2:$B$2903,$C$3,Counts!$C$2:$C$2903,$B92,Counts!$F$2:$F$2903,"May"),"")))</f>
        <v>74.5829411764706</v>
      </c>
      <c r="E92" s="30" t="n">
        <f aca="false">IF($B92="","",IF(SUMIFS(Counts!$P$2:$P$2903,Counts!$B$2:$B$2903,$C$3,Counts!$C$2:$C$2903,$B92,Counts!$F$2:$F$2903,"Jun")&lt;Guide!$C$25,"",IFERROR(SUMIFS(Counts!$AJ$2:$AJ$2903,Counts!$B$2:$B$2903,$C$3,Counts!$C$2:$C$2903,$B92,Counts!$F$2:$F$2903,"Jun")/SUMIFS(Counts!$AI$2:$AI$2903,Counts!$B$2:$B$2903,$C$3,Counts!$C$2:$C$2903,$B92,Counts!$F$2:$F$2903,"Jun"),"")))</f>
        <v>75.4723214285714</v>
      </c>
      <c r="F92" s="30" t="n">
        <f aca="false">IF($B92="","",IF(SUMIFS(Counts!$P$2:$P$2903,Counts!$B$2:$B$2903,$C$3,Counts!$C$2:$C$2903,$B92,Counts!$F$2:$F$2903,"Jul")&lt;Guide!$C$25,"",IFERROR(SUMIFS(Counts!$AJ$2:$AJ$2903,Counts!$B$2:$B$2903,$C$3,Counts!$C$2:$C$2903,$B92,Counts!$F$2:$F$2903,"Jul")/SUMIFS(Counts!$AI$2:$AI$2903,Counts!$B$2:$B$2903,$C$3,Counts!$C$2:$C$2903,$B92,Counts!$F$2:$F$2903,"Jul"),"")))</f>
        <v>73.9279279279279</v>
      </c>
      <c r="G92" s="30" t="n">
        <f aca="false">IF($B92="","",IF(SUMIFS(Counts!$P$2:$P$2903,Counts!$B$2:$B$2903,$C$3,Counts!$C$2:$C$2903,$B92,Counts!$F$2:$F$2903,"Aug")&lt;Guide!$C$25,"",IFERROR(SUMIFS(Counts!$AJ$2:$AJ$2903,Counts!$B$2:$B$2903,$C$3,Counts!$C$2:$C$2903,$B92,Counts!$F$2:$F$2903,"Aug")/SUMIFS(Counts!$AI$2:$AI$2903,Counts!$B$2:$B$2903,$C$3,Counts!$C$2:$C$2903,$B92,Counts!$F$2:$F$2903,"Aug"),"")))</f>
        <v>75.0325</v>
      </c>
      <c r="H92" s="30" t="str">
        <f aca="false">IF($B92="","",IF(SUMIFS(Counts!$P$2:$P$2903,Counts!$B$2:$B$2903,$C$3,Counts!$C$2:$C$2903,$B92,Counts!$F$2:$F$2903,"Sep")&lt;Guide!$C$25,"",IFERROR(SUMIFS(Counts!$AJ$2:$AJ$2903,Counts!$B$2:$B$2903,$C$3,Counts!$C$2:$C$2903,$B92,Counts!$F$2:$F$2903,"Sep")/SUMIFS(Counts!$AI$2:$AI$2903,Counts!$B$2:$B$2903,$C$3,Counts!$C$2:$C$2903,$B92,Counts!$F$2:$F$2903,"Sep"),"")))</f>
        <v/>
      </c>
      <c r="I92" s="31" t="n">
        <f aca="false">IF($B92="","",IFERROR(SUMIFS(Counts!$AJ$2:$AJ$2903,Counts!$B$2:$B$2903,$C$3,Counts!$C$2:$C$2903,$B92)/SUMIFS(Counts!$AI$2:$AI$2903,Counts!$B$2:$B$2903,$C$3,Counts!$C$2:$C$2903,$B92),""))</f>
        <v>74.4723723723724</v>
      </c>
    </row>
    <row r="93" customFormat="false" ht="15" hidden="false" customHeight="false" outlineLevel="0" collapsed="false">
      <c r="B93" s="16" t="str">
        <f aca="false">IF(6&lt;=COUNTIF(Lists!$F$1:$F$556,$C$3),INDEX(Lists!$G$1:$G$556,MATCH($C$3,Lists!$F$1:$F$556,0)+5),"")</f>
        <v>Zack Gelof</v>
      </c>
      <c r="C93" s="30" t="n">
        <f aca="false">IF($B93="","",IF(SUMIFS(Counts!$P$2:$P$2903,Counts!$B$2:$B$2903,$C$3,Counts!$C$2:$C$2903,$B93,Counts!$F$2:$F$2903,"Mar-Apr")&lt;Guide!$C$25,"",IFERROR(SUMIFS(Counts!$AJ$2:$AJ$2903,Counts!$B$2:$B$2903,$C$3,Counts!$C$2:$C$2903,$B93,Counts!$F$2:$F$2903,"Mar-Apr")/SUMIFS(Counts!$AI$2:$AI$2903,Counts!$B$2:$B$2903,$C$3,Counts!$C$2:$C$2903,$B93,Counts!$F$2:$F$2903,"Mar-Apr"),"")))</f>
        <v>74.0746031746032</v>
      </c>
      <c r="D93" s="30" t="n">
        <f aca="false">IF($B93="","",IF(SUMIFS(Counts!$P$2:$P$2903,Counts!$B$2:$B$2903,$C$3,Counts!$C$2:$C$2903,$B93,Counts!$F$2:$F$2903,"May")&lt;Guide!$C$25,"",IFERROR(SUMIFS(Counts!$AJ$2:$AJ$2903,Counts!$B$2:$B$2903,$C$3,Counts!$C$2:$C$2903,$B93,Counts!$F$2:$F$2903,"May")/SUMIFS(Counts!$AI$2:$AI$2903,Counts!$B$2:$B$2903,$C$3,Counts!$C$2:$C$2903,$B93,Counts!$F$2:$F$2903,"May"),"")))</f>
        <v>73.6554285714286</v>
      </c>
      <c r="E93" s="30" t="n">
        <f aca="false">IF($B93="","",IF(SUMIFS(Counts!$P$2:$P$2903,Counts!$B$2:$B$2903,$C$3,Counts!$C$2:$C$2903,$B93,Counts!$F$2:$F$2903,"Jun")&lt;Guide!$C$25,"",IFERROR(SUMIFS(Counts!$AJ$2:$AJ$2903,Counts!$B$2:$B$2903,$C$3,Counts!$C$2:$C$2903,$B93,Counts!$F$2:$F$2903,"Jun")/SUMIFS(Counts!$AI$2:$AI$2903,Counts!$B$2:$B$2903,$C$3,Counts!$C$2:$C$2903,$B93,Counts!$F$2:$F$2903,"Jun"),"")))</f>
        <v>74.1279411764706</v>
      </c>
      <c r="F93" s="30" t="str">
        <f aca="false">IF($B93="","",IF(SUMIFS(Counts!$P$2:$P$2903,Counts!$B$2:$B$2903,$C$3,Counts!$C$2:$C$2903,$B93,Counts!$F$2:$F$2903,"Jul")&lt;Guide!$C$25,"",IFERROR(SUMIFS(Counts!$AJ$2:$AJ$2903,Counts!$B$2:$B$2903,$C$3,Counts!$C$2:$C$2903,$B93,Counts!$F$2:$F$2903,"Jul")/SUMIFS(Counts!$AI$2:$AI$2903,Counts!$B$2:$B$2903,$C$3,Counts!$C$2:$C$2903,$B93,Counts!$F$2:$F$2903,"Jul"),"")))</f>
        <v/>
      </c>
      <c r="G93" s="30" t="n">
        <f aca="false">IF($B93="","",IF(SUMIFS(Counts!$P$2:$P$2903,Counts!$B$2:$B$2903,$C$3,Counts!$C$2:$C$2903,$B93,Counts!$F$2:$F$2903,"Aug")&lt;Guide!$C$25,"",IFERROR(SUMIFS(Counts!$AJ$2:$AJ$2903,Counts!$B$2:$B$2903,$C$3,Counts!$C$2:$C$2903,$B93,Counts!$F$2:$F$2903,"Aug")/SUMIFS(Counts!$AI$2:$AI$2903,Counts!$B$2:$B$2903,$C$3,Counts!$C$2:$C$2903,$B93,Counts!$F$2:$F$2903,"Aug"),"")))</f>
        <v>73.831914893617</v>
      </c>
      <c r="H93" s="30" t="n">
        <f aca="false">IF($B93="","",IF(SUMIFS(Counts!$P$2:$P$2903,Counts!$B$2:$B$2903,$C$3,Counts!$C$2:$C$2903,$B93,Counts!$F$2:$F$2903,"Sep")&lt;Guide!$C$25,"",IFERROR(SUMIFS(Counts!$AJ$2:$AJ$2903,Counts!$B$2:$B$2903,$C$3,Counts!$C$2:$C$2903,$B93,Counts!$F$2:$F$2903,"Sep")/SUMIFS(Counts!$AI$2:$AI$2903,Counts!$B$2:$B$2903,$C$3,Counts!$C$2:$C$2903,$B93,Counts!$F$2:$F$2903,"Sep"),"")))</f>
        <v>73.7354651162791</v>
      </c>
      <c r="I93" s="31" t="n">
        <f aca="false">IF($B93="","",IFERROR(SUMIFS(Counts!$AJ$2:$AJ$2903,Counts!$B$2:$B$2903,$C$3,Counts!$C$2:$C$2903,$B93)/SUMIFS(Counts!$AI$2:$AI$2903,Counts!$B$2:$B$2903,$C$3,Counts!$C$2:$C$2903,$B93),""))</f>
        <v>73.7952526799388</v>
      </c>
    </row>
    <row r="94" customFormat="false" ht="15" hidden="false" customHeight="false" outlineLevel="0" collapsed="false">
      <c r="B94" s="16" t="str">
        <f aca="false">IF(7&lt;=COUNTIF(Lists!$F$1:$F$556,$C$3),INDEX(Lists!$G$1:$G$556,MATCH($C$3,Lists!$F$1:$F$556,0)+6),"")</f>
        <v>Nick Kurtz</v>
      </c>
      <c r="C94" s="30" t="n">
        <f aca="false">IF($B94="","",IF(SUMIFS(Counts!$P$2:$P$2903,Counts!$B$2:$B$2903,$C$3,Counts!$C$2:$C$2903,$B94,Counts!$F$2:$F$2903,"Mar-Apr")&lt;Guide!$C$25,"",IFERROR(SUMIFS(Counts!$AJ$2:$AJ$2903,Counts!$B$2:$B$2903,$C$3,Counts!$C$2:$C$2903,$B94,Counts!$F$2:$F$2903,"Mar-Apr")/SUMIFS(Counts!$AI$2:$AI$2903,Counts!$B$2:$B$2903,$C$3,Counts!$C$2:$C$2903,$B94,Counts!$F$2:$F$2903,"Mar-Apr"),"")))</f>
        <v>77.7150234741784</v>
      </c>
      <c r="D94" s="30" t="n">
        <f aca="false">IF($B94="","",IF(SUMIFS(Counts!$P$2:$P$2903,Counts!$B$2:$B$2903,$C$3,Counts!$C$2:$C$2903,$B94,Counts!$F$2:$F$2903,"May")&lt;Guide!$C$25,"",IFERROR(SUMIFS(Counts!$AJ$2:$AJ$2903,Counts!$B$2:$B$2903,$C$3,Counts!$C$2:$C$2903,$B94,Counts!$F$2:$F$2903,"May")/SUMIFS(Counts!$AI$2:$AI$2903,Counts!$B$2:$B$2903,$C$3,Counts!$C$2:$C$2903,$B94,Counts!$F$2:$F$2903,"May"),"")))</f>
        <v>78.5297872340426</v>
      </c>
      <c r="E94" s="30" t="n">
        <f aca="false">IF($B94="","",IF(SUMIFS(Counts!$P$2:$P$2903,Counts!$B$2:$B$2903,$C$3,Counts!$C$2:$C$2903,$B94,Counts!$F$2:$F$2903,"Jun")&lt;Guide!$C$25,"",IFERROR(SUMIFS(Counts!$AJ$2:$AJ$2903,Counts!$B$2:$B$2903,$C$3,Counts!$C$2:$C$2903,$B94,Counts!$F$2:$F$2903,"Jun")/SUMIFS(Counts!$AI$2:$AI$2903,Counts!$B$2:$B$2903,$C$3,Counts!$C$2:$C$2903,$B94,Counts!$F$2:$F$2903,"Jun"),"")))</f>
        <v>78.7982456140351</v>
      </c>
      <c r="F94" s="30" t="n">
        <f aca="false">IF($B94="","",IF(SUMIFS(Counts!$P$2:$P$2903,Counts!$B$2:$B$2903,$C$3,Counts!$C$2:$C$2903,$B94,Counts!$F$2:$F$2903,"Jul")&lt;Guide!$C$25,"",IFERROR(SUMIFS(Counts!$AJ$2:$AJ$2903,Counts!$B$2:$B$2903,$C$3,Counts!$C$2:$C$2903,$B94,Counts!$F$2:$F$2903,"Jul")/SUMIFS(Counts!$AI$2:$AI$2903,Counts!$B$2:$B$2903,$C$3,Counts!$C$2:$C$2903,$B94,Counts!$F$2:$F$2903,"Jul"),"")))</f>
        <v>77.9467391304348</v>
      </c>
      <c r="G94" s="30" t="str">
        <f aca="false">IF($B94="","",IF(SUMIFS(Counts!$P$2:$P$2903,Counts!$B$2:$B$2903,$C$3,Counts!$C$2:$C$2903,$B94,Counts!$F$2:$F$2903,"Aug")&lt;Guide!$C$25,"",IFERROR(SUMIFS(Counts!$AJ$2:$AJ$2903,Counts!$B$2:$B$2903,$C$3,Counts!$C$2:$C$2903,$B94,Counts!$F$2:$F$2903,"Aug")/SUMIFS(Counts!$AI$2:$AI$2903,Counts!$B$2:$B$2903,$C$3,Counts!$C$2:$C$2903,$B94,Counts!$F$2:$F$2903,"Aug"),"")))</f>
        <v/>
      </c>
      <c r="H94" s="30" t="str">
        <f aca="false">IF($B94="","",IF(SUMIFS(Counts!$P$2:$P$2903,Counts!$B$2:$B$2903,$C$3,Counts!$C$2:$C$2903,$B94,Counts!$F$2:$F$2903,"Sep")&lt;Guide!$C$25,"",IFERROR(SUMIFS(Counts!$AJ$2:$AJ$2903,Counts!$B$2:$B$2903,$C$3,Counts!$C$2:$C$2903,$B94,Counts!$F$2:$F$2903,"Sep")/SUMIFS(Counts!$AI$2:$AI$2903,Counts!$B$2:$B$2903,$C$3,Counts!$C$2:$C$2903,$B94,Counts!$F$2:$F$2903,"Sep"),"")))</f>
        <v/>
      </c>
      <c r="I94" s="31" t="n">
        <f aca="false">IF($B94="","",IFERROR(SUMIFS(Counts!$AJ$2:$AJ$2903,Counts!$B$2:$B$2903,$C$3,Counts!$C$2:$C$2903,$B94)/SUMIFS(Counts!$AI$2:$AI$2903,Counts!$B$2:$B$2903,$C$3,Counts!$C$2:$C$2903,$B94),""))</f>
        <v>78.2567771084337</v>
      </c>
    </row>
    <row r="95" customFormat="false" ht="15" hidden="false" customHeight="false" outlineLevel="0" collapsed="false">
      <c r="B95" s="16" t="str">
        <f aca="false">IF(8&lt;=COUNTIF(Lists!$F$1:$F$556,$C$3),INDEX(Lists!$G$1:$G$556,MATCH($C$3,Lists!$F$1:$F$556,0)+7),"")</f>
        <v>Carlos Cortes</v>
      </c>
      <c r="C95" s="30" t="n">
        <f aca="false">IF($B95="","",IF(SUMIFS(Counts!$P$2:$P$2903,Counts!$B$2:$B$2903,$C$3,Counts!$C$2:$C$2903,$B95,Counts!$F$2:$F$2903,"Mar-Apr")&lt;Guide!$C$25,"",IFERROR(SUMIFS(Counts!$AJ$2:$AJ$2903,Counts!$B$2:$B$2903,$C$3,Counts!$C$2:$C$2903,$B95,Counts!$F$2:$F$2903,"Mar-Apr")/SUMIFS(Counts!$AI$2:$AI$2903,Counts!$B$2:$B$2903,$C$3,Counts!$C$2:$C$2903,$B95,Counts!$F$2:$F$2903,"Mar-Apr"),"")))</f>
        <v>70.43359375</v>
      </c>
      <c r="D95" s="30" t="n">
        <f aca="false">IF($B95="","",IF(SUMIFS(Counts!$P$2:$P$2903,Counts!$B$2:$B$2903,$C$3,Counts!$C$2:$C$2903,$B95,Counts!$F$2:$F$2903,"May")&lt;Guide!$C$25,"",IFERROR(SUMIFS(Counts!$AJ$2:$AJ$2903,Counts!$B$2:$B$2903,$C$3,Counts!$C$2:$C$2903,$B95,Counts!$F$2:$F$2903,"May")/SUMIFS(Counts!$AI$2:$AI$2903,Counts!$B$2:$B$2903,$C$3,Counts!$C$2:$C$2903,$B95,Counts!$F$2:$F$2903,"May"),"")))</f>
        <v>70.4217741935484</v>
      </c>
      <c r="E95" s="30" t="n">
        <f aca="false">IF($B95="","",IF(SUMIFS(Counts!$P$2:$P$2903,Counts!$B$2:$B$2903,$C$3,Counts!$C$2:$C$2903,$B95,Counts!$F$2:$F$2903,"Jun")&lt;Guide!$C$25,"",IFERROR(SUMIFS(Counts!$AJ$2:$AJ$2903,Counts!$B$2:$B$2903,$C$3,Counts!$C$2:$C$2903,$B95,Counts!$F$2:$F$2903,"Jun")/SUMIFS(Counts!$AI$2:$AI$2903,Counts!$B$2:$B$2903,$C$3,Counts!$C$2:$C$2903,$B95,Counts!$F$2:$F$2903,"Jun"),"")))</f>
        <v>70.8263157894737</v>
      </c>
      <c r="F95" s="30" t="n">
        <f aca="false">IF($B95="","",IF(SUMIFS(Counts!$P$2:$P$2903,Counts!$B$2:$B$2903,$C$3,Counts!$C$2:$C$2903,$B95,Counts!$F$2:$F$2903,"Jul")&lt;Guide!$C$25,"",IFERROR(SUMIFS(Counts!$AJ$2:$AJ$2903,Counts!$B$2:$B$2903,$C$3,Counts!$C$2:$C$2903,$B95,Counts!$F$2:$F$2903,"Jul")/SUMIFS(Counts!$AI$2:$AI$2903,Counts!$B$2:$B$2903,$C$3,Counts!$C$2:$C$2903,$B95,Counts!$F$2:$F$2903,"Jul"),"")))</f>
        <v>71.5682926829268</v>
      </c>
      <c r="G95" s="30" t="n">
        <f aca="false">IF($B95="","",IF(SUMIFS(Counts!$P$2:$P$2903,Counts!$B$2:$B$2903,$C$3,Counts!$C$2:$C$2903,$B95,Counts!$F$2:$F$2903,"Aug")&lt;Guide!$C$25,"",IFERROR(SUMIFS(Counts!$AJ$2:$AJ$2903,Counts!$B$2:$B$2903,$C$3,Counts!$C$2:$C$2903,$B95,Counts!$F$2:$F$2903,"Aug")/SUMIFS(Counts!$AI$2:$AI$2903,Counts!$B$2:$B$2903,$C$3,Counts!$C$2:$C$2903,$B95,Counts!$F$2:$F$2903,"Aug"),"")))</f>
        <v>70.6883928571429</v>
      </c>
      <c r="H95" s="30" t="n">
        <f aca="false">IF($B95="","",IF(SUMIFS(Counts!$P$2:$P$2903,Counts!$B$2:$B$2903,$C$3,Counts!$C$2:$C$2903,$B95,Counts!$F$2:$F$2903,"Sep")&lt;Guide!$C$25,"",IFERROR(SUMIFS(Counts!$AJ$2:$AJ$2903,Counts!$B$2:$B$2903,$C$3,Counts!$C$2:$C$2903,$B95,Counts!$F$2:$F$2903,"Sep")/SUMIFS(Counts!$AI$2:$AI$2903,Counts!$B$2:$B$2903,$C$3,Counts!$C$2:$C$2903,$B95,Counts!$F$2:$F$2903,"Sep"),"")))</f>
        <v>69.8227722772277</v>
      </c>
      <c r="I95" s="31" t="n">
        <f aca="false">IF($B95="","",IFERROR(SUMIFS(Counts!$AJ$2:$AJ$2903,Counts!$B$2:$B$2903,$C$3,Counts!$C$2:$C$2903,$B95)/SUMIFS(Counts!$AI$2:$AI$2903,Counts!$B$2:$B$2903,$C$3,Counts!$C$2:$C$2903,$B95),""))</f>
        <v>70.5673841059603</v>
      </c>
    </row>
    <row r="96" customFormat="false" ht="15" hidden="false" customHeight="false" outlineLevel="0" collapsed="false">
      <c r="B96" s="16" t="str">
        <f aca="false">IF(9&lt;=COUNTIF(Lists!$F$1:$F$556,$C$3),INDEX(Lists!$G$1:$G$556,MATCH($C$3,Lists!$F$1:$F$556,0)+8),"")</f>
        <v>Jonah Heim</v>
      </c>
      <c r="C96" s="30" t="str">
        <f aca="false">IF($B96="","",IF(SUMIFS(Counts!$P$2:$P$2903,Counts!$B$2:$B$2903,$C$3,Counts!$C$2:$C$2903,$B96,Counts!$F$2:$F$2903,"Mar-Apr")&lt;Guide!$C$25,"",IFERROR(SUMIFS(Counts!$AJ$2:$AJ$2903,Counts!$B$2:$B$2903,$C$3,Counts!$C$2:$C$2903,$B96,Counts!$F$2:$F$2903,"Mar-Apr")/SUMIFS(Counts!$AI$2:$AI$2903,Counts!$B$2:$B$2903,$C$3,Counts!$C$2:$C$2903,$B96,Counts!$F$2:$F$2903,"Mar-Apr"),"")))</f>
        <v/>
      </c>
      <c r="D96" s="30" t="n">
        <f aca="false">IF($B96="","",IF(SUMIFS(Counts!$P$2:$P$2903,Counts!$B$2:$B$2903,$C$3,Counts!$C$2:$C$2903,$B96,Counts!$F$2:$F$2903,"May")&lt;Guide!$C$25,"",IFERROR(SUMIFS(Counts!$AJ$2:$AJ$2903,Counts!$B$2:$B$2903,$C$3,Counts!$C$2:$C$2903,$B96,Counts!$F$2:$F$2903,"May")/SUMIFS(Counts!$AI$2:$AI$2903,Counts!$B$2:$B$2903,$C$3,Counts!$C$2:$C$2903,$B96,Counts!$F$2:$F$2903,"May"),"")))</f>
        <v>69.8538461538462</v>
      </c>
      <c r="E96" s="30" t="n">
        <f aca="false">IF($B96="","",IF(SUMIFS(Counts!$P$2:$P$2903,Counts!$B$2:$B$2903,$C$3,Counts!$C$2:$C$2903,$B96,Counts!$F$2:$F$2903,"Jun")&lt;Guide!$C$25,"",IFERROR(SUMIFS(Counts!$AJ$2:$AJ$2903,Counts!$B$2:$B$2903,$C$3,Counts!$C$2:$C$2903,$B96,Counts!$F$2:$F$2903,"Jun")/SUMIFS(Counts!$AI$2:$AI$2903,Counts!$B$2:$B$2903,$C$3,Counts!$C$2:$C$2903,$B96,Counts!$F$2:$F$2903,"Jun"),"")))</f>
        <v>70.3795180722892</v>
      </c>
      <c r="F96" s="30" t="n">
        <f aca="false">IF($B96="","",IF(SUMIFS(Counts!$P$2:$P$2903,Counts!$B$2:$B$2903,$C$3,Counts!$C$2:$C$2903,$B96,Counts!$F$2:$F$2903,"Jul")&lt;Guide!$C$25,"",IFERROR(SUMIFS(Counts!$AJ$2:$AJ$2903,Counts!$B$2:$B$2903,$C$3,Counts!$C$2:$C$2903,$B96,Counts!$F$2:$F$2903,"Jul")/SUMIFS(Counts!$AI$2:$AI$2903,Counts!$B$2:$B$2903,$C$3,Counts!$C$2:$C$2903,$B96,Counts!$F$2:$F$2903,"Jul"),"")))</f>
        <v>70.5887417218543</v>
      </c>
      <c r="G96" s="30" t="n">
        <f aca="false">IF($B96="","",IF(SUMIFS(Counts!$P$2:$P$2903,Counts!$B$2:$B$2903,$C$3,Counts!$C$2:$C$2903,$B96,Counts!$F$2:$F$2903,"Aug")&lt;Guide!$C$25,"",IFERROR(SUMIFS(Counts!$AJ$2:$AJ$2903,Counts!$B$2:$B$2903,$C$3,Counts!$C$2:$C$2903,$B96,Counts!$F$2:$F$2903,"Aug")/SUMIFS(Counts!$AI$2:$AI$2903,Counts!$B$2:$B$2903,$C$3,Counts!$C$2:$C$2903,$B96,Counts!$F$2:$F$2903,"Aug"),"")))</f>
        <v>69.8322580645161</v>
      </c>
      <c r="H96" s="30" t="n">
        <f aca="false">IF($B96="","",IF(SUMIFS(Counts!$P$2:$P$2903,Counts!$B$2:$B$2903,$C$3,Counts!$C$2:$C$2903,$B96,Counts!$F$2:$F$2903,"Sep")&lt;Guide!$C$25,"",IFERROR(SUMIFS(Counts!$AJ$2:$AJ$2903,Counts!$B$2:$B$2903,$C$3,Counts!$C$2:$C$2903,$B96,Counts!$F$2:$F$2903,"Sep")/SUMIFS(Counts!$AI$2:$AI$2903,Counts!$B$2:$B$2903,$C$3,Counts!$C$2:$C$2903,$B96,Counts!$F$2:$F$2903,"Sep"),"")))</f>
        <v>70.4009345794393</v>
      </c>
      <c r="I96" s="31" t="n">
        <f aca="false">IF($B96="","",IFERROR(SUMIFS(Counts!$AJ$2:$AJ$2903,Counts!$B$2:$B$2903,$C$3,Counts!$C$2:$C$2903,$B96)/SUMIFS(Counts!$AI$2:$AI$2903,Counts!$B$2:$B$2903,$C$3,Counts!$C$2:$C$2903,$B96),""))</f>
        <v>70.2366788321168</v>
      </c>
    </row>
    <row r="97" customFormat="false" ht="15" hidden="false" customHeight="false" outlineLevel="0" collapsed="false">
      <c r="B97" s="16" t="str">
        <f aca="false">IF(10&lt;=COUNTIF(Lists!$F$1:$F$556,$C$3),INDEX(Lists!$G$1:$G$556,MATCH($C$3,Lists!$F$1:$F$556,0)+9),"")</f>
        <v>Jacob Wilson</v>
      </c>
      <c r="C97" s="30" t="n">
        <f aca="false">IF($B97="","",IF(SUMIFS(Counts!$P$2:$P$2903,Counts!$B$2:$B$2903,$C$3,Counts!$C$2:$C$2903,$B97,Counts!$F$2:$F$2903,"Mar-Apr")&lt;Guide!$C$25,"",IFERROR(SUMIFS(Counts!$AJ$2:$AJ$2903,Counts!$B$2:$B$2903,$C$3,Counts!$C$2:$C$2903,$B97,Counts!$F$2:$F$2903,"Mar-Apr")/SUMIFS(Counts!$AI$2:$AI$2903,Counts!$B$2:$B$2903,$C$3,Counts!$C$2:$C$2903,$B97,Counts!$F$2:$F$2903,"Mar-Apr"),"")))</f>
        <v>63.8924107142857</v>
      </c>
      <c r="D97" s="30" t="n">
        <f aca="false">IF($B97="","",IF(SUMIFS(Counts!$P$2:$P$2903,Counts!$B$2:$B$2903,$C$3,Counts!$C$2:$C$2903,$B97,Counts!$F$2:$F$2903,"May")&lt;Guide!$C$25,"",IFERROR(SUMIFS(Counts!$AJ$2:$AJ$2903,Counts!$B$2:$B$2903,$C$3,Counts!$C$2:$C$2903,$B97,Counts!$F$2:$F$2903,"May")/SUMIFS(Counts!$AI$2:$AI$2903,Counts!$B$2:$B$2903,$C$3,Counts!$C$2:$C$2903,$B97,Counts!$F$2:$F$2903,"May"),"")))</f>
        <v>64.1054545454546</v>
      </c>
      <c r="E97" s="30" t="n">
        <f aca="false">IF($B97="","",IF(SUMIFS(Counts!$P$2:$P$2903,Counts!$B$2:$B$2903,$C$3,Counts!$C$2:$C$2903,$B97,Counts!$F$2:$F$2903,"Jun")&lt;Guide!$C$25,"",IFERROR(SUMIFS(Counts!$AJ$2:$AJ$2903,Counts!$B$2:$B$2903,$C$3,Counts!$C$2:$C$2903,$B97,Counts!$F$2:$F$2903,"Jun")/SUMIFS(Counts!$AI$2:$AI$2903,Counts!$B$2:$B$2903,$C$3,Counts!$C$2:$C$2903,$B97,Counts!$F$2:$F$2903,"Jun"),"")))</f>
        <v>64.6484848484849</v>
      </c>
      <c r="F97" s="30" t="n">
        <f aca="false">IF($B97="","",IF(SUMIFS(Counts!$P$2:$P$2903,Counts!$B$2:$B$2903,$C$3,Counts!$C$2:$C$2903,$B97,Counts!$F$2:$F$2903,"Jul")&lt;Guide!$C$25,"",IFERROR(SUMIFS(Counts!$AJ$2:$AJ$2903,Counts!$B$2:$B$2903,$C$3,Counts!$C$2:$C$2903,$B97,Counts!$F$2:$F$2903,"Jul")/SUMIFS(Counts!$AI$2:$AI$2903,Counts!$B$2:$B$2903,$C$3,Counts!$C$2:$C$2903,$B97,Counts!$F$2:$F$2903,"Jul"),"")))</f>
        <v>65.4797101449275</v>
      </c>
      <c r="G97" s="30" t="n">
        <f aca="false">IF($B97="","",IF(SUMIFS(Counts!$P$2:$P$2903,Counts!$B$2:$B$2903,$C$3,Counts!$C$2:$C$2903,$B97,Counts!$F$2:$F$2903,"Aug")&lt;Guide!$C$25,"",IFERROR(SUMIFS(Counts!$AJ$2:$AJ$2903,Counts!$B$2:$B$2903,$C$3,Counts!$C$2:$C$2903,$B97,Counts!$F$2:$F$2903,"Aug")/SUMIFS(Counts!$AI$2:$AI$2903,Counts!$B$2:$B$2903,$C$3,Counts!$C$2:$C$2903,$B97,Counts!$F$2:$F$2903,"Aug"),"")))</f>
        <v>65.7862068965517</v>
      </c>
      <c r="H97" s="30" t="str">
        <f aca="false">IF($B97="","",IF(SUMIFS(Counts!$P$2:$P$2903,Counts!$B$2:$B$2903,$C$3,Counts!$C$2:$C$2903,$B97,Counts!$F$2:$F$2903,"Sep")&lt;Guide!$C$25,"",IFERROR(SUMIFS(Counts!$AJ$2:$AJ$2903,Counts!$B$2:$B$2903,$C$3,Counts!$C$2:$C$2903,$B97,Counts!$F$2:$F$2903,"Sep")/SUMIFS(Counts!$AI$2:$AI$2903,Counts!$B$2:$B$2903,$C$3,Counts!$C$2:$C$2903,$B97,Counts!$F$2:$F$2903,"Sep"),"")))</f>
        <v/>
      </c>
      <c r="I97" s="31" t="n">
        <f aca="false">IF($B97="","",IFERROR(SUMIFS(Counts!$AJ$2:$AJ$2903,Counts!$B$2:$B$2903,$C$3,Counts!$C$2:$C$2903,$B97)/SUMIFS(Counts!$AI$2:$AI$2903,Counts!$B$2:$B$2903,$C$3,Counts!$C$2:$C$2903,$B97),""))</f>
        <v>64.6142329020333</v>
      </c>
    </row>
    <row r="98" customFormat="false" ht="15" hidden="false" customHeight="false" outlineLevel="0" collapsed="false">
      <c r="B98" s="16" t="str">
        <f aca="false">IF(11&lt;=COUNTIF(Lists!$F$1:$F$556,$C$3),INDEX(Lists!$G$1:$G$556,MATCH($C$3,Lists!$F$1:$F$556,0)+10),"")</f>
        <v>Max Muncy</v>
      </c>
      <c r="C98" s="30" t="n">
        <f aca="false">IF($B98="","",IF(SUMIFS(Counts!$P$2:$P$2903,Counts!$B$2:$B$2903,$C$3,Counts!$C$2:$C$2903,$B98,Counts!$F$2:$F$2903,"Mar-Apr")&lt;Guide!$C$25,"",IFERROR(SUMIFS(Counts!$AJ$2:$AJ$2903,Counts!$B$2:$B$2903,$C$3,Counts!$C$2:$C$2903,$B98,Counts!$F$2:$F$2903,"Mar-Apr")/SUMIFS(Counts!$AI$2:$AI$2903,Counts!$B$2:$B$2903,$C$3,Counts!$C$2:$C$2903,$B98,Counts!$F$2:$F$2903,"Mar-Apr"),"")))</f>
        <v>74.5681081081081</v>
      </c>
      <c r="D98" s="30" t="str">
        <f aca="false">IF($B98="","",IF(SUMIFS(Counts!$P$2:$P$2903,Counts!$B$2:$B$2903,$C$3,Counts!$C$2:$C$2903,$B98,Counts!$F$2:$F$2903,"May")&lt;Guide!$C$25,"",IFERROR(SUMIFS(Counts!$AJ$2:$AJ$2903,Counts!$B$2:$B$2903,$C$3,Counts!$C$2:$C$2903,$B98,Counts!$F$2:$F$2903,"May")/SUMIFS(Counts!$AI$2:$AI$2903,Counts!$B$2:$B$2903,$C$3,Counts!$C$2:$C$2903,$B98,Counts!$F$2:$F$2903,"May"),"")))</f>
        <v/>
      </c>
      <c r="E98" s="30" t="n">
        <f aca="false">IF($B98="","",IF(SUMIFS(Counts!$P$2:$P$2903,Counts!$B$2:$B$2903,$C$3,Counts!$C$2:$C$2903,$B98,Counts!$F$2:$F$2903,"Jun")&lt;Guide!$C$25,"",IFERROR(SUMIFS(Counts!$AJ$2:$AJ$2903,Counts!$B$2:$B$2903,$C$3,Counts!$C$2:$C$2903,$B98,Counts!$F$2:$F$2903,"Jun")/SUMIFS(Counts!$AI$2:$AI$2903,Counts!$B$2:$B$2903,$C$3,Counts!$C$2:$C$2903,$B98,Counts!$F$2:$F$2903,"Jun"),"")))</f>
        <v>73.9621951219512</v>
      </c>
      <c r="F98" s="30" t="str">
        <f aca="false">IF($B98="","",IF(SUMIFS(Counts!$P$2:$P$2903,Counts!$B$2:$B$2903,$C$3,Counts!$C$2:$C$2903,$B98,Counts!$F$2:$F$2903,"Jul")&lt;Guide!$C$25,"",IFERROR(SUMIFS(Counts!$AJ$2:$AJ$2903,Counts!$B$2:$B$2903,$C$3,Counts!$C$2:$C$2903,$B98,Counts!$F$2:$F$2903,"Jul")/SUMIFS(Counts!$AI$2:$AI$2903,Counts!$B$2:$B$2903,$C$3,Counts!$C$2:$C$2903,$B98,Counts!$F$2:$F$2903,"Jul"),"")))</f>
        <v/>
      </c>
      <c r="G98" s="30" t="n">
        <f aca="false">IF($B98="","",IF(SUMIFS(Counts!$P$2:$P$2903,Counts!$B$2:$B$2903,$C$3,Counts!$C$2:$C$2903,$B98,Counts!$F$2:$F$2903,"Aug")&lt;Guide!$C$25,"",IFERROR(SUMIFS(Counts!$AJ$2:$AJ$2903,Counts!$B$2:$B$2903,$C$3,Counts!$C$2:$C$2903,$B98,Counts!$F$2:$F$2903,"Aug")/SUMIFS(Counts!$AI$2:$AI$2903,Counts!$B$2:$B$2903,$C$3,Counts!$C$2:$C$2903,$B98,Counts!$F$2:$F$2903,"Aug"),"")))</f>
        <v>73.7419047619048</v>
      </c>
      <c r="H98" s="30" t="n">
        <f aca="false">IF($B98="","",IF(SUMIFS(Counts!$P$2:$P$2903,Counts!$B$2:$B$2903,$C$3,Counts!$C$2:$C$2903,$B98,Counts!$F$2:$F$2903,"Sep")&lt;Guide!$C$25,"",IFERROR(SUMIFS(Counts!$AJ$2:$AJ$2903,Counts!$B$2:$B$2903,$C$3,Counts!$C$2:$C$2903,$B98,Counts!$F$2:$F$2903,"Sep")/SUMIFS(Counts!$AI$2:$AI$2903,Counts!$B$2:$B$2903,$C$3,Counts!$C$2:$C$2903,$B98,Counts!$F$2:$F$2903,"Sep"),"")))</f>
        <v>73.7078125</v>
      </c>
      <c r="I98" s="31" t="n">
        <f aca="false">IF($B98="","",IFERROR(SUMIFS(Counts!$AJ$2:$AJ$2903,Counts!$B$2:$B$2903,$C$3,Counts!$C$2:$C$2903,$B98)/SUMIFS(Counts!$AI$2:$AI$2903,Counts!$B$2:$B$2903,$C$3,Counts!$C$2:$C$2903,$B98),""))</f>
        <v>74.1207343412527</v>
      </c>
    </row>
    <row r="99" customFormat="false" ht="15" hidden="false" customHeight="false" outlineLevel="0" collapsed="false">
      <c r="B99" s="16" t="str">
        <f aca="false">IF(12&lt;=COUNTIF(Lists!$F$1:$F$556,$C$3),INDEX(Lists!$G$1:$G$556,MATCH($C$3,Lists!$F$1:$F$556,0)+11),"")</f>
        <v>Alika Williams</v>
      </c>
      <c r="C99" s="30" t="str">
        <f aca="false">IF($B99="","",IF(SUMIFS(Counts!$P$2:$P$2903,Counts!$B$2:$B$2903,$C$3,Counts!$C$2:$C$2903,$B99,Counts!$F$2:$F$2903,"Mar-Apr")&lt;Guide!$C$25,"",IFERROR(SUMIFS(Counts!$AJ$2:$AJ$2903,Counts!$B$2:$B$2903,$C$3,Counts!$C$2:$C$2903,$B99,Counts!$F$2:$F$2903,"Mar-Apr")/SUMIFS(Counts!$AI$2:$AI$2903,Counts!$B$2:$B$2903,$C$3,Counts!$C$2:$C$2903,$B99,Counts!$F$2:$F$2903,"Mar-Apr"),"")))</f>
        <v/>
      </c>
      <c r="D99" s="30" t="str">
        <f aca="false">IF($B99="","",IF(SUMIFS(Counts!$P$2:$P$2903,Counts!$B$2:$B$2903,$C$3,Counts!$C$2:$C$2903,$B99,Counts!$F$2:$F$2903,"May")&lt;Guide!$C$25,"",IFERROR(SUMIFS(Counts!$AJ$2:$AJ$2903,Counts!$B$2:$B$2903,$C$3,Counts!$C$2:$C$2903,$B99,Counts!$F$2:$F$2903,"May")/SUMIFS(Counts!$AI$2:$AI$2903,Counts!$B$2:$B$2903,$C$3,Counts!$C$2:$C$2903,$B99,Counts!$F$2:$F$2903,"May"),"")))</f>
        <v/>
      </c>
      <c r="E99" s="30" t="n">
        <f aca="false">IF($B99="","",IF(SUMIFS(Counts!$P$2:$P$2903,Counts!$B$2:$B$2903,$C$3,Counts!$C$2:$C$2903,$B99,Counts!$F$2:$F$2903,"Jun")&lt;Guide!$C$25,"",IFERROR(SUMIFS(Counts!$AJ$2:$AJ$2903,Counts!$B$2:$B$2903,$C$3,Counts!$C$2:$C$2903,$B99,Counts!$F$2:$F$2903,"Jun")/SUMIFS(Counts!$AI$2:$AI$2903,Counts!$B$2:$B$2903,$C$3,Counts!$C$2:$C$2903,$B99,Counts!$F$2:$F$2903,"Jun"),"")))</f>
        <v>69.372</v>
      </c>
      <c r="F99" s="30" t="n">
        <f aca="false">IF($B99="","",IF(SUMIFS(Counts!$P$2:$P$2903,Counts!$B$2:$B$2903,$C$3,Counts!$C$2:$C$2903,$B99,Counts!$F$2:$F$2903,"Jul")&lt;Guide!$C$25,"",IFERROR(SUMIFS(Counts!$AJ$2:$AJ$2903,Counts!$B$2:$B$2903,$C$3,Counts!$C$2:$C$2903,$B99,Counts!$F$2:$F$2903,"Jul")/SUMIFS(Counts!$AI$2:$AI$2903,Counts!$B$2:$B$2903,$C$3,Counts!$C$2:$C$2903,$B99,Counts!$F$2:$F$2903,"Jul"),"")))</f>
        <v>69.9074074074074</v>
      </c>
      <c r="G99" s="30" t="n">
        <f aca="false">IF($B99="","",IF(SUMIFS(Counts!$P$2:$P$2903,Counts!$B$2:$B$2903,$C$3,Counts!$C$2:$C$2903,$B99,Counts!$F$2:$F$2903,"Aug")&lt;Guide!$C$25,"",IFERROR(SUMIFS(Counts!$AJ$2:$AJ$2903,Counts!$B$2:$B$2903,$C$3,Counts!$C$2:$C$2903,$B99,Counts!$F$2:$F$2903,"Aug")/SUMIFS(Counts!$AI$2:$AI$2903,Counts!$B$2:$B$2903,$C$3,Counts!$C$2:$C$2903,$B99,Counts!$F$2:$F$2903,"Aug"),"")))</f>
        <v>69.1597701149425</v>
      </c>
      <c r="H99" s="30" t="n">
        <f aca="false">IF($B99="","",IF(SUMIFS(Counts!$P$2:$P$2903,Counts!$B$2:$B$2903,$C$3,Counts!$C$2:$C$2903,$B99,Counts!$F$2:$F$2903,"Sep")&lt;Guide!$C$25,"",IFERROR(SUMIFS(Counts!$AJ$2:$AJ$2903,Counts!$B$2:$B$2903,$C$3,Counts!$C$2:$C$2903,$B99,Counts!$F$2:$F$2903,"Sep")/SUMIFS(Counts!$AI$2:$AI$2903,Counts!$B$2:$B$2903,$C$3,Counts!$C$2:$C$2903,$B99,Counts!$F$2:$F$2903,"Sep"),"")))</f>
        <v>68.5094736842105</v>
      </c>
      <c r="I99" s="31" t="n">
        <f aca="false">IF($B99="","",IFERROR(SUMIFS(Counts!$AJ$2:$AJ$2903,Counts!$B$2:$B$2903,$C$3,Counts!$C$2:$C$2903,$B99)/SUMIFS(Counts!$AI$2:$AI$2903,Counts!$B$2:$B$2903,$C$3,Counts!$C$2:$C$2903,$B99),""))</f>
        <v>69.1532763532764</v>
      </c>
    </row>
    <row r="100" customFormat="false" ht="15" hidden="false" customHeight="false" outlineLevel="0" collapsed="false">
      <c r="B100" s="16" t="str">
        <f aca="false">IF(13&lt;=COUNTIF(Lists!$F$1:$F$556,$C$3),INDEX(Lists!$G$1:$G$556,MATCH($C$3,Lists!$F$1:$F$556,0)+12),"")</f>
        <v>Brent Rooker</v>
      </c>
      <c r="C100" s="30" t="n">
        <f aca="false">IF($B100="","",IF(SUMIFS(Counts!$P$2:$P$2903,Counts!$B$2:$B$2903,$C$3,Counts!$C$2:$C$2903,$B100,Counts!$F$2:$F$2903,"Mar-Apr")&lt;Guide!$C$25,"",IFERROR(SUMIFS(Counts!$AJ$2:$AJ$2903,Counts!$B$2:$B$2903,$C$3,Counts!$C$2:$C$2903,$B100,Counts!$F$2:$F$2903,"Mar-Apr")/SUMIFS(Counts!$AI$2:$AI$2903,Counts!$B$2:$B$2903,$C$3,Counts!$C$2:$C$2903,$B100,Counts!$F$2:$F$2903,"Mar-Apr"),"")))</f>
        <v>73.4168421052632</v>
      </c>
      <c r="D100" s="30" t="n">
        <f aca="false">IF($B100="","",IF(SUMIFS(Counts!$P$2:$P$2903,Counts!$B$2:$B$2903,$C$3,Counts!$C$2:$C$2903,$B100,Counts!$F$2:$F$2903,"May")&lt;Guide!$C$25,"",IFERROR(SUMIFS(Counts!$AJ$2:$AJ$2903,Counts!$B$2:$B$2903,$C$3,Counts!$C$2:$C$2903,$B100,Counts!$F$2:$F$2903,"May")/SUMIFS(Counts!$AI$2:$AI$2903,Counts!$B$2:$B$2903,$C$3,Counts!$C$2:$C$2903,$B100,Counts!$F$2:$F$2903,"May"),"")))</f>
        <v>74.3943181818182</v>
      </c>
      <c r="E100" s="30" t="n">
        <f aca="false">IF($B100="","",IF(SUMIFS(Counts!$P$2:$P$2903,Counts!$B$2:$B$2903,$C$3,Counts!$C$2:$C$2903,$B100,Counts!$F$2:$F$2903,"Jun")&lt;Guide!$C$25,"",IFERROR(SUMIFS(Counts!$AJ$2:$AJ$2903,Counts!$B$2:$B$2903,$C$3,Counts!$C$2:$C$2903,$B100,Counts!$F$2:$F$2903,"Jun")/SUMIFS(Counts!$AI$2:$AI$2903,Counts!$B$2:$B$2903,$C$3,Counts!$C$2:$C$2903,$B100,Counts!$F$2:$F$2903,"Jun"),"")))</f>
        <v>74.45</v>
      </c>
      <c r="F100" s="30" t="str">
        <f aca="false">IF($B100="","",IF(SUMIFS(Counts!$P$2:$P$2903,Counts!$B$2:$B$2903,$C$3,Counts!$C$2:$C$2903,$B100,Counts!$F$2:$F$2903,"Jul")&lt;Guide!$C$25,"",IFERROR(SUMIFS(Counts!$AJ$2:$AJ$2903,Counts!$B$2:$B$2903,$C$3,Counts!$C$2:$C$2903,$B100,Counts!$F$2:$F$2903,"Jul")/SUMIFS(Counts!$AI$2:$AI$2903,Counts!$B$2:$B$2903,$C$3,Counts!$C$2:$C$2903,$B100,Counts!$F$2:$F$2903,"Jul"),"")))</f>
        <v/>
      </c>
      <c r="G100" s="30" t="str">
        <f aca="false">IF($B100="","",IF(SUMIFS(Counts!$P$2:$P$2903,Counts!$B$2:$B$2903,$C$3,Counts!$C$2:$C$2903,$B100,Counts!$F$2:$F$2903,"Aug")&lt;Guide!$C$25,"",IFERROR(SUMIFS(Counts!$AJ$2:$AJ$2903,Counts!$B$2:$B$2903,$C$3,Counts!$C$2:$C$2903,$B100,Counts!$F$2:$F$2903,"Aug")/SUMIFS(Counts!$AI$2:$AI$2903,Counts!$B$2:$B$2903,$C$3,Counts!$C$2:$C$2903,$B100,Counts!$F$2:$F$2903,"Aug"),"")))</f>
        <v/>
      </c>
      <c r="H100" s="30" t="str">
        <f aca="false">IF($B100="","",IF(SUMIFS(Counts!$P$2:$P$2903,Counts!$B$2:$B$2903,$C$3,Counts!$C$2:$C$2903,$B100,Counts!$F$2:$F$2903,"Sep")&lt;Guide!$C$25,"",IFERROR(SUMIFS(Counts!$AJ$2:$AJ$2903,Counts!$B$2:$B$2903,$C$3,Counts!$C$2:$C$2903,$B100,Counts!$F$2:$F$2903,"Sep")/SUMIFS(Counts!$AI$2:$AI$2903,Counts!$B$2:$B$2903,$C$3,Counts!$C$2:$C$2903,$B100,Counts!$F$2:$F$2903,"Sep"),"")))</f>
        <v/>
      </c>
      <c r="I100" s="31" t="n">
        <f aca="false">IF($B100="","",IFERROR(SUMIFS(Counts!$AJ$2:$AJ$2903,Counts!$B$2:$B$2903,$C$3,Counts!$C$2:$C$2903,$B100)/SUMIFS(Counts!$AI$2:$AI$2903,Counts!$B$2:$B$2903,$C$3,Counts!$C$2:$C$2903,$B100),""))</f>
        <v>74.1006472491909</v>
      </c>
    </row>
    <row r="101" customFormat="false" ht="15" hidden="false" customHeight="false" outlineLevel="0" collapsed="false">
      <c r="B101" s="16" t="str">
        <f aca="false">IF(14&lt;=COUNTIF(Lists!$F$1:$F$556,$C$3),INDEX(Lists!$G$1:$G$556,MATCH($C$3,Lists!$F$1:$F$556,0)+13),"")</f>
        <v>Tommy White</v>
      </c>
      <c r="C101" s="30" t="str">
        <f aca="false">IF($B101="","",IF(SUMIFS(Counts!$P$2:$P$2903,Counts!$B$2:$B$2903,$C$3,Counts!$C$2:$C$2903,$B101,Counts!$F$2:$F$2903,"Mar-Apr")&lt;Guide!$C$25,"",IFERROR(SUMIFS(Counts!$AJ$2:$AJ$2903,Counts!$B$2:$B$2903,$C$3,Counts!$C$2:$C$2903,$B101,Counts!$F$2:$F$2903,"Mar-Apr")/SUMIFS(Counts!$AI$2:$AI$2903,Counts!$B$2:$B$2903,$C$3,Counts!$C$2:$C$2903,$B101,Counts!$F$2:$F$2903,"Mar-Apr"),"")))</f>
        <v/>
      </c>
      <c r="D101" s="30" t="str">
        <f aca="false">IF($B101="","",IF(SUMIFS(Counts!$P$2:$P$2903,Counts!$B$2:$B$2903,$C$3,Counts!$C$2:$C$2903,$B101,Counts!$F$2:$F$2903,"May")&lt;Guide!$C$25,"",IFERROR(SUMIFS(Counts!$AJ$2:$AJ$2903,Counts!$B$2:$B$2903,$C$3,Counts!$C$2:$C$2903,$B101,Counts!$F$2:$F$2903,"May")/SUMIFS(Counts!$AI$2:$AI$2903,Counts!$B$2:$B$2903,$C$3,Counts!$C$2:$C$2903,$B101,Counts!$F$2:$F$2903,"May"),"")))</f>
        <v/>
      </c>
      <c r="E101" s="30" t="str">
        <f aca="false">IF($B101="","",IF(SUMIFS(Counts!$P$2:$P$2903,Counts!$B$2:$B$2903,$C$3,Counts!$C$2:$C$2903,$B101,Counts!$F$2:$F$2903,"Jun")&lt;Guide!$C$25,"",IFERROR(SUMIFS(Counts!$AJ$2:$AJ$2903,Counts!$B$2:$B$2903,$C$3,Counts!$C$2:$C$2903,$B101,Counts!$F$2:$F$2903,"Jun")/SUMIFS(Counts!$AI$2:$AI$2903,Counts!$B$2:$B$2903,$C$3,Counts!$C$2:$C$2903,$B101,Counts!$F$2:$F$2903,"Jun"),"")))</f>
        <v/>
      </c>
      <c r="F101" s="30" t="n">
        <f aca="false">IF($B101="","",IF(SUMIFS(Counts!$P$2:$P$2903,Counts!$B$2:$B$2903,$C$3,Counts!$C$2:$C$2903,$B101,Counts!$F$2:$F$2903,"Jul")&lt;Guide!$C$25,"",IFERROR(SUMIFS(Counts!$AJ$2:$AJ$2903,Counts!$B$2:$B$2903,$C$3,Counts!$C$2:$C$2903,$B101,Counts!$F$2:$F$2903,"Jul")/SUMIFS(Counts!$AI$2:$AI$2903,Counts!$B$2:$B$2903,$C$3,Counts!$C$2:$C$2903,$B101,Counts!$F$2:$F$2903,"Jul"),"")))</f>
        <v>69.5294736842105</v>
      </c>
      <c r="G101" s="30" t="n">
        <f aca="false">IF($B101="","",IF(SUMIFS(Counts!$P$2:$P$2903,Counts!$B$2:$B$2903,$C$3,Counts!$C$2:$C$2903,$B101,Counts!$F$2:$F$2903,"Aug")&lt;Guide!$C$25,"",IFERROR(SUMIFS(Counts!$AJ$2:$AJ$2903,Counts!$B$2:$B$2903,$C$3,Counts!$C$2:$C$2903,$B101,Counts!$F$2:$F$2903,"Aug")/SUMIFS(Counts!$AI$2:$AI$2903,Counts!$B$2:$B$2903,$C$3,Counts!$C$2:$C$2903,$B101,Counts!$F$2:$F$2903,"Aug"),"")))</f>
        <v>69.3289156626506</v>
      </c>
      <c r="H101" s="30" t="n">
        <f aca="false">IF($B101="","",IF(SUMIFS(Counts!$P$2:$P$2903,Counts!$B$2:$B$2903,$C$3,Counts!$C$2:$C$2903,$B101,Counts!$F$2:$F$2903,"Sep")&lt;Guide!$C$25,"",IFERROR(SUMIFS(Counts!$AJ$2:$AJ$2903,Counts!$B$2:$B$2903,$C$3,Counts!$C$2:$C$2903,$B101,Counts!$F$2:$F$2903,"Sep")/SUMIFS(Counts!$AI$2:$AI$2903,Counts!$B$2:$B$2903,$C$3,Counts!$C$2:$C$2903,$B101,Counts!$F$2:$F$2903,"Sep"),"")))</f>
        <v>69.1707317073171</v>
      </c>
      <c r="I101" s="31" t="n">
        <f aca="false">IF($B101="","",IFERROR(SUMIFS(Counts!$AJ$2:$AJ$2903,Counts!$B$2:$B$2903,$C$3,Counts!$C$2:$C$2903,$B101)/SUMIFS(Counts!$AI$2:$AI$2903,Counts!$B$2:$B$2903,$C$3,Counts!$C$2:$C$2903,$B101),""))</f>
        <v>69.3466472303207</v>
      </c>
    </row>
    <row r="102" customFormat="false" ht="15" hidden="false" customHeight="false" outlineLevel="0" collapsed="false">
      <c r="B102" s="16" t="str">
        <f aca="false">IF(15&lt;=COUNTIF(Lists!$F$1:$F$556,$C$3),INDEX(Lists!$G$1:$G$556,MATCH($C$3,Lists!$F$1:$F$556,0)+14),"")</f>
        <v>Donovan Walton</v>
      </c>
      <c r="C102" s="30" t="str">
        <f aca="false">IF($B102="","",IF(SUMIFS(Counts!$P$2:$P$2903,Counts!$B$2:$B$2903,$C$3,Counts!$C$2:$C$2903,$B102,Counts!$F$2:$F$2903,"Mar-Apr")&lt;Guide!$C$25,"",IFERROR(SUMIFS(Counts!$AJ$2:$AJ$2903,Counts!$B$2:$B$2903,$C$3,Counts!$C$2:$C$2903,$B102,Counts!$F$2:$F$2903,"Mar-Apr")/SUMIFS(Counts!$AI$2:$AI$2903,Counts!$B$2:$B$2903,$C$3,Counts!$C$2:$C$2903,$B102,Counts!$F$2:$F$2903,"Mar-Apr"),"")))</f>
        <v/>
      </c>
      <c r="D102" s="30" t="str">
        <f aca="false">IF($B102="","",IF(SUMIFS(Counts!$P$2:$P$2903,Counts!$B$2:$B$2903,$C$3,Counts!$C$2:$C$2903,$B102,Counts!$F$2:$F$2903,"May")&lt;Guide!$C$25,"",IFERROR(SUMIFS(Counts!$AJ$2:$AJ$2903,Counts!$B$2:$B$2903,$C$3,Counts!$C$2:$C$2903,$B102,Counts!$F$2:$F$2903,"May")/SUMIFS(Counts!$AI$2:$AI$2903,Counts!$B$2:$B$2903,$C$3,Counts!$C$2:$C$2903,$B102,Counts!$F$2:$F$2903,"May"),"")))</f>
        <v/>
      </c>
      <c r="E102" s="30" t="str">
        <f aca="false">IF($B102="","",IF(SUMIFS(Counts!$P$2:$P$2903,Counts!$B$2:$B$2903,$C$3,Counts!$C$2:$C$2903,$B102,Counts!$F$2:$F$2903,"Jun")&lt;Guide!$C$25,"",IFERROR(SUMIFS(Counts!$AJ$2:$AJ$2903,Counts!$B$2:$B$2903,$C$3,Counts!$C$2:$C$2903,$B102,Counts!$F$2:$F$2903,"Jun")/SUMIFS(Counts!$AI$2:$AI$2903,Counts!$B$2:$B$2903,$C$3,Counts!$C$2:$C$2903,$B102,Counts!$F$2:$F$2903,"Jun"),"")))</f>
        <v/>
      </c>
      <c r="F102" s="30" t="n">
        <f aca="false">IF($B102="","",IF(SUMIFS(Counts!$P$2:$P$2903,Counts!$B$2:$B$2903,$C$3,Counts!$C$2:$C$2903,$B102,Counts!$F$2:$F$2903,"Jul")&lt;Guide!$C$25,"",IFERROR(SUMIFS(Counts!$AJ$2:$AJ$2903,Counts!$B$2:$B$2903,$C$3,Counts!$C$2:$C$2903,$B102,Counts!$F$2:$F$2903,"Jul")/SUMIFS(Counts!$AI$2:$AI$2903,Counts!$B$2:$B$2903,$C$3,Counts!$C$2:$C$2903,$B102,Counts!$F$2:$F$2903,"Jul"),"")))</f>
        <v>67.2466666666667</v>
      </c>
      <c r="G102" s="30" t="n">
        <f aca="false">IF($B102="","",IF(SUMIFS(Counts!$P$2:$P$2903,Counts!$B$2:$B$2903,$C$3,Counts!$C$2:$C$2903,$B102,Counts!$F$2:$F$2903,"Aug")&lt;Guide!$C$25,"",IFERROR(SUMIFS(Counts!$AJ$2:$AJ$2903,Counts!$B$2:$B$2903,$C$3,Counts!$C$2:$C$2903,$B102,Counts!$F$2:$F$2903,"Aug")/SUMIFS(Counts!$AI$2:$AI$2903,Counts!$B$2:$B$2903,$C$3,Counts!$C$2:$C$2903,$B102,Counts!$F$2:$F$2903,"Aug"),"")))</f>
        <v>67.936974789916</v>
      </c>
      <c r="H102" s="30" t="n">
        <f aca="false">IF($B102="","",IF(SUMIFS(Counts!$P$2:$P$2903,Counts!$B$2:$B$2903,$C$3,Counts!$C$2:$C$2903,$B102,Counts!$F$2:$F$2903,"Sep")&lt;Guide!$C$25,"",IFERROR(SUMIFS(Counts!$AJ$2:$AJ$2903,Counts!$B$2:$B$2903,$C$3,Counts!$C$2:$C$2903,$B102,Counts!$F$2:$F$2903,"Sep")/SUMIFS(Counts!$AI$2:$AI$2903,Counts!$B$2:$B$2903,$C$3,Counts!$C$2:$C$2903,$B102,Counts!$F$2:$F$2903,"Sep"),"")))</f>
        <v>68.5047619047619</v>
      </c>
      <c r="I102" s="31" t="n">
        <f aca="false">IF($B102="","",IFERROR(SUMIFS(Counts!$AJ$2:$AJ$2903,Counts!$B$2:$B$2903,$C$3,Counts!$C$2:$C$2903,$B102)/SUMIFS(Counts!$AI$2:$AI$2903,Counts!$B$2:$B$2903,$C$3,Counts!$C$2:$C$2903,$B102),""))</f>
        <v>68.0765517241379</v>
      </c>
    </row>
    <row r="103" customFormat="false" ht="15" hidden="false" customHeight="false" outlineLevel="0" collapsed="false">
      <c r="B103" s="16" t="str">
        <f aca="false">IF(16&lt;=COUNTIF(Lists!$F$1:$F$556,$C$3),INDEX(Lists!$G$1:$G$556,MATCH($C$3,Lists!$F$1:$F$556,0)+15),"")</f>
        <v>Darell Hernaiz</v>
      </c>
      <c r="C103" s="30" t="n">
        <f aca="false">IF($B103="","",IF(SUMIFS(Counts!$P$2:$P$2903,Counts!$B$2:$B$2903,$C$3,Counts!$C$2:$C$2903,$B103,Counts!$F$2:$F$2903,"Mar-Apr")&lt;Guide!$C$25,"",IFERROR(SUMIFS(Counts!$AJ$2:$AJ$2903,Counts!$B$2:$B$2903,$C$3,Counts!$C$2:$C$2903,$B103,Counts!$F$2:$F$2903,"Mar-Apr")/SUMIFS(Counts!$AI$2:$AI$2903,Counts!$B$2:$B$2903,$C$3,Counts!$C$2:$C$2903,$B103,Counts!$F$2:$F$2903,"Mar-Apr"),"")))</f>
        <v>69.71875</v>
      </c>
      <c r="D103" s="30" t="n">
        <f aca="false">IF($B103="","",IF(SUMIFS(Counts!$P$2:$P$2903,Counts!$B$2:$B$2903,$C$3,Counts!$C$2:$C$2903,$B103,Counts!$F$2:$F$2903,"May")&lt;Guide!$C$25,"",IFERROR(SUMIFS(Counts!$AJ$2:$AJ$2903,Counts!$B$2:$B$2903,$C$3,Counts!$C$2:$C$2903,$B103,Counts!$F$2:$F$2903,"May")/SUMIFS(Counts!$AI$2:$AI$2903,Counts!$B$2:$B$2903,$C$3,Counts!$C$2:$C$2903,$B103,Counts!$F$2:$F$2903,"May"),"")))</f>
        <v>68.3473684210526</v>
      </c>
      <c r="E103" s="30" t="str">
        <f aca="false">IF($B103="","",IF(SUMIFS(Counts!$P$2:$P$2903,Counts!$B$2:$B$2903,$C$3,Counts!$C$2:$C$2903,$B103,Counts!$F$2:$F$2903,"Jun")&lt;Guide!$C$25,"",IFERROR(SUMIFS(Counts!$AJ$2:$AJ$2903,Counts!$B$2:$B$2903,$C$3,Counts!$C$2:$C$2903,$B103,Counts!$F$2:$F$2903,"Jun")/SUMIFS(Counts!$AI$2:$AI$2903,Counts!$B$2:$B$2903,$C$3,Counts!$C$2:$C$2903,$B103,Counts!$F$2:$F$2903,"Jun"),"")))</f>
        <v/>
      </c>
      <c r="F103" s="30" t="str">
        <f aca="false">IF($B103="","",IF(SUMIFS(Counts!$P$2:$P$2903,Counts!$B$2:$B$2903,$C$3,Counts!$C$2:$C$2903,$B103,Counts!$F$2:$F$2903,"Jul")&lt;Guide!$C$25,"",IFERROR(SUMIFS(Counts!$AJ$2:$AJ$2903,Counts!$B$2:$B$2903,$C$3,Counts!$C$2:$C$2903,$B103,Counts!$F$2:$F$2903,"Jul")/SUMIFS(Counts!$AI$2:$AI$2903,Counts!$B$2:$B$2903,$C$3,Counts!$C$2:$C$2903,$B103,Counts!$F$2:$F$2903,"Jul"),"")))</f>
        <v/>
      </c>
      <c r="G103" s="30" t="n">
        <f aca="false">IF($B103="","",IF(SUMIFS(Counts!$P$2:$P$2903,Counts!$B$2:$B$2903,$C$3,Counts!$C$2:$C$2903,$B103,Counts!$F$2:$F$2903,"Aug")&lt;Guide!$C$25,"",IFERROR(SUMIFS(Counts!$AJ$2:$AJ$2903,Counts!$B$2:$B$2903,$C$3,Counts!$C$2:$C$2903,$B103,Counts!$F$2:$F$2903,"Aug")/SUMIFS(Counts!$AI$2:$AI$2903,Counts!$B$2:$B$2903,$C$3,Counts!$C$2:$C$2903,$B103,Counts!$F$2:$F$2903,"Aug"),"")))</f>
        <v>70.2105263157895</v>
      </c>
      <c r="H103" s="30" t="str">
        <f aca="false">IF($B103="","",IF(SUMIFS(Counts!$P$2:$P$2903,Counts!$B$2:$B$2903,$C$3,Counts!$C$2:$C$2903,$B103,Counts!$F$2:$F$2903,"Sep")&lt;Guide!$C$25,"",IFERROR(SUMIFS(Counts!$AJ$2:$AJ$2903,Counts!$B$2:$B$2903,$C$3,Counts!$C$2:$C$2903,$B103,Counts!$F$2:$F$2903,"Sep")/SUMIFS(Counts!$AI$2:$AI$2903,Counts!$B$2:$B$2903,$C$3,Counts!$C$2:$C$2903,$B103,Counts!$F$2:$F$2903,"Sep"),"")))</f>
        <v/>
      </c>
      <c r="I103" s="31" t="n">
        <f aca="false">IF($B103="","",IFERROR(SUMIFS(Counts!$AJ$2:$AJ$2903,Counts!$B$2:$B$2903,$C$3,Counts!$C$2:$C$2903,$B103)/SUMIFS(Counts!$AI$2:$AI$2903,Counts!$B$2:$B$2903,$C$3,Counts!$C$2:$C$2903,$B103),""))</f>
        <v>69.3033088235294</v>
      </c>
    </row>
    <row r="104" customFormat="false" ht="15" hidden="false" customHeight="false" outlineLevel="0" collapsed="false">
      <c r="B104" s="16" t="str">
        <f aca="false">IF(17&lt;=COUNTIF(Lists!$F$1:$F$556,$C$3),INDEX(Lists!$G$1:$G$556,MATCH($C$3,Lists!$F$1:$F$556,0)+16),"")</f>
        <v>Colby Thomas</v>
      </c>
      <c r="C104" s="30" t="str">
        <f aca="false">IF($B104="","",IF(SUMIFS(Counts!$P$2:$P$2903,Counts!$B$2:$B$2903,$C$3,Counts!$C$2:$C$2903,$B104,Counts!$F$2:$F$2903,"Mar-Apr")&lt;Guide!$C$25,"",IFERROR(SUMIFS(Counts!$AJ$2:$AJ$2903,Counts!$B$2:$B$2903,$C$3,Counts!$C$2:$C$2903,$B104,Counts!$F$2:$F$2903,"Mar-Apr")/SUMIFS(Counts!$AI$2:$AI$2903,Counts!$B$2:$B$2903,$C$3,Counts!$C$2:$C$2903,$B104,Counts!$F$2:$F$2903,"Mar-Apr"),"")))</f>
        <v/>
      </c>
      <c r="D104" s="30" t="n">
        <f aca="false">IF($B104="","",IF(SUMIFS(Counts!$P$2:$P$2903,Counts!$B$2:$B$2903,$C$3,Counts!$C$2:$C$2903,$B104,Counts!$F$2:$F$2903,"May")&lt;Guide!$C$25,"",IFERROR(SUMIFS(Counts!$AJ$2:$AJ$2903,Counts!$B$2:$B$2903,$C$3,Counts!$C$2:$C$2903,$B104,Counts!$F$2:$F$2903,"May")/SUMIFS(Counts!$AI$2:$AI$2903,Counts!$B$2:$B$2903,$C$3,Counts!$C$2:$C$2903,$B104,Counts!$F$2:$F$2903,"May"),"")))</f>
        <v>75.806779661017</v>
      </c>
      <c r="E104" s="30" t="n">
        <f aca="false">IF($B104="","",IF(SUMIFS(Counts!$P$2:$P$2903,Counts!$B$2:$B$2903,$C$3,Counts!$C$2:$C$2903,$B104,Counts!$F$2:$F$2903,"Jun")&lt;Guide!$C$25,"",IFERROR(SUMIFS(Counts!$AJ$2:$AJ$2903,Counts!$B$2:$B$2903,$C$3,Counts!$C$2:$C$2903,$B104,Counts!$F$2:$F$2903,"Jun")/SUMIFS(Counts!$AI$2:$AI$2903,Counts!$B$2:$B$2903,$C$3,Counts!$C$2:$C$2903,$B104,Counts!$F$2:$F$2903,"Jun"),"")))</f>
        <v>75.525</v>
      </c>
      <c r="F104" s="30" t="n">
        <f aca="false">IF($B104="","",IF(SUMIFS(Counts!$P$2:$P$2903,Counts!$B$2:$B$2903,$C$3,Counts!$C$2:$C$2903,$B104,Counts!$F$2:$F$2903,"Jul")&lt;Guide!$C$25,"",IFERROR(SUMIFS(Counts!$AJ$2:$AJ$2903,Counts!$B$2:$B$2903,$C$3,Counts!$C$2:$C$2903,$B104,Counts!$F$2:$F$2903,"Jul")/SUMIFS(Counts!$AI$2:$AI$2903,Counts!$B$2:$B$2903,$C$3,Counts!$C$2:$C$2903,$B104,Counts!$F$2:$F$2903,"Jul"),"")))</f>
        <v>75.7045454545455</v>
      </c>
      <c r="G104" s="30" t="str">
        <f aca="false">IF($B104="","",IF(SUMIFS(Counts!$P$2:$P$2903,Counts!$B$2:$B$2903,$C$3,Counts!$C$2:$C$2903,$B104,Counts!$F$2:$F$2903,"Aug")&lt;Guide!$C$25,"",IFERROR(SUMIFS(Counts!$AJ$2:$AJ$2903,Counts!$B$2:$B$2903,$C$3,Counts!$C$2:$C$2903,$B104,Counts!$F$2:$F$2903,"Aug")/SUMIFS(Counts!$AI$2:$AI$2903,Counts!$B$2:$B$2903,$C$3,Counts!$C$2:$C$2903,$B104,Counts!$F$2:$F$2903,"Aug"),"")))</f>
        <v/>
      </c>
      <c r="H104" s="30" t="str">
        <f aca="false">IF($B104="","",IF(SUMIFS(Counts!$P$2:$P$2903,Counts!$B$2:$B$2903,$C$3,Counts!$C$2:$C$2903,$B104,Counts!$F$2:$F$2903,"Sep")&lt;Guide!$C$25,"",IFERROR(SUMIFS(Counts!$AJ$2:$AJ$2903,Counts!$B$2:$B$2903,$C$3,Counts!$C$2:$C$2903,$B104,Counts!$F$2:$F$2903,"Sep")/SUMIFS(Counts!$AI$2:$AI$2903,Counts!$B$2:$B$2903,$C$3,Counts!$C$2:$C$2903,$B104,Counts!$F$2:$F$2903,"Sep"),"")))</f>
        <v/>
      </c>
      <c r="I104" s="31" t="n">
        <f aca="false">IF($B104="","",IFERROR(SUMIFS(Counts!$AJ$2:$AJ$2903,Counts!$B$2:$B$2903,$C$3,Counts!$C$2:$C$2903,$B104)/SUMIFS(Counts!$AI$2:$AI$2903,Counts!$B$2:$B$2903,$C$3,Counts!$C$2:$C$2903,$B104),""))</f>
        <v>75.6278846153846</v>
      </c>
    </row>
    <row r="105" customFormat="false" ht="15" hidden="false" customHeight="false" outlineLevel="0" collapsed="false">
      <c r="B105" s="16" t="str">
        <f aca="false">IF(18&lt;=COUNTIF(Lists!$F$1:$F$556,$C$3),INDEX(Lists!$G$1:$G$556,MATCH($C$3,Lists!$F$1:$F$556,0)+17),"")</f>
        <v>Denzel Clarke</v>
      </c>
      <c r="C105" s="30" t="n">
        <f aca="false">IF($B105="","",IF(SUMIFS(Counts!$P$2:$P$2903,Counts!$B$2:$B$2903,$C$3,Counts!$C$2:$C$2903,$B105,Counts!$F$2:$F$2903,"Mar-Apr")&lt;Guide!$C$25,"",IFERROR(SUMIFS(Counts!$AJ$2:$AJ$2903,Counts!$B$2:$B$2903,$C$3,Counts!$C$2:$C$2903,$B105,Counts!$F$2:$F$2903,"Mar-Apr")/SUMIFS(Counts!$AI$2:$AI$2903,Counts!$B$2:$B$2903,$C$3,Counts!$C$2:$C$2903,$B105,Counts!$F$2:$F$2903,"Mar-Apr"),"")))</f>
        <v>76.8813186813187</v>
      </c>
      <c r="D105" s="30" t="str">
        <f aca="false">IF($B105="","",IF(SUMIFS(Counts!$P$2:$P$2903,Counts!$B$2:$B$2903,$C$3,Counts!$C$2:$C$2903,$B105,Counts!$F$2:$F$2903,"May")&lt;Guide!$C$25,"",IFERROR(SUMIFS(Counts!$AJ$2:$AJ$2903,Counts!$B$2:$B$2903,$C$3,Counts!$C$2:$C$2903,$B105,Counts!$F$2:$F$2903,"May")/SUMIFS(Counts!$AI$2:$AI$2903,Counts!$B$2:$B$2903,$C$3,Counts!$C$2:$C$2903,$B105,Counts!$F$2:$F$2903,"May"),"")))</f>
        <v/>
      </c>
      <c r="E105" s="30" t="str">
        <f aca="false">IF($B105="","",IF(SUMIFS(Counts!$P$2:$P$2903,Counts!$B$2:$B$2903,$C$3,Counts!$C$2:$C$2903,$B105,Counts!$F$2:$F$2903,"Jun")&lt;Guide!$C$25,"",IFERROR(SUMIFS(Counts!$AJ$2:$AJ$2903,Counts!$B$2:$B$2903,$C$3,Counts!$C$2:$C$2903,$B105,Counts!$F$2:$F$2903,"Jun")/SUMIFS(Counts!$AI$2:$AI$2903,Counts!$B$2:$B$2903,$C$3,Counts!$C$2:$C$2903,$B105,Counts!$F$2:$F$2903,"Jun"),"")))</f>
        <v/>
      </c>
      <c r="F105" s="30" t="str">
        <f aca="false">IF($B105="","",IF(SUMIFS(Counts!$P$2:$P$2903,Counts!$B$2:$B$2903,$C$3,Counts!$C$2:$C$2903,$B105,Counts!$F$2:$F$2903,"Jul")&lt;Guide!$C$25,"",IFERROR(SUMIFS(Counts!$AJ$2:$AJ$2903,Counts!$B$2:$B$2903,$C$3,Counts!$C$2:$C$2903,$B105,Counts!$F$2:$F$2903,"Jul")/SUMIFS(Counts!$AI$2:$AI$2903,Counts!$B$2:$B$2903,$C$3,Counts!$C$2:$C$2903,$B105,Counts!$F$2:$F$2903,"Jul"),"")))</f>
        <v/>
      </c>
      <c r="G105" s="30" t="str">
        <f aca="false">IF($B105="","",IF(SUMIFS(Counts!$P$2:$P$2903,Counts!$B$2:$B$2903,$C$3,Counts!$C$2:$C$2903,$B105,Counts!$F$2:$F$2903,"Aug")&lt;Guide!$C$25,"",IFERROR(SUMIFS(Counts!$AJ$2:$AJ$2903,Counts!$B$2:$B$2903,$C$3,Counts!$C$2:$C$2903,$B105,Counts!$F$2:$F$2903,"Aug")/SUMIFS(Counts!$AI$2:$AI$2903,Counts!$B$2:$B$2903,$C$3,Counts!$C$2:$C$2903,$B105,Counts!$F$2:$F$2903,"Aug"),"")))</f>
        <v/>
      </c>
      <c r="H105" s="30" t="n">
        <f aca="false">IF($B105="","",IF(SUMIFS(Counts!$P$2:$P$2903,Counts!$B$2:$B$2903,$C$3,Counts!$C$2:$C$2903,$B105,Counts!$F$2:$F$2903,"Sep")&lt;Guide!$C$25,"",IFERROR(SUMIFS(Counts!$AJ$2:$AJ$2903,Counts!$B$2:$B$2903,$C$3,Counts!$C$2:$C$2903,$B105,Counts!$F$2:$F$2903,"Sep")/SUMIFS(Counts!$AI$2:$AI$2903,Counts!$B$2:$B$2903,$C$3,Counts!$C$2:$C$2903,$B105,Counts!$F$2:$F$2903,"Sep"),"")))</f>
        <v>76.4585365853659</v>
      </c>
      <c r="I105" s="31" t="n">
        <f aca="false">IF($B105="","",IFERROR(SUMIFS(Counts!$AJ$2:$AJ$2903,Counts!$B$2:$B$2903,$C$3,Counts!$C$2:$C$2903,$B105)/SUMIFS(Counts!$AI$2:$AI$2903,Counts!$B$2:$B$2903,$C$3,Counts!$C$2:$C$2903,$B105),""))</f>
        <v>76.75</v>
      </c>
    </row>
    <row r="106" customFormat="false" ht="15" hidden="false" customHeight="false" outlineLevel="0" collapsed="false">
      <c r="B106" s="16" t="str">
        <f aca="false">IF(19&lt;=COUNTIF(Lists!$F$1:$F$556,$C$3),INDEX(Lists!$G$1:$G$556,MATCH($C$3,Lists!$F$1:$F$556,0)+18),"")</f>
        <v>Brian Serven</v>
      </c>
      <c r="C106" s="30" t="str">
        <f aca="false">IF($B106="","",IF(SUMIFS(Counts!$P$2:$P$2903,Counts!$B$2:$B$2903,$C$3,Counts!$C$2:$C$2903,$B106,Counts!$F$2:$F$2903,"Mar-Apr")&lt;Guide!$C$25,"",IFERROR(SUMIFS(Counts!$AJ$2:$AJ$2903,Counts!$B$2:$B$2903,$C$3,Counts!$C$2:$C$2903,$B106,Counts!$F$2:$F$2903,"Mar-Apr")/SUMIFS(Counts!$AI$2:$AI$2903,Counts!$B$2:$B$2903,$C$3,Counts!$C$2:$C$2903,$B106,Counts!$F$2:$F$2903,"Mar-Apr"),"")))</f>
        <v/>
      </c>
      <c r="D106" s="30" t="str">
        <f aca="false">IF($B106="","",IF(SUMIFS(Counts!$P$2:$P$2903,Counts!$B$2:$B$2903,$C$3,Counts!$C$2:$C$2903,$B106,Counts!$F$2:$F$2903,"May")&lt;Guide!$C$25,"",IFERROR(SUMIFS(Counts!$AJ$2:$AJ$2903,Counts!$B$2:$B$2903,$C$3,Counts!$C$2:$C$2903,$B106,Counts!$F$2:$F$2903,"May")/SUMIFS(Counts!$AI$2:$AI$2903,Counts!$B$2:$B$2903,$C$3,Counts!$C$2:$C$2903,$B106,Counts!$F$2:$F$2903,"May"),"")))</f>
        <v/>
      </c>
      <c r="E106" s="30" t="str">
        <f aca="false">IF($B106="","",IF(SUMIFS(Counts!$P$2:$P$2903,Counts!$B$2:$B$2903,$C$3,Counts!$C$2:$C$2903,$B106,Counts!$F$2:$F$2903,"Jun")&lt;Guide!$C$25,"",IFERROR(SUMIFS(Counts!$AJ$2:$AJ$2903,Counts!$B$2:$B$2903,$C$3,Counts!$C$2:$C$2903,$B106,Counts!$F$2:$F$2903,"Jun")/SUMIFS(Counts!$AI$2:$AI$2903,Counts!$B$2:$B$2903,$C$3,Counts!$C$2:$C$2903,$B106,Counts!$F$2:$F$2903,"Jun"),"")))</f>
        <v/>
      </c>
      <c r="F106" s="30" t="str">
        <f aca="false">IF($B106="","",IF(SUMIFS(Counts!$P$2:$P$2903,Counts!$B$2:$B$2903,$C$3,Counts!$C$2:$C$2903,$B106,Counts!$F$2:$F$2903,"Jul")&lt;Guide!$C$25,"",IFERROR(SUMIFS(Counts!$AJ$2:$AJ$2903,Counts!$B$2:$B$2903,$C$3,Counts!$C$2:$C$2903,$B106,Counts!$F$2:$F$2903,"Jul")/SUMIFS(Counts!$AI$2:$AI$2903,Counts!$B$2:$B$2903,$C$3,Counts!$C$2:$C$2903,$B106,Counts!$F$2:$F$2903,"Jul"),"")))</f>
        <v/>
      </c>
      <c r="G106" s="30" t="n">
        <f aca="false">IF($B106="","",IF(SUMIFS(Counts!$P$2:$P$2903,Counts!$B$2:$B$2903,$C$3,Counts!$C$2:$C$2903,$B106,Counts!$F$2:$F$2903,"Aug")&lt;Guide!$C$25,"",IFERROR(SUMIFS(Counts!$AJ$2:$AJ$2903,Counts!$B$2:$B$2903,$C$3,Counts!$C$2:$C$2903,$B106,Counts!$F$2:$F$2903,"Aug")/SUMIFS(Counts!$AI$2:$AI$2903,Counts!$B$2:$B$2903,$C$3,Counts!$C$2:$C$2903,$B106,Counts!$F$2:$F$2903,"Aug"),"")))</f>
        <v>70.2697368421053</v>
      </c>
      <c r="H106" s="30" t="n">
        <f aca="false">IF($B106="","",IF(SUMIFS(Counts!$P$2:$P$2903,Counts!$B$2:$B$2903,$C$3,Counts!$C$2:$C$2903,$B106,Counts!$F$2:$F$2903,"Sep")&lt;Guide!$C$25,"",IFERROR(SUMIFS(Counts!$AJ$2:$AJ$2903,Counts!$B$2:$B$2903,$C$3,Counts!$C$2:$C$2903,$B106,Counts!$F$2:$F$2903,"Sep")/SUMIFS(Counts!$AI$2:$AI$2903,Counts!$B$2:$B$2903,$C$3,Counts!$C$2:$C$2903,$B106,Counts!$F$2:$F$2903,"Sep"),"")))</f>
        <v>71.5192307692308</v>
      </c>
      <c r="I106" s="31" t="n">
        <f aca="false">IF($B106="","",IFERROR(SUMIFS(Counts!$AJ$2:$AJ$2903,Counts!$B$2:$B$2903,$C$3,Counts!$C$2:$C$2903,$B106)/SUMIFS(Counts!$AI$2:$AI$2903,Counts!$B$2:$B$2903,$C$3,Counts!$C$2:$C$2903,$B106),""))</f>
        <v>70.8577464788732</v>
      </c>
    </row>
    <row r="107" customFormat="false" ht="15" hidden="false" customHeight="false" outlineLevel="0" collapsed="false">
      <c r="B107" s="16" t="str">
        <f aca="false">IF(20&lt;=COUNTIF(Lists!$F$1:$F$556,$C$3),INDEX(Lists!$G$1:$G$556,MATCH($C$3,Lists!$F$1:$F$556,0)+19),"")</f>
        <v>Joshua Kuroda-Grauer</v>
      </c>
      <c r="C107" s="30" t="str">
        <f aca="false">IF($B107="","",IF(SUMIFS(Counts!$P$2:$P$2903,Counts!$B$2:$B$2903,$C$3,Counts!$C$2:$C$2903,$B107,Counts!$F$2:$F$2903,"Mar-Apr")&lt;Guide!$C$25,"",IFERROR(SUMIFS(Counts!$AJ$2:$AJ$2903,Counts!$B$2:$B$2903,$C$3,Counts!$C$2:$C$2903,$B107,Counts!$F$2:$F$2903,"Mar-Apr")/SUMIFS(Counts!$AI$2:$AI$2903,Counts!$B$2:$B$2903,$C$3,Counts!$C$2:$C$2903,$B107,Counts!$F$2:$F$2903,"Mar-Apr"),"")))</f>
        <v/>
      </c>
      <c r="D107" s="30" t="str">
        <f aca="false">IF($B107="","",IF(SUMIFS(Counts!$P$2:$P$2903,Counts!$B$2:$B$2903,$C$3,Counts!$C$2:$C$2903,$B107,Counts!$F$2:$F$2903,"May")&lt;Guide!$C$25,"",IFERROR(SUMIFS(Counts!$AJ$2:$AJ$2903,Counts!$B$2:$B$2903,$C$3,Counts!$C$2:$C$2903,$B107,Counts!$F$2:$F$2903,"May")/SUMIFS(Counts!$AI$2:$AI$2903,Counts!$B$2:$B$2903,$C$3,Counts!$C$2:$C$2903,$B107,Counts!$F$2:$F$2903,"May"),"")))</f>
        <v/>
      </c>
      <c r="E107" s="30" t="str">
        <f aca="false">IF($B107="","",IF(SUMIFS(Counts!$P$2:$P$2903,Counts!$B$2:$B$2903,$C$3,Counts!$C$2:$C$2903,$B107,Counts!$F$2:$F$2903,"Jun")&lt;Guide!$C$25,"",IFERROR(SUMIFS(Counts!$AJ$2:$AJ$2903,Counts!$B$2:$B$2903,$C$3,Counts!$C$2:$C$2903,$B107,Counts!$F$2:$F$2903,"Jun")/SUMIFS(Counts!$AI$2:$AI$2903,Counts!$B$2:$B$2903,$C$3,Counts!$C$2:$C$2903,$B107,Counts!$F$2:$F$2903,"Jun"),"")))</f>
        <v/>
      </c>
      <c r="F107" s="30" t="n">
        <f aca="false">IF($B107="","",IF(SUMIFS(Counts!$P$2:$P$2903,Counts!$B$2:$B$2903,$C$3,Counts!$C$2:$C$2903,$B107,Counts!$F$2:$F$2903,"Jul")&lt;Guide!$C$25,"",IFERROR(SUMIFS(Counts!$AJ$2:$AJ$2903,Counts!$B$2:$B$2903,$C$3,Counts!$C$2:$C$2903,$B107,Counts!$F$2:$F$2903,"Jul")/SUMIFS(Counts!$AI$2:$AI$2903,Counts!$B$2:$B$2903,$C$3,Counts!$C$2:$C$2903,$B107,Counts!$F$2:$F$2903,"Jul"),"")))</f>
        <v>68.3763440860215</v>
      </c>
      <c r="G107" s="30" t="str">
        <f aca="false">IF($B107="","",IF(SUMIFS(Counts!$P$2:$P$2903,Counts!$B$2:$B$2903,$C$3,Counts!$C$2:$C$2903,$B107,Counts!$F$2:$F$2903,"Aug")&lt;Guide!$C$25,"",IFERROR(SUMIFS(Counts!$AJ$2:$AJ$2903,Counts!$B$2:$B$2903,$C$3,Counts!$C$2:$C$2903,$B107,Counts!$F$2:$F$2903,"Aug")/SUMIFS(Counts!$AI$2:$AI$2903,Counts!$B$2:$B$2903,$C$3,Counts!$C$2:$C$2903,$B107,Counts!$F$2:$F$2903,"Aug"),"")))</f>
        <v/>
      </c>
      <c r="H107" s="30" t="str">
        <f aca="false">IF($B107="","",IF(SUMIFS(Counts!$P$2:$P$2903,Counts!$B$2:$B$2903,$C$3,Counts!$C$2:$C$2903,$B107,Counts!$F$2:$F$2903,"Sep")&lt;Guide!$C$25,"",IFERROR(SUMIFS(Counts!$AJ$2:$AJ$2903,Counts!$B$2:$B$2903,$C$3,Counts!$C$2:$C$2903,$B107,Counts!$F$2:$F$2903,"Sep")/SUMIFS(Counts!$AI$2:$AI$2903,Counts!$B$2:$B$2903,$C$3,Counts!$C$2:$C$2903,$B107,Counts!$F$2:$F$2903,"Sep"),"")))</f>
        <v/>
      </c>
      <c r="I107" s="31" t="n">
        <f aca="false">IF($B107="","",IFERROR(SUMIFS(Counts!$AJ$2:$AJ$2903,Counts!$B$2:$B$2903,$C$3,Counts!$C$2:$C$2903,$B107)/SUMIFS(Counts!$AI$2:$AI$2903,Counts!$B$2:$B$2903,$C$3,Counts!$C$2:$C$2903,$B107),""))</f>
        <v>68.0926829268293</v>
      </c>
    </row>
    <row r="108" customFormat="false" ht="15" hidden="false" customHeight="false" outlineLevel="0" collapsed="false">
      <c r="B108" s="16" t="str">
        <f aca="false">IF(21&lt;=COUNTIF(Lists!$F$1:$F$556,$C$3),INDEX(Lists!$G$1:$G$556,MATCH($C$3,Lists!$F$1:$F$556,0)+20),"")</f>
        <v/>
      </c>
      <c r="C108" s="30" t="str">
        <f aca="false">IF($B108="","",IF(SUMIFS(Counts!$P$2:$P$2903,Counts!$B$2:$B$2903,$C$3,Counts!$C$2:$C$2903,$B108,Counts!$F$2:$F$2903,"Mar-Apr")&lt;Guide!$C$25,"",IFERROR(SUMIFS(Counts!$AJ$2:$AJ$2903,Counts!$B$2:$B$2903,$C$3,Counts!$C$2:$C$2903,$B108,Counts!$F$2:$F$2903,"Mar-Apr")/SUMIFS(Counts!$AI$2:$AI$2903,Counts!$B$2:$B$2903,$C$3,Counts!$C$2:$C$2903,$B108,Counts!$F$2:$F$2903,"Mar-Apr"),"")))</f>
        <v/>
      </c>
      <c r="D108" s="30" t="str">
        <f aca="false">IF($B108="","",IF(SUMIFS(Counts!$P$2:$P$2903,Counts!$B$2:$B$2903,$C$3,Counts!$C$2:$C$2903,$B108,Counts!$F$2:$F$2903,"May")&lt;Guide!$C$25,"",IFERROR(SUMIFS(Counts!$AJ$2:$AJ$2903,Counts!$B$2:$B$2903,$C$3,Counts!$C$2:$C$2903,$B108,Counts!$F$2:$F$2903,"May")/SUMIFS(Counts!$AI$2:$AI$2903,Counts!$B$2:$B$2903,$C$3,Counts!$C$2:$C$2903,$B108,Counts!$F$2:$F$2903,"May"),"")))</f>
        <v/>
      </c>
      <c r="E108" s="30" t="str">
        <f aca="false">IF($B108="","",IF(SUMIFS(Counts!$P$2:$P$2903,Counts!$B$2:$B$2903,$C$3,Counts!$C$2:$C$2903,$B108,Counts!$F$2:$F$2903,"Jun")&lt;Guide!$C$25,"",IFERROR(SUMIFS(Counts!$AJ$2:$AJ$2903,Counts!$B$2:$B$2903,$C$3,Counts!$C$2:$C$2903,$B108,Counts!$F$2:$F$2903,"Jun")/SUMIFS(Counts!$AI$2:$AI$2903,Counts!$B$2:$B$2903,$C$3,Counts!$C$2:$C$2903,$B108,Counts!$F$2:$F$2903,"Jun"),"")))</f>
        <v/>
      </c>
      <c r="F108" s="30" t="str">
        <f aca="false">IF($B108="","",IF(SUMIFS(Counts!$P$2:$P$2903,Counts!$B$2:$B$2903,$C$3,Counts!$C$2:$C$2903,$B108,Counts!$F$2:$F$2903,"Jul")&lt;Guide!$C$25,"",IFERROR(SUMIFS(Counts!$AJ$2:$AJ$2903,Counts!$B$2:$B$2903,$C$3,Counts!$C$2:$C$2903,$B108,Counts!$F$2:$F$2903,"Jul")/SUMIFS(Counts!$AI$2:$AI$2903,Counts!$B$2:$B$2903,$C$3,Counts!$C$2:$C$2903,$B108,Counts!$F$2:$F$2903,"Jul"),"")))</f>
        <v/>
      </c>
      <c r="G108" s="30" t="str">
        <f aca="false">IF($B108="","",IF(SUMIFS(Counts!$P$2:$P$2903,Counts!$B$2:$B$2903,$C$3,Counts!$C$2:$C$2903,$B108,Counts!$F$2:$F$2903,"Aug")&lt;Guide!$C$25,"",IFERROR(SUMIFS(Counts!$AJ$2:$AJ$2903,Counts!$B$2:$B$2903,$C$3,Counts!$C$2:$C$2903,$B108,Counts!$F$2:$F$2903,"Aug")/SUMIFS(Counts!$AI$2:$AI$2903,Counts!$B$2:$B$2903,$C$3,Counts!$C$2:$C$2903,$B108,Counts!$F$2:$F$2903,"Aug"),"")))</f>
        <v/>
      </c>
      <c r="H108" s="30" t="str">
        <f aca="false">IF($B108="","",IF(SUMIFS(Counts!$P$2:$P$2903,Counts!$B$2:$B$2903,$C$3,Counts!$C$2:$C$2903,$B108,Counts!$F$2:$F$2903,"Sep")&lt;Guide!$C$25,"",IFERROR(SUMIFS(Counts!$AJ$2:$AJ$2903,Counts!$B$2:$B$2903,$C$3,Counts!$C$2:$C$2903,$B108,Counts!$F$2:$F$2903,"Sep")/SUMIFS(Counts!$AI$2:$AI$2903,Counts!$B$2:$B$2903,$C$3,Counts!$C$2:$C$2903,$B108,Counts!$F$2:$F$2903,"Sep"),"")))</f>
        <v/>
      </c>
      <c r="I108" s="31" t="str">
        <f aca="false">IF($B108="","",IFERROR(SUMIFS(Counts!$AJ$2:$AJ$2903,Counts!$B$2:$B$2903,$C$3,Counts!$C$2:$C$2903,$B108)/SUMIFS(Counts!$AI$2:$AI$2903,Counts!$B$2:$B$2903,$C$3,Counts!$C$2:$C$2903,$B108),""))</f>
        <v/>
      </c>
    </row>
    <row r="109" customFormat="false" ht="15" hidden="false" customHeight="false" outlineLevel="0" collapsed="false">
      <c r="B109" s="16" t="str">
        <f aca="false">IF(22&lt;=COUNTIF(Lists!$F$1:$F$556,$C$3),INDEX(Lists!$G$1:$G$556,MATCH($C$3,Lists!$F$1:$F$556,0)+21),"")</f>
        <v/>
      </c>
      <c r="C109" s="30" t="str">
        <f aca="false">IF($B109="","",IF(SUMIFS(Counts!$P$2:$P$2903,Counts!$B$2:$B$2903,$C$3,Counts!$C$2:$C$2903,$B109,Counts!$F$2:$F$2903,"Mar-Apr")&lt;Guide!$C$25,"",IFERROR(SUMIFS(Counts!$AJ$2:$AJ$2903,Counts!$B$2:$B$2903,$C$3,Counts!$C$2:$C$2903,$B109,Counts!$F$2:$F$2903,"Mar-Apr")/SUMIFS(Counts!$AI$2:$AI$2903,Counts!$B$2:$B$2903,$C$3,Counts!$C$2:$C$2903,$B109,Counts!$F$2:$F$2903,"Mar-Apr"),"")))</f>
        <v/>
      </c>
      <c r="D109" s="30" t="str">
        <f aca="false">IF($B109="","",IF(SUMIFS(Counts!$P$2:$P$2903,Counts!$B$2:$B$2903,$C$3,Counts!$C$2:$C$2903,$B109,Counts!$F$2:$F$2903,"May")&lt;Guide!$C$25,"",IFERROR(SUMIFS(Counts!$AJ$2:$AJ$2903,Counts!$B$2:$B$2903,$C$3,Counts!$C$2:$C$2903,$B109,Counts!$F$2:$F$2903,"May")/SUMIFS(Counts!$AI$2:$AI$2903,Counts!$B$2:$B$2903,$C$3,Counts!$C$2:$C$2903,$B109,Counts!$F$2:$F$2903,"May"),"")))</f>
        <v/>
      </c>
      <c r="E109" s="30" t="str">
        <f aca="false">IF($B109="","",IF(SUMIFS(Counts!$P$2:$P$2903,Counts!$B$2:$B$2903,$C$3,Counts!$C$2:$C$2903,$B109,Counts!$F$2:$F$2903,"Jun")&lt;Guide!$C$25,"",IFERROR(SUMIFS(Counts!$AJ$2:$AJ$2903,Counts!$B$2:$B$2903,$C$3,Counts!$C$2:$C$2903,$B109,Counts!$F$2:$F$2903,"Jun")/SUMIFS(Counts!$AI$2:$AI$2903,Counts!$B$2:$B$2903,$C$3,Counts!$C$2:$C$2903,$B109,Counts!$F$2:$F$2903,"Jun"),"")))</f>
        <v/>
      </c>
      <c r="F109" s="30" t="str">
        <f aca="false">IF($B109="","",IF(SUMIFS(Counts!$P$2:$P$2903,Counts!$B$2:$B$2903,$C$3,Counts!$C$2:$C$2903,$B109,Counts!$F$2:$F$2903,"Jul")&lt;Guide!$C$25,"",IFERROR(SUMIFS(Counts!$AJ$2:$AJ$2903,Counts!$B$2:$B$2903,$C$3,Counts!$C$2:$C$2903,$B109,Counts!$F$2:$F$2903,"Jul")/SUMIFS(Counts!$AI$2:$AI$2903,Counts!$B$2:$B$2903,$C$3,Counts!$C$2:$C$2903,$B109,Counts!$F$2:$F$2903,"Jul"),"")))</f>
        <v/>
      </c>
      <c r="G109" s="30" t="str">
        <f aca="false">IF($B109="","",IF(SUMIFS(Counts!$P$2:$P$2903,Counts!$B$2:$B$2903,$C$3,Counts!$C$2:$C$2903,$B109,Counts!$F$2:$F$2903,"Aug")&lt;Guide!$C$25,"",IFERROR(SUMIFS(Counts!$AJ$2:$AJ$2903,Counts!$B$2:$B$2903,$C$3,Counts!$C$2:$C$2903,$B109,Counts!$F$2:$F$2903,"Aug")/SUMIFS(Counts!$AI$2:$AI$2903,Counts!$B$2:$B$2903,$C$3,Counts!$C$2:$C$2903,$B109,Counts!$F$2:$F$2903,"Aug"),"")))</f>
        <v/>
      </c>
      <c r="H109" s="30" t="str">
        <f aca="false">IF($B109="","",IF(SUMIFS(Counts!$P$2:$P$2903,Counts!$B$2:$B$2903,$C$3,Counts!$C$2:$C$2903,$B109,Counts!$F$2:$F$2903,"Sep")&lt;Guide!$C$25,"",IFERROR(SUMIFS(Counts!$AJ$2:$AJ$2903,Counts!$B$2:$B$2903,$C$3,Counts!$C$2:$C$2903,$B109,Counts!$F$2:$F$2903,"Sep")/SUMIFS(Counts!$AI$2:$AI$2903,Counts!$B$2:$B$2903,$C$3,Counts!$C$2:$C$2903,$B109,Counts!$F$2:$F$2903,"Sep"),"")))</f>
        <v/>
      </c>
      <c r="I109" s="31" t="str">
        <f aca="false">IF($B109="","",IFERROR(SUMIFS(Counts!$AJ$2:$AJ$2903,Counts!$B$2:$B$2903,$C$3,Counts!$C$2:$C$2903,$B109)/SUMIFS(Counts!$AI$2:$AI$2903,Counts!$B$2:$B$2903,$C$3,Counts!$C$2:$C$2903,$B109),""))</f>
        <v/>
      </c>
    </row>
    <row r="110" customFormat="false" ht="15" hidden="false" customHeight="false" outlineLevel="0" collapsed="false">
      <c r="B110" s="16" t="str">
        <f aca="false">IF(23&lt;=COUNTIF(Lists!$F$1:$F$556,$C$3),INDEX(Lists!$G$1:$G$556,MATCH($C$3,Lists!$F$1:$F$556,0)+22),"")</f>
        <v/>
      </c>
      <c r="C110" s="30" t="str">
        <f aca="false">IF($B110="","",IF(SUMIFS(Counts!$P$2:$P$2903,Counts!$B$2:$B$2903,$C$3,Counts!$C$2:$C$2903,$B110,Counts!$F$2:$F$2903,"Mar-Apr")&lt;Guide!$C$25,"",IFERROR(SUMIFS(Counts!$AJ$2:$AJ$2903,Counts!$B$2:$B$2903,$C$3,Counts!$C$2:$C$2903,$B110,Counts!$F$2:$F$2903,"Mar-Apr")/SUMIFS(Counts!$AI$2:$AI$2903,Counts!$B$2:$B$2903,$C$3,Counts!$C$2:$C$2903,$B110,Counts!$F$2:$F$2903,"Mar-Apr"),"")))</f>
        <v/>
      </c>
      <c r="D110" s="30" t="str">
        <f aca="false">IF($B110="","",IF(SUMIFS(Counts!$P$2:$P$2903,Counts!$B$2:$B$2903,$C$3,Counts!$C$2:$C$2903,$B110,Counts!$F$2:$F$2903,"May")&lt;Guide!$C$25,"",IFERROR(SUMIFS(Counts!$AJ$2:$AJ$2903,Counts!$B$2:$B$2903,$C$3,Counts!$C$2:$C$2903,$B110,Counts!$F$2:$F$2903,"May")/SUMIFS(Counts!$AI$2:$AI$2903,Counts!$B$2:$B$2903,$C$3,Counts!$C$2:$C$2903,$B110,Counts!$F$2:$F$2903,"May"),"")))</f>
        <v/>
      </c>
      <c r="E110" s="30" t="str">
        <f aca="false">IF($B110="","",IF(SUMIFS(Counts!$P$2:$P$2903,Counts!$B$2:$B$2903,$C$3,Counts!$C$2:$C$2903,$B110,Counts!$F$2:$F$2903,"Jun")&lt;Guide!$C$25,"",IFERROR(SUMIFS(Counts!$AJ$2:$AJ$2903,Counts!$B$2:$B$2903,$C$3,Counts!$C$2:$C$2903,$B110,Counts!$F$2:$F$2903,"Jun")/SUMIFS(Counts!$AI$2:$AI$2903,Counts!$B$2:$B$2903,$C$3,Counts!$C$2:$C$2903,$B110,Counts!$F$2:$F$2903,"Jun"),"")))</f>
        <v/>
      </c>
      <c r="F110" s="30" t="str">
        <f aca="false">IF($B110="","",IF(SUMIFS(Counts!$P$2:$P$2903,Counts!$B$2:$B$2903,$C$3,Counts!$C$2:$C$2903,$B110,Counts!$F$2:$F$2903,"Jul")&lt;Guide!$C$25,"",IFERROR(SUMIFS(Counts!$AJ$2:$AJ$2903,Counts!$B$2:$B$2903,$C$3,Counts!$C$2:$C$2903,$B110,Counts!$F$2:$F$2903,"Jul")/SUMIFS(Counts!$AI$2:$AI$2903,Counts!$B$2:$B$2903,$C$3,Counts!$C$2:$C$2903,$B110,Counts!$F$2:$F$2903,"Jul"),"")))</f>
        <v/>
      </c>
      <c r="G110" s="30" t="str">
        <f aca="false">IF($B110="","",IF(SUMIFS(Counts!$P$2:$P$2903,Counts!$B$2:$B$2903,$C$3,Counts!$C$2:$C$2903,$B110,Counts!$F$2:$F$2903,"Aug")&lt;Guide!$C$25,"",IFERROR(SUMIFS(Counts!$AJ$2:$AJ$2903,Counts!$B$2:$B$2903,$C$3,Counts!$C$2:$C$2903,$B110,Counts!$F$2:$F$2903,"Aug")/SUMIFS(Counts!$AI$2:$AI$2903,Counts!$B$2:$B$2903,$C$3,Counts!$C$2:$C$2903,$B110,Counts!$F$2:$F$2903,"Aug"),"")))</f>
        <v/>
      </c>
      <c r="H110" s="30" t="str">
        <f aca="false">IF($B110="","",IF(SUMIFS(Counts!$P$2:$P$2903,Counts!$B$2:$B$2903,$C$3,Counts!$C$2:$C$2903,$B110,Counts!$F$2:$F$2903,"Sep")&lt;Guide!$C$25,"",IFERROR(SUMIFS(Counts!$AJ$2:$AJ$2903,Counts!$B$2:$B$2903,$C$3,Counts!$C$2:$C$2903,$B110,Counts!$F$2:$F$2903,"Sep")/SUMIFS(Counts!$AI$2:$AI$2903,Counts!$B$2:$B$2903,$C$3,Counts!$C$2:$C$2903,$B110,Counts!$F$2:$F$2903,"Sep"),"")))</f>
        <v/>
      </c>
      <c r="I110" s="31" t="str">
        <f aca="false">IF($B110="","",IFERROR(SUMIFS(Counts!$AJ$2:$AJ$2903,Counts!$B$2:$B$2903,$C$3,Counts!$C$2:$C$2903,$B110)/SUMIFS(Counts!$AI$2:$AI$2903,Counts!$B$2:$B$2903,$C$3,Counts!$C$2:$C$2903,$B110),""))</f>
        <v/>
      </c>
    </row>
  </sheetData>
  <conditionalFormatting sqref="C7:H29">
    <cfRule type="colorScale" priority="2">
      <colorScale>
        <cfvo type="percentile" val="5"/>
        <cfvo type="percentile" val="50"/>
        <cfvo type="percentile" val="95"/>
        <color rgb="FF7F8DA3"/>
        <color rgb="FFFFFFFF"/>
        <color rgb="FFD4A53A"/>
      </colorScale>
    </cfRule>
  </conditionalFormatting>
  <conditionalFormatting sqref="C34:H56">
    <cfRule type="colorScale" priority="3">
      <colorScale>
        <cfvo type="percentile" val="5"/>
        <cfvo type="percentile" val="50"/>
        <cfvo type="percentile" val="95"/>
        <color rgb="FF7F8DA3"/>
        <color rgb="FFFFFFFF"/>
        <color rgb="FFD4A53A"/>
      </colorScale>
    </cfRule>
  </conditionalFormatting>
  <conditionalFormatting sqref="C61:H83">
    <cfRule type="colorScale" priority="4">
      <colorScale>
        <cfvo type="percentile" val="5"/>
        <cfvo type="percentile" val="50"/>
        <cfvo type="percentile" val="95"/>
        <color rgb="FFD4A53A"/>
        <color rgb="FFFFFFFF"/>
        <color rgb="FF7F8DA3"/>
      </colorScale>
    </cfRule>
  </conditionalFormatting>
  <conditionalFormatting sqref="C88:H110">
    <cfRule type="colorScale" priority="5">
      <colorScale>
        <cfvo type="percentile" val="5"/>
        <cfvo type="percentile" val="50"/>
        <cfvo type="percentile" val="95"/>
        <color rgb="FF7F8DA3"/>
        <color rgb="FFFFFFFF"/>
        <color rgb="FFD4A53A"/>
      </colorScale>
    </cfRule>
  </conditionalFormatting>
  <dataValidations count="1">
    <dataValidation allowBlank="false" errorStyle="stop" operator="between" showDropDown="false" showErrorMessage="false" showInputMessage="false" sqref="C3" type="list">
      <formula1>Lists!$A$1:$A$30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B33"/>
    <pageSetUpPr fitToPage="false"/>
  </sheetPr>
  <dimension ref="A1:AF29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10" min="3" style="0" width="9"/>
    <col collapsed="false" customWidth="true" hidden="false" outlineLevel="0" max="11" min="11" style="0" width="11"/>
    <col collapsed="false" customWidth="true" hidden="false" outlineLevel="0" max="16" min="12" style="0" width="9"/>
    <col collapsed="false" customWidth="true" hidden="false" outlineLevel="0" max="17" min="17" style="0" width="11"/>
    <col collapsed="false" customWidth="true" hidden="false" outlineLevel="0" max="20" min="18" style="0" width="9"/>
    <col collapsed="false" customWidth="true" hidden="false" outlineLevel="0" max="30" min="21" style="0" width="11"/>
    <col collapsed="false" customWidth="true" hidden="false" outlineLevel="0" max="31" min="31" style="0" width="30"/>
    <col collapsed="false" customWidth="true" hidden="true" outlineLevel="0" max="32" min="32" style="0" width="11"/>
  </cols>
  <sheetData>
    <row r="1" customFormat="false" ht="30" hidden="false" customHeight="true" outlineLevel="0" collapsed="false">
      <c r="A1" s="15" t="s">
        <v>6</v>
      </c>
      <c r="B1" s="15" t="s">
        <v>81</v>
      </c>
      <c r="C1" s="15" t="s">
        <v>82</v>
      </c>
      <c r="D1" s="15" t="s">
        <v>60</v>
      </c>
      <c r="E1" s="15" t="s">
        <v>61</v>
      </c>
      <c r="F1" s="15" t="s">
        <v>62</v>
      </c>
      <c r="G1" s="15" t="s">
        <v>63</v>
      </c>
      <c r="H1" s="15" t="s">
        <v>64</v>
      </c>
      <c r="I1" s="15" t="s">
        <v>65</v>
      </c>
      <c r="J1" s="15" t="s">
        <v>66</v>
      </c>
      <c r="K1" s="15" t="s">
        <v>31</v>
      </c>
      <c r="L1" s="15" t="s">
        <v>67</v>
      </c>
      <c r="M1" s="15" t="s">
        <v>68</v>
      </c>
      <c r="N1" s="15" t="s">
        <v>69</v>
      </c>
      <c r="O1" s="15" t="s">
        <v>70</v>
      </c>
      <c r="P1" s="15" t="s">
        <v>71</v>
      </c>
      <c r="Q1" s="15" t="s">
        <v>35</v>
      </c>
      <c r="R1" s="15" t="s">
        <v>72</v>
      </c>
      <c r="S1" s="15" t="s">
        <v>73</v>
      </c>
      <c r="T1" s="15" t="s">
        <v>74</v>
      </c>
      <c r="U1" s="15" t="s">
        <v>75</v>
      </c>
      <c r="V1" s="15" t="s">
        <v>41</v>
      </c>
      <c r="W1" s="15" t="s">
        <v>43</v>
      </c>
      <c r="X1" s="15" t="s">
        <v>45</v>
      </c>
      <c r="Y1" s="15" t="s">
        <v>83</v>
      </c>
      <c r="Z1" s="15" t="s">
        <v>84</v>
      </c>
      <c r="AA1" s="15" t="s">
        <v>85</v>
      </c>
      <c r="AB1" s="15" t="s">
        <v>86</v>
      </c>
      <c r="AC1" s="15" t="s">
        <v>87</v>
      </c>
      <c r="AD1" s="15" t="s">
        <v>88</v>
      </c>
      <c r="AE1" s="15" t="s">
        <v>89</v>
      </c>
      <c r="AF1" s="15" t="s">
        <v>90</v>
      </c>
    </row>
    <row r="2" customFormat="false" ht="15" hidden="false" customHeight="false" outlineLevel="0" collapsed="false">
      <c r="A2" s="34" t="str">
        <f aca="false">Counts!B2</f>
        <v>ATH</v>
      </c>
      <c r="B2" s="5" t="str">
        <f aca="false">Counts!C2</f>
        <v>Lawrence Butler</v>
      </c>
      <c r="C2" s="34" t="str">
        <f aca="false">Counts!F2</f>
        <v>Mar-Apr</v>
      </c>
      <c r="D2" s="35" t="n">
        <f aca="false">IFERROR(Counts!P2,"")</f>
        <v>105</v>
      </c>
      <c r="E2" s="36" t="n">
        <f aca="false">IFERROR(Counts!R2/Counts!Q2,"")</f>
        <v>0.178947368421053</v>
      </c>
      <c r="F2" s="36" t="n">
        <f aca="false">IFERROR((Counts!R2+Counts!V2+Counts!W2)/(Counts!Q2+Counts!V2+Counts!W2+Counts!X2),"")</f>
        <v>0.257142857142857</v>
      </c>
      <c r="G2" s="36" t="n">
        <f aca="false">IFERROR((Counts!R2+Counts!S2+2*Counts!T2+3*Counts!U2)/Counts!Q2,"")</f>
        <v>0.294736842105263</v>
      </c>
      <c r="H2" s="35" t="n">
        <f aca="false">IFERROR(Counts!U2,"")</f>
        <v>3</v>
      </c>
      <c r="I2" s="36" t="n">
        <f aca="false">IFERROR(Counts!Z2/Counts!AA2,"")</f>
        <v>0.246153846153846</v>
      </c>
      <c r="J2" s="36" t="n">
        <f aca="false">IFERROR(Counts!AB2/Counts!AA2,"")</f>
        <v>0.300855769230769</v>
      </c>
      <c r="K2" s="37" t="n">
        <f aca="false">IFERROR((Counts!AB2-Counts!Z2)/Counts!AA2,"")</f>
        <v>0.0547019230769231</v>
      </c>
      <c r="L2" s="38" t="n">
        <f aca="false">IFERROR(Counts!Y2/Counts!P2,"")</f>
        <v>0.276190476190476</v>
      </c>
      <c r="M2" s="38" t="n">
        <f aca="false">IFERROR(Counts!V2/Counts!P2,"")</f>
        <v>0.0952380952380952</v>
      </c>
      <c r="N2" s="38" t="n">
        <f aca="false">IFERROR(Counts!AD2/Counts!AC2,"")</f>
        <v>0.0757575757575758</v>
      </c>
      <c r="O2" s="38" t="n">
        <f aca="false">IFERROR(Counts!AE2/Counts!AC2,"")</f>
        <v>0.484848484848485</v>
      </c>
      <c r="P2" s="39" t="n">
        <f aca="false">IFERROR(Counts!AG2/Counts!AF2,"")</f>
        <v>89.5045454545455</v>
      </c>
      <c r="Q2" s="38" t="n">
        <f aca="false">IFERROR(Counts!AH2/Counts!AC2,"")</f>
        <v>0.272727272727273</v>
      </c>
      <c r="R2" s="38" t="n">
        <f aca="false">IFERROR(Counts!N2/Counts!M2,"")</f>
        <v>0.26046511627907</v>
      </c>
      <c r="S2" s="38" t="n">
        <f aca="false">IFERROR(Counts!K2/Counts!J2,"")</f>
        <v>0.677884615384615</v>
      </c>
      <c r="T2" s="38" t="n">
        <f aca="false">IFERROR(Counts!I2/Counts!H2,"")</f>
        <v>0.253807106598985</v>
      </c>
      <c r="U2" s="38" t="n">
        <f aca="false">IFERROR(1-Counts!L2/Counts!K2,"")</f>
        <v>0.815602836879433</v>
      </c>
      <c r="V2" s="39" t="n">
        <f aca="false">IFERROR(Counts!AJ2/Counts!AI2,"")</f>
        <v>73.5875</v>
      </c>
      <c r="W2" s="38" t="n">
        <f aca="false">IFERROR(Counts!AK2/Counts!AI2,"")</f>
        <v>0.380681818181818</v>
      </c>
      <c r="X2" s="40" t="n">
        <f aca="false">IFERROR(Counts!O2,"")</f>
        <v>-6.731</v>
      </c>
      <c r="Y2" s="36" t="n">
        <f aca="false">IFERROR(INDEX('Season Counts'!$Y$2:$Y$740,$AF2)/INDEX('Season Counts'!$X$2:$X$740,$AF2),"")</f>
        <v>0.325979400749064</v>
      </c>
      <c r="Z2" s="37" t="n">
        <f aca="false">IFERROR(J2-Y2,"")</f>
        <v>-0.0251236315182944</v>
      </c>
      <c r="AA2" s="38" t="n">
        <f aca="false">IFERROR(INDEX('Season Counts'!$K$2:$K$740,$AF2)/INDEX('Season Counts'!$J$2:$J$740,$AF2),"")</f>
        <v>0.245689655172414</v>
      </c>
      <c r="AB2" s="41" t="n">
        <f aca="false">IFERROR(R2-AA2,"")</f>
        <v>0.014775461106656</v>
      </c>
      <c r="AC2" s="39" t="n">
        <f aca="false">IFERROR(INDEX('Season Counts'!$AG$2:$AG$740,$AF2)/INDEX('Season Counts'!$AF$2:$AF$740,$AF2),"")</f>
        <v>73.5923509561305</v>
      </c>
      <c r="AD2" s="40" t="n">
        <f aca="false">IFERROR(V2-AC2,"")</f>
        <v>-0.0048509561304968</v>
      </c>
      <c r="AE2" s="4" t="str">
        <f aca="false">IF(D2&lt;Guide!$C$21,"Low PA",IF(TRIM(IF(ISNUMBER(AD2),IF(N(AD2)&lt;=-Guide!$C$24,"▼ Bat Speed  ",IF(N(AD2)&gt;=Guide!$C$24,"▲ Bat Speed  ","")),"")&amp;IF(N(Z2)&gt;=Guide!$C$22,"▲ Contact  ","")&amp;IF(N(Z2)&lt;=-Guide!$C$22,"▼ Contact  ","")&amp;IF(N(AB2)&gt;=Guide!$C$23,"▲ Chase  ","")&amp;IF(N(AB2)&lt;=-Guide!$C$23,"▼ Chase  ",""))="","Stable",TRIM(IF(ISNUMBER(AD2),IF(N(AD2)&lt;=-Guide!$C$24,"▼ Bat Speed  ",IF(N(AD2)&gt;=Guide!$C$24,"▲ Bat Speed  ","")),"")&amp;IF(N(Z2)&gt;=Guide!$C$22,"▲ Contact  ","")&amp;IF(N(Z2)&lt;=-Guide!$C$22,"▼ Contact  ","")&amp;IF(N(AB2)&gt;=Guide!$C$23,"▲ Chase  ","")&amp;IF(N(AB2)&lt;=-Guide!$C$23,"▼ Chase  ",""))))</f>
        <v>Stable</v>
      </c>
      <c r="AF2" s="35" t="n">
        <f aca="false">MATCH(Counts!A2,'Season Counts'!$A$2:$A$740,0)</f>
        <v>1</v>
      </c>
    </row>
    <row r="3" customFormat="false" ht="15" hidden="false" customHeight="false" outlineLevel="0" collapsed="false">
      <c r="A3" s="34" t="str">
        <f aca="false">Counts!B3</f>
        <v>ATH</v>
      </c>
      <c r="B3" s="5" t="str">
        <f aca="false">Counts!C3</f>
        <v>Lawrence Butler</v>
      </c>
      <c r="C3" s="34" t="str">
        <f aca="false">Counts!F3</f>
        <v>May</v>
      </c>
      <c r="D3" s="35" t="n">
        <f aca="false">IFERROR(Counts!P3,"")</f>
        <v>61</v>
      </c>
      <c r="E3" s="36" t="n">
        <f aca="false">IFERROR(Counts!R3/Counts!Q3,"")</f>
        <v>0.134615384615385</v>
      </c>
      <c r="F3" s="36" t="n">
        <f aca="false">IFERROR((Counts!R3+Counts!V3+Counts!W3)/(Counts!Q3+Counts!V3+Counts!W3+Counts!X3),"")</f>
        <v>0.262295081967213</v>
      </c>
      <c r="G3" s="36" t="n">
        <f aca="false">IFERROR((Counts!R3+Counts!S3+2*Counts!T3+3*Counts!U3)/Counts!Q3,"")</f>
        <v>0.153846153846154</v>
      </c>
      <c r="H3" s="35" t="n">
        <f aca="false">IFERROR(Counts!U3,"")</f>
        <v>0</v>
      </c>
      <c r="I3" s="36" t="n">
        <f aca="false">IFERROR(Counts!Z3/Counts!AA3,"")</f>
        <v>0.219491525423729</v>
      </c>
      <c r="J3" s="36" t="n">
        <f aca="false">IFERROR(Counts!AB3/Counts!AA3,"")</f>
        <v>0.289491525423729</v>
      </c>
      <c r="K3" s="37" t="n">
        <f aca="false">IFERROR((Counts!AB3-Counts!Z3)/Counts!AA3,"")</f>
        <v>0.07</v>
      </c>
      <c r="L3" s="38" t="n">
        <f aca="false">IFERROR(Counts!Y3/Counts!P3,"")</f>
        <v>0.245901639344262</v>
      </c>
      <c r="M3" s="38" t="n">
        <f aca="false">IFERROR(Counts!V3/Counts!P3,"")</f>
        <v>0.147540983606557</v>
      </c>
      <c r="N3" s="38" t="n">
        <f aca="false">IFERROR(Counts!AD3/Counts!AC3,"")</f>
        <v>0.027027027027027</v>
      </c>
      <c r="O3" s="38" t="n">
        <f aca="false">IFERROR(Counts!AE3/Counts!AC3,"")</f>
        <v>0.405405405405405</v>
      </c>
      <c r="P3" s="39" t="n">
        <f aca="false">IFERROR(Counts!AG3/Counts!AF3,"")</f>
        <v>88.0342857142857</v>
      </c>
      <c r="Q3" s="38" t="n">
        <f aca="false">IFERROR(Counts!AH3/Counts!AC3,"")</f>
        <v>0.378378378378378</v>
      </c>
      <c r="R3" s="38" t="n">
        <f aca="false">IFERROR(Counts!N3/Counts!M3,"")</f>
        <v>0.195488721804511</v>
      </c>
      <c r="S3" s="38" t="n">
        <f aca="false">IFERROR(Counts!K3/Counts!J3,"")</f>
        <v>0.7</v>
      </c>
      <c r="T3" s="38" t="n">
        <f aca="false">IFERROR(Counts!I3/Counts!H3,"")</f>
        <v>0.254545454545455</v>
      </c>
      <c r="U3" s="38" t="n">
        <f aca="false">IFERROR(1-Counts!L3/Counts!K3,"")</f>
        <v>0.797619047619048</v>
      </c>
      <c r="V3" s="39" t="n">
        <f aca="false">IFERROR(Counts!AJ3/Counts!AI3,"")</f>
        <v>72.9553191489362</v>
      </c>
      <c r="W3" s="38" t="n">
        <f aca="false">IFERROR(Counts!AK3/Counts!AI3,"")</f>
        <v>0.287234042553192</v>
      </c>
      <c r="X3" s="40" t="n">
        <f aca="false">IFERROR(Counts!O3,"")</f>
        <v>-5.479</v>
      </c>
      <c r="Y3" s="36" t="n">
        <f aca="false">IFERROR(INDEX('Season Counts'!$Y$2:$Y$740,$AF3)/INDEX('Season Counts'!$X$2:$X$740,$AF3),"")</f>
        <v>0.325979400749064</v>
      </c>
      <c r="Z3" s="37" t="n">
        <f aca="false">IFERROR(J3-Y3,"")</f>
        <v>-0.0364878753253349</v>
      </c>
      <c r="AA3" s="38" t="n">
        <f aca="false">IFERROR(INDEX('Season Counts'!$K$2:$K$740,$AF3)/INDEX('Season Counts'!$J$2:$J$740,$AF3),"")</f>
        <v>0.245689655172414</v>
      </c>
      <c r="AB3" s="41" t="n">
        <f aca="false">IFERROR(R3-AA3,"")</f>
        <v>-0.0502009333679025</v>
      </c>
      <c r="AC3" s="39" t="n">
        <f aca="false">IFERROR(INDEX('Season Counts'!$AG$2:$AG$740,$AF3)/INDEX('Season Counts'!$AF$2:$AF$740,$AF3),"")</f>
        <v>73.5923509561305</v>
      </c>
      <c r="AD3" s="40" t="n">
        <f aca="false">IFERROR(V3-AC3,"")</f>
        <v>-0.637031807194319</v>
      </c>
      <c r="AE3" s="4" t="str">
        <f aca="false">IF(D3&lt;Guide!$C$21,"Low PA",IF(TRIM(IF(ISNUMBER(AD3),IF(N(AD3)&lt;=-Guide!$C$24,"▼ Bat Speed  ",IF(N(AD3)&gt;=Guide!$C$24,"▲ Bat Speed  ","")),"")&amp;IF(N(Z3)&gt;=Guide!$C$22,"▲ Contact  ","")&amp;IF(N(Z3)&lt;=-Guide!$C$22,"▼ Contact  ","")&amp;IF(N(AB3)&gt;=Guide!$C$23,"▲ Chase  ","")&amp;IF(N(AB3)&lt;=-Guide!$C$23,"▼ Chase  ",""))="","Stable",TRIM(IF(ISNUMBER(AD3),IF(N(AD3)&lt;=-Guide!$C$24,"▼ Bat Speed  ",IF(N(AD3)&gt;=Guide!$C$24,"▲ Bat Speed  ","")),"")&amp;IF(N(Z3)&gt;=Guide!$C$22,"▲ Contact  ","")&amp;IF(N(Z3)&lt;=-Guide!$C$22,"▼ Contact  ","")&amp;IF(N(AB3)&gt;=Guide!$C$23,"▲ Chase  ","")&amp;IF(N(AB3)&lt;=-Guide!$C$23,"▼ Chase  ",""))))</f>
        <v>▼ Chase</v>
      </c>
      <c r="AF3" s="35" t="n">
        <f aca="false">MATCH(Counts!A3,'Season Counts'!$A$2:$A$740,0)</f>
        <v>1</v>
      </c>
    </row>
    <row r="4" customFormat="false" ht="15" hidden="false" customHeight="false" outlineLevel="0" collapsed="false">
      <c r="A4" s="34" t="str">
        <f aca="false">Counts!B4</f>
        <v>ATH</v>
      </c>
      <c r="B4" s="5" t="str">
        <f aca="false">Counts!C4</f>
        <v>Lawrence Butler</v>
      </c>
      <c r="C4" s="34" t="str">
        <f aca="false">Counts!F4</f>
        <v>Jun</v>
      </c>
      <c r="D4" s="35" t="n">
        <f aca="false">IFERROR(Counts!P4,"")</f>
        <v>71</v>
      </c>
      <c r="E4" s="36" t="n">
        <f aca="false">IFERROR(Counts!R4/Counts!Q4,"")</f>
        <v>0.28125</v>
      </c>
      <c r="F4" s="36" t="n">
        <f aca="false">IFERROR((Counts!R4+Counts!V4+Counts!W4)/(Counts!Q4+Counts!V4+Counts!W4+Counts!X4),"")</f>
        <v>0.352112676056338</v>
      </c>
      <c r="G4" s="36" t="n">
        <f aca="false">IFERROR((Counts!R4+Counts!S4+2*Counts!T4+3*Counts!U4)/Counts!Q4,"")</f>
        <v>0.4375</v>
      </c>
      <c r="H4" s="35" t="n">
        <f aca="false">IFERROR(Counts!U4,"")</f>
        <v>2</v>
      </c>
      <c r="I4" s="36" t="n">
        <f aca="false">IFERROR(Counts!Z4/Counts!AA4,"")</f>
        <v>0.352857142857143</v>
      </c>
      <c r="J4" s="36" t="n">
        <f aca="false">IFERROR(Counts!AB4/Counts!AA4,"")</f>
        <v>0.339957142857143</v>
      </c>
      <c r="K4" s="37" t="n">
        <f aca="false">IFERROR((Counts!AB4-Counts!Z4)/Counts!AA4,"")</f>
        <v>-0.0129</v>
      </c>
      <c r="L4" s="38" t="n">
        <f aca="false">IFERROR(Counts!Y4/Counts!P4,"")</f>
        <v>0.295774647887324</v>
      </c>
      <c r="M4" s="38" t="n">
        <f aca="false">IFERROR(Counts!V4/Counts!P4,"")</f>
        <v>0.0985915492957746</v>
      </c>
      <c r="N4" s="38" t="n">
        <f aca="false">IFERROR(Counts!AD4/Counts!AC4,"")</f>
        <v>0.0930232558139535</v>
      </c>
      <c r="O4" s="38" t="n">
        <f aca="false">IFERROR(Counts!AE4/Counts!AC4,"")</f>
        <v>0.372093023255814</v>
      </c>
      <c r="P4" s="39" t="n">
        <f aca="false">IFERROR(Counts!AG4/Counts!AF4,"")</f>
        <v>86.3883720930233</v>
      </c>
      <c r="Q4" s="38" t="n">
        <f aca="false">IFERROR(Counts!AH4/Counts!AC4,"")</f>
        <v>0.441860465116279</v>
      </c>
      <c r="R4" s="38" t="n">
        <f aca="false">IFERROR(Counts!N4/Counts!M4,"")</f>
        <v>0.277372262773723</v>
      </c>
      <c r="S4" s="38" t="n">
        <f aca="false">IFERROR(Counts!K4/Counts!J4,"")</f>
        <v>0.64</v>
      </c>
      <c r="T4" s="38" t="n">
        <f aca="false">IFERROR(Counts!I4/Counts!H4,"")</f>
        <v>0.294117647058824</v>
      </c>
      <c r="U4" s="38" t="n">
        <f aca="false">IFERROR(1-Counts!L4/Counts!K4,"")</f>
        <v>0.791666666666667</v>
      </c>
      <c r="V4" s="39" t="n">
        <f aca="false">IFERROR(Counts!AJ4/Counts!AI4,"")</f>
        <v>74.6795918367347</v>
      </c>
      <c r="W4" s="38" t="n">
        <f aca="false">IFERROR(Counts!AK4/Counts!AI4,"")</f>
        <v>0.448979591836735</v>
      </c>
      <c r="X4" s="40" t="n">
        <f aca="false">IFERROR(Counts!O4,"")</f>
        <v>1.445</v>
      </c>
      <c r="Y4" s="36" t="n">
        <f aca="false">IFERROR(INDEX('Season Counts'!$Y$2:$Y$740,$AF4)/INDEX('Season Counts'!$X$2:$X$740,$AF4),"")</f>
        <v>0.325979400749064</v>
      </c>
      <c r="Z4" s="37" t="n">
        <f aca="false">IFERROR(J4-Y4,"")</f>
        <v>0.0139777421080792</v>
      </c>
      <c r="AA4" s="38" t="n">
        <f aca="false">IFERROR(INDEX('Season Counts'!$K$2:$K$740,$AF4)/INDEX('Season Counts'!$J$2:$J$740,$AF4),"")</f>
        <v>0.245689655172414</v>
      </c>
      <c r="AB4" s="41" t="n">
        <f aca="false">IFERROR(R4-AA4,"")</f>
        <v>0.0316826076013088</v>
      </c>
      <c r="AC4" s="39" t="n">
        <f aca="false">IFERROR(INDEX('Season Counts'!$AG$2:$AG$740,$AF4)/INDEX('Season Counts'!$AF$2:$AF$740,$AF4),"")</f>
        <v>73.5923509561305</v>
      </c>
      <c r="AD4" s="40" t="n">
        <f aca="false">IFERROR(V4-AC4,"")</f>
        <v>1.08724088060421</v>
      </c>
      <c r="AE4" s="4" t="str">
        <f aca="false">IF(D4&lt;Guide!$C$21,"Low PA",IF(TRIM(IF(ISNUMBER(AD4),IF(N(AD4)&lt;=-Guide!$C$24,"▼ Bat Speed  ",IF(N(AD4)&gt;=Guide!$C$24,"▲ Bat Speed  ","")),"")&amp;IF(N(Z4)&gt;=Guide!$C$22,"▲ Contact  ","")&amp;IF(N(Z4)&lt;=-Guide!$C$22,"▼ Contact  ","")&amp;IF(N(AB4)&gt;=Guide!$C$23,"▲ Chase  ","")&amp;IF(N(AB4)&lt;=-Guide!$C$23,"▼ Chase  ",""))="","Stable",TRIM(IF(ISNUMBER(AD4),IF(N(AD4)&lt;=-Guide!$C$24,"▼ Bat Speed  ",IF(N(AD4)&gt;=Guide!$C$24,"▲ Bat Speed  ","")),"")&amp;IF(N(Z4)&gt;=Guide!$C$22,"▲ Contact  ","")&amp;IF(N(Z4)&lt;=-Guide!$C$22,"▼ Contact  ","")&amp;IF(N(AB4)&gt;=Guide!$C$23,"▲ Chase  ","")&amp;IF(N(AB4)&lt;=-Guide!$C$23,"▼ Chase  ",""))))</f>
        <v>▲ Bat Speed</v>
      </c>
      <c r="AF4" s="35" t="n">
        <f aca="false">MATCH(Counts!A4,'Season Counts'!$A$2:$A$740,0)</f>
        <v>1</v>
      </c>
    </row>
    <row r="5" customFormat="false" ht="15" hidden="false" customHeight="false" outlineLevel="0" collapsed="false">
      <c r="A5" s="34" t="str">
        <f aca="false">Counts!B5</f>
        <v>ATH</v>
      </c>
      <c r="B5" s="5" t="str">
        <f aca="false">Counts!C5</f>
        <v>Lawrence Butler</v>
      </c>
      <c r="C5" s="34" t="str">
        <f aca="false">Counts!F5</f>
        <v>Jul</v>
      </c>
      <c r="D5" s="35" t="n">
        <f aca="false">IFERROR(Counts!P5,"")</f>
        <v>83</v>
      </c>
      <c r="E5" s="36" t="n">
        <f aca="false">IFERROR(Counts!R5/Counts!Q5,"")</f>
        <v>0.223880597014925</v>
      </c>
      <c r="F5" s="36" t="n">
        <f aca="false">IFERROR((Counts!R5+Counts!V5+Counts!W5)/(Counts!Q5+Counts!V5+Counts!W5+Counts!X5),"")</f>
        <v>0.353658536585366</v>
      </c>
      <c r="G5" s="36" t="n">
        <f aca="false">IFERROR((Counts!R5+Counts!S5+2*Counts!T5+3*Counts!U5)/Counts!Q5,"")</f>
        <v>0.388059701492537</v>
      </c>
      <c r="H5" s="35" t="n">
        <f aca="false">IFERROR(Counts!U5,"")</f>
        <v>1</v>
      </c>
      <c r="I5" s="36" t="n">
        <f aca="false">IFERROR(Counts!Z5/Counts!AA5,"")</f>
        <v>0.331707317073171</v>
      </c>
      <c r="J5" s="36" t="n">
        <f aca="false">IFERROR(Counts!AB5/Counts!AA5,"")</f>
        <v>0.30909756097561</v>
      </c>
      <c r="K5" s="37" t="n">
        <f aca="false">IFERROR((Counts!AB5-Counts!Z5)/Counts!AA5,"")</f>
        <v>-0.022609756097561</v>
      </c>
      <c r="L5" s="38" t="n">
        <f aca="false">IFERROR(Counts!Y5/Counts!P5,"")</f>
        <v>0.240963855421687</v>
      </c>
      <c r="M5" s="38" t="n">
        <f aca="false">IFERROR(Counts!V5/Counts!P5,"")</f>
        <v>0.156626506024096</v>
      </c>
      <c r="N5" s="38" t="n">
        <f aca="false">IFERROR(Counts!AD5/Counts!AC5,"")</f>
        <v>0.0816326530612245</v>
      </c>
      <c r="O5" s="38" t="n">
        <f aca="false">IFERROR(Counts!AE5/Counts!AC5,"")</f>
        <v>0.510204081632653</v>
      </c>
      <c r="P5" s="39" t="n">
        <f aca="false">IFERROR(Counts!AG5/Counts!AF5,"")</f>
        <v>89.9448979591837</v>
      </c>
      <c r="Q5" s="38" t="n">
        <f aca="false">IFERROR(Counts!AH5/Counts!AC5,"")</f>
        <v>0.326530612244898</v>
      </c>
      <c r="R5" s="38" t="n">
        <f aca="false">IFERROR(Counts!N5/Counts!M5,"")</f>
        <v>0.224043715846995</v>
      </c>
      <c r="S5" s="38" t="n">
        <f aca="false">IFERROR(Counts!K5/Counts!J5,"")</f>
        <v>0.710843373493976</v>
      </c>
      <c r="T5" s="38" t="n">
        <f aca="false">IFERROR(Counts!I5/Counts!H5,"")</f>
        <v>0.188679245283019</v>
      </c>
      <c r="U5" s="38" t="n">
        <f aca="false">IFERROR(1-Counts!L5/Counts!K5,"")</f>
        <v>0.838983050847458</v>
      </c>
      <c r="V5" s="39" t="n">
        <f aca="false">IFERROR(Counts!AJ5/Counts!AI5,"")</f>
        <v>73.2652173913044</v>
      </c>
      <c r="W5" s="38" t="n">
        <f aca="false">IFERROR(Counts!AK5/Counts!AI5,"")</f>
        <v>0.376811594202899</v>
      </c>
      <c r="X5" s="40" t="n">
        <f aca="false">IFERROR(Counts!O5,"")</f>
        <v>-0.22</v>
      </c>
      <c r="Y5" s="36" t="n">
        <f aca="false">IFERROR(INDEX('Season Counts'!$Y$2:$Y$740,$AF5)/INDEX('Season Counts'!$X$2:$X$740,$AF5),"")</f>
        <v>0.325979400749064</v>
      </c>
      <c r="Z5" s="37" t="n">
        <f aca="false">IFERROR(J5-Y5,"")</f>
        <v>-0.0168818397734539</v>
      </c>
      <c r="AA5" s="38" t="n">
        <f aca="false">IFERROR(INDEX('Season Counts'!$K$2:$K$740,$AF5)/INDEX('Season Counts'!$J$2:$J$740,$AF5),"")</f>
        <v>0.245689655172414</v>
      </c>
      <c r="AB5" s="41" t="n">
        <f aca="false">IFERROR(R5-AA5,"")</f>
        <v>-0.0216459393254193</v>
      </c>
      <c r="AC5" s="39" t="n">
        <f aca="false">IFERROR(INDEX('Season Counts'!$AG$2:$AG$740,$AF5)/INDEX('Season Counts'!$AF$2:$AF$740,$AF5),"")</f>
        <v>73.5923509561305</v>
      </c>
      <c r="AD5" s="40" t="n">
        <f aca="false">IFERROR(V5-AC5,"")</f>
        <v>-0.327133564826141</v>
      </c>
      <c r="AE5" s="4" t="str">
        <f aca="false">IF(D5&lt;Guide!$C$21,"Low PA",IF(TRIM(IF(ISNUMBER(AD5),IF(N(AD5)&lt;=-Guide!$C$24,"▼ Bat Speed  ",IF(N(AD5)&gt;=Guide!$C$24,"▲ Bat Speed  ","")),"")&amp;IF(N(Z5)&gt;=Guide!$C$22,"▲ Contact  ","")&amp;IF(N(Z5)&lt;=-Guide!$C$22,"▼ Contact  ","")&amp;IF(N(AB5)&gt;=Guide!$C$23,"▲ Chase  ","")&amp;IF(N(AB5)&lt;=-Guide!$C$23,"▼ Chase  ",""))="","Stable",TRIM(IF(ISNUMBER(AD5),IF(N(AD5)&lt;=-Guide!$C$24,"▼ Bat Speed  ",IF(N(AD5)&gt;=Guide!$C$24,"▲ Bat Speed  ","")),"")&amp;IF(N(Z5)&gt;=Guide!$C$22,"▲ Contact  ","")&amp;IF(N(Z5)&lt;=-Guide!$C$22,"▼ Contact  ","")&amp;IF(N(AB5)&gt;=Guide!$C$23,"▲ Chase  ","")&amp;IF(N(AB5)&lt;=-Guide!$C$23,"▼ Chase  ",""))))</f>
        <v>Stable</v>
      </c>
      <c r="AF5" s="35" t="n">
        <f aca="false">MATCH(Counts!A5,'Season Counts'!$A$2:$A$740,0)</f>
        <v>1</v>
      </c>
    </row>
    <row r="6" customFormat="false" ht="15" hidden="false" customHeight="false" outlineLevel="0" collapsed="false">
      <c r="A6" s="34" t="str">
        <f aca="false">Counts!B6</f>
        <v>ATH</v>
      </c>
      <c r="B6" s="5" t="str">
        <f aca="false">Counts!C6</f>
        <v>Lawrence Butler</v>
      </c>
      <c r="C6" s="34" t="str">
        <f aca="false">Counts!F6</f>
        <v>Aug</v>
      </c>
      <c r="D6" s="35" t="n">
        <f aca="false">IFERROR(Counts!P6,"")</f>
        <v>116</v>
      </c>
      <c r="E6" s="36" t="n">
        <f aca="false">IFERROR(Counts!R6/Counts!Q6,"")</f>
        <v>0.297029702970297</v>
      </c>
      <c r="F6" s="36" t="n">
        <f aca="false">IFERROR((Counts!R6+Counts!V6+Counts!W6)/(Counts!Q6+Counts!V6+Counts!W6+Counts!X6),"")</f>
        <v>0.387931034482759</v>
      </c>
      <c r="G6" s="36" t="n">
        <f aca="false">IFERROR((Counts!R6+Counts!S6+2*Counts!T6+3*Counts!U6)/Counts!Q6,"")</f>
        <v>0.504950495049505</v>
      </c>
      <c r="H6" s="35" t="n">
        <f aca="false">IFERROR(Counts!U6,"")</f>
        <v>6</v>
      </c>
      <c r="I6" s="36" t="n">
        <f aca="false">IFERROR(Counts!Z6/Counts!AA6,"")</f>
        <v>0.389224137931035</v>
      </c>
      <c r="J6" s="36" t="n">
        <f aca="false">IFERROR(Counts!AB6/Counts!AA6,"")</f>
        <v>0.344370689655172</v>
      </c>
      <c r="K6" s="37" t="n">
        <f aca="false">IFERROR((Counts!AB6-Counts!Z6)/Counts!AA6,"")</f>
        <v>-0.044853448275862</v>
      </c>
      <c r="L6" s="38" t="n">
        <f aca="false">IFERROR(Counts!Y6/Counts!P6,"")</f>
        <v>0.241379310344828</v>
      </c>
      <c r="M6" s="38" t="n">
        <f aca="false">IFERROR(Counts!V6/Counts!P6,"")</f>
        <v>0.129310344827586</v>
      </c>
      <c r="N6" s="38" t="n">
        <f aca="false">IFERROR(Counts!AD6/Counts!AC6,"")</f>
        <v>0.0821917808219178</v>
      </c>
      <c r="O6" s="38" t="n">
        <f aca="false">IFERROR(Counts!AE6/Counts!AC6,"")</f>
        <v>0.465753424657534</v>
      </c>
      <c r="P6" s="39" t="n">
        <f aca="false">IFERROR(Counts!AG6/Counts!AF6,"")</f>
        <v>90.1027397260274</v>
      </c>
      <c r="Q6" s="38" t="n">
        <f aca="false">IFERROR(Counts!AH6/Counts!AC6,"")</f>
        <v>0.328767123287671</v>
      </c>
      <c r="R6" s="38" t="n">
        <f aca="false">IFERROR(Counts!N6/Counts!M6,"")</f>
        <v>0.253787878787879</v>
      </c>
      <c r="S6" s="38" t="n">
        <f aca="false">IFERROR(Counts!K6/Counts!J6,"")</f>
        <v>0.723981900452489</v>
      </c>
      <c r="T6" s="38" t="n">
        <f aca="false">IFERROR(Counts!I6/Counts!H6,"")</f>
        <v>0.224669603524229</v>
      </c>
      <c r="U6" s="38" t="n">
        <f aca="false">IFERROR(1-Counts!L6/Counts!K6,"")</f>
        <v>0.80625</v>
      </c>
      <c r="V6" s="39" t="n">
        <f aca="false">IFERROR(Counts!AJ6/Counts!AI6,"")</f>
        <v>73.643842364532</v>
      </c>
      <c r="W6" s="38" t="n">
        <f aca="false">IFERROR(Counts!AK6/Counts!AI6,"")</f>
        <v>0.389162561576355</v>
      </c>
      <c r="X6" s="40" t="n">
        <f aca="false">IFERROR(Counts!O6,"")</f>
        <v>10.436</v>
      </c>
      <c r="Y6" s="36" t="n">
        <f aca="false">IFERROR(INDEX('Season Counts'!$Y$2:$Y$740,$AF6)/INDEX('Season Counts'!$X$2:$X$740,$AF6),"")</f>
        <v>0.325979400749064</v>
      </c>
      <c r="Z6" s="37" t="n">
        <f aca="false">IFERROR(J6-Y6,"")</f>
        <v>0.0183912889061088</v>
      </c>
      <c r="AA6" s="38" t="n">
        <f aca="false">IFERROR(INDEX('Season Counts'!$K$2:$K$740,$AF6)/INDEX('Season Counts'!$J$2:$J$740,$AF6),"")</f>
        <v>0.245689655172414</v>
      </c>
      <c r="AB6" s="41" t="n">
        <f aca="false">IFERROR(R6-AA6,"")</f>
        <v>0.008098223615465</v>
      </c>
      <c r="AC6" s="39" t="n">
        <f aca="false">IFERROR(INDEX('Season Counts'!$AG$2:$AG$740,$AF6)/INDEX('Season Counts'!$AF$2:$AF$740,$AF6),"")</f>
        <v>73.5923509561305</v>
      </c>
      <c r="AD6" s="40" t="n">
        <f aca="false">IFERROR(V6-AC6,"")</f>
        <v>0.0514914084015317</v>
      </c>
      <c r="AE6" s="4" t="str">
        <f aca="false">IF(D6&lt;Guide!$C$21,"Low PA",IF(TRIM(IF(ISNUMBER(AD6),IF(N(AD6)&lt;=-Guide!$C$24,"▼ Bat Speed  ",IF(N(AD6)&gt;=Guide!$C$24,"▲ Bat Speed  ","")),"")&amp;IF(N(Z6)&gt;=Guide!$C$22,"▲ Contact  ","")&amp;IF(N(Z6)&lt;=-Guide!$C$22,"▼ Contact  ","")&amp;IF(N(AB6)&gt;=Guide!$C$23,"▲ Chase  ","")&amp;IF(N(AB6)&lt;=-Guide!$C$23,"▼ Chase  ",""))="","Stable",TRIM(IF(ISNUMBER(AD6),IF(N(AD6)&lt;=-Guide!$C$24,"▼ Bat Speed  ",IF(N(AD6)&gt;=Guide!$C$24,"▲ Bat Speed  ","")),"")&amp;IF(N(Z6)&gt;=Guide!$C$22,"▲ Contact  ","")&amp;IF(N(Z6)&lt;=-Guide!$C$22,"▼ Contact  ","")&amp;IF(N(AB6)&gt;=Guide!$C$23,"▲ Chase  ","")&amp;IF(N(AB6)&lt;=-Guide!$C$23,"▼ Chase  ",""))))</f>
        <v>Stable</v>
      </c>
      <c r="AF6" s="35" t="n">
        <f aca="false">MATCH(Counts!A6,'Season Counts'!$A$2:$A$740,0)</f>
        <v>1</v>
      </c>
    </row>
    <row r="7" customFormat="false" ht="15" hidden="false" customHeight="false" outlineLevel="0" collapsed="false">
      <c r="A7" s="34" t="str">
        <f aca="false">Counts!B7</f>
        <v>ATH</v>
      </c>
      <c r="B7" s="5" t="str">
        <f aca="false">Counts!C7</f>
        <v>Lawrence Butler</v>
      </c>
      <c r="C7" s="34" t="str">
        <f aca="false">Counts!F7</f>
        <v>Sep</v>
      </c>
      <c r="D7" s="35" t="n">
        <f aca="false">IFERROR(Counts!P7,"")</f>
        <v>104</v>
      </c>
      <c r="E7" s="36" t="n">
        <f aca="false">IFERROR(Counts!R7/Counts!Q7,"")</f>
        <v>0.265957446808511</v>
      </c>
      <c r="F7" s="36" t="n">
        <f aca="false">IFERROR((Counts!R7+Counts!V7+Counts!W7)/(Counts!Q7+Counts!V7+Counts!W7+Counts!X7),"")</f>
        <v>0.320388349514563</v>
      </c>
      <c r="G7" s="36" t="n">
        <f aca="false">IFERROR((Counts!R7+Counts!S7+2*Counts!T7+3*Counts!U7)/Counts!Q7,"")</f>
        <v>0.478723404255319</v>
      </c>
      <c r="H7" s="35" t="n">
        <f aca="false">IFERROR(Counts!U7,"")</f>
        <v>5</v>
      </c>
      <c r="I7" s="36" t="n">
        <f aca="false">IFERROR(Counts!Z7/Counts!AA7,"")</f>
        <v>0.343203883495146</v>
      </c>
      <c r="J7" s="36" t="n">
        <f aca="false">IFERROR(Counts!AB7/Counts!AA7,"")</f>
        <v>0.35547572815534</v>
      </c>
      <c r="K7" s="37" t="n">
        <f aca="false">IFERROR((Counts!AB7-Counts!Z7)/Counts!AA7,"")</f>
        <v>0.0122718446601941</v>
      </c>
      <c r="L7" s="38" t="n">
        <f aca="false">IFERROR(Counts!Y7/Counts!P7,"")</f>
        <v>0.25</v>
      </c>
      <c r="M7" s="38" t="n">
        <f aca="false">IFERROR(Counts!V7/Counts!P7,"")</f>
        <v>0.0673076923076923</v>
      </c>
      <c r="N7" s="38" t="n">
        <f aca="false">IFERROR(Counts!AD7/Counts!AC7,"")</f>
        <v>0.128571428571429</v>
      </c>
      <c r="O7" s="38" t="n">
        <f aca="false">IFERROR(Counts!AE7/Counts!AC7,"")</f>
        <v>0.414285714285714</v>
      </c>
      <c r="P7" s="39" t="n">
        <f aca="false">IFERROR(Counts!AG7/Counts!AF7,"")</f>
        <v>90.1757142857143</v>
      </c>
      <c r="Q7" s="38" t="n">
        <f aca="false">IFERROR(Counts!AH7/Counts!AC7,"")</f>
        <v>0.285714285714286</v>
      </c>
      <c r="R7" s="38" t="n">
        <f aca="false">IFERROR(Counts!N7/Counts!M7,"")</f>
        <v>0.25</v>
      </c>
      <c r="S7" s="38" t="n">
        <f aca="false">IFERROR(Counts!K7/Counts!J7,"")</f>
        <v>0.653333333333333</v>
      </c>
      <c r="T7" s="38" t="n">
        <f aca="false">IFERROR(Counts!I7/Counts!H7,"")</f>
        <v>0.205882352941176</v>
      </c>
      <c r="U7" s="38" t="n">
        <f aca="false">IFERROR(1-Counts!L7/Counts!K7,"")</f>
        <v>0.884353741496599</v>
      </c>
      <c r="V7" s="39" t="n">
        <f aca="false">IFERROR(Counts!AJ7/Counts!AI7,"")</f>
        <v>73.5305555555556</v>
      </c>
      <c r="W7" s="38" t="n">
        <f aca="false">IFERROR(Counts!AK7/Counts!AI7,"")</f>
        <v>0.4</v>
      </c>
      <c r="X7" s="40" t="n">
        <f aca="false">IFERROR(Counts!O7,"")</f>
        <v>2.415</v>
      </c>
      <c r="Y7" s="36" t="n">
        <f aca="false">IFERROR(INDEX('Season Counts'!$Y$2:$Y$740,$AF7)/INDEX('Season Counts'!$X$2:$X$740,$AF7),"")</f>
        <v>0.325979400749064</v>
      </c>
      <c r="Z7" s="37" t="n">
        <f aca="false">IFERROR(J7-Y7,"")</f>
        <v>0.0294963274062761</v>
      </c>
      <c r="AA7" s="38" t="n">
        <f aca="false">IFERROR(INDEX('Season Counts'!$K$2:$K$740,$AF7)/INDEX('Season Counts'!$J$2:$J$740,$AF7),"")</f>
        <v>0.245689655172414</v>
      </c>
      <c r="AB7" s="41" t="n">
        <f aca="false">IFERROR(R7-AA7,"")</f>
        <v>0.00431034482758622</v>
      </c>
      <c r="AC7" s="39" t="n">
        <f aca="false">IFERROR(INDEX('Season Counts'!$AG$2:$AG$740,$AF7)/INDEX('Season Counts'!$AF$2:$AF$740,$AF7),"")</f>
        <v>73.5923509561305</v>
      </c>
      <c r="AD7" s="40" t="n">
        <f aca="false">IFERROR(V7-AC7,"")</f>
        <v>-0.0617954005749368</v>
      </c>
      <c r="AE7" s="4" t="str">
        <f aca="false">IF(D7&lt;Guide!$C$21,"Low PA",IF(TRIM(IF(ISNUMBER(AD7),IF(N(AD7)&lt;=-Guide!$C$24,"▼ Bat Speed  ",IF(N(AD7)&gt;=Guide!$C$24,"▲ Bat Speed  ","")),"")&amp;IF(N(Z7)&gt;=Guide!$C$22,"▲ Contact  ","")&amp;IF(N(Z7)&lt;=-Guide!$C$22,"▼ Contact  ","")&amp;IF(N(AB7)&gt;=Guide!$C$23,"▲ Chase  ","")&amp;IF(N(AB7)&lt;=-Guide!$C$23,"▼ Chase  ",""))="","Stable",TRIM(IF(ISNUMBER(AD7),IF(N(AD7)&lt;=-Guide!$C$24,"▼ Bat Speed  ",IF(N(AD7)&gt;=Guide!$C$24,"▲ Bat Speed  ","")),"")&amp;IF(N(Z7)&gt;=Guide!$C$22,"▲ Contact  ","")&amp;IF(N(Z7)&lt;=-Guide!$C$22,"▼ Contact  ","")&amp;IF(N(AB7)&gt;=Guide!$C$23,"▲ Chase  ","")&amp;IF(N(AB7)&lt;=-Guide!$C$23,"▼ Chase  ",""))))</f>
        <v>Stable</v>
      </c>
      <c r="AF7" s="35" t="n">
        <f aca="false">MATCH(Counts!A7,'Season Counts'!$A$2:$A$740,0)</f>
        <v>1</v>
      </c>
    </row>
    <row r="8" customFormat="false" ht="15" hidden="false" customHeight="false" outlineLevel="0" collapsed="false">
      <c r="A8" s="34" t="str">
        <f aca="false">Counts!B8</f>
        <v>ATH</v>
      </c>
      <c r="B8" s="5" t="str">
        <f aca="false">Counts!C8</f>
        <v>Jeff McNeil</v>
      </c>
      <c r="C8" s="34" t="str">
        <f aca="false">Counts!F8</f>
        <v>Mar-Apr</v>
      </c>
      <c r="D8" s="35" t="n">
        <f aca="false">IFERROR(Counts!P8,"")</f>
        <v>105</v>
      </c>
      <c r="E8" s="36" t="n">
        <f aca="false">IFERROR(Counts!R8/Counts!Q8,"")</f>
        <v>0.285714285714286</v>
      </c>
      <c r="F8" s="36" t="n">
        <f aca="false">IFERROR((Counts!R8+Counts!V8+Counts!W8)/(Counts!Q8+Counts!V8+Counts!W8+Counts!X8),"")</f>
        <v>0.365384615384615</v>
      </c>
      <c r="G8" s="36" t="n">
        <f aca="false">IFERROR((Counts!R8+Counts!S8+2*Counts!T8+3*Counts!U8)/Counts!Q8,"")</f>
        <v>0.384615384615385</v>
      </c>
      <c r="H8" s="35" t="n">
        <f aca="false">IFERROR(Counts!U8,"")</f>
        <v>1</v>
      </c>
      <c r="I8" s="36" t="n">
        <f aca="false">IFERROR(Counts!Z8/Counts!AA8,"")</f>
        <v>0.336538461538462</v>
      </c>
      <c r="J8" s="36" t="n">
        <f aca="false">IFERROR(Counts!AB8/Counts!AA8,"")</f>
        <v>0.338221153846154</v>
      </c>
      <c r="K8" s="37" t="n">
        <f aca="false">IFERROR((Counts!AB8-Counts!Z8)/Counts!AA8,"")</f>
        <v>0.00168269230769228</v>
      </c>
      <c r="L8" s="38" t="n">
        <f aca="false">IFERROR(Counts!Y8/Counts!P8,"")</f>
        <v>0.114285714285714</v>
      </c>
      <c r="M8" s="38" t="n">
        <f aca="false">IFERROR(Counts!V8/Counts!P8,"")</f>
        <v>0.0952380952380952</v>
      </c>
      <c r="N8" s="38" t="n">
        <f aca="false">IFERROR(Counts!AD8/Counts!AC8,"")</f>
        <v>0.0123456790123457</v>
      </c>
      <c r="O8" s="38" t="n">
        <f aca="false">IFERROR(Counts!AE8/Counts!AC8,"")</f>
        <v>0.333333333333333</v>
      </c>
      <c r="P8" s="39" t="n">
        <f aca="false">IFERROR(Counts!AG8/Counts!AF8,"")</f>
        <v>86.4987654320988</v>
      </c>
      <c r="Q8" s="38" t="n">
        <f aca="false">IFERROR(Counts!AH8/Counts!AC8,"")</f>
        <v>0.395061728395062</v>
      </c>
      <c r="R8" s="38" t="n">
        <f aca="false">IFERROR(Counts!N8/Counts!M8,"")</f>
        <v>0.287128712871287</v>
      </c>
      <c r="S8" s="38" t="n">
        <f aca="false">IFERROR(Counts!K8/Counts!J8,"")</f>
        <v>0.813829787234043</v>
      </c>
      <c r="T8" s="38" t="n">
        <f aca="false">IFERROR(Counts!I8/Counts!H8,"")</f>
        <v>0.132701421800948</v>
      </c>
      <c r="U8" s="38" t="n">
        <f aca="false">IFERROR(1-Counts!L8/Counts!K8,"")</f>
        <v>0.947712418300654</v>
      </c>
      <c r="V8" s="39" t="n">
        <f aca="false">IFERROR(Counts!AJ8/Counts!AI8,"")</f>
        <v>68.2092896174863</v>
      </c>
      <c r="W8" s="38" t="n">
        <f aca="false">IFERROR(Counts!AK8/Counts!AI8,"")</f>
        <v>0.0163934426229508</v>
      </c>
      <c r="X8" s="40" t="n">
        <f aca="false">IFERROR(Counts!O8,"")</f>
        <v>1.087</v>
      </c>
      <c r="Y8" s="36" t="n">
        <f aca="false">IFERROR(INDEX('Season Counts'!$Y$2:$Y$740,$AF8)/INDEX('Season Counts'!$X$2:$X$740,$AF8),"")</f>
        <v>0.299725338491296</v>
      </c>
      <c r="Z8" s="37" t="n">
        <f aca="false">IFERROR(J8-Y8,"")</f>
        <v>0.0384958153548579</v>
      </c>
      <c r="AA8" s="38" t="n">
        <f aca="false">IFERROR(INDEX('Season Counts'!$K$2:$K$740,$AF8)/INDEX('Season Counts'!$J$2:$J$740,$AF8),"")</f>
        <v>0.36117136659436</v>
      </c>
      <c r="AB8" s="41" t="n">
        <f aca="false">IFERROR(R8-AA8,"")</f>
        <v>-0.074042653723073</v>
      </c>
      <c r="AC8" s="39" t="n">
        <f aca="false">IFERROR(INDEX('Season Counts'!$AG$2:$AG$740,$AF8)/INDEX('Season Counts'!$AF$2:$AF$740,$AF8),"")</f>
        <v>68.7585760517799</v>
      </c>
      <c r="AD8" s="40" t="n">
        <f aca="false">IFERROR(V8-AC8,"")</f>
        <v>-0.549286434293592</v>
      </c>
      <c r="AE8" s="4" t="str">
        <f aca="false">IF(D8&lt;Guide!$C$21,"Low PA",IF(TRIM(IF(ISNUMBER(AD8),IF(N(AD8)&lt;=-Guide!$C$24,"▼ Bat Speed  ",IF(N(AD8)&gt;=Guide!$C$24,"▲ Bat Speed  ","")),"")&amp;IF(N(Z8)&gt;=Guide!$C$22,"▲ Contact  ","")&amp;IF(N(Z8)&lt;=-Guide!$C$22,"▼ Contact  ","")&amp;IF(N(AB8)&gt;=Guide!$C$23,"▲ Chase  ","")&amp;IF(N(AB8)&lt;=-Guide!$C$23,"▼ Chase  ",""))="","Stable",TRIM(IF(ISNUMBER(AD8),IF(N(AD8)&lt;=-Guide!$C$24,"▼ Bat Speed  ",IF(N(AD8)&gt;=Guide!$C$24,"▲ Bat Speed  ","")),"")&amp;IF(N(Z8)&gt;=Guide!$C$22,"▲ Contact  ","")&amp;IF(N(Z8)&lt;=-Guide!$C$22,"▼ Contact  ","")&amp;IF(N(AB8)&gt;=Guide!$C$23,"▲ Chase  ","")&amp;IF(N(AB8)&lt;=-Guide!$C$23,"▼ Chase  ",""))))</f>
        <v>▼ Chase</v>
      </c>
      <c r="AF8" s="35" t="n">
        <f aca="false">MATCH(Counts!A8,'Season Counts'!$A$2:$A$740,0)</f>
        <v>2</v>
      </c>
    </row>
    <row r="9" customFormat="false" ht="15" hidden="false" customHeight="false" outlineLevel="0" collapsed="false">
      <c r="A9" s="34" t="str">
        <f aca="false">Counts!B9</f>
        <v>ATH</v>
      </c>
      <c r="B9" s="5" t="str">
        <f aca="false">Counts!C9</f>
        <v>Jeff McNeil</v>
      </c>
      <c r="C9" s="34" t="str">
        <f aca="false">Counts!F9</f>
        <v>May</v>
      </c>
      <c r="D9" s="35" t="n">
        <f aca="false">IFERROR(Counts!P9,"")</f>
        <v>97</v>
      </c>
      <c r="E9" s="36" t="n">
        <f aca="false">IFERROR(Counts!R9/Counts!Q9,"")</f>
        <v>0.215909090909091</v>
      </c>
      <c r="F9" s="36" t="n">
        <f aca="false">IFERROR((Counts!R9+Counts!V9+Counts!W9)/(Counts!Q9+Counts!V9+Counts!W9+Counts!X9),"")</f>
        <v>0.278350515463918</v>
      </c>
      <c r="G9" s="36" t="n">
        <f aca="false">IFERROR((Counts!R9+Counts!S9+2*Counts!T9+3*Counts!U9)/Counts!Q9,"")</f>
        <v>0.284090909090909</v>
      </c>
      <c r="H9" s="35" t="n">
        <f aca="false">IFERROR(Counts!U9,"")</f>
        <v>1</v>
      </c>
      <c r="I9" s="36" t="n">
        <f aca="false">IFERROR(Counts!Z9/Counts!AA9,"")</f>
        <v>0.2515625</v>
      </c>
      <c r="J9" s="36" t="n">
        <f aca="false">IFERROR(Counts!AB9/Counts!AA9,"")</f>
        <v>0.28090625</v>
      </c>
      <c r="K9" s="37" t="n">
        <f aca="false">IFERROR((Counts!AB9-Counts!Z9)/Counts!AA9,"")</f>
        <v>0.02934375</v>
      </c>
      <c r="L9" s="38" t="n">
        <f aca="false">IFERROR(Counts!Y9/Counts!P9,"")</f>
        <v>0.164948453608247</v>
      </c>
      <c r="M9" s="38" t="n">
        <f aca="false">IFERROR(Counts!V9/Counts!P9,"")</f>
        <v>0.0721649484536082</v>
      </c>
      <c r="N9" s="38" t="n">
        <f aca="false">IFERROR(Counts!AD9/Counts!AC9,"")</f>
        <v>0.0136986301369863</v>
      </c>
      <c r="O9" s="38" t="n">
        <f aca="false">IFERROR(Counts!AE9/Counts!AC9,"")</f>
        <v>0.301369863013699</v>
      </c>
      <c r="P9" s="39" t="n">
        <f aca="false">IFERROR(Counts!AG9/Counts!AF9,"")</f>
        <v>85.7945205479452</v>
      </c>
      <c r="Q9" s="38" t="n">
        <f aca="false">IFERROR(Counts!AH9/Counts!AC9,"")</f>
        <v>0.397260273972603</v>
      </c>
      <c r="R9" s="38" t="n">
        <f aca="false">IFERROR(Counts!N9/Counts!M9,"")</f>
        <v>0.342105263157895</v>
      </c>
      <c r="S9" s="38" t="n">
        <f aca="false">IFERROR(Counts!K9/Counts!J9,"")</f>
        <v>0.779661016949153</v>
      </c>
      <c r="T9" s="38" t="n">
        <f aca="false">IFERROR(Counts!I9/Counts!H9,"")</f>
        <v>0.137931034482759</v>
      </c>
      <c r="U9" s="38" t="n">
        <f aca="false">IFERROR(1-Counts!L9/Counts!K9,"")</f>
        <v>0.920289855072464</v>
      </c>
      <c r="V9" s="39" t="n">
        <f aca="false">IFERROR(Counts!AJ9/Counts!AI9,"")</f>
        <v>67.9134502923977</v>
      </c>
      <c r="W9" s="38" t="n">
        <f aca="false">IFERROR(Counts!AK9/Counts!AI9,"")</f>
        <v>0.0233918128654971</v>
      </c>
      <c r="X9" s="40" t="n">
        <f aca="false">IFERROR(Counts!O9,"")</f>
        <v>-5.344</v>
      </c>
      <c r="Y9" s="36" t="n">
        <f aca="false">IFERROR(INDEX('Season Counts'!$Y$2:$Y$740,$AF9)/INDEX('Season Counts'!$X$2:$X$740,$AF9),"")</f>
        <v>0.299725338491296</v>
      </c>
      <c r="Z9" s="37" t="n">
        <f aca="false">IFERROR(J9-Y9,"")</f>
        <v>-0.018819088491296</v>
      </c>
      <c r="AA9" s="38" t="n">
        <f aca="false">IFERROR(INDEX('Season Counts'!$K$2:$K$740,$AF9)/INDEX('Season Counts'!$J$2:$J$740,$AF9),"")</f>
        <v>0.36117136659436</v>
      </c>
      <c r="AB9" s="41" t="n">
        <f aca="false">IFERROR(R9-AA9,"")</f>
        <v>-0.0190661034364654</v>
      </c>
      <c r="AC9" s="39" t="n">
        <f aca="false">IFERROR(INDEX('Season Counts'!$AG$2:$AG$740,$AF9)/INDEX('Season Counts'!$AF$2:$AF$740,$AF9),"")</f>
        <v>68.7585760517799</v>
      </c>
      <c r="AD9" s="40" t="n">
        <f aca="false">IFERROR(V9-AC9,"")</f>
        <v>-0.845125759382256</v>
      </c>
      <c r="AE9" s="4" t="str">
        <f aca="false">IF(D9&lt;Guide!$C$21,"Low PA",IF(TRIM(IF(ISNUMBER(AD9),IF(N(AD9)&lt;=-Guide!$C$24,"▼ Bat Speed  ",IF(N(AD9)&gt;=Guide!$C$24,"▲ Bat Speed  ","")),"")&amp;IF(N(Z9)&gt;=Guide!$C$22,"▲ Contact  ","")&amp;IF(N(Z9)&lt;=-Guide!$C$22,"▼ Contact  ","")&amp;IF(N(AB9)&gt;=Guide!$C$23,"▲ Chase  ","")&amp;IF(N(AB9)&lt;=-Guide!$C$23,"▼ Chase  ",""))="","Stable",TRIM(IF(ISNUMBER(AD9),IF(N(AD9)&lt;=-Guide!$C$24,"▼ Bat Speed  ",IF(N(AD9)&gt;=Guide!$C$24,"▲ Bat Speed  ","")),"")&amp;IF(N(Z9)&gt;=Guide!$C$22,"▲ Contact  ","")&amp;IF(N(Z9)&lt;=-Guide!$C$22,"▼ Contact  ","")&amp;IF(N(AB9)&gt;=Guide!$C$23,"▲ Chase  ","")&amp;IF(N(AB9)&lt;=-Guide!$C$23,"▼ Chase  ",""))))</f>
        <v>Stable</v>
      </c>
      <c r="AF9" s="35" t="n">
        <f aca="false">MATCH(Counts!A9,'Season Counts'!$A$2:$A$740,0)</f>
        <v>2</v>
      </c>
    </row>
    <row r="10" customFormat="false" ht="15" hidden="false" customHeight="false" outlineLevel="0" collapsed="false">
      <c r="A10" s="34" t="str">
        <f aca="false">Counts!B10</f>
        <v>ATH</v>
      </c>
      <c r="B10" s="5" t="str">
        <f aca="false">Counts!C10</f>
        <v>Jeff McNeil</v>
      </c>
      <c r="C10" s="34" t="str">
        <f aca="false">Counts!F10</f>
        <v>Jun</v>
      </c>
      <c r="D10" s="35" t="n">
        <f aca="false">IFERROR(Counts!P10,"")</f>
        <v>71</v>
      </c>
      <c r="E10" s="36" t="n">
        <f aca="false">IFERROR(Counts!R10/Counts!Q10,"")</f>
        <v>0.181818181818182</v>
      </c>
      <c r="F10" s="36" t="n">
        <f aca="false">IFERROR((Counts!R10+Counts!V10+Counts!W10)/(Counts!Q10+Counts!V10+Counts!W10+Counts!X10),"")</f>
        <v>0.23943661971831</v>
      </c>
      <c r="G10" s="36" t="n">
        <f aca="false">IFERROR((Counts!R10+Counts!S10+2*Counts!T10+3*Counts!U10)/Counts!Q10,"")</f>
        <v>0.242424242424242</v>
      </c>
      <c r="H10" s="35" t="n">
        <f aca="false">IFERROR(Counts!U10,"")</f>
        <v>1</v>
      </c>
      <c r="I10" s="36" t="n">
        <f aca="false">IFERROR(Counts!Z10/Counts!AA10,"")</f>
        <v>0.215</v>
      </c>
      <c r="J10" s="36" t="n">
        <f aca="false">IFERROR(Counts!AB10/Counts!AA10,"")</f>
        <v>0.274557142857143</v>
      </c>
      <c r="K10" s="37" t="n">
        <f aca="false">IFERROR((Counts!AB10-Counts!Z10)/Counts!AA10,"")</f>
        <v>0.0595571428571429</v>
      </c>
      <c r="L10" s="38" t="n">
        <f aca="false">IFERROR(Counts!Y10/Counts!P10,"")</f>
        <v>0.0985915492957746</v>
      </c>
      <c r="M10" s="38" t="n">
        <f aca="false">IFERROR(Counts!V10/Counts!P10,"")</f>
        <v>0.0563380281690141</v>
      </c>
      <c r="N10" s="38" t="n">
        <f aca="false">IFERROR(Counts!AD10/Counts!AC10,"")</f>
        <v>0</v>
      </c>
      <c r="O10" s="38" t="n">
        <f aca="false">IFERROR(Counts!AE10/Counts!AC10,"")</f>
        <v>0.288135593220339</v>
      </c>
      <c r="P10" s="39" t="n">
        <f aca="false">IFERROR(Counts!AG10/Counts!AF10,"")</f>
        <v>85.2152542372881</v>
      </c>
      <c r="Q10" s="38" t="n">
        <f aca="false">IFERROR(Counts!AH10/Counts!AC10,"")</f>
        <v>0.338983050847458</v>
      </c>
      <c r="R10" s="38" t="n">
        <f aca="false">IFERROR(Counts!N10/Counts!M10,"")</f>
        <v>0.37007874015748</v>
      </c>
      <c r="S10" s="38" t="n">
        <f aca="false">IFERROR(Counts!K10/Counts!J10,"")</f>
        <v>0.813008130081301</v>
      </c>
      <c r="T10" s="38" t="n">
        <f aca="false">IFERROR(Counts!I10/Counts!H10,"")</f>
        <v>0.163265306122449</v>
      </c>
      <c r="U10" s="38" t="n">
        <f aca="false">IFERROR(1-Counts!L10/Counts!K10,"")</f>
        <v>0.9</v>
      </c>
      <c r="V10" s="39" t="n">
        <f aca="false">IFERROR(Counts!AJ10/Counts!AI10,"")</f>
        <v>68.4569105691057</v>
      </c>
      <c r="W10" s="38" t="n">
        <f aca="false">IFERROR(Counts!AK10/Counts!AI10,"")</f>
        <v>0.0569105691056911</v>
      </c>
      <c r="X10" s="40" t="n">
        <f aca="false">IFERROR(Counts!O10,"")</f>
        <v>-5.498</v>
      </c>
      <c r="Y10" s="36" t="n">
        <f aca="false">IFERROR(INDEX('Season Counts'!$Y$2:$Y$740,$AF10)/INDEX('Season Counts'!$X$2:$X$740,$AF10),"")</f>
        <v>0.299725338491296</v>
      </c>
      <c r="Z10" s="37" t="n">
        <f aca="false">IFERROR(J10-Y10,"")</f>
        <v>-0.0251681956341531</v>
      </c>
      <c r="AA10" s="38" t="n">
        <f aca="false">IFERROR(INDEX('Season Counts'!$K$2:$K$740,$AF10)/INDEX('Season Counts'!$J$2:$J$740,$AF10),"")</f>
        <v>0.36117136659436</v>
      </c>
      <c r="AB10" s="41" t="n">
        <f aca="false">IFERROR(R10-AA10,"")</f>
        <v>0.00890737356312021</v>
      </c>
      <c r="AC10" s="39" t="n">
        <f aca="false">IFERROR(INDEX('Season Counts'!$AG$2:$AG$740,$AF10)/INDEX('Season Counts'!$AF$2:$AF$740,$AF10),"")</f>
        <v>68.7585760517799</v>
      </c>
      <c r="AD10" s="40" t="n">
        <f aca="false">IFERROR(V10-AC10,"")</f>
        <v>-0.301665482674224</v>
      </c>
      <c r="AE10" s="4" t="str">
        <f aca="false">IF(D10&lt;Guide!$C$21,"Low PA",IF(TRIM(IF(ISNUMBER(AD10),IF(N(AD10)&lt;=-Guide!$C$24,"▼ Bat Speed  ",IF(N(AD10)&gt;=Guide!$C$24,"▲ Bat Speed  ","")),"")&amp;IF(N(Z10)&gt;=Guide!$C$22,"▲ Contact  ","")&amp;IF(N(Z10)&lt;=-Guide!$C$22,"▼ Contact  ","")&amp;IF(N(AB10)&gt;=Guide!$C$23,"▲ Chase  ","")&amp;IF(N(AB10)&lt;=-Guide!$C$23,"▼ Chase  ",""))="","Stable",TRIM(IF(ISNUMBER(AD10),IF(N(AD10)&lt;=-Guide!$C$24,"▼ Bat Speed  ",IF(N(AD10)&gt;=Guide!$C$24,"▲ Bat Speed  ","")),"")&amp;IF(N(Z10)&gt;=Guide!$C$22,"▲ Contact  ","")&amp;IF(N(Z10)&lt;=-Guide!$C$22,"▼ Contact  ","")&amp;IF(N(AB10)&gt;=Guide!$C$23,"▲ Chase  ","")&amp;IF(N(AB10)&lt;=-Guide!$C$23,"▼ Chase  ",""))))</f>
        <v>Stable</v>
      </c>
      <c r="AF10" s="35" t="n">
        <f aca="false">MATCH(Counts!A10,'Season Counts'!$A$2:$A$740,0)</f>
        <v>2</v>
      </c>
    </row>
    <row r="11" customFormat="false" ht="15" hidden="false" customHeight="false" outlineLevel="0" collapsed="false">
      <c r="A11" s="34" t="str">
        <f aca="false">Counts!B11</f>
        <v>ATH</v>
      </c>
      <c r="B11" s="5" t="str">
        <f aca="false">Counts!C11</f>
        <v>Jeff McNeil</v>
      </c>
      <c r="C11" s="34" t="str">
        <f aca="false">Counts!F11</f>
        <v>Jul</v>
      </c>
      <c r="D11" s="35" t="n">
        <f aca="false">IFERROR(Counts!P11,"")</f>
        <v>59</v>
      </c>
      <c r="E11" s="36" t="n">
        <f aca="false">IFERROR(Counts!R11/Counts!Q11,"")</f>
        <v>0.303571428571429</v>
      </c>
      <c r="F11" s="36" t="n">
        <f aca="false">IFERROR((Counts!R11+Counts!V11+Counts!W11)/(Counts!Q11+Counts!V11+Counts!W11+Counts!X11),"")</f>
        <v>0.322033898305085</v>
      </c>
      <c r="G11" s="36" t="n">
        <f aca="false">IFERROR((Counts!R11+Counts!S11+2*Counts!T11+3*Counts!U11)/Counts!Q11,"")</f>
        <v>0.410714285714286</v>
      </c>
      <c r="H11" s="35" t="n">
        <f aca="false">IFERROR(Counts!U11,"")</f>
        <v>1</v>
      </c>
      <c r="I11" s="36" t="n">
        <f aca="false">IFERROR(Counts!Z11/Counts!AA11,"")</f>
        <v>0.319491525423729</v>
      </c>
      <c r="J11" s="36" t="n">
        <f aca="false">IFERROR(Counts!AB11/Counts!AA11,"")</f>
        <v>0.311305084745763</v>
      </c>
      <c r="K11" s="37" t="n">
        <f aca="false">IFERROR((Counts!AB11-Counts!Z11)/Counts!AA11,"")</f>
        <v>-0.00818644067796611</v>
      </c>
      <c r="L11" s="38" t="n">
        <f aca="false">IFERROR(Counts!Y11/Counts!P11,"")</f>
        <v>0.0677966101694915</v>
      </c>
      <c r="M11" s="38" t="n">
        <f aca="false">IFERROR(Counts!V11/Counts!P11,"")</f>
        <v>0.0338983050847458</v>
      </c>
      <c r="N11" s="38" t="n">
        <f aca="false">IFERROR(Counts!AD11/Counts!AC11,"")</f>
        <v>0.0188679245283019</v>
      </c>
      <c r="O11" s="38" t="n">
        <f aca="false">IFERROR(Counts!AE11/Counts!AC11,"")</f>
        <v>0.358490566037736</v>
      </c>
      <c r="P11" s="39" t="n">
        <f aca="false">IFERROR(Counts!AG11/Counts!AF11,"")</f>
        <v>86.8358490566038</v>
      </c>
      <c r="Q11" s="38" t="n">
        <f aca="false">IFERROR(Counts!AH11/Counts!AC11,"")</f>
        <v>0.339622641509434</v>
      </c>
      <c r="R11" s="38" t="n">
        <f aca="false">IFERROR(Counts!N11/Counts!M11,"")</f>
        <v>0.346534653465347</v>
      </c>
      <c r="S11" s="38" t="n">
        <f aca="false">IFERROR(Counts!K11/Counts!J11,"")</f>
        <v>0.877551020408163</v>
      </c>
      <c r="T11" s="38" t="n">
        <f aca="false">IFERROR(Counts!I11/Counts!H11,"")</f>
        <v>0.107438016528926</v>
      </c>
      <c r="U11" s="38" t="n">
        <f aca="false">IFERROR(1-Counts!L11/Counts!K11,"")</f>
        <v>0.930232558139535</v>
      </c>
      <c r="V11" s="39" t="n">
        <f aca="false">IFERROR(Counts!AJ11/Counts!AI11,"")</f>
        <v>69.2701754385965</v>
      </c>
      <c r="W11" s="38" t="n">
        <f aca="false">IFERROR(Counts!AK11/Counts!AI11,"")</f>
        <v>0.0350877192982456</v>
      </c>
      <c r="X11" s="40" t="n">
        <f aca="false">IFERROR(Counts!O11,"")</f>
        <v>-1.364</v>
      </c>
      <c r="Y11" s="36" t="n">
        <f aca="false">IFERROR(INDEX('Season Counts'!$Y$2:$Y$740,$AF11)/INDEX('Season Counts'!$X$2:$X$740,$AF11),"")</f>
        <v>0.299725338491296</v>
      </c>
      <c r="Z11" s="37" t="n">
        <f aca="false">IFERROR(J11-Y11,"")</f>
        <v>0.0115797462544668</v>
      </c>
      <c r="AA11" s="38" t="n">
        <f aca="false">IFERROR(INDEX('Season Counts'!$K$2:$K$740,$AF11)/INDEX('Season Counts'!$J$2:$J$740,$AF11),"")</f>
        <v>0.36117136659436</v>
      </c>
      <c r="AB11" s="41" t="n">
        <f aca="false">IFERROR(R11-AA11,"")</f>
        <v>-0.0146367131290136</v>
      </c>
      <c r="AC11" s="39" t="n">
        <f aca="false">IFERROR(INDEX('Season Counts'!$AG$2:$AG$740,$AF11)/INDEX('Season Counts'!$AF$2:$AF$740,$AF11),"")</f>
        <v>68.7585760517799</v>
      </c>
      <c r="AD11" s="40" t="n">
        <f aca="false">IFERROR(V11-AC11,"")</f>
        <v>0.51159938681657</v>
      </c>
      <c r="AE11" s="4" t="str">
        <f aca="false">IF(D11&lt;Guide!$C$21,"Low PA",IF(TRIM(IF(ISNUMBER(AD11),IF(N(AD11)&lt;=-Guide!$C$24,"▼ Bat Speed  ",IF(N(AD11)&gt;=Guide!$C$24,"▲ Bat Speed  ","")),"")&amp;IF(N(Z11)&gt;=Guide!$C$22,"▲ Contact  ","")&amp;IF(N(Z11)&lt;=-Guide!$C$22,"▼ Contact  ","")&amp;IF(N(AB11)&gt;=Guide!$C$23,"▲ Chase  ","")&amp;IF(N(AB11)&lt;=-Guide!$C$23,"▼ Chase  ",""))="","Stable",TRIM(IF(ISNUMBER(AD11),IF(N(AD11)&lt;=-Guide!$C$24,"▼ Bat Speed  ",IF(N(AD11)&gt;=Guide!$C$24,"▲ Bat Speed  ","")),"")&amp;IF(N(Z11)&gt;=Guide!$C$22,"▲ Contact  ","")&amp;IF(N(Z11)&lt;=-Guide!$C$22,"▼ Contact  ","")&amp;IF(N(AB11)&gt;=Guide!$C$23,"▲ Chase  ","")&amp;IF(N(AB11)&lt;=-Guide!$C$23,"▼ Chase  ",""))))</f>
        <v>Stable</v>
      </c>
      <c r="AF11" s="35" t="n">
        <f aca="false">MATCH(Counts!A11,'Season Counts'!$A$2:$A$740,0)</f>
        <v>2</v>
      </c>
    </row>
    <row r="12" customFormat="false" ht="15" hidden="false" customHeight="false" outlineLevel="0" collapsed="false">
      <c r="A12" s="34" t="str">
        <f aca="false">Counts!B12</f>
        <v>ATH</v>
      </c>
      <c r="B12" s="5" t="str">
        <f aca="false">Counts!C12</f>
        <v>Jeff McNeil</v>
      </c>
      <c r="C12" s="34" t="str">
        <f aca="false">Counts!F12</f>
        <v>Aug</v>
      </c>
      <c r="D12" s="35" t="n">
        <f aca="false">IFERROR(Counts!P12,"")</f>
        <v>95</v>
      </c>
      <c r="E12" s="36" t="n">
        <f aca="false">IFERROR(Counts!R12/Counts!Q12,"")</f>
        <v>0.322222222222222</v>
      </c>
      <c r="F12" s="36" t="n">
        <f aca="false">IFERROR((Counts!R12+Counts!V12+Counts!W12)/(Counts!Q12+Counts!V12+Counts!W12+Counts!X12),"")</f>
        <v>0.340425531914894</v>
      </c>
      <c r="G12" s="36" t="n">
        <f aca="false">IFERROR((Counts!R12+Counts!S12+2*Counts!T12+3*Counts!U12)/Counts!Q12,"")</f>
        <v>0.455555555555556</v>
      </c>
      <c r="H12" s="35" t="n">
        <f aca="false">IFERROR(Counts!U12,"")</f>
        <v>2</v>
      </c>
      <c r="I12" s="36" t="n">
        <f aca="false">IFERROR(Counts!Z12/Counts!AA12,"")</f>
        <v>0.349473684210526</v>
      </c>
      <c r="J12" s="36" t="n">
        <f aca="false">IFERROR(Counts!AB12/Counts!AA12,"")</f>
        <v>0.324336842105263</v>
      </c>
      <c r="K12" s="37" t="n">
        <f aca="false">IFERROR((Counts!AB12-Counts!Z12)/Counts!AA12,"")</f>
        <v>-0.0251368421052632</v>
      </c>
      <c r="L12" s="38" t="n">
        <f aca="false">IFERROR(Counts!Y12/Counts!P12,"")</f>
        <v>0.0947368421052632</v>
      </c>
      <c r="M12" s="38" t="n">
        <f aca="false">IFERROR(Counts!V12/Counts!P12,"")</f>
        <v>0.0315789473684211</v>
      </c>
      <c r="N12" s="38" t="n">
        <f aca="false">IFERROR(Counts!AD12/Counts!AC12,"")</f>
        <v>0.0365853658536585</v>
      </c>
      <c r="O12" s="38" t="n">
        <f aca="false">IFERROR(Counts!AE12/Counts!AC12,"")</f>
        <v>0.24390243902439</v>
      </c>
      <c r="P12" s="39" t="n">
        <f aca="false">IFERROR(Counts!AG12/Counts!AF12,"")</f>
        <v>86.9536585365854</v>
      </c>
      <c r="Q12" s="38" t="n">
        <f aca="false">IFERROR(Counts!AH12/Counts!AC12,"")</f>
        <v>0.451219512195122</v>
      </c>
      <c r="R12" s="38" t="n">
        <f aca="false">IFERROR(Counts!N12/Counts!M12,"")</f>
        <v>0.442857142857143</v>
      </c>
      <c r="S12" s="38" t="n">
        <f aca="false">IFERROR(Counts!K12/Counts!J12,"")</f>
        <v>0.892086330935252</v>
      </c>
      <c r="T12" s="38" t="n">
        <f aca="false">IFERROR(Counts!I12/Counts!H12,"")</f>
        <v>0.134408602150538</v>
      </c>
      <c r="U12" s="38" t="n">
        <f aca="false">IFERROR(1-Counts!L12/Counts!K12,"")</f>
        <v>0.959677419354839</v>
      </c>
      <c r="V12" s="39" t="n">
        <f aca="false">IFERROR(Counts!AJ12/Counts!AI12,"")</f>
        <v>70.0877300613497</v>
      </c>
      <c r="W12" s="38" t="n">
        <f aca="false">IFERROR(Counts!AK12/Counts!AI12,"")</f>
        <v>0.0674846625766871</v>
      </c>
      <c r="X12" s="40" t="n">
        <f aca="false">IFERROR(Counts!O12,"")</f>
        <v>1.654</v>
      </c>
      <c r="Y12" s="36" t="n">
        <f aca="false">IFERROR(INDEX('Season Counts'!$Y$2:$Y$740,$AF12)/INDEX('Season Counts'!$X$2:$X$740,$AF12),"")</f>
        <v>0.299725338491296</v>
      </c>
      <c r="Z12" s="37" t="n">
        <f aca="false">IFERROR(J12-Y12,"")</f>
        <v>0.0246115036139672</v>
      </c>
      <c r="AA12" s="38" t="n">
        <f aca="false">IFERROR(INDEX('Season Counts'!$K$2:$K$740,$AF12)/INDEX('Season Counts'!$J$2:$J$740,$AF12),"")</f>
        <v>0.36117136659436</v>
      </c>
      <c r="AB12" s="41" t="n">
        <f aca="false">IFERROR(R12-AA12,"")</f>
        <v>0.0816857762627827</v>
      </c>
      <c r="AC12" s="39" t="n">
        <f aca="false">IFERROR(INDEX('Season Counts'!$AG$2:$AG$740,$AF12)/INDEX('Season Counts'!$AF$2:$AF$740,$AF12),"")</f>
        <v>68.7585760517799</v>
      </c>
      <c r="AD12" s="40" t="n">
        <f aca="false">IFERROR(V12-AC12,"")</f>
        <v>1.32915400956976</v>
      </c>
      <c r="AE12" s="4" t="str">
        <f aca="false">IF(D12&lt;Guide!$C$21,"Low PA",IF(TRIM(IF(ISNUMBER(AD12),IF(N(AD12)&lt;=-Guide!$C$24,"▼ Bat Speed  ",IF(N(AD12)&gt;=Guide!$C$24,"▲ Bat Speed  ","")),"")&amp;IF(N(Z12)&gt;=Guide!$C$22,"▲ Contact  ","")&amp;IF(N(Z12)&lt;=-Guide!$C$22,"▼ Contact  ","")&amp;IF(N(AB12)&gt;=Guide!$C$23,"▲ Chase  ","")&amp;IF(N(AB12)&lt;=-Guide!$C$23,"▼ Chase  ",""))="","Stable",TRIM(IF(ISNUMBER(AD12),IF(N(AD12)&lt;=-Guide!$C$24,"▼ Bat Speed  ",IF(N(AD12)&gt;=Guide!$C$24,"▲ Bat Speed  ","")),"")&amp;IF(N(Z12)&gt;=Guide!$C$22,"▲ Contact  ","")&amp;IF(N(Z12)&lt;=-Guide!$C$22,"▼ Contact  ","")&amp;IF(N(AB12)&gt;=Guide!$C$23,"▲ Chase  ","")&amp;IF(N(AB12)&lt;=-Guide!$C$23,"▼ Chase  ",""))))</f>
        <v>▲ Bat Speed ▲ Chase</v>
      </c>
      <c r="AF12" s="35" t="n">
        <f aca="false">MATCH(Counts!A12,'Season Counts'!$A$2:$A$740,0)</f>
        <v>2</v>
      </c>
    </row>
    <row r="13" customFormat="false" ht="15" hidden="false" customHeight="false" outlineLevel="0" collapsed="false">
      <c r="A13" s="34" t="str">
        <f aca="false">Counts!B13</f>
        <v>ATH</v>
      </c>
      <c r="B13" s="5" t="str">
        <f aca="false">Counts!C13</f>
        <v>Jeff McNeil</v>
      </c>
      <c r="C13" s="34" t="str">
        <f aca="false">Counts!F13</f>
        <v>Sep</v>
      </c>
      <c r="D13" s="35" t="n">
        <f aca="false">IFERROR(Counts!P13,"")</f>
        <v>93</v>
      </c>
      <c r="E13" s="36" t="n">
        <f aca="false">IFERROR(Counts!R13/Counts!Q13,"")</f>
        <v>0.264367816091954</v>
      </c>
      <c r="F13" s="36" t="n">
        <f aca="false">IFERROR((Counts!R13+Counts!V13+Counts!W13)/(Counts!Q13+Counts!V13+Counts!W13+Counts!X13),"")</f>
        <v>0.311827956989247</v>
      </c>
      <c r="G13" s="36" t="n">
        <f aca="false">IFERROR((Counts!R13+Counts!S13+2*Counts!T13+3*Counts!U13)/Counts!Q13,"")</f>
        <v>0.413793103448276</v>
      </c>
      <c r="H13" s="35" t="n">
        <f aca="false">IFERROR(Counts!U13,"")</f>
        <v>3</v>
      </c>
      <c r="I13" s="36" t="n">
        <f aca="false">IFERROR(Counts!Z13/Counts!AA13,"")</f>
        <v>0.318279569892473</v>
      </c>
      <c r="J13" s="36" t="n">
        <f aca="false">IFERROR(Counts!AB13/Counts!AA13,"")</f>
        <v>0.262559139784946</v>
      </c>
      <c r="K13" s="37" t="n">
        <f aca="false">IFERROR((Counts!AB13-Counts!Z13)/Counts!AA13,"")</f>
        <v>-0.0557204301075269</v>
      </c>
      <c r="L13" s="38" t="n">
        <f aca="false">IFERROR(Counts!Y13/Counts!P13,"")</f>
        <v>0.118279569892473</v>
      </c>
      <c r="M13" s="38" t="n">
        <f aca="false">IFERROR(Counts!V13/Counts!P13,"")</f>
        <v>0.0537634408602151</v>
      </c>
      <c r="N13" s="38" t="n">
        <f aca="false">IFERROR(Counts!AD13/Counts!AC13,"")</f>
        <v>0.0131578947368421</v>
      </c>
      <c r="O13" s="38" t="n">
        <f aca="false">IFERROR(Counts!AE13/Counts!AC13,"")</f>
        <v>0.263157894736842</v>
      </c>
      <c r="P13" s="39" t="n">
        <f aca="false">IFERROR(Counts!AG13/Counts!AF13,"")</f>
        <v>85.0263157894737</v>
      </c>
      <c r="Q13" s="38" t="n">
        <f aca="false">IFERROR(Counts!AH13/Counts!AC13,"")</f>
        <v>0.368421052631579</v>
      </c>
      <c r="R13" s="38" t="n">
        <f aca="false">IFERROR(Counts!N13/Counts!M13,"")</f>
        <v>0.407407407407407</v>
      </c>
      <c r="S13" s="38" t="n">
        <f aca="false">IFERROR(Counts!K13/Counts!J13,"")</f>
        <v>0.895104895104895</v>
      </c>
      <c r="T13" s="38" t="n">
        <f aca="false">IFERROR(Counts!I13/Counts!H13,"")</f>
        <v>0.144329896907216</v>
      </c>
      <c r="U13" s="38" t="n">
        <f aca="false">IFERROR(1-Counts!L13/Counts!K13,"")</f>
        <v>0.9375</v>
      </c>
      <c r="V13" s="39" t="n">
        <f aca="false">IFERROR(Counts!AJ13/Counts!AI13,"")</f>
        <v>68.8</v>
      </c>
      <c r="W13" s="38" t="n">
        <f aca="false">IFERROR(Counts!AK13/Counts!AI13,"")</f>
        <v>0.0404624277456647</v>
      </c>
      <c r="X13" s="40" t="n">
        <f aca="false">IFERROR(Counts!O13,"")</f>
        <v>0.191</v>
      </c>
      <c r="Y13" s="36" t="n">
        <f aca="false">IFERROR(INDEX('Season Counts'!$Y$2:$Y$740,$AF13)/INDEX('Season Counts'!$X$2:$X$740,$AF13),"")</f>
        <v>0.299725338491296</v>
      </c>
      <c r="Z13" s="37" t="n">
        <f aca="false">IFERROR(J13-Y13,"")</f>
        <v>-0.0371661987063497</v>
      </c>
      <c r="AA13" s="38" t="n">
        <f aca="false">IFERROR(INDEX('Season Counts'!$K$2:$K$740,$AF13)/INDEX('Season Counts'!$J$2:$J$740,$AF13),"")</f>
        <v>0.36117136659436</v>
      </c>
      <c r="AB13" s="41" t="n">
        <f aca="false">IFERROR(R13-AA13,"")</f>
        <v>0.0462360408130473</v>
      </c>
      <c r="AC13" s="39" t="n">
        <f aca="false">IFERROR(INDEX('Season Counts'!$AG$2:$AG$740,$AF13)/INDEX('Season Counts'!$AF$2:$AF$740,$AF13),"")</f>
        <v>68.7585760517799</v>
      </c>
      <c r="AD13" s="40" t="n">
        <f aca="false">IFERROR(V13-AC13,"")</f>
        <v>0.0414239482200713</v>
      </c>
      <c r="AE13" s="4" t="str">
        <f aca="false">IF(D13&lt;Guide!$C$21,"Low PA",IF(TRIM(IF(ISNUMBER(AD13),IF(N(AD13)&lt;=-Guide!$C$24,"▼ Bat Speed  ",IF(N(AD13)&gt;=Guide!$C$24,"▲ Bat Speed  ","")),"")&amp;IF(N(Z13)&gt;=Guide!$C$22,"▲ Contact  ","")&amp;IF(N(Z13)&lt;=-Guide!$C$22,"▼ Contact  ","")&amp;IF(N(AB13)&gt;=Guide!$C$23,"▲ Chase  ","")&amp;IF(N(AB13)&lt;=-Guide!$C$23,"▼ Chase  ",""))="","Stable",TRIM(IF(ISNUMBER(AD13),IF(N(AD13)&lt;=-Guide!$C$24,"▼ Bat Speed  ",IF(N(AD13)&gt;=Guide!$C$24,"▲ Bat Speed  ","")),"")&amp;IF(N(Z13)&gt;=Guide!$C$22,"▲ Contact  ","")&amp;IF(N(Z13)&lt;=-Guide!$C$22,"▼ Contact  ","")&amp;IF(N(AB13)&gt;=Guide!$C$23,"▲ Chase  ","")&amp;IF(N(AB13)&lt;=-Guide!$C$23,"▼ Chase  ",""))))</f>
        <v>▲ Chase</v>
      </c>
      <c r="AF13" s="35" t="n">
        <f aca="false">MATCH(Counts!A13,'Season Counts'!$A$2:$A$740,0)</f>
        <v>2</v>
      </c>
    </row>
    <row r="14" customFormat="false" ht="15" hidden="false" customHeight="false" outlineLevel="0" collapsed="false">
      <c r="A14" s="34" t="str">
        <f aca="false">Counts!B14</f>
        <v>ATH</v>
      </c>
      <c r="B14" s="5" t="str">
        <f aca="false">Counts!C14</f>
        <v>Henry Bolte</v>
      </c>
      <c r="C14" s="34" t="str">
        <f aca="false">Counts!F14</f>
        <v>May</v>
      </c>
      <c r="D14" s="35" t="n">
        <f aca="false">IFERROR(Counts!P14,"")</f>
        <v>61</v>
      </c>
      <c r="E14" s="36" t="n">
        <f aca="false">IFERROR(Counts!R14/Counts!Q14,"")</f>
        <v>0.288461538461538</v>
      </c>
      <c r="F14" s="36" t="n">
        <f aca="false">IFERROR((Counts!R14+Counts!V14+Counts!W14)/(Counts!Q14+Counts!V14+Counts!W14+Counts!X14),"")</f>
        <v>0.377049180327869</v>
      </c>
      <c r="G14" s="36" t="n">
        <f aca="false">IFERROR((Counts!R14+Counts!S14+2*Counts!T14+3*Counts!U14)/Counts!Q14,"")</f>
        <v>0.326923076923077</v>
      </c>
      <c r="H14" s="35" t="n">
        <f aca="false">IFERROR(Counts!U14,"")</f>
        <v>0</v>
      </c>
      <c r="I14" s="36" t="n">
        <f aca="false">IFERROR(Counts!Z14/Counts!AA14,"")</f>
        <v>0.33</v>
      </c>
      <c r="J14" s="36" t="n">
        <f aca="false">IFERROR(Counts!AB14/Counts!AA14,"")</f>
        <v>0.269116666666667</v>
      </c>
      <c r="K14" s="37" t="n">
        <f aca="false">IFERROR((Counts!AB14-Counts!Z14)/Counts!AA14,"")</f>
        <v>-0.0608833333333334</v>
      </c>
      <c r="L14" s="38" t="n">
        <f aca="false">IFERROR(Counts!Y14/Counts!P14,"")</f>
        <v>0.229508196721311</v>
      </c>
      <c r="M14" s="38" t="n">
        <f aca="false">IFERROR(Counts!V14/Counts!P14,"")</f>
        <v>0.0983606557377049</v>
      </c>
      <c r="N14" s="38" t="n">
        <f aca="false">IFERROR(Counts!AD14/Counts!AC14,"")</f>
        <v>0</v>
      </c>
      <c r="O14" s="38" t="n">
        <f aca="false">IFERROR(Counts!AE14/Counts!AC14,"")</f>
        <v>0.487179487179487</v>
      </c>
      <c r="P14" s="39" t="n">
        <f aca="false">IFERROR(Counts!AG14/Counts!AF14,"")</f>
        <v>90.1763157894737</v>
      </c>
      <c r="Q14" s="38" t="n">
        <f aca="false">IFERROR(Counts!AH14/Counts!AC14,"")</f>
        <v>0.205128205128205</v>
      </c>
      <c r="R14" s="38" t="n">
        <f aca="false">IFERROR(Counts!N14/Counts!M14,"")</f>
        <v>0.261261261261261</v>
      </c>
      <c r="S14" s="38" t="n">
        <f aca="false">IFERROR(Counts!K14/Counts!J14,"")</f>
        <v>0.73</v>
      </c>
      <c r="T14" s="38" t="n">
        <f aca="false">IFERROR(Counts!I14/Counts!H14,"")</f>
        <v>0.274509803921569</v>
      </c>
      <c r="U14" s="38" t="n">
        <f aca="false">IFERROR(1-Counts!L14/Counts!K14,"")</f>
        <v>0.821917808219178</v>
      </c>
      <c r="V14" s="39" t="n">
        <f aca="false">IFERROR(Counts!AJ14/Counts!AI14,"")</f>
        <v>76.6715789473684</v>
      </c>
      <c r="W14" s="38" t="n">
        <f aca="false">IFERROR(Counts!AK14/Counts!AI14,"")</f>
        <v>0.726315789473684</v>
      </c>
      <c r="X14" s="40" t="n">
        <f aca="false">IFERROR(Counts!O14,"")</f>
        <v>-0.601</v>
      </c>
      <c r="Y14" s="36" t="n">
        <f aca="false">IFERROR(INDEX('Season Counts'!$Y$2:$Y$740,$AF14)/INDEX('Season Counts'!$X$2:$X$740,$AF14),"")</f>
        <v>0.317882478632479</v>
      </c>
      <c r="Z14" s="37" t="n">
        <f aca="false">IFERROR(J14-Y14,"")</f>
        <v>-0.048765811965812</v>
      </c>
      <c r="AA14" s="38" t="n">
        <f aca="false">IFERROR(INDEX('Season Counts'!$K$2:$K$740,$AF14)/INDEX('Season Counts'!$J$2:$J$740,$AF14),"")</f>
        <v>0.283533260632497</v>
      </c>
      <c r="AB14" s="41" t="n">
        <f aca="false">IFERROR(R14-AA14,"")</f>
        <v>-0.022271999371236</v>
      </c>
      <c r="AC14" s="39" t="n">
        <f aca="false">IFERROR(INDEX('Season Counts'!$AG$2:$AG$740,$AF14)/INDEX('Season Counts'!$AF$2:$AF$740,$AF14),"")</f>
        <v>76.866976127321</v>
      </c>
      <c r="AD14" s="40" t="n">
        <f aca="false">IFERROR(V14-AC14,"")</f>
        <v>-0.195397179952536</v>
      </c>
      <c r="AE14" s="4" t="str">
        <f aca="false">IF(D14&lt;Guide!$C$21,"Low PA",IF(TRIM(IF(ISNUMBER(AD14),IF(N(AD14)&lt;=-Guide!$C$24,"▼ Bat Speed  ",IF(N(AD14)&gt;=Guide!$C$24,"▲ Bat Speed  ","")),"")&amp;IF(N(Z14)&gt;=Guide!$C$22,"▲ Contact  ","")&amp;IF(N(Z14)&lt;=-Guide!$C$22,"▼ Contact  ","")&amp;IF(N(AB14)&gt;=Guide!$C$23,"▲ Chase  ","")&amp;IF(N(AB14)&lt;=-Guide!$C$23,"▼ Chase  ",""))="","Stable",TRIM(IF(ISNUMBER(AD14),IF(N(AD14)&lt;=-Guide!$C$24,"▼ Bat Speed  ",IF(N(AD14)&gt;=Guide!$C$24,"▲ Bat Speed  ","")),"")&amp;IF(N(Z14)&gt;=Guide!$C$22,"▲ Contact  ","")&amp;IF(N(Z14)&lt;=-Guide!$C$22,"▼ Contact  ","")&amp;IF(N(AB14)&gt;=Guide!$C$23,"▲ Chase  ","")&amp;IF(N(AB14)&lt;=-Guide!$C$23,"▼ Chase  ",""))))</f>
        <v>▼ Contact</v>
      </c>
      <c r="AF14" s="35" t="n">
        <f aca="false">MATCH(Counts!A14,'Season Counts'!$A$2:$A$740,0)</f>
        <v>3</v>
      </c>
    </row>
    <row r="15" customFormat="false" ht="15" hidden="false" customHeight="false" outlineLevel="0" collapsed="false">
      <c r="A15" s="34" t="str">
        <f aca="false">Counts!B15</f>
        <v>ATH</v>
      </c>
      <c r="B15" s="5" t="str">
        <f aca="false">Counts!C15</f>
        <v>Henry Bolte</v>
      </c>
      <c r="C15" s="34" t="str">
        <f aca="false">Counts!F15</f>
        <v>Jun</v>
      </c>
      <c r="D15" s="35" t="n">
        <f aca="false">IFERROR(Counts!P15,"")</f>
        <v>105</v>
      </c>
      <c r="E15" s="36" t="n">
        <f aca="false">IFERROR(Counts!R15/Counts!Q15,"")</f>
        <v>0.285714285714286</v>
      </c>
      <c r="F15" s="36" t="n">
        <f aca="false">IFERROR((Counts!R15+Counts!V15+Counts!W15)/(Counts!Q15+Counts!V15+Counts!W15+Counts!X15),"")</f>
        <v>0.365384615384615</v>
      </c>
      <c r="G15" s="36" t="n">
        <f aca="false">IFERROR((Counts!R15+Counts!S15+2*Counts!T15+3*Counts!U15)/Counts!Q15,"")</f>
        <v>0.395604395604396</v>
      </c>
      <c r="H15" s="35" t="n">
        <f aca="false">IFERROR(Counts!U15,"")</f>
        <v>2</v>
      </c>
      <c r="I15" s="36" t="n">
        <f aca="false">IFERROR(Counts!Z15/Counts!AA15,"")</f>
        <v>0.338461538461539</v>
      </c>
      <c r="J15" s="36" t="n">
        <f aca="false">IFERROR(Counts!AB15/Counts!AA15,"")</f>
        <v>0.325451923076923</v>
      </c>
      <c r="K15" s="37" t="n">
        <f aca="false">IFERROR((Counts!AB15-Counts!Z15)/Counts!AA15,"")</f>
        <v>-0.0130096153846154</v>
      </c>
      <c r="L15" s="38" t="n">
        <f aca="false">IFERROR(Counts!Y15/Counts!P15,"")</f>
        <v>0.323809523809524</v>
      </c>
      <c r="M15" s="38" t="n">
        <f aca="false">IFERROR(Counts!V15/Counts!P15,"")</f>
        <v>0.0761904761904762</v>
      </c>
      <c r="N15" s="38" t="n">
        <f aca="false">IFERROR(Counts!AD15/Counts!AC15,"")</f>
        <v>0.103448275862069</v>
      </c>
      <c r="O15" s="38" t="n">
        <f aca="false">IFERROR(Counts!AE15/Counts!AC15,"")</f>
        <v>0.46551724137931</v>
      </c>
      <c r="P15" s="39" t="n">
        <f aca="false">IFERROR(Counts!AG15/Counts!AF15,"")</f>
        <v>89.7379310344828</v>
      </c>
      <c r="Q15" s="38" t="n">
        <f aca="false">IFERROR(Counts!AH15/Counts!AC15,"")</f>
        <v>0.310344827586207</v>
      </c>
      <c r="R15" s="38" t="n">
        <f aca="false">IFERROR(Counts!N15/Counts!M15,"")</f>
        <v>0.294736842105263</v>
      </c>
      <c r="S15" s="38" t="n">
        <f aca="false">IFERROR(Counts!K15/Counts!J15,"")</f>
        <v>0.713513513513514</v>
      </c>
      <c r="T15" s="38" t="n">
        <f aca="false">IFERROR(Counts!I15/Counts!H15,"")</f>
        <v>0.352631578947368</v>
      </c>
      <c r="U15" s="38" t="n">
        <f aca="false">IFERROR(1-Counts!L15/Counts!K15,"")</f>
        <v>0.787878787878788</v>
      </c>
      <c r="V15" s="39" t="n">
        <f aca="false">IFERROR(Counts!AJ15/Counts!AI15,"")</f>
        <v>77.0792592592593</v>
      </c>
      <c r="W15" s="38" t="n">
        <f aca="false">IFERROR(Counts!AK15/Counts!AI15,"")</f>
        <v>0.733333333333333</v>
      </c>
      <c r="X15" s="40" t="n">
        <f aca="false">IFERROR(Counts!O15,"")</f>
        <v>1.089</v>
      </c>
      <c r="Y15" s="36" t="n">
        <f aca="false">IFERROR(INDEX('Season Counts'!$Y$2:$Y$740,$AF15)/INDEX('Season Counts'!$X$2:$X$740,$AF15),"")</f>
        <v>0.317882478632479</v>
      </c>
      <c r="Z15" s="37" t="n">
        <f aca="false">IFERROR(J15-Y15,"")</f>
        <v>0.00756944444444446</v>
      </c>
      <c r="AA15" s="38" t="n">
        <f aca="false">IFERROR(INDEX('Season Counts'!$K$2:$K$740,$AF15)/INDEX('Season Counts'!$J$2:$J$740,$AF15),"")</f>
        <v>0.283533260632497</v>
      </c>
      <c r="AB15" s="41" t="n">
        <f aca="false">IFERROR(R15-AA15,"")</f>
        <v>0.0112035814727658</v>
      </c>
      <c r="AC15" s="39" t="n">
        <f aca="false">IFERROR(INDEX('Season Counts'!$AG$2:$AG$740,$AF15)/INDEX('Season Counts'!$AF$2:$AF$740,$AF15),"")</f>
        <v>76.866976127321</v>
      </c>
      <c r="AD15" s="40" t="n">
        <f aca="false">IFERROR(V15-AC15,"")</f>
        <v>0.212283131938307</v>
      </c>
      <c r="AE15" s="4" t="str">
        <f aca="false">IF(D15&lt;Guide!$C$21,"Low PA",IF(TRIM(IF(ISNUMBER(AD15),IF(N(AD15)&lt;=-Guide!$C$24,"▼ Bat Speed  ",IF(N(AD15)&gt;=Guide!$C$24,"▲ Bat Speed  ","")),"")&amp;IF(N(Z15)&gt;=Guide!$C$22,"▲ Contact  ","")&amp;IF(N(Z15)&lt;=-Guide!$C$22,"▼ Contact  ","")&amp;IF(N(AB15)&gt;=Guide!$C$23,"▲ Chase  ","")&amp;IF(N(AB15)&lt;=-Guide!$C$23,"▼ Chase  ",""))="","Stable",TRIM(IF(ISNUMBER(AD15),IF(N(AD15)&lt;=-Guide!$C$24,"▼ Bat Speed  ",IF(N(AD15)&gt;=Guide!$C$24,"▲ Bat Speed  ","")),"")&amp;IF(N(Z15)&gt;=Guide!$C$22,"▲ Contact  ","")&amp;IF(N(Z15)&lt;=-Guide!$C$22,"▼ Contact  ","")&amp;IF(N(AB15)&gt;=Guide!$C$23,"▲ Chase  ","")&amp;IF(N(AB15)&lt;=-Guide!$C$23,"▼ Chase  ",""))))</f>
        <v>Stable</v>
      </c>
      <c r="AF15" s="35" t="n">
        <f aca="false">MATCH(Counts!A15,'Season Counts'!$A$2:$A$740,0)</f>
        <v>3</v>
      </c>
    </row>
    <row r="16" customFormat="false" ht="15" hidden="false" customHeight="false" outlineLevel="0" collapsed="false">
      <c r="A16" s="34" t="str">
        <f aca="false">Counts!B16</f>
        <v>ATH</v>
      </c>
      <c r="B16" s="5" t="str">
        <f aca="false">Counts!C16</f>
        <v>Henry Bolte</v>
      </c>
      <c r="C16" s="34" t="str">
        <f aca="false">Counts!F16</f>
        <v>Jul</v>
      </c>
      <c r="D16" s="35" t="n">
        <f aca="false">IFERROR(Counts!P16,"")</f>
        <v>75</v>
      </c>
      <c r="E16" s="36" t="n">
        <f aca="false">IFERROR(Counts!R16/Counts!Q16,"")</f>
        <v>0.164179104477612</v>
      </c>
      <c r="F16" s="36" t="n">
        <f aca="false">IFERROR((Counts!R16+Counts!V16+Counts!W16)/(Counts!Q16+Counts!V16+Counts!W16+Counts!X16),"")</f>
        <v>0.243243243243243</v>
      </c>
      <c r="G16" s="36" t="n">
        <f aca="false">IFERROR((Counts!R16+Counts!S16+2*Counts!T16+3*Counts!U16)/Counts!Q16,"")</f>
        <v>0.223880597014925</v>
      </c>
      <c r="H16" s="35" t="n">
        <f aca="false">IFERROR(Counts!U16,"")</f>
        <v>1</v>
      </c>
      <c r="I16" s="36" t="n">
        <f aca="false">IFERROR(Counts!Z16/Counts!AA16,"")</f>
        <v>0.219594594594595</v>
      </c>
      <c r="J16" s="36" t="n">
        <f aca="false">IFERROR(Counts!AB16/Counts!AA16,"")</f>
        <v>0.268891891891892</v>
      </c>
      <c r="K16" s="37" t="n">
        <f aca="false">IFERROR((Counts!AB16-Counts!Z16)/Counts!AA16,"")</f>
        <v>0.0492972972972973</v>
      </c>
      <c r="L16" s="38" t="n">
        <f aca="false">IFERROR(Counts!Y16/Counts!P16,"")</f>
        <v>0.253333333333333</v>
      </c>
      <c r="M16" s="38" t="n">
        <f aca="false">IFERROR(Counts!V16/Counts!P16,"")</f>
        <v>0.0533333333333333</v>
      </c>
      <c r="N16" s="38" t="n">
        <f aca="false">IFERROR(Counts!AD16/Counts!AC16,"")</f>
        <v>0.0612244897959184</v>
      </c>
      <c r="O16" s="38" t="n">
        <f aca="false">IFERROR(Counts!AE16/Counts!AC16,"")</f>
        <v>0.428571428571429</v>
      </c>
      <c r="P16" s="39" t="n">
        <f aca="false">IFERROR(Counts!AG16/Counts!AF16,"")</f>
        <v>87.6326530612245</v>
      </c>
      <c r="Q16" s="38" t="n">
        <f aca="false">IFERROR(Counts!AH16/Counts!AC16,"")</f>
        <v>0.26530612244898</v>
      </c>
      <c r="R16" s="38" t="n">
        <f aca="false">IFERROR(Counts!N16/Counts!M16,"")</f>
        <v>0.322784810126582</v>
      </c>
      <c r="S16" s="38" t="n">
        <f aca="false">IFERROR(Counts!K16/Counts!J16,"")</f>
        <v>0.773109243697479</v>
      </c>
      <c r="T16" s="38" t="n">
        <f aca="false">IFERROR(Counts!I16/Counts!H16,"")</f>
        <v>0.286713286713287</v>
      </c>
      <c r="U16" s="38" t="n">
        <f aca="false">IFERROR(1-Counts!L16/Counts!K16,"")</f>
        <v>0.826086956521739</v>
      </c>
      <c r="V16" s="39" t="n">
        <f aca="false">IFERROR(Counts!AJ16/Counts!AI16,"")</f>
        <v>77.1546875</v>
      </c>
      <c r="W16" s="38" t="n">
        <f aca="false">IFERROR(Counts!AK16/Counts!AI16,"")</f>
        <v>0.75</v>
      </c>
      <c r="X16" s="40" t="n">
        <f aca="false">IFERROR(Counts!O16,"")</f>
        <v>-5.376</v>
      </c>
      <c r="Y16" s="36" t="n">
        <f aca="false">IFERROR(INDEX('Season Counts'!$Y$2:$Y$740,$AF16)/INDEX('Season Counts'!$X$2:$X$740,$AF16),"")</f>
        <v>0.317882478632479</v>
      </c>
      <c r="Z16" s="37" t="n">
        <f aca="false">IFERROR(J16-Y16,"")</f>
        <v>-0.0489905867405868</v>
      </c>
      <c r="AA16" s="38" t="n">
        <f aca="false">IFERROR(INDEX('Season Counts'!$K$2:$K$740,$AF16)/INDEX('Season Counts'!$J$2:$J$740,$AF16),"")</f>
        <v>0.283533260632497</v>
      </c>
      <c r="AB16" s="41" t="n">
        <f aca="false">IFERROR(R16-AA16,"")</f>
        <v>0.039251549494085</v>
      </c>
      <c r="AC16" s="39" t="n">
        <f aca="false">IFERROR(INDEX('Season Counts'!$AG$2:$AG$740,$AF16)/INDEX('Season Counts'!$AF$2:$AF$740,$AF16),"")</f>
        <v>76.866976127321</v>
      </c>
      <c r="AD16" s="40" t="n">
        <f aca="false">IFERROR(V16-AC16,"")</f>
        <v>0.287711372679041</v>
      </c>
      <c r="AE16" s="4" t="str">
        <f aca="false">IF(D16&lt;Guide!$C$21,"Low PA",IF(TRIM(IF(ISNUMBER(AD16),IF(N(AD16)&lt;=-Guide!$C$24,"▼ Bat Speed  ",IF(N(AD16)&gt;=Guide!$C$24,"▲ Bat Speed  ","")),"")&amp;IF(N(Z16)&gt;=Guide!$C$22,"▲ Contact  ","")&amp;IF(N(Z16)&lt;=-Guide!$C$22,"▼ Contact  ","")&amp;IF(N(AB16)&gt;=Guide!$C$23,"▲ Chase  ","")&amp;IF(N(AB16)&lt;=-Guide!$C$23,"▼ Chase  ",""))="","Stable",TRIM(IF(ISNUMBER(AD16),IF(N(AD16)&lt;=-Guide!$C$24,"▼ Bat Speed  ",IF(N(AD16)&gt;=Guide!$C$24,"▲ Bat Speed  ","")),"")&amp;IF(N(Z16)&gt;=Guide!$C$22,"▲ Contact  ","")&amp;IF(N(Z16)&lt;=-Guide!$C$22,"▼ Contact  ","")&amp;IF(N(AB16)&gt;=Guide!$C$23,"▲ Chase  ","")&amp;IF(N(AB16)&lt;=-Guide!$C$23,"▼ Chase  ",""))))</f>
        <v>▼ Contact</v>
      </c>
      <c r="AF16" s="35" t="n">
        <f aca="false">MATCH(Counts!A16,'Season Counts'!$A$2:$A$740,0)</f>
        <v>3</v>
      </c>
    </row>
    <row r="17" customFormat="false" ht="15" hidden="false" customHeight="false" outlineLevel="0" collapsed="false">
      <c r="A17" s="34" t="str">
        <f aca="false">Counts!B17</f>
        <v>ATH</v>
      </c>
      <c r="B17" s="5" t="str">
        <f aca="false">Counts!C17</f>
        <v>Henry Bolte</v>
      </c>
      <c r="C17" s="34" t="str">
        <f aca="false">Counts!F17</f>
        <v>Aug</v>
      </c>
      <c r="D17" s="35" t="n">
        <f aca="false">IFERROR(Counts!P17,"")</f>
        <v>123</v>
      </c>
      <c r="E17" s="36" t="n">
        <f aca="false">IFERROR(Counts!R17/Counts!Q17,"")</f>
        <v>0.309734513274336</v>
      </c>
      <c r="F17" s="36" t="n">
        <f aca="false">IFERROR((Counts!R17+Counts!V17+Counts!W17)/(Counts!Q17+Counts!V17+Counts!W17+Counts!X17),"")</f>
        <v>0.365853658536585</v>
      </c>
      <c r="G17" s="36" t="n">
        <f aca="false">IFERROR((Counts!R17+Counts!S17+2*Counts!T17+3*Counts!U17)/Counts!Q17,"")</f>
        <v>0.451327433628319</v>
      </c>
      <c r="H17" s="35" t="n">
        <f aca="false">IFERROR(Counts!U17,"")</f>
        <v>3</v>
      </c>
      <c r="I17" s="36" t="n">
        <f aca="false">IFERROR(Counts!Z17/Counts!AA17,"")</f>
        <v>0.356967213114754</v>
      </c>
      <c r="J17" s="36" t="n">
        <f aca="false">IFERROR(Counts!AB17/Counts!AA17,"")</f>
        <v>0.323254098360656</v>
      </c>
      <c r="K17" s="37" t="n">
        <f aca="false">IFERROR((Counts!AB17-Counts!Z17)/Counts!AA17,"")</f>
        <v>-0.0337131147540984</v>
      </c>
      <c r="L17" s="38" t="n">
        <f aca="false">IFERROR(Counts!Y17/Counts!P17,"")</f>
        <v>0.268292682926829</v>
      </c>
      <c r="M17" s="38" t="n">
        <f aca="false">IFERROR(Counts!V17/Counts!P17,"")</f>
        <v>0.0569105691056911</v>
      </c>
      <c r="N17" s="38" t="n">
        <f aca="false">IFERROR(Counts!AD17/Counts!AC17,"")</f>
        <v>0.075</v>
      </c>
      <c r="O17" s="38" t="n">
        <f aca="false">IFERROR(Counts!AE17/Counts!AC17,"")</f>
        <v>0.5125</v>
      </c>
      <c r="P17" s="39" t="n">
        <f aca="false">IFERROR(Counts!AG17/Counts!AF17,"")</f>
        <v>92.01875</v>
      </c>
      <c r="Q17" s="38" t="n">
        <f aca="false">IFERROR(Counts!AH17/Counts!AC17,"")</f>
        <v>0.2875</v>
      </c>
      <c r="R17" s="38" t="n">
        <f aca="false">IFERROR(Counts!N17/Counts!M17,"")</f>
        <v>0.292682926829268</v>
      </c>
      <c r="S17" s="38" t="n">
        <f aca="false">IFERROR(Counts!K17/Counts!J17,"")</f>
        <v>0.743478260869565</v>
      </c>
      <c r="T17" s="38" t="n">
        <f aca="false">IFERROR(Counts!I17/Counts!H17,"")</f>
        <v>0.320987654320988</v>
      </c>
      <c r="U17" s="38" t="n">
        <f aca="false">IFERROR(1-Counts!L17/Counts!K17,"")</f>
        <v>0.842105263157895</v>
      </c>
      <c r="V17" s="39" t="n">
        <f aca="false">IFERROR(Counts!AJ17/Counts!AI17,"")</f>
        <v>77.1272300469484</v>
      </c>
      <c r="W17" s="38" t="n">
        <f aca="false">IFERROR(Counts!AK17/Counts!AI17,"")</f>
        <v>0.71830985915493</v>
      </c>
      <c r="X17" s="40" t="n">
        <f aca="false">IFERROR(Counts!O17,"")</f>
        <v>2.638</v>
      </c>
      <c r="Y17" s="36" t="n">
        <f aca="false">IFERROR(INDEX('Season Counts'!$Y$2:$Y$740,$AF17)/INDEX('Season Counts'!$X$2:$X$740,$AF17),"")</f>
        <v>0.317882478632479</v>
      </c>
      <c r="Z17" s="37" t="n">
        <f aca="false">IFERROR(J17-Y17,"")</f>
        <v>0.00537161972817707</v>
      </c>
      <c r="AA17" s="38" t="n">
        <f aca="false">IFERROR(INDEX('Season Counts'!$K$2:$K$740,$AF17)/INDEX('Season Counts'!$J$2:$J$740,$AF17),"")</f>
        <v>0.283533260632497</v>
      </c>
      <c r="AB17" s="41" t="n">
        <f aca="false">IFERROR(R17-AA17,"")</f>
        <v>0.00914966619677099</v>
      </c>
      <c r="AC17" s="39" t="n">
        <f aca="false">IFERROR(INDEX('Season Counts'!$AG$2:$AG$740,$AF17)/INDEX('Season Counts'!$AF$2:$AF$740,$AF17),"")</f>
        <v>76.866976127321</v>
      </c>
      <c r="AD17" s="40" t="n">
        <f aca="false">IFERROR(V17-AC17,"")</f>
        <v>0.260253919627402</v>
      </c>
      <c r="AE17" s="4" t="str">
        <f aca="false">IF(D17&lt;Guide!$C$21,"Low PA",IF(TRIM(IF(ISNUMBER(AD17),IF(N(AD17)&lt;=-Guide!$C$24,"▼ Bat Speed  ",IF(N(AD17)&gt;=Guide!$C$24,"▲ Bat Speed  ","")),"")&amp;IF(N(Z17)&gt;=Guide!$C$22,"▲ Contact  ","")&amp;IF(N(Z17)&lt;=-Guide!$C$22,"▼ Contact  ","")&amp;IF(N(AB17)&gt;=Guide!$C$23,"▲ Chase  ","")&amp;IF(N(AB17)&lt;=-Guide!$C$23,"▼ Chase  ",""))="","Stable",TRIM(IF(ISNUMBER(AD17),IF(N(AD17)&lt;=-Guide!$C$24,"▼ Bat Speed  ",IF(N(AD17)&gt;=Guide!$C$24,"▲ Bat Speed  ","")),"")&amp;IF(N(Z17)&gt;=Guide!$C$22,"▲ Contact  ","")&amp;IF(N(Z17)&lt;=-Guide!$C$22,"▼ Contact  ","")&amp;IF(N(AB17)&gt;=Guide!$C$23,"▲ Chase  ","")&amp;IF(N(AB17)&lt;=-Guide!$C$23,"▼ Chase  ",""))))</f>
        <v>Stable</v>
      </c>
      <c r="AF17" s="35" t="n">
        <f aca="false">MATCH(Counts!A17,'Season Counts'!$A$2:$A$740,0)</f>
        <v>3</v>
      </c>
    </row>
    <row r="18" customFormat="false" ht="15" hidden="false" customHeight="false" outlineLevel="0" collapsed="false">
      <c r="A18" s="34" t="str">
        <f aca="false">Counts!B18</f>
        <v>ATH</v>
      </c>
      <c r="B18" s="5" t="str">
        <f aca="false">Counts!C18</f>
        <v>Henry Bolte</v>
      </c>
      <c r="C18" s="34" t="str">
        <f aca="false">Counts!F18</f>
        <v>Sep</v>
      </c>
      <c r="D18" s="35" t="n">
        <f aca="false">IFERROR(Counts!P18,"")</f>
        <v>109</v>
      </c>
      <c r="E18" s="36" t="n">
        <f aca="false">IFERROR(Counts!R18/Counts!Q18,"")</f>
        <v>0.304347826086957</v>
      </c>
      <c r="F18" s="36" t="n">
        <f aca="false">IFERROR((Counts!R18+Counts!V18+Counts!W18)/(Counts!Q18+Counts!V18+Counts!W18+Counts!X18),"")</f>
        <v>0.412844036697248</v>
      </c>
      <c r="G18" s="36" t="n">
        <f aca="false">IFERROR((Counts!R18+Counts!S18+2*Counts!T18+3*Counts!U18)/Counts!Q18,"")</f>
        <v>0.532608695652174</v>
      </c>
      <c r="H18" s="35" t="n">
        <f aca="false">IFERROR(Counts!U18,"")</f>
        <v>5</v>
      </c>
      <c r="I18" s="36" t="n">
        <f aca="false">IFERROR(Counts!Z18/Counts!AA18,"")</f>
        <v>0.413888888888889</v>
      </c>
      <c r="J18" s="36" t="n">
        <f aca="false">IFERROR(Counts!AB18/Counts!AA18,"")</f>
        <v>0.365185185185185</v>
      </c>
      <c r="K18" s="37" t="n">
        <f aca="false">IFERROR((Counts!AB18-Counts!Z18)/Counts!AA18,"")</f>
        <v>-0.0487037037037038</v>
      </c>
      <c r="L18" s="38" t="n">
        <f aca="false">IFERROR(Counts!Y18/Counts!P18,"")</f>
        <v>0.302752293577982</v>
      </c>
      <c r="M18" s="38" t="n">
        <f aca="false">IFERROR(Counts!V18/Counts!P18,"")</f>
        <v>0.128440366972477</v>
      </c>
      <c r="N18" s="38" t="n">
        <f aca="false">IFERROR(Counts!AD18/Counts!AC18,"")</f>
        <v>0.135593220338983</v>
      </c>
      <c r="O18" s="38" t="n">
        <f aca="false">IFERROR(Counts!AE18/Counts!AC18,"")</f>
        <v>0.508474576271186</v>
      </c>
      <c r="P18" s="39" t="n">
        <f aca="false">IFERROR(Counts!AG18/Counts!AF18,"")</f>
        <v>91.3775862068966</v>
      </c>
      <c r="Q18" s="38" t="n">
        <f aca="false">IFERROR(Counts!AH18/Counts!AC18,"")</f>
        <v>0.338983050847458</v>
      </c>
      <c r="R18" s="38" t="n">
        <f aca="false">IFERROR(Counts!N18/Counts!M18,"")</f>
        <v>0.245283018867925</v>
      </c>
      <c r="S18" s="38" t="n">
        <f aca="false">IFERROR(Counts!K18/Counts!J18,"")</f>
        <v>0.727699530516432</v>
      </c>
      <c r="T18" s="38" t="n">
        <f aca="false">IFERROR(Counts!I18/Counts!H18,"")</f>
        <v>0.256038647342995</v>
      </c>
      <c r="U18" s="38" t="n">
        <f aca="false">IFERROR(1-Counts!L18/Counts!K18,"")</f>
        <v>0.819354838709677</v>
      </c>
      <c r="V18" s="39" t="n">
        <f aca="false">IFERROR(Counts!AJ18/Counts!AI18,"")</f>
        <v>76.307650273224</v>
      </c>
      <c r="W18" s="38" t="n">
        <f aca="false">IFERROR(Counts!AK18/Counts!AI18,"")</f>
        <v>0.639344262295082</v>
      </c>
      <c r="X18" s="40" t="n">
        <f aca="false">IFERROR(Counts!O18,"")</f>
        <v>9.917</v>
      </c>
      <c r="Y18" s="36" t="n">
        <f aca="false">IFERROR(INDEX('Season Counts'!$Y$2:$Y$740,$AF18)/INDEX('Season Counts'!$X$2:$X$740,$AF18),"")</f>
        <v>0.317882478632479</v>
      </c>
      <c r="Z18" s="37" t="n">
        <f aca="false">IFERROR(J18-Y18,"")</f>
        <v>0.0473027065527065</v>
      </c>
      <c r="AA18" s="38" t="n">
        <f aca="false">IFERROR(INDEX('Season Counts'!$K$2:$K$740,$AF18)/INDEX('Season Counts'!$J$2:$J$740,$AF18),"")</f>
        <v>0.283533260632497</v>
      </c>
      <c r="AB18" s="41" t="n">
        <f aca="false">IFERROR(R18-AA18,"")</f>
        <v>-0.0382502417645728</v>
      </c>
      <c r="AC18" s="39" t="n">
        <f aca="false">IFERROR(INDEX('Season Counts'!$AG$2:$AG$740,$AF18)/INDEX('Season Counts'!$AF$2:$AF$740,$AF18),"")</f>
        <v>76.866976127321</v>
      </c>
      <c r="AD18" s="40" t="n">
        <f aca="false">IFERROR(V18-AC18,"")</f>
        <v>-0.559325854096912</v>
      </c>
      <c r="AE18" s="4" t="str">
        <f aca="false">IF(D18&lt;Guide!$C$21,"Low PA",IF(TRIM(IF(ISNUMBER(AD18),IF(N(AD18)&lt;=-Guide!$C$24,"▼ Bat Speed  ",IF(N(AD18)&gt;=Guide!$C$24,"▲ Bat Speed  ","")),"")&amp;IF(N(Z18)&gt;=Guide!$C$22,"▲ Contact  ","")&amp;IF(N(Z18)&lt;=-Guide!$C$22,"▼ Contact  ","")&amp;IF(N(AB18)&gt;=Guide!$C$23,"▲ Chase  ","")&amp;IF(N(AB18)&lt;=-Guide!$C$23,"▼ Chase  ",""))="","Stable",TRIM(IF(ISNUMBER(AD18),IF(N(AD18)&lt;=-Guide!$C$24,"▼ Bat Speed  ",IF(N(AD18)&gt;=Guide!$C$24,"▲ Bat Speed  ","")),"")&amp;IF(N(Z18)&gt;=Guide!$C$22,"▲ Contact  ","")&amp;IF(N(Z18)&lt;=-Guide!$C$22,"▼ Contact  ","")&amp;IF(N(AB18)&gt;=Guide!$C$23,"▲ Chase  ","")&amp;IF(N(AB18)&lt;=-Guide!$C$23,"▼ Chase  ",""))))</f>
        <v>▲ Contact</v>
      </c>
      <c r="AF18" s="35" t="n">
        <f aca="false">MATCH(Counts!A18,'Season Counts'!$A$2:$A$740,0)</f>
        <v>3</v>
      </c>
    </row>
    <row r="19" customFormat="false" ht="15" hidden="false" customHeight="false" outlineLevel="0" collapsed="false">
      <c r="A19" s="34" t="str">
        <f aca="false">Counts!B19</f>
        <v>ATH</v>
      </c>
      <c r="B19" s="5" t="str">
        <f aca="false">Counts!C19</f>
        <v>Shea Langeliers</v>
      </c>
      <c r="C19" s="34" t="str">
        <f aca="false">Counts!F19</f>
        <v>Mar-Apr</v>
      </c>
      <c r="D19" s="35" t="n">
        <f aca="false">IFERROR(Counts!P19,"")</f>
        <v>136</v>
      </c>
      <c r="E19" s="36" t="n">
        <f aca="false">IFERROR(Counts!R19/Counts!Q19,"")</f>
        <v>0.328</v>
      </c>
      <c r="F19" s="36" t="n">
        <f aca="false">IFERROR((Counts!R19+Counts!V19+Counts!W19)/(Counts!Q19+Counts!V19+Counts!W19+Counts!X19),"")</f>
        <v>0.382352941176471</v>
      </c>
      <c r="G19" s="36" t="n">
        <f aca="false">IFERROR((Counts!R19+Counts!S19+2*Counts!T19+3*Counts!U19)/Counts!Q19,"")</f>
        <v>0.592</v>
      </c>
      <c r="H19" s="35" t="n">
        <f aca="false">IFERROR(Counts!U19,"")</f>
        <v>8</v>
      </c>
      <c r="I19" s="36" t="n">
        <f aca="false">IFERROR(Counts!Z19/Counts!AA19,"")</f>
        <v>0.413703703703704</v>
      </c>
      <c r="J19" s="36" t="n">
        <f aca="false">IFERROR(Counts!AB19/Counts!AA19,"")</f>
        <v>0.396896296296296</v>
      </c>
      <c r="K19" s="37" t="n">
        <f aca="false">IFERROR((Counts!AB19-Counts!Z19)/Counts!AA19,"")</f>
        <v>-0.0168074074074074</v>
      </c>
      <c r="L19" s="38" t="n">
        <f aca="false">IFERROR(Counts!Y19/Counts!P19,"")</f>
        <v>0.227941176470588</v>
      </c>
      <c r="M19" s="38" t="n">
        <f aca="false">IFERROR(Counts!V19/Counts!P19,"")</f>
        <v>0.0808823529411765</v>
      </c>
      <c r="N19" s="38" t="n">
        <f aca="false">IFERROR(Counts!AD19/Counts!AC19,"")</f>
        <v>0.148936170212766</v>
      </c>
      <c r="O19" s="38" t="n">
        <f aca="false">IFERROR(Counts!AE19/Counts!AC19,"")</f>
        <v>0.48936170212766</v>
      </c>
      <c r="P19" s="39" t="n">
        <f aca="false">IFERROR(Counts!AG19/Counts!AF19,"")</f>
        <v>93.0542553191489</v>
      </c>
      <c r="Q19" s="38" t="n">
        <f aca="false">IFERROR(Counts!AH19/Counts!AC19,"")</f>
        <v>0.425531914893617</v>
      </c>
      <c r="R19" s="38" t="n">
        <f aca="false">IFERROR(Counts!N19/Counts!M19,"")</f>
        <v>0.355072463768116</v>
      </c>
      <c r="S19" s="38" t="n">
        <f aca="false">IFERROR(Counts!K19/Counts!J19,"")</f>
        <v>0.731601731601732</v>
      </c>
      <c r="T19" s="38" t="n">
        <f aca="false">IFERROR(Counts!I19/Counts!H19,"")</f>
        <v>0.235955056179775</v>
      </c>
      <c r="U19" s="38" t="n">
        <f aca="false">IFERROR(1-Counts!L19/Counts!K19,"")</f>
        <v>0.893491124260355</v>
      </c>
      <c r="V19" s="39" t="n">
        <f aca="false">IFERROR(Counts!AJ19/Counts!AI19,"")</f>
        <v>75.0866108786611</v>
      </c>
      <c r="W19" s="38" t="n">
        <f aca="false">IFERROR(Counts!AK19/Counts!AI19,"")</f>
        <v>0.510460251046025</v>
      </c>
      <c r="X19" s="40" t="n">
        <f aca="false">IFERROR(Counts!O19,"")</f>
        <v>11.189</v>
      </c>
      <c r="Y19" s="36" t="n">
        <f aca="false">IFERROR(INDEX('Season Counts'!$Y$2:$Y$740,$AF19)/INDEX('Season Counts'!$X$2:$X$740,$AF19),"")</f>
        <v>0.352483870967742</v>
      </c>
      <c r="Z19" s="37" t="n">
        <f aca="false">IFERROR(J19-Y19,"")</f>
        <v>0.0444124253285544</v>
      </c>
      <c r="AA19" s="38" t="n">
        <f aca="false">IFERROR(INDEX('Season Counts'!$K$2:$K$740,$AF19)/INDEX('Season Counts'!$J$2:$J$740,$AF19),"")</f>
        <v>0.330949948927477</v>
      </c>
      <c r="AB19" s="41" t="n">
        <f aca="false">IFERROR(R19-AA19,"")</f>
        <v>0.0241225148406389</v>
      </c>
      <c r="AC19" s="39" t="n">
        <f aca="false">IFERROR(INDEX('Season Counts'!$AG$2:$AG$740,$AF19)/INDEX('Season Counts'!$AF$2:$AF$740,$AF19),"")</f>
        <v>75.2357429718876</v>
      </c>
      <c r="AD19" s="40" t="n">
        <f aca="false">IFERROR(V19-AC19,"")</f>
        <v>-0.149132093226456</v>
      </c>
      <c r="AE19" s="4" t="str">
        <f aca="false">IF(D19&lt;Guide!$C$21,"Low PA",IF(TRIM(IF(ISNUMBER(AD19),IF(N(AD19)&lt;=-Guide!$C$24,"▼ Bat Speed  ",IF(N(AD19)&gt;=Guide!$C$24,"▲ Bat Speed  ","")),"")&amp;IF(N(Z19)&gt;=Guide!$C$22,"▲ Contact  ","")&amp;IF(N(Z19)&lt;=-Guide!$C$22,"▼ Contact  ","")&amp;IF(N(AB19)&gt;=Guide!$C$23,"▲ Chase  ","")&amp;IF(N(AB19)&lt;=-Guide!$C$23,"▼ Chase  ",""))="","Stable",TRIM(IF(ISNUMBER(AD19),IF(N(AD19)&lt;=-Guide!$C$24,"▼ Bat Speed  ",IF(N(AD19)&gt;=Guide!$C$24,"▲ Bat Speed  ","")),"")&amp;IF(N(Z19)&gt;=Guide!$C$22,"▲ Contact  ","")&amp;IF(N(Z19)&lt;=-Guide!$C$22,"▼ Contact  ","")&amp;IF(N(AB19)&gt;=Guide!$C$23,"▲ Chase  ","")&amp;IF(N(AB19)&lt;=-Guide!$C$23,"▼ Chase  ",""))))</f>
        <v>▲ Contact</v>
      </c>
      <c r="AF19" s="35" t="n">
        <f aca="false">MATCH(Counts!A19,'Season Counts'!$A$2:$A$740,0)</f>
        <v>4</v>
      </c>
    </row>
    <row r="20" customFormat="false" ht="15" hidden="false" customHeight="false" outlineLevel="0" collapsed="false">
      <c r="A20" s="34" t="str">
        <f aca="false">Counts!B20</f>
        <v>ATH</v>
      </c>
      <c r="B20" s="5" t="str">
        <f aca="false">Counts!C20</f>
        <v>Shea Langeliers</v>
      </c>
      <c r="C20" s="34" t="str">
        <f aca="false">Counts!F20</f>
        <v>May</v>
      </c>
      <c r="D20" s="35" t="n">
        <f aca="false">IFERROR(Counts!P20,"")</f>
        <v>105</v>
      </c>
      <c r="E20" s="36" t="n">
        <f aca="false">IFERROR(Counts!R20/Counts!Q20,"")</f>
        <v>0.244444444444444</v>
      </c>
      <c r="F20" s="36" t="n">
        <f aca="false">IFERROR((Counts!R20+Counts!V20+Counts!W20)/(Counts!Q20+Counts!V20+Counts!W20+Counts!X20),"")</f>
        <v>0.342857142857143</v>
      </c>
      <c r="G20" s="36" t="n">
        <f aca="false">IFERROR((Counts!R20+Counts!S20+2*Counts!T20+3*Counts!U20)/Counts!Q20,"")</f>
        <v>0.477777777777778</v>
      </c>
      <c r="H20" s="35" t="n">
        <f aca="false">IFERROR(Counts!U20,"")</f>
        <v>6</v>
      </c>
      <c r="I20" s="36" t="n">
        <f aca="false">IFERROR(Counts!Z20/Counts!AA20,"")</f>
        <v>0.354761904761905</v>
      </c>
      <c r="J20" s="36" t="n">
        <f aca="false">IFERROR(Counts!AB20/Counts!AA20,"")</f>
        <v>0.380409523809524</v>
      </c>
      <c r="K20" s="37" t="n">
        <f aca="false">IFERROR((Counts!AB20-Counts!Z20)/Counts!AA20,"")</f>
        <v>0.025647619047619</v>
      </c>
      <c r="L20" s="38" t="n">
        <f aca="false">IFERROR(Counts!Y20/Counts!P20,"")</f>
        <v>0.152380952380952</v>
      </c>
      <c r="M20" s="38" t="n">
        <f aca="false">IFERROR(Counts!V20/Counts!P20,"")</f>
        <v>0.0952380952380952</v>
      </c>
      <c r="N20" s="38" t="n">
        <f aca="false">IFERROR(Counts!AD20/Counts!AC20,"")</f>
        <v>0.146666666666667</v>
      </c>
      <c r="O20" s="38" t="n">
        <f aca="false">IFERROR(Counts!AE20/Counts!AC20,"")</f>
        <v>0.413333333333333</v>
      </c>
      <c r="P20" s="39" t="n">
        <f aca="false">IFERROR(Counts!AG20/Counts!AF20,"")</f>
        <v>90.6346666666667</v>
      </c>
      <c r="Q20" s="38" t="n">
        <f aca="false">IFERROR(Counts!AH20/Counts!AC20,"")</f>
        <v>0.32</v>
      </c>
      <c r="R20" s="38" t="n">
        <f aca="false">IFERROR(Counts!N20/Counts!M20,"")</f>
        <v>0.257731958762887</v>
      </c>
      <c r="S20" s="38" t="n">
        <f aca="false">IFERROR(Counts!K20/Counts!J20,"")</f>
        <v>0.757396449704142</v>
      </c>
      <c r="T20" s="38" t="n">
        <f aca="false">IFERROR(Counts!I20/Counts!H20,"")</f>
        <v>0.258426966292135</v>
      </c>
      <c r="U20" s="38" t="n">
        <f aca="false">IFERROR(1-Counts!L20/Counts!K20,"")</f>
        <v>0.828125</v>
      </c>
      <c r="V20" s="39" t="n">
        <f aca="false">IFERROR(Counts!AJ20/Counts!AI20,"")</f>
        <v>75.5715231788079</v>
      </c>
      <c r="W20" s="38" t="n">
        <f aca="false">IFERROR(Counts!AK20/Counts!AI20,"")</f>
        <v>0.576158940397351</v>
      </c>
      <c r="X20" s="40" t="n">
        <f aca="false">IFERROR(Counts!O20,"")</f>
        <v>2.442</v>
      </c>
      <c r="Y20" s="36" t="n">
        <f aca="false">IFERROR(INDEX('Season Counts'!$Y$2:$Y$740,$AF20)/INDEX('Season Counts'!$X$2:$X$740,$AF20),"")</f>
        <v>0.352483870967742</v>
      </c>
      <c r="Z20" s="37" t="n">
        <f aca="false">IFERROR(J20-Y20,"")</f>
        <v>0.0279256528417819</v>
      </c>
      <c r="AA20" s="38" t="n">
        <f aca="false">IFERROR(INDEX('Season Counts'!$K$2:$K$740,$AF20)/INDEX('Season Counts'!$J$2:$J$740,$AF20),"")</f>
        <v>0.330949948927477</v>
      </c>
      <c r="AB20" s="41" t="n">
        <f aca="false">IFERROR(R20-AA20,"")</f>
        <v>-0.0732179901645905</v>
      </c>
      <c r="AC20" s="39" t="n">
        <f aca="false">IFERROR(INDEX('Season Counts'!$AG$2:$AG$740,$AF20)/INDEX('Season Counts'!$AF$2:$AF$740,$AF20),"")</f>
        <v>75.2357429718876</v>
      </c>
      <c r="AD20" s="40" t="n">
        <f aca="false">IFERROR(V20-AC20,"")</f>
        <v>0.33578020692039</v>
      </c>
      <c r="AE20" s="4" t="str">
        <f aca="false">IF(D20&lt;Guide!$C$21,"Low PA",IF(TRIM(IF(ISNUMBER(AD20),IF(N(AD20)&lt;=-Guide!$C$24,"▼ Bat Speed  ",IF(N(AD20)&gt;=Guide!$C$24,"▲ Bat Speed  ","")),"")&amp;IF(N(Z20)&gt;=Guide!$C$22,"▲ Contact  ","")&amp;IF(N(Z20)&lt;=-Guide!$C$22,"▼ Contact  ","")&amp;IF(N(AB20)&gt;=Guide!$C$23,"▲ Chase  ","")&amp;IF(N(AB20)&lt;=-Guide!$C$23,"▼ Chase  ",""))="","Stable",TRIM(IF(ISNUMBER(AD20),IF(N(AD20)&lt;=-Guide!$C$24,"▼ Bat Speed  ",IF(N(AD20)&gt;=Guide!$C$24,"▲ Bat Speed  ","")),"")&amp;IF(N(Z20)&gt;=Guide!$C$22,"▲ Contact  ","")&amp;IF(N(Z20)&lt;=-Guide!$C$22,"▼ Contact  ","")&amp;IF(N(AB20)&gt;=Guide!$C$23,"▲ Chase  ","")&amp;IF(N(AB20)&lt;=-Guide!$C$23,"▼ Chase  ",""))))</f>
        <v>▼ Chase</v>
      </c>
      <c r="AF20" s="35" t="n">
        <f aca="false">MATCH(Counts!A20,'Season Counts'!$A$2:$A$740,0)</f>
        <v>4</v>
      </c>
    </row>
    <row r="21" customFormat="false" ht="15" hidden="false" customHeight="false" outlineLevel="0" collapsed="false">
      <c r="A21" s="34" t="str">
        <f aca="false">Counts!B21</f>
        <v>ATH</v>
      </c>
      <c r="B21" s="5" t="str">
        <f aca="false">Counts!C21</f>
        <v>Shea Langeliers</v>
      </c>
      <c r="C21" s="34" t="str">
        <f aca="false">Counts!F21</f>
        <v>Jun</v>
      </c>
      <c r="D21" s="35" t="n">
        <f aca="false">IFERROR(Counts!P21,"")</f>
        <v>115</v>
      </c>
      <c r="E21" s="36" t="n">
        <f aca="false">IFERROR(Counts!R21/Counts!Q21,"")</f>
        <v>0.203703703703704</v>
      </c>
      <c r="F21" s="36" t="n">
        <f aca="false">IFERROR((Counts!R21+Counts!V21+Counts!W21)/(Counts!Q21+Counts!V21+Counts!W21+Counts!X21),"")</f>
        <v>0.252173913043478</v>
      </c>
      <c r="G21" s="36" t="n">
        <f aca="false">IFERROR((Counts!R21+Counts!S21+2*Counts!T21+3*Counts!U21)/Counts!Q21,"")</f>
        <v>0.37962962962963</v>
      </c>
      <c r="H21" s="35" t="n">
        <f aca="false">IFERROR(Counts!U21,"")</f>
        <v>5</v>
      </c>
      <c r="I21" s="36" t="n">
        <f aca="false">IFERROR(Counts!Z21/Counts!AA21,"")</f>
        <v>0.271052631578947</v>
      </c>
      <c r="J21" s="36" t="n">
        <f aca="false">IFERROR(Counts!AB21/Counts!AA21,"")</f>
        <v>0.297</v>
      </c>
      <c r="K21" s="37" t="n">
        <f aca="false">IFERROR((Counts!AB21-Counts!Z21)/Counts!AA21,"")</f>
        <v>0.0259473684210526</v>
      </c>
      <c r="L21" s="38" t="n">
        <f aca="false">IFERROR(Counts!Y21/Counts!P21,"")</f>
        <v>0.217391304347826</v>
      </c>
      <c r="M21" s="38" t="n">
        <f aca="false">IFERROR(Counts!V21/Counts!P21,"")</f>
        <v>0.0608695652173913</v>
      </c>
      <c r="N21" s="38" t="n">
        <f aca="false">IFERROR(Counts!AD21/Counts!AC21,"")</f>
        <v>0.132530120481928</v>
      </c>
      <c r="O21" s="38" t="n">
        <f aca="false">IFERROR(Counts!AE21/Counts!AC21,"")</f>
        <v>0.385542168674699</v>
      </c>
      <c r="P21" s="39" t="n">
        <f aca="false">IFERROR(Counts!AG21/Counts!AF21,"")</f>
        <v>90.6457831325301</v>
      </c>
      <c r="Q21" s="38" t="n">
        <f aca="false">IFERROR(Counts!AH21/Counts!AC21,"")</f>
        <v>0.373493975903614</v>
      </c>
      <c r="R21" s="38" t="n">
        <f aca="false">IFERROR(Counts!N21/Counts!M21,"")</f>
        <v>0.323404255319149</v>
      </c>
      <c r="S21" s="38" t="n">
        <f aca="false">IFERROR(Counts!K21/Counts!J21,"")</f>
        <v>0.700507614213198</v>
      </c>
      <c r="T21" s="38" t="n">
        <f aca="false">IFERROR(Counts!I21/Counts!H21,"")</f>
        <v>0.266355140186916</v>
      </c>
      <c r="U21" s="38" t="n">
        <f aca="false">IFERROR(1-Counts!L21/Counts!K21,"")</f>
        <v>0.782608695652174</v>
      </c>
      <c r="V21" s="39" t="n">
        <f aca="false">IFERROR(Counts!AJ21/Counts!AI21,"")</f>
        <v>75.6032894736842</v>
      </c>
      <c r="W21" s="38" t="n">
        <f aca="false">IFERROR(Counts!AK21/Counts!AI21,"")</f>
        <v>0.578947368421053</v>
      </c>
      <c r="X21" s="40" t="n">
        <f aca="false">IFERROR(Counts!O21,"")</f>
        <v>-3.036</v>
      </c>
      <c r="Y21" s="36" t="n">
        <f aca="false">IFERROR(INDEX('Season Counts'!$Y$2:$Y$740,$AF21)/INDEX('Season Counts'!$X$2:$X$740,$AF21),"")</f>
        <v>0.352483870967742</v>
      </c>
      <c r="Z21" s="37" t="n">
        <f aca="false">IFERROR(J21-Y21,"")</f>
        <v>-0.0554838709677419</v>
      </c>
      <c r="AA21" s="38" t="n">
        <f aca="false">IFERROR(INDEX('Season Counts'!$K$2:$K$740,$AF21)/INDEX('Season Counts'!$J$2:$J$740,$AF21),"")</f>
        <v>0.330949948927477</v>
      </c>
      <c r="AB21" s="41" t="n">
        <f aca="false">IFERROR(R21-AA21,"")</f>
        <v>-0.00754569360832807</v>
      </c>
      <c r="AC21" s="39" t="n">
        <f aca="false">IFERROR(INDEX('Season Counts'!$AG$2:$AG$740,$AF21)/INDEX('Season Counts'!$AF$2:$AF$740,$AF21),"")</f>
        <v>75.2357429718876</v>
      </c>
      <c r="AD21" s="40" t="n">
        <f aca="false">IFERROR(V21-AC21,"")</f>
        <v>0.367546501796667</v>
      </c>
      <c r="AE21" s="4" t="str">
        <f aca="false">IF(D21&lt;Guide!$C$21,"Low PA",IF(TRIM(IF(ISNUMBER(AD21),IF(N(AD21)&lt;=-Guide!$C$24,"▼ Bat Speed  ",IF(N(AD21)&gt;=Guide!$C$24,"▲ Bat Speed  ","")),"")&amp;IF(N(Z21)&gt;=Guide!$C$22,"▲ Contact  ","")&amp;IF(N(Z21)&lt;=-Guide!$C$22,"▼ Contact  ","")&amp;IF(N(AB21)&gt;=Guide!$C$23,"▲ Chase  ","")&amp;IF(N(AB21)&lt;=-Guide!$C$23,"▼ Chase  ",""))="","Stable",TRIM(IF(ISNUMBER(AD21),IF(N(AD21)&lt;=-Guide!$C$24,"▼ Bat Speed  ",IF(N(AD21)&gt;=Guide!$C$24,"▲ Bat Speed  ","")),"")&amp;IF(N(Z21)&gt;=Guide!$C$22,"▲ Contact  ","")&amp;IF(N(Z21)&lt;=-Guide!$C$22,"▼ Contact  ","")&amp;IF(N(AB21)&gt;=Guide!$C$23,"▲ Chase  ","")&amp;IF(N(AB21)&lt;=-Guide!$C$23,"▼ Chase  ",""))))</f>
        <v>▼ Contact</v>
      </c>
      <c r="AF21" s="35" t="n">
        <f aca="false">MATCH(Counts!A21,'Season Counts'!$A$2:$A$740,0)</f>
        <v>4</v>
      </c>
    </row>
    <row r="22" customFormat="false" ht="15" hidden="false" customHeight="false" outlineLevel="0" collapsed="false">
      <c r="A22" s="34" t="str">
        <f aca="false">Counts!B22</f>
        <v>ATH</v>
      </c>
      <c r="B22" s="5" t="str">
        <f aca="false">Counts!C22</f>
        <v>Shea Langeliers</v>
      </c>
      <c r="C22" s="34" t="str">
        <f aca="false">Counts!F22</f>
        <v>Jul</v>
      </c>
      <c r="D22" s="35" t="n">
        <f aca="false">IFERROR(Counts!P22,"")</f>
        <v>60</v>
      </c>
      <c r="E22" s="36" t="n">
        <f aca="false">IFERROR(Counts!R22/Counts!Q22,"")</f>
        <v>0.264150943396226</v>
      </c>
      <c r="F22" s="36" t="n">
        <f aca="false">IFERROR((Counts!R22+Counts!V22+Counts!W22)/(Counts!Q22+Counts!V22+Counts!W22+Counts!X22),"")</f>
        <v>0.35</v>
      </c>
      <c r="G22" s="36" t="n">
        <f aca="false">IFERROR((Counts!R22+Counts!S22+2*Counts!T22+3*Counts!U22)/Counts!Q22,"")</f>
        <v>0.547169811320755</v>
      </c>
      <c r="H22" s="35" t="n">
        <f aca="false">IFERROR(Counts!U22,"")</f>
        <v>4</v>
      </c>
      <c r="I22" s="36" t="n">
        <f aca="false">IFERROR(Counts!Z22/Counts!AA22,"")</f>
        <v>0.3825</v>
      </c>
      <c r="J22" s="36" t="n">
        <f aca="false">IFERROR(Counts!AB22/Counts!AA22,"")</f>
        <v>0.379016666666667</v>
      </c>
      <c r="K22" s="37" t="n">
        <f aca="false">IFERROR((Counts!AB22-Counts!Z22)/Counts!AA22,"")</f>
        <v>-0.00348333333333333</v>
      </c>
      <c r="L22" s="38" t="n">
        <f aca="false">IFERROR(Counts!Y22/Counts!P22,"")</f>
        <v>0.4</v>
      </c>
      <c r="M22" s="38" t="n">
        <f aca="false">IFERROR(Counts!V22/Counts!P22,"")</f>
        <v>0.1</v>
      </c>
      <c r="N22" s="38" t="n">
        <f aca="false">IFERROR(Counts!AD22/Counts!AC22,"")</f>
        <v>0.206896551724138</v>
      </c>
      <c r="O22" s="38" t="n">
        <f aca="false">IFERROR(Counts!AE22/Counts!AC22,"")</f>
        <v>0.655172413793103</v>
      </c>
      <c r="P22" s="39" t="n">
        <f aca="false">IFERROR(Counts!AG22/Counts!AF22,"")</f>
        <v>94.4655172413793</v>
      </c>
      <c r="Q22" s="38" t="n">
        <f aca="false">IFERROR(Counts!AH22/Counts!AC22,"")</f>
        <v>0.482758620689655</v>
      </c>
      <c r="R22" s="38" t="n">
        <f aca="false">IFERROR(Counts!N22/Counts!M22,"")</f>
        <v>0.344370860927152</v>
      </c>
      <c r="S22" s="38" t="n">
        <f aca="false">IFERROR(Counts!K22/Counts!J22,"")</f>
        <v>0.673076923076923</v>
      </c>
      <c r="T22" s="38" t="n">
        <f aca="false">IFERROR(Counts!I22/Counts!H22,"")</f>
        <v>0.327868852459016</v>
      </c>
      <c r="U22" s="38" t="n">
        <f aca="false">IFERROR(1-Counts!L22/Counts!K22,"")</f>
        <v>0.814285714285714</v>
      </c>
      <c r="V22" s="39" t="n">
        <f aca="false">IFERROR(Counts!AJ22/Counts!AI22,"")</f>
        <v>75.1103773584906</v>
      </c>
      <c r="W22" s="38" t="n">
        <f aca="false">IFERROR(Counts!AK22/Counts!AI22,"")</f>
        <v>0.566037735849057</v>
      </c>
      <c r="X22" s="40" t="n">
        <f aca="false">IFERROR(Counts!O22,"")</f>
        <v>4.175</v>
      </c>
      <c r="Y22" s="36" t="n">
        <f aca="false">IFERROR(INDEX('Season Counts'!$Y$2:$Y$740,$AF22)/INDEX('Season Counts'!$X$2:$X$740,$AF22),"")</f>
        <v>0.352483870967742</v>
      </c>
      <c r="Z22" s="37" t="n">
        <f aca="false">IFERROR(J22-Y22,"")</f>
        <v>0.0265327956989248</v>
      </c>
      <c r="AA22" s="38" t="n">
        <f aca="false">IFERROR(INDEX('Season Counts'!$K$2:$K$740,$AF22)/INDEX('Season Counts'!$J$2:$J$740,$AF22),"")</f>
        <v>0.330949948927477</v>
      </c>
      <c r="AB22" s="41" t="n">
        <f aca="false">IFERROR(R22-AA22,"")</f>
        <v>0.0134209119996753</v>
      </c>
      <c r="AC22" s="39" t="n">
        <f aca="false">IFERROR(INDEX('Season Counts'!$AG$2:$AG$740,$AF22)/INDEX('Season Counts'!$AF$2:$AF$740,$AF22),"")</f>
        <v>75.2357429718876</v>
      </c>
      <c r="AD22" s="40" t="n">
        <f aca="false">IFERROR(V22-AC22,"")</f>
        <v>-0.12536561339698</v>
      </c>
      <c r="AE22" s="4" t="str">
        <f aca="false">IF(D22&lt;Guide!$C$21,"Low PA",IF(TRIM(IF(ISNUMBER(AD22),IF(N(AD22)&lt;=-Guide!$C$24,"▼ Bat Speed  ",IF(N(AD22)&gt;=Guide!$C$24,"▲ Bat Speed  ","")),"")&amp;IF(N(Z22)&gt;=Guide!$C$22,"▲ Contact  ","")&amp;IF(N(Z22)&lt;=-Guide!$C$22,"▼ Contact  ","")&amp;IF(N(AB22)&gt;=Guide!$C$23,"▲ Chase  ","")&amp;IF(N(AB22)&lt;=-Guide!$C$23,"▼ Chase  ",""))="","Stable",TRIM(IF(ISNUMBER(AD22),IF(N(AD22)&lt;=-Guide!$C$24,"▼ Bat Speed  ",IF(N(AD22)&gt;=Guide!$C$24,"▲ Bat Speed  ","")),"")&amp;IF(N(Z22)&gt;=Guide!$C$22,"▲ Contact  ","")&amp;IF(N(Z22)&lt;=-Guide!$C$22,"▼ Contact  ","")&amp;IF(N(AB22)&gt;=Guide!$C$23,"▲ Chase  ","")&amp;IF(N(AB22)&lt;=-Guide!$C$23,"▼ Chase  ",""))))</f>
        <v>Stable</v>
      </c>
      <c r="AF22" s="35" t="n">
        <f aca="false">MATCH(Counts!A22,'Season Counts'!$A$2:$A$740,0)</f>
        <v>4</v>
      </c>
    </row>
    <row r="23" customFormat="false" ht="15" hidden="false" customHeight="false" outlineLevel="0" collapsed="false">
      <c r="A23" s="34" t="str">
        <f aca="false">Counts!B23</f>
        <v>ATH</v>
      </c>
      <c r="B23" s="5" t="str">
        <f aca="false">Counts!C23</f>
        <v>Shea Langeliers</v>
      </c>
      <c r="C23" s="34" t="str">
        <f aca="false">Counts!F23</f>
        <v>Sep</v>
      </c>
      <c r="D23" s="35" t="n">
        <f aca="false">IFERROR(Counts!P23,"")</f>
        <v>51</v>
      </c>
      <c r="E23" s="36" t="n">
        <f aca="false">IFERROR(Counts!R23/Counts!Q23,"")</f>
        <v>0.25</v>
      </c>
      <c r="F23" s="36" t="n">
        <f aca="false">IFERROR((Counts!R23+Counts!V23+Counts!W23)/(Counts!Q23+Counts!V23+Counts!W23+Counts!X23),"")</f>
        <v>0.294117647058824</v>
      </c>
      <c r="G23" s="36" t="n">
        <f aca="false">IFERROR((Counts!R23+Counts!S23+2*Counts!T23+3*Counts!U23)/Counts!Q23,"")</f>
        <v>0.291666666666667</v>
      </c>
      <c r="H23" s="35" t="n">
        <f aca="false">IFERROR(Counts!U23,"")</f>
        <v>0</v>
      </c>
      <c r="I23" s="36" t="n">
        <f aca="false">IFERROR(Counts!Z23/Counts!AA23,"")</f>
        <v>0.266666666666667</v>
      </c>
      <c r="J23" s="36" t="n">
        <f aca="false">IFERROR(Counts!AB23/Counts!AA23,"")</f>
        <v>0.270235294117647</v>
      </c>
      <c r="K23" s="37" t="n">
        <f aca="false">IFERROR((Counts!AB23-Counts!Z23)/Counts!AA23,"")</f>
        <v>0.0035686274509804</v>
      </c>
      <c r="L23" s="38" t="n">
        <f aca="false">IFERROR(Counts!Y23/Counts!P23,"")</f>
        <v>0.254901960784314</v>
      </c>
      <c r="M23" s="38" t="n">
        <f aca="false">IFERROR(Counts!V23/Counts!P23,"")</f>
        <v>0.0588235294117647</v>
      </c>
      <c r="N23" s="38" t="n">
        <f aca="false">IFERROR(Counts!AD23/Counts!AC23,"")</f>
        <v>0</v>
      </c>
      <c r="O23" s="38" t="n">
        <f aca="false">IFERROR(Counts!AE23/Counts!AC23,"")</f>
        <v>0.228571428571429</v>
      </c>
      <c r="P23" s="39" t="n">
        <f aca="false">IFERROR(Counts!AG23/Counts!AF23,"")</f>
        <v>86.8228571428572</v>
      </c>
      <c r="Q23" s="38" t="n">
        <f aca="false">IFERROR(Counts!AH23/Counts!AC23,"")</f>
        <v>0.371428571428571</v>
      </c>
      <c r="R23" s="38" t="n">
        <f aca="false">IFERROR(Counts!N23/Counts!M23,"")</f>
        <v>0.390243902439024</v>
      </c>
      <c r="S23" s="38" t="n">
        <f aca="false">IFERROR(Counts!K23/Counts!J23,"")</f>
        <v>0.694736842105263</v>
      </c>
      <c r="T23" s="38" t="n">
        <f aca="false">IFERROR(Counts!I23/Counts!H23,"")</f>
        <v>0.280701754385965</v>
      </c>
      <c r="U23" s="38" t="n">
        <f aca="false">IFERROR(1-Counts!L23/Counts!K23,"")</f>
        <v>0.863636363636364</v>
      </c>
      <c r="V23" s="39" t="n">
        <f aca="false">IFERROR(Counts!AJ23/Counts!AI23,"")</f>
        <v>74.6535353535354</v>
      </c>
      <c r="W23" s="38" t="n">
        <f aca="false">IFERROR(Counts!AK23/Counts!AI23,"")</f>
        <v>0.414141414141414</v>
      </c>
      <c r="X23" s="40" t="n">
        <f aca="false">IFERROR(Counts!O23,"")</f>
        <v>-1.337</v>
      </c>
      <c r="Y23" s="36" t="n">
        <f aca="false">IFERROR(INDEX('Season Counts'!$Y$2:$Y$740,$AF23)/INDEX('Season Counts'!$X$2:$X$740,$AF23),"")</f>
        <v>0.352483870967742</v>
      </c>
      <c r="Z23" s="37" t="n">
        <f aca="false">IFERROR(J23-Y23,"")</f>
        <v>-0.0822485768500949</v>
      </c>
      <c r="AA23" s="38" t="n">
        <f aca="false">IFERROR(INDEX('Season Counts'!$K$2:$K$740,$AF23)/INDEX('Season Counts'!$J$2:$J$740,$AF23),"")</f>
        <v>0.330949948927477</v>
      </c>
      <c r="AB23" s="41" t="n">
        <f aca="false">IFERROR(R23-AA23,"")</f>
        <v>0.0592939535115474</v>
      </c>
      <c r="AC23" s="39" t="n">
        <f aca="false">IFERROR(INDEX('Season Counts'!$AG$2:$AG$740,$AF23)/INDEX('Season Counts'!$AF$2:$AF$740,$AF23),"")</f>
        <v>75.2357429718876</v>
      </c>
      <c r="AD23" s="40" t="n">
        <f aca="false">IFERROR(V23-AC23,"")</f>
        <v>-0.5822076183522</v>
      </c>
      <c r="AE23" s="4" t="str">
        <f aca="false">IF(D23&lt;Guide!$C$21,"Low PA",IF(TRIM(IF(ISNUMBER(AD23),IF(N(AD23)&lt;=-Guide!$C$24,"▼ Bat Speed  ",IF(N(AD23)&gt;=Guide!$C$24,"▲ Bat Speed  ","")),"")&amp;IF(N(Z23)&gt;=Guide!$C$22,"▲ Contact  ","")&amp;IF(N(Z23)&lt;=-Guide!$C$22,"▼ Contact  ","")&amp;IF(N(AB23)&gt;=Guide!$C$23,"▲ Chase  ","")&amp;IF(N(AB23)&lt;=-Guide!$C$23,"▼ Chase  ",""))="","Stable",TRIM(IF(ISNUMBER(AD23),IF(N(AD23)&lt;=-Guide!$C$24,"▼ Bat Speed  ",IF(N(AD23)&gt;=Guide!$C$24,"▲ Bat Speed  ","")),"")&amp;IF(N(Z23)&gt;=Guide!$C$22,"▲ Contact  ","")&amp;IF(N(Z23)&lt;=-Guide!$C$22,"▼ Contact  ","")&amp;IF(N(AB23)&gt;=Guide!$C$23,"▲ Chase  ","")&amp;IF(N(AB23)&lt;=-Guide!$C$23,"▼ Chase  ",""))))</f>
        <v>▼ Contact ▲ Chase</v>
      </c>
      <c r="AF23" s="35" t="n">
        <f aca="false">MATCH(Counts!A23,'Season Counts'!$A$2:$A$740,0)</f>
        <v>4</v>
      </c>
    </row>
    <row r="24" customFormat="false" ht="15" hidden="false" customHeight="false" outlineLevel="0" collapsed="false">
      <c r="A24" s="34" t="str">
        <f aca="false">Counts!B24</f>
        <v>ATH</v>
      </c>
      <c r="B24" s="5" t="str">
        <f aca="false">Counts!C24</f>
        <v>Tyler Soderstrom</v>
      </c>
      <c r="C24" s="34" t="str">
        <f aca="false">Counts!F24</f>
        <v>Mar-Apr</v>
      </c>
      <c r="D24" s="35" t="n">
        <f aca="false">IFERROR(Counts!P24,"")</f>
        <v>124</v>
      </c>
      <c r="E24" s="36" t="n">
        <f aca="false">IFERROR(Counts!R24/Counts!Q24,"")</f>
        <v>0.211009174311927</v>
      </c>
      <c r="F24" s="36" t="n">
        <f aca="false">IFERROR((Counts!R24+Counts!V24+Counts!W24)/(Counts!Q24+Counts!V24+Counts!W24+Counts!X24),"")</f>
        <v>0.298387096774194</v>
      </c>
      <c r="G24" s="36" t="n">
        <f aca="false">IFERROR((Counts!R24+Counts!S24+2*Counts!T24+3*Counts!U24)/Counts!Q24,"")</f>
        <v>0.403669724770642</v>
      </c>
      <c r="H24" s="35" t="n">
        <f aca="false">IFERROR(Counts!U24,"")</f>
        <v>3</v>
      </c>
      <c r="I24" s="36" t="n">
        <f aca="false">IFERROR(Counts!Z24/Counts!AA24,"")</f>
        <v>0.308943089430894</v>
      </c>
      <c r="J24" s="36" t="n">
        <f aca="false">IFERROR(Counts!AB24/Counts!AA24,"")</f>
        <v>0.32690243902439</v>
      </c>
      <c r="K24" s="37" t="n">
        <f aca="false">IFERROR((Counts!AB24-Counts!Z24)/Counts!AA24,"")</f>
        <v>0.017959349593496</v>
      </c>
      <c r="L24" s="38" t="n">
        <f aca="false">IFERROR(Counts!Y24/Counts!P24,"")</f>
        <v>0.201612903225806</v>
      </c>
      <c r="M24" s="38" t="n">
        <f aca="false">IFERROR(Counts!V24/Counts!P24,"")</f>
        <v>0.112903225806452</v>
      </c>
      <c r="N24" s="38" t="n">
        <f aca="false">IFERROR(Counts!AD24/Counts!AC24,"")</f>
        <v>0.129411764705882</v>
      </c>
      <c r="O24" s="38" t="n">
        <f aca="false">IFERROR(Counts!AE24/Counts!AC24,"")</f>
        <v>0.482352941176471</v>
      </c>
      <c r="P24" s="39" t="n">
        <f aca="false">IFERROR(Counts!AG24/Counts!AF24,"")</f>
        <v>90.0376470588235</v>
      </c>
      <c r="Q24" s="38" t="n">
        <f aca="false">IFERROR(Counts!AH24/Counts!AC24,"")</f>
        <v>0.305882352941177</v>
      </c>
      <c r="R24" s="38" t="n">
        <f aca="false">IFERROR(Counts!N24/Counts!M24,"")</f>
        <v>0.309917355371901</v>
      </c>
      <c r="S24" s="38" t="n">
        <f aca="false">IFERROR(Counts!K24/Counts!J24,"")</f>
        <v>0.690821256038647</v>
      </c>
      <c r="T24" s="38" t="n">
        <f aca="false">IFERROR(Counts!I24/Counts!H24,"")</f>
        <v>0.215596330275229</v>
      </c>
      <c r="U24" s="38" t="n">
        <f aca="false">IFERROR(1-Counts!L24/Counts!K24,"")</f>
        <v>0.867132867132867</v>
      </c>
      <c r="V24" s="39" t="n">
        <f aca="false">IFERROR(Counts!AJ24/Counts!AI24,"")</f>
        <v>73.8756476683938</v>
      </c>
      <c r="W24" s="38" t="n">
        <f aca="false">IFERROR(Counts!AK24/Counts!AI24,"")</f>
        <v>0.424870466321244</v>
      </c>
      <c r="X24" s="40" t="n">
        <f aca="false">IFERROR(Counts!O24,"")</f>
        <v>-0.919</v>
      </c>
      <c r="Y24" s="36" t="n">
        <f aca="false">IFERROR(INDEX('Season Counts'!$Y$2:$Y$740,$AF24)/INDEX('Season Counts'!$X$2:$X$740,$AF24),"")</f>
        <v>0.327281879194631</v>
      </c>
      <c r="Z24" s="37" t="n">
        <f aca="false">IFERROR(J24-Y24,"")</f>
        <v>-0.000379440170240608</v>
      </c>
      <c r="AA24" s="38" t="n">
        <f aca="false">IFERROR(INDEX('Season Counts'!$K$2:$K$740,$AF24)/INDEX('Season Counts'!$J$2:$J$740,$AF24),"")</f>
        <v>0.259259259259259</v>
      </c>
      <c r="AB24" s="41" t="n">
        <f aca="false">IFERROR(R24-AA24,"")</f>
        <v>0.0506580961126416</v>
      </c>
      <c r="AC24" s="39" t="n">
        <f aca="false">IFERROR(INDEX('Season Counts'!$AG$2:$AG$740,$AF24)/INDEX('Season Counts'!$AF$2:$AF$740,$AF24),"")</f>
        <v>74.4723723723724</v>
      </c>
      <c r="AD24" s="40" t="n">
        <f aca="false">IFERROR(V24-AC24,"")</f>
        <v>-0.596724703978595</v>
      </c>
      <c r="AE24" s="4" t="str">
        <f aca="false">IF(D24&lt;Guide!$C$21,"Low PA",IF(TRIM(IF(ISNUMBER(AD24),IF(N(AD24)&lt;=-Guide!$C$24,"▼ Bat Speed  ",IF(N(AD24)&gt;=Guide!$C$24,"▲ Bat Speed  ","")),"")&amp;IF(N(Z24)&gt;=Guide!$C$22,"▲ Contact  ","")&amp;IF(N(Z24)&lt;=-Guide!$C$22,"▼ Contact  ","")&amp;IF(N(AB24)&gt;=Guide!$C$23,"▲ Chase  ","")&amp;IF(N(AB24)&lt;=-Guide!$C$23,"▼ Chase  ",""))="","Stable",TRIM(IF(ISNUMBER(AD24),IF(N(AD24)&lt;=-Guide!$C$24,"▼ Bat Speed  ",IF(N(AD24)&gt;=Guide!$C$24,"▲ Bat Speed  ","")),"")&amp;IF(N(Z24)&gt;=Guide!$C$22,"▲ Contact  ","")&amp;IF(N(Z24)&lt;=-Guide!$C$22,"▼ Contact  ","")&amp;IF(N(AB24)&gt;=Guide!$C$23,"▲ Chase  ","")&amp;IF(N(AB24)&lt;=-Guide!$C$23,"▼ Chase  ",""))))</f>
        <v>▲ Chase</v>
      </c>
      <c r="AF24" s="35" t="n">
        <f aca="false">MATCH(Counts!A24,'Season Counts'!$A$2:$A$740,0)</f>
        <v>5</v>
      </c>
    </row>
    <row r="25" customFormat="false" ht="15" hidden="false" customHeight="false" outlineLevel="0" collapsed="false">
      <c r="A25" s="34" t="str">
        <f aca="false">Counts!B25</f>
        <v>ATH</v>
      </c>
      <c r="B25" s="5" t="str">
        <f aca="false">Counts!C25</f>
        <v>Tyler Soderstrom</v>
      </c>
      <c r="C25" s="34" t="str">
        <f aca="false">Counts!F25</f>
        <v>May</v>
      </c>
      <c r="D25" s="35" t="n">
        <f aca="false">IFERROR(Counts!P25,"")</f>
        <v>113</v>
      </c>
      <c r="E25" s="36" t="n">
        <f aca="false">IFERROR(Counts!R25/Counts!Q25,"")</f>
        <v>0.242424242424242</v>
      </c>
      <c r="F25" s="36" t="n">
        <f aca="false">IFERROR((Counts!R25+Counts!V25+Counts!W25)/(Counts!Q25+Counts!V25+Counts!W25+Counts!X25),"")</f>
        <v>0.336283185840708</v>
      </c>
      <c r="G25" s="36" t="n">
        <f aca="false">IFERROR((Counts!R25+Counts!S25+2*Counts!T25+3*Counts!U25)/Counts!Q25,"")</f>
        <v>0.454545454545455</v>
      </c>
      <c r="H25" s="35" t="n">
        <f aca="false">IFERROR(Counts!U25,"")</f>
        <v>4</v>
      </c>
      <c r="I25" s="36" t="n">
        <f aca="false">IFERROR(Counts!Z25/Counts!AA25,"")</f>
        <v>0.344594594594595</v>
      </c>
      <c r="J25" s="36" t="n">
        <f aca="false">IFERROR(Counts!AB25/Counts!AA25,"")</f>
        <v>0.334702702702703</v>
      </c>
      <c r="K25" s="37" t="n">
        <f aca="false">IFERROR((Counts!AB25-Counts!Z25)/Counts!AA25,"")</f>
        <v>-0.00989189189189188</v>
      </c>
      <c r="L25" s="38" t="n">
        <f aca="false">IFERROR(Counts!Y25/Counts!P25,"")</f>
        <v>0.168141592920354</v>
      </c>
      <c r="M25" s="38" t="n">
        <f aca="false">IFERROR(Counts!V25/Counts!P25,"")</f>
        <v>0.115044247787611</v>
      </c>
      <c r="N25" s="38" t="n">
        <f aca="false">IFERROR(Counts!AD25/Counts!AC25,"")</f>
        <v>0.1</v>
      </c>
      <c r="O25" s="38" t="n">
        <f aca="false">IFERROR(Counts!AE25/Counts!AC25,"")</f>
        <v>0.3875</v>
      </c>
      <c r="P25" s="39" t="n">
        <f aca="false">IFERROR(Counts!AG25/Counts!AF25,"")</f>
        <v>89.6544303797468</v>
      </c>
      <c r="Q25" s="38" t="n">
        <f aca="false">IFERROR(Counts!AH25/Counts!AC25,"")</f>
        <v>0.3125</v>
      </c>
      <c r="R25" s="38" t="n">
        <f aca="false">IFERROR(Counts!N25/Counts!M25,"")</f>
        <v>0.25</v>
      </c>
      <c r="S25" s="38" t="n">
        <f aca="false">IFERROR(Counts!K25/Counts!J25,"")</f>
        <v>0.696969696969697</v>
      </c>
      <c r="T25" s="38" t="n">
        <f aca="false">IFERROR(Counts!I25/Counts!H25,"")</f>
        <v>0.196891191709845</v>
      </c>
      <c r="U25" s="38" t="n">
        <f aca="false">IFERROR(1-Counts!L25/Counts!K25,"")</f>
        <v>0.905797101449275</v>
      </c>
      <c r="V25" s="39" t="n">
        <f aca="false">IFERROR(Counts!AJ25/Counts!AI25,"")</f>
        <v>74.5829411764706</v>
      </c>
      <c r="W25" s="38" t="n">
        <f aca="false">IFERROR(Counts!AK25/Counts!AI25,"")</f>
        <v>0.435294117647059</v>
      </c>
      <c r="X25" s="40" t="n">
        <f aca="false">IFERROR(Counts!O25,"")</f>
        <v>1.538</v>
      </c>
      <c r="Y25" s="36" t="n">
        <f aca="false">IFERROR(INDEX('Season Counts'!$Y$2:$Y$740,$AF25)/INDEX('Season Counts'!$X$2:$X$740,$AF25),"")</f>
        <v>0.327281879194631</v>
      </c>
      <c r="Z25" s="37" t="n">
        <f aca="false">IFERROR(J25-Y25,"")</f>
        <v>0.00742082350807183</v>
      </c>
      <c r="AA25" s="38" t="n">
        <f aca="false">IFERROR(INDEX('Season Counts'!$K$2:$K$740,$AF25)/INDEX('Season Counts'!$J$2:$J$740,$AF25),"")</f>
        <v>0.259259259259259</v>
      </c>
      <c r="AB25" s="41" t="n">
        <f aca="false">IFERROR(R25-AA25,"")</f>
        <v>-0.00925925925925925</v>
      </c>
      <c r="AC25" s="39" t="n">
        <f aca="false">IFERROR(INDEX('Season Counts'!$AG$2:$AG$740,$AF25)/INDEX('Season Counts'!$AF$2:$AF$740,$AF25),"")</f>
        <v>74.4723723723724</v>
      </c>
      <c r="AD25" s="40" t="n">
        <f aca="false">IFERROR(V25-AC25,"")</f>
        <v>0.110568804098207</v>
      </c>
      <c r="AE25" s="4" t="str">
        <f aca="false">IF(D25&lt;Guide!$C$21,"Low PA",IF(TRIM(IF(ISNUMBER(AD25),IF(N(AD25)&lt;=-Guide!$C$24,"▼ Bat Speed  ",IF(N(AD25)&gt;=Guide!$C$24,"▲ Bat Speed  ","")),"")&amp;IF(N(Z25)&gt;=Guide!$C$22,"▲ Contact  ","")&amp;IF(N(Z25)&lt;=-Guide!$C$22,"▼ Contact  ","")&amp;IF(N(AB25)&gt;=Guide!$C$23,"▲ Chase  ","")&amp;IF(N(AB25)&lt;=-Guide!$C$23,"▼ Chase  ",""))="","Stable",TRIM(IF(ISNUMBER(AD25),IF(N(AD25)&lt;=-Guide!$C$24,"▼ Bat Speed  ",IF(N(AD25)&gt;=Guide!$C$24,"▲ Bat Speed  ","")),"")&amp;IF(N(Z25)&gt;=Guide!$C$22,"▲ Contact  ","")&amp;IF(N(Z25)&lt;=-Guide!$C$22,"▼ Contact  ","")&amp;IF(N(AB25)&gt;=Guide!$C$23,"▲ Chase  ","")&amp;IF(N(AB25)&lt;=-Guide!$C$23,"▼ Chase  ",""))))</f>
        <v>Stable</v>
      </c>
      <c r="AF25" s="35" t="n">
        <f aca="false">MATCH(Counts!A25,'Season Counts'!$A$2:$A$740,0)</f>
        <v>5</v>
      </c>
    </row>
    <row r="26" customFormat="false" ht="15" hidden="false" customHeight="false" outlineLevel="0" collapsed="false">
      <c r="A26" s="34" t="str">
        <f aca="false">Counts!B26</f>
        <v>ATH</v>
      </c>
      <c r="B26" s="5" t="str">
        <f aca="false">Counts!C26</f>
        <v>Tyler Soderstrom</v>
      </c>
      <c r="C26" s="34" t="str">
        <f aca="false">Counts!F26</f>
        <v>Jun</v>
      </c>
      <c r="D26" s="35" t="n">
        <f aca="false">IFERROR(Counts!P26,"")</f>
        <v>98</v>
      </c>
      <c r="E26" s="36" t="n">
        <f aca="false">IFERROR(Counts!R26/Counts!Q26,"")</f>
        <v>0.283950617283951</v>
      </c>
      <c r="F26" s="36" t="n">
        <f aca="false">IFERROR((Counts!R26+Counts!V26+Counts!W26)/(Counts!Q26+Counts!V26+Counts!W26+Counts!X26),"")</f>
        <v>0.408163265306122</v>
      </c>
      <c r="G26" s="36" t="n">
        <f aca="false">IFERROR((Counts!R26+Counts!S26+2*Counts!T26+3*Counts!U26)/Counts!Q26,"")</f>
        <v>0.54320987654321</v>
      </c>
      <c r="H26" s="35" t="n">
        <f aca="false">IFERROR(Counts!U26,"")</f>
        <v>6</v>
      </c>
      <c r="I26" s="36" t="n">
        <f aca="false">IFERROR(Counts!Z26/Counts!AA26,"")</f>
        <v>0.4046875</v>
      </c>
      <c r="J26" s="36" t="n">
        <f aca="false">IFERROR(Counts!AB26/Counts!AA26,"")</f>
        <v>0.351333333333333</v>
      </c>
      <c r="K26" s="37" t="n">
        <f aca="false">IFERROR((Counts!AB26-Counts!Z26)/Counts!AA26,"")</f>
        <v>-0.0533541666666667</v>
      </c>
      <c r="L26" s="38" t="n">
        <f aca="false">IFERROR(Counts!Y26/Counts!P26,"")</f>
        <v>0.153061224489796</v>
      </c>
      <c r="M26" s="38" t="n">
        <f aca="false">IFERROR(Counts!V26/Counts!P26,"")</f>
        <v>0.163265306122449</v>
      </c>
      <c r="N26" s="38" t="n">
        <f aca="false">IFERROR(Counts!AD26/Counts!AC26,"")</f>
        <v>0.0606060606060606</v>
      </c>
      <c r="O26" s="38" t="n">
        <f aca="false">IFERROR(Counts!AE26/Counts!AC26,"")</f>
        <v>0.454545454545455</v>
      </c>
      <c r="P26" s="39" t="n">
        <f aca="false">IFERROR(Counts!AG26/Counts!AF26,"")</f>
        <v>90.0681818181818</v>
      </c>
      <c r="Q26" s="38" t="n">
        <f aca="false">IFERROR(Counts!AH26/Counts!AC26,"")</f>
        <v>0.333333333333333</v>
      </c>
      <c r="R26" s="38" t="n">
        <f aca="false">IFERROR(Counts!N26/Counts!M26,"")</f>
        <v>0.212962962962963</v>
      </c>
      <c r="S26" s="38" t="n">
        <f aca="false">IFERROR(Counts!K26/Counts!J26,"")</f>
        <v>0.711864406779661</v>
      </c>
      <c r="T26" s="38" t="n">
        <f aca="false">IFERROR(Counts!I26/Counts!H26,"")</f>
        <v>0.180232558139535</v>
      </c>
      <c r="U26" s="38" t="n">
        <f aca="false">IFERROR(1-Counts!L26/Counts!K26,"")</f>
        <v>0.920634920634921</v>
      </c>
      <c r="V26" s="39" t="n">
        <f aca="false">IFERROR(Counts!AJ26/Counts!AI26,"")</f>
        <v>75.4723214285714</v>
      </c>
      <c r="W26" s="38" t="n">
        <f aca="false">IFERROR(Counts!AK26/Counts!AI26,"")</f>
        <v>0.571428571428571</v>
      </c>
      <c r="X26" s="40" t="n">
        <f aca="false">IFERROR(Counts!O26,"")</f>
        <v>7.652</v>
      </c>
      <c r="Y26" s="36" t="n">
        <f aca="false">IFERROR(INDEX('Season Counts'!$Y$2:$Y$740,$AF26)/INDEX('Season Counts'!$X$2:$X$740,$AF26),"")</f>
        <v>0.327281879194631</v>
      </c>
      <c r="Z26" s="37" t="n">
        <f aca="false">IFERROR(J26-Y26,"")</f>
        <v>0.0240514541387025</v>
      </c>
      <c r="AA26" s="38" t="n">
        <f aca="false">IFERROR(INDEX('Season Counts'!$K$2:$K$740,$AF26)/INDEX('Season Counts'!$J$2:$J$740,$AF26),"")</f>
        <v>0.259259259259259</v>
      </c>
      <c r="AB26" s="41" t="n">
        <f aca="false">IFERROR(R26-AA26,"")</f>
        <v>-0.0462962962962963</v>
      </c>
      <c r="AC26" s="39" t="n">
        <f aca="false">IFERROR(INDEX('Season Counts'!$AG$2:$AG$740,$AF26)/INDEX('Season Counts'!$AF$2:$AF$740,$AF26),"")</f>
        <v>74.4723723723724</v>
      </c>
      <c r="AD26" s="40" t="n">
        <f aca="false">IFERROR(V26-AC26,"")</f>
        <v>0.999949056199043</v>
      </c>
      <c r="AE26" s="4" t="str">
        <f aca="false">IF(D26&lt;Guide!$C$21,"Low PA",IF(TRIM(IF(ISNUMBER(AD26),IF(N(AD26)&lt;=-Guide!$C$24,"▼ Bat Speed  ",IF(N(AD26)&gt;=Guide!$C$24,"▲ Bat Speed  ","")),"")&amp;IF(N(Z26)&gt;=Guide!$C$22,"▲ Contact  ","")&amp;IF(N(Z26)&lt;=-Guide!$C$22,"▼ Contact  ","")&amp;IF(N(AB26)&gt;=Guide!$C$23,"▲ Chase  ","")&amp;IF(N(AB26)&lt;=-Guide!$C$23,"▼ Chase  ",""))="","Stable",TRIM(IF(ISNUMBER(AD26),IF(N(AD26)&lt;=-Guide!$C$24,"▼ Bat Speed  ",IF(N(AD26)&gt;=Guide!$C$24,"▲ Bat Speed  ","")),"")&amp;IF(N(Z26)&gt;=Guide!$C$22,"▲ Contact  ","")&amp;IF(N(Z26)&lt;=-Guide!$C$22,"▼ Contact  ","")&amp;IF(N(AB26)&gt;=Guide!$C$23,"▲ Chase  ","")&amp;IF(N(AB26)&lt;=-Guide!$C$23,"▼ Chase  ",""))))</f>
        <v>▼ Chase</v>
      </c>
      <c r="AF26" s="35" t="n">
        <f aca="false">MATCH(Counts!A26,'Season Counts'!$A$2:$A$740,0)</f>
        <v>5</v>
      </c>
    </row>
    <row r="27" customFormat="false" ht="15" hidden="false" customHeight="false" outlineLevel="0" collapsed="false">
      <c r="A27" s="34" t="str">
        <f aca="false">Counts!B27</f>
        <v>ATH</v>
      </c>
      <c r="B27" s="5" t="str">
        <f aca="false">Counts!C27</f>
        <v>Tyler Soderstrom</v>
      </c>
      <c r="C27" s="34" t="str">
        <f aca="false">Counts!F27</f>
        <v>Jul</v>
      </c>
      <c r="D27" s="35" t="n">
        <f aca="false">IFERROR(Counts!P27,"")</f>
        <v>71</v>
      </c>
      <c r="E27" s="36" t="n">
        <f aca="false">IFERROR(Counts!R27/Counts!Q27,"")</f>
        <v>0.230769230769231</v>
      </c>
      <c r="F27" s="36" t="n">
        <f aca="false">IFERROR((Counts!R27+Counts!V27+Counts!W27)/(Counts!Q27+Counts!V27+Counts!W27+Counts!X27),"")</f>
        <v>0.295774647887324</v>
      </c>
      <c r="G27" s="36" t="n">
        <f aca="false">IFERROR((Counts!R27+Counts!S27+2*Counts!T27+3*Counts!U27)/Counts!Q27,"")</f>
        <v>0.446153846153846</v>
      </c>
      <c r="H27" s="35" t="n">
        <f aca="false">IFERROR(Counts!U27,"")</f>
        <v>4</v>
      </c>
      <c r="I27" s="36" t="n">
        <f aca="false">IFERROR(Counts!Z27/Counts!AA27,"")</f>
        <v>0.32112676056338</v>
      </c>
      <c r="J27" s="36" t="n">
        <f aca="false">IFERROR(Counts!AB27/Counts!AA27,"")</f>
        <v>0.316098591549296</v>
      </c>
      <c r="K27" s="37" t="n">
        <f aca="false">IFERROR((Counts!AB27-Counts!Z27)/Counts!AA27,"")</f>
        <v>-0.0050281690140845</v>
      </c>
      <c r="L27" s="38" t="n">
        <f aca="false">IFERROR(Counts!Y27/Counts!P27,"")</f>
        <v>0.23943661971831</v>
      </c>
      <c r="M27" s="38" t="n">
        <f aca="false">IFERROR(Counts!V27/Counts!P27,"")</f>
        <v>0.0704225352112676</v>
      </c>
      <c r="N27" s="38" t="n">
        <f aca="false">IFERROR(Counts!AD27/Counts!AC27,"")</f>
        <v>0.0833333333333333</v>
      </c>
      <c r="O27" s="38" t="n">
        <f aca="false">IFERROR(Counts!AE27/Counts!AC27,"")</f>
        <v>0.458333333333333</v>
      </c>
      <c r="P27" s="39" t="n">
        <f aca="false">IFERROR(Counts!AG27/Counts!AF27,"")</f>
        <v>91.8104166666667</v>
      </c>
      <c r="Q27" s="38" t="n">
        <f aca="false">IFERROR(Counts!AH27/Counts!AC27,"")</f>
        <v>0.3125</v>
      </c>
      <c r="R27" s="38" t="n">
        <f aca="false">IFERROR(Counts!N27/Counts!M27,"")</f>
        <v>0.26027397260274</v>
      </c>
      <c r="S27" s="38" t="n">
        <f aca="false">IFERROR(Counts!K27/Counts!J27,"")</f>
        <v>0.619718309859155</v>
      </c>
      <c r="T27" s="38" t="n">
        <f aca="false">IFERROR(Counts!I27/Counts!H27,"")</f>
        <v>0.206349206349206</v>
      </c>
      <c r="U27" s="38" t="n">
        <f aca="false">IFERROR(1-Counts!L27/Counts!K27,"")</f>
        <v>0.909090909090909</v>
      </c>
      <c r="V27" s="39" t="n">
        <f aca="false">IFERROR(Counts!AJ27/Counts!AI27,"")</f>
        <v>73.9279279279279</v>
      </c>
      <c r="W27" s="38" t="n">
        <f aca="false">IFERROR(Counts!AK27/Counts!AI27,"")</f>
        <v>0.378378378378378</v>
      </c>
      <c r="X27" s="40" t="n">
        <f aca="false">IFERROR(Counts!O27,"")</f>
        <v>0.515</v>
      </c>
      <c r="Y27" s="36" t="n">
        <f aca="false">IFERROR(INDEX('Season Counts'!$Y$2:$Y$740,$AF27)/INDEX('Season Counts'!$X$2:$X$740,$AF27),"")</f>
        <v>0.327281879194631</v>
      </c>
      <c r="Z27" s="37" t="n">
        <f aca="false">IFERROR(J27-Y27,"")</f>
        <v>-0.0111832876453351</v>
      </c>
      <c r="AA27" s="38" t="n">
        <f aca="false">IFERROR(INDEX('Season Counts'!$K$2:$K$740,$AF27)/INDEX('Season Counts'!$J$2:$J$740,$AF27),"")</f>
        <v>0.259259259259259</v>
      </c>
      <c r="AB27" s="41" t="n">
        <f aca="false">IFERROR(R27-AA27,"")</f>
        <v>0.00101471334348047</v>
      </c>
      <c r="AC27" s="39" t="n">
        <f aca="false">IFERROR(INDEX('Season Counts'!$AG$2:$AG$740,$AF27)/INDEX('Season Counts'!$AF$2:$AF$740,$AF27),"")</f>
        <v>74.4723723723724</v>
      </c>
      <c r="AD27" s="40" t="n">
        <f aca="false">IFERROR(V27-AC27,"")</f>
        <v>-0.544444444444451</v>
      </c>
      <c r="AE27" s="4" t="str">
        <f aca="false">IF(D27&lt;Guide!$C$21,"Low PA",IF(TRIM(IF(ISNUMBER(AD27),IF(N(AD27)&lt;=-Guide!$C$24,"▼ Bat Speed  ",IF(N(AD27)&gt;=Guide!$C$24,"▲ Bat Speed  ","")),"")&amp;IF(N(Z27)&gt;=Guide!$C$22,"▲ Contact  ","")&amp;IF(N(Z27)&lt;=-Guide!$C$22,"▼ Contact  ","")&amp;IF(N(AB27)&gt;=Guide!$C$23,"▲ Chase  ","")&amp;IF(N(AB27)&lt;=-Guide!$C$23,"▼ Chase  ",""))="","Stable",TRIM(IF(ISNUMBER(AD27),IF(N(AD27)&lt;=-Guide!$C$24,"▼ Bat Speed  ",IF(N(AD27)&gt;=Guide!$C$24,"▲ Bat Speed  ","")),"")&amp;IF(N(Z27)&gt;=Guide!$C$22,"▲ Contact  ","")&amp;IF(N(Z27)&lt;=-Guide!$C$22,"▼ Contact  ","")&amp;IF(N(AB27)&gt;=Guide!$C$23,"▲ Chase  ","")&amp;IF(N(AB27)&lt;=-Guide!$C$23,"▼ Chase  ",""))))</f>
        <v>Stable</v>
      </c>
      <c r="AF27" s="35" t="n">
        <f aca="false">MATCH(Counts!A27,'Season Counts'!$A$2:$A$740,0)</f>
        <v>5</v>
      </c>
    </row>
    <row r="28" customFormat="false" ht="15" hidden="false" customHeight="false" outlineLevel="0" collapsed="false">
      <c r="A28" s="34" t="str">
        <f aca="false">Counts!B28</f>
        <v>ATH</v>
      </c>
      <c r="B28" s="5" t="str">
        <f aca="false">Counts!C28</f>
        <v>Tyler Soderstrom</v>
      </c>
      <c r="C28" s="34" t="str">
        <f aca="false">Counts!F28</f>
        <v>Aug</v>
      </c>
      <c r="D28" s="35" t="n">
        <f aca="false">IFERROR(Counts!P28,"")</f>
        <v>47</v>
      </c>
      <c r="E28" s="36" t="n">
        <f aca="false">IFERROR(Counts!R28/Counts!Q28,"")</f>
        <v>0.285714285714286</v>
      </c>
      <c r="F28" s="36" t="n">
        <f aca="false">IFERROR((Counts!R28+Counts!V28+Counts!W28)/(Counts!Q28+Counts!V28+Counts!W28+Counts!X28),"")</f>
        <v>0.361702127659575</v>
      </c>
      <c r="G28" s="36" t="n">
        <f aca="false">IFERROR((Counts!R28+Counts!S28+2*Counts!T28+3*Counts!U28)/Counts!Q28,"")</f>
        <v>0.595238095238095</v>
      </c>
      <c r="H28" s="35" t="n">
        <f aca="false">IFERROR(Counts!U28,"")</f>
        <v>2</v>
      </c>
      <c r="I28" s="36" t="n">
        <f aca="false">IFERROR(Counts!Z28/Counts!AA28,"")</f>
        <v>0.396739130434783</v>
      </c>
      <c r="J28" s="36" t="n">
        <f aca="false">IFERROR(Counts!AB28/Counts!AA28,"")</f>
        <v>0.27745652173913</v>
      </c>
      <c r="K28" s="37" t="n">
        <f aca="false">IFERROR((Counts!AB28-Counts!Z28)/Counts!AA28,"")</f>
        <v>-0.119282608695652</v>
      </c>
      <c r="L28" s="38" t="n">
        <f aca="false">IFERROR(Counts!Y28/Counts!P28,"")</f>
        <v>0.319148936170213</v>
      </c>
      <c r="M28" s="38" t="n">
        <f aca="false">IFERROR(Counts!V28/Counts!P28,"")</f>
        <v>0.106382978723404</v>
      </c>
      <c r="N28" s="38" t="n">
        <f aca="false">IFERROR(Counts!AD28/Counts!AC28,"")</f>
        <v>0.0740740740740741</v>
      </c>
      <c r="O28" s="38" t="n">
        <f aca="false">IFERROR(Counts!AE28/Counts!AC28,"")</f>
        <v>0.555555555555556</v>
      </c>
      <c r="P28" s="39" t="n">
        <f aca="false">IFERROR(Counts!AG28/Counts!AF28,"")</f>
        <v>95.3851851851852</v>
      </c>
      <c r="Q28" s="38" t="n">
        <f aca="false">IFERROR(Counts!AH28/Counts!AC28,"")</f>
        <v>0.37037037037037</v>
      </c>
      <c r="R28" s="38" t="n">
        <f aca="false">IFERROR(Counts!N28/Counts!M28,"")</f>
        <v>0.25531914893617</v>
      </c>
      <c r="S28" s="38" t="n">
        <f aca="false">IFERROR(Counts!K28/Counts!J28,"")</f>
        <v>0.670103092783505</v>
      </c>
      <c r="T28" s="38" t="n">
        <f aca="false">IFERROR(Counts!I28/Counts!H28,"")</f>
        <v>0.269662921348315</v>
      </c>
      <c r="U28" s="38" t="n">
        <f aca="false">IFERROR(1-Counts!L28/Counts!K28,"")</f>
        <v>0.830769230769231</v>
      </c>
      <c r="V28" s="39" t="n">
        <f aca="false">IFERROR(Counts!AJ28/Counts!AI28,"")</f>
        <v>75.0325</v>
      </c>
      <c r="W28" s="38" t="n">
        <f aca="false">IFERROR(Counts!AK28/Counts!AI28,"")</f>
        <v>0.5625</v>
      </c>
      <c r="X28" s="40" t="n">
        <f aca="false">IFERROR(Counts!O28,"")</f>
        <v>2.347</v>
      </c>
      <c r="Y28" s="36" t="n">
        <f aca="false">IFERROR(INDEX('Season Counts'!$Y$2:$Y$740,$AF28)/INDEX('Season Counts'!$X$2:$X$740,$AF28),"")</f>
        <v>0.327281879194631</v>
      </c>
      <c r="Z28" s="37" t="n">
        <f aca="false">IFERROR(J28-Y28,"")</f>
        <v>-0.0498253574555004</v>
      </c>
      <c r="AA28" s="38" t="n">
        <f aca="false">IFERROR(INDEX('Season Counts'!$K$2:$K$740,$AF28)/INDEX('Season Counts'!$J$2:$J$740,$AF28),"")</f>
        <v>0.259259259259259</v>
      </c>
      <c r="AB28" s="41" t="n">
        <f aca="false">IFERROR(R28-AA28,"")</f>
        <v>-0.00394011032308905</v>
      </c>
      <c r="AC28" s="39" t="n">
        <f aca="false">IFERROR(INDEX('Season Counts'!$AG$2:$AG$740,$AF28)/INDEX('Season Counts'!$AF$2:$AF$740,$AF28),"")</f>
        <v>74.4723723723724</v>
      </c>
      <c r="AD28" s="40" t="n">
        <f aca="false">IFERROR(V28-AC28,"")</f>
        <v>0.560127627627622</v>
      </c>
      <c r="AE28" s="4" t="str">
        <f aca="false">IF(D28&lt;Guide!$C$21,"Low PA",IF(TRIM(IF(ISNUMBER(AD28),IF(N(AD28)&lt;=-Guide!$C$24,"▼ Bat Speed  ",IF(N(AD28)&gt;=Guide!$C$24,"▲ Bat Speed  ","")),"")&amp;IF(N(Z28)&gt;=Guide!$C$22,"▲ Contact  ","")&amp;IF(N(Z28)&lt;=-Guide!$C$22,"▼ Contact  ","")&amp;IF(N(AB28)&gt;=Guide!$C$23,"▲ Chase  ","")&amp;IF(N(AB28)&lt;=-Guide!$C$23,"▼ Chase  ",""))="","Stable",TRIM(IF(ISNUMBER(AD28),IF(N(AD28)&lt;=-Guide!$C$24,"▼ Bat Speed  ",IF(N(AD28)&gt;=Guide!$C$24,"▲ Bat Speed  ","")),"")&amp;IF(N(Z28)&gt;=Guide!$C$22,"▲ Contact  ","")&amp;IF(N(Z28)&lt;=-Guide!$C$22,"▼ Contact  ","")&amp;IF(N(AB28)&gt;=Guide!$C$23,"▲ Chase  ","")&amp;IF(N(AB28)&lt;=-Guide!$C$23,"▼ Chase  ",""))))</f>
        <v>▼ Contact</v>
      </c>
      <c r="AF28" s="35" t="n">
        <f aca="false">MATCH(Counts!A28,'Season Counts'!$A$2:$A$740,0)</f>
        <v>5</v>
      </c>
    </row>
    <row r="29" customFormat="false" ht="15" hidden="false" customHeight="false" outlineLevel="0" collapsed="false">
      <c r="A29" s="34" t="str">
        <f aca="false">Counts!B29</f>
        <v>ATH</v>
      </c>
      <c r="B29" s="5" t="str">
        <f aca="false">Counts!C29</f>
        <v>Zack Gelof</v>
      </c>
      <c r="C29" s="34" t="str">
        <f aca="false">Counts!F29</f>
        <v>Mar-Apr</v>
      </c>
      <c r="D29" s="35" t="n">
        <f aca="false">IFERROR(Counts!P29,"")</f>
        <v>38</v>
      </c>
      <c r="E29" s="36" t="n">
        <f aca="false">IFERROR(Counts!R29/Counts!Q29,"")</f>
        <v>0.228571428571429</v>
      </c>
      <c r="F29" s="36" t="n">
        <f aca="false">IFERROR((Counts!R29+Counts!V29+Counts!W29)/(Counts!Q29+Counts!V29+Counts!W29+Counts!X29),"")</f>
        <v>0.25</v>
      </c>
      <c r="G29" s="36" t="n">
        <f aca="false">IFERROR((Counts!R29+Counts!S29+2*Counts!T29+3*Counts!U29)/Counts!Q29,"")</f>
        <v>0.342857142857143</v>
      </c>
      <c r="H29" s="35" t="n">
        <f aca="false">IFERROR(Counts!U29,"")</f>
        <v>1</v>
      </c>
      <c r="I29" s="36" t="n">
        <f aca="false">IFERROR(Counts!Z29/Counts!AA29,"")</f>
        <v>0.259722222222222</v>
      </c>
      <c r="J29" s="36" t="n">
        <f aca="false">IFERROR(Counts!AB29/Counts!AA29,"")</f>
        <v>0.270277777777778</v>
      </c>
      <c r="K29" s="37" t="n">
        <f aca="false">IFERROR((Counts!AB29-Counts!Z29)/Counts!AA29,"")</f>
        <v>0.0105555555555556</v>
      </c>
      <c r="L29" s="38" t="n">
        <f aca="false">IFERROR(Counts!Y29/Counts!P29,"")</f>
        <v>0.236842105263158</v>
      </c>
      <c r="M29" s="38" t="n">
        <f aca="false">IFERROR(Counts!V29/Counts!P29,"")</f>
        <v>0.0263157894736842</v>
      </c>
      <c r="N29" s="38" t="n">
        <f aca="false">IFERROR(Counts!AD29/Counts!AC29,"")</f>
        <v>0.0357142857142857</v>
      </c>
      <c r="O29" s="38" t="n">
        <f aca="false">IFERROR(Counts!AE29/Counts!AC29,"")</f>
        <v>0.357142857142857</v>
      </c>
      <c r="P29" s="39" t="n">
        <f aca="false">IFERROR(Counts!AG29/Counts!AF29,"")</f>
        <v>85.0142857142857</v>
      </c>
      <c r="Q29" s="38" t="n">
        <f aca="false">IFERROR(Counts!AH29/Counts!AC29,"")</f>
        <v>0.25</v>
      </c>
      <c r="R29" s="38" t="n">
        <f aca="false">IFERROR(Counts!N29/Counts!M29,"")</f>
        <v>0.186440677966102</v>
      </c>
      <c r="S29" s="38" t="n">
        <f aca="false">IFERROR(Counts!K29/Counts!J29,"")</f>
        <v>0.726190476190476</v>
      </c>
      <c r="T29" s="38" t="n">
        <f aca="false">IFERROR(Counts!I29/Counts!H29,"")</f>
        <v>0.277777777777778</v>
      </c>
      <c r="U29" s="38" t="n">
        <f aca="false">IFERROR(1-Counts!L29/Counts!K29,"")</f>
        <v>0.721311475409836</v>
      </c>
      <c r="V29" s="39" t="n">
        <f aca="false">IFERROR(Counts!AJ29/Counts!AI29,"")</f>
        <v>74.0746031746032</v>
      </c>
      <c r="W29" s="38" t="n">
        <f aca="false">IFERROR(Counts!AK29/Counts!AI29,"")</f>
        <v>0.396825396825397</v>
      </c>
      <c r="X29" s="40" t="n">
        <f aca="false">IFERROR(Counts!O29,"")</f>
        <v>-1.428</v>
      </c>
      <c r="Y29" s="36" t="n">
        <f aca="false">IFERROR(INDEX('Season Counts'!$Y$2:$Y$740,$AF29)/INDEX('Season Counts'!$X$2:$X$740,$AF29),"")</f>
        <v>0.32265034965035</v>
      </c>
      <c r="Z29" s="37" t="n">
        <f aca="false">IFERROR(J29-Y29,"")</f>
        <v>-0.0523725718725719</v>
      </c>
      <c r="AA29" s="38" t="n">
        <f aca="false">IFERROR(INDEX('Season Counts'!$K$2:$K$740,$AF29)/INDEX('Season Counts'!$J$2:$J$740,$AF29),"")</f>
        <v>0.253026634382567</v>
      </c>
      <c r="AB29" s="41" t="n">
        <f aca="false">IFERROR(R29-AA29,"")</f>
        <v>-0.0665859564164649</v>
      </c>
      <c r="AC29" s="39" t="n">
        <f aca="false">IFERROR(INDEX('Season Counts'!$AG$2:$AG$740,$AF29)/INDEX('Season Counts'!$AF$2:$AF$740,$AF29),"")</f>
        <v>73.7952526799388</v>
      </c>
      <c r="AD29" s="40" t="n">
        <f aca="false">IFERROR(V29-AC29,"")</f>
        <v>0.279350494664413</v>
      </c>
      <c r="AE29" s="4" t="str">
        <f aca="false">IF(D29&lt;Guide!$C$21,"Low PA",IF(TRIM(IF(ISNUMBER(AD29),IF(N(AD29)&lt;=-Guide!$C$24,"▼ Bat Speed  ",IF(N(AD29)&gt;=Guide!$C$24,"▲ Bat Speed  ","")),"")&amp;IF(N(Z29)&gt;=Guide!$C$22,"▲ Contact  ","")&amp;IF(N(Z29)&lt;=-Guide!$C$22,"▼ Contact  ","")&amp;IF(N(AB29)&gt;=Guide!$C$23,"▲ Chase  ","")&amp;IF(N(AB29)&lt;=-Guide!$C$23,"▼ Chase  ",""))="","Stable",TRIM(IF(ISNUMBER(AD29),IF(N(AD29)&lt;=-Guide!$C$24,"▼ Bat Speed  ",IF(N(AD29)&gt;=Guide!$C$24,"▲ Bat Speed  ","")),"")&amp;IF(N(Z29)&gt;=Guide!$C$22,"▲ Contact  ","")&amp;IF(N(Z29)&lt;=-Guide!$C$22,"▼ Contact  ","")&amp;IF(N(AB29)&gt;=Guide!$C$23,"▲ Chase  ","")&amp;IF(N(AB29)&lt;=-Guide!$C$23,"▼ Chase  ",""))))</f>
        <v>Low PA</v>
      </c>
      <c r="AF29" s="35" t="n">
        <f aca="false">MATCH(Counts!A29,'Season Counts'!$A$2:$A$740,0)</f>
        <v>6</v>
      </c>
    </row>
    <row r="30" customFormat="false" ht="15" hidden="false" customHeight="false" outlineLevel="0" collapsed="false">
      <c r="A30" s="34" t="str">
        <f aca="false">Counts!B30</f>
        <v>ATH</v>
      </c>
      <c r="B30" s="5" t="str">
        <f aca="false">Counts!C30</f>
        <v>Zack Gelof</v>
      </c>
      <c r="C30" s="34" t="str">
        <f aca="false">Counts!F30</f>
        <v>May</v>
      </c>
      <c r="D30" s="35" t="n">
        <f aca="false">IFERROR(Counts!P30,"")</f>
        <v>112</v>
      </c>
      <c r="E30" s="36" t="n">
        <f aca="false">IFERROR(Counts!R30/Counts!Q30,"")</f>
        <v>0.269230769230769</v>
      </c>
      <c r="F30" s="36" t="n">
        <f aca="false">IFERROR((Counts!R30+Counts!V30+Counts!W30)/(Counts!Q30+Counts!V30+Counts!W30+Counts!X30),"")</f>
        <v>0.321428571428571</v>
      </c>
      <c r="G30" s="36" t="n">
        <f aca="false">IFERROR((Counts!R30+Counts!S30+2*Counts!T30+3*Counts!U30)/Counts!Q30,"")</f>
        <v>0.461538461538462</v>
      </c>
      <c r="H30" s="35" t="n">
        <f aca="false">IFERROR(Counts!U30,"")</f>
        <v>5</v>
      </c>
      <c r="I30" s="36" t="n">
        <f aca="false">IFERROR(Counts!Z30/Counts!AA30,"")</f>
        <v>0.339732142857143</v>
      </c>
      <c r="J30" s="36" t="n">
        <f aca="false">IFERROR(Counts!AB30/Counts!AA30,"")</f>
        <v>0.301401785714286</v>
      </c>
      <c r="K30" s="37" t="n">
        <f aca="false">IFERROR((Counts!AB30-Counts!Z30)/Counts!AA30,"")</f>
        <v>-0.0383303571428571</v>
      </c>
      <c r="L30" s="38" t="n">
        <f aca="false">IFERROR(Counts!Y30/Counts!P30,"")</f>
        <v>0.25</v>
      </c>
      <c r="M30" s="38" t="n">
        <f aca="false">IFERROR(Counts!V30/Counts!P30,"")</f>
        <v>0.0625</v>
      </c>
      <c r="N30" s="38" t="n">
        <f aca="false">IFERROR(Counts!AD30/Counts!AC30,"")</f>
        <v>0.0921052631578947</v>
      </c>
      <c r="O30" s="38" t="n">
        <f aca="false">IFERROR(Counts!AE30/Counts!AC30,"")</f>
        <v>0.447368421052632</v>
      </c>
      <c r="P30" s="39" t="n">
        <f aca="false">IFERROR(Counts!AG30/Counts!AF30,"")</f>
        <v>89.5355263157895</v>
      </c>
      <c r="Q30" s="38" t="n">
        <f aca="false">IFERROR(Counts!AH30/Counts!AC30,"")</f>
        <v>0.302631578947368</v>
      </c>
      <c r="R30" s="38" t="n">
        <f aca="false">IFERROR(Counts!N30/Counts!M30,"")</f>
        <v>0.227722772277228</v>
      </c>
      <c r="S30" s="38" t="n">
        <f aca="false">IFERROR(Counts!K30/Counts!J30,"")</f>
        <v>0.653679653679654</v>
      </c>
      <c r="T30" s="38" t="n">
        <f aca="false">IFERROR(Counts!I30/Counts!H30,"")</f>
        <v>0.243654822335025</v>
      </c>
      <c r="U30" s="38" t="n">
        <f aca="false">IFERROR(1-Counts!L30/Counts!K30,"")</f>
        <v>0.801324503311258</v>
      </c>
      <c r="V30" s="39" t="n">
        <f aca="false">IFERROR(Counts!AJ30/Counts!AI30,"")</f>
        <v>73.6554285714286</v>
      </c>
      <c r="W30" s="38" t="n">
        <f aca="false">IFERROR(Counts!AK30/Counts!AI30,"")</f>
        <v>0.32</v>
      </c>
      <c r="X30" s="40" t="n">
        <f aca="false">IFERROR(Counts!O30,"")</f>
        <v>1.179</v>
      </c>
      <c r="Y30" s="36" t="n">
        <f aca="false">IFERROR(INDEX('Season Counts'!$Y$2:$Y$740,$AF30)/INDEX('Season Counts'!$X$2:$X$740,$AF30),"")</f>
        <v>0.32265034965035</v>
      </c>
      <c r="Z30" s="37" t="n">
        <f aca="false">IFERROR(J30-Y30,"")</f>
        <v>-0.0212485639360639</v>
      </c>
      <c r="AA30" s="38" t="n">
        <f aca="false">IFERROR(INDEX('Season Counts'!$K$2:$K$740,$AF30)/INDEX('Season Counts'!$J$2:$J$740,$AF30),"")</f>
        <v>0.253026634382567</v>
      </c>
      <c r="AB30" s="41" t="n">
        <f aca="false">IFERROR(R30-AA30,"")</f>
        <v>-0.0253038621053388</v>
      </c>
      <c r="AC30" s="39" t="n">
        <f aca="false">IFERROR(INDEX('Season Counts'!$AG$2:$AG$740,$AF30)/INDEX('Season Counts'!$AF$2:$AF$740,$AF30),"")</f>
        <v>73.7952526799388</v>
      </c>
      <c r="AD30" s="40" t="n">
        <f aca="false">IFERROR(V30-AC30,"")</f>
        <v>-0.139824108510183</v>
      </c>
      <c r="AE30" s="4" t="str">
        <f aca="false">IF(D30&lt;Guide!$C$21,"Low PA",IF(TRIM(IF(ISNUMBER(AD30),IF(N(AD30)&lt;=-Guide!$C$24,"▼ Bat Speed  ",IF(N(AD30)&gt;=Guide!$C$24,"▲ Bat Speed  ","")),"")&amp;IF(N(Z30)&gt;=Guide!$C$22,"▲ Contact  ","")&amp;IF(N(Z30)&lt;=-Guide!$C$22,"▼ Contact  ","")&amp;IF(N(AB30)&gt;=Guide!$C$23,"▲ Chase  ","")&amp;IF(N(AB30)&lt;=-Guide!$C$23,"▼ Chase  ",""))="","Stable",TRIM(IF(ISNUMBER(AD30),IF(N(AD30)&lt;=-Guide!$C$24,"▼ Bat Speed  ",IF(N(AD30)&gt;=Guide!$C$24,"▲ Bat Speed  ","")),"")&amp;IF(N(Z30)&gt;=Guide!$C$22,"▲ Contact  ","")&amp;IF(N(Z30)&lt;=-Guide!$C$22,"▼ Contact  ","")&amp;IF(N(AB30)&gt;=Guide!$C$23,"▲ Chase  ","")&amp;IF(N(AB30)&lt;=-Guide!$C$23,"▼ Chase  ",""))))</f>
        <v>Stable</v>
      </c>
      <c r="AF30" s="35" t="n">
        <f aca="false">MATCH(Counts!A30,'Season Counts'!$A$2:$A$740,0)</f>
        <v>6</v>
      </c>
    </row>
    <row r="31" customFormat="false" ht="15" hidden="false" customHeight="false" outlineLevel="0" collapsed="false">
      <c r="A31" s="34" t="str">
        <f aca="false">Counts!B31</f>
        <v>ATH</v>
      </c>
      <c r="B31" s="5" t="str">
        <f aca="false">Counts!C31</f>
        <v>Zack Gelof</v>
      </c>
      <c r="C31" s="34" t="str">
        <f aca="false">Counts!F31</f>
        <v>Jun</v>
      </c>
      <c r="D31" s="35" t="n">
        <f aca="false">IFERROR(Counts!P31,"")</f>
        <v>78</v>
      </c>
      <c r="E31" s="36" t="n">
        <f aca="false">IFERROR(Counts!R31/Counts!Q31,"")</f>
        <v>0.328571428571429</v>
      </c>
      <c r="F31" s="36" t="n">
        <f aca="false">IFERROR((Counts!R31+Counts!V31+Counts!W31)/(Counts!Q31+Counts!V31+Counts!W31+Counts!X31),"")</f>
        <v>0.397435897435897</v>
      </c>
      <c r="G31" s="36" t="n">
        <f aca="false">IFERROR((Counts!R31+Counts!S31+2*Counts!T31+3*Counts!U31)/Counts!Q31,"")</f>
        <v>0.628571428571429</v>
      </c>
      <c r="H31" s="35" t="n">
        <f aca="false">IFERROR(Counts!U31,"")</f>
        <v>5</v>
      </c>
      <c r="I31" s="36" t="n">
        <f aca="false">IFERROR(Counts!Z31/Counts!AA31,"")</f>
        <v>0.446052631578947</v>
      </c>
      <c r="J31" s="36" t="n">
        <f aca="false">IFERROR(Counts!AB31/Counts!AA31,"")</f>
        <v>0.311052631578947</v>
      </c>
      <c r="K31" s="37" t="n">
        <f aca="false">IFERROR((Counts!AB31-Counts!Z31)/Counts!AA31,"")</f>
        <v>-0.135</v>
      </c>
      <c r="L31" s="38" t="n">
        <f aca="false">IFERROR(Counts!Y31/Counts!P31,"")</f>
        <v>0.230769230769231</v>
      </c>
      <c r="M31" s="38" t="n">
        <f aca="false">IFERROR(Counts!V31/Counts!P31,"")</f>
        <v>0.0769230769230769</v>
      </c>
      <c r="N31" s="38" t="n">
        <f aca="false">IFERROR(Counts!AD31/Counts!AC31,"")</f>
        <v>0.0576923076923077</v>
      </c>
      <c r="O31" s="38" t="n">
        <f aca="false">IFERROR(Counts!AE31/Counts!AC31,"")</f>
        <v>0.423076923076923</v>
      </c>
      <c r="P31" s="39" t="n">
        <f aca="false">IFERROR(Counts!AG31/Counts!AF31,"")</f>
        <v>87.0176470588235</v>
      </c>
      <c r="Q31" s="38" t="n">
        <f aca="false">IFERROR(Counts!AH31/Counts!AC31,"")</f>
        <v>0.365384615384615</v>
      </c>
      <c r="R31" s="38" t="n">
        <f aca="false">IFERROR(Counts!N31/Counts!M31,"")</f>
        <v>0.25</v>
      </c>
      <c r="S31" s="38" t="n">
        <f aca="false">IFERROR(Counts!K31/Counts!J31,"")</f>
        <v>0.63448275862069</v>
      </c>
      <c r="T31" s="38" t="n">
        <f aca="false">IFERROR(Counts!I31/Counts!H31,"")</f>
        <v>0.244274809160305</v>
      </c>
      <c r="U31" s="38" t="n">
        <f aca="false">IFERROR(1-Counts!L31/Counts!K31,"")</f>
        <v>0.815217391304348</v>
      </c>
      <c r="V31" s="39" t="n">
        <f aca="false">IFERROR(Counts!AJ31/Counts!AI31,"")</f>
        <v>74.1279411764706</v>
      </c>
      <c r="W31" s="38" t="n">
        <f aca="false">IFERROR(Counts!AK31/Counts!AI31,"")</f>
        <v>0.367647058823529</v>
      </c>
      <c r="X31" s="40" t="n">
        <f aca="false">IFERROR(Counts!O31,"")</f>
        <v>8.379</v>
      </c>
      <c r="Y31" s="36" t="n">
        <f aca="false">IFERROR(INDEX('Season Counts'!$Y$2:$Y$740,$AF31)/INDEX('Season Counts'!$X$2:$X$740,$AF31),"")</f>
        <v>0.32265034965035</v>
      </c>
      <c r="Z31" s="37" t="n">
        <f aca="false">IFERROR(J31-Y31,"")</f>
        <v>-0.0115977180714023</v>
      </c>
      <c r="AA31" s="38" t="n">
        <f aca="false">IFERROR(INDEX('Season Counts'!$K$2:$K$740,$AF31)/INDEX('Season Counts'!$J$2:$J$740,$AF31),"")</f>
        <v>0.253026634382567</v>
      </c>
      <c r="AB31" s="41" t="n">
        <f aca="false">IFERROR(R31-AA31,"")</f>
        <v>-0.00302663438256656</v>
      </c>
      <c r="AC31" s="39" t="n">
        <f aca="false">IFERROR(INDEX('Season Counts'!$AG$2:$AG$740,$AF31)/INDEX('Season Counts'!$AF$2:$AF$740,$AF31),"")</f>
        <v>73.7952526799388</v>
      </c>
      <c r="AD31" s="40" t="n">
        <f aca="false">IFERROR(V31-AC31,"")</f>
        <v>0.33268849653183</v>
      </c>
      <c r="AE31" s="4" t="str">
        <f aca="false">IF(D31&lt;Guide!$C$21,"Low PA",IF(TRIM(IF(ISNUMBER(AD31),IF(N(AD31)&lt;=-Guide!$C$24,"▼ Bat Speed  ",IF(N(AD31)&gt;=Guide!$C$24,"▲ Bat Speed  ","")),"")&amp;IF(N(Z31)&gt;=Guide!$C$22,"▲ Contact  ","")&amp;IF(N(Z31)&lt;=-Guide!$C$22,"▼ Contact  ","")&amp;IF(N(AB31)&gt;=Guide!$C$23,"▲ Chase  ","")&amp;IF(N(AB31)&lt;=-Guide!$C$23,"▼ Chase  ",""))="","Stable",TRIM(IF(ISNUMBER(AD31),IF(N(AD31)&lt;=-Guide!$C$24,"▼ Bat Speed  ",IF(N(AD31)&gt;=Guide!$C$24,"▲ Bat Speed  ","")),"")&amp;IF(N(Z31)&gt;=Guide!$C$22,"▲ Contact  ","")&amp;IF(N(Z31)&lt;=-Guide!$C$22,"▼ Contact  ","")&amp;IF(N(AB31)&gt;=Guide!$C$23,"▲ Chase  ","")&amp;IF(N(AB31)&lt;=-Guide!$C$23,"▼ Chase  ",""))))</f>
        <v>Stable</v>
      </c>
      <c r="AF31" s="35" t="n">
        <f aca="false">MATCH(Counts!A31,'Season Counts'!$A$2:$A$740,0)</f>
        <v>6</v>
      </c>
    </row>
    <row r="32" customFormat="false" ht="15" hidden="false" customHeight="false" outlineLevel="0" collapsed="false">
      <c r="A32" s="34" t="str">
        <f aca="false">Counts!B32</f>
        <v>ATH</v>
      </c>
      <c r="B32" s="5" t="str">
        <f aca="false">Counts!C32</f>
        <v>Zack Gelof</v>
      </c>
      <c r="C32" s="34" t="str">
        <f aca="false">Counts!F32</f>
        <v>Jul</v>
      </c>
      <c r="D32" s="35" t="n">
        <f aca="false">IFERROR(Counts!P32,"")</f>
        <v>19</v>
      </c>
      <c r="E32" s="36" t="n">
        <f aca="false">IFERROR(Counts!R32/Counts!Q32,"")</f>
        <v>0.166666666666667</v>
      </c>
      <c r="F32" s="36" t="n">
        <f aca="false">IFERROR((Counts!R32+Counts!V32+Counts!W32)/(Counts!Q32+Counts!V32+Counts!W32+Counts!X32),"")</f>
        <v>0.210526315789474</v>
      </c>
      <c r="G32" s="36" t="n">
        <f aca="false">IFERROR((Counts!R32+Counts!S32+2*Counts!T32+3*Counts!U32)/Counts!Q32,"")</f>
        <v>0.222222222222222</v>
      </c>
      <c r="H32" s="35" t="n">
        <f aca="false">IFERROR(Counts!U32,"")</f>
        <v>0</v>
      </c>
      <c r="I32" s="36" t="n">
        <f aca="false">IFERROR(Counts!Z32/Counts!AA32,"")</f>
        <v>0.197368421052632</v>
      </c>
      <c r="J32" s="36" t="n">
        <f aca="false">IFERROR(Counts!AB32/Counts!AA32,"")</f>
        <v>0.176421052631579</v>
      </c>
      <c r="K32" s="37" t="n">
        <f aca="false">IFERROR((Counts!AB32-Counts!Z32)/Counts!AA32,"")</f>
        <v>-0.0209473684210526</v>
      </c>
      <c r="L32" s="38" t="n">
        <f aca="false">IFERROR(Counts!Y32/Counts!P32,"")</f>
        <v>0.368421052631579</v>
      </c>
      <c r="M32" s="38" t="n">
        <f aca="false">IFERROR(Counts!V32/Counts!P32,"")</f>
        <v>0</v>
      </c>
      <c r="N32" s="38" t="n">
        <f aca="false">IFERROR(Counts!AD32/Counts!AC32,"")</f>
        <v>0</v>
      </c>
      <c r="O32" s="38" t="n">
        <f aca="false">IFERROR(Counts!AE32/Counts!AC32,"")</f>
        <v>0.272727272727273</v>
      </c>
      <c r="P32" s="39" t="n">
        <f aca="false">IFERROR(Counts!AG32/Counts!AF32,"")</f>
        <v>81.1181818181818</v>
      </c>
      <c r="Q32" s="38" t="n">
        <f aca="false">IFERROR(Counts!AH32/Counts!AC32,"")</f>
        <v>0.181818181818182</v>
      </c>
      <c r="R32" s="38" t="n">
        <f aca="false">IFERROR(Counts!N32/Counts!M32,"")</f>
        <v>0.366666666666667</v>
      </c>
      <c r="S32" s="38" t="n">
        <f aca="false">IFERROR(Counts!K32/Counts!J32,"")</f>
        <v>0.702702702702703</v>
      </c>
      <c r="T32" s="38" t="n">
        <f aca="false">IFERROR(Counts!I32/Counts!H32,"")</f>
        <v>0.27027027027027</v>
      </c>
      <c r="U32" s="38" t="n">
        <f aca="false">IFERROR(1-Counts!L32/Counts!K32,"")</f>
        <v>0.846153846153846</v>
      </c>
      <c r="V32" s="39" t="n">
        <f aca="false">IFERROR(Counts!AJ32/Counts!AI32,"")</f>
        <v>73.4823529411765</v>
      </c>
      <c r="W32" s="38" t="n">
        <f aca="false">IFERROR(Counts!AK32/Counts!AI32,"")</f>
        <v>0.323529411764706</v>
      </c>
      <c r="X32" s="40" t="n">
        <f aca="false">IFERROR(Counts!O32,"")</f>
        <v>-1.946</v>
      </c>
      <c r="Y32" s="36" t="n">
        <f aca="false">IFERROR(INDEX('Season Counts'!$Y$2:$Y$740,$AF32)/INDEX('Season Counts'!$X$2:$X$740,$AF32),"")</f>
        <v>0.32265034965035</v>
      </c>
      <c r="Z32" s="37" t="n">
        <f aca="false">IFERROR(J32-Y32,"")</f>
        <v>-0.146229297018771</v>
      </c>
      <c r="AA32" s="38" t="n">
        <f aca="false">IFERROR(INDEX('Season Counts'!$K$2:$K$740,$AF32)/INDEX('Season Counts'!$J$2:$J$740,$AF32),"")</f>
        <v>0.253026634382567</v>
      </c>
      <c r="AB32" s="41" t="n">
        <f aca="false">IFERROR(R32-AA32,"")</f>
        <v>0.1136400322841</v>
      </c>
      <c r="AC32" s="39" t="n">
        <f aca="false">IFERROR(INDEX('Season Counts'!$AG$2:$AG$740,$AF32)/INDEX('Season Counts'!$AF$2:$AF$740,$AF32),"")</f>
        <v>73.7952526799388</v>
      </c>
      <c r="AD32" s="40" t="n">
        <f aca="false">IFERROR(V32-AC32,"")</f>
        <v>-0.312899738762283</v>
      </c>
      <c r="AE32" s="4" t="str">
        <f aca="false">IF(D32&lt;Guide!$C$21,"Low PA",IF(TRIM(IF(ISNUMBER(AD32),IF(N(AD32)&lt;=-Guide!$C$24,"▼ Bat Speed  ",IF(N(AD32)&gt;=Guide!$C$24,"▲ Bat Speed  ","")),"")&amp;IF(N(Z32)&gt;=Guide!$C$22,"▲ Contact  ","")&amp;IF(N(Z32)&lt;=-Guide!$C$22,"▼ Contact  ","")&amp;IF(N(AB32)&gt;=Guide!$C$23,"▲ Chase  ","")&amp;IF(N(AB32)&lt;=-Guide!$C$23,"▼ Chase  ",""))="","Stable",TRIM(IF(ISNUMBER(AD32),IF(N(AD32)&lt;=-Guide!$C$24,"▼ Bat Speed  ",IF(N(AD32)&gt;=Guide!$C$24,"▲ Bat Speed  ","")),"")&amp;IF(N(Z32)&gt;=Guide!$C$22,"▲ Contact  ","")&amp;IF(N(Z32)&lt;=-Guide!$C$22,"▼ Contact  ","")&amp;IF(N(AB32)&gt;=Guide!$C$23,"▲ Chase  ","")&amp;IF(N(AB32)&lt;=-Guide!$C$23,"▼ Chase  ",""))))</f>
        <v>Low PA</v>
      </c>
      <c r="AF32" s="35" t="n">
        <f aca="false">MATCH(Counts!A32,'Season Counts'!$A$2:$A$740,0)</f>
        <v>6</v>
      </c>
    </row>
    <row r="33" customFormat="false" ht="15" hidden="false" customHeight="false" outlineLevel="0" collapsed="false">
      <c r="A33" s="34" t="str">
        <f aca="false">Counts!B33</f>
        <v>ATH</v>
      </c>
      <c r="B33" s="5" t="str">
        <f aca="false">Counts!C33</f>
        <v>Zack Gelof</v>
      </c>
      <c r="C33" s="34" t="str">
        <f aca="false">Counts!F33</f>
        <v>Aug</v>
      </c>
      <c r="D33" s="35" t="n">
        <f aca="false">IFERROR(Counts!P33,"")</f>
        <v>86</v>
      </c>
      <c r="E33" s="36" t="n">
        <f aca="false">IFERROR(Counts!R33/Counts!Q33,"")</f>
        <v>0.189189189189189</v>
      </c>
      <c r="F33" s="36" t="n">
        <f aca="false">IFERROR((Counts!R33+Counts!V33+Counts!W33)/(Counts!Q33+Counts!V33+Counts!W33+Counts!X33),"")</f>
        <v>0.294117647058824</v>
      </c>
      <c r="G33" s="36" t="n">
        <f aca="false">IFERROR((Counts!R33+Counts!S33+2*Counts!T33+3*Counts!U33)/Counts!Q33,"")</f>
        <v>0.337837837837838</v>
      </c>
      <c r="H33" s="35" t="n">
        <f aca="false">IFERROR(Counts!U33,"")</f>
        <v>3</v>
      </c>
      <c r="I33" s="36" t="n">
        <f aca="false">IFERROR(Counts!Z33/Counts!AA33,"")</f>
        <v>0.285882352941177</v>
      </c>
      <c r="J33" s="36" t="n">
        <f aca="false">IFERROR(Counts!AB33/Counts!AA33,"")</f>
        <v>0.327682352941177</v>
      </c>
      <c r="K33" s="37" t="n">
        <f aca="false">IFERROR((Counts!AB33-Counts!Z33)/Counts!AA33,"")</f>
        <v>0.0418</v>
      </c>
      <c r="L33" s="38" t="n">
        <f aca="false">IFERROR(Counts!Y33/Counts!P33,"")</f>
        <v>0.255813953488372</v>
      </c>
      <c r="M33" s="38" t="n">
        <f aca="false">IFERROR(Counts!V33/Counts!P33,"")</f>
        <v>0.116279069767442</v>
      </c>
      <c r="N33" s="38" t="n">
        <f aca="false">IFERROR(Counts!AD33/Counts!AC33,"")</f>
        <v>0.113207547169811</v>
      </c>
      <c r="O33" s="38" t="n">
        <f aca="false">IFERROR(Counts!AE33/Counts!AC33,"")</f>
        <v>0.415094339622642</v>
      </c>
      <c r="P33" s="39" t="n">
        <f aca="false">IFERROR(Counts!AG33/Counts!AF33,"")</f>
        <v>86.633962264151</v>
      </c>
      <c r="Q33" s="38" t="n">
        <f aca="false">IFERROR(Counts!AH33/Counts!AC33,"")</f>
        <v>0.245283018867925</v>
      </c>
      <c r="R33" s="38" t="n">
        <f aca="false">IFERROR(Counts!N33/Counts!M33,"")</f>
        <v>0.277486910994764</v>
      </c>
      <c r="S33" s="38" t="n">
        <f aca="false">IFERROR(Counts!K33/Counts!J33,"")</f>
        <v>0.654970760233918</v>
      </c>
      <c r="T33" s="38" t="n">
        <f aca="false">IFERROR(Counts!I33/Counts!H33,"")</f>
        <v>0.309090909090909</v>
      </c>
      <c r="U33" s="38" t="n">
        <f aca="false">IFERROR(1-Counts!L33/Counts!K33,"")</f>
        <v>0.767857142857143</v>
      </c>
      <c r="V33" s="39" t="n">
        <f aca="false">IFERROR(Counts!AJ33/Counts!AI33,"")</f>
        <v>73.831914893617</v>
      </c>
      <c r="W33" s="38" t="n">
        <f aca="false">IFERROR(Counts!AK33/Counts!AI33,"")</f>
        <v>0.382978723404255</v>
      </c>
      <c r="X33" s="40" t="n">
        <f aca="false">IFERROR(Counts!O33,"")</f>
        <v>-3.132</v>
      </c>
      <c r="Y33" s="36" t="n">
        <f aca="false">IFERROR(INDEX('Season Counts'!$Y$2:$Y$740,$AF33)/INDEX('Season Counts'!$X$2:$X$740,$AF33),"")</f>
        <v>0.32265034965035</v>
      </c>
      <c r="Z33" s="37" t="n">
        <f aca="false">IFERROR(J33-Y33,"")</f>
        <v>0.00503200329082681</v>
      </c>
      <c r="AA33" s="38" t="n">
        <f aca="false">IFERROR(INDEX('Season Counts'!$K$2:$K$740,$AF33)/INDEX('Season Counts'!$J$2:$J$740,$AF33),"")</f>
        <v>0.253026634382567</v>
      </c>
      <c r="AB33" s="41" t="n">
        <f aca="false">IFERROR(R33-AA33,"")</f>
        <v>0.0244602766121979</v>
      </c>
      <c r="AC33" s="39" t="n">
        <f aca="false">IFERROR(INDEX('Season Counts'!$AG$2:$AG$740,$AF33)/INDEX('Season Counts'!$AF$2:$AF$740,$AF33),"")</f>
        <v>73.7952526799388</v>
      </c>
      <c r="AD33" s="40" t="n">
        <f aca="false">IFERROR(V33-AC33,"")</f>
        <v>0.0366622136782553</v>
      </c>
      <c r="AE33" s="4" t="str">
        <f aca="false">IF(D33&lt;Guide!$C$21,"Low PA",IF(TRIM(IF(ISNUMBER(AD33),IF(N(AD33)&lt;=-Guide!$C$24,"▼ Bat Speed  ",IF(N(AD33)&gt;=Guide!$C$24,"▲ Bat Speed  ","")),"")&amp;IF(N(Z33)&gt;=Guide!$C$22,"▲ Contact  ","")&amp;IF(N(Z33)&lt;=-Guide!$C$22,"▼ Contact  ","")&amp;IF(N(AB33)&gt;=Guide!$C$23,"▲ Chase  ","")&amp;IF(N(AB33)&lt;=-Guide!$C$23,"▼ Chase  ",""))="","Stable",TRIM(IF(ISNUMBER(AD33),IF(N(AD33)&lt;=-Guide!$C$24,"▼ Bat Speed  ",IF(N(AD33)&gt;=Guide!$C$24,"▲ Bat Speed  ","")),"")&amp;IF(N(Z33)&gt;=Guide!$C$22,"▲ Contact  ","")&amp;IF(N(Z33)&lt;=-Guide!$C$22,"▼ Contact  ","")&amp;IF(N(AB33)&gt;=Guide!$C$23,"▲ Chase  ","")&amp;IF(N(AB33)&lt;=-Guide!$C$23,"▼ Chase  ",""))))</f>
        <v>Stable</v>
      </c>
      <c r="AF33" s="35" t="n">
        <f aca="false">MATCH(Counts!A33,'Season Counts'!$A$2:$A$740,0)</f>
        <v>6</v>
      </c>
    </row>
    <row r="34" customFormat="false" ht="15" hidden="false" customHeight="false" outlineLevel="0" collapsed="false">
      <c r="A34" s="34" t="str">
        <f aca="false">Counts!B34</f>
        <v>ATH</v>
      </c>
      <c r="B34" s="5" t="str">
        <f aca="false">Counts!C34</f>
        <v>Zack Gelof</v>
      </c>
      <c r="C34" s="34" t="str">
        <f aca="false">Counts!F34</f>
        <v>Sep</v>
      </c>
      <c r="D34" s="35" t="n">
        <f aca="false">IFERROR(Counts!P34,"")</f>
        <v>102</v>
      </c>
      <c r="E34" s="36" t="n">
        <f aca="false">IFERROR(Counts!R34/Counts!Q34,"")</f>
        <v>0.268817204301075</v>
      </c>
      <c r="F34" s="36" t="n">
        <f aca="false">IFERROR((Counts!R34+Counts!V34+Counts!W34)/(Counts!Q34+Counts!V34+Counts!W34+Counts!X34),"")</f>
        <v>0.333333333333333</v>
      </c>
      <c r="G34" s="36" t="n">
        <f aca="false">IFERROR((Counts!R34+Counts!S34+2*Counts!T34+3*Counts!U34)/Counts!Q34,"")</f>
        <v>0.580645161290323</v>
      </c>
      <c r="H34" s="35" t="n">
        <f aca="false">IFERROR(Counts!U34,"")</f>
        <v>8</v>
      </c>
      <c r="I34" s="36" t="n">
        <f aca="false">IFERROR(Counts!Z34/Counts!AA34,"")</f>
        <v>0.38960396039604</v>
      </c>
      <c r="J34" s="36" t="n">
        <f aca="false">IFERROR(Counts!AB34/Counts!AA34,"")</f>
        <v>0.396881188118812</v>
      </c>
      <c r="K34" s="37" t="n">
        <f aca="false">IFERROR((Counts!AB34-Counts!Z34)/Counts!AA34,"")</f>
        <v>0.00727722772277227</v>
      </c>
      <c r="L34" s="38" t="n">
        <f aca="false">IFERROR(Counts!Y34/Counts!P34,"")</f>
        <v>0.225490196078431</v>
      </c>
      <c r="M34" s="38" t="n">
        <f aca="false">IFERROR(Counts!V34/Counts!P34,"")</f>
        <v>0.0686274509803922</v>
      </c>
      <c r="N34" s="38" t="n">
        <f aca="false">IFERROR(Counts!AD34/Counts!AC34,"")</f>
        <v>0.2</v>
      </c>
      <c r="O34" s="38" t="n">
        <f aca="false">IFERROR(Counts!AE34/Counts!AC34,"")</f>
        <v>0.471428571428571</v>
      </c>
      <c r="P34" s="39" t="n">
        <f aca="false">IFERROR(Counts!AG34/Counts!AF34,"")</f>
        <v>91.9376811594203</v>
      </c>
      <c r="Q34" s="38" t="n">
        <f aca="false">IFERROR(Counts!AH34/Counts!AC34,"")</f>
        <v>0.385714285714286</v>
      </c>
      <c r="R34" s="38" t="n">
        <f aca="false">IFERROR(Counts!N34/Counts!M34,"")</f>
        <v>0.260416666666667</v>
      </c>
      <c r="S34" s="38" t="n">
        <f aca="false">IFERROR(Counts!K34/Counts!J34,"")</f>
        <v>0.710659898477157</v>
      </c>
      <c r="T34" s="38" t="n">
        <f aca="false">IFERROR(Counts!I34/Counts!H34,"")</f>
        <v>0.278947368421053</v>
      </c>
      <c r="U34" s="38" t="n">
        <f aca="false">IFERROR(1-Counts!L34/Counts!K34,"")</f>
        <v>0.757142857142857</v>
      </c>
      <c r="V34" s="39" t="n">
        <f aca="false">IFERROR(Counts!AJ34/Counts!AI34,"")</f>
        <v>73.7354651162791</v>
      </c>
      <c r="W34" s="38" t="n">
        <f aca="false">IFERROR(Counts!AK34/Counts!AI34,"")</f>
        <v>0.296511627906977</v>
      </c>
      <c r="X34" s="40" t="n">
        <f aca="false">IFERROR(Counts!O34,"")</f>
        <v>8.959</v>
      </c>
      <c r="Y34" s="36" t="n">
        <f aca="false">IFERROR(INDEX('Season Counts'!$Y$2:$Y$740,$AF34)/INDEX('Season Counts'!$X$2:$X$740,$AF34),"")</f>
        <v>0.32265034965035</v>
      </c>
      <c r="Z34" s="37" t="n">
        <f aca="false">IFERROR(J34-Y34,"")</f>
        <v>0.0742308384684622</v>
      </c>
      <c r="AA34" s="38" t="n">
        <f aca="false">IFERROR(INDEX('Season Counts'!$K$2:$K$740,$AF34)/INDEX('Season Counts'!$J$2:$J$740,$AF34),"")</f>
        <v>0.253026634382567</v>
      </c>
      <c r="AB34" s="41" t="n">
        <f aca="false">IFERROR(R34-AA34,"")</f>
        <v>0.00739003228410012</v>
      </c>
      <c r="AC34" s="39" t="n">
        <f aca="false">IFERROR(INDEX('Season Counts'!$AG$2:$AG$740,$AF34)/INDEX('Season Counts'!$AF$2:$AF$740,$AF34),"")</f>
        <v>73.7952526799388</v>
      </c>
      <c r="AD34" s="40" t="n">
        <f aca="false">IFERROR(V34-AC34,"")</f>
        <v>-0.0597875636596825</v>
      </c>
      <c r="AE34" s="4" t="str">
        <f aca="false">IF(D34&lt;Guide!$C$21,"Low PA",IF(TRIM(IF(ISNUMBER(AD34),IF(N(AD34)&lt;=-Guide!$C$24,"▼ Bat Speed  ",IF(N(AD34)&gt;=Guide!$C$24,"▲ Bat Speed  ","")),"")&amp;IF(N(Z34)&gt;=Guide!$C$22,"▲ Contact  ","")&amp;IF(N(Z34)&lt;=-Guide!$C$22,"▼ Contact  ","")&amp;IF(N(AB34)&gt;=Guide!$C$23,"▲ Chase  ","")&amp;IF(N(AB34)&lt;=-Guide!$C$23,"▼ Chase  ",""))="","Stable",TRIM(IF(ISNUMBER(AD34),IF(N(AD34)&lt;=-Guide!$C$24,"▼ Bat Speed  ",IF(N(AD34)&gt;=Guide!$C$24,"▲ Bat Speed  ","")),"")&amp;IF(N(Z34)&gt;=Guide!$C$22,"▲ Contact  ","")&amp;IF(N(Z34)&lt;=-Guide!$C$22,"▼ Contact  ","")&amp;IF(N(AB34)&gt;=Guide!$C$23,"▲ Chase  ","")&amp;IF(N(AB34)&lt;=-Guide!$C$23,"▼ Chase  ",""))))</f>
        <v>▲ Contact</v>
      </c>
      <c r="AF34" s="35" t="n">
        <f aca="false">MATCH(Counts!A34,'Season Counts'!$A$2:$A$740,0)</f>
        <v>6</v>
      </c>
    </row>
    <row r="35" customFormat="false" ht="15" hidden="false" customHeight="false" outlineLevel="0" collapsed="false">
      <c r="A35" s="34" t="str">
        <f aca="false">Counts!B35</f>
        <v>ATH</v>
      </c>
      <c r="B35" s="5" t="str">
        <f aca="false">Counts!C35</f>
        <v>Nick Kurtz</v>
      </c>
      <c r="C35" s="34" t="str">
        <f aca="false">Counts!F35</f>
        <v>Mar-Apr</v>
      </c>
      <c r="D35" s="35" t="n">
        <f aca="false">IFERROR(Counts!P35,"")</f>
        <v>139</v>
      </c>
      <c r="E35" s="36" t="n">
        <f aca="false">IFERROR(Counts!R35/Counts!Q35,"")</f>
        <v>0.245283018867925</v>
      </c>
      <c r="F35" s="36" t="n">
        <f aca="false">IFERROR((Counts!R35+Counts!V35+Counts!W35)/(Counts!Q35+Counts!V35+Counts!W35+Counts!X35),"")</f>
        <v>0.424460431654676</v>
      </c>
      <c r="G35" s="36" t="n">
        <f aca="false">IFERROR((Counts!R35+Counts!S35+2*Counts!T35+3*Counts!U35)/Counts!Q35,"")</f>
        <v>0.433962264150943</v>
      </c>
      <c r="H35" s="35" t="n">
        <f aca="false">IFERROR(Counts!U35,"")</f>
        <v>5</v>
      </c>
      <c r="I35" s="36" t="n">
        <f aca="false">IFERROR(Counts!Z35/Counts!AA35,"")</f>
        <v>0.377407407407407</v>
      </c>
      <c r="J35" s="36" t="n">
        <f aca="false">IFERROR(Counts!AB35/Counts!AA35,"")</f>
        <v>0.407259259259259</v>
      </c>
      <c r="K35" s="37" t="n">
        <f aca="false">IFERROR((Counts!AB35-Counts!Z35)/Counts!AA35,"")</f>
        <v>0.0298518518518518</v>
      </c>
      <c r="L35" s="38" t="n">
        <f aca="false">IFERROR(Counts!Y35/Counts!P35,"")</f>
        <v>0.323741007194245</v>
      </c>
      <c r="M35" s="38" t="n">
        <f aca="false">IFERROR(Counts!V35/Counts!P35,"")</f>
        <v>0.237410071942446</v>
      </c>
      <c r="N35" s="38" t="n">
        <f aca="false">IFERROR(Counts!AD35/Counts!AC35,"")</f>
        <v>0.213114754098361</v>
      </c>
      <c r="O35" s="38" t="n">
        <f aca="false">IFERROR(Counts!AE35/Counts!AC35,"")</f>
        <v>0.60655737704918</v>
      </c>
      <c r="P35" s="39" t="n">
        <f aca="false">IFERROR(Counts!AG35/Counts!AF35,"")</f>
        <v>96.4081967213115</v>
      </c>
      <c r="Q35" s="38" t="n">
        <f aca="false">IFERROR(Counts!AH35/Counts!AC35,"")</f>
        <v>0.475409836065574</v>
      </c>
      <c r="R35" s="38" t="n">
        <f aca="false">IFERROR(Counts!N35/Counts!M35,"")</f>
        <v>0.212464589235127</v>
      </c>
      <c r="S35" s="38" t="n">
        <f aca="false">IFERROR(Counts!K35/Counts!J35,"")</f>
        <v>0.592982456140351</v>
      </c>
      <c r="T35" s="38" t="n">
        <f aca="false">IFERROR(Counts!I35/Counts!H35,"")</f>
        <v>0.336065573770492</v>
      </c>
      <c r="U35" s="38" t="n">
        <f aca="false">IFERROR(1-Counts!L35/Counts!K35,"")</f>
        <v>0.763313609467456</v>
      </c>
      <c r="V35" s="39" t="n">
        <f aca="false">IFERROR(Counts!AJ35/Counts!AI35,"")</f>
        <v>77.7150234741784</v>
      </c>
      <c r="W35" s="38" t="n">
        <f aca="false">IFERROR(Counts!AK35/Counts!AI35,"")</f>
        <v>0.774647887323944</v>
      </c>
      <c r="X35" s="40" t="n">
        <f aca="false">IFERROR(Counts!O35,"")</f>
        <v>5.641</v>
      </c>
      <c r="Y35" s="36" t="n">
        <f aca="false">IFERROR(INDEX('Season Counts'!$Y$2:$Y$740,$AF35)/INDEX('Season Counts'!$X$2:$X$740,$AF35),"")</f>
        <v>0.373992924528302</v>
      </c>
      <c r="Z35" s="37" t="n">
        <f aca="false">IFERROR(J35-Y35,"")</f>
        <v>0.0332663347309573</v>
      </c>
      <c r="AA35" s="38" t="n">
        <f aca="false">IFERROR(INDEX('Season Counts'!$K$2:$K$740,$AF35)/INDEX('Season Counts'!$J$2:$J$740,$AF35),"")</f>
        <v>0.233466933867735</v>
      </c>
      <c r="AB35" s="41" t="n">
        <f aca="false">IFERROR(R35-AA35,"")</f>
        <v>-0.021002344632608</v>
      </c>
      <c r="AC35" s="39" t="n">
        <f aca="false">IFERROR(INDEX('Season Counts'!$AG$2:$AG$740,$AF35)/INDEX('Season Counts'!$AF$2:$AF$740,$AF35),"")</f>
        <v>78.2567771084337</v>
      </c>
      <c r="AD35" s="40" t="n">
        <f aca="false">IFERROR(V35-AC35,"")</f>
        <v>-0.541753634255343</v>
      </c>
      <c r="AE35" s="4" t="str">
        <f aca="false">IF(D35&lt;Guide!$C$21,"Low PA",IF(TRIM(IF(ISNUMBER(AD35),IF(N(AD35)&lt;=-Guide!$C$24,"▼ Bat Speed  ",IF(N(AD35)&gt;=Guide!$C$24,"▲ Bat Speed  ","")),"")&amp;IF(N(Z35)&gt;=Guide!$C$22,"▲ Contact  ","")&amp;IF(N(Z35)&lt;=-Guide!$C$22,"▼ Contact  ","")&amp;IF(N(AB35)&gt;=Guide!$C$23,"▲ Chase  ","")&amp;IF(N(AB35)&lt;=-Guide!$C$23,"▼ Chase  ",""))="","Stable",TRIM(IF(ISNUMBER(AD35),IF(N(AD35)&lt;=-Guide!$C$24,"▼ Bat Speed  ",IF(N(AD35)&gt;=Guide!$C$24,"▲ Bat Speed  ","")),"")&amp;IF(N(Z35)&gt;=Guide!$C$22,"▲ Contact  ","")&amp;IF(N(Z35)&lt;=-Guide!$C$22,"▼ Contact  ","")&amp;IF(N(AB35)&gt;=Guide!$C$23,"▲ Chase  ","")&amp;IF(N(AB35)&lt;=-Guide!$C$23,"▼ Chase  ",""))))</f>
        <v>Stable</v>
      </c>
      <c r="AF35" s="35" t="n">
        <f aca="false">MATCH(Counts!A35,'Season Counts'!$A$2:$A$740,0)</f>
        <v>7</v>
      </c>
    </row>
    <row r="36" customFormat="false" ht="15" hidden="false" customHeight="false" outlineLevel="0" collapsed="false">
      <c r="A36" s="34" t="str">
        <f aca="false">Counts!B36</f>
        <v>ATH</v>
      </c>
      <c r="B36" s="5" t="str">
        <f aca="false">Counts!C36</f>
        <v>Nick Kurtz</v>
      </c>
      <c r="C36" s="34" t="str">
        <f aca="false">Counts!F36</f>
        <v>May</v>
      </c>
      <c r="D36" s="35" t="n">
        <f aca="false">IFERROR(Counts!P36,"")</f>
        <v>125</v>
      </c>
      <c r="E36" s="36" t="n">
        <f aca="false">IFERROR(Counts!R36/Counts!Q36,"")</f>
        <v>0.333333333333333</v>
      </c>
      <c r="F36" s="36" t="n">
        <f aca="false">IFERROR((Counts!R36+Counts!V36+Counts!W36)/(Counts!Q36+Counts!V36+Counts!W36+Counts!X36),"")</f>
        <v>0.456</v>
      </c>
      <c r="G36" s="36" t="n">
        <f aca="false">IFERROR((Counts!R36+Counts!S36+2*Counts!T36+3*Counts!U36)/Counts!Q36,"")</f>
        <v>0.568627450980392</v>
      </c>
      <c r="H36" s="35" t="n">
        <f aca="false">IFERROR(Counts!U36,"")</f>
        <v>5</v>
      </c>
      <c r="I36" s="36" t="n">
        <f aca="false">IFERROR(Counts!Z36/Counts!AA36,"")</f>
        <v>0.438617886178862</v>
      </c>
      <c r="J36" s="36" t="n">
        <f aca="false">IFERROR(Counts!AB36/Counts!AA36,"")</f>
        <v>0.374276422764228</v>
      </c>
      <c r="K36" s="37" t="n">
        <f aca="false">IFERROR((Counts!AB36-Counts!Z36)/Counts!AA36,"")</f>
        <v>-0.0643414634146342</v>
      </c>
      <c r="L36" s="38" t="n">
        <f aca="false">IFERROR(Counts!Y36/Counts!P36,"")</f>
        <v>0.256</v>
      </c>
      <c r="M36" s="38" t="n">
        <f aca="false">IFERROR(Counts!V36/Counts!P36,"")</f>
        <v>0.168</v>
      </c>
      <c r="N36" s="38" t="n">
        <f aca="false">IFERROR(Counts!AD36/Counts!AC36,"")</f>
        <v>0.157142857142857</v>
      </c>
      <c r="O36" s="38" t="n">
        <f aca="false">IFERROR(Counts!AE36/Counts!AC36,"")</f>
        <v>0.557142857142857</v>
      </c>
      <c r="P36" s="39" t="n">
        <f aca="false">IFERROR(Counts!AG36/Counts!AF36,"")</f>
        <v>91.43</v>
      </c>
      <c r="Q36" s="38" t="n">
        <f aca="false">IFERROR(Counts!AH36/Counts!AC36,"")</f>
        <v>0.342857142857143</v>
      </c>
      <c r="R36" s="38" t="n">
        <f aca="false">IFERROR(Counts!N36/Counts!M36,"")</f>
        <v>0.210332103321033</v>
      </c>
      <c r="S36" s="38" t="n">
        <f aca="false">IFERROR(Counts!K36/Counts!J36,"")</f>
        <v>0.670995670995671</v>
      </c>
      <c r="T36" s="38" t="n">
        <f aca="false">IFERROR(Counts!I36/Counts!H36,"")</f>
        <v>0.320754716981132</v>
      </c>
      <c r="U36" s="38" t="n">
        <f aca="false">IFERROR(1-Counts!L36/Counts!K36,"")</f>
        <v>0.787096774193548</v>
      </c>
      <c r="V36" s="39" t="n">
        <f aca="false">IFERROR(Counts!AJ36/Counts!AI36,"")</f>
        <v>78.5297872340426</v>
      </c>
      <c r="W36" s="38" t="n">
        <f aca="false">IFERROR(Counts!AK36/Counts!AI36,"")</f>
        <v>0.845744680851064</v>
      </c>
      <c r="X36" s="40" t="n">
        <f aca="false">IFERROR(Counts!O36,"")</f>
        <v>12.062</v>
      </c>
      <c r="Y36" s="36" t="n">
        <f aca="false">IFERROR(INDEX('Season Counts'!$Y$2:$Y$740,$AF36)/INDEX('Season Counts'!$X$2:$X$740,$AF36),"")</f>
        <v>0.373992924528302</v>
      </c>
      <c r="Z36" s="37" t="n">
        <f aca="false">IFERROR(J36-Y36,"")</f>
        <v>0.000283498235925772</v>
      </c>
      <c r="AA36" s="38" t="n">
        <f aca="false">IFERROR(INDEX('Season Counts'!$K$2:$K$740,$AF36)/INDEX('Season Counts'!$J$2:$J$740,$AF36),"")</f>
        <v>0.233466933867735</v>
      </c>
      <c r="AB36" s="41" t="n">
        <f aca="false">IFERROR(R36-AA36,"")</f>
        <v>-0.0231348305467023</v>
      </c>
      <c r="AC36" s="39" t="n">
        <f aca="false">IFERROR(INDEX('Season Counts'!$AG$2:$AG$740,$AF36)/INDEX('Season Counts'!$AF$2:$AF$740,$AF36),"")</f>
        <v>78.2567771084337</v>
      </c>
      <c r="AD36" s="40" t="n">
        <f aca="false">IFERROR(V36-AC36,"")</f>
        <v>0.27301012560882</v>
      </c>
      <c r="AE36" s="4" t="str">
        <f aca="false">IF(D36&lt;Guide!$C$21,"Low PA",IF(TRIM(IF(ISNUMBER(AD36),IF(N(AD36)&lt;=-Guide!$C$24,"▼ Bat Speed  ",IF(N(AD36)&gt;=Guide!$C$24,"▲ Bat Speed  ","")),"")&amp;IF(N(Z36)&gt;=Guide!$C$22,"▲ Contact  ","")&amp;IF(N(Z36)&lt;=-Guide!$C$22,"▼ Contact  ","")&amp;IF(N(AB36)&gt;=Guide!$C$23,"▲ Chase  ","")&amp;IF(N(AB36)&lt;=-Guide!$C$23,"▼ Chase  ",""))="","Stable",TRIM(IF(ISNUMBER(AD36),IF(N(AD36)&lt;=-Guide!$C$24,"▼ Bat Speed  ",IF(N(AD36)&gt;=Guide!$C$24,"▲ Bat Speed  ","")),"")&amp;IF(N(Z36)&gt;=Guide!$C$22,"▲ Contact  ","")&amp;IF(N(Z36)&lt;=-Guide!$C$22,"▼ Contact  ","")&amp;IF(N(AB36)&gt;=Guide!$C$23,"▲ Chase  ","")&amp;IF(N(AB36)&lt;=-Guide!$C$23,"▼ Chase  ",""))))</f>
        <v>Stable</v>
      </c>
      <c r="AF36" s="35" t="n">
        <f aca="false">MATCH(Counts!A36,'Season Counts'!$A$2:$A$740,0)</f>
        <v>7</v>
      </c>
    </row>
    <row r="37" customFormat="false" ht="15" hidden="false" customHeight="false" outlineLevel="0" collapsed="false">
      <c r="A37" s="34" t="str">
        <f aca="false">Counts!B37</f>
        <v>ATH</v>
      </c>
      <c r="B37" s="5" t="str">
        <f aca="false">Counts!C37</f>
        <v>Nick Kurtz</v>
      </c>
      <c r="C37" s="34" t="str">
        <f aca="false">Counts!F37</f>
        <v>Jun</v>
      </c>
      <c r="D37" s="35" t="n">
        <f aca="false">IFERROR(Counts!P37,"")</f>
        <v>121</v>
      </c>
      <c r="E37" s="36" t="n">
        <f aca="false">IFERROR(Counts!R37/Counts!Q37,"")</f>
        <v>0.25</v>
      </c>
      <c r="F37" s="36" t="n">
        <f aca="false">IFERROR((Counts!R37+Counts!V37+Counts!W37)/(Counts!Q37+Counts!V37+Counts!W37+Counts!X37),"")</f>
        <v>0.380165289256198</v>
      </c>
      <c r="G37" s="36" t="n">
        <f aca="false">IFERROR((Counts!R37+Counts!S37+2*Counts!T37+3*Counts!U37)/Counts!Q37,"")</f>
        <v>0.55</v>
      </c>
      <c r="H37" s="35" t="n">
        <f aca="false">IFERROR(Counts!U37,"")</f>
        <v>9</v>
      </c>
      <c r="I37" s="36" t="n">
        <f aca="false">IFERROR(Counts!Z37/Counts!AA37,"")</f>
        <v>0.393589743589744</v>
      </c>
      <c r="J37" s="36" t="n">
        <f aca="false">IFERROR(Counts!AB37/Counts!AA37,"")</f>
        <v>0.38117094017094</v>
      </c>
      <c r="K37" s="37" t="n">
        <f aca="false">IFERROR((Counts!AB37-Counts!Z37)/Counts!AA37,"")</f>
        <v>-0.0124188034188034</v>
      </c>
      <c r="L37" s="38" t="n">
        <f aca="false">IFERROR(Counts!Y37/Counts!P37,"")</f>
        <v>0.338842975206612</v>
      </c>
      <c r="M37" s="38" t="n">
        <f aca="false">IFERROR(Counts!V37/Counts!P37,"")</f>
        <v>0.173553719008264</v>
      </c>
      <c r="N37" s="38" t="n">
        <f aca="false">IFERROR(Counts!AD37/Counts!AC37,"")</f>
        <v>0.186440677966102</v>
      </c>
      <c r="O37" s="38" t="n">
        <f aca="false">IFERROR(Counts!AE37/Counts!AC37,"")</f>
        <v>0.576271186440678</v>
      </c>
      <c r="P37" s="39" t="n">
        <f aca="false">IFERROR(Counts!AG37/Counts!AF37,"")</f>
        <v>94.0305084745763</v>
      </c>
      <c r="Q37" s="38" t="n">
        <f aca="false">IFERROR(Counts!AH37/Counts!AC37,"")</f>
        <v>0.406779661016949</v>
      </c>
      <c r="R37" s="38" t="n">
        <f aca="false">IFERROR(Counts!N37/Counts!M37,"")</f>
        <v>0.249056603773585</v>
      </c>
      <c r="S37" s="38" t="n">
        <f aca="false">IFERROR(Counts!K37/Counts!J37,"")</f>
        <v>0.720338983050847</v>
      </c>
      <c r="T37" s="38" t="n">
        <f aca="false">IFERROR(Counts!I37/Counts!H37,"")</f>
        <v>0.327731092436975</v>
      </c>
      <c r="U37" s="38" t="n">
        <f aca="false">IFERROR(1-Counts!L37/Counts!K37,"")</f>
        <v>0.752941176470588</v>
      </c>
      <c r="V37" s="39" t="n">
        <f aca="false">IFERROR(Counts!AJ37/Counts!AI37,"")</f>
        <v>78.7982456140351</v>
      </c>
      <c r="W37" s="38" t="n">
        <f aca="false">IFERROR(Counts!AK37/Counts!AI37,"")</f>
        <v>0.859649122807018</v>
      </c>
      <c r="X37" s="40" t="n">
        <f aca="false">IFERROR(Counts!O37,"")</f>
        <v>11.233</v>
      </c>
      <c r="Y37" s="36" t="n">
        <f aca="false">IFERROR(INDEX('Season Counts'!$Y$2:$Y$740,$AF37)/INDEX('Season Counts'!$X$2:$X$740,$AF37),"")</f>
        <v>0.373992924528302</v>
      </c>
      <c r="Z37" s="37" t="n">
        <f aca="false">IFERROR(J37-Y37,"")</f>
        <v>0.00717801564263826</v>
      </c>
      <c r="AA37" s="38" t="n">
        <f aca="false">IFERROR(INDEX('Season Counts'!$K$2:$K$740,$AF37)/INDEX('Season Counts'!$J$2:$J$740,$AF37),"")</f>
        <v>0.233466933867735</v>
      </c>
      <c r="AB37" s="41" t="n">
        <f aca="false">IFERROR(R37-AA37,"")</f>
        <v>0.0155896699058494</v>
      </c>
      <c r="AC37" s="39" t="n">
        <f aca="false">IFERROR(INDEX('Season Counts'!$AG$2:$AG$740,$AF37)/INDEX('Season Counts'!$AF$2:$AF$740,$AF37),"")</f>
        <v>78.2567771084337</v>
      </c>
      <c r="AD37" s="40" t="n">
        <f aca="false">IFERROR(V37-AC37,"")</f>
        <v>0.541468505601344</v>
      </c>
      <c r="AE37" s="4" t="str">
        <f aca="false">IF(D37&lt;Guide!$C$21,"Low PA",IF(TRIM(IF(ISNUMBER(AD37),IF(N(AD37)&lt;=-Guide!$C$24,"▼ Bat Speed  ",IF(N(AD37)&gt;=Guide!$C$24,"▲ Bat Speed  ","")),"")&amp;IF(N(Z37)&gt;=Guide!$C$22,"▲ Contact  ","")&amp;IF(N(Z37)&lt;=-Guide!$C$22,"▼ Contact  ","")&amp;IF(N(AB37)&gt;=Guide!$C$23,"▲ Chase  ","")&amp;IF(N(AB37)&lt;=-Guide!$C$23,"▼ Chase  ",""))="","Stable",TRIM(IF(ISNUMBER(AD37),IF(N(AD37)&lt;=-Guide!$C$24,"▼ Bat Speed  ",IF(N(AD37)&gt;=Guide!$C$24,"▲ Bat Speed  ","")),"")&amp;IF(N(Z37)&gt;=Guide!$C$22,"▲ Contact  ","")&amp;IF(N(Z37)&lt;=-Guide!$C$22,"▼ Contact  ","")&amp;IF(N(AB37)&gt;=Guide!$C$23,"▲ Chase  ","")&amp;IF(N(AB37)&lt;=-Guide!$C$23,"▼ Chase  ",""))))</f>
        <v>Stable</v>
      </c>
      <c r="AF37" s="35" t="n">
        <f aca="false">MATCH(Counts!A37,'Season Counts'!$A$2:$A$740,0)</f>
        <v>7</v>
      </c>
    </row>
    <row r="38" customFormat="false" ht="15" hidden="false" customHeight="false" outlineLevel="0" collapsed="false">
      <c r="A38" s="34" t="str">
        <f aca="false">Counts!B38</f>
        <v>ATH</v>
      </c>
      <c r="B38" s="5" t="str">
        <f aca="false">Counts!C38</f>
        <v>Nick Kurtz</v>
      </c>
      <c r="C38" s="34" t="str">
        <f aca="false">Counts!F38</f>
        <v>Jul</v>
      </c>
      <c r="D38" s="35" t="n">
        <f aca="false">IFERROR(Counts!P38,"")</f>
        <v>49</v>
      </c>
      <c r="E38" s="36" t="n">
        <f aca="false">IFERROR(Counts!R38/Counts!Q38,"")</f>
        <v>0.113636363636364</v>
      </c>
      <c r="F38" s="36" t="n">
        <f aca="false">IFERROR((Counts!R38+Counts!V38+Counts!W38)/(Counts!Q38+Counts!V38+Counts!W38+Counts!X38),"")</f>
        <v>0.204081632653061</v>
      </c>
      <c r="G38" s="36" t="n">
        <f aca="false">IFERROR((Counts!R38+Counts!S38+2*Counts!T38+3*Counts!U38)/Counts!Q38,"")</f>
        <v>0.25</v>
      </c>
      <c r="H38" s="35" t="n">
        <f aca="false">IFERROR(Counts!U38,"")</f>
        <v>2</v>
      </c>
      <c r="I38" s="36" t="n">
        <f aca="false">IFERROR(Counts!Z38/Counts!AA38,"")</f>
        <v>0.208163265306122</v>
      </c>
      <c r="J38" s="36" t="n">
        <f aca="false">IFERROR(Counts!AB38/Counts!AA38,"")</f>
        <v>0.264489795918367</v>
      </c>
      <c r="K38" s="37" t="n">
        <f aca="false">IFERROR((Counts!AB38-Counts!Z38)/Counts!AA38,"")</f>
        <v>0.0563265306122449</v>
      </c>
      <c r="L38" s="38" t="n">
        <f aca="false">IFERROR(Counts!Y38/Counts!P38,"")</f>
        <v>0.469387755102041</v>
      </c>
      <c r="M38" s="38" t="n">
        <f aca="false">IFERROR(Counts!V38/Counts!P38,"")</f>
        <v>0.0816326530612245</v>
      </c>
      <c r="N38" s="38" t="n">
        <f aca="false">IFERROR(Counts!AD38/Counts!AC38,"")</f>
        <v>0.142857142857143</v>
      </c>
      <c r="O38" s="38" t="n">
        <f aca="false">IFERROR(Counts!AE38/Counts!AC38,"")</f>
        <v>0.523809523809524</v>
      </c>
      <c r="P38" s="39" t="n">
        <f aca="false">IFERROR(Counts!AG38/Counts!AF38,"")</f>
        <v>86.5666666666667</v>
      </c>
      <c r="Q38" s="38" t="n">
        <f aca="false">IFERROR(Counts!AH38/Counts!AC38,"")</f>
        <v>0.380952380952381</v>
      </c>
      <c r="R38" s="38" t="n">
        <f aca="false">IFERROR(Counts!N38/Counts!M38,"")</f>
        <v>0.321100917431193</v>
      </c>
      <c r="S38" s="38" t="n">
        <f aca="false">IFERROR(Counts!K38/Counts!J38,"")</f>
        <v>0.715789473684211</v>
      </c>
      <c r="T38" s="38" t="n">
        <f aca="false">IFERROR(Counts!I38/Counts!H38,"")</f>
        <v>0.368932038834951</v>
      </c>
      <c r="U38" s="38" t="n">
        <f aca="false">IFERROR(1-Counts!L38/Counts!K38,"")</f>
        <v>0.808823529411765</v>
      </c>
      <c r="V38" s="39" t="n">
        <f aca="false">IFERROR(Counts!AJ38/Counts!AI38,"")</f>
        <v>77.9467391304348</v>
      </c>
      <c r="W38" s="38" t="n">
        <f aca="false">IFERROR(Counts!AK38/Counts!AI38,"")</f>
        <v>0.75</v>
      </c>
      <c r="X38" s="40" t="n">
        <f aca="false">IFERROR(Counts!O38,"")</f>
        <v>-2.718</v>
      </c>
      <c r="Y38" s="36" t="n">
        <f aca="false">IFERROR(INDEX('Season Counts'!$Y$2:$Y$740,$AF38)/INDEX('Season Counts'!$X$2:$X$740,$AF38),"")</f>
        <v>0.373992924528302</v>
      </c>
      <c r="Z38" s="37" t="n">
        <f aca="false">IFERROR(J38-Y38,"")</f>
        <v>-0.109503128609935</v>
      </c>
      <c r="AA38" s="38" t="n">
        <f aca="false">IFERROR(INDEX('Season Counts'!$K$2:$K$740,$AF38)/INDEX('Season Counts'!$J$2:$J$740,$AF38),"")</f>
        <v>0.233466933867735</v>
      </c>
      <c r="AB38" s="41" t="n">
        <f aca="false">IFERROR(R38-AA38,"")</f>
        <v>0.0876339835634572</v>
      </c>
      <c r="AC38" s="39" t="n">
        <f aca="false">IFERROR(INDEX('Season Counts'!$AG$2:$AG$740,$AF38)/INDEX('Season Counts'!$AF$2:$AF$740,$AF38),"")</f>
        <v>78.2567771084337</v>
      </c>
      <c r="AD38" s="40" t="n">
        <f aca="false">IFERROR(V38-AC38,"")</f>
        <v>-0.310037977998945</v>
      </c>
      <c r="AE38" s="4" t="str">
        <f aca="false">IF(D38&lt;Guide!$C$21,"Low PA",IF(TRIM(IF(ISNUMBER(AD38),IF(N(AD38)&lt;=-Guide!$C$24,"▼ Bat Speed  ",IF(N(AD38)&gt;=Guide!$C$24,"▲ Bat Speed  ","")),"")&amp;IF(N(Z38)&gt;=Guide!$C$22,"▲ Contact  ","")&amp;IF(N(Z38)&lt;=-Guide!$C$22,"▼ Contact  ","")&amp;IF(N(AB38)&gt;=Guide!$C$23,"▲ Chase  ","")&amp;IF(N(AB38)&lt;=-Guide!$C$23,"▼ Chase  ",""))="","Stable",TRIM(IF(ISNUMBER(AD38),IF(N(AD38)&lt;=-Guide!$C$24,"▼ Bat Speed  ",IF(N(AD38)&gt;=Guide!$C$24,"▲ Bat Speed  ","")),"")&amp;IF(N(Z38)&gt;=Guide!$C$22,"▲ Contact  ","")&amp;IF(N(Z38)&lt;=-Guide!$C$22,"▼ Contact  ","")&amp;IF(N(AB38)&gt;=Guide!$C$23,"▲ Chase  ","")&amp;IF(N(AB38)&lt;=-Guide!$C$23,"▼ Chase  ",""))))</f>
        <v>▼ Contact ▲ Chase</v>
      </c>
      <c r="AF38" s="35" t="n">
        <f aca="false">MATCH(Counts!A38,'Season Counts'!$A$2:$A$740,0)</f>
        <v>7</v>
      </c>
    </row>
    <row r="39" customFormat="false" ht="15" hidden="false" customHeight="false" outlineLevel="0" collapsed="false">
      <c r="A39" s="34" t="str">
        <f aca="false">Counts!B39</f>
        <v>ATH</v>
      </c>
      <c r="B39" s="5" t="str">
        <f aca="false">Counts!C39</f>
        <v>Carlos Cortes</v>
      </c>
      <c r="C39" s="34" t="str">
        <f aca="false">Counts!F39</f>
        <v>Mar-Apr</v>
      </c>
      <c r="D39" s="35" t="n">
        <f aca="false">IFERROR(Counts!P39,"")</f>
        <v>78</v>
      </c>
      <c r="E39" s="36" t="n">
        <f aca="false">IFERROR(Counts!R39/Counts!Q39,"")</f>
        <v>0.391304347826087</v>
      </c>
      <c r="F39" s="36" t="n">
        <f aca="false">IFERROR((Counts!R39+Counts!V39+Counts!W39)/(Counts!Q39+Counts!V39+Counts!W39+Counts!X39),"")</f>
        <v>0.461538461538462</v>
      </c>
      <c r="G39" s="36" t="n">
        <f aca="false">IFERROR((Counts!R39+Counts!S39+2*Counts!T39+3*Counts!U39)/Counts!Q39,"")</f>
        <v>0.666666666666667</v>
      </c>
      <c r="H39" s="35" t="n">
        <f aca="false">IFERROR(Counts!U39,"")</f>
        <v>4</v>
      </c>
      <c r="I39" s="36" t="n">
        <f aca="false">IFERROR(Counts!Z39/Counts!AA39,"")</f>
        <v>0.492763157894737</v>
      </c>
      <c r="J39" s="36" t="n">
        <f aca="false">IFERROR(Counts!AB39/Counts!AA39,"")</f>
        <v>0.445407894736842</v>
      </c>
      <c r="K39" s="37" t="n">
        <f aca="false">IFERROR((Counts!AB39-Counts!Z39)/Counts!AA39,"")</f>
        <v>-0.0473552631578948</v>
      </c>
      <c r="L39" s="38" t="n">
        <f aca="false">IFERROR(Counts!Y39/Counts!P39,"")</f>
        <v>0.0897435897435897</v>
      </c>
      <c r="M39" s="38" t="n">
        <f aca="false">IFERROR(Counts!V39/Counts!P39,"")</f>
        <v>0.102564102564103</v>
      </c>
      <c r="N39" s="38" t="n">
        <f aca="false">IFERROR(Counts!AD39/Counts!AC39,"")</f>
        <v>0.145161290322581</v>
      </c>
      <c r="O39" s="38" t="n">
        <f aca="false">IFERROR(Counts!AE39/Counts!AC39,"")</f>
        <v>0.5</v>
      </c>
      <c r="P39" s="39" t="n">
        <f aca="false">IFERROR(Counts!AG39/Counts!AF39,"")</f>
        <v>91.8716666666667</v>
      </c>
      <c r="Q39" s="38" t="n">
        <f aca="false">IFERROR(Counts!AH39/Counts!AC39,"")</f>
        <v>0.435483870967742</v>
      </c>
      <c r="R39" s="38" t="n">
        <f aca="false">IFERROR(Counts!N39/Counts!M39,"")</f>
        <v>0.23030303030303</v>
      </c>
      <c r="S39" s="38" t="n">
        <f aca="false">IFERROR(Counts!K39/Counts!J39,"")</f>
        <v>0.672955974842767</v>
      </c>
      <c r="T39" s="38" t="n">
        <f aca="false">IFERROR(Counts!I39/Counts!H39,"")</f>
        <v>0.144827586206897</v>
      </c>
      <c r="U39" s="38" t="n">
        <f aca="false">IFERROR(1-Counts!L39/Counts!K39,"")</f>
        <v>0.878504672897196</v>
      </c>
      <c r="V39" s="39" t="n">
        <f aca="false">IFERROR(Counts!AJ39/Counts!AI39,"")</f>
        <v>70.43359375</v>
      </c>
      <c r="W39" s="38" t="n">
        <f aca="false">IFERROR(Counts!AK39/Counts!AI39,"")</f>
        <v>0.125</v>
      </c>
      <c r="X39" s="40" t="n">
        <f aca="false">IFERROR(Counts!O39,"")</f>
        <v>8.487</v>
      </c>
      <c r="Y39" s="36" t="n">
        <f aca="false">IFERROR(INDEX('Season Counts'!$Y$2:$Y$740,$AF39)/INDEX('Season Counts'!$X$2:$X$740,$AF39),"")</f>
        <v>0.300547619047619</v>
      </c>
      <c r="Z39" s="37" t="n">
        <f aca="false">IFERROR(J39-Y39,"")</f>
        <v>0.144860275689223</v>
      </c>
      <c r="AA39" s="38" t="n">
        <f aca="false">IFERROR(INDEX('Season Counts'!$K$2:$K$740,$AF39)/INDEX('Season Counts'!$J$2:$J$740,$AF39),"")</f>
        <v>0.278772378516624</v>
      </c>
      <c r="AB39" s="41" t="n">
        <f aca="false">IFERROR(R39-AA39,"")</f>
        <v>-0.0484693482135938</v>
      </c>
      <c r="AC39" s="39" t="n">
        <f aca="false">IFERROR(INDEX('Season Counts'!$AG$2:$AG$740,$AF39)/INDEX('Season Counts'!$AF$2:$AF$740,$AF39),"")</f>
        <v>70.5673841059603</v>
      </c>
      <c r="AD39" s="40" t="n">
        <f aca="false">IFERROR(V39-AC39,"")</f>
        <v>-0.133790355960258</v>
      </c>
      <c r="AE39" s="4" t="str">
        <f aca="false">IF(D39&lt;Guide!$C$21,"Low PA",IF(TRIM(IF(ISNUMBER(AD39),IF(N(AD39)&lt;=-Guide!$C$24,"▼ Bat Speed  ",IF(N(AD39)&gt;=Guide!$C$24,"▲ Bat Speed  ","")),"")&amp;IF(N(Z39)&gt;=Guide!$C$22,"▲ Contact  ","")&amp;IF(N(Z39)&lt;=-Guide!$C$22,"▼ Contact  ","")&amp;IF(N(AB39)&gt;=Guide!$C$23,"▲ Chase  ","")&amp;IF(N(AB39)&lt;=-Guide!$C$23,"▼ Chase  ",""))="","Stable",TRIM(IF(ISNUMBER(AD39),IF(N(AD39)&lt;=-Guide!$C$24,"▼ Bat Speed  ",IF(N(AD39)&gt;=Guide!$C$24,"▲ Bat Speed  ","")),"")&amp;IF(N(Z39)&gt;=Guide!$C$22,"▲ Contact  ","")&amp;IF(N(Z39)&lt;=-Guide!$C$22,"▼ Contact  ","")&amp;IF(N(AB39)&gt;=Guide!$C$23,"▲ Chase  ","")&amp;IF(N(AB39)&lt;=-Guide!$C$23,"▼ Chase  ",""))))</f>
        <v>▲ Contact ▼ Chase</v>
      </c>
      <c r="AF39" s="35" t="n">
        <f aca="false">MATCH(Counts!A39,'Season Counts'!$A$2:$A$740,0)</f>
        <v>8</v>
      </c>
    </row>
    <row r="40" customFormat="false" ht="15" hidden="false" customHeight="false" outlineLevel="0" collapsed="false">
      <c r="A40" s="34" t="str">
        <f aca="false">Counts!B40</f>
        <v>ATH</v>
      </c>
      <c r="B40" s="5" t="str">
        <f aca="false">Counts!C40</f>
        <v>Carlos Cortes</v>
      </c>
      <c r="C40" s="34" t="str">
        <f aca="false">Counts!F40</f>
        <v>May</v>
      </c>
      <c r="D40" s="35" t="n">
        <f aca="false">IFERROR(Counts!P40,"")</f>
        <v>81</v>
      </c>
      <c r="E40" s="36" t="n">
        <f aca="false">IFERROR(Counts!R40/Counts!Q40,"")</f>
        <v>0.264705882352941</v>
      </c>
      <c r="F40" s="36" t="n">
        <f aca="false">IFERROR((Counts!R40+Counts!V40+Counts!W40)/(Counts!Q40+Counts!V40+Counts!W40+Counts!X40),"")</f>
        <v>0.37037037037037</v>
      </c>
      <c r="G40" s="36" t="n">
        <f aca="false">IFERROR((Counts!R40+Counts!S40+2*Counts!T40+3*Counts!U40)/Counts!Q40,"")</f>
        <v>0.367647058823529</v>
      </c>
      <c r="H40" s="35" t="n">
        <f aca="false">IFERROR(Counts!U40,"")</f>
        <v>1</v>
      </c>
      <c r="I40" s="36" t="n">
        <f aca="false">IFERROR(Counts!Z40/Counts!AA40,"")</f>
        <v>0.334567901234568</v>
      </c>
      <c r="J40" s="36" t="n">
        <f aca="false">IFERROR(Counts!AB40/Counts!AA40,"")</f>
        <v>0.340641975308642</v>
      </c>
      <c r="K40" s="37" t="n">
        <f aca="false">IFERROR((Counts!AB40-Counts!Z40)/Counts!AA40,"")</f>
        <v>0.00607407407407404</v>
      </c>
      <c r="L40" s="38" t="n">
        <f aca="false">IFERROR(Counts!Y40/Counts!P40,"")</f>
        <v>0.111111111111111</v>
      </c>
      <c r="M40" s="38" t="n">
        <f aca="false">IFERROR(Counts!V40/Counts!P40,"")</f>
        <v>0.135802469135802</v>
      </c>
      <c r="N40" s="38" t="n">
        <f aca="false">IFERROR(Counts!AD40/Counts!AC40,"")</f>
        <v>0.0333333333333333</v>
      </c>
      <c r="O40" s="38" t="n">
        <f aca="false">IFERROR(Counts!AE40/Counts!AC40,"")</f>
        <v>0.35</v>
      </c>
      <c r="P40" s="39" t="n">
        <f aca="false">IFERROR(Counts!AG40/Counts!AF40,"")</f>
        <v>88.28</v>
      </c>
      <c r="Q40" s="38" t="n">
        <f aca="false">IFERROR(Counts!AH40/Counts!AC40,"")</f>
        <v>0.333333333333333</v>
      </c>
      <c r="R40" s="38" t="n">
        <f aca="false">IFERROR(Counts!N40/Counts!M40,"")</f>
        <v>0.231638418079096</v>
      </c>
      <c r="S40" s="38" t="n">
        <f aca="false">IFERROR(Counts!K40/Counts!J40,"")</f>
        <v>0.649006622516556</v>
      </c>
      <c r="T40" s="38" t="n">
        <f aca="false">IFERROR(Counts!I40/Counts!H40,"")</f>
        <v>0.20863309352518</v>
      </c>
      <c r="U40" s="38" t="n">
        <f aca="false">IFERROR(1-Counts!L40/Counts!K40,"")</f>
        <v>0.846938775510204</v>
      </c>
      <c r="V40" s="39" t="n">
        <f aca="false">IFERROR(Counts!AJ40/Counts!AI40,"")</f>
        <v>70.4217741935484</v>
      </c>
      <c r="W40" s="38" t="n">
        <f aca="false">IFERROR(Counts!AK40/Counts!AI40,"")</f>
        <v>0.137096774193548</v>
      </c>
      <c r="X40" s="40" t="n">
        <f aca="false">IFERROR(Counts!O40,"")</f>
        <v>0.138</v>
      </c>
      <c r="Y40" s="36" t="n">
        <f aca="false">IFERROR(INDEX('Season Counts'!$Y$2:$Y$740,$AF40)/INDEX('Season Counts'!$X$2:$X$740,$AF40),"")</f>
        <v>0.300547619047619</v>
      </c>
      <c r="Z40" s="37" t="n">
        <f aca="false">IFERROR(J40-Y40,"")</f>
        <v>0.0400943562610229</v>
      </c>
      <c r="AA40" s="38" t="n">
        <f aca="false">IFERROR(INDEX('Season Counts'!$K$2:$K$740,$AF40)/INDEX('Season Counts'!$J$2:$J$740,$AF40),"")</f>
        <v>0.278772378516624</v>
      </c>
      <c r="AB40" s="41" t="n">
        <f aca="false">IFERROR(R40-AA40,"")</f>
        <v>-0.047133960437528</v>
      </c>
      <c r="AC40" s="39" t="n">
        <f aca="false">IFERROR(INDEX('Season Counts'!$AG$2:$AG$740,$AF40)/INDEX('Season Counts'!$AF$2:$AF$740,$AF40),"")</f>
        <v>70.5673841059603</v>
      </c>
      <c r="AD40" s="40" t="n">
        <f aca="false">IFERROR(V40-AC40,"")</f>
        <v>-0.145609912411871</v>
      </c>
      <c r="AE40" s="4" t="str">
        <f aca="false">IF(D40&lt;Guide!$C$21,"Low PA",IF(TRIM(IF(ISNUMBER(AD40),IF(N(AD40)&lt;=-Guide!$C$24,"▼ Bat Speed  ",IF(N(AD40)&gt;=Guide!$C$24,"▲ Bat Speed  ","")),"")&amp;IF(N(Z40)&gt;=Guide!$C$22,"▲ Contact  ","")&amp;IF(N(Z40)&lt;=-Guide!$C$22,"▼ Contact  ","")&amp;IF(N(AB40)&gt;=Guide!$C$23,"▲ Chase  ","")&amp;IF(N(AB40)&lt;=-Guide!$C$23,"▼ Chase  ",""))="","Stable",TRIM(IF(ISNUMBER(AD40),IF(N(AD40)&lt;=-Guide!$C$24,"▼ Bat Speed  ",IF(N(AD40)&gt;=Guide!$C$24,"▲ Bat Speed  ","")),"")&amp;IF(N(Z40)&gt;=Guide!$C$22,"▲ Contact  ","")&amp;IF(N(Z40)&lt;=-Guide!$C$22,"▼ Contact  ","")&amp;IF(N(AB40)&gt;=Guide!$C$23,"▲ Chase  ","")&amp;IF(N(AB40)&lt;=-Guide!$C$23,"▼ Chase  ",""))))</f>
        <v>▲ Contact ▼ Chase</v>
      </c>
      <c r="AF40" s="35" t="n">
        <f aca="false">MATCH(Counts!A40,'Season Counts'!$A$2:$A$740,0)</f>
        <v>8</v>
      </c>
    </row>
    <row r="41" customFormat="false" ht="15" hidden="false" customHeight="false" outlineLevel="0" collapsed="false">
      <c r="A41" s="34" t="str">
        <f aca="false">Counts!B41</f>
        <v>ATH</v>
      </c>
      <c r="B41" s="5" t="str">
        <f aca="false">Counts!C41</f>
        <v>Carlos Cortes</v>
      </c>
      <c r="C41" s="34" t="str">
        <f aca="false">Counts!F41</f>
        <v>Jun</v>
      </c>
      <c r="D41" s="35" t="n">
        <f aca="false">IFERROR(Counts!P41,"")</f>
        <v>50</v>
      </c>
      <c r="E41" s="36" t="n">
        <f aca="false">IFERROR(Counts!R41/Counts!Q41,"")</f>
        <v>0.106382978723404</v>
      </c>
      <c r="F41" s="36" t="n">
        <f aca="false">IFERROR((Counts!R41+Counts!V41+Counts!W41)/(Counts!Q41+Counts!V41+Counts!W41+Counts!X41),"")</f>
        <v>0.16</v>
      </c>
      <c r="G41" s="36" t="n">
        <f aca="false">IFERROR((Counts!R41+Counts!S41+2*Counts!T41+3*Counts!U41)/Counts!Q41,"")</f>
        <v>0.170212765957447</v>
      </c>
      <c r="H41" s="35" t="n">
        <f aca="false">IFERROR(Counts!U41,"")</f>
        <v>1</v>
      </c>
      <c r="I41" s="36" t="n">
        <f aca="false">IFERROR(Counts!Z41/Counts!AA41,"")</f>
        <v>0.157142857142857</v>
      </c>
      <c r="J41" s="36" t="n">
        <f aca="false">IFERROR(Counts!AB41/Counts!AA41,"")</f>
        <v>0.225612244897959</v>
      </c>
      <c r="K41" s="37" t="n">
        <f aca="false">IFERROR((Counts!AB41-Counts!Z41)/Counts!AA41,"")</f>
        <v>0.068469387755102</v>
      </c>
      <c r="L41" s="38" t="n">
        <f aca="false">IFERROR(Counts!Y41/Counts!P41,"")</f>
        <v>0.18</v>
      </c>
      <c r="M41" s="38" t="n">
        <f aca="false">IFERROR(Counts!V41/Counts!P41,"")</f>
        <v>0.04</v>
      </c>
      <c r="N41" s="38" t="n">
        <f aca="false">IFERROR(Counts!AD41/Counts!AC41,"")</f>
        <v>0.0526315789473684</v>
      </c>
      <c r="O41" s="38" t="n">
        <f aca="false">IFERROR(Counts!AE41/Counts!AC41,"")</f>
        <v>0.342105263157895</v>
      </c>
      <c r="P41" s="39" t="n">
        <f aca="false">IFERROR(Counts!AG41/Counts!AF41,"")</f>
        <v>89.1236842105263</v>
      </c>
      <c r="Q41" s="38" t="n">
        <f aca="false">IFERROR(Counts!AH41/Counts!AC41,"")</f>
        <v>0.315789473684211</v>
      </c>
      <c r="R41" s="38" t="n">
        <f aca="false">IFERROR(Counts!N41/Counts!M41,"")</f>
        <v>0.261682242990654</v>
      </c>
      <c r="S41" s="38" t="n">
        <f aca="false">IFERROR(Counts!K41/Counts!J41,"")</f>
        <v>0.642105263157895</v>
      </c>
      <c r="T41" s="38" t="n">
        <f aca="false">IFERROR(Counts!I41/Counts!H41,"")</f>
        <v>0.188888888888889</v>
      </c>
      <c r="U41" s="38" t="n">
        <f aca="false">IFERROR(1-Counts!L41/Counts!K41,"")</f>
        <v>0.885245901639344</v>
      </c>
      <c r="V41" s="39" t="n">
        <f aca="false">IFERROR(Counts!AJ41/Counts!AI41,"")</f>
        <v>70.8263157894737</v>
      </c>
      <c r="W41" s="38" t="n">
        <f aca="false">IFERROR(Counts!AK41/Counts!AI41,"")</f>
        <v>0.140350877192982</v>
      </c>
      <c r="X41" s="40" t="n">
        <f aca="false">IFERROR(Counts!O41,"")</f>
        <v>-7.497</v>
      </c>
      <c r="Y41" s="36" t="n">
        <f aca="false">IFERROR(INDEX('Season Counts'!$Y$2:$Y$740,$AF41)/INDEX('Season Counts'!$X$2:$X$740,$AF41),"")</f>
        <v>0.300547619047619</v>
      </c>
      <c r="Z41" s="37" t="n">
        <f aca="false">IFERROR(J41-Y41,"")</f>
        <v>-0.0749353741496599</v>
      </c>
      <c r="AA41" s="38" t="n">
        <f aca="false">IFERROR(INDEX('Season Counts'!$K$2:$K$740,$AF41)/INDEX('Season Counts'!$J$2:$J$740,$AF41),"")</f>
        <v>0.278772378516624</v>
      </c>
      <c r="AB41" s="41" t="n">
        <f aca="false">IFERROR(R41-AA41,"")</f>
        <v>-0.0170901355259699</v>
      </c>
      <c r="AC41" s="39" t="n">
        <f aca="false">IFERROR(INDEX('Season Counts'!$AG$2:$AG$740,$AF41)/INDEX('Season Counts'!$AF$2:$AF$740,$AF41),"")</f>
        <v>70.5673841059603</v>
      </c>
      <c r="AD41" s="40" t="n">
        <f aca="false">IFERROR(V41-AC41,"")</f>
        <v>0.258931683513424</v>
      </c>
      <c r="AE41" s="4" t="str">
        <f aca="false">IF(D41&lt;Guide!$C$21,"Low PA",IF(TRIM(IF(ISNUMBER(AD41),IF(N(AD41)&lt;=-Guide!$C$24,"▼ Bat Speed  ",IF(N(AD41)&gt;=Guide!$C$24,"▲ Bat Speed  ","")),"")&amp;IF(N(Z41)&gt;=Guide!$C$22,"▲ Contact  ","")&amp;IF(N(Z41)&lt;=-Guide!$C$22,"▼ Contact  ","")&amp;IF(N(AB41)&gt;=Guide!$C$23,"▲ Chase  ","")&amp;IF(N(AB41)&lt;=-Guide!$C$23,"▼ Chase  ",""))="","Stable",TRIM(IF(ISNUMBER(AD41),IF(N(AD41)&lt;=-Guide!$C$24,"▼ Bat Speed  ",IF(N(AD41)&gt;=Guide!$C$24,"▲ Bat Speed  ","")),"")&amp;IF(N(Z41)&gt;=Guide!$C$22,"▲ Contact  ","")&amp;IF(N(Z41)&lt;=-Guide!$C$22,"▼ Contact  ","")&amp;IF(N(AB41)&gt;=Guide!$C$23,"▲ Chase  ","")&amp;IF(N(AB41)&lt;=-Guide!$C$23,"▼ Chase  ",""))))</f>
        <v>▼ Contact</v>
      </c>
      <c r="AF41" s="35" t="n">
        <f aca="false">MATCH(Counts!A41,'Season Counts'!$A$2:$A$740,0)</f>
        <v>8</v>
      </c>
    </row>
    <row r="42" customFormat="false" ht="15" hidden="false" customHeight="false" outlineLevel="0" collapsed="false">
      <c r="A42" s="34" t="str">
        <f aca="false">Counts!B42</f>
        <v>ATH</v>
      </c>
      <c r="B42" s="5" t="str">
        <f aca="false">Counts!C42</f>
        <v>Carlos Cortes</v>
      </c>
      <c r="C42" s="34" t="str">
        <f aca="false">Counts!F42</f>
        <v>Jul</v>
      </c>
      <c r="D42" s="35" t="n">
        <f aca="false">IFERROR(Counts!P42,"")</f>
        <v>47</v>
      </c>
      <c r="E42" s="36" t="n">
        <f aca="false">IFERROR(Counts!R42/Counts!Q42,"")</f>
        <v>0.238095238095238</v>
      </c>
      <c r="F42" s="36" t="n">
        <f aca="false">IFERROR((Counts!R42+Counts!V42+Counts!W42)/(Counts!Q42+Counts!V42+Counts!W42+Counts!X42),"")</f>
        <v>0.276595744680851</v>
      </c>
      <c r="G42" s="36" t="n">
        <f aca="false">IFERROR((Counts!R42+Counts!S42+2*Counts!T42+3*Counts!U42)/Counts!Q42,"")</f>
        <v>0.380952380952381</v>
      </c>
      <c r="H42" s="35" t="n">
        <f aca="false">IFERROR(Counts!U42,"")</f>
        <v>1</v>
      </c>
      <c r="I42" s="36" t="n">
        <f aca="false">IFERROR(Counts!Z42/Counts!AA42,"")</f>
        <v>0.281914893617021</v>
      </c>
      <c r="J42" s="36" t="n">
        <f aca="false">IFERROR(Counts!AB42/Counts!AA42,"")</f>
        <v>0.219255319148936</v>
      </c>
      <c r="K42" s="37" t="n">
        <f aca="false">IFERROR((Counts!AB42-Counts!Z42)/Counts!AA42,"")</f>
        <v>-0.0626595744680851</v>
      </c>
      <c r="L42" s="38" t="n">
        <f aca="false">IFERROR(Counts!Y42/Counts!P42,"")</f>
        <v>0.25531914893617</v>
      </c>
      <c r="M42" s="38" t="n">
        <f aca="false">IFERROR(Counts!V42/Counts!P42,"")</f>
        <v>0.0425531914893617</v>
      </c>
      <c r="N42" s="38" t="n">
        <f aca="false">IFERROR(Counts!AD42/Counts!AC42,"")</f>
        <v>0.03125</v>
      </c>
      <c r="O42" s="38" t="n">
        <f aca="false">IFERROR(Counts!AE42/Counts!AC42,"")</f>
        <v>0.3125</v>
      </c>
      <c r="P42" s="39" t="n">
        <f aca="false">IFERROR(Counts!AG42/Counts!AF42,"")</f>
        <v>90.653125</v>
      </c>
      <c r="Q42" s="38" t="n">
        <f aca="false">IFERROR(Counts!AH42/Counts!AC42,"")</f>
        <v>0.375</v>
      </c>
      <c r="R42" s="38" t="n">
        <f aca="false">IFERROR(Counts!N42/Counts!M42,"")</f>
        <v>0.348314606741573</v>
      </c>
      <c r="S42" s="38" t="n">
        <f aca="false">IFERROR(Counts!K42/Counts!J42,"")</f>
        <v>0.663366336633663</v>
      </c>
      <c r="T42" s="38" t="n">
        <f aca="false">IFERROR(Counts!I42/Counts!H42,"")</f>
        <v>0.255102040816327</v>
      </c>
      <c r="U42" s="38" t="n">
        <f aca="false">IFERROR(1-Counts!L42/Counts!K42,"")</f>
        <v>0.776119402985075</v>
      </c>
      <c r="V42" s="39" t="n">
        <f aca="false">IFERROR(Counts!AJ42/Counts!AI42,"")</f>
        <v>71.5682926829268</v>
      </c>
      <c r="W42" s="38" t="n">
        <f aca="false">IFERROR(Counts!AK42/Counts!AI42,"")</f>
        <v>0.207317073170732</v>
      </c>
      <c r="X42" s="40" t="n">
        <f aca="false">IFERROR(Counts!O42,"")</f>
        <v>-1.844</v>
      </c>
      <c r="Y42" s="36" t="n">
        <f aca="false">IFERROR(INDEX('Season Counts'!$Y$2:$Y$740,$AF42)/INDEX('Season Counts'!$X$2:$X$740,$AF42),"")</f>
        <v>0.300547619047619</v>
      </c>
      <c r="Z42" s="37" t="n">
        <f aca="false">IFERROR(J42-Y42,"")</f>
        <v>-0.0812922998986829</v>
      </c>
      <c r="AA42" s="38" t="n">
        <f aca="false">IFERROR(INDEX('Season Counts'!$K$2:$K$740,$AF42)/INDEX('Season Counts'!$J$2:$J$740,$AF42),"")</f>
        <v>0.278772378516624</v>
      </c>
      <c r="AB42" s="41" t="n">
        <f aca="false">IFERROR(R42-AA42,"")</f>
        <v>0.069542228224949</v>
      </c>
      <c r="AC42" s="39" t="n">
        <f aca="false">IFERROR(INDEX('Season Counts'!$AG$2:$AG$740,$AF42)/INDEX('Season Counts'!$AF$2:$AF$740,$AF42),"")</f>
        <v>70.5673841059603</v>
      </c>
      <c r="AD42" s="40" t="n">
        <f aca="false">IFERROR(V42-AC42,"")</f>
        <v>1.00090857696658</v>
      </c>
      <c r="AE42" s="4" t="str">
        <f aca="false">IF(D42&lt;Guide!$C$21,"Low PA",IF(TRIM(IF(ISNUMBER(AD42),IF(N(AD42)&lt;=-Guide!$C$24,"▼ Bat Speed  ",IF(N(AD42)&gt;=Guide!$C$24,"▲ Bat Speed  ","")),"")&amp;IF(N(Z42)&gt;=Guide!$C$22,"▲ Contact  ","")&amp;IF(N(Z42)&lt;=-Guide!$C$22,"▼ Contact  ","")&amp;IF(N(AB42)&gt;=Guide!$C$23,"▲ Chase  ","")&amp;IF(N(AB42)&lt;=-Guide!$C$23,"▼ Chase  ",""))="","Stable",TRIM(IF(ISNUMBER(AD42),IF(N(AD42)&lt;=-Guide!$C$24,"▼ Bat Speed  ",IF(N(AD42)&gt;=Guide!$C$24,"▲ Bat Speed  ","")),"")&amp;IF(N(Z42)&gt;=Guide!$C$22,"▲ Contact  ","")&amp;IF(N(Z42)&lt;=-Guide!$C$22,"▼ Contact  ","")&amp;IF(N(AB42)&gt;=Guide!$C$23,"▲ Chase  ","")&amp;IF(N(AB42)&lt;=-Guide!$C$23,"▼ Chase  ",""))))</f>
        <v>▲ Bat Speed ▼ Contact ▲ Chase</v>
      </c>
      <c r="AF42" s="35" t="n">
        <f aca="false">MATCH(Counts!A42,'Season Counts'!$A$2:$A$740,0)</f>
        <v>8</v>
      </c>
    </row>
    <row r="43" customFormat="false" ht="15" hidden="false" customHeight="false" outlineLevel="0" collapsed="false">
      <c r="A43" s="34" t="str">
        <f aca="false">Counts!B43</f>
        <v>ATH</v>
      </c>
      <c r="B43" s="5" t="str">
        <f aca="false">Counts!C43</f>
        <v>Carlos Cortes</v>
      </c>
      <c r="C43" s="34" t="str">
        <f aca="false">Counts!F43</f>
        <v>Aug</v>
      </c>
      <c r="D43" s="35" t="n">
        <f aca="false">IFERROR(Counts!P43,"")</f>
        <v>70</v>
      </c>
      <c r="E43" s="36" t="n">
        <f aca="false">IFERROR(Counts!R43/Counts!Q43,"")</f>
        <v>0.230769230769231</v>
      </c>
      <c r="F43" s="36" t="n">
        <f aca="false">IFERROR((Counts!R43+Counts!V43+Counts!W43)/(Counts!Q43+Counts!V43+Counts!W43+Counts!X43),"")</f>
        <v>0.285714285714286</v>
      </c>
      <c r="G43" s="36" t="n">
        <f aca="false">IFERROR((Counts!R43+Counts!S43+2*Counts!T43+3*Counts!U43)/Counts!Q43,"")</f>
        <v>0.323076923076923</v>
      </c>
      <c r="H43" s="35" t="n">
        <f aca="false">IFERROR(Counts!U43,"")</f>
        <v>1</v>
      </c>
      <c r="I43" s="36" t="n">
        <f aca="false">IFERROR(Counts!Z43/Counts!AA43,"")</f>
        <v>0.273571428571429</v>
      </c>
      <c r="J43" s="36" t="n">
        <f aca="false">IFERROR(Counts!AB43/Counts!AA43,"")</f>
        <v>0.239485714285714</v>
      </c>
      <c r="K43" s="37" t="n">
        <f aca="false">IFERROR((Counts!AB43-Counts!Z43)/Counts!AA43,"")</f>
        <v>-0.0340857142857143</v>
      </c>
      <c r="L43" s="38" t="n">
        <f aca="false">IFERROR(Counts!Y43/Counts!P43,"")</f>
        <v>0.228571428571429</v>
      </c>
      <c r="M43" s="38" t="n">
        <f aca="false">IFERROR(Counts!V43/Counts!P43,"")</f>
        <v>0.0714285714285714</v>
      </c>
      <c r="N43" s="38" t="n">
        <f aca="false">IFERROR(Counts!AD43/Counts!AC43,"")</f>
        <v>0.0204081632653061</v>
      </c>
      <c r="O43" s="38" t="n">
        <f aca="false">IFERROR(Counts!AE43/Counts!AC43,"")</f>
        <v>0.26530612244898</v>
      </c>
      <c r="P43" s="39" t="n">
        <f aca="false">IFERROR(Counts!AG43/Counts!AF43,"")</f>
        <v>85.1448979591837</v>
      </c>
      <c r="Q43" s="38" t="n">
        <f aca="false">IFERROR(Counts!AH43/Counts!AC43,"")</f>
        <v>0.387755102040816</v>
      </c>
      <c r="R43" s="38" t="n">
        <f aca="false">IFERROR(Counts!N43/Counts!M43,"")</f>
        <v>0.308823529411765</v>
      </c>
      <c r="S43" s="38" t="n">
        <f aca="false">IFERROR(Counts!K43/Counts!J43,"")</f>
        <v>0.646616541353383</v>
      </c>
      <c r="T43" s="38" t="n">
        <f aca="false">IFERROR(Counts!I43/Counts!H43,"")</f>
        <v>0.234375</v>
      </c>
      <c r="U43" s="38" t="n">
        <f aca="false">IFERROR(1-Counts!L43/Counts!K43,"")</f>
        <v>0.848837209302326</v>
      </c>
      <c r="V43" s="39" t="n">
        <f aca="false">IFERROR(Counts!AJ43/Counts!AI43,"")</f>
        <v>70.6883928571429</v>
      </c>
      <c r="W43" s="38" t="n">
        <f aca="false">IFERROR(Counts!AK43/Counts!AI43,"")</f>
        <v>0.107142857142857</v>
      </c>
      <c r="X43" s="40" t="n">
        <f aca="false">IFERROR(Counts!O43,"")</f>
        <v>-3.369</v>
      </c>
      <c r="Y43" s="36" t="n">
        <f aca="false">IFERROR(INDEX('Season Counts'!$Y$2:$Y$740,$AF43)/INDEX('Season Counts'!$X$2:$X$740,$AF43),"")</f>
        <v>0.300547619047619</v>
      </c>
      <c r="Z43" s="37" t="n">
        <f aca="false">IFERROR(J43-Y43,"")</f>
        <v>-0.0610619047619048</v>
      </c>
      <c r="AA43" s="38" t="n">
        <f aca="false">IFERROR(INDEX('Season Counts'!$K$2:$K$740,$AF43)/INDEX('Season Counts'!$J$2:$J$740,$AF43),"")</f>
        <v>0.278772378516624</v>
      </c>
      <c r="AB43" s="41" t="n">
        <f aca="false">IFERROR(R43-AA43,"")</f>
        <v>0.0300511508951407</v>
      </c>
      <c r="AC43" s="39" t="n">
        <f aca="false">IFERROR(INDEX('Season Counts'!$AG$2:$AG$740,$AF43)/INDEX('Season Counts'!$AF$2:$AF$740,$AF43),"")</f>
        <v>70.5673841059603</v>
      </c>
      <c r="AD43" s="40" t="n">
        <f aca="false">IFERROR(V43-AC43,"")</f>
        <v>0.1210087511826</v>
      </c>
      <c r="AE43" s="4" t="str">
        <f aca="false">IF(D43&lt;Guide!$C$21,"Low PA",IF(TRIM(IF(ISNUMBER(AD43),IF(N(AD43)&lt;=-Guide!$C$24,"▼ Bat Speed  ",IF(N(AD43)&gt;=Guide!$C$24,"▲ Bat Speed  ","")),"")&amp;IF(N(Z43)&gt;=Guide!$C$22,"▲ Contact  ","")&amp;IF(N(Z43)&lt;=-Guide!$C$22,"▼ Contact  ","")&amp;IF(N(AB43)&gt;=Guide!$C$23,"▲ Chase  ","")&amp;IF(N(AB43)&lt;=-Guide!$C$23,"▼ Chase  ",""))="","Stable",TRIM(IF(ISNUMBER(AD43),IF(N(AD43)&lt;=-Guide!$C$24,"▼ Bat Speed  ",IF(N(AD43)&gt;=Guide!$C$24,"▲ Bat Speed  ","")),"")&amp;IF(N(Z43)&gt;=Guide!$C$22,"▲ Contact  ","")&amp;IF(N(Z43)&lt;=-Guide!$C$22,"▼ Contact  ","")&amp;IF(N(AB43)&gt;=Guide!$C$23,"▲ Chase  ","")&amp;IF(N(AB43)&lt;=-Guide!$C$23,"▼ Chase  ",""))))</f>
        <v>▼ Contact</v>
      </c>
      <c r="AF43" s="35" t="n">
        <f aca="false">MATCH(Counts!A43,'Season Counts'!$A$2:$A$740,0)</f>
        <v>8</v>
      </c>
    </row>
    <row r="44" customFormat="false" ht="15" hidden="false" customHeight="false" outlineLevel="0" collapsed="false">
      <c r="A44" s="34" t="str">
        <f aca="false">Counts!B44</f>
        <v>ATH</v>
      </c>
      <c r="B44" s="5" t="str">
        <f aca="false">Counts!C44</f>
        <v>Carlos Cortes</v>
      </c>
      <c r="C44" s="34" t="str">
        <f aca="false">Counts!F44</f>
        <v>Sep</v>
      </c>
      <c r="D44" s="35" t="n">
        <f aca="false">IFERROR(Counts!P44,"")</f>
        <v>55</v>
      </c>
      <c r="E44" s="36" t="n">
        <f aca="false">IFERROR(Counts!R44/Counts!Q44,"")</f>
        <v>0.211538461538462</v>
      </c>
      <c r="F44" s="36" t="n">
        <f aca="false">IFERROR((Counts!R44+Counts!V44+Counts!W44)/(Counts!Q44+Counts!V44+Counts!W44+Counts!X44),"")</f>
        <v>0.254545454545455</v>
      </c>
      <c r="G44" s="36" t="n">
        <f aca="false">IFERROR((Counts!R44+Counts!S44+2*Counts!T44+3*Counts!U44)/Counts!Q44,"")</f>
        <v>0.384615384615385</v>
      </c>
      <c r="H44" s="35" t="n">
        <f aca="false">IFERROR(Counts!U44,"")</f>
        <v>2</v>
      </c>
      <c r="I44" s="36" t="n">
        <f aca="false">IFERROR(Counts!Z44/Counts!AA44,"")</f>
        <v>0.277272727272727</v>
      </c>
      <c r="J44" s="36" t="n">
        <f aca="false">IFERROR(Counts!AB44/Counts!AA44,"")</f>
        <v>0.255272727272727</v>
      </c>
      <c r="K44" s="37" t="n">
        <f aca="false">IFERROR((Counts!AB44-Counts!Z44)/Counts!AA44,"")</f>
        <v>-0.022</v>
      </c>
      <c r="L44" s="38" t="n">
        <f aca="false">IFERROR(Counts!Y44/Counts!P44,"")</f>
        <v>0.181818181818182</v>
      </c>
      <c r="M44" s="38" t="n">
        <f aca="false">IFERROR(Counts!V44/Counts!P44,"")</f>
        <v>0.0545454545454545</v>
      </c>
      <c r="N44" s="38" t="n">
        <f aca="false">IFERROR(Counts!AD44/Counts!AC44,"")</f>
        <v>0.0476190476190476</v>
      </c>
      <c r="O44" s="38" t="n">
        <f aca="false">IFERROR(Counts!AE44/Counts!AC44,"")</f>
        <v>0.30952380952381</v>
      </c>
      <c r="P44" s="39" t="n">
        <f aca="false">IFERROR(Counts!AG44/Counts!AF44,"")</f>
        <v>85.202380952381</v>
      </c>
      <c r="Q44" s="38" t="n">
        <f aca="false">IFERROR(Counts!AH44/Counts!AC44,"")</f>
        <v>0.333333333333333</v>
      </c>
      <c r="R44" s="38" t="n">
        <f aca="false">IFERROR(Counts!N44/Counts!M44,"")</f>
        <v>0.351851851851852</v>
      </c>
      <c r="S44" s="38" t="n">
        <f aca="false">IFERROR(Counts!K44/Counts!J44,"")</f>
        <v>0.697247706422018</v>
      </c>
      <c r="T44" s="38" t="n">
        <f aca="false">IFERROR(Counts!I44/Counts!H44,"")</f>
        <v>0.219298245614035</v>
      </c>
      <c r="U44" s="38" t="n">
        <f aca="false">IFERROR(1-Counts!L44/Counts!K44,"")</f>
        <v>0.894736842105263</v>
      </c>
      <c r="V44" s="39" t="n">
        <f aca="false">IFERROR(Counts!AJ44/Counts!AI44,"")</f>
        <v>69.8227722772277</v>
      </c>
      <c r="W44" s="38" t="n">
        <f aca="false">IFERROR(Counts!AK44/Counts!AI44,"")</f>
        <v>0.0891089108910891</v>
      </c>
      <c r="X44" s="40" t="n">
        <f aca="false">IFERROR(Counts!O44,"")</f>
        <v>-1.096</v>
      </c>
      <c r="Y44" s="36" t="n">
        <f aca="false">IFERROR(INDEX('Season Counts'!$Y$2:$Y$740,$AF44)/INDEX('Season Counts'!$X$2:$X$740,$AF44),"")</f>
        <v>0.300547619047619</v>
      </c>
      <c r="Z44" s="37" t="n">
        <f aca="false">IFERROR(J44-Y44,"")</f>
        <v>-0.0452748917748918</v>
      </c>
      <c r="AA44" s="38" t="n">
        <f aca="false">IFERROR(INDEX('Season Counts'!$K$2:$K$740,$AF44)/INDEX('Season Counts'!$J$2:$J$740,$AF44),"")</f>
        <v>0.278772378516624</v>
      </c>
      <c r="AB44" s="41" t="n">
        <f aca="false">IFERROR(R44-AA44,"")</f>
        <v>0.0730794733352278</v>
      </c>
      <c r="AC44" s="39" t="n">
        <f aca="false">IFERROR(INDEX('Season Counts'!$AG$2:$AG$740,$AF44)/INDEX('Season Counts'!$AF$2:$AF$740,$AF44),"")</f>
        <v>70.5673841059603</v>
      </c>
      <c r="AD44" s="40" t="n">
        <f aca="false">IFERROR(V44-AC44,"")</f>
        <v>-0.744611828732531</v>
      </c>
      <c r="AE44" s="4" t="str">
        <f aca="false">IF(D44&lt;Guide!$C$21,"Low PA",IF(TRIM(IF(ISNUMBER(AD44),IF(N(AD44)&lt;=-Guide!$C$24,"▼ Bat Speed  ",IF(N(AD44)&gt;=Guide!$C$24,"▲ Bat Speed  ","")),"")&amp;IF(N(Z44)&gt;=Guide!$C$22,"▲ Contact  ","")&amp;IF(N(Z44)&lt;=-Guide!$C$22,"▼ Contact  ","")&amp;IF(N(AB44)&gt;=Guide!$C$23,"▲ Chase  ","")&amp;IF(N(AB44)&lt;=-Guide!$C$23,"▼ Chase  ",""))="","Stable",TRIM(IF(ISNUMBER(AD44),IF(N(AD44)&lt;=-Guide!$C$24,"▼ Bat Speed  ",IF(N(AD44)&gt;=Guide!$C$24,"▲ Bat Speed  ","")),"")&amp;IF(N(Z44)&gt;=Guide!$C$22,"▲ Contact  ","")&amp;IF(N(Z44)&lt;=-Guide!$C$22,"▼ Contact  ","")&amp;IF(N(AB44)&gt;=Guide!$C$23,"▲ Chase  ","")&amp;IF(N(AB44)&lt;=-Guide!$C$23,"▼ Chase  ",""))))</f>
        <v>▼ Contact ▲ Chase</v>
      </c>
      <c r="AF44" s="35" t="n">
        <f aca="false">MATCH(Counts!A44,'Season Counts'!$A$2:$A$740,0)</f>
        <v>8</v>
      </c>
    </row>
    <row r="45" customFormat="false" ht="15" hidden="false" customHeight="false" outlineLevel="0" collapsed="false">
      <c r="A45" s="34" t="str">
        <f aca="false">Counts!B45</f>
        <v>ATH</v>
      </c>
      <c r="B45" s="5" t="str">
        <f aca="false">Counts!C45</f>
        <v>Jonah Heim</v>
      </c>
      <c r="C45" s="34" t="str">
        <f aca="false">Counts!F45</f>
        <v>May</v>
      </c>
      <c r="D45" s="35" t="n">
        <f aca="false">IFERROR(Counts!P45,"")</f>
        <v>34</v>
      </c>
      <c r="E45" s="36" t="n">
        <f aca="false">IFERROR(Counts!R45/Counts!Q45,"")</f>
        <v>0.15625</v>
      </c>
      <c r="F45" s="36" t="n">
        <f aca="false">IFERROR((Counts!R45+Counts!V45+Counts!W45)/(Counts!Q45+Counts!V45+Counts!W45+Counts!X45),"")</f>
        <v>0.205882352941176</v>
      </c>
      <c r="G45" s="36" t="n">
        <f aca="false">IFERROR((Counts!R45+Counts!S45+2*Counts!T45+3*Counts!U45)/Counts!Q45,"")</f>
        <v>0.3125</v>
      </c>
      <c r="H45" s="35" t="n">
        <f aca="false">IFERROR(Counts!U45,"")</f>
        <v>1</v>
      </c>
      <c r="I45" s="36" t="n">
        <f aca="false">IFERROR(Counts!Z45/Counts!AA45,"")</f>
        <v>0.226470588235294</v>
      </c>
      <c r="J45" s="36" t="n">
        <f aca="false">IFERROR(Counts!AB45/Counts!AA45,"")</f>
        <v>0.288705882352941</v>
      </c>
      <c r="K45" s="37" t="n">
        <f aca="false">IFERROR((Counts!AB45-Counts!Z45)/Counts!AA45,"")</f>
        <v>0.0622352941176471</v>
      </c>
      <c r="L45" s="38" t="n">
        <f aca="false">IFERROR(Counts!Y45/Counts!P45,"")</f>
        <v>0.235294117647059</v>
      </c>
      <c r="M45" s="38" t="n">
        <f aca="false">IFERROR(Counts!V45/Counts!P45,"")</f>
        <v>0.0588235294117647</v>
      </c>
      <c r="N45" s="38" t="n">
        <f aca="false">IFERROR(Counts!AD45/Counts!AC45,"")</f>
        <v>0.0416666666666667</v>
      </c>
      <c r="O45" s="38" t="n">
        <f aca="false">IFERROR(Counts!AE45/Counts!AC45,"")</f>
        <v>0.208333333333333</v>
      </c>
      <c r="P45" s="39" t="n">
        <f aca="false">IFERROR(Counts!AG45/Counts!AF45,"")</f>
        <v>85.9791666666667</v>
      </c>
      <c r="Q45" s="38" t="n">
        <f aca="false">IFERROR(Counts!AH45/Counts!AC45,"")</f>
        <v>0.375</v>
      </c>
      <c r="R45" s="38" t="n">
        <f aca="false">IFERROR(Counts!N45/Counts!M45,"")</f>
        <v>0.338235294117647</v>
      </c>
      <c r="S45" s="38" t="n">
        <f aca="false">IFERROR(Counts!K45/Counts!J45,"")</f>
        <v>0.569230769230769</v>
      </c>
      <c r="T45" s="38" t="n">
        <f aca="false">IFERROR(Counts!I45/Counts!H45,"")</f>
        <v>0.183333333333333</v>
      </c>
      <c r="U45" s="38" t="n">
        <f aca="false">IFERROR(1-Counts!L45/Counts!K45,"")</f>
        <v>0.891891891891892</v>
      </c>
      <c r="V45" s="39" t="n">
        <f aca="false">IFERROR(Counts!AJ45/Counts!AI45,"")</f>
        <v>69.8538461538462</v>
      </c>
      <c r="W45" s="38" t="n">
        <f aca="false">IFERROR(Counts!AK45/Counts!AI45,"")</f>
        <v>0.153846153846154</v>
      </c>
      <c r="X45" s="40" t="n">
        <f aca="false">IFERROR(Counts!O45,"")</f>
        <v>-2.374</v>
      </c>
      <c r="Y45" s="36" t="n">
        <f aca="false">IFERROR(INDEX('Season Counts'!$Y$2:$Y$740,$AF45)/INDEX('Season Counts'!$X$2:$X$740,$AF45),"")</f>
        <v>0.286002906976744</v>
      </c>
      <c r="Z45" s="37" t="n">
        <f aca="false">IFERROR(J45-Y45,"")</f>
        <v>0.00270297537619701</v>
      </c>
      <c r="AA45" s="38" t="n">
        <f aca="false">IFERROR(INDEX('Season Counts'!$K$2:$K$740,$AF45)/INDEX('Season Counts'!$J$2:$J$740,$AF45),"")</f>
        <v>0.335394126738794</v>
      </c>
      <c r="AB45" s="41" t="n">
        <f aca="false">IFERROR(R45-AA45,"")</f>
        <v>0.00284116737885265</v>
      </c>
      <c r="AC45" s="39" t="n">
        <f aca="false">IFERROR(INDEX('Season Counts'!$AG$2:$AG$740,$AF45)/INDEX('Season Counts'!$AF$2:$AF$740,$AF45),"")</f>
        <v>70.2366788321168</v>
      </c>
      <c r="AD45" s="40" t="n">
        <f aca="false">IFERROR(V45-AC45,"")</f>
        <v>-0.382832678270631</v>
      </c>
      <c r="AE45" s="4" t="str">
        <f aca="false">IF(D45&lt;Guide!$C$21,"Low PA",IF(TRIM(IF(ISNUMBER(AD45),IF(N(AD45)&lt;=-Guide!$C$24,"▼ Bat Speed  ",IF(N(AD45)&gt;=Guide!$C$24,"▲ Bat Speed  ","")),"")&amp;IF(N(Z45)&gt;=Guide!$C$22,"▲ Contact  ","")&amp;IF(N(Z45)&lt;=-Guide!$C$22,"▼ Contact  ","")&amp;IF(N(AB45)&gt;=Guide!$C$23,"▲ Chase  ","")&amp;IF(N(AB45)&lt;=-Guide!$C$23,"▼ Chase  ",""))="","Stable",TRIM(IF(ISNUMBER(AD45),IF(N(AD45)&lt;=-Guide!$C$24,"▼ Bat Speed  ",IF(N(AD45)&gt;=Guide!$C$24,"▲ Bat Speed  ","")),"")&amp;IF(N(Z45)&gt;=Guide!$C$22,"▲ Contact  ","")&amp;IF(N(Z45)&lt;=-Guide!$C$22,"▼ Contact  ","")&amp;IF(N(AB45)&gt;=Guide!$C$23,"▲ Chase  ","")&amp;IF(N(AB45)&lt;=-Guide!$C$23,"▼ Chase  ",""))))</f>
        <v>Low PA</v>
      </c>
      <c r="AF45" s="35" t="n">
        <f aca="false">MATCH(Counts!A45,'Season Counts'!$A$2:$A$740,0)</f>
        <v>9</v>
      </c>
    </row>
    <row r="46" customFormat="false" ht="15" hidden="false" customHeight="false" outlineLevel="0" collapsed="false">
      <c r="A46" s="34" t="str">
        <f aca="false">Counts!B46</f>
        <v>ATH</v>
      </c>
      <c r="B46" s="5" t="str">
        <f aca="false">Counts!C46</f>
        <v>Jonah Heim</v>
      </c>
      <c r="C46" s="34" t="str">
        <f aca="false">Counts!F46</f>
        <v>Jun</v>
      </c>
      <c r="D46" s="35" t="n">
        <f aca="false">IFERROR(Counts!P46,"")</f>
        <v>66</v>
      </c>
      <c r="E46" s="36" t="n">
        <f aca="false">IFERROR(Counts!R46/Counts!Q46,"")</f>
        <v>0.283333333333333</v>
      </c>
      <c r="F46" s="36" t="n">
        <f aca="false">IFERROR((Counts!R46+Counts!V46+Counts!W46)/(Counts!Q46+Counts!V46+Counts!W46+Counts!X46),"")</f>
        <v>0.333333333333333</v>
      </c>
      <c r="G46" s="36" t="n">
        <f aca="false">IFERROR((Counts!R46+Counts!S46+2*Counts!T46+3*Counts!U46)/Counts!Q46,"")</f>
        <v>0.583333333333333</v>
      </c>
      <c r="H46" s="35" t="n">
        <f aca="false">IFERROR(Counts!U46,"")</f>
        <v>5</v>
      </c>
      <c r="I46" s="36" t="n">
        <f aca="false">IFERROR(Counts!Z46/Counts!AA46,"")</f>
        <v>0.384090909090909</v>
      </c>
      <c r="J46" s="36" t="n">
        <f aca="false">IFERROR(Counts!AB46/Counts!AA46,"")</f>
        <v>0.310530303030303</v>
      </c>
      <c r="K46" s="37" t="n">
        <f aca="false">IFERROR((Counts!AB46-Counts!Z46)/Counts!AA46,"")</f>
        <v>-0.0735606060606061</v>
      </c>
      <c r="L46" s="38" t="n">
        <f aca="false">IFERROR(Counts!Y46/Counts!P46,"")</f>
        <v>0.196969696969697</v>
      </c>
      <c r="M46" s="38" t="n">
        <f aca="false">IFERROR(Counts!V46/Counts!P46,"")</f>
        <v>0.0757575757575758</v>
      </c>
      <c r="N46" s="38" t="n">
        <f aca="false">IFERROR(Counts!AD46/Counts!AC46,"")</f>
        <v>0.0833333333333333</v>
      </c>
      <c r="O46" s="38" t="n">
        <f aca="false">IFERROR(Counts!AE46/Counts!AC46,"")</f>
        <v>0.3125</v>
      </c>
      <c r="P46" s="39" t="n">
        <f aca="false">IFERROR(Counts!AG46/Counts!AF46,"")</f>
        <v>88.30625</v>
      </c>
      <c r="Q46" s="38" t="n">
        <f aca="false">IFERROR(Counts!AH46/Counts!AC46,"")</f>
        <v>0.354166666666667</v>
      </c>
      <c r="R46" s="38" t="n">
        <f aca="false">IFERROR(Counts!N46/Counts!M46,"")</f>
        <v>0.31404958677686</v>
      </c>
      <c r="S46" s="38" t="n">
        <f aca="false">IFERROR(Counts!K46/Counts!J46,"")</f>
        <v>0.787610619469027</v>
      </c>
      <c r="T46" s="38" t="n">
        <f aca="false">IFERROR(Counts!I46/Counts!H46,"")</f>
        <v>0.251968503937008</v>
      </c>
      <c r="U46" s="38" t="n">
        <f aca="false">IFERROR(1-Counts!L46/Counts!K46,"")</f>
        <v>0.865168539325843</v>
      </c>
      <c r="V46" s="39" t="n">
        <f aca="false">IFERROR(Counts!AJ46/Counts!AI46,"")</f>
        <v>70.3795180722892</v>
      </c>
      <c r="W46" s="38" t="n">
        <f aca="false">IFERROR(Counts!AK46/Counts!AI46,"")</f>
        <v>0.120481927710843</v>
      </c>
      <c r="X46" s="40" t="n">
        <f aca="false">IFERROR(Counts!O46,"")</f>
        <v>6.018</v>
      </c>
      <c r="Y46" s="36" t="n">
        <f aca="false">IFERROR(INDEX('Season Counts'!$Y$2:$Y$740,$AF46)/INDEX('Season Counts'!$X$2:$X$740,$AF46),"")</f>
        <v>0.286002906976744</v>
      </c>
      <c r="Z46" s="37" t="n">
        <f aca="false">IFERROR(J46-Y46,"")</f>
        <v>0.0245273960535589</v>
      </c>
      <c r="AA46" s="38" t="n">
        <f aca="false">IFERROR(INDEX('Season Counts'!$K$2:$K$740,$AF46)/INDEX('Season Counts'!$J$2:$J$740,$AF46),"")</f>
        <v>0.335394126738794</v>
      </c>
      <c r="AB46" s="41" t="n">
        <f aca="false">IFERROR(R46-AA46,"")</f>
        <v>-0.0213445399619349</v>
      </c>
      <c r="AC46" s="39" t="n">
        <f aca="false">IFERROR(INDEX('Season Counts'!$AG$2:$AG$740,$AF46)/INDEX('Season Counts'!$AF$2:$AF$740,$AF46),"")</f>
        <v>70.2366788321168</v>
      </c>
      <c r="AD46" s="40" t="n">
        <f aca="false">IFERROR(V46-AC46,"")</f>
        <v>0.142839240172378</v>
      </c>
      <c r="AE46" s="4" t="str">
        <f aca="false">IF(D46&lt;Guide!$C$21,"Low PA",IF(TRIM(IF(ISNUMBER(AD46),IF(N(AD46)&lt;=-Guide!$C$24,"▼ Bat Speed  ",IF(N(AD46)&gt;=Guide!$C$24,"▲ Bat Speed  ","")),"")&amp;IF(N(Z46)&gt;=Guide!$C$22,"▲ Contact  ","")&amp;IF(N(Z46)&lt;=-Guide!$C$22,"▼ Contact  ","")&amp;IF(N(AB46)&gt;=Guide!$C$23,"▲ Chase  ","")&amp;IF(N(AB46)&lt;=-Guide!$C$23,"▼ Chase  ",""))="","Stable",TRIM(IF(ISNUMBER(AD46),IF(N(AD46)&lt;=-Guide!$C$24,"▼ Bat Speed  ",IF(N(AD46)&gt;=Guide!$C$24,"▲ Bat Speed  ","")),"")&amp;IF(N(Z46)&gt;=Guide!$C$22,"▲ Contact  ","")&amp;IF(N(Z46)&lt;=-Guide!$C$22,"▼ Contact  ","")&amp;IF(N(AB46)&gt;=Guide!$C$23,"▲ Chase  ","")&amp;IF(N(AB46)&lt;=-Guide!$C$23,"▼ Chase  ",""))))</f>
        <v>Stable</v>
      </c>
      <c r="AF46" s="35" t="n">
        <f aca="false">MATCH(Counts!A46,'Season Counts'!$A$2:$A$740,0)</f>
        <v>9</v>
      </c>
    </row>
    <row r="47" customFormat="false" ht="15" hidden="false" customHeight="false" outlineLevel="0" collapsed="false">
      <c r="A47" s="34" t="str">
        <f aca="false">Counts!B47</f>
        <v>ATH</v>
      </c>
      <c r="B47" s="5" t="str">
        <f aca="false">Counts!C47</f>
        <v>Jonah Heim</v>
      </c>
      <c r="C47" s="34" t="str">
        <f aca="false">Counts!F47</f>
        <v>Jul</v>
      </c>
      <c r="D47" s="35" t="n">
        <f aca="false">IFERROR(Counts!P47,"")</f>
        <v>87</v>
      </c>
      <c r="E47" s="36" t="n">
        <f aca="false">IFERROR(Counts!R47/Counts!Q47,"")</f>
        <v>0.234567901234568</v>
      </c>
      <c r="F47" s="36" t="n">
        <f aca="false">IFERROR((Counts!R47+Counts!V47+Counts!W47)/(Counts!Q47+Counts!V47+Counts!W47+Counts!X47),"")</f>
        <v>0.275862068965517</v>
      </c>
      <c r="G47" s="36" t="n">
        <f aca="false">IFERROR((Counts!R47+Counts!S47+2*Counts!T47+3*Counts!U47)/Counts!Q47,"")</f>
        <v>0.419753086419753</v>
      </c>
      <c r="H47" s="35" t="n">
        <f aca="false">IFERROR(Counts!U47,"")</f>
        <v>4</v>
      </c>
      <c r="I47" s="36" t="n">
        <f aca="false">IFERROR(Counts!Z47/Counts!AA47,"")</f>
        <v>0.299425287356322</v>
      </c>
      <c r="J47" s="36" t="n">
        <f aca="false">IFERROR(Counts!AB47/Counts!AA47,"")</f>
        <v>0.329103448275862</v>
      </c>
      <c r="K47" s="37" t="n">
        <f aca="false">IFERROR((Counts!AB47-Counts!Z47)/Counts!AA47,"")</f>
        <v>0.0296781609195402</v>
      </c>
      <c r="L47" s="38" t="n">
        <f aca="false">IFERROR(Counts!Y47/Counts!P47,"")</f>
        <v>0.195402298850575</v>
      </c>
      <c r="M47" s="38" t="n">
        <f aca="false">IFERROR(Counts!V47/Counts!P47,"")</f>
        <v>0.0344827586206897</v>
      </c>
      <c r="N47" s="38" t="n">
        <f aca="false">IFERROR(Counts!AD47/Counts!AC47,"")</f>
        <v>0.0769230769230769</v>
      </c>
      <c r="O47" s="38" t="n">
        <f aca="false">IFERROR(Counts!AE47/Counts!AC47,"")</f>
        <v>0.384615384615385</v>
      </c>
      <c r="P47" s="39" t="n">
        <f aca="false">IFERROR(Counts!AG47/Counts!AF47,"")</f>
        <v>88.2292307692308</v>
      </c>
      <c r="Q47" s="38" t="n">
        <f aca="false">IFERROR(Counts!AH47/Counts!AC47,"")</f>
        <v>0.338461538461539</v>
      </c>
      <c r="R47" s="38" t="n">
        <f aca="false">IFERROR(Counts!N47/Counts!M47,"")</f>
        <v>0.350993377483444</v>
      </c>
      <c r="S47" s="38" t="n">
        <f aca="false">IFERROR(Counts!K47/Counts!J47,"")</f>
        <v>0.684848484848485</v>
      </c>
      <c r="T47" s="38" t="n">
        <f aca="false">IFERROR(Counts!I47/Counts!H47,"")</f>
        <v>0.216867469879518</v>
      </c>
      <c r="U47" s="38" t="n">
        <f aca="false">IFERROR(1-Counts!L47/Counts!K47,"")</f>
        <v>0.831858407079646</v>
      </c>
      <c r="V47" s="39" t="n">
        <f aca="false">IFERROR(Counts!AJ47/Counts!AI47,"")</f>
        <v>70.5887417218543</v>
      </c>
      <c r="W47" s="38" t="n">
        <f aca="false">IFERROR(Counts!AK47/Counts!AI47,"")</f>
        <v>0.139072847682119</v>
      </c>
      <c r="X47" s="40" t="n">
        <f aca="false">IFERROR(Counts!O47,"")</f>
        <v>-2.396</v>
      </c>
      <c r="Y47" s="36" t="n">
        <f aca="false">IFERROR(INDEX('Season Counts'!$Y$2:$Y$740,$AF47)/INDEX('Season Counts'!$X$2:$X$740,$AF47),"")</f>
        <v>0.286002906976744</v>
      </c>
      <c r="Z47" s="37" t="n">
        <f aca="false">IFERROR(J47-Y47,"")</f>
        <v>0.0431005412991179</v>
      </c>
      <c r="AA47" s="38" t="n">
        <f aca="false">IFERROR(INDEX('Season Counts'!$K$2:$K$740,$AF47)/INDEX('Season Counts'!$J$2:$J$740,$AF47),"")</f>
        <v>0.335394126738794</v>
      </c>
      <c r="AB47" s="41" t="n">
        <f aca="false">IFERROR(R47-AA47,"")</f>
        <v>0.0155992507446493</v>
      </c>
      <c r="AC47" s="39" t="n">
        <f aca="false">IFERROR(INDEX('Season Counts'!$AG$2:$AG$740,$AF47)/INDEX('Season Counts'!$AF$2:$AF$740,$AF47),"")</f>
        <v>70.2366788321168</v>
      </c>
      <c r="AD47" s="40" t="n">
        <f aca="false">IFERROR(V47-AC47,"")</f>
        <v>0.352062889737525</v>
      </c>
      <c r="AE47" s="4" t="str">
        <f aca="false">IF(D47&lt;Guide!$C$21,"Low PA",IF(TRIM(IF(ISNUMBER(AD47),IF(N(AD47)&lt;=-Guide!$C$24,"▼ Bat Speed  ",IF(N(AD47)&gt;=Guide!$C$24,"▲ Bat Speed  ","")),"")&amp;IF(N(Z47)&gt;=Guide!$C$22,"▲ Contact  ","")&amp;IF(N(Z47)&lt;=-Guide!$C$22,"▼ Contact  ","")&amp;IF(N(AB47)&gt;=Guide!$C$23,"▲ Chase  ","")&amp;IF(N(AB47)&lt;=-Guide!$C$23,"▼ Chase  ",""))="","Stable",TRIM(IF(ISNUMBER(AD47),IF(N(AD47)&lt;=-Guide!$C$24,"▼ Bat Speed  ",IF(N(AD47)&gt;=Guide!$C$24,"▲ Bat Speed  ","")),"")&amp;IF(N(Z47)&gt;=Guide!$C$22,"▲ Contact  ","")&amp;IF(N(Z47)&lt;=-Guide!$C$22,"▼ Contact  ","")&amp;IF(N(AB47)&gt;=Guide!$C$23,"▲ Chase  ","")&amp;IF(N(AB47)&lt;=-Guide!$C$23,"▼ Chase  ",""))))</f>
        <v>▲ Contact</v>
      </c>
      <c r="AF47" s="35" t="n">
        <f aca="false">MATCH(Counts!A47,'Season Counts'!$A$2:$A$740,0)</f>
        <v>9</v>
      </c>
    </row>
    <row r="48" customFormat="false" ht="15" hidden="false" customHeight="false" outlineLevel="0" collapsed="false">
      <c r="A48" s="34" t="str">
        <f aca="false">Counts!B48</f>
        <v>ATH</v>
      </c>
      <c r="B48" s="5" t="str">
        <f aca="false">Counts!C48</f>
        <v>Jonah Heim</v>
      </c>
      <c r="C48" s="34" t="str">
        <f aca="false">Counts!F48</f>
        <v>Aug</v>
      </c>
      <c r="D48" s="35" t="n">
        <f aca="false">IFERROR(Counts!P48,"")</f>
        <v>90</v>
      </c>
      <c r="E48" s="36" t="n">
        <f aca="false">IFERROR(Counts!R48/Counts!Q48,"")</f>
        <v>0.148148148148148</v>
      </c>
      <c r="F48" s="36" t="n">
        <f aca="false">IFERROR((Counts!R48+Counts!V48+Counts!W48)/(Counts!Q48+Counts!V48+Counts!W48+Counts!X48),"")</f>
        <v>0.233333333333333</v>
      </c>
      <c r="G48" s="36" t="n">
        <f aca="false">IFERROR((Counts!R48+Counts!S48+2*Counts!T48+3*Counts!U48)/Counts!Q48,"")</f>
        <v>0.234567901234568</v>
      </c>
      <c r="H48" s="35" t="n">
        <f aca="false">IFERROR(Counts!U48,"")</f>
        <v>1</v>
      </c>
      <c r="I48" s="36" t="n">
        <f aca="false">IFERROR(Counts!Z48/Counts!AA48,"")</f>
        <v>0.220224719101124</v>
      </c>
      <c r="J48" s="36" t="n">
        <f aca="false">IFERROR(Counts!AB48/Counts!AA48,"")</f>
        <v>0.264033707865169</v>
      </c>
      <c r="K48" s="37" t="n">
        <f aca="false">IFERROR((Counts!AB48-Counts!Z48)/Counts!AA48,"")</f>
        <v>0.0438089887640449</v>
      </c>
      <c r="L48" s="38" t="n">
        <f aca="false">IFERROR(Counts!Y48/Counts!P48,"")</f>
        <v>0.177777777777778</v>
      </c>
      <c r="M48" s="38" t="n">
        <f aca="false">IFERROR(Counts!V48/Counts!P48,"")</f>
        <v>0.1</v>
      </c>
      <c r="N48" s="38" t="n">
        <f aca="false">IFERROR(Counts!AD48/Counts!AC48,"")</f>
        <v>0.0615384615384615</v>
      </c>
      <c r="O48" s="38" t="n">
        <f aca="false">IFERROR(Counts!AE48/Counts!AC48,"")</f>
        <v>0.353846153846154</v>
      </c>
      <c r="P48" s="39" t="n">
        <f aca="false">IFERROR(Counts!AG48/Counts!AF48,"")</f>
        <v>88.9796875</v>
      </c>
      <c r="Q48" s="38" t="n">
        <f aca="false">IFERROR(Counts!AH48/Counts!AC48,"")</f>
        <v>0.369230769230769</v>
      </c>
      <c r="R48" s="38" t="n">
        <f aca="false">IFERROR(Counts!N48/Counts!M48,"")</f>
        <v>0.3</v>
      </c>
      <c r="S48" s="38" t="n">
        <f aca="false">IFERROR(Counts!K48/Counts!J48,"")</f>
        <v>0.682080924855491</v>
      </c>
      <c r="T48" s="38" t="n">
        <f aca="false">IFERROR(Counts!I48/Counts!H48,"")</f>
        <v>0.171428571428571</v>
      </c>
      <c r="U48" s="38" t="n">
        <f aca="false">IFERROR(1-Counts!L48/Counts!K48,"")</f>
        <v>0.915254237288136</v>
      </c>
      <c r="V48" s="39" t="n">
        <f aca="false">IFERROR(Counts!AJ48/Counts!AI48,"")</f>
        <v>69.8322580645161</v>
      </c>
      <c r="W48" s="38" t="n">
        <f aca="false">IFERROR(Counts!AK48/Counts!AI48,"")</f>
        <v>0.0903225806451613</v>
      </c>
      <c r="X48" s="40" t="n">
        <f aca="false">IFERROR(Counts!O48,"")</f>
        <v>-6.301</v>
      </c>
      <c r="Y48" s="36" t="n">
        <f aca="false">IFERROR(INDEX('Season Counts'!$Y$2:$Y$740,$AF48)/INDEX('Season Counts'!$X$2:$X$740,$AF48),"")</f>
        <v>0.286002906976744</v>
      </c>
      <c r="Z48" s="37" t="n">
        <f aca="false">IFERROR(J48-Y48,"")</f>
        <v>-0.0219691991115757</v>
      </c>
      <c r="AA48" s="38" t="n">
        <f aca="false">IFERROR(INDEX('Season Counts'!$K$2:$K$740,$AF48)/INDEX('Season Counts'!$J$2:$J$740,$AF48),"")</f>
        <v>0.335394126738794</v>
      </c>
      <c r="AB48" s="41" t="n">
        <f aca="false">IFERROR(R48-AA48,"")</f>
        <v>-0.0353941267387944</v>
      </c>
      <c r="AC48" s="39" t="n">
        <f aca="false">IFERROR(INDEX('Season Counts'!$AG$2:$AG$740,$AF48)/INDEX('Season Counts'!$AF$2:$AF$740,$AF48),"")</f>
        <v>70.2366788321168</v>
      </c>
      <c r="AD48" s="40" t="n">
        <f aca="false">IFERROR(V48-AC48,"")</f>
        <v>-0.404420767600655</v>
      </c>
      <c r="AE48" s="4" t="str">
        <f aca="false">IF(D48&lt;Guide!$C$21,"Low PA",IF(TRIM(IF(ISNUMBER(AD48),IF(N(AD48)&lt;=-Guide!$C$24,"▼ Bat Speed  ",IF(N(AD48)&gt;=Guide!$C$24,"▲ Bat Speed  ","")),"")&amp;IF(N(Z48)&gt;=Guide!$C$22,"▲ Contact  ","")&amp;IF(N(Z48)&lt;=-Guide!$C$22,"▼ Contact  ","")&amp;IF(N(AB48)&gt;=Guide!$C$23,"▲ Chase  ","")&amp;IF(N(AB48)&lt;=-Guide!$C$23,"▼ Chase  ",""))="","Stable",TRIM(IF(ISNUMBER(AD48),IF(N(AD48)&lt;=-Guide!$C$24,"▼ Bat Speed  ",IF(N(AD48)&gt;=Guide!$C$24,"▲ Bat Speed  ","")),"")&amp;IF(N(Z48)&gt;=Guide!$C$22,"▲ Contact  ","")&amp;IF(N(Z48)&lt;=-Guide!$C$22,"▼ Contact  ","")&amp;IF(N(AB48)&gt;=Guide!$C$23,"▲ Chase  ","")&amp;IF(N(AB48)&lt;=-Guide!$C$23,"▼ Chase  ",""))))</f>
        <v>Stable</v>
      </c>
      <c r="AF48" s="35" t="n">
        <f aca="false">MATCH(Counts!A48,'Season Counts'!$A$2:$A$740,0)</f>
        <v>9</v>
      </c>
    </row>
    <row r="49" customFormat="false" ht="15" hidden="false" customHeight="false" outlineLevel="0" collapsed="false">
      <c r="A49" s="34" t="str">
        <f aca="false">Counts!B49</f>
        <v>ATH</v>
      </c>
      <c r="B49" s="5" t="str">
        <f aca="false">Counts!C49</f>
        <v>Jonah Heim</v>
      </c>
      <c r="C49" s="34" t="str">
        <f aca="false">Counts!F49</f>
        <v>Sep</v>
      </c>
      <c r="D49" s="35" t="n">
        <f aca="false">IFERROR(Counts!P49,"")</f>
        <v>68</v>
      </c>
      <c r="E49" s="36" t="n">
        <f aca="false">IFERROR(Counts!R49/Counts!Q49,"")</f>
        <v>0.169230769230769</v>
      </c>
      <c r="F49" s="36" t="n">
        <f aca="false">IFERROR((Counts!R49+Counts!V49+Counts!W49)/(Counts!Q49+Counts!V49+Counts!W49+Counts!X49),"")</f>
        <v>0.205882352941176</v>
      </c>
      <c r="G49" s="36" t="n">
        <f aca="false">IFERROR((Counts!R49+Counts!S49+2*Counts!T49+3*Counts!U49)/Counts!Q49,"")</f>
        <v>0.261538461538462</v>
      </c>
      <c r="H49" s="35" t="n">
        <f aca="false">IFERROR(Counts!U49,"")</f>
        <v>1</v>
      </c>
      <c r="I49" s="36" t="n">
        <f aca="false">IFERROR(Counts!Z49/Counts!AA49,"")</f>
        <v>0.208088235294118</v>
      </c>
      <c r="J49" s="36" t="n">
        <f aca="false">IFERROR(Counts!AB49/Counts!AA49,"")</f>
        <v>0.234455882352941</v>
      </c>
      <c r="K49" s="37" t="n">
        <f aca="false">IFERROR((Counts!AB49-Counts!Z49)/Counts!AA49,"")</f>
        <v>0.0263676470588235</v>
      </c>
      <c r="L49" s="38" t="n">
        <f aca="false">IFERROR(Counts!Y49/Counts!P49,"")</f>
        <v>0.161764705882353</v>
      </c>
      <c r="M49" s="38" t="n">
        <f aca="false">IFERROR(Counts!V49/Counts!P49,"")</f>
        <v>0.0441176470588235</v>
      </c>
      <c r="N49" s="38" t="n">
        <f aca="false">IFERROR(Counts!AD49/Counts!AC49,"")</f>
        <v>0.0185185185185185</v>
      </c>
      <c r="O49" s="38" t="n">
        <f aca="false">IFERROR(Counts!AE49/Counts!AC49,"")</f>
        <v>0.296296296296296</v>
      </c>
      <c r="P49" s="39" t="n">
        <f aca="false">IFERROR(Counts!AG49/Counts!AF49,"")</f>
        <v>84.9314814814815</v>
      </c>
      <c r="Q49" s="38" t="n">
        <f aca="false">IFERROR(Counts!AH49/Counts!AC49,"")</f>
        <v>0.333333333333333</v>
      </c>
      <c r="R49" s="38" t="n">
        <f aca="false">IFERROR(Counts!N49/Counts!M49,"")</f>
        <v>0.393162393162393</v>
      </c>
      <c r="S49" s="38" t="n">
        <f aca="false">IFERROR(Counts!K49/Counts!J49,"")</f>
        <v>0.582089552238806</v>
      </c>
      <c r="T49" s="38" t="n">
        <f aca="false">IFERROR(Counts!I49/Counts!H49,"")</f>
        <v>0.161290322580645</v>
      </c>
      <c r="U49" s="38" t="n">
        <f aca="false">IFERROR(1-Counts!L49/Counts!K49,"")</f>
        <v>0.884615384615385</v>
      </c>
      <c r="V49" s="39" t="n">
        <f aca="false">IFERROR(Counts!AJ49/Counts!AI49,"")</f>
        <v>70.4009345794393</v>
      </c>
      <c r="W49" s="38" t="n">
        <f aca="false">IFERROR(Counts!AK49/Counts!AI49,"")</f>
        <v>0.11214953271028</v>
      </c>
      <c r="X49" s="40" t="n">
        <f aca="false">IFERROR(Counts!O49,"")</f>
        <v>-7.006</v>
      </c>
      <c r="Y49" s="36" t="n">
        <f aca="false">IFERROR(INDEX('Season Counts'!$Y$2:$Y$740,$AF49)/INDEX('Season Counts'!$X$2:$X$740,$AF49),"")</f>
        <v>0.286002906976744</v>
      </c>
      <c r="Z49" s="37" t="n">
        <f aca="false">IFERROR(J49-Y49,"")</f>
        <v>-0.051547024623803</v>
      </c>
      <c r="AA49" s="38" t="n">
        <f aca="false">IFERROR(INDEX('Season Counts'!$K$2:$K$740,$AF49)/INDEX('Season Counts'!$J$2:$J$740,$AF49),"")</f>
        <v>0.335394126738794</v>
      </c>
      <c r="AB49" s="41" t="n">
        <f aca="false">IFERROR(R49-AA49,"")</f>
        <v>0.0577682664235987</v>
      </c>
      <c r="AC49" s="39" t="n">
        <f aca="false">IFERROR(INDEX('Season Counts'!$AG$2:$AG$740,$AF49)/INDEX('Season Counts'!$AF$2:$AF$740,$AF49),"")</f>
        <v>70.2366788321168</v>
      </c>
      <c r="AD49" s="40" t="n">
        <f aca="false">IFERROR(V49-AC49,"")</f>
        <v>0.164255747322471</v>
      </c>
      <c r="AE49" s="4" t="str">
        <f aca="false">IF(D49&lt;Guide!$C$21,"Low PA",IF(TRIM(IF(ISNUMBER(AD49),IF(N(AD49)&lt;=-Guide!$C$24,"▼ Bat Speed  ",IF(N(AD49)&gt;=Guide!$C$24,"▲ Bat Speed  ","")),"")&amp;IF(N(Z49)&gt;=Guide!$C$22,"▲ Contact  ","")&amp;IF(N(Z49)&lt;=-Guide!$C$22,"▼ Contact  ","")&amp;IF(N(AB49)&gt;=Guide!$C$23,"▲ Chase  ","")&amp;IF(N(AB49)&lt;=-Guide!$C$23,"▼ Chase  ",""))="","Stable",TRIM(IF(ISNUMBER(AD49),IF(N(AD49)&lt;=-Guide!$C$24,"▼ Bat Speed  ",IF(N(AD49)&gt;=Guide!$C$24,"▲ Bat Speed  ","")),"")&amp;IF(N(Z49)&gt;=Guide!$C$22,"▲ Contact  ","")&amp;IF(N(Z49)&lt;=-Guide!$C$22,"▼ Contact  ","")&amp;IF(N(AB49)&gt;=Guide!$C$23,"▲ Chase  ","")&amp;IF(N(AB49)&lt;=-Guide!$C$23,"▼ Chase  ",""))))</f>
        <v>▼ Contact ▲ Chase</v>
      </c>
      <c r="AF49" s="35" t="n">
        <f aca="false">MATCH(Counts!A49,'Season Counts'!$A$2:$A$740,0)</f>
        <v>9</v>
      </c>
    </row>
    <row r="50" customFormat="false" ht="15" hidden="false" customHeight="false" outlineLevel="0" collapsed="false">
      <c r="A50" s="34" t="str">
        <f aca="false">Counts!B50</f>
        <v>ATH</v>
      </c>
      <c r="B50" s="5" t="str">
        <f aca="false">Counts!C50</f>
        <v>Jacob Wilson</v>
      </c>
      <c r="C50" s="34" t="str">
        <f aca="false">Counts!F50</f>
        <v>Mar-Apr</v>
      </c>
      <c r="D50" s="35" t="n">
        <f aca="false">IFERROR(Counts!P50,"")</f>
        <v>131</v>
      </c>
      <c r="E50" s="36" t="n">
        <f aca="false">IFERROR(Counts!R50/Counts!Q50,"")</f>
        <v>0.2890625</v>
      </c>
      <c r="F50" s="36" t="n">
        <f aca="false">IFERROR((Counts!R50+Counts!V50+Counts!W50)/(Counts!Q50+Counts!V50+Counts!W50+Counts!X50),"")</f>
        <v>0.297709923664122</v>
      </c>
      <c r="G50" s="36" t="n">
        <f aca="false">IFERROR((Counts!R50+Counts!S50+2*Counts!T50+3*Counts!U50)/Counts!Q50,"")</f>
        <v>0.390625</v>
      </c>
      <c r="H50" s="35" t="n">
        <f aca="false">IFERROR(Counts!U50,"")</f>
        <v>2</v>
      </c>
      <c r="I50" s="36" t="n">
        <f aca="false">IFERROR(Counts!Z50/Counts!AA50,"")</f>
        <v>0.295769230769231</v>
      </c>
      <c r="J50" s="36" t="n">
        <f aca="false">IFERROR(Counts!AB50/Counts!AA50,"")</f>
        <v>0.271130769230769</v>
      </c>
      <c r="K50" s="37" t="n">
        <f aca="false">IFERROR((Counts!AB50-Counts!Z50)/Counts!AA50,"")</f>
        <v>-0.0246384615384616</v>
      </c>
      <c r="L50" s="38" t="n">
        <f aca="false">IFERROR(Counts!Y50/Counts!P50,"")</f>
        <v>0.114503816793893</v>
      </c>
      <c r="M50" s="38" t="n">
        <f aca="false">IFERROR(Counts!V50/Counts!P50,"")</f>
        <v>0.0152671755725191</v>
      </c>
      <c r="N50" s="38" t="n">
        <f aca="false">IFERROR(Counts!AD50/Counts!AC50,"")</f>
        <v>0.0175438596491228</v>
      </c>
      <c r="O50" s="38" t="n">
        <f aca="false">IFERROR(Counts!AE50/Counts!AC50,"")</f>
        <v>0.315789473684211</v>
      </c>
      <c r="P50" s="39" t="n">
        <f aca="false">IFERROR(Counts!AG50/Counts!AF50,"")</f>
        <v>84.9132743362832</v>
      </c>
      <c r="Q50" s="38" t="n">
        <f aca="false">IFERROR(Counts!AH50/Counts!AC50,"")</f>
        <v>0.315789473684211</v>
      </c>
      <c r="R50" s="38" t="n">
        <f aca="false">IFERROR(Counts!N50/Counts!M50,"")</f>
        <v>0.444444444444444</v>
      </c>
      <c r="S50" s="38" t="n">
        <f aca="false">IFERROR(Counts!K50/Counts!J50,"")</f>
        <v>0.733624454148472</v>
      </c>
      <c r="T50" s="38" t="n">
        <f aca="false">IFERROR(Counts!I50/Counts!H50,"")</f>
        <v>0.126923076923077</v>
      </c>
      <c r="U50" s="38" t="n">
        <f aca="false">IFERROR(1-Counts!L50/Counts!K50,"")</f>
        <v>0.922619047619048</v>
      </c>
      <c r="V50" s="39" t="n">
        <f aca="false">IFERROR(Counts!AJ50/Counts!AI50,"")</f>
        <v>63.8924107142857</v>
      </c>
      <c r="W50" s="38" t="n">
        <f aca="false">IFERROR(Counts!AK50/Counts!AI50,"")</f>
        <v>0.00446428571428571</v>
      </c>
      <c r="X50" s="40" t="n">
        <f aca="false">IFERROR(Counts!O50,"")</f>
        <v>-3.101</v>
      </c>
      <c r="Y50" s="36" t="n">
        <f aca="false">IFERROR(INDEX('Season Counts'!$Y$2:$Y$740,$AF50)/INDEX('Season Counts'!$X$2:$X$740,$AF50),"")</f>
        <v>0.282372372372372</v>
      </c>
      <c r="Z50" s="37" t="n">
        <f aca="false">IFERROR(J50-Y50,"")</f>
        <v>-0.0112416031416032</v>
      </c>
      <c r="AA50" s="38" t="n">
        <f aca="false">IFERROR(INDEX('Season Counts'!$K$2:$K$740,$AF50)/INDEX('Season Counts'!$J$2:$J$740,$AF50),"")</f>
        <v>0.423469387755102</v>
      </c>
      <c r="AB50" s="41" t="n">
        <f aca="false">IFERROR(R50-AA50,"")</f>
        <v>0.0209750566893424</v>
      </c>
      <c r="AC50" s="39" t="n">
        <f aca="false">IFERROR(INDEX('Season Counts'!$AG$2:$AG$740,$AF50)/INDEX('Season Counts'!$AF$2:$AF$740,$AF50),"")</f>
        <v>64.6142329020333</v>
      </c>
      <c r="AD50" s="40" t="n">
        <f aca="false">IFERROR(V50-AC50,"")</f>
        <v>-0.72182218774757</v>
      </c>
      <c r="AE50" s="4" t="str">
        <f aca="false">IF(D50&lt;Guide!$C$21,"Low PA",IF(TRIM(IF(ISNUMBER(AD50),IF(N(AD50)&lt;=-Guide!$C$24,"▼ Bat Speed  ",IF(N(AD50)&gt;=Guide!$C$24,"▲ Bat Speed  ","")),"")&amp;IF(N(Z50)&gt;=Guide!$C$22,"▲ Contact  ","")&amp;IF(N(Z50)&lt;=-Guide!$C$22,"▼ Contact  ","")&amp;IF(N(AB50)&gt;=Guide!$C$23,"▲ Chase  ","")&amp;IF(N(AB50)&lt;=-Guide!$C$23,"▼ Chase  ",""))="","Stable",TRIM(IF(ISNUMBER(AD50),IF(N(AD50)&lt;=-Guide!$C$24,"▼ Bat Speed  ",IF(N(AD50)&gt;=Guide!$C$24,"▲ Bat Speed  ","")),"")&amp;IF(N(Z50)&gt;=Guide!$C$22,"▲ Contact  ","")&amp;IF(N(Z50)&lt;=-Guide!$C$22,"▼ Contact  ","")&amp;IF(N(AB50)&gt;=Guide!$C$23,"▲ Chase  ","")&amp;IF(N(AB50)&lt;=-Guide!$C$23,"▼ Chase  ",""))))</f>
        <v>Stable</v>
      </c>
      <c r="AF50" s="35" t="n">
        <f aca="false">MATCH(Counts!A50,'Season Counts'!$A$2:$A$740,0)</f>
        <v>10</v>
      </c>
    </row>
    <row r="51" customFormat="false" ht="15" hidden="false" customHeight="false" outlineLevel="0" collapsed="false">
      <c r="A51" s="34" t="str">
        <f aca="false">Counts!B51</f>
        <v>ATH</v>
      </c>
      <c r="B51" s="5" t="str">
        <f aca="false">Counts!C51</f>
        <v>Jacob Wilson</v>
      </c>
      <c r="C51" s="34" t="str">
        <f aca="false">Counts!F51</f>
        <v>May</v>
      </c>
      <c r="D51" s="35" t="n">
        <f aca="false">IFERROR(Counts!P51,"")</f>
        <v>37</v>
      </c>
      <c r="E51" s="36" t="n">
        <f aca="false">IFERROR(Counts!R51/Counts!Q51,"")</f>
        <v>0.303030303030303</v>
      </c>
      <c r="F51" s="36" t="n">
        <f aca="false">IFERROR((Counts!R51+Counts!V51+Counts!W51)/(Counts!Q51+Counts!V51+Counts!W51+Counts!X51),"")</f>
        <v>0.361111111111111</v>
      </c>
      <c r="G51" s="36" t="n">
        <f aca="false">IFERROR((Counts!R51+Counts!S51+2*Counts!T51+3*Counts!U51)/Counts!Q51,"")</f>
        <v>0.424242424242424</v>
      </c>
      <c r="H51" s="35" t="n">
        <f aca="false">IFERROR(Counts!U51,"")</f>
        <v>1</v>
      </c>
      <c r="I51" s="36" t="n">
        <f aca="false">IFERROR(Counts!Z51/Counts!AA51,"")</f>
        <v>0.348611111111111</v>
      </c>
      <c r="J51" s="36" t="n">
        <f aca="false">IFERROR(Counts!AB51/Counts!AA51,"")</f>
        <v>0.287055555555556</v>
      </c>
      <c r="K51" s="37" t="n">
        <f aca="false">IFERROR((Counts!AB51-Counts!Z51)/Counts!AA51,"")</f>
        <v>-0.0615555555555556</v>
      </c>
      <c r="L51" s="38" t="n">
        <f aca="false">IFERROR(Counts!Y51/Counts!P51,"")</f>
        <v>0.135135135135135</v>
      </c>
      <c r="M51" s="38" t="n">
        <f aca="false">IFERROR(Counts!V51/Counts!P51,"")</f>
        <v>0.0810810810810811</v>
      </c>
      <c r="N51" s="38" t="n">
        <f aca="false">IFERROR(Counts!AD51/Counts!AC51,"")</f>
        <v>0.0344827586206897</v>
      </c>
      <c r="O51" s="38" t="n">
        <f aca="false">IFERROR(Counts!AE51/Counts!AC51,"")</f>
        <v>0.241379310344828</v>
      </c>
      <c r="P51" s="39" t="n">
        <f aca="false">IFERROR(Counts!AG51/Counts!AF51,"")</f>
        <v>77.9137931034483</v>
      </c>
      <c r="Q51" s="38" t="n">
        <f aca="false">IFERROR(Counts!AH51/Counts!AC51,"")</f>
        <v>0.344827586206897</v>
      </c>
      <c r="R51" s="38" t="n">
        <f aca="false">IFERROR(Counts!N51/Counts!M51,"")</f>
        <v>0.4</v>
      </c>
      <c r="S51" s="38" t="n">
        <f aca="false">IFERROR(Counts!K51/Counts!J51,"")</f>
        <v>0.666666666666667</v>
      </c>
      <c r="T51" s="38" t="n">
        <f aca="false">IFERROR(Counts!I51/Counts!H51,"")</f>
        <v>0.196969696969697</v>
      </c>
      <c r="U51" s="38" t="n">
        <f aca="false">IFERROR(1-Counts!L51/Counts!K51,"")</f>
        <v>0.941176470588235</v>
      </c>
      <c r="V51" s="39" t="n">
        <f aca="false">IFERROR(Counts!AJ51/Counts!AI51,"")</f>
        <v>64.1054545454546</v>
      </c>
      <c r="W51" s="38" t="n">
        <f aca="false">IFERROR(Counts!AK51/Counts!AI51,"")</f>
        <v>0</v>
      </c>
      <c r="X51" s="40" t="n">
        <f aca="false">IFERROR(Counts!O51,"")</f>
        <v>2.054</v>
      </c>
      <c r="Y51" s="36" t="n">
        <f aca="false">IFERROR(INDEX('Season Counts'!$Y$2:$Y$740,$AF51)/INDEX('Season Counts'!$X$2:$X$740,$AF51),"")</f>
        <v>0.282372372372372</v>
      </c>
      <c r="Z51" s="37" t="n">
        <f aca="false">IFERROR(J51-Y51,"")</f>
        <v>0.00468318318318317</v>
      </c>
      <c r="AA51" s="38" t="n">
        <f aca="false">IFERROR(INDEX('Season Counts'!$K$2:$K$740,$AF51)/INDEX('Season Counts'!$J$2:$J$740,$AF51),"")</f>
        <v>0.423469387755102</v>
      </c>
      <c r="AB51" s="41" t="n">
        <f aca="false">IFERROR(R51-AA51,"")</f>
        <v>-0.023469387755102</v>
      </c>
      <c r="AC51" s="39" t="n">
        <f aca="false">IFERROR(INDEX('Season Counts'!$AG$2:$AG$740,$AF51)/INDEX('Season Counts'!$AF$2:$AF$740,$AF51),"")</f>
        <v>64.6142329020333</v>
      </c>
      <c r="AD51" s="40" t="n">
        <f aca="false">IFERROR(V51-AC51,"")</f>
        <v>-0.508778356578731</v>
      </c>
      <c r="AE51" s="4" t="str">
        <f aca="false">IF(D51&lt;Guide!$C$21,"Low PA",IF(TRIM(IF(ISNUMBER(AD51),IF(N(AD51)&lt;=-Guide!$C$24,"▼ Bat Speed  ",IF(N(AD51)&gt;=Guide!$C$24,"▲ Bat Speed  ","")),"")&amp;IF(N(Z51)&gt;=Guide!$C$22,"▲ Contact  ","")&amp;IF(N(Z51)&lt;=-Guide!$C$22,"▼ Contact  ","")&amp;IF(N(AB51)&gt;=Guide!$C$23,"▲ Chase  ","")&amp;IF(N(AB51)&lt;=-Guide!$C$23,"▼ Chase  ",""))="","Stable",TRIM(IF(ISNUMBER(AD51),IF(N(AD51)&lt;=-Guide!$C$24,"▼ Bat Speed  ",IF(N(AD51)&gt;=Guide!$C$24,"▲ Bat Speed  ","")),"")&amp;IF(N(Z51)&gt;=Guide!$C$22,"▲ Contact  ","")&amp;IF(N(Z51)&lt;=-Guide!$C$22,"▼ Contact  ","")&amp;IF(N(AB51)&gt;=Guide!$C$23,"▲ Chase  ","")&amp;IF(N(AB51)&lt;=-Guide!$C$23,"▼ Chase  ",""))))</f>
        <v>Low PA</v>
      </c>
      <c r="AF51" s="35" t="n">
        <f aca="false">MATCH(Counts!A51,'Season Counts'!$A$2:$A$740,0)</f>
        <v>10</v>
      </c>
    </row>
    <row r="52" customFormat="false" ht="15" hidden="false" customHeight="false" outlineLevel="0" collapsed="false">
      <c r="A52" s="34" t="str">
        <f aca="false">Counts!B52</f>
        <v>ATH</v>
      </c>
      <c r="B52" s="5" t="str">
        <f aca="false">Counts!C52</f>
        <v>Jacob Wilson</v>
      </c>
      <c r="C52" s="34" t="str">
        <f aca="false">Counts!F52</f>
        <v>Jun</v>
      </c>
      <c r="D52" s="35" t="n">
        <f aca="false">IFERROR(Counts!P52,"")</f>
        <v>46</v>
      </c>
      <c r="E52" s="36" t="n">
        <f aca="false">IFERROR(Counts!R52/Counts!Q52,"")</f>
        <v>0.219512195121951</v>
      </c>
      <c r="F52" s="36" t="n">
        <f aca="false">IFERROR((Counts!R52+Counts!V52+Counts!W52)/(Counts!Q52+Counts!V52+Counts!W52+Counts!X52),"")</f>
        <v>0.304347826086957</v>
      </c>
      <c r="G52" s="36" t="n">
        <f aca="false">IFERROR((Counts!R52+Counts!S52+2*Counts!T52+3*Counts!U52)/Counts!Q52,"")</f>
        <v>0.341463414634146</v>
      </c>
      <c r="H52" s="35" t="n">
        <f aca="false">IFERROR(Counts!U52,"")</f>
        <v>1</v>
      </c>
      <c r="I52" s="36" t="n">
        <f aca="false">IFERROR(Counts!Z52/Counts!AA52,"")</f>
        <v>0.297777777777778</v>
      </c>
      <c r="J52" s="36" t="n">
        <f aca="false">IFERROR(Counts!AB52/Counts!AA52,"")</f>
        <v>0.294111111111111</v>
      </c>
      <c r="K52" s="37" t="n">
        <f aca="false">IFERROR((Counts!AB52-Counts!Z52)/Counts!AA52,"")</f>
        <v>-0.00366666666666669</v>
      </c>
      <c r="L52" s="38" t="n">
        <f aca="false">IFERROR(Counts!Y52/Counts!P52,"")</f>
        <v>0.108695652173913</v>
      </c>
      <c r="M52" s="38" t="n">
        <f aca="false">IFERROR(Counts!V52/Counts!P52,"")</f>
        <v>0.108695652173913</v>
      </c>
      <c r="N52" s="38" t="n">
        <f aca="false">IFERROR(Counts!AD52/Counts!AC52,"")</f>
        <v>0</v>
      </c>
      <c r="O52" s="38" t="n">
        <f aca="false">IFERROR(Counts!AE52/Counts!AC52,"")</f>
        <v>0.222222222222222</v>
      </c>
      <c r="P52" s="39" t="n">
        <f aca="false">IFERROR(Counts!AG52/Counts!AF52,"")</f>
        <v>83.8885714285714</v>
      </c>
      <c r="Q52" s="38" t="n">
        <f aca="false">IFERROR(Counts!AH52/Counts!AC52,"")</f>
        <v>0.305555555555556</v>
      </c>
      <c r="R52" s="38" t="n">
        <f aca="false">IFERROR(Counts!N52/Counts!M52,"")</f>
        <v>0.322222222222222</v>
      </c>
      <c r="S52" s="38" t="n">
        <f aca="false">IFERROR(Counts!K52/Counts!J52,"")</f>
        <v>0.740740740740741</v>
      </c>
      <c r="T52" s="38" t="n">
        <f aca="false">IFERROR(Counts!I52/Counts!H52,"")</f>
        <v>0.112359550561798</v>
      </c>
      <c r="U52" s="38" t="n">
        <f aca="false">IFERROR(1-Counts!L52/Counts!K52,"")</f>
        <v>0.916666666666667</v>
      </c>
      <c r="V52" s="39" t="n">
        <f aca="false">IFERROR(Counts!AJ52/Counts!AI52,"")</f>
        <v>64.6484848484849</v>
      </c>
      <c r="W52" s="38" t="n">
        <f aca="false">IFERROR(Counts!AK52/Counts!AI52,"")</f>
        <v>0</v>
      </c>
      <c r="X52" s="40" t="n">
        <f aca="false">IFERROR(Counts!O52,"")</f>
        <v>0.195</v>
      </c>
      <c r="Y52" s="36" t="n">
        <f aca="false">IFERROR(INDEX('Season Counts'!$Y$2:$Y$740,$AF52)/INDEX('Season Counts'!$X$2:$X$740,$AF52),"")</f>
        <v>0.282372372372372</v>
      </c>
      <c r="Z52" s="37" t="n">
        <f aca="false">IFERROR(J52-Y52,"")</f>
        <v>0.0117387387387387</v>
      </c>
      <c r="AA52" s="38" t="n">
        <f aca="false">IFERROR(INDEX('Season Counts'!$K$2:$K$740,$AF52)/INDEX('Season Counts'!$J$2:$J$740,$AF52),"")</f>
        <v>0.423469387755102</v>
      </c>
      <c r="AB52" s="41" t="n">
        <f aca="false">IFERROR(R52-AA52,"")</f>
        <v>-0.10124716553288</v>
      </c>
      <c r="AC52" s="39" t="n">
        <f aca="false">IFERROR(INDEX('Season Counts'!$AG$2:$AG$740,$AF52)/INDEX('Season Counts'!$AF$2:$AF$740,$AF52),"")</f>
        <v>64.6142329020333</v>
      </c>
      <c r="AD52" s="40" t="n">
        <f aca="false">IFERROR(V52-AC52,"")</f>
        <v>0.034251946451576</v>
      </c>
      <c r="AE52" s="4" t="str">
        <f aca="false">IF(D52&lt;Guide!$C$21,"Low PA",IF(TRIM(IF(ISNUMBER(AD52),IF(N(AD52)&lt;=-Guide!$C$24,"▼ Bat Speed  ",IF(N(AD52)&gt;=Guide!$C$24,"▲ Bat Speed  ","")),"")&amp;IF(N(Z52)&gt;=Guide!$C$22,"▲ Contact  ","")&amp;IF(N(Z52)&lt;=-Guide!$C$22,"▼ Contact  ","")&amp;IF(N(AB52)&gt;=Guide!$C$23,"▲ Chase  ","")&amp;IF(N(AB52)&lt;=-Guide!$C$23,"▼ Chase  ",""))="","Stable",TRIM(IF(ISNUMBER(AD52),IF(N(AD52)&lt;=-Guide!$C$24,"▼ Bat Speed  ",IF(N(AD52)&gt;=Guide!$C$24,"▲ Bat Speed  ","")),"")&amp;IF(N(Z52)&gt;=Guide!$C$22,"▲ Contact  ","")&amp;IF(N(Z52)&lt;=-Guide!$C$22,"▼ Contact  ","")&amp;IF(N(AB52)&gt;=Guide!$C$23,"▲ Chase  ","")&amp;IF(N(AB52)&lt;=-Guide!$C$23,"▼ Chase  ",""))))</f>
        <v>▼ Chase</v>
      </c>
      <c r="AF52" s="35" t="n">
        <f aca="false">MATCH(Counts!A52,'Season Counts'!$A$2:$A$740,0)</f>
        <v>10</v>
      </c>
    </row>
    <row r="53" customFormat="false" ht="15" hidden="false" customHeight="false" outlineLevel="0" collapsed="false">
      <c r="A53" s="34" t="str">
        <f aca="false">Counts!B53</f>
        <v>ATH</v>
      </c>
      <c r="B53" s="5" t="str">
        <f aca="false">Counts!C53</f>
        <v>Jacob Wilson</v>
      </c>
      <c r="C53" s="34" t="str">
        <f aca="false">Counts!F53</f>
        <v>Jul</v>
      </c>
      <c r="D53" s="35" t="n">
        <f aca="false">IFERROR(Counts!P53,"")</f>
        <v>85</v>
      </c>
      <c r="E53" s="36" t="n">
        <f aca="false">IFERROR(Counts!R53/Counts!Q53,"")</f>
        <v>0.271604938271605</v>
      </c>
      <c r="F53" s="36" t="n">
        <f aca="false">IFERROR((Counts!R53+Counts!V53+Counts!W53)/(Counts!Q53+Counts!V53+Counts!W53+Counts!X53),"")</f>
        <v>0.305882352941177</v>
      </c>
      <c r="G53" s="36" t="n">
        <f aca="false">IFERROR((Counts!R53+Counts!S53+2*Counts!T53+3*Counts!U53)/Counts!Q53,"")</f>
        <v>0.432098765432099</v>
      </c>
      <c r="H53" s="35" t="n">
        <f aca="false">IFERROR(Counts!U53,"")</f>
        <v>3</v>
      </c>
      <c r="I53" s="36" t="n">
        <f aca="false">IFERROR(Counts!Z53/Counts!AA53,"")</f>
        <v>0.321176470588235</v>
      </c>
      <c r="J53" s="36" t="n">
        <f aca="false">IFERROR(Counts!AB53/Counts!AA53,"")</f>
        <v>0.328247058823529</v>
      </c>
      <c r="K53" s="37" t="n">
        <f aca="false">IFERROR((Counts!AB53-Counts!Z53)/Counts!AA53,"")</f>
        <v>0.00707058823529411</v>
      </c>
      <c r="L53" s="38" t="n">
        <f aca="false">IFERROR(Counts!Y53/Counts!P53,"")</f>
        <v>0.0941176470588235</v>
      </c>
      <c r="M53" s="38" t="n">
        <f aca="false">IFERROR(Counts!V53/Counts!P53,"")</f>
        <v>0.0235294117647059</v>
      </c>
      <c r="N53" s="38" t="n">
        <f aca="false">IFERROR(Counts!AD53/Counts!AC53,"")</f>
        <v>0.0410958904109589</v>
      </c>
      <c r="O53" s="38" t="n">
        <f aca="false">IFERROR(Counts!AE53/Counts!AC53,"")</f>
        <v>0.273972602739726</v>
      </c>
      <c r="P53" s="39" t="n">
        <f aca="false">IFERROR(Counts!AG53/Counts!AF53,"")</f>
        <v>83.6534246575343</v>
      </c>
      <c r="Q53" s="38" t="n">
        <f aca="false">IFERROR(Counts!AH53/Counts!AC53,"")</f>
        <v>0.342465753424658</v>
      </c>
      <c r="R53" s="38" t="n">
        <f aca="false">IFERROR(Counts!N53/Counts!M53,"")</f>
        <v>0.431506849315069</v>
      </c>
      <c r="S53" s="38" t="n">
        <f aca="false">IFERROR(Counts!K53/Counts!J53,"")</f>
        <v>0.676470588235294</v>
      </c>
      <c r="T53" s="38" t="n">
        <f aca="false">IFERROR(Counts!I53/Counts!H53,"")</f>
        <v>0.0967741935483871</v>
      </c>
      <c r="U53" s="38" t="n">
        <f aca="false">IFERROR(1-Counts!L53/Counts!K53,"")</f>
        <v>0.956521739130435</v>
      </c>
      <c r="V53" s="39" t="n">
        <f aca="false">IFERROR(Counts!AJ53/Counts!AI53,"")</f>
        <v>65.4797101449275</v>
      </c>
      <c r="W53" s="38" t="n">
        <f aca="false">IFERROR(Counts!AK53/Counts!AI53,"")</f>
        <v>0.0144927536231884</v>
      </c>
      <c r="X53" s="40" t="n">
        <f aca="false">IFERROR(Counts!O53,"")</f>
        <v>1.616</v>
      </c>
      <c r="Y53" s="36" t="n">
        <f aca="false">IFERROR(INDEX('Season Counts'!$Y$2:$Y$740,$AF53)/INDEX('Season Counts'!$X$2:$X$740,$AF53),"")</f>
        <v>0.282372372372372</v>
      </c>
      <c r="Z53" s="37" t="n">
        <f aca="false">IFERROR(J53-Y53,"")</f>
        <v>0.045874686451157</v>
      </c>
      <c r="AA53" s="38" t="n">
        <f aca="false">IFERROR(INDEX('Season Counts'!$K$2:$K$740,$AF53)/INDEX('Season Counts'!$J$2:$J$740,$AF53),"")</f>
        <v>0.423469387755102</v>
      </c>
      <c r="AB53" s="41" t="n">
        <f aca="false">IFERROR(R53-AA53,"")</f>
        <v>0.00803746155996643</v>
      </c>
      <c r="AC53" s="39" t="n">
        <f aca="false">IFERROR(INDEX('Season Counts'!$AG$2:$AG$740,$AF53)/INDEX('Season Counts'!$AF$2:$AF$740,$AF53),"")</f>
        <v>64.6142329020333</v>
      </c>
      <c r="AD53" s="40" t="n">
        <f aca="false">IFERROR(V53-AC53,"")</f>
        <v>0.865477242894258</v>
      </c>
      <c r="AE53" s="4" t="str">
        <f aca="false">IF(D53&lt;Guide!$C$21,"Low PA",IF(TRIM(IF(ISNUMBER(AD53),IF(N(AD53)&lt;=-Guide!$C$24,"▼ Bat Speed  ",IF(N(AD53)&gt;=Guide!$C$24,"▲ Bat Speed  ","")),"")&amp;IF(N(Z53)&gt;=Guide!$C$22,"▲ Contact  ","")&amp;IF(N(Z53)&lt;=-Guide!$C$22,"▼ Contact  ","")&amp;IF(N(AB53)&gt;=Guide!$C$23,"▲ Chase  ","")&amp;IF(N(AB53)&lt;=-Guide!$C$23,"▼ Chase  ",""))="","Stable",TRIM(IF(ISNUMBER(AD53),IF(N(AD53)&lt;=-Guide!$C$24,"▼ Bat Speed  ",IF(N(AD53)&gt;=Guide!$C$24,"▲ Bat Speed  ","")),"")&amp;IF(N(Z53)&gt;=Guide!$C$22,"▲ Contact  ","")&amp;IF(N(Z53)&lt;=-Guide!$C$22,"▼ Contact  ","")&amp;IF(N(AB53)&gt;=Guide!$C$23,"▲ Chase  ","")&amp;IF(N(AB53)&lt;=-Guide!$C$23,"▼ Chase  ",""))))</f>
        <v>▲ Contact</v>
      </c>
      <c r="AF53" s="35" t="n">
        <f aca="false">MATCH(Counts!A53,'Season Counts'!$A$2:$A$740,0)</f>
        <v>10</v>
      </c>
    </row>
    <row r="54" customFormat="false" ht="15" hidden="false" customHeight="false" outlineLevel="0" collapsed="false">
      <c r="A54" s="34" t="str">
        <f aca="false">Counts!B54</f>
        <v>ATH</v>
      </c>
      <c r="B54" s="5" t="str">
        <f aca="false">Counts!C54</f>
        <v>Jacob Wilson</v>
      </c>
      <c r="C54" s="34" t="str">
        <f aca="false">Counts!F54</f>
        <v>Aug</v>
      </c>
      <c r="D54" s="35" t="n">
        <f aca="false">IFERROR(Counts!P54,"")</f>
        <v>38</v>
      </c>
      <c r="E54" s="36" t="n">
        <f aca="false">IFERROR(Counts!R54/Counts!Q54,"")</f>
        <v>0.189189189189189</v>
      </c>
      <c r="F54" s="36" t="n">
        <f aca="false">IFERROR((Counts!R54+Counts!V54+Counts!W54)/(Counts!Q54+Counts!V54+Counts!W54+Counts!X54),"")</f>
        <v>0.210526315789474</v>
      </c>
      <c r="G54" s="36" t="n">
        <f aca="false">IFERROR((Counts!R54+Counts!S54+2*Counts!T54+3*Counts!U54)/Counts!Q54,"")</f>
        <v>0.297297297297297</v>
      </c>
      <c r="H54" s="35" t="n">
        <f aca="false">IFERROR(Counts!U54,"")</f>
        <v>0</v>
      </c>
      <c r="I54" s="36" t="n">
        <f aca="false">IFERROR(Counts!Z54/Counts!AA54,"")</f>
        <v>0.227027027027027</v>
      </c>
      <c r="J54" s="36" t="n">
        <f aca="false">IFERROR(Counts!AB54/Counts!AA54,"")</f>
        <v>0.197648648648649</v>
      </c>
      <c r="K54" s="37" t="n">
        <f aca="false">IFERROR((Counts!AB54-Counts!Z54)/Counts!AA54,"")</f>
        <v>-0.0293783783783784</v>
      </c>
      <c r="L54" s="38" t="n">
        <f aca="false">IFERROR(Counts!Y54/Counts!P54,"")</f>
        <v>0.157894736842105</v>
      </c>
      <c r="M54" s="38" t="n">
        <f aca="false">IFERROR(Counts!V54/Counts!P54,"")</f>
        <v>0</v>
      </c>
      <c r="N54" s="38" t="n">
        <f aca="false">IFERROR(Counts!AD54/Counts!AC54,"")</f>
        <v>0.032258064516129</v>
      </c>
      <c r="O54" s="38" t="n">
        <f aca="false">IFERROR(Counts!AE54/Counts!AC54,"")</f>
        <v>0.225806451612903</v>
      </c>
      <c r="P54" s="39" t="n">
        <f aca="false">IFERROR(Counts!AG54/Counts!AF54,"")</f>
        <v>82.84</v>
      </c>
      <c r="Q54" s="38" t="n">
        <f aca="false">IFERROR(Counts!AH54/Counts!AC54,"")</f>
        <v>0.32258064516129</v>
      </c>
      <c r="R54" s="38" t="n">
        <f aca="false">IFERROR(Counts!N54/Counts!M54,"")</f>
        <v>0.507692307692308</v>
      </c>
      <c r="S54" s="38" t="n">
        <f aca="false">IFERROR(Counts!K54/Counts!J54,"")</f>
        <v>0.627450980392157</v>
      </c>
      <c r="T54" s="38" t="n">
        <f aca="false">IFERROR(Counts!I54/Counts!H54,"")</f>
        <v>0.169230769230769</v>
      </c>
      <c r="U54" s="38" t="n">
        <f aca="false">IFERROR(1-Counts!L54/Counts!K54,"")</f>
        <v>0.96875</v>
      </c>
      <c r="V54" s="39" t="n">
        <f aca="false">IFERROR(Counts!AJ54/Counts!AI54,"")</f>
        <v>65.7862068965517</v>
      </c>
      <c r="W54" s="38" t="n">
        <f aca="false">IFERROR(Counts!AK54/Counts!AI54,"")</f>
        <v>0</v>
      </c>
      <c r="X54" s="40" t="n">
        <f aca="false">IFERROR(Counts!O54,"")</f>
        <v>-3.237</v>
      </c>
      <c r="Y54" s="36" t="n">
        <f aca="false">IFERROR(INDEX('Season Counts'!$Y$2:$Y$740,$AF54)/INDEX('Season Counts'!$X$2:$X$740,$AF54),"")</f>
        <v>0.282372372372372</v>
      </c>
      <c r="Z54" s="37" t="n">
        <f aca="false">IFERROR(J54-Y54,"")</f>
        <v>-0.0847237237237238</v>
      </c>
      <c r="AA54" s="38" t="n">
        <f aca="false">IFERROR(INDEX('Season Counts'!$K$2:$K$740,$AF54)/INDEX('Season Counts'!$J$2:$J$740,$AF54),"")</f>
        <v>0.423469387755102</v>
      </c>
      <c r="AB54" s="41" t="n">
        <f aca="false">IFERROR(R54-AA54,"")</f>
        <v>0.0842229199372056</v>
      </c>
      <c r="AC54" s="39" t="n">
        <f aca="false">IFERROR(INDEX('Season Counts'!$AG$2:$AG$740,$AF54)/INDEX('Season Counts'!$AF$2:$AF$740,$AF54),"")</f>
        <v>64.6142329020333</v>
      </c>
      <c r="AD54" s="40" t="n">
        <f aca="false">IFERROR(V54-AC54,"")</f>
        <v>1.17197399451844</v>
      </c>
      <c r="AE54" s="4" t="str">
        <f aca="false">IF(D54&lt;Guide!$C$21,"Low PA",IF(TRIM(IF(ISNUMBER(AD54),IF(N(AD54)&lt;=-Guide!$C$24,"▼ Bat Speed  ",IF(N(AD54)&gt;=Guide!$C$24,"▲ Bat Speed  ","")),"")&amp;IF(N(Z54)&gt;=Guide!$C$22,"▲ Contact  ","")&amp;IF(N(Z54)&lt;=-Guide!$C$22,"▼ Contact  ","")&amp;IF(N(AB54)&gt;=Guide!$C$23,"▲ Chase  ","")&amp;IF(N(AB54)&lt;=-Guide!$C$23,"▼ Chase  ",""))="","Stable",TRIM(IF(ISNUMBER(AD54),IF(N(AD54)&lt;=-Guide!$C$24,"▼ Bat Speed  ",IF(N(AD54)&gt;=Guide!$C$24,"▲ Bat Speed  ","")),"")&amp;IF(N(Z54)&gt;=Guide!$C$22,"▲ Contact  ","")&amp;IF(N(Z54)&lt;=-Guide!$C$22,"▼ Contact  ","")&amp;IF(N(AB54)&gt;=Guide!$C$23,"▲ Chase  ","")&amp;IF(N(AB54)&lt;=-Guide!$C$23,"▼ Chase  ",""))))</f>
        <v>Low PA</v>
      </c>
      <c r="AF54" s="35" t="n">
        <f aca="false">MATCH(Counts!A54,'Season Counts'!$A$2:$A$740,0)</f>
        <v>10</v>
      </c>
    </row>
    <row r="55" customFormat="false" ht="15" hidden="false" customHeight="false" outlineLevel="0" collapsed="false">
      <c r="A55" s="34" t="str">
        <f aca="false">Counts!B55</f>
        <v>ATH</v>
      </c>
      <c r="B55" s="5" t="str">
        <f aca="false">Counts!C55</f>
        <v>Max Muncy</v>
      </c>
      <c r="C55" s="34" t="str">
        <f aca="false">Counts!F55</f>
        <v>Mar-Apr</v>
      </c>
      <c r="D55" s="35" t="n">
        <f aca="false">IFERROR(Counts!P55,"")</f>
        <v>104</v>
      </c>
      <c r="E55" s="36" t="n">
        <f aca="false">IFERROR(Counts!R55/Counts!Q55,"")</f>
        <v>0.239130434782609</v>
      </c>
      <c r="F55" s="36" t="n">
        <f aca="false">IFERROR((Counts!R55+Counts!V55+Counts!W55)/(Counts!Q55+Counts!V55+Counts!W55+Counts!X55),"")</f>
        <v>0.307692307692308</v>
      </c>
      <c r="G55" s="36" t="n">
        <f aca="false">IFERROR((Counts!R55+Counts!S55+2*Counts!T55+3*Counts!U55)/Counts!Q55,"")</f>
        <v>0.402173913043478</v>
      </c>
      <c r="H55" s="35" t="n">
        <f aca="false">IFERROR(Counts!U55,"")</f>
        <v>2</v>
      </c>
      <c r="I55" s="36" t="n">
        <f aca="false">IFERROR(Counts!Z55/Counts!AA55,"")</f>
        <v>0.309134615384615</v>
      </c>
      <c r="J55" s="36" t="n">
        <f aca="false">IFERROR(Counts!AB55/Counts!AA55,"")</f>
        <v>0.302490384615385</v>
      </c>
      <c r="K55" s="37" t="n">
        <f aca="false">IFERROR((Counts!AB55-Counts!Z55)/Counts!AA55,"")</f>
        <v>-0.00664423076923076</v>
      </c>
      <c r="L55" s="38" t="n">
        <f aca="false">IFERROR(Counts!Y55/Counts!P55,"")</f>
        <v>0.355769230769231</v>
      </c>
      <c r="M55" s="38" t="n">
        <f aca="false">IFERROR(Counts!V55/Counts!P55,"")</f>
        <v>0.0576923076923077</v>
      </c>
      <c r="N55" s="38" t="n">
        <f aca="false">IFERROR(Counts!AD55/Counts!AC55,"")</f>
        <v>0.12280701754386</v>
      </c>
      <c r="O55" s="38" t="n">
        <f aca="false">IFERROR(Counts!AE55/Counts!AC55,"")</f>
        <v>0.56140350877193</v>
      </c>
      <c r="P55" s="39" t="n">
        <f aca="false">IFERROR(Counts!AG55/Counts!AF55,"")</f>
        <v>92.4789473684211</v>
      </c>
      <c r="Q55" s="38" t="n">
        <f aca="false">IFERROR(Counts!AH55/Counts!AC55,"")</f>
        <v>0.350877192982456</v>
      </c>
      <c r="R55" s="38" t="n">
        <f aca="false">IFERROR(Counts!N55/Counts!M55,"")</f>
        <v>0.373831775700935</v>
      </c>
      <c r="S55" s="38" t="n">
        <f aca="false">IFERROR(Counts!K55/Counts!J55,"")</f>
        <v>0.663157894736842</v>
      </c>
      <c r="T55" s="38" t="n">
        <f aca="false">IFERROR(Counts!I55/Counts!H55,"")</f>
        <v>0.33495145631068</v>
      </c>
      <c r="U55" s="38" t="n">
        <f aca="false">IFERROR(1-Counts!L55/Counts!K55,"")</f>
        <v>0.825396825396825</v>
      </c>
      <c r="V55" s="39" t="n">
        <f aca="false">IFERROR(Counts!AJ55/Counts!AI55,"")</f>
        <v>74.5681081081081</v>
      </c>
      <c r="W55" s="38" t="n">
        <f aca="false">IFERROR(Counts!AK55/Counts!AI55,"")</f>
        <v>0.545945945945946</v>
      </c>
      <c r="X55" s="40" t="n">
        <f aca="false">IFERROR(Counts!O55,"")</f>
        <v>-1.069</v>
      </c>
      <c r="Y55" s="36" t="n">
        <f aca="false">IFERROR(INDEX('Season Counts'!$Y$2:$Y$740,$AF55)/INDEX('Season Counts'!$X$2:$X$740,$AF55),"")</f>
        <v>0.28755985915493</v>
      </c>
      <c r="Z55" s="37" t="n">
        <f aca="false">IFERROR(J55-Y55,"")</f>
        <v>0.014930525460455</v>
      </c>
      <c r="AA55" s="38" t="n">
        <f aca="false">IFERROR(INDEX('Season Counts'!$K$2:$K$740,$AF55)/INDEX('Season Counts'!$J$2:$J$740,$AF55),"")</f>
        <v>0.332197614991482</v>
      </c>
      <c r="AB55" s="41" t="n">
        <f aca="false">IFERROR(R55-AA55,"")</f>
        <v>0.0416341607094525</v>
      </c>
      <c r="AC55" s="39" t="n">
        <f aca="false">IFERROR(INDEX('Season Counts'!$AG$2:$AG$740,$AF55)/INDEX('Season Counts'!$AF$2:$AF$740,$AF55),"")</f>
        <v>74.1207343412527</v>
      </c>
      <c r="AD55" s="40" t="n">
        <f aca="false">IFERROR(V55-AC55,"")</f>
        <v>0.447373766855407</v>
      </c>
      <c r="AE55" s="4" t="str">
        <f aca="false">IF(D55&lt;Guide!$C$21,"Low PA",IF(TRIM(IF(ISNUMBER(AD55),IF(N(AD55)&lt;=-Guide!$C$24,"▼ Bat Speed  ",IF(N(AD55)&gt;=Guide!$C$24,"▲ Bat Speed  ","")),"")&amp;IF(N(Z55)&gt;=Guide!$C$22,"▲ Contact  ","")&amp;IF(N(Z55)&lt;=-Guide!$C$22,"▼ Contact  ","")&amp;IF(N(AB55)&gt;=Guide!$C$23,"▲ Chase  ","")&amp;IF(N(AB55)&lt;=-Guide!$C$23,"▼ Chase  ",""))="","Stable",TRIM(IF(ISNUMBER(AD55),IF(N(AD55)&lt;=-Guide!$C$24,"▼ Bat Speed  ",IF(N(AD55)&gt;=Guide!$C$24,"▲ Bat Speed  ","")),"")&amp;IF(N(Z55)&gt;=Guide!$C$22,"▲ Contact  ","")&amp;IF(N(Z55)&lt;=-Guide!$C$22,"▼ Contact  ","")&amp;IF(N(AB55)&gt;=Guide!$C$23,"▲ Chase  ","")&amp;IF(N(AB55)&lt;=-Guide!$C$23,"▼ Chase  ",""))))</f>
        <v>▲ Chase</v>
      </c>
      <c r="AF55" s="35" t="n">
        <f aca="false">MATCH(Counts!A55,'Season Counts'!$A$2:$A$740,0)</f>
        <v>11</v>
      </c>
    </row>
    <row r="56" customFormat="false" ht="15" hidden="false" customHeight="false" outlineLevel="0" collapsed="false">
      <c r="A56" s="34" t="str">
        <f aca="false">Counts!B56</f>
        <v>ATH</v>
      </c>
      <c r="B56" s="5" t="str">
        <f aca="false">Counts!C56</f>
        <v>Max Muncy</v>
      </c>
      <c r="C56" s="34" t="str">
        <f aca="false">Counts!F56</f>
        <v>Jun</v>
      </c>
      <c r="D56" s="35" t="n">
        <f aca="false">IFERROR(Counts!P56,"")</f>
        <v>63</v>
      </c>
      <c r="E56" s="36" t="n">
        <f aca="false">IFERROR(Counts!R56/Counts!Q56,"")</f>
        <v>0.228070175438596</v>
      </c>
      <c r="F56" s="36" t="n">
        <f aca="false">IFERROR((Counts!R56+Counts!V56+Counts!W56)/(Counts!Q56+Counts!V56+Counts!W56+Counts!X56),"")</f>
        <v>0.285714285714286</v>
      </c>
      <c r="G56" s="36" t="n">
        <f aca="false">IFERROR((Counts!R56+Counts!S56+2*Counts!T56+3*Counts!U56)/Counts!Q56,"")</f>
        <v>0.421052631578947</v>
      </c>
      <c r="H56" s="35" t="n">
        <f aca="false">IFERROR(Counts!U56,"")</f>
        <v>3</v>
      </c>
      <c r="I56" s="36" t="n">
        <f aca="false">IFERROR(Counts!Z56/Counts!AA56,"")</f>
        <v>0.304761904761905</v>
      </c>
      <c r="J56" s="36" t="n">
        <f aca="false">IFERROR(Counts!AB56/Counts!AA56,"")</f>
        <v>0.273031746031746</v>
      </c>
      <c r="K56" s="37" t="n">
        <f aca="false">IFERROR((Counts!AB56-Counts!Z56)/Counts!AA56,"")</f>
        <v>-0.0317301587301587</v>
      </c>
      <c r="L56" s="38" t="n">
        <f aca="false">IFERROR(Counts!Y56/Counts!P56,"")</f>
        <v>0.285714285714286</v>
      </c>
      <c r="M56" s="38" t="n">
        <f aca="false">IFERROR(Counts!V56/Counts!P56,"")</f>
        <v>0.0793650793650794</v>
      </c>
      <c r="N56" s="38" t="n">
        <f aca="false">IFERROR(Counts!AD56/Counts!AC56,"")</f>
        <v>0.1</v>
      </c>
      <c r="O56" s="38" t="n">
        <f aca="false">IFERROR(Counts!AE56/Counts!AC56,"")</f>
        <v>0.375</v>
      </c>
      <c r="P56" s="39" t="n">
        <f aca="false">IFERROR(Counts!AG56/Counts!AF56,"")</f>
        <v>88.4125</v>
      </c>
      <c r="Q56" s="38" t="n">
        <f aca="false">IFERROR(Counts!AH56/Counts!AC56,"")</f>
        <v>0.325</v>
      </c>
      <c r="R56" s="38" t="n">
        <f aca="false">IFERROR(Counts!N56/Counts!M56,"")</f>
        <v>0.325581395348837</v>
      </c>
      <c r="S56" s="38" t="n">
        <f aca="false">IFERROR(Counts!K56/Counts!J56,"")</f>
        <v>0.7</v>
      </c>
      <c r="T56" s="38" t="n">
        <f aca="false">IFERROR(Counts!I56/Counts!H56,"")</f>
        <v>0.238095238095238</v>
      </c>
      <c r="U56" s="38" t="n">
        <f aca="false">IFERROR(1-Counts!L56/Counts!K56,"")</f>
        <v>0.857142857142857</v>
      </c>
      <c r="V56" s="39" t="n">
        <f aca="false">IFERROR(Counts!AJ56/Counts!AI56,"")</f>
        <v>73.9621951219512</v>
      </c>
      <c r="W56" s="38" t="n">
        <f aca="false">IFERROR(Counts!AK56/Counts!AI56,"")</f>
        <v>0.402439024390244</v>
      </c>
      <c r="X56" s="40" t="n">
        <f aca="false">IFERROR(Counts!O56,"")</f>
        <v>0.459</v>
      </c>
      <c r="Y56" s="36" t="n">
        <f aca="false">IFERROR(INDEX('Season Counts'!$Y$2:$Y$740,$AF56)/INDEX('Season Counts'!$X$2:$X$740,$AF56),"")</f>
        <v>0.28755985915493</v>
      </c>
      <c r="Z56" s="37" t="n">
        <f aca="false">IFERROR(J56-Y56,"")</f>
        <v>-0.0145281131231836</v>
      </c>
      <c r="AA56" s="38" t="n">
        <f aca="false">IFERROR(INDEX('Season Counts'!$K$2:$K$740,$AF56)/INDEX('Season Counts'!$J$2:$J$740,$AF56),"")</f>
        <v>0.332197614991482</v>
      </c>
      <c r="AB56" s="41" t="n">
        <f aca="false">IFERROR(R56-AA56,"")</f>
        <v>-0.00661621964264486</v>
      </c>
      <c r="AC56" s="39" t="n">
        <f aca="false">IFERROR(INDEX('Season Counts'!$AG$2:$AG$740,$AF56)/INDEX('Season Counts'!$AF$2:$AF$740,$AF56),"")</f>
        <v>74.1207343412527</v>
      </c>
      <c r="AD56" s="40" t="n">
        <f aca="false">IFERROR(V56-AC56,"")</f>
        <v>-0.158539219301488</v>
      </c>
      <c r="AE56" s="4" t="str">
        <f aca="false">IF(D56&lt;Guide!$C$21,"Low PA",IF(TRIM(IF(ISNUMBER(AD56),IF(N(AD56)&lt;=-Guide!$C$24,"▼ Bat Speed  ",IF(N(AD56)&gt;=Guide!$C$24,"▲ Bat Speed  ","")),"")&amp;IF(N(Z56)&gt;=Guide!$C$22,"▲ Contact  ","")&amp;IF(N(Z56)&lt;=-Guide!$C$22,"▼ Contact  ","")&amp;IF(N(AB56)&gt;=Guide!$C$23,"▲ Chase  ","")&amp;IF(N(AB56)&lt;=-Guide!$C$23,"▼ Chase  ",""))="","Stable",TRIM(IF(ISNUMBER(AD56),IF(N(AD56)&lt;=-Guide!$C$24,"▼ Bat Speed  ",IF(N(AD56)&gt;=Guide!$C$24,"▲ Bat Speed  ","")),"")&amp;IF(N(Z56)&gt;=Guide!$C$22,"▲ Contact  ","")&amp;IF(N(Z56)&lt;=-Guide!$C$22,"▼ Contact  ","")&amp;IF(N(AB56)&gt;=Guide!$C$23,"▲ Chase  ","")&amp;IF(N(AB56)&lt;=-Guide!$C$23,"▼ Chase  ",""))))</f>
        <v>Stable</v>
      </c>
      <c r="AF56" s="35" t="n">
        <f aca="false">MATCH(Counts!A56,'Season Counts'!$A$2:$A$740,0)</f>
        <v>11</v>
      </c>
    </row>
    <row r="57" customFormat="false" ht="15" hidden="false" customHeight="false" outlineLevel="0" collapsed="false">
      <c r="A57" s="34" t="str">
        <f aca="false">Counts!B57</f>
        <v>ATH</v>
      </c>
      <c r="B57" s="5" t="str">
        <f aca="false">Counts!C57</f>
        <v>Max Muncy</v>
      </c>
      <c r="C57" s="34" t="str">
        <f aca="false">Counts!F57</f>
        <v>Jul</v>
      </c>
      <c r="D57" s="35" t="n">
        <f aca="false">IFERROR(Counts!P57,"")</f>
        <v>11</v>
      </c>
      <c r="E57" s="36" t="n">
        <f aca="false">IFERROR(Counts!R57/Counts!Q57,"")</f>
        <v>0</v>
      </c>
      <c r="F57" s="36" t="n">
        <f aca="false">IFERROR((Counts!R57+Counts!V57+Counts!W57)/(Counts!Q57+Counts!V57+Counts!W57+Counts!X57),"")</f>
        <v>0.272727272727273</v>
      </c>
      <c r="G57" s="36" t="n">
        <f aca="false">IFERROR((Counts!R57+Counts!S57+2*Counts!T57+3*Counts!U57)/Counts!Q57,"")</f>
        <v>0</v>
      </c>
      <c r="H57" s="35" t="n">
        <f aca="false">IFERROR(Counts!U57,"")</f>
        <v>0</v>
      </c>
      <c r="I57" s="36" t="n">
        <f aca="false">IFERROR(Counts!Z57/Counts!AA57,"")</f>
        <v>0.190909090909091</v>
      </c>
      <c r="J57" s="36" t="n">
        <f aca="false">IFERROR(Counts!AB57/Counts!AA57,"")</f>
        <v>0.274454545454545</v>
      </c>
      <c r="K57" s="37" t="n">
        <f aca="false">IFERROR((Counts!AB57-Counts!Z57)/Counts!AA57,"")</f>
        <v>0.0835454545454546</v>
      </c>
      <c r="L57" s="38" t="n">
        <f aca="false">IFERROR(Counts!Y57/Counts!P57,"")</f>
        <v>0.545454545454545</v>
      </c>
      <c r="M57" s="38" t="n">
        <f aca="false">IFERROR(Counts!V57/Counts!P57,"")</f>
        <v>0.272727272727273</v>
      </c>
      <c r="N57" s="38" t="n">
        <f aca="false">IFERROR(Counts!AD57/Counts!AC57,"")</f>
        <v>0</v>
      </c>
      <c r="O57" s="38" t="n">
        <f aca="false">IFERROR(Counts!AE57/Counts!AC57,"")</f>
        <v>0.5</v>
      </c>
      <c r="P57" s="39" t="n">
        <f aca="false">IFERROR(Counts!AG57/Counts!AF57,"")</f>
        <v>90.45</v>
      </c>
      <c r="Q57" s="38" t="n">
        <f aca="false">IFERROR(Counts!AH57/Counts!AC57,"")</f>
        <v>0.5</v>
      </c>
      <c r="R57" s="38" t="n">
        <f aca="false">IFERROR(Counts!N57/Counts!M57,"")</f>
        <v>0.235294117647059</v>
      </c>
      <c r="S57" s="38" t="n">
        <f aca="false">IFERROR(Counts!K57/Counts!J57,"")</f>
        <v>0.777777777777778</v>
      </c>
      <c r="T57" s="38" t="n">
        <f aca="false">IFERROR(Counts!I57/Counts!H57,"")</f>
        <v>0.482758620689655</v>
      </c>
      <c r="U57" s="38" t="n">
        <f aca="false">IFERROR(1-Counts!L57/Counts!K57,"")</f>
        <v>0.619047619047619</v>
      </c>
      <c r="V57" s="39" t="n">
        <f aca="false">IFERROR(Counts!AJ57/Counts!AI57,"")</f>
        <v>73.9888888888889</v>
      </c>
      <c r="W57" s="38" t="n">
        <f aca="false">IFERROR(Counts!AK57/Counts!AI57,"")</f>
        <v>0.444444444444444</v>
      </c>
      <c r="X57" s="40" t="n">
        <f aca="false">IFERROR(Counts!O57,"")</f>
        <v>-1.497</v>
      </c>
      <c r="Y57" s="36" t="n">
        <f aca="false">IFERROR(INDEX('Season Counts'!$Y$2:$Y$740,$AF57)/INDEX('Season Counts'!$X$2:$X$740,$AF57),"")</f>
        <v>0.28755985915493</v>
      </c>
      <c r="Z57" s="37" t="n">
        <f aca="false">IFERROR(J57-Y57,"")</f>
        <v>-0.0131053137003841</v>
      </c>
      <c r="AA57" s="38" t="n">
        <f aca="false">IFERROR(INDEX('Season Counts'!$K$2:$K$740,$AF57)/INDEX('Season Counts'!$J$2:$J$740,$AF57),"")</f>
        <v>0.332197614991482</v>
      </c>
      <c r="AB57" s="41" t="n">
        <f aca="false">IFERROR(R57-AA57,"")</f>
        <v>-0.0969034973444233</v>
      </c>
      <c r="AC57" s="39" t="n">
        <f aca="false">IFERROR(INDEX('Season Counts'!$AG$2:$AG$740,$AF57)/INDEX('Season Counts'!$AF$2:$AF$740,$AF57),"")</f>
        <v>74.1207343412527</v>
      </c>
      <c r="AD57" s="40" t="n">
        <f aca="false">IFERROR(V57-AC57,"")</f>
        <v>-0.131845452363805</v>
      </c>
      <c r="AE57" s="4" t="str">
        <f aca="false">IF(D57&lt;Guide!$C$21,"Low PA",IF(TRIM(IF(ISNUMBER(AD57),IF(N(AD57)&lt;=-Guide!$C$24,"▼ Bat Speed  ",IF(N(AD57)&gt;=Guide!$C$24,"▲ Bat Speed  ","")),"")&amp;IF(N(Z57)&gt;=Guide!$C$22,"▲ Contact  ","")&amp;IF(N(Z57)&lt;=-Guide!$C$22,"▼ Contact  ","")&amp;IF(N(AB57)&gt;=Guide!$C$23,"▲ Chase  ","")&amp;IF(N(AB57)&lt;=-Guide!$C$23,"▼ Chase  ",""))="","Stable",TRIM(IF(ISNUMBER(AD57),IF(N(AD57)&lt;=-Guide!$C$24,"▼ Bat Speed  ",IF(N(AD57)&gt;=Guide!$C$24,"▲ Bat Speed  ","")),"")&amp;IF(N(Z57)&gt;=Guide!$C$22,"▲ Contact  ","")&amp;IF(N(Z57)&lt;=-Guide!$C$22,"▼ Contact  ","")&amp;IF(N(AB57)&gt;=Guide!$C$23,"▲ Chase  ","")&amp;IF(N(AB57)&lt;=-Guide!$C$23,"▼ Chase  ",""))))</f>
        <v>Low PA</v>
      </c>
      <c r="AF57" s="35" t="n">
        <f aca="false">MATCH(Counts!A57,'Season Counts'!$A$2:$A$740,0)</f>
        <v>11</v>
      </c>
    </row>
    <row r="58" customFormat="false" ht="15" hidden="false" customHeight="false" outlineLevel="0" collapsed="false">
      <c r="A58" s="34" t="str">
        <f aca="false">Counts!B58</f>
        <v>ATH</v>
      </c>
      <c r="B58" s="5" t="str">
        <f aca="false">Counts!C58</f>
        <v>Max Muncy</v>
      </c>
      <c r="C58" s="34" t="str">
        <f aca="false">Counts!F58</f>
        <v>Aug</v>
      </c>
      <c r="D58" s="35" t="n">
        <f aca="false">IFERROR(Counts!P58,"")</f>
        <v>68</v>
      </c>
      <c r="E58" s="36" t="n">
        <f aca="false">IFERROR(Counts!R58/Counts!Q58,"")</f>
        <v>0.206349206349206</v>
      </c>
      <c r="F58" s="36" t="n">
        <f aca="false">IFERROR((Counts!R58+Counts!V58+Counts!W58)/(Counts!Q58+Counts!V58+Counts!W58+Counts!X58),"")</f>
        <v>0.264705882352941</v>
      </c>
      <c r="G58" s="36" t="n">
        <f aca="false">IFERROR((Counts!R58+Counts!S58+2*Counts!T58+3*Counts!U58)/Counts!Q58,"")</f>
        <v>0.333333333333333</v>
      </c>
      <c r="H58" s="35" t="n">
        <f aca="false">IFERROR(Counts!U58,"")</f>
        <v>2</v>
      </c>
      <c r="I58" s="36" t="n">
        <f aca="false">IFERROR(Counts!Z58/Counts!AA58,"")</f>
        <v>0.266176470588235</v>
      </c>
      <c r="J58" s="36" t="n">
        <f aca="false">IFERROR(Counts!AB58/Counts!AA58,"")</f>
        <v>0.274382352941176</v>
      </c>
      <c r="K58" s="37" t="n">
        <f aca="false">IFERROR((Counts!AB58-Counts!Z58)/Counts!AA58,"")</f>
        <v>0.00820588235294117</v>
      </c>
      <c r="L58" s="38" t="n">
        <f aca="false">IFERROR(Counts!Y58/Counts!P58,"")</f>
        <v>0.294117647058824</v>
      </c>
      <c r="M58" s="38" t="n">
        <f aca="false">IFERROR(Counts!V58/Counts!P58,"")</f>
        <v>0.0735294117647059</v>
      </c>
      <c r="N58" s="38" t="n">
        <f aca="false">IFERROR(Counts!AD58/Counts!AC58,"")</f>
        <v>0.116279069767442</v>
      </c>
      <c r="O58" s="38" t="n">
        <f aca="false">IFERROR(Counts!AE58/Counts!AC58,"")</f>
        <v>0.302325581395349</v>
      </c>
      <c r="P58" s="39" t="n">
        <f aca="false">IFERROR(Counts!AG58/Counts!AF58,"")</f>
        <v>86.9279069767442</v>
      </c>
      <c r="Q58" s="38" t="n">
        <f aca="false">IFERROR(Counts!AH58/Counts!AC58,"")</f>
        <v>0.348837209302326</v>
      </c>
      <c r="R58" s="38" t="n">
        <f aca="false">IFERROR(Counts!N58/Counts!M58,"")</f>
        <v>0.3</v>
      </c>
      <c r="S58" s="38" t="n">
        <f aca="false">IFERROR(Counts!K58/Counts!J58,"")</f>
        <v>0.704347826086957</v>
      </c>
      <c r="T58" s="38" t="n">
        <f aca="false">IFERROR(Counts!I58/Counts!H58,"")</f>
        <v>0.308943089430894</v>
      </c>
      <c r="U58" s="38" t="n">
        <f aca="false">IFERROR(1-Counts!L58/Counts!K58,"")</f>
        <v>0.839506172839506</v>
      </c>
      <c r="V58" s="39" t="n">
        <f aca="false">IFERROR(Counts!AJ58/Counts!AI58,"")</f>
        <v>73.7419047619048</v>
      </c>
      <c r="W58" s="38" t="n">
        <f aca="false">IFERROR(Counts!AK58/Counts!AI58,"")</f>
        <v>0.428571428571429</v>
      </c>
      <c r="X58" s="40" t="n">
        <f aca="false">IFERROR(Counts!O58,"")</f>
        <v>-1.797</v>
      </c>
      <c r="Y58" s="36" t="n">
        <f aca="false">IFERROR(INDEX('Season Counts'!$Y$2:$Y$740,$AF58)/INDEX('Season Counts'!$X$2:$X$740,$AF58),"")</f>
        <v>0.28755985915493</v>
      </c>
      <c r="Z58" s="37" t="n">
        <f aca="false">IFERROR(J58-Y58,"")</f>
        <v>-0.0131775062137531</v>
      </c>
      <c r="AA58" s="38" t="n">
        <f aca="false">IFERROR(INDEX('Season Counts'!$K$2:$K$740,$AF58)/INDEX('Season Counts'!$J$2:$J$740,$AF58),"")</f>
        <v>0.332197614991482</v>
      </c>
      <c r="AB58" s="41" t="n">
        <f aca="false">IFERROR(R58-AA58,"")</f>
        <v>-0.0321976149914821</v>
      </c>
      <c r="AC58" s="39" t="n">
        <f aca="false">IFERROR(INDEX('Season Counts'!$AG$2:$AG$740,$AF58)/INDEX('Season Counts'!$AF$2:$AF$740,$AF58),"")</f>
        <v>74.1207343412527</v>
      </c>
      <c r="AD58" s="40" t="n">
        <f aca="false">IFERROR(V58-AC58,"")</f>
        <v>-0.378829579347936</v>
      </c>
      <c r="AE58" s="4" t="str">
        <f aca="false">IF(D58&lt;Guide!$C$21,"Low PA",IF(TRIM(IF(ISNUMBER(AD58),IF(N(AD58)&lt;=-Guide!$C$24,"▼ Bat Speed  ",IF(N(AD58)&gt;=Guide!$C$24,"▲ Bat Speed  ","")),"")&amp;IF(N(Z58)&gt;=Guide!$C$22,"▲ Contact  ","")&amp;IF(N(Z58)&lt;=-Guide!$C$22,"▼ Contact  ","")&amp;IF(N(AB58)&gt;=Guide!$C$23,"▲ Chase  ","")&amp;IF(N(AB58)&lt;=-Guide!$C$23,"▼ Chase  ",""))="","Stable",TRIM(IF(ISNUMBER(AD58),IF(N(AD58)&lt;=-Guide!$C$24,"▼ Bat Speed  ",IF(N(AD58)&gt;=Guide!$C$24,"▲ Bat Speed  ","")),"")&amp;IF(N(Z58)&gt;=Guide!$C$22,"▲ Contact  ","")&amp;IF(N(Z58)&lt;=-Guide!$C$22,"▼ Contact  ","")&amp;IF(N(AB58)&gt;=Guide!$C$23,"▲ Chase  ","")&amp;IF(N(AB58)&lt;=-Guide!$C$23,"▼ Chase  ",""))))</f>
        <v>Stable</v>
      </c>
      <c r="AF58" s="35" t="n">
        <f aca="false">MATCH(Counts!A58,'Season Counts'!$A$2:$A$740,0)</f>
        <v>11</v>
      </c>
    </row>
    <row r="59" customFormat="false" ht="15" hidden="false" customHeight="false" outlineLevel="0" collapsed="false">
      <c r="A59" s="34" t="str">
        <f aca="false">Counts!B59</f>
        <v>ATH</v>
      </c>
      <c r="B59" s="5" t="str">
        <f aca="false">Counts!C59</f>
        <v>Max Muncy</v>
      </c>
      <c r="C59" s="34" t="str">
        <f aca="false">Counts!F59</f>
        <v>Sep</v>
      </c>
      <c r="D59" s="35" t="n">
        <f aca="false">IFERROR(Counts!P59,"")</f>
        <v>38</v>
      </c>
      <c r="E59" s="36" t="n">
        <f aca="false">IFERROR(Counts!R59/Counts!Q59,"")</f>
        <v>0.305555555555556</v>
      </c>
      <c r="F59" s="36" t="n">
        <f aca="false">IFERROR((Counts!R59+Counts!V59+Counts!W59)/(Counts!Q59+Counts!V59+Counts!W59+Counts!X59),"")</f>
        <v>0.342105263157895</v>
      </c>
      <c r="G59" s="36" t="n">
        <f aca="false">IFERROR((Counts!R59+Counts!S59+2*Counts!T59+3*Counts!U59)/Counts!Q59,"")</f>
        <v>0.472222222222222</v>
      </c>
      <c r="H59" s="35" t="n">
        <f aca="false">IFERROR(Counts!U59,"")</f>
        <v>2</v>
      </c>
      <c r="I59" s="36" t="n">
        <f aca="false">IFERROR(Counts!Z59/Counts!AA59,"")</f>
        <v>0.355263157894737</v>
      </c>
      <c r="J59" s="36" t="n">
        <f aca="false">IFERROR(Counts!AB59/Counts!AA59,"")</f>
        <v>0.298157894736842</v>
      </c>
      <c r="K59" s="37" t="n">
        <f aca="false">IFERROR((Counts!AB59-Counts!Z59)/Counts!AA59,"")</f>
        <v>-0.0571052631578947</v>
      </c>
      <c r="L59" s="38" t="n">
        <f aca="false">IFERROR(Counts!Y59/Counts!P59,"")</f>
        <v>0.263157894736842</v>
      </c>
      <c r="M59" s="38" t="n">
        <f aca="false">IFERROR(Counts!V59/Counts!P59,"")</f>
        <v>0.0526315789473684</v>
      </c>
      <c r="N59" s="38" t="n">
        <f aca="false">IFERROR(Counts!AD59/Counts!AC59,"")</f>
        <v>0.0769230769230769</v>
      </c>
      <c r="O59" s="38" t="n">
        <f aca="false">IFERROR(Counts!AE59/Counts!AC59,"")</f>
        <v>0.461538461538462</v>
      </c>
      <c r="P59" s="39" t="n">
        <f aca="false">IFERROR(Counts!AG59/Counts!AF59,"")</f>
        <v>86.2423076923077</v>
      </c>
      <c r="Q59" s="38" t="n">
        <f aca="false">IFERROR(Counts!AH59/Counts!AC59,"")</f>
        <v>0.269230769230769</v>
      </c>
      <c r="R59" s="38" t="n">
        <f aca="false">IFERROR(Counts!N59/Counts!M59,"")</f>
        <v>0.328571428571429</v>
      </c>
      <c r="S59" s="38" t="n">
        <f aca="false">IFERROR(Counts!K59/Counts!J59,"")</f>
        <v>0.676056338028169</v>
      </c>
      <c r="T59" s="38" t="n">
        <f aca="false">IFERROR(Counts!I59/Counts!H59,"")</f>
        <v>0.225352112676056</v>
      </c>
      <c r="U59" s="38" t="n">
        <f aca="false">IFERROR(1-Counts!L59/Counts!K59,"")</f>
        <v>0.875</v>
      </c>
      <c r="V59" s="39" t="n">
        <f aca="false">IFERROR(Counts!AJ59/Counts!AI59,"")</f>
        <v>73.7078125</v>
      </c>
      <c r="W59" s="38" t="n">
        <f aca="false">IFERROR(Counts!AK59/Counts!AI59,"")</f>
        <v>0.375</v>
      </c>
      <c r="X59" s="40" t="n">
        <f aca="false">IFERROR(Counts!O59,"")</f>
        <v>2.335</v>
      </c>
      <c r="Y59" s="36" t="n">
        <f aca="false">IFERROR(INDEX('Season Counts'!$Y$2:$Y$740,$AF59)/INDEX('Season Counts'!$X$2:$X$740,$AF59),"")</f>
        <v>0.28755985915493</v>
      </c>
      <c r="Z59" s="37" t="n">
        <f aca="false">IFERROR(J59-Y59,"")</f>
        <v>0.0105980355819125</v>
      </c>
      <c r="AA59" s="38" t="n">
        <f aca="false">IFERROR(INDEX('Season Counts'!$K$2:$K$740,$AF59)/INDEX('Season Counts'!$J$2:$J$740,$AF59),"")</f>
        <v>0.332197614991482</v>
      </c>
      <c r="AB59" s="41" t="n">
        <f aca="false">IFERROR(R59-AA59,"")</f>
        <v>-0.00362618642005352</v>
      </c>
      <c r="AC59" s="39" t="n">
        <f aca="false">IFERROR(INDEX('Season Counts'!$AG$2:$AG$740,$AF59)/INDEX('Season Counts'!$AF$2:$AF$740,$AF59),"")</f>
        <v>74.1207343412527</v>
      </c>
      <c r="AD59" s="40" t="n">
        <f aca="false">IFERROR(V59-AC59,"")</f>
        <v>-0.412921841252697</v>
      </c>
      <c r="AE59" s="4" t="str">
        <f aca="false">IF(D59&lt;Guide!$C$21,"Low PA",IF(TRIM(IF(ISNUMBER(AD59),IF(N(AD59)&lt;=-Guide!$C$24,"▼ Bat Speed  ",IF(N(AD59)&gt;=Guide!$C$24,"▲ Bat Speed  ","")),"")&amp;IF(N(Z59)&gt;=Guide!$C$22,"▲ Contact  ","")&amp;IF(N(Z59)&lt;=-Guide!$C$22,"▼ Contact  ","")&amp;IF(N(AB59)&gt;=Guide!$C$23,"▲ Chase  ","")&amp;IF(N(AB59)&lt;=-Guide!$C$23,"▼ Chase  ",""))="","Stable",TRIM(IF(ISNUMBER(AD59),IF(N(AD59)&lt;=-Guide!$C$24,"▼ Bat Speed  ",IF(N(AD59)&gt;=Guide!$C$24,"▲ Bat Speed  ","")),"")&amp;IF(N(Z59)&gt;=Guide!$C$22,"▲ Contact  ","")&amp;IF(N(Z59)&lt;=-Guide!$C$22,"▼ Contact  ","")&amp;IF(N(AB59)&gt;=Guide!$C$23,"▲ Chase  ","")&amp;IF(N(AB59)&lt;=-Guide!$C$23,"▼ Chase  ",""))))</f>
        <v>Low PA</v>
      </c>
      <c r="AF59" s="35" t="n">
        <f aca="false">MATCH(Counts!A59,'Season Counts'!$A$2:$A$740,0)</f>
        <v>11</v>
      </c>
    </row>
    <row r="60" customFormat="false" ht="15" hidden="false" customHeight="false" outlineLevel="0" collapsed="false">
      <c r="A60" s="34" t="str">
        <f aca="false">Counts!B60</f>
        <v>ATH</v>
      </c>
      <c r="B60" s="5" t="str">
        <f aca="false">Counts!C60</f>
        <v>Alika Williams</v>
      </c>
      <c r="C60" s="34" t="str">
        <f aca="false">Counts!F60</f>
        <v>May</v>
      </c>
      <c r="D60" s="35" t="n">
        <f aca="false">IFERROR(Counts!P60,"")</f>
        <v>10</v>
      </c>
      <c r="E60" s="36" t="n">
        <f aca="false">IFERROR(Counts!R60/Counts!Q60,"")</f>
        <v>0.1</v>
      </c>
      <c r="F60" s="36" t="n">
        <f aca="false">IFERROR((Counts!R60+Counts!V60+Counts!W60)/(Counts!Q60+Counts!V60+Counts!W60+Counts!X60),"")</f>
        <v>0.1</v>
      </c>
      <c r="G60" s="36" t="n">
        <f aca="false">IFERROR((Counts!R60+Counts!S60+2*Counts!T60+3*Counts!U60)/Counts!Q60,"")</f>
        <v>0.1</v>
      </c>
      <c r="H60" s="35" t="n">
        <f aca="false">IFERROR(Counts!U60,"")</f>
        <v>0</v>
      </c>
      <c r="I60" s="36" t="n">
        <f aca="false">IFERROR(Counts!Z60/Counts!AA60,"")</f>
        <v>0.09</v>
      </c>
      <c r="J60" s="36" t="n">
        <f aca="false">IFERROR(Counts!AB60/Counts!AA60,"")</f>
        <v>0.0834</v>
      </c>
      <c r="K60" s="37" t="n">
        <f aca="false">IFERROR((Counts!AB60-Counts!Z60)/Counts!AA60,"")</f>
        <v>-0.00660000000000001</v>
      </c>
      <c r="L60" s="38" t="n">
        <f aca="false">IFERROR(Counts!Y60/Counts!P60,"")</f>
        <v>0.5</v>
      </c>
      <c r="M60" s="38" t="n">
        <f aca="false">IFERROR(Counts!V60/Counts!P60,"")</f>
        <v>0</v>
      </c>
      <c r="N60" s="38" t="n">
        <f aca="false">IFERROR(Counts!AD60/Counts!AC60,"")</f>
        <v>0</v>
      </c>
      <c r="O60" s="38" t="n">
        <f aca="false">IFERROR(Counts!AE60/Counts!AC60,"")</f>
        <v>0.4</v>
      </c>
      <c r="P60" s="39" t="n">
        <f aca="false">IFERROR(Counts!AG60/Counts!AF60,"")</f>
        <v>88.5</v>
      </c>
      <c r="Q60" s="38" t="n">
        <f aca="false">IFERROR(Counts!AH60/Counts!AC60,"")</f>
        <v>0.2</v>
      </c>
      <c r="R60" s="38" t="n">
        <f aca="false">IFERROR(Counts!N60/Counts!M60,"")</f>
        <v>0.363636363636364</v>
      </c>
      <c r="S60" s="38" t="n">
        <f aca="false">IFERROR(Counts!K60/Counts!J60,"")</f>
        <v>0.470588235294118</v>
      </c>
      <c r="T60" s="38" t="n">
        <f aca="false">IFERROR(Counts!I60/Counts!H60,"")</f>
        <v>0.375</v>
      </c>
      <c r="U60" s="38" t="n">
        <f aca="false">IFERROR(1-Counts!L60/Counts!K60,"")</f>
        <v>1</v>
      </c>
      <c r="V60" s="39" t="n">
        <f aca="false">IFERROR(Counts!AJ60/Counts!AI60,"")</f>
        <v>67.8538461538462</v>
      </c>
      <c r="W60" s="38" t="n">
        <f aca="false">IFERROR(Counts!AK60/Counts!AI60,"")</f>
        <v>0</v>
      </c>
      <c r="X60" s="40" t="n">
        <f aca="false">IFERROR(Counts!O60,"")</f>
        <v>-1.781</v>
      </c>
      <c r="Y60" s="36" t="n">
        <f aca="false">IFERROR(INDEX('Season Counts'!$Y$2:$Y$740,$AF60)/INDEX('Season Counts'!$X$2:$X$740,$AF60),"")</f>
        <v>0.247528634361233</v>
      </c>
      <c r="Z60" s="37" t="n">
        <f aca="false">IFERROR(J60-Y60,"")</f>
        <v>-0.164128634361233</v>
      </c>
      <c r="AA60" s="38" t="n">
        <f aca="false">IFERROR(INDEX('Season Counts'!$K$2:$K$740,$AF60)/INDEX('Season Counts'!$J$2:$J$740,$AF60),"")</f>
        <v>0.370731707317073</v>
      </c>
      <c r="AB60" s="41" t="n">
        <f aca="false">IFERROR(R60-AA60,"")</f>
        <v>-0.00709534368070952</v>
      </c>
      <c r="AC60" s="39" t="n">
        <f aca="false">IFERROR(INDEX('Season Counts'!$AG$2:$AG$740,$AF60)/INDEX('Season Counts'!$AF$2:$AF$740,$AF60),"")</f>
        <v>69.1532763532764</v>
      </c>
      <c r="AD60" s="40" t="n">
        <f aca="false">IFERROR(V60-AC60,"")</f>
        <v>-1.2994301994302</v>
      </c>
      <c r="AE60" s="4" t="str">
        <f aca="false">IF(D60&lt;Guide!$C$21,"Low PA",IF(TRIM(IF(ISNUMBER(AD60),IF(N(AD60)&lt;=-Guide!$C$24,"▼ Bat Speed  ",IF(N(AD60)&gt;=Guide!$C$24,"▲ Bat Speed  ","")),"")&amp;IF(N(Z60)&gt;=Guide!$C$22,"▲ Contact  ","")&amp;IF(N(Z60)&lt;=-Guide!$C$22,"▼ Contact  ","")&amp;IF(N(AB60)&gt;=Guide!$C$23,"▲ Chase  ","")&amp;IF(N(AB60)&lt;=-Guide!$C$23,"▼ Chase  ",""))="","Stable",TRIM(IF(ISNUMBER(AD60),IF(N(AD60)&lt;=-Guide!$C$24,"▼ Bat Speed  ",IF(N(AD60)&gt;=Guide!$C$24,"▲ Bat Speed  ","")),"")&amp;IF(N(Z60)&gt;=Guide!$C$22,"▲ Contact  ","")&amp;IF(N(Z60)&lt;=-Guide!$C$22,"▼ Contact  ","")&amp;IF(N(AB60)&gt;=Guide!$C$23,"▲ Chase  ","")&amp;IF(N(AB60)&lt;=-Guide!$C$23,"▼ Chase  ",""))))</f>
        <v>Low PA</v>
      </c>
      <c r="AF60" s="35" t="n">
        <f aca="false">MATCH(Counts!A60,'Season Counts'!$A$2:$A$740,0)</f>
        <v>12</v>
      </c>
    </row>
    <row r="61" customFormat="false" ht="15" hidden="false" customHeight="false" outlineLevel="0" collapsed="false">
      <c r="A61" s="34" t="str">
        <f aca="false">Counts!B61</f>
        <v>ATH</v>
      </c>
      <c r="B61" s="5" t="str">
        <f aca="false">Counts!C61</f>
        <v>Alika Williams</v>
      </c>
      <c r="C61" s="34" t="str">
        <f aca="false">Counts!F61</f>
        <v>Jun</v>
      </c>
      <c r="D61" s="35" t="n">
        <f aca="false">IFERROR(Counts!P61,"")</f>
        <v>59</v>
      </c>
      <c r="E61" s="36" t="n">
        <f aca="false">IFERROR(Counts!R61/Counts!Q61,"")</f>
        <v>0.339285714285714</v>
      </c>
      <c r="F61" s="36" t="n">
        <f aca="false">IFERROR((Counts!R61+Counts!V61+Counts!W61)/(Counts!Q61+Counts!V61+Counts!W61+Counts!X61),"")</f>
        <v>0.362068965517241</v>
      </c>
      <c r="G61" s="36" t="n">
        <f aca="false">IFERROR((Counts!R61+Counts!S61+2*Counts!T61+3*Counts!U61)/Counts!Q61,"")</f>
        <v>0.5</v>
      </c>
      <c r="H61" s="35" t="n">
        <f aca="false">IFERROR(Counts!U61,"")</f>
        <v>1</v>
      </c>
      <c r="I61" s="36" t="n">
        <f aca="false">IFERROR(Counts!Z61/Counts!AA61,"")</f>
        <v>0.380701754385965</v>
      </c>
      <c r="J61" s="36" t="n">
        <f aca="false">IFERROR(Counts!AB61/Counts!AA61,"")</f>
        <v>0.254421052631579</v>
      </c>
      <c r="K61" s="37" t="n">
        <f aca="false">IFERROR((Counts!AB61-Counts!Z61)/Counts!AA61,"")</f>
        <v>-0.126280701754386</v>
      </c>
      <c r="L61" s="38" t="n">
        <f aca="false">IFERROR(Counts!Y61/Counts!P61,"")</f>
        <v>0.254237288135593</v>
      </c>
      <c r="M61" s="38" t="n">
        <f aca="false">IFERROR(Counts!V61/Counts!P61,"")</f>
        <v>0.0338983050847458</v>
      </c>
      <c r="N61" s="38" t="n">
        <f aca="false">IFERROR(Counts!AD61/Counts!AC61,"")</f>
        <v>0</v>
      </c>
      <c r="O61" s="38" t="n">
        <f aca="false">IFERROR(Counts!AE61/Counts!AC61,"")</f>
        <v>0.357142857142857</v>
      </c>
      <c r="P61" s="39" t="n">
        <f aca="false">IFERROR(Counts!AG61/Counts!AF61,"")</f>
        <v>85.3380952380952</v>
      </c>
      <c r="Q61" s="38" t="n">
        <f aca="false">IFERROR(Counts!AH61/Counts!AC61,"")</f>
        <v>0.333333333333333</v>
      </c>
      <c r="R61" s="38" t="n">
        <f aca="false">IFERROR(Counts!N61/Counts!M61,"")</f>
        <v>0.37719298245614</v>
      </c>
      <c r="S61" s="38" t="n">
        <f aca="false">IFERROR(Counts!K61/Counts!J61,"")</f>
        <v>0.732758620689655</v>
      </c>
      <c r="T61" s="38" t="n">
        <f aca="false">IFERROR(Counts!I61/Counts!H61,"")</f>
        <v>0.232558139534884</v>
      </c>
      <c r="U61" s="38" t="n">
        <f aca="false">IFERROR(1-Counts!L61/Counts!K61,"")</f>
        <v>0.882352941176471</v>
      </c>
      <c r="V61" s="39" t="n">
        <f aca="false">IFERROR(Counts!AJ61/Counts!AI61,"")</f>
        <v>69.372</v>
      </c>
      <c r="W61" s="38" t="n">
        <f aca="false">IFERROR(Counts!AK61/Counts!AI61,"")</f>
        <v>0.0533333333333333</v>
      </c>
      <c r="X61" s="40" t="n">
        <f aca="false">IFERROR(Counts!O61,"")</f>
        <v>2.07</v>
      </c>
      <c r="Y61" s="36" t="n">
        <f aca="false">IFERROR(INDEX('Season Counts'!$Y$2:$Y$740,$AF61)/INDEX('Season Counts'!$X$2:$X$740,$AF61),"")</f>
        <v>0.247528634361233</v>
      </c>
      <c r="Z61" s="37" t="n">
        <f aca="false">IFERROR(J61-Y61,"")</f>
        <v>0.00689241827034545</v>
      </c>
      <c r="AA61" s="38" t="n">
        <f aca="false">IFERROR(INDEX('Season Counts'!$K$2:$K$740,$AF61)/INDEX('Season Counts'!$J$2:$J$740,$AF61),"")</f>
        <v>0.370731707317073</v>
      </c>
      <c r="AB61" s="41" t="n">
        <f aca="false">IFERROR(R61-AA61,"")</f>
        <v>0.00646127513906719</v>
      </c>
      <c r="AC61" s="39" t="n">
        <f aca="false">IFERROR(INDEX('Season Counts'!$AG$2:$AG$740,$AF61)/INDEX('Season Counts'!$AF$2:$AF$740,$AF61),"")</f>
        <v>69.1532763532764</v>
      </c>
      <c r="AD61" s="40" t="n">
        <f aca="false">IFERROR(V61-AC61,"")</f>
        <v>0.218723646723646</v>
      </c>
      <c r="AE61" s="4" t="str">
        <f aca="false">IF(D61&lt;Guide!$C$21,"Low PA",IF(TRIM(IF(ISNUMBER(AD61),IF(N(AD61)&lt;=-Guide!$C$24,"▼ Bat Speed  ",IF(N(AD61)&gt;=Guide!$C$24,"▲ Bat Speed  ","")),"")&amp;IF(N(Z61)&gt;=Guide!$C$22,"▲ Contact  ","")&amp;IF(N(Z61)&lt;=-Guide!$C$22,"▼ Contact  ","")&amp;IF(N(AB61)&gt;=Guide!$C$23,"▲ Chase  ","")&amp;IF(N(AB61)&lt;=-Guide!$C$23,"▼ Chase  ",""))="","Stable",TRIM(IF(ISNUMBER(AD61),IF(N(AD61)&lt;=-Guide!$C$24,"▼ Bat Speed  ",IF(N(AD61)&gt;=Guide!$C$24,"▲ Bat Speed  ","")),"")&amp;IF(N(Z61)&gt;=Guide!$C$22,"▲ Contact  ","")&amp;IF(N(Z61)&lt;=-Guide!$C$22,"▼ Contact  ","")&amp;IF(N(AB61)&gt;=Guide!$C$23,"▲ Chase  ","")&amp;IF(N(AB61)&lt;=-Guide!$C$23,"▼ Chase  ",""))))</f>
        <v>Stable</v>
      </c>
      <c r="AF61" s="35" t="n">
        <f aca="false">MATCH(Counts!A61,'Season Counts'!$A$2:$A$740,0)</f>
        <v>12</v>
      </c>
    </row>
    <row r="62" customFormat="false" ht="15" hidden="false" customHeight="false" outlineLevel="0" collapsed="false">
      <c r="A62" s="34" t="str">
        <f aca="false">Counts!B62</f>
        <v>ATH</v>
      </c>
      <c r="B62" s="5" t="str">
        <f aca="false">Counts!C62</f>
        <v>Alika Williams</v>
      </c>
      <c r="C62" s="34" t="str">
        <f aca="false">Counts!F62</f>
        <v>Jul</v>
      </c>
      <c r="D62" s="35" t="n">
        <f aca="false">IFERROR(Counts!P62,"")</f>
        <v>45</v>
      </c>
      <c r="E62" s="36" t="n">
        <f aca="false">IFERROR(Counts!R62/Counts!Q62,"")</f>
        <v>0.195121951219512</v>
      </c>
      <c r="F62" s="36" t="n">
        <f aca="false">IFERROR((Counts!R62+Counts!V62+Counts!W62)/(Counts!Q62+Counts!V62+Counts!W62+Counts!X62),"")</f>
        <v>0.227272727272727</v>
      </c>
      <c r="G62" s="36" t="n">
        <f aca="false">IFERROR((Counts!R62+Counts!S62+2*Counts!T62+3*Counts!U62)/Counts!Q62,"")</f>
        <v>0.365853658536585</v>
      </c>
      <c r="H62" s="35" t="n">
        <f aca="false">IFERROR(Counts!U62,"")</f>
        <v>1</v>
      </c>
      <c r="I62" s="36" t="n">
        <f aca="false">IFERROR(Counts!Z62/Counts!AA62,"")</f>
        <v>0.252272727272727</v>
      </c>
      <c r="J62" s="36" t="n">
        <f aca="false">IFERROR(Counts!AB62/Counts!AA62,"")</f>
        <v>0.247795454545455</v>
      </c>
      <c r="K62" s="37" t="n">
        <f aca="false">IFERROR((Counts!AB62-Counts!Z62)/Counts!AA62,"")</f>
        <v>-0.00447727272727271</v>
      </c>
      <c r="L62" s="38" t="n">
        <f aca="false">IFERROR(Counts!Y62/Counts!P62,"")</f>
        <v>0.244444444444444</v>
      </c>
      <c r="M62" s="38" t="n">
        <f aca="false">IFERROR(Counts!V62/Counts!P62,"")</f>
        <v>0.0222222222222222</v>
      </c>
      <c r="N62" s="38" t="n">
        <f aca="false">IFERROR(Counts!AD62/Counts!AC62,"")</f>
        <v>0.03125</v>
      </c>
      <c r="O62" s="38" t="n">
        <f aca="false">IFERROR(Counts!AE62/Counts!AC62,"")</f>
        <v>0.3125</v>
      </c>
      <c r="P62" s="39" t="n">
        <f aca="false">IFERROR(Counts!AG62/Counts!AF62,"")</f>
        <v>82.55</v>
      </c>
      <c r="Q62" s="38" t="n">
        <f aca="false">IFERROR(Counts!AH62/Counts!AC62,"")</f>
        <v>0.375</v>
      </c>
      <c r="R62" s="38" t="n">
        <f aca="false">IFERROR(Counts!N62/Counts!M62,"")</f>
        <v>0.357142857142857</v>
      </c>
      <c r="S62" s="38" t="n">
        <f aca="false">IFERROR(Counts!K62/Counts!J62,"")</f>
        <v>0.734939759036145</v>
      </c>
      <c r="T62" s="38" t="n">
        <f aca="false">IFERROR(Counts!I62/Counts!H62,"")</f>
        <v>0.186813186813187</v>
      </c>
      <c r="U62" s="38" t="n">
        <f aca="false">IFERROR(1-Counts!L62/Counts!K62,"")</f>
        <v>0.901639344262295</v>
      </c>
      <c r="V62" s="39" t="n">
        <f aca="false">IFERROR(Counts!AJ62/Counts!AI62,"")</f>
        <v>69.9074074074074</v>
      </c>
      <c r="W62" s="38" t="n">
        <f aca="false">IFERROR(Counts!AK62/Counts!AI62,"")</f>
        <v>0.0493827160493827</v>
      </c>
      <c r="X62" s="40" t="n">
        <f aca="false">IFERROR(Counts!O62,"")</f>
        <v>-1.668</v>
      </c>
      <c r="Y62" s="36" t="n">
        <f aca="false">IFERROR(INDEX('Season Counts'!$Y$2:$Y$740,$AF62)/INDEX('Season Counts'!$X$2:$X$740,$AF62),"")</f>
        <v>0.247528634361233</v>
      </c>
      <c r="Z62" s="37" t="n">
        <f aca="false">IFERROR(J62-Y62,"")</f>
        <v>0.000266820184221084</v>
      </c>
      <c r="AA62" s="38" t="n">
        <f aca="false">IFERROR(INDEX('Season Counts'!$K$2:$K$740,$AF62)/INDEX('Season Counts'!$J$2:$J$740,$AF62),"")</f>
        <v>0.370731707317073</v>
      </c>
      <c r="AB62" s="41" t="n">
        <f aca="false">IFERROR(R62-AA62,"")</f>
        <v>-0.013588850174216</v>
      </c>
      <c r="AC62" s="39" t="n">
        <f aca="false">IFERROR(INDEX('Season Counts'!$AG$2:$AG$740,$AF62)/INDEX('Season Counts'!$AF$2:$AF$740,$AF62),"")</f>
        <v>69.1532763532764</v>
      </c>
      <c r="AD62" s="40" t="n">
        <f aca="false">IFERROR(V62-AC62,"")</f>
        <v>0.754131054131051</v>
      </c>
      <c r="AE62" s="4" t="str">
        <f aca="false">IF(D62&lt;Guide!$C$21,"Low PA",IF(TRIM(IF(ISNUMBER(AD62),IF(N(AD62)&lt;=-Guide!$C$24,"▼ Bat Speed  ",IF(N(AD62)&gt;=Guide!$C$24,"▲ Bat Speed  ","")),"")&amp;IF(N(Z62)&gt;=Guide!$C$22,"▲ Contact  ","")&amp;IF(N(Z62)&lt;=-Guide!$C$22,"▼ Contact  ","")&amp;IF(N(AB62)&gt;=Guide!$C$23,"▲ Chase  ","")&amp;IF(N(AB62)&lt;=-Guide!$C$23,"▼ Chase  ",""))="","Stable",TRIM(IF(ISNUMBER(AD62),IF(N(AD62)&lt;=-Guide!$C$24,"▼ Bat Speed  ",IF(N(AD62)&gt;=Guide!$C$24,"▲ Bat Speed  ","")),"")&amp;IF(N(Z62)&gt;=Guide!$C$22,"▲ Contact  ","")&amp;IF(N(Z62)&lt;=-Guide!$C$22,"▼ Contact  ","")&amp;IF(N(AB62)&gt;=Guide!$C$23,"▲ Chase  ","")&amp;IF(N(AB62)&lt;=-Guide!$C$23,"▼ Chase  ",""))))</f>
        <v>Stable</v>
      </c>
      <c r="AF62" s="35" t="n">
        <f aca="false">MATCH(Counts!A62,'Season Counts'!$A$2:$A$740,0)</f>
        <v>12</v>
      </c>
    </row>
    <row r="63" customFormat="false" ht="15" hidden="false" customHeight="false" outlineLevel="0" collapsed="false">
      <c r="A63" s="34" t="str">
        <f aca="false">Counts!B63</f>
        <v>ATH</v>
      </c>
      <c r="B63" s="5" t="str">
        <f aca="false">Counts!C63</f>
        <v>Alika Williams</v>
      </c>
      <c r="C63" s="34" t="str">
        <f aca="false">Counts!F63</f>
        <v>Aug</v>
      </c>
      <c r="D63" s="35" t="n">
        <f aca="false">IFERROR(Counts!P63,"")</f>
        <v>54</v>
      </c>
      <c r="E63" s="36" t="n">
        <f aca="false">IFERROR(Counts!R63/Counts!Q63,"")</f>
        <v>0.26530612244898</v>
      </c>
      <c r="F63" s="36" t="n">
        <f aca="false">IFERROR((Counts!R63+Counts!V63+Counts!W63)/(Counts!Q63+Counts!V63+Counts!W63+Counts!X63),"")</f>
        <v>0.320754716981132</v>
      </c>
      <c r="G63" s="36" t="n">
        <f aca="false">IFERROR((Counts!R63+Counts!S63+2*Counts!T63+3*Counts!U63)/Counts!Q63,"")</f>
        <v>0.387755102040816</v>
      </c>
      <c r="H63" s="35" t="n">
        <f aca="false">IFERROR(Counts!U63,"")</f>
        <v>0</v>
      </c>
      <c r="I63" s="36" t="n">
        <f aca="false">IFERROR(Counts!Z63/Counts!AA63,"")</f>
        <v>0.313207547169811</v>
      </c>
      <c r="J63" s="36" t="n">
        <f aca="false">IFERROR(Counts!AB63/Counts!AA63,"")</f>
        <v>0.255547169811321</v>
      </c>
      <c r="K63" s="37" t="n">
        <f aca="false">IFERROR((Counts!AB63-Counts!Z63)/Counts!AA63,"")</f>
        <v>-0.0576603773584906</v>
      </c>
      <c r="L63" s="38" t="n">
        <f aca="false">IFERROR(Counts!Y63/Counts!P63,"")</f>
        <v>0.166666666666667</v>
      </c>
      <c r="M63" s="38" t="n">
        <f aca="false">IFERROR(Counts!V63/Counts!P63,"")</f>
        <v>0.0555555555555556</v>
      </c>
      <c r="N63" s="38" t="n">
        <f aca="false">IFERROR(Counts!AD63/Counts!AC63,"")</f>
        <v>0</v>
      </c>
      <c r="O63" s="38" t="n">
        <f aca="false">IFERROR(Counts!AE63/Counts!AC63,"")</f>
        <v>0.341463414634146</v>
      </c>
      <c r="P63" s="39" t="n">
        <f aca="false">IFERROR(Counts!AG63/Counts!AF63,"")</f>
        <v>81.9414634146341</v>
      </c>
      <c r="Q63" s="38" t="n">
        <f aca="false">IFERROR(Counts!AH63/Counts!AC63,"")</f>
        <v>0.24390243902439</v>
      </c>
      <c r="R63" s="38" t="n">
        <f aca="false">IFERROR(Counts!N63/Counts!M63,"")</f>
        <v>0.376470588235294</v>
      </c>
      <c r="S63" s="38" t="n">
        <f aca="false">IFERROR(Counts!K63/Counts!J63,"")</f>
        <v>0.670212765957447</v>
      </c>
      <c r="T63" s="38" t="n">
        <f aca="false">IFERROR(Counts!I63/Counts!H63,"")</f>
        <v>0.157894736842105</v>
      </c>
      <c r="U63" s="38" t="n">
        <f aca="false">IFERROR(1-Counts!L63/Counts!K63,"")</f>
        <v>0.920634920634921</v>
      </c>
      <c r="V63" s="39" t="n">
        <f aca="false">IFERROR(Counts!AJ63/Counts!AI63,"")</f>
        <v>69.1597701149425</v>
      </c>
      <c r="W63" s="38" t="n">
        <f aca="false">IFERROR(Counts!AK63/Counts!AI63,"")</f>
        <v>0.0229885057471264</v>
      </c>
      <c r="X63" s="40" t="n">
        <f aca="false">IFERROR(Counts!O63,"")</f>
        <v>-1.806</v>
      </c>
      <c r="Y63" s="36" t="n">
        <f aca="false">IFERROR(INDEX('Season Counts'!$Y$2:$Y$740,$AF63)/INDEX('Season Counts'!$X$2:$X$740,$AF63),"")</f>
        <v>0.247528634361233</v>
      </c>
      <c r="Z63" s="37" t="n">
        <f aca="false">IFERROR(J63-Y63,"")</f>
        <v>0.00801853545008727</v>
      </c>
      <c r="AA63" s="38" t="n">
        <f aca="false">IFERROR(INDEX('Season Counts'!$K$2:$K$740,$AF63)/INDEX('Season Counts'!$J$2:$J$740,$AF63),"")</f>
        <v>0.370731707317073</v>
      </c>
      <c r="AB63" s="41" t="n">
        <f aca="false">IFERROR(R63-AA63,"")</f>
        <v>0.00573888091822095</v>
      </c>
      <c r="AC63" s="39" t="n">
        <f aca="false">IFERROR(INDEX('Season Counts'!$AG$2:$AG$740,$AF63)/INDEX('Season Counts'!$AF$2:$AF$740,$AF63),"")</f>
        <v>69.1532763532764</v>
      </c>
      <c r="AD63" s="40" t="n">
        <f aca="false">IFERROR(V63-AC63,"")</f>
        <v>0.00649376166616378</v>
      </c>
      <c r="AE63" s="4" t="str">
        <f aca="false">IF(D63&lt;Guide!$C$21,"Low PA",IF(TRIM(IF(ISNUMBER(AD63),IF(N(AD63)&lt;=-Guide!$C$24,"▼ Bat Speed  ",IF(N(AD63)&gt;=Guide!$C$24,"▲ Bat Speed  ","")),"")&amp;IF(N(Z63)&gt;=Guide!$C$22,"▲ Contact  ","")&amp;IF(N(Z63)&lt;=-Guide!$C$22,"▼ Contact  ","")&amp;IF(N(AB63)&gt;=Guide!$C$23,"▲ Chase  ","")&amp;IF(N(AB63)&lt;=-Guide!$C$23,"▼ Chase  ",""))="","Stable",TRIM(IF(ISNUMBER(AD63),IF(N(AD63)&lt;=-Guide!$C$24,"▼ Bat Speed  ",IF(N(AD63)&gt;=Guide!$C$24,"▲ Bat Speed  ","")),"")&amp;IF(N(Z63)&gt;=Guide!$C$22,"▲ Contact  ","")&amp;IF(N(Z63)&lt;=-Guide!$C$22,"▼ Contact  ","")&amp;IF(N(AB63)&gt;=Guide!$C$23,"▲ Chase  ","")&amp;IF(N(AB63)&lt;=-Guide!$C$23,"▼ Chase  ",""))))</f>
        <v>Stable</v>
      </c>
      <c r="AF63" s="35" t="n">
        <f aca="false">MATCH(Counts!A63,'Season Counts'!$A$2:$A$740,0)</f>
        <v>12</v>
      </c>
    </row>
    <row r="64" customFormat="false" ht="15" hidden="false" customHeight="false" outlineLevel="0" collapsed="false">
      <c r="A64" s="34" t="str">
        <f aca="false">Counts!B64</f>
        <v>ATH</v>
      </c>
      <c r="B64" s="5" t="str">
        <f aca="false">Counts!C64</f>
        <v>Alika Williams</v>
      </c>
      <c r="C64" s="34" t="str">
        <f aca="false">Counts!F64</f>
        <v>Sep</v>
      </c>
      <c r="D64" s="35" t="n">
        <f aca="false">IFERROR(Counts!P64,"")</f>
        <v>63</v>
      </c>
      <c r="E64" s="36" t="n">
        <f aca="false">IFERROR(Counts!R64/Counts!Q64,"")</f>
        <v>0.288135593220339</v>
      </c>
      <c r="F64" s="36" t="n">
        <f aca="false">IFERROR((Counts!R64+Counts!V64+Counts!W64)/(Counts!Q64+Counts!V64+Counts!W64+Counts!X64),"")</f>
        <v>0.333333333333333</v>
      </c>
      <c r="G64" s="36" t="n">
        <f aca="false">IFERROR((Counts!R64+Counts!S64+2*Counts!T64+3*Counts!U64)/Counts!Q64,"")</f>
        <v>0.491525423728814</v>
      </c>
      <c r="H64" s="35" t="n">
        <f aca="false">IFERROR(Counts!U64,"")</f>
        <v>2</v>
      </c>
      <c r="I64" s="36" t="n">
        <f aca="false">IFERROR(Counts!Z64/Counts!AA64,"")</f>
        <v>0.355555555555556</v>
      </c>
      <c r="J64" s="36" t="n">
        <f aca="false">IFERROR(Counts!AB64/Counts!AA64,"")</f>
        <v>0.260412698412698</v>
      </c>
      <c r="K64" s="37" t="n">
        <f aca="false">IFERROR((Counts!AB64-Counts!Z64)/Counts!AA64,"")</f>
        <v>-0.0951428571428571</v>
      </c>
      <c r="L64" s="38" t="n">
        <f aca="false">IFERROR(Counts!Y64/Counts!P64,"")</f>
        <v>0.158730158730159</v>
      </c>
      <c r="M64" s="38" t="n">
        <f aca="false">IFERROR(Counts!V64/Counts!P64,"")</f>
        <v>0.0634920634920635</v>
      </c>
      <c r="N64" s="38" t="n">
        <f aca="false">IFERROR(Counts!AD64/Counts!AC64,"")</f>
        <v>0.0204081632653061</v>
      </c>
      <c r="O64" s="38" t="n">
        <f aca="false">IFERROR(Counts!AE64/Counts!AC64,"")</f>
        <v>0.285714285714286</v>
      </c>
      <c r="P64" s="39" t="n">
        <f aca="false">IFERROR(Counts!AG64/Counts!AF64,"")</f>
        <v>82.8408163265306</v>
      </c>
      <c r="Q64" s="38" t="n">
        <f aca="false">IFERROR(Counts!AH64/Counts!AC64,"")</f>
        <v>0.326530612244898</v>
      </c>
      <c r="R64" s="38" t="n">
        <f aca="false">IFERROR(Counts!N64/Counts!M64,"")</f>
        <v>0.371428571428571</v>
      </c>
      <c r="S64" s="38" t="n">
        <f aca="false">IFERROR(Counts!K64/Counts!J64,"")</f>
        <v>0.642857142857143</v>
      </c>
      <c r="T64" s="38" t="n">
        <f aca="false">IFERROR(Counts!I64/Counts!H64,"")</f>
        <v>0.225225225225225</v>
      </c>
      <c r="U64" s="38" t="n">
        <f aca="false">IFERROR(1-Counts!L64/Counts!K64,"")</f>
        <v>0.861111111111111</v>
      </c>
      <c r="V64" s="39" t="n">
        <f aca="false">IFERROR(Counts!AJ64/Counts!AI64,"")</f>
        <v>68.5094736842105</v>
      </c>
      <c r="W64" s="38" t="n">
        <f aca="false">IFERROR(Counts!AK64/Counts!AI64,"")</f>
        <v>0.0315789473684211</v>
      </c>
      <c r="X64" s="40" t="n">
        <f aca="false">IFERROR(Counts!O64,"")</f>
        <v>2.089</v>
      </c>
      <c r="Y64" s="36" t="n">
        <f aca="false">IFERROR(INDEX('Season Counts'!$Y$2:$Y$740,$AF64)/INDEX('Season Counts'!$X$2:$X$740,$AF64),"")</f>
        <v>0.247528634361233</v>
      </c>
      <c r="Z64" s="37" t="n">
        <f aca="false">IFERROR(J64-Y64,"")</f>
        <v>0.0128840640514649</v>
      </c>
      <c r="AA64" s="38" t="n">
        <f aca="false">IFERROR(INDEX('Season Counts'!$K$2:$K$740,$AF64)/INDEX('Season Counts'!$J$2:$J$740,$AF64),"")</f>
        <v>0.370731707317073</v>
      </c>
      <c r="AB64" s="41" t="n">
        <f aca="false">IFERROR(R64-AA64,"")</f>
        <v>0.000696864111498274</v>
      </c>
      <c r="AC64" s="39" t="n">
        <f aca="false">IFERROR(INDEX('Season Counts'!$AG$2:$AG$740,$AF64)/INDEX('Season Counts'!$AF$2:$AF$740,$AF64),"")</f>
        <v>69.1532763532764</v>
      </c>
      <c r="AD64" s="40" t="n">
        <f aca="false">IFERROR(V64-AC64,"")</f>
        <v>-0.643802669065835</v>
      </c>
      <c r="AE64" s="4" t="str">
        <f aca="false">IF(D64&lt;Guide!$C$21,"Low PA",IF(TRIM(IF(ISNUMBER(AD64),IF(N(AD64)&lt;=-Guide!$C$24,"▼ Bat Speed  ",IF(N(AD64)&gt;=Guide!$C$24,"▲ Bat Speed  ","")),"")&amp;IF(N(Z64)&gt;=Guide!$C$22,"▲ Contact  ","")&amp;IF(N(Z64)&lt;=-Guide!$C$22,"▼ Contact  ","")&amp;IF(N(AB64)&gt;=Guide!$C$23,"▲ Chase  ","")&amp;IF(N(AB64)&lt;=-Guide!$C$23,"▼ Chase  ",""))="","Stable",TRIM(IF(ISNUMBER(AD64),IF(N(AD64)&lt;=-Guide!$C$24,"▼ Bat Speed  ",IF(N(AD64)&gt;=Guide!$C$24,"▲ Bat Speed  ","")),"")&amp;IF(N(Z64)&gt;=Guide!$C$22,"▲ Contact  ","")&amp;IF(N(Z64)&lt;=-Guide!$C$22,"▼ Contact  ","")&amp;IF(N(AB64)&gt;=Guide!$C$23,"▲ Chase  ","")&amp;IF(N(AB64)&lt;=-Guide!$C$23,"▼ Chase  ",""))))</f>
        <v>Stable</v>
      </c>
      <c r="AF64" s="35" t="n">
        <f aca="false">MATCH(Counts!A64,'Season Counts'!$A$2:$A$740,0)</f>
        <v>12</v>
      </c>
    </row>
    <row r="65" customFormat="false" ht="15" hidden="false" customHeight="false" outlineLevel="0" collapsed="false">
      <c r="A65" s="34" t="str">
        <f aca="false">Counts!B65</f>
        <v>ATH</v>
      </c>
      <c r="B65" s="5" t="str">
        <f aca="false">Counts!C65</f>
        <v>Brent Rooker</v>
      </c>
      <c r="C65" s="34" t="str">
        <f aca="false">Counts!F65</f>
        <v>Mar-Apr</v>
      </c>
      <c r="D65" s="35" t="n">
        <f aca="false">IFERROR(Counts!P65,"")</f>
        <v>62</v>
      </c>
      <c r="E65" s="36" t="n">
        <f aca="false">IFERROR(Counts!R65/Counts!Q65,"")</f>
        <v>0.113207547169811</v>
      </c>
      <c r="F65" s="36" t="n">
        <f aca="false">IFERROR((Counts!R65+Counts!V65+Counts!W65)/(Counts!Q65+Counts!V65+Counts!W65+Counts!X65),"")</f>
        <v>0.209677419354839</v>
      </c>
      <c r="G65" s="36" t="n">
        <f aca="false">IFERROR((Counts!R65+Counts!S65+2*Counts!T65+3*Counts!U65)/Counts!Q65,"")</f>
        <v>0.226415094339623</v>
      </c>
      <c r="H65" s="35" t="n">
        <f aca="false">IFERROR(Counts!U65,"")</f>
        <v>2</v>
      </c>
      <c r="I65" s="36" t="n">
        <f aca="false">IFERROR(Counts!Z65/Counts!AA65,"")</f>
        <v>0.19344262295082</v>
      </c>
      <c r="J65" s="36" t="n">
        <f aca="false">IFERROR(Counts!AB65/Counts!AA65,"")</f>
        <v>0.262475409836066</v>
      </c>
      <c r="K65" s="37" t="n">
        <f aca="false">IFERROR((Counts!AB65-Counts!Z65)/Counts!AA65,"")</f>
        <v>0.0690327868852459</v>
      </c>
      <c r="L65" s="38" t="n">
        <f aca="false">IFERROR(Counts!Y65/Counts!P65,"")</f>
        <v>0.338709677419355</v>
      </c>
      <c r="M65" s="38" t="n">
        <f aca="false">IFERROR(Counts!V65/Counts!P65,"")</f>
        <v>0.112903225806452</v>
      </c>
      <c r="N65" s="38" t="n">
        <f aca="false">IFERROR(Counts!AD65/Counts!AC65,"")</f>
        <v>0.147058823529412</v>
      </c>
      <c r="O65" s="38" t="n">
        <f aca="false">IFERROR(Counts!AE65/Counts!AC65,"")</f>
        <v>0.352941176470588</v>
      </c>
      <c r="P65" s="39" t="n">
        <f aca="false">IFERROR(Counts!AG65/Counts!AF65,"")</f>
        <v>87.1852941176471</v>
      </c>
      <c r="Q65" s="38" t="n">
        <f aca="false">IFERROR(Counts!AH65/Counts!AC65,"")</f>
        <v>0.382352941176471</v>
      </c>
      <c r="R65" s="38" t="n">
        <f aca="false">IFERROR(Counts!N65/Counts!M65,"")</f>
        <v>0.300884955752212</v>
      </c>
      <c r="S65" s="38" t="n">
        <f aca="false">IFERROR(Counts!K65/Counts!J65,"")</f>
        <v>0.721649484536083</v>
      </c>
      <c r="T65" s="38" t="n">
        <f aca="false">IFERROR(Counts!I65/Counts!H65,"")</f>
        <v>0.423076923076923</v>
      </c>
      <c r="U65" s="38" t="n">
        <f aca="false">IFERROR(1-Counts!L65/Counts!K65,"")</f>
        <v>0.728571428571429</v>
      </c>
      <c r="V65" s="39" t="n">
        <f aca="false">IFERROR(Counts!AJ65/Counts!AI65,"")</f>
        <v>73.4168421052632</v>
      </c>
      <c r="W65" s="38" t="n">
        <f aca="false">IFERROR(Counts!AK65/Counts!AI65,"")</f>
        <v>0.315789473684211</v>
      </c>
      <c r="X65" s="40" t="n">
        <f aca="false">IFERROR(Counts!O65,"")</f>
        <v>-5.908</v>
      </c>
      <c r="Y65" s="36" t="n">
        <f aca="false">IFERROR(INDEX('Season Counts'!$Y$2:$Y$740,$AF65)/INDEX('Season Counts'!$X$2:$X$740,$AF65),"")</f>
        <v>0.312015151515152</v>
      </c>
      <c r="Z65" s="37" t="n">
        <f aca="false">IFERROR(J65-Y65,"")</f>
        <v>-0.049539741679086</v>
      </c>
      <c r="AA65" s="38" t="n">
        <f aca="false">IFERROR(INDEX('Season Counts'!$K$2:$K$740,$AF65)/INDEX('Season Counts'!$J$2:$J$740,$AF65),"")</f>
        <v>0.31025641025641</v>
      </c>
      <c r="AB65" s="41" t="n">
        <f aca="false">IFERROR(R65-AA65,"")</f>
        <v>-0.00937145450419785</v>
      </c>
      <c r="AC65" s="39" t="n">
        <f aca="false">IFERROR(INDEX('Season Counts'!$AG$2:$AG$740,$AF65)/INDEX('Season Counts'!$AF$2:$AF$740,$AF65),"")</f>
        <v>74.1006472491909</v>
      </c>
      <c r="AD65" s="40" t="n">
        <f aca="false">IFERROR(V65-AC65,"")</f>
        <v>-0.683805143927771</v>
      </c>
      <c r="AE65" s="4" t="str">
        <f aca="false">IF(D65&lt;Guide!$C$21,"Low PA",IF(TRIM(IF(ISNUMBER(AD65),IF(N(AD65)&lt;=-Guide!$C$24,"▼ Bat Speed  ",IF(N(AD65)&gt;=Guide!$C$24,"▲ Bat Speed  ","")),"")&amp;IF(N(Z65)&gt;=Guide!$C$22,"▲ Contact  ","")&amp;IF(N(Z65)&lt;=-Guide!$C$22,"▼ Contact  ","")&amp;IF(N(AB65)&gt;=Guide!$C$23,"▲ Chase  ","")&amp;IF(N(AB65)&lt;=-Guide!$C$23,"▼ Chase  ",""))="","Stable",TRIM(IF(ISNUMBER(AD65),IF(N(AD65)&lt;=-Guide!$C$24,"▼ Bat Speed  ",IF(N(AD65)&gt;=Guide!$C$24,"▲ Bat Speed  ","")),"")&amp;IF(N(Z65)&gt;=Guide!$C$22,"▲ Contact  ","")&amp;IF(N(Z65)&lt;=-Guide!$C$22,"▼ Contact  ","")&amp;IF(N(AB65)&gt;=Guide!$C$23,"▲ Chase  ","")&amp;IF(N(AB65)&lt;=-Guide!$C$23,"▼ Chase  ",""))))</f>
        <v>▼ Contact</v>
      </c>
      <c r="AF65" s="35" t="n">
        <f aca="false">MATCH(Counts!A65,'Season Counts'!$A$2:$A$740,0)</f>
        <v>13</v>
      </c>
    </row>
    <row r="66" customFormat="false" ht="15" hidden="false" customHeight="false" outlineLevel="0" collapsed="false">
      <c r="A66" s="34" t="str">
        <f aca="false">Counts!B66</f>
        <v>ATH</v>
      </c>
      <c r="B66" s="5" t="str">
        <f aca="false">Counts!C66</f>
        <v>Brent Rooker</v>
      </c>
      <c r="C66" s="34" t="str">
        <f aca="false">Counts!F66</f>
        <v>May</v>
      </c>
      <c r="D66" s="35" t="n">
        <f aca="false">IFERROR(Counts!P66,"")</f>
        <v>113</v>
      </c>
      <c r="E66" s="36" t="n">
        <f aca="false">IFERROR(Counts!R66/Counts!Q66,"")</f>
        <v>0.237623762376238</v>
      </c>
      <c r="F66" s="36" t="n">
        <f aca="false">IFERROR((Counts!R66+Counts!V66+Counts!W66)/(Counts!Q66+Counts!V66+Counts!W66+Counts!X66),"")</f>
        <v>0.31858407079646</v>
      </c>
      <c r="G66" s="36" t="n">
        <f aca="false">IFERROR((Counts!R66+Counts!S66+2*Counts!T66+3*Counts!U66)/Counts!Q66,"")</f>
        <v>0.445544554455446</v>
      </c>
      <c r="H66" s="35" t="n">
        <f aca="false">IFERROR(Counts!U66,"")</f>
        <v>6</v>
      </c>
      <c r="I66" s="36" t="n">
        <f aca="false">IFERROR(Counts!Z66/Counts!AA66,"")</f>
        <v>0.329545454545455</v>
      </c>
      <c r="J66" s="36" t="n">
        <f aca="false">IFERROR(Counts!AB66/Counts!AA66,"")</f>
        <v>0.3292</v>
      </c>
      <c r="K66" s="37" t="n">
        <f aca="false">IFERROR((Counts!AB66-Counts!Z66)/Counts!AA66,"")</f>
        <v>-0.000345454545454515</v>
      </c>
      <c r="L66" s="38" t="n">
        <f aca="false">IFERROR(Counts!Y66/Counts!P66,"")</f>
        <v>0.300884955752212</v>
      </c>
      <c r="M66" s="38" t="n">
        <f aca="false">IFERROR(Counts!V66/Counts!P66,"")</f>
        <v>0.0884955752212389</v>
      </c>
      <c r="N66" s="38" t="n">
        <f aca="false">IFERROR(Counts!AD66/Counts!AC66,"")</f>
        <v>0.134328358208955</v>
      </c>
      <c r="O66" s="38" t="n">
        <f aca="false">IFERROR(Counts!AE66/Counts!AC66,"")</f>
        <v>0.417910447761194</v>
      </c>
      <c r="P66" s="39" t="n">
        <f aca="false">IFERROR(Counts!AG66/Counts!AF66,"")</f>
        <v>89.8939393939394</v>
      </c>
      <c r="Q66" s="38" t="n">
        <f aca="false">IFERROR(Counts!AH66/Counts!AC66,"")</f>
        <v>0.388059701492537</v>
      </c>
      <c r="R66" s="38" t="n">
        <f aca="false">IFERROR(Counts!N66/Counts!M66,"")</f>
        <v>0.327510917030568</v>
      </c>
      <c r="S66" s="38" t="n">
        <f aca="false">IFERROR(Counts!K66/Counts!J66,"")</f>
        <v>0.68586387434555</v>
      </c>
      <c r="T66" s="38" t="n">
        <f aca="false">IFERROR(Counts!I66/Counts!H66,"")</f>
        <v>0.33495145631068</v>
      </c>
      <c r="U66" s="38" t="n">
        <f aca="false">IFERROR(1-Counts!L66/Counts!K66,"")</f>
        <v>0.801526717557252</v>
      </c>
      <c r="V66" s="39" t="n">
        <f aca="false">IFERROR(Counts!AJ66/Counts!AI66,"")</f>
        <v>74.3943181818182</v>
      </c>
      <c r="W66" s="38" t="n">
        <f aca="false">IFERROR(Counts!AK66/Counts!AI66,"")</f>
        <v>0.471590909090909</v>
      </c>
      <c r="X66" s="40" t="n">
        <f aca="false">IFERROR(Counts!O66,"")</f>
        <v>0.287</v>
      </c>
      <c r="Y66" s="36" t="n">
        <f aca="false">IFERROR(INDEX('Season Counts'!$Y$2:$Y$740,$AF66)/INDEX('Season Counts'!$X$2:$X$740,$AF66),"")</f>
        <v>0.312015151515152</v>
      </c>
      <c r="Z66" s="37" t="n">
        <f aca="false">IFERROR(J66-Y66,"")</f>
        <v>0.0171848484848485</v>
      </c>
      <c r="AA66" s="38" t="n">
        <f aca="false">IFERROR(INDEX('Season Counts'!$K$2:$K$740,$AF66)/INDEX('Season Counts'!$J$2:$J$740,$AF66),"")</f>
        <v>0.31025641025641</v>
      </c>
      <c r="AB66" s="41" t="n">
        <f aca="false">IFERROR(R66-AA66,"")</f>
        <v>0.0172545067741574</v>
      </c>
      <c r="AC66" s="39" t="n">
        <f aca="false">IFERROR(INDEX('Season Counts'!$AG$2:$AG$740,$AF66)/INDEX('Season Counts'!$AF$2:$AF$740,$AF66),"")</f>
        <v>74.1006472491909</v>
      </c>
      <c r="AD66" s="40" t="n">
        <f aca="false">IFERROR(V66-AC66,"")</f>
        <v>0.293670932627251</v>
      </c>
      <c r="AE66" s="4" t="str">
        <f aca="false">IF(D66&lt;Guide!$C$21,"Low PA",IF(TRIM(IF(ISNUMBER(AD66),IF(N(AD66)&lt;=-Guide!$C$24,"▼ Bat Speed  ",IF(N(AD66)&gt;=Guide!$C$24,"▲ Bat Speed  ","")),"")&amp;IF(N(Z66)&gt;=Guide!$C$22,"▲ Contact  ","")&amp;IF(N(Z66)&lt;=-Guide!$C$22,"▼ Contact  ","")&amp;IF(N(AB66)&gt;=Guide!$C$23,"▲ Chase  ","")&amp;IF(N(AB66)&lt;=-Guide!$C$23,"▼ Chase  ",""))="","Stable",TRIM(IF(ISNUMBER(AD66),IF(N(AD66)&lt;=-Guide!$C$24,"▼ Bat Speed  ",IF(N(AD66)&gt;=Guide!$C$24,"▲ Bat Speed  ","")),"")&amp;IF(N(Z66)&gt;=Guide!$C$22,"▲ Contact  ","")&amp;IF(N(Z66)&lt;=-Guide!$C$22,"▼ Contact  ","")&amp;IF(N(AB66)&gt;=Guide!$C$23,"▲ Chase  ","")&amp;IF(N(AB66)&lt;=-Guide!$C$23,"▼ Chase  ",""))))</f>
        <v>Stable</v>
      </c>
      <c r="AF66" s="35" t="n">
        <f aca="false">MATCH(Counts!A66,'Season Counts'!$A$2:$A$740,0)</f>
        <v>13</v>
      </c>
    </row>
    <row r="67" customFormat="false" ht="15" hidden="false" customHeight="false" outlineLevel="0" collapsed="false">
      <c r="A67" s="34" t="str">
        <f aca="false">Counts!B67</f>
        <v>ATH</v>
      </c>
      <c r="B67" s="5" t="str">
        <f aca="false">Counts!C67</f>
        <v>Brent Rooker</v>
      </c>
      <c r="C67" s="34" t="str">
        <f aca="false">Counts!F67</f>
        <v>Jun</v>
      </c>
      <c r="D67" s="35" t="n">
        <f aca="false">IFERROR(Counts!P67,"")</f>
        <v>27</v>
      </c>
      <c r="E67" s="36" t="n">
        <f aca="false">IFERROR(Counts!R67/Counts!Q67,"")</f>
        <v>0.24</v>
      </c>
      <c r="F67" s="36" t="n">
        <f aca="false">IFERROR((Counts!R67+Counts!V67+Counts!W67)/(Counts!Q67+Counts!V67+Counts!W67+Counts!X67),"")</f>
        <v>0.296296296296296</v>
      </c>
      <c r="G67" s="36" t="n">
        <f aca="false">IFERROR((Counts!R67+Counts!S67+2*Counts!T67+3*Counts!U67)/Counts!Q67,"")</f>
        <v>0.52</v>
      </c>
      <c r="H67" s="35" t="n">
        <f aca="false">IFERROR(Counts!U67,"")</f>
        <v>2</v>
      </c>
      <c r="I67" s="36" t="n">
        <f aca="false">IFERROR(Counts!Z67/Counts!AA67,"")</f>
        <v>0.346296296296296</v>
      </c>
      <c r="J67" s="36" t="n">
        <f aca="false">IFERROR(Counts!AB67/Counts!AA67,"")</f>
        <v>0.353925925925926</v>
      </c>
      <c r="K67" s="37" t="n">
        <f aca="false">IFERROR((Counts!AB67-Counts!Z67)/Counts!AA67,"")</f>
        <v>0.00762962962962961</v>
      </c>
      <c r="L67" s="38" t="n">
        <f aca="false">IFERROR(Counts!Y67/Counts!P67,"")</f>
        <v>0.333333333333333</v>
      </c>
      <c r="M67" s="38" t="n">
        <f aca="false">IFERROR(Counts!V67/Counts!P67,"")</f>
        <v>0.0740740740740741</v>
      </c>
      <c r="N67" s="38" t="n">
        <f aca="false">IFERROR(Counts!AD67/Counts!AC67,"")</f>
        <v>0.25</v>
      </c>
      <c r="O67" s="38" t="n">
        <f aca="false">IFERROR(Counts!AE67/Counts!AC67,"")</f>
        <v>0.5625</v>
      </c>
      <c r="P67" s="39" t="n">
        <f aca="false">IFERROR(Counts!AG67/Counts!AF67,"")</f>
        <v>95.39375</v>
      </c>
      <c r="Q67" s="38" t="n">
        <f aca="false">IFERROR(Counts!AH67/Counts!AC67,"")</f>
        <v>0.375</v>
      </c>
      <c r="R67" s="38" t="n">
        <f aca="false">IFERROR(Counts!N67/Counts!M67,"")</f>
        <v>0.25</v>
      </c>
      <c r="S67" s="38" t="n">
        <f aca="false">IFERROR(Counts!K67/Counts!J67,"")</f>
        <v>0.784313725490196</v>
      </c>
      <c r="T67" s="38" t="n">
        <f aca="false">IFERROR(Counts!I67/Counts!H67,"")</f>
        <v>0.346153846153846</v>
      </c>
      <c r="U67" s="38" t="n">
        <f aca="false">IFERROR(1-Counts!L67/Counts!K67,"")</f>
        <v>0.75</v>
      </c>
      <c r="V67" s="39" t="n">
        <f aca="false">IFERROR(Counts!AJ67/Counts!AI67,"")</f>
        <v>74.45</v>
      </c>
      <c r="W67" s="38" t="n">
        <f aca="false">IFERROR(Counts!AK67/Counts!AI67,"")</f>
        <v>0.447368421052632</v>
      </c>
      <c r="X67" s="40" t="n">
        <f aca="false">IFERROR(Counts!O67,"")</f>
        <v>0.891</v>
      </c>
      <c r="Y67" s="36" t="n">
        <f aca="false">IFERROR(INDEX('Season Counts'!$Y$2:$Y$740,$AF67)/INDEX('Season Counts'!$X$2:$X$740,$AF67),"")</f>
        <v>0.312015151515152</v>
      </c>
      <c r="Z67" s="37" t="n">
        <f aca="false">IFERROR(J67-Y67,"")</f>
        <v>0.0419107744107744</v>
      </c>
      <c r="AA67" s="38" t="n">
        <f aca="false">IFERROR(INDEX('Season Counts'!$K$2:$K$740,$AF67)/INDEX('Season Counts'!$J$2:$J$740,$AF67),"")</f>
        <v>0.31025641025641</v>
      </c>
      <c r="AB67" s="41" t="n">
        <f aca="false">IFERROR(R67-AA67,"")</f>
        <v>-0.0602564102564103</v>
      </c>
      <c r="AC67" s="39" t="n">
        <f aca="false">IFERROR(INDEX('Season Counts'!$AG$2:$AG$740,$AF67)/INDEX('Season Counts'!$AF$2:$AF$740,$AF67),"")</f>
        <v>74.1006472491909</v>
      </c>
      <c r="AD67" s="40" t="n">
        <f aca="false">IFERROR(V67-AC67,"")</f>
        <v>0.349352750809075</v>
      </c>
      <c r="AE67" s="4" t="str">
        <f aca="false">IF(D67&lt;Guide!$C$21,"Low PA",IF(TRIM(IF(ISNUMBER(AD67),IF(N(AD67)&lt;=-Guide!$C$24,"▼ Bat Speed  ",IF(N(AD67)&gt;=Guide!$C$24,"▲ Bat Speed  ","")),"")&amp;IF(N(Z67)&gt;=Guide!$C$22,"▲ Contact  ","")&amp;IF(N(Z67)&lt;=-Guide!$C$22,"▼ Contact  ","")&amp;IF(N(AB67)&gt;=Guide!$C$23,"▲ Chase  ","")&amp;IF(N(AB67)&lt;=-Guide!$C$23,"▼ Chase  ",""))="","Stable",TRIM(IF(ISNUMBER(AD67),IF(N(AD67)&lt;=-Guide!$C$24,"▼ Bat Speed  ",IF(N(AD67)&gt;=Guide!$C$24,"▲ Bat Speed  ","")),"")&amp;IF(N(Z67)&gt;=Guide!$C$22,"▲ Contact  ","")&amp;IF(N(Z67)&lt;=-Guide!$C$22,"▼ Contact  ","")&amp;IF(N(AB67)&gt;=Guide!$C$23,"▲ Chase  ","")&amp;IF(N(AB67)&lt;=-Guide!$C$23,"▼ Chase  ",""))))</f>
        <v>Low PA</v>
      </c>
      <c r="AF67" s="35" t="n">
        <f aca="false">MATCH(Counts!A67,'Season Counts'!$A$2:$A$740,0)</f>
        <v>13</v>
      </c>
    </row>
    <row r="68" customFormat="false" ht="15" hidden="false" customHeight="false" outlineLevel="0" collapsed="false">
      <c r="A68" s="34" t="str">
        <f aca="false">Counts!B68</f>
        <v>ATH</v>
      </c>
      <c r="B68" s="5" t="str">
        <f aca="false">Counts!C68</f>
        <v>Tommy White</v>
      </c>
      <c r="C68" s="34" t="str">
        <f aca="false">Counts!F68</f>
        <v>Jul</v>
      </c>
      <c r="D68" s="35" t="n">
        <f aca="false">IFERROR(Counts!P68,"")</f>
        <v>54</v>
      </c>
      <c r="E68" s="36" t="n">
        <f aca="false">IFERROR(Counts!R68/Counts!Q68,"")</f>
        <v>0.269230769230769</v>
      </c>
      <c r="F68" s="36" t="n">
        <f aca="false">IFERROR((Counts!R68+Counts!V68+Counts!W68)/(Counts!Q68+Counts!V68+Counts!W68+Counts!X68),"")</f>
        <v>0.296296296296296</v>
      </c>
      <c r="G68" s="36" t="n">
        <f aca="false">IFERROR((Counts!R68+Counts!S68+2*Counts!T68+3*Counts!U68)/Counts!Q68,"")</f>
        <v>0.307692307692308</v>
      </c>
      <c r="H68" s="35" t="n">
        <f aca="false">IFERROR(Counts!U68,"")</f>
        <v>0</v>
      </c>
      <c r="I68" s="36" t="n">
        <f aca="false">IFERROR(Counts!Z68/Counts!AA68,"")</f>
        <v>0.272222222222222</v>
      </c>
      <c r="J68" s="36" t="n">
        <f aca="false">IFERROR(Counts!AB68/Counts!AA68,"")</f>
        <v>0.294148148148148</v>
      </c>
      <c r="K68" s="37" t="n">
        <f aca="false">IFERROR((Counts!AB68-Counts!Z68)/Counts!AA68,"")</f>
        <v>0.0219259259259259</v>
      </c>
      <c r="L68" s="38" t="n">
        <f aca="false">IFERROR(Counts!Y68/Counts!P68,"")</f>
        <v>0.148148148148148</v>
      </c>
      <c r="M68" s="38" t="n">
        <f aca="false">IFERROR(Counts!V68/Counts!P68,"")</f>
        <v>0.037037037037037</v>
      </c>
      <c r="N68" s="38" t="n">
        <f aca="false">IFERROR(Counts!AD68/Counts!AC68,"")</f>
        <v>0.0454545454545455</v>
      </c>
      <c r="O68" s="38" t="n">
        <f aca="false">IFERROR(Counts!AE68/Counts!AC68,"")</f>
        <v>0.340909090909091</v>
      </c>
      <c r="P68" s="39" t="n">
        <f aca="false">IFERROR(Counts!AG68/Counts!AF68,"")</f>
        <v>84.9363636363636</v>
      </c>
      <c r="Q68" s="38" t="n">
        <f aca="false">IFERROR(Counts!AH68/Counts!AC68,"")</f>
        <v>0.340909090909091</v>
      </c>
      <c r="R68" s="38" t="n">
        <f aca="false">IFERROR(Counts!N68/Counts!M68,"")</f>
        <v>0.422680412371134</v>
      </c>
      <c r="S68" s="38" t="n">
        <f aca="false">IFERROR(Counts!K68/Counts!J68,"")</f>
        <v>0.686046511627907</v>
      </c>
      <c r="T68" s="38" t="n">
        <f aca="false">IFERROR(Counts!I68/Counts!H68,"")</f>
        <v>0.16</v>
      </c>
      <c r="U68" s="38" t="n">
        <f aca="false">IFERROR(1-Counts!L68/Counts!K68,"")</f>
        <v>0.88135593220339</v>
      </c>
      <c r="V68" s="39" t="n">
        <f aca="false">IFERROR(Counts!AJ68/Counts!AI68,"")</f>
        <v>69.5294736842105</v>
      </c>
      <c r="W68" s="38" t="n">
        <f aca="false">IFERROR(Counts!AK68/Counts!AI68,"")</f>
        <v>0.147368421052632</v>
      </c>
      <c r="X68" s="40" t="n">
        <f aca="false">IFERROR(Counts!O68,"")</f>
        <v>-2.846</v>
      </c>
      <c r="Y68" s="36" t="n">
        <f aca="false">IFERROR(INDEX('Season Counts'!$Y$2:$Y$740,$AF68)/INDEX('Season Counts'!$X$2:$X$740,$AF68),"")</f>
        <v>0.291379487179487</v>
      </c>
      <c r="Z68" s="37" t="n">
        <f aca="false">IFERROR(J68-Y68,"")</f>
        <v>0.00276866096866096</v>
      </c>
      <c r="AA68" s="38" t="n">
        <f aca="false">IFERROR(INDEX('Season Counts'!$K$2:$K$740,$AF68)/INDEX('Season Counts'!$J$2:$J$740,$AF68),"")</f>
        <v>0.423592493297587</v>
      </c>
      <c r="AB68" s="41" t="n">
        <f aca="false">IFERROR(R68-AA68,"")</f>
        <v>-0.000912080926453118</v>
      </c>
      <c r="AC68" s="39" t="n">
        <f aca="false">IFERROR(INDEX('Season Counts'!$AG$2:$AG$740,$AF68)/INDEX('Season Counts'!$AF$2:$AF$740,$AF68),"")</f>
        <v>69.3466472303207</v>
      </c>
      <c r="AD68" s="40" t="n">
        <f aca="false">IFERROR(V68-AC68,"")</f>
        <v>0.182826453889831</v>
      </c>
      <c r="AE68" s="4" t="str">
        <f aca="false">IF(D68&lt;Guide!$C$21,"Low PA",IF(TRIM(IF(ISNUMBER(AD68),IF(N(AD68)&lt;=-Guide!$C$24,"▼ Bat Speed  ",IF(N(AD68)&gt;=Guide!$C$24,"▲ Bat Speed  ","")),"")&amp;IF(N(Z68)&gt;=Guide!$C$22,"▲ Contact  ","")&amp;IF(N(Z68)&lt;=-Guide!$C$22,"▼ Contact  ","")&amp;IF(N(AB68)&gt;=Guide!$C$23,"▲ Chase  ","")&amp;IF(N(AB68)&lt;=-Guide!$C$23,"▼ Chase  ",""))="","Stable",TRIM(IF(ISNUMBER(AD68),IF(N(AD68)&lt;=-Guide!$C$24,"▼ Bat Speed  ",IF(N(AD68)&gt;=Guide!$C$24,"▲ Bat Speed  ","")),"")&amp;IF(N(Z68)&gt;=Guide!$C$22,"▲ Contact  ","")&amp;IF(N(Z68)&lt;=-Guide!$C$22,"▼ Contact  ","")&amp;IF(N(AB68)&gt;=Guide!$C$23,"▲ Chase  ","")&amp;IF(N(AB68)&lt;=-Guide!$C$23,"▼ Chase  ",""))))</f>
        <v>Stable</v>
      </c>
      <c r="AF68" s="35" t="n">
        <f aca="false">MATCH(Counts!A68,'Season Counts'!$A$2:$A$740,0)</f>
        <v>14</v>
      </c>
    </row>
    <row r="69" customFormat="false" ht="15" hidden="false" customHeight="false" outlineLevel="0" collapsed="false">
      <c r="A69" s="34" t="str">
        <f aca="false">Counts!B69</f>
        <v>ATH</v>
      </c>
      <c r="B69" s="5" t="str">
        <f aca="false">Counts!C69</f>
        <v>Tommy White</v>
      </c>
      <c r="C69" s="34" t="str">
        <f aca="false">Counts!F69</f>
        <v>Aug</v>
      </c>
      <c r="D69" s="35" t="n">
        <f aca="false">IFERROR(Counts!P69,"")</f>
        <v>100</v>
      </c>
      <c r="E69" s="36" t="n">
        <f aca="false">IFERROR(Counts!R69/Counts!Q69,"")</f>
        <v>0.247422680412371</v>
      </c>
      <c r="F69" s="36" t="n">
        <f aca="false">IFERROR((Counts!R69+Counts!V69+Counts!W69)/(Counts!Q69+Counts!V69+Counts!W69+Counts!X69),"")</f>
        <v>0.26</v>
      </c>
      <c r="G69" s="36" t="n">
        <f aca="false">IFERROR((Counts!R69+Counts!S69+2*Counts!T69+3*Counts!U69)/Counts!Q69,"")</f>
        <v>0.34020618556701</v>
      </c>
      <c r="H69" s="35" t="n">
        <f aca="false">IFERROR(Counts!U69,"")</f>
        <v>2</v>
      </c>
      <c r="I69" s="36" t="n">
        <f aca="false">IFERROR(Counts!Z69/Counts!AA69,"")</f>
        <v>0.2625</v>
      </c>
      <c r="J69" s="36" t="n">
        <f aca="false">IFERROR(Counts!AB69/Counts!AA69,"")</f>
        <v>0.29968</v>
      </c>
      <c r="K69" s="37" t="n">
        <f aca="false">IFERROR((Counts!AB69-Counts!Z69)/Counts!AA69,"")</f>
        <v>0.03718</v>
      </c>
      <c r="L69" s="38" t="n">
        <f aca="false">IFERROR(Counts!Y69/Counts!P69,"")</f>
        <v>0.18</v>
      </c>
      <c r="M69" s="38" t="n">
        <f aca="false">IFERROR(Counts!V69/Counts!P69,"")</f>
        <v>0.02</v>
      </c>
      <c r="N69" s="38" t="n">
        <f aca="false">IFERROR(Counts!AD69/Counts!AC69,"")</f>
        <v>0.1</v>
      </c>
      <c r="O69" s="38" t="n">
        <f aca="false">IFERROR(Counts!AE69/Counts!AC69,"")</f>
        <v>0.3125</v>
      </c>
      <c r="P69" s="39" t="n">
        <f aca="false">IFERROR(Counts!AG69/Counts!AF69,"")</f>
        <v>86.275</v>
      </c>
      <c r="Q69" s="38" t="n">
        <f aca="false">IFERROR(Counts!AH69/Counts!AC69,"")</f>
        <v>0.3625</v>
      </c>
      <c r="R69" s="38" t="n">
        <f aca="false">IFERROR(Counts!N69/Counts!M69,"")</f>
        <v>0.403225806451613</v>
      </c>
      <c r="S69" s="38" t="n">
        <f aca="false">IFERROR(Counts!K69/Counts!J69,"")</f>
        <v>0.714285714285714</v>
      </c>
      <c r="T69" s="38" t="n">
        <f aca="false">IFERROR(Counts!I69/Counts!H69,"")</f>
        <v>0.225641025641026</v>
      </c>
      <c r="U69" s="38" t="n">
        <f aca="false">IFERROR(1-Counts!L69/Counts!K69,"")</f>
        <v>0.891666666666667</v>
      </c>
      <c r="V69" s="39" t="n">
        <f aca="false">IFERROR(Counts!AJ69/Counts!AI69,"")</f>
        <v>69.3289156626506</v>
      </c>
      <c r="W69" s="38" t="n">
        <f aca="false">IFERROR(Counts!AK69/Counts!AI69,"")</f>
        <v>0.132530120481928</v>
      </c>
      <c r="X69" s="40" t="n">
        <f aca="false">IFERROR(Counts!O69,"")</f>
        <v>-5.984</v>
      </c>
      <c r="Y69" s="36" t="n">
        <f aca="false">IFERROR(INDEX('Season Counts'!$Y$2:$Y$740,$AF69)/INDEX('Season Counts'!$X$2:$X$740,$AF69),"")</f>
        <v>0.291379487179487</v>
      </c>
      <c r="Z69" s="37" t="n">
        <f aca="false">IFERROR(J69-Y69,"")</f>
        <v>0.00830051282051281</v>
      </c>
      <c r="AA69" s="38" t="n">
        <f aca="false">IFERROR(INDEX('Season Counts'!$K$2:$K$740,$AF69)/INDEX('Season Counts'!$J$2:$J$740,$AF69),"")</f>
        <v>0.423592493297587</v>
      </c>
      <c r="AB69" s="41" t="n">
        <f aca="false">IFERROR(R69-AA69,"")</f>
        <v>-0.0203666868459743</v>
      </c>
      <c r="AC69" s="39" t="n">
        <f aca="false">IFERROR(INDEX('Season Counts'!$AG$2:$AG$740,$AF69)/INDEX('Season Counts'!$AF$2:$AF$740,$AF69),"")</f>
        <v>69.3466472303207</v>
      </c>
      <c r="AD69" s="40" t="n">
        <f aca="false">IFERROR(V69-AC69,"")</f>
        <v>-0.0177315676700971</v>
      </c>
      <c r="AE69" s="4" t="str">
        <f aca="false">IF(D69&lt;Guide!$C$21,"Low PA",IF(TRIM(IF(ISNUMBER(AD69),IF(N(AD69)&lt;=-Guide!$C$24,"▼ Bat Speed  ",IF(N(AD69)&gt;=Guide!$C$24,"▲ Bat Speed  ","")),"")&amp;IF(N(Z69)&gt;=Guide!$C$22,"▲ Contact  ","")&amp;IF(N(Z69)&lt;=-Guide!$C$22,"▼ Contact  ","")&amp;IF(N(AB69)&gt;=Guide!$C$23,"▲ Chase  ","")&amp;IF(N(AB69)&lt;=-Guide!$C$23,"▼ Chase  ",""))="","Stable",TRIM(IF(ISNUMBER(AD69),IF(N(AD69)&lt;=-Guide!$C$24,"▼ Bat Speed  ",IF(N(AD69)&gt;=Guide!$C$24,"▲ Bat Speed  ","")),"")&amp;IF(N(Z69)&gt;=Guide!$C$22,"▲ Contact  ","")&amp;IF(N(Z69)&lt;=-Guide!$C$22,"▼ Contact  ","")&amp;IF(N(AB69)&gt;=Guide!$C$23,"▲ Chase  ","")&amp;IF(N(AB69)&lt;=-Guide!$C$23,"▼ Chase  ",""))))</f>
        <v>Stable</v>
      </c>
      <c r="AF69" s="35" t="n">
        <f aca="false">MATCH(Counts!A69,'Season Counts'!$A$2:$A$740,0)</f>
        <v>14</v>
      </c>
    </row>
    <row r="70" customFormat="false" ht="15" hidden="false" customHeight="false" outlineLevel="0" collapsed="false">
      <c r="A70" s="34" t="str">
        <f aca="false">Counts!B70</f>
        <v>ATH</v>
      </c>
      <c r="B70" s="5" t="str">
        <f aca="false">Counts!C70</f>
        <v>Tommy White</v>
      </c>
      <c r="C70" s="34" t="str">
        <f aca="false">Counts!F70</f>
        <v>Sep</v>
      </c>
      <c r="D70" s="35" t="n">
        <f aca="false">IFERROR(Counts!P70,"")</f>
        <v>41</v>
      </c>
      <c r="E70" s="36" t="n">
        <f aca="false">IFERROR(Counts!R70/Counts!Q70,"")</f>
        <v>0.25</v>
      </c>
      <c r="F70" s="36" t="n">
        <f aca="false">IFERROR((Counts!R70+Counts!V70+Counts!W70)/(Counts!Q70+Counts!V70+Counts!W70+Counts!X70),"")</f>
        <v>0.268292682926829</v>
      </c>
      <c r="G70" s="36" t="n">
        <f aca="false">IFERROR((Counts!R70+Counts!S70+2*Counts!T70+3*Counts!U70)/Counts!Q70,"")</f>
        <v>0.325</v>
      </c>
      <c r="H70" s="35" t="n">
        <f aca="false">IFERROR(Counts!U70,"")</f>
        <v>1</v>
      </c>
      <c r="I70" s="36" t="n">
        <f aca="false">IFERROR(Counts!Z70/Counts!AA70,"")</f>
        <v>0.263414634146342</v>
      </c>
      <c r="J70" s="36" t="n">
        <f aca="false">IFERROR(Counts!AB70/Counts!AA70,"")</f>
        <v>0.267487804878049</v>
      </c>
      <c r="K70" s="37" t="n">
        <f aca="false">IFERROR((Counts!AB70-Counts!Z70)/Counts!AA70,"")</f>
        <v>0.00407317073170731</v>
      </c>
      <c r="L70" s="38" t="n">
        <f aca="false">IFERROR(Counts!Y70/Counts!P70,"")</f>
        <v>0.219512195121951</v>
      </c>
      <c r="M70" s="38" t="n">
        <f aca="false">IFERROR(Counts!V70/Counts!P70,"")</f>
        <v>0.024390243902439</v>
      </c>
      <c r="N70" s="38" t="n">
        <f aca="false">IFERROR(Counts!AD70/Counts!AC70,"")</f>
        <v>0.032258064516129</v>
      </c>
      <c r="O70" s="38" t="n">
        <f aca="false">IFERROR(Counts!AE70/Counts!AC70,"")</f>
        <v>0.32258064516129</v>
      </c>
      <c r="P70" s="39" t="n">
        <f aca="false">IFERROR(Counts!AG70/Counts!AF70,"")</f>
        <v>86.0935483870968</v>
      </c>
      <c r="Q70" s="38" t="n">
        <f aca="false">IFERROR(Counts!AH70/Counts!AC70,"")</f>
        <v>0.258064516129032</v>
      </c>
      <c r="R70" s="38" t="n">
        <f aca="false">IFERROR(Counts!N70/Counts!M70,"")</f>
        <v>0.466666666666667</v>
      </c>
      <c r="S70" s="38" t="n">
        <f aca="false">IFERROR(Counts!K70/Counts!J70,"")</f>
        <v>0.671052631578947</v>
      </c>
      <c r="T70" s="38" t="n">
        <f aca="false">IFERROR(Counts!I70/Counts!H70,"")</f>
        <v>0.193548387096774</v>
      </c>
      <c r="U70" s="38" t="n">
        <f aca="false">IFERROR(1-Counts!L70/Counts!K70,"")</f>
        <v>0.862745098039216</v>
      </c>
      <c r="V70" s="39" t="n">
        <f aca="false">IFERROR(Counts!AJ70/Counts!AI70,"")</f>
        <v>69.1707317073171</v>
      </c>
      <c r="W70" s="38" t="n">
        <f aca="false">IFERROR(Counts!AK70/Counts!AI70,"")</f>
        <v>0.121951219512195</v>
      </c>
      <c r="X70" s="40" t="n">
        <f aca="false">IFERROR(Counts!O70,"")</f>
        <v>-2.732</v>
      </c>
      <c r="Y70" s="36" t="n">
        <f aca="false">IFERROR(INDEX('Season Counts'!$Y$2:$Y$740,$AF70)/INDEX('Season Counts'!$X$2:$X$740,$AF70),"")</f>
        <v>0.291379487179487</v>
      </c>
      <c r="Z70" s="37" t="n">
        <f aca="false">IFERROR(J70-Y70,"")</f>
        <v>-0.0238916823014384</v>
      </c>
      <c r="AA70" s="38" t="n">
        <f aca="false">IFERROR(INDEX('Season Counts'!$K$2:$K$740,$AF70)/INDEX('Season Counts'!$J$2:$J$740,$AF70),"")</f>
        <v>0.423592493297587</v>
      </c>
      <c r="AB70" s="41" t="n">
        <f aca="false">IFERROR(R70-AA70,"")</f>
        <v>0.0430741733690795</v>
      </c>
      <c r="AC70" s="39" t="n">
        <f aca="false">IFERROR(INDEX('Season Counts'!$AG$2:$AG$740,$AF70)/INDEX('Season Counts'!$AF$2:$AF$740,$AF70),"")</f>
        <v>69.3466472303207</v>
      </c>
      <c r="AD70" s="40" t="n">
        <f aca="false">IFERROR(V70-AC70,"")</f>
        <v>-0.175915523003624</v>
      </c>
      <c r="AE70" s="4" t="str">
        <f aca="false">IF(D70&lt;Guide!$C$21,"Low PA",IF(TRIM(IF(ISNUMBER(AD70),IF(N(AD70)&lt;=-Guide!$C$24,"▼ Bat Speed  ",IF(N(AD70)&gt;=Guide!$C$24,"▲ Bat Speed  ","")),"")&amp;IF(N(Z70)&gt;=Guide!$C$22,"▲ Contact  ","")&amp;IF(N(Z70)&lt;=-Guide!$C$22,"▼ Contact  ","")&amp;IF(N(AB70)&gt;=Guide!$C$23,"▲ Chase  ","")&amp;IF(N(AB70)&lt;=-Guide!$C$23,"▼ Chase  ",""))="","Stable",TRIM(IF(ISNUMBER(AD70),IF(N(AD70)&lt;=-Guide!$C$24,"▼ Bat Speed  ",IF(N(AD70)&gt;=Guide!$C$24,"▲ Bat Speed  ","")),"")&amp;IF(N(Z70)&gt;=Guide!$C$22,"▲ Contact  ","")&amp;IF(N(Z70)&lt;=-Guide!$C$22,"▼ Contact  ","")&amp;IF(N(AB70)&gt;=Guide!$C$23,"▲ Chase  ","")&amp;IF(N(AB70)&lt;=-Guide!$C$23,"▼ Chase  ",""))))</f>
        <v>▲ Chase</v>
      </c>
      <c r="AF70" s="35" t="n">
        <f aca="false">MATCH(Counts!A70,'Season Counts'!$A$2:$A$740,0)</f>
        <v>14</v>
      </c>
    </row>
    <row r="71" customFormat="false" ht="15" hidden="false" customHeight="false" outlineLevel="0" collapsed="false">
      <c r="A71" s="34" t="str">
        <f aca="false">Counts!B71</f>
        <v>ATH</v>
      </c>
      <c r="B71" s="5" t="str">
        <f aca="false">Counts!C71</f>
        <v>Donovan Walton</v>
      </c>
      <c r="C71" s="34" t="str">
        <f aca="false">Counts!F71</f>
        <v>Jul</v>
      </c>
      <c r="D71" s="35" t="n">
        <f aca="false">IFERROR(Counts!P71,"")</f>
        <v>32</v>
      </c>
      <c r="E71" s="36" t="n">
        <f aca="false">IFERROR(Counts!R71/Counts!Q71,"")</f>
        <v>0.181818181818182</v>
      </c>
      <c r="F71" s="36" t="n">
        <f aca="false">IFERROR((Counts!R71+Counts!V71+Counts!W71)/(Counts!Q71+Counts!V71+Counts!W71+Counts!X71),"")</f>
        <v>0.419354838709677</v>
      </c>
      <c r="G71" s="36" t="n">
        <f aca="false">IFERROR((Counts!R71+Counts!S71+2*Counts!T71+3*Counts!U71)/Counts!Q71,"")</f>
        <v>0.318181818181818</v>
      </c>
      <c r="H71" s="35" t="n">
        <f aca="false">IFERROR(Counts!U71,"")</f>
        <v>0</v>
      </c>
      <c r="I71" s="36" t="n">
        <f aca="false">IFERROR(Counts!Z71/Counts!AA71,"")</f>
        <v>0.353225806451613</v>
      </c>
      <c r="J71" s="36" t="n">
        <f aca="false">IFERROR(Counts!AB71/Counts!AA71,"")</f>
        <v>0.329709677419355</v>
      </c>
      <c r="K71" s="37" t="n">
        <f aca="false">IFERROR((Counts!AB71-Counts!Z71)/Counts!AA71,"")</f>
        <v>-0.023516129032258</v>
      </c>
      <c r="L71" s="38" t="n">
        <f aca="false">IFERROR(Counts!Y71/Counts!P71,"")</f>
        <v>0.1875</v>
      </c>
      <c r="M71" s="38" t="n">
        <f aca="false">IFERROR(Counts!V71/Counts!P71,"")</f>
        <v>0.25</v>
      </c>
      <c r="N71" s="38" t="n">
        <f aca="false">IFERROR(Counts!AD71/Counts!AC71,"")</f>
        <v>0</v>
      </c>
      <c r="O71" s="38" t="n">
        <f aca="false">IFERROR(Counts!AE71/Counts!AC71,"")</f>
        <v>0.235294117647059</v>
      </c>
      <c r="P71" s="39" t="n">
        <f aca="false">IFERROR(Counts!AG71/Counts!AF71,"")</f>
        <v>77.0235294117647</v>
      </c>
      <c r="Q71" s="38" t="n">
        <f aca="false">IFERROR(Counts!AH71/Counts!AC71,"")</f>
        <v>0.352941176470588</v>
      </c>
      <c r="R71" s="38" t="n">
        <f aca="false">IFERROR(Counts!N71/Counts!M71,"")</f>
        <v>0.230769230769231</v>
      </c>
      <c r="S71" s="38" t="n">
        <f aca="false">IFERROR(Counts!K71/Counts!J71,"")</f>
        <v>0.666666666666667</v>
      </c>
      <c r="T71" s="38" t="n">
        <f aca="false">IFERROR(Counts!I71/Counts!H71,"")</f>
        <v>0.176470588235294</v>
      </c>
      <c r="U71" s="38" t="n">
        <f aca="false">IFERROR(1-Counts!L71/Counts!K71,"")</f>
        <v>0.944444444444444</v>
      </c>
      <c r="V71" s="39" t="n">
        <f aca="false">IFERROR(Counts!AJ71/Counts!AI71,"")</f>
        <v>67.2466666666667</v>
      </c>
      <c r="W71" s="38" t="n">
        <f aca="false">IFERROR(Counts!AK71/Counts!AI71,"")</f>
        <v>0</v>
      </c>
      <c r="X71" s="40" t="n">
        <f aca="false">IFERROR(Counts!O71,"")</f>
        <v>0.8</v>
      </c>
      <c r="Y71" s="36" t="n">
        <f aca="false">IFERROR(INDEX('Season Counts'!$Y$2:$Y$740,$AF71)/INDEX('Season Counts'!$X$2:$X$740,$AF71),"")</f>
        <v>0.32785798816568</v>
      </c>
      <c r="Z71" s="37" t="n">
        <f aca="false">IFERROR(J71-Y71,"")</f>
        <v>0.0018516892536744</v>
      </c>
      <c r="AA71" s="38" t="n">
        <f aca="false">IFERROR(INDEX('Season Counts'!$K$2:$K$740,$AF71)/INDEX('Season Counts'!$J$2:$J$740,$AF71),"")</f>
        <v>0.286118980169972</v>
      </c>
      <c r="AB71" s="41" t="n">
        <f aca="false">IFERROR(R71-AA71,"")</f>
        <v>-0.0553497494007409</v>
      </c>
      <c r="AC71" s="39" t="n">
        <f aca="false">IFERROR(INDEX('Season Counts'!$AG$2:$AG$740,$AF71)/INDEX('Season Counts'!$AF$2:$AF$740,$AF71),"")</f>
        <v>68.0765517241379</v>
      </c>
      <c r="AD71" s="40" t="n">
        <f aca="false">IFERROR(V71-AC71,"")</f>
        <v>-0.829885057471259</v>
      </c>
      <c r="AE71" s="4" t="str">
        <f aca="false">IF(D71&lt;Guide!$C$21,"Low PA",IF(TRIM(IF(ISNUMBER(AD71),IF(N(AD71)&lt;=-Guide!$C$24,"▼ Bat Speed  ",IF(N(AD71)&gt;=Guide!$C$24,"▲ Bat Speed  ","")),"")&amp;IF(N(Z71)&gt;=Guide!$C$22,"▲ Contact  ","")&amp;IF(N(Z71)&lt;=-Guide!$C$22,"▼ Contact  ","")&amp;IF(N(AB71)&gt;=Guide!$C$23,"▲ Chase  ","")&amp;IF(N(AB71)&lt;=-Guide!$C$23,"▼ Chase  ",""))="","Stable",TRIM(IF(ISNUMBER(AD71),IF(N(AD71)&lt;=-Guide!$C$24,"▼ Bat Speed  ",IF(N(AD71)&gt;=Guide!$C$24,"▲ Bat Speed  ","")),"")&amp;IF(N(Z71)&gt;=Guide!$C$22,"▲ Contact  ","")&amp;IF(N(Z71)&lt;=-Guide!$C$22,"▼ Contact  ","")&amp;IF(N(AB71)&gt;=Guide!$C$23,"▲ Chase  ","")&amp;IF(N(AB71)&lt;=-Guide!$C$23,"▼ Chase  ",""))))</f>
        <v>Low PA</v>
      </c>
      <c r="AF71" s="35" t="n">
        <f aca="false">MATCH(Counts!A71,'Season Counts'!$A$2:$A$740,0)</f>
        <v>15</v>
      </c>
    </row>
    <row r="72" customFormat="false" ht="15" hidden="false" customHeight="false" outlineLevel="0" collapsed="false">
      <c r="A72" s="34" t="str">
        <f aca="false">Counts!B72</f>
        <v>ATH</v>
      </c>
      <c r="B72" s="5" t="str">
        <f aca="false">Counts!C72</f>
        <v>Donovan Walton</v>
      </c>
      <c r="C72" s="34" t="str">
        <f aca="false">Counts!F72</f>
        <v>Aug</v>
      </c>
      <c r="D72" s="35" t="n">
        <f aca="false">IFERROR(Counts!P72,"")</f>
        <v>66</v>
      </c>
      <c r="E72" s="36" t="n">
        <f aca="false">IFERROR(Counts!R72/Counts!Q72,"")</f>
        <v>0.240740740740741</v>
      </c>
      <c r="F72" s="36" t="n">
        <f aca="false">IFERROR((Counts!R72+Counts!V72+Counts!W72)/(Counts!Q72+Counts!V72+Counts!W72+Counts!X72),"")</f>
        <v>0.378787878787879</v>
      </c>
      <c r="G72" s="36" t="n">
        <f aca="false">IFERROR((Counts!R72+Counts!S72+2*Counts!T72+3*Counts!U72)/Counts!Q72,"")</f>
        <v>0.351851851851852</v>
      </c>
      <c r="H72" s="35" t="n">
        <f aca="false">IFERROR(Counts!U72,"")</f>
        <v>1</v>
      </c>
      <c r="I72" s="36" t="n">
        <f aca="false">IFERROR(Counts!Z72/Counts!AA72,"")</f>
        <v>0.337121212121212</v>
      </c>
      <c r="J72" s="36" t="n">
        <f aca="false">IFERROR(Counts!AB72/Counts!AA72,"")</f>
        <v>0.344969696969697</v>
      </c>
      <c r="K72" s="37" t="n">
        <f aca="false">IFERROR((Counts!AB72-Counts!Z72)/Counts!AA72,"")</f>
        <v>0.00784848484848486</v>
      </c>
      <c r="L72" s="38" t="n">
        <f aca="false">IFERROR(Counts!Y72/Counts!P72,"")</f>
        <v>0.106060606060606</v>
      </c>
      <c r="M72" s="38" t="n">
        <f aca="false">IFERROR(Counts!V72/Counts!P72,"")</f>
        <v>0.106060606060606</v>
      </c>
      <c r="N72" s="38" t="n">
        <f aca="false">IFERROR(Counts!AD72/Counts!AC72,"")</f>
        <v>0.0425531914893617</v>
      </c>
      <c r="O72" s="38" t="n">
        <f aca="false">IFERROR(Counts!AE72/Counts!AC72,"")</f>
        <v>0.319148936170213</v>
      </c>
      <c r="P72" s="39" t="n">
        <f aca="false">IFERROR(Counts!AG72/Counts!AF72,"")</f>
        <v>87.4872340425532</v>
      </c>
      <c r="Q72" s="38" t="n">
        <f aca="false">IFERROR(Counts!AH72/Counts!AC72,"")</f>
        <v>0.468085106382979</v>
      </c>
      <c r="R72" s="38" t="n">
        <f aca="false">IFERROR(Counts!N72/Counts!M72,"")</f>
        <v>0.308219178082192</v>
      </c>
      <c r="S72" s="38" t="n">
        <f aca="false">IFERROR(Counts!K72/Counts!J72,"")</f>
        <v>0.752136752136752</v>
      </c>
      <c r="T72" s="38" t="n">
        <f aca="false">IFERROR(Counts!I72/Counts!H72,"")</f>
        <v>0.278195488721805</v>
      </c>
      <c r="U72" s="38" t="n">
        <f aca="false">IFERROR(1-Counts!L72/Counts!K72,"")</f>
        <v>0.806818181818182</v>
      </c>
      <c r="V72" s="39" t="n">
        <f aca="false">IFERROR(Counts!AJ72/Counts!AI72,"")</f>
        <v>67.936974789916</v>
      </c>
      <c r="W72" s="38" t="n">
        <f aca="false">IFERROR(Counts!AK72/Counts!AI72,"")</f>
        <v>0.0168067226890756</v>
      </c>
      <c r="X72" s="40" t="n">
        <f aca="false">IFERROR(Counts!O72,"")</f>
        <v>0.213</v>
      </c>
      <c r="Y72" s="36" t="n">
        <f aca="false">IFERROR(INDEX('Season Counts'!$Y$2:$Y$740,$AF72)/INDEX('Season Counts'!$X$2:$X$740,$AF72),"")</f>
        <v>0.32785798816568</v>
      </c>
      <c r="Z72" s="37" t="n">
        <f aca="false">IFERROR(J72-Y72,"")</f>
        <v>0.0171117088040165</v>
      </c>
      <c r="AA72" s="38" t="n">
        <f aca="false">IFERROR(INDEX('Season Counts'!$K$2:$K$740,$AF72)/INDEX('Season Counts'!$J$2:$J$740,$AF72),"")</f>
        <v>0.286118980169972</v>
      </c>
      <c r="AB72" s="41" t="n">
        <f aca="false">IFERROR(R72-AA72,"")</f>
        <v>0.0221001979122201</v>
      </c>
      <c r="AC72" s="39" t="n">
        <f aca="false">IFERROR(INDEX('Season Counts'!$AG$2:$AG$740,$AF72)/INDEX('Season Counts'!$AF$2:$AF$740,$AF72),"")</f>
        <v>68.0765517241379</v>
      </c>
      <c r="AD72" s="40" t="n">
        <f aca="false">IFERROR(V72-AC72,"")</f>
        <v>-0.139576934221964</v>
      </c>
      <c r="AE72" s="4" t="str">
        <f aca="false">IF(D72&lt;Guide!$C$21,"Low PA",IF(TRIM(IF(ISNUMBER(AD72),IF(N(AD72)&lt;=-Guide!$C$24,"▼ Bat Speed  ",IF(N(AD72)&gt;=Guide!$C$24,"▲ Bat Speed  ","")),"")&amp;IF(N(Z72)&gt;=Guide!$C$22,"▲ Contact  ","")&amp;IF(N(Z72)&lt;=-Guide!$C$22,"▼ Contact  ","")&amp;IF(N(AB72)&gt;=Guide!$C$23,"▲ Chase  ","")&amp;IF(N(AB72)&lt;=-Guide!$C$23,"▼ Chase  ",""))="","Stable",TRIM(IF(ISNUMBER(AD72),IF(N(AD72)&lt;=-Guide!$C$24,"▼ Bat Speed  ",IF(N(AD72)&gt;=Guide!$C$24,"▲ Bat Speed  ","")),"")&amp;IF(N(Z72)&gt;=Guide!$C$22,"▲ Contact  ","")&amp;IF(N(Z72)&lt;=-Guide!$C$22,"▼ Contact  ","")&amp;IF(N(AB72)&gt;=Guide!$C$23,"▲ Chase  ","")&amp;IF(N(AB72)&lt;=-Guide!$C$23,"▼ Chase  ",""))))</f>
        <v>Stable</v>
      </c>
      <c r="AF72" s="35" t="n">
        <f aca="false">MATCH(Counts!A72,'Season Counts'!$A$2:$A$740,0)</f>
        <v>15</v>
      </c>
    </row>
    <row r="73" customFormat="false" ht="15" hidden="false" customHeight="false" outlineLevel="0" collapsed="false">
      <c r="A73" s="34" t="str">
        <f aca="false">Counts!B73</f>
        <v>ATH</v>
      </c>
      <c r="B73" s="5" t="str">
        <f aca="false">Counts!C73</f>
        <v>Donovan Walton</v>
      </c>
      <c r="C73" s="34" t="str">
        <f aca="false">Counts!F73</f>
        <v>Sep</v>
      </c>
      <c r="D73" s="35" t="n">
        <f aca="false">IFERROR(Counts!P73,"")</f>
        <v>73</v>
      </c>
      <c r="E73" s="36" t="n">
        <f aca="false">IFERROR(Counts!R73/Counts!Q73,"")</f>
        <v>0.222222222222222</v>
      </c>
      <c r="F73" s="36" t="n">
        <f aca="false">IFERROR((Counts!R73+Counts!V73+Counts!W73)/(Counts!Q73+Counts!V73+Counts!W73+Counts!X73),"")</f>
        <v>0.319444444444444</v>
      </c>
      <c r="G73" s="36" t="n">
        <f aca="false">IFERROR((Counts!R73+Counts!S73+2*Counts!T73+3*Counts!U73)/Counts!Q73,"")</f>
        <v>0.492063492063492</v>
      </c>
      <c r="H73" s="35" t="n">
        <f aca="false">IFERROR(Counts!U73,"")</f>
        <v>5</v>
      </c>
      <c r="I73" s="36" t="n">
        <f aca="false">IFERROR(Counts!Z73/Counts!AA73,"")</f>
        <v>0.348611111111111</v>
      </c>
      <c r="J73" s="36" t="n">
        <f aca="false">IFERROR(Counts!AB73/Counts!AA73,"")</f>
        <v>0.311375</v>
      </c>
      <c r="K73" s="37" t="n">
        <f aca="false">IFERROR((Counts!AB73-Counts!Z73)/Counts!AA73,"")</f>
        <v>-0.0372361111111111</v>
      </c>
      <c r="L73" s="38" t="n">
        <f aca="false">IFERROR(Counts!Y73/Counts!P73,"")</f>
        <v>0.205479452054795</v>
      </c>
      <c r="M73" s="38" t="n">
        <f aca="false">IFERROR(Counts!V73/Counts!P73,"")</f>
        <v>0.10958904109589</v>
      </c>
      <c r="N73" s="38" t="n">
        <f aca="false">IFERROR(Counts!AD73/Counts!AC73,"")</f>
        <v>0.0612244897959184</v>
      </c>
      <c r="O73" s="38" t="n">
        <f aca="false">IFERROR(Counts!AE73/Counts!AC73,"")</f>
        <v>0.244897959183673</v>
      </c>
      <c r="P73" s="39" t="n">
        <f aca="false">IFERROR(Counts!AG73/Counts!AF73,"")</f>
        <v>84.1244897959184</v>
      </c>
      <c r="Q73" s="38" t="n">
        <f aca="false">IFERROR(Counts!AH73/Counts!AC73,"")</f>
        <v>0.36734693877551</v>
      </c>
      <c r="R73" s="38" t="n">
        <f aca="false">IFERROR(Counts!N73/Counts!M73,"")</f>
        <v>0.288732394366197</v>
      </c>
      <c r="S73" s="38" t="n">
        <f aca="false">IFERROR(Counts!K73/Counts!J73,"")</f>
        <v>0.774436090225564</v>
      </c>
      <c r="T73" s="38" t="n">
        <f aca="false">IFERROR(Counts!I73/Counts!H73,"")</f>
        <v>0.277777777777778</v>
      </c>
      <c r="U73" s="38" t="n">
        <f aca="false">IFERROR(1-Counts!L73/Counts!K73,"")</f>
        <v>0.854368932038835</v>
      </c>
      <c r="V73" s="39" t="n">
        <f aca="false">IFERROR(Counts!AJ73/Counts!AI73,"")</f>
        <v>68.5047619047619</v>
      </c>
      <c r="W73" s="38" t="n">
        <f aca="false">IFERROR(Counts!AK73/Counts!AI73,"")</f>
        <v>0.0158730158730159</v>
      </c>
      <c r="X73" s="40" t="n">
        <f aca="false">IFERROR(Counts!O73,"")</f>
        <v>3.452</v>
      </c>
      <c r="Y73" s="36" t="n">
        <f aca="false">IFERROR(INDEX('Season Counts'!$Y$2:$Y$740,$AF73)/INDEX('Season Counts'!$X$2:$X$740,$AF73),"")</f>
        <v>0.32785798816568</v>
      </c>
      <c r="Z73" s="37" t="n">
        <f aca="false">IFERROR(J73-Y73,"")</f>
        <v>-0.0164829881656804</v>
      </c>
      <c r="AA73" s="38" t="n">
        <f aca="false">IFERROR(INDEX('Season Counts'!$K$2:$K$740,$AF73)/INDEX('Season Counts'!$J$2:$J$740,$AF73),"")</f>
        <v>0.286118980169972</v>
      </c>
      <c r="AB73" s="41" t="n">
        <f aca="false">IFERROR(R73-AA73,"")</f>
        <v>0.00261341419622552</v>
      </c>
      <c r="AC73" s="39" t="n">
        <f aca="false">IFERROR(INDEX('Season Counts'!$AG$2:$AG$740,$AF73)/INDEX('Season Counts'!$AF$2:$AF$740,$AF73),"")</f>
        <v>68.0765517241379</v>
      </c>
      <c r="AD73" s="40" t="n">
        <f aca="false">IFERROR(V73-AC73,"")</f>
        <v>0.428210180623978</v>
      </c>
      <c r="AE73" s="4" t="str">
        <f aca="false">IF(D73&lt;Guide!$C$21,"Low PA",IF(TRIM(IF(ISNUMBER(AD73),IF(N(AD73)&lt;=-Guide!$C$24,"▼ Bat Speed  ",IF(N(AD73)&gt;=Guide!$C$24,"▲ Bat Speed  ","")),"")&amp;IF(N(Z73)&gt;=Guide!$C$22,"▲ Contact  ","")&amp;IF(N(Z73)&lt;=-Guide!$C$22,"▼ Contact  ","")&amp;IF(N(AB73)&gt;=Guide!$C$23,"▲ Chase  ","")&amp;IF(N(AB73)&lt;=-Guide!$C$23,"▼ Chase  ",""))="","Stable",TRIM(IF(ISNUMBER(AD73),IF(N(AD73)&lt;=-Guide!$C$24,"▼ Bat Speed  ",IF(N(AD73)&gt;=Guide!$C$24,"▲ Bat Speed  ","")),"")&amp;IF(N(Z73)&gt;=Guide!$C$22,"▲ Contact  ","")&amp;IF(N(Z73)&lt;=-Guide!$C$22,"▼ Contact  ","")&amp;IF(N(AB73)&gt;=Guide!$C$23,"▲ Chase  ","")&amp;IF(N(AB73)&lt;=-Guide!$C$23,"▼ Chase  ",""))))</f>
        <v>Stable</v>
      </c>
      <c r="AF73" s="35" t="n">
        <f aca="false">MATCH(Counts!A73,'Season Counts'!$A$2:$A$740,0)</f>
        <v>15</v>
      </c>
    </row>
    <row r="74" customFormat="false" ht="15" hidden="false" customHeight="false" outlineLevel="0" collapsed="false">
      <c r="A74" s="34" t="str">
        <f aca="false">Counts!B74</f>
        <v>ATH</v>
      </c>
      <c r="B74" s="5" t="str">
        <f aca="false">Counts!C74</f>
        <v>Darell Hernaiz</v>
      </c>
      <c r="C74" s="34" t="str">
        <f aca="false">Counts!F74</f>
        <v>Mar-Apr</v>
      </c>
      <c r="D74" s="35" t="n">
        <f aca="false">IFERROR(Counts!P74,"")</f>
        <v>45</v>
      </c>
      <c r="E74" s="36" t="n">
        <f aca="false">IFERROR(Counts!R74/Counts!Q74,"")</f>
        <v>0.256410256410256</v>
      </c>
      <c r="F74" s="36" t="n">
        <f aca="false">IFERROR((Counts!R74+Counts!V74+Counts!W74)/(Counts!Q74+Counts!V74+Counts!W74+Counts!X74),"")</f>
        <v>0.340909090909091</v>
      </c>
      <c r="G74" s="36" t="n">
        <f aca="false">IFERROR((Counts!R74+Counts!S74+2*Counts!T74+3*Counts!U74)/Counts!Q74,"")</f>
        <v>0.333333333333333</v>
      </c>
      <c r="H74" s="35" t="n">
        <f aca="false">IFERROR(Counts!U74,"")</f>
        <v>1</v>
      </c>
      <c r="I74" s="36" t="n">
        <f aca="false">IFERROR(Counts!Z74/Counts!AA74,"")</f>
        <v>0.309090909090909</v>
      </c>
      <c r="J74" s="36" t="n">
        <f aca="false">IFERROR(Counts!AB74/Counts!AA74,"")</f>
        <v>0.254090909090909</v>
      </c>
      <c r="K74" s="37" t="n">
        <f aca="false">IFERROR((Counts!AB74-Counts!Z74)/Counts!AA74,"")</f>
        <v>-0.055</v>
      </c>
      <c r="L74" s="38" t="n">
        <f aca="false">IFERROR(Counts!Y74/Counts!P74,"")</f>
        <v>0.133333333333333</v>
      </c>
      <c r="M74" s="38" t="n">
        <f aca="false">IFERROR(Counts!V74/Counts!P74,"")</f>
        <v>0.111111111111111</v>
      </c>
      <c r="N74" s="38" t="n">
        <f aca="false">IFERROR(Counts!AD74/Counts!AC74,"")</f>
        <v>0</v>
      </c>
      <c r="O74" s="38" t="n">
        <f aca="false">IFERROR(Counts!AE74/Counts!AC74,"")</f>
        <v>0.264705882352941</v>
      </c>
      <c r="P74" s="39" t="n">
        <f aca="false">IFERROR(Counts!AG74/Counts!AF74,"")</f>
        <v>84.0794117647059</v>
      </c>
      <c r="Q74" s="38" t="n">
        <f aca="false">IFERROR(Counts!AH74/Counts!AC74,"")</f>
        <v>0.294117647058824</v>
      </c>
      <c r="R74" s="38" t="n">
        <f aca="false">IFERROR(Counts!N74/Counts!M74,"")</f>
        <v>0.415094339622642</v>
      </c>
      <c r="S74" s="38" t="n">
        <f aca="false">IFERROR(Counts!K74/Counts!J74,"")</f>
        <v>0.771739130434783</v>
      </c>
      <c r="T74" s="38" t="n">
        <f aca="false">IFERROR(Counts!I74/Counts!H74,"")</f>
        <v>0.147826086956522</v>
      </c>
      <c r="U74" s="38" t="n">
        <f aca="false">IFERROR(1-Counts!L74/Counts!K74,"")</f>
        <v>0.873239436619718</v>
      </c>
      <c r="V74" s="39" t="n">
        <f aca="false">IFERROR(Counts!AJ74/Counts!AI74,"")</f>
        <v>69.71875</v>
      </c>
      <c r="W74" s="38" t="n">
        <f aca="false">IFERROR(Counts!AK74/Counts!AI74,"")</f>
        <v>0.135416666666667</v>
      </c>
      <c r="X74" s="40" t="n">
        <f aca="false">IFERROR(Counts!O74,"")</f>
        <v>-0.067</v>
      </c>
      <c r="Y74" s="36" t="n">
        <f aca="false">IFERROR(INDEX('Season Counts'!$Y$2:$Y$740,$AF74)/INDEX('Season Counts'!$X$2:$X$740,$AF74),"")</f>
        <v>0.262187096774194</v>
      </c>
      <c r="Z74" s="37" t="n">
        <f aca="false">IFERROR(J74-Y74,"")</f>
        <v>-0.00809618768328446</v>
      </c>
      <c r="AA74" s="38" t="n">
        <f aca="false">IFERROR(INDEX('Season Counts'!$K$2:$K$740,$AF74)/INDEX('Season Counts'!$J$2:$J$740,$AF74),"")</f>
        <v>0.362017804154303</v>
      </c>
      <c r="AB74" s="41" t="n">
        <f aca="false">IFERROR(R74-AA74,"")</f>
        <v>0.0530765354683389</v>
      </c>
      <c r="AC74" s="39" t="n">
        <f aca="false">IFERROR(INDEX('Season Counts'!$AG$2:$AG$740,$AF74)/INDEX('Season Counts'!$AF$2:$AF$740,$AF74),"")</f>
        <v>69.3033088235294</v>
      </c>
      <c r="AD74" s="40" t="n">
        <f aca="false">IFERROR(V74-AC74,"")</f>
        <v>0.415441176470594</v>
      </c>
      <c r="AE74" s="4" t="str">
        <f aca="false">IF(D74&lt;Guide!$C$21,"Low PA",IF(TRIM(IF(ISNUMBER(AD74),IF(N(AD74)&lt;=-Guide!$C$24,"▼ Bat Speed  ",IF(N(AD74)&gt;=Guide!$C$24,"▲ Bat Speed  ","")),"")&amp;IF(N(Z74)&gt;=Guide!$C$22,"▲ Contact  ","")&amp;IF(N(Z74)&lt;=-Guide!$C$22,"▼ Contact  ","")&amp;IF(N(AB74)&gt;=Guide!$C$23,"▲ Chase  ","")&amp;IF(N(AB74)&lt;=-Guide!$C$23,"▼ Chase  ",""))="","Stable",TRIM(IF(ISNUMBER(AD74),IF(N(AD74)&lt;=-Guide!$C$24,"▼ Bat Speed  ",IF(N(AD74)&gt;=Guide!$C$24,"▲ Bat Speed  ","")),"")&amp;IF(N(Z74)&gt;=Guide!$C$22,"▲ Contact  ","")&amp;IF(N(Z74)&lt;=-Guide!$C$22,"▼ Contact  ","")&amp;IF(N(AB74)&gt;=Guide!$C$23,"▲ Chase  ","")&amp;IF(N(AB74)&lt;=-Guide!$C$23,"▼ Chase  ",""))))</f>
        <v>▲ Chase</v>
      </c>
      <c r="AF74" s="35" t="n">
        <f aca="false">MATCH(Counts!A74,'Season Counts'!$A$2:$A$740,0)</f>
        <v>16</v>
      </c>
    </row>
    <row r="75" customFormat="false" ht="15" hidden="false" customHeight="false" outlineLevel="0" collapsed="false">
      <c r="A75" s="34" t="str">
        <f aca="false">Counts!B75</f>
        <v>ATH</v>
      </c>
      <c r="B75" s="5" t="str">
        <f aca="false">Counts!C75</f>
        <v>Darell Hernaiz</v>
      </c>
      <c r="C75" s="34" t="str">
        <f aca="false">Counts!F75</f>
        <v>May</v>
      </c>
      <c r="D75" s="35" t="n">
        <f aca="false">IFERROR(Counts!P75,"")</f>
        <v>79</v>
      </c>
      <c r="E75" s="36" t="n">
        <f aca="false">IFERROR(Counts!R75/Counts!Q75,"")</f>
        <v>0.260869565217391</v>
      </c>
      <c r="F75" s="36" t="n">
        <f aca="false">IFERROR((Counts!R75+Counts!V75+Counts!W75)/(Counts!Q75+Counts!V75+Counts!W75+Counts!X75),"")</f>
        <v>0.346153846153846</v>
      </c>
      <c r="G75" s="36" t="n">
        <f aca="false">IFERROR((Counts!R75+Counts!S75+2*Counts!T75+3*Counts!U75)/Counts!Q75,"")</f>
        <v>0.304347826086957</v>
      </c>
      <c r="H75" s="35" t="n">
        <f aca="false">IFERROR(Counts!U75,"")</f>
        <v>0</v>
      </c>
      <c r="I75" s="36" t="n">
        <f aca="false">IFERROR(Counts!Z75/Counts!AA75,"")</f>
        <v>0.301923076923077</v>
      </c>
      <c r="J75" s="36" t="n">
        <f aca="false">IFERROR(Counts!AB75/Counts!AA75,"")</f>
        <v>0.283179487179487</v>
      </c>
      <c r="K75" s="37" t="n">
        <f aca="false">IFERROR((Counts!AB75-Counts!Z75)/Counts!AA75,"")</f>
        <v>-0.0187435897435897</v>
      </c>
      <c r="L75" s="38" t="n">
        <f aca="false">IFERROR(Counts!Y75/Counts!P75,"")</f>
        <v>0.164556962025316</v>
      </c>
      <c r="M75" s="38" t="n">
        <f aca="false">IFERROR(Counts!V75/Counts!P75,"")</f>
        <v>0.10126582278481</v>
      </c>
      <c r="N75" s="38" t="n">
        <f aca="false">IFERROR(Counts!AD75/Counts!AC75,"")</f>
        <v>0.0175438596491228</v>
      </c>
      <c r="O75" s="38" t="n">
        <f aca="false">IFERROR(Counts!AE75/Counts!AC75,"")</f>
        <v>0.245614035087719</v>
      </c>
      <c r="P75" s="39" t="n">
        <f aca="false">IFERROR(Counts!AG75/Counts!AF75,"")</f>
        <v>83.0684210526316</v>
      </c>
      <c r="Q75" s="38" t="n">
        <f aca="false">IFERROR(Counts!AH75/Counts!AC75,"")</f>
        <v>0.315789473684211</v>
      </c>
      <c r="R75" s="38" t="n">
        <f aca="false">IFERROR(Counts!N75/Counts!M75,"")</f>
        <v>0.322784810126582</v>
      </c>
      <c r="S75" s="38" t="n">
        <f aca="false">IFERROR(Counts!K75/Counts!J75,"")</f>
        <v>0.629032258064516</v>
      </c>
      <c r="T75" s="38" t="n">
        <f aca="false">IFERROR(Counts!I75/Counts!H75,"")</f>
        <v>0.217054263565891</v>
      </c>
      <c r="U75" s="38" t="n">
        <f aca="false">IFERROR(1-Counts!L75/Counts!K75,"")</f>
        <v>0.91025641025641</v>
      </c>
      <c r="V75" s="39" t="n">
        <f aca="false">IFERROR(Counts!AJ75/Counts!AI75,"")</f>
        <v>68.3473684210526</v>
      </c>
      <c r="W75" s="38" t="n">
        <f aca="false">IFERROR(Counts!AK75/Counts!AI75,"")</f>
        <v>0.0350877192982456</v>
      </c>
      <c r="X75" s="40" t="n">
        <f aca="false">IFERROR(Counts!O75,"")</f>
        <v>-1.689</v>
      </c>
      <c r="Y75" s="36" t="n">
        <f aca="false">IFERROR(INDEX('Season Counts'!$Y$2:$Y$740,$AF75)/INDEX('Season Counts'!$X$2:$X$740,$AF75),"")</f>
        <v>0.262187096774194</v>
      </c>
      <c r="Z75" s="37" t="n">
        <f aca="false">IFERROR(J75-Y75,"")</f>
        <v>0.0209923904052937</v>
      </c>
      <c r="AA75" s="38" t="n">
        <f aca="false">IFERROR(INDEX('Season Counts'!$K$2:$K$740,$AF75)/INDEX('Season Counts'!$J$2:$J$740,$AF75),"")</f>
        <v>0.362017804154303</v>
      </c>
      <c r="AB75" s="41" t="n">
        <f aca="false">IFERROR(R75-AA75,"")</f>
        <v>-0.0392329940277204</v>
      </c>
      <c r="AC75" s="39" t="n">
        <f aca="false">IFERROR(INDEX('Season Counts'!$AG$2:$AG$740,$AF75)/INDEX('Season Counts'!$AF$2:$AF$740,$AF75),"")</f>
        <v>69.3033088235294</v>
      </c>
      <c r="AD75" s="40" t="n">
        <f aca="false">IFERROR(V75-AC75,"")</f>
        <v>-0.95594040247677</v>
      </c>
      <c r="AE75" s="4" t="str">
        <f aca="false">IF(D75&lt;Guide!$C$21,"Low PA",IF(TRIM(IF(ISNUMBER(AD75),IF(N(AD75)&lt;=-Guide!$C$24,"▼ Bat Speed  ",IF(N(AD75)&gt;=Guide!$C$24,"▲ Bat Speed  ","")),"")&amp;IF(N(Z75)&gt;=Guide!$C$22,"▲ Contact  ","")&amp;IF(N(Z75)&lt;=-Guide!$C$22,"▼ Contact  ","")&amp;IF(N(AB75)&gt;=Guide!$C$23,"▲ Chase  ","")&amp;IF(N(AB75)&lt;=-Guide!$C$23,"▼ Chase  ",""))="","Stable",TRIM(IF(ISNUMBER(AD75),IF(N(AD75)&lt;=-Guide!$C$24,"▼ Bat Speed  ",IF(N(AD75)&gt;=Guide!$C$24,"▲ Bat Speed  ","")),"")&amp;IF(N(Z75)&gt;=Guide!$C$22,"▲ Contact  ","")&amp;IF(N(Z75)&lt;=-Guide!$C$22,"▼ Contact  ","")&amp;IF(N(AB75)&gt;=Guide!$C$23,"▲ Chase  ","")&amp;IF(N(AB75)&lt;=-Guide!$C$23,"▼ Chase  ",""))))</f>
        <v>Stable</v>
      </c>
      <c r="AF75" s="35" t="n">
        <f aca="false">MATCH(Counts!A75,'Season Counts'!$A$2:$A$740,0)</f>
        <v>16</v>
      </c>
    </row>
    <row r="76" customFormat="false" ht="15" hidden="false" customHeight="false" outlineLevel="0" collapsed="false">
      <c r="A76" s="34" t="str">
        <f aca="false">Counts!B76</f>
        <v>ATH</v>
      </c>
      <c r="B76" s="5" t="str">
        <f aca="false">Counts!C76</f>
        <v>Darell Hernaiz</v>
      </c>
      <c r="C76" s="34" t="str">
        <f aca="false">Counts!F76</f>
        <v>Jun</v>
      </c>
      <c r="D76" s="35" t="n">
        <f aca="false">IFERROR(Counts!P76,"")</f>
        <v>10</v>
      </c>
      <c r="E76" s="36" t="n">
        <f aca="false">IFERROR(Counts!R76/Counts!Q76,"")</f>
        <v>0</v>
      </c>
      <c r="F76" s="36" t="n">
        <f aca="false">IFERROR((Counts!R76+Counts!V76+Counts!W76)/(Counts!Q76+Counts!V76+Counts!W76+Counts!X76),"")</f>
        <v>0</v>
      </c>
      <c r="G76" s="36" t="n">
        <f aca="false">IFERROR((Counts!R76+Counts!S76+2*Counts!T76+3*Counts!U76)/Counts!Q76,"")</f>
        <v>0</v>
      </c>
      <c r="H76" s="35" t="n">
        <f aca="false">IFERROR(Counts!U76,"")</f>
        <v>0</v>
      </c>
      <c r="I76" s="36" t="n">
        <f aca="false">IFERROR(Counts!Z76/Counts!AA76,"")</f>
        <v>0</v>
      </c>
      <c r="J76" s="36" t="n">
        <f aca="false">IFERROR(Counts!AB76/Counts!AA76,"")</f>
        <v>0.1467</v>
      </c>
      <c r="K76" s="37" t="n">
        <f aca="false">IFERROR((Counts!AB76-Counts!Z76)/Counts!AA76,"")</f>
        <v>0.1467</v>
      </c>
      <c r="L76" s="38" t="n">
        <f aca="false">IFERROR(Counts!Y76/Counts!P76,"")</f>
        <v>0.4</v>
      </c>
      <c r="M76" s="38" t="n">
        <f aca="false">IFERROR(Counts!V76/Counts!P76,"")</f>
        <v>0</v>
      </c>
      <c r="N76" s="38" t="n">
        <f aca="false">IFERROR(Counts!AD76/Counts!AC76,"")</f>
        <v>0</v>
      </c>
      <c r="O76" s="38" t="n">
        <f aca="false">IFERROR(Counts!AE76/Counts!AC76,"")</f>
        <v>0.166666666666667</v>
      </c>
      <c r="P76" s="39" t="n">
        <f aca="false">IFERROR(Counts!AG76/Counts!AF76,"")</f>
        <v>84.1166666666667</v>
      </c>
      <c r="Q76" s="38" t="n">
        <f aca="false">IFERROR(Counts!AH76/Counts!AC76,"")</f>
        <v>0.333333333333333</v>
      </c>
      <c r="R76" s="38" t="n">
        <f aca="false">IFERROR(Counts!N76/Counts!M76,"")</f>
        <v>0.3125</v>
      </c>
      <c r="S76" s="38" t="n">
        <f aca="false">IFERROR(Counts!K76/Counts!J76,"")</f>
        <v>0.636363636363636</v>
      </c>
      <c r="T76" s="38" t="n">
        <f aca="false">IFERROR(Counts!I76/Counts!H76,"")</f>
        <v>0.421052631578947</v>
      </c>
      <c r="U76" s="38" t="n">
        <f aca="false">IFERROR(1-Counts!L76/Counts!K76,"")</f>
        <v>0.642857142857143</v>
      </c>
      <c r="V76" s="39" t="n">
        <f aca="false">IFERROR(Counts!AJ76/Counts!AI76,"")</f>
        <v>70.5882352941177</v>
      </c>
      <c r="W76" s="38" t="n">
        <f aca="false">IFERROR(Counts!AK76/Counts!AI76,"")</f>
        <v>0.117647058823529</v>
      </c>
      <c r="X76" s="40" t="n">
        <f aca="false">IFERROR(Counts!O76,"")</f>
        <v>-2.618</v>
      </c>
      <c r="Y76" s="36" t="n">
        <f aca="false">IFERROR(INDEX('Season Counts'!$Y$2:$Y$740,$AF76)/INDEX('Season Counts'!$X$2:$X$740,$AF76),"")</f>
        <v>0.262187096774194</v>
      </c>
      <c r="Z76" s="37" t="n">
        <f aca="false">IFERROR(J76-Y76,"")</f>
        <v>-0.115487096774194</v>
      </c>
      <c r="AA76" s="38" t="n">
        <f aca="false">IFERROR(INDEX('Season Counts'!$K$2:$K$740,$AF76)/INDEX('Season Counts'!$J$2:$J$740,$AF76),"")</f>
        <v>0.362017804154303</v>
      </c>
      <c r="AB76" s="41" t="n">
        <f aca="false">IFERROR(R76-AA76,"")</f>
        <v>-0.0495178041543027</v>
      </c>
      <c r="AC76" s="39" t="n">
        <f aca="false">IFERROR(INDEX('Season Counts'!$AG$2:$AG$740,$AF76)/INDEX('Season Counts'!$AF$2:$AF$740,$AF76),"")</f>
        <v>69.3033088235294</v>
      </c>
      <c r="AD76" s="40" t="n">
        <f aca="false">IFERROR(V76-AC76,"")</f>
        <v>1.28492647058825</v>
      </c>
      <c r="AE76" s="4" t="str">
        <f aca="false">IF(D76&lt;Guide!$C$21,"Low PA",IF(TRIM(IF(ISNUMBER(AD76),IF(N(AD76)&lt;=-Guide!$C$24,"▼ Bat Speed  ",IF(N(AD76)&gt;=Guide!$C$24,"▲ Bat Speed  ","")),"")&amp;IF(N(Z76)&gt;=Guide!$C$22,"▲ Contact  ","")&amp;IF(N(Z76)&lt;=-Guide!$C$22,"▼ Contact  ","")&amp;IF(N(AB76)&gt;=Guide!$C$23,"▲ Chase  ","")&amp;IF(N(AB76)&lt;=-Guide!$C$23,"▼ Chase  ",""))="","Stable",TRIM(IF(ISNUMBER(AD76),IF(N(AD76)&lt;=-Guide!$C$24,"▼ Bat Speed  ",IF(N(AD76)&gt;=Guide!$C$24,"▲ Bat Speed  ","")),"")&amp;IF(N(Z76)&gt;=Guide!$C$22,"▲ Contact  ","")&amp;IF(N(Z76)&lt;=-Guide!$C$22,"▼ Contact  ","")&amp;IF(N(AB76)&gt;=Guide!$C$23,"▲ Chase  ","")&amp;IF(N(AB76)&lt;=-Guide!$C$23,"▼ Chase  ",""))))</f>
        <v>Low PA</v>
      </c>
      <c r="AF76" s="35" t="n">
        <f aca="false">MATCH(Counts!A76,'Season Counts'!$A$2:$A$740,0)</f>
        <v>16</v>
      </c>
    </row>
    <row r="77" customFormat="false" ht="15" hidden="false" customHeight="false" outlineLevel="0" collapsed="false">
      <c r="A77" s="34" t="str">
        <f aca="false">Counts!B77</f>
        <v>ATH</v>
      </c>
      <c r="B77" s="5" t="str">
        <f aca="false">Counts!C77</f>
        <v>Darell Hernaiz</v>
      </c>
      <c r="C77" s="34" t="str">
        <f aca="false">Counts!F77</f>
        <v>Aug</v>
      </c>
      <c r="D77" s="35" t="n">
        <f aca="false">IFERROR(Counts!P77,"")</f>
        <v>21</v>
      </c>
      <c r="E77" s="36" t="n">
        <f aca="false">IFERROR(Counts!R77/Counts!Q77,"")</f>
        <v>0.235294117647059</v>
      </c>
      <c r="F77" s="36" t="n">
        <f aca="false">IFERROR((Counts!R77+Counts!V77+Counts!W77)/(Counts!Q77+Counts!V77+Counts!W77+Counts!X77),"")</f>
        <v>0.333333333333333</v>
      </c>
      <c r="G77" s="36" t="n">
        <f aca="false">IFERROR((Counts!R77+Counts!S77+2*Counts!T77+3*Counts!U77)/Counts!Q77,"")</f>
        <v>0.235294117647059</v>
      </c>
      <c r="H77" s="35" t="n">
        <f aca="false">IFERROR(Counts!U77,"")</f>
        <v>0</v>
      </c>
      <c r="I77" s="36" t="n">
        <f aca="false">IFERROR(Counts!Z77/Counts!AA77,"")</f>
        <v>0.271428571428571</v>
      </c>
      <c r="J77" s="36" t="n">
        <f aca="false">IFERROR(Counts!AB77/Counts!AA77,"")</f>
        <v>0.281142857142857</v>
      </c>
      <c r="K77" s="37" t="n">
        <f aca="false">IFERROR((Counts!AB77-Counts!Z77)/Counts!AA77,"")</f>
        <v>0.0097142857142857</v>
      </c>
      <c r="L77" s="38" t="n">
        <f aca="false">IFERROR(Counts!Y77/Counts!P77,"")</f>
        <v>0.285714285714286</v>
      </c>
      <c r="M77" s="38" t="n">
        <f aca="false">IFERROR(Counts!V77/Counts!P77,"")</f>
        <v>0.142857142857143</v>
      </c>
      <c r="N77" s="38" t="n">
        <f aca="false">IFERROR(Counts!AD77/Counts!AC77,"")</f>
        <v>0</v>
      </c>
      <c r="O77" s="38" t="n">
        <f aca="false">IFERROR(Counts!AE77/Counts!AC77,"")</f>
        <v>0.5</v>
      </c>
      <c r="P77" s="39" t="n">
        <f aca="false">IFERROR(Counts!AG77/Counts!AF77,"")</f>
        <v>91.0583333333333</v>
      </c>
      <c r="Q77" s="38" t="n">
        <f aca="false">IFERROR(Counts!AH77/Counts!AC77,"")</f>
        <v>0.25</v>
      </c>
      <c r="R77" s="38" t="n">
        <f aca="false">IFERROR(Counts!N77/Counts!M77,"")</f>
        <v>0.34</v>
      </c>
      <c r="S77" s="38" t="n">
        <f aca="false">IFERROR(Counts!K77/Counts!J77,"")</f>
        <v>0.65</v>
      </c>
      <c r="T77" s="38" t="n">
        <f aca="false">IFERROR(Counts!I77/Counts!H77,"")</f>
        <v>0.325581395348837</v>
      </c>
      <c r="U77" s="38" t="n">
        <f aca="false">IFERROR(1-Counts!L77/Counts!K77,"")</f>
        <v>0.769230769230769</v>
      </c>
      <c r="V77" s="39" t="n">
        <f aca="false">IFERROR(Counts!AJ77/Counts!AI77,"")</f>
        <v>70.2105263157895</v>
      </c>
      <c r="W77" s="38" t="n">
        <f aca="false">IFERROR(Counts!AK77/Counts!AI77,"")</f>
        <v>0.0526315789473684</v>
      </c>
      <c r="X77" s="40" t="n">
        <f aca="false">IFERROR(Counts!O77,"")</f>
        <v>-0.513</v>
      </c>
      <c r="Y77" s="36" t="n">
        <f aca="false">IFERROR(INDEX('Season Counts'!$Y$2:$Y$740,$AF77)/INDEX('Season Counts'!$X$2:$X$740,$AF77),"")</f>
        <v>0.262187096774194</v>
      </c>
      <c r="Z77" s="37" t="n">
        <f aca="false">IFERROR(J77-Y77,"")</f>
        <v>0.0189557603686636</v>
      </c>
      <c r="AA77" s="38" t="n">
        <f aca="false">IFERROR(INDEX('Season Counts'!$K$2:$K$740,$AF77)/INDEX('Season Counts'!$J$2:$J$740,$AF77),"")</f>
        <v>0.362017804154303</v>
      </c>
      <c r="AB77" s="41" t="n">
        <f aca="false">IFERROR(R77-AA77,"")</f>
        <v>-0.0220178041543027</v>
      </c>
      <c r="AC77" s="39" t="n">
        <f aca="false">IFERROR(INDEX('Season Counts'!$AG$2:$AG$740,$AF77)/INDEX('Season Counts'!$AF$2:$AF$740,$AF77),"")</f>
        <v>69.3033088235294</v>
      </c>
      <c r="AD77" s="40" t="n">
        <f aca="false">IFERROR(V77-AC77,"")</f>
        <v>0.907217492260074</v>
      </c>
      <c r="AE77" s="4" t="str">
        <f aca="false">IF(D77&lt;Guide!$C$21,"Low PA",IF(TRIM(IF(ISNUMBER(AD77),IF(N(AD77)&lt;=-Guide!$C$24,"▼ Bat Speed  ",IF(N(AD77)&gt;=Guide!$C$24,"▲ Bat Speed  ","")),"")&amp;IF(N(Z77)&gt;=Guide!$C$22,"▲ Contact  ","")&amp;IF(N(Z77)&lt;=-Guide!$C$22,"▼ Contact  ","")&amp;IF(N(AB77)&gt;=Guide!$C$23,"▲ Chase  ","")&amp;IF(N(AB77)&lt;=-Guide!$C$23,"▼ Chase  ",""))="","Stable",TRIM(IF(ISNUMBER(AD77),IF(N(AD77)&lt;=-Guide!$C$24,"▼ Bat Speed  ",IF(N(AD77)&gt;=Guide!$C$24,"▲ Bat Speed  ","")),"")&amp;IF(N(Z77)&gt;=Guide!$C$22,"▲ Contact  ","")&amp;IF(N(Z77)&lt;=-Guide!$C$22,"▼ Contact  ","")&amp;IF(N(AB77)&gt;=Guide!$C$23,"▲ Chase  ","")&amp;IF(N(AB77)&lt;=-Guide!$C$23,"▼ Chase  ",""))))</f>
        <v>Low PA</v>
      </c>
      <c r="AF77" s="35" t="n">
        <f aca="false">MATCH(Counts!A77,'Season Counts'!$A$2:$A$740,0)</f>
        <v>16</v>
      </c>
    </row>
    <row r="78" customFormat="false" ht="15" hidden="false" customHeight="false" outlineLevel="0" collapsed="false">
      <c r="A78" s="34" t="str">
        <f aca="false">Counts!B78</f>
        <v>ATH</v>
      </c>
      <c r="B78" s="5" t="str">
        <f aca="false">Counts!C78</f>
        <v>Darell Hernaiz</v>
      </c>
      <c r="C78" s="34" t="str">
        <f aca="false">Counts!F78</f>
        <v>Sep</v>
      </c>
      <c r="D78" s="35" t="n">
        <f aca="false">IFERROR(Counts!P78,"")</f>
        <v>2</v>
      </c>
      <c r="E78" s="36" t="n">
        <f aca="false">IFERROR(Counts!R78/Counts!Q78,"")</f>
        <v>0</v>
      </c>
      <c r="F78" s="36" t="n">
        <f aca="false">IFERROR((Counts!R78+Counts!V78+Counts!W78)/(Counts!Q78+Counts!V78+Counts!W78+Counts!X78),"")</f>
        <v>0</v>
      </c>
      <c r="G78" s="36" t="n">
        <f aca="false">IFERROR((Counts!R78+Counts!S78+2*Counts!T78+3*Counts!U78)/Counts!Q78,"")</f>
        <v>0</v>
      </c>
      <c r="H78" s="35" t="n">
        <f aca="false">IFERROR(Counts!U78,"")</f>
        <v>0</v>
      </c>
      <c r="I78" s="36" t="n">
        <f aca="false">IFERROR(Counts!Z78/Counts!AA78,"")</f>
        <v>0</v>
      </c>
      <c r="J78" s="36" t="n">
        <f aca="false">IFERROR(Counts!AB78/Counts!AA78,"")</f>
        <v>0</v>
      </c>
      <c r="K78" s="37" t="n">
        <f aca="false">IFERROR((Counts!AB78-Counts!Z78)/Counts!AA78,"")</f>
        <v>0</v>
      </c>
      <c r="L78" s="38" t="n">
        <f aca="false">IFERROR(Counts!Y78/Counts!P78,"")</f>
        <v>1</v>
      </c>
      <c r="M78" s="38" t="n">
        <f aca="false">IFERROR(Counts!V78/Counts!P78,"")</f>
        <v>0</v>
      </c>
      <c r="N78" s="38" t="str">
        <f aca="false">IFERROR(Counts!AD78/Counts!AC78,"")</f>
        <v/>
      </c>
      <c r="O78" s="38" t="str">
        <f aca="false">IFERROR(Counts!AE78/Counts!AC78,"")</f>
        <v/>
      </c>
      <c r="P78" s="39" t="str">
        <f aca="false">IFERROR(Counts!AG78/Counts!AF78,"")</f>
        <v/>
      </c>
      <c r="Q78" s="38" t="str">
        <f aca="false">IFERROR(Counts!AH78/Counts!AC78,"")</f>
        <v/>
      </c>
      <c r="R78" s="38" t="n">
        <f aca="false">IFERROR(Counts!N78/Counts!M78,"")</f>
        <v>0.714285714285714</v>
      </c>
      <c r="S78" s="38" t="n">
        <f aca="false">IFERROR(Counts!K78/Counts!J78,"")</f>
        <v>0.666666666666667</v>
      </c>
      <c r="T78" s="38" t="n">
        <f aca="false">IFERROR(Counts!I78/Counts!H78,"")</f>
        <v>0.571428571428571</v>
      </c>
      <c r="U78" s="38" t="n">
        <f aca="false">IFERROR(1-Counts!L78/Counts!K78,"")</f>
        <v>0.5</v>
      </c>
      <c r="V78" s="39" t="n">
        <f aca="false">IFERROR(Counts!AJ78/Counts!AI78,"")</f>
        <v>71.1285714285714</v>
      </c>
      <c r="W78" s="38" t="n">
        <f aca="false">IFERROR(Counts!AK78/Counts!AI78,"")</f>
        <v>0.142857142857143</v>
      </c>
      <c r="X78" s="40" t="n">
        <f aca="false">IFERROR(Counts!O78,"")</f>
        <v>-0.542</v>
      </c>
      <c r="Y78" s="36" t="n">
        <f aca="false">IFERROR(INDEX('Season Counts'!$Y$2:$Y$740,$AF78)/INDEX('Season Counts'!$X$2:$X$740,$AF78),"")</f>
        <v>0.262187096774194</v>
      </c>
      <c r="Z78" s="37" t="n">
        <f aca="false">IFERROR(J78-Y78,"")</f>
        <v>-0.262187096774194</v>
      </c>
      <c r="AA78" s="38" t="n">
        <f aca="false">IFERROR(INDEX('Season Counts'!$K$2:$K$740,$AF78)/INDEX('Season Counts'!$J$2:$J$740,$AF78),"")</f>
        <v>0.362017804154303</v>
      </c>
      <c r="AB78" s="41" t="n">
        <f aca="false">IFERROR(R78-AA78,"")</f>
        <v>0.352267910131412</v>
      </c>
      <c r="AC78" s="39" t="n">
        <f aca="false">IFERROR(INDEX('Season Counts'!$AG$2:$AG$740,$AF78)/INDEX('Season Counts'!$AF$2:$AF$740,$AF78),"")</f>
        <v>69.3033088235294</v>
      </c>
      <c r="AD78" s="40" t="n">
        <f aca="false">IFERROR(V78-AC78,"")</f>
        <v>1.82526260504201</v>
      </c>
      <c r="AE78" s="4" t="str">
        <f aca="false">IF(D78&lt;Guide!$C$21,"Low PA",IF(TRIM(IF(ISNUMBER(AD78),IF(N(AD78)&lt;=-Guide!$C$24,"▼ Bat Speed  ",IF(N(AD78)&gt;=Guide!$C$24,"▲ Bat Speed  ","")),"")&amp;IF(N(Z78)&gt;=Guide!$C$22,"▲ Contact  ","")&amp;IF(N(Z78)&lt;=-Guide!$C$22,"▼ Contact  ","")&amp;IF(N(AB78)&gt;=Guide!$C$23,"▲ Chase  ","")&amp;IF(N(AB78)&lt;=-Guide!$C$23,"▼ Chase  ",""))="","Stable",TRIM(IF(ISNUMBER(AD78),IF(N(AD78)&lt;=-Guide!$C$24,"▼ Bat Speed  ",IF(N(AD78)&gt;=Guide!$C$24,"▲ Bat Speed  ","")),"")&amp;IF(N(Z78)&gt;=Guide!$C$22,"▲ Contact  ","")&amp;IF(N(Z78)&lt;=-Guide!$C$22,"▼ Contact  ","")&amp;IF(N(AB78)&gt;=Guide!$C$23,"▲ Chase  ","")&amp;IF(N(AB78)&lt;=-Guide!$C$23,"▼ Chase  ",""))))</f>
        <v>Low PA</v>
      </c>
      <c r="AF78" s="35" t="n">
        <f aca="false">MATCH(Counts!A78,'Season Counts'!$A$2:$A$740,0)</f>
        <v>16</v>
      </c>
    </row>
    <row r="79" customFormat="false" ht="15" hidden="false" customHeight="false" outlineLevel="0" collapsed="false">
      <c r="A79" s="34" t="str">
        <f aca="false">Counts!B79</f>
        <v>ATH</v>
      </c>
      <c r="B79" s="5" t="str">
        <f aca="false">Counts!C79</f>
        <v>Colby Thomas</v>
      </c>
      <c r="C79" s="34" t="str">
        <f aca="false">Counts!F79</f>
        <v>Mar-Apr</v>
      </c>
      <c r="D79" s="35" t="n">
        <f aca="false">IFERROR(Counts!P79,"")</f>
        <v>11</v>
      </c>
      <c r="E79" s="36" t="n">
        <f aca="false">IFERROR(Counts!R79/Counts!Q79,"")</f>
        <v>0.222222222222222</v>
      </c>
      <c r="F79" s="36" t="n">
        <f aca="false">IFERROR((Counts!R79+Counts!V79+Counts!W79)/(Counts!Q79+Counts!V79+Counts!W79+Counts!X79),"")</f>
        <v>0.363636363636364</v>
      </c>
      <c r="G79" s="36" t="n">
        <f aca="false">IFERROR((Counts!R79+Counts!S79+2*Counts!T79+3*Counts!U79)/Counts!Q79,"")</f>
        <v>0.222222222222222</v>
      </c>
      <c r="H79" s="35" t="n">
        <f aca="false">IFERROR(Counts!U79,"")</f>
        <v>0</v>
      </c>
      <c r="I79" s="36" t="n">
        <f aca="false">IFERROR(Counts!Z79/Counts!AA79,"")</f>
        <v>0.290909090909091</v>
      </c>
      <c r="J79" s="36" t="n">
        <f aca="false">IFERROR(Counts!AB79/Counts!AA79,"")</f>
        <v>0.319</v>
      </c>
      <c r="K79" s="37" t="n">
        <f aca="false">IFERROR((Counts!AB79-Counts!Z79)/Counts!AA79,"")</f>
        <v>0.0280909090909091</v>
      </c>
      <c r="L79" s="38" t="n">
        <f aca="false">IFERROR(Counts!Y79/Counts!P79,"")</f>
        <v>0.363636363636364</v>
      </c>
      <c r="M79" s="38" t="n">
        <f aca="false">IFERROR(Counts!V79/Counts!P79,"")</f>
        <v>0.181818181818182</v>
      </c>
      <c r="N79" s="38" t="n">
        <f aca="false">IFERROR(Counts!AD79/Counts!AC79,"")</f>
        <v>0</v>
      </c>
      <c r="O79" s="38" t="n">
        <f aca="false">IFERROR(Counts!AE79/Counts!AC79,"")</f>
        <v>0.6</v>
      </c>
      <c r="P79" s="39" t="n">
        <f aca="false">IFERROR(Counts!AG79/Counts!AF79,"")</f>
        <v>93.16</v>
      </c>
      <c r="Q79" s="38" t="n">
        <f aca="false">IFERROR(Counts!AH79/Counts!AC79,"")</f>
        <v>0.6</v>
      </c>
      <c r="R79" s="38" t="n">
        <f aca="false">IFERROR(Counts!N79/Counts!M79,"")</f>
        <v>0.419354838709677</v>
      </c>
      <c r="S79" s="38" t="n">
        <f aca="false">IFERROR(Counts!K79/Counts!J79,"")</f>
        <v>0.666666666666667</v>
      </c>
      <c r="T79" s="38" t="n">
        <f aca="false">IFERROR(Counts!I79/Counts!H79,"")</f>
        <v>0.4</v>
      </c>
      <c r="U79" s="38" t="n">
        <f aca="false">IFERROR(1-Counts!L79/Counts!K79,"")</f>
        <v>0.916666666666667</v>
      </c>
      <c r="V79" s="39" t="n">
        <f aca="false">IFERROR(Counts!AJ79/Counts!AI79,"")</f>
        <v>75.2173913043478</v>
      </c>
      <c r="W79" s="38" t="n">
        <f aca="false">IFERROR(Counts!AK79/Counts!AI79,"")</f>
        <v>0.652173913043478</v>
      </c>
      <c r="X79" s="40" t="n">
        <f aca="false">IFERROR(Counts!O79,"")</f>
        <v>-0.638</v>
      </c>
      <c r="Y79" s="36" t="n">
        <f aca="false">IFERROR(INDEX('Season Counts'!$Y$2:$Y$740,$AF79)/INDEX('Season Counts'!$X$2:$X$740,$AF79),"")</f>
        <v>0.248210084033613</v>
      </c>
      <c r="Z79" s="37" t="n">
        <f aca="false">IFERROR(J79-Y79,"")</f>
        <v>0.0707899159663866</v>
      </c>
      <c r="AA79" s="38" t="n">
        <f aca="false">IFERROR(INDEX('Season Counts'!$K$2:$K$740,$AF79)/INDEX('Season Counts'!$J$2:$J$740,$AF79),"")</f>
        <v>0.429184549356223</v>
      </c>
      <c r="AB79" s="41" t="n">
        <f aca="false">IFERROR(R79-AA79,"")</f>
        <v>-0.00982971064654575</v>
      </c>
      <c r="AC79" s="39" t="n">
        <f aca="false">IFERROR(INDEX('Season Counts'!$AG$2:$AG$740,$AF79)/INDEX('Season Counts'!$AF$2:$AF$740,$AF79),"")</f>
        <v>75.6278846153846</v>
      </c>
      <c r="AD79" s="40" t="n">
        <f aca="false">IFERROR(V79-AC79,"")</f>
        <v>-0.410493311036788</v>
      </c>
      <c r="AE79" s="4" t="str">
        <f aca="false">IF(D79&lt;Guide!$C$21,"Low PA",IF(TRIM(IF(ISNUMBER(AD79),IF(N(AD79)&lt;=-Guide!$C$24,"▼ Bat Speed  ",IF(N(AD79)&gt;=Guide!$C$24,"▲ Bat Speed  ","")),"")&amp;IF(N(Z79)&gt;=Guide!$C$22,"▲ Contact  ","")&amp;IF(N(Z79)&lt;=-Guide!$C$22,"▼ Contact  ","")&amp;IF(N(AB79)&gt;=Guide!$C$23,"▲ Chase  ","")&amp;IF(N(AB79)&lt;=-Guide!$C$23,"▼ Chase  ",""))="","Stable",TRIM(IF(ISNUMBER(AD79),IF(N(AD79)&lt;=-Guide!$C$24,"▼ Bat Speed  ",IF(N(AD79)&gt;=Guide!$C$24,"▲ Bat Speed  ","")),"")&amp;IF(N(Z79)&gt;=Guide!$C$22,"▲ Contact  ","")&amp;IF(N(Z79)&lt;=-Guide!$C$22,"▼ Contact  ","")&amp;IF(N(AB79)&gt;=Guide!$C$23,"▲ Chase  ","")&amp;IF(N(AB79)&lt;=-Guide!$C$23,"▼ Chase  ",""))))</f>
        <v>Low PA</v>
      </c>
      <c r="AF79" s="35" t="n">
        <f aca="false">MATCH(Counts!A79,'Season Counts'!$A$2:$A$740,0)</f>
        <v>17</v>
      </c>
    </row>
    <row r="80" customFormat="false" ht="15" hidden="false" customHeight="false" outlineLevel="0" collapsed="false">
      <c r="A80" s="34" t="str">
        <f aca="false">Counts!B80</f>
        <v>ATH</v>
      </c>
      <c r="B80" s="5" t="str">
        <f aca="false">Counts!C80</f>
        <v>Colby Thomas</v>
      </c>
      <c r="C80" s="34" t="str">
        <f aca="false">Counts!F80</f>
        <v>May</v>
      </c>
      <c r="D80" s="35" t="n">
        <f aca="false">IFERROR(Counts!P80,"")</f>
        <v>34</v>
      </c>
      <c r="E80" s="36" t="n">
        <f aca="false">IFERROR(Counts!R80/Counts!Q80,"")</f>
        <v>0.28125</v>
      </c>
      <c r="F80" s="36" t="n">
        <f aca="false">IFERROR((Counts!R80+Counts!V80+Counts!W80)/(Counts!Q80+Counts!V80+Counts!W80+Counts!X80),"")</f>
        <v>0.303030303030303</v>
      </c>
      <c r="G80" s="36" t="n">
        <f aca="false">IFERROR((Counts!R80+Counts!S80+2*Counts!T80+3*Counts!U80)/Counts!Q80,"")</f>
        <v>0.4375</v>
      </c>
      <c r="H80" s="35" t="n">
        <f aca="false">IFERROR(Counts!U80,"")</f>
        <v>1</v>
      </c>
      <c r="I80" s="36" t="n">
        <f aca="false">IFERROR(Counts!Z80/Counts!AA80,"")</f>
        <v>0.321212121212121</v>
      </c>
      <c r="J80" s="36" t="n">
        <f aca="false">IFERROR(Counts!AB80/Counts!AA80,"")</f>
        <v>0.282272727272727</v>
      </c>
      <c r="K80" s="37" t="n">
        <f aca="false">IFERROR((Counts!AB80-Counts!Z80)/Counts!AA80,"")</f>
        <v>-0.0389393939393939</v>
      </c>
      <c r="L80" s="38" t="n">
        <f aca="false">IFERROR(Counts!Y80/Counts!P80,"")</f>
        <v>0.205882352941176</v>
      </c>
      <c r="M80" s="38" t="n">
        <f aca="false">IFERROR(Counts!V80/Counts!P80,"")</f>
        <v>0.0294117647058824</v>
      </c>
      <c r="N80" s="38" t="n">
        <f aca="false">IFERROR(Counts!AD80/Counts!AC80,"")</f>
        <v>0.115384615384615</v>
      </c>
      <c r="O80" s="38" t="n">
        <f aca="false">IFERROR(Counts!AE80/Counts!AC80,"")</f>
        <v>0.307692307692308</v>
      </c>
      <c r="P80" s="39" t="n">
        <f aca="false">IFERROR(Counts!AG80/Counts!AF80,"")</f>
        <v>87.3653846153846</v>
      </c>
      <c r="Q80" s="38" t="n">
        <f aca="false">IFERROR(Counts!AH80/Counts!AC80,"")</f>
        <v>0.269230769230769</v>
      </c>
      <c r="R80" s="38" t="n">
        <f aca="false">IFERROR(Counts!N80/Counts!M80,"")</f>
        <v>0.428571428571429</v>
      </c>
      <c r="S80" s="38" t="n">
        <f aca="false">IFERROR(Counts!K80/Counts!J80,"")</f>
        <v>0.792452830188679</v>
      </c>
      <c r="T80" s="38" t="n">
        <f aca="false">IFERROR(Counts!I80/Counts!H80,"")</f>
        <v>0.257575757575758</v>
      </c>
      <c r="U80" s="38" t="n">
        <f aca="false">IFERROR(1-Counts!L80/Counts!K80,"")</f>
        <v>0.928571428571429</v>
      </c>
      <c r="V80" s="39" t="n">
        <f aca="false">IFERROR(Counts!AJ80/Counts!AI80,"")</f>
        <v>75.806779661017</v>
      </c>
      <c r="W80" s="38" t="n">
        <f aca="false">IFERROR(Counts!AK80/Counts!AI80,"")</f>
        <v>0.559322033898305</v>
      </c>
      <c r="X80" s="40" t="n">
        <f aca="false">IFERROR(Counts!O80,"")</f>
        <v>-0.323</v>
      </c>
      <c r="Y80" s="36" t="n">
        <f aca="false">IFERROR(INDEX('Season Counts'!$Y$2:$Y$740,$AF80)/INDEX('Season Counts'!$X$2:$X$740,$AF80),"")</f>
        <v>0.248210084033613</v>
      </c>
      <c r="Z80" s="37" t="n">
        <f aca="false">IFERROR(J80-Y80,"")</f>
        <v>0.0340626432391138</v>
      </c>
      <c r="AA80" s="38" t="n">
        <f aca="false">IFERROR(INDEX('Season Counts'!$K$2:$K$740,$AF80)/INDEX('Season Counts'!$J$2:$J$740,$AF80),"")</f>
        <v>0.429184549356223</v>
      </c>
      <c r="AB80" s="41" t="n">
        <f aca="false">IFERROR(R80-AA80,"")</f>
        <v>-0.000613120784794641</v>
      </c>
      <c r="AC80" s="39" t="n">
        <f aca="false">IFERROR(INDEX('Season Counts'!$AG$2:$AG$740,$AF80)/INDEX('Season Counts'!$AF$2:$AF$740,$AF80),"")</f>
        <v>75.6278846153846</v>
      </c>
      <c r="AD80" s="40" t="n">
        <f aca="false">IFERROR(V80-AC80,"")</f>
        <v>0.178895045632345</v>
      </c>
      <c r="AE80" s="4" t="str">
        <f aca="false">IF(D80&lt;Guide!$C$21,"Low PA",IF(TRIM(IF(ISNUMBER(AD80),IF(N(AD80)&lt;=-Guide!$C$24,"▼ Bat Speed  ",IF(N(AD80)&gt;=Guide!$C$24,"▲ Bat Speed  ","")),"")&amp;IF(N(Z80)&gt;=Guide!$C$22,"▲ Contact  ","")&amp;IF(N(Z80)&lt;=-Guide!$C$22,"▼ Contact  ","")&amp;IF(N(AB80)&gt;=Guide!$C$23,"▲ Chase  ","")&amp;IF(N(AB80)&lt;=-Guide!$C$23,"▼ Chase  ",""))="","Stable",TRIM(IF(ISNUMBER(AD80),IF(N(AD80)&lt;=-Guide!$C$24,"▼ Bat Speed  ",IF(N(AD80)&gt;=Guide!$C$24,"▲ Bat Speed  ","")),"")&amp;IF(N(Z80)&gt;=Guide!$C$22,"▲ Contact  ","")&amp;IF(N(Z80)&lt;=-Guide!$C$22,"▼ Contact  ","")&amp;IF(N(AB80)&gt;=Guide!$C$23,"▲ Chase  ","")&amp;IF(N(AB80)&lt;=-Guide!$C$23,"▼ Chase  ",""))))</f>
        <v>Low PA</v>
      </c>
      <c r="AF80" s="35" t="n">
        <f aca="false">MATCH(Counts!A80,'Season Counts'!$A$2:$A$740,0)</f>
        <v>17</v>
      </c>
    </row>
    <row r="81" customFormat="false" ht="15" hidden="false" customHeight="false" outlineLevel="0" collapsed="false">
      <c r="A81" s="34" t="str">
        <f aca="false">Counts!B81</f>
        <v>ATH</v>
      </c>
      <c r="B81" s="5" t="str">
        <f aca="false">Counts!C81</f>
        <v>Colby Thomas</v>
      </c>
      <c r="C81" s="34" t="str">
        <f aca="false">Counts!F81</f>
        <v>Jun</v>
      </c>
      <c r="D81" s="35" t="n">
        <f aca="false">IFERROR(Counts!P81,"")</f>
        <v>40</v>
      </c>
      <c r="E81" s="36" t="n">
        <f aca="false">IFERROR(Counts!R81/Counts!Q81,"")</f>
        <v>0.205128205128205</v>
      </c>
      <c r="F81" s="36" t="n">
        <f aca="false">IFERROR((Counts!R81+Counts!V81+Counts!W81)/(Counts!Q81+Counts!V81+Counts!W81+Counts!X81),"")</f>
        <v>0.225</v>
      </c>
      <c r="G81" s="36" t="n">
        <f aca="false">IFERROR((Counts!R81+Counts!S81+2*Counts!T81+3*Counts!U81)/Counts!Q81,"")</f>
        <v>0.435897435897436</v>
      </c>
      <c r="H81" s="35" t="n">
        <f aca="false">IFERROR(Counts!U81,"")</f>
        <v>3</v>
      </c>
      <c r="I81" s="36" t="n">
        <f aca="false">IFERROR(Counts!Z81/Counts!AA81,"")</f>
        <v>0.28</v>
      </c>
      <c r="J81" s="36" t="n">
        <f aca="false">IFERROR(Counts!AB81/Counts!AA81,"")</f>
        <v>0.287425</v>
      </c>
      <c r="K81" s="37" t="n">
        <f aca="false">IFERROR((Counts!AB81-Counts!Z81)/Counts!AA81,"")</f>
        <v>0.00742500000000002</v>
      </c>
      <c r="L81" s="38" t="n">
        <f aca="false">IFERROR(Counts!Y81/Counts!P81,"")</f>
        <v>0.3</v>
      </c>
      <c r="M81" s="38" t="n">
        <f aca="false">IFERROR(Counts!V81/Counts!P81,"")</f>
        <v>0.025</v>
      </c>
      <c r="N81" s="38" t="n">
        <f aca="false">IFERROR(Counts!AD81/Counts!AC81,"")</f>
        <v>0.148148148148148</v>
      </c>
      <c r="O81" s="38" t="n">
        <f aca="false">IFERROR(Counts!AE81/Counts!AC81,"")</f>
        <v>0.37037037037037</v>
      </c>
      <c r="P81" s="39" t="n">
        <f aca="false">IFERROR(Counts!AG81/Counts!AF81,"")</f>
        <v>91.2185185185185</v>
      </c>
      <c r="Q81" s="38" t="n">
        <f aca="false">IFERROR(Counts!AH81/Counts!AC81,"")</f>
        <v>0.37037037037037</v>
      </c>
      <c r="R81" s="38" t="n">
        <f aca="false">IFERROR(Counts!N81/Counts!M81,"")</f>
        <v>0.375</v>
      </c>
      <c r="S81" s="38" t="n">
        <f aca="false">IFERROR(Counts!K81/Counts!J81,"")</f>
        <v>0.818181818181818</v>
      </c>
      <c r="T81" s="38" t="n">
        <f aca="false">IFERROR(Counts!I81/Counts!H81,"")</f>
        <v>0.284313725490196</v>
      </c>
      <c r="U81" s="38" t="n">
        <f aca="false">IFERROR(1-Counts!L81/Counts!K81,"")</f>
        <v>0.861111111111111</v>
      </c>
      <c r="V81" s="39" t="n">
        <f aca="false">IFERROR(Counts!AJ81/Counts!AI81,"")</f>
        <v>75.525</v>
      </c>
      <c r="W81" s="38" t="n">
        <f aca="false">IFERROR(Counts!AK81/Counts!AI81,"")</f>
        <v>0.533333333333333</v>
      </c>
      <c r="X81" s="40" t="n">
        <f aca="false">IFERROR(Counts!O81,"")</f>
        <v>-1.162</v>
      </c>
      <c r="Y81" s="36" t="n">
        <f aca="false">IFERROR(INDEX('Season Counts'!$Y$2:$Y$740,$AF81)/INDEX('Season Counts'!$X$2:$X$740,$AF81),"")</f>
        <v>0.248210084033613</v>
      </c>
      <c r="Z81" s="37" t="n">
        <f aca="false">IFERROR(J81-Y81,"")</f>
        <v>0.0392149159663865</v>
      </c>
      <c r="AA81" s="38" t="n">
        <f aca="false">IFERROR(INDEX('Season Counts'!$K$2:$K$740,$AF81)/INDEX('Season Counts'!$J$2:$J$740,$AF81),"")</f>
        <v>0.429184549356223</v>
      </c>
      <c r="AB81" s="41" t="n">
        <f aca="false">IFERROR(R81-AA81,"")</f>
        <v>-0.0541845493562232</v>
      </c>
      <c r="AC81" s="39" t="n">
        <f aca="false">IFERROR(INDEX('Season Counts'!$AG$2:$AG$740,$AF81)/INDEX('Season Counts'!$AF$2:$AF$740,$AF81),"")</f>
        <v>75.6278846153846</v>
      </c>
      <c r="AD81" s="40" t="n">
        <f aca="false">IFERROR(V81-AC81,"")</f>
        <v>-0.10288461538461</v>
      </c>
      <c r="AE81" s="4" t="str">
        <f aca="false">IF(D81&lt;Guide!$C$21,"Low PA",IF(TRIM(IF(ISNUMBER(AD81),IF(N(AD81)&lt;=-Guide!$C$24,"▼ Bat Speed  ",IF(N(AD81)&gt;=Guide!$C$24,"▲ Bat Speed  ","")),"")&amp;IF(N(Z81)&gt;=Guide!$C$22,"▲ Contact  ","")&amp;IF(N(Z81)&lt;=-Guide!$C$22,"▼ Contact  ","")&amp;IF(N(AB81)&gt;=Guide!$C$23,"▲ Chase  ","")&amp;IF(N(AB81)&lt;=-Guide!$C$23,"▼ Chase  ",""))="","Stable",TRIM(IF(ISNUMBER(AD81),IF(N(AD81)&lt;=-Guide!$C$24,"▼ Bat Speed  ",IF(N(AD81)&gt;=Guide!$C$24,"▲ Bat Speed  ","")),"")&amp;IF(N(Z81)&gt;=Guide!$C$22,"▲ Contact  ","")&amp;IF(N(Z81)&lt;=-Guide!$C$22,"▼ Contact  ","")&amp;IF(N(AB81)&gt;=Guide!$C$23,"▲ Chase  ","")&amp;IF(N(AB81)&lt;=-Guide!$C$23,"▼ Chase  ",""))))</f>
        <v>▼ Chase</v>
      </c>
      <c r="AF81" s="35" t="n">
        <f aca="false">MATCH(Counts!A81,'Season Counts'!$A$2:$A$740,0)</f>
        <v>17</v>
      </c>
    </row>
    <row r="82" customFormat="false" ht="15" hidden="false" customHeight="false" outlineLevel="0" collapsed="false">
      <c r="A82" s="34" t="str">
        <f aca="false">Counts!B82</f>
        <v>ATH</v>
      </c>
      <c r="B82" s="5" t="str">
        <f aca="false">Counts!C82</f>
        <v>Colby Thomas</v>
      </c>
      <c r="C82" s="34" t="str">
        <f aca="false">Counts!F82</f>
        <v>Jul</v>
      </c>
      <c r="D82" s="35" t="n">
        <f aca="false">IFERROR(Counts!P82,"")</f>
        <v>36</v>
      </c>
      <c r="E82" s="36" t="n">
        <f aca="false">IFERROR(Counts!R82/Counts!Q82,"")</f>
        <v>0.117647058823529</v>
      </c>
      <c r="F82" s="36" t="n">
        <f aca="false">IFERROR((Counts!R82+Counts!V82+Counts!W82)/(Counts!Q82+Counts!V82+Counts!W82+Counts!X82),"")</f>
        <v>0.142857142857143</v>
      </c>
      <c r="G82" s="36" t="n">
        <f aca="false">IFERROR((Counts!R82+Counts!S82+2*Counts!T82+3*Counts!U82)/Counts!Q82,"")</f>
        <v>0.147058823529412</v>
      </c>
      <c r="H82" s="35" t="n">
        <f aca="false">IFERROR(Counts!U82,"")</f>
        <v>0</v>
      </c>
      <c r="I82" s="36" t="n">
        <f aca="false">IFERROR(Counts!Z82/Counts!AA82,"")</f>
        <v>0.132857142857143</v>
      </c>
      <c r="J82" s="36" t="n">
        <f aca="false">IFERROR(Counts!AB82/Counts!AA82,"")</f>
        <v>0.149028571428571</v>
      </c>
      <c r="K82" s="37" t="n">
        <f aca="false">IFERROR((Counts!AB82-Counts!Z82)/Counts!AA82,"")</f>
        <v>0.0161714285714286</v>
      </c>
      <c r="L82" s="38" t="n">
        <f aca="false">IFERROR(Counts!Y82/Counts!P82,"")</f>
        <v>0.388888888888889</v>
      </c>
      <c r="M82" s="38" t="n">
        <f aca="false">IFERROR(Counts!V82/Counts!P82,"")</f>
        <v>0</v>
      </c>
      <c r="N82" s="38" t="n">
        <f aca="false">IFERROR(Counts!AD82/Counts!AC82,"")</f>
        <v>0</v>
      </c>
      <c r="O82" s="38" t="n">
        <f aca="false">IFERROR(Counts!AE82/Counts!AC82,"")</f>
        <v>0.285714285714286</v>
      </c>
      <c r="P82" s="39" t="n">
        <f aca="false">IFERROR(Counts!AG82/Counts!AF82,"")</f>
        <v>82.9476190476191</v>
      </c>
      <c r="Q82" s="38" t="n">
        <f aca="false">IFERROR(Counts!AH82/Counts!AC82,"")</f>
        <v>0.285714285714286</v>
      </c>
      <c r="R82" s="38" t="n">
        <f aca="false">IFERROR(Counts!N82/Counts!M82,"")</f>
        <v>0.5</v>
      </c>
      <c r="S82" s="38" t="n">
        <f aca="false">IFERROR(Counts!K82/Counts!J82,"")</f>
        <v>0.84</v>
      </c>
      <c r="T82" s="38" t="n">
        <f aca="false">IFERROR(Counts!I82/Counts!H82,"")</f>
        <v>0.373333333333333</v>
      </c>
      <c r="U82" s="38" t="n">
        <f aca="false">IFERROR(1-Counts!L82/Counts!K82,"")</f>
        <v>0.738095238095238</v>
      </c>
      <c r="V82" s="39" t="n">
        <f aca="false">IFERROR(Counts!AJ82/Counts!AI82,"")</f>
        <v>75.7045454545455</v>
      </c>
      <c r="W82" s="38" t="n">
        <f aca="false">IFERROR(Counts!AK82/Counts!AI82,"")</f>
        <v>0.636363636363636</v>
      </c>
      <c r="X82" s="40" t="n">
        <f aca="false">IFERROR(Counts!O82,"")</f>
        <v>-5.839</v>
      </c>
      <c r="Y82" s="36" t="n">
        <f aca="false">IFERROR(INDEX('Season Counts'!$Y$2:$Y$740,$AF82)/INDEX('Season Counts'!$X$2:$X$740,$AF82),"")</f>
        <v>0.248210084033613</v>
      </c>
      <c r="Z82" s="37" t="n">
        <f aca="false">IFERROR(J82-Y82,"")</f>
        <v>-0.099181512605042</v>
      </c>
      <c r="AA82" s="38" t="n">
        <f aca="false">IFERROR(INDEX('Season Counts'!$K$2:$K$740,$AF82)/INDEX('Season Counts'!$J$2:$J$740,$AF82),"")</f>
        <v>0.429184549356223</v>
      </c>
      <c r="AB82" s="41" t="n">
        <f aca="false">IFERROR(R82-AA82,"")</f>
        <v>0.0708154506437768</v>
      </c>
      <c r="AC82" s="39" t="n">
        <f aca="false">IFERROR(INDEX('Season Counts'!$AG$2:$AG$740,$AF82)/INDEX('Season Counts'!$AF$2:$AF$740,$AF82),"")</f>
        <v>75.6278846153846</v>
      </c>
      <c r="AD82" s="40" t="n">
        <f aca="false">IFERROR(V82-AC82,"")</f>
        <v>0.0766608391608372</v>
      </c>
      <c r="AE82" s="4" t="str">
        <f aca="false">IF(D82&lt;Guide!$C$21,"Low PA",IF(TRIM(IF(ISNUMBER(AD82),IF(N(AD82)&lt;=-Guide!$C$24,"▼ Bat Speed  ",IF(N(AD82)&gt;=Guide!$C$24,"▲ Bat Speed  ","")),"")&amp;IF(N(Z82)&gt;=Guide!$C$22,"▲ Contact  ","")&amp;IF(N(Z82)&lt;=-Guide!$C$22,"▼ Contact  ","")&amp;IF(N(AB82)&gt;=Guide!$C$23,"▲ Chase  ","")&amp;IF(N(AB82)&lt;=-Guide!$C$23,"▼ Chase  ",""))="","Stable",TRIM(IF(ISNUMBER(AD82),IF(N(AD82)&lt;=-Guide!$C$24,"▼ Bat Speed  ",IF(N(AD82)&gt;=Guide!$C$24,"▲ Bat Speed  ","")),"")&amp;IF(N(Z82)&gt;=Guide!$C$22,"▲ Contact  ","")&amp;IF(N(Z82)&lt;=-Guide!$C$22,"▼ Contact  ","")&amp;IF(N(AB82)&gt;=Guide!$C$23,"▲ Chase  ","")&amp;IF(N(AB82)&lt;=-Guide!$C$23,"▼ Chase  ",""))))</f>
        <v>Low PA</v>
      </c>
      <c r="AF82" s="35" t="n">
        <f aca="false">MATCH(Counts!A82,'Season Counts'!$A$2:$A$740,0)</f>
        <v>17</v>
      </c>
    </row>
    <row r="83" customFormat="false" ht="15" hidden="false" customHeight="false" outlineLevel="0" collapsed="false">
      <c r="A83" s="34" t="str">
        <f aca="false">Counts!B83</f>
        <v>ATH</v>
      </c>
      <c r="B83" s="5" t="str">
        <f aca="false">Counts!C83</f>
        <v>Denzel Clarke</v>
      </c>
      <c r="C83" s="34" t="str">
        <f aca="false">Counts!F83</f>
        <v>Mar-Apr</v>
      </c>
      <c r="D83" s="35" t="n">
        <f aca="false">IFERROR(Counts!P83,"")</f>
        <v>60</v>
      </c>
      <c r="E83" s="36" t="n">
        <f aca="false">IFERROR(Counts!R83/Counts!Q83,"")</f>
        <v>0.169811320754717</v>
      </c>
      <c r="F83" s="36" t="n">
        <f aca="false">IFERROR((Counts!R83+Counts!V83+Counts!W83)/(Counts!Q83+Counts!V83+Counts!W83+Counts!X83),"")</f>
        <v>0.228070175438596</v>
      </c>
      <c r="G83" s="36" t="n">
        <f aca="false">IFERROR((Counts!R83+Counts!S83+2*Counts!T83+3*Counts!U83)/Counts!Q83,"")</f>
        <v>0.188679245283019</v>
      </c>
      <c r="H83" s="35" t="n">
        <f aca="false">IFERROR(Counts!U83,"")</f>
        <v>0</v>
      </c>
      <c r="I83" s="36" t="n">
        <f aca="false">IFERROR(Counts!Z83/Counts!AA83,"")</f>
        <v>0.184821428571429</v>
      </c>
      <c r="J83" s="36" t="n">
        <f aca="false">IFERROR(Counts!AB83/Counts!AA83,"")</f>
        <v>0.192785714285714</v>
      </c>
      <c r="K83" s="37" t="n">
        <f aca="false">IFERROR((Counts!AB83-Counts!Z83)/Counts!AA83,"")</f>
        <v>0.00796428571428571</v>
      </c>
      <c r="L83" s="38" t="n">
        <f aca="false">IFERROR(Counts!Y83/Counts!P83,"")</f>
        <v>0.4</v>
      </c>
      <c r="M83" s="38" t="n">
        <f aca="false">IFERROR(Counts!V83/Counts!P83,"")</f>
        <v>0.0666666666666667</v>
      </c>
      <c r="N83" s="38" t="n">
        <f aca="false">IFERROR(Counts!AD83/Counts!AC83,"")</f>
        <v>0.03125</v>
      </c>
      <c r="O83" s="38" t="n">
        <f aca="false">IFERROR(Counts!AE83/Counts!AC83,"")</f>
        <v>0.46875</v>
      </c>
      <c r="P83" s="39" t="n">
        <f aca="false">IFERROR(Counts!AG83/Counts!AF83,"")</f>
        <v>85.7451612903226</v>
      </c>
      <c r="Q83" s="38" t="n">
        <f aca="false">IFERROR(Counts!AH83/Counts!AC83,"")</f>
        <v>0.15625</v>
      </c>
      <c r="R83" s="38" t="n">
        <f aca="false">IFERROR(Counts!N83/Counts!M83,"")</f>
        <v>0.290076335877863</v>
      </c>
      <c r="S83" s="38" t="n">
        <f aca="false">IFERROR(Counts!K83/Counts!J83,"")</f>
        <v>0.63963963963964</v>
      </c>
      <c r="T83" s="38" t="n">
        <f aca="false">IFERROR(Counts!I83/Counts!H83,"")</f>
        <v>0.348623853211009</v>
      </c>
      <c r="U83" s="38" t="n">
        <f aca="false">IFERROR(1-Counts!L83/Counts!K83,"")</f>
        <v>0.788732394366197</v>
      </c>
      <c r="V83" s="39" t="n">
        <f aca="false">IFERROR(Counts!AJ83/Counts!AI83,"")</f>
        <v>76.8813186813187</v>
      </c>
      <c r="W83" s="38" t="n">
        <f aca="false">IFERROR(Counts!AK83/Counts!AI83,"")</f>
        <v>0.714285714285714</v>
      </c>
      <c r="X83" s="40" t="n">
        <f aca="false">IFERROR(Counts!O83,"")</f>
        <v>-5.608</v>
      </c>
      <c r="Y83" s="36" t="n">
        <f aca="false">IFERROR(INDEX('Season Counts'!$Y$2:$Y$740,$AF83)/INDEX('Season Counts'!$X$2:$X$740,$AF83),"")</f>
        <v>0.209</v>
      </c>
      <c r="Z83" s="37" t="n">
        <f aca="false">IFERROR(J83-Y83,"")</f>
        <v>-0.0162142857142857</v>
      </c>
      <c r="AA83" s="38" t="n">
        <f aca="false">IFERROR(INDEX('Season Counts'!$K$2:$K$740,$AF83)/INDEX('Season Counts'!$J$2:$J$740,$AF83),"")</f>
        <v>0.26063829787234</v>
      </c>
      <c r="AB83" s="41" t="n">
        <f aca="false">IFERROR(R83-AA83,"")</f>
        <v>0.0294380380055221</v>
      </c>
      <c r="AC83" s="39" t="n">
        <f aca="false">IFERROR(INDEX('Season Counts'!$AG$2:$AG$740,$AF83)/INDEX('Season Counts'!$AF$2:$AF$740,$AF83),"")</f>
        <v>76.75</v>
      </c>
      <c r="AD83" s="40" t="n">
        <f aca="false">IFERROR(V83-AC83,"")</f>
        <v>0.131318681318675</v>
      </c>
      <c r="AE83" s="4" t="str">
        <f aca="false">IF(D83&lt;Guide!$C$21,"Low PA",IF(TRIM(IF(ISNUMBER(AD83),IF(N(AD83)&lt;=-Guide!$C$24,"▼ Bat Speed  ",IF(N(AD83)&gt;=Guide!$C$24,"▲ Bat Speed  ","")),"")&amp;IF(N(Z83)&gt;=Guide!$C$22,"▲ Contact  ","")&amp;IF(N(Z83)&lt;=-Guide!$C$22,"▼ Contact  ","")&amp;IF(N(AB83)&gt;=Guide!$C$23,"▲ Chase  ","")&amp;IF(N(AB83)&lt;=-Guide!$C$23,"▼ Chase  ",""))="","Stable",TRIM(IF(ISNUMBER(AD83),IF(N(AD83)&lt;=-Guide!$C$24,"▼ Bat Speed  ",IF(N(AD83)&gt;=Guide!$C$24,"▲ Bat Speed  ","")),"")&amp;IF(N(Z83)&gt;=Guide!$C$22,"▲ Contact  ","")&amp;IF(N(Z83)&lt;=-Guide!$C$22,"▼ Contact  ","")&amp;IF(N(AB83)&gt;=Guide!$C$23,"▲ Chase  ","")&amp;IF(N(AB83)&lt;=-Guide!$C$23,"▼ Chase  ",""))))</f>
        <v>Stable</v>
      </c>
      <c r="AF83" s="35" t="n">
        <f aca="false">MATCH(Counts!A83,'Season Counts'!$A$2:$A$740,0)</f>
        <v>18</v>
      </c>
    </row>
    <row r="84" customFormat="false" ht="15" hidden="false" customHeight="false" outlineLevel="0" collapsed="false">
      <c r="A84" s="34" t="str">
        <f aca="false">Counts!B84</f>
        <v>ATH</v>
      </c>
      <c r="B84" s="5" t="str">
        <f aca="false">Counts!C84</f>
        <v>Denzel Clarke</v>
      </c>
      <c r="C84" s="34" t="str">
        <f aca="false">Counts!F84</f>
        <v>Sep</v>
      </c>
      <c r="D84" s="35" t="n">
        <f aca="false">IFERROR(Counts!P84,"")</f>
        <v>27</v>
      </c>
      <c r="E84" s="36" t="n">
        <f aca="false">IFERROR(Counts!R84/Counts!Q84,"")</f>
        <v>0.130434782608696</v>
      </c>
      <c r="F84" s="36" t="n">
        <f aca="false">IFERROR((Counts!R84+Counts!V84+Counts!W84)/(Counts!Q84+Counts!V84+Counts!W84+Counts!X84),"")</f>
        <v>0.259259259259259</v>
      </c>
      <c r="G84" s="36" t="n">
        <f aca="false">IFERROR((Counts!R84+Counts!S84+2*Counts!T84+3*Counts!U84)/Counts!Q84,"")</f>
        <v>0.130434782608696</v>
      </c>
      <c r="H84" s="35" t="n">
        <f aca="false">IFERROR(Counts!U84,"")</f>
        <v>0</v>
      </c>
      <c r="I84" s="36" t="n">
        <f aca="false">IFERROR(Counts!Z84/Counts!AA84,"")</f>
        <v>0.203703703703704</v>
      </c>
      <c r="J84" s="36" t="n">
        <f aca="false">IFERROR(Counts!AB84/Counts!AA84,"")</f>
        <v>0.24262962962963</v>
      </c>
      <c r="K84" s="37" t="n">
        <f aca="false">IFERROR((Counts!AB84-Counts!Z84)/Counts!AA84,"")</f>
        <v>0.0389259259259259</v>
      </c>
      <c r="L84" s="38" t="n">
        <f aca="false">IFERROR(Counts!Y84/Counts!P84,"")</f>
        <v>0.185185185185185</v>
      </c>
      <c r="M84" s="38" t="n">
        <f aca="false">IFERROR(Counts!V84/Counts!P84,"")</f>
        <v>0.148148148148148</v>
      </c>
      <c r="N84" s="38" t="n">
        <f aca="false">IFERROR(Counts!AD84/Counts!AC84,"")</f>
        <v>0</v>
      </c>
      <c r="O84" s="38" t="n">
        <f aca="false">IFERROR(Counts!AE84/Counts!AC84,"")</f>
        <v>0.166666666666667</v>
      </c>
      <c r="P84" s="39" t="n">
        <f aca="false">IFERROR(Counts!AG84/Counts!AF84,"")</f>
        <v>79.9388888888889</v>
      </c>
      <c r="Q84" s="38" t="n">
        <f aca="false">IFERROR(Counts!AH84/Counts!AC84,"")</f>
        <v>0.111111111111111</v>
      </c>
      <c r="R84" s="38" t="n">
        <f aca="false">IFERROR(Counts!N84/Counts!M84,"")</f>
        <v>0.192982456140351</v>
      </c>
      <c r="S84" s="38" t="n">
        <f aca="false">IFERROR(Counts!K84/Counts!J84,"")</f>
        <v>0.649122807017544</v>
      </c>
      <c r="T84" s="38" t="n">
        <f aca="false">IFERROR(Counts!I84/Counts!H84,"")</f>
        <v>0.270833333333333</v>
      </c>
      <c r="U84" s="38" t="n">
        <f aca="false">IFERROR(1-Counts!L84/Counts!K84,"")</f>
        <v>0.837837837837838</v>
      </c>
      <c r="V84" s="39" t="n">
        <f aca="false">IFERROR(Counts!AJ84/Counts!AI84,"")</f>
        <v>76.4585365853659</v>
      </c>
      <c r="W84" s="38" t="n">
        <f aca="false">IFERROR(Counts!AK84/Counts!AI84,"")</f>
        <v>0.658536585365854</v>
      </c>
      <c r="X84" s="40" t="n">
        <f aca="false">IFERROR(Counts!O84,"")</f>
        <v>-3.37</v>
      </c>
      <c r="Y84" s="36" t="n">
        <f aca="false">IFERROR(INDEX('Season Counts'!$Y$2:$Y$740,$AF84)/INDEX('Season Counts'!$X$2:$X$740,$AF84),"")</f>
        <v>0.209</v>
      </c>
      <c r="Z84" s="37" t="n">
        <f aca="false">IFERROR(J84-Y84,"")</f>
        <v>0.0336296296296296</v>
      </c>
      <c r="AA84" s="38" t="n">
        <f aca="false">IFERROR(INDEX('Season Counts'!$K$2:$K$740,$AF84)/INDEX('Season Counts'!$J$2:$J$740,$AF84),"")</f>
        <v>0.26063829787234</v>
      </c>
      <c r="AB84" s="41" t="n">
        <f aca="false">IFERROR(R84-AA84,"")</f>
        <v>-0.0676558417319896</v>
      </c>
      <c r="AC84" s="39" t="n">
        <f aca="false">IFERROR(INDEX('Season Counts'!$AG$2:$AG$740,$AF84)/INDEX('Season Counts'!$AF$2:$AF$740,$AF84),"")</f>
        <v>76.75</v>
      </c>
      <c r="AD84" s="40" t="n">
        <f aca="false">IFERROR(V84-AC84,"")</f>
        <v>-0.291463414634137</v>
      </c>
      <c r="AE84" s="4" t="str">
        <f aca="false">IF(D84&lt;Guide!$C$21,"Low PA",IF(TRIM(IF(ISNUMBER(AD84),IF(N(AD84)&lt;=-Guide!$C$24,"▼ Bat Speed  ",IF(N(AD84)&gt;=Guide!$C$24,"▲ Bat Speed  ","")),"")&amp;IF(N(Z84)&gt;=Guide!$C$22,"▲ Contact  ","")&amp;IF(N(Z84)&lt;=-Guide!$C$22,"▼ Contact  ","")&amp;IF(N(AB84)&gt;=Guide!$C$23,"▲ Chase  ","")&amp;IF(N(AB84)&lt;=-Guide!$C$23,"▼ Chase  ",""))="","Stable",TRIM(IF(ISNUMBER(AD84),IF(N(AD84)&lt;=-Guide!$C$24,"▼ Bat Speed  ",IF(N(AD84)&gt;=Guide!$C$24,"▲ Bat Speed  ","")),"")&amp;IF(N(Z84)&gt;=Guide!$C$22,"▲ Contact  ","")&amp;IF(N(Z84)&lt;=-Guide!$C$22,"▼ Contact  ","")&amp;IF(N(AB84)&gt;=Guide!$C$23,"▲ Chase  ","")&amp;IF(N(AB84)&lt;=-Guide!$C$23,"▼ Chase  ",""))))</f>
        <v>Low PA</v>
      </c>
      <c r="AF84" s="35" t="n">
        <f aca="false">MATCH(Counts!A84,'Season Counts'!$A$2:$A$740,0)</f>
        <v>18</v>
      </c>
    </row>
    <row r="85" customFormat="false" ht="15" hidden="false" customHeight="false" outlineLevel="0" collapsed="false">
      <c r="A85" s="34" t="str">
        <f aca="false">Counts!B85</f>
        <v>ATH</v>
      </c>
      <c r="B85" s="5" t="str">
        <f aca="false">Counts!C85</f>
        <v>Brian Serven</v>
      </c>
      <c r="C85" s="34" t="str">
        <f aca="false">Counts!F85</f>
        <v>Jul</v>
      </c>
      <c r="D85" s="35" t="n">
        <f aca="false">IFERROR(Counts!P85,"")</f>
        <v>8</v>
      </c>
      <c r="E85" s="36" t="n">
        <f aca="false">IFERROR(Counts!R85/Counts!Q85,"")</f>
        <v>0.25</v>
      </c>
      <c r="F85" s="36" t="n">
        <f aca="false">IFERROR((Counts!R85+Counts!V85+Counts!W85)/(Counts!Q85+Counts!V85+Counts!W85+Counts!X85),"")</f>
        <v>0.25</v>
      </c>
      <c r="G85" s="36" t="n">
        <f aca="false">IFERROR((Counts!R85+Counts!S85+2*Counts!T85+3*Counts!U85)/Counts!Q85,"")</f>
        <v>0.625</v>
      </c>
      <c r="H85" s="35" t="n">
        <f aca="false">IFERROR(Counts!U85,"")</f>
        <v>1</v>
      </c>
      <c r="I85" s="36" t="n">
        <f aca="false">IFERROR(Counts!Z85/Counts!AA85,"")</f>
        <v>0.3625</v>
      </c>
      <c r="J85" s="36" t="n">
        <f aca="false">IFERROR(Counts!AB85/Counts!AA85,"")</f>
        <v>0.3485</v>
      </c>
      <c r="K85" s="37" t="n">
        <f aca="false">IFERROR((Counts!AB85-Counts!Z85)/Counts!AA85,"")</f>
        <v>-0.014</v>
      </c>
      <c r="L85" s="38" t="n">
        <f aca="false">IFERROR(Counts!Y85/Counts!P85,"")</f>
        <v>0.25</v>
      </c>
      <c r="M85" s="38" t="n">
        <f aca="false">IFERROR(Counts!V85/Counts!P85,"")</f>
        <v>0</v>
      </c>
      <c r="N85" s="38" t="n">
        <f aca="false">IFERROR(Counts!AD85/Counts!AC85,"")</f>
        <v>0.166666666666667</v>
      </c>
      <c r="O85" s="38" t="n">
        <f aca="false">IFERROR(Counts!AE85/Counts!AC85,"")</f>
        <v>0.5</v>
      </c>
      <c r="P85" s="39" t="n">
        <f aca="false">IFERROR(Counts!AG85/Counts!AF85,"")</f>
        <v>90.05</v>
      </c>
      <c r="Q85" s="38" t="n">
        <f aca="false">IFERROR(Counts!AH85/Counts!AC85,"")</f>
        <v>0.166666666666667</v>
      </c>
      <c r="R85" s="38" t="n">
        <f aca="false">IFERROR(Counts!N85/Counts!M85,"")</f>
        <v>0.222222222222222</v>
      </c>
      <c r="S85" s="38" t="n">
        <f aca="false">IFERROR(Counts!K85/Counts!J85,"")</f>
        <v>0.705882352941177</v>
      </c>
      <c r="T85" s="38" t="n">
        <f aca="false">IFERROR(Counts!I85/Counts!H85,"")</f>
        <v>0.3125</v>
      </c>
      <c r="U85" s="38" t="n">
        <f aca="false">IFERROR(1-Counts!L85/Counts!K85,"")</f>
        <v>0.666666666666667</v>
      </c>
      <c r="V85" s="39" t="n">
        <f aca="false">IFERROR(Counts!AJ85/Counts!AI85,"")</f>
        <v>71.5928571428571</v>
      </c>
      <c r="W85" s="38" t="n">
        <f aca="false">IFERROR(Counts!AK85/Counts!AI85,"")</f>
        <v>0.142857142857143</v>
      </c>
      <c r="X85" s="40" t="n">
        <f aca="false">IFERROR(Counts!O85,"")</f>
        <v>0.134</v>
      </c>
      <c r="Y85" s="36" t="n">
        <f aca="false">IFERROR(INDEX('Season Counts'!$Y$2:$Y$740,$AF85)/INDEX('Season Counts'!$X$2:$X$740,$AF85),"")</f>
        <v>0.278376470588235</v>
      </c>
      <c r="Z85" s="37" t="n">
        <f aca="false">IFERROR(J85-Y85,"")</f>
        <v>0.0701235294117647</v>
      </c>
      <c r="AA85" s="38" t="n">
        <f aca="false">IFERROR(INDEX('Season Counts'!$K$2:$K$740,$AF85)/INDEX('Season Counts'!$J$2:$J$740,$AF85),"")</f>
        <v>0.316129032258065</v>
      </c>
      <c r="AB85" s="41" t="n">
        <f aca="false">IFERROR(R85-AA85,"")</f>
        <v>-0.0939068100358423</v>
      </c>
      <c r="AC85" s="39" t="n">
        <f aca="false">IFERROR(INDEX('Season Counts'!$AG$2:$AG$740,$AF85)/INDEX('Season Counts'!$AF$2:$AF$740,$AF85),"")</f>
        <v>70.8577464788732</v>
      </c>
      <c r="AD85" s="40" t="n">
        <f aca="false">IFERROR(V85-AC85,"")</f>
        <v>0.735110663983903</v>
      </c>
      <c r="AE85" s="4" t="str">
        <f aca="false">IF(D85&lt;Guide!$C$21,"Low PA",IF(TRIM(IF(ISNUMBER(AD85),IF(N(AD85)&lt;=-Guide!$C$24,"▼ Bat Speed  ",IF(N(AD85)&gt;=Guide!$C$24,"▲ Bat Speed  ","")),"")&amp;IF(N(Z85)&gt;=Guide!$C$22,"▲ Contact  ","")&amp;IF(N(Z85)&lt;=-Guide!$C$22,"▼ Contact  ","")&amp;IF(N(AB85)&gt;=Guide!$C$23,"▲ Chase  ","")&amp;IF(N(AB85)&lt;=-Guide!$C$23,"▼ Chase  ",""))="","Stable",TRIM(IF(ISNUMBER(AD85),IF(N(AD85)&lt;=-Guide!$C$24,"▼ Bat Speed  ",IF(N(AD85)&gt;=Guide!$C$24,"▲ Bat Speed  ","")),"")&amp;IF(N(Z85)&gt;=Guide!$C$22,"▲ Contact  ","")&amp;IF(N(Z85)&lt;=-Guide!$C$22,"▼ Contact  ","")&amp;IF(N(AB85)&gt;=Guide!$C$23,"▲ Chase  ","")&amp;IF(N(AB85)&lt;=-Guide!$C$23,"▼ Chase  ",""))))</f>
        <v>Low PA</v>
      </c>
      <c r="AF85" s="35" t="n">
        <f aca="false">MATCH(Counts!A85,'Season Counts'!$A$2:$A$740,0)</f>
        <v>19</v>
      </c>
    </row>
    <row r="86" customFormat="false" ht="15" hidden="false" customHeight="false" outlineLevel="0" collapsed="false">
      <c r="A86" s="34" t="str">
        <f aca="false">Counts!B86</f>
        <v>ATH</v>
      </c>
      <c r="B86" s="5" t="str">
        <f aca="false">Counts!C86</f>
        <v>Brian Serven</v>
      </c>
      <c r="C86" s="34" t="str">
        <f aca="false">Counts!F86</f>
        <v>Aug</v>
      </c>
      <c r="D86" s="35" t="n">
        <f aca="false">IFERROR(Counts!P86,"")</f>
        <v>45</v>
      </c>
      <c r="E86" s="36" t="n">
        <f aca="false">IFERROR(Counts!R86/Counts!Q86,"")</f>
        <v>0.227272727272727</v>
      </c>
      <c r="F86" s="36" t="n">
        <f aca="false">IFERROR((Counts!R86+Counts!V86+Counts!W86)/(Counts!Q86+Counts!V86+Counts!W86+Counts!X86),"")</f>
        <v>0.244444444444444</v>
      </c>
      <c r="G86" s="36" t="n">
        <f aca="false">IFERROR((Counts!R86+Counts!S86+2*Counts!T86+3*Counts!U86)/Counts!Q86,"")</f>
        <v>0.5</v>
      </c>
      <c r="H86" s="35" t="n">
        <f aca="false">IFERROR(Counts!U86,"")</f>
        <v>4</v>
      </c>
      <c r="I86" s="36" t="n">
        <f aca="false">IFERROR(Counts!Z86/Counts!AA86,"")</f>
        <v>0.313333333333333</v>
      </c>
      <c r="J86" s="36" t="n">
        <f aca="false">IFERROR(Counts!AB86/Counts!AA86,"")</f>
        <v>0.308955555555556</v>
      </c>
      <c r="K86" s="37" t="n">
        <f aca="false">IFERROR((Counts!AB86-Counts!Z86)/Counts!AA86,"")</f>
        <v>-0.00437777777777776</v>
      </c>
      <c r="L86" s="38" t="n">
        <f aca="false">IFERROR(Counts!Y86/Counts!P86,"")</f>
        <v>0.266666666666667</v>
      </c>
      <c r="M86" s="38" t="n">
        <f aca="false">IFERROR(Counts!V86/Counts!P86,"")</f>
        <v>0.0222222222222222</v>
      </c>
      <c r="N86" s="38" t="n">
        <f aca="false">IFERROR(Counts!AD86/Counts!AC86,"")</f>
        <v>0.125</v>
      </c>
      <c r="O86" s="38" t="n">
        <f aca="false">IFERROR(Counts!AE86/Counts!AC86,"")</f>
        <v>0.28125</v>
      </c>
      <c r="P86" s="39" t="n">
        <f aca="false">IFERROR(Counts!AG86/Counts!AF86,"")</f>
        <v>87.196875</v>
      </c>
      <c r="Q86" s="38" t="n">
        <f aca="false">IFERROR(Counts!AH86/Counts!AC86,"")</f>
        <v>0.46875</v>
      </c>
      <c r="R86" s="38" t="n">
        <f aca="false">IFERROR(Counts!N86/Counts!M86,"")</f>
        <v>0.325</v>
      </c>
      <c r="S86" s="38" t="n">
        <f aca="false">IFERROR(Counts!K86/Counts!J86,"")</f>
        <v>0.674418604651163</v>
      </c>
      <c r="T86" s="38" t="n">
        <f aca="false">IFERROR(Counts!I86/Counts!H86,"")</f>
        <v>0.297619047619048</v>
      </c>
      <c r="U86" s="38" t="n">
        <f aca="false">IFERROR(1-Counts!L86/Counts!K86,"")</f>
        <v>0.793103448275862</v>
      </c>
      <c r="V86" s="39" t="n">
        <f aca="false">IFERROR(Counts!AJ86/Counts!AI86,"")</f>
        <v>70.2697368421053</v>
      </c>
      <c r="W86" s="38" t="n">
        <f aca="false">IFERROR(Counts!AK86/Counts!AI86,"")</f>
        <v>0.0657894736842105</v>
      </c>
      <c r="X86" s="40" t="n">
        <f aca="false">IFERROR(Counts!O86,"")</f>
        <v>-1.599</v>
      </c>
      <c r="Y86" s="36" t="n">
        <f aca="false">IFERROR(INDEX('Season Counts'!$Y$2:$Y$740,$AF86)/INDEX('Season Counts'!$X$2:$X$740,$AF86),"")</f>
        <v>0.278376470588235</v>
      </c>
      <c r="Z86" s="37" t="n">
        <f aca="false">IFERROR(J86-Y86,"")</f>
        <v>0.0305790849673203</v>
      </c>
      <c r="AA86" s="38" t="n">
        <f aca="false">IFERROR(INDEX('Season Counts'!$K$2:$K$740,$AF86)/INDEX('Season Counts'!$J$2:$J$740,$AF86),"")</f>
        <v>0.316129032258065</v>
      </c>
      <c r="AB86" s="41" t="n">
        <f aca="false">IFERROR(R86-AA86,"")</f>
        <v>0.00887096774193552</v>
      </c>
      <c r="AC86" s="39" t="n">
        <f aca="false">IFERROR(INDEX('Season Counts'!$AG$2:$AG$740,$AF86)/INDEX('Season Counts'!$AF$2:$AF$740,$AF86),"")</f>
        <v>70.8577464788732</v>
      </c>
      <c r="AD86" s="40" t="n">
        <f aca="false">IFERROR(V86-AC86,"")</f>
        <v>-0.588009636767978</v>
      </c>
      <c r="AE86" s="4" t="str">
        <f aca="false">IF(D86&lt;Guide!$C$21,"Low PA",IF(TRIM(IF(ISNUMBER(AD86),IF(N(AD86)&lt;=-Guide!$C$24,"▼ Bat Speed  ",IF(N(AD86)&gt;=Guide!$C$24,"▲ Bat Speed  ","")),"")&amp;IF(N(Z86)&gt;=Guide!$C$22,"▲ Contact  ","")&amp;IF(N(Z86)&lt;=-Guide!$C$22,"▼ Contact  ","")&amp;IF(N(AB86)&gt;=Guide!$C$23,"▲ Chase  ","")&amp;IF(N(AB86)&lt;=-Guide!$C$23,"▼ Chase  ",""))="","Stable",TRIM(IF(ISNUMBER(AD86),IF(N(AD86)&lt;=-Guide!$C$24,"▼ Bat Speed  ",IF(N(AD86)&gt;=Guide!$C$24,"▲ Bat Speed  ","")),"")&amp;IF(N(Z86)&gt;=Guide!$C$22,"▲ Contact  ","")&amp;IF(N(Z86)&lt;=-Guide!$C$22,"▼ Contact  ","")&amp;IF(N(AB86)&gt;=Guide!$C$23,"▲ Chase  ","")&amp;IF(N(AB86)&lt;=-Guide!$C$23,"▼ Chase  ",""))))</f>
        <v>Stable</v>
      </c>
      <c r="AF86" s="35" t="n">
        <f aca="false">MATCH(Counts!A86,'Season Counts'!$A$2:$A$740,0)</f>
        <v>19</v>
      </c>
    </row>
    <row r="87" customFormat="false" ht="15" hidden="false" customHeight="false" outlineLevel="0" collapsed="false">
      <c r="A87" s="34" t="str">
        <f aca="false">Counts!B87</f>
        <v>ATH</v>
      </c>
      <c r="B87" s="5" t="str">
        <f aca="false">Counts!C87</f>
        <v>Brian Serven</v>
      </c>
      <c r="C87" s="34" t="str">
        <f aca="false">Counts!F87</f>
        <v>Sep</v>
      </c>
      <c r="D87" s="35" t="n">
        <f aca="false">IFERROR(Counts!P87,"")</f>
        <v>32</v>
      </c>
      <c r="E87" s="36" t="n">
        <f aca="false">IFERROR(Counts!R87/Counts!Q87,"")</f>
        <v>0.0714285714285714</v>
      </c>
      <c r="F87" s="36" t="n">
        <f aca="false">IFERROR((Counts!R87+Counts!V87+Counts!W87)/(Counts!Q87+Counts!V87+Counts!W87+Counts!X87),"")</f>
        <v>0.1875</v>
      </c>
      <c r="G87" s="36" t="n">
        <f aca="false">IFERROR((Counts!R87+Counts!S87+2*Counts!T87+3*Counts!U87)/Counts!Q87,"")</f>
        <v>0.107142857142857</v>
      </c>
      <c r="H87" s="35" t="n">
        <f aca="false">IFERROR(Counts!U87,"")</f>
        <v>0</v>
      </c>
      <c r="I87" s="36" t="n">
        <f aca="false">IFERROR(Counts!Z87/Counts!AA87,"")</f>
        <v>0.1546875</v>
      </c>
      <c r="J87" s="36" t="n">
        <f aca="false">IFERROR(Counts!AB87/Counts!AA87,"")</f>
        <v>0.21784375</v>
      </c>
      <c r="K87" s="37" t="n">
        <f aca="false">IFERROR((Counts!AB87-Counts!Z87)/Counts!AA87,"")</f>
        <v>0.06315625</v>
      </c>
      <c r="L87" s="38" t="n">
        <f aca="false">IFERROR(Counts!Y87/Counts!P87,"")</f>
        <v>0.21875</v>
      </c>
      <c r="M87" s="38" t="n">
        <f aca="false">IFERROR(Counts!V87/Counts!P87,"")</f>
        <v>0.09375</v>
      </c>
      <c r="N87" s="38" t="n">
        <f aca="false">IFERROR(Counts!AD87/Counts!AC87,"")</f>
        <v>0</v>
      </c>
      <c r="O87" s="38" t="n">
        <f aca="false">IFERROR(Counts!AE87/Counts!AC87,"")</f>
        <v>0.285714285714286</v>
      </c>
      <c r="P87" s="39" t="n">
        <f aca="false">IFERROR(Counts!AG87/Counts!AF87,"")</f>
        <v>87.2809523809524</v>
      </c>
      <c r="Q87" s="38" t="n">
        <f aca="false">IFERROR(Counts!AH87/Counts!AC87,"")</f>
        <v>0.285714285714286</v>
      </c>
      <c r="R87" s="38" t="n">
        <f aca="false">IFERROR(Counts!N87/Counts!M87,"")</f>
        <v>0.333333333333333</v>
      </c>
      <c r="S87" s="38" t="n">
        <f aca="false">IFERROR(Counts!K87/Counts!J87,"")</f>
        <v>0.65625</v>
      </c>
      <c r="T87" s="38" t="n">
        <f aca="false">IFERROR(Counts!I87/Counts!H87,"")</f>
        <v>0.262295081967213</v>
      </c>
      <c r="U87" s="38" t="n">
        <f aca="false">IFERROR(1-Counts!L87/Counts!K87,"")</f>
        <v>0.80952380952381</v>
      </c>
      <c r="V87" s="39" t="n">
        <f aca="false">IFERROR(Counts!AJ87/Counts!AI87,"")</f>
        <v>71.5192307692308</v>
      </c>
      <c r="W87" s="38" t="n">
        <f aca="false">IFERROR(Counts!AK87/Counts!AI87,"")</f>
        <v>0.0576923076923077</v>
      </c>
      <c r="X87" s="40" t="n">
        <f aca="false">IFERROR(Counts!O87,"")</f>
        <v>-4.671</v>
      </c>
      <c r="Y87" s="36" t="n">
        <f aca="false">IFERROR(INDEX('Season Counts'!$Y$2:$Y$740,$AF87)/INDEX('Season Counts'!$X$2:$X$740,$AF87),"")</f>
        <v>0.278376470588235</v>
      </c>
      <c r="Z87" s="37" t="n">
        <f aca="false">IFERROR(J87-Y87,"")</f>
        <v>-0.0605327205882353</v>
      </c>
      <c r="AA87" s="38" t="n">
        <f aca="false">IFERROR(INDEX('Season Counts'!$K$2:$K$740,$AF87)/INDEX('Season Counts'!$J$2:$J$740,$AF87),"")</f>
        <v>0.316129032258065</v>
      </c>
      <c r="AB87" s="41" t="n">
        <f aca="false">IFERROR(R87-AA87,"")</f>
        <v>0.0172043010752688</v>
      </c>
      <c r="AC87" s="39" t="n">
        <f aca="false">IFERROR(INDEX('Season Counts'!$AG$2:$AG$740,$AF87)/INDEX('Season Counts'!$AF$2:$AF$740,$AF87),"")</f>
        <v>70.8577464788732</v>
      </c>
      <c r="AD87" s="40" t="n">
        <f aca="false">IFERROR(V87-AC87,"")</f>
        <v>0.661484290357535</v>
      </c>
      <c r="AE87" s="4" t="str">
        <f aca="false">IF(D87&lt;Guide!$C$21,"Low PA",IF(TRIM(IF(ISNUMBER(AD87),IF(N(AD87)&lt;=-Guide!$C$24,"▼ Bat Speed  ",IF(N(AD87)&gt;=Guide!$C$24,"▲ Bat Speed  ","")),"")&amp;IF(N(Z87)&gt;=Guide!$C$22,"▲ Contact  ","")&amp;IF(N(Z87)&lt;=-Guide!$C$22,"▼ Contact  ","")&amp;IF(N(AB87)&gt;=Guide!$C$23,"▲ Chase  ","")&amp;IF(N(AB87)&lt;=-Guide!$C$23,"▼ Chase  ",""))="","Stable",TRIM(IF(ISNUMBER(AD87),IF(N(AD87)&lt;=-Guide!$C$24,"▼ Bat Speed  ",IF(N(AD87)&gt;=Guide!$C$24,"▲ Bat Speed  ","")),"")&amp;IF(N(Z87)&gt;=Guide!$C$22,"▲ Contact  ","")&amp;IF(N(Z87)&lt;=-Guide!$C$22,"▼ Contact  ","")&amp;IF(N(AB87)&gt;=Guide!$C$23,"▲ Chase  ","")&amp;IF(N(AB87)&lt;=-Guide!$C$23,"▼ Chase  ",""))))</f>
        <v>Low PA</v>
      </c>
      <c r="AF87" s="35" t="n">
        <f aca="false">MATCH(Counts!A87,'Season Counts'!$A$2:$A$740,0)</f>
        <v>19</v>
      </c>
    </row>
    <row r="88" customFormat="false" ht="15" hidden="false" customHeight="false" outlineLevel="0" collapsed="false">
      <c r="A88" s="34" t="str">
        <f aca="false">Counts!B88</f>
        <v>ATH</v>
      </c>
      <c r="B88" s="5" t="str">
        <f aca="false">Counts!C88</f>
        <v>Joshua Kuroda-Grauer</v>
      </c>
      <c r="C88" s="34" t="str">
        <f aca="false">Counts!F88</f>
        <v>Jun</v>
      </c>
      <c r="D88" s="35" t="n">
        <f aca="false">IFERROR(Counts!P88,"")</f>
        <v>7</v>
      </c>
      <c r="E88" s="36" t="n">
        <f aca="false">IFERROR(Counts!R88/Counts!Q88,"")</f>
        <v>0.428571428571429</v>
      </c>
      <c r="F88" s="36" t="n">
        <f aca="false">IFERROR((Counts!R88+Counts!V88+Counts!W88)/(Counts!Q88+Counts!V88+Counts!W88+Counts!X88),"")</f>
        <v>0.428571428571429</v>
      </c>
      <c r="G88" s="36" t="n">
        <f aca="false">IFERROR((Counts!R88+Counts!S88+2*Counts!T88+3*Counts!U88)/Counts!Q88,"")</f>
        <v>0.571428571428571</v>
      </c>
      <c r="H88" s="35" t="n">
        <f aca="false">IFERROR(Counts!U88,"")</f>
        <v>0</v>
      </c>
      <c r="I88" s="36" t="n">
        <f aca="false">IFERROR(Counts!Z88/Counts!AA88,"")</f>
        <v>0.435714285714286</v>
      </c>
      <c r="J88" s="36" t="n">
        <f aca="false">IFERROR(Counts!AB88/Counts!AA88,"")</f>
        <v>0.335714285714286</v>
      </c>
      <c r="K88" s="37" t="n">
        <f aca="false">IFERROR((Counts!AB88-Counts!Z88)/Counts!AA88,"")</f>
        <v>-0.1</v>
      </c>
      <c r="L88" s="38" t="n">
        <f aca="false">IFERROR(Counts!Y88/Counts!P88,"")</f>
        <v>0</v>
      </c>
      <c r="M88" s="38" t="n">
        <f aca="false">IFERROR(Counts!V88/Counts!P88,"")</f>
        <v>0</v>
      </c>
      <c r="N88" s="38" t="n">
        <f aca="false">IFERROR(Counts!AD88/Counts!AC88,"")</f>
        <v>0</v>
      </c>
      <c r="O88" s="38" t="n">
        <f aca="false">IFERROR(Counts!AE88/Counts!AC88,"")</f>
        <v>0.142857142857143</v>
      </c>
      <c r="P88" s="39" t="n">
        <f aca="false">IFERROR(Counts!AG88/Counts!AF88,"")</f>
        <v>83.6428571428571</v>
      </c>
      <c r="Q88" s="38" t="n">
        <f aca="false">IFERROR(Counts!AH88/Counts!AC88,"")</f>
        <v>0.428571428571429</v>
      </c>
      <c r="R88" s="38" t="n">
        <f aca="false">IFERROR(Counts!N88/Counts!M88,"")</f>
        <v>0.285714285714286</v>
      </c>
      <c r="S88" s="38" t="n">
        <f aca="false">IFERROR(Counts!K88/Counts!J88,"")</f>
        <v>0.733333333333333</v>
      </c>
      <c r="T88" s="38" t="n">
        <f aca="false">IFERROR(Counts!I88/Counts!H88,"")</f>
        <v>0</v>
      </c>
      <c r="U88" s="38" t="n">
        <f aca="false">IFERROR(1-Counts!L88/Counts!K88,"")</f>
        <v>1</v>
      </c>
      <c r="V88" s="39" t="n">
        <f aca="false">IFERROR(Counts!AJ88/Counts!AI88,"")</f>
        <v>67.5866666666667</v>
      </c>
      <c r="W88" s="38" t="n">
        <f aca="false">IFERROR(Counts!AK88/Counts!AI88,"")</f>
        <v>0.0666666666666667</v>
      </c>
      <c r="X88" s="40" t="n">
        <f aca="false">IFERROR(Counts!O88,"")</f>
        <v>0.45</v>
      </c>
      <c r="Y88" s="36" t="n">
        <f aca="false">IFERROR(INDEX('Season Counts'!$Y$2:$Y$740,$AF88)/INDEX('Season Counts'!$X$2:$X$740,$AF88),"")</f>
        <v>0.311301369863014</v>
      </c>
      <c r="Z88" s="37" t="n">
        <f aca="false">IFERROR(J88-Y88,"")</f>
        <v>0.024412915851272</v>
      </c>
      <c r="AA88" s="38" t="n">
        <f aca="false">IFERROR(INDEX('Season Counts'!$K$2:$K$740,$AF88)/INDEX('Season Counts'!$J$2:$J$740,$AF88),"")</f>
        <v>0.403100775193798</v>
      </c>
      <c r="AB88" s="41" t="n">
        <f aca="false">IFERROR(R88-AA88,"")</f>
        <v>-0.117386489479513</v>
      </c>
      <c r="AC88" s="39" t="n">
        <f aca="false">IFERROR(INDEX('Season Counts'!$AG$2:$AG$740,$AF88)/INDEX('Season Counts'!$AF$2:$AF$740,$AF88),"")</f>
        <v>68.0926829268293</v>
      </c>
      <c r="AD88" s="40" t="n">
        <f aca="false">IFERROR(V88-AC88,"")</f>
        <v>-0.50601626016261</v>
      </c>
      <c r="AE88" s="4" t="str">
        <f aca="false">IF(D88&lt;Guide!$C$21,"Low PA",IF(TRIM(IF(ISNUMBER(AD88),IF(N(AD88)&lt;=-Guide!$C$24,"▼ Bat Speed  ",IF(N(AD88)&gt;=Guide!$C$24,"▲ Bat Speed  ","")),"")&amp;IF(N(Z88)&gt;=Guide!$C$22,"▲ Contact  ","")&amp;IF(N(Z88)&lt;=-Guide!$C$22,"▼ Contact  ","")&amp;IF(N(AB88)&gt;=Guide!$C$23,"▲ Chase  ","")&amp;IF(N(AB88)&lt;=-Guide!$C$23,"▼ Chase  ",""))="","Stable",TRIM(IF(ISNUMBER(AD88),IF(N(AD88)&lt;=-Guide!$C$24,"▼ Bat Speed  ",IF(N(AD88)&gt;=Guide!$C$24,"▲ Bat Speed  ","")),"")&amp;IF(N(Z88)&gt;=Guide!$C$22,"▲ Contact  ","")&amp;IF(N(Z88)&lt;=-Guide!$C$22,"▼ Contact  ","")&amp;IF(N(AB88)&gt;=Guide!$C$23,"▲ Chase  ","")&amp;IF(N(AB88)&lt;=-Guide!$C$23,"▼ Chase  ",""))))</f>
        <v>Low PA</v>
      </c>
      <c r="AF88" s="35" t="n">
        <f aca="false">MATCH(Counts!A88,'Season Counts'!$A$2:$A$740,0)</f>
        <v>20</v>
      </c>
    </row>
    <row r="89" customFormat="false" ht="15" hidden="false" customHeight="false" outlineLevel="0" collapsed="false">
      <c r="A89" s="34" t="str">
        <f aca="false">Counts!B89</f>
        <v>ATH</v>
      </c>
      <c r="B89" s="5" t="str">
        <f aca="false">Counts!C89</f>
        <v>Joshua Kuroda-Grauer</v>
      </c>
      <c r="C89" s="34" t="str">
        <f aca="false">Counts!F89</f>
        <v>Jul</v>
      </c>
      <c r="D89" s="35" t="n">
        <f aca="false">IFERROR(Counts!P89,"")</f>
        <v>55</v>
      </c>
      <c r="E89" s="36" t="n">
        <f aca="false">IFERROR(Counts!R89/Counts!Q89,"")</f>
        <v>0.415094339622642</v>
      </c>
      <c r="F89" s="36" t="n">
        <f aca="false">IFERROR((Counts!R89+Counts!V89+Counts!W89)/(Counts!Q89+Counts!V89+Counts!W89+Counts!X89),"")</f>
        <v>0.436363636363636</v>
      </c>
      <c r="G89" s="36" t="n">
        <f aca="false">IFERROR((Counts!R89+Counts!S89+2*Counts!T89+3*Counts!U89)/Counts!Q89,"")</f>
        <v>0.584905660377359</v>
      </c>
      <c r="H89" s="35" t="n">
        <f aca="false">IFERROR(Counts!U89,"")</f>
        <v>1</v>
      </c>
      <c r="I89" s="36" t="n">
        <f aca="false">IFERROR(Counts!Z89/Counts!AA89,"")</f>
        <v>0.451851851851852</v>
      </c>
      <c r="J89" s="36" t="n">
        <f aca="false">IFERROR(Counts!AB89/Counts!AA89,"")</f>
        <v>0.326203703703704</v>
      </c>
      <c r="K89" s="37" t="n">
        <f aca="false">IFERROR((Counts!AB89-Counts!Z89)/Counts!AA89,"")</f>
        <v>-0.125648148148148</v>
      </c>
      <c r="L89" s="38" t="n">
        <f aca="false">IFERROR(Counts!Y89/Counts!P89,"")</f>
        <v>0.127272727272727</v>
      </c>
      <c r="M89" s="38" t="n">
        <f aca="false">IFERROR(Counts!V89/Counts!P89,"")</f>
        <v>0.0181818181818182</v>
      </c>
      <c r="N89" s="38" t="n">
        <f aca="false">IFERROR(Counts!AD89/Counts!AC89,"")</f>
        <v>0.0217391304347826</v>
      </c>
      <c r="O89" s="38" t="n">
        <f aca="false">IFERROR(Counts!AE89/Counts!AC89,"")</f>
        <v>0.434782608695652</v>
      </c>
      <c r="P89" s="39" t="n">
        <f aca="false">IFERROR(Counts!AG89/Counts!AF89,"")</f>
        <v>90.1891304347826</v>
      </c>
      <c r="Q89" s="38" t="n">
        <f aca="false">IFERROR(Counts!AH89/Counts!AC89,"")</f>
        <v>0.369565217391304</v>
      </c>
      <c r="R89" s="38" t="n">
        <f aca="false">IFERROR(Counts!N89/Counts!M89,"")</f>
        <v>0.416666666666667</v>
      </c>
      <c r="S89" s="38" t="n">
        <f aca="false">IFERROR(Counts!K89/Counts!J89,"")</f>
        <v>0.67</v>
      </c>
      <c r="T89" s="38" t="n">
        <f aca="false">IFERROR(Counts!I89/Counts!H89,"")</f>
        <v>0.157407407407407</v>
      </c>
      <c r="U89" s="38" t="n">
        <f aca="false">IFERROR(1-Counts!L89/Counts!K89,"")</f>
        <v>0.865671641791045</v>
      </c>
      <c r="V89" s="39" t="n">
        <f aca="false">IFERROR(Counts!AJ89/Counts!AI89,"")</f>
        <v>68.3763440860215</v>
      </c>
      <c r="W89" s="38" t="n">
        <f aca="false">IFERROR(Counts!AK89/Counts!AI89,"")</f>
        <v>0.0860215053763441</v>
      </c>
      <c r="X89" s="40" t="n">
        <f aca="false">IFERROR(Counts!O89,"")</f>
        <v>5.044</v>
      </c>
      <c r="Y89" s="36" t="n">
        <f aca="false">IFERROR(INDEX('Season Counts'!$Y$2:$Y$740,$AF89)/INDEX('Season Counts'!$X$2:$X$740,$AF89),"")</f>
        <v>0.311301369863014</v>
      </c>
      <c r="Z89" s="37" t="n">
        <f aca="false">IFERROR(J89-Y89,"")</f>
        <v>0.01490233384069</v>
      </c>
      <c r="AA89" s="38" t="n">
        <f aca="false">IFERROR(INDEX('Season Counts'!$K$2:$K$740,$AF89)/INDEX('Season Counts'!$J$2:$J$740,$AF89),"")</f>
        <v>0.403100775193798</v>
      </c>
      <c r="AB89" s="41" t="n">
        <f aca="false">IFERROR(R89-AA89,"")</f>
        <v>0.0135658914728682</v>
      </c>
      <c r="AC89" s="39" t="n">
        <f aca="false">IFERROR(INDEX('Season Counts'!$AG$2:$AG$740,$AF89)/INDEX('Season Counts'!$AF$2:$AF$740,$AF89),"")</f>
        <v>68.0926829268293</v>
      </c>
      <c r="AD89" s="40" t="n">
        <f aca="false">IFERROR(V89-AC89,"")</f>
        <v>0.283661159192235</v>
      </c>
      <c r="AE89" s="4" t="str">
        <f aca="false">IF(D89&lt;Guide!$C$21,"Low PA",IF(TRIM(IF(ISNUMBER(AD89),IF(N(AD89)&lt;=-Guide!$C$24,"▼ Bat Speed  ",IF(N(AD89)&gt;=Guide!$C$24,"▲ Bat Speed  ","")),"")&amp;IF(N(Z89)&gt;=Guide!$C$22,"▲ Contact  ","")&amp;IF(N(Z89)&lt;=-Guide!$C$22,"▼ Contact  ","")&amp;IF(N(AB89)&gt;=Guide!$C$23,"▲ Chase  ","")&amp;IF(N(AB89)&lt;=-Guide!$C$23,"▼ Chase  ",""))="","Stable",TRIM(IF(ISNUMBER(AD89),IF(N(AD89)&lt;=-Guide!$C$24,"▼ Bat Speed  ",IF(N(AD89)&gt;=Guide!$C$24,"▲ Bat Speed  ","")),"")&amp;IF(N(Z89)&gt;=Guide!$C$22,"▲ Contact  ","")&amp;IF(N(Z89)&lt;=-Guide!$C$22,"▼ Contact  ","")&amp;IF(N(AB89)&gt;=Guide!$C$23,"▲ Chase  ","")&amp;IF(N(AB89)&lt;=-Guide!$C$23,"▼ Chase  ",""))))</f>
        <v>Stable</v>
      </c>
      <c r="AF89" s="35" t="n">
        <f aca="false">MATCH(Counts!A89,'Season Counts'!$A$2:$A$740,0)</f>
        <v>20</v>
      </c>
    </row>
    <row r="90" customFormat="false" ht="15" hidden="false" customHeight="false" outlineLevel="0" collapsed="false">
      <c r="A90" s="34" t="str">
        <f aca="false">Counts!B90</f>
        <v>ATH</v>
      </c>
      <c r="B90" s="5" t="str">
        <f aca="false">Counts!C90</f>
        <v>Joshua Kuroda-Grauer</v>
      </c>
      <c r="C90" s="34" t="str">
        <f aca="false">Counts!F90</f>
        <v>Sep</v>
      </c>
      <c r="D90" s="35" t="n">
        <f aca="false">IFERROR(Counts!P90,"")</f>
        <v>12</v>
      </c>
      <c r="E90" s="36" t="n">
        <f aca="false">IFERROR(Counts!R90/Counts!Q90,"")</f>
        <v>0.0909090909090909</v>
      </c>
      <c r="F90" s="36" t="n">
        <f aca="false">IFERROR((Counts!R90+Counts!V90+Counts!W90)/(Counts!Q90+Counts!V90+Counts!W90+Counts!X90),"")</f>
        <v>0.166666666666667</v>
      </c>
      <c r="G90" s="36" t="n">
        <f aca="false">IFERROR((Counts!R90+Counts!S90+2*Counts!T90+3*Counts!U90)/Counts!Q90,"")</f>
        <v>0.0909090909090909</v>
      </c>
      <c r="H90" s="35" t="n">
        <f aca="false">IFERROR(Counts!U90,"")</f>
        <v>0</v>
      </c>
      <c r="I90" s="36" t="n">
        <f aca="false">IFERROR(Counts!Z90/Counts!AA90,"")</f>
        <v>0.133333333333333</v>
      </c>
      <c r="J90" s="36" t="n">
        <f aca="false">IFERROR(Counts!AB90/Counts!AA90,"")</f>
        <v>0.23</v>
      </c>
      <c r="K90" s="37" t="n">
        <f aca="false">IFERROR((Counts!AB90-Counts!Z90)/Counts!AA90,"")</f>
        <v>0.0966666666666666</v>
      </c>
      <c r="L90" s="38" t="n">
        <f aca="false">IFERROR(Counts!Y90/Counts!P90,"")</f>
        <v>0.25</v>
      </c>
      <c r="M90" s="38" t="n">
        <f aca="false">IFERROR(Counts!V90/Counts!P90,"")</f>
        <v>0.0833333333333333</v>
      </c>
      <c r="N90" s="38" t="n">
        <f aca="false">IFERROR(Counts!AD90/Counts!AC90,"")</f>
        <v>0</v>
      </c>
      <c r="O90" s="38" t="n">
        <f aca="false">IFERROR(Counts!AE90/Counts!AC90,"")</f>
        <v>0.25</v>
      </c>
      <c r="P90" s="39" t="n">
        <f aca="false">IFERROR(Counts!AG90/Counts!AF90,"")</f>
        <v>89.3</v>
      </c>
      <c r="Q90" s="38" t="n">
        <f aca="false">IFERROR(Counts!AH90/Counts!AC90,"")</f>
        <v>0.375</v>
      </c>
      <c r="R90" s="38" t="n">
        <f aca="false">IFERROR(Counts!N90/Counts!M90,"")</f>
        <v>0.421052631578947</v>
      </c>
      <c r="S90" s="38" t="n">
        <f aca="false">IFERROR(Counts!K90/Counts!J90,"")</f>
        <v>0.705882352941177</v>
      </c>
      <c r="T90" s="38" t="n">
        <f aca="false">IFERROR(Counts!I90/Counts!H90,"")</f>
        <v>0.3</v>
      </c>
      <c r="U90" s="38" t="n">
        <f aca="false">IFERROR(1-Counts!L90/Counts!K90,"")</f>
        <v>0.916666666666667</v>
      </c>
      <c r="V90" s="39" t="n">
        <f aca="false">IFERROR(Counts!AJ90/Counts!AI90,"")</f>
        <v>66.84</v>
      </c>
      <c r="W90" s="38" t="n">
        <f aca="false">IFERROR(Counts!AK90/Counts!AI90,"")</f>
        <v>0.0666666666666667</v>
      </c>
      <c r="X90" s="40" t="n">
        <f aca="false">IFERROR(Counts!O90,"")</f>
        <v>-1.988</v>
      </c>
      <c r="Y90" s="36" t="n">
        <f aca="false">IFERROR(INDEX('Season Counts'!$Y$2:$Y$740,$AF90)/INDEX('Season Counts'!$X$2:$X$740,$AF90),"")</f>
        <v>0.311301369863014</v>
      </c>
      <c r="Z90" s="37" t="n">
        <f aca="false">IFERROR(J90-Y90,"")</f>
        <v>-0.0813013698630137</v>
      </c>
      <c r="AA90" s="38" t="n">
        <f aca="false">IFERROR(INDEX('Season Counts'!$K$2:$K$740,$AF90)/INDEX('Season Counts'!$J$2:$J$740,$AF90),"")</f>
        <v>0.403100775193798</v>
      </c>
      <c r="AB90" s="41" t="n">
        <f aca="false">IFERROR(R90-AA90,"")</f>
        <v>0.0179518563851489</v>
      </c>
      <c r="AC90" s="39" t="n">
        <f aca="false">IFERROR(INDEX('Season Counts'!$AG$2:$AG$740,$AF90)/INDEX('Season Counts'!$AF$2:$AF$740,$AF90),"")</f>
        <v>68.0926829268293</v>
      </c>
      <c r="AD90" s="40" t="n">
        <f aca="false">IFERROR(V90-AC90,"")</f>
        <v>-1.25268292682927</v>
      </c>
      <c r="AE90" s="4" t="str">
        <f aca="false">IF(D90&lt;Guide!$C$21,"Low PA",IF(TRIM(IF(ISNUMBER(AD90),IF(N(AD90)&lt;=-Guide!$C$24,"▼ Bat Speed  ",IF(N(AD90)&gt;=Guide!$C$24,"▲ Bat Speed  ","")),"")&amp;IF(N(Z90)&gt;=Guide!$C$22,"▲ Contact  ","")&amp;IF(N(Z90)&lt;=-Guide!$C$22,"▼ Contact  ","")&amp;IF(N(AB90)&gt;=Guide!$C$23,"▲ Chase  ","")&amp;IF(N(AB90)&lt;=-Guide!$C$23,"▼ Chase  ",""))="","Stable",TRIM(IF(ISNUMBER(AD90),IF(N(AD90)&lt;=-Guide!$C$24,"▼ Bat Speed  ",IF(N(AD90)&gt;=Guide!$C$24,"▲ Bat Speed  ","")),"")&amp;IF(N(Z90)&gt;=Guide!$C$22,"▲ Contact  ","")&amp;IF(N(Z90)&lt;=-Guide!$C$22,"▼ Contact  ","")&amp;IF(N(AB90)&gt;=Guide!$C$23,"▲ Chase  ","")&amp;IF(N(AB90)&lt;=-Guide!$C$23,"▼ Chase  ",""))))</f>
        <v>Low PA</v>
      </c>
      <c r="AF90" s="35" t="n">
        <f aca="false">MATCH(Counts!A90,'Season Counts'!$A$2:$A$740,0)</f>
        <v>20</v>
      </c>
    </row>
    <row r="91" customFormat="false" ht="15" hidden="false" customHeight="false" outlineLevel="0" collapsed="false">
      <c r="A91" s="34" t="str">
        <f aca="false">Counts!B91</f>
        <v>ATH</v>
      </c>
      <c r="B91" s="5" t="str">
        <f aca="false">Counts!C91</f>
        <v>Austin Wynns</v>
      </c>
      <c r="C91" s="34" t="str">
        <f aca="false">Counts!F91</f>
        <v>Mar-Apr</v>
      </c>
      <c r="D91" s="35" t="n">
        <f aca="false">IFERROR(Counts!P91,"")</f>
        <v>35</v>
      </c>
      <c r="E91" s="36" t="n">
        <f aca="false">IFERROR(Counts!R91/Counts!Q91,"")</f>
        <v>0.09375</v>
      </c>
      <c r="F91" s="36" t="n">
        <f aca="false">IFERROR((Counts!R91+Counts!V91+Counts!W91)/(Counts!Q91+Counts!V91+Counts!W91+Counts!X91),"")</f>
        <v>0.147058823529412</v>
      </c>
      <c r="G91" s="36" t="n">
        <f aca="false">IFERROR((Counts!R91+Counts!S91+2*Counts!T91+3*Counts!U91)/Counts!Q91,"")</f>
        <v>0.09375</v>
      </c>
      <c r="H91" s="35" t="n">
        <f aca="false">IFERROR(Counts!U91,"")</f>
        <v>0</v>
      </c>
      <c r="I91" s="36" t="n">
        <f aca="false">IFERROR(Counts!Z91/Counts!AA91,"")</f>
        <v>0.120588235294118</v>
      </c>
      <c r="J91" s="36" t="n">
        <f aca="false">IFERROR(Counts!AB91/Counts!AA91,"")</f>
        <v>0.309882352941176</v>
      </c>
      <c r="K91" s="37" t="n">
        <f aca="false">IFERROR((Counts!AB91-Counts!Z91)/Counts!AA91,"")</f>
        <v>0.189294117647059</v>
      </c>
      <c r="L91" s="38" t="n">
        <f aca="false">IFERROR(Counts!Y91/Counts!P91,"")</f>
        <v>0.171428571428571</v>
      </c>
      <c r="M91" s="38" t="n">
        <f aca="false">IFERROR(Counts!V91/Counts!P91,"")</f>
        <v>0.0571428571428571</v>
      </c>
      <c r="N91" s="38" t="n">
        <f aca="false">IFERROR(Counts!AD91/Counts!AC91,"")</f>
        <v>0.0740740740740741</v>
      </c>
      <c r="O91" s="38" t="n">
        <f aca="false">IFERROR(Counts!AE91/Counts!AC91,"")</f>
        <v>0.259259259259259</v>
      </c>
      <c r="P91" s="39" t="n">
        <f aca="false">IFERROR(Counts!AG91/Counts!AF91,"")</f>
        <v>82.6518518518518</v>
      </c>
      <c r="Q91" s="38" t="n">
        <f aca="false">IFERROR(Counts!AH91/Counts!AC91,"")</f>
        <v>0.296296296296296</v>
      </c>
      <c r="R91" s="38" t="n">
        <f aca="false">IFERROR(Counts!N91/Counts!M91,"")</f>
        <v>0.433333333333333</v>
      </c>
      <c r="S91" s="38" t="n">
        <f aca="false">IFERROR(Counts!K91/Counts!J91,"")</f>
        <v>0.712121212121212</v>
      </c>
      <c r="T91" s="38" t="n">
        <f aca="false">IFERROR(Counts!I91/Counts!H91,"")</f>
        <v>0.219178082191781</v>
      </c>
      <c r="U91" s="38" t="n">
        <f aca="false">IFERROR(1-Counts!L91/Counts!K91,"")</f>
        <v>0.872340425531915</v>
      </c>
      <c r="V91" s="39" t="n">
        <f aca="false">IFERROR(Counts!AJ91/Counts!AI91,"")</f>
        <v>71.3603174603175</v>
      </c>
      <c r="W91" s="38" t="n">
        <f aca="false">IFERROR(Counts!AK91/Counts!AI91,"")</f>
        <v>0.206349206349206</v>
      </c>
      <c r="X91" s="40" t="n">
        <f aca="false">IFERROR(Counts!O91,"")</f>
        <v>-5.069</v>
      </c>
      <c r="Y91" s="36" t="n">
        <f aca="false">IFERROR(INDEX('Season Counts'!$Y$2:$Y$740,$AF91)/INDEX('Season Counts'!$X$2:$X$740,$AF91),"")</f>
        <v>0.284619047619048</v>
      </c>
      <c r="Z91" s="37" t="n">
        <f aca="false">IFERROR(J91-Y91,"")</f>
        <v>0.0252633053221288</v>
      </c>
      <c r="AA91" s="38" t="n">
        <f aca="false">IFERROR(INDEX('Season Counts'!$K$2:$K$740,$AF91)/INDEX('Season Counts'!$J$2:$J$740,$AF91),"")</f>
        <v>0.415584415584416</v>
      </c>
      <c r="AB91" s="41" t="n">
        <f aca="false">IFERROR(R91-AA91,"")</f>
        <v>0.0177489177489177</v>
      </c>
      <c r="AC91" s="39" t="n">
        <f aca="false">IFERROR(INDEX('Season Counts'!$AG$2:$AG$740,$AF91)/INDEX('Season Counts'!$AF$2:$AF$740,$AF91),"")</f>
        <v>71.4533333333333</v>
      </c>
      <c r="AD91" s="40" t="n">
        <f aca="false">IFERROR(V91-AC91,"")</f>
        <v>-0.0930158730158723</v>
      </c>
      <c r="AE91" s="4" t="str">
        <f aca="false">IF(D91&lt;Guide!$C$21,"Low PA",IF(TRIM(IF(ISNUMBER(AD91),IF(N(AD91)&lt;=-Guide!$C$24,"▼ Bat Speed  ",IF(N(AD91)&gt;=Guide!$C$24,"▲ Bat Speed  ","")),"")&amp;IF(N(Z91)&gt;=Guide!$C$22,"▲ Contact  ","")&amp;IF(N(Z91)&lt;=-Guide!$C$22,"▼ Contact  ","")&amp;IF(N(AB91)&gt;=Guide!$C$23,"▲ Chase  ","")&amp;IF(N(AB91)&lt;=-Guide!$C$23,"▼ Chase  ",""))="","Stable",TRIM(IF(ISNUMBER(AD91),IF(N(AD91)&lt;=-Guide!$C$24,"▼ Bat Speed  ",IF(N(AD91)&gt;=Guide!$C$24,"▲ Bat Speed  ","")),"")&amp;IF(N(Z91)&gt;=Guide!$C$22,"▲ Contact  ","")&amp;IF(N(Z91)&lt;=-Guide!$C$22,"▼ Contact  ","")&amp;IF(N(AB91)&gt;=Guide!$C$23,"▲ Chase  ","")&amp;IF(N(AB91)&lt;=-Guide!$C$23,"▼ Chase  ",""))))</f>
        <v>Low PA</v>
      </c>
      <c r="AF91" s="35" t="n">
        <f aca="false">MATCH(Counts!A91,'Season Counts'!$A$2:$A$740,0)</f>
        <v>21</v>
      </c>
    </row>
    <row r="92" customFormat="false" ht="15" hidden="false" customHeight="false" outlineLevel="0" collapsed="false">
      <c r="A92" s="34" t="str">
        <f aca="false">Counts!B92</f>
        <v>ATH</v>
      </c>
      <c r="B92" s="5" t="str">
        <f aca="false">Counts!C92</f>
        <v>Austin Wynns</v>
      </c>
      <c r="C92" s="34" t="str">
        <f aca="false">Counts!F92</f>
        <v>May</v>
      </c>
      <c r="D92" s="35" t="n">
        <f aca="false">IFERROR(Counts!P92,"")</f>
        <v>8</v>
      </c>
      <c r="E92" s="36" t="n">
        <f aca="false">IFERROR(Counts!R92/Counts!Q92,"")</f>
        <v>0</v>
      </c>
      <c r="F92" s="36" t="n">
        <f aca="false">IFERROR((Counts!R92+Counts!V92+Counts!W92)/(Counts!Q92+Counts!V92+Counts!W92+Counts!X92),"")</f>
        <v>0.125</v>
      </c>
      <c r="G92" s="36" t="n">
        <f aca="false">IFERROR((Counts!R92+Counts!S92+2*Counts!T92+3*Counts!U92)/Counts!Q92,"")</f>
        <v>0</v>
      </c>
      <c r="H92" s="35" t="n">
        <f aca="false">IFERROR(Counts!U92,"")</f>
        <v>0</v>
      </c>
      <c r="I92" s="36" t="n">
        <f aca="false">IFERROR(Counts!Z92/Counts!AA92,"")</f>
        <v>0.0875</v>
      </c>
      <c r="J92" s="36" t="n">
        <f aca="false">IFERROR(Counts!AB92/Counts!AA92,"")</f>
        <v>0.17725</v>
      </c>
      <c r="K92" s="37" t="n">
        <f aca="false">IFERROR((Counts!AB92-Counts!Z92)/Counts!AA92,"")</f>
        <v>0.08975</v>
      </c>
      <c r="L92" s="38" t="n">
        <f aca="false">IFERROR(Counts!Y92/Counts!P92,"")</f>
        <v>0.5</v>
      </c>
      <c r="M92" s="38" t="n">
        <f aca="false">IFERROR(Counts!V92/Counts!P92,"")</f>
        <v>0.125</v>
      </c>
      <c r="N92" s="38" t="n">
        <f aca="false">IFERROR(Counts!AD92/Counts!AC92,"")</f>
        <v>0</v>
      </c>
      <c r="O92" s="38" t="n">
        <f aca="false">IFERROR(Counts!AE92/Counts!AC92,"")</f>
        <v>0.333333333333333</v>
      </c>
      <c r="P92" s="39" t="n">
        <f aca="false">IFERROR(Counts!AG92/Counts!AF92,"")</f>
        <v>90.6</v>
      </c>
      <c r="Q92" s="38" t="n">
        <f aca="false">IFERROR(Counts!AH92/Counts!AC92,"")</f>
        <v>0.333333333333333</v>
      </c>
      <c r="R92" s="38" t="n">
        <f aca="false">IFERROR(Counts!N92/Counts!M92,"")</f>
        <v>0.352941176470588</v>
      </c>
      <c r="S92" s="38" t="n">
        <f aca="false">IFERROR(Counts!K92/Counts!J92,"")</f>
        <v>0.636363636363636</v>
      </c>
      <c r="T92" s="38" t="n">
        <f aca="false">IFERROR(Counts!I92/Counts!H92,"")</f>
        <v>0.461538461538462</v>
      </c>
      <c r="U92" s="38" t="n">
        <f aca="false">IFERROR(1-Counts!L92/Counts!K92,"")</f>
        <v>0.571428571428571</v>
      </c>
      <c r="V92" s="39" t="n">
        <f aca="false">IFERROR(Counts!AJ92/Counts!AI92,"")</f>
        <v>71.9416666666667</v>
      </c>
      <c r="W92" s="38" t="n">
        <f aca="false">IFERROR(Counts!AK92/Counts!AI92,"")</f>
        <v>0.0833333333333333</v>
      </c>
      <c r="X92" s="40" t="n">
        <f aca="false">IFERROR(Counts!O92,"")</f>
        <v>-1.594</v>
      </c>
      <c r="Y92" s="36" t="n">
        <f aca="false">IFERROR(INDEX('Season Counts'!$Y$2:$Y$740,$AF92)/INDEX('Season Counts'!$X$2:$X$740,$AF92),"")</f>
        <v>0.284619047619048</v>
      </c>
      <c r="Z92" s="37" t="n">
        <f aca="false">IFERROR(J92-Y92,"")</f>
        <v>-0.107369047619048</v>
      </c>
      <c r="AA92" s="38" t="n">
        <f aca="false">IFERROR(INDEX('Season Counts'!$K$2:$K$740,$AF92)/INDEX('Season Counts'!$J$2:$J$740,$AF92),"")</f>
        <v>0.415584415584416</v>
      </c>
      <c r="AB92" s="41" t="n">
        <f aca="false">IFERROR(R92-AA92,"")</f>
        <v>-0.0626432391138274</v>
      </c>
      <c r="AC92" s="39" t="n">
        <f aca="false">IFERROR(INDEX('Season Counts'!$AG$2:$AG$740,$AF92)/INDEX('Season Counts'!$AF$2:$AF$740,$AF92),"")</f>
        <v>71.4533333333333</v>
      </c>
      <c r="AD92" s="40" t="n">
        <f aca="false">IFERROR(V92-AC92,"")</f>
        <v>0.48833333333333</v>
      </c>
      <c r="AE92" s="4" t="str">
        <f aca="false">IF(D92&lt;Guide!$C$21,"Low PA",IF(TRIM(IF(ISNUMBER(AD92),IF(N(AD92)&lt;=-Guide!$C$24,"▼ Bat Speed  ",IF(N(AD92)&gt;=Guide!$C$24,"▲ Bat Speed  ","")),"")&amp;IF(N(Z92)&gt;=Guide!$C$22,"▲ Contact  ","")&amp;IF(N(Z92)&lt;=-Guide!$C$22,"▼ Contact  ","")&amp;IF(N(AB92)&gt;=Guide!$C$23,"▲ Chase  ","")&amp;IF(N(AB92)&lt;=-Guide!$C$23,"▼ Chase  ",""))="","Stable",TRIM(IF(ISNUMBER(AD92),IF(N(AD92)&lt;=-Guide!$C$24,"▼ Bat Speed  ",IF(N(AD92)&gt;=Guide!$C$24,"▲ Bat Speed  ","")),"")&amp;IF(N(Z92)&gt;=Guide!$C$22,"▲ Contact  ","")&amp;IF(N(Z92)&lt;=-Guide!$C$22,"▼ Contact  ","")&amp;IF(N(AB92)&gt;=Guide!$C$23,"▲ Chase  ","")&amp;IF(N(AB92)&lt;=-Guide!$C$23,"▼ Chase  ",""))))</f>
        <v>Low PA</v>
      </c>
      <c r="AF92" s="35" t="n">
        <f aca="false">MATCH(Counts!A92,'Season Counts'!$A$2:$A$740,0)</f>
        <v>21</v>
      </c>
    </row>
    <row r="93" customFormat="false" ht="15" hidden="false" customHeight="false" outlineLevel="0" collapsed="false">
      <c r="A93" s="34" t="str">
        <f aca="false">Counts!B93</f>
        <v>ATH</v>
      </c>
      <c r="B93" s="5" t="str">
        <f aca="false">Counts!C93</f>
        <v>Michael Stefanic</v>
      </c>
      <c r="C93" s="34" t="str">
        <f aca="false">Counts!F93</f>
        <v>May</v>
      </c>
      <c r="D93" s="35" t="n">
        <f aca="false">IFERROR(Counts!P93,"")</f>
        <v>5</v>
      </c>
      <c r="E93" s="36" t="n">
        <f aca="false">IFERROR(Counts!R93/Counts!Q93,"")</f>
        <v>0.4</v>
      </c>
      <c r="F93" s="36" t="n">
        <f aca="false">IFERROR((Counts!R93+Counts!V93+Counts!W93)/(Counts!Q93+Counts!V93+Counts!W93+Counts!X93),"")</f>
        <v>0.4</v>
      </c>
      <c r="G93" s="36" t="n">
        <f aca="false">IFERROR((Counts!R93+Counts!S93+2*Counts!T93+3*Counts!U93)/Counts!Q93,"")</f>
        <v>0.4</v>
      </c>
      <c r="H93" s="35" t="n">
        <f aca="false">IFERROR(Counts!U93,"")</f>
        <v>0</v>
      </c>
      <c r="I93" s="36" t="n">
        <f aca="false">IFERROR(Counts!Z93/Counts!AA93,"")</f>
        <v>0.36</v>
      </c>
      <c r="J93" s="36" t="n">
        <f aca="false">IFERROR(Counts!AB93/Counts!AA93,"")</f>
        <v>0.2324</v>
      </c>
      <c r="K93" s="37" t="n">
        <f aca="false">IFERROR((Counts!AB93-Counts!Z93)/Counts!AA93,"")</f>
        <v>-0.1276</v>
      </c>
      <c r="L93" s="38" t="n">
        <f aca="false">IFERROR(Counts!Y93/Counts!P93,"")</f>
        <v>0.2</v>
      </c>
      <c r="M93" s="38" t="n">
        <f aca="false">IFERROR(Counts!V93/Counts!P93,"")</f>
        <v>0</v>
      </c>
      <c r="N93" s="38" t="n">
        <f aca="false">IFERROR(Counts!AD93/Counts!AC93,"")</f>
        <v>0</v>
      </c>
      <c r="O93" s="38" t="n">
        <f aca="false">IFERROR(Counts!AE93/Counts!AC93,"")</f>
        <v>0</v>
      </c>
      <c r="P93" s="39" t="n">
        <f aca="false">IFERROR(Counts!AG93/Counts!AF93,"")</f>
        <v>88.775</v>
      </c>
      <c r="Q93" s="38" t="n">
        <f aca="false">IFERROR(Counts!AH93/Counts!AC93,"")</f>
        <v>0.25</v>
      </c>
      <c r="R93" s="38" t="n">
        <f aca="false">IFERROR(Counts!N93/Counts!M93,"")</f>
        <v>0.333333333333333</v>
      </c>
      <c r="S93" s="38" t="n">
        <f aca="false">IFERROR(Counts!K93/Counts!J93,"")</f>
        <v>0.6</v>
      </c>
      <c r="T93" s="38" t="n">
        <f aca="false">IFERROR(Counts!I93/Counts!H93,"")</f>
        <v>0.125</v>
      </c>
      <c r="U93" s="38" t="n">
        <f aca="false">IFERROR(1-Counts!L93/Counts!K93,"")</f>
        <v>0.833333333333333</v>
      </c>
      <c r="V93" s="39" t="n">
        <f aca="false">IFERROR(Counts!AJ93/Counts!AI93,"")</f>
        <v>62.7714285714286</v>
      </c>
      <c r="W93" s="38" t="n">
        <f aca="false">IFERROR(Counts!AK93/Counts!AI93,"")</f>
        <v>0</v>
      </c>
      <c r="X93" s="40" t="n">
        <f aca="false">IFERROR(Counts!O93,"")</f>
        <v>0.108</v>
      </c>
      <c r="Y93" s="36" t="n">
        <f aca="false">IFERROR(INDEX('Season Counts'!$Y$2:$Y$740,$AF93)/INDEX('Season Counts'!$X$2:$X$740,$AF93),"")</f>
        <v>0.329275862068966</v>
      </c>
      <c r="Z93" s="37" t="n">
        <f aca="false">IFERROR(J93-Y93,"")</f>
        <v>-0.0968758620689655</v>
      </c>
      <c r="AA93" s="38" t="n">
        <f aca="false">IFERROR(INDEX('Season Counts'!$K$2:$K$740,$AF93)/INDEX('Season Counts'!$J$2:$J$740,$AF93),"")</f>
        <v>0.229508196721311</v>
      </c>
      <c r="AB93" s="41" t="n">
        <f aca="false">IFERROR(R93-AA93,"")</f>
        <v>0.103825136612022</v>
      </c>
      <c r="AC93" s="39" t="n">
        <f aca="false">IFERROR(INDEX('Season Counts'!$AG$2:$AG$740,$AF93)/INDEX('Season Counts'!$AF$2:$AF$740,$AF93),"")</f>
        <v>64.7730769230769</v>
      </c>
      <c r="AD93" s="40" t="n">
        <f aca="false">IFERROR(V93-AC93,"")</f>
        <v>-2.00164835164835</v>
      </c>
      <c r="AE93" s="4" t="str">
        <f aca="false">IF(D93&lt;Guide!$C$21,"Low PA",IF(TRIM(IF(ISNUMBER(AD93),IF(N(AD93)&lt;=-Guide!$C$24,"▼ Bat Speed  ",IF(N(AD93)&gt;=Guide!$C$24,"▲ Bat Speed  ","")),"")&amp;IF(N(Z93)&gt;=Guide!$C$22,"▲ Contact  ","")&amp;IF(N(Z93)&lt;=-Guide!$C$22,"▼ Contact  ","")&amp;IF(N(AB93)&gt;=Guide!$C$23,"▲ Chase  ","")&amp;IF(N(AB93)&lt;=-Guide!$C$23,"▼ Chase  ",""))="","Stable",TRIM(IF(ISNUMBER(AD93),IF(N(AD93)&lt;=-Guide!$C$24,"▼ Bat Speed  ",IF(N(AD93)&gt;=Guide!$C$24,"▲ Bat Speed  ","")),"")&amp;IF(N(Z93)&gt;=Guide!$C$22,"▲ Contact  ","")&amp;IF(N(Z93)&lt;=-Guide!$C$22,"▼ Contact  ","")&amp;IF(N(AB93)&gt;=Guide!$C$23,"▲ Chase  ","")&amp;IF(N(AB93)&lt;=-Guide!$C$23,"▼ Chase  ",""))))</f>
        <v>Low PA</v>
      </c>
      <c r="AF93" s="35" t="n">
        <f aca="false">MATCH(Counts!A93,'Season Counts'!$A$2:$A$740,0)</f>
        <v>22</v>
      </c>
    </row>
    <row r="94" customFormat="false" ht="15" hidden="false" customHeight="false" outlineLevel="0" collapsed="false">
      <c r="A94" s="34" t="str">
        <f aca="false">Counts!B94</f>
        <v>ATH</v>
      </c>
      <c r="B94" s="5" t="str">
        <f aca="false">Counts!C94</f>
        <v>Michael Stefanic</v>
      </c>
      <c r="C94" s="34" t="str">
        <f aca="false">Counts!F94</f>
        <v>Aug</v>
      </c>
      <c r="D94" s="35" t="n">
        <f aca="false">IFERROR(Counts!P94,"")</f>
        <v>3</v>
      </c>
      <c r="E94" s="36" t="n">
        <f aca="false">IFERROR(Counts!R94/Counts!Q94,"")</f>
        <v>0.333333333333333</v>
      </c>
      <c r="F94" s="36" t="n">
        <f aca="false">IFERROR((Counts!R94+Counts!V94+Counts!W94)/(Counts!Q94+Counts!V94+Counts!W94+Counts!X94),"")</f>
        <v>0.333333333333333</v>
      </c>
      <c r="G94" s="36" t="n">
        <f aca="false">IFERROR((Counts!R94+Counts!S94+2*Counts!T94+3*Counts!U94)/Counts!Q94,"")</f>
        <v>0.666666666666667</v>
      </c>
      <c r="H94" s="35" t="n">
        <f aca="false">IFERROR(Counts!U94,"")</f>
        <v>0</v>
      </c>
      <c r="I94" s="36" t="n">
        <f aca="false">IFERROR(Counts!Z94/Counts!AA94,"")</f>
        <v>0.416666666666667</v>
      </c>
      <c r="J94" s="36" t="n">
        <f aca="false">IFERROR(Counts!AB94/Counts!AA94,"")</f>
        <v>0.354</v>
      </c>
      <c r="K94" s="37" t="n">
        <f aca="false">IFERROR((Counts!AB94-Counts!Z94)/Counts!AA94,"")</f>
        <v>-0.0626666666666667</v>
      </c>
      <c r="L94" s="38" t="n">
        <f aca="false">IFERROR(Counts!Y94/Counts!P94,"")</f>
        <v>0</v>
      </c>
      <c r="M94" s="38" t="n">
        <f aca="false">IFERROR(Counts!V94/Counts!P94,"")</f>
        <v>0</v>
      </c>
      <c r="N94" s="38" t="n">
        <f aca="false">IFERROR(Counts!AD94/Counts!AC94,"")</f>
        <v>0</v>
      </c>
      <c r="O94" s="38" t="n">
        <f aca="false">IFERROR(Counts!AE94/Counts!AC94,"")</f>
        <v>0.333333333333333</v>
      </c>
      <c r="P94" s="39" t="n">
        <f aca="false">IFERROR(Counts!AG94/Counts!AF94,"")</f>
        <v>88.9666666666667</v>
      </c>
      <c r="Q94" s="38" t="n">
        <f aca="false">IFERROR(Counts!AH94/Counts!AC94,"")</f>
        <v>0.333333333333333</v>
      </c>
      <c r="R94" s="38" t="n">
        <f aca="false">IFERROR(Counts!N94/Counts!M94,"")</f>
        <v>0.5</v>
      </c>
      <c r="S94" s="38" t="n">
        <f aca="false">IFERROR(Counts!K94/Counts!J94,"")</f>
        <v>0.454545454545455</v>
      </c>
      <c r="T94" s="38" t="n">
        <f aca="false">IFERROR(Counts!I94/Counts!H94,"")</f>
        <v>0.142857142857143</v>
      </c>
      <c r="U94" s="38" t="n">
        <f aca="false">IFERROR(1-Counts!L94/Counts!K94,"")</f>
        <v>0.8</v>
      </c>
      <c r="V94" s="39" t="n">
        <f aca="false">IFERROR(Counts!AJ94/Counts!AI94,"")</f>
        <v>67.6666666666667</v>
      </c>
      <c r="W94" s="38" t="n">
        <f aca="false">IFERROR(Counts!AK94/Counts!AI94,"")</f>
        <v>0.166666666666667</v>
      </c>
      <c r="X94" s="40" t="n">
        <f aca="false">IFERROR(Counts!O94,"")</f>
        <v>0.196</v>
      </c>
      <c r="Y94" s="36" t="n">
        <f aca="false">IFERROR(INDEX('Season Counts'!$Y$2:$Y$740,$AF94)/INDEX('Season Counts'!$X$2:$X$740,$AF94),"")</f>
        <v>0.329275862068966</v>
      </c>
      <c r="Z94" s="37" t="n">
        <f aca="false">IFERROR(J94-Y94,"")</f>
        <v>0.0247241379310346</v>
      </c>
      <c r="AA94" s="38" t="n">
        <f aca="false">IFERROR(INDEX('Season Counts'!$K$2:$K$740,$AF94)/INDEX('Season Counts'!$J$2:$J$740,$AF94),"")</f>
        <v>0.229508196721311</v>
      </c>
      <c r="AB94" s="41" t="n">
        <f aca="false">IFERROR(R94-AA94,"")</f>
        <v>0.270491803278689</v>
      </c>
      <c r="AC94" s="39" t="n">
        <f aca="false">IFERROR(INDEX('Season Counts'!$AG$2:$AG$740,$AF94)/INDEX('Season Counts'!$AF$2:$AF$740,$AF94),"")</f>
        <v>64.7730769230769</v>
      </c>
      <c r="AD94" s="40" t="n">
        <f aca="false">IFERROR(V94-AC94,"")</f>
        <v>2.89358974358976</v>
      </c>
      <c r="AE94" s="4" t="str">
        <f aca="false">IF(D94&lt;Guide!$C$21,"Low PA",IF(TRIM(IF(ISNUMBER(AD94),IF(N(AD94)&lt;=-Guide!$C$24,"▼ Bat Speed  ",IF(N(AD94)&gt;=Guide!$C$24,"▲ Bat Speed  ","")),"")&amp;IF(N(Z94)&gt;=Guide!$C$22,"▲ Contact  ","")&amp;IF(N(Z94)&lt;=-Guide!$C$22,"▼ Contact  ","")&amp;IF(N(AB94)&gt;=Guide!$C$23,"▲ Chase  ","")&amp;IF(N(AB94)&lt;=-Guide!$C$23,"▼ Chase  ",""))="","Stable",TRIM(IF(ISNUMBER(AD94),IF(N(AD94)&lt;=-Guide!$C$24,"▼ Bat Speed  ",IF(N(AD94)&gt;=Guide!$C$24,"▲ Bat Speed  ","")),"")&amp;IF(N(Z94)&gt;=Guide!$C$22,"▲ Contact  ","")&amp;IF(N(Z94)&lt;=-Guide!$C$22,"▼ Contact  ","")&amp;IF(N(AB94)&gt;=Guide!$C$23,"▲ Chase  ","")&amp;IF(N(AB94)&lt;=-Guide!$C$23,"▼ Chase  ",""))))</f>
        <v>Low PA</v>
      </c>
      <c r="AF94" s="35" t="n">
        <f aca="false">MATCH(Counts!A94,'Season Counts'!$A$2:$A$740,0)</f>
        <v>22</v>
      </c>
    </row>
    <row r="95" customFormat="false" ht="15" hidden="false" customHeight="false" outlineLevel="0" collapsed="false">
      <c r="A95" s="34" t="str">
        <f aca="false">Counts!B95</f>
        <v>ATH</v>
      </c>
      <c r="B95" s="5" t="str">
        <f aca="false">Counts!C95</f>
        <v>Michael Stefanic</v>
      </c>
      <c r="C95" s="34" t="str">
        <f aca="false">Counts!F95</f>
        <v>Sep</v>
      </c>
      <c r="D95" s="35" t="n">
        <f aca="false">IFERROR(Counts!P95,"")</f>
        <v>21</v>
      </c>
      <c r="E95" s="36" t="n">
        <f aca="false">IFERROR(Counts!R95/Counts!Q95,"")</f>
        <v>0.333333333333333</v>
      </c>
      <c r="F95" s="36" t="n">
        <f aca="false">IFERROR((Counts!R95+Counts!V95+Counts!W95)/(Counts!Q95+Counts!V95+Counts!W95+Counts!X95),"")</f>
        <v>0.428571428571429</v>
      </c>
      <c r="G95" s="36" t="n">
        <f aca="false">IFERROR((Counts!R95+Counts!S95+2*Counts!T95+3*Counts!U95)/Counts!Q95,"")</f>
        <v>0.333333333333333</v>
      </c>
      <c r="H95" s="35" t="n">
        <f aca="false">IFERROR(Counts!U95,"")</f>
        <v>0</v>
      </c>
      <c r="I95" s="36" t="n">
        <f aca="false">IFERROR(Counts!Z95/Counts!AA95,"")</f>
        <v>0.357142857142857</v>
      </c>
      <c r="J95" s="36" t="n">
        <f aca="false">IFERROR(Counts!AB95/Counts!AA95,"")</f>
        <v>0.348809523809524</v>
      </c>
      <c r="K95" s="37" t="n">
        <f aca="false">IFERROR((Counts!AB95-Counts!Z95)/Counts!AA95,"")</f>
        <v>-0.00833333333333333</v>
      </c>
      <c r="L95" s="38" t="n">
        <f aca="false">IFERROR(Counts!Y95/Counts!P95,"")</f>
        <v>0.238095238095238</v>
      </c>
      <c r="M95" s="38" t="n">
        <f aca="false">IFERROR(Counts!V95/Counts!P95,"")</f>
        <v>0.142857142857143</v>
      </c>
      <c r="N95" s="38" t="n">
        <f aca="false">IFERROR(Counts!AD95/Counts!AC95,"")</f>
        <v>0</v>
      </c>
      <c r="O95" s="38" t="n">
        <f aca="false">IFERROR(Counts!AE95/Counts!AC95,"")</f>
        <v>0.384615384615385</v>
      </c>
      <c r="P95" s="39" t="n">
        <f aca="false">IFERROR(Counts!AG95/Counts!AF95,"")</f>
        <v>90.8384615384615</v>
      </c>
      <c r="Q95" s="38" t="n">
        <f aca="false">IFERROR(Counts!AH95/Counts!AC95,"")</f>
        <v>0.384615384615385</v>
      </c>
      <c r="R95" s="38" t="n">
        <f aca="false">IFERROR(Counts!N95/Counts!M95,"")</f>
        <v>0.196078431372549</v>
      </c>
      <c r="S95" s="38" t="n">
        <f aca="false">IFERROR(Counts!K95/Counts!J95,"")</f>
        <v>0.673469387755102</v>
      </c>
      <c r="T95" s="38" t="n">
        <f aca="false">IFERROR(Counts!I95/Counts!H95,"")</f>
        <v>0.0930232558139535</v>
      </c>
      <c r="U95" s="38" t="n">
        <f aca="false">IFERROR(1-Counts!L95/Counts!K95,"")</f>
        <v>0.939393939393939</v>
      </c>
      <c r="V95" s="39" t="n">
        <f aca="false">IFERROR(Counts!AJ95/Counts!AI95,"")</f>
        <v>64.6871794871795</v>
      </c>
      <c r="W95" s="38" t="n">
        <f aca="false">IFERROR(Counts!AK95/Counts!AI95,"")</f>
        <v>0</v>
      </c>
      <c r="X95" s="40" t="n">
        <f aca="false">IFERROR(Counts!O95,"")</f>
        <v>0.474</v>
      </c>
      <c r="Y95" s="36" t="n">
        <f aca="false">IFERROR(INDEX('Season Counts'!$Y$2:$Y$740,$AF95)/INDEX('Season Counts'!$X$2:$X$740,$AF95),"")</f>
        <v>0.329275862068966</v>
      </c>
      <c r="Z95" s="37" t="n">
        <f aca="false">IFERROR(J95-Y95,"")</f>
        <v>0.0195336617405583</v>
      </c>
      <c r="AA95" s="38" t="n">
        <f aca="false">IFERROR(INDEX('Season Counts'!$K$2:$K$740,$AF95)/INDEX('Season Counts'!$J$2:$J$740,$AF95),"")</f>
        <v>0.229508196721311</v>
      </c>
      <c r="AB95" s="41" t="n">
        <f aca="false">IFERROR(R95-AA95,"")</f>
        <v>-0.0334297653487625</v>
      </c>
      <c r="AC95" s="39" t="n">
        <f aca="false">IFERROR(INDEX('Season Counts'!$AG$2:$AG$740,$AF95)/INDEX('Season Counts'!$AF$2:$AF$740,$AF95),"")</f>
        <v>64.7730769230769</v>
      </c>
      <c r="AD95" s="40" t="n">
        <f aca="false">IFERROR(V95-AC95,"")</f>
        <v>-0.0858974358974223</v>
      </c>
      <c r="AE95" s="4" t="str">
        <f aca="false">IF(D95&lt;Guide!$C$21,"Low PA",IF(TRIM(IF(ISNUMBER(AD95),IF(N(AD95)&lt;=-Guide!$C$24,"▼ Bat Speed  ",IF(N(AD95)&gt;=Guide!$C$24,"▲ Bat Speed  ","")),"")&amp;IF(N(Z95)&gt;=Guide!$C$22,"▲ Contact  ","")&amp;IF(N(Z95)&lt;=-Guide!$C$22,"▼ Contact  ","")&amp;IF(N(AB95)&gt;=Guide!$C$23,"▲ Chase  ","")&amp;IF(N(AB95)&lt;=-Guide!$C$23,"▼ Chase  ",""))="","Stable",TRIM(IF(ISNUMBER(AD95),IF(N(AD95)&lt;=-Guide!$C$24,"▼ Bat Speed  ",IF(N(AD95)&gt;=Guide!$C$24,"▲ Bat Speed  ","")),"")&amp;IF(N(Z95)&gt;=Guide!$C$22,"▲ Contact  ","")&amp;IF(N(Z95)&lt;=-Guide!$C$22,"▼ Contact  ","")&amp;IF(N(AB95)&gt;=Guide!$C$23,"▲ Chase  ","")&amp;IF(N(AB95)&lt;=-Guide!$C$23,"▼ Chase  ",""))))</f>
        <v>Low PA</v>
      </c>
      <c r="AF95" s="35" t="n">
        <f aca="false">MATCH(Counts!A95,'Season Counts'!$A$2:$A$740,0)</f>
        <v>22</v>
      </c>
    </row>
    <row r="96" customFormat="false" ht="15" hidden="false" customHeight="false" outlineLevel="0" collapsed="false">
      <c r="A96" s="34" t="str">
        <f aca="false">Counts!B96</f>
        <v>ATH</v>
      </c>
      <c r="B96" s="5" t="str">
        <f aca="false">Counts!C96</f>
        <v>Joey Meneses</v>
      </c>
      <c r="C96" s="34" t="str">
        <f aca="false">Counts!F96</f>
        <v>Jun</v>
      </c>
      <c r="D96" s="35" t="n">
        <f aca="false">IFERROR(Counts!P96,"")</f>
        <v>18</v>
      </c>
      <c r="E96" s="36" t="n">
        <f aca="false">IFERROR(Counts!R96/Counts!Q96,"")</f>
        <v>0.142857142857143</v>
      </c>
      <c r="F96" s="36" t="n">
        <f aca="false">IFERROR((Counts!R96+Counts!V96+Counts!W96)/(Counts!Q96+Counts!V96+Counts!W96+Counts!X96),"")</f>
        <v>0.277777777777778</v>
      </c>
      <c r="G96" s="36" t="n">
        <f aca="false">IFERROR((Counts!R96+Counts!S96+2*Counts!T96+3*Counts!U96)/Counts!Q96,"")</f>
        <v>0.142857142857143</v>
      </c>
      <c r="H96" s="35" t="n">
        <f aca="false">IFERROR(Counts!U96,"")</f>
        <v>0</v>
      </c>
      <c r="I96" s="36" t="n">
        <f aca="false">IFERROR(Counts!Z96/Counts!AA96,"")</f>
        <v>0.216666666666667</v>
      </c>
      <c r="J96" s="36" t="n">
        <f aca="false">IFERROR(Counts!AB96/Counts!AA96,"")</f>
        <v>0.349</v>
      </c>
      <c r="K96" s="37" t="n">
        <f aca="false">IFERROR((Counts!AB96-Counts!Z96)/Counts!AA96,"")</f>
        <v>0.132333333333333</v>
      </c>
      <c r="L96" s="38" t="n">
        <f aca="false">IFERROR(Counts!Y96/Counts!P96,"")</f>
        <v>0.111111111111111</v>
      </c>
      <c r="M96" s="38" t="n">
        <f aca="false">IFERROR(Counts!V96/Counts!P96,"")</f>
        <v>0.166666666666667</v>
      </c>
      <c r="N96" s="38" t="n">
        <f aca="false">IFERROR(Counts!AD96/Counts!AC96,"")</f>
        <v>0</v>
      </c>
      <c r="O96" s="38" t="n">
        <f aca="false">IFERROR(Counts!AE96/Counts!AC96,"")</f>
        <v>0.615384615384615</v>
      </c>
      <c r="P96" s="39" t="n">
        <f aca="false">IFERROR(Counts!AG96/Counts!AF96,"")</f>
        <v>92.3923076923077</v>
      </c>
      <c r="Q96" s="38" t="n">
        <f aca="false">IFERROR(Counts!AH96/Counts!AC96,"")</f>
        <v>0.153846153846154</v>
      </c>
      <c r="R96" s="38" t="n">
        <f aca="false">IFERROR(Counts!N96/Counts!M96,"")</f>
        <v>0.294117647058824</v>
      </c>
      <c r="S96" s="38" t="n">
        <f aca="false">IFERROR(Counts!K96/Counts!J96,"")</f>
        <v>0.583333333333333</v>
      </c>
      <c r="T96" s="38" t="n">
        <f aca="false">IFERROR(Counts!I96/Counts!H96,"")</f>
        <v>0.125</v>
      </c>
      <c r="U96" s="38" t="n">
        <f aca="false">IFERROR(1-Counts!L96/Counts!K96,"")</f>
        <v>0.857142857142857</v>
      </c>
      <c r="V96" s="39" t="n">
        <f aca="false">IFERROR(Counts!AJ96/Counts!AI96,"")</f>
        <v>70.9238095238095</v>
      </c>
      <c r="W96" s="38" t="n">
        <f aca="false">IFERROR(Counts!AK96/Counts!AI96,"")</f>
        <v>0.285714285714286</v>
      </c>
      <c r="X96" s="40" t="n">
        <f aca="false">IFERROR(Counts!O96,"")</f>
        <v>-1.403</v>
      </c>
      <c r="Y96" s="36" t="n">
        <f aca="false">IFERROR(INDEX('Season Counts'!$Y$2:$Y$740,$AF96)/INDEX('Season Counts'!$X$2:$X$740,$AF96),"")</f>
        <v>0.32652</v>
      </c>
      <c r="Z96" s="37" t="n">
        <f aca="false">IFERROR(J96-Y96,"")</f>
        <v>0.0224799999999999</v>
      </c>
      <c r="AA96" s="38" t="n">
        <f aca="false">IFERROR(INDEX('Season Counts'!$K$2:$K$740,$AF96)/INDEX('Season Counts'!$J$2:$J$740,$AF96),"")</f>
        <v>0.333333333333333</v>
      </c>
      <c r="AB96" s="41" t="n">
        <f aca="false">IFERROR(R96-AA96,"")</f>
        <v>-0.0392156862745098</v>
      </c>
      <c r="AC96" s="39" t="n">
        <f aca="false">IFERROR(INDEX('Season Counts'!$AG$2:$AG$740,$AF96)/INDEX('Season Counts'!$AF$2:$AF$740,$AF96),"")</f>
        <v>70.6678571428571</v>
      </c>
      <c r="AD96" s="40" t="n">
        <f aca="false">IFERROR(V96-AC96,"")</f>
        <v>0.25595238095238</v>
      </c>
      <c r="AE96" s="4" t="str">
        <f aca="false">IF(D96&lt;Guide!$C$21,"Low PA",IF(TRIM(IF(ISNUMBER(AD96),IF(N(AD96)&lt;=-Guide!$C$24,"▼ Bat Speed  ",IF(N(AD96)&gt;=Guide!$C$24,"▲ Bat Speed  ","")),"")&amp;IF(N(Z96)&gt;=Guide!$C$22,"▲ Contact  ","")&amp;IF(N(Z96)&lt;=-Guide!$C$22,"▼ Contact  ","")&amp;IF(N(AB96)&gt;=Guide!$C$23,"▲ Chase  ","")&amp;IF(N(AB96)&lt;=-Guide!$C$23,"▼ Chase  ",""))="","Stable",TRIM(IF(ISNUMBER(AD96),IF(N(AD96)&lt;=-Guide!$C$24,"▼ Bat Speed  ",IF(N(AD96)&gt;=Guide!$C$24,"▲ Bat Speed  ","")),"")&amp;IF(N(Z96)&gt;=Guide!$C$22,"▲ Contact  ","")&amp;IF(N(Z96)&lt;=-Guide!$C$22,"▼ Contact  ","")&amp;IF(N(AB96)&gt;=Guide!$C$23,"▲ Chase  ","")&amp;IF(N(AB96)&lt;=-Guide!$C$23,"▼ Chase  ",""))))</f>
        <v>Low PA</v>
      </c>
      <c r="AF96" s="35" t="n">
        <f aca="false">MATCH(Counts!A96,'Season Counts'!$A$2:$A$740,0)</f>
        <v>23</v>
      </c>
    </row>
    <row r="97" customFormat="false" ht="15" hidden="false" customHeight="false" outlineLevel="0" collapsed="false">
      <c r="A97" s="34" t="str">
        <f aca="false">Counts!B97</f>
        <v>ATH</v>
      </c>
      <c r="B97" s="5" t="str">
        <f aca="false">Counts!C97</f>
        <v>Joey Meneses</v>
      </c>
      <c r="C97" s="34" t="str">
        <f aca="false">Counts!F97</f>
        <v>Jul</v>
      </c>
      <c r="D97" s="35" t="n">
        <f aca="false">IFERROR(Counts!P97,"")</f>
        <v>7</v>
      </c>
      <c r="E97" s="36" t="n">
        <f aca="false">IFERROR(Counts!R97/Counts!Q97,"")</f>
        <v>0.166666666666667</v>
      </c>
      <c r="F97" s="36" t="n">
        <f aca="false">IFERROR((Counts!R97+Counts!V97+Counts!W97)/(Counts!Q97+Counts!V97+Counts!W97+Counts!X97),"")</f>
        <v>0.285714285714286</v>
      </c>
      <c r="G97" s="36" t="n">
        <f aca="false">IFERROR((Counts!R97+Counts!S97+2*Counts!T97+3*Counts!U97)/Counts!Q97,"")</f>
        <v>0.166666666666667</v>
      </c>
      <c r="H97" s="35" t="n">
        <f aca="false">IFERROR(Counts!U97,"")</f>
        <v>0</v>
      </c>
      <c r="I97" s="36" t="n">
        <f aca="false">IFERROR(Counts!Z97/Counts!AA97,"")</f>
        <v>0.228571428571429</v>
      </c>
      <c r="J97" s="36" t="n">
        <f aca="false">IFERROR(Counts!AB97/Counts!AA97,"")</f>
        <v>0.268714285714286</v>
      </c>
      <c r="K97" s="37" t="n">
        <f aca="false">IFERROR((Counts!AB97-Counts!Z97)/Counts!AA97,"")</f>
        <v>0.0401428571428571</v>
      </c>
      <c r="L97" s="38" t="n">
        <f aca="false">IFERROR(Counts!Y97/Counts!P97,"")</f>
        <v>0.285714285714286</v>
      </c>
      <c r="M97" s="38" t="n">
        <f aca="false">IFERROR(Counts!V97/Counts!P97,"")</f>
        <v>0</v>
      </c>
      <c r="N97" s="38" t="n">
        <f aca="false">IFERROR(Counts!AD97/Counts!AC97,"")</f>
        <v>0</v>
      </c>
      <c r="O97" s="38" t="n">
        <f aca="false">IFERROR(Counts!AE97/Counts!AC97,"")</f>
        <v>0.5</v>
      </c>
      <c r="P97" s="39" t="n">
        <f aca="false">IFERROR(Counts!AG97/Counts!AF97,"")</f>
        <v>93.7</v>
      </c>
      <c r="Q97" s="38" t="n">
        <f aca="false">IFERROR(Counts!AH97/Counts!AC97,"")</f>
        <v>0.5</v>
      </c>
      <c r="R97" s="38" t="n">
        <f aca="false">IFERROR(Counts!N97/Counts!M97,"")</f>
        <v>0.454545454545455</v>
      </c>
      <c r="S97" s="38" t="n">
        <f aca="false">IFERROR(Counts!K97/Counts!J97,"")</f>
        <v>0.714285714285714</v>
      </c>
      <c r="T97" s="38" t="n">
        <f aca="false">IFERROR(Counts!I97/Counts!H97,"")</f>
        <v>0.4</v>
      </c>
      <c r="U97" s="38" t="n">
        <f aca="false">IFERROR(1-Counts!L97/Counts!K97,"")</f>
        <v>1</v>
      </c>
      <c r="V97" s="39" t="n">
        <f aca="false">IFERROR(Counts!AJ97/Counts!AI97,"")</f>
        <v>69.9</v>
      </c>
      <c r="W97" s="38" t="n">
        <f aca="false">IFERROR(Counts!AK97/Counts!AI97,"")</f>
        <v>0.285714285714286</v>
      </c>
      <c r="X97" s="40" t="n">
        <f aca="false">IFERROR(Counts!O97,"")</f>
        <v>-0.56</v>
      </c>
      <c r="Y97" s="36" t="n">
        <f aca="false">IFERROR(INDEX('Season Counts'!$Y$2:$Y$740,$AF97)/INDEX('Season Counts'!$X$2:$X$740,$AF97),"")</f>
        <v>0.32652</v>
      </c>
      <c r="Z97" s="37" t="n">
        <f aca="false">IFERROR(J97-Y97,"")</f>
        <v>-0.0578057142857143</v>
      </c>
      <c r="AA97" s="38" t="n">
        <f aca="false">IFERROR(INDEX('Season Counts'!$K$2:$K$740,$AF97)/INDEX('Season Counts'!$J$2:$J$740,$AF97),"")</f>
        <v>0.333333333333333</v>
      </c>
      <c r="AB97" s="41" t="n">
        <f aca="false">IFERROR(R97-AA97,"")</f>
        <v>0.121212121212121</v>
      </c>
      <c r="AC97" s="39" t="n">
        <f aca="false">IFERROR(INDEX('Season Counts'!$AG$2:$AG$740,$AF97)/INDEX('Season Counts'!$AF$2:$AF$740,$AF97),"")</f>
        <v>70.6678571428571</v>
      </c>
      <c r="AD97" s="40" t="n">
        <f aca="false">IFERROR(V97-AC97,"")</f>
        <v>-0.767857142857139</v>
      </c>
      <c r="AE97" s="4" t="str">
        <f aca="false">IF(D97&lt;Guide!$C$21,"Low PA",IF(TRIM(IF(ISNUMBER(AD97),IF(N(AD97)&lt;=-Guide!$C$24,"▼ Bat Speed  ",IF(N(AD97)&gt;=Guide!$C$24,"▲ Bat Speed  ","")),"")&amp;IF(N(Z97)&gt;=Guide!$C$22,"▲ Contact  ","")&amp;IF(N(Z97)&lt;=-Guide!$C$22,"▼ Contact  ","")&amp;IF(N(AB97)&gt;=Guide!$C$23,"▲ Chase  ","")&amp;IF(N(AB97)&lt;=-Guide!$C$23,"▼ Chase  ",""))="","Stable",TRIM(IF(ISNUMBER(AD97),IF(N(AD97)&lt;=-Guide!$C$24,"▼ Bat Speed  ",IF(N(AD97)&gt;=Guide!$C$24,"▲ Bat Speed  ","")),"")&amp;IF(N(Z97)&gt;=Guide!$C$22,"▲ Contact  ","")&amp;IF(N(Z97)&lt;=-Guide!$C$22,"▼ Contact  ","")&amp;IF(N(AB97)&gt;=Guide!$C$23,"▲ Chase  ","")&amp;IF(N(AB97)&lt;=-Guide!$C$23,"▼ Chase  ",""))))</f>
        <v>Low PA</v>
      </c>
      <c r="AF97" s="35" t="n">
        <f aca="false">MATCH(Counts!A97,'Season Counts'!$A$2:$A$740,0)</f>
        <v>23</v>
      </c>
    </row>
    <row r="98" customFormat="false" ht="15" hidden="false" customHeight="false" outlineLevel="0" collapsed="false">
      <c r="A98" s="34" t="str">
        <f aca="false">Counts!B98</f>
        <v>ATH</v>
      </c>
      <c r="B98" s="5" t="str">
        <f aca="false">Counts!C98</f>
        <v>Andy Ibáñez</v>
      </c>
      <c r="C98" s="34" t="str">
        <f aca="false">Counts!F98</f>
        <v>Mar-Apr</v>
      </c>
      <c r="D98" s="35" t="n">
        <f aca="false">IFERROR(Counts!P98,"")</f>
        <v>18</v>
      </c>
      <c r="E98" s="36" t="n">
        <f aca="false">IFERROR(Counts!R98/Counts!Q98,"")</f>
        <v>0.117647058823529</v>
      </c>
      <c r="F98" s="36" t="n">
        <f aca="false">IFERROR((Counts!R98+Counts!V98+Counts!W98)/(Counts!Q98+Counts!V98+Counts!W98+Counts!X98),"")</f>
        <v>0.166666666666667</v>
      </c>
      <c r="G98" s="36" t="n">
        <f aca="false">IFERROR((Counts!R98+Counts!S98+2*Counts!T98+3*Counts!U98)/Counts!Q98,"")</f>
        <v>0.117647058823529</v>
      </c>
      <c r="H98" s="35" t="n">
        <f aca="false">IFERROR(Counts!U98,"")</f>
        <v>0</v>
      </c>
      <c r="I98" s="36" t="n">
        <f aca="false">IFERROR(Counts!Z98/Counts!AA98,"")</f>
        <v>0.138888888888889</v>
      </c>
      <c r="J98" s="36" t="n">
        <f aca="false">IFERROR(Counts!AB98/Counts!AA98,"")</f>
        <v>0.211333333333333</v>
      </c>
      <c r="K98" s="37" t="n">
        <f aca="false">IFERROR((Counts!AB98-Counts!Z98)/Counts!AA98,"")</f>
        <v>0.0724444444444444</v>
      </c>
      <c r="L98" s="38" t="n">
        <f aca="false">IFERROR(Counts!Y98/Counts!P98,"")</f>
        <v>0.111111111111111</v>
      </c>
      <c r="M98" s="38" t="n">
        <f aca="false">IFERROR(Counts!V98/Counts!P98,"")</f>
        <v>0.0555555555555556</v>
      </c>
      <c r="N98" s="38" t="n">
        <f aca="false">IFERROR(Counts!AD98/Counts!AC98,"")</f>
        <v>0</v>
      </c>
      <c r="O98" s="38" t="n">
        <f aca="false">IFERROR(Counts!AE98/Counts!AC98,"")</f>
        <v>0.266666666666667</v>
      </c>
      <c r="P98" s="39" t="n">
        <f aca="false">IFERROR(Counts!AG98/Counts!AF98,"")</f>
        <v>87.3666666666667</v>
      </c>
      <c r="Q98" s="38" t="n">
        <f aca="false">IFERROR(Counts!AH98/Counts!AC98,"")</f>
        <v>0.266666666666667</v>
      </c>
      <c r="R98" s="38" t="n">
        <f aca="false">IFERROR(Counts!N98/Counts!M98,"")</f>
        <v>0.454545454545455</v>
      </c>
      <c r="S98" s="38" t="n">
        <f aca="false">IFERROR(Counts!K98/Counts!J98,"")</f>
        <v>0.8125</v>
      </c>
      <c r="T98" s="38" t="n">
        <f aca="false">IFERROR(Counts!I98/Counts!H98,"")</f>
        <v>0.138888888888889</v>
      </c>
      <c r="U98" s="38" t="n">
        <f aca="false">IFERROR(1-Counts!L98/Counts!K98,"")</f>
        <v>0.923076923076923</v>
      </c>
      <c r="V98" s="39" t="n">
        <f aca="false">IFERROR(Counts!AJ98/Counts!AI98,"")</f>
        <v>69.9147058823529</v>
      </c>
      <c r="W98" s="38" t="n">
        <f aca="false">IFERROR(Counts!AK98/Counts!AI98,"")</f>
        <v>0.0294117647058824</v>
      </c>
      <c r="X98" s="40" t="n">
        <f aca="false">IFERROR(Counts!O98,"")</f>
        <v>-1.948</v>
      </c>
      <c r="Y98" s="36" t="n">
        <f aca="false">IFERROR(INDEX('Season Counts'!$Y$2:$Y$740,$AF98)/INDEX('Season Counts'!$X$2:$X$740,$AF98),"")</f>
        <v>0.211333333333333</v>
      </c>
      <c r="Z98" s="37" t="n">
        <f aca="false">IFERROR(J98-Y98,"")</f>
        <v>0</v>
      </c>
      <c r="AA98" s="38" t="n">
        <f aca="false">IFERROR(INDEX('Season Counts'!$K$2:$K$740,$AF98)/INDEX('Season Counts'!$J$2:$J$740,$AF98),"")</f>
        <v>0.454545454545455</v>
      </c>
      <c r="AB98" s="41" t="n">
        <f aca="false">IFERROR(R98-AA98,"")</f>
        <v>0</v>
      </c>
      <c r="AC98" s="39" t="n">
        <f aca="false">IFERROR(INDEX('Season Counts'!$AG$2:$AG$740,$AF98)/INDEX('Season Counts'!$AF$2:$AF$740,$AF98),"")</f>
        <v>69.9147058823529</v>
      </c>
      <c r="AD98" s="40" t="n">
        <f aca="false">IFERROR(V98-AC98,"")</f>
        <v>0</v>
      </c>
      <c r="AE98" s="4" t="str">
        <f aca="false">IF(D98&lt;Guide!$C$21,"Low PA",IF(TRIM(IF(ISNUMBER(AD98),IF(N(AD98)&lt;=-Guide!$C$24,"▼ Bat Speed  ",IF(N(AD98)&gt;=Guide!$C$24,"▲ Bat Speed  ","")),"")&amp;IF(N(Z98)&gt;=Guide!$C$22,"▲ Contact  ","")&amp;IF(N(Z98)&lt;=-Guide!$C$22,"▼ Contact  ","")&amp;IF(N(AB98)&gt;=Guide!$C$23,"▲ Chase  ","")&amp;IF(N(AB98)&lt;=-Guide!$C$23,"▼ Chase  ",""))="","Stable",TRIM(IF(ISNUMBER(AD98),IF(N(AD98)&lt;=-Guide!$C$24,"▼ Bat Speed  ",IF(N(AD98)&gt;=Guide!$C$24,"▲ Bat Speed  ","")),"")&amp;IF(N(Z98)&gt;=Guide!$C$22,"▲ Contact  ","")&amp;IF(N(Z98)&lt;=-Guide!$C$22,"▼ Contact  ","")&amp;IF(N(AB98)&gt;=Guide!$C$23,"▲ Chase  ","")&amp;IF(N(AB98)&lt;=-Guide!$C$23,"▼ Chase  ",""))))</f>
        <v>Low PA</v>
      </c>
      <c r="AF98" s="35" t="n">
        <f aca="false">MATCH(Counts!A98,'Season Counts'!$A$2:$A$740,0)</f>
        <v>24</v>
      </c>
    </row>
    <row r="99" customFormat="false" ht="15" hidden="false" customHeight="false" outlineLevel="0" collapsed="false">
      <c r="A99" s="34" t="str">
        <f aca="false">Counts!B99</f>
        <v>ATH</v>
      </c>
      <c r="B99" s="5" t="str">
        <f aca="false">Counts!C99</f>
        <v>Jonathan Ornelas</v>
      </c>
      <c r="C99" s="34" t="str">
        <f aca="false">Counts!F99</f>
        <v>Jul</v>
      </c>
      <c r="D99" s="35" t="n">
        <f aca="false">IFERROR(Counts!P99,"")</f>
        <v>1</v>
      </c>
      <c r="E99" s="36" t="n">
        <f aca="false">IFERROR(Counts!R99/Counts!Q99,"")</f>
        <v>0</v>
      </c>
      <c r="F99" s="36" t="n">
        <f aca="false">IFERROR((Counts!R99+Counts!V99+Counts!W99)/(Counts!Q99+Counts!V99+Counts!W99+Counts!X99),"")</f>
        <v>0</v>
      </c>
      <c r="G99" s="36" t="n">
        <f aca="false">IFERROR((Counts!R99+Counts!S99+2*Counts!T99+3*Counts!U99)/Counts!Q99,"")</f>
        <v>0</v>
      </c>
      <c r="H99" s="35" t="n">
        <f aca="false">IFERROR(Counts!U99,"")</f>
        <v>0</v>
      </c>
      <c r="I99" s="36" t="n">
        <f aca="false">IFERROR(Counts!Z99/Counts!AA99,"")</f>
        <v>0</v>
      </c>
      <c r="J99" s="36" t="n">
        <f aca="false">IFERROR(Counts!AB99/Counts!AA99,"")</f>
        <v>0</v>
      </c>
      <c r="K99" s="37" t="n">
        <f aca="false">IFERROR((Counts!AB99-Counts!Z99)/Counts!AA99,"")</f>
        <v>0</v>
      </c>
      <c r="L99" s="38" t="n">
        <f aca="false">IFERROR(Counts!Y99/Counts!P99,"")</f>
        <v>0</v>
      </c>
      <c r="M99" s="38" t="n">
        <f aca="false">IFERROR(Counts!V99/Counts!P99,"")</f>
        <v>0</v>
      </c>
      <c r="N99" s="38" t="n">
        <f aca="false">IFERROR(Counts!AD99/Counts!AC99,"")</f>
        <v>0</v>
      </c>
      <c r="O99" s="38" t="n">
        <f aca="false">IFERROR(Counts!AE99/Counts!AC99,"")</f>
        <v>0</v>
      </c>
      <c r="P99" s="39" t="n">
        <f aca="false">IFERROR(Counts!AG99/Counts!AF99,"")</f>
        <v>65.5</v>
      </c>
      <c r="Q99" s="38" t="n">
        <f aca="false">IFERROR(Counts!AH99/Counts!AC99,"")</f>
        <v>0</v>
      </c>
      <c r="R99" s="38" t="n">
        <f aca="false">IFERROR(Counts!N99/Counts!M99,"")</f>
        <v>1</v>
      </c>
      <c r="S99" s="38" t="str">
        <f aca="false">IFERROR(Counts!K99/Counts!J99,"")</f>
        <v/>
      </c>
      <c r="T99" s="38" t="n">
        <f aca="false">IFERROR(Counts!I99/Counts!H99,"")</f>
        <v>0.5</v>
      </c>
      <c r="U99" s="38" t="str">
        <f aca="false">IFERROR(1-Counts!L99/Counts!K99,"")</f>
        <v/>
      </c>
      <c r="V99" s="39" t="n">
        <f aca="false">IFERROR(Counts!AJ99/Counts!AI99,"")</f>
        <v>69.9</v>
      </c>
      <c r="W99" s="38" t="n">
        <f aca="false">IFERROR(Counts!AK99/Counts!AI99,"")</f>
        <v>0</v>
      </c>
      <c r="X99" s="40" t="n">
        <f aca="false">IFERROR(Counts!O99,"")</f>
        <v>-0.262</v>
      </c>
      <c r="Y99" s="36" t="n">
        <f aca="false">IFERROR(INDEX('Season Counts'!$Y$2:$Y$740,$AF99)/INDEX('Season Counts'!$X$2:$X$740,$AF99),"")</f>
        <v>0.179692307692308</v>
      </c>
      <c r="Z99" s="37" t="n">
        <f aca="false">IFERROR(J99-Y99,"")</f>
        <v>-0.179692307692308</v>
      </c>
      <c r="AA99" s="38" t="n">
        <f aca="false">IFERROR(INDEX('Season Counts'!$K$2:$K$740,$AF99)/INDEX('Season Counts'!$J$2:$J$740,$AF99),"")</f>
        <v>0.52</v>
      </c>
      <c r="AB99" s="41" t="n">
        <f aca="false">IFERROR(R99-AA99,"")</f>
        <v>0.48</v>
      </c>
      <c r="AC99" s="39" t="n">
        <f aca="false">IFERROR(INDEX('Season Counts'!$AG$2:$AG$740,$AF99)/INDEX('Season Counts'!$AF$2:$AF$740,$AF99),"")</f>
        <v>72.5111111111111</v>
      </c>
      <c r="AD99" s="40" t="n">
        <f aca="false">IFERROR(V99-AC99,"")</f>
        <v>-2.6111111111111</v>
      </c>
      <c r="AE99" s="4" t="str">
        <f aca="false">IF(D99&lt;Guide!$C$21,"Low PA",IF(TRIM(IF(ISNUMBER(AD99),IF(N(AD99)&lt;=-Guide!$C$24,"▼ Bat Speed  ",IF(N(AD99)&gt;=Guide!$C$24,"▲ Bat Speed  ","")),"")&amp;IF(N(Z99)&gt;=Guide!$C$22,"▲ Contact  ","")&amp;IF(N(Z99)&lt;=-Guide!$C$22,"▼ Contact  ","")&amp;IF(N(AB99)&gt;=Guide!$C$23,"▲ Chase  ","")&amp;IF(N(AB99)&lt;=-Guide!$C$23,"▼ Chase  ",""))="","Stable",TRIM(IF(ISNUMBER(AD99),IF(N(AD99)&lt;=-Guide!$C$24,"▼ Bat Speed  ",IF(N(AD99)&gt;=Guide!$C$24,"▲ Bat Speed  ","")),"")&amp;IF(N(Z99)&gt;=Guide!$C$22,"▲ Contact  ","")&amp;IF(N(Z99)&lt;=-Guide!$C$22,"▼ Contact  ","")&amp;IF(N(AB99)&gt;=Guide!$C$23,"▲ Chase  ","")&amp;IF(N(AB99)&lt;=-Guide!$C$23,"▼ Chase  ",""))))</f>
        <v>Low PA</v>
      </c>
      <c r="AF99" s="35" t="n">
        <f aca="false">MATCH(Counts!A99,'Season Counts'!$A$2:$A$740,0)</f>
        <v>25</v>
      </c>
    </row>
    <row r="100" customFormat="false" ht="15" hidden="false" customHeight="false" outlineLevel="0" collapsed="false">
      <c r="A100" s="34" t="str">
        <f aca="false">Counts!B100</f>
        <v>ATH</v>
      </c>
      <c r="B100" s="5" t="str">
        <f aca="false">Counts!C100</f>
        <v>Jonathan Ornelas</v>
      </c>
      <c r="C100" s="34" t="str">
        <f aca="false">Counts!F100</f>
        <v>Aug</v>
      </c>
      <c r="D100" s="35" t="n">
        <f aca="false">IFERROR(Counts!P100,"")</f>
        <v>12</v>
      </c>
      <c r="E100" s="36" t="n">
        <f aca="false">IFERROR(Counts!R100/Counts!Q100,"")</f>
        <v>0.181818181818182</v>
      </c>
      <c r="F100" s="36" t="n">
        <f aca="false">IFERROR((Counts!R100+Counts!V100+Counts!W100)/(Counts!Q100+Counts!V100+Counts!W100+Counts!X100),"")</f>
        <v>0.25</v>
      </c>
      <c r="G100" s="36" t="n">
        <f aca="false">IFERROR((Counts!R100+Counts!S100+2*Counts!T100+3*Counts!U100)/Counts!Q100,"")</f>
        <v>0.181818181818182</v>
      </c>
      <c r="H100" s="35" t="n">
        <f aca="false">IFERROR(Counts!U100,"")</f>
        <v>0</v>
      </c>
      <c r="I100" s="36" t="n">
        <f aca="false">IFERROR(Counts!Z100/Counts!AA100,"")</f>
        <v>0.208333333333333</v>
      </c>
      <c r="J100" s="36" t="n">
        <f aca="false">IFERROR(Counts!AB100/Counts!AA100,"")</f>
        <v>0.194666666666667</v>
      </c>
      <c r="K100" s="37" t="n">
        <f aca="false">IFERROR((Counts!AB100-Counts!Z100)/Counts!AA100,"")</f>
        <v>-0.0136666666666667</v>
      </c>
      <c r="L100" s="38" t="n">
        <f aca="false">IFERROR(Counts!Y100/Counts!P100,"")</f>
        <v>0.583333333333333</v>
      </c>
      <c r="M100" s="38" t="n">
        <f aca="false">IFERROR(Counts!V100/Counts!P100,"")</f>
        <v>0.0833333333333333</v>
      </c>
      <c r="N100" s="38" t="n">
        <f aca="false">IFERROR(Counts!AD100/Counts!AC100,"")</f>
        <v>0</v>
      </c>
      <c r="O100" s="38" t="n">
        <f aca="false">IFERROR(Counts!AE100/Counts!AC100,"")</f>
        <v>0.5</v>
      </c>
      <c r="P100" s="39" t="n">
        <f aca="false">IFERROR(Counts!AG100/Counts!AF100,"")</f>
        <v>84.525</v>
      </c>
      <c r="Q100" s="38" t="n">
        <f aca="false">IFERROR(Counts!AH100/Counts!AC100,"")</f>
        <v>0.25</v>
      </c>
      <c r="R100" s="38" t="n">
        <f aca="false">IFERROR(Counts!N100/Counts!M100,"")</f>
        <v>0.478260869565217</v>
      </c>
      <c r="S100" s="38" t="n">
        <f aca="false">IFERROR(Counts!K100/Counts!J100,"")</f>
        <v>0.72</v>
      </c>
      <c r="T100" s="38" t="n">
        <f aca="false">IFERROR(Counts!I100/Counts!H100,"")</f>
        <v>0.310344827586207</v>
      </c>
      <c r="U100" s="38" t="n">
        <f aca="false">IFERROR(1-Counts!L100/Counts!K100,"")</f>
        <v>0.833333333333333</v>
      </c>
      <c r="V100" s="39" t="n">
        <f aca="false">IFERROR(Counts!AJ100/Counts!AI100,"")</f>
        <v>72.6115384615385</v>
      </c>
      <c r="W100" s="38" t="n">
        <f aca="false">IFERROR(Counts!AK100/Counts!AI100,"")</f>
        <v>0.307692307692308</v>
      </c>
      <c r="X100" s="40" t="n">
        <f aca="false">IFERROR(Counts!O100,"")</f>
        <v>-1.619</v>
      </c>
      <c r="Y100" s="36" t="n">
        <f aca="false">IFERROR(INDEX('Season Counts'!$Y$2:$Y$740,$AF100)/INDEX('Season Counts'!$X$2:$X$740,$AF100),"")</f>
        <v>0.179692307692308</v>
      </c>
      <c r="Z100" s="37" t="n">
        <f aca="false">IFERROR(J100-Y100,"")</f>
        <v>0.014974358974359</v>
      </c>
      <c r="AA100" s="38" t="n">
        <f aca="false">IFERROR(INDEX('Season Counts'!$K$2:$K$740,$AF100)/INDEX('Season Counts'!$J$2:$J$740,$AF100),"")</f>
        <v>0.52</v>
      </c>
      <c r="AB100" s="41" t="n">
        <f aca="false">IFERROR(R100-AA100,"")</f>
        <v>-0.0417391304347826</v>
      </c>
      <c r="AC100" s="39" t="n">
        <f aca="false">IFERROR(INDEX('Season Counts'!$AG$2:$AG$740,$AF100)/INDEX('Season Counts'!$AF$2:$AF$740,$AF100),"")</f>
        <v>72.5111111111111</v>
      </c>
      <c r="AD100" s="40" t="n">
        <f aca="false">IFERROR(V100-AC100,"")</f>
        <v>0.100427350427353</v>
      </c>
      <c r="AE100" s="4" t="str">
        <f aca="false">IF(D100&lt;Guide!$C$21,"Low PA",IF(TRIM(IF(ISNUMBER(AD100),IF(N(AD100)&lt;=-Guide!$C$24,"▼ Bat Speed  ",IF(N(AD100)&gt;=Guide!$C$24,"▲ Bat Speed  ","")),"")&amp;IF(N(Z100)&gt;=Guide!$C$22,"▲ Contact  ","")&amp;IF(N(Z100)&lt;=-Guide!$C$22,"▼ Contact  ","")&amp;IF(N(AB100)&gt;=Guide!$C$23,"▲ Chase  ","")&amp;IF(N(AB100)&lt;=-Guide!$C$23,"▼ Chase  ",""))="","Stable",TRIM(IF(ISNUMBER(AD100),IF(N(AD100)&lt;=-Guide!$C$24,"▼ Bat Speed  ",IF(N(AD100)&gt;=Guide!$C$24,"▲ Bat Speed  ","")),"")&amp;IF(N(Z100)&gt;=Guide!$C$22,"▲ Contact  ","")&amp;IF(N(Z100)&lt;=-Guide!$C$22,"▼ Contact  ","")&amp;IF(N(AB100)&gt;=Guide!$C$23,"▲ Chase  ","")&amp;IF(N(AB100)&lt;=-Guide!$C$23,"▼ Chase  ",""))))</f>
        <v>Low PA</v>
      </c>
      <c r="AF100" s="35" t="n">
        <f aca="false">MATCH(Counts!A100,'Season Counts'!$A$2:$A$740,0)</f>
        <v>25</v>
      </c>
    </row>
    <row r="101" customFormat="false" ht="15" hidden="false" customHeight="false" outlineLevel="0" collapsed="false">
      <c r="A101" s="34" t="str">
        <f aca="false">Counts!B101</f>
        <v>ATH</v>
      </c>
      <c r="B101" s="5" t="str">
        <f aca="false">Counts!C101</f>
        <v>Brett Harris</v>
      </c>
      <c r="C101" s="34" t="str">
        <f aca="false">Counts!F101</f>
        <v>May</v>
      </c>
      <c r="D101" s="35" t="n">
        <f aca="false">IFERROR(Counts!P101,"")</f>
        <v>6</v>
      </c>
      <c r="E101" s="36" t="n">
        <f aca="false">IFERROR(Counts!R101/Counts!Q101,"")</f>
        <v>0</v>
      </c>
      <c r="F101" s="36" t="n">
        <f aca="false">IFERROR((Counts!R101+Counts!V101+Counts!W101)/(Counts!Q101+Counts!V101+Counts!W101+Counts!X101),"")</f>
        <v>0.333333333333333</v>
      </c>
      <c r="G101" s="36" t="n">
        <f aca="false">IFERROR((Counts!R101+Counts!S101+2*Counts!T101+3*Counts!U101)/Counts!Q101,"")</f>
        <v>0</v>
      </c>
      <c r="H101" s="35" t="n">
        <f aca="false">IFERROR(Counts!U101,"")</f>
        <v>0</v>
      </c>
      <c r="I101" s="36" t="n">
        <f aca="false">IFERROR(Counts!Z101/Counts!AA101,"")</f>
        <v>0.233333333333333</v>
      </c>
      <c r="J101" s="36" t="n">
        <f aca="false">IFERROR(Counts!AB101/Counts!AA101,"")</f>
        <v>0.258</v>
      </c>
      <c r="K101" s="37" t="n">
        <f aca="false">IFERROR((Counts!AB101-Counts!Z101)/Counts!AA101,"")</f>
        <v>0.0246666666666667</v>
      </c>
      <c r="L101" s="38" t="n">
        <f aca="false">IFERROR(Counts!Y101/Counts!P101,"")</f>
        <v>0.333333333333333</v>
      </c>
      <c r="M101" s="38" t="n">
        <f aca="false">IFERROR(Counts!V101/Counts!P101,"")</f>
        <v>0.166666666666667</v>
      </c>
      <c r="N101" s="38" t="n">
        <f aca="false">IFERROR(Counts!AD101/Counts!AC101,"")</f>
        <v>0</v>
      </c>
      <c r="O101" s="38" t="n">
        <f aca="false">IFERROR(Counts!AE101/Counts!AC101,"")</f>
        <v>0</v>
      </c>
      <c r="P101" s="39" t="n">
        <f aca="false">IFERROR(Counts!AG101/Counts!AF101,"")</f>
        <v>70.85</v>
      </c>
      <c r="Q101" s="38" t="n">
        <f aca="false">IFERROR(Counts!AH101/Counts!AC101,"")</f>
        <v>0</v>
      </c>
      <c r="R101" s="38" t="n">
        <f aca="false">IFERROR(Counts!N101/Counts!M101,"")</f>
        <v>0</v>
      </c>
      <c r="S101" s="38" t="n">
        <f aca="false">IFERROR(Counts!K101/Counts!J101,"")</f>
        <v>0.615384615384615</v>
      </c>
      <c r="T101" s="38" t="n">
        <f aca="false">IFERROR(Counts!I101/Counts!H101,"")</f>
        <v>0.25</v>
      </c>
      <c r="U101" s="38" t="n">
        <f aca="false">IFERROR(1-Counts!L101/Counts!K101,"")</f>
        <v>0.75</v>
      </c>
      <c r="V101" s="39" t="n">
        <f aca="false">IFERROR(Counts!AJ101/Counts!AI101,"")</f>
        <v>70.2285714285714</v>
      </c>
      <c r="W101" s="38" t="n">
        <f aca="false">IFERROR(Counts!AK101/Counts!AI101,"")</f>
        <v>0</v>
      </c>
      <c r="X101" s="40" t="n">
        <f aca="false">IFERROR(Counts!O101,"")</f>
        <v>-0.231</v>
      </c>
      <c r="Y101" s="36" t="n">
        <f aca="false">IFERROR(INDEX('Season Counts'!$Y$2:$Y$740,$AF101)/INDEX('Season Counts'!$X$2:$X$740,$AF101),"")</f>
        <v>0.258</v>
      </c>
      <c r="Z101" s="37" t="n">
        <f aca="false">IFERROR(J101-Y101,"")</f>
        <v>0</v>
      </c>
      <c r="AA101" s="38" t="n">
        <f aca="false">IFERROR(INDEX('Season Counts'!$K$2:$K$740,$AF101)/INDEX('Season Counts'!$J$2:$J$740,$AF101),"")</f>
        <v>0</v>
      </c>
      <c r="AB101" s="41" t="n">
        <f aca="false">IFERROR(R101-AA101,"")</f>
        <v>0</v>
      </c>
      <c r="AC101" s="39" t="n">
        <f aca="false">IFERROR(INDEX('Season Counts'!$AG$2:$AG$740,$AF101)/INDEX('Season Counts'!$AF$2:$AF$740,$AF101),"")</f>
        <v>70.2285714285714</v>
      </c>
      <c r="AD101" s="40" t="n">
        <f aca="false">IFERROR(V101-AC101,"")</f>
        <v>0</v>
      </c>
      <c r="AE101" s="4" t="str">
        <f aca="false">IF(D101&lt;Guide!$C$21,"Low PA",IF(TRIM(IF(ISNUMBER(AD101),IF(N(AD101)&lt;=-Guide!$C$24,"▼ Bat Speed  ",IF(N(AD101)&gt;=Guide!$C$24,"▲ Bat Speed  ","")),"")&amp;IF(N(Z101)&gt;=Guide!$C$22,"▲ Contact  ","")&amp;IF(N(Z101)&lt;=-Guide!$C$22,"▼ Contact  ","")&amp;IF(N(AB101)&gt;=Guide!$C$23,"▲ Chase  ","")&amp;IF(N(AB101)&lt;=-Guide!$C$23,"▼ Chase  ",""))="","Stable",TRIM(IF(ISNUMBER(AD101),IF(N(AD101)&lt;=-Guide!$C$24,"▼ Bat Speed  ",IF(N(AD101)&gt;=Guide!$C$24,"▲ Bat Speed  ","")),"")&amp;IF(N(Z101)&gt;=Guide!$C$22,"▲ Contact  ","")&amp;IF(N(Z101)&lt;=-Guide!$C$22,"▼ Contact  ","")&amp;IF(N(AB101)&gt;=Guide!$C$23,"▲ Chase  ","")&amp;IF(N(AB101)&lt;=-Guide!$C$23,"▼ Chase  ",""))))</f>
        <v>Low PA</v>
      </c>
      <c r="AF101" s="35" t="n">
        <f aca="false">MATCH(Counts!A101,'Season Counts'!$A$2:$A$740,0)</f>
        <v>26</v>
      </c>
    </row>
    <row r="102" customFormat="false" ht="15" hidden="false" customHeight="false" outlineLevel="0" collapsed="false">
      <c r="A102" s="34" t="str">
        <f aca="false">Counts!B102</f>
        <v>ATL</v>
      </c>
      <c r="B102" s="5" t="str">
        <f aca="false">Counts!C102</f>
        <v>Matt Olson</v>
      </c>
      <c r="C102" s="34" t="str">
        <f aca="false">Counts!F102</f>
        <v>Mar-Apr</v>
      </c>
      <c r="D102" s="35" t="n">
        <f aca="false">IFERROR(Counts!P102,"")</f>
        <v>143</v>
      </c>
      <c r="E102" s="36" t="n">
        <f aca="false">IFERROR(Counts!R102/Counts!Q102,"")</f>
        <v>0.296</v>
      </c>
      <c r="F102" s="36" t="n">
        <f aca="false">IFERROR((Counts!R102+Counts!V102+Counts!W102)/(Counts!Q102+Counts!V102+Counts!W102+Counts!X102),"")</f>
        <v>0.370629370629371</v>
      </c>
      <c r="G102" s="36" t="n">
        <f aca="false">IFERROR((Counts!R102+Counts!S102+2*Counts!T102+3*Counts!U102)/Counts!Q102,"")</f>
        <v>0.616</v>
      </c>
      <c r="H102" s="35" t="n">
        <f aca="false">IFERROR(Counts!U102,"")</f>
        <v>9</v>
      </c>
      <c r="I102" s="36" t="n">
        <f aca="false">IFERROR(Counts!Z102/Counts!AA102,"")</f>
        <v>0.410211267605634</v>
      </c>
      <c r="J102" s="36" t="n">
        <f aca="false">IFERROR(Counts!AB102/Counts!AA102,"")</f>
        <v>0.388042253521127</v>
      </c>
      <c r="K102" s="37" t="n">
        <f aca="false">IFERROR((Counts!AB102-Counts!Z102)/Counts!AA102,"")</f>
        <v>-0.0221690140845071</v>
      </c>
      <c r="L102" s="38" t="n">
        <f aca="false">IFERROR(Counts!Y102/Counts!P102,"")</f>
        <v>0.237762237762238</v>
      </c>
      <c r="M102" s="38" t="n">
        <f aca="false">IFERROR(Counts!V102/Counts!P102,"")</f>
        <v>0.111888111888112</v>
      </c>
      <c r="N102" s="38" t="n">
        <f aca="false">IFERROR(Counts!AD102/Counts!AC102,"")</f>
        <v>0.182795698924731</v>
      </c>
      <c r="O102" s="38" t="n">
        <f aca="false">IFERROR(Counts!AE102/Counts!AC102,"")</f>
        <v>0.494623655913979</v>
      </c>
      <c r="P102" s="39" t="n">
        <f aca="false">IFERROR(Counts!AG102/Counts!AF102,"")</f>
        <v>92.7268817204301</v>
      </c>
      <c r="Q102" s="38" t="n">
        <f aca="false">IFERROR(Counts!AH102/Counts!AC102,"")</f>
        <v>0.354838709677419</v>
      </c>
      <c r="R102" s="38" t="n">
        <f aca="false">IFERROR(Counts!N102/Counts!M102,"")</f>
        <v>0.267857142857143</v>
      </c>
      <c r="S102" s="38" t="n">
        <f aca="false">IFERROR(Counts!K102/Counts!J102,"")</f>
        <v>0.62046204620462</v>
      </c>
      <c r="T102" s="38" t="n">
        <f aca="false">IFERROR(Counts!I102/Counts!H102,"")</f>
        <v>0.215827338129496</v>
      </c>
      <c r="U102" s="38" t="n">
        <f aca="false">IFERROR(1-Counts!L102/Counts!K102,"")</f>
        <v>0.851063829787234</v>
      </c>
      <c r="V102" s="39" t="n">
        <f aca="false">IFERROR(Counts!AJ102/Counts!AI102,"")</f>
        <v>74.6680327868853</v>
      </c>
      <c r="W102" s="38" t="n">
        <f aca="false">IFERROR(Counts!AK102/Counts!AI102,"")</f>
        <v>0.463114754098361</v>
      </c>
      <c r="X102" s="40" t="n">
        <f aca="false">IFERROR(Counts!O102,"")</f>
        <v>10.574</v>
      </c>
      <c r="Y102" s="36" t="n">
        <f aca="false">IFERROR(INDEX('Season Counts'!$Y$2:$Y$740,$AF102)/INDEX('Season Counts'!$X$2:$X$740,$AF102),"")</f>
        <v>0.350917630057803</v>
      </c>
      <c r="Z102" s="37" t="n">
        <f aca="false">IFERROR(J102-Y102,"")</f>
        <v>0.0371246234633233</v>
      </c>
      <c r="AA102" s="38" t="n">
        <f aca="false">IFERROR(INDEX('Season Counts'!$K$2:$K$740,$AF102)/INDEX('Season Counts'!$J$2:$J$740,$AF102),"")</f>
        <v>0.279303415941058</v>
      </c>
      <c r="AB102" s="41" t="n">
        <f aca="false">IFERROR(R102-AA102,"")</f>
        <v>-0.0114462730839154</v>
      </c>
      <c r="AC102" s="39" t="n">
        <f aca="false">IFERROR(INDEX('Season Counts'!$AG$2:$AG$740,$AF102)/INDEX('Season Counts'!$AF$2:$AF$740,$AF102),"")</f>
        <v>74.8494569757728</v>
      </c>
      <c r="AD102" s="40" t="n">
        <f aca="false">IFERROR(V102-AC102,"")</f>
        <v>-0.181424188887519</v>
      </c>
      <c r="AE102" s="4" t="str">
        <f aca="false">IF(D102&lt;Guide!$C$21,"Low PA",IF(TRIM(IF(ISNUMBER(AD102),IF(N(AD102)&lt;=-Guide!$C$24,"▼ Bat Speed  ",IF(N(AD102)&gt;=Guide!$C$24,"▲ Bat Speed  ","")),"")&amp;IF(N(Z102)&gt;=Guide!$C$22,"▲ Contact  ","")&amp;IF(N(Z102)&lt;=-Guide!$C$22,"▼ Contact  ","")&amp;IF(N(AB102)&gt;=Guide!$C$23,"▲ Chase  ","")&amp;IF(N(AB102)&lt;=-Guide!$C$23,"▼ Chase  ",""))="","Stable",TRIM(IF(ISNUMBER(AD102),IF(N(AD102)&lt;=-Guide!$C$24,"▼ Bat Speed  ",IF(N(AD102)&gt;=Guide!$C$24,"▲ Bat Speed  ","")),"")&amp;IF(N(Z102)&gt;=Guide!$C$22,"▲ Contact  ","")&amp;IF(N(Z102)&lt;=-Guide!$C$22,"▼ Contact  ","")&amp;IF(N(AB102)&gt;=Guide!$C$23,"▲ Chase  ","")&amp;IF(N(AB102)&lt;=-Guide!$C$23,"▼ Chase  ",""))))</f>
        <v>Stable</v>
      </c>
      <c r="AF102" s="35" t="n">
        <f aca="false">MATCH(Counts!A102,'Season Counts'!$A$2:$A$740,0)</f>
        <v>27</v>
      </c>
    </row>
    <row r="103" customFormat="false" ht="15" hidden="false" customHeight="false" outlineLevel="0" collapsed="false">
      <c r="A103" s="34" t="str">
        <f aca="false">Counts!B103</f>
        <v>ATL</v>
      </c>
      <c r="B103" s="5" t="str">
        <f aca="false">Counts!C103</f>
        <v>Matt Olson</v>
      </c>
      <c r="C103" s="34" t="str">
        <f aca="false">Counts!F103</f>
        <v>May</v>
      </c>
      <c r="D103" s="35" t="n">
        <f aca="false">IFERROR(Counts!P103,"")</f>
        <v>122</v>
      </c>
      <c r="E103" s="36" t="n">
        <f aca="false">IFERROR(Counts!R103/Counts!Q103,"")</f>
        <v>0.220183486238532</v>
      </c>
      <c r="F103" s="36" t="n">
        <f aca="false">IFERROR((Counts!R103+Counts!V103+Counts!W103)/(Counts!Q103+Counts!V103+Counts!W103+Counts!X103),"")</f>
        <v>0.30327868852459</v>
      </c>
      <c r="G103" s="36" t="n">
        <f aca="false">IFERROR((Counts!R103+Counts!S103+2*Counts!T103+3*Counts!U103)/Counts!Q103,"")</f>
        <v>0.458715596330275</v>
      </c>
      <c r="H103" s="35" t="n">
        <f aca="false">IFERROR(Counts!U103,"")</f>
        <v>7</v>
      </c>
      <c r="I103" s="36" t="n">
        <f aca="false">IFERROR(Counts!Z103/Counts!AA103,"")</f>
        <v>0.32875</v>
      </c>
      <c r="J103" s="36" t="n">
        <f aca="false">IFERROR(Counts!AB103/Counts!AA103,"")</f>
        <v>0.373983333333333</v>
      </c>
      <c r="K103" s="37" t="n">
        <f aca="false">IFERROR((Counts!AB103-Counts!Z103)/Counts!AA103,"")</f>
        <v>0.0452333333333333</v>
      </c>
      <c r="L103" s="38" t="n">
        <f aca="false">IFERROR(Counts!Y103/Counts!P103,"")</f>
        <v>0.221311475409836</v>
      </c>
      <c r="M103" s="38" t="n">
        <f aca="false">IFERROR(Counts!V103/Counts!P103,"")</f>
        <v>0.0983606557377049</v>
      </c>
      <c r="N103" s="38" t="n">
        <f aca="false">IFERROR(Counts!AD103/Counts!AC103,"")</f>
        <v>0.121951219512195</v>
      </c>
      <c r="O103" s="38" t="n">
        <f aca="false">IFERROR(Counts!AE103/Counts!AC103,"")</f>
        <v>0.536585365853659</v>
      </c>
      <c r="P103" s="39" t="n">
        <f aca="false">IFERROR(Counts!AG103/Counts!AF103,"")</f>
        <v>94.2493827160494</v>
      </c>
      <c r="Q103" s="38" t="n">
        <f aca="false">IFERROR(Counts!AH103/Counts!AC103,"")</f>
        <v>0.317073170731707</v>
      </c>
      <c r="R103" s="38" t="n">
        <f aca="false">IFERROR(Counts!N103/Counts!M103,"")</f>
        <v>0.286852589641434</v>
      </c>
      <c r="S103" s="38" t="n">
        <f aca="false">IFERROR(Counts!K103/Counts!J103,"")</f>
        <v>0.692622950819672</v>
      </c>
      <c r="T103" s="38" t="n">
        <f aca="false">IFERROR(Counts!I103/Counts!H103,"")</f>
        <v>0.182572614107884</v>
      </c>
      <c r="U103" s="38" t="n">
        <f aca="false">IFERROR(1-Counts!L103/Counts!K103,"")</f>
        <v>0.869822485207101</v>
      </c>
      <c r="V103" s="39" t="n">
        <f aca="false">IFERROR(Counts!AJ103/Counts!AI103,"")</f>
        <v>75.3297169811321</v>
      </c>
      <c r="W103" s="38" t="n">
        <f aca="false">IFERROR(Counts!AK103/Counts!AI103,"")</f>
        <v>0.566037735849057</v>
      </c>
      <c r="X103" s="40" t="n">
        <f aca="false">IFERROR(Counts!O103,"")</f>
        <v>3.686</v>
      </c>
      <c r="Y103" s="36" t="n">
        <f aca="false">IFERROR(INDEX('Season Counts'!$Y$2:$Y$740,$AF103)/INDEX('Season Counts'!$X$2:$X$740,$AF103),"")</f>
        <v>0.350917630057803</v>
      </c>
      <c r="Z103" s="37" t="n">
        <f aca="false">IFERROR(J103-Y103,"")</f>
        <v>0.0230657032755299</v>
      </c>
      <c r="AA103" s="38" t="n">
        <f aca="false">IFERROR(INDEX('Season Counts'!$K$2:$K$740,$AF103)/INDEX('Season Counts'!$J$2:$J$740,$AF103),"")</f>
        <v>0.279303415941058</v>
      </c>
      <c r="AB103" s="41" t="n">
        <f aca="false">IFERROR(R103-AA103,"")</f>
        <v>0.007549173700376</v>
      </c>
      <c r="AC103" s="39" t="n">
        <f aca="false">IFERROR(INDEX('Season Counts'!$AG$2:$AG$740,$AF103)/INDEX('Season Counts'!$AF$2:$AF$740,$AF103),"")</f>
        <v>74.8494569757728</v>
      </c>
      <c r="AD103" s="40" t="n">
        <f aca="false">IFERROR(V103-AC103,"")</f>
        <v>0.480260005359312</v>
      </c>
      <c r="AE103" s="4" t="str">
        <f aca="false">IF(D103&lt;Guide!$C$21,"Low PA",IF(TRIM(IF(ISNUMBER(AD103),IF(N(AD103)&lt;=-Guide!$C$24,"▼ Bat Speed  ",IF(N(AD103)&gt;=Guide!$C$24,"▲ Bat Speed  ","")),"")&amp;IF(N(Z103)&gt;=Guide!$C$22,"▲ Contact  ","")&amp;IF(N(Z103)&lt;=-Guide!$C$22,"▼ Contact  ","")&amp;IF(N(AB103)&gt;=Guide!$C$23,"▲ Chase  ","")&amp;IF(N(AB103)&lt;=-Guide!$C$23,"▼ Chase  ",""))="","Stable",TRIM(IF(ISNUMBER(AD103),IF(N(AD103)&lt;=-Guide!$C$24,"▼ Bat Speed  ",IF(N(AD103)&gt;=Guide!$C$24,"▲ Bat Speed  ","")),"")&amp;IF(N(Z103)&gt;=Guide!$C$22,"▲ Contact  ","")&amp;IF(N(Z103)&lt;=-Guide!$C$22,"▼ Contact  ","")&amp;IF(N(AB103)&gt;=Guide!$C$23,"▲ Chase  ","")&amp;IF(N(AB103)&lt;=-Guide!$C$23,"▼ Chase  ",""))))</f>
        <v>Stable</v>
      </c>
      <c r="AF103" s="35" t="n">
        <f aca="false">MATCH(Counts!A103,'Season Counts'!$A$2:$A$740,0)</f>
        <v>27</v>
      </c>
    </row>
    <row r="104" customFormat="false" ht="15" hidden="false" customHeight="false" outlineLevel="0" collapsed="false">
      <c r="A104" s="34" t="str">
        <f aca="false">Counts!B104</f>
        <v>ATL</v>
      </c>
      <c r="B104" s="5" t="str">
        <f aca="false">Counts!C104</f>
        <v>Matt Olson</v>
      </c>
      <c r="C104" s="34" t="str">
        <f aca="false">Counts!F104</f>
        <v>Jun</v>
      </c>
      <c r="D104" s="35" t="n">
        <f aca="false">IFERROR(Counts!P104,"")</f>
        <v>97</v>
      </c>
      <c r="E104" s="36" t="n">
        <f aca="false">IFERROR(Counts!R104/Counts!Q104,"")</f>
        <v>0.314606741573034</v>
      </c>
      <c r="F104" s="36" t="n">
        <f aca="false">IFERROR((Counts!R104+Counts!V104+Counts!W104)/(Counts!Q104+Counts!V104+Counts!W104+Counts!X104),"")</f>
        <v>0.360824742268041</v>
      </c>
      <c r="G104" s="36" t="n">
        <f aca="false">IFERROR((Counts!R104+Counts!S104+2*Counts!T104+3*Counts!U104)/Counts!Q104,"")</f>
        <v>0.49438202247191</v>
      </c>
      <c r="H104" s="35" t="n">
        <f aca="false">IFERROR(Counts!U104,"")</f>
        <v>4</v>
      </c>
      <c r="I104" s="36" t="n">
        <f aca="false">IFERROR(Counts!Z104/Counts!AA104,"")</f>
        <v>0.370103092783505</v>
      </c>
      <c r="J104" s="36" t="n">
        <f aca="false">IFERROR(Counts!AB104/Counts!AA104,"")</f>
        <v>0.309701030927835</v>
      </c>
      <c r="K104" s="37" t="n">
        <f aca="false">IFERROR((Counts!AB104-Counts!Z104)/Counts!AA104,"")</f>
        <v>-0.0604020618556701</v>
      </c>
      <c r="L104" s="38" t="n">
        <f aca="false">IFERROR(Counts!Y104/Counts!P104,"")</f>
        <v>0.237113402061856</v>
      </c>
      <c r="M104" s="38" t="n">
        <f aca="false">IFERROR(Counts!V104/Counts!P104,"")</f>
        <v>0.0721649484536082</v>
      </c>
      <c r="N104" s="38" t="n">
        <f aca="false">IFERROR(Counts!AD104/Counts!AC104,"")</f>
        <v>0.0895522388059701</v>
      </c>
      <c r="O104" s="38" t="n">
        <f aca="false">IFERROR(Counts!AE104/Counts!AC104,"")</f>
        <v>0.507462686567164</v>
      </c>
      <c r="P104" s="39" t="n">
        <f aca="false">IFERROR(Counts!AG104/Counts!AF104,"")</f>
        <v>91.0880597014925</v>
      </c>
      <c r="Q104" s="38" t="n">
        <f aca="false">IFERROR(Counts!AH104/Counts!AC104,"")</f>
        <v>0.298507462686567</v>
      </c>
      <c r="R104" s="38" t="n">
        <f aca="false">IFERROR(Counts!N104/Counts!M104,"")</f>
        <v>0.277533039647577</v>
      </c>
      <c r="S104" s="38" t="n">
        <f aca="false">IFERROR(Counts!K104/Counts!J104,"")</f>
        <v>0.644230769230769</v>
      </c>
      <c r="T104" s="38" t="n">
        <f aca="false">IFERROR(Counts!I104/Counts!H104,"")</f>
        <v>0.208121827411168</v>
      </c>
      <c r="U104" s="38" t="n">
        <f aca="false">IFERROR(1-Counts!L104/Counts!K104,"")</f>
        <v>0.835820895522388</v>
      </c>
      <c r="V104" s="39" t="n">
        <f aca="false">IFERROR(Counts!AJ104/Counts!AI104,"")</f>
        <v>75.1491712707182</v>
      </c>
      <c r="W104" s="38" t="n">
        <f aca="false">IFERROR(Counts!AK104/Counts!AI104,"")</f>
        <v>0.552486187845304</v>
      </c>
      <c r="X104" s="40" t="n">
        <f aca="false">IFERROR(Counts!O104,"")</f>
        <v>3.718</v>
      </c>
      <c r="Y104" s="36" t="n">
        <f aca="false">IFERROR(INDEX('Season Counts'!$Y$2:$Y$740,$AF104)/INDEX('Season Counts'!$X$2:$X$740,$AF104),"")</f>
        <v>0.350917630057803</v>
      </c>
      <c r="Z104" s="37" t="n">
        <f aca="false">IFERROR(J104-Y104,"")</f>
        <v>-0.0412165991299684</v>
      </c>
      <c r="AA104" s="38" t="n">
        <f aca="false">IFERROR(INDEX('Season Counts'!$K$2:$K$740,$AF104)/INDEX('Season Counts'!$J$2:$J$740,$AF104),"")</f>
        <v>0.279303415941058</v>
      </c>
      <c r="AB104" s="41" t="n">
        <f aca="false">IFERROR(R104-AA104,"")</f>
        <v>-0.0017703762934812</v>
      </c>
      <c r="AC104" s="39" t="n">
        <f aca="false">IFERROR(INDEX('Season Counts'!$AG$2:$AG$740,$AF104)/INDEX('Season Counts'!$AF$2:$AF$740,$AF104),"")</f>
        <v>74.8494569757728</v>
      </c>
      <c r="AD104" s="40" t="n">
        <f aca="false">IFERROR(V104-AC104,"")</f>
        <v>0.29971429494546</v>
      </c>
      <c r="AE104" s="4" t="str">
        <f aca="false">IF(D104&lt;Guide!$C$21,"Low PA",IF(TRIM(IF(ISNUMBER(AD104),IF(N(AD104)&lt;=-Guide!$C$24,"▼ Bat Speed  ",IF(N(AD104)&gt;=Guide!$C$24,"▲ Bat Speed  ","")),"")&amp;IF(N(Z104)&gt;=Guide!$C$22,"▲ Contact  ","")&amp;IF(N(Z104)&lt;=-Guide!$C$22,"▼ Contact  ","")&amp;IF(N(AB104)&gt;=Guide!$C$23,"▲ Chase  ","")&amp;IF(N(AB104)&lt;=-Guide!$C$23,"▼ Chase  ",""))="","Stable",TRIM(IF(ISNUMBER(AD104),IF(N(AD104)&lt;=-Guide!$C$24,"▼ Bat Speed  ",IF(N(AD104)&gt;=Guide!$C$24,"▲ Bat Speed  ","")),"")&amp;IF(N(Z104)&gt;=Guide!$C$22,"▲ Contact  ","")&amp;IF(N(Z104)&lt;=-Guide!$C$22,"▼ Contact  ","")&amp;IF(N(AB104)&gt;=Guide!$C$23,"▲ Chase  ","")&amp;IF(N(AB104)&lt;=-Guide!$C$23,"▼ Chase  ",""))))</f>
        <v>▼ Contact</v>
      </c>
      <c r="AF104" s="35" t="n">
        <f aca="false">MATCH(Counts!A104,'Season Counts'!$A$2:$A$740,0)</f>
        <v>27</v>
      </c>
    </row>
    <row r="105" customFormat="false" ht="15" hidden="false" customHeight="false" outlineLevel="0" collapsed="false">
      <c r="A105" s="34" t="str">
        <f aca="false">Counts!B105</f>
        <v>ATL</v>
      </c>
      <c r="B105" s="5" t="str">
        <f aca="false">Counts!C105</f>
        <v>Matt Olson</v>
      </c>
      <c r="C105" s="34" t="str">
        <f aca="false">Counts!F105</f>
        <v>Jul</v>
      </c>
      <c r="D105" s="35" t="n">
        <f aca="false">IFERROR(Counts!P105,"")</f>
        <v>121</v>
      </c>
      <c r="E105" s="36" t="n">
        <f aca="false">IFERROR(Counts!R105/Counts!Q105,"")</f>
        <v>0.226415094339623</v>
      </c>
      <c r="F105" s="36" t="n">
        <f aca="false">IFERROR((Counts!R105+Counts!V105+Counts!W105)/(Counts!Q105+Counts!V105+Counts!W105+Counts!X105),"")</f>
        <v>0.322314049586777</v>
      </c>
      <c r="G105" s="36" t="n">
        <f aca="false">IFERROR((Counts!R105+Counts!S105+2*Counts!T105+3*Counts!U105)/Counts!Q105,"")</f>
        <v>0.528301886792453</v>
      </c>
      <c r="H105" s="35" t="n">
        <f aca="false">IFERROR(Counts!U105,"")</f>
        <v>9</v>
      </c>
      <c r="I105" s="36" t="n">
        <f aca="false">IFERROR(Counts!Z105/Counts!AA105,"")</f>
        <v>0.35875</v>
      </c>
      <c r="J105" s="36" t="n">
        <f aca="false">IFERROR(Counts!AB105/Counts!AA105,"")</f>
        <v>0.339916666666667</v>
      </c>
      <c r="K105" s="37" t="n">
        <f aca="false">IFERROR((Counts!AB105-Counts!Z105)/Counts!AA105,"")</f>
        <v>-0.0188333333333333</v>
      </c>
      <c r="L105" s="38" t="n">
        <f aca="false">IFERROR(Counts!Y105/Counts!P105,"")</f>
        <v>0.305785123966942</v>
      </c>
      <c r="M105" s="38" t="n">
        <f aca="false">IFERROR(Counts!V105/Counts!P105,"")</f>
        <v>0.115702479338843</v>
      </c>
      <c r="N105" s="38" t="n">
        <f aca="false">IFERROR(Counts!AD105/Counts!AC105,"")</f>
        <v>0.173913043478261</v>
      </c>
      <c r="O105" s="38" t="n">
        <f aca="false">IFERROR(Counts!AE105/Counts!AC105,"")</f>
        <v>0.478260869565217</v>
      </c>
      <c r="P105" s="39" t="n">
        <f aca="false">IFERROR(Counts!AG105/Counts!AF105,"")</f>
        <v>92.5724637681159</v>
      </c>
      <c r="Q105" s="38" t="n">
        <f aca="false">IFERROR(Counts!AH105/Counts!AC105,"")</f>
        <v>0.318840579710145</v>
      </c>
      <c r="R105" s="38" t="n">
        <f aca="false">IFERROR(Counts!N105/Counts!M105,"")</f>
        <v>0.242798353909465</v>
      </c>
      <c r="S105" s="38" t="n">
        <f aca="false">IFERROR(Counts!K105/Counts!J105,"")</f>
        <v>0.625</v>
      </c>
      <c r="T105" s="38" t="n">
        <f aca="false">IFERROR(Counts!I105/Counts!H105,"")</f>
        <v>0.242009132420091</v>
      </c>
      <c r="U105" s="38" t="n">
        <f aca="false">IFERROR(1-Counts!L105/Counts!K105,"")</f>
        <v>0.83125</v>
      </c>
      <c r="V105" s="39" t="n">
        <f aca="false">IFERROR(Counts!AJ105/Counts!AI105,"")</f>
        <v>74.5837696335079</v>
      </c>
      <c r="W105" s="38" t="n">
        <f aca="false">IFERROR(Counts!AK105/Counts!AI105,"")</f>
        <v>0.50261780104712</v>
      </c>
      <c r="X105" s="40" t="n">
        <f aca="false">IFERROR(Counts!O105,"")</f>
        <v>6.644</v>
      </c>
      <c r="Y105" s="36" t="n">
        <f aca="false">IFERROR(INDEX('Season Counts'!$Y$2:$Y$740,$AF105)/INDEX('Season Counts'!$X$2:$X$740,$AF105),"")</f>
        <v>0.350917630057803</v>
      </c>
      <c r="Z105" s="37" t="n">
        <f aca="false">IFERROR(J105-Y105,"")</f>
        <v>-0.0110009633911368</v>
      </c>
      <c r="AA105" s="38" t="n">
        <f aca="false">IFERROR(INDEX('Season Counts'!$K$2:$K$740,$AF105)/INDEX('Season Counts'!$J$2:$J$740,$AF105),"")</f>
        <v>0.279303415941058</v>
      </c>
      <c r="AB105" s="41" t="n">
        <f aca="false">IFERROR(R105-AA105,"")</f>
        <v>-0.0365050620315933</v>
      </c>
      <c r="AC105" s="39" t="n">
        <f aca="false">IFERROR(INDEX('Season Counts'!$AG$2:$AG$740,$AF105)/INDEX('Season Counts'!$AF$2:$AF$740,$AF105),"")</f>
        <v>74.8494569757728</v>
      </c>
      <c r="AD105" s="40" t="n">
        <f aca="false">IFERROR(V105-AC105,"")</f>
        <v>-0.265687342264911</v>
      </c>
      <c r="AE105" s="4" t="str">
        <f aca="false">IF(D105&lt;Guide!$C$21,"Low PA",IF(TRIM(IF(ISNUMBER(AD105),IF(N(AD105)&lt;=-Guide!$C$24,"▼ Bat Speed  ",IF(N(AD105)&gt;=Guide!$C$24,"▲ Bat Speed  ","")),"")&amp;IF(N(Z105)&gt;=Guide!$C$22,"▲ Contact  ","")&amp;IF(N(Z105)&lt;=-Guide!$C$22,"▼ Contact  ","")&amp;IF(N(AB105)&gt;=Guide!$C$23,"▲ Chase  ","")&amp;IF(N(AB105)&lt;=-Guide!$C$23,"▼ Chase  ",""))="","Stable",TRIM(IF(ISNUMBER(AD105),IF(N(AD105)&lt;=-Guide!$C$24,"▼ Bat Speed  ",IF(N(AD105)&gt;=Guide!$C$24,"▲ Bat Speed  ","")),"")&amp;IF(N(Z105)&gt;=Guide!$C$22,"▲ Contact  ","")&amp;IF(N(Z105)&lt;=-Guide!$C$22,"▼ Contact  ","")&amp;IF(N(AB105)&gt;=Guide!$C$23,"▲ Chase  ","")&amp;IF(N(AB105)&lt;=-Guide!$C$23,"▼ Chase  ",""))))</f>
        <v>Stable</v>
      </c>
      <c r="AF105" s="35" t="n">
        <f aca="false">MATCH(Counts!A105,'Season Counts'!$A$2:$A$740,0)</f>
        <v>27</v>
      </c>
    </row>
    <row r="106" customFormat="false" ht="15" hidden="false" customHeight="false" outlineLevel="0" collapsed="false">
      <c r="A106" s="34" t="str">
        <f aca="false">Counts!B106</f>
        <v>ATL</v>
      </c>
      <c r="B106" s="5" t="str">
        <f aca="false">Counts!C106</f>
        <v>Matt Olson</v>
      </c>
      <c r="C106" s="34" t="str">
        <f aca="false">Counts!F106</f>
        <v>Aug</v>
      </c>
      <c r="D106" s="35" t="n">
        <f aca="false">IFERROR(Counts!P106,"")</f>
        <v>117</v>
      </c>
      <c r="E106" s="36" t="n">
        <f aca="false">IFERROR(Counts!R106/Counts!Q106,"")</f>
        <v>0.226415094339623</v>
      </c>
      <c r="F106" s="36" t="n">
        <f aca="false">IFERROR((Counts!R106+Counts!V106+Counts!W106)/(Counts!Q106+Counts!V106+Counts!W106+Counts!X106),"")</f>
        <v>0.299145299145299</v>
      </c>
      <c r="G106" s="36" t="n">
        <f aca="false">IFERROR((Counts!R106+Counts!S106+2*Counts!T106+3*Counts!U106)/Counts!Q106,"")</f>
        <v>0.5</v>
      </c>
      <c r="H106" s="35" t="n">
        <f aca="false">IFERROR(Counts!U106,"")</f>
        <v>8</v>
      </c>
      <c r="I106" s="36" t="n">
        <f aca="false">IFERROR(Counts!Z106/Counts!AA106,"")</f>
        <v>0.334347826086957</v>
      </c>
      <c r="J106" s="36" t="n">
        <f aca="false">IFERROR(Counts!AB106/Counts!AA106,"")</f>
        <v>0.375513043478261</v>
      </c>
      <c r="K106" s="37" t="n">
        <f aca="false">IFERROR((Counts!AB106-Counts!Z106)/Counts!AA106,"")</f>
        <v>0.0411652173913043</v>
      </c>
      <c r="L106" s="38" t="n">
        <f aca="false">IFERROR(Counts!Y106/Counts!P106,"")</f>
        <v>0.256410256410256</v>
      </c>
      <c r="M106" s="38" t="n">
        <f aca="false">IFERROR(Counts!V106/Counts!P106,"")</f>
        <v>0.0854700854700855</v>
      </c>
      <c r="N106" s="38" t="n">
        <f aca="false">IFERROR(Counts!AD106/Counts!AC106,"")</f>
        <v>0.184210526315789</v>
      </c>
      <c r="O106" s="38" t="n">
        <f aca="false">IFERROR(Counts!AE106/Counts!AC106,"")</f>
        <v>0.5</v>
      </c>
      <c r="P106" s="39" t="n">
        <f aca="false">IFERROR(Counts!AG106/Counts!AF106,"")</f>
        <v>92.6342105263158</v>
      </c>
      <c r="Q106" s="38" t="n">
        <f aca="false">IFERROR(Counts!AH106/Counts!AC106,"")</f>
        <v>0.394736842105263</v>
      </c>
      <c r="R106" s="38" t="n">
        <f aca="false">IFERROR(Counts!N106/Counts!M106,"")</f>
        <v>0.30188679245283</v>
      </c>
      <c r="S106" s="38" t="n">
        <f aca="false">IFERROR(Counts!K106/Counts!J106,"")</f>
        <v>0.711711711711712</v>
      </c>
      <c r="T106" s="38" t="n">
        <f aca="false">IFERROR(Counts!I106/Counts!H106,"")</f>
        <v>0.239495798319328</v>
      </c>
      <c r="U106" s="38" t="n">
        <f aca="false">IFERROR(1-Counts!L106/Counts!K106,"")</f>
        <v>0.841772151898734</v>
      </c>
      <c r="V106" s="39" t="n">
        <f aca="false">IFERROR(Counts!AJ106/Counts!AI106,"")</f>
        <v>74.6616915422886</v>
      </c>
      <c r="W106" s="38" t="n">
        <f aca="false">IFERROR(Counts!AK106/Counts!AI106,"")</f>
        <v>0.507462686567164</v>
      </c>
      <c r="X106" s="40" t="n">
        <f aca="false">IFERROR(Counts!O106,"")</f>
        <v>3.093</v>
      </c>
      <c r="Y106" s="36" t="n">
        <f aca="false">IFERROR(INDEX('Season Counts'!$Y$2:$Y$740,$AF106)/INDEX('Season Counts'!$X$2:$X$740,$AF106),"")</f>
        <v>0.350917630057803</v>
      </c>
      <c r="Z106" s="37" t="n">
        <f aca="false">IFERROR(J106-Y106,"")</f>
        <v>0.0245954134204574</v>
      </c>
      <c r="AA106" s="38" t="n">
        <f aca="false">IFERROR(INDEX('Season Counts'!$K$2:$K$740,$AF106)/INDEX('Season Counts'!$J$2:$J$740,$AF106),"")</f>
        <v>0.279303415941058</v>
      </c>
      <c r="AB106" s="41" t="n">
        <f aca="false">IFERROR(R106-AA106,"")</f>
        <v>0.0225833765117719</v>
      </c>
      <c r="AC106" s="39" t="n">
        <f aca="false">IFERROR(INDEX('Season Counts'!$AG$2:$AG$740,$AF106)/INDEX('Season Counts'!$AF$2:$AF$740,$AF106),"")</f>
        <v>74.8494569757728</v>
      </c>
      <c r="AD106" s="40" t="n">
        <f aca="false">IFERROR(V106-AC106,"")</f>
        <v>-0.187765433484216</v>
      </c>
      <c r="AE106" s="4" t="str">
        <f aca="false">IF(D106&lt;Guide!$C$21,"Low PA",IF(TRIM(IF(ISNUMBER(AD106),IF(N(AD106)&lt;=-Guide!$C$24,"▼ Bat Speed  ",IF(N(AD106)&gt;=Guide!$C$24,"▲ Bat Speed  ","")),"")&amp;IF(N(Z106)&gt;=Guide!$C$22,"▲ Contact  ","")&amp;IF(N(Z106)&lt;=-Guide!$C$22,"▼ Contact  ","")&amp;IF(N(AB106)&gt;=Guide!$C$23,"▲ Chase  ","")&amp;IF(N(AB106)&lt;=-Guide!$C$23,"▼ Chase  ",""))="","Stable",TRIM(IF(ISNUMBER(AD106),IF(N(AD106)&lt;=-Guide!$C$24,"▼ Bat Speed  ",IF(N(AD106)&gt;=Guide!$C$24,"▲ Bat Speed  ","")),"")&amp;IF(N(Z106)&gt;=Guide!$C$22,"▲ Contact  ","")&amp;IF(N(Z106)&lt;=-Guide!$C$22,"▼ Contact  ","")&amp;IF(N(AB106)&gt;=Guide!$C$23,"▲ Chase  ","")&amp;IF(N(AB106)&lt;=-Guide!$C$23,"▼ Chase  ",""))))</f>
        <v>Stable</v>
      </c>
      <c r="AF106" s="35" t="n">
        <f aca="false">MATCH(Counts!A106,'Season Counts'!$A$2:$A$740,0)</f>
        <v>27</v>
      </c>
    </row>
    <row r="107" customFormat="false" ht="15" hidden="false" customHeight="false" outlineLevel="0" collapsed="false">
      <c r="A107" s="34" t="str">
        <f aca="false">Counts!B107</f>
        <v>ATL</v>
      </c>
      <c r="B107" s="5" t="str">
        <f aca="false">Counts!C107</f>
        <v>Matt Olson</v>
      </c>
      <c r="C107" s="34" t="str">
        <f aca="false">Counts!F107</f>
        <v>Sep</v>
      </c>
      <c r="D107" s="35" t="n">
        <f aca="false">IFERROR(Counts!P107,"")</f>
        <v>98</v>
      </c>
      <c r="E107" s="36" t="n">
        <f aca="false">IFERROR(Counts!R107/Counts!Q107,"")</f>
        <v>0.222222222222222</v>
      </c>
      <c r="F107" s="36" t="n">
        <f aca="false">IFERROR((Counts!R107+Counts!V107+Counts!W107)/(Counts!Q107+Counts!V107+Counts!W107+Counts!X107),"")</f>
        <v>0.255102040816327</v>
      </c>
      <c r="G107" s="36" t="n">
        <f aca="false">IFERROR((Counts!R107+Counts!S107+2*Counts!T107+3*Counts!U107)/Counts!Q107,"")</f>
        <v>0.377777777777778</v>
      </c>
      <c r="H107" s="35" t="n">
        <f aca="false">IFERROR(Counts!U107,"")</f>
        <v>4</v>
      </c>
      <c r="I107" s="36" t="n">
        <f aca="false">IFERROR(Counts!Z107/Counts!AA107,"")</f>
        <v>0.271428571428571</v>
      </c>
      <c r="J107" s="36" t="n">
        <f aca="false">IFERROR(Counts!AB107/Counts!AA107,"")</f>
        <v>0.294285714285714</v>
      </c>
      <c r="K107" s="37" t="n">
        <f aca="false">IFERROR((Counts!AB107-Counts!Z107)/Counts!AA107,"")</f>
        <v>0.0228571428571428</v>
      </c>
      <c r="L107" s="38" t="n">
        <f aca="false">IFERROR(Counts!Y107/Counts!P107,"")</f>
        <v>0.204081632653061</v>
      </c>
      <c r="M107" s="38" t="n">
        <f aca="false">IFERROR(Counts!V107/Counts!P107,"")</f>
        <v>0.0510204081632653</v>
      </c>
      <c r="N107" s="38" t="n">
        <f aca="false">IFERROR(Counts!AD107/Counts!AC107,"")</f>
        <v>0.0821917808219178</v>
      </c>
      <c r="O107" s="38" t="n">
        <f aca="false">IFERROR(Counts!AE107/Counts!AC107,"")</f>
        <v>0.602739726027397</v>
      </c>
      <c r="P107" s="39" t="n">
        <f aca="false">IFERROR(Counts!AG107/Counts!AF107,"")</f>
        <v>91.3164383561644</v>
      </c>
      <c r="Q107" s="38" t="n">
        <f aca="false">IFERROR(Counts!AH107/Counts!AC107,"")</f>
        <v>0.287671232876712</v>
      </c>
      <c r="R107" s="38" t="n">
        <f aca="false">IFERROR(Counts!N107/Counts!M107,"")</f>
        <v>0.309941520467836</v>
      </c>
      <c r="S107" s="38" t="n">
        <f aca="false">IFERROR(Counts!K107/Counts!J107,"")</f>
        <v>0.745945945945946</v>
      </c>
      <c r="T107" s="38" t="n">
        <f aca="false">IFERROR(Counts!I107/Counts!H107,"")</f>
        <v>0.246073298429319</v>
      </c>
      <c r="U107" s="38" t="n">
        <f aca="false">IFERROR(1-Counts!L107/Counts!K107,"")</f>
        <v>0.833333333333333</v>
      </c>
      <c r="V107" s="39" t="n">
        <f aca="false">IFERROR(Counts!AJ107/Counts!AI107,"")</f>
        <v>74.7107142857143</v>
      </c>
      <c r="W107" s="38" t="n">
        <f aca="false">IFERROR(Counts!AK107/Counts!AI107,"")</f>
        <v>0.464285714285714</v>
      </c>
      <c r="X107" s="40" t="n">
        <f aca="false">IFERROR(Counts!O107,"")</f>
        <v>-1.702</v>
      </c>
      <c r="Y107" s="36" t="n">
        <f aca="false">IFERROR(INDEX('Season Counts'!$Y$2:$Y$740,$AF107)/INDEX('Season Counts'!$X$2:$X$740,$AF107),"")</f>
        <v>0.350917630057803</v>
      </c>
      <c r="Z107" s="37" t="n">
        <f aca="false">IFERROR(J107-Y107,"")</f>
        <v>-0.0566319157720892</v>
      </c>
      <c r="AA107" s="38" t="n">
        <f aca="false">IFERROR(INDEX('Season Counts'!$K$2:$K$740,$AF107)/INDEX('Season Counts'!$J$2:$J$740,$AF107),"")</f>
        <v>0.279303415941058</v>
      </c>
      <c r="AB107" s="41" t="n">
        <f aca="false">IFERROR(R107-AA107,"")</f>
        <v>0.030638104526778</v>
      </c>
      <c r="AC107" s="39" t="n">
        <f aca="false">IFERROR(INDEX('Season Counts'!$AG$2:$AG$740,$AF107)/INDEX('Season Counts'!$AF$2:$AF$740,$AF107),"")</f>
        <v>74.8494569757728</v>
      </c>
      <c r="AD107" s="40" t="n">
        <f aca="false">IFERROR(V107-AC107,"")</f>
        <v>-0.138742690058479</v>
      </c>
      <c r="AE107" s="4" t="str">
        <f aca="false">IF(D107&lt;Guide!$C$21,"Low PA",IF(TRIM(IF(ISNUMBER(AD107),IF(N(AD107)&lt;=-Guide!$C$24,"▼ Bat Speed  ",IF(N(AD107)&gt;=Guide!$C$24,"▲ Bat Speed  ","")),"")&amp;IF(N(Z107)&gt;=Guide!$C$22,"▲ Contact  ","")&amp;IF(N(Z107)&lt;=-Guide!$C$22,"▼ Contact  ","")&amp;IF(N(AB107)&gt;=Guide!$C$23,"▲ Chase  ","")&amp;IF(N(AB107)&lt;=-Guide!$C$23,"▼ Chase  ",""))="","Stable",TRIM(IF(ISNUMBER(AD107),IF(N(AD107)&lt;=-Guide!$C$24,"▼ Bat Speed  ",IF(N(AD107)&gt;=Guide!$C$24,"▲ Bat Speed  ","")),"")&amp;IF(N(Z107)&gt;=Guide!$C$22,"▲ Contact  ","")&amp;IF(N(Z107)&lt;=-Guide!$C$22,"▼ Contact  ","")&amp;IF(N(AB107)&gt;=Guide!$C$23,"▲ Chase  ","")&amp;IF(N(AB107)&lt;=-Guide!$C$23,"▼ Chase  ",""))))</f>
        <v>▼ Contact</v>
      </c>
      <c r="AF107" s="35" t="n">
        <f aca="false">MATCH(Counts!A107,'Season Counts'!$A$2:$A$740,0)</f>
        <v>27</v>
      </c>
    </row>
    <row r="108" customFormat="false" ht="15" hidden="false" customHeight="false" outlineLevel="0" collapsed="false">
      <c r="A108" s="34" t="str">
        <f aca="false">Counts!B108</f>
        <v>ATL</v>
      </c>
      <c r="B108" s="5" t="str">
        <f aca="false">Counts!C108</f>
        <v>Ozzie Albies</v>
      </c>
      <c r="C108" s="34" t="str">
        <f aca="false">Counts!F108</f>
        <v>Mar-Apr</v>
      </c>
      <c r="D108" s="35" t="n">
        <f aca="false">IFERROR(Counts!P108,"")</f>
        <v>136</v>
      </c>
      <c r="E108" s="36" t="n">
        <f aca="false">IFERROR(Counts!R108/Counts!Q108,"")</f>
        <v>0.32258064516129</v>
      </c>
      <c r="F108" s="36" t="n">
        <f aca="false">IFERROR((Counts!R108+Counts!V108+Counts!W108)/(Counts!Q108+Counts!V108+Counts!W108+Counts!X108),"")</f>
        <v>0.367647058823529</v>
      </c>
      <c r="G108" s="36" t="n">
        <f aca="false">IFERROR((Counts!R108+Counts!S108+2*Counts!T108+3*Counts!U108)/Counts!Q108,"")</f>
        <v>0.540322580645161</v>
      </c>
      <c r="H108" s="35" t="n">
        <f aca="false">IFERROR(Counts!U108,"")</f>
        <v>7</v>
      </c>
      <c r="I108" s="36" t="n">
        <f aca="false">IFERROR(Counts!Z108/Counts!AA108,"")</f>
        <v>0.388235294117647</v>
      </c>
      <c r="J108" s="36" t="n">
        <f aca="false">IFERROR(Counts!AB108/Counts!AA108,"")</f>
        <v>0.31475</v>
      </c>
      <c r="K108" s="37" t="n">
        <f aca="false">IFERROR((Counts!AB108-Counts!Z108)/Counts!AA108,"")</f>
        <v>-0.0734852941176471</v>
      </c>
      <c r="L108" s="38" t="n">
        <f aca="false">IFERROR(Counts!Y108/Counts!P108,"")</f>
        <v>0.117647058823529</v>
      </c>
      <c r="M108" s="38" t="n">
        <f aca="false">IFERROR(Counts!V108/Counts!P108,"")</f>
        <v>0.0661764705882353</v>
      </c>
      <c r="N108" s="38" t="n">
        <f aca="false">IFERROR(Counts!AD108/Counts!AC108,"")</f>
        <v>0.0454545454545455</v>
      </c>
      <c r="O108" s="38" t="n">
        <f aca="false">IFERROR(Counts!AE108/Counts!AC108,"")</f>
        <v>0.309090909090909</v>
      </c>
      <c r="P108" s="39" t="n">
        <f aca="false">IFERROR(Counts!AG108/Counts!AF108,"")</f>
        <v>87.01</v>
      </c>
      <c r="Q108" s="38" t="n">
        <f aca="false">IFERROR(Counts!AH108/Counts!AC108,"")</f>
        <v>0.372727272727273</v>
      </c>
      <c r="R108" s="38" t="n">
        <f aca="false">IFERROR(Counts!N108/Counts!M108,"")</f>
        <v>0.37410071942446</v>
      </c>
      <c r="S108" s="38" t="n">
        <f aca="false">IFERROR(Counts!K108/Counts!J108,"")</f>
        <v>0.821052631578947</v>
      </c>
      <c r="T108" s="38" t="n">
        <f aca="false">IFERROR(Counts!I108/Counts!H108,"")</f>
        <v>0.211538461538462</v>
      </c>
      <c r="U108" s="38" t="n">
        <f aca="false">IFERROR(1-Counts!L108/Counts!K108,"")</f>
        <v>0.865384615384615</v>
      </c>
      <c r="V108" s="39" t="n">
        <f aca="false">IFERROR(Counts!AJ108/Counts!AI108,"")</f>
        <v>69.4370689655172</v>
      </c>
      <c r="W108" s="38" t="n">
        <f aca="false">IFERROR(Counts!AK108/Counts!AI108,"")</f>
        <v>0.0517241379310345</v>
      </c>
      <c r="X108" s="40" t="n">
        <f aca="false">IFERROR(Counts!O108,"")</f>
        <v>8.946</v>
      </c>
      <c r="Y108" s="36" t="n">
        <f aca="false">IFERROR(INDEX('Season Counts'!$Y$2:$Y$740,$AF108)/INDEX('Season Counts'!$X$2:$X$740,$AF108),"")</f>
        <v>0.273110619469027</v>
      </c>
      <c r="Z108" s="37" t="n">
        <f aca="false">IFERROR(J108-Y108,"")</f>
        <v>0.0416393805309734</v>
      </c>
      <c r="AA108" s="38" t="n">
        <f aca="false">IFERROR(INDEX('Season Counts'!$K$2:$K$740,$AF108)/INDEX('Season Counts'!$J$2:$J$740,$AF108),"")</f>
        <v>0.38135593220339</v>
      </c>
      <c r="AB108" s="41" t="n">
        <f aca="false">IFERROR(R108-AA108,"")</f>
        <v>-0.00725521277892938</v>
      </c>
      <c r="AC108" s="39" t="n">
        <f aca="false">IFERROR(INDEX('Season Counts'!$AG$2:$AG$740,$AF108)/INDEX('Season Counts'!$AF$2:$AF$740,$AF108),"")</f>
        <v>68.7997580645161</v>
      </c>
      <c r="AD108" s="40" t="n">
        <f aca="false">IFERROR(V108-AC108,"")</f>
        <v>0.637310901001115</v>
      </c>
      <c r="AE108" s="4" t="str">
        <f aca="false">IF(D108&lt;Guide!$C$21,"Low PA",IF(TRIM(IF(ISNUMBER(AD108),IF(N(AD108)&lt;=-Guide!$C$24,"▼ Bat Speed  ",IF(N(AD108)&gt;=Guide!$C$24,"▲ Bat Speed  ","")),"")&amp;IF(N(Z108)&gt;=Guide!$C$22,"▲ Contact  ","")&amp;IF(N(Z108)&lt;=-Guide!$C$22,"▼ Contact  ","")&amp;IF(N(AB108)&gt;=Guide!$C$23,"▲ Chase  ","")&amp;IF(N(AB108)&lt;=-Guide!$C$23,"▼ Chase  ",""))="","Stable",TRIM(IF(ISNUMBER(AD108),IF(N(AD108)&lt;=-Guide!$C$24,"▼ Bat Speed  ",IF(N(AD108)&gt;=Guide!$C$24,"▲ Bat Speed  ","")),"")&amp;IF(N(Z108)&gt;=Guide!$C$22,"▲ Contact  ","")&amp;IF(N(Z108)&lt;=-Guide!$C$22,"▼ Contact  ","")&amp;IF(N(AB108)&gt;=Guide!$C$23,"▲ Chase  ","")&amp;IF(N(AB108)&lt;=-Guide!$C$23,"▼ Chase  ",""))))</f>
        <v>▲ Contact</v>
      </c>
      <c r="AF108" s="35" t="n">
        <f aca="false">MATCH(Counts!A108,'Season Counts'!$A$2:$A$740,0)</f>
        <v>28</v>
      </c>
    </row>
    <row r="109" customFormat="false" ht="15" hidden="false" customHeight="false" outlineLevel="0" collapsed="false">
      <c r="A109" s="34" t="str">
        <f aca="false">Counts!B109</f>
        <v>ATL</v>
      </c>
      <c r="B109" s="5" t="str">
        <f aca="false">Counts!C109</f>
        <v>Ozzie Albies</v>
      </c>
      <c r="C109" s="34" t="str">
        <f aca="false">Counts!F109</f>
        <v>May</v>
      </c>
      <c r="D109" s="35" t="n">
        <f aca="false">IFERROR(Counts!P109,"")</f>
        <v>123</v>
      </c>
      <c r="E109" s="36" t="n">
        <f aca="false">IFERROR(Counts!R109/Counts!Q109,"")</f>
        <v>0.218181818181818</v>
      </c>
      <c r="F109" s="36" t="n">
        <f aca="false">IFERROR((Counts!R109+Counts!V109+Counts!W109)/(Counts!Q109+Counts!V109+Counts!W109+Counts!X109),"")</f>
        <v>0.284552845528455</v>
      </c>
      <c r="G109" s="36" t="n">
        <f aca="false">IFERROR((Counts!R109+Counts!S109+2*Counts!T109+3*Counts!U109)/Counts!Q109,"")</f>
        <v>0.309090909090909</v>
      </c>
      <c r="H109" s="35" t="n">
        <f aca="false">IFERROR(Counts!U109,"")</f>
        <v>2</v>
      </c>
      <c r="I109" s="36" t="n">
        <f aca="false">IFERROR(Counts!Z109/Counts!AA109,"")</f>
        <v>0.26890756302521</v>
      </c>
      <c r="J109" s="36" t="n">
        <f aca="false">IFERROR(Counts!AB109/Counts!AA109,"")</f>
        <v>0.280680672268908</v>
      </c>
      <c r="K109" s="37" t="n">
        <f aca="false">IFERROR((Counts!AB109-Counts!Z109)/Counts!AA109,"")</f>
        <v>0.0117731092436975</v>
      </c>
      <c r="L109" s="38" t="n">
        <f aca="false">IFERROR(Counts!Y109/Counts!P109,"")</f>
        <v>0.121951219512195</v>
      </c>
      <c r="M109" s="38" t="n">
        <f aca="false">IFERROR(Counts!V109/Counts!P109,"")</f>
        <v>0.0731707317073171</v>
      </c>
      <c r="N109" s="38" t="n">
        <f aca="false">IFERROR(Counts!AD109/Counts!AC109,"")</f>
        <v>0.0309278350515464</v>
      </c>
      <c r="O109" s="38" t="n">
        <f aca="false">IFERROR(Counts!AE109/Counts!AC109,"")</f>
        <v>0.206185567010309</v>
      </c>
      <c r="P109" s="39" t="n">
        <f aca="false">IFERROR(Counts!AG109/Counts!AF109,"")</f>
        <v>85.7870967741935</v>
      </c>
      <c r="Q109" s="38" t="n">
        <f aca="false">IFERROR(Counts!AH109/Counts!AC109,"")</f>
        <v>0.298969072164948</v>
      </c>
      <c r="R109" s="38" t="n">
        <f aca="false">IFERROR(Counts!N109/Counts!M109,"")</f>
        <v>0.353413654618474</v>
      </c>
      <c r="S109" s="38" t="n">
        <f aca="false">IFERROR(Counts!K109/Counts!J109,"")</f>
        <v>0.772093023255814</v>
      </c>
      <c r="T109" s="38" t="n">
        <f aca="false">IFERROR(Counts!I109/Counts!H109,"")</f>
        <v>0.18503937007874</v>
      </c>
      <c r="U109" s="38" t="n">
        <f aca="false">IFERROR(1-Counts!L109/Counts!K109,"")</f>
        <v>0.885542168674699</v>
      </c>
      <c r="V109" s="39" t="n">
        <f aca="false">IFERROR(Counts!AJ109/Counts!AI109,"")</f>
        <v>68.366028708134</v>
      </c>
      <c r="W109" s="38" t="n">
        <f aca="false">IFERROR(Counts!AK109/Counts!AI109,"")</f>
        <v>0.0574162679425837</v>
      </c>
      <c r="X109" s="40" t="n">
        <f aca="false">IFERROR(Counts!O109,"")</f>
        <v>-7.053</v>
      </c>
      <c r="Y109" s="36" t="n">
        <f aca="false">IFERROR(INDEX('Season Counts'!$Y$2:$Y$740,$AF109)/INDEX('Season Counts'!$X$2:$X$740,$AF109),"")</f>
        <v>0.273110619469027</v>
      </c>
      <c r="Z109" s="37" t="n">
        <f aca="false">IFERROR(J109-Y109,"")</f>
        <v>0.00757005279988104</v>
      </c>
      <c r="AA109" s="38" t="n">
        <f aca="false">IFERROR(INDEX('Season Counts'!$K$2:$K$740,$AF109)/INDEX('Season Counts'!$J$2:$J$740,$AF109),"")</f>
        <v>0.38135593220339</v>
      </c>
      <c r="AB109" s="41" t="n">
        <f aca="false">IFERROR(R109-AA109,"")</f>
        <v>-0.0279422775849159</v>
      </c>
      <c r="AC109" s="39" t="n">
        <f aca="false">IFERROR(INDEX('Season Counts'!$AG$2:$AG$740,$AF109)/INDEX('Season Counts'!$AF$2:$AF$740,$AF109),"")</f>
        <v>68.7997580645161</v>
      </c>
      <c r="AD109" s="40" t="n">
        <f aca="false">IFERROR(V109-AC109,"")</f>
        <v>-0.433729356382159</v>
      </c>
      <c r="AE109" s="4" t="str">
        <f aca="false">IF(D109&lt;Guide!$C$21,"Low PA",IF(TRIM(IF(ISNUMBER(AD109),IF(N(AD109)&lt;=-Guide!$C$24,"▼ Bat Speed  ",IF(N(AD109)&gt;=Guide!$C$24,"▲ Bat Speed  ","")),"")&amp;IF(N(Z109)&gt;=Guide!$C$22,"▲ Contact  ","")&amp;IF(N(Z109)&lt;=-Guide!$C$22,"▼ Contact  ","")&amp;IF(N(AB109)&gt;=Guide!$C$23,"▲ Chase  ","")&amp;IF(N(AB109)&lt;=-Guide!$C$23,"▼ Chase  ",""))="","Stable",TRIM(IF(ISNUMBER(AD109),IF(N(AD109)&lt;=-Guide!$C$24,"▼ Bat Speed  ",IF(N(AD109)&gt;=Guide!$C$24,"▲ Bat Speed  ","")),"")&amp;IF(N(Z109)&gt;=Guide!$C$22,"▲ Contact  ","")&amp;IF(N(Z109)&lt;=-Guide!$C$22,"▼ Contact  ","")&amp;IF(N(AB109)&gt;=Guide!$C$23,"▲ Chase  ","")&amp;IF(N(AB109)&lt;=-Guide!$C$23,"▼ Chase  ",""))))</f>
        <v>Stable</v>
      </c>
      <c r="AF109" s="35" t="n">
        <f aca="false">MATCH(Counts!A109,'Season Counts'!$A$2:$A$740,0)</f>
        <v>28</v>
      </c>
    </row>
    <row r="110" customFormat="false" ht="15" hidden="false" customHeight="false" outlineLevel="0" collapsed="false">
      <c r="A110" s="34" t="str">
        <f aca="false">Counts!B110</f>
        <v>ATL</v>
      </c>
      <c r="B110" s="5" t="str">
        <f aca="false">Counts!C110</f>
        <v>Ozzie Albies</v>
      </c>
      <c r="C110" s="34" t="str">
        <f aca="false">Counts!F110</f>
        <v>Jun</v>
      </c>
      <c r="D110" s="35" t="n">
        <f aca="false">IFERROR(Counts!P110,"")</f>
        <v>97</v>
      </c>
      <c r="E110" s="36" t="n">
        <f aca="false">IFERROR(Counts!R110/Counts!Q110,"")</f>
        <v>0.273809523809524</v>
      </c>
      <c r="F110" s="36" t="n">
        <f aca="false">IFERROR((Counts!R110+Counts!V110+Counts!W110)/(Counts!Q110+Counts!V110+Counts!W110+Counts!X110),"")</f>
        <v>0.309278350515464</v>
      </c>
      <c r="G110" s="36" t="n">
        <f aca="false">IFERROR((Counts!R110+Counts!S110+2*Counts!T110+3*Counts!U110)/Counts!Q110,"")</f>
        <v>0.428571428571429</v>
      </c>
      <c r="H110" s="35" t="n">
        <f aca="false">IFERROR(Counts!U110,"")</f>
        <v>3</v>
      </c>
      <c r="I110" s="36" t="n">
        <f aca="false">IFERROR(Counts!Z110/Counts!AA110,"")</f>
        <v>0.308333333333333</v>
      </c>
      <c r="J110" s="36" t="n">
        <f aca="false">IFERROR(Counts!AB110/Counts!AA110,"")</f>
        <v>0.30115625</v>
      </c>
      <c r="K110" s="37" t="n">
        <f aca="false">IFERROR((Counts!AB110-Counts!Z110)/Counts!AA110,"")</f>
        <v>-0.00717708333333333</v>
      </c>
      <c r="L110" s="38" t="n">
        <f aca="false">IFERROR(Counts!Y110/Counts!P110,"")</f>
        <v>0.0927835051546392</v>
      </c>
      <c r="M110" s="38" t="n">
        <f aca="false">IFERROR(Counts!V110/Counts!P110,"")</f>
        <v>0.0618556701030928</v>
      </c>
      <c r="N110" s="38" t="n">
        <f aca="false">IFERROR(Counts!AD110/Counts!AC110,"")</f>
        <v>0.037037037037037</v>
      </c>
      <c r="O110" s="38" t="n">
        <f aca="false">IFERROR(Counts!AE110/Counts!AC110,"")</f>
        <v>0.320987654320988</v>
      </c>
      <c r="P110" s="39" t="n">
        <f aca="false">IFERROR(Counts!AG110/Counts!AF110,"")</f>
        <v>88.7604938271605</v>
      </c>
      <c r="Q110" s="38" t="n">
        <f aca="false">IFERROR(Counts!AH110/Counts!AC110,"")</f>
        <v>0.382716049382716</v>
      </c>
      <c r="R110" s="38" t="n">
        <f aca="false">IFERROR(Counts!N110/Counts!M110,"")</f>
        <v>0.353658536585366</v>
      </c>
      <c r="S110" s="38" t="n">
        <f aca="false">IFERROR(Counts!K110/Counts!J110,"")</f>
        <v>0.786206896551724</v>
      </c>
      <c r="T110" s="38" t="n">
        <f aca="false">IFERROR(Counts!I110/Counts!H110,"")</f>
        <v>0.122093023255814</v>
      </c>
      <c r="U110" s="38" t="n">
        <f aca="false">IFERROR(1-Counts!L110/Counts!K110,"")</f>
        <v>0.921052631578947</v>
      </c>
      <c r="V110" s="39" t="n">
        <f aca="false">IFERROR(Counts!AJ110/Counts!AI110,"")</f>
        <v>69.8426666666667</v>
      </c>
      <c r="W110" s="38" t="n">
        <f aca="false">IFERROR(Counts!AK110/Counts!AI110,"")</f>
        <v>0.0666666666666667</v>
      </c>
      <c r="X110" s="40" t="n">
        <f aca="false">IFERROR(Counts!O110,"")</f>
        <v>0.189</v>
      </c>
      <c r="Y110" s="36" t="n">
        <f aca="false">IFERROR(INDEX('Season Counts'!$Y$2:$Y$740,$AF110)/INDEX('Season Counts'!$X$2:$X$740,$AF110),"")</f>
        <v>0.273110619469027</v>
      </c>
      <c r="Z110" s="37" t="n">
        <f aca="false">IFERROR(J110-Y110,"")</f>
        <v>0.0280456305309735</v>
      </c>
      <c r="AA110" s="38" t="n">
        <f aca="false">IFERROR(INDEX('Season Counts'!$K$2:$K$740,$AF110)/INDEX('Season Counts'!$J$2:$J$740,$AF110),"")</f>
        <v>0.38135593220339</v>
      </c>
      <c r="AB110" s="41" t="n">
        <f aca="false">IFERROR(R110-AA110,"")</f>
        <v>-0.027697395618024</v>
      </c>
      <c r="AC110" s="39" t="n">
        <f aca="false">IFERROR(INDEX('Season Counts'!$AG$2:$AG$740,$AF110)/INDEX('Season Counts'!$AF$2:$AF$740,$AF110),"")</f>
        <v>68.7997580645161</v>
      </c>
      <c r="AD110" s="40" t="n">
        <f aca="false">IFERROR(V110-AC110,"")</f>
        <v>1.04290860215053</v>
      </c>
      <c r="AE110" s="4" t="str">
        <f aca="false">IF(D110&lt;Guide!$C$21,"Low PA",IF(TRIM(IF(ISNUMBER(AD110),IF(N(AD110)&lt;=-Guide!$C$24,"▼ Bat Speed  ",IF(N(AD110)&gt;=Guide!$C$24,"▲ Bat Speed  ","")),"")&amp;IF(N(Z110)&gt;=Guide!$C$22,"▲ Contact  ","")&amp;IF(N(Z110)&lt;=-Guide!$C$22,"▼ Contact  ","")&amp;IF(N(AB110)&gt;=Guide!$C$23,"▲ Chase  ","")&amp;IF(N(AB110)&lt;=-Guide!$C$23,"▼ Chase  ",""))="","Stable",TRIM(IF(ISNUMBER(AD110),IF(N(AD110)&lt;=-Guide!$C$24,"▼ Bat Speed  ",IF(N(AD110)&gt;=Guide!$C$24,"▲ Bat Speed  ","")),"")&amp;IF(N(Z110)&gt;=Guide!$C$22,"▲ Contact  ","")&amp;IF(N(Z110)&lt;=-Guide!$C$22,"▼ Contact  ","")&amp;IF(N(AB110)&gt;=Guide!$C$23,"▲ Chase  ","")&amp;IF(N(AB110)&lt;=-Guide!$C$23,"▼ Chase  ",""))))</f>
        <v>▲ Bat Speed</v>
      </c>
      <c r="AF110" s="35" t="n">
        <f aca="false">MATCH(Counts!A110,'Season Counts'!$A$2:$A$740,0)</f>
        <v>28</v>
      </c>
    </row>
    <row r="111" customFormat="false" ht="15" hidden="false" customHeight="false" outlineLevel="0" collapsed="false">
      <c r="A111" s="34" t="str">
        <f aca="false">Counts!B111</f>
        <v>ATL</v>
      </c>
      <c r="B111" s="5" t="str">
        <f aca="false">Counts!C111</f>
        <v>Ozzie Albies</v>
      </c>
      <c r="C111" s="34" t="str">
        <f aca="false">Counts!F111</f>
        <v>Jul</v>
      </c>
      <c r="D111" s="35" t="n">
        <f aca="false">IFERROR(Counts!P111,"")</f>
        <v>121</v>
      </c>
      <c r="E111" s="36" t="n">
        <f aca="false">IFERROR(Counts!R111/Counts!Q111,"")</f>
        <v>0.232142857142857</v>
      </c>
      <c r="F111" s="36" t="n">
        <f aca="false">IFERROR((Counts!R111+Counts!V111+Counts!W111)/(Counts!Q111+Counts!V111+Counts!W111+Counts!X111),"")</f>
        <v>0.28099173553719</v>
      </c>
      <c r="G111" s="36" t="n">
        <f aca="false">IFERROR((Counts!R111+Counts!S111+2*Counts!T111+3*Counts!U111)/Counts!Q111,"")</f>
        <v>0.455357142857143</v>
      </c>
      <c r="H111" s="35" t="n">
        <f aca="false">IFERROR(Counts!U111,"")</f>
        <v>6</v>
      </c>
      <c r="I111" s="36" t="n">
        <f aca="false">IFERROR(Counts!Z111/Counts!AA111,"")</f>
        <v>0.314462809917355</v>
      </c>
      <c r="J111" s="36" t="n">
        <f aca="false">IFERROR(Counts!AB111/Counts!AA111,"")</f>
        <v>0.24998347107438</v>
      </c>
      <c r="K111" s="37" t="n">
        <f aca="false">IFERROR((Counts!AB111-Counts!Z111)/Counts!AA111,"")</f>
        <v>-0.0644793388429752</v>
      </c>
      <c r="L111" s="38" t="n">
        <f aca="false">IFERROR(Counts!Y111/Counts!P111,"")</f>
        <v>0.239669421487603</v>
      </c>
      <c r="M111" s="38" t="n">
        <f aca="false">IFERROR(Counts!V111/Counts!P111,"")</f>
        <v>0.0578512396694215</v>
      </c>
      <c r="N111" s="38" t="n">
        <f aca="false">IFERROR(Counts!AD111/Counts!AC111,"")</f>
        <v>0.0595238095238095</v>
      </c>
      <c r="O111" s="38" t="n">
        <f aca="false">IFERROR(Counts!AE111/Counts!AC111,"")</f>
        <v>0.30952380952381</v>
      </c>
      <c r="P111" s="39" t="n">
        <f aca="false">IFERROR(Counts!AG111/Counts!AF111,"")</f>
        <v>86.1904761904762</v>
      </c>
      <c r="Q111" s="38" t="n">
        <f aca="false">IFERROR(Counts!AH111/Counts!AC111,"")</f>
        <v>0.345238095238095</v>
      </c>
      <c r="R111" s="38" t="n">
        <f aca="false">IFERROR(Counts!N111/Counts!M111,"")</f>
        <v>0.440613026819923</v>
      </c>
      <c r="S111" s="38" t="n">
        <f aca="false">IFERROR(Counts!K111/Counts!J111,"")</f>
        <v>0.793103448275862</v>
      </c>
      <c r="T111" s="38" t="n">
        <f aca="false">IFERROR(Counts!I111/Counts!H111,"")</f>
        <v>0.257246376811594</v>
      </c>
      <c r="U111" s="38" t="n">
        <f aca="false">IFERROR(1-Counts!L111/Counts!K111,"")</f>
        <v>0.826086956521739</v>
      </c>
      <c r="V111" s="39" t="n">
        <f aca="false">IFERROR(Counts!AJ111/Counts!AI111,"")</f>
        <v>68.5532</v>
      </c>
      <c r="W111" s="38" t="n">
        <f aca="false">IFERROR(Counts!AK111/Counts!AI111,"")</f>
        <v>0.052</v>
      </c>
      <c r="X111" s="40" t="n">
        <f aca="false">IFERROR(Counts!O111,"")</f>
        <v>0.902</v>
      </c>
      <c r="Y111" s="36" t="n">
        <f aca="false">IFERROR(INDEX('Season Counts'!$Y$2:$Y$740,$AF111)/INDEX('Season Counts'!$X$2:$X$740,$AF111),"")</f>
        <v>0.273110619469027</v>
      </c>
      <c r="Z111" s="37" t="n">
        <f aca="false">IFERROR(J111-Y111,"")</f>
        <v>-0.0231271483946464</v>
      </c>
      <c r="AA111" s="38" t="n">
        <f aca="false">IFERROR(INDEX('Season Counts'!$K$2:$K$740,$AF111)/INDEX('Season Counts'!$J$2:$J$740,$AF111),"")</f>
        <v>0.38135593220339</v>
      </c>
      <c r="AB111" s="41" t="n">
        <f aca="false">IFERROR(R111-AA111,"")</f>
        <v>0.0592570946165336</v>
      </c>
      <c r="AC111" s="39" t="n">
        <f aca="false">IFERROR(INDEX('Season Counts'!$AG$2:$AG$740,$AF111)/INDEX('Season Counts'!$AF$2:$AF$740,$AF111),"")</f>
        <v>68.7997580645161</v>
      </c>
      <c r="AD111" s="40" t="n">
        <f aca="false">IFERROR(V111-AC111,"")</f>
        <v>-0.246558064516123</v>
      </c>
      <c r="AE111" s="4" t="str">
        <f aca="false">IF(D111&lt;Guide!$C$21,"Low PA",IF(TRIM(IF(ISNUMBER(AD111),IF(N(AD111)&lt;=-Guide!$C$24,"▼ Bat Speed  ",IF(N(AD111)&gt;=Guide!$C$24,"▲ Bat Speed  ","")),"")&amp;IF(N(Z111)&gt;=Guide!$C$22,"▲ Contact  ","")&amp;IF(N(Z111)&lt;=-Guide!$C$22,"▼ Contact  ","")&amp;IF(N(AB111)&gt;=Guide!$C$23,"▲ Chase  ","")&amp;IF(N(AB111)&lt;=-Guide!$C$23,"▼ Chase  ",""))="","Stable",TRIM(IF(ISNUMBER(AD111),IF(N(AD111)&lt;=-Guide!$C$24,"▼ Bat Speed  ",IF(N(AD111)&gt;=Guide!$C$24,"▲ Bat Speed  ","")),"")&amp;IF(N(Z111)&gt;=Guide!$C$22,"▲ Contact  ","")&amp;IF(N(Z111)&lt;=-Guide!$C$22,"▼ Contact  ","")&amp;IF(N(AB111)&gt;=Guide!$C$23,"▲ Chase  ","")&amp;IF(N(AB111)&lt;=-Guide!$C$23,"▼ Chase  ",""))))</f>
        <v>▲ Chase</v>
      </c>
      <c r="AF111" s="35" t="n">
        <f aca="false">MATCH(Counts!A111,'Season Counts'!$A$2:$A$740,0)</f>
        <v>28</v>
      </c>
    </row>
    <row r="112" customFormat="false" ht="15" hidden="false" customHeight="false" outlineLevel="0" collapsed="false">
      <c r="A112" s="34" t="str">
        <f aca="false">Counts!B112</f>
        <v>ATL</v>
      </c>
      <c r="B112" s="5" t="str">
        <f aca="false">Counts!C112</f>
        <v>Ozzie Albies</v>
      </c>
      <c r="C112" s="34" t="str">
        <f aca="false">Counts!F112</f>
        <v>Aug</v>
      </c>
      <c r="D112" s="35" t="n">
        <f aca="false">IFERROR(Counts!P112,"")</f>
        <v>111</v>
      </c>
      <c r="E112" s="36" t="n">
        <f aca="false">IFERROR(Counts!R112/Counts!Q112,"")</f>
        <v>0.216494845360825</v>
      </c>
      <c r="F112" s="36" t="n">
        <f aca="false">IFERROR((Counts!R112+Counts!V112+Counts!W112)/(Counts!Q112+Counts!V112+Counts!W112+Counts!X112),"")</f>
        <v>0.297297297297297</v>
      </c>
      <c r="G112" s="36" t="n">
        <f aca="false">IFERROR((Counts!R112+Counts!S112+2*Counts!T112+3*Counts!U112)/Counts!Q112,"")</f>
        <v>0.309278350515464</v>
      </c>
      <c r="H112" s="35" t="n">
        <f aca="false">IFERROR(Counts!U112,"")</f>
        <v>2</v>
      </c>
      <c r="I112" s="36" t="n">
        <f aca="false">IFERROR(Counts!Z112/Counts!AA112,"")</f>
        <v>0.275225225225225</v>
      </c>
      <c r="J112" s="36" t="n">
        <f aca="false">IFERROR(Counts!AB112/Counts!AA112,"")</f>
        <v>0.282531531531532</v>
      </c>
      <c r="K112" s="37" t="n">
        <f aca="false">IFERROR((Counts!AB112-Counts!Z112)/Counts!AA112,"")</f>
        <v>0.00730630630630631</v>
      </c>
      <c r="L112" s="38" t="n">
        <f aca="false">IFERROR(Counts!Y112/Counts!P112,"")</f>
        <v>0.135135135135135</v>
      </c>
      <c r="M112" s="38" t="n">
        <f aca="false">IFERROR(Counts!V112/Counts!P112,"")</f>
        <v>0.0900900900900901</v>
      </c>
      <c r="N112" s="38" t="n">
        <f aca="false">IFERROR(Counts!AD112/Counts!AC112,"")</f>
        <v>0.0238095238095238</v>
      </c>
      <c r="O112" s="38" t="n">
        <f aca="false">IFERROR(Counts!AE112/Counts!AC112,"")</f>
        <v>0.238095238095238</v>
      </c>
      <c r="P112" s="39" t="n">
        <f aca="false">IFERROR(Counts!AG112/Counts!AF112,"")</f>
        <v>86.9821428571429</v>
      </c>
      <c r="Q112" s="38" t="n">
        <f aca="false">IFERROR(Counts!AH112/Counts!AC112,"")</f>
        <v>0.357142857142857</v>
      </c>
      <c r="R112" s="38" t="n">
        <f aca="false">IFERROR(Counts!N112/Counts!M112,"")</f>
        <v>0.37890625</v>
      </c>
      <c r="S112" s="38" t="n">
        <f aca="false">IFERROR(Counts!K112/Counts!J112,"")</f>
        <v>0.775609756097561</v>
      </c>
      <c r="T112" s="38" t="n">
        <f aca="false">IFERROR(Counts!I112/Counts!H112,"")</f>
        <v>0.16015625</v>
      </c>
      <c r="U112" s="38" t="n">
        <f aca="false">IFERROR(1-Counts!L112/Counts!K112,"")</f>
        <v>0.924528301886793</v>
      </c>
      <c r="V112" s="39" t="n">
        <f aca="false">IFERROR(Counts!AJ112/Counts!AI112,"")</f>
        <v>68.0146118721461</v>
      </c>
      <c r="W112" s="38" t="n">
        <f aca="false">IFERROR(Counts!AK112/Counts!AI112,"")</f>
        <v>0.0410958904109589</v>
      </c>
      <c r="X112" s="40" t="n">
        <f aca="false">IFERROR(Counts!O112,"")</f>
        <v>-5.736</v>
      </c>
      <c r="Y112" s="36" t="n">
        <f aca="false">IFERROR(INDEX('Season Counts'!$Y$2:$Y$740,$AF112)/INDEX('Season Counts'!$X$2:$X$740,$AF112),"")</f>
        <v>0.273110619469027</v>
      </c>
      <c r="Z112" s="37" t="n">
        <f aca="false">IFERROR(J112-Y112,"")</f>
        <v>0.00942091206250501</v>
      </c>
      <c r="AA112" s="38" t="n">
        <f aca="false">IFERROR(INDEX('Season Counts'!$K$2:$K$740,$AF112)/INDEX('Season Counts'!$J$2:$J$740,$AF112),"")</f>
        <v>0.38135593220339</v>
      </c>
      <c r="AB112" s="41" t="n">
        <f aca="false">IFERROR(R112-AA112,"")</f>
        <v>-0.00244968220338981</v>
      </c>
      <c r="AC112" s="39" t="n">
        <f aca="false">IFERROR(INDEX('Season Counts'!$AG$2:$AG$740,$AF112)/INDEX('Season Counts'!$AF$2:$AF$740,$AF112),"")</f>
        <v>68.7997580645161</v>
      </c>
      <c r="AD112" s="40" t="n">
        <f aca="false">IFERROR(V112-AC112,"")</f>
        <v>-0.785146192370007</v>
      </c>
      <c r="AE112" s="4" t="str">
        <f aca="false">IF(D112&lt;Guide!$C$21,"Low PA",IF(TRIM(IF(ISNUMBER(AD112),IF(N(AD112)&lt;=-Guide!$C$24,"▼ Bat Speed  ",IF(N(AD112)&gt;=Guide!$C$24,"▲ Bat Speed  ","")),"")&amp;IF(N(Z112)&gt;=Guide!$C$22,"▲ Contact  ","")&amp;IF(N(Z112)&lt;=-Guide!$C$22,"▼ Contact  ","")&amp;IF(N(AB112)&gt;=Guide!$C$23,"▲ Chase  ","")&amp;IF(N(AB112)&lt;=-Guide!$C$23,"▼ Chase  ",""))="","Stable",TRIM(IF(ISNUMBER(AD112),IF(N(AD112)&lt;=-Guide!$C$24,"▼ Bat Speed  ",IF(N(AD112)&gt;=Guide!$C$24,"▲ Bat Speed  ","")),"")&amp;IF(N(Z112)&gt;=Guide!$C$22,"▲ Contact  ","")&amp;IF(N(Z112)&lt;=-Guide!$C$22,"▼ Contact  ","")&amp;IF(N(AB112)&gt;=Guide!$C$23,"▲ Chase  ","")&amp;IF(N(AB112)&lt;=-Guide!$C$23,"▼ Chase  ",""))))</f>
        <v>Stable</v>
      </c>
      <c r="AF112" s="35" t="n">
        <f aca="false">MATCH(Counts!A112,'Season Counts'!$A$2:$A$740,0)</f>
        <v>28</v>
      </c>
    </row>
    <row r="113" customFormat="false" ht="15" hidden="false" customHeight="false" outlineLevel="0" collapsed="false">
      <c r="A113" s="34" t="str">
        <f aca="false">Counts!B113</f>
        <v>ATL</v>
      </c>
      <c r="B113" s="5" t="str">
        <f aca="false">Counts!C113</f>
        <v>Ozzie Albies</v>
      </c>
      <c r="C113" s="34" t="str">
        <f aca="false">Counts!F113</f>
        <v>Sep</v>
      </c>
      <c r="D113" s="35" t="n">
        <f aca="false">IFERROR(Counts!P113,"")</f>
        <v>95</v>
      </c>
      <c r="E113" s="36" t="n">
        <f aca="false">IFERROR(Counts!R113/Counts!Q113,"")</f>
        <v>0.136363636363636</v>
      </c>
      <c r="F113" s="36" t="n">
        <f aca="false">IFERROR((Counts!R113+Counts!V113+Counts!W113)/(Counts!Q113+Counts!V113+Counts!W113+Counts!X113),"")</f>
        <v>0.189473684210526</v>
      </c>
      <c r="G113" s="36" t="n">
        <f aca="false">IFERROR((Counts!R113+Counts!S113+2*Counts!T113+3*Counts!U113)/Counts!Q113,"")</f>
        <v>0.261363636363636</v>
      </c>
      <c r="H113" s="35" t="n">
        <f aca="false">IFERROR(Counts!U113,"")</f>
        <v>2</v>
      </c>
      <c r="I113" s="36" t="n">
        <f aca="false">IFERROR(Counts!Z113/Counts!AA113,"")</f>
        <v>0.199473684210526</v>
      </c>
      <c r="J113" s="36" t="n">
        <f aca="false">IFERROR(Counts!AB113/Counts!AA113,"")</f>
        <v>0.194126315789474</v>
      </c>
      <c r="K113" s="37" t="n">
        <f aca="false">IFERROR((Counts!AB113-Counts!Z113)/Counts!AA113,"")</f>
        <v>-0.00534736842105262</v>
      </c>
      <c r="L113" s="38" t="n">
        <f aca="false">IFERROR(Counts!Y113/Counts!P113,"")</f>
        <v>0.221052631578947</v>
      </c>
      <c r="M113" s="38" t="n">
        <f aca="false">IFERROR(Counts!V113/Counts!P113,"")</f>
        <v>0.0526315789473684</v>
      </c>
      <c r="N113" s="38" t="n">
        <f aca="false">IFERROR(Counts!AD113/Counts!AC113,"")</f>
        <v>0.0294117647058824</v>
      </c>
      <c r="O113" s="38" t="n">
        <f aca="false">IFERROR(Counts!AE113/Counts!AC113,"")</f>
        <v>0.279411764705882</v>
      </c>
      <c r="P113" s="39" t="n">
        <f aca="false">IFERROR(Counts!AG113/Counts!AF113,"")</f>
        <v>88.0647058823529</v>
      </c>
      <c r="Q113" s="38" t="n">
        <f aca="false">IFERROR(Counts!AH113/Counts!AC113,"")</f>
        <v>0.205882352941176</v>
      </c>
      <c r="R113" s="38" t="n">
        <f aca="false">IFERROR(Counts!N113/Counts!M113,"")</f>
        <v>0.375</v>
      </c>
      <c r="S113" s="38" t="n">
        <f aca="false">IFERROR(Counts!K113/Counts!J113,"")</f>
        <v>0.775147928994083</v>
      </c>
      <c r="T113" s="38" t="n">
        <f aca="false">IFERROR(Counts!I113/Counts!H113,"")</f>
        <v>0.239234449760766</v>
      </c>
      <c r="U113" s="38" t="n">
        <f aca="false">IFERROR(1-Counts!L113/Counts!K113,"")</f>
        <v>0.854961832061069</v>
      </c>
      <c r="V113" s="39" t="n">
        <f aca="false">IFERROR(Counts!AJ113/Counts!AI113,"")</f>
        <v>68.9105555555556</v>
      </c>
      <c r="W113" s="38" t="n">
        <f aca="false">IFERROR(Counts!AK113/Counts!AI113,"")</f>
        <v>0.0444444444444444</v>
      </c>
      <c r="X113" s="40" t="n">
        <f aca="false">IFERROR(Counts!O113,"")</f>
        <v>-9.296</v>
      </c>
      <c r="Y113" s="36" t="n">
        <f aca="false">IFERROR(INDEX('Season Counts'!$Y$2:$Y$740,$AF113)/INDEX('Season Counts'!$X$2:$X$740,$AF113),"")</f>
        <v>0.273110619469027</v>
      </c>
      <c r="Z113" s="37" t="n">
        <f aca="false">IFERROR(J113-Y113,"")</f>
        <v>-0.0789843036795529</v>
      </c>
      <c r="AA113" s="38" t="n">
        <f aca="false">IFERROR(INDEX('Season Counts'!$K$2:$K$740,$AF113)/INDEX('Season Counts'!$J$2:$J$740,$AF113),"")</f>
        <v>0.38135593220339</v>
      </c>
      <c r="AB113" s="41" t="n">
        <f aca="false">IFERROR(R113-AA113,"")</f>
        <v>-0.00635593220338981</v>
      </c>
      <c r="AC113" s="39" t="n">
        <f aca="false">IFERROR(INDEX('Season Counts'!$AG$2:$AG$740,$AF113)/INDEX('Season Counts'!$AF$2:$AF$740,$AF113),"")</f>
        <v>68.7997580645161</v>
      </c>
      <c r="AD113" s="40" t="n">
        <f aca="false">IFERROR(V113-AC113,"")</f>
        <v>0.11079749103942</v>
      </c>
      <c r="AE113" s="4" t="str">
        <f aca="false">IF(D113&lt;Guide!$C$21,"Low PA",IF(TRIM(IF(ISNUMBER(AD113),IF(N(AD113)&lt;=-Guide!$C$24,"▼ Bat Speed  ",IF(N(AD113)&gt;=Guide!$C$24,"▲ Bat Speed  ","")),"")&amp;IF(N(Z113)&gt;=Guide!$C$22,"▲ Contact  ","")&amp;IF(N(Z113)&lt;=-Guide!$C$22,"▼ Contact  ","")&amp;IF(N(AB113)&gt;=Guide!$C$23,"▲ Chase  ","")&amp;IF(N(AB113)&lt;=-Guide!$C$23,"▼ Chase  ",""))="","Stable",TRIM(IF(ISNUMBER(AD113),IF(N(AD113)&lt;=-Guide!$C$24,"▼ Bat Speed  ",IF(N(AD113)&gt;=Guide!$C$24,"▲ Bat Speed  ","")),"")&amp;IF(N(Z113)&gt;=Guide!$C$22,"▲ Contact  ","")&amp;IF(N(Z113)&lt;=-Guide!$C$22,"▼ Contact  ","")&amp;IF(N(AB113)&gt;=Guide!$C$23,"▲ Chase  ","")&amp;IF(N(AB113)&lt;=-Guide!$C$23,"▼ Chase  ",""))))</f>
        <v>▼ Contact</v>
      </c>
      <c r="AF113" s="35" t="n">
        <f aca="false">MATCH(Counts!A113,'Season Counts'!$A$2:$A$740,0)</f>
        <v>28</v>
      </c>
    </row>
    <row r="114" customFormat="false" ht="15" hidden="false" customHeight="false" outlineLevel="0" collapsed="false">
      <c r="A114" s="34" t="str">
        <f aca="false">Counts!B114</f>
        <v>ATL</v>
      </c>
      <c r="B114" s="5" t="str">
        <f aca="false">Counts!C114</f>
        <v>Austin Riley</v>
      </c>
      <c r="C114" s="34" t="str">
        <f aca="false">Counts!F114</f>
        <v>Mar-Apr</v>
      </c>
      <c r="D114" s="35" t="n">
        <f aca="false">IFERROR(Counts!P114,"")</f>
        <v>135</v>
      </c>
      <c r="E114" s="36" t="n">
        <f aca="false">IFERROR(Counts!R114/Counts!Q114,"")</f>
        <v>0.190082644628099</v>
      </c>
      <c r="F114" s="36" t="n">
        <f aca="false">IFERROR((Counts!R114+Counts!V114+Counts!W114)/(Counts!Q114+Counts!V114+Counts!W114+Counts!X114),"")</f>
        <v>0.274074074074074</v>
      </c>
      <c r="G114" s="36" t="n">
        <f aca="false">IFERROR((Counts!R114+Counts!S114+2*Counts!T114+3*Counts!U114)/Counts!Q114,"")</f>
        <v>0.31404958677686</v>
      </c>
      <c r="H114" s="35" t="n">
        <f aca="false">IFERROR(Counts!U114,"")</f>
        <v>3</v>
      </c>
      <c r="I114" s="36" t="n">
        <f aca="false">IFERROR(Counts!Z114/Counts!AA114,"")</f>
        <v>0.265925925925926</v>
      </c>
      <c r="J114" s="36" t="n">
        <f aca="false">IFERROR(Counts!AB114/Counts!AA114,"")</f>
        <v>0.287288888888889</v>
      </c>
      <c r="K114" s="37" t="n">
        <f aca="false">IFERROR((Counts!AB114-Counts!Z114)/Counts!AA114,"")</f>
        <v>0.021362962962963</v>
      </c>
      <c r="L114" s="38" t="n">
        <f aca="false">IFERROR(Counts!Y114/Counts!P114,"")</f>
        <v>0.244444444444444</v>
      </c>
      <c r="M114" s="38" t="n">
        <f aca="false">IFERROR(Counts!V114/Counts!P114,"")</f>
        <v>0.0888888888888889</v>
      </c>
      <c r="N114" s="38" t="n">
        <f aca="false">IFERROR(Counts!AD114/Counts!AC114,"")</f>
        <v>0.0795454545454545</v>
      </c>
      <c r="O114" s="38" t="n">
        <f aca="false">IFERROR(Counts!AE114/Counts!AC114,"")</f>
        <v>0.431818181818182</v>
      </c>
      <c r="P114" s="39" t="n">
        <f aca="false">IFERROR(Counts!AG114/Counts!AF114,"")</f>
        <v>90.0022727272727</v>
      </c>
      <c r="Q114" s="38" t="n">
        <f aca="false">IFERROR(Counts!AH114/Counts!AC114,"")</f>
        <v>0.272727272727273</v>
      </c>
      <c r="R114" s="38" t="n">
        <f aca="false">IFERROR(Counts!N114/Counts!M114,"")</f>
        <v>0.320754716981132</v>
      </c>
      <c r="S114" s="38" t="n">
        <f aca="false">IFERROR(Counts!K114/Counts!J114,"")</f>
        <v>0.669421487603306</v>
      </c>
      <c r="T114" s="38" t="n">
        <f aca="false">IFERROR(Counts!I114/Counts!H114,"")</f>
        <v>0.28030303030303</v>
      </c>
      <c r="U114" s="38" t="n">
        <f aca="false">IFERROR(1-Counts!L114/Counts!K114,"")</f>
        <v>0.814814814814815</v>
      </c>
      <c r="V114" s="39" t="n">
        <f aca="false">IFERROR(Counts!AJ114/Counts!AI114,"")</f>
        <v>75.0064102564103</v>
      </c>
      <c r="W114" s="38" t="n">
        <f aca="false">IFERROR(Counts!AK114/Counts!AI114,"")</f>
        <v>0.5</v>
      </c>
      <c r="X114" s="40" t="n">
        <f aca="false">IFERROR(Counts!O114,"")</f>
        <v>-6.789</v>
      </c>
      <c r="Y114" s="36" t="n">
        <f aca="false">IFERROR(INDEX('Season Counts'!$Y$2:$Y$740,$AF114)/INDEX('Season Counts'!$X$2:$X$740,$AF114),"")</f>
        <v>0.298841017488076</v>
      </c>
      <c r="Z114" s="37" t="n">
        <f aca="false">IFERROR(J114-Y114,"")</f>
        <v>-0.0115521285991875</v>
      </c>
      <c r="AA114" s="38" t="n">
        <f aca="false">IFERROR(INDEX('Season Counts'!$K$2:$K$740,$AF114)/INDEX('Season Counts'!$J$2:$J$740,$AF114),"")</f>
        <v>0.323232323232323</v>
      </c>
      <c r="AB114" s="41" t="n">
        <f aca="false">IFERROR(R114-AA114,"")</f>
        <v>-0.0024776062511912</v>
      </c>
      <c r="AC114" s="39" t="n">
        <f aca="false">IFERROR(INDEX('Season Counts'!$AG$2:$AG$740,$AF114)/INDEX('Season Counts'!$AF$2:$AF$740,$AF114),"")</f>
        <v>75.8473345588235</v>
      </c>
      <c r="AD114" s="40" t="n">
        <f aca="false">IFERROR(V114-AC114,"")</f>
        <v>-0.840924302413256</v>
      </c>
      <c r="AE114" s="4" t="str">
        <f aca="false">IF(D114&lt;Guide!$C$21,"Low PA",IF(TRIM(IF(ISNUMBER(AD114),IF(N(AD114)&lt;=-Guide!$C$24,"▼ Bat Speed  ",IF(N(AD114)&gt;=Guide!$C$24,"▲ Bat Speed  ","")),"")&amp;IF(N(Z114)&gt;=Guide!$C$22,"▲ Contact  ","")&amp;IF(N(Z114)&lt;=-Guide!$C$22,"▼ Contact  ","")&amp;IF(N(AB114)&gt;=Guide!$C$23,"▲ Chase  ","")&amp;IF(N(AB114)&lt;=-Guide!$C$23,"▼ Chase  ",""))="","Stable",TRIM(IF(ISNUMBER(AD114),IF(N(AD114)&lt;=-Guide!$C$24,"▼ Bat Speed  ",IF(N(AD114)&gt;=Guide!$C$24,"▲ Bat Speed  ","")),"")&amp;IF(N(Z114)&gt;=Guide!$C$22,"▲ Contact  ","")&amp;IF(N(Z114)&lt;=-Guide!$C$22,"▼ Contact  ","")&amp;IF(N(AB114)&gt;=Guide!$C$23,"▲ Chase  ","")&amp;IF(N(AB114)&lt;=-Guide!$C$23,"▼ Chase  ",""))))</f>
        <v>Stable</v>
      </c>
      <c r="AF114" s="35" t="n">
        <f aca="false">MATCH(Counts!A114,'Season Counts'!$A$2:$A$740,0)</f>
        <v>29</v>
      </c>
    </row>
    <row r="115" customFormat="false" ht="15" hidden="false" customHeight="false" outlineLevel="0" collapsed="false">
      <c r="A115" s="34" t="str">
        <f aca="false">Counts!B115</f>
        <v>ATL</v>
      </c>
      <c r="B115" s="5" t="str">
        <f aca="false">Counts!C115</f>
        <v>Austin Riley</v>
      </c>
      <c r="C115" s="34" t="str">
        <f aca="false">Counts!F115</f>
        <v>May</v>
      </c>
      <c r="D115" s="35" t="n">
        <f aca="false">IFERROR(Counts!P115,"")</f>
        <v>111</v>
      </c>
      <c r="E115" s="36" t="n">
        <f aca="false">IFERROR(Counts!R115/Counts!Q115,"")</f>
        <v>0.232323232323232</v>
      </c>
      <c r="F115" s="36" t="n">
        <f aca="false">IFERROR((Counts!R115+Counts!V115+Counts!W115)/(Counts!Q115+Counts!V115+Counts!W115+Counts!X115),"")</f>
        <v>0.297297297297297</v>
      </c>
      <c r="G115" s="36" t="n">
        <f aca="false">IFERROR((Counts!R115+Counts!S115+2*Counts!T115+3*Counts!U115)/Counts!Q115,"")</f>
        <v>0.424242424242424</v>
      </c>
      <c r="H115" s="35" t="n">
        <f aca="false">IFERROR(Counts!U115,"")</f>
        <v>5</v>
      </c>
      <c r="I115" s="36" t="n">
        <f aca="false">IFERROR(Counts!Z115/Counts!AA115,"")</f>
        <v>0.311711711711712</v>
      </c>
      <c r="J115" s="36" t="n">
        <f aca="false">IFERROR(Counts!AB115/Counts!AA115,"")</f>
        <v>0.321054054054054</v>
      </c>
      <c r="K115" s="37" t="n">
        <f aca="false">IFERROR((Counts!AB115-Counts!Z115)/Counts!AA115,"")</f>
        <v>0.00934234234234233</v>
      </c>
      <c r="L115" s="38" t="n">
        <f aca="false">IFERROR(Counts!Y115/Counts!P115,"")</f>
        <v>0.351351351351351</v>
      </c>
      <c r="M115" s="38" t="n">
        <f aca="false">IFERROR(Counts!V115/Counts!P115,"")</f>
        <v>0.0630630630630631</v>
      </c>
      <c r="N115" s="38" t="n">
        <f aca="false">IFERROR(Counts!AD115/Counts!AC115,"")</f>
        <v>0.129032258064516</v>
      </c>
      <c r="O115" s="38" t="n">
        <f aca="false">IFERROR(Counts!AE115/Counts!AC115,"")</f>
        <v>0.483870967741936</v>
      </c>
      <c r="P115" s="39" t="n">
        <f aca="false">IFERROR(Counts!AG115/Counts!AF115,"")</f>
        <v>92.6338709677419</v>
      </c>
      <c r="Q115" s="38" t="n">
        <f aca="false">IFERROR(Counts!AH115/Counts!AC115,"")</f>
        <v>0.370967741935484</v>
      </c>
      <c r="R115" s="38" t="n">
        <f aca="false">IFERROR(Counts!N115/Counts!M115,"")</f>
        <v>0.345833333333333</v>
      </c>
      <c r="S115" s="38" t="n">
        <f aca="false">IFERROR(Counts!K115/Counts!J115,"")</f>
        <v>0.668341708542714</v>
      </c>
      <c r="T115" s="38" t="n">
        <f aca="false">IFERROR(Counts!I115/Counts!H115,"")</f>
        <v>0.300925925925926</v>
      </c>
      <c r="U115" s="38" t="n">
        <f aca="false">IFERROR(1-Counts!L115/Counts!K115,"")</f>
        <v>0.842105263157895</v>
      </c>
      <c r="V115" s="39" t="n">
        <f aca="false">IFERROR(Counts!AJ115/Counts!AI115,"")</f>
        <v>75.9813471502591</v>
      </c>
      <c r="W115" s="38" t="n">
        <f aca="false">IFERROR(Counts!AK115/Counts!AI115,"")</f>
        <v>0.61139896373057</v>
      </c>
      <c r="X115" s="40" t="n">
        <f aca="false">IFERROR(Counts!O115,"")</f>
        <v>-0.931</v>
      </c>
      <c r="Y115" s="36" t="n">
        <f aca="false">IFERROR(INDEX('Season Counts'!$Y$2:$Y$740,$AF115)/INDEX('Season Counts'!$X$2:$X$740,$AF115),"")</f>
        <v>0.298841017488076</v>
      </c>
      <c r="Z115" s="37" t="n">
        <f aca="false">IFERROR(J115-Y115,"")</f>
        <v>0.0222130365659777</v>
      </c>
      <c r="AA115" s="38" t="n">
        <f aca="false">IFERROR(INDEX('Season Counts'!$K$2:$K$740,$AF115)/INDEX('Season Counts'!$J$2:$J$740,$AF115),"")</f>
        <v>0.323232323232323</v>
      </c>
      <c r="AB115" s="41" t="n">
        <f aca="false">IFERROR(R115-AA115,"")</f>
        <v>0.0226010101010101</v>
      </c>
      <c r="AC115" s="39" t="n">
        <f aca="false">IFERROR(INDEX('Season Counts'!$AG$2:$AG$740,$AF115)/INDEX('Season Counts'!$AF$2:$AF$740,$AF115),"")</f>
        <v>75.8473345588235</v>
      </c>
      <c r="AD115" s="40" t="n">
        <f aca="false">IFERROR(V115-AC115,"")</f>
        <v>0.13401259143555</v>
      </c>
      <c r="AE115" s="4" t="str">
        <f aca="false">IF(D115&lt;Guide!$C$21,"Low PA",IF(TRIM(IF(ISNUMBER(AD115),IF(N(AD115)&lt;=-Guide!$C$24,"▼ Bat Speed  ",IF(N(AD115)&gt;=Guide!$C$24,"▲ Bat Speed  ","")),"")&amp;IF(N(Z115)&gt;=Guide!$C$22,"▲ Contact  ","")&amp;IF(N(Z115)&lt;=-Guide!$C$22,"▼ Contact  ","")&amp;IF(N(AB115)&gt;=Guide!$C$23,"▲ Chase  ","")&amp;IF(N(AB115)&lt;=-Guide!$C$23,"▼ Chase  ",""))="","Stable",TRIM(IF(ISNUMBER(AD115),IF(N(AD115)&lt;=-Guide!$C$24,"▼ Bat Speed  ",IF(N(AD115)&gt;=Guide!$C$24,"▲ Bat Speed  ","")),"")&amp;IF(N(Z115)&gt;=Guide!$C$22,"▲ Contact  ","")&amp;IF(N(Z115)&lt;=-Guide!$C$22,"▼ Contact  ","")&amp;IF(N(AB115)&gt;=Guide!$C$23,"▲ Chase  ","")&amp;IF(N(AB115)&lt;=-Guide!$C$23,"▼ Chase  ",""))))</f>
        <v>Stable</v>
      </c>
      <c r="AF115" s="35" t="n">
        <f aca="false">MATCH(Counts!A115,'Season Counts'!$A$2:$A$740,0)</f>
        <v>29</v>
      </c>
    </row>
    <row r="116" customFormat="false" ht="15" hidden="false" customHeight="false" outlineLevel="0" collapsed="false">
      <c r="A116" s="34" t="str">
        <f aca="false">Counts!B116</f>
        <v>ATL</v>
      </c>
      <c r="B116" s="5" t="str">
        <f aca="false">Counts!C116</f>
        <v>Austin Riley</v>
      </c>
      <c r="C116" s="34" t="str">
        <f aca="false">Counts!F116</f>
        <v>Jun</v>
      </c>
      <c r="D116" s="35" t="n">
        <f aca="false">IFERROR(Counts!P116,"")</f>
        <v>90</v>
      </c>
      <c r="E116" s="36" t="n">
        <f aca="false">IFERROR(Counts!R116/Counts!Q116,"")</f>
        <v>0.2</v>
      </c>
      <c r="F116" s="36" t="n">
        <f aca="false">IFERROR((Counts!R116+Counts!V116+Counts!W116)/(Counts!Q116+Counts!V116+Counts!W116+Counts!X116),"")</f>
        <v>0.288888888888889</v>
      </c>
      <c r="G116" s="36" t="n">
        <f aca="false">IFERROR((Counts!R116+Counts!S116+2*Counts!T116+3*Counts!U116)/Counts!Q116,"")</f>
        <v>0.25</v>
      </c>
      <c r="H116" s="35" t="n">
        <f aca="false">IFERROR(Counts!U116,"")</f>
        <v>0</v>
      </c>
      <c r="I116" s="36" t="n">
        <f aca="false">IFERROR(Counts!Z116/Counts!AA116,"")</f>
        <v>0.253333333333333</v>
      </c>
      <c r="J116" s="36" t="n">
        <f aca="false">IFERROR(Counts!AB116/Counts!AA116,"")</f>
        <v>0.264411111111111</v>
      </c>
      <c r="K116" s="37" t="n">
        <f aca="false">IFERROR((Counts!AB116-Counts!Z116)/Counts!AA116,"")</f>
        <v>0.0110777777777778</v>
      </c>
      <c r="L116" s="38" t="n">
        <f aca="false">IFERROR(Counts!Y116/Counts!P116,"")</f>
        <v>0.277777777777778</v>
      </c>
      <c r="M116" s="38" t="n">
        <f aca="false">IFERROR(Counts!V116/Counts!P116,"")</f>
        <v>0.1</v>
      </c>
      <c r="N116" s="38" t="n">
        <f aca="false">IFERROR(Counts!AD116/Counts!AC116,"")</f>
        <v>0.0909090909090909</v>
      </c>
      <c r="O116" s="38" t="n">
        <f aca="false">IFERROR(Counts!AE116/Counts!AC116,"")</f>
        <v>0.4</v>
      </c>
      <c r="P116" s="39" t="n">
        <f aca="false">IFERROR(Counts!AG116/Counts!AF116,"")</f>
        <v>89.8309090909091</v>
      </c>
      <c r="Q116" s="38" t="n">
        <f aca="false">IFERROR(Counts!AH116/Counts!AC116,"")</f>
        <v>0.309090909090909</v>
      </c>
      <c r="R116" s="38" t="n">
        <f aca="false">IFERROR(Counts!N116/Counts!M116,"")</f>
        <v>0.31413612565445</v>
      </c>
      <c r="S116" s="38" t="n">
        <f aca="false">IFERROR(Counts!K116/Counts!J116,"")</f>
        <v>0.598765432098765</v>
      </c>
      <c r="T116" s="38" t="n">
        <f aca="false">IFERROR(Counts!I116/Counts!H116,"")</f>
        <v>0.32484076433121</v>
      </c>
      <c r="U116" s="38" t="n">
        <f aca="false">IFERROR(1-Counts!L116/Counts!K116,"")</f>
        <v>0.814432989690722</v>
      </c>
      <c r="V116" s="39" t="n">
        <f aca="false">IFERROR(Counts!AJ116/Counts!AI116,"")</f>
        <v>76.4897810218978</v>
      </c>
      <c r="W116" s="38" t="n">
        <f aca="false">IFERROR(Counts!AK116/Counts!AI116,"")</f>
        <v>0.671532846715328</v>
      </c>
      <c r="X116" s="40" t="n">
        <f aca="false">IFERROR(Counts!O116,"")</f>
        <v>-5.151</v>
      </c>
      <c r="Y116" s="36" t="n">
        <f aca="false">IFERROR(INDEX('Season Counts'!$Y$2:$Y$740,$AF116)/INDEX('Season Counts'!$X$2:$X$740,$AF116),"")</f>
        <v>0.298841017488076</v>
      </c>
      <c r="Z116" s="37" t="n">
        <f aca="false">IFERROR(J116-Y116,"")</f>
        <v>-0.0344299063769653</v>
      </c>
      <c r="AA116" s="38" t="n">
        <f aca="false">IFERROR(INDEX('Season Counts'!$K$2:$K$740,$AF116)/INDEX('Season Counts'!$J$2:$J$740,$AF116),"")</f>
        <v>0.323232323232323</v>
      </c>
      <c r="AB116" s="41" t="n">
        <f aca="false">IFERROR(R116-AA116,"")</f>
        <v>-0.009096197577873</v>
      </c>
      <c r="AC116" s="39" t="n">
        <f aca="false">IFERROR(INDEX('Season Counts'!$AG$2:$AG$740,$AF116)/INDEX('Season Counts'!$AF$2:$AF$740,$AF116),"")</f>
        <v>75.8473345588235</v>
      </c>
      <c r="AD116" s="40" t="n">
        <f aca="false">IFERROR(V116-AC116,"")</f>
        <v>0.642446463074293</v>
      </c>
      <c r="AE116" s="4" t="str">
        <f aca="false">IF(D116&lt;Guide!$C$21,"Low PA",IF(TRIM(IF(ISNUMBER(AD116),IF(N(AD116)&lt;=-Guide!$C$24,"▼ Bat Speed  ",IF(N(AD116)&gt;=Guide!$C$24,"▲ Bat Speed  ","")),"")&amp;IF(N(Z116)&gt;=Guide!$C$22,"▲ Contact  ","")&amp;IF(N(Z116)&lt;=-Guide!$C$22,"▼ Contact  ","")&amp;IF(N(AB116)&gt;=Guide!$C$23,"▲ Chase  ","")&amp;IF(N(AB116)&lt;=-Guide!$C$23,"▼ Chase  ",""))="","Stable",TRIM(IF(ISNUMBER(AD116),IF(N(AD116)&lt;=-Guide!$C$24,"▼ Bat Speed  ",IF(N(AD116)&gt;=Guide!$C$24,"▲ Bat Speed  ","")),"")&amp;IF(N(Z116)&gt;=Guide!$C$22,"▲ Contact  ","")&amp;IF(N(Z116)&lt;=-Guide!$C$22,"▼ Contact  ","")&amp;IF(N(AB116)&gt;=Guide!$C$23,"▲ Chase  ","")&amp;IF(N(AB116)&lt;=-Guide!$C$23,"▼ Chase  ",""))))</f>
        <v>Stable</v>
      </c>
      <c r="AF116" s="35" t="n">
        <f aca="false">MATCH(Counts!A116,'Season Counts'!$A$2:$A$740,0)</f>
        <v>29</v>
      </c>
    </row>
    <row r="117" customFormat="false" ht="15" hidden="false" customHeight="false" outlineLevel="0" collapsed="false">
      <c r="A117" s="34" t="str">
        <f aca="false">Counts!B117</f>
        <v>ATL</v>
      </c>
      <c r="B117" s="5" t="str">
        <f aca="false">Counts!C117</f>
        <v>Austin Riley</v>
      </c>
      <c r="C117" s="34" t="str">
        <f aca="false">Counts!F117</f>
        <v>Jul</v>
      </c>
      <c r="D117" s="35" t="n">
        <f aca="false">IFERROR(Counts!P117,"")</f>
        <v>106</v>
      </c>
      <c r="E117" s="36" t="n">
        <f aca="false">IFERROR(Counts!R117/Counts!Q117,"")</f>
        <v>0.231578947368421</v>
      </c>
      <c r="F117" s="36" t="n">
        <f aca="false">IFERROR((Counts!R117+Counts!V117+Counts!W117)/(Counts!Q117+Counts!V117+Counts!W117+Counts!X117),"")</f>
        <v>0.311320754716981</v>
      </c>
      <c r="G117" s="36" t="n">
        <f aca="false">IFERROR((Counts!R117+Counts!S117+2*Counts!T117+3*Counts!U117)/Counts!Q117,"")</f>
        <v>0.378947368421053</v>
      </c>
      <c r="H117" s="35" t="n">
        <f aca="false">IFERROR(Counts!U117,"")</f>
        <v>4</v>
      </c>
      <c r="I117" s="36" t="n">
        <f aca="false">IFERROR(Counts!Z117/Counts!AA117,"")</f>
        <v>0.307547169811321</v>
      </c>
      <c r="J117" s="36" t="n">
        <f aca="false">IFERROR(Counts!AB117/Counts!AA117,"")</f>
        <v>0.290075471698113</v>
      </c>
      <c r="K117" s="37" t="n">
        <f aca="false">IFERROR((Counts!AB117-Counts!Z117)/Counts!AA117,"")</f>
        <v>-0.0174716981132076</v>
      </c>
      <c r="L117" s="38" t="n">
        <f aca="false">IFERROR(Counts!Y117/Counts!P117,"")</f>
        <v>0.377358490566038</v>
      </c>
      <c r="M117" s="38" t="n">
        <f aca="false">IFERROR(Counts!V117/Counts!P117,"")</f>
        <v>0.0660377358490566</v>
      </c>
      <c r="N117" s="38" t="n">
        <f aca="false">IFERROR(Counts!AD117/Counts!AC117,"")</f>
        <v>0.145454545454545</v>
      </c>
      <c r="O117" s="38" t="n">
        <f aca="false">IFERROR(Counts!AE117/Counts!AC117,"")</f>
        <v>0.436363636363636</v>
      </c>
      <c r="P117" s="39" t="n">
        <f aca="false">IFERROR(Counts!AG117/Counts!AF117,"")</f>
        <v>90.8618181818182</v>
      </c>
      <c r="Q117" s="38" t="n">
        <f aca="false">IFERROR(Counts!AH117/Counts!AC117,"")</f>
        <v>0.327272727272727</v>
      </c>
      <c r="R117" s="38" t="n">
        <f aca="false">IFERROR(Counts!N117/Counts!M117,"")</f>
        <v>0.321138211382114</v>
      </c>
      <c r="S117" s="38" t="n">
        <f aca="false">IFERROR(Counts!K117/Counts!J117,"")</f>
        <v>0.746113989637306</v>
      </c>
      <c r="T117" s="38" t="n">
        <f aca="false">IFERROR(Counts!I117/Counts!H117,"")</f>
        <v>0.291479820627803</v>
      </c>
      <c r="U117" s="38" t="n">
        <f aca="false">IFERROR(1-Counts!L117/Counts!K117,"")</f>
        <v>0.791666666666667</v>
      </c>
      <c r="V117" s="39" t="n">
        <f aca="false">IFERROR(Counts!AJ117/Counts!AI117,"")</f>
        <v>76.1751243781095</v>
      </c>
      <c r="W117" s="38" t="n">
        <f aca="false">IFERROR(Counts!AK117/Counts!AI117,"")</f>
        <v>0.626865671641791</v>
      </c>
      <c r="X117" s="40" t="n">
        <f aca="false">IFERROR(Counts!O117,"")</f>
        <v>-0.457</v>
      </c>
      <c r="Y117" s="36" t="n">
        <f aca="false">IFERROR(INDEX('Season Counts'!$Y$2:$Y$740,$AF117)/INDEX('Season Counts'!$X$2:$X$740,$AF117),"")</f>
        <v>0.298841017488076</v>
      </c>
      <c r="Z117" s="37" t="n">
        <f aca="false">IFERROR(J117-Y117,"")</f>
        <v>-0.00876554578996314</v>
      </c>
      <c r="AA117" s="38" t="n">
        <f aca="false">IFERROR(INDEX('Season Counts'!$K$2:$K$740,$AF117)/INDEX('Season Counts'!$J$2:$J$740,$AF117),"")</f>
        <v>0.323232323232323</v>
      </c>
      <c r="AB117" s="41" t="n">
        <f aca="false">IFERROR(R117-AA117,"")</f>
        <v>-0.00209411185020941</v>
      </c>
      <c r="AC117" s="39" t="n">
        <f aca="false">IFERROR(INDEX('Season Counts'!$AG$2:$AG$740,$AF117)/INDEX('Season Counts'!$AF$2:$AF$740,$AF117),"")</f>
        <v>75.8473345588235</v>
      </c>
      <c r="AD117" s="40" t="n">
        <f aca="false">IFERROR(V117-AC117,"")</f>
        <v>0.32778981928594</v>
      </c>
      <c r="AE117" s="4" t="str">
        <f aca="false">IF(D117&lt;Guide!$C$21,"Low PA",IF(TRIM(IF(ISNUMBER(AD117),IF(N(AD117)&lt;=-Guide!$C$24,"▼ Bat Speed  ",IF(N(AD117)&gt;=Guide!$C$24,"▲ Bat Speed  ","")),"")&amp;IF(N(Z117)&gt;=Guide!$C$22,"▲ Contact  ","")&amp;IF(N(Z117)&lt;=-Guide!$C$22,"▼ Contact  ","")&amp;IF(N(AB117)&gt;=Guide!$C$23,"▲ Chase  ","")&amp;IF(N(AB117)&lt;=-Guide!$C$23,"▼ Chase  ",""))="","Stable",TRIM(IF(ISNUMBER(AD117),IF(N(AD117)&lt;=-Guide!$C$24,"▼ Bat Speed  ",IF(N(AD117)&gt;=Guide!$C$24,"▲ Bat Speed  ","")),"")&amp;IF(N(Z117)&gt;=Guide!$C$22,"▲ Contact  ","")&amp;IF(N(Z117)&lt;=-Guide!$C$22,"▼ Contact  ","")&amp;IF(N(AB117)&gt;=Guide!$C$23,"▲ Chase  ","")&amp;IF(N(AB117)&lt;=-Guide!$C$23,"▼ Chase  ",""))))</f>
        <v>Stable</v>
      </c>
      <c r="AF117" s="35" t="n">
        <f aca="false">MATCH(Counts!A117,'Season Counts'!$A$2:$A$740,0)</f>
        <v>29</v>
      </c>
    </row>
    <row r="118" customFormat="false" ht="15" hidden="false" customHeight="false" outlineLevel="0" collapsed="false">
      <c r="A118" s="34" t="str">
        <f aca="false">Counts!B118</f>
        <v>ATL</v>
      </c>
      <c r="B118" s="5" t="str">
        <f aca="false">Counts!C118</f>
        <v>Austin Riley</v>
      </c>
      <c r="C118" s="34" t="str">
        <f aca="false">Counts!F118</f>
        <v>Aug</v>
      </c>
      <c r="D118" s="35" t="n">
        <f aca="false">IFERROR(Counts!P118,"")</f>
        <v>100</v>
      </c>
      <c r="E118" s="36" t="n">
        <f aca="false">IFERROR(Counts!R118/Counts!Q118,"")</f>
        <v>0.263736263736264</v>
      </c>
      <c r="F118" s="36" t="n">
        <f aca="false">IFERROR((Counts!R118+Counts!V118+Counts!W118)/(Counts!Q118+Counts!V118+Counts!W118+Counts!X118),"")</f>
        <v>0.31</v>
      </c>
      <c r="G118" s="36" t="n">
        <f aca="false">IFERROR((Counts!R118+Counts!S118+2*Counts!T118+3*Counts!U118)/Counts!Q118,"")</f>
        <v>0.43956043956044</v>
      </c>
      <c r="H118" s="35" t="n">
        <f aca="false">IFERROR(Counts!U118,"")</f>
        <v>3</v>
      </c>
      <c r="I118" s="36" t="n">
        <f aca="false">IFERROR(Counts!Z118/Counts!AA118,"")</f>
        <v>0.318686868686869</v>
      </c>
      <c r="J118" s="36" t="n">
        <f aca="false">IFERROR(Counts!AB118/Counts!AA118,"")</f>
        <v>0.331828282828283</v>
      </c>
      <c r="K118" s="37" t="n">
        <f aca="false">IFERROR((Counts!AB118-Counts!Z118)/Counts!AA118,"")</f>
        <v>0.0131414141414141</v>
      </c>
      <c r="L118" s="38" t="n">
        <f aca="false">IFERROR(Counts!Y118/Counts!P118,"")</f>
        <v>0.34</v>
      </c>
      <c r="M118" s="38" t="n">
        <f aca="false">IFERROR(Counts!V118/Counts!P118,"")</f>
        <v>0.07</v>
      </c>
      <c r="N118" s="38" t="n">
        <f aca="false">IFERROR(Counts!AD118/Counts!AC118,"")</f>
        <v>0.169491525423729</v>
      </c>
      <c r="O118" s="38" t="n">
        <f aca="false">IFERROR(Counts!AE118/Counts!AC118,"")</f>
        <v>0.491525423728814</v>
      </c>
      <c r="P118" s="39" t="n">
        <f aca="false">IFERROR(Counts!AG118/Counts!AF118,"")</f>
        <v>93.8372881355932</v>
      </c>
      <c r="Q118" s="38" t="n">
        <f aca="false">IFERROR(Counts!AH118/Counts!AC118,"")</f>
        <v>0.423728813559322</v>
      </c>
      <c r="R118" s="38" t="n">
        <f aca="false">IFERROR(Counts!N118/Counts!M118,"")</f>
        <v>0.32994923857868</v>
      </c>
      <c r="S118" s="38" t="n">
        <f aca="false">IFERROR(Counts!K118/Counts!J118,"")</f>
        <v>0.708108108108108</v>
      </c>
      <c r="T118" s="38" t="n">
        <f aca="false">IFERROR(Counts!I118/Counts!H118,"")</f>
        <v>0.285714285714286</v>
      </c>
      <c r="U118" s="38" t="n">
        <f aca="false">IFERROR(1-Counts!L118/Counts!K118,"")</f>
        <v>0.816793893129771</v>
      </c>
      <c r="V118" s="39" t="n">
        <f aca="false">IFERROR(Counts!AJ118/Counts!AI118,"")</f>
        <v>75.89</v>
      </c>
      <c r="W118" s="38" t="n">
        <f aca="false">IFERROR(Counts!AK118/Counts!AI118,"")</f>
        <v>0.6</v>
      </c>
      <c r="X118" s="40" t="n">
        <f aca="false">IFERROR(Counts!O118,"")</f>
        <v>-2.497</v>
      </c>
      <c r="Y118" s="36" t="n">
        <f aca="false">IFERROR(INDEX('Season Counts'!$Y$2:$Y$740,$AF118)/INDEX('Season Counts'!$X$2:$X$740,$AF118),"")</f>
        <v>0.298841017488076</v>
      </c>
      <c r="Z118" s="37" t="n">
        <f aca="false">IFERROR(J118-Y118,"")</f>
        <v>0.0329872653402065</v>
      </c>
      <c r="AA118" s="38" t="n">
        <f aca="false">IFERROR(INDEX('Season Counts'!$K$2:$K$740,$AF118)/INDEX('Season Counts'!$J$2:$J$740,$AF118),"")</f>
        <v>0.323232323232323</v>
      </c>
      <c r="AB118" s="41" t="n">
        <f aca="false">IFERROR(R118-AA118,"")</f>
        <v>0.00671691534635693</v>
      </c>
      <c r="AC118" s="39" t="n">
        <f aca="false">IFERROR(INDEX('Season Counts'!$AG$2:$AG$740,$AF118)/INDEX('Season Counts'!$AF$2:$AF$740,$AF118),"")</f>
        <v>75.8473345588235</v>
      </c>
      <c r="AD118" s="40" t="n">
        <f aca="false">IFERROR(V118-AC118,"")</f>
        <v>0.0426654411764815</v>
      </c>
      <c r="AE118" s="4" t="str">
        <f aca="false">IF(D118&lt;Guide!$C$21,"Low PA",IF(TRIM(IF(ISNUMBER(AD118),IF(N(AD118)&lt;=-Guide!$C$24,"▼ Bat Speed  ",IF(N(AD118)&gt;=Guide!$C$24,"▲ Bat Speed  ","")),"")&amp;IF(N(Z118)&gt;=Guide!$C$22,"▲ Contact  ","")&amp;IF(N(Z118)&lt;=-Guide!$C$22,"▼ Contact  ","")&amp;IF(N(AB118)&gt;=Guide!$C$23,"▲ Chase  ","")&amp;IF(N(AB118)&lt;=-Guide!$C$23,"▼ Chase  ",""))="","Stable",TRIM(IF(ISNUMBER(AD118),IF(N(AD118)&lt;=-Guide!$C$24,"▼ Bat Speed  ",IF(N(AD118)&gt;=Guide!$C$24,"▲ Bat Speed  ","")),"")&amp;IF(N(Z118)&gt;=Guide!$C$22,"▲ Contact  ","")&amp;IF(N(Z118)&lt;=-Guide!$C$22,"▼ Contact  ","")&amp;IF(N(AB118)&gt;=Guide!$C$23,"▲ Chase  ","")&amp;IF(N(AB118)&lt;=-Guide!$C$23,"▼ Chase  ",""))))</f>
        <v>Stable</v>
      </c>
      <c r="AF118" s="35" t="n">
        <f aca="false">MATCH(Counts!A118,'Season Counts'!$A$2:$A$740,0)</f>
        <v>29</v>
      </c>
    </row>
    <row r="119" customFormat="false" ht="15" hidden="false" customHeight="false" outlineLevel="0" collapsed="false">
      <c r="A119" s="34" t="str">
        <f aca="false">Counts!B119</f>
        <v>ATL</v>
      </c>
      <c r="B119" s="5" t="str">
        <f aca="false">Counts!C119</f>
        <v>Austin Riley</v>
      </c>
      <c r="C119" s="34" t="str">
        <f aca="false">Counts!F119</f>
        <v>Sep</v>
      </c>
      <c r="D119" s="35" t="n">
        <f aca="false">IFERROR(Counts!P119,"")</f>
        <v>88</v>
      </c>
      <c r="E119" s="36" t="n">
        <f aca="false">IFERROR(Counts!R119/Counts!Q119,"")</f>
        <v>0.2</v>
      </c>
      <c r="F119" s="36" t="n">
        <f aca="false">IFERROR((Counts!R119+Counts!V119+Counts!W119)/(Counts!Q119+Counts!V119+Counts!W119+Counts!X119),"")</f>
        <v>0.261363636363636</v>
      </c>
      <c r="G119" s="36" t="n">
        <f aca="false">IFERROR((Counts!R119+Counts!S119+2*Counts!T119+3*Counts!U119)/Counts!Q119,"")</f>
        <v>0.375</v>
      </c>
      <c r="H119" s="35" t="n">
        <f aca="false">IFERROR(Counts!U119,"")</f>
        <v>4</v>
      </c>
      <c r="I119" s="36" t="n">
        <f aca="false">IFERROR(Counts!Z119/Counts!AA119,"")</f>
        <v>0.277272727272727</v>
      </c>
      <c r="J119" s="36" t="n">
        <f aca="false">IFERROR(Counts!AB119/Counts!AA119,"")</f>
        <v>0.297204545454545</v>
      </c>
      <c r="K119" s="37" t="n">
        <f aca="false">IFERROR((Counts!AB119-Counts!Z119)/Counts!AA119,"")</f>
        <v>0.0199318181818182</v>
      </c>
      <c r="L119" s="38" t="n">
        <f aca="false">IFERROR(Counts!Y119/Counts!P119,"")</f>
        <v>0.340909090909091</v>
      </c>
      <c r="M119" s="38" t="n">
        <f aca="false">IFERROR(Counts!V119/Counts!P119,"")</f>
        <v>0.0681818181818182</v>
      </c>
      <c r="N119" s="38" t="n">
        <f aca="false">IFERROR(Counts!AD119/Counts!AC119,"")</f>
        <v>0.156862745098039</v>
      </c>
      <c r="O119" s="38" t="n">
        <f aca="false">IFERROR(Counts!AE119/Counts!AC119,"")</f>
        <v>0.411764705882353</v>
      </c>
      <c r="P119" s="39" t="n">
        <f aca="false">IFERROR(Counts!AG119/Counts!AF119,"")</f>
        <v>91.0980392156863</v>
      </c>
      <c r="Q119" s="38" t="n">
        <f aca="false">IFERROR(Counts!AH119/Counts!AC119,"")</f>
        <v>0.431372549019608</v>
      </c>
      <c r="R119" s="38" t="n">
        <f aca="false">IFERROR(Counts!N119/Counts!M119,"")</f>
        <v>0.304123711340206</v>
      </c>
      <c r="S119" s="38" t="n">
        <f aca="false">IFERROR(Counts!K119/Counts!J119,"")</f>
        <v>0.722543352601156</v>
      </c>
      <c r="T119" s="38" t="n">
        <f aca="false">IFERROR(Counts!I119/Counts!H119,"")</f>
        <v>0.266304347826087</v>
      </c>
      <c r="U119" s="38" t="n">
        <f aca="false">IFERROR(1-Counts!L119/Counts!K119,"")</f>
        <v>0.832</v>
      </c>
      <c r="V119" s="39" t="n">
        <f aca="false">IFERROR(Counts!AJ119/Counts!AI119,"")</f>
        <v>75.9098159509203</v>
      </c>
      <c r="W119" s="38" t="n">
        <f aca="false">IFERROR(Counts!AK119/Counts!AI119,"")</f>
        <v>0.631901840490798</v>
      </c>
      <c r="X119" s="40" t="n">
        <f aca="false">IFERROR(Counts!O119,"")</f>
        <v>-1.572</v>
      </c>
      <c r="Y119" s="36" t="n">
        <f aca="false">IFERROR(INDEX('Season Counts'!$Y$2:$Y$740,$AF119)/INDEX('Season Counts'!$X$2:$X$740,$AF119),"")</f>
        <v>0.298841017488076</v>
      </c>
      <c r="Z119" s="37" t="n">
        <f aca="false">IFERROR(J119-Y119,"")</f>
        <v>-0.0016364720335309</v>
      </c>
      <c r="AA119" s="38" t="n">
        <f aca="false">IFERROR(INDEX('Season Counts'!$K$2:$K$740,$AF119)/INDEX('Season Counts'!$J$2:$J$740,$AF119),"")</f>
        <v>0.323232323232323</v>
      </c>
      <c r="AB119" s="41" t="n">
        <f aca="false">IFERROR(R119-AA119,"")</f>
        <v>-0.0191086118921171</v>
      </c>
      <c r="AC119" s="39" t="n">
        <f aca="false">IFERROR(INDEX('Season Counts'!$AG$2:$AG$740,$AF119)/INDEX('Season Counts'!$AF$2:$AF$740,$AF119),"")</f>
        <v>75.8473345588235</v>
      </c>
      <c r="AD119" s="40" t="n">
        <f aca="false">IFERROR(V119-AC119,"")</f>
        <v>0.0624813920967284</v>
      </c>
      <c r="AE119" s="4" t="str">
        <f aca="false">IF(D119&lt;Guide!$C$21,"Low PA",IF(TRIM(IF(ISNUMBER(AD119),IF(N(AD119)&lt;=-Guide!$C$24,"▼ Bat Speed  ",IF(N(AD119)&gt;=Guide!$C$24,"▲ Bat Speed  ","")),"")&amp;IF(N(Z119)&gt;=Guide!$C$22,"▲ Contact  ","")&amp;IF(N(Z119)&lt;=-Guide!$C$22,"▼ Contact  ","")&amp;IF(N(AB119)&gt;=Guide!$C$23,"▲ Chase  ","")&amp;IF(N(AB119)&lt;=-Guide!$C$23,"▼ Chase  ",""))="","Stable",TRIM(IF(ISNUMBER(AD119),IF(N(AD119)&lt;=-Guide!$C$24,"▼ Bat Speed  ",IF(N(AD119)&gt;=Guide!$C$24,"▲ Bat Speed  ","")),"")&amp;IF(N(Z119)&gt;=Guide!$C$22,"▲ Contact  ","")&amp;IF(N(Z119)&lt;=-Guide!$C$22,"▼ Contact  ","")&amp;IF(N(AB119)&gt;=Guide!$C$23,"▲ Chase  ","")&amp;IF(N(AB119)&lt;=-Guide!$C$23,"▼ Chase  ",""))))</f>
        <v>Stable</v>
      </c>
      <c r="AF119" s="35" t="n">
        <f aca="false">MATCH(Counts!A119,'Season Counts'!$A$2:$A$740,0)</f>
        <v>29</v>
      </c>
    </row>
    <row r="120" customFormat="false" ht="15" hidden="false" customHeight="false" outlineLevel="0" collapsed="false">
      <c r="A120" s="34" t="str">
        <f aca="false">Counts!B120</f>
        <v>ATL</v>
      </c>
      <c r="B120" s="5" t="str">
        <f aca="false">Counts!C120</f>
        <v>Michael Harris II</v>
      </c>
      <c r="C120" s="34" t="str">
        <f aca="false">Counts!F120</f>
        <v>Mar-Apr</v>
      </c>
      <c r="D120" s="35" t="n">
        <f aca="false">IFERROR(Counts!P120,"")</f>
        <v>108</v>
      </c>
      <c r="E120" s="36" t="n">
        <f aca="false">IFERROR(Counts!R120/Counts!Q120,"")</f>
        <v>0.316831683168317</v>
      </c>
      <c r="F120" s="36" t="n">
        <f aca="false">IFERROR((Counts!R120+Counts!V120+Counts!W120)/(Counts!Q120+Counts!V120+Counts!W120+Counts!X120),"")</f>
        <v>0.351851851851852</v>
      </c>
      <c r="G120" s="36" t="n">
        <f aca="false">IFERROR((Counts!R120+Counts!S120+2*Counts!T120+3*Counts!U120)/Counts!Q120,"")</f>
        <v>0.534653465346535</v>
      </c>
      <c r="H120" s="35" t="n">
        <f aca="false">IFERROR(Counts!U120,"")</f>
        <v>6</v>
      </c>
      <c r="I120" s="36" t="n">
        <f aca="false">IFERROR(Counts!Z120/Counts!AA120,"")</f>
        <v>0.383177570093458</v>
      </c>
      <c r="J120" s="36" t="n">
        <f aca="false">IFERROR(Counts!AB120/Counts!AA120,"")</f>
        <v>0.442327102803738</v>
      </c>
      <c r="K120" s="37" t="n">
        <f aca="false">IFERROR((Counts!AB120-Counts!Z120)/Counts!AA120,"")</f>
        <v>0.0591495327102804</v>
      </c>
      <c r="L120" s="38" t="n">
        <f aca="false">IFERROR(Counts!Y120/Counts!P120,"")</f>
        <v>0.166666666666667</v>
      </c>
      <c r="M120" s="38" t="n">
        <f aca="false">IFERROR(Counts!V120/Counts!P120,"")</f>
        <v>0.0555555555555556</v>
      </c>
      <c r="N120" s="38" t="n">
        <f aca="false">IFERROR(Counts!AD120/Counts!AC120,"")</f>
        <v>0.178571428571429</v>
      </c>
      <c r="O120" s="38" t="n">
        <f aca="false">IFERROR(Counts!AE120/Counts!AC120,"")</f>
        <v>0.55952380952381</v>
      </c>
      <c r="P120" s="39" t="n">
        <f aca="false">IFERROR(Counts!AG120/Counts!AF120,"")</f>
        <v>94.7927710843374</v>
      </c>
      <c r="Q120" s="38" t="n">
        <f aca="false">IFERROR(Counts!AH120/Counts!AC120,"")</f>
        <v>0.321428571428571</v>
      </c>
      <c r="R120" s="38" t="n">
        <f aca="false">IFERROR(Counts!N120/Counts!M120,"")</f>
        <v>0.406392694063927</v>
      </c>
      <c r="S120" s="38" t="n">
        <f aca="false">IFERROR(Counts!K120/Counts!J120,"")</f>
        <v>0.708791208791209</v>
      </c>
      <c r="T120" s="38" t="n">
        <f aca="false">IFERROR(Counts!I120/Counts!H120,"")</f>
        <v>0.206422018348624</v>
      </c>
      <c r="U120" s="38" t="n">
        <f aca="false">IFERROR(1-Counts!L120/Counts!K120,"")</f>
        <v>0.922480620155039</v>
      </c>
      <c r="V120" s="39" t="n">
        <f aca="false">IFERROR(Counts!AJ120/Counts!AI120,"")</f>
        <v>74.7140703517588</v>
      </c>
      <c r="W120" s="38" t="n">
        <f aca="false">IFERROR(Counts!AK120/Counts!AI120,"")</f>
        <v>0.487437185929648</v>
      </c>
      <c r="X120" s="40" t="n">
        <f aca="false">IFERROR(Counts!O120,"")</f>
        <v>6.62</v>
      </c>
      <c r="Y120" s="36" t="n">
        <f aca="false">IFERROR(INDEX('Season Counts'!$Y$2:$Y$740,$AF120)/INDEX('Season Counts'!$X$2:$X$740,$AF120),"")</f>
        <v>0.341935170178282</v>
      </c>
      <c r="Z120" s="37" t="n">
        <f aca="false">IFERROR(J120-Y120,"")</f>
        <v>0.100391932625456</v>
      </c>
      <c r="AA120" s="38" t="n">
        <f aca="false">IFERROR(INDEX('Season Counts'!$K$2:$K$740,$AF120)/INDEX('Season Counts'!$J$2:$J$740,$AF120),"")</f>
        <v>0.451209341117598</v>
      </c>
      <c r="AB120" s="41" t="n">
        <f aca="false">IFERROR(R120-AA120,"")</f>
        <v>-0.0448166470536711</v>
      </c>
      <c r="AC120" s="39" t="n">
        <f aca="false">IFERROR(INDEX('Season Counts'!$AG$2:$AG$740,$AF120)/INDEX('Season Counts'!$AF$2:$AF$740,$AF120),"")</f>
        <v>74.9846153846154</v>
      </c>
      <c r="AD120" s="40" t="n">
        <f aca="false">IFERROR(V120-AC120,"")</f>
        <v>-0.270545032856589</v>
      </c>
      <c r="AE120" s="4" t="str">
        <f aca="false">IF(D120&lt;Guide!$C$21,"Low PA",IF(TRIM(IF(ISNUMBER(AD120),IF(N(AD120)&lt;=-Guide!$C$24,"▼ Bat Speed  ",IF(N(AD120)&gt;=Guide!$C$24,"▲ Bat Speed  ","")),"")&amp;IF(N(Z120)&gt;=Guide!$C$22,"▲ Contact  ","")&amp;IF(N(Z120)&lt;=-Guide!$C$22,"▼ Contact  ","")&amp;IF(N(AB120)&gt;=Guide!$C$23,"▲ Chase  ","")&amp;IF(N(AB120)&lt;=-Guide!$C$23,"▼ Chase  ",""))="","Stable",TRIM(IF(ISNUMBER(AD120),IF(N(AD120)&lt;=-Guide!$C$24,"▼ Bat Speed  ",IF(N(AD120)&gt;=Guide!$C$24,"▲ Bat Speed  ","")),"")&amp;IF(N(Z120)&gt;=Guide!$C$22,"▲ Contact  ","")&amp;IF(N(Z120)&lt;=-Guide!$C$22,"▼ Contact  ","")&amp;IF(N(AB120)&gt;=Guide!$C$23,"▲ Chase  ","")&amp;IF(N(AB120)&lt;=-Guide!$C$23,"▼ Chase  ",""))))</f>
        <v>▲ Contact ▼ Chase</v>
      </c>
      <c r="AF120" s="35" t="n">
        <f aca="false">MATCH(Counts!A120,'Season Counts'!$A$2:$A$740,0)</f>
        <v>30</v>
      </c>
    </row>
    <row r="121" customFormat="false" ht="15" hidden="false" customHeight="false" outlineLevel="0" collapsed="false">
      <c r="A121" s="34" t="str">
        <f aca="false">Counts!B121</f>
        <v>ATL</v>
      </c>
      <c r="B121" s="5" t="str">
        <f aca="false">Counts!C121</f>
        <v>Michael Harris II</v>
      </c>
      <c r="C121" s="34" t="str">
        <f aca="false">Counts!F121</f>
        <v>May</v>
      </c>
      <c r="D121" s="35" t="n">
        <f aca="false">IFERROR(Counts!P121,"")</f>
        <v>109</v>
      </c>
      <c r="E121" s="36" t="n">
        <f aca="false">IFERROR(Counts!R121/Counts!Q121,"")</f>
        <v>0.298076923076923</v>
      </c>
      <c r="F121" s="36" t="n">
        <f aca="false">IFERROR((Counts!R121+Counts!V121+Counts!W121)/(Counts!Q121+Counts!V121+Counts!W121+Counts!X121),"")</f>
        <v>0.330275229357798</v>
      </c>
      <c r="G121" s="36" t="n">
        <f aca="false">IFERROR((Counts!R121+Counts!S121+2*Counts!T121+3*Counts!U121)/Counts!Q121,"")</f>
        <v>0.519230769230769</v>
      </c>
      <c r="H121" s="35" t="n">
        <f aca="false">IFERROR(Counts!U121,"")</f>
        <v>7</v>
      </c>
      <c r="I121" s="36" t="n">
        <f aca="false">IFERROR(Counts!Z121/Counts!AA121,"")</f>
        <v>0.365137614678899</v>
      </c>
      <c r="J121" s="36" t="n">
        <f aca="false">IFERROR(Counts!AB121/Counts!AA121,"")</f>
        <v>0.340073394495413</v>
      </c>
      <c r="K121" s="37" t="n">
        <f aca="false">IFERROR((Counts!AB121-Counts!Z121)/Counts!AA121,"")</f>
        <v>-0.0250642201834862</v>
      </c>
      <c r="L121" s="38" t="n">
        <f aca="false">IFERROR(Counts!Y121/Counts!P121,"")</f>
        <v>0.211009174311927</v>
      </c>
      <c r="M121" s="38" t="n">
        <f aca="false">IFERROR(Counts!V121/Counts!P121,"")</f>
        <v>0.036697247706422</v>
      </c>
      <c r="N121" s="38" t="n">
        <f aca="false">IFERROR(Counts!AD121/Counts!AC121,"")</f>
        <v>0.135802469135802</v>
      </c>
      <c r="O121" s="38" t="n">
        <f aca="false">IFERROR(Counts!AE121/Counts!AC121,"")</f>
        <v>0.518518518518519</v>
      </c>
      <c r="P121" s="39" t="n">
        <f aca="false">IFERROR(Counts!AG121/Counts!AF121,"")</f>
        <v>90.3111111111111</v>
      </c>
      <c r="Q121" s="38" t="n">
        <f aca="false">IFERROR(Counts!AH121/Counts!AC121,"")</f>
        <v>0.283950617283951</v>
      </c>
      <c r="R121" s="38" t="n">
        <f aca="false">IFERROR(Counts!N121/Counts!M121,"")</f>
        <v>0.47979797979798</v>
      </c>
      <c r="S121" s="38" t="n">
        <f aca="false">IFERROR(Counts!K121/Counts!J121,"")</f>
        <v>0.693251533742331</v>
      </c>
      <c r="T121" s="38" t="n">
        <f aca="false">IFERROR(Counts!I121/Counts!H121,"")</f>
        <v>0.274038461538462</v>
      </c>
      <c r="U121" s="38" t="n">
        <f aca="false">IFERROR(1-Counts!L121/Counts!K121,"")</f>
        <v>0.893805309734513</v>
      </c>
      <c r="V121" s="39" t="n">
        <f aca="false">IFERROR(Counts!AJ121/Counts!AI121,"")</f>
        <v>75.096174863388</v>
      </c>
      <c r="W121" s="38" t="n">
        <f aca="false">IFERROR(Counts!AK121/Counts!AI121,"")</f>
        <v>0.530054644808743</v>
      </c>
      <c r="X121" s="40" t="n">
        <f aca="false">IFERROR(Counts!O121,"")</f>
        <v>0.303</v>
      </c>
      <c r="Y121" s="36" t="n">
        <f aca="false">IFERROR(INDEX('Season Counts'!$Y$2:$Y$740,$AF121)/INDEX('Season Counts'!$X$2:$X$740,$AF121),"")</f>
        <v>0.341935170178282</v>
      </c>
      <c r="Z121" s="37" t="n">
        <f aca="false">IFERROR(J121-Y121,"")</f>
        <v>-0.00186177568286916</v>
      </c>
      <c r="AA121" s="38" t="n">
        <f aca="false">IFERROR(INDEX('Season Counts'!$K$2:$K$740,$AF121)/INDEX('Season Counts'!$J$2:$J$740,$AF121),"")</f>
        <v>0.451209341117598</v>
      </c>
      <c r="AB121" s="41" t="n">
        <f aca="false">IFERROR(R121-AA121,"")</f>
        <v>0.0285886386803818</v>
      </c>
      <c r="AC121" s="39" t="n">
        <f aca="false">IFERROR(INDEX('Season Counts'!$AG$2:$AG$740,$AF121)/INDEX('Season Counts'!$AF$2:$AF$740,$AF121),"")</f>
        <v>74.9846153846154</v>
      </c>
      <c r="AD121" s="40" t="n">
        <f aca="false">IFERROR(V121-AC121,"")</f>
        <v>0.111559478772605</v>
      </c>
      <c r="AE121" s="4" t="str">
        <f aca="false">IF(D121&lt;Guide!$C$21,"Low PA",IF(TRIM(IF(ISNUMBER(AD121),IF(N(AD121)&lt;=-Guide!$C$24,"▼ Bat Speed  ",IF(N(AD121)&gt;=Guide!$C$24,"▲ Bat Speed  ","")),"")&amp;IF(N(Z121)&gt;=Guide!$C$22,"▲ Contact  ","")&amp;IF(N(Z121)&lt;=-Guide!$C$22,"▼ Contact  ","")&amp;IF(N(AB121)&gt;=Guide!$C$23,"▲ Chase  ","")&amp;IF(N(AB121)&lt;=-Guide!$C$23,"▼ Chase  ",""))="","Stable",TRIM(IF(ISNUMBER(AD121),IF(N(AD121)&lt;=-Guide!$C$24,"▼ Bat Speed  ",IF(N(AD121)&gt;=Guide!$C$24,"▲ Bat Speed  ","")),"")&amp;IF(N(Z121)&gt;=Guide!$C$22,"▲ Contact  ","")&amp;IF(N(Z121)&lt;=-Guide!$C$22,"▼ Contact  ","")&amp;IF(N(AB121)&gt;=Guide!$C$23,"▲ Chase  ","")&amp;IF(N(AB121)&lt;=-Guide!$C$23,"▼ Chase  ",""))))</f>
        <v>Stable</v>
      </c>
      <c r="AF121" s="35" t="n">
        <f aca="false">MATCH(Counts!A121,'Season Counts'!$A$2:$A$740,0)</f>
        <v>30</v>
      </c>
    </row>
    <row r="122" customFormat="false" ht="15" hidden="false" customHeight="false" outlineLevel="0" collapsed="false">
      <c r="A122" s="34" t="str">
        <f aca="false">Counts!B122</f>
        <v>ATL</v>
      </c>
      <c r="B122" s="5" t="str">
        <f aca="false">Counts!C122</f>
        <v>Michael Harris II</v>
      </c>
      <c r="C122" s="34" t="str">
        <f aca="false">Counts!F122</f>
        <v>Jun</v>
      </c>
      <c r="D122" s="35" t="n">
        <f aca="false">IFERROR(Counts!P122,"")</f>
        <v>80</v>
      </c>
      <c r="E122" s="36" t="n">
        <f aca="false">IFERROR(Counts!R122/Counts!Q122,"")</f>
        <v>0.256756756756757</v>
      </c>
      <c r="F122" s="36" t="n">
        <f aca="false">IFERROR((Counts!R122+Counts!V122+Counts!W122)/(Counts!Q122+Counts!V122+Counts!W122+Counts!X122),"")</f>
        <v>0.3</v>
      </c>
      <c r="G122" s="36" t="n">
        <f aca="false">IFERROR((Counts!R122+Counts!S122+2*Counts!T122+3*Counts!U122)/Counts!Q122,"")</f>
        <v>0.391891891891892</v>
      </c>
      <c r="H122" s="35" t="n">
        <f aca="false">IFERROR(Counts!U122,"")</f>
        <v>1</v>
      </c>
      <c r="I122" s="36" t="n">
        <f aca="false">IFERROR(Counts!Z122/Counts!AA122,"")</f>
        <v>0.310625</v>
      </c>
      <c r="J122" s="36" t="n">
        <f aca="false">IFERROR(Counts!AB122/Counts!AA122,"")</f>
        <v>0.3321</v>
      </c>
      <c r="K122" s="37" t="n">
        <f aca="false">IFERROR((Counts!AB122-Counts!Z122)/Counts!AA122,"")</f>
        <v>0.021475</v>
      </c>
      <c r="L122" s="38" t="n">
        <f aca="false">IFERROR(Counts!Y122/Counts!P122,"")</f>
        <v>0.2375</v>
      </c>
      <c r="M122" s="38" t="n">
        <f aca="false">IFERROR(Counts!V122/Counts!P122,"")</f>
        <v>0.0625</v>
      </c>
      <c r="N122" s="38" t="n">
        <f aca="false">IFERROR(Counts!AD122/Counts!AC122,"")</f>
        <v>0.107142857142857</v>
      </c>
      <c r="O122" s="38" t="n">
        <f aca="false">IFERROR(Counts!AE122/Counts!AC122,"")</f>
        <v>0.392857142857143</v>
      </c>
      <c r="P122" s="39" t="n">
        <f aca="false">IFERROR(Counts!AG122/Counts!AF122,"")</f>
        <v>87.2892857142857</v>
      </c>
      <c r="Q122" s="38" t="n">
        <f aca="false">IFERROR(Counts!AH122/Counts!AC122,"")</f>
        <v>0.375</v>
      </c>
      <c r="R122" s="38" t="n">
        <f aca="false">IFERROR(Counts!N122/Counts!M122,"")</f>
        <v>0.463687150837989</v>
      </c>
      <c r="S122" s="38" t="n">
        <f aca="false">IFERROR(Counts!K122/Counts!J122,"")</f>
        <v>0.624113475177305</v>
      </c>
      <c r="T122" s="38" t="n">
        <f aca="false">IFERROR(Counts!I122/Counts!H122,"")</f>
        <v>0.210526315789474</v>
      </c>
      <c r="U122" s="38" t="n">
        <f aca="false">IFERROR(1-Counts!L122/Counts!K122,"")</f>
        <v>0.954545454545455</v>
      </c>
      <c r="V122" s="39" t="n">
        <f aca="false">IFERROR(Counts!AJ122/Counts!AI122,"")</f>
        <v>74.8482014388489</v>
      </c>
      <c r="W122" s="38" t="n">
        <f aca="false">IFERROR(Counts!AK122/Counts!AI122,"")</f>
        <v>0.467625899280576</v>
      </c>
      <c r="X122" s="40" t="n">
        <f aca="false">IFERROR(Counts!O122,"")</f>
        <v>1.223</v>
      </c>
      <c r="Y122" s="36" t="n">
        <f aca="false">IFERROR(INDEX('Season Counts'!$Y$2:$Y$740,$AF122)/INDEX('Season Counts'!$X$2:$X$740,$AF122),"")</f>
        <v>0.341935170178282</v>
      </c>
      <c r="Z122" s="37" t="n">
        <f aca="false">IFERROR(J122-Y122,"")</f>
        <v>-0.009835170178282</v>
      </c>
      <c r="AA122" s="38" t="n">
        <f aca="false">IFERROR(INDEX('Season Counts'!$K$2:$K$740,$AF122)/INDEX('Season Counts'!$J$2:$J$740,$AF122),"")</f>
        <v>0.451209341117598</v>
      </c>
      <c r="AB122" s="41" t="n">
        <f aca="false">IFERROR(R122-AA122,"")</f>
        <v>0.0124778097203909</v>
      </c>
      <c r="AC122" s="39" t="n">
        <f aca="false">IFERROR(INDEX('Season Counts'!$AG$2:$AG$740,$AF122)/INDEX('Season Counts'!$AF$2:$AF$740,$AF122),"")</f>
        <v>74.9846153846154</v>
      </c>
      <c r="AD122" s="40" t="n">
        <f aca="false">IFERROR(V122-AC122,"")</f>
        <v>-0.136413945766463</v>
      </c>
      <c r="AE122" s="4" t="str">
        <f aca="false">IF(D122&lt;Guide!$C$21,"Low PA",IF(TRIM(IF(ISNUMBER(AD122),IF(N(AD122)&lt;=-Guide!$C$24,"▼ Bat Speed  ",IF(N(AD122)&gt;=Guide!$C$24,"▲ Bat Speed  ","")),"")&amp;IF(N(Z122)&gt;=Guide!$C$22,"▲ Contact  ","")&amp;IF(N(Z122)&lt;=-Guide!$C$22,"▼ Contact  ","")&amp;IF(N(AB122)&gt;=Guide!$C$23,"▲ Chase  ","")&amp;IF(N(AB122)&lt;=-Guide!$C$23,"▼ Chase  ",""))="","Stable",TRIM(IF(ISNUMBER(AD122),IF(N(AD122)&lt;=-Guide!$C$24,"▼ Bat Speed  ",IF(N(AD122)&gt;=Guide!$C$24,"▲ Bat Speed  ","")),"")&amp;IF(N(Z122)&gt;=Guide!$C$22,"▲ Contact  ","")&amp;IF(N(Z122)&lt;=-Guide!$C$22,"▼ Contact  ","")&amp;IF(N(AB122)&gt;=Guide!$C$23,"▲ Chase  ","")&amp;IF(N(AB122)&lt;=-Guide!$C$23,"▼ Chase  ",""))))</f>
        <v>Stable</v>
      </c>
      <c r="AF122" s="35" t="n">
        <f aca="false">MATCH(Counts!A122,'Season Counts'!$A$2:$A$740,0)</f>
        <v>30</v>
      </c>
    </row>
    <row r="123" customFormat="false" ht="15" hidden="false" customHeight="false" outlineLevel="0" collapsed="false">
      <c r="A123" s="34" t="str">
        <f aca="false">Counts!B123</f>
        <v>ATL</v>
      </c>
      <c r="B123" s="5" t="str">
        <f aca="false">Counts!C123</f>
        <v>Michael Harris II</v>
      </c>
      <c r="C123" s="34" t="str">
        <f aca="false">Counts!F123</f>
        <v>Jul</v>
      </c>
      <c r="D123" s="35" t="n">
        <f aca="false">IFERROR(Counts!P123,"")</f>
        <v>121</v>
      </c>
      <c r="E123" s="36" t="n">
        <f aca="false">IFERROR(Counts!R123/Counts!Q123,"")</f>
        <v>0.288135593220339</v>
      </c>
      <c r="F123" s="36" t="n">
        <f aca="false">IFERROR((Counts!R123+Counts!V123+Counts!W123)/(Counts!Q123+Counts!V123+Counts!W123+Counts!X123),"")</f>
        <v>0.297520661157025</v>
      </c>
      <c r="G123" s="36" t="n">
        <f aca="false">IFERROR((Counts!R123+Counts!S123+2*Counts!T123+3*Counts!U123)/Counts!Q123,"")</f>
        <v>0.508474576271186</v>
      </c>
      <c r="H123" s="35" t="n">
        <f aca="false">IFERROR(Counts!U123,"")</f>
        <v>6</v>
      </c>
      <c r="I123" s="36" t="n">
        <f aca="false">IFERROR(Counts!Z123/Counts!AA123,"")</f>
        <v>0.342148760330579</v>
      </c>
      <c r="J123" s="36" t="n">
        <f aca="false">IFERROR(Counts!AB123/Counts!AA123,"")</f>
        <v>0.307272727272727</v>
      </c>
      <c r="K123" s="37" t="n">
        <f aca="false">IFERROR((Counts!AB123-Counts!Z123)/Counts!AA123,"")</f>
        <v>-0.0348760330578512</v>
      </c>
      <c r="L123" s="38" t="n">
        <f aca="false">IFERROR(Counts!Y123/Counts!P123,"")</f>
        <v>0.173553719008264</v>
      </c>
      <c r="M123" s="38" t="n">
        <f aca="false">IFERROR(Counts!V123/Counts!P123,"")</f>
        <v>0.00826446280991736</v>
      </c>
      <c r="N123" s="38" t="n">
        <f aca="false">IFERROR(Counts!AD123/Counts!AC123,"")</f>
        <v>0.0612244897959184</v>
      </c>
      <c r="O123" s="38" t="n">
        <f aca="false">IFERROR(Counts!AE123/Counts!AC123,"")</f>
        <v>0.459183673469388</v>
      </c>
      <c r="P123" s="39" t="n">
        <f aca="false">IFERROR(Counts!AG123/Counts!AF123,"")</f>
        <v>87.9979591836735</v>
      </c>
      <c r="Q123" s="38" t="n">
        <f aca="false">IFERROR(Counts!AH123/Counts!AC123,"")</f>
        <v>0.26530612244898</v>
      </c>
      <c r="R123" s="38" t="n">
        <f aca="false">IFERROR(Counts!N123/Counts!M123,"")</f>
        <v>0.448888888888889</v>
      </c>
      <c r="S123" s="38" t="n">
        <f aca="false">IFERROR(Counts!K123/Counts!J123,"")</f>
        <v>0.73</v>
      </c>
      <c r="T123" s="38" t="n">
        <f aca="false">IFERROR(Counts!I123/Counts!H123,"")</f>
        <v>0.206477732793522</v>
      </c>
      <c r="U123" s="38" t="n">
        <f aca="false">IFERROR(1-Counts!L123/Counts!K123,"")</f>
        <v>0.897260273972603</v>
      </c>
      <c r="V123" s="39" t="n">
        <f aca="false">IFERROR(Counts!AJ123/Counts!AI123,"")</f>
        <v>75.1296296296296</v>
      </c>
      <c r="W123" s="38" t="n">
        <f aca="false">IFERROR(Counts!AK123/Counts!AI123,"")</f>
        <v>0.564814814814815</v>
      </c>
      <c r="X123" s="40" t="n">
        <f aca="false">IFERROR(Counts!O123,"")</f>
        <v>1.002</v>
      </c>
      <c r="Y123" s="36" t="n">
        <f aca="false">IFERROR(INDEX('Season Counts'!$Y$2:$Y$740,$AF123)/INDEX('Season Counts'!$X$2:$X$740,$AF123),"")</f>
        <v>0.341935170178282</v>
      </c>
      <c r="Z123" s="37" t="n">
        <f aca="false">IFERROR(J123-Y123,"")</f>
        <v>-0.0346624429055548</v>
      </c>
      <c r="AA123" s="38" t="n">
        <f aca="false">IFERROR(INDEX('Season Counts'!$K$2:$K$740,$AF123)/INDEX('Season Counts'!$J$2:$J$740,$AF123),"")</f>
        <v>0.451209341117598</v>
      </c>
      <c r="AB123" s="41" t="n">
        <f aca="false">IFERROR(R123-AA123,"")</f>
        <v>-0.00232045222870908</v>
      </c>
      <c r="AC123" s="39" t="n">
        <f aca="false">IFERROR(INDEX('Season Counts'!$AG$2:$AG$740,$AF123)/INDEX('Season Counts'!$AF$2:$AF$740,$AF123),"")</f>
        <v>74.9846153846154</v>
      </c>
      <c r="AD123" s="40" t="n">
        <f aca="false">IFERROR(V123-AC123,"")</f>
        <v>0.145014245014252</v>
      </c>
      <c r="AE123" s="4" t="str">
        <f aca="false">IF(D123&lt;Guide!$C$21,"Low PA",IF(TRIM(IF(ISNUMBER(AD123),IF(N(AD123)&lt;=-Guide!$C$24,"▼ Bat Speed  ",IF(N(AD123)&gt;=Guide!$C$24,"▲ Bat Speed  ","")),"")&amp;IF(N(Z123)&gt;=Guide!$C$22,"▲ Contact  ","")&amp;IF(N(Z123)&lt;=-Guide!$C$22,"▼ Contact  ","")&amp;IF(N(AB123)&gt;=Guide!$C$23,"▲ Chase  ","")&amp;IF(N(AB123)&lt;=-Guide!$C$23,"▼ Chase  ",""))="","Stable",TRIM(IF(ISNUMBER(AD123),IF(N(AD123)&lt;=-Guide!$C$24,"▼ Bat Speed  ",IF(N(AD123)&gt;=Guide!$C$24,"▲ Bat Speed  ","")),"")&amp;IF(N(Z123)&gt;=Guide!$C$22,"▲ Contact  ","")&amp;IF(N(Z123)&lt;=-Guide!$C$22,"▼ Contact  ","")&amp;IF(N(AB123)&gt;=Guide!$C$23,"▲ Chase  ","")&amp;IF(N(AB123)&lt;=-Guide!$C$23,"▼ Chase  ",""))))</f>
        <v>Stable</v>
      </c>
      <c r="AF123" s="35" t="n">
        <f aca="false">MATCH(Counts!A123,'Season Counts'!$A$2:$A$740,0)</f>
        <v>30</v>
      </c>
    </row>
    <row r="124" customFormat="false" ht="15" hidden="false" customHeight="false" outlineLevel="0" collapsed="false">
      <c r="A124" s="34" t="str">
        <f aca="false">Counts!B124</f>
        <v>ATL</v>
      </c>
      <c r="B124" s="5" t="str">
        <f aca="false">Counts!C124</f>
        <v>Michael Harris II</v>
      </c>
      <c r="C124" s="34" t="str">
        <f aca="false">Counts!F124</f>
        <v>Aug</v>
      </c>
      <c r="D124" s="35" t="n">
        <f aca="false">IFERROR(Counts!P124,"")</f>
        <v>110</v>
      </c>
      <c r="E124" s="36" t="n">
        <f aca="false">IFERROR(Counts!R124/Counts!Q124,"")</f>
        <v>0.314285714285714</v>
      </c>
      <c r="F124" s="36" t="n">
        <f aca="false">IFERROR((Counts!R124+Counts!V124+Counts!W124)/(Counts!Q124+Counts!V124+Counts!W124+Counts!X124),"")</f>
        <v>0.333333333333333</v>
      </c>
      <c r="G124" s="36" t="n">
        <f aca="false">IFERROR((Counts!R124+Counts!S124+2*Counts!T124+3*Counts!U124)/Counts!Q124,"")</f>
        <v>0.523809523809524</v>
      </c>
      <c r="H124" s="35" t="n">
        <f aca="false">IFERROR(Counts!U124,"")</f>
        <v>3</v>
      </c>
      <c r="I124" s="36" t="n">
        <f aca="false">IFERROR(Counts!Z124/Counts!AA124,"")</f>
        <v>0.36712962962963</v>
      </c>
      <c r="J124" s="36" t="n">
        <f aca="false">IFERROR(Counts!AB124/Counts!AA124,"")</f>
        <v>0.294787037037037</v>
      </c>
      <c r="K124" s="37" t="n">
        <f aca="false">IFERROR((Counts!AB124-Counts!Z124)/Counts!AA124,"")</f>
        <v>-0.0723425925925926</v>
      </c>
      <c r="L124" s="38" t="n">
        <f aca="false">IFERROR(Counts!Y124/Counts!P124,"")</f>
        <v>0.218181818181818</v>
      </c>
      <c r="M124" s="38" t="n">
        <f aca="false">IFERROR(Counts!V124/Counts!P124,"")</f>
        <v>0.0272727272727273</v>
      </c>
      <c r="N124" s="38" t="n">
        <f aca="false">IFERROR(Counts!AD124/Counts!AC124,"")</f>
        <v>0.0602409638554217</v>
      </c>
      <c r="O124" s="38" t="n">
        <f aca="false">IFERROR(Counts!AE124/Counts!AC124,"")</f>
        <v>0.469879518072289</v>
      </c>
      <c r="P124" s="39" t="n">
        <f aca="false">IFERROR(Counts!AG124/Counts!AF124,"")</f>
        <v>87.5192771084337</v>
      </c>
      <c r="Q124" s="38" t="n">
        <f aca="false">IFERROR(Counts!AH124/Counts!AC124,"")</f>
        <v>0.349397590361446</v>
      </c>
      <c r="R124" s="38" t="n">
        <f aca="false">IFERROR(Counts!N124/Counts!M124,"")</f>
        <v>0.446902654867257</v>
      </c>
      <c r="S124" s="38" t="n">
        <f aca="false">IFERROR(Counts!K124/Counts!J124,"")</f>
        <v>0.742138364779874</v>
      </c>
      <c r="T124" s="38" t="n">
        <f aca="false">IFERROR(Counts!I124/Counts!H124,"")</f>
        <v>0.228310502283105</v>
      </c>
      <c r="U124" s="38" t="n">
        <f aca="false">IFERROR(1-Counts!L124/Counts!K124,"")</f>
        <v>0.915254237288136</v>
      </c>
      <c r="V124" s="39" t="n">
        <f aca="false">IFERROR(Counts!AJ124/Counts!AI124,"")</f>
        <v>75.2149732620321</v>
      </c>
      <c r="W124" s="38" t="n">
        <f aca="false">IFERROR(Counts!AK124/Counts!AI124,"")</f>
        <v>0.508021390374332</v>
      </c>
      <c r="X124" s="40" t="n">
        <f aca="false">IFERROR(Counts!O124,"")</f>
        <v>2.411</v>
      </c>
      <c r="Y124" s="36" t="n">
        <f aca="false">IFERROR(INDEX('Season Counts'!$Y$2:$Y$740,$AF124)/INDEX('Season Counts'!$X$2:$X$740,$AF124),"")</f>
        <v>0.341935170178282</v>
      </c>
      <c r="Z124" s="37" t="n">
        <f aca="false">IFERROR(J124-Y124,"")</f>
        <v>-0.047148133141245</v>
      </c>
      <c r="AA124" s="38" t="n">
        <f aca="false">IFERROR(INDEX('Season Counts'!$K$2:$K$740,$AF124)/INDEX('Season Counts'!$J$2:$J$740,$AF124),"")</f>
        <v>0.451209341117598</v>
      </c>
      <c r="AB124" s="41" t="n">
        <f aca="false">IFERROR(R124-AA124,"")</f>
        <v>-0.00430668625034136</v>
      </c>
      <c r="AC124" s="39" t="n">
        <f aca="false">IFERROR(INDEX('Season Counts'!$AG$2:$AG$740,$AF124)/INDEX('Season Counts'!$AF$2:$AF$740,$AF124),"")</f>
        <v>74.9846153846154</v>
      </c>
      <c r="AD124" s="40" t="n">
        <f aca="false">IFERROR(V124-AC124,"")</f>
        <v>0.230357877416708</v>
      </c>
      <c r="AE124" s="4" t="str">
        <f aca="false">IF(D124&lt;Guide!$C$21,"Low PA",IF(TRIM(IF(ISNUMBER(AD124),IF(N(AD124)&lt;=-Guide!$C$24,"▼ Bat Speed  ",IF(N(AD124)&gt;=Guide!$C$24,"▲ Bat Speed  ","")),"")&amp;IF(N(Z124)&gt;=Guide!$C$22,"▲ Contact  ","")&amp;IF(N(Z124)&lt;=-Guide!$C$22,"▼ Contact  ","")&amp;IF(N(AB124)&gt;=Guide!$C$23,"▲ Chase  ","")&amp;IF(N(AB124)&lt;=-Guide!$C$23,"▼ Chase  ",""))="","Stable",TRIM(IF(ISNUMBER(AD124),IF(N(AD124)&lt;=-Guide!$C$24,"▼ Bat Speed  ",IF(N(AD124)&gt;=Guide!$C$24,"▲ Bat Speed  ","")),"")&amp;IF(N(Z124)&gt;=Guide!$C$22,"▲ Contact  ","")&amp;IF(N(Z124)&lt;=-Guide!$C$22,"▼ Contact  ","")&amp;IF(N(AB124)&gt;=Guide!$C$23,"▲ Chase  ","")&amp;IF(N(AB124)&lt;=-Guide!$C$23,"▼ Chase  ",""))))</f>
        <v>▼ Contact</v>
      </c>
      <c r="AF124" s="35" t="n">
        <f aca="false">MATCH(Counts!A124,'Season Counts'!$A$2:$A$740,0)</f>
        <v>30</v>
      </c>
    </row>
    <row r="125" customFormat="false" ht="15" hidden="false" customHeight="false" outlineLevel="0" collapsed="false">
      <c r="A125" s="34" t="str">
        <f aca="false">Counts!B125</f>
        <v>ATL</v>
      </c>
      <c r="B125" s="5" t="str">
        <f aca="false">Counts!C125</f>
        <v>Michael Harris II</v>
      </c>
      <c r="C125" s="34" t="str">
        <f aca="false">Counts!F125</f>
        <v>Sep</v>
      </c>
      <c r="D125" s="35" t="n">
        <f aca="false">IFERROR(Counts!P125,"")</f>
        <v>93</v>
      </c>
      <c r="E125" s="36" t="n">
        <f aca="false">IFERROR(Counts!R125/Counts!Q125,"")</f>
        <v>0.280898876404494</v>
      </c>
      <c r="F125" s="36" t="n">
        <f aca="false">IFERROR((Counts!R125+Counts!V125+Counts!W125)/(Counts!Q125+Counts!V125+Counts!W125+Counts!X125),"")</f>
        <v>0.311827956989247</v>
      </c>
      <c r="G125" s="36" t="n">
        <f aca="false">IFERROR((Counts!R125+Counts!S125+2*Counts!T125+3*Counts!U125)/Counts!Q125,"")</f>
        <v>0.426966292134831</v>
      </c>
      <c r="H125" s="35" t="n">
        <f aca="false">IFERROR(Counts!U125,"")</f>
        <v>3</v>
      </c>
      <c r="I125" s="36" t="n">
        <f aca="false">IFERROR(Counts!Z125/Counts!AA125,"")</f>
        <v>0.318478260869565</v>
      </c>
      <c r="J125" s="36" t="n">
        <f aca="false">IFERROR(Counts!AB125/Counts!AA125,"")</f>
        <v>0.336869565217391</v>
      </c>
      <c r="K125" s="37" t="n">
        <f aca="false">IFERROR((Counts!AB125-Counts!Z125)/Counts!AA125,"")</f>
        <v>0.0183913043478261</v>
      </c>
      <c r="L125" s="38" t="n">
        <f aca="false">IFERROR(Counts!Y125/Counts!P125,"")</f>
        <v>0.150537634408602</v>
      </c>
      <c r="M125" s="38" t="n">
        <f aca="false">IFERROR(Counts!V125/Counts!P125,"")</f>
        <v>0.043010752688172</v>
      </c>
      <c r="N125" s="38" t="n">
        <f aca="false">IFERROR(Counts!AD125/Counts!AC125,"")</f>
        <v>0.08</v>
      </c>
      <c r="O125" s="38" t="n">
        <f aca="false">IFERROR(Counts!AE125/Counts!AC125,"")</f>
        <v>0.426666666666667</v>
      </c>
      <c r="P125" s="39" t="n">
        <f aca="false">IFERROR(Counts!AG125/Counts!AF125,"")</f>
        <v>90.2973333333333</v>
      </c>
      <c r="Q125" s="38" t="n">
        <f aca="false">IFERROR(Counts!AH125/Counts!AC125,"")</f>
        <v>0.413333333333333</v>
      </c>
      <c r="R125" s="38" t="n">
        <f aca="false">IFERROR(Counts!N125/Counts!M125,"")</f>
        <v>0.473684210526316</v>
      </c>
      <c r="S125" s="38" t="n">
        <f aca="false">IFERROR(Counts!K125/Counts!J125,"")</f>
        <v>0.675324675324675</v>
      </c>
      <c r="T125" s="38" t="n">
        <f aca="false">IFERROR(Counts!I125/Counts!H125,"")</f>
        <v>0.181818181818182</v>
      </c>
      <c r="U125" s="38" t="n">
        <f aca="false">IFERROR(1-Counts!L125/Counts!K125,"")</f>
        <v>0.923076923076923</v>
      </c>
      <c r="V125" s="39" t="n">
        <f aca="false">IFERROR(Counts!AJ125/Counts!AI125,"")</f>
        <v>74.8425806451613</v>
      </c>
      <c r="W125" s="38" t="n">
        <f aca="false">IFERROR(Counts!AK125/Counts!AI125,"")</f>
        <v>0.483870967741936</v>
      </c>
      <c r="X125" s="40" t="n">
        <f aca="false">IFERROR(Counts!O125,"")</f>
        <v>-0.238</v>
      </c>
      <c r="Y125" s="36" t="n">
        <f aca="false">IFERROR(INDEX('Season Counts'!$Y$2:$Y$740,$AF125)/INDEX('Season Counts'!$X$2:$X$740,$AF125),"")</f>
        <v>0.341935170178282</v>
      </c>
      <c r="Z125" s="37" t="n">
        <f aca="false">IFERROR(J125-Y125,"")</f>
        <v>-0.0050656049608907</v>
      </c>
      <c r="AA125" s="38" t="n">
        <f aca="false">IFERROR(INDEX('Season Counts'!$K$2:$K$740,$AF125)/INDEX('Season Counts'!$J$2:$J$740,$AF125),"")</f>
        <v>0.451209341117598</v>
      </c>
      <c r="AB125" s="41" t="n">
        <f aca="false">IFERROR(R125-AA125,"")</f>
        <v>0.0224748694087178</v>
      </c>
      <c r="AC125" s="39" t="n">
        <f aca="false">IFERROR(INDEX('Season Counts'!$AG$2:$AG$740,$AF125)/INDEX('Season Counts'!$AF$2:$AF$740,$AF125),"")</f>
        <v>74.9846153846154</v>
      </c>
      <c r="AD125" s="40" t="n">
        <f aca="false">IFERROR(V125-AC125,"")</f>
        <v>-0.14203473945409</v>
      </c>
      <c r="AE125" s="4" t="str">
        <f aca="false">IF(D125&lt;Guide!$C$21,"Low PA",IF(TRIM(IF(ISNUMBER(AD125),IF(N(AD125)&lt;=-Guide!$C$24,"▼ Bat Speed  ",IF(N(AD125)&gt;=Guide!$C$24,"▲ Bat Speed  ","")),"")&amp;IF(N(Z125)&gt;=Guide!$C$22,"▲ Contact  ","")&amp;IF(N(Z125)&lt;=-Guide!$C$22,"▼ Contact  ","")&amp;IF(N(AB125)&gt;=Guide!$C$23,"▲ Chase  ","")&amp;IF(N(AB125)&lt;=-Guide!$C$23,"▼ Chase  ",""))="","Stable",TRIM(IF(ISNUMBER(AD125),IF(N(AD125)&lt;=-Guide!$C$24,"▼ Bat Speed  ",IF(N(AD125)&gt;=Guide!$C$24,"▲ Bat Speed  ","")),"")&amp;IF(N(Z125)&gt;=Guide!$C$22,"▲ Contact  ","")&amp;IF(N(Z125)&lt;=-Guide!$C$22,"▼ Contact  ","")&amp;IF(N(AB125)&gt;=Guide!$C$23,"▲ Chase  ","")&amp;IF(N(AB125)&lt;=-Guide!$C$23,"▼ Chase  ",""))))</f>
        <v>Stable</v>
      </c>
      <c r="AF125" s="35" t="n">
        <f aca="false">MATCH(Counts!A125,'Season Counts'!$A$2:$A$740,0)</f>
        <v>30</v>
      </c>
    </row>
    <row r="126" customFormat="false" ht="15" hidden="false" customHeight="false" outlineLevel="0" collapsed="false">
      <c r="A126" s="34" t="str">
        <f aca="false">Counts!B126</f>
        <v>ATL</v>
      </c>
      <c r="B126" s="5" t="str">
        <f aca="false">Counts!C126</f>
        <v>Mauricio Dubón</v>
      </c>
      <c r="C126" s="34" t="str">
        <f aca="false">Counts!F126</f>
        <v>Mar-Apr</v>
      </c>
      <c r="D126" s="35" t="n">
        <f aca="false">IFERROR(Counts!P126,"")</f>
        <v>117</v>
      </c>
      <c r="E126" s="36" t="n">
        <f aca="false">IFERROR(Counts!R126/Counts!Q126,"")</f>
        <v>0.275229357798165</v>
      </c>
      <c r="F126" s="36" t="n">
        <f aca="false">IFERROR((Counts!R126+Counts!V126+Counts!W126)/(Counts!Q126+Counts!V126+Counts!W126+Counts!X126),"")</f>
        <v>0.324786324786325</v>
      </c>
      <c r="G126" s="36" t="n">
        <f aca="false">IFERROR((Counts!R126+Counts!S126+2*Counts!T126+3*Counts!U126)/Counts!Q126,"")</f>
        <v>0.422018348623853</v>
      </c>
      <c r="H126" s="35" t="n">
        <f aca="false">IFERROR(Counts!U126,"")</f>
        <v>2</v>
      </c>
      <c r="I126" s="36" t="n">
        <f aca="false">IFERROR(Counts!Z126/Counts!AA126,"")</f>
        <v>0.327350427350427</v>
      </c>
      <c r="J126" s="36" t="n">
        <f aca="false">IFERROR(Counts!AB126/Counts!AA126,"")</f>
        <v>0.302692307692308</v>
      </c>
      <c r="K126" s="37" t="n">
        <f aca="false">IFERROR((Counts!AB126-Counts!Z126)/Counts!AA126,"")</f>
        <v>-0.0246581196581196</v>
      </c>
      <c r="L126" s="38" t="n">
        <f aca="false">IFERROR(Counts!Y126/Counts!P126,"")</f>
        <v>0.170940170940171</v>
      </c>
      <c r="M126" s="38" t="n">
        <f aca="false">IFERROR(Counts!V126/Counts!P126,"")</f>
        <v>0.0512820512820513</v>
      </c>
      <c r="N126" s="38" t="n">
        <f aca="false">IFERROR(Counts!AD126/Counts!AC126,"")</f>
        <v>0.0674157303370787</v>
      </c>
      <c r="O126" s="38" t="n">
        <f aca="false">IFERROR(Counts!AE126/Counts!AC126,"")</f>
        <v>0.314606741573034</v>
      </c>
      <c r="P126" s="39" t="n">
        <f aca="false">IFERROR(Counts!AG126/Counts!AF126,"")</f>
        <v>87.247191011236</v>
      </c>
      <c r="Q126" s="38" t="n">
        <f aca="false">IFERROR(Counts!AH126/Counts!AC126,"")</f>
        <v>0.348314606741573</v>
      </c>
      <c r="R126" s="38" t="n">
        <f aca="false">IFERROR(Counts!N126/Counts!M126,"")</f>
        <v>0.348214285714286</v>
      </c>
      <c r="S126" s="38" t="n">
        <f aca="false">IFERROR(Counts!K126/Counts!J126,"")</f>
        <v>0.638613861386139</v>
      </c>
      <c r="T126" s="38" t="n">
        <f aca="false">IFERROR(Counts!I126/Counts!H126,"")</f>
        <v>0.154589371980676</v>
      </c>
      <c r="U126" s="38" t="n">
        <f aca="false">IFERROR(1-Counts!L126/Counts!K126,"")</f>
        <v>0.914728682170543</v>
      </c>
      <c r="V126" s="39" t="n">
        <f aca="false">IFERROR(Counts!AJ126/Counts!AI126,"")</f>
        <v>68.8542553191489</v>
      </c>
      <c r="W126" s="38" t="n">
        <f aca="false">IFERROR(Counts!AK126/Counts!AI126,"")</f>
        <v>0.0319148936170213</v>
      </c>
      <c r="X126" s="40" t="n">
        <f aca="false">IFERROR(Counts!O126,"")</f>
        <v>1.104</v>
      </c>
      <c r="Y126" s="36" t="n">
        <f aca="false">IFERROR(INDEX('Season Counts'!$Y$2:$Y$740,$AF126)/INDEX('Season Counts'!$X$2:$X$740,$AF126),"")</f>
        <v>0.305969055374593</v>
      </c>
      <c r="Z126" s="37" t="n">
        <f aca="false">IFERROR(J126-Y126,"")</f>
        <v>-0.00327674768228514</v>
      </c>
      <c r="AA126" s="38" t="n">
        <f aca="false">IFERROR(INDEX('Season Counts'!$K$2:$K$740,$AF126)/INDEX('Season Counts'!$J$2:$J$740,$AF126),"")</f>
        <v>0.376432078559738</v>
      </c>
      <c r="AB126" s="41" t="n">
        <f aca="false">IFERROR(R126-AA126,"")</f>
        <v>-0.0282177928454525</v>
      </c>
      <c r="AC126" s="39" t="n">
        <f aca="false">IFERROR(INDEX('Season Counts'!$AG$2:$AG$740,$AF126)/INDEX('Season Counts'!$AF$2:$AF$740,$AF126),"")</f>
        <v>69.1420168067227</v>
      </c>
      <c r="AD126" s="40" t="n">
        <f aca="false">IFERROR(V126-AC126,"")</f>
        <v>-0.287761487573761</v>
      </c>
      <c r="AE126" s="4" t="str">
        <f aca="false">IF(D126&lt;Guide!$C$21,"Low PA",IF(TRIM(IF(ISNUMBER(AD126),IF(N(AD126)&lt;=-Guide!$C$24,"▼ Bat Speed  ",IF(N(AD126)&gt;=Guide!$C$24,"▲ Bat Speed  ","")),"")&amp;IF(N(Z126)&gt;=Guide!$C$22,"▲ Contact  ","")&amp;IF(N(Z126)&lt;=-Guide!$C$22,"▼ Contact  ","")&amp;IF(N(AB126)&gt;=Guide!$C$23,"▲ Chase  ","")&amp;IF(N(AB126)&lt;=-Guide!$C$23,"▼ Chase  ",""))="","Stable",TRIM(IF(ISNUMBER(AD126),IF(N(AD126)&lt;=-Guide!$C$24,"▼ Bat Speed  ",IF(N(AD126)&gt;=Guide!$C$24,"▲ Bat Speed  ","")),"")&amp;IF(N(Z126)&gt;=Guide!$C$22,"▲ Contact  ","")&amp;IF(N(Z126)&lt;=-Guide!$C$22,"▼ Contact  ","")&amp;IF(N(AB126)&gt;=Guide!$C$23,"▲ Chase  ","")&amp;IF(N(AB126)&lt;=-Guide!$C$23,"▼ Chase  ",""))))</f>
        <v>Stable</v>
      </c>
      <c r="AF126" s="35" t="n">
        <f aca="false">MATCH(Counts!A126,'Season Counts'!$A$2:$A$740,0)</f>
        <v>31</v>
      </c>
    </row>
    <row r="127" customFormat="false" ht="15" hidden="false" customHeight="false" outlineLevel="0" collapsed="false">
      <c r="A127" s="34" t="str">
        <f aca="false">Counts!B127</f>
        <v>ATL</v>
      </c>
      <c r="B127" s="5" t="str">
        <f aca="false">Counts!C127</f>
        <v>Mauricio Dubón</v>
      </c>
      <c r="C127" s="34" t="str">
        <f aca="false">Counts!F127</f>
        <v>May</v>
      </c>
      <c r="D127" s="35" t="n">
        <f aca="false">IFERROR(Counts!P127,"")</f>
        <v>108</v>
      </c>
      <c r="E127" s="36" t="n">
        <f aca="false">IFERROR(Counts!R127/Counts!Q127,"")</f>
        <v>0.222222222222222</v>
      </c>
      <c r="F127" s="36" t="n">
        <f aca="false">IFERROR((Counts!R127+Counts!V127+Counts!W127)/(Counts!Q127+Counts!V127+Counts!W127+Counts!X127),"")</f>
        <v>0.287037037037037</v>
      </c>
      <c r="G127" s="36" t="n">
        <f aca="false">IFERROR((Counts!R127+Counts!S127+2*Counts!T127+3*Counts!U127)/Counts!Q127,"")</f>
        <v>0.313131313131313</v>
      </c>
      <c r="H127" s="35" t="n">
        <f aca="false">IFERROR(Counts!U127,"")</f>
        <v>1</v>
      </c>
      <c r="I127" s="36" t="n">
        <f aca="false">IFERROR(Counts!Z127/Counts!AA127,"")</f>
        <v>0.273831775700935</v>
      </c>
      <c r="J127" s="36" t="n">
        <f aca="false">IFERROR(Counts!AB127/Counts!AA127,"")</f>
        <v>0.302158878504673</v>
      </c>
      <c r="K127" s="37" t="n">
        <f aca="false">IFERROR((Counts!AB127-Counts!Z127)/Counts!AA127,"")</f>
        <v>0.0283271028037383</v>
      </c>
      <c r="L127" s="38" t="n">
        <f aca="false">IFERROR(Counts!Y127/Counts!P127,"")</f>
        <v>0.148148148148148</v>
      </c>
      <c r="M127" s="38" t="n">
        <f aca="false">IFERROR(Counts!V127/Counts!P127,"")</f>
        <v>0.0833333333333333</v>
      </c>
      <c r="N127" s="38" t="n">
        <f aca="false">IFERROR(Counts!AD127/Counts!AC127,"")</f>
        <v>0.0240963855421687</v>
      </c>
      <c r="O127" s="38" t="n">
        <f aca="false">IFERROR(Counts!AE127/Counts!AC127,"")</f>
        <v>0.240963855421687</v>
      </c>
      <c r="P127" s="39" t="n">
        <f aca="false">IFERROR(Counts!AG127/Counts!AF127,"")</f>
        <v>86.3719512195122</v>
      </c>
      <c r="Q127" s="38" t="n">
        <f aca="false">IFERROR(Counts!AH127/Counts!AC127,"")</f>
        <v>0.445783132530121</v>
      </c>
      <c r="R127" s="38" t="n">
        <f aca="false">IFERROR(Counts!N127/Counts!M127,"")</f>
        <v>0.364864864864865</v>
      </c>
      <c r="S127" s="38" t="n">
        <f aca="false">IFERROR(Counts!K127/Counts!J127,"")</f>
        <v>0.740540540540541</v>
      </c>
      <c r="T127" s="38" t="n">
        <f aca="false">IFERROR(Counts!I127/Counts!H127,"")</f>
        <v>0.165137614678899</v>
      </c>
      <c r="U127" s="38" t="n">
        <f aca="false">IFERROR(1-Counts!L127/Counts!K127,"")</f>
        <v>0.89051094890511</v>
      </c>
      <c r="V127" s="39" t="n">
        <f aca="false">IFERROR(Counts!AJ127/Counts!AI127,"")</f>
        <v>69.1321243523316</v>
      </c>
      <c r="W127" s="38" t="n">
        <f aca="false">IFERROR(Counts!AK127/Counts!AI127,"")</f>
        <v>0.0310880829015544</v>
      </c>
      <c r="X127" s="40" t="n">
        <f aca="false">IFERROR(Counts!O127,"")</f>
        <v>-4.377</v>
      </c>
      <c r="Y127" s="36" t="n">
        <f aca="false">IFERROR(INDEX('Season Counts'!$Y$2:$Y$740,$AF127)/INDEX('Season Counts'!$X$2:$X$740,$AF127),"")</f>
        <v>0.305969055374593</v>
      </c>
      <c r="Z127" s="37" t="n">
        <f aca="false">IFERROR(J127-Y127,"")</f>
        <v>-0.00381017686991991</v>
      </c>
      <c r="AA127" s="38" t="n">
        <f aca="false">IFERROR(INDEX('Season Counts'!$K$2:$K$740,$AF127)/INDEX('Season Counts'!$J$2:$J$740,$AF127),"")</f>
        <v>0.376432078559738</v>
      </c>
      <c r="AB127" s="41" t="n">
        <f aca="false">IFERROR(R127-AA127,"")</f>
        <v>-0.0115672136948733</v>
      </c>
      <c r="AC127" s="39" t="n">
        <f aca="false">IFERROR(INDEX('Season Counts'!$AG$2:$AG$740,$AF127)/INDEX('Season Counts'!$AF$2:$AF$740,$AF127),"")</f>
        <v>69.1420168067227</v>
      </c>
      <c r="AD127" s="40" t="n">
        <f aca="false">IFERROR(V127-AC127,"")</f>
        <v>-0.00989245439109254</v>
      </c>
      <c r="AE127" s="4" t="str">
        <f aca="false">IF(D127&lt;Guide!$C$21,"Low PA",IF(TRIM(IF(ISNUMBER(AD127),IF(N(AD127)&lt;=-Guide!$C$24,"▼ Bat Speed  ",IF(N(AD127)&gt;=Guide!$C$24,"▲ Bat Speed  ","")),"")&amp;IF(N(Z127)&gt;=Guide!$C$22,"▲ Contact  ","")&amp;IF(N(Z127)&lt;=-Guide!$C$22,"▼ Contact  ","")&amp;IF(N(AB127)&gt;=Guide!$C$23,"▲ Chase  ","")&amp;IF(N(AB127)&lt;=-Guide!$C$23,"▼ Chase  ",""))="","Stable",TRIM(IF(ISNUMBER(AD127),IF(N(AD127)&lt;=-Guide!$C$24,"▼ Bat Speed  ",IF(N(AD127)&gt;=Guide!$C$24,"▲ Bat Speed  ","")),"")&amp;IF(N(Z127)&gt;=Guide!$C$22,"▲ Contact  ","")&amp;IF(N(Z127)&lt;=-Guide!$C$22,"▼ Contact  ","")&amp;IF(N(AB127)&gt;=Guide!$C$23,"▲ Chase  ","")&amp;IF(N(AB127)&lt;=-Guide!$C$23,"▼ Chase  ",""))))</f>
        <v>Stable</v>
      </c>
      <c r="AF127" s="35" t="n">
        <f aca="false">MATCH(Counts!A127,'Season Counts'!$A$2:$A$740,0)</f>
        <v>31</v>
      </c>
    </row>
    <row r="128" customFormat="false" ht="15" hidden="false" customHeight="false" outlineLevel="0" collapsed="false">
      <c r="A128" s="34" t="str">
        <f aca="false">Counts!B128</f>
        <v>ATL</v>
      </c>
      <c r="B128" s="5" t="str">
        <f aca="false">Counts!C128</f>
        <v>Mauricio Dubón</v>
      </c>
      <c r="C128" s="34" t="str">
        <f aca="false">Counts!F128</f>
        <v>Jun</v>
      </c>
      <c r="D128" s="35" t="n">
        <f aca="false">IFERROR(Counts!P128,"")</f>
        <v>94</v>
      </c>
      <c r="E128" s="36" t="n">
        <f aca="false">IFERROR(Counts!R128/Counts!Q128,"")</f>
        <v>0.306818181818182</v>
      </c>
      <c r="F128" s="36" t="n">
        <f aca="false">IFERROR((Counts!R128+Counts!V128+Counts!W128)/(Counts!Q128+Counts!V128+Counts!W128+Counts!X128),"")</f>
        <v>0.344086021505376</v>
      </c>
      <c r="G128" s="36" t="n">
        <f aca="false">IFERROR((Counts!R128+Counts!S128+2*Counts!T128+3*Counts!U128)/Counts!Q128,"")</f>
        <v>0.534090909090909</v>
      </c>
      <c r="H128" s="35" t="n">
        <f aca="false">IFERROR(Counts!U128,"")</f>
        <v>5</v>
      </c>
      <c r="I128" s="36" t="n">
        <f aca="false">IFERROR(Counts!Z128/Counts!AA128,"")</f>
        <v>0.38031914893617</v>
      </c>
      <c r="J128" s="36" t="n">
        <f aca="false">IFERROR(Counts!AB128/Counts!AA128,"")</f>
        <v>0.371627659574468</v>
      </c>
      <c r="K128" s="37" t="n">
        <f aca="false">IFERROR((Counts!AB128-Counts!Z128)/Counts!AA128,"")</f>
        <v>-0.00869148936170213</v>
      </c>
      <c r="L128" s="38" t="n">
        <f aca="false">IFERROR(Counts!Y128/Counts!P128,"")</f>
        <v>0.0957446808510638</v>
      </c>
      <c r="M128" s="38" t="n">
        <f aca="false">IFERROR(Counts!V128/Counts!P128,"")</f>
        <v>0.0531914893617021</v>
      </c>
      <c r="N128" s="38" t="n">
        <f aca="false">IFERROR(Counts!AD128/Counts!AC128,"")</f>
        <v>0.0632911392405063</v>
      </c>
      <c r="O128" s="38" t="n">
        <f aca="false">IFERROR(Counts!AE128/Counts!AC128,"")</f>
        <v>0.354430379746835</v>
      </c>
      <c r="P128" s="39" t="n">
        <f aca="false">IFERROR(Counts!AG128/Counts!AF128,"")</f>
        <v>85.773417721519</v>
      </c>
      <c r="Q128" s="38" t="n">
        <f aca="false">IFERROR(Counts!AH128/Counts!AC128,"")</f>
        <v>0.417721518987342</v>
      </c>
      <c r="R128" s="38" t="n">
        <f aca="false">IFERROR(Counts!N128/Counts!M128,"")</f>
        <v>0.404255319148936</v>
      </c>
      <c r="S128" s="38" t="n">
        <f aca="false">IFERROR(Counts!K128/Counts!J128,"")</f>
        <v>0.707792207792208</v>
      </c>
      <c r="T128" s="38" t="n">
        <f aca="false">IFERROR(Counts!I128/Counts!H128,"")</f>
        <v>0.108108108108108</v>
      </c>
      <c r="U128" s="38" t="n">
        <f aca="false">IFERROR(1-Counts!L128/Counts!K128,"")</f>
        <v>0.981651376146789</v>
      </c>
      <c r="V128" s="39" t="n">
        <f aca="false">IFERROR(Counts!AJ128/Counts!AI128,"")</f>
        <v>69.1307692307692</v>
      </c>
      <c r="W128" s="38" t="n">
        <f aca="false">IFERROR(Counts!AK128/Counts!AI128,"")</f>
        <v>0.0384615384615385</v>
      </c>
      <c r="X128" s="40" t="n">
        <f aca="false">IFERROR(Counts!O128,"")</f>
        <v>4.229</v>
      </c>
      <c r="Y128" s="36" t="n">
        <f aca="false">IFERROR(INDEX('Season Counts'!$Y$2:$Y$740,$AF128)/INDEX('Season Counts'!$X$2:$X$740,$AF128),"")</f>
        <v>0.305969055374593</v>
      </c>
      <c r="Z128" s="37" t="n">
        <f aca="false">IFERROR(J128-Y128,"")</f>
        <v>0.0656586041998752</v>
      </c>
      <c r="AA128" s="38" t="n">
        <f aca="false">IFERROR(INDEX('Season Counts'!$K$2:$K$740,$AF128)/INDEX('Season Counts'!$J$2:$J$740,$AF128),"")</f>
        <v>0.376432078559738</v>
      </c>
      <c r="AB128" s="41" t="n">
        <f aca="false">IFERROR(R128-AA128,"")</f>
        <v>0.027823240589198</v>
      </c>
      <c r="AC128" s="39" t="n">
        <f aca="false">IFERROR(INDEX('Season Counts'!$AG$2:$AG$740,$AF128)/INDEX('Season Counts'!$AF$2:$AF$740,$AF128),"")</f>
        <v>69.1420168067227</v>
      </c>
      <c r="AD128" s="40" t="n">
        <f aca="false">IFERROR(V128-AC128,"")</f>
        <v>-0.0112475759534618</v>
      </c>
      <c r="AE128" s="4" t="str">
        <f aca="false">IF(D128&lt;Guide!$C$21,"Low PA",IF(TRIM(IF(ISNUMBER(AD128),IF(N(AD128)&lt;=-Guide!$C$24,"▼ Bat Speed  ",IF(N(AD128)&gt;=Guide!$C$24,"▲ Bat Speed  ","")),"")&amp;IF(N(Z128)&gt;=Guide!$C$22,"▲ Contact  ","")&amp;IF(N(Z128)&lt;=-Guide!$C$22,"▼ Contact  ","")&amp;IF(N(AB128)&gt;=Guide!$C$23,"▲ Chase  ","")&amp;IF(N(AB128)&lt;=-Guide!$C$23,"▼ Chase  ",""))="","Stable",TRIM(IF(ISNUMBER(AD128),IF(N(AD128)&lt;=-Guide!$C$24,"▼ Bat Speed  ",IF(N(AD128)&gt;=Guide!$C$24,"▲ Bat Speed  ","")),"")&amp;IF(N(Z128)&gt;=Guide!$C$22,"▲ Contact  ","")&amp;IF(N(Z128)&lt;=-Guide!$C$22,"▼ Contact  ","")&amp;IF(N(AB128)&gt;=Guide!$C$23,"▲ Chase  ","")&amp;IF(N(AB128)&lt;=-Guide!$C$23,"▼ Chase  ",""))))</f>
        <v>▲ Contact</v>
      </c>
      <c r="AF128" s="35" t="n">
        <f aca="false">MATCH(Counts!A128,'Season Counts'!$A$2:$A$740,0)</f>
        <v>31</v>
      </c>
    </row>
    <row r="129" customFormat="false" ht="15" hidden="false" customHeight="false" outlineLevel="0" collapsed="false">
      <c r="A129" s="34" t="str">
        <f aca="false">Counts!B129</f>
        <v>ATL</v>
      </c>
      <c r="B129" s="5" t="str">
        <f aca="false">Counts!C129</f>
        <v>Mauricio Dubón</v>
      </c>
      <c r="C129" s="34" t="str">
        <f aca="false">Counts!F129</f>
        <v>Jul</v>
      </c>
      <c r="D129" s="35" t="n">
        <f aca="false">IFERROR(Counts!P129,"")</f>
        <v>115</v>
      </c>
      <c r="E129" s="36" t="n">
        <f aca="false">IFERROR(Counts!R129/Counts!Q129,"")</f>
        <v>0.240384615384615</v>
      </c>
      <c r="F129" s="36" t="n">
        <f aca="false">IFERROR((Counts!R129+Counts!V129+Counts!W129)/(Counts!Q129+Counts!V129+Counts!W129+Counts!X129),"")</f>
        <v>0.285714285714286</v>
      </c>
      <c r="G129" s="36" t="n">
        <f aca="false">IFERROR((Counts!R129+Counts!S129+2*Counts!T129+3*Counts!U129)/Counts!Q129,"")</f>
        <v>0.336538461538462</v>
      </c>
      <c r="H129" s="35" t="n">
        <f aca="false">IFERROR(Counts!U129,"")</f>
        <v>2</v>
      </c>
      <c r="I129" s="36" t="n">
        <f aca="false">IFERROR(Counts!Z129/Counts!AA129,"")</f>
        <v>0.284210526315789</v>
      </c>
      <c r="J129" s="36" t="n">
        <f aca="false">IFERROR(Counts!AB129/Counts!AA129,"")</f>
        <v>0.283078947368421</v>
      </c>
      <c r="K129" s="37" t="n">
        <f aca="false">IFERROR((Counts!AB129-Counts!Z129)/Counts!AA129,"")</f>
        <v>-0.0011315789473684</v>
      </c>
      <c r="L129" s="38" t="n">
        <f aca="false">IFERROR(Counts!Y129/Counts!P129,"")</f>
        <v>0.121739130434783</v>
      </c>
      <c r="M129" s="38" t="n">
        <f aca="false">IFERROR(Counts!V129/Counts!P129,"")</f>
        <v>0.0608695652173913</v>
      </c>
      <c r="N129" s="38" t="n">
        <f aca="false">IFERROR(Counts!AD129/Counts!AC129,"")</f>
        <v>0.0217391304347826</v>
      </c>
      <c r="O129" s="38" t="n">
        <f aca="false">IFERROR(Counts!AE129/Counts!AC129,"")</f>
        <v>0.315217391304348</v>
      </c>
      <c r="P129" s="39" t="n">
        <f aca="false">IFERROR(Counts!AG129/Counts!AF129,"")</f>
        <v>85.8836956521739</v>
      </c>
      <c r="Q129" s="38" t="n">
        <f aca="false">IFERROR(Counts!AH129/Counts!AC129,"")</f>
        <v>0.326086956521739</v>
      </c>
      <c r="R129" s="38" t="n">
        <f aca="false">IFERROR(Counts!N129/Counts!M129,"")</f>
        <v>0.379166666666667</v>
      </c>
      <c r="S129" s="38" t="n">
        <f aca="false">IFERROR(Counts!K129/Counts!J129,"")</f>
        <v>0.785714285714286</v>
      </c>
      <c r="T129" s="38" t="n">
        <f aca="false">IFERROR(Counts!I129/Counts!H129,"")</f>
        <v>0.163265306122449</v>
      </c>
      <c r="U129" s="38" t="n">
        <f aca="false">IFERROR(1-Counts!L129/Counts!K129,"")</f>
        <v>0.88961038961039</v>
      </c>
      <c r="V129" s="39" t="n">
        <f aca="false">IFERROR(Counts!AJ129/Counts!AI129,"")</f>
        <v>68.87</v>
      </c>
      <c r="W129" s="38" t="n">
        <f aca="false">IFERROR(Counts!AK129/Counts!AI129,"")</f>
        <v>0.0409090909090909</v>
      </c>
      <c r="X129" s="40" t="n">
        <f aca="false">IFERROR(Counts!O129,"")</f>
        <v>-1.111</v>
      </c>
      <c r="Y129" s="36" t="n">
        <f aca="false">IFERROR(INDEX('Season Counts'!$Y$2:$Y$740,$AF129)/INDEX('Season Counts'!$X$2:$X$740,$AF129),"")</f>
        <v>0.305969055374593</v>
      </c>
      <c r="Z129" s="37" t="n">
        <f aca="false">IFERROR(J129-Y129,"")</f>
        <v>-0.0228901080061718</v>
      </c>
      <c r="AA129" s="38" t="n">
        <f aca="false">IFERROR(INDEX('Season Counts'!$K$2:$K$740,$AF129)/INDEX('Season Counts'!$J$2:$J$740,$AF129),"")</f>
        <v>0.376432078559738</v>
      </c>
      <c r="AB129" s="41" t="n">
        <f aca="false">IFERROR(R129-AA129,"")</f>
        <v>0.0027345881069285</v>
      </c>
      <c r="AC129" s="39" t="n">
        <f aca="false">IFERROR(INDEX('Season Counts'!$AG$2:$AG$740,$AF129)/INDEX('Season Counts'!$AF$2:$AF$740,$AF129),"")</f>
        <v>69.1420168067227</v>
      </c>
      <c r="AD129" s="40" t="n">
        <f aca="false">IFERROR(V129-AC129,"")</f>
        <v>-0.272016806722689</v>
      </c>
      <c r="AE129" s="4" t="str">
        <f aca="false">IF(D129&lt;Guide!$C$21,"Low PA",IF(TRIM(IF(ISNUMBER(AD129),IF(N(AD129)&lt;=-Guide!$C$24,"▼ Bat Speed  ",IF(N(AD129)&gt;=Guide!$C$24,"▲ Bat Speed  ","")),"")&amp;IF(N(Z129)&gt;=Guide!$C$22,"▲ Contact  ","")&amp;IF(N(Z129)&lt;=-Guide!$C$22,"▼ Contact  ","")&amp;IF(N(AB129)&gt;=Guide!$C$23,"▲ Chase  ","")&amp;IF(N(AB129)&lt;=-Guide!$C$23,"▼ Chase  ",""))="","Stable",TRIM(IF(ISNUMBER(AD129),IF(N(AD129)&lt;=-Guide!$C$24,"▼ Bat Speed  ",IF(N(AD129)&gt;=Guide!$C$24,"▲ Bat Speed  ","")),"")&amp;IF(N(Z129)&gt;=Guide!$C$22,"▲ Contact  ","")&amp;IF(N(Z129)&lt;=-Guide!$C$22,"▼ Contact  ","")&amp;IF(N(AB129)&gt;=Guide!$C$23,"▲ Chase  ","")&amp;IF(N(AB129)&lt;=-Guide!$C$23,"▼ Chase  ",""))))</f>
        <v>Stable</v>
      </c>
      <c r="AF129" s="35" t="n">
        <f aca="false">MATCH(Counts!A129,'Season Counts'!$A$2:$A$740,0)</f>
        <v>31</v>
      </c>
    </row>
    <row r="130" customFormat="false" ht="15" hidden="false" customHeight="false" outlineLevel="0" collapsed="false">
      <c r="A130" s="34" t="str">
        <f aca="false">Counts!B130</f>
        <v>ATL</v>
      </c>
      <c r="B130" s="5" t="str">
        <f aca="false">Counts!C130</f>
        <v>Mauricio Dubón</v>
      </c>
      <c r="C130" s="34" t="str">
        <f aca="false">Counts!F130</f>
        <v>Aug</v>
      </c>
      <c r="D130" s="35" t="n">
        <f aca="false">IFERROR(Counts!P130,"")</f>
        <v>94</v>
      </c>
      <c r="E130" s="36" t="n">
        <f aca="false">IFERROR(Counts!R130/Counts!Q130,"")</f>
        <v>0.303370786516854</v>
      </c>
      <c r="F130" s="36" t="n">
        <f aca="false">IFERROR((Counts!R130+Counts!V130+Counts!W130)/(Counts!Q130+Counts!V130+Counts!W130+Counts!X130),"")</f>
        <v>0.329787234042553</v>
      </c>
      <c r="G130" s="36" t="n">
        <f aca="false">IFERROR((Counts!R130+Counts!S130+2*Counts!T130+3*Counts!U130)/Counts!Q130,"")</f>
        <v>0.337078651685393</v>
      </c>
      <c r="H130" s="35" t="n">
        <f aca="false">IFERROR(Counts!U130,"")</f>
        <v>0</v>
      </c>
      <c r="I130" s="36" t="n">
        <f aca="false">IFERROR(Counts!Z130/Counts!AA130,"")</f>
        <v>0.302688172043011</v>
      </c>
      <c r="J130" s="36" t="n">
        <f aca="false">IFERROR(Counts!AB130/Counts!AA130,"")</f>
        <v>0.282258064516129</v>
      </c>
      <c r="K130" s="37" t="n">
        <f aca="false">IFERROR((Counts!AB130-Counts!Z130)/Counts!AA130,"")</f>
        <v>-0.0204301075268817</v>
      </c>
      <c r="L130" s="38" t="n">
        <f aca="false">IFERROR(Counts!Y130/Counts!P130,"")</f>
        <v>0.0425531914893617</v>
      </c>
      <c r="M130" s="38" t="n">
        <f aca="false">IFERROR(Counts!V130/Counts!P130,"")</f>
        <v>0.0425531914893617</v>
      </c>
      <c r="N130" s="38" t="n">
        <f aca="false">IFERROR(Counts!AD130/Counts!AC130,"")</f>
        <v>0.0116279069767442</v>
      </c>
      <c r="O130" s="38" t="n">
        <f aca="false">IFERROR(Counts!AE130/Counts!AC130,"")</f>
        <v>0.255813953488372</v>
      </c>
      <c r="P130" s="39" t="n">
        <f aca="false">IFERROR(Counts!AG130/Counts!AF130,"")</f>
        <v>85.7788235294118</v>
      </c>
      <c r="Q130" s="38" t="n">
        <f aca="false">IFERROR(Counts!AH130/Counts!AC130,"")</f>
        <v>0.406976744186047</v>
      </c>
      <c r="R130" s="38" t="n">
        <f aca="false">IFERROR(Counts!N130/Counts!M130,"")</f>
        <v>0.366279069767442</v>
      </c>
      <c r="S130" s="38" t="n">
        <f aca="false">IFERROR(Counts!K130/Counts!J130,"")</f>
        <v>0.786206896551724</v>
      </c>
      <c r="T130" s="38" t="n">
        <f aca="false">IFERROR(Counts!I130/Counts!H130,"")</f>
        <v>0.0903954802259887</v>
      </c>
      <c r="U130" s="38" t="n">
        <f aca="false">IFERROR(1-Counts!L130/Counts!K130,"")</f>
        <v>0.929824561403509</v>
      </c>
      <c r="V130" s="39" t="n">
        <f aca="false">IFERROR(Counts!AJ130/Counts!AI130,"")</f>
        <v>69.7717105263158</v>
      </c>
      <c r="W130" s="38" t="n">
        <f aca="false">IFERROR(Counts!AK130/Counts!AI130,"")</f>
        <v>0.0789473684210526</v>
      </c>
      <c r="X130" s="40" t="n">
        <f aca="false">IFERROR(Counts!O130,"")</f>
        <v>-1.846</v>
      </c>
      <c r="Y130" s="36" t="n">
        <f aca="false">IFERROR(INDEX('Season Counts'!$Y$2:$Y$740,$AF130)/INDEX('Season Counts'!$X$2:$X$740,$AF130),"")</f>
        <v>0.305969055374593</v>
      </c>
      <c r="Z130" s="37" t="n">
        <f aca="false">IFERROR(J130-Y130,"")</f>
        <v>-0.0237109908584638</v>
      </c>
      <c r="AA130" s="38" t="n">
        <f aca="false">IFERROR(INDEX('Season Counts'!$K$2:$K$740,$AF130)/INDEX('Season Counts'!$J$2:$J$740,$AF130),"")</f>
        <v>0.376432078559738</v>
      </c>
      <c r="AB130" s="41" t="n">
        <f aca="false">IFERROR(R130-AA130,"")</f>
        <v>-0.0101530087922963</v>
      </c>
      <c r="AC130" s="39" t="n">
        <f aca="false">IFERROR(INDEX('Season Counts'!$AG$2:$AG$740,$AF130)/INDEX('Season Counts'!$AF$2:$AF$740,$AF130),"")</f>
        <v>69.1420168067227</v>
      </c>
      <c r="AD130" s="40" t="n">
        <f aca="false">IFERROR(V130-AC130,"")</f>
        <v>0.629693719593092</v>
      </c>
      <c r="AE130" s="4" t="str">
        <f aca="false">IF(D130&lt;Guide!$C$21,"Low PA",IF(TRIM(IF(ISNUMBER(AD130),IF(N(AD130)&lt;=-Guide!$C$24,"▼ Bat Speed  ",IF(N(AD130)&gt;=Guide!$C$24,"▲ Bat Speed  ","")),"")&amp;IF(N(Z130)&gt;=Guide!$C$22,"▲ Contact  ","")&amp;IF(N(Z130)&lt;=-Guide!$C$22,"▼ Contact  ","")&amp;IF(N(AB130)&gt;=Guide!$C$23,"▲ Chase  ","")&amp;IF(N(AB130)&lt;=-Guide!$C$23,"▼ Chase  ",""))="","Stable",TRIM(IF(ISNUMBER(AD130),IF(N(AD130)&lt;=-Guide!$C$24,"▼ Bat Speed  ",IF(N(AD130)&gt;=Guide!$C$24,"▲ Bat Speed  ","")),"")&amp;IF(N(Z130)&gt;=Guide!$C$22,"▲ Contact  ","")&amp;IF(N(Z130)&lt;=-Guide!$C$22,"▼ Contact  ","")&amp;IF(N(AB130)&gt;=Guide!$C$23,"▲ Chase  ","")&amp;IF(N(AB130)&lt;=-Guide!$C$23,"▼ Chase  ",""))))</f>
        <v>Stable</v>
      </c>
      <c r="AF130" s="35" t="n">
        <f aca="false">MATCH(Counts!A130,'Season Counts'!$A$2:$A$740,0)</f>
        <v>31</v>
      </c>
    </row>
    <row r="131" customFormat="false" ht="15" hidden="false" customHeight="false" outlineLevel="0" collapsed="false">
      <c r="A131" s="34" t="str">
        <f aca="false">Counts!B131</f>
        <v>ATL</v>
      </c>
      <c r="B131" s="5" t="str">
        <f aca="false">Counts!C131</f>
        <v>Mauricio Dubón</v>
      </c>
      <c r="C131" s="34" t="str">
        <f aca="false">Counts!F131</f>
        <v>Sep</v>
      </c>
      <c r="D131" s="35" t="n">
        <f aca="false">IFERROR(Counts!P131,"")</f>
        <v>91</v>
      </c>
      <c r="E131" s="36" t="n">
        <f aca="false">IFERROR(Counts!R131/Counts!Q131,"")</f>
        <v>0.325301204819277</v>
      </c>
      <c r="F131" s="36" t="n">
        <f aca="false">IFERROR((Counts!R131+Counts!V131+Counts!W131)/(Counts!Q131+Counts!V131+Counts!W131+Counts!X131),"")</f>
        <v>0.366666666666667</v>
      </c>
      <c r="G131" s="36" t="n">
        <f aca="false">IFERROR((Counts!R131+Counts!S131+2*Counts!T131+3*Counts!U131)/Counts!Q131,"")</f>
        <v>0.469879518072289</v>
      </c>
      <c r="H131" s="35" t="n">
        <f aca="false">IFERROR(Counts!U131,"")</f>
        <v>2</v>
      </c>
      <c r="I131" s="36" t="n">
        <f aca="false">IFERROR(Counts!Z131/Counts!AA131,"")</f>
        <v>0.358426966292135</v>
      </c>
      <c r="J131" s="36" t="n">
        <f aca="false">IFERROR(Counts!AB131/Counts!AA131,"")</f>
        <v>0.299606741573034</v>
      </c>
      <c r="K131" s="37" t="n">
        <f aca="false">IFERROR((Counts!AB131-Counts!Z131)/Counts!AA131,"")</f>
        <v>-0.0588202247191011</v>
      </c>
      <c r="L131" s="38" t="n">
        <f aca="false">IFERROR(Counts!Y131/Counts!P131,"")</f>
        <v>0.10989010989011</v>
      </c>
      <c r="M131" s="38" t="n">
        <f aca="false">IFERROR(Counts!V131/Counts!P131,"")</f>
        <v>0.043956043956044</v>
      </c>
      <c r="N131" s="38" t="n">
        <f aca="false">IFERROR(Counts!AD131/Counts!AC131,"")</f>
        <v>0.0533333333333333</v>
      </c>
      <c r="O131" s="38" t="n">
        <f aca="false">IFERROR(Counts!AE131/Counts!AC131,"")</f>
        <v>0.28</v>
      </c>
      <c r="P131" s="39" t="n">
        <f aca="false">IFERROR(Counts!AG131/Counts!AF131,"")</f>
        <v>85.5824324324324</v>
      </c>
      <c r="Q131" s="38" t="n">
        <f aca="false">IFERROR(Counts!AH131/Counts!AC131,"")</f>
        <v>0.333333333333333</v>
      </c>
      <c r="R131" s="38" t="n">
        <f aca="false">IFERROR(Counts!N131/Counts!M131,"")</f>
        <v>0.403409090909091</v>
      </c>
      <c r="S131" s="38" t="n">
        <f aca="false">IFERROR(Counts!K131/Counts!J131,"")</f>
        <v>0.7</v>
      </c>
      <c r="T131" s="38" t="n">
        <f aca="false">IFERROR(Counts!I131/Counts!H131,"")</f>
        <v>0.131147540983607</v>
      </c>
      <c r="U131" s="38" t="n">
        <f aca="false">IFERROR(1-Counts!L131/Counts!K131,"")</f>
        <v>0.901785714285714</v>
      </c>
      <c r="V131" s="39" t="n">
        <f aca="false">IFERROR(Counts!AJ131/Counts!AI131,"")</f>
        <v>69.2771604938272</v>
      </c>
      <c r="W131" s="38" t="n">
        <f aca="false">IFERROR(Counts!AK131/Counts!AI131,"")</f>
        <v>0.0740740740740741</v>
      </c>
      <c r="X131" s="40" t="n">
        <f aca="false">IFERROR(Counts!O131,"")</f>
        <v>3.507</v>
      </c>
      <c r="Y131" s="36" t="n">
        <f aca="false">IFERROR(INDEX('Season Counts'!$Y$2:$Y$740,$AF131)/INDEX('Season Counts'!$X$2:$X$740,$AF131),"")</f>
        <v>0.305969055374593</v>
      </c>
      <c r="Z131" s="37" t="n">
        <f aca="false">IFERROR(J131-Y131,"")</f>
        <v>-0.00636231380155916</v>
      </c>
      <c r="AA131" s="38" t="n">
        <f aca="false">IFERROR(INDEX('Season Counts'!$K$2:$K$740,$AF131)/INDEX('Season Counts'!$J$2:$J$740,$AF131),"")</f>
        <v>0.376432078559738</v>
      </c>
      <c r="AB131" s="41" t="n">
        <f aca="false">IFERROR(R131-AA131,"")</f>
        <v>0.0269770123493527</v>
      </c>
      <c r="AC131" s="39" t="n">
        <f aca="false">IFERROR(INDEX('Season Counts'!$AG$2:$AG$740,$AF131)/INDEX('Season Counts'!$AF$2:$AF$740,$AF131),"")</f>
        <v>69.1420168067227</v>
      </c>
      <c r="AD131" s="40" t="n">
        <f aca="false">IFERROR(V131-AC131,"")</f>
        <v>0.13514368710446</v>
      </c>
      <c r="AE131" s="4" t="str">
        <f aca="false">IF(D131&lt;Guide!$C$21,"Low PA",IF(TRIM(IF(ISNUMBER(AD131),IF(N(AD131)&lt;=-Guide!$C$24,"▼ Bat Speed  ",IF(N(AD131)&gt;=Guide!$C$24,"▲ Bat Speed  ","")),"")&amp;IF(N(Z131)&gt;=Guide!$C$22,"▲ Contact  ","")&amp;IF(N(Z131)&lt;=-Guide!$C$22,"▼ Contact  ","")&amp;IF(N(AB131)&gt;=Guide!$C$23,"▲ Chase  ","")&amp;IF(N(AB131)&lt;=-Guide!$C$23,"▼ Chase  ",""))="","Stable",TRIM(IF(ISNUMBER(AD131),IF(N(AD131)&lt;=-Guide!$C$24,"▼ Bat Speed  ",IF(N(AD131)&gt;=Guide!$C$24,"▲ Bat Speed  ","")),"")&amp;IF(N(Z131)&gt;=Guide!$C$22,"▲ Contact  ","")&amp;IF(N(Z131)&lt;=-Guide!$C$22,"▼ Contact  ","")&amp;IF(N(AB131)&gt;=Guide!$C$23,"▲ Chase  ","")&amp;IF(N(AB131)&lt;=-Guide!$C$23,"▼ Chase  ",""))))</f>
        <v>Stable</v>
      </c>
      <c r="AF131" s="35" t="n">
        <f aca="false">MATCH(Counts!A131,'Season Counts'!$A$2:$A$740,0)</f>
        <v>31</v>
      </c>
    </row>
    <row r="132" customFormat="false" ht="15" hidden="false" customHeight="false" outlineLevel="0" collapsed="false">
      <c r="A132" s="34" t="str">
        <f aca="false">Counts!B132</f>
        <v>ATL</v>
      </c>
      <c r="B132" s="5" t="str">
        <f aca="false">Counts!C132</f>
        <v>Drake Baldwin</v>
      </c>
      <c r="C132" s="34" t="str">
        <f aca="false">Counts!F132</f>
        <v>Mar-Apr</v>
      </c>
      <c r="D132" s="35" t="n">
        <f aca="false">IFERROR(Counts!P132,"")</f>
        <v>146</v>
      </c>
      <c r="E132" s="36" t="n">
        <f aca="false">IFERROR(Counts!R132/Counts!Q132,"")</f>
        <v>0.307692307692308</v>
      </c>
      <c r="F132" s="36" t="n">
        <f aca="false">IFERROR((Counts!R132+Counts!V132+Counts!W132)/(Counts!Q132+Counts!V132+Counts!W132+Counts!X132),"")</f>
        <v>0.383561643835616</v>
      </c>
      <c r="G132" s="36" t="n">
        <f aca="false">IFERROR((Counts!R132+Counts!S132+2*Counts!T132+3*Counts!U132)/Counts!Q132,"")</f>
        <v>0.5</v>
      </c>
      <c r="H132" s="35" t="n">
        <f aca="false">IFERROR(Counts!U132,"")</f>
        <v>7</v>
      </c>
      <c r="I132" s="36" t="n">
        <f aca="false">IFERROR(Counts!Z132/Counts!AA132,"")</f>
        <v>0.383448275862069</v>
      </c>
      <c r="J132" s="36" t="n">
        <f aca="false">IFERROR(Counts!AB132/Counts!AA132,"")</f>
        <v>0.392993103448276</v>
      </c>
      <c r="K132" s="37" t="n">
        <f aca="false">IFERROR((Counts!AB132-Counts!Z132)/Counts!AA132,"")</f>
        <v>0.0095448275862069</v>
      </c>
      <c r="L132" s="38" t="n">
        <f aca="false">IFERROR(Counts!Y132/Counts!P132,"")</f>
        <v>0.191780821917808</v>
      </c>
      <c r="M132" s="38" t="n">
        <f aca="false">IFERROR(Counts!V132/Counts!P132,"")</f>
        <v>0.0958904109589041</v>
      </c>
      <c r="N132" s="38" t="n">
        <f aca="false">IFERROR(Counts!AD132/Counts!AC132,"")</f>
        <v>0.137254901960784</v>
      </c>
      <c r="O132" s="38" t="n">
        <f aca="false">IFERROR(Counts!AE132/Counts!AC132,"")</f>
        <v>0.490196078431373</v>
      </c>
      <c r="P132" s="39" t="n">
        <f aca="false">IFERROR(Counts!AG132/Counts!AF132,"")</f>
        <v>90.8803921568627</v>
      </c>
      <c r="Q132" s="38" t="n">
        <f aca="false">IFERROR(Counts!AH132/Counts!AC132,"")</f>
        <v>0.42156862745098</v>
      </c>
      <c r="R132" s="38" t="n">
        <f aca="false">IFERROR(Counts!N132/Counts!M132,"")</f>
        <v>0.34983498349835</v>
      </c>
      <c r="S132" s="38" t="n">
        <f aca="false">IFERROR(Counts!K132/Counts!J132,"")</f>
        <v>0.67843137254902</v>
      </c>
      <c r="T132" s="38" t="n">
        <f aca="false">IFERROR(Counts!I132/Counts!H132,"")</f>
        <v>0.204301075268817</v>
      </c>
      <c r="U132" s="38" t="n">
        <f aca="false">IFERROR(1-Counts!L132/Counts!K132,"")</f>
        <v>0.861271676300578</v>
      </c>
      <c r="V132" s="39" t="n">
        <f aca="false">IFERROR(Counts!AJ132/Counts!AI132,"")</f>
        <v>74.9885714285714</v>
      </c>
      <c r="W132" s="38" t="n">
        <f aca="false">IFERROR(Counts!AK132/Counts!AI132,"")</f>
        <v>0.530612244897959</v>
      </c>
      <c r="X132" s="40" t="n">
        <f aca="false">IFERROR(Counts!O132,"")</f>
        <v>10.775</v>
      </c>
      <c r="Y132" s="36" t="n">
        <f aca="false">IFERROR(INDEX('Season Counts'!$Y$2:$Y$740,$AF132)/INDEX('Season Counts'!$X$2:$X$740,$AF132),"")</f>
        <v>0.369957585644372</v>
      </c>
      <c r="Z132" s="37" t="n">
        <f aca="false">IFERROR(J132-Y132,"")</f>
        <v>0.023035517803904</v>
      </c>
      <c r="AA132" s="38" t="n">
        <f aca="false">IFERROR(INDEX('Season Counts'!$K$2:$K$740,$AF132)/INDEX('Season Counts'!$J$2:$J$740,$AF132),"")</f>
        <v>0.344313725490196</v>
      </c>
      <c r="AB132" s="41" t="n">
        <f aca="false">IFERROR(R132-AA132,"")</f>
        <v>0.00552125800815378</v>
      </c>
      <c r="AC132" s="39" t="n">
        <f aca="false">IFERROR(INDEX('Season Counts'!$AG$2:$AG$740,$AF132)/INDEX('Season Counts'!$AF$2:$AF$740,$AF132),"")</f>
        <v>75.4119666048238</v>
      </c>
      <c r="AD132" s="40" t="n">
        <f aca="false">IFERROR(V132-AC132,"")</f>
        <v>-0.423395176252313</v>
      </c>
      <c r="AE132" s="4" t="str">
        <f aca="false">IF(D132&lt;Guide!$C$21,"Low PA",IF(TRIM(IF(ISNUMBER(AD132),IF(N(AD132)&lt;=-Guide!$C$24,"▼ Bat Speed  ",IF(N(AD132)&gt;=Guide!$C$24,"▲ Bat Speed  ","")),"")&amp;IF(N(Z132)&gt;=Guide!$C$22,"▲ Contact  ","")&amp;IF(N(Z132)&lt;=-Guide!$C$22,"▼ Contact  ","")&amp;IF(N(AB132)&gt;=Guide!$C$23,"▲ Chase  ","")&amp;IF(N(AB132)&lt;=-Guide!$C$23,"▼ Chase  ",""))="","Stable",TRIM(IF(ISNUMBER(AD132),IF(N(AD132)&lt;=-Guide!$C$24,"▼ Bat Speed  ",IF(N(AD132)&gt;=Guide!$C$24,"▲ Bat Speed  ","")),"")&amp;IF(N(Z132)&gt;=Guide!$C$22,"▲ Contact  ","")&amp;IF(N(Z132)&lt;=-Guide!$C$22,"▼ Contact  ","")&amp;IF(N(AB132)&gt;=Guide!$C$23,"▲ Chase  ","")&amp;IF(N(AB132)&lt;=-Guide!$C$23,"▼ Chase  ",""))))</f>
        <v>Stable</v>
      </c>
      <c r="AF132" s="35" t="n">
        <f aca="false">MATCH(Counts!A132,'Season Counts'!$A$2:$A$740,0)</f>
        <v>32</v>
      </c>
    </row>
    <row r="133" customFormat="false" ht="15" hidden="false" customHeight="false" outlineLevel="0" collapsed="false">
      <c r="A133" s="34" t="str">
        <f aca="false">Counts!B133</f>
        <v>ATL</v>
      </c>
      <c r="B133" s="5" t="str">
        <f aca="false">Counts!C133</f>
        <v>Drake Baldwin</v>
      </c>
      <c r="C133" s="34" t="str">
        <f aca="false">Counts!F133</f>
        <v>May</v>
      </c>
      <c r="D133" s="35" t="n">
        <f aca="false">IFERROR(Counts!P133,"")</f>
        <v>70</v>
      </c>
      <c r="E133" s="36" t="n">
        <f aca="false">IFERROR(Counts!R133/Counts!Q133,"")</f>
        <v>0.293103448275862</v>
      </c>
      <c r="F133" s="36" t="n">
        <f aca="false">IFERROR((Counts!R133+Counts!V133+Counts!W133)/(Counts!Q133+Counts!V133+Counts!W133+Counts!X133),"")</f>
        <v>0.4</v>
      </c>
      <c r="G133" s="36" t="n">
        <f aca="false">IFERROR((Counts!R133+Counts!S133+2*Counts!T133+3*Counts!U133)/Counts!Q133,"")</f>
        <v>0.637931034482759</v>
      </c>
      <c r="H133" s="35" t="n">
        <f aca="false">IFERROR(Counts!U133,"")</f>
        <v>6</v>
      </c>
      <c r="I133" s="36" t="n">
        <f aca="false">IFERROR(Counts!Z133/Counts!AA133,"")</f>
        <v>0.442857142857143</v>
      </c>
      <c r="J133" s="36" t="n">
        <f aca="false">IFERROR(Counts!AB133/Counts!AA133,"")</f>
        <v>0.468457142857143</v>
      </c>
      <c r="K133" s="37" t="n">
        <f aca="false">IFERROR((Counts!AB133-Counts!Z133)/Counts!AA133,"")</f>
        <v>0.0256</v>
      </c>
      <c r="L133" s="38" t="n">
        <f aca="false">IFERROR(Counts!Y133/Counts!P133,"")</f>
        <v>0.228571428571429</v>
      </c>
      <c r="M133" s="38" t="n">
        <f aca="false">IFERROR(Counts!V133/Counts!P133,"")</f>
        <v>0.142857142857143</v>
      </c>
      <c r="N133" s="38" t="n">
        <f aca="false">IFERROR(Counts!AD133/Counts!AC133,"")</f>
        <v>0.302325581395349</v>
      </c>
      <c r="O133" s="38" t="n">
        <f aca="false">IFERROR(Counts!AE133/Counts!AC133,"")</f>
        <v>0.651162790697675</v>
      </c>
      <c r="P133" s="39" t="n">
        <f aca="false">IFERROR(Counts!AG133/Counts!AF133,"")</f>
        <v>97.3720930232558</v>
      </c>
      <c r="Q133" s="38" t="n">
        <f aca="false">IFERROR(Counts!AH133/Counts!AC133,"")</f>
        <v>0.465116279069767</v>
      </c>
      <c r="R133" s="38" t="n">
        <f aca="false">IFERROR(Counts!N133/Counts!M133,"")</f>
        <v>0.330985915492958</v>
      </c>
      <c r="S133" s="38" t="n">
        <f aca="false">IFERROR(Counts!K133/Counts!J133,"")</f>
        <v>0.714285714285714</v>
      </c>
      <c r="T133" s="38" t="n">
        <f aca="false">IFERROR(Counts!I133/Counts!H133,"")</f>
        <v>0.240875912408759</v>
      </c>
      <c r="U133" s="38" t="n">
        <f aca="false">IFERROR(1-Counts!L133/Counts!K133,"")</f>
        <v>0.888888888888889</v>
      </c>
      <c r="V133" s="39" t="n">
        <f aca="false">IFERROR(Counts!AJ133/Counts!AI133,"")</f>
        <v>75.5363636363636</v>
      </c>
      <c r="W133" s="38" t="n">
        <f aca="false">IFERROR(Counts!AK133/Counts!AI133,"")</f>
        <v>0.586776859504132</v>
      </c>
      <c r="X133" s="40" t="n">
        <f aca="false">IFERROR(Counts!O133,"")</f>
        <v>7.848</v>
      </c>
      <c r="Y133" s="36" t="n">
        <f aca="false">IFERROR(INDEX('Season Counts'!$Y$2:$Y$740,$AF133)/INDEX('Season Counts'!$X$2:$X$740,$AF133),"")</f>
        <v>0.369957585644372</v>
      </c>
      <c r="Z133" s="37" t="n">
        <f aca="false">IFERROR(J133-Y133,"")</f>
        <v>0.098499557212771</v>
      </c>
      <c r="AA133" s="38" t="n">
        <f aca="false">IFERROR(INDEX('Season Counts'!$K$2:$K$740,$AF133)/INDEX('Season Counts'!$J$2:$J$740,$AF133),"")</f>
        <v>0.344313725490196</v>
      </c>
      <c r="AB133" s="41" t="n">
        <f aca="false">IFERROR(R133-AA133,"")</f>
        <v>-0.0133278099972383</v>
      </c>
      <c r="AC133" s="39" t="n">
        <f aca="false">IFERROR(INDEX('Season Counts'!$AG$2:$AG$740,$AF133)/INDEX('Season Counts'!$AF$2:$AF$740,$AF133),"")</f>
        <v>75.4119666048238</v>
      </c>
      <c r="AD133" s="40" t="n">
        <f aca="false">IFERROR(V133-AC133,"")</f>
        <v>0.124397031539885</v>
      </c>
      <c r="AE133" s="4" t="str">
        <f aca="false">IF(D133&lt;Guide!$C$21,"Low PA",IF(TRIM(IF(ISNUMBER(AD133),IF(N(AD133)&lt;=-Guide!$C$24,"▼ Bat Speed  ",IF(N(AD133)&gt;=Guide!$C$24,"▲ Bat Speed  ","")),"")&amp;IF(N(Z133)&gt;=Guide!$C$22,"▲ Contact  ","")&amp;IF(N(Z133)&lt;=-Guide!$C$22,"▼ Contact  ","")&amp;IF(N(AB133)&gt;=Guide!$C$23,"▲ Chase  ","")&amp;IF(N(AB133)&lt;=-Guide!$C$23,"▼ Chase  ",""))="","Stable",TRIM(IF(ISNUMBER(AD133),IF(N(AD133)&lt;=-Guide!$C$24,"▼ Bat Speed  ",IF(N(AD133)&gt;=Guide!$C$24,"▲ Bat Speed  ","")),"")&amp;IF(N(Z133)&gt;=Guide!$C$22,"▲ Contact  ","")&amp;IF(N(Z133)&lt;=-Guide!$C$22,"▼ Contact  ","")&amp;IF(N(AB133)&gt;=Guide!$C$23,"▲ Chase  ","")&amp;IF(N(AB133)&lt;=-Guide!$C$23,"▼ Chase  ",""))))</f>
        <v>▲ Contact</v>
      </c>
      <c r="AF133" s="35" t="n">
        <f aca="false">MATCH(Counts!A133,'Season Counts'!$A$2:$A$740,0)</f>
        <v>32</v>
      </c>
    </row>
    <row r="134" customFormat="false" ht="15" hidden="false" customHeight="false" outlineLevel="0" collapsed="false">
      <c r="A134" s="34" t="str">
        <f aca="false">Counts!B134</f>
        <v>ATL</v>
      </c>
      <c r="B134" s="5" t="str">
        <f aca="false">Counts!C134</f>
        <v>Drake Baldwin</v>
      </c>
      <c r="C134" s="34" t="str">
        <f aca="false">Counts!F134</f>
        <v>Jun</v>
      </c>
      <c r="D134" s="35" t="n">
        <f aca="false">IFERROR(Counts!P134,"")</f>
        <v>50</v>
      </c>
      <c r="E134" s="36" t="n">
        <f aca="false">IFERROR(Counts!R134/Counts!Q134,"")</f>
        <v>0.0625</v>
      </c>
      <c r="F134" s="36" t="n">
        <f aca="false">IFERROR((Counts!R134+Counts!V134+Counts!W134)/(Counts!Q134+Counts!V134+Counts!W134+Counts!X134),"")</f>
        <v>0.1</v>
      </c>
      <c r="G134" s="36" t="n">
        <f aca="false">IFERROR((Counts!R134+Counts!S134+2*Counts!T134+3*Counts!U134)/Counts!Q134,"")</f>
        <v>0.125</v>
      </c>
      <c r="H134" s="35" t="n">
        <f aca="false">IFERROR(Counts!U134,"")</f>
        <v>1</v>
      </c>
      <c r="I134" s="36" t="n">
        <f aca="false">IFERROR(Counts!Z134/Counts!AA134,"")</f>
        <v>0.104</v>
      </c>
      <c r="J134" s="36" t="n">
        <f aca="false">IFERROR(Counts!AB134/Counts!AA134,"")</f>
        <v>0.17818</v>
      </c>
      <c r="K134" s="37" t="n">
        <f aca="false">IFERROR((Counts!AB134-Counts!Z134)/Counts!AA134,"")</f>
        <v>0.07418</v>
      </c>
      <c r="L134" s="38" t="n">
        <f aca="false">IFERROR(Counts!Y134/Counts!P134,"")</f>
        <v>0.44</v>
      </c>
      <c r="M134" s="38" t="n">
        <f aca="false">IFERROR(Counts!V134/Counts!P134,"")</f>
        <v>0.02</v>
      </c>
      <c r="N134" s="38" t="n">
        <f aca="false">IFERROR(Counts!AD134/Counts!AC134,"")</f>
        <v>0.0384615384615385</v>
      </c>
      <c r="O134" s="38" t="n">
        <f aca="false">IFERROR(Counts!AE134/Counts!AC134,"")</f>
        <v>0.269230769230769</v>
      </c>
      <c r="P134" s="39" t="n">
        <f aca="false">IFERROR(Counts!AG134/Counts!AF134,"")</f>
        <v>83.1692307692308</v>
      </c>
      <c r="Q134" s="38" t="n">
        <f aca="false">IFERROR(Counts!AH134/Counts!AC134,"")</f>
        <v>0.230769230769231</v>
      </c>
      <c r="R134" s="38" t="n">
        <f aca="false">IFERROR(Counts!N134/Counts!M134,"")</f>
        <v>0.455445544554455</v>
      </c>
      <c r="S134" s="38" t="n">
        <f aca="false">IFERROR(Counts!K134/Counts!J134,"")</f>
        <v>0.647058823529412</v>
      </c>
      <c r="T134" s="38" t="n">
        <f aca="false">IFERROR(Counts!I134/Counts!H134,"")</f>
        <v>0.336633663366337</v>
      </c>
      <c r="U134" s="38" t="n">
        <f aca="false">IFERROR(1-Counts!L134/Counts!K134,"")</f>
        <v>0.818181818181818</v>
      </c>
      <c r="V134" s="39" t="n">
        <f aca="false">IFERROR(Counts!AJ134/Counts!AI134,"")</f>
        <v>75.3224719101124</v>
      </c>
      <c r="W134" s="38" t="n">
        <f aca="false">IFERROR(Counts!AK134/Counts!AI134,"")</f>
        <v>0.528089887640449</v>
      </c>
      <c r="X134" s="40" t="n">
        <f aca="false">IFERROR(Counts!O134,"")</f>
        <v>-9.192</v>
      </c>
      <c r="Y134" s="36" t="n">
        <f aca="false">IFERROR(INDEX('Season Counts'!$Y$2:$Y$740,$AF134)/INDEX('Season Counts'!$X$2:$X$740,$AF134),"")</f>
        <v>0.369957585644372</v>
      </c>
      <c r="Z134" s="37" t="n">
        <f aca="false">IFERROR(J134-Y134,"")</f>
        <v>-0.191777585644372</v>
      </c>
      <c r="AA134" s="38" t="n">
        <f aca="false">IFERROR(INDEX('Season Counts'!$K$2:$K$740,$AF134)/INDEX('Season Counts'!$J$2:$J$740,$AF134),"")</f>
        <v>0.344313725490196</v>
      </c>
      <c r="AB134" s="41" t="n">
        <f aca="false">IFERROR(R134-AA134,"")</f>
        <v>0.111131819064259</v>
      </c>
      <c r="AC134" s="39" t="n">
        <f aca="false">IFERROR(INDEX('Season Counts'!$AG$2:$AG$740,$AF134)/INDEX('Season Counts'!$AF$2:$AF$740,$AF134),"")</f>
        <v>75.4119666048238</v>
      </c>
      <c r="AD134" s="40" t="n">
        <f aca="false">IFERROR(V134-AC134,"")</f>
        <v>-0.0894946947113908</v>
      </c>
      <c r="AE134" s="4" t="str">
        <f aca="false">IF(D134&lt;Guide!$C$21,"Low PA",IF(TRIM(IF(ISNUMBER(AD134),IF(N(AD134)&lt;=-Guide!$C$24,"▼ Bat Speed  ",IF(N(AD134)&gt;=Guide!$C$24,"▲ Bat Speed  ","")),"")&amp;IF(N(Z134)&gt;=Guide!$C$22,"▲ Contact  ","")&amp;IF(N(Z134)&lt;=-Guide!$C$22,"▼ Contact  ","")&amp;IF(N(AB134)&gt;=Guide!$C$23,"▲ Chase  ","")&amp;IF(N(AB134)&lt;=-Guide!$C$23,"▼ Chase  ",""))="","Stable",TRIM(IF(ISNUMBER(AD134),IF(N(AD134)&lt;=-Guide!$C$24,"▼ Bat Speed  ",IF(N(AD134)&gt;=Guide!$C$24,"▲ Bat Speed  ","")),"")&amp;IF(N(Z134)&gt;=Guide!$C$22,"▲ Contact  ","")&amp;IF(N(Z134)&lt;=-Guide!$C$22,"▼ Contact  ","")&amp;IF(N(AB134)&gt;=Guide!$C$23,"▲ Chase  ","")&amp;IF(N(AB134)&lt;=-Guide!$C$23,"▼ Chase  ",""))))</f>
        <v>▼ Contact ▲ Chase</v>
      </c>
      <c r="AF134" s="35" t="n">
        <f aca="false">MATCH(Counts!A134,'Season Counts'!$A$2:$A$740,0)</f>
        <v>32</v>
      </c>
    </row>
    <row r="135" customFormat="false" ht="15" hidden="false" customHeight="false" outlineLevel="0" collapsed="false">
      <c r="A135" s="34" t="str">
        <f aca="false">Counts!B135</f>
        <v>ATL</v>
      </c>
      <c r="B135" s="5" t="str">
        <f aca="false">Counts!C135</f>
        <v>Drake Baldwin</v>
      </c>
      <c r="C135" s="34" t="str">
        <f aca="false">Counts!F135</f>
        <v>Jul</v>
      </c>
      <c r="D135" s="35" t="n">
        <f aca="false">IFERROR(Counts!P135,"")</f>
        <v>122</v>
      </c>
      <c r="E135" s="36" t="n">
        <f aca="false">IFERROR(Counts!R135/Counts!Q135,"")</f>
        <v>0.323529411764706</v>
      </c>
      <c r="F135" s="36" t="n">
        <f aca="false">IFERROR((Counts!R135+Counts!V135+Counts!W135)/(Counts!Q135+Counts!V135+Counts!W135+Counts!X135),"")</f>
        <v>0.434426229508197</v>
      </c>
      <c r="G135" s="36" t="n">
        <f aca="false">IFERROR((Counts!R135+Counts!S135+2*Counts!T135+3*Counts!U135)/Counts!Q135,"")</f>
        <v>0.509803921568627</v>
      </c>
      <c r="H135" s="35" t="n">
        <f aca="false">IFERROR(Counts!U135,"")</f>
        <v>6</v>
      </c>
      <c r="I135" s="36" t="n">
        <f aca="false">IFERROR(Counts!Z135/Counts!AA135,"")</f>
        <v>0.412809917355372</v>
      </c>
      <c r="J135" s="36" t="n">
        <f aca="false">IFERROR(Counts!AB135/Counts!AA135,"")</f>
        <v>0.411743801652893</v>
      </c>
      <c r="K135" s="37" t="n">
        <f aca="false">IFERROR((Counts!AB135-Counts!Z135)/Counts!AA135,"")</f>
        <v>-0.00106611570247938</v>
      </c>
      <c r="L135" s="38" t="n">
        <f aca="false">IFERROR(Counts!Y135/Counts!P135,"")</f>
        <v>0.122950819672131</v>
      </c>
      <c r="M135" s="38" t="n">
        <f aca="false">IFERROR(Counts!V135/Counts!P135,"")</f>
        <v>0.139344262295082</v>
      </c>
      <c r="N135" s="38" t="n">
        <f aca="false">IFERROR(Counts!AD135/Counts!AC135,"")</f>
        <v>0.114942528735632</v>
      </c>
      <c r="O135" s="38" t="n">
        <f aca="false">IFERROR(Counts!AE135/Counts!AC135,"")</f>
        <v>0.528735632183908</v>
      </c>
      <c r="P135" s="39" t="n">
        <f aca="false">IFERROR(Counts!AG135/Counts!AF135,"")</f>
        <v>91.7241379310345</v>
      </c>
      <c r="Q135" s="38" t="n">
        <f aca="false">IFERROR(Counts!AH135/Counts!AC135,"")</f>
        <v>0.333333333333333</v>
      </c>
      <c r="R135" s="38" t="n">
        <f aca="false">IFERROR(Counts!N135/Counts!M135,"")</f>
        <v>0.27007299270073</v>
      </c>
      <c r="S135" s="38" t="n">
        <f aca="false">IFERROR(Counts!K135/Counts!J135,"")</f>
        <v>0.712962962962963</v>
      </c>
      <c r="T135" s="38" t="n">
        <f aca="false">IFERROR(Counts!I135/Counts!H135,"")</f>
        <v>0.171052631578947</v>
      </c>
      <c r="U135" s="38" t="n">
        <f aca="false">IFERROR(1-Counts!L135/Counts!K135,"")</f>
        <v>0.909090909090909</v>
      </c>
      <c r="V135" s="39" t="n">
        <f aca="false">IFERROR(Counts!AJ135/Counts!AI135,"")</f>
        <v>74.6029702970297</v>
      </c>
      <c r="W135" s="38" t="n">
        <f aca="false">IFERROR(Counts!AK135/Counts!AI135,"")</f>
        <v>0.5</v>
      </c>
      <c r="X135" s="40" t="n">
        <f aca="false">IFERROR(Counts!O135,"")</f>
        <v>6.894</v>
      </c>
      <c r="Y135" s="36" t="n">
        <f aca="false">IFERROR(INDEX('Season Counts'!$Y$2:$Y$740,$AF135)/INDEX('Season Counts'!$X$2:$X$740,$AF135),"")</f>
        <v>0.369957585644372</v>
      </c>
      <c r="Z135" s="37" t="n">
        <f aca="false">IFERROR(J135-Y135,"")</f>
        <v>0.0417862160085206</v>
      </c>
      <c r="AA135" s="38" t="n">
        <f aca="false">IFERROR(INDEX('Season Counts'!$K$2:$K$740,$AF135)/INDEX('Season Counts'!$J$2:$J$740,$AF135),"")</f>
        <v>0.344313725490196</v>
      </c>
      <c r="AB135" s="41" t="n">
        <f aca="false">IFERROR(R135-AA135,"")</f>
        <v>-0.0742407327894661</v>
      </c>
      <c r="AC135" s="39" t="n">
        <f aca="false">IFERROR(INDEX('Season Counts'!$AG$2:$AG$740,$AF135)/INDEX('Season Counts'!$AF$2:$AF$740,$AF135),"")</f>
        <v>75.4119666048238</v>
      </c>
      <c r="AD135" s="40" t="n">
        <f aca="false">IFERROR(V135-AC135,"")</f>
        <v>-0.808996307794047</v>
      </c>
      <c r="AE135" s="4" t="str">
        <f aca="false">IF(D135&lt;Guide!$C$21,"Low PA",IF(TRIM(IF(ISNUMBER(AD135),IF(N(AD135)&lt;=-Guide!$C$24,"▼ Bat Speed  ",IF(N(AD135)&gt;=Guide!$C$24,"▲ Bat Speed  ","")),"")&amp;IF(N(Z135)&gt;=Guide!$C$22,"▲ Contact  ","")&amp;IF(N(Z135)&lt;=-Guide!$C$22,"▼ Contact  ","")&amp;IF(N(AB135)&gt;=Guide!$C$23,"▲ Chase  ","")&amp;IF(N(AB135)&lt;=-Guide!$C$23,"▼ Chase  ",""))="","Stable",TRIM(IF(ISNUMBER(AD135),IF(N(AD135)&lt;=-Guide!$C$24,"▼ Bat Speed  ",IF(N(AD135)&gt;=Guide!$C$24,"▲ Bat Speed  ","")),"")&amp;IF(N(Z135)&gt;=Guide!$C$22,"▲ Contact  ","")&amp;IF(N(Z135)&lt;=-Guide!$C$22,"▼ Contact  ","")&amp;IF(N(AB135)&gt;=Guide!$C$23,"▲ Chase  ","")&amp;IF(N(AB135)&lt;=-Guide!$C$23,"▼ Chase  ",""))))</f>
        <v>▲ Contact ▼ Chase</v>
      </c>
      <c r="AF135" s="35" t="n">
        <f aca="false">MATCH(Counts!A135,'Season Counts'!$A$2:$A$740,0)</f>
        <v>32</v>
      </c>
    </row>
    <row r="136" customFormat="false" ht="15" hidden="false" customHeight="false" outlineLevel="0" collapsed="false">
      <c r="A136" s="34" t="str">
        <f aca="false">Counts!B136</f>
        <v>ATL</v>
      </c>
      <c r="B136" s="5" t="str">
        <f aca="false">Counts!C136</f>
        <v>Drake Baldwin</v>
      </c>
      <c r="C136" s="34" t="str">
        <f aca="false">Counts!F136</f>
        <v>Aug</v>
      </c>
      <c r="D136" s="35" t="n">
        <f aca="false">IFERROR(Counts!P136,"")</f>
        <v>121</v>
      </c>
      <c r="E136" s="36" t="n">
        <f aca="false">IFERROR(Counts!R136/Counts!Q136,"")</f>
        <v>0.289473684210526</v>
      </c>
      <c r="F136" s="36" t="n">
        <f aca="false">IFERROR((Counts!R136+Counts!V136+Counts!W136)/(Counts!Q136+Counts!V136+Counts!W136+Counts!X136),"")</f>
        <v>0.330578512396694</v>
      </c>
      <c r="G136" s="36" t="n">
        <f aca="false">IFERROR((Counts!R136+Counts!S136+2*Counts!T136+3*Counts!U136)/Counts!Q136,"")</f>
        <v>0.403508771929825</v>
      </c>
      <c r="H136" s="35" t="n">
        <f aca="false">IFERROR(Counts!U136,"")</f>
        <v>2</v>
      </c>
      <c r="I136" s="36" t="n">
        <f aca="false">IFERROR(Counts!Z136/Counts!AA136,"")</f>
        <v>0.324380165289256</v>
      </c>
      <c r="J136" s="36" t="n">
        <f aca="false">IFERROR(Counts!AB136/Counts!AA136,"")</f>
        <v>0.313917355371901</v>
      </c>
      <c r="K136" s="37" t="n">
        <f aca="false">IFERROR((Counts!AB136-Counts!Z136)/Counts!AA136,"")</f>
        <v>-0.0104628099173554</v>
      </c>
      <c r="L136" s="38" t="n">
        <f aca="false">IFERROR(Counts!Y136/Counts!P136,"")</f>
        <v>0.231404958677686</v>
      </c>
      <c r="M136" s="38" t="n">
        <f aca="false">IFERROR(Counts!V136/Counts!P136,"")</f>
        <v>0.0578512396694215</v>
      </c>
      <c r="N136" s="38" t="n">
        <f aca="false">IFERROR(Counts!AD136/Counts!AC136,"")</f>
        <v>0.0697674418604651</v>
      </c>
      <c r="O136" s="38" t="n">
        <f aca="false">IFERROR(Counts!AE136/Counts!AC136,"")</f>
        <v>0.534883720930233</v>
      </c>
      <c r="P136" s="39" t="n">
        <f aca="false">IFERROR(Counts!AG136/Counts!AF136,"")</f>
        <v>92.7627906976744</v>
      </c>
      <c r="Q136" s="38" t="n">
        <f aca="false">IFERROR(Counts!AH136/Counts!AC136,"")</f>
        <v>0.348837209302326</v>
      </c>
      <c r="R136" s="38" t="n">
        <f aca="false">IFERROR(Counts!N136/Counts!M136,"")</f>
        <v>0.343478260869565</v>
      </c>
      <c r="S136" s="38" t="n">
        <f aca="false">IFERROR(Counts!K136/Counts!J136,"")</f>
        <v>0.718614718614719</v>
      </c>
      <c r="T136" s="38" t="n">
        <f aca="false">IFERROR(Counts!I136/Counts!H136,"")</f>
        <v>0.261224489795918</v>
      </c>
      <c r="U136" s="38" t="n">
        <f aca="false">IFERROR(1-Counts!L136/Counts!K136,"")</f>
        <v>0.795180722891566</v>
      </c>
      <c r="V136" s="39" t="n">
        <f aca="false">IFERROR(Counts!AJ136/Counts!AI136,"")</f>
        <v>76.2696428571429</v>
      </c>
      <c r="W136" s="38" t="n">
        <f aca="false">IFERROR(Counts!AK136/Counts!AI136,"")</f>
        <v>0.691964285714286</v>
      </c>
      <c r="X136" s="40" t="n">
        <f aca="false">IFERROR(Counts!O136,"")</f>
        <v>-0.092</v>
      </c>
      <c r="Y136" s="36" t="n">
        <f aca="false">IFERROR(INDEX('Season Counts'!$Y$2:$Y$740,$AF136)/INDEX('Season Counts'!$X$2:$X$740,$AF136),"")</f>
        <v>0.369957585644372</v>
      </c>
      <c r="Z136" s="37" t="n">
        <f aca="false">IFERROR(J136-Y136,"")</f>
        <v>-0.0560402302724711</v>
      </c>
      <c r="AA136" s="38" t="n">
        <f aca="false">IFERROR(INDEX('Season Counts'!$K$2:$K$740,$AF136)/INDEX('Season Counts'!$J$2:$J$740,$AF136),"")</f>
        <v>0.344313725490196</v>
      </c>
      <c r="AB136" s="41" t="n">
        <f aca="false">IFERROR(R136-AA136,"")</f>
        <v>-0.000835464620630833</v>
      </c>
      <c r="AC136" s="39" t="n">
        <f aca="false">IFERROR(INDEX('Season Counts'!$AG$2:$AG$740,$AF136)/INDEX('Season Counts'!$AF$2:$AF$740,$AF136),"")</f>
        <v>75.4119666048238</v>
      </c>
      <c r="AD136" s="40" t="n">
        <f aca="false">IFERROR(V136-AC136,"")</f>
        <v>0.857676252319124</v>
      </c>
      <c r="AE136" s="4" t="str">
        <f aca="false">IF(D136&lt;Guide!$C$21,"Low PA",IF(TRIM(IF(ISNUMBER(AD136),IF(N(AD136)&lt;=-Guide!$C$24,"▼ Bat Speed  ",IF(N(AD136)&gt;=Guide!$C$24,"▲ Bat Speed  ","")),"")&amp;IF(N(Z136)&gt;=Guide!$C$22,"▲ Contact  ","")&amp;IF(N(Z136)&lt;=-Guide!$C$22,"▼ Contact  ","")&amp;IF(N(AB136)&gt;=Guide!$C$23,"▲ Chase  ","")&amp;IF(N(AB136)&lt;=-Guide!$C$23,"▼ Chase  ",""))="","Stable",TRIM(IF(ISNUMBER(AD136),IF(N(AD136)&lt;=-Guide!$C$24,"▼ Bat Speed  ",IF(N(AD136)&gt;=Guide!$C$24,"▲ Bat Speed  ","")),"")&amp;IF(N(Z136)&gt;=Guide!$C$22,"▲ Contact  ","")&amp;IF(N(Z136)&lt;=-Guide!$C$22,"▼ Contact  ","")&amp;IF(N(AB136)&gt;=Guide!$C$23,"▲ Chase  ","")&amp;IF(N(AB136)&lt;=-Guide!$C$23,"▼ Chase  ",""))))</f>
        <v>▼ Contact</v>
      </c>
      <c r="AF136" s="35" t="n">
        <f aca="false">MATCH(Counts!A136,'Season Counts'!$A$2:$A$740,0)</f>
        <v>32</v>
      </c>
    </row>
    <row r="137" customFormat="false" ht="15" hidden="false" customHeight="false" outlineLevel="0" collapsed="false">
      <c r="A137" s="34" t="str">
        <f aca="false">Counts!B137</f>
        <v>ATL</v>
      </c>
      <c r="B137" s="5" t="str">
        <f aca="false">Counts!C137</f>
        <v>Drake Baldwin</v>
      </c>
      <c r="C137" s="34" t="str">
        <f aca="false">Counts!F137</f>
        <v>Sep</v>
      </c>
      <c r="D137" s="35" t="n">
        <f aca="false">IFERROR(Counts!P137,"")</f>
        <v>106</v>
      </c>
      <c r="E137" s="36" t="n">
        <f aca="false">IFERROR(Counts!R137/Counts!Q137,"")</f>
        <v>0.309278350515464</v>
      </c>
      <c r="F137" s="36" t="n">
        <f aca="false">IFERROR((Counts!R137+Counts!V137+Counts!W137)/(Counts!Q137+Counts!V137+Counts!W137+Counts!X137),"")</f>
        <v>0.358490566037736</v>
      </c>
      <c r="G137" s="36" t="n">
        <f aca="false">IFERROR((Counts!R137+Counts!S137+2*Counts!T137+3*Counts!U137)/Counts!Q137,"")</f>
        <v>0.474226804123711</v>
      </c>
      <c r="H137" s="35" t="n">
        <f aca="false">IFERROR(Counts!U137,"")</f>
        <v>3</v>
      </c>
      <c r="I137" s="36" t="n">
        <f aca="false">IFERROR(Counts!Z137/Counts!AA137,"")</f>
        <v>0.361792452830189</v>
      </c>
      <c r="J137" s="36" t="n">
        <f aca="false">IFERROR(Counts!AB137/Counts!AA137,"")</f>
        <v>0.380132075471698</v>
      </c>
      <c r="K137" s="37" t="n">
        <f aca="false">IFERROR((Counts!AB137-Counts!Z137)/Counts!AA137,"")</f>
        <v>0.0183396226415094</v>
      </c>
      <c r="L137" s="38" t="n">
        <f aca="false">IFERROR(Counts!Y137/Counts!P137,"")</f>
        <v>0.216981132075472</v>
      </c>
      <c r="M137" s="38" t="n">
        <f aca="false">IFERROR(Counts!V137/Counts!P137,"")</f>
        <v>0.0566037735849057</v>
      </c>
      <c r="N137" s="38" t="n">
        <f aca="false">IFERROR(Counts!AD137/Counts!AC137,"")</f>
        <v>0.133333333333333</v>
      </c>
      <c r="O137" s="38" t="n">
        <f aca="false">IFERROR(Counts!AE137/Counts!AC137,"")</f>
        <v>0.466666666666667</v>
      </c>
      <c r="P137" s="39" t="n">
        <f aca="false">IFERROR(Counts!AG137/Counts!AF137,"")</f>
        <v>90.0013333333333</v>
      </c>
      <c r="Q137" s="38" t="n">
        <f aca="false">IFERROR(Counts!AH137/Counts!AC137,"")</f>
        <v>0.453333333333333</v>
      </c>
      <c r="R137" s="38" t="n">
        <f aca="false">IFERROR(Counts!N137/Counts!M137,"")</f>
        <v>0.386666666666667</v>
      </c>
      <c r="S137" s="38" t="n">
        <f aca="false">IFERROR(Counts!K137/Counts!J137,"")</f>
        <v>0.733333333333333</v>
      </c>
      <c r="T137" s="38" t="n">
        <f aca="false">IFERROR(Counts!I137/Counts!H137,"")</f>
        <v>0.230434782608696</v>
      </c>
      <c r="U137" s="38" t="n">
        <f aca="false">IFERROR(1-Counts!L137/Counts!K137,"")</f>
        <v>0.853146853146853</v>
      </c>
      <c r="V137" s="39" t="n">
        <f aca="false">IFERROR(Counts!AJ137/Counts!AI137,"")</f>
        <v>75.7568527918782</v>
      </c>
      <c r="W137" s="38" t="n">
        <f aca="false">IFERROR(Counts!AK137/Counts!AI137,"")</f>
        <v>0.583756345177665</v>
      </c>
      <c r="X137" s="40" t="n">
        <f aca="false">IFERROR(Counts!O137,"")</f>
        <v>3.108</v>
      </c>
      <c r="Y137" s="36" t="n">
        <f aca="false">IFERROR(INDEX('Season Counts'!$Y$2:$Y$740,$AF137)/INDEX('Season Counts'!$X$2:$X$740,$AF137),"")</f>
        <v>0.369957585644372</v>
      </c>
      <c r="Z137" s="37" t="n">
        <f aca="false">IFERROR(J137-Y137,"")</f>
        <v>0.0101744898273262</v>
      </c>
      <c r="AA137" s="38" t="n">
        <f aca="false">IFERROR(INDEX('Season Counts'!$K$2:$K$740,$AF137)/INDEX('Season Counts'!$J$2:$J$740,$AF137),"")</f>
        <v>0.344313725490196</v>
      </c>
      <c r="AB137" s="41" t="n">
        <f aca="false">IFERROR(R137-AA137,"")</f>
        <v>0.0423529411764706</v>
      </c>
      <c r="AC137" s="39" t="n">
        <f aca="false">IFERROR(INDEX('Season Counts'!$AG$2:$AG$740,$AF137)/INDEX('Season Counts'!$AF$2:$AF$740,$AF137),"")</f>
        <v>75.4119666048238</v>
      </c>
      <c r="AD137" s="40" t="n">
        <f aca="false">IFERROR(V137-AC137,"")</f>
        <v>0.344886187054428</v>
      </c>
      <c r="AE137" s="4" t="str">
        <f aca="false">IF(D137&lt;Guide!$C$21,"Low PA",IF(TRIM(IF(ISNUMBER(AD137),IF(N(AD137)&lt;=-Guide!$C$24,"▼ Bat Speed  ",IF(N(AD137)&gt;=Guide!$C$24,"▲ Bat Speed  ","")),"")&amp;IF(N(Z137)&gt;=Guide!$C$22,"▲ Contact  ","")&amp;IF(N(Z137)&lt;=-Guide!$C$22,"▼ Contact  ","")&amp;IF(N(AB137)&gt;=Guide!$C$23,"▲ Chase  ","")&amp;IF(N(AB137)&lt;=-Guide!$C$23,"▼ Chase  ",""))="","Stable",TRIM(IF(ISNUMBER(AD137),IF(N(AD137)&lt;=-Guide!$C$24,"▼ Bat Speed  ",IF(N(AD137)&gt;=Guide!$C$24,"▲ Bat Speed  ","")),"")&amp;IF(N(Z137)&gt;=Guide!$C$22,"▲ Contact  ","")&amp;IF(N(Z137)&lt;=-Guide!$C$22,"▼ Contact  ","")&amp;IF(N(AB137)&gt;=Guide!$C$23,"▲ Chase  ","")&amp;IF(N(AB137)&lt;=-Guide!$C$23,"▼ Chase  ",""))))</f>
        <v>▲ Chase</v>
      </c>
      <c r="AF137" s="35" t="n">
        <f aca="false">MATCH(Counts!A137,'Season Counts'!$A$2:$A$740,0)</f>
        <v>32</v>
      </c>
    </row>
    <row r="138" customFormat="false" ht="15" hidden="false" customHeight="false" outlineLevel="0" collapsed="false">
      <c r="A138" s="34" t="str">
        <f aca="false">Counts!B138</f>
        <v>ATL</v>
      </c>
      <c r="B138" s="5" t="str">
        <f aca="false">Counts!C138</f>
        <v>Ronald Acuña Jr.</v>
      </c>
      <c r="C138" s="34" t="str">
        <f aca="false">Counts!F138</f>
        <v>Mar-Apr</v>
      </c>
      <c r="D138" s="35" t="n">
        <f aca="false">IFERROR(Counts!P138,"")</f>
        <v>145</v>
      </c>
      <c r="E138" s="36" t="n">
        <f aca="false">IFERROR(Counts!R138/Counts!Q138,"")</f>
        <v>0.239669421487603</v>
      </c>
      <c r="F138" s="36" t="n">
        <f aca="false">IFERROR((Counts!R138+Counts!V138+Counts!W138)/(Counts!Q138+Counts!V138+Counts!W138+Counts!X138),"")</f>
        <v>0.351724137931034</v>
      </c>
      <c r="G138" s="36" t="n">
        <f aca="false">IFERROR((Counts!R138+Counts!S138+2*Counts!T138+3*Counts!U138)/Counts!Q138,"")</f>
        <v>0.371900826446281</v>
      </c>
      <c r="H138" s="35" t="n">
        <f aca="false">IFERROR(Counts!U138,"")</f>
        <v>2</v>
      </c>
      <c r="I138" s="36" t="n">
        <f aca="false">IFERROR(Counts!Z138/Counts!AA138,"")</f>
        <v>0.322916666666667</v>
      </c>
      <c r="J138" s="36" t="n">
        <f aca="false">IFERROR(Counts!AB138/Counts!AA138,"")</f>
        <v>0.373458333333333</v>
      </c>
      <c r="K138" s="37" t="n">
        <f aca="false">IFERROR((Counts!AB138-Counts!Z138)/Counts!AA138,"")</f>
        <v>0.0505416666666667</v>
      </c>
      <c r="L138" s="38" t="n">
        <f aca="false">IFERROR(Counts!Y138/Counts!P138,"")</f>
        <v>0.213793103448276</v>
      </c>
      <c r="M138" s="38" t="n">
        <f aca="false">IFERROR(Counts!V138/Counts!P138,"")</f>
        <v>0.131034482758621</v>
      </c>
      <c r="N138" s="38" t="n">
        <f aca="false">IFERROR(Counts!AD138/Counts!AC138,"")</f>
        <v>0.130434782608696</v>
      </c>
      <c r="O138" s="38" t="n">
        <f aca="false">IFERROR(Counts!AE138/Counts!AC138,"")</f>
        <v>0.423913043478261</v>
      </c>
      <c r="P138" s="39" t="n">
        <f aca="false">IFERROR(Counts!AG138/Counts!AF138,"")</f>
        <v>89.120652173913</v>
      </c>
      <c r="Q138" s="38" t="n">
        <f aca="false">IFERROR(Counts!AH138/Counts!AC138,"")</f>
        <v>0.33695652173913</v>
      </c>
      <c r="R138" s="38" t="n">
        <f aca="false">IFERROR(Counts!N138/Counts!M138,"")</f>
        <v>0.254545454545455</v>
      </c>
      <c r="S138" s="38" t="n">
        <f aca="false">IFERROR(Counts!K138/Counts!J138,"")</f>
        <v>0.73469387755102</v>
      </c>
      <c r="T138" s="38" t="n">
        <f aca="false">IFERROR(Counts!I138/Counts!H138,"")</f>
        <v>0.261363636363636</v>
      </c>
      <c r="U138" s="38" t="n">
        <f aca="false">IFERROR(1-Counts!L138/Counts!K138,"")</f>
        <v>0.788888888888889</v>
      </c>
      <c r="V138" s="39" t="n">
        <f aca="false">IFERROR(Counts!AJ138/Counts!AI138,"")</f>
        <v>75.4918103448276</v>
      </c>
      <c r="W138" s="38" t="n">
        <f aca="false">IFERROR(Counts!AK138/Counts!AI138,"")</f>
        <v>0.577586206896552</v>
      </c>
      <c r="X138" s="40" t="n">
        <f aca="false">IFERROR(Counts!O138,"")</f>
        <v>-0.35</v>
      </c>
      <c r="Y138" s="36" t="n">
        <f aca="false">IFERROR(INDEX('Season Counts'!$Y$2:$Y$740,$AF138)/INDEX('Season Counts'!$X$2:$X$740,$AF138),"")</f>
        <v>0.366194860813705</v>
      </c>
      <c r="Z138" s="37" t="n">
        <f aca="false">IFERROR(J138-Y138,"")</f>
        <v>0.00726347251962883</v>
      </c>
      <c r="AA138" s="38" t="n">
        <f aca="false">IFERROR(INDEX('Season Counts'!$K$2:$K$740,$AF138)/INDEX('Season Counts'!$J$2:$J$740,$AF138),"")</f>
        <v>0.28626320845341</v>
      </c>
      <c r="AB138" s="41" t="n">
        <f aca="false">IFERROR(R138-AA138,"")</f>
        <v>-0.0317177539079557</v>
      </c>
      <c r="AC138" s="39" t="n">
        <f aca="false">IFERROR(INDEX('Season Counts'!$AG$2:$AG$740,$AF138)/INDEX('Season Counts'!$AF$2:$AF$740,$AF138),"")</f>
        <v>75.6620221948212</v>
      </c>
      <c r="AD138" s="40" t="n">
        <f aca="false">IFERROR(V138-AC138,"")</f>
        <v>-0.170211849993621</v>
      </c>
      <c r="AE138" s="4" t="str">
        <f aca="false">IF(D138&lt;Guide!$C$21,"Low PA",IF(TRIM(IF(ISNUMBER(AD138),IF(N(AD138)&lt;=-Guide!$C$24,"▼ Bat Speed  ",IF(N(AD138)&gt;=Guide!$C$24,"▲ Bat Speed  ","")),"")&amp;IF(N(Z138)&gt;=Guide!$C$22,"▲ Contact  ","")&amp;IF(N(Z138)&lt;=-Guide!$C$22,"▼ Contact  ","")&amp;IF(N(AB138)&gt;=Guide!$C$23,"▲ Chase  ","")&amp;IF(N(AB138)&lt;=-Guide!$C$23,"▼ Chase  ",""))="","Stable",TRIM(IF(ISNUMBER(AD138),IF(N(AD138)&lt;=-Guide!$C$24,"▼ Bat Speed  ",IF(N(AD138)&gt;=Guide!$C$24,"▲ Bat Speed  ","")),"")&amp;IF(N(Z138)&gt;=Guide!$C$22,"▲ Contact  ","")&amp;IF(N(Z138)&lt;=-Guide!$C$22,"▼ Contact  ","")&amp;IF(N(AB138)&gt;=Guide!$C$23,"▲ Chase  ","")&amp;IF(N(AB138)&lt;=-Guide!$C$23,"▼ Chase  ",""))))</f>
        <v>Stable</v>
      </c>
      <c r="AF138" s="35" t="n">
        <f aca="false">MATCH(Counts!A138,'Season Counts'!$A$2:$A$740,0)</f>
        <v>33</v>
      </c>
    </row>
    <row r="139" customFormat="false" ht="15" hidden="false" customHeight="false" outlineLevel="0" collapsed="false">
      <c r="A139" s="34" t="str">
        <f aca="false">Counts!B139</f>
        <v>ATL</v>
      </c>
      <c r="B139" s="5" t="str">
        <f aca="false">Counts!C139</f>
        <v>Ronald Acuña Jr.</v>
      </c>
      <c r="C139" s="34" t="str">
        <f aca="false">Counts!F139</f>
        <v>May</v>
      </c>
      <c r="D139" s="35" t="n">
        <f aca="false">IFERROR(Counts!P139,"")</f>
        <v>63</v>
      </c>
      <c r="E139" s="36" t="n">
        <f aca="false">IFERROR(Counts!R139/Counts!Q139,"")</f>
        <v>0.285714285714286</v>
      </c>
      <c r="F139" s="36" t="n">
        <f aca="false">IFERROR((Counts!R139+Counts!V139+Counts!W139)/(Counts!Q139+Counts!V139+Counts!W139+Counts!X139),"")</f>
        <v>0.444444444444444</v>
      </c>
      <c r="G139" s="36" t="n">
        <f aca="false">IFERROR((Counts!R139+Counts!S139+2*Counts!T139+3*Counts!U139)/Counts!Q139,"")</f>
        <v>0.612244897959184</v>
      </c>
      <c r="H139" s="35" t="n">
        <f aca="false">IFERROR(Counts!U139,"")</f>
        <v>5</v>
      </c>
      <c r="I139" s="36" t="n">
        <f aca="false">IFERROR(Counts!Z139/Counts!AA139,"")</f>
        <v>0.444354838709677</v>
      </c>
      <c r="J139" s="36" t="n">
        <f aca="false">IFERROR(Counts!AB139/Counts!AA139,"")</f>
        <v>0.46041935483871</v>
      </c>
      <c r="K139" s="37" t="n">
        <f aca="false">IFERROR((Counts!AB139-Counts!Z139)/Counts!AA139,"")</f>
        <v>0.0160645161290322</v>
      </c>
      <c r="L139" s="38" t="n">
        <f aca="false">IFERROR(Counts!Y139/Counts!P139,"")</f>
        <v>0.206349206349206</v>
      </c>
      <c r="M139" s="38" t="n">
        <f aca="false">IFERROR(Counts!V139/Counts!P139,"")</f>
        <v>0.222222222222222</v>
      </c>
      <c r="N139" s="38" t="n">
        <f aca="false">IFERROR(Counts!AD139/Counts!AC139,"")</f>
        <v>0.194444444444444</v>
      </c>
      <c r="O139" s="38" t="n">
        <f aca="false">IFERROR(Counts!AE139/Counts!AC139,"")</f>
        <v>0.527777777777778</v>
      </c>
      <c r="P139" s="39" t="n">
        <f aca="false">IFERROR(Counts!AG139/Counts!AF139,"")</f>
        <v>92.8777777777778</v>
      </c>
      <c r="Q139" s="38" t="n">
        <f aca="false">IFERROR(Counts!AH139/Counts!AC139,"")</f>
        <v>0.388888888888889</v>
      </c>
      <c r="R139" s="38" t="n">
        <f aca="false">IFERROR(Counts!N139/Counts!M139,"")</f>
        <v>0.255172413793103</v>
      </c>
      <c r="S139" s="38" t="n">
        <f aca="false">IFERROR(Counts!K139/Counts!J139,"")</f>
        <v>0.684684684684685</v>
      </c>
      <c r="T139" s="38" t="n">
        <f aca="false">IFERROR(Counts!I139/Counts!H139,"")</f>
        <v>0.221238938053097</v>
      </c>
      <c r="U139" s="38" t="n">
        <f aca="false">IFERROR(1-Counts!L139/Counts!K139,"")</f>
        <v>0.828947368421053</v>
      </c>
      <c r="V139" s="39" t="n">
        <f aca="false">IFERROR(Counts!AJ139/Counts!AI139,"")</f>
        <v>77.0019607843137</v>
      </c>
      <c r="W139" s="38" t="n">
        <f aca="false">IFERROR(Counts!AK139/Counts!AI139,"")</f>
        <v>0.754901960784314</v>
      </c>
      <c r="X139" s="40" t="n">
        <f aca="false">IFERROR(Counts!O139,"")</f>
        <v>7.24</v>
      </c>
      <c r="Y139" s="36" t="n">
        <f aca="false">IFERROR(INDEX('Season Counts'!$Y$2:$Y$740,$AF139)/INDEX('Season Counts'!$X$2:$X$740,$AF139),"")</f>
        <v>0.366194860813705</v>
      </c>
      <c r="Z139" s="37" t="n">
        <f aca="false">IFERROR(J139-Y139,"")</f>
        <v>0.0942244940250052</v>
      </c>
      <c r="AA139" s="38" t="n">
        <f aca="false">IFERROR(INDEX('Season Counts'!$K$2:$K$740,$AF139)/INDEX('Season Counts'!$J$2:$J$740,$AF139),"")</f>
        <v>0.28626320845341</v>
      </c>
      <c r="AB139" s="41" t="n">
        <f aca="false">IFERROR(R139-AA139,"")</f>
        <v>-0.0310907946603067</v>
      </c>
      <c r="AC139" s="39" t="n">
        <f aca="false">IFERROR(INDEX('Season Counts'!$AG$2:$AG$740,$AF139)/INDEX('Season Counts'!$AF$2:$AF$740,$AF139),"")</f>
        <v>75.6620221948212</v>
      </c>
      <c r="AD139" s="40" t="n">
        <f aca="false">IFERROR(V139-AC139,"")</f>
        <v>1.33993858949252</v>
      </c>
      <c r="AE139" s="4" t="str">
        <f aca="false">IF(D139&lt;Guide!$C$21,"Low PA",IF(TRIM(IF(ISNUMBER(AD139),IF(N(AD139)&lt;=-Guide!$C$24,"▼ Bat Speed  ",IF(N(AD139)&gt;=Guide!$C$24,"▲ Bat Speed  ","")),"")&amp;IF(N(Z139)&gt;=Guide!$C$22,"▲ Contact  ","")&amp;IF(N(Z139)&lt;=-Guide!$C$22,"▼ Contact  ","")&amp;IF(N(AB139)&gt;=Guide!$C$23,"▲ Chase  ","")&amp;IF(N(AB139)&lt;=-Guide!$C$23,"▼ Chase  ",""))="","Stable",TRIM(IF(ISNUMBER(AD139),IF(N(AD139)&lt;=-Guide!$C$24,"▼ Bat Speed  ",IF(N(AD139)&gt;=Guide!$C$24,"▲ Bat Speed  ","")),"")&amp;IF(N(Z139)&gt;=Guide!$C$22,"▲ Contact  ","")&amp;IF(N(Z139)&lt;=-Guide!$C$22,"▼ Contact  ","")&amp;IF(N(AB139)&gt;=Guide!$C$23,"▲ Chase  ","")&amp;IF(N(AB139)&lt;=-Guide!$C$23,"▼ Chase  ",""))))</f>
        <v>▲ Bat Speed ▲ Contact</v>
      </c>
      <c r="AF139" s="35" t="n">
        <f aca="false">MATCH(Counts!A139,'Season Counts'!$A$2:$A$740,0)</f>
        <v>33</v>
      </c>
    </row>
    <row r="140" customFormat="false" ht="15" hidden="false" customHeight="false" outlineLevel="0" collapsed="false">
      <c r="A140" s="34" t="str">
        <f aca="false">Counts!B140</f>
        <v>ATL</v>
      </c>
      <c r="B140" s="5" t="str">
        <f aca="false">Counts!C140</f>
        <v>Ronald Acuña Jr.</v>
      </c>
      <c r="C140" s="34" t="str">
        <f aca="false">Counts!F140</f>
        <v>Jun</v>
      </c>
      <c r="D140" s="35" t="n">
        <f aca="false">IFERROR(Counts!P140,"")</f>
        <v>28</v>
      </c>
      <c r="E140" s="36" t="n">
        <f aca="false">IFERROR(Counts!R140/Counts!Q140,"")</f>
        <v>0.24</v>
      </c>
      <c r="F140" s="36" t="n">
        <f aca="false">IFERROR((Counts!R140+Counts!V140+Counts!W140)/(Counts!Q140+Counts!V140+Counts!W140+Counts!X140),"")</f>
        <v>0.321428571428571</v>
      </c>
      <c r="G140" s="36" t="n">
        <f aca="false">IFERROR((Counts!R140+Counts!S140+2*Counts!T140+3*Counts!U140)/Counts!Q140,"")</f>
        <v>0.28</v>
      </c>
      <c r="H140" s="35" t="n">
        <f aca="false">IFERROR(Counts!U140,"")</f>
        <v>0</v>
      </c>
      <c r="I140" s="36" t="n">
        <f aca="false">IFERROR(Counts!Z140/Counts!AA140,"")</f>
        <v>0.280357142857143</v>
      </c>
      <c r="J140" s="36" t="n">
        <f aca="false">IFERROR(Counts!AB140/Counts!AA140,"")</f>
        <v>0.219821428571429</v>
      </c>
      <c r="K140" s="37" t="n">
        <f aca="false">IFERROR((Counts!AB140-Counts!Z140)/Counts!AA140,"")</f>
        <v>-0.0605357142857143</v>
      </c>
      <c r="L140" s="38" t="n">
        <f aca="false">IFERROR(Counts!Y140/Counts!P140,"")</f>
        <v>0.285714285714286</v>
      </c>
      <c r="M140" s="38" t="n">
        <f aca="false">IFERROR(Counts!V140/Counts!P140,"")</f>
        <v>0.0714285714285714</v>
      </c>
      <c r="N140" s="38" t="n">
        <f aca="false">IFERROR(Counts!AD140/Counts!AC140,"")</f>
        <v>0</v>
      </c>
      <c r="O140" s="38" t="n">
        <f aca="false">IFERROR(Counts!AE140/Counts!AC140,"")</f>
        <v>0.294117647058824</v>
      </c>
      <c r="P140" s="39" t="n">
        <f aca="false">IFERROR(Counts!AG140/Counts!AF140,"")</f>
        <v>89.1647058823529</v>
      </c>
      <c r="Q140" s="38" t="n">
        <f aca="false">IFERROR(Counts!AH140/Counts!AC140,"")</f>
        <v>0.235294117647059</v>
      </c>
      <c r="R140" s="38" t="n">
        <f aca="false">IFERROR(Counts!N140/Counts!M140,"")</f>
        <v>0.212121212121212</v>
      </c>
      <c r="S140" s="38" t="n">
        <f aca="false">IFERROR(Counts!K140/Counts!J140,"")</f>
        <v>0.716666666666667</v>
      </c>
      <c r="T140" s="38" t="n">
        <f aca="false">IFERROR(Counts!I140/Counts!H140,"")</f>
        <v>0.315789473684211</v>
      </c>
      <c r="U140" s="38" t="n">
        <f aca="false">IFERROR(1-Counts!L140/Counts!K140,"")</f>
        <v>0.744186046511628</v>
      </c>
      <c r="V140" s="39" t="n">
        <f aca="false">IFERROR(Counts!AJ140/Counts!AI140,"")</f>
        <v>75.9716981132076</v>
      </c>
      <c r="W140" s="38" t="n">
        <f aca="false">IFERROR(Counts!AK140/Counts!AI140,"")</f>
        <v>0.584905660377359</v>
      </c>
      <c r="X140" s="40" t="n">
        <f aca="false">IFERROR(Counts!O140,"")</f>
        <v>-0.971</v>
      </c>
      <c r="Y140" s="36" t="n">
        <f aca="false">IFERROR(INDEX('Season Counts'!$Y$2:$Y$740,$AF140)/INDEX('Season Counts'!$X$2:$X$740,$AF140),"")</f>
        <v>0.366194860813705</v>
      </c>
      <c r="Z140" s="37" t="n">
        <f aca="false">IFERROR(J140-Y140,"")</f>
        <v>-0.146373432242276</v>
      </c>
      <c r="AA140" s="38" t="n">
        <f aca="false">IFERROR(INDEX('Season Counts'!$K$2:$K$740,$AF140)/INDEX('Season Counts'!$J$2:$J$740,$AF140),"")</f>
        <v>0.28626320845341</v>
      </c>
      <c r="AB140" s="41" t="n">
        <f aca="false">IFERROR(R140-AA140,"")</f>
        <v>-0.0741419963321981</v>
      </c>
      <c r="AC140" s="39" t="n">
        <f aca="false">IFERROR(INDEX('Season Counts'!$AG$2:$AG$740,$AF140)/INDEX('Season Counts'!$AF$2:$AF$740,$AF140),"")</f>
        <v>75.6620221948212</v>
      </c>
      <c r="AD140" s="40" t="n">
        <f aca="false">IFERROR(V140-AC140,"")</f>
        <v>0.309675918386347</v>
      </c>
      <c r="AE140" s="4" t="str">
        <f aca="false">IF(D140&lt;Guide!$C$21,"Low PA",IF(TRIM(IF(ISNUMBER(AD140),IF(N(AD140)&lt;=-Guide!$C$24,"▼ Bat Speed  ",IF(N(AD140)&gt;=Guide!$C$24,"▲ Bat Speed  ","")),"")&amp;IF(N(Z140)&gt;=Guide!$C$22,"▲ Contact  ","")&amp;IF(N(Z140)&lt;=-Guide!$C$22,"▼ Contact  ","")&amp;IF(N(AB140)&gt;=Guide!$C$23,"▲ Chase  ","")&amp;IF(N(AB140)&lt;=-Guide!$C$23,"▼ Chase  ",""))="","Stable",TRIM(IF(ISNUMBER(AD140),IF(N(AD140)&lt;=-Guide!$C$24,"▼ Bat Speed  ",IF(N(AD140)&gt;=Guide!$C$24,"▲ Bat Speed  ","")),"")&amp;IF(N(Z140)&gt;=Guide!$C$22,"▲ Contact  ","")&amp;IF(N(Z140)&lt;=-Guide!$C$22,"▼ Contact  ","")&amp;IF(N(AB140)&gt;=Guide!$C$23,"▲ Chase  ","")&amp;IF(N(AB140)&lt;=-Guide!$C$23,"▼ Chase  ",""))))</f>
        <v>Low PA</v>
      </c>
      <c r="AF140" s="35" t="n">
        <f aca="false">MATCH(Counts!A140,'Season Counts'!$A$2:$A$740,0)</f>
        <v>33</v>
      </c>
    </row>
    <row r="141" customFormat="false" ht="15" hidden="false" customHeight="false" outlineLevel="0" collapsed="false">
      <c r="A141" s="34" t="str">
        <f aca="false">Counts!B141</f>
        <v>ATL</v>
      </c>
      <c r="B141" s="5" t="str">
        <f aca="false">Counts!C141</f>
        <v>Ronald Acuña Jr.</v>
      </c>
      <c r="C141" s="34" t="str">
        <f aca="false">Counts!F141</f>
        <v>Jul</v>
      </c>
      <c r="D141" s="35" t="n">
        <f aca="false">IFERROR(Counts!P141,"")</f>
        <v>21</v>
      </c>
      <c r="E141" s="36" t="n">
        <f aca="false">IFERROR(Counts!R141/Counts!Q141,"")</f>
        <v>0.111111111111111</v>
      </c>
      <c r="F141" s="36" t="n">
        <f aca="false">IFERROR((Counts!R141+Counts!V141+Counts!W141)/(Counts!Q141+Counts!V141+Counts!W141+Counts!X141),"")</f>
        <v>0.238095238095238</v>
      </c>
      <c r="G141" s="36" t="n">
        <f aca="false">IFERROR((Counts!R141+Counts!S141+2*Counts!T141+3*Counts!U141)/Counts!Q141,"")</f>
        <v>0.277777777777778</v>
      </c>
      <c r="H141" s="35" t="n">
        <f aca="false">IFERROR(Counts!U141,"")</f>
        <v>1</v>
      </c>
      <c r="I141" s="36" t="n">
        <f aca="false">IFERROR(Counts!Z141/Counts!AA141,"")</f>
        <v>0.238095238095238</v>
      </c>
      <c r="J141" s="36" t="n">
        <f aca="false">IFERROR(Counts!AB141/Counts!AA141,"")</f>
        <v>0.351285714285714</v>
      </c>
      <c r="K141" s="37" t="n">
        <f aca="false">IFERROR((Counts!AB141-Counts!Z141)/Counts!AA141,"")</f>
        <v>0.113190476190476</v>
      </c>
      <c r="L141" s="38" t="n">
        <f aca="false">IFERROR(Counts!Y141/Counts!P141,"")</f>
        <v>0.285714285714286</v>
      </c>
      <c r="M141" s="38" t="n">
        <f aca="false">IFERROR(Counts!V141/Counts!P141,"")</f>
        <v>0.0952380952380952</v>
      </c>
      <c r="N141" s="38" t="n">
        <f aca="false">IFERROR(Counts!AD141/Counts!AC141,"")</f>
        <v>0.25</v>
      </c>
      <c r="O141" s="38" t="n">
        <f aca="false">IFERROR(Counts!AE141/Counts!AC141,"")</f>
        <v>0.416666666666667</v>
      </c>
      <c r="P141" s="39" t="n">
        <f aca="false">IFERROR(Counts!AG141/Counts!AF141,"")</f>
        <v>88.6083333333333</v>
      </c>
      <c r="Q141" s="38" t="n">
        <f aca="false">IFERROR(Counts!AH141/Counts!AC141,"")</f>
        <v>0.416666666666667</v>
      </c>
      <c r="R141" s="38" t="n">
        <f aca="false">IFERROR(Counts!N141/Counts!M141,"")</f>
        <v>0.32</v>
      </c>
      <c r="S141" s="38" t="n">
        <f aca="false">IFERROR(Counts!K141/Counts!J141,"")</f>
        <v>0.833333333333333</v>
      </c>
      <c r="T141" s="38" t="n">
        <f aca="false">IFERROR(Counts!I141/Counts!H141,"")</f>
        <v>0.304347826086957</v>
      </c>
      <c r="U141" s="38" t="n">
        <f aca="false">IFERROR(1-Counts!L141/Counts!K141,"")</f>
        <v>0.8</v>
      </c>
      <c r="V141" s="39" t="n">
        <f aca="false">IFERROR(Counts!AJ141/Counts!AI141,"")</f>
        <v>74.3170731707317</v>
      </c>
      <c r="W141" s="38" t="n">
        <f aca="false">IFERROR(Counts!AK141/Counts!AI141,"")</f>
        <v>0.463414634146342</v>
      </c>
      <c r="X141" s="40" t="n">
        <f aca="false">IFERROR(Counts!O141,"")</f>
        <v>-0.476</v>
      </c>
      <c r="Y141" s="36" t="n">
        <f aca="false">IFERROR(INDEX('Season Counts'!$Y$2:$Y$740,$AF141)/INDEX('Season Counts'!$X$2:$X$740,$AF141),"")</f>
        <v>0.366194860813705</v>
      </c>
      <c r="Z141" s="37" t="n">
        <f aca="false">IFERROR(J141-Y141,"")</f>
        <v>-0.0149091465279902</v>
      </c>
      <c r="AA141" s="38" t="n">
        <f aca="false">IFERROR(INDEX('Season Counts'!$K$2:$K$740,$AF141)/INDEX('Season Counts'!$J$2:$J$740,$AF141),"")</f>
        <v>0.28626320845341</v>
      </c>
      <c r="AB141" s="41" t="n">
        <f aca="false">IFERROR(R141-AA141,"")</f>
        <v>0.0337367915465898</v>
      </c>
      <c r="AC141" s="39" t="n">
        <f aca="false">IFERROR(INDEX('Season Counts'!$AG$2:$AG$740,$AF141)/INDEX('Season Counts'!$AF$2:$AF$740,$AF141),"")</f>
        <v>75.6620221948212</v>
      </c>
      <c r="AD141" s="40" t="n">
        <f aca="false">IFERROR(V141-AC141,"")</f>
        <v>-1.3449490240895</v>
      </c>
      <c r="AE141" s="4" t="str">
        <f aca="false">IF(D141&lt;Guide!$C$21,"Low PA",IF(TRIM(IF(ISNUMBER(AD141),IF(N(AD141)&lt;=-Guide!$C$24,"▼ Bat Speed  ",IF(N(AD141)&gt;=Guide!$C$24,"▲ Bat Speed  ","")),"")&amp;IF(N(Z141)&gt;=Guide!$C$22,"▲ Contact  ","")&amp;IF(N(Z141)&lt;=-Guide!$C$22,"▼ Contact  ","")&amp;IF(N(AB141)&gt;=Guide!$C$23,"▲ Chase  ","")&amp;IF(N(AB141)&lt;=-Guide!$C$23,"▼ Chase  ",""))="","Stable",TRIM(IF(ISNUMBER(AD141),IF(N(AD141)&lt;=-Guide!$C$24,"▼ Bat Speed  ",IF(N(AD141)&gt;=Guide!$C$24,"▲ Bat Speed  ","")),"")&amp;IF(N(Z141)&gt;=Guide!$C$22,"▲ Contact  ","")&amp;IF(N(Z141)&lt;=-Guide!$C$22,"▼ Contact  ","")&amp;IF(N(AB141)&gt;=Guide!$C$23,"▲ Chase  ","")&amp;IF(N(AB141)&lt;=-Guide!$C$23,"▼ Chase  ",""))))</f>
        <v>Low PA</v>
      </c>
      <c r="AF141" s="35" t="n">
        <f aca="false">MATCH(Counts!A141,'Season Counts'!$A$2:$A$740,0)</f>
        <v>33</v>
      </c>
    </row>
    <row r="142" customFormat="false" ht="15" hidden="false" customHeight="false" outlineLevel="0" collapsed="false">
      <c r="A142" s="34" t="str">
        <f aca="false">Counts!B142</f>
        <v>ATL</v>
      </c>
      <c r="B142" s="5" t="str">
        <f aca="false">Counts!C142</f>
        <v>Ronald Acuña Jr.</v>
      </c>
      <c r="C142" s="34" t="str">
        <f aca="false">Counts!F142</f>
        <v>Aug</v>
      </c>
      <c r="D142" s="35" t="n">
        <f aca="false">IFERROR(Counts!P142,"")</f>
        <v>117</v>
      </c>
      <c r="E142" s="36" t="n">
        <f aca="false">IFERROR(Counts!R142/Counts!Q142,"")</f>
        <v>0.242990654205607</v>
      </c>
      <c r="F142" s="36" t="n">
        <f aca="false">IFERROR((Counts!R142+Counts!V142+Counts!W142)/(Counts!Q142+Counts!V142+Counts!W142+Counts!X142),"")</f>
        <v>0.307692307692308</v>
      </c>
      <c r="G142" s="36" t="n">
        <f aca="false">IFERROR((Counts!R142+Counts!S142+2*Counts!T142+3*Counts!U142)/Counts!Q142,"")</f>
        <v>0.411214953271028</v>
      </c>
      <c r="H142" s="35" t="n">
        <f aca="false">IFERROR(Counts!U142,"")</f>
        <v>5</v>
      </c>
      <c r="I142" s="36" t="n">
        <f aca="false">IFERROR(Counts!Z142/Counts!AA142,"")</f>
        <v>0.315811965811966</v>
      </c>
      <c r="J142" s="36" t="n">
        <f aca="false">IFERROR(Counts!AB142/Counts!AA142,"")</f>
        <v>0.328401709401709</v>
      </c>
      <c r="K142" s="37" t="n">
        <f aca="false">IFERROR((Counts!AB142-Counts!Z142)/Counts!AA142,"")</f>
        <v>0.0125897435897436</v>
      </c>
      <c r="L142" s="38" t="n">
        <f aca="false">IFERROR(Counts!Y142/Counts!P142,"")</f>
        <v>0.247863247863248</v>
      </c>
      <c r="M142" s="38" t="n">
        <f aca="false">IFERROR(Counts!V142/Counts!P142,"")</f>
        <v>0.0854700854700855</v>
      </c>
      <c r="N142" s="38" t="n">
        <f aca="false">IFERROR(Counts!AD142/Counts!AC142,"")</f>
        <v>0.102564102564103</v>
      </c>
      <c r="O142" s="38" t="n">
        <f aca="false">IFERROR(Counts!AE142/Counts!AC142,"")</f>
        <v>0.487179487179487</v>
      </c>
      <c r="P142" s="39" t="n">
        <f aca="false">IFERROR(Counts!AG142/Counts!AF142,"")</f>
        <v>90.5551282051282</v>
      </c>
      <c r="Q142" s="38" t="n">
        <f aca="false">IFERROR(Counts!AH142/Counts!AC142,"")</f>
        <v>0.320512820512821</v>
      </c>
      <c r="R142" s="38" t="n">
        <f aca="false">IFERROR(Counts!N142/Counts!M142,"")</f>
        <v>0.317518248175183</v>
      </c>
      <c r="S142" s="38" t="n">
        <f aca="false">IFERROR(Counts!K142/Counts!J142,"")</f>
        <v>0.765853658536585</v>
      </c>
      <c r="T142" s="38" t="n">
        <f aca="false">IFERROR(Counts!I142/Counts!H142,"")</f>
        <v>0.290983606557377</v>
      </c>
      <c r="U142" s="38" t="n">
        <f aca="false">IFERROR(1-Counts!L142/Counts!K142,"")</f>
        <v>0.796178343949045</v>
      </c>
      <c r="V142" s="39" t="n">
        <f aca="false">IFERROR(Counts!AJ142/Counts!AI142,"")</f>
        <v>76.1838095238095</v>
      </c>
      <c r="W142" s="38" t="n">
        <f aca="false">IFERROR(Counts!AK142/Counts!AI142,"")</f>
        <v>0.623809523809524</v>
      </c>
      <c r="X142" s="40" t="n">
        <f aca="false">IFERROR(Counts!O142,"")</f>
        <v>1.982</v>
      </c>
      <c r="Y142" s="36" t="n">
        <f aca="false">IFERROR(INDEX('Season Counts'!$Y$2:$Y$740,$AF142)/INDEX('Season Counts'!$X$2:$X$740,$AF142),"")</f>
        <v>0.366194860813705</v>
      </c>
      <c r="Z142" s="37" t="n">
        <f aca="false">IFERROR(J142-Y142,"")</f>
        <v>-0.0377931514119951</v>
      </c>
      <c r="AA142" s="38" t="n">
        <f aca="false">IFERROR(INDEX('Season Counts'!$K$2:$K$740,$AF142)/INDEX('Season Counts'!$J$2:$J$740,$AF142),"")</f>
        <v>0.28626320845341</v>
      </c>
      <c r="AB142" s="41" t="n">
        <f aca="false">IFERROR(R142-AA142,"")</f>
        <v>0.0312550397217723</v>
      </c>
      <c r="AC142" s="39" t="n">
        <f aca="false">IFERROR(INDEX('Season Counts'!$AG$2:$AG$740,$AF142)/INDEX('Season Counts'!$AF$2:$AF$740,$AF142),"")</f>
        <v>75.6620221948212</v>
      </c>
      <c r="AD142" s="40" t="n">
        <f aca="false">IFERROR(V142-AC142,"")</f>
        <v>0.521787328988324</v>
      </c>
      <c r="AE142" s="4" t="str">
        <f aca="false">IF(D142&lt;Guide!$C$21,"Low PA",IF(TRIM(IF(ISNUMBER(AD142),IF(N(AD142)&lt;=-Guide!$C$24,"▼ Bat Speed  ",IF(N(AD142)&gt;=Guide!$C$24,"▲ Bat Speed  ","")),"")&amp;IF(N(Z142)&gt;=Guide!$C$22,"▲ Contact  ","")&amp;IF(N(Z142)&lt;=-Guide!$C$22,"▼ Contact  ","")&amp;IF(N(AB142)&gt;=Guide!$C$23,"▲ Chase  ","")&amp;IF(N(AB142)&lt;=-Guide!$C$23,"▼ Chase  ",""))="","Stable",TRIM(IF(ISNUMBER(AD142),IF(N(AD142)&lt;=-Guide!$C$24,"▼ Bat Speed  ",IF(N(AD142)&gt;=Guide!$C$24,"▲ Bat Speed  ","")),"")&amp;IF(N(Z142)&gt;=Guide!$C$22,"▲ Contact  ","")&amp;IF(N(Z142)&lt;=-Guide!$C$22,"▼ Contact  ","")&amp;IF(N(AB142)&gt;=Guide!$C$23,"▲ Chase  ","")&amp;IF(N(AB142)&lt;=-Guide!$C$23,"▼ Chase  ",""))))</f>
        <v>Stable</v>
      </c>
      <c r="AF142" s="35" t="n">
        <f aca="false">MATCH(Counts!A142,'Season Counts'!$A$2:$A$740,0)</f>
        <v>33</v>
      </c>
    </row>
    <row r="143" customFormat="false" ht="15" hidden="false" customHeight="false" outlineLevel="0" collapsed="false">
      <c r="A143" s="34" t="str">
        <f aca="false">Counts!B143</f>
        <v>ATL</v>
      </c>
      <c r="B143" s="5" t="str">
        <f aca="false">Counts!C143</f>
        <v>Ronald Acuña Jr.</v>
      </c>
      <c r="C143" s="34" t="str">
        <f aca="false">Counts!F143</f>
        <v>Sep</v>
      </c>
      <c r="D143" s="35" t="n">
        <f aca="false">IFERROR(Counts!P143,"")</f>
        <v>95</v>
      </c>
      <c r="E143" s="36" t="n">
        <f aca="false">IFERROR(Counts!R143/Counts!Q143,"")</f>
        <v>0.306818181818182</v>
      </c>
      <c r="F143" s="36" t="n">
        <f aca="false">IFERROR((Counts!R143+Counts!V143+Counts!W143)/(Counts!Q143+Counts!V143+Counts!W143+Counts!X143),"")</f>
        <v>0.347368421052632</v>
      </c>
      <c r="G143" s="36" t="n">
        <f aca="false">IFERROR((Counts!R143+Counts!S143+2*Counts!T143+3*Counts!U143)/Counts!Q143,"")</f>
        <v>0.602272727272727</v>
      </c>
      <c r="H143" s="35" t="n">
        <f aca="false">IFERROR(Counts!U143,"")</f>
        <v>7</v>
      </c>
      <c r="I143" s="36" t="n">
        <f aca="false">IFERROR(Counts!Z143/Counts!AA143,"")</f>
        <v>0.399473684210526</v>
      </c>
      <c r="J143" s="36" t="n">
        <f aca="false">IFERROR(Counts!AB143/Counts!AA143,"")</f>
        <v>0.386673684210526</v>
      </c>
      <c r="K143" s="37" t="n">
        <f aca="false">IFERROR((Counts!AB143-Counts!Z143)/Counts!AA143,"")</f>
        <v>-0.0128</v>
      </c>
      <c r="L143" s="38" t="n">
        <f aca="false">IFERROR(Counts!Y143/Counts!P143,"")</f>
        <v>0.168421052631579</v>
      </c>
      <c r="M143" s="38" t="n">
        <f aca="false">IFERROR(Counts!V143/Counts!P143,"")</f>
        <v>0.0631578947368421</v>
      </c>
      <c r="N143" s="38" t="n">
        <f aca="false">IFERROR(Counts!AD143/Counts!AC143,"")</f>
        <v>0.136986301369863</v>
      </c>
      <c r="O143" s="38" t="n">
        <f aca="false">IFERROR(Counts!AE143/Counts!AC143,"")</f>
        <v>0.383561643835616</v>
      </c>
      <c r="P143" s="39" t="n">
        <f aca="false">IFERROR(Counts!AG143/Counts!AF143,"")</f>
        <v>87.8287671232877</v>
      </c>
      <c r="Q143" s="38" t="n">
        <f aca="false">IFERROR(Counts!AH143/Counts!AC143,"")</f>
        <v>0.424657534246575</v>
      </c>
      <c r="R143" s="38" t="n">
        <f aca="false">IFERROR(Counts!N143/Counts!M143,"")</f>
        <v>0.340909090909091</v>
      </c>
      <c r="S143" s="38" t="n">
        <f aca="false">IFERROR(Counts!K143/Counts!J143,"")</f>
        <v>0.820359281437126</v>
      </c>
      <c r="T143" s="38" t="n">
        <f aca="false">IFERROR(Counts!I143/Counts!H143,"")</f>
        <v>0.208121827411168</v>
      </c>
      <c r="U143" s="38" t="n">
        <f aca="false">IFERROR(1-Counts!L143/Counts!K143,"")</f>
        <v>0.846715328467153</v>
      </c>
      <c r="V143" s="39" t="n">
        <f aca="false">IFERROR(Counts!AJ143/Counts!AI143,"")</f>
        <v>74.6907514450867</v>
      </c>
      <c r="W143" s="38" t="n">
        <f aca="false">IFERROR(Counts!AK143/Counts!AI143,"")</f>
        <v>0.502890173410405</v>
      </c>
      <c r="X143" s="40" t="n">
        <f aca="false">IFERROR(Counts!O143,"")</f>
        <v>6.844</v>
      </c>
      <c r="Y143" s="36" t="n">
        <f aca="false">IFERROR(INDEX('Season Counts'!$Y$2:$Y$740,$AF143)/INDEX('Season Counts'!$X$2:$X$740,$AF143),"")</f>
        <v>0.366194860813705</v>
      </c>
      <c r="Z143" s="37" t="n">
        <f aca="false">IFERROR(J143-Y143,"")</f>
        <v>0.0204788233968218</v>
      </c>
      <c r="AA143" s="38" t="n">
        <f aca="false">IFERROR(INDEX('Season Counts'!$K$2:$K$740,$AF143)/INDEX('Season Counts'!$J$2:$J$740,$AF143),"")</f>
        <v>0.28626320845341</v>
      </c>
      <c r="AB143" s="41" t="n">
        <f aca="false">IFERROR(R143-AA143,"")</f>
        <v>0.0546458824556807</v>
      </c>
      <c r="AC143" s="39" t="n">
        <f aca="false">IFERROR(INDEX('Season Counts'!$AG$2:$AG$740,$AF143)/INDEX('Season Counts'!$AF$2:$AF$740,$AF143),"")</f>
        <v>75.6620221948212</v>
      </c>
      <c r="AD143" s="40" t="n">
        <f aca="false">IFERROR(V143-AC143,"")</f>
        <v>-0.971270749734501</v>
      </c>
      <c r="AE143" s="4" t="str">
        <f aca="false">IF(D143&lt;Guide!$C$21,"Low PA",IF(TRIM(IF(ISNUMBER(AD143),IF(N(AD143)&lt;=-Guide!$C$24,"▼ Bat Speed  ",IF(N(AD143)&gt;=Guide!$C$24,"▲ Bat Speed  ","")),"")&amp;IF(N(Z143)&gt;=Guide!$C$22,"▲ Contact  ","")&amp;IF(N(Z143)&lt;=-Guide!$C$22,"▼ Contact  ","")&amp;IF(N(AB143)&gt;=Guide!$C$23,"▲ Chase  ","")&amp;IF(N(AB143)&lt;=-Guide!$C$23,"▼ Chase  ",""))="","Stable",TRIM(IF(ISNUMBER(AD143),IF(N(AD143)&lt;=-Guide!$C$24,"▼ Bat Speed  ",IF(N(AD143)&gt;=Guide!$C$24,"▲ Bat Speed  ","")),"")&amp;IF(N(Z143)&gt;=Guide!$C$22,"▲ Contact  ","")&amp;IF(N(Z143)&lt;=-Guide!$C$22,"▼ Contact  ","")&amp;IF(N(AB143)&gt;=Guide!$C$23,"▲ Chase  ","")&amp;IF(N(AB143)&lt;=-Guide!$C$23,"▼ Chase  ",""))))</f>
        <v>▲ Chase</v>
      </c>
      <c r="AF143" s="35" t="n">
        <f aca="false">MATCH(Counts!A143,'Season Counts'!$A$2:$A$740,0)</f>
        <v>33</v>
      </c>
    </row>
    <row r="144" customFormat="false" ht="15" hidden="false" customHeight="false" outlineLevel="0" collapsed="false">
      <c r="A144" s="34" t="str">
        <f aca="false">Counts!B144</f>
        <v>ATL</v>
      </c>
      <c r="B144" s="5" t="str">
        <f aca="false">Counts!C144</f>
        <v>Mike Yastrzemski</v>
      </c>
      <c r="C144" s="34" t="str">
        <f aca="false">Counts!F144</f>
        <v>Mar-Apr</v>
      </c>
      <c r="D144" s="35" t="n">
        <f aca="false">IFERROR(Counts!P144,"")</f>
        <v>100</v>
      </c>
      <c r="E144" s="36" t="n">
        <f aca="false">IFERROR(Counts!R144/Counts!Q144,"")</f>
        <v>0.208791208791209</v>
      </c>
      <c r="F144" s="36" t="n">
        <f aca="false">IFERROR((Counts!R144+Counts!V144+Counts!W144)/(Counts!Q144+Counts!V144+Counts!W144+Counts!X144),"")</f>
        <v>0.28</v>
      </c>
      <c r="G144" s="36" t="n">
        <f aca="false">IFERROR((Counts!R144+Counts!S144+2*Counts!T144+3*Counts!U144)/Counts!Q144,"")</f>
        <v>0.274725274725275</v>
      </c>
      <c r="H144" s="35" t="n">
        <f aca="false">IFERROR(Counts!U144,"")</f>
        <v>0</v>
      </c>
      <c r="I144" s="36" t="n">
        <f aca="false">IFERROR(Counts!Z144/Counts!AA144,"")</f>
        <v>0.255</v>
      </c>
      <c r="J144" s="36" t="n">
        <f aca="false">IFERROR(Counts!AB144/Counts!AA144,"")</f>
        <v>0.26327</v>
      </c>
      <c r="K144" s="37" t="n">
        <f aca="false">IFERROR((Counts!AB144-Counts!Z144)/Counts!AA144,"")</f>
        <v>0.00827000000000002</v>
      </c>
      <c r="L144" s="38" t="n">
        <f aca="false">IFERROR(Counts!Y144/Counts!P144,"")</f>
        <v>0.25</v>
      </c>
      <c r="M144" s="38" t="n">
        <f aca="false">IFERROR(Counts!V144/Counts!P144,"")</f>
        <v>0.08</v>
      </c>
      <c r="N144" s="38" t="n">
        <f aca="false">IFERROR(Counts!AD144/Counts!AC144,"")</f>
        <v>0.0303030303030303</v>
      </c>
      <c r="O144" s="38" t="n">
        <f aca="false">IFERROR(Counts!AE144/Counts!AC144,"")</f>
        <v>0.393939393939394</v>
      </c>
      <c r="P144" s="39" t="n">
        <f aca="false">IFERROR(Counts!AG144/Counts!AF144,"")</f>
        <v>89.6606060606061</v>
      </c>
      <c r="Q144" s="38" t="n">
        <f aca="false">IFERROR(Counts!AH144/Counts!AC144,"")</f>
        <v>0.318181818181818</v>
      </c>
      <c r="R144" s="38" t="n">
        <f aca="false">IFERROR(Counts!N144/Counts!M144,"")</f>
        <v>0.295336787564767</v>
      </c>
      <c r="S144" s="38" t="n">
        <f aca="false">IFERROR(Counts!K144/Counts!J144,"")</f>
        <v>0.58252427184466</v>
      </c>
      <c r="T144" s="38" t="n">
        <f aca="false">IFERROR(Counts!I144/Counts!H144,"")</f>
        <v>0.231638418079096</v>
      </c>
      <c r="U144" s="38" t="n">
        <f aca="false">IFERROR(1-Counts!L144/Counts!K144,"")</f>
        <v>0.85</v>
      </c>
      <c r="V144" s="39" t="n">
        <f aca="false">IFERROR(Counts!AJ144/Counts!AI144,"")</f>
        <v>71.0546666666667</v>
      </c>
      <c r="W144" s="38" t="n">
        <f aca="false">IFERROR(Counts!AK144/Counts!AI144,"")</f>
        <v>0.0533333333333333</v>
      </c>
      <c r="X144" s="40" t="n">
        <f aca="false">IFERROR(Counts!O144,"")</f>
        <v>-4.907</v>
      </c>
      <c r="Y144" s="36" t="n">
        <f aca="false">IFERROR(INDEX('Season Counts'!$Y$2:$Y$740,$AF144)/INDEX('Season Counts'!$X$2:$X$740,$AF144),"")</f>
        <v>0.308705882352941</v>
      </c>
      <c r="Z144" s="37" t="n">
        <f aca="false">IFERROR(J144-Y144,"")</f>
        <v>-0.0454358823529412</v>
      </c>
      <c r="AA144" s="38" t="n">
        <f aca="false">IFERROR(INDEX('Season Counts'!$K$2:$K$740,$AF144)/INDEX('Season Counts'!$J$2:$J$740,$AF144),"")</f>
        <v>0.263574660633484</v>
      </c>
      <c r="AB144" s="41" t="n">
        <f aca="false">IFERROR(R144-AA144,"")</f>
        <v>0.0317621269312827</v>
      </c>
      <c r="AC144" s="39" t="n">
        <f aca="false">IFERROR(INDEX('Season Counts'!$AG$2:$AG$740,$AF144)/INDEX('Season Counts'!$AF$2:$AF$740,$AF144),"")</f>
        <v>71.4045941807044</v>
      </c>
      <c r="AD144" s="40" t="n">
        <f aca="false">IFERROR(V144-AC144,"")</f>
        <v>-0.349927514037759</v>
      </c>
      <c r="AE144" s="4" t="str">
        <f aca="false">IF(D144&lt;Guide!$C$21,"Low PA",IF(TRIM(IF(ISNUMBER(AD144),IF(N(AD144)&lt;=-Guide!$C$24,"▼ Bat Speed  ",IF(N(AD144)&gt;=Guide!$C$24,"▲ Bat Speed  ","")),"")&amp;IF(N(Z144)&gt;=Guide!$C$22,"▲ Contact  ","")&amp;IF(N(Z144)&lt;=-Guide!$C$22,"▼ Contact  ","")&amp;IF(N(AB144)&gt;=Guide!$C$23,"▲ Chase  ","")&amp;IF(N(AB144)&lt;=-Guide!$C$23,"▼ Chase  ",""))="","Stable",TRIM(IF(ISNUMBER(AD144),IF(N(AD144)&lt;=-Guide!$C$24,"▼ Bat Speed  ",IF(N(AD144)&gt;=Guide!$C$24,"▲ Bat Speed  ","")),"")&amp;IF(N(Z144)&gt;=Guide!$C$22,"▲ Contact  ","")&amp;IF(N(Z144)&lt;=-Guide!$C$22,"▼ Contact  ","")&amp;IF(N(AB144)&gt;=Guide!$C$23,"▲ Chase  ","")&amp;IF(N(AB144)&lt;=-Guide!$C$23,"▼ Chase  ",""))))</f>
        <v>▼ Contact</v>
      </c>
      <c r="AF144" s="35" t="n">
        <f aca="false">MATCH(Counts!A144,'Season Counts'!$A$2:$A$740,0)</f>
        <v>34</v>
      </c>
    </row>
    <row r="145" customFormat="false" ht="15" hidden="false" customHeight="false" outlineLevel="0" collapsed="false">
      <c r="A145" s="34" t="str">
        <f aca="false">Counts!B145</f>
        <v>ATL</v>
      </c>
      <c r="B145" s="5" t="str">
        <f aca="false">Counts!C145</f>
        <v>Mike Yastrzemski</v>
      </c>
      <c r="C145" s="34" t="str">
        <f aca="false">Counts!F145</f>
        <v>May</v>
      </c>
      <c r="D145" s="35" t="n">
        <f aca="false">IFERROR(Counts!P145,"")</f>
        <v>66</v>
      </c>
      <c r="E145" s="36" t="n">
        <f aca="false">IFERROR(Counts!R145/Counts!Q145,"")</f>
        <v>0.315789473684211</v>
      </c>
      <c r="F145" s="36" t="n">
        <f aca="false">IFERROR((Counts!R145+Counts!V145+Counts!W145)/(Counts!Q145+Counts!V145+Counts!W145+Counts!X145),"")</f>
        <v>0.409090909090909</v>
      </c>
      <c r="G145" s="36" t="n">
        <f aca="false">IFERROR((Counts!R145+Counts!S145+2*Counts!T145+3*Counts!U145)/Counts!Q145,"")</f>
        <v>0.543859649122807</v>
      </c>
      <c r="H145" s="35" t="n">
        <f aca="false">IFERROR(Counts!U145,"")</f>
        <v>3</v>
      </c>
      <c r="I145" s="36" t="n">
        <f aca="false">IFERROR(Counts!Z145/Counts!AA145,"")</f>
        <v>0.412121212121212</v>
      </c>
      <c r="J145" s="36" t="n">
        <f aca="false">IFERROR(Counts!AB145/Counts!AA145,"")</f>
        <v>0.337893939393939</v>
      </c>
      <c r="K145" s="37" t="n">
        <f aca="false">IFERROR((Counts!AB145-Counts!Z145)/Counts!AA145,"")</f>
        <v>-0.0742272727272727</v>
      </c>
      <c r="L145" s="38" t="n">
        <f aca="false">IFERROR(Counts!Y145/Counts!P145,"")</f>
        <v>0.196969696969697</v>
      </c>
      <c r="M145" s="38" t="n">
        <f aca="false">IFERROR(Counts!V145/Counts!P145,"")</f>
        <v>0.106060606060606</v>
      </c>
      <c r="N145" s="38" t="n">
        <f aca="false">IFERROR(Counts!AD145/Counts!AC145,"")</f>
        <v>0.0681818181818182</v>
      </c>
      <c r="O145" s="38" t="n">
        <f aca="false">IFERROR(Counts!AE145/Counts!AC145,"")</f>
        <v>0.363636363636364</v>
      </c>
      <c r="P145" s="39" t="n">
        <f aca="false">IFERROR(Counts!AG145/Counts!AF145,"")</f>
        <v>90.15</v>
      </c>
      <c r="Q145" s="38" t="n">
        <f aca="false">IFERROR(Counts!AH145/Counts!AC145,"")</f>
        <v>0.409090909090909</v>
      </c>
      <c r="R145" s="38" t="n">
        <f aca="false">IFERROR(Counts!N145/Counts!M145,"")</f>
        <v>0.274647887323944</v>
      </c>
      <c r="S145" s="38" t="n">
        <f aca="false">IFERROR(Counts!K145/Counts!J145,"")</f>
        <v>0.557971014492754</v>
      </c>
      <c r="T145" s="38" t="n">
        <f aca="false">IFERROR(Counts!I145/Counts!H145,"")</f>
        <v>0.181034482758621</v>
      </c>
      <c r="U145" s="38" t="n">
        <f aca="false">IFERROR(1-Counts!L145/Counts!K145,"")</f>
        <v>0.87012987012987</v>
      </c>
      <c r="V145" s="39" t="n">
        <f aca="false">IFERROR(Counts!AJ145/Counts!AI145,"")</f>
        <v>70.8281553398058</v>
      </c>
      <c r="W145" s="38" t="n">
        <f aca="false">IFERROR(Counts!AK145/Counts!AI145,"")</f>
        <v>0.0679611650485437</v>
      </c>
      <c r="X145" s="40" t="n">
        <f aca="false">IFERROR(Counts!O145,"")</f>
        <v>5.393</v>
      </c>
      <c r="Y145" s="36" t="n">
        <f aca="false">IFERROR(INDEX('Season Counts'!$Y$2:$Y$740,$AF145)/INDEX('Season Counts'!$X$2:$X$740,$AF145),"")</f>
        <v>0.308705882352941</v>
      </c>
      <c r="Z145" s="37" t="n">
        <f aca="false">IFERROR(J145-Y145,"")</f>
        <v>0.0291880570409982</v>
      </c>
      <c r="AA145" s="38" t="n">
        <f aca="false">IFERROR(INDEX('Season Counts'!$K$2:$K$740,$AF145)/INDEX('Season Counts'!$J$2:$J$740,$AF145),"")</f>
        <v>0.263574660633484</v>
      </c>
      <c r="AB145" s="41" t="n">
        <f aca="false">IFERROR(R145-AA145,"")</f>
        <v>0.0110732266904595</v>
      </c>
      <c r="AC145" s="39" t="n">
        <f aca="false">IFERROR(INDEX('Season Counts'!$AG$2:$AG$740,$AF145)/INDEX('Season Counts'!$AF$2:$AF$740,$AF145),"")</f>
        <v>71.4045941807044</v>
      </c>
      <c r="AD145" s="40" t="n">
        <f aca="false">IFERROR(V145-AC145,"")</f>
        <v>-0.576438840898604</v>
      </c>
      <c r="AE145" s="4" t="str">
        <f aca="false">IF(D145&lt;Guide!$C$21,"Low PA",IF(TRIM(IF(ISNUMBER(AD145),IF(N(AD145)&lt;=-Guide!$C$24,"▼ Bat Speed  ",IF(N(AD145)&gt;=Guide!$C$24,"▲ Bat Speed  ","")),"")&amp;IF(N(Z145)&gt;=Guide!$C$22,"▲ Contact  ","")&amp;IF(N(Z145)&lt;=-Guide!$C$22,"▼ Contact  ","")&amp;IF(N(AB145)&gt;=Guide!$C$23,"▲ Chase  ","")&amp;IF(N(AB145)&lt;=-Guide!$C$23,"▼ Chase  ",""))="","Stable",TRIM(IF(ISNUMBER(AD145),IF(N(AD145)&lt;=-Guide!$C$24,"▼ Bat Speed  ",IF(N(AD145)&gt;=Guide!$C$24,"▲ Bat Speed  ","")),"")&amp;IF(N(Z145)&gt;=Guide!$C$22,"▲ Contact  ","")&amp;IF(N(Z145)&lt;=-Guide!$C$22,"▼ Contact  ","")&amp;IF(N(AB145)&gt;=Guide!$C$23,"▲ Chase  ","")&amp;IF(N(AB145)&lt;=-Guide!$C$23,"▼ Chase  ",""))))</f>
        <v>Stable</v>
      </c>
      <c r="AF145" s="35" t="n">
        <f aca="false">MATCH(Counts!A145,'Season Counts'!$A$2:$A$740,0)</f>
        <v>34</v>
      </c>
    </row>
    <row r="146" customFormat="false" ht="15" hidden="false" customHeight="false" outlineLevel="0" collapsed="false">
      <c r="A146" s="34" t="str">
        <f aca="false">Counts!B146</f>
        <v>ATL</v>
      </c>
      <c r="B146" s="5" t="str">
        <f aca="false">Counts!C146</f>
        <v>Mike Yastrzemski</v>
      </c>
      <c r="C146" s="34" t="str">
        <f aca="false">Counts!F146</f>
        <v>Jun</v>
      </c>
      <c r="D146" s="35" t="n">
        <f aca="false">IFERROR(Counts!P146,"")</f>
        <v>61</v>
      </c>
      <c r="E146" s="36" t="n">
        <f aca="false">IFERROR(Counts!R146/Counts!Q146,"")</f>
        <v>0.148148148148148</v>
      </c>
      <c r="F146" s="36" t="n">
        <f aca="false">IFERROR((Counts!R146+Counts!V146+Counts!W146)/(Counts!Q146+Counts!V146+Counts!W146+Counts!X146),"")</f>
        <v>0.245901639344262</v>
      </c>
      <c r="G146" s="36" t="n">
        <f aca="false">IFERROR((Counts!R146+Counts!S146+2*Counts!T146+3*Counts!U146)/Counts!Q146,"")</f>
        <v>0.222222222222222</v>
      </c>
      <c r="H146" s="35" t="n">
        <f aca="false">IFERROR(Counts!U146,"")</f>
        <v>1</v>
      </c>
      <c r="I146" s="36" t="n">
        <f aca="false">IFERROR(Counts!Z146/Counts!AA146,"")</f>
        <v>0.222131147540984</v>
      </c>
      <c r="J146" s="36" t="n">
        <f aca="false">IFERROR(Counts!AB146/Counts!AA146,"")</f>
        <v>0.268</v>
      </c>
      <c r="K146" s="37" t="n">
        <f aca="false">IFERROR((Counts!AB146-Counts!Z146)/Counts!AA146,"")</f>
        <v>0.0458688524590164</v>
      </c>
      <c r="L146" s="38" t="n">
        <f aca="false">IFERROR(Counts!Y146/Counts!P146,"")</f>
        <v>0.278688524590164</v>
      </c>
      <c r="M146" s="38" t="n">
        <f aca="false">IFERROR(Counts!V146/Counts!P146,"")</f>
        <v>0.0983606557377049</v>
      </c>
      <c r="N146" s="38" t="n">
        <f aca="false">IFERROR(Counts!AD146/Counts!AC146,"")</f>
        <v>0.027027027027027</v>
      </c>
      <c r="O146" s="38" t="n">
        <f aca="false">IFERROR(Counts!AE146/Counts!AC146,"")</f>
        <v>0.567567567567568</v>
      </c>
      <c r="P146" s="39" t="n">
        <f aca="false">IFERROR(Counts!AG146/Counts!AF146,"")</f>
        <v>90.1513513513514</v>
      </c>
      <c r="Q146" s="38" t="n">
        <f aca="false">IFERROR(Counts!AH146/Counts!AC146,"")</f>
        <v>0.351351351351351</v>
      </c>
      <c r="R146" s="38" t="n">
        <f aca="false">IFERROR(Counts!N146/Counts!M146,"")</f>
        <v>0.228571428571429</v>
      </c>
      <c r="S146" s="38" t="n">
        <f aca="false">IFERROR(Counts!K146/Counts!J146,"")</f>
        <v>0.525179856115108</v>
      </c>
      <c r="T146" s="38" t="n">
        <f aca="false">IFERROR(Counts!I146/Counts!H146,"")</f>
        <v>0.20952380952381</v>
      </c>
      <c r="U146" s="38" t="n">
        <f aca="false">IFERROR(1-Counts!L146/Counts!K146,"")</f>
        <v>0.89041095890411</v>
      </c>
      <c r="V146" s="39" t="n">
        <f aca="false">IFERROR(Counts!AJ146/Counts!AI146,"")</f>
        <v>71.6969387755102</v>
      </c>
      <c r="W146" s="38" t="n">
        <f aca="false">IFERROR(Counts!AK146/Counts!AI146,"")</f>
        <v>0.142857142857143</v>
      </c>
      <c r="X146" s="40" t="n">
        <f aca="false">IFERROR(Counts!O146,"")</f>
        <v>-6.192</v>
      </c>
      <c r="Y146" s="36" t="n">
        <f aca="false">IFERROR(INDEX('Season Counts'!$Y$2:$Y$740,$AF146)/INDEX('Season Counts'!$X$2:$X$740,$AF146),"")</f>
        <v>0.308705882352941</v>
      </c>
      <c r="Z146" s="37" t="n">
        <f aca="false">IFERROR(J146-Y146,"")</f>
        <v>-0.0407058823529412</v>
      </c>
      <c r="AA146" s="38" t="n">
        <f aca="false">IFERROR(INDEX('Season Counts'!$K$2:$K$740,$AF146)/INDEX('Season Counts'!$J$2:$J$740,$AF146),"")</f>
        <v>0.263574660633484</v>
      </c>
      <c r="AB146" s="41" t="n">
        <f aca="false">IFERROR(R146-AA146,"")</f>
        <v>-0.0350032320620556</v>
      </c>
      <c r="AC146" s="39" t="n">
        <f aca="false">IFERROR(INDEX('Season Counts'!$AG$2:$AG$740,$AF146)/INDEX('Season Counts'!$AF$2:$AF$740,$AF146),"")</f>
        <v>71.4045941807044</v>
      </c>
      <c r="AD146" s="40" t="n">
        <f aca="false">IFERROR(V146-AC146,"")</f>
        <v>0.292344594805769</v>
      </c>
      <c r="AE146" s="4" t="str">
        <f aca="false">IF(D146&lt;Guide!$C$21,"Low PA",IF(TRIM(IF(ISNUMBER(AD146),IF(N(AD146)&lt;=-Guide!$C$24,"▼ Bat Speed  ",IF(N(AD146)&gt;=Guide!$C$24,"▲ Bat Speed  ","")),"")&amp;IF(N(Z146)&gt;=Guide!$C$22,"▲ Contact  ","")&amp;IF(N(Z146)&lt;=-Guide!$C$22,"▼ Contact  ","")&amp;IF(N(AB146)&gt;=Guide!$C$23,"▲ Chase  ","")&amp;IF(N(AB146)&lt;=-Guide!$C$23,"▼ Chase  ",""))="","Stable",TRIM(IF(ISNUMBER(AD146),IF(N(AD146)&lt;=-Guide!$C$24,"▼ Bat Speed  ",IF(N(AD146)&gt;=Guide!$C$24,"▲ Bat Speed  ","")),"")&amp;IF(N(Z146)&gt;=Guide!$C$22,"▲ Contact  ","")&amp;IF(N(Z146)&lt;=-Guide!$C$22,"▼ Contact  ","")&amp;IF(N(AB146)&gt;=Guide!$C$23,"▲ Chase  ","")&amp;IF(N(AB146)&lt;=-Guide!$C$23,"▼ Chase  ",""))))</f>
        <v>▼ Contact</v>
      </c>
      <c r="AF146" s="35" t="n">
        <f aca="false">MATCH(Counts!A146,'Season Counts'!$A$2:$A$740,0)</f>
        <v>34</v>
      </c>
    </row>
    <row r="147" customFormat="false" ht="15" hidden="false" customHeight="false" outlineLevel="0" collapsed="false">
      <c r="A147" s="34" t="str">
        <f aca="false">Counts!B147</f>
        <v>ATL</v>
      </c>
      <c r="B147" s="5" t="str">
        <f aca="false">Counts!C147</f>
        <v>Mike Yastrzemski</v>
      </c>
      <c r="C147" s="34" t="str">
        <f aca="false">Counts!F147</f>
        <v>Jul</v>
      </c>
      <c r="D147" s="35" t="n">
        <f aca="false">IFERROR(Counts!P147,"")</f>
        <v>54</v>
      </c>
      <c r="E147" s="36" t="n">
        <f aca="false">IFERROR(Counts!R147/Counts!Q147,"")</f>
        <v>0.239130434782609</v>
      </c>
      <c r="F147" s="36" t="n">
        <f aca="false">IFERROR((Counts!R147+Counts!V147+Counts!W147)/(Counts!Q147+Counts!V147+Counts!W147+Counts!X147),"")</f>
        <v>0.333333333333333</v>
      </c>
      <c r="G147" s="36" t="n">
        <f aca="false">IFERROR((Counts!R147+Counts!S147+2*Counts!T147+3*Counts!U147)/Counts!Q147,"")</f>
        <v>0.478260869565217</v>
      </c>
      <c r="H147" s="35" t="n">
        <f aca="false">IFERROR(Counts!U147,"")</f>
        <v>3</v>
      </c>
      <c r="I147" s="36" t="n">
        <f aca="false">IFERROR(Counts!Z147/Counts!AA147,"")</f>
        <v>0.348148148148148</v>
      </c>
      <c r="J147" s="36" t="n">
        <f aca="false">IFERROR(Counts!AB147/Counts!AA147,"")</f>
        <v>0.354592592592593</v>
      </c>
      <c r="K147" s="37" t="n">
        <f aca="false">IFERROR((Counts!AB147-Counts!Z147)/Counts!AA147,"")</f>
        <v>0.00644444444444443</v>
      </c>
      <c r="L147" s="38" t="n">
        <f aca="false">IFERROR(Counts!Y147/Counts!P147,"")</f>
        <v>0.259259259259259</v>
      </c>
      <c r="M147" s="38" t="n">
        <f aca="false">IFERROR(Counts!V147/Counts!P147,"")</f>
        <v>0.12962962962963</v>
      </c>
      <c r="N147" s="38" t="n">
        <f aca="false">IFERROR(Counts!AD147/Counts!AC147,"")</f>
        <v>0.181818181818182</v>
      </c>
      <c r="O147" s="38" t="n">
        <f aca="false">IFERROR(Counts!AE147/Counts!AC147,"")</f>
        <v>0.454545454545455</v>
      </c>
      <c r="P147" s="39" t="n">
        <f aca="false">IFERROR(Counts!AG147/Counts!AF147,"")</f>
        <v>88.739393939394</v>
      </c>
      <c r="Q147" s="38" t="n">
        <f aca="false">IFERROR(Counts!AH147/Counts!AC147,"")</f>
        <v>0.393939393939394</v>
      </c>
      <c r="R147" s="38" t="n">
        <f aca="false">IFERROR(Counts!N147/Counts!M147,"")</f>
        <v>0.259842519685039</v>
      </c>
      <c r="S147" s="38" t="n">
        <f aca="false">IFERROR(Counts!K147/Counts!J147,"")</f>
        <v>0.619047619047619</v>
      </c>
      <c r="T147" s="38" t="n">
        <f aca="false">IFERROR(Counts!I147/Counts!H147,"")</f>
        <v>0.23469387755102</v>
      </c>
      <c r="U147" s="38" t="n">
        <f aca="false">IFERROR(1-Counts!L147/Counts!K147,"")</f>
        <v>0.876923076923077</v>
      </c>
      <c r="V147" s="39" t="n">
        <f aca="false">IFERROR(Counts!AJ147/Counts!AI147,"")</f>
        <v>71.7786516853933</v>
      </c>
      <c r="W147" s="38" t="n">
        <f aca="false">IFERROR(Counts!AK147/Counts!AI147,"")</f>
        <v>0.0674157303370787</v>
      </c>
      <c r="X147" s="40" t="n">
        <f aca="false">IFERROR(Counts!O147,"")</f>
        <v>2.02</v>
      </c>
      <c r="Y147" s="36" t="n">
        <f aca="false">IFERROR(INDEX('Season Counts'!$Y$2:$Y$740,$AF147)/INDEX('Season Counts'!$X$2:$X$740,$AF147),"")</f>
        <v>0.308705882352941</v>
      </c>
      <c r="Z147" s="37" t="n">
        <f aca="false">IFERROR(J147-Y147,"")</f>
        <v>0.0458867102396514</v>
      </c>
      <c r="AA147" s="38" t="n">
        <f aca="false">IFERROR(INDEX('Season Counts'!$K$2:$K$740,$AF147)/INDEX('Season Counts'!$J$2:$J$740,$AF147),"")</f>
        <v>0.263574660633484</v>
      </c>
      <c r="AB147" s="41" t="n">
        <f aca="false">IFERROR(R147-AA147,"")</f>
        <v>-0.00373214094844482</v>
      </c>
      <c r="AC147" s="39" t="n">
        <f aca="false">IFERROR(INDEX('Season Counts'!$AG$2:$AG$740,$AF147)/INDEX('Season Counts'!$AF$2:$AF$740,$AF147),"")</f>
        <v>71.4045941807044</v>
      </c>
      <c r="AD147" s="40" t="n">
        <f aca="false">IFERROR(V147-AC147,"")</f>
        <v>0.374057504688821</v>
      </c>
      <c r="AE147" s="4" t="str">
        <f aca="false">IF(D147&lt;Guide!$C$21,"Low PA",IF(TRIM(IF(ISNUMBER(AD147),IF(N(AD147)&lt;=-Guide!$C$24,"▼ Bat Speed  ",IF(N(AD147)&gt;=Guide!$C$24,"▲ Bat Speed  ","")),"")&amp;IF(N(Z147)&gt;=Guide!$C$22,"▲ Contact  ","")&amp;IF(N(Z147)&lt;=-Guide!$C$22,"▼ Contact  ","")&amp;IF(N(AB147)&gt;=Guide!$C$23,"▲ Chase  ","")&amp;IF(N(AB147)&lt;=-Guide!$C$23,"▼ Chase  ",""))="","Stable",TRIM(IF(ISNUMBER(AD147),IF(N(AD147)&lt;=-Guide!$C$24,"▼ Bat Speed  ",IF(N(AD147)&gt;=Guide!$C$24,"▲ Bat Speed  ","")),"")&amp;IF(N(Z147)&gt;=Guide!$C$22,"▲ Contact  ","")&amp;IF(N(Z147)&lt;=-Guide!$C$22,"▼ Contact  ","")&amp;IF(N(AB147)&gt;=Guide!$C$23,"▲ Chase  ","")&amp;IF(N(AB147)&lt;=-Guide!$C$23,"▼ Chase  ",""))))</f>
        <v>▲ Contact</v>
      </c>
      <c r="AF147" s="35" t="n">
        <f aca="false">MATCH(Counts!A147,'Season Counts'!$A$2:$A$740,0)</f>
        <v>34</v>
      </c>
    </row>
    <row r="148" customFormat="false" ht="15" hidden="false" customHeight="false" outlineLevel="0" collapsed="false">
      <c r="A148" s="34" t="str">
        <f aca="false">Counts!B148</f>
        <v>ATL</v>
      </c>
      <c r="B148" s="5" t="str">
        <f aca="false">Counts!C148</f>
        <v>Mike Yastrzemski</v>
      </c>
      <c r="C148" s="34" t="str">
        <f aca="false">Counts!F148</f>
        <v>Aug</v>
      </c>
      <c r="D148" s="35" t="n">
        <f aca="false">IFERROR(Counts!P148,"")</f>
        <v>65</v>
      </c>
      <c r="E148" s="36" t="n">
        <f aca="false">IFERROR(Counts!R148/Counts!Q148,"")</f>
        <v>0.206896551724138</v>
      </c>
      <c r="F148" s="36" t="n">
        <f aca="false">IFERROR((Counts!R148+Counts!V148+Counts!W148)/(Counts!Q148+Counts!V148+Counts!W148+Counts!X148),"")</f>
        <v>0.276923076923077</v>
      </c>
      <c r="G148" s="36" t="n">
        <f aca="false">IFERROR((Counts!R148+Counts!S148+2*Counts!T148+3*Counts!U148)/Counts!Q148,"")</f>
        <v>0.396551724137931</v>
      </c>
      <c r="H148" s="35" t="n">
        <f aca="false">IFERROR(Counts!U148,"")</f>
        <v>2</v>
      </c>
      <c r="I148" s="36" t="n">
        <f aca="false">IFERROR(Counts!Z148/Counts!AA148,"")</f>
        <v>0.291538461538462</v>
      </c>
      <c r="J148" s="36" t="n">
        <f aca="false">IFERROR(Counts!AB148/Counts!AA148,"")</f>
        <v>0.344107692307692</v>
      </c>
      <c r="K148" s="37" t="n">
        <f aca="false">IFERROR((Counts!AB148-Counts!Z148)/Counts!AA148,"")</f>
        <v>0.0525692307692308</v>
      </c>
      <c r="L148" s="38" t="n">
        <f aca="false">IFERROR(Counts!Y148/Counts!P148,"")</f>
        <v>0.246153846153846</v>
      </c>
      <c r="M148" s="38" t="n">
        <f aca="false">IFERROR(Counts!V148/Counts!P148,"")</f>
        <v>0.0923076923076923</v>
      </c>
      <c r="N148" s="38" t="n">
        <f aca="false">IFERROR(Counts!AD148/Counts!AC148,"")</f>
        <v>0.0697674418604651</v>
      </c>
      <c r="O148" s="38" t="n">
        <f aca="false">IFERROR(Counts!AE148/Counts!AC148,"")</f>
        <v>0.465116279069767</v>
      </c>
      <c r="P148" s="39" t="n">
        <f aca="false">IFERROR(Counts!AG148/Counts!AF148,"")</f>
        <v>92.6790697674419</v>
      </c>
      <c r="Q148" s="38" t="n">
        <f aca="false">IFERROR(Counts!AH148/Counts!AC148,"")</f>
        <v>0.348837209302326</v>
      </c>
      <c r="R148" s="38" t="n">
        <f aca="false">IFERROR(Counts!N148/Counts!M148,"")</f>
        <v>0.226277372262774</v>
      </c>
      <c r="S148" s="38" t="n">
        <f aca="false">IFERROR(Counts!K148/Counts!J148,"")</f>
        <v>0.65625</v>
      </c>
      <c r="T148" s="38" t="n">
        <f aca="false">IFERROR(Counts!I148/Counts!H148,"")</f>
        <v>0.191304347826087</v>
      </c>
      <c r="U148" s="38" t="n">
        <f aca="false">IFERROR(1-Counts!L148/Counts!K148,"")</f>
        <v>0.869047619047619</v>
      </c>
      <c r="V148" s="39" t="n">
        <f aca="false">IFERROR(Counts!AJ148/Counts!AI148,"")</f>
        <v>71.8774509803922</v>
      </c>
      <c r="W148" s="38" t="n">
        <f aca="false">IFERROR(Counts!AK148/Counts!AI148,"")</f>
        <v>0.0784313725490196</v>
      </c>
      <c r="X148" s="40" t="n">
        <f aca="false">IFERROR(Counts!O148,"")</f>
        <v>-2.494</v>
      </c>
      <c r="Y148" s="36" t="n">
        <f aca="false">IFERROR(INDEX('Season Counts'!$Y$2:$Y$740,$AF148)/INDEX('Season Counts'!$X$2:$X$740,$AF148),"")</f>
        <v>0.308705882352941</v>
      </c>
      <c r="Z148" s="37" t="n">
        <f aca="false">IFERROR(J148-Y148,"")</f>
        <v>0.0354018099547512</v>
      </c>
      <c r="AA148" s="38" t="n">
        <f aca="false">IFERROR(INDEX('Season Counts'!$K$2:$K$740,$AF148)/INDEX('Season Counts'!$J$2:$J$740,$AF148),"")</f>
        <v>0.263574660633484</v>
      </c>
      <c r="AB148" s="41" t="n">
        <f aca="false">IFERROR(R148-AA148,"")</f>
        <v>-0.0372972883707104</v>
      </c>
      <c r="AC148" s="39" t="n">
        <f aca="false">IFERROR(INDEX('Season Counts'!$AG$2:$AG$740,$AF148)/INDEX('Season Counts'!$AF$2:$AF$740,$AF148),"")</f>
        <v>71.4045941807044</v>
      </c>
      <c r="AD148" s="40" t="n">
        <f aca="false">IFERROR(V148-AC148,"")</f>
        <v>0.472856799687719</v>
      </c>
      <c r="AE148" s="4" t="str">
        <f aca="false">IF(D148&lt;Guide!$C$21,"Low PA",IF(TRIM(IF(ISNUMBER(AD148),IF(N(AD148)&lt;=-Guide!$C$24,"▼ Bat Speed  ",IF(N(AD148)&gt;=Guide!$C$24,"▲ Bat Speed  ","")),"")&amp;IF(N(Z148)&gt;=Guide!$C$22,"▲ Contact  ","")&amp;IF(N(Z148)&lt;=-Guide!$C$22,"▼ Contact  ","")&amp;IF(N(AB148)&gt;=Guide!$C$23,"▲ Chase  ","")&amp;IF(N(AB148)&lt;=-Guide!$C$23,"▼ Chase  ",""))="","Stable",TRIM(IF(ISNUMBER(AD148),IF(N(AD148)&lt;=-Guide!$C$24,"▼ Bat Speed  ",IF(N(AD148)&gt;=Guide!$C$24,"▲ Bat Speed  ","")),"")&amp;IF(N(Z148)&gt;=Guide!$C$22,"▲ Contact  ","")&amp;IF(N(Z148)&lt;=-Guide!$C$22,"▼ Contact  ","")&amp;IF(N(AB148)&gt;=Guide!$C$23,"▲ Chase  ","")&amp;IF(N(AB148)&lt;=-Guide!$C$23,"▼ Chase  ",""))))</f>
        <v>Stable</v>
      </c>
      <c r="AF148" s="35" t="n">
        <f aca="false">MATCH(Counts!A148,'Season Counts'!$A$2:$A$740,0)</f>
        <v>34</v>
      </c>
    </row>
    <row r="149" customFormat="false" ht="15" hidden="false" customHeight="false" outlineLevel="0" collapsed="false">
      <c r="A149" s="34" t="str">
        <f aca="false">Counts!B149</f>
        <v>ATL</v>
      </c>
      <c r="B149" s="5" t="str">
        <f aca="false">Counts!C149</f>
        <v>Mike Yastrzemski</v>
      </c>
      <c r="C149" s="34" t="str">
        <f aca="false">Counts!F149</f>
        <v>Sep</v>
      </c>
      <c r="D149" s="35" t="n">
        <f aca="false">IFERROR(Counts!P149,"")</f>
        <v>62</v>
      </c>
      <c r="E149" s="36" t="n">
        <f aca="false">IFERROR(Counts!R149/Counts!Q149,"")</f>
        <v>0.236363636363636</v>
      </c>
      <c r="F149" s="36" t="n">
        <f aca="false">IFERROR((Counts!R149+Counts!V149+Counts!W149)/(Counts!Q149+Counts!V149+Counts!W149+Counts!X149),"")</f>
        <v>0.32258064516129</v>
      </c>
      <c r="G149" s="36" t="n">
        <f aca="false">IFERROR((Counts!R149+Counts!S149+2*Counts!T149+3*Counts!U149)/Counts!Q149,"")</f>
        <v>0.436363636363636</v>
      </c>
      <c r="H149" s="35" t="n">
        <f aca="false">IFERROR(Counts!U149,"")</f>
        <v>3</v>
      </c>
      <c r="I149" s="36" t="n">
        <f aca="false">IFERROR(Counts!Z149/Counts!AA149,"")</f>
        <v>0.332258064516129</v>
      </c>
      <c r="J149" s="36" t="n">
        <f aca="false">IFERROR(Counts!AB149/Counts!AA149,"")</f>
        <v>0.313887096774194</v>
      </c>
      <c r="K149" s="37" t="n">
        <f aca="false">IFERROR((Counts!AB149-Counts!Z149)/Counts!AA149,"")</f>
        <v>-0.0183709677419355</v>
      </c>
      <c r="L149" s="38" t="n">
        <f aca="false">IFERROR(Counts!Y149/Counts!P149,"")</f>
        <v>0.209677419354839</v>
      </c>
      <c r="M149" s="38" t="n">
        <f aca="false">IFERROR(Counts!V149/Counts!P149,"")</f>
        <v>0.112903225806452</v>
      </c>
      <c r="N149" s="38" t="n">
        <f aca="false">IFERROR(Counts!AD149/Counts!AC149,"")</f>
        <v>0.0714285714285714</v>
      </c>
      <c r="O149" s="38" t="n">
        <f aca="false">IFERROR(Counts!AE149/Counts!AC149,"")</f>
        <v>0.380952380952381</v>
      </c>
      <c r="P149" s="39" t="n">
        <f aca="false">IFERROR(Counts!AG149/Counts!AF149,"")</f>
        <v>87.1976190476191</v>
      </c>
      <c r="Q149" s="38" t="n">
        <f aca="false">IFERROR(Counts!AH149/Counts!AC149,"")</f>
        <v>0.261904761904762</v>
      </c>
      <c r="R149" s="38" t="n">
        <f aca="false">IFERROR(Counts!N149/Counts!M149,"")</f>
        <v>0.282758620689655</v>
      </c>
      <c r="S149" s="38" t="n">
        <f aca="false">IFERROR(Counts!K149/Counts!J149,"")</f>
        <v>0.647058823529412</v>
      </c>
      <c r="T149" s="38" t="n">
        <f aca="false">IFERROR(Counts!I149/Counts!H149,"")</f>
        <v>0.193798449612403</v>
      </c>
      <c r="U149" s="38" t="n">
        <f aca="false">IFERROR(1-Counts!L149/Counts!K149,"")</f>
        <v>0.840909090909091</v>
      </c>
      <c r="V149" s="39" t="n">
        <f aca="false">IFERROR(Counts!AJ149/Counts!AI149,"")</f>
        <v>71.4198198198198</v>
      </c>
      <c r="W149" s="38" t="n">
        <f aca="false">IFERROR(Counts!AK149/Counts!AI149,"")</f>
        <v>0.126126126126126</v>
      </c>
      <c r="X149" s="40" t="n">
        <f aca="false">IFERROR(Counts!O149,"")</f>
        <v>1.799</v>
      </c>
      <c r="Y149" s="36" t="n">
        <f aca="false">IFERROR(INDEX('Season Counts'!$Y$2:$Y$740,$AF149)/INDEX('Season Counts'!$X$2:$X$740,$AF149),"")</f>
        <v>0.308705882352941</v>
      </c>
      <c r="Z149" s="37" t="n">
        <f aca="false">IFERROR(J149-Y149,"")</f>
        <v>0.00518121442125236</v>
      </c>
      <c r="AA149" s="38" t="n">
        <f aca="false">IFERROR(INDEX('Season Counts'!$K$2:$K$740,$AF149)/INDEX('Season Counts'!$J$2:$J$740,$AF149),"")</f>
        <v>0.263574660633484</v>
      </c>
      <c r="AB149" s="41" t="n">
        <f aca="false">IFERROR(R149-AA149,"")</f>
        <v>0.019183960056171</v>
      </c>
      <c r="AC149" s="39" t="n">
        <f aca="false">IFERROR(INDEX('Season Counts'!$AG$2:$AG$740,$AF149)/INDEX('Season Counts'!$AF$2:$AF$740,$AF149),"")</f>
        <v>71.4045941807044</v>
      </c>
      <c r="AD149" s="40" t="n">
        <f aca="false">IFERROR(V149-AC149,"")</f>
        <v>0.0152256391153855</v>
      </c>
      <c r="AE149" s="4" t="str">
        <f aca="false">IF(D149&lt;Guide!$C$21,"Low PA",IF(TRIM(IF(ISNUMBER(AD149),IF(N(AD149)&lt;=-Guide!$C$24,"▼ Bat Speed  ",IF(N(AD149)&gt;=Guide!$C$24,"▲ Bat Speed  ","")),"")&amp;IF(N(Z149)&gt;=Guide!$C$22,"▲ Contact  ","")&amp;IF(N(Z149)&lt;=-Guide!$C$22,"▼ Contact  ","")&amp;IF(N(AB149)&gt;=Guide!$C$23,"▲ Chase  ","")&amp;IF(N(AB149)&lt;=-Guide!$C$23,"▼ Chase  ",""))="","Stable",TRIM(IF(ISNUMBER(AD149),IF(N(AD149)&lt;=-Guide!$C$24,"▼ Bat Speed  ",IF(N(AD149)&gt;=Guide!$C$24,"▲ Bat Speed  ","")),"")&amp;IF(N(Z149)&gt;=Guide!$C$22,"▲ Contact  ","")&amp;IF(N(Z149)&lt;=-Guide!$C$22,"▼ Contact  ","")&amp;IF(N(AB149)&gt;=Guide!$C$23,"▲ Chase  ","")&amp;IF(N(AB149)&lt;=-Guide!$C$23,"▼ Chase  ",""))))</f>
        <v>Stable</v>
      </c>
      <c r="AF149" s="35" t="n">
        <f aca="false">MATCH(Counts!A149,'Season Counts'!$A$2:$A$740,0)</f>
        <v>34</v>
      </c>
    </row>
    <row r="150" customFormat="false" ht="15" hidden="false" customHeight="false" outlineLevel="0" collapsed="false">
      <c r="A150" s="34" t="str">
        <f aca="false">Counts!B150</f>
        <v>ATL</v>
      </c>
      <c r="B150" s="5" t="str">
        <f aca="false">Counts!C150</f>
        <v>Dominic Smith</v>
      </c>
      <c r="C150" s="34" t="str">
        <f aca="false">Counts!F150</f>
        <v>Mar-Apr</v>
      </c>
      <c r="D150" s="35" t="n">
        <f aca="false">IFERROR(Counts!P150,"")</f>
        <v>71</v>
      </c>
      <c r="E150" s="36" t="n">
        <f aca="false">IFERROR(Counts!R150/Counts!Q150,"")</f>
        <v>0.338461538461539</v>
      </c>
      <c r="F150" s="36" t="n">
        <f aca="false">IFERROR((Counts!R150+Counts!V150+Counts!W150)/(Counts!Q150+Counts!V150+Counts!W150+Counts!X150),"")</f>
        <v>0.371428571428571</v>
      </c>
      <c r="G150" s="36" t="n">
        <f aca="false">IFERROR((Counts!R150+Counts!S150+2*Counts!T150+3*Counts!U150)/Counts!Q150,"")</f>
        <v>0.553846153846154</v>
      </c>
      <c r="H150" s="35" t="n">
        <f aca="false">IFERROR(Counts!U150,"")</f>
        <v>4</v>
      </c>
      <c r="I150" s="36" t="n">
        <f aca="false">IFERROR(Counts!Z150/Counts!AA150,"")</f>
        <v>0.395714285714286</v>
      </c>
      <c r="J150" s="36" t="n">
        <f aca="false">IFERROR(Counts!AB150/Counts!AA150,"")</f>
        <v>0.393471428571429</v>
      </c>
      <c r="K150" s="37" t="n">
        <f aca="false">IFERROR((Counts!AB150-Counts!Z150)/Counts!AA150,"")</f>
        <v>-0.00224285714285714</v>
      </c>
      <c r="L150" s="38" t="n">
        <f aca="false">IFERROR(Counts!Y150/Counts!P150,"")</f>
        <v>0.126760563380282</v>
      </c>
      <c r="M150" s="38" t="n">
        <f aca="false">IFERROR(Counts!V150/Counts!P150,"")</f>
        <v>0.0422535211267606</v>
      </c>
      <c r="N150" s="38" t="n">
        <f aca="false">IFERROR(Counts!AD150/Counts!AC150,"")</f>
        <v>0.0862068965517241</v>
      </c>
      <c r="O150" s="38" t="n">
        <f aca="false">IFERROR(Counts!AE150/Counts!AC150,"")</f>
        <v>0.379310344827586</v>
      </c>
      <c r="P150" s="39" t="n">
        <f aca="false">IFERROR(Counts!AG150/Counts!AF150,"")</f>
        <v>88.5155172413793</v>
      </c>
      <c r="Q150" s="38" t="n">
        <f aca="false">IFERROR(Counts!AH150/Counts!AC150,"")</f>
        <v>0.431034482758621</v>
      </c>
      <c r="R150" s="38" t="n">
        <f aca="false">IFERROR(Counts!N150/Counts!M150,"")</f>
        <v>0.414634146341463</v>
      </c>
      <c r="S150" s="38" t="n">
        <f aca="false">IFERROR(Counts!K150/Counts!J150,"")</f>
        <v>0.701612903225807</v>
      </c>
      <c r="T150" s="38" t="n">
        <f aca="false">IFERROR(Counts!I150/Counts!H150,"")</f>
        <v>0.188405797101449</v>
      </c>
      <c r="U150" s="38" t="n">
        <f aca="false">IFERROR(1-Counts!L150/Counts!K150,"")</f>
        <v>0.896551724137931</v>
      </c>
      <c r="V150" s="39" t="n">
        <f aca="false">IFERROR(Counts!AJ150/Counts!AI150,"")</f>
        <v>68.3875</v>
      </c>
      <c r="W150" s="38" t="n">
        <f aca="false">IFERROR(Counts!AK150/Counts!AI150,"")</f>
        <v>0.0666666666666667</v>
      </c>
      <c r="X150" s="40" t="n">
        <f aca="false">IFERROR(Counts!O150,"")</f>
        <v>3.679</v>
      </c>
      <c r="Y150" s="36" t="n">
        <f aca="false">IFERROR(INDEX('Season Counts'!$Y$2:$Y$740,$AF150)/INDEX('Season Counts'!$X$2:$X$740,$AF150),"")</f>
        <v>0.300827702702703</v>
      </c>
      <c r="Z150" s="37" t="n">
        <f aca="false">IFERROR(J150-Y150,"")</f>
        <v>0.0926437258687259</v>
      </c>
      <c r="AA150" s="38" t="n">
        <f aca="false">IFERROR(INDEX('Season Counts'!$K$2:$K$740,$AF150)/INDEX('Season Counts'!$J$2:$J$740,$AF150),"")</f>
        <v>0.309719934102142</v>
      </c>
      <c r="AB150" s="41" t="n">
        <f aca="false">IFERROR(R150-AA150,"")</f>
        <v>0.104914212239322</v>
      </c>
      <c r="AC150" s="39" t="n">
        <f aca="false">IFERROR(INDEX('Season Counts'!$AG$2:$AG$740,$AF150)/INDEX('Season Counts'!$AF$2:$AF$740,$AF150),"")</f>
        <v>68.8034343434343</v>
      </c>
      <c r="AD150" s="40" t="n">
        <f aca="false">IFERROR(V150-AC150,"")</f>
        <v>-0.41593434343433</v>
      </c>
      <c r="AE150" s="4" t="str">
        <f aca="false">IF(D150&lt;Guide!$C$21,"Low PA",IF(TRIM(IF(ISNUMBER(AD150),IF(N(AD150)&lt;=-Guide!$C$24,"▼ Bat Speed  ",IF(N(AD150)&gt;=Guide!$C$24,"▲ Bat Speed  ","")),"")&amp;IF(N(Z150)&gt;=Guide!$C$22,"▲ Contact  ","")&amp;IF(N(Z150)&lt;=-Guide!$C$22,"▼ Contact  ","")&amp;IF(N(AB150)&gt;=Guide!$C$23,"▲ Chase  ","")&amp;IF(N(AB150)&lt;=-Guide!$C$23,"▼ Chase  ",""))="","Stable",TRIM(IF(ISNUMBER(AD150),IF(N(AD150)&lt;=-Guide!$C$24,"▼ Bat Speed  ",IF(N(AD150)&gt;=Guide!$C$24,"▲ Bat Speed  ","")),"")&amp;IF(N(Z150)&gt;=Guide!$C$22,"▲ Contact  ","")&amp;IF(N(Z150)&lt;=-Guide!$C$22,"▼ Contact  ","")&amp;IF(N(AB150)&gt;=Guide!$C$23,"▲ Chase  ","")&amp;IF(N(AB150)&lt;=-Guide!$C$23,"▼ Chase  ",""))))</f>
        <v>▲ Contact ▲ Chase</v>
      </c>
      <c r="AF150" s="35" t="n">
        <f aca="false">MATCH(Counts!A150,'Season Counts'!$A$2:$A$740,0)</f>
        <v>35</v>
      </c>
    </row>
    <row r="151" customFormat="false" ht="15" hidden="false" customHeight="false" outlineLevel="0" collapsed="false">
      <c r="A151" s="34" t="str">
        <f aca="false">Counts!B151</f>
        <v>ATL</v>
      </c>
      <c r="B151" s="5" t="str">
        <f aca="false">Counts!C151</f>
        <v>Dominic Smith</v>
      </c>
      <c r="C151" s="34" t="str">
        <f aca="false">Counts!F151</f>
        <v>May</v>
      </c>
      <c r="D151" s="35" t="n">
        <f aca="false">IFERROR(Counts!P151,"")</f>
        <v>62</v>
      </c>
      <c r="E151" s="36" t="n">
        <f aca="false">IFERROR(Counts!R151/Counts!Q151,"")</f>
        <v>0.310344827586207</v>
      </c>
      <c r="F151" s="36" t="n">
        <f aca="false">IFERROR((Counts!R151+Counts!V151+Counts!W151)/(Counts!Q151+Counts!V151+Counts!W151+Counts!X151),"")</f>
        <v>0.338709677419355</v>
      </c>
      <c r="G151" s="36" t="n">
        <f aca="false">IFERROR((Counts!R151+Counts!S151+2*Counts!T151+3*Counts!U151)/Counts!Q151,"")</f>
        <v>0.431034482758621</v>
      </c>
      <c r="H151" s="35" t="n">
        <f aca="false">IFERROR(Counts!U151,"")</f>
        <v>1</v>
      </c>
      <c r="I151" s="36" t="n">
        <f aca="false">IFERROR(Counts!Z151/Counts!AA151,"")</f>
        <v>0.346666666666667</v>
      </c>
      <c r="J151" s="36" t="n">
        <f aca="false">IFERROR(Counts!AB151/Counts!AA151,"")</f>
        <v>0.33965</v>
      </c>
      <c r="K151" s="37" t="n">
        <f aca="false">IFERROR((Counts!AB151-Counts!Z151)/Counts!AA151,"")</f>
        <v>-0.00701666666666666</v>
      </c>
      <c r="L151" s="38" t="n">
        <f aca="false">IFERROR(Counts!Y151/Counts!P151,"")</f>
        <v>0.161290322580645</v>
      </c>
      <c r="M151" s="38" t="n">
        <f aca="false">IFERROR(Counts!V151/Counts!P151,"")</f>
        <v>0.0483870967741936</v>
      </c>
      <c r="N151" s="38" t="n">
        <f aca="false">IFERROR(Counts!AD151/Counts!AC151,"")</f>
        <v>0.0816326530612245</v>
      </c>
      <c r="O151" s="38" t="n">
        <f aca="false">IFERROR(Counts!AE151/Counts!AC151,"")</f>
        <v>0.387755102040816</v>
      </c>
      <c r="P151" s="39" t="n">
        <f aca="false">IFERROR(Counts!AG151/Counts!AF151,"")</f>
        <v>89.2382978723404</v>
      </c>
      <c r="Q151" s="38" t="n">
        <f aca="false">IFERROR(Counts!AH151/Counts!AC151,"")</f>
        <v>0.36734693877551</v>
      </c>
      <c r="R151" s="38" t="n">
        <f aca="false">IFERROR(Counts!N151/Counts!M151,"")</f>
        <v>0.316666666666667</v>
      </c>
      <c r="S151" s="38" t="n">
        <f aca="false">IFERROR(Counts!K151/Counts!J151,"")</f>
        <v>0.754237288135593</v>
      </c>
      <c r="T151" s="38" t="n">
        <f aca="false">IFERROR(Counts!I151/Counts!H151,"")</f>
        <v>0.188976377952756</v>
      </c>
      <c r="U151" s="38" t="n">
        <f aca="false">IFERROR(1-Counts!L151/Counts!K151,"")</f>
        <v>0.898876404494382</v>
      </c>
      <c r="V151" s="39" t="n">
        <f aca="false">IFERROR(Counts!AJ151/Counts!AI151,"")</f>
        <v>68.275</v>
      </c>
      <c r="W151" s="38" t="n">
        <f aca="false">IFERROR(Counts!AK151/Counts!AI151,"")</f>
        <v>0.0166666666666667</v>
      </c>
      <c r="X151" s="40" t="n">
        <f aca="false">IFERROR(Counts!O151,"")</f>
        <v>-0.049</v>
      </c>
      <c r="Y151" s="36" t="n">
        <f aca="false">IFERROR(INDEX('Season Counts'!$Y$2:$Y$740,$AF151)/INDEX('Season Counts'!$X$2:$X$740,$AF151),"")</f>
        <v>0.300827702702703</v>
      </c>
      <c r="Z151" s="37" t="n">
        <f aca="false">IFERROR(J151-Y151,"")</f>
        <v>0.0388222972972973</v>
      </c>
      <c r="AA151" s="38" t="n">
        <f aca="false">IFERROR(INDEX('Season Counts'!$K$2:$K$740,$AF151)/INDEX('Season Counts'!$J$2:$J$740,$AF151),"")</f>
        <v>0.309719934102142</v>
      </c>
      <c r="AB151" s="41" t="n">
        <f aca="false">IFERROR(R151-AA151,"")</f>
        <v>0.00694673256452499</v>
      </c>
      <c r="AC151" s="39" t="n">
        <f aca="false">IFERROR(INDEX('Season Counts'!$AG$2:$AG$740,$AF151)/INDEX('Season Counts'!$AF$2:$AF$740,$AF151),"")</f>
        <v>68.8034343434343</v>
      </c>
      <c r="AD151" s="40" t="n">
        <f aca="false">IFERROR(V151-AC151,"")</f>
        <v>-0.528434343434327</v>
      </c>
      <c r="AE151" s="4" t="str">
        <f aca="false">IF(D151&lt;Guide!$C$21,"Low PA",IF(TRIM(IF(ISNUMBER(AD151),IF(N(AD151)&lt;=-Guide!$C$24,"▼ Bat Speed  ",IF(N(AD151)&gt;=Guide!$C$24,"▲ Bat Speed  ","")),"")&amp;IF(N(Z151)&gt;=Guide!$C$22,"▲ Contact  ","")&amp;IF(N(Z151)&lt;=-Guide!$C$22,"▼ Contact  ","")&amp;IF(N(AB151)&gt;=Guide!$C$23,"▲ Chase  ","")&amp;IF(N(AB151)&lt;=-Guide!$C$23,"▼ Chase  ",""))="","Stable",TRIM(IF(ISNUMBER(AD151),IF(N(AD151)&lt;=-Guide!$C$24,"▼ Bat Speed  ",IF(N(AD151)&gt;=Guide!$C$24,"▲ Bat Speed  ","")),"")&amp;IF(N(Z151)&gt;=Guide!$C$22,"▲ Contact  ","")&amp;IF(N(Z151)&lt;=-Guide!$C$22,"▼ Contact  ","")&amp;IF(N(AB151)&gt;=Guide!$C$23,"▲ Chase  ","")&amp;IF(N(AB151)&lt;=-Guide!$C$23,"▼ Chase  ",""))))</f>
        <v>Stable</v>
      </c>
      <c r="AF151" s="35" t="n">
        <f aca="false">MATCH(Counts!A151,'Season Counts'!$A$2:$A$740,0)</f>
        <v>35</v>
      </c>
    </row>
    <row r="152" customFormat="false" ht="15" hidden="false" customHeight="false" outlineLevel="0" collapsed="false">
      <c r="A152" s="34" t="str">
        <f aca="false">Counts!B152</f>
        <v>ATL</v>
      </c>
      <c r="B152" s="5" t="str">
        <f aca="false">Counts!C152</f>
        <v>Dominic Smith</v>
      </c>
      <c r="C152" s="34" t="str">
        <f aca="false">Counts!F152</f>
        <v>Jun</v>
      </c>
      <c r="D152" s="35" t="n">
        <f aca="false">IFERROR(Counts!P152,"")</f>
        <v>66</v>
      </c>
      <c r="E152" s="36" t="n">
        <f aca="false">IFERROR(Counts!R152/Counts!Q152,"")</f>
        <v>0.178571428571429</v>
      </c>
      <c r="F152" s="36" t="n">
        <f aca="false">IFERROR((Counts!R152+Counts!V152+Counts!W152)/(Counts!Q152+Counts!V152+Counts!W152+Counts!X152),"")</f>
        <v>0.257575757575758</v>
      </c>
      <c r="G152" s="36" t="n">
        <f aca="false">IFERROR((Counts!R152+Counts!S152+2*Counts!T152+3*Counts!U152)/Counts!Q152,"")</f>
        <v>0.25</v>
      </c>
      <c r="H152" s="35" t="n">
        <f aca="false">IFERROR(Counts!U152,"")</f>
        <v>1</v>
      </c>
      <c r="I152" s="36" t="n">
        <f aca="false">IFERROR(Counts!Z152/Counts!AA152,"")</f>
        <v>0.232575757575758</v>
      </c>
      <c r="J152" s="36" t="n">
        <f aca="false">IFERROR(Counts!AB152/Counts!AA152,"")</f>
        <v>0.255378787878788</v>
      </c>
      <c r="K152" s="37" t="n">
        <f aca="false">IFERROR((Counts!AB152-Counts!Z152)/Counts!AA152,"")</f>
        <v>0.0228030303030303</v>
      </c>
      <c r="L152" s="38" t="n">
        <f aca="false">IFERROR(Counts!Y152/Counts!P152,"")</f>
        <v>0.106060606060606</v>
      </c>
      <c r="M152" s="38" t="n">
        <f aca="false">IFERROR(Counts!V152/Counts!P152,"")</f>
        <v>0.106060606060606</v>
      </c>
      <c r="N152" s="38" t="n">
        <f aca="false">IFERROR(Counts!AD152/Counts!AC152,"")</f>
        <v>0.0384615384615385</v>
      </c>
      <c r="O152" s="38" t="n">
        <f aca="false">IFERROR(Counts!AE152/Counts!AC152,"")</f>
        <v>0.307692307692308</v>
      </c>
      <c r="P152" s="39" t="n">
        <f aca="false">IFERROR(Counts!AG152/Counts!AF152,"")</f>
        <v>84.875</v>
      </c>
      <c r="Q152" s="38" t="n">
        <f aca="false">IFERROR(Counts!AH152/Counts!AC152,"")</f>
        <v>0.25</v>
      </c>
      <c r="R152" s="38" t="n">
        <f aca="false">IFERROR(Counts!N152/Counts!M152,"")</f>
        <v>0.25531914893617</v>
      </c>
      <c r="S152" s="38" t="n">
        <f aca="false">IFERROR(Counts!K152/Counts!J152,"")</f>
        <v>0.661016949152542</v>
      </c>
      <c r="T152" s="38" t="n">
        <f aca="false">IFERROR(Counts!I152/Counts!H152,"")</f>
        <v>0.184210526315789</v>
      </c>
      <c r="U152" s="38" t="n">
        <f aca="false">IFERROR(1-Counts!L152/Counts!K152,"")</f>
        <v>0.897435897435898</v>
      </c>
      <c r="V152" s="39" t="n">
        <f aca="false">IFERROR(Counts!AJ152/Counts!AI152,"")</f>
        <v>69.428125</v>
      </c>
      <c r="W152" s="38" t="n">
        <f aca="false">IFERROR(Counts!AK152/Counts!AI152,"")</f>
        <v>0.09375</v>
      </c>
      <c r="X152" s="40" t="n">
        <f aca="false">IFERROR(Counts!O152,"")</f>
        <v>-4.144</v>
      </c>
      <c r="Y152" s="36" t="n">
        <f aca="false">IFERROR(INDEX('Season Counts'!$Y$2:$Y$740,$AF152)/INDEX('Season Counts'!$X$2:$X$740,$AF152),"")</f>
        <v>0.300827702702703</v>
      </c>
      <c r="Z152" s="37" t="n">
        <f aca="false">IFERROR(J152-Y152,"")</f>
        <v>-0.0454489148239148</v>
      </c>
      <c r="AA152" s="38" t="n">
        <f aca="false">IFERROR(INDEX('Season Counts'!$K$2:$K$740,$AF152)/INDEX('Season Counts'!$J$2:$J$740,$AF152),"")</f>
        <v>0.309719934102142</v>
      </c>
      <c r="AB152" s="41" t="n">
        <f aca="false">IFERROR(R152-AA152,"")</f>
        <v>-0.0544007851659715</v>
      </c>
      <c r="AC152" s="39" t="n">
        <f aca="false">IFERROR(INDEX('Season Counts'!$AG$2:$AG$740,$AF152)/INDEX('Season Counts'!$AF$2:$AF$740,$AF152),"")</f>
        <v>68.8034343434343</v>
      </c>
      <c r="AD152" s="40" t="n">
        <f aca="false">IFERROR(V152-AC152,"")</f>
        <v>0.624690656565676</v>
      </c>
      <c r="AE152" s="4" t="str">
        <f aca="false">IF(D152&lt;Guide!$C$21,"Low PA",IF(TRIM(IF(ISNUMBER(AD152),IF(N(AD152)&lt;=-Guide!$C$24,"▼ Bat Speed  ",IF(N(AD152)&gt;=Guide!$C$24,"▲ Bat Speed  ","")),"")&amp;IF(N(Z152)&gt;=Guide!$C$22,"▲ Contact  ","")&amp;IF(N(Z152)&lt;=-Guide!$C$22,"▼ Contact  ","")&amp;IF(N(AB152)&gt;=Guide!$C$23,"▲ Chase  ","")&amp;IF(N(AB152)&lt;=-Guide!$C$23,"▼ Chase  ",""))="","Stable",TRIM(IF(ISNUMBER(AD152),IF(N(AD152)&lt;=-Guide!$C$24,"▼ Bat Speed  ",IF(N(AD152)&gt;=Guide!$C$24,"▲ Bat Speed  ","")),"")&amp;IF(N(Z152)&gt;=Guide!$C$22,"▲ Contact  ","")&amp;IF(N(Z152)&lt;=-Guide!$C$22,"▼ Contact  ","")&amp;IF(N(AB152)&gt;=Guide!$C$23,"▲ Chase  ","")&amp;IF(N(AB152)&lt;=-Guide!$C$23,"▼ Chase  ",""))))</f>
        <v>▼ Contact ▼ Chase</v>
      </c>
      <c r="AF152" s="35" t="n">
        <f aca="false">MATCH(Counts!A152,'Season Counts'!$A$2:$A$740,0)</f>
        <v>35</v>
      </c>
    </row>
    <row r="153" customFormat="false" ht="15" hidden="false" customHeight="false" outlineLevel="0" collapsed="false">
      <c r="A153" s="34" t="str">
        <f aca="false">Counts!B153</f>
        <v>ATL</v>
      </c>
      <c r="B153" s="5" t="str">
        <f aca="false">Counts!C153</f>
        <v>Dominic Smith</v>
      </c>
      <c r="C153" s="34" t="str">
        <f aca="false">Counts!F153</f>
        <v>Jul</v>
      </c>
      <c r="D153" s="35" t="n">
        <f aca="false">IFERROR(Counts!P153,"")</f>
        <v>60</v>
      </c>
      <c r="E153" s="36" t="n">
        <f aca="false">IFERROR(Counts!R153/Counts!Q153,"")</f>
        <v>0.226415094339623</v>
      </c>
      <c r="F153" s="36" t="n">
        <f aca="false">IFERROR((Counts!R153+Counts!V153+Counts!W153)/(Counts!Q153+Counts!V153+Counts!W153+Counts!X153),"")</f>
        <v>0.316666666666667</v>
      </c>
      <c r="G153" s="36" t="n">
        <f aca="false">IFERROR((Counts!R153+Counts!S153+2*Counts!T153+3*Counts!U153)/Counts!Q153,"")</f>
        <v>0.30188679245283</v>
      </c>
      <c r="H153" s="35" t="n">
        <f aca="false">IFERROR(Counts!U153,"")</f>
        <v>1</v>
      </c>
      <c r="I153" s="36" t="n">
        <f aca="false">IFERROR(Counts!Z153/Counts!AA153,"")</f>
        <v>0.278813559322034</v>
      </c>
      <c r="J153" s="36" t="n">
        <f aca="false">IFERROR(Counts!AB153/Counts!AA153,"")</f>
        <v>0.228016949152542</v>
      </c>
      <c r="K153" s="37" t="n">
        <f aca="false">IFERROR((Counts!AB153-Counts!Z153)/Counts!AA153,"")</f>
        <v>-0.0507966101694915</v>
      </c>
      <c r="L153" s="38" t="n">
        <f aca="false">IFERROR(Counts!Y153/Counts!P153,"")</f>
        <v>0.15</v>
      </c>
      <c r="M153" s="38" t="n">
        <f aca="false">IFERROR(Counts!V153/Counts!P153,"")</f>
        <v>0.1</v>
      </c>
      <c r="N153" s="38" t="n">
        <f aca="false">IFERROR(Counts!AD153/Counts!AC153,"")</f>
        <v>0</v>
      </c>
      <c r="O153" s="38" t="n">
        <f aca="false">IFERROR(Counts!AE153/Counts!AC153,"")</f>
        <v>0.272727272727273</v>
      </c>
      <c r="P153" s="39" t="n">
        <f aca="false">IFERROR(Counts!AG153/Counts!AF153,"")</f>
        <v>87.4613636363636</v>
      </c>
      <c r="Q153" s="38" t="n">
        <f aca="false">IFERROR(Counts!AH153/Counts!AC153,"")</f>
        <v>0.340909090909091</v>
      </c>
      <c r="R153" s="38" t="n">
        <f aca="false">IFERROR(Counts!N153/Counts!M153,"")</f>
        <v>0.293233082706767</v>
      </c>
      <c r="S153" s="38" t="n">
        <f aca="false">IFERROR(Counts!K153/Counts!J153,"")</f>
        <v>0.645454545454546</v>
      </c>
      <c r="T153" s="38" t="n">
        <f aca="false">IFERROR(Counts!I153/Counts!H153,"")</f>
        <v>0.154545454545455</v>
      </c>
      <c r="U153" s="38" t="n">
        <f aca="false">IFERROR(1-Counts!L153/Counts!K153,"")</f>
        <v>0.901408450704225</v>
      </c>
      <c r="V153" s="39" t="n">
        <f aca="false">IFERROR(Counts!AJ153/Counts!AI153,"")</f>
        <v>68.888</v>
      </c>
      <c r="W153" s="38" t="n">
        <f aca="false">IFERROR(Counts!AK153/Counts!AI153,"")</f>
        <v>0.08</v>
      </c>
      <c r="X153" s="40" t="n">
        <f aca="false">IFERROR(Counts!O153,"")</f>
        <v>-2.111</v>
      </c>
      <c r="Y153" s="36" t="n">
        <f aca="false">IFERROR(INDEX('Season Counts'!$Y$2:$Y$740,$AF153)/INDEX('Season Counts'!$X$2:$X$740,$AF153),"")</f>
        <v>0.300827702702703</v>
      </c>
      <c r="Z153" s="37" t="n">
        <f aca="false">IFERROR(J153-Y153,"")</f>
        <v>-0.0728107535501603</v>
      </c>
      <c r="AA153" s="38" t="n">
        <f aca="false">IFERROR(INDEX('Season Counts'!$K$2:$K$740,$AF153)/INDEX('Season Counts'!$J$2:$J$740,$AF153),"")</f>
        <v>0.309719934102142</v>
      </c>
      <c r="AB153" s="41" t="n">
        <f aca="false">IFERROR(R153-AA153,"")</f>
        <v>-0.0164868513953748</v>
      </c>
      <c r="AC153" s="39" t="n">
        <f aca="false">IFERROR(INDEX('Season Counts'!$AG$2:$AG$740,$AF153)/INDEX('Season Counts'!$AF$2:$AF$740,$AF153),"")</f>
        <v>68.8034343434343</v>
      </c>
      <c r="AD153" s="40" t="n">
        <f aca="false">IFERROR(V153-AC153,"")</f>
        <v>0.0845656565656725</v>
      </c>
      <c r="AE153" s="4" t="str">
        <f aca="false">IF(D153&lt;Guide!$C$21,"Low PA",IF(TRIM(IF(ISNUMBER(AD153),IF(N(AD153)&lt;=-Guide!$C$24,"▼ Bat Speed  ",IF(N(AD153)&gt;=Guide!$C$24,"▲ Bat Speed  ","")),"")&amp;IF(N(Z153)&gt;=Guide!$C$22,"▲ Contact  ","")&amp;IF(N(Z153)&lt;=-Guide!$C$22,"▼ Contact  ","")&amp;IF(N(AB153)&gt;=Guide!$C$23,"▲ Chase  ","")&amp;IF(N(AB153)&lt;=-Guide!$C$23,"▼ Chase  ",""))="","Stable",TRIM(IF(ISNUMBER(AD153),IF(N(AD153)&lt;=-Guide!$C$24,"▼ Bat Speed  ",IF(N(AD153)&gt;=Guide!$C$24,"▲ Bat Speed  ","")),"")&amp;IF(N(Z153)&gt;=Guide!$C$22,"▲ Contact  ","")&amp;IF(N(Z153)&lt;=-Guide!$C$22,"▼ Contact  ","")&amp;IF(N(AB153)&gt;=Guide!$C$23,"▲ Chase  ","")&amp;IF(N(AB153)&lt;=-Guide!$C$23,"▼ Chase  ",""))))</f>
        <v>▼ Contact</v>
      </c>
      <c r="AF153" s="35" t="n">
        <f aca="false">MATCH(Counts!A153,'Season Counts'!$A$2:$A$740,0)</f>
        <v>35</v>
      </c>
    </row>
    <row r="154" customFormat="false" ht="15" hidden="false" customHeight="false" outlineLevel="0" collapsed="false">
      <c r="A154" s="34" t="str">
        <f aca="false">Counts!B154</f>
        <v>ATL</v>
      </c>
      <c r="B154" s="5" t="str">
        <f aca="false">Counts!C154</f>
        <v>Dominic Smith</v>
      </c>
      <c r="C154" s="34" t="str">
        <f aca="false">Counts!F154</f>
        <v>Aug</v>
      </c>
      <c r="D154" s="35" t="n">
        <f aca="false">IFERROR(Counts!P154,"")</f>
        <v>28</v>
      </c>
      <c r="E154" s="36" t="n">
        <f aca="false">IFERROR(Counts!R154/Counts!Q154,"")</f>
        <v>0.192307692307692</v>
      </c>
      <c r="F154" s="36" t="n">
        <f aca="false">IFERROR((Counts!R154+Counts!V154+Counts!W154)/(Counts!Q154+Counts!V154+Counts!W154+Counts!X154),"")</f>
        <v>0.25</v>
      </c>
      <c r="G154" s="36" t="n">
        <f aca="false">IFERROR((Counts!R154+Counts!S154+2*Counts!T154+3*Counts!U154)/Counts!Q154,"")</f>
        <v>0.307692307692308</v>
      </c>
      <c r="H154" s="35" t="n">
        <f aca="false">IFERROR(Counts!U154,"")</f>
        <v>1</v>
      </c>
      <c r="I154" s="36" t="n">
        <f aca="false">IFERROR(Counts!Z154/Counts!AA154,"")</f>
        <v>0.25</v>
      </c>
      <c r="J154" s="36" t="n">
        <f aca="false">IFERROR(Counts!AB154/Counts!AA154,"")</f>
        <v>0.217142857142857</v>
      </c>
      <c r="K154" s="37" t="n">
        <f aca="false">IFERROR((Counts!AB154-Counts!Z154)/Counts!AA154,"")</f>
        <v>-0.0328571428571429</v>
      </c>
      <c r="L154" s="38" t="n">
        <f aca="false">IFERROR(Counts!Y154/Counts!P154,"")</f>
        <v>0.357142857142857</v>
      </c>
      <c r="M154" s="38" t="n">
        <f aca="false">IFERROR(Counts!V154/Counts!P154,"")</f>
        <v>0.0714285714285714</v>
      </c>
      <c r="N154" s="38" t="n">
        <f aca="false">IFERROR(Counts!AD154/Counts!AC154,"")</f>
        <v>0.0625</v>
      </c>
      <c r="O154" s="38" t="n">
        <f aca="false">IFERROR(Counts!AE154/Counts!AC154,"")</f>
        <v>0.125</v>
      </c>
      <c r="P154" s="39" t="n">
        <f aca="false">IFERROR(Counts!AG154/Counts!AF154,"")</f>
        <v>86.53125</v>
      </c>
      <c r="Q154" s="38" t="n">
        <f aca="false">IFERROR(Counts!AH154/Counts!AC154,"")</f>
        <v>0.3125</v>
      </c>
      <c r="R154" s="38" t="n">
        <f aca="false">IFERROR(Counts!N154/Counts!M154,"")</f>
        <v>0.306451612903226</v>
      </c>
      <c r="S154" s="38" t="n">
        <f aca="false">IFERROR(Counts!K154/Counts!J154,"")</f>
        <v>0.592592592592593</v>
      </c>
      <c r="T154" s="38" t="n">
        <f aca="false">IFERROR(Counts!I154/Counts!H154,"")</f>
        <v>0.313725490196078</v>
      </c>
      <c r="U154" s="38" t="n">
        <f aca="false">IFERROR(1-Counts!L154/Counts!K154,"")</f>
        <v>0.8125</v>
      </c>
      <c r="V154" s="39" t="n">
        <f aca="false">IFERROR(Counts!AJ154/Counts!AI154,"")</f>
        <v>69.625</v>
      </c>
      <c r="W154" s="38" t="n">
        <f aca="false">IFERROR(Counts!AK154/Counts!AI154,"")</f>
        <v>0.159090909090909</v>
      </c>
      <c r="X154" s="40" t="n">
        <f aca="false">IFERROR(Counts!O154,"")</f>
        <v>-1.863</v>
      </c>
      <c r="Y154" s="36" t="n">
        <f aca="false">IFERROR(INDEX('Season Counts'!$Y$2:$Y$740,$AF154)/INDEX('Season Counts'!$X$2:$X$740,$AF154),"")</f>
        <v>0.300827702702703</v>
      </c>
      <c r="Z154" s="37" t="n">
        <f aca="false">IFERROR(J154-Y154,"")</f>
        <v>-0.0836848455598456</v>
      </c>
      <c r="AA154" s="38" t="n">
        <f aca="false">IFERROR(INDEX('Season Counts'!$K$2:$K$740,$AF154)/INDEX('Season Counts'!$J$2:$J$740,$AF154),"")</f>
        <v>0.309719934102142</v>
      </c>
      <c r="AB154" s="41" t="n">
        <f aca="false">IFERROR(R154-AA154,"")</f>
        <v>-0.00326832119891585</v>
      </c>
      <c r="AC154" s="39" t="n">
        <f aca="false">IFERROR(INDEX('Season Counts'!$AG$2:$AG$740,$AF154)/INDEX('Season Counts'!$AF$2:$AF$740,$AF154),"")</f>
        <v>68.8034343434343</v>
      </c>
      <c r="AD154" s="40" t="n">
        <f aca="false">IFERROR(V154-AC154,"")</f>
        <v>0.821565656565667</v>
      </c>
      <c r="AE154" s="4" t="str">
        <f aca="false">IF(D154&lt;Guide!$C$21,"Low PA",IF(TRIM(IF(ISNUMBER(AD154),IF(N(AD154)&lt;=-Guide!$C$24,"▼ Bat Speed  ",IF(N(AD154)&gt;=Guide!$C$24,"▲ Bat Speed  ","")),"")&amp;IF(N(Z154)&gt;=Guide!$C$22,"▲ Contact  ","")&amp;IF(N(Z154)&lt;=-Guide!$C$22,"▼ Contact  ","")&amp;IF(N(AB154)&gt;=Guide!$C$23,"▲ Chase  ","")&amp;IF(N(AB154)&lt;=-Guide!$C$23,"▼ Chase  ",""))="","Stable",TRIM(IF(ISNUMBER(AD154),IF(N(AD154)&lt;=-Guide!$C$24,"▼ Bat Speed  ",IF(N(AD154)&gt;=Guide!$C$24,"▲ Bat Speed  ","")),"")&amp;IF(N(Z154)&gt;=Guide!$C$22,"▲ Contact  ","")&amp;IF(N(Z154)&lt;=-Guide!$C$22,"▼ Contact  ","")&amp;IF(N(AB154)&gt;=Guide!$C$23,"▲ Chase  ","")&amp;IF(N(AB154)&lt;=-Guide!$C$23,"▼ Chase  ",""))))</f>
        <v>Low PA</v>
      </c>
      <c r="AF154" s="35" t="n">
        <f aca="false">MATCH(Counts!A154,'Season Counts'!$A$2:$A$740,0)</f>
        <v>35</v>
      </c>
    </row>
    <row r="155" customFormat="false" ht="15" hidden="false" customHeight="false" outlineLevel="0" collapsed="false">
      <c r="A155" s="34" t="str">
        <f aca="false">Counts!B155</f>
        <v>ATL</v>
      </c>
      <c r="B155" s="5" t="str">
        <f aca="false">Counts!C155</f>
        <v>Dominic Smith</v>
      </c>
      <c r="C155" s="34" t="str">
        <f aca="false">Counts!F155</f>
        <v>Sep</v>
      </c>
      <c r="D155" s="35" t="n">
        <f aca="false">IFERROR(Counts!P155,"")</f>
        <v>13</v>
      </c>
      <c r="E155" s="36" t="n">
        <f aca="false">IFERROR(Counts!R155/Counts!Q155,"")</f>
        <v>0.0909090909090909</v>
      </c>
      <c r="F155" s="36" t="n">
        <f aca="false">IFERROR((Counts!R155+Counts!V155+Counts!W155)/(Counts!Q155+Counts!V155+Counts!W155+Counts!X155),"")</f>
        <v>0.230769230769231</v>
      </c>
      <c r="G155" s="36" t="n">
        <f aca="false">IFERROR((Counts!R155+Counts!S155+2*Counts!T155+3*Counts!U155)/Counts!Q155,"")</f>
        <v>0.363636363636364</v>
      </c>
      <c r="H155" s="35" t="n">
        <f aca="false">IFERROR(Counts!U155,"")</f>
        <v>1</v>
      </c>
      <c r="I155" s="36" t="n">
        <f aca="false">IFERROR(Counts!Z155/Counts!AA155,"")</f>
        <v>0.261538461538462</v>
      </c>
      <c r="J155" s="36" t="n">
        <f aca="false">IFERROR(Counts!AB155/Counts!AA155,"")</f>
        <v>0.364230769230769</v>
      </c>
      <c r="K155" s="37" t="n">
        <f aca="false">IFERROR((Counts!AB155-Counts!Z155)/Counts!AA155,"")</f>
        <v>0.102692307692308</v>
      </c>
      <c r="L155" s="38" t="n">
        <f aca="false">IFERROR(Counts!Y155/Counts!P155,"")</f>
        <v>0.230769230769231</v>
      </c>
      <c r="M155" s="38" t="n">
        <f aca="false">IFERROR(Counts!V155/Counts!P155,"")</f>
        <v>0.153846153846154</v>
      </c>
      <c r="N155" s="38" t="n">
        <f aca="false">IFERROR(Counts!AD155/Counts!AC155,"")</f>
        <v>0.125</v>
      </c>
      <c r="O155" s="38" t="n">
        <f aca="false">IFERROR(Counts!AE155/Counts!AC155,"")</f>
        <v>0.375</v>
      </c>
      <c r="P155" s="39" t="n">
        <f aca="false">IFERROR(Counts!AG155/Counts!AF155,"")</f>
        <v>89.1875</v>
      </c>
      <c r="Q155" s="38" t="n">
        <f aca="false">IFERROR(Counts!AH155/Counts!AC155,"")</f>
        <v>0.5</v>
      </c>
      <c r="R155" s="38" t="n">
        <f aca="false">IFERROR(Counts!N155/Counts!M155,"")</f>
        <v>0.178571428571429</v>
      </c>
      <c r="S155" s="38" t="n">
        <f aca="false">IFERROR(Counts!K155/Counts!J155,"")</f>
        <v>0.518518518518519</v>
      </c>
      <c r="T155" s="38" t="n">
        <f aca="false">IFERROR(Counts!I155/Counts!H155,"")</f>
        <v>0.263157894736842</v>
      </c>
      <c r="U155" s="38" t="n">
        <f aca="false">IFERROR(1-Counts!L155/Counts!K155,"")</f>
        <v>0.785714285714286</v>
      </c>
      <c r="V155" s="39" t="n">
        <f aca="false">IFERROR(Counts!AJ155/Counts!AI155,"")</f>
        <v>69.3866666666667</v>
      </c>
      <c r="W155" s="38" t="n">
        <f aca="false">IFERROR(Counts!AK155/Counts!AI155,"")</f>
        <v>0.0666666666666667</v>
      </c>
      <c r="X155" s="40" t="n">
        <f aca="false">IFERROR(Counts!O155,"")</f>
        <v>-0.666</v>
      </c>
      <c r="Y155" s="36" t="n">
        <f aca="false">IFERROR(INDEX('Season Counts'!$Y$2:$Y$740,$AF155)/INDEX('Season Counts'!$X$2:$X$740,$AF155),"")</f>
        <v>0.300827702702703</v>
      </c>
      <c r="Z155" s="37" t="n">
        <f aca="false">IFERROR(J155-Y155,"")</f>
        <v>0.0634030665280665</v>
      </c>
      <c r="AA155" s="38" t="n">
        <f aca="false">IFERROR(INDEX('Season Counts'!$K$2:$K$740,$AF155)/INDEX('Season Counts'!$J$2:$J$740,$AF155),"")</f>
        <v>0.309719934102142</v>
      </c>
      <c r="AB155" s="41" t="n">
        <f aca="false">IFERROR(R155-AA155,"")</f>
        <v>-0.131148505530713</v>
      </c>
      <c r="AC155" s="39" t="n">
        <f aca="false">IFERROR(INDEX('Season Counts'!$AG$2:$AG$740,$AF155)/INDEX('Season Counts'!$AF$2:$AF$740,$AF155),"")</f>
        <v>68.8034343434343</v>
      </c>
      <c r="AD155" s="40" t="n">
        <f aca="false">IFERROR(V155-AC155,"")</f>
        <v>0.583232323232338</v>
      </c>
      <c r="AE155" s="4" t="str">
        <f aca="false">IF(D155&lt;Guide!$C$21,"Low PA",IF(TRIM(IF(ISNUMBER(AD155),IF(N(AD155)&lt;=-Guide!$C$24,"▼ Bat Speed  ",IF(N(AD155)&gt;=Guide!$C$24,"▲ Bat Speed  ","")),"")&amp;IF(N(Z155)&gt;=Guide!$C$22,"▲ Contact  ","")&amp;IF(N(Z155)&lt;=-Guide!$C$22,"▼ Contact  ","")&amp;IF(N(AB155)&gt;=Guide!$C$23,"▲ Chase  ","")&amp;IF(N(AB155)&lt;=-Guide!$C$23,"▼ Chase  ",""))="","Stable",TRIM(IF(ISNUMBER(AD155),IF(N(AD155)&lt;=-Guide!$C$24,"▼ Bat Speed  ",IF(N(AD155)&gt;=Guide!$C$24,"▲ Bat Speed  ","")),"")&amp;IF(N(Z155)&gt;=Guide!$C$22,"▲ Contact  ","")&amp;IF(N(Z155)&lt;=-Guide!$C$22,"▼ Contact  ","")&amp;IF(N(AB155)&gt;=Guide!$C$23,"▲ Chase  ","")&amp;IF(N(AB155)&lt;=-Guide!$C$23,"▼ Chase  ",""))))</f>
        <v>Low PA</v>
      </c>
      <c r="AF155" s="35" t="n">
        <f aca="false">MATCH(Counts!A155,'Season Counts'!$A$2:$A$740,0)</f>
        <v>35</v>
      </c>
    </row>
    <row r="156" customFormat="false" ht="15" hidden="false" customHeight="false" outlineLevel="0" collapsed="false">
      <c r="A156" s="34" t="str">
        <f aca="false">Counts!B156</f>
        <v>ATL</v>
      </c>
      <c r="B156" s="5" t="str">
        <f aca="false">Counts!C156</f>
        <v>Ha-Seong Kim</v>
      </c>
      <c r="C156" s="34" t="str">
        <f aca="false">Counts!F156</f>
        <v>May</v>
      </c>
      <c r="D156" s="35" t="n">
        <f aca="false">IFERROR(Counts!P156,"")</f>
        <v>50</v>
      </c>
      <c r="E156" s="36" t="n">
        <f aca="false">IFERROR(Counts!R156/Counts!Q156,"")</f>
        <v>0.0888888888888889</v>
      </c>
      <c r="F156" s="36" t="n">
        <f aca="false">IFERROR((Counts!R156+Counts!V156+Counts!W156)/(Counts!Q156+Counts!V156+Counts!W156+Counts!X156),"")</f>
        <v>0.18</v>
      </c>
      <c r="G156" s="36" t="n">
        <f aca="false">IFERROR((Counts!R156+Counts!S156+2*Counts!T156+3*Counts!U156)/Counts!Q156,"")</f>
        <v>0.0888888888888889</v>
      </c>
      <c r="H156" s="35" t="n">
        <f aca="false">IFERROR(Counts!U156,"")</f>
        <v>0</v>
      </c>
      <c r="I156" s="36" t="n">
        <f aca="false">IFERROR(Counts!Z156/Counts!AA156,"")</f>
        <v>0.147916666666667</v>
      </c>
      <c r="J156" s="36" t="n">
        <f aca="false">IFERROR(Counts!AB156/Counts!AA156,"")</f>
        <v>0.223916666666667</v>
      </c>
      <c r="K156" s="37" t="n">
        <f aca="false">IFERROR((Counts!AB156-Counts!Z156)/Counts!AA156,"")</f>
        <v>0.076</v>
      </c>
      <c r="L156" s="38" t="n">
        <f aca="false">IFERROR(Counts!Y156/Counts!P156,"")</f>
        <v>0.28</v>
      </c>
      <c r="M156" s="38" t="n">
        <f aca="false">IFERROR(Counts!V156/Counts!P156,"")</f>
        <v>0.1</v>
      </c>
      <c r="N156" s="38" t="n">
        <f aca="false">IFERROR(Counts!AD156/Counts!AC156,"")</f>
        <v>0.032258064516129</v>
      </c>
      <c r="O156" s="38" t="n">
        <f aca="false">IFERROR(Counts!AE156/Counts!AC156,"")</f>
        <v>0.290322580645161</v>
      </c>
      <c r="P156" s="39" t="n">
        <f aca="false">IFERROR(Counts!AG156/Counts!AF156,"")</f>
        <v>86.6586206896552</v>
      </c>
      <c r="Q156" s="38" t="n">
        <f aca="false">IFERROR(Counts!AH156/Counts!AC156,"")</f>
        <v>0.193548387096774</v>
      </c>
      <c r="R156" s="38" t="n">
        <f aca="false">IFERROR(Counts!N156/Counts!M156,"")</f>
        <v>0.257731958762887</v>
      </c>
      <c r="S156" s="38" t="n">
        <f aca="false">IFERROR(Counts!K156/Counts!J156,"")</f>
        <v>0.605504587155963</v>
      </c>
      <c r="T156" s="38" t="n">
        <f aca="false">IFERROR(Counts!I156/Counts!H156,"")</f>
        <v>0.175824175824176</v>
      </c>
      <c r="U156" s="38" t="n">
        <f aca="false">IFERROR(1-Counts!L156/Counts!K156,"")</f>
        <v>0.924242424242424</v>
      </c>
      <c r="V156" s="39" t="n">
        <f aca="false">IFERROR(Counts!AJ156/Counts!AI156,"")</f>
        <v>71.67625</v>
      </c>
      <c r="W156" s="38" t="n">
        <f aca="false">IFERROR(Counts!AK156/Counts!AI156,"")</f>
        <v>0.2</v>
      </c>
      <c r="X156" s="40" t="n">
        <f aca="false">IFERROR(Counts!O156,"")</f>
        <v>-7.942</v>
      </c>
      <c r="Y156" s="36" t="n">
        <f aca="false">IFERROR(INDEX('Season Counts'!$Y$2:$Y$740,$AF156)/INDEX('Season Counts'!$X$2:$X$740,$AF156),"")</f>
        <v>0.22175</v>
      </c>
      <c r="Z156" s="37" t="n">
        <f aca="false">IFERROR(J156-Y156,"")</f>
        <v>0.00216666666666665</v>
      </c>
      <c r="AA156" s="38" t="n">
        <f aca="false">IFERROR(INDEX('Season Counts'!$K$2:$K$740,$AF156)/INDEX('Season Counts'!$J$2:$J$740,$AF156),"")</f>
        <v>0.268370607028754</v>
      </c>
      <c r="AB156" s="41" t="n">
        <f aca="false">IFERROR(R156-AA156,"")</f>
        <v>-0.0106386482658674</v>
      </c>
      <c r="AC156" s="39" t="n">
        <f aca="false">IFERROR(INDEX('Season Counts'!$AG$2:$AG$740,$AF156)/INDEX('Season Counts'!$AF$2:$AF$740,$AF156),"")</f>
        <v>71.6919491525424</v>
      </c>
      <c r="AD156" s="40" t="n">
        <f aca="false">IFERROR(V156-AC156,"")</f>
        <v>-0.0156991525423535</v>
      </c>
      <c r="AE156" s="4" t="str">
        <f aca="false">IF(D156&lt;Guide!$C$21,"Low PA",IF(TRIM(IF(ISNUMBER(AD156),IF(N(AD156)&lt;=-Guide!$C$24,"▼ Bat Speed  ",IF(N(AD156)&gt;=Guide!$C$24,"▲ Bat Speed  ","")),"")&amp;IF(N(Z156)&gt;=Guide!$C$22,"▲ Contact  ","")&amp;IF(N(Z156)&lt;=-Guide!$C$22,"▼ Contact  ","")&amp;IF(N(AB156)&gt;=Guide!$C$23,"▲ Chase  ","")&amp;IF(N(AB156)&lt;=-Guide!$C$23,"▼ Chase  ",""))="","Stable",TRIM(IF(ISNUMBER(AD156),IF(N(AD156)&lt;=-Guide!$C$24,"▼ Bat Speed  ",IF(N(AD156)&gt;=Guide!$C$24,"▲ Bat Speed  ","")),"")&amp;IF(N(Z156)&gt;=Guide!$C$22,"▲ Contact  ","")&amp;IF(N(Z156)&lt;=-Guide!$C$22,"▼ Contact  ","")&amp;IF(N(AB156)&gt;=Guide!$C$23,"▲ Chase  ","")&amp;IF(N(AB156)&lt;=-Guide!$C$23,"▼ Chase  ",""))))</f>
        <v>Stable</v>
      </c>
      <c r="AF156" s="35" t="n">
        <f aca="false">MATCH(Counts!A156,'Season Counts'!$A$2:$A$740,0)</f>
        <v>36</v>
      </c>
    </row>
    <row r="157" customFormat="false" ht="15" hidden="false" customHeight="false" outlineLevel="0" collapsed="false">
      <c r="A157" s="34" t="str">
        <f aca="false">Counts!B157</f>
        <v>ATL</v>
      </c>
      <c r="B157" s="5" t="str">
        <f aca="false">Counts!C157</f>
        <v>Ha-Seong Kim</v>
      </c>
      <c r="C157" s="34" t="str">
        <f aca="false">Counts!F157</f>
        <v>Jun</v>
      </c>
      <c r="D157" s="35" t="n">
        <f aca="false">IFERROR(Counts!P157,"")</f>
        <v>32</v>
      </c>
      <c r="E157" s="36" t="n">
        <f aca="false">IFERROR(Counts!R157/Counts!Q157,"")</f>
        <v>0.0357142857142857</v>
      </c>
      <c r="F157" s="36" t="n">
        <f aca="false">IFERROR((Counts!R157+Counts!V157+Counts!W157)/(Counts!Q157+Counts!V157+Counts!W157+Counts!X157),"")</f>
        <v>0.15625</v>
      </c>
      <c r="G157" s="36" t="n">
        <f aca="false">IFERROR((Counts!R157+Counts!S157+2*Counts!T157+3*Counts!U157)/Counts!Q157,"")</f>
        <v>0.0357142857142857</v>
      </c>
      <c r="H157" s="35" t="n">
        <f aca="false">IFERROR(Counts!U157,"")</f>
        <v>0</v>
      </c>
      <c r="I157" s="36" t="n">
        <f aca="false">IFERROR(Counts!Z157/Counts!AA157,"")</f>
        <v>0.115625</v>
      </c>
      <c r="J157" s="36" t="n">
        <f aca="false">IFERROR(Counts!AB157/Counts!AA157,"")</f>
        <v>0.19425</v>
      </c>
      <c r="K157" s="37" t="n">
        <f aca="false">IFERROR((Counts!AB157-Counts!Z157)/Counts!AA157,"")</f>
        <v>0.078625</v>
      </c>
      <c r="L157" s="38" t="n">
        <f aca="false">IFERROR(Counts!Y157/Counts!P157,"")</f>
        <v>0.25</v>
      </c>
      <c r="M157" s="38" t="n">
        <f aca="false">IFERROR(Counts!V157/Counts!P157,"")</f>
        <v>0.125</v>
      </c>
      <c r="N157" s="38" t="n">
        <f aca="false">IFERROR(Counts!AD157/Counts!AC157,"")</f>
        <v>0.05</v>
      </c>
      <c r="O157" s="38" t="n">
        <f aca="false">IFERROR(Counts!AE157/Counts!AC157,"")</f>
        <v>0.1</v>
      </c>
      <c r="P157" s="39" t="n">
        <f aca="false">IFERROR(Counts!AG157/Counts!AF157,"")</f>
        <v>82.9</v>
      </c>
      <c r="Q157" s="38" t="n">
        <f aca="false">IFERROR(Counts!AH157/Counts!AC157,"")</f>
        <v>0.2</v>
      </c>
      <c r="R157" s="38" t="n">
        <f aca="false">IFERROR(Counts!N157/Counts!M157,"")</f>
        <v>0.227848101265823</v>
      </c>
      <c r="S157" s="38" t="n">
        <f aca="false">IFERROR(Counts!K157/Counts!J157,"")</f>
        <v>0.59375</v>
      </c>
      <c r="T157" s="38" t="n">
        <f aca="false">IFERROR(Counts!I157/Counts!H157,"")</f>
        <v>0.178571428571429</v>
      </c>
      <c r="U157" s="38" t="n">
        <f aca="false">IFERROR(1-Counts!L157/Counts!K157,"")</f>
        <v>0.921052631578947</v>
      </c>
      <c r="V157" s="39" t="n">
        <f aca="false">IFERROR(Counts!AJ157/Counts!AI157,"")</f>
        <v>71.8519230769231</v>
      </c>
      <c r="W157" s="38" t="n">
        <f aca="false">IFERROR(Counts!AK157/Counts!AI157,"")</f>
        <v>0.211538461538462</v>
      </c>
      <c r="X157" s="40" t="n">
        <f aca="false">IFERROR(Counts!O157,"")</f>
        <v>-5.198</v>
      </c>
      <c r="Y157" s="36" t="n">
        <f aca="false">IFERROR(INDEX('Season Counts'!$Y$2:$Y$740,$AF157)/INDEX('Season Counts'!$X$2:$X$740,$AF157),"")</f>
        <v>0.22175</v>
      </c>
      <c r="Z157" s="37" t="n">
        <f aca="false">IFERROR(J157-Y157,"")</f>
        <v>-0.0275</v>
      </c>
      <c r="AA157" s="38" t="n">
        <f aca="false">IFERROR(INDEX('Season Counts'!$K$2:$K$740,$AF157)/INDEX('Season Counts'!$J$2:$J$740,$AF157),"")</f>
        <v>0.268370607028754</v>
      </c>
      <c r="AB157" s="41" t="n">
        <f aca="false">IFERROR(R157-AA157,"")</f>
        <v>-0.0405225057629312</v>
      </c>
      <c r="AC157" s="39" t="n">
        <f aca="false">IFERROR(INDEX('Season Counts'!$AG$2:$AG$740,$AF157)/INDEX('Season Counts'!$AF$2:$AF$740,$AF157),"")</f>
        <v>71.6919491525424</v>
      </c>
      <c r="AD157" s="40" t="n">
        <f aca="false">IFERROR(V157-AC157,"")</f>
        <v>0.159973924380722</v>
      </c>
      <c r="AE157" s="4" t="str">
        <f aca="false">IF(D157&lt;Guide!$C$21,"Low PA",IF(TRIM(IF(ISNUMBER(AD157),IF(N(AD157)&lt;=-Guide!$C$24,"▼ Bat Speed  ",IF(N(AD157)&gt;=Guide!$C$24,"▲ Bat Speed  ","")),"")&amp;IF(N(Z157)&gt;=Guide!$C$22,"▲ Contact  ","")&amp;IF(N(Z157)&lt;=-Guide!$C$22,"▼ Contact  ","")&amp;IF(N(AB157)&gt;=Guide!$C$23,"▲ Chase  ","")&amp;IF(N(AB157)&lt;=-Guide!$C$23,"▼ Chase  ",""))="","Stable",TRIM(IF(ISNUMBER(AD157),IF(N(AD157)&lt;=-Guide!$C$24,"▼ Bat Speed  ",IF(N(AD157)&gt;=Guide!$C$24,"▲ Bat Speed  ","")),"")&amp;IF(N(Z157)&gt;=Guide!$C$22,"▲ Contact  ","")&amp;IF(N(Z157)&lt;=-Guide!$C$22,"▼ Contact  ","")&amp;IF(N(AB157)&gt;=Guide!$C$23,"▲ Chase  ","")&amp;IF(N(AB157)&lt;=-Guide!$C$23,"▼ Chase  ",""))))</f>
        <v>Low PA</v>
      </c>
      <c r="AF157" s="35" t="n">
        <f aca="false">MATCH(Counts!A157,'Season Counts'!$A$2:$A$740,0)</f>
        <v>36</v>
      </c>
    </row>
    <row r="158" customFormat="false" ht="15" hidden="false" customHeight="false" outlineLevel="0" collapsed="false">
      <c r="A158" s="34" t="str">
        <f aca="false">Counts!B158</f>
        <v>ATL</v>
      </c>
      <c r="B158" s="5" t="str">
        <f aca="false">Counts!C158</f>
        <v>Ha-Seong Kim</v>
      </c>
      <c r="C158" s="34" t="str">
        <f aca="false">Counts!F158</f>
        <v>Aug</v>
      </c>
      <c r="D158" s="35" t="n">
        <f aca="false">IFERROR(Counts!P158,"")</f>
        <v>14</v>
      </c>
      <c r="E158" s="36" t="n">
        <f aca="false">IFERROR(Counts!R158/Counts!Q158,"")</f>
        <v>0.153846153846154</v>
      </c>
      <c r="F158" s="36" t="n">
        <f aca="false">IFERROR((Counts!R158+Counts!V158+Counts!W158)/(Counts!Q158+Counts!V158+Counts!W158+Counts!X158),"")</f>
        <v>0.214285714285714</v>
      </c>
      <c r="G158" s="36" t="n">
        <f aca="false">IFERROR((Counts!R158+Counts!S158+2*Counts!T158+3*Counts!U158)/Counts!Q158,"")</f>
        <v>0.153846153846154</v>
      </c>
      <c r="H158" s="35" t="n">
        <f aca="false">IFERROR(Counts!U158,"")</f>
        <v>0</v>
      </c>
      <c r="I158" s="36" t="n">
        <f aca="false">IFERROR(Counts!Z158/Counts!AA158,"")</f>
        <v>0.178571428571429</v>
      </c>
      <c r="J158" s="36" t="n">
        <f aca="false">IFERROR(Counts!AB158/Counts!AA158,"")</f>
        <v>0.193928571428571</v>
      </c>
      <c r="K158" s="37" t="n">
        <f aca="false">IFERROR((Counts!AB158-Counts!Z158)/Counts!AA158,"")</f>
        <v>0.0153571428571428</v>
      </c>
      <c r="L158" s="38" t="n">
        <f aca="false">IFERROR(Counts!Y158/Counts!P158,"")</f>
        <v>0.285714285714286</v>
      </c>
      <c r="M158" s="38" t="n">
        <f aca="false">IFERROR(Counts!V158/Counts!P158,"")</f>
        <v>0</v>
      </c>
      <c r="N158" s="38" t="n">
        <f aca="false">IFERROR(Counts!AD158/Counts!AC158,"")</f>
        <v>0</v>
      </c>
      <c r="O158" s="38" t="n">
        <f aca="false">IFERROR(Counts!AE158/Counts!AC158,"")</f>
        <v>0.333333333333333</v>
      </c>
      <c r="P158" s="39" t="n">
        <f aca="false">IFERROR(Counts!AG158/Counts!AF158,"")</f>
        <v>88.8333333333333</v>
      </c>
      <c r="Q158" s="38" t="n">
        <f aca="false">IFERROR(Counts!AH158/Counts!AC158,"")</f>
        <v>0.222222222222222</v>
      </c>
      <c r="R158" s="38" t="n">
        <f aca="false">IFERROR(Counts!N158/Counts!M158,"")</f>
        <v>0.258064516129032</v>
      </c>
      <c r="S158" s="38" t="n">
        <f aca="false">IFERROR(Counts!K158/Counts!J158,"")</f>
        <v>0.675</v>
      </c>
      <c r="T158" s="38" t="n">
        <f aca="false">IFERROR(Counts!I158/Counts!H158,"")</f>
        <v>0.142857142857143</v>
      </c>
      <c r="U158" s="38" t="n">
        <f aca="false">IFERROR(1-Counts!L158/Counts!K158,"")</f>
        <v>0.925925925925926</v>
      </c>
      <c r="V158" s="39" t="n">
        <f aca="false">IFERROR(Counts!AJ158/Counts!AI158,"")</f>
        <v>71.53125</v>
      </c>
      <c r="W158" s="38" t="n">
        <f aca="false">IFERROR(Counts!AK158/Counts!AI158,"")</f>
        <v>0.125</v>
      </c>
      <c r="X158" s="40" t="n">
        <f aca="false">IFERROR(Counts!O158,"")</f>
        <v>-1.795</v>
      </c>
      <c r="Y158" s="36" t="n">
        <f aca="false">IFERROR(INDEX('Season Counts'!$Y$2:$Y$740,$AF158)/INDEX('Season Counts'!$X$2:$X$740,$AF158),"")</f>
        <v>0.22175</v>
      </c>
      <c r="Z158" s="37" t="n">
        <f aca="false">IFERROR(J158-Y158,"")</f>
        <v>-0.0278214285714286</v>
      </c>
      <c r="AA158" s="38" t="n">
        <f aca="false">IFERROR(INDEX('Season Counts'!$K$2:$K$740,$AF158)/INDEX('Season Counts'!$J$2:$J$740,$AF158),"")</f>
        <v>0.268370607028754</v>
      </c>
      <c r="AB158" s="41" t="n">
        <f aca="false">IFERROR(R158-AA158,"")</f>
        <v>-0.0103060908997217</v>
      </c>
      <c r="AC158" s="39" t="n">
        <f aca="false">IFERROR(INDEX('Season Counts'!$AG$2:$AG$740,$AF158)/INDEX('Season Counts'!$AF$2:$AF$740,$AF158),"")</f>
        <v>71.6919491525424</v>
      </c>
      <c r="AD158" s="40" t="n">
        <f aca="false">IFERROR(V158-AC158,"")</f>
        <v>-0.160699152542364</v>
      </c>
      <c r="AE158" s="4" t="str">
        <f aca="false">IF(D158&lt;Guide!$C$21,"Low PA",IF(TRIM(IF(ISNUMBER(AD158),IF(N(AD158)&lt;=-Guide!$C$24,"▼ Bat Speed  ",IF(N(AD158)&gt;=Guide!$C$24,"▲ Bat Speed  ","")),"")&amp;IF(N(Z158)&gt;=Guide!$C$22,"▲ Contact  ","")&amp;IF(N(Z158)&lt;=-Guide!$C$22,"▼ Contact  ","")&amp;IF(N(AB158)&gt;=Guide!$C$23,"▲ Chase  ","")&amp;IF(N(AB158)&lt;=-Guide!$C$23,"▼ Chase  ",""))="","Stable",TRIM(IF(ISNUMBER(AD158),IF(N(AD158)&lt;=-Guide!$C$24,"▼ Bat Speed  ",IF(N(AD158)&gt;=Guide!$C$24,"▲ Bat Speed  ","")),"")&amp;IF(N(Z158)&gt;=Guide!$C$22,"▲ Contact  ","")&amp;IF(N(Z158)&lt;=-Guide!$C$22,"▼ Contact  ","")&amp;IF(N(AB158)&gt;=Guide!$C$23,"▲ Chase  ","")&amp;IF(N(AB158)&lt;=-Guide!$C$23,"▼ Chase  ",""))))</f>
        <v>Low PA</v>
      </c>
      <c r="AF158" s="35" t="n">
        <f aca="false">MATCH(Counts!A158,'Season Counts'!$A$2:$A$740,0)</f>
        <v>36</v>
      </c>
    </row>
    <row r="159" customFormat="false" ht="15" hidden="false" customHeight="false" outlineLevel="0" collapsed="false">
      <c r="A159" s="34" t="str">
        <f aca="false">Counts!B159</f>
        <v>ATL</v>
      </c>
      <c r="B159" s="5" t="str">
        <f aca="false">Counts!C159</f>
        <v>Ha-Seong Kim</v>
      </c>
      <c r="C159" s="34" t="str">
        <f aca="false">Counts!F159</f>
        <v>Sep</v>
      </c>
      <c r="D159" s="35" t="n">
        <f aca="false">IFERROR(Counts!P159,"")</f>
        <v>51</v>
      </c>
      <c r="E159" s="36" t="n">
        <f aca="false">IFERROR(Counts!R159/Counts!Q159,"")</f>
        <v>0.186046511627907</v>
      </c>
      <c r="F159" s="36" t="n">
        <f aca="false">IFERROR((Counts!R159+Counts!V159+Counts!W159)/(Counts!Q159+Counts!V159+Counts!W159+Counts!X159),"")</f>
        <v>0.3</v>
      </c>
      <c r="G159" s="36" t="n">
        <f aca="false">IFERROR((Counts!R159+Counts!S159+2*Counts!T159+3*Counts!U159)/Counts!Q159,"")</f>
        <v>0.255813953488372</v>
      </c>
      <c r="H159" s="35" t="n">
        <f aca="false">IFERROR(Counts!U159,"")</f>
        <v>0</v>
      </c>
      <c r="I159" s="36" t="n">
        <f aca="false">IFERROR(Counts!Z159/Counts!AA159,"")</f>
        <v>0.263</v>
      </c>
      <c r="J159" s="36" t="n">
        <f aca="false">IFERROR(Counts!AB159/Counts!AA159,"")</f>
        <v>0.24506</v>
      </c>
      <c r="K159" s="37" t="n">
        <f aca="false">IFERROR((Counts!AB159-Counts!Z159)/Counts!AA159,"")</f>
        <v>-0.01794</v>
      </c>
      <c r="L159" s="38" t="n">
        <f aca="false">IFERROR(Counts!Y159/Counts!P159,"")</f>
        <v>0.235294117647059</v>
      </c>
      <c r="M159" s="38" t="n">
        <f aca="false">IFERROR(Counts!V159/Counts!P159,"")</f>
        <v>0.137254901960784</v>
      </c>
      <c r="N159" s="38" t="n">
        <f aca="false">IFERROR(Counts!AD159/Counts!AC159,"")</f>
        <v>0</v>
      </c>
      <c r="O159" s="38" t="n">
        <f aca="false">IFERROR(Counts!AE159/Counts!AC159,"")</f>
        <v>0.28125</v>
      </c>
      <c r="P159" s="39" t="n">
        <f aca="false">IFERROR(Counts!AG159/Counts!AF159,"")</f>
        <v>82.159375</v>
      </c>
      <c r="Q159" s="38" t="n">
        <f aca="false">IFERROR(Counts!AH159/Counts!AC159,"")</f>
        <v>0.34375</v>
      </c>
      <c r="R159" s="38" t="n">
        <f aca="false">IFERROR(Counts!N159/Counts!M159,"")</f>
        <v>0.311320754716981</v>
      </c>
      <c r="S159" s="38" t="n">
        <f aca="false">IFERROR(Counts!K159/Counts!J159,"")</f>
        <v>0.513513513513514</v>
      </c>
      <c r="T159" s="38" t="n">
        <f aca="false">IFERROR(Counts!I159/Counts!H159,"")</f>
        <v>0.2</v>
      </c>
      <c r="U159" s="38" t="n">
        <f aca="false">IFERROR(1-Counts!L159/Counts!K159,"")</f>
        <v>0.807017543859649</v>
      </c>
      <c r="V159" s="39" t="n">
        <f aca="false">IFERROR(Counts!AJ159/Counts!AI159,"")</f>
        <v>71.6652777777778</v>
      </c>
      <c r="W159" s="38" t="n">
        <f aca="false">IFERROR(Counts!AK159/Counts!AI159,"")</f>
        <v>0.138888888888889</v>
      </c>
      <c r="X159" s="40" t="n">
        <f aca="false">IFERROR(Counts!O159,"")</f>
        <v>-1.916</v>
      </c>
      <c r="Y159" s="36" t="n">
        <f aca="false">IFERROR(INDEX('Season Counts'!$Y$2:$Y$740,$AF159)/INDEX('Season Counts'!$X$2:$X$740,$AF159),"")</f>
        <v>0.22175</v>
      </c>
      <c r="Z159" s="37" t="n">
        <f aca="false">IFERROR(J159-Y159,"")</f>
        <v>0.02331</v>
      </c>
      <c r="AA159" s="38" t="n">
        <f aca="false">IFERROR(INDEX('Season Counts'!$K$2:$K$740,$AF159)/INDEX('Season Counts'!$J$2:$J$740,$AF159),"")</f>
        <v>0.268370607028754</v>
      </c>
      <c r="AB159" s="41" t="n">
        <f aca="false">IFERROR(R159-AA159,"")</f>
        <v>0.0429501476882271</v>
      </c>
      <c r="AC159" s="39" t="n">
        <f aca="false">IFERROR(INDEX('Season Counts'!$AG$2:$AG$740,$AF159)/INDEX('Season Counts'!$AF$2:$AF$740,$AF159),"")</f>
        <v>71.6919491525424</v>
      </c>
      <c r="AD159" s="40" t="n">
        <f aca="false">IFERROR(V159-AC159,"")</f>
        <v>-0.0266713747645895</v>
      </c>
      <c r="AE159" s="4" t="str">
        <f aca="false">IF(D159&lt;Guide!$C$21,"Low PA",IF(TRIM(IF(ISNUMBER(AD159),IF(N(AD159)&lt;=-Guide!$C$24,"▼ Bat Speed  ",IF(N(AD159)&gt;=Guide!$C$24,"▲ Bat Speed  ","")),"")&amp;IF(N(Z159)&gt;=Guide!$C$22,"▲ Contact  ","")&amp;IF(N(Z159)&lt;=-Guide!$C$22,"▼ Contact  ","")&amp;IF(N(AB159)&gt;=Guide!$C$23,"▲ Chase  ","")&amp;IF(N(AB159)&lt;=-Guide!$C$23,"▼ Chase  ",""))="","Stable",TRIM(IF(ISNUMBER(AD159),IF(N(AD159)&lt;=-Guide!$C$24,"▼ Bat Speed  ",IF(N(AD159)&gt;=Guide!$C$24,"▲ Bat Speed  ","")),"")&amp;IF(N(Z159)&gt;=Guide!$C$22,"▲ Contact  ","")&amp;IF(N(Z159)&lt;=-Guide!$C$22,"▼ Contact  ","")&amp;IF(N(AB159)&gt;=Guide!$C$23,"▲ Chase  ","")&amp;IF(N(AB159)&lt;=-Guide!$C$23,"▼ Chase  ",""))))</f>
        <v>▲ Chase</v>
      </c>
      <c r="AF159" s="35" t="n">
        <f aca="false">MATCH(Counts!A159,'Season Counts'!$A$2:$A$740,0)</f>
        <v>36</v>
      </c>
    </row>
    <row r="160" customFormat="false" ht="15" hidden="false" customHeight="false" outlineLevel="0" collapsed="false">
      <c r="A160" s="34" t="str">
        <f aca="false">Counts!B160</f>
        <v>ATL</v>
      </c>
      <c r="B160" s="5" t="str">
        <f aca="false">Counts!C160</f>
        <v>Eli White</v>
      </c>
      <c r="C160" s="34" t="str">
        <f aca="false">Counts!F160</f>
        <v>Mar-Apr</v>
      </c>
      <c r="D160" s="35" t="n">
        <f aca="false">IFERROR(Counts!P160,"")</f>
        <v>43</v>
      </c>
      <c r="E160" s="36" t="n">
        <f aca="false">IFERROR(Counts!R160/Counts!Q160,"")</f>
        <v>0.195121951219512</v>
      </c>
      <c r="F160" s="36" t="n">
        <f aca="false">IFERROR((Counts!R160+Counts!V160+Counts!W160)/(Counts!Q160+Counts!V160+Counts!W160+Counts!X160),"")</f>
        <v>0.209302325581395</v>
      </c>
      <c r="G160" s="36" t="n">
        <f aca="false">IFERROR((Counts!R160+Counts!S160+2*Counts!T160+3*Counts!U160)/Counts!Q160,"")</f>
        <v>0.365853658536585</v>
      </c>
      <c r="H160" s="35" t="n">
        <f aca="false">IFERROR(Counts!U160,"")</f>
        <v>2</v>
      </c>
      <c r="I160" s="36" t="n">
        <f aca="false">IFERROR(Counts!Z160/Counts!AA160,"")</f>
        <v>0.243023255813953</v>
      </c>
      <c r="J160" s="36" t="n">
        <f aca="false">IFERROR(Counts!AB160/Counts!AA160,"")</f>
        <v>0.271023255813954</v>
      </c>
      <c r="K160" s="37" t="n">
        <f aca="false">IFERROR((Counts!AB160-Counts!Z160)/Counts!AA160,"")</f>
        <v>0.028</v>
      </c>
      <c r="L160" s="38" t="n">
        <f aca="false">IFERROR(Counts!Y160/Counts!P160,"")</f>
        <v>0.186046511627907</v>
      </c>
      <c r="M160" s="38" t="n">
        <f aca="false">IFERROR(Counts!V160/Counts!P160,"")</f>
        <v>0.0232558139534884</v>
      </c>
      <c r="N160" s="38" t="n">
        <f aca="false">IFERROR(Counts!AD160/Counts!AC160,"")</f>
        <v>0.0882352941176471</v>
      </c>
      <c r="O160" s="38" t="n">
        <f aca="false">IFERROR(Counts!AE160/Counts!AC160,"")</f>
        <v>0.294117647058824</v>
      </c>
      <c r="P160" s="39" t="n">
        <f aca="false">IFERROR(Counts!AG160/Counts!AF160,"")</f>
        <v>84.4235294117647</v>
      </c>
      <c r="Q160" s="38" t="n">
        <f aca="false">IFERROR(Counts!AH160/Counts!AC160,"")</f>
        <v>0.441176470588235</v>
      </c>
      <c r="R160" s="38" t="n">
        <f aca="false">IFERROR(Counts!N160/Counts!M160,"")</f>
        <v>0.317647058823529</v>
      </c>
      <c r="S160" s="38" t="n">
        <f aca="false">IFERROR(Counts!K160/Counts!J160,"")</f>
        <v>0.726027397260274</v>
      </c>
      <c r="T160" s="38" t="n">
        <f aca="false">IFERROR(Counts!I160/Counts!H160,"")</f>
        <v>0.25</v>
      </c>
      <c r="U160" s="38" t="n">
        <f aca="false">IFERROR(1-Counts!L160/Counts!K160,"")</f>
        <v>0.811320754716981</v>
      </c>
      <c r="V160" s="39" t="n">
        <f aca="false">IFERROR(Counts!AJ160/Counts!AI160,"")</f>
        <v>73.6492957746479</v>
      </c>
      <c r="W160" s="38" t="n">
        <f aca="false">IFERROR(Counts!AK160/Counts!AI160,"")</f>
        <v>0.394366197183099</v>
      </c>
      <c r="X160" s="40" t="n">
        <f aca="false">IFERROR(Counts!O160,"")</f>
        <v>-3.222</v>
      </c>
      <c r="Y160" s="36" t="n">
        <f aca="false">IFERROR(INDEX('Season Counts'!$Y$2:$Y$740,$AF160)/INDEX('Season Counts'!$X$2:$X$740,$AF160),"")</f>
        <v>0.269272727272727</v>
      </c>
      <c r="Z160" s="37" t="n">
        <f aca="false">IFERROR(J160-Y160,"")</f>
        <v>0.0017505285412262</v>
      </c>
      <c r="AA160" s="38" t="n">
        <f aca="false">IFERROR(INDEX('Season Counts'!$K$2:$K$740,$AF160)/INDEX('Season Counts'!$J$2:$J$740,$AF160),"")</f>
        <v>0.297945205479452</v>
      </c>
      <c r="AB160" s="41" t="n">
        <f aca="false">IFERROR(R160-AA160,"")</f>
        <v>0.0197018533440773</v>
      </c>
      <c r="AC160" s="39" t="n">
        <f aca="false">IFERROR(INDEX('Season Counts'!$AG$2:$AG$740,$AF160)/INDEX('Season Counts'!$AF$2:$AF$740,$AF160),"")</f>
        <v>72.9692307692308</v>
      </c>
      <c r="AD160" s="40" t="n">
        <f aca="false">IFERROR(V160-AC160,"")</f>
        <v>0.68006500541712</v>
      </c>
      <c r="AE160" s="4" t="str">
        <f aca="false">IF(D160&lt;Guide!$C$21,"Low PA",IF(TRIM(IF(ISNUMBER(AD160),IF(N(AD160)&lt;=-Guide!$C$24,"▼ Bat Speed  ",IF(N(AD160)&gt;=Guide!$C$24,"▲ Bat Speed  ","")),"")&amp;IF(N(Z160)&gt;=Guide!$C$22,"▲ Contact  ","")&amp;IF(N(Z160)&lt;=-Guide!$C$22,"▼ Contact  ","")&amp;IF(N(AB160)&gt;=Guide!$C$23,"▲ Chase  ","")&amp;IF(N(AB160)&lt;=-Guide!$C$23,"▼ Chase  ",""))="","Stable",TRIM(IF(ISNUMBER(AD160),IF(N(AD160)&lt;=-Guide!$C$24,"▼ Bat Speed  ",IF(N(AD160)&gt;=Guide!$C$24,"▲ Bat Speed  ","")),"")&amp;IF(N(Z160)&gt;=Guide!$C$22,"▲ Contact  ","")&amp;IF(N(Z160)&lt;=-Guide!$C$22,"▼ Contact  ","")&amp;IF(N(AB160)&gt;=Guide!$C$23,"▲ Chase  ","")&amp;IF(N(AB160)&lt;=-Guide!$C$23,"▼ Chase  ",""))))</f>
        <v>Stable</v>
      </c>
      <c r="AF160" s="35" t="n">
        <f aca="false">MATCH(Counts!A160,'Season Counts'!$A$2:$A$740,0)</f>
        <v>37</v>
      </c>
    </row>
    <row r="161" customFormat="false" ht="15" hidden="false" customHeight="false" outlineLevel="0" collapsed="false">
      <c r="A161" s="34" t="str">
        <f aca="false">Counts!B161</f>
        <v>ATL</v>
      </c>
      <c r="B161" s="5" t="str">
        <f aca="false">Counts!C161</f>
        <v>Eli White</v>
      </c>
      <c r="C161" s="34" t="str">
        <f aca="false">Counts!F161</f>
        <v>May</v>
      </c>
      <c r="D161" s="35" t="n">
        <f aca="false">IFERROR(Counts!P161,"")</f>
        <v>31</v>
      </c>
      <c r="E161" s="36" t="n">
        <f aca="false">IFERROR(Counts!R161/Counts!Q161,"")</f>
        <v>0.25</v>
      </c>
      <c r="F161" s="36" t="n">
        <f aca="false">IFERROR((Counts!R161+Counts!V161+Counts!W161)/(Counts!Q161+Counts!V161+Counts!W161+Counts!X161),"")</f>
        <v>0.32258064516129</v>
      </c>
      <c r="G161" s="36" t="n">
        <f aca="false">IFERROR((Counts!R161+Counts!S161+2*Counts!T161+3*Counts!U161)/Counts!Q161,"")</f>
        <v>0.357142857142857</v>
      </c>
      <c r="H161" s="35" t="n">
        <f aca="false">IFERROR(Counts!U161,"")</f>
        <v>0</v>
      </c>
      <c r="I161" s="36" t="n">
        <f aca="false">IFERROR(Counts!Z161/Counts!AA161,"")</f>
        <v>0.304838709677419</v>
      </c>
      <c r="J161" s="36" t="n">
        <f aca="false">IFERROR(Counts!AB161/Counts!AA161,"")</f>
        <v>0.298741935483871</v>
      </c>
      <c r="K161" s="37" t="n">
        <f aca="false">IFERROR((Counts!AB161-Counts!Z161)/Counts!AA161,"")</f>
        <v>-0.00609677419354839</v>
      </c>
      <c r="L161" s="38" t="n">
        <f aca="false">IFERROR(Counts!Y161/Counts!P161,"")</f>
        <v>0.193548387096774</v>
      </c>
      <c r="M161" s="38" t="n">
        <f aca="false">IFERROR(Counts!V161/Counts!P161,"")</f>
        <v>0.0645161290322581</v>
      </c>
      <c r="N161" s="38" t="n">
        <f aca="false">IFERROR(Counts!AD161/Counts!AC161,"")</f>
        <v>0.0454545454545455</v>
      </c>
      <c r="O161" s="38" t="n">
        <f aca="false">IFERROR(Counts!AE161/Counts!AC161,"")</f>
        <v>0.363636363636364</v>
      </c>
      <c r="P161" s="39" t="n">
        <f aca="false">IFERROR(Counts!AG161/Counts!AF161,"")</f>
        <v>85.9454545454545</v>
      </c>
      <c r="Q161" s="38" t="n">
        <f aca="false">IFERROR(Counts!AH161/Counts!AC161,"")</f>
        <v>0.272727272727273</v>
      </c>
      <c r="R161" s="38" t="n">
        <f aca="false">IFERROR(Counts!N161/Counts!M161,"")</f>
        <v>0.229508196721311</v>
      </c>
      <c r="S161" s="38" t="n">
        <f aca="false">IFERROR(Counts!K161/Counts!J161,"")</f>
        <v>0.766666666666667</v>
      </c>
      <c r="T161" s="38" t="n">
        <f aca="false">IFERROR(Counts!I161/Counts!H161,"")</f>
        <v>0.3</v>
      </c>
      <c r="U161" s="38" t="n">
        <f aca="false">IFERROR(1-Counts!L161/Counts!K161,"")</f>
        <v>0.760869565217391</v>
      </c>
      <c r="V161" s="39" t="n">
        <f aca="false">IFERROR(Counts!AJ161/Counts!AI161,"")</f>
        <v>74.1307692307692</v>
      </c>
      <c r="W161" s="38" t="n">
        <f aca="false">IFERROR(Counts!AK161/Counts!AI161,"")</f>
        <v>0.423076923076923</v>
      </c>
      <c r="X161" s="40" t="n">
        <f aca="false">IFERROR(Counts!O161,"")</f>
        <v>0.083</v>
      </c>
      <c r="Y161" s="36" t="n">
        <f aca="false">IFERROR(INDEX('Season Counts'!$Y$2:$Y$740,$AF161)/INDEX('Season Counts'!$X$2:$X$740,$AF161),"")</f>
        <v>0.269272727272727</v>
      </c>
      <c r="Z161" s="37" t="n">
        <f aca="false">IFERROR(J161-Y161,"")</f>
        <v>0.0294692082111437</v>
      </c>
      <c r="AA161" s="38" t="n">
        <f aca="false">IFERROR(INDEX('Season Counts'!$K$2:$K$740,$AF161)/INDEX('Season Counts'!$J$2:$J$740,$AF161),"")</f>
        <v>0.297945205479452</v>
      </c>
      <c r="AB161" s="41" t="n">
        <f aca="false">IFERROR(R161-AA161,"")</f>
        <v>-0.0684370087581406</v>
      </c>
      <c r="AC161" s="39" t="n">
        <f aca="false">IFERROR(INDEX('Season Counts'!$AG$2:$AG$740,$AF161)/INDEX('Season Counts'!$AF$2:$AF$740,$AF161),"")</f>
        <v>72.9692307692308</v>
      </c>
      <c r="AD161" s="40" t="n">
        <f aca="false">IFERROR(V161-AC161,"")</f>
        <v>1.16153846153846</v>
      </c>
      <c r="AE161" s="4" t="str">
        <f aca="false">IF(D161&lt;Guide!$C$21,"Low PA",IF(TRIM(IF(ISNUMBER(AD161),IF(N(AD161)&lt;=-Guide!$C$24,"▼ Bat Speed  ",IF(N(AD161)&gt;=Guide!$C$24,"▲ Bat Speed  ","")),"")&amp;IF(N(Z161)&gt;=Guide!$C$22,"▲ Contact  ","")&amp;IF(N(Z161)&lt;=-Guide!$C$22,"▼ Contact  ","")&amp;IF(N(AB161)&gt;=Guide!$C$23,"▲ Chase  ","")&amp;IF(N(AB161)&lt;=-Guide!$C$23,"▼ Chase  ",""))="","Stable",TRIM(IF(ISNUMBER(AD161),IF(N(AD161)&lt;=-Guide!$C$24,"▼ Bat Speed  ",IF(N(AD161)&gt;=Guide!$C$24,"▲ Bat Speed  ","")),"")&amp;IF(N(Z161)&gt;=Guide!$C$22,"▲ Contact  ","")&amp;IF(N(Z161)&lt;=-Guide!$C$22,"▼ Contact  ","")&amp;IF(N(AB161)&gt;=Guide!$C$23,"▲ Chase  ","")&amp;IF(N(AB161)&lt;=-Guide!$C$23,"▼ Chase  ",""))))</f>
        <v>Low PA</v>
      </c>
      <c r="AF161" s="35" t="n">
        <f aca="false">MATCH(Counts!A161,'Season Counts'!$A$2:$A$740,0)</f>
        <v>37</v>
      </c>
    </row>
    <row r="162" customFormat="false" ht="15" hidden="false" customHeight="false" outlineLevel="0" collapsed="false">
      <c r="A162" s="34" t="str">
        <f aca="false">Counts!B162</f>
        <v>ATL</v>
      </c>
      <c r="B162" s="5" t="str">
        <f aca="false">Counts!C162</f>
        <v>Eli White</v>
      </c>
      <c r="C162" s="34" t="str">
        <f aca="false">Counts!F162</f>
        <v>Jun</v>
      </c>
      <c r="D162" s="35" t="n">
        <f aca="false">IFERROR(Counts!P162,"")</f>
        <v>41</v>
      </c>
      <c r="E162" s="36" t="n">
        <f aca="false">IFERROR(Counts!R162/Counts!Q162,"")</f>
        <v>0.210526315789474</v>
      </c>
      <c r="F162" s="36" t="n">
        <f aca="false">IFERROR((Counts!R162+Counts!V162+Counts!W162)/(Counts!Q162+Counts!V162+Counts!W162+Counts!X162),"")</f>
        <v>0.268292682926829</v>
      </c>
      <c r="G162" s="36" t="n">
        <f aca="false">IFERROR((Counts!R162+Counts!S162+2*Counts!T162+3*Counts!U162)/Counts!Q162,"")</f>
        <v>0.342105263157895</v>
      </c>
      <c r="H162" s="35" t="n">
        <f aca="false">IFERROR(Counts!U162,"")</f>
        <v>1</v>
      </c>
      <c r="I162" s="36" t="n">
        <f aca="false">IFERROR(Counts!Z162/Counts!AA162,"")</f>
        <v>0.2775</v>
      </c>
      <c r="J162" s="36" t="n">
        <f aca="false">IFERROR(Counts!AB162/Counts!AA162,"")</f>
        <v>0.278925</v>
      </c>
      <c r="K162" s="37" t="n">
        <f aca="false">IFERROR((Counts!AB162-Counts!Z162)/Counts!AA162,"")</f>
        <v>0.00142500000000001</v>
      </c>
      <c r="L162" s="38" t="n">
        <f aca="false">IFERROR(Counts!Y162/Counts!P162,"")</f>
        <v>0.268292682926829</v>
      </c>
      <c r="M162" s="38" t="n">
        <f aca="false">IFERROR(Counts!V162/Counts!P162,"")</f>
        <v>0.0731707317073171</v>
      </c>
      <c r="N162" s="38" t="n">
        <f aca="false">IFERROR(Counts!AD162/Counts!AC162,"")</f>
        <v>0.037037037037037</v>
      </c>
      <c r="O162" s="38" t="n">
        <f aca="false">IFERROR(Counts!AE162/Counts!AC162,"")</f>
        <v>0.333333333333333</v>
      </c>
      <c r="P162" s="39" t="n">
        <f aca="false">IFERROR(Counts!AG162/Counts!AF162,"")</f>
        <v>87.8769230769231</v>
      </c>
      <c r="Q162" s="38" t="n">
        <f aca="false">IFERROR(Counts!AH162/Counts!AC162,"")</f>
        <v>0.296296296296296</v>
      </c>
      <c r="R162" s="38" t="n">
        <f aca="false">IFERROR(Counts!N162/Counts!M162,"")</f>
        <v>0.314606741573034</v>
      </c>
      <c r="S162" s="38" t="n">
        <f aca="false">IFERROR(Counts!K162/Counts!J162,"")</f>
        <v>0.707317073170732</v>
      </c>
      <c r="T162" s="38" t="n">
        <f aca="false">IFERROR(Counts!I162/Counts!H162,"")</f>
        <v>0.244186046511628</v>
      </c>
      <c r="U162" s="38" t="n">
        <f aca="false">IFERROR(1-Counts!L162/Counts!K162,"")</f>
        <v>0.879310344827586</v>
      </c>
      <c r="V162" s="39" t="n">
        <f aca="false">IFERROR(Counts!AJ162/Counts!AI162,"")</f>
        <v>72.1614285714286</v>
      </c>
      <c r="W162" s="38" t="n">
        <f aca="false">IFERROR(Counts!AK162/Counts!AI162,"")</f>
        <v>0.171428571428571</v>
      </c>
      <c r="X162" s="40" t="n">
        <f aca="false">IFERROR(Counts!O162,"")</f>
        <v>0.523</v>
      </c>
      <c r="Y162" s="36" t="n">
        <f aca="false">IFERROR(INDEX('Season Counts'!$Y$2:$Y$740,$AF162)/INDEX('Season Counts'!$X$2:$X$740,$AF162),"")</f>
        <v>0.269272727272727</v>
      </c>
      <c r="Z162" s="37" t="n">
        <f aca="false">IFERROR(J162-Y162,"")</f>
        <v>0.0096522727272727</v>
      </c>
      <c r="AA162" s="38" t="n">
        <f aca="false">IFERROR(INDEX('Season Counts'!$K$2:$K$740,$AF162)/INDEX('Season Counts'!$J$2:$J$740,$AF162),"")</f>
        <v>0.297945205479452</v>
      </c>
      <c r="AB162" s="41" t="n">
        <f aca="false">IFERROR(R162-AA162,"")</f>
        <v>0.0166615360935816</v>
      </c>
      <c r="AC162" s="39" t="n">
        <f aca="false">IFERROR(INDEX('Season Counts'!$AG$2:$AG$740,$AF162)/INDEX('Season Counts'!$AF$2:$AF$740,$AF162),"")</f>
        <v>72.9692307692308</v>
      </c>
      <c r="AD162" s="40" t="n">
        <f aca="false">IFERROR(V162-AC162,"")</f>
        <v>-0.807802197802204</v>
      </c>
      <c r="AE162" s="4" t="str">
        <f aca="false">IF(D162&lt;Guide!$C$21,"Low PA",IF(TRIM(IF(ISNUMBER(AD162),IF(N(AD162)&lt;=-Guide!$C$24,"▼ Bat Speed  ",IF(N(AD162)&gt;=Guide!$C$24,"▲ Bat Speed  ","")),"")&amp;IF(N(Z162)&gt;=Guide!$C$22,"▲ Contact  ","")&amp;IF(N(Z162)&lt;=-Guide!$C$22,"▼ Contact  ","")&amp;IF(N(AB162)&gt;=Guide!$C$23,"▲ Chase  ","")&amp;IF(N(AB162)&lt;=-Guide!$C$23,"▼ Chase  ",""))="","Stable",TRIM(IF(ISNUMBER(AD162),IF(N(AD162)&lt;=-Guide!$C$24,"▼ Bat Speed  ",IF(N(AD162)&gt;=Guide!$C$24,"▲ Bat Speed  ","")),"")&amp;IF(N(Z162)&gt;=Guide!$C$22,"▲ Contact  ","")&amp;IF(N(Z162)&lt;=-Guide!$C$22,"▼ Contact  ","")&amp;IF(N(AB162)&gt;=Guide!$C$23,"▲ Chase  ","")&amp;IF(N(AB162)&lt;=-Guide!$C$23,"▼ Chase  ",""))))</f>
        <v>Stable</v>
      </c>
      <c r="AF162" s="35" t="n">
        <f aca="false">MATCH(Counts!A162,'Season Counts'!$A$2:$A$740,0)</f>
        <v>37</v>
      </c>
    </row>
    <row r="163" customFormat="false" ht="15" hidden="false" customHeight="false" outlineLevel="0" collapsed="false">
      <c r="A163" s="34" t="str">
        <f aca="false">Counts!B163</f>
        <v>ATL</v>
      </c>
      <c r="B163" s="5" t="str">
        <f aca="false">Counts!C163</f>
        <v>Eli White</v>
      </c>
      <c r="C163" s="34" t="str">
        <f aca="false">Counts!F163</f>
        <v>Jul</v>
      </c>
      <c r="D163" s="35" t="n">
        <f aca="false">IFERROR(Counts!P163,"")</f>
        <v>29</v>
      </c>
      <c r="E163" s="36" t="n">
        <f aca="false">IFERROR(Counts!R163/Counts!Q163,"")</f>
        <v>0.307692307692308</v>
      </c>
      <c r="F163" s="36" t="n">
        <f aca="false">IFERROR((Counts!R163+Counts!V163+Counts!W163)/(Counts!Q163+Counts!V163+Counts!W163+Counts!X163),"")</f>
        <v>0.379310344827586</v>
      </c>
      <c r="G163" s="36" t="n">
        <f aca="false">IFERROR((Counts!R163+Counts!S163+2*Counts!T163+3*Counts!U163)/Counts!Q163,"")</f>
        <v>0.615384615384615</v>
      </c>
      <c r="H163" s="35" t="n">
        <f aca="false">IFERROR(Counts!U163,"")</f>
        <v>2</v>
      </c>
      <c r="I163" s="36" t="n">
        <f aca="false">IFERROR(Counts!Z163/Counts!AA163,"")</f>
        <v>0.420689655172414</v>
      </c>
      <c r="J163" s="36" t="n">
        <f aca="false">IFERROR(Counts!AB163/Counts!AA163,"")</f>
        <v>0.221862068965517</v>
      </c>
      <c r="K163" s="37" t="n">
        <f aca="false">IFERROR((Counts!AB163-Counts!Z163)/Counts!AA163,"")</f>
        <v>-0.198827586206897</v>
      </c>
      <c r="L163" s="38" t="n">
        <f aca="false">IFERROR(Counts!Y163/Counts!P163,"")</f>
        <v>0.206896551724138</v>
      </c>
      <c r="M163" s="38" t="n">
        <f aca="false">IFERROR(Counts!V163/Counts!P163,"")</f>
        <v>0.103448275862069</v>
      </c>
      <c r="N163" s="38" t="n">
        <f aca="false">IFERROR(Counts!AD163/Counts!AC163,"")</f>
        <v>0.05</v>
      </c>
      <c r="O163" s="38" t="n">
        <f aca="false">IFERROR(Counts!AE163/Counts!AC163,"")</f>
        <v>0.25</v>
      </c>
      <c r="P163" s="39" t="n">
        <f aca="false">IFERROR(Counts!AG163/Counts!AF163,"")</f>
        <v>83.58</v>
      </c>
      <c r="Q163" s="38" t="n">
        <f aca="false">IFERROR(Counts!AH163/Counts!AC163,"")</f>
        <v>0.25</v>
      </c>
      <c r="R163" s="38" t="n">
        <f aca="false">IFERROR(Counts!N163/Counts!M163,"")</f>
        <v>0.315789473684211</v>
      </c>
      <c r="S163" s="38" t="n">
        <f aca="false">IFERROR(Counts!K163/Counts!J163,"")</f>
        <v>0.732142857142857</v>
      </c>
      <c r="T163" s="38" t="n">
        <f aca="false">IFERROR(Counts!I163/Counts!H163,"")</f>
        <v>0.220338983050847</v>
      </c>
      <c r="U163" s="38" t="n">
        <f aca="false">IFERROR(1-Counts!L163/Counts!K163,"")</f>
        <v>0.902439024390244</v>
      </c>
      <c r="V163" s="39" t="n">
        <f aca="false">IFERROR(Counts!AJ163/Counts!AI163,"")</f>
        <v>72.0037037037037</v>
      </c>
      <c r="W163" s="38" t="n">
        <f aca="false">IFERROR(Counts!AK163/Counts!AI163,"")</f>
        <v>0.185185185185185</v>
      </c>
      <c r="X163" s="40" t="n">
        <f aca="false">IFERROR(Counts!O163,"")</f>
        <v>4.017</v>
      </c>
      <c r="Y163" s="36" t="n">
        <f aca="false">IFERROR(INDEX('Season Counts'!$Y$2:$Y$740,$AF163)/INDEX('Season Counts'!$X$2:$X$740,$AF163),"")</f>
        <v>0.269272727272727</v>
      </c>
      <c r="Z163" s="37" t="n">
        <f aca="false">IFERROR(J163-Y163,"")</f>
        <v>-0.04741065830721</v>
      </c>
      <c r="AA163" s="38" t="n">
        <f aca="false">IFERROR(INDEX('Season Counts'!$K$2:$K$740,$AF163)/INDEX('Season Counts'!$J$2:$J$740,$AF163),"")</f>
        <v>0.297945205479452</v>
      </c>
      <c r="AB163" s="41" t="n">
        <f aca="false">IFERROR(R163-AA163,"")</f>
        <v>0.0178442682047584</v>
      </c>
      <c r="AC163" s="39" t="n">
        <f aca="false">IFERROR(INDEX('Season Counts'!$AG$2:$AG$740,$AF163)/INDEX('Season Counts'!$AF$2:$AF$740,$AF163),"")</f>
        <v>72.9692307692308</v>
      </c>
      <c r="AD163" s="40" t="n">
        <f aca="false">IFERROR(V163-AC163,"")</f>
        <v>-0.96552706552707</v>
      </c>
      <c r="AE163" s="4" t="str">
        <f aca="false">IF(D163&lt;Guide!$C$21,"Low PA",IF(TRIM(IF(ISNUMBER(AD163),IF(N(AD163)&lt;=-Guide!$C$24,"▼ Bat Speed  ",IF(N(AD163)&gt;=Guide!$C$24,"▲ Bat Speed  ","")),"")&amp;IF(N(Z163)&gt;=Guide!$C$22,"▲ Contact  ","")&amp;IF(N(Z163)&lt;=-Guide!$C$22,"▼ Contact  ","")&amp;IF(N(AB163)&gt;=Guide!$C$23,"▲ Chase  ","")&amp;IF(N(AB163)&lt;=-Guide!$C$23,"▼ Chase  ",""))="","Stable",TRIM(IF(ISNUMBER(AD163),IF(N(AD163)&lt;=-Guide!$C$24,"▼ Bat Speed  ",IF(N(AD163)&gt;=Guide!$C$24,"▲ Bat Speed  ","")),"")&amp;IF(N(Z163)&gt;=Guide!$C$22,"▲ Contact  ","")&amp;IF(N(Z163)&lt;=-Guide!$C$22,"▼ Contact  ","")&amp;IF(N(AB163)&gt;=Guide!$C$23,"▲ Chase  ","")&amp;IF(N(AB163)&lt;=-Guide!$C$23,"▼ Chase  ",""))))</f>
        <v>Low PA</v>
      </c>
      <c r="AF163" s="35" t="n">
        <f aca="false">MATCH(Counts!A163,'Season Counts'!$A$2:$A$740,0)</f>
        <v>37</v>
      </c>
    </row>
    <row r="164" customFormat="false" ht="15" hidden="false" customHeight="false" outlineLevel="0" collapsed="false">
      <c r="A164" s="34" t="str">
        <f aca="false">Counts!B164</f>
        <v>ATL</v>
      </c>
      <c r="B164" s="5" t="str">
        <f aca="false">Counts!C164</f>
        <v>Jorge Mateo</v>
      </c>
      <c r="C164" s="34" t="str">
        <f aca="false">Counts!F164</f>
        <v>Mar-Apr</v>
      </c>
      <c r="D164" s="35" t="n">
        <f aca="false">IFERROR(Counts!P164,"")</f>
        <v>32</v>
      </c>
      <c r="E164" s="36" t="n">
        <f aca="false">IFERROR(Counts!R164/Counts!Q164,"")</f>
        <v>0.266666666666667</v>
      </c>
      <c r="F164" s="36" t="n">
        <f aca="false">IFERROR((Counts!R164+Counts!V164+Counts!W164)/(Counts!Q164+Counts!V164+Counts!W164+Counts!X164),"")</f>
        <v>0.3125</v>
      </c>
      <c r="G164" s="36" t="n">
        <f aca="false">IFERROR((Counts!R164+Counts!S164+2*Counts!T164+3*Counts!U164)/Counts!Q164,"")</f>
        <v>0.4</v>
      </c>
      <c r="H164" s="35" t="n">
        <f aca="false">IFERROR(Counts!U164,"")</f>
        <v>1</v>
      </c>
      <c r="I164" s="36" t="n">
        <f aca="false">IFERROR(Counts!Z164/Counts!AA164,"")</f>
        <v>0.3140625</v>
      </c>
      <c r="J164" s="36" t="n">
        <f aca="false">IFERROR(Counts!AB164/Counts!AA164,"")</f>
        <v>0.2774375</v>
      </c>
      <c r="K164" s="37" t="n">
        <f aca="false">IFERROR((Counts!AB164-Counts!Z164)/Counts!AA164,"")</f>
        <v>-0.036625</v>
      </c>
      <c r="L164" s="38" t="n">
        <f aca="false">IFERROR(Counts!Y164/Counts!P164,"")</f>
        <v>0.40625</v>
      </c>
      <c r="M164" s="38" t="n">
        <f aca="false">IFERROR(Counts!V164/Counts!P164,"")</f>
        <v>0.0625</v>
      </c>
      <c r="N164" s="38" t="n">
        <f aca="false">IFERROR(Counts!AD164/Counts!AC164,"")</f>
        <v>0.117647058823529</v>
      </c>
      <c r="O164" s="38" t="n">
        <f aca="false">IFERROR(Counts!AE164/Counts!AC164,"")</f>
        <v>0.529411764705882</v>
      </c>
      <c r="P164" s="39" t="n">
        <f aca="false">IFERROR(Counts!AG164/Counts!AF164,"")</f>
        <v>94.8352941176471</v>
      </c>
      <c r="Q164" s="38" t="n">
        <f aca="false">IFERROR(Counts!AH164/Counts!AC164,"")</f>
        <v>0.411764705882353</v>
      </c>
      <c r="R164" s="38" t="n">
        <f aca="false">IFERROR(Counts!N164/Counts!M164,"")</f>
        <v>0.430555555555556</v>
      </c>
      <c r="S164" s="38" t="n">
        <f aca="false">IFERROR(Counts!K164/Counts!J164,"")</f>
        <v>0.661290322580645</v>
      </c>
      <c r="T164" s="38" t="n">
        <f aca="false">IFERROR(Counts!I164/Counts!H164,"")</f>
        <v>0.333333333333333</v>
      </c>
      <c r="U164" s="38" t="n">
        <f aca="false">IFERROR(1-Counts!L164/Counts!K164,"")</f>
        <v>0.804878048780488</v>
      </c>
      <c r="V164" s="39" t="n">
        <f aca="false">IFERROR(Counts!AJ164/Counts!AI164,"")</f>
        <v>73.8015873015873</v>
      </c>
      <c r="W164" s="38" t="n">
        <f aca="false">IFERROR(Counts!AK164/Counts!AI164,"")</f>
        <v>0.444444444444444</v>
      </c>
      <c r="X164" s="40" t="n">
        <f aca="false">IFERROR(Counts!O164,"")</f>
        <v>0.211</v>
      </c>
      <c r="Y164" s="36" t="n">
        <f aca="false">IFERROR(INDEX('Season Counts'!$Y$2:$Y$740,$AF164)/INDEX('Season Counts'!$X$2:$X$740,$AF164),"")</f>
        <v>0.321569343065693</v>
      </c>
      <c r="Z164" s="37" t="n">
        <f aca="false">IFERROR(J164-Y164,"")</f>
        <v>-0.0441318430656934</v>
      </c>
      <c r="AA164" s="38" t="n">
        <f aca="false">IFERROR(INDEX('Season Counts'!$K$2:$K$740,$AF164)/INDEX('Season Counts'!$J$2:$J$740,$AF164),"")</f>
        <v>0.418439716312057</v>
      </c>
      <c r="AB164" s="41" t="n">
        <f aca="false">IFERROR(R164-AA164,"")</f>
        <v>0.0121158392434989</v>
      </c>
      <c r="AC164" s="39" t="n">
        <f aca="false">IFERROR(INDEX('Season Counts'!$AG$2:$AG$740,$AF164)/INDEX('Season Counts'!$AF$2:$AF$740,$AF164),"")</f>
        <v>73.6113725490196</v>
      </c>
      <c r="AD164" s="40" t="n">
        <f aca="false">IFERROR(V164-AC164,"")</f>
        <v>0.190214752567684</v>
      </c>
      <c r="AE164" s="4" t="str">
        <f aca="false">IF(D164&lt;Guide!$C$21,"Low PA",IF(TRIM(IF(ISNUMBER(AD164),IF(N(AD164)&lt;=-Guide!$C$24,"▼ Bat Speed  ",IF(N(AD164)&gt;=Guide!$C$24,"▲ Bat Speed  ","")),"")&amp;IF(N(Z164)&gt;=Guide!$C$22,"▲ Contact  ","")&amp;IF(N(Z164)&lt;=-Guide!$C$22,"▼ Contact  ","")&amp;IF(N(AB164)&gt;=Guide!$C$23,"▲ Chase  ","")&amp;IF(N(AB164)&lt;=-Guide!$C$23,"▼ Chase  ",""))="","Stable",TRIM(IF(ISNUMBER(AD164),IF(N(AD164)&lt;=-Guide!$C$24,"▼ Bat Speed  ",IF(N(AD164)&gt;=Guide!$C$24,"▲ Bat Speed  ","")),"")&amp;IF(N(Z164)&gt;=Guide!$C$22,"▲ Contact  ","")&amp;IF(N(Z164)&lt;=-Guide!$C$22,"▼ Contact  ","")&amp;IF(N(AB164)&gt;=Guide!$C$23,"▲ Chase  ","")&amp;IF(N(AB164)&lt;=-Guide!$C$23,"▼ Chase  ",""))))</f>
        <v>Low PA</v>
      </c>
      <c r="AF164" s="35" t="n">
        <f aca="false">MATCH(Counts!A164,'Season Counts'!$A$2:$A$740,0)</f>
        <v>38</v>
      </c>
    </row>
    <row r="165" customFormat="false" ht="15" hidden="false" customHeight="false" outlineLevel="0" collapsed="false">
      <c r="A165" s="34" t="str">
        <f aca="false">Counts!B165</f>
        <v>ATL</v>
      </c>
      <c r="B165" s="5" t="str">
        <f aca="false">Counts!C165</f>
        <v>Jorge Mateo</v>
      </c>
      <c r="C165" s="34" t="str">
        <f aca="false">Counts!F165</f>
        <v>May</v>
      </c>
      <c r="D165" s="35" t="n">
        <f aca="false">IFERROR(Counts!P165,"")</f>
        <v>52</v>
      </c>
      <c r="E165" s="36" t="n">
        <f aca="false">IFERROR(Counts!R165/Counts!Q165,"")</f>
        <v>0.346938775510204</v>
      </c>
      <c r="F165" s="36" t="n">
        <f aca="false">IFERROR((Counts!R165+Counts!V165+Counts!W165)/(Counts!Q165+Counts!V165+Counts!W165+Counts!X165),"")</f>
        <v>0.384615384615385</v>
      </c>
      <c r="G165" s="36" t="n">
        <f aca="false">IFERROR((Counts!R165+Counts!S165+2*Counts!T165+3*Counts!U165)/Counts!Q165,"")</f>
        <v>0.591836734693878</v>
      </c>
      <c r="H165" s="35" t="n">
        <f aca="false">IFERROR(Counts!U165,"")</f>
        <v>3</v>
      </c>
      <c r="I165" s="36" t="n">
        <f aca="false">IFERROR(Counts!Z165/Counts!AA165,"")</f>
        <v>0.418269230769231</v>
      </c>
      <c r="J165" s="36" t="n">
        <f aca="false">IFERROR(Counts!AB165/Counts!AA165,"")</f>
        <v>0.428096153846154</v>
      </c>
      <c r="K165" s="37" t="n">
        <f aca="false">IFERROR((Counts!AB165-Counts!Z165)/Counts!AA165,"")</f>
        <v>0.00982692307692306</v>
      </c>
      <c r="L165" s="38" t="n">
        <f aca="false">IFERROR(Counts!Y165/Counts!P165,"")</f>
        <v>0.192307692307692</v>
      </c>
      <c r="M165" s="38" t="n">
        <f aca="false">IFERROR(Counts!V165/Counts!P165,"")</f>
        <v>0.0576923076923077</v>
      </c>
      <c r="N165" s="38" t="n">
        <f aca="false">IFERROR(Counts!AD165/Counts!AC165,"")</f>
        <v>0.128205128205128</v>
      </c>
      <c r="O165" s="38" t="n">
        <f aca="false">IFERROR(Counts!AE165/Counts!AC165,"")</f>
        <v>0.461538461538462</v>
      </c>
      <c r="P165" s="39" t="n">
        <f aca="false">IFERROR(Counts!AG165/Counts!AF165,"")</f>
        <v>87.3128205128205</v>
      </c>
      <c r="Q165" s="38" t="n">
        <f aca="false">IFERROR(Counts!AH165/Counts!AC165,"")</f>
        <v>0.512820512820513</v>
      </c>
      <c r="R165" s="38" t="n">
        <f aca="false">IFERROR(Counts!N165/Counts!M165,"")</f>
        <v>0.361904761904762</v>
      </c>
      <c r="S165" s="38" t="n">
        <f aca="false">IFERROR(Counts!K165/Counts!J165,"")</f>
        <v>0.706521739130435</v>
      </c>
      <c r="T165" s="38" t="n">
        <f aca="false">IFERROR(Counts!I165/Counts!H165,"")</f>
        <v>0.223300970873786</v>
      </c>
      <c r="U165" s="38" t="n">
        <f aca="false">IFERROR(1-Counts!L165/Counts!K165,"")</f>
        <v>0.846153846153846</v>
      </c>
      <c r="V165" s="39" t="n">
        <f aca="false">IFERROR(Counts!AJ165/Counts!AI165,"")</f>
        <v>73.4148936170213</v>
      </c>
      <c r="W165" s="38" t="n">
        <f aca="false">IFERROR(Counts!AK165/Counts!AI165,"")</f>
        <v>0.319148936170213</v>
      </c>
      <c r="X165" s="40" t="n">
        <f aca="false">IFERROR(Counts!O165,"")</f>
        <v>5.39</v>
      </c>
      <c r="Y165" s="36" t="n">
        <f aca="false">IFERROR(INDEX('Season Counts'!$Y$2:$Y$740,$AF165)/INDEX('Season Counts'!$X$2:$X$740,$AF165),"")</f>
        <v>0.321569343065693</v>
      </c>
      <c r="Z165" s="37" t="n">
        <f aca="false">IFERROR(J165-Y165,"")</f>
        <v>0.10652681078046</v>
      </c>
      <c r="AA165" s="38" t="n">
        <f aca="false">IFERROR(INDEX('Season Counts'!$K$2:$K$740,$AF165)/INDEX('Season Counts'!$J$2:$J$740,$AF165),"")</f>
        <v>0.418439716312057</v>
      </c>
      <c r="AB165" s="41" t="n">
        <f aca="false">IFERROR(R165-AA165,"")</f>
        <v>-0.0565349544072948</v>
      </c>
      <c r="AC165" s="39" t="n">
        <f aca="false">IFERROR(INDEX('Season Counts'!$AG$2:$AG$740,$AF165)/INDEX('Season Counts'!$AF$2:$AF$740,$AF165),"")</f>
        <v>73.6113725490196</v>
      </c>
      <c r="AD165" s="40" t="n">
        <f aca="false">IFERROR(V165-AC165,"")</f>
        <v>-0.196478931998342</v>
      </c>
      <c r="AE165" s="4" t="str">
        <f aca="false">IF(D165&lt;Guide!$C$21,"Low PA",IF(TRIM(IF(ISNUMBER(AD165),IF(N(AD165)&lt;=-Guide!$C$24,"▼ Bat Speed  ",IF(N(AD165)&gt;=Guide!$C$24,"▲ Bat Speed  ","")),"")&amp;IF(N(Z165)&gt;=Guide!$C$22,"▲ Contact  ","")&amp;IF(N(Z165)&lt;=-Guide!$C$22,"▼ Contact  ","")&amp;IF(N(AB165)&gt;=Guide!$C$23,"▲ Chase  ","")&amp;IF(N(AB165)&lt;=-Guide!$C$23,"▼ Chase  ",""))="","Stable",TRIM(IF(ISNUMBER(AD165),IF(N(AD165)&lt;=-Guide!$C$24,"▼ Bat Speed  ",IF(N(AD165)&gt;=Guide!$C$24,"▲ Bat Speed  ","")),"")&amp;IF(N(Z165)&gt;=Guide!$C$22,"▲ Contact  ","")&amp;IF(N(Z165)&lt;=-Guide!$C$22,"▼ Contact  ","")&amp;IF(N(AB165)&gt;=Guide!$C$23,"▲ Chase  ","")&amp;IF(N(AB165)&lt;=-Guide!$C$23,"▼ Chase  ",""))))</f>
        <v>▲ Contact ▼ Chase</v>
      </c>
      <c r="AF165" s="35" t="n">
        <f aca="false">MATCH(Counts!A165,'Season Counts'!$A$2:$A$740,0)</f>
        <v>38</v>
      </c>
    </row>
    <row r="166" customFormat="false" ht="15" hidden="false" customHeight="false" outlineLevel="0" collapsed="false">
      <c r="A166" s="34" t="str">
        <f aca="false">Counts!B166</f>
        <v>ATL</v>
      </c>
      <c r="B166" s="5" t="str">
        <f aca="false">Counts!C166</f>
        <v>Jorge Mateo</v>
      </c>
      <c r="C166" s="34" t="str">
        <f aca="false">Counts!F166</f>
        <v>Jun</v>
      </c>
      <c r="D166" s="35" t="n">
        <f aca="false">IFERROR(Counts!P166,"")</f>
        <v>32</v>
      </c>
      <c r="E166" s="36" t="n">
        <f aca="false">IFERROR(Counts!R166/Counts!Q166,"")</f>
        <v>0.133333333333333</v>
      </c>
      <c r="F166" s="36" t="n">
        <f aca="false">IFERROR((Counts!R166+Counts!V166+Counts!W166)/(Counts!Q166+Counts!V166+Counts!W166+Counts!X166),"")</f>
        <v>0.1875</v>
      </c>
      <c r="G166" s="36" t="n">
        <f aca="false">IFERROR((Counts!R166+Counts!S166+2*Counts!T166+3*Counts!U166)/Counts!Q166,"")</f>
        <v>0.166666666666667</v>
      </c>
      <c r="H166" s="35" t="n">
        <f aca="false">IFERROR(Counts!U166,"")</f>
        <v>0</v>
      </c>
      <c r="I166" s="36" t="n">
        <f aca="false">IFERROR(Counts!Z166/Counts!AA166,"")</f>
        <v>0.1671875</v>
      </c>
      <c r="J166" s="36" t="n">
        <f aca="false">IFERROR(Counts!AB166/Counts!AA166,"")</f>
        <v>0.248875</v>
      </c>
      <c r="K166" s="37" t="n">
        <f aca="false">IFERROR((Counts!AB166-Counts!Z166)/Counts!AA166,"")</f>
        <v>0.0816875</v>
      </c>
      <c r="L166" s="38" t="n">
        <f aca="false">IFERROR(Counts!Y166/Counts!P166,"")</f>
        <v>0.34375</v>
      </c>
      <c r="M166" s="38" t="n">
        <f aca="false">IFERROR(Counts!V166/Counts!P166,"")</f>
        <v>0.0625</v>
      </c>
      <c r="N166" s="38" t="n">
        <f aca="false">IFERROR(Counts!AD166/Counts!AC166,"")</f>
        <v>0</v>
      </c>
      <c r="O166" s="38" t="n">
        <f aca="false">IFERROR(Counts!AE166/Counts!AC166,"")</f>
        <v>0.526315789473684</v>
      </c>
      <c r="P166" s="39" t="n">
        <f aca="false">IFERROR(Counts!AG166/Counts!AF166,"")</f>
        <v>90.8421052631579</v>
      </c>
      <c r="Q166" s="38" t="n">
        <f aca="false">IFERROR(Counts!AH166/Counts!AC166,"")</f>
        <v>0.526315789473684</v>
      </c>
      <c r="R166" s="38" t="n">
        <f aca="false">IFERROR(Counts!N166/Counts!M166,"")</f>
        <v>0.5</v>
      </c>
      <c r="S166" s="38" t="n">
        <f aca="false">IFERROR(Counts!K166/Counts!J166,"")</f>
        <v>0.716666666666667</v>
      </c>
      <c r="T166" s="38" t="n">
        <f aca="false">IFERROR(Counts!I166/Counts!H166,"")</f>
        <v>0.298701298701299</v>
      </c>
      <c r="U166" s="38" t="n">
        <f aca="false">IFERROR(1-Counts!L166/Counts!K166,"")</f>
        <v>0.837209302325581</v>
      </c>
      <c r="V166" s="39" t="n">
        <f aca="false">IFERROR(Counts!AJ166/Counts!AI166,"")</f>
        <v>73.6134328358209</v>
      </c>
      <c r="W166" s="38" t="n">
        <f aca="false">IFERROR(Counts!AK166/Counts!AI166,"")</f>
        <v>0.328358208955224</v>
      </c>
      <c r="X166" s="40" t="n">
        <f aca="false">IFERROR(Counts!O166,"")</f>
        <v>-4.439</v>
      </c>
      <c r="Y166" s="36" t="n">
        <f aca="false">IFERROR(INDEX('Season Counts'!$Y$2:$Y$740,$AF166)/INDEX('Season Counts'!$X$2:$X$740,$AF166),"")</f>
        <v>0.321569343065693</v>
      </c>
      <c r="Z166" s="37" t="n">
        <f aca="false">IFERROR(J166-Y166,"")</f>
        <v>-0.0726943430656934</v>
      </c>
      <c r="AA166" s="38" t="n">
        <f aca="false">IFERROR(INDEX('Season Counts'!$K$2:$K$740,$AF166)/INDEX('Season Counts'!$J$2:$J$740,$AF166),"")</f>
        <v>0.418439716312057</v>
      </c>
      <c r="AB166" s="41" t="n">
        <f aca="false">IFERROR(R166-AA166,"")</f>
        <v>0.0815602836879433</v>
      </c>
      <c r="AC166" s="39" t="n">
        <f aca="false">IFERROR(INDEX('Season Counts'!$AG$2:$AG$740,$AF166)/INDEX('Season Counts'!$AF$2:$AF$740,$AF166),"")</f>
        <v>73.6113725490196</v>
      </c>
      <c r="AD166" s="40" t="n">
        <f aca="false">IFERROR(V166-AC166,"")</f>
        <v>0.00206028680128156</v>
      </c>
      <c r="AE166" s="4" t="str">
        <f aca="false">IF(D166&lt;Guide!$C$21,"Low PA",IF(TRIM(IF(ISNUMBER(AD166),IF(N(AD166)&lt;=-Guide!$C$24,"▼ Bat Speed  ",IF(N(AD166)&gt;=Guide!$C$24,"▲ Bat Speed  ","")),"")&amp;IF(N(Z166)&gt;=Guide!$C$22,"▲ Contact  ","")&amp;IF(N(Z166)&lt;=-Guide!$C$22,"▼ Contact  ","")&amp;IF(N(AB166)&gt;=Guide!$C$23,"▲ Chase  ","")&amp;IF(N(AB166)&lt;=-Guide!$C$23,"▼ Chase  ",""))="","Stable",TRIM(IF(ISNUMBER(AD166),IF(N(AD166)&lt;=-Guide!$C$24,"▼ Bat Speed  ",IF(N(AD166)&gt;=Guide!$C$24,"▲ Bat Speed  ","")),"")&amp;IF(N(Z166)&gt;=Guide!$C$22,"▲ Contact  ","")&amp;IF(N(Z166)&lt;=-Guide!$C$22,"▼ Contact  ","")&amp;IF(N(AB166)&gt;=Guide!$C$23,"▲ Chase  ","")&amp;IF(N(AB166)&lt;=-Guide!$C$23,"▼ Chase  ",""))))</f>
        <v>Low PA</v>
      </c>
      <c r="AF166" s="35" t="n">
        <f aca="false">MATCH(Counts!A166,'Season Counts'!$A$2:$A$740,0)</f>
        <v>38</v>
      </c>
    </row>
    <row r="167" customFormat="false" ht="15" hidden="false" customHeight="false" outlineLevel="0" collapsed="false">
      <c r="A167" s="34" t="str">
        <f aca="false">Counts!B167</f>
        <v>ATL</v>
      </c>
      <c r="B167" s="5" t="str">
        <f aca="false">Counts!C167</f>
        <v>Jorge Mateo</v>
      </c>
      <c r="C167" s="34" t="str">
        <f aca="false">Counts!F167</f>
        <v>Jul</v>
      </c>
      <c r="D167" s="35" t="n">
        <f aca="false">IFERROR(Counts!P167,"")</f>
        <v>21</v>
      </c>
      <c r="E167" s="36" t="n">
        <f aca="false">IFERROR(Counts!R167/Counts!Q167,"")</f>
        <v>0.1</v>
      </c>
      <c r="F167" s="36" t="n">
        <f aca="false">IFERROR((Counts!R167+Counts!V167+Counts!W167)/(Counts!Q167+Counts!V167+Counts!W167+Counts!X167),"")</f>
        <v>0.142857142857143</v>
      </c>
      <c r="G167" s="36" t="n">
        <f aca="false">IFERROR((Counts!R167+Counts!S167+2*Counts!T167+3*Counts!U167)/Counts!Q167,"")</f>
        <v>0.15</v>
      </c>
      <c r="H167" s="35" t="n">
        <f aca="false">IFERROR(Counts!U167,"")</f>
        <v>0</v>
      </c>
      <c r="I167" s="36" t="n">
        <f aca="false">IFERROR(Counts!Z167/Counts!AA167,"")</f>
        <v>0.135714285714286</v>
      </c>
      <c r="J167" s="36" t="n">
        <f aca="false">IFERROR(Counts!AB167/Counts!AA167,"")</f>
        <v>0.235809523809524</v>
      </c>
      <c r="K167" s="37" t="n">
        <f aca="false">IFERROR((Counts!AB167-Counts!Z167)/Counts!AA167,"")</f>
        <v>0.100095238095238</v>
      </c>
      <c r="L167" s="38" t="n">
        <f aca="false">IFERROR(Counts!Y167/Counts!P167,"")</f>
        <v>0.333333333333333</v>
      </c>
      <c r="M167" s="38" t="n">
        <f aca="false">IFERROR(Counts!V167/Counts!P167,"")</f>
        <v>0.0476190476190476</v>
      </c>
      <c r="N167" s="38" t="n">
        <f aca="false">IFERROR(Counts!AD167/Counts!AC167,"")</f>
        <v>0.153846153846154</v>
      </c>
      <c r="O167" s="38" t="n">
        <f aca="false">IFERROR(Counts!AE167/Counts!AC167,"")</f>
        <v>0.307692307692308</v>
      </c>
      <c r="P167" s="39" t="n">
        <f aca="false">IFERROR(Counts!AG167/Counts!AF167,"")</f>
        <v>83.3230769230769</v>
      </c>
      <c r="Q167" s="38" t="n">
        <f aca="false">IFERROR(Counts!AH167/Counts!AC167,"")</f>
        <v>0.307692307692308</v>
      </c>
      <c r="R167" s="38" t="n">
        <f aca="false">IFERROR(Counts!N167/Counts!M167,"")</f>
        <v>0.405405405405405</v>
      </c>
      <c r="S167" s="38" t="n">
        <f aca="false">IFERROR(Counts!K167/Counts!J167,"")</f>
        <v>0.647058823529412</v>
      </c>
      <c r="T167" s="38" t="n">
        <f aca="false">IFERROR(Counts!I167/Counts!H167,"")</f>
        <v>0.351351351351351</v>
      </c>
      <c r="U167" s="38" t="n">
        <f aca="false">IFERROR(1-Counts!L167/Counts!K167,"")</f>
        <v>0.818181818181818</v>
      </c>
      <c r="V167" s="39" t="n">
        <f aca="false">IFERROR(Counts!AJ167/Counts!AI167,"")</f>
        <v>73.8161290322581</v>
      </c>
      <c r="W167" s="38" t="n">
        <f aca="false">IFERROR(Counts!AK167/Counts!AI167,"")</f>
        <v>0.32258064516129</v>
      </c>
      <c r="X167" s="40" t="n">
        <f aca="false">IFERROR(Counts!O167,"")</f>
        <v>-3.926</v>
      </c>
      <c r="Y167" s="36" t="n">
        <f aca="false">IFERROR(INDEX('Season Counts'!$Y$2:$Y$740,$AF167)/INDEX('Season Counts'!$X$2:$X$740,$AF167),"")</f>
        <v>0.321569343065693</v>
      </c>
      <c r="Z167" s="37" t="n">
        <f aca="false">IFERROR(J167-Y167,"")</f>
        <v>-0.0857598192561696</v>
      </c>
      <c r="AA167" s="38" t="n">
        <f aca="false">IFERROR(INDEX('Season Counts'!$K$2:$K$740,$AF167)/INDEX('Season Counts'!$J$2:$J$740,$AF167),"")</f>
        <v>0.418439716312057</v>
      </c>
      <c r="AB167" s="41" t="n">
        <f aca="false">IFERROR(R167-AA167,"")</f>
        <v>-0.0130343109066513</v>
      </c>
      <c r="AC167" s="39" t="n">
        <f aca="false">IFERROR(INDEX('Season Counts'!$AG$2:$AG$740,$AF167)/INDEX('Season Counts'!$AF$2:$AF$740,$AF167),"")</f>
        <v>73.6113725490196</v>
      </c>
      <c r="AD167" s="40" t="n">
        <f aca="false">IFERROR(V167-AC167,"")</f>
        <v>0.204756483238455</v>
      </c>
      <c r="AE167" s="4" t="str">
        <f aca="false">IF(D167&lt;Guide!$C$21,"Low PA",IF(TRIM(IF(ISNUMBER(AD167),IF(N(AD167)&lt;=-Guide!$C$24,"▼ Bat Speed  ",IF(N(AD167)&gt;=Guide!$C$24,"▲ Bat Speed  ","")),"")&amp;IF(N(Z167)&gt;=Guide!$C$22,"▲ Contact  ","")&amp;IF(N(Z167)&lt;=-Guide!$C$22,"▼ Contact  ","")&amp;IF(N(AB167)&gt;=Guide!$C$23,"▲ Chase  ","")&amp;IF(N(AB167)&lt;=-Guide!$C$23,"▼ Chase  ",""))="","Stable",TRIM(IF(ISNUMBER(AD167),IF(N(AD167)&lt;=-Guide!$C$24,"▼ Bat Speed  ",IF(N(AD167)&gt;=Guide!$C$24,"▲ Bat Speed  ","")),"")&amp;IF(N(Z167)&gt;=Guide!$C$22,"▲ Contact  ","")&amp;IF(N(Z167)&lt;=-Guide!$C$22,"▼ Contact  ","")&amp;IF(N(AB167)&gt;=Guide!$C$23,"▲ Chase  ","")&amp;IF(N(AB167)&lt;=-Guide!$C$23,"▼ Chase  ",""))))</f>
        <v>Low PA</v>
      </c>
      <c r="AF167" s="35" t="n">
        <f aca="false">MATCH(Counts!A167,'Season Counts'!$A$2:$A$740,0)</f>
        <v>38</v>
      </c>
    </row>
    <row r="168" customFormat="false" ht="15" hidden="false" customHeight="false" outlineLevel="0" collapsed="false">
      <c r="A168" s="34" t="str">
        <f aca="false">Counts!B168</f>
        <v>ATL</v>
      </c>
      <c r="B168" s="5" t="str">
        <f aca="false">Counts!C168</f>
        <v>Jim Jarvis</v>
      </c>
      <c r="C168" s="34" t="str">
        <f aca="false">Counts!F168</f>
        <v>May</v>
      </c>
      <c r="D168" s="35" t="n">
        <f aca="false">IFERROR(Counts!P168,"")</f>
        <v>5</v>
      </c>
      <c r="E168" s="36" t="n">
        <f aca="false">IFERROR(Counts!R168/Counts!Q168,"")</f>
        <v>0.2</v>
      </c>
      <c r="F168" s="36" t="n">
        <f aca="false">IFERROR((Counts!R168+Counts!V168+Counts!W168)/(Counts!Q168+Counts!V168+Counts!W168+Counts!X168),"")</f>
        <v>0.2</v>
      </c>
      <c r="G168" s="36" t="n">
        <f aca="false">IFERROR((Counts!R168+Counts!S168+2*Counts!T168+3*Counts!U168)/Counts!Q168,"")</f>
        <v>0.2</v>
      </c>
      <c r="H168" s="35" t="n">
        <f aca="false">IFERROR(Counts!U168,"")</f>
        <v>0</v>
      </c>
      <c r="I168" s="36" t="n">
        <f aca="false">IFERROR(Counts!Z168/Counts!AA168,"")</f>
        <v>0.18</v>
      </c>
      <c r="J168" s="36" t="n">
        <f aca="false">IFERROR(Counts!AB168/Counts!AA168,"")</f>
        <v>0.1762</v>
      </c>
      <c r="K168" s="37" t="n">
        <f aca="false">IFERROR((Counts!AB168-Counts!Z168)/Counts!AA168,"")</f>
        <v>-0.0038</v>
      </c>
      <c r="L168" s="38" t="n">
        <f aca="false">IFERROR(Counts!Y168/Counts!P168,"")</f>
        <v>0.4</v>
      </c>
      <c r="M168" s="38" t="n">
        <f aca="false">IFERROR(Counts!V168/Counts!P168,"")</f>
        <v>0</v>
      </c>
      <c r="N168" s="38" t="n">
        <f aca="false">IFERROR(Counts!AD168/Counts!AC168,"")</f>
        <v>0</v>
      </c>
      <c r="O168" s="38" t="n">
        <f aca="false">IFERROR(Counts!AE168/Counts!AC168,"")</f>
        <v>0.333333333333333</v>
      </c>
      <c r="P168" s="39" t="n">
        <f aca="false">IFERROR(Counts!AG168/Counts!AF168,"")</f>
        <v>91.1666666666667</v>
      </c>
      <c r="Q168" s="38" t="n">
        <f aca="false">IFERROR(Counts!AH168/Counts!AC168,"")</f>
        <v>0.333333333333333</v>
      </c>
      <c r="R168" s="38" t="n">
        <f aca="false">IFERROR(Counts!N168/Counts!M168,"")</f>
        <v>0.307692307692308</v>
      </c>
      <c r="S168" s="38" t="n">
        <f aca="false">IFERROR(Counts!K168/Counts!J168,"")</f>
        <v>0.538461538461538</v>
      </c>
      <c r="T168" s="38" t="n">
        <f aca="false">IFERROR(Counts!I168/Counts!H168,"")</f>
        <v>0.181818181818182</v>
      </c>
      <c r="U168" s="38" t="n">
        <f aca="false">IFERROR(1-Counts!L168/Counts!K168,"")</f>
        <v>1</v>
      </c>
      <c r="V168" s="39" t="n">
        <f aca="false">IFERROR(Counts!AJ168/Counts!AI168,"")</f>
        <v>72.9571428571429</v>
      </c>
      <c r="W168" s="38" t="n">
        <f aca="false">IFERROR(Counts!AK168/Counts!AI168,"")</f>
        <v>0.285714285714286</v>
      </c>
      <c r="X168" s="40" t="n">
        <f aca="false">IFERROR(Counts!O168,"")</f>
        <v>-0.648</v>
      </c>
      <c r="Y168" s="36" t="n">
        <f aca="false">IFERROR(INDEX('Season Counts'!$Y$2:$Y$740,$AF168)/INDEX('Season Counts'!$X$2:$X$740,$AF168),"")</f>
        <v>0.26835</v>
      </c>
      <c r="Z168" s="37" t="n">
        <f aca="false">IFERROR(J168-Y168,"")</f>
        <v>-0.09215</v>
      </c>
      <c r="AA168" s="38" t="n">
        <f aca="false">IFERROR(INDEX('Season Counts'!$K$2:$K$740,$AF168)/INDEX('Season Counts'!$J$2:$J$740,$AF168),"")</f>
        <v>0.280334728033473</v>
      </c>
      <c r="AB168" s="41" t="n">
        <f aca="false">IFERROR(R168-AA168,"")</f>
        <v>0.0273575796588349</v>
      </c>
      <c r="AC168" s="39" t="n">
        <f aca="false">IFERROR(INDEX('Season Counts'!$AG$2:$AG$740,$AF168)/INDEX('Season Counts'!$AF$2:$AF$740,$AF168),"")</f>
        <v>70.9097701149425</v>
      </c>
      <c r="AD168" s="40" t="n">
        <f aca="false">IFERROR(V168-AC168,"")</f>
        <v>2.04737274220034</v>
      </c>
      <c r="AE168" s="4" t="str">
        <f aca="false">IF(D168&lt;Guide!$C$21,"Low PA",IF(TRIM(IF(ISNUMBER(AD168),IF(N(AD168)&lt;=-Guide!$C$24,"▼ Bat Speed  ",IF(N(AD168)&gt;=Guide!$C$24,"▲ Bat Speed  ","")),"")&amp;IF(N(Z168)&gt;=Guide!$C$22,"▲ Contact  ","")&amp;IF(N(Z168)&lt;=-Guide!$C$22,"▼ Contact  ","")&amp;IF(N(AB168)&gt;=Guide!$C$23,"▲ Chase  ","")&amp;IF(N(AB168)&lt;=-Guide!$C$23,"▼ Chase  ",""))="","Stable",TRIM(IF(ISNUMBER(AD168),IF(N(AD168)&lt;=-Guide!$C$24,"▼ Bat Speed  ",IF(N(AD168)&gt;=Guide!$C$24,"▲ Bat Speed  ","")),"")&amp;IF(N(Z168)&gt;=Guide!$C$22,"▲ Contact  ","")&amp;IF(N(Z168)&lt;=-Guide!$C$22,"▼ Contact  ","")&amp;IF(N(AB168)&gt;=Guide!$C$23,"▲ Chase  ","")&amp;IF(N(AB168)&lt;=-Guide!$C$23,"▼ Chase  ",""))))</f>
        <v>Low PA</v>
      </c>
      <c r="AF168" s="35" t="n">
        <f aca="false">MATCH(Counts!A168,'Season Counts'!$A$2:$A$740,0)</f>
        <v>39</v>
      </c>
    </row>
    <row r="169" customFormat="false" ht="15" hidden="false" customHeight="false" outlineLevel="0" collapsed="false">
      <c r="A169" s="34" t="str">
        <f aca="false">Counts!B169</f>
        <v>ATL</v>
      </c>
      <c r="B169" s="5" t="str">
        <f aca="false">Counts!C169</f>
        <v>Jim Jarvis</v>
      </c>
      <c r="C169" s="34" t="str">
        <f aca="false">Counts!F169</f>
        <v>Jul</v>
      </c>
      <c r="D169" s="35" t="n">
        <f aca="false">IFERROR(Counts!P169,"")</f>
        <v>77</v>
      </c>
      <c r="E169" s="36" t="n">
        <f aca="false">IFERROR(Counts!R169/Counts!Q169,"")</f>
        <v>0.279411764705882</v>
      </c>
      <c r="F169" s="36" t="n">
        <f aca="false">IFERROR((Counts!R169+Counts!V169+Counts!W169)/(Counts!Q169+Counts!V169+Counts!W169+Counts!X169),"")</f>
        <v>0.337837837837838</v>
      </c>
      <c r="G169" s="36" t="n">
        <f aca="false">IFERROR((Counts!R169+Counts!S169+2*Counts!T169+3*Counts!U169)/Counts!Q169,"")</f>
        <v>0.426470588235294</v>
      </c>
      <c r="H169" s="35" t="n">
        <f aca="false">IFERROR(Counts!U169,"")</f>
        <v>1</v>
      </c>
      <c r="I169" s="36" t="n">
        <f aca="false">IFERROR(Counts!Z169/Counts!AA169,"")</f>
        <v>0.335810810810811</v>
      </c>
      <c r="J169" s="36" t="n">
        <f aca="false">IFERROR(Counts!AB169/Counts!AA169,"")</f>
        <v>0.307824324324324</v>
      </c>
      <c r="K169" s="37" t="n">
        <f aca="false">IFERROR((Counts!AB169-Counts!Z169)/Counts!AA169,"")</f>
        <v>-0.0279864864864865</v>
      </c>
      <c r="L169" s="38" t="n">
        <f aca="false">IFERROR(Counts!Y169/Counts!P169,"")</f>
        <v>0.142857142857143</v>
      </c>
      <c r="M169" s="38" t="n">
        <f aca="false">IFERROR(Counts!V169/Counts!P169,"")</f>
        <v>0.0649350649350649</v>
      </c>
      <c r="N169" s="38" t="n">
        <f aca="false">IFERROR(Counts!AD169/Counts!AC169,"")</f>
        <v>0.05</v>
      </c>
      <c r="O169" s="38" t="n">
        <f aca="false">IFERROR(Counts!AE169/Counts!AC169,"")</f>
        <v>0.383333333333333</v>
      </c>
      <c r="P169" s="39" t="n">
        <f aca="false">IFERROR(Counts!AG169/Counts!AF169,"")</f>
        <v>85.8266666666667</v>
      </c>
      <c r="Q169" s="38" t="n">
        <f aca="false">IFERROR(Counts!AH169/Counts!AC169,"")</f>
        <v>0.283333333333333</v>
      </c>
      <c r="R169" s="38" t="n">
        <f aca="false">IFERROR(Counts!N169/Counts!M169,"")</f>
        <v>0.267605633802817</v>
      </c>
      <c r="S169" s="38" t="n">
        <f aca="false">IFERROR(Counts!K169/Counts!J169,"")</f>
        <v>0.649253731343284</v>
      </c>
      <c r="T169" s="38" t="n">
        <f aca="false">IFERROR(Counts!I169/Counts!H169,"")</f>
        <v>0.144</v>
      </c>
      <c r="U169" s="38" t="n">
        <f aca="false">IFERROR(1-Counts!L169/Counts!K169,"")</f>
        <v>0.885057471264368</v>
      </c>
      <c r="V169" s="39" t="n">
        <f aca="false">IFERROR(Counts!AJ169/Counts!AI169,"")</f>
        <v>70.6166666666667</v>
      </c>
      <c r="W169" s="38" t="n">
        <f aca="false">IFERROR(Counts!AK169/Counts!AI169,"")</f>
        <v>0.0925925925925926</v>
      </c>
      <c r="X169" s="40" t="n">
        <f aca="false">IFERROR(Counts!O169,"")</f>
        <v>1.44</v>
      </c>
      <c r="Y169" s="36" t="n">
        <f aca="false">IFERROR(INDEX('Season Counts'!$Y$2:$Y$740,$AF169)/INDEX('Season Counts'!$X$2:$X$740,$AF169),"")</f>
        <v>0.26835</v>
      </c>
      <c r="Z169" s="37" t="n">
        <f aca="false">IFERROR(J169-Y169,"")</f>
        <v>0.0394743243243244</v>
      </c>
      <c r="AA169" s="38" t="n">
        <f aca="false">IFERROR(INDEX('Season Counts'!$K$2:$K$740,$AF169)/INDEX('Season Counts'!$J$2:$J$740,$AF169),"")</f>
        <v>0.280334728033473</v>
      </c>
      <c r="AB169" s="41" t="n">
        <f aca="false">IFERROR(R169-AA169,"")</f>
        <v>-0.0127290942306559</v>
      </c>
      <c r="AC169" s="39" t="n">
        <f aca="false">IFERROR(INDEX('Season Counts'!$AG$2:$AG$740,$AF169)/INDEX('Season Counts'!$AF$2:$AF$740,$AF169),"")</f>
        <v>70.9097701149425</v>
      </c>
      <c r="AD169" s="40" t="n">
        <f aca="false">IFERROR(V169-AC169,"")</f>
        <v>-0.293103448275843</v>
      </c>
      <c r="AE169" s="4" t="str">
        <f aca="false">IF(D169&lt;Guide!$C$21,"Low PA",IF(TRIM(IF(ISNUMBER(AD169),IF(N(AD169)&lt;=-Guide!$C$24,"▼ Bat Speed  ",IF(N(AD169)&gt;=Guide!$C$24,"▲ Bat Speed  ","")),"")&amp;IF(N(Z169)&gt;=Guide!$C$22,"▲ Contact  ","")&amp;IF(N(Z169)&lt;=-Guide!$C$22,"▼ Contact  ","")&amp;IF(N(AB169)&gt;=Guide!$C$23,"▲ Chase  ","")&amp;IF(N(AB169)&lt;=-Guide!$C$23,"▼ Chase  ",""))="","Stable",TRIM(IF(ISNUMBER(AD169),IF(N(AD169)&lt;=-Guide!$C$24,"▼ Bat Speed  ",IF(N(AD169)&gt;=Guide!$C$24,"▲ Bat Speed  ","")),"")&amp;IF(N(Z169)&gt;=Guide!$C$22,"▲ Contact  ","")&amp;IF(N(Z169)&lt;=-Guide!$C$22,"▼ Contact  ","")&amp;IF(N(AB169)&gt;=Guide!$C$23,"▲ Chase  ","")&amp;IF(N(AB169)&lt;=-Guide!$C$23,"▼ Chase  ",""))))</f>
        <v>Stable</v>
      </c>
      <c r="AF169" s="35" t="n">
        <f aca="false">MATCH(Counts!A169,'Season Counts'!$A$2:$A$740,0)</f>
        <v>39</v>
      </c>
    </row>
    <row r="170" customFormat="false" ht="15" hidden="false" customHeight="false" outlineLevel="0" collapsed="false">
      <c r="A170" s="34" t="str">
        <f aca="false">Counts!B170</f>
        <v>ATL</v>
      </c>
      <c r="B170" s="5" t="str">
        <f aca="false">Counts!C170</f>
        <v>Jim Jarvis</v>
      </c>
      <c r="C170" s="34" t="str">
        <f aca="false">Counts!F170</f>
        <v>Aug</v>
      </c>
      <c r="D170" s="35" t="n">
        <f aca="false">IFERROR(Counts!P170,"")</f>
        <v>42</v>
      </c>
      <c r="E170" s="36" t="n">
        <f aca="false">IFERROR(Counts!R170/Counts!Q170,"")</f>
        <v>0.0789473684210526</v>
      </c>
      <c r="F170" s="36" t="n">
        <f aca="false">IFERROR((Counts!R170+Counts!V170+Counts!W170)/(Counts!Q170+Counts!V170+Counts!W170+Counts!X170),"")</f>
        <v>0.146341463414634</v>
      </c>
      <c r="G170" s="36" t="n">
        <f aca="false">IFERROR((Counts!R170+Counts!S170+2*Counts!T170+3*Counts!U170)/Counts!Q170,"")</f>
        <v>0.0789473684210526</v>
      </c>
      <c r="H170" s="35" t="n">
        <f aca="false">IFERROR(Counts!U170,"")</f>
        <v>0</v>
      </c>
      <c r="I170" s="36" t="n">
        <f aca="false">IFERROR(Counts!Z170/Counts!AA170,"")</f>
        <v>0.117073170731707</v>
      </c>
      <c r="J170" s="36" t="n">
        <f aca="false">IFERROR(Counts!AB170/Counts!AA170,"")</f>
        <v>0.208341463414634</v>
      </c>
      <c r="K170" s="37" t="n">
        <f aca="false">IFERROR((Counts!AB170-Counts!Z170)/Counts!AA170,"")</f>
        <v>0.0912682926829268</v>
      </c>
      <c r="L170" s="38" t="n">
        <f aca="false">IFERROR(Counts!Y170/Counts!P170,"")</f>
        <v>0.238095238095238</v>
      </c>
      <c r="M170" s="38" t="n">
        <f aca="false">IFERROR(Counts!V170/Counts!P170,"")</f>
        <v>0.0714285714285714</v>
      </c>
      <c r="N170" s="38" t="n">
        <f aca="false">IFERROR(Counts!AD170/Counts!AC170,"")</f>
        <v>0</v>
      </c>
      <c r="O170" s="38" t="n">
        <f aca="false">IFERROR(Counts!AE170/Counts!AC170,"")</f>
        <v>0.344827586206897</v>
      </c>
      <c r="P170" s="39" t="n">
        <f aca="false">IFERROR(Counts!AG170/Counts!AF170,"")</f>
        <v>87.6931034482759</v>
      </c>
      <c r="Q170" s="38" t="n">
        <f aca="false">IFERROR(Counts!AH170/Counts!AC170,"")</f>
        <v>0.275862068965517</v>
      </c>
      <c r="R170" s="38" t="n">
        <f aca="false">IFERROR(Counts!N170/Counts!M170,"")</f>
        <v>0.297619047619048</v>
      </c>
      <c r="S170" s="38" t="n">
        <f aca="false">IFERROR(Counts!K170/Counts!J170,"")</f>
        <v>0.577464788732394</v>
      </c>
      <c r="T170" s="38" t="n">
        <f aca="false">IFERROR(Counts!I170/Counts!H170,"")</f>
        <v>0.196969696969697</v>
      </c>
      <c r="U170" s="38" t="n">
        <f aca="false">IFERROR(1-Counts!L170/Counts!K170,"")</f>
        <v>0.926829268292683</v>
      </c>
      <c r="V170" s="39" t="n">
        <f aca="false">IFERROR(Counts!AJ170/Counts!AI170,"")</f>
        <v>71.2033898305085</v>
      </c>
      <c r="W170" s="38" t="n">
        <f aca="false">IFERROR(Counts!AK170/Counts!AI170,"")</f>
        <v>0.152542372881356</v>
      </c>
      <c r="X170" s="40" t="n">
        <f aca="false">IFERROR(Counts!O170,"")</f>
        <v>-6.512</v>
      </c>
      <c r="Y170" s="36" t="n">
        <f aca="false">IFERROR(INDEX('Season Counts'!$Y$2:$Y$740,$AF170)/INDEX('Season Counts'!$X$2:$X$740,$AF170),"")</f>
        <v>0.26835</v>
      </c>
      <c r="Z170" s="37" t="n">
        <f aca="false">IFERROR(J170-Y170,"")</f>
        <v>-0.0600085365853658</v>
      </c>
      <c r="AA170" s="38" t="n">
        <f aca="false">IFERROR(INDEX('Season Counts'!$K$2:$K$740,$AF170)/INDEX('Season Counts'!$J$2:$J$740,$AF170),"")</f>
        <v>0.280334728033473</v>
      </c>
      <c r="AB170" s="41" t="n">
        <f aca="false">IFERROR(R170-AA170,"")</f>
        <v>0.0172843195855748</v>
      </c>
      <c r="AC170" s="39" t="n">
        <f aca="false">IFERROR(INDEX('Season Counts'!$AG$2:$AG$740,$AF170)/INDEX('Season Counts'!$AF$2:$AF$740,$AF170),"")</f>
        <v>70.9097701149425</v>
      </c>
      <c r="AD170" s="40" t="n">
        <f aca="false">IFERROR(V170-AC170,"")</f>
        <v>0.293619715565953</v>
      </c>
      <c r="AE170" s="4" t="str">
        <f aca="false">IF(D170&lt;Guide!$C$21,"Low PA",IF(TRIM(IF(ISNUMBER(AD170),IF(N(AD170)&lt;=-Guide!$C$24,"▼ Bat Speed  ",IF(N(AD170)&gt;=Guide!$C$24,"▲ Bat Speed  ","")),"")&amp;IF(N(Z170)&gt;=Guide!$C$22,"▲ Contact  ","")&amp;IF(N(Z170)&lt;=-Guide!$C$22,"▼ Contact  ","")&amp;IF(N(AB170)&gt;=Guide!$C$23,"▲ Chase  ","")&amp;IF(N(AB170)&lt;=-Guide!$C$23,"▼ Chase  ",""))="","Stable",TRIM(IF(ISNUMBER(AD170),IF(N(AD170)&lt;=-Guide!$C$24,"▼ Bat Speed  ",IF(N(AD170)&gt;=Guide!$C$24,"▲ Bat Speed  ","")),"")&amp;IF(N(Z170)&gt;=Guide!$C$22,"▲ Contact  ","")&amp;IF(N(Z170)&lt;=-Guide!$C$22,"▼ Contact  ","")&amp;IF(N(AB170)&gt;=Guide!$C$23,"▲ Chase  ","")&amp;IF(N(AB170)&lt;=-Guide!$C$23,"▼ Chase  ",""))))</f>
        <v>▼ Contact</v>
      </c>
      <c r="AF170" s="35" t="n">
        <f aca="false">MATCH(Counts!A170,'Season Counts'!$A$2:$A$740,0)</f>
        <v>39</v>
      </c>
    </row>
    <row r="171" customFormat="false" ht="15" hidden="false" customHeight="false" outlineLevel="0" collapsed="false">
      <c r="A171" s="34" t="str">
        <f aca="false">Counts!B171</f>
        <v>ATL</v>
      </c>
      <c r="B171" s="5" t="str">
        <f aca="false">Counts!C171</f>
        <v>Sean Murphy</v>
      </c>
      <c r="C171" s="34" t="str">
        <f aca="false">Counts!F171</f>
        <v>May</v>
      </c>
      <c r="D171" s="35" t="n">
        <f aca="false">IFERROR(Counts!P171,"")</f>
        <v>14</v>
      </c>
      <c r="E171" s="36" t="n">
        <f aca="false">IFERROR(Counts!R171/Counts!Q171,"")</f>
        <v>0.0714285714285714</v>
      </c>
      <c r="F171" s="36" t="n">
        <f aca="false">IFERROR((Counts!R171+Counts!V171+Counts!W171)/(Counts!Q171+Counts!V171+Counts!W171+Counts!X171),"")</f>
        <v>0.0714285714285714</v>
      </c>
      <c r="G171" s="36" t="n">
        <f aca="false">IFERROR((Counts!R171+Counts!S171+2*Counts!T171+3*Counts!U171)/Counts!Q171,"")</f>
        <v>0.0714285714285714</v>
      </c>
      <c r="H171" s="35" t="n">
        <f aca="false">IFERROR(Counts!U171,"")</f>
        <v>0</v>
      </c>
      <c r="I171" s="36" t="n">
        <f aca="false">IFERROR(Counts!Z171/Counts!AA171,"")</f>
        <v>0.0642857142857143</v>
      </c>
      <c r="J171" s="36" t="n">
        <f aca="false">IFERROR(Counts!AB171/Counts!AA171,"")</f>
        <v>0.1325</v>
      </c>
      <c r="K171" s="37" t="n">
        <f aca="false">IFERROR((Counts!AB171-Counts!Z171)/Counts!AA171,"")</f>
        <v>0.0682142857142857</v>
      </c>
      <c r="L171" s="38" t="n">
        <f aca="false">IFERROR(Counts!Y171/Counts!P171,"")</f>
        <v>0.428571428571429</v>
      </c>
      <c r="M171" s="38" t="n">
        <f aca="false">IFERROR(Counts!V171/Counts!P171,"")</f>
        <v>0</v>
      </c>
      <c r="N171" s="38" t="n">
        <f aca="false">IFERROR(Counts!AD171/Counts!AC171,"")</f>
        <v>0</v>
      </c>
      <c r="O171" s="38" t="n">
        <f aca="false">IFERROR(Counts!AE171/Counts!AC171,"")</f>
        <v>0.25</v>
      </c>
      <c r="P171" s="39" t="n">
        <f aca="false">IFERROR(Counts!AG171/Counts!AF171,"")</f>
        <v>80.2875</v>
      </c>
      <c r="Q171" s="38" t="n">
        <f aca="false">IFERROR(Counts!AH171/Counts!AC171,"")</f>
        <v>0.125</v>
      </c>
      <c r="R171" s="38" t="n">
        <f aca="false">IFERROR(Counts!N171/Counts!M171,"")</f>
        <v>0.545454545454545</v>
      </c>
      <c r="S171" s="38" t="n">
        <f aca="false">IFERROR(Counts!K171/Counts!J171,"")</f>
        <v>0.545454545454545</v>
      </c>
      <c r="T171" s="38" t="n">
        <f aca="false">IFERROR(Counts!I171/Counts!H171,"")</f>
        <v>0.458333333333333</v>
      </c>
      <c r="U171" s="38" t="n">
        <f aca="false">IFERROR(1-Counts!L171/Counts!K171,"")</f>
        <v>0.666666666666667</v>
      </c>
      <c r="V171" s="39" t="n">
        <f aca="false">IFERROR(Counts!AJ171/Counts!AI171,"")</f>
        <v>70.2684210526316</v>
      </c>
      <c r="W171" s="38" t="n">
        <f aca="false">IFERROR(Counts!AK171/Counts!AI171,"")</f>
        <v>0.105263157894737</v>
      </c>
      <c r="X171" s="40" t="n">
        <f aca="false">IFERROR(Counts!O171,"")</f>
        <v>-3.029</v>
      </c>
      <c r="Y171" s="36" t="n">
        <f aca="false">IFERROR(INDEX('Season Counts'!$Y$2:$Y$740,$AF171)/INDEX('Season Counts'!$X$2:$X$740,$AF171),"")</f>
        <v>0.272933884297521</v>
      </c>
      <c r="Z171" s="37" t="n">
        <f aca="false">IFERROR(J171-Y171,"")</f>
        <v>-0.140433884297521</v>
      </c>
      <c r="AA171" s="38" t="n">
        <f aca="false">IFERROR(INDEX('Season Counts'!$K$2:$K$740,$AF171)/INDEX('Season Counts'!$J$2:$J$740,$AF171),"")</f>
        <v>0.343347639484979</v>
      </c>
      <c r="AB171" s="41" t="n">
        <f aca="false">IFERROR(R171-AA171,"")</f>
        <v>0.202106905969567</v>
      </c>
      <c r="AC171" s="39" t="n">
        <f aca="false">IFERROR(INDEX('Season Counts'!$AG$2:$AG$740,$AF171)/INDEX('Season Counts'!$AF$2:$AF$740,$AF171),"")</f>
        <v>72.5010204081633</v>
      </c>
      <c r="AD171" s="40" t="n">
        <f aca="false">IFERROR(V171-AC171,"")</f>
        <v>-2.23259935553169</v>
      </c>
      <c r="AE171" s="4" t="str">
        <f aca="false">IF(D171&lt;Guide!$C$21,"Low PA",IF(TRIM(IF(ISNUMBER(AD171),IF(N(AD171)&lt;=-Guide!$C$24,"▼ Bat Speed  ",IF(N(AD171)&gt;=Guide!$C$24,"▲ Bat Speed  ","")),"")&amp;IF(N(Z171)&gt;=Guide!$C$22,"▲ Contact  ","")&amp;IF(N(Z171)&lt;=-Guide!$C$22,"▼ Contact  ","")&amp;IF(N(AB171)&gt;=Guide!$C$23,"▲ Chase  ","")&amp;IF(N(AB171)&lt;=-Guide!$C$23,"▼ Chase  ",""))="","Stable",TRIM(IF(ISNUMBER(AD171),IF(N(AD171)&lt;=-Guide!$C$24,"▼ Bat Speed  ",IF(N(AD171)&gt;=Guide!$C$24,"▲ Bat Speed  ","")),"")&amp;IF(N(Z171)&gt;=Guide!$C$22,"▲ Contact  ","")&amp;IF(N(Z171)&lt;=-Guide!$C$22,"▼ Contact  ","")&amp;IF(N(AB171)&gt;=Guide!$C$23,"▲ Chase  ","")&amp;IF(N(AB171)&lt;=-Guide!$C$23,"▼ Chase  ",""))))</f>
        <v>Low PA</v>
      </c>
      <c r="AF171" s="35" t="n">
        <f aca="false">MATCH(Counts!A171,'Season Counts'!$A$2:$A$740,0)</f>
        <v>40</v>
      </c>
    </row>
    <row r="172" customFormat="false" ht="15" hidden="false" customHeight="false" outlineLevel="0" collapsed="false">
      <c r="A172" s="34" t="str">
        <f aca="false">Counts!B172</f>
        <v>ATL</v>
      </c>
      <c r="B172" s="5" t="str">
        <f aca="false">Counts!C172</f>
        <v>Sean Murphy</v>
      </c>
      <c r="C172" s="34" t="str">
        <f aca="false">Counts!F172</f>
        <v>Aug</v>
      </c>
      <c r="D172" s="35" t="n">
        <f aca="false">IFERROR(Counts!P172,"")</f>
        <v>47</v>
      </c>
      <c r="E172" s="36" t="n">
        <f aca="false">IFERROR(Counts!R172/Counts!Q172,"")</f>
        <v>0.272727272727273</v>
      </c>
      <c r="F172" s="36" t="n">
        <f aca="false">IFERROR((Counts!R172+Counts!V172+Counts!W172)/(Counts!Q172+Counts!V172+Counts!W172+Counts!X172),"")</f>
        <v>0.319148936170213</v>
      </c>
      <c r="G172" s="36" t="n">
        <f aca="false">IFERROR((Counts!R172+Counts!S172+2*Counts!T172+3*Counts!U172)/Counts!Q172,"")</f>
        <v>0.477272727272727</v>
      </c>
      <c r="H172" s="35" t="n">
        <f aca="false">IFERROR(Counts!U172,"")</f>
        <v>2</v>
      </c>
      <c r="I172" s="36" t="n">
        <f aca="false">IFERROR(Counts!Z172/Counts!AA172,"")</f>
        <v>0.343617021276596</v>
      </c>
      <c r="J172" s="36" t="n">
        <f aca="false">IFERROR(Counts!AB172/Counts!AA172,"")</f>
        <v>0.286978723404255</v>
      </c>
      <c r="K172" s="37" t="n">
        <f aca="false">IFERROR((Counts!AB172-Counts!Z172)/Counts!AA172,"")</f>
        <v>-0.0566382978723404</v>
      </c>
      <c r="L172" s="38" t="n">
        <f aca="false">IFERROR(Counts!Y172/Counts!P172,"")</f>
        <v>0.340425531914894</v>
      </c>
      <c r="M172" s="38" t="n">
        <f aca="false">IFERROR(Counts!V172/Counts!P172,"")</f>
        <v>0.0638297872340426</v>
      </c>
      <c r="N172" s="38" t="n">
        <f aca="false">IFERROR(Counts!AD172/Counts!AC172,"")</f>
        <v>0.107142857142857</v>
      </c>
      <c r="O172" s="38" t="n">
        <f aca="false">IFERROR(Counts!AE172/Counts!AC172,"")</f>
        <v>0.392857142857143</v>
      </c>
      <c r="P172" s="39" t="n">
        <f aca="false">IFERROR(Counts!AG172/Counts!AF172,"")</f>
        <v>86.6285714285714</v>
      </c>
      <c r="Q172" s="38" t="n">
        <f aca="false">IFERROR(Counts!AH172/Counts!AC172,"")</f>
        <v>0.392857142857143</v>
      </c>
      <c r="R172" s="38" t="n">
        <f aca="false">IFERROR(Counts!N172/Counts!M172,"")</f>
        <v>0.325581395348837</v>
      </c>
      <c r="S172" s="38" t="n">
        <f aca="false">IFERROR(Counts!K172/Counts!J172,"")</f>
        <v>0.701149425287356</v>
      </c>
      <c r="T172" s="38" t="n">
        <f aca="false">IFERROR(Counts!I172/Counts!H172,"")</f>
        <v>0.292134831460674</v>
      </c>
      <c r="U172" s="38" t="n">
        <f aca="false">IFERROR(1-Counts!L172/Counts!K172,"")</f>
        <v>0.819672131147541</v>
      </c>
      <c r="V172" s="39" t="n">
        <f aca="false">IFERROR(Counts!AJ172/Counts!AI172,"")</f>
        <v>72.4447368421053</v>
      </c>
      <c r="W172" s="38" t="n">
        <f aca="false">IFERROR(Counts!AK172/Counts!AI172,"")</f>
        <v>0.276315789473684</v>
      </c>
      <c r="X172" s="40" t="n">
        <f aca="false">IFERROR(Counts!O172,"")</f>
        <v>1.015</v>
      </c>
      <c r="Y172" s="36" t="n">
        <f aca="false">IFERROR(INDEX('Season Counts'!$Y$2:$Y$740,$AF172)/INDEX('Season Counts'!$X$2:$X$740,$AF172),"")</f>
        <v>0.272933884297521</v>
      </c>
      <c r="Z172" s="37" t="n">
        <f aca="false">IFERROR(J172-Y172,"")</f>
        <v>0.0140448391067347</v>
      </c>
      <c r="AA172" s="38" t="n">
        <f aca="false">IFERROR(INDEX('Season Counts'!$K$2:$K$740,$AF172)/INDEX('Season Counts'!$J$2:$J$740,$AF172),"")</f>
        <v>0.343347639484979</v>
      </c>
      <c r="AB172" s="41" t="n">
        <f aca="false">IFERROR(R172-AA172,"")</f>
        <v>-0.0177662441361413</v>
      </c>
      <c r="AC172" s="39" t="n">
        <f aca="false">IFERROR(INDEX('Season Counts'!$AG$2:$AG$740,$AF172)/INDEX('Season Counts'!$AF$2:$AF$740,$AF172),"")</f>
        <v>72.5010204081633</v>
      </c>
      <c r="AD172" s="40" t="n">
        <f aca="false">IFERROR(V172-AC172,"")</f>
        <v>-0.0562835660579992</v>
      </c>
      <c r="AE172" s="4" t="str">
        <f aca="false">IF(D172&lt;Guide!$C$21,"Low PA",IF(TRIM(IF(ISNUMBER(AD172),IF(N(AD172)&lt;=-Guide!$C$24,"▼ Bat Speed  ",IF(N(AD172)&gt;=Guide!$C$24,"▲ Bat Speed  ","")),"")&amp;IF(N(Z172)&gt;=Guide!$C$22,"▲ Contact  ","")&amp;IF(N(Z172)&lt;=-Guide!$C$22,"▼ Contact  ","")&amp;IF(N(AB172)&gt;=Guide!$C$23,"▲ Chase  ","")&amp;IF(N(AB172)&lt;=-Guide!$C$23,"▼ Chase  ",""))="","Stable",TRIM(IF(ISNUMBER(AD172),IF(N(AD172)&lt;=-Guide!$C$24,"▼ Bat Speed  ",IF(N(AD172)&gt;=Guide!$C$24,"▲ Bat Speed  ","")),"")&amp;IF(N(Z172)&gt;=Guide!$C$22,"▲ Contact  ","")&amp;IF(N(Z172)&lt;=-Guide!$C$22,"▼ Contact  ","")&amp;IF(N(AB172)&gt;=Guide!$C$23,"▲ Chase  ","")&amp;IF(N(AB172)&lt;=-Guide!$C$23,"▼ Chase  ",""))))</f>
        <v>Stable</v>
      </c>
      <c r="AF172" s="35" t="n">
        <f aca="false">MATCH(Counts!A172,'Season Counts'!$A$2:$A$740,0)</f>
        <v>40</v>
      </c>
    </row>
    <row r="173" customFormat="false" ht="15" hidden="false" customHeight="false" outlineLevel="0" collapsed="false">
      <c r="A173" s="34" t="str">
        <f aca="false">Counts!B173</f>
        <v>ATL</v>
      </c>
      <c r="B173" s="5" t="str">
        <f aca="false">Counts!C173</f>
        <v>Sean Murphy</v>
      </c>
      <c r="C173" s="34" t="str">
        <f aca="false">Counts!F173</f>
        <v>Sep</v>
      </c>
      <c r="D173" s="35" t="n">
        <f aca="false">IFERROR(Counts!P173,"")</f>
        <v>60</v>
      </c>
      <c r="E173" s="36" t="n">
        <f aca="false">IFERROR(Counts!R173/Counts!Q173,"")</f>
        <v>0.134615384615385</v>
      </c>
      <c r="F173" s="36" t="n">
        <f aca="false">IFERROR((Counts!R173+Counts!V173+Counts!W173)/(Counts!Q173+Counts!V173+Counts!W173+Counts!X173),"")</f>
        <v>0.25</v>
      </c>
      <c r="G173" s="36" t="n">
        <f aca="false">IFERROR((Counts!R173+Counts!S173+2*Counts!T173+3*Counts!U173)/Counts!Q173,"")</f>
        <v>0.211538461538462</v>
      </c>
      <c r="H173" s="35" t="n">
        <f aca="false">IFERROR(Counts!U173,"")</f>
        <v>1</v>
      </c>
      <c r="I173" s="36" t="n">
        <f aca="false">IFERROR(Counts!Z173/Counts!AA173,"")</f>
        <v>0.2225</v>
      </c>
      <c r="J173" s="36" t="n">
        <f aca="false">IFERROR(Counts!AB173/Counts!AA173,"")</f>
        <v>0.2947</v>
      </c>
      <c r="K173" s="37" t="n">
        <f aca="false">IFERROR((Counts!AB173-Counts!Z173)/Counts!AA173,"")</f>
        <v>0.0722</v>
      </c>
      <c r="L173" s="38" t="n">
        <f aca="false">IFERROR(Counts!Y173/Counts!P173,"")</f>
        <v>0.25</v>
      </c>
      <c r="M173" s="38" t="n">
        <f aca="false">IFERROR(Counts!V173/Counts!P173,"")</f>
        <v>0.133333333333333</v>
      </c>
      <c r="N173" s="38" t="n">
        <f aca="false">IFERROR(Counts!AD173/Counts!AC173,"")</f>
        <v>0.0810810810810811</v>
      </c>
      <c r="O173" s="38" t="n">
        <f aca="false">IFERROR(Counts!AE173/Counts!AC173,"")</f>
        <v>0.45945945945946</v>
      </c>
      <c r="P173" s="39" t="n">
        <f aca="false">IFERROR(Counts!AG173/Counts!AF173,"")</f>
        <v>90.2675675675676</v>
      </c>
      <c r="Q173" s="38" t="n">
        <f aca="false">IFERROR(Counts!AH173/Counts!AC173,"")</f>
        <v>0.216216216216216</v>
      </c>
      <c r="R173" s="38" t="n">
        <f aca="false">IFERROR(Counts!N173/Counts!M173,"")</f>
        <v>0.32</v>
      </c>
      <c r="S173" s="38" t="n">
        <f aca="false">IFERROR(Counts!K173/Counts!J173,"")</f>
        <v>0.669724770642202</v>
      </c>
      <c r="T173" s="38" t="n">
        <f aca="false">IFERROR(Counts!I173/Counts!H173,"")</f>
        <v>0.292035398230089</v>
      </c>
      <c r="U173" s="38" t="n">
        <f aca="false">IFERROR(1-Counts!L173/Counts!K173,"")</f>
        <v>0.835616438356164</v>
      </c>
      <c r="V173" s="39" t="n">
        <f aca="false">IFERROR(Counts!AJ173/Counts!AI173,"")</f>
        <v>72.9633663366337</v>
      </c>
      <c r="W173" s="38" t="n">
        <f aca="false">IFERROR(Counts!AK173/Counts!AI173,"")</f>
        <v>0.346534653465347</v>
      </c>
      <c r="X173" s="40" t="n">
        <f aca="false">IFERROR(Counts!O173,"")</f>
        <v>-2.777</v>
      </c>
      <c r="Y173" s="36" t="n">
        <f aca="false">IFERROR(INDEX('Season Counts'!$Y$2:$Y$740,$AF173)/INDEX('Season Counts'!$X$2:$X$740,$AF173),"")</f>
        <v>0.272933884297521</v>
      </c>
      <c r="Z173" s="37" t="n">
        <f aca="false">IFERROR(J173-Y173,"")</f>
        <v>0.0217661157024793</v>
      </c>
      <c r="AA173" s="38" t="n">
        <f aca="false">IFERROR(INDEX('Season Counts'!$K$2:$K$740,$AF173)/INDEX('Season Counts'!$J$2:$J$740,$AF173),"")</f>
        <v>0.343347639484979</v>
      </c>
      <c r="AB173" s="41" t="n">
        <f aca="false">IFERROR(R173-AA173,"")</f>
        <v>-0.0233476394849785</v>
      </c>
      <c r="AC173" s="39" t="n">
        <f aca="false">IFERROR(INDEX('Season Counts'!$AG$2:$AG$740,$AF173)/INDEX('Season Counts'!$AF$2:$AF$740,$AF173),"")</f>
        <v>72.5010204081633</v>
      </c>
      <c r="AD173" s="40" t="n">
        <f aca="false">IFERROR(V173-AC173,"")</f>
        <v>0.462345928470398</v>
      </c>
      <c r="AE173" s="4" t="str">
        <f aca="false">IF(D173&lt;Guide!$C$21,"Low PA",IF(TRIM(IF(ISNUMBER(AD173),IF(N(AD173)&lt;=-Guide!$C$24,"▼ Bat Speed  ",IF(N(AD173)&gt;=Guide!$C$24,"▲ Bat Speed  ","")),"")&amp;IF(N(Z173)&gt;=Guide!$C$22,"▲ Contact  ","")&amp;IF(N(Z173)&lt;=-Guide!$C$22,"▼ Contact  ","")&amp;IF(N(AB173)&gt;=Guide!$C$23,"▲ Chase  ","")&amp;IF(N(AB173)&lt;=-Guide!$C$23,"▼ Chase  ",""))="","Stable",TRIM(IF(ISNUMBER(AD173),IF(N(AD173)&lt;=-Guide!$C$24,"▼ Bat Speed  ",IF(N(AD173)&gt;=Guide!$C$24,"▲ Bat Speed  ","")),"")&amp;IF(N(Z173)&gt;=Guide!$C$22,"▲ Contact  ","")&amp;IF(N(Z173)&lt;=-Guide!$C$22,"▼ Contact  ","")&amp;IF(N(AB173)&gt;=Guide!$C$23,"▲ Chase  ","")&amp;IF(N(AB173)&lt;=-Guide!$C$23,"▼ Chase  ",""))))</f>
        <v>Stable</v>
      </c>
      <c r="AF173" s="35" t="n">
        <f aca="false">MATCH(Counts!A173,'Season Counts'!$A$2:$A$740,0)</f>
        <v>40</v>
      </c>
    </row>
    <row r="174" customFormat="false" ht="15" hidden="false" customHeight="false" outlineLevel="0" collapsed="false">
      <c r="A174" s="34" t="str">
        <f aca="false">Counts!B174</f>
        <v>ATL</v>
      </c>
      <c r="B174" s="5" t="str">
        <f aca="false">Counts!C174</f>
        <v>Joey Bart</v>
      </c>
      <c r="C174" s="34" t="str">
        <f aca="false">Counts!F174</f>
        <v>Jun</v>
      </c>
      <c r="D174" s="35" t="n">
        <f aca="false">IFERROR(Counts!P174,"")</f>
        <v>17</v>
      </c>
      <c r="E174" s="36" t="n">
        <f aca="false">IFERROR(Counts!R174/Counts!Q174,"")</f>
        <v>0.125</v>
      </c>
      <c r="F174" s="36" t="n">
        <f aca="false">IFERROR((Counts!R174+Counts!V174+Counts!W174)/(Counts!Q174+Counts!V174+Counts!W174+Counts!X174),"")</f>
        <v>0.176470588235294</v>
      </c>
      <c r="G174" s="36" t="n">
        <f aca="false">IFERROR((Counts!R174+Counts!S174+2*Counts!T174+3*Counts!U174)/Counts!Q174,"")</f>
        <v>0.3125</v>
      </c>
      <c r="H174" s="35" t="n">
        <f aca="false">IFERROR(Counts!U174,"")</f>
        <v>1</v>
      </c>
      <c r="I174" s="36" t="n">
        <f aca="false">IFERROR(Counts!Z174/Counts!AA174,"")</f>
        <v>0.211764705882353</v>
      </c>
      <c r="J174" s="36" t="n">
        <f aca="false">IFERROR(Counts!AB174/Counts!AA174,"")</f>
        <v>0.308529411764706</v>
      </c>
      <c r="K174" s="37" t="n">
        <f aca="false">IFERROR((Counts!AB174-Counts!Z174)/Counts!AA174,"")</f>
        <v>0.096764705882353</v>
      </c>
      <c r="L174" s="38" t="n">
        <f aca="false">IFERROR(Counts!Y174/Counts!P174,"")</f>
        <v>0.117647058823529</v>
      </c>
      <c r="M174" s="38" t="n">
        <f aca="false">IFERROR(Counts!V174/Counts!P174,"")</f>
        <v>0</v>
      </c>
      <c r="N174" s="38" t="n">
        <f aca="false">IFERROR(Counts!AD174/Counts!AC174,"")</f>
        <v>0.0714285714285714</v>
      </c>
      <c r="O174" s="38" t="n">
        <f aca="false">IFERROR(Counts!AE174/Counts!AC174,"")</f>
        <v>0.285714285714286</v>
      </c>
      <c r="P174" s="39" t="n">
        <f aca="false">IFERROR(Counts!AG174/Counts!AF174,"")</f>
        <v>84.8642857142857</v>
      </c>
      <c r="Q174" s="38" t="n">
        <f aca="false">IFERROR(Counts!AH174/Counts!AC174,"")</f>
        <v>0.285714285714286</v>
      </c>
      <c r="R174" s="38" t="n">
        <f aca="false">IFERROR(Counts!N174/Counts!M174,"")</f>
        <v>0.32</v>
      </c>
      <c r="S174" s="38" t="n">
        <f aca="false">IFERROR(Counts!K174/Counts!J174,"")</f>
        <v>0.735294117647059</v>
      </c>
      <c r="T174" s="38" t="n">
        <f aca="false">IFERROR(Counts!I174/Counts!H174,"")</f>
        <v>0.212121212121212</v>
      </c>
      <c r="U174" s="38" t="n">
        <f aca="false">IFERROR(1-Counts!L174/Counts!K174,"")</f>
        <v>0.96</v>
      </c>
      <c r="V174" s="39" t="n">
        <f aca="false">IFERROR(Counts!AJ174/Counts!AI174,"")</f>
        <v>75.1769230769231</v>
      </c>
      <c r="W174" s="38" t="n">
        <f aca="false">IFERROR(Counts!AK174/Counts!AI174,"")</f>
        <v>0.538461538461538</v>
      </c>
      <c r="X174" s="40" t="n">
        <f aca="false">IFERROR(Counts!O174,"")</f>
        <v>-0.045</v>
      </c>
      <c r="Y174" s="36" t="n">
        <f aca="false">IFERROR(INDEX('Season Counts'!$Y$2:$Y$740,$AF174)/INDEX('Season Counts'!$X$2:$X$740,$AF174),"")</f>
        <v>0.33380701754386</v>
      </c>
      <c r="Z174" s="37" t="n">
        <f aca="false">IFERROR(J174-Y174,"")</f>
        <v>-0.0252776057791538</v>
      </c>
      <c r="AA174" s="38" t="n">
        <f aca="false">IFERROR(INDEX('Season Counts'!$K$2:$K$740,$AF174)/INDEX('Season Counts'!$J$2:$J$740,$AF174),"")</f>
        <v>0.300884955752212</v>
      </c>
      <c r="AB174" s="41" t="n">
        <f aca="false">IFERROR(R174-AA174,"")</f>
        <v>0.0191150442477876</v>
      </c>
      <c r="AC174" s="39" t="n">
        <f aca="false">IFERROR(INDEX('Season Counts'!$AG$2:$AG$740,$AF174)/INDEX('Season Counts'!$AF$2:$AF$740,$AF174),"")</f>
        <v>75.8082352941177</v>
      </c>
      <c r="AD174" s="40" t="n">
        <f aca="false">IFERROR(V174-AC174,"")</f>
        <v>-0.631312217194576</v>
      </c>
      <c r="AE174" s="4" t="str">
        <f aca="false">IF(D174&lt;Guide!$C$21,"Low PA",IF(TRIM(IF(ISNUMBER(AD174),IF(N(AD174)&lt;=-Guide!$C$24,"▼ Bat Speed  ",IF(N(AD174)&gt;=Guide!$C$24,"▲ Bat Speed  ","")),"")&amp;IF(N(Z174)&gt;=Guide!$C$22,"▲ Contact  ","")&amp;IF(N(Z174)&lt;=-Guide!$C$22,"▼ Contact  ","")&amp;IF(N(AB174)&gt;=Guide!$C$23,"▲ Chase  ","")&amp;IF(N(AB174)&lt;=-Guide!$C$23,"▼ Chase  ",""))="","Stable",TRIM(IF(ISNUMBER(AD174),IF(N(AD174)&lt;=-Guide!$C$24,"▼ Bat Speed  ",IF(N(AD174)&gt;=Guide!$C$24,"▲ Bat Speed  ","")),"")&amp;IF(N(Z174)&gt;=Guide!$C$22,"▲ Contact  ","")&amp;IF(N(Z174)&lt;=-Guide!$C$22,"▼ Contact  ","")&amp;IF(N(AB174)&gt;=Guide!$C$23,"▲ Chase  ","")&amp;IF(N(AB174)&lt;=-Guide!$C$23,"▼ Chase  ",""))))</f>
        <v>Low PA</v>
      </c>
      <c r="AF174" s="35" t="n">
        <f aca="false">MATCH(Counts!A174,'Season Counts'!$A$2:$A$740,0)</f>
        <v>41</v>
      </c>
    </row>
    <row r="175" customFormat="false" ht="15" hidden="false" customHeight="false" outlineLevel="0" collapsed="false">
      <c r="A175" s="34" t="str">
        <f aca="false">Counts!B175</f>
        <v>ATL</v>
      </c>
      <c r="B175" s="5" t="str">
        <f aca="false">Counts!C175</f>
        <v>Joey Bart</v>
      </c>
      <c r="C175" s="34" t="str">
        <f aca="false">Counts!F175</f>
        <v>Jul</v>
      </c>
      <c r="D175" s="35" t="n">
        <f aca="false">IFERROR(Counts!P175,"")</f>
        <v>40</v>
      </c>
      <c r="E175" s="36" t="n">
        <f aca="false">IFERROR(Counts!R175/Counts!Q175,"")</f>
        <v>0.21875</v>
      </c>
      <c r="F175" s="36" t="n">
        <f aca="false">IFERROR((Counts!R175+Counts!V175+Counts!W175)/(Counts!Q175+Counts!V175+Counts!W175+Counts!X175),"")</f>
        <v>0.375</v>
      </c>
      <c r="G175" s="36" t="n">
        <f aca="false">IFERROR((Counts!R175+Counts!S175+2*Counts!T175+3*Counts!U175)/Counts!Q175,"")</f>
        <v>0.40625</v>
      </c>
      <c r="H175" s="35" t="n">
        <f aca="false">IFERROR(Counts!U175,"")</f>
        <v>1</v>
      </c>
      <c r="I175" s="36" t="n">
        <f aca="false">IFERROR(Counts!Z175/Counts!AA175,"")</f>
        <v>0.35125</v>
      </c>
      <c r="J175" s="36" t="n">
        <f aca="false">IFERROR(Counts!AB175/Counts!AA175,"")</f>
        <v>0.34455</v>
      </c>
      <c r="K175" s="37" t="n">
        <f aca="false">IFERROR((Counts!AB175-Counts!Z175)/Counts!AA175,"")</f>
        <v>-0.00670000000000002</v>
      </c>
      <c r="L175" s="38" t="n">
        <f aca="false">IFERROR(Counts!Y175/Counts!P175,"")</f>
        <v>0.2</v>
      </c>
      <c r="M175" s="38" t="n">
        <f aca="false">IFERROR(Counts!V175/Counts!P175,"")</f>
        <v>0.1</v>
      </c>
      <c r="N175" s="38" t="n">
        <f aca="false">IFERROR(Counts!AD175/Counts!AC175,"")</f>
        <v>0.0833333333333333</v>
      </c>
      <c r="O175" s="38" t="n">
        <f aca="false">IFERROR(Counts!AE175/Counts!AC175,"")</f>
        <v>0.333333333333333</v>
      </c>
      <c r="P175" s="39" t="n">
        <f aca="false">IFERROR(Counts!AG175/Counts!AF175,"")</f>
        <v>85.9166666666667</v>
      </c>
      <c r="Q175" s="38" t="n">
        <f aca="false">IFERROR(Counts!AH175/Counts!AC175,"")</f>
        <v>0.25</v>
      </c>
      <c r="R175" s="38" t="n">
        <f aca="false">IFERROR(Counts!N175/Counts!M175,"")</f>
        <v>0.295454545454545</v>
      </c>
      <c r="S175" s="38" t="n">
        <f aca="false">IFERROR(Counts!K175/Counts!J175,"")</f>
        <v>0.651515151515152</v>
      </c>
      <c r="T175" s="38" t="n">
        <f aca="false">IFERROR(Counts!I175/Counts!H175,"")</f>
        <v>0.289855072463768</v>
      </c>
      <c r="U175" s="38" t="n">
        <f aca="false">IFERROR(1-Counts!L175/Counts!K175,"")</f>
        <v>0.883720930232558</v>
      </c>
      <c r="V175" s="39" t="n">
        <f aca="false">IFERROR(Counts!AJ175/Counts!AI175,"")</f>
        <v>76.0864406779661</v>
      </c>
      <c r="W175" s="38" t="n">
        <f aca="false">IFERROR(Counts!AK175/Counts!AI175,"")</f>
        <v>0.593220338983051</v>
      </c>
      <c r="X175" s="40" t="n">
        <f aca="false">IFERROR(Counts!O175,"")</f>
        <v>0.903</v>
      </c>
      <c r="Y175" s="36" t="n">
        <f aca="false">IFERROR(INDEX('Season Counts'!$Y$2:$Y$740,$AF175)/INDEX('Season Counts'!$X$2:$X$740,$AF175),"")</f>
        <v>0.33380701754386</v>
      </c>
      <c r="Z175" s="37" t="n">
        <f aca="false">IFERROR(J175-Y175,"")</f>
        <v>0.0107429824561404</v>
      </c>
      <c r="AA175" s="38" t="n">
        <f aca="false">IFERROR(INDEX('Season Counts'!$K$2:$K$740,$AF175)/INDEX('Season Counts'!$J$2:$J$740,$AF175),"")</f>
        <v>0.300884955752212</v>
      </c>
      <c r="AB175" s="41" t="n">
        <f aca="false">IFERROR(R175-AA175,"")</f>
        <v>-0.00543041029766694</v>
      </c>
      <c r="AC175" s="39" t="n">
        <f aca="false">IFERROR(INDEX('Season Counts'!$AG$2:$AG$740,$AF175)/INDEX('Season Counts'!$AF$2:$AF$740,$AF175),"")</f>
        <v>75.8082352941177</v>
      </c>
      <c r="AD175" s="40" t="n">
        <f aca="false">IFERROR(V175-AC175,"")</f>
        <v>0.278205383848459</v>
      </c>
      <c r="AE175" s="4" t="str">
        <f aca="false">IF(D175&lt;Guide!$C$21,"Low PA",IF(TRIM(IF(ISNUMBER(AD175),IF(N(AD175)&lt;=-Guide!$C$24,"▼ Bat Speed  ",IF(N(AD175)&gt;=Guide!$C$24,"▲ Bat Speed  ","")),"")&amp;IF(N(Z175)&gt;=Guide!$C$22,"▲ Contact  ","")&amp;IF(N(Z175)&lt;=-Guide!$C$22,"▼ Contact  ","")&amp;IF(N(AB175)&gt;=Guide!$C$23,"▲ Chase  ","")&amp;IF(N(AB175)&lt;=-Guide!$C$23,"▼ Chase  ",""))="","Stable",TRIM(IF(ISNUMBER(AD175),IF(N(AD175)&lt;=-Guide!$C$24,"▼ Bat Speed  ",IF(N(AD175)&gt;=Guide!$C$24,"▲ Bat Speed  ","")),"")&amp;IF(N(Z175)&gt;=Guide!$C$22,"▲ Contact  ","")&amp;IF(N(Z175)&lt;=-Guide!$C$22,"▼ Contact  ","")&amp;IF(N(AB175)&gt;=Guide!$C$23,"▲ Chase  ","")&amp;IF(N(AB175)&lt;=-Guide!$C$23,"▼ Chase  ",""))))</f>
        <v>Stable</v>
      </c>
      <c r="AF175" s="35" t="n">
        <f aca="false">MATCH(Counts!A175,'Season Counts'!$A$2:$A$740,0)</f>
        <v>41</v>
      </c>
    </row>
    <row r="176" customFormat="false" ht="15" hidden="false" customHeight="false" outlineLevel="0" collapsed="false">
      <c r="A176" s="34" t="str">
        <f aca="false">Counts!B176</f>
        <v>ATL</v>
      </c>
      <c r="B176" s="5" t="str">
        <f aca="false">Counts!C176</f>
        <v>Brewer Hicklen</v>
      </c>
      <c r="C176" s="34" t="str">
        <f aca="false">Counts!F176</f>
        <v>Jul</v>
      </c>
      <c r="D176" s="35" t="n">
        <f aca="false">IFERROR(Counts!P176,"")</f>
        <v>23</v>
      </c>
      <c r="E176" s="36" t="n">
        <f aca="false">IFERROR(Counts!R176/Counts!Q176,"")</f>
        <v>0.368421052631579</v>
      </c>
      <c r="F176" s="36" t="n">
        <f aca="false">IFERROR((Counts!R176+Counts!V176+Counts!W176)/(Counts!Q176+Counts!V176+Counts!W176+Counts!X176),"")</f>
        <v>0.478260869565217</v>
      </c>
      <c r="G176" s="36" t="n">
        <f aca="false">IFERROR((Counts!R176+Counts!S176+2*Counts!T176+3*Counts!U176)/Counts!Q176,"")</f>
        <v>0.578947368421053</v>
      </c>
      <c r="H176" s="35" t="n">
        <f aca="false">IFERROR(Counts!U176,"")</f>
        <v>0</v>
      </c>
      <c r="I176" s="36" t="n">
        <f aca="false">IFERROR(Counts!Z176/Counts!AA176,"")</f>
        <v>0.456521739130435</v>
      </c>
      <c r="J176" s="36" t="n">
        <f aca="false">IFERROR(Counts!AB176/Counts!AA176,"")</f>
        <v>0.354086956521739</v>
      </c>
      <c r="K176" s="37" t="n">
        <f aca="false">IFERROR((Counts!AB176-Counts!Z176)/Counts!AA176,"")</f>
        <v>-0.102434782608696</v>
      </c>
      <c r="L176" s="38" t="n">
        <f aca="false">IFERROR(Counts!Y176/Counts!P176,"")</f>
        <v>0.347826086956522</v>
      </c>
      <c r="M176" s="38" t="n">
        <f aca="false">IFERROR(Counts!V176/Counts!P176,"")</f>
        <v>0.173913043478261</v>
      </c>
      <c r="N176" s="38" t="n">
        <f aca="false">IFERROR(Counts!AD176/Counts!AC176,"")</f>
        <v>0.0909090909090909</v>
      </c>
      <c r="O176" s="38" t="n">
        <f aca="false">IFERROR(Counts!AE176/Counts!AC176,"")</f>
        <v>0.545454545454545</v>
      </c>
      <c r="P176" s="39" t="n">
        <f aca="false">IFERROR(Counts!AG176/Counts!AF176,"")</f>
        <v>94.8636363636364</v>
      </c>
      <c r="Q176" s="38" t="n">
        <f aca="false">IFERROR(Counts!AH176/Counts!AC176,"")</f>
        <v>0.454545454545455</v>
      </c>
      <c r="R176" s="38" t="n">
        <f aca="false">IFERROR(Counts!N176/Counts!M176,"")</f>
        <v>0.288461538461538</v>
      </c>
      <c r="S176" s="38" t="n">
        <f aca="false">IFERROR(Counts!K176/Counts!J176,"")</f>
        <v>0.75</v>
      </c>
      <c r="T176" s="38" t="n">
        <f aca="false">IFERROR(Counts!I176/Counts!H176,"")</f>
        <v>0.377777777777778</v>
      </c>
      <c r="U176" s="38" t="n">
        <f aca="false">IFERROR(1-Counts!L176/Counts!K176,"")</f>
        <v>0.733333333333333</v>
      </c>
      <c r="V176" s="39" t="n">
        <f aca="false">IFERROR(Counts!AJ176/Counts!AI176,"")</f>
        <v>73.627027027027</v>
      </c>
      <c r="W176" s="38" t="n">
        <f aca="false">IFERROR(Counts!AK176/Counts!AI176,"")</f>
        <v>0.351351351351351</v>
      </c>
      <c r="X176" s="40" t="n">
        <f aca="false">IFERROR(Counts!O176,"")</f>
        <v>2.663</v>
      </c>
      <c r="Y176" s="36" t="n">
        <f aca="false">IFERROR(INDEX('Season Counts'!$Y$2:$Y$740,$AF176)/INDEX('Season Counts'!$X$2:$X$740,$AF176),"")</f>
        <v>0.305744680851064</v>
      </c>
      <c r="Z176" s="37" t="n">
        <f aca="false">IFERROR(J176-Y176,"")</f>
        <v>0.0483422756706753</v>
      </c>
      <c r="AA176" s="38" t="n">
        <f aca="false">IFERROR(INDEX('Season Counts'!$K$2:$K$740,$AF176)/INDEX('Season Counts'!$J$2:$J$740,$AF176),"")</f>
        <v>0.276595744680851</v>
      </c>
      <c r="AB176" s="41" t="n">
        <f aca="false">IFERROR(R176-AA176,"")</f>
        <v>0.0118657937806874</v>
      </c>
      <c r="AC176" s="39" t="n">
        <f aca="false">IFERROR(INDEX('Season Counts'!$AG$2:$AG$740,$AF176)/INDEX('Season Counts'!$AF$2:$AF$740,$AF176),"")</f>
        <v>73.0405405405406</v>
      </c>
      <c r="AD176" s="40" t="n">
        <f aca="false">IFERROR(V176-AC176,"")</f>
        <v>0.586486486486479</v>
      </c>
      <c r="AE176" s="4" t="str">
        <f aca="false">IF(D176&lt;Guide!$C$21,"Low PA",IF(TRIM(IF(ISNUMBER(AD176),IF(N(AD176)&lt;=-Guide!$C$24,"▼ Bat Speed  ",IF(N(AD176)&gt;=Guide!$C$24,"▲ Bat Speed  ","")),"")&amp;IF(N(Z176)&gt;=Guide!$C$22,"▲ Contact  ","")&amp;IF(N(Z176)&lt;=-Guide!$C$22,"▼ Contact  ","")&amp;IF(N(AB176)&gt;=Guide!$C$23,"▲ Chase  ","")&amp;IF(N(AB176)&lt;=-Guide!$C$23,"▼ Chase  ",""))="","Stable",TRIM(IF(ISNUMBER(AD176),IF(N(AD176)&lt;=-Guide!$C$24,"▼ Bat Speed  ",IF(N(AD176)&gt;=Guide!$C$24,"▲ Bat Speed  ","")),"")&amp;IF(N(Z176)&gt;=Guide!$C$22,"▲ Contact  ","")&amp;IF(N(Z176)&lt;=-Guide!$C$22,"▼ Contact  ","")&amp;IF(N(AB176)&gt;=Guide!$C$23,"▲ Chase  ","")&amp;IF(N(AB176)&lt;=-Guide!$C$23,"▼ Chase  ",""))))</f>
        <v>Low PA</v>
      </c>
      <c r="AF176" s="35" t="n">
        <f aca="false">MATCH(Counts!A176,'Season Counts'!$A$2:$A$740,0)</f>
        <v>42</v>
      </c>
    </row>
    <row r="177" customFormat="false" ht="15" hidden="false" customHeight="false" outlineLevel="0" collapsed="false">
      <c r="A177" s="34" t="str">
        <f aca="false">Counts!B177</f>
        <v>ATL</v>
      </c>
      <c r="B177" s="5" t="str">
        <f aca="false">Counts!C177</f>
        <v>Brewer Hicklen</v>
      </c>
      <c r="C177" s="34" t="str">
        <f aca="false">Counts!F177</f>
        <v>Sep</v>
      </c>
      <c r="D177" s="35" t="n">
        <f aca="false">IFERROR(Counts!P177,"")</f>
        <v>24</v>
      </c>
      <c r="E177" s="36" t="n">
        <f aca="false">IFERROR(Counts!R177/Counts!Q177,"")</f>
        <v>0.15</v>
      </c>
      <c r="F177" s="36" t="n">
        <f aca="false">IFERROR((Counts!R177+Counts!V177+Counts!W177)/(Counts!Q177+Counts!V177+Counts!W177+Counts!X177),"")</f>
        <v>0.291666666666667</v>
      </c>
      <c r="G177" s="36" t="n">
        <f aca="false">IFERROR((Counts!R177+Counts!S177+2*Counts!T177+3*Counts!U177)/Counts!Q177,"")</f>
        <v>0.2</v>
      </c>
      <c r="H177" s="35" t="n">
        <f aca="false">IFERROR(Counts!U177,"")</f>
        <v>0</v>
      </c>
      <c r="I177" s="36" t="n">
        <f aca="false">IFERROR(Counts!Z177/Counts!AA177,"")</f>
        <v>0.24375</v>
      </c>
      <c r="J177" s="36" t="n">
        <f aca="false">IFERROR(Counts!AB177/Counts!AA177,"")</f>
        <v>0.259416666666667</v>
      </c>
      <c r="K177" s="37" t="n">
        <f aca="false">IFERROR((Counts!AB177-Counts!Z177)/Counts!AA177,"")</f>
        <v>0.0156666666666667</v>
      </c>
      <c r="L177" s="38" t="n">
        <f aca="false">IFERROR(Counts!Y177/Counts!P177,"")</f>
        <v>0.333333333333333</v>
      </c>
      <c r="M177" s="38" t="n">
        <f aca="false">IFERROR(Counts!V177/Counts!P177,"")</f>
        <v>0.166666666666667</v>
      </c>
      <c r="N177" s="38" t="n">
        <f aca="false">IFERROR(Counts!AD177/Counts!AC177,"")</f>
        <v>0.0833333333333333</v>
      </c>
      <c r="O177" s="38" t="n">
        <f aca="false">IFERROR(Counts!AE177/Counts!AC177,"")</f>
        <v>0.25</v>
      </c>
      <c r="P177" s="39" t="n">
        <f aca="false">IFERROR(Counts!AG177/Counts!AF177,"")</f>
        <v>85.325</v>
      </c>
      <c r="Q177" s="38" t="n">
        <f aca="false">IFERROR(Counts!AH177/Counts!AC177,"")</f>
        <v>0.166666666666667</v>
      </c>
      <c r="R177" s="38" t="n">
        <f aca="false">IFERROR(Counts!N177/Counts!M177,"")</f>
        <v>0.261904761904762</v>
      </c>
      <c r="S177" s="38" t="n">
        <f aca="false">IFERROR(Counts!K177/Counts!J177,"")</f>
        <v>0.725</v>
      </c>
      <c r="T177" s="38" t="n">
        <f aca="false">IFERROR(Counts!I177/Counts!H177,"")</f>
        <v>0.4</v>
      </c>
      <c r="U177" s="38" t="n">
        <f aca="false">IFERROR(1-Counts!L177/Counts!K177,"")</f>
        <v>0.793103448275862</v>
      </c>
      <c r="V177" s="39" t="n">
        <f aca="false">IFERROR(Counts!AJ177/Counts!AI177,"")</f>
        <v>72.4540540540541</v>
      </c>
      <c r="W177" s="38" t="n">
        <f aca="false">IFERROR(Counts!AK177/Counts!AI177,"")</f>
        <v>0.243243243243243</v>
      </c>
      <c r="X177" s="40" t="n">
        <f aca="false">IFERROR(Counts!O177,"")</f>
        <v>-0.88</v>
      </c>
      <c r="Y177" s="36" t="n">
        <f aca="false">IFERROR(INDEX('Season Counts'!$Y$2:$Y$740,$AF177)/INDEX('Season Counts'!$X$2:$X$740,$AF177),"")</f>
        <v>0.305744680851064</v>
      </c>
      <c r="Z177" s="37" t="n">
        <f aca="false">IFERROR(J177-Y177,"")</f>
        <v>-0.0463280141843971</v>
      </c>
      <c r="AA177" s="38" t="n">
        <f aca="false">IFERROR(INDEX('Season Counts'!$K$2:$K$740,$AF177)/INDEX('Season Counts'!$J$2:$J$740,$AF177),"")</f>
        <v>0.276595744680851</v>
      </c>
      <c r="AB177" s="41" t="n">
        <f aca="false">IFERROR(R177-AA177,"")</f>
        <v>-0.0146909827760892</v>
      </c>
      <c r="AC177" s="39" t="n">
        <f aca="false">IFERROR(INDEX('Season Counts'!$AG$2:$AG$740,$AF177)/INDEX('Season Counts'!$AF$2:$AF$740,$AF177),"")</f>
        <v>73.0405405405406</v>
      </c>
      <c r="AD177" s="40" t="n">
        <f aca="false">IFERROR(V177-AC177,"")</f>
        <v>-0.586486486486493</v>
      </c>
      <c r="AE177" s="4" t="str">
        <f aca="false">IF(D177&lt;Guide!$C$21,"Low PA",IF(TRIM(IF(ISNUMBER(AD177),IF(N(AD177)&lt;=-Guide!$C$24,"▼ Bat Speed  ",IF(N(AD177)&gt;=Guide!$C$24,"▲ Bat Speed  ","")),"")&amp;IF(N(Z177)&gt;=Guide!$C$22,"▲ Contact  ","")&amp;IF(N(Z177)&lt;=-Guide!$C$22,"▼ Contact  ","")&amp;IF(N(AB177)&gt;=Guide!$C$23,"▲ Chase  ","")&amp;IF(N(AB177)&lt;=-Guide!$C$23,"▼ Chase  ",""))="","Stable",TRIM(IF(ISNUMBER(AD177),IF(N(AD177)&lt;=-Guide!$C$24,"▼ Bat Speed  ",IF(N(AD177)&gt;=Guide!$C$24,"▲ Bat Speed  ","")),"")&amp;IF(N(Z177)&gt;=Guide!$C$22,"▲ Contact  ","")&amp;IF(N(Z177)&lt;=-Guide!$C$22,"▼ Contact  ","")&amp;IF(N(AB177)&gt;=Guide!$C$23,"▲ Chase  ","")&amp;IF(N(AB177)&lt;=-Guide!$C$23,"▼ Chase  ",""))))</f>
        <v>Low PA</v>
      </c>
      <c r="AF177" s="35" t="n">
        <f aca="false">MATCH(Counts!A177,'Season Counts'!$A$2:$A$740,0)</f>
        <v>42</v>
      </c>
    </row>
    <row r="178" customFormat="false" ht="15" hidden="false" customHeight="false" outlineLevel="0" collapsed="false">
      <c r="A178" s="34" t="str">
        <f aca="false">Counts!B178</f>
        <v>ATL</v>
      </c>
      <c r="B178" s="5" t="str">
        <f aca="false">Counts!C178</f>
        <v>Lane Thomas</v>
      </c>
      <c r="C178" s="34" t="str">
        <f aca="false">Counts!F178</f>
        <v>Aug</v>
      </c>
      <c r="D178" s="35" t="n">
        <f aca="false">IFERROR(Counts!P178,"")</f>
        <v>40</v>
      </c>
      <c r="E178" s="36" t="n">
        <f aca="false">IFERROR(Counts!R178/Counts!Q178,"")</f>
        <v>0.194444444444444</v>
      </c>
      <c r="F178" s="36" t="n">
        <f aca="false">IFERROR((Counts!R178+Counts!V178+Counts!W178)/(Counts!Q178+Counts!V178+Counts!W178+Counts!X178),"")</f>
        <v>0.275</v>
      </c>
      <c r="G178" s="36" t="n">
        <f aca="false">IFERROR((Counts!R178+Counts!S178+2*Counts!T178+3*Counts!U178)/Counts!Q178,"")</f>
        <v>0.361111111111111</v>
      </c>
      <c r="H178" s="35" t="n">
        <f aca="false">IFERROR(Counts!U178,"")</f>
        <v>1</v>
      </c>
      <c r="I178" s="36" t="n">
        <f aca="false">IFERROR(Counts!Z178/Counts!AA178,"")</f>
        <v>0.28125</v>
      </c>
      <c r="J178" s="36" t="n">
        <f aca="false">IFERROR(Counts!AB178/Counts!AA178,"")</f>
        <v>0.27865</v>
      </c>
      <c r="K178" s="37" t="n">
        <f aca="false">IFERROR((Counts!AB178-Counts!Z178)/Counts!AA178,"")</f>
        <v>-0.00259999999999998</v>
      </c>
      <c r="L178" s="38" t="n">
        <f aca="false">IFERROR(Counts!Y178/Counts!P178,"")</f>
        <v>0.3</v>
      </c>
      <c r="M178" s="38" t="n">
        <f aca="false">IFERROR(Counts!V178/Counts!P178,"")</f>
        <v>0.1</v>
      </c>
      <c r="N178" s="38" t="n">
        <f aca="false">IFERROR(Counts!AD178/Counts!AC178,"")</f>
        <v>0.0416666666666667</v>
      </c>
      <c r="O178" s="38" t="n">
        <f aca="false">IFERROR(Counts!AE178/Counts!AC178,"")</f>
        <v>0.291666666666667</v>
      </c>
      <c r="P178" s="39" t="n">
        <f aca="false">IFERROR(Counts!AG178/Counts!AF178,"")</f>
        <v>89.0583333333333</v>
      </c>
      <c r="Q178" s="38" t="n">
        <f aca="false">IFERROR(Counts!AH178/Counts!AC178,"")</f>
        <v>0.291666666666667</v>
      </c>
      <c r="R178" s="38" t="n">
        <f aca="false">IFERROR(Counts!N178/Counts!M178,"")</f>
        <v>0.202702702702703</v>
      </c>
      <c r="S178" s="38" t="n">
        <f aca="false">IFERROR(Counts!K178/Counts!J178,"")</f>
        <v>0.646341463414634</v>
      </c>
      <c r="T178" s="38" t="n">
        <f aca="false">IFERROR(Counts!I178/Counts!H178,"")</f>
        <v>0.279411764705882</v>
      </c>
      <c r="U178" s="38" t="n">
        <f aca="false">IFERROR(1-Counts!L178/Counts!K178,"")</f>
        <v>0.773584905660377</v>
      </c>
      <c r="V178" s="39" t="n">
        <f aca="false">IFERROR(Counts!AJ178/Counts!AI178,"")</f>
        <v>73.6</v>
      </c>
      <c r="W178" s="38" t="n">
        <f aca="false">IFERROR(Counts!AK178/Counts!AI178,"")</f>
        <v>0.392857142857143</v>
      </c>
      <c r="X178" s="40" t="n">
        <f aca="false">IFERROR(Counts!O178,"")</f>
        <v>-0.118</v>
      </c>
      <c r="Y178" s="36" t="n">
        <f aca="false">IFERROR(INDEX('Season Counts'!$Y$2:$Y$740,$AF178)/INDEX('Season Counts'!$X$2:$X$740,$AF178),"")</f>
        <v>0.261260869565217</v>
      </c>
      <c r="Z178" s="37" t="n">
        <f aca="false">IFERROR(J178-Y178,"")</f>
        <v>0.0173891304347826</v>
      </c>
      <c r="AA178" s="38" t="n">
        <f aca="false">IFERROR(INDEX('Season Counts'!$K$2:$K$740,$AF178)/INDEX('Season Counts'!$J$2:$J$740,$AF178),"")</f>
        <v>0.211111111111111</v>
      </c>
      <c r="AB178" s="41" t="n">
        <f aca="false">IFERROR(R178-AA178,"")</f>
        <v>-0.0084084084084084</v>
      </c>
      <c r="AC178" s="39" t="n">
        <f aca="false">IFERROR(INDEX('Season Counts'!$AG$2:$AG$740,$AF178)/INDEX('Season Counts'!$AF$2:$AF$740,$AF178),"")</f>
        <v>73.6636363636364</v>
      </c>
      <c r="AD178" s="40" t="n">
        <f aca="false">IFERROR(V178-AC178,"")</f>
        <v>-0.0636363636363626</v>
      </c>
      <c r="AE178" s="4" t="str">
        <f aca="false">IF(D178&lt;Guide!$C$21,"Low PA",IF(TRIM(IF(ISNUMBER(AD178),IF(N(AD178)&lt;=-Guide!$C$24,"▼ Bat Speed  ",IF(N(AD178)&gt;=Guide!$C$24,"▲ Bat Speed  ","")),"")&amp;IF(N(Z178)&gt;=Guide!$C$22,"▲ Contact  ","")&amp;IF(N(Z178)&lt;=-Guide!$C$22,"▼ Contact  ","")&amp;IF(N(AB178)&gt;=Guide!$C$23,"▲ Chase  ","")&amp;IF(N(AB178)&lt;=-Guide!$C$23,"▼ Chase  ",""))="","Stable",TRIM(IF(ISNUMBER(AD178),IF(N(AD178)&lt;=-Guide!$C$24,"▼ Bat Speed  ",IF(N(AD178)&gt;=Guide!$C$24,"▲ Bat Speed  ","")),"")&amp;IF(N(Z178)&gt;=Guide!$C$22,"▲ Contact  ","")&amp;IF(N(Z178)&lt;=-Guide!$C$22,"▼ Contact  ","")&amp;IF(N(AB178)&gt;=Guide!$C$23,"▲ Chase  ","")&amp;IF(N(AB178)&lt;=-Guide!$C$23,"▼ Chase  ",""))))</f>
        <v>Stable</v>
      </c>
      <c r="AF178" s="35" t="n">
        <f aca="false">MATCH(Counts!A178,'Season Counts'!$A$2:$A$740,0)</f>
        <v>43</v>
      </c>
    </row>
    <row r="179" customFormat="false" ht="15" hidden="false" customHeight="false" outlineLevel="0" collapsed="false">
      <c r="A179" s="34" t="str">
        <f aca="false">Counts!B179</f>
        <v>ATL</v>
      </c>
      <c r="B179" s="5" t="str">
        <f aca="false">Counts!C179</f>
        <v>Lane Thomas</v>
      </c>
      <c r="C179" s="34" t="str">
        <f aca="false">Counts!F179</f>
        <v>Sep</v>
      </c>
      <c r="D179" s="35" t="n">
        <f aca="false">IFERROR(Counts!P179,"")</f>
        <v>6</v>
      </c>
      <c r="E179" s="36" t="n">
        <f aca="false">IFERROR(Counts!R179/Counts!Q179,"")</f>
        <v>0</v>
      </c>
      <c r="F179" s="36" t="n">
        <f aca="false">IFERROR((Counts!R179+Counts!V179+Counts!W179)/(Counts!Q179+Counts!V179+Counts!W179+Counts!X179),"")</f>
        <v>0.166666666666667</v>
      </c>
      <c r="G179" s="36" t="n">
        <f aca="false">IFERROR((Counts!R179+Counts!S179+2*Counts!T179+3*Counts!U179)/Counts!Q179,"")</f>
        <v>0</v>
      </c>
      <c r="H179" s="35" t="n">
        <f aca="false">IFERROR(Counts!U179,"")</f>
        <v>0</v>
      </c>
      <c r="I179" s="36" t="n">
        <f aca="false">IFERROR(Counts!Z179/Counts!AA179,"")</f>
        <v>0.116666666666667</v>
      </c>
      <c r="J179" s="36" t="n">
        <f aca="false">IFERROR(Counts!AB179/Counts!AA179,"")</f>
        <v>0.145333333333333</v>
      </c>
      <c r="K179" s="37" t="n">
        <f aca="false">IFERROR((Counts!AB179-Counts!Z179)/Counts!AA179,"")</f>
        <v>0.0286666666666667</v>
      </c>
      <c r="L179" s="38" t="n">
        <f aca="false">IFERROR(Counts!Y179/Counts!P179,"")</f>
        <v>0.5</v>
      </c>
      <c r="M179" s="38" t="n">
        <f aca="false">IFERROR(Counts!V179/Counts!P179,"")</f>
        <v>0.166666666666667</v>
      </c>
      <c r="N179" s="38" t="n">
        <f aca="false">IFERROR(Counts!AD179/Counts!AC179,"")</f>
        <v>0</v>
      </c>
      <c r="O179" s="38" t="n">
        <f aca="false">IFERROR(Counts!AE179/Counts!AC179,"")</f>
        <v>0</v>
      </c>
      <c r="P179" s="39" t="n">
        <f aca="false">IFERROR(Counts!AG179/Counts!AF179,"")</f>
        <v>71.4</v>
      </c>
      <c r="Q179" s="38" t="n">
        <f aca="false">IFERROR(Counts!AH179/Counts!AC179,"")</f>
        <v>0.5</v>
      </c>
      <c r="R179" s="38" t="n">
        <f aca="false">IFERROR(Counts!N179/Counts!M179,"")</f>
        <v>0.25</v>
      </c>
      <c r="S179" s="38" t="n">
        <f aca="false">IFERROR(Counts!K179/Counts!J179,"")</f>
        <v>0.545454545454545</v>
      </c>
      <c r="T179" s="38" t="n">
        <f aca="false">IFERROR(Counts!I179/Counts!H179,"")</f>
        <v>0.5</v>
      </c>
      <c r="U179" s="38" t="n">
        <f aca="false">IFERROR(1-Counts!L179/Counts!K179,"")</f>
        <v>0.666666666666667</v>
      </c>
      <c r="V179" s="39" t="n">
        <f aca="false">IFERROR(Counts!AJ179/Counts!AI179,"")</f>
        <v>74.02</v>
      </c>
      <c r="W179" s="38" t="n">
        <f aca="false">IFERROR(Counts!AK179/Counts!AI179,"")</f>
        <v>0.4</v>
      </c>
      <c r="X179" s="40" t="n">
        <f aca="false">IFERROR(Counts!O179,"")</f>
        <v>-0.875</v>
      </c>
      <c r="Y179" s="36" t="n">
        <f aca="false">IFERROR(INDEX('Season Counts'!$Y$2:$Y$740,$AF179)/INDEX('Season Counts'!$X$2:$X$740,$AF179),"")</f>
        <v>0.261260869565217</v>
      </c>
      <c r="Z179" s="37" t="n">
        <f aca="false">IFERROR(J179-Y179,"")</f>
        <v>-0.115927536231884</v>
      </c>
      <c r="AA179" s="38" t="n">
        <f aca="false">IFERROR(INDEX('Season Counts'!$K$2:$K$740,$AF179)/INDEX('Season Counts'!$J$2:$J$740,$AF179),"")</f>
        <v>0.211111111111111</v>
      </c>
      <c r="AB179" s="41" t="n">
        <f aca="false">IFERROR(R179-AA179,"")</f>
        <v>0.0388888888888889</v>
      </c>
      <c r="AC179" s="39" t="n">
        <f aca="false">IFERROR(INDEX('Season Counts'!$AG$2:$AG$740,$AF179)/INDEX('Season Counts'!$AF$2:$AF$740,$AF179),"")</f>
        <v>73.6636363636364</v>
      </c>
      <c r="AD179" s="40" t="n">
        <f aca="false">IFERROR(V179-AC179,"")</f>
        <v>0.356363636363639</v>
      </c>
      <c r="AE179" s="4" t="str">
        <f aca="false">IF(D179&lt;Guide!$C$21,"Low PA",IF(TRIM(IF(ISNUMBER(AD179),IF(N(AD179)&lt;=-Guide!$C$24,"▼ Bat Speed  ",IF(N(AD179)&gt;=Guide!$C$24,"▲ Bat Speed  ","")),"")&amp;IF(N(Z179)&gt;=Guide!$C$22,"▲ Contact  ","")&amp;IF(N(Z179)&lt;=-Guide!$C$22,"▼ Contact  ","")&amp;IF(N(AB179)&gt;=Guide!$C$23,"▲ Chase  ","")&amp;IF(N(AB179)&lt;=-Guide!$C$23,"▼ Chase  ",""))="","Stable",TRIM(IF(ISNUMBER(AD179),IF(N(AD179)&lt;=-Guide!$C$24,"▼ Bat Speed  ",IF(N(AD179)&gt;=Guide!$C$24,"▲ Bat Speed  ","")),"")&amp;IF(N(Z179)&gt;=Guide!$C$22,"▲ Contact  ","")&amp;IF(N(Z179)&lt;=-Guide!$C$22,"▼ Contact  ","")&amp;IF(N(AB179)&gt;=Guide!$C$23,"▲ Chase  ","")&amp;IF(N(AB179)&lt;=-Guide!$C$23,"▼ Chase  ",""))))</f>
        <v>Low PA</v>
      </c>
      <c r="AF179" s="35" t="n">
        <f aca="false">MATCH(Counts!A179,'Season Counts'!$A$2:$A$740,0)</f>
        <v>43</v>
      </c>
    </row>
    <row r="180" customFormat="false" ht="15" hidden="false" customHeight="false" outlineLevel="0" collapsed="false">
      <c r="A180" s="34" t="str">
        <f aca="false">Counts!B180</f>
        <v>ATL</v>
      </c>
      <c r="B180" s="5" t="str">
        <f aca="false">Counts!C180</f>
        <v>Jonah Heim</v>
      </c>
      <c r="C180" s="34" t="str">
        <f aca="false">Counts!F180</f>
        <v>Mar-Apr</v>
      </c>
      <c r="D180" s="35" t="n">
        <f aca="false">IFERROR(Counts!P180,"")</f>
        <v>36</v>
      </c>
      <c r="E180" s="36" t="n">
        <f aca="false">IFERROR(Counts!R180/Counts!Q180,"")</f>
        <v>0.21875</v>
      </c>
      <c r="F180" s="36" t="n">
        <f aca="false">IFERROR((Counts!R180+Counts!V180+Counts!W180)/(Counts!Q180+Counts!V180+Counts!W180+Counts!X180),"")</f>
        <v>0.305555555555556</v>
      </c>
      <c r="G180" s="36" t="n">
        <f aca="false">IFERROR((Counts!R180+Counts!S180+2*Counts!T180+3*Counts!U180)/Counts!Q180,"")</f>
        <v>0.3125</v>
      </c>
      <c r="H180" s="35" t="n">
        <f aca="false">IFERROR(Counts!U180,"")</f>
        <v>0</v>
      </c>
      <c r="I180" s="36" t="n">
        <f aca="false">IFERROR(Counts!Z180/Counts!AA180,"")</f>
        <v>0.281944444444444</v>
      </c>
      <c r="J180" s="36" t="n">
        <f aca="false">IFERROR(Counts!AB180/Counts!AA180,"")</f>
        <v>0.262361111111111</v>
      </c>
      <c r="K180" s="37" t="n">
        <f aca="false">IFERROR((Counts!AB180-Counts!Z180)/Counts!AA180,"")</f>
        <v>-0.0195833333333333</v>
      </c>
      <c r="L180" s="38" t="n">
        <f aca="false">IFERROR(Counts!Y180/Counts!P180,"")</f>
        <v>0.138888888888889</v>
      </c>
      <c r="M180" s="38" t="n">
        <f aca="false">IFERROR(Counts!V180/Counts!P180,"")</f>
        <v>0.111111111111111</v>
      </c>
      <c r="N180" s="38" t="n">
        <f aca="false">IFERROR(Counts!AD180/Counts!AC180,"")</f>
        <v>0.037037037037037</v>
      </c>
      <c r="O180" s="38" t="n">
        <f aca="false">IFERROR(Counts!AE180/Counts!AC180,"")</f>
        <v>0.296296296296296</v>
      </c>
      <c r="P180" s="39" t="n">
        <f aca="false">IFERROR(Counts!AG180/Counts!AF180,"")</f>
        <v>85.4666666666667</v>
      </c>
      <c r="Q180" s="38" t="n">
        <f aca="false">IFERROR(Counts!AH180/Counts!AC180,"")</f>
        <v>0.259259259259259</v>
      </c>
      <c r="R180" s="38" t="n">
        <f aca="false">IFERROR(Counts!N180/Counts!M180,"")</f>
        <v>0.328571428571429</v>
      </c>
      <c r="S180" s="38" t="n">
        <f aca="false">IFERROR(Counts!K180/Counts!J180,"")</f>
        <v>0.551724137931035</v>
      </c>
      <c r="T180" s="38" t="n">
        <f aca="false">IFERROR(Counts!I180/Counts!H180,"")</f>
        <v>0.163636363636364</v>
      </c>
      <c r="U180" s="38" t="n">
        <f aca="false">IFERROR(1-Counts!L180/Counts!K180,"")</f>
        <v>0.875</v>
      </c>
      <c r="V180" s="39" t="n">
        <f aca="false">IFERROR(Counts!AJ180/Counts!AI180,"")</f>
        <v>69.6020408163265</v>
      </c>
      <c r="W180" s="38" t="n">
        <f aca="false">IFERROR(Counts!AK180/Counts!AI180,"")</f>
        <v>0.0816326530612245</v>
      </c>
      <c r="X180" s="40" t="n">
        <f aca="false">IFERROR(Counts!O180,"")</f>
        <v>-1.645</v>
      </c>
      <c r="Y180" s="36" t="n">
        <f aca="false">IFERROR(INDEX('Season Counts'!$Y$2:$Y$740,$AF180)/INDEX('Season Counts'!$X$2:$X$740,$AF180),"")</f>
        <v>0.277488888888889</v>
      </c>
      <c r="Z180" s="37" t="n">
        <f aca="false">IFERROR(J180-Y180,"")</f>
        <v>-0.0151277777777778</v>
      </c>
      <c r="AA180" s="38" t="n">
        <f aca="false">IFERROR(INDEX('Season Counts'!$K$2:$K$740,$AF180)/INDEX('Season Counts'!$J$2:$J$740,$AF180),"")</f>
        <v>0.337078651685393</v>
      </c>
      <c r="AB180" s="41" t="n">
        <f aca="false">IFERROR(R180-AA180,"")</f>
        <v>-0.00850722311396468</v>
      </c>
      <c r="AC180" s="39" t="n">
        <f aca="false">IFERROR(INDEX('Season Counts'!$AG$2:$AG$740,$AF180)/INDEX('Season Counts'!$AF$2:$AF$740,$AF180),"")</f>
        <v>69.9106060606061</v>
      </c>
      <c r="AD180" s="40" t="n">
        <f aca="false">IFERROR(V180-AC180,"")</f>
        <v>-0.308565244279535</v>
      </c>
      <c r="AE180" s="4" t="str">
        <f aca="false">IF(D180&lt;Guide!$C$21,"Low PA",IF(TRIM(IF(ISNUMBER(AD180),IF(N(AD180)&lt;=-Guide!$C$24,"▼ Bat Speed  ",IF(N(AD180)&gt;=Guide!$C$24,"▲ Bat Speed  ","")),"")&amp;IF(N(Z180)&gt;=Guide!$C$22,"▲ Contact  ","")&amp;IF(N(Z180)&lt;=-Guide!$C$22,"▼ Contact  ","")&amp;IF(N(AB180)&gt;=Guide!$C$23,"▲ Chase  ","")&amp;IF(N(AB180)&lt;=-Guide!$C$23,"▼ Chase  ",""))="","Stable",TRIM(IF(ISNUMBER(AD180),IF(N(AD180)&lt;=-Guide!$C$24,"▼ Bat Speed  ",IF(N(AD180)&gt;=Guide!$C$24,"▲ Bat Speed  ","")),"")&amp;IF(N(Z180)&gt;=Guide!$C$22,"▲ Contact  ","")&amp;IF(N(Z180)&lt;=-Guide!$C$22,"▼ Contact  ","")&amp;IF(N(AB180)&gt;=Guide!$C$23,"▲ Chase  ","")&amp;IF(N(AB180)&lt;=-Guide!$C$23,"▼ Chase  ",""))))</f>
        <v>Low PA</v>
      </c>
      <c r="AF180" s="35" t="n">
        <f aca="false">MATCH(Counts!A180,'Season Counts'!$A$2:$A$740,0)</f>
        <v>44</v>
      </c>
    </row>
    <row r="181" customFormat="false" ht="15" hidden="false" customHeight="false" outlineLevel="0" collapsed="false">
      <c r="A181" s="34" t="str">
        <f aca="false">Counts!B181</f>
        <v>ATL</v>
      </c>
      <c r="B181" s="5" t="str">
        <f aca="false">Counts!C181</f>
        <v>Jonah Heim</v>
      </c>
      <c r="C181" s="34" t="str">
        <f aca="false">Counts!F181</f>
        <v>May</v>
      </c>
      <c r="D181" s="35" t="n">
        <f aca="false">IFERROR(Counts!P181,"")</f>
        <v>9</v>
      </c>
      <c r="E181" s="36" t="n">
        <f aca="false">IFERROR(Counts!R181/Counts!Q181,"")</f>
        <v>0.285714285714286</v>
      </c>
      <c r="F181" s="36" t="n">
        <f aca="false">IFERROR((Counts!R181+Counts!V181+Counts!W181)/(Counts!Q181+Counts!V181+Counts!W181+Counts!X181),"")</f>
        <v>0.333333333333333</v>
      </c>
      <c r="G181" s="36" t="n">
        <f aca="false">IFERROR((Counts!R181+Counts!S181+2*Counts!T181+3*Counts!U181)/Counts!Q181,"")</f>
        <v>0.857142857142857</v>
      </c>
      <c r="H181" s="35" t="n">
        <f aca="false">IFERROR(Counts!U181,"")</f>
        <v>1</v>
      </c>
      <c r="I181" s="36" t="n">
        <f aca="false">IFERROR(Counts!Z181/Counts!AA181,"")</f>
        <v>0.438888888888889</v>
      </c>
      <c r="J181" s="36" t="n">
        <f aca="false">IFERROR(Counts!AB181/Counts!AA181,"")</f>
        <v>0.338</v>
      </c>
      <c r="K181" s="37" t="n">
        <f aca="false">IFERROR((Counts!AB181-Counts!Z181)/Counts!AA181,"")</f>
        <v>-0.100888888888889</v>
      </c>
      <c r="L181" s="38" t="n">
        <f aca="false">IFERROR(Counts!Y181/Counts!P181,"")</f>
        <v>0</v>
      </c>
      <c r="M181" s="38" t="n">
        <f aca="false">IFERROR(Counts!V181/Counts!P181,"")</f>
        <v>0.111111111111111</v>
      </c>
      <c r="N181" s="38" t="n">
        <f aca="false">IFERROR(Counts!AD181/Counts!AC181,"")</f>
        <v>0.125</v>
      </c>
      <c r="O181" s="38" t="n">
        <f aca="false">IFERROR(Counts!AE181/Counts!AC181,"")</f>
        <v>0.25</v>
      </c>
      <c r="P181" s="39" t="n">
        <f aca="false">IFERROR(Counts!AG181/Counts!AF181,"")</f>
        <v>86.875</v>
      </c>
      <c r="Q181" s="38" t="n">
        <f aca="false">IFERROR(Counts!AH181/Counts!AC181,"")</f>
        <v>0.5</v>
      </c>
      <c r="R181" s="38" t="n">
        <f aca="false">IFERROR(Counts!N181/Counts!M181,"")</f>
        <v>0.368421052631579</v>
      </c>
      <c r="S181" s="38" t="n">
        <f aca="false">IFERROR(Counts!K181/Counts!J181,"")</f>
        <v>0.846153846153846</v>
      </c>
      <c r="T181" s="38" t="n">
        <f aca="false">IFERROR(Counts!I181/Counts!H181,"")</f>
        <v>0.277777777777778</v>
      </c>
      <c r="U181" s="38" t="n">
        <f aca="false">IFERROR(1-Counts!L181/Counts!K181,"")</f>
        <v>0.727272727272727</v>
      </c>
      <c r="V181" s="39" t="n">
        <f aca="false">IFERROR(Counts!AJ181/Counts!AI181,"")</f>
        <v>70.8</v>
      </c>
      <c r="W181" s="38" t="n">
        <f aca="false">IFERROR(Counts!AK181/Counts!AI181,"")</f>
        <v>0.0588235294117647</v>
      </c>
      <c r="X181" s="40" t="n">
        <f aca="false">IFERROR(Counts!O181,"")</f>
        <v>1.498</v>
      </c>
      <c r="Y181" s="36" t="n">
        <f aca="false">IFERROR(INDEX('Season Counts'!$Y$2:$Y$740,$AF181)/INDEX('Season Counts'!$X$2:$X$740,$AF181),"")</f>
        <v>0.277488888888889</v>
      </c>
      <c r="Z181" s="37" t="n">
        <f aca="false">IFERROR(J181-Y181,"")</f>
        <v>0.0605111111111111</v>
      </c>
      <c r="AA181" s="38" t="n">
        <f aca="false">IFERROR(INDEX('Season Counts'!$K$2:$K$740,$AF181)/INDEX('Season Counts'!$J$2:$J$740,$AF181),"")</f>
        <v>0.337078651685393</v>
      </c>
      <c r="AB181" s="41" t="n">
        <f aca="false">IFERROR(R181-AA181,"")</f>
        <v>0.0313424009461857</v>
      </c>
      <c r="AC181" s="39" t="n">
        <f aca="false">IFERROR(INDEX('Season Counts'!$AG$2:$AG$740,$AF181)/INDEX('Season Counts'!$AF$2:$AF$740,$AF181),"")</f>
        <v>69.9106060606061</v>
      </c>
      <c r="AD181" s="40" t="n">
        <f aca="false">IFERROR(V181-AC181,"")</f>
        <v>0.889393939393926</v>
      </c>
      <c r="AE181" s="4" t="str">
        <f aca="false">IF(D181&lt;Guide!$C$21,"Low PA",IF(TRIM(IF(ISNUMBER(AD181),IF(N(AD181)&lt;=-Guide!$C$24,"▼ Bat Speed  ",IF(N(AD181)&gt;=Guide!$C$24,"▲ Bat Speed  ","")),"")&amp;IF(N(Z181)&gt;=Guide!$C$22,"▲ Contact  ","")&amp;IF(N(Z181)&lt;=-Guide!$C$22,"▼ Contact  ","")&amp;IF(N(AB181)&gt;=Guide!$C$23,"▲ Chase  ","")&amp;IF(N(AB181)&lt;=-Guide!$C$23,"▼ Chase  ",""))="","Stable",TRIM(IF(ISNUMBER(AD181),IF(N(AD181)&lt;=-Guide!$C$24,"▼ Bat Speed  ",IF(N(AD181)&gt;=Guide!$C$24,"▲ Bat Speed  ","")),"")&amp;IF(N(Z181)&gt;=Guide!$C$22,"▲ Contact  ","")&amp;IF(N(Z181)&lt;=-Guide!$C$22,"▼ Contact  ","")&amp;IF(N(AB181)&gt;=Guide!$C$23,"▲ Chase  ","")&amp;IF(N(AB181)&lt;=-Guide!$C$23,"▼ Chase  ",""))))</f>
        <v>Low PA</v>
      </c>
      <c r="AF181" s="35" t="n">
        <f aca="false">MATCH(Counts!A181,'Season Counts'!$A$2:$A$740,0)</f>
        <v>44</v>
      </c>
    </row>
    <row r="182" customFormat="false" ht="15" hidden="false" customHeight="false" outlineLevel="0" collapsed="false">
      <c r="A182" s="34" t="str">
        <f aca="false">Counts!B182</f>
        <v>ATL</v>
      </c>
      <c r="B182" s="5" t="str">
        <f aca="false">Counts!C182</f>
        <v>Sandy León</v>
      </c>
      <c r="C182" s="34" t="str">
        <f aca="false">Counts!F182</f>
        <v>May</v>
      </c>
      <c r="D182" s="35" t="n">
        <f aca="false">IFERROR(Counts!P182,"")</f>
        <v>25</v>
      </c>
      <c r="E182" s="36" t="n">
        <f aca="false">IFERROR(Counts!R182/Counts!Q182,"")</f>
        <v>0.08</v>
      </c>
      <c r="F182" s="36" t="n">
        <f aca="false">IFERROR((Counts!R182+Counts!V182+Counts!W182)/(Counts!Q182+Counts!V182+Counts!W182+Counts!X182),"")</f>
        <v>0.08</v>
      </c>
      <c r="G182" s="36" t="n">
        <f aca="false">IFERROR((Counts!R182+Counts!S182+2*Counts!T182+3*Counts!U182)/Counts!Q182,"")</f>
        <v>0.08</v>
      </c>
      <c r="H182" s="35" t="n">
        <f aca="false">IFERROR(Counts!U182,"")</f>
        <v>0</v>
      </c>
      <c r="I182" s="36" t="n">
        <f aca="false">IFERROR(Counts!Z182/Counts!AA182,"")</f>
        <v>0.072</v>
      </c>
      <c r="J182" s="36" t="n">
        <f aca="false">IFERROR(Counts!AB182/Counts!AA182,"")</f>
        <v>0.12224</v>
      </c>
      <c r="K182" s="37" t="n">
        <f aca="false">IFERROR((Counts!AB182-Counts!Z182)/Counts!AA182,"")</f>
        <v>0.05024</v>
      </c>
      <c r="L182" s="38" t="n">
        <f aca="false">IFERROR(Counts!Y182/Counts!P182,"")</f>
        <v>0.36</v>
      </c>
      <c r="M182" s="38" t="n">
        <f aca="false">IFERROR(Counts!V182/Counts!P182,"")</f>
        <v>0</v>
      </c>
      <c r="N182" s="38" t="n">
        <f aca="false">IFERROR(Counts!AD182/Counts!AC182,"")</f>
        <v>0</v>
      </c>
      <c r="O182" s="38" t="n">
        <f aca="false">IFERROR(Counts!AE182/Counts!AC182,"")</f>
        <v>0.1875</v>
      </c>
      <c r="P182" s="39" t="n">
        <f aca="false">IFERROR(Counts!AG182/Counts!AF182,"")</f>
        <v>83.59375</v>
      </c>
      <c r="Q182" s="38" t="n">
        <f aca="false">IFERROR(Counts!AH182/Counts!AC182,"")</f>
        <v>0.25</v>
      </c>
      <c r="R182" s="38" t="n">
        <f aca="false">IFERROR(Counts!N182/Counts!M182,"")</f>
        <v>0.4</v>
      </c>
      <c r="S182" s="38" t="n">
        <f aca="false">IFERROR(Counts!K182/Counts!J182,"")</f>
        <v>0.732142857142857</v>
      </c>
      <c r="T182" s="38" t="n">
        <f aca="false">IFERROR(Counts!I182/Counts!H182,"")</f>
        <v>0.254237288135593</v>
      </c>
      <c r="U182" s="38" t="n">
        <f aca="false">IFERROR(1-Counts!L182/Counts!K182,"")</f>
        <v>0.804878048780488</v>
      </c>
      <c r="V182" s="39" t="n">
        <f aca="false">IFERROR(Counts!AJ182/Counts!AI182,"")</f>
        <v>67.087037037037</v>
      </c>
      <c r="W182" s="38" t="n">
        <f aca="false">IFERROR(Counts!AK182/Counts!AI182,"")</f>
        <v>0.0185185185185185</v>
      </c>
      <c r="X182" s="40" t="n">
        <f aca="false">IFERROR(Counts!O182,"")</f>
        <v>-5.364</v>
      </c>
      <c r="Y182" s="36" t="n">
        <f aca="false">IFERROR(INDEX('Season Counts'!$Y$2:$Y$740,$AF182)/INDEX('Season Counts'!$X$2:$X$740,$AF182),"")</f>
        <v>0.132318181818182</v>
      </c>
      <c r="Z182" s="37" t="n">
        <f aca="false">IFERROR(J182-Y182,"")</f>
        <v>-0.0100781818181818</v>
      </c>
      <c r="AA182" s="38" t="n">
        <f aca="false">IFERROR(INDEX('Season Counts'!$K$2:$K$740,$AF182)/INDEX('Season Counts'!$J$2:$J$740,$AF182),"")</f>
        <v>0.4</v>
      </c>
      <c r="AB182" s="41" t="n">
        <f aca="false">IFERROR(R182-AA182,"")</f>
        <v>0</v>
      </c>
      <c r="AC182" s="39" t="n">
        <f aca="false">IFERROR(INDEX('Season Counts'!$AG$2:$AG$740,$AF182)/INDEX('Season Counts'!$AF$2:$AF$740,$AF182),"")</f>
        <v>67.05</v>
      </c>
      <c r="AD182" s="40" t="n">
        <f aca="false">IFERROR(V182-AC182,"")</f>
        <v>0.0370370370370381</v>
      </c>
      <c r="AE182" s="4" t="str">
        <f aca="false">IF(D182&lt;Guide!$C$21,"Low PA",IF(TRIM(IF(ISNUMBER(AD182),IF(N(AD182)&lt;=-Guide!$C$24,"▼ Bat Speed  ",IF(N(AD182)&gt;=Guide!$C$24,"▲ Bat Speed  ","")),"")&amp;IF(N(Z182)&gt;=Guide!$C$22,"▲ Contact  ","")&amp;IF(N(Z182)&lt;=-Guide!$C$22,"▼ Contact  ","")&amp;IF(N(AB182)&gt;=Guide!$C$23,"▲ Chase  ","")&amp;IF(N(AB182)&lt;=-Guide!$C$23,"▼ Chase  ",""))="","Stable",TRIM(IF(ISNUMBER(AD182),IF(N(AD182)&lt;=-Guide!$C$24,"▼ Bat Speed  ",IF(N(AD182)&gt;=Guide!$C$24,"▲ Bat Speed  ","")),"")&amp;IF(N(Z182)&gt;=Guide!$C$22,"▲ Contact  ","")&amp;IF(N(Z182)&lt;=-Guide!$C$22,"▼ Contact  ","")&amp;IF(N(AB182)&gt;=Guide!$C$23,"▲ Chase  ","")&amp;IF(N(AB182)&lt;=-Guide!$C$23,"▼ Chase  ",""))))</f>
        <v>Low PA</v>
      </c>
      <c r="AF182" s="35" t="n">
        <f aca="false">MATCH(Counts!A182,'Season Counts'!$A$2:$A$740,0)</f>
        <v>45</v>
      </c>
    </row>
    <row r="183" customFormat="false" ht="15" hidden="false" customHeight="false" outlineLevel="0" collapsed="false">
      <c r="A183" s="34" t="str">
        <f aca="false">Counts!B183</f>
        <v>ATL</v>
      </c>
      <c r="B183" s="5" t="str">
        <f aca="false">Counts!C183</f>
        <v>Sandy León</v>
      </c>
      <c r="C183" s="34" t="str">
        <f aca="false">Counts!F183</f>
        <v>Jun</v>
      </c>
      <c r="D183" s="35" t="n">
        <f aca="false">IFERROR(Counts!P183,"")</f>
        <v>19</v>
      </c>
      <c r="E183" s="36" t="n">
        <f aca="false">IFERROR(Counts!R183/Counts!Q183,"")</f>
        <v>0.105263157894737</v>
      </c>
      <c r="F183" s="36" t="n">
        <f aca="false">IFERROR((Counts!R183+Counts!V183+Counts!W183)/(Counts!Q183+Counts!V183+Counts!W183+Counts!X183),"")</f>
        <v>0.105263157894737</v>
      </c>
      <c r="G183" s="36" t="n">
        <f aca="false">IFERROR((Counts!R183+Counts!S183+2*Counts!T183+3*Counts!U183)/Counts!Q183,"")</f>
        <v>0.105263157894737</v>
      </c>
      <c r="H183" s="35" t="n">
        <f aca="false">IFERROR(Counts!U183,"")</f>
        <v>0</v>
      </c>
      <c r="I183" s="36" t="n">
        <f aca="false">IFERROR(Counts!Z183/Counts!AA183,"")</f>
        <v>0.0947368421052632</v>
      </c>
      <c r="J183" s="36" t="n">
        <f aca="false">IFERROR(Counts!AB183/Counts!AA183,"")</f>
        <v>0.145578947368421</v>
      </c>
      <c r="K183" s="37" t="n">
        <f aca="false">IFERROR((Counts!AB183-Counts!Z183)/Counts!AA183,"")</f>
        <v>0.0508421052631579</v>
      </c>
      <c r="L183" s="38" t="n">
        <f aca="false">IFERROR(Counts!Y183/Counts!P183,"")</f>
        <v>0.473684210526316</v>
      </c>
      <c r="M183" s="38" t="n">
        <f aca="false">IFERROR(Counts!V183/Counts!P183,"")</f>
        <v>0</v>
      </c>
      <c r="N183" s="38" t="n">
        <f aca="false">IFERROR(Counts!AD183/Counts!AC183,"")</f>
        <v>0</v>
      </c>
      <c r="O183" s="38" t="n">
        <f aca="false">IFERROR(Counts!AE183/Counts!AC183,"")</f>
        <v>0.2</v>
      </c>
      <c r="P183" s="39" t="n">
        <f aca="false">IFERROR(Counts!AG183/Counts!AF183,"")</f>
        <v>79.05</v>
      </c>
      <c r="Q183" s="38" t="n">
        <f aca="false">IFERROR(Counts!AH183/Counts!AC183,"")</f>
        <v>0.2</v>
      </c>
      <c r="R183" s="38" t="n">
        <f aca="false">IFERROR(Counts!N183/Counts!M183,"")</f>
        <v>0.4</v>
      </c>
      <c r="S183" s="38" t="n">
        <f aca="false">IFERROR(Counts!K183/Counts!J183,"")</f>
        <v>0.666666666666667</v>
      </c>
      <c r="T183" s="38" t="n">
        <f aca="false">IFERROR(Counts!I183/Counts!H183,"")</f>
        <v>0.261904761904762</v>
      </c>
      <c r="U183" s="38" t="n">
        <f aca="false">IFERROR(1-Counts!L183/Counts!K183,"")</f>
        <v>0.857142857142857</v>
      </c>
      <c r="V183" s="39" t="n">
        <f aca="false">IFERROR(Counts!AJ183/Counts!AI183,"")</f>
        <v>66.9911764705882</v>
      </c>
      <c r="W183" s="38" t="n">
        <f aca="false">IFERROR(Counts!AK183/Counts!AI183,"")</f>
        <v>0.0294117647058824</v>
      </c>
      <c r="X183" s="40" t="n">
        <f aca="false">IFERROR(Counts!O183,"")</f>
        <v>-3.85</v>
      </c>
      <c r="Y183" s="36" t="n">
        <f aca="false">IFERROR(INDEX('Season Counts'!$Y$2:$Y$740,$AF183)/INDEX('Season Counts'!$X$2:$X$740,$AF183),"")</f>
        <v>0.132318181818182</v>
      </c>
      <c r="Z183" s="37" t="n">
        <f aca="false">IFERROR(J183-Y183,"")</f>
        <v>0.0132607655502393</v>
      </c>
      <c r="AA183" s="38" t="n">
        <f aca="false">IFERROR(INDEX('Season Counts'!$K$2:$K$740,$AF183)/INDEX('Season Counts'!$J$2:$J$740,$AF183),"")</f>
        <v>0.4</v>
      </c>
      <c r="AB183" s="41" t="n">
        <f aca="false">IFERROR(R183-AA183,"")</f>
        <v>0</v>
      </c>
      <c r="AC183" s="39" t="n">
        <f aca="false">IFERROR(INDEX('Season Counts'!$AG$2:$AG$740,$AF183)/INDEX('Season Counts'!$AF$2:$AF$740,$AF183),"")</f>
        <v>67.05</v>
      </c>
      <c r="AD183" s="40" t="n">
        <f aca="false">IFERROR(V183-AC183,"")</f>
        <v>-0.0588235294117681</v>
      </c>
      <c r="AE183" s="4" t="str">
        <f aca="false">IF(D183&lt;Guide!$C$21,"Low PA",IF(TRIM(IF(ISNUMBER(AD183),IF(N(AD183)&lt;=-Guide!$C$24,"▼ Bat Speed  ",IF(N(AD183)&gt;=Guide!$C$24,"▲ Bat Speed  ","")),"")&amp;IF(N(Z183)&gt;=Guide!$C$22,"▲ Contact  ","")&amp;IF(N(Z183)&lt;=-Guide!$C$22,"▼ Contact  ","")&amp;IF(N(AB183)&gt;=Guide!$C$23,"▲ Chase  ","")&amp;IF(N(AB183)&lt;=-Guide!$C$23,"▼ Chase  ",""))="","Stable",TRIM(IF(ISNUMBER(AD183),IF(N(AD183)&lt;=-Guide!$C$24,"▼ Bat Speed  ",IF(N(AD183)&gt;=Guide!$C$24,"▲ Bat Speed  ","")),"")&amp;IF(N(Z183)&gt;=Guide!$C$22,"▲ Contact  ","")&amp;IF(N(Z183)&lt;=-Guide!$C$22,"▼ Contact  ","")&amp;IF(N(AB183)&gt;=Guide!$C$23,"▲ Chase  ","")&amp;IF(N(AB183)&lt;=-Guide!$C$23,"▼ Chase  ",""))))</f>
        <v>Low PA</v>
      </c>
      <c r="AF183" s="35" t="n">
        <f aca="false">MATCH(Counts!A183,'Season Counts'!$A$2:$A$740,0)</f>
        <v>45</v>
      </c>
    </row>
    <row r="184" customFormat="false" ht="15" hidden="false" customHeight="false" outlineLevel="0" collapsed="false">
      <c r="A184" s="34" t="str">
        <f aca="false">Counts!B184</f>
        <v>ATL</v>
      </c>
      <c r="B184" s="5" t="str">
        <f aca="false">Counts!C184</f>
        <v>Chadwick Tromp</v>
      </c>
      <c r="C184" s="34" t="str">
        <f aca="false">Counts!F184</f>
        <v>May</v>
      </c>
      <c r="D184" s="35" t="n">
        <f aca="false">IFERROR(Counts!P184,"")</f>
        <v>25</v>
      </c>
      <c r="E184" s="36" t="n">
        <f aca="false">IFERROR(Counts!R184/Counts!Q184,"")</f>
        <v>0.217391304347826</v>
      </c>
      <c r="F184" s="36" t="n">
        <f aca="false">IFERROR((Counts!R184+Counts!V184+Counts!W184)/(Counts!Q184+Counts!V184+Counts!W184+Counts!X184),"")</f>
        <v>0.208333333333333</v>
      </c>
      <c r="G184" s="36" t="n">
        <f aca="false">IFERROR((Counts!R184+Counts!S184+2*Counts!T184+3*Counts!U184)/Counts!Q184,"")</f>
        <v>0.260869565217391</v>
      </c>
      <c r="H184" s="35" t="n">
        <f aca="false">IFERROR(Counts!U184,"")</f>
        <v>0</v>
      </c>
      <c r="I184" s="36" t="n">
        <f aca="false">IFERROR(Counts!Z184/Counts!AA184,"")</f>
        <v>0.210869565217391</v>
      </c>
      <c r="J184" s="36" t="n">
        <f aca="false">IFERROR(Counts!AB184/Counts!AA184,"")</f>
        <v>0.164695652173913</v>
      </c>
      <c r="K184" s="37" t="n">
        <f aca="false">IFERROR((Counts!AB184-Counts!Z184)/Counts!AA184,"")</f>
        <v>-0.0461739130434783</v>
      </c>
      <c r="L184" s="38" t="n">
        <f aca="false">IFERROR(Counts!Y184/Counts!P184,"")</f>
        <v>0.28</v>
      </c>
      <c r="M184" s="38" t="n">
        <f aca="false">IFERROR(Counts!V184/Counts!P184,"")</f>
        <v>0</v>
      </c>
      <c r="N184" s="38" t="n">
        <f aca="false">IFERROR(Counts!AD184/Counts!AC184,"")</f>
        <v>0</v>
      </c>
      <c r="O184" s="38" t="n">
        <f aca="false">IFERROR(Counts!AE184/Counts!AC184,"")</f>
        <v>0.277777777777778</v>
      </c>
      <c r="P184" s="39" t="n">
        <f aca="false">IFERROR(Counts!AG184/Counts!AF184,"")</f>
        <v>84.7411764705882</v>
      </c>
      <c r="Q184" s="38" t="n">
        <f aca="false">IFERROR(Counts!AH184/Counts!AC184,"")</f>
        <v>0.333333333333333</v>
      </c>
      <c r="R184" s="38" t="n">
        <f aca="false">IFERROR(Counts!N184/Counts!M184,"")</f>
        <v>0.519230769230769</v>
      </c>
      <c r="S184" s="38" t="n">
        <f aca="false">IFERROR(Counts!K184/Counts!J184,"")</f>
        <v>0.644444444444445</v>
      </c>
      <c r="T184" s="38" t="n">
        <f aca="false">IFERROR(Counts!I184/Counts!H184,"")</f>
        <v>0.25</v>
      </c>
      <c r="U184" s="38" t="n">
        <f aca="false">IFERROR(1-Counts!L184/Counts!K184,"")</f>
        <v>0.896551724137931</v>
      </c>
      <c r="V184" s="39" t="n">
        <f aca="false">IFERROR(Counts!AJ184/Counts!AI184,"")</f>
        <v>70.493023255814</v>
      </c>
      <c r="W184" s="38" t="n">
        <f aca="false">IFERROR(Counts!AK184/Counts!AI184,"")</f>
        <v>0.116279069767442</v>
      </c>
      <c r="X184" s="40" t="n">
        <f aca="false">IFERROR(Counts!O184,"")</f>
        <v>-2.499</v>
      </c>
      <c r="Y184" s="36" t="n">
        <f aca="false">IFERROR(INDEX('Season Counts'!$Y$2:$Y$740,$AF184)/INDEX('Season Counts'!$X$2:$X$740,$AF184),"")</f>
        <v>0.17824</v>
      </c>
      <c r="Z184" s="37" t="n">
        <f aca="false">IFERROR(J184-Y184,"")</f>
        <v>-0.013544347826087</v>
      </c>
      <c r="AA184" s="38" t="n">
        <f aca="false">IFERROR(INDEX('Season Counts'!$K$2:$K$740,$AF184)/INDEX('Season Counts'!$J$2:$J$740,$AF184),"")</f>
        <v>0.5</v>
      </c>
      <c r="AB184" s="41" t="n">
        <f aca="false">IFERROR(R184-AA184,"")</f>
        <v>0.0192307692307693</v>
      </c>
      <c r="AC184" s="39" t="n">
        <f aca="false">IFERROR(INDEX('Season Counts'!$AG$2:$AG$740,$AF184)/INDEX('Season Counts'!$AF$2:$AF$740,$AF184),"")</f>
        <v>70.4613636363636</v>
      </c>
      <c r="AD184" s="40" t="n">
        <f aca="false">IFERROR(V184-AC184,"")</f>
        <v>0.0316596194503092</v>
      </c>
      <c r="AE184" s="4" t="str">
        <f aca="false">IF(D184&lt;Guide!$C$21,"Low PA",IF(TRIM(IF(ISNUMBER(AD184),IF(N(AD184)&lt;=-Guide!$C$24,"▼ Bat Speed  ",IF(N(AD184)&gt;=Guide!$C$24,"▲ Bat Speed  ","")),"")&amp;IF(N(Z184)&gt;=Guide!$C$22,"▲ Contact  ","")&amp;IF(N(Z184)&lt;=-Guide!$C$22,"▼ Contact  ","")&amp;IF(N(AB184)&gt;=Guide!$C$23,"▲ Chase  ","")&amp;IF(N(AB184)&lt;=-Guide!$C$23,"▼ Chase  ",""))="","Stable",TRIM(IF(ISNUMBER(AD184),IF(N(AD184)&lt;=-Guide!$C$24,"▼ Bat Speed  ",IF(N(AD184)&gt;=Guide!$C$24,"▲ Bat Speed  ","")),"")&amp;IF(N(Z184)&gt;=Guide!$C$22,"▲ Contact  ","")&amp;IF(N(Z184)&lt;=-Guide!$C$22,"▼ Contact  ","")&amp;IF(N(AB184)&gt;=Guide!$C$23,"▲ Chase  ","")&amp;IF(N(AB184)&lt;=-Guide!$C$23,"▼ Chase  ",""))))</f>
        <v>Low PA</v>
      </c>
      <c r="AF184" s="35" t="n">
        <f aca="false">MATCH(Counts!A184,'Season Counts'!$A$2:$A$740,0)</f>
        <v>46</v>
      </c>
    </row>
    <row r="185" customFormat="false" ht="15" hidden="false" customHeight="false" outlineLevel="0" collapsed="false">
      <c r="A185" s="34" t="str">
        <f aca="false">Counts!B185</f>
        <v>ATL</v>
      </c>
      <c r="B185" s="5" t="str">
        <f aca="false">Counts!C185</f>
        <v>Chadwick Tromp</v>
      </c>
      <c r="C185" s="34" t="str">
        <f aca="false">Counts!F185</f>
        <v>Jun</v>
      </c>
      <c r="D185" s="35" t="n">
        <f aca="false">IFERROR(Counts!P185,"")</f>
        <v>2</v>
      </c>
      <c r="E185" s="36" t="n">
        <f aca="false">IFERROR(Counts!R185/Counts!Q185,"")</f>
        <v>0</v>
      </c>
      <c r="F185" s="36" t="n">
        <f aca="false">IFERROR((Counts!R185+Counts!V185+Counts!W185)/(Counts!Q185+Counts!V185+Counts!W185+Counts!X185),"")</f>
        <v>0</v>
      </c>
      <c r="G185" s="36" t="n">
        <f aca="false">IFERROR((Counts!R185+Counts!S185+2*Counts!T185+3*Counts!U185)/Counts!Q185,"")</f>
        <v>0</v>
      </c>
      <c r="H185" s="35" t="n">
        <f aca="false">IFERROR(Counts!U185,"")</f>
        <v>0</v>
      </c>
      <c r="I185" s="36" t="n">
        <f aca="false">IFERROR(Counts!Z185/Counts!AA185,"")</f>
        <v>0</v>
      </c>
      <c r="J185" s="36" t="n">
        <f aca="false">IFERROR(Counts!AB185/Counts!AA185,"")</f>
        <v>0.334</v>
      </c>
      <c r="K185" s="37" t="n">
        <f aca="false">IFERROR((Counts!AB185-Counts!Z185)/Counts!AA185,"")</f>
        <v>0.334</v>
      </c>
      <c r="L185" s="38" t="n">
        <f aca="false">IFERROR(Counts!Y185/Counts!P185,"")</f>
        <v>0</v>
      </c>
      <c r="M185" s="38" t="n">
        <f aca="false">IFERROR(Counts!V185/Counts!P185,"")</f>
        <v>0</v>
      </c>
      <c r="N185" s="38" t="n">
        <f aca="false">IFERROR(Counts!AD185/Counts!AC185,"")</f>
        <v>0</v>
      </c>
      <c r="O185" s="38" t="n">
        <f aca="false">IFERROR(Counts!AE185/Counts!AC185,"")</f>
        <v>0.5</v>
      </c>
      <c r="P185" s="39" t="n">
        <f aca="false">IFERROR(Counts!AG185/Counts!AF185,"")</f>
        <v>98.15</v>
      </c>
      <c r="Q185" s="38" t="n">
        <f aca="false">IFERROR(Counts!AH185/Counts!AC185,"")</f>
        <v>0.5</v>
      </c>
      <c r="R185" s="38" t="n">
        <f aca="false">IFERROR(Counts!N185/Counts!M185,"")</f>
        <v>0</v>
      </c>
      <c r="S185" s="38" t="n">
        <f aca="false">IFERROR(Counts!K185/Counts!J185,"")</f>
        <v>0.666666666666667</v>
      </c>
      <c r="T185" s="38" t="n">
        <f aca="false">IFERROR(Counts!I185/Counts!H185,"")</f>
        <v>0</v>
      </c>
      <c r="U185" s="38" t="n">
        <f aca="false">IFERROR(1-Counts!L185/Counts!K185,"")</f>
        <v>1</v>
      </c>
      <c r="V185" s="39" t="n">
        <f aca="false">IFERROR(Counts!AJ185/Counts!AI185,"")</f>
        <v>69.1</v>
      </c>
      <c r="W185" s="38" t="n">
        <f aca="false">IFERROR(Counts!AK185/Counts!AI185,"")</f>
        <v>0</v>
      </c>
      <c r="X185" s="40" t="n">
        <f aca="false">IFERROR(Counts!O185,"")</f>
        <v>-0.546</v>
      </c>
      <c r="Y185" s="36" t="n">
        <f aca="false">IFERROR(INDEX('Season Counts'!$Y$2:$Y$740,$AF185)/INDEX('Season Counts'!$X$2:$X$740,$AF185),"")</f>
        <v>0.17824</v>
      </c>
      <c r="Z185" s="37" t="n">
        <f aca="false">IFERROR(J185-Y185,"")</f>
        <v>0.15576</v>
      </c>
      <c r="AA185" s="38" t="n">
        <f aca="false">IFERROR(INDEX('Season Counts'!$K$2:$K$740,$AF185)/INDEX('Season Counts'!$J$2:$J$740,$AF185),"")</f>
        <v>0.5</v>
      </c>
      <c r="AB185" s="41" t="n">
        <f aca="false">IFERROR(R185-AA185,"")</f>
        <v>-0.5</v>
      </c>
      <c r="AC185" s="39" t="n">
        <f aca="false">IFERROR(INDEX('Season Counts'!$AG$2:$AG$740,$AF185)/INDEX('Season Counts'!$AF$2:$AF$740,$AF185),"")</f>
        <v>70.4613636363636</v>
      </c>
      <c r="AD185" s="40" t="n">
        <f aca="false">IFERROR(V185-AC185,"")</f>
        <v>-1.36136363636365</v>
      </c>
      <c r="AE185" s="4" t="str">
        <f aca="false">IF(D185&lt;Guide!$C$21,"Low PA",IF(TRIM(IF(ISNUMBER(AD185),IF(N(AD185)&lt;=-Guide!$C$24,"▼ Bat Speed  ",IF(N(AD185)&gt;=Guide!$C$24,"▲ Bat Speed  ","")),"")&amp;IF(N(Z185)&gt;=Guide!$C$22,"▲ Contact  ","")&amp;IF(N(Z185)&lt;=-Guide!$C$22,"▼ Contact  ","")&amp;IF(N(AB185)&gt;=Guide!$C$23,"▲ Chase  ","")&amp;IF(N(AB185)&lt;=-Guide!$C$23,"▼ Chase  ",""))="","Stable",TRIM(IF(ISNUMBER(AD185),IF(N(AD185)&lt;=-Guide!$C$24,"▼ Bat Speed  ",IF(N(AD185)&gt;=Guide!$C$24,"▲ Bat Speed  ","")),"")&amp;IF(N(Z185)&gt;=Guide!$C$22,"▲ Contact  ","")&amp;IF(N(Z185)&lt;=-Guide!$C$22,"▼ Contact  ","")&amp;IF(N(AB185)&gt;=Guide!$C$23,"▲ Chase  ","")&amp;IF(N(AB185)&lt;=-Guide!$C$23,"▼ Chase  ",""))))</f>
        <v>Low PA</v>
      </c>
      <c r="AF185" s="35" t="n">
        <f aca="false">MATCH(Counts!A185,'Season Counts'!$A$2:$A$740,0)</f>
        <v>46</v>
      </c>
    </row>
    <row r="186" customFormat="false" ht="15" hidden="false" customHeight="false" outlineLevel="0" collapsed="false">
      <c r="A186" s="34" t="str">
        <f aca="false">Counts!B186</f>
        <v>ATL</v>
      </c>
      <c r="B186" s="5" t="str">
        <f aca="false">Counts!C186</f>
        <v>Kyle Farmer</v>
      </c>
      <c r="C186" s="34" t="str">
        <f aca="false">Counts!F186</f>
        <v>Mar-Apr</v>
      </c>
      <c r="D186" s="35" t="n">
        <f aca="false">IFERROR(Counts!P186,"")</f>
        <v>13</v>
      </c>
      <c r="E186" s="36" t="n">
        <f aca="false">IFERROR(Counts!R186/Counts!Q186,"")</f>
        <v>0.333333333333333</v>
      </c>
      <c r="F186" s="36" t="n">
        <f aca="false">IFERROR((Counts!R186+Counts!V186+Counts!W186)/(Counts!Q186+Counts!V186+Counts!W186+Counts!X186),"")</f>
        <v>0.307692307692308</v>
      </c>
      <c r="G186" s="36" t="n">
        <f aca="false">IFERROR((Counts!R186+Counts!S186+2*Counts!T186+3*Counts!U186)/Counts!Q186,"")</f>
        <v>0.416666666666667</v>
      </c>
      <c r="H186" s="35" t="n">
        <f aca="false">IFERROR(Counts!U186,"")</f>
        <v>0</v>
      </c>
      <c r="I186" s="36" t="n">
        <f aca="false">IFERROR(Counts!Z186/Counts!AA186,"")</f>
        <v>0.303846153846154</v>
      </c>
      <c r="J186" s="36" t="n">
        <f aca="false">IFERROR(Counts!AB186/Counts!AA186,"")</f>
        <v>0.284769230769231</v>
      </c>
      <c r="K186" s="37" t="n">
        <f aca="false">IFERROR((Counts!AB186-Counts!Z186)/Counts!AA186,"")</f>
        <v>-0.0190769230769231</v>
      </c>
      <c r="L186" s="38" t="n">
        <f aca="false">IFERROR(Counts!Y186/Counts!P186,"")</f>
        <v>0.153846153846154</v>
      </c>
      <c r="M186" s="38" t="n">
        <f aca="false">IFERROR(Counts!V186/Counts!P186,"")</f>
        <v>0</v>
      </c>
      <c r="N186" s="38" t="n">
        <f aca="false">IFERROR(Counts!AD186/Counts!AC186,"")</f>
        <v>0</v>
      </c>
      <c r="O186" s="38" t="n">
        <f aca="false">IFERROR(Counts!AE186/Counts!AC186,"")</f>
        <v>0.272727272727273</v>
      </c>
      <c r="P186" s="39" t="n">
        <f aca="false">IFERROR(Counts!AG186/Counts!AF186,"")</f>
        <v>81.6181818181818</v>
      </c>
      <c r="Q186" s="38" t="n">
        <f aca="false">IFERROR(Counts!AH186/Counts!AC186,"")</f>
        <v>0.454545454545455</v>
      </c>
      <c r="R186" s="38" t="n">
        <f aca="false">IFERROR(Counts!N186/Counts!M186,"")</f>
        <v>0.5</v>
      </c>
      <c r="S186" s="38" t="n">
        <f aca="false">IFERROR(Counts!K186/Counts!J186,"")</f>
        <v>0.6</v>
      </c>
      <c r="T186" s="38" t="n">
        <f aca="false">IFERROR(Counts!I186/Counts!H186,"")</f>
        <v>0.173913043478261</v>
      </c>
      <c r="U186" s="38" t="n">
        <f aca="false">IFERROR(1-Counts!L186/Counts!K186,"")</f>
        <v>0.833333333333333</v>
      </c>
      <c r="V186" s="39" t="n">
        <f aca="false">IFERROR(Counts!AJ186/Counts!AI186,"")</f>
        <v>66.4272727272727</v>
      </c>
      <c r="W186" s="38" t="n">
        <f aca="false">IFERROR(Counts!AK186/Counts!AI186,"")</f>
        <v>0</v>
      </c>
      <c r="X186" s="40" t="n">
        <f aca="false">IFERROR(Counts!O186,"")</f>
        <v>-0.429</v>
      </c>
      <c r="Y186" s="36" t="n">
        <f aca="false">IFERROR(INDEX('Season Counts'!$Y$2:$Y$740,$AF186)/INDEX('Season Counts'!$X$2:$X$740,$AF186),"")</f>
        <v>0.235052631578947</v>
      </c>
      <c r="Z186" s="37" t="n">
        <f aca="false">IFERROR(J186-Y186,"")</f>
        <v>0.0497165991902834</v>
      </c>
      <c r="AA186" s="38" t="n">
        <f aca="false">IFERROR(INDEX('Season Counts'!$K$2:$K$740,$AF186)/INDEX('Season Counts'!$J$2:$J$740,$AF186),"")</f>
        <v>0.533333333333333</v>
      </c>
      <c r="AB186" s="41" t="n">
        <f aca="false">IFERROR(R186-AA186,"")</f>
        <v>-0.0333333333333333</v>
      </c>
      <c r="AC186" s="39" t="n">
        <f aca="false">IFERROR(INDEX('Season Counts'!$AG$2:$AG$740,$AF186)/INDEX('Season Counts'!$AF$2:$AF$740,$AF186),"")</f>
        <v>66.3818181818182</v>
      </c>
      <c r="AD186" s="40" t="n">
        <f aca="false">IFERROR(V186-AC186,"")</f>
        <v>0.045454545454561</v>
      </c>
      <c r="AE186" s="4" t="str">
        <f aca="false">IF(D186&lt;Guide!$C$21,"Low PA",IF(TRIM(IF(ISNUMBER(AD186),IF(N(AD186)&lt;=-Guide!$C$24,"▼ Bat Speed  ",IF(N(AD186)&gt;=Guide!$C$24,"▲ Bat Speed  ","")),"")&amp;IF(N(Z186)&gt;=Guide!$C$22,"▲ Contact  ","")&amp;IF(N(Z186)&lt;=-Guide!$C$22,"▼ Contact  ","")&amp;IF(N(AB186)&gt;=Guide!$C$23,"▲ Chase  ","")&amp;IF(N(AB186)&lt;=-Guide!$C$23,"▼ Chase  ",""))="","Stable",TRIM(IF(ISNUMBER(AD186),IF(N(AD186)&lt;=-Guide!$C$24,"▼ Bat Speed  ",IF(N(AD186)&gt;=Guide!$C$24,"▲ Bat Speed  ","")),"")&amp;IF(N(Z186)&gt;=Guide!$C$22,"▲ Contact  ","")&amp;IF(N(Z186)&lt;=-Guide!$C$22,"▼ Contact  ","")&amp;IF(N(AB186)&gt;=Guide!$C$23,"▲ Chase  ","")&amp;IF(N(AB186)&lt;=-Guide!$C$23,"▼ Chase  ",""))))</f>
        <v>Low PA</v>
      </c>
      <c r="AF186" s="35" t="n">
        <f aca="false">MATCH(Counts!A186,'Season Counts'!$A$2:$A$740,0)</f>
        <v>47</v>
      </c>
    </row>
    <row r="187" customFormat="false" ht="15" hidden="false" customHeight="false" outlineLevel="0" collapsed="false">
      <c r="A187" s="34" t="str">
        <f aca="false">Counts!B187</f>
        <v>ATL</v>
      </c>
      <c r="B187" s="5" t="str">
        <f aca="false">Counts!C187</f>
        <v>Kyle Farmer</v>
      </c>
      <c r="C187" s="34" t="str">
        <f aca="false">Counts!F187</f>
        <v>May</v>
      </c>
      <c r="D187" s="35" t="n">
        <f aca="false">IFERROR(Counts!P187,"")</f>
        <v>2</v>
      </c>
      <c r="E187" s="36" t="n">
        <f aca="false">IFERROR(Counts!R187/Counts!Q187,"")</f>
        <v>0</v>
      </c>
      <c r="F187" s="36" t="n">
        <f aca="false">IFERROR((Counts!R187+Counts!V187+Counts!W187)/(Counts!Q187+Counts!V187+Counts!W187+Counts!X187),"")</f>
        <v>0</v>
      </c>
      <c r="G187" s="36" t="n">
        <f aca="false">IFERROR((Counts!R187+Counts!S187+2*Counts!T187+3*Counts!U187)/Counts!Q187,"")</f>
        <v>0</v>
      </c>
      <c r="H187" s="35" t="n">
        <f aca="false">IFERROR(Counts!U187,"")</f>
        <v>0</v>
      </c>
      <c r="I187" s="36" t="n">
        <f aca="false">IFERROR(Counts!Z187/Counts!AA187,"")</f>
        <v>0</v>
      </c>
      <c r="J187" s="36" t="n">
        <f aca="false">IFERROR(Counts!AB187/Counts!AA187,"")</f>
        <v>0</v>
      </c>
      <c r="K187" s="37" t="n">
        <f aca="false">IFERROR((Counts!AB187-Counts!Z187)/Counts!AA187,"")</f>
        <v>0</v>
      </c>
      <c r="L187" s="38" t="n">
        <f aca="false">IFERROR(Counts!Y187/Counts!P187,"")</f>
        <v>1</v>
      </c>
      <c r="M187" s="38" t="n">
        <f aca="false">IFERROR(Counts!V187/Counts!P187,"")</f>
        <v>0</v>
      </c>
      <c r="N187" s="38" t="str">
        <f aca="false">IFERROR(Counts!AD187/Counts!AC187,"")</f>
        <v/>
      </c>
      <c r="O187" s="38" t="str">
        <f aca="false">IFERROR(Counts!AE187/Counts!AC187,"")</f>
        <v/>
      </c>
      <c r="P187" s="39" t="str">
        <f aca="false">IFERROR(Counts!AG187/Counts!AF187,"")</f>
        <v/>
      </c>
      <c r="Q187" s="38" t="str">
        <f aca="false">IFERROR(Counts!AH187/Counts!AC187,"")</f>
        <v/>
      </c>
      <c r="R187" s="38" t="n">
        <f aca="false">IFERROR(Counts!N187/Counts!M187,"")</f>
        <v>1</v>
      </c>
      <c r="S187" s="38" t="n">
        <f aca="false">IFERROR(Counts!K187/Counts!J187,"")</f>
        <v>0.5</v>
      </c>
      <c r="T187" s="38" t="n">
        <f aca="false">IFERROR(Counts!I187/Counts!H187,"")</f>
        <v>0.666666666666667</v>
      </c>
      <c r="U187" s="38" t="n">
        <f aca="false">IFERROR(1-Counts!L187/Counts!K187,"")</f>
        <v>0</v>
      </c>
      <c r="V187" s="39" t="n">
        <f aca="false">IFERROR(Counts!AJ187/Counts!AI187,"")</f>
        <v>67.075</v>
      </c>
      <c r="W187" s="38" t="n">
        <f aca="false">IFERROR(Counts!AK187/Counts!AI187,"")</f>
        <v>0</v>
      </c>
      <c r="X187" s="40" t="n">
        <f aca="false">IFERROR(Counts!O187,"")</f>
        <v>-0.52</v>
      </c>
      <c r="Y187" s="36" t="n">
        <f aca="false">IFERROR(INDEX('Season Counts'!$Y$2:$Y$740,$AF187)/INDEX('Season Counts'!$X$2:$X$740,$AF187),"")</f>
        <v>0.235052631578947</v>
      </c>
      <c r="Z187" s="37" t="n">
        <f aca="false">IFERROR(J187-Y187,"")</f>
        <v>-0.235052631578947</v>
      </c>
      <c r="AA187" s="38" t="n">
        <f aca="false">IFERROR(INDEX('Season Counts'!$K$2:$K$740,$AF187)/INDEX('Season Counts'!$J$2:$J$740,$AF187),"")</f>
        <v>0.533333333333333</v>
      </c>
      <c r="AB187" s="41" t="n">
        <f aca="false">IFERROR(R187-AA187,"")</f>
        <v>0.466666666666667</v>
      </c>
      <c r="AC187" s="39" t="n">
        <f aca="false">IFERROR(INDEX('Season Counts'!$AG$2:$AG$740,$AF187)/INDEX('Season Counts'!$AF$2:$AF$740,$AF187),"")</f>
        <v>66.3818181818182</v>
      </c>
      <c r="AD187" s="40" t="n">
        <f aca="false">IFERROR(V187-AC187,"")</f>
        <v>0.693181818181827</v>
      </c>
      <c r="AE187" s="4" t="str">
        <f aca="false">IF(D187&lt;Guide!$C$21,"Low PA",IF(TRIM(IF(ISNUMBER(AD187),IF(N(AD187)&lt;=-Guide!$C$24,"▼ Bat Speed  ",IF(N(AD187)&gt;=Guide!$C$24,"▲ Bat Speed  ","")),"")&amp;IF(N(Z187)&gt;=Guide!$C$22,"▲ Contact  ","")&amp;IF(N(Z187)&lt;=-Guide!$C$22,"▼ Contact  ","")&amp;IF(N(AB187)&gt;=Guide!$C$23,"▲ Chase  ","")&amp;IF(N(AB187)&lt;=-Guide!$C$23,"▼ Chase  ",""))="","Stable",TRIM(IF(ISNUMBER(AD187),IF(N(AD187)&lt;=-Guide!$C$24,"▼ Bat Speed  ",IF(N(AD187)&gt;=Guide!$C$24,"▲ Bat Speed  ","")),"")&amp;IF(N(Z187)&gt;=Guide!$C$22,"▲ Contact  ","")&amp;IF(N(Z187)&lt;=-Guide!$C$22,"▼ Contact  ","")&amp;IF(N(AB187)&gt;=Guide!$C$23,"▲ Chase  ","")&amp;IF(N(AB187)&lt;=-Guide!$C$23,"▼ Chase  ",""))))</f>
        <v>Low PA</v>
      </c>
      <c r="AF187" s="35" t="n">
        <f aca="false">MATCH(Counts!A187,'Season Counts'!$A$2:$A$740,0)</f>
        <v>47</v>
      </c>
    </row>
    <row r="188" customFormat="false" ht="15" hidden="false" customHeight="false" outlineLevel="0" collapsed="false">
      <c r="A188" s="34" t="str">
        <f aca="false">Counts!B188</f>
        <v>ATL</v>
      </c>
      <c r="B188" s="5" t="str">
        <f aca="false">Counts!C188</f>
        <v>Kyle Farmer</v>
      </c>
      <c r="C188" s="34" t="str">
        <f aca="false">Counts!F188</f>
        <v>Jul</v>
      </c>
      <c r="D188" s="35" t="n">
        <f aca="false">IFERROR(Counts!P188,"")</f>
        <v>1</v>
      </c>
      <c r="E188" s="36" t="n">
        <f aca="false">IFERROR(Counts!R188/Counts!Q188,"")</f>
        <v>0</v>
      </c>
      <c r="F188" s="36" t="n">
        <f aca="false">IFERROR((Counts!R188+Counts!V188+Counts!W188)/(Counts!Q188+Counts!V188+Counts!W188+Counts!X188),"")</f>
        <v>0</v>
      </c>
      <c r="G188" s="36" t="n">
        <f aca="false">IFERROR((Counts!R188+Counts!S188+2*Counts!T188+3*Counts!U188)/Counts!Q188,"")</f>
        <v>0</v>
      </c>
      <c r="H188" s="35" t="n">
        <f aca="false">IFERROR(Counts!U188,"")</f>
        <v>0</v>
      </c>
      <c r="I188" s="36" t="n">
        <f aca="false">IFERROR(Counts!Z188/Counts!AA188,"")</f>
        <v>0</v>
      </c>
      <c r="J188" s="36" t="n">
        <f aca="false">IFERROR(Counts!AB188/Counts!AA188,"")</f>
        <v>0.112</v>
      </c>
      <c r="K188" s="37" t="n">
        <f aca="false">IFERROR((Counts!AB188-Counts!Z188)/Counts!AA188,"")</f>
        <v>0.112</v>
      </c>
      <c r="L188" s="38" t="n">
        <f aca="false">IFERROR(Counts!Y188/Counts!P188,"")</f>
        <v>0</v>
      </c>
      <c r="M188" s="38" t="n">
        <f aca="false">IFERROR(Counts!V188/Counts!P188,"")</f>
        <v>0</v>
      </c>
      <c r="N188" s="38" t="n">
        <f aca="false">IFERROR(Counts!AD188/Counts!AC188,"")</f>
        <v>0</v>
      </c>
      <c r="O188" s="38" t="n">
        <f aca="false">IFERROR(Counts!AE188/Counts!AC188,"")</f>
        <v>0</v>
      </c>
      <c r="P188" s="39" t="n">
        <f aca="false">IFERROR(Counts!AG188/Counts!AF188,"")</f>
        <v>67</v>
      </c>
      <c r="Q188" s="38" t="n">
        <f aca="false">IFERROR(Counts!AH188/Counts!AC188,"")</f>
        <v>0</v>
      </c>
      <c r="R188" s="38" t="str">
        <f aca="false">IFERROR(Counts!N188/Counts!M188,"")</f>
        <v/>
      </c>
      <c r="S188" s="38" t="n">
        <f aca="false">IFERROR(Counts!K188/Counts!J188,"")</f>
        <v>0.5</v>
      </c>
      <c r="T188" s="38" t="n">
        <f aca="false">IFERROR(Counts!I188/Counts!H188,"")</f>
        <v>0</v>
      </c>
      <c r="U188" s="38" t="n">
        <f aca="false">IFERROR(1-Counts!L188/Counts!K188,"")</f>
        <v>1</v>
      </c>
      <c r="V188" s="39" t="str">
        <f aca="false">IFERROR(Counts!AJ188/Counts!AI188,"")</f>
        <v/>
      </c>
      <c r="W188" s="38" t="str">
        <f aca="false">IFERROR(Counts!AK188/Counts!AI188,"")</f>
        <v/>
      </c>
      <c r="X188" s="40" t="n">
        <f aca="false">IFERROR(Counts!O188,"")</f>
        <v>-0.258</v>
      </c>
      <c r="Y188" s="36" t="n">
        <f aca="false">IFERROR(INDEX('Season Counts'!$Y$2:$Y$740,$AF188)/INDEX('Season Counts'!$X$2:$X$740,$AF188),"")</f>
        <v>0.235052631578947</v>
      </c>
      <c r="Z188" s="37" t="n">
        <f aca="false">IFERROR(J188-Y188,"")</f>
        <v>-0.123052631578947</v>
      </c>
      <c r="AA188" s="38" t="n">
        <f aca="false">IFERROR(INDEX('Season Counts'!$K$2:$K$740,$AF188)/INDEX('Season Counts'!$J$2:$J$740,$AF188),"")</f>
        <v>0.533333333333333</v>
      </c>
      <c r="AB188" s="41" t="str">
        <f aca="false">IFERROR(R188-AA188,"")</f>
        <v/>
      </c>
      <c r="AC188" s="39" t="n">
        <f aca="false">IFERROR(INDEX('Season Counts'!$AG$2:$AG$740,$AF188)/INDEX('Season Counts'!$AF$2:$AF$740,$AF188),"")</f>
        <v>66.3818181818182</v>
      </c>
      <c r="AD188" s="40" t="str">
        <f aca="false">IFERROR(V188-AC188,"")</f>
        <v/>
      </c>
      <c r="AE188" s="4" t="str">
        <f aca="false">IF(D188&lt;Guide!$C$21,"Low PA",IF(TRIM(IF(ISNUMBER(AD188),IF(N(AD188)&lt;=-Guide!$C$24,"▼ Bat Speed  ",IF(N(AD188)&gt;=Guide!$C$24,"▲ Bat Speed  ","")),"")&amp;IF(N(Z188)&gt;=Guide!$C$22,"▲ Contact  ","")&amp;IF(N(Z188)&lt;=-Guide!$C$22,"▼ Contact  ","")&amp;IF(N(AB188)&gt;=Guide!$C$23,"▲ Chase  ","")&amp;IF(N(AB188)&lt;=-Guide!$C$23,"▼ Chase  ",""))="","Stable",TRIM(IF(ISNUMBER(AD188),IF(N(AD188)&lt;=-Guide!$C$24,"▼ Bat Speed  ",IF(N(AD188)&gt;=Guide!$C$24,"▲ Bat Speed  ","")),"")&amp;IF(N(Z188)&gt;=Guide!$C$22,"▲ Contact  ","")&amp;IF(N(Z188)&lt;=-Guide!$C$22,"▼ Contact  ","")&amp;IF(N(AB188)&gt;=Guide!$C$23,"▲ Chase  ","")&amp;IF(N(AB188)&lt;=-Guide!$C$23,"▼ Chase  ",""))))</f>
        <v>Low PA</v>
      </c>
      <c r="AF188" s="35" t="n">
        <f aca="false">MATCH(Counts!A188,'Season Counts'!$A$2:$A$740,0)</f>
        <v>47</v>
      </c>
    </row>
    <row r="189" customFormat="false" ht="15" hidden="false" customHeight="false" outlineLevel="0" collapsed="false">
      <c r="A189" s="34" t="str">
        <f aca="false">Counts!B189</f>
        <v>ATL</v>
      </c>
      <c r="B189" s="5" t="str">
        <f aca="false">Counts!C189</f>
        <v>Kyle Farmer</v>
      </c>
      <c r="C189" s="34" t="str">
        <f aca="false">Counts!F189</f>
        <v>Sep</v>
      </c>
      <c r="D189" s="35" t="n">
        <f aca="false">IFERROR(Counts!P189,"")</f>
        <v>3</v>
      </c>
      <c r="E189" s="36" t="n">
        <f aca="false">IFERROR(Counts!R189/Counts!Q189,"")</f>
        <v>0</v>
      </c>
      <c r="F189" s="36" t="n">
        <f aca="false">IFERROR((Counts!R189+Counts!V189+Counts!W189)/(Counts!Q189+Counts!V189+Counts!W189+Counts!X189),"")</f>
        <v>0</v>
      </c>
      <c r="G189" s="36" t="n">
        <f aca="false">IFERROR((Counts!R189+Counts!S189+2*Counts!T189+3*Counts!U189)/Counts!Q189,"")</f>
        <v>0</v>
      </c>
      <c r="H189" s="35" t="n">
        <f aca="false">IFERROR(Counts!U189,"")</f>
        <v>0</v>
      </c>
      <c r="I189" s="36" t="n">
        <f aca="false">IFERROR(Counts!Z189/Counts!AA189,"")</f>
        <v>0</v>
      </c>
      <c r="J189" s="36" t="n">
        <f aca="false">IFERROR(Counts!AB189/Counts!AA189,"")</f>
        <v>0.217333333333333</v>
      </c>
      <c r="K189" s="37" t="n">
        <f aca="false">IFERROR((Counts!AB189-Counts!Z189)/Counts!AA189,"")</f>
        <v>0.217333333333333</v>
      </c>
      <c r="L189" s="38" t="n">
        <f aca="false">IFERROR(Counts!Y189/Counts!P189,"")</f>
        <v>0.333333333333333</v>
      </c>
      <c r="M189" s="38" t="n">
        <f aca="false">IFERROR(Counts!V189/Counts!P189,"")</f>
        <v>0</v>
      </c>
      <c r="N189" s="38" t="n">
        <f aca="false">IFERROR(Counts!AD189/Counts!AC189,"")</f>
        <v>0.5</v>
      </c>
      <c r="O189" s="38" t="n">
        <f aca="false">IFERROR(Counts!AE189/Counts!AC189,"")</f>
        <v>0.5</v>
      </c>
      <c r="P189" s="39" t="n">
        <f aca="false">IFERROR(Counts!AG189/Counts!AF189,"")</f>
        <v>85.95</v>
      </c>
      <c r="Q189" s="38" t="n">
        <f aca="false">IFERROR(Counts!AH189/Counts!AC189,"")</f>
        <v>0.5</v>
      </c>
      <c r="R189" s="38" t="n">
        <f aca="false">IFERROR(Counts!N189/Counts!M189,"")</f>
        <v>0.25</v>
      </c>
      <c r="S189" s="38" t="n">
        <f aca="false">IFERROR(Counts!K189/Counts!J189,"")</f>
        <v>0.857142857142857</v>
      </c>
      <c r="T189" s="38" t="n">
        <f aca="false">IFERROR(Counts!I189/Counts!H189,"")</f>
        <v>0.285714285714286</v>
      </c>
      <c r="U189" s="38" t="n">
        <f aca="false">IFERROR(1-Counts!L189/Counts!K189,"")</f>
        <v>0.666666666666667</v>
      </c>
      <c r="V189" s="39" t="n">
        <f aca="false">IFERROR(Counts!AJ189/Counts!AI189,"")</f>
        <v>65.8428571428571</v>
      </c>
      <c r="W189" s="38" t="n">
        <f aca="false">IFERROR(Counts!AK189/Counts!AI189,"")</f>
        <v>0</v>
      </c>
      <c r="X189" s="40" t="n">
        <f aca="false">IFERROR(Counts!O189,"")</f>
        <v>-0.807</v>
      </c>
      <c r="Y189" s="36" t="n">
        <f aca="false">IFERROR(INDEX('Season Counts'!$Y$2:$Y$740,$AF189)/INDEX('Season Counts'!$X$2:$X$740,$AF189),"")</f>
        <v>0.235052631578947</v>
      </c>
      <c r="Z189" s="37" t="n">
        <f aca="false">IFERROR(J189-Y189,"")</f>
        <v>-0.017719298245614</v>
      </c>
      <c r="AA189" s="38" t="n">
        <f aca="false">IFERROR(INDEX('Season Counts'!$K$2:$K$740,$AF189)/INDEX('Season Counts'!$J$2:$J$740,$AF189),"")</f>
        <v>0.533333333333333</v>
      </c>
      <c r="AB189" s="41" t="n">
        <f aca="false">IFERROR(R189-AA189,"")</f>
        <v>-0.283333333333333</v>
      </c>
      <c r="AC189" s="39" t="n">
        <f aca="false">IFERROR(INDEX('Season Counts'!$AG$2:$AG$740,$AF189)/INDEX('Season Counts'!$AF$2:$AF$740,$AF189),"")</f>
        <v>66.3818181818182</v>
      </c>
      <c r="AD189" s="40" t="n">
        <f aca="false">IFERROR(V189-AC189,"")</f>
        <v>-0.538961038961034</v>
      </c>
      <c r="AE189" s="4" t="str">
        <f aca="false">IF(D189&lt;Guide!$C$21,"Low PA",IF(TRIM(IF(ISNUMBER(AD189),IF(N(AD189)&lt;=-Guide!$C$24,"▼ Bat Speed  ",IF(N(AD189)&gt;=Guide!$C$24,"▲ Bat Speed  ","")),"")&amp;IF(N(Z189)&gt;=Guide!$C$22,"▲ Contact  ","")&amp;IF(N(Z189)&lt;=-Guide!$C$22,"▼ Contact  ","")&amp;IF(N(AB189)&gt;=Guide!$C$23,"▲ Chase  ","")&amp;IF(N(AB189)&lt;=-Guide!$C$23,"▼ Chase  ",""))="","Stable",TRIM(IF(ISNUMBER(AD189),IF(N(AD189)&lt;=-Guide!$C$24,"▼ Bat Speed  ",IF(N(AD189)&gt;=Guide!$C$24,"▲ Bat Speed  ","")),"")&amp;IF(N(Z189)&gt;=Guide!$C$22,"▲ Contact  ","")&amp;IF(N(Z189)&lt;=-Guide!$C$22,"▼ Contact  ","")&amp;IF(N(AB189)&gt;=Guide!$C$23,"▲ Chase  ","")&amp;IF(N(AB189)&lt;=-Guide!$C$23,"▼ Chase  ",""))))</f>
        <v>Low PA</v>
      </c>
      <c r="AF189" s="35" t="n">
        <f aca="false">MATCH(Counts!A189,'Season Counts'!$A$2:$A$740,0)</f>
        <v>47</v>
      </c>
    </row>
    <row r="190" customFormat="false" ht="15" hidden="false" customHeight="false" outlineLevel="0" collapsed="false">
      <c r="A190" s="34" t="str">
        <f aca="false">Counts!B190</f>
        <v>ATL</v>
      </c>
      <c r="B190" s="5" t="str">
        <f aca="false">Counts!C190</f>
        <v>José Azócar</v>
      </c>
      <c r="C190" s="34" t="str">
        <f aca="false">Counts!F190</f>
        <v>May</v>
      </c>
      <c r="D190" s="35" t="n">
        <f aca="false">IFERROR(Counts!P190,"")</f>
        <v>16</v>
      </c>
      <c r="E190" s="36" t="n">
        <f aca="false">IFERROR(Counts!R190/Counts!Q190,"")</f>
        <v>0.333333333333333</v>
      </c>
      <c r="F190" s="36" t="n">
        <f aca="false">IFERROR((Counts!R190+Counts!V190+Counts!W190)/(Counts!Q190+Counts!V190+Counts!W190+Counts!X190),"")</f>
        <v>0.375</v>
      </c>
      <c r="G190" s="36" t="n">
        <f aca="false">IFERROR((Counts!R190+Counts!S190+2*Counts!T190+3*Counts!U190)/Counts!Q190,"")</f>
        <v>0.466666666666667</v>
      </c>
      <c r="H190" s="35" t="n">
        <f aca="false">IFERROR(Counts!U190,"")</f>
        <v>0</v>
      </c>
      <c r="I190" s="36" t="n">
        <f aca="false">IFERROR(Counts!Z190/Counts!AA190,"")</f>
        <v>0.36875</v>
      </c>
      <c r="J190" s="36" t="n">
        <f aca="false">IFERROR(Counts!AB190/Counts!AA190,"")</f>
        <v>0.2994375</v>
      </c>
      <c r="K190" s="37" t="n">
        <f aca="false">IFERROR((Counts!AB190-Counts!Z190)/Counts!AA190,"")</f>
        <v>-0.0693125</v>
      </c>
      <c r="L190" s="38" t="n">
        <f aca="false">IFERROR(Counts!Y190/Counts!P190,"")</f>
        <v>0.1875</v>
      </c>
      <c r="M190" s="38" t="n">
        <f aca="false">IFERROR(Counts!V190/Counts!P190,"")</f>
        <v>0.0625</v>
      </c>
      <c r="N190" s="38" t="n">
        <f aca="false">IFERROR(Counts!AD190/Counts!AC190,"")</f>
        <v>0</v>
      </c>
      <c r="O190" s="38" t="n">
        <f aca="false">IFERROR(Counts!AE190/Counts!AC190,"")</f>
        <v>0.25</v>
      </c>
      <c r="P190" s="39" t="n">
        <f aca="false">IFERROR(Counts!AG190/Counts!AF190,"")</f>
        <v>82.2833333333333</v>
      </c>
      <c r="Q190" s="38" t="n">
        <f aca="false">IFERROR(Counts!AH190/Counts!AC190,"")</f>
        <v>0.333333333333333</v>
      </c>
      <c r="R190" s="38" t="n">
        <f aca="false">IFERROR(Counts!N190/Counts!M190,"")</f>
        <v>0.441176470588235</v>
      </c>
      <c r="S190" s="38" t="n">
        <f aca="false">IFERROR(Counts!K190/Counts!J190,"")</f>
        <v>0.714285714285714</v>
      </c>
      <c r="T190" s="38" t="n">
        <f aca="false">IFERROR(Counts!I190/Counts!H190,"")</f>
        <v>0.257142857142857</v>
      </c>
      <c r="U190" s="38" t="n">
        <f aca="false">IFERROR(1-Counts!L190/Counts!K190,"")</f>
        <v>0.8</v>
      </c>
      <c r="V190" s="39" t="n">
        <f aca="false">IFERROR(Counts!AJ190/Counts!AI190,"")</f>
        <v>68.9571428571429</v>
      </c>
      <c r="W190" s="38" t="n">
        <f aca="false">IFERROR(Counts!AK190/Counts!AI190,"")</f>
        <v>0.0714285714285714</v>
      </c>
      <c r="X190" s="40" t="n">
        <f aca="false">IFERROR(Counts!O190,"")</f>
        <v>-0.333</v>
      </c>
      <c r="Y190" s="36" t="n">
        <f aca="false">IFERROR(INDEX('Season Counts'!$Y$2:$Y$740,$AF190)/INDEX('Season Counts'!$X$2:$X$740,$AF190),"")</f>
        <v>0.298</v>
      </c>
      <c r="Z190" s="37" t="n">
        <f aca="false">IFERROR(J190-Y190,"")</f>
        <v>0.00143750000000004</v>
      </c>
      <c r="AA190" s="38" t="n">
        <f aca="false">IFERROR(INDEX('Season Counts'!$K$2:$K$740,$AF190)/INDEX('Season Counts'!$J$2:$J$740,$AF190),"")</f>
        <v>0.487179487179487</v>
      </c>
      <c r="AB190" s="41" t="n">
        <f aca="false">IFERROR(R190-AA190,"")</f>
        <v>-0.0460030165912519</v>
      </c>
      <c r="AC190" s="39" t="n">
        <f aca="false">IFERROR(INDEX('Season Counts'!$AG$2:$AG$740,$AF190)/INDEX('Season Counts'!$AF$2:$AF$740,$AF190),"")</f>
        <v>68.7333333333333</v>
      </c>
      <c r="AD190" s="40" t="n">
        <f aca="false">IFERROR(V190-AC190,"")</f>
        <v>0.223809523809521</v>
      </c>
      <c r="AE190" s="4" t="str">
        <f aca="false">IF(D190&lt;Guide!$C$21,"Low PA",IF(TRIM(IF(ISNUMBER(AD190),IF(N(AD190)&lt;=-Guide!$C$24,"▼ Bat Speed  ",IF(N(AD190)&gt;=Guide!$C$24,"▲ Bat Speed  ","")),"")&amp;IF(N(Z190)&gt;=Guide!$C$22,"▲ Contact  ","")&amp;IF(N(Z190)&lt;=-Guide!$C$22,"▼ Contact  ","")&amp;IF(N(AB190)&gt;=Guide!$C$23,"▲ Chase  ","")&amp;IF(N(AB190)&lt;=-Guide!$C$23,"▼ Chase  ",""))="","Stable",TRIM(IF(ISNUMBER(AD190),IF(N(AD190)&lt;=-Guide!$C$24,"▼ Bat Speed  ",IF(N(AD190)&gt;=Guide!$C$24,"▲ Bat Speed  ","")),"")&amp;IF(N(Z190)&gt;=Guide!$C$22,"▲ Contact  ","")&amp;IF(N(Z190)&lt;=-Guide!$C$22,"▼ Contact  ","")&amp;IF(N(AB190)&gt;=Guide!$C$23,"▲ Chase  ","")&amp;IF(N(AB190)&lt;=-Guide!$C$23,"▼ Chase  ",""))))</f>
        <v>Low PA</v>
      </c>
      <c r="AF190" s="35" t="n">
        <f aca="false">MATCH(Counts!A190,'Season Counts'!$A$2:$A$740,0)</f>
        <v>48</v>
      </c>
    </row>
    <row r="191" customFormat="false" ht="15" hidden="false" customHeight="false" outlineLevel="0" collapsed="false">
      <c r="A191" s="34" t="str">
        <f aca="false">Counts!B191</f>
        <v>ATL</v>
      </c>
      <c r="B191" s="5" t="str">
        <f aca="false">Counts!C191</f>
        <v>José Azócar</v>
      </c>
      <c r="C191" s="34" t="str">
        <f aca="false">Counts!F191</f>
        <v>Jul</v>
      </c>
      <c r="D191" s="35" t="n">
        <f aca="false">IFERROR(Counts!P191,"")</f>
        <v>2</v>
      </c>
      <c r="E191" s="36" t="n">
        <f aca="false">IFERROR(Counts!R191/Counts!Q191,"")</f>
        <v>0.5</v>
      </c>
      <c r="F191" s="36" t="n">
        <f aca="false">IFERROR((Counts!R191+Counts!V191+Counts!W191)/(Counts!Q191+Counts!V191+Counts!W191+Counts!X191),"")</f>
        <v>0.5</v>
      </c>
      <c r="G191" s="36" t="n">
        <f aca="false">IFERROR((Counts!R191+Counts!S191+2*Counts!T191+3*Counts!U191)/Counts!Q191,"")</f>
        <v>0.5</v>
      </c>
      <c r="H191" s="35" t="n">
        <f aca="false">IFERROR(Counts!U191,"")</f>
        <v>0</v>
      </c>
      <c r="I191" s="36" t="n">
        <f aca="false">IFERROR(Counts!Z191/Counts!AA191,"")</f>
        <v>0.45</v>
      </c>
      <c r="J191" s="36" t="n">
        <f aca="false">IFERROR(Counts!AB191/Counts!AA191,"")</f>
        <v>0.2865</v>
      </c>
      <c r="K191" s="37" t="n">
        <f aca="false">IFERROR((Counts!AB191-Counts!Z191)/Counts!AA191,"")</f>
        <v>-0.1635</v>
      </c>
      <c r="L191" s="38" t="n">
        <f aca="false">IFERROR(Counts!Y191/Counts!P191,"")</f>
        <v>0.5</v>
      </c>
      <c r="M191" s="38" t="n">
        <f aca="false">IFERROR(Counts!V191/Counts!P191,"")</f>
        <v>0</v>
      </c>
      <c r="N191" s="38" t="n">
        <f aca="false">IFERROR(Counts!AD191/Counts!AC191,"")</f>
        <v>0</v>
      </c>
      <c r="O191" s="38" t="n">
        <f aca="false">IFERROR(Counts!AE191/Counts!AC191,"")</f>
        <v>0</v>
      </c>
      <c r="P191" s="39" t="n">
        <f aca="false">IFERROR(Counts!AG191/Counts!AF191,"")</f>
        <v>92.2</v>
      </c>
      <c r="Q191" s="38" t="n">
        <f aca="false">IFERROR(Counts!AH191/Counts!AC191,"")</f>
        <v>1</v>
      </c>
      <c r="R191" s="38" t="n">
        <f aca="false">IFERROR(Counts!N191/Counts!M191,"")</f>
        <v>0.8</v>
      </c>
      <c r="S191" s="38" t="n">
        <f aca="false">IFERROR(Counts!K191/Counts!J191,"")</f>
        <v>0.5</v>
      </c>
      <c r="T191" s="38" t="n">
        <f aca="false">IFERROR(Counts!I191/Counts!H191,"")</f>
        <v>0.4</v>
      </c>
      <c r="U191" s="38" t="n">
        <f aca="false">IFERROR(1-Counts!L191/Counts!K191,"")</f>
        <v>1</v>
      </c>
      <c r="V191" s="39" t="n">
        <f aca="false">IFERROR(Counts!AJ191/Counts!AI191,"")</f>
        <v>67.48</v>
      </c>
      <c r="W191" s="38" t="n">
        <f aca="false">IFERROR(Counts!AK191/Counts!AI191,"")</f>
        <v>0.2</v>
      </c>
      <c r="X191" s="40" t="n">
        <f aca="false">IFERROR(Counts!O191,"")</f>
        <v>0.18</v>
      </c>
      <c r="Y191" s="36" t="n">
        <f aca="false">IFERROR(INDEX('Season Counts'!$Y$2:$Y$740,$AF191)/INDEX('Season Counts'!$X$2:$X$740,$AF191),"")</f>
        <v>0.298</v>
      </c>
      <c r="Z191" s="37" t="n">
        <f aca="false">IFERROR(J191-Y191,"")</f>
        <v>-0.0115</v>
      </c>
      <c r="AA191" s="38" t="n">
        <f aca="false">IFERROR(INDEX('Season Counts'!$K$2:$K$740,$AF191)/INDEX('Season Counts'!$J$2:$J$740,$AF191),"")</f>
        <v>0.487179487179487</v>
      </c>
      <c r="AB191" s="41" t="n">
        <f aca="false">IFERROR(R191-AA191,"")</f>
        <v>0.312820512820513</v>
      </c>
      <c r="AC191" s="39" t="n">
        <f aca="false">IFERROR(INDEX('Season Counts'!$AG$2:$AG$740,$AF191)/INDEX('Season Counts'!$AF$2:$AF$740,$AF191),"")</f>
        <v>68.7333333333333</v>
      </c>
      <c r="AD191" s="40" t="n">
        <f aca="false">IFERROR(V191-AC191,"")</f>
        <v>-1.25333333333334</v>
      </c>
      <c r="AE191" s="4" t="str">
        <f aca="false">IF(D191&lt;Guide!$C$21,"Low PA",IF(TRIM(IF(ISNUMBER(AD191),IF(N(AD191)&lt;=-Guide!$C$24,"▼ Bat Speed  ",IF(N(AD191)&gt;=Guide!$C$24,"▲ Bat Speed  ","")),"")&amp;IF(N(Z191)&gt;=Guide!$C$22,"▲ Contact  ","")&amp;IF(N(Z191)&lt;=-Guide!$C$22,"▼ Contact  ","")&amp;IF(N(AB191)&gt;=Guide!$C$23,"▲ Chase  ","")&amp;IF(N(AB191)&lt;=-Guide!$C$23,"▼ Chase  ",""))="","Stable",TRIM(IF(ISNUMBER(AD191),IF(N(AD191)&lt;=-Guide!$C$24,"▼ Bat Speed  ",IF(N(AD191)&gt;=Guide!$C$24,"▲ Bat Speed  ","")),"")&amp;IF(N(Z191)&gt;=Guide!$C$22,"▲ Contact  ","")&amp;IF(N(Z191)&lt;=-Guide!$C$22,"▼ Contact  ","")&amp;IF(N(AB191)&gt;=Guide!$C$23,"▲ Chase  ","")&amp;IF(N(AB191)&lt;=-Guide!$C$23,"▼ Chase  ",""))))</f>
        <v>Low PA</v>
      </c>
      <c r="AF191" s="35" t="n">
        <f aca="false">MATCH(Counts!A191,'Season Counts'!$A$2:$A$740,0)</f>
        <v>48</v>
      </c>
    </row>
    <row r="192" customFormat="false" ht="15" hidden="false" customHeight="false" outlineLevel="0" collapsed="false">
      <c r="A192" s="34" t="str">
        <f aca="false">Counts!B192</f>
        <v>ATL</v>
      </c>
      <c r="B192" s="5" t="str">
        <f aca="false">Counts!C192</f>
        <v>Austin Wynns</v>
      </c>
      <c r="C192" s="34" t="str">
        <f aca="false">Counts!F192</f>
        <v>Jun</v>
      </c>
      <c r="D192" s="35" t="n">
        <f aca="false">IFERROR(Counts!P192,"")</f>
        <v>14</v>
      </c>
      <c r="E192" s="36" t="n">
        <f aca="false">IFERROR(Counts!R192/Counts!Q192,"")</f>
        <v>0.0714285714285714</v>
      </c>
      <c r="F192" s="36" t="n">
        <f aca="false">IFERROR((Counts!R192+Counts!V192+Counts!W192)/(Counts!Q192+Counts!V192+Counts!W192+Counts!X192),"")</f>
        <v>0.0714285714285714</v>
      </c>
      <c r="G192" s="36" t="n">
        <f aca="false">IFERROR((Counts!R192+Counts!S192+2*Counts!T192+3*Counts!U192)/Counts!Q192,"")</f>
        <v>0.0714285714285714</v>
      </c>
      <c r="H192" s="35" t="n">
        <f aca="false">IFERROR(Counts!U192,"")</f>
        <v>0</v>
      </c>
      <c r="I192" s="36" t="n">
        <f aca="false">IFERROR(Counts!Z192/Counts!AA192,"")</f>
        <v>0.0642857142857143</v>
      </c>
      <c r="J192" s="36" t="n">
        <f aca="false">IFERROR(Counts!AB192/Counts!AA192,"")</f>
        <v>0.206</v>
      </c>
      <c r="K192" s="37" t="n">
        <f aca="false">IFERROR((Counts!AB192-Counts!Z192)/Counts!AA192,"")</f>
        <v>0.141714285714286</v>
      </c>
      <c r="L192" s="38" t="n">
        <f aca="false">IFERROR(Counts!Y192/Counts!P192,"")</f>
        <v>0.285714285714286</v>
      </c>
      <c r="M192" s="38" t="n">
        <f aca="false">IFERROR(Counts!V192/Counts!P192,"")</f>
        <v>0</v>
      </c>
      <c r="N192" s="38" t="n">
        <f aca="false">IFERROR(Counts!AD192/Counts!AC192,"")</f>
        <v>0</v>
      </c>
      <c r="O192" s="38" t="n">
        <f aca="false">IFERROR(Counts!AE192/Counts!AC192,"")</f>
        <v>0.3</v>
      </c>
      <c r="P192" s="39" t="n">
        <f aca="false">IFERROR(Counts!AG192/Counts!AF192,"")</f>
        <v>87.65</v>
      </c>
      <c r="Q192" s="38" t="n">
        <f aca="false">IFERROR(Counts!AH192/Counts!AC192,"")</f>
        <v>0.5</v>
      </c>
      <c r="R192" s="38" t="n">
        <f aca="false">IFERROR(Counts!N192/Counts!M192,"")</f>
        <v>0.458333333333333</v>
      </c>
      <c r="S192" s="38" t="n">
        <f aca="false">IFERROR(Counts!K192/Counts!J192,"")</f>
        <v>0.708333333333333</v>
      </c>
      <c r="T192" s="38" t="n">
        <f aca="false">IFERROR(Counts!I192/Counts!H192,"")</f>
        <v>0.321428571428571</v>
      </c>
      <c r="U192" s="38" t="n">
        <f aca="false">IFERROR(1-Counts!L192/Counts!K192,"")</f>
        <v>0.882352941176471</v>
      </c>
      <c r="V192" s="39" t="n">
        <f aca="false">IFERROR(Counts!AJ192/Counts!AI192,"")</f>
        <v>69.732</v>
      </c>
      <c r="W192" s="38" t="n">
        <f aca="false">IFERROR(Counts!AK192/Counts!AI192,"")</f>
        <v>0.04</v>
      </c>
      <c r="X192" s="40" t="n">
        <f aca="false">IFERROR(Counts!O192,"")</f>
        <v>-3.024</v>
      </c>
      <c r="Y192" s="36" t="n">
        <f aca="false">IFERROR(INDEX('Season Counts'!$Y$2:$Y$740,$AF192)/INDEX('Season Counts'!$X$2:$X$740,$AF192),"")</f>
        <v>0.206</v>
      </c>
      <c r="Z192" s="37" t="n">
        <f aca="false">IFERROR(J192-Y192,"")</f>
        <v>0</v>
      </c>
      <c r="AA192" s="38" t="n">
        <f aca="false">IFERROR(INDEX('Season Counts'!$K$2:$K$740,$AF192)/INDEX('Season Counts'!$J$2:$J$740,$AF192),"")</f>
        <v>0.458333333333333</v>
      </c>
      <c r="AB192" s="41" t="n">
        <f aca="false">IFERROR(R192-AA192,"")</f>
        <v>0</v>
      </c>
      <c r="AC192" s="39" t="n">
        <f aca="false">IFERROR(INDEX('Season Counts'!$AG$2:$AG$740,$AF192)/INDEX('Season Counts'!$AF$2:$AF$740,$AF192),"")</f>
        <v>69.732</v>
      </c>
      <c r="AD192" s="40" t="n">
        <f aca="false">IFERROR(V192-AC192,"")</f>
        <v>0</v>
      </c>
      <c r="AE192" s="4" t="str">
        <f aca="false">IF(D192&lt;Guide!$C$21,"Low PA",IF(TRIM(IF(ISNUMBER(AD192),IF(N(AD192)&lt;=-Guide!$C$24,"▼ Bat Speed  ",IF(N(AD192)&gt;=Guide!$C$24,"▲ Bat Speed  ","")),"")&amp;IF(N(Z192)&gt;=Guide!$C$22,"▲ Contact  ","")&amp;IF(N(Z192)&lt;=-Guide!$C$22,"▼ Contact  ","")&amp;IF(N(AB192)&gt;=Guide!$C$23,"▲ Chase  ","")&amp;IF(N(AB192)&lt;=-Guide!$C$23,"▼ Chase  ",""))="","Stable",TRIM(IF(ISNUMBER(AD192),IF(N(AD192)&lt;=-Guide!$C$24,"▼ Bat Speed  ",IF(N(AD192)&gt;=Guide!$C$24,"▲ Bat Speed  ","")),"")&amp;IF(N(Z192)&gt;=Guide!$C$22,"▲ Contact  ","")&amp;IF(N(Z192)&lt;=-Guide!$C$22,"▼ Contact  ","")&amp;IF(N(AB192)&gt;=Guide!$C$23,"▲ Chase  ","")&amp;IF(N(AB192)&lt;=-Guide!$C$23,"▼ Chase  ",""))))</f>
        <v>Low PA</v>
      </c>
      <c r="AF192" s="35" t="n">
        <f aca="false">MATCH(Counts!A192,'Season Counts'!$A$2:$A$740,0)</f>
        <v>49</v>
      </c>
    </row>
    <row r="193" customFormat="false" ht="15" hidden="false" customHeight="false" outlineLevel="0" collapsed="false">
      <c r="A193" s="34" t="str">
        <f aca="false">Counts!B193</f>
        <v>ATL</v>
      </c>
      <c r="B193" s="5" t="str">
        <f aca="false">Counts!C193</f>
        <v>Rowdy Tellez</v>
      </c>
      <c r="C193" s="34" t="str">
        <f aca="false">Counts!F193</f>
        <v>Jun</v>
      </c>
      <c r="D193" s="35" t="n">
        <f aca="false">IFERROR(Counts!P193,"")</f>
        <v>11</v>
      </c>
      <c r="E193" s="36" t="n">
        <f aca="false">IFERROR(Counts!R193/Counts!Q193,"")</f>
        <v>0.2</v>
      </c>
      <c r="F193" s="36" t="n">
        <f aca="false">IFERROR((Counts!R193+Counts!V193+Counts!W193)/(Counts!Q193+Counts!V193+Counts!W193+Counts!X193),"")</f>
        <v>0.272727272727273</v>
      </c>
      <c r="G193" s="36" t="n">
        <f aca="false">IFERROR((Counts!R193+Counts!S193+2*Counts!T193+3*Counts!U193)/Counts!Q193,"")</f>
        <v>0.5</v>
      </c>
      <c r="H193" s="35" t="n">
        <f aca="false">IFERROR(Counts!U193,"")</f>
        <v>1</v>
      </c>
      <c r="I193" s="36" t="n">
        <f aca="false">IFERROR(Counts!Z193/Counts!AA193,"")</f>
        <v>0.327272727272727</v>
      </c>
      <c r="J193" s="36" t="n">
        <f aca="false">IFERROR(Counts!AB193/Counts!AA193,"")</f>
        <v>0.506272727272727</v>
      </c>
      <c r="K193" s="37" t="n">
        <f aca="false">IFERROR((Counts!AB193-Counts!Z193)/Counts!AA193,"")</f>
        <v>0.179</v>
      </c>
      <c r="L193" s="38" t="n">
        <f aca="false">IFERROR(Counts!Y193/Counts!P193,"")</f>
        <v>0.272727272727273</v>
      </c>
      <c r="M193" s="38" t="n">
        <f aca="false">IFERROR(Counts!V193/Counts!P193,"")</f>
        <v>0.0909090909090909</v>
      </c>
      <c r="N193" s="38" t="n">
        <f aca="false">IFERROR(Counts!AD193/Counts!AC193,"")</f>
        <v>0.285714285714286</v>
      </c>
      <c r="O193" s="38" t="n">
        <f aca="false">IFERROR(Counts!AE193/Counts!AC193,"")</f>
        <v>0.428571428571429</v>
      </c>
      <c r="P193" s="39" t="n">
        <f aca="false">IFERROR(Counts!AG193/Counts!AF193,"")</f>
        <v>91.8428571428571</v>
      </c>
      <c r="Q193" s="38" t="n">
        <f aca="false">IFERROR(Counts!AH193/Counts!AC193,"")</f>
        <v>0.571428571428571</v>
      </c>
      <c r="R193" s="38" t="n">
        <f aca="false">IFERROR(Counts!N193/Counts!M193,"")</f>
        <v>0.296296296296296</v>
      </c>
      <c r="S193" s="38" t="n">
        <f aca="false">IFERROR(Counts!K193/Counts!J193,"")</f>
        <v>0.6</v>
      </c>
      <c r="T193" s="38" t="n">
        <f aca="false">IFERROR(Counts!I193/Counts!H193,"")</f>
        <v>0.304347826086957</v>
      </c>
      <c r="U193" s="38" t="n">
        <f aca="false">IFERROR(1-Counts!L193/Counts!K193,"")</f>
        <v>0.8</v>
      </c>
      <c r="V193" s="39" t="n">
        <f aca="false">IFERROR(Counts!AJ193/Counts!AI193,"")</f>
        <v>76.62</v>
      </c>
      <c r="W193" s="38" t="n">
        <f aca="false">IFERROR(Counts!AK193/Counts!AI193,"")</f>
        <v>0.55</v>
      </c>
      <c r="X193" s="40" t="n">
        <f aca="false">IFERROR(Counts!O193,"")</f>
        <v>-0.724</v>
      </c>
      <c r="Y193" s="36" t="n">
        <f aca="false">IFERROR(INDEX('Season Counts'!$Y$2:$Y$740,$AF193)/INDEX('Season Counts'!$X$2:$X$740,$AF193),"")</f>
        <v>0.506272727272727</v>
      </c>
      <c r="Z193" s="37" t="n">
        <f aca="false">IFERROR(J193-Y193,"")</f>
        <v>0</v>
      </c>
      <c r="AA193" s="38" t="n">
        <f aca="false">IFERROR(INDEX('Season Counts'!$K$2:$K$740,$AF193)/INDEX('Season Counts'!$J$2:$J$740,$AF193),"")</f>
        <v>0.296296296296296</v>
      </c>
      <c r="AB193" s="41" t="n">
        <f aca="false">IFERROR(R193-AA193,"")</f>
        <v>0</v>
      </c>
      <c r="AC193" s="39" t="n">
        <f aca="false">IFERROR(INDEX('Season Counts'!$AG$2:$AG$740,$AF193)/INDEX('Season Counts'!$AF$2:$AF$740,$AF193),"")</f>
        <v>76.62</v>
      </c>
      <c r="AD193" s="40" t="n">
        <f aca="false">IFERROR(V193-AC193,"")</f>
        <v>0</v>
      </c>
      <c r="AE193" s="4" t="str">
        <f aca="false">IF(D193&lt;Guide!$C$21,"Low PA",IF(TRIM(IF(ISNUMBER(AD193),IF(N(AD193)&lt;=-Guide!$C$24,"▼ Bat Speed  ",IF(N(AD193)&gt;=Guide!$C$24,"▲ Bat Speed  ","")),"")&amp;IF(N(Z193)&gt;=Guide!$C$22,"▲ Contact  ","")&amp;IF(N(Z193)&lt;=-Guide!$C$22,"▼ Contact  ","")&amp;IF(N(AB193)&gt;=Guide!$C$23,"▲ Chase  ","")&amp;IF(N(AB193)&lt;=-Guide!$C$23,"▼ Chase  ",""))="","Stable",TRIM(IF(ISNUMBER(AD193),IF(N(AD193)&lt;=-Guide!$C$24,"▼ Bat Speed  ",IF(N(AD193)&gt;=Guide!$C$24,"▲ Bat Speed  ","")),"")&amp;IF(N(Z193)&gt;=Guide!$C$22,"▲ Contact  ","")&amp;IF(N(Z193)&lt;=-Guide!$C$22,"▼ Contact  ","")&amp;IF(N(AB193)&gt;=Guide!$C$23,"▲ Chase  ","")&amp;IF(N(AB193)&lt;=-Guide!$C$23,"▼ Chase  ",""))))</f>
        <v>Low PA</v>
      </c>
      <c r="AF193" s="35" t="n">
        <f aca="false">MATCH(Counts!A193,'Season Counts'!$A$2:$A$740,0)</f>
        <v>50</v>
      </c>
    </row>
    <row r="194" customFormat="false" ht="15" hidden="false" customHeight="false" outlineLevel="0" collapsed="false">
      <c r="A194" s="34" t="str">
        <f aca="false">Counts!B194</f>
        <v>ATL</v>
      </c>
      <c r="B194" s="5" t="str">
        <f aca="false">Counts!C194</f>
        <v>DaShawn Keirsey Jr.</v>
      </c>
      <c r="C194" s="34" t="str">
        <f aca="false">Counts!F194</f>
        <v>Sep</v>
      </c>
      <c r="D194" s="35" t="n">
        <f aca="false">IFERROR(Counts!P194,"")</f>
        <v>5</v>
      </c>
      <c r="E194" s="36" t="n">
        <f aca="false">IFERROR(Counts!R194/Counts!Q194,"")</f>
        <v>0.2</v>
      </c>
      <c r="F194" s="36" t="n">
        <f aca="false">IFERROR((Counts!R194+Counts!V194+Counts!W194)/(Counts!Q194+Counts!V194+Counts!W194+Counts!X194),"")</f>
        <v>0.2</v>
      </c>
      <c r="G194" s="36" t="n">
        <f aca="false">IFERROR((Counts!R194+Counts!S194+2*Counts!T194+3*Counts!U194)/Counts!Q194,"")</f>
        <v>0.2</v>
      </c>
      <c r="H194" s="35" t="n">
        <f aca="false">IFERROR(Counts!U194,"")</f>
        <v>0</v>
      </c>
      <c r="I194" s="36" t="n">
        <f aca="false">IFERROR(Counts!Z194/Counts!AA194,"")</f>
        <v>0.18</v>
      </c>
      <c r="J194" s="36" t="n">
        <f aca="false">IFERROR(Counts!AB194/Counts!AA194,"")</f>
        <v>0.2224</v>
      </c>
      <c r="K194" s="37" t="n">
        <f aca="false">IFERROR((Counts!AB194-Counts!Z194)/Counts!AA194,"")</f>
        <v>0.0424</v>
      </c>
      <c r="L194" s="38" t="n">
        <f aca="false">IFERROR(Counts!Y194/Counts!P194,"")</f>
        <v>0.4</v>
      </c>
      <c r="M194" s="38" t="n">
        <f aca="false">IFERROR(Counts!V194/Counts!P194,"")</f>
        <v>0</v>
      </c>
      <c r="N194" s="38" t="n">
        <f aca="false">IFERROR(Counts!AD194/Counts!AC194,"")</f>
        <v>0</v>
      </c>
      <c r="O194" s="38" t="n">
        <f aca="false">IFERROR(Counts!AE194/Counts!AC194,"")</f>
        <v>0</v>
      </c>
      <c r="P194" s="39" t="n">
        <f aca="false">IFERROR(Counts!AG194/Counts!AF194,"")</f>
        <v>84.8333333333333</v>
      </c>
      <c r="Q194" s="38" t="n">
        <f aca="false">IFERROR(Counts!AH194/Counts!AC194,"")</f>
        <v>0.666666666666667</v>
      </c>
      <c r="R194" s="38" t="n">
        <f aca="false">IFERROR(Counts!N194/Counts!M194,"")</f>
        <v>0.428571428571429</v>
      </c>
      <c r="S194" s="38" t="n">
        <f aca="false">IFERROR(Counts!K194/Counts!J194,"")</f>
        <v>0.888888888888889</v>
      </c>
      <c r="T194" s="38" t="n">
        <f aca="false">IFERROR(Counts!I194/Counts!H194,"")</f>
        <v>0.454545454545455</v>
      </c>
      <c r="U194" s="38" t="n">
        <f aca="false">IFERROR(1-Counts!L194/Counts!K194,"")</f>
        <v>0.5</v>
      </c>
      <c r="V194" s="39" t="n">
        <f aca="false">IFERROR(Counts!AJ194/Counts!AI194,"")</f>
        <v>69.98</v>
      </c>
      <c r="W194" s="38" t="n">
        <f aca="false">IFERROR(Counts!AK194/Counts!AI194,"")</f>
        <v>0</v>
      </c>
      <c r="X194" s="40" t="n">
        <f aca="false">IFERROR(Counts!O194,"")</f>
        <v>-0.878</v>
      </c>
      <c r="Y194" s="36" t="n">
        <f aca="false">IFERROR(INDEX('Season Counts'!$Y$2:$Y$740,$AF194)/INDEX('Season Counts'!$X$2:$X$740,$AF194),"")</f>
        <v>0.2224</v>
      </c>
      <c r="Z194" s="37" t="n">
        <f aca="false">IFERROR(J194-Y194,"")</f>
        <v>0</v>
      </c>
      <c r="AA194" s="38" t="n">
        <f aca="false">IFERROR(INDEX('Season Counts'!$K$2:$K$740,$AF194)/INDEX('Season Counts'!$J$2:$J$740,$AF194),"")</f>
        <v>0.428571428571429</v>
      </c>
      <c r="AB194" s="41" t="n">
        <f aca="false">IFERROR(R194-AA194,"")</f>
        <v>0</v>
      </c>
      <c r="AC194" s="39" t="n">
        <f aca="false">IFERROR(INDEX('Season Counts'!$AG$2:$AG$740,$AF194)/INDEX('Season Counts'!$AF$2:$AF$740,$AF194),"")</f>
        <v>69.98</v>
      </c>
      <c r="AD194" s="40" t="n">
        <f aca="false">IFERROR(V194-AC194,"")</f>
        <v>0</v>
      </c>
      <c r="AE194" s="4" t="str">
        <f aca="false">IF(D194&lt;Guide!$C$21,"Low PA",IF(TRIM(IF(ISNUMBER(AD194),IF(N(AD194)&lt;=-Guide!$C$24,"▼ Bat Speed  ",IF(N(AD194)&gt;=Guide!$C$24,"▲ Bat Speed  ","")),"")&amp;IF(N(Z194)&gt;=Guide!$C$22,"▲ Contact  ","")&amp;IF(N(Z194)&lt;=-Guide!$C$22,"▼ Contact  ","")&amp;IF(N(AB194)&gt;=Guide!$C$23,"▲ Chase  ","")&amp;IF(N(AB194)&lt;=-Guide!$C$23,"▼ Chase  ",""))="","Stable",TRIM(IF(ISNUMBER(AD194),IF(N(AD194)&lt;=-Guide!$C$24,"▼ Bat Speed  ",IF(N(AD194)&gt;=Guide!$C$24,"▲ Bat Speed  ","")),"")&amp;IF(N(Z194)&gt;=Guide!$C$22,"▲ Contact  ","")&amp;IF(N(Z194)&lt;=-Guide!$C$22,"▼ Contact  ","")&amp;IF(N(AB194)&gt;=Guide!$C$23,"▲ Chase  ","")&amp;IF(N(AB194)&lt;=-Guide!$C$23,"▼ Chase  ",""))))</f>
        <v>Low PA</v>
      </c>
      <c r="AF194" s="35" t="n">
        <f aca="false">MATCH(Counts!A194,'Season Counts'!$A$2:$A$740,0)</f>
        <v>51</v>
      </c>
    </row>
    <row r="195" customFormat="false" ht="15" hidden="false" customHeight="false" outlineLevel="0" collapsed="false">
      <c r="A195" s="34" t="str">
        <f aca="false">Counts!B195</f>
        <v>ATL</v>
      </c>
      <c r="B195" s="5" t="str">
        <f aca="false">Counts!C195</f>
        <v>Jair Camargo</v>
      </c>
      <c r="C195" s="34" t="str">
        <f aca="false">Counts!F195</f>
        <v>Jun</v>
      </c>
      <c r="D195" s="35" t="n">
        <f aca="false">IFERROR(Counts!P195,"")</f>
        <v>2</v>
      </c>
      <c r="E195" s="36" t="n">
        <f aca="false">IFERROR(Counts!R195/Counts!Q195,"")</f>
        <v>0.5</v>
      </c>
      <c r="F195" s="36" t="n">
        <f aca="false">IFERROR((Counts!R195+Counts!V195+Counts!W195)/(Counts!Q195+Counts!V195+Counts!W195+Counts!X195),"")</f>
        <v>0.5</v>
      </c>
      <c r="G195" s="36" t="n">
        <f aca="false">IFERROR((Counts!R195+Counts!S195+2*Counts!T195+3*Counts!U195)/Counts!Q195,"")</f>
        <v>1</v>
      </c>
      <c r="H195" s="35" t="n">
        <f aca="false">IFERROR(Counts!U195,"")</f>
        <v>0</v>
      </c>
      <c r="I195" s="36" t="n">
        <f aca="false">IFERROR(Counts!Z195/Counts!AA195,"")</f>
        <v>0.625</v>
      </c>
      <c r="J195" s="36" t="n">
        <f aca="false">IFERROR(Counts!AB195/Counts!AA195,"")</f>
        <v>0.4075</v>
      </c>
      <c r="K195" s="37" t="n">
        <f aca="false">IFERROR((Counts!AB195-Counts!Z195)/Counts!AA195,"")</f>
        <v>-0.2175</v>
      </c>
      <c r="L195" s="38" t="n">
        <f aca="false">IFERROR(Counts!Y195/Counts!P195,"")</f>
        <v>0.5</v>
      </c>
      <c r="M195" s="38" t="n">
        <f aca="false">IFERROR(Counts!V195/Counts!P195,"")</f>
        <v>0</v>
      </c>
      <c r="N195" s="38" t="n">
        <f aca="false">IFERROR(Counts!AD195/Counts!AC195,"")</f>
        <v>1</v>
      </c>
      <c r="O195" s="38" t="n">
        <f aca="false">IFERROR(Counts!AE195/Counts!AC195,"")</f>
        <v>1</v>
      </c>
      <c r="P195" s="39" t="n">
        <f aca="false">IFERROR(Counts!AG195/Counts!AF195,"")</f>
        <v>108.1</v>
      </c>
      <c r="Q195" s="38" t="n">
        <f aca="false">IFERROR(Counts!AH195/Counts!AC195,"")</f>
        <v>1</v>
      </c>
      <c r="R195" s="38" t="n">
        <f aca="false">IFERROR(Counts!N195/Counts!M195,"")</f>
        <v>0.333333333333333</v>
      </c>
      <c r="S195" s="38" t="n">
        <f aca="false">IFERROR(Counts!K195/Counts!J195,"")</f>
        <v>0.75</v>
      </c>
      <c r="T195" s="38" t="n">
        <f aca="false">IFERROR(Counts!I195/Counts!H195,"")</f>
        <v>0.5</v>
      </c>
      <c r="U195" s="38" t="n">
        <f aca="false">IFERROR(1-Counts!L195/Counts!K195,"")</f>
        <v>0.666666666666667</v>
      </c>
      <c r="V195" s="39" t="n">
        <f aca="false">IFERROR(Counts!AJ195/Counts!AI195,"")</f>
        <v>79</v>
      </c>
      <c r="W195" s="38" t="n">
        <f aca="false">IFERROR(Counts!AK195/Counts!AI195,"")</f>
        <v>1</v>
      </c>
      <c r="X195" s="40" t="n">
        <f aca="false">IFERROR(Counts!O195,"")</f>
        <v>0.392</v>
      </c>
      <c r="Y195" s="36" t="n">
        <f aca="false">IFERROR(INDEX('Season Counts'!$Y$2:$Y$740,$AF195)/INDEX('Season Counts'!$X$2:$X$740,$AF195),"")</f>
        <v>0.4075</v>
      </c>
      <c r="Z195" s="37" t="n">
        <f aca="false">IFERROR(J195-Y195,"")</f>
        <v>0</v>
      </c>
      <c r="AA195" s="38" t="n">
        <f aca="false">IFERROR(INDEX('Season Counts'!$K$2:$K$740,$AF195)/INDEX('Season Counts'!$J$2:$J$740,$AF195),"")</f>
        <v>0.333333333333333</v>
      </c>
      <c r="AB195" s="41" t="n">
        <f aca="false">IFERROR(R195-AA195,"")</f>
        <v>0</v>
      </c>
      <c r="AC195" s="39" t="n">
        <f aca="false">IFERROR(INDEX('Season Counts'!$AG$2:$AG$740,$AF195)/INDEX('Season Counts'!$AF$2:$AF$740,$AF195),"")</f>
        <v>79</v>
      </c>
      <c r="AD195" s="40" t="n">
        <f aca="false">IFERROR(V195-AC195,"")</f>
        <v>0</v>
      </c>
      <c r="AE195" s="4" t="str">
        <f aca="false">IF(D195&lt;Guide!$C$21,"Low PA",IF(TRIM(IF(ISNUMBER(AD195),IF(N(AD195)&lt;=-Guide!$C$24,"▼ Bat Speed  ",IF(N(AD195)&gt;=Guide!$C$24,"▲ Bat Speed  ","")),"")&amp;IF(N(Z195)&gt;=Guide!$C$22,"▲ Contact  ","")&amp;IF(N(Z195)&lt;=-Guide!$C$22,"▼ Contact  ","")&amp;IF(N(AB195)&gt;=Guide!$C$23,"▲ Chase  ","")&amp;IF(N(AB195)&lt;=-Guide!$C$23,"▼ Chase  ",""))="","Stable",TRIM(IF(ISNUMBER(AD195),IF(N(AD195)&lt;=-Guide!$C$24,"▼ Bat Speed  ",IF(N(AD195)&gt;=Guide!$C$24,"▲ Bat Speed  ","")),"")&amp;IF(N(Z195)&gt;=Guide!$C$22,"▲ Contact  ","")&amp;IF(N(Z195)&lt;=-Guide!$C$22,"▼ Contact  ","")&amp;IF(N(AB195)&gt;=Guide!$C$23,"▲ Chase  ","")&amp;IF(N(AB195)&lt;=-Guide!$C$23,"▼ Chase  ",""))))</f>
        <v>Low PA</v>
      </c>
      <c r="AF195" s="35" t="n">
        <f aca="false">MATCH(Counts!A195,'Season Counts'!$A$2:$A$740,0)</f>
        <v>52</v>
      </c>
    </row>
    <row r="196" customFormat="false" ht="15" hidden="false" customHeight="false" outlineLevel="0" collapsed="false">
      <c r="A196" s="34" t="str">
        <f aca="false">Counts!B196</f>
        <v>ATL</v>
      </c>
      <c r="B196" s="5" t="str">
        <f aca="false">Counts!C196</f>
        <v>Luke Williams</v>
      </c>
      <c r="C196" s="34" t="str">
        <f aca="false">Counts!F196</f>
        <v>Mar-Apr</v>
      </c>
      <c r="D196" s="35" t="n">
        <f aca="false">IFERROR(Counts!P196,"")</f>
        <v>1</v>
      </c>
      <c r="E196" s="36" t="str">
        <f aca="false">IFERROR(Counts!R196/Counts!Q196,"")</f>
        <v/>
      </c>
      <c r="F196" s="36" t="n">
        <f aca="false">IFERROR((Counts!R196+Counts!V196+Counts!W196)/(Counts!Q196+Counts!V196+Counts!W196+Counts!X196),"")</f>
        <v>1</v>
      </c>
      <c r="G196" s="36" t="str">
        <f aca="false">IFERROR((Counts!R196+Counts!S196+2*Counts!T196+3*Counts!U196)/Counts!Q196,"")</f>
        <v/>
      </c>
      <c r="H196" s="35" t="n">
        <f aca="false">IFERROR(Counts!U196,"")</f>
        <v>0</v>
      </c>
      <c r="I196" s="36" t="n">
        <f aca="false">IFERROR(Counts!Z196/Counts!AA196,"")</f>
        <v>0.7</v>
      </c>
      <c r="J196" s="36" t="n">
        <f aca="false">IFERROR(Counts!AB196/Counts!AA196,"")</f>
        <v>0.698</v>
      </c>
      <c r="K196" s="37" t="n">
        <f aca="false">IFERROR((Counts!AB196-Counts!Z196)/Counts!AA196,"")</f>
        <v>-0.002</v>
      </c>
      <c r="L196" s="38" t="n">
        <f aca="false">IFERROR(Counts!Y196/Counts!P196,"")</f>
        <v>0</v>
      </c>
      <c r="M196" s="38" t="n">
        <f aca="false">IFERROR(Counts!V196/Counts!P196,"")</f>
        <v>1</v>
      </c>
      <c r="N196" s="38" t="str">
        <f aca="false">IFERROR(Counts!AD196/Counts!AC196,"")</f>
        <v/>
      </c>
      <c r="O196" s="38" t="str">
        <f aca="false">IFERROR(Counts!AE196/Counts!AC196,"")</f>
        <v/>
      </c>
      <c r="P196" s="39" t="str">
        <f aca="false">IFERROR(Counts!AG196/Counts!AF196,"")</f>
        <v/>
      </c>
      <c r="Q196" s="38" t="str">
        <f aca="false">IFERROR(Counts!AH196/Counts!AC196,"")</f>
        <v/>
      </c>
      <c r="R196" s="38" t="n">
        <f aca="false">IFERROR(Counts!N196/Counts!M196,"")</f>
        <v>0</v>
      </c>
      <c r="S196" s="38" t="str">
        <f aca="false">IFERROR(Counts!K196/Counts!J196,"")</f>
        <v/>
      </c>
      <c r="T196" s="38" t="str">
        <f aca="false">IFERROR(Counts!I196/Counts!H196,"")</f>
        <v/>
      </c>
      <c r="U196" s="38" t="str">
        <f aca="false">IFERROR(1-Counts!L196/Counts!K196,"")</f>
        <v/>
      </c>
      <c r="V196" s="39" t="str">
        <f aca="false">IFERROR(Counts!AJ196/Counts!AI196,"")</f>
        <v/>
      </c>
      <c r="W196" s="38" t="str">
        <f aca="false">IFERROR(Counts!AK196/Counts!AI196,"")</f>
        <v/>
      </c>
      <c r="X196" s="40" t="n">
        <f aca="false">IFERROR(Counts!O196,"")</f>
        <v>0.131</v>
      </c>
      <c r="Y196" s="36" t="n">
        <f aca="false">IFERROR(INDEX('Season Counts'!$Y$2:$Y$740,$AF196)/INDEX('Season Counts'!$X$2:$X$740,$AF196),"")</f>
        <v>0.698</v>
      </c>
      <c r="Z196" s="37" t="n">
        <f aca="false">IFERROR(J196-Y196,"")</f>
        <v>0</v>
      </c>
      <c r="AA196" s="38" t="n">
        <f aca="false">IFERROR(INDEX('Season Counts'!$K$2:$K$740,$AF196)/INDEX('Season Counts'!$J$2:$J$740,$AF196),"")</f>
        <v>0</v>
      </c>
      <c r="AB196" s="41" t="n">
        <f aca="false">IFERROR(R196-AA196,"")</f>
        <v>0</v>
      </c>
      <c r="AC196" s="39" t="str">
        <f aca="false">IFERROR(INDEX('Season Counts'!$AG$2:$AG$740,$AF196)/INDEX('Season Counts'!$AF$2:$AF$740,$AF196),"")</f>
        <v/>
      </c>
      <c r="AD196" s="40" t="str">
        <f aca="false">IFERROR(V196-AC196,"")</f>
        <v/>
      </c>
      <c r="AE196" s="4" t="str">
        <f aca="false">IF(D196&lt;Guide!$C$21,"Low PA",IF(TRIM(IF(ISNUMBER(AD196),IF(N(AD196)&lt;=-Guide!$C$24,"▼ Bat Speed  ",IF(N(AD196)&gt;=Guide!$C$24,"▲ Bat Speed  ","")),"")&amp;IF(N(Z196)&gt;=Guide!$C$22,"▲ Contact  ","")&amp;IF(N(Z196)&lt;=-Guide!$C$22,"▼ Contact  ","")&amp;IF(N(AB196)&gt;=Guide!$C$23,"▲ Chase  ","")&amp;IF(N(AB196)&lt;=-Guide!$C$23,"▼ Chase  ",""))="","Stable",TRIM(IF(ISNUMBER(AD196),IF(N(AD196)&lt;=-Guide!$C$24,"▼ Bat Speed  ",IF(N(AD196)&gt;=Guide!$C$24,"▲ Bat Speed  ","")),"")&amp;IF(N(Z196)&gt;=Guide!$C$22,"▲ Contact  ","")&amp;IF(N(Z196)&lt;=-Guide!$C$22,"▼ Contact  ","")&amp;IF(N(AB196)&gt;=Guide!$C$23,"▲ Chase  ","")&amp;IF(N(AB196)&lt;=-Guide!$C$23,"▼ Chase  ",""))))</f>
        <v>Low PA</v>
      </c>
      <c r="AF196" s="35" t="n">
        <f aca="false">MATCH(Counts!A196,'Season Counts'!$A$2:$A$740,0)</f>
        <v>53</v>
      </c>
    </row>
    <row r="197" customFormat="false" ht="15" hidden="false" customHeight="false" outlineLevel="0" collapsed="false">
      <c r="A197" s="34" t="str">
        <f aca="false">Counts!B197</f>
        <v>ATL</v>
      </c>
      <c r="B197" s="5" t="str">
        <f aca="false">Counts!C197</f>
        <v>Victor Mederos</v>
      </c>
      <c r="C197" s="34" t="str">
        <f aca="false">Counts!F197</f>
        <v>Jul</v>
      </c>
      <c r="D197" s="35" t="n">
        <f aca="false">IFERROR(Counts!P197,"")</f>
        <v>1</v>
      </c>
      <c r="E197" s="36" t="n">
        <f aca="false">IFERROR(Counts!R197/Counts!Q197,"")</f>
        <v>1</v>
      </c>
      <c r="F197" s="36" t="n">
        <f aca="false">IFERROR((Counts!R197+Counts!V197+Counts!W197)/(Counts!Q197+Counts!V197+Counts!W197+Counts!X197),"")</f>
        <v>1</v>
      </c>
      <c r="G197" s="36" t="n">
        <f aca="false">IFERROR((Counts!R197+Counts!S197+2*Counts!T197+3*Counts!U197)/Counts!Q197,"")</f>
        <v>1</v>
      </c>
      <c r="H197" s="35" t="n">
        <f aca="false">IFERROR(Counts!U197,"")</f>
        <v>0</v>
      </c>
      <c r="I197" s="36" t="n">
        <f aca="false">IFERROR(Counts!Z197/Counts!AA197,"")</f>
        <v>0.9</v>
      </c>
      <c r="J197" s="36" t="n">
        <f aca="false">IFERROR(Counts!AB197/Counts!AA197,"")</f>
        <v>0.543</v>
      </c>
      <c r="K197" s="37" t="n">
        <f aca="false">IFERROR((Counts!AB197-Counts!Z197)/Counts!AA197,"")</f>
        <v>-0.357</v>
      </c>
      <c r="L197" s="38" t="n">
        <f aca="false">IFERROR(Counts!Y197/Counts!P197,"")</f>
        <v>0</v>
      </c>
      <c r="M197" s="38" t="n">
        <f aca="false">IFERROR(Counts!V197/Counts!P197,"")</f>
        <v>0</v>
      </c>
      <c r="N197" s="38" t="n">
        <f aca="false">IFERROR(Counts!AD197/Counts!AC197,"")</f>
        <v>0</v>
      </c>
      <c r="O197" s="38" t="n">
        <f aca="false">IFERROR(Counts!AE197/Counts!AC197,"")</f>
        <v>1</v>
      </c>
      <c r="P197" s="39" t="n">
        <f aca="false">IFERROR(Counts!AG197/Counts!AF197,"")</f>
        <v>103.7</v>
      </c>
      <c r="Q197" s="38" t="n">
        <f aca="false">IFERROR(Counts!AH197/Counts!AC197,"")</f>
        <v>0</v>
      </c>
      <c r="R197" s="38" t="str">
        <f aca="false">IFERROR(Counts!N197/Counts!M197,"")</f>
        <v/>
      </c>
      <c r="S197" s="38" t="n">
        <f aca="false">IFERROR(Counts!K197/Counts!J197,"")</f>
        <v>0.666666666666667</v>
      </c>
      <c r="T197" s="38" t="n">
        <f aca="false">IFERROR(Counts!I197/Counts!H197,"")</f>
        <v>0</v>
      </c>
      <c r="U197" s="38" t="n">
        <f aca="false">IFERROR(1-Counts!L197/Counts!K197,"")</f>
        <v>1</v>
      </c>
      <c r="V197" s="39" t="n">
        <f aca="false">IFERROR(Counts!AJ197/Counts!AI197,"")</f>
        <v>80.1</v>
      </c>
      <c r="W197" s="38" t="n">
        <f aca="false">IFERROR(Counts!AK197/Counts!AI197,"")</f>
        <v>1</v>
      </c>
      <c r="X197" s="40" t="n">
        <f aca="false">IFERROR(Counts!O197,"")</f>
        <v>0.769</v>
      </c>
      <c r="Y197" s="36" t="n">
        <f aca="false">IFERROR(INDEX('Season Counts'!$Y$2:$Y$740,$AF197)/INDEX('Season Counts'!$X$2:$X$740,$AF197),"")</f>
        <v>0.543</v>
      </c>
      <c r="Z197" s="37" t="n">
        <f aca="false">IFERROR(J197-Y197,"")</f>
        <v>0</v>
      </c>
      <c r="AA197" s="38" t="str">
        <f aca="false">IFERROR(INDEX('Season Counts'!$K$2:$K$740,$AF197)/INDEX('Season Counts'!$J$2:$J$740,$AF197),"")</f>
        <v/>
      </c>
      <c r="AB197" s="41" t="str">
        <f aca="false">IFERROR(R197-AA197,"")</f>
        <v/>
      </c>
      <c r="AC197" s="39" t="n">
        <f aca="false">IFERROR(INDEX('Season Counts'!$AG$2:$AG$740,$AF197)/INDEX('Season Counts'!$AF$2:$AF$740,$AF197),"")</f>
        <v>80.1</v>
      </c>
      <c r="AD197" s="40" t="n">
        <f aca="false">IFERROR(V197-AC197,"")</f>
        <v>0</v>
      </c>
      <c r="AE197" s="4" t="str">
        <f aca="false">IF(D197&lt;Guide!$C$21,"Low PA",IF(TRIM(IF(ISNUMBER(AD197),IF(N(AD197)&lt;=-Guide!$C$24,"▼ Bat Speed  ",IF(N(AD197)&gt;=Guide!$C$24,"▲ Bat Speed  ","")),"")&amp;IF(N(Z197)&gt;=Guide!$C$22,"▲ Contact  ","")&amp;IF(N(Z197)&lt;=-Guide!$C$22,"▼ Contact  ","")&amp;IF(N(AB197)&gt;=Guide!$C$23,"▲ Chase  ","")&amp;IF(N(AB197)&lt;=-Guide!$C$23,"▼ Chase  ",""))="","Stable",TRIM(IF(ISNUMBER(AD197),IF(N(AD197)&lt;=-Guide!$C$24,"▼ Bat Speed  ",IF(N(AD197)&gt;=Guide!$C$24,"▲ Bat Speed  ","")),"")&amp;IF(N(Z197)&gt;=Guide!$C$22,"▲ Contact  ","")&amp;IF(N(Z197)&lt;=-Guide!$C$22,"▼ Contact  ","")&amp;IF(N(AB197)&gt;=Guide!$C$23,"▲ Chase  ","")&amp;IF(N(AB197)&lt;=-Guide!$C$23,"▼ Chase  ",""))))</f>
        <v>Low PA</v>
      </c>
      <c r="AF197" s="35" t="n">
        <f aca="false">MATCH(Counts!A197,'Season Counts'!$A$2:$A$740,0)</f>
        <v>54</v>
      </c>
    </row>
    <row r="198" customFormat="false" ht="15" hidden="false" customHeight="false" outlineLevel="0" collapsed="false">
      <c r="A198" s="34" t="str">
        <f aca="false">Counts!B198</f>
        <v>AZ</v>
      </c>
      <c r="B198" s="5" t="str">
        <f aca="false">Counts!C198</f>
        <v>Geraldo Perdomo</v>
      </c>
      <c r="C198" s="34" t="str">
        <f aca="false">Counts!F198</f>
        <v>Mar-Apr</v>
      </c>
      <c r="D198" s="35" t="n">
        <f aca="false">IFERROR(Counts!P198,"")</f>
        <v>111</v>
      </c>
      <c r="E198" s="36" t="n">
        <f aca="false">IFERROR(Counts!R198/Counts!Q198,"")</f>
        <v>0.235955056179775</v>
      </c>
      <c r="F198" s="36" t="n">
        <f aca="false">IFERROR((Counts!R198+Counts!V198+Counts!W198)/(Counts!Q198+Counts!V198+Counts!W198+Counts!X198),"")</f>
        <v>0.357798165137615</v>
      </c>
      <c r="G198" s="36" t="n">
        <f aca="false">IFERROR((Counts!R198+Counts!S198+2*Counts!T198+3*Counts!U198)/Counts!Q198,"")</f>
        <v>0.370786516853933</v>
      </c>
      <c r="H198" s="35" t="n">
        <f aca="false">IFERROR(Counts!U198,"")</f>
        <v>1</v>
      </c>
      <c r="I198" s="36" t="n">
        <f aca="false">IFERROR(Counts!Z198/Counts!AA198,"")</f>
        <v>0.331018518518519</v>
      </c>
      <c r="J198" s="36" t="n">
        <f aca="false">IFERROR(Counts!AB198/Counts!AA198,"")</f>
        <v>0.319814814814815</v>
      </c>
      <c r="K198" s="37" t="n">
        <f aca="false">IFERROR((Counts!AB198-Counts!Z198)/Counts!AA198,"")</f>
        <v>-0.0112037037037037</v>
      </c>
      <c r="L198" s="38" t="n">
        <f aca="false">IFERROR(Counts!Y198/Counts!P198,"")</f>
        <v>0.126126126126126</v>
      </c>
      <c r="M198" s="38" t="n">
        <f aca="false">IFERROR(Counts!V198/Counts!P198,"")</f>
        <v>0.162162162162162</v>
      </c>
      <c r="N198" s="38" t="n">
        <f aca="false">IFERROR(Counts!AD198/Counts!AC198,"")</f>
        <v>0.0253164556962025</v>
      </c>
      <c r="O198" s="38" t="n">
        <f aca="false">IFERROR(Counts!AE198/Counts!AC198,"")</f>
        <v>0.253164556962025</v>
      </c>
      <c r="P198" s="39" t="n">
        <f aca="false">IFERROR(Counts!AG198/Counts!AF198,"")</f>
        <v>83.175641025641</v>
      </c>
      <c r="Q198" s="38" t="n">
        <f aca="false">IFERROR(Counts!AH198/Counts!AC198,"")</f>
        <v>0.316455696202532</v>
      </c>
      <c r="R198" s="38" t="n">
        <f aca="false">IFERROR(Counts!N198/Counts!M198,"")</f>
        <v>0.192307692307692</v>
      </c>
      <c r="S198" s="38" t="n">
        <f aca="false">IFERROR(Counts!K198/Counts!J198,"")</f>
        <v>0.584033613445378</v>
      </c>
      <c r="T198" s="38" t="n">
        <f aca="false">IFERROR(Counts!I198/Counts!H198,"")</f>
        <v>0.0923913043478261</v>
      </c>
      <c r="U198" s="38" t="n">
        <f aca="false">IFERROR(1-Counts!L198/Counts!K198,"")</f>
        <v>0.942446043165468</v>
      </c>
      <c r="V198" s="39" t="n">
        <f aca="false">IFERROR(Counts!AJ198/Counts!AI198,"")</f>
        <v>65.8020689655172</v>
      </c>
      <c r="W198" s="38" t="n">
        <f aca="false">IFERROR(Counts!AK198/Counts!AI198,"")</f>
        <v>0</v>
      </c>
      <c r="X198" s="40" t="n">
        <f aca="false">IFERROR(Counts!O198,"")</f>
        <v>-2.03</v>
      </c>
      <c r="Y198" s="36" t="n">
        <f aca="false">IFERROR(INDEX('Season Counts'!$Y$2:$Y$740,$AF198)/INDEX('Season Counts'!$X$2:$X$740,$AF198),"")</f>
        <v>0.332745508982036</v>
      </c>
      <c r="Z198" s="37" t="n">
        <f aca="false">IFERROR(J198-Y198,"")</f>
        <v>-0.0129306941672211</v>
      </c>
      <c r="AA198" s="38" t="n">
        <f aca="false">IFERROR(INDEX('Season Counts'!$K$2:$K$740,$AF198)/INDEX('Season Counts'!$J$2:$J$740,$AF198),"")</f>
        <v>0.20853743876837</v>
      </c>
      <c r="AB198" s="41" t="n">
        <f aca="false">IFERROR(R198-AA198,"")</f>
        <v>-0.0162297464606772</v>
      </c>
      <c r="AC198" s="39" t="n">
        <f aca="false">IFERROR(INDEX('Season Counts'!$AG$2:$AG$740,$AF198)/INDEX('Season Counts'!$AF$2:$AF$740,$AF198),"")</f>
        <v>67.2081780538302</v>
      </c>
      <c r="AD198" s="40" t="n">
        <f aca="false">IFERROR(V198-AC198,"")</f>
        <v>-1.40610908831299</v>
      </c>
      <c r="AE198" s="4" t="str">
        <f aca="false">IF(D198&lt;Guide!$C$21,"Low PA",IF(TRIM(IF(ISNUMBER(AD198),IF(N(AD198)&lt;=-Guide!$C$24,"▼ Bat Speed  ",IF(N(AD198)&gt;=Guide!$C$24,"▲ Bat Speed  ","")),"")&amp;IF(N(Z198)&gt;=Guide!$C$22,"▲ Contact  ","")&amp;IF(N(Z198)&lt;=-Guide!$C$22,"▼ Contact  ","")&amp;IF(N(AB198)&gt;=Guide!$C$23,"▲ Chase  ","")&amp;IF(N(AB198)&lt;=-Guide!$C$23,"▼ Chase  ",""))="","Stable",TRIM(IF(ISNUMBER(AD198),IF(N(AD198)&lt;=-Guide!$C$24,"▼ Bat Speed  ",IF(N(AD198)&gt;=Guide!$C$24,"▲ Bat Speed  ","")),"")&amp;IF(N(Z198)&gt;=Guide!$C$22,"▲ Contact  ","")&amp;IF(N(Z198)&lt;=-Guide!$C$22,"▼ Contact  ","")&amp;IF(N(AB198)&gt;=Guide!$C$23,"▲ Chase  ","")&amp;IF(N(AB198)&lt;=-Guide!$C$23,"▼ Chase  ",""))))</f>
        <v>▼ Bat Speed</v>
      </c>
      <c r="AF198" s="35" t="n">
        <f aca="false">MATCH(Counts!A198,'Season Counts'!$A$2:$A$740,0)</f>
        <v>55</v>
      </c>
    </row>
    <row r="199" customFormat="false" ht="15" hidden="false" customHeight="false" outlineLevel="0" collapsed="false">
      <c r="A199" s="34" t="str">
        <f aca="false">Counts!B199</f>
        <v>AZ</v>
      </c>
      <c r="B199" s="5" t="str">
        <f aca="false">Counts!C199</f>
        <v>Geraldo Perdomo</v>
      </c>
      <c r="C199" s="34" t="str">
        <f aca="false">Counts!F199</f>
        <v>May</v>
      </c>
      <c r="D199" s="35" t="n">
        <f aca="false">IFERROR(Counts!P199,"")</f>
        <v>123</v>
      </c>
      <c r="E199" s="36" t="n">
        <f aca="false">IFERROR(Counts!R199/Counts!Q199,"")</f>
        <v>0.213592233009709</v>
      </c>
      <c r="F199" s="36" t="n">
        <f aca="false">IFERROR((Counts!R199+Counts!V199+Counts!W199)/(Counts!Q199+Counts!V199+Counts!W199+Counts!X199),"")</f>
        <v>0.311475409836066</v>
      </c>
      <c r="G199" s="36" t="n">
        <f aca="false">IFERROR((Counts!R199+Counts!S199+2*Counts!T199+3*Counts!U199)/Counts!Q199,"")</f>
        <v>0.330097087378641</v>
      </c>
      <c r="H199" s="35" t="n">
        <f aca="false">IFERROR(Counts!U199,"")</f>
        <v>2</v>
      </c>
      <c r="I199" s="36" t="n">
        <f aca="false">IFERROR(Counts!Z199/Counts!AA199,"")</f>
        <v>0.289344262295082</v>
      </c>
      <c r="J199" s="36" t="n">
        <f aca="false">IFERROR(Counts!AB199/Counts!AA199,"")</f>
        <v>0.324213114754098</v>
      </c>
      <c r="K199" s="37" t="n">
        <f aca="false">IFERROR((Counts!AB199-Counts!Z199)/Counts!AA199,"")</f>
        <v>0.0348688524590164</v>
      </c>
      <c r="L199" s="38" t="n">
        <f aca="false">IFERROR(Counts!Y199/Counts!P199,"")</f>
        <v>0.130081300813008</v>
      </c>
      <c r="M199" s="38" t="n">
        <f aca="false">IFERROR(Counts!V199/Counts!P199,"")</f>
        <v>0.121951219512195</v>
      </c>
      <c r="N199" s="38" t="n">
        <f aca="false">IFERROR(Counts!AD199/Counts!AC199,"")</f>
        <v>0.043956043956044</v>
      </c>
      <c r="O199" s="38" t="n">
        <f aca="false">IFERROR(Counts!AE199/Counts!AC199,"")</f>
        <v>0.362637362637363</v>
      </c>
      <c r="P199" s="39" t="n">
        <f aca="false">IFERROR(Counts!AG199/Counts!AF199,"")</f>
        <v>86.0769230769231</v>
      </c>
      <c r="Q199" s="38" t="n">
        <f aca="false">IFERROR(Counts!AH199/Counts!AC199,"")</f>
        <v>0.373626373626374</v>
      </c>
      <c r="R199" s="38" t="n">
        <f aca="false">IFERROR(Counts!N199/Counts!M199,"")</f>
        <v>0.245535714285714</v>
      </c>
      <c r="S199" s="38" t="n">
        <f aca="false">IFERROR(Counts!K199/Counts!J199,"")</f>
        <v>0.550607287449393</v>
      </c>
      <c r="T199" s="38" t="n">
        <f aca="false">IFERROR(Counts!I199/Counts!H199,"")</f>
        <v>0.0994764397905759</v>
      </c>
      <c r="U199" s="38" t="n">
        <f aca="false">IFERROR(1-Counts!L199/Counts!K199,"")</f>
        <v>0.919117647058824</v>
      </c>
      <c r="V199" s="39" t="n">
        <f aca="false">IFERROR(Counts!AJ199/Counts!AI199,"")</f>
        <v>67.2011834319527</v>
      </c>
      <c r="W199" s="38" t="n">
        <f aca="false">IFERROR(Counts!AK199/Counts!AI199,"")</f>
        <v>0</v>
      </c>
      <c r="X199" s="40" t="n">
        <f aca="false">IFERROR(Counts!O199,"")</f>
        <v>-3.62</v>
      </c>
      <c r="Y199" s="36" t="n">
        <f aca="false">IFERROR(INDEX('Season Counts'!$Y$2:$Y$740,$AF199)/INDEX('Season Counts'!$X$2:$X$740,$AF199),"")</f>
        <v>0.332745508982036</v>
      </c>
      <c r="Z199" s="37" t="n">
        <f aca="false">IFERROR(J199-Y199,"")</f>
        <v>-0.00853239422793756</v>
      </c>
      <c r="AA199" s="38" t="n">
        <f aca="false">IFERROR(INDEX('Season Counts'!$K$2:$K$740,$AF199)/INDEX('Season Counts'!$J$2:$J$740,$AF199),"")</f>
        <v>0.20853743876837</v>
      </c>
      <c r="AB199" s="41" t="n">
        <f aca="false">IFERROR(R199-AA199,"")</f>
        <v>0.0369982755173448</v>
      </c>
      <c r="AC199" s="39" t="n">
        <f aca="false">IFERROR(INDEX('Season Counts'!$AG$2:$AG$740,$AF199)/INDEX('Season Counts'!$AF$2:$AF$740,$AF199),"")</f>
        <v>67.2081780538302</v>
      </c>
      <c r="AD199" s="40" t="n">
        <f aca="false">IFERROR(V199-AC199,"")</f>
        <v>-0.00699462187756694</v>
      </c>
      <c r="AE199" s="4" t="str">
        <f aca="false">IF(D199&lt;Guide!$C$21,"Low PA",IF(TRIM(IF(ISNUMBER(AD199),IF(N(AD199)&lt;=-Guide!$C$24,"▼ Bat Speed  ",IF(N(AD199)&gt;=Guide!$C$24,"▲ Bat Speed  ","")),"")&amp;IF(N(Z199)&gt;=Guide!$C$22,"▲ Contact  ","")&amp;IF(N(Z199)&lt;=-Guide!$C$22,"▼ Contact  ","")&amp;IF(N(AB199)&gt;=Guide!$C$23,"▲ Chase  ","")&amp;IF(N(AB199)&lt;=-Guide!$C$23,"▼ Chase  ",""))="","Stable",TRIM(IF(ISNUMBER(AD199),IF(N(AD199)&lt;=-Guide!$C$24,"▼ Bat Speed  ",IF(N(AD199)&gt;=Guide!$C$24,"▲ Bat Speed  ","")),"")&amp;IF(N(Z199)&gt;=Guide!$C$22,"▲ Contact  ","")&amp;IF(N(Z199)&lt;=-Guide!$C$22,"▼ Contact  ","")&amp;IF(N(AB199)&gt;=Guide!$C$23,"▲ Chase  ","")&amp;IF(N(AB199)&lt;=-Guide!$C$23,"▼ Chase  ",""))))</f>
        <v>Stable</v>
      </c>
      <c r="AF199" s="35" t="n">
        <f aca="false">MATCH(Counts!A199,'Season Counts'!$A$2:$A$740,0)</f>
        <v>55</v>
      </c>
    </row>
    <row r="200" customFormat="false" ht="15" hidden="false" customHeight="false" outlineLevel="0" collapsed="false">
      <c r="A200" s="34" t="str">
        <f aca="false">Counts!B200</f>
        <v>AZ</v>
      </c>
      <c r="B200" s="5" t="str">
        <f aca="false">Counts!C200</f>
        <v>Geraldo Perdomo</v>
      </c>
      <c r="C200" s="34" t="str">
        <f aca="false">Counts!F200</f>
        <v>Jun</v>
      </c>
      <c r="D200" s="35" t="n">
        <f aca="false">IFERROR(Counts!P200,"")</f>
        <v>112</v>
      </c>
      <c r="E200" s="36" t="n">
        <f aca="false">IFERROR(Counts!R200/Counts!Q200,"")</f>
        <v>0.285714285714286</v>
      </c>
      <c r="F200" s="36" t="n">
        <f aca="false">IFERROR((Counts!R200+Counts!V200+Counts!W200)/(Counts!Q200+Counts!V200+Counts!W200+Counts!X200),"")</f>
        <v>0.414414414414414</v>
      </c>
      <c r="G200" s="36" t="n">
        <f aca="false">IFERROR((Counts!R200+Counts!S200+2*Counts!T200+3*Counts!U200)/Counts!Q200,"")</f>
        <v>0.384615384615385</v>
      </c>
      <c r="H200" s="35" t="n">
        <f aca="false">IFERROR(Counts!U200,"")</f>
        <v>2</v>
      </c>
      <c r="I200" s="36" t="n">
        <f aca="false">IFERROR(Counts!Z200/Counts!AA200,"")</f>
        <v>0.372935779816514</v>
      </c>
      <c r="J200" s="36" t="n">
        <f aca="false">IFERROR(Counts!AB200/Counts!AA200,"")</f>
        <v>0.363366972477064</v>
      </c>
      <c r="K200" s="37" t="n">
        <f aca="false">IFERROR((Counts!AB200-Counts!Z200)/Counts!AA200,"")</f>
        <v>-0.00956880733944954</v>
      </c>
      <c r="L200" s="38" t="n">
        <f aca="false">IFERROR(Counts!Y200/Counts!P200,"")</f>
        <v>0.116071428571429</v>
      </c>
      <c r="M200" s="38" t="n">
        <f aca="false">IFERROR(Counts!V200/Counts!P200,"")</f>
        <v>0.169642857142857</v>
      </c>
      <c r="N200" s="38" t="n">
        <f aca="false">IFERROR(Counts!AD200/Counts!AC200,"")</f>
        <v>0.0253164556962025</v>
      </c>
      <c r="O200" s="38" t="n">
        <f aca="false">IFERROR(Counts!AE200/Counts!AC200,"")</f>
        <v>0.30379746835443</v>
      </c>
      <c r="P200" s="39" t="n">
        <f aca="false">IFERROR(Counts!AG200/Counts!AF200,"")</f>
        <v>86.1333333333333</v>
      </c>
      <c r="Q200" s="38" t="n">
        <f aca="false">IFERROR(Counts!AH200/Counts!AC200,"")</f>
        <v>0.405063291139241</v>
      </c>
      <c r="R200" s="38" t="n">
        <f aca="false">IFERROR(Counts!N200/Counts!M200,"")</f>
        <v>0.22140221402214</v>
      </c>
      <c r="S200" s="38" t="n">
        <f aca="false">IFERROR(Counts!K200/Counts!J200,"")</f>
        <v>0.533333333333333</v>
      </c>
      <c r="T200" s="38" t="n">
        <f aca="false">IFERROR(Counts!I200/Counts!H200,"")</f>
        <v>0.126984126984127</v>
      </c>
      <c r="U200" s="38" t="n">
        <f aca="false">IFERROR(1-Counts!L200/Counts!K200,"")</f>
        <v>0.9296875</v>
      </c>
      <c r="V200" s="39" t="n">
        <f aca="false">IFERROR(Counts!AJ200/Counts!AI200,"")</f>
        <v>67.5174698795181</v>
      </c>
      <c r="W200" s="38" t="n">
        <f aca="false">IFERROR(Counts!AK200/Counts!AI200,"")</f>
        <v>0</v>
      </c>
      <c r="X200" s="40" t="n">
        <f aca="false">IFERROR(Counts!O200,"")</f>
        <v>4.229</v>
      </c>
      <c r="Y200" s="36" t="n">
        <f aca="false">IFERROR(INDEX('Season Counts'!$Y$2:$Y$740,$AF200)/INDEX('Season Counts'!$X$2:$X$740,$AF200),"")</f>
        <v>0.332745508982036</v>
      </c>
      <c r="Z200" s="37" t="n">
        <f aca="false">IFERROR(J200-Y200,"")</f>
        <v>0.0306214634950283</v>
      </c>
      <c r="AA200" s="38" t="n">
        <f aca="false">IFERROR(INDEX('Season Counts'!$K$2:$K$740,$AF200)/INDEX('Season Counts'!$J$2:$J$740,$AF200),"")</f>
        <v>0.20853743876837</v>
      </c>
      <c r="AB200" s="41" t="n">
        <f aca="false">IFERROR(R200-AA200,"")</f>
        <v>0.0128647752537707</v>
      </c>
      <c r="AC200" s="39" t="n">
        <f aca="false">IFERROR(INDEX('Season Counts'!$AG$2:$AG$740,$AF200)/INDEX('Season Counts'!$AF$2:$AF$740,$AF200),"")</f>
        <v>67.2081780538302</v>
      </c>
      <c r="AD200" s="40" t="n">
        <f aca="false">IFERROR(V200-AC200,"")</f>
        <v>0.309291825687851</v>
      </c>
      <c r="AE200" s="4" t="str">
        <f aca="false">IF(D200&lt;Guide!$C$21,"Low PA",IF(TRIM(IF(ISNUMBER(AD200),IF(N(AD200)&lt;=-Guide!$C$24,"▼ Bat Speed  ",IF(N(AD200)&gt;=Guide!$C$24,"▲ Bat Speed  ","")),"")&amp;IF(N(Z200)&gt;=Guide!$C$22,"▲ Contact  ","")&amp;IF(N(Z200)&lt;=-Guide!$C$22,"▼ Contact  ","")&amp;IF(N(AB200)&gt;=Guide!$C$23,"▲ Chase  ","")&amp;IF(N(AB200)&lt;=-Guide!$C$23,"▼ Chase  ",""))="","Stable",TRIM(IF(ISNUMBER(AD200),IF(N(AD200)&lt;=-Guide!$C$24,"▼ Bat Speed  ",IF(N(AD200)&gt;=Guide!$C$24,"▲ Bat Speed  ","")),"")&amp;IF(N(Z200)&gt;=Guide!$C$22,"▲ Contact  ","")&amp;IF(N(Z200)&lt;=-Guide!$C$22,"▼ Contact  ","")&amp;IF(N(AB200)&gt;=Guide!$C$23,"▲ Chase  ","")&amp;IF(N(AB200)&lt;=-Guide!$C$23,"▼ Chase  ",""))))</f>
        <v>Stable</v>
      </c>
      <c r="AF200" s="35" t="n">
        <f aca="false">MATCH(Counts!A200,'Season Counts'!$A$2:$A$740,0)</f>
        <v>55</v>
      </c>
    </row>
    <row r="201" customFormat="false" ht="15" hidden="false" customHeight="false" outlineLevel="0" collapsed="false">
      <c r="A201" s="34" t="str">
        <f aca="false">Counts!B201</f>
        <v>AZ</v>
      </c>
      <c r="B201" s="5" t="str">
        <f aca="false">Counts!C201</f>
        <v>Geraldo Perdomo</v>
      </c>
      <c r="C201" s="34" t="str">
        <f aca="false">Counts!F201</f>
        <v>Jul</v>
      </c>
      <c r="D201" s="35" t="n">
        <f aca="false">IFERROR(Counts!P201,"")</f>
        <v>112</v>
      </c>
      <c r="E201" s="36" t="n">
        <f aca="false">IFERROR(Counts!R201/Counts!Q201,"")</f>
        <v>0.193548387096774</v>
      </c>
      <c r="F201" s="36" t="n">
        <f aca="false">IFERROR((Counts!R201+Counts!V201+Counts!W201)/(Counts!Q201+Counts!V201+Counts!W201+Counts!X201),"")</f>
        <v>0.324324324324324</v>
      </c>
      <c r="G201" s="36" t="n">
        <f aca="false">IFERROR((Counts!R201+Counts!S201+2*Counts!T201+3*Counts!U201)/Counts!Q201,"")</f>
        <v>0.333333333333333</v>
      </c>
      <c r="H201" s="35" t="n">
        <f aca="false">IFERROR(Counts!U201,"")</f>
        <v>3</v>
      </c>
      <c r="I201" s="36" t="n">
        <f aca="false">IFERROR(Counts!Z201/Counts!AA201,"")</f>
        <v>0.301801801801802</v>
      </c>
      <c r="J201" s="36" t="n">
        <f aca="false">IFERROR(Counts!AB201/Counts!AA201,"")</f>
        <v>0.296900900900901</v>
      </c>
      <c r="K201" s="37" t="n">
        <f aca="false">IFERROR((Counts!AB201-Counts!Z201)/Counts!AA201,"")</f>
        <v>-0.00490090090090087</v>
      </c>
      <c r="L201" s="38" t="n">
        <f aca="false">IFERROR(Counts!Y201/Counts!P201,"")</f>
        <v>0.116071428571429</v>
      </c>
      <c r="M201" s="38" t="n">
        <f aca="false">IFERROR(Counts!V201/Counts!P201,"")</f>
        <v>0.142857142857143</v>
      </c>
      <c r="N201" s="38" t="n">
        <f aca="false">IFERROR(Counts!AD201/Counts!AC201,"")</f>
        <v>0.0246913580246914</v>
      </c>
      <c r="O201" s="38" t="n">
        <f aca="false">IFERROR(Counts!AE201/Counts!AC201,"")</f>
        <v>0.209876543209877</v>
      </c>
      <c r="P201" s="39" t="n">
        <f aca="false">IFERROR(Counts!AG201/Counts!AF201,"")</f>
        <v>86.1975308641975</v>
      </c>
      <c r="Q201" s="38" t="n">
        <f aca="false">IFERROR(Counts!AH201/Counts!AC201,"")</f>
        <v>0.246913580246914</v>
      </c>
      <c r="R201" s="38" t="n">
        <f aca="false">IFERROR(Counts!N201/Counts!M201,"")</f>
        <v>0.185950413223141</v>
      </c>
      <c r="S201" s="38" t="n">
        <f aca="false">IFERROR(Counts!K201/Counts!J201,"")</f>
        <v>0.59051724137931</v>
      </c>
      <c r="T201" s="38" t="n">
        <f aca="false">IFERROR(Counts!I201/Counts!H201,"")</f>
        <v>0.120879120879121</v>
      </c>
      <c r="U201" s="38" t="n">
        <f aca="false">IFERROR(1-Counts!L201/Counts!K201,"")</f>
        <v>0.912408759124088</v>
      </c>
      <c r="V201" s="39" t="n">
        <f aca="false">IFERROR(Counts!AJ201/Counts!AI201,"")</f>
        <v>67.1683229813665</v>
      </c>
      <c r="W201" s="38" t="n">
        <f aca="false">IFERROR(Counts!AK201/Counts!AI201,"")</f>
        <v>0.0434782608695652</v>
      </c>
      <c r="X201" s="40" t="n">
        <f aca="false">IFERROR(Counts!O201,"")</f>
        <v>3.886</v>
      </c>
      <c r="Y201" s="36" t="n">
        <f aca="false">IFERROR(INDEX('Season Counts'!$Y$2:$Y$740,$AF201)/INDEX('Season Counts'!$X$2:$X$740,$AF201),"")</f>
        <v>0.332745508982036</v>
      </c>
      <c r="Z201" s="37" t="n">
        <f aca="false">IFERROR(J201-Y201,"")</f>
        <v>-0.035844608081135</v>
      </c>
      <c r="AA201" s="38" t="n">
        <f aca="false">IFERROR(INDEX('Season Counts'!$K$2:$K$740,$AF201)/INDEX('Season Counts'!$J$2:$J$740,$AF201),"")</f>
        <v>0.20853743876837</v>
      </c>
      <c r="AB201" s="41" t="n">
        <f aca="false">IFERROR(R201-AA201,"")</f>
        <v>-0.022587025545229</v>
      </c>
      <c r="AC201" s="39" t="n">
        <f aca="false">IFERROR(INDEX('Season Counts'!$AG$2:$AG$740,$AF201)/INDEX('Season Counts'!$AF$2:$AF$740,$AF201),"")</f>
        <v>67.2081780538302</v>
      </c>
      <c r="AD201" s="40" t="n">
        <f aca="false">IFERROR(V201-AC201,"")</f>
        <v>-0.0398550724637659</v>
      </c>
      <c r="AE201" s="4" t="str">
        <f aca="false">IF(D201&lt;Guide!$C$21,"Low PA",IF(TRIM(IF(ISNUMBER(AD201),IF(N(AD201)&lt;=-Guide!$C$24,"▼ Bat Speed  ",IF(N(AD201)&gt;=Guide!$C$24,"▲ Bat Speed  ","")),"")&amp;IF(N(Z201)&gt;=Guide!$C$22,"▲ Contact  ","")&amp;IF(N(Z201)&lt;=-Guide!$C$22,"▼ Contact  ","")&amp;IF(N(AB201)&gt;=Guide!$C$23,"▲ Chase  ","")&amp;IF(N(AB201)&lt;=-Guide!$C$23,"▼ Chase  ",""))="","Stable",TRIM(IF(ISNUMBER(AD201),IF(N(AD201)&lt;=-Guide!$C$24,"▼ Bat Speed  ",IF(N(AD201)&gt;=Guide!$C$24,"▲ Bat Speed  ","")),"")&amp;IF(N(Z201)&gt;=Guide!$C$22,"▲ Contact  ","")&amp;IF(N(Z201)&lt;=-Guide!$C$22,"▼ Contact  ","")&amp;IF(N(AB201)&gt;=Guide!$C$23,"▲ Chase  ","")&amp;IF(N(AB201)&lt;=-Guide!$C$23,"▼ Chase  ",""))))</f>
        <v>Stable</v>
      </c>
      <c r="AF201" s="35" t="n">
        <f aca="false">MATCH(Counts!A201,'Season Counts'!$A$2:$A$740,0)</f>
        <v>55</v>
      </c>
    </row>
    <row r="202" customFormat="false" ht="15" hidden="false" customHeight="false" outlineLevel="0" collapsed="false">
      <c r="A202" s="34" t="str">
        <f aca="false">Counts!B202</f>
        <v>AZ</v>
      </c>
      <c r="B202" s="5" t="str">
        <f aca="false">Counts!C202</f>
        <v>Geraldo Perdomo</v>
      </c>
      <c r="C202" s="34" t="str">
        <f aca="false">Counts!F202</f>
        <v>Aug</v>
      </c>
      <c r="D202" s="35" t="n">
        <f aca="false">IFERROR(Counts!P202,"")</f>
        <v>122</v>
      </c>
      <c r="E202" s="36" t="n">
        <f aca="false">IFERROR(Counts!R202/Counts!Q202,"")</f>
        <v>0.327102803738318</v>
      </c>
      <c r="F202" s="36" t="n">
        <f aca="false">IFERROR((Counts!R202+Counts!V202+Counts!W202)/(Counts!Q202+Counts!V202+Counts!W202+Counts!X202),"")</f>
        <v>0.396694214876033</v>
      </c>
      <c r="G202" s="36" t="n">
        <f aca="false">IFERROR((Counts!R202+Counts!S202+2*Counts!T202+3*Counts!U202)/Counts!Q202,"")</f>
        <v>0.429906542056075</v>
      </c>
      <c r="H202" s="35" t="n">
        <f aca="false">IFERROR(Counts!U202,"")</f>
        <v>1</v>
      </c>
      <c r="I202" s="36" t="n">
        <f aca="false">IFERROR(Counts!Z202/Counts!AA202,"")</f>
        <v>0.367768595041322</v>
      </c>
      <c r="J202" s="36" t="n">
        <f aca="false">IFERROR(Counts!AB202/Counts!AA202,"")</f>
        <v>0.344900826446281</v>
      </c>
      <c r="K202" s="37" t="n">
        <f aca="false">IFERROR((Counts!AB202-Counts!Z202)/Counts!AA202,"")</f>
        <v>-0.0228677685950413</v>
      </c>
      <c r="L202" s="38" t="n">
        <f aca="false">IFERROR(Counts!Y202/Counts!P202,"")</f>
        <v>0.131147540983607</v>
      </c>
      <c r="M202" s="38" t="n">
        <f aca="false">IFERROR(Counts!V202/Counts!P202,"")</f>
        <v>0.10655737704918</v>
      </c>
      <c r="N202" s="38" t="n">
        <f aca="false">IFERROR(Counts!AD202/Counts!AC202,"")</f>
        <v>0.021505376344086</v>
      </c>
      <c r="O202" s="38" t="n">
        <f aca="false">IFERROR(Counts!AE202/Counts!AC202,"")</f>
        <v>0.387096774193548</v>
      </c>
      <c r="P202" s="39" t="n">
        <f aca="false">IFERROR(Counts!AG202/Counts!AF202,"")</f>
        <v>87.4279569892473</v>
      </c>
      <c r="Q202" s="38" t="n">
        <f aca="false">IFERROR(Counts!AH202/Counts!AC202,"")</f>
        <v>0.483870967741936</v>
      </c>
      <c r="R202" s="38" t="n">
        <f aca="false">IFERROR(Counts!N202/Counts!M202,"")</f>
        <v>0.210909090909091</v>
      </c>
      <c r="S202" s="38" t="n">
        <f aca="false">IFERROR(Counts!K202/Counts!J202,"")</f>
        <v>0.568421052631579</v>
      </c>
      <c r="T202" s="38" t="n">
        <f aca="false">IFERROR(Counts!I202/Counts!H202,"")</f>
        <v>0.0954545454545455</v>
      </c>
      <c r="U202" s="38" t="n">
        <f aca="false">IFERROR(1-Counts!L202/Counts!K202,"")</f>
        <v>0.938271604938272</v>
      </c>
      <c r="V202" s="39" t="n">
        <f aca="false">IFERROR(Counts!AJ202/Counts!AI202,"")</f>
        <v>67.7356020942408</v>
      </c>
      <c r="W202" s="38" t="n">
        <f aca="false">IFERROR(Counts!AK202/Counts!AI202,"")</f>
        <v>0.0209424083769634</v>
      </c>
      <c r="X202" s="40" t="n">
        <f aca="false">IFERROR(Counts!O202,"")</f>
        <v>4.56</v>
      </c>
      <c r="Y202" s="36" t="n">
        <f aca="false">IFERROR(INDEX('Season Counts'!$Y$2:$Y$740,$AF202)/INDEX('Season Counts'!$X$2:$X$740,$AF202),"")</f>
        <v>0.332745508982036</v>
      </c>
      <c r="Z202" s="37" t="n">
        <f aca="false">IFERROR(J202-Y202,"")</f>
        <v>0.012155317464245</v>
      </c>
      <c r="AA202" s="38" t="n">
        <f aca="false">IFERROR(INDEX('Season Counts'!$K$2:$K$740,$AF202)/INDEX('Season Counts'!$J$2:$J$740,$AF202),"")</f>
        <v>0.20853743876837</v>
      </c>
      <c r="AB202" s="41" t="n">
        <f aca="false">IFERROR(R202-AA202,"")</f>
        <v>0.00237165214072141</v>
      </c>
      <c r="AC202" s="39" t="n">
        <f aca="false">IFERROR(INDEX('Season Counts'!$AG$2:$AG$740,$AF202)/INDEX('Season Counts'!$AF$2:$AF$740,$AF202),"")</f>
        <v>67.2081780538302</v>
      </c>
      <c r="AD202" s="40" t="n">
        <f aca="false">IFERROR(V202-AC202,"")</f>
        <v>0.527424040410608</v>
      </c>
      <c r="AE202" s="4" t="str">
        <f aca="false">IF(D202&lt;Guide!$C$21,"Low PA",IF(TRIM(IF(ISNUMBER(AD202),IF(N(AD202)&lt;=-Guide!$C$24,"▼ Bat Speed  ",IF(N(AD202)&gt;=Guide!$C$24,"▲ Bat Speed  ","")),"")&amp;IF(N(Z202)&gt;=Guide!$C$22,"▲ Contact  ","")&amp;IF(N(Z202)&lt;=-Guide!$C$22,"▼ Contact  ","")&amp;IF(N(AB202)&gt;=Guide!$C$23,"▲ Chase  ","")&amp;IF(N(AB202)&lt;=-Guide!$C$23,"▼ Chase  ",""))="","Stable",TRIM(IF(ISNUMBER(AD202),IF(N(AD202)&lt;=-Guide!$C$24,"▼ Bat Speed  ",IF(N(AD202)&gt;=Guide!$C$24,"▲ Bat Speed  ","")),"")&amp;IF(N(Z202)&gt;=Guide!$C$22,"▲ Contact  ","")&amp;IF(N(Z202)&lt;=-Guide!$C$22,"▼ Contact  ","")&amp;IF(N(AB202)&gt;=Guide!$C$23,"▲ Chase  ","")&amp;IF(N(AB202)&lt;=-Guide!$C$23,"▼ Chase  ",""))))</f>
        <v>Stable</v>
      </c>
      <c r="AF202" s="35" t="n">
        <f aca="false">MATCH(Counts!A202,'Season Counts'!$A$2:$A$740,0)</f>
        <v>55</v>
      </c>
    </row>
    <row r="203" customFormat="false" ht="15" hidden="false" customHeight="false" outlineLevel="0" collapsed="false">
      <c r="A203" s="34" t="str">
        <f aca="false">Counts!B203</f>
        <v>AZ</v>
      </c>
      <c r="B203" s="5" t="str">
        <f aca="false">Counts!C203</f>
        <v>Geraldo Perdomo</v>
      </c>
      <c r="C203" s="34" t="str">
        <f aca="false">Counts!F203</f>
        <v>Sep</v>
      </c>
      <c r="D203" s="35" t="n">
        <f aca="false">IFERROR(Counts!P203,"")</f>
        <v>100</v>
      </c>
      <c r="E203" s="36" t="n">
        <f aca="false">IFERROR(Counts!R203/Counts!Q203,"")</f>
        <v>0.316455696202532</v>
      </c>
      <c r="F203" s="36" t="n">
        <f aca="false">IFERROR((Counts!R203+Counts!V203+Counts!W203)/(Counts!Q203+Counts!V203+Counts!W203+Counts!X203),"")</f>
        <v>0.422680412371134</v>
      </c>
      <c r="G203" s="36" t="n">
        <f aca="false">IFERROR((Counts!R203+Counts!S203+2*Counts!T203+3*Counts!U203)/Counts!Q203,"")</f>
        <v>0.417721518987342</v>
      </c>
      <c r="H203" s="35" t="n">
        <f aca="false">IFERROR(Counts!U203,"")</f>
        <v>0</v>
      </c>
      <c r="I203" s="36" t="n">
        <f aca="false">IFERROR(Counts!Z203/Counts!AA203,"")</f>
        <v>0.376288659793814</v>
      </c>
      <c r="J203" s="36" t="n">
        <f aca="false">IFERROR(Counts!AB203/Counts!AA203,"")</f>
        <v>0.349319587628866</v>
      </c>
      <c r="K203" s="37" t="n">
        <f aca="false">IFERROR((Counts!AB203-Counts!Z203)/Counts!AA203,"")</f>
        <v>-0.0269690721649485</v>
      </c>
      <c r="L203" s="38" t="n">
        <f aca="false">IFERROR(Counts!Y203/Counts!P203,"")</f>
        <v>0.14</v>
      </c>
      <c r="M203" s="38" t="n">
        <f aca="false">IFERROR(Counts!V203/Counts!P203,"")</f>
        <v>0.15</v>
      </c>
      <c r="N203" s="38" t="n">
        <f aca="false">IFERROR(Counts!AD203/Counts!AC203,"")</f>
        <v>0.0428571428571429</v>
      </c>
      <c r="O203" s="38" t="n">
        <f aca="false">IFERROR(Counts!AE203/Counts!AC203,"")</f>
        <v>0.385714285714286</v>
      </c>
      <c r="P203" s="39" t="n">
        <f aca="false">IFERROR(Counts!AG203/Counts!AF203,"")</f>
        <v>83.5014285714286</v>
      </c>
      <c r="Q203" s="38" t="n">
        <f aca="false">IFERROR(Counts!AH203/Counts!AC203,"")</f>
        <v>0.428571428571429</v>
      </c>
      <c r="R203" s="38" t="n">
        <f aca="false">IFERROR(Counts!N203/Counts!M203,"")</f>
        <v>0.191256830601093</v>
      </c>
      <c r="S203" s="38" t="n">
        <f aca="false">IFERROR(Counts!K203/Counts!J203,"")</f>
        <v>0.561320754716981</v>
      </c>
      <c r="T203" s="38" t="n">
        <f aca="false">IFERROR(Counts!I203/Counts!H203,"")</f>
        <v>0.0844155844155844</v>
      </c>
      <c r="U203" s="38" t="n">
        <f aca="false">IFERROR(1-Counts!L203/Counts!K203,"")</f>
        <v>0.983193277310924</v>
      </c>
      <c r="V203" s="39" t="n">
        <f aca="false">IFERROR(Counts!AJ203/Counts!AI203,"")</f>
        <v>67.6514925373134</v>
      </c>
      <c r="W203" s="38" t="n">
        <f aca="false">IFERROR(Counts!AK203/Counts!AI203,"")</f>
        <v>0.0373134328358209</v>
      </c>
      <c r="X203" s="40" t="n">
        <f aca="false">IFERROR(Counts!O203,"")</f>
        <v>4.324</v>
      </c>
      <c r="Y203" s="36" t="n">
        <f aca="false">IFERROR(INDEX('Season Counts'!$Y$2:$Y$740,$AF203)/INDEX('Season Counts'!$X$2:$X$740,$AF203),"")</f>
        <v>0.332745508982036</v>
      </c>
      <c r="Z203" s="37" t="n">
        <f aca="false">IFERROR(J203-Y203,"")</f>
        <v>0.0165740786468301</v>
      </c>
      <c r="AA203" s="38" t="n">
        <f aca="false">IFERROR(INDEX('Season Counts'!$K$2:$K$740,$AF203)/INDEX('Season Counts'!$J$2:$J$740,$AF203),"")</f>
        <v>0.20853743876837</v>
      </c>
      <c r="AB203" s="41" t="n">
        <f aca="false">IFERROR(R203-AA203,"")</f>
        <v>-0.0172806081672766</v>
      </c>
      <c r="AC203" s="39" t="n">
        <f aca="false">IFERROR(INDEX('Season Counts'!$AG$2:$AG$740,$AF203)/INDEX('Season Counts'!$AF$2:$AF$740,$AF203),"")</f>
        <v>67.2081780538302</v>
      </c>
      <c r="AD203" s="40" t="n">
        <f aca="false">IFERROR(V203-AC203,"")</f>
        <v>0.443314483483206</v>
      </c>
      <c r="AE203" s="4" t="str">
        <f aca="false">IF(D203&lt;Guide!$C$21,"Low PA",IF(TRIM(IF(ISNUMBER(AD203),IF(N(AD203)&lt;=-Guide!$C$24,"▼ Bat Speed  ",IF(N(AD203)&gt;=Guide!$C$24,"▲ Bat Speed  ","")),"")&amp;IF(N(Z203)&gt;=Guide!$C$22,"▲ Contact  ","")&amp;IF(N(Z203)&lt;=-Guide!$C$22,"▼ Contact  ","")&amp;IF(N(AB203)&gt;=Guide!$C$23,"▲ Chase  ","")&amp;IF(N(AB203)&lt;=-Guide!$C$23,"▼ Chase  ",""))="","Stable",TRIM(IF(ISNUMBER(AD203),IF(N(AD203)&lt;=-Guide!$C$24,"▼ Bat Speed  ",IF(N(AD203)&gt;=Guide!$C$24,"▲ Bat Speed  ","")),"")&amp;IF(N(Z203)&gt;=Guide!$C$22,"▲ Contact  ","")&amp;IF(N(Z203)&lt;=-Guide!$C$22,"▼ Contact  ","")&amp;IF(N(AB203)&gt;=Guide!$C$23,"▲ Chase  ","")&amp;IF(N(AB203)&lt;=-Guide!$C$23,"▼ Chase  ",""))))</f>
        <v>Stable</v>
      </c>
      <c r="AF203" s="35" t="n">
        <f aca="false">MATCH(Counts!A203,'Season Counts'!$A$2:$A$740,0)</f>
        <v>55</v>
      </c>
    </row>
    <row r="204" customFormat="false" ht="15" hidden="false" customHeight="false" outlineLevel="0" collapsed="false">
      <c r="A204" s="34" t="str">
        <f aca="false">Counts!B204</f>
        <v>AZ</v>
      </c>
      <c r="B204" s="5" t="str">
        <f aca="false">Counts!C204</f>
        <v>Corbin Carroll</v>
      </c>
      <c r="C204" s="34" t="str">
        <f aca="false">Counts!F204</f>
        <v>Mar-Apr</v>
      </c>
      <c r="D204" s="35" t="n">
        <f aca="false">IFERROR(Counts!P204,"")</f>
        <v>116</v>
      </c>
      <c r="E204" s="36" t="n">
        <f aca="false">IFERROR(Counts!R204/Counts!Q204,"")</f>
        <v>0.295918367346939</v>
      </c>
      <c r="F204" s="36" t="n">
        <f aca="false">IFERROR((Counts!R204+Counts!V204+Counts!W204)/(Counts!Q204+Counts!V204+Counts!W204+Counts!X204),"")</f>
        <v>0.396551724137931</v>
      </c>
      <c r="G204" s="36" t="n">
        <f aca="false">IFERROR((Counts!R204+Counts!S204+2*Counts!T204+3*Counts!U204)/Counts!Q204,"")</f>
        <v>0.571428571428571</v>
      </c>
      <c r="H204" s="35" t="n">
        <f aca="false">IFERROR(Counts!U204,"")</f>
        <v>4</v>
      </c>
      <c r="I204" s="36" t="n">
        <f aca="false">IFERROR(Counts!Z204/Counts!AA204,"")</f>
        <v>0.410775862068966</v>
      </c>
      <c r="J204" s="36" t="n">
        <f aca="false">IFERROR(Counts!AB204/Counts!AA204,"")</f>
        <v>0.365318965517241</v>
      </c>
      <c r="K204" s="37" t="n">
        <f aca="false">IFERROR((Counts!AB204-Counts!Z204)/Counts!AA204,"")</f>
        <v>-0.0454568965517241</v>
      </c>
      <c r="L204" s="38" t="n">
        <f aca="false">IFERROR(Counts!Y204/Counts!P204,"")</f>
        <v>0.275862068965517</v>
      </c>
      <c r="M204" s="38" t="n">
        <f aca="false">IFERROR(Counts!V204/Counts!P204,"")</f>
        <v>0.137931034482759</v>
      </c>
      <c r="N204" s="38" t="n">
        <f aca="false">IFERROR(Counts!AD204/Counts!AC204,"")</f>
        <v>0.134328358208955</v>
      </c>
      <c r="O204" s="38" t="n">
        <f aca="false">IFERROR(Counts!AE204/Counts!AC204,"")</f>
        <v>0.388059701492537</v>
      </c>
      <c r="P204" s="39" t="n">
        <f aca="false">IFERROR(Counts!AG204/Counts!AF204,"")</f>
        <v>89.7567164179104</v>
      </c>
      <c r="Q204" s="38" t="n">
        <f aca="false">IFERROR(Counts!AH204/Counts!AC204,"")</f>
        <v>0.358208955223881</v>
      </c>
      <c r="R204" s="38" t="n">
        <f aca="false">IFERROR(Counts!N204/Counts!M204,"")</f>
        <v>0.327338129496403</v>
      </c>
      <c r="S204" s="38" t="n">
        <f aca="false">IFERROR(Counts!K204/Counts!J204,"")</f>
        <v>0.6</v>
      </c>
      <c r="T204" s="38" t="n">
        <f aca="false">IFERROR(Counts!I204/Counts!H204,"")</f>
        <v>0.308411214953271</v>
      </c>
      <c r="U204" s="38" t="n">
        <f aca="false">IFERROR(1-Counts!L204/Counts!K204,"")</f>
        <v>0.764227642276423</v>
      </c>
      <c r="V204" s="39" t="n">
        <f aca="false">IFERROR(Counts!AJ204/Counts!AI204,"")</f>
        <v>75.2005988023952</v>
      </c>
      <c r="W204" s="38" t="n">
        <f aca="false">IFERROR(Counts!AK204/Counts!AI204,"")</f>
        <v>0.562874251497006</v>
      </c>
      <c r="X204" s="40" t="n">
        <f aca="false">IFERROR(Counts!O204,"")</f>
        <v>8.084</v>
      </c>
      <c r="Y204" s="36" t="n">
        <f aca="false">IFERROR(INDEX('Season Counts'!$Y$2:$Y$740,$AF204)/INDEX('Season Counts'!$X$2:$X$740,$AF204),"")</f>
        <v>0.340664652567976</v>
      </c>
      <c r="Z204" s="37" t="n">
        <f aca="false">IFERROR(J204-Y204,"")</f>
        <v>0.0246543129492656</v>
      </c>
      <c r="AA204" s="38" t="n">
        <f aca="false">IFERROR(INDEX('Season Counts'!$K$2:$K$740,$AF204)/INDEX('Season Counts'!$J$2:$J$740,$AF204),"")</f>
        <v>0.297126839523476</v>
      </c>
      <c r="AB204" s="41" t="n">
        <f aca="false">IFERROR(R204-AA204,"")</f>
        <v>0.030211289972927</v>
      </c>
      <c r="AC204" s="39" t="n">
        <f aca="false">IFERROR(INDEX('Season Counts'!$AG$2:$AG$740,$AF204)/INDEX('Season Counts'!$AF$2:$AF$740,$AF204),"")</f>
        <v>75.5581351094196</v>
      </c>
      <c r="AD204" s="40" t="n">
        <f aca="false">IFERROR(V204-AC204,"")</f>
        <v>-0.357536307024404</v>
      </c>
      <c r="AE204" s="4" t="str">
        <f aca="false">IF(D204&lt;Guide!$C$21,"Low PA",IF(TRIM(IF(ISNUMBER(AD204),IF(N(AD204)&lt;=-Guide!$C$24,"▼ Bat Speed  ",IF(N(AD204)&gt;=Guide!$C$24,"▲ Bat Speed  ","")),"")&amp;IF(N(Z204)&gt;=Guide!$C$22,"▲ Contact  ","")&amp;IF(N(Z204)&lt;=-Guide!$C$22,"▼ Contact  ","")&amp;IF(N(AB204)&gt;=Guide!$C$23,"▲ Chase  ","")&amp;IF(N(AB204)&lt;=-Guide!$C$23,"▼ Chase  ",""))="","Stable",TRIM(IF(ISNUMBER(AD204),IF(N(AD204)&lt;=-Guide!$C$24,"▼ Bat Speed  ",IF(N(AD204)&gt;=Guide!$C$24,"▲ Bat Speed  ","")),"")&amp;IF(N(Z204)&gt;=Guide!$C$22,"▲ Contact  ","")&amp;IF(N(Z204)&lt;=-Guide!$C$22,"▼ Contact  ","")&amp;IF(N(AB204)&gt;=Guide!$C$23,"▲ Chase  ","")&amp;IF(N(AB204)&lt;=-Guide!$C$23,"▼ Chase  ",""))))</f>
        <v>Stable</v>
      </c>
      <c r="AF204" s="35" t="n">
        <f aca="false">MATCH(Counts!A204,'Season Counts'!$A$2:$A$740,0)</f>
        <v>56</v>
      </c>
    </row>
    <row r="205" customFormat="false" ht="15" hidden="false" customHeight="false" outlineLevel="0" collapsed="false">
      <c r="A205" s="34" t="str">
        <f aca="false">Counts!B205</f>
        <v>AZ</v>
      </c>
      <c r="B205" s="5" t="str">
        <f aca="false">Counts!C205</f>
        <v>Corbin Carroll</v>
      </c>
      <c r="C205" s="34" t="str">
        <f aca="false">Counts!F205</f>
        <v>May</v>
      </c>
      <c r="D205" s="35" t="n">
        <f aca="false">IFERROR(Counts!P205,"")</f>
        <v>120</v>
      </c>
      <c r="E205" s="36" t="n">
        <f aca="false">IFERROR(Counts!R205/Counts!Q205,"")</f>
        <v>0.278846153846154</v>
      </c>
      <c r="F205" s="36" t="n">
        <f aca="false">IFERROR((Counts!R205+Counts!V205+Counts!W205)/(Counts!Q205+Counts!V205+Counts!W205+Counts!X205),"")</f>
        <v>0.366666666666667</v>
      </c>
      <c r="G205" s="36" t="n">
        <f aca="false">IFERROR((Counts!R205+Counts!S205+2*Counts!T205+3*Counts!U205)/Counts!Q205,"")</f>
        <v>0.5</v>
      </c>
      <c r="H205" s="35" t="n">
        <f aca="false">IFERROR(Counts!U205,"")</f>
        <v>3</v>
      </c>
      <c r="I205" s="36" t="n">
        <f aca="false">IFERROR(Counts!Z205/Counts!AA205,"")</f>
        <v>0.370588235294118</v>
      </c>
      <c r="J205" s="36" t="n">
        <f aca="false">IFERROR(Counts!AB205/Counts!AA205,"")</f>
        <v>0.370378151260504</v>
      </c>
      <c r="K205" s="37" t="n">
        <f aca="false">IFERROR((Counts!AB205-Counts!Z205)/Counts!AA205,"")</f>
        <v>-0.000210084033613433</v>
      </c>
      <c r="L205" s="38" t="n">
        <f aca="false">IFERROR(Counts!Y205/Counts!P205,"")</f>
        <v>0.175</v>
      </c>
      <c r="M205" s="38" t="n">
        <f aca="false">IFERROR(Counts!V205/Counts!P205,"")</f>
        <v>0.116666666666667</v>
      </c>
      <c r="N205" s="38" t="n">
        <f aca="false">IFERROR(Counts!AD205/Counts!AC205,"")</f>
        <v>0.119047619047619</v>
      </c>
      <c r="O205" s="38" t="n">
        <f aca="false">IFERROR(Counts!AE205/Counts!AC205,"")</f>
        <v>0.571428571428571</v>
      </c>
      <c r="P205" s="39" t="n">
        <f aca="false">IFERROR(Counts!AG205/Counts!AF205,"")</f>
        <v>92.6785714285714</v>
      </c>
      <c r="Q205" s="38" t="n">
        <f aca="false">IFERROR(Counts!AH205/Counts!AC205,"")</f>
        <v>0.297619047619048</v>
      </c>
      <c r="R205" s="38" t="n">
        <f aca="false">IFERROR(Counts!N205/Counts!M205,"")</f>
        <v>0.28936170212766</v>
      </c>
      <c r="S205" s="38" t="n">
        <f aca="false">IFERROR(Counts!K205/Counts!J205,"")</f>
        <v>0.64321608040201</v>
      </c>
      <c r="T205" s="38" t="n">
        <f aca="false">IFERROR(Counts!I205/Counts!H205,"")</f>
        <v>0.224489795918367</v>
      </c>
      <c r="U205" s="38" t="n">
        <f aca="false">IFERROR(1-Counts!L205/Counts!K205,"")</f>
        <v>0.8671875</v>
      </c>
      <c r="V205" s="39" t="n">
        <f aca="false">IFERROR(Counts!AJ205/Counts!AI205,"")</f>
        <v>75.3938202247191</v>
      </c>
      <c r="W205" s="38" t="n">
        <f aca="false">IFERROR(Counts!AK205/Counts!AI205,"")</f>
        <v>0.601123595505618</v>
      </c>
      <c r="X205" s="40" t="n">
        <f aca="false">IFERROR(Counts!O205,"")</f>
        <v>7.995</v>
      </c>
      <c r="Y205" s="36" t="n">
        <f aca="false">IFERROR(INDEX('Season Counts'!$Y$2:$Y$740,$AF205)/INDEX('Season Counts'!$X$2:$X$740,$AF205),"")</f>
        <v>0.340664652567976</v>
      </c>
      <c r="Z205" s="37" t="n">
        <f aca="false">IFERROR(J205-Y205,"")</f>
        <v>0.0297134986925284</v>
      </c>
      <c r="AA205" s="38" t="n">
        <f aca="false">IFERROR(INDEX('Season Counts'!$K$2:$K$740,$AF205)/INDEX('Season Counts'!$J$2:$J$740,$AF205),"")</f>
        <v>0.297126839523476</v>
      </c>
      <c r="AB205" s="41" t="n">
        <f aca="false">IFERROR(R205-AA205,"")</f>
        <v>-0.0077651373958163</v>
      </c>
      <c r="AC205" s="39" t="n">
        <f aca="false">IFERROR(INDEX('Season Counts'!$AG$2:$AG$740,$AF205)/INDEX('Season Counts'!$AF$2:$AF$740,$AF205),"")</f>
        <v>75.5581351094196</v>
      </c>
      <c r="AD205" s="40" t="n">
        <f aca="false">IFERROR(V205-AC205,"")</f>
        <v>-0.164314884700502</v>
      </c>
      <c r="AE205" s="4" t="str">
        <f aca="false">IF(D205&lt;Guide!$C$21,"Low PA",IF(TRIM(IF(ISNUMBER(AD205),IF(N(AD205)&lt;=-Guide!$C$24,"▼ Bat Speed  ",IF(N(AD205)&gt;=Guide!$C$24,"▲ Bat Speed  ","")),"")&amp;IF(N(Z205)&gt;=Guide!$C$22,"▲ Contact  ","")&amp;IF(N(Z205)&lt;=-Guide!$C$22,"▼ Contact  ","")&amp;IF(N(AB205)&gt;=Guide!$C$23,"▲ Chase  ","")&amp;IF(N(AB205)&lt;=-Guide!$C$23,"▼ Chase  ",""))="","Stable",TRIM(IF(ISNUMBER(AD205),IF(N(AD205)&lt;=-Guide!$C$24,"▼ Bat Speed  ",IF(N(AD205)&gt;=Guide!$C$24,"▲ Bat Speed  ","")),"")&amp;IF(N(Z205)&gt;=Guide!$C$22,"▲ Contact  ","")&amp;IF(N(Z205)&lt;=-Guide!$C$22,"▼ Contact  ","")&amp;IF(N(AB205)&gt;=Guide!$C$23,"▲ Chase  ","")&amp;IF(N(AB205)&lt;=-Guide!$C$23,"▼ Chase  ",""))))</f>
        <v>Stable</v>
      </c>
      <c r="AF205" s="35" t="n">
        <f aca="false">MATCH(Counts!A205,'Season Counts'!$A$2:$A$740,0)</f>
        <v>56</v>
      </c>
    </row>
    <row r="206" customFormat="false" ht="15" hidden="false" customHeight="false" outlineLevel="0" collapsed="false">
      <c r="A206" s="34" t="str">
        <f aca="false">Counts!B206</f>
        <v>AZ</v>
      </c>
      <c r="B206" s="5" t="str">
        <f aca="false">Counts!C206</f>
        <v>Corbin Carroll</v>
      </c>
      <c r="C206" s="34" t="str">
        <f aca="false">Counts!F206</f>
        <v>Jun</v>
      </c>
      <c r="D206" s="35" t="n">
        <f aca="false">IFERROR(Counts!P206,"")</f>
        <v>114</v>
      </c>
      <c r="E206" s="36" t="n">
        <f aca="false">IFERROR(Counts!R206/Counts!Q206,"")</f>
        <v>0.242718446601942</v>
      </c>
      <c r="F206" s="36" t="n">
        <f aca="false">IFERROR((Counts!R206+Counts!V206+Counts!W206)/(Counts!Q206+Counts!V206+Counts!W206+Counts!X206),"")</f>
        <v>0.315789473684211</v>
      </c>
      <c r="G206" s="36" t="n">
        <f aca="false">IFERROR((Counts!R206+Counts!S206+2*Counts!T206+3*Counts!U206)/Counts!Q206,"")</f>
        <v>0.495145631067961</v>
      </c>
      <c r="H206" s="35" t="n">
        <f aca="false">IFERROR(Counts!U206,"")</f>
        <v>6</v>
      </c>
      <c r="I206" s="36" t="n">
        <f aca="false">IFERROR(Counts!Z206/Counts!AA206,"")</f>
        <v>0.351818181818182</v>
      </c>
      <c r="J206" s="36" t="n">
        <f aca="false">IFERROR(Counts!AB206/Counts!AA206,"")</f>
        <v>0.339336363636364</v>
      </c>
      <c r="K206" s="37" t="n">
        <f aca="false">IFERROR((Counts!AB206-Counts!Z206)/Counts!AA206,"")</f>
        <v>-0.0124818181818182</v>
      </c>
      <c r="L206" s="38" t="n">
        <f aca="false">IFERROR(Counts!Y206/Counts!P206,"")</f>
        <v>0.201754385964912</v>
      </c>
      <c r="M206" s="38" t="n">
        <f aca="false">IFERROR(Counts!V206/Counts!P206,"")</f>
        <v>0.0789473684210526</v>
      </c>
      <c r="N206" s="38" t="n">
        <f aca="false">IFERROR(Counts!AD206/Counts!AC206,"")</f>
        <v>0.1125</v>
      </c>
      <c r="O206" s="38" t="n">
        <f aca="false">IFERROR(Counts!AE206/Counts!AC206,"")</f>
        <v>0.4375</v>
      </c>
      <c r="P206" s="39" t="n">
        <f aca="false">IFERROR(Counts!AG206/Counts!AF206,"")</f>
        <v>91.9684210526316</v>
      </c>
      <c r="Q206" s="38" t="n">
        <f aca="false">IFERROR(Counts!AH206/Counts!AC206,"")</f>
        <v>0.275</v>
      </c>
      <c r="R206" s="38" t="n">
        <f aca="false">IFERROR(Counts!N206/Counts!M206,"")</f>
        <v>0.285067873303167</v>
      </c>
      <c r="S206" s="38" t="n">
        <f aca="false">IFERROR(Counts!K206/Counts!J206,"")</f>
        <v>0.726415094339623</v>
      </c>
      <c r="T206" s="38" t="n">
        <f aca="false">IFERROR(Counts!I206/Counts!H206,"")</f>
        <v>0.258064516129032</v>
      </c>
      <c r="U206" s="38" t="n">
        <f aca="false">IFERROR(1-Counts!L206/Counts!K206,"")</f>
        <v>0.75974025974026</v>
      </c>
      <c r="V206" s="39" t="n">
        <f aca="false">IFERROR(Counts!AJ206/Counts!AI206,"")</f>
        <v>76.1219387755102</v>
      </c>
      <c r="W206" s="38" t="n">
        <f aca="false">IFERROR(Counts!AK206/Counts!AI206,"")</f>
        <v>0.673469387755102</v>
      </c>
      <c r="X206" s="40" t="n">
        <f aca="false">IFERROR(Counts!O206,"")</f>
        <v>2.48</v>
      </c>
      <c r="Y206" s="36" t="n">
        <f aca="false">IFERROR(INDEX('Season Counts'!$Y$2:$Y$740,$AF206)/INDEX('Season Counts'!$X$2:$X$740,$AF206),"")</f>
        <v>0.340664652567976</v>
      </c>
      <c r="Z206" s="37" t="n">
        <f aca="false">IFERROR(J206-Y206,"")</f>
        <v>-0.00132828893161224</v>
      </c>
      <c r="AA206" s="38" t="n">
        <f aca="false">IFERROR(INDEX('Season Counts'!$K$2:$K$740,$AF206)/INDEX('Season Counts'!$J$2:$J$740,$AF206),"")</f>
        <v>0.297126839523476</v>
      </c>
      <c r="AB206" s="41" t="n">
        <f aca="false">IFERROR(R206-AA206,"")</f>
        <v>-0.0120589662203084</v>
      </c>
      <c r="AC206" s="39" t="n">
        <f aca="false">IFERROR(INDEX('Season Counts'!$AG$2:$AG$740,$AF206)/INDEX('Season Counts'!$AF$2:$AF$740,$AF206),"")</f>
        <v>75.5581351094196</v>
      </c>
      <c r="AD206" s="40" t="n">
        <f aca="false">IFERROR(V206-AC206,"")</f>
        <v>0.563803666090593</v>
      </c>
      <c r="AE206" s="4" t="str">
        <f aca="false">IF(D206&lt;Guide!$C$21,"Low PA",IF(TRIM(IF(ISNUMBER(AD206),IF(N(AD206)&lt;=-Guide!$C$24,"▼ Bat Speed  ",IF(N(AD206)&gt;=Guide!$C$24,"▲ Bat Speed  ","")),"")&amp;IF(N(Z206)&gt;=Guide!$C$22,"▲ Contact  ","")&amp;IF(N(Z206)&lt;=-Guide!$C$22,"▼ Contact  ","")&amp;IF(N(AB206)&gt;=Guide!$C$23,"▲ Chase  ","")&amp;IF(N(AB206)&lt;=-Guide!$C$23,"▼ Chase  ",""))="","Stable",TRIM(IF(ISNUMBER(AD206),IF(N(AD206)&lt;=-Guide!$C$24,"▼ Bat Speed  ",IF(N(AD206)&gt;=Guide!$C$24,"▲ Bat Speed  ","")),"")&amp;IF(N(Z206)&gt;=Guide!$C$22,"▲ Contact  ","")&amp;IF(N(Z206)&lt;=-Guide!$C$22,"▼ Contact  ","")&amp;IF(N(AB206)&gt;=Guide!$C$23,"▲ Chase  ","")&amp;IF(N(AB206)&lt;=-Guide!$C$23,"▼ Chase  ",""))))</f>
        <v>Stable</v>
      </c>
      <c r="AF206" s="35" t="n">
        <f aca="false">MATCH(Counts!A206,'Season Counts'!$A$2:$A$740,0)</f>
        <v>56</v>
      </c>
    </row>
    <row r="207" customFormat="false" ht="15" hidden="false" customHeight="false" outlineLevel="0" collapsed="false">
      <c r="A207" s="34" t="str">
        <f aca="false">Counts!B207</f>
        <v>AZ</v>
      </c>
      <c r="B207" s="5" t="str">
        <f aca="false">Counts!C207</f>
        <v>Corbin Carroll</v>
      </c>
      <c r="C207" s="34" t="str">
        <f aca="false">Counts!F207</f>
        <v>Jul</v>
      </c>
      <c r="D207" s="35" t="n">
        <f aca="false">IFERROR(Counts!P207,"")</f>
        <v>109</v>
      </c>
      <c r="E207" s="36" t="n">
        <f aca="false">IFERROR(Counts!R207/Counts!Q207,"")</f>
        <v>0.16304347826087</v>
      </c>
      <c r="F207" s="36" t="n">
        <f aca="false">IFERROR((Counts!R207+Counts!V207+Counts!W207)/(Counts!Q207+Counts!V207+Counts!W207+Counts!X207),"")</f>
        <v>0.284403669724771</v>
      </c>
      <c r="G207" s="36" t="n">
        <f aca="false">IFERROR((Counts!R207+Counts!S207+2*Counts!T207+3*Counts!U207)/Counts!Q207,"")</f>
        <v>0.326086956521739</v>
      </c>
      <c r="H207" s="35" t="n">
        <f aca="false">IFERROR(Counts!U207,"")</f>
        <v>2</v>
      </c>
      <c r="I207" s="36" t="n">
        <f aca="false">IFERROR(Counts!Z207/Counts!AA207,"")</f>
        <v>0.271759259259259</v>
      </c>
      <c r="J207" s="36" t="n">
        <f aca="false">IFERROR(Counts!AB207/Counts!AA207,"")</f>
        <v>0.314268518518519</v>
      </c>
      <c r="K207" s="37" t="n">
        <f aca="false">IFERROR((Counts!AB207-Counts!Z207)/Counts!AA207,"")</f>
        <v>0.0425092592592593</v>
      </c>
      <c r="L207" s="38" t="n">
        <f aca="false">IFERROR(Counts!Y207/Counts!P207,"")</f>
        <v>0.247706422018349</v>
      </c>
      <c r="M207" s="38" t="n">
        <f aca="false">IFERROR(Counts!V207/Counts!P207,"")</f>
        <v>0.128440366972477</v>
      </c>
      <c r="N207" s="38" t="n">
        <f aca="false">IFERROR(Counts!AD207/Counts!AC207,"")</f>
        <v>0.121212121212121</v>
      </c>
      <c r="O207" s="38" t="n">
        <f aca="false">IFERROR(Counts!AE207/Counts!AC207,"")</f>
        <v>0.545454545454545</v>
      </c>
      <c r="P207" s="39" t="n">
        <f aca="false">IFERROR(Counts!AG207/Counts!AF207,"")</f>
        <v>92.5863636363636</v>
      </c>
      <c r="Q207" s="38" t="n">
        <f aca="false">IFERROR(Counts!AH207/Counts!AC207,"")</f>
        <v>0.272727272727273</v>
      </c>
      <c r="R207" s="38" t="n">
        <f aca="false">IFERROR(Counts!N207/Counts!M207,"")</f>
        <v>0.268292682926829</v>
      </c>
      <c r="S207" s="38" t="n">
        <f aca="false">IFERROR(Counts!K207/Counts!J207,"")</f>
        <v>0.634146341463415</v>
      </c>
      <c r="T207" s="38" t="n">
        <f aca="false">IFERROR(Counts!I207/Counts!H207,"")</f>
        <v>0.229591836734694</v>
      </c>
      <c r="U207" s="38" t="n">
        <f aca="false">IFERROR(1-Counts!L207/Counts!K207,"")</f>
        <v>0.846153846153846</v>
      </c>
      <c r="V207" s="39" t="n">
        <f aca="false">IFERROR(Counts!AJ207/Counts!AI207,"")</f>
        <v>75.27</v>
      </c>
      <c r="W207" s="38" t="n">
        <f aca="false">IFERROR(Counts!AK207/Counts!AI207,"")</f>
        <v>0.544444444444444</v>
      </c>
      <c r="X207" s="40" t="n">
        <f aca="false">IFERROR(Counts!O207,"")</f>
        <v>-4.588</v>
      </c>
      <c r="Y207" s="36" t="n">
        <f aca="false">IFERROR(INDEX('Season Counts'!$Y$2:$Y$740,$AF207)/INDEX('Season Counts'!$X$2:$X$740,$AF207),"")</f>
        <v>0.340664652567976</v>
      </c>
      <c r="Z207" s="37" t="n">
        <f aca="false">IFERROR(J207-Y207,"")</f>
        <v>-0.0263961340494573</v>
      </c>
      <c r="AA207" s="38" t="n">
        <f aca="false">IFERROR(INDEX('Season Counts'!$K$2:$K$740,$AF207)/INDEX('Season Counts'!$J$2:$J$740,$AF207),"")</f>
        <v>0.297126839523476</v>
      </c>
      <c r="AB207" s="41" t="n">
        <f aca="false">IFERROR(R207-AA207,"")</f>
        <v>-0.0288341565966466</v>
      </c>
      <c r="AC207" s="39" t="n">
        <f aca="false">IFERROR(INDEX('Season Counts'!$AG$2:$AG$740,$AF207)/INDEX('Season Counts'!$AF$2:$AF$740,$AF207),"")</f>
        <v>75.5581351094196</v>
      </c>
      <c r="AD207" s="40" t="n">
        <f aca="false">IFERROR(V207-AC207,"")</f>
        <v>-0.288135109419613</v>
      </c>
      <c r="AE207" s="4" t="str">
        <f aca="false">IF(D207&lt;Guide!$C$21,"Low PA",IF(TRIM(IF(ISNUMBER(AD207),IF(N(AD207)&lt;=-Guide!$C$24,"▼ Bat Speed  ",IF(N(AD207)&gt;=Guide!$C$24,"▲ Bat Speed  ","")),"")&amp;IF(N(Z207)&gt;=Guide!$C$22,"▲ Contact  ","")&amp;IF(N(Z207)&lt;=-Guide!$C$22,"▼ Contact  ","")&amp;IF(N(AB207)&gt;=Guide!$C$23,"▲ Chase  ","")&amp;IF(N(AB207)&lt;=-Guide!$C$23,"▼ Chase  ",""))="","Stable",TRIM(IF(ISNUMBER(AD207),IF(N(AD207)&lt;=-Guide!$C$24,"▼ Bat Speed  ",IF(N(AD207)&gt;=Guide!$C$24,"▲ Bat Speed  ","")),"")&amp;IF(N(Z207)&gt;=Guide!$C$22,"▲ Contact  ","")&amp;IF(N(Z207)&lt;=-Guide!$C$22,"▼ Contact  ","")&amp;IF(N(AB207)&gt;=Guide!$C$23,"▲ Chase  ","")&amp;IF(N(AB207)&lt;=-Guide!$C$23,"▼ Chase  ",""))))</f>
        <v>Stable</v>
      </c>
      <c r="AF207" s="35" t="n">
        <f aca="false">MATCH(Counts!A207,'Season Counts'!$A$2:$A$740,0)</f>
        <v>56</v>
      </c>
    </row>
    <row r="208" customFormat="false" ht="15" hidden="false" customHeight="false" outlineLevel="0" collapsed="false">
      <c r="A208" s="34" t="str">
        <f aca="false">Counts!B208</f>
        <v>AZ</v>
      </c>
      <c r="B208" s="5" t="str">
        <f aca="false">Counts!C208</f>
        <v>Corbin Carroll</v>
      </c>
      <c r="C208" s="34" t="str">
        <f aca="false">Counts!F208</f>
        <v>Aug</v>
      </c>
      <c r="D208" s="35" t="n">
        <f aca="false">IFERROR(Counts!P208,"")</f>
        <v>127</v>
      </c>
      <c r="E208" s="36" t="n">
        <f aca="false">IFERROR(Counts!R208/Counts!Q208,"")</f>
        <v>0.233644859813084</v>
      </c>
      <c r="F208" s="36" t="n">
        <f aca="false">IFERROR((Counts!R208+Counts!V208+Counts!W208)/(Counts!Q208+Counts!V208+Counts!W208+Counts!X208),"")</f>
        <v>0.338582677165354</v>
      </c>
      <c r="G208" s="36" t="n">
        <f aca="false">IFERROR((Counts!R208+Counts!S208+2*Counts!T208+3*Counts!U208)/Counts!Q208,"")</f>
        <v>0.476635514018692</v>
      </c>
      <c r="H208" s="35" t="n">
        <f aca="false">IFERROR(Counts!U208,"")</f>
        <v>4</v>
      </c>
      <c r="I208" s="36" t="n">
        <f aca="false">IFERROR(Counts!Z208/Counts!AA208,"")</f>
        <v>0.346825396825397</v>
      </c>
      <c r="J208" s="36" t="n">
        <f aca="false">IFERROR(Counts!AB208/Counts!AA208,"")</f>
        <v>0.336428571428571</v>
      </c>
      <c r="K208" s="37" t="n">
        <f aca="false">IFERROR((Counts!AB208-Counts!Z208)/Counts!AA208,"")</f>
        <v>-0.0103968253968254</v>
      </c>
      <c r="L208" s="38" t="n">
        <f aca="false">IFERROR(Counts!Y208/Counts!P208,"")</f>
        <v>0.188976377952756</v>
      </c>
      <c r="M208" s="38" t="n">
        <f aca="false">IFERROR(Counts!V208/Counts!P208,"")</f>
        <v>0.125984251968504</v>
      </c>
      <c r="N208" s="38" t="n">
        <f aca="false">IFERROR(Counts!AD208/Counts!AC208,"")</f>
        <v>0.105882352941176</v>
      </c>
      <c r="O208" s="38" t="n">
        <f aca="false">IFERROR(Counts!AE208/Counts!AC208,"")</f>
        <v>0.435294117647059</v>
      </c>
      <c r="P208" s="39" t="n">
        <f aca="false">IFERROR(Counts!AG208/Counts!AF208,"")</f>
        <v>91.2152941176471</v>
      </c>
      <c r="Q208" s="38" t="n">
        <f aca="false">IFERROR(Counts!AH208/Counts!AC208,"")</f>
        <v>0.352941176470588</v>
      </c>
      <c r="R208" s="38" t="n">
        <f aca="false">IFERROR(Counts!N208/Counts!M208,"")</f>
        <v>0.278571428571429</v>
      </c>
      <c r="S208" s="38" t="n">
        <f aca="false">IFERROR(Counts!K208/Counts!J208,"")</f>
        <v>0.573991031390135</v>
      </c>
      <c r="T208" s="38" t="n">
        <f aca="false">IFERROR(Counts!I208/Counts!H208,"")</f>
        <v>0.20873786407767</v>
      </c>
      <c r="U208" s="38" t="n">
        <f aca="false">IFERROR(1-Counts!L208/Counts!K208,"")</f>
        <v>0.8359375</v>
      </c>
      <c r="V208" s="39" t="n">
        <f aca="false">IFERROR(Counts!AJ208/Counts!AI208,"")</f>
        <v>75.3977011494253</v>
      </c>
      <c r="W208" s="38" t="n">
        <f aca="false">IFERROR(Counts!AK208/Counts!AI208,"")</f>
        <v>0.557471264367816</v>
      </c>
      <c r="X208" s="40" t="n">
        <f aca="false">IFERROR(Counts!O208,"")</f>
        <v>2.085</v>
      </c>
      <c r="Y208" s="36" t="n">
        <f aca="false">IFERROR(INDEX('Season Counts'!$Y$2:$Y$740,$AF208)/INDEX('Season Counts'!$X$2:$X$740,$AF208),"")</f>
        <v>0.340664652567976</v>
      </c>
      <c r="Z208" s="37" t="n">
        <f aca="false">IFERROR(J208-Y208,"")</f>
        <v>-0.00423608113940444</v>
      </c>
      <c r="AA208" s="38" t="n">
        <f aca="false">IFERROR(INDEX('Season Counts'!$K$2:$K$740,$AF208)/INDEX('Season Counts'!$J$2:$J$740,$AF208),"")</f>
        <v>0.297126839523476</v>
      </c>
      <c r="AB208" s="41" t="n">
        <f aca="false">IFERROR(R208-AA208,"")</f>
        <v>-0.0185554109520473</v>
      </c>
      <c r="AC208" s="39" t="n">
        <f aca="false">IFERROR(INDEX('Season Counts'!$AG$2:$AG$740,$AF208)/INDEX('Season Counts'!$AF$2:$AF$740,$AF208),"")</f>
        <v>75.5581351094196</v>
      </c>
      <c r="AD208" s="40" t="n">
        <f aca="false">IFERROR(V208-AC208,"")</f>
        <v>-0.160433959994322</v>
      </c>
      <c r="AE208" s="4" t="str">
        <f aca="false">IF(D208&lt;Guide!$C$21,"Low PA",IF(TRIM(IF(ISNUMBER(AD208),IF(N(AD208)&lt;=-Guide!$C$24,"▼ Bat Speed  ",IF(N(AD208)&gt;=Guide!$C$24,"▲ Bat Speed  ","")),"")&amp;IF(N(Z208)&gt;=Guide!$C$22,"▲ Contact  ","")&amp;IF(N(Z208)&lt;=-Guide!$C$22,"▼ Contact  ","")&amp;IF(N(AB208)&gt;=Guide!$C$23,"▲ Chase  ","")&amp;IF(N(AB208)&lt;=-Guide!$C$23,"▼ Chase  ",""))="","Stable",TRIM(IF(ISNUMBER(AD208),IF(N(AD208)&lt;=-Guide!$C$24,"▼ Bat Speed  ",IF(N(AD208)&gt;=Guide!$C$24,"▲ Bat Speed  ","")),"")&amp;IF(N(Z208)&gt;=Guide!$C$22,"▲ Contact  ","")&amp;IF(N(Z208)&lt;=-Guide!$C$22,"▼ Contact  ","")&amp;IF(N(AB208)&gt;=Guide!$C$23,"▲ Chase  ","")&amp;IF(N(AB208)&lt;=-Guide!$C$23,"▼ Chase  ",""))))</f>
        <v>Stable</v>
      </c>
      <c r="AF208" s="35" t="n">
        <f aca="false">MATCH(Counts!A208,'Season Counts'!$A$2:$A$740,0)</f>
        <v>56</v>
      </c>
    </row>
    <row r="209" customFormat="false" ht="15" hidden="false" customHeight="false" outlineLevel="0" collapsed="false">
      <c r="A209" s="34" t="str">
        <f aca="false">Counts!B209</f>
        <v>AZ</v>
      </c>
      <c r="B209" s="5" t="str">
        <f aca="false">Counts!C209</f>
        <v>Corbin Carroll</v>
      </c>
      <c r="C209" s="34" t="str">
        <f aca="false">Counts!F209</f>
        <v>Sep</v>
      </c>
      <c r="D209" s="35" t="n">
        <f aca="false">IFERROR(Counts!P209,"")</f>
        <v>85</v>
      </c>
      <c r="E209" s="36" t="n">
        <f aca="false">IFERROR(Counts!R209/Counts!Q209,"")</f>
        <v>0.205128205128205</v>
      </c>
      <c r="F209" s="36" t="n">
        <f aca="false">IFERROR((Counts!R209+Counts!V209+Counts!W209)/(Counts!Q209+Counts!V209+Counts!W209+Counts!X209),"")</f>
        <v>0.235294117647059</v>
      </c>
      <c r="G209" s="36" t="n">
        <f aca="false">IFERROR((Counts!R209+Counts!S209+2*Counts!T209+3*Counts!U209)/Counts!Q209,"")</f>
        <v>0.41025641025641</v>
      </c>
      <c r="H209" s="35" t="n">
        <f aca="false">IFERROR(Counts!U209,"")</f>
        <v>3</v>
      </c>
      <c r="I209" s="36" t="n">
        <f aca="false">IFERROR(Counts!Z209/Counts!AA209,"")</f>
        <v>0.268072289156627</v>
      </c>
      <c r="J209" s="36" t="n">
        <f aca="false">IFERROR(Counts!AB209/Counts!AA209,"")</f>
        <v>0.306144578313253</v>
      </c>
      <c r="K209" s="37" t="n">
        <f aca="false">IFERROR((Counts!AB209-Counts!Z209)/Counts!AA209,"")</f>
        <v>0.0380722891566265</v>
      </c>
      <c r="L209" s="38" t="n">
        <f aca="false">IFERROR(Counts!Y209/Counts!P209,"")</f>
        <v>0.282352941176471</v>
      </c>
      <c r="M209" s="38" t="n">
        <f aca="false">IFERROR(Counts!V209/Counts!P209,"")</f>
        <v>0.0470588235294118</v>
      </c>
      <c r="N209" s="38" t="n">
        <f aca="false">IFERROR(Counts!AD209/Counts!AC209,"")</f>
        <v>0.140350877192982</v>
      </c>
      <c r="O209" s="38" t="n">
        <f aca="false">IFERROR(Counts!AE209/Counts!AC209,"")</f>
        <v>0.473684210526316</v>
      </c>
      <c r="P209" s="39" t="n">
        <f aca="false">IFERROR(Counts!AG209/Counts!AF209,"")</f>
        <v>91.9089285714286</v>
      </c>
      <c r="Q209" s="38" t="n">
        <f aca="false">IFERROR(Counts!AH209/Counts!AC209,"")</f>
        <v>0.280701754385965</v>
      </c>
      <c r="R209" s="38" t="n">
        <f aca="false">IFERROR(Counts!N209/Counts!M209,"")</f>
        <v>0.347305389221557</v>
      </c>
      <c r="S209" s="38" t="n">
        <f aca="false">IFERROR(Counts!K209/Counts!J209,"")</f>
        <v>0.70625</v>
      </c>
      <c r="T209" s="38" t="n">
        <f aca="false">IFERROR(Counts!I209/Counts!H209,"")</f>
        <v>0.239766081871345</v>
      </c>
      <c r="U209" s="38" t="n">
        <f aca="false">IFERROR(1-Counts!L209/Counts!K209,"")</f>
        <v>0.831858407079646</v>
      </c>
      <c r="V209" s="39" t="n">
        <f aca="false">IFERROR(Counts!AJ209/Counts!AI209,"")</f>
        <v>75.9314102564103</v>
      </c>
      <c r="W209" s="38" t="n">
        <f aca="false">IFERROR(Counts!AK209/Counts!AI209,"")</f>
        <v>0.602564102564103</v>
      </c>
      <c r="X209" s="40" t="n">
        <f aca="false">IFERROR(Counts!O209,"")</f>
        <v>-2.088</v>
      </c>
      <c r="Y209" s="36" t="n">
        <f aca="false">IFERROR(INDEX('Season Counts'!$Y$2:$Y$740,$AF209)/INDEX('Season Counts'!$X$2:$X$740,$AF209),"")</f>
        <v>0.340664652567976</v>
      </c>
      <c r="Z209" s="37" t="n">
        <f aca="false">IFERROR(J209-Y209,"")</f>
        <v>-0.0345200742547228</v>
      </c>
      <c r="AA209" s="38" t="n">
        <f aca="false">IFERROR(INDEX('Season Counts'!$K$2:$K$740,$AF209)/INDEX('Season Counts'!$J$2:$J$740,$AF209),"")</f>
        <v>0.297126839523476</v>
      </c>
      <c r="AB209" s="41" t="n">
        <f aca="false">IFERROR(R209-AA209,"")</f>
        <v>0.0501785496980811</v>
      </c>
      <c r="AC209" s="39" t="n">
        <f aca="false">IFERROR(INDEX('Season Counts'!$AG$2:$AG$740,$AF209)/INDEX('Season Counts'!$AF$2:$AF$740,$AF209),"")</f>
        <v>75.5581351094196</v>
      </c>
      <c r="AD209" s="40" t="n">
        <f aca="false">IFERROR(V209-AC209,"")</f>
        <v>0.373275146990636</v>
      </c>
      <c r="AE209" s="4" t="str">
        <f aca="false">IF(D209&lt;Guide!$C$21,"Low PA",IF(TRIM(IF(ISNUMBER(AD209),IF(N(AD209)&lt;=-Guide!$C$24,"▼ Bat Speed  ",IF(N(AD209)&gt;=Guide!$C$24,"▲ Bat Speed  ","")),"")&amp;IF(N(Z209)&gt;=Guide!$C$22,"▲ Contact  ","")&amp;IF(N(Z209)&lt;=-Guide!$C$22,"▼ Contact  ","")&amp;IF(N(AB209)&gt;=Guide!$C$23,"▲ Chase  ","")&amp;IF(N(AB209)&lt;=-Guide!$C$23,"▼ Chase  ",""))="","Stable",TRIM(IF(ISNUMBER(AD209),IF(N(AD209)&lt;=-Guide!$C$24,"▼ Bat Speed  ",IF(N(AD209)&gt;=Guide!$C$24,"▲ Bat Speed  ","")),"")&amp;IF(N(Z209)&gt;=Guide!$C$22,"▲ Contact  ","")&amp;IF(N(Z209)&lt;=-Guide!$C$22,"▼ Contact  ","")&amp;IF(N(AB209)&gt;=Guide!$C$23,"▲ Chase  ","")&amp;IF(N(AB209)&lt;=-Guide!$C$23,"▼ Chase  ",""))))</f>
        <v>▲ Chase</v>
      </c>
      <c r="AF209" s="35" t="n">
        <f aca="false">MATCH(Counts!A209,'Season Counts'!$A$2:$A$740,0)</f>
        <v>56</v>
      </c>
    </row>
    <row r="210" customFormat="false" ht="15" hidden="false" customHeight="false" outlineLevel="0" collapsed="false">
      <c r="A210" s="34" t="str">
        <f aca="false">Counts!B210</f>
        <v>AZ</v>
      </c>
      <c r="B210" s="5" t="str">
        <f aca="false">Counts!C210</f>
        <v>Ketel Marte</v>
      </c>
      <c r="C210" s="34" t="str">
        <f aca="false">Counts!F210</f>
        <v>Mar-Apr</v>
      </c>
      <c r="D210" s="35" t="n">
        <f aca="false">IFERROR(Counts!P210,"")</f>
        <v>126</v>
      </c>
      <c r="E210" s="36" t="n">
        <f aca="false">IFERROR(Counts!R210/Counts!Q210,"")</f>
        <v>0.232758620689655</v>
      </c>
      <c r="F210" s="36" t="n">
        <f aca="false">IFERROR((Counts!R210+Counts!V210+Counts!W210)/(Counts!Q210+Counts!V210+Counts!W210+Counts!X210),"")</f>
        <v>0.293650793650794</v>
      </c>
      <c r="G210" s="36" t="n">
        <f aca="false">IFERROR((Counts!R210+Counts!S210+2*Counts!T210+3*Counts!U210)/Counts!Q210,"")</f>
        <v>0.387931034482759</v>
      </c>
      <c r="H210" s="35" t="n">
        <f aca="false">IFERROR(Counts!U210,"")</f>
        <v>5</v>
      </c>
      <c r="I210" s="36" t="n">
        <f aca="false">IFERROR(Counts!Z210/Counts!AA210,"")</f>
        <v>0.300396825396825</v>
      </c>
      <c r="J210" s="36" t="n">
        <f aca="false">IFERROR(Counts!AB210/Counts!AA210,"")</f>
        <v>0.368595238095238</v>
      </c>
      <c r="K210" s="37" t="n">
        <f aca="false">IFERROR((Counts!AB210-Counts!Z210)/Counts!AA210,"")</f>
        <v>0.0681984126984127</v>
      </c>
      <c r="L210" s="38" t="n">
        <f aca="false">IFERROR(Counts!Y210/Counts!P210,"")</f>
        <v>0.182539682539683</v>
      </c>
      <c r="M210" s="38" t="n">
        <f aca="false">IFERROR(Counts!V210/Counts!P210,"")</f>
        <v>0.0793650793650794</v>
      </c>
      <c r="N210" s="38" t="n">
        <f aca="false">IFERROR(Counts!AD210/Counts!AC210,"")</f>
        <v>0.0967741935483871</v>
      </c>
      <c r="O210" s="38" t="n">
        <f aca="false">IFERROR(Counts!AE210/Counts!AC210,"")</f>
        <v>0.483870967741936</v>
      </c>
      <c r="P210" s="39" t="n">
        <f aca="false">IFERROR(Counts!AG210/Counts!AF210,"")</f>
        <v>92.0290322580645</v>
      </c>
      <c r="Q210" s="38" t="n">
        <f aca="false">IFERROR(Counts!AH210/Counts!AC210,"")</f>
        <v>0.354838709677419</v>
      </c>
      <c r="R210" s="38" t="n">
        <f aca="false">IFERROR(Counts!N210/Counts!M210,"")</f>
        <v>0.33596837944664</v>
      </c>
      <c r="S210" s="38" t="n">
        <f aca="false">IFERROR(Counts!K210/Counts!J210,"")</f>
        <v>0.678899082568807</v>
      </c>
      <c r="T210" s="38" t="n">
        <f aca="false">IFERROR(Counts!I210/Counts!H210,"")</f>
        <v>0.227467811158798</v>
      </c>
      <c r="U210" s="38" t="n">
        <f aca="false">IFERROR(1-Counts!L210/Counts!K210,"")</f>
        <v>0.878378378378378</v>
      </c>
      <c r="V210" s="39" t="n">
        <f aca="false">IFERROR(Counts!AJ210/Counts!AI210,"")</f>
        <v>74.472192513369</v>
      </c>
      <c r="W210" s="38" t="n">
        <f aca="false">IFERROR(Counts!AK210/Counts!AI210,"")</f>
        <v>0.433155080213904</v>
      </c>
      <c r="X210" s="40" t="n">
        <f aca="false">IFERROR(Counts!O210,"")</f>
        <v>-2.561</v>
      </c>
      <c r="Y210" s="36" t="n">
        <f aca="false">IFERROR(INDEX('Season Counts'!$Y$2:$Y$740,$AF210)/INDEX('Season Counts'!$X$2:$X$740,$AF210),"")</f>
        <v>0.348602272727273</v>
      </c>
      <c r="Z210" s="37" t="n">
        <f aca="false">IFERROR(J210-Y210,"")</f>
        <v>0.0199929653679654</v>
      </c>
      <c r="AA210" s="38" t="n">
        <f aca="false">IFERROR(INDEX('Season Counts'!$K$2:$K$740,$AF210)/INDEX('Season Counts'!$J$2:$J$740,$AF210),"")</f>
        <v>0.315045719035744</v>
      </c>
      <c r="AB210" s="41" t="n">
        <f aca="false">IFERROR(R210-AA210,"")</f>
        <v>0.0209226604108964</v>
      </c>
      <c r="AC210" s="39" t="n">
        <f aca="false">IFERROR(INDEX('Season Counts'!$AG$2:$AG$740,$AF210)/INDEX('Season Counts'!$AF$2:$AF$740,$AF210),"")</f>
        <v>74.8745322245322</v>
      </c>
      <c r="AD210" s="40" t="n">
        <f aca="false">IFERROR(V210-AC210,"")</f>
        <v>-0.402339711163251</v>
      </c>
      <c r="AE210" s="4" t="str">
        <f aca="false">IF(D210&lt;Guide!$C$21,"Low PA",IF(TRIM(IF(ISNUMBER(AD210),IF(N(AD210)&lt;=-Guide!$C$24,"▼ Bat Speed  ",IF(N(AD210)&gt;=Guide!$C$24,"▲ Bat Speed  ","")),"")&amp;IF(N(Z210)&gt;=Guide!$C$22,"▲ Contact  ","")&amp;IF(N(Z210)&lt;=-Guide!$C$22,"▼ Contact  ","")&amp;IF(N(AB210)&gt;=Guide!$C$23,"▲ Chase  ","")&amp;IF(N(AB210)&lt;=-Guide!$C$23,"▼ Chase  ",""))="","Stable",TRIM(IF(ISNUMBER(AD210),IF(N(AD210)&lt;=-Guide!$C$24,"▼ Bat Speed  ",IF(N(AD210)&gt;=Guide!$C$24,"▲ Bat Speed  ","")),"")&amp;IF(N(Z210)&gt;=Guide!$C$22,"▲ Contact  ","")&amp;IF(N(Z210)&lt;=-Guide!$C$22,"▼ Contact  ","")&amp;IF(N(AB210)&gt;=Guide!$C$23,"▲ Chase  ","")&amp;IF(N(AB210)&lt;=-Guide!$C$23,"▼ Chase  ",""))))</f>
        <v>Stable</v>
      </c>
      <c r="AF210" s="35" t="n">
        <f aca="false">MATCH(Counts!A210,'Season Counts'!$A$2:$A$740,0)</f>
        <v>57</v>
      </c>
    </row>
    <row r="211" customFormat="false" ht="15" hidden="false" customHeight="false" outlineLevel="0" collapsed="false">
      <c r="A211" s="34" t="str">
        <f aca="false">Counts!B211</f>
        <v>AZ</v>
      </c>
      <c r="B211" s="5" t="str">
        <f aca="false">Counts!C211</f>
        <v>Ketel Marte</v>
      </c>
      <c r="C211" s="34" t="str">
        <f aca="false">Counts!F211</f>
        <v>May</v>
      </c>
      <c r="D211" s="35" t="n">
        <f aca="false">IFERROR(Counts!P211,"")</f>
        <v>116</v>
      </c>
      <c r="E211" s="36" t="n">
        <f aca="false">IFERROR(Counts!R211/Counts!Q211,"")</f>
        <v>0.295238095238095</v>
      </c>
      <c r="F211" s="36" t="n">
        <f aca="false">IFERROR((Counts!R211+Counts!V211+Counts!W211)/(Counts!Q211+Counts!V211+Counts!W211+Counts!X211),"")</f>
        <v>0.344827586206897</v>
      </c>
      <c r="G211" s="36" t="n">
        <f aca="false">IFERROR((Counts!R211+Counts!S211+2*Counts!T211+3*Counts!U211)/Counts!Q211,"")</f>
        <v>0.523809523809524</v>
      </c>
      <c r="H211" s="35" t="n">
        <f aca="false">IFERROR(Counts!U211,"")</f>
        <v>4</v>
      </c>
      <c r="I211" s="36" t="n">
        <f aca="false">IFERROR(Counts!Z211/Counts!AA211,"")</f>
        <v>0.368965517241379</v>
      </c>
      <c r="J211" s="36" t="n">
        <f aca="false">IFERROR(Counts!AB211/Counts!AA211,"")</f>
        <v>0.381637931034483</v>
      </c>
      <c r="K211" s="37" t="n">
        <f aca="false">IFERROR((Counts!AB211-Counts!Z211)/Counts!AA211,"")</f>
        <v>0.0126724137931035</v>
      </c>
      <c r="L211" s="38" t="n">
        <f aca="false">IFERROR(Counts!Y211/Counts!P211,"")</f>
        <v>0.112068965517241</v>
      </c>
      <c r="M211" s="38" t="n">
        <f aca="false">IFERROR(Counts!V211/Counts!P211,"")</f>
        <v>0.0775862068965517</v>
      </c>
      <c r="N211" s="38" t="n">
        <f aca="false">IFERROR(Counts!AD211/Counts!AC211,"")</f>
        <v>0.117021276595745</v>
      </c>
      <c r="O211" s="38" t="n">
        <f aca="false">IFERROR(Counts!AE211/Counts!AC211,"")</f>
        <v>0.404255319148936</v>
      </c>
      <c r="P211" s="39" t="n">
        <f aca="false">IFERROR(Counts!AG211/Counts!AF211,"")</f>
        <v>88.2521276595745</v>
      </c>
      <c r="Q211" s="38" t="n">
        <f aca="false">IFERROR(Counts!AH211/Counts!AC211,"")</f>
        <v>0.329787234042553</v>
      </c>
      <c r="R211" s="38" t="n">
        <f aca="false">IFERROR(Counts!N211/Counts!M211,"")</f>
        <v>0.34703196347032</v>
      </c>
      <c r="S211" s="38" t="n">
        <f aca="false">IFERROR(Counts!K211/Counts!J211,"")</f>
        <v>0.64021164021164</v>
      </c>
      <c r="T211" s="38" t="n">
        <f aca="false">IFERROR(Counts!I211/Counts!H211,"")</f>
        <v>0.16751269035533</v>
      </c>
      <c r="U211" s="38" t="n">
        <f aca="false">IFERROR(1-Counts!L211/Counts!K211,"")</f>
        <v>0.942148760330579</v>
      </c>
      <c r="V211" s="39" t="n">
        <f aca="false">IFERROR(Counts!AJ211/Counts!AI211,"")</f>
        <v>74.3170454545455</v>
      </c>
      <c r="W211" s="38" t="n">
        <f aca="false">IFERROR(Counts!AK211/Counts!AI211,"")</f>
        <v>0.431818181818182</v>
      </c>
      <c r="X211" s="40" t="n">
        <f aca="false">IFERROR(Counts!O211,"")</f>
        <v>4.824</v>
      </c>
      <c r="Y211" s="36" t="n">
        <f aca="false">IFERROR(INDEX('Season Counts'!$Y$2:$Y$740,$AF211)/INDEX('Season Counts'!$X$2:$X$740,$AF211),"")</f>
        <v>0.348602272727273</v>
      </c>
      <c r="Z211" s="37" t="n">
        <f aca="false">IFERROR(J211-Y211,"")</f>
        <v>0.0330356583072101</v>
      </c>
      <c r="AA211" s="38" t="n">
        <f aca="false">IFERROR(INDEX('Season Counts'!$K$2:$K$740,$AF211)/INDEX('Season Counts'!$J$2:$J$740,$AF211),"")</f>
        <v>0.315045719035744</v>
      </c>
      <c r="AB211" s="41" t="n">
        <f aca="false">IFERROR(R211-AA211,"")</f>
        <v>0.0319862444345757</v>
      </c>
      <c r="AC211" s="39" t="n">
        <f aca="false">IFERROR(INDEX('Season Counts'!$AG$2:$AG$740,$AF211)/INDEX('Season Counts'!$AF$2:$AF$740,$AF211),"")</f>
        <v>74.8745322245322</v>
      </c>
      <c r="AD211" s="40" t="n">
        <f aca="false">IFERROR(V211-AC211,"")</f>
        <v>-0.557486769986781</v>
      </c>
      <c r="AE211" s="4" t="str">
        <f aca="false">IF(D211&lt;Guide!$C$21,"Low PA",IF(TRIM(IF(ISNUMBER(AD211),IF(N(AD211)&lt;=-Guide!$C$24,"▼ Bat Speed  ",IF(N(AD211)&gt;=Guide!$C$24,"▲ Bat Speed  ","")),"")&amp;IF(N(Z211)&gt;=Guide!$C$22,"▲ Contact  ","")&amp;IF(N(Z211)&lt;=-Guide!$C$22,"▼ Contact  ","")&amp;IF(N(AB211)&gt;=Guide!$C$23,"▲ Chase  ","")&amp;IF(N(AB211)&lt;=-Guide!$C$23,"▼ Chase  ",""))="","Stable",TRIM(IF(ISNUMBER(AD211),IF(N(AD211)&lt;=-Guide!$C$24,"▼ Bat Speed  ",IF(N(AD211)&gt;=Guide!$C$24,"▲ Bat Speed  ","")),"")&amp;IF(N(Z211)&gt;=Guide!$C$22,"▲ Contact  ","")&amp;IF(N(Z211)&lt;=-Guide!$C$22,"▼ Contact  ","")&amp;IF(N(AB211)&gt;=Guide!$C$23,"▲ Chase  ","")&amp;IF(N(AB211)&lt;=-Guide!$C$23,"▼ Chase  ",""))))</f>
        <v>Stable</v>
      </c>
      <c r="AF211" s="35" t="n">
        <f aca="false">MATCH(Counts!A211,'Season Counts'!$A$2:$A$740,0)</f>
        <v>57</v>
      </c>
    </row>
    <row r="212" customFormat="false" ht="15" hidden="false" customHeight="false" outlineLevel="0" collapsed="false">
      <c r="A212" s="34" t="str">
        <f aca="false">Counts!B212</f>
        <v>AZ</v>
      </c>
      <c r="B212" s="5" t="str">
        <f aca="false">Counts!C212</f>
        <v>Ketel Marte</v>
      </c>
      <c r="C212" s="34" t="str">
        <f aca="false">Counts!F212</f>
        <v>Jun</v>
      </c>
      <c r="D212" s="35" t="n">
        <f aca="false">IFERROR(Counts!P212,"")</f>
        <v>114</v>
      </c>
      <c r="E212" s="36" t="n">
        <f aca="false">IFERROR(Counts!R212/Counts!Q212,"")</f>
        <v>0.269230769230769</v>
      </c>
      <c r="F212" s="36" t="n">
        <f aca="false">IFERROR((Counts!R212+Counts!V212+Counts!W212)/(Counts!Q212+Counts!V212+Counts!W212+Counts!X212),"")</f>
        <v>0.324561403508772</v>
      </c>
      <c r="G212" s="36" t="n">
        <f aca="false">IFERROR((Counts!R212+Counts!S212+2*Counts!T212+3*Counts!U212)/Counts!Q212,"")</f>
        <v>0.557692307692308</v>
      </c>
      <c r="H212" s="35" t="n">
        <f aca="false">IFERROR(Counts!U212,"")</f>
        <v>8</v>
      </c>
      <c r="I212" s="36" t="n">
        <f aca="false">IFERROR(Counts!Z212/Counts!AA212,"")</f>
        <v>0.381981981981982</v>
      </c>
      <c r="J212" s="36" t="n">
        <f aca="false">IFERROR(Counts!AB212/Counts!AA212,"")</f>
        <v>0.387342342342342</v>
      </c>
      <c r="K212" s="37" t="n">
        <f aca="false">IFERROR((Counts!AB212-Counts!Z212)/Counts!AA212,"")</f>
        <v>0.00536036036036035</v>
      </c>
      <c r="L212" s="38" t="n">
        <f aca="false">IFERROR(Counts!Y212/Counts!P212,"")</f>
        <v>0.105263157894737</v>
      </c>
      <c r="M212" s="38" t="n">
        <f aca="false">IFERROR(Counts!V212/Counts!P212,"")</f>
        <v>0.0614035087719298</v>
      </c>
      <c r="N212" s="38" t="n">
        <f aca="false">IFERROR(Counts!AD212/Counts!AC212,"")</f>
        <v>0.129032258064516</v>
      </c>
      <c r="O212" s="38" t="n">
        <f aca="false">IFERROR(Counts!AE212/Counts!AC212,"")</f>
        <v>0.505376344086022</v>
      </c>
      <c r="P212" s="39" t="n">
        <f aca="false">IFERROR(Counts!AG212/Counts!AF212,"")</f>
        <v>92.9011111111111</v>
      </c>
      <c r="Q212" s="38" t="n">
        <f aca="false">IFERROR(Counts!AH212/Counts!AC212,"")</f>
        <v>0.344086021505376</v>
      </c>
      <c r="R212" s="38" t="n">
        <f aca="false">IFERROR(Counts!N212/Counts!M212,"")</f>
        <v>0.25</v>
      </c>
      <c r="S212" s="38" t="n">
        <f aca="false">IFERROR(Counts!K212/Counts!J212,"")</f>
        <v>0.717171717171717</v>
      </c>
      <c r="T212" s="38" t="n">
        <f aca="false">IFERROR(Counts!I212/Counts!H212,"")</f>
        <v>0.16580310880829</v>
      </c>
      <c r="U212" s="38" t="n">
        <f aca="false">IFERROR(1-Counts!L212/Counts!K212,"")</f>
        <v>0.901408450704225</v>
      </c>
      <c r="V212" s="39" t="n">
        <f aca="false">IFERROR(Counts!AJ212/Counts!AI212,"")</f>
        <v>75.3102857142857</v>
      </c>
      <c r="W212" s="38" t="n">
        <f aca="false">IFERROR(Counts!AK212/Counts!AI212,"")</f>
        <v>0.525714285714286</v>
      </c>
      <c r="X212" s="40" t="n">
        <f aca="false">IFERROR(Counts!O212,"")</f>
        <v>7.295</v>
      </c>
      <c r="Y212" s="36" t="n">
        <f aca="false">IFERROR(INDEX('Season Counts'!$Y$2:$Y$740,$AF212)/INDEX('Season Counts'!$X$2:$X$740,$AF212),"")</f>
        <v>0.348602272727273</v>
      </c>
      <c r="Z212" s="37" t="n">
        <f aca="false">IFERROR(J212-Y212,"")</f>
        <v>0.0387400696150696</v>
      </c>
      <c r="AA212" s="38" t="n">
        <f aca="false">IFERROR(INDEX('Season Counts'!$K$2:$K$740,$AF212)/INDEX('Season Counts'!$J$2:$J$740,$AF212),"")</f>
        <v>0.315045719035744</v>
      </c>
      <c r="AB212" s="41" t="n">
        <f aca="false">IFERROR(R212-AA212,"")</f>
        <v>-0.065045719035744</v>
      </c>
      <c r="AC212" s="39" t="n">
        <f aca="false">IFERROR(INDEX('Season Counts'!$AG$2:$AG$740,$AF212)/INDEX('Season Counts'!$AF$2:$AF$740,$AF212),"")</f>
        <v>74.8745322245322</v>
      </c>
      <c r="AD212" s="40" t="n">
        <f aca="false">IFERROR(V212-AC212,"")</f>
        <v>0.435753489753481</v>
      </c>
      <c r="AE212" s="4" t="str">
        <f aca="false">IF(D212&lt;Guide!$C$21,"Low PA",IF(TRIM(IF(ISNUMBER(AD212),IF(N(AD212)&lt;=-Guide!$C$24,"▼ Bat Speed  ",IF(N(AD212)&gt;=Guide!$C$24,"▲ Bat Speed  ","")),"")&amp;IF(N(Z212)&gt;=Guide!$C$22,"▲ Contact  ","")&amp;IF(N(Z212)&lt;=-Guide!$C$22,"▼ Contact  ","")&amp;IF(N(AB212)&gt;=Guide!$C$23,"▲ Chase  ","")&amp;IF(N(AB212)&lt;=-Guide!$C$23,"▼ Chase  ",""))="","Stable",TRIM(IF(ISNUMBER(AD212),IF(N(AD212)&lt;=-Guide!$C$24,"▼ Bat Speed  ",IF(N(AD212)&gt;=Guide!$C$24,"▲ Bat Speed  ","")),"")&amp;IF(N(Z212)&gt;=Guide!$C$22,"▲ Contact  ","")&amp;IF(N(Z212)&lt;=-Guide!$C$22,"▼ Contact  ","")&amp;IF(N(AB212)&gt;=Guide!$C$23,"▲ Chase  ","")&amp;IF(N(AB212)&lt;=-Guide!$C$23,"▼ Chase  ",""))))</f>
        <v>▼ Chase</v>
      </c>
      <c r="AF212" s="35" t="n">
        <f aca="false">MATCH(Counts!A212,'Season Counts'!$A$2:$A$740,0)</f>
        <v>57</v>
      </c>
    </row>
    <row r="213" customFormat="false" ht="15" hidden="false" customHeight="false" outlineLevel="0" collapsed="false">
      <c r="A213" s="34" t="str">
        <f aca="false">Counts!B213</f>
        <v>AZ</v>
      </c>
      <c r="B213" s="5" t="str">
        <f aca="false">Counts!C213</f>
        <v>Ketel Marte</v>
      </c>
      <c r="C213" s="34" t="str">
        <f aca="false">Counts!F213</f>
        <v>Jul</v>
      </c>
      <c r="D213" s="35" t="n">
        <f aca="false">IFERROR(Counts!P213,"")</f>
        <v>109</v>
      </c>
      <c r="E213" s="36" t="n">
        <f aca="false">IFERROR(Counts!R213/Counts!Q213,"")</f>
        <v>0.217821782178218</v>
      </c>
      <c r="F213" s="36" t="n">
        <f aca="false">IFERROR((Counts!R213+Counts!V213+Counts!W213)/(Counts!Q213+Counts!V213+Counts!W213+Counts!X213),"")</f>
        <v>0.26605504587156</v>
      </c>
      <c r="G213" s="36" t="n">
        <f aca="false">IFERROR((Counts!R213+Counts!S213+2*Counts!T213+3*Counts!U213)/Counts!Q213,"")</f>
        <v>0.336633663366337</v>
      </c>
      <c r="H213" s="35" t="n">
        <f aca="false">IFERROR(Counts!U213,"")</f>
        <v>2</v>
      </c>
      <c r="I213" s="36" t="n">
        <f aca="false">IFERROR(Counts!Z213/Counts!AA213,"")</f>
        <v>0.257943925233645</v>
      </c>
      <c r="J213" s="36" t="n">
        <f aca="false">IFERROR(Counts!AB213/Counts!AA213,"")</f>
        <v>0.27007476635514</v>
      </c>
      <c r="K213" s="37" t="n">
        <f aca="false">IFERROR((Counts!AB213-Counts!Z213)/Counts!AA213,"")</f>
        <v>0.0121308411214953</v>
      </c>
      <c r="L213" s="38" t="n">
        <f aca="false">IFERROR(Counts!Y213/Counts!P213,"")</f>
        <v>0.192660550458716</v>
      </c>
      <c r="M213" s="38" t="n">
        <f aca="false">IFERROR(Counts!V213/Counts!P213,"")</f>
        <v>0.055045871559633</v>
      </c>
      <c r="N213" s="38" t="n">
        <f aca="false">IFERROR(Counts!AD213/Counts!AC213,"")</f>
        <v>0.0617283950617284</v>
      </c>
      <c r="O213" s="38" t="n">
        <f aca="false">IFERROR(Counts!AE213/Counts!AC213,"")</f>
        <v>0.333333333333333</v>
      </c>
      <c r="P213" s="39" t="n">
        <f aca="false">IFERROR(Counts!AG213/Counts!AF213,"")</f>
        <v>87.5160493827161</v>
      </c>
      <c r="Q213" s="38" t="n">
        <f aca="false">IFERROR(Counts!AH213/Counts!AC213,"")</f>
        <v>0.320987654320988</v>
      </c>
      <c r="R213" s="38" t="n">
        <f aca="false">IFERROR(Counts!N213/Counts!M213,"")</f>
        <v>0.334883720930233</v>
      </c>
      <c r="S213" s="38" t="n">
        <f aca="false">IFERROR(Counts!K213/Counts!J213,"")</f>
        <v>0.677595628415301</v>
      </c>
      <c r="T213" s="38" t="n">
        <f aca="false">IFERROR(Counts!I213/Counts!H213,"")</f>
        <v>0.209183673469388</v>
      </c>
      <c r="U213" s="38" t="n">
        <f aca="false">IFERROR(1-Counts!L213/Counts!K213,"")</f>
        <v>0.879032258064516</v>
      </c>
      <c r="V213" s="39" t="n">
        <f aca="false">IFERROR(Counts!AJ213/Counts!AI213,"")</f>
        <v>75.2702857142857</v>
      </c>
      <c r="W213" s="38" t="n">
        <f aca="false">IFERROR(Counts!AK213/Counts!AI213,"")</f>
        <v>0.48</v>
      </c>
      <c r="X213" s="40" t="n">
        <f aca="false">IFERROR(Counts!O213,"")</f>
        <v>-6.497</v>
      </c>
      <c r="Y213" s="36" t="n">
        <f aca="false">IFERROR(INDEX('Season Counts'!$Y$2:$Y$740,$AF213)/INDEX('Season Counts'!$X$2:$X$740,$AF213),"")</f>
        <v>0.348602272727273</v>
      </c>
      <c r="Z213" s="37" t="n">
        <f aca="false">IFERROR(J213-Y213,"")</f>
        <v>-0.0785275063721326</v>
      </c>
      <c r="AA213" s="38" t="n">
        <f aca="false">IFERROR(INDEX('Season Counts'!$K$2:$K$740,$AF213)/INDEX('Season Counts'!$J$2:$J$740,$AF213),"")</f>
        <v>0.315045719035744</v>
      </c>
      <c r="AB213" s="41" t="n">
        <f aca="false">IFERROR(R213-AA213,"")</f>
        <v>0.0198380018944886</v>
      </c>
      <c r="AC213" s="39" t="n">
        <f aca="false">IFERROR(INDEX('Season Counts'!$AG$2:$AG$740,$AF213)/INDEX('Season Counts'!$AF$2:$AF$740,$AF213),"")</f>
        <v>74.8745322245322</v>
      </c>
      <c r="AD213" s="40" t="n">
        <f aca="false">IFERROR(V213-AC213,"")</f>
        <v>0.395753489753474</v>
      </c>
      <c r="AE213" s="4" t="str">
        <f aca="false">IF(D213&lt;Guide!$C$21,"Low PA",IF(TRIM(IF(ISNUMBER(AD213),IF(N(AD213)&lt;=-Guide!$C$24,"▼ Bat Speed  ",IF(N(AD213)&gt;=Guide!$C$24,"▲ Bat Speed  ","")),"")&amp;IF(N(Z213)&gt;=Guide!$C$22,"▲ Contact  ","")&amp;IF(N(Z213)&lt;=-Guide!$C$22,"▼ Contact  ","")&amp;IF(N(AB213)&gt;=Guide!$C$23,"▲ Chase  ","")&amp;IF(N(AB213)&lt;=-Guide!$C$23,"▼ Chase  ",""))="","Stable",TRIM(IF(ISNUMBER(AD213),IF(N(AD213)&lt;=-Guide!$C$24,"▼ Bat Speed  ",IF(N(AD213)&gt;=Guide!$C$24,"▲ Bat Speed  ","")),"")&amp;IF(N(Z213)&gt;=Guide!$C$22,"▲ Contact  ","")&amp;IF(N(Z213)&lt;=-Guide!$C$22,"▼ Contact  ","")&amp;IF(N(AB213)&gt;=Guide!$C$23,"▲ Chase  ","")&amp;IF(N(AB213)&lt;=-Guide!$C$23,"▼ Chase  ",""))))</f>
        <v>▼ Contact</v>
      </c>
      <c r="AF213" s="35" t="n">
        <f aca="false">MATCH(Counts!A213,'Season Counts'!$A$2:$A$740,0)</f>
        <v>57</v>
      </c>
    </row>
    <row r="214" customFormat="false" ht="15" hidden="false" customHeight="false" outlineLevel="0" collapsed="false">
      <c r="A214" s="34" t="str">
        <f aca="false">Counts!B214</f>
        <v>AZ</v>
      </c>
      <c r="B214" s="5" t="str">
        <f aca="false">Counts!C214</f>
        <v>Ketel Marte</v>
      </c>
      <c r="C214" s="34" t="str">
        <f aca="false">Counts!F214</f>
        <v>Aug</v>
      </c>
      <c r="D214" s="35" t="n">
        <f aca="false">IFERROR(Counts!P214,"")</f>
        <v>58</v>
      </c>
      <c r="E214" s="36" t="n">
        <f aca="false">IFERROR(Counts!R214/Counts!Q214,"")</f>
        <v>0.217391304347826</v>
      </c>
      <c r="F214" s="36" t="n">
        <f aca="false">IFERROR((Counts!R214+Counts!V214+Counts!W214)/(Counts!Q214+Counts!V214+Counts!W214+Counts!X214),"")</f>
        <v>0.379310344827586</v>
      </c>
      <c r="G214" s="36" t="n">
        <f aca="false">IFERROR((Counts!R214+Counts!S214+2*Counts!T214+3*Counts!U214)/Counts!Q214,"")</f>
        <v>0.391304347826087</v>
      </c>
      <c r="H214" s="35" t="n">
        <f aca="false">IFERROR(Counts!U214,"")</f>
        <v>2</v>
      </c>
      <c r="I214" s="36" t="n">
        <f aca="false">IFERROR(Counts!Z214/Counts!AA214,"")</f>
        <v>0.343859649122807</v>
      </c>
      <c r="J214" s="36" t="n">
        <f aca="false">IFERROR(Counts!AB214/Counts!AA214,"")</f>
        <v>0.33440350877193</v>
      </c>
      <c r="K214" s="37" t="n">
        <f aca="false">IFERROR((Counts!AB214-Counts!Z214)/Counts!AA214,"")</f>
        <v>-0.00945614035087722</v>
      </c>
      <c r="L214" s="38" t="n">
        <f aca="false">IFERROR(Counts!Y214/Counts!P214,"")</f>
        <v>0.155172413793103</v>
      </c>
      <c r="M214" s="38" t="n">
        <f aca="false">IFERROR(Counts!V214/Counts!P214,"")</f>
        <v>0.172413793103448</v>
      </c>
      <c r="N214" s="38" t="n">
        <f aca="false">IFERROR(Counts!AD214/Counts!AC214,"")</f>
        <v>0.0810810810810811</v>
      </c>
      <c r="O214" s="38" t="n">
        <f aca="false">IFERROR(Counts!AE214/Counts!AC214,"")</f>
        <v>0.351351351351351</v>
      </c>
      <c r="P214" s="39" t="n">
        <f aca="false">IFERROR(Counts!AG214/Counts!AF214,"")</f>
        <v>86.6594594594595</v>
      </c>
      <c r="Q214" s="38" t="n">
        <f aca="false">IFERROR(Counts!AH214/Counts!AC214,"")</f>
        <v>0.378378378378378</v>
      </c>
      <c r="R214" s="38" t="n">
        <f aca="false">IFERROR(Counts!N214/Counts!M214,"")</f>
        <v>0.28448275862069</v>
      </c>
      <c r="S214" s="38" t="n">
        <f aca="false">IFERROR(Counts!K214/Counts!J214,"")</f>
        <v>0.642105263157895</v>
      </c>
      <c r="T214" s="38" t="n">
        <f aca="false">IFERROR(Counts!I214/Counts!H214,"")</f>
        <v>0.191489361702128</v>
      </c>
      <c r="U214" s="38" t="n">
        <f aca="false">IFERROR(1-Counts!L214/Counts!K214,"")</f>
        <v>0.918032786885246</v>
      </c>
      <c r="V214" s="39" t="n">
        <f aca="false">IFERROR(Counts!AJ214/Counts!AI214,"")</f>
        <v>75.3</v>
      </c>
      <c r="W214" s="38" t="n">
        <f aca="false">IFERROR(Counts!AK214/Counts!AI214,"")</f>
        <v>0.574712643678161</v>
      </c>
      <c r="X214" s="40" t="n">
        <f aca="false">IFERROR(Counts!O214,"")</f>
        <v>2.857</v>
      </c>
      <c r="Y214" s="36" t="n">
        <f aca="false">IFERROR(INDEX('Season Counts'!$Y$2:$Y$740,$AF214)/INDEX('Season Counts'!$X$2:$X$740,$AF214),"")</f>
        <v>0.348602272727273</v>
      </c>
      <c r="Z214" s="37" t="n">
        <f aca="false">IFERROR(J214-Y214,"")</f>
        <v>-0.0141987639553429</v>
      </c>
      <c r="AA214" s="38" t="n">
        <f aca="false">IFERROR(INDEX('Season Counts'!$K$2:$K$740,$AF214)/INDEX('Season Counts'!$J$2:$J$740,$AF214),"")</f>
        <v>0.315045719035744</v>
      </c>
      <c r="AB214" s="41" t="n">
        <f aca="false">IFERROR(R214-AA214,"")</f>
        <v>-0.0305629604150543</v>
      </c>
      <c r="AC214" s="39" t="n">
        <f aca="false">IFERROR(INDEX('Season Counts'!$AG$2:$AG$740,$AF214)/INDEX('Season Counts'!$AF$2:$AF$740,$AF214),"")</f>
        <v>74.8745322245322</v>
      </c>
      <c r="AD214" s="40" t="n">
        <f aca="false">IFERROR(V214-AC214,"")</f>
        <v>0.425467775467766</v>
      </c>
      <c r="AE214" s="4" t="str">
        <f aca="false">IF(D214&lt;Guide!$C$21,"Low PA",IF(TRIM(IF(ISNUMBER(AD214),IF(N(AD214)&lt;=-Guide!$C$24,"▼ Bat Speed  ",IF(N(AD214)&gt;=Guide!$C$24,"▲ Bat Speed  ","")),"")&amp;IF(N(Z214)&gt;=Guide!$C$22,"▲ Contact  ","")&amp;IF(N(Z214)&lt;=-Guide!$C$22,"▼ Contact  ","")&amp;IF(N(AB214)&gt;=Guide!$C$23,"▲ Chase  ","")&amp;IF(N(AB214)&lt;=-Guide!$C$23,"▼ Chase  ",""))="","Stable",TRIM(IF(ISNUMBER(AD214),IF(N(AD214)&lt;=-Guide!$C$24,"▼ Bat Speed  ",IF(N(AD214)&gt;=Guide!$C$24,"▲ Bat Speed  ","")),"")&amp;IF(N(Z214)&gt;=Guide!$C$22,"▲ Contact  ","")&amp;IF(N(Z214)&lt;=-Guide!$C$22,"▼ Contact  ","")&amp;IF(N(AB214)&gt;=Guide!$C$23,"▲ Chase  ","")&amp;IF(N(AB214)&lt;=-Guide!$C$23,"▼ Chase  ",""))))</f>
        <v>Stable</v>
      </c>
      <c r="AF214" s="35" t="n">
        <f aca="false">MATCH(Counts!A214,'Season Counts'!$A$2:$A$740,0)</f>
        <v>57</v>
      </c>
    </row>
    <row r="215" customFormat="false" ht="15" hidden="false" customHeight="false" outlineLevel="0" collapsed="false">
      <c r="A215" s="34" t="str">
        <f aca="false">Counts!B215</f>
        <v>AZ</v>
      </c>
      <c r="B215" s="5" t="str">
        <f aca="false">Counts!C215</f>
        <v>Ketel Marte</v>
      </c>
      <c r="C215" s="34" t="str">
        <f aca="false">Counts!F215</f>
        <v>Sep</v>
      </c>
      <c r="D215" s="35" t="n">
        <f aca="false">IFERROR(Counts!P215,"")</f>
        <v>101</v>
      </c>
      <c r="E215" s="36" t="n">
        <f aca="false">IFERROR(Counts!R215/Counts!Q215,"")</f>
        <v>0.244444444444444</v>
      </c>
      <c r="F215" s="36" t="n">
        <f aca="false">IFERROR((Counts!R215+Counts!V215+Counts!W215)/(Counts!Q215+Counts!V215+Counts!W215+Counts!X215),"")</f>
        <v>0.316831683168317</v>
      </c>
      <c r="G215" s="36" t="n">
        <f aca="false">IFERROR((Counts!R215+Counts!S215+2*Counts!T215+3*Counts!U215)/Counts!Q215,"")</f>
        <v>0.366666666666667</v>
      </c>
      <c r="H215" s="35" t="n">
        <f aca="false">IFERROR(Counts!U215,"")</f>
        <v>1</v>
      </c>
      <c r="I215" s="36" t="n">
        <f aca="false">IFERROR(Counts!Z215/Counts!AA215,"")</f>
        <v>0.295959595959596</v>
      </c>
      <c r="J215" s="36" t="n">
        <f aca="false">IFERROR(Counts!AB215/Counts!AA215,"")</f>
        <v>0.334060606060606</v>
      </c>
      <c r="K215" s="37" t="n">
        <f aca="false">IFERROR((Counts!AB215-Counts!Z215)/Counts!AA215,"")</f>
        <v>0.0381010101010101</v>
      </c>
      <c r="L215" s="38" t="n">
        <f aca="false">IFERROR(Counts!Y215/Counts!P215,"")</f>
        <v>0.0792079207920792</v>
      </c>
      <c r="M215" s="38" t="n">
        <f aca="false">IFERROR(Counts!V215/Counts!P215,"")</f>
        <v>0.0891089108910891</v>
      </c>
      <c r="N215" s="38" t="n">
        <f aca="false">IFERROR(Counts!AD215/Counts!AC215,"")</f>
        <v>0.0602409638554217</v>
      </c>
      <c r="O215" s="38" t="n">
        <f aca="false">IFERROR(Counts!AE215/Counts!AC215,"")</f>
        <v>0.445783132530121</v>
      </c>
      <c r="P215" s="39" t="n">
        <f aca="false">IFERROR(Counts!AG215/Counts!AF215,"")</f>
        <v>90.6313253012048</v>
      </c>
      <c r="Q215" s="38" t="n">
        <f aca="false">IFERROR(Counts!AH215/Counts!AC215,"")</f>
        <v>0.289156626506024</v>
      </c>
      <c r="R215" s="38" t="n">
        <f aca="false">IFERROR(Counts!N215/Counts!M215,"")</f>
        <v>0.316326530612245</v>
      </c>
      <c r="S215" s="38" t="n">
        <f aca="false">IFERROR(Counts!K215/Counts!J215,"")</f>
        <v>0.689265536723164</v>
      </c>
      <c r="T215" s="38" t="n">
        <f aca="false">IFERROR(Counts!I215/Counts!H215,"")</f>
        <v>0.114130434782609</v>
      </c>
      <c r="U215" s="38" t="n">
        <f aca="false">IFERROR(1-Counts!L215/Counts!K215,"")</f>
        <v>0.926229508196721</v>
      </c>
      <c r="V215" s="39" t="n">
        <f aca="false">IFERROR(Counts!AJ215/Counts!AI215,"")</f>
        <v>74.8179012345679</v>
      </c>
      <c r="W215" s="38" t="n">
        <f aca="false">IFERROR(Counts!AK215/Counts!AI215,"")</f>
        <v>0.487654320987654</v>
      </c>
      <c r="X215" s="40" t="n">
        <f aca="false">IFERROR(Counts!O215,"")</f>
        <v>-1.721</v>
      </c>
      <c r="Y215" s="36" t="n">
        <f aca="false">IFERROR(INDEX('Season Counts'!$Y$2:$Y$740,$AF215)/INDEX('Season Counts'!$X$2:$X$740,$AF215),"")</f>
        <v>0.348602272727273</v>
      </c>
      <c r="Z215" s="37" t="n">
        <f aca="false">IFERROR(J215-Y215,"")</f>
        <v>-0.0145416666666666</v>
      </c>
      <c r="AA215" s="38" t="n">
        <f aca="false">IFERROR(INDEX('Season Counts'!$K$2:$K$740,$AF215)/INDEX('Season Counts'!$J$2:$J$740,$AF215),"")</f>
        <v>0.315045719035744</v>
      </c>
      <c r="AB215" s="41" t="n">
        <f aca="false">IFERROR(R215-AA215,"")</f>
        <v>0.00128081157650095</v>
      </c>
      <c r="AC215" s="39" t="n">
        <f aca="false">IFERROR(INDEX('Season Counts'!$AG$2:$AG$740,$AF215)/INDEX('Season Counts'!$AF$2:$AF$740,$AF215),"")</f>
        <v>74.8745322245322</v>
      </c>
      <c r="AD215" s="40" t="n">
        <f aca="false">IFERROR(V215-AC215,"")</f>
        <v>-0.0566309899643329</v>
      </c>
      <c r="AE215" s="4" t="str">
        <f aca="false">IF(D215&lt;Guide!$C$21,"Low PA",IF(TRIM(IF(ISNUMBER(AD215),IF(N(AD215)&lt;=-Guide!$C$24,"▼ Bat Speed  ",IF(N(AD215)&gt;=Guide!$C$24,"▲ Bat Speed  ","")),"")&amp;IF(N(Z215)&gt;=Guide!$C$22,"▲ Contact  ","")&amp;IF(N(Z215)&lt;=-Guide!$C$22,"▼ Contact  ","")&amp;IF(N(AB215)&gt;=Guide!$C$23,"▲ Chase  ","")&amp;IF(N(AB215)&lt;=-Guide!$C$23,"▼ Chase  ",""))="","Stable",TRIM(IF(ISNUMBER(AD215),IF(N(AD215)&lt;=-Guide!$C$24,"▼ Bat Speed  ",IF(N(AD215)&gt;=Guide!$C$24,"▲ Bat Speed  ","")),"")&amp;IF(N(Z215)&gt;=Guide!$C$22,"▲ Contact  ","")&amp;IF(N(Z215)&lt;=-Guide!$C$22,"▼ Contact  ","")&amp;IF(N(AB215)&gt;=Guide!$C$23,"▲ Chase  ","")&amp;IF(N(AB215)&lt;=-Guide!$C$23,"▼ Chase  ",""))))</f>
        <v>Stable</v>
      </c>
      <c r="AF215" s="35" t="n">
        <f aca="false">MATCH(Counts!A215,'Season Counts'!$A$2:$A$740,0)</f>
        <v>57</v>
      </c>
    </row>
    <row r="216" customFormat="false" ht="15" hidden="false" customHeight="false" outlineLevel="0" collapsed="false">
      <c r="A216" s="34" t="str">
        <f aca="false">Counts!B216</f>
        <v>AZ</v>
      </c>
      <c r="B216" s="5" t="str">
        <f aca="false">Counts!C216</f>
        <v>Nolan Arenado</v>
      </c>
      <c r="C216" s="34" t="str">
        <f aca="false">Counts!F216</f>
        <v>Mar-Apr</v>
      </c>
      <c r="D216" s="35" t="n">
        <f aca="false">IFERROR(Counts!P216,"")</f>
        <v>105</v>
      </c>
      <c r="E216" s="36" t="n">
        <f aca="false">IFERROR(Counts!R216/Counts!Q216,"")</f>
        <v>0.275510204081633</v>
      </c>
      <c r="F216" s="36" t="n">
        <f aca="false">IFERROR((Counts!R216+Counts!V216+Counts!W216)/(Counts!Q216+Counts!V216+Counts!W216+Counts!X216),"")</f>
        <v>0.314285714285714</v>
      </c>
      <c r="G216" s="36" t="n">
        <f aca="false">IFERROR((Counts!R216+Counts!S216+2*Counts!T216+3*Counts!U216)/Counts!Q216,"")</f>
        <v>0.448979591836735</v>
      </c>
      <c r="H216" s="35" t="n">
        <f aca="false">IFERROR(Counts!U216,"")</f>
        <v>5</v>
      </c>
      <c r="I216" s="36" t="n">
        <f aca="false">IFERROR(Counts!Z216/Counts!AA216,"")</f>
        <v>0.330476190476191</v>
      </c>
      <c r="J216" s="36" t="n">
        <f aca="false">IFERROR(Counts!AB216/Counts!AA216,"")</f>
        <v>0.306438095238095</v>
      </c>
      <c r="K216" s="37" t="n">
        <f aca="false">IFERROR((Counts!AB216-Counts!Z216)/Counts!AA216,"")</f>
        <v>-0.0240380952380952</v>
      </c>
      <c r="L216" s="38" t="n">
        <f aca="false">IFERROR(Counts!Y216/Counts!P216,"")</f>
        <v>0.19047619047619</v>
      </c>
      <c r="M216" s="38" t="n">
        <f aca="false">IFERROR(Counts!V216/Counts!P216,"")</f>
        <v>0.0571428571428571</v>
      </c>
      <c r="N216" s="38" t="n">
        <f aca="false">IFERROR(Counts!AD216/Counts!AC216,"")</f>
        <v>0.0759493670886076</v>
      </c>
      <c r="O216" s="38" t="n">
        <f aca="false">IFERROR(Counts!AE216/Counts!AC216,"")</f>
        <v>0.253164556962025</v>
      </c>
      <c r="P216" s="39" t="n">
        <f aca="false">IFERROR(Counts!AG216/Counts!AF216,"")</f>
        <v>83.2405063291139</v>
      </c>
      <c r="Q216" s="38" t="n">
        <f aca="false">IFERROR(Counts!AH216/Counts!AC216,"")</f>
        <v>0.354430379746835</v>
      </c>
      <c r="R216" s="38" t="n">
        <f aca="false">IFERROR(Counts!N216/Counts!M216,"")</f>
        <v>0.321739130434783</v>
      </c>
      <c r="S216" s="38" t="n">
        <f aca="false">IFERROR(Counts!K216/Counts!J216,"")</f>
        <v>0.590425531914894</v>
      </c>
      <c r="T216" s="38" t="n">
        <f aca="false">IFERROR(Counts!I216/Counts!H216,"")</f>
        <v>0.243243243243243</v>
      </c>
      <c r="U216" s="38" t="n">
        <f aca="false">IFERROR(1-Counts!L216/Counts!K216,"")</f>
        <v>0.837837837837838</v>
      </c>
      <c r="V216" s="39" t="n">
        <f aca="false">IFERROR(Counts!AJ216/Counts!AI216,"")</f>
        <v>70.798051948052</v>
      </c>
      <c r="W216" s="38" t="n">
        <f aca="false">IFERROR(Counts!AK216/Counts!AI216,"")</f>
        <v>0.0974025974025974</v>
      </c>
      <c r="X216" s="40" t="n">
        <f aca="false">IFERROR(Counts!O216,"")</f>
        <v>2.821</v>
      </c>
      <c r="Y216" s="36" t="n">
        <f aca="false">IFERROR(INDEX('Season Counts'!$Y$2:$Y$740,$AF216)/INDEX('Season Counts'!$X$2:$X$740,$AF216),"")</f>
        <v>0.30055033557047</v>
      </c>
      <c r="Z216" s="37" t="n">
        <f aca="false">IFERROR(J216-Y216,"")</f>
        <v>0.00588775966762545</v>
      </c>
      <c r="AA216" s="38" t="n">
        <f aca="false">IFERROR(INDEX('Season Counts'!$K$2:$K$740,$AF216)/INDEX('Season Counts'!$J$2:$J$740,$AF216),"")</f>
        <v>0.318818040435459</v>
      </c>
      <c r="AB216" s="41" t="n">
        <f aca="false">IFERROR(R216-AA216,"")</f>
        <v>0.00292108999932378</v>
      </c>
      <c r="AC216" s="39" t="n">
        <f aca="false">IFERROR(INDEX('Season Counts'!$AG$2:$AG$740,$AF216)/INDEX('Season Counts'!$AF$2:$AF$740,$AF216),"")</f>
        <v>71.3590248962656</v>
      </c>
      <c r="AD216" s="40" t="n">
        <f aca="false">IFERROR(V216-AC216,"")</f>
        <v>-0.560972948213617</v>
      </c>
      <c r="AE216" s="4" t="str">
        <f aca="false">IF(D216&lt;Guide!$C$21,"Low PA",IF(TRIM(IF(ISNUMBER(AD216),IF(N(AD216)&lt;=-Guide!$C$24,"▼ Bat Speed  ",IF(N(AD216)&gt;=Guide!$C$24,"▲ Bat Speed  ","")),"")&amp;IF(N(Z216)&gt;=Guide!$C$22,"▲ Contact  ","")&amp;IF(N(Z216)&lt;=-Guide!$C$22,"▼ Contact  ","")&amp;IF(N(AB216)&gt;=Guide!$C$23,"▲ Chase  ","")&amp;IF(N(AB216)&lt;=-Guide!$C$23,"▼ Chase  ",""))="","Stable",TRIM(IF(ISNUMBER(AD216),IF(N(AD216)&lt;=-Guide!$C$24,"▼ Bat Speed  ",IF(N(AD216)&gt;=Guide!$C$24,"▲ Bat Speed  ","")),"")&amp;IF(N(Z216)&gt;=Guide!$C$22,"▲ Contact  ","")&amp;IF(N(Z216)&lt;=-Guide!$C$22,"▼ Contact  ","")&amp;IF(N(AB216)&gt;=Guide!$C$23,"▲ Chase  ","")&amp;IF(N(AB216)&lt;=-Guide!$C$23,"▼ Chase  ",""))))</f>
        <v>Stable</v>
      </c>
      <c r="AF216" s="35" t="n">
        <f aca="false">MATCH(Counts!A216,'Season Counts'!$A$2:$A$740,0)</f>
        <v>58</v>
      </c>
    </row>
    <row r="217" customFormat="false" ht="15" hidden="false" customHeight="false" outlineLevel="0" collapsed="false">
      <c r="A217" s="34" t="str">
        <f aca="false">Counts!B217</f>
        <v>AZ</v>
      </c>
      <c r="B217" s="5" t="str">
        <f aca="false">Counts!C217</f>
        <v>Nolan Arenado</v>
      </c>
      <c r="C217" s="34" t="str">
        <f aca="false">Counts!F217</f>
        <v>May</v>
      </c>
      <c r="D217" s="35" t="n">
        <f aca="false">IFERROR(Counts!P217,"")</f>
        <v>95</v>
      </c>
      <c r="E217" s="36" t="n">
        <f aca="false">IFERROR(Counts!R217/Counts!Q217,"")</f>
        <v>0.25974025974026</v>
      </c>
      <c r="F217" s="36" t="n">
        <f aca="false">IFERROR((Counts!R217+Counts!V217+Counts!W217)/(Counts!Q217+Counts!V217+Counts!W217+Counts!X217),"")</f>
        <v>0.389473684210526</v>
      </c>
      <c r="G217" s="36" t="n">
        <f aca="false">IFERROR((Counts!R217+Counts!S217+2*Counts!T217+3*Counts!U217)/Counts!Q217,"")</f>
        <v>0.454545454545455</v>
      </c>
      <c r="H217" s="35" t="n">
        <f aca="false">IFERROR(Counts!U217,"")</f>
        <v>2</v>
      </c>
      <c r="I217" s="36" t="n">
        <f aca="false">IFERROR(Counts!Z217/Counts!AA217,"")</f>
        <v>0.367553191489362</v>
      </c>
      <c r="J217" s="36" t="n">
        <f aca="false">IFERROR(Counts!AB217/Counts!AA217,"")</f>
        <v>0.361117021276596</v>
      </c>
      <c r="K217" s="37" t="n">
        <f aca="false">IFERROR((Counts!AB217-Counts!Z217)/Counts!AA217,"")</f>
        <v>-0.00643617021276592</v>
      </c>
      <c r="L217" s="38" t="n">
        <f aca="false">IFERROR(Counts!Y217/Counts!P217,"")</f>
        <v>0.189473684210526</v>
      </c>
      <c r="M217" s="38" t="n">
        <f aca="false">IFERROR(Counts!V217/Counts!P217,"")</f>
        <v>0.126315789473684</v>
      </c>
      <c r="N217" s="38" t="n">
        <f aca="false">IFERROR(Counts!AD217/Counts!AC217,"")</f>
        <v>0.05</v>
      </c>
      <c r="O217" s="38" t="n">
        <f aca="false">IFERROR(Counts!AE217/Counts!AC217,"")</f>
        <v>0.4</v>
      </c>
      <c r="P217" s="39" t="n">
        <f aca="false">IFERROR(Counts!AG217/Counts!AF217,"")</f>
        <v>88.6966666666667</v>
      </c>
      <c r="Q217" s="38" t="n">
        <f aca="false">IFERROR(Counts!AH217/Counts!AC217,"")</f>
        <v>0.433333333333333</v>
      </c>
      <c r="R217" s="38" t="n">
        <f aca="false">IFERROR(Counts!N217/Counts!M217,"")</f>
        <v>0.295566502463054</v>
      </c>
      <c r="S217" s="38" t="n">
        <f aca="false">IFERROR(Counts!K217/Counts!J217,"")</f>
        <v>0.636871508379888</v>
      </c>
      <c r="T217" s="38" t="n">
        <f aca="false">IFERROR(Counts!I217/Counts!H217,"")</f>
        <v>0.183908045977012</v>
      </c>
      <c r="U217" s="38" t="n">
        <f aca="false">IFERROR(1-Counts!L217/Counts!K217,"")</f>
        <v>0.87719298245614</v>
      </c>
      <c r="V217" s="39" t="n">
        <f aca="false">IFERROR(Counts!AJ217/Counts!AI217,"")</f>
        <v>71.5699346405229</v>
      </c>
      <c r="W217" s="38" t="n">
        <f aca="false">IFERROR(Counts!AK217/Counts!AI217,"")</f>
        <v>0.196078431372549</v>
      </c>
      <c r="X217" s="40" t="n">
        <f aca="false">IFERROR(Counts!O217,"")</f>
        <v>2.244</v>
      </c>
      <c r="Y217" s="36" t="n">
        <f aca="false">IFERROR(INDEX('Season Counts'!$Y$2:$Y$740,$AF217)/INDEX('Season Counts'!$X$2:$X$740,$AF217),"")</f>
        <v>0.30055033557047</v>
      </c>
      <c r="Z217" s="37" t="n">
        <f aca="false">IFERROR(J217-Y217,"")</f>
        <v>0.0605666857061259</v>
      </c>
      <c r="AA217" s="38" t="n">
        <f aca="false">IFERROR(INDEX('Season Counts'!$K$2:$K$740,$AF217)/INDEX('Season Counts'!$J$2:$J$740,$AF217),"")</f>
        <v>0.318818040435459</v>
      </c>
      <c r="AB217" s="41" t="n">
        <f aca="false">IFERROR(R217-AA217,"")</f>
        <v>-0.0232515379724046</v>
      </c>
      <c r="AC217" s="39" t="n">
        <f aca="false">IFERROR(INDEX('Season Counts'!$AG$2:$AG$740,$AF217)/INDEX('Season Counts'!$AF$2:$AF$740,$AF217),"")</f>
        <v>71.3590248962656</v>
      </c>
      <c r="AD217" s="40" t="n">
        <f aca="false">IFERROR(V217-AC217,"")</f>
        <v>0.210909744257307</v>
      </c>
      <c r="AE217" s="4" t="str">
        <f aca="false">IF(D217&lt;Guide!$C$21,"Low PA",IF(TRIM(IF(ISNUMBER(AD217),IF(N(AD217)&lt;=-Guide!$C$24,"▼ Bat Speed  ",IF(N(AD217)&gt;=Guide!$C$24,"▲ Bat Speed  ","")),"")&amp;IF(N(Z217)&gt;=Guide!$C$22,"▲ Contact  ","")&amp;IF(N(Z217)&lt;=-Guide!$C$22,"▼ Contact  ","")&amp;IF(N(AB217)&gt;=Guide!$C$23,"▲ Chase  ","")&amp;IF(N(AB217)&lt;=-Guide!$C$23,"▼ Chase  ",""))="","Stable",TRIM(IF(ISNUMBER(AD217),IF(N(AD217)&lt;=-Guide!$C$24,"▼ Bat Speed  ",IF(N(AD217)&gt;=Guide!$C$24,"▲ Bat Speed  ","")),"")&amp;IF(N(Z217)&gt;=Guide!$C$22,"▲ Contact  ","")&amp;IF(N(Z217)&lt;=-Guide!$C$22,"▼ Contact  ","")&amp;IF(N(AB217)&gt;=Guide!$C$23,"▲ Chase  ","")&amp;IF(N(AB217)&lt;=-Guide!$C$23,"▼ Chase  ",""))))</f>
        <v>▲ Contact</v>
      </c>
      <c r="AF217" s="35" t="n">
        <f aca="false">MATCH(Counts!A217,'Season Counts'!$A$2:$A$740,0)</f>
        <v>58</v>
      </c>
    </row>
    <row r="218" customFormat="false" ht="15" hidden="false" customHeight="false" outlineLevel="0" collapsed="false">
      <c r="A218" s="34" t="str">
        <f aca="false">Counts!B218</f>
        <v>AZ</v>
      </c>
      <c r="B218" s="5" t="str">
        <f aca="false">Counts!C218</f>
        <v>Nolan Arenado</v>
      </c>
      <c r="C218" s="34" t="str">
        <f aca="false">Counts!F218</f>
        <v>Jun</v>
      </c>
      <c r="D218" s="35" t="n">
        <f aca="false">IFERROR(Counts!P218,"")</f>
        <v>106</v>
      </c>
      <c r="E218" s="36" t="n">
        <f aca="false">IFERROR(Counts!R218/Counts!Q218,"")</f>
        <v>0.195876288659794</v>
      </c>
      <c r="F218" s="36" t="n">
        <f aca="false">IFERROR((Counts!R218+Counts!V218+Counts!W218)/(Counts!Q218+Counts!V218+Counts!W218+Counts!X218),"")</f>
        <v>0.254716981132075</v>
      </c>
      <c r="G218" s="36" t="n">
        <f aca="false">IFERROR((Counts!R218+Counts!S218+2*Counts!T218+3*Counts!U218)/Counts!Q218,"")</f>
        <v>0.298969072164948</v>
      </c>
      <c r="H218" s="35" t="n">
        <f aca="false">IFERROR(Counts!U218,"")</f>
        <v>2</v>
      </c>
      <c r="I218" s="36" t="n">
        <f aca="false">IFERROR(Counts!Z218/Counts!AA218,"")</f>
        <v>0.25047619047619</v>
      </c>
      <c r="J218" s="36" t="n">
        <f aca="false">IFERROR(Counts!AB218/Counts!AA218,"")</f>
        <v>0.236152380952381</v>
      </c>
      <c r="K218" s="37" t="n">
        <f aca="false">IFERROR((Counts!AB218-Counts!Z218)/Counts!AA218,"")</f>
        <v>-0.0143238095238095</v>
      </c>
      <c r="L218" s="38" t="n">
        <f aca="false">IFERROR(Counts!Y218/Counts!P218,"")</f>
        <v>0.235849056603774</v>
      </c>
      <c r="M218" s="38" t="n">
        <f aca="false">IFERROR(Counts!V218/Counts!P218,"")</f>
        <v>0.0660377358490566</v>
      </c>
      <c r="N218" s="38" t="n">
        <f aca="false">IFERROR(Counts!AD218/Counts!AC218,"")</f>
        <v>0.0684931506849315</v>
      </c>
      <c r="O218" s="38" t="n">
        <f aca="false">IFERROR(Counts!AE218/Counts!AC218,"")</f>
        <v>0.301369863013699</v>
      </c>
      <c r="P218" s="39" t="n">
        <f aca="false">IFERROR(Counts!AG218/Counts!AF218,"")</f>
        <v>84.1246575342466</v>
      </c>
      <c r="Q218" s="38" t="n">
        <f aca="false">IFERROR(Counts!AH218/Counts!AC218,"")</f>
        <v>0.315068493150685</v>
      </c>
      <c r="R218" s="38" t="n">
        <f aca="false">IFERROR(Counts!N218/Counts!M218,"")</f>
        <v>0.34051724137931</v>
      </c>
      <c r="S218" s="38" t="n">
        <f aca="false">IFERROR(Counts!K218/Counts!J218,"")</f>
        <v>0.67379679144385</v>
      </c>
      <c r="T218" s="38" t="n">
        <f aca="false">IFERROR(Counts!I218/Counts!H218,"")</f>
        <v>0.213592233009709</v>
      </c>
      <c r="U218" s="38" t="n">
        <f aca="false">IFERROR(1-Counts!L218/Counts!K218,"")</f>
        <v>0.865079365079365</v>
      </c>
      <c r="V218" s="39" t="n">
        <f aca="false">IFERROR(Counts!AJ218/Counts!AI218,"")</f>
        <v>71.3527472527473</v>
      </c>
      <c r="W218" s="38" t="n">
        <f aca="false">IFERROR(Counts!AK218/Counts!AI218,"")</f>
        <v>0.153846153846154</v>
      </c>
      <c r="X218" s="40" t="n">
        <f aca="false">IFERROR(Counts!O218,"")</f>
        <v>-7.421</v>
      </c>
      <c r="Y218" s="36" t="n">
        <f aca="false">IFERROR(INDEX('Season Counts'!$Y$2:$Y$740,$AF218)/INDEX('Season Counts'!$X$2:$X$740,$AF218),"")</f>
        <v>0.30055033557047</v>
      </c>
      <c r="Z218" s="37" t="n">
        <f aca="false">IFERROR(J218-Y218,"")</f>
        <v>-0.0643979546180888</v>
      </c>
      <c r="AA218" s="38" t="n">
        <f aca="false">IFERROR(INDEX('Season Counts'!$K$2:$K$740,$AF218)/INDEX('Season Counts'!$J$2:$J$740,$AF218),"")</f>
        <v>0.318818040435459</v>
      </c>
      <c r="AB218" s="41" t="n">
        <f aca="false">IFERROR(R218-AA218,"")</f>
        <v>0.0216992009438515</v>
      </c>
      <c r="AC218" s="39" t="n">
        <f aca="false">IFERROR(INDEX('Season Counts'!$AG$2:$AG$740,$AF218)/INDEX('Season Counts'!$AF$2:$AF$740,$AF218),"")</f>
        <v>71.3590248962656</v>
      </c>
      <c r="AD218" s="40" t="n">
        <f aca="false">IFERROR(V218-AC218,"")</f>
        <v>-0.00627764351831672</v>
      </c>
      <c r="AE218" s="4" t="str">
        <f aca="false">IF(D218&lt;Guide!$C$21,"Low PA",IF(TRIM(IF(ISNUMBER(AD218),IF(N(AD218)&lt;=-Guide!$C$24,"▼ Bat Speed  ",IF(N(AD218)&gt;=Guide!$C$24,"▲ Bat Speed  ","")),"")&amp;IF(N(Z218)&gt;=Guide!$C$22,"▲ Contact  ","")&amp;IF(N(Z218)&lt;=-Guide!$C$22,"▼ Contact  ","")&amp;IF(N(AB218)&gt;=Guide!$C$23,"▲ Chase  ","")&amp;IF(N(AB218)&lt;=-Guide!$C$23,"▼ Chase  ",""))="","Stable",TRIM(IF(ISNUMBER(AD218),IF(N(AD218)&lt;=-Guide!$C$24,"▼ Bat Speed  ",IF(N(AD218)&gt;=Guide!$C$24,"▲ Bat Speed  ","")),"")&amp;IF(N(Z218)&gt;=Guide!$C$22,"▲ Contact  ","")&amp;IF(N(Z218)&lt;=-Guide!$C$22,"▼ Contact  ","")&amp;IF(N(AB218)&gt;=Guide!$C$23,"▲ Chase  ","")&amp;IF(N(AB218)&lt;=-Guide!$C$23,"▼ Chase  ",""))))</f>
        <v>▼ Contact</v>
      </c>
      <c r="AF218" s="35" t="n">
        <f aca="false">MATCH(Counts!A218,'Season Counts'!$A$2:$A$740,0)</f>
        <v>58</v>
      </c>
    </row>
    <row r="219" customFormat="false" ht="15" hidden="false" customHeight="false" outlineLevel="0" collapsed="false">
      <c r="A219" s="34" t="str">
        <f aca="false">Counts!B219</f>
        <v>AZ</v>
      </c>
      <c r="B219" s="5" t="str">
        <f aca="false">Counts!C219</f>
        <v>Nolan Arenado</v>
      </c>
      <c r="C219" s="34" t="str">
        <f aca="false">Counts!F219</f>
        <v>Jul</v>
      </c>
      <c r="D219" s="35" t="n">
        <f aca="false">IFERROR(Counts!P219,"")</f>
        <v>95</v>
      </c>
      <c r="E219" s="36" t="n">
        <f aca="false">IFERROR(Counts!R219/Counts!Q219,"")</f>
        <v>0.238095238095238</v>
      </c>
      <c r="F219" s="36" t="n">
        <f aca="false">IFERROR((Counts!R219+Counts!V219+Counts!W219)/(Counts!Q219+Counts!V219+Counts!W219+Counts!X219),"")</f>
        <v>0.326315789473684</v>
      </c>
      <c r="G219" s="36" t="n">
        <f aca="false">IFERROR((Counts!R219+Counts!S219+2*Counts!T219+3*Counts!U219)/Counts!Q219,"")</f>
        <v>0.476190476190476</v>
      </c>
      <c r="H219" s="35" t="n">
        <f aca="false">IFERROR(Counts!U219,"")</f>
        <v>5</v>
      </c>
      <c r="I219" s="36" t="n">
        <f aca="false">IFERROR(Counts!Z219/Counts!AA219,"")</f>
        <v>0.343085106382979</v>
      </c>
      <c r="J219" s="36" t="n">
        <f aca="false">IFERROR(Counts!AB219/Counts!AA219,"")</f>
        <v>0.296925531914894</v>
      </c>
      <c r="K219" s="37" t="n">
        <f aca="false">IFERROR((Counts!AB219-Counts!Z219)/Counts!AA219,"")</f>
        <v>-0.0461595744680851</v>
      </c>
      <c r="L219" s="38" t="n">
        <f aca="false">IFERROR(Counts!Y219/Counts!P219,"")</f>
        <v>0.231578947368421</v>
      </c>
      <c r="M219" s="38" t="n">
        <f aca="false">IFERROR(Counts!V219/Counts!P219,"")</f>
        <v>0.115789473684211</v>
      </c>
      <c r="N219" s="38" t="n">
        <f aca="false">IFERROR(Counts!AD219/Counts!AC219,"")</f>
        <v>0.0806451612903226</v>
      </c>
      <c r="O219" s="38" t="n">
        <f aca="false">IFERROR(Counts!AE219/Counts!AC219,"")</f>
        <v>0.387096774193548</v>
      </c>
      <c r="P219" s="39" t="n">
        <f aca="false">IFERROR(Counts!AG219/Counts!AF219,"")</f>
        <v>85.1145161290323</v>
      </c>
      <c r="Q219" s="38" t="n">
        <f aca="false">IFERROR(Counts!AH219/Counts!AC219,"")</f>
        <v>0.338709677419355</v>
      </c>
      <c r="R219" s="38" t="n">
        <f aca="false">IFERROR(Counts!N219/Counts!M219,"")</f>
        <v>0.254807692307692</v>
      </c>
      <c r="S219" s="38" t="n">
        <f aca="false">IFERROR(Counts!K219/Counts!J219,"")</f>
        <v>0.596685082872928</v>
      </c>
      <c r="T219" s="38" t="n">
        <f aca="false">IFERROR(Counts!I219/Counts!H219,"")</f>
        <v>0.229813664596273</v>
      </c>
      <c r="U219" s="38" t="n">
        <f aca="false">IFERROR(1-Counts!L219/Counts!K219,"")</f>
        <v>0.842592592592593</v>
      </c>
      <c r="V219" s="39" t="n">
        <f aca="false">IFERROR(Counts!AJ219/Counts!AI219,"")</f>
        <v>71.5381294964029</v>
      </c>
      <c r="W219" s="38" t="n">
        <f aca="false">IFERROR(Counts!AK219/Counts!AI219,"")</f>
        <v>0.179856115107914</v>
      </c>
      <c r="X219" s="40" t="n">
        <f aca="false">IFERROR(Counts!O219,"")</f>
        <v>3.502</v>
      </c>
      <c r="Y219" s="36" t="n">
        <f aca="false">IFERROR(INDEX('Season Counts'!$Y$2:$Y$740,$AF219)/INDEX('Season Counts'!$X$2:$X$740,$AF219),"")</f>
        <v>0.30055033557047</v>
      </c>
      <c r="Z219" s="37" t="n">
        <f aca="false">IFERROR(J219-Y219,"")</f>
        <v>-0.00362480365557616</v>
      </c>
      <c r="AA219" s="38" t="n">
        <f aca="false">IFERROR(INDEX('Season Counts'!$K$2:$K$740,$AF219)/INDEX('Season Counts'!$J$2:$J$740,$AF219),"")</f>
        <v>0.318818040435459</v>
      </c>
      <c r="AB219" s="41" t="n">
        <f aca="false">IFERROR(R219-AA219,"")</f>
        <v>-0.0640103481277665</v>
      </c>
      <c r="AC219" s="39" t="n">
        <f aca="false">IFERROR(INDEX('Season Counts'!$AG$2:$AG$740,$AF219)/INDEX('Season Counts'!$AF$2:$AF$740,$AF219),"")</f>
        <v>71.3590248962656</v>
      </c>
      <c r="AD219" s="40" t="n">
        <f aca="false">IFERROR(V219-AC219,"")</f>
        <v>0.179104600137308</v>
      </c>
      <c r="AE219" s="4" t="str">
        <f aca="false">IF(D219&lt;Guide!$C$21,"Low PA",IF(TRIM(IF(ISNUMBER(AD219),IF(N(AD219)&lt;=-Guide!$C$24,"▼ Bat Speed  ",IF(N(AD219)&gt;=Guide!$C$24,"▲ Bat Speed  ","")),"")&amp;IF(N(Z219)&gt;=Guide!$C$22,"▲ Contact  ","")&amp;IF(N(Z219)&lt;=-Guide!$C$22,"▼ Contact  ","")&amp;IF(N(AB219)&gt;=Guide!$C$23,"▲ Chase  ","")&amp;IF(N(AB219)&lt;=-Guide!$C$23,"▼ Chase  ",""))="","Stable",TRIM(IF(ISNUMBER(AD219),IF(N(AD219)&lt;=-Guide!$C$24,"▼ Bat Speed  ",IF(N(AD219)&gt;=Guide!$C$24,"▲ Bat Speed  ","")),"")&amp;IF(N(Z219)&gt;=Guide!$C$22,"▲ Contact  ","")&amp;IF(N(Z219)&lt;=-Guide!$C$22,"▼ Contact  ","")&amp;IF(N(AB219)&gt;=Guide!$C$23,"▲ Chase  ","")&amp;IF(N(AB219)&lt;=-Guide!$C$23,"▼ Chase  ",""))))</f>
        <v>▼ Chase</v>
      </c>
      <c r="AF219" s="35" t="n">
        <f aca="false">MATCH(Counts!A219,'Season Counts'!$A$2:$A$740,0)</f>
        <v>58</v>
      </c>
    </row>
    <row r="220" customFormat="false" ht="15" hidden="false" customHeight="false" outlineLevel="0" collapsed="false">
      <c r="A220" s="34" t="str">
        <f aca="false">Counts!B220</f>
        <v>AZ</v>
      </c>
      <c r="B220" s="5" t="str">
        <f aca="false">Counts!C220</f>
        <v>Nolan Arenado</v>
      </c>
      <c r="C220" s="34" t="str">
        <f aca="false">Counts!F220</f>
        <v>Aug</v>
      </c>
      <c r="D220" s="35" t="n">
        <f aca="false">IFERROR(Counts!P220,"")</f>
        <v>103</v>
      </c>
      <c r="E220" s="36" t="n">
        <f aca="false">IFERROR(Counts!R220/Counts!Q220,"")</f>
        <v>0.223404255319149</v>
      </c>
      <c r="F220" s="36" t="n">
        <f aca="false">IFERROR((Counts!R220+Counts!V220+Counts!W220)/(Counts!Q220+Counts!V220+Counts!W220+Counts!X220),"")</f>
        <v>0.284313725490196</v>
      </c>
      <c r="G220" s="36" t="n">
        <f aca="false">IFERROR((Counts!R220+Counts!S220+2*Counts!T220+3*Counts!U220)/Counts!Q220,"")</f>
        <v>0.478723404255319</v>
      </c>
      <c r="H220" s="35" t="n">
        <f aca="false">IFERROR(Counts!U220,"")</f>
        <v>7</v>
      </c>
      <c r="I220" s="36" t="n">
        <f aca="false">IFERROR(Counts!Z220/Counts!AA220,"")</f>
        <v>0.329611650485437</v>
      </c>
      <c r="J220" s="36" t="n">
        <f aca="false">IFERROR(Counts!AB220/Counts!AA220,"")</f>
        <v>0.241912621359223</v>
      </c>
      <c r="K220" s="37" t="n">
        <f aca="false">IFERROR((Counts!AB220-Counts!Z220)/Counts!AA220,"")</f>
        <v>-0.0876990291262136</v>
      </c>
      <c r="L220" s="38" t="n">
        <f aca="false">IFERROR(Counts!Y220/Counts!P220,"")</f>
        <v>0.174757281553398</v>
      </c>
      <c r="M220" s="38" t="n">
        <f aca="false">IFERROR(Counts!V220/Counts!P220,"")</f>
        <v>0.0679611650485437</v>
      </c>
      <c r="N220" s="38" t="n">
        <f aca="false">IFERROR(Counts!AD220/Counts!AC220,"")</f>
        <v>0.0394736842105263</v>
      </c>
      <c r="O220" s="38" t="n">
        <f aca="false">IFERROR(Counts!AE220/Counts!AC220,"")</f>
        <v>0.236842105263158</v>
      </c>
      <c r="P220" s="39" t="n">
        <f aca="false">IFERROR(Counts!AG220/Counts!AF220,"")</f>
        <v>83.775</v>
      </c>
      <c r="Q220" s="38" t="n">
        <f aca="false">IFERROR(Counts!AH220/Counts!AC220,"")</f>
        <v>0.210526315789474</v>
      </c>
      <c r="R220" s="38" t="n">
        <f aca="false">IFERROR(Counts!N220/Counts!M220,"")</f>
        <v>0.345132743362832</v>
      </c>
      <c r="S220" s="38" t="n">
        <f aca="false">IFERROR(Counts!K220/Counts!J220,"")</f>
        <v>0.623762376237624</v>
      </c>
      <c r="T220" s="38" t="n">
        <f aca="false">IFERROR(Counts!I220/Counts!H220,"")</f>
        <v>0.196078431372549</v>
      </c>
      <c r="U220" s="38" t="n">
        <f aca="false">IFERROR(1-Counts!L220/Counts!K220,"")</f>
        <v>0.857142857142857</v>
      </c>
      <c r="V220" s="39" t="n">
        <f aca="false">IFERROR(Counts!AJ220/Counts!AI220,"")</f>
        <v>71.2718232044199</v>
      </c>
      <c r="W220" s="38" t="n">
        <f aca="false">IFERROR(Counts!AK220/Counts!AI220,"")</f>
        <v>0.154696132596685</v>
      </c>
      <c r="X220" s="40" t="n">
        <f aca="false">IFERROR(Counts!O220,"")</f>
        <v>5.515</v>
      </c>
      <c r="Y220" s="36" t="n">
        <f aca="false">IFERROR(INDEX('Season Counts'!$Y$2:$Y$740,$AF220)/INDEX('Season Counts'!$X$2:$X$740,$AF220),"")</f>
        <v>0.30055033557047</v>
      </c>
      <c r="Z220" s="37" t="n">
        <f aca="false">IFERROR(J220-Y220,"")</f>
        <v>-0.0586377142112465</v>
      </c>
      <c r="AA220" s="38" t="n">
        <f aca="false">IFERROR(INDEX('Season Counts'!$K$2:$K$740,$AF220)/INDEX('Season Counts'!$J$2:$J$740,$AF220),"")</f>
        <v>0.318818040435459</v>
      </c>
      <c r="AB220" s="41" t="n">
        <f aca="false">IFERROR(R220-AA220,"")</f>
        <v>0.026314702927373</v>
      </c>
      <c r="AC220" s="39" t="n">
        <f aca="false">IFERROR(INDEX('Season Counts'!$AG$2:$AG$740,$AF220)/INDEX('Season Counts'!$AF$2:$AF$740,$AF220),"")</f>
        <v>71.3590248962656</v>
      </c>
      <c r="AD220" s="40" t="n">
        <f aca="false">IFERROR(V220-AC220,"")</f>
        <v>-0.0872016918456779</v>
      </c>
      <c r="AE220" s="4" t="str">
        <f aca="false">IF(D220&lt;Guide!$C$21,"Low PA",IF(TRIM(IF(ISNUMBER(AD220),IF(N(AD220)&lt;=-Guide!$C$24,"▼ Bat Speed  ",IF(N(AD220)&gt;=Guide!$C$24,"▲ Bat Speed  ","")),"")&amp;IF(N(Z220)&gt;=Guide!$C$22,"▲ Contact  ","")&amp;IF(N(Z220)&lt;=-Guide!$C$22,"▼ Contact  ","")&amp;IF(N(AB220)&gt;=Guide!$C$23,"▲ Chase  ","")&amp;IF(N(AB220)&lt;=-Guide!$C$23,"▼ Chase  ",""))="","Stable",TRIM(IF(ISNUMBER(AD220),IF(N(AD220)&lt;=-Guide!$C$24,"▼ Bat Speed  ",IF(N(AD220)&gt;=Guide!$C$24,"▲ Bat Speed  ","")),"")&amp;IF(N(Z220)&gt;=Guide!$C$22,"▲ Contact  ","")&amp;IF(N(Z220)&lt;=-Guide!$C$22,"▼ Contact  ","")&amp;IF(N(AB220)&gt;=Guide!$C$23,"▲ Chase  ","")&amp;IF(N(AB220)&lt;=-Guide!$C$23,"▼ Chase  ",""))))</f>
        <v>▼ Contact</v>
      </c>
      <c r="AF220" s="35" t="n">
        <f aca="false">MATCH(Counts!A220,'Season Counts'!$A$2:$A$740,0)</f>
        <v>58</v>
      </c>
    </row>
    <row r="221" customFormat="false" ht="15" hidden="false" customHeight="false" outlineLevel="0" collapsed="false">
      <c r="A221" s="34" t="str">
        <f aca="false">Counts!B221</f>
        <v>AZ</v>
      </c>
      <c r="B221" s="5" t="str">
        <f aca="false">Counts!C221</f>
        <v>Nolan Arenado</v>
      </c>
      <c r="C221" s="34" t="str">
        <f aca="false">Counts!F221</f>
        <v>Sep</v>
      </c>
      <c r="D221" s="35" t="n">
        <f aca="false">IFERROR(Counts!P221,"")</f>
        <v>95</v>
      </c>
      <c r="E221" s="36" t="n">
        <f aca="false">IFERROR(Counts!R221/Counts!Q221,"")</f>
        <v>0.349397590361446</v>
      </c>
      <c r="F221" s="36" t="n">
        <f aca="false">IFERROR((Counts!R221+Counts!V221+Counts!W221)/(Counts!Q221+Counts!V221+Counts!W221+Counts!X221),"")</f>
        <v>0.431578947368421</v>
      </c>
      <c r="G221" s="36" t="n">
        <f aca="false">IFERROR((Counts!R221+Counts!S221+2*Counts!T221+3*Counts!U221)/Counts!Q221,"")</f>
        <v>0.72289156626506</v>
      </c>
      <c r="H221" s="35" t="n">
        <f aca="false">IFERROR(Counts!U221,"")</f>
        <v>9</v>
      </c>
      <c r="I221" s="36" t="n">
        <f aca="false">IFERROR(Counts!Z221/Counts!AA221,"")</f>
        <v>0.482105263157895</v>
      </c>
      <c r="J221" s="36" t="n">
        <f aca="false">IFERROR(Counts!AB221/Counts!AA221,"")</f>
        <v>0.372452631578947</v>
      </c>
      <c r="K221" s="37" t="n">
        <f aca="false">IFERROR((Counts!AB221-Counts!Z221)/Counts!AA221,"")</f>
        <v>-0.109652631578947</v>
      </c>
      <c r="L221" s="38" t="n">
        <f aca="false">IFERROR(Counts!Y221/Counts!P221,"")</f>
        <v>0.178947368421053</v>
      </c>
      <c r="M221" s="38" t="n">
        <f aca="false">IFERROR(Counts!V221/Counts!P221,"")</f>
        <v>0.0947368421052632</v>
      </c>
      <c r="N221" s="38" t="n">
        <f aca="false">IFERROR(Counts!AD221/Counts!AC221,"")</f>
        <v>0.106060606060606</v>
      </c>
      <c r="O221" s="38" t="n">
        <f aca="false">IFERROR(Counts!AE221/Counts!AC221,"")</f>
        <v>0.333333333333333</v>
      </c>
      <c r="P221" s="39" t="n">
        <f aca="false">IFERROR(Counts!AG221/Counts!AF221,"")</f>
        <v>87.0893939393939</v>
      </c>
      <c r="Q221" s="38" t="n">
        <f aca="false">IFERROR(Counts!AH221/Counts!AC221,"")</f>
        <v>0.424242424242424</v>
      </c>
      <c r="R221" s="38" t="n">
        <f aca="false">IFERROR(Counts!N221/Counts!M221,"")</f>
        <v>0.352941176470588</v>
      </c>
      <c r="S221" s="38" t="n">
        <f aca="false">IFERROR(Counts!K221/Counts!J221,"")</f>
        <v>0.700636942675159</v>
      </c>
      <c r="T221" s="38" t="n">
        <f aca="false">IFERROR(Counts!I221/Counts!H221,"")</f>
        <v>0.255681818181818</v>
      </c>
      <c r="U221" s="38" t="n">
        <f aca="false">IFERROR(1-Counts!L221/Counts!K221,"")</f>
        <v>0.845454545454546</v>
      </c>
      <c r="V221" s="39" t="n">
        <f aca="false">IFERROR(Counts!AJ221/Counts!AI221,"")</f>
        <v>71.6567741935484</v>
      </c>
      <c r="W221" s="38" t="n">
        <f aca="false">IFERROR(Counts!AK221/Counts!AI221,"")</f>
        <v>0.141935483870968</v>
      </c>
      <c r="X221" s="40" t="n">
        <f aca="false">IFERROR(Counts!O221,"")</f>
        <v>15.825</v>
      </c>
      <c r="Y221" s="36" t="n">
        <f aca="false">IFERROR(INDEX('Season Counts'!$Y$2:$Y$740,$AF221)/INDEX('Season Counts'!$X$2:$X$740,$AF221),"")</f>
        <v>0.30055033557047</v>
      </c>
      <c r="Z221" s="37" t="n">
        <f aca="false">IFERROR(J221-Y221,"")</f>
        <v>0.0719022960084776</v>
      </c>
      <c r="AA221" s="38" t="n">
        <f aca="false">IFERROR(INDEX('Season Counts'!$K$2:$K$740,$AF221)/INDEX('Season Counts'!$J$2:$J$740,$AF221),"")</f>
        <v>0.318818040435459</v>
      </c>
      <c r="AB221" s="41" t="n">
        <f aca="false">IFERROR(R221-AA221,"")</f>
        <v>0.0341231360351295</v>
      </c>
      <c r="AC221" s="39" t="n">
        <f aca="false">IFERROR(INDEX('Season Counts'!$AG$2:$AG$740,$AF221)/INDEX('Season Counts'!$AF$2:$AF$740,$AF221),"")</f>
        <v>71.3590248962656</v>
      </c>
      <c r="AD221" s="40" t="n">
        <f aca="false">IFERROR(V221-AC221,"")</f>
        <v>0.29774929728282</v>
      </c>
      <c r="AE221" s="4" t="str">
        <f aca="false">IF(D221&lt;Guide!$C$21,"Low PA",IF(TRIM(IF(ISNUMBER(AD221),IF(N(AD221)&lt;=-Guide!$C$24,"▼ Bat Speed  ",IF(N(AD221)&gt;=Guide!$C$24,"▲ Bat Speed  ","")),"")&amp;IF(N(Z221)&gt;=Guide!$C$22,"▲ Contact  ","")&amp;IF(N(Z221)&lt;=-Guide!$C$22,"▼ Contact  ","")&amp;IF(N(AB221)&gt;=Guide!$C$23,"▲ Chase  ","")&amp;IF(N(AB221)&lt;=-Guide!$C$23,"▼ Chase  ",""))="","Stable",TRIM(IF(ISNUMBER(AD221),IF(N(AD221)&lt;=-Guide!$C$24,"▼ Bat Speed  ",IF(N(AD221)&gt;=Guide!$C$24,"▲ Bat Speed  ","")),"")&amp;IF(N(Z221)&gt;=Guide!$C$22,"▲ Contact  ","")&amp;IF(N(Z221)&lt;=-Guide!$C$22,"▼ Contact  ","")&amp;IF(N(AB221)&gt;=Guide!$C$23,"▲ Chase  ","")&amp;IF(N(AB221)&lt;=-Guide!$C$23,"▼ Chase  ",""))))</f>
        <v>▲ Contact</v>
      </c>
      <c r="AF221" s="35" t="n">
        <f aca="false">MATCH(Counts!A221,'Season Counts'!$A$2:$A$740,0)</f>
        <v>58</v>
      </c>
    </row>
    <row r="222" customFormat="false" ht="15" hidden="false" customHeight="false" outlineLevel="0" collapsed="false">
      <c r="A222" s="34" t="str">
        <f aca="false">Counts!B222</f>
        <v>AZ</v>
      </c>
      <c r="B222" s="5" t="str">
        <f aca="false">Counts!C222</f>
        <v>Gabriel Moreno</v>
      </c>
      <c r="C222" s="34" t="str">
        <f aca="false">Counts!F222</f>
        <v>Mar-Apr</v>
      </c>
      <c r="D222" s="35" t="n">
        <f aca="false">IFERROR(Counts!P222,"")</f>
        <v>45</v>
      </c>
      <c r="E222" s="36" t="n">
        <f aca="false">IFERROR(Counts!R222/Counts!Q222,"")</f>
        <v>0.275</v>
      </c>
      <c r="F222" s="36" t="n">
        <f aca="false">IFERROR((Counts!R222+Counts!V222+Counts!W222)/(Counts!Q222+Counts!V222+Counts!W222+Counts!X222),"")</f>
        <v>0.333333333333333</v>
      </c>
      <c r="G222" s="36" t="n">
        <f aca="false">IFERROR((Counts!R222+Counts!S222+2*Counts!T222+3*Counts!U222)/Counts!Q222,"")</f>
        <v>0.4</v>
      </c>
      <c r="H222" s="35" t="n">
        <f aca="false">IFERROR(Counts!U222,"")</f>
        <v>0</v>
      </c>
      <c r="I222" s="36" t="n">
        <f aca="false">IFERROR(Counts!Z222/Counts!AA222,"")</f>
        <v>0.321111111111111</v>
      </c>
      <c r="J222" s="36" t="n">
        <f aca="false">IFERROR(Counts!AB222/Counts!AA222,"")</f>
        <v>0.335488888888889</v>
      </c>
      <c r="K222" s="37" t="n">
        <f aca="false">IFERROR((Counts!AB222-Counts!Z222)/Counts!AA222,"")</f>
        <v>0.0143777777777778</v>
      </c>
      <c r="L222" s="38" t="n">
        <f aca="false">IFERROR(Counts!Y222/Counts!P222,"")</f>
        <v>0.177777777777778</v>
      </c>
      <c r="M222" s="38" t="n">
        <f aca="false">IFERROR(Counts!V222/Counts!P222,"")</f>
        <v>0.0666666666666667</v>
      </c>
      <c r="N222" s="38" t="n">
        <f aca="false">IFERROR(Counts!AD222/Counts!AC222,"")</f>
        <v>0.0909090909090909</v>
      </c>
      <c r="O222" s="38" t="n">
        <f aca="false">IFERROR(Counts!AE222/Counts!AC222,"")</f>
        <v>0.424242424242424</v>
      </c>
      <c r="P222" s="39" t="n">
        <f aca="false">IFERROR(Counts!AG222/Counts!AF222,"")</f>
        <v>87.4393939393939</v>
      </c>
      <c r="Q222" s="38" t="n">
        <f aca="false">IFERROR(Counts!AH222/Counts!AC222,"")</f>
        <v>0.363636363636364</v>
      </c>
      <c r="R222" s="38" t="n">
        <f aca="false">IFERROR(Counts!N222/Counts!M222,"")</f>
        <v>0.393162393162393</v>
      </c>
      <c r="S222" s="38" t="n">
        <f aca="false">IFERROR(Counts!K222/Counts!J222,"")</f>
        <v>0.576923076923077</v>
      </c>
      <c r="T222" s="38" t="n">
        <f aca="false">IFERROR(Counts!I222/Counts!H222,"")</f>
        <v>0.241758241758242</v>
      </c>
      <c r="U222" s="38" t="n">
        <f aca="false">IFERROR(1-Counts!L222/Counts!K222,"")</f>
        <v>0.822222222222222</v>
      </c>
      <c r="V222" s="39" t="n">
        <f aca="false">IFERROR(Counts!AJ222/Counts!AI222,"")</f>
        <v>72.0432098765432</v>
      </c>
      <c r="W222" s="38" t="n">
        <f aca="false">IFERROR(Counts!AK222/Counts!AI222,"")</f>
        <v>0.271604938271605</v>
      </c>
      <c r="X222" s="40" t="n">
        <f aca="false">IFERROR(Counts!O222,"")</f>
        <v>-0.628</v>
      </c>
      <c r="Y222" s="36" t="n">
        <f aca="false">IFERROR(INDEX('Season Counts'!$Y$2:$Y$740,$AF222)/INDEX('Season Counts'!$X$2:$X$740,$AF222),"")</f>
        <v>0.363276556776557</v>
      </c>
      <c r="Z222" s="37" t="n">
        <f aca="false">IFERROR(J222-Y222,"")</f>
        <v>-0.0277876678876678</v>
      </c>
      <c r="AA222" s="38" t="n">
        <f aca="false">IFERROR(INDEX('Season Counts'!$K$2:$K$740,$AF222)/INDEX('Season Counts'!$J$2:$J$740,$AF222),"")</f>
        <v>0.28740157480315</v>
      </c>
      <c r="AB222" s="41" t="n">
        <f aca="false">IFERROR(R222-AA222,"")</f>
        <v>0.105760818359244</v>
      </c>
      <c r="AC222" s="39" t="n">
        <f aca="false">IFERROR(INDEX('Season Counts'!$AG$2:$AG$740,$AF222)/INDEX('Season Counts'!$AF$2:$AF$740,$AF222),"")</f>
        <v>71.7827981651376</v>
      </c>
      <c r="AD222" s="40" t="n">
        <f aca="false">IFERROR(V222-AC222,"")</f>
        <v>0.26041171140561</v>
      </c>
      <c r="AE222" s="4" t="str">
        <f aca="false">IF(D222&lt;Guide!$C$21,"Low PA",IF(TRIM(IF(ISNUMBER(AD222),IF(N(AD222)&lt;=-Guide!$C$24,"▼ Bat Speed  ",IF(N(AD222)&gt;=Guide!$C$24,"▲ Bat Speed  ","")),"")&amp;IF(N(Z222)&gt;=Guide!$C$22,"▲ Contact  ","")&amp;IF(N(Z222)&lt;=-Guide!$C$22,"▼ Contact  ","")&amp;IF(N(AB222)&gt;=Guide!$C$23,"▲ Chase  ","")&amp;IF(N(AB222)&lt;=-Guide!$C$23,"▼ Chase  ",""))="","Stable",TRIM(IF(ISNUMBER(AD222),IF(N(AD222)&lt;=-Guide!$C$24,"▼ Bat Speed  ",IF(N(AD222)&gt;=Guide!$C$24,"▲ Bat Speed  ","")),"")&amp;IF(N(Z222)&gt;=Guide!$C$22,"▲ Contact  ","")&amp;IF(N(Z222)&lt;=-Guide!$C$22,"▼ Contact  ","")&amp;IF(N(AB222)&gt;=Guide!$C$23,"▲ Chase  ","")&amp;IF(N(AB222)&lt;=-Guide!$C$23,"▼ Chase  ",""))))</f>
        <v>▲ Chase</v>
      </c>
      <c r="AF222" s="35" t="n">
        <f aca="false">MATCH(Counts!A222,'Season Counts'!$A$2:$A$740,0)</f>
        <v>59</v>
      </c>
    </row>
    <row r="223" customFormat="false" ht="15" hidden="false" customHeight="false" outlineLevel="0" collapsed="false">
      <c r="A223" s="34" t="str">
        <f aca="false">Counts!B223</f>
        <v>AZ</v>
      </c>
      <c r="B223" s="5" t="str">
        <f aca="false">Counts!C223</f>
        <v>Gabriel Moreno</v>
      </c>
      <c r="C223" s="34" t="str">
        <f aca="false">Counts!F223</f>
        <v>May</v>
      </c>
      <c r="D223" s="35" t="n">
        <f aca="false">IFERROR(Counts!P223,"")</f>
        <v>87</v>
      </c>
      <c r="E223" s="36" t="n">
        <f aca="false">IFERROR(Counts!R223/Counts!Q223,"")</f>
        <v>0.25974025974026</v>
      </c>
      <c r="F223" s="36" t="n">
        <f aca="false">IFERROR((Counts!R223+Counts!V223+Counts!W223)/(Counts!Q223+Counts!V223+Counts!W223+Counts!X223),"")</f>
        <v>0.32183908045977</v>
      </c>
      <c r="G223" s="36" t="n">
        <f aca="false">IFERROR((Counts!R223+Counts!S223+2*Counts!T223+3*Counts!U223)/Counts!Q223,"")</f>
        <v>0.415584415584416</v>
      </c>
      <c r="H223" s="35" t="n">
        <f aca="false">IFERROR(Counts!U223,"")</f>
        <v>3</v>
      </c>
      <c r="I223" s="36" t="n">
        <f aca="false">IFERROR(Counts!Z223/Counts!AA223,"")</f>
        <v>0.321264367816092</v>
      </c>
      <c r="J223" s="36" t="n">
        <f aca="false">IFERROR(Counts!AB223/Counts!AA223,"")</f>
        <v>0.361114942528736</v>
      </c>
      <c r="K223" s="37" t="n">
        <f aca="false">IFERROR((Counts!AB223-Counts!Z223)/Counts!AA223,"")</f>
        <v>0.0398505747126437</v>
      </c>
      <c r="L223" s="38" t="n">
        <f aca="false">IFERROR(Counts!Y223/Counts!P223,"")</f>
        <v>0.218390804597701</v>
      </c>
      <c r="M223" s="38" t="n">
        <f aca="false">IFERROR(Counts!V223/Counts!P223,"")</f>
        <v>0.0919540229885058</v>
      </c>
      <c r="N223" s="38" t="n">
        <f aca="false">IFERROR(Counts!AD223/Counts!AC223,"")</f>
        <v>0.133333333333333</v>
      </c>
      <c r="O223" s="38" t="n">
        <f aca="false">IFERROR(Counts!AE223/Counts!AC223,"")</f>
        <v>0.433333333333333</v>
      </c>
      <c r="P223" s="39" t="n">
        <f aca="false">IFERROR(Counts!AG223/Counts!AF223,"")</f>
        <v>89.885</v>
      </c>
      <c r="Q223" s="38" t="n">
        <f aca="false">IFERROR(Counts!AH223/Counts!AC223,"")</f>
        <v>0.45</v>
      </c>
      <c r="R223" s="38" t="n">
        <f aca="false">IFERROR(Counts!N223/Counts!M223,"")</f>
        <v>0.331578947368421</v>
      </c>
      <c r="S223" s="38" t="n">
        <f aca="false">IFERROR(Counts!K223/Counts!J223,"")</f>
        <v>0.569832402234637</v>
      </c>
      <c r="T223" s="38" t="n">
        <f aca="false">IFERROR(Counts!I223/Counts!H223,"")</f>
        <v>0.157575757575758</v>
      </c>
      <c r="U223" s="38" t="n">
        <f aca="false">IFERROR(1-Counts!L223/Counts!K223,"")</f>
        <v>0.92156862745098</v>
      </c>
      <c r="V223" s="39" t="n">
        <f aca="false">IFERROR(Counts!AJ223/Counts!AI223,"")</f>
        <v>71.2194444444445</v>
      </c>
      <c r="W223" s="38" t="n">
        <f aca="false">IFERROR(Counts!AK223/Counts!AI223,"")</f>
        <v>0.208333333333333</v>
      </c>
      <c r="X223" s="40" t="n">
        <f aca="false">IFERROR(Counts!O223,"")</f>
        <v>-0.805</v>
      </c>
      <c r="Y223" s="36" t="n">
        <f aca="false">IFERROR(INDEX('Season Counts'!$Y$2:$Y$740,$AF223)/INDEX('Season Counts'!$X$2:$X$740,$AF223),"")</f>
        <v>0.363276556776557</v>
      </c>
      <c r="Z223" s="37" t="n">
        <f aca="false">IFERROR(J223-Y223,"")</f>
        <v>-0.00216161424782108</v>
      </c>
      <c r="AA223" s="38" t="n">
        <f aca="false">IFERROR(INDEX('Season Counts'!$K$2:$K$740,$AF223)/INDEX('Season Counts'!$J$2:$J$740,$AF223),"")</f>
        <v>0.28740157480315</v>
      </c>
      <c r="AB223" s="41" t="n">
        <f aca="false">IFERROR(R223-AA223,"")</f>
        <v>0.0441773725652714</v>
      </c>
      <c r="AC223" s="39" t="n">
        <f aca="false">IFERROR(INDEX('Season Counts'!$AG$2:$AG$740,$AF223)/INDEX('Season Counts'!$AF$2:$AF$740,$AF223),"")</f>
        <v>71.7827981651376</v>
      </c>
      <c r="AD223" s="40" t="n">
        <f aca="false">IFERROR(V223-AC223,"")</f>
        <v>-0.563353720693158</v>
      </c>
      <c r="AE223" s="4" t="str">
        <f aca="false">IF(D223&lt;Guide!$C$21,"Low PA",IF(TRIM(IF(ISNUMBER(AD223),IF(N(AD223)&lt;=-Guide!$C$24,"▼ Bat Speed  ",IF(N(AD223)&gt;=Guide!$C$24,"▲ Bat Speed  ","")),"")&amp;IF(N(Z223)&gt;=Guide!$C$22,"▲ Contact  ","")&amp;IF(N(Z223)&lt;=-Guide!$C$22,"▼ Contact  ","")&amp;IF(N(AB223)&gt;=Guide!$C$23,"▲ Chase  ","")&amp;IF(N(AB223)&lt;=-Guide!$C$23,"▼ Chase  ",""))="","Stable",TRIM(IF(ISNUMBER(AD223),IF(N(AD223)&lt;=-Guide!$C$24,"▼ Bat Speed  ",IF(N(AD223)&gt;=Guide!$C$24,"▲ Bat Speed  ","")),"")&amp;IF(N(Z223)&gt;=Guide!$C$22,"▲ Contact  ","")&amp;IF(N(Z223)&lt;=-Guide!$C$22,"▼ Contact  ","")&amp;IF(N(AB223)&gt;=Guide!$C$23,"▲ Chase  ","")&amp;IF(N(AB223)&lt;=-Guide!$C$23,"▼ Chase  ",""))))</f>
        <v>▲ Chase</v>
      </c>
      <c r="AF223" s="35" t="n">
        <f aca="false">MATCH(Counts!A223,'Season Counts'!$A$2:$A$740,0)</f>
        <v>59</v>
      </c>
    </row>
    <row r="224" customFormat="false" ht="15" hidden="false" customHeight="false" outlineLevel="0" collapsed="false">
      <c r="A224" s="34" t="str">
        <f aca="false">Counts!B224</f>
        <v>AZ</v>
      </c>
      <c r="B224" s="5" t="str">
        <f aca="false">Counts!C224</f>
        <v>Gabriel Moreno</v>
      </c>
      <c r="C224" s="34" t="str">
        <f aca="false">Counts!F224</f>
        <v>Jun</v>
      </c>
      <c r="D224" s="35" t="n">
        <f aca="false">IFERROR(Counts!P224,"")</f>
        <v>96</v>
      </c>
      <c r="E224" s="36" t="n">
        <f aca="false">IFERROR(Counts!R224/Counts!Q224,"")</f>
        <v>0.307692307692308</v>
      </c>
      <c r="F224" s="36" t="n">
        <f aca="false">IFERROR((Counts!R224+Counts!V224+Counts!W224)/(Counts!Q224+Counts!V224+Counts!W224+Counts!X224),"")</f>
        <v>0.427083333333333</v>
      </c>
      <c r="G224" s="36" t="n">
        <f aca="false">IFERROR((Counts!R224+Counts!S224+2*Counts!T224+3*Counts!U224)/Counts!Q224,"")</f>
        <v>0.474358974358974</v>
      </c>
      <c r="H224" s="35" t="n">
        <f aca="false">IFERROR(Counts!U224,"")</f>
        <v>3</v>
      </c>
      <c r="I224" s="36" t="n">
        <f aca="false">IFERROR(Counts!Z224/Counts!AA224,"")</f>
        <v>0.406382978723404</v>
      </c>
      <c r="J224" s="36" t="n">
        <f aca="false">IFERROR(Counts!AB224/Counts!AA224,"")</f>
        <v>0.401148936170213</v>
      </c>
      <c r="K224" s="37" t="n">
        <f aca="false">IFERROR((Counts!AB224-Counts!Z224)/Counts!AA224,"")</f>
        <v>-0.00523404255319154</v>
      </c>
      <c r="L224" s="38" t="n">
        <f aca="false">IFERROR(Counts!Y224/Counts!P224,"")</f>
        <v>0.09375</v>
      </c>
      <c r="M224" s="38" t="n">
        <f aca="false">IFERROR(Counts!V224/Counts!P224,"")</f>
        <v>0.15625</v>
      </c>
      <c r="N224" s="38" t="n">
        <f aca="false">IFERROR(Counts!AD224/Counts!AC224,"")</f>
        <v>0.0428571428571429</v>
      </c>
      <c r="O224" s="38" t="n">
        <f aca="false">IFERROR(Counts!AE224/Counts!AC224,"")</f>
        <v>0.485714285714286</v>
      </c>
      <c r="P224" s="39" t="n">
        <f aca="false">IFERROR(Counts!AG224/Counts!AF224,"")</f>
        <v>91.7666666666667</v>
      </c>
      <c r="Q224" s="38" t="n">
        <f aca="false">IFERROR(Counts!AH224/Counts!AC224,"")</f>
        <v>0.3</v>
      </c>
      <c r="R224" s="38" t="n">
        <f aca="false">IFERROR(Counts!N224/Counts!M224,"")</f>
        <v>0.273584905660377</v>
      </c>
      <c r="S224" s="38" t="n">
        <f aca="false">IFERROR(Counts!K224/Counts!J224,"")</f>
        <v>0.489690721649485</v>
      </c>
      <c r="T224" s="38" t="n">
        <f aca="false">IFERROR(Counts!I224/Counts!H224,"")</f>
        <v>0.0897435897435897</v>
      </c>
      <c r="U224" s="38" t="n">
        <f aca="false">IFERROR(1-Counts!L224/Counts!K224,"")</f>
        <v>0.968421052631579</v>
      </c>
      <c r="V224" s="39" t="n">
        <f aca="false">IFERROR(Counts!AJ224/Counts!AI224,"")</f>
        <v>71.6142857142857</v>
      </c>
      <c r="W224" s="38" t="n">
        <f aca="false">IFERROR(Counts!AK224/Counts!AI224,"")</f>
        <v>0.214285714285714</v>
      </c>
      <c r="X224" s="40" t="n">
        <f aca="false">IFERROR(Counts!O224,"")</f>
        <v>6.528</v>
      </c>
      <c r="Y224" s="36" t="n">
        <f aca="false">IFERROR(INDEX('Season Counts'!$Y$2:$Y$740,$AF224)/INDEX('Season Counts'!$X$2:$X$740,$AF224),"")</f>
        <v>0.363276556776557</v>
      </c>
      <c r="Z224" s="37" t="n">
        <f aca="false">IFERROR(J224-Y224,"")</f>
        <v>0.037872379393656</v>
      </c>
      <c r="AA224" s="38" t="n">
        <f aca="false">IFERROR(INDEX('Season Counts'!$K$2:$K$740,$AF224)/INDEX('Season Counts'!$J$2:$J$740,$AF224),"")</f>
        <v>0.28740157480315</v>
      </c>
      <c r="AB224" s="41" t="n">
        <f aca="false">IFERROR(R224-AA224,"")</f>
        <v>-0.0138166691427722</v>
      </c>
      <c r="AC224" s="39" t="n">
        <f aca="false">IFERROR(INDEX('Season Counts'!$AG$2:$AG$740,$AF224)/INDEX('Season Counts'!$AF$2:$AF$740,$AF224),"")</f>
        <v>71.7827981651376</v>
      </c>
      <c r="AD224" s="40" t="n">
        <f aca="false">IFERROR(V224-AC224,"")</f>
        <v>-0.168512450851892</v>
      </c>
      <c r="AE224" s="4" t="str">
        <f aca="false">IF(D224&lt;Guide!$C$21,"Low PA",IF(TRIM(IF(ISNUMBER(AD224),IF(N(AD224)&lt;=-Guide!$C$24,"▼ Bat Speed  ",IF(N(AD224)&gt;=Guide!$C$24,"▲ Bat Speed  ","")),"")&amp;IF(N(Z224)&gt;=Guide!$C$22,"▲ Contact  ","")&amp;IF(N(Z224)&lt;=-Guide!$C$22,"▼ Contact  ","")&amp;IF(N(AB224)&gt;=Guide!$C$23,"▲ Chase  ","")&amp;IF(N(AB224)&lt;=-Guide!$C$23,"▼ Chase  ",""))="","Stable",TRIM(IF(ISNUMBER(AD224),IF(N(AD224)&lt;=-Guide!$C$24,"▼ Bat Speed  ",IF(N(AD224)&gt;=Guide!$C$24,"▲ Bat Speed  ","")),"")&amp;IF(N(Z224)&gt;=Guide!$C$22,"▲ Contact  ","")&amp;IF(N(Z224)&lt;=-Guide!$C$22,"▼ Contact  ","")&amp;IF(N(AB224)&gt;=Guide!$C$23,"▲ Chase  ","")&amp;IF(N(AB224)&lt;=-Guide!$C$23,"▼ Chase  ",""))))</f>
        <v>Stable</v>
      </c>
      <c r="AF224" s="35" t="n">
        <f aca="false">MATCH(Counts!A224,'Season Counts'!$A$2:$A$740,0)</f>
        <v>59</v>
      </c>
    </row>
    <row r="225" customFormat="false" ht="15" hidden="false" customHeight="false" outlineLevel="0" collapsed="false">
      <c r="A225" s="34" t="str">
        <f aca="false">Counts!B225</f>
        <v>AZ</v>
      </c>
      <c r="B225" s="5" t="str">
        <f aca="false">Counts!C225</f>
        <v>Gabriel Moreno</v>
      </c>
      <c r="C225" s="34" t="str">
        <f aca="false">Counts!F225</f>
        <v>Jul</v>
      </c>
      <c r="D225" s="35" t="n">
        <f aca="false">IFERROR(Counts!P225,"")</f>
        <v>112</v>
      </c>
      <c r="E225" s="36" t="n">
        <f aca="false">IFERROR(Counts!R225/Counts!Q225,"")</f>
        <v>0.361702127659575</v>
      </c>
      <c r="F225" s="36" t="n">
        <f aca="false">IFERROR((Counts!R225+Counts!V225+Counts!W225)/(Counts!Q225+Counts!V225+Counts!W225+Counts!X225),"")</f>
        <v>0.4375</v>
      </c>
      <c r="G225" s="36" t="n">
        <f aca="false">IFERROR((Counts!R225+Counts!S225+2*Counts!T225+3*Counts!U225)/Counts!Q225,"")</f>
        <v>0.48936170212766</v>
      </c>
      <c r="H225" s="35" t="n">
        <f aca="false">IFERROR(Counts!U225,"")</f>
        <v>2</v>
      </c>
      <c r="I225" s="36" t="n">
        <f aca="false">IFERROR(Counts!Z225/Counts!AA225,"")</f>
        <v>0.402702702702703</v>
      </c>
      <c r="J225" s="36" t="n">
        <f aca="false">IFERROR(Counts!AB225/Counts!AA225,"")</f>
        <v>0.393207207207207</v>
      </c>
      <c r="K225" s="37" t="n">
        <f aca="false">IFERROR((Counts!AB225-Counts!Z225)/Counts!AA225,"")</f>
        <v>-0.00949549549549551</v>
      </c>
      <c r="L225" s="38" t="n">
        <f aca="false">IFERROR(Counts!Y225/Counts!P225,"")</f>
        <v>0.125</v>
      </c>
      <c r="M225" s="38" t="n">
        <f aca="false">IFERROR(Counts!V225/Counts!P225,"")</f>
        <v>0.125</v>
      </c>
      <c r="N225" s="38" t="n">
        <f aca="false">IFERROR(Counts!AD225/Counts!AC225,"")</f>
        <v>0.0602409638554217</v>
      </c>
      <c r="O225" s="38" t="n">
        <f aca="false">IFERROR(Counts!AE225/Counts!AC225,"")</f>
        <v>0.385542168674699</v>
      </c>
      <c r="P225" s="39" t="n">
        <f aca="false">IFERROR(Counts!AG225/Counts!AF225,"")</f>
        <v>88.6578313253012</v>
      </c>
      <c r="Q225" s="38" t="n">
        <f aca="false">IFERROR(Counts!AH225/Counts!AC225,"")</f>
        <v>0.433734939759036</v>
      </c>
      <c r="R225" s="38" t="n">
        <f aca="false">IFERROR(Counts!N225/Counts!M225,"")</f>
        <v>0.267175572519084</v>
      </c>
      <c r="S225" s="38" t="n">
        <f aca="false">IFERROR(Counts!K225/Counts!J225,"")</f>
        <v>0.554166666666667</v>
      </c>
      <c r="T225" s="38" t="n">
        <f aca="false">IFERROR(Counts!I225/Counts!H225,"")</f>
        <v>0.12807881773399</v>
      </c>
      <c r="U225" s="38" t="n">
        <f aca="false">IFERROR(1-Counts!L225/Counts!K225,"")</f>
        <v>0.909774436090226</v>
      </c>
      <c r="V225" s="39" t="n">
        <f aca="false">IFERROR(Counts!AJ225/Counts!AI225,"")</f>
        <v>71.6878453038674</v>
      </c>
      <c r="W225" s="38" t="n">
        <f aca="false">IFERROR(Counts!AK225/Counts!AI225,"")</f>
        <v>0.226519337016575</v>
      </c>
      <c r="X225" s="40" t="n">
        <f aca="false">IFERROR(Counts!O225,"")</f>
        <v>6.989</v>
      </c>
      <c r="Y225" s="36" t="n">
        <f aca="false">IFERROR(INDEX('Season Counts'!$Y$2:$Y$740,$AF225)/INDEX('Season Counts'!$X$2:$X$740,$AF225),"")</f>
        <v>0.363276556776557</v>
      </c>
      <c r="Z225" s="37" t="n">
        <f aca="false">IFERROR(J225-Y225,"")</f>
        <v>0.0299306504306505</v>
      </c>
      <c r="AA225" s="38" t="n">
        <f aca="false">IFERROR(INDEX('Season Counts'!$K$2:$K$740,$AF225)/INDEX('Season Counts'!$J$2:$J$740,$AF225),"")</f>
        <v>0.28740157480315</v>
      </c>
      <c r="AB225" s="41" t="n">
        <f aca="false">IFERROR(R225-AA225,"")</f>
        <v>-0.0202260022840656</v>
      </c>
      <c r="AC225" s="39" t="n">
        <f aca="false">IFERROR(INDEX('Season Counts'!$AG$2:$AG$740,$AF225)/INDEX('Season Counts'!$AF$2:$AF$740,$AF225),"")</f>
        <v>71.7827981651376</v>
      </c>
      <c r="AD225" s="40" t="n">
        <f aca="false">IFERROR(V225-AC225,"")</f>
        <v>-0.0949528612702011</v>
      </c>
      <c r="AE225" s="4" t="str">
        <f aca="false">IF(D225&lt;Guide!$C$21,"Low PA",IF(TRIM(IF(ISNUMBER(AD225),IF(N(AD225)&lt;=-Guide!$C$24,"▼ Bat Speed  ",IF(N(AD225)&gt;=Guide!$C$24,"▲ Bat Speed  ","")),"")&amp;IF(N(Z225)&gt;=Guide!$C$22,"▲ Contact  ","")&amp;IF(N(Z225)&lt;=-Guide!$C$22,"▼ Contact  ","")&amp;IF(N(AB225)&gt;=Guide!$C$23,"▲ Chase  ","")&amp;IF(N(AB225)&lt;=-Guide!$C$23,"▼ Chase  ",""))="","Stable",TRIM(IF(ISNUMBER(AD225),IF(N(AD225)&lt;=-Guide!$C$24,"▼ Bat Speed  ",IF(N(AD225)&gt;=Guide!$C$24,"▲ Bat Speed  ","")),"")&amp;IF(N(Z225)&gt;=Guide!$C$22,"▲ Contact  ","")&amp;IF(N(Z225)&lt;=-Guide!$C$22,"▼ Contact  ","")&amp;IF(N(AB225)&gt;=Guide!$C$23,"▲ Chase  ","")&amp;IF(N(AB225)&lt;=-Guide!$C$23,"▼ Chase  ",""))))</f>
        <v>Stable</v>
      </c>
      <c r="AF225" s="35" t="n">
        <f aca="false">MATCH(Counts!A225,'Season Counts'!$A$2:$A$740,0)</f>
        <v>59</v>
      </c>
    </row>
    <row r="226" customFormat="false" ht="15" hidden="false" customHeight="false" outlineLevel="0" collapsed="false">
      <c r="A226" s="34" t="str">
        <f aca="false">Counts!B226</f>
        <v>AZ</v>
      </c>
      <c r="B226" s="5" t="str">
        <f aca="false">Counts!C226</f>
        <v>Gabriel Moreno</v>
      </c>
      <c r="C226" s="34" t="str">
        <f aca="false">Counts!F226</f>
        <v>Aug</v>
      </c>
      <c r="D226" s="35" t="n">
        <f aca="false">IFERROR(Counts!P226,"")</f>
        <v>113</v>
      </c>
      <c r="E226" s="36" t="n">
        <f aca="false">IFERROR(Counts!R226/Counts!Q226,"")</f>
        <v>0.29</v>
      </c>
      <c r="F226" s="36" t="n">
        <f aca="false">IFERROR((Counts!R226+Counts!V226+Counts!W226)/(Counts!Q226+Counts!V226+Counts!W226+Counts!X226),"")</f>
        <v>0.353982300884956</v>
      </c>
      <c r="G226" s="36" t="n">
        <f aca="false">IFERROR((Counts!R226+Counts!S226+2*Counts!T226+3*Counts!U226)/Counts!Q226,"")</f>
        <v>0.51</v>
      </c>
      <c r="H226" s="35" t="n">
        <f aca="false">IFERROR(Counts!U226,"")</f>
        <v>3</v>
      </c>
      <c r="I226" s="36" t="n">
        <f aca="false">IFERROR(Counts!Z226/Counts!AA226,"")</f>
        <v>0.36858407079646</v>
      </c>
      <c r="J226" s="36" t="n">
        <f aca="false">IFERROR(Counts!AB226/Counts!AA226,"")</f>
        <v>0.324150442477876</v>
      </c>
      <c r="K226" s="37" t="n">
        <f aca="false">IFERROR((Counts!AB226-Counts!Z226)/Counts!AA226,"")</f>
        <v>-0.0444336283185841</v>
      </c>
      <c r="L226" s="38" t="n">
        <f aca="false">IFERROR(Counts!Y226/Counts!P226,"")</f>
        <v>0.15929203539823</v>
      </c>
      <c r="M226" s="38" t="n">
        <f aca="false">IFERROR(Counts!V226/Counts!P226,"")</f>
        <v>0.0973451327433628</v>
      </c>
      <c r="N226" s="38" t="n">
        <f aca="false">IFERROR(Counts!AD226/Counts!AC226,"")</f>
        <v>0.0833333333333333</v>
      </c>
      <c r="O226" s="38" t="n">
        <f aca="false">IFERROR(Counts!AE226/Counts!AC226,"")</f>
        <v>0.416666666666667</v>
      </c>
      <c r="P226" s="39" t="n">
        <f aca="false">IFERROR(Counts!AG226/Counts!AF226,"")</f>
        <v>88.3095238095238</v>
      </c>
      <c r="Q226" s="38" t="n">
        <f aca="false">IFERROR(Counts!AH226/Counts!AC226,"")</f>
        <v>0.369047619047619</v>
      </c>
      <c r="R226" s="38" t="n">
        <f aca="false">IFERROR(Counts!N226/Counts!M226,"")</f>
        <v>0.278350515463918</v>
      </c>
      <c r="S226" s="38" t="n">
        <f aca="false">IFERROR(Counts!K226/Counts!J226,"")</f>
        <v>0.561702127659575</v>
      </c>
      <c r="T226" s="38" t="n">
        <f aca="false">IFERROR(Counts!I226/Counts!H226,"")</f>
        <v>0.122065727699531</v>
      </c>
      <c r="U226" s="38" t="n">
        <f aca="false">IFERROR(1-Counts!L226/Counts!K226,"")</f>
        <v>0.954545454545455</v>
      </c>
      <c r="V226" s="39" t="n">
        <f aca="false">IFERROR(Counts!AJ226/Counts!AI226,"")</f>
        <v>72.1476190476191</v>
      </c>
      <c r="W226" s="38" t="n">
        <f aca="false">IFERROR(Counts!AK226/Counts!AI226,"")</f>
        <v>0.232804232804233</v>
      </c>
      <c r="X226" s="40" t="n">
        <f aca="false">IFERROR(Counts!O226,"")</f>
        <v>3.214</v>
      </c>
      <c r="Y226" s="36" t="n">
        <f aca="false">IFERROR(INDEX('Season Counts'!$Y$2:$Y$740,$AF226)/INDEX('Season Counts'!$X$2:$X$740,$AF226),"")</f>
        <v>0.363276556776557</v>
      </c>
      <c r="Z226" s="37" t="n">
        <f aca="false">IFERROR(J226-Y226,"")</f>
        <v>-0.0391261142986806</v>
      </c>
      <c r="AA226" s="38" t="n">
        <f aca="false">IFERROR(INDEX('Season Counts'!$K$2:$K$740,$AF226)/INDEX('Season Counts'!$J$2:$J$740,$AF226),"")</f>
        <v>0.28740157480315</v>
      </c>
      <c r="AB226" s="41" t="n">
        <f aca="false">IFERROR(R226-AA226,"")</f>
        <v>-0.00905105933923206</v>
      </c>
      <c r="AC226" s="39" t="n">
        <f aca="false">IFERROR(INDEX('Season Counts'!$AG$2:$AG$740,$AF226)/INDEX('Season Counts'!$AF$2:$AF$740,$AF226),"")</f>
        <v>71.7827981651376</v>
      </c>
      <c r="AD226" s="40" t="n">
        <f aca="false">IFERROR(V226-AC226,"")</f>
        <v>0.364820882481439</v>
      </c>
      <c r="AE226" s="4" t="str">
        <f aca="false">IF(D226&lt;Guide!$C$21,"Low PA",IF(TRIM(IF(ISNUMBER(AD226),IF(N(AD226)&lt;=-Guide!$C$24,"▼ Bat Speed  ",IF(N(AD226)&gt;=Guide!$C$24,"▲ Bat Speed  ","")),"")&amp;IF(N(Z226)&gt;=Guide!$C$22,"▲ Contact  ","")&amp;IF(N(Z226)&lt;=-Guide!$C$22,"▼ Contact  ","")&amp;IF(N(AB226)&gt;=Guide!$C$23,"▲ Chase  ","")&amp;IF(N(AB226)&lt;=-Guide!$C$23,"▼ Chase  ",""))="","Stable",TRIM(IF(ISNUMBER(AD226),IF(N(AD226)&lt;=-Guide!$C$24,"▼ Bat Speed  ",IF(N(AD226)&gt;=Guide!$C$24,"▲ Bat Speed  ","")),"")&amp;IF(N(Z226)&gt;=Guide!$C$22,"▲ Contact  ","")&amp;IF(N(Z226)&lt;=-Guide!$C$22,"▼ Contact  ","")&amp;IF(N(AB226)&gt;=Guide!$C$23,"▲ Chase  ","")&amp;IF(N(AB226)&lt;=-Guide!$C$23,"▼ Chase  ",""))))</f>
        <v>Stable</v>
      </c>
      <c r="AF226" s="35" t="n">
        <f aca="false">MATCH(Counts!A226,'Season Counts'!$A$2:$A$740,0)</f>
        <v>59</v>
      </c>
    </row>
    <row r="227" customFormat="false" ht="15" hidden="false" customHeight="false" outlineLevel="0" collapsed="false">
      <c r="A227" s="34" t="str">
        <f aca="false">Counts!B227</f>
        <v>AZ</v>
      </c>
      <c r="B227" s="5" t="str">
        <f aca="false">Counts!C227</f>
        <v>Gabriel Moreno</v>
      </c>
      <c r="C227" s="34" t="str">
        <f aca="false">Counts!F227</f>
        <v>Sep</v>
      </c>
      <c r="D227" s="35" t="n">
        <f aca="false">IFERROR(Counts!P227,"")</f>
        <v>96</v>
      </c>
      <c r="E227" s="36" t="n">
        <f aca="false">IFERROR(Counts!R227/Counts!Q227,"")</f>
        <v>0.345238095238095</v>
      </c>
      <c r="F227" s="36" t="n">
        <f aca="false">IFERROR((Counts!R227+Counts!V227+Counts!W227)/(Counts!Q227+Counts!V227+Counts!W227+Counts!X227),"")</f>
        <v>0.416666666666667</v>
      </c>
      <c r="G227" s="36" t="n">
        <f aca="false">IFERROR((Counts!R227+Counts!S227+2*Counts!T227+3*Counts!U227)/Counts!Q227,"")</f>
        <v>0.571428571428571</v>
      </c>
      <c r="H227" s="35" t="n">
        <f aca="false">IFERROR(Counts!U227,"")</f>
        <v>5</v>
      </c>
      <c r="I227" s="36" t="n">
        <f aca="false">IFERROR(Counts!Z227/Counts!AA227,"")</f>
        <v>0.423958333333333</v>
      </c>
      <c r="J227" s="36" t="n">
        <f aca="false">IFERROR(Counts!AB227/Counts!AA227,"")</f>
        <v>0.352625</v>
      </c>
      <c r="K227" s="37" t="n">
        <f aca="false">IFERROR((Counts!AB227-Counts!Z227)/Counts!AA227,"")</f>
        <v>-0.0713333333333334</v>
      </c>
      <c r="L227" s="38" t="n">
        <f aca="false">IFERROR(Counts!Y227/Counts!P227,"")</f>
        <v>0.125</v>
      </c>
      <c r="M227" s="38" t="n">
        <f aca="false">IFERROR(Counts!V227/Counts!P227,"")</f>
        <v>0.104166666666667</v>
      </c>
      <c r="N227" s="38" t="n">
        <f aca="false">IFERROR(Counts!AD227/Counts!AC227,"")</f>
        <v>0.0684931506849315</v>
      </c>
      <c r="O227" s="38" t="n">
        <f aca="false">IFERROR(Counts!AE227/Counts!AC227,"")</f>
        <v>0.397260273972603</v>
      </c>
      <c r="P227" s="39" t="n">
        <f aca="false">IFERROR(Counts!AG227/Counts!AF227,"")</f>
        <v>89.3479452054795</v>
      </c>
      <c r="Q227" s="38" t="n">
        <f aca="false">IFERROR(Counts!AH227/Counts!AC227,"")</f>
        <v>0.315068493150685</v>
      </c>
      <c r="R227" s="38" t="n">
        <f aca="false">IFERROR(Counts!N227/Counts!M227,"")</f>
        <v>0.237373737373737</v>
      </c>
      <c r="S227" s="38" t="n">
        <f aca="false">IFERROR(Counts!K227/Counts!J227,"")</f>
        <v>0.575268817204301</v>
      </c>
      <c r="T227" s="38" t="n">
        <f aca="false">IFERROR(Counts!I227/Counts!H227,"")</f>
        <v>0.149350649350649</v>
      </c>
      <c r="U227" s="38" t="n">
        <f aca="false">IFERROR(1-Counts!L227/Counts!K227,"")</f>
        <v>0.88785046728972</v>
      </c>
      <c r="V227" s="39" t="n">
        <f aca="false">IFERROR(Counts!AJ227/Counts!AI227,"")</f>
        <v>72.0153284671533</v>
      </c>
      <c r="W227" s="38" t="n">
        <f aca="false">IFERROR(Counts!AK227/Counts!AI227,"")</f>
        <v>0.262773722627737</v>
      </c>
      <c r="X227" s="40" t="n">
        <f aca="false">IFERROR(Counts!O227,"")</f>
        <v>8.966</v>
      </c>
      <c r="Y227" s="36" t="n">
        <f aca="false">IFERROR(INDEX('Season Counts'!$Y$2:$Y$740,$AF227)/INDEX('Season Counts'!$X$2:$X$740,$AF227),"")</f>
        <v>0.363276556776557</v>
      </c>
      <c r="Z227" s="37" t="n">
        <f aca="false">IFERROR(J227-Y227,"")</f>
        <v>-0.0106515567765568</v>
      </c>
      <c r="AA227" s="38" t="n">
        <f aca="false">IFERROR(INDEX('Season Counts'!$K$2:$K$740,$AF227)/INDEX('Season Counts'!$J$2:$J$740,$AF227),"")</f>
        <v>0.28740157480315</v>
      </c>
      <c r="AB227" s="41" t="n">
        <f aca="false">IFERROR(R227-AA227,"")</f>
        <v>-0.0500278374294122</v>
      </c>
      <c r="AC227" s="39" t="n">
        <f aca="false">IFERROR(INDEX('Season Counts'!$AG$2:$AG$740,$AF227)/INDEX('Season Counts'!$AF$2:$AF$740,$AF227),"")</f>
        <v>71.7827981651376</v>
      </c>
      <c r="AD227" s="40" t="n">
        <f aca="false">IFERROR(V227-AC227,"")</f>
        <v>0.232530302015675</v>
      </c>
      <c r="AE227" s="4" t="str">
        <f aca="false">IF(D227&lt;Guide!$C$21,"Low PA",IF(TRIM(IF(ISNUMBER(AD227),IF(N(AD227)&lt;=-Guide!$C$24,"▼ Bat Speed  ",IF(N(AD227)&gt;=Guide!$C$24,"▲ Bat Speed  ","")),"")&amp;IF(N(Z227)&gt;=Guide!$C$22,"▲ Contact  ","")&amp;IF(N(Z227)&lt;=-Guide!$C$22,"▼ Contact  ","")&amp;IF(N(AB227)&gt;=Guide!$C$23,"▲ Chase  ","")&amp;IF(N(AB227)&lt;=-Guide!$C$23,"▼ Chase  ",""))="","Stable",TRIM(IF(ISNUMBER(AD227),IF(N(AD227)&lt;=-Guide!$C$24,"▼ Bat Speed  ",IF(N(AD227)&gt;=Guide!$C$24,"▲ Bat Speed  ","")),"")&amp;IF(N(Z227)&gt;=Guide!$C$22,"▲ Contact  ","")&amp;IF(N(Z227)&lt;=-Guide!$C$22,"▼ Contact  ","")&amp;IF(N(AB227)&gt;=Guide!$C$23,"▲ Chase  ","")&amp;IF(N(AB227)&lt;=-Guide!$C$23,"▼ Chase  ",""))))</f>
        <v>▼ Chase</v>
      </c>
      <c r="AF227" s="35" t="n">
        <f aca="false">MATCH(Counts!A227,'Season Counts'!$A$2:$A$740,0)</f>
        <v>59</v>
      </c>
    </row>
    <row r="228" customFormat="false" ht="15" hidden="false" customHeight="false" outlineLevel="0" collapsed="false">
      <c r="A228" s="34" t="str">
        <f aca="false">Counts!B228</f>
        <v>AZ</v>
      </c>
      <c r="B228" s="5" t="str">
        <f aca="false">Counts!C228</f>
        <v>Ildemaro Vargas</v>
      </c>
      <c r="C228" s="34" t="str">
        <f aca="false">Counts!F228</f>
        <v>Mar-Apr</v>
      </c>
      <c r="D228" s="35" t="n">
        <f aca="false">IFERROR(Counts!P228,"")</f>
        <v>95</v>
      </c>
      <c r="E228" s="36" t="n">
        <f aca="false">IFERROR(Counts!R228/Counts!Q228,"")</f>
        <v>0.377777777777778</v>
      </c>
      <c r="F228" s="36" t="n">
        <f aca="false">IFERROR((Counts!R228+Counts!V228+Counts!W228)/(Counts!Q228+Counts!V228+Counts!W228+Counts!X228),"")</f>
        <v>0.397849462365591</v>
      </c>
      <c r="G228" s="36" t="n">
        <f aca="false">IFERROR((Counts!R228+Counts!S228+2*Counts!T228+3*Counts!U228)/Counts!Q228,"")</f>
        <v>0.688888888888889</v>
      </c>
      <c r="H228" s="35" t="n">
        <f aca="false">IFERROR(Counts!U228,"")</f>
        <v>6</v>
      </c>
      <c r="I228" s="36" t="n">
        <f aca="false">IFERROR(Counts!Z228/Counts!AA228,"")</f>
        <v>0.462765957446809</v>
      </c>
      <c r="J228" s="36" t="n">
        <f aca="false">IFERROR(Counts!AB228/Counts!AA228,"")</f>
        <v>0.391893617021277</v>
      </c>
      <c r="K228" s="37" t="n">
        <f aca="false">IFERROR((Counts!AB228-Counts!Z228)/Counts!AA228,"")</f>
        <v>-0.0708723404255319</v>
      </c>
      <c r="L228" s="38" t="n">
        <f aca="false">IFERROR(Counts!Y228/Counts!P228,"")</f>
        <v>0.115789473684211</v>
      </c>
      <c r="M228" s="38" t="n">
        <f aca="false">IFERROR(Counts!V228/Counts!P228,"")</f>
        <v>0.0315789473684211</v>
      </c>
      <c r="N228" s="38" t="n">
        <f aca="false">IFERROR(Counts!AD228/Counts!AC228,"")</f>
        <v>0.0625</v>
      </c>
      <c r="O228" s="38" t="n">
        <f aca="false">IFERROR(Counts!AE228/Counts!AC228,"")</f>
        <v>0.35</v>
      </c>
      <c r="P228" s="39" t="n">
        <f aca="false">IFERROR(Counts!AG228/Counts!AF228,"")</f>
        <v>85.4925</v>
      </c>
      <c r="Q228" s="38" t="n">
        <f aca="false">IFERROR(Counts!AH228/Counts!AC228,"")</f>
        <v>0.4</v>
      </c>
      <c r="R228" s="38" t="n">
        <f aca="false">IFERROR(Counts!N228/Counts!M228,"")</f>
        <v>0.388888888888889</v>
      </c>
      <c r="S228" s="38" t="n">
        <f aca="false">IFERROR(Counts!K228/Counts!J228,"")</f>
        <v>0.610738255033557</v>
      </c>
      <c r="T228" s="38" t="n">
        <f aca="false">IFERROR(Counts!I228/Counts!H228,"")</f>
        <v>0.136363636363636</v>
      </c>
      <c r="U228" s="38" t="n">
        <f aca="false">IFERROR(1-Counts!L228/Counts!K228,"")</f>
        <v>0.912087912087912</v>
      </c>
      <c r="V228" s="39" t="n">
        <f aca="false">IFERROR(Counts!AJ228/Counts!AI228,"")</f>
        <v>70.6420168067227</v>
      </c>
      <c r="W228" s="38" t="n">
        <f aca="false">IFERROR(Counts!AK228/Counts!AI228,"")</f>
        <v>0.126050420168067</v>
      </c>
      <c r="X228" s="40" t="n">
        <f aca="false">IFERROR(Counts!O228,"")</f>
        <v>9.853</v>
      </c>
      <c r="Y228" s="36" t="n">
        <f aca="false">IFERROR(INDEX('Season Counts'!$Y$2:$Y$740,$AF228)/INDEX('Season Counts'!$X$2:$X$740,$AF228),"")</f>
        <v>0.297575883575884</v>
      </c>
      <c r="Z228" s="37" t="n">
        <f aca="false">IFERROR(J228-Y228,"")</f>
        <v>0.0943177334453931</v>
      </c>
      <c r="AA228" s="38" t="n">
        <f aca="false">IFERROR(INDEX('Season Counts'!$K$2:$K$740,$AF228)/INDEX('Season Counts'!$J$2:$J$740,$AF228),"")</f>
        <v>0.391937290033595</v>
      </c>
      <c r="AB228" s="41" t="n">
        <f aca="false">IFERROR(R228-AA228,"")</f>
        <v>-0.00304840114470573</v>
      </c>
      <c r="AC228" s="39" t="n">
        <f aca="false">IFERROR(INDEX('Season Counts'!$AG$2:$AG$740,$AF228)/INDEX('Season Counts'!$AF$2:$AF$740,$AF228),"")</f>
        <v>70.9470588235294</v>
      </c>
      <c r="AD228" s="40" t="n">
        <f aca="false">IFERROR(V228-AC228,"")</f>
        <v>-0.305042016806738</v>
      </c>
      <c r="AE228" s="4" t="str">
        <f aca="false">IF(D228&lt;Guide!$C$21,"Low PA",IF(TRIM(IF(ISNUMBER(AD228),IF(N(AD228)&lt;=-Guide!$C$24,"▼ Bat Speed  ",IF(N(AD228)&gt;=Guide!$C$24,"▲ Bat Speed  ","")),"")&amp;IF(N(Z228)&gt;=Guide!$C$22,"▲ Contact  ","")&amp;IF(N(Z228)&lt;=-Guide!$C$22,"▼ Contact  ","")&amp;IF(N(AB228)&gt;=Guide!$C$23,"▲ Chase  ","")&amp;IF(N(AB228)&lt;=-Guide!$C$23,"▼ Chase  ",""))="","Stable",TRIM(IF(ISNUMBER(AD228),IF(N(AD228)&lt;=-Guide!$C$24,"▼ Bat Speed  ",IF(N(AD228)&gt;=Guide!$C$24,"▲ Bat Speed  ","")),"")&amp;IF(N(Z228)&gt;=Guide!$C$22,"▲ Contact  ","")&amp;IF(N(Z228)&lt;=-Guide!$C$22,"▼ Contact  ","")&amp;IF(N(AB228)&gt;=Guide!$C$23,"▲ Chase  ","")&amp;IF(N(AB228)&lt;=-Guide!$C$23,"▼ Chase  ",""))))</f>
        <v>▲ Contact</v>
      </c>
      <c r="AF228" s="35" t="n">
        <f aca="false">MATCH(Counts!A228,'Season Counts'!$A$2:$A$740,0)</f>
        <v>60</v>
      </c>
    </row>
    <row r="229" customFormat="false" ht="15" hidden="false" customHeight="false" outlineLevel="0" collapsed="false">
      <c r="A229" s="34" t="str">
        <f aca="false">Counts!B229</f>
        <v>AZ</v>
      </c>
      <c r="B229" s="5" t="str">
        <f aca="false">Counts!C229</f>
        <v>Ildemaro Vargas</v>
      </c>
      <c r="C229" s="34" t="str">
        <f aca="false">Counts!F229</f>
        <v>May</v>
      </c>
      <c r="D229" s="35" t="n">
        <f aca="false">IFERROR(Counts!P229,"")</f>
        <v>116</v>
      </c>
      <c r="E229" s="36" t="n">
        <f aca="false">IFERROR(Counts!R229/Counts!Q229,"")</f>
        <v>0.227272727272727</v>
      </c>
      <c r="F229" s="36" t="n">
        <f aca="false">IFERROR((Counts!R229+Counts!V229+Counts!W229)/(Counts!Q229+Counts!V229+Counts!W229+Counts!X229),"")</f>
        <v>0.258620689655172</v>
      </c>
      <c r="G229" s="36" t="n">
        <f aca="false">IFERROR((Counts!R229+Counts!S229+2*Counts!T229+3*Counts!U229)/Counts!Q229,"")</f>
        <v>0.281818181818182</v>
      </c>
      <c r="H229" s="35" t="n">
        <f aca="false">IFERROR(Counts!U229,"")</f>
        <v>1</v>
      </c>
      <c r="I229" s="36" t="n">
        <f aca="false">IFERROR(Counts!Z229/Counts!AA229,"")</f>
        <v>0.240789473684211</v>
      </c>
      <c r="J229" s="36" t="n">
        <f aca="false">IFERROR(Counts!AB229/Counts!AA229,"")</f>
        <v>0.261912280701754</v>
      </c>
      <c r="K229" s="37" t="n">
        <f aca="false">IFERROR((Counts!AB229-Counts!Z229)/Counts!AA229,"")</f>
        <v>0.0211228070175439</v>
      </c>
      <c r="L229" s="38" t="n">
        <f aca="false">IFERROR(Counts!Y229/Counts!P229,"")</f>
        <v>0.0862068965517241</v>
      </c>
      <c r="M229" s="38" t="n">
        <f aca="false">IFERROR(Counts!V229/Counts!P229,"")</f>
        <v>0.0344827586206897</v>
      </c>
      <c r="N229" s="38" t="n">
        <f aca="false">IFERROR(Counts!AD229/Counts!AC229,"")</f>
        <v>0.0297029702970297</v>
      </c>
      <c r="O229" s="38" t="n">
        <f aca="false">IFERROR(Counts!AE229/Counts!AC229,"")</f>
        <v>0.306930693069307</v>
      </c>
      <c r="P229" s="39" t="n">
        <f aca="false">IFERROR(Counts!AG229/Counts!AF229,"")</f>
        <v>86.6019801980198</v>
      </c>
      <c r="Q229" s="38" t="n">
        <f aca="false">IFERROR(Counts!AH229/Counts!AC229,"")</f>
        <v>0.247524752475248</v>
      </c>
      <c r="R229" s="38" t="n">
        <f aca="false">IFERROR(Counts!N229/Counts!M229,"")</f>
        <v>0.433962264150943</v>
      </c>
      <c r="S229" s="38" t="n">
        <f aca="false">IFERROR(Counts!K229/Counts!J229,"")</f>
        <v>0.622448979591837</v>
      </c>
      <c r="T229" s="38" t="n">
        <f aca="false">IFERROR(Counts!I229/Counts!H229,"")</f>
        <v>0.130841121495327</v>
      </c>
      <c r="U229" s="38" t="n">
        <f aca="false">IFERROR(1-Counts!L229/Counts!K229,"")</f>
        <v>0.934426229508197</v>
      </c>
      <c r="V229" s="39" t="n">
        <f aca="false">IFERROR(Counts!AJ229/Counts!AI229,"")</f>
        <v>70.6459016393443</v>
      </c>
      <c r="W229" s="38" t="n">
        <f aca="false">IFERROR(Counts!AK229/Counts!AI229,"")</f>
        <v>0.158469945355191</v>
      </c>
      <c r="X229" s="40" t="n">
        <f aca="false">IFERROR(Counts!O229,"")</f>
        <v>-6.29</v>
      </c>
      <c r="Y229" s="36" t="n">
        <f aca="false">IFERROR(INDEX('Season Counts'!$Y$2:$Y$740,$AF229)/INDEX('Season Counts'!$X$2:$X$740,$AF229),"")</f>
        <v>0.297575883575884</v>
      </c>
      <c r="Z229" s="37" t="n">
        <f aca="false">IFERROR(J229-Y229,"")</f>
        <v>-0.0356636028741292</v>
      </c>
      <c r="AA229" s="38" t="n">
        <f aca="false">IFERROR(INDEX('Season Counts'!$K$2:$K$740,$AF229)/INDEX('Season Counts'!$J$2:$J$740,$AF229),"")</f>
        <v>0.391937290033595</v>
      </c>
      <c r="AB229" s="41" t="n">
        <f aca="false">IFERROR(R229-AA229,"")</f>
        <v>0.0420249741173488</v>
      </c>
      <c r="AC229" s="39" t="n">
        <f aca="false">IFERROR(INDEX('Season Counts'!$AG$2:$AG$740,$AF229)/INDEX('Season Counts'!$AF$2:$AF$740,$AF229),"")</f>
        <v>70.9470588235294</v>
      </c>
      <c r="AD229" s="40" t="n">
        <f aca="false">IFERROR(V229-AC229,"")</f>
        <v>-0.301157184185158</v>
      </c>
      <c r="AE229" s="4" t="str">
        <f aca="false">IF(D229&lt;Guide!$C$21,"Low PA",IF(TRIM(IF(ISNUMBER(AD229),IF(N(AD229)&lt;=-Guide!$C$24,"▼ Bat Speed  ",IF(N(AD229)&gt;=Guide!$C$24,"▲ Bat Speed  ","")),"")&amp;IF(N(Z229)&gt;=Guide!$C$22,"▲ Contact  ","")&amp;IF(N(Z229)&lt;=-Guide!$C$22,"▼ Contact  ","")&amp;IF(N(AB229)&gt;=Guide!$C$23,"▲ Chase  ","")&amp;IF(N(AB229)&lt;=-Guide!$C$23,"▼ Chase  ",""))="","Stable",TRIM(IF(ISNUMBER(AD229),IF(N(AD229)&lt;=-Guide!$C$24,"▼ Bat Speed  ",IF(N(AD229)&gt;=Guide!$C$24,"▲ Bat Speed  ","")),"")&amp;IF(N(Z229)&gt;=Guide!$C$22,"▲ Contact  ","")&amp;IF(N(Z229)&lt;=-Guide!$C$22,"▼ Contact  ","")&amp;IF(N(AB229)&gt;=Guide!$C$23,"▲ Chase  ","")&amp;IF(N(AB229)&lt;=-Guide!$C$23,"▼ Chase  ",""))))</f>
        <v>▲ Chase</v>
      </c>
      <c r="AF229" s="35" t="n">
        <f aca="false">MATCH(Counts!A229,'Season Counts'!$A$2:$A$740,0)</f>
        <v>60</v>
      </c>
    </row>
    <row r="230" customFormat="false" ht="15" hidden="false" customHeight="false" outlineLevel="0" collapsed="false">
      <c r="A230" s="34" t="str">
        <f aca="false">Counts!B230</f>
        <v>AZ</v>
      </c>
      <c r="B230" s="5" t="str">
        <f aca="false">Counts!C230</f>
        <v>Ildemaro Vargas</v>
      </c>
      <c r="C230" s="34" t="str">
        <f aca="false">Counts!F230</f>
        <v>Jun</v>
      </c>
      <c r="D230" s="35" t="n">
        <f aca="false">IFERROR(Counts!P230,"")</f>
        <v>58</v>
      </c>
      <c r="E230" s="36" t="n">
        <f aca="false">IFERROR(Counts!R230/Counts!Q230,"")</f>
        <v>0.1</v>
      </c>
      <c r="F230" s="36" t="n">
        <f aca="false">IFERROR((Counts!R230+Counts!V230+Counts!W230)/(Counts!Q230+Counts!V230+Counts!W230+Counts!X230),"")</f>
        <v>0.224137931034483</v>
      </c>
      <c r="G230" s="36" t="n">
        <f aca="false">IFERROR((Counts!R230+Counts!S230+2*Counts!T230+3*Counts!U230)/Counts!Q230,"")</f>
        <v>0.14</v>
      </c>
      <c r="H230" s="35" t="n">
        <f aca="false">IFERROR(Counts!U230,"")</f>
        <v>0</v>
      </c>
      <c r="I230" s="36" t="n">
        <f aca="false">IFERROR(Counts!Z230/Counts!AA230,"")</f>
        <v>0.180357142857143</v>
      </c>
      <c r="J230" s="36" t="n">
        <f aca="false">IFERROR(Counts!AB230/Counts!AA230,"")</f>
        <v>0.282839285714286</v>
      </c>
      <c r="K230" s="37" t="n">
        <f aca="false">IFERROR((Counts!AB230-Counts!Z230)/Counts!AA230,"")</f>
        <v>0.102482142857143</v>
      </c>
      <c r="L230" s="38" t="n">
        <f aca="false">IFERROR(Counts!Y230/Counts!P230,"")</f>
        <v>0.0689655172413793</v>
      </c>
      <c r="M230" s="38" t="n">
        <f aca="false">IFERROR(Counts!V230/Counts!P230,"")</f>
        <v>0.120689655172414</v>
      </c>
      <c r="N230" s="38" t="n">
        <f aca="false">IFERROR(Counts!AD230/Counts!AC230,"")</f>
        <v>0.0217391304347826</v>
      </c>
      <c r="O230" s="38" t="n">
        <f aca="false">IFERROR(Counts!AE230/Counts!AC230,"")</f>
        <v>0.260869565217391</v>
      </c>
      <c r="P230" s="39" t="n">
        <f aca="false">IFERROR(Counts!AG230/Counts!AF230,"")</f>
        <v>86.0847826086957</v>
      </c>
      <c r="Q230" s="38" t="n">
        <f aca="false">IFERROR(Counts!AH230/Counts!AC230,"")</f>
        <v>0.304347826086957</v>
      </c>
      <c r="R230" s="38" t="n">
        <f aca="false">IFERROR(Counts!N230/Counts!M230,"")</f>
        <v>0.311926605504587</v>
      </c>
      <c r="S230" s="38" t="n">
        <f aca="false">IFERROR(Counts!K230/Counts!J230,"")</f>
        <v>0.619047619047619</v>
      </c>
      <c r="T230" s="38" t="n">
        <f aca="false">IFERROR(Counts!I230/Counts!H230,"")</f>
        <v>0.12</v>
      </c>
      <c r="U230" s="38" t="n">
        <f aca="false">IFERROR(1-Counts!L230/Counts!K230,"")</f>
        <v>0.907692307692308</v>
      </c>
      <c r="V230" s="39" t="n">
        <f aca="false">IFERROR(Counts!AJ230/Counts!AI230,"")</f>
        <v>71.9977777777778</v>
      </c>
      <c r="W230" s="38" t="n">
        <f aca="false">IFERROR(Counts!AK230/Counts!AI230,"")</f>
        <v>0.255555555555556</v>
      </c>
      <c r="X230" s="40" t="n">
        <f aca="false">IFERROR(Counts!O230,"")</f>
        <v>-5.094</v>
      </c>
      <c r="Y230" s="36" t="n">
        <f aca="false">IFERROR(INDEX('Season Counts'!$Y$2:$Y$740,$AF230)/INDEX('Season Counts'!$X$2:$X$740,$AF230),"")</f>
        <v>0.297575883575884</v>
      </c>
      <c r="Z230" s="37" t="n">
        <f aca="false">IFERROR(J230-Y230,"")</f>
        <v>-0.0147365978615978</v>
      </c>
      <c r="AA230" s="38" t="n">
        <f aca="false">IFERROR(INDEX('Season Counts'!$K$2:$K$740,$AF230)/INDEX('Season Counts'!$J$2:$J$740,$AF230),"")</f>
        <v>0.391937290033595</v>
      </c>
      <c r="AB230" s="41" t="n">
        <f aca="false">IFERROR(R230-AA230,"")</f>
        <v>-0.0800106845290075</v>
      </c>
      <c r="AC230" s="39" t="n">
        <f aca="false">IFERROR(INDEX('Season Counts'!$AG$2:$AG$740,$AF230)/INDEX('Season Counts'!$AF$2:$AF$740,$AF230),"")</f>
        <v>70.9470588235294</v>
      </c>
      <c r="AD230" s="40" t="n">
        <f aca="false">IFERROR(V230-AC230,"")</f>
        <v>1.05071895424837</v>
      </c>
      <c r="AE230" s="4" t="str">
        <f aca="false">IF(D230&lt;Guide!$C$21,"Low PA",IF(TRIM(IF(ISNUMBER(AD230),IF(N(AD230)&lt;=-Guide!$C$24,"▼ Bat Speed  ",IF(N(AD230)&gt;=Guide!$C$24,"▲ Bat Speed  ","")),"")&amp;IF(N(Z230)&gt;=Guide!$C$22,"▲ Contact  ","")&amp;IF(N(Z230)&lt;=-Guide!$C$22,"▼ Contact  ","")&amp;IF(N(AB230)&gt;=Guide!$C$23,"▲ Chase  ","")&amp;IF(N(AB230)&lt;=-Guide!$C$23,"▼ Chase  ",""))="","Stable",TRIM(IF(ISNUMBER(AD230),IF(N(AD230)&lt;=-Guide!$C$24,"▼ Bat Speed  ",IF(N(AD230)&gt;=Guide!$C$24,"▲ Bat Speed  ","")),"")&amp;IF(N(Z230)&gt;=Guide!$C$22,"▲ Contact  ","")&amp;IF(N(Z230)&lt;=-Guide!$C$22,"▼ Contact  ","")&amp;IF(N(AB230)&gt;=Guide!$C$23,"▲ Chase  ","")&amp;IF(N(AB230)&lt;=-Guide!$C$23,"▼ Chase  ",""))))</f>
        <v>▲ Bat Speed ▼ Chase</v>
      </c>
      <c r="AF230" s="35" t="n">
        <f aca="false">MATCH(Counts!A230,'Season Counts'!$A$2:$A$740,0)</f>
        <v>60</v>
      </c>
    </row>
    <row r="231" customFormat="false" ht="15" hidden="false" customHeight="false" outlineLevel="0" collapsed="false">
      <c r="A231" s="34" t="str">
        <f aca="false">Counts!B231</f>
        <v>AZ</v>
      </c>
      <c r="B231" s="5" t="str">
        <f aca="false">Counts!C231</f>
        <v>Ildemaro Vargas</v>
      </c>
      <c r="C231" s="34" t="str">
        <f aca="false">Counts!F231</f>
        <v>Jul</v>
      </c>
      <c r="D231" s="35" t="n">
        <f aca="false">IFERROR(Counts!P231,"")</f>
        <v>70</v>
      </c>
      <c r="E231" s="36" t="n">
        <f aca="false">IFERROR(Counts!R231/Counts!Q231,"")</f>
        <v>0.34375</v>
      </c>
      <c r="F231" s="36" t="n">
        <f aca="false">IFERROR((Counts!R231+Counts!V231+Counts!W231)/(Counts!Q231+Counts!V231+Counts!W231+Counts!X231),"")</f>
        <v>0.4</v>
      </c>
      <c r="G231" s="36" t="n">
        <f aca="false">IFERROR((Counts!R231+Counts!S231+2*Counts!T231+3*Counts!U231)/Counts!Q231,"")</f>
        <v>0.4375</v>
      </c>
      <c r="H231" s="35" t="n">
        <f aca="false">IFERROR(Counts!U231,"")</f>
        <v>0</v>
      </c>
      <c r="I231" s="36" t="n">
        <f aca="false">IFERROR(Counts!Z231/Counts!AA231,"")</f>
        <v>0.372857142857143</v>
      </c>
      <c r="J231" s="36" t="n">
        <f aca="false">IFERROR(Counts!AB231/Counts!AA231,"")</f>
        <v>0.350071428571429</v>
      </c>
      <c r="K231" s="37" t="n">
        <f aca="false">IFERROR((Counts!AB231-Counts!Z231)/Counts!AA231,"")</f>
        <v>-0.0227857142857143</v>
      </c>
      <c r="L231" s="38" t="n">
        <f aca="false">IFERROR(Counts!Y231/Counts!P231,"")</f>
        <v>0.0714285714285714</v>
      </c>
      <c r="M231" s="38" t="n">
        <f aca="false">IFERROR(Counts!V231/Counts!P231,"")</f>
        <v>0.0857142857142857</v>
      </c>
      <c r="N231" s="38" t="n">
        <f aca="false">IFERROR(Counts!AD231/Counts!AC231,"")</f>
        <v>0</v>
      </c>
      <c r="O231" s="38" t="n">
        <f aca="false">IFERROR(Counts!AE231/Counts!AC231,"")</f>
        <v>0.508474576271186</v>
      </c>
      <c r="P231" s="39" t="n">
        <f aca="false">IFERROR(Counts!AG231/Counts!AF231,"")</f>
        <v>89.6237288135593</v>
      </c>
      <c r="Q231" s="38" t="n">
        <f aca="false">IFERROR(Counts!AH231/Counts!AC231,"")</f>
        <v>0.338983050847458</v>
      </c>
      <c r="R231" s="38" t="n">
        <f aca="false">IFERROR(Counts!N231/Counts!M231,"")</f>
        <v>0.355072463768116</v>
      </c>
      <c r="S231" s="38" t="n">
        <f aca="false">IFERROR(Counts!K231/Counts!J231,"")</f>
        <v>0.548672566371681</v>
      </c>
      <c r="T231" s="38" t="n">
        <f aca="false">IFERROR(Counts!I231/Counts!H231,"")</f>
        <v>0.126126126126126</v>
      </c>
      <c r="U231" s="38" t="n">
        <f aca="false">IFERROR(1-Counts!L231/Counts!K231,"")</f>
        <v>0.935483870967742</v>
      </c>
      <c r="V231" s="39" t="n">
        <f aca="false">IFERROR(Counts!AJ231/Counts!AI231,"")</f>
        <v>70.4625</v>
      </c>
      <c r="W231" s="38" t="n">
        <f aca="false">IFERROR(Counts!AK231/Counts!AI231,"")</f>
        <v>0.135416666666667</v>
      </c>
      <c r="X231" s="40" t="n">
        <f aca="false">IFERROR(Counts!O231,"")</f>
        <v>3.25</v>
      </c>
      <c r="Y231" s="36" t="n">
        <f aca="false">IFERROR(INDEX('Season Counts'!$Y$2:$Y$740,$AF231)/INDEX('Season Counts'!$X$2:$X$740,$AF231),"")</f>
        <v>0.297575883575884</v>
      </c>
      <c r="Z231" s="37" t="n">
        <f aca="false">IFERROR(J231-Y231,"")</f>
        <v>0.052495544995545</v>
      </c>
      <c r="AA231" s="38" t="n">
        <f aca="false">IFERROR(INDEX('Season Counts'!$K$2:$K$740,$AF231)/INDEX('Season Counts'!$J$2:$J$740,$AF231),"")</f>
        <v>0.391937290033595</v>
      </c>
      <c r="AB231" s="41" t="n">
        <f aca="false">IFERROR(R231-AA231,"")</f>
        <v>-0.0368648262654787</v>
      </c>
      <c r="AC231" s="39" t="n">
        <f aca="false">IFERROR(INDEX('Season Counts'!$AG$2:$AG$740,$AF231)/INDEX('Season Counts'!$AF$2:$AF$740,$AF231),"")</f>
        <v>70.9470588235294</v>
      </c>
      <c r="AD231" s="40" t="n">
        <f aca="false">IFERROR(V231-AC231,"")</f>
        <v>-0.484558823529426</v>
      </c>
      <c r="AE231" s="4" t="str">
        <f aca="false">IF(D231&lt;Guide!$C$21,"Low PA",IF(TRIM(IF(ISNUMBER(AD231),IF(N(AD231)&lt;=-Guide!$C$24,"▼ Bat Speed  ",IF(N(AD231)&gt;=Guide!$C$24,"▲ Bat Speed  ","")),"")&amp;IF(N(Z231)&gt;=Guide!$C$22,"▲ Contact  ","")&amp;IF(N(Z231)&lt;=-Guide!$C$22,"▼ Contact  ","")&amp;IF(N(AB231)&gt;=Guide!$C$23,"▲ Chase  ","")&amp;IF(N(AB231)&lt;=-Guide!$C$23,"▼ Chase  ",""))="","Stable",TRIM(IF(ISNUMBER(AD231),IF(N(AD231)&lt;=-Guide!$C$24,"▼ Bat Speed  ",IF(N(AD231)&gt;=Guide!$C$24,"▲ Bat Speed  ","")),"")&amp;IF(N(Z231)&gt;=Guide!$C$22,"▲ Contact  ","")&amp;IF(N(Z231)&lt;=-Guide!$C$22,"▼ Contact  ","")&amp;IF(N(AB231)&gt;=Guide!$C$23,"▲ Chase  ","")&amp;IF(N(AB231)&lt;=-Guide!$C$23,"▼ Chase  ",""))))</f>
        <v>▲ Contact</v>
      </c>
      <c r="AF231" s="35" t="n">
        <f aca="false">MATCH(Counts!A231,'Season Counts'!$A$2:$A$740,0)</f>
        <v>60</v>
      </c>
    </row>
    <row r="232" customFormat="false" ht="15" hidden="false" customHeight="false" outlineLevel="0" collapsed="false">
      <c r="A232" s="34" t="str">
        <f aca="false">Counts!B232</f>
        <v>AZ</v>
      </c>
      <c r="B232" s="5" t="str">
        <f aca="false">Counts!C232</f>
        <v>Ildemaro Vargas</v>
      </c>
      <c r="C232" s="34" t="str">
        <f aca="false">Counts!F232</f>
        <v>Aug</v>
      </c>
      <c r="D232" s="35" t="n">
        <f aca="false">IFERROR(Counts!P232,"")</f>
        <v>97</v>
      </c>
      <c r="E232" s="36" t="n">
        <f aca="false">IFERROR(Counts!R232/Counts!Q232,"")</f>
        <v>0.182795698924731</v>
      </c>
      <c r="F232" s="36" t="n">
        <f aca="false">IFERROR((Counts!R232+Counts!V232+Counts!W232)/(Counts!Q232+Counts!V232+Counts!W232+Counts!X232),"")</f>
        <v>0.206185567010309</v>
      </c>
      <c r="G232" s="36" t="n">
        <f aca="false">IFERROR((Counts!R232+Counts!S232+2*Counts!T232+3*Counts!U232)/Counts!Q232,"")</f>
        <v>0.32258064516129</v>
      </c>
      <c r="H232" s="35" t="n">
        <f aca="false">IFERROR(Counts!U232,"")</f>
        <v>2</v>
      </c>
      <c r="I232" s="36" t="n">
        <f aca="false">IFERROR(Counts!Z232/Counts!AA232,"")</f>
        <v>0.227319587628866</v>
      </c>
      <c r="J232" s="36" t="n">
        <f aca="false">IFERROR(Counts!AB232/Counts!AA232,"")</f>
        <v>0.239463917525773</v>
      </c>
      <c r="K232" s="37" t="n">
        <f aca="false">IFERROR((Counts!AB232-Counts!Z232)/Counts!AA232,"")</f>
        <v>0.0121443298969072</v>
      </c>
      <c r="L232" s="38" t="n">
        <f aca="false">IFERROR(Counts!Y232/Counts!P232,"")</f>
        <v>0.144329896907216</v>
      </c>
      <c r="M232" s="38" t="n">
        <f aca="false">IFERROR(Counts!V232/Counts!P232,"")</f>
        <v>0.0309278350515464</v>
      </c>
      <c r="N232" s="38" t="n">
        <f aca="false">IFERROR(Counts!AD232/Counts!AC232,"")</f>
        <v>0.0375</v>
      </c>
      <c r="O232" s="38" t="n">
        <f aca="false">IFERROR(Counts!AE232/Counts!AC232,"")</f>
        <v>0.3625</v>
      </c>
      <c r="P232" s="39" t="n">
        <f aca="false">IFERROR(Counts!AG232/Counts!AF232,"")</f>
        <v>86.6125</v>
      </c>
      <c r="Q232" s="38" t="n">
        <f aca="false">IFERROR(Counts!AH232/Counts!AC232,"")</f>
        <v>0.3</v>
      </c>
      <c r="R232" s="38" t="n">
        <f aca="false">IFERROR(Counts!N232/Counts!M232,"")</f>
        <v>0.46448087431694</v>
      </c>
      <c r="S232" s="38" t="n">
        <f aca="false">IFERROR(Counts!K232/Counts!J232,"")</f>
        <v>0.689024390243902</v>
      </c>
      <c r="T232" s="38" t="n">
        <f aca="false">IFERROR(Counts!I232/Counts!H232,"")</f>
        <v>0.141414141414141</v>
      </c>
      <c r="U232" s="38" t="n">
        <f aca="false">IFERROR(1-Counts!L232/Counts!K232,"")</f>
        <v>0.929203539823009</v>
      </c>
      <c r="V232" s="39" t="n">
        <f aca="false">IFERROR(Counts!AJ232/Counts!AI232,"")</f>
        <v>70.7392045454545</v>
      </c>
      <c r="W232" s="38" t="n">
        <f aca="false">IFERROR(Counts!AK232/Counts!AI232,"")</f>
        <v>0.147727272727273</v>
      </c>
      <c r="X232" s="40" t="n">
        <f aca="false">IFERROR(Counts!O232,"")</f>
        <v>-8.393</v>
      </c>
      <c r="Y232" s="36" t="n">
        <f aca="false">IFERROR(INDEX('Season Counts'!$Y$2:$Y$740,$AF232)/INDEX('Season Counts'!$X$2:$X$740,$AF232),"")</f>
        <v>0.297575883575884</v>
      </c>
      <c r="Z232" s="37" t="n">
        <f aca="false">IFERROR(J232-Y232,"")</f>
        <v>-0.0581119660501104</v>
      </c>
      <c r="AA232" s="38" t="n">
        <f aca="false">IFERROR(INDEX('Season Counts'!$K$2:$K$740,$AF232)/INDEX('Season Counts'!$J$2:$J$740,$AF232),"")</f>
        <v>0.391937290033595</v>
      </c>
      <c r="AB232" s="41" t="n">
        <f aca="false">IFERROR(R232-AA232,"")</f>
        <v>0.0725435842833453</v>
      </c>
      <c r="AC232" s="39" t="n">
        <f aca="false">IFERROR(INDEX('Season Counts'!$AG$2:$AG$740,$AF232)/INDEX('Season Counts'!$AF$2:$AF$740,$AF232),"")</f>
        <v>70.9470588235294</v>
      </c>
      <c r="AD232" s="40" t="n">
        <f aca="false">IFERROR(V232-AC232,"")</f>
        <v>-0.207854278074876</v>
      </c>
      <c r="AE232" s="4" t="str">
        <f aca="false">IF(D232&lt;Guide!$C$21,"Low PA",IF(TRIM(IF(ISNUMBER(AD232),IF(N(AD232)&lt;=-Guide!$C$24,"▼ Bat Speed  ",IF(N(AD232)&gt;=Guide!$C$24,"▲ Bat Speed  ","")),"")&amp;IF(N(Z232)&gt;=Guide!$C$22,"▲ Contact  ","")&amp;IF(N(Z232)&lt;=-Guide!$C$22,"▼ Contact  ","")&amp;IF(N(AB232)&gt;=Guide!$C$23,"▲ Chase  ","")&amp;IF(N(AB232)&lt;=-Guide!$C$23,"▼ Chase  ",""))="","Stable",TRIM(IF(ISNUMBER(AD232),IF(N(AD232)&lt;=-Guide!$C$24,"▼ Bat Speed  ",IF(N(AD232)&gt;=Guide!$C$24,"▲ Bat Speed  ","")),"")&amp;IF(N(Z232)&gt;=Guide!$C$22,"▲ Contact  ","")&amp;IF(N(Z232)&lt;=-Guide!$C$22,"▼ Contact  ","")&amp;IF(N(AB232)&gt;=Guide!$C$23,"▲ Chase  ","")&amp;IF(N(AB232)&lt;=-Guide!$C$23,"▼ Chase  ",""))))</f>
        <v>▼ Contact ▲ Chase</v>
      </c>
      <c r="AF232" s="35" t="n">
        <f aca="false">MATCH(Counts!A232,'Season Counts'!$A$2:$A$740,0)</f>
        <v>60</v>
      </c>
    </row>
    <row r="233" customFormat="false" ht="15" hidden="false" customHeight="false" outlineLevel="0" collapsed="false">
      <c r="A233" s="34" t="str">
        <f aca="false">Counts!B233</f>
        <v>AZ</v>
      </c>
      <c r="B233" s="5" t="str">
        <f aca="false">Counts!C233</f>
        <v>Ildemaro Vargas</v>
      </c>
      <c r="C233" s="34" t="str">
        <f aca="false">Counts!F233</f>
        <v>Sep</v>
      </c>
      <c r="D233" s="35" t="n">
        <f aca="false">IFERROR(Counts!P233,"")</f>
        <v>50</v>
      </c>
      <c r="E233" s="36" t="n">
        <f aca="false">IFERROR(Counts!R233/Counts!Q233,"")</f>
        <v>0.260869565217391</v>
      </c>
      <c r="F233" s="36" t="n">
        <f aca="false">IFERROR((Counts!R233+Counts!V233+Counts!W233)/(Counts!Q233+Counts!V233+Counts!W233+Counts!X233),"")</f>
        <v>0.32</v>
      </c>
      <c r="G233" s="36" t="n">
        <f aca="false">IFERROR((Counts!R233+Counts!S233+2*Counts!T233+3*Counts!U233)/Counts!Q233,"")</f>
        <v>0.282608695652174</v>
      </c>
      <c r="H233" s="35" t="n">
        <f aca="false">IFERROR(Counts!U233,"")</f>
        <v>0</v>
      </c>
      <c r="I233" s="36" t="n">
        <f aca="false">IFERROR(Counts!Z233/Counts!AA233,"")</f>
        <v>0.279</v>
      </c>
      <c r="J233" s="36" t="n">
        <f aca="false">IFERROR(Counts!AB233/Counts!AA233,"")</f>
        <v>0.25732</v>
      </c>
      <c r="K233" s="37" t="n">
        <f aca="false">IFERROR((Counts!AB233-Counts!Z233)/Counts!AA233,"")</f>
        <v>-0.02168</v>
      </c>
      <c r="L233" s="38" t="n">
        <f aca="false">IFERROR(Counts!Y233/Counts!P233,"")</f>
        <v>0.1</v>
      </c>
      <c r="M233" s="38" t="n">
        <f aca="false">IFERROR(Counts!V233/Counts!P233,"")</f>
        <v>0.08</v>
      </c>
      <c r="N233" s="38" t="n">
        <f aca="false">IFERROR(Counts!AD233/Counts!AC233,"")</f>
        <v>0.024390243902439</v>
      </c>
      <c r="O233" s="38" t="n">
        <f aca="false">IFERROR(Counts!AE233/Counts!AC233,"")</f>
        <v>0.292682926829268</v>
      </c>
      <c r="P233" s="39" t="n">
        <f aca="false">IFERROR(Counts!AG233/Counts!AF233,"")</f>
        <v>85.9536585365854</v>
      </c>
      <c r="Q233" s="38" t="n">
        <f aca="false">IFERROR(Counts!AH233/Counts!AC233,"")</f>
        <v>0.317073170731707</v>
      </c>
      <c r="R233" s="38" t="n">
        <f aca="false">IFERROR(Counts!N233/Counts!M233,"")</f>
        <v>0.303370786516854</v>
      </c>
      <c r="S233" s="38" t="n">
        <f aca="false">IFERROR(Counts!K233/Counts!J233,"")</f>
        <v>0.698795180722892</v>
      </c>
      <c r="T233" s="38" t="n">
        <f aca="false">IFERROR(Counts!I233/Counts!H233,"")</f>
        <v>0.152941176470588</v>
      </c>
      <c r="U233" s="38" t="n">
        <f aca="false">IFERROR(1-Counts!L233/Counts!K233,"")</f>
        <v>0.913793103448276</v>
      </c>
      <c r="V233" s="39" t="n">
        <f aca="false">IFERROR(Counts!AJ233/Counts!AI233,"")</f>
        <v>72.1402985074627</v>
      </c>
      <c r="W233" s="38" t="n">
        <f aca="false">IFERROR(Counts!AK233/Counts!AI233,"")</f>
        <v>0.313432835820896</v>
      </c>
      <c r="X233" s="40" t="n">
        <f aca="false">IFERROR(Counts!O233,"")</f>
        <v>-2.242</v>
      </c>
      <c r="Y233" s="36" t="n">
        <f aca="false">IFERROR(INDEX('Season Counts'!$Y$2:$Y$740,$AF233)/INDEX('Season Counts'!$X$2:$X$740,$AF233),"")</f>
        <v>0.297575883575884</v>
      </c>
      <c r="Z233" s="37" t="n">
        <f aca="false">IFERROR(J233-Y233,"")</f>
        <v>-0.0402558835758836</v>
      </c>
      <c r="AA233" s="38" t="n">
        <f aca="false">IFERROR(INDEX('Season Counts'!$K$2:$K$740,$AF233)/INDEX('Season Counts'!$J$2:$J$740,$AF233),"")</f>
        <v>0.391937290033595</v>
      </c>
      <c r="AB233" s="41" t="n">
        <f aca="false">IFERROR(R233-AA233,"")</f>
        <v>-0.0885665035167407</v>
      </c>
      <c r="AC233" s="39" t="n">
        <f aca="false">IFERROR(INDEX('Season Counts'!$AG$2:$AG$740,$AF233)/INDEX('Season Counts'!$AF$2:$AF$740,$AF233),"")</f>
        <v>70.9470588235294</v>
      </c>
      <c r="AD233" s="40" t="n">
        <f aca="false">IFERROR(V233-AC233,"")</f>
        <v>1.19323968393326</v>
      </c>
      <c r="AE233" s="4" t="str">
        <f aca="false">IF(D233&lt;Guide!$C$21,"Low PA",IF(TRIM(IF(ISNUMBER(AD233),IF(N(AD233)&lt;=-Guide!$C$24,"▼ Bat Speed  ",IF(N(AD233)&gt;=Guide!$C$24,"▲ Bat Speed  ","")),"")&amp;IF(N(Z233)&gt;=Guide!$C$22,"▲ Contact  ","")&amp;IF(N(Z233)&lt;=-Guide!$C$22,"▼ Contact  ","")&amp;IF(N(AB233)&gt;=Guide!$C$23,"▲ Chase  ","")&amp;IF(N(AB233)&lt;=-Guide!$C$23,"▼ Chase  ",""))="","Stable",TRIM(IF(ISNUMBER(AD233),IF(N(AD233)&lt;=-Guide!$C$24,"▼ Bat Speed  ",IF(N(AD233)&gt;=Guide!$C$24,"▲ Bat Speed  ","")),"")&amp;IF(N(Z233)&gt;=Guide!$C$22,"▲ Contact  ","")&amp;IF(N(Z233)&lt;=-Guide!$C$22,"▼ Contact  ","")&amp;IF(N(AB233)&gt;=Guide!$C$23,"▲ Chase  ","")&amp;IF(N(AB233)&lt;=-Guide!$C$23,"▼ Chase  ",""))))</f>
        <v>▲ Bat Speed ▼ Contact ▼ Chase</v>
      </c>
      <c r="AF233" s="35" t="n">
        <f aca="false">MATCH(Counts!A233,'Season Counts'!$A$2:$A$740,0)</f>
        <v>60</v>
      </c>
    </row>
    <row r="234" customFormat="false" ht="15" hidden="false" customHeight="false" outlineLevel="0" collapsed="false">
      <c r="A234" s="34" t="str">
        <f aca="false">Counts!B234</f>
        <v>AZ</v>
      </c>
      <c r="B234" s="5" t="str">
        <f aca="false">Counts!C234</f>
        <v>Tim Tawa</v>
      </c>
      <c r="C234" s="34" t="str">
        <f aca="false">Counts!F234</f>
        <v>Mar-Apr</v>
      </c>
      <c r="D234" s="35" t="n">
        <f aca="false">IFERROR(Counts!P234,"")</f>
        <v>51</v>
      </c>
      <c r="E234" s="36" t="n">
        <f aca="false">IFERROR(Counts!R234/Counts!Q234,"")</f>
        <v>0.159090909090909</v>
      </c>
      <c r="F234" s="36" t="n">
        <f aca="false">IFERROR((Counts!R234+Counts!V234+Counts!W234)/(Counts!Q234+Counts!V234+Counts!W234+Counts!X234),"")</f>
        <v>0.24</v>
      </c>
      <c r="G234" s="36" t="n">
        <f aca="false">IFERROR((Counts!R234+Counts!S234+2*Counts!T234+3*Counts!U234)/Counts!Q234,"")</f>
        <v>0.272727272727273</v>
      </c>
      <c r="H234" s="35" t="n">
        <f aca="false">IFERROR(Counts!U234,"")</f>
        <v>1</v>
      </c>
      <c r="I234" s="36" t="n">
        <f aca="false">IFERROR(Counts!Z234/Counts!AA234,"")</f>
        <v>0.236734693877551</v>
      </c>
      <c r="J234" s="36" t="n">
        <f aca="false">IFERROR(Counts!AB234/Counts!AA234,"")</f>
        <v>0.265183673469388</v>
      </c>
      <c r="K234" s="37" t="n">
        <f aca="false">IFERROR((Counts!AB234-Counts!Z234)/Counts!AA234,"")</f>
        <v>0.0284489795918367</v>
      </c>
      <c r="L234" s="38" t="n">
        <f aca="false">IFERROR(Counts!Y234/Counts!P234,"")</f>
        <v>0.215686274509804</v>
      </c>
      <c r="M234" s="38" t="n">
        <f aca="false">IFERROR(Counts!V234/Counts!P234,"")</f>
        <v>0.0980392156862745</v>
      </c>
      <c r="N234" s="38" t="n">
        <f aca="false">IFERROR(Counts!AD234/Counts!AC234,"")</f>
        <v>0.0285714285714286</v>
      </c>
      <c r="O234" s="38" t="n">
        <f aca="false">IFERROR(Counts!AE234/Counts!AC234,"")</f>
        <v>0.285714285714286</v>
      </c>
      <c r="P234" s="39" t="n">
        <f aca="false">IFERROR(Counts!AG234/Counts!AF234,"")</f>
        <v>86.8030303030303</v>
      </c>
      <c r="Q234" s="38" t="n">
        <f aca="false">IFERROR(Counts!AH234/Counts!AC234,"")</f>
        <v>0.314285714285714</v>
      </c>
      <c r="R234" s="38" t="n">
        <f aca="false">IFERROR(Counts!N234/Counts!M234,"")</f>
        <v>0.31404958677686</v>
      </c>
      <c r="S234" s="38" t="n">
        <f aca="false">IFERROR(Counts!K234/Counts!J234,"")</f>
        <v>0.697916666666667</v>
      </c>
      <c r="T234" s="38" t="n">
        <f aca="false">IFERROR(Counts!I234/Counts!H234,"")</f>
        <v>0.238095238095238</v>
      </c>
      <c r="U234" s="38" t="n">
        <f aca="false">IFERROR(1-Counts!L234/Counts!K234,"")</f>
        <v>0.850746268656716</v>
      </c>
      <c r="V234" s="39" t="n">
        <f aca="false">IFERROR(Counts!AJ234/Counts!AI234,"")</f>
        <v>74.12625</v>
      </c>
      <c r="W234" s="38" t="n">
        <f aca="false">IFERROR(Counts!AK234/Counts!AI234,"")</f>
        <v>0.4125</v>
      </c>
      <c r="X234" s="40" t="n">
        <f aca="false">IFERROR(Counts!O234,"")</f>
        <v>-3.158</v>
      </c>
      <c r="Y234" s="36" t="n">
        <f aca="false">IFERROR(INDEX('Season Counts'!$Y$2:$Y$740,$AF234)/INDEX('Season Counts'!$X$2:$X$740,$AF234),"")</f>
        <v>0.315020467836257</v>
      </c>
      <c r="Z234" s="37" t="n">
        <f aca="false">IFERROR(J234-Y234,"")</f>
        <v>-0.0498367943668696</v>
      </c>
      <c r="AA234" s="38" t="n">
        <f aca="false">IFERROR(INDEX('Season Counts'!$K$2:$K$740,$AF234)/INDEX('Season Counts'!$J$2:$J$740,$AF234),"")</f>
        <v>0.314093959731544</v>
      </c>
      <c r="AB234" s="41" t="n">
        <f aca="false">IFERROR(R234-AA234,"")</f>
        <v>-4.43729546841243E-005</v>
      </c>
      <c r="AC234" s="39" t="n">
        <f aca="false">IFERROR(INDEX('Season Counts'!$AG$2:$AG$740,$AF234)/INDEX('Season Counts'!$AF$2:$AF$740,$AF234),"")</f>
        <v>73.9889273356401</v>
      </c>
      <c r="AD234" s="40" t="n">
        <f aca="false">IFERROR(V234-AC234,"")</f>
        <v>0.137322664359857</v>
      </c>
      <c r="AE234" s="4" t="str">
        <f aca="false">IF(D234&lt;Guide!$C$21,"Low PA",IF(TRIM(IF(ISNUMBER(AD234),IF(N(AD234)&lt;=-Guide!$C$24,"▼ Bat Speed  ",IF(N(AD234)&gt;=Guide!$C$24,"▲ Bat Speed  ","")),"")&amp;IF(N(Z234)&gt;=Guide!$C$22,"▲ Contact  ","")&amp;IF(N(Z234)&lt;=-Guide!$C$22,"▼ Contact  ","")&amp;IF(N(AB234)&gt;=Guide!$C$23,"▲ Chase  ","")&amp;IF(N(AB234)&lt;=-Guide!$C$23,"▼ Chase  ",""))="","Stable",TRIM(IF(ISNUMBER(AD234),IF(N(AD234)&lt;=-Guide!$C$24,"▼ Bat Speed  ",IF(N(AD234)&gt;=Guide!$C$24,"▲ Bat Speed  ","")),"")&amp;IF(N(Z234)&gt;=Guide!$C$22,"▲ Contact  ","")&amp;IF(N(Z234)&lt;=-Guide!$C$22,"▼ Contact  ","")&amp;IF(N(AB234)&gt;=Guide!$C$23,"▲ Chase  ","")&amp;IF(N(AB234)&lt;=-Guide!$C$23,"▼ Chase  ",""))))</f>
        <v>▼ Contact</v>
      </c>
      <c r="AF234" s="35" t="n">
        <f aca="false">MATCH(Counts!A234,'Season Counts'!$A$2:$A$740,0)</f>
        <v>61</v>
      </c>
    </row>
    <row r="235" customFormat="false" ht="15" hidden="false" customHeight="false" outlineLevel="0" collapsed="false">
      <c r="A235" s="34" t="str">
        <f aca="false">Counts!B235</f>
        <v>AZ</v>
      </c>
      <c r="B235" s="5" t="str">
        <f aca="false">Counts!C235</f>
        <v>Tim Tawa</v>
      </c>
      <c r="C235" s="34" t="str">
        <f aca="false">Counts!F235</f>
        <v>May</v>
      </c>
      <c r="D235" s="35" t="n">
        <f aca="false">IFERROR(Counts!P235,"")</f>
        <v>19</v>
      </c>
      <c r="E235" s="36" t="n">
        <f aca="false">IFERROR(Counts!R235/Counts!Q235,"")</f>
        <v>0.2</v>
      </c>
      <c r="F235" s="36" t="n">
        <f aca="false">IFERROR((Counts!R235+Counts!V235+Counts!W235)/(Counts!Q235+Counts!V235+Counts!W235+Counts!X235),"")</f>
        <v>0.333333333333333</v>
      </c>
      <c r="G235" s="36" t="n">
        <f aca="false">IFERROR((Counts!R235+Counts!S235+2*Counts!T235+3*Counts!U235)/Counts!Q235,"")</f>
        <v>0.2</v>
      </c>
      <c r="H235" s="35" t="n">
        <f aca="false">IFERROR(Counts!U235,"")</f>
        <v>0</v>
      </c>
      <c r="I235" s="36" t="n">
        <f aca="false">IFERROR(Counts!Z235/Counts!AA235,"")</f>
        <v>0.266666666666667</v>
      </c>
      <c r="J235" s="36" t="n">
        <f aca="false">IFERROR(Counts!AB235/Counts!AA235,"")</f>
        <v>0.2415</v>
      </c>
      <c r="K235" s="37" t="n">
        <f aca="false">IFERROR((Counts!AB235-Counts!Z235)/Counts!AA235,"")</f>
        <v>-0.0251666666666666</v>
      </c>
      <c r="L235" s="38" t="n">
        <f aca="false">IFERROR(Counts!Y235/Counts!P235,"")</f>
        <v>0.263157894736842</v>
      </c>
      <c r="M235" s="38" t="n">
        <f aca="false">IFERROR(Counts!V235/Counts!P235,"")</f>
        <v>0.157894736842105</v>
      </c>
      <c r="N235" s="38" t="n">
        <f aca="false">IFERROR(Counts!AD235/Counts!AC235,"")</f>
        <v>0</v>
      </c>
      <c r="O235" s="38" t="n">
        <f aca="false">IFERROR(Counts!AE235/Counts!AC235,"")</f>
        <v>0.454545454545455</v>
      </c>
      <c r="P235" s="39" t="n">
        <f aca="false">IFERROR(Counts!AG235/Counts!AF235,"")</f>
        <v>86.2727272727273</v>
      </c>
      <c r="Q235" s="38" t="n">
        <f aca="false">IFERROR(Counts!AH235/Counts!AC235,"")</f>
        <v>0.0909090909090909</v>
      </c>
      <c r="R235" s="38" t="n">
        <f aca="false">IFERROR(Counts!N235/Counts!M235,"")</f>
        <v>0.319148936170213</v>
      </c>
      <c r="S235" s="38" t="n">
        <f aca="false">IFERROR(Counts!K235/Counts!J235,"")</f>
        <v>0.764705882352941</v>
      </c>
      <c r="T235" s="38" t="n">
        <f aca="false">IFERROR(Counts!I235/Counts!H235,"")</f>
        <v>0.170731707317073</v>
      </c>
      <c r="U235" s="38" t="n">
        <f aca="false">IFERROR(1-Counts!L235/Counts!K235,"")</f>
        <v>0.923076923076923</v>
      </c>
      <c r="V235" s="39" t="n">
        <f aca="false">IFERROR(Counts!AJ235/Counts!AI235,"")</f>
        <v>74.7382352941176</v>
      </c>
      <c r="W235" s="38" t="n">
        <f aca="false">IFERROR(Counts!AK235/Counts!AI235,"")</f>
        <v>0.5</v>
      </c>
      <c r="X235" s="40" t="n">
        <f aca="false">IFERROR(Counts!O235,"")</f>
        <v>-0.576</v>
      </c>
      <c r="Y235" s="36" t="n">
        <f aca="false">IFERROR(INDEX('Season Counts'!$Y$2:$Y$740,$AF235)/INDEX('Season Counts'!$X$2:$X$740,$AF235),"")</f>
        <v>0.315020467836257</v>
      </c>
      <c r="Z235" s="37" t="n">
        <f aca="false">IFERROR(J235-Y235,"")</f>
        <v>-0.0735204678362573</v>
      </c>
      <c r="AA235" s="38" t="n">
        <f aca="false">IFERROR(INDEX('Season Counts'!$K$2:$K$740,$AF235)/INDEX('Season Counts'!$J$2:$J$740,$AF235),"")</f>
        <v>0.314093959731544</v>
      </c>
      <c r="AB235" s="41" t="n">
        <f aca="false">IFERROR(R235-AA235,"")</f>
        <v>0.00505497643866915</v>
      </c>
      <c r="AC235" s="39" t="n">
        <f aca="false">IFERROR(INDEX('Season Counts'!$AG$2:$AG$740,$AF235)/INDEX('Season Counts'!$AF$2:$AF$740,$AF235),"")</f>
        <v>73.9889273356401</v>
      </c>
      <c r="AD235" s="40" t="n">
        <f aca="false">IFERROR(V235-AC235,"")</f>
        <v>0.749307958477502</v>
      </c>
      <c r="AE235" s="4" t="str">
        <f aca="false">IF(D235&lt;Guide!$C$21,"Low PA",IF(TRIM(IF(ISNUMBER(AD235),IF(N(AD235)&lt;=-Guide!$C$24,"▼ Bat Speed  ",IF(N(AD235)&gt;=Guide!$C$24,"▲ Bat Speed  ","")),"")&amp;IF(N(Z235)&gt;=Guide!$C$22,"▲ Contact  ","")&amp;IF(N(Z235)&lt;=-Guide!$C$22,"▼ Contact  ","")&amp;IF(N(AB235)&gt;=Guide!$C$23,"▲ Chase  ","")&amp;IF(N(AB235)&lt;=-Guide!$C$23,"▼ Chase  ",""))="","Stable",TRIM(IF(ISNUMBER(AD235),IF(N(AD235)&lt;=-Guide!$C$24,"▼ Bat Speed  ",IF(N(AD235)&gt;=Guide!$C$24,"▲ Bat Speed  ","")),"")&amp;IF(N(Z235)&gt;=Guide!$C$22,"▲ Contact  ","")&amp;IF(N(Z235)&lt;=-Guide!$C$22,"▼ Contact  ","")&amp;IF(N(AB235)&gt;=Guide!$C$23,"▲ Chase  ","")&amp;IF(N(AB235)&lt;=-Guide!$C$23,"▼ Chase  ",""))))</f>
        <v>Low PA</v>
      </c>
      <c r="AF235" s="35" t="n">
        <f aca="false">MATCH(Counts!A235,'Season Counts'!$A$2:$A$740,0)</f>
        <v>61</v>
      </c>
    </row>
    <row r="236" customFormat="false" ht="15" hidden="false" customHeight="false" outlineLevel="0" collapsed="false">
      <c r="A236" s="34" t="str">
        <f aca="false">Counts!B236</f>
        <v>AZ</v>
      </c>
      <c r="B236" s="5" t="str">
        <f aca="false">Counts!C236</f>
        <v>Tim Tawa</v>
      </c>
      <c r="C236" s="34" t="str">
        <f aca="false">Counts!F236</f>
        <v>Jun</v>
      </c>
      <c r="D236" s="35" t="n">
        <f aca="false">IFERROR(Counts!P236,"")</f>
        <v>6</v>
      </c>
      <c r="E236" s="36" t="n">
        <f aca="false">IFERROR(Counts!R236/Counts!Q236,"")</f>
        <v>0.2</v>
      </c>
      <c r="F236" s="36" t="n">
        <f aca="false">IFERROR((Counts!R236+Counts!V236+Counts!W236)/(Counts!Q236+Counts!V236+Counts!W236+Counts!X236),"")</f>
        <v>0.333333333333333</v>
      </c>
      <c r="G236" s="36" t="n">
        <f aca="false">IFERROR((Counts!R236+Counts!S236+2*Counts!T236+3*Counts!U236)/Counts!Q236,"")</f>
        <v>0.4</v>
      </c>
      <c r="H236" s="35" t="n">
        <f aca="false">IFERROR(Counts!U236,"")</f>
        <v>0</v>
      </c>
      <c r="I236" s="36" t="n">
        <f aca="false">IFERROR(Counts!Z236/Counts!AA236,"")</f>
        <v>0.325</v>
      </c>
      <c r="J236" s="36" t="n">
        <f aca="false">IFERROR(Counts!AB236/Counts!AA236,"")</f>
        <v>0.281166666666667</v>
      </c>
      <c r="K236" s="37" t="n">
        <f aca="false">IFERROR((Counts!AB236-Counts!Z236)/Counts!AA236,"")</f>
        <v>-0.0438333333333333</v>
      </c>
      <c r="L236" s="38" t="n">
        <f aca="false">IFERROR(Counts!Y236/Counts!P236,"")</f>
        <v>0.333333333333333</v>
      </c>
      <c r="M236" s="38" t="n">
        <f aca="false">IFERROR(Counts!V236/Counts!P236,"")</f>
        <v>0.166666666666667</v>
      </c>
      <c r="N236" s="38" t="n">
        <f aca="false">IFERROR(Counts!AD236/Counts!AC236,"")</f>
        <v>0</v>
      </c>
      <c r="O236" s="38" t="n">
        <f aca="false">IFERROR(Counts!AE236/Counts!AC236,"")</f>
        <v>0</v>
      </c>
      <c r="P236" s="39" t="n">
        <f aca="false">IFERROR(Counts!AG236/Counts!AF236,"")</f>
        <v>73.0333333333333</v>
      </c>
      <c r="Q236" s="38" t="n">
        <f aca="false">IFERROR(Counts!AH236/Counts!AC236,"")</f>
        <v>0.666666666666667</v>
      </c>
      <c r="R236" s="38" t="n">
        <f aca="false">IFERROR(Counts!N236/Counts!M236,"")</f>
        <v>0.333333333333333</v>
      </c>
      <c r="S236" s="38" t="n">
        <f aca="false">IFERROR(Counts!K236/Counts!J236,"")</f>
        <v>0.666666666666667</v>
      </c>
      <c r="T236" s="38" t="n">
        <f aca="false">IFERROR(Counts!I236/Counts!H236,"")</f>
        <v>0.333333333333333</v>
      </c>
      <c r="U236" s="38" t="n">
        <f aca="false">IFERROR(1-Counts!L236/Counts!K236,"")</f>
        <v>0.75</v>
      </c>
      <c r="V236" s="39" t="n">
        <f aca="false">IFERROR(Counts!AJ236/Counts!AI236,"")</f>
        <v>73.9</v>
      </c>
      <c r="W236" s="38" t="n">
        <f aca="false">IFERROR(Counts!AK236/Counts!AI236,"")</f>
        <v>0.333333333333333</v>
      </c>
      <c r="X236" s="40" t="n">
        <f aca="false">IFERROR(Counts!O236,"")</f>
        <v>-0.04</v>
      </c>
      <c r="Y236" s="36" t="n">
        <f aca="false">IFERROR(INDEX('Season Counts'!$Y$2:$Y$740,$AF236)/INDEX('Season Counts'!$X$2:$X$740,$AF236),"")</f>
        <v>0.315020467836257</v>
      </c>
      <c r="Z236" s="37" t="n">
        <f aca="false">IFERROR(J236-Y236,"")</f>
        <v>-0.0338538011695906</v>
      </c>
      <c r="AA236" s="38" t="n">
        <f aca="false">IFERROR(INDEX('Season Counts'!$K$2:$K$740,$AF236)/INDEX('Season Counts'!$J$2:$J$740,$AF236),"")</f>
        <v>0.314093959731544</v>
      </c>
      <c r="AB236" s="41" t="n">
        <f aca="false">IFERROR(R236-AA236,"")</f>
        <v>0.0192393736017897</v>
      </c>
      <c r="AC236" s="39" t="n">
        <f aca="false">IFERROR(INDEX('Season Counts'!$AG$2:$AG$740,$AF236)/INDEX('Season Counts'!$AF$2:$AF$740,$AF236),"")</f>
        <v>73.9889273356401</v>
      </c>
      <c r="AD236" s="40" t="n">
        <f aca="false">IFERROR(V236-AC236,"")</f>
        <v>-0.0889273356401361</v>
      </c>
      <c r="AE236" s="4" t="str">
        <f aca="false">IF(D236&lt;Guide!$C$21,"Low PA",IF(TRIM(IF(ISNUMBER(AD236),IF(N(AD236)&lt;=-Guide!$C$24,"▼ Bat Speed  ",IF(N(AD236)&gt;=Guide!$C$24,"▲ Bat Speed  ","")),"")&amp;IF(N(Z236)&gt;=Guide!$C$22,"▲ Contact  ","")&amp;IF(N(Z236)&lt;=-Guide!$C$22,"▼ Contact  ","")&amp;IF(N(AB236)&gt;=Guide!$C$23,"▲ Chase  ","")&amp;IF(N(AB236)&lt;=-Guide!$C$23,"▼ Chase  ",""))="","Stable",TRIM(IF(ISNUMBER(AD236),IF(N(AD236)&lt;=-Guide!$C$24,"▼ Bat Speed  ",IF(N(AD236)&gt;=Guide!$C$24,"▲ Bat Speed  ","")),"")&amp;IF(N(Z236)&gt;=Guide!$C$22,"▲ Contact  ","")&amp;IF(N(Z236)&lt;=-Guide!$C$22,"▼ Contact  ","")&amp;IF(N(AB236)&gt;=Guide!$C$23,"▲ Chase  ","")&amp;IF(N(AB236)&lt;=-Guide!$C$23,"▼ Chase  ",""))))</f>
        <v>Low PA</v>
      </c>
      <c r="AF236" s="35" t="n">
        <f aca="false">MATCH(Counts!A236,'Season Counts'!$A$2:$A$740,0)</f>
        <v>61</v>
      </c>
    </row>
    <row r="237" customFormat="false" ht="15" hidden="false" customHeight="false" outlineLevel="0" collapsed="false">
      <c r="A237" s="34" t="str">
        <f aca="false">Counts!B237</f>
        <v>AZ</v>
      </c>
      <c r="B237" s="5" t="str">
        <f aca="false">Counts!C237</f>
        <v>Tim Tawa</v>
      </c>
      <c r="C237" s="34" t="str">
        <f aca="false">Counts!F237</f>
        <v>Jul</v>
      </c>
      <c r="D237" s="35" t="n">
        <f aca="false">IFERROR(Counts!P237,"")</f>
        <v>73</v>
      </c>
      <c r="E237" s="36" t="n">
        <f aca="false">IFERROR(Counts!R237/Counts!Q237,"")</f>
        <v>0.253731343283582</v>
      </c>
      <c r="F237" s="36" t="n">
        <f aca="false">IFERROR((Counts!R237+Counts!V237+Counts!W237)/(Counts!Q237+Counts!V237+Counts!W237+Counts!X237),"")</f>
        <v>0.28169014084507</v>
      </c>
      <c r="G237" s="36" t="n">
        <f aca="false">IFERROR((Counts!R237+Counts!S237+2*Counts!T237+3*Counts!U237)/Counts!Q237,"")</f>
        <v>0.462686567164179</v>
      </c>
      <c r="H237" s="35" t="n">
        <f aca="false">IFERROR(Counts!U237,"")</f>
        <v>3</v>
      </c>
      <c r="I237" s="36" t="n">
        <f aca="false">IFERROR(Counts!Z237/Counts!AA237,"")</f>
        <v>0.316197183098592</v>
      </c>
      <c r="J237" s="36" t="n">
        <f aca="false">IFERROR(Counts!AB237/Counts!AA237,"")</f>
        <v>0.30830985915493</v>
      </c>
      <c r="K237" s="37" t="n">
        <f aca="false">IFERROR((Counts!AB237-Counts!Z237)/Counts!AA237,"")</f>
        <v>-0.00788732394366195</v>
      </c>
      <c r="L237" s="38" t="n">
        <f aca="false">IFERROR(Counts!Y237/Counts!P237,"")</f>
        <v>0.191780821917808</v>
      </c>
      <c r="M237" s="38" t="n">
        <f aca="false">IFERROR(Counts!V237/Counts!P237,"")</f>
        <v>0.0410958904109589</v>
      </c>
      <c r="N237" s="38" t="n">
        <f aca="false">IFERROR(Counts!AD237/Counts!AC237,"")</f>
        <v>0.107142857142857</v>
      </c>
      <c r="O237" s="38" t="n">
        <f aca="false">IFERROR(Counts!AE237/Counts!AC237,"")</f>
        <v>0.482142857142857</v>
      </c>
      <c r="P237" s="39" t="n">
        <f aca="false">IFERROR(Counts!AG237/Counts!AF237,"")</f>
        <v>87.8375</v>
      </c>
      <c r="Q237" s="38" t="n">
        <f aca="false">IFERROR(Counts!AH237/Counts!AC237,"")</f>
        <v>0.321428571428571</v>
      </c>
      <c r="R237" s="38" t="n">
        <f aca="false">IFERROR(Counts!N237/Counts!M237,"")</f>
        <v>0.27027027027027</v>
      </c>
      <c r="S237" s="38" t="n">
        <f aca="false">IFERROR(Counts!K237/Counts!J237,"")</f>
        <v>0.715328467153285</v>
      </c>
      <c r="T237" s="38" t="n">
        <f aca="false">IFERROR(Counts!I237/Counts!H237,"")</f>
        <v>0.246376811594203</v>
      </c>
      <c r="U237" s="38" t="n">
        <f aca="false">IFERROR(1-Counts!L237/Counts!K237,"")</f>
        <v>0.86734693877551</v>
      </c>
      <c r="V237" s="39" t="n">
        <f aca="false">IFERROR(Counts!AJ237/Counts!AI237,"")</f>
        <v>74.2587719298246</v>
      </c>
      <c r="W237" s="38" t="n">
        <f aca="false">IFERROR(Counts!AK237/Counts!AI237,"")</f>
        <v>0.385964912280702</v>
      </c>
      <c r="X237" s="40" t="n">
        <f aca="false">IFERROR(Counts!O237,"")</f>
        <v>0.896</v>
      </c>
      <c r="Y237" s="36" t="n">
        <f aca="false">IFERROR(INDEX('Season Counts'!$Y$2:$Y$740,$AF237)/INDEX('Season Counts'!$X$2:$X$740,$AF237),"")</f>
        <v>0.315020467836257</v>
      </c>
      <c r="Z237" s="37" t="n">
        <f aca="false">IFERROR(J237-Y237,"")</f>
        <v>-0.00671060868132772</v>
      </c>
      <c r="AA237" s="38" t="n">
        <f aca="false">IFERROR(INDEX('Season Counts'!$K$2:$K$740,$AF237)/INDEX('Season Counts'!$J$2:$J$740,$AF237),"")</f>
        <v>0.314093959731544</v>
      </c>
      <c r="AB237" s="41" t="n">
        <f aca="false">IFERROR(R237-AA237,"")</f>
        <v>-0.0438236894612734</v>
      </c>
      <c r="AC237" s="39" t="n">
        <f aca="false">IFERROR(INDEX('Season Counts'!$AG$2:$AG$740,$AF237)/INDEX('Season Counts'!$AF$2:$AF$740,$AF237),"")</f>
        <v>73.9889273356401</v>
      </c>
      <c r="AD237" s="40" t="n">
        <f aca="false">IFERROR(V237-AC237,"")</f>
        <v>0.26984459418442</v>
      </c>
      <c r="AE237" s="4" t="str">
        <f aca="false">IF(D237&lt;Guide!$C$21,"Low PA",IF(TRIM(IF(ISNUMBER(AD237),IF(N(AD237)&lt;=-Guide!$C$24,"▼ Bat Speed  ",IF(N(AD237)&gt;=Guide!$C$24,"▲ Bat Speed  ","")),"")&amp;IF(N(Z237)&gt;=Guide!$C$22,"▲ Contact  ","")&amp;IF(N(Z237)&lt;=-Guide!$C$22,"▼ Contact  ","")&amp;IF(N(AB237)&gt;=Guide!$C$23,"▲ Chase  ","")&amp;IF(N(AB237)&lt;=-Guide!$C$23,"▼ Chase  ",""))="","Stable",TRIM(IF(ISNUMBER(AD237),IF(N(AD237)&lt;=-Guide!$C$24,"▼ Bat Speed  ",IF(N(AD237)&gt;=Guide!$C$24,"▲ Bat Speed  ","")),"")&amp;IF(N(Z237)&gt;=Guide!$C$22,"▲ Contact  ","")&amp;IF(N(Z237)&lt;=-Guide!$C$22,"▼ Contact  ","")&amp;IF(N(AB237)&gt;=Guide!$C$23,"▲ Chase  ","")&amp;IF(N(AB237)&lt;=-Guide!$C$23,"▼ Chase  ",""))))</f>
        <v>▼ Chase</v>
      </c>
      <c r="AF237" s="35" t="n">
        <f aca="false">MATCH(Counts!A237,'Season Counts'!$A$2:$A$740,0)</f>
        <v>61</v>
      </c>
    </row>
    <row r="238" customFormat="false" ht="15" hidden="false" customHeight="false" outlineLevel="0" collapsed="false">
      <c r="A238" s="34" t="str">
        <f aca="false">Counts!B238</f>
        <v>AZ</v>
      </c>
      <c r="B238" s="5" t="str">
        <f aca="false">Counts!C238</f>
        <v>Tim Tawa</v>
      </c>
      <c r="C238" s="34" t="str">
        <f aca="false">Counts!F238</f>
        <v>Aug</v>
      </c>
      <c r="D238" s="35" t="n">
        <f aca="false">IFERROR(Counts!P238,"")</f>
        <v>120</v>
      </c>
      <c r="E238" s="36" t="n">
        <f aca="false">IFERROR(Counts!R238/Counts!Q238,"")</f>
        <v>0.277777777777778</v>
      </c>
      <c r="F238" s="36" t="n">
        <f aca="false">IFERROR((Counts!R238+Counts!V238+Counts!W238)/(Counts!Q238+Counts!V238+Counts!W238+Counts!X238),"")</f>
        <v>0.330508474576271</v>
      </c>
      <c r="G238" s="36" t="n">
        <f aca="false">IFERROR((Counts!R238+Counts!S238+2*Counts!T238+3*Counts!U238)/Counts!Q238,"")</f>
        <v>0.444444444444444</v>
      </c>
      <c r="H238" s="35" t="n">
        <f aca="false">IFERROR(Counts!U238,"")</f>
        <v>5</v>
      </c>
      <c r="I238" s="36" t="n">
        <f aca="false">IFERROR(Counts!Z238/Counts!AA238,"")</f>
        <v>0.33771186440678</v>
      </c>
      <c r="J238" s="36" t="n">
        <f aca="false">IFERROR(Counts!AB238/Counts!AA238,"")</f>
        <v>0.345194915254237</v>
      </c>
      <c r="K238" s="37" t="n">
        <f aca="false">IFERROR((Counts!AB238-Counts!Z238)/Counts!AA238,"")</f>
        <v>0.00748305084745759</v>
      </c>
      <c r="L238" s="38" t="n">
        <f aca="false">IFERROR(Counts!Y238/Counts!P238,"")</f>
        <v>0.275</v>
      </c>
      <c r="M238" s="38" t="n">
        <f aca="false">IFERROR(Counts!V238/Counts!P238,"")</f>
        <v>0.075</v>
      </c>
      <c r="N238" s="38" t="n">
        <f aca="false">IFERROR(Counts!AD238/Counts!AC238,"")</f>
        <v>0.153846153846154</v>
      </c>
      <c r="O238" s="38" t="n">
        <f aca="false">IFERROR(Counts!AE238/Counts!AC238,"")</f>
        <v>0.525641025641026</v>
      </c>
      <c r="P238" s="39" t="n">
        <f aca="false">IFERROR(Counts!AG238/Counts!AF238,"")</f>
        <v>91.8589743589744</v>
      </c>
      <c r="Q238" s="38" t="n">
        <f aca="false">IFERROR(Counts!AH238/Counts!AC238,"")</f>
        <v>0.423076923076923</v>
      </c>
      <c r="R238" s="38" t="n">
        <f aca="false">IFERROR(Counts!N238/Counts!M238,"")</f>
        <v>0.346613545816733</v>
      </c>
      <c r="S238" s="38" t="n">
        <f aca="false">IFERROR(Counts!K238/Counts!J238,"")</f>
        <v>0.647321428571429</v>
      </c>
      <c r="T238" s="38" t="n">
        <f aca="false">IFERROR(Counts!I238/Counts!H238,"")</f>
        <v>0.262931034482759</v>
      </c>
      <c r="U238" s="38" t="n">
        <f aca="false">IFERROR(1-Counts!L238/Counts!K238,"")</f>
        <v>0.827586206896552</v>
      </c>
      <c r="V238" s="39" t="n">
        <f aca="false">IFERROR(Counts!AJ238/Counts!AI238,"")</f>
        <v>73.8325</v>
      </c>
      <c r="W238" s="38" t="n">
        <f aca="false">IFERROR(Counts!AK238/Counts!AI238,"")</f>
        <v>0.37</v>
      </c>
      <c r="X238" s="40" t="n">
        <f aca="false">IFERROR(Counts!O238,"")</f>
        <v>2.786</v>
      </c>
      <c r="Y238" s="36" t="n">
        <f aca="false">IFERROR(INDEX('Season Counts'!$Y$2:$Y$740,$AF238)/INDEX('Season Counts'!$X$2:$X$740,$AF238),"")</f>
        <v>0.315020467836257</v>
      </c>
      <c r="Z238" s="37" t="n">
        <f aca="false">IFERROR(J238-Y238,"")</f>
        <v>0.03017444741798</v>
      </c>
      <c r="AA238" s="38" t="n">
        <f aca="false">IFERROR(INDEX('Season Counts'!$K$2:$K$740,$AF238)/INDEX('Season Counts'!$J$2:$J$740,$AF238),"")</f>
        <v>0.314093959731544</v>
      </c>
      <c r="AB238" s="41" t="n">
        <f aca="false">IFERROR(R238-AA238,"")</f>
        <v>0.0325195860851895</v>
      </c>
      <c r="AC238" s="39" t="n">
        <f aca="false">IFERROR(INDEX('Season Counts'!$AG$2:$AG$740,$AF238)/INDEX('Season Counts'!$AF$2:$AF$740,$AF238),"")</f>
        <v>73.9889273356401</v>
      </c>
      <c r="AD238" s="40" t="n">
        <f aca="false">IFERROR(V238-AC238,"")</f>
        <v>-0.156427335640146</v>
      </c>
      <c r="AE238" s="4" t="str">
        <f aca="false">IF(D238&lt;Guide!$C$21,"Low PA",IF(TRIM(IF(ISNUMBER(AD238),IF(N(AD238)&lt;=-Guide!$C$24,"▼ Bat Speed  ",IF(N(AD238)&gt;=Guide!$C$24,"▲ Bat Speed  ","")),"")&amp;IF(N(Z238)&gt;=Guide!$C$22,"▲ Contact  ","")&amp;IF(N(Z238)&lt;=-Guide!$C$22,"▼ Contact  ","")&amp;IF(N(AB238)&gt;=Guide!$C$23,"▲ Chase  ","")&amp;IF(N(AB238)&lt;=-Guide!$C$23,"▼ Chase  ",""))="","Stable",TRIM(IF(ISNUMBER(AD238),IF(N(AD238)&lt;=-Guide!$C$24,"▼ Bat Speed  ",IF(N(AD238)&gt;=Guide!$C$24,"▲ Bat Speed  ","")),"")&amp;IF(N(Z238)&gt;=Guide!$C$22,"▲ Contact  ","")&amp;IF(N(Z238)&lt;=-Guide!$C$22,"▼ Contact  ","")&amp;IF(N(AB238)&gt;=Guide!$C$23,"▲ Chase  ","")&amp;IF(N(AB238)&lt;=-Guide!$C$23,"▼ Chase  ",""))))</f>
        <v>Stable</v>
      </c>
      <c r="AF238" s="35" t="n">
        <f aca="false">MATCH(Counts!A238,'Season Counts'!$A$2:$A$740,0)</f>
        <v>61</v>
      </c>
    </row>
    <row r="239" customFormat="false" ht="15" hidden="false" customHeight="false" outlineLevel="0" collapsed="false">
      <c r="A239" s="34" t="str">
        <f aca="false">Counts!B239</f>
        <v>AZ</v>
      </c>
      <c r="B239" s="5" t="str">
        <f aca="false">Counts!C239</f>
        <v>Tim Tawa</v>
      </c>
      <c r="C239" s="34" t="str">
        <f aca="false">Counts!F239</f>
        <v>Sep</v>
      </c>
      <c r="D239" s="35" t="n">
        <f aca="false">IFERROR(Counts!P239,"")</f>
        <v>82</v>
      </c>
      <c r="E239" s="36" t="n">
        <f aca="false">IFERROR(Counts!R239/Counts!Q239,"")</f>
        <v>0.22972972972973</v>
      </c>
      <c r="F239" s="36" t="n">
        <f aca="false">IFERROR((Counts!R239+Counts!V239+Counts!W239)/(Counts!Q239+Counts!V239+Counts!W239+Counts!X239),"")</f>
        <v>0.283950617283951</v>
      </c>
      <c r="G239" s="36" t="n">
        <f aca="false">IFERROR((Counts!R239+Counts!S239+2*Counts!T239+3*Counts!U239)/Counts!Q239,"")</f>
        <v>0.364864864864865</v>
      </c>
      <c r="H239" s="35" t="n">
        <f aca="false">IFERROR(Counts!U239,"")</f>
        <v>2</v>
      </c>
      <c r="I239" s="36" t="n">
        <f aca="false">IFERROR(Counts!Z239/Counts!AA239,"")</f>
        <v>0.28875</v>
      </c>
      <c r="J239" s="36" t="n">
        <f aca="false">IFERROR(Counts!AB239/Counts!AA239,"")</f>
        <v>0.326075</v>
      </c>
      <c r="K239" s="37" t="n">
        <f aca="false">IFERROR((Counts!AB239-Counts!Z239)/Counts!AA239,"")</f>
        <v>0.037325</v>
      </c>
      <c r="L239" s="38" t="n">
        <f aca="false">IFERROR(Counts!Y239/Counts!P239,"")</f>
        <v>0.231707317073171</v>
      </c>
      <c r="M239" s="38" t="n">
        <f aca="false">IFERROR(Counts!V239/Counts!P239,"")</f>
        <v>0.0731707317073171</v>
      </c>
      <c r="N239" s="38" t="n">
        <f aca="false">IFERROR(Counts!AD239/Counts!AC239,"")</f>
        <v>0.105263157894737</v>
      </c>
      <c r="O239" s="38" t="n">
        <f aca="false">IFERROR(Counts!AE239/Counts!AC239,"")</f>
        <v>0.385964912280702</v>
      </c>
      <c r="P239" s="39" t="n">
        <f aca="false">IFERROR(Counts!AG239/Counts!AF239,"")</f>
        <v>87.2178571428571</v>
      </c>
      <c r="Q239" s="38" t="n">
        <f aca="false">IFERROR(Counts!AH239/Counts!AC239,"")</f>
        <v>0.421052631578947</v>
      </c>
      <c r="R239" s="38" t="n">
        <f aca="false">IFERROR(Counts!N239/Counts!M239,"")</f>
        <v>0.301204819277108</v>
      </c>
      <c r="S239" s="38" t="n">
        <f aca="false">IFERROR(Counts!K239/Counts!J239,"")</f>
        <v>0.708609271523179</v>
      </c>
      <c r="T239" s="38" t="n">
        <f aca="false">IFERROR(Counts!I239/Counts!H239,"")</f>
        <v>0.286624203821656</v>
      </c>
      <c r="U239" s="38" t="n">
        <f aca="false">IFERROR(1-Counts!L239/Counts!K239,"")</f>
        <v>0.794392523364486</v>
      </c>
      <c r="V239" s="39" t="n">
        <f aca="false">IFERROR(Counts!AJ239/Counts!AI239,"")</f>
        <v>73.7397163120567</v>
      </c>
      <c r="W239" s="38" t="n">
        <f aca="false">IFERROR(Counts!AK239/Counts!AI239,"")</f>
        <v>0.340425531914894</v>
      </c>
      <c r="X239" s="40" t="n">
        <f aca="false">IFERROR(Counts!O239,"")</f>
        <v>-2.647</v>
      </c>
      <c r="Y239" s="36" t="n">
        <f aca="false">IFERROR(INDEX('Season Counts'!$Y$2:$Y$740,$AF239)/INDEX('Season Counts'!$X$2:$X$740,$AF239),"")</f>
        <v>0.315020467836257</v>
      </c>
      <c r="Z239" s="37" t="n">
        <f aca="false">IFERROR(J239-Y239,"")</f>
        <v>0.0110545321637427</v>
      </c>
      <c r="AA239" s="38" t="n">
        <f aca="false">IFERROR(INDEX('Season Counts'!$K$2:$K$740,$AF239)/INDEX('Season Counts'!$J$2:$J$740,$AF239),"")</f>
        <v>0.314093959731544</v>
      </c>
      <c r="AB239" s="41" t="n">
        <f aca="false">IFERROR(R239-AA239,"")</f>
        <v>-0.0128891404544352</v>
      </c>
      <c r="AC239" s="39" t="n">
        <f aca="false">IFERROR(INDEX('Season Counts'!$AG$2:$AG$740,$AF239)/INDEX('Season Counts'!$AF$2:$AF$740,$AF239),"")</f>
        <v>73.9889273356401</v>
      </c>
      <c r="AD239" s="40" t="n">
        <f aca="false">IFERROR(V239-AC239,"")</f>
        <v>-0.249211023583413</v>
      </c>
      <c r="AE239" s="4" t="str">
        <f aca="false">IF(D239&lt;Guide!$C$21,"Low PA",IF(TRIM(IF(ISNUMBER(AD239),IF(N(AD239)&lt;=-Guide!$C$24,"▼ Bat Speed  ",IF(N(AD239)&gt;=Guide!$C$24,"▲ Bat Speed  ","")),"")&amp;IF(N(Z239)&gt;=Guide!$C$22,"▲ Contact  ","")&amp;IF(N(Z239)&lt;=-Guide!$C$22,"▼ Contact  ","")&amp;IF(N(AB239)&gt;=Guide!$C$23,"▲ Chase  ","")&amp;IF(N(AB239)&lt;=-Guide!$C$23,"▼ Chase  ",""))="","Stable",TRIM(IF(ISNUMBER(AD239),IF(N(AD239)&lt;=-Guide!$C$24,"▼ Bat Speed  ",IF(N(AD239)&gt;=Guide!$C$24,"▲ Bat Speed  ","")),"")&amp;IF(N(Z239)&gt;=Guide!$C$22,"▲ Contact  ","")&amp;IF(N(Z239)&lt;=-Guide!$C$22,"▼ Contact  ","")&amp;IF(N(AB239)&gt;=Guide!$C$23,"▲ Chase  ","")&amp;IF(N(AB239)&lt;=-Guide!$C$23,"▼ Chase  ",""))))</f>
        <v>Stable</v>
      </c>
      <c r="AF239" s="35" t="n">
        <f aca="false">MATCH(Counts!A239,'Season Counts'!$A$2:$A$740,0)</f>
        <v>61</v>
      </c>
    </row>
    <row r="240" customFormat="false" ht="15" hidden="false" customHeight="false" outlineLevel="0" collapsed="false">
      <c r="A240" s="34" t="str">
        <f aca="false">Counts!B240</f>
        <v>AZ</v>
      </c>
      <c r="B240" s="5" t="str">
        <f aca="false">Counts!C240</f>
        <v>Ryan Waldschmidt</v>
      </c>
      <c r="C240" s="34" t="str">
        <f aca="false">Counts!F240</f>
        <v>May</v>
      </c>
      <c r="D240" s="35" t="n">
        <f aca="false">IFERROR(Counts!P240,"")</f>
        <v>82</v>
      </c>
      <c r="E240" s="36" t="n">
        <f aca="false">IFERROR(Counts!R240/Counts!Q240,"")</f>
        <v>0.283783783783784</v>
      </c>
      <c r="F240" s="36" t="n">
        <f aca="false">IFERROR((Counts!R240+Counts!V240+Counts!W240)/(Counts!Q240+Counts!V240+Counts!W240+Counts!X240),"")</f>
        <v>0.345679012345679</v>
      </c>
      <c r="G240" s="36" t="n">
        <f aca="false">IFERROR((Counts!R240+Counts!S240+2*Counts!T240+3*Counts!U240)/Counts!Q240,"")</f>
        <v>0.378378378378378</v>
      </c>
      <c r="H240" s="35" t="n">
        <f aca="false">IFERROR(Counts!U240,"")</f>
        <v>0</v>
      </c>
      <c r="I240" s="36" t="n">
        <f aca="false">IFERROR(Counts!Z240/Counts!AA240,"")</f>
        <v>0.328658536585366</v>
      </c>
      <c r="J240" s="36" t="n">
        <f aca="false">IFERROR(Counts!AB240/Counts!AA240,"")</f>
        <v>0.309658536585366</v>
      </c>
      <c r="K240" s="37" t="n">
        <f aca="false">IFERROR((Counts!AB240-Counts!Z240)/Counts!AA240,"")</f>
        <v>-0.019</v>
      </c>
      <c r="L240" s="38" t="n">
        <f aca="false">IFERROR(Counts!Y240/Counts!P240,"")</f>
        <v>0.317073170731707</v>
      </c>
      <c r="M240" s="38" t="n">
        <f aca="false">IFERROR(Counts!V240/Counts!P240,"")</f>
        <v>0.0853658536585366</v>
      </c>
      <c r="N240" s="38" t="n">
        <f aca="false">IFERROR(Counts!AD240/Counts!AC240,"")</f>
        <v>0.0833333333333333</v>
      </c>
      <c r="O240" s="38" t="n">
        <f aca="false">IFERROR(Counts!AE240/Counts!AC240,"")</f>
        <v>0.395833333333333</v>
      </c>
      <c r="P240" s="39" t="n">
        <f aca="false">IFERROR(Counts!AG240/Counts!AF240,"")</f>
        <v>86.3</v>
      </c>
      <c r="Q240" s="38" t="n">
        <f aca="false">IFERROR(Counts!AH240/Counts!AC240,"")</f>
        <v>0.5625</v>
      </c>
      <c r="R240" s="38" t="n">
        <f aca="false">IFERROR(Counts!N240/Counts!M240,"")</f>
        <v>0.230769230769231</v>
      </c>
      <c r="S240" s="38" t="n">
        <f aca="false">IFERROR(Counts!K240/Counts!J240,"")</f>
        <v>0.590361445783133</v>
      </c>
      <c r="T240" s="38" t="n">
        <f aca="false">IFERROR(Counts!I240/Counts!H240,"")</f>
        <v>0.313432835820896</v>
      </c>
      <c r="U240" s="38" t="n">
        <f aca="false">IFERROR(1-Counts!L240/Counts!K240,"")</f>
        <v>0.836734693877551</v>
      </c>
      <c r="V240" s="39" t="n">
        <f aca="false">IFERROR(Counts!AJ240/Counts!AI240,"")</f>
        <v>72.4534482758621</v>
      </c>
      <c r="W240" s="38" t="n">
        <f aca="false">IFERROR(Counts!AK240/Counts!AI240,"")</f>
        <v>0.181034482758621</v>
      </c>
      <c r="X240" s="40" t="n">
        <f aca="false">IFERROR(Counts!O240,"")</f>
        <v>0.198</v>
      </c>
      <c r="Y240" s="36" t="n">
        <f aca="false">IFERROR(INDEX('Season Counts'!$Y$2:$Y$740,$AF240)/INDEX('Season Counts'!$X$2:$X$740,$AF240),"")</f>
        <v>0.298075</v>
      </c>
      <c r="Z240" s="37" t="n">
        <f aca="false">IFERROR(J240-Y240,"")</f>
        <v>0.0115835365853659</v>
      </c>
      <c r="AA240" s="38" t="n">
        <f aca="false">IFERROR(INDEX('Season Counts'!$K$2:$K$740,$AF240)/INDEX('Season Counts'!$J$2:$J$740,$AF240),"")</f>
        <v>0.249551166965889</v>
      </c>
      <c r="AB240" s="41" t="n">
        <f aca="false">IFERROR(R240-AA240,"")</f>
        <v>-0.0187819361966579</v>
      </c>
      <c r="AC240" s="39" t="n">
        <f aca="false">IFERROR(INDEX('Season Counts'!$AG$2:$AG$740,$AF240)/INDEX('Season Counts'!$AF$2:$AF$740,$AF240),"")</f>
        <v>72.4515294117647</v>
      </c>
      <c r="AD240" s="40" t="n">
        <f aca="false">IFERROR(V240-AC240,"")</f>
        <v>0.00191886409736242</v>
      </c>
      <c r="AE240" s="4" t="str">
        <f aca="false">IF(D240&lt;Guide!$C$21,"Low PA",IF(TRIM(IF(ISNUMBER(AD240),IF(N(AD240)&lt;=-Guide!$C$24,"▼ Bat Speed  ",IF(N(AD240)&gt;=Guide!$C$24,"▲ Bat Speed  ","")),"")&amp;IF(N(Z240)&gt;=Guide!$C$22,"▲ Contact  ","")&amp;IF(N(Z240)&lt;=-Guide!$C$22,"▼ Contact  ","")&amp;IF(N(AB240)&gt;=Guide!$C$23,"▲ Chase  ","")&amp;IF(N(AB240)&lt;=-Guide!$C$23,"▼ Chase  ",""))="","Stable",TRIM(IF(ISNUMBER(AD240),IF(N(AD240)&lt;=-Guide!$C$24,"▼ Bat Speed  ",IF(N(AD240)&gt;=Guide!$C$24,"▲ Bat Speed  ","")),"")&amp;IF(N(Z240)&gt;=Guide!$C$22,"▲ Contact  ","")&amp;IF(N(Z240)&lt;=-Guide!$C$22,"▼ Contact  ","")&amp;IF(N(AB240)&gt;=Guide!$C$23,"▲ Chase  ","")&amp;IF(N(AB240)&lt;=-Guide!$C$23,"▼ Chase  ",""))))</f>
        <v>Stable</v>
      </c>
      <c r="AF240" s="35" t="n">
        <f aca="false">MATCH(Counts!A240,'Season Counts'!$A$2:$A$740,0)</f>
        <v>62</v>
      </c>
    </row>
    <row r="241" customFormat="false" ht="15" hidden="false" customHeight="false" outlineLevel="0" collapsed="false">
      <c r="A241" s="34" t="str">
        <f aca="false">Counts!B241</f>
        <v>AZ</v>
      </c>
      <c r="B241" s="5" t="str">
        <f aca="false">Counts!C241</f>
        <v>Ryan Waldschmidt</v>
      </c>
      <c r="C241" s="34" t="str">
        <f aca="false">Counts!F241</f>
        <v>Jun</v>
      </c>
      <c r="D241" s="35" t="n">
        <f aca="false">IFERROR(Counts!P241,"")</f>
        <v>40</v>
      </c>
      <c r="E241" s="36" t="n">
        <f aca="false">IFERROR(Counts!R241/Counts!Q241,"")</f>
        <v>0.210526315789474</v>
      </c>
      <c r="F241" s="36" t="n">
        <f aca="false">IFERROR((Counts!R241+Counts!V241+Counts!W241)/(Counts!Q241+Counts!V241+Counts!W241+Counts!X241),"")</f>
        <v>0.25</v>
      </c>
      <c r="G241" s="36" t="n">
        <f aca="false">IFERROR((Counts!R241+Counts!S241+2*Counts!T241+3*Counts!U241)/Counts!Q241,"")</f>
        <v>0.315789473684211</v>
      </c>
      <c r="H241" s="35" t="n">
        <f aca="false">IFERROR(Counts!U241,"")</f>
        <v>0</v>
      </c>
      <c r="I241" s="36" t="n">
        <f aca="false">IFERROR(Counts!Z241/Counts!AA241,"")</f>
        <v>0.25</v>
      </c>
      <c r="J241" s="36" t="n">
        <f aca="false">IFERROR(Counts!AB241/Counts!AA241,"")</f>
        <v>0.255825</v>
      </c>
      <c r="K241" s="37" t="n">
        <f aca="false">IFERROR((Counts!AB241-Counts!Z241)/Counts!AA241,"")</f>
        <v>0.00582500000000001</v>
      </c>
      <c r="L241" s="38" t="n">
        <f aca="false">IFERROR(Counts!Y241/Counts!P241,"")</f>
        <v>0.35</v>
      </c>
      <c r="M241" s="38" t="n">
        <f aca="false">IFERROR(Counts!V241/Counts!P241,"")</f>
        <v>0.025</v>
      </c>
      <c r="N241" s="38" t="n">
        <f aca="false">IFERROR(Counts!AD241/Counts!AC241,"")</f>
        <v>0.0833333333333333</v>
      </c>
      <c r="O241" s="38" t="n">
        <f aca="false">IFERROR(Counts!AE241/Counts!AC241,"")</f>
        <v>0.291666666666667</v>
      </c>
      <c r="P241" s="39" t="n">
        <f aca="false">IFERROR(Counts!AG241/Counts!AF241,"")</f>
        <v>87.6791666666667</v>
      </c>
      <c r="Q241" s="38" t="n">
        <f aca="false">IFERROR(Counts!AH241/Counts!AC241,"")</f>
        <v>0.5</v>
      </c>
      <c r="R241" s="38" t="n">
        <f aca="false">IFERROR(Counts!N241/Counts!M241,"")</f>
        <v>0.26865671641791</v>
      </c>
      <c r="S241" s="38" t="n">
        <f aca="false">IFERROR(Counts!K241/Counts!J241,"")</f>
        <v>0.6625</v>
      </c>
      <c r="T241" s="38" t="n">
        <f aca="false">IFERROR(Counts!I241/Counts!H241,"")</f>
        <v>0.28169014084507</v>
      </c>
      <c r="U241" s="38" t="n">
        <f aca="false">IFERROR(1-Counts!L241/Counts!K241,"")</f>
        <v>0.849056603773585</v>
      </c>
      <c r="V241" s="39" t="n">
        <f aca="false">IFERROR(Counts!AJ241/Counts!AI241,"")</f>
        <v>71.9818181818182</v>
      </c>
      <c r="W241" s="38" t="n">
        <f aca="false">IFERROR(Counts!AK241/Counts!AI241,"")</f>
        <v>0.166666666666667</v>
      </c>
      <c r="X241" s="40" t="n">
        <f aca="false">IFERROR(Counts!O241,"")</f>
        <v>-2.036</v>
      </c>
      <c r="Y241" s="36" t="n">
        <f aca="false">IFERROR(INDEX('Season Counts'!$Y$2:$Y$740,$AF241)/INDEX('Season Counts'!$X$2:$X$740,$AF241),"")</f>
        <v>0.298075</v>
      </c>
      <c r="Z241" s="37" t="n">
        <f aca="false">IFERROR(J241-Y241,"")</f>
        <v>-0.04225</v>
      </c>
      <c r="AA241" s="38" t="n">
        <f aca="false">IFERROR(INDEX('Season Counts'!$K$2:$K$740,$AF241)/INDEX('Season Counts'!$J$2:$J$740,$AF241),"")</f>
        <v>0.249551166965889</v>
      </c>
      <c r="AB241" s="41" t="n">
        <f aca="false">IFERROR(R241-AA241,"")</f>
        <v>0.0191055494520218</v>
      </c>
      <c r="AC241" s="39" t="n">
        <f aca="false">IFERROR(INDEX('Season Counts'!$AG$2:$AG$740,$AF241)/INDEX('Season Counts'!$AF$2:$AF$740,$AF241),"")</f>
        <v>72.4515294117647</v>
      </c>
      <c r="AD241" s="40" t="n">
        <f aca="false">IFERROR(V241-AC241,"")</f>
        <v>-0.469711229946526</v>
      </c>
      <c r="AE241" s="4" t="str">
        <f aca="false">IF(D241&lt;Guide!$C$21,"Low PA",IF(TRIM(IF(ISNUMBER(AD241),IF(N(AD241)&lt;=-Guide!$C$24,"▼ Bat Speed  ",IF(N(AD241)&gt;=Guide!$C$24,"▲ Bat Speed  ","")),"")&amp;IF(N(Z241)&gt;=Guide!$C$22,"▲ Contact  ","")&amp;IF(N(Z241)&lt;=-Guide!$C$22,"▼ Contact  ","")&amp;IF(N(AB241)&gt;=Guide!$C$23,"▲ Chase  ","")&amp;IF(N(AB241)&lt;=-Guide!$C$23,"▼ Chase  ",""))="","Stable",TRIM(IF(ISNUMBER(AD241),IF(N(AD241)&lt;=-Guide!$C$24,"▼ Bat Speed  ",IF(N(AD241)&gt;=Guide!$C$24,"▲ Bat Speed  ","")),"")&amp;IF(N(Z241)&gt;=Guide!$C$22,"▲ Contact  ","")&amp;IF(N(Z241)&lt;=-Guide!$C$22,"▼ Contact  ","")&amp;IF(N(AB241)&gt;=Guide!$C$23,"▲ Chase  ","")&amp;IF(N(AB241)&lt;=-Guide!$C$23,"▼ Chase  ",""))))</f>
        <v>▼ Contact</v>
      </c>
      <c r="AF241" s="35" t="n">
        <f aca="false">MATCH(Counts!A241,'Season Counts'!$A$2:$A$740,0)</f>
        <v>62</v>
      </c>
    </row>
    <row r="242" customFormat="false" ht="15" hidden="false" customHeight="false" outlineLevel="0" collapsed="false">
      <c r="A242" s="34" t="str">
        <f aca="false">Counts!B242</f>
        <v>AZ</v>
      </c>
      <c r="B242" s="5" t="str">
        <f aca="false">Counts!C242</f>
        <v>Ryan Waldschmidt</v>
      </c>
      <c r="C242" s="34" t="str">
        <f aca="false">Counts!F242</f>
        <v>Jul</v>
      </c>
      <c r="D242" s="35" t="n">
        <f aca="false">IFERROR(Counts!P242,"")</f>
        <v>39</v>
      </c>
      <c r="E242" s="36" t="n">
        <f aca="false">IFERROR(Counts!R242/Counts!Q242,"")</f>
        <v>0.361111111111111</v>
      </c>
      <c r="F242" s="36" t="n">
        <f aca="false">IFERROR((Counts!R242+Counts!V242+Counts!W242)/(Counts!Q242+Counts!V242+Counts!W242+Counts!X242),"")</f>
        <v>0.358974358974359</v>
      </c>
      <c r="G242" s="36" t="n">
        <f aca="false">IFERROR((Counts!R242+Counts!S242+2*Counts!T242+3*Counts!U242)/Counts!Q242,"")</f>
        <v>0.555555555555556</v>
      </c>
      <c r="H242" s="35" t="n">
        <f aca="false">IFERROR(Counts!U242,"")</f>
        <v>1</v>
      </c>
      <c r="I242" s="36" t="n">
        <f aca="false">IFERROR(Counts!Z242/Counts!AA242,"")</f>
        <v>0.382051282051282</v>
      </c>
      <c r="J242" s="36" t="n">
        <f aca="false">IFERROR(Counts!AB242/Counts!AA242,"")</f>
        <v>0.305307692307692</v>
      </c>
      <c r="K242" s="37" t="n">
        <f aca="false">IFERROR((Counts!AB242-Counts!Z242)/Counts!AA242,"")</f>
        <v>-0.0767435897435898</v>
      </c>
      <c r="L242" s="38" t="n">
        <f aca="false">IFERROR(Counts!Y242/Counts!P242,"")</f>
        <v>0.333333333333333</v>
      </c>
      <c r="M242" s="38" t="n">
        <f aca="false">IFERROR(Counts!V242/Counts!P242,"")</f>
        <v>0.0256410256410256</v>
      </c>
      <c r="N242" s="38" t="n">
        <f aca="false">IFERROR(Counts!AD242/Counts!AC242,"")</f>
        <v>0.08</v>
      </c>
      <c r="O242" s="38" t="n">
        <f aca="false">IFERROR(Counts!AE242/Counts!AC242,"")</f>
        <v>0.32</v>
      </c>
      <c r="P242" s="39" t="n">
        <f aca="false">IFERROR(Counts!AG242/Counts!AF242,"")</f>
        <v>88.56</v>
      </c>
      <c r="Q242" s="38" t="n">
        <f aca="false">IFERROR(Counts!AH242/Counts!AC242,"")</f>
        <v>0.52</v>
      </c>
      <c r="R242" s="38" t="n">
        <f aca="false">IFERROR(Counts!N242/Counts!M242,"")</f>
        <v>0.289855072463768</v>
      </c>
      <c r="S242" s="38" t="n">
        <f aca="false">IFERROR(Counts!K242/Counts!J242,"")</f>
        <v>0.632911392405063</v>
      </c>
      <c r="T242" s="38" t="n">
        <f aca="false">IFERROR(Counts!I242/Counts!H242,"")</f>
        <v>0.285714285714286</v>
      </c>
      <c r="U242" s="38" t="n">
        <f aca="false">IFERROR(1-Counts!L242/Counts!K242,"")</f>
        <v>0.84</v>
      </c>
      <c r="V242" s="39" t="n">
        <f aca="false">IFERROR(Counts!AJ242/Counts!AI242,"")</f>
        <v>71.8824561403509</v>
      </c>
      <c r="W242" s="38" t="n">
        <f aca="false">IFERROR(Counts!AK242/Counts!AI242,"")</f>
        <v>0.192982456140351</v>
      </c>
      <c r="X242" s="40" t="n">
        <f aca="false">IFERROR(Counts!O242,"")</f>
        <v>2.282</v>
      </c>
      <c r="Y242" s="36" t="n">
        <f aca="false">IFERROR(INDEX('Season Counts'!$Y$2:$Y$740,$AF242)/INDEX('Season Counts'!$X$2:$X$740,$AF242),"")</f>
        <v>0.298075</v>
      </c>
      <c r="Z242" s="37" t="n">
        <f aca="false">IFERROR(J242-Y242,"")</f>
        <v>0.00723269230769236</v>
      </c>
      <c r="AA242" s="38" t="n">
        <f aca="false">IFERROR(INDEX('Season Counts'!$K$2:$K$740,$AF242)/INDEX('Season Counts'!$J$2:$J$740,$AF242),"")</f>
        <v>0.249551166965889</v>
      </c>
      <c r="AB242" s="41" t="n">
        <f aca="false">IFERROR(R242-AA242,"")</f>
        <v>0.0403039054978794</v>
      </c>
      <c r="AC242" s="39" t="n">
        <f aca="false">IFERROR(INDEX('Season Counts'!$AG$2:$AG$740,$AF242)/INDEX('Season Counts'!$AF$2:$AF$740,$AF242),"")</f>
        <v>72.4515294117647</v>
      </c>
      <c r="AD242" s="40" t="n">
        <f aca="false">IFERROR(V242-AC242,"")</f>
        <v>-0.569073271413828</v>
      </c>
      <c r="AE242" s="4" t="str">
        <f aca="false">IF(D242&lt;Guide!$C$21,"Low PA",IF(TRIM(IF(ISNUMBER(AD242),IF(N(AD242)&lt;=-Guide!$C$24,"▼ Bat Speed  ",IF(N(AD242)&gt;=Guide!$C$24,"▲ Bat Speed  ","")),"")&amp;IF(N(Z242)&gt;=Guide!$C$22,"▲ Contact  ","")&amp;IF(N(Z242)&lt;=-Guide!$C$22,"▼ Contact  ","")&amp;IF(N(AB242)&gt;=Guide!$C$23,"▲ Chase  ","")&amp;IF(N(AB242)&lt;=-Guide!$C$23,"▼ Chase  ",""))="","Stable",TRIM(IF(ISNUMBER(AD242),IF(N(AD242)&lt;=-Guide!$C$24,"▼ Bat Speed  ",IF(N(AD242)&gt;=Guide!$C$24,"▲ Bat Speed  ","")),"")&amp;IF(N(Z242)&gt;=Guide!$C$22,"▲ Contact  ","")&amp;IF(N(Z242)&lt;=-Guide!$C$22,"▼ Contact  ","")&amp;IF(N(AB242)&gt;=Guide!$C$23,"▲ Chase  ","")&amp;IF(N(AB242)&lt;=-Guide!$C$23,"▼ Chase  ",""))))</f>
        <v>Low PA</v>
      </c>
      <c r="AF242" s="35" t="n">
        <f aca="false">MATCH(Counts!A242,'Season Counts'!$A$2:$A$740,0)</f>
        <v>62</v>
      </c>
    </row>
    <row r="243" customFormat="false" ht="15" hidden="false" customHeight="false" outlineLevel="0" collapsed="false">
      <c r="A243" s="34" t="str">
        <f aca="false">Counts!B243</f>
        <v>AZ</v>
      </c>
      <c r="B243" s="5" t="str">
        <f aca="false">Counts!C243</f>
        <v>Ryan Waldschmidt</v>
      </c>
      <c r="C243" s="34" t="str">
        <f aca="false">Counts!F243</f>
        <v>Aug</v>
      </c>
      <c r="D243" s="35" t="n">
        <f aca="false">IFERROR(Counts!P243,"")</f>
        <v>92</v>
      </c>
      <c r="E243" s="36" t="n">
        <f aca="false">IFERROR(Counts!R243/Counts!Q243,"")</f>
        <v>0.246753246753247</v>
      </c>
      <c r="F243" s="36" t="n">
        <f aca="false">IFERROR((Counts!R243+Counts!V243+Counts!W243)/(Counts!Q243+Counts!V243+Counts!W243+Counts!X243),"")</f>
        <v>0.344444444444444</v>
      </c>
      <c r="G243" s="36" t="n">
        <f aca="false">IFERROR((Counts!R243+Counts!S243+2*Counts!T243+3*Counts!U243)/Counts!Q243,"")</f>
        <v>0.350649350649351</v>
      </c>
      <c r="H243" s="35" t="n">
        <f aca="false">IFERROR(Counts!U243,"")</f>
        <v>2</v>
      </c>
      <c r="I243" s="36" t="n">
        <f aca="false">IFERROR(Counts!Z243/Counts!AA243,"")</f>
        <v>0.315555555555556</v>
      </c>
      <c r="J243" s="36" t="n">
        <f aca="false">IFERROR(Counts!AB243/Counts!AA243,"")</f>
        <v>0.313922222222222</v>
      </c>
      <c r="K243" s="37" t="n">
        <f aca="false">IFERROR((Counts!AB243-Counts!Z243)/Counts!AA243,"")</f>
        <v>-0.00163333333333332</v>
      </c>
      <c r="L243" s="38" t="n">
        <f aca="false">IFERROR(Counts!Y243/Counts!P243,"")</f>
        <v>0.206521739130435</v>
      </c>
      <c r="M243" s="38" t="n">
        <f aca="false">IFERROR(Counts!V243/Counts!P243,"")</f>
        <v>0.0978260869565217</v>
      </c>
      <c r="N243" s="38" t="n">
        <f aca="false">IFERROR(Counts!AD243/Counts!AC243,"")</f>
        <v>0.0327868852459016</v>
      </c>
      <c r="O243" s="38" t="n">
        <f aca="false">IFERROR(Counts!AE243/Counts!AC243,"")</f>
        <v>0.229508196721311</v>
      </c>
      <c r="P243" s="39" t="n">
        <f aca="false">IFERROR(Counts!AG243/Counts!AF243,"")</f>
        <v>83.7639344262295</v>
      </c>
      <c r="Q243" s="38" t="n">
        <f aca="false">IFERROR(Counts!AH243/Counts!AC243,"")</f>
        <v>0.39344262295082</v>
      </c>
      <c r="R243" s="38" t="n">
        <f aca="false">IFERROR(Counts!N243/Counts!M243,"")</f>
        <v>0.205405405405405</v>
      </c>
      <c r="S243" s="38" t="n">
        <f aca="false">IFERROR(Counts!K243/Counts!J243,"")</f>
        <v>0.632768361581921</v>
      </c>
      <c r="T243" s="38" t="n">
        <f aca="false">IFERROR(Counts!I243/Counts!H243,"")</f>
        <v>0.26</v>
      </c>
      <c r="U243" s="38" t="n">
        <f aca="false">IFERROR(1-Counts!L243/Counts!K243,"")</f>
        <v>0.848214285714286</v>
      </c>
      <c r="V243" s="39" t="n">
        <f aca="false">IFERROR(Counts!AJ243/Counts!AI243,"")</f>
        <v>72.9030303030303</v>
      </c>
      <c r="W243" s="38" t="n">
        <f aca="false">IFERROR(Counts!AK243/Counts!AI243,"")</f>
        <v>0.265151515151515</v>
      </c>
      <c r="X243" s="40" t="n">
        <f aca="false">IFERROR(Counts!O243,"")</f>
        <v>0.627</v>
      </c>
      <c r="Y243" s="36" t="n">
        <f aca="false">IFERROR(INDEX('Season Counts'!$Y$2:$Y$740,$AF243)/INDEX('Season Counts'!$X$2:$X$740,$AF243),"")</f>
        <v>0.298075</v>
      </c>
      <c r="Z243" s="37" t="n">
        <f aca="false">IFERROR(J243-Y243,"")</f>
        <v>0.0158472222222222</v>
      </c>
      <c r="AA243" s="38" t="n">
        <f aca="false">IFERROR(INDEX('Season Counts'!$K$2:$K$740,$AF243)/INDEX('Season Counts'!$J$2:$J$740,$AF243),"")</f>
        <v>0.249551166965889</v>
      </c>
      <c r="AB243" s="41" t="n">
        <f aca="false">IFERROR(R243-AA243,"")</f>
        <v>-0.0441457615604833</v>
      </c>
      <c r="AC243" s="39" t="n">
        <f aca="false">IFERROR(INDEX('Season Counts'!$AG$2:$AG$740,$AF243)/INDEX('Season Counts'!$AF$2:$AF$740,$AF243),"")</f>
        <v>72.4515294117647</v>
      </c>
      <c r="AD243" s="40" t="n">
        <f aca="false">IFERROR(V243-AC243,"")</f>
        <v>0.451500891265596</v>
      </c>
      <c r="AE243" s="4" t="str">
        <f aca="false">IF(D243&lt;Guide!$C$21,"Low PA",IF(TRIM(IF(ISNUMBER(AD243),IF(N(AD243)&lt;=-Guide!$C$24,"▼ Bat Speed  ",IF(N(AD243)&gt;=Guide!$C$24,"▲ Bat Speed  ","")),"")&amp;IF(N(Z243)&gt;=Guide!$C$22,"▲ Contact  ","")&amp;IF(N(Z243)&lt;=-Guide!$C$22,"▼ Contact  ","")&amp;IF(N(AB243)&gt;=Guide!$C$23,"▲ Chase  ","")&amp;IF(N(AB243)&lt;=-Guide!$C$23,"▼ Chase  ",""))="","Stable",TRIM(IF(ISNUMBER(AD243),IF(N(AD243)&lt;=-Guide!$C$24,"▼ Bat Speed  ",IF(N(AD243)&gt;=Guide!$C$24,"▲ Bat Speed  ","")),"")&amp;IF(N(Z243)&gt;=Guide!$C$22,"▲ Contact  ","")&amp;IF(N(Z243)&lt;=-Guide!$C$22,"▼ Contact  ","")&amp;IF(N(AB243)&gt;=Guide!$C$23,"▲ Chase  ","")&amp;IF(N(AB243)&lt;=-Guide!$C$23,"▼ Chase  ",""))))</f>
        <v>▼ Chase</v>
      </c>
      <c r="AF243" s="35" t="n">
        <f aca="false">MATCH(Counts!A243,'Season Counts'!$A$2:$A$740,0)</f>
        <v>62</v>
      </c>
    </row>
    <row r="244" customFormat="false" ht="15" hidden="false" customHeight="false" outlineLevel="0" collapsed="false">
      <c r="A244" s="34" t="str">
        <f aca="false">Counts!B244</f>
        <v>AZ</v>
      </c>
      <c r="B244" s="5" t="str">
        <f aca="false">Counts!C244</f>
        <v>Ryan Waldschmidt</v>
      </c>
      <c r="C244" s="34" t="str">
        <f aca="false">Counts!F244</f>
        <v>Sep</v>
      </c>
      <c r="D244" s="35" t="n">
        <f aca="false">IFERROR(Counts!P244,"")</f>
        <v>31</v>
      </c>
      <c r="E244" s="36" t="n">
        <f aca="false">IFERROR(Counts!R244/Counts!Q244,"")</f>
        <v>0.12</v>
      </c>
      <c r="F244" s="36" t="n">
        <f aca="false">IFERROR((Counts!R244+Counts!V244+Counts!W244)/(Counts!Q244+Counts!V244+Counts!W244+Counts!X244),"")</f>
        <v>0.266666666666667</v>
      </c>
      <c r="G244" s="36" t="n">
        <f aca="false">IFERROR((Counts!R244+Counts!S244+2*Counts!T244+3*Counts!U244)/Counts!Q244,"")</f>
        <v>0.2</v>
      </c>
      <c r="H244" s="35" t="n">
        <f aca="false">IFERROR(Counts!U244,"")</f>
        <v>0</v>
      </c>
      <c r="I244" s="36" t="n">
        <f aca="false">IFERROR(Counts!Z244/Counts!AA244,"")</f>
        <v>0.237931034482759</v>
      </c>
      <c r="J244" s="36" t="n">
        <f aca="false">IFERROR(Counts!AB244/Counts!AA244,"")</f>
        <v>0.264689655172414</v>
      </c>
      <c r="K244" s="37" t="n">
        <f aca="false">IFERROR((Counts!AB244-Counts!Z244)/Counts!AA244,"")</f>
        <v>0.0267586206896552</v>
      </c>
      <c r="L244" s="38" t="n">
        <f aca="false">IFERROR(Counts!Y244/Counts!P244,"")</f>
        <v>0.419354838709677</v>
      </c>
      <c r="M244" s="38" t="n">
        <f aca="false">IFERROR(Counts!V244/Counts!P244,"")</f>
        <v>0.129032258064516</v>
      </c>
      <c r="N244" s="38" t="n">
        <f aca="false">IFERROR(Counts!AD244/Counts!AC244,"")</f>
        <v>0.0769230769230769</v>
      </c>
      <c r="O244" s="38" t="n">
        <f aca="false">IFERROR(Counts!AE244/Counts!AC244,"")</f>
        <v>0.230769230769231</v>
      </c>
      <c r="P244" s="39" t="n">
        <f aca="false">IFERROR(Counts!AG244/Counts!AF244,"")</f>
        <v>76.0333333333333</v>
      </c>
      <c r="Q244" s="38" t="n">
        <f aca="false">IFERROR(Counts!AH244/Counts!AC244,"")</f>
        <v>0.307692307692308</v>
      </c>
      <c r="R244" s="38" t="n">
        <f aca="false">IFERROR(Counts!N244/Counts!M244,"")</f>
        <v>0.3375</v>
      </c>
      <c r="S244" s="38" t="n">
        <f aca="false">IFERROR(Counts!K244/Counts!J244,"")</f>
        <v>0.607142857142857</v>
      </c>
      <c r="T244" s="38" t="n">
        <f aca="false">IFERROR(Counts!I244/Counts!H244,"")</f>
        <v>0.327868852459016</v>
      </c>
      <c r="U244" s="38" t="n">
        <f aca="false">IFERROR(1-Counts!L244/Counts!K244,"")</f>
        <v>0.764705882352941</v>
      </c>
      <c r="V244" s="39" t="n">
        <f aca="false">IFERROR(Counts!AJ244/Counts!AI244,"")</f>
        <v>72.5185185185185</v>
      </c>
      <c r="W244" s="38" t="n">
        <f aca="false">IFERROR(Counts!AK244/Counts!AI244,"")</f>
        <v>0.296296296296296</v>
      </c>
      <c r="X244" s="40" t="n">
        <f aca="false">IFERROR(Counts!O244,"")</f>
        <v>-2.271</v>
      </c>
      <c r="Y244" s="36" t="n">
        <f aca="false">IFERROR(INDEX('Season Counts'!$Y$2:$Y$740,$AF244)/INDEX('Season Counts'!$X$2:$X$740,$AF244),"")</f>
        <v>0.298075</v>
      </c>
      <c r="Z244" s="37" t="n">
        <f aca="false">IFERROR(J244-Y244,"")</f>
        <v>-0.0333853448275862</v>
      </c>
      <c r="AA244" s="38" t="n">
        <f aca="false">IFERROR(INDEX('Season Counts'!$K$2:$K$740,$AF244)/INDEX('Season Counts'!$J$2:$J$740,$AF244),"")</f>
        <v>0.249551166965889</v>
      </c>
      <c r="AB244" s="41" t="n">
        <f aca="false">IFERROR(R244-AA244,"")</f>
        <v>0.0879488330341113</v>
      </c>
      <c r="AC244" s="39" t="n">
        <f aca="false">IFERROR(INDEX('Season Counts'!$AG$2:$AG$740,$AF244)/INDEX('Season Counts'!$AF$2:$AF$740,$AF244),"")</f>
        <v>72.4515294117647</v>
      </c>
      <c r="AD244" s="40" t="n">
        <f aca="false">IFERROR(V244-AC244,"")</f>
        <v>0.0669891067538089</v>
      </c>
      <c r="AE244" s="4" t="str">
        <f aca="false">IF(D244&lt;Guide!$C$21,"Low PA",IF(TRIM(IF(ISNUMBER(AD244),IF(N(AD244)&lt;=-Guide!$C$24,"▼ Bat Speed  ",IF(N(AD244)&gt;=Guide!$C$24,"▲ Bat Speed  ","")),"")&amp;IF(N(Z244)&gt;=Guide!$C$22,"▲ Contact  ","")&amp;IF(N(Z244)&lt;=-Guide!$C$22,"▼ Contact  ","")&amp;IF(N(AB244)&gt;=Guide!$C$23,"▲ Chase  ","")&amp;IF(N(AB244)&lt;=-Guide!$C$23,"▼ Chase  ",""))="","Stable",TRIM(IF(ISNUMBER(AD244),IF(N(AD244)&lt;=-Guide!$C$24,"▼ Bat Speed  ",IF(N(AD244)&gt;=Guide!$C$24,"▲ Bat Speed  ","")),"")&amp;IF(N(Z244)&gt;=Guide!$C$22,"▲ Contact  ","")&amp;IF(N(Z244)&lt;=-Guide!$C$22,"▼ Contact  ","")&amp;IF(N(AB244)&gt;=Guide!$C$23,"▲ Chase  ","")&amp;IF(N(AB244)&lt;=-Guide!$C$23,"▼ Chase  ",""))))</f>
        <v>Low PA</v>
      </c>
      <c r="AF244" s="35" t="n">
        <f aca="false">MATCH(Counts!A244,'Season Counts'!$A$2:$A$740,0)</f>
        <v>62</v>
      </c>
    </row>
    <row r="245" customFormat="false" ht="15" hidden="false" customHeight="false" outlineLevel="0" collapsed="false">
      <c r="A245" s="34" t="str">
        <f aca="false">Counts!B245</f>
        <v>AZ</v>
      </c>
      <c r="B245" s="5" t="str">
        <f aca="false">Counts!C245</f>
        <v>Jose Fernandez</v>
      </c>
      <c r="C245" s="34" t="str">
        <f aca="false">Counts!F245</f>
        <v>Mar-Apr</v>
      </c>
      <c r="D245" s="35" t="n">
        <f aca="false">IFERROR(Counts!P245,"")</f>
        <v>86</v>
      </c>
      <c r="E245" s="36" t="n">
        <f aca="false">IFERROR(Counts!R245/Counts!Q245,"")</f>
        <v>0.325301204819277</v>
      </c>
      <c r="F245" s="36" t="n">
        <f aca="false">IFERROR((Counts!R245+Counts!V245+Counts!W245)/(Counts!Q245+Counts!V245+Counts!W245+Counts!X245),"")</f>
        <v>0.348837209302326</v>
      </c>
      <c r="G245" s="36" t="n">
        <f aca="false">IFERROR((Counts!R245+Counts!S245+2*Counts!T245+3*Counts!U245)/Counts!Q245,"")</f>
        <v>0.469879518072289</v>
      </c>
      <c r="H245" s="35" t="n">
        <f aca="false">IFERROR(Counts!U245,"")</f>
        <v>3</v>
      </c>
      <c r="I245" s="36" t="n">
        <f aca="false">IFERROR(Counts!Z245/Counts!AA245,"")</f>
        <v>0.357558139534884</v>
      </c>
      <c r="J245" s="36" t="n">
        <f aca="false">IFERROR(Counts!AB245/Counts!AA245,"")</f>
        <v>0.305662790697674</v>
      </c>
      <c r="K245" s="37" t="n">
        <f aca="false">IFERROR((Counts!AB245-Counts!Z245)/Counts!AA245,"")</f>
        <v>-0.0518953488372093</v>
      </c>
      <c r="L245" s="38" t="n">
        <f aca="false">IFERROR(Counts!Y245/Counts!P245,"")</f>
        <v>0.22093023255814</v>
      </c>
      <c r="M245" s="38" t="n">
        <f aca="false">IFERROR(Counts!V245/Counts!P245,"")</f>
        <v>0.0348837209302326</v>
      </c>
      <c r="N245" s="38" t="n">
        <f aca="false">IFERROR(Counts!AD245/Counts!AC245,"")</f>
        <v>0.0625</v>
      </c>
      <c r="O245" s="38" t="n">
        <f aca="false">IFERROR(Counts!AE245/Counts!AC245,"")</f>
        <v>0.453125</v>
      </c>
      <c r="P245" s="39" t="n">
        <f aca="false">IFERROR(Counts!AG245/Counts!AF245,"")</f>
        <v>87.503125</v>
      </c>
      <c r="Q245" s="38" t="n">
        <f aca="false">IFERROR(Counts!AH245/Counts!AC245,"")</f>
        <v>0.296875</v>
      </c>
      <c r="R245" s="38" t="n">
        <f aca="false">IFERROR(Counts!N245/Counts!M245,"")</f>
        <v>0.331491712707182</v>
      </c>
      <c r="S245" s="38" t="n">
        <f aca="false">IFERROR(Counts!K245/Counts!J245,"")</f>
        <v>0.582822085889571</v>
      </c>
      <c r="T245" s="38" t="n">
        <f aca="false">IFERROR(Counts!I245/Counts!H245,"")</f>
        <v>0.232258064516129</v>
      </c>
      <c r="U245" s="38" t="n">
        <f aca="false">IFERROR(1-Counts!L245/Counts!K245,"")</f>
        <v>0.873684210526316</v>
      </c>
      <c r="V245" s="39" t="n">
        <f aca="false">IFERROR(Counts!AJ245/Counts!AI245,"")</f>
        <v>74.4598540145985</v>
      </c>
      <c r="W245" s="38" t="n">
        <f aca="false">IFERROR(Counts!AK245/Counts!AI245,"")</f>
        <v>0.489051094890511</v>
      </c>
      <c r="X245" s="40" t="n">
        <f aca="false">IFERROR(Counts!O245,"")</f>
        <v>3.902</v>
      </c>
      <c r="Y245" s="36" t="n">
        <f aca="false">IFERROR(INDEX('Season Counts'!$Y$2:$Y$740,$AF245)/INDEX('Season Counts'!$X$2:$X$740,$AF245),"")</f>
        <v>0.280626728110599</v>
      </c>
      <c r="Z245" s="37" t="n">
        <f aca="false">IFERROR(J245-Y245,"")</f>
        <v>0.0250360625870753</v>
      </c>
      <c r="AA245" s="38" t="n">
        <f aca="false">IFERROR(INDEX('Season Counts'!$K$2:$K$740,$AF245)/INDEX('Season Counts'!$J$2:$J$740,$AF245),"")</f>
        <v>0.364425162689805</v>
      </c>
      <c r="AB245" s="41" t="n">
        <f aca="false">IFERROR(R245-AA245,"")</f>
        <v>-0.0329334499826225</v>
      </c>
      <c r="AC245" s="39" t="n">
        <f aca="false">IFERROR(INDEX('Season Counts'!$AG$2:$AG$740,$AF245)/INDEX('Season Counts'!$AF$2:$AF$740,$AF245),"")</f>
        <v>73.7117302052786</v>
      </c>
      <c r="AD245" s="40" t="n">
        <f aca="false">IFERROR(V245-AC245,"")</f>
        <v>0.748123809319935</v>
      </c>
      <c r="AE245" s="4" t="str">
        <f aca="false">IF(D245&lt;Guide!$C$21,"Low PA",IF(TRIM(IF(ISNUMBER(AD245),IF(N(AD245)&lt;=-Guide!$C$24,"▼ Bat Speed  ",IF(N(AD245)&gt;=Guide!$C$24,"▲ Bat Speed  ","")),"")&amp;IF(N(Z245)&gt;=Guide!$C$22,"▲ Contact  ","")&amp;IF(N(Z245)&lt;=-Guide!$C$22,"▼ Contact  ","")&amp;IF(N(AB245)&gt;=Guide!$C$23,"▲ Chase  ","")&amp;IF(N(AB245)&lt;=-Guide!$C$23,"▼ Chase  ",""))="","Stable",TRIM(IF(ISNUMBER(AD245),IF(N(AD245)&lt;=-Guide!$C$24,"▼ Bat Speed  ",IF(N(AD245)&gt;=Guide!$C$24,"▲ Bat Speed  ","")),"")&amp;IF(N(Z245)&gt;=Guide!$C$22,"▲ Contact  ","")&amp;IF(N(Z245)&lt;=-Guide!$C$22,"▼ Contact  ","")&amp;IF(N(AB245)&gt;=Guide!$C$23,"▲ Chase  ","")&amp;IF(N(AB245)&lt;=-Guide!$C$23,"▼ Chase  ",""))))</f>
        <v>Stable</v>
      </c>
      <c r="AF245" s="35" t="n">
        <f aca="false">MATCH(Counts!A245,'Season Counts'!$A$2:$A$740,0)</f>
        <v>63</v>
      </c>
    </row>
    <row r="246" customFormat="false" ht="15" hidden="false" customHeight="false" outlineLevel="0" collapsed="false">
      <c r="A246" s="34" t="str">
        <f aca="false">Counts!B246</f>
        <v>AZ</v>
      </c>
      <c r="B246" s="5" t="str">
        <f aca="false">Counts!C246</f>
        <v>Jose Fernandez</v>
      </c>
      <c r="C246" s="34" t="str">
        <f aca="false">Counts!F246</f>
        <v>May</v>
      </c>
      <c r="D246" s="35" t="n">
        <f aca="false">IFERROR(Counts!P246,"")</f>
        <v>80</v>
      </c>
      <c r="E246" s="36" t="n">
        <f aca="false">IFERROR(Counts!R246/Counts!Q246,"")</f>
        <v>0.180555555555556</v>
      </c>
      <c r="F246" s="36" t="n">
        <f aca="false">IFERROR((Counts!R246+Counts!V246+Counts!W246)/(Counts!Q246+Counts!V246+Counts!W246+Counts!X246),"")</f>
        <v>0.223684210526316</v>
      </c>
      <c r="G246" s="36" t="n">
        <f aca="false">IFERROR((Counts!R246+Counts!S246+2*Counts!T246+3*Counts!U246)/Counts!Q246,"")</f>
        <v>0.236111111111111</v>
      </c>
      <c r="H246" s="35" t="n">
        <f aca="false">IFERROR(Counts!U246,"")</f>
        <v>0</v>
      </c>
      <c r="I246" s="36" t="n">
        <f aca="false">IFERROR(Counts!Z246/Counts!AA246,"")</f>
        <v>0.209210526315789</v>
      </c>
      <c r="J246" s="36" t="n">
        <f aca="false">IFERROR(Counts!AB246/Counts!AA246,"")</f>
        <v>0.237223684210526</v>
      </c>
      <c r="K246" s="37" t="n">
        <f aca="false">IFERROR((Counts!AB246-Counts!Z246)/Counts!AA246,"")</f>
        <v>0.0280131578947368</v>
      </c>
      <c r="L246" s="38" t="n">
        <f aca="false">IFERROR(Counts!Y246/Counts!P246,"")</f>
        <v>0.225</v>
      </c>
      <c r="M246" s="38" t="n">
        <f aca="false">IFERROR(Counts!V246/Counts!P246,"")</f>
        <v>0.0375</v>
      </c>
      <c r="N246" s="38" t="n">
        <f aca="false">IFERROR(Counts!AD246/Counts!AC246,"")</f>
        <v>0</v>
      </c>
      <c r="O246" s="38" t="n">
        <f aca="false">IFERROR(Counts!AE246/Counts!AC246,"")</f>
        <v>0.310344827586207</v>
      </c>
      <c r="P246" s="39" t="n">
        <f aca="false">IFERROR(Counts!AG246/Counts!AF246,"")</f>
        <v>80.9827586206897</v>
      </c>
      <c r="Q246" s="38" t="n">
        <f aca="false">IFERROR(Counts!AH246/Counts!AC246,"")</f>
        <v>0.275862068965517</v>
      </c>
      <c r="R246" s="38" t="n">
        <f aca="false">IFERROR(Counts!N246/Counts!M246,"")</f>
        <v>0.398692810457516</v>
      </c>
      <c r="S246" s="38" t="n">
        <f aca="false">IFERROR(Counts!K246/Counts!J246,"")</f>
        <v>0.579310344827586</v>
      </c>
      <c r="T246" s="38" t="n">
        <f aca="false">IFERROR(Counts!I246/Counts!H246,"")</f>
        <v>0.241379310344828</v>
      </c>
      <c r="U246" s="38" t="n">
        <f aca="false">IFERROR(1-Counts!L246/Counts!K246,"")</f>
        <v>0.892857142857143</v>
      </c>
      <c r="V246" s="39" t="n">
        <f aca="false">IFERROR(Counts!AJ246/Counts!AI246,"")</f>
        <v>73.5057851239669</v>
      </c>
      <c r="W246" s="38" t="n">
        <f aca="false">IFERROR(Counts!AK246/Counts!AI246,"")</f>
        <v>0.396694214876033</v>
      </c>
      <c r="X246" s="40" t="n">
        <f aca="false">IFERROR(Counts!O246,"")</f>
        <v>-6.158</v>
      </c>
      <c r="Y246" s="36" t="n">
        <f aca="false">IFERROR(INDEX('Season Counts'!$Y$2:$Y$740,$AF246)/INDEX('Season Counts'!$X$2:$X$740,$AF246),"")</f>
        <v>0.280626728110599</v>
      </c>
      <c r="Z246" s="37" t="n">
        <f aca="false">IFERROR(J246-Y246,"")</f>
        <v>-0.0434030439000728</v>
      </c>
      <c r="AA246" s="38" t="n">
        <f aca="false">IFERROR(INDEX('Season Counts'!$K$2:$K$740,$AF246)/INDEX('Season Counts'!$J$2:$J$740,$AF246),"")</f>
        <v>0.364425162689805</v>
      </c>
      <c r="AB246" s="41" t="n">
        <f aca="false">IFERROR(R246-AA246,"")</f>
        <v>0.0342676477677116</v>
      </c>
      <c r="AC246" s="39" t="n">
        <f aca="false">IFERROR(INDEX('Season Counts'!$AG$2:$AG$740,$AF246)/INDEX('Season Counts'!$AF$2:$AF$740,$AF246),"")</f>
        <v>73.7117302052786</v>
      </c>
      <c r="AD246" s="40" t="n">
        <f aca="false">IFERROR(V246-AC246,"")</f>
        <v>-0.205945081311654</v>
      </c>
      <c r="AE246" s="4" t="str">
        <f aca="false">IF(D246&lt;Guide!$C$21,"Low PA",IF(TRIM(IF(ISNUMBER(AD246),IF(N(AD246)&lt;=-Guide!$C$24,"▼ Bat Speed  ",IF(N(AD246)&gt;=Guide!$C$24,"▲ Bat Speed  ","")),"")&amp;IF(N(Z246)&gt;=Guide!$C$22,"▲ Contact  ","")&amp;IF(N(Z246)&lt;=-Guide!$C$22,"▼ Contact  ","")&amp;IF(N(AB246)&gt;=Guide!$C$23,"▲ Chase  ","")&amp;IF(N(AB246)&lt;=-Guide!$C$23,"▼ Chase  ",""))="","Stable",TRIM(IF(ISNUMBER(AD246),IF(N(AD246)&lt;=-Guide!$C$24,"▼ Bat Speed  ",IF(N(AD246)&gt;=Guide!$C$24,"▲ Bat Speed  ","")),"")&amp;IF(N(Z246)&gt;=Guide!$C$22,"▲ Contact  ","")&amp;IF(N(Z246)&lt;=-Guide!$C$22,"▼ Contact  ","")&amp;IF(N(AB246)&gt;=Guide!$C$23,"▲ Chase  ","")&amp;IF(N(AB246)&lt;=-Guide!$C$23,"▼ Chase  ",""))))</f>
        <v>▼ Contact</v>
      </c>
      <c r="AF246" s="35" t="n">
        <f aca="false">MATCH(Counts!A246,'Season Counts'!$A$2:$A$740,0)</f>
        <v>63</v>
      </c>
    </row>
    <row r="247" customFormat="false" ht="15" hidden="false" customHeight="false" outlineLevel="0" collapsed="false">
      <c r="A247" s="34" t="str">
        <f aca="false">Counts!B247</f>
        <v>AZ</v>
      </c>
      <c r="B247" s="5" t="str">
        <f aca="false">Counts!C247</f>
        <v>Jose Fernandez</v>
      </c>
      <c r="C247" s="34" t="str">
        <f aca="false">Counts!F247</f>
        <v>Jun</v>
      </c>
      <c r="D247" s="35" t="n">
        <f aca="false">IFERROR(Counts!P247,"")</f>
        <v>11</v>
      </c>
      <c r="E247" s="36" t="n">
        <f aca="false">IFERROR(Counts!R247/Counts!Q247,"")</f>
        <v>0.2</v>
      </c>
      <c r="F247" s="36" t="n">
        <f aca="false">IFERROR((Counts!R247+Counts!V247+Counts!W247)/(Counts!Q247+Counts!V247+Counts!W247+Counts!X247),"")</f>
        <v>0.272727272727273</v>
      </c>
      <c r="G247" s="36" t="n">
        <f aca="false">IFERROR((Counts!R247+Counts!S247+2*Counts!T247+3*Counts!U247)/Counts!Q247,"")</f>
        <v>0.2</v>
      </c>
      <c r="H247" s="35" t="n">
        <f aca="false">IFERROR(Counts!U247,"")</f>
        <v>0</v>
      </c>
      <c r="I247" s="36" t="n">
        <f aca="false">IFERROR(Counts!Z247/Counts!AA247,"")</f>
        <v>0.227272727272727</v>
      </c>
      <c r="J247" s="36" t="n">
        <f aca="false">IFERROR(Counts!AB247/Counts!AA247,"")</f>
        <v>0.246909090909091</v>
      </c>
      <c r="K247" s="37" t="n">
        <f aca="false">IFERROR((Counts!AB247-Counts!Z247)/Counts!AA247,"")</f>
        <v>0.0196363636363637</v>
      </c>
      <c r="L247" s="38" t="n">
        <f aca="false">IFERROR(Counts!Y247/Counts!P247,"")</f>
        <v>0.272727272727273</v>
      </c>
      <c r="M247" s="38" t="n">
        <f aca="false">IFERROR(Counts!V247/Counts!P247,"")</f>
        <v>0.0909090909090909</v>
      </c>
      <c r="N247" s="38" t="n">
        <f aca="false">IFERROR(Counts!AD247/Counts!AC247,"")</f>
        <v>0.142857142857143</v>
      </c>
      <c r="O247" s="38" t="n">
        <f aca="false">IFERROR(Counts!AE247/Counts!AC247,"")</f>
        <v>0.428571428571429</v>
      </c>
      <c r="P247" s="39" t="n">
        <f aca="false">IFERROR(Counts!AG247/Counts!AF247,"")</f>
        <v>89.0714285714286</v>
      </c>
      <c r="Q247" s="38" t="n">
        <f aca="false">IFERROR(Counts!AH247/Counts!AC247,"")</f>
        <v>0.142857142857143</v>
      </c>
      <c r="R247" s="38" t="n">
        <f aca="false">IFERROR(Counts!N247/Counts!M247,"")</f>
        <v>0.448275862068966</v>
      </c>
      <c r="S247" s="38" t="n">
        <f aca="false">IFERROR(Counts!K247/Counts!J247,"")</f>
        <v>0.705882352941177</v>
      </c>
      <c r="T247" s="38" t="n">
        <f aca="false">IFERROR(Counts!I247/Counts!H247,"")</f>
        <v>0.2</v>
      </c>
      <c r="U247" s="38" t="n">
        <f aca="false">IFERROR(1-Counts!L247/Counts!K247,"")</f>
        <v>0.75</v>
      </c>
      <c r="V247" s="39" t="n">
        <f aca="false">IFERROR(Counts!AJ247/Counts!AI247,"")</f>
        <v>74.7578947368421</v>
      </c>
      <c r="W247" s="38" t="n">
        <f aca="false">IFERROR(Counts!AK247/Counts!AI247,"")</f>
        <v>0.473684210526316</v>
      </c>
      <c r="X247" s="40" t="n">
        <f aca="false">IFERROR(Counts!O247,"")</f>
        <v>-0.302</v>
      </c>
      <c r="Y247" s="36" t="n">
        <f aca="false">IFERROR(INDEX('Season Counts'!$Y$2:$Y$740,$AF247)/INDEX('Season Counts'!$X$2:$X$740,$AF247),"")</f>
        <v>0.280626728110599</v>
      </c>
      <c r="Z247" s="37" t="n">
        <f aca="false">IFERROR(J247-Y247,"")</f>
        <v>-0.0337176372015081</v>
      </c>
      <c r="AA247" s="38" t="n">
        <f aca="false">IFERROR(INDEX('Season Counts'!$K$2:$K$740,$AF247)/INDEX('Season Counts'!$J$2:$J$740,$AF247),"")</f>
        <v>0.364425162689805</v>
      </c>
      <c r="AB247" s="41" t="n">
        <f aca="false">IFERROR(R247-AA247,"")</f>
        <v>0.0838506993791607</v>
      </c>
      <c r="AC247" s="39" t="n">
        <f aca="false">IFERROR(INDEX('Season Counts'!$AG$2:$AG$740,$AF247)/INDEX('Season Counts'!$AF$2:$AF$740,$AF247),"")</f>
        <v>73.7117302052786</v>
      </c>
      <c r="AD247" s="40" t="n">
        <f aca="false">IFERROR(V247-AC247,"")</f>
        <v>1.04616453156351</v>
      </c>
      <c r="AE247" s="4" t="str">
        <f aca="false">IF(D247&lt;Guide!$C$21,"Low PA",IF(TRIM(IF(ISNUMBER(AD247),IF(N(AD247)&lt;=-Guide!$C$24,"▼ Bat Speed  ",IF(N(AD247)&gt;=Guide!$C$24,"▲ Bat Speed  ","")),"")&amp;IF(N(Z247)&gt;=Guide!$C$22,"▲ Contact  ","")&amp;IF(N(Z247)&lt;=-Guide!$C$22,"▼ Contact  ","")&amp;IF(N(AB247)&gt;=Guide!$C$23,"▲ Chase  ","")&amp;IF(N(AB247)&lt;=-Guide!$C$23,"▼ Chase  ",""))="","Stable",TRIM(IF(ISNUMBER(AD247),IF(N(AD247)&lt;=-Guide!$C$24,"▼ Bat Speed  ",IF(N(AD247)&gt;=Guide!$C$24,"▲ Bat Speed  ","")),"")&amp;IF(N(Z247)&gt;=Guide!$C$22,"▲ Contact  ","")&amp;IF(N(Z247)&lt;=-Guide!$C$22,"▼ Contact  ","")&amp;IF(N(AB247)&gt;=Guide!$C$23,"▲ Chase  ","")&amp;IF(N(AB247)&lt;=-Guide!$C$23,"▼ Chase  ",""))))</f>
        <v>Low PA</v>
      </c>
      <c r="AF247" s="35" t="n">
        <f aca="false">MATCH(Counts!A247,'Season Counts'!$A$2:$A$740,0)</f>
        <v>63</v>
      </c>
    </row>
    <row r="248" customFormat="false" ht="15" hidden="false" customHeight="false" outlineLevel="0" collapsed="false">
      <c r="A248" s="34" t="str">
        <f aca="false">Counts!B248</f>
        <v>AZ</v>
      </c>
      <c r="B248" s="5" t="str">
        <f aca="false">Counts!C248</f>
        <v>Jose Fernandez</v>
      </c>
      <c r="C248" s="34" t="str">
        <f aca="false">Counts!F248</f>
        <v>Aug</v>
      </c>
      <c r="D248" s="35" t="n">
        <f aca="false">IFERROR(Counts!P248,"")</f>
        <v>30</v>
      </c>
      <c r="E248" s="36" t="n">
        <f aca="false">IFERROR(Counts!R248/Counts!Q248,"")</f>
        <v>0.307692307692308</v>
      </c>
      <c r="F248" s="36" t="n">
        <f aca="false">IFERROR((Counts!R248+Counts!V248+Counts!W248)/(Counts!Q248+Counts!V248+Counts!W248+Counts!X248),"")</f>
        <v>0.4</v>
      </c>
      <c r="G248" s="36" t="n">
        <f aca="false">IFERROR((Counts!R248+Counts!S248+2*Counts!T248+3*Counts!U248)/Counts!Q248,"")</f>
        <v>0.384615384615385</v>
      </c>
      <c r="H248" s="35" t="n">
        <f aca="false">IFERROR(Counts!U248,"")</f>
        <v>0</v>
      </c>
      <c r="I248" s="36" t="n">
        <f aca="false">IFERROR(Counts!Z248/Counts!AA248,"")</f>
        <v>0.356666666666667</v>
      </c>
      <c r="J248" s="36" t="n">
        <f aca="false">IFERROR(Counts!AB248/Counts!AA248,"")</f>
        <v>0.3602</v>
      </c>
      <c r="K248" s="37" t="n">
        <f aca="false">IFERROR((Counts!AB248-Counts!Z248)/Counts!AA248,"")</f>
        <v>0.00353333333333333</v>
      </c>
      <c r="L248" s="38" t="n">
        <f aca="false">IFERROR(Counts!Y248/Counts!P248,"")</f>
        <v>0.166666666666667</v>
      </c>
      <c r="M248" s="38" t="n">
        <f aca="false">IFERROR(Counts!V248/Counts!P248,"")</f>
        <v>0.133333333333333</v>
      </c>
      <c r="N248" s="38" t="n">
        <f aca="false">IFERROR(Counts!AD248/Counts!AC248,"")</f>
        <v>0.0476190476190476</v>
      </c>
      <c r="O248" s="38" t="n">
        <f aca="false">IFERROR(Counts!AE248/Counts!AC248,"")</f>
        <v>0.380952380952381</v>
      </c>
      <c r="P248" s="39" t="n">
        <f aca="false">IFERROR(Counts!AG248/Counts!AF248,"")</f>
        <v>83.8333333333333</v>
      </c>
      <c r="Q248" s="38" t="n">
        <f aca="false">IFERROR(Counts!AH248/Counts!AC248,"")</f>
        <v>0.428571428571429</v>
      </c>
      <c r="R248" s="38" t="n">
        <f aca="false">IFERROR(Counts!N248/Counts!M248,"")</f>
        <v>0.363636363636364</v>
      </c>
      <c r="S248" s="38" t="n">
        <f aca="false">IFERROR(Counts!K248/Counts!J248,"")</f>
        <v>0.446428571428571</v>
      </c>
      <c r="T248" s="38" t="n">
        <f aca="false">IFERROR(Counts!I248/Counts!H248,"")</f>
        <v>0.204081632653061</v>
      </c>
      <c r="U248" s="38" t="n">
        <f aca="false">IFERROR(1-Counts!L248/Counts!K248,"")</f>
        <v>0.96</v>
      </c>
      <c r="V248" s="39" t="n">
        <f aca="false">IFERROR(Counts!AJ248/Counts!AI248,"")</f>
        <v>72.1785714285714</v>
      </c>
      <c r="W248" s="38" t="n">
        <f aca="false">IFERROR(Counts!AK248/Counts!AI248,"")</f>
        <v>0.285714285714286</v>
      </c>
      <c r="X248" s="40" t="n">
        <f aca="false">IFERROR(Counts!O248,"")</f>
        <v>0.426</v>
      </c>
      <c r="Y248" s="36" t="n">
        <f aca="false">IFERROR(INDEX('Season Counts'!$Y$2:$Y$740,$AF248)/INDEX('Season Counts'!$X$2:$X$740,$AF248),"")</f>
        <v>0.280626728110599</v>
      </c>
      <c r="Z248" s="37" t="n">
        <f aca="false">IFERROR(J248-Y248,"")</f>
        <v>0.0795732718894009</v>
      </c>
      <c r="AA248" s="38" t="n">
        <f aca="false">IFERROR(INDEX('Season Counts'!$K$2:$K$740,$AF248)/INDEX('Season Counts'!$J$2:$J$740,$AF248),"")</f>
        <v>0.364425162689805</v>
      </c>
      <c r="AB248" s="41" t="n">
        <f aca="false">IFERROR(R248-AA248,"")</f>
        <v>-0.000788799053441147</v>
      </c>
      <c r="AC248" s="39" t="n">
        <f aca="false">IFERROR(INDEX('Season Counts'!$AG$2:$AG$740,$AF248)/INDEX('Season Counts'!$AF$2:$AF$740,$AF248),"")</f>
        <v>73.7117302052786</v>
      </c>
      <c r="AD248" s="40" t="n">
        <f aca="false">IFERROR(V248-AC248,"")</f>
        <v>-1.53315877670717</v>
      </c>
      <c r="AE248" s="4" t="str">
        <f aca="false">IF(D248&lt;Guide!$C$21,"Low PA",IF(TRIM(IF(ISNUMBER(AD248),IF(N(AD248)&lt;=-Guide!$C$24,"▼ Bat Speed  ",IF(N(AD248)&gt;=Guide!$C$24,"▲ Bat Speed  ","")),"")&amp;IF(N(Z248)&gt;=Guide!$C$22,"▲ Contact  ","")&amp;IF(N(Z248)&lt;=-Guide!$C$22,"▼ Contact  ","")&amp;IF(N(AB248)&gt;=Guide!$C$23,"▲ Chase  ","")&amp;IF(N(AB248)&lt;=-Guide!$C$23,"▼ Chase  ",""))="","Stable",TRIM(IF(ISNUMBER(AD248),IF(N(AD248)&lt;=-Guide!$C$24,"▼ Bat Speed  ",IF(N(AD248)&gt;=Guide!$C$24,"▲ Bat Speed  ","")),"")&amp;IF(N(Z248)&gt;=Guide!$C$22,"▲ Contact  ","")&amp;IF(N(Z248)&lt;=-Guide!$C$22,"▼ Contact  ","")&amp;IF(N(AB248)&gt;=Guide!$C$23,"▲ Chase  ","")&amp;IF(N(AB248)&lt;=-Guide!$C$23,"▼ Chase  ",""))))</f>
        <v>Low PA</v>
      </c>
      <c r="AF248" s="35" t="n">
        <f aca="false">MATCH(Counts!A248,'Season Counts'!$A$2:$A$740,0)</f>
        <v>63</v>
      </c>
    </row>
    <row r="249" customFormat="false" ht="15" hidden="false" customHeight="false" outlineLevel="0" collapsed="false">
      <c r="A249" s="34" t="str">
        <f aca="false">Counts!B249</f>
        <v>AZ</v>
      </c>
      <c r="B249" s="5" t="str">
        <f aca="false">Counts!C249</f>
        <v>Jose Fernandez</v>
      </c>
      <c r="C249" s="34" t="str">
        <f aca="false">Counts!F249</f>
        <v>Sep</v>
      </c>
      <c r="D249" s="35" t="n">
        <f aca="false">IFERROR(Counts!P249,"")</f>
        <v>15</v>
      </c>
      <c r="E249" s="36" t="n">
        <f aca="false">IFERROR(Counts!R249/Counts!Q249,"")</f>
        <v>0.153846153846154</v>
      </c>
      <c r="F249" s="36" t="n">
        <f aca="false">IFERROR((Counts!R249+Counts!V249+Counts!W249)/(Counts!Q249+Counts!V249+Counts!W249+Counts!X249),"")</f>
        <v>0.214285714285714</v>
      </c>
      <c r="G249" s="36" t="n">
        <f aca="false">IFERROR((Counts!R249+Counts!S249+2*Counts!T249+3*Counts!U249)/Counts!Q249,"")</f>
        <v>0.153846153846154</v>
      </c>
      <c r="H249" s="35" t="n">
        <f aca="false">IFERROR(Counts!U249,"")</f>
        <v>0</v>
      </c>
      <c r="I249" s="36" t="n">
        <f aca="false">IFERROR(Counts!Z249/Counts!AA249,"")</f>
        <v>0.178571428571429</v>
      </c>
      <c r="J249" s="36" t="n">
        <f aca="false">IFERROR(Counts!AB249/Counts!AA249,"")</f>
        <v>0.218428571428571</v>
      </c>
      <c r="K249" s="37" t="n">
        <f aca="false">IFERROR((Counts!AB249-Counts!Z249)/Counts!AA249,"")</f>
        <v>0.0398571428571429</v>
      </c>
      <c r="L249" s="38" t="n">
        <f aca="false">IFERROR(Counts!Y249/Counts!P249,"")</f>
        <v>0.4</v>
      </c>
      <c r="M249" s="38" t="n">
        <f aca="false">IFERROR(Counts!V249/Counts!P249,"")</f>
        <v>0</v>
      </c>
      <c r="N249" s="38" t="n">
        <f aca="false">IFERROR(Counts!AD249/Counts!AC249,"")</f>
        <v>0</v>
      </c>
      <c r="O249" s="38" t="n">
        <f aca="false">IFERROR(Counts!AE249/Counts!AC249,"")</f>
        <v>0.375</v>
      </c>
      <c r="P249" s="39" t="n">
        <f aca="false">IFERROR(Counts!AG249/Counts!AF249,"")</f>
        <v>80.9</v>
      </c>
      <c r="Q249" s="38" t="n">
        <f aca="false">IFERROR(Counts!AH249/Counts!AC249,"")</f>
        <v>0.25</v>
      </c>
      <c r="R249" s="38" t="n">
        <f aca="false">IFERROR(Counts!N249/Counts!M249,"")</f>
        <v>0.3125</v>
      </c>
      <c r="S249" s="38" t="n">
        <f aca="false">IFERROR(Counts!K249/Counts!J249,"")</f>
        <v>0.518518518518519</v>
      </c>
      <c r="T249" s="38" t="n">
        <f aca="false">IFERROR(Counts!I249/Counts!H249,"")</f>
        <v>0.333333333333333</v>
      </c>
      <c r="U249" s="38" t="n">
        <f aca="false">IFERROR(1-Counts!L249/Counts!K249,"")</f>
        <v>0.714285714285714</v>
      </c>
      <c r="V249" s="39" t="n">
        <f aca="false">IFERROR(Counts!AJ249/Counts!AI249,"")</f>
        <v>72.2090909090909</v>
      </c>
      <c r="W249" s="38" t="n">
        <f aca="false">IFERROR(Counts!AK249/Counts!AI249,"")</f>
        <v>0.318181818181818</v>
      </c>
      <c r="X249" s="40" t="n">
        <f aca="false">IFERROR(Counts!O249,"")</f>
        <v>-1.17</v>
      </c>
      <c r="Y249" s="36" t="n">
        <f aca="false">IFERROR(INDEX('Season Counts'!$Y$2:$Y$740,$AF249)/INDEX('Season Counts'!$X$2:$X$740,$AF249),"")</f>
        <v>0.280626728110599</v>
      </c>
      <c r="Z249" s="37" t="n">
        <f aca="false">IFERROR(J249-Y249,"")</f>
        <v>-0.0621981566820277</v>
      </c>
      <c r="AA249" s="38" t="n">
        <f aca="false">IFERROR(INDEX('Season Counts'!$K$2:$K$740,$AF249)/INDEX('Season Counts'!$J$2:$J$740,$AF249),"")</f>
        <v>0.364425162689805</v>
      </c>
      <c r="AB249" s="41" t="n">
        <f aca="false">IFERROR(R249-AA249,"")</f>
        <v>-0.0519251626898048</v>
      </c>
      <c r="AC249" s="39" t="n">
        <f aca="false">IFERROR(INDEX('Season Counts'!$AG$2:$AG$740,$AF249)/INDEX('Season Counts'!$AF$2:$AF$740,$AF249),"")</f>
        <v>73.7117302052786</v>
      </c>
      <c r="AD249" s="40" t="n">
        <f aca="false">IFERROR(V249-AC249,"")</f>
        <v>-1.5026392961877</v>
      </c>
      <c r="AE249" s="4" t="str">
        <f aca="false">IF(D249&lt;Guide!$C$21,"Low PA",IF(TRIM(IF(ISNUMBER(AD249),IF(N(AD249)&lt;=-Guide!$C$24,"▼ Bat Speed  ",IF(N(AD249)&gt;=Guide!$C$24,"▲ Bat Speed  ","")),"")&amp;IF(N(Z249)&gt;=Guide!$C$22,"▲ Contact  ","")&amp;IF(N(Z249)&lt;=-Guide!$C$22,"▼ Contact  ","")&amp;IF(N(AB249)&gt;=Guide!$C$23,"▲ Chase  ","")&amp;IF(N(AB249)&lt;=-Guide!$C$23,"▼ Chase  ",""))="","Stable",TRIM(IF(ISNUMBER(AD249),IF(N(AD249)&lt;=-Guide!$C$24,"▼ Bat Speed  ",IF(N(AD249)&gt;=Guide!$C$24,"▲ Bat Speed  ","")),"")&amp;IF(N(Z249)&gt;=Guide!$C$22,"▲ Contact  ","")&amp;IF(N(Z249)&lt;=-Guide!$C$22,"▼ Contact  ","")&amp;IF(N(AB249)&gt;=Guide!$C$23,"▲ Chase  ","")&amp;IF(N(AB249)&lt;=-Guide!$C$23,"▼ Chase  ",""))))</f>
        <v>Low PA</v>
      </c>
      <c r="AF249" s="35" t="n">
        <f aca="false">MATCH(Counts!A249,'Season Counts'!$A$2:$A$740,0)</f>
        <v>63</v>
      </c>
    </row>
    <row r="250" customFormat="false" ht="15" hidden="false" customHeight="false" outlineLevel="0" collapsed="false">
      <c r="A250" s="34" t="str">
        <f aca="false">Counts!B250</f>
        <v>AZ</v>
      </c>
      <c r="B250" s="5" t="str">
        <f aca="false">Counts!C250</f>
        <v>Lourdes Gurriel Jr.</v>
      </c>
      <c r="C250" s="34" t="str">
        <f aca="false">Counts!F250</f>
        <v>Mar-Apr</v>
      </c>
      <c r="D250" s="35" t="n">
        <f aca="false">IFERROR(Counts!P250,"")</f>
        <v>38</v>
      </c>
      <c r="E250" s="36" t="n">
        <f aca="false">IFERROR(Counts!R250/Counts!Q250,"")</f>
        <v>0.194444444444444</v>
      </c>
      <c r="F250" s="36" t="n">
        <f aca="false">IFERROR((Counts!R250+Counts!V250+Counts!W250)/(Counts!Q250+Counts!V250+Counts!W250+Counts!X250),"")</f>
        <v>0.236842105263158</v>
      </c>
      <c r="G250" s="36" t="n">
        <f aca="false">IFERROR((Counts!R250+Counts!S250+2*Counts!T250+3*Counts!U250)/Counts!Q250,"")</f>
        <v>0.222222222222222</v>
      </c>
      <c r="H250" s="35" t="n">
        <f aca="false">IFERROR(Counts!U250,"")</f>
        <v>0</v>
      </c>
      <c r="I250" s="36" t="n">
        <f aca="false">IFERROR(Counts!Z250/Counts!AA250,"")</f>
        <v>0.211842105263158</v>
      </c>
      <c r="J250" s="36" t="n">
        <f aca="false">IFERROR(Counts!AB250/Counts!AA250,"")</f>
        <v>0.262473684210526</v>
      </c>
      <c r="K250" s="37" t="n">
        <f aca="false">IFERROR((Counts!AB250-Counts!Z250)/Counts!AA250,"")</f>
        <v>0.0506315789473684</v>
      </c>
      <c r="L250" s="38" t="n">
        <f aca="false">IFERROR(Counts!Y250/Counts!P250,"")</f>
        <v>0.157894736842105</v>
      </c>
      <c r="M250" s="38" t="n">
        <f aca="false">IFERROR(Counts!V250/Counts!P250,"")</f>
        <v>0.0526315789473684</v>
      </c>
      <c r="N250" s="38" t="n">
        <f aca="false">IFERROR(Counts!AD250/Counts!AC250,"")</f>
        <v>0.0333333333333333</v>
      </c>
      <c r="O250" s="38" t="n">
        <f aca="false">IFERROR(Counts!AE250/Counts!AC250,"")</f>
        <v>0.233333333333333</v>
      </c>
      <c r="P250" s="39" t="n">
        <f aca="false">IFERROR(Counts!AG250/Counts!AF250,"")</f>
        <v>84.76</v>
      </c>
      <c r="Q250" s="38" t="n">
        <f aca="false">IFERROR(Counts!AH250/Counts!AC250,"")</f>
        <v>0.266666666666667</v>
      </c>
      <c r="R250" s="38" t="n">
        <f aca="false">IFERROR(Counts!N250/Counts!M250,"")</f>
        <v>0.402985074626866</v>
      </c>
      <c r="S250" s="38" t="n">
        <f aca="false">IFERROR(Counts!K250/Counts!J250,"")</f>
        <v>0.629032258064516</v>
      </c>
      <c r="T250" s="38" t="n">
        <f aca="false">IFERROR(Counts!I250/Counts!H250,"")</f>
        <v>0.227272727272727</v>
      </c>
      <c r="U250" s="38" t="n">
        <f aca="false">IFERROR(1-Counts!L250/Counts!K250,"")</f>
        <v>0.948717948717949</v>
      </c>
      <c r="V250" s="39" t="n">
        <f aca="false">IFERROR(Counts!AJ250/Counts!AI250,"")</f>
        <v>70.5577777777778</v>
      </c>
      <c r="W250" s="38" t="n">
        <f aca="false">IFERROR(Counts!AK250/Counts!AI250,"")</f>
        <v>0.0666666666666667</v>
      </c>
      <c r="X250" s="40" t="n">
        <f aca="false">IFERROR(Counts!O250,"")</f>
        <v>-3.773</v>
      </c>
      <c r="Y250" s="36" t="n">
        <f aca="false">IFERROR(INDEX('Season Counts'!$Y$2:$Y$740,$AF250)/INDEX('Season Counts'!$X$2:$X$740,$AF250),"")</f>
        <v>0.273303482587065</v>
      </c>
      <c r="Z250" s="37" t="n">
        <f aca="false">IFERROR(J250-Y250,"")</f>
        <v>-0.0108297983765384</v>
      </c>
      <c r="AA250" s="38" t="n">
        <f aca="false">IFERROR(INDEX('Season Counts'!$K$2:$K$740,$AF250)/INDEX('Season Counts'!$J$2:$J$740,$AF250),"")</f>
        <v>0.40547263681592</v>
      </c>
      <c r="AB250" s="41" t="n">
        <f aca="false">IFERROR(R250-AA250,"")</f>
        <v>-0.00248756218905472</v>
      </c>
      <c r="AC250" s="39" t="n">
        <f aca="false">IFERROR(INDEX('Season Counts'!$AG$2:$AG$740,$AF250)/INDEX('Season Counts'!$AF$2:$AF$740,$AF250),"")</f>
        <v>70.8746177370031</v>
      </c>
      <c r="AD250" s="40" t="n">
        <f aca="false">IFERROR(V250-AC250,"")</f>
        <v>-0.316839959225291</v>
      </c>
      <c r="AE250" s="4" t="str">
        <f aca="false">IF(D250&lt;Guide!$C$21,"Low PA",IF(TRIM(IF(ISNUMBER(AD250),IF(N(AD250)&lt;=-Guide!$C$24,"▼ Bat Speed  ",IF(N(AD250)&gt;=Guide!$C$24,"▲ Bat Speed  ","")),"")&amp;IF(N(Z250)&gt;=Guide!$C$22,"▲ Contact  ","")&amp;IF(N(Z250)&lt;=-Guide!$C$22,"▼ Contact  ","")&amp;IF(N(AB250)&gt;=Guide!$C$23,"▲ Chase  ","")&amp;IF(N(AB250)&lt;=-Guide!$C$23,"▼ Chase  ",""))="","Stable",TRIM(IF(ISNUMBER(AD250),IF(N(AD250)&lt;=-Guide!$C$24,"▼ Bat Speed  ",IF(N(AD250)&gt;=Guide!$C$24,"▲ Bat Speed  ","")),"")&amp;IF(N(Z250)&gt;=Guide!$C$22,"▲ Contact  ","")&amp;IF(N(Z250)&lt;=-Guide!$C$22,"▼ Contact  ","")&amp;IF(N(AB250)&gt;=Guide!$C$23,"▲ Chase  ","")&amp;IF(N(AB250)&lt;=-Guide!$C$23,"▼ Chase  ",""))))</f>
        <v>Low PA</v>
      </c>
      <c r="AF250" s="35" t="n">
        <f aca="false">MATCH(Counts!A250,'Season Counts'!$A$2:$A$740,0)</f>
        <v>64</v>
      </c>
    </row>
    <row r="251" customFormat="false" ht="15" hidden="false" customHeight="false" outlineLevel="0" collapsed="false">
      <c r="A251" s="34" t="str">
        <f aca="false">Counts!B251</f>
        <v>AZ</v>
      </c>
      <c r="B251" s="5" t="str">
        <f aca="false">Counts!C251</f>
        <v>Lourdes Gurriel Jr.</v>
      </c>
      <c r="C251" s="34" t="str">
        <f aca="false">Counts!F251</f>
        <v>May</v>
      </c>
      <c r="D251" s="35" t="n">
        <f aca="false">IFERROR(Counts!P251,"")</f>
        <v>64</v>
      </c>
      <c r="E251" s="36" t="n">
        <f aca="false">IFERROR(Counts!R251/Counts!Q251,"")</f>
        <v>0.25</v>
      </c>
      <c r="F251" s="36" t="n">
        <f aca="false">IFERROR((Counts!R251+Counts!V251+Counts!W251)/(Counts!Q251+Counts!V251+Counts!W251+Counts!X251),"")</f>
        <v>0.3125</v>
      </c>
      <c r="G251" s="36" t="n">
        <f aca="false">IFERROR((Counts!R251+Counts!S251+2*Counts!T251+3*Counts!U251)/Counts!Q251,"")</f>
        <v>0.357142857142857</v>
      </c>
      <c r="H251" s="35" t="n">
        <f aca="false">IFERROR(Counts!U251,"")</f>
        <v>1</v>
      </c>
      <c r="I251" s="36" t="n">
        <f aca="false">IFERROR(Counts!Z251/Counts!AA251,"")</f>
        <v>0.29609375</v>
      </c>
      <c r="J251" s="36" t="n">
        <f aca="false">IFERROR(Counts!AB251/Counts!AA251,"")</f>
        <v>0.30596875</v>
      </c>
      <c r="K251" s="37" t="n">
        <f aca="false">IFERROR((Counts!AB251-Counts!Z251)/Counts!AA251,"")</f>
        <v>0.00987500000000002</v>
      </c>
      <c r="L251" s="38" t="n">
        <f aca="false">IFERROR(Counts!Y251/Counts!P251,"")</f>
        <v>0.203125</v>
      </c>
      <c r="M251" s="38" t="n">
        <f aca="false">IFERROR(Counts!V251/Counts!P251,"")</f>
        <v>0.09375</v>
      </c>
      <c r="N251" s="38" t="n">
        <f aca="false">IFERROR(Counts!AD251/Counts!AC251,"")</f>
        <v>0.0888888888888889</v>
      </c>
      <c r="O251" s="38" t="n">
        <f aca="false">IFERROR(Counts!AE251/Counts!AC251,"")</f>
        <v>0.444444444444444</v>
      </c>
      <c r="P251" s="39" t="n">
        <f aca="false">IFERROR(Counts!AG251/Counts!AF251,"")</f>
        <v>89.3088888888889</v>
      </c>
      <c r="Q251" s="38" t="n">
        <f aca="false">IFERROR(Counts!AH251/Counts!AC251,"")</f>
        <v>0.4</v>
      </c>
      <c r="R251" s="38" t="n">
        <f aca="false">IFERROR(Counts!N251/Counts!M251,"")</f>
        <v>0.405405405405405</v>
      </c>
      <c r="S251" s="38" t="n">
        <f aca="false">IFERROR(Counts!K251/Counts!J251,"")</f>
        <v>0.718446601941748</v>
      </c>
      <c r="T251" s="38" t="n">
        <f aca="false">IFERROR(Counts!I251/Counts!H251,"")</f>
        <v>0.253731343283582</v>
      </c>
      <c r="U251" s="38" t="n">
        <f aca="false">IFERROR(1-Counts!L251/Counts!K251,"")</f>
        <v>0.864864864864865</v>
      </c>
      <c r="V251" s="39" t="n">
        <f aca="false">IFERROR(Counts!AJ251/Counts!AI251,"")</f>
        <v>71.3816666666667</v>
      </c>
      <c r="W251" s="38" t="n">
        <f aca="false">IFERROR(Counts!AK251/Counts!AI251,"")</f>
        <v>0.141666666666667</v>
      </c>
      <c r="X251" s="40" t="n">
        <f aca="false">IFERROR(Counts!O251,"")</f>
        <v>-1.353</v>
      </c>
      <c r="Y251" s="36" t="n">
        <f aca="false">IFERROR(INDEX('Season Counts'!$Y$2:$Y$740,$AF251)/INDEX('Season Counts'!$X$2:$X$740,$AF251),"")</f>
        <v>0.273303482587065</v>
      </c>
      <c r="Z251" s="37" t="n">
        <f aca="false">IFERROR(J251-Y251,"")</f>
        <v>0.0326652674129354</v>
      </c>
      <c r="AA251" s="38" t="n">
        <f aca="false">IFERROR(INDEX('Season Counts'!$K$2:$K$740,$AF251)/INDEX('Season Counts'!$J$2:$J$740,$AF251),"")</f>
        <v>0.40547263681592</v>
      </c>
      <c r="AB251" s="41" t="n">
        <f aca="false">IFERROR(R251-AA251,"")</f>
        <v>-6.72314105149563E-005</v>
      </c>
      <c r="AC251" s="39" t="n">
        <f aca="false">IFERROR(INDEX('Season Counts'!$AG$2:$AG$740,$AF251)/INDEX('Season Counts'!$AF$2:$AF$740,$AF251),"")</f>
        <v>70.8746177370031</v>
      </c>
      <c r="AD251" s="40" t="n">
        <f aca="false">IFERROR(V251-AC251,"")</f>
        <v>0.507048929663597</v>
      </c>
      <c r="AE251" s="4" t="str">
        <f aca="false">IF(D251&lt;Guide!$C$21,"Low PA",IF(TRIM(IF(ISNUMBER(AD251),IF(N(AD251)&lt;=-Guide!$C$24,"▼ Bat Speed  ",IF(N(AD251)&gt;=Guide!$C$24,"▲ Bat Speed  ","")),"")&amp;IF(N(Z251)&gt;=Guide!$C$22,"▲ Contact  ","")&amp;IF(N(Z251)&lt;=-Guide!$C$22,"▼ Contact  ","")&amp;IF(N(AB251)&gt;=Guide!$C$23,"▲ Chase  ","")&amp;IF(N(AB251)&lt;=-Guide!$C$23,"▼ Chase  ",""))="","Stable",TRIM(IF(ISNUMBER(AD251),IF(N(AD251)&lt;=-Guide!$C$24,"▼ Bat Speed  ",IF(N(AD251)&gt;=Guide!$C$24,"▲ Bat Speed  ","")),"")&amp;IF(N(Z251)&gt;=Guide!$C$22,"▲ Contact  ","")&amp;IF(N(Z251)&lt;=-Guide!$C$22,"▼ Contact  ","")&amp;IF(N(AB251)&gt;=Guide!$C$23,"▲ Chase  ","")&amp;IF(N(AB251)&lt;=-Guide!$C$23,"▼ Chase  ",""))))</f>
        <v>Stable</v>
      </c>
      <c r="AF251" s="35" t="n">
        <f aca="false">MATCH(Counts!A251,'Season Counts'!$A$2:$A$740,0)</f>
        <v>64</v>
      </c>
    </row>
    <row r="252" customFormat="false" ht="15" hidden="false" customHeight="false" outlineLevel="0" collapsed="false">
      <c r="A252" s="34" t="str">
        <f aca="false">Counts!B252</f>
        <v>AZ</v>
      </c>
      <c r="B252" s="5" t="str">
        <f aca="false">Counts!C252</f>
        <v>Lourdes Gurriel Jr.</v>
      </c>
      <c r="C252" s="34" t="str">
        <f aca="false">Counts!F252</f>
        <v>Jun</v>
      </c>
      <c r="D252" s="35" t="n">
        <f aca="false">IFERROR(Counts!P252,"")</f>
        <v>47</v>
      </c>
      <c r="E252" s="36" t="n">
        <f aca="false">IFERROR(Counts!R252/Counts!Q252,"")</f>
        <v>0.222222222222222</v>
      </c>
      <c r="F252" s="36" t="n">
        <f aca="false">IFERROR((Counts!R252+Counts!V252+Counts!W252)/(Counts!Q252+Counts!V252+Counts!W252+Counts!X252),"")</f>
        <v>0.25531914893617</v>
      </c>
      <c r="G252" s="36" t="n">
        <f aca="false">IFERROR((Counts!R252+Counts!S252+2*Counts!T252+3*Counts!U252)/Counts!Q252,"")</f>
        <v>0.377777777777778</v>
      </c>
      <c r="H252" s="35" t="n">
        <f aca="false">IFERROR(Counts!U252,"")</f>
        <v>1</v>
      </c>
      <c r="I252" s="36" t="n">
        <f aca="false">IFERROR(Counts!Z252/Counts!AA252,"")</f>
        <v>0.274468085106383</v>
      </c>
      <c r="J252" s="36" t="n">
        <f aca="false">IFERROR(Counts!AB252/Counts!AA252,"")</f>
        <v>0.261617021276596</v>
      </c>
      <c r="K252" s="37" t="n">
        <f aca="false">IFERROR((Counts!AB252-Counts!Z252)/Counts!AA252,"")</f>
        <v>-0.0128510638297873</v>
      </c>
      <c r="L252" s="38" t="n">
        <f aca="false">IFERROR(Counts!Y252/Counts!P252,"")</f>
        <v>0.148936170212766</v>
      </c>
      <c r="M252" s="38" t="n">
        <f aca="false">IFERROR(Counts!V252/Counts!P252,"")</f>
        <v>0</v>
      </c>
      <c r="N252" s="38" t="n">
        <f aca="false">IFERROR(Counts!AD252/Counts!AC252,"")</f>
        <v>0.0263157894736842</v>
      </c>
      <c r="O252" s="38" t="n">
        <f aca="false">IFERROR(Counts!AE252/Counts!AC252,"")</f>
        <v>0.263157894736842</v>
      </c>
      <c r="P252" s="39" t="n">
        <f aca="false">IFERROR(Counts!AG252/Counts!AF252,"")</f>
        <v>85.4526315789474</v>
      </c>
      <c r="Q252" s="38" t="n">
        <f aca="false">IFERROR(Counts!AH252/Counts!AC252,"")</f>
        <v>0.315789473684211</v>
      </c>
      <c r="R252" s="38" t="n">
        <f aca="false">IFERROR(Counts!N252/Counts!M252,"")</f>
        <v>0.402439024390244</v>
      </c>
      <c r="S252" s="38" t="n">
        <f aca="false">IFERROR(Counts!K252/Counts!J252,"")</f>
        <v>0.657534246575342</v>
      </c>
      <c r="T252" s="38" t="n">
        <f aca="false">IFERROR(Counts!I252/Counts!H252,"")</f>
        <v>0.135802469135802</v>
      </c>
      <c r="U252" s="38" t="n">
        <f aca="false">IFERROR(1-Counts!L252/Counts!K252,"")</f>
        <v>0.958333333333333</v>
      </c>
      <c r="V252" s="39" t="n">
        <f aca="false">IFERROR(Counts!AJ252/Counts!AI252,"")</f>
        <v>69.7625</v>
      </c>
      <c r="W252" s="38" t="n">
        <f aca="false">IFERROR(Counts!AK252/Counts!AI252,"")</f>
        <v>0.0277777777777778</v>
      </c>
      <c r="X252" s="40" t="n">
        <f aca="false">IFERROR(Counts!O252,"")</f>
        <v>-1.752</v>
      </c>
      <c r="Y252" s="36" t="n">
        <f aca="false">IFERROR(INDEX('Season Counts'!$Y$2:$Y$740,$AF252)/INDEX('Season Counts'!$X$2:$X$740,$AF252),"")</f>
        <v>0.273303482587065</v>
      </c>
      <c r="Z252" s="37" t="n">
        <f aca="false">IFERROR(J252-Y252,"")</f>
        <v>-0.0116864613104689</v>
      </c>
      <c r="AA252" s="38" t="n">
        <f aca="false">IFERROR(INDEX('Season Counts'!$K$2:$K$740,$AF252)/INDEX('Season Counts'!$J$2:$J$740,$AF252),"")</f>
        <v>0.40547263681592</v>
      </c>
      <c r="AB252" s="41" t="n">
        <f aca="false">IFERROR(R252-AA252,"")</f>
        <v>-0.00303361242567646</v>
      </c>
      <c r="AC252" s="39" t="n">
        <f aca="false">IFERROR(INDEX('Season Counts'!$AG$2:$AG$740,$AF252)/INDEX('Season Counts'!$AF$2:$AF$740,$AF252),"")</f>
        <v>70.8746177370031</v>
      </c>
      <c r="AD252" s="40" t="n">
        <f aca="false">IFERROR(V252-AC252,"")</f>
        <v>-1.11211773700308</v>
      </c>
      <c r="AE252" s="4" t="str">
        <f aca="false">IF(D252&lt;Guide!$C$21,"Low PA",IF(TRIM(IF(ISNUMBER(AD252),IF(N(AD252)&lt;=-Guide!$C$24,"▼ Bat Speed  ",IF(N(AD252)&gt;=Guide!$C$24,"▲ Bat Speed  ","")),"")&amp;IF(N(Z252)&gt;=Guide!$C$22,"▲ Contact  ","")&amp;IF(N(Z252)&lt;=-Guide!$C$22,"▼ Contact  ","")&amp;IF(N(AB252)&gt;=Guide!$C$23,"▲ Chase  ","")&amp;IF(N(AB252)&lt;=-Guide!$C$23,"▼ Chase  ",""))="","Stable",TRIM(IF(ISNUMBER(AD252),IF(N(AD252)&lt;=-Guide!$C$24,"▼ Bat Speed  ",IF(N(AD252)&gt;=Guide!$C$24,"▲ Bat Speed  ","")),"")&amp;IF(N(Z252)&gt;=Guide!$C$22,"▲ Contact  ","")&amp;IF(N(Z252)&lt;=-Guide!$C$22,"▼ Contact  ","")&amp;IF(N(AB252)&gt;=Guide!$C$23,"▲ Chase  ","")&amp;IF(N(AB252)&lt;=-Guide!$C$23,"▼ Chase  ",""))))</f>
        <v>▼ Bat Speed</v>
      </c>
      <c r="AF252" s="35" t="n">
        <f aca="false">MATCH(Counts!A252,'Season Counts'!$A$2:$A$740,0)</f>
        <v>64</v>
      </c>
    </row>
    <row r="253" customFormat="false" ht="15" hidden="false" customHeight="false" outlineLevel="0" collapsed="false">
      <c r="A253" s="34" t="str">
        <f aca="false">Counts!B253</f>
        <v>AZ</v>
      </c>
      <c r="B253" s="5" t="str">
        <f aca="false">Counts!C253</f>
        <v>Lourdes Gurriel Jr.</v>
      </c>
      <c r="C253" s="34" t="str">
        <f aca="false">Counts!F253</f>
        <v>Jul</v>
      </c>
      <c r="D253" s="35" t="n">
        <f aca="false">IFERROR(Counts!P253,"")</f>
        <v>40</v>
      </c>
      <c r="E253" s="36" t="n">
        <f aca="false">IFERROR(Counts!R253/Counts!Q253,"")</f>
        <v>0.135135135135135</v>
      </c>
      <c r="F253" s="36" t="n">
        <f aca="false">IFERROR((Counts!R253+Counts!V253+Counts!W253)/(Counts!Q253+Counts!V253+Counts!W253+Counts!X253),"")</f>
        <v>0.175</v>
      </c>
      <c r="G253" s="36" t="n">
        <f aca="false">IFERROR((Counts!R253+Counts!S253+2*Counts!T253+3*Counts!U253)/Counts!Q253,"")</f>
        <v>0.135135135135135</v>
      </c>
      <c r="H253" s="35" t="n">
        <f aca="false">IFERROR(Counts!U253,"")</f>
        <v>0</v>
      </c>
      <c r="I253" s="36" t="n">
        <f aca="false">IFERROR(Counts!Z253/Counts!AA253,"")</f>
        <v>0.1475</v>
      </c>
      <c r="J253" s="36" t="n">
        <f aca="false">IFERROR(Counts!AB253/Counts!AA253,"")</f>
        <v>0.26195</v>
      </c>
      <c r="K253" s="37" t="n">
        <f aca="false">IFERROR((Counts!AB253-Counts!Z253)/Counts!AA253,"")</f>
        <v>0.11445</v>
      </c>
      <c r="L253" s="38" t="n">
        <f aca="false">IFERROR(Counts!Y253/Counts!P253,"")</f>
        <v>0.2</v>
      </c>
      <c r="M253" s="38" t="n">
        <f aca="false">IFERROR(Counts!V253/Counts!P253,"")</f>
        <v>0.05</v>
      </c>
      <c r="N253" s="38" t="n">
        <f aca="false">IFERROR(Counts!AD253/Counts!AC253,"")</f>
        <v>0.0333333333333333</v>
      </c>
      <c r="O253" s="38" t="n">
        <f aca="false">IFERROR(Counts!AE253/Counts!AC253,"")</f>
        <v>0.4</v>
      </c>
      <c r="P253" s="39" t="n">
        <f aca="false">IFERROR(Counts!AG253/Counts!AF253,"")</f>
        <v>89.3333333333333</v>
      </c>
      <c r="Q253" s="38" t="n">
        <f aca="false">IFERROR(Counts!AH253/Counts!AC253,"")</f>
        <v>0.3</v>
      </c>
      <c r="R253" s="38" t="n">
        <f aca="false">IFERROR(Counts!N253/Counts!M253,"")</f>
        <v>0.384615384615385</v>
      </c>
      <c r="S253" s="38" t="n">
        <f aca="false">IFERROR(Counts!K253/Counts!J253,"")</f>
        <v>0.691176470588235</v>
      </c>
      <c r="T253" s="38" t="n">
        <f aca="false">IFERROR(Counts!I253/Counts!H253,"")</f>
        <v>0.207792207792208</v>
      </c>
      <c r="U253" s="38" t="n">
        <f aca="false">IFERROR(1-Counts!L253/Counts!K253,"")</f>
        <v>0.936170212765958</v>
      </c>
      <c r="V253" s="39" t="n">
        <f aca="false">IFERROR(Counts!AJ253/Counts!AI253,"")</f>
        <v>71.1107692307692</v>
      </c>
      <c r="W253" s="38" t="n">
        <f aca="false">IFERROR(Counts!AK253/Counts!AI253,"")</f>
        <v>0.169230769230769</v>
      </c>
      <c r="X253" s="40" t="n">
        <f aca="false">IFERROR(Counts!O253,"")</f>
        <v>-5.018</v>
      </c>
      <c r="Y253" s="36" t="n">
        <f aca="false">IFERROR(INDEX('Season Counts'!$Y$2:$Y$740,$AF253)/INDEX('Season Counts'!$X$2:$X$740,$AF253),"")</f>
        <v>0.273303482587065</v>
      </c>
      <c r="Z253" s="37" t="n">
        <f aca="false">IFERROR(J253-Y253,"")</f>
        <v>-0.0113534825870646</v>
      </c>
      <c r="AA253" s="38" t="n">
        <f aca="false">IFERROR(INDEX('Season Counts'!$K$2:$K$740,$AF253)/INDEX('Season Counts'!$J$2:$J$740,$AF253),"")</f>
        <v>0.40547263681592</v>
      </c>
      <c r="AB253" s="41" t="n">
        <f aca="false">IFERROR(R253-AA253,"")</f>
        <v>-0.0208572522005357</v>
      </c>
      <c r="AC253" s="39" t="n">
        <f aca="false">IFERROR(INDEX('Season Counts'!$AG$2:$AG$740,$AF253)/INDEX('Season Counts'!$AF$2:$AF$740,$AF253),"")</f>
        <v>70.8746177370031</v>
      </c>
      <c r="AD253" s="40" t="n">
        <f aca="false">IFERROR(V253-AC253,"")</f>
        <v>0.236151493766158</v>
      </c>
      <c r="AE253" s="4" t="str">
        <f aca="false">IF(D253&lt;Guide!$C$21,"Low PA",IF(TRIM(IF(ISNUMBER(AD253),IF(N(AD253)&lt;=-Guide!$C$24,"▼ Bat Speed  ",IF(N(AD253)&gt;=Guide!$C$24,"▲ Bat Speed  ","")),"")&amp;IF(N(Z253)&gt;=Guide!$C$22,"▲ Contact  ","")&amp;IF(N(Z253)&lt;=-Guide!$C$22,"▼ Contact  ","")&amp;IF(N(AB253)&gt;=Guide!$C$23,"▲ Chase  ","")&amp;IF(N(AB253)&lt;=-Guide!$C$23,"▼ Chase  ",""))="","Stable",TRIM(IF(ISNUMBER(AD253),IF(N(AD253)&lt;=-Guide!$C$24,"▼ Bat Speed  ",IF(N(AD253)&gt;=Guide!$C$24,"▲ Bat Speed  ","")),"")&amp;IF(N(Z253)&gt;=Guide!$C$22,"▲ Contact  ","")&amp;IF(N(Z253)&lt;=-Guide!$C$22,"▼ Contact  ","")&amp;IF(N(AB253)&gt;=Guide!$C$23,"▲ Chase  ","")&amp;IF(N(AB253)&lt;=-Guide!$C$23,"▼ Chase  ",""))))</f>
        <v>Stable</v>
      </c>
      <c r="AF253" s="35" t="n">
        <f aca="false">MATCH(Counts!A253,'Season Counts'!$A$2:$A$740,0)</f>
        <v>64</v>
      </c>
    </row>
    <row r="254" customFormat="false" ht="15" hidden="false" customHeight="false" outlineLevel="0" collapsed="false">
      <c r="A254" s="34" t="str">
        <f aca="false">Counts!B254</f>
        <v>AZ</v>
      </c>
      <c r="B254" s="5" t="str">
        <f aca="false">Counts!C254</f>
        <v>Lourdes Gurriel Jr.</v>
      </c>
      <c r="C254" s="34" t="str">
        <f aca="false">Counts!F254</f>
        <v>Sep</v>
      </c>
      <c r="D254" s="35" t="n">
        <f aca="false">IFERROR(Counts!P254,"")</f>
        <v>12</v>
      </c>
      <c r="E254" s="36" t="n">
        <f aca="false">IFERROR(Counts!R254/Counts!Q254,"")</f>
        <v>0.25</v>
      </c>
      <c r="F254" s="36" t="n">
        <f aca="false">IFERROR((Counts!R254+Counts!V254+Counts!W254)/(Counts!Q254+Counts!V254+Counts!W254+Counts!X254),"")</f>
        <v>0.25</v>
      </c>
      <c r="G254" s="36" t="n">
        <f aca="false">IFERROR((Counts!R254+Counts!S254+2*Counts!T254+3*Counts!U254)/Counts!Q254,"")</f>
        <v>0.333333333333333</v>
      </c>
      <c r="H254" s="35" t="n">
        <f aca="false">IFERROR(Counts!U254,"")</f>
        <v>0</v>
      </c>
      <c r="I254" s="36" t="n">
        <f aca="false">IFERROR(Counts!Z254/Counts!AA254,"")</f>
        <v>0.254166666666667</v>
      </c>
      <c r="J254" s="36" t="n">
        <f aca="false">IFERROR(Counts!AB254/Counts!AA254,"")</f>
        <v>0.217</v>
      </c>
      <c r="K254" s="37" t="n">
        <f aca="false">IFERROR((Counts!AB254-Counts!Z254)/Counts!AA254,"")</f>
        <v>-0.0371666666666666</v>
      </c>
      <c r="L254" s="38" t="n">
        <f aca="false">IFERROR(Counts!Y254/Counts!P254,"")</f>
        <v>0.333333333333333</v>
      </c>
      <c r="M254" s="38" t="n">
        <f aca="false">IFERROR(Counts!V254/Counts!P254,"")</f>
        <v>0</v>
      </c>
      <c r="N254" s="38" t="n">
        <f aca="false">IFERROR(Counts!AD254/Counts!AC254,"")</f>
        <v>0</v>
      </c>
      <c r="O254" s="38" t="n">
        <f aca="false">IFERROR(Counts!AE254/Counts!AC254,"")</f>
        <v>0.25</v>
      </c>
      <c r="P254" s="39" t="n">
        <f aca="false">IFERROR(Counts!AG254/Counts!AF254,"")</f>
        <v>86.7</v>
      </c>
      <c r="Q254" s="38" t="n">
        <f aca="false">IFERROR(Counts!AH254/Counts!AC254,"")</f>
        <v>0.375</v>
      </c>
      <c r="R254" s="38" t="n">
        <f aca="false">IFERROR(Counts!N254/Counts!M254,"")</f>
        <v>0.481481481481481</v>
      </c>
      <c r="S254" s="38" t="n">
        <f aca="false">IFERROR(Counts!K254/Counts!J254,"")</f>
        <v>0.68421052631579</v>
      </c>
      <c r="T254" s="38" t="n">
        <f aca="false">IFERROR(Counts!I254/Counts!H254,"")</f>
        <v>0.269230769230769</v>
      </c>
      <c r="U254" s="38" t="n">
        <f aca="false">IFERROR(1-Counts!L254/Counts!K254,"")</f>
        <v>0.769230769230769</v>
      </c>
      <c r="V254" s="39" t="n">
        <f aca="false">IFERROR(Counts!AJ254/Counts!AI254,"")</f>
        <v>71.6</v>
      </c>
      <c r="W254" s="38" t="n">
        <f aca="false">IFERROR(Counts!AK254/Counts!AI254,"")</f>
        <v>0.16</v>
      </c>
      <c r="X254" s="40" t="n">
        <f aca="false">IFERROR(Counts!O254,"")</f>
        <v>-1.273</v>
      </c>
      <c r="Y254" s="36" t="n">
        <f aca="false">IFERROR(INDEX('Season Counts'!$Y$2:$Y$740,$AF254)/INDEX('Season Counts'!$X$2:$X$740,$AF254),"")</f>
        <v>0.273303482587065</v>
      </c>
      <c r="Z254" s="37" t="n">
        <f aca="false">IFERROR(J254-Y254,"")</f>
        <v>-0.0563034825870647</v>
      </c>
      <c r="AA254" s="38" t="n">
        <f aca="false">IFERROR(INDEX('Season Counts'!$K$2:$K$740,$AF254)/INDEX('Season Counts'!$J$2:$J$740,$AF254),"")</f>
        <v>0.40547263681592</v>
      </c>
      <c r="AB254" s="41" t="n">
        <f aca="false">IFERROR(R254-AA254,"")</f>
        <v>0.0760088446655611</v>
      </c>
      <c r="AC254" s="39" t="n">
        <f aca="false">IFERROR(INDEX('Season Counts'!$AG$2:$AG$740,$AF254)/INDEX('Season Counts'!$AF$2:$AF$740,$AF254),"")</f>
        <v>70.8746177370031</v>
      </c>
      <c r="AD254" s="40" t="n">
        <f aca="false">IFERROR(V254-AC254,"")</f>
        <v>0.725382262996931</v>
      </c>
      <c r="AE254" s="4" t="str">
        <f aca="false">IF(D254&lt;Guide!$C$21,"Low PA",IF(TRIM(IF(ISNUMBER(AD254),IF(N(AD254)&lt;=-Guide!$C$24,"▼ Bat Speed  ",IF(N(AD254)&gt;=Guide!$C$24,"▲ Bat Speed  ","")),"")&amp;IF(N(Z254)&gt;=Guide!$C$22,"▲ Contact  ","")&amp;IF(N(Z254)&lt;=-Guide!$C$22,"▼ Contact  ","")&amp;IF(N(AB254)&gt;=Guide!$C$23,"▲ Chase  ","")&amp;IF(N(AB254)&lt;=-Guide!$C$23,"▼ Chase  ",""))="","Stable",TRIM(IF(ISNUMBER(AD254),IF(N(AD254)&lt;=-Guide!$C$24,"▼ Bat Speed  ",IF(N(AD254)&gt;=Guide!$C$24,"▲ Bat Speed  ","")),"")&amp;IF(N(Z254)&gt;=Guide!$C$22,"▲ Contact  ","")&amp;IF(N(Z254)&lt;=-Guide!$C$22,"▼ Contact  ","")&amp;IF(N(AB254)&gt;=Guide!$C$23,"▲ Chase  ","")&amp;IF(N(AB254)&lt;=-Guide!$C$23,"▼ Chase  ",""))))</f>
        <v>Low PA</v>
      </c>
      <c r="AF254" s="35" t="n">
        <f aca="false">MATCH(Counts!A254,'Season Counts'!$A$2:$A$740,0)</f>
        <v>64</v>
      </c>
    </row>
    <row r="255" customFormat="false" ht="15" hidden="false" customHeight="false" outlineLevel="0" collapsed="false">
      <c r="A255" s="34" t="str">
        <f aca="false">Counts!B255</f>
        <v>AZ</v>
      </c>
      <c r="B255" s="5" t="str">
        <f aca="false">Counts!C255</f>
        <v>Adrian Del Castillo</v>
      </c>
      <c r="C255" s="34" t="str">
        <f aca="false">Counts!F255</f>
        <v>Mar-Apr</v>
      </c>
      <c r="D255" s="35" t="n">
        <f aca="false">IFERROR(Counts!P255,"")</f>
        <v>61</v>
      </c>
      <c r="E255" s="36" t="n">
        <f aca="false">IFERROR(Counts!R255/Counts!Q255,"")</f>
        <v>0.206896551724138</v>
      </c>
      <c r="F255" s="36" t="n">
        <f aca="false">IFERROR((Counts!R255+Counts!V255+Counts!W255)/(Counts!Q255+Counts!V255+Counts!W255+Counts!X255),"")</f>
        <v>0.245901639344262</v>
      </c>
      <c r="G255" s="36" t="n">
        <f aca="false">IFERROR((Counts!R255+Counts!S255+2*Counts!T255+3*Counts!U255)/Counts!Q255,"")</f>
        <v>0.362068965517241</v>
      </c>
      <c r="H255" s="35" t="n">
        <f aca="false">IFERROR(Counts!U255,"")</f>
        <v>2</v>
      </c>
      <c r="I255" s="36" t="n">
        <f aca="false">IFERROR(Counts!Z255/Counts!AA255,"")</f>
        <v>0.269166666666667</v>
      </c>
      <c r="J255" s="36" t="n">
        <f aca="false">IFERROR(Counts!AB255/Counts!AA255,"")</f>
        <v>0.260283333333333</v>
      </c>
      <c r="K255" s="37" t="n">
        <f aca="false">IFERROR((Counts!AB255-Counts!Z255)/Counts!AA255,"")</f>
        <v>-0.0088833333333333</v>
      </c>
      <c r="L255" s="38" t="n">
        <f aca="false">IFERROR(Counts!Y255/Counts!P255,"")</f>
        <v>0.311475409836066</v>
      </c>
      <c r="M255" s="38" t="n">
        <f aca="false">IFERROR(Counts!V255/Counts!P255,"")</f>
        <v>0.0491803278688525</v>
      </c>
      <c r="N255" s="38" t="n">
        <f aca="false">IFERROR(Counts!AD255/Counts!AC255,"")</f>
        <v>0.0769230769230769</v>
      </c>
      <c r="O255" s="38" t="n">
        <f aca="false">IFERROR(Counts!AE255/Counts!AC255,"")</f>
        <v>0.358974358974359</v>
      </c>
      <c r="P255" s="39" t="n">
        <f aca="false">IFERROR(Counts!AG255/Counts!AF255,"")</f>
        <v>87.0921052631579</v>
      </c>
      <c r="Q255" s="38" t="n">
        <f aca="false">IFERROR(Counts!AH255/Counts!AC255,"")</f>
        <v>0.358974358974359</v>
      </c>
      <c r="R255" s="38" t="n">
        <f aca="false">IFERROR(Counts!N255/Counts!M255,"")</f>
        <v>0.312977099236641</v>
      </c>
      <c r="S255" s="38" t="n">
        <f aca="false">IFERROR(Counts!K255/Counts!J255,"")</f>
        <v>0.663934426229508</v>
      </c>
      <c r="T255" s="38" t="n">
        <f aca="false">IFERROR(Counts!I255/Counts!H255,"")</f>
        <v>0.254098360655738</v>
      </c>
      <c r="U255" s="38" t="n">
        <f aca="false">IFERROR(1-Counts!L255/Counts!K255,"")</f>
        <v>0.814814814814815</v>
      </c>
      <c r="V255" s="39" t="n">
        <f aca="false">IFERROR(Counts!AJ255/Counts!AI255,"")</f>
        <v>72.515306122449</v>
      </c>
      <c r="W255" s="38" t="n">
        <f aca="false">IFERROR(Counts!AK255/Counts!AI255,"")</f>
        <v>0.275510204081633</v>
      </c>
      <c r="X255" s="40" t="n">
        <f aca="false">IFERROR(Counts!O255,"")</f>
        <v>-2.224</v>
      </c>
      <c r="Y255" s="36" t="n">
        <f aca="false">IFERROR(INDEX('Season Counts'!$Y$2:$Y$740,$AF255)/INDEX('Season Counts'!$X$2:$X$740,$AF255),"")</f>
        <v>0.256257731958763</v>
      </c>
      <c r="Z255" s="37" t="n">
        <f aca="false">IFERROR(J255-Y255,"")</f>
        <v>0.00402560137457048</v>
      </c>
      <c r="AA255" s="38" t="n">
        <f aca="false">IFERROR(INDEX('Season Counts'!$K$2:$K$740,$AF255)/INDEX('Season Counts'!$J$2:$J$740,$AF255),"")</f>
        <v>0.297820823244552</v>
      </c>
      <c r="AB255" s="41" t="n">
        <f aca="false">IFERROR(R255-AA255,"")</f>
        <v>0.0151562759920892</v>
      </c>
      <c r="AC255" s="39" t="n">
        <f aca="false">IFERROR(INDEX('Season Counts'!$AG$2:$AG$740,$AF255)/INDEX('Season Counts'!$AF$2:$AF$740,$AF255),"")</f>
        <v>72.1339449541284</v>
      </c>
      <c r="AD255" s="40" t="n">
        <f aca="false">IFERROR(V255-AC255,"")</f>
        <v>0.381361168320538</v>
      </c>
      <c r="AE255" s="4" t="str">
        <f aca="false">IF(D255&lt;Guide!$C$21,"Low PA",IF(TRIM(IF(ISNUMBER(AD255),IF(N(AD255)&lt;=-Guide!$C$24,"▼ Bat Speed  ",IF(N(AD255)&gt;=Guide!$C$24,"▲ Bat Speed  ","")),"")&amp;IF(N(Z255)&gt;=Guide!$C$22,"▲ Contact  ","")&amp;IF(N(Z255)&lt;=-Guide!$C$22,"▼ Contact  ","")&amp;IF(N(AB255)&gt;=Guide!$C$23,"▲ Chase  ","")&amp;IF(N(AB255)&lt;=-Guide!$C$23,"▼ Chase  ",""))="","Stable",TRIM(IF(ISNUMBER(AD255),IF(N(AD255)&lt;=-Guide!$C$24,"▼ Bat Speed  ",IF(N(AD255)&gt;=Guide!$C$24,"▲ Bat Speed  ","")),"")&amp;IF(N(Z255)&gt;=Guide!$C$22,"▲ Contact  ","")&amp;IF(N(Z255)&lt;=-Guide!$C$22,"▼ Contact  ","")&amp;IF(N(AB255)&gt;=Guide!$C$23,"▲ Chase  ","")&amp;IF(N(AB255)&lt;=-Guide!$C$23,"▼ Chase  ",""))))</f>
        <v>Stable</v>
      </c>
      <c r="AF255" s="35" t="n">
        <f aca="false">MATCH(Counts!A255,'Season Counts'!$A$2:$A$740,0)</f>
        <v>65</v>
      </c>
    </row>
    <row r="256" customFormat="false" ht="15" hidden="false" customHeight="false" outlineLevel="0" collapsed="false">
      <c r="A256" s="34" t="str">
        <f aca="false">Counts!B256</f>
        <v>AZ</v>
      </c>
      <c r="B256" s="5" t="str">
        <f aca="false">Counts!C256</f>
        <v>Adrian Del Castillo</v>
      </c>
      <c r="C256" s="34" t="str">
        <f aca="false">Counts!F256</f>
        <v>May</v>
      </c>
      <c r="D256" s="35" t="n">
        <f aca="false">IFERROR(Counts!P256,"")</f>
        <v>70</v>
      </c>
      <c r="E256" s="36" t="n">
        <f aca="false">IFERROR(Counts!R256/Counts!Q256,"")</f>
        <v>0.17741935483871</v>
      </c>
      <c r="F256" s="36" t="n">
        <f aca="false">IFERROR((Counts!R256+Counts!V256+Counts!W256)/(Counts!Q256+Counts!V256+Counts!W256+Counts!X256),"")</f>
        <v>0.257142857142857</v>
      </c>
      <c r="G256" s="36" t="n">
        <f aca="false">IFERROR((Counts!R256+Counts!S256+2*Counts!T256+3*Counts!U256)/Counts!Q256,"")</f>
        <v>0.290322580645161</v>
      </c>
      <c r="H256" s="35" t="n">
        <f aca="false">IFERROR(Counts!U256,"")</f>
        <v>2</v>
      </c>
      <c r="I256" s="36" t="n">
        <f aca="false">IFERROR(Counts!Z256/Counts!AA256,"")</f>
        <v>0.247857142857143</v>
      </c>
      <c r="J256" s="36" t="n">
        <f aca="false">IFERROR(Counts!AB256/Counts!AA256,"")</f>
        <v>0.258528571428571</v>
      </c>
      <c r="K256" s="37" t="n">
        <f aca="false">IFERROR((Counts!AB256-Counts!Z256)/Counts!AA256,"")</f>
        <v>0.0106714285714286</v>
      </c>
      <c r="L256" s="38" t="n">
        <f aca="false">IFERROR(Counts!Y256/Counts!P256,"")</f>
        <v>0.314285714285714</v>
      </c>
      <c r="M256" s="38" t="n">
        <f aca="false">IFERROR(Counts!V256/Counts!P256,"")</f>
        <v>0.1</v>
      </c>
      <c r="N256" s="38" t="n">
        <f aca="false">IFERROR(Counts!AD256/Counts!AC256,"")</f>
        <v>0.0487804878048781</v>
      </c>
      <c r="O256" s="38" t="n">
        <f aca="false">IFERROR(Counts!AE256/Counts!AC256,"")</f>
        <v>0.439024390243902</v>
      </c>
      <c r="P256" s="39" t="n">
        <f aca="false">IFERROR(Counts!AG256/Counts!AF256,"")</f>
        <v>89.690243902439</v>
      </c>
      <c r="Q256" s="38" t="n">
        <f aca="false">IFERROR(Counts!AH256/Counts!AC256,"")</f>
        <v>0.341463414634146</v>
      </c>
      <c r="R256" s="38" t="n">
        <f aca="false">IFERROR(Counts!N256/Counts!M256,"")</f>
        <v>0.294871794871795</v>
      </c>
      <c r="S256" s="38" t="n">
        <f aca="false">IFERROR(Counts!K256/Counts!J256,"")</f>
        <v>0.678832116788321</v>
      </c>
      <c r="T256" s="38" t="n">
        <f aca="false">IFERROR(Counts!I256/Counts!H256,"")</f>
        <v>0.302158273381295</v>
      </c>
      <c r="U256" s="38" t="n">
        <f aca="false">IFERROR(1-Counts!L256/Counts!K256,"")</f>
        <v>0.838709677419355</v>
      </c>
      <c r="V256" s="39" t="n">
        <f aca="false">IFERROR(Counts!AJ256/Counts!AI256,"")</f>
        <v>72.0606299212599</v>
      </c>
      <c r="W256" s="38" t="n">
        <f aca="false">IFERROR(Counts!AK256/Counts!AI256,"")</f>
        <v>0.267716535433071</v>
      </c>
      <c r="X256" s="40" t="n">
        <f aca="false">IFERROR(Counts!O256,"")</f>
        <v>-1.819</v>
      </c>
      <c r="Y256" s="36" t="n">
        <f aca="false">IFERROR(INDEX('Season Counts'!$Y$2:$Y$740,$AF256)/INDEX('Season Counts'!$X$2:$X$740,$AF256),"")</f>
        <v>0.256257731958763</v>
      </c>
      <c r="Z256" s="37" t="n">
        <f aca="false">IFERROR(J256-Y256,"")</f>
        <v>0.00227083946980855</v>
      </c>
      <c r="AA256" s="38" t="n">
        <f aca="false">IFERROR(INDEX('Season Counts'!$K$2:$K$740,$AF256)/INDEX('Season Counts'!$J$2:$J$740,$AF256),"")</f>
        <v>0.297820823244552</v>
      </c>
      <c r="AB256" s="41" t="n">
        <f aca="false">IFERROR(R256-AA256,"")</f>
        <v>-0.00294902837275718</v>
      </c>
      <c r="AC256" s="39" t="n">
        <f aca="false">IFERROR(INDEX('Season Counts'!$AG$2:$AG$740,$AF256)/INDEX('Season Counts'!$AF$2:$AF$740,$AF256),"")</f>
        <v>72.1339449541284</v>
      </c>
      <c r="AD256" s="40" t="n">
        <f aca="false">IFERROR(V256-AC256,"")</f>
        <v>-0.0733150328685923</v>
      </c>
      <c r="AE256" s="4" t="str">
        <f aca="false">IF(D256&lt;Guide!$C$21,"Low PA",IF(TRIM(IF(ISNUMBER(AD256),IF(N(AD256)&lt;=-Guide!$C$24,"▼ Bat Speed  ",IF(N(AD256)&gt;=Guide!$C$24,"▲ Bat Speed  ","")),"")&amp;IF(N(Z256)&gt;=Guide!$C$22,"▲ Contact  ","")&amp;IF(N(Z256)&lt;=-Guide!$C$22,"▼ Contact  ","")&amp;IF(N(AB256)&gt;=Guide!$C$23,"▲ Chase  ","")&amp;IF(N(AB256)&lt;=-Guide!$C$23,"▼ Chase  ",""))="","Stable",TRIM(IF(ISNUMBER(AD256),IF(N(AD256)&lt;=-Guide!$C$24,"▼ Bat Speed  ",IF(N(AD256)&gt;=Guide!$C$24,"▲ Bat Speed  ","")),"")&amp;IF(N(Z256)&gt;=Guide!$C$22,"▲ Contact  ","")&amp;IF(N(Z256)&lt;=-Guide!$C$22,"▼ Contact  ","")&amp;IF(N(AB256)&gt;=Guide!$C$23,"▲ Chase  ","")&amp;IF(N(AB256)&lt;=-Guide!$C$23,"▼ Chase  ",""))))</f>
        <v>Stable</v>
      </c>
      <c r="AF256" s="35" t="n">
        <f aca="false">MATCH(Counts!A256,'Season Counts'!$A$2:$A$740,0)</f>
        <v>65</v>
      </c>
    </row>
    <row r="257" customFormat="false" ht="15" hidden="false" customHeight="false" outlineLevel="0" collapsed="false">
      <c r="A257" s="34" t="str">
        <f aca="false">Counts!B257</f>
        <v>AZ</v>
      </c>
      <c r="B257" s="5" t="str">
        <f aca="false">Counts!C257</f>
        <v>Adrian Del Castillo</v>
      </c>
      <c r="C257" s="34" t="str">
        <f aca="false">Counts!F257</f>
        <v>Jun</v>
      </c>
      <c r="D257" s="35" t="n">
        <f aca="false">IFERROR(Counts!P257,"")</f>
        <v>26</v>
      </c>
      <c r="E257" s="36" t="n">
        <f aca="false">IFERROR(Counts!R257/Counts!Q257,"")</f>
        <v>0.166666666666667</v>
      </c>
      <c r="F257" s="36" t="n">
        <f aca="false">IFERROR((Counts!R257+Counts!V257+Counts!W257)/(Counts!Q257+Counts!V257+Counts!W257+Counts!X257),"")</f>
        <v>0.230769230769231</v>
      </c>
      <c r="G257" s="36" t="n">
        <f aca="false">IFERROR((Counts!R257+Counts!S257+2*Counts!T257+3*Counts!U257)/Counts!Q257,"")</f>
        <v>0.166666666666667</v>
      </c>
      <c r="H257" s="35" t="n">
        <f aca="false">IFERROR(Counts!U257,"")</f>
        <v>0</v>
      </c>
      <c r="I257" s="36" t="n">
        <f aca="false">IFERROR(Counts!Z257/Counts!AA257,"")</f>
        <v>0.192307692307692</v>
      </c>
      <c r="J257" s="36" t="n">
        <f aca="false">IFERROR(Counts!AB257/Counts!AA257,"")</f>
        <v>0.263653846153846</v>
      </c>
      <c r="K257" s="37" t="n">
        <f aca="false">IFERROR((Counts!AB257-Counts!Z257)/Counts!AA257,"")</f>
        <v>0.0713461538461539</v>
      </c>
      <c r="L257" s="38" t="n">
        <f aca="false">IFERROR(Counts!Y257/Counts!P257,"")</f>
        <v>0.153846153846154</v>
      </c>
      <c r="M257" s="38" t="n">
        <f aca="false">IFERROR(Counts!V257/Counts!P257,"")</f>
        <v>0.0769230769230769</v>
      </c>
      <c r="N257" s="38" t="n">
        <f aca="false">IFERROR(Counts!AD257/Counts!AC257,"")</f>
        <v>0.05</v>
      </c>
      <c r="O257" s="38" t="n">
        <f aca="false">IFERROR(Counts!AE257/Counts!AC257,"")</f>
        <v>0.4</v>
      </c>
      <c r="P257" s="39" t="n">
        <f aca="false">IFERROR(Counts!AG257/Counts!AF257,"")</f>
        <v>93.435</v>
      </c>
      <c r="Q257" s="38" t="n">
        <f aca="false">IFERROR(Counts!AH257/Counts!AC257,"")</f>
        <v>0.4</v>
      </c>
      <c r="R257" s="38" t="n">
        <f aca="false">IFERROR(Counts!N257/Counts!M257,"")</f>
        <v>0.245283018867925</v>
      </c>
      <c r="S257" s="38" t="n">
        <f aca="false">IFERROR(Counts!K257/Counts!J257,"")</f>
        <v>0.729166666666667</v>
      </c>
      <c r="T257" s="38" t="n">
        <f aca="false">IFERROR(Counts!I257/Counts!H257,"")</f>
        <v>0.0833333333333333</v>
      </c>
      <c r="U257" s="38" t="n">
        <f aca="false">IFERROR(1-Counts!L257/Counts!K257,"")</f>
        <v>0.971428571428571</v>
      </c>
      <c r="V257" s="39" t="n">
        <f aca="false">IFERROR(Counts!AJ257/Counts!AI257,"")</f>
        <v>72.1772727272727</v>
      </c>
      <c r="W257" s="38" t="n">
        <f aca="false">IFERROR(Counts!AK257/Counts!AI257,"")</f>
        <v>0.204545454545455</v>
      </c>
      <c r="X257" s="40" t="n">
        <f aca="false">IFERROR(Counts!O257,"")</f>
        <v>-2.864</v>
      </c>
      <c r="Y257" s="36" t="n">
        <f aca="false">IFERROR(INDEX('Season Counts'!$Y$2:$Y$740,$AF257)/INDEX('Season Counts'!$X$2:$X$740,$AF257),"")</f>
        <v>0.256257731958763</v>
      </c>
      <c r="Z257" s="37" t="n">
        <f aca="false">IFERROR(J257-Y257,"")</f>
        <v>0.00739611419508329</v>
      </c>
      <c r="AA257" s="38" t="n">
        <f aca="false">IFERROR(INDEX('Season Counts'!$K$2:$K$740,$AF257)/INDEX('Season Counts'!$J$2:$J$740,$AF257),"")</f>
        <v>0.297820823244552</v>
      </c>
      <c r="AB257" s="41" t="n">
        <f aca="false">IFERROR(R257-AA257,"")</f>
        <v>-0.0525378043766275</v>
      </c>
      <c r="AC257" s="39" t="n">
        <f aca="false">IFERROR(INDEX('Season Counts'!$AG$2:$AG$740,$AF257)/INDEX('Season Counts'!$AF$2:$AF$740,$AF257),"")</f>
        <v>72.1339449541284</v>
      </c>
      <c r="AD257" s="40" t="n">
        <f aca="false">IFERROR(V257-AC257,"")</f>
        <v>0.0433277731442985</v>
      </c>
      <c r="AE257" s="4" t="str">
        <f aca="false">IF(D257&lt;Guide!$C$21,"Low PA",IF(TRIM(IF(ISNUMBER(AD257),IF(N(AD257)&lt;=-Guide!$C$24,"▼ Bat Speed  ",IF(N(AD257)&gt;=Guide!$C$24,"▲ Bat Speed  ","")),"")&amp;IF(N(Z257)&gt;=Guide!$C$22,"▲ Contact  ","")&amp;IF(N(Z257)&lt;=-Guide!$C$22,"▼ Contact  ","")&amp;IF(N(AB257)&gt;=Guide!$C$23,"▲ Chase  ","")&amp;IF(N(AB257)&lt;=-Guide!$C$23,"▼ Chase  ",""))="","Stable",TRIM(IF(ISNUMBER(AD257),IF(N(AD257)&lt;=-Guide!$C$24,"▼ Bat Speed  ",IF(N(AD257)&gt;=Guide!$C$24,"▲ Bat Speed  ","")),"")&amp;IF(N(Z257)&gt;=Guide!$C$22,"▲ Contact  ","")&amp;IF(N(Z257)&lt;=-Guide!$C$22,"▼ Contact  ","")&amp;IF(N(AB257)&gt;=Guide!$C$23,"▲ Chase  ","")&amp;IF(N(AB257)&lt;=-Guide!$C$23,"▼ Chase  ",""))))</f>
        <v>Low PA</v>
      </c>
      <c r="AF257" s="35" t="n">
        <f aca="false">MATCH(Counts!A257,'Season Counts'!$A$2:$A$740,0)</f>
        <v>65</v>
      </c>
    </row>
    <row r="258" customFormat="false" ht="15" hidden="false" customHeight="false" outlineLevel="0" collapsed="false">
      <c r="A258" s="34" t="str">
        <f aca="false">Counts!B258</f>
        <v>AZ</v>
      </c>
      <c r="B258" s="5" t="str">
        <f aca="false">Counts!C258</f>
        <v>Adrian Del Castillo</v>
      </c>
      <c r="C258" s="34" t="str">
        <f aca="false">Counts!F258</f>
        <v>Jul</v>
      </c>
      <c r="D258" s="35" t="n">
        <f aca="false">IFERROR(Counts!P258,"")</f>
        <v>30</v>
      </c>
      <c r="E258" s="36" t="n">
        <f aca="false">IFERROR(Counts!R258/Counts!Q258,"")</f>
        <v>0.25</v>
      </c>
      <c r="F258" s="36" t="n">
        <f aca="false">IFERROR((Counts!R258+Counts!V258+Counts!W258)/(Counts!Q258+Counts!V258+Counts!W258+Counts!X258),"")</f>
        <v>0.275862068965517</v>
      </c>
      <c r="G258" s="36" t="n">
        <f aca="false">IFERROR((Counts!R258+Counts!S258+2*Counts!T258+3*Counts!U258)/Counts!Q258,"")</f>
        <v>0.428571428571429</v>
      </c>
      <c r="H258" s="35" t="n">
        <f aca="false">IFERROR(Counts!U258,"")</f>
        <v>1</v>
      </c>
      <c r="I258" s="36" t="n">
        <f aca="false">IFERROR(Counts!Z258/Counts!AA258,"")</f>
        <v>0.303448275862069</v>
      </c>
      <c r="J258" s="36" t="n">
        <f aca="false">IFERROR(Counts!AB258/Counts!AA258,"")</f>
        <v>0.260068965517241</v>
      </c>
      <c r="K258" s="37" t="n">
        <f aca="false">IFERROR((Counts!AB258-Counts!Z258)/Counts!AA258,"")</f>
        <v>-0.0433793103448276</v>
      </c>
      <c r="L258" s="38" t="n">
        <f aca="false">IFERROR(Counts!Y258/Counts!P258,"")</f>
        <v>0.3</v>
      </c>
      <c r="M258" s="38" t="n">
        <f aca="false">IFERROR(Counts!V258/Counts!P258,"")</f>
        <v>0.0333333333333333</v>
      </c>
      <c r="N258" s="38" t="n">
        <f aca="false">IFERROR(Counts!AD258/Counts!AC258,"")</f>
        <v>0.1</v>
      </c>
      <c r="O258" s="38" t="n">
        <f aca="false">IFERROR(Counts!AE258/Counts!AC258,"")</f>
        <v>0.25</v>
      </c>
      <c r="P258" s="39" t="n">
        <f aca="false">IFERROR(Counts!AG258/Counts!AF258,"")</f>
        <v>81.335</v>
      </c>
      <c r="Q258" s="38" t="n">
        <f aca="false">IFERROR(Counts!AH258/Counts!AC258,"")</f>
        <v>0.4</v>
      </c>
      <c r="R258" s="38" t="n">
        <f aca="false">IFERROR(Counts!N258/Counts!M258,"")</f>
        <v>0.322033898305085</v>
      </c>
      <c r="S258" s="38" t="n">
        <f aca="false">IFERROR(Counts!K258/Counts!J258,"")</f>
        <v>0.68</v>
      </c>
      <c r="T258" s="38" t="n">
        <f aca="false">IFERROR(Counts!I258/Counts!H258,"")</f>
        <v>0.358490566037736</v>
      </c>
      <c r="U258" s="38" t="n">
        <f aca="false">IFERROR(1-Counts!L258/Counts!K258,"")</f>
        <v>0.823529411764706</v>
      </c>
      <c r="V258" s="39" t="n">
        <f aca="false">IFERROR(Counts!AJ258/Counts!AI258,"")</f>
        <v>71.880487804878</v>
      </c>
      <c r="W258" s="38" t="n">
        <f aca="false">IFERROR(Counts!AK258/Counts!AI258,"")</f>
        <v>0.195121951219512</v>
      </c>
      <c r="X258" s="40" t="n">
        <f aca="false">IFERROR(Counts!O258,"")</f>
        <v>-0.422</v>
      </c>
      <c r="Y258" s="36" t="n">
        <f aca="false">IFERROR(INDEX('Season Counts'!$Y$2:$Y$740,$AF258)/INDEX('Season Counts'!$X$2:$X$740,$AF258),"")</f>
        <v>0.256257731958763</v>
      </c>
      <c r="Z258" s="37" t="n">
        <f aca="false">IFERROR(J258-Y258,"")</f>
        <v>0.00381123355847846</v>
      </c>
      <c r="AA258" s="38" t="n">
        <f aca="false">IFERROR(INDEX('Season Counts'!$K$2:$K$740,$AF258)/INDEX('Season Counts'!$J$2:$J$740,$AF258),"")</f>
        <v>0.297820823244552</v>
      </c>
      <c r="AB258" s="41" t="n">
        <f aca="false">IFERROR(R258-AA258,"")</f>
        <v>0.0242130750605327</v>
      </c>
      <c r="AC258" s="39" t="n">
        <f aca="false">IFERROR(INDEX('Season Counts'!$AG$2:$AG$740,$AF258)/INDEX('Season Counts'!$AF$2:$AF$740,$AF258),"")</f>
        <v>72.1339449541284</v>
      </c>
      <c r="AD258" s="40" t="n">
        <f aca="false">IFERROR(V258-AC258,"")</f>
        <v>-0.253457149250394</v>
      </c>
      <c r="AE258" s="4" t="str">
        <f aca="false">IF(D258&lt;Guide!$C$21,"Low PA",IF(TRIM(IF(ISNUMBER(AD258),IF(N(AD258)&lt;=-Guide!$C$24,"▼ Bat Speed  ",IF(N(AD258)&gt;=Guide!$C$24,"▲ Bat Speed  ","")),"")&amp;IF(N(Z258)&gt;=Guide!$C$22,"▲ Contact  ","")&amp;IF(N(Z258)&lt;=-Guide!$C$22,"▼ Contact  ","")&amp;IF(N(AB258)&gt;=Guide!$C$23,"▲ Chase  ","")&amp;IF(N(AB258)&lt;=-Guide!$C$23,"▼ Chase  ",""))="","Stable",TRIM(IF(ISNUMBER(AD258),IF(N(AD258)&lt;=-Guide!$C$24,"▼ Bat Speed  ",IF(N(AD258)&gt;=Guide!$C$24,"▲ Bat Speed  ","")),"")&amp;IF(N(Z258)&gt;=Guide!$C$22,"▲ Contact  ","")&amp;IF(N(Z258)&lt;=-Guide!$C$22,"▼ Contact  ","")&amp;IF(N(AB258)&gt;=Guide!$C$23,"▲ Chase  ","")&amp;IF(N(AB258)&lt;=-Guide!$C$23,"▼ Chase  ",""))))</f>
        <v>Low PA</v>
      </c>
      <c r="AF258" s="35" t="n">
        <f aca="false">MATCH(Counts!A258,'Season Counts'!$A$2:$A$740,0)</f>
        <v>65</v>
      </c>
    </row>
    <row r="259" customFormat="false" ht="15" hidden="false" customHeight="false" outlineLevel="0" collapsed="false">
      <c r="A259" s="34" t="str">
        <f aca="false">Counts!B259</f>
        <v>AZ</v>
      </c>
      <c r="B259" s="5" t="str">
        <f aca="false">Counts!C259</f>
        <v>Adrian Del Castillo</v>
      </c>
      <c r="C259" s="34" t="str">
        <f aca="false">Counts!F259</f>
        <v>Aug</v>
      </c>
      <c r="D259" s="35" t="n">
        <f aca="false">IFERROR(Counts!P259,"")</f>
        <v>5</v>
      </c>
      <c r="E259" s="36" t="n">
        <f aca="false">IFERROR(Counts!R259/Counts!Q259,"")</f>
        <v>0.25</v>
      </c>
      <c r="F259" s="36" t="n">
        <f aca="false">IFERROR((Counts!R259+Counts!V259+Counts!W259)/(Counts!Q259+Counts!V259+Counts!W259+Counts!X259),"")</f>
        <v>0.25</v>
      </c>
      <c r="G259" s="36" t="n">
        <f aca="false">IFERROR((Counts!R259+Counts!S259+2*Counts!T259+3*Counts!U259)/Counts!Q259,"")</f>
        <v>0.25</v>
      </c>
      <c r="H259" s="35" t="n">
        <f aca="false">IFERROR(Counts!U259,"")</f>
        <v>0</v>
      </c>
      <c r="I259" s="36" t="n">
        <f aca="false">IFERROR(Counts!Z259/Counts!AA259,"")</f>
        <v>0.225</v>
      </c>
      <c r="J259" s="36" t="n">
        <f aca="false">IFERROR(Counts!AB259/Counts!AA259,"")</f>
        <v>0.254</v>
      </c>
      <c r="K259" s="37" t="n">
        <f aca="false">IFERROR((Counts!AB259-Counts!Z259)/Counts!AA259,"")</f>
        <v>0.029</v>
      </c>
      <c r="L259" s="38" t="n">
        <f aca="false">IFERROR(Counts!Y259/Counts!P259,"")</f>
        <v>0</v>
      </c>
      <c r="M259" s="38" t="n">
        <f aca="false">IFERROR(Counts!V259/Counts!P259,"")</f>
        <v>0</v>
      </c>
      <c r="N259" s="38" t="n">
        <f aca="false">IFERROR(Counts!AD259/Counts!AC259,"")</f>
        <v>0</v>
      </c>
      <c r="O259" s="38" t="n">
        <f aca="false">IFERROR(Counts!AE259/Counts!AC259,"")</f>
        <v>0.2</v>
      </c>
      <c r="P259" s="39" t="n">
        <f aca="false">IFERROR(Counts!AG259/Counts!AF259,"")</f>
        <v>61.98</v>
      </c>
      <c r="Q259" s="38" t="n">
        <f aca="false">IFERROR(Counts!AH259/Counts!AC259,"")</f>
        <v>0.2</v>
      </c>
      <c r="R259" s="38" t="n">
        <f aca="false">IFERROR(Counts!N259/Counts!M259,"")</f>
        <v>0.2</v>
      </c>
      <c r="S259" s="38" t="n">
        <f aca="false">IFERROR(Counts!K259/Counts!J259,"")</f>
        <v>1</v>
      </c>
      <c r="T259" s="38" t="n">
        <f aca="false">IFERROR(Counts!I259/Counts!H259,"")</f>
        <v>0</v>
      </c>
      <c r="U259" s="38" t="n">
        <f aca="false">IFERROR(1-Counts!L259/Counts!K259,"")</f>
        <v>1</v>
      </c>
      <c r="V259" s="39" t="n">
        <f aca="false">IFERROR(Counts!AJ259/Counts!AI259,"")</f>
        <v>71.15</v>
      </c>
      <c r="W259" s="38" t="n">
        <f aca="false">IFERROR(Counts!AK259/Counts!AI259,"")</f>
        <v>0.166666666666667</v>
      </c>
      <c r="X259" s="40" t="n">
        <f aca="false">IFERROR(Counts!O259,"")</f>
        <v>-0.153</v>
      </c>
      <c r="Y259" s="36" t="n">
        <f aca="false">IFERROR(INDEX('Season Counts'!$Y$2:$Y$740,$AF259)/INDEX('Season Counts'!$X$2:$X$740,$AF259),"")</f>
        <v>0.256257731958763</v>
      </c>
      <c r="Z259" s="37" t="n">
        <f aca="false">IFERROR(J259-Y259,"")</f>
        <v>-0.00225773195876289</v>
      </c>
      <c r="AA259" s="38" t="n">
        <f aca="false">IFERROR(INDEX('Season Counts'!$K$2:$K$740,$AF259)/INDEX('Season Counts'!$J$2:$J$740,$AF259),"")</f>
        <v>0.297820823244552</v>
      </c>
      <c r="AB259" s="41" t="n">
        <f aca="false">IFERROR(R259-AA259,"")</f>
        <v>-0.0978208232445521</v>
      </c>
      <c r="AC259" s="39" t="n">
        <f aca="false">IFERROR(INDEX('Season Counts'!$AG$2:$AG$740,$AF259)/INDEX('Season Counts'!$AF$2:$AF$740,$AF259),"")</f>
        <v>72.1339449541284</v>
      </c>
      <c r="AD259" s="40" t="n">
        <f aca="false">IFERROR(V259-AC259,"")</f>
        <v>-0.983944954128447</v>
      </c>
      <c r="AE259" s="4" t="str">
        <f aca="false">IF(D259&lt;Guide!$C$21,"Low PA",IF(TRIM(IF(ISNUMBER(AD259),IF(N(AD259)&lt;=-Guide!$C$24,"▼ Bat Speed  ",IF(N(AD259)&gt;=Guide!$C$24,"▲ Bat Speed  ","")),"")&amp;IF(N(Z259)&gt;=Guide!$C$22,"▲ Contact  ","")&amp;IF(N(Z259)&lt;=-Guide!$C$22,"▼ Contact  ","")&amp;IF(N(AB259)&gt;=Guide!$C$23,"▲ Chase  ","")&amp;IF(N(AB259)&lt;=-Guide!$C$23,"▼ Chase  ",""))="","Stable",TRIM(IF(ISNUMBER(AD259),IF(N(AD259)&lt;=-Guide!$C$24,"▼ Bat Speed  ",IF(N(AD259)&gt;=Guide!$C$24,"▲ Bat Speed  ","")),"")&amp;IF(N(Z259)&gt;=Guide!$C$22,"▲ Contact  ","")&amp;IF(N(Z259)&lt;=-Guide!$C$22,"▼ Contact  ","")&amp;IF(N(AB259)&gt;=Guide!$C$23,"▲ Chase  ","")&amp;IF(N(AB259)&lt;=-Guide!$C$23,"▼ Chase  ",""))))</f>
        <v>Low PA</v>
      </c>
      <c r="AF259" s="35" t="n">
        <f aca="false">MATCH(Counts!A259,'Season Counts'!$A$2:$A$740,0)</f>
        <v>65</v>
      </c>
    </row>
    <row r="260" customFormat="false" ht="15" hidden="false" customHeight="false" outlineLevel="0" collapsed="false">
      <c r="A260" s="34" t="str">
        <f aca="false">Counts!B260</f>
        <v>AZ</v>
      </c>
      <c r="B260" s="5" t="str">
        <f aca="false">Counts!C260</f>
        <v>Adrian Del Castillo</v>
      </c>
      <c r="C260" s="34" t="str">
        <f aca="false">Counts!F260</f>
        <v>Sep</v>
      </c>
      <c r="D260" s="35" t="n">
        <f aca="false">IFERROR(Counts!P260,"")</f>
        <v>5</v>
      </c>
      <c r="E260" s="36" t="n">
        <f aca="false">IFERROR(Counts!R260/Counts!Q260,"")</f>
        <v>0</v>
      </c>
      <c r="F260" s="36" t="n">
        <f aca="false">IFERROR((Counts!R260+Counts!V260+Counts!W260)/(Counts!Q260+Counts!V260+Counts!W260+Counts!X260),"")</f>
        <v>0</v>
      </c>
      <c r="G260" s="36" t="n">
        <f aca="false">IFERROR((Counts!R260+Counts!S260+2*Counts!T260+3*Counts!U260)/Counts!Q260,"")</f>
        <v>0</v>
      </c>
      <c r="H260" s="35" t="n">
        <f aca="false">IFERROR(Counts!U260,"")</f>
        <v>0</v>
      </c>
      <c r="I260" s="36" t="n">
        <f aca="false">IFERROR(Counts!Z260/Counts!AA260,"")</f>
        <v>0</v>
      </c>
      <c r="J260" s="36" t="n">
        <f aca="false">IFERROR(Counts!AB260/Counts!AA260,"")</f>
        <v>0.1174</v>
      </c>
      <c r="K260" s="37" t="n">
        <f aca="false">IFERROR((Counts!AB260-Counts!Z260)/Counts!AA260,"")</f>
        <v>0.1174</v>
      </c>
      <c r="L260" s="38" t="n">
        <f aca="false">IFERROR(Counts!Y260/Counts!P260,"")</f>
        <v>0.4</v>
      </c>
      <c r="M260" s="38" t="n">
        <f aca="false">IFERROR(Counts!V260/Counts!P260,"")</f>
        <v>0</v>
      </c>
      <c r="N260" s="38" t="n">
        <f aca="false">IFERROR(Counts!AD260/Counts!AC260,"")</f>
        <v>0</v>
      </c>
      <c r="O260" s="38" t="n">
        <f aca="false">IFERROR(Counts!AE260/Counts!AC260,"")</f>
        <v>0.333333333333333</v>
      </c>
      <c r="P260" s="39" t="n">
        <f aca="false">IFERROR(Counts!AG260/Counts!AF260,"")</f>
        <v>85.8333333333333</v>
      </c>
      <c r="Q260" s="38" t="n">
        <f aca="false">IFERROR(Counts!AH260/Counts!AC260,"")</f>
        <v>0</v>
      </c>
      <c r="R260" s="38" t="n">
        <f aca="false">IFERROR(Counts!N260/Counts!M260,"")</f>
        <v>0.333333333333333</v>
      </c>
      <c r="S260" s="38" t="n">
        <f aca="false">IFERROR(Counts!K260/Counts!J260,"")</f>
        <v>0.666666666666667</v>
      </c>
      <c r="T260" s="38" t="n">
        <f aca="false">IFERROR(Counts!I260/Counts!H260,"")</f>
        <v>0.181818181818182</v>
      </c>
      <c r="U260" s="38" t="n">
        <f aca="false">IFERROR(1-Counts!L260/Counts!K260,"")</f>
        <v>0.875</v>
      </c>
      <c r="V260" s="39" t="n">
        <f aca="false">IFERROR(Counts!AJ260/Counts!AI260,"")</f>
        <v>70.8909090909091</v>
      </c>
      <c r="W260" s="38" t="n">
        <f aca="false">IFERROR(Counts!AK260/Counts!AI260,"")</f>
        <v>0.0909090909090909</v>
      </c>
      <c r="X260" s="40" t="n">
        <f aca="false">IFERROR(Counts!O260,"")</f>
        <v>-1.428</v>
      </c>
      <c r="Y260" s="36" t="n">
        <f aca="false">IFERROR(INDEX('Season Counts'!$Y$2:$Y$740,$AF260)/INDEX('Season Counts'!$X$2:$X$740,$AF260),"")</f>
        <v>0.256257731958763</v>
      </c>
      <c r="Z260" s="37" t="n">
        <f aca="false">IFERROR(J260-Y260,"")</f>
        <v>-0.138857731958763</v>
      </c>
      <c r="AA260" s="38" t="n">
        <f aca="false">IFERROR(INDEX('Season Counts'!$K$2:$K$740,$AF260)/INDEX('Season Counts'!$J$2:$J$740,$AF260),"")</f>
        <v>0.297820823244552</v>
      </c>
      <c r="AB260" s="41" t="n">
        <f aca="false">IFERROR(R260-AA260,"")</f>
        <v>0.0355125100887813</v>
      </c>
      <c r="AC260" s="39" t="n">
        <f aca="false">IFERROR(INDEX('Season Counts'!$AG$2:$AG$740,$AF260)/INDEX('Season Counts'!$AF$2:$AF$740,$AF260),"")</f>
        <v>72.1339449541284</v>
      </c>
      <c r="AD260" s="40" t="n">
        <f aca="false">IFERROR(V260-AC260,"")</f>
        <v>-1.24303586321935</v>
      </c>
      <c r="AE260" s="4" t="str">
        <f aca="false">IF(D260&lt;Guide!$C$21,"Low PA",IF(TRIM(IF(ISNUMBER(AD260),IF(N(AD260)&lt;=-Guide!$C$24,"▼ Bat Speed  ",IF(N(AD260)&gt;=Guide!$C$24,"▲ Bat Speed  ","")),"")&amp;IF(N(Z260)&gt;=Guide!$C$22,"▲ Contact  ","")&amp;IF(N(Z260)&lt;=-Guide!$C$22,"▼ Contact  ","")&amp;IF(N(AB260)&gt;=Guide!$C$23,"▲ Chase  ","")&amp;IF(N(AB260)&lt;=-Guide!$C$23,"▼ Chase  ",""))="","Stable",TRIM(IF(ISNUMBER(AD260),IF(N(AD260)&lt;=-Guide!$C$24,"▼ Bat Speed  ",IF(N(AD260)&gt;=Guide!$C$24,"▲ Bat Speed  ","")),"")&amp;IF(N(Z260)&gt;=Guide!$C$22,"▲ Contact  ","")&amp;IF(N(Z260)&lt;=-Guide!$C$22,"▼ Contact  ","")&amp;IF(N(AB260)&gt;=Guide!$C$23,"▲ Chase  ","")&amp;IF(N(AB260)&lt;=-Guide!$C$23,"▼ Chase  ",""))))</f>
        <v>Low PA</v>
      </c>
      <c r="AF260" s="35" t="n">
        <f aca="false">MATCH(Counts!A260,'Season Counts'!$A$2:$A$740,0)</f>
        <v>65</v>
      </c>
    </row>
    <row r="261" customFormat="false" ht="15" hidden="false" customHeight="false" outlineLevel="0" collapsed="false">
      <c r="A261" s="34" t="str">
        <f aca="false">Counts!B261</f>
        <v>AZ</v>
      </c>
      <c r="B261" s="5" t="str">
        <f aca="false">Counts!C261</f>
        <v>James McCann</v>
      </c>
      <c r="C261" s="34" t="str">
        <f aca="false">Counts!F261</f>
        <v>Mar-Apr</v>
      </c>
      <c r="D261" s="35" t="n">
        <f aca="false">IFERROR(Counts!P261,"")</f>
        <v>49</v>
      </c>
      <c r="E261" s="36" t="n">
        <f aca="false">IFERROR(Counts!R261/Counts!Q261,"")</f>
        <v>0.191489361702128</v>
      </c>
      <c r="F261" s="36" t="n">
        <f aca="false">IFERROR((Counts!R261+Counts!V261+Counts!W261)/(Counts!Q261+Counts!V261+Counts!W261+Counts!X261),"")</f>
        <v>0.208333333333333</v>
      </c>
      <c r="G261" s="36" t="n">
        <f aca="false">IFERROR((Counts!R261+Counts!S261+2*Counts!T261+3*Counts!U261)/Counts!Q261,"")</f>
        <v>0.25531914893617</v>
      </c>
      <c r="H261" s="35" t="n">
        <f aca="false">IFERROR(Counts!U261,"")</f>
        <v>0</v>
      </c>
      <c r="I261" s="36" t="n">
        <f aca="false">IFERROR(Counts!Z261/Counts!AA261,"")</f>
        <v>0.205208333333333</v>
      </c>
      <c r="J261" s="36" t="n">
        <f aca="false">IFERROR(Counts!AB261/Counts!AA261,"")</f>
        <v>0.194125</v>
      </c>
      <c r="K261" s="37" t="n">
        <f aca="false">IFERROR((Counts!AB261-Counts!Z261)/Counts!AA261,"")</f>
        <v>-0.0110833333333333</v>
      </c>
      <c r="L261" s="38" t="n">
        <f aca="false">IFERROR(Counts!Y261/Counts!P261,"")</f>
        <v>0.326530612244898</v>
      </c>
      <c r="M261" s="38" t="n">
        <f aca="false">IFERROR(Counts!V261/Counts!P261,"")</f>
        <v>0.0204081632653061</v>
      </c>
      <c r="N261" s="38" t="n">
        <f aca="false">IFERROR(Counts!AD261/Counts!AC261,"")</f>
        <v>0.0625</v>
      </c>
      <c r="O261" s="38" t="n">
        <f aca="false">IFERROR(Counts!AE261/Counts!AC261,"")</f>
        <v>0.40625</v>
      </c>
      <c r="P261" s="39" t="n">
        <f aca="false">IFERROR(Counts!AG261/Counts!AF261,"")</f>
        <v>88.80625</v>
      </c>
      <c r="Q261" s="38" t="n">
        <f aca="false">IFERROR(Counts!AH261/Counts!AC261,"")</f>
        <v>0.25</v>
      </c>
      <c r="R261" s="38" t="n">
        <f aca="false">IFERROR(Counts!N261/Counts!M261,"")</f>
        <v>0.490384615384615</v>
      </c>
      <c r="S261" s="38" t="n">
        <f aca="false">IFERROR(Counts!K261/Counts!J261,"")</f>
        <v>0.578947368421053</v>
      </c>
      <c r="T261" s="38" t="n">
        <f aca="false">IFERROR(Counts!I261/Counts!H261,"")</f>
        <v>0.311320754716981</v>
      </c>
      <c r="U261" s="38" t="n">
        <f aca="false">IFERROR(1-Counts!L261/Counts!K261,"")</f>
        <v>0.872727272727273</v>
      </c>
      <c r="V261" s="39" t="n">
        <f aca="false">IFERROR(Counts!AJ261/Counts!AI261,"")</f>
        <v>72.3367816091954</v>
      </c>
      <c r="W261" s="38" t="n">
        <f aca="false">IFERROR(Counts!AK261/Counts!AI261,"")</f>
        <v>0.275862068965517</v>
      </c>
      <c r="X261" s="40" t="n">
        <f aca="false">IFERROR(Counts!O261,"")</f>
        <v>-5.305</v>
      </c>
      <c r="Y261" s="36" t="n">
        <f aca="false">IFERROR(INDEX('Season Counts'!$Y$2:$Y$740,$AF261)/INDEX('Season Counts'!$X$2:$X$740,$AF261),"")</f>
        <v>0.30340243902439</v>
      </c>
      <c r="Z261" s="37" t="n">
        <f aca="false">IFERROR(J261-Y261,"")</f>
        <v>-0.10927743902439</v>
      </c>
      <c r="AA261" s="38" t="n">
        <f aca="false">IFERROR(INDEX('Season Counts'!$K$2:$K$740,$AF261)/INDEX('Season Counts'!$J$2:$J$740,$AF261),"")</f>
        <v>0.39938080495356</v>
      </c>
      <c r="AB261" s="41" t="n">
        <f aca="false">IFERROR(R261-AA261,"")</f>
        <v>0.091003810431055</v>
      </c>
      <c r="AC261" s="39" t="n">
        <f aca="false">IFERROR(INDEX('Season Counts'!$AG$2:$AG$740,$AF261)/INDEX('Season Counts'!$AF$2:$AF$740,$AF261),"")</f>
        <v>72.0356617647059</v>
      </c>
      <c r="AD261" s="40" t="n">
        <f aca="false">IFERROR(V261-AC261,"")</f>
        <v>0.30111984448952</v>
      </c>
      <c r="AE261" s="4" t="str">
        <f aca="false">IF(D261&lt;Guide!$C$21,"Low PA",IF(TRIM(IF(ISNUMBER(AD261),IF(N(AD261)&lt;=-Guide!$C$24,"▼ Bat Speed  ",IF(N(AD261)&gt;=Guide!$C$24,"▲ Bat Speed  ","")),"")&amp;IF(N(Z261)&gt;=Guide!$C$22,"▲ Contact  ","")&amp;IF(N(Z261)&lt;=-Guide!$C$22,"▼ Contact  ","")&amp;IF(N(AB261)&gt;=Guide!$C$23,"▲ Chase  ","")&amp;IF(N(AB261)&lt;=-Guide!$C$23,"▼ Chase  ",""))="","Stable",TRIM(IF(ISNUMBER(AD261),IF(N(AD261)&lt;=-Guide!$C$24,"▼ Bat Speed  ",IF(N(AD261)&gt;=Guide!$C$24,"▲ Bat Speed  ","")),"")&amp;IF(N(Z261)&gt;=Guide!$C$22,"▲ Contact  ","")&amp;IF(N(Z261)&lt;=-Guide!$C$22,"▼ Contact  ","")&amp;IF(N(AB261)&gt;=Guide!$C$23,"▲ Chase  ","")&amp;IF(N(AB261)&lt;=-Guide!$C$23,"▼ Chase  ",""))))</f>
        <v>▼ Contact ▲ Chase</v>
      </c>
      <c r="AF261" s="35" t="n">
        <f aca="false">MATCH(Counts!A261,'Season Counts'!$A$2:$A$740,0)</f>
        <v>66</v>
      </c>
    </row>
    <row r="262" customFormat="false" ht="15" hidden="false" customHeight="false" outlineLevel="0" collapsed="false">
      <c r="A262" s="34" t="str">
        <f aca="false">Counts!B262</f>
        <v>AZ</v>
      </c>
      <c r="B262" s="5" t="str">
        <f aca="false">Counts!C262</f>
        <v>James McCann</v>
      </c>
      <c r="C262" s="34" t="str">
        <f aca="false">Counts!F262</f>
        <v>May</v>
      </c>
      <c r="D262" s="35" t="n">
        <f aca="false">IFERROR(Counts!P262,"")</f>
        <v>13</v>
      </c>
      <c r="E262" s="36" t="n">
        <f aca="false">IFERROR(Counts!R262/Counts!Q262,"")</f>
        <v>0.25</v>
      </c>
      <c r="F262" s="36" t="n">
        <f aca="false">IFERROR((Counts!R262+Counts!V262+Counts!W262)/(Counts!Q262+Counts!V262+Counts!W262+Counts!X262),"")</f>
        <v>0.25</v>
      </c>
      <c r="G262" s="36" t="n">
        <f aca="false">IFERROR((Counts!R262+Counts!S262+2*Counts!T262+3*Counts!U262)/Counts!Q262,"")</f>
        <v>0.25</v>
      </c>
      <c r="H262" s="35" t="n">
        <f aca="false">IFERROR(Counts!U262,"")</f>
        <v>0</v>
      </c>
      <c r="I262" s="36" t="n">
        <f aca="false">IFERROR(Counts!Z262/Counts!AA262,"")</f>
        <v>0.225</v>
      </c>
      <c r="J262" s="36" t="n">
        <f aca="false">IFERROR(Counts!AB262/Counts!AA262,"")</f>
        <v>0.261</v>
      </c>
      <c r="K262" s="37" t="n">
        <f aca="false">IFERROR((Counts!AB262-Counts!Z262)/Counts!AA262,"")</f>
        <v>0.036</v>
      </c>
      <c r="L262" s="38" t="n">
        <f aca="false">IFERROR(Counts!Y262/Counts!P262,"")</f>
        <v>0.0769230769230769</v>
      </c>
      <c r="M262" s="38" t="n">
        <f aca="false">IFERROR(Counts!V262/Counts!P262,"")</f>
        <v>0</v>
      </c>
      <c r="N262" s="38" t="n">
        <f aca="false">IFERROR(Counts!AD262/Counts!AC262,"")</f>
        <v>0.0833333333333333</v>
      </c>
      <c r="O262" s="38" t="n">
        <f aca="false">IFERROR(Counts!AE262/Counts!AC262,"")</f>
        <v>0.583333333333333</v>
      </c>
      <c r="P262" s="39" t="n">
        <f aca="false">IFERROR(Counts!AG262/Counts!AF262,"")</f>
        <v>84.9416666666667</v>
      </c>
      <c r="Q262" s="38" t="n">
        <f aca="false">IFERROR(Counts!AH262/Counts!AC262,"")</f>
        <v>0.166666666666667</v>
      </c>
      <c r="R262" s="38" t="n">
        <f aca="false">IFERROR(Counts!N262/Counts!M262,"")</f>
        <v>0.25</v>
      </c>
      <c r="S262" s="38" t="n">
        <f aca="false">IFERROR(Counts!K262/Counts!J262,"")</f>
        <v>0.652173913043478</v>
      </c>
      <c r="T262" s="38" t="n">
        <f aca="false">IFERROR(Counts!I262/Counts!H262,"")</f>
        <v>0.157894736842105</v>
      </c>
      <c r="U262" s="38" t="n">
        <f aca="false">IFERROR(1-Counts!L262/Counts!K262,"")</f>
        <v>0.866666666666667</v>
      </c>
      <c r="V262" s="39" t="n">
        <f aca="false">IFERROR(Counts!AJ262/Counts!AI262,"")</f>
        <v>74.3529411764706</v>
      </c>
      <c r="W262" s="38" t="n">
        <f aca="false">IFERROR(Counts!AK262/Counts!AI262,"")</f>
        <v>0.470588235294118</v>
      </c>
      <c r="X262" s="40" t="n">
        <f aca="false">IFERROR(Counts!O262,"")</f>
        <v>-1.066</v>
      </c>
      <c r="Y262" s="36" t="n">
        <f aca="false">IFERROR(INDEX('Season Counts'!$Y$2:$Y$740,$AF262)/INDEX('Season Counts'!$X$2:$X$740,$AF262),"")</f>
        <v>0.30340243902439</v>
      </c>
      <c r="Z262" s="37" t="n">
        <f aca="false">IFERROR(J262-Y262,"")</f>
        <v>-0.0424024390243902</v>
      </c>
      <c r="AA262" s="38" t="n">
        <f aca="false">IFERROR(INDEX('Season Counts'!$K$2:$K$740,$AF262)/INDEX('Season Counts'!$J$2:$J$740,$AF262),"")</f>
        <v>0.39938080495356</v>
      </c>
      <c r="AB262" s="41" t="n">
        <f aca="false">IFERROR(R262-AA262,"")</f>
        <v>-0.14938080495356</v>
      </c>
      <c r="AC262" s="39" t="n">
        <f aca="false">IFERROR(INDEX('Season Counts'!$AG$2:$AG$740,$AF262)/INDEX('Season Counts'!$AF$2:$AF$740,$AF262),"")</f>
        <v>72.0356617647059</v>
      </c>
      <c r="AD262" s="40" t="n">
        <f aca="false">IFERROR(V262-AC262,"")</f>
        <v>2.31727941176472</v>
      </c>
      <c r="AE262" s="4" t="str">
        <f aca="false">IF(D262&lt;Guide!$C$21,"Low PA",IF(TRIM(IF(ISNUMBER(AD262),IF(N(AD262)&lt;=-Guide!$C$24,"▼ Bat Speed  ",IF(N(AD262)&gt;=Guide!$C$24,"▲ Bat Speed  ","")),"")&amp;IF(N(Z262)&gt;=Guide!$C$22,"▲ Contact  ","")&amp;IF(N(Z262)&lt;=-Guide!$C$22,"▼ Contact  ","")&amp;IF(N(AB262)&gt;=Guide!$C$23,"▲ Chase  ","")&amp;IF(N(AB262)&lt;=-Guide!$C$23,"▼ Chase  ",""))="","Stable",TRIM(IF(ISNUMBER(AD262),IF(N(AD262)&lt;=-Guide!$C$24,"▼ Bat Speed  ",IF(N(AD262)&gt;=Guide!$C$24,"▲ Bat Speed  ","")),"")&amp;IF(N(Z262)&gt;=Guide!$C$22,"▲ Contact  ","")&amp;IF(N(Z262)&lt;=-Guide!$C$22,"▼ Contact  ","")&amp;IF(N(AB262)&gt;=Guide!$C$23,"▲ Chase  ","")&amp;IF(N(AB262)&lt;=-Guide!$C$23,"▼ Chase  ",""))))</f>
        <v>Low PA</v>
      </c>
      <c r="AF262" s="35" t="n">
        <f aca="false">MATCH(Counts!A262,'Season Counts'!$A$2:$A$740,0)</f>
        <v>66</v>
      </c>
    </row>
    <row r="263" customFormat="false" ht="15" hidden="false" customHeight="false" outlineLevel="0" collapsed="false">
      <c r="A263" s="34" t="str">
        <f aca="false">Counts!B263</f>
        <v>AZ</v>
      </c>
      <c r="B263" s="5" t="str">
        <f aca="false">Counts!C263</f>
        <v>James McCann</v>
      </c>
      <c r="C263" s="34" t="str">
        <f aca="false">Counts!F263</f>
        <v>Jul</v>
      </c>
      <c r="D263" s="35" t="n">
        <f aca="false">IFERROR(Counts!P263,"")</f>
        <v>25</v>
      </c>
      <c r="E263" s="36" t="n">
        <f aca="false">IFERROR(Counts!R263/Counts!Q263,"")</f>
        <v>0.5</v>
      </c>
      <c r="F263" s="36" t="n">
        <f aca="false">IFERROR((Counts!R263+Counts!V263+Counts!W263)/(Counts!Q263+Counts!V263+Counts!W263+Counts!X263),"")</f>
        <v>0.52</v>
      </c>
      <c r="G263" s="36" t="n">
        <f aca="false">IFERROR((Counts!R263+Counts!S263+2*Counts!T263+3*Counts!U263)/Counts!Q263,"")</f>
        <v>0.875</v>
      </c>
      <c r="H263" s="35" t="n">
        <f aca="false">IFERROR(Counts!U263,"")</f>
        <v>3</v>
      </c>
      <c r="I263" s="36" t="n">
        <f aca="false">IFERROR(Counts!Z263/Counts!AA263,"")</f>
        <v>0.592</v>
      </c>
      <c r="J263" s="36" t="n">
        <f aca="false">IFERROR(Counts!AB263/Counts!AA263,"")</f>
        <v>0.36888</v>
      </c>
      <c r="K263" s="37" t="n">
        <f aca="false">IFERROR((Counts!AB263-Counts!Z263)/Counts!AA263,"")</f>
        <v>-0.22312</v>
      </c>
      <c r="L263" s="38" t="n">
        <f aca="false">IFERROR(Counts!Y263/Counts!P263,"")</f>
        <v>0.2</v>
      </c>
      <c r="M263" s="38" t="n">
        <f aca="false">IFERROR(Counts!V263/Counts!P263,"")</f>
        <v>0.04</v>
      </c>
      <c r="N263" s="38" t="n">
        <f aca="false">IFERROR(Counts!AD263/Counts!AC263,"")</f>
        <v>0.105263157894737</v>
      </c>
      <c r="O263" s="38" t="n">
        <f aca="false">IFERROR(Counts!AE263/Counts!AC263,"")</f>
        <v>0.368421052631579</v>
      </c>
      <c r="P263" s="39" t="n">
        <f aca="false">IFERROR(Counts!AG263/Counts!AF263,"")</f>
        <v>89.0736842105263</v>
      </c>
      <c r="Q263" s="38" t="n">
        <f aca="false">IFERROR(Counts!AH263/Counts!AC263,"")</f>
        <v>0.368421052631579</v>
      </c>
      <c r="R263" s="38" t="n">
        <f aca="false">IFERROR(Counts!N263/Counts!M263,"")</f>
        <v>0.344827586206897</v>
      </c>
      <c r="S263" s="38" t="n">
        <f aca="false">IFERROR(Counts!K263/Counts!J263,"")</f>
        <v>0.72972972972973</v>
      </c>
      <c r="T263" s="38" t="n">
        <f aca="false">IFERROR(Counts!I263/Counts!H263,"")</f>
        <v>0.297872340425532</v>
      </c>
      <c r="U263" s="38" t="n">
        <f aca="false">IFERROR(1-Counts!L263/Counts!K263,"")</f>
        <v>0.925925925925926</v>
      </c>
      <c r="V263" s="39" t="n">
        <f aca="false">IFERROR(Counts!AJ263/Counts!AI263,"")</f>
        <v>71.953488372093</v>
      </c>
      <c r="W263" s="38" t="n">
        <f aca="false">IFERROR(Counts!AK263/Counts!AI263,"")</f>
        <v>0.209302325581395</v>
      </c>
      <c r="X263" s="40" t="n">
        <f aca="false">IFERROR(Counts!O263,"")</f>
        <v>6.365</v>
      </c>
      <c r="Y263" s="36" t="n">
        <f aca="false">IFERROR(INDEX('Season Counts'!$Y$2:$Y$740,$AF263)/INDEX('Season Counts'!$X$2:$X$740,$AF263),"")</f>
        <v>0.30340243902439</v>
      </c>
      <c r="Z263" s="37" t="n">
        <f aca="false">IFERROR(J263-Y263,"")</f>
        <v>0.0654775609756098</v>
      </c>
      <c r="AA263" s="38" t="n">
        <f aca="false">IFERROR(INDEX('Season Counts'!$K$2:$K$740,$AF263)/INDEX('Season Counts'!$J$2:$J$740,$AF263),"")</f>
        <v>0.39938080495356</v>
      </c>
      <c r="AB263" s="41" t="n">
        <f aca="false">IFERROR(R263-AA263,"")</f>
        <v>-0.0545532187466638</v>
      </c>
      <c r="AC263" s="39" t="n">
        <f aca="false">IFERROR(INDEX('Season Counts'!$AG$2:$AG$740,$AF263)/INDEX('Season Counts'!$AF$2:$AF$740,$AF263),"")</f>
        <v>72.0356617647059</v>
      </c>
      <c r="AD263" s="40" t="n">
        <f aca="false">IFERROR(V263-AC263,"")</f>
        <v>-0.0821733926128587</v>
      </c>
      <c r="AE263" s="4" t="str">
        <f aca="false">IF(D263&lt;Guide!$C$21,"Low PA",IF(TRIM(IF(ISNUMBER(AD263),IF(N(AD263)&lt;=-Guide!$C$24,"▼ Bat Speed  ",IF(N(AD263)&gt;=Guide!$C$24,"▲ Bat Speed  ","")),"")&amp;IF(N(Z263)&gt;=Guide!$C$22,"▲ Contact  ","")&amp;IF(N(Z263)&lt;=-Guide!$C$22,"▼ Contact  ","")&amp;IF(N(AB263)&gt;=Guide!$C$23,"▲ Chase  ","")&amp;IF(N(AB263)&lt;=-Guide!$C$23,"▼ Chase  ",""))="","Stable",TRIM(IF(ISNUMBER(AD263),IF(N(AD263)&lt;=-Guide!$C$24,"▼ Bat Speed  ",IF(N(AD263)&gt;=Guide!$C$24,"▲ Bat Speed  ","")),"")&amp;IF(N(Z263)&gt;=Guide!$C$22,"▲ Contact  ","")&amp;IF(N(Z263)&lt;=-Guide!$C$22,"▼ Contact  ","")&amp;IF(N(AB263)&gt;=Guide!$C$23,"▲ Chase  ","")&amp;IF(N(AB263)&lt;=-Guide!$C$23,"▼ Chase  ",""))))</f>
        <v>Low PA</v>
      </c>
      <c r="AF263" s="35" t="n">
        <f aca="false">MATCH(Counts!A263,'Season Counts'!$A$2:$A$740,0)</f>
        <v>66</v>
      </c>
    </row>
    <row r="264" customFormat="false" ht="15" hidden="false" customHeight="false" outlineLevel="0" collapsed="false">
      <c r="A264" s="34" t="str">
        <f aca="false">Counts!B264</f>
        <v>AZ</v>
      </c>
      <c r="B264" s="5" t="str">
        <f aca="false">Counts!C264</f>
        <v>James McCann</v>
      </c>
      <c r="C264" s="34" t="str">
        <f aca="false">Counts!F264</f>
        <v>Aug</v>
      </c>
      <c r="D264" s="35" t="n">
        <f aca="false">IFERROR(Counts!P264,"")</f>
        <v>51</v>
      </c>
      <c r="E264" s="36" t="n">
        <f aca="false">IFERROR(Counts!R264/Counts!Q264,"")</f>
        <v>0.304347826086957</v>
      </c>
      <c r="F264" s="36" t="n">
        <f aca="false">IFERROR((Counts!R264+Counts!V264+Counts!W264)/(Counts!Q264+Counts!V264+Counts!W264+Counts!X264),"")</f>
        <v>0.372549019607843</v>
      </c>
      <c r="G264" s="36" t="n">
        <f aca="false">IFERROR((Counts!R264+Counts!S264+2*Counts!T264+3*Counts!U264)/Counts!Q264,"")</f>
        <v>0.434782608695652</v>
      </c>
      <c r="H264" s="35" t="n">
        <f aca="false">IFERROR(Counts!U264,"")</f>
        <v>1</v>
      </c>
      <c r="I264" s="36" t="n">
        <f aca="false">IFERROR(Counts!Z264/Counts!AA264,"")</f>
        <v>0.357843137254902</v>
      </c>
      <c r="J264" s="36" t="n">
        <f aca="false">IFERROR(Counts!AB264/Counts!AA264,"")</f>
        <v>0.336901960784314</v>
      </c>
      <c r="K264" s="37" t="n">
        <f aca="false">IFERROR((Counts!AB264-Counts!Z264)/Counts!AA264,"")</f>
        <v>-0.0209411764705883</v>
      </c>
      <c r="L264" s="38" t="n">
        <f aca="false">IFERROR(Counts!Y264/Counts!P264,"")</f>
        <v>0.235294117647059</v>
      </c>
      <c r="M264" s="38" t="n">
        <f aca="false">IFERROR(Counts!V264/Counts!P264,"")</f>
        <v>0.0784313725490196</v>
      </c>
      <c r="N264" s="38" t="n">
        <f aca="false">IFERROR(Counts!AD264/Counts!AC264,"")</f>
        <v>0.0882352941176471</v>
      </c>
      <c r="O264" s="38" t="n">
        <f aca="false">IFERROR(Counts!AE264/Counts!AC264,"")</f>
        <v>0.411764705882353</v>
      </c>
      <c r="P264" s="39" t="n">
        <f aca="false">IFERROR(Counts!AG264/Counts!AF264,"")</f>
        <v>87.0147058823529</v>
      </c>
      <c r="Q264" s="38" t="n">
        <f aca="false">IFERROR(Counts!AH264/Counts!AC264,"")</f>
        <v>0.470588235294118</v>
      </c>
      <c r="R264" s="38" t="n">
        <f aca="false">IFERROR(Counts!N264/Counts!M264,"")</f>
        <v>0.360824742268041</v>
      </c>
      <c r="S264" s="38" t="n">
        <f aca="false">IFERROR(Counts!K264/Counts!J264,"")</f>
        <v>0.670588235294118</v>
      </c>
      <c r="T264" s="38" t="n">
        <f aca="false">IFERROR(Counts!I264/Counts!H264,"")</f>
        <v>0.282608695652174</v>
      </c>
      <c r="U264" s="38" t="n">
        <f aca="false">IFERROR(1-Counts!L264/Counts!K264,"")</f>
        <v>0.87719298245614</v>
      </c>
      <c r="V264" s="39" t="n">
        <f aca="false">IFERROR(Counts!AJ264/Counts!AI264,"")</f>
        <v>71.3102564102564</v>
      </c>
      <c r="W264" s="38" t="n">
        <f aca="false">IFERROR(Counts!AK264/Counts!AI264,"")</f>
        <v>0.166666666666667</v>
      </c>
      <c r="X264" s="40" t="n">
        <f aca="false">IFERROR(Counts!O264,"")</f>
        <v>1.594</v>
      </c>
      <c r="Y264" s="36" t="n">
        <f aca="false">IFERROR(INDEX('Season Counts'!$Y$2:$Y$740,$AF264)/INDEX('Season Counts'!$X$2:$X$740,$AF264),"")</f>
        <v>0.30340243902439</v>
      </c>
      <c r="Z264" s="37" t="n">
        <f aca="false">IFERROR(J264-Y264,"")</f>
        <v>0.0334995217599235</v>
      </c>
      <c r="AA264" s="38" t="n">
        <f aca="false">IFERROR(INDEX('Season Counts'!$K$2:$K$740,$AF264)/INDEX('Season Counts'!$J$2:$J$740,$AF264),"")</f>
        <v>0.39938080495356</v>
      </c>
      <c r="AB264" s="41" t="n">
        <f aca="false">IFERROR(R264-AA264,"")</f>
        <v>-0.0385560626855191</v>
      </c>
      <c r="AC264" s="39" t="n">
        <f aca="false">IFERROR(INDEX('Season Counts'!$AG$2:$AG$740,$AF264)/INDEX('Season Counts'!$AF$2:$AF$740,$AF264),"")</f>
        <v>72.0356617647059</v>
      </c>
      <c r="AD264" s="40" t="n">
        <f aca="false">IFERROR(V264-AC264,"")</f>
        <v>-0.725405354449464</v>
      </c>
      <c r="AE264" s="4" t="str">
        <f aca="false">IF(D264&lt;Guide!$C$21,"Low PA",IF(TRIM(IF(ISNUMBER(AD264),IF(N(AD264)&lt;=-Guide!$C$24,"▼ Bat Speed  ",IF(N(AD264)&gt;=Guide!$C$24,"▲ Bat Speed  ","")),"")&amp;IF(N(Z264)&gt;=Guide!$C$22,"▲ Contact  ","")&amp;IF(N(Z264)&lt;=-Guide!$C$22,"▼ Contact  ","")&amp;IF(N(AB264)&gt;=Guide!$C$23,"▲ Chase  ","")&amp;IF(N(AB264)&lt;=-Guide!$C$23,"▼ Chase  ",""))="","Stable",TRIM(IF(ISNUMBER(AD264),IF(N(AD264)&lt;=-Guide!$C$24,"▼ Bat Speed  ",IF(N(AD264)&gt;=Guide!$C$24,"▲ Bat Speed  ","")),"")&amp;IF(N(Z264)&gt;=Guide!$C$22,"▲ Contact  ","")&amp;IF(N(Z264)&lt;=-Guide!$C$22,"▼ Contact  ","")&amp;IF(N(AB264)&gt;=Guide!$C$23,"▲ Chase  ","")&amp;IF(N(AB264)&lt;=-Guide!$C$23,"▼ Chase  ",""))))</f>
        <v>Stable</v>
      </c>
      <c r="AF264" s="35" t="n">
        <f aca="false">MATCH(Counts!A264,'Season Counts'!$A$2:$A$740,0)</f>
        <v>66</v>
      </c>
    </row>
    <row r="265" customFormat="false" ht="15" hidden="false" customHeight="false" outlineLevel="0" collapsed="false">
      <c r="A265" s="34" t="str">
        <f aca="false">Counts!B265</f>
        <v>AZ</v>
      </c>
      <c r="B265" s="5" t="str">
        <f aca="false">Counts!C265</f>
        <v>James McCann</v>
      </c>
      <c r="C265" s="34" t="str">
        <f aca="false">Counts!F265</f>
        <v>Sep</v>
      </c>
      <c r="D265" s="35" t="n">
        <f aca="false">IFERROR(Counts!P265,"")</f>
        <v>28</v>
      </c>
      <c r="E265" s="36" t="n">
        <f aca="false">IFERROR(Counts!R265/Counts!Q265,"")</f>
        <v>0.222222222222222</v>
      </c>
      <c r="F265" s="36" t="n">
        <f aca="false">IFERROR((Counts!R265+Counts!V265+Counts!W265)/(Counts!Q265+Counts!V265+Counts!W265+Counts!X265),"")</f>
        <v>0.214285714285714</v>
      </c>
      <c r="G265" s="36" t="n">
        <f aca="false">IFERROR((Counts!R265+Counts!S265+2*Counts!T265+3*Counts!U265)/Counts!Q265,"")</f>
        <v>0.555555555555556</v>
      </c>
      <c r="H265" s="35" t="n">
        <f aca="false">IFERROR(Counts!U265,"")</f>
        <v>3</v>
      </c>
      <c r="I265" s="36" t="n">
        <f aca="false">IFERROR(Counts!Z265/Counts!AA265,"")</f>
        <v>0.310714285714286</v>
      </c>
      <c r="J265" s="36" t="n">
        <f aca="false">IFERROR(Counts!AB265/Counts!AA265,"")</f>
        <v>0.389428571428571</v>
      </c>
      <c r="K265" s="37" t="n">
        <f aca="false">IFERROR((Counts!AB265-Counts!Z265)/Counts!AA265,"")</f>
        <v>0.0787142857142857</v>
      </c>
      <c r="L265" s="38" t="n">
        <f aca="false">IFERROR(Counts!Y265/Counts!P265,"")</f>
        <v>0.285714285714286</v>
      </c>
      <c r="M265" s="38" t="n">
        <f aca="false">IFERROR(Counts!V265/Counts!P265,"")</f>
        <v>0</v>
      </c>
      <c r="N265" s="38" t="n">
        <f aca="false">IFERROR(Counts!AD265/Counts!AC265,"")</f>
        <v>0.25</v>
      </c>
      <c r="O265" s="38" t="n">
        <f aca="false">IFERROR(Counts!AE265/Counts!AC265,"")</f>
        <v>0.5</v>
      </c>
      <c r="P265" s="39" t="n">
        <f aca="false">IFERROR(Counts!AG265/Counts!AF265,"")</f>
        <v>91.135</v>
      </c>
      <c r="Q265" s="38" t="n">
        <f aca="false">IFERROR(Counts!AH265/Counts!AC265,"")</f>
        <v>0.6</v>
      </c>
      <c r="R265" s="38" t="n">
        <f aca="false">IFERROR(Counts!N265/Counts!M265,"")</f>
        <v>0.395833333333333</v>
      </c>
      <c r="S265" s="38" t="n">
        <f aca="false">IFERROR(Counts!K265/Counts!J265,"")</f>
        <v>0.653061224489796</v>
      </c>
      <c r="T265" s="38" t="n">
        <f aca="false">IFERROR(Counts!I265/Counts!H265,"")</f>
        <v>0.313725490196078</v>
      </c>
      <c r="U265" s="38" t="n">
        <f aca="false">IFERROR(1-Counts!L265/Counts!K265,"")</f>
        <v>0.84375</v>
      </c>
      <c r="V265" s="39" t="n">
        <f aca="false">IFERROR(Counts!AJ265/Counts!AI265,"")</f>
        <v>71.9191489361702</v>
      </c>
      <c r="W265" s="38" t="n">
        <f aca="false">IFERROR(Counts!AK265/Counts!AI265,"")</f>
        <v>0.234042553191489</v>
      </c>
      <c r="X265" s="40" t="n">
        <f aca="false">IFERROR(Counts!O265,"")</f>
        <v>0.049</v>
      </c>
      <c r="Y265" s="36" t="n">
        <f aca="false">IFERROR(INDEX('Season Counts'!$Y$2:$Y$740,$AF265)/INDEX('Season Counts'!$X$2:$X$740,$AF265),"")</f>
        <v>0.30340243902439</v>
      </c>
      <c r="Z265" s="37" t="n">
        <f aca="false">IFERROR(J265-Y265,"")</f>
        <v>0.0860261324041812</v>
      </c>
      <c r="AA265" s="38" t="n">
        <f aca="false">IFERROR(INDEX('Season Counts'!$K$2:$K$740,$AF265)/INDEX('Season Counts'!$J$2:$J$740,$AF265),"")</f>
        <v>0.39938080495356</v>
      </c>
      <c r="AB265" s="41" t="n">
        <f aca="false">IFERROR(R265-AA265,"")</f>
        <v>-0.00354747162022706</v>
      </c>
      <c r="AC265" s="39" t="n">
        <f aca="false">IFERROR(INDEX('Season Counts'!$AG$2:$AG$740,$AF265)/INDEX('Season Counts'!$AF$2:$AF$740,$AF265),"")</f>
        <v>72.0356617647059</v>
      </c>
      <c r="AD265" s="40" t="n">
        <f aca="false">IFERROR(V265-AC265,"")</f>
        <v>-0.116512828535676</v>
      </c>
      <c r="AE265" s="4" t="str">
        <f aca="false">IF(D265&lt;Guide!$C$21,"Low PA",IF(TRIM(IF(ISNUMBER(AD265),IF(N(AD265)&lt;=-Guide!$C$24,"▼ Bat Speed  ",IF(N(AD265)&gt;=Guide!$C$24,"▲ Bat Speed  ","")),"")&amp;IF(N(Z265)&gt;=Guide!$C$22,"▲ Contact  ","")&amp;IF(N(Z265)&lt;=-Guide!$C$22,"▼ Contact  ","")&amp;IF(N(AB265)&gt;=Guide!$C$23,"▲ Chase  ","")&amp;IF(N(AB265)&lt;=-Guide!$C$23,"▼ Chase  ",""))="","Stable",TRIM(IF(ISNUMBER(AD265),IF(N(AD265)&lt;=-Guide!$C$24,"▼ Bat Speed  ",IF(N(AD265)&gt;=Guide!$C$24,"▲ Bat Speed  ","")),"")&amp;IF(N(Z265)&gt;=Guide!$C$22,"▲ Contact  ","")&amp;IF(N(Z265)&lt;=-Guide!$C$22,"▼ Contact  ","")&amp;IF(N(AB265)&gt;=Guide!$C$23,"▲ Chase  ","")&amp;IF(N(AB265)&lt;=-Guide!$C$23,"▼ Chase  ",""))))</f>
        <v>Low PA</v>
      </c>
      <c r="AF265" s="35" t="n">
        <f aca="false">MATCH(Counts!A265,'Season Counts'!$A$2:$A$740,0)</f>
        <v>66</v>
      </c>
    </row>
    <row r="266" customFormat="false" ht="15" hidden="false" customHeight="false" outlineLevel="0" collapsed="false">
      <c r="A266" s="34" t="str">
        <f aca="false">Counts!B266</f>
        <v>AZ</v>
      </c>
      <c r="B266" s="5" t="str">
        <f aca="false">Counts!C266</f>
        <v>Jorge Barrosa</v>
      </c>
      <c r="C266" s="34" t="str">
        <f aca="false">Counts!F266</f>
        <v>Mar-Apr</v>
      </c>
      <c r="D266" s="35" t="n">
        <f aca="false">IFERROR(Counts!P266,"")</f>
        <v>66</v>
      </c>
      <c r="E266" s="36" t="n">
        <f aca="false">IFERROR(Counts!R266/Counts!Q266,"")</f>
        <v>0.2</v>
      </c>
      <c r="F266" s="36" t="n">
        <f aca="false">IFERROR((Counts!R266+Counts!V266+Counts!W266)/(Counts!Q266+Counts!V266+Counts!W266+Counts!X266),"")</f>
        <v>0.25</v>
      </c>
      <c r="G266" s="36" t="n">
        <f aca="false">IFERROR((Counts!R266+Counts!S266+2*Counts!T266+3*Counts!U266)/Counts!Q266,"")</f>
        <v>0.4</v>
      </c>
      <c r="H266" s="35" t="n">
        <f aca="false">IFERROR(Counts!U266,"")</f>
        <v>1</v>
      </c>
      <c r="I266" s="36" t="n">
        <f aca="false">IFERROR(Counts!Z266/Counts!AA266,"")</f>
        <v>0.27890625</v>
      </c>
      <c r="J266" s="36" t="n">
        <f aca="false">IFERROR(Counts!AB266/Counts!AA266,"")</f>
        <v>0.211984375</v>
      </c>
      <c r="K266" s="37" t="n">
        <f aca="false">IFERROR((Counts!AB266-Counts!Z266)/Counts!AA266,"")</f>
        <v>-0.066921875</v>
      </c>
      <c r="L266" s="38" t="n">
        <f aca="false">IFERROR(Counts!Y266/Counts!P266,"")</f>
        <v>0.333333333333333</v>
      </c>
      <c r="M266" s="38" t="n">
        <f aca="false">IFERROR(Counts!V266/Counts!P266,"")</f>
        <v>0.0454545454545455</v>
      </c>
      <c r="N266" s="38" t="n">
        <f aca="false">IFERROR(Counts!AD266/Counts!AC266,"")</f>
        <v>0.075</v>
      </c>
      <c r="O266" s="38" t="n">
        <f aca="false">IFERROR(Counts!AE266/Counts!AC266,"")</f>
        <v>0.2</v>
      </c>
      <c r="P266" s="39" t="n">
        <f aca="false">IFERROR(Counts!AG266/Counts!AF266,"")</f>
        <v>77.4425</v>
      </c>
      <c r="Q266" s="38" t="n">
        <f aca="false">IFERROR(Counts!AH266/Counts!AC266,"")</f>
        <v>0.4</v>
      </c>
      <c r="R266" s="38" t="n">
        <f aca="false">IFERROR(Counts!N266/Counts!M266,"")</f>
        <v>0.328947368421053</v>
      </c>
      <c r="S266" s="38" t="n">
        <f aca="false">IFERROR(Counts!K266/Counts!J266,"")</f>
        <v>0.621212121212121</v>
      </c>
      <c r="T266" s="38" t="n">
        <f aca="false">IFERROR(Counts!I266/Counts!H266,"")</f>
        <v>0.234848484848485</v>
      </c>
      <c r="U266" s="38" t="n">
        <f aca="false">IFERROR(1-Counts!L266/Counts!K266,"")</f>
        <v>0.902439024390244</v>
      </c>
      <c r="V266" s="39" t="n">
        <f aca="false">IFERROR(Counts!AJ266/Counts!AI266,"")</f>
        <v>69.1351851851852</v>
      </c>
      <c r="W266" s="38" t="n">
        <f aca="false">IFERROR(Counts!AK266/Counts!AI266,"")</f>
        <v>0.037037037037037</v>
      </c>
      <c r="X266" s="40" t="n">
        <f aca="false">IFERROR(Counts!O266,"")</f>
        <v>-1.083</v>
      </c>
      <c r="Y266" s="36" t="n">
        <f aca="false">IFERROR(INDEX('Season Counts'!$Y$2:$Y$740,$AF266)/INDEX('Season Counts'!$X$2:$X$740,$AF266),"")</f>
        <v>0.234529801324503</v>
      </c>
      <c r="Z266" s="37" t="n">
        <f aca="false">IFERROR(J266-Y266,"")</f>
        <v>-0.0225454263245033</v>
      </c>
      <c r="AA266" s="38" t="n">
        <f aca="false">IFERROR(INDEX('Season Counts'!$K$2:$K$740,$AF266)/INDEX('Season Counts'!$J$2:$J$740,$AF266),"")</f>
        <v>0.301104972375691</v>
      </c>
      <c r="AB266" s="41" t="n">
        <f aca="false">IFERROR(R266-AA266,"")</f>
        <v>0.027842396045362</v>
      </c>
      <c r="AC266" s="39" t="n">
        <f aca="false">IFERROR(INDEX('Season Counts'!$AG$2:$AG$740,$AF266)/INDEX('Season Counts'!$AF$2:$AF$740,$AF266),"")</f>
        <v>68.8646341463415</v>
      </c>
      <c r="AD266" s="40" t="n">
        <f aca="false">IFERROR(V266-AC266,"")</f>
        <v>0.27055103884372</v>
      </c>
      <c r="AE266" s="4" t="str">
        <f aca="false">IF(D266&lt;Guide!$C$21,"Low PA",IF(TRIM(IF(ISNUMBER(AD266),IF(N(AD266)&lt;=-Guide!$C$24,"▼ Bat Speed  ",IF(N(AD266)&gt;=Guide!$C$24,"▲ Bat Speed  ","")),"")&amp;IF(N(Z266)&gt;=Guide!$C$22,"▲ Contact  ","")&amp;IF(N(Z266)&lt;=-Guide!$C$22,"▼ Contact  ","")&amp;IF(N(AB266)&gt;=Guide!$C$23,"▲ Chase  ","")&amp;IF(N(AB266)&lt;=-Guide!$C$23,"▼ Chase  ",""))="","Stable",TRIM(IF(ISNUMBER(AD266),IF(N(AD266)&lt;=-Guide!$C$24,"▼ Bat Speed  ",IF(N(AD266)&gt;=Guide!$C$24,"▲ Bat Speed  ","")),"")&amp;IF(N(Z266)&gt;=Guide!$C$22,"▲ Contact  ","")&amp;IF(N(Z266)&lt;=-Guide!$C$22,"▼ Contact  ","")&amp;IF(N(AB266)&gt;=Guide!$C$23,"▲ Chase  ","")&amp;IF(N(AB266)&lt;=-Guide!$C$23,"▼ Chase  ",""))))</f>
        <v>Stable</v>
      </c>
      <c r="AF266" s="35" t="n">
        <f aca="false">MATCH(Counts!A266,'Season Counts'!$A$2:$A$740,0)</f>
        <v>67</v>
      </c>
    </row>
    <row r="267" customFormat="false" ht="15" hidden="false" customHeight="false" outlineLevel="0" collapsed="false">
      <c r="A267" s="34" t="str">
        <f aca="false">Counts!B267</f>
        <v>AZ</v>
      </c>
      <c r="B267" s="5" t="str">
        <f aca="false">Counts!C267</f>
        <v>Jorge Barrosa</v>
      </c>
      <c r="C267" s="34" t="str">
        <f aca="false">Counts!F267</f>
        <v>May</v>
      </c>
      <c r="D267" s="35" t="n">
        <f aca="false">IFERROR(Counts!P267,"")</f>
        <v>30</v>
      </c>
      <c r="E267" s="36" t="n">
        <f aca="false">IFERROR(Counts!R267/Counts!Q267,"")</f>
        <v>0.12</v>
      </c>
      <c r="F267" s="36" t="n">
        <f aca="false">IFERROR((Counts!R267+Counts!V267+Counts!W267)/(Counts!Q267+Counts!V267+Counts!W267+Counts!X267),"")</f>
        <v>0.266666666666667</v>
      </c>
      <c r="G267" s="36" t="n">
        <f aca="false">IFERROR((Counts!R267+Counts!S267+2*Counts!T267+3*Counts!U267)/Counts!Q267,"")</f>
        <v>0.2</v>
      </c>
      <c r="H267" s="35" t="n">
        <f aca="false">IFERROR(Counts!U267,"")</f>
        <v>0</v>
      </c>
      <c r="I267" s="36" t="n">
        <f aca="false">IFERROR(Counts!Z267/Counts!AA267,"")</f>
        <v>0.23</v>
      </c>
      <c r="J267" s="36" t="n">
        <f aca="false">IFERROR(Counts!AB267/Counts!AA267,"")</f>
        <v>0.2409</v>
      </c>
      <c r="K267" s="37" t="n">
        <f aca="false">IFERROR((Counts!AB267-Counts!Z267)/Counts!AA267,"")</f>
        <v>0.0109</v>
      </c>
      <c r="L267" s="38" t="n">
        <f aca="false">IFERROR(Counts!Y267/Counts!P267,"")</f>
        <v>0.266666666666667</v>
      </c>
      <c r="M267" s="38" t="n">
        <f aca="false">IFERROR(Counts!V267/Counts!P267,"")</f>
        <v>0.166666666666667</v>
      </c>
      <c r="N267" s="38" t="n">
        <f aca="false">IFERROR(Counts!AD267/Counts!AC267,"")</f>
        <v>0.0588235294117647</v>
      </c>
      <c r="O267" s="38" t="n">
        <f aca="false">IFERROR(Counts!AE267/Counts!AC267,"")</f>
        <v>0.235294117647059</v>
      </c>
      <c r="P267" s="39" t="n">
        <f aca="false">IFERROR(Counts!AG267/Counts!AF267,"")</f>
        <v>83.7352941176471</v>
      </c>
      <c r="Q267" s="38" t="n">
        <f aca="false">IFERROR(Counts!AH267/Counts!AC267,"")</f>
        <v>0.294117647058824</v>
      </c>
      <c r="R267" s="38" t="n">
        <f aca="false">IFERROR(Counts!N267/Counts!M267,"")</f>
        <v>0.289473684210526</v>
      </c>
      <c r="S267" s="38" t="n">
        <f aca="false">IFERROR(Counts!K267/Counts!J267,"")</f>
        <v>0.524590163934426</v>
      </c>
      <c r="T267" s="38" t="n">
        <f aca="false">IFERROR(Counts!I267/Counts!H267,"")</f>
        <v>0.277777777777778</v>
      </c>
      <c r="U267" s="38" t="n">
        <f aca="false">IFERROR(1-Counts!L267/Counts!K267,"")</f>
        <v>0.75</v>
      </c>
      <c r="V267" s="39" t="n">
        <f aca="false">IFERROR(Counts!AJ267/Counts!AI267,"")</f>
        <v>68.86</v>
      </c>
      <c r="W267" s="38" t="n">
        <f aca="false">IFERROR(Counts!AK267/Counts!AI267,"")</f>
        <v>0.02</v>
      </c>
      <c r="X267" s="40" t="n">
        <f aca="false">IFERROR(Counts!O267,"")</f>
        <v>-3.03</v>
      </c>
      <c r="Y267" s="36" t="n">
        <f aca="false">IFERROR(INDEX('Season Counts'!$Y$2:$Y$740,$AF267)/INDEX('Season Counts'!$X$2:$X$740,$AF267),"")</f>
        <v>0.234529801324503</v>
      </c>
      <c r="Z267" s="37" t="n">
        <f aca="false">IFERROR(J267-Y267,"")</f>
        <v>0.00637019867549668</v>
      </c>
      <c r="AA267" s="38" t="n">
        <f aca="false">IFERROR(INDEX('Season Counts'!$K$2:$K$740,$AF267)/INDEX('Season Counts'!$J$2:$J$740,$AF267),"")</f>
        <v>0.301104972375691</v>
      </c>
      <c r="AB267" s="41" t="n">
        <f aca="false">IFERROR(R267-AA267,"")</f>
        <v>-0.0116312881651643</v>
      </c>
      <c r="AC267" s="39" t="n">
        <f aca="false">IFERROR(INDEX('Season Counts'!$AG$2:$AG$740,$AF267)/INDEX('Season Counts'!$AF$2:$AF$740,$AF267),"")</f>
        <v>68.8646341463415</v>
      </c>
      <c r="AD267" s="40" t="n">
        <f aca="false">IFERROR(V267-AC267,"")</f>
        <v>-0.00463414634147341</v>
      </c>
      <c r="AE267" s="4" t="str">
        <f aca="false">IF(D267&lt;Guide!$C$21,"Low PA",IF(TRIM(IF(ISNUMBER(AD267),IF(N(AD267)&lt;=-Guide!$C$24,"▼ Bat Speed  ",IF(N(AD267)&gt;=Guide!$C$24,"▲ Bat Speed  ","")),"")&amp;IF(N(Z267)&gt;=Guide!$C$22,"▲ Contact  ","")&amp;IF(N(Z267)&lt;=-Guide!$C$22,"▼ Contact  ","")&amp;IF(N(AB267)&gt;=Guide!$C$23,"▲ Chase  ","")&amp;IF(N(AB267)&lt;=-Guide!$C$23,"▼ Chase  ",""))="","Stable",TRIM(IF(ISNUMBER(AD267),IF(N(AD267)&lt;=-Guide!$C$24,"▼ Bat Speed  ",IF(N(AD267)&gt;=Guide!$C$24,"▲ Bat Speed  ","")),"")&amp;IF(N(Z267)&gt;=Guide!$C$22,"▲ Contact  ","")&amp;IF(N(Z267)&lt;=-Guide!$C$22,"▼ Contact  ","")&amp;IF(N(AB267)&gt;=Guide!$C$23,"▲ Chase  ","")&amp;IF(N(AB267)&lt;=-Guide!$C$23,"▼ Chase  ",""))))</f>
        <v>Low PA</v>
      </c>
      <c r="AF267" s="35" t="n">
        <f aca="false">MATCH(Counts!A267,'Season Counts'!$A$2:$A$740,0)</f>
        <v>67</v>
      </c>
    </row>
    <row r="268" customFormat="false" ht="15" hidden="false" customHeight="false" outlineLevel="0" collapsed="false">
      <c r="A268" s="34" t="str">
        <f aca="false">Counts!B268</f>
        <v>AZ</v>
      </c>
      <c r="B268" s="5" t="str">
        <f aca="false">Counts!C268</f>
        <v>Jorge Barrosa</v>
      </c>
      <c r="C268" s="34" t="str">
        <f aca="false">Counts!F268</f>
        <v>Jun</v>
      </c>
      <c r="D268" s="35" t="n">
        <f aca="false">IFERROR(Counts!P268,"")</f>
        <v>28</v>
      </c>
      <c r="E268" s="36" t="n">
        <f aca="false">IFERROR(Counts!R268/Counts!Q268,"")</f>
        <v>0.208333333333333</v>
      </c>
      <c r="F268" s="36" t="n">
        <f aca="false">IFERROR((Counts!R268+Counts!V268+Counts!W268)/(Counts!Q268+Counts!V268+Counts!W268+Counts!X268),"")</f>
        <v>0.269230769230769</v>
      </c>
      <c r="G268" s="36" t="n">
        <f aca="false">IFERROR((Counts!R268+Counts!S268+2*Counts!T268+3*Counts!U268)/Counts!Q268,"")</f>
        <v>0.375</v>
      </c>
      <c r="H268" s="35" t="n">
        <f aca="false">IFERROR(Counts!U268,"")</f>
        <v>1</v>
      </c>
      <c r="I268" s="36" t="n">
        <f aca="false">IFERROR(Counts!Z268/Counts!AA268,"")</f>
        <v>0.282692307692308</v>
      </c>
      <c r="J268" s="36" t="n">
        <f aca="false">IFERROR(Counts!AB268/Counts!AA268,"")</f>
        <v>0.182961538461538</v>
      </c>
      <c r="K268" s="37" t="n">
        <f aca="false">IFERROR((Counts!AB268-Counts!Z268)/Counts!AA268,"")</f>
        <v>-0.0997307692307692</v>
      </c>
      <c r="L268" s="38" t="n">
        <f aca="false">IFERROR(Counts!Y268/Counts!P268,"")</f>
        <v>0.178571428571429</v>
      </c>
      <c r="M268" s="38" t="n">
        <f aca="false">IFERROR(Counts!V268/Counts!P268,"")</f>
        <v>0.0714285714285714</v>
      </c>
      <c r="N268" s="38" t="n">
        <f aca="false">IFERROR(Counts!AD268/Counts!AC268,"")</f>
        <v>0.0476190476190476</v>
      </c>
      <c r="O268" s="38" t="n">
        <f aca="false">IFERROR(Counts!AE268/Counts!AC268,"")</f>
        <v>0.285714285714286</v>
      </c>
      <c r="P268" s="39" t="n">
        <f aca="false">IFERROR(Counts!AG268/Counts!AF268,"")</f>
        <v>81.6333333333333</v>
      </c>
      <c r="Q268" s="38" t="n">
        <f aca="false">IFERROR(Counts!AH268/Counts!AC268,"")</f>
        <v>0.238095238095238</v>
      </c>
      <c r="R268" s="38" t="n">
        <f aca="false">IFERROR(Counts!N268/Counts!M268,"")</f>
        <v>0.245901639344262</v>
      </c>
      <c r="S268" s="38" t="n">
        <f aca="false">IFERROR(Counts!K268/Counts!J268,"")</f>
        <v>0.584905660377359</v>
      </c>
      <c r="T268" s="38" t="n">
        <f aca="false">IFERROR(Counts!I268/Counts!H268,"")</f>
        <v>0.217391304347826</v>
      </c>
      <c r="U268" s="38" t="n">
        <f aca="false">IFERROR(1-Counts!L268/Counts!K268,"")</f>
        <v>0.870967741935484</v>
      </c>
      <c r="V268" s="39" t="n">
        <f aca="false">IFERROR(Counts!AJ268/Counts!AI268,"")</f>
        <v>69.4617647058824</v>
      </c>
      <c r="W268" s="38" t="n">
        <f aca="false">IFERROR(Counts!AK268/Counts!AI268,"")</f>
        <v>0.0588235294117647</v>
      </c>
      <c r="X268" s="40" t="n">
        <f aca="false">IFERROR(Counts!O268,"")</f>
        <v>-1.604</v>
      </c>
      <c r="Y268" s="36" t="n">
        <f aca="false">IFERROR(INDEX('Season Counts'!$Y$2:$Y$740,$AF268)/INDEX('Season Counts'!$X$2:$X$740,$AF268),"")</f>
        <v>0.234529801324503</v>
      </c>
      <c r="Z268" s="37" t="n">
        <f aca="false">IFERROR(J268-Y268,"")</f>
        <v>-0.0515682628629649</v>
      </c>
      <c r="AA268" s="38" t="n">
        <f aca="false">IFERROR(INDEX('Season Counts'!$K$2:$K$740,$AF268)/INDEX('Season Counts'!$J$2:$J$740,$AF268),"")</f>
        <v>0.301104972375691</v>
      </c>
      <c r="AB268" s="41" t="n">
        <f aca="false">IFERROR(R268-AA268,"")</f>
        <v>-0.0552033330314283</v>
      </c>
      <c r="AC268" s="39" t="n">
        <f aca="false">IFERROR(INDEX('Season Counts'!$AG$2:$AG$740,$AF268)/INDEX('Season Counts'!$AF$2:$AF$740,$AF268),"")</f>
        <v>68.8646341463415</v>
      </c>
      <c r="AD268" s="40" t="n">
        <f aca="false">IFERROR(V268-AC268,"")</f>
        <v>0.597130559540872</v>
      </c>
      <c r="AE268" s="4" t="str">
        <f aca="false">IF(D268&lt;Guide!$C$21,"Low PA",IF(TRIM(IF(ISNUMBER(AD268),IF(N(AD268)&lt;=-Guide!$C$24,"▼ Bat Speed  ",IF(N(AD268)&gt;=Guide!$C$24,"▲ Bat Speed  ","")),"")&amp;IF(N(Z268)&gt;=Guide!$C$22,"▲ Contact  ","")&amp;IF(N(Z268)&lt;=-Guide!$C$22,"▼ Contact  ","")&amp;IF(N(AB268)&gt;=Guide!$C$23,"▲ Chase  ","")&amp;IF(N(AB268)&lt;=-Guide!$C$23,"▼ Chase  ",""))="","Stable",TRIM(IF(ISNUMBER(AD268),IF(N(AD268)&lt;=-Guide!$C$24,"▼ Bat Speed  ",IF(N(AD268)&gt;=Guide!$C$24,"▲ Bat Speed  ","")),"")&amp;IF(N(Z268)&gt;=Guide!$C$22,"▲ Contact  ","")&amp;IF(N(Z268)&lt;=-Guide!$C$22,"▼ Contact  ","")&amp;IF(N(AB268)&gt;=Guide!$C$23,"▲ Chase  ","")&amp;IF(N(AB268)&lt;=-Guide!$C$23,"▼ Chase  ",""))))</f>
        <v>Low PA</v>
      </c>
      <c r="AF268" s="35" t="n">
        <f aca="false">MATCH(Counts!A268,'Season Counts'!$A$2:$A$740,0)</f>
        <v>67</v>
      </c>
    </row>
    <row r="269" customFormat="false" ht="15" hidden="false" customHeight="false" outlineLevel="0" collapsed="false">
      <c r="A269" s="34" t="str">
        <f aca="false">Counts!B269</f>
        <v>AZ</v>
      </c>
      <c r="B269" s="5" t="str">
        <f aca="false">Counts!C269</f>
        <v>Jorge Barrosa</v>
      </c>
      <c r="C269" s="34" t="str">
        <f aca="false">Counts!F269</f>
        <v>Jul</v>
      </c>
      <c r="D269" s="35" t="n">
        <f aca="false">IFERROR(Counts!P269,"")</f>
        <v>20</v>
      </c>
      <c r="E269" s="36" t="n">
        <f aca="false">IFERROR(Counts!R269/Counts!Q269,"")</f>
        <v>0.214285714285714</v>
      </c>
      <c r="F269" s="36" t="n">
        <f aca="false">IFERROR((Counts!R269+Counts!V269+Counts!W269)/(Counts!Q269+Counts!V269+Counts!W269+Counts!X269),"")</f>
        <v>0.352941176470588</v>
      </c>
      <c r="G269" s="36" t="n">
        <f aca="false">IFERROR((Counts!R269+Counts!S269+2*Counts!T269+3*Counts!U269)/Counts!Q269,"")</f>
        <v>0.285714285714286</v>
      </c>
      <c r="H269" s="35" t="n">
        <f aca="false">IFERROR(Counts!U269,"")</f>
        <v>0</v>
      </c>
      <c r="I269" s="36" t="n">
        <f aca="false">IFERROR(Counts!Z269/Counts!AA269,"")</f>
        <v>0.302941176470588</v>
      </c>
      <c r="J269" s="36" t="n">
        <f aca="false">IFERROR(Counts!AB269/Counts!AA269,"")</f>
        <v>0.277647058823529</v>
      </c>
      <c r="K269" s="37" t="n">
        <f aca="false">IFERROR((Counts!AB269-Counts!Z269)/Counts!AA269,"")</f>
        <v>-0.0252941176470589</v>
      </c>
      <c r="L269" s="38" t="n">
        <f aca="false">IFERROR(Counts!Y269/Counts!P269,"")</f>
        <v>0.15</v>
      </c>
      <c r="M269" s="38" t="n">
        <f aca="false">IFERROR(Counts!V269/Counts!P269,"")</f>
        <v>0.15</v>
      </c>
      <c r="N269" s="38" t="n">
        <f aca="false">IFERROR(Counts!AD269/Counts!AC269,"")</f>
        <v>0</v>
      </c>
      <c r="O269" s="38" t="n">
        <f aca="false">IFERROR(Counts!AE269/Counts!AC269,"")</f>
        <v>0.214285714285714</v>
      </c>
      <c r="P269" s="39" t="n">
        <f aca="false">IFERROR(Counts!AG269/Counts!AF269,"")</f>
        <v>73.6285714285714</v>
      </c>
      <c r="Q269" s="38" t="n">
        <f aca="false">IFERROR(Counts!AH269/Counts!AC269,"")</f>
        <v>0.142857142857143</v>
      </c>
      <c r="R269" s="38" t="n">
        <f aca="false">IFERROR(Counts!N269/Counts!M269,"")</f>
        <v>0.292682926829268</v>
      </c>
      <c r="S269" s="38" t="n">
        <f aca="false">IFERROR(Counts!K269/Counts!J269,"")</f>
        <v>0.648648648648649</v>
      </c>
      <c r="T269" s="38" t="n">
        <f aca="false">IFERROR(Counts!I269/Counts!H269,"")</f>
        <v>0.194444444444444</v>
      </c>
      <c r="U269" s="38" t="n">
        <f aca="false">IFERROR(1-Counts!L269/Counts!K269,"")</f>
        <v>0.875</v>
      </c>
      <c r="V269" s="39" t="n">
        <f aca="false">IFERROR(Counts!AJ269/Counts!AI269,"")</f>
        <v>68.0066666666667</v>
      </c>
      <c r="W269" s="38" t="n">
        <f aca="false">IFERROR(Counts!AK269/Counts!AI269,"")</f>
        <v>0</v>
      </c>
      <c r="X269" s="40" t="n">
        <f aca="false">IFERROR(Counts!O269,"")</f>
        <v>-0.434</v>
      </c>
      <c r="Y269" s="36" t="n">
        <f aca="false">IFERROR(INDEX('Season Counts'!$Y$2:$Y$740,$AF269)/INDEX('Season Counts'!$X$2:$X$740,$AF269),"")</f>
        <v>0.234529801324503</v>
      </c>
      <c r="Z269" s="37" t="n">
        <f aca="false">IFERROR(J269-Y269,"")</f>
        <v>0.0431172574990261</v>
      </c>
      <c r="AA269" s="38" t="n">
        <f aca="false">IFERROR(INDEX('Season Counts'!$K$2:$K$740,$AF269)/INDEX('Season Counts'!$J$2:$J$740,$AF269),"")</f>
        <v>0.301104972375691</v>
      </c>
      <c r="AB269" s="41" t="n">
        <f aca="false">IFERROR(R269-AA269,"")</f>
        <v>-0.00842204554642234</v>
      </c>
      <c r="AC269" s="39" t="n">
        <f aca="false">IFERROR(INDEX('Season Counts'!$AG$2:$AG$740,$AF269)/INDEX('Season Counts'!$AF$2:$AF$740,$AF269),"")</f>
        <v>68.8646341463415</v>
      </c>
      <c r="AD269" s="40" t="n">
        <f aca="false">IFERROR(V269-AC269,"")</f>
        <v>-0.857967479674798</v>
      </c>
      <c r="AE269" s="4" t="str">
        <f aca="false">IF(D269&lt;Guide!$C$21,"Low PA",IF(TRIM(IF(ISNUMBER(AD269),IF(N(AD269)&lt;=-Guide!$C$24,"▼ Bat Speed  ",IF(N(AD269)&gt;=Guide!$C$24,"▲ Bat Speed  ","")),"")&amp;IF(N(Z269)&gt;=Guide!$C$22,"▲ Contact  ","")&amp;IF(N(Z269)&lt;=-Guide!$C$22,"▼ Contact  ","")&amp;IF(N(AB269)&gt;=Guide!$C$23,"▲ Chase  ","")&amp;IF(N(AB269)&lt;=-Guide!$C$23,"▼ Chase  ",""))="","Stable",TRIM(IF(ISNUMBER(AD269),IF(N(AD269)&lt;=-Guide!$C$24,"▼ Bat Speed  ",IF(N(AD269)&gt;=Guide!$C$24,"▲ Bat Speed  ","")),"")&amp;IF(N(Z269)&gt;=Guide!$C$22,"▲ Contact  ","")&amp;IF(N(Z269)&lt;=-Guide!$C$22,"▼ Contact  ","")&amp;IF(N(AB269)&gt;=Guide!$C$23,"▲ Chase  ","")&amp;IF(N(AB269)&lt;=-Guide!$C$23,"▼ Chase  ",""))))</f>
        <v>Low PA</v>
      </c>
      <c r="AF269" s="35" t="n">
        <f aca="false">MATCH(Counts!A269,'Season Counts'!$A$2:$A$740,0)</f>
        <v>67</v>
      </c>
    </row>
    <row r="270" customFormat="false" ht="15" hidden="false" customHeight="false" outlineLevel="0" collapsed="false">
      <c r="A270" s="34" t="str">
        <f aca="false">Counts!B270</f>
        <v>AZ</v>
      </c>
      <c r="B270" s="5" t="str">
        <f aca="false">Counts!C270</f>
        <v>Jorge Barrosa</v>
      </c>
      <c r="C270" s="34" t="str">
        <f aca="false">Counts!F270</f>
        <v>Aug</v>
      </c>
      <c r="D270" s="35" t="n">
        <f aca="false">IFERROR(Counts!P270,"")</f>
        <v>15</v>
      </c>
      <c r="E270" s="36" t="n">
        <f aca="false">IFERROR(Counts!R270/Counts!Q270,"")</f>
        <v>0.363636363636364</v>
      </c>
      <c r="F270" s="36" t="n">
        <f aca="false">IFERROR((Counts!R270+Counts!V270+Counts!W270)/(Counts!Q270+Counts!V270+Counts!W270+Counts!X270),"")</f>
        <v>0.428571428571429</v>
      </c>
      <c r="G270" s="36" t="n">
        <f aca="false">IFERROR((Counts!R270+Counts!S270+2*Counts!T270+3*Counts!U270)/Counts!Q270,"")</f>
        <v>0.363636363636364</v>
      </c>
      <c r="H270" s="35" t="n">
        <f aca="false">IFERROR(Counts!U270,"")</f>
        <v>0</v>
      </c>
      <c r="I270" s="36" t="n">
        <f aca="false">IFERROR(Counts!Z270/Counts!AA270,"")</f>
        <v>0.357142857142857</v>
      </c>
      <c r="J270" s="36" t="n">
        <f aca="false">IFERROR(Counts!AB270/Counts!AA270,"")</f>
        <v>0.367357142857143</v>
      </c>
      <c r="K270" s="37" t="n">
        <f aca="false">IFERROR((Counts!AB270-Counts!Z270)/Counts!AA270,"")</f>
        <v>0.0102142857142857</v>
      </c>
      <c r="L270" s="38" t="n">
        <f aca="false">IFERROR(Counts!Y270/Counts!P270,"")</f>
        <v>0.266666666666667</v>
      </c>
      <c r="M270" s="38" t="n">
        <f aca="false">IFERROR(Counts!V270/Counts!P270,"")</f>
        <v>0.0666666666666667</v>
      </c>
      <c r="N270" s="38" t="n">
        <f aca="false">IFERROR(Counts!AD270/Counts!AC270,"")</f>
        <v>0</v>
      </c>
      <c r="O270" s="38" t="n">
        <f aca="false">IFERROR(Counts!AE270/Counts!AC270,"")</f>
        <v>0.444444444444444</v>
      </c>
      <c r="P270" s="39" t="n">
        <f aca="false">IFERROR(Counts!AG270/Counts!AF270,"")</f>
        <v>74.3444444444445</v>
      </c>
      <c r="Q270" s="38" t="n">
        <f aca="false">IFERROR(Counts!AH270/Counts!AC270,"")</f>
        <v>0.555555555555556</v>
      </c>
      <c r="R270" s="38" t="n">
        <f aca="false">IFERROR(Counts!N270/Counts!M270,"")</f>
        <v>0.3125</v>
      </c>
      <c r="S270" s="38" t="n">
        <f aca="false">IFERROR(Counts!K270/Counts!J270,"")</f>
        <v>0.75</v>
      </c>
      <c r="T270" s="38" t="n">
        <f aca="false">IFERROR(Counts!I270/Counts!H270,"")</f>
        <v>0.290322580645161</v>
      </c>
      <c r="U270" s="38" t="n">
        <f aca="false">IFERROR(1-Counts!L270/Counts!K270,"")</f>
        <v>0.761904761904762</v>
      </c>
      <c r="V270" s="39" t="n">
        <f aca="false">IFERROR(Counts!AJ270/Counts!AI270,"")</f>
        <v>67.8833333333333</v>
      </c>
      <c r="W270" s="38" t="n">
        <f aca="false">IFERROR(Counts!AK270/Counts!AI270,"")</f>
        <v>0</v>
      </c>
      <c r="X270" s="40" t="n">
        <f aca="false">IFERROR(Counts!O270,"")</f>
        <v>0.978</v>
      </c>
      <c r="Y270" s="36" t="n">
        <f aca="false">IFERROR(INDEX('Season Counts'!$Y$2:$Y$740,$AF270)/INDEX('Season Counts'!$X$2:$X$740,$AF270),"")</f>
        <v>0.234529801324503</v>
      </c>
      <c r="Z270" s="37" t="n">
        <f aca="false">IFERROR(J270-Y270,"")</f>
        <v>0.13282734153264</v>
      </c>
      <c r="AA270" s="38" t="n">
        <f aca="false">IFERROR(INDEX('Season Counts'!$K$2:$K$740,$AF270)/INDEX('Season Counts'!$J$2:$J$740,$AF270),"")</f>
        <v>0.301104972375691</v>
      </c>
      <c r="AB270" s="41" t="n">
        <f aca="false">IFERROR(R270-AA270,"")</f>
        <v>0.0113950276243094</v>
      </c>
      <c r="AC270" s="39" t="n">
        <f aca="false">IFERROR(INDEX('Season Counts'!$AG$2:$AG$740,$AF270)/INDEX('Season Counts'!$AF$2:$AF$740,$AF270),"")</f>
        <v>68.8646341463415</v>
      </c>
      <c r="AD270" s="40" t="n">
        <f aca="false">IFERROR(V270-AC270,"")</f>
        <v>-0.981300813008133</v>
      </c>
      <c r="AE270" s="4" t="str">
        <f aca="false">IF(D270&lt;Guide!$C$21,"Low PA",IF(TRIM(IF(ISNUMBER(AD270),IF(N(AD270)&lt;=-Guide!$C$24,"▼ Bat Speed  ",IF(N(AD270)&gt;=Guide!$C$24,"▲ Bat Speed  ","")),"")&amp;IF(N(Z270)&gt;=Guide!$C$22,"▲ Contact  ","")&amp;IF(N(Z270)&lt;=-Guide!$C$22,"▼ Contact  ","")&amp;IF(N(AB270)&gt;=Guide!$C$23,"▲ Chase  ","")&amp;IF(N(AB270)&lt;=-Guide!$C$23,"▼ Chase  ",""))="","Stable",TRIM(IF(ISNUMBER(AD270),IF(N(AD270)&lt;=-Guide!$C$24,"▼ Bat Speed  ",IF(N(AD270)&gt;=Guide!$C$24,"▲ Bat Speed  ","")),"")&amp;IF(N(Z270)&gt;=Guide!$C$22,"▲ Contact  ","")&amp;IF(N(Z270)&lt;=-Guide!$C$22,"▼ Contact  ","")&amp;IF(N(AB270)&gt;=Guide!$C$23,"▲ Chase  ","")&amp;IF(N(AB270)&lt;=-Guide!$C$23,"▼ Chase  ",""))))</f>
        <v>Low PA</v>
      </c>
      <c r="AF270" s="35" t="n">
        <f aca="false">MATCH(Counts!A270,'Season Counts'!$A$2:$A$740,0)</f>
        <v>67</v>
      </c>
    </row>
    <row r="271" customFormat="false" ht="15" hidden="false" customHeight="false" outlineLevel="0" collapsed="false">
      <c r="A271" s="34" t="str">
        <f aca="false">Counts!B271</f>
        <v>AZ</v>
      </c>
      <c r="B271" s="5" t="str">
        <f aca="false">Counts!C271</f>
        <v>Lars Nootbaar</v>
      </c>
      <c r="C271" s="34" t="str">
        <f aca="false">Counts!F271</f>
        <v>Aug</v>
      </c>
      <c r="D271" s="35" t="n">
        <f aca="false">IFERROR(Counts!P271,"")</f>
        <v>74</v>
      </c>
      <c r="E271" s="36" t="n">
        <f aca="false">IFERROR(Counts!R271/Counts!Q271,"")</f>
        <v>0.222222222222222</v>
      </c>
      <c r="F271" s="36" t="n">
        <f aca="false">IFERROR((Counts!R271+Counts!V271+Counts!W271)/(Counts!Q271+Counts!V271+Counts!W271+Counts!X271),"")</f>
        <v>0.337837837837838</v>
      </c>
      <c r="G271" s="36" t="n">
        <f aca="false">IFERROR((Counts!R271+Counts!S271+2*Counts!T271+3*Counts!U271)/Counts!Q271,"")</f>
        <v>0.428571428571429</v>
      </c>
      <c r="H271" s="35" t="n">
        <f aca="false">IFERROR(Counts!U271,"")</f>
        <v>3</v>
      </c>
      <c r="I271" s="36" t="n">
        <f aca="false">IFERROR(Counts!Z271/Counts!AA271,"")</f>
        <v>0.332876712328767</v>
      </c>
      <c r="J271" s="36" t="n">
        <f aca="false">IFERROR(Counts!AB271/Counts!AA271,"")</f>
        <v>0.370493150684932</v>
      </c>
      <c r="K271" s="37" t="n">
        <f aca="false">IFERROR((Counts!AB271-Counts!Z271)/Counts!AA271,"")</f>
        <v>0.0376164383561644</v>
      </c>
      <c r="L271" s="38" t="n">
        <f aca="false">IFERROR(Counts!Y271/Counts!P271,"")</f>
        <v>0.135135135135135</v>
      </c>
      <c r="M271" s="38" t="n">
        <f aca="false">IFERROR(Counts!V271/Counts!P271,"")</f>
        <v>0.148648648648649</v>
      </c>
      <c r="N271" s="38" t="n">
        <f aca="false">IFERROR(Counts!AD271/Counts!AC271,"")</f>
        <v>0.132075471698113</v>
      </c>
      <c r="O271" s="38" t="n">
        <f aca="false">IFERROR(Counts!AE271/Counts!AC271,"")</f>
        <v>0.452830188679245</v>
      </c>
      <c r="P271" s="39" t="n">
        <f aca="false">IFERROR(Counts!AG271/Counts!AF271,"")</f>
        <v>91.222641509434</v>
      </c>
      <c r="Q271" s="38" t="n">
        <f aca="false">IFERROR(Counts!AH271/Counts!AC271,"")</f>
        <v>0.339622641509434</v>
      </c>
      <c r="R271" s="38" t="n">
        <f aca="false">IFERROR(Counts!N271/Counts!M271,"")</f>
        <v>0.205479452054795</v>
      </c>
      <c r="S271" s="38" t="n">
        <f aca="false">IFERROR(Counts!K271/Counts!J271,"")</f>
        <v>0.582191780821918</v>
      </c>
      <c r="T271" s="38" t="n">
        <f aca="false">IFERROR(Counts!I271/Counts!H271,"")</f>
        <v>0.139130434782609</v>
      </c>
      <c r="U271" s="38" t="n">
        <f aca="false">IFERROR(1-Counts!L271/Counts!K271,"")</f>
        <v>0.894117647058824</v>
      </c>
      <c r="V271" s="39" t="n">
        <f aca="false">IFERROR(Counts!AJ271/Counts!AI271,"")</f>
        <v>73.8429906542056</v>
      </c>
      <c r="W271" s="38" t="n">
        <f aca="false">IFERROR(Counts!AK271/Counts!AI271,"")</f>
        <v>0.429906542056075</v>
      </c>
      <c r="X271" s="40" t="n">
        <f aca="false">IFERROR(Counts!O271,"")</f>
        <v>-0.739</v>
      </c>
      <c r="Y271" s="36" t="n">
        <f aca="false">IFERROR(INDEX('Season Counts'!$Y$2:$Y$740,$AF271)/INDEX('Season Counts'!$X$2:$X$740,$AF271),"")</f>
        <v>0.354162162162162</v>
      </c>
      <c r="Z271" s="37" t="n">
        <f aca="false">IFERROR(J271-Y271,"")</f>
        <v>0.0163309885227694</v>
      </c>
      <c r="AA271" s="38" t="n">
        <f aca="false">IFERROR(INDEX('Season Counts'!$K$2:$K$740,$AF271)/INDEX('Season Counts'!$J$2:$J$740,$AF271),"")</f>
        <v>0.236421725239617</v>
      </c>
      <c r="AB271" s="41" t="n">
        <f aca="false">IFERROR(R271-AA271,"")</f>
        <v>-0.0309422731848221</v>
      </c>
      <c r="AC271" s="39" t="n">
        <f aca="false">IFERROR(INDEX('Season Counts'!$AG$2:$AG$740,$AF271)/INDEX('Season Counts'!$AF$2:$AF$740,$AF271),"")</f>
        <v>73.5412556053812</v>
      </c>
      <c r="AD271" s="40" t="n">
        <f aca="false">IFERROR(V271-AC271,"")</f>
        <v>0.30173504882444</v>
      </c>
      <c r="AE271" s="4" t="str">
        <f aca="false">IF(D271&lt;Guide!$C$21,"Low PA",IF(TRIM(IF(ISNUMBER(AD271),IF(N(AD271)&lt;=-Guide!$C$24,"▼ Bat Speed  ",IF(N(AD271)&gt;=Guide!$C$24,"▲ Bat Speed  ","")),"")&amp;IF(N(Z271)&gt;=Guide!$C$22,"▲ Contact  ","")&amp;IF(N(Z271)&lt;=-Guide!$C$22,"▼ Contact  ","")&amp;IF(N(AB271)&gt;=Guide!$C$23,"▲ Chase  ","")&amp;IF(N(AB271)&lt;=-Guide!$C$23,"▼ Chase  ",""))="","Stable",TRIM(IF(ISNUMBER(AD271),IF(N(AD271)&lt;=-Guide!$C$24,"▼ Bat Speed  ",IF(N(AD271)&gt;=Guide!$C$24,"▲ Bat Speed  ","")),"")&amp;IF(N(Z271)&gt;=Guide!$C$22,"▲ Contact  ","")&amp;IF(N(Z271)&lt;=-Guide!$C$22,"▼ Contact  ","")&amp;IF(N(AB271)&gt;=Guide!$C$23,"▲ Chase  ","")&amp;IF(N(AB271)&lt;=-Guide!$C$23,"▼ Chase  ",""))))</f>
        <v>Stable</v>
      </c>
      <c r="AF271" s="35" t="n">
        <f aca="false">MATCH(Counts!A271,'Season Counts'!$A$2:$A$740,0)</f>
        <v>68</v>
      </c>
    </row>
    <row r="272" customFormat="false" ht="15" hidden="false" customHeight="false" outlineLevel="0" collapsed="false">
      <c r="A272" s="34" t="str">
        <f aca="false">Counts!B272</f>
        <v>AZ</v>
      </c>
      <c r="B272" s="5" t="str">
        <f aca="false">Counts!C272</f>
        <v>Lars Nootbaar</v>
      </c>
      <c r="C272" s="34" t="str">
        <f aca="false">Counts!F272</f>
        <v>Sep</v>
      </c>
      <c r="D272" s="35" t="n">
        <f aca="false">IFERROR(Counts!P272,"")</f>
        <v>77</v>
      </c>
      <c r="E272" s="36" t="n">
        <f aca="false">IFERROR(Counts!R272/Counts!Q272,"")</f>
        <v>0.265625</v>
      </c>
      <c r="F272" s="36" t="n">
        <f aca="false">IFERROR((Counts!R272+Counts!V272+Counts!W272)/(Counts!Q272+Counts!V272+Counts!W272+Counts!X272),"")</f>
        <v>0.368421052631579</v>
      </c>
      <c r="G272" s="36" t="n">
        <f aca="false">IFERROR((Counts!R272+Counts!S272+2*Counts!T272+3*Counts!U272)/Counts!Q272,"")</f>
        <v>0.390625</v>
      </c>
      <c r="H272" s="35" t="n">
        <f aca="false">IFERROR(Counts!U272,"")</f>
        <v>2</v>
      </c>
      <c r="I272" s="36" t="n">
        <f aca="false">IFERROR(Counts!Z272/Counts!AA272,"")</f>
        <v>0.336</v>
      </c>
      <c r="J272" s="36" t="n">
        <f aca="false">IFERROR(Counts!AB272/Counts!AA272,"")</f>
        <v>0.338266666666667</v>
      </c>
      <c r="K272" s="37" t="n">
        <f aca="false">IFERROR((Counts!AB272-Counts!Z272)/Counts!AA272,"")</f>
        <v>0.00226666666666669</v>
      </c>
      <c r="L272" s="38" t="n">
        <f aca="false">IFERROR(Counts!Y272/Counts!P272,"")</f>
        <v>0.25974025974026</v>
      </c>
      <c r="M272" s="38" t="n">
        <f aca="false">IFERROR(Counts!V272/Counts!P272,"")</f>
        <v>0.142857142857143</v>
      </c>
      <c r="N272" s="38" t="n">
        <f aca="false">IFERROR(Counts!AD272/Counts!AC272,"")</f>
        <v>0.0869565217391304</v>
      </c>
      <c r="O272" s="38" t="n">
        <f aca="false">IFERROR(Counts!AE272/Counts!AC272,"")</f>
        <v>0.5</v>
      </c>
      <c r="P272" s="39" t="n">
        <f aca="false">IFERROR(Counts!AG272/Counts!AF272,"")</f>
        <v>91.9934782608696</v>
      </c>
      <c r="Q272" s="38" t="n">
        <f aca="false">IFERROR(Counts!AH272/Counts!AC272,"")</f>
        <v>0.391304347826087</v>
      </c>
      <c r="R272" s="38" t="n">
        <f aca="false">IFERROR(Counts!N272/Counts!M272,"")</f>
        <v>0.263473053892216</v>
      </c>
      <c r="S272" s="38" t="n">
        <f aca="false">IFERROR(Counts!K272/Counts!J272,"")</f>
        <v>0.51497005988024</v>
      </c>
      <c r="T272" s="38" t="n">
        <f aca="false">IFERROR(Counts!I272/Counts!H272,"")</f>
        <v>0.184615384615385</v>
      </c>
      <c r="U272" s="38" t="n">
        <f aca="false">IFERROR(1-Counts!L272/Counts!K272,"")</f>
        <v>0.86046511627907</v>
      </c>
      <c r="V272" s="39" t="n">
        <f aca="false">IFERROR(Counts!AJ272/Counts!AI272,"")</f>
        <v>73.2629310344828</v>
      </c>
      <c r="W272" s="38" t="n">
        <f aca="false">IFERROR(Counts!AK272/Counts!AI272,"")</f>
        <v>0.301724137931035</v>
      </c>
      <c r="X272" s="40" t="n">
        <f aca="false">IFERROR(Counts!O272,"")</f>
        <v>0.104</v>
      </c>
      <c r="Y272" s="36" t="n">
        <f aca="false">IFERROR(INDEX('Season Counts'!$Y$2:$Y$740,$AF272)/INDEX('Season Counts'!$X$2:$X$740,$AF272),"")</f>
        <v>0.354162162162162</v>
      </c>
      <c r="Z272" s="37" t="n">
        <f aca="false">IFERROR(J272-Y272,"")</f>
        <v>-0.0158954954954955</v>
      </c>
      <c r="AA272" s="38" t="n">
        <f aca="false">IFERROR(INDEX('Season Counts'!$K$2:$K$740,$AF272)/INDEX('Season Counts'!$J$2:$J$740,$AF272),"")</f>
        <v>0.236421725239617</v>
      </c>
      <c r="AB272" s="41" t="n">
        <f aca="false">IFERROR(R272-AA272,"")</f>
        <v>0.027051328652599</v>
      </c>
      <c r="AC272" s="39" t="n">
        <f aca="false">IFERROR(INDEX('Season Counts'!$AG$2:$AG$740,$AF272)/INDEX('Season Counts'!$AF$2:$AF$740,$AF272),"")</f>
        <v>73.5412556053812</v>
      </c>
      <c r="AD272" s="40" t="n">
        <f aca="false">IFERROR(V272-AC272,"")</f>
        <v>-0.278324570898405</v>
      </c>
      <c r="AE272" s="4" t="str">
        <f aca="false">IF(D272&lt;Guide!$C$21,"Low PA",IF(TRIM(IF(ISNUMBER(AD272),IF(N(AD272)&lt;=-Guide!$C$24,"▼ Bat Speed  ",IF(N(AD272)&gt;=Guide!$C$24,"▲ Bat Speed  ","")),"")&amp;IF(N(Z272)&gt;=Guide!$C$22,"▲ Contact  ","")&amp;IF(N(Z272)&lt;=-Guide!$C$22,"▼ Contact  ","")&amp;IF(N(AB272)&gt;=Guide!$C$23,"▲ Chase  ","")&amp;IF(N(AB272)&lt;=-Guide!$C$23,"▼ Chase  ",""))="","Stable",TRIM(IF(ISNUMBER(AD272),IF(N(AD272)&lt;=-Guide!$C$24,"▼ Bat Speed  ",IF(N(AD272)&gt;=Guide!$C$24,"▲ Bat Speed  ","")),"")&amp;IF(N(Z272)&gt;=Guide!$C$22,"▲ Contact  ","")&amp;IF(N(Z272)&lt;=-Guide!$C$22,"▼ Contact  ","")&amp;IF(N(AB272)&gt;=Guide!$C$23,"▲ Chase  ","")&amp;IF(N(AB272)&lt;=-Guide!$C$23,"▼ Chase  ",""))))</f>
        <v>Stable</v>
      </c>
      <c r="AF272" s="35" t="n">
        <f aca="false">MATCH(Counts!A272,'Season Counts'!$A$2:$A$740,0)</f>
        <v>68</v>
      </c>
    </row>
    <row r="273" customFormat="false" ht="15" hidden="false" customHeight="false" outlineLevel="0" collapsed="false">
      <c r="A273" s="34" t="str">
        <f aca="false">Counts!B273</f>
        <v>AZ</v>
      </c>
      <c r="B273" s="5" t="str">
        <f aca="false">Counts!C273</f>
        <v>Max Kepler</v>
      </c>
      <c r="C273" s="34" t="str">
        <f aca="false">Counts!F273</f>
        <v>Jun</v>
      </c>
      <c r="D273" s="35" t="n">
        <f aca="false">IFERROR(Counts!P273,"")</f>
        <v>13</v>
      </c>
      <c r="E273" s="36" t="n">
        <f aca="false">IFERROR(Counts!R273/Counts!Q273,"")</f>
        <v>0.153846153846154</v>
      </c>
      <c r="F273" s="36" t="n">
        <f aca="false">IFERROR((Counts!R273+Counts!V273+Counts!W273)/(Counts!Q273+Counts!V273+Counts!W273+Counts!X273),"")</f>
        <v>0.153846153846154</v>
      </c>
      <c r="G273" s="36" t="n">
        <f aca="false">IFERROR((Counts!R273+Counts!S273+2*Counts!T273+3*Counts!U273)/Counts!Q273,"")</f>
        <v>0.230769230769231</v>
      </c>
      <c r="H273" s="35" t="n">
        <f aca="false">IFERROR(Counts!U273,"")</f>
        <v>0</v>
      </c>
      <c r="I273" s="36" t="n">
        <f aca="false">IFERROR(Counts!Z273/Counts!AA273,"")</f>
        <v>0.165384615384615</v>
      </c>
      <c r="J273" s="36" t="n">
        <f aca="false">IFERROR(Counts!AB273/Counts!AA273,"")</f>
        <v>0.287230769230769</v>
      </c>
      <c r="K273" s="37" t="n">
        <f aca="false">IFERROR((Counts!AB273-Counts!Z273)/Counts!AA273,"")</f>
        <v>0.121846153846154</v>
      </c>
      <c r="L273" s="38" t="n">
        <f aca="false">IFERROR(Counts!Y273/Counts!P273,"")</f>
        <v>0.153846153846154</v>
      </c>
      <c r="M273" s="38" t="n">
        <f aca="false">IFERROR(Counts!V273/Counts!P273,"")</f>
        <v>0</v>
      </c>
      <c r="N273" s="38" t="n">
        <f aca="false">IFERROR(Counts!AD273/Counts!AC273,"")</f>
        <v>0.0909090909090909</v>
      </c>
      <c r="O273" s="38" t="n">
        <f aca="false">IFERROR(Counts!AE273/Counts!AC273,"")</f>
        <v>0.454545454545455</v>
      </c>
      <c r="P273" s="39" t="n">
        <f aca="false">IFERROR(Counts!AG273/Counts!AF273,"")</f>
        <v>84.8909090909091</v>
      </c>
      <c r="Q273" s="38" t="n">
        <f aca="false">IFERROR(Counts!AH273/Counts!AC273,"")</f>
        <v>0.545454545454545</v>
      </c>
      <c r="R273" s="38" t="n">
        <f aca="false">IFERROR(Counts!N273/Counts!M273,"")</f>
        <v>0.52</v>
      </c>
      <c r="S273" s="38" t="n">
        <f aca="false">IFERROR(Counts!K273/Counts!J273,"")</f>
        <v>0.652173913043478</v>
      </c>
      <c r="T273" s="38" t="n">
        <f aca="false">IFERROR(Counts!I273/Counts!H273,"")</f>
        <v>0.178571428571429</v>
      </c>
      <c r="U273" s="38" t="n">
        <f aca="false">IFERROR(1-Counts!L273/Counts!K273,"")</f>
        <v>0.933333333333333</v>
      </c>
      <c r="V273" s="39" t="n">
        <f aca="false">IFERROR(Counts!AJ273/Counts!AI273,"")</f>
        <v>70.2136363636364</v>
      </c>
      <c r="W273" s="38" t="n">
        <f aca="false">IFERROR(Counts!AK273/Counts!AI273,"")</f>
        <v>0.0909090909090909</v>
      </c>
      <c r="X273" s="40" t="n">
        <f aca="false">IFERROR(Counts!O273,"")</f>
        <v>-1.892</v>
      </c>
      <c r="Y273" s="36" t="n">
        <f aca="false">IFERROR(INDEX('Season Counts'!$Y$2:$Y$740,$AF273)/INDEX('Season Counts'!$X$2:$X$740,$AF273),"")</f>
        <v>0.269895833333333</v>
      </c>
      <c r="Z273" s="37" t="n">
        <f aca="false">IFERROR(J273-Y273,"")</f>
        <v>0.0173349358974359</v>
      </c>
      <c r="AA273" s="38" t="n">
        <f aca="false">IFERROR(INDEX('Season Counts'!$K$2:$K$740,$AF273)/INDEX('Season Counts'!$J$2:$J$740,$AF273),"")</f>
        <v>0.373239436619718</v>
      </c>
      <c r="AB273" s="41" t="n">
        <f aca="false">IFERROR(R273-AA273,"")</f>
        <v>0.146760563380282</v>
      </c>
      <c r="AC273" s="39" t="n">
        <f aca="false">IFERROR(INDEX('Season Counts'!$AG$2:$AG$740,$AF273)/INDEX('Season Counts'!$AF$2:$AF$740,$AF273),"")</f>
        <v>71.7060483870968</v>
      </c>
      <c r="AD273" s="40" t="n">
        <f aca="false">IFERROR(V273-AC273,"")</f>
        <v>-1.4924120234604</v>
      </c>
      <c r="AE273" s="4" t="str">
        <f aca="false">IF(D273&lt;Guide!$C$21,"Low PA",IF(TRIM(IF(ISNUMBER(AD273),IF(N(AD273)&lt;=-Guide!$C$24,"▼ Bat Speed  ",IF(N(AD273)&gt;=Guide!$C$24,"▲ Bat Speed  ","")),"")&amp;IF(N(Z273)&gt;=Guide!$C$22,"▲ Contact  ","")&amp;IF(N(Z273)&lt;=-Guide!$C$22,"▼ Contact  ","")&amp;IF(N(AB273)&gt;=Guide!$C$23,"▲ Chase  ","")&amp;IF(N(AB273)&lt;=-Guide!$C$23,"▼ Chase  ",""))="","Stable",TRIM(IF(ISNUMBER(AD273),IF(N(AD273)&lt;=-Guide!$C$24,"▼ Bat Speed  ",IF(N(AD273)&gt;=Guide!$C$24,"▲ Bat Speed  ","")),"")&amp;IF(N(Z273)&gt;=Guide!$C$22,"▲ Contact  ","")&amp;IF(N(Z273)&lt;=-Guide!$C$22,"▼ Contact  ","")&amp;IF(N(AB273)&gt;=Guide!$C$23,"▲ Chase  ","")&amp;IF(N(AB273)&lt;=-Guide!$C$23,"▼ Chase  ",""))))</f>
        <v>Low PA</v>
      </c>
      <c r="AF273" s="35" t="n">
        <f aca="false">MATCH(Counts!A273,'Season Counts'!$A$2:$A$740,0)</f>
        <v>69</v>
      </c>
    </row>
    <row r="274" customFormat="false" ht="15" hidden="false" customHeight="false" outlineLevel="0" collapsed="false">
      <c r="A274" s="34" t="str">
        <f aca="false">Counts!B274</f>
        <v>AZ</v>
      </c>
      <c r="B274" s="5" t="str">
        <f aca="false">Counts!C274</f>
        <v>Max Kepler</v>
      </c>
      <c r="C274" s="34" t="str">
        <f aca="false">Counts!F274</f>
        <v>Jul</v>
      </c>
      <c r="D274" s="35" t="n">
        <f aca="false">IFERROR(Counts!P274,"")</f>
        <v>76</v>
      </c>
      <c r="E274" s="36" t="n">
        <f aca="false">IFERROR(Counts!R274/Counts!Q274,"")</f>
        <v>0.253731343283582</v>
      </c>
      <c r="F274" s="36" t="n">
        <f aca="false">IFERROR((Counts!R274+Counts!V274+Counts!W274)/(Counts!Q274+Counts!V274+Counts!W274+Counts!X274),"")</f>
        <v>0.315789473684211</v>
      </c>
      <c r="G274" s="36" t="n">
        <f aca="false">IFERROR((Counts!R274+Counts!S274+2*Counts!T274+3*Counts!U274)/Counts!Q274,"")</f>
        <v>0.417910447761194</v>
      </c>
      <c r="H274" s="35" t="n">
        <f aca="false">IFERROR(Counts!U274,"")</f>
        <v>2</v>
      </c>
      <c r="I274" s="36" t="n">
        <f aca="false">IFERROR(Counts!Z274/Counts!AA274,"")</f>
        <v>0.312666666666667</v>
      </c>
      <c r="J274" s="36" t="n">
        <f aca="false">IFERROR(Counts!AB274/Counts!AA274,"")</f>
        <v>0.302586666666667</v>
      </c>
      <c r="K274" s="37" t="n">
        <f aca="false">IFERROR((Counts!AB274-Counts!Z274)/Counts!AA274,"")</f>
        <v>-0.01008</v>
      </c>
      <c r="L274" s="38" t="n">
        <f aca="false">IFERROR(Counts!Y274/Counts!P274,"")</f>
        <v>0.197368421052632</v>
      </c>
      <c r="M274" s="38" t="n">
        <f aca="false">IFERROR(Counts!V274/Counts!P274,"")</f>
        <v>0.0921052631578947</v>
      </c>
      <c r="N274" s="38" t="n">
        <f aca="false">IFERROR(Counts!AD274/Counts!AC274,"")</f>
        <v>0.0925925925925926</v>
      </c>
      <c r="O274" s="38" t="n">
        <f aca="false">IFERROR(Counts!AE274/Counts!AC274,"")</f>
        <v>0.481481481481481</v>
      </c>
      <c r="P274" s="39" t="n">
        <f aca="false">IFERROR(Counts!AG274/Counts!AF274,"")</f>
        <v>89.3018518518519</v>
      </c>
      <c r="Q274" s="38" t="n">
        <f aca="false">IFERROR(Counts!AH274/Counts!AC274,"")</f>
        <v>0.444444444444444</v>
      </c>
      <c r="R274" s="38" t="n">
        <f aca="false">IFERROR(Counts!N274/Counts!M274,"")</f>
        <v>0.366666666666667</v>
      </c>
      <c r="S274" s="38" t="n">
        <f aca="false">IFERROR(Counts!K274/Counts!J274,"")</f>
        <v>0.709677419354839</v>
      </c>
      <c r="T274" s="38" t="n">
        <f aca="false">IFERROR(Counts!I274/Counts!H274,"")</f>
        <v>0.202797202797203</v>
      </c>
      <c r="U274" s="38" t="n">
        <f aca="false">IFERROR(1-Counts!L274/Counts!K274,"")</f>
        <v>0.909090909090909</v>
      </c>
      <c r="V274" s="39" t="n">
        <f aca="false">IFERROR(Counts!AJ274/Counts!AI274,"")</f>
        <v>71.8314516129032</v>
      </c>
      <c r="W274" s="38" t="n">
        <f aca="false">IFERROR(Counts!AK274/Counts!AI274,"")</f>
        <v>0.209677419354839</v>
      </c>
      <c r="X274" s="40" t="n">
        <f aca="false">IFERROR(Counts!O274,"")</f>
        <v>-0.433</v>
      </c>
      <c r="Y274" s="36" t="n">
        <f aca="false">IFERROR(INDEX('Season Counts'!$Y$2:$Y$740,$AF274)/INDEX('Season Counts'!$X$2:$X$740,$AF274),"")</f>
        <v>0.269895833333333</v>
      </c>
      <c r="Z274" s="37" t="n">
        <f aca="false">IFERROR(J274-Y274,"")</f>
        <v>0.0326908333333333</v>
      </c>
      <c r="AA274" s="38" t="n">
        <f aca="false">IFERROR(INDEX('Season Counts'!$K$2:$K$740,$AF274)/INDEX('Season Counts'!$J$2:$J$740,$AF274),"")</f>
        <v>0.373239436619718</v>
      </c>
      <c r="AB274" s="41" t="n">
        <f aca="false">IFERROR(R274-AA274,"")</f>
        <v>-0.00657276995305167</v>
      </c>
      <c r="AC274" s="39" t="n">
        <f aca="false">IFERROR(INDEX('Season Counts'!$AG$2:$AG$740,$AF274)/INDEX('Season Counts'!$AF$2:$AF$740,$AF274),"")</f>
        <v>71.7060483870968</v>
      </c>
      <c r="AD274" s="40" t="n">
        <f aca="false">IFERROR(V274-AC274,"")</f>
        <v>0.125403225806451</v>
      </c>
      <c r="AE274" s="4" t="str">
        <f aca="false">IF(D274&lt;Guide!$C$21,"Low PA",IF(TRIM(IF(ISNUMBER(AD274),IF(N(AD274)&lt;=-Guide!$C$24,"▼ Bat Speed  ",IF(N(AD274)&gt;=Guide!$C$24,"▲ Bat Speed  ","")),"")&amp;IF(N(Z274)&gt;=Guide!$C$22,"▲ Contact  ","")&amp;IF(N(Z274)&lt;=-Guide!$C$22,"▼ Contact  ","")&amp;IF(N(AB274)&gt;=Guide!$C$23,"▲ Chase  ","")&amp;IF(N(AB274)&lt;=-Guide!$C$23,"▼ Chase  ",""))="","Stable",TRIM(IF(ISNUMBER(AD274),IF(N(AD274)&lt;=-Guide!$C$24,"▼ Bat Speed  ",IF(N(AD274)&gt;=Guide!$C$24,"▲ Bat Speed  ","")),"")&amp;IF(N(Z274)&gt;=Guide!$C$22,"▲ Contact  ","")&amp;IF(N(Z274)&lt;=-Guide!$C$22,"▼ Contact  ","")&amp;IF(N(AB274)&gt;=Guide!$C$23,"▲ Chase  ","")&amp;IF(N(AB274)&lt;=-Guide!$C$23,"▼ Chase  ",""))))</f>
        <v>Stable</v>
      </c>
      <c r="AF274" s="35" t="n">
        <f aca="false">MATCH(Counts!A274,'Season Counts'!$A$2:$A$740,0)</f>
        <v>69</v>
      </c>
    </row>
    <row r="275" customFormat="false" ht="15" hidden="false" customHeight="false" outlineLevel="0" collapsed="false">
      <c r="A275" s="34" t="str">
        <f aca="false">Counts!B275</f>
        <v>AZ</v>
      </c>
      <c r="B275" s="5" t="str">
        <f aca="false">Counts!C275</f>
        <v>Max Kepler</v>
      </c>
      <c r="C275" s="34" t="str">
        <f aca="false">Counts!F275</f>
        <v>Aug</v>
      </c>
      <c r="D275" s="35" t="n">
        <f aca="false">IFERROR(Counts!P275,"")</f>
        <v>50</v>
      </c>
      <c r="E275" s="36" t="n">
        <f aca="false">IFERROR(Counts!R275/Counts!Q275,"")</f>
        <v>0.173913043478261</v>
      </c>
      <c r="F275" s="36" t="n">
        <f aca="false">IFERROR((Counts!R275+Counts!V275+Counts!W275)/(Counts!Q275+Counts!V275+Counts!W275+Counts!X275),"")</f>
        <v>0.24</v>
      </c>
      <c r="G275" s="36" t="n">
        <f aca="false">IFERROR((Counts!R275+Counts!S275+2*Counts!T275+3*Counts!U275)/Counts!Q275,"")</f>
        <v>0.195652173913044</v>
      </c>
      <c r="H275" s="35" t="n">
        <f aca="false">IFERROR(Counts!U275,"")</f>
        <v>0</v>
      </c>
      <c r="I275" s="36" t="n">
        <f aca="false">IFERROR(Counts!Z275/Counts!AA275,"")</f>
        <v>0.207</v>
      </c>
      <c r="J275" s="36" t="n">
        <f aca="false">IFERROR(Counts!AB275/Counts!AA275,"")</f>
        <v>0.23538</v>
      </c>
      <c r="K275" s="37" t="n">
        <f aca="false">IFERROR((Counts!AB275-Counts!Z275)/Counts!AA275,"")</f>
        <v>0.02838</v>
      </c>
      <c r="L275" s="38" t="n">
        <f aca="false">IFERROR(Counts!Y275/Counts!P275,"")</f>
        <v>0.26</v>
      </c>
      <c r="M275" s="38" t="n">
        <f aca="false">IFERROR(Counts!V275/Counts!P275,"")</f>
        <v>0.08</v>
      </c>
      <c r="N275" s="38" t="n">
        <f aca="false">IFERROR(Counts!AD275/Counts!AC275,"")</f>
        <v>0.0606060606060606</v>
      </c>
      <c r="O275" s="38" t="n">
        <f aca="false">IFERROR(Counts!AE275/Counts!AC275,"")</f>
        <v>0.272727272727273</v>
      </c>
      <c r="P275" s="39" t="n">
        <f aca="false">IFERROR(Counts!AG275/Counts!AF275,"")</f>
        <v>88.3515151515151</v>
      </c>
      <c r="Q275" s="38" t="n">
        <f aca="false">IFERROR(Counts!AH275/Counts!AC275,"")</f>
        <v>0.181818181818182</v>
      </c>
      <c r="R275" s="38" t="n">
        <f aca="false">IFERROR(Counts!N275/Counts!M275,"")</f>
        <v>0.34375</v>
      </c>
      <c r="S275" s="38" t="n">
        <f aca="false">IFERROR(Counts!K275/Counts!J275,"")</f>
        <v>0.712765957446809</v>
      </c>
      <c r="T275" s="38" t="n">
        <f aca="false">IFERROR(Counts!I275/Counts!H275,"")</f>
        <v>0.28</v>
      </c>
      <c r="U275" s="38" t="n">
        <f aca="false">IFERROR(1-Counts!L275/Counts!K275,"")</f>
        <v>0.82089552238806</v>
      </c>
      <c r="V275" s="39" t="n">
        <f aca="false">IFERROR(Counts!AJ275/Counts!AI275,"")</f>
        <v>71.8296703296703</v>
      </c>
      <c r="W275" s="38" t="n">
        <f aca="false">IFERROR(Counts!AK275/Counts!AI275,"")</f>
        <v>0.120879120879121</v>
      </c>
      <c r="X275" s="40" t="n">
        <f aca="false">IFERROR(Counts!O275,"")</f>
        <v>-4.934</v>
      </c>
      <c r="Y275" s="36" t="n">
        <f aca="false">IFERROR(INDEX('Season Counts'!$Y$2:$Y$740,$AF275)/INDEX('Season Counts'!$X$2:$X$740,$AF275),"")</f>
        <v>0.269895833333333</v>
      </c>
      <c r="Z275" s="37" t="n">
        <f aca="false">IFERROR(J275-Y275,"")</f>
        <v>-0.0345158333333333</v>
      </c>
      <c r="AA275" s="38" t="n">
        <f aca="false">IFERROR(INDEX('Season Counts'!$K$2:$K$740,$AF275)/INDEX('Season Counts'!$J$2:$J$740,$AF275),"")</f>
        <v>0.373239436619718</v>
      </c>
      <c r="AB275" s="41" t="n">
        <f aca="false">IFERROR(R275-AA275,"")</f>
        <v>-0.0294894366197183</v>
      </c>
      <c r="AC275" s="39" t="n">
        <f aca="false">IFERROR(INDEX('Season Counts'!$AG$2:$AG$740,$AF275)/INDEX('Season Counts'!$AF$2:$AF$740,$AF275),"")</f>
        <v>71.7060483870968</v>
      </c>
      <c r="AD275" s="40" t="n">
        <f aca="false">IFERROR(V275-AC275,"")</f>
        <v>0.123621942573564</v>
      </c>
      <c r="AE275" s="4" t="str">
        <f aca="false">IF(D275&lt;Guide!$C$21,"Low PA",IF(TRIM(IF(ISNUMBER(AD275),IF(N(AD275)&lt;=-Guide!$C$24,"▼ Bat Speed  ",IF(N(AD275)&gt;=Guide!$C$24,"▲ Bat Speed  ","")),"")&amp;IF(N(Z275)&gt;=Guide!$C$22,"▲ Contact  ","")&amp;IF(N(Z275)&lt;=-Guide!$C$22,"▼ Contact  ","")&amp;IF(N(AB275)&gt;=Guide!$C$23,"▲ Chase  ","")&amp;IF(N(AB275)&lt;=-Guide!$C$23,"▼ Chase  ",""))="","Stable",TRIM(IF(ISNUMBER(AD275),IF(N(AD275)&lt;=-Guide!$C$24,"▼ Bat Speed  ",IF(N(AD275)&gt;=Guide!$C$24,"▲ Bat Speed  ","")),"")&amp;IF(N(Z275)&gt;=Guide!$C$22,"▲ Contact  ","")&amp;IF(N(Z275)&lt;=-Guide!$C$22,"▼ Contact  ","")&amp;IF(N(AB275)&gt;=Guide!$C$23,"▲ Chase  ","")&amp;IF(N(AB275)&lt;=-Guide!$C$23,"▼ Chase  ",""))))</f>
        <v>Stable</v>
      </c>
      <c r="AF275" s="35" t="n">
        <f aca="false">MATCH(Counts!A275,'Season Counts'!$A$2:$A$740,0)</f>
        <v>69</v>
      </c>
    </row>
    <row r="276" customFormat="false" ht="15" hidden="false" customHeight="false" outlineLevel="0" collapsed="false">
      <c r="A276" s="34" t="str">
        <f aca="false">Counts!B276</f>
        <v>AZ</v>
      </c>
      <c r="B276" s="5" t="str">
        <f aca="false">Counts!C276</f>
        <v>Max Kepler</v>
      </c>
      <c r="C276" s="34" t="str">
        <f aca="false">Counts!F276</f>
        <v>Sep</v>
      </c>
      <c r="D276" s="35" t="n">
        <f aca="false">IFERROR(Counts!P276,"")</f>
        <v>6</v>
      </c>
      <c r="E276" s="36" t="n">
        <f aca="false">IFERROR(Counts!R276/Counts!Q276,"")</f>
        <v>0</v>
      </c>
      <c r="F276" s="36" t="n">
        <f aca="false">IFERROR((Counts!R276+Counts!V276+Counts!W276)/(Counts!Q276+Counts!V276+Counts!W276+Counts!X276),"")</f>
        <v>0</v>
      </c>
      <c r="G276" s="36" t="n">
        <f aca="false">IFERROR((Counts!R276+Counts!S276+2*Counts!T276+3*Counts!U276)/Counts!Q276,"")</f>
        <v>0</v>
      </c>
      <c r="H276" s="35" t="n">
        <f aca="false">IFERROR(Counts!U276,"")</f>
        <v>0</v>
      </c>
      <c r="I276" s="36" t="n">
        <f aca="false">IFERROR(Counts!Z276/Counts!AA276,"")</f>
        <v>0</v>
      </c>
      <c r="J276" s="36" t="n">
        <f aca="false">IFERROR(Counts!AB276/Counts!AA276,"")</f>
        <v>0.111333333333333</v>
      </c>
      <c r="K276" s="37" t="n">
        <f aca="false">IFERROR((Counts!AB276-Counts!Z276)/Counts!AA276,"")</f>
        <v>0.111333333333333</v>
      </c>
      <c r="L276" s="38" t="n">
        <f aca="false">IFERROR(Counts!Y276/Counts!P276,"")</f>
        <v>0.333333333333333</v>
      </c>
      <c r="M276" s="38" t="n">
        <f aca="false">IFERROR(Counts!V276/Counts!P276,"")</f>
        <v>0</v>
      </c>
      <c r="N276" s="38" t="n">
        <f aca="false">IFERROR(Counts!AD276/Counts!AC276,"")</f>
        <v>0</v>
      </c>
      <c r="O276" s="38" t="n">
        <f aca="false">IFERROR(Counts!AE276/Counts!AC276,"")</f>
        <v>0</v>
      </c>
      <c r="P276" s="39" t="n">
        <f aca="false">IFERROR(Counts!AG276/Counts!AF276,"")</f>
        <v>79.25</v>
      </c>
      <c r="Q276" s="38" t="n">
        <f aca="false">IFERROR(Counts!AH276/Counts!AC276,"")</f>
        <v>0</v>
      </c>
      <c r="R276" s="38" t="n">
        <f aca="false">IFERROR(Counts!N276/Counts!M276,"")</f>
        <v>0.384615384615385</v>
      </c>
      <c r="S276" s="38" t="n">
        <f aca="false">IFERROR(Counts!K276/Counts!J276,"")</f>
        <v>0.857142857142857</v>
      </c>
      <c r="T276" s="38" t="n">
        <f aca="false">IFERROR(Counts!I276/Counts!H276,"")</f>
        <v>0.454545454545455</v>
      </c>
      <c r="U276" s="38" t="n">
        <f aca="false">IFERROR(1-Counts!L276/Counts!K276,"")</f>
        <v>0.5</v>
      </c>
      <c r="V276" s="39" t="n">
        <f aca="false">IFERROR(Counts!AJ276/Counts!AI276,"")</f>
        <v>72.2545454545455</v>
      </c>
      <c r="W276" s="38" t="n">
        <f aca="false">IFERROR(Counts!AK276/Counts!AI276,"")</f>
        <v>0.272727272727273</v>
      </c>
      <c r="X276" s="40" t="n">
        <f aca="false">IFERROR(Counts!O276,"")</f>
        <v>-1.547</v>
      </c>
      <c r="Y276" s="36" t="n">
        <f aca="false">IFERROR(INDEX('Season Counts'!$Y$2:$Y$740,$AF276)/INDEX('Season Counts'!$X$2:$X$740,$AF276),"")</f>
        <v>0.269895833333333</v>
      </c>
      <c r="Z276" s="37" t="n">
        <f aca="false">IFERROR(J276-Y276,"")</f>
        <v>-0.1585625</v>
      </c>
      <c r="AA276" s="38" t="n">
        <f aca="false">IFERROR(INDEX('Season Counts'!$K$2:$K$740,$AF276)/INDEX('Season Counts'!$J$2:$J$740,$AF276),"")</f>
        <v>0.373239436619718</v>
      </c>
      <c r="AB276" s="41" t="n">
        <f aca="false">IFERROR(R276-AA276,"")</f>
        <v>0.0113759479956663</v>
      </c>
      <c r="AC276" s="39" t="n">
        <f aca="false">IFERROR(INDEX('Season Counts'!$AG$2:$AG$740,$AF276)/INDEX('Season Counts'!$AF$2:$AF$740,$AF276),"")</f>
        <v>71.7060483870968</v>
      </c>
      <c r="AD276" s="40" t="n">
        <f aca="false">IFERROR(V276-AC276,"")</f>
        <v>0.548497067448679</v>
      </c>
      <c r="AE276" s="4" t="str">
        <f aca="false">IF(D276&lt;Guide!$C$21,"Low PA",IF(TRIM(IF(ISNUMBER(AD276),IF(N(AD276)&lt;=-Guide!$C$24,"▼ Bat Speed  ",IF(N(AD276)&gt;=Guide!$C$24,"▲ Bat Speed  ","")),"")&amp;IF(N(Z276)&gt;=Guide!$C$22,"▲ Contact  ","")&amp;IF(N(Z276)&lt;=-Guide!$C$22,"▼ Contact  ","")&amp;IF(N(AB276)&gt;=Guide!$C$23,"▲ Chase  ","")&amp;IF(N(AB276)&lt;=-Guide!$C$23,"▼ Chase  ",""))="","Stable",TRIM(IF(ISNUMBER(AD276),IF(N(AD276)&lt;=-Guide!$C$24,"▼ Bat Speed  ",IF(N(AD276)&gt;=Guide!$C$24,"▲ Bat Speed  ","")),"")&amp;IF(N(Z276)&gt;=Guide!$C$22,"▲ Contact  ","")&amp;IF(N(Z276)&lt;=-Guide!$C$22,"▼ Contact  ","")&amp;IF(N(AB276)&gt;=Guide!$C$23,"▲ Chase  ","")&amp;IF(N(AB276)&lt;=-Guide!$C$23,"▼ Chase  ",""))))</f>
        <v>Low PA</v>
      </c>
      <c r="AF276" s="35" t="n">
        <f aca="false">MATCH(Counts!A276,'Season Counts'!$A$2:$A$740,0)</f>
        <v>69</v>
      </c>
    </row>
    <row r="277" customFormat="false" ht="15" hidden="false" customHeight="false" outlineLevel="0" collapsed="false">
      <c r="A277" s="34" t="str">
        <f aca="false">Counts!B277</f>
        <v>AZ</v>
      </c>
      <c r="B277" s="5" t="str">
        <f aca="false">Counts!C277</f>
        <v>Tommy Troy</v>
      </c>
      <c r="C277" s="34" t="str">
        <f aca="false">Counts!F277</f>
        <v>May</v>
      </c>
      <c r="D277" s="35" t="n">
        <f aca="false">IFERROR(Counts!P277,"")</f>
        <v>22</v>
      </c>
      <c r="E277" s="36" t="n">
        <f aca="false">IFERROR(Counts!R277/Counts!Q277,"")</f>
        <v>0.263157894736842</v>
      </c>
      <c r="F277" s="36" t="n">
        <f aca="false">IFERROR((Counts!R277+Counts!V277+Counts!W277)/(Counts!Q277+Counts!V277+Counts!W277+Counts!X277),"")</f>
        <v>0.363636363636364</v>
      </c>
      <c r="G277" s="36" t="n">
        <f aca="false">IFERROR((Counts!R277+Counts!S277+2*Counts!T277+3*Counts!U277)/Counts!Q277,"")</f>
        <v>0.368421052631579</v>
      </c>
      <c r="H277" s="35" t="n">
        <f aca="false">IFERROR(Counts!U277,"")</f>
        <v>0</v>
      </c>
      <c r="I277" s="36" t="n">
        <f aca="false">IFERROR(Counts!Z277/Counts!AA277,"")</f>
        <v>0.331818181818182</v>
      </c>
      <c r="J277" s="36" t="n">
        <f aca="false">IFERROR(Counts!AB277/Counts!AA277,"")</f>
        <v>0.315363636363636</v>
      </c>
      <c r="K277" s="37" t="n">
        <f aca="false">IFERROR((Counts!AB277-Counts!Z277)/Counts!AA277,"")</f>
        <v>-0.0164545454545455</v>
      </c>
      <c r="L277" s="38" t="n">
        <f aca="false">IFERROR(Counts!Y277/Counts!P277,"")</f>
        <v>0.181818181818182</v>
      </c>
      <c r="M277" s="38" t="n">
        <f aca="false">IFERROR(Counts!V277/Counts!P277,"")</f>
        <v>0.136363636363636</v>
      </c>
      <c r="N277" s="38" t="n">
        <f aca="false">IFERROR(Counts!AD277/Counts!AC277,"")</f>
        <v>0</v>
      </c>
      <c r="O277" s="38" t="n">
        <f aca="false">IFERROR(Counts!AE277/Counts!AC277,"")</f>
        <v>0.266666666666667</v>
      </c>
      <c r="P277" s="39" t="n">
        <f aca="false">IFERROR(Counts!AG277/Counts!AF277,"")</f>
        <v>86.5333333333333</v>
      </c>
      <c r="Q277" s="38" t="n">
        <f aca="false">IFERROR(Counts!AH277/Counts!AC277,"")</f>
        <v>0.2</v>
      </c>
      <c r="R277" s="38" t="n">
        <f aca="false">IFERROR(Counts!N277/Counts!M277,"")</f>
        <v>0.155555555555556</v>
      </c>
      <c r="S277" s="38" t="n">
        <f aca="false">IFERROR(Counts!K277/Counts!J277,"")</f>
        <v>0.693877551020408</v>
      </c>
      <c r="T277" s="38" t="n">
        <f aca="false">IFERROR(Counts!I277/Counts!H277,"")</f>
        <v>0.219512195121951</v>
      </c>
      <c r="U277" s="38" t="n">
        <f aca="false">IFERROR(1-Counts!L277/Counts!K277,"")</f>
        <v>0.823529411764706</v>
      </c>
      <c r="V277" s="39" t="n">
        <f aca="false">IFERROR(Counts!AJ277/Counts!AI277,"")</f>
        <v>70.8657894736842</v>
      </c>
      <c r="W277" s="38" t="n">
        <f aca="false">IFERROR(Counts!AK277/Counts!AI277,"")</f>
        <v>0.210526315789474</v>
      </c>
      <c r="X277" s="40" t="n">
        <f aca="false">IFERROR(Counts!O277,"")</f>
        <v>0.683</v>
      </c>
      <c r="Y277" s="36" t="n">
        <f aca="false">IFERROR(INDEX('Season Counts'!$Y$2:$Y$740,$AF277)/INDEX('Season Counts'!$X$2:$X$740,$AF277),"")</f>
        <v>0.304464788732394</v>
      </c>
      <c r="Z277" s="37" t="n">
        <f aca="false">IFERROR(J277-Y277,"")</f>
        <v>0.010898847631242</v>
      </c>
      <c r="AA277" s="38" t="n">
        <f aca="false">IFERROR(INDEX('Season Counts'!$K$2:$K$740,$AF277)/INDEX('Season Counts'!$J$2:$J$740,$AF277),"")</f>
        <v>0.277027027027027</v>
      </c>
      <c r="AB277" s="41" t="n">
        <f aca="false">IFERROR(R277-AA277,"")</f>
        <v>-0.121471471471471</v>
      </c>
      <c r="AC277" s="39" t="n">
        <f aca="false">IFERROR(INDEX('Season Counts'!$AG$2:$AG$740,$AF277)/INDEX('Season Counts'!$AF$2:$AF$740,$AF277),"")</f>
        <v>71.9041474654378</v>
      </c>
      <c r="AD277" s="40" t="n">
        <f aca="false">IFERROR(V277-AC277,"")</f>
        <v>-1.03835799175357</v>
      </c>
      <c r="AE277" s="4" t="str">
        <f aca="false">IF(D277&lt;Guide!$C$21,"Low PA",IF(TRIM(IF(ISNUMBER(AD277),IF(N(AD277)&lt;=-Guide!$C$24,"▼ Bat Speed  ",IF(N(AD277)&gt;=Guide!$C$24,"▲ Bat Speed  ","")),"")&amp;IF(N(Z277)&gt;=Guide!$C$22,"▲ Contact  ","")&amp;IF(N(Z277)&lt;=-Guide!$C$22,"▼ Contact  ","")&amp;IF(N(AB277)&gt;=Guide!$C$23,"▲ Chase  ","")&amp;IF(N(AB277)&lt;=-Guide!$C$23,"▼ Chase  ",""))="","Stable",TRIM(IF(ISNUMBER(AD277),IF(N(AD277)&lt;=-Guide!$C$24,"▼ Bat Speed  ",IF(N(AD277)&gt;=Guide!$C$24,"▲ Bat Speed  ","")),"")&amp;IF(N(Z277)&gt;=Guide!$C$22,"▲ Contact  ","")&amp;IF(N(Z277)&lt;=-Guide!$C$22,"▼ Contact  ","")&amp;IF(N(AB277)&gt;=Guide!$C$23,"▲ Chase  ","")&amp;IF(N(AB277)&lt;=-Guide!$C$23,"▼ Chase  ",""))))</f>
        <v>Low PA</v>
      </c>
      <c r="AF277" s="35" t="n">
        <f aca="false">MATCH(Counts!A277,'Season Counts'!$A$2:$A$740,0)</f>
        <v>70</v>
      </c>
    </row>
    <row r="278" customFormat="false" ht="15" hidden="false" customHeight="false" outlineLevel="0" collapsed="false">
      <c r="A278" s="34" t="str">
        <f aca="false">Counts!B278</f>
        <v>AZ</v>
      </c>
      <c r="B278" s="5" t="str">
        <f aca="false">Counts!C278</f>
        <v>Tommy Troy</v>
      </c>
      <c r="C278" s="34" t="str">
        <f aca="false">Counts!F278</f>
        <v>Jun</v>
      </c>
      <c r="D278" s="35" t="n">
        <f aca="false">IFERROR(Counts!P278,"")</f>
        <v>83</v>
      </c>
      <c r="E278" s="36" t="n">
        <f aca="false">IFERROR(Counts!R278/Counts!Q278,"")</f>
        <v>0.223684210526316</v>
      </c>
      <c r="F278" s="36" t="n">
        <f aca="false">IFERROR((Counts!R278+Counts!V278+Counts!W278)/(Counts!Q278+Counts!V278+Counts!W278+Counts!X278),"")</f>
        <v>0.289156626506024</v>
      </c>
      <c r="G278" s="36" t="n">
        <f aca="false">IFERROR((Counts!R278+Counts!S278+2*Counts!T278+3*Counts!U278)/Counts!Q278,"")</f>
        <v>0.381578947368421</v>
      </c>
      <c r="H278" s="35" t="n">
        <f aca="false">IFERROR(Counts!U278,"")</f>
        <v>3</v>
      </c>
      <c r="I278" s="36" t="n">
        <f aca="false">IFERROR(Counts!Z278/Counts!AA278,"")</f>
        <v>0.295783132530121</v>
      </c>
      <c r="J278" s="36" t="n">
        <f aca="false">IFERROR(Counts!AB278/Counts!AA278,"")</f>
        <v>0.31678313253012</v>
      </c>
      <c r="K278" s="37" t="n">
        <f aca="false">IFERROR((Counts!AB278-Counts!Z278)/Counts!AA278,"")</f>
        <v>0.021</v>
      </c>
      <c r="L278" s="38" t="n">
        <f aca="false">IFERROR(Counts!Y278/Counts!P278,"")</f>
        <v>0.228915662650602</v>
      </c>
      <c r="M278" s="38" t="n">
        <f aca="false">IFERROR(Counts!V278/Counts!P278,"")</f>
        <v>0.0843373493975904</v>
      </c>
      <c r="N278" s="38" t="n">
        <f aca="false">IFERROR(Counts!AD278/Counts!AC278,"")</f>
        <v>0.140350877192982</v>
      </c>
      <c r="O278" s="38" t="n">
        <f aca="false">IFERROR(Counts!AE278/Counts!AC278,"")</f>
        <v>0.315789473684211</v>
      </c>
      <c r="P278" s="39" t="n">
        <f aca="false">IFERROR(Counts!AG278/Counts!AF278,"")</f>
        <v>82.7719298245614</v>
      </c>
      <c r="Q278" s="38" t="n">
        <f aca="false">IFERROR(Counts!AH278/Counts!AC278,"")</f>
        <v>0.350877192982456</v>
      </c>
      <c r="R278" s="38" t="n">
        <f aca="false">IFERROR(Counts!N278/Counts!M278,"")</f>
        <v>0.301775147928994</v>
      </c>
      <c r="S278" s="38" t="n">
        <f aca="false">IFERROR(Counts!K278/Counts!J278,"")</f>
        <v>0.6</v>
      </c>
      <c r="T278" s="38" t="n">
        <f aca="false">IFERROR(Counts!I278/Counts!H278,"")</f>
        <v>0.244897959183673</v>
      </c>
      <c r="U278" s="38" t="n">
        <f aca="false">IFERROR(1-Counts!L278/Counts!K278,"")</f>
        <v>0.84375</v>
      </c>
      <c r="V278" s="39" t="n">
        <f aca="false">IFERROR(Counts!AJ278/Counts!AI278,"")</f>
        <v>72.0516949152543</v>
      </c>
      <c r="W278" s="38" t="n">
        <f aca="false">IFERROR(Counts!AK278/Counts!AI278,"")</f>
        <v>0.220338983050847</v>
      </c>
      <c r="X278" s="40" t="n">
        <f aca="false">IFERROR(Counts!O278,"")</f>
        <v>-1.756</v>
      </c>
      <c r="Y278" s="36" t="n">
        <f aca="false">IFERROR(INDEX('Season Counts'!$Y$2:$Y$740,$AF278)/INDEX('Season Counts'!$X$2:$X$740,$AF278),"")</f>
        <v>0.304464788732394</v>
      </c>
      <c r="Z278" s="37" t="n">
        <f aca="false">IFERROR(J278-Y278,"")</f>
        <v>0.0123183437977261</v>
      </c>
      <c r="AA278" s="38" t="n">
        <f aca="false">IFERROR(INDEX('Season Counts'!$K$2:$K$740,$AF278)/INDEX('Season Counts'!$J$2:$J$740,$AF278),"")</f>
        <v>0.277027027027027</v>
      </c>
      <c r="AB278" s="41" t="n">
        <f aca="false">IFERROR(R278-AA278,"")</f>
        <v>0.024748120901967</v>
      </c>
      <c r="AC278" s="39" t="n">
        <f aca="false">IFERROR(INDEX('Season Counts'!$AG$2:$AG$740,$AF278)/INDEX('Season Counts'!$AF$2:$AF$740,$AF278),"")</f>
        <v>71.9041474654378</v>
      </c>
      <c r="AD278" s="40" t="n">
        <f aca="false">IFERROR(V278-AC278,"")</f>
        <v>0.147547449816457</v>
      </c>
      <c r="AE278" s="4" t="str">
        <f aca="false">IF(D278&lt;Guide!$C$21,"Low PA",IF(TRIM(IF(ISNUMBER(AD278),IF(N(AD278)&lt;=-Guide!$C$24,"▼ Bat Speed  ",IF(N(AD278)&gt;=Guide!$C$24,"▲ Bat Speed  ","")),"")&amp;IF(N(Z278)&gt;=Guide!$C$22,"▲ Contact  ","")&amp;IF(N(Z278)&lt;=-Guide!$C$22,"▼ Contact  ","")&amp;IF(N(AB278)&gt;=Guide!$C$23,"▲ Chase  ","")&amp;IF(N(AB278)&lt;=-Guide!$C$23,"▼ Chase  ",""))="","Stable",TRIM(IF(ISNUMBER(AD278),IF(N(AD278)&lt;=-Guide!$C$24,"▼ Bat Speed  ",IF(N(AD278)&gt;=Guide!$C$24,"▲ Bat Speed  ","")),"")&amp;IF(N(Z278)&gt;=Guide!$C$22,"▲ Contact  ","")&amp;IF(N(Z278)&lt;=-Guide!$C$22,"▼ Contact  ","")&amp;IF(N(AB278)&gt;=Guide!$C$23,"▲ Chase  ","")&amp;IF(N(AB278)&lt;=-Guide!$C$23,"▼ Chase  ",""))))</f>
        <v>Stable</v>
      </c>
      <c r="AF278" s="35" t="n">
        <f aca="false">MATCH(Counts!A278,'Season Counts'!$A$2:$A$740,0)</f>
        <v>70</v>
      </c>
    </row>
    <row r="279" customFormat="false" ht="15" hidden="false" customHeight="false" outlineLevel="0" collapsed="false">
      <c r="A279" s="34" t="str">
        <f aca="false">Counts!B279</f>
        <v>AZ</v>
      </c>
      <c r="B279" s="5" t="str">
        <f aca="false">Counts!C279</f>
        <v>Tommy Troy</v>
      </c>
      <c r="C279" s="34" t="str">
        <f aca="false">Counts!F279</f>
        <v>Jul</v>
      </c>
      <c r="D279" s="35" t="n">
        <f aca="false">IFERROR(Counts!P279,"")</f>
        <v>29</v>
      </c>
      <c r="E279" s="36" t="n">
        <f aca="false">IFERROR(Counts!R279/Counts!Q279,"")</f>
        <v>0.192307692307692</v>
      </c>
      <c r="F279" s="36" t="n">
        <f aca="false">IFERROR((Counts!R279+Counts!V279+Counts!W279)/(Counts!Q279+Counts!V279+Counts!W279+Counts!X279),"")</f>
        <v>0.275862068965517</v>
      </c>
      <c r="G279" s="36" t="n">
        <f aca="false">IFERROR((Counts!R279+Counts!S279+2*Counts!T279+3*Counts!U279)/Counts!Q279,"")</f>
        <v>0.307692307692308</v>
      </c>
      <c r="H279" s="35" t="n">
        <f aca="false">IFERROR(Counts!U279,"")</f>
        <v>1</v>
      </c>
      <c r="I279" s="36" t="n">
        <f aca="false">IFERROR(Counts!Z279/Counts!AA279,"")</f>
        <v>0.26551724137931</v>
      </c>
      <c r="J279" s="36" t="n">
        <f aca="false">IFERROR(Counts!AB279/Counts!AA279,"")</f>
        <v>0.319689655172414</v>
      </c>
      <c r="K279" s="37" t="n">
        <f aca="false">IFERROR((Counts!AB279-Counts!Z279)/Counts!AA279,"")</f>
        <v>0.0541724137931035</v>
      </c>
      <c r="L279" s="38" t="n">
        <f aca="false">IFERROR(Counts!Y279/Counts!P279,"")</f>
        <v>0.275862068965517</v>
      </c>
      <c r="M279" s="38" t="n">
        <f aca="false">IFERROR(Counts!V279/Counts!P279,"")</f>
        <v>0.103448275862069</v>
      </c>
      <c r="N279" s="38" t="n">
        <f aca="false">IFERROR(Counts!AD279/Counts!AC279,"")</f>
        <v>0.0555555555555556</v>
      </c>
      <c r="O279" s="38" t="n">
        <f aca="false">IFERROR(Counts!AE279/Counts!AC279,"")</f>
        <v>0.333333333333333</v>
      </c>
      <c r="P279" s="39" t="n">
        <f aca="false">IFERROR(Counts!AG279/Counts!AF279,"")</f>
        <v>84.6666666666667</v>
      </c>
      <c r="Q279" s="38" t="n">
        <f aca="false">IFERROR(Counts!AH279/Counts!AC279,"")</f>
        <v>0.444444444444444</v>
      </c>
      <c r="R279" s="38" t="n">
        <f aca="false">IFERROR(Counts!N279/Counts!M279,"")</f>
        <v>0.265625</v>
      </c>
      <c r="S279" s="38" t="n">
        <f aca="false">IFERROR(Counts!K279/Counts!J279,"")</f>
        <v>0.666666666666667</v>
      </c>
      <c r="T279" s="38" t="n">
        <f aca="false">IFERROR(Counts!I279/Counts!H279,"")</f>
        <v>0.210526315789474</v>
      </c>
      <c r="U279" s="38" t="n">
        <f aca="false">IFERROR(1-Counts!L279/Counts!K279,"")</f>
        <v>0.825</v>
      </c>
      <c r="V279" s="39" t="n">
        <f aca="false">IFERROR(Counts!AJ279/Counts!AI279,"")</f>
        <v>72.376</v>
      </c>
      <c r="W279" s="38" t="n">
        <f aca="false">IFERROR(Counts!AK279/Counts!AI279,"")</f>
        <v>0.32</v>
      </c>
      <c r="X279" s="40" t="n">
        <f aca="false">IFERROR(Counts!O279,"")</f>
        <v>-1.262</v>
      </c>
      <c r="Y279" s="36" t="n">
        <f aca="false">IFERROR(INDEX('Season Counts'!$Y$2:$Y$740,$AF279)/INDEX('Season Counts'!$X$2:$X$740,$AF279),"")</f>
        <v>0.304464788732394</v>
      </c>
      <c r="Z279" s="37" t="n">
        <f aca="false">IFERROR(J279-Y279,"")</f>
        <v>0.0152248664400195</v>
      </c>
      <c r="AA279" s="38" t="n">
        <f aca="false">IFERROR(INDEX('Season Counts'!$K$2:$K$740,$AF279)/INDEX('Season Counts'!$J$2:$J$740,$AF279),"")</f>
        <v>0.277027027027027</v>
      </c>
      <c r="AB279" s="41" t="n">
        <f aca="false">IFERROR(R279-AA279,"")</f>
        <v>-0.011402027027027</v>
      </c>
      <c r="AC279" s="39" t="n">
        <f aca="false">IFERROR(INDEX('Season Counts'!$AG$2:$AG$740,$AF279)/INDEX('Season Counts'!$AF$2:$AF$740,$AF279),"")</f>
        <v>71.9041474654378</v>
      </c>
      <c r="AD279" s="40" t="n">
        <f aca="false">IFERROR(V279-AC279,"")</f>
        <v>0.471852534562217</v>
      </c>
      <c r="AE279" s="4" t="str">
        <f aca="false">IF(D279&lt;Guide!$C$21,"Low PA",IF(TRIM(IF(ISNUMBER(AD279),IF(N(AD279)&lt;=-Guide!$C$24,"▼ Bat Speed  ",IF(N(AD279)&gt;=Guide!$C$24,"▲ Bat Speed  ","")),"")&amp;IF(N(Z279)&gt;=Guide!$C$22,"▲ Contact  ","")&amp;IF(N(Z279)&lt;=-Guide!$C$22,"▼ Contact  ","")&amp;IF(N(AB279)&gt;=Guide!$C$23,"▲ Chase  ","")&amp;IF(N(AB279)&lt;=-Guide!$C$23,"▼ Chase  ",""))="","Stable",TRIM(IF(ISNUMBER(AD279),IF(N(AD279)&lt;=-Guide!$C$24,"▼ Bat Speed  ",IF(N(AD279)&gt;=Guide!$C$24,"▲ Bat Speed  ","")),"")&amp;IF(N(Z279)&gt;=Guide!$C$22,"▲ Contact  ","")&amp;IF(N(Z279)&lt;=-Guide!$C$22,"▼ Contact  ","")&amp;IF(N(AB279)&gt;=Guide!$C$23,"▲ Chase  ","")&amp;IF(N(AB279)&lt;=-Guide!$C$23,"▼ Chase  ",""))))</f>
        <v>Low PA</v>
      </c>
      <c r="AF279" s="35" t="n">
        <f aca="false">MATCH(Counts!A279,'Season Counts'!$A$2:$A$740,0)</f>
        <v>70</v>
      </c>
    </row>
    <row r="280" customFormat="false" ht="15" hidden="false" customHeight="false" outlineLevel="0" collapsed="false">
      <c r="A280" s="34" t="str">
        <f aca="false">Counts!B280</f>
        <v>AZ</v>
      </c>
      <c r="B280" s="5" t="str">
        <f aca="false">Counts!C280</f>
        <v>Tommy Troy</v>
      </c>
      <c r="C280" s="34" t="str">
        <f aca="false">Counts!F280</f>
        <v>Sep</v>
      </c>
      <c r="D280" s="35" t="n">
        <f aca="false">IFERROR(Counts!P280,"")</f>
        <v>9</v>
      </c>
      <c r="E280" s="36" t="n">
        <f aca="false">IFERROR(Counts!R280/Counts!Q280,"")</f>
        <v>0.125</v>
      </c>
      <c r="F280" s="36" t="n">
        <f aca="false">IFERROR((Counts!R280+Counts!V280+Counts!W280)/(Counts!Q280+Counts!V280+Counts!W280+Counts!X280),"")</f>
        <v>0.125</v>
      </c>
      <c r="G280" s="36" t="n">
        <f aca="false">IFERROR((Counts!R280+Counts!S280+2*Counts!T280+3*Counts!U280)/Counts!Q280,"")</f>
        <v>0.125</v>
      </c>
      <c r="H280" s="35" t="n">
        <f aca="false">IFERROR(Counts!U280,"")</f>
        <v>0</v>
      </c>
      <c r="I280" s="36" t="n">
        <f aca="false">IFERROR(Counts!Z280/Counts!AA280,"")</f>
        <v>0.1125</v>
      </c>
      <c r="J280" s="36" t="n">
        <f aca="false">IFERROR(Counts!AB280/Counts!AA280,"")</f>
        <v>0.0915</v>
      </c>
      <c r="K280" s="37" t="n">
        <f aca="false">IFERROR((Counts!AB280-Counts!Z280)/Counts!AA280,"")</f>
        <v>-0.021</v>
      </c>
      <c r="L280" s="38" t="n">
        <f aca="false">IFERROR(Counts!Y280/Counts!P280,"")</f>
        <v>0.333333333333333</v>
      </c>
      <c r="M280" s="38" t="n">
        <f aca="false">IFERROR(Counts!V280/Counts!P280,"")</f>
        <v>0</v>
      </c>
      <c r="N280" s="38" t="n">
        <f aca="false">IFERROR(Counts!AD280/Counts!AC280,"")</f>
        <v>0</v>
      </c>
      <c r="O280" s="38" t="n">
        <f aca="false">IFERROR(Counts!AE280/Counts!AC280,"")</f>
        <v>0.166666666666667</v>
      </c>
      <c r="P280" s="39" t="n">
        <f aca="false">IFERROR(Counts!AG280/Counts!AF280,"")</f>
        <v>75.4333333333333</v>
      </c>
      <c r="Q280" s="38" t="n">
        <f aca="false">IFERROR(Counts!AH280/Counts!AC280,"")</f>
        <v>0.166666666666667</v>
      </c>
      <c r="R280" s="38" t="n">
        <f aca="false">IFERROR(Counts!N280/Counts!M280,"")</f>
        <v>0.388888888888889</v>
      </c>
      <c r="S280" s="38" t="n">
        <f aca="false">IFERROR(Counts!K280/Counts!J280,"")</f>
        <v>0.636363636363636</v>
      </c>
      <c r="T280" s="38" t="n">
        <f aca="false">IFERROR(Counts!I280/Counts!H280,"")</f>
        <v>0.428571428571429</v>
      </c>
      <c r="U280" s="38" t="n">
        <f aca="false">IFERROR(1-Counts!L280/Counts!K280,"")</f>
        <v>0.857142857142857</v>
      </c>
      <c r="V280" s="39" t="n">
        <f aca="false">IFERROR(Counts!AJ280/Counts!AI280,"")</f>
        <v>71.7636363636364</v>
      </c>
      <c r="W280" s="38" t="n">
        <f aca="false">IFERROR(Counts!AK280/Counts!AI280,"")</f>
        <v>0.0909090909090909</v>
      </c>
      <c r="X280" s="40" t="n">
        <f aca="false">IFERROR(Counts!O280,"")</f>
        <v>-1.469</v>
      </c>
      <c r="Y280" s="36" t="n">
        <f aca="false">IFERROR(INDEX('Season Counts'!$Y$2:$Y$740,$AF280)/INDEX('Season Counts'!$X$2:$X$740,$AF280),"")</f>
        <v>0.304464788732394</v>
      </c>
      <c r="Z280" s="37" t="n">
        <f aca="false">IFERROR(J280-Y280,"")</f>
        <v>-0.212964788732394</v>
      </c>
      <c r="AA280" s="38" t="n">
        <f aca="false">IFERROR(INDEX('Season Counts'!$K$2:$K$740,$AF280)/INDEX('Season Counts'!$J$2:$J$740,$AF280),"")</f>
        <v>0.277027027027027</v>
      </c>
      <c r="AB280" s="41" t="n">
        <f aca="false">IFERROR(R280-AA280,"")</f>
        <v>0.111861861861862</v>
      </c>
      <c r="AC280" s="39" t="n">
        <f aca="false">IFERROR(INDEX('Season Counts'!$AG$2:$AG$740,$AF280)/INDEX('Season Counts'!$AF$2:$AF$740,$AF280),"")</f>
        <v>71.9041474654378</v>
      </c>
      <c r="AD280" s="40" t="n">
        <f aca="false">IFERROR(V280-AC280,"")</f>
        <v>-0.140511101801422</v>
      </c>
      <c r="AE280" s="4" t="str">
        <f aca="false">IF(D280&lt;Guide!$C$21,"Low PA",IF(TRIM(IF(ISNUMBER(AD280),IF(N(AD280)&lt;=-Guide!$C$24,"▼ Bat Speed  ",IF(N(AD280)&gt;=Guide!$C$24,"▲ Bat Speed  ","")),"")&amp;IF(N(Z280)&gt;=Guide!$C$22,"▲ Contact  ","")&amp;IF(N(Z280)&lt;=-Guide!$C$22,"▼ Contact  ","")&amp;IF(N(AB280)&gt;=Guide!$C$23,"▲ Chase  ","")&amp;IF(N(AB280)&lt;=-Guide!$C$23,"▼ Chase  ",""))="","Stable",TRIM(IF(ISNUMBER(AD280),IF(N(AD280)&lt;=-Guide!$C$24,"▼ Bat Speed  ",IF(N(AD280)&gt;=Guide!$C$24,"▲ Bat Speed  ","")),"")&amp;IF(N(Z280)&gt;=Guide!$C$22,"▲ Contact  ","")&amp;IF(N(Z280)&lt;=-Guide!$C$22,"▼ Contact  ","")&amp;IF(N(AB280)&gt;=Guide!$C$23,"▲ Chase  ","")&amp;IF(N(AB280)&lt;=-Guide!$C$23,"▼ Chase  ",""))))</f>
        <v>Low PA</v>
      </c>
      <c r="AF280" s="35" t="n">
        <f aca="false">MATCH(Counts!A280,'Season Counts'!$A$2:$A$740,0)</f>
        <v>70</v>
      </c>
    </row>
    <row r="281" customFormat="false" ht="15" hidden="false" customHeight="false" outlineLevel="0" collapsed="false">
      <c r="A281" s="34" t="str">
        <f aca="false">Counts!B281</f>
        <v>AZ</v>
      </c>
      <c r="B281" s="5" t="str">
        <f aca="false">Counts!C281</f>
        <v>Jordan Lawlar</v>
      </c>
      <c r="C281" s="34" t="str">
        <f aca="false">Counts!F281</f>
        <v>Mar-Apr</v>
      </c>
      <c r="D281" s="35" t="n">
        <f aca="false">IFERROR(Counts!P281,"")</f>
        <v>20</v>
      </c>
      <c r="E281" s="36" t="n">
        <f aca="false">IFERROR(Counts!R281/Counts!Q281,"")</f>
        <v>0.333333333333333</v>
      </c>
      <c r="F281" s="36" t="n">
        <f aca="false">IFERROR((Counts!R281+Counts!V281+Counts!W281)/(Counts!Q281+Counts!V281+Counts!W281+Counts!X281),"")</f>
        <v>0.4</v>
      </c>
      <c r="G281" s="36" t="n">
        <f aca="false">IFERROR((Counts!R281+Counts!S281+2*Counts!T281+3*Counts!U281)/Counts!Q281,"")</f>
        <v>0.555555555555556</v>
      </c>
      <c r="H281" s="35" t="n">
        <f aca="false">IFERROR(Counts!U281,"")</f>
        <v>1</v>
      </c>
      <c r="I281" s="36" t="n">
        <f aca="false">IFERROR(Counts!Z281/Counts!AA281,"")</f>
        <v>0.4125</v>
      </c>
      <c r="J281" s="36" t="n">
        <f aca="false">IFERROR(Counts!AB281/Counts!AA281,"")</f>
        <v>0.3591</v>
      </c>
      <c r="K281" s="37" t="n">
        <f aca="false">IFERROR((Counts!AB281-Counts!Z281)/Counts!AA281,"")</f>
        <v>-0.0534</v>
      </c>
      <c r="L281" s="38" t="n">
        <f aca="false">IFERROR(Counts!Y281/Counts!P281,"")</f>
        <v>0.3</v>
      </c>
      <c r="M281" s="38" t="n">
        <f aca="false">IFERROR(Counts!V281/Counts!P281,"")</f>
        <v>0.05</v>
      </c>
      <c r="N281" s="38" t="n">
        <f aca="false">IFERROR(Counts!AD281/Counts!AC281,"")</f>
        <v>0.0833333333333333</v>
      </c>
      <c r="O281" s="38" t="n">
        <f aca="false">IFERROR(Counts!AE281/Counts!AC281,"")</f>
        <v>0.416666666666667</v>
      </c>
      <c r="P281" s="39" t="n">
        <f aca="false">IFERROR(Counts!AG281/Counts!AF281,"")</f>
        <v>90.4166666666667</v>
      </c>
      <c r="Q281" s="38" t="n">
        <f aca="false">IFERROR(Counts!AH281/Counts!AC281,"")</f>
        <v>0.333333333333333</v>
      </c>
      <c r="R281" s="38" t="n">
        <f aca="false">IFERROR(Counts!N281/Counts!M281,"")</f>
        <v>0.269230769230769</v>
      </c>
      <c r="S281" s="38" t="n">
        <f aca="false">IFERROR(Counts!K281/Counts!J281,"")</f>
        <v>0.641025641025641</v>
      </c>
      <c r="T281" s="38" t="n">
        <f aca="false">IFERROR(Counts!I281/Counts!H281,"")</f>
        <v>0.307692307692308</v>
      </c>
      <c r="U281" s="38" t="n">
        <f aca="false">IFERROR(1-Counts!L281/Counts!K281,"")</f>
        <v>0.84</v>
      </c>
      <c r="V281" s="39" t="n">
        <f aca="false">IFERROR(Counts!AJ281/Counts!AI281,"")</f>
        <v>70.7529411764706</v>
      </c>
      <c r="W281" s="38" t="n">
        <f aca="false">IFERROR(Counts!AK281/Counts!AI281,"")</f>
        <v>0.0588235294117647</v>
      </c>
      <c r="X281" s="40" t="n">
        <f aca="false">IFERROR(Counts!O281,"")</f>
        <v>0.836</v>
      </c>
      <c r="Y281" s="36" t="n">
        <f aca="false">IFERROR(INDEX('Season Counts'!$Y$2:$Y$740,$AF281)/INDEX('Season Counts'!$X$2:$X$740,$AF281),"")</f>
        <v>0.313748148148148</v>
      </c>
      <c r="Z281" s="37" t="n">
        <f aca="false">IFERROR(J281-Y281,"")</f>
        <v>0.0453518518518519</v>
      </c>
      <c r="AA281" s="38" t="n">
        <f aca="false">IFERROR(INDEX('Season Counts'!$K$2:$K$740,$AF281)/INDEX('Season Counts'!$J$2:$J$740,$AF281),"")</f>
        <v>0.266903914590747</v>
      </c>
      <c r="AB281" s="41" t="n">
        <f aca="false">IFERROR(R281-AA281,"")</f>
        <v>0.00232685464002191</v>
      </c>
      <c r="AC281" s="39" t="n">
        <f aca="false">IFERROR(INDEX('Season Counts'!$AG$2:$AG$740,$AF281)/INDEX('Season Counts'!$AF$2:$AF$740,$AF281),"")</f>
        <v>69.4452830188679</v>
      </c>
      <c r="AD281" s="40" t="n">
        <f aca="false">IFERROR(V281-AC281,"")</f>
        <v>1.30765815760266</v>
      </c>
      <c r="AE281" s="4" t="str">
        <f aca="false">IF(D281&lt;Guide!$C$21,"Low PA",IF(TRIM(IF(ISNUMBER(AD281),IF(N(AD281)&lt;=-Guide!$C$24,"▼ Bat Speed  ",IF(N(AD281)&gt;=Guide!$C$24,"▲ Bat Speed  ","")),"")&amp;IF(N(Z281)&gt;=Guide!$C$22,"▲ Contact  ","")&amp;IF(N(Z281)&lt;=-Guide!$C$22,"▼ Contact  ","")&amp;IF(N(AB281)&gt;=Guide!$C$23,"▲ Chase  ","")&amp;IF(N(AB281)&lt;=-Guide!$C$23,"▼ Chase  ",""))="","Stable",TRIM(IF(ISNUMBER(AD281),IF(N(AD281)&lt;=-Guide!$C$24,"▼ Bat Speed  ",IF(N(AD281)&gt;=Guide!$C$24,"▲ Bat Speed  ","")),"")&amp;IF(N(Z281)&gt;=Guide!$C$22,"▲ Contact  ","")&amp;IF(N(Z281)&lt;=-Guide!$C$22,"▼ Contact  ","")&amp;IF(N(AB281)&gt;=Guide!$C$23,"▲ Chase  ","")&amp;IF(N(AB281)&lt;=-Guide!$C$23,"▼ Chase  ",""))))</f>
        <v>Low PA</v>
      </c>
      <c r="AF281" s="35" t="n">
        <f aca="false">MATCH(Counts!A281,'Season Counts'!$A$2:$A$740,0)</f>
        <v>71</v>
      </c>
    </row>
    <row r="282" customFormat="false" ht="15" hidden="false" customHeight="false" outlineLevel="0" collapsed="false">
      <c r="A282" s="34" t="str">
        <f aca="false">Counts!B282</f>
        <v>AZ</v>
      </c>
      <c r="B282" s="5" t="str">
        <f aca="false">Counts!C282</f>
        <v>Jordan Lawlar</v>
      </c>
      <c r="C282" s="34" t="str">
        <f aca="false">Counts!F282</f>
        <v>Jun</v>
      </c>
      <c r="D282" s="35" t="n">
        <f aca="false">IFERROR(Counts!P282,"")</f>
        <v>24</v>
      </c>
      <c r="E282" s="36" t="n">
        <f aca="false">IFERROR(Counts!R282/Counts!Q282,"")</f>
        <v>0.3</v>
      </c>
      <c r="F282" s="36" t="n">
        <f aca="false">IFERROR((Counts!R282+Counts!V282+Counts!W282)/(Counts!Q282+Counts!V282+Counts!W282+Counts!X282),"")</f>
        <v>0.416666666666667</v>
      </c>
      <c r="G282" s="36" t="n">
        <f aca="false">IFERROR((Counts!R282+Counts!S282+2*Counts!T282+3*Counts!U282)/Counts!Q282,"")</f>
        <v>0.35</v>
      </c>
      <c r="H282" s="35" t="n">
        <f aca="false">IFERROR(Counts!U282,"")</f>
        <v>0</v>
      </c>
      <c r="I282" s="36" t="n">
        <f aca="false">IFERROR(Counts!Z282/Counts!AA282,"")</f>
        <v>0.35625</v>
      </c>
      <c r="J282" s="36" t="n">
        <f aca="false">IFERROR(Counts!AB282/Counts!AA282,"")</f>
        <v>0.334666666666667</v>
      </c>
      <c r="K282" s="37" t="n">
        <f aca="false">IFERROR((Counts!AB282-Counts!Z282)/Counts!AA282,"")</f>
        <v>-0.0215833333333334</v>
      </c>
      <c r="L282" s="38" t="n">
        <f aca="false">IFERROR(Counts!Y282/Counts!P282,"")</f>
        <v>0.166666666666667</v>
      </c>
      <c r="M282" s="38" t="n">
        <f aca="false">IFERROR(Counts!V282/Counts!P282,"")</f>
        <v>0.0833333333333333</v>
      </c>
      <c r="N282" s="38" t="n">
        <f aca="false">IFERROR(Counts!AD282/Counts!AC282,"")</f>
        <v>0</v>
      </c>
      <c r="O282" s="38" t="n">
        <f aca="false">IFERROR(Counts!AE282/Counts!AC282,"")</f>
        <v>0.125</v>
      </c>
      <c r="P282" s="39" t="n">
        <f aca="false">IFERROR(Counts!AG282/Counts!AF282,"")</f>
        <v>80.31875</v>
      </c>
      <c r="Q282" s="38" t="n">
        <f aca="false">IFERROR(Counts!AH282/Counts!AC282,"")</f>
        <v>0.375</v>
      </c>
      <c r="R282" s="38" t="n">
        <f aca="false">IFERROR(Counts!N282/Counts!M282,"")</f>
        <v>0.318181818181818</v>
      </c>
      <c r="S282" s="38" t="n">
        <f aca="false">IFERROR(Counts!K282/Counts!J282,"")</f>
        <v>0.7</v>
      </c>
      <c r="T282" s="38" t="n">
        <f aca="false">IFERROR(Counts!I282/Counts!H282,"")</f>
        <v>0.0952380952380952</v>
      </c>
      <c r="U282" s="38" t="n">
        <f aca="false">IFERROR(1-Counts!L282/Counts!K282,"")</f>
        <v>1</v>
      </c>
      <c r="V282" s="39" t="n">
        <f aca="false">IFERROR(Counts!AJ282/Counts!AI282,"")</f>
        <v>68.3157894736842</v>
      </c>
      <c r="W282" s="38" t="n">
        <f aca="false">IFERROR(Counts!AK282/Counts!AI282,"")</f>
        <v>0.0263157894736842</v>
      </c>
      <c r="X282" s="40" t="n">
        <f aca="false">IFERROR(Counts!O282,"")</f>
        <v>1.106</v>
      </c>
      <c r="Y282" s="36" t="n">
        <f aca="false">IFERROR(INDEX('Season Counts'!$Y$2:$Y$740,$AF282)/INDEX('Season Counts'!$X$2:$X$740,$AF282),"")</f>
        <v>0.313748148148148</v>
      </c>
      <c r="Z282" s="37" t="n">
        <f aca="false">IFERROR(J282-Y282,"")</f>
        <v>0.0209185185185185</v>
      </c>
      <c r="AA282" s="38" t="n">
        <f aca="false">IFERROR(INDEX('Season Counts'!$K$2:$K$740,$AF282)/INDEX('Season Counts'!$J$2:$J$740,$AF282),"")</f>
        <v>0.266903914590747</v>
      </c>
      <c r="AB282" s="41" t="n">
        <f aca="false">IFERROR(R282-AA282,"")</f>
        <v>0.0512779035910709</v>
      </c>
      <c r="AC282" s="39" t="n">
        <f aca="false">IFERROR(INDEX('Season Counts'!$AG$2:$AG$740,$AF282)/INDEX('Season Counts'!$AF$2:$AF$740,$AF282),"")</f>
        <v>69.4452830188679</v>
      </c>
      <c r="AD282" s="40" t="n">
        <f aca="false">IFERROR(V282-AC282,"")</f>
        <v>-1.12949354518372</v>
      </c>
      <c r="AE282" s="4" t="str">
        <f aca="false">IF(D282&lt;Guide!$C$21,"Low PA",IF(TRIM(IF(ISNUMBER(AD282),IF(N(AD282)&lt;=-Guide!$C$24,"▼ Bat Speed  ",IF(N(AD282)&gt;=Guide!$C$24,"▲ Bat Speed  ","")),"")&amp;IF(N(Z282)&gt;=Guide!$C$22,"▲ Contact  ","")&amp;IF(N(Z282)&lt;=-Guide!$C$22,"▼ Contact  ","")&amp;IF(N(AB282)&gt;=Guide!$C$23,"▲ Chase  ","")&amp;IF(N(AB282)&lt;=-Guide!$C$23,"▼ Chase  ",""))="","Stable",TRIM(IF(ISNUMBER(AD282),IF(N(AD282)&lt;=-Guide!$C$24,"▼ Bat Speed  ",IF(N(AD282)&gt;=Guide!$C$24,"▲ Bat Speed  ","")),"")&amp;IF(N(Z282)&gt;=Guide!$C$22,"▲ Contact  ","")&amp;IF(N(Z282)&lt;=-Guide!$C$22,"▼ Contact  ","")&amp;IF(N(AB282)&gt;=Guide!$C$23,"▲ Chase  ","")&amp;IF(N(AB282)&lt;=-Guide!$C$23,"▼ Chase  ",""))))</f>
        <v>Low PA</v>
      </c>
      <c r="AF282" s="35" t="n">
        <f aca="false">MATCH(Counts!A282,'Season Counts'!$A$2:$A$740,0)</f>
        <v>71</v>
      </c>
    </row>
    <row r="283" customFormat="false" ht="15" hidden="false" customHeight="false" outlineLevel="0" collapsed="false">
      <c r="A283" s="34" t="str">
        <f aca="false">Counts!B283</f>
        <v>AZ</v>
      </c>
      <c r="B283" s="5" t="str">
        <f aca="false">Counts!C283</f>
        <v>Jordan Lawlar</v>
      </c>
      <c r="C283" s="34" t="str">
        <f aca="false">Counts!F283</f>
        <v>Aug</v>
      </c>
      <c r="D283" s="35" t="n">
        <f aca="false">IFERROR(Counts!P283,"")</f>
        <v>35</v>
      </c>
      <c r="E283" s="36" t="n">
        <f aca="false">IFERROR(Counts!R283/Counts!Q283,"")</f>
        <v>0.21875</v>
      </c>
      <c r="F283" s="36" t="n">
        <f aca="false">IFERROR((Counts!R283+Counts!V283+Counts!W283)/(Counts!Q283+Counts!V283+Counts!W283+Counts!X283),"")</f>
        <v>0.264705882352941</v>
      </c>
      <c r="G283" s="36" t="n">
        <f aca="false">IFERROR((Counts!R283+Counts!S283+2*Counts!T283+3*Counts!U283)/Counts!Q283,"")</f>
        <v>0.40625</v>
      </c>
      <c r="H283" s="35" t="n">
        <f aca="false">IFERROR(Counts!U283,"")</f>
        <v>2</v>
      </c>
      <c r="I283" s="36" t="n">
        <f aca="false">IFERROR(Counts!Z283/Counts!AA283,"")</f>
        <v>0.291176470588235</v>
      </c>
      <c r="J283" s="36" t="n">
        <f aca="false">IFERROR(Counts!AB283/Counts!AA283,"")</f>
        <v>0.272117647058824</v>
      </c>
      <c r="K283" s="37" t="n">
        <f aca="false">IFERROR((Counts!AB283-Counts!Z283)/Counts!AA283,"")</f>
        <v>-0.0190588235294118</v>
      </c>
      <c r="L283" s="38" t="n">
        <f aca="false">IFERROR(Counts!Y283/Counts!P283,"")</f>
        <v>0.314285714285714</v>
      </c>
      <c r="M283" s="38" t="n">
        <f aca="false">IFERROR(Counts!V283/Counts!P283,"")</f>
        <v>0.0285714285714286</v>
      </c>
      <c r="N283" s="38" t="n">
        <f aca="false">IFERROR(Counts!AD283/Counts!AC283,"")</f>
        <v>0.0909090909090909</v>
      </c>
      <c r="O283" s="38" t="n">
        <f aca="false">IFERROR(Counts!AE283/Counts!AC283,"")</f>
        <v>0.181818181818182</v>
      </c>
      <c r="P283" s="39" t="n">
        <f aca="false">IFERROR(Counts!AG283/Counts!AF283,"")</f>
        <v>82.8727272727273</v>
      </c>
      <c r="Q283" s="38" t="n">
        <f aca="false">IFERROR(Counts!AH283/Counts!AC283,"")</f>
        <v>0.363636363636364</v>
      </c>
      <c r="R283" s="38" t="n">
        <f aca="false">IFERROR(Counts!N283/Counts!M283,"")</f>
        <v>0.245901639344262</v>
      </c>
      <c r="S283" s="38" t="n">
        <f aca="false">IFERROR(Counts!K283/Counts!J283,"")</f>
        <v>0.67741935483871</v>
      </c>
      <c r="T283" s="38" t="n">
        <f aca="false">IFERROR(Counts!I283/Counts!H283,"")</f>
        <v>0.175438596491228</v>
      </c>
      <c r="U283" s="38" t="n">
        <f aca="false">IFERROR(1-Counts!L283/Counts!K283,"")</f>
        <v>0.880952380952381</v>
      </c>
      <c r="V283" s="39" t="n">
        <f aca="false">IFERROR(Counts!AJ283/Counts!AI283,"")</f>
        <v>69.7040816326531</v>
      </c>
      <c r="W283" s="38" t="n">
        <f aca="false">IFERROR(Counts!AK283/Counts!AI283,"")</f>
        <v>0.0612244897959184</v>
      </c>
      <c r="X283" s="40" t="n">
        <f aca="false">IFERROR(Counts!O283,"")</f>
        <v>-1.227</v>
      </c>
      <c r="Y283" s="36" t="n">
        <f aca="false">IFERROR(INDEX('Season Counts'!$Y$2:$Y$740,$AF283)/INDEX('Season Counts'!$X$2:$X$740,$AF283),"")</f>
        <v>0.313748148148148</v>
      </c>
      <c r="Z283" s="37" t="n">
        <f aca="false">IFERROR(J283-Y283,"")</f>
        <v>-0.0416305010893246</v>
      </c>
      <c r="AA283" s="38" t="n">
        <f aca="false">IFERROR(INDEX('Season Counts'!$K$2:$K$740,$AF283)/INDEX('Season Counts'!$J$2:$J$740,$AF283),"")</f>
        <v>0.266903914590747</v>
      </c>
      <c r="AB283" s="41" t="n">
        <f aca="false">IFERROR(R283-AA283,"")</f>
        <v>-0.021002275246485</v>
      </c>
      <c r="AC283" s="39" t="n">
        <f aca="false">IFERROR(INDEX('Season Counts'!$AG$2:$AG$740,$AF283)/INDEX('Season Counts'!$AF$2:$AF$740,$AF283),"")</f>
        <v>69.4452830188679</v>
      </c>
      <c r="AD283" s="40" t="n">
        <f aca="false">IFERROR(V283-AC283,"")</f>
        <v>0.258798613785132</v>
      </c>
      <c r="AE283" s="4" t="str">
        <f aca="false">IF(D283&lt;Guide!$C$21,"Low PA",IF(TRIM(IF(ISNUMBER(AD283),IF(N(AD283)&lt;=-Guide!$C$24,"▼ Bat Speed  ",IF(N(AD283)&gt;=Guide!$C$24,"▲ Bat Speed  ","")),"")&amp;IF(N(Z283)&gt;=Guide!$C$22,"▲ Contact  ","")&amp;IF(N(Z283)&lt;=-Guide!$C$22,"▼ Contact  ","")&amp;IF(N(AB283)&gt;=Guide!$C$23,"▲ Chase  ","")&amp;IF(N(AB283)&lt;=-Guide!$C$23,"▼ Chase  ",""))="","Stable",TRIM(IF(ISNUMBER(AD283),IF(N(AD283)&lt;=-Guide!$C$24,"▼ Bat Speed  ",IF(N(AD283)&gt;=Guide!$C$24,"▲ Bat Speed  ","")),"")&amp;IF(N(Z283)&gt;=Guide!$C$22,"▲ Contact  ","")&amp;IF(N(Z283)&lt;=-Guide!$C$22,"▼ Contact  ","")&amp;IF(N(AB283)&gt;=Guide!$C$23,"▲ Chase  ","")&amp;IF(N(AB283)&lt;=-Guide!$C$23,"▼ Chase  ",""))))</f>
        <v>Low PA</v>
      </c>
      <c r="AF283" s="35" t="n">
        <f aca="false">MATCH(Counts!A283,'Season Counts'!$A$2:$A$740,0)</f>
        <v>71</v>
      </c>
    </row>
    <row r="284" customFormat="false" ht="15" hidden="false" customHeight="false" outlineLevel="0" collapsed="false">
      <c r="A284" s="34" t="str">
        <f aca="false">Counts!B284</f>
        <v>AZ</v>
      </c>
      <c r="B284" s="5" t="str">
        <f aca="false">Counts!C284</f>
        <v>Jordan Lawlar</v>
      </c>
      <c r="C284" s="34" t="str">
        <f aca="false">Counts!F284</f>
        <v>Sep</v>
      </c>
      <c r="D284" s="35" t="n">
        <f aca="false">IFERROR(Counts!P284,"")</f>
        <v>57</v>
      </c>
      <c r="E284" s="36" t="n">
        <f aca="false">IFERROR(Counts!R284/Counts!Q284,"")</f>
        <v>0.240740740740741</v>
      </c>
      <c r="F284" s="36" t="n">
        <f aca="false">IFERROR((Counts!R284+Counts!V284+Counts!W284)/(Counts!Q284+Counts!V284+Counts!W284+Counts!X284),"")</f>
        <v>0.280701754385965</v>
      </c>
      <c r="G284" s="36" t="n">
        <f aca="false">IFERROR((Counts!R284+Counts!S284+2*Counts!T284+3*Counts!U284)/Counts!Q284,"")</f>
        <v>0.5</v>
      </c>
      <c r="H284" s="35" t="n">
        <f aca="false">IFERROR(Counts!U284,"")</f>
        <v>3</v>
      </c>
      <c r="I284" s="36" t="n">
        <f aca="false">IFERROR(Counts!Z284/Counts!AA284,"")</f>
        <v>0.330701754385965</v>
      </c>
      <c r="J284" s="36" t="n">
        <f aca="false">IFERROR(Counts!AB284/Counts!AA284,"")</f>
        <v>0.313859649122807</v>
      </c>
      <c r="K284" s="37" t="n">
        <f aca="false">IFERROR((Counts!AB284-Counts!Z284)/Counts!AA284,"")</f>
        <v>-0.0168421052631579</v>
      </c>
      <c r="L284" s="38" t="n">
        <f aca="false">IFERROR(Counts!Y284/Counts!P284,"")</f>
        <v>0.315789473684211</v>
      </c>
      <c r="M284" s="38" t="n">
        <f aca="false">IFERROR(Counts!V284/Counts!P284,"")</f>
        <v>0.0175438596491228</v>
      </c>
      <c r="N284" s="38" t="n">
        <f aca="false">IFERROR(Counts!AD284/Counts!AC284,"")</f>
        <v>0.0833333333333333</v>
      </c>
      <c r="O284" s="38" t="n">
        <f aca="false">IFERROR(Counts!AE284/Counts!AC284,"")</f>
        <v>0.444444444444444</v>
      </c>
      <c r="P284" s="39" t="n">
        <f aca="false">IFERROR(Counts!AG284/Counts!AF284,"")</f>
        <v>88.45</v>
      </c>
      <c r="Q284" s="38" t="n">
        <f aca="false">IFERROR(Counts!AH284/Counts!AC284,"")</f>
        <v>0.472222222222222</v>
      </c>
      <c r="R284" s="38" t="n">
        <f aca="false">IFERROR(Counts!N284/Counts!M284,"")</f>
        <v>0.258064516129032</v>
      </c>
      <c r="S284" s="38" t="n">
        <f aca="false">IFERROR(Counts!K284/Counts!J284,"")</f>
        <v>0.669642857142857</v>
      </c>
      <c r="T284" s="38" t="n">
        <f aca="false">IFERROR(Counts!I284/Counts!H284,"")</f>
        <v>0.308411214953271</v>
      </c>
      <c r="U284" s="38" t="n">
        <f aca="false">IFERROR(1-Counts!L284/Counts!K284,"")</f>
        <v>0.8</v>
      </c>
      <c r="V284" s="39" t="n">
        <f aca="false">IFERROR(Counts!AJ284/Counts!AI284,"")</f>
        <v>69.289010989011</v>
      </c>
      <c r="W284" s="38" t="n">
        <f aca="false">IFERROR(Counts!AK284/Counts!AI284,"")</f>
        <v>0.032967032967033</v>
      </c>
      <c r="X284" s="40" t="n">
        <f aca="false">IFERROR(Counts!O284,"")</f>
        <v>2.004</v>
      </c>
      <c r="Y284" s="36" t="n">
        <f aca="false">IFERROR(INDEX('Season Counts'!$Y$2:$Y$740,$AF284)/INDEX('Season Counts'!$X$2:$X$740,$AF284),"")</f>
        <v>0.313748148148148</v>
      </c>
      <c r="Z284" s="37" t="n">
        <f aca="false">IFERROR(J284-Y284,"")</f>
        <v>0.00011150097465884</v>
      </c>
      <c r="AA284" s="38" t="n">
        <f aca="false">IFERROR(INDEX('Season Counts'!$K$2:$K$740,$AF284)/INDEX('Season Counts'!$J$2:$J$740,$AF284),"")</f>
        <v>0.266903914590747</v>
      </c>
      <c r="AB284" s="41" t="n">
        <f aca="false">IFERROR(R284-AA284,"")</f>
        <v>-0.00883939846171505</v>
      </c>
      <c r="AC284" s="39" t="n">
        <f aca="false">IFERROR(INDEX('Season Counts'!$AG$2:$AG$740,$AF284)/INDEX('Season Counts'!$AF$2:$AF$740,$AF284),"")</f>
        <v>69.4452830188679</v>
      </c>
      <c r="AD284" s="40" t="n">
        <f aca="false">IFERROR(V284-AC284,"")</f>
        <v>-0.156272029856936</v>
      </c>
      <c r="AE284" s="4" t="str">
        <f aca="false">IF(D284&lt;Guide!$C$21,"Low PA",IF(TRIM(IF(ISNUMBER(AD284),IF(N(AD284)&lt;=-Guide!$C$24,"▼ Bat Speed  ",IF(N(AD284)&gt;=Guide!$C$24,"▲ Bat Speed  ","")),"")&amp;IF(N(Z284)&gt;=Guide!$C$22,"▲ Contact  ","")&amp;IF(N(Z284)&lt;=-Guide!$C$22,"▼ Contact  ","")&amp;IF(N(AB284)&gt;=Guide!$C$23,"▲ Chase  ","")&amp;IF(N(AB284)&lt;=-Guide!$C$23,"▼ Chase  ",""))="","Stable",TRIM(IF(ISNUMBER(AD284),IF(N(AD284)&lt;=-Guide!$C$24,"▼ Bat Speed  ",IF(N(AD284)&gt;=Guide!$C$24,"▲ Bat Speed  ","")),"")&amp;IF(N(Z284)&gt;=Guide!$C$22,"▲ Contact  ","")&amp;IF(N(Z284)&lt;=-Guide!$C$22,"▼ Contact  ","")&amp;IF(N(AB284)&gt;=Guide!$C$23,"▲ Chase  ","")&amp;IF(N(AB284)&lt;=-Guide!$C$23,"▼ Chase  ",""))))</f>
        <v>Stable</v>
      </c>
      <c r="AF284" s="35" t="n">
        <f aca="false">MATCH(Counts!A284,'Season Counts'!$A$2:$A$740,0)</f>
        <v>71</v>
      </c>
    </row>
    <row r="285" customFormat="false" ht="15" hidden="false" customHeight="false" outlineLevel="0" collapsed="false">
      <c r="A285" s="34" t="str">
        <f aca="false">Counts!B285</f>
        <v>AZ</v>
      </c>
      <c r="B285" s="5" t="str">
        <f aca="false">Counts!C285</f>
        <v>Pavin Smith</v>
      </c>
      <c r="C285" s="34" t="str">
        <f aca="false">Counts!F285</f>
        <v>Mar-Apr</v>
      </c>
      <c r="D285" s="35" t="n">
        <f aca="false">IFERROR(Counts!P285,"")</f>
        <v>8</v>
      </c>
      <c r="E285" s="36" t="n">
        <f aca="false">IFERROR(Counts!R285/Counts!Q285,"")</f>
        <v>0.166666666666667</v>
      </c>
      <c r="F285" s="36" t="n">
        <f aca="false">IFERROR((Counts!R285+Counts!V285+Counts!W285)/(Counts!Q285+Counts!V285+Counts!W285+Counts!X285),"")</f>
        <v>0.375</v>
      </c>
      <c r="G285" s="36" t="n">
        <f aca="false">IFERROR((Counts!R285+Counts!S285+2*Counts!T285+3*Counts!U285)/Counts!Q285,"")</f>
        <v>0.166666666666667</v>
      </c>
      <c r="H285" s="35" t="n">
        <f aca="false">IFERROR(Counts!U285,"")</f>
        <v>0</v>
      </c>
      <c r="I285" s="36" t="n">
        <f aca="false">IFERROR(Counts!Z285/Counts!AA285,"")</f>
        <v>0.2875</v>
      </c>
      <c r="J285" s="36" t="n">
        <f aca="false">IFERROR(Counts!AB285/Counts!AA285,"")</f>
        <v>0.260625</v>
      </c>
      <c r="K285" s="37" t="n">
        <f aca="false">IFERROR((Counts!AB285-Counts!Z285)/Counts!AA285,"")</f>
        <v>-0.026875</v>
      </c>
      <c r="L285" s="38" t="n">
        <f aca="false">IFERROR(Counts!Y285/Counts!P285,"")</f>
        <v>0.25</v>
      </c>
      <c r="M285" s="38" t="n">
        <f aca="false">IFERROR(Counts!V285/Counts!P285,"")</f>
        <v>0.25</v>
      </c>
      <c r="N285" s="38" t="n">
        <f aca="false">IFERROR(Counts!AD285/Counts!AC285,"")</f>
        <v>0</v>
      </c>
      <c r="O285" s="38" t="n">
        <f aca="false">IFERROR(Counts!AE285/Counts!AC285,"")</f>
        <v>0.5</v>
      </c>
      <c r="P285" s="39" t="n">
        <f aca="false">IFERROR(Counts!AG285/Counts!AF285,"")</f>
        <v>92.075</v>
      </c>
      <c r="Q285" s="38" t="n">
        <f aca="false">IFERROR(Counts!AH285/Counts!AC285,"")</f>
        <v>0</v>
      </c>
      <c r="R285" s="38" t="n">
        <f aca="false">IFERROR(Counts!N285/Counts!M285,"")</f>
        <v>0.136363636363636</v>
      </c>
      <c r="S285" s="38" t="n">
        <f aca="false">IFERROR(Counts!K285/Counts!J285,"")</f>
        <v>0.6</v>
      </c>
      <c r="T285" s="38" t="n">
        <f aca="false">IFERROR(Counts!I285/Counts!H285,"")</f>
        <v>0.111111111111111</v>
      </c>
      <c r="U285" s="38" t="n">
        <f aca="false">IFERROR(1-Counts!L285/Counts!K285,"")</f>
        <v>0.933333333333333</v>
      </c>
      <c r="V285" s="39" t="n">
        <f aca="false">IFERROR(Counts!AJ285/Counts!AI285,"")</f>
        <v>72.1777777777778</v>
      </c>
      <c r="W285" s="38" t="n">
        <f aca="false">IFERROR(Counts!AK285/Counts!AI285,"")</f>
        <v>0.166666666666667</v>
      </c>
      <c r="X285" s="40" t="n">
        <f aca="false">IFERROR(Counts!O285,"")</f>
        <v>0.238</v>
      </c>
      <c r="Y285" s="36" t="n">
        <f aca="false">IFERROR(INDEX('Season Counts'!$Y$2:$Y$740,$AF285)/INDEX('Season Counts'!$X$2:$X$740,$AF285),"")</f>
        <v>0.280934426229508</v>
      </c>
      <c r="Z285" s="37" t="n">
        <f aca="false">IFERROR(J285-Y285,"")</f>
        <v>-0.0203094262295082</v>
      </c>
      <c r="AA285" s="38" t="n">
        <f aca="false">IFERROR(INDEX('Season Counts'!$K$2:$K$740,$AF285)/INDEX('Season Counts'!$J$2:$J$740,$AF285),"")</f>
        <v>0.276859504132231</v>
      </c>
      <c r="AB285" s="41" t="n">
        <f aca="false">IFERROR(R285-AA285,"")</f>
        <v>-0.140495867768595</v>
      </c>
      <c r="AC285" s="39" t="n">
        <f aca="false">IFERROR(INDEX('Season Counts'!$AG$2:$AG$740,$AF285)/INDEX('Season Counts'!$AF$2:$AF$740,$AF285),"")</f>
        <v>71.0252577319588</v>
      </c>
      <c r="AD285" s="40" t="n">
        <f aca="false">IFERROR(V285-AC285,"")</f>
        <v>1.15252004581902</v>
      </c>
      <c r="AE285" s="4" t="str">
        <f aca="false">IF(D285&lt;Guide!$C$21,"Low PA",IF(TRIM(IF(ISNUMBER(AD285),IF(N(AD285)&lt;=-Guide!$C$24,"▼ Bat Speed  ",IF(N(AD285)&gt;=Guide!$C$24,"▲ Bat Speed  ","")),"")&amp;IF(N(Z285)&gt;=Guide!$C$22,"▲ Contact  ","")&amp;IF(N(Z285)&lt;=-Guide!$C$22,"▼ Contact  ","")&amp;IF(N(AB285)&gt;=Guide!$C$23,"▲ Chase  ","")&amp;IF(N(AB285)&lt;=-Guide!$C$23,"▼ Chase  ",""))="","Stable",TRIM(IF(ISNUMBER(AD285),IF(N(AD285)&lt;=-Guide!$C$24,"▼ Bat Speed  ",IF(N(AD285)&gt;=Guide!$C$24,"▲ Bat Speed  ","")),"")&amp;IF(N(Z285)&gt;=Guide!$C$22,"▲ Contact  ","")&amp;IF(N(Z285)&lt;=-Guide!$C$22,"▼ Contact  ","")&amp;IF(N(AB285)&gt;=Guide!$C$23,"▲ Chase  ","")&amp;IF(N(AB285)&lt;=-Guide!$C$23,"▼ Chase  ",""))))</f>
        <v>Low PA</v>
      </c>
      <c r="AF285" s="35" t="n">
        <f aca="false">MATCH(Counts!A285,'Season Counts'!$A$2:$A$740,0)</f>
        <v>72</v>
      </c>
    </row>
    <row r="286" customFormat="false" ht="15" hidden="false" customHeight="false" outlineLevel="0" collapsed="false">
      <c r="A286" s="34" t="str">
        <f aca="false">Counts!B286</f>
        <v>AZ</v>
      </c>
      <c r="B286" s="5" t="str">
        <f aca="false">Counts!C286</f>
        <v>Pavin Smith</v>
      </c>
      <c r="C286" s="34" t="str">
        <f aca="false">Counts!F286</f>
        <v>Jun</v>
      </c>
      <c r="D286" s="35" t="n">
        <f aca="false">IFERROR(Counts!P286,"")</f>
        <v>65</v>
      </c>
      <c r="E286" s="36" t="n">
        <f aca="false">IFERROR(Counts!R286/Counts!Q286,"")</f>
        <v>0.142857142857143</v>
      </c>
      <c r="F286" s="36" t="n">
        <f aca="false">IFERROR((Counts!R286+Counts!V286+Counts!W286)/(Counts!Q286+Counts!V286+Counts!W286+Counts!X286),"")</f>
        <v>0.246153846153846</v>
      </c>
      <c r="G286" s="36" t="n">
        <f aca="false">IFERROR((Counts!R286+Counts!S286+2*Counts!T286+3*Counts!U286)/Counts!Q286,"")</f>
        <v>0.214285714285714</v>
      </c>
      <c r="H286" s="35" t="n">
        <f aca="false">IFERROR(Counts!U286,"")</f>
        <v>1</v>
      </c>
      <c r="I286" s="36" t="n">
        <f aca="false">IFERROR(Counts!Z286/Counts!AA286,"")</f>
        <v>0.219230769230769</v>
      </c>
      <c r="J286" s="36" t="n">
        <f aca="false">IFERROR(Counts!AB286/Counts!AA286,"")</f>
        <v>0.250953846153846</v>
      </c>
      <c r="K286" s="37" t="n">
        <f aca="false">IFERROR((Counts!AB286-Counts!Z286)/Counts!AA286,"")</f>
        <v>0.0317230769230769</v>
      </c>
      <c r="L286" s="38" t="n">
        <f aca="false">IFERROR(Counts!Y286/Counts!P286,"")</f>
        <v>0.169230769230769</v>
      </c>
      <c r="M286" s="38" t="n">
        <f aca="false">IFERROR(Counts!V286/Counts!P286,"")</f>
        <v>0.123076923076923</v>
      </c>
      <c r="N286" s="38" t="n">
        <f aca="false">IFERROR(Counts!AD286/Counts!AC286,"")</f>
        <v>0.0434782608695652</v>
      </c>
      <c r="O286" s="38" t="n">
        <f aca="false">IFERROR(Counts!AE286/Counts!AC286,"")</f>
        <v>0.260869565217391</v>
      </c>
      <c r="P286" s="39" t="n">
        <f aca="false">IFERROR(Counts!AG286/Counts!AF286,"")</f>
        <v>84.6782608695652</v>
      </c>
      <c r="Q286" s="38" t="n">
        <f aca="false">IFERROR(Counts!AH286/Counts!AC286,"")</f>
        <v>0.217391304347826</v>
      </c>
      <c r="R286" s="38" t="n">
        <f aca="false">IFERROR(Counts!N286/Counts!M286,"")</f>
        <v>0.258620689655172</v>
      </c>
      <c r="S286" s="38" t="n">
        <f aca="false">IFERROR(Counts!K286/Counts!J286,"")</f>
        <v>0.626016260162602</v>
      </c>
      <c r="T286" s="38" t="n">
        <f aca="false">IFERROR(Counts!I286/Counts!H286,"")</f>
        <v>0.158878504672897</v>
      </c>
      <c r="U286" s="38" t="n">
        <f aca="false">IFERROR(1-Counts!L286/Counts!K286,"")</f>
        <v>0.883116883116883</v>
      </c>
      <c r="V286" s="39" t="n">
        <f aca="false">IFERROR(Counts!AJ286/Counts!AI286,"")</f>
        <v>70.6752577319588</v>
      </c>
      <c r="W286" s="38" t="n">
        <f aca="false">IFERROR(Counts!AK286/Counts!AI286,"")</f>
        <v>0.103092783505155</v>
      </c>
      <c r="X286" s="40" t="n">
        <f aca="false">IFERROR(Counts!O286,"")</f>
        <v>-5.192</v>
      </c>
      <c r="Y286" s="36" t="n">
        <f aca="false">IFERROR(INDEX('Season Counts'!$Y$2:$Y$740,$AF286)/INDEX('Season Counts'!$X$2:$X$740,$AF286),"")</f>
        <v>0.280934426229508</v>
      </c>
      <c r="Z286" s="37" t="n">
        <f aca="false">IFERROR(J286-Y286,"")</f>
        <v>-0.029980580075662</v>
      </c>
      <c r="AA286" s="38" t="n">
        <f aca="false">IFERROR(INDEX('Season Counts'!$K$2:$K$740,$AF286)/INDEX('Season Counts'!$J$2:$J$740,$AF286),"")</f>
        <v>0.276859504132231</v>
      </c>
      <c r="AB286" s="41" t="n">
        <f aca="false">IFERROR(R286-AA286,"")</f>
        <v>-0.018238814477059</v>
      </c>
      <c r="AC286" s="39" t="n">
        <f aca="false">IFERROR(INDEX('Season Counts'!$AG$2:$AG$740,$AF286)/INDEX('Season Counts'!$AF$2:$AF$740,$AF286),"")</f>
        <v>71.0252577319588</v>
      </c>
      <c r="AD286" s="40" t="n">
        <f aca="false">IFERROR(V286-AC286,"")</f>
        <v>-0.349999999999994</v>
      </c>
      <c r="AE286" s="4" t="str">
        <f aca="false">IF(D286&lt;Guide!$C$21,"Low PA",IF(TRIM(IF(ISNUMBER(AD286),IF(N(AD286)&lt;=-Guide!$C$24,"▼ Bat Speed  ",IF(N(AD286)&gt;=Guide!$C$24,"▲ Bat Speed  ","")),"")&amp;IF(N(Z286)&gt;=Guide!$C$22,"▲ Contact  ","")&amp;IF(N(Z286)&lt;=-Guide!$C$22,"▼ Contact  ","")&amp;IF(N(AB286)&gt;=Guide!$C$23,"▲ Chase  ","")&amp;IF(N(AB286)&lt;=-Guide!$C$23,"▼ Chase  ",""))="","Stable",TRIM(IF(ISNUMBER(AD286),IF(N(AD286)&lt;=-Guide!$C$24,"▼ Bat Speed  ",IF(N(AD286)&gt;=Guide!$C$24,"▲ Bat Speed  ","")),"")&amp;IF(N(Z286)&gt;=Guide!$C$22,"▲ Contact  ","")&amp;IF(N(Z286)&lt;=-Guide!$C$22,"▼ Contact  ","")&amp;IF(N(AB286)&gt;=Guide!$C$23,"▲ Chase  ","")&amp;IF(N(AB286)&lt;=-Guide!$C$23,"▼ Chase  ",""))))</f>
        <v>Stable</v>
      </c>
      <c r="AF286" s="35" t="n">
        <f aca="false">MATCH(Counts!A286,'Season Counts'!$A$2:$A$740,0)</f>
        <v>72</v>
      </c>
    </row>
    <row r="287" customFormat="false" ht="15" hidden="false" customHeight="false" outlineLevel="0" collapsed="false">
      <c r="A287" s="34" t="str">
        <f aca="false">Counts!B287</f>
        <v>AZ</v>
      </c>
      <c r="B287" s="5" t="str">
        <f aca="false">Counts!C287</f>
        <v>Pavin Smith</v>
      </c>
      <c r="C287" s="34" t="str">
        <f aca="false">Counts!F287</f>
        <v>Jul</v>
      </c>
      <c r="D287" s="35" t="n">
        <f aca="false">IFERROR(Counts!P287,"")</f>
        <v>16</v>
      </c>
      <c r="E287" s="36" t="n">
        <f aca="false">IFERROR(Counts!R287/Counts!Q287,"")</f>
        <v>0.125</v>
      </c>
      <c r="F287" s="36" t="n">
        <f aca="false">IFERROR((Counts!R287+Counts!V287+Counts!W287)/(Counts!Q287+Counts!V287+Counts!W287+Counts!X287),"")</f>
        <v>0.125</v>
      </c>
      <c r="G287" s="36" t="n">
        <f aca="false">IFERROR((Counts!R287+Counts!S287+2*Counts!T287+3*Counts!U287)/Counts!Q287,"")</f>
        <v>0.125</v>
      </c>
      <c r="H287" s="35" t="n">
        <f aca="false">IFERROR(Counts!U287,"")</f>
        <v>0</v>
      </c>
      <c r="I287" s="36" t="n">
        <f aca="false">IFERROR(Counts!Z287/Counts!AA287,"")</f>
        <v>0.1125</v>
      </c>
      <c r="J287" s="36" t="n">
        <f aca="false">IFERROR(Counts!AB287/Counts!AA287,"")</f>
        <v>0.2700625</v>
      </c>
      <c r="K287" s="37" t="n">
        <f aca="false">IFERROR((Counts!AB287-Counts!Z287)/Counts!AA287,"")</f>
        <v>0.1575625</v>
      </c>
      <c r="L287" s="38" t="n">
        <f aca="false">IFERROR(Counts!Y287/Counts!P287,"")</f>
        <v>0.3125</v>
      </c>
      <c r="M287" s="38" t="n">
        <f aca="false">IFERROR(Counts!V287/Counts!P287,"")</f>
        <v>0</v>
      </c>
      <c r="N287" s="38" t="n">
        <f aca="false">IFERROR(Counts!AD287/Counts!AC287,"")</f>
        <v>0</v>
      </c>
      <c r="O287" s="38" t="n">
        <f aca="false">IFERROR(Counts!AE287/Counts!AC287,"")</f>
        <v>0.454545454545455</v>
      </c>
      <c r="P287" s="39" t="n">
        <f aca="false">IFERROR(Counts!AG287/Counts!AF287,"")</f>
        <v>90.0454545454546</v>
      </c>
      <c r="Q287" s="38" t="n">
        <f aca="false">IFERROR(Counts!AH287/Counts!AC287,"")</f>
        <v>0.363636363636364</v>
      </c>
      <c r="R287" s="38" t="n">
        <f aca="false">IFERROR(Counts!N287/Counts!M287,"")</f>
        <v>0.277777777777778</v>
      </c>
      <c r="S287" s="38" t="n">
        <f aca="false">IFERROR(Counts!K287/Counts!J287,"")</f>
        <v>0.594594594594595</v>
      </c>
      <c r="T287" s="38" t="n">
        <f aca="false">IFERROR(Counts!I287/Counts!H287,"")</f>
        <v>0.21875</v>
      </c>
      <c r="U287" s="38" t="n">
        <f aca="false">IFERROR(1-Counts!L287/Counts!K287,"")</f>
        <v>0.863636363636364</v>
      </c>
      <c r="V287" s="39" t="n">
        <f aca="false">IFERROR(Counts!AJ287/Counts!AI287,"")</f>
        <v>69.8555555555556</v>
      </c>
      <c r="W287" s="38" t="n">
        <f aca="false">IFERROR(Counts!AK287/Counts!AI287,"")</f>
        <v>0.0740740740740741</v>
      </c>
      <c r="X287" s="40" t="n">
        <f aca="false">IFERROR(Counts!O287,"")</f>
        <v>-2.8</v>
      </c>
      <c r="Y287" s="36" t="n">
        <f aca="false">IFERROR(INDEX('Season Counts'!$Y$2:$Y$740,$AF287)/INDEX('Season Counts'!$X$2:$X$740,$AF287),"")</f>
        <v>0.280934426229508</v>
      </c>
      <c r="Z287" s="37" t="n">
        <f aca="false">IFERROR(J287-Y287,"")</f>
        <v>-0.0108719262295082</v>
      </c>
      <c r="AA287" s="38" t="n">
        <f aca="false">IFERROR(INDEX('Season Counts'!$K$2:$K$740,$AF287)/INDEX('Season Counts'!$J$2:$J$740,$AF287),"")</f>
        <v>0.276859504132231</v>
      </c>
      <c r="AB287" s="41" t="n">
        <f aca="false">IFERROR(R287-AA287,"")</f>
        <v>0.000918273645546364</v>
      </c>
      <c r="AC287" s="39" t="n">
        <f aca="false">IFERROR(INDEX('Season Counts'!$AG$2:$AG$740,$AF287)/INDEX('Season Counts'!$AF$2:$AF$740,$AF287),"")</f>
        <v>71.0252577319588</v>
      </c>
      <c r="AD287" s="40" t="n">
        <f aca="false">IFERROR(V287-AC287,"")</f>
        <v>-1.16970217640321</v>
      </c>
      <c r="AE287" s="4" t="str">
        <f aca="false">IF(D287&lt;Guide!$C$21,"Low PA",IF(TRIM(IF(ISNUMBER(AD287),IF(N(AD287)&lt;=-Guide!$C$24,"▼ Bat Speed  ",IF(N(AD287)&gt;=Guide!$C$24,"▲ Bat Speed  ","")),"")&amp;IF(N(Z287)&gt;=Guide!$C$22,"▲ Contact  ","")&amp;IF(N(Z287)&lt;=-Guide!$C$22,"▼ Contact  ","")&amp;IF(N(AB287)&gt;=Guide!$C$23,"▲ Chase  ","")&amp;IF(N(AB287)&lt;=-Guide!$C$23,"▼ Chase  ",""))="","Stable",TRIM(IF(ISNUMBER(AD287),IF(N(AD287)&lt;=-Guide!$C$24,"▼ Bat Speed  ",IF(N(AD287)&gt;=Guide!$C$24,"▲ Bat Speed  ","")),"")&amp;IF(N(Z287)&gt;=Guide!$C$22,"▲ Contact  ","")&amp;IF(N(Z287)&lt;=-Guide!$C$22,"▼ Contact  ","")&amp;IF(N(AB287)&gt;=Guide!$C$23,"▲ Chase  ","")&amp;IF(N(AB287)&lt;=-Guide!$C$23,"▼ Chase  ",""))))</f>
        <v>Low PA</v>
      </c>
      <c r="AF287" s="35" t="n">
        <f aca="false">MATCH(Counts!A287,'Season Counts'!$A$2:$A$740,0)</f>
        <v>72</v>
      </c>
    </row>
    <row r="288" customFormat="false" ht="15" hidden="false" customHeight="false" outlineLevel="0" collapsed="false">
      <c r="A288" s="34" t="str">
        <f aca="false">Counts!B288</f>
        <v>AZ</v>
      </c>
      <c r="B288" s="5" t="str">
        <f aca="false">Counts!C288</f>
        <v>Pavin Smith</v>
      </c>
      <c r="C288" s="34" t="str">
        <f aca="false">Counts!F288</f>
        <v>Sep</v>
      </c>
      <c r="D288" s="35" t="n">
        <f aca="false">IFERROR(Counts!P288,"")</f>
        <v>33</v>
      </c>
      <c r="E288" s="36" t="n">
        <f aca="false">IFERROR(Counts!R288/Counts!Q288,"")</f>
        <v>0.290322580645161</v>
      </c>
      <c r="F288" s="36" t="n">
        <f aca="false">IFERROR((Counts!R288+Counts!V288+Counts!W288)/(Counts!Q288+Counts!V288+Counts!W288+Counts!X288),"")</f>
        <v>0.333333333333333</v>
      </c>
      <c r="G288" s="36" t="n">
        <f aca="false">IFERROR((Counts!R288+Counts!S288+2*Counts!T288+3*Counts!U288)/Counts!Q288,"")</f>
        <v>0.548387096774194</v>
      </c>
      <c r="H288" s="35" t="n">
        <f aca="false">IFERROR(Counts!U288,"")</f>
        <v>2</v>
      </c>
      <c r="I288" s="36" t="n">
        <f aca="false">IFERROR(Counts!Z288/Counts!AA288,"")</f>
        <v>0.375757575757576</v>
      </c>
      <c r="J288" s="36" t="n">
        <f aca="false">IFERROR(Counts!AB288/Counts!AA288,"")</f>
        <v>0.350181818181818</v>
      </c>
      <c r="K288" s="37" t="n">
        <f aca="false">IFERROR((Counts!AB288-Counts!Z288)/Counts!AA288,"")</f>
        <v>-0.0255757575757576</v>
      </c>
      <c r="L288" s="38" t="n">
        <f aca="false">IFERROR(Counts!Y288/Counts!P288,"")</f>
        <v>0.212121212121212</v>
      </c>
      <c r="M288" s="38" t="n">
        <f aca="false">IFERROR(Counts!V288/Counts!P288,"")</f>
        <v>0.0606060606060606</v>
      </c>
      <c r="N288" s="38" t="n">
        <f aca="false">IFERROR(Counts!AD288/Counts!AC288,"")</f>
        <v>0.0833333333333333</v>
      </c>
      <c r="O288" s="38" t="n">
        <f aca="false">IFERROR(Counts!AE288/Counts!AC288,"")</f>
        <v>0.541666666666667</v>
      </c>
      <c r="P288" s="39" t="n">
        <f aca="false">IFERROR(Counts!AG288/Counts!AF288,"")</f>
        <v>91.5</v>
      </c>
      <c r="Q288" s="38" t="n">
        <f aca="false">IFERROR(Counts!AH288/Counts!AC288,"")</f>
        <v>0.291666666666667</v>
      </c>
      <c r="R288" s="38" t="n">
        <f aca="false">IFERROR(Counts!N288/Counts!M288,"")</f>
        <v>0.352941176470588</v>
      </c>
      <c r="S288" s="38" t="n">
        <f aca="false">IFERROR(Counts!K288/Counts!J288,"")</f>
        <v>0.636363636363636</v>
      </c>
      <c r="T288" s="38" t="n">
        <f aca="false">IFERROR(Counts!I288/Counts!H288,"")</f>
        <v>0.257575757575758</v>
      </c>
      <c r="U288" s="38" t="n">
        <f aca="false">IFERROR(1-Counts!L288/Counts!K288,"")</f>
        <v>0.880952380952381</v>
      </c>
      <c r="V288" s="39" t="n">
        <f aca="false">IFERROR(Counts!AJ288/Counts!AI288,"")</f>
        <v>71.8865384615385</v>
      </c>
      <c r="W288" s="38" t="n">
        <f aca="false">IFERROR(Counts!AK288/Counts!AI288,"")</f>
        <v>0.173076923076923</v>
      </c>
      <c r="X288" s="40" t="n">
        <f aca="false">IFERROR(Counts!O288,"")</f>
        <v>0.996</v>
      </c>
      <c r="Y288" s="36" t="n">
        <f aca="false">IFERROR(INDEX('Season Counts'!$Y$2:$Y$740,$AF288)/INDEX('Season Counts'!$X$2:$X$740,$AF288),"")</f>
        <v>0.280934426229508</v>
      </c>
      <c r="Z288" s="37" t="n">
        <f aca="false">IFERROR(J288-Y288,"")</f>
        <v>0.0692473919523099</v>
      </c>
      <c r="AA288" s="38" t="n">
        <f aca="false">IFERROR(INDEX('Season Counts'!$K$2:$K$740,$AF288)/INDEX('Season Counts'!$J$2:$J$740,$AF288),"")</f>
        <v>0.276859504132231</v>
      </c>
      <c r="AB288" s="41" t="n">
        <f aca="false">IFERROR(R288-AA288,"")</f>
        <v>0.0760816723383568</v>
      </c>
      <c r="AC288" s="39" t="n">
        <f aca="false">IFERROR(INDEX('Season Counts'!$AG$2:$AG$740,$AF288)/INDEX('Season Counts'!$AF$2:$AF$740,$AF288),"")</f>
        <v>71.0252577319588</v>
      </c>
      <c r="AD288" s="40" t="n">
        <f aca="false">IFERROR(V288-AC288,"")</f>
        <v>0.861280729579704</v>
      </c>
      <c r="AE288" s="4" t="str">
        <f aca="false">IF(D288&lt;Guide!$C$21,"Low PA",IF(TRIM(IF(ISNUMBER(AD288),IF(N(AD288)&lt;=-Guide!$C$24,"▼ Bat Speed  ",IF(N(AD288)&gt;=Guide!$C$24,"▲ Bat Speed  ","")),"")&amp;IF(N(Z288)&gt;=Guide!$C$22,"▲ Contact  ","")&amp;IF(N(Z288)&lt;=-Guide!$C$22,"▼ Contact  ","")&amp;IF(N(AB288)&gt;=Guide!$C$23,"▲ Chase  ","")&amp;IF(N(AB288)&lt;=-Guide!$C$23,"▼ Chase  ",""))="","Stable",TRIM(IF(ISNUMBER(AD288),IF(N(AD288)&lt;=-Guide!$C$24,"▼ Bat Speed  ",IF(N(AD288)&gt;=Guide!$C$24,"▲ Bat Speed  ","")),"")&amp;IF(N(Z288)&gt;=Guide!$C$22,"▲ Contact  ","")&amp;IF(N(Z288)&lt;=-Guide!$C$22,"▼ Contact  ","")&amp;IF(N(AB288)&gt;=Guide!$C$23,"▲ Chase  ","")&amp;IF(N(AB288)&lt;=-Guide!$C$23,"▼ Chase  ",""))))</f>
        <v>Low PA</v>
      </c>
      <c r="AF288" s="35" t="n">
        <f aca="false">MATCH(Counts!A288,'Season Counts'!$A$2:$A$740,0)</f>
        <v>72</v>
      </c>
    </row>
    <row r="289" customFormat="false" ht="15" hidden="false" customHeight="false" outlineLevel="0" collapsed="false">
      <c r="A289" s="34" t="str">
        <f aca="false">Counts!B289</f>
        <v>AZ</v>
      </c>
      <c r="B289" s="5" t="str">
        <f aca="false">Counts!C289</f>
        <v>Alek Thomas</v>
      </c>
      <c r="C289" s="34" t="str">
        <f aca="false">Counts!F289</f>
        <v>Mar-Apr</v>
      </c>
      <c r="D289" s="35" t="n">
        <f aca="false">IFERROR(Counts!P289,"")</f>
        <v>90</v>
      </c>
      <c r="E289" s="36" t="n">
        <f aca="false">IFERROR(Counts!R289/Counts!Q289,"")</f>
        <v>0.188235294117647</v>
      </c>
      <c r="F289" s="36" t="n">
        <f aca="false">IFERROR((Counts!R289+Counts!V289+Counts!W289)/(Counts!Q289+Counts!V289+Counts!W289+Counts!X289),"")</f>
        <v>0.224719101123596</v>
      </c>
      <c r="G289" s="36" t="n">
        <f aca="false">IFERROR((Counts!R289+Counts!S289+2*Counts!T289+3*Counts!U289)/Counts!Q289,"")</f>
        <v>0.352941176470588</v>
      </c>
      <c r="H289" s="35" t="n">
        <f aca="false">IFERROR(Counts!U289,"")</f>
        <v>2</v>
      </c>
      <c r="I289" s="36" t="n">
        <f aca="false">IFERROR(Counts!Z289/Counts!AA289,"")</f>
        <v>0.255172413793103</v>
      </c>
      <c r="J289" s="36" t="n">
        <f aca="false">IFERROR(Counts!AB289/Counts!AA289,"")</f>
        <v>0.289965517241379</v>
      </c>
      <c r="K289" s="37" t="n">
        <f aca="false">IFERROR((Counts!AB289-Counts!Z289)/Counts!AA289,"")</f>
        <v>0.0347931034482759</v>
      </c>
      <c r="L289" s="38" t="n">
        <f aca="false">IFERROR(Counts!Y289/Counts!P289,"")</f>
        <v>0.211111111111111</v>
      </c>
      <c r="M289" s="38" t="n">
        <f aca="false">IFERROR(Counts!V289/Counts!P289,"")</f>
        <v>0.0333333333333333</v>
      </c>
      <c r="N289" s="38" t="n">
        <f aca="false">IFERROR(Counts!AD289/Counts!AC289,"")</f>
        <v>0.0746268656716418</v>
      </c>
      <c r="O289" s="38" t="n">
        <f aca="false">IFERROR(Counts!AE289/Counts!AC289,"")</f>
        <v>0.417910447761194</v>
      </c>
      <c r="P289" s="39" t="n">
        <f aca="false">IFERROR(Counts!AG289/Counts!AF289,"")</f>
        <v>87.6738461538462</v>
      </c>
      <c r="Q289" s="38" t="n">
        <f aca="false">IFERROR(Counts!AH289/Counts!AC289,"")</f>
        <v>0.388059701492537</v>
      </c>
      <c r="R289" s="38" t="n">
        <f aca="false">IFERROR(Counts!N289/Counts!M289,"")</f>
        <v>0.423529411764706</v>
      </c>
      <c r="S289" s="38" t="n">
        <f aca="false">IFERROR(Counts!K289/Counts!J289,"")</f>
        <v>0.726666666666667</v>
      </c>
      <c r="T289" s="38" t="n">
        <f aca="false">IFERROR(Counts!I289/Counts!H289,"")</f>
        <v>0.209944751381215</v>
      </c>
      <c r="U289" s="38" t="n">
        <f aca="false">IFERROR(1-Counts!L289/Counts!K289,"")</f>
        <v>0.917431192660551</v>
      </c>
      <c r="V289" s="39" t="n">
        <f aca="false">IFERROR(Counts!AJ289/Counts!AI289,"")</f>
        <v>69.4700729927007</v>
      </c>
      <c r="W289" s="38" t="n">
        <f aca="false">IFERROR(Counts!AK289/Counts!AI289,"")</f>
        <v>0.0510948905109489</v>
      </c>
      <c r="X289" s="40" t="n">
        <f aca="false">IFERROR(Counts!O289,"")</f>
        <v>-4.065</v>
      </c>
      <c r="Y289" s="36" t="n">
        <f aca="false">IFERROR(INDEX('Season Counts'!$Y$2:$Y$740,$AF289)/INDEX('Season Counts'!$X$2:$X$740,$AF289),"")</f>
        <v>0.291979381443299</v>
      </c>
      <c r="Z289" s="37" t="n">
        <f aca="false">IFERROR(J289-Y289,"")</f>
        <v>-0.00201386420191962</v>
      </c>
      <c r="AA289" s="38" t="n">
        <f aca="false">IFERROR(INDEX('Season Counts'!$K$2:$K$740,$AF289)/INDEX('Season Counts'!$J$2:$J$740,$AF289),"")</f>
        <v>0.424731182795699</v>
      </c>
      <c r="AB289" s="41" t="n">
        <f aca="false">IFERROR(R289-AA289,"")</f>
        <v>-0.00120177103099306</v>
      </c>
      <c r="AC289" s="39" t="n">
        <f aca="false">IFERROR(INDEX('Season Counts'!$AG$2:$AG$740,$AF289)/INDEX('Season Counts'!$AF$2:$AF$740,$AF289),"")</f>
        <v>69.5636942675159</v>
      </c>
      <c r="AD289" s="40" t="n">
        <f aca="false">IFERROR(V289-AC289,"")</f>
        <v>-0.0936212748152059</v>
      </c>
      <c r="AE289" s="4" t="str">
        <f aca="false">IF(D289&lt;Guide!$C$21,"Low PA",IF(TRIM(IF(ISNUMBER(AD289),IF(N(AD289)&lt;=-Guide!$C$24,"▼ Bat Speed  ",IF(N(AD289)&gt;=Guide!$C$24,"▲ Bat Speed  ","")),"")&amp;IF(N(Z289)&gt;=Guide!$C$22,"▲ Contact  ","")&amp;IF(N(Z289)&lt;=-Guide!$C$22,"▼ Contact  ","")&amp;IF(N(AB289)&gt;=Guide!$C$23,"▲ Chase  ","")&amp;IF(N(AB289)&lt;=-Guide!$C$23,"▼ Chase  ",""))="","Stable",TRIM(IF(ISNUMBER(AD289),IF(N(AD289)&lt;=-Guide!$C$24,"▼ Bat Speed  ",IF(N(AD289)&gt;=Guide!$C$24,"▲ Bat Speed  ","")),"")&amp;IF(N(Z289)&gt;=Guide!$C$22,"▲ Contact  ","")&amp;IF(N(Z289)&lt;=-Guide!$C$22,"▼ Contact  ","")&amp;IF(N(AB289)&gt;=Guide!$C$23,"▲ Chase  ","")&amp;IF(N(AB289)&lt;=-Guide!$C$23,"▼ Chase  ",""))))</f>
        <v>Stable</v>
      </c>
      <c r="AF289" s="35" t="n">
        <f aca="false">MATCH(Counts!A289,'Season Counts'!$A$2:$A$740,0)</f>
        <v>73</v>
      </c>
    </row>
    <row r="290" customFormat="false" ht="15" hidden="false" customHeight="false" outlineLevel="0" collapsed="false">
      <c r="A290" s="34" t="str">
        <f aca="false">Counts!B290</f>
        <v>AZ</v>
      </c>
      <c r="B290" s="5" t="str">
        <f aca="false">Counts!C290</f>
        <v>Alek Thomas</v>
      </c>
      <c r="C290" s="34" t="str">
        <f aca="false">Counts!F290</f>
        <v>May</v>
      </c>
      <c r="D290" s="35" t="n">
        <f aca="false">IFERROR(Counts!P290,"")</f>
        <v>10</v>
      </c>
      <c r="E290" s="36" t="n">
        <f aca="false">IFERROR(Counts!R290/Counts!Q290,"")</f>
        <v>0.111111111111111</v>
      </c>
      <c r="F290" s="36" t="n">
        <f aca="false">IFERROR((Counts!R290+Counts!V290+Counts!W290)/(Counts!Q290+Counts!V290+Counts!W290+Counts!X290),"")</f>
        <v>0.2</v>
      </c>
      <c r="G290" s="36" t="n">
        <f aca="false">IFERROR((Counts!R290+Counts!S290+2*Counts!T290+3*Counts!U290)/Counts!Q290,"")</f>
        <v>0.222222222222222</v>
      </c>
      <c r="H290" s="35" t="n">
        <f aca="false">IFERROR(Counts!U290,"")</f>
        <v>0</v>
      </c>
      <c r="I290" s="36" t="n">
        <f aca="false">IFERROR(Counts!Z290/Counts!AA290,"")</f>
        <v>0.195</v>
      </c>
      <c r="J290" s="36" t="n">
        <f aca="false">IFERROR(Counts!AB290/Counts!AA290,"")</f>
        <v>0.3095</v>
      </c>
      <c r="K290" s="37" t="n">
        <f aca="false">IFERROR((Counts!AB290-Counts!Z290)/Counts!AA290,"")</f>
        <v>0.1145</v>
      </c>
      <c r="L290" s="38" t="n">
        <f aca="false">IFERROR(Counts!Y290/Counts!P290,"")</f>
        <v>0.4</v>
      </c>
      <c r="M290" s="38" t="n">
        <f aca="false">IFERROR(Counts!V290/Counts!P290,"")</f>
        <v>0</v>
      </c>
      <c r="N290" s="38" t="n">
        <f aca="false">IFERROR(Counts!AD290/Counts!AC290,"")</f>
        <v>0.2</v>
      </c>
      <c r="O290" s="38" t="n">
        <f aca="false">IFERROR(Counts!AE290/Counts!AC290,"")</f>
        <v>0.6</v>
      </c>
      <c r="P290" s="39" t="n">
        <f aca="false">IFERROR(Counts!AG290/Counts!AF290,"")</f>
        <v>96.44</v>
      </c>
      <c r="Q290" s="38" t="n">
        <f aca="false">IFERROR(Counts!AH290/Counts!AC290,"")</f>
        <v>0.4</v>
      </c>
      <c r="R290" s="38" t="n">
        <f aca="false">IFERROR(Counts!N290/Counts!M290,"")</f>
        <v>0.4375</v>
      </c>
      <c r="S290" s="38" t="n">
        <f aca="false">IFERROR(Counts!K290/Counts!J290,"")</f>
        <v>0.875</v>
      </c>
      <c r="T290" s="38" t="n">
        <f aca="false">IFERROR(Counts!I290/Counts!H290,"")</f>
        <v>0.333333333333333</v>
      </c>
      <c r="U290" s="38" t="n">
        <f aca="false">IFERROR(1-Counts!L290/Counts!K290,"")</f>
        <v>0.642857142857143</v>
      </c>
      <c r="V290" s="39" t="n">
        <f aca="false">IFERROR(Counts!AJ290/Counts!AI290,"")</f>
        <v>70.205</v>
      </c>
      <c r="W290" s="38" t="n">
        <f aca="false">IFERROR(Counts!AK290/Counts!AI290,"")</f>
        <v>0</v>
      </c>
      <c r="X290" s="40" t="n">
        <f aca="false">IFERROR(Counts!O290,"")</f>
        <v>-1.307</v>
      </c>
      <c r="Y290" s="36" t="n">
        <f aca="false">IFERROR(INDEX('Season Counts'!$Y$2:$Y$740,$AF290)/INDEX('Season Counts'!$X$2:$X$740,$AF290),"")</f>
        <v>0.291979381443299</v>
      </c>
      <c r="Z290" s="37" t="n">
        <f aca="false">IFERROR(J290-Y290,"")</f>
        <v>0.0175206185567011</v>
      </c>
      <c r="AA290" s="38" t="n">
        <f aca="false">IFERROR(INDEX('Season Counts'!$K$2:$K$740,$AF290)/INDEX('Season Counts'!$J$2:$J$740,$AF290),"")</f>
        <v>0.424731182795699</v>
      </c>
      <c r="AB290" s="41" t="n">
        <f aca="false">IFERROR(R290-AA290,"")</f>
        <v>0.0127688172043011</v>
      </c>
      <c r="AC290" s="39" t="n">
        <f aca="false">IFERROR(INDEX('Season Counts'!$AG$2:$AG$740,$AF290)/INDEX('Season Counts'!$AF$2:$AF$740,$AF290),"")</f>
        <v>69.5636942675159</v>
      </c>
      <c r="AD290" s="40" t="n">
        <f aca="false">IFERROR(V290-AC290,"")</f>
        <v>0.641305732484071</v>
      </c>
      <c r="AE290" s="4" t="str">
        <f aca="false">IF(D290&lt;Guide!$C$21,"Low PA",IF(TRIM(IF(ISNUMBER(AD290),IF(N(AD290)&lt;=-Guide!$C$24,"▼ Bat Speed  ",IF(N(AD290)&gt;=Guide!$C$24,"▲ Bat Speed  ","")),"")&amp;IF(N(Z290)&gt;=Guide!$C$22,"▲ Contact  ","")&amp;IF(N(Z290)&lt;=-Guide!$C$22,"▼ Contact  ","")&amp;IF(N(AB290)&gt;=Guide!$C$23,"▲ Chase  ","")&amp;IF(N(AB290)&lt;=-Guide!$C$23,"▼ Chase  ",""))="","Stable",TRIM(IF(ISNUMBER(AD290),IF(N(AD290)&lt;=-Guide!$C$24,"▼ Bat Speed  ",IF(N(AD290)&gt;=Guide!$C$24,"▲ Bat Speed  ","")),"")&amp;IF(N(Z290)&gt;=Guide!$C$22,"▲ Contact  ","")&amp;IF(N(Z290)&lt;=-Guide!$C$22,"▼ Contact  ","")&amp;IF(N(AB290)&gt;=Guide!$C$23,"▲ Chase  ","")&amp;IF(N(AB290)&lt;=-Guide!$C$23,"▼ Chase  ",""))))</f>
        <v>Low PA</v>
      </c>
      <c r="AF290" s="35" t="n">
        <f aca="false">MATCH(Counts!A290,'Season Counts'!$A$2:$A$740,0)</f>
        <v>73</v>
      </c>
    </row>
    <row r="291" customFormat="false" ht="15" hidden="false" customHeight="false" outlineLevel="0" collapsed="false">
      <c r="A291" s="34" t="str">
        <f aca="false">Counts!B291</f>
        <v>AZ</v>
      </c>
      <c r="B291" s="5" t="str">
        <f aca="false">Counts!C291</f>
        <v>LuJames Groover</v>
      </c>
      <c r="C291" s="34" t="str">
        <f aca="false">Counts!F291</f>
        <v>Jun</v>
      </c>
      <c r="D291" s="35" t="n">
        <f aca="false">IFERROR(Counts!P291,"")</f>
        <v>52</v>
      </c>
      <c r="E291" s="36" t="n">
        <f aca="false">IFERROR(Counts!R291/Counts!Q291,"")</f>
        <v>0.173913043478261</v>
      </c>
      <c r="F291" s="36" t="n">
        <f aca="false">IFERROR((Counts!R291+Counts!V291+Counts!W291)/(Counts!Q291+Counts!V291+Counts!W291+Counts!X291),"")</f>
        <v>0.269230769230769</v>
      </c>
      <c r="G291" s="36" t="n">
        <f aca="false">IFERROR((Counts!R291+Counts!S291+2*Counts!T291+3*Counts!U291)/Counts!Q291,"")</f>
        <v>0.282608695652174</v>
      </c>
      <c r="H291" s="35" t="n">
        <f aca="false">IFERROR(Counts!U291,"")</f>
        <v>1</v>
      </c>
      <c r="I291" s="36" t="n">
        <f aca="false">IFERROR(Counts!Z291/Counts!AA291,"")</f>
        <v>0.258823529411765</v>
      </c>
      <c r="J291" s="36" t="n">
        <f aca="false">IFERROR(Counts!AB291/Counts!AA291,"")</f>
        <v>0.294098039215686</v>
      </c>
      <c r="K291" s="37" t="n">
        <f aca="false">IFERROR((Counts!AB291-Counts!Z291)/Counts!AA291,"")</f>
        <v>0.0352745098039216</v>
      </c>
      <c r="L291" s="38" t="n">
        <f aca="false">IFERROR(Counts!Y291/Counts!P291,"")</f>
        <v>0.192307692307692</v>
      </c>
      <c r="M291" s="38" t="n">
        <f aca="false">IFERROR(Counts!V291/Counts!P291,"")</f>
        <v>0.0961538461538462</v>
      </c>
      <c r="N291" s="38" t="n">
        <f aca="false">IFERROR(Counts!AD291/Counts!AC291,"")</f>
        <v>0.111111111111111</v>
      </c>
      <c r="O291" s="38" t="n">
        <f aca="false">IFERROR(Counts!AE291/Counts!AC291,"")</f>
        <v>0.472222222222222</v>
      </c>
      <c r="P291" s="39" t="n">
        <f aca="false">IFERROR(Counts!AG291/Counts!AF291,"")</f>
        <v>90.56</v>
      </c>
      <c r="Q291" s="38" t="n">
        <f aca="false">IFERROR(Counts!AH291/Counts!AC291,"")</f>
        <v>0.25</v>
      </c>
      <c r="R291" s="38" t="n">
        <f aca="false">IFERROR(Counts!N291/Counts!M291,"")</f>
        <v>0.202127659574468</v>
      </c>
      <c r="S291" s="38" t="n">
        <f aca="false">IFERROR(Counts!K291/Counts!J291,"")</f>
        <v>0.616822429906542</v>
      </c>
      <c r="T291" s="38" t="n">
        <f aca="false">IFERROR(Counts!I291/Counts!H291,"")</f>
        <v>0.141176470588235</v>
      </c>
      <c r="U291" s="38" t="n">
        <f aca="false">IFERROR(1-Counts!L291/Counts!K291,"")</f>
        <v>0.96969696969697</v>
      </c>
      <c r="V291" s="39" t="n">
        <f aca="false">IFERROR(Counts!AJ291/Counts!AI291,"")</f>
        <v>70.9933333333333</v>
      </c>
      <c r="W291" s="38" t="n">
        <f aca="false">IFERROR(Counts!AK291/Counts!AI291,"")</f>
        <v>0.106666666666667</v>
      </c>
      <c r="X291" s="40" t="n">
        <f aca="false">IFERROR(Counts!O291,"")</f>
        <v>-2.883</v>
      </c>
      <c r="Y291" s="36" t="n">
        <f aca="false">IFERROR(INDEX('Season Counts'!$Y$2:$Y$740,$AF291)/INDEX('Season Counts'!$X$2:$X$740,$AF291),"")</f>
        <v>0.285981132075472</v>
      </c>
      <c r="Z291" s="37" t="n">
        <f aca="false">IFERROR(J291-Y291,"")</f>
        <v>0.00811690714021457</v>
      </c>
      <c r="AA291" s="38" t="n">
        <f aca="false">IFERROR(INDEX('Season Counts'!$K$2:$K$740,$AF291)/INDEX('Season Counts'!$J$2:$J$740,$AF291),"")</f>
        <v>0.197916666666667</v>
      </c>
      <c r="AB291" s="41" t="n">
        <f aca="false">IFERROR(R291-AA291,"")</f>
        <v>0.00421099290780141</v>
      </c>
      <c r="AC291" s="39" t="n">
        <f aca="false">IFERROR(INDEX('Season Counts'!$AG$2:$AG$740,$AF291)/INDEX('Season Counts'!$AF$2:$AF$740,$AF291),"")</f>
        <v>71.0636363636364</v>
      </c>
      <c r="AD291" s="40" t="n">
        <f aca="false">IFERROR(V291-AC291,"")</f>
        <v>-0.0703030303030232</v>
      </c>
      <c r="AE291" s="4" t="str">
        <f aca="false">IF(D291&lt;Guide!$C$21,"Low PA",IF(TRIM(IF(ISNUMBER(AD291),IF(N(AD291)&lt;=-Guide!$C$24,"▼ Bat Speed  ",IF(N(AD291)&gt;=Guide!$C$24,"▲ Bat Speed  ","")),"")&amp;IF(N(Z291)&gt;=Guide!$C$22,"▲ Contact  ","")&amp;IF(N(Z291)&lt;=-Guide!$C$22,"▼ Contact  ","")&amp;IF(N(AB291)&gt;=Guide!$C$23,"▲ Chase  ","")&amp;IF(N(AB291)&lt;=-Guide!$C$23,"▼ Chase  ",""))="","Stable",TRIM(IF(ISNUMBER(AD291),IF(N(AD291)&lt;=-Guide!$C$24,"▼ Bat Speed  ",IF(N(AD291)&gt;=Guide!$C$24,"▲ Bat Speed  ","")),"")&amp;IF(N(Z291)&gt;=Guide!$C$22,"▲ Contact  ","")&amp;IF(N(Z291)&lt;=-Guide!$C$22,"▼ Contact  ","")&amp;IF(N(AB291)&gt;=Guide!$C$23,"▲ Chase  ","")&amp;IF(N(AB291)&lt;=-Guide!$C$23,"▼ Chase  ",""))))</f>
        <v>Stable</v>
      </c>
      <c r="AF291" s="35" t="n">
        <f aca="false">MATCH(Counts!A291,'Season Counts'!$A$2:$A$740,0)</f>
        <v>74</v>
      </c>
    </row>
    <row r="292" customFormat="false" ht="15" hidden="false" customHeight="false" outlineLevel="0" collapsed="false">
      <c r="A292" s="34" t="str">
        <f aca="false">Counts!B292</f>
        <v>AZ</v>
      </c>
      <c r="B292" s="5" t="str">
        <f aca="false">Counts!C292</f>
        <v>LuJames Groover</v>
      </c>
      <c r="C292" s="34" t="str">
        <f aca="false">Counts!F292</f>
        <v>Jul</v>
      </c>
      <c r="D292" s="35" t="n">
        <f aca="false">IFERROR(Counts!P292,"")</f>
        <v>2</v>
      </c>
      <c r="E292" s="36" t="n">
        <f aca="false">IFERROR(Counts!R292/Counts!Q292,"")</f>
        <v>0</v>
      </c>
      <c r="F292" s="36" t="n">
        <f aca="false">IFERROR((Counts!R292+Counts!V292+Counts!W292)/(Counts!Q292+Counts!V292+Counts!W292+Counts!X292),"")</f>
        <v>0</v>
      </c>
      <c r="G292" s="36" t="n">
        <f aca="false">IFERROR((Counts!R292+Counts!S292+2*Counts!T292+3*Counts!U292)/Counts!Q292,"")</f>
        <v>0</v>
      </c>
      <c r="H292" s="35" t="n">
        <f aca="false">IFERROR(Counts!U292,"")</f>
        <v>0</v>
      </c>
      <c r="I292" s="36" t="n">
        <f aca="false">IFERROR(Counts!Z292/Counts!AA292,"")</f>
        <v>0</v>
      </c>
      <c r="J292" s="36" t="n">
        <f aca="false">IFERROR(Counts!AB292/Counts!AA292,"")</f>
        <v>0.079</v>
      </c>
      <c r="K292" s="37" t="n">
        <f aca="false">IFERROR((Counts!AB292-Counts!Z292)/Counts!AA292,"")</f>
        <v>0.079</v>
      </c>
      <c r="L292" s="38" t="n">
        <f aca="false">IFERROR(Counts!Y292/Counts!P292,"")</f>
        <v>0.5</v>
      </c>
      <c r="M292" s="38" t="n">
        <f aca="false">IFERROR(Counts!V292/Counts!P292,"")</f>
        <v>0</v>
      </c>
      <c r="N292" s="38" t="n">
        <f aca="false">IFERROR(Counts!AD292/Counts!AC292,"")</f>
        <v>0</v>
      </c>
      <c r="O292" s="38" t="n">
        <f aca="false">IFERROR(Counts!AE292/Counts!AC292,"")</f>
        <v>0</v>
      </c>
      <c r="P292" s="39" t="n">
        <f aca="false">IFERROR(Counts!AG292/Counts!AF292,"")</f>
        <v>72.2</v>
      </c>
      <c r="Q292" s="38" t="n">
        <f aca="false">IFERROR(Counts!AH292/Counts!AC292,"")</f>
        <v>0</v>
      </c>
      <c r="R292" s="38" t="n">
        <f aca="false">IFERROR(Counts!N292/Counts!M292,"")</f>
        <v>0</v>
      </c>
      <c r="S292" s="38" t="n">
        <f aca="false">IFERROR(Counts!K292/Counts!J292,"")</f>
        <v>0.4</v>
      </c>
      <c r="T292" s="38" t="n">
        <f aca="false">IFERROR(Counts!I292/Counts!H292,"")</f>
        <v>0.5</v>
      </c>
      <c r="U292" s="38" t="n">
        <f aca="false">IFERROR(1-Counts!L292/Counts!K292,"")</f>
        <v>0.5</v>
      </c>
      <c r="V292" s="39" t="n">
        <f aca="false">IFERROR(Counts!AJ292/Counts!AI292,"")</f>
        <v>73.7</v>
      </c>
      <c r="W292" s="38" t="n">
        <f aca="false">IFERROR(Counts!AK292/Counts!AI292,"")</f>
        <v>0</v>
      </c>
      <c r="X292" s="40" t="n">
        <f aca="false">IFERROR(Counts!O292,"")</f>
        <v>-0.542</v>
      </c>
      <c r="Y292" s="36" t="n">
        <f aca="false">IFERROR(INDEX('Season Counts'!$Y$2:$Y$740,$AF292)/INDEX('Season Counts'!$X$2:$X$740,$AF292),"")</f>
        <v>0.285981132075472</v>
      </c>
      <c r="Z292" s="37" t="n">
        <f aca="false">IFERROR(J292-Y292,"")</f>
        <v>-0.206981132075472</v>
      </c>
      <c r="AA292" s="38" t="n">
        <f aca="false">IFERROR(INDEX('Season Counts'!$K$2:$K$740,$AF292)/INDEX('Season Counts'!$J$2:$J$740,$AF292),"")</f>
        <v>0.197916666666667</v>
      </c>
      <c r="AB292" s="41" t="n">
        <f aca="false">IFERROR(R292-AA292,"")</f>
        <v>-0.197916666666667</v>
      </c>
      <c r="AC292" s="39" t="n">
        <f aca="false">IFERROR(INDEX('Season Counts'!$AG$2:$AG$740,$AF292)/INDEX('Season Counts'!$AF$2:$AF$740,$AF292),"")</f>
        <v>71.0636363636364</v>
      </c>
      <c r="AD292" s="40" t="n">
        <f aca="false">IFERROR(V292-AC292,"")</f>
        <v>2.63636363636364</v>
      </c>
      <c r="AE292" s="4" t="str">
        <f aca="false">IF(D292&lt;Guide!$C$21,"Low PA",IF(TRIM(IF(ISNUMBER(AD292),IF(N(AD292)&lt;=-Guide!$C$24,"▼ Bat Speed  ",IF(N(AD292)&gt;=Guide!$C$24,"▲ Bat Speed  ","")),"")&amp;IF(N(Z292)&gt;=Guide!$C$22,"▲ Contact  ","")&amp;IF(N(Z292)&lt;=-Guide!$C$22,"▼ Contact  ","")&amp;IF(N(AB292)&gt;=Guide!$C$23,"▲ Chase  ","")&amp;IF(N(AB292)&lt;=-Guide!$C$23,"▼ Chase  ",""))="","Stable",TRIM(IF(ISNUMBER(AD292),IF(N(AD292)&lt;=-Guide!$C$24,"▼ Bat Speed  ",IF(N(AD292)&gt;=Guide!$C$24,"▲ Bat Speed  ","")),"")&amp;IF(N(Z292)&gt;=Guide!$C$22,"▲ Contact  ","")&amp;IF(N(Z292)&lt;=-Guide!$C$22,"▼ Contact  ","")&amp;IF(N(AB292)&gt;=Guide!$C$23,"▲ Chase  ","")&amp;IF(N(AB292)&lt;=-Guide!$C$23,"▼ Chase  ",""))))</f>
        <v>Low PA</v>
      </c>
      <c r="AF292" s="35" t="n">
        <f aca="false">MATCH(Counts!A292,'Season Counts'!$A$2:$A$740,0)</f>
        <v>74</v>
      </c>
    </row>
    <row r="293" customFormat="false" ht="15" hidden="false" customHeight="false" outlineLevel="0" collapsed="false">
      <c r="A293" s="34" t="str">
        <f aca="false">Counts!B293</f>
        <v>AZ</v>
      </c>
      <c r="B293" s="5" t="str">
        <f aca="false">Counts!C293</f>
        <v>Tyler Locklear</v>
      </c>
      <c r="C293" s="34" t="str">
        <f aca="false">Counts!F293</f>
        <v>Jul</v>
      </c>
      <c r="D293" s="35" t="n">
        <f aca="false">IFERROR(Counts!P293,"")</f>
        <v>28</v>
      </c>
      <c r="E293" s="36" t="n">
        <f aca="false">IFERROR(Counts!R293/Counts!Q293,"")</f>
        <v>0.260869565217391</v>
      </c>
      <c r="F293" s="36" t="n">
        <f aca="false">IFERROR((Counts!R293+Counts!V293+Counts!W293)/(Counts!Q293+Counts!V293+Counts!W293+Counts!X293),"")</f>
        <v>0.357142857142857</v>
      </c>
      <c r="G293" s="36" t="n">
        <f aca="false">IFERROR((Counts!R293+Counts!S293+2*Counts!T293+3*Counts!U293)/Counts!Q293,"")</f>
        <v>0.434782608695652</v>
      </c>
      <c r="H293" s="35" t="n">
        <f aca="false">IFERROR(Counts!U293,"")</f>
        <v>1</v>
      </c>
      <c r="I293" s="36" t="n">
        <f aca="false">IFERROR(Counts!Z293/Counts!AA293,"")</f>
        <v>0.344642857142857</v>
      </c>
      <c r="J293" s="36" t="n">
        <f aca="false">IFERROR(Counts!AB293/Counts!AA293,"")</f>
        <v>0.374035714285714</v>
      </c>
      <c r="K293" s="37" t="n">
        <f aca="false">IFERROR((Counts!AB293-Counts!Z293)/Counts!AA293,"")</f>
        <v>0.0293928571428572</v>
      </c>
      <c r="L293" s="38" t="n">
        <f aca="false">IFERROR(Counts!Y293/Counts!P293,"")</f>
        <v>0.107142857142857</v>
      </c>
      <c r="M293" s="38" t="n">
        <f aca="false">IFERROR(Counts!V293/Counts!P293,"")</f>
        <v>0.107142857142857</v>
      </c>
      <c r="N293" s="38" t="n">
        <f aca="false">IFERROR(Counts!AD293/Counts!AC293,"")</f>
        <v>0.142857142857143</v>
      </c>
      <c r="O293" s="38" t="n">
        <f aca="false">IFERROR(Counts!AE293/Counts!AC293,"")</f>
        <v>0.333333333333333</v>
      </c>
      <c r="P293" s="39" t="n">
        <f aca="false">IFERROR(Counts!AG293/Counts!AF293,"")</f>
        <v>84.9571428571429</v>
      </c>
      <c r="Q293" s="38" t="n">
        <f aca="false">IFERROR(Counts!AH293/Counts!AC293,"")</f>
        <v>0.285714285714286</v>
      </c>
      <c r="R293" s="38" t="n">
        <f aca="false">IFERROR(Counts!N293/Counts!M293,"")</f>
        <v>0.254545454545455</v>
      </c>
      <c r="S293" s="38" t="n">
        <f aca="false">IFERROR(Counts!K293/Counts!J293,"")</f>
        <v>0.716981132075472</v>
      </c>
      <c r="T293" s="38" t="n">
        <f aca="false">IFERROR(Counts!I293/Counts!H293,"")</f>
        <v>0.153846153846154</v>
      </c>
      <c r="U293" s="38" t="n">
        <f aca="false">IFERROR(1-Counts!L293/Counts!K293,"")</f>
        <v>0.815789473684211</v>
      </c>
      <c r="V293" s="39" t="n">
        <f aca="false">IFERROR(Counts!AJ293/Counts!AI293,"")</f>
        <v>72.9173913043478</v>
      </c>
      <c r="W293" s="38" t="n">
        <f aca="false">IFERROR(Counts!AK293/Counts!AI293,"")</f>
        <v>0.347826086956522</v>
      </c>
      <c r="X293" s="40" t="n">
        <f aca="false">IFERROR(Counts!O293,"")</f>
        <v>0.009</v>
      </c>
      <c r="Y293" s="36" t="n">
        <f aca="false">IFERROR(INDEX('Season Counts'!$Y$2:$Y$740,$AF293)/INDEX('Season Counts'!$X$2:$X$740,$AF293),"")</f>
        <v>0.334380952380952</v>
      </c>
      <c r="Z293" s="37" t="n">
        <f aca="false">IFERROR(J293-Y293,"")</f>
        <v>0.0396547619047619</v>
      </c>
      <c r="AA293" s="38" t="n">
        <f aca="false">IFERROR(INDEX('Season Counts'!$K$2:$K$740,$AF293)/INDEX('Season Counts'!$J$2:$J$740,$AF293),"")</f>
        <v>0.270588235294118</v>
      </c>
      <c r="AB293" s="41" t="n">
        <f aca="false">IFERROR(R293-AA293,"")</f>
        <v>-0.0160427807486631</v>
      </c>
      <c r="AC293" s="39" t="n">
        <f aca="false">IFERROR(INDEX('Season Counts'!$AG$2:$AG$740,$AF293)/INDEX('Season Counts'!$AF$2:$AF$740,$AF293),"")</f>
        <v>72.2293333333333</v>
      </c>
      <c r="AD293" s="40" t="n">
        <f aca="false">IFERROR(V293-AC293,"")</f>
        <v>0.688057971014487</v>
      </c>
      <c r="AE293" s="4" t="str">
        <f aca="false">IF(D293&lt;Guide!$C$21,"Low PA",IF(TRIM(IF(ISNUMBER(AD293),IF(N(AD293)&lt;=-Guide!$C$24,"▼ Bat Speed  ",IF(N(AD293)&gt;=Guide!$C$24,"▲ Bat Speed  ","")),"")&amp;IF(N(Z293)&gt;=Guide!$C$22,"▲ Contact  ","")&amp;IF(N(Z293)&lt;=-Guide!$C$22,"▼ Contact  ","")&amp;IF(N(AB293)&gt;=Guide!$C$23,"▲ Chase  ","")&amp;IF(N(AB293)&lt;=-Guide!$C$23,"▼ Chase  ",""))="","Stable",TRIM(IF(ISNUMBER(AD293),IF(N(AD293)&lt;=-Guide!$C$24,"▼ Bat Speed  ",IF(N(AD293)&gt;=Guide!$C$24,"▲ Bat Speed  ","")),"")&amp;IF(N(Z293)&gt;=Guide!$C$22,"▲ Contact  ","")&amp;IF(N(Z293)&lt;=-Guide!$C$22,"▼ Contact  ","")&amp;IF(N(AB293)&gt;=Guide!$C$23,"▲ Chase  ","")&amp;IF(N(AB293)&lt;=-Guide!$C$23,"▼ Chase  ",""))))</f>
        <v>Low PA</v>
      </c>
      <c r="AF293" s="35" t="n">
        <f aca="false">MATCH(Counts!A293,'Season Counts'!$A$2:$A$740,0)</f>
        <v>75</v>
      </c>
    </row>
    <row r="294" customFormat="false" ht="15" hidden="false" customHeight="false" outlineLevel="0" collapsed="false">
      <c r="A294" s="34" t="str">
        <f aca="false">Counts!B294</f>
        <v>AZ</v>
      </c>
      <c r="B294" s="5" t="str">
        <f aca="false">Counts!C294</f>
        <v>Tyler Locklear</v>
      </c>
      <c r="C294" s="34" t="str">
        <f aca="false">Counts!F294</f>
        <v>Aug</v>
      </c>
      <c r="D294" s="35" t="n">
        <f aca="false">IFERROR(Counts!P294,"")</f>
        <v>14</v>
      </c>
      <c r="E294" s="36" t="n">
        <f aca="false">IFERROR(Counts!R294/Counts!Q294,"")</f>
        <v>0.307692307692308</v>
      </c>
      <c r="F294" s="36" t="n">
        <f aca="false">IFERROR((Counts!R294+Counts!V294+Counts!W294)/(Counts!Q294+Counts!V294+Counts!W294+Counts!X294),"")</f>
        <v>0.357142857142857</v>
      </c>
      <c r="G294" s="36" t="n">
        <f aca="false">IFERROR((Counts!R294+Counts!S294+2*Counts!T294+3*Counts!U294)/Counts!Q294,"")</f>
        <v>0.461538461538462</v>
      </c>
      <c r="H294" s="35" t="n">
        <f aca="false">IFERROR(Counts!U294,"")</f>
        <v>0</v>
      </c>
      <c r="I294" s="36" t="n">
        <f aca="false">IFERROR(Counts!Z294/Counts!AA294,"")</f>
        <v>0.357142857142857</v>
      </c>
      <c r="J294" s="36" t="n">
        <f aca="false">IFERROR(Counts!AB294/Counts!AA294,"")</f>
        <v>0.255071428571429</v>
      </c>
      <c r="K294" s="37" t="n">
        <f aca="false">IFERROR((Counts!AB294-Counts!Z294)/Counts!AA294,"")</f>
        <v>-0.102071428571429</v>
      </c>
      <c r="L294" s="38" t="n">
        <f aca="false">IFERROR(Counts!Y294/Counts!P294,"")</f>
        <v>0.428571428571429</v>
      </c>
      <c r="M294" s="38" t="n">
        <f aca="false">IFERROR(Counts!V294/Counts!P294,"")</f>
        <v>0.0714285714285714</v>
      </c>
      <c r="N294" s="38" t="n">
        <f aca="false">IFERROR(Counts!AD294/Counts!AC294,"")</f>
        <v>0.142857142857143</v>
      </c>
      <c r="O294" s="38" t="n">
        <f aca="false">IFERROR(Counts!AE294/Counts!AC294,"")</f>
        <v>0.285714285714286</v>
      </c>
      <c r="P294" s="39" t="n">
        <f aca="false">IFERROR(Counts!AG294/Counts!AF294,"")</f>
        <v>80.4714285714286</v>
      </c>
      <c r="Q294" s="38" t="n">
        <f aca="false">IFERROR(Counts!AH294/Counts!AC294,"")</f>
        <v>0.285714285714286</v>
      </c>
      <c r="R294" s="38" t="n">
        <f aca="false">IFERROR(Counts!N294/Counts!M294,"")</f>
        <v>0.3</v>
      </c>
      <c r="S294" s="38" t="n">
        <f aca="false">IFERROR(Counts!K294/Counts!J294,"")</f>
        <v>0.727272727272727</v>
      </c>
      <c r="T294" s="38" t="n">
        <f aca="false">IFERROR(Counts!I294/Counts!H294,"")</f>
        <v>0.242424242424242</v>
      </c>
      <c r="U294" s="38" t="n">
        <f aca="false">IFERROR(1-Counts!L294/Counts!K294,"")</f>
        <v>0.791666666666667</v>
      </c>
      <c r="V294" s="39" t="n">
        <f aca="false">IFERROR(Counts!AJ294/Counts!AI294,"")</f>
        <v>71.1379310344828</v>
      </c>
      <c r="W294" s="38" t="n">
        <f aca="false">IFERROR(Counts!AK294/Counts!AI294,"")</f>
        <v>0.137931034482759</v>
      </c>
      <c r="X294" s="40" t="n">
        <f aca="false">IFERROR(Counts!O294,"")</f>
        <v>0.069</v>
      </c>
      <c r="Y294" s="36" t="n">
        <f aca="false">IFERROR(INDEX('Season Counts'!$Y$2:$Y$740,$AF294)/INDEX('Season Counts'!$X$2:$X$740,$AF294),"")</f>
        <v>0.334380952380952</v>
      </c>
      <c r="Z294" s="37" t="n">
        <f aca="false">IFERROR(J294-Y294,"")</f>
        <v>-0.0793095238095238</v>
      </c>
      <c r="AA294" s="38" t="n">
        <f aca="false">IFERROR(INDEX('Season Counts'!$K$2:$K$740,$AF294)/INDEX('Season Counts'!$J$2:$J$740,$AF294),"")</f>
        <v>0.270588235294118</v>
      </c>
      <c r="AB294" s="41" t="n">
        <f aca="false">IFERROR(R294-AA294,"")</f>
        <v>0.0294117647058824</v>
      </c>
      <c r="AC294" s="39" t="n">
        <f aca="false">IFERROR(INDEX('Season Counts'!$AG$2:$AG$740,$AF294)/INDEX('Season Counts'!$AF$2:$AF$740,$AF294),"")</f>
        <v>72.2293333333333</v>
      </c>
      <c r="AD294" s="40" t="n">
        <f aca="false">IFERROR(V294-AC294,"")</f>
        <v>-1.09140229885057</v>
      </c>
      <c r="AE294" s="4" t="str">
        <f aca="false">IF(D294&lt;Guide!$C$21,"Low PA",IF(TRIM(IF(ISNUMBER(AD294),IF(N(AD294)&lt;=-Guide!$C$24,"▼ Bat Speed  ",IF(N(AD294)&gt;=Guide!$C$24,"▲ Bat Speed  ","")),"")&amp;IF(N(Z294)&gt;=Guide!$C$22,"▲ Contact  ","")&amp;IF(N(Z294)&lt;=-Guide!$C$22,"▼ Contact  ","")&amp;IF(N(AB294)&gt;=Guide!$C$23,"▲ Chase  ","")&amp;IF(N(AB294)&lt;=-Guide!$C$23,"▼ Chase  ",""))="","Stable",TRIM(IF(ISNUMBER(AD294),IF(N(AD294)&lt;=-Guide!$C$24,"▼ Bat Speed  ",IF(N(AD294)&gt;=Guide!$C$24,"▲ Bat Speed  ","")),"")&amp;IF(N(Z294)&gt;=Guide!$C$22,"▲ Contact  ","")&amp;IF(N(Z294)&lt;=-Guide!$C$22,"▼ Contact  ","")&amp;IF(N(AB294)&gt;=Guide!$C$23,"▲ Chase  ","")&amp;IF(N(AB294)&lt;=-Guide!$C$23,"▼ Chase  ",""))))</f>
        <v>Low PA</v>
      </c>
      <c r="AF294" s="35" t="n">
        <f aca="false">MATCH(Counts!A294,'Season Counts'!$A$2:$A$740,0)</f>
        <v>75</v>
      </c>
    </row>
    <row r="295" customFormat="false" ht="15" hidden="false" customHeight="false" outlineLevel="0" collapsed="false">
      <c r="A295" s="34" t="str">
        <f aca="false">Counts!B295</f>
        <v>AZ</v>
      </c>
      <c r="B295" s="5" t="str">
        <f aca="false">Counts!C295</f>
        <v>Carlos Santana</v>
      </c>
      <c r="C295" s="34" t="str">
        <f aca="false">Counts!F295</f>
        <v>Mar-Apr</v>
      </c>
      <c r="D295" s="35" t="n">
        <f aca="false">IFERROR(Counts!P295,"")</f>
        <v>26</v>
      </c>
      <c r="E295" s="36" t="n">
        <f aca="false">IFERROR(Counts!R295/Counts!Q295,"")</f>
        <v>0.0833333333333333</v>
      </c>
      <c r="F295" s="36" t="n">
        <f aca="false">IFERROR((Counts!R295+Counts!V295+Counts!W295)/(Counts!Q295+Counts!V295+Counts!W295+Counts!X295),"")</f>
        <v>0.153846153846154</v>
      </c>
      <c r="G295" s="36" t="n">
        <f aca="false">IFERROR((Counts!R295+Counts!S295+2*Counts!T295+3*Counts!U295)/Counts!Q295,"")</f>
        <v>0.125</v>
      </c>
      <c r="H295" s="35" t="n">
        <f aca="false">IFERROR(Counts!U295,"")</f>
        <v>0</v>
      </c>
      <c r="I295" s="36" t="n">
        <f aca="false">IFERROR(Counts!Z295/Counts!AA295,"")</f>
        <v>0.136538461538462</v>
      </c>
      <c r="J295" s="36" t="n">
        <f aca="false">IFERROR(Counts!AB295/Counts!AA295,"")</f>
        <v>0.187</v>
      </c>
      <c r="K295" s="37" t="n">
        <f aca="false">IFERROR((Counts!AB295-Counts!Z295)/Counts!AA295,"")</f>
        <v>0.0504615384615385</v>
      </c>
      <c r="L295" s="38" t="n">
        <f aca="false">IFERROR(Counts!Y295/Counts!P295,"")</f>
        <v>0.307692307692308</v>
      </c>
      <c r="M295" s="38" t="n">
        <f aca="false">IFERROR(Counts!V295/Counts!P295,"")</f>
        <v>0.0769230769230769</v>
      </c>
      <c r="N295" s="38" t="n">
        <f aca="false">IFERROR(Counts!AD295/Counts!AC295,"")</f>
        <v>0</v>
      </c>
      <c r="O295" s="38" t="n">
        <f aca="false">IFERROR(Counts!AE295/Counts!AC295,"")</f>
        <v>0.4375</v>
      </c>
      <c r="P295" s="39" t="n">
        <f aca="false">IFERROR(Counts!AG295/Counts!AF295,"")</f>
        <v>87.78125</v>
      </c>
      <c r="Q295" s="38" t="n">
        <f aca="false">IFERROR(Counts!AH295/Counts!AC295,"")</f>
        <v>0.25</v>
      </c>
      <c r="R295" s="38" t="n">
        <f aca="false">IFERROR(Counts!N295/Counts!M295,"")</f>
        <v>0.357142857142857</v>
      </c>
      <c r="S295" s="38" t="n">
        <f aca="false">IFERROR(Counts!K295/Counts!J295,"")</f>
        <v>0.68</v>
      </c>
      <c r="T295" s="38" t="n">
        <f aca="false">IFERROR(Counts!I295/Counts!H295,"")</f>
        <v>0.277777777777778</v>
      </c>
      <c r="U295" s="38" t="n">
        <f aca="false">IFERROR(1-Counts!L295/Counts!K295,"")</f>
        <v>0.882352941176471</v>
      </c>
      <c r="V295" s="39" t="n">
        <f aca="false">IFERROR(Counts!AJ295/Counts!AI295,"")</f>
        <v>71.61875</v>
      </c>
      <c r="W295" s="38" t="n">
        <f aca="false">IFERROR(Counts!AK295/Counts!AI295,"")</f>
        <v>0.1875</v>
      </c>
      <c r="X295" s="40" t="n">
        <f aca="false">IFERROR(Counts!O295,"")</f>
        <v>-4.148</v>
      </c>
      <c r="Y295" s="36" t="n">
        <f aca="false">IFERROR(INDEX('Season Counts'!$Y$2:$Y$740,$AF295)/INDEX('Season Counts'!$X$2:$X$740,$AF295),"")</f>
        <v>0.187</v>
      </c>
      <c r="Z295" s="37" t="n">
        <f aca="false">IFERROR(J295-Y295,"")</f>
        <v>0</v>
      </c>
      <c r="AA295" s="38" t="n">
        <f aca="false">IFERROR(INDEX('Season Counts'!$K$2:$K$740,$AF295)/INDEX('Season Counts'!$J$2:$J$740,$AF295),"")</f>
        <v>0.357142857142857</v>
      </c>
      <c r="AB295" s="41" t="n">
        <f aca="false">IFERROR(R295-AA295,"")</f>
        <v>0</v>
      </c>
      <c r="AC295" s="39" t="n">
        <f aca="false">IFERROR(INDEX('Season Counts'!$AG$2:$AG$740,$AF295)/INDEX('Season Counts'!$AF$2:$AF$740,$AF295),"")</f>
        <v>71.61875</v>
      </c>
      <c r="AD295" s="40" t="n">
        <f aca="false">IFERROR(V295-AC295,"")</f>
        <v>0</v>
      </c>
      <c r="AE295" s="4" t="str">
        <f aca="false">IF(D295&lt;Guide!$C$21,"Low PA",IF(TRIM(IF(ISNUMBER(AD295),IF(N(AD295)&lt;=-Guide!$C$24,"▼ Bat Speed  ",IF(N(AD295)&gt;=Guide!$C$24,"▲ Bat Speed  ","")),"")&amp;IF(N(Z295)&gt;=Guide!$C$22,"▲ Contact  ","")&amp;IF(N(Z295)&lt;=-Guide!$C$22,"▼ Contact  ","")&amp;IF(N(AB295)&gt;=Guide!$C$23,"▲ Chase  ","")&amp;IF(N(AB295)&lt;=-Guide!$C$23,"▼ Chase  ",""))="","Stable",TRIM(IF(ISNUMBER(AD295),IF(N(AD295)&lt;=-Guide!$C$24,"▼ Bat Speed  ",IF(N(AD295)&gt;=Guide!$C$24,"▲ Bat Speed  ","")),"")&amp;IF(N(Z295)&gt;=Guide!$C$22,"▲ Contact  ","")&amp;IF(N(Z295)&lt;=-Guide!$C$22,"▼ Contact  ","")&amp;IF(N(AB295)&gt;=Guide!$C$23,"▲ Chase  ","")&amp;IF(N(AB295)&lt;=-Guide!$C$23,"▼ Chase  ",""))))</f>
        <v>Low PA</v>
      </c>
      <c r="AF295" s="35" t="n">
        <f aca="false">MATCH(Counts!A295,'Season Counts'!$A$2:$A$740,0)</f>
        <v>76</v>
      </c>
    </row>
    <row r="296" customFormat="false" ht="15" hidden="false" customHeight="false" outlineLevel="0" collapsed="false">
      <c r="A296" s="34" t="str">
        <f aca="false">Counts!B296</f>
        <v>AZ</v>
      </c>
      <c r="B296" s="5" t="str">
        <f aca="false">Counts!C296</f>
        <v>Aramis Garcia</v>
      </c>
      <c r="C296" s="34" t="str">
        <f aca="false">Counts!F296</f>
        <v>Mar-Apr</v>
      </c>
      <c r="D296" s="35" t="n">
        <f aca="false">IFERROR(Counts!P296,"")</f>
        <v>3</v>
      </c>
      <c r="E296" s="36" t="n">
        <f aca="false">IFERROR(Counts!R296/Counts!Q296,"")</f>
        <v>0.333333333333333</v>
      </c>
      <c r="F296" s="36" t="n">
        <f aca="false">IFERROR((Counts!R296+Counts!V296+Counts!W296)/(Counts!Q296+Counts!V296+Counts!W296+Counts!X296),"")</f>
        <v>0.333333333333333</v>
      </c>
      <c r="G296" s="36" t="n">
        <f aca="false">IFERROR((Counts!R296+Counts!S296+2*Counts!T296+3*Counts!U296)/Counts!Q296,"")</f>
        <v>0.333333333333333</v>
      </c>
      <c r="H296" s="35" t="n">
        <f aca="false">IFERROR(Counts!U296,"")</f>
        <v>0</v>
      </c>
      <c r="I296" s="36" t="n">
        <f aca="false">IFERROR(Counts!Z296/Counts!AA296,"")</f>
        <v>0.3</v>
      </c>
      <c r="J296" s="36" t="n">
        <f aca="false">IFERROR(Counts!AB296/Counts!AA296,"")</f>
        <v>0.308</v>
      </c>
      <c r="K296" s="37" t="n">
        <f aca="false">IFERROR((Counts!AB296-Counts!Z296)/Counts!AA296,"")</f>
        <v>0.00800000000000001</v>
      </c>
      <c r="L296" s="38" t="n">
        <f aca="false">IFERROR(Counts!Y296/Counts!P296,"")</f>
        <v>0.333333333333333</v>
      </c>
      <c r="M296" s="38" t="n">
        <f aca="false">IFERROR(Counts!V296/Counts!P296,"")</f>
        <v>0</v>
      </c>
      <c r="N296" s="38" t="n">
        <f aca="false">IFERROR(Counts!AD296/Counts!AC296,"")</f>
        <v>0</v>
      </c>
      <c r="O296" s="38" t="n">
        <f aca="false">IFERROR(Counts!AE296/Counts!AC296,"")</f>
        <v>0</v>
      </c>
      <c r="P296" s="39" t="n">
        <f aca="false">IFERROR(Counts!AG296/Counts!AF296,"")</f>
        <v>84.8</v>
      </c>
      <c r="Q296" s="38" t="n">
        <f aca="false">IFERROR(Counts!AH296/Counts!AC296,"")</f>
        <v>0.5</v>
      </c>
      <c r="R296" s="38" t="n">
        <f aca="false">IFERROR(Counts!N296/Counts!M296,"")</f>
        <v>0.5</v>
      </c>
      <c r="S296" s="38" t="n">
        <f aca="false">IFERROR(Counts!K296/Counts!J296,"")</f>
        <v>0.6</v>
      </c>
      <c r="T296" s="38" t="n">
        <f aca="false">IFERROR(Counts!I296/Counts!H296,"")</f>
        <v>0.4</v>
      </c>
      <c r="U296" s="38" t="n">
        <f aca="false">IFERROR(1-Counts!L296/Counts!K296,"")</f>
        <v>1</v>
      </c>
      <c r="V296" s="39" t="n">
        <f aca="false">IFERROR(Counts!AJ296/Counts!AI296,"")</f>
        <v>72.92</v>
      </c>
      <c r="W296" s="38" t="n">
        <f aca="false">IFERROR(Counts!AK296/Counts!AI296,"")</f>
        <v>0.2</v>
      </c>
      <c r="X296" s="40" t="n">
        <f aca="false">IFERROR(Counts!O296,"")</f>
        <v>-0.108</v>
      </c>
      <c r="Y296" s="36" t="n">
        <f aca="false">IFERROR(INDEX('Season Counts'!$Y$2:$Y$740,$AF296)/INDEX('Season Counts'!$X$2:$X$740,$AF296),"")</f>
        <v>0.259052631578947</v>
      </c>
      <c r="Z296" s="37" t="n">
        <f aca="false">IFERROR(J296-Y296,"")</f>
        <v>0.0489473684210526</v>
      </c>
      <c r="AA296" s="38" t="n">
        <f aca="false">IFERROR(INDEX('Season Counts'!$K$2:$K$740,$AF296)/INDEX('Season Counts'!$J$2:$J$740,$AF296),"")</f>
        <v>0.393939393939394</v>
      </c>
      <c r="AB296" s="41" t="n">
        <f aca="false">IFERROR(R296-AA296,"")</f>
        <v>0.106060606060606</v>
      </c>
      <c r="AC296" s="39" t="n">
        <f aca="false">IFERROR(INDEX('Season Counts'!$AG$2:$AG$740,$AF296)/INDEX('Season Counts'!$AF$2:$AF$740,$AF296),"")</f>
        <v>72.3666666666667</v>
      </c>
      <c r="AD296" s="40" t="n">
        <f aca="false">IFERROR(V296-AC296,"")</f>
        <v>0.553333333333342</v>
      </c>
      <c r="AE296" s="4" t="str">
        <f aca="false">IF(D296&lt;Guide!$C$21,"Low PA",IF(TRIM(IF(ISNUMBER(AD296),IF(N(AD296)&lt;=-Guide!$C$24,"▼ Bat Speed  ",IF(N(AD296)&gt;=Guide!$C$24,"▲ Bat Speed  ","")),"")&amp;IF(N(Z296)&gt;=Guide!$C$22,"▲ Contact  ","")&amp;IF(N(Z296)&lt;=-Guide!$C$22,"▼ Contact  ","")&amp;IF(N(AB296)&gt;=Guide!$C$23,"▲ Chase  ","")&amp;IF(N(AB296)&lt;=-Guide!$C$23,"▼ Chase  ",""))="","Stable",TRIM(IF(ISNUMBER(AD296),IF(N(AD296)&lt;=-Guide!$C$24,"▼ Bat Speed  ",IF(N(AD296)&gt;=Guide!$C$24,"▲ Bat Speed  ","")),"")&amp;IF(N(Z296)&gt;=Guide!$C$22,"▲ Contact  ","")&amp;IF(N(Z296)&lt;=-Guide!$C$22,"▼ Contact  ","")&amp;IF(N(AB296)&gt;=Guide!$C$23,"▲ Chase  ","")&amp;IF(N(AB296)&lt;=-Guide!$C$23,"▼ Chase  ",""))))</f>
        <v>Low PA</v>
      </c>
      <c r="AF296" s="35" t="n">
        <f aca="false">MATCH(Counts!A296,'Season Counts'!$A$2:$A$740,0)</f>
        <v>77</v>
      </c>
    </row>
    <row r="297" customFormat="false" ht="15" hidden="false" customHeight="false" outlineLevel="0" collapsed="false">
      <c r="A297" s="34" t="str">
        <f aca="false">Counts!B297</f>
        <v>AZ</v>
      </c>
      <c r="B297" s="5" t="str">
        <f aca="false">Counts!C297</f>
        <v>Aramis Garcia</v>
      </c>
      <c r="C297" s="34" t="str">
        <f aca="false">Counts!F297</f>
        <v>May</v>
      </c>
      <c r="D297" s="35" t="n">
        <f aca="false">IFERROR(Counts!P297,"")</f>
        <v>10</v>
      </c>
      <c r="E297" s="36" t="n">
        <f aca="false">IFERROR(Counts!R297/Counts!Q297,"")</f>
        <v>0.1</v>
      </c>
      <c r="F297" s="36" t="n">
        <f aca="false">IFERROR((Counts!R297+Counts!V297+Counts!W297)/(Counts!Q297+Counts!V297+Counts!W297+Counts!X297),"")</f>
        <v>0.1</v>
      </c>
      <c r="G297" s="36" t="n">
        <f aca="false">IFERROR((Counts!R297+Counts!S297+2*Counts!T297+3*Counts!U297)/Counts!Q297,"")</f>
        <v>0.1</v>
      </c>
      <c r="H297" s="35" t="n">
        <f aca="false">IFERROR(Counts!U297,"")</f>
        <v>0</v>
      </c>
      <c r="I297" s="36" t="n">
        <f aca="false">IFERROR(Counts!Z297/Counts!AA297,"")</f>
        <v>0.09</v>
      </c>
      <c r="J297" s="36" t="n">
        <f aca="false">IFERROR(Counts!AB297/Counts!AA297,"")</f>
        <v>0.1551</v>
      </c>
      <c r="K297" s="37" t="n">
        <f aca="false">IFERROR((Counts!AB297-Counts!Z297)/Counts!AA297,"")</f>
        <v>0.0651</v>
      </c>
      <c r="L297" s="38" t="n">
        <f aca="false">IFERROR(Counts!Y297/Counts!P297,"")</f>
        <v>0.3</v>
      </c>
      <c r="M297" s="38" t="n">
        <f aca="false">IFERROR(Counts!V297/Counts!P297,"")</f>
        <v>0</v>
      </c>
      <c r="N297" s="38" t="n">
        <f aca="false">IFERROR(Counts!AD297/Counts!AC297,"")</f>
        <v>0</v>
      </c>
      <c r="O297" s="38" t="n">
        <f aca="false">IFERROR(Counts!AE297/Counts!AC297,"")</f>
        <v>0.285714285714286</v>
      </c>
      <c r="P297" s="39" t="n">
        <f aca="false">IFERROR(Counts!AG297/Counts!AF297,"")</f>
        <v>81.8285714285714</v>
      </c>
      <c r="Q297" s="38" t="n">
        <f aca="false">IFERROR(Counts!AH297/Counts!AC297,"")</f>
        <v>0.285714285714286</v>
      </c>
      <c r="R297" s="38" t="n">
        <f aca="false">IFERROR(Counts!N297/Counts!M297,"")</f>
        <v>0.45</v>
      </c>
      <c r="S297" s="38" t="n">
        <f aca="false">IFERROR(Counts!K297/Counts!J297,"")</f>
        <v>0.6</v>
      </c>
      <c r="T297" s="38" t="n">
        <f aca="false">IFERROR(Counts!I297/Counts!H297,"")</f>
        <v>0.222222222222222</v>
      </c>
      <c r="U297" s="38" t="n">
        <f aca="false">IFERROR(1-Counts!L297/Counts!K297,"")</f>
        <v>0.777777777777778</v>
      </c>
      <c r="V297" s="39" t="n">
        <f aca="false">IFERROR(Counts!AJ297/Counts!AI297,"")</f>
        <v>71.9428571428572</v>
      </c>
      <c r="W297" s="38" t="n">
        <f aca="false">IFERROR(Counts!AK297/Counts!AI297,"")</f>
        <v>0.142857142857143</v>
      </c>
      <c r="X297" s="40" t="n">
        <f aca="false">IFERROR(Counts!O297,"")</f>
        <v>-1.983</v>
      </c>
      <c r="Y297" s="36" t="n">
        <f aca="false">IFERROR(INDEX('Season Counts'!$Y$2:$Y$740,$AF297)/INDEX('Season Counts'!$X$2:$X$740,$AF297),"")</f>
        <v>0.259052631578947</v>
      </c>
      <c r="Z297" s="37" t="n">
        <f aca="false">IFERROR(J297-Y297,"")</f>
        <v>-0.103952631578947</v>
      </c>
      <c r="AA297" s="38" t="n">
        <f aca="false">IFERROR(INDEX('Season Counts'!$K$2:$K$740,$AF297)/INDEX('Season Counts'!$J$2:$J$740,$AF297),"")</f>
        <v>0.393939393939394</v>
      </c>
      <c r="AB297" s="41" t="n">
        <f aca="false">IFERROR(R297-AA297,"")</f>
        <v>0.0560606060606061</v>
      </c>
      <c r="AC297" s="39" t="n">
        <f aca="false">IFERROR(INDEX('Season Counts'!$AG$2:$AG$740,$AF297)/INDEX('Season Counts'!$AF$2:$AF$740,$AF297),"")</f>
        <v>72.3666666666667</v>
      </c>
      <c r="AD297" s="40" t="n">
        <f aca="false">IFERROR(V297-AC297,"")</f>
        <v>-0.42380952380951</v>
      </c>
      <c r="AE297" s="4" t="str">
        <f aca="false">IF(D297&lt;Guide!$C$21,"Low PA",IF(TRIM(IF(ISNUMBER(AD297),IF(N(AD297)&lt;=-Guide!$C$24,"▼ Bat Speed  ",IF(N(AD297)&gt;=Guide!$C$24,"▲ Bat Speed  ","")),"")&amp;IF(N(Z297)&gt;=Guide!$C$22,"▲ Contact  ","")&amp;IF(N(Z297)&lt;=-Guide!$C$22,"▼ Contact  ","")&amp;IF(N(AB297)&gt;=Guide!$C$23,"▲ Chase  ","")&amp;IF(N(AB297)&lt;=-Guide!$C$23,"▼ Chase  ",""))="","Stable",TRIM(IF(ISNUMBER(AD297),IF(N(AD297)&lt;=-Guide!$C$24,"▼ Bat Speed  ",IF(N(AD297)&gt;=Guide!$C$24,"▲ Bat Speed  ","")),"")&amp;IF(N(Z297)&gt;=Guide!$C$22,"▲ Contact  ","")&amp;IF(N(Z297)&lt;=-Guide!$C$22,"▼ Contact  ","")&amp;IF(N(AB297)&gt;=Guide!$C$23,"▲ Chase  ","")&amp;IF(N(AB297)&lt;=-Guide!$C$23,"▼ Chase  ",""))))</f>
        <v>Low PA</v>
      </c>
      <c r="AF297" s="35" t="n">
        <f aca="false">MATCH(Counts!A297,'Season Counts'!$A$2:$A$740,0)</f>
        <v>77</v>
      </c>
    </row>
    <row r="298" customFormat="false" ht="15" hidden="false" customHeight="false" outlineLevel="0" collapsed="false">
      <c r="A298" s="34" t="str">
        <f aca="false">Counts!B298</f>
        <v>AZ</v>
      </c>
      <c r="B298" s="5" t="str">
        <f aca="false">Counts!C298</f>
        <v>Aramis Garcia</v>
      </c>
      <c r="C298" s="34" t="str">
        <f aca="false">Counts!F298</f>
        <v>Jun</v>
      </c>
      <c r="D298" s="35" t="n">
        <f aca="false">IFERROR(Counts!P298,"")</f>
        <v>6</v>
      </c>
      <c r="E298" s="36" t="n">
        <f aca="false">IFERROR(Counts!R298/Counts!Q298,"")</f>
        <v>0.166666666666667</v>
      </c>
      <c r="F298" s="36" t="n">
        <f aca="false">IFERROR((Counts!R298+Counts!V298+Counts!W298)/(Counts!Q298+Counts!V298+Counts!W298+Counts!X298),"")</f>
        <v>0.166666666666667</v>
      </c>
      <c r="G298" s="36" t="n">
        <f aca="false">IFERROR((Counts!R298+Counts!S298+2*Counts!T298+3*Counts!U298)/Counts!Q298,"")</f>
        <v>0.666666666666667</v>
      </c>
      <c r="H298" s="35" t="n">
        <f aca="false">IFERROR(Counts!U298,"")</f>
        <v>1</v>
      </c>
      <c r="I298" s="36" t="n">
        <f aca="false">IFERROR(Counts!Z298/Counts!AA298,"")</f>
        <v>0.333333333333333</v>
      </c>
      <c r="J298" s="36" t="n">
        <f aca="false">IFERROR(Counts!AB298/Counts!AA298,"")</f>
        <v>0.407833333333333</v>
      </c>
      <c r="K298" s="37" t="n">
        <f aca="false">IFERROR((Counts!AB298-Counts!Z298)/Counts!AA298,"")</f>
        <v>0.0745</v>
      </c>
      <c r="L298" s="38" t="n">
        <f aca="false">IFERROR(Counts!Y298/Counts!P298,"")</f>
        <v>0.333333333333333</v>
      </c>
      <c r="M298" s="38" t="n">
        <f aca="false">IFERROR(Counts!V298/Counts!P298,"")</f>
        <v>0</v>
      </c>
      <c r="N298" s="38" t="n">
        <f aca="false">IFERROR(Counts!AD298/Counts!AC298,"")</f>
        <v>0.25</v>
      </c>
      <c r="O298" s="38" t="n">
        <f aca="false">IFERROR(Counts!AE298/Counts!AC298,"")</f>
        <v>0.5</v>
      </c>
      <c r="P298" s="39" t="n">
        <f aca="false">IFERROR(Counts!AG298/Counts!AF298,"")</f>
        <v>94.225</v>
      </c>
      <c r="Q298" s="38" t="n">
        <f aca="false">IFERROR(Counts!AH298/Counts!AC298,"")</f>
        <v>0.25</v>
      </c>
      <c r="R298" s="38" t="n">
        <f aca="false">IFERROR(Counts!N298/Counts!M298,"")</f>
        <v>0.222222222222222</v>
      </c>
      <c r="S298" s="38" t="n">
        <f aca="false">IFERROR(Counts!K298/Counts!J298,"")</f>
        <v>0.818181818181818</v>
      </c>
      <c r="T298" s="38" t="n">
        <f aca="false">IFERROR(Counts!I298/Counts!H298,"")</f>
        <v>0.181818181818182</v>
      </c>
      <c r="U298" s="38" t="n">
        <f aca="false">IFERROR(1-Counts!L298/Counts!K298,"")</f>
        <v>0.888888888888889</v>
      </c>
      <c r="V298" s="39" t="n">
        <f aca="false">IFERROR(Counts!AJ298/Counts!AI298,"")</f>
        <v>72.6545454545455</v>
      </c>
      <c r="W298" s="38" t="n">
        <f aca="false">IFERROR(Counts!AK298/Counts!AI298,"")</f>
        <v>0.181818181818182</v>
      </c>
      <c r="X298" s="40" t="n">
        <f aca="false">IFERROR(Counts!O298,"")</f>
        <v>0.246</v>
      </c>
      <c r="Y298" s="36" t="n">
        <f aca="false">IFERROR(INDEX('Season Counts'!$Y$2:$Y$740,$AF298)/INDEX('Season Counts'!$X$2:$X$740,$AF298),"")</f>
        <v>0.259052631578947</v>
      </c>
      <c r="Z298" s="37" t="n">
        <f aca="false">IFERROR(J298-Y298,"")</f>
        <v>0.148780701754386</v>
      </c>
      <c r="AA298" s="38" t="n">
        <f aca="false">IFERROR(INDEX('Season Counts'!$K$2:$K$740,$AF298)/INDEX('Season Counts'!$J$2:$J$740,$AF298),"")</f>
        <v>0.393939393939394</v>
      </c>
      <c r="AB298" s="41" t="n">
        <f aca="false">IFERROR(R298-AA298,"")</f>
        <v>-0.171717171717172</v>
      </c>
      <c r="AC298" s="39" t="n">
        <f aca="false">IFERROR(INDEX('Season Counts'!$AG$2:$AG$740,$AF298)/INDEX('Season Counts'!$AF$2:$AF$740,$AF298),"")</f>
        <v>72.3666666666667</v>
      </c>
      <c r="AD298" s="40" t="n">
        <f aca="false">IFERROR(V298-AC298,"")</f>
        <v>0.287878787878796</v>
      </c>
      <c r="AE298" s="4" t="str">
        <f aca="false">IF(D298&lt;Guide!$C$21,"Low PA",IF(TRIM(IF(ISNUMBER(AD298),IF(N(AD298)&lt;=-Guide!$C$24,"▼ Bat Speed  ",IF(N(AD298)&gt;=Guide!$C$24,"▲ Bat Speed  ","")),"")&amp;IF(N(Z298)&gt;=Guide!$C$22,"▲ Contact  ","")&amp;IF(N(Z298)&lt;=-Guide!$C$22,"▼ Contact  ","")&amp;IF(N(AB298)&gt;=Guide!$C$23,"▲ Chase  ","")&amp;IF(N(AB298)&lt;=-Guide!$C$23,"▼ Chase  ",""))="","Stable",TRIM(IF(ISNUMBER(AD298),IF(N(AD298)&lt;=-Guide!$C$24,"▼ Bat Speed  ",IF(N(AD298)&gt;=Guide!$C$24,"▲ Bat Speed  ","")),"")&amp;IF(N(Z298)&gt;=Guide!$C$22,"▲ Contact  ","")&amp;IF(N(Z298)&lt;=-Guide!$C$22,"▼ Contact  ","")&amp;IF(N(AB298)&gt;=Guide!$C$23,"▲ Chase  ","")&amp;IF(N(AB298)&lt;=-Guide!$C$23,"▼ Chase  ",""))))</f>
        <v>Low PA</v>
      </c>
      <c r="AF298" s="35" t="n">
        <f aca="false">MATCH(Counts!A298,'Season Counts'!$A$2:$A$740,0)</f>
        <v>77</v>
      </c>
    </row>
    <row r="299" customFormat="false" ht="15" hidden="false" customHeight="false" outlineLevel="0" collapsed="false">
      <c r="A299" s="34" t="str">
        <f aca="false">Counts!B299</f>
        <v>AZ</v>
      </c>
      <c r="B299" s="5" t="str">
        <f aca="false">Counts!C299</f>
        <v>Jesús Sánchez</v>
      </c>
      <c r="C299" s="34" t="str">
        <f aca="false">Counts!F299</f>
        <v>Sep</v>
      </c>
      <c r="D299" s="35" t="n">
        <f aca="false">IFERROR(Counts!P299,"")</f>
        <v>16</v>
      </c>
      <c r="E299" s="36" t="n">
        <f aca="false">IFERROR(Counts!R299/Counts!Q299,"")</f>
        <v>0.133333333333333</v>
      </c>
      <c r="F299" s="36" t="n">
        <f aca="false">IFERROR((Counts!R299+Counts!V299+Counts!W299)/(Counts!Q299+Counts!V299+Counts!W299+Counts!X299),"")</f>
        <v>0.1875</v>
      </c>
      <c r="G299" s="36" t="n">
        <f aca="false">IFERROR((Counts!R299+Counts!S299+2*Counts!T299+3*Counts!U299)/Counts!Q299,"")</f>
        <v>0.133333333333333</v>
      </c>
      <c r="H299" s="35" t="n">
        <f aca="false">IFERROR(Counts!U299,"")</f>
        <v>0</v>
      </c>
      <c r="I299" s="36" t="n">
        <f aca="false">IFERROR(Counts!Z299/Counts!AA299,"")</f>
        <v>0.15625</v>
      </c>
      <c r="J299" s="36" t="n">
        <f aca="false">IFERROR(Counts!AB299/Counts!AA299,"")</f>
        <v>0.2899375</v>
      </c>
      <c r="K299" s="37" t="n">
        <f aca="false">IFERROR((Counts!AB299-Counts!Z299)/Counts!AA299,"")</f>
        <v>0.1336875</v>
      </c>
      <c r="L299" s="38" t="n">
        <f aca="false">IFERROR(Counts!Y299/Counts!P299,"")</f>
        <v>0.3125</v>
      </c>
      <c r="M299" s="38" t="n">
        <f aca="false">IFERROR(Counts!V299/Counts!P299,"")</f>
        <v>0.0625</v>
      </c>
      <c r="N299" s="38" t="n">
        <f aca="false">IFERROR(Counts!AD299/Counts!AC299,"")</f>
        <v>0.1</v>
      </c>
      <c r="O299" s="38" t="n">
        <f aca="false">IFERROR(Counts!AE299/Counts!AC299,"")</f>
        <v>0.3</v>
      </c>
      <c r="P299" s="39" t="n">
        <f aca="false">IFERROR(Counts!AG299/Counts!AF299,"")</f>
        <v>84.86</v>
      </c>
      <c r="Q299" s="38" t="n">
        <f aca="false">IFERROR(Counts!AH299/Counts!AC299,"")</f>
        <v>0.5</v>
      </c>
      <c r="R299" s="38" t="n">
        <f aca="false">IFERROR(Counts!N299/Counts!M299,"")</f>
        <v>0.428571428571429</v>
      </c>
      <c r="S299" s="38" t="n">
        <f aca="false">IFERROR(Counts!K299/Counts!J299,"")</f>
        <v>0.727272727272727</v>
      </c>
      <c r="T299" s="38" t="n">
        <f aca="false">IFERROR(Counts!I299/Counts!H299,"")</f>
        <v>0.354838709677419</v>
      </c>
      <c r="U299" s="38" t="n">
        <f aca="false">IFERROR(1-Counts!L299/Counts!K299,"")</f>
        <v>0.75</v>
      </c>
      <c r="V299" s="39" t="n">
        <f aca="false">IFERROR(Counts!AJ299/Counts!AI299,"")</f>
        <v>71.7888888888889</v>
      </c>
      <c r="W299" s="38" t="n">
        <f aca="false">IFERROR(Counts!AK299/Counts!AI299,"")</f>
        <v>0.259259259259259</v>
      </c>
      <c r="X299" s="40" t="n">
        <f aca="false">IFERROR(Counts!O299,"")</f>
        <v>-2.295</v>
      </c>
      <c r="Y299" s="36" t="n">
        <f aca="false">IFERROR(INDEX('Season Counts'!$Y$2:$Y$740,$AF299)/INDEX('Season Counts'!$X$2:$X$740,$AF299),"")</f>
        <v>0.2899375</v>
      </c>
      <c r="Z299" s="37" t="n">
        <f aca="false">IFERROR(J299-Y299,"")</f>
        <v>0</v>
      </c>
      <c r="AA299" s="38" t="n">
        <f aca="false">IFERROR(INDEX('Season Counts'!$K$2:$K$740,$AF299)/INDEX('Season Counts'!$J$2:$J$740,$AF299),"")</f>
        <v>0.428571428571429</v>
      </c>
      <c r="AB299" s="41" t="n">
        <f aca="false">IFERROR(R299-AA299,"")</f>
        <v>0</v>
      </c>
      <c r="AC299" s="39" t="n">
        <f aca="false">IFERROR(INDEX('Season Counts'!$AG$2:$AG$740,$AF299)/INDEX('Season Counts'!$AF$2:$AF$740,$AF299),"")</f>
        <v>71.7888888888889</v>
      </c>
      <c r="AD299" s="40" t="n">
        <f aca="false">IFERROR(V299-AC299,"")</f>
        <v>0</v>
      </c>
      <c r="AE299" s="4" t="str">
        <f aca="false">IF(D299&lt;Guide!$C$21,"Low PA",IF(TRIM(IF(ISNUMBER(AD299),IF(N(AD299)&lt;=-Guide!$C$24,"▼ Bat Speed  ",IF(N(AD299)&gt;=Guide!$C$24,"▲ Bat Speed  ","")),"")&amp;IF(N(Z299)&gt;=Guide!$C$22,"▲ Contact  ","")&amp;IF(N(Z299)&lt;=-Guide!$C$22,"▼ Contact  ","")&amp;IF(N(AB299)&gt;=Guide!$C$23,"▲ Chase  ","")&amp;IF(N(AB299)&lt;=-Guide!$C$23,"▼ Chase  ",""))="","Stable",TRIM(IF(ISNUMBER(AD299),IF(N(AD299)&lt;=-Guide!$C$24,"▼ Bat Speed  ",IF(N(AD299)&gt;=Guide!$C$24,"▲ Bat Speed  ","")),"")&amp;IF(N(Z299)&gt;=Guide!$C$22,"▲ Contact  ","")&amp;IF(N(Z299)&lt;=-Guide!$C$22,"▼ Contact  ","")&amp;IF(N(AB299)&gt;=Guide!$C$23,"▲ Chase  ","")&amp;IF(N(AB299)&lt;=-Guide!$C$23,"▼ Chase  ",""))))</f>
        <v>Low PA</v>
      </c>
      <c r="AF299" s="35" t="n">
        <f aca="false">MATCH(Counts!A299,'Season Counts'!$A$2:$A$740,0)</f>
        <v>78</v>
      </c>
    </row>
    <row r="300" customFormat="false" ht="15" hidden="false" customHeight="false" outlineLevel="0" collapsed="false">
      <c r="A300" s="34" t="str">
        <f aca="false">Counts!B300</f>
        <v>AZ</v>
      </c>
      <c r="B300" s="5" t="str">
        <f aca="false">Counts!C300</f>
        <v>Luken Baker</v>
      </c>
      <c r="C300" s="34" t="str">
        <f aca="false">Counts!F300</f>
        <v>Mar-Apr</v>
      </c>
      <c r="D300" s="35" t="n">
        <f aca="false">IFERROR(Counts!P300,"")</f>
        <v>5</v>
      </c>
      <c r="E300" s="36" t="n">
        <f aca="false">IFERROR(Counts!R300/Counts!Q300,"")</f>
        <v>0.2</v>
      </c>
      <c r="F300" s="36" t="n">
        <f aca="false">IFERROR((Counts!R300+Counts!V300+Counts!W300)/(Counts!Q300+Counts!V300+Counts!W300+Counts!X300),"")</f>
        <v>0.2</v>
      </c>
      <c r="G300" s="36" t="n">
        <f aca="false">IFERROR((Counts!R300+Counts!S300+2*Counts!T300+3*Counts!U300)/Counts!Q300,"")</f>
        <v>0.2</v>
      </c>
      <c r="H300" s="35" t="n">
        <f aca="false">IFERROR(Counts!U300,"")</f>
        <v>0</v>
      </c>
      <c r="I300" s="36" t="n">
        <f aca="false">IFERROR(Counts!Z300/Counts!AA300,"")</f>
        <v>0.18</v>
      </c>
      <c r="J300" s="36" t="n">
        <f aca="false">IFERROR(Counts!AB300/Counts!AA300,"")</f>
        <v>0.1228</v>
      </c>
      <c r="K300" s="37" t="n">
        <f aca="false">IFERROR((Counts!AB300-Counts!Z300)/Counts!AA300,"")</f>
        <v>-0.0572</v>
      </c>
      <c r="L300" s="38" t="n">
        <f aca="false">IFERROR(Counts!Y300/Counts!P300,"")</f>
        <v>0.6</v>
      </c>
      <c r="M300" s="38" t="n">
        <f aca="false">IFERROR(Counts!V300/Counts!P300,"")</f>
        <v>0</v>
      </c>
      <c r="N300" s="38" t="n">
        <f aca="false">IFERROR(Counts!AD300/Counts!AC300,"")</f>
        <v>0</v>
      </c>
      <c r="O300" s="38" t="n">
        <f aca="false">IFERROR(Counts!AE300/Counts!AC300,"")</f>
        <v>0.5</v>
      </c>
      <c r="P300" s="39" t="n">
        <f aca="false">IFERROR(Counts!AG300/Counts!AF300,"")</f>
        <v>92.2</v>
      </c>
      <c r="Q300" s="38" t="n">
        <f aca="false">IFERROR(Counts!AH300/Counts!AC300,"")</f>
        <v>0</v>
      </c>
      <c r="R300" s="38" t="n">
        <f aca="false">IFERROR(Counts!N300/Counts!M300,"")</f>
        <v>0.375</v>
      </c>
      <c r="S300" s="38" t="n">
        <f aca="false">IFERROR(Counts!K300/Counts!J300,"")</f>
        <v>0.25</v>
      </c>
      <c r="T300" s="38" t="n">
        <f aca="false">IFERROR(Counts!I300/Counts!H300,"")</f>
        <v>0.5</v>
      </c>
      <c r="U300" s="38" t="n">
        <f aca="false">IFERROR(1-Counts!L300/Counts!K300,"")</f>
        <v>1</v>
      </c>
      <c r="V300" s="39" t="n">
        <f aca="false">IFERROR(Counts!AJ300/Counts!AI300,"")</f>
        <v>72.8</v>
      </c>
      <c r="W300" s="38" t="n">
        <f aca="false">IFERROR(Counts!AK300/Counts!AI300,"")</f>
        <v>0.142857142857143</v>
      </c>
      <c r="X300" s="40" t="n">
        <f aca="false">IFERROR(Counts!O300,"")</f>
        <v>-0.753</v>
      </c>
      <c r="Y300" s="36" t="n">
        <f aca="false">IFERROR(INDEX('Season Counts'!$Y$2:$Y$740,$AF300)/INDEX('Season Counts'!$X$2:$X$740,$AF300),"")</f>
        <v>0.1228</v>
      </c>
      <c r="Z300" s="37" t="n">
        <f aca="false">IFERROR(J300-Y300,"")</f>
        <v>0</v>
      </c>
      <c r="AA300" s="38" t="n">
        <f aca="false">IFERROR(INDEX('Season Counts'!$K$2:$K$740,$AF300)/INDEX('Season Counts'!$J$2:$J$740,$AF300),"")</f>
        <v>0.375</v>
      </c>
      <c r="AB300" s="41" t="n">
        <f aca="false">IFERROR(R300-AA300,"")</f>
        <v>0</v>
      </c>
      <c r="AC300" s="39" t="n">
        <f aca="false">IFERROR(INDEX('Season Counts'!$AG$2:$AG$740,$AF300)/INDEX('Season Counts'!$AF$2:$AF$740,$AF300),"")</f>
        <v>72.8</v>
      </c>
      <c r="AD300" s="40" t="n">
        <f aca="false">IFERROR(V300-AC300,"")</f>
        <v>0</v>
      </c>
      <c r="AE300" s="4" t="str">
        <f aca="false">IF(D300&lt;Guide!$C$21,"Low PA",IF(TRIM(IF(ISNUMBER(AD300),IF(N(AD300)&lt;=-Guide!$C$24,"▼ Bat Speed  ",IF(N(AD300)&gt;=Guide!$C$24,"▲ Bat Speed  ","")),"")&amp;IF(N(Z300)&gt;=Guide!$C$22,"▲ Contact  ","")&amp;IF(N(Z300)&lt;=-Guide!$C$22,"▼ Contact  ","")&amp;IF(N(AB300)&gt;=Guide!$C$23,"▲ Chase  ","")&amp;IF(N(AB300)&lt;=-Guide!$C$23,"▼ Chase  ",""))="","Stable",TRIM(IF(ISNUMBER(AD300),IF(N(AD300)&lt;=-Guide!$C$24,"▼ Bat Speed  ",IF(N(AD300)&gt;=Guide!$C$24,"▲ Bat Speed  ","")),"")&amp;IF(N(Z300)&gt;=Guide!$C$22,"▲ Contact  ","")&amp;IF(N(Z300)&lt;=-Guide!$C$22,"▼ Contact  ","")&amp;IF(N(AB300)&gt;=Guide!$C$23,"▲ Chase  ","")&amp;IF(N(AB300)&lt;=-Guide!$C$23,"▼ Chase  ",""))))</f>
        <v>Low PA</v>
      </c>
      <c r="AF300" s="35" t="n">
        <f aca="false">MATCH(Counts!A300,'Season Counts'!$A$2:$A$740,0)</f>
        <v>79</v>
      </c>
    </row>
    <row r="301" customFormat="false" ht="15" hidden="false" customHeight="false" outlineLevel="0" collapsed="false">
      <c r="A301" s="34" t="str">
        <f aca="false">Counts!B301</f>
        <v>BAL</v>
      </c>
      <c r="B301" s="5" t="str">
        <f aca="false">Counts!C301</f>
        <v>Gunnar Henderson</v>
      </c>
      <c r="C301" s="34" t="str">
        <f aca="false">Counts!F301</f>
        <v>Mar-Apr</v>
      </c>
      <c r="D301" s="35" t="n">
        <f aca="false">IFERROR(Counts!P301,"")</f>
        <v>145</v>
      </c>
      <c r="E301" s="36" t="n">
        <f aca="false">IFERROR(Counts!R301/Counts!Q301,"")</f>
        <v>0.213740458015267</v>
      </c>
      <c r="F301" s="36" t="n">
        <f aca="false">IFERROR((Counts!R301+Counts!V301+Counts!W301)/(Counts!Q301+Counts!V301+Counts!W301+Counts!X301),"")</f>
        <v>0.282758620689655</v>
      </c>
      <c r="G301" s="36" t="n">
        <f aca="false">IFERROR((Counts!R301+Counts!S301+2*Counts!T301+3*Counts!U301)/Counts!Q301,"")</f>
        <v>0.480916030534351</v>
      </c>
      <c r="H301" s="35" t="n">
        <f aca="false">IFERROR(Counts!U301,"")</f>
        <v>9</v>
      </c>
      <c r="I301" s="36" t="n">
        <f aca="false">IFERROR(Counts!Z301/Counts!AA301,"")</f>
        <v>0.324137931034483</v>
      </c>
      <c r="J301" s="36" t="n">
        <f aca="false">IFERROR(Counts!AB301/Counts!AA301,"")</f>
        <v>0.310627586206897</v>
      </c>
      <c r="K301" s="37" t="n">
        <f aca="false">IFERROR((Counts!AB301-Counts!Z301)/Counts!AA301,"")</f>
        <v>-0.0135103448275862</v>
      </c>
      <c r="L301" s="38" t="n">
        <f aca="false">IFERROR(Counts!Y301/Counts!P301,"")</f>
        <v>0.303448275862069</v>
      </c>
      <c r="M301" s="38" t="n">
        <f aca="false">IFERROR(Counts!V301/Counts!P301,"")</f>
        <v>0.0827586206896552</v>
      </c>
      <c r="N301" s="38" t="n">
        <f aca="false">IFERROR(Counts!AD301/Counts!AC301,"")</f>
        <v>0.113636363636364</v>
      </c>
      <c r="O301" s="38" t="n">
        <f aca="false">IFERROR(Counts!AE301/Counts!AC301,"")</f>
        <v>0.465909090909091</v>
      </c>
      <c r="P301" s="39" t="n">
        <f aca="false">IFERROR(Counts!AG301/Counts!AF301,"")</f>
        <v>89.6909090909091</v>
      </c>
      <c r="Q301" s="38" t="n">
        <f aca="false">IFERROR(Counts!AH301/Counts!AC301,"")</f>
        <v>0.397727272727273</v>
      </c>
      <c r="R301" s="38" t="n">
        <f aca="false">IFERROR(Counts!N301/Counts!M301,"")</f>
        <v>0.329230769230769</v>
      </c>
      <c r="S301" s="38" t="n">
        <f aca="false">IFERROR(Counts!K301/Counts!J301,"")</f>
        <v>0.657342657342657</v>
      </c>
      <c r="T301" s="38" t="n">
        <f aca="false">IFERROR(Counts!I301/Counts!H301,"")</f>
        <v>0.247457627118644</v>
      </c>
      <c r="U301" s="38" t="n">
        <f aca="false">IFERROR(1-Counts!L301/Counts!K301,"")</f>
        <v>0.840425531914894</v>
      </c>
      <c r="V301" s="39" t="n">
        <f aca="false">IFERROR(Counts!AJ301/Counts!AI301,"")</f>
        <v>74.2746323529412</v>
      </c>
      <c r="W301" s="38" t="n">
        <f aca="false">IFERROR(Counts!AK301/Counts!AI301,"")</f>
        <v>0.463235294117647</v>
      </c>
      <c r="X301" s="40" t="n">
        <f aca="false">IFERROR(Counts!O301,"")</f>
        <v>4.122</v>
      </c>
      <c r="Y301" s="36" t="n">
        <f aca="false">IFERROR(INDEX('Season Counts'!$Y$2:$Y$740,$AF301)/INDEX('Season Counts'!$X$2:$X$740,$AF301),"")</f>
        <v>0.321779685264664</v>
      </c>
      <c r="Z301" s="37" t="n">
        <f aca="false">IFERROR(J301-Y301,"")</f>
        <v>-0.0111520990577673</v>
      </c>
      <c r="AA301" s="38" t="n">
        <f aca="false">IFERROR(INDEX('Season Counts'!$K$2:$K$740,$AF301)/INDEX('Season Counts'!$J$2:$J$740,$AF301),"")</f>
        <v>0.303780068728522</v>
      </c>
      <c r="AB301" s="41" t="n">
        <f aca="false">IFERROR(R301-AA301,"")</f>
        <v>0.0254507005022469</v>
      </c>
      <c r="AC301" s="39" t="n">
        <f aca="false">IFERROR(INDEX('Season Counts'!$AG$2:$AG$740,$AF301)/INDEX('Season Counts'!$AF$2:$AF$740,$AF301),"")</f>
        <v>74.1488530161427</v>
      </c>
      <c r="AD301" s="40" t="n">
        <f aca="false">IFERROR(V301-AC301,"")</f>
        <v>0.125779336798445</v>
      </c>
      <c r="AE301" s="4" t="str">
        <f aca="false">IF(D301&lt;Guide!$C$21,"Low PA",IF(TRIM(IF(ISNUMBER(AD301),IF(N(AD301)&lt;=-Guide!$C$24,"▼ Bat Speed  ",IF(N(AD301)&gt;=Guide!$C$24,"▲ Bat Speed  ","")),"")&amp;IF(N(Z301)&gt;=Guide!$C$22,"▲ Contact  ","")&amp;IF(N(Z301)&lt;=-Guide!$C$22,"▼ Contact  ","")&amp;IF(N(AB301)&gt;=Guide!$C$23,"▲ Chase  ","")&amp;IF(N(AB301)&lt;=-Guide!$C$23,"▼ Chase  ",""))="","Stable",TRIM(IF(ISNUMBER(AD301),IF(N(AD301)&lt;=-Guide!$C$24,"▼ Bat Speed  ",IF(N(AD301)&gt;=Guide!$C$24,"▲ Bat Speed  ","")),"")&amp;IF(N(Z301)&gt;=Guide!$C$22,"▲ Contact  ","")&amp;IF(N(Z301)&lt;=-Guide!$C$22,"▼ Contact  ","")&amp;IF(N(AB301)&gt;=Guide!$C$23,"▲ Chase  ","")&amp;IF(N(AB301)&lt;=-Guide!$C$23,"▼ Chase  ",""))))</f>
        <v>Stable</v>
      </c>
      <c r="AF301" s="35" t="n">
        <f aca="false">MATCH(Counts!A301,'Season Counts'!$A$2:$A$740,0)</f>
        <v>80</v>
      </c>
    </row>
    <row r="302" customFormat="false" ht="15" hidden="false" customHeight="false" outlineLevel="0" collapsed="false">
      <c r="A302" s="34" t="str">
        <f aca="false">Counts!B302</f>
        <v>BAL</v>
      </c>
      <c r="B302" s="5" t="str">
        <f aca="false">Counts!C302</f>
        <v>Gunnar Henderson</v>
      </c>
      <c r="C302" s="34" t="str">
        <f aca="false">Counts!F302</f>
        <v>May</v>
      </c>
      <c r="D302" s="35" t="n">
        <f aca="false">IFERROR(Counts!P302,"")</f>
        <v>126</v>
      </c>
      <c r="E302" s="36" t="n">
        <f aca="false">IFERROR(Counts!R302/Counts!Q302,"")</f>
        <v>0.225</v>
      </c>
      <c r="F302" s="36" t="n">
        <f aca="false">IFERROR((Counts!R302+Counts!V302+Counts!W302)/(Counts!Q302+Counts!V302+Counts!W302+Counts!X302),"")</f>
        <v>0.261904761904762</v>
      </c>
      <c r="G302" s="36" t="n">
        <f aca="false">IFERROR((Counts!R302+Counts!S302+2*Counts!T302+3*Counts!U302)/Counts!Q302,"")</f>
        <v>0.366666666666667</v>
      </c>
      <c r="H302" s="35" t="n">
        <f aca="false">IFERROR(Counts!U302,"")</f>
        <v>4</v>
      </c>
      <c r="I302" s="36" t="n">
        <f aca="false">IFERROR(Counts!Z302/Counts!AA302,"")</f>
        <v>0.275</v>
      </c>
      <c r="J302" s="36" t="n">
        <f aca="false">IFERROR(Counts!AB302/Counts!AA302,"")</f>
        <v>0.298896825396825</v>
      </c>
      <c r="K302" s="37" t="n">
        <f aca="false">IFERROR((Counts!AB302-Counts!Z302)/Counts!AA302,"")</f>
        <v>0.0238968253968254</v>
      </c>
      <c r="L302" s="38" t="n">
        <f aca="false">IFERROR(Counts!Y302/Counts!P302,"")</f>
        <v>0.222222222222222</v>
      </c>
      <c r="M302" s="38" t="n">
        <f aca="false">IFERROR(Counts!V302/Counts!P302,"")</f>
        <v>0.0396825396825397</v>
      </c>
      <c r="N302" s="38" t="n">
        <f aca="false">IFERROR(Counts!AD302/Counts!AC302,"")</f>
        <v>0.0869565217391304</v>
      </c>
      <c r="O302" s="38" t="n">
        <f aca="false">IFERROR(Counts!AE302/Counts!AC302,"")</f>
        <v>0.423913043478261</v>
      </c>
      <c r="P302" s="39" t="n">
        <f aca="false">IFERROR(Counts!AG302/Counts!AF302,"")</f>
        <v>89.0945652173913</v>
      </c>
      <c r="Q302" s="38" t="n">
        <f aca="false">IFERROR(Counts!AH302/Counts!AC302,"")</f>
        <v>0.271739130434783</v>
      </c>
      <c r="R302" s="38" t="n">
        <f aca="false">IFERROR(Counts!N302/Counts!M302,"")</f>
        <v>0.374429223744292</v>
      </c>
      <c r="S302" s="38" t="n">
        <f aca="false">IFERROR(Counts!K302/Counts!J302,"")</f>
        <v>0.648888888888889</v>
      </c>
      <c r="T302" s="38" t="n">
        <f aca="false">IFERROR(Counts!I302/Counts!H302,"")</f>
        <v>0.201754385964912</v>
      </c>
      <c r="U302" s="38" t="n">
        <f aca="false">IFERROR(1-Counts!L302/Counts!K302,"")</f>
        <v>0.938356164383562</v>
      </c>
      <c r="V302" s="39" t="n">
        <f aca="false">IFERROR(Counts!AJ302/Counts!AI302,"")</f>
        <v>74.3445544554456</v>
      </c>
      <c r="W302" s="38" t="n">
        <f aca="false">IFERROR(Counts!AK302/Counts!AI302,"")</f>
        <v>0.415841584158416</v>
      </c>
      <c r="X302" s="40" t="n">
        <f aca="false">IFERROR(Counts!O302,"")</f>
        <v>-1.232</v>
      </c>
      <c r="Y302" s="36" t="n">
        <f aca="false">IFERROR(INDEX('Season Counts'!$Y$2:$Y$740,$AF302)/INDEX('Season Counts'!$X$2:$X$740,$AF302),"")</f>
        <v>0.321779685264664</v>
      </c>
      <c r="Z302" s="37" t="n">
        <f aca="false">IFERROR(J302-Y302,"")</f>
        <v>-0.0228828598678384</v>
      </c>
      <c r="AA302" s="38" t="n">
        <f aca="false">IFERROR(INDEX('Season Counts'!$K$2:$K$740,$AF302)/INDEX('Season Counts'!$J$2:$J$740,$AF302),"")</f>
        <v>0.303780068728522</v>
      </c>
      <c r="AB302" s="41" t="n">
        <f aca="false">IFERROR(R302-AA302,"")</f>
        <v>0.0706491550157699</v>
      </c>
      <c r="AC302" s="39" t="n">
        <f aca="false">IFERROR(INDEX('Season Counts'!$AG$2:$AG$740,$AF302)/INDEX('Season Counts'!$AF$2:$AF$740,$AF302),"")</f>
        <v>74.1488530161427</v>
      </c>
      <c r="AD302" s="40" t="n">
        <f aca="false">IFERROR(V302-AC302,"")</f>
        <v>0.195701439302809</v>
      </c>
      <c r="AE302" s="4" t="str">
        <f aca="false">IF(D302&lt;Guide!$C$21,"Low PA",IF(TRIM(IF(ISNUMBER(AD302),IF(N(AD302)&lt;=-Guide!$C$24,"▼ Bat Speed  ",IF(N(AD302)&gt;=Guide!$C$24,"▲ Bat Speed  ","")),"")&amp;IF(N(Z302)&gt;=Guide!$C$22,"▲ Contact  ","")&amp;IF(N(Z302)&lt;=-Guide!$C$22,"▼ Contact  ","")&amp;IF(N(AB302)&gt;=Guide!$C$23,"▲ Chase  ","")&amp;IF(N(AB302)&lt;=-Guide!$C$23,"▼ Chase  ",""))="","Stable",TRIM(IF(ISNUMBER(AD302),IF(N(AD302)&lt;=-Guide!$C$24,"▼ Bat Speed  ",IF(N(AD302)&gt;=Guide!$C$24,"▲ Bat Speed  ","")),"")&amp;IF(N(Z302)&gt;=Guide!$C$22,"▲ Contact  ","")&amp;IF(N(Z302)&lt;=-Guide!$C$22,"▼ Contact  ","")&amp;IF(N(AB302)&gt;=Guide!$C$23,"▲ Chase  ","")&amp;IF(N(AB302)&lt;=-Guide!$C$23,"▼ Chase  ",""))))</f>
        <v>▲ Chase</v>
      </c>
      <c r="AF302" s="35" t="n">
        <f aca="false">MATCH(Counts!A302,'Season Counts'!$A$2:$A$740,0)</f>
        <v>80</v>
      </c>
    </row>
    <row r="303" customFormat="false" ht="15" hidden="false" customHeight="false" outlineLevel="0" collapsed="false">
      <c r="A303" s="34" t="str">
        <f aca="false">Counts!B303</f>
        <v>BAL</v>
      </c>
      <c r="B303" s="5" t="str">
        <f aca="false">Counts!C303</f>
        <v>Gunnar Henderson</v>
      </c>
      <c r="C303" s="34" t="str">
        <f aca="false">Counts!F303</f>
        <v>Jun</v>
      </c>
      <c r="D303" s="35" t="n">
        <f aca="false">IFERROR(Counts!P303,"")</f>
        <v>123</v>
      </c>
      <c r="E303" s="36" t="n">
        <f aca="false">IFERROR(Counts!R303/Counts!Q303,"")</f>
        <v>0.245283018867925</v>
      </c>
      <c r="F303" s="36" t="n">
        <f aca="false">IFERROR((Counts!R303+Counts!V303+Counts!W303)/(Counts!Q303+Counts!V303+Counts!W303+Counts!X303),"")</f>
        <v>0.349593495934959</v>
      </c>
      <c r="G303" s="36" t="n">
        <f aca="false">IFERROR((Counts!R303+Counts!S303+2*Counts!T303+3*Counts!U303)/Counts!Q303,"")</f>
        <v>0.39622641509434</v>
      </c>
      <c r="H303" s="35" t="n">
        <f aca="false">IFERROR(Counts!U303,"")</f>
        <v>3</v>
      </c>
      <c r="I303" s="36" t="n">
        <f aca="false">IFERROR(Counts!Z303/Counts!AA303,"")</f>
        <v>0.330737704918033</v>
      </c>
      <c r="J303" s="36" t="n">
        <f aca="false">IFERROR(Counts!AB303/Counts!AA303,"")</f>
        <v>0.302581967213115</v>
      </c>
      <c r="K303" s="37" t="n">
        <f aca="false">IFERROR((Counts!AB303-Counts!Z303)/Counts!AA303,"")</f>
        <v>-0.0281557377049181</v>
      </c>
      <c r="L303" s="38" t="n">
        <f aca="false">IFERROR(Counts!Y303/Counts!P303,"")</f>
        <v>0.154471544715447</v>
      </c>
      <c r="M303" s="38" t="n">
        <f aca="false">IFERROR(Counts!V303/Counts!P303,"")</f>
        <v>0.113821138211382</v>
      </c>
      <c r="N303" s="38" t="n">
        <f aca="false">IFERROR(Counts!AD303/Counts!AC303,"")</f>
        <v>0.0344827586206897</v>
      </c>
      <c r="O303" s="38" t="n">
        <f aca="false">IFERROR(Counts!AE303/Counts!AC303,"")</f>
        <v>0.425287356321839</v>
      </c>
      <c r="P303" s="39" t="n">
        <f aca="false">IFERROR(Counts!AG303/Counts!AF303,"")</f>
        <v>89.4022988505747</v>
      </c>
      <c r="Q303" s="38" t="n">
        <f aca="false">IFERROR(Counts!AH303/Counts!AC303,"")</f>
        <v>0.252873563218391</v>
      </c>
      <c r="R303" s="38" t="n">
        <f aca="false">IFERROR(Counts!N303/Counts!M303,"")</f>
        <v>0.27906976744186</v>
      </c>
      <c r="S303" s="38" t="n">
        <f aca="false">IFERROR(Counts!K303/Counts!J303,"")</f>
        <v>0.685106382978723</v>
      </c>
      <c r="T303" s="38" t="n">
        <f aca="false">IFERROR(Counts!I303/Counts!H303,"")</f>
        <v>0.184549356223176</v>
      </c>
      <c r="U303" s="38" t="n">
        <f aca="false">IFERROR(1-Counts!L303/Counts!K303,"")</f>
        <v>0.857142857142857</v>
      </c>
      <c r="V303" s="39" t="n">
        <f aca="false">IFERROR(Counts!AJ303/Counts!AI303,"")</f>
        <v>74.4655502392345</v>
      </c>
      <c r="W303" s="38" t="n">
        <f aca="false">IFERROR(Counts!AK303/Counts!AI303,"")</f>
        <v>0.464114832535885</v>
      </c>
      <c r="X303" s="40" t="n">
        <f aca="false">IFERROR(Counts!O303,"")</f>
        <v>3.669</v>
      </c>
      <c r="Y303" s="36" t="n">
        <f aca="false">IFERROR(INDEX('Season Counts'!$Y$2:$Y$740,$AF303)/INDEX('Season Counts'!$X$2:$X$740,$AF303),"")</f>
        <v>0.321779685264664</v>
      </c>
      <c r="Z303" s="37" t="n">
        <f aca="false">IFERROR(J303-Y303,"")</f>
        <v>-0.0191977180515491</v>
      </c>
      <c r="AA303" s="38" t="n">
        <f aca="false">IFERROR(INDEX('Season Counts'!$K$2:$K$740,$AF303)/INDEX('Season Counts'!$J$2:$J$740,$AF303),"")</f>
        <v>0.303780068728522</v>
      </c>
      <c r="AB303" s="41" t="n">
        <f aca="false">IFERROR(R303-AA303,"")</f>
        <v>-0.0247103012866619</v>
      </c>
      <c r="AC303" s="39" t="n">
        <f aca="false">IFERROR(INDEX('Season Counts'!$AG$2:$AG$740,$AF303)/INDEX('Season Counts'!$AF$2:$AF$740,$AF303),"")</f>
        <v>74.1488530161427</v>
      </c>
      <c r="AD303" s="40" t="n">
        <f aca="false">IFERROR(V303-AC303,"")</f>
        <v>0.316697223091708</v>
      </c>
      <c r="AE303" s="4" t="str">
        <f aca="false">IF(D303&lt;Guide!$C$21,"Low PA",IF(TRIM(IF(ISNUMBER(AD303),IF(N(AD303)&lt;=-Guide!$C$24,"▼ Bat Speed  ",IF(N(AD303)&gt;=Guide!$C$24,"▲ Bat Speed  ","")),"")&amp;IF(N(Z303)&gt;=Guide!$C$22,"▲ Contact  ","")&amp;IF(N(Z303)&lt;=-Guide!$C$22,"▼ Contact  ","")&amp;IF(N(AB303)&gt;=Guide!$C$23,"▲ Chase  ","")&amp;IF(N(AB303)&lt;=-Guide!$C$23,"▼ Chase  ",""))="","Stable",TRIM(IF(ISNUMBER(AD303),IF(N(AD303)&lt;=-Guide!$C$24,"▼ Bat Speed  ",IF(N(AD303)&gt;=Guide!$C$24,"▲ Bat Speed  ","")),"")&amp;IF(N(Z303)&gt;=Guide!$C$22,"▲ Contact  ","")&amp;IF(N(Z303)&lt;=-Guide!$C$22,"▼ Contact  ","")&amp;IF(N(AB303)&gt;=Guide!$C$23,"▲ Chase  ","")&amp;IF(N(AB303)&lt;=-Guide!$C$23,"▼ Chase  ",""))))</f>
        <v>Stable</v>
      </c>
      <c r="AF303" s="35" t="n">
        <f aca="false">MATCH(Counts!A303,'Season Counts'!$A$2:$A$740,0)</f>
        <v>80</v>
      </c>
    </row>
    <row r="304" customFormat="false" ht="15" hidden="false" customHeight="false" outlineLevel="0" collapsed="false">
      <c r="A304" s="34" t="str">
        <f aca="false">Counts!B304</f>
        <v>BAL</v>
      </c>
      <c r="B304" s="5" t="str">
        <f aca="false">Counts!C304</f>
        <v>Gunnar Henderson</v>
      </c>
      <c r="C304" s="34" t="str">
        <f aca="false">Counts!F304</f>
        <v>Jul</v>
      </c>
      <c r="D304" s="35" t="n">
        <f aca="false">IFERROR(Counts!P304,"")</f>
        <v>106</v>
      </c>
      <c r="E304" s="36" t="n">
        <f aca="false">IFERROR(Counts!R304/Counts!Q304,"")</f>
        <v>0.189473684210526</v>
      </c>
      <c r="F304" s="36" t="n">
        <f aca="false">IFERROR((Counts!R304+Counts!V304+Counts!W304)/(Counts!Q304+Counts!V304+Counts!W304+Counts!X304),"")</f>
        <v>0.264150943396226</v>
      </c>
      <c r="G304" s="36" t="n">
        <f aca="false">IFERROR((Counts!R304+Counts!S304+2*Counts!T304+3*Counts!U304)/Counts!Q304,"")</f>
        <v>0.326315789473684</v>
      </c>
      <c r="H304" s="35" t="n">
        <f aca="false">IFERROR(Counts!U304,"")</f>
        <v>2</v>
      </c>
      <c r="I304" s="36" t="n">
        <f aca="false">IFERROR(Counts!Z304/Counts!AA304,"")</f>
        <v>0.258571428571429</v>
      </c>
      <c r="J304" s="36" t="n">
        <f aca="false">IFERROR(Counts!AB304/Counts!AA304,"")</f>
        <v>0.29152380952381</v>
      </c>
      <c r="K304" s="37" t="n">
        <f aca="false">IFERROR((Counts!AB304-Counts!Z304)/Counts!AA304,"")</f>
        <v>0.032952380952381</v>
      </c>
      <c r="L304" s="38" t="n">
        <f aca="false">IFERROR(Counts!Y304/Counts!P304,"")</f>
        <v>0.245283018867925</v>
      </c>
      <c r="M304" s="38" t="n">
        <f aca="false">IFERROR(Counts!V304/Counts!P304,"")</f>
        <v>0.0660377358490566</v>
      </c>
      <c r="N304" s="38" t="n">
        <f aca="false">IFERROR(Counts!AD304/Counts!AC304,"")</f>
        <v>0.0428571428571429</v>
      </c>
      <c r="O304" s="38" t="n">
        <f aca="false">IFERROR(Counts!AE304/Counts!AC304,"")</f>
        <v>0.471428571428571</v>
      </c>
      <c r="P304" s="39" t="n">
        <f aca="false">IFERROR(Counts!AG304/Counts!AF304,"")</f>
        <v>89.76</v>
      </c>
      <c r="Q304" s="38" t="n">
        <f aca="false">IFERROR(Counts!AH304/Counts!AC304,"")</f>
        <v>0.371428571428571</v>
      </c>
      <c r="R304" s="38" t="n">
        <f aca="false">IFERROR(Counts!N304/Counts!M304,"")</f>
        <v>0.287081339712919</v>
      </c>
      <c r="S304" s="38" t="n">
        <f aca="false">IFERROR(Counts!K304/Counts!J304,"")</f>
        <v>0.695238095238095</v>
      </c>
      <c r="T304" s="38" t="n">
        <f aca="false">IFERROR(Counts!I304/Counts!H304,"")</f>
        <v>0.223300970873786</v>
      </c>
      <c r="U304" s="38" t="n">
        <f aca="false">IFERROR(1-Counts!L304/Counts!K304,"")</f>
        <v>0.897260273972603</v>
      </c>
      <c r="V304" s="39" t="n">
        <f aca="false">IFERROR(Counts!AJ304/Counts!AI304,"")</f>
        <v>74.2673913043478</v>
      </c>
      <c r="W304" s="38" t="n">
        <f aca="false">IFERROR(Counts!AK304/Counts!AI304,"")</f>
        <v>0.445652173913043</v>
      </c>
      <c r="X304" s="40" t="n">
        <f aca="false">IFERROR(Counts!O304,"")</f>
        <v>-4.908</v>
      </c>
      <c r="Y304" s="36" t="n">
        <f aca="false">IFERROR(INDEX('Season Counts'!$Y$2:$Y$740,$AF304)/INDEX('Season Counts'!$X$2:$X$740,$AF304),"")</f>
        <v>0.321779685264664</v>
      </c>
      <c r="Z304" s="37" t="n">
        <f aca="false">IFERROR(J304-Y304,"")</f>
        <v>-0.0302558757408543</v>
      </c>
      <c r="AA304" s="38" t="n">
        <f aca="false">IFERROR(INDEX('Season Counts'!$K$2:$K$740,$AF304)/INDEX('Season Counts'!$J$2:$J$740,$AF304),"")</f>
        <v>0.303780068728522</v>
      </c>
      <c r="AB304" s="41" t="n">
        <f aca="false">IFERROR(R304-AA304,"")</f>
        <v>-0.0166987290156037</v>
      </c>
      <c r="AC304" s="39" t="n">
        <f aca="false">IFERROR(INDEX('Season Counts'!$AG$2:$AG$740,$AF304)/INDEX('Season Counts'!$AF$2:$AF$740,$AF304),"")</f>
        <v>74.1488530161427</v>
      </c>
      <c r="AD304" s="40" t="n">
        <f aca="false">IFERROR(V304-AC304,"")</f>
        <v>0.118538288205087</v>
      </c>
      <c r="AE304" s="4" t="str">
        <f aca="false">IF(D304&lt;Guide!$C$21,"Low PA",IF(TRIM(IF(ISNUMBER(AD304),IF(N(AD304)&lt;=-Guide!$C$24,"▼ Bat Speed  ",IF(N(AD304)&gt;=Guide!$C$24,"▲ Bat Speed  ","")),"")&amp;IF(N(Z304)&gt;=Guide!$C$22,"▲ Contact  ","")&amp;IF(N(Z304)&lt;=-Guide!$C$22,"▼ Contact  ","")&amp;IF(N(AB304)&gt;=Guide!$C$23,"▲ Chase  ","")&amp;IF(N(AB304)&lt;=-Guide!$C$23,"▼ Chase  ",""))="","Stable",TRIM(IF(ISNUMBER(AD304),IF(N(AD304)&lt;=-Guide!$C$24,"▼ Bat Speed  ",IF(N(AD304)&gt;=Guide!$C$24,"▲ Bat Speed  ","")),"")&amp;IF(N(Z304)&gt;=Guide!$C$22,"▲ Contact  ","")&amp;IF(N(Z304)&lt;=-Guide!$C$22,"▼ Contact  ","")&amp;IF(N(AB304)&gt;=Guide!$C$23,"▲ Chase  ","")&amp;IF(N(AB304)&lt;=-Guide!$C$23,"▼ Chase  ",""))))</f>
        <v>Stable</v>
      </c>
      <c r="AF304" s="35" t="n">
        <f aca="false">MATCH(Counts!A304,'Season Counts'!$A$2:$A$740,0)</f>
        <v>80</v>
      </c>
    </row>
    <row r="305" customFormat="false" ht="15" hidden="false" customHeight="false" outlineLevel="0" collapsed="false">
      <c r="A305" s="34" t="str">
        <f aca="false">Counts!B305</f>
        <v>BAL</v>
      </c>
      <c r="B305" s="5" t="str">
        <f aca="false">Counts!C305</f>
        <v>Gunnar Henderson</v>
      </c>
      <c r="C305" s="34" t="str">
        <f aca="false">Counts!F305</f>
        <v>Aug</v>
      </c>
      <c r="D305" s="35" t="n">
        <f aca="false">IFERROR(Counts!P305,"")</f>
        <v>114</v>
      </c>
      <c r="E305" s="36" t="n">
        <f aca="false">IFERROR(Counts!R305/Counts!Q305,"")</f>
        <v>0.24468085106383</v>
      </c>
      <c r="F305" s="36" t="n">
        <f aca="false">IFERROR((Counts!R305+Counts!V305+Counts!W305)/(Counts!Q305+Counts!V305+Counts!W305+Counts!X305),"")</f>
        <v>0.37719298245614</v>
      </c>
      <c r="G305" s="36" t="n">
        <f aca="false">IFERROR((Counts!R305+Counts!S305+2*Counts!T305+3*Counts!U305)/Counts!Q305,"")</f>
        <v>0.446808510638298</v>
      </c>
      <c r="H305" s="35" t="n">
        <f aca="false">IFERROR(Counts!U305,"")</f>
        <v>4</v>
      </c>
      <c r="I305" s="36" t="n">
        <f aca="false">IFERROR(Counts!Z305/Counts!AA305,"")</f>
        <v>0.361504424778761</v>
      </c>
      <c r="J305" s="36" t="n">
        <f aca="false">IFERROR(Counts!AB305/Counts!AA305,"")</f>
        <v>0.396681415929204</v>
      </c>
      <c r="K305" s="37" t="n">
        <f aca="false">IFERROR((Counts!AB305-Counts!Z305)/Counts!AA305,"")</f>
        <v>0.0351769911504425</v>
      </c>
      <c r="L305" s="38" t="n">
        <f aca="false">IFERROR(Counts!Y305/Counts!P305,"")</f>
        <v>0.131578947368421</v>
      </c>
      <c r="M305" s="38" t="n">
        <f aca="false">IFERROR(Counts!V305/Counts!P305,"")</f>
        <v>0.166666666666667</v>
      </c>
      <c r="N305" s="38" t="n">
        <f aca="false">IFERROR(Counts!AD305/Counts!AC305,"")</f>
        <v>0.0759493670886076</v>
      </c>
      <c r="O305" s="38" t="n">
        <f aca="false">IFERROR(Counts!AE305/Counts!AC305,"")</f>
        <v>0.430379746835443</v>
      </c>
      <c r="P305" s="39" t="n">
        <f aca="false">IFERROR(Counts!AG305/Counts!AF305,"")</f>
        <v>90.6721518987342</v>
      </c>
      <c r="Q305" s="38" t="n">
        <f aca="false">IFERROR(Counts!AH305/Counts!AC305,"")</f>
        <v>0.392405063291139</v>
      </c>
      <c r="R305" s="38" t="n">
        <f aca="false">IFERROR(Counts!N305/Counts!M305,"")</f>
        <v>0.259259259259259</v>
      </c>
      <c r="S305" s="38" t="n">
        <f aca="false">IFERROR(Counts!K305/Counts!J305,"")</f>
        <v>0.648241206030151</v>
      </c>
      <c r="T305" s="38" t="n">
        <f aca="false">IFERROR(Counts!I305/Counts!H305,"")</f>
        <v>0.192708333333333</v>
      </c>
      <c r="U305" s="38" t="n">
        <f aca="false">IFERROR(1-Counts!L305/Counts!K305,"")</f>
        <v>0.891472868217054</v>
      </c>
      <c r="V305" s="39" t="n">
        <f aca="false">IFERROR(Counts!AJ305/Counts!AI305,"")</f>
        <v>74.3380952380952</v>
      </c>
      <c r="W305" s="38" t="n">
        <f aca="false">IFERROR(Counts!AK305/Counts!AI305,"")</f>
        <v>0.44047619047619</v>
      </c>
      <c r="X305" s="40" t="n">
        <f aca="false">IFERROR(Counts!O305,"")</f>
        <v>4.906</v>
      </c>
      <c r="Y305" s="36" t="n">
        <f aca="false">IFERROR(INDEX('Season Counts'!$Y$2:$Y$740,$AF305)/INDEX('Season Counts'!$X$2:$X$740,$AF305),"")</f>
        <v>0.321779685264664</v>
      </c>
      <c r="Z305" s="37" t="n">
        <f aca="false">IFERROR(J305-Y305,"")</f>
        <v>0.0749017306645398</v>
      </c>
      <c r="AA305" s="38" t="n">
        <f aca="false">IFERROR(INDEX('Season Counts'!$K$2:$K$740,$AF305)/INDEX('Season Counts'!$J$2:$J$740,$AF305),"")</f>
        <v>0.303780068728522</v>
      </c>
      <c r="AB305" s="41" t="n">
        <f aca="false">IFERROR(R305-AA305,"")</f>
        <v>-0.0445208094692631</v>
      </c>
      <c r="AC305" s="39" t="n">
        <f aca="false">IFERROR(INDEX('Season Counts'!$AG$2:$AG$740,$AF305)/INDEX('Season Counts'!$AF$2:$AF$740,$AF305),"")</f>
        <v>74.1488530161427</v>
      </c>
      <c r="AD305" s="40" t="n">
        <f aca="false">IFERROR(V305-AC305,"")</f>
        <v>0.189242221952497</v>
      </c>
      <c r="AE305" s="4" t="str">
        <f aca="false">IF(D305&lt;Guide!$C$21,"Low PA",IF(TRIM(IF(ISNUMBER(AD305),IF(N(AD305)&lt;=-Guide!$C$24,"▼ Bat Speed  ",IF(N(AD305)&gt;=Guide!$C$24,"▲ Bat Speed  ","")),"")&amp;IF(N(Z305)&gt;=Guide!$C$22,"▲ Contact  ","")&amp;IF(N(Z305)&lt;=-Guide!$C$22,"▼ Contact  ","")&amp;IF(N(AB305)&gt;=Guide!$C$23,"▲ Chase  ","")&amp;IF(N(AB305)&lt;=-Guide!$C$23,"▼ Chase  ",""))="","Stable",TRIM(IF(ISNUMBER(AD305),IF(N(AD305)&lt;=-Guide!$C$24,"▼ Bat Speed  ",IF(N(AD305)&gt;=Guide!$C$24,"▲ Bat Speed  ","")),"")&amp;IF(N(Z305)&gt;=Guide!$C$22,"▲ Contact  ","")&amp;IF(N(Z305)&lt;=-Guide!$C$22,"▼ Contact  ","")&amp;IF(N(AB305)&gt;=Guide!$C$23,"▲ Chase  ","")&amp;IF(N(AB305)&lt;=-Guide!$C$23,"▼ Chase  ",""))))</f>
        <v>▲ Contact ▼ Chase</v>
      </c>
      <c r="AF305" s="35" t="n">
        <f aca="false">MATCH(Counts!A305,'Season Counts'!$A$2:$A$740,0)</f>
        <v>80</v>
      </c>
    </row>
    <row r="306" customFormat="false" ht="15" hidden="false" customHeight="false" outlineLevel="0" collapsed="false">
      <c r="A306" s="34" t="str">
        <f aca="false">Counts!B306</f>
        <v>BAL</v>
      </c>
      <c r="B306" s="5" t="str">
        <f aca="false">Counts!C306</f>
        <v>Gunnar Henderson</v>
      </c>
      <c r="C306" s="34" t="str">
        <f aca="false">Counts!F306</f>
        <v>Sep</v>
      </c>
      <c r="D306" s="35" t="n">
        <f aca="false">IFERROR(Counts!P306,"")</f>
        <v>88</v>
      </c>
      <c r="E306" s="36" t="n">
        <f aca="false">IFERROR(Counts!R306/Counts!Q306,"")</f>
        <v>0.233766233766234</v>
      </c>
      <c r="F306" s="36" t="n">
        <f aca="false">IFERROR((Counts!R306+Counts!V306+Counts!W306)/(Counts!Q306+Counts!V306+Counts!W306+Counts!X306),"")</f>
        <v>0.329545454545455</v>
      </c>
      <c r="G306" s="36" t="n">
        <f aca="false">IFERROR((Counts!R306+Counts!S306+2*Counts!T306+3*Counts!U306)/Counts!Q306,"")</f>
        <v>0.376623376623377</v>
      </c>
      <c r="H306" s="35" t="n">
        <f aca="false">IFERROR(Counts!U306,"")</f>
        <v>2</v>
      </c>
      <c r="I306" s="36" t="n">
        <f aca="false">IFERROR(Counts!Z306/Counts!AA306,"")</f>
        <v>0.316477272727273</v>
      </c>
      <c r="J306" s="36" t="n">
        <f aca="false">IFERROR(Counts!AB306/Counts!AA306,"")</f>
        <v>0.339454545454545</v>
      </c>
      <c r="K306" s="37" t="n">
        <f aca="false">IFERROR((Counts!AB306-Counts!Z306)/Counts!AA306,"")</f>
        <v>0.0229772727272727</v>
      </c>
      <c r="L306" s="38" t="n">
        <f aca="false">IFERROR(Counts!Y306/Counts!P306,"")</f>
        <v>0.272727272727273</v>
      </c>
      <c r="M306" s="38" t="n">
        <f aca="false">IFERROR(Counts!V306/Counts!P306,"")</f>
        <v>0.113636363636364</v>
      </c>
      <c r="N306" s="38" t="n">
        <f aca="false">IFERROR(Counts!AD306/Counts!AC306,"")</f>
        <v>0.113207547169811</v>
      </c>
      <c r="O306" s="38" t="n">
        <f aca="false">IFERROR(Counts!AE306/Counts!AC306,"")</f>
        <v>0.358490566037736</v>
      </c>
      <c r="P306" s="39" t="n">
        <f aca="false">IFERROR(Counts!AG306/Counts!AF306,"")</f>
        <v>85.4735849056604</v>
      </c>
      <c r="Q306" s="38" t="n">
        <f aca="false">IFERROR(Counts!AH306/Counts!AC306,"")</f>
        <v>0.433962264150943</v>
      </c>
      <c r="R306" s="38" t="n">
        <f aca="false">IFERROR(Counts!N306/Counts!M306,"")</f>
        <v>0.288557213930348</v>
      </c>
      <c r="S306" s="38" t="n">
        <f aca="false">IFERROR(Counts!K306/Counts!J306,"")</f>
        <v>0.634285714285714</v>
      </c>
      <c r="T306" s="38" t="n">
        <f aca="false">IFERROR(Counts!I306/Counts!H306,"")</f>
        <v>0.195266272189349</v>
      </c>
      <c r="U306" s="38" t="n">
        <f aca="false">IFERROR(1-Counts!L306/Counts!K306,"")</f>
        <v>0.846846846846847</v>
      </c>
      <c r="V306" s="39" t="n">
        <f aca="false">IFERROR(Counts!AJ306/Counts!AI306,"")</f>
        <v>72.7859154929578</v>
      </c>
      <c r="W306" s="38" t="n">
        <f aca="false">IFERROR(Counts!AK306/Counts!AI306,"")</f>
        <v>0.232394366197183</v>
      </c>
      <c r="X306" s="40" t="n">
        <f aca="false">IFERROR(Counts!O306,"")</f>
        <v>2.585</v>
      </c>
      <c r="Y306" s="36" t="n">
        <f aca="false">IFERROR(INDEX('Season Counts'!$Y$2:$Y$740,$AF306)/INDEX('Season Counts'!$X$2:$X$740,$AF306),"")</f>
        <v>0.321779685264664</v>
      </c>
      <c r="Z306" s="37" t="n">
        <f aca="false">IFERROR(J306-Y306,"")</f>
        <v>0.0176748601898816</v>
      </c>
      <c r="AA306" s="38" t="n">
        <f aca="false">IFERROR(INDEX('Season Counts'!$K$2:$K$740,$AF306)/INDEX('Season Counts'!$J$2:$J$740,$AF306),"")</f>
        <v>0.303780068728522</v>
      </c>
      <c r="AB306" s="41" t="n">
        <f aca="false">IFERROR(R306-AA306,"")</f>
        <v>-0.015222854798174</v>
      </c>
      <c r="AC306" s="39" t="n">
        <f aca="false">IFERROR(INDEX('Season Counts'!$AG$2:$AG$740,$AF306)/INDEX('Season Counts'!$AF$2:$AF$740,$AF306),"")</f>
        <v>74.1488530161427</v>
      </c>
      <c r="AD306" s="40" t="n">
        <f aca="false">IFERROR(V306-AC306,"")</f>
        <v>-1.36293752318498</v>
      </c>
      <c r="AE306" s="4" t="str">
        <f aca="false">IF(D306&lt;Guide!$C$21,"Low PA",IF(TRIM(IF(ISNUMBER(AD306),IF(N(AD306)&lt;=-Guide!$C$24,"▼ Bat Speed  ",IF(N(AD306)&gt;=Guide!$C$24,"▲ Bat Speed  ","")),"")&amp;IF(N(Z306)&gt;=Guide!$C$22,"▲ Contact  ","")&amp;IF(N(Z306)&lt;=-Guide!$C$22,"▼ Contact  ","")&amp;IF(N(AB306)&gt;=Guide!$C$23,"▲ Chase  ","")&amp;IF(N(AB306)&lt;=-Guide!$C$23,"▼ Chase  ",""))="","Stable",TRIM(IF(ISNUMBER(AD306),IF(N(AD306)&lt;=-Guide!$C$24,"▼ Bat Speed  ",IF(N(AD306)&gt;=Guide!$C$24,"▲ Bat Speed  ","")),"")&amp;IF(N(Z306)&gt;=Guide!$C$22,"▲ Contact  ","")&amp;IF(N(Z306)&lt;=-Guide!$C$22,"▼ Contact  ","")&amp;IF(N(AB306)&gt;=Guide!$C$23,"▲ Chase  ","")&amp;IF(N(AB306)&lt;=-Guide!$C$23,"▼ Chase  ",""))))</f>
        <v>▼ Bat Speed</v>
      </c>
      <c r="AF306" s="35" t="n">
        <f aca="false">MATCH(Counts!A306,'Season Counts'!$A$2:$A$740,0)</f>
        <v>80</v>
      </c>
    </row>
    <row r="307" customFormat="false" ht="15" hidden="false" customHeight="false" outlineLevel="0" collapsed="false">
      <c r="A307" s="34" t="str">
        <f aca="false">Counts!B307</f>
        <v>BAL</v>
      </c>
      <c r="B307" s="5" t="str">
        <f aca="false">Counts!C307</f>
        <v>Pete Alonso</v>
      </c>
      <c r="C307" s="34" t="str">
        <f aca="false">Counts!F307</f>
        <v>Mar-Apr</v>
      </c>
      <c r="D307" s="35" t="n">
        <f aca="false">IFERROR(Counts!P307,"")</f>
        <v>134</v>
      </c>
      <c r="E307" s="36" t="n">
        <f aca="false">IFERROR(Counts!R307/Counts!Q307,"")</f>
        <v>0.198275862068966</v>
      </c>
      <c r="F307" s="36" t="n">
        <f aca="false">IFERROR((Counts!R307+Counts!V307+Counts!W307)/(Counts!Q307+Counts!V307+Counts!W307+Counts!X307),"")</f>
        <v>0.305970149253731</v>
      </c>
      <c r="G307" s="36" t="n">
        <f aca="false">IFERROR((Counts!R307+Counts!S307+2*Counts!T307+3*Counts!U307)/Counts!Q307,"")</f>
        <v>0.362068965517241</v>
      </c>
      <c r="H307" s="35" t="n">
        <f aca="false">IFERROR(Counts!U307,"")</f>
        <v>4</v>
      </c>
      <c r="I307" s="36" t="n">
        <f aca="false">IFERROR(Counts!Z307/Counts!AA307,"")</f>
        <v>0.30187969924812</v>
      </c>
      <c r="J307" s="36" t="n">
        <f aca="false">IFERROR(Counts!AB307/Counts!AA307,"")</f>
        <v>0.327210526315789</v>
      </c>
      <c r="K307" s="37" t="n">
        <f aca="false">IFERROR((Counts!AB307-Counts!Z307)/Counts!AA307,"")</f>
        <v>0.0253308270676692</v>
      </c>
      <c r="L307" s="38" t="n">
        <f aca="false">IFERROR(Counts!Y307/Counts!P307,"")</f>
        <v>0.246268656716418</v>
      </c>
      <c r="M307" s="38" t="n">
        <f aca="false">IFERROR(Counts!V307/Counts!P307,"")</f>
        <v>0.126865671641791</v>
      </c>
      <c r="N307" s="38" t="n">
        <f aca="false">IFERROR(Counts!AD307/Counts!AC307,"")</f>
        <v>0.0843373493975904</v>
      </c>
      <c r="O307" s="38" t="n">
        <f aca="false">IFERROR(Counts!AE307/Counts!AC307,"")</f>
        <v>0.55421686746988</v>
      </c>
      <c r="P307" s="39" t="n">
        <f aca="false">IFERROR(Counts!AG307/Counts!AF307,"")</f>
        <v>94.8192771084337</v>
      </c>
      <c r="Q307" s="38" t="n">
        <f aca="false">IFERROR(Counts!AH307/Counts!AC307,"")</f>
        <v>0.313253012048193</v>
      </c>
      <c r="R307" s="38" t="n">
        <f aca="false">IFERROR(Counts!N307/Counts!M307,"")</f>
        <v>0.243727598566308</v>
      </c>
      <c r="S307" s="38" t="n">
        <f aca="false">IFERROR(Counts!K307/Counts!J307,"")</f>
        <v>0.625</v>
      </c>
      <c r="T307" s="38" t="n">
        <f aca="false">IFERROR(Counts!I307/Counts!H307,"")</f>
        <v>0.254385964912281</v>
      </c>
      <c r="U307" s="38" t="n">
        <f aca="false">IFERROR(1-Counts!L307/Counts!K307,"")</f>
        <v>0.8375</v>
      </c>
      <c r="V307" s="39" t="n">
        <f aca="false">IFERROR(Counts!AJ307/Counts!AI307,"")</f>
        <v>74.0224390243903</v>
      </c>
      <c r="W307" s="38" t="n">
        <f aca="false">IFERROR(Counts!AK307/Counts!AI307,"")</f>
        <v>0.404878048780488</v>
      </c>
      <c r="X307" s="40" t="n">
        <f aca="false">IFERROR(Counts!O307,"")</f>
        <v>-3.74</v>
      </c>
      <c r="Y307" s="36" t="n">
        <f aca="false">IFERROR(INDEX('Season Counts'!$Y$2:$Y$740,$AF307)/INDEX('Season Counts'!$X$2:$X$740,$AF307),"")</f>
        <v>0.401836705202312</v>
      </c>
      <c r="Z307" s="37" t="n">
        <f aca="false">IFERROR(J307-Y307,"")</f>
        <v>-0.0746261788865227</v>
      </c>
      <c r="AA307" s="38" t="n">
        <f aca="false">IFERROR(INDEX('Season Counts'!$K$2:$K$740,$AF307)/INDEX('Season Counts'!$J$2:$J$740,$AF307),"")</f>
        <v>0.266102797657775</v>
      </c>
      <c r="AB307" s="41" t="n">
        <f aca="false">IFERROR(R307-AA307,"")</f>
        <v>-0.0223751990914667</v>
      </c>
      <c r="AC307" s="39" t="n">
        <f aca="false">IFERROR(INDEX('Season Counts'!$AG$2:$AG$740,$AF307)/INDEX('Season Counts'!$AF$2:$AF$740,$AF307),"")</f>
        <v>74.7484416740873</v>
      </c>
      <c r="AD307" s="40" t="n">
        <f aca="false">IFERROR(V307-AC307,"")</f>
        <v>-0.726002649697009</v>
      </c>
      <c r="AE307" s="4" t="str">
        <f aca="false">IF(D307&lt;Guide!$C$21,"Low PA",IF(TRIM(IF(ISNUMBER(AD307),IF(N(AD307)&lt;=-Guide!$C$24,"▼ Bat Speed  ",IF(N(AD307)&gt;=Guide!$C$24,"▲ Bat Speed  ","")),"")&amp;IF(N(Z307)&gt;=Guide!$C$22,"▲ Contact  ","")&amp;IF(N(Z307)&lt;=-Guide!$C$22,"▼ Contact  ","")&amp;IF(N(AB307)&gt;=Guide!$C$23,"▲ Chase  ","")&amp;IF(N(AB307)&lt;=-Guide!$C$23,"▼ Chase  ",""))="","Stable",TRIM(IF(ISNUMBER(AD307),IF(N(AD307)&lt;=-Guide!$C$24,"▼ Bat Speed  ",IF(N(AD307)&gt;=Guide!$C$24,"▲ Bat Speed  ","")),"")&amp;IF(N(Z307)&gt;=Guide!$C$22,"▲ Contact  ","")&amp;IF(N(Z307)&lt;=-Guide!$C$22,"▼ Contact  ","")&amp;IF(N(AB307)&gt;=Guide!$C$23,"▲ Chase  ","")&amp;IF(N(AB307)&lt;=-Guide!$C$23,"▼ Chase  ",""))))</f>
        <v>▼ Contact</v>
      </c>
      <c r="AF307" s="35" t="n">
        <f aca="false">MATCH(Counts!A307,'Season Counts'!$A$2:$A$740,0)</f>
        <v>81</v>
      </c>
    </row>
    <row r="308" customFormat="false" ht="15" hidden="false" customHeight="false" outlineLevel="0" collapsed="false">
      <c r="A308" s="34" t="str">
        <f aca="false">Counts!B308</f>
        <v>BAL</v>
      </c>
      <c r="B308" s="5" t="str">
        <f aca="false">Counts!C308</f>
        <v>Pete Alonso</v>
      </c>
      <c r="C308" s="34" t="str">
        <f aca="false">Counts!F308</f>
        <v>May</v>
      </c>
      <c r="D308" s="35" t="n">
        <f aca="false">IFERROR(Counts!P308,"")</f>
        <v>124</v>
      </c>
      <c r="E308" s="36" t="n">
        <f aca="false">IFERROR(Counts!R308/Counts!Q308,"")</f>
        <v>0.276785714285714</v>
      </c>
      <c r="F308" s="36" t="n">
        <f aca="false">IFERROR((Counts!R308+Counts!V308+Counts!W308)/(Counts!Q308+Counts!V308+Counts!W308+Counts!X308),"")</f>
        <v>0.330645161290323</v>
      </c>
      <c r="G308" s="36" t="n">
        <f aca="false">IFERROR((Counts!R308+Counts!S308+2*Counts!T308+3*Counts!U308)/Counts!Q308,"")</f>
        <v>0.508928571428571</v>
      </c>
      <c r="H308" s="35" t="n">
        <f aca="false">IFERROR(Counts!U308,"")</f>
        <v>7</v>
      </c>
      <c r="I308" s="36" t="n">
        <f aca="false">IFERROR(Counts!Z308/Counts!AA308,"")</f>
        <v>0.354878048780488</v>
      </c>
      <c r="J308" s="36" t="n">
        <f aca="false">IFERROR(Counts!AB308/Counts!AA308,"")</f>
        <v>0.4</v>
      </c>
      <c r="K308" s="37" t="n">
        <f aca="false">IFERROR((Counts!AB308-Counts!Z308)/Counts!AA308,"")</f>
        <v>0.0451219512195122</v>
      </c>
      <c r="L308" s="38" t="n">
        <f aca="false">IFERROR(Counts!Y308/Counts!P308,"")</f>
        <v>0.209677419354839</v>
      </c>
      <c r="M308" s="38" t="n">
        <f aca="false">IFERROR(Counts!V308/Counts!P308,"")</f>
        <v>0.0806451612903226</v>
      </c>
      <c r="N308" s="38" t="n">
        <f aca="false">IFERROR(Counts!AD308/Counts!AC308,"")</f>
        <v>0.159090909090909</v>
      </c>
      <c r="O308" s="38" t="n">
        <f aca="false">IFERROR(Counts!AE308/Counts!AC308,"")</f>
        <v>0.545454545454545</v>
      </c>
      <c r="P308" s="39" t="n">
        <f aca="false">IFERROR(Counts!AG308/Counts!AF308,"")</f>
        <v>95.1159090909091</v>
      </c>
      <c r="Q308" s="38" t="n">
        <f aca="false">IFERROR(Counts!AH308/Counts!AC308,"")</f>
        <v>0.386363636363636</v>
      </c>
      <c r="R308" s="38" t="n">
        <f aca="false">IFERROR(Counts!N308/Counts!M308,"")</f>
        <v>0.286206896551724</v>
      </c>
      <c r="S308" s="38" t="n">
        <f aca="false">IFERROR(Counts!K308/Counts!J308,"")</f>
        <v>0.719457013574661</v>
      </c>
      <c r="T308" s="38" t="n">
        <f aca="false">IFERROR(Counts!I308/Counts!H308,"")</f>
        <v>0.256198347107438</v>
      </c>
      <c r="U308" s="38" t="n">
        <f aca="false">IFERROR(1-Counts!L308/Counts!K308,"")</f>
        <v>0.855345911949686</v>
      </c>
      <c r="V308" s="39" t="n">
        <f aca="false">IFERROR(Counts!AJ308/Counts!AI308,"")</f>
        <v>74.9459330143541</v>
      </c>
      <c r="W308" s="38" t="n">
        <f aca="false">IFERROR(Counts!AK308/Counts!AI308,"")</f>
        <v>0.483253588516746</v>
      </c>
      <c r="X308" s="40" t="n">
        <f aca="false">IFERROR(Counts!O308,"")</f>
        <v>4.312</v>
      </c>
      <c r="Y308" s="36" t="n">
        <f aca="false">IFERROR(INDEX('Season Counts'!$Y$2:$Y$740,$AF308)/INDEX('Season Counts'!$X$2:$X$740,$AF308),"")</f>
        <v>0.401836705202312</v>
      </c>
      <c r="Z308" s="37" t="n">
        <f aca="false">IFERROR(J308-Y308,"")</f>
        <v>-0.00183670520231216</v>
      </c>
      <c r="AA308" s="38" t="n">
        <f aca="false">IFERROR(INDEX('Season Counts'!$K$2:$K$740,$AF308)/INDEX('Season Counts'!$J$2:$J$740,$AF308),"")</f>
        <v>0.266102797657775</v>
      </c>
      <c r="AB308" s="41" t="n">
        <f aca="false">IFERROR(R308-AA308,"")</f>
        <v>0.0201040988939493</v>
      </c>
      <c r="AC308" s="39" t="n">
        <f aca="false">IFERROR(INDEX('Season Counts'!$AG$2:$AG$740,$AF308)/INDEX('Season Counts'!$AF$2:$AF$740,$AF308),"")</f>
        <v>74.7484416740873</v>
      </c>
      <c r="AD308" s="40" t="n">
        <f aca="false">IFERROR(V308-AC308,"")</f>
        <v>0.197491340266808</v>
      </c>
      <c r="AE308" s="4" t="str">
        <f aca="false">IF(D308&lt;Guide!$C$21,"Low PA",IF(TRIM(IF(ISNUMBER(AD308),IF(N(AD308)&lt;=-Guide!$C$24,"▼ Bat Speed  ",IF(N(AD308)&gt;=Guide!$C$24,"▲ Bat Speed  ","")),"")&amp;IF(N(Z308)&gt;=Guide!$C$22,"▲ Contact  ","")&amp;IF(N(Z308)&lt;=-Guide!$C$22,"▼ Contact  ","")&amp;IF(N(AB308)&gt;=Guide!$C$23,"▲ Chase  ","")&amp;IF(N(AB308)&lt;=-Guide!$C$23,"▼ Chase  ",""))="","Stable",TRIM(IF(ISNUMBER(AD308),IF(N(AD308)&lt;=-Guide!$C$24,"▼ Bat Speed  ",IF(N(AD308)&gt;=Guide!$C$24,"▲ Bat Speed  ","")),"")&amp;IF(N(Z308)&gt;=Guide!$C$22,"▲ Contact  ","")&amp;IF(N(Z308)&lt;=-Guide!$C$22,"▼ Contact  ","")&amp;IF(N(AB308)&gt;=Guide!$C$23,"▲ Chase  ","")&amp;IF(N(AB308)&lt;=-Guide!$C$23,"▼ Chase  ",""))))</f>
        <v>Stable</v>
      </c>
      <c r="AF308" s="35" t="n">
        <f aca="false">MATCH(Counts!A308,'Season Counts'!$A$2:$A$740,0)</f>
        <v>81</v>
      </c>
    </row>
    <row r="309" customFormat="false" ht="15" hidden="false" customHeight="false" outlineLevel="0" collapsed="false">
      <c r="A309" s="34" t="str">
        <f aca="false">Counts!B309</f>
        <v>BAL</v>
      </c>
      <c r="B309" s="5" t="str">
        <f aca="false">Counts!C309</f>
        <v>Pete Alonso</v>
      </c>
      <c r="C309" s="34" t="str">
        <f aca="false">Counts!F309</f>
        <v>Jun</v>
      </c>
      <c r="D309" s="35" t="n">
        <f aca="false">IFERROR(Counts!P309,"")</f>
        <v>118</v>
      </c>
      <c r="E309" s="36" t="n">
        <f aca="false">IFERROR(Counts!R309/Counts!Q309,"")</f>
        <v>0.278350515463918</v>
      </c>
      <c r="F309" s="36" t="n">
        <f aca="false">IFERROR((Counts!R309+Counts!V309+Counts!W309)/(Counts!Q309+Counts!V309+Counts!W309+Counts!X309),"")</f>
        <v>0.389830508474576</v>
      </c>
      <c r="G309" s="36" t="n">
        <f aca="false">IFERROR((Counts!R309+Counts!S309+2*Counts!T309+3*Counts!U309)/Counts!Q309,"")</f>
        <v>0.556701030927835</v>
      </c>
      <c r="H309" s="35" t="n">
        <f aca="false">IFERROR(Counts!U309,"")</f>
        <v>8</v>
      </c>
      <c r="I309" s="36" t="n">
        <f aca="false">IFERROR(Counts!Z309/Counts!AA309,"")</f>
        <v>0.395258620689655</v>
      </c>
      <c r="J309" s="36" t="n">
        <f aca="false">IFERROR(Counts!AB309/Counts!AA309,"")</f>
        <v>0.413336206896552</v>
      </c>
      <c r="K309" s="37" t="n">
        <f aca="false">IFERROR((Counts!AB309-Counts!Z309)/Counts!AA309,"")</f>
        <v>0.0180775862068966</v>
      </c>
      <c r="L309" s="38" t="n">
        <f aca="false">IFERROR(Counts!Y309/Counts!P309,"")</f>
        <v>0.279661016949153</v>
      </c>
      <c r="M309" s="38" t="n">
        <f aca="false">IFERROR(Counts!V309/Counts!P309,"")</f>
        <v>0.14406779661017</v>
      </c>
      <c r="N309" s="38" t="n">
        <f aca="false">IFERROR(Counts!AD309/Counts!AC309,"")</f>
        <v>0.136363636363636</v>
      </c>
      <c r="O309" s="38" t="n">
        <f aca="false">IFERROR(Counts!AE309/Counts!AC309,"")</f>
        <v>0.515151515151515</v>
      </c>
      <c r="P309" s="39" t="n">
        <f aca="false">IFERROR(Counts!AG309/Counts!AF309,"")</f>
        <v>92.3553846153846</v>
      </c>
      <c r="Q309" s="38" t="n">
        <f aca="false">IFERROR(Counts!AH309/Counts!AC309,"")</f>
        <v>0.393939393939394</v>
      </c>
      <c r="R309" s="38" t="n">
        <f aca="false">IFERROR(Counts!N309/Counts!M309,"")</f>
        <v>0.248148148148148</v>
      </c>
      <c r="S309" s="38" t="n">
        <f aca="false">IFERROR(Counts!K309/Counts!J309,"")</f>
        <v>0.607758620689655</v>
      </c>
      <c r="T309" s="38" t="n">
        <f aca="false">IFERROR(Counts!I309/Counts!H309,"")</f>
        <v>0.269230769230769</v>
      </c>
      <c r="U309" s="38" t="n">
        <f aca="false">IFERROR(1-Counts!L309/Counts!K309,"")</f>
        <v>0.829787234042553</v>
      </c>
      <c r="V309" s="39" t="n">
        <f aca="false">IFERROR(Counts!AJ309/Counts!AI309,"")</f>
        <v>75.3189189189189</v>
      </c>
      <c r="W309" s="38" t="n">
        <f aca="false">IFERROR(Counts!AK309/Counts!AI309,"")</f>
        <v>0.589189189189189</v>
      </c>
      <c r="X309" s="40" t="n">
        <f aca="false">IFERROR(Counts!O309,"")</f>
        <v>10.709</v>
      </c>
      <c r="Y309" s="36" t="n">
        <f aca="false">IFERROR(INDEX('Season Counts'!$Y$2:$Y$740,$AF309)/INDEX('Season Counts'!$X$2:$X$740,$AF309),"")</f>
        <v>0.401836705202312</v>
      </c>
      <c r="Z309" s="37" t="n">
        <f aca="false">IFERROR(J309-Y309,"")</f>
        <v>0.0114995016942396</v>
      </c>
      <c r="AA309" s="38" t="n">
        <f aca="false">IFERROR(INDEX('Season Counts'!$K$2:$K$740,$AF309)/INDEX('Season Counts'!$J$2:$J$740,$AF309),"")</f>
        <v>0.266102797657775</v>
      </c>
      <c r="AB309" s="41" t="n">
        <f aca="false">IFERROR(R309-AA309,"")</f>
        <v>-0.0179546495096267</v>
      </c>
      <c r="AC309" s="39" t="n">
        <f aca="false">IFERROR(INDEX('Season Counts'!$AG$2:$AG$740,$AF309)/INDEX('Season Counts'!$AF$2:$AF$740,$AF309),"")</f>
        <v>74.7484416740873</v>
      </c>
      <c r="AD309" s="40" t="n">
        <f aca="false">IFERROR(V309-AC309,"")</f>
        <v>0.570477244831665</v>
      </c>
      <c r="AE309" s="4" t="str">
        <f aca="false">IF(D309&lt;Guide!$C$21,"Low PA",IF(TRIM(IF(ISNUMBER(AD309),IF(N(AD309)&lt;=-Guide!$C$24,"▼ Bat Speed  ",IF(N(AD309)&gt;=Guide!$C$24,"▲ Bat Speed  ","")),"")&amp;IF(N(Z309)&gt;=Guide!$C$22,"▲ Contact  ","")&amp;IF(N(Z309)&lt;=-Guide!$C$22,"▼ Contact  ","")&amp;IF(N(AB309)&gt;=Guide!$C$23,"▲ Chase  ","")&amp;IF(N(AB309)&lt;=-Guide!$C$23,"▼ Chase  ",""))="","Stable",TRIM(IF(ISNUMBER(AD309),IF(N(AD309)&lt;=-Guide!$C$24,"▼ Bat Speed  ",IF(N(AD309)&gt;=Guide!$C$24,"▲ Bat Speed  ","")),"")&amp;IF(N(Z309)&gt;=Guide!$C$22,"▲ Contact  ","")&amp;IF(N(Z309)&lt;=-Guide!$C$22,"▼ Contact  ","")&amp;IF(N(AB309)&gt;=Guide!$C$23,"▲ Chase  ","")&amp;IF(N(AB309)&lt;=-Guide!$C$23,"▼ Chase  ",""))))</f>
        <v>Stable</v>
      </c>
      <c r="AF309" s="35" t="n">
        <f aca="false">MATCH(Counts!A309,'Season Counts'!$A$2:$A$740,0)</f>
        <v>81</v>
      </c>
    </row>
    <row r="310" customFormat="false" ht="15" hidden="false" customHeight="false" outlineLevel="0" collapsed="false">
      <c r="A310" s="34" t="str">
        <f aca="false">Counts!B310</f>
        <v>BAL</v>
      </c>
      <c r="B310" s="5" t="str">
        <f aca="false">Counts!C310</f>
        <v>Pete Alonso</v>
      </c>
      <c r="C310" s="34" t="str">
        <f aca="false">Counts!F310</f>
        <v>Jul</v>
      </c>
      <c r="D310" s="35" t="n">
        <f aca="false">IFERROR(Counts!P310,"")</f>
        <v>104</v>
      </c>
      <c r="E310" s="36" t="n">
        <f aca="false">IFERROR(Counts!R310/Counts!Q310,"")</f>
        <v>0.261363636363636</v>
      </c>
      <c r="F310" s="36" t="n">
        <f aca="false">IFERROR((Counts!R310+Counts!V310+Counts!W310)/(Counts!Q310+Counts!V310+Counts!W310+Counts!X310),"")</f>
        <v>0.375</v>
      </c>
      <c r="G310" s="36" t="n">
        <f aca="false">IFERROR((Counts!R310+Counts!S310+2*Counts!T310+3*Counts!U310)/Counts!Q310,"")</f>
        <v>0.465909090909091</v>
      </c>
      <c r="H310" s="35" t="n">
        <f aca="false">IFERROR(Counts!U310,"")</f>
        <v>4</v>
      </c>
      <c r="I310" s="36" t="n">
        <f aca="false">IFERROR(Counts!Z310/Counts!AA310,"")</f>
        <v>0.366019417475728</v>
      </c>
      <c r="J310" s="36" t="n">
        <f aca="false">IFERROR(Counts!AB310/Counts!AA310,"")</f>
        <v>0.383543689320388</v>
      </c>
      <c r="K310" s="37" t="n">
        <f aca="false">IFERROR((Counts!AB310-Counts!Z310)/Counts!AA310,"")</f>
        <v>0.0175242718446602</v>
      </c>
      <c r="L310" s="38" t="n">
        <f aca="false">IFERROR(Counts!Y310/Counts!P310,"")</f>
        <v>0.240384615384615</v>
      </c>
      <c r="M310" s="38" t="n">
        <f aca="false">IFERROR(Counts!V310/Counts!P310,"")</f>
        <v>0.115384615384615</v>
      </c>
      <c r="N310" s="38" t="n">
        <f aca="false">IFERROR(Counts!AD310/Counts!AC310,"")</f>
        <v>0.111111111111111</v>
      </c>
      <c r="O310" s="38" t="n">
        <f aca="false">IFERROR(Counts!AE310/Counts!AC310,"")</f>
        <v>0.587301587301587</v>
      </c>
      <c r="P310" s="39" t="n">
        <f aca="false">IFERROR(Counts!AG310/Counts!AF310,"")</f>
        <v>93.1507936507936</v>
      </c>
      <c r="Q310" s="38" t="n">
        <f aca="false">IFERROR(Counts!AH310/Counts!AC310,"")</f>
        <v>0.428571428571429</v>
      </c>
      <c r="R310" s="38" t="n">
        <f aca="false">IFERROR(Counts!N310/Counts!M310,"")</f>
        <v>0.295652173913044</v>
      </c>
      <c r="S310" s="38" t="n">
        <f aca="false">IFERROR(Counts!K310/Counts!J310,"")</f>
        <v>0.645833333333333</v>
      </c>
      <c r="T310" s="38" t="n">
        <f aca="false">IFERROR(Counts!I310/Counts!H310,"")</f>
        <v>0.239583333333333</v>
      </c>
      <c r="U310" s="38" t="n">
        <f aca="false">IFERROR(1-Counts!L310/Counts!K310,"")</f>
        <v>0.838709677419355</v>
      </c>
      <c r="V310" s="39" t="n">
        <f aca="false">IFERROR(Counts!AJ310/Counts!AI310,"")</f>
        <v>74.5203592814371</v>
      </c>
      <c r="W310" s="38" t="n">
        <f aca="false">IFERROR(Counts!AK310/Counts!AI310,"")</f>
        <v>0.467065868263473</v>
      </c>
      <c r="X310" s="40" t="n">
        <f aca="false">IFERROR(Counts!O310,"")</f>
        <v>4.028</v>
      </c>
      <c r="Y310" s="36" t="n">
        <f aca="false">IFERROR(INDEX('Season Counts'!$Y$2:$Y$740,$AF310)/INDEX('Season Counts'!$X$2:$X$740,$AF310),"")</f>
        <v>0.401836705202312</v>
      </c>
      <c r="Z310" s="37" t="n">
        <f aca="false">IFERROR(J310-Y310,"")</f>
        <v>-0.0182930158819238</v>
      </c>
      <c r="AA310" s="38" t="n">
        <f aca="false">IFERROR(INDEX('Season Counts'!$K$2:$K$740,$AF310)/INDEX('Season Counts'!$J$2:$J$740,$AF310),"")</f>
        <v>0.266102797657775</v>
      </c>
      <c r="AB310" s="41" t="n">
        <f aca="false">IFERROR(R310-AA310,"")</f>
        <v>0.0295493762552686</v>
      </c>
      <c r="AC310" s="39" t="n">
        <f aca="false">IFERROR(INDEX('Season Counts'!$AG$2:$AG$740,$AF310)/INDEX('Season Counts'!$AF$2:$AF$740,$AF310),"")</f>
        <v>74.7484416740873</v>
      </c>
      <c r="AD310" s="40" t="n">
        <f aca="false">IFERROR(V310-AC310,"")</f>
        <v>-0.228082392650137</v>
      </c>
      <c r="AE310" s="4" t="str">
        <f aca="false">IF(D310&lt;Guide!$C$21,"Low PA",IF(TRIM(IF(ISNUMBER(AD310),IF(N(AD310)&lt;=-Guide!$C$24,"▼ Bat Speed  ",IF(N(AD310)&gt;=Guide!$C$24,"▲ Bat Speed  ","")),"")&amp;IF(N(Z310)&gt;=Guide!$C$22,"▲ Contact  ","")&amp;IF(N(Z310)&lt;=-Guide!$C$22,"▼ Contact  ","")&amp;IF(N(AB310)&gt;=Guide!$C$23,"▲ Chase  ","")&amp;IF(N(AB310)&lt;=-Guide!$C$23,"▼ Chase  ",""))="","Stable",TRIM(IF(ISNUMBER(AD310),IF(N(AD310)&lt;=-Guide!$C$24,"▼ Bat Speed  ",IF(N(AD310)&gt;=Guide!$C$24,"▲ Bat Speed  ","")),"")&amp;IF(N(Z310)&gt;=Guide!$C$22,"▲ Contact  ","")&amp;IF(N(Z310)&lt;=-Guide!$C$22,"▼ Contact  ","")&amp;IF(N(AB310)&gt;=Guide!$C$23,"▲ Chase  ","")&amp;IF(N(AB310)&lt;=-Guide!$C$23,"▼ Chase  ",""))))</f>
        <v>Stable</v>
      </c>
      <c r="AF310" s="35" t="n">
        <f aca="false">MATCH(Counts!A310,'Season Counts'!$A$2:$A$740,0)</f>
        <v>81</v>
      </c>
    </row>
    <row r="311" customFormat="false" ht="15" hidden="false" customHeight="false" outlineLevel="0" collapsed="false">
      <c r="A311" s="34" t="str">
        <f aca="false">Counts!B311</f>
        <v>BAL</v>
      </c>
      <c r="B311" s="5" t="str">
        <f aca="false">Counts!C311</f>
        <v>Pete Alonso</v>
      </c>
      <c r="C311" s="34" t="str">
        <f aca="false">Counts!F311</f>
        <v>Aug</v>
      </c>
      <c r="D311" s="35" t="n">
        <f aca="false">IFERROR(Counts!P311,"")</f>
        <v>118</v>
      </c>
      <c r="E311" s="36" t="n">
        <f aca="false">IFERROR(Counts!R311/Counts!Q311,"")</f>
        <v>0.333333333333333</v>
      </c>
      <c r="F311" s="36" t="n">
        <f aca="false">IFERROR((Counts!R311+Counts!V311+Counts!W311)/(Counts!Q311+Counts!V311+Counts!W311+Counts!X311),"")</f>
        <v>0.406779661016949</v>
      </c>
      <c r="G311" s="36" t="n">
        <f aca="false">IFERROR((Counts!R311+Counts!S311+2*Counts!T311+3*Counts!U311)/Counts!Q311,"")</f>
        <v>0.619047619047619</v>
      </c>
      <c r="H311" s="35" t="n">
        <f aca="false">IFERROR(Counts!U311,"")</f>
        <v>9</v>
      </c>
      <c r="I311" s="36" t="n">
        <f aca="false">IFERROR(Counts!Z311/Counts!AA311,"")</f>
        <v>0.432327586206897</v>
      </c>
      <c r="J311" s="36" t="n">
        <f aca="false">IFERROR(Counts!AB311/Counts!AA311,"")</f>
        <v>0.443025862068966</v>
      </c>
      <c r="K311" s="37" t="n">
        <f aca="false">IFERROR((Counts!AB311-Counts!Z311)/Counts!AA311,"")</f>
        <v>0.010698275862069</v>
      </c>
      <c r="L311" s="38" t="n">
        <f aca="false">IFERROR(Counts!Y311/Counts!P311,"")</f>
        <v>0.23728813559322</v>
      </c>
      <c r="M311" s="38" t="n">
        <f aca="false">IFERROR(Counts!V311/Counts!P311,"")</f>
        <v>0.0932203389830509</v>
      </c>
      <c r="N311" s="38" t="n">
        <f aca="false">IFERROR(Counts!AD311/Counts!AC311,"")</f>
        <v>0.194805194805195</v>
      </c>
      <c r="O311" s="38" t="n">
        <f aca="false">IFERROR(Counts!AE311/Counts!AC311,"")</f>
        <v>0.636363636363636</v>
      </c>
      <c r="P311" s="39" t="n">
        <f aca="false">IFERROR(Counts!AG311/Counts!AF311,"")</f>
        <v>94.6038961038961</v>
      </c>
      <c r="Q311" s="38" t="n">
        <f aca="false">IFERROR(Counts!AH311/Counts!AC311,"")</f>
        <v>0.415584415584416</v>
      </c>
      <c r="R311" s="38" t="n">
        <f aca="false">IFERROR(Counts!N311/Counts!M311,"")</f>
        <v>0.306859205776173</v>
      </c>
      <c r="S311" s="38" t="n">
        <f aca="false">IFERROR(Counts!K311/Counts!J311,"")</f>
        <v>0.707207207207207</v>
      </c>
      <c r="T311" s="38" t="n">
        <f aca="false">IFERROR(Counts!I311/Counts!H311,"")</f>
        <v>0.243801652892562</v>
      </c>
      <c r="U311" s="38" t="n">
        <f aca="false">IFERROR(1-Counts!L311/Counts!K311,"")</f>
        <v>0.840764331210191</v>
      </c>
      <c r="V311" s="39" t="n">
        <f aca="false">IFERROR(Counts!AJ311/Counts!AI311,"")</f>
        <v>74.6956097560976</v>
      </c>
      <c r="W311" s="38" t="n">
        <f aca="false">IFERROR(Counts!AK311/Counts!AI311,"")</f>
        <v>0.478048780487805</v>
      </c>
      <c r="X311" s="40" t="n">
        <f aca="false">IFERROR(Counts!O311,"")</f>
        <v>11.217</v>
      </c>
      <c r="Y311" s="36" t="n">
        <f aca="false">IFERROR(INDEX('Season Counts'!$Y$2:$Y$740,$AF311)/INDEX('Season Counts'!$X$2:$X$740,$AF311),"")</f>
        <v>0.401836705202312</v>
      </c>
      <c r="Z311" s="37" t="n">
        <f aca="false">IFERROR(J311-Y311,"")</f>
        <v>0.0411891568666533</v>
      </c>
      <c r="AA311" s="38" t="n">
        <f aca="false">IFERROR(INDEX('Season Counts'!$K$2:$K$740,$AF311)/INDEX('Season Counts'!$J$2:$J$740,$AF311),"")</f>
        <v>0.266102797657775</v>
      </c>
      <c r="AB311" s="41" t="n">
        <f aca="false">IFERROR(R311-AA311,"")</f>
        <v>0.0407564081183984</v>
      </c>
      <c r="AC311" s="39" t="n">
        <f aca="false">IFERROR(INDEX('Season Counts'!$AG$2:$AG$740,$AF311)/INDEX('Season Counts'!$AF$2:$AF$740,$AF311),"")</f>
        <v>74.7484416740873</v>
      </c>
      <c r="AD311" s="40" t="n">
        <f aca="false">IFERROR(V311-AC311,"")</f>
        <v>-0.0528319179896926</v>
      </c>
      <c r="AE311" s="4" t="str">
        <f aca="false">IF(D311&lt;Guide!$C$21,"Low PA",IF(TRIM(IF(ISNUMBER(AD311),IF(N(AD311)&lt;=-Guide!$C$24,"▼ Bat Speed  ",IF(N(AD311)&gt;=Guide!$C$24,"▲ Bat Speed  ","")),"")&amp;IF(N(Z311)&gt;=Guide!$C$22,"▲ Contact  ","")&amp;IF(N(Z311)&lt;=-Guide!$C$22,"▼ Contact  ","")&amp;IF(N(AB311)&gt;=Guide!$C$23,"▲ Chase  ","")&amp;IF(N(AB311)&lt;=-Guide!$C$23,"▼ Chase  ",""))="","Stable",TRIM(IF(ISNUMBER(AD311),IF(N(AD311)&lt;=-Guide!$C$24,"▼ Bat Speed  ",IF(N(AD311)&gt;=Guide!$C$24,"▲ Bat Speed  ","")),"")&amp;IF(N(Z311)&gt;=Guide!$C$22,"▲ Contact  ","")&amp;IF(N(Z311)&lt;=-Guide!$C$22,"▼ Contact  ","")&amp;IF(N(AB311)&gt;=Guide!$C$23,"▲ Chase  ","")&amp;IF(N(AB311)&lt;=-Guide!$C$23,"▼ Chase  ",""))))</f>
        <v>▲ Contact ▲ Chase</v>
      </c>
      <c r="AF311" s="35" t="n">
        <f aca="false">MATCH(Counts!A311,'Season Counts'!$A$2:$A$740,0)</f>
        <v>81</v>
      </c>
    </row>
    <row r="312" customFormat="false" ht="15" hidden="false" customHeight="false" outlineLevel="0" collapsed="false">
      <c r="A312" s="34" t="str">
        <f aca="false">Counts!B312</f>
        <v>BAL</v>
      </c>
      <c r="B312" s="5" t="str">
        <f aca="false">Counts!C312</f>
        <v>Pete Alonso</v>
      </c>
      <c r="C312" s="34" t="str">
        <f aca="false">Counts!F312</f>
        <v>Sep</v>
      </c>
      <c r="D312" s="35" t="n">
        <f aca="false">IFERROR(Counts!P312,"")</f>
        <v>102</v>
      </c>
      <c r="E312" s="36" t="n">
        <f aca="false">IFERROR(Counts!R312/Counts!Q312,"")</f>
        <v>0.261904761904762</v>
      </c>
      <c r="F312" s="36" t="n">
        <f aca="false">IFERROR((Counts!R312+Counts!V312+Counts!W312)/(Counts!Q312+Counts!V312+Counts!W312+Counts!X312),"")</f>
        <v>0.382352941176471</v>
      </c>
      <c r="G312" s="36" t="n">
        <f aca="false">IFERROR((Counts!R312+Counts!S312+2*Counts!T312+3*Counts!U312)/Counts!Q312,"")</f>
        <v>0.654761904761905</v>
      </c>
      <c r="H312" s="35" t="n">
        <f aca="false">IFERROR(Counts!U312,"")</f>
        <v>11</v>
      </c>
      <c r="I312" s="36" t="n">
        <f aca="false">IFERROR(Counts!Z312/Counts!AA312,"")</f>
        <v>0.426732673267327</v>
      </c>
      <c r="J312" s="36" t="n">
        <f aca="false">IFERROR(Counts!AB312/Counts!AA312,"")</f>
        <v>0.460485148514852</v>
      </c>
      <c r="K312" s="37" t="n">
        <f aca="false">IFERROR((Counts!AB312-Counts!Z312)/Counts!AA312,"")</f>
        <v>0.0337524752475247</v>
      </c>
      <c r="L312" s="38" t="n">
        <f aca="false">IFERROR(Counts!Y312/Counts!P312,"")</f>
        <v>0.235294117647059</v>
      </c>
      <c r="M312" s="38" t="n">
        <f aca="false">IFERROR(Counts!V312/Counts!P312,"")</f>
        <v>0.137254901960784</v>
      </c>
      <c r="N312" s="38" t="n">
        <f aca="false">IFERROR(Counts!AD312/Counts!AC312,"")</f>
        <v>0.245901639344262</v>
      </c>
      <c r="O312" s="38" t="n">
        <f aca="false">IFERROR(Counts!AE312/Counts!AC312,"")</f>
        <v>0.524590163934426</v>
      </c>
      <c r="P312" s="39" t="n">
        <f aca="false">IFERROR(Counts!AG312/Counts!AF312,"")</f>
        <v>92.5344262295082</v>
      </c>
      <c r="Q312" s="38" t="n">
        <f aca="false">IFERROR(Counts!AH312/Counts!AC312,"")</f>
        <v>0.442622950819672</v>
      </c>
      <c r="R312" s="38" t="n">
        <f aca="false">IFERROR(Counts!N312/Counts!M312,"")</f>
        <v>0.198952879581152</v>
      </c>
      <c r="S312" s="38" t="n">
        <f aca="false">IFERROR(Counts!K312/Counts!J312,"")</f>
        <v>0.68</v>
      </c>
      <c r="T312" s="38" t="n">
        <f aca="false">IFERROR(Counts!I312/Counts!H312,"")</f>
        <v>0.2</v>
      </c>
      <c r="U312" s="38" t="n">
        <f aca="false">IFERROR(1-Counts!L312/Counts!K312,"")</f>
        <v>0.860294117647059</v>
      </c>
      <c r="V312" s="39" t="n">
        <f aca="false">IFERROR(Counts!AJ312/Counts!AI312,"")</f>
        <v>75.083552631579</v>
      </c>
      <c r="W312" s="38" t="n">
        <f aca="false">IFERROR(Counts!AK312/Counts!AI312,"")</f>
        <v>0.493421052631579</v>
      </c>
      <c r="X312" s="40" t="n">
        <f aca="false">IFERROR(Counts!O312,"")</f>
        <v>10.203</v>
      </c>
      <c r="Y312" s="36" t="n">
        <f aca="false">IFERROR(INDEX('Season Counts'!$Y$2:$Y$740,$AF312)/INDEX('Season Counts'!$X$2:$X$740,$AF312),"")</f>
        <v>0.401836705202312</v>
      </c>
      <c r="Z312" s="37" t="n">
        <f aca="false">IFERROR(J312-Y312,"")</f>
        <v>0.0586484433125393</v>
      </c>
      <c r="AA312" s="38" t="n">
        <f aca="false">IFERROR(INDEX('Season Counts'!$K$2:$K$740,$AF312)/INDEX('Season Counts'!$J$2:$J$740,$AF312),"")</f>
        <v>0.266102797657775</v>
      </c>
      <c r="AB312" s="41" t="n">
        <f aca="false">IFERROR(R312-AA312,"")</f>
        <v>-0.0671499180766231</v>
      </c>
      <c r="AC312" s="39" t="n">
        <f aca="false">IFERROR(INDEX('Season Counts'!$AG$2:$AG$740,$AF312)/INDEX('Season Counts'!$AF$2:$AF$740,$AF312),"")</f>
        <v>74.7484416740873</v>
      </c>
      <c r="AD312" s="40" t="n">
        <f aca="false">IFERROR(V312-AC312,"")</f>
        <v>0.335110957491693</v>
      </c>
      <c r="AE312" s="4" t="str">
        <f aca="false">IF(D312&lt;Guide!$C$21,"Low PA",IF(TRIM(IF(ISNUMBER(AD312),IF(N(AD312)&lt;=-Guide!$C$24,"▼ Bat Speed  ",IF(N(AD312)&gt;=Guide!$C$24,"▲ Bat Speed  ","")),"")&amp;IF(N(Z312)&gt;=Guide!$C$22,"▲ Contact  ","")&amp;IF(N(Z312)&lt;=-Guide!$C$22,"▼ Contact  ","")&amp;IF(N(AB312)&gt;=Guide!$C$23,"▲ Chase  ","")&amp;IF(N(AB312)&lt;=-Guide!$C$23,"▼ Chase  ",""))="","Stable",TRIM(IF(ISNUMBER(AD312),IF(N(AD312)&lt;=-Guide!$C$24,"▼ Bat Speed  ",IF(N(AD312)&gt;=Guide!$C$24,"▲ Bat Speed  ","")),"")&amp;IF(N(Z312)&gt;=Guide!$C$22,"▲ Contact  ","")&amp;IF(N(Z312)&lt;=-Guide!$C$22,"▼ Contact  ","")&amp;IF(N(AB312)&gt;=Guide!$C$23,"▲ Chase  ","")&amp;IF(N(AB312)&lt;=-Guide!$C$23,"▼ Chase  ",""))))</f>
        <v>▲ Contact ▼ Chase</v>
      </c>
      <c r="AF312" s="35" t="n">
        <f aca="false">MATCH(Counts!A312,'Season Counts'!$A$2:$A$740,0)</f>
        <v>81</v>
      </c>
    </row>
    <row r="313" customFormat="false" ht="15" hidden="false" customHeight="false" outlineLevel="0" collapsed="false">
      <c r="A313" s="34" t="str">
        <f aca="false">Counts!B313</f>
        <v>BAL</v>
      </c>
      <c r="B313" s="5" t="str">
        <f aca="false">Counts!C313</f>
        <v>Taylor Ward</v>
      </c>
      <c r="C313" s="34" t="str">
        <f aca="false">Counts!F313</f>
        <v>Mar-Apr</v>
      </c>
      <c r="D313" s="35" t="n">
        <f aca="false">IFERROR(Counts!P313,"")</f>
        <v>144</v>
      </c>
      <c r="E313" s="36" t="n">
        <f aca="false">IFERROR(Counts!R313/Counts!Q313,"")</f>
        <v>0.304347826086957</v>
      </c>
      <c r="F313" s="36" t="n">
        <f aca="false">IFERROR((Counts!R313+Counts!V313+Counts!W313)/(Counts!Q313+Counts!V313+Counts!W313+Counts!X313),"")</f>
        <v>0.4375</v>
      </c>
      <c r="G313" s="36" t="n">
        <f aca="false">IFERROR((Counts!R313+Counts!S313+2*Counts!T313+3*Counts!U313)/Counts!Q313,"")</f>
        <v>0.443478260869565</v>
      </c>
      <c r="H313" s="35" t="n">
        <f aca="false">IFERROR(Counts!U313,"")</f>
        <v>1</v>
      </c>
      <c r="I313" s="36" t="n">
        <f aca="false">IFERROR(Counts!Z313/Counts!AA313,"")</f>
        <v>0.394097222222222</v>
      </c>
      <c r="J313" s="36" t="n">
        <f aca="false">IFERROR(Counts!AB313/Counts!AA313,"")</f>
        <v>0.3851875</v>
      </c>
      <c r="K313" s="37" t="n">
        <f aca="false">IFERROR((Counts!AB313-Counts!Z313)/Counts!AA313,"")</f>
        <v>-0.00890972222222223</v>
      </c>
      <c r="L313" s="38" t="n">
        <f aca="false">IFERROR(Counts!Y313/Counts!P313,"")</f>
        <v>0.145833333333333</v>
      </c>
      <c r="M313" s="38" t="n">
        <f aca="false">IFERROR(Counts!V313/Counts!P313,"")</f>
        <v>0.1875</v>
      </c>
      <c r="N313" s="38" t="n">
        <f aca="false">IFERROR(Counts!AD313/Counts!AC313,"")</f>
        <v>0.0526315789473684</v>
      </c>
      <c r="O313" s="38" t="n">
        <f aca="false">IFERROR(Counts!AE313/Counts!AC313,"")</f>
        <v>0.378947368421053</v>
      </c>
      <c r="P313" s="39" t="n">
        <f aca="false">IFERROR(Counts!AG313/Counts!AF313,"")</f>
        <v>89.5736842105263</v>
      </c>
      <c r="Q313" s="38" t="n">
        <f aca="false">IFERROR(Counts!AH313/Counts!AC313,"")</f>
        <v>0.410526315789474</v>
      </c>
      <c r="R313" s="38" t="n">
        <f aca="false">IFERROR(Counts!N313/Counts!M313,"")</f>
        <v>0.111455108359133</v>
      </c>
      <c r="S313" s="38" t="n">
        <f aca="false">IFERROR(Counts!K313/Counts!J313,"")</f>
        <v>0.522875816993464</v>
      </c>
      <c r="T313" s="38" t="n">
        <f aca="false">IFERROR(Counts!I313/Counts!H313,"")</f>
        <v>0.142857142857143</v>
      </c>
      <c r="U313" s="38" t="n">
        <f aca="false">IFERROR(1-Counts!L313/Counts!K313,"")</f>
        <v>0.925</v>
      </c>
      <c r="V313" s="39" t="n">
        <f aca="false">IFERROR(Counts!AJ313/Counts!AI313,"")</f>
        <v>68.0526946107785</v>
      </c>
      <c r="W313" s="38" t="n">
        <f aca="false">IFERROR(Counts!AK313/Counts!AI313,"")</f>
        <v>0.0119760479041916</v>
      </c>
      <c r="X313" s="40" t="n">
        <f aca="false">IFERROR(Counts!O313,"")</f>
        <v>8.113</v>
      </c>
      <c r="Y313" s="36" t="n">
        <f aca="false">IFERROR(INDEX('Season Counts'!$Y$2:$Y$740,$AF313)/INDEX('Season Counts'!$X$2:$X$740,$AF313),"")</f>
        <v>0.346543824701195</v>
      </c>
      <c r="Z313" s="37" t="n">
        <f aca="false">IFERROR(J313-Y313,"")</f>
        <v>0.0386436752988048</v>
      </c>
      <c r="AA313" s="38" t="n">
        <f aca="false">IFERROR(INDEX('Season Counts'!$K$2:$K$740,$AF313)/INDEX('Season Counts'!$J$2:$J$740,$AF313),"")</f>
        <v>0.142188961646399</v>
      </c>
      <c r="AB313" s="41" t="n">
        <f aca="false">IFERROR(R313-AA313,"")</f>
        <v>-0.0307338532872654</v>
      </c>
      <c r="AC313" s="39" t="n">
        <f aca="false">IFERROR(INDEX('Season Counts'!$AG$2:$AG$740,$AF313)/INDEX('Season Counts'!$AF$2:$AF$740,$AF313),"")</f>
        <v>68.399518459069</v>
      </c>
      <c r="AD313" s="40" t="n">
        <f aca="false">IFERROR(V313-AC313,"")</f>
        <v>-0.346823848290583</v>
      </c>
      <c r="AE313" s="4" t="str">
        <f aca="false">IF(D313&lt;Guide!$C$21,"Low PA",IF(TRIM(IF(ISNUMBER(AD313),IF(N(AD313)&lt;=-Guide!$C$24,"▼ Bat Speed  ",IF(N(AD313)&gt;=Guide!$C$24,"▲ Bat Speed  ","")),"")&amp;IF(N(Z313)&gt;=Guide!$C$22,"▲ Contact  ","")&amp;IF(N(Z313)&lt;=-Guide!$C$22,"▼ Contact  ","")&amp;IF(N(AB313)&gt;=Guide!$C$23,"▲ Chase  ","")&amp;IF(N(AB313)&lt;=-Guide!$C$23,"▼ Chase  ",""))="","Stable",TRIM(IF(ISNUMBER(AD313),IF(N(AD313)&lt;=-Guide!$C$24,"▼ Bat Speed  ",IF(N(AD313)&gt;=Guide!$C$24,"▲ Bat Speed  ","")),"")&amp;IF(N(Z313)&gt;=Guide!$C$22,"▲ Contact  ","")&amp;IF(N(Z313)&lt;=-Guide!$C$22,"▼ Contact  ","")&amp;IF(N(AB313)&gt;=Guide!$C$23,"▲ Chase  ","")&amp;IF(N(AB313)&lt;=-Guide!$C$23,"▼ Chase  ",""))))</f>
        <v>Stable</v>
      </c>
      <c r="AF313" s="35" t="n">
        <f aca="false">MATCH(Counts!A313,'Season Counts'!$A$2:$A$740,0)</f>
        <v>82</v>
      </c>
    </row>
    <row r="314" customFormat="false" ht="15" hidden="false" customHeight="false" outlineLevel="0" collapsed="false">
      <c r="A314" s="34" t="str">
        <f aca="false">Counts!B314</f>
        <v>BAL</v>
      </c>
      <c r="B314" s="5" t="str">
        <f aca="false">Counts!C314</f>
        <v>Taylor Ward</v>
      </c>
      <c r="C314" s="34" t="str">
        <f aca="false">Counts!F314</f>
        <v>May</v>
      </c>
      <c r="D314" s="35" t="n">
        <f aca="false">IFERROR(Counts!P314,"")</f>
        <v>126</v>
      </c>
      <c r="E314" s="36" t="n">
        <f aca="false">IFERROR(Counts!R314/Counts!Q314,"")</f>
        <v>0.181818181818182</v>
      </c>
      <c r="F314" s="36" t="n">
        <f aca="false">IFERROR((Counts!R314+Counts!V314+Counts!W314)/(Counts!Q314+Counts!V314+Counts!W314+Counts!X314),"")</f>
        <v>0.349206349206349</v>
      </c>
      <c r="G314" s="36" t="n">
        <f aca="false">IFERROR((Counts!R314+Counts!S314+2*Counts!T314+3*Counts!U314)/Counts!Q314,"")</f>
        <v>0.232323232323232</v>
      </c>
      <c r="H314" s="35" t="n">
        <f aca="false">IFERROR(Counts!U314,"")</f>
        <v>1</v>
      </c>
      <c r="I314" s="36" t="n">
        <f aca="false">IFERROR(Counts!Z314/Counts!AA314,"")</f>
        <v>0.284</v>
      </c>
      <c r="J314" s="36" t="n">
        <f aca="false">IFERROR(Counts!AB314/Counts!AA314,"")</f>
        <v>0.306096</v>
      </c>
      <c r="K314" s="37" t="n">
        <f aca="false">IFERROR((Counts!AB314-Counts!Z314)/Counts!AA314,"")</f>
        <v>0.022096</v>
      </c>
      <c r="L314" s="38" t="n">
        <f aca="false">IFERROR(Counts!Y314/Counts!P314,"")</f>
        <v>0.261904761904762</v>
      </c>
      <c r="M314" s="38" t="n">
        <f aca="false">IFERROR(Counts!V314/Counts!P314,"")</f>
        <v>0.206349206349206</v>
      </c>
      <c r="N314" s="38" t="n">
        <f aca="false">IFERROR(Counts!AD314/Counts!AC314,"")</f>
        <v>0.0298507462686567</v>
      </c>
      <c r="O314" s="38" t="n">
        <f aca="false">IFERROR(Counts!AE314/Counts!AC314,"")</f>
        <v>0.388059701492537</v>
      </c>
      <c r="P314" s="39" t="n">
        <f aca="false">IFERROR(Counts!AG314/Counts!AF314,"")</f>
        <v>87.855223880597</v>
      </c>
      <c r="Q314" s="38" t="n">
        <f aca="false">IFERROR(Counts!AH314/Counts!AC314,"")</f>
        <v>0.343283582089552</v>
      </c>
      <c r="R314" s="38" t="n">
        <f aca="false">IFERROR(Counts!N314/Counts!M314,"")</f>
        <v>0.12</v>
      </c>
      <c r="S314" s="38" t="n">
        <f aca="false">IFERROR(Counts!K314/Counts!J314,"")</f>
        <v>0.476014760147601</v>
      </c>
      <c r="T314" s="38" t="n">
        <f aca="false">IFERROR(Counts!I314/Counts!H314,"")</f>
        <v>0.17283950617284</v>
      </c>
      <c r="U314" s="38" t="n">
        <f aca="false">IFERROR(1-Counts!L314/Counts!K314,"")</f>
        <v>0.89922480620155</v>
      </c>
      <c r="V314" s="39" t="n">
        <f aca="false">IFERROR(Counts!AJ314/Counts!AI314,"")</f>
        <v>68.0736434108527</v>
      </c>
      <c r="W314" s="38" t="n">
        <f aca="false">IFERROR(Counts!AK314/Counts!AI314,"")</f>
        <v>0.0542635658914729</v>
      </c>
      <c r="X314" s="40" t="n">
        <f aca="false">IFERROR(Counts!O314,"")</f>
        <v>-4.212</v>
      </c>
      <c r="Y314" s="36" t="n">
        <f aca="false">IFERROR(INDEX('Season Counts'!$Y$2:$Y$740,$AF314)/INDEX('Season Counts'!$X$2:$X$740,$AF314),"")</f>
        <v>0.346543824701195</v>
      </c>
      <c r="Z314" s="37" t="n">
        <f aca="false">IFERROR(J314-Y314,"")</f>
        <v>-0.0404478247011952</v>
      </c>
      <c r="AA314" s="38" t="n">
        <f aca="false">IFERROR(INDEX('Season Counts'!$K$2:$K$740,$AF314)/INDEX('Season Counts'!$J$2:$J$740,$AF314),"")</f>
        <v>0.142188961646399</v>
      </c>
      <c r="AB314" s="41" t="n">
        <f aca="false">IFERROR(R314-AA314,"")</f>
        <v>-0.0221889616463985</v>
      </c>
      <c r="AC314" s="39" t="n">
        <f aca="false">IFERROR(INDEX('Season Counts'!$AG$2:$AG$740,$AF314)/INDEX('Season Counts'!$AF$2:$AF$740,$AF314),"")</f>
        <v>68.399518459069</v>
      </c>
      <c r="AD314" s="40" t="n">
        <f aca="false">IFERROR(V314-AC314,"")</f>
        <v>-0.325875048216318</v>
      </c>
      <c r="AE314" s="4" t="str">
        <f aca="false">IF(D314&lt;Guide!$C$21,"Low PA",IF(TRIM(IF(ISNUMBER(AD314),IF(N(AD314)&lt;=-Guide!$C$24,"▼ Bat Speed  ",IF(N(AD314)&gt;=Guide!$C$24,"▲ Bat Speed  ","")),"")&amp;IF(N(Z314)&gt;=Guide!$C$22,"▲ Contact  ","")&amp;IF(N(Z314)&lt;=-Guide!$C$22,"▼ Contact  ","")&amp;IF(N(AB314)&gt;=Guide!$C$23,"▲ Chase  ","")&amp;IF(N(AB314)&lt;=-Guide!$C$23,"▼ Chase  ",""))="","Stable",TRIM(IF(ISNUMBER(AD314),IF(N(AD314)&lt;=-Guide!$C$24,"▼ Bat Speed  ",IF(N(AD314)&gt;=Guide!$C$24,"▲ Bat Speed  ","")),"")&amp;IF(N(Z314)&gt;=Guide!$C$22,"▲ Contact  ","")&amp;IF(N(Z314)&lt;=-Guide!$C$22,"▼ Contact  ","")&amp;IF(N(AB314)&gt;=Guide!$C$23,"▲ Chase  ","")&amp;IF(N(AB314)&lt;=-Guide!$C$23,"▼ Chase  ",""))))</f>
        <v>▼ Contact</v>
      </c>
      <c r="AF314" s="35" t="n">
        <f aca="false">MATCH(Counts!A314,'Season Counts'!$A$2:$A$740,0)</f>
        <v>82</v>
      </c>
    </row>
    <row r="315" customFormat="false" ht="15" hidden="false" customHeight="false" outlineLevel="0" collapsed="false">
      <c r="A315" s="34" t="str">
        <f aca="false">Counts!B315</f>
        <v>BAL</v>
      </c>
      <c r="B315" s="5" t="str">
        <f aca="false">Counts!C315</f>
        <v>Taylor Ward</v>
      </c>
      <c r="C315" s="34" t="str">
        <f aca="false">Counts!F315</f>
        <v>Jun</v>
      </c>
      <c r="D315" s="35" t="n">
        <f aca="false">IFERROR(Counts!P315,"")</f>
        <v>126</v>
      </c>
      <c r="E315" s="36" t="n">
        <f aca="false">IFERROR(Counts!R315/Counts!Q315,"")</f>
        <v>0.252252252252252</v>
      </c>
      <c r="F315" s="36" t="n">
        <f aca="false">IFERROR((Counts!R315+Counts!V315+Counts!W315)/(Counts!Q315+Counts!V315+Counts!W315+Counts!X315),"")</f>
        <v>0.341269841269841</v>
      </c>
      <c r="G315" s="36" t="n">
        <f aca="false">IFERROR((Counts!R315+Counts!S315+2*Counts!T315+3*Counts!U315)/Counts!Q315,"")</f>
        <v>0.36036036036036</v>
      </c>
      <c r="H315" s="35" t="n">
        <f aca="false">IFERROR(Counts!U315,"")</f>
        <v>3</v>
      </c>
      <c r="I315" s="36" t="n">
        <f aca="false">IFERROR(Counts!Z315/Counts!AA315,"")</f>
        <v>0.317857142857143</v>
      </c>
      <c r="J315" s="36" t="n">
        <f aca="false">IFERROR(Counts!AB315/Counts!AA315,"")</f>
        <v>0.334539682539683</v>
      </c>
      <c r="K315" s="37" t="n">
        <f aca="false">IFERROR((Counts!AB315-Counts!Z315)/Counts!AA315,"")</f>
        <v>0.0166825396825397</v>
      </c>
      <c r="L315" s="38" t="n">
        <f aca="false">IFERROR(Counts!Y315/Counts!P315,"")</f>
        <v>0.238095238095238</v>
      </c>
      <c r="M315" s="38" t="n">
        <f aca="false">IFERROR(Counts!V315/Counts!P315,"")</f>
        <v>0.103174603174603</v>
      </c>
      <c r="N315" s="38" t="n">
        <f aca="false">IFERROR(Counts!AD315/Counts!AC315,"")</f>
        <v>0.0740740740740741</v>
      </c>
      <c r="O315" s="38" t="n">
        <f aca="false">IFERROR(Counts!AE315/Counts!AC315,"")</f>
        <v>0.432098765432099</v>
      </c>
      <c r="P315" s="39" t="n">
        <f aca="false">IFERROR(Counts!AG315/Counts!AF315,"")</f>
        <v>90.3222222222222</v>
      </c>
      <c r="Q315" s="38" t="n">
        <f aca="false">IFERROR(Counts!AH315/Counts!AC315,"")</f>
        <v>0.382716049382716</v>
      </c>
      <c r="R315" s="38" t="n">
        <f aca="false">IFERROR(Counts!N315/Counts!M315,"")</f>
        <v>0.210762331838565</v>
      </c>
      <c r="S315" s="38" t="n">
        <f aca="false">IFERROR(Counts!K315/Counts!J315,"")</f>
        <v>0.642276422764228</v>
      </c>
      <c r="T315" s="38" t="n">
        <f aca="false">IFERROR(Counts!I315/Counts!H315,"")</f>
        <v>0.2</v>
      </c>
      <c r="U315" s="38" t="n">
        <f aca="false">IFERROR(1-Counts!L315/Counts!K315,"")</f>
        <v>0.867088607594937</v>
      </c>
      <c r="V315" s="39" t="n">
        <f aca="false">IFERROR(Counts!AJ315/Counts!AI315,"")</f>
        <v>68.5269662921348</v>
      </c>
      <c r="W315" s="38" t="n">
        <f aca="false">IFERROR(Counts!AK315/Counts!AI315,"")</f>
        <v>0.0393258426966292</v>
      </c>
      <c r="X315" s="40" t="n">
        <f aca="false">IFERROR(Counts!O315,"")</f>
        <v>-0.022</v>
      </c>
      <c r="Y315" s="36" t="n">
        <f aca="false">IFERROR(INDEX('Season Counts'!$Y$2:$Y$740,$AF315)/INDEX('Season Counts'!$X$2:$X$740,$AF315),"")</f>
        <v>0.346543824701195</v>
      </c>
      <c r="Z315" s="37" t="n">
        <f aca="false">IFERROR(J315-Y315,"")</f>
        <v>-0.0120041421615127</v>
      </c>
      <c r="AA315" s="38" t="n">
        <f aca="false">IFERROR(INDEX('Season Counts'!$K$2:$K$740,$AF315)/INDEX('Season Counts'!$J$2:$J$740,$AF315),"")</f>
        <v>0.142188961646399</v>
      </c>
      <c r="AB315" s="41" t="n">
        <f aca="false">IFERROR(R315-AA315,"")</f>
        <v>0.0685733701921665</v>
      </c>
      <c r="AC315" s="39" t="n">
        <f aca="false">IFERROR(INDEX('Season Counts'!$AG$2:$AG$740,$AF315)/INDEX('Season Counts'!$AF$2:$AF$740,$AF315),"")</f>
        <v>68.399518459069</v>
      </c>
      <c r="AD315" s="40" t="n">
        <f aca="false">IFERROR(V315-AC315,"")</f>
        <v>0.127447833065801</v>
      </c>
      <c r="AE315" s="4" t="str">
        <f aca="false">IF(D315&lt;Guide!$C$21,"Low PA",IF(TRIM(IF(ISNUMBER(AD315),IF(N(AD315)&lt;=-Guide!$C$24,"▼ Bat Speed  ",IF(N(AD315)&gt;=Guide!$C$24,"▲ Bat Speed  ","")),"")&amp;IF(N(Z315)&gt;=Guide!$C$22,"▲ Contact  ","")&amp;IF(N(Z315)&lt;=-Guide!$C$22,"▼ Contact  ","")&amp;IF(N(AB315)&gt;=Guide!$C$23,"▲ Chase  ","")&amp;IF(N(AB315)&lt;=-Guide!$C$23,"▼ Chase  ",""))="","Stable",TRIM(IF(ISNUMBER(AD315),IF(N(AD315)&lt;=-Guide!$C$24,"▼ Bat Speed  ",IF(N(AD315)&gt;=Guide!$C$24,"▲ Bat Speed  ","")),"")&amp;IF(N(Z315)&gt;=Guide!$C$22,"▲ Contact  ","")&amp;IF(N(Z315)&lt;=-Guide!$C$22,"▼ Contact  ","")&amp;IF(N(AB315)&gt;=Guide!$C$23,"▲ Chase  ","")&amp;IF(N(AB315)&lt;=-Guide!$C$23,"▼ Chase  ",""))))</f>
        <v>▲ Chase</v>
      </c>
      <c r="AF315" s="35" t="n">
        <f aca="false">MATCH(Counts!A315,'Season Counts'!$A$2:$A$740,0)</f>
        <v>82</v>
      </c>
    </row>
    <row r="316" customFormat="false" ht="15" hidden="false" customHeight="false" outlineLevel="0" collapsed="false">
      <c r="A316" s="34" t="str">
        <f aca="false">Counts!B316</f>
        <v>BAL</v>
      </c>
      <c r="B316" s="5" t="str">
        <f aca="false">Counts!C316</f>
        <v>Taylor Ward</v>
      </c>
      <c r="C316" s="34" t="str">
        <f aca="false">Counts!F316</f>
        <v>Jul</v>
      </c>
      <c r="D316" s="35" t="n">
        <f aca="false">IFERROR(Counts!P316,"")</f>
        <v>104</v>
      </c>
      <c r="E316" s="36" t="n">
        <f aca="false">IFERROR(Counts!R316/Counts!Q316,"")</f>
        <v>0.2375</v>
      </c>
      <c r="F316" s="36" t="n">
        <f aca="false">IFERROR((Counts!R316+Counts!V316+Counts!W316)/(Counts!Q316+Counts!V316+Counts!W316+Counts!X316),"")</f>
        <v>0.403846153846154</v>
      </c>
      <c r="G316" s="36" t="n">
        <f aca="false">IFERROR((Counts!R316+Counts!S316+2*Counts!T316+3*Counts!U316)/Counts!Q316,"")</f>
        <v>0.3375</v>
      </c>
      <c r="H316" s="35" t="n">
        <f aca="false">IFERROR(Counts!U316,"")</f>
        <v>2</v>
      </c>
      <c r="I316" s="36" t="n">
        <f aca="false">IFERROR(Counts!Z316/Counts!AA316,"")</f>
        <v>0.341584158415842</v>
      </c>
      <c r="J316" s="36" t="n">
        <f aca="false">IFERROR(Counts!AB316/Counts!AA316,"")</f>
        <v>0.35129702970297</v>
      </c>
      <c r="K316" s="37" t="n">
        <f aca="false">IFERROR((Counts!AB316-Counts!Z316)/Counts!AA316,"")</f>
        <v>0.00971287128712873</v>
      </c>
      <c r="L316" s="38" t="n">
        <f aca="false">IFERROR(Counts!Y316/Counts!P316,"")</f>
        <v>0.163461538461538</v>
      </c>
      <c r="M316" s="38" t="n">
        <f aca="false">IFERROR(Counts!V316/Counts!P316,"")</f>
        <v>0.192307692307692</v>
      </c>
      <c r="N316" s="38" t="n">
        <f aca="false">IFERROR(Counts!AD316/Counts!AC316,"")</f>
        <v>0.0625</v>
      </c>
      <c r="O316" s="38" t="n">
        <f aca="false">IFERROR(Counts!AE316/Counts!AC316,"")</f>
        <v>0.328125</v>
      </c>
      <c r="P316" s="39" t="n">
        <f aca="false">IFERROR(Counts!AG316/Counts!AF316,"")</f>
        <v>87.6306451612903</v>
      </c>
      <c r="Q316" s="38" t="n">
        <f aca="false">IFERROR(Counts!AH316/Counts!AC316,"")</f>
        <v>0.375</v>
      </c>
      <c r="R316" s="38" t="n">
        <f aca="false">IFERROR(Counts!N316/Counts!M316,"")</f>
        <v>0.14957264957265</v>
      </c>
      <c r="S316" s="38" t="n">
        <f aca="false">IFERROR(Counts!K316/Counts!J316,"")</f>
        <v>0.544186046511628</v>
      </c>
      <c r="T316" s="38" t="n">
        <f aca="false">IFERROR(Counts!I316/Counts!H316,"")</f>
        <v>0.184210526315789</v>
      </c>
      <c r="U316" s="38" t="n">
        <f aca="false">IFERROR(1-Counts!L316/Counts!K316,"")</f>
        <v>0.871794871794872</v>
      </c>
      <c r="V316" s="39" t="n">
        <f aca="false">IFERROR(Counts!AJ316/Counts!AI316,"")</f>
        <v>68.9569444444445</v>
      </c>
      <c r="W316" s="38" t="n">
        <f aca="false">IFERROR(Counts!AK316/Counts!AI316,"")</f>
        <v>0.0208333333333333</v>
      </c>
      <c r="X316" s="40" t="n">
        <f aca="false">IFERROR(Counts!O316,"")</f>
        <v>1.882</v>
      </c>
      <c r="Y316" s="36" t="n">
        <f aca="false">IFERROR(INDEX('Season Counts'!$Y$2:$Y$740,$AF316)/INDEX('Season Counts'!$X$2:$X$740,$AF316),"")</f>
        <v>0.346543824701195</v>
      </c>
      <c r="Z316" s="37" t="n">
        <f aca="false">IFERROR(J316-Y316,"")</f>
        <v>0.00475320500177512</v>
      </c>
      <c r="AA316" s="38" t="n">
        <f aca="false">IFERROR(INDEX('Season Counts'!$K$2:$K$740,$AF316)/INDEX('Season Counts'!$J$2:$J$740,$AF316),"")</f>
        <v>0.142188961646399</v>
      </c>
      <c r="AB316" s="41" t="n">
        <f aca="false">IFERROR(R316-AA316,"")</f>
        <v>0.00738368792625108</v>
      </c>
      <c r="AC316" s="39" t="n">
        <f aca="false">IFERROR(INDEX('Season Counts'!$AG$2:$AG$740,$AF316)/INDEX('Season Counts'!$AF$2:$AF$740,$AF316),"")</f>
        <v>68.399518459069</v>
      </c>
      <c r="AD316" s="40" t="n">
        <f aca="false">IFERROR(V316-AC316,"")</f>
        <v>0.557425985375417</v>
      </c>
      <c r="AE316" s="4" t="str">
        <f aca="false">IF(D316&lt;Guide!$C$21,"Low PA",IF(TRIM(IF(ISNUMBER(AD316),IF(N(AD316)&lt;=-Guide!$C$24,"▼ Bat Speed  ",IF(N(AD316)&gt;=Guide!$C$24,"▲ Bat Speed  ","")),"")&amp;IF(N(Z316)&gt;=Guide!$C$22,"▲ Contact  ","")&amp;IF(N(Z316)&lt;=-Guide!$C$22,"▼ Contact  ","")&amp;IF(N(AB316)&gt;=Guide!$C$23,"▲ Chase  ","")&amp;IF(N(AB316)&lt;=-Guide!$C$23,"▼ Chase  ",""))="","Stable",TRIM(IF(ISNUMBER(AD316),IF(N(AD316)&lt;=-Guide!$C$24,"▼ Bat Speed  ",IF(N(AD316)&gt;=Guide!$C$24,"▲ Bat Speed  ","")),"")&amp;IF(N(Z316)&gt;=Guide!$C$22,"▲ Contact  ","")&amp;IF(N(Z316)&lt;=-Guide!$C$22,"▼ Contact  ","")&amp;IF(N(AB316)&gt;=Guide!$C$23,"▲ Chase  ","")&amp;IF(N(AB316)&lt;=-Guide!$C$23,"▼ Chase  ",""))))</f>
        <v>Stable</v>
      </c>
      <c r="AF316" s="35" t="n">
        <f aca="false">MATCH(Counts!A316,'Season Counts'!$A$2:$A$740,0)</f>
        <v>82</v>
      </c>
    </row>
    <row r="317" customFormat="false" ht="15" hidden="false" customHeight="false" outlineLevel="0" collapsed="false">
      <c r="A317" s="34" t="str">
        <f aca="false">Counts!B317</f>
        <v>BAL</v>
      </c>
      <c r="B317" s="5" t="str">
        <f aca="false">Counts!C317</f>
        <v>Taylor Ward</v>
      </c>
      <c r="C317" s="34" t="str">
        <f aca="false">Counts!F317</f>
        <v>Aug</v>
      </c>
      <c r="D317" s="35" t="n">
        <f aca="false">IFERROR(Counts!P317,"")</f>
        <v>6</v>
      </c>
      <c r="E317" s="36" t="n">
        <f aca="false">IFERROR(Counts!R317/Counts!Q317,"")</f>
        <v>0.2</v>
      </c>
      <c r="F317" s="36" t="n">
        <f aca="false">IFERROR((Counts!R317+Counts!V317+Counts!W317)/(Counts!Q317+Counts!V317+Counts!W317+Counts!X317),"")</f>
        <v>0.333333333333333</v>
      </c>
      <c r="G317" s="36" t="n">
        <f aca="false">IFERROR((Counts!R317+Counts!S317+2*Counts!T317+3*Counts!U317)/Counts!Q317,"")</f>
        <v>0.2</v>
      </c>
      <c r="H317" s="35" t="n">
        <f aca="false">IFERROR(Counts!U317,"")</f>
        <v>0</v>
      </c>
      <c r="I317" s="36" t="n">
        <f aca="false">IFERROR(Counts!Z317/Counts!AA317,"")</f>
        <v>0.266666666666667</v>
      </c>
      <c r="J317" s="36" t="n">
        <f aca="false">IFERROR(Counts!AB317/Counts!AA317,"")</f>
        <v>0.433833333333333</v>
      </c>
      <c r="K317" s="37" t="n">
        <f aca="false">IFERROR((Counts!AB317-Counts!Z317)/Counts!AA317,"")</f>
        <v>0.167166666666667</v>
      </c>
      <c r="L317" s="38" t="n">
        <f aca="false">IFERROR(Counts!Y317/Counts!P317,"")</f>
        <v>0.333333333333333</v>
      </c>
      <c r="M317" s="38" t="n">
        <f aca="false">IFERROR(Counts!V317/Counts!P317,"")</f>
        <v>0.166666666666667</v>
      </c>
      <c r="N317" s="38" t="n">
        <f aca="false">IFERROR(Counts!AD317/Counts!AC317,"")</f>
        <v>0</v>
      </c>
      <c r="O317" s="38" t="n">
        <f aca="false">IFERROR(Counts!AE317/Counts!AC317,"")</f>
        <v>1</v>
      </c>
      <c r="P317" s="39" t="n">
        <f aca="false">IFERROR(Counts!AG317/Counts!AF317,"")</f>
        <v>101.166666666667</v>
      </c>
      <c r="Q317" s="38" t="n">
        <f aca="false">IFERROR(Counts!AH317/Counts!AC317,"")</f>
        <v>0.666666666666667</v>
      </c>
      <c r="R317" s="38" t="n">
        <f aca="false">IFERROR(Counts!N317/Counts!M317,"")</f>
        <v>0.0714285714285714</v>
      </c>
      <c r="S317" s="38" t="n">
        <f aca="false">IFERROR(Counts!K317/Counts!J317,"")</f>
        <v>0.5</v>
      </c>
      <c r="T317" s="38" t="n">
        <f aca="false">IFERROR(Counts!I317/Counts!H317,"")</f>
        <v>0.166666666666667</v>
      </c>
      <c r="U317" s="38" t="n">
        <f aca="false">IFERROR(1-Counts!L317/Counts!K317,"")</f>
        <v>0.8</v>
      </c>
      <c r="V317" s="39" t="n">
        <f aca="false">IFERROR(Counts!AJ317/Counts!AI317,"")</f>
        <v>67.8</v>
      </c>
      <c r="W317" s="38" t="n">
        <f aca="false">IFERROR(Counts!AK317/Counts!AI317,"")</f>
        <v>0</v>
      </c>
      <c r="X317" s="40" t="n">
        <f aca="false">IFERROR(Counts!O317,"")</f>
        <v>-0.158</v>
      </c>
      <c r="Y317" s="36" t="n">
        <f aca="false">IFERROR(INDEX('Season Counts'!$Y$2:$Y$740,$AF317)/INDEX('Season Counts'!$X$2:$X$740,$AF317),"")</f>
        <v>0.346543824701195</v>
      </c>
      <c r="Z317" s="37" t="n">
        <f aca="false">IFERROR(J317-Y317,"")</f>
        <v>0.0872895086321381</v>
      </c>
      <c r="AA317" s="38" t="n">
        <f aca="false">IFERROR(INDEX('Season Counts'!$K$2:$K$740,$AF317)/INDEX('Season Counts'!$J$2:$J$740,$AF317),"")</f>
        <v>0.142188961646399</v>
      </c>
      <c r="AB317" s="41" t="n">
        <f aca="false">IFERROR(R317-AA317,"")</f>
        <v>-0.0707603902178271</v>
      </c>
      <c r="AC317" s="39" t="n">
        <f aca="false">IFERROR(INDEX('Season Counts'!$AG$2:$AG$740,$AF317)/INDEX('Season Counts'!$AF$2:$AF$740,$AF317),"")</f>
        <v>68.399518459069</v>
      </c>
      <c r="AD317" s="40" t="n">
        <f aca="false">IFERROR(V317-AC317,"")</f>
        <v>-0.599518459069032</v>
      </c>
      <c r="AE317" s="4" t="str">
        <f aca="false">IF(D317&lt;Guide!$C$21,"Low PA",IF(TRIM(IF(ISNUMBER(AD317),IF(N(AD317)&lt;=-Guide!$C$24,"▼ Bat Speed  ",IF(N(AD317)&gt;=Guide!$C$24,"▲ Bat Speed  ","")),"")&amp;IF(N(Z317)&gt;=Guide!$C$22,"▲ Contact  ","")&amp;IF(N(Z317)&lt;=-Guide!$C$22,"▼ Contact  ","")&amp;IF(N(AB317)&gt;=Guide!$C$23,"▲ Chase  ","")&amp;IF(N(AB317)&lt;=-Guide!$C$23,"▼ Chase  ",""))="","Stable",TRIM(IF(ISNUMBER(AD317),IF(N(AD317)&lt;=-Guide!$C$24,"▼ Bat Speed  ",IF(N(AD317)&gt;=Guide!$C$24,"▲ Bat Speed  ","")),"")&amp;IF(N(Z317)&gt;=Guide!$C$22,"▲ Contact  ","")&amp;IF(N(Z317)&lt;=-Guide!$C$22,"▼ Contact  ","")&amp;IF(N(AB317)&gt;=Guide!$C$23,"▲ Chase  ","")&amp;IF(N(AB317)&lt;=-Guide!$C$23,"▼ Chase  ",""))))</f>
        <v>Low PA</v>
      </c>
      <c r="AF317" s="35" t="n">
        <f aca="false">MATCH(Counts!A317,'Season Counts'!$A$2:$A$740,0)</f>
        <v>82</v>
      </c>
    </row>
    <row r="318" customFormat="false" ht="15" hidden="false" customHeight="false" outlineLevel="0" collapsed="false">
      <c r="A318" s="34" t="str">
        <f aca="false">Counts!B318</f>
        <v>BAL</v>
      </c>
      <c r="B318" s="5" t="str">
        <f aca="false">Counts!C318</f>
        <v>Leody Taveras</v>
      </c>
      <c r="C318" s="34" t="str">
        <f aca="false">Counts!F318</f>
        <v>Mar-Apr</v>
      </c>
      <c r="D318" s="35" t="n">
        <f aca="false">IFERROR(Counts!P318,"")</f>
        <v>79</v>
      </c>
      <c r="E318" s="36" t="n">
        <f aca="false">IFERROR(Counts!R318/Counts!Q318,"")</f>
        <v>0.287878787878788</v>
      </c>
      <c r="F318" s="36" t="n">
        <f aca="false">IFERROR((Counts!R318+Counts!V318+Counts!W318)/(Counts!Q318+Counts!V318+Counts!W318+Counts!X318),"")</f>
        <v>0.397435897435897</v>
      </c>
      <c r="G318" s="36" t="n">
        <f aca="false">IFERROR((Counts!R318+Counts!S318+2*Counts!T318+3*Counts!U318)/Counts!Q318,"")</f>
        <v>0.454545454545455</v>
      </c>
      <c r="H318" s="35" t="n">
        <f aca="false">IFERROR(Counts!U318,"")</f>
        <v>2</v>
      </c>
      <c r="I318" s="36" t="n">
        <f aca="false">IFERROR(Counts!Z318/Counts!AA318,"")</f>
        <v>0.377564102564103</v>
      </c>
      <c r="J318" s="36" t="n">
        <f aca="false">IFERROR(Counts!AB318/Counts!AA318,"")</f>
        <v>0.371102564102564</v>
      </c>
      <c r="K318" s="37" t="n">
        <f aca="false">IFERROR((Counts!AB318-Counts!Z318)/Counts!AA318,"")</f>
        <v>-0.00646153846153843</v>
      </c>
      <c r="L318" s="38" t="n">
        <f aca="false">IFERROR(Counts!Y318/Counts!P318,"")</f>
        <v>0.20253164556962</v>
      </c>
      <c r="M318" s="38" t="n">
        <f aca="false">IFERROR(Counts!V318/Counts!P318,"")</f>
        <v>0.151898734177215</v>
      </c>
      <c r="N318" s="38" t="n">
        <f aca="false">IFERROR(Counts!AD318/Counts!AC318,"")</f>
        <v>0.0588235294117647</v>
      </c>
      <c r="O318" s="38" t="n">
        <f aca="false">IFERROR(Counts!AE318/Counts!AC318,"")</f>
        <v>0.372549019607843</v>
      </c>
      <c r="P318" s="39" t="n">
        <f aca="false">IFERROR(Counts!AG318/Counts!AF318,"")</f>
        <v>86.1686274509804</v>
      </c>
      <c r="Q318" s="38" t="n">
        <f aca="false">IFERROR(Counts!AH318/Counts!AC318,"")</f>
        <v>0.490196078431373</v>
      </c>
      <c r="R318" s="38" t="n">
        <f aca="false">IFERROR(Counts!N318/Counts!M318,"")</f>
        <v>0.295454545454545</v>
      </c>
      <c r="S318" s="38" t="n">
        <f aca="false">IFERROR(Counts!K318/Counts!J318,"")</f>
        <v>0.68421052631579</v>
      </c>
      <c r="T318" s="38" t="n">
        <f aca="false">IFERROR(Counts!I318/Counts!H318,"")</f>
        <v>0.237762237762238</v>
      </c>
      <c r="U318" s="38" t="n">
        <f aca="false">IFERROR(1-Counts!L318/Counts!K318,"")</f>
        <v>0.802197802197802</v>
      </c>
      <c r="V318" s="39" t="n">
        <f aca="false">IFERROR(Counts!AJ318/Counts!AI318,"")</f>
        <v>72.6689075630252</v>
      </c>
      <c r="W318" s="38" t="n">
        <f aca="false">IFERROR(Counts!AK318/Counts!AI318,"")</f>
        <v>0.277310924369748</v>
      </c>
      <c r="X318" s="40" t="n">
        <f aca="false">IFERROR(Counts!O318,"")</f>
        <v>3.453</v>
      </c>
      <c r="Y318" s="36" t="n">
        <f aca="false">IFERROR(INDEX('Season Counts'!$Y$2:$Y$740,$AF318)/INDEX('Season Counts'!$X$2:$X$740,$AF318),"")</f>
        <v>0.273402127659574</v>
      </c>
      <c r="Z318" s="37" t="n">
        <f aca="false">IFERROR(J318-Y318,"")</f>
        <v>0.0977004364429897</v>
      </c>
      <c r="AA318" s="38" t="n">
        <f aca="false">IFERROR(INDEX('Season Counts'!$K$2:$K$740,$AF318)/INDEX('Season Counts'!$J$2:$J$740,$AF318),"")</f>
        <v>0.320079522862823</v>
      </c>
      <c r="AB318" s="41" t="n">
        <f aca="false">IFERROR(R318-AA318,"")</f>
        <v>-0.0246249774082776</v>
      </c>
      <c r="AC318" s="39" t="n">
        <f aca="false">IFERROR(INDEX('Season Counts'!$AG$2:$AG$740,$AF318)/INDEX('Season Counts'!$AF$2:$AF$740,$AF318),"")</f>
        <v>72.8448717948718</v>
      </c>
      <c r="AD318" s="40" t="n">
        <f aca="false">IFERROR(V318-AC318,"")</f>
        <v>-0.175964231846578</v>
      </c>
      <c r="AE318" s="4" t="str">
        <f aca="false">IF(D318&lt;Guide!$C$21,"Low PA",IF(TRIM(IF(ISNUMBER(AD318),IF(N(AD318)&lt;=-Guide!$C$24,"▼ Bat Speed  ",IF(N(AD318)&gt;=Guide!$C$24,"▲ Bat Speed  ","")),"")&amp;IF(N(Z318)&gt;=Guide!$C$22,"▲ Contact  ","")&amp;IF(N(Z318)&lt;=-Guide!$C$22,"▼ Contact  ","")&amp;IF(N(AB318)&gt;=Guide!$C$23,"▲ Chase  ","")&amp;IF(N(AB318)&lt;=-Guide!$C$23,"▼ Chase  ",""))="","Stable",TRIM(IF(ISNUMBER(AD318),IF(N(AD318)&lt;=-Guide!$C$24,"▼ Bat Speed  ",IF(N(AD318)&gt;=Guide!$C$24,"▲ Bat Speed  ","")),"")&amp;IF(N(Z318)&gt;=Guide!$C$22,"▲ Contact  ","")&amp;IF(N(Z318)&lt;=-Guide!$C$22,"▼ Contact  ","")&amp;IF(N(AB318)&gt;=Guide!$C$23,"▲ Chase  ","")&amp;IF(N(AB318)&lt;=-Guide!$C$23,"▼ Chase  ",""))))</f>
        <v>▲ Contact</v>
      </c>
      <c r="AF318" s="35" t="n">
        <f aca="false">MATCH(Counts!A318,'Season Counts'!$A$2:$A$740,0)</f>
        <v>83</v>
      </c>
    </row>
    <row r="319" customFormat="false" ht="15" hidden="false" customHeight="false" outlineLevel="0" collapsed="false">
      <c r="A319" s="34" t="str">
        <f aca="false">Counts!B319</f>
        <v>BAL</v>
      </c>
      <c r="B319" s="5" t="str">
        <f aca="false">Counts!C319</f>
        <v>Leody Taveras</v>
      </c>
      <c r="C319" s="34" t="str">
        <f aca="false">Counts!F319</f>
        <v>May</v>
      </c>
      <c r="D319" s="35" t="n">
        <f aca="false">IFERROR(Counts!P319,"")</f>
        <v>94</v>
      </c>
      <c r="E319" s="36" t="n">
        <f aca="false">IFERROR(Counts!R319/Counts!Q319,"")</f>
        <v>0.2625</v>
      </c>
      <c r="F319" s="36" t="n">
        <f aca="false">IFERROR((Counts!R319+Counts!V319+Counts!W319)/(Counts!Q319+Counts!V319+Counts!W319+Counts!X319),"")</f>
        <v>0.344444444444444</v>
      </c>
      <c r="G319" s="36" t="n">
        <f aca="false">IFERROR((Counts!R319+Counts!S319+2*Counts!T319+3*Counts!U319)/Counts!Q319,"")</f>
        <v>0.35</v>
      </c>
      <c r="H319" s="35" t="n">
        <f aca="false">IFERROR(Counts!U319,"")</f>
        <v>0</v>
      </c>
      <c r="I319" s="36" t="n">
        <f aca="false">IFERROR(Counts!Z319/Counts!AA319,"")</f>
        <v>0.315</v>
      </c>
      <c r="J319" s="36" t="n">
        <f aca="false">IFERROR(Counts!AB319/Counts!AA319,"")</f>
        <v>0.275666666666667</v>
      </c>
      <c r="K319" s="37" t="n">
        <f aca="false">IFERROR((Counts!AB319-Counts!Z319)/Counts!AA319,"")</f>
        <v>-0.0393333333333334</v>
      </c>
      <c r="L319" s="38" t="n">
        <f aca="false">IFERROR(Counts!Y319/Counts!P319,"")</f>
        <v>0.223404255319149</v>
      </c>
      <c r="M319" s="38" t="n">
        <f aca="false">IFERROR(Counts!V319/Counts!P319,"")</f>
        <v>0.0957446808510638</v>
      </c>
      <c r="N319" s="38" t="n">
        <f aca="false">IFERROR(Counts!AD319/Counts!AC319,"")</f>
        <v>0.0317460317460317</v>
      </c>
      <c r="O319" s="38" t="n">
        <f aca="false">IFERROR(Counts!AE319/Counts!AC319,"")</f>
        <v>0.222222222222222</v>
      </c>
      <c r="P319" s="39" t="n">
        <f aca="false">IFERROR(Counts!AG319/Counts!AF319,"")</f>
        <v>80.6412698412698</v>
      </c>
      <c r="Q319" s="38" t="n">
        <f aca="false">IFERROR(Counts!AH319/Counts!AC319,"")</f>
        <v>0.253968253968254</v>
      </c>
      <c r="R319" s="38" t="n">
        <f aca="false">IFERROR(Counts!N319/Counts!M319,"")</f>
        <v>0.295698924731183</v>
      </c>
      <c r="S319" s="38" t="n">
        <f aca="false">IFERROR(Counts!K319/Counts!J319,"")</f>
        <v>0.668674698795181</v>
      </c>
      <c r="T319" s="38" t="n">
        <f aca="false">IFERROR(Counts!I319/Counts!H319,"")</f>
        <v>0.210843373493976</v>
      </c>
      <c r="U319" s="38" t="n">
        <f aca="false">IFERROR(1-Counts!L319/Counts!K319,"")</f>
        <v>0.918918918918919</v>
      </c>
      <c r="V319" s="39" t="n">
        <f aca="false">IFERROR(Counts!AJ319/Counts!AI319,"")</f>
        <v>72.4304964539007</v>
      </c>
      <c r="W319" s="38" t="n">
        <f aca="false">IFERROR(Counts!AK319/Counts!AI319,"")</f>
        <v>0.24113475177305</v>
      </c>
      <c r="X319" s="40" t="n">
        <f aca="false">IFERROR(Counts!O319,"")</f>
        <v>-1.956</v>
      </c>
      <c r="Y319" s="36" t="n">
        <f aca="false">IFERROR(INDEX('Season Counts'!$Y$2:$Y$740,$AF319)/INDEX('Season Counts'!$X$2:$X$740,$AF319),"")</f>
        <v>0.273402127659574</v>
      </c>
      <c r="Z319" s="37" t="n">
        <f aca="false">IFERROR(J319-Y319,"")</f>
        <v>0.00226453900709223</v>
      </c>
      <c r="AA319" s="38" t="n">
        <f aca="false">IFERROR(INDEX('Season Counts'!$K$2:$K$740,$AF319)/INDEX('Season Counts'!$J$2:$J$740,$AF319),"")</f>
        <v>0.320079522862823</v>
      </c>
      <c r="AB319" s="41" t="n">
        <f aca="false">IFERROR(R319-AA319,"")</f>
        <v>-0.0243805981316402</v>
      </c>
      <c r="AC319" s="39" t="n">
        <f aca="false">IFERROR(INDEX('Season Counts'!$AG$2:$AG$740,$AF319)/INDEX('Season Counts'!$AF$2:$AF$740,$AF319),"")</f>
        <v>72.8448717948718</v>
      </c>
      <c r="AD319" s="40" t="n">
        <f aca="false">IFERROR(V319-AC319,"")</f>
        <v>-0.414375340971077</v>
      </c>
      <c r="AE319" s="4" t="str">
        <f aca="false">IF(D319&lt;Guide!$C$21,"Low PA",IF(TRIM(IF(ISNUMBER(AD319),IF(N(AD319)&lt;=-Guide!$C$24,"▼ Bat Speed  ",IF(N(AD319)&gt;=Guide!$C$24,"▲ Bat Speed  ","")),"")&amp;IF(N(Z319)&gt;=Guide!$C$22,"▲ Contact  ","")&amp;IF(N(Z319)&lt;=-Guide!$C$22,"▼ Contact  ","")&amp;IF(N(AB319)&gt;=Guide!$C$23,"▲ Chase  ","")&amp;IF(N(AB319)&lt;=-Guide!$C$23,"▼ Chase  ",""))="","Stable",TRIM(IF(ISNUMBER(AD319),IF(N(AD319)&lt;=-Guide!$C$24,"▼ Bat Speed  ",IF(N(AD319)&gt;=Guide!$C$24,"▲ Bat Speed  ","")),"")&amp;IF(N(Z319)&gt;=Guide!$C$22,"▲ Contact  ","")&amp;IF(N(Z319)&lt;=-Guide!$C$22,"▼ Contact  ","")&amp;IF(N(AB319)&gt;=Guide!$C$23,"▲ Chase  ","")&amp;IF(N(AB319)&lt;=-Guide!$C$23,"▼ Chase  ",""))))</f>
        <v>Stable</v>
      </c>
      <c r="AF319" s="35" t="n">
        <f aca="false">MATCH(Counts!A319,'Season Counts'!$A$2:$A$740,0)</f>
        <v>83</v>
      </c>
    </row>
    <row r="320" customFormat="false" ht="15" hidden="false" customHeight="false" outlineLevel="0" collapsed="false">
      <c r="A320" s="34" t="str">
        <f aca="false">Counts!B320</f>
        <v>BAL</v>
      </c>
      <c r="B320" s="5" t="str">
        <f aca="false">Counts!C320</f>
        <v>Leody Taveras</v>
      </c>
      <c r="C320" s="34" t="str">
        <f aca="false">Counts!F320</f>
        <v>Jun</v>
      </c>
      <c r="D320" s="35" t="n">
        <f aca="false">IFERROR(Counts!P320,"")</f>
        <v>92</v>
      </c>
      <c r="E320" s="36" t="n">
        <f aca="false">IFERROR(Counts!R320/Counts!Q320,"")</f>
        <v>0.2</v>
      </c>
      <c r="F320" s="36" t="n">
        <f aca="false">IFERROR((Counts!R320+Counts!V320+Counts!W320)/(Counts!Q320+Counts!V320+Counts!W320+Counts!X320),"")</f>
        <v>0.233333333333333</v>
      </c>
      <c r="G320" s="36" t="n">
        <f aca="false">IFERROR((Counts!R320+Counts!S320+2*Counts!T320+3*Counts!U320)/Counts!Q320,"")</f>
        <v>0.294117647058824</v>
      </c>
      <c r="H320" s="35" t="n">
        <f aca="false">IFERROR(Counts!U320,"")</f>
        <v>0</v>
      </c>
      <c r="I320" s="36" t="n">
        <f aca="false">IFERROR(Counts!Z320/Counts!AA320,"")</f>
        <v>0.242696629213483</v>
      </c>
      <c r="J320" s="36" t="n">
        <f aca="false">IFERROR(Counts!AB320/Counts!AA320,"")</f>
        <v>0.216550561797753</v>
      </c>
      <c r="K320" s="37" t="n">
        <f aca="false">IFERROR((Counts!AB320-Counts!Z320)/Counts!AA320,"")</f>
        <v>-0.0261460674157304</v>
      </c>
      <c r="L320" s="38" t="n">
        <f aca="false">IFERROR(Counts!Y320/Counts!P320,"")</f>
        <v>0.293478260869565</v>
      </c>
      <c r="M320" s="38" t="n">
        <f aca="false">IFERROR(Counts!V320/Counts!P320,"")</f>
        <v>0.0434782608695652</v>
      </c>
      <c r="N320" s="38" t="n">
        <f aca="false">IFERROR(Counts!AD320/Counts!AC320,"")</f>
        <v>0.0327868852459016</v>
      </c>
      <c r="O320" s="38" t="n">
        <f aca="false">IFERROR(Counts!AE320/Counts!AC320,"")</f>
        <v>0.344262295081967</v>
      </c>
      <c r="P320" s="39" t="n">
        <f aca="false">IFERROR(Counts!AG320/Counts!AF320,"")</f>
        <v>83.1819672131148</v>
      </c>
      <c r="Q320" s="38" t="n">
        <f aca="false">IFERROR(Counts!AH320/Counts!AC320,"")</f>
        <v>0.278688524590164</v>
      </c>
      <c r="R320" s="38" t="n">
        <f aca="false">IFERROR(Counts!N320/Counts!M320,"")</f>
        <v>0.320754716981132</v>
      </c>
      <c r="S320" s="38" t="n">
        <f aca="false">IFERROR(Counts!K320/Counts!J320,"")</f>
        <v>0.668571428571429</v>
      </c>
      <c r="T320" s="38" t="n">
        <f aca="false">IFERROR(Counts!I320/Counts!H320,"")</f>
        <v>0.254054054054054</v>
      </c>
      <c r="U320" s="38" t="n">
        <f aca="false">IFERROR(1-Counts!L320/Counts!K320,"")</f>
        <v>0.863247863247863</v>
      </c>
      <c r="V320" s="39" t="n">
        <f aca="false">IFERROR(Counts!AJ320/Counts!AI320,"")</f>
        <v>72.967701863354</v>
      </c>
      <c r="W320" s="38" t="n">
        <f aca="false">IFERROR(Counts!AK320/Counts!AI320,"")</f>
        <v>0.329192546583851</v>
      </c>
      <c r="X320" s="40" t="n">
        <f aca="false">IFERROR(Counts!O320,"")</f>
        <v>-5.037</v>
      </c>
      <c r="Y320" s="36" t="n">
        <f aca="false">IFERROR(INDEX('Season Counts'!$Y$2:$Y$740,$AF320)/INDEX('Season Counts'!$X$2:$X$740,$AF320),"")</f>
        <v>0.273402127659574</v>
      </c>
      <c r="Z320" s="37" t="n">
        <f aca="false">IFERROR(J320-Y320,"")</f>
        <v>-0.0568515658618216</v>
      </c>
      <c r="AA320" s="38" t="n">
        <f aca="false">IFERROR(INDEX('Season Counts'!$K$2:$K$740,$AF320)/INDEX('Season Counts'!$J$2:$J$740,$AF320),"")</f>
        <v>0.320079522862823</v>
      </c>
      <c r="AB320" s="41" t="n">
        <f aca="false">IFERROR(R320-AA320,"")</f>
        <v>0.000675194118309019</v>
      </c>
      <c r="AC320" s="39" t="n">
        <f aca="false">IFERROR(INDEX('Season Counts'!$AG$2:$AG$740,$AF320)/INDEX('Season Counts'!$AF$2:$AF$740,$AF320),"")</f>
        <v>72.8448717948718</v>
      </c>
      <c r="AD320" s="40" t="n">
        <f aca="false">IFERROR(V320-AC320,"")</f>
        <v>0.122830068482244</v>
      </c>
      <c r="AE320" s="4" t="str">
        <f aca="false">IF(D320&lt;Guide!$C$21,"Low PA",IF(TRIM(IF(ISNUMBER(AD320),IF(N(AD320)&lt;=-Guide!$C$24,"▼ Bat Speed  ",IF(N(AD320)&gt;=Guide!$C$24,"▲ Bat Speed  ","")),"")&amp;IF(N(Z320)&gt;=Guide!$C$22,"▲ Contact  ","")&amp;IF(N(Z320)&lt;=-Guide!$C$22,"▼ Contact  ","")&amp;IF(N(AB320)&gt;=Guide!$C$23,"▲ Chase  ","")&amp;IF(N(AB320)&lt;=-Guide!$C$23,"▼ Chase  ",""))="","Stable",TRIM(IF(ISNUMBER(AD320),IF(N(AD320)&lt;=-Guide!$C$24,"▼ Bat Speed  ",IF(N(AD320)&gt;=Guide!$C$24,"▲ Bat Speed  ","")),"")&amp;IF(N(Z320)&gt;=Guide!$C$22,"▲ Contact  ","")&amp;IF(N(Z320)&lt;=-Guide!$C$22,"▼ Contact  ","")&amp;IF(N(AB320)&gt;=Guide!$C$23,"▲ Chase  ","")&amp;IF(N(AB320)&lt;=-Guide!$C$23,"▼ Chase  ",""))))</f>
        <v>▼ Contact</v>
      </c>
      <c r="AF320" s="35" t="n">
        <f aca="false">MATCH(Counts!A320,'Season Counts'!$A$2:$A$740,0)</f>
        <v>83</v>
      </c>
    </row>
    <row r="321" customFormat="false" ht="15" hidden="false" customHeight="false" outlineLevel="0" collapsed="false">
      <c r="A321" s="34" t="str">
        <f aca="false">Counts!B321</f>
        <v>BAL</v>
      </c>
      <c r="B321" s="5" t="str">
        <f aca="false">Counts!C321</f>
        <v>Leody Taveras</v>
      </c>
      <c r="C321" s="34" t="str">
        <f aca="false">Counts!F321</f>
        <v>Jul</v>
      </c>
      <c r="D321" s="35" t="n">
        <f aca="false">IFERROR(Counts!P321,"")</f>
        <v>71</v>
      </c>
      <c r="E321" s="36" t="n">
        <f aca="false">IFERROR(Counts!R321/Counts!Q321,"")</f>
        <v>0.133333333333333</v>
      </c>
      <c r="F321" s="36" t="n">
        <f aca="false">IFERROR((Counts!R321+Counts!V321+Counts!W321)/(Counts!Q321+Counts!V321+Counts!W321+Counts!X321),"")</f>
        <v>0.246376811594203</v>
      </c>
      <c r="G321" s="36" t="n">
        <f aca="false">IFERROR((Counts!R321+Counts!S321+2*Counts!T321+3*Counts!U321)/Counts!Q321,"")</f>
        <v>0.283333333333333</v>
      </c>
      <c r="H321" s="35" t="n">
        <f aca="false">IFERROR(Counts!U321,"")</f>
        <v>3</v>
      </c>
      <c r="I321" s="36" t="n">
        <f aca="false">IFERROR(Counts!Z321/Counts!AA321,"")</f>
        <v>0.261194029850746</v>
      </c>
      <c r="J321" s="36" t="n">
        <f aca="false">IFERROR(Counts!AB321/Counts!AA321,"")</f>
        <v>0.313940298507463</v>
      </c>
      <c r="K321" s="37" t="n">
        <f aca="false">IFERROR((Counts!AB321-Counts!Z321)/Counts!AA321,"")</f>
        <v>0.0527462686567164</v>
      </c>
      <c r="L321" s="38" t="n">
        <f aca="false">IFERROR(Counts!Y321/Counts!P321,"")</f>
        <v>0.28169014084507</v>
      </c>
      <c r="M321" s="38" t="n">
        <f aca="false">IFERROR(Counts!V321/Counts!P321,"")</f>
        <v>0.126760563380282</v>
      </c>
      <c r="N321" s="38" t="n">
        <f aca="false">IFERROR(Counts!AD321/Counts!AC321,"")</f>
        <v>0.0714285714285714</v>
      </c>
      <c r="O321" s="38" t="n">
        <f aca="false">IFERROR(Counts!AE321/Counts!AC321,"")</f>
        <v>0.333333333333333</v>
      </c>
      <c r="P321" s="39" t="n">
        <f aca="false">IFERROR(Counts!AG321/Counts!AF321,"")</f>
        <v>81.4275</v>
      </c>
      <c r="Q321" s="38" t="n">
        <f aca="false">IFERROR(Counts!AH321/Counts!AC321,"")</f>
        <v>0.214285714285714</v>
      </c>
      <c r="R321" s="38" t="n">
        <f aca="false">IFERROR(Counts!N321/Counts!M321,"")</f>
        <v>0.302013422818792</v>
      </c>
      <c r="S321" s="38" t="n">
        <f aca="false">IFERROR(Counts!K321/Counts!J321,"")</f>
        <v>0.704545454545455</v>
      </c>
      <c r="T321" s="38" t="n">
        <f aca="false">IFERROR(Counts!I321/Counts!H321,"")</f>
        <v>0.22463768115942</v>
      </c>
      <c r="U321" s="38" t="n">
        <f aca="false">IFERROR(1-Counts!L321/Counts!K321,"")</f>
        <v>0.860215053763441</v>
      </c>
      <c r="V321" s="39" t="n">
        <f aca="false">IFERROR(Counts!AJ321/Counts!AI321,"")</f>
        <v>72.4940170940171</v>
      </c>
      <c r="W321" s="38" t="n">
        <f aca="false">IFERROR(Counts!AK321/Counts!AI321,"")</f>
        <v>0.222222222222222</v>
      </c>
      <c r="X321" s="40" t="n">
        <f aca="false">IFERROR(Counts!O321,"")</f>
        <v>-1.608</v>
      </c>
      <c r="Y321" s="36" t="n">
        <f aca="false">IFERROR(INDEX('Season Counts'!$Y$2:$Y$740,$AF321)/INDEX('Season Counts'!$X$2:$X$740,$AF321),"")</f>
        <v>0.273402127659574</v>
      </c>
      <c r="Z321" s="37" t="n">
        <f aca="false">IFERROR(J321-Y321,"")</f>
        <v>0.0405381708478882</v>
      </c>
      <c r="AA321" s="38" t="n">
        <f aca="false">IFERROR(INDEX('Season Counts'!$K$2:$K$740,$AF321)/INDEX('Season Counts'!$J$2:$J$740,$AF321),"")</f>
        <v>0.320079522862823</v>
      </c>
      <c r="AB321" s="41" t="n">
        <f aca="false">IFERROR(R321-AA321,"")</f>
        <v>-0.0180661000440311</v>
      </c>
      <c r="AC321" s="39" t="n">
        <f aca="false">IFERROR(INDEX('Season Counts'!$AG$2:$AG$740,$AF321)/INDEX('Season Counts'!$AF$2:$AF$740,$AF321),"")</f>
        <v>72.8448717948718</v>
      </c>
      <c r="AD321" s="40" t="n">
        <f aca="false">IFERROR(V321-AC321,"")</f>
        <v>-0.350854700854711</v>
      </c>
      <c r="AE321" s="4" t="str">
        <f aca="false">IF(D321&lt;Guide!$C$21,"Low PA",IF(TRIM(IF(ISNUMBER(AD321),IF(N(AD321)&lt;=-Guide!$C$24,"▼ Bat Speed  ",IF(N(AD321)&gt;=Guide!$C$24,"▲ Bat Speed  ","")),"")&amp;IF(N(Z321)&gt;=Guide!$C$22,"▲ Contact  ","")&amp;IF(N(Z321)&lt;=-Guide!$C$22,"▼ Contact  ","")&amp;IF(N(AB321)&gt;=Guide!$C$23,"▲ Chase  ","")&amp;IF(N(AB321)&lt;=-Guide!$C$23,"▼ Chase  ",""))="","Stable",TRIM(IF(ISNUMBER(AD321),IF(N(AD321)&lt;=-Guide!$C$24,"▼ Bat Speed  ",IF(N(AD321)&gt;=Guide!$C$24,"▲ Bat Speed  ","")),"")&amp;IF(N(Z321)&gt;=Guide!$C$22,"▲ Contact  ","")&amp;IF(N(Z321)&lt;=-Guide!$C$22,"▼ Contact  ","")&amp;IF(N(AB321)&gt;=Guide!$C$23,"▲ Chase  ","")&amp;IF(N(AB321)&lt;=-Guide!$C$23,"▼ Chase  ",""))))</f>
        <v>▲ Contact</v>
      </c>
      <c r="AF321" s="35" t="n">
        <f aca="false">MATCH(Counts!A321,'Season Counts'!$A$2:$A$740,0)</f>
        <v>83</v>
      </c>
    </row>
    <row r="322" customFormat="false" ht="15" hidden="false" customHeight="false" outlineLevel="0" collapsed="false">
      <c r="A322" s="34" t="str">
        <f aca="false">Counts!B322</f>
        <v>BAL</v>
      </c>
      <c r="B322" s="5" t="str">
        <f aca="false">Counts!C322</f>
        <v>Leody Taveras</v>
      </c>
      <c r="C322" s="34" t="str">
        <f aca="false">Counts!F322</f>
        <v>Aug</v>
      </c>
      <c r="D322" s="35" t="n">
        <f aca="false">IFERROR(Counts!P322,"")</f>
        <v>95</v>
      </c>
      <c r="E322" s="36" t="n">
        <f aca="false">IFERROR(Counts!R322/Counts!Q322,"")</f>
        <v>0.224719101123596</v>
      </c>
      <c r="F322" s="36" t="n">
        <f aca="false">IFERROR((Counts!R322+Counts!V322+Counts!W322)/(Counts!Q322+Counts!V322+Counts!W322+Counts!X322),"")</f>
        <v>0.273684210526316</v>
      </c>
      <c r="G322" s="36" t="n">
        <f aca="false">IFERROR((Counts!R322+Counts!S322+2*Counts!T322+3*Counts!U322)/Counts!Q322,"")</f>
        <v>0.404494382022472</v>
      </c>
      <c r="H322" s="35" t="n">
        <f aca="false">IFERROR(Counts!U322,"")</f>
        <v>3</v>
      </c>
      <c r="I322" s="36" t="n">
        <f aca="false">IFERROR(Counts!Z322/Counts!AA322,"")</f>
        <v>0.29421052631579</v>
      </c>
      <c r="J322" s="36" t="n">
        <f aca="false">IFERROR(Counts!AB322/Counts!AA322,"")</f>
        <v>0.241968421052632</v>
      </c>
      <c r="K322" s="37" t="n">
        <f aca="false">IFERROR((Counts!AB322-Counts!Z322)/Counts!AA322,"")</f>
        <v>-0.0522421052631579</v>
      </c>
      <c r="L322" s="38" t="n">
        <f aca="false">IFERROR(Counts!Y322/Counts!P322,"")</f>
        <v>0.231578947368421</v>
      </c>
      <c r="M322" s="38" t="n">
        <f aca="false">IFERROR(Counts!V322/Counts!P322,"")</f>
        <v>0.0631578947368421</v>
      </c>
      <c r="N322" s="38" t="n">
        <f aca="false">IFERROR(Counts!AD322/Counts!AC322,"")</f>
        <v>0.0298507462686567</v>
      </c>
      <c r="O322" s="38" t="n">
        <f aca="false">IFERROR(Counts!AE322/Counts!AC322,"")</f>
        <v>0.402985074626866</v>
      </c>
      <c r="P322" s="39" t="n">
        <f aca="false">IFERROR(Counts!AG322/Counts!AF322,"")</f>
        <v>87.9388059701493</v>
      </c>
      <c r="Q322" s="38" t="n">
        <f aca="false">IFERROR(Counts!AH322/Counts!AC322,"")</f>
        <v>0.253731343283582</v>
      </c>
      <c r="R322" s="38" t="n">
        <f aca="false">IFERROR(Counts!N322/Counts!M322,"")</f>
        <v>0.34020618556701</v>
      </c>
      <c r="S322" s="38" t="n">
        <f aca="false">IFERROR(Counts!K322/Counts!J322,"")</f>
        <v>0.652173913043478</v>
      </c>
      <c r="T322" s="38" t="n">
        <f aca="false">IFERROR(Counts!I322/Counts!H322,"")</f>
        <v>0.172043010752688</v>
      </c>
      <c r="U322" s="38" t="n">
        <f aca="false">IFERROR(1-Counts!L322/Counts!K322,"")</f>
        <v>0.95</v>
      </c>
      <c r="V322" s="39" t="n">
        <f aca="false">IFERROR(Counts!AJ322/Counts!AI322,"")</f>
        <v>73.38</v>
      </c>
      <c r="W322" s="38" t="n">
        <f aca="false">IFERROR(Counts!AK322/Counts!AI322,"")</f>
        <v>0.339393939393939</v>
      </c>
      <c r="X322" s="40" t="n">
        <f aca="false">IFERROR(Counts!O322,"")</f>
        <v>-2.059</v>
      </c>
      <c r="Y322" s="36" t="n">
        <f aca="false">IFERROR(INDEX('Season Counts'!$Y$2:$Y$740,$AF322)/INDEX('Season Counts'!$X$2:$X$740,$AF322),"")</f>
        <v>0.273402127659574</v>
      </c>
      <c r="Z322" s="37" t="n">
        <f aca="false">IFERROR(J322-Y322,"")</f>
        <v>-0.0314337066069429</v>
      </c>
      <c r="AA322" s="38" t="n">
        <f aca="false">IFERROR(INDEX('Season Counts'!$K$2:$K$740,$AF322)/INDEX('Season Counts'!$J$2:$J$740,$AF322),"")</f>
        <v>0.320079522862823</v>
      </c>
      <c r="AB322" s="41" t="n">
        <f aca="false">IFERROR(R322-AA322,"")</f>
        <v>0.0201266627041873</v>
      </c>
      <c r="AC322" s="39" t="n">
        <f aca="false">IFERROR(INDEX('Season Counts'!$AG$2:$AG$740,$AF322)/INDEX('Season Counts'!$AF$2:$AF$740,$AF322),"")</f>
        <v>72.8448717948718</v>
      </c>
      <c r="AD322" s="40" t="n">
        <f aca="false">IFERROR(V322-AC322,"")</f>
        <v>0.535128205128217</v>
      </c>
      <c r="AE322" s="4" t="str">
        <f aca="false">IF(D322&lt;Guide!$C$21,"Low PA",IF(TRIM(IF(ISNUMBER(AD322),IF(N(AD322)&lt;=-Guide!$C$24,"▼ Bat Speed  ",IF(N(AD322)&gt;=Guide!$C$24,"▲ Bat Speed  ","")),"")&amp;IF(N(Z322)&gt;=Guide!$C$22,"▲ Contact  ","")&amp;IF(N(Z322)&lt;=-Guide!$C$22,"▼ Contact  ","")&amp;IF(N(AB322)&gt;=Guide!$C$23,"▲ Chase  ","")&amp;IF(N(AB322)&lt;=-Guide!$C$23,"▼ Chase  ",""))="","Stable",TRIM(IF(ISNUMBER(AD322),IF(N(AD322)&lt;=-Guide!$C$24,"▼ Bat Speed  ",IF(N(AD322)&gt;=Guide!$C$24,"▲ Bat Speed  ","")),"")&amp;IF(N(Z322)&gt;=Guide!$C$22,"▲ Contact  ","")&amp;IF(N(Z322)&lt;=-Guide!$C$22,"▼ Contact  ","")&amp;IF(N(AB322)&gt;=Guide!$C$23,"▲ Chase  ","")&amp;IF(N(AB322)&lt;=-Guide!$C$23,"▼ Chase  ",""))))</f>
        <v>Stable</v>
      </c>
      <c r="AF322" s="35" t="n">
        <f aca="false">MATCH(Counts!A322,'Season Counts'!$A$2:$A$740,0)</f>
        <v>83</v>
      </c>
    </row>
    <row r="323" customFormat="false" ht="15" hidden="false" customHeight="false" outlineLevel="0" collapsed="false">
      <c r="A323" s="34" t="str">
        <f aca="false">Counts!B323</f>
        <v>BAL</v>
      </c>
      <c r="B323" s="5" t="str">
        <f aca="false">Counts!C323</f>
        <v>Leody Taveras</v>
      </c>
      <c r="C323" s="34" t="str">
        <f aca="false">Counts!F323</f>
        <v>Sep</v>
      </c>
      <c r="D323" s="35" t="n">
        <f aca="false">IFERROR(Counts!P323,"")</f>
        <v>51</v>
      </c>
      <c r="E323" s="36" t="n">
        <f aca="false">IFERROR(Counts!R323/Counts!Q323,"")</f>
        <v>0.183673469387755</v>
      </c>
      <c r="F323" s="36" t="n">
        <f aca="false">IFERROR((Counts!R323+Counts!V323+Counts!W323)/(Counts!Q323+Counts!V323+Counts!W323+Counts!X323),"")</f>
        <v>0.196078431372549</v>
      </c>
      <c r="G323" s="36" t="n">
        <f aca="false">IFERROR((Counts!R323+Counts!S323+2*Counts!T323+3*Counts!U323)/Counts!Q323,"")</f>
        <v>0.244897959183673</v>
      </c>
      <c r="H323" s="35" t="n">
        <f aca="false">IFERROR(Counts!U323,"")</f>
        <v>0</v>
      </c>
      <c r="I323" s="36" t="n">
        <f aca="false">IFERROR(Counts!Z323/Counts!AA323,"")</f>
        <v>0.193137254901961</v>
      </c>
      <c r="J323" s="36" t="n">
        <f aca="false">IFERROR(Counts!AB323/Counts!AA323,"")</f>
        <v>0.224490196078431</v>
      </c>
      <c r="K323" s="37" t="n">
        <f aca="false">IFERROR((Counts!AB323-Counts!Z323)/Counts!AA323,"")</f>
        <v>0.0313529411764706</v>
      </c>
      <c r="L323" s="38" t="n">
        <f aca="false">IFERROR(Counts!Y323/Counts!P323,"")</f>
        <v>0.352941176470588</v>
      </c>
      <c r="M323" s="38" t="n">
        <f aca="false">IFERROR(Counts!V323/Counts!P323,"")</f>
        <v>0.0196078431372549</v>
      </c>
      <c r="N323" s="38" t="n">
        <f aca="false">IFERROR(Counts!AD323/Counts!AC323,"")</f>
        <v>0.03125</v>
      </c>
      <c r="O323" s="38" t="n">
        <f aca="false">IFERROR(Counts!AE323/Counts!AC323,"")</f>
        <v>0.25</v>
      </c>
      <c r="P323" s="39" t="n">
        <f aca="false">IFERROR(Counts!AG323/Counts!AF323,"")</f>
        <v>84.209375</v>
      </c>
      <c r="Q323" s="38" t="n">
        <f aca="false">IFERROR(Counts!AH323/Counts!AC323,"")</f>
        <v>0.34375</v>
      </c>
      <c r="R323" s="38" t="n">
        <f aca="false">IFERROR(Counts!N323/Counts!M323,"")</f>
        <v>0.404494382022472</v>
      </c>
      <c r="S323" s="38" t="n">
        <f aca="false">IFERROR(Counts!K323/Counts!J323,"")</f>
        <v>0.686046511627907</v>
      </c>
      <c r="T323" s="38" t="n">
        <f aca="false">IFERROR(Counts!I323/Counts!H323,"")</f>
        <v>0.189473684210526</v>
      </c>
      <c r="U323" s="38" t="n">
        <f aca="false">IFERROR(1-Counts!L323/Counts!K323,"")</f>
        <v>0.915254237288136</v>
      </c>
      <c r="V323" s="39" t="n">
        <f aca="false">IFERROR(Counts!AJ323/Counts!AI323,"")</f>
        <v>73.0051948051948</v>
      </c>
      <c r="W323" s="38" t="n">
        <f aca="false">IFERROR(Counts!AK323/Counts!AI323,"")</f>
        <v>0.350649350649351</v>
      </c>
      <c r="X323" s="40" t="n">
        <f aca="false">IFERROR(Counts!O323,"")</f>
        <v>-4.933</v>
      </c>
      <c r="Y323" s="36" t="n">
        <f aca="false">IFERROR(INDEX('Season Counts'!$Y$2:$Y$740,$AF323)/INDEX('Season Counts'!$X$2:$X$740,$AF323),"")</f>
        <v>0.273402127659574</v>
      </c>
      <c r="Z323" s="37" t="n">
        <f aca="false">IFERROR(J323-Y323,"")</f>
        <v>-0.0489119315811431</v>
      </c>
      <c r="AA323" s="38" t="n">
        <f aca="false">IFERROR(INDEX('Season Counts'!$K$2:$K$740,$AF323)/INDEX('Season Counts'!$J$2:$J$740,$AF323),"")</f>
        <v>0.320079522862823</v>
      </c>
      <c r="AB323" s="41" t="n">
        <f aca="false">IFERROR(R323-AA323,"")</f>
        <v>0.0844148591596489</v>
      </c>
      <c r="AC323" s="39" t="n">
        <f aca="false">IFERROR(INDEX('Season Counts'!$AG$2:$AG$740,$AF323)/INDEX('Season Counts'!$AF$2:$AF$740,$AF323),"")</f>
        <v>72.8448717948718</v>
      </c>
      <c r="AD323" s="40" t="n">
        <f aca="false">IFERROR(V323-AC323,"")</f>
        <v>0.160323010323012</v>
      </c>
      <c r="AE323" s="4" t="str">
        <f aca="false">IF(D323&lt;Guide!$C$21,"Low PA",IF(TRIM(IF(ISNUMBER(AD323),IF(N(AD323)&lt;=-Guide!$C$24,"▼ Bat Speed  ",IF(N(AD323)&gt;=Guide!$C$24,"▲ Bat Speed  ","")),"")&amp;IF(N(Z323)&gt;=Guide!$C$22,"▲ Contact  ","")&amp;IF(N(Z323)&lt;=-Guide!$C$22,"▼ Contact  ","")&amp;IF(N(AB323)&gt;=Guide!$C$23,"▲ Chase  ","")&amp;IF(N(AB323)&lt;=-Guide!$C$23,"▼ Chase  ",""))="","Stable",TRIM(IF(ISNUMBER(AD323),IF(N(AD323)&lt;=-Guide!$C$24,"▼ Bat Speed  ",IF(N(AD323)&gt;=Guide!$C$24,"▲ Bat Speed  ","")),"")&amp;IF(N(Z323)&gt;=Guide!$C$22,"▲ Contact  ","")&amp;IF(N(Z323)&lt;=-Guide!$C$22,"▼ Contact  ","")&amp;IF(N(AB323)&gt;=Guide!$C$23,"▲ Chase  ","")&amp;IF(N(AB323)&lt;=-Guide!$C$23,"▼ Chase  ",""))))</f>
        <v>▼ Contact ▲ Chase</v>
      </c>
      <c r="AF323" s="35" t="n">
        <f aca="false">MATCH(Counts!A323,'Season Counts'!$A$2:$A$740,0)</f>
        <v>83</v>
      </c>
    </row>
    <row r="324" customFormat="false" ht="15" hidden="false" customHeight="false" outlineLevel="0" collapsed="false">
      <c r="A324" s="34" t="str">
        <f aca="false">Counts!B324</f>
        <v>BAL</v>
      </c>
      <c r="B324" s="5" t="str">
        <f aca="false">Counts!C324</f>
        <v>Coby Mayo</v>
      </c>
      <c r="C324" s="34" t="str">
        <f aca="false">Counts!F324</f>
        <v>Mar-Apr</v>
      </c>
      <c r="D324" s="35" t="n">
        <f aca="false">IFERROR(Counts!P324,"")</f>
        <v>86</v>
      </c>
      <c r="E324" s="36" t="n">
        <f aca="false">IFERROR(Counts!R324/Counts!Q324,"")</f>
        <v>0.168831168831169</v>
      </c>
      <c r="F324" s="36" t="n">
        <f aca="false">IFERROR((Counts!R324+Counts!V324+Counts!W324)/(Counts!Q324+Counts!V324+Counts!W324+Counts!X324),"")</f>
        <v>0.244186046511628</v>
      </c>
      <c r="G324" s="36" t="n">
        <f aca="false">IFERROR((Counts!R324+Counts!S324+2*Counts!T324+3*Counts!U324)/Counts!Q324,"")</f>
        <v>0.324675324675325</v>
      </c>
      <c r="H324" s="35" t="n">
        <f aca="false">IFERROR(Counts!U324,"")</f>
        <v>3</v>
      </c>
      <c r="I324" s="36" t="n">
        <f aca="false">IFERROR(Counts!Z324/Counts!AA324,"")</f>
        <v>0.251744186046512</v>
      </c>
      <c r="J324" s="36" t="n">
        <f aca="false">IFERROR(Counts!AB324/Counts!AA324,"")</f>
        <v>0.2935</v>
      </c>
      <c r="K324" s="37" t="n">
        <f aca="false">IFERROR((Counts!AB324-Counts!Z324)/Counts!AA324,"")</f>
        <v>0.0417558139534884</v>
      </c>
      <c r="L324" s="38" t="n">
        <f aca="false">IFERROR(Counts!Y324/Counts!P324,"")</f>
        <v>0.290697674418605</v>
      </c>
      <c r="M324" s="38" t="n">
        <f aca="false">IFERROR(Counts!V324/Counts!P324,"")</f>
        <v>0.0930232558139535</v>
      </c>
      <c r="N324" s="38" t="n">
        <f aca="false">IFERROR(Counts!AD324/Counts!AC324,"")</f>
        <v>0.0754716981132075</v>
      </c>
      <c r="O324" s="38" t="n">
        <f aca="false">IFERROR(Counts!AE324/Counts!AC324,"")</f>
        <v>0.39622641509434</v>
      </c>
      <c r="P324" s="39" t="n">
        <f aca="false">IFERROR(Counts!AG324/Counts!AF324,"")</f>
        <v>88.9641509433962</v>
      </c>
      <c r="Q324" s="38" t="n">
        <f aca="false">IFERROR(Counts!AH324/Counts!AC324,"")</f>
        <v>0.283018867924528</v>
      </c>
      <c r="R324" s="38" t="n">
        <f aca="false">IFERROR(Counts!N324/Counts!M324,"")</f>
        <v>0.3</v>
      </c>
      <c r="S324" s="38" t="n">
        <f aca="false">IFERROR(Counts!K324/Counts!J324,"")</f>
        <v>0.584905660377359</v>
      </c>
      <c r="T324" s="38" t="n">
        <f aca="false">IFERROR(Counts!I324/Counts!H324,"")</f>
        <v>0.299319727891156</v>
      </c>
      <c r="U324" s="38" t="n">
        <f aca="false">IFERROR(1-Counts!L324/Counts!K324,"")</f>
        <v>0.838709677419355</v>
      </c>
      <c r="V324" s="39" t="n">
        <f aca="false">IFERROR(Counts!AJ324/Counts!AI324,"")</f>
        <v>74.5173553719008</v>
      </c>
      <c r="W324" s="38" t="n">
        <f aca="false">IFERROR(Counts!AK324/Counts!AI324,"")</f>
        <v>0.479338842975207</v>
      </c>
      <c r="X324" s="40" t="n">
        <f aca="false">IFERROR(Counts!O324,"")</f>
        <v>-5.787</v>
      </c>
      <c r="Y324" s="36" t="n">
        <f aca="false">IFERROR(INDEX('Season Counts'!$Y$2:$Y$740,$AF324)/INDEX('Season Counts'!$X$2:$X$740,$AF324),"")</f>
        <v>0.336339207048458</v>
      </c>
      <c r="Z324" s="37" t="n">
        <f aca="false">IFERROR(J324-Y324,"")</f>
        <v>-0.0428392070484582</v>
      </c>
      <c r="AA324" s="38" t="n">
        <f aca="false">IFERROR(INDEX('Season Counts'!$K$2:$K$740,$AF324)/INDEX('Season Counts'!$J$2:$J$740,$AF324),"")</f>
        <v>0.312625250501002</v>
      </c>
      <c r="AB324" s="41" t="n">
        <f aca="false">IFERROR(R324-AA324,"")</f>
        <v>-0.012625250501002</v>
      </c>
      <c r="AC324" s="39" t="n">
        <f aca="false">IFERROR(INDEX('Season Counts'!$AG$2:$AG$740,$AF324)/INDEX('Season Counts'!$AF$2:$AF$740,$AF324),"")</f>
        <v>75.8665300546448</v>
      </c>
      <c r="AD324" s="40" t="n">
        <f aca="false">IFERROR(V324-AC324,"")</f>
        <v>-1.34917468274398</v>
      </c>
      <c r="AE324" s="4" t="str">
        <f aca="false">IF(D324&lt;Guide!$C$21,"Low PA",IF(TRIM(IF(ISNUMBER(AD324),IF(N(AD324)&lt;=-Guide!$C$24,"▼ Bat Speed  ",IF(N(AD324)&gt;=Guide!$C$24,"▲ Bat Speed  ","")),"")&amp;IF(N(Z324)&gt;=Guide!$C$22,"▲ Contact  ","")&amp;IF(N(Z324)&lt;=-Guide!$C$22,"▼ Contact  ","")&amp;IF(N(AB324)&gt;=Guide!$C$23,"▲ Chase  ","")&amp;IF(N(AB324)&lt;=-Guide!$C$23,"▼ Chase  ",""))="","Stable",TRIM(IF(ISNUMBER(AD324),IF(N(AD324)&lt;=-Guide!$C$24,"▼ Bat Speed  ",IF(N(AD324)&gt;=Guide!$C$24,"▲ Bat Speed  ","")),"")&amp;IF(N(Z324)&gt;=Guide!$C$22,"▲ Contact  ","")&amp;IF(N(Z324)&lt;=-Guide!$C$22,"▼ Contact  ","")&amp;IF(N(AB324)&gt;=Guide!$C$23,"▲ Chase  ","")&amp;IF(N(AB324)&lt;=-Guide!$C$23,"▼ Chase  ",""))))</f>
        <v>▼ Bat Speed ▼ Contact</v>
      </c>
      <c r="AF324" s="35" t="n">
        <f aca="false">MATCH(Counts!A324,'Season Counts'!$A$2:$A$740,0)</f>
        <v>84</v>
      </c>
    </row>
    <row r="325" customFormat="false" ht="15" hidden="false" customHeight="false" outlineLevel="0" collapsed="false">
      <c r="A325" s="34" t="str">
        <f aca="false">Counts!B325</f>
        <v>BAL</v>
      </c>
      <c r="B325" s="5" t="str">
        <f aca="false">Counts!C325</f>
        <v>Coby Mayo</v>
      </c>
      <c r="C325" s="34" t="str">
        <f aca="false">Counts!F325</f>
        <v>May</v>
      </c>
      <c r="D325" s="35" t="n">
        <f aca="false">IFERROR(Counts!P325,"")</f>
        <v>71</v>
      </c>
      <c r="E325" s="36" t="n">
        <f aca="false">IFERROR(Counts!R325/Counts!Q325,"")</f>
        <v>0.234375</v>
      </c>
      <c r="F325" s="36" t="n">
        <f aca="false">IFERROR((Counts!R325+Counts!V325+Counts!W325)/(Counts!Q325+Counts!V325+Counts!W325+Counts!X325),"")</f>
        <v>0.309859154929577</v>
      </c>
      <c r="G325" s="36" t="n">
        <f aca="false">IFERROR((Counts!R325+Counts!S325+2*Counts!T325+3*Counts!U325)/Counts!Q325,"")</f>
        <v>0.40625</v>
      </c>
      <c r="H325" s="35" t="n">
        <f aca="false">IFERROR(Counts!U325,"")</f>
        <v>3</v>
      </c>
      <c r="I325" s="36" t="n">
        <f aca="false">IFERROR(Counts!Z325/Counts!AA325,"")</f>
        <v>0.315492957746479</v>
      </c>
      <c r="J325" s="36" t="n">
        <f aca="false">IFERROR(Counts!AB325/Counts!AA325,"")</f>
        <v>0.326929577464789</v>
      </c>
      <c r="K325" s="37" t="n">
        <f aca="false">IFERROR((Counts!AB325-Counts!Z325)/Counts!AA325,"")</f>
        <v>0.0114366197183099</v>
      </c>
      <c r="L325" s="38" t="n">
        <f aca="false">IFERROR(Counts!Y325/Counts!P325,"")</f>
        <v>0.295774647887324</v>
      </c>
      <c r="M325" s="38" t="n">
        <f aca="false">IFERROR(Counts!V325/Counts!P325,"")</f>
        <v>0.0704225352112676</v>
      </c>
      <c r="N325" s="38" t="n">
        <f aca="false">IFERROR(Counts!AD325/Counts!AC325,"")</f>
        <v>0.116279069767442</v>
      </c>
      <c r="O325" s="38" t="n">
        <f aca="false">IFERROR(Counts!AE325/Counts!AC325,"")</f>
        <v>0.581395348837209</v>
      </c>
      <c r="P325" s="39" t="n">
        <f aca="false">IFERROR(Counts!AG325/Counts!AF325,"")</f>
        <v>95.6255813953488</v>
      </c>
      <c r="Q325" s="38" t="n">
        <f aca="false">IFERROR(Counts!AH325/Counts!AC325,"")</f>
        <v>0.302325581395349</v>
      </c>
      <c r="R325" s="38" t="n">
        <f aca="false">IFERROR(Counts!N325/Counts!M325,"")</f>
        <v>0.261437908496732</v>
      </c>
      <c r="S325" s="38" t="n">
        <f aca="false">IFERROR(Counts!K325/Counts!J325,"")</f>
        <v>0.633802816901409</v>
      </c>
      <c r="T325" s="38" t="n">
        <f aca="false">IFERROR(Counts!I325/Counts!H325,"")</f>
        <v>0.238461538461538</v>
      </c>
      <c r="U325" s="38" t="n">
        <f aca="false">IFERROR(1-Counts!L325/Counts!K325,"")</f>
        <v>0.888888888888889</v>
      </c>
      <c r="V325" s="39" t="n">
        <f aca="false">IFERROR(Counts!AJ325/Counts!AI325,"")</f>
        <v>76.721359223301</v>
      </c>
      <c r="W325" s="38" t="n">
        <f aca="false">IFERROR(Counts!AK325/Counts!AI325,"")</f>
        <v>0.679611650485437</v>
      </c>
      <c r="X325" s="40" t="n">
        <f aca="false">IFERROR(Counts!O325,"")</f>
        <v>0.7</v>
      </c>
      <c r="Y325" s="36" t="n">
        <f aca="false">IFERROR(INDEX('Season Counts'!$Y$2:$Y$740,$AF325)/INDEX('Season Counts'!$X$2:$X$740,$AF325),"")</f>
        <v>0.336339207048458</v>
      </c>
      <c r="Z325" s="37" t="n">
        <f aca="false">IFERROR(J325-Y325,"")</f>
        <v>-0.00940962958366942</v>
      </c>
      <c r="AA325" s="38" t="n">
        <f aca="false">IFERROR(INDEX('Season Counts'!$K$2:$K$740,$AF325)/INDEX('Season Counts'!$J$2:$J$740,$AF325),"")</f>
        <v>0.312625250501002</v>
      </c>
      <c r="AB325" s="41" t="n">
        <f aca="false">IFERROR(R325-AA325,"")</f>
        <v>-0.0511873420042699</v>
      </c>
      <c r="AC325" s="39" t="n">
        <f aca="false">IFERROR(INDEX('Season Counts'!$AG$2:$AG$740,$AF325)/INDEX('Season Counts'!$AF$2:$AF$740,$AF325),"")</f>
        <v>75.8665300546448</v>
      </c>
      <c r="AD325" s="40" t="n">
        <f aca="false">IFERROR(V325-AC325,"")</f>
        <v>0.854829168656167</v>
      </c>
      <c r="AE325" s="4" t="str">
        <f aca="false">IF(D325&lt;Guide!$C$21,"Low PA",IF(TRIM(IF(ISNUMBER(AD325),IF(N(AD325)&lt;=-Guide!$C$24,"▼ Bat Speed  ",IF(N(AD325)&gt;=Guide!$C$24,"▲ Bat Speed  ","")),"")&amp;IF(N(Z325)&gt;=Guide!$C$22,"▲ Contact  ","")&amp;IF(N(Z325)&lt;=-Guide!$C$22,"▼ Contact  ","")&amp;IF(N(AB325)&gt;=Guide!$C$23,"▲ Chase  ","")&amp;IF(N(AB325)&lt;=-Guide!$C$23,"▼ Chase  ",""))="","Stable",TRIM(IF(ISNUMBER(AD325),IF(N(AD325)&lt;=-Guide!$C$24,"▼ Bat Speed  ",IF(N(AD325)&gt;=Guide!$C$24,"▲ Bat Speed  ","")),"")&amp;IF(N(Z325)&gt;=Guide!$C$22,"▲ Contact  ","")&amp;IF(N(Z325)&lt;=-Guide!$C$22,"▼ Contact  ","")&amp;IF(N(AB325)&gt;=Guide!$C$23,"▲ Chase  ","")&amp;IF(N(AB325)&lt;=-Guide!$C$23,"▼ Chase  ",""))))</f>
        <v>▼ Chase</v>
      </c>
      <c r="AF325" s="35" t="n">
        <f aca="false">MATCH(Counts!A325,'Season Counts'!$A$2:$A$740,0)</f>
        <v>84</v>
      </c>
    </row>
    <row r="326" customFormat="false" ht="15" hidden="false" customHeight="false" outlineLevel="0" collapsed="false">
      <c r="A326" s="34" t="str">
        <f aca="false">Counts!B326</f>
        <v>BAL</v>
      </c>
      <c r="B326" s="5" t="str">
        <f aca="false">Counts!C326</f>
        <v>Coby Mayo</v>
      </c>
      <c r="C326" s="34" t="str">
        <f aca="false">Counts!F326</f>
        <v>Jun</v>
      </c>
      <c r="D326" s="35" t="n">
        <f aca="false">IFERROR(Counts!P326,"")</f>
        <v>74</v>
      </c>
      <c r="E326" s="36" t="n">
        <f aca="false">IFERROR(Counts!R326/Counts!Q326,"")</f>
        <v>0.173913043478261</v>
      </c>
      <c r="F326" s="36" t="n">
        <f aca="false">IFERROR((Counts!R326+Counts!V326+Counts!W326)/(Counts!Q326+Counts!V326+Counts!W326+Counts!X326),"")</f>
        <v>0.22972972972973</v>
      </c>
      <c r="G326" s="36" t="n">
        <f aca="false">IFERROR((Counts!R326+Counts!S326+2*Counts!T326+3*Counts!U326)/Counts!Q326,"")</f>
        <v>0.405797101449275</v>
      </c>
      <c r="H326" s="35" t="n">
        <f aca="false">IFERROR(Counts!U326,"")</f>
        <v>4</v>
      </c>
      <c r="I326" s="36" t="n">
        <f aca="false">IFERROR(Counts!Z326/Counts!AA326,"")</f>
        <v>0.271621621621622</v>
      </c>
      <c r="J326" s="36" t="n">
        <f aca="false">IFERROR(Counts!AB326/Counts!AA326,"")</f>
        <v>0.230175675675676</v>
      </c>
      <c r="K326" s="37" t="n">
        <f aca="false">IFERROR((Counts!AB326-Counts!Z326)/Counts!AA326,"")</f>
        <v>-0.041445945945946</v>
      </c>
      <c r="L326" s="38" t="n">
        <f aca="false">IFERROR(Counts!Y326/Counts!P326,"")</f>
        <v>0.418918918918919</v>
      </c>
      <c r="M326" s="38" t="n">
        <f aca="false">IFERROR(Counts!V326/Counts!P326,"")</f>
        <v>0.0675675675675676</v>
      </c>
      <c r="N326" s="38" t="n">
        <f aca="false">IFERROR(Counts!AD326/Counts!AC326,"")</f>
        <v>0.105263157894737</v>
      </c>
      <c r="O326" s="38" t="n">
        <f aca="false">IFERROR(Counts!AE326/Counts!AC326,"")</f>
        <v>0.526315789473684</v>
      </c>
      <c r="P326" s="39" t="n">
        <f aca="false">IFERROR(Counts!AG326/Counts!AF326,"")</f>
        <v>91.8026315789474</v>
      </c>
      <c r="Q326" s="38" t="n">
        <f aca="false">IFERROR(Counts!AH326/Counts!AC326,"")</f>
        <v>0.263157894736842</v>
      </c>
      <c r="R326" s="38" t="n">
        <f aca="false">IFERROR(Counts!N326/Counts!M326,"")</f>
        <v>0.354037267080745</v>
      </c>
      <c r="S326" s="38" t="n">
        <f aca="false">IFERROR(Counts!K326/Counts!J326,"")</f>
        <v>0.659863945578231</v>
      </c>
      <c r="T326" s="38" t="n">
        <f aca="false">IFERROR(Counts!I326/Counts!H326,"")</f>
        <v>0.357142857142857</v>
      </c>
      <c r="U326" s="38" t="n">
        <f aca="false">IFERROR(1-Counts!L326/Counts!K326,"")</f>
        <v>0.814432989690722</v>
      </c>
      <c r="V326" s="39" t="n">
        <f aca="false">IFERROR(Counts!AJ326/Counts!AI326,"")</f>
        <v>76.1859375</v>
      </c>
      <c r="W326" s="38" t="n">
        <f aca="false">IFERROR(Counts!AK326/Counts!AI326,"")</f>
        <v>0.625</v>
      </c>
      <c r="X326" s="40" t="n">
        <f aca="false">IFERROR(Counts!O326,"")</f>
        <v>-2.039</v>
      </c>
      <c r="Y326" s="36" t="n">
        <f aca="false">IFERROR(INDEX('Season Counts'!$Y$2:$Y$740,$AF326)/INDEX('Season Counts'!$X$2:$X$740,$AF326),"")</f>
        <v>0.336339207048458</v>
      </c>
      <c r="Z326" s="37" t="n">
        <f aca="false">IFERROR(J326-Y326,"")</f>
        <v>-0.106163531372782</v>
      </c>
      <c r="AA326" s="38" t="n">
        <f aca="false">IFERROR(INDEX('Season Counts'!$K$2:$K$740,$AF326)/INDEX('Season Counts'!$J$2:$J$740,$AF326),"")</f>
        <v>0.312625250501002</v>
      </c>
      <c r="AB326" s="41" t="n">
        <f aca="false">IFERROR(R326-AA326,"")</f>
        <v>0.0414120165797434</v>
      </c>
      <c r="AC326" s="39" t="n">
        <f aca="false">IFERROR(INDEX('Season Counts'!$AG$2:$AG$740,$AF326)/INDEX('Season Counts'!$AF$2:$AF$740,$AF326),"")</f>
        <v>75.8665300546448</v>
      </c>
      <c r="AD326" s="40" t="n">
        <f aca="false">IFERROR(V326-AC326,"")</f>
        <v>0.319407445355182</v>
      </c>
      <c r="AE326" s="4" t="str">
        <f aca="false">IF(D326&lt;Guide!$C$21,"Low PA",IF(TRIM(IF(ISNUMBER(AD326),IF(N(AD326)&lt;=-Guide!$C$24,"▼ Bat Speed  ",IF(N(AD326)&gt;=Guide!$C$24,"▲ Bat Speed  ","")),"")&amp;IF(N(Z326)&gt;=Guide!$C$22,"▲ Contact  ","")&amp;IF(N(Z326)&lt;=-Guide!$C$22,"▼ Contact  ","")&amp;IF(N(AB326)&gt;=Guide!$C$23,"▲ Chase  ","")&amp;IF(N(AB326)&lt;=-Guide!$C$23,"▼ Chase  ",""))="","Stable",TRIM(IF(ISNUMBER(AD326),IF(N(AD326)&lt;=-Guide!$C$24,"▼ Bat Speed  ",IF(N(AD326)&gt;=Guide!$C$24,"▲ Bat Speed  ","")),"")&amp;IF(N(Z326)&gt;=Guide!$C$22,"▲ Contact  ","")&amp;IF(N(Z326)&lt;=-Guide!$C$22,"▼ Contact  ","")&amp;IF(N(AB326)&gt;=Guide!$C$23,"▲ Chase  ","")&amp;IF(N(AB326)&lt;=-Guide!$C$23,"▼ Chase  ",""))))</f>
        <v>▼ Contact ▲ Chase</v>
      </c>
      <c r="AF326" s="35" t="n">
        <f aca="false">MATCH(Counts!A326,'Season Counts'!$A$2:$A$740,0)</f>
        <v>84</v>
      </c>
    </row>
    <row r="327" customFormat="false" ht="15" hidden="false" customHeight="false" outlineLevel="0" collapsed="false">
      <c r="A327" s="34" t="str">
        <f aca="false">Counts!B327</f>
        <v>BAL</v>
      </c>
      <c r="B327" s="5" t="str">
        <f aca="false">Counts!C327</f>
        <v>Coby Mayo</v>
      </c>
      <c r="C327" s="34" t="str">
        <f aca="false">Counts!F327</f>
        <v>Jul</v>
      </c>
      <c r="D327" s="35" t="n">
        <f aca="false">IFERROR(Counts!P327,"")</f>
        <v>47</v>
      </c>
      <c r="E327" s="36" t="n">
        <f aca="false">IFERROR(Counts!R327/Counts!Q327,"")</f>
        <v>0.255813953488372</v>
      </c>
      <c r="F327" s="36" t="n">
        <f aca="false">IFERROR((Counts!R327+Counts!V327+Counts!W327)/(Counts!Q327+Counts!V327+Counts!W327+Counts!X327),"")</f>
        <v>0.319148936170213</v>
      </c>
      <c r="G327" s="36" t="n">
        <f aca="false">IFERROR((Counts!R327+Counts!S327+2*Counts!T327+3*Counts!U327)/Counts!Q327,"")</f>
        <v>0.604651162790698</v>
      </c>
      <c r="H327" s="35" t="n">
        <f aca="false">IFERROR(Counts!U327,"")</f>
        <v>4</v>
      </c>
      <c r="I327" s="36" t="n">
        <f aca="false">IFERROR(Counts!Z327/Counts!AA327,"")</f>
        <v>0.386170212765957</v>
      </c>
      <c r="J327" s="36" t="n">
        <f aca="false">IFERROR(Counts!AB327/Counts!AA327,"")</f>
        <v>0.402489361702128</v>
      </c>
      <c r="K327" s="37" t="n">
        <f aca="false">IFERROR((Counts!AB327-Counts!Z327)/Counts!AA327,"")</f>
        <v>0.0163191489361703</v>
      </c>
      <c r="L327" s="38" t="n">
        <f aca="false">IFERROR(Counts!Y327/Counts!P327,"")</f>
        <v>0.340425531914894</v>
      </c>
      <c r="M327" s="38" t="n">
        <f aca="false">IFERROR(Counts!V327/Counts!P327,"")</f>
        <v>0.0638297872340426</v>
      </c>
      <c r="N327" s="38" t="n">
        <f aca="false">IFERROR(Counts!AD327/Counts!AC327,"")</f>
        <v>0.222222222222222</v>
      </c>
      <c r="O327" s="38" t="n">
        <f aca="false">IFERROR(Counts!AE327/Counts!AC327,"")</f>
        <v>0.555555555555556</v>
      </c>
      <c r="P327" s="39" t="n">
        <f aca="false">IFERROR(Counts!AG327/Counts!AF327,"")</f>
        <v>96.5333333333333</v>
      </c>
      <c r="Q327" s="38" t="n">
        <f aca="false">IFERROR(Counts!AH327/Counts!AC327,"")</f>
        <v>0.481481481481481</v>
      </c>
      <c r="R327" s="38" t="n">
        <f aca="false">IFERROR(Counts!N327/Counts!M327,"")</f>
        <v>0.357894736842105</v>
      </c>
      <c r="S327" s="38" t="n">
        <f aca="false">IFERROR(Counts!K327/Counts!J327,"")</f>
        <v>0.674418604651163</v>
      </c>
      <c r="T327" s="38" t="n">
        <f aca="false">IFERROR(Counts!I327/Counts!H327,"")</f>
        <v>0.315217391304348</v>
      </c>
      <c r="U327" s="38" t="n">
        <f aca="false">IFERROR(1-Counts!L327/Counts!K327,"")</f>
        <v>0.775862068965517</v>
      </c>
      <c r="V327" s="39" t="n">
        <f aca="false">IFERROR(Counts!AJ327/Counts!AI327,"")</f>
        <v>75.9575</v>
      </c>
      <c r="W327" s="38" t="n">
        <f aca="false">IFERROR(Counts!AK327/Counts!AI327,"")</f>
        <v>0.575</v>
      </c>
      <c r="X327" s="40" t="n">
        <f aca="false">IFERROR(Counts!O327,"")</f>
        <v>2.974</v>
      </c>
      <c r="Y327" s="36" t="n">
        <f aca="false">IFERROR(INDEX('Season Counts'!$Y$2:$Y$740,$AF327)/INDEX('Season Counts'!$X$2:$X$740,$AF327),"")</f>
        <v>0.336339207048458</v>
      </c>
      <c r="Z327" s="37" t="n">
        <f aca="false">IFERROR(J327-Y327,"")</f>
        <v>0.0661501546536695</v>
      </c>
      <c r="AA327" s="38" t="n">
        <f aca="false">IFERROR(INDEX('Season Counts'!$K$2:$K$740,$AF327)/INDEX('Season Counts'!$J$2:$J$740,$AF327),"")</f>
        <v>0.312625250501002</v>
      </c>
      <c r="AB327" s="41" t="n">
        <f aca="false">IFERROR(R327-AA327,"")</f>
        <v>0.0452694863411033</v>
      </c>
      <c r="AC327" s="39" t="n">
        <f aca="false">IFERROR(INDEX('Season Counts'!$AG$2:$AG$740,$AF327)/INDEX('Season Counts'!$AF$2:$AF$740,$AF327),"")</f>
        <v>75.8665300546448</v>
      </c>
      <c r="AD327" s="40" t="n">
        <f aca="false">IFERROR(V327-AC327,"")</f>
        <v>0.090969945355198</v>
      </c>
      <c r="AE327" s="4" t="str">
        <f aca="false">IF(D327&lt;Guide!$C$21,"Low PA",IF(TRIM(IF(ISNUMBER(AD327),IF(N(AD327)&lt;=-Guide!$C$24,"▼ Bat Speed  ",IF(N(AD327)&gt;=Guide!$C$24,"▲ Bat Speed  ","")),"")&amp;IF(N(Z327)&gt;=Guide!$C$22,"▲ Contact  ","")&amp;IF(N(Z327)&lt;=-Guide!$C$22,"▼ Contact  ","")&amp;IF(N(AB327)&gt;=Guide!$C$23,"▲ Chase  ","")&amp;IF(N(AB327)&lt;=-Guide!$C$23,"▼ Chase  ",""))="","Stable",TRIM(IF(ISNUMBER(AD327),IF(N(AD327)&lt;=-Guide!$C$24,"▼ Bat Speed  ",IF(N(AD327)&gt;=Guide!$C$24,"▲ Bat Speed  ","")),"")&amp;IF(N(Z327)&gt;=Guide!$C$22,"▲ Contact  ","")&amp;IF(N(Z327)&lt;=-Guide!$C$22,"▼ Contact  ","")&amp;IF(N(AB327)&gt;=Guide!$C$23,"▲ Chase  ","")&amp;IF(N(AB327)&lt;=-Guide!$C$23,"▼ Chase  ",""))))</f>
        <v>▲ Contact ▲ Chase</v>
      </c>
      <c r="AF327" s="35" t="n">
        <f aca="false">MATCH(Counts!A327,'Season Counts'!$A$2:$A$740,0)</f>
        <v>84</v>
      </c>
    </row>
    <row r="328" customFormat="false" ht="15" hidden="false" customHeight="false" outlineLevel="0" collapsed="false">
      <c r="A328" s="34" t="str">
        <f aca="false">Counts!B328</f>
        <v>BAL</v>
      </c>
      <c r="B328" s="5" t="str">
        <f aca="false">Counts!C328</f>
        <v>Coby Mayo</v>
      </c>
      <c r="C328" s="34" t="str">
        <f aca="false">Counts!F328</f>
        <v>Aug</v>
      </c>
      <c r="D328" s="35" t="n">
        <f aca="false">IFERROR(Counts!P328,"")</f>
        <v>88</v>
      </c>
      <c r="E328" s="36" t="n">
        <f aca="false">IFERROR(Counts!R328/Counts!Q328,"")</f>
        <v>0.271604938271605</v>
      </c>
      <c r="F328" s="36" t="n">
        <f aca="false">IFERROR((Counts!R328+Counts!V328+Counts!W328)/(Counts!Q328+Counts!V328+Counts!W328+Counts!X328),"")</f>
        <v>0.329545454545455</v>
      </c>
      <c r="G328" s="36" t="n">
        <f aca="false">IFERROR((Counts!R328+Counts!S328+2*Counts!T328+3*Counts!U328)/Counts!Q328,"")</f>
        <v>0.54320987654321</v>
      </c>
      <c r="H328" s="35" t="n">
        <f aca="false">IFERROR(Counts!U328,"")</f>
        <v>5</v>
      </c>
      <c r="I328" s="36" t="n">
        <f aca="false">IFERROR(Counts!Z328/Counts!AA328,"")</f>
        <v>0.371022727272727</v>
      </c>
      <c r="J328" s="36" t="n">
        <f aca="false">IFERROR(Counts!AB328/Counts!AA328,"")</f>
        <v>0.367693181818182</v>
      </c>
      <c r="K328" s="37" t="n">
        <f aca="false">IFERROR((Counts!AB328-Counts!Z328)/Counts!AA328,"")</f>
        <v>-0.00332954545454545</v>
      </c>
      <c r="L328" s="38" t="n">
        <f aca="false">IFERROR(Counts!Y328/Counts!P328,"")</f>
        <v>0.284090909090909</v>
      </c>
      <c r="M328" s="38" t="n">
        <f aca="false">IFERROR(Counts!V328/Counts!P328,"")</f>
        <v>0.0568181818181818</v>
      </c>
      <c r="N328" s="38" t="n">
        <f aca="false">IFERROR(Counts!AD328/Counts!AC328,"")</f>
        <v>0.160714285714286</v>
      </c>
      <c r="O328" s="38" t="n">
        <f aca="false">IFERROR(Counts!AE328/Counts!AC328,"")</f>
        <v>0.446428571428571</v>
      </c>
      <c r="P328" s="39" t="n">
        <f aca="false">IFERROR(Counts!AG328/Counts!AF328,"")</f>
        <v>88.8625</v>
      </c>
      <c r="Q328" s="38" t="n">
        <f aca="false">IFERROR(Counts!AH328/Counts!AC328,"")</f>
        <v>0.464285714285714</v>
      </c>
      <c r="R328" s="38" t="n">
        <f aca="false">IFERROR(Counts!N328/Counts!M328,"")</f>
        <v>0.351219512195122</v>
      </c>
      <c r="S328" s="38" t="n">
        <f aca="false">IFERROR(Counts!K328/Counts!J328,"")</f>
        <v>0.626506024096386</v>
      </c>
      <c r="T328" s="38" t="n">
        <f aca="false">IFERROR(Counts!I328/Counts!H328,"")</f>
        <v>0.267045454545455</v>
      </c>
      <c r="U328" s="38" t="n">
        <f aca="false">IFERROR(1-Counts!L328/Counts!K328,"")</f>
        <v>0.826923076923077</v>
      </c>
      <c r="V328" s="39" t="n">
        <f aca="false">IFERROR(Counts!AJ328/Counts!AI328,"")</f>
        <v>76.0375838926175</v>
      </c>
      <c r="W328" s="38" t="n">
        <f aca="false">IFERROR(Counts!AK328/Counts!AI328,"")</f>
        <v>0.610738255033557</v>
      </c>
      <c r="X328" s="40" t="n">
        <f aca="false">IFERROR(Counts!O328,"")</f>
        <v>3.549</v>
      </c>
      <c r="Y328" s="36" t="n">
        <f aca="false">IFERROR(INDEX('Season Counts'!$Y$2:$Y$740,$AF328)/INDEX('Season Counts'!$X$2:$X$740,$AF328),"")</f>
        <v>0.336339207048458</v>
      </c>
      <c r="Z328" s="37" t="n">
        <f aca="false">IFERROR(J328-Y328,"")</f>
        <v>0.0313539747697237</v>
      </c>
      <c r="AA328" s="38" t="n">
        <f aca="false">IFERROR(INDEX('Season Counts'!$K$2:$K$740,$AF328)/INDEX('Season Counts'!$J$2:$J$740,$AF328),"")</f>
        <v>0.312625250501002</v>
      </c>
      <c r="AB328" s="41" t="n">
        <f aca="false">IFERROR(R328-AA328,"")</f>
        <v>0.03859426169412</v>
      </c>
      <c r="AC328" s="39" t="n">
        <f aca="false">IFERROR(INDEX('Season Counts'!$AG$2:$AG$740,$AF328)/INDEX('Season Counts'!$AF$2:$AF$740,$AF328),"")</f>
        <v>75.8665300546448</v>
      </c>
      <c r="AD328" s="40" t="n">
        <f aca="false">IFERROR(V328-AC328,"")</f>
        <v>0.171053837972636</v>
      </c>
      <c r="AE328" s="4" t="str">
        <f aca="false">IF(D328&lt;Guide!$C$21,"Low PA",IF(TRIM(IF(ISNUMBER(AD328),IF(N(AD328)&lt;=-Guide!$C$24,"▼ Bat Speed  ",IF(N(AD328)&gt;=Guide!$C$24,"▲ Bat Speed  ","")),"")&amp;IF(N(Z328)&gt;=Guide!$C$22,"▲ Contact  ","")&amp;IF(N(Z328)&lt;=-Guide!$C$22,"▼ Contact  ","")&amp;IF(N(AB328)&gt;=Guide!$C$23,"▲ Chase  ","")&amp;IF(N(AB328)&lt;=-Guide!$C$23,"▼ Chase  ",""))="","Stable",TRIM(IF(ISNUMBER(AD328),IF(N(AD328)&lt;=-Guide!$C$24,"▼ Bat Speed  ",IF(N(AD328)&gt;=Guide!$C$24,"▲ Bat Speed  ","")),"")&amp;IF(N(Z328)&gt;=Guide!$C$22,"▲ Contact  ","")&amp;IF(N(Z328)&lt;=-Guide!$C$22,"▼ Contact  ","")&amp;IF(N(AB328)&gt;=Guide!$C$23,"▲ Chase  ","")&amp;IF(N(AB328)&lt;=-Guide!$C$23,"▼ Chase  ",""))))</f>
        <v>Stable</v>
      </c>
      <c r="AF328" s="35" t="n">
        <f aca="false">MATCH(Counts!A328,'Season Counts'!$A$2:$A$740,0)</f>
        <v>84</v>
      </c>
    </row>
    <row r="329" customFormat="false" ht="15" hidden="false" customHeight="false" outlineLevel="0" collapsed="false">
      <c r="A329" s="34" t="str">
        <f aca="false">Counts!B329</f>
        <v>BAL</v>
      </c>
      <c r="B329" s="5" t="str">
        <f aca="false">Counts!C329</f>
        <v>Coby Mayo</v>
      </c>
      <c r="C329" s="34" t="str">
        <f aca="false">Counts!F329</f>
        <v>Sep</v>
      </c>
      <c r="D329" s="35" t="n">
        <f aca="false">IFERROR(Counts!P329,"")</f>
        <v>88</v>
      </c>
      <c r="E329" s="36" t="n">
        <f aca="false">IFERROR(Counts!R329/Counts!Q329,"")</f>
        <v>0.269230769230769</v>
      </c>
      <c r="F329" s="36" t="n">
        <f aca="false">IFERROR((Counts!R329+Counts!V329+Counts!W329)/(Counts!Q329+Counts!V329+Counts!W329+Counts!X329),"")</f>
        <v>0.352272727272727</v>
      </c>
      <c r="G329" s="36" t="n">
        <f aca="false">IFERROR((Counts!R329+Counts!S329+2*Counts!T329+3*Counts!U329)/Counts!Q329,"")</f>
        <v>0.525641025641026</v>
      </c>
      <c r="H329" s="35" t="n">
        <f aca="false">IFERROR(Counts!U329,"")</f>
        <v>5</v>
      </c>
      <c r="I329" s="36" t="n">
        <f aca="false">IFERROR(Counts!Z329/Counts!AA329,"")</f>
        <v>0.376704545454545</v>
      </c>
      <c r="J329" s="36" t="n">
        <f aca="false">IFERROR(Counts!AB329/Counts!AA329,"")</f>
        <v>0.408386363636364</v>
      </c>
      <c r="K329" s="37" t="n">
        <f aca="false">IFERROR((Counts!AB329-Counts!Z329)/Counts!AA329,"")</f>
        <v>0.0316818181818182</v>
      </c>
      <c r="L329" s="38" t="n">
        <f aca="false">IFERROR(Counts!Y329/Counts!P329,"")</f>
        <v>0.227272727272727</v>
      </c>
      <c r="M329" s="38" t="n">
        <f aca="false">IFERROR(Counts!V329/Counts!P329,"")</f>
        <v>0.113636363636364</v>
      </c>
      <c r="N329" s="38" t="n">
        <f aca="false">IFERROR(Counts!AD329/Counts!AC329,"")</f>
        <v>0.155172413793103</v>
      </c>
      <c r="O329" s="38" t="n">
        <f aca="false">IFERROR(Counts!AE329/Counts!AC329,"")</f>
        <v>0.413793103448276</v>
      </c>
      <c r="P329" s="39" t="n">
        <f aca="false">IFERROR(Counts!AG329/Counts!AF329,"")</f>
        <v>89.7362068965517</v>
      </c>
      <c r="Q329" s="38" t="n">
        <f aca="false">IFERROR(Counts!AH329/Counts!AC329,"")</f>
        <v>0.379310344827586</v>
      </c>
      <c r="R329" s="38" t="n">
        <f aca="false">IFERROR(Counts!N329/Counts!M329,"")</f>
        <v>0.269607843137255</v>
      </c>
      <c r="S329" s="38" t="n">
        <f aca="false">IFERROR(Counts!K329/Counts!J329,"")</f>
        <v>0.648351648351648</v>
      </c>
      <c r="T329" s="38" t="n">
        <f aca="false">IFERROR(Counts!I329/Counts!H329,"")</f>
        <v>0.213872832369942</v>
      </c>
      <c r="U329" s="38" t="n">
        <f aca="false">IFERROR(1-Counts!L329/Counts!K329,"")</f>
        <v>0.898305084745763</v>
      </c>
      <c r="V329" s="39" t="n">
        <f aca="false">IFERROR(Counts!AJ329/Counts!AI329,"")</f>
        <v>75.876821192053</v>
      </c>
      <c r="W329" s="38" t="n">
        <f aca="false">IFERROR(Counts!AK329/Counts!AI329,"")</f>
        <v>0.615894039735099</v>
      </c>
      <c r="X329" s="40" t="n">
        <f aca="false">IFERROR(Counts!O329,"")</f>
        <v>6.026</v>
      </c>
      <c r="Y329" s="36" t="n">
        <f aca="false">IFERROR(INDEX('Season Counts'!$Y$2:$Y$740,$AF329)/INDEX('Season Counts'!$X$2:$X$740,$AF329),"")</f>
        <v>0.336339207048458</v>
      </c>
      <c r="Z329" s="37" t="n">
        <f aca="false">IFERROR(J329-Y329,"")</f>
        <v>0.0720471565879055</v>
      </c>
      <c r="AA329" s="38" t="n">
        <f aca="false">IFERROR(INDEX('Season Counts'!$K$2:$K$740,$AF329)/INDEX('Season Counts'!$J$2:$J$740,$AF329),"")</f>
        <v>0.312625250501002</v>
      </c>
      <c r="AB329" s="41" t="n">
        <f aca="false">IFERROR(R329-AA329,"")</f>
        <v>-0.0430174073637471</v>
      </c>
      <c r="AC329" s="39" t="n">
        <f aca="false">IFERROR(INDEX('Season Counts'!$AG$2:$AG$740,$AF329)/INDEX('Season Counts'!$AF$2:$AF$740,$AF329),"")</f>
        <v>75.8665300546448</v>
      </c>
      <c r="AD329" s="40" t="n">
        <f aca="false">IFERROR(V329-AC329,"")</f>
        <v>0.01029113740816</v>
      </c>
      <c r="AE329" s="4" t="str">
        <f aca="false">IF(D329&lt;Guide!$C$21,"Low PA",IF(TRIM(IF(ISNUMBER(AD329),IF(N(AD329)&lt;=-Guide!$C$24,"▼ Bat Speed  ",IF(N(AD329)&gt;=Guide!$C$24,"▲ Bat Speed  ","")),"")&amp;IF(N(Z329)&gt;=Guide!$C$22,"▲ Contact  ","")&amp;IF(N(Z329)&lt;=-Guide!$C$22,"▼ Contact  ","")&amp;IF(N(AB329)&gt;=Guide!$C$23,"▲ Chase  ","")&amp;IF(N(AB329)&lt;=-Guide!$C$23,"▼ Chase  ",""))="","Stable",TRIM(IF(ISNUMBER(AD329),IF(N(AD329)&lt;=-Guide!$C$24,"▼ Bat Speed  ",IF(N(AD329)&gt;=Guide!$C$24,"▲ Bat Speed  ","")),"")&amp;IF(N(Z329)&gt;=Guide!$C$22,"▲ Contact  ","")&amp;IF(N(Z329)&lt;=-Guide!$C$22,"▼ Contact  ","")&amp;IF(N(AB329)&gt;=Guide!$C$23,"▲ Chase  ","")&amp;IF(N(AB329)&lt;=-Guide!$C$23,"▼ Chase  ",""))))</f>
        <v>▲ Contact ▼ Chase</v>
      </c>
      <c r="AF329" s="35" t="n">
        <f aca="false">MATCH(Counts!A329,'Season Counts'!$A$2:$A$740,0)</f>
        <v>84</v>
      </c>
    </row>
    <row r="330" customFormat="false" ht="15" hidden="false" customHeight="false" outlineLevel="0" collapsed="false">
      <c r="A330" s="34" t="str">
        <f aca="false">Counts!B330</f>
        <v>BAL</v>
      </c>
      <c r="B330" s="5" t="str">
        <f aca="false">Counts!C330</f>
        <v>Samuel Basallo</v>
      </c>
      <c r="C330" s="34" t="str">
        <f aca="false">Counts!F330</f>
        <v>Mar-Apr</v>
      </c>
      <c r="D330" s="35" t="n">
        <f aca="false">IFERROR(Counts!P330,"")</f>
        <v>92</v>
      </c>
      <c r="E330" s="36" t="n">
        <f aca="false">IFERROR(Counts!R330/Counts!Q330,"")</f>
        <v>0.231707317073171</v>
      </c>
      <c r="F330" s="36" t="n">
        <f aca="false">IFERROR((Counts!R330+Counts!V330+Counts!W330)/(Counts!Q330+Counts!V330+Counts!W330+Counts!X330),"")</f>
        <v>0.315217391304348</v>
      </c>
      <c r="G330" s="36" t="n">
        <f aca="false">IFERROR((Counts!R330+Counts!S330+2*Counts!T330+3*Counts!U330)/Counts!Q330,"")</f>
        <v>0.439024390243902</v>
      </c>
      <c r="H330" s="35" t="n">
        <f aca="false">IFERROR(Counts!U330,"")</f>
        <v>5</v>
      </c>
      <c r="I330" s="36" t="n">
        <f aca="false">IFERROR(Counts!Z330/Counts!AA330,"")</f>
        <v>0.328888888888889</v>
      </c>
      <c r="J330" s="36" t="n">
        <f aca="false">IFERROR(Counts!AB330/Counts!AA330,"")</f>
        <v>0.334955555555556</v>
      </c>
      <c r="K330" s="37" t="n">
        <f aca="false">IFERROR((Counts!AB330-Counts!Z330)/Counts!AA330,"")</f>
        <v>0.00606666666666666</v>
      </c>
      <c r="L330" s="38" t="n">
        <f aca="false">IFERROR(Counts!Y330/Counts!P330,"")</f>
        <v>0.260869565217391</v>
      </c>
      <c r="M330" s="38" t="n">
        <f aca="false">IFERROR(Counts!V330/Counts!P330,"")</f>
        <v>0.108695652173913</v>
      </c>
      <c r="N330" s="38" t="n">
        <f aca="false">IFERROR(Counts!AD330/Counts!AC330,"")</f>
        <v>0.103448275862069</v>
      </c>
      <c r="O330" s="38" t="n">
        <f aca="false">IFERROR(Counts!AE330/Counts!AC330,"")</f>
        <v>0.46551724137931</v>
      </c>
      <c r="P330" s="39" t="n">
        <f aca="false">IFERROR(Counts!AG330/Counts!AF330,"")</f>
        <v>92.4614035087719</v>
      </c>
      <c r="Q330" s="38" t="n">
        <f aca="false">IFERROR(Counts!AH330/Counts!AC330,"")</f>
        <v>0.310344827586207</v>
      </c>
      <c r="R330" s="38" t="n">
        <f aca="false">IFERROR(Counts!N330/Counts!M330,"")</f>
        <v>0.355932203389831</v>
      </c>
      <c r="S330" s="38" t="n">
        <f aca="false">IFERROR(Counts!K330/Counts!J330,"")</f>
        <v>0.703448275862069</v>
      </c>
      <c r="T330" s="38" t="n">
        <f aca="false">IFERROR(Counts!I330/Counts!H330,"")</f>
        <v>0.327272727272727</v>
      </c>
      <c r="U330" s="38" t="n">
        <f aca="false">IFERROR(1-Counts!L330/Counts!K330,"")</f>
        <v>0.803921568627451</v>
      </c>
      <c r="V330" s="39" t="n">
        <f aca="false">IFERROR(Counts!AJ330/Counts!AI330,"")</f>
        <v>75.0493421052632</v>
      </c>
      <c r="W330" s="38" t="n">
        <f aca="false">IFERROR(Counts!AK330/Counts!AI330,"")</f>
        <v>0.519736842105263</v>
      </c>
      <c r="X330" s="40" t="n">
        <f aca="false">IFERROR(Counts!O330,"")</f>
        <v>0.119</v>
      </c>
      <c r="Y330" s="36" t="n">
        <f aca="false">IFERROR(INDEX('Season Counts'!$Y$2:$Y$740,$AF330)/INDEX('Season Counts'!$X$2:$X$740,$AF330),"")</f>
        <v>0.318296202531646</v>
      </c>
      <c r="Z330" s="37" t="n">
        <f aca="false">IFERROR(J330-Y330,"")</f>
        <v>0.01665935302391</v>
      </c>
      <c r="AA330" s="38" t="n">
        <f aca="false">IFERROR(INDEX('Season Counts'!$K$2:$K$740,$AF330)/INDEX('Season Counts'!$J$2:$J$740,$AF330),"")</f>
        <v>0.398541919805589</v>
      </c>
      <c r="AB330" s="41" t="n">
        <f aca="false">IFERROR(R330-AA330,"")</f>
        <v>-0.0426097164157588</v>
      </c>
      <c r="AC330" s="39" t="n">
        <f aca="false">IFERROR(INDEX('Season Counts'!$AG$2:$AG$740,$AF330)/INDEX('Season Counts'!$AF$2:$AF$740,$AF330),"")</f>
        <v>74.3433382137628</v>
      </c>
      <c r="AD330" s="40" t="n">
        <f aca="false">IFERROR(V330-AC330,"")</f>
        <v>0.706003891500359</v>
      </c>
      <c r="AE330" s="4" t="str">
        <f aca="false">IF(D330&lt;Guide!$C$21,"Low PA",IF(TRIM(IF(ISNUMBER(AD330),IF(N(AD330)&lt;=-Guide!$C$24,"▼ Bat Speed  ",IF(N(AD330)&gt;=Guide!$C$24,"▲ Bat Speed  ","")),"")&amp;IF(N(Z330)&gt;=Guide!$C$22,"▲ Contact  ","")&amp;IF(N(Z330)&lt;=-Guide!$C$22,"▼ Contact  ","")&amp;IF(N(AB330)&gt;=Guide!$C$23,"▲ Chase  ","")&amp;IF(N(AB330)&lt;=-Guide!$C$23,"▼ Chase  ",""))="","Stable",TRIM(IF(ISNUMBER(AD330),IF(N(AD330)&lt;=-Guide!$C$24,"▼ Bat Speed  ",IF(N(AD330)&gt;=Guide!$C$24,"▲ Bat Speed  ","")),"")&amp;IF(N(Z330)&gt;=Guide!$C$22,"▲ Contact  ","")&amp;IF(N(Z330)&lt;=-Guide!$C$22,"▼ Contact  ","")&amp;IF(N(AB330)&gt;=Guide!$C$23,"▲ Chase  ","")&amp;IF(N(AB330)&lt;=-Guide!$C$23,"▼ Chase  ",""))))</f>
        <v>▼ Chase</v>
      </c>
      <c r="AF330" s="35" t="n">
        <f aca="false">MATCH(Counts!A330,'Season Counts'!$A$2:$A$740,0)</f>
        <v>85</v>
      </c>
    </row>
    <row r="331" customFormat="false" ht="15" hidden="false" customHeight="false" outlineLevel="0" collapsed="false">
      <c r="A331" s="34" t="str">
        <f aca="false">Counts!B331</f>
        <v>BAL</v>
      </c>
      <c r="B331" s="5" t="str">
        <f aca="false">Counts!C331</f>
        <v>Samuel Basallo</v>
      </c>
      <c r="C331" s="34" t="str">
        <f aca="false">Counts!F331</f>
        <v>May</v>
      </c>
      <c r="D331" s="35" t="n">
        <f aca="false">IFERROR(Counts!P331,"")</f>
        <v>85</v>
      </c>
      <c r="E331" s="36" t="n">
        <f aca="false">IFERROR(Counts!R331/Counts!Q331,"")</f>
        <v>0.337662337662338</v>
      </c>
      <c r="F331" s="36" t="n">
        <f aca="false">IFERROR((Counts!R331+Counts!V331+Counts!W331)/(Counts!Q331+Counts!V331+Counts!W331+Counts!X331),"")</f>
        <v>0.376470588235294</v>
      </c>
      <c r="G331" s="36" t="n">
        <f aca="false">IFERROR((Counts!R331+Counts!S331+2*Counts!T331+3*Counts!U331)/Counts!Q331,"")</f>
        <v>0.597402597402597</v>
      </c>
      <c r="H331" s="35" t="n">
        <f aca="false">IFERROR(Counts!U331,"")</f>
        <v>4</v>
      </c>
      <c r="I331" s="36" t="n">
        <f aca="false">IFERROR(Counts!Z331/Counts!AA331,"")</f>
        <v>0.409411764705882</v>
      </c>
      <c r="J331" s="36" t="n">
        <f aca="false">IFERROR(Counts!AB331/Counts!AA331,"")</f>
        <v>0.377552941176471</v>
      </c>
      <c r="K331" s="37" t="n">
        <f aca="false">IFERROR((Counts!AB331-Counts!Z331)/Counts!AA331,"")</f>
        <v>-0.0318588235294117</v>
      </c>
      <c r="L331" s="38" t="n">
        <f aca="false">IFERROR(Counts!Y331/Counts!P331,"")</f>
        <v>0.247058823529412</v>
      </c>
      <c r="M331" s="38" t="n">
        <f aca="false">IFERROR(Counts!V331/Counts!P331,"")</f>
        <v>0.0705882352941177</v>
      </c>
      <c r="N331" s="38" t="n">
        <f aca="false">IFERROR(Counts!AD331/Counts!AC331,"")</f>
        <v>0.137931034482759</v>
      </c>
      <c r="O331" s="38" t="n">
        <f aca="false">IFERROR(Counts!AE331/Counts!AC331,"")</f>
        <v>0.5</v>
      </c>
      <c r="P331" s="39" t="n">
        <f aca="false">IFERROR(Counts!AG331/Counts!AF331,"")</f>
        <v>92.9724137931034</v>
      </c>
      <c r="Q331" s="38" t="n">
        <f aca="false">IFERROR(Counts!AH331/Counts!AC331,"")</f>
        <v>0.396551724137931</v>
      </c>
      <c r="R331" s="38" t="n">
        <f aca="false">IFERROR(Counts!N331/Counts!M331,"")</f>
        <v>0.420765027322404</v>
      </c>
      <c r="S331" s="38" t="n">
        <f aca="false">IFERROR(Counts!K331/Counts!J331,"")</f>
        <v>0.636363636363636</v>
      </c>
      <c r="T331" s="38" t="n">
        <f aca="false">IFERROR(Counts!I331/Counts!H331,"")</f>
        <v>0.248447204968944</v>
      </c>
      <c r="U331" s="38" t="n">
        <f aca="false">IFERROR(1-Counts!L331/Counts!K331,"")</f>
        <v>0.880952380952381</v>
      </c>
      <c r="V331" s="39" t="n">
        <f aca="false">IFERROR(Counts!AJ331/Counts!AI331,"")</f>
        <v>74.5173611111111</v>
      </c>
      <c r="W331" s="38" t="n">
        <f aca="false">IFERROR(Counts!AK331/Counts!AI331,"")</f>
        <v>0.527777777777778</v>
      </c>
      <c r="X331" s="40" t="n">
        <f aca="false">IFERROR(Counts!O331,"")</f>
        <v>8.054</v>
      </c>
      <c r="Y331" s="36" t="n">
        <f aca="false">IFERROR(INDEX('Season Counts'!$Y$2:$Y$740,$AF331)/INDEX('Season Counts'!$X$2:$X$740,$AF331),"")</f>
        <v>0.318296202531646</v>
      </c>
      <c r="Z331" s="37" t="n">
        <f aca="false">IFERROR(J331-Y331,"")</f>
        <v>0.059256738644825</v>
      </c>
      <c r="AA331" s="38" t="n">
        <f aca="false">IFERROR(INDEX('Season Counts'!$K$2:$K$740,$AF331)/INDEX('Season Counts'!$J$2:$J$740,$AF331),"")</f>
        <v>0.398541919805589</v>
      </c>
      <c r="AB331" s="41" t="n">
        <f aca="false">IFERROR(R331-AA331,"")</f>
        <v>0.0222231075168151</v>
      </c>
      <c r="AC331" s="39" t="n">
        <f aca="false">IFERROR(INDEX('Season Counts'!$AG$2:$AG$740,$AF331)/INDEX('Season Counts'!$AF$2:$AF$740,$AF331),"")</f>
        <v>74.3433382137628</v>
      </c>
      <c r="AD331" s="40" t="n">
        <f aca="false">IFERROR(V331-AC331,"")</f>
        <v>0.174022897348308</v>
      </c>
      <c r="AE331" s="4" t="str">
        <f aca="false">IF(D331&lt;Guide!$C$21,"Low PA",IF(TRIM(IF(ISNUMBER(AD331),IF(N(AD331)&lt;=-Guide!$C$24,"▼ Bat Speed  ",IF(N(AD331)&gt;=Guide!$C$24,"▲ Bat Speed  ","")),"")&amp;IF(N(Z331)&gt;=Guide!$C$22,"▲ Contact  ","")&amp;IF(N(Z331)&lt;=-Guide!$C$22,"▼ Contact  ","")&amp;IF(N(AB331)&gt;=Guide!$C$23,"▲ Chase  ","")&amp;IF(N(AB331)&lt;=-Guide!$C$23,"▼ Chase  ",""))="","Stable",TRIM(IF(ISNUMBER(AD331),IF(N(AD331)&lt;=-Guide!$C$24,"▼ Bat Speed  ",IF(N(AD331)&gt;=Guide!$C$24,"▲ Bat Speed  ","")),"")&amp;IF(N(Z331)&gt;=Guide!$C$22,"▲ Contact  ","")&amp;IF(N(Z331)&lt;=-Guide!$C$22,"▼ Contact  ","")&amp;IF(N(AB331)&gt;=Guide!$C$23,"▲ Chase  ","")&amp;IF(N(AB331)&lt;=-Guide!$C$23,"▼ Chase  ",""))))</f>
        <v>▲ Contact</v>
      </c>
      <c r="AF331" s="35" t="n">
        <f aca="false">MATCH(Counts!A331,'Season Counts'!$A$2:$A$740,0)</f>
        <v>85</v>
      </c>
    </row>
    <row r="332" customFormat="false" ht="15" hidden="false" customHeight="false" outlineLevel="0" collapsed="false">
      <c r="A332" s="34" t="str">
        <f aca="false">Counts!B332</f>
        <v>BAL</v>
      </c>
      <c r="B332" s="5" t="str">
        <f aca="false">Counts!C332</f>
        <v>Samuel Basallo</v>
      </c>
      <c r="C332" s="34" t="str">
        <f aca="false">Counts!F332</f>
        <v>Jun</v>
      </c>
      <c r="D332" s="35" t="n">
        <f aca="false">IFERROR(Counts!P332,"")</f>
        <v>89</v>
      </c>
      <c r="E332" s="36" t="n">
        <f aca="false">IFERROR(Counts!R332/Counts!Q332,"")</f>
        <v>0.204819277108434</v>
      </c>
      <c r="F332" s="36" t="n">
        <f aca="false">IFERROR((Counts!R332+Counts!V332+Counts!W332)/(Counts!Q332+Counts!V332+Counts!W332+Counts!X332),"")</f>
        <v>0.258426966292135</v>
      </c>
      <c r="G332" s="36" t="n">
        <f aca="false">IFERROR((Counts!R332+Counts!S332+2*Counts!T332+3*Counts!U332)/Counts!Q332,"")</f>
        <v>0.325301204819277</v>
      </c>
      <c r="H332" s="35" t="n">
        <f aca="false">IFERROR(Counts!U332,"")</f>
        <v>3</v>
      </c>
      <c r="I332" s="36" t="n">
        <f aca="false">IFERROR(Counts!Z332/Counts!AA332,"")</f>
        <v>0.260112359550562</v>
      </c>
      <c r="J332" s="36" t="n">
        <f aca="false">IFERROR(Counts!AB332/Counts!AA332,"")</f>
        <v>0.300696629213483</v>
      </c>
      <c r="K332" s="37" t="n">
        <f aca="false">IFERROR((Counts!AB332-Counts!Z332)/Counts!AA332,"")</f>
        <v>0.0405842696629214</v>
      </c>
      <c r="L332" s="38" t="n">
        <f aca="false">IFERROR(Counts!Y332/Counts!P332,"")</f>
        <v>0.258426966292135</v>
      </c>
      <c r="M332" s="38" t="n">
        <f aca="false">IFERROR(Counts!V332/Counts!P332,"")</f>
        <v>0.0674157303370787</v>
      </c>
      <c r="N332" s="38" t="n">
        <f aca="false">IFERROR(Counts!AD332/Counts!AC332,"")</f>
        <v>0.1</v>
      </c>
      <c r="O332" s="38" t="n">
        <f aca="false">IFERROR(Counts!AE332/Counts!AC332,"")</f>
        <v>0.4</v>
      </c>
      <c r="P332" s="39" t="n">
        <f aca="false">IFERROR(Counts!AG332/Counts!AF332,"")</f>
        <v>88.7833333333333</v>
      </c>
      <c r="Q332" s="38" t="n">
        <f aca="false">IFERROR(Counts!AH332/Counts!AC332,"")</f>
        <v>0.366666666666667</v>
      </c>
      <c r="R332" s="38" t="n">
        <f aca="false">IFERROR(Counts!N332/Counts!M332,"")</f>
        <v>0.439153439153439</v>
      </c>
      <c r="S332" s="38" t="n">
        <f aca="false">IFERROR(Counts!K332/Counts!J332,"")</f>
        <v>0.76</v>
      </c>
      <c r="T332" s="38" t="n">
        <f aca="false">IFERROR(Counts!I332/Counts!H332,"")</f>
        <v>0.248730964467005</v>
      </c>
      <c r="U332" s="38" t="n">
        <f aca="false">IFERROR(1-Counts!L332/Counts!K332,"")</f>
        <v>0.859649122807018</v>
      </c>
      <c r="V332" s="39" t="n">
        <f aca="false">IFERROR(Counts!AJ332/Counts!AI332,"")</f>
        <v>74.4180790960452</v>
      </c>
      <c r="W332" s="38" t="n">
        <f aca="false">IFERROR(Counts!AK332/Counts!AI332,"")</f>
        <v>0.423728813559322</v>
      </c>
      <c r="X332" s="40" t="n">
        <f aca="false">IFERROR(Counts!O332,"")</f>
        <v>-3.635</v>
      </c>
      <c r="Y332" s="36" t="n">
        <f aca="false">IFERROR(INDEX('Season Counts'!$Y$2:$Y$740,$AF332)/INDEX('Season Counts'!$X$2:$X$740,$AF332),"")</f>
        <v>0.318296202531646</v>
      </c>
      <c r="Z332" s="37" t="n">
        <f aca="false">IFERROR(J332-Y332,"")</f>
        <v>-0.0175995733181624</v>
      </c>
      <c r="AA332" s="38" t="n">
        <f aca="false">IFERROR(INDEX('Season Counts'!$K$2:$K$740,$AF332)/INDEX('Season Counts'!$J$2:$J$740,$AF332),"")</f>
        <v>0.398541919805589</v>
      </c>
      <c r="AB332" s="41" t="n">
        <f aca="false">IFERROR(R332-AA332,"")</f>
        <v>0.0406115193478498</v>
      </c>
      <c r="AC332" s="39" t="n">
        <f aca="false">IFERROR(INDEX('Season Counts'!$AG$2:$AG$740,$AF332)/INDEX('Season Counts'!$AF$2:$AF$740,$AF332),"")</f>
        <v>74.3433382137628</v>
      </c>
      <c r="AD332" s="40" t="n">
        <f aca="false">IFERROR(V332-AC332,"")</f>
        <v>0.0747408822823985</v>
      </c>
      <c r="AE332" s="4" t="str">
        <f aca="false">IF(D332&lt;Guide!$C$21,"Low PA",IF(TRIM(IF(ISNUMBER(AD332),IF(N(AD332)&lt;=-Guide!$C$24,"▼ Bat Speed  ",IF(N(AD332)&gt;=Guide!$C$24,"▲ Bat Speed  ","")),"")&amp;IF(N(Z332)&gt;=Guide!$C$22,"▲ Contact  ","")&amp;IF(N(Z332)&lt;=-Guide!$C$22,"▼ Contact  ","")&amp;IF(N(AB332)&gt;=Guide!$C$23,"▲ Chase  ","")&amp;IF(N(AB332)&lt;=-Guide!$C$23,"▼ Chase  ",""))="","Stable",TRIM(IF(ISNUMBER(AD332),IF(N(AD332)&lt;=-Guide!$C$24,"▼ Bat Speed  ",IF(N(AD332)&gt;=Guide!$C$24,"▲ Bat Speed  ","")),"")&amp;IF(N(Z332)&gt;=Guide!$C$22,"▲ Contact  ","")&amp;IF(N(Z332)&lt;=-Guide!$C$22,"▼ Contact  ","")&amp;IF(N(AB332)&gt;=Guide!$C$23,"▲ Chase  ","")&amp;IF(N(AB332)&lt;=-Guide!$C$23,"▼ Chase  ",""))))</f>
        <v>▲ Chase</v>
      </c>
      <c r="AF332" s="35" t="n">
        <f aca="false">MATCH(Counts!A332,'Season Counts'!$A$2:$A$740,0)</f>
        <v>85</v>
      </c>
    </row>
    <row r="333" customFormat="false" ht="15" hidden="false" customHeight="false" outlineLevel="0" collapsed="false">
      <c r="A333" s="34" t="str">
        <f aca="false">Counts!B333</f>
        <v>BAL</v>
      </c>
      <c r="B333" s="5" t="str">
        <f aca="false">Counts!C333</f>
        <v>Samuel Basallo</v>
      </c>
      <c r="C333" s="34" t="str">
        <f aca="false">Counts!F333</f>
        <v>Jul</v>
      </c>
      <c r="D333" s="35" t="n">
        <f aca="false">IFERROR(Counts!P333,"")</f>
        <v>45</v>
      </c>
      <c r="E333" s="36" t="n">
        <f aca="false">IFERROR(Counts!R333/Counts!Q333,"")</f>
        <v>0.15</v>
      </c>
      <c r="F333" s="36" t="n">
        <f aca="false">IFERROR((Counts!R333+Counts!V333+Counts!W333)/(Counts!Q333+Counts!V333+Counts!W333+Counts!X333),"")</f>
        <v>0.244444444444444</v>
      </c>
      <c r="G333" s="36" t="n">
        <f aca="false">IFERROR((Counts!R333+Counts!S333+2*Counts!T333+3*Counts!U333)/Counts!Q333,"")</f>
        <v>0.45</v>
      </c>
      <c r="H333" s="35" t="n">
        <f aca="false">IFERROR(Counts!U333,"")</f>
        <v>4</v>
      </c>
      <c r="I333" s="36" t="n">
        <f aca="false">IFERROR(Counts!Z333/Counts!AA333,"")</f>
        <v>0.286363636363636</v>
      </c>
      <c r="J333" s="36" t="n">
        <f aca="false">IFERROR(Counts!AB333/Counts!AA333,"")</f>
        <v>0.325886363636364</v>
      </c>
      <c r="K333" s="37" t="n">
        <f aca="false">IFERROR((Counts!AB333-Counts!Z333)/Counts!AA333,"")</f>
        <v>0.0395227272727273</v>
      </c>
      <c r="L333" s="38" t="n">
        <f aca="false">IFERROR(Counts!Y333/Counts!P333,"")</f>
        <v>0.311111111111111</v>
      </c>
      <c r="M333" s="38" t="n">
        <f aca="false">IFERROR(Counts!V333/Counts!P333,"")</f>
        <v>0.0888888888888889</v>
      </c>
      <c r="N333" s="38" t="n">
        <f aca="false">IFERROR(Counts!AD333/Counts!AC333,"")</f>
        <v>0.230769230769231</v>
      </c>
      <c r="O333" s="38" t="n">
        <f aca="false">IFERROR(Counts!AE333/Counts!AC333,"")</f>
        <v>0.461538461538462</v>
      </c>
      <c r="P333" s="39" t="n">
        <f aca="false">IFERROR(Counts!AG333/Counts!AF333,"")</f>
        <v>90.4730769230769</v>
      </c>
      <c r="Q333" s="38" t="n">
        <f aca="false">IFERROR(Counts!AH333/Counts!AC333,"")</f>
        <v>0.269230769230769</v>
      </c>
      <c r="R333" s="38" t="n">
        <f aca="false">IFERROR(Counts!N333/Counts!M333,"")</f>
        <v>0.381443298969072</v>
      </c>
      <c r="S333" s="38" t="n">
        <f aca="false">IFERROR(Counts!K333/Counts!J333,"")</f>
        <v>0.71830985915493</v>
      </c>
      <c r="T333" s="38" t="n">
        <f aca="false">IFERROR(Counts!I333/Counts!H333,"")</f>
        <v>0.397727272727273</v>
      </c>
      <c r="U333" s="38" t="n">
        <f aca="false">IFERROR(1-Counts!L333/Counts!K333,"")</f>
        <v>0.666666666666667</v>
      </c>
      <c r="V333" s="39" t="n">
        <f aca="false">IFERROR(Counts!AJ333/Counts!AI333,"")</f>
        <v>74.5853333333333</v>
      </c>
      <c r="W333" s="38" t="n">
        <f aca="false">IFERROR(Counts!AK333/Counts!AI333,"")</f>
        <v>0.426666666666667</v>
      </c>
      <c r="X333" s="40" t="n">
        <f aca="false">IFERROR(Counts!O333,"")</f>
        <v>-1.962</v>
      </c>
      <c r="Y333" s="36" t="n">
        <f aca="false">IFERROR(INDEX('Season Counts'!$Y$2:$Y$740,$AF333)/INDEX('Season Counts'!$X$2:$X$740,$AF333),"")</f>
        <v>0.318296202531646</v>
      </c>
      <c r="Z333" s="37" t="n">
        <f aca="false">IFERROR(J333-Y333,"")</f>
        <v>0.00759016110471805</v>
      </c>
      <c r="AA333" s="38" t="n">
        <f aca="false">IFERROR(INDEX('Season Counts'!$K$2:$K$740,$AF333)/INDEX('Season Counts'!$J$2:$J$740,$AF333),"")</f>
        <v>0.398541919805589</v>
      </c>
      <c r="AB333" s="41" t="n">
        <f aca="false">IFERROR(R333-AA333,"")</f>
        <v>-0.0170986208365171</v>
      </c>
      <c r="AC333" s="39" t="n">
        <f aca="false">IFERROR(INDEX('Season Counts'!$AG$2:$AG$740,$AF333)/INDEX('Season Counts'!$AF$2:$AF$740,$AF333),"")</f>
        <v>74.3433382137628</v>
      </c>
      <c r="AD333" s="40" t="n">
        <f aca="false">IFERROR(V333-AC333,"")</f>
        <v>0.241995119570518</v>
      </c>
      <c r="AE333" s="4" t="str">
        <f aca="false">IF(D333&lt;Guide!$C$21,"Low PA",IF(TRIM(IF(ISNUMBER(AD333),IF(N(AD333)&lt;=-Guide!$C$24,"▼ Bat Speed  ",IF(N(AD333)&gt;=Guide!$C$24,"▲ Bat Speed  ","")),"")&amp;IF(N(Z333)&gt;=Guide!$C$22,"▲ Contact  ","")&amp;IF(N(Z333)&lt;=-Guide!$C$22,"▼ Contact  ","")&amp;IF(N(AB333)&gt;=Guide!$C$23,"▲ Chase  ","")&amp;IF(N(AB333)&lt;=-Guide!$C$23,"▼ Chase  ",""))="","Stable",TRIM(IF(ISNUMBER(AD333),IF(N(AD333)&lt;=-Guide!$C$24,"▼ Bat Speed  ",IF(N(AD333)&gt;=Guide!$C$24,"▲ Bat Speed  ","")),"")&amp;IF(N(Z333)&gt;=Guide!$C$22,"▲ Contact  ","")&amp;IF(N(Z333)&lt;=-Guide!$C$22,"▼ Contact  ","")&amp;IF(N(AB333)&gt;=Guide!$C$23,"▲ Chase  ","")&amp;IF(N(AB333)&lt;=-Guide!$C$23,"▼ Chase  ",""))))</f>
        <v>Stable</v>
      </c>
      <c r="AF333" s="35" t="n">
        <f aca="false">MATCH(Counts!A333,'Season Counts'!$A$2:$A$740,0)</f>
        <v>85</v>
      </c>
    </row>
    <row r="334" customFormat="false" ht="15" hidden="false" customHeight="false" outlineLevel="0" collapsed="false">
      <c r="A334" s="34" t="str">
        <f aca="false">Counts!B334</f>
        <v>BAL</v>
      </c>
      <c r="B334" s="5" t="str">
        <f aca="false">Counts!C334</f>
        <v>Samuel Basallo</v>
      </c>
      <c r="C334" s="34" t="str">
        <f aca="false">Counts!F334</f>
        <v>Aug</v>
      </c>
      <c r="D334" s="35" t="n">
        <f aca="false">IFERROR(Counts!P334,"")</f>
        <v>37</v>
      </c>
      <c r="E334" s="36" t="n">
        <f aca="false">IFERROR(Counts!R334/Counts!Q334,"")</f>
        <v>0.147058823529412</v>
      </c>
      <c r="F334" s="36" t="n">
        <f aca="false">IFERROR((Counts!R334+Counts!V334+Counts!W334)/(Counts!Q334+Counts!V334+Counts!W334+Counts!X334),"")</f>
        <v>0.216216216216216</v>
      </c>
      <c r="G334" s="36" t="n">
        <f aca="false">IFERROR((Counts!R334+Counts!S334+2*Counts!T334+3*Counts!U334)/Counts!Q334,"")</f>
        <v>0.264705882352941</v>
      </c>
      <c r="H334" s="35" t="n">
        <f aca="false">IFERROR(Counts!U334,"")</f>
        <v>1</v>
      </c>
      <c r="I334" s="36" t="n">
        <f aca="false">IFERROR(Counts!Z334/Counts!AA334,"")</f>
        <v>0.217567567567568</v>
      </c>
      <c r="J334" s="36" t="n">
        <f aca="false">IFERROR(Counts!AB334/Counts!AA334,"")</f>
        <v>0.198189189189189</v>
      </c>
      <c r="K334" s="37" t="n">
        <f aca="false">IFERROR((Counts!AB334-Counts!Z334)/Counts!AA334,"")</f>
        <v>-0.0193783783783784</v>
      </c>
      <c r="L334" s="38" t="n">
        <f aca="false">IFERROR(Counts!Y334/Counts!P334,"")</f>
        <v>0.324324324324324</v>
      </c>
      <c r="M334" s="38" t="n">
        <f aca="false">IFERROR(Counts!V334/Counts!P334,"")</f>
        <v>0.0540540540540541</v>
      </c>
      <c r="N334" s="38" t="n">
        <f aca="false">IFERROR(Counts!AD334/Counts!AC334,"")</f>
        <v>0.136363636363636</v>
      </c>
      <c r="O334" s="38" t="n">
        <f aca="false">IFERROR(Counts!AE334/Counts!AC334,"")</f>
        <v>0.272727272727273</v>
      </c>
      <c r="P334" s="39" t="n">
        <f aca="false">IFERROR(Counts!AG334/Counts!AF334,"")</f>
        <v>83.0772727272727</v>
      </c>
      <c r="Q334" s="38" t="n">
        <f aca="false">IFERROR(Counts!AH334/Counts!AC334,"")</f>
        <v>0.136363636363636</v>
      </c>
      <c r="R334" s="38" t="n">
        <f aca="false">IFERROR(Counts!N334/Counts!M334,"")</f>
        <v>0.4375</v>
      </c>
      <c r="S334" s="38" t="n">
        <f aca="false">IFERROR(Counts!K334/Counts!J334,"")</f>
        <v>0.653061224489796</v>
      </c>
      <c r="T334" s="38" t="n">
        <f aca="false">IFERROR(Counts!I334/Counts!H334,"")</f>
        <v>0.328358208955224</v>
      </c>
      <c r="U334" s="38" t="n">
        <f aca="false">IFERROR(1-Counts!L334/Counts!K334,"")</f>
        <v>0.75</v>
      </c>
      <c r="V334" s="39" t="n">
        <f aca="false">IFERROR(Counts!AJ334/Counts!AI334,"")</f>
        <v>73.4220338983051</v>
      </c>
      <c r="W334" s="38" t="n">
        <f aca="false">IFERROR(Counts!AK334/Counts!AI334,"")</f>
        <v>0.406779661016949</v>
      </c>
      <c r="X334" s="40" t="n">
        <f aca="false">IFERROR(Counts!O334,"")</f>
        <v>-3.51</v>
      </c>
      <c r="Y334" s="36" t="n">
        <f aca="false">IFERROR(INDEX('Season Counts'!$Y$2:$Y$740,$AF334)/INDEX('Season Counts'!$X$2:$X$740,$AF334),"")</f>
        <v>0.318296202531646</v>
      </c>
      <c r="Z334" s="37" t="n">
        <f aca="false">IFERROR(J334-Y334,"")</f>
        <v>-0.120107013342456</v>
      </c>
      <c r="AA334" s="38" t="n">
        <f aca="false">IFERROR(INDEX('Season Counts'!$K$2:$K$740,$AF334)/INDEX('Season Counts'!$J$2:$J$740,$AF334),"")</f>
        <v>0.398541919805589</v>
      </c>
      <c r="AB334" s="41" t="n">
        <f aca="false">IFERROR(R334-AA334,"")</f>
        <v>0.0389580801944107</v>
      </c>
      <c r="AC334" s="39" t="n">
        <f aca="false">IFERROR(INDEX('Season Counts'!$AG$2:$AG$740,$AF334)/INDEX('Season Counts'!$AF$2:$AF$740,$AF334),"")</f>
        <v>74.3433382137628</v>
      </c>
      <c r="AD334" s="40" t="n">
        <f aca="false">IFERROR(V334-AC334,"")</f>
        <v>-0.921304315457732</v>
      </c>
      <c r="AE334" s="4" t="str">
        <f aca="false">IF(D334&lt;Guide!$C$21,"Low PA",IF(TRIM(IF(ISNUMBER(AD334),IF(N(AD334)&lt;=-Guide!$C$24,"▼ Bat Speed  ",IF(N(AD334)&gt;=Guide!$C$24,"▲ Bat Speed  ","")),"")&amp;IF(N(Z334)&gt;=Guide!$C$22,"▲ Contact  ","")&amp;IF(N(Z334)&lt;=-Guide!$C$22,"▼ Contact  ","")&amp;IF(N(AB334)&gt;=Guide!$C$23,"▲ Chase  ","")&amp;IF(N(AB334)&lt;=-Guide!$C$23,"▼ Chase  ",""))="","Stable",TRIM(IF(ISNUMBER(AD334),IF(N(AD334)&lt;=-Guide!$C$24,"▼ Bat Speed  ",IF(N(AD334)&gt;=Guide!$C$24,"▲ Bat Speed  ","")),"")&amp;IF(N(Z334)&gt;=Guide!$C$22,"▲ Contact  ","")&amp;IF(N(Z334)&lt;=-Guide!$C$22,"▼ Contact  ","")&amp;IF(N(AB334)&gt;=Guide!$C$23,"▲ Chase  ","")&amp;IF(N(AB334)&lt;=-Guide!$C$23,"▼ Chase  ",""))))</f>
        <v>Low PA</v>
      </c>
      <c r="AF334" s="35" t="n">
        <f aca="false">MATCH(Counts!A334,'Season Counts'!$A$2:$A$740,0)</f>
        <v>85</v>
      </c>
    </row>
    <row r="335" customFormat="false" ht="15" hidden="false" customHeight="false" outlineLevel="0" collapsed="false">
      <c r="A335" s="34" t="str">
        <f aca="false">Counts!B335</f>
        <v>BAL</v>
      </c>
      <c r="B335" s="5" t="str">
        <f aca="false">Counts!C335</f>
        <v>Samuel Basallo</v>
      </c>
      <c r="C335" s="34" t="str">
        <f aca="false">Counts!F335</f>
        <v>Sep</v>
      </c>
      <c r="D335" s="35" t="n">
        <f aca="false">IFERROR(Counts!P335,"")</f>
        <v>51</v>
      </c>
      <c r="E335" s="36" t="n">
        <f aca="false">IFERROR(Counts!R335/Counts!Q335,"")</f>
        <v>0.159090909090909</v>
      </c>
      <c r="F335" s="36" t="n">
        <f aca="false">IFERROR((Counts!R335+Counts!V335+Counts!W335)/(Counts!Q335+Counts!V335+Counts!W335+Counts!X335),"")</f>
        <v>0.254901960784314</v>
      </c>
      <c r="G335" s="36" t="n">
        <f aca="false">IFERROR((Counts!R335+Counts!S335+2*Counts!T335+3*Counts!U335)/Counts!Q335,"")</f>
        <v>0.227272727272727</v>
      </c>
      <c r="H335" s="35" t="n">
        <f aca="false">IFERROR(Counts!U335,"")</f>
        <v>1</v>
      </c>
      <c r="I335" s="36" t="n">
        <f aca="false">IFERROR(Counts!Z335/Counts!AA335,"")</f>
        <v>0.218</v>
      </c>
      <c r="J335" s="36" t="n">
        <f aca="false">IFERROR(Counts!AB335/Counts!AA335,"")</f>
        <v>0.3011</v>
      </c>
      <c r="K335" s="37" t="n">
        <f aca="false">IFERROR((Counts!AB335-Counts!Z335)/Counts!AA335,"")</f>
        <v>0.0831</v>
      </c>
      <c r="L335" s="38" t="n">
        <f aca="false">IFERROR(Counts!Y335/Counts!P335,"")</f>
        <v>0.235294117647059</v>
      </c>
      <c r="M335" s="38" t="n">
        <f aca="false">IFERROR(Counts!V335/Counts!P335,"")</f>
        <v>0.0784313725490196</v>
      </c>
      <c r="N335" s="38" t="n">
        <f aca="false">IFERROR(Counts!AD335/Counts!AC335,"")</f>
        <v>0.0606060606060606</v>
      </c>
      <c r="O335" s="38" t="n">
        <f aca="false">IFERROR(Counts!AE335/Counts!AC335,"")</f>
        <v>0.363636363636364</v>
      </c>
      <c r="P335" s="39" t="n">
        <f aca="false">IFERROR(Counts!AG335/Counts!AF335,"")</f>
        <v>90.3424242424242</v>
      </c>
      <c r="Q335" s="38" t="n">
        <f aca="false">IFERROR(Counts!AH335/Counts!AC335,"")</f>
        <v>0.272727272727273</v>
      </c>
      <c r="R335" s="38" t="n">
        <f aca="false">IFERROR(Counts!N335/Counts!M335,"")</f>
        <v>0.34020618556701</v>
      </c>
      <c r="S335" s="38" t="n">
        <f aca="false">IFERROR(Counts!K335/Counts!J335,"")</f>
        <v>0.686746987951807</v>
      </c>
      <c r="T335" s="38" t="n">
        <f aca="false">IFERROR(Counts!I335/Counts!H335,"")</f>
        <v>0.233333333333333</v>
      </c>
      <c r="U335" s="38" t="n">
        <f aca="false">IFERROR(1-Counts!L335/Counts!K335,"")</f>
        <v>0.894736842105263</v>
      </c>
      <c r="V335" s="39" t="n">
        <f aca="false">IFERROR(Counts!AJ335/Counts!AI335,"")</f>
        <v>72.903947368421</v>
      </c>
      <c r="W335" s="38" t="n">
        <f aca="false">IFERROR(Counts!AK335/Counts!AI335,"")</f>
        <v>0.315789473684211</v>
      </c>
      <c r="X335" s="40" t="n">
        <f aca="false">IFERROR(Counts!O335,"")</f>
        <v>-2.376</v>
      </c>
      <c r="Y335" s="36" t="n">
        <f aca="false">IFERROR(INDEX('Season Counts'!$Y$2:$Y$740,$AF335)/INDEX('Season Counts'!$X$2:$X$740,$AF335),"")</f>
        <v>0.318296202531646</v>
      </c>
      <c r="Z335" s="37" t="n">
        <f aca="false">IFERROR(J335-Y335,"")</f>
        <v>-0.0171962025316456</v>
      </c>
      <c r="AA335" s="38" t="n">
        <f aca="false">IFERROR(INDEX('Season Counts'!$K$2:$K$740,$AF335)/INDEX('Season Counts'!$J$2:$J$740,$AF335),"")</f>
        <v>0.398541919805589</v>
      </c>
      <c r="AB335" s="41" t="n">
        <f aca="false">IFERROR(R335-AA335,"")</f>
        <v>-0.058335734238579</v>
      </c>
      <c r="AC335" s="39" t="n">
        <f aca="false">IFERROR(INDEX('Season Counts'!$AG$2:$AG$740,$AF335)/INDEX('Season Counts'!$AF$2:$AF$740,$AF335),"")</f>
        <v>74.3433382137628</v>
      </c>
      <c r="AD335" s="40" t="n">
        <f aca="false">IFERROR(V335-AC335,"")</f>
        <v>-1.43939084534176</v>
      </c>
      <c r="AE335" s="4" t="str">
        <f aca="false">IF(D335&lt;Guide!$C$21,"Low PA",IF(TRIM(IF(ISNUMBER(AD335),IF(N(AD335)&lt;=-Guide!$C$24,"▼ Bat Speed  ",IF(N(AD335)&gt;=Guide!$C$24,"▲ Bat Speed  ","")),"")&amp;IF(N(Z335)&gt;=Guide!$C$22,"▲ Contact  ","")&amp;IF(N(Z335)&lt;=-Guide!$C$22,"▼ Contact  ","")&amp;IF(N(AB335)&gt;=Guide!$C$23,"▲ Chase  ","")&amp;IF(N(AB335)&lt;=-Guide!$C$23,"▼ Chase  ",""))="","Stable",TRIM(IF(ISNUMBER(AD335),IF(N(AD335)&lt;=-Guide!$C$24,"▼ Bat Speed  ",IF(N(AD335)&gt;=Guide!$C$24,"▲ Bat Speed  ","")),"")&amp;IF(N(Z335)&gt;=Guide!$C$22,"▲ Contact  ","")&amp;IF(N(Z335)&lt;=-Guide!$C$22,"▼ Contact  ","")&amp;IF(N(AB335)&gt;=Guide!$C$23,"▲ Chase  ","")&amp;IF(N(AB335)&lt;=-Guide!$C$23,"▼ Chase  ",""))))</f>
        <v>▼ Bat Speed ▼ Chase</v>
      </c>
      <c r="AF335" s="35" t="n">
        <f aca="false">MATCH(Counts!A335,'Season Counts'!$A$2:$A$740,0)</f>
        <v>85</v>
      </c>
    </row>
    <row r="336" customFormat="false" ht="15" hidden="false" customHeight="false" outlineLevel="0" collapsed="false">
      <c r="A336" s="34" t="str">
        <f aca="false">Counts!B336</f>
        <v>BAL</v>
      </c>
      <c r="B336" s="5" t="str">
        <f aca="false">Counts!C336</f>
        <v>Colton Cowser</v>
      </c>
      <c r="C336" s="34" t="str">
        <f aca="false">Counts!F336</f>
        <v>Mar-Apr</v>
      </c>
      <c r="D336" s="35" t="n">
        <f aca="false">IFERROR(Counts!P336,"")</f>
        <v>68</v>
      </c>
      <c r="E336" s="36" t="n">
        <f aca="false">IFERROR(Counts!R336/Counts!Q336,"")</f>
        <v>0.186440677966102</v>
      </c>
      <c r="F336" s="36" t="n">
        <f aca="false">IFERROR((Counts!R336+Counts!V336+Counts!W336)/(Counts!Q336+Counts!V336+Counts!W336+Counts!X336),"")</f>
        <v>0.26865671641791</v>
      </c>
      <c r="G336" s="36" t="n">
        <f aca="false">IFERROR((Counts!R336+Counts!S336+2*Counts!T336+3*Counts!U336)/Counts!Q336,"")</f>
        <v>0.220338983050847</v>
      </c>
      <c r="H336" s="35" t="n">
        <f aca="false">IFERROR(Counts!U336,"")</f>
        <v>0</v>
      </c>
      <c r="I336" s="36" t="n">
        <f aca="false">IFERROR(Counts!Z336/Counts!AA336,"")</f>
        <v>0.23134328358209</v>
      </c>
      <c r="J336" s="36" t="n">
        <f aca="false">IFERROR(Counts!AB336/Counts!AA336,"")</f>
        <v>0.276507462686567</v>
      </c>
      <c r="K336" s="37" t="n">
        <f aca="false">IFERROR((Counts!AB336-Counts!Z336)/Counts!AA336,"")</f>
        <v>0.0451641791044776</v>
      </c>
      <c r="L336" s="38" t="n">
        <f aca="false">IFERROR(Counts!Y336/Counts!P336,"")</f>
        <v>0.308823529411765</v>
      </c>
      <c r="M336" s="38" t="n">
        <f aca="false">IFERROR(Counts!V336/Counts!P336,"")</f>
        <v>0.102941176470588</v>
      </c>
      <c r="N336" s="38" t="n">
        <f aca="false">IFERROR(Counts!AD336/Counts!AC336,"")</f>
        <v>0.1</v>
      </c>
      <c r="O336" s="38" t="n">
        <f aca="false">IFERROR(Counts!AE336/Counts!AC336,"")</f>
        <v>0.4</v>
      </c>
      <c r="P336" s="39" t="n">
        <f aca="false">IFERROR(Counts!AG336/Counts!AF336,"")</f>
        <v>83.9075</v>
      </c>
      <c r="Q336" s="38" t="n">
        <f aca="false">IFERROR(Counts!AH336/Counts!AC336,"")</f>
        <v>0.25</v>
      </c>
      <c r="R336" s="38" t="n">
        <f aca="false">IFERROR(Counts!N336/Counts!M336,"")</f>
        <v>0.287581699346405</v>
      </c>
      <c r="S336" s="38" t="n">
        <f aca="false">IFERROR(Counts!K336/Counts!J336,"")</f>
        <v>0.6</v>
      </c>
      <c r="T336" s="38" t="n">
        <f aca="false">IFERROR(Counts!I336/Counts!H336,"")</f>
        <v>0.376</v>
      </c>
      <c r="U336" s="38" t="n">
        <f aca="false">IFERROR(1-Counts!L336/Counts!K336,"")</f>
        <v>0.71604938271605</v>
      </c>
      <c r="V336" s="39" t="n">
        <f aca="false">IFERROR(Counts!AJ336/Counts!AI336,"")</f>
        <v>74.2514018691589</v>
      </c>
      <c r="W336" s="38" t="n">
        <f aca="false">IFERROR(Counts!AK336/Counts!AI336,"")</f>
        <v>0.485981308411215</v>
      </c>
      <c r="X336" s="40" t="n">
        <f aca="false">IFERROR(Counts!O336,"")</f>
        <v>-5.86</v>
      </c>
      <c r="Y336" s="36" t="n">
        <f aca="false">IFERROR(INDEX('Season Counts'!$Y$2:$Y$740,$AF336)/INDEX('Season Counts'!$X$2:$X$740,$AF336),"")</f>
        <v>0.31511253196931</v>
      </c>
      <c r="Z336" s="37" t="n">
        <f aca="false">IFERROR(J336-Y336,"")</f>
        <v>-0.0386050692827423</v>
      </c>
      <c r="AA336" s="38" t="n">
        <f aca="false">IFERROR(INDEX('Season Counts'!$K$2:$K$740,$AF336)/INDEX('Season Counts'!$J$2:$J$740,$AF336),"")</f>
        <v>0.296465222348917</v>
      </c>
      <c r="AB336" s="41" t="n">
        <f aca="false">IFERROR(R336-AA336,"")</f>
        <v>-0.00888352300251155</v>
      </c>
      <c r="AC336" s="39" t="n">
        <f aca="false">IFERROR(INDEX('Season Counts'!$AG$2:$AG$740,$AF336)/INDEX('Season Counts'!$AF$2:$AF$740,$AF336),"")</f>
        <v>74.5885321100918</v>
      </c>
      <c r="AD336" s="40" t="n">
        <f aca="false">IFERROR(V336-AC336,"")</f>
        <v>-0.337130240932879</v>
      </c>
      <c r="AE336" s="4" t="str">
        <f aca="false">IF(D336&lt;Guide!$C$21,"Low PA",IF(TRIM(IF(ISNUMBER(AD336),IF(N(AD336)&lt;=-Guide!$C$24,"▼ Bat Speed  ",IF(N(AD336)&gt;=Guide!$C$24,"▲ Bat Speed  ","")),"")&amp;IF(N(Z336)&gt;=Guide!$C$22,"▲ Contact  ","")&amp;IF(N(Z336)&lt;=-Guide!$C$22,"▼ Contact  ","")&amp;IF(N(AB336)&gt;=Guide!$C$23,"▲ Chase  ","")&amp;IF(N(AB336)&lt;=-Guide!$C$23,"▼ Chase  ",""))="","Stable",TRIM(IF(ISNUMBER(AD336),IF(N(AD336)&lt;=-Guide!$C$24,"▼ Bat Speed  ",IF(N(AD336)&gt;=Guide!$C$24,"▲ Bat Speed  ","")),"")&amp;IF(N(Z336)&gt;=Guide!$C$22,"▲ Contact  ","")&amp;IF(N(Z336)&lt;=-Guide!$C$22,"▼ Contact  ","")&amp;IF(N(AB336)&gt;=Guide!$C$23,"▲ Chase  ","")&amp;IF(N(AB336)&lt;=-Guide!$C$23,"▼ Chase  ",""))))</f>
        <v>Stable</v>
      </c>
      <c r="AF336" s="35" t="n">
        <f aca="false">MATCH(Counts!A336,'Season Counts'!$A$2:$A$740,0)</f>
        <v>86</v>
      </c>
    </row>
    <row r="337" customFormat="false" ht="15" hidden="false" customHeight="false" outlineLevel="0" collapsed="false">
      <c r="A337" s="34" t="str">
        <f aca="false">Counts!B337</f>
        <v>BAL</v>
      </c>
      <c r="B337" s="5" t="str">
        <f aca="false">Counts!C337</f>
        <v>Colton Cowser</v>
      </c>
      <c r="C337" s="34" t="str">
        <f aca="false">Counts!F337</f>
        <v>May</v>
      </c>
      <c r="D337" s="35" t="n">
        <f aca="false">IFERROR(Counts!P337,"")</f>
        <v>58</v>
      </c>
      <c r="E337" s="36" t="n">
        <f aca="false">IFERROR(Counts!R337/Counts!Q337,"")</f>
        <v>0.274509803921569</v>
      </c>
      <c r="F337" s="36" t="n">
        <f aca="false">IFERROR((Counts!R337+Counts!V337+Counts!W337)/(Counts!Q337+Counts!V337+Counts!W337+Counts!X337),"")</f>
        <v>0.362068965517241</v>
      </c>
      <c r="G337" s="36" t="n">
        <f aca="false">IFERROR((Counts!R337+Counts!S337+2*Counts!T337+3*Counts!U337)/Counts!Q337,"")</f>
        <v>0.529411764705882</v>
      </c>
      <c r="H337" s="35" t="n">
        <f aca="false">IFERROR(Counts!U337,"")</f>
        <v>4</v>
      </c>
      <c r="I337" s="36" t="n">
        <f aca="false">IFERROR(Counts!Z337/Counts!AA337,"")</f>
        <v>0.383620689655172</v>
      </c>
      <c r="J337" s="36" t="n">
        <f aca="false">IFERROR(Counts!AB337/Counts!AA337,"")</f>
        <v>0.336879310344828</v>
      </c>
      <c r="K337" s="37" t="n">
        <f aca="false">IFERROR((Counts!AB337-Counts!Z337)/Counts!AA337,"")</f>
        <v>-0.0467413793103448</v>
      </c>
      <c r="L337" s="38" t="n">
        <f aca="false">IFERROR(Counts!Y337/Counts!P337,"")</f>
        <v>0.293103448275862</v>
      </c>
      <c r="M337" s="38" t="n">
        <f aca="false">IFERROR(Counts!V337/Counts!P337,"")</f>
        <v>0.120689655172414</v>
      </c>
      <c r="N337" s="38" t="n">
        <f aca="false">IFERROR(Counts!AD337/Counts!AC337,"")</f>
        <v>0.117647058823529</v>
      </c>
      <c r="O337" s="38" t="n">
        <f aca="false">IFERROR(Counts!AE337/Counts!AC337,"")</f>
        <v>0.176470588235294</v>
      </c>
      <c r="P337" s="39" t="n">
        <f aca="false">IFERROR(Counts!AG337/Counts!AF337,"")</f>
        <v>83.0176470588235</v>
      </c>
      <c r="Q337" s="38" t="n">
        <f aca="false">IFERROR(Counts!AH337/Counts!AC337,"")</f>
        <v>0.323529411764706</v>
      </c>
      <c r="R337" s="38" t="n">
        <f aca="false">IFERROR(Counts!N337/Counts!M337,"")</f>
        <v>0.322834645669291</v>
      </c>
      <c r="S337" s="38" t="n">
        <f aca="false">IFERROR(Counts!K337/Counts!J337,"")</f>
        <v>0.617391304347826</v>
      </c>
      <c r="T337" s="38" t="n">
        <f aca="false">IFERROR(Counts!I337/Counts!H337,"")</f>
        <v>0.258928571428571</v>
      </c>
      <c r="U337" s="38" t="n">
        <f aca="false">IFERROR(1-Counts!L337/Counts!K337,"")</f>
        <v>0.830985915492958</v>
      </c>
      <c r="V337" s="39" t="n">
        <f aca="false">IFERROR(Counts!AJ337/Counts!AI337,"")</f>
        <v>75.021875</v>
      </c>
      <c r="W337" s="38" t="n">
        <f aca="false">IFERROR(Counts!AK337/Counts!AI337,"")</f>
        <v>0.46875</v>
      </c>
      <c r="X337" s="40" t="n">
        <f aca="false">IFERROR(Counts!O337,"")</f>
        <v>3.272</v>
      </c>
      <c r="Y337" s="36" t="n">
        <f aca="false">IFERROR(INDEX('Season Counts'!$Y$2:$Y$740,$AF337)/INDEX('Season Counts'!$X$2:$X$740,$AF337),"")</f>
        <v>0.31511253196931</v>
      </c>
      <c r="Z337" s="37" t="n">
        <f aca="false">IFERROR(J337-Y337,"")</f>
        <v>0.0217667783755181</v>
      </c>
      <c r="AA337" s="38" t="n">
        <f aca="false">IFERROR(INDEX('Season Counts'!$K$2:$K$740,$AF337)/INDEX('Season Counts'!$J$2:$J$740,$AF337),"")</f>
        <v>0.296465222348917</v>
      </c>
      <c r="AB337" s="41" t="n">
        <f aca="false">IFERROR(R337-AA337,"")</f>
        <v>0.0263694233203746</v>
      </c>
      <c r="AC337" s="39" t="n">
        <f aca="false">IFERROR(INDEX('Season Counts'!$AG$2:$AG$740,$AF337)/INDEX('Season Counts'!$AF$2:$AF$740,$AF337),"")</f>
        <v>74.5885321100918</v>
      </c>
      <c r="AD337" s="40" t="n">
        <f aca="false">IFERROR(V337-AC337,"")</f>
        <v>0.433342889908261</v>
      </c>
      <c r="AE337" s="4" t="str">
        <f aca="false">IF(D337&lt;Guide!$C$21,"Low PA",IF(TRIM(IF(ISNUMBER(AD337),IF(N(AD337)&lt;=-Guide!$C$24,"▼ Bat Speed  ",IF(N(AD337)&gt;=Guide!$C$24,"▲ Bat Speed  ","")),"")&amp;IF(N(Z337)&gt;=Guide!$C$22,"▲ Contact  ","")&amp;IF(N(Z337)&lt;=-Guide!$C$22,"▼ Contact  ","")&amp;IF(N(AB337)&gt;=Guide!$C$23,"▲ Chase  ","")&amp;IF(N(AB337)&lt;=-Guide!$C$23,"▼ Chase  ",""))="","Stable",TRIM(IF(ISNUMBER(AD337),IF(N(AD337)&lt;=-Guide!$C$24,"▼ Bat Speed  ",IF(N(AD337)&gt;=Guide!$C$24,"▲ Bat Speed  ","")),"")&amp;IF(N(Z337)&gt;=Guide!$C$22,"▲ Contact  ","")&amp;IF(N(Z337)&lt;=-Guide!$C$22,"▼ Contact  ","")&amp;IF(N(AB337)&gt;=Guide!$C$23,"▲ Chase  ","")&amp;IF(N(AB337)&lt;=-Guide!$C$23,"▼ Chase  ",""))))</f>
        <v>Stable</v>
      </c>
      <c r="AF337" s="35" t="n">
        <f aca="false">MATCH(Counts!A337,'Season Counts'!$A$2:$A$740,0)</f>
        <v>86</v>
      </c>
    </row>
    <row r="338" customFormat="false" ht="15" hidden="false" customHeight="false" outlineLevel="0" collapsed="false">
      <c r="A338" s="34" t="str">
        <f aca="false">Counts!B338</f>
        <v>BAL</v>
      </c>
      <c r="B338" s="5" t="str">
        <f aca="false">Counts!C338</f>
        <v>Colton Cowser</v>
      </c>
      <c r="C338" s="34" t="str">
        <f aca="false">Counts!F338</f>
        <v>Jun</v>
      </c>
      <c r="D338" s="35" t="n">
        <f aca="false">IFERROR(Counts!P338,"")</f>
        <v>87</v>
      </c>
      <c r="E338" s="36" t="n">
        <f aca="false">IFERROR(Counts!R338/Counts!Q338,"")</f>
        <v>0.22972972972973</v>
      </c>
      <c r="F338" s="36" t="n">
        <f aca="false">IFERROR((Counts!R338+Counts!V338+Counts!W338)/(Counts!Q338+Counts!V338+Counts!W338+Counts!X338),"")</f>
        <v>0.333333333333333</v>
      </c>
      <c r="G338" s="36" t="n">
        <f aca="false">IFERROR((Counts!R338+Counts!S338+2*Counts!T338+3*Counts!U338)/Counts!Q338,"")</f>
        <v>0.391891891891892</v>
      </c>
      <c r="H338" s="35" t="n">
        <f aca="false">IFERROR(Counts!U338,"")</f>
        <v>4</v>
      </c>
      <c r="I338" s="36" t="n">
        <f aca="false">IFERROR(Counts!Z338/Counts!AA338,"")</f>
        <v>0.322988505747126</v>
      </c>
      <c r="J338" s="36" t="n">
        <f aca="false">IFERROR(Counts!AB338/Counts!AA338,"")</f>
        <v>0.352850574712644</v>
      </c>
      <c r="K338" s="37" t="n">
        <f aca="false">IFERROR((Counts!AB338-Counts!Z338)/Counts!AA338,"")</f>
        <v>0.0298620689655172</v>
      </c>
      <c r="L338" s="38" t="n">
        <f aca="false">IFERROR(Counts!Y338/Counts!P338,"")</f>
        <v>0.275862068965517</v>
      </c>
      <c r="M338" s="38" t="n">
        <f aca="false">IFERROR(Counts!V338/Counts!P338,"")</f>
        <v>0.126436781609195</v>
      </c>
      <c r="N338" s="38" t="n">
        <f aca="false">IFERROR(Counts!AD338/Counts!AC338,"")</f>
        <v>0.137254901960784</v>
      </c>
      <c r="O338" s="38" t="n">
        <f aca="false">IFERROR(Counts!AE338/Counts!AC338,"")</f>
        <v>0.431372549019608</v>
      </c>
      <c r="P338" s="39" t="n">
        <f aca="false">IFERROR(Counts!AG338/Counts!AF338,"")</f>
        <v>87.0882352941177</v>
      </c>
      <c r="Q338" s="38" t="n">
        <f aca="false">IFERROR(Counts!AH338/Counts!AC338,"")</f>
        <v>0.313725490196078</v>
      </c>
      <c r="R338" s="38" t="n">
        <f aca="false">IFERROR(Counts!N338/Counts!M338,"")</f>
        <v>0.25615763546798</v>
      </c>
      <c r="S338" s="38" t="n">
        <f aca="false">IFERROR(Counts!K338/Counts!J338,"")</f>
        <v>0.619318181818182</v>
      </c>
      <c r="T338" s="38" t="n">
        <f aca="false">IFERROR(Counts!I338/Counts!H338,"")</f>
        <v>0.322981366459627</v>
      </c>
      <c r="U338" s="38" t="n">
        <f aca="false">IFERROR(1-Counts!L338/Counts!K338,"")</f>
        <v>0.779816513761468</v>
      </c>
      <c r="V338" s="39" t="n">
        <f aca="false">IFERROR(Counts!AJ338/Counts!AI338,"")</f>
        <v>75.6595744680851</v>
      </c>
      <c r="W338" s="38" t="n">
        <f aca="false">IFERROR(Counts!AK338/Counts!AI338,"")</f>
        <v>0.588652482269504</v>
      </c>
      <c r="X338" s="40" t="n">
        <f aca="false">IFERROR(Counts!O338,"")</f>
        <v>0.645</v>
      </c>
      <c r="Y338" s="36" t="n">
        <f aca="false">IFERROR(INDEX('Season Counts'!$Y$2:$Y$740,$AF338)/INDEX('Season Counts'!$X$2:$X$740,$AF338),"")</f>
        <v>0.31511253196931</v>
      </c>
      <c r="Z338" s="37" t="n">
        <f aca="false">IFERROR(J338-Y338,"")</f>
        <v>0.0377380427433342</v>
      </c>
      <c r="AA338" s="38" t="n">
        <f aca="false">IFERROR(INDEX('Season Counts'!$K$2:$K$740,$AF338)/INDEX('Season Counts'!$J$2:$J$740,$AF338),"")</f>
        <v>0.296465222348917</v>
      </c>
      <c r="AB338" s="41" t="n">
        <f aca="false">IFERROR(R338-AA338,"")</f>
        <v>-0.0403075868809364</v>
      </c>
      <c r="AC338" s="39" t="n">
        <f aca="false">IFERROR(INDEX('Season Counts'!$AG$2:$AG$740,$AF338)/INDEX('Season Counts'!$AF$2:$AF$740,$AF338),"")</f>
        <v>74.5885321100918</v>
      </c>
      <c r="AD338" s="40" t="n">
        <f aca="false">IFERROR(V338-AC338,"")</f>
        <v>1.07104235799336</v>
      </c>
      <c r="AE338" s="4" t="str">
        <f aca="false">IF(D338&lt;Guide!$C$21,"Low PA",IF(TRIM(IF(ISNUMBER(AD338),IF(N(AD338)&lt;=-Guide!$C$24,"▼ Bat Speed  ",IF(N(AD338)&gt;=Guide!$C$24,"▲ Bat Speed  ","")),"")&amp;IF(N(Z338)&gt;=Guide!$C$22,"▲ Contact  ","")&amp;IF(N(Z338)&lt;=-Guide!$C$22,"▼ Contact  ","")&amp;IF(N(AB338)&gt;=Guide!$C$23,"▲ Chase  ","")&amp;IF(N(AB338)&lt;=-Guide!$C$23,"▼ Chase  ",""))="","Stable",TRIM(IF(ISNUMBER(AD338),IF(N(AD338)&lt;=-Guide!$C$24,"▼ Bat Speed  ",IF(N(AD338)&gt;=Guide!$C$24,"▲ Bat Speed  ","")),"")&amp;IF(N(Z338)&gt;=Guide!$C$22,"▲ Contact  ","")&amp;IF(N(Z338)&lt;=-Guide!$C$22,"▼ Contact  ","")&amp;IF(N(AB338)&gt;=Guide!$C$23,"▲ Chase  ","")&amp;IF(N(AB338)&lt;=-Guide!$C$23,"▼ Chase  ",""))))</f>
        <v>▲ Bat Speed ▼ Chase</v>
      </c>
      <c r="AF338" s="35" t="n">
        <f aca="false">MATCH(Counts!A338,'Season Counts'!$A$2:$A$740,0)</f>
        <v>86</v>
      </c>
    </row>
    <row r="339" customFormat="false" ht="15" hidden="false" customHeight="false" outlineLevel="0" collapsed="false">
      <c r="A339" s="34" t="str">
        <f aca="false">Counts!B339</f>
        <v>BAL</v>
      </c>
      <c r="B339" s="5" t="str">
        <f aca="false">Counts!C339</f>
        <v>Colton Cowser</v>
      </c>
      <c r="C339" s="34" t="str">
        <f aca="false">Counts!F339</f>
        <v>Jul</v>
      </c>
      <c r="D339" s="35" t="n">
        <f aca="false">IFERROR(Counts!P339,"")</f>
        <v>50</v>
      </c>
      <c r="E339" s="36" t="n">
        <f aca="false">IFERROR(Counts!R339/Counts!Q339,"")</f>
        <v>0.102564102564103</v>
      </c>
      <c r="F339" s="36" t="n">
        <f aca="false">IFERROR((Counts!R339+Counts!V339+Counts!W339)/(Counts!Q339+Counts!V339+Counts!W339+Counts!X339),"")</f>
        <v>0.3</v>
      </c>
      <c r="G339" s="36" t="n">
        <f aca="false">IFERROR((Counts!R339+Counts!S339+2*Counts!T339+3*Counts!U339)/Counts!Q339,"")</f>
        <v>0.102564102564103</v>
      </c>
      <c r="H339" s="35" t="n">
        <f aca="false">IFERROR(Counts!U339,"")</f>
        <v>0</v>
      </c>
      <c r="I339" s="36" t="n">
        <f aca="false">IFERROR(Counts!Z339/Counts!AA339,"")</f>
        <v>0.226</v>
      </c>
      <c r="J339" s="36" t="n">
        <f aca="false">IFERROR(Counts!AB339/Counts!AA339,"")</f>
        <v>0.2917</v>
      </c>
      <c r="K339" s="37" t="n">
        <f aca="false">IFERROR((Counts!AB339-Counts!Z339)/Counts!AA339,"")</f>
        <v>0.0657</v>
      </c>
      <c r="L339" s="38" t="n">
        <f aca="false">IFERROR(Counts!Y339/Counts!P339,"")</f>
        <v>0.32</v>
      </c>
      <c r="M339" s="38" t="n">
        <f aca="false">IFERROR(Counts!V339/Counts!P339,"")</f>
        <v>0.22</v>
      </c>
      <c r="N339" s="38" t="n">
        <f aca="false">IFERROR(Counts!AD339/Counts!AC339,"")</f>
        <v>0</v>
      </c>
      <c r="O339" s="38" t="n">
        <f aca="false">IFERROR(Counts!AE339/Counts!AC339,"")</f>
        <v>0.434782608695652</v>
      </c>
      <c r="P339" s="39" t="n">
        <f aca="false">IFERROR(Counts!AG339/Counts!AF339,"")</f>
        <v>88.1826086956522</v>
      </c>
      <c r="Q339" s="38" t="n">
        <f aca="false">IFERROR(Counts!AH339/Counts!AC339,"")</f>
        <v>0.260869565217391</v>
      </c>
      <c r="R339" s="38" t="n">
        <f aca="false">IFERROR(Counts!N339/Counts!M339,"")</f>
        <v>0.288135593220339</v>
      </c>
      <c r="S339" s="38" t="n">
        <f aca="false">IFERROR(Counts!K339/Counts!J339,"")</f>
        <v>0.58</v>
      </c>
      <c r="T339" s="38" t="n">
        <f aca="false">IFERROR(Counts!I339/Counts!H339,"")</f>
        <v>0.315217391304348</v>
      </c>
      <c r="U339" s="38" t="n">
        <f aca="false">IFERROR(1-Counts!L339/Counts!K339,"")</f>
        <v>0.844827586206897</v>
      </c>
      <c r="V339" s="39" t="n">
        <f aca="false">IFERROR(Counts!AJ339/Counts!AI339,"")</f>
        <v>74.2341772151899</v>
      </c>
      <c r="W339" s="38" t="n">
        <f aca="false">IFERROR(Counts!AK339/Counts!AI339,"")</f>
        <v>0.430379746835443</v>
      </c>
      <c r="X339" s="40" t="n">
        <f aca="false">IFERROR(Counts!O339,"")</f>
        <v>-3.157</v>
      </c>
      <c r="Y339" s="36" t="n">
        <f aca="false">IFERROR(INDEX('Season Counts'!$Y$2:$Y$740,$AF339)/INDEX('Season Counts'!$X$2:$X$740,$AF339),"")</f>
        <v>0.31511253196931</v>
      </c>
      <c r="Z339" s="37" t="n">
        <f aca="false">IFERROR(J339-Y339,"")</f>
        <v>-0.0234125319693095</v>
      </c>
      <c r="AA339" s="38" t="n">
        <f aca="false">IFERROR(INDEX('Season Counts'!$K$2:$K$740,$AF339)/INDEX('Season Counts'!$J$2:$J$740,$AF339),"")</f>
        <v>0.296465222348917</v>
      </c>
      <c r="AB339" s="41" t="n">
        <f aca="false">IFERROR(R339-AA339,"")</f>
        <v>-0.00832962912857777</v>
      </c>
      <c r="AC339" s="39" t="n">
        <f aca="false">IFERROR(INDEX('Season Counts'!$AG$2:$AG$740,$AF339)/INDEX('Season Counts'!$AF$2:$AF$740,$AF339),"")</f>
        <v>74.5885321100918</v>
      </c>
      <c r="AD339" s="40" t="n">
        <f aca="false">IFERROR(V339-AC339,"")</f>
        <v>-0.354354894901874</v>
      </c>
      <c r="AE339" s="4" t="str">
        <f aca="false">IF(D339&lt;Guide!$C$21,"Low PA",IF(TRIM(IF(ISNUMBER(AD339),IF(N(AD339)&lt;=-Guide!$C$24,"▼ Bat Speed  ",IF(N(AD339)&gt;=Guide!$C$24,"▲ Bat Speed  ","")),"")&amp;IF(N(Z339)&gt;=Guide!$C$22,"▲ Contact  ","")&amp;IF(N(Z339)&lt;=-Guide!$C$22,"▼ Contact  ","")&amp;IF(N(AB339)&gt;=Guide!$C$23,"▲ Chase  ","")&amp;IF(N(AB339)&lt;=-Guide!$C$23,"▼ Chase  ",""))="","Stable",TRIM(IF(ISNUMBER(AD339),IF(N(AD339)&lt;=-Guide!$C$24,"▼ Bat Speed  ",IF(N(AD339)&gt;=Guide!$C$24,"▲ Bat Speed  ","")),"")&amp;IF(N(Z339)&gt;=Guide!$C$22,"▲ Contact  ","")&amp;IF(N(Z339)&lt;=-Guide!$C$22,"▼ Contact  ","")&amp;IF(N(AB339)&gt;=Guide!$C$23,"▲ Chase  ","")&amp;IF(N(AB339)&lt;=-Guide!$C$23,"▼ Chase  ",""))))</f>
        <v>Stable</v>
      </c>
      <c r="AF339" s="35" t="n">
        <f aca="false">MATCH(Counts!A339,'Season Counts'!$A$2:$A$740,0)</f>
        <v>86</v>
      </c>
    </row>
    <row r="340" customFormat="false" ht="15" hidden="false" customHeight="false" outlineLevel="0" collapsed="false">
      <c r="A340" s="34" t="str">
        <f aca="false">Counts!B340</f>
        <v>BAL</v>
      </c>
      <c r="B340" s="5" t="str">
        <f aca="false">Counts!C340</f>
        <v>Colton Cowser</v>
      </c>
      <c r="C340" s="34" t="str">
        <f aca="false">Counts!F340</f>
        <v>Aug</v>
      </c>
      <c r="D340" s="35" t="n">
        <f aca="false">IFERROR(Counts!P340,"")</f>
        <v>70</v>
      </c>
      <c r="E340" s="36" t="n">
        <f aca="false">IFERROR(Counts!R340/Counts!Q340,"")</f>
        <v>0.272727272727273</v>
      </c>
      <c r="F340" s="36" t="n">
        <f aca="false">IFERROR((Counts!R340+Counts!V340+Counts!W340)/(Counts!Q340+Counts!V340+Counts!W340+Counts!X340),"")</f>
        <v>0.3</v>
      </c>
      <c r="G340" s="36" t="n">
        <f aca="false">IFERROR((Counts!R340+Counts!S340+2*Counts!T340+3*Counts!U340)/Counts!Q340,"")</f>
        <v>0.545454545454545</v>
      </c>
      <c r="H340" s="35" t="n">
        <f aca="false">IFERROR(Counts!U340,"")</f>
        <v>5</v>
      </c>
      <c r="I340" s="36" t="n">
        <f aca="false">IFERROR(Counts!Z340/Counts!AA340,"")</f>
        <v>0.355</v>
      </c>
      <c r="J340" s="36" t="n">
        <f aca="false">IFERROR(Counts!AB340/Counts!AA340,"")</f>
        <v>0.347642857142857</v>
      </c>
      <c r="K340" s="37" t="n">
        <f aca="false">IFERROR((Counts!AB340-Counts!Z340)/Counts!AA340,"")</f>
        <v>-0.00735714285714287</v>
      </c>
      <c r="L340" s="38" t="n">
        <f aca="false">IFERROR(Counts!Y340/Counts!P340,"")</f>
        <v>0.3</v>
      </c>
      <c r="M340" s="38" t="n">
        <f aca="false">IFERROR(Counts!V340/Counts!P340,"")</f>
        <v>0.0428571428571429</v>
      </c>
      <c r="N340" s="38" t="n">
        <f aca="false">IFERROR(Counts!AD340/Counts!AC340,"")</f>
        <v>0.130434782608696</v>
      </c>
      <c r="O340" s="38" t="n">
        <f aca="false">IFERROR(Counts!AE340/Counts!AC340,"")</f>
        <v>0.521739130434783</v>
      </c>
      <c r="P340" s="39" t="n">
        <f aca="false">IFERROR(Counts!AG340/Counts!AF340,"")</f>
        <v>91.3</v>
      </c>
      <c r="Q340" s="38" t="n">
        <f aca="false">IFERROR(Counts!AH340/Counts!AC340,"")</f>
        <v>0.456521739130435</v>
      </c>
      <c r="R340" s="38" t="n">
        <f aca="false">IFERROR(Counts!N340/Counts!M340,"")</f>
        <v>0.314285714285714</v>
      </c>
      <c r="S340" s="38" t="n">
        <f aca="false">IFERROR(Counts!K340/Counts!J340,"")</f>
        <v>0.584415584415584</v>
      </c>
      <c r="T340" s="38" t="n">
        <f aca="false">IFERROR(Counts!I340/Counts!H340,"")</f>
        <v>0.253731343283582</v>
      </c>
      <c r="U340" s="38" t="n">
        <f aca="false">IFERROR(1-Counts!L340/Counts!K340,"")</f>
        <v>0.866666666666667</v>
      </c>
      <c r="V340" s="39" t="n">
        <f aca="false">IFERROR(Counts!AJ340/Counts!AI340,"")</f>
        <v>74.3284552845529</v>
      </c>
      <c r="W340" s="38" t="n">
        <f aca="false">IFERROR(Counts!AK340/Counts!AI340,"")</f>
        <v>0.463414634146342</v>
      </c>
      <c r="X340" s="40" t="n">
        <f aca="false">IFERROR(Counts!O340,"")</f>
        <v>1.204</v>
      </c>
      <c r="Y340" s="36" t="n">
        <f aca="false">IFERROR(INDEX('Season Counts'!$Y$2:$Y$740,$AF340)/INDEX('Season Counts'!$X$2:$X$740,$AF340),"")</f>
        <v>0.31511253196931</v>
      </c>
      <c r="Z340" s="37" t="n">
        <f aca="false">IFERROR(J340-Y340,"")</f>
        <v>0.0325303251735477</v>
      </c>
      <c r="AA340" s="38" t="n">
        <f aca="false">IFERROR(INDEX('Season Counts'!$K$2:$K$740,$AF340)/INDEX('Season Counts'!$J$2:$J$740,$AF340),"")</f>
        <v>0.296465222348917</v>
      </c>
      <c r="AB340" s="41" t="n">
        <f aca="false">IFERROR(R340-AA340,"")</f>
        <v>0.0178204919367975</v>
      </c>
      <c r="AC340" s="39" t="n">
        <f aca="false">IFERROR(INDEX('Season Counts'!$AG$2:$AG$740,$AF340)/INDEX('Season Counts'!$AF$2:$AF$740,$AF340),"")</f>
        <v>74.5885321100918</v>
      </c>
      <c r="AD340" s="40" t="n">
        <f aca="false">IFERROR(V340-AC340,"")</f>
        <v>-0.260076825538903</v>
      </c>
      <c r="AE340" s="4" t="str">
        <f aca="false">IF(D340&lt;Guide!$C$21,"Low PA",IF(TRIM(IF(ISNUMBER(AD340),IF(N(AD340)&lt;=-Guide!$C$24,"▼ Bat Speed  ",IF(N(AD340)&gt;=Guide!$C$24,"▲ Bat Speed  ","")),"")&amp;IF(N(Z340)&gt;=Guide!$C$22,"▲ Contact  ","")&amp;IF(N(Z340)&lt;=-Guide!$C$22,"▼ Contact  ","")&amp;IF(N(AB340)&gt;=Guide!$C$23,"▲ Chase  ","")&amp;IF(N(AB340)&lt;=-Guide!$C$23,"▼ Chase  ",""))="","Stable",TRIM(IF(ISNUMBER(AD340),IF(N(AD340)&lt;=-Guide!$C$24,"▼ Bat Speed  ",IF(N(AD340)&gt;=Guide!$C$24,"▲ Bat Speed  ","")),"")&amp;IF(N(Z340)&gt;=Guide!$C$22,"▲ Contact  ","")&amp;IF(N(Z340)&lt;=-Guide!$C$22,"▼ Contact  ","")&amp;IF(N(AB340)&gt;=Guide!$C$23,"▲ Chase  ","")&amp;IF(N(AB340)&lt;=-Guide!$C$23,"▼ Chase  ",""))))</f>
        <v>Stable</v>
      </c>
      <c r="AF340" s="35" t="n">
        <f aca="false">MATCH(Counts!A340,'Season Counts'!$A$2:$A$740,0)</f>
        <v>86</v>
      </c>
    </row>
    <row r="341" customFormat="false" ht="15" hidden="false" customHeight="false" outlineLevel="0" collapsed="false">
      <c r="A341" s="34" t="str">
        <f aca="false">Counts!B341</f>
        <v>BAL</v>
      </c>
      <c r="B341" s="5" t="str">
        <f aca="false">Counts!C341</f>
        <v>Colton Cowser</v>
      </c>
      <c r="C341" s="34" t="str">
        <f aca="false">Counts!F341</f>
        <v>Sep</v>
      </c>
      <c r="D341" s="35" t="n">
        <f aca="false">IFERROR(Counts!P341,"")</f>
        <v>59</v>
      </c>
      <c r="E341" s="36" t="n">
        <f aca="false">IFERROR(Counts!R341/Counts!Q341,"")</f>
        <v>0.25</v>
      </c>
      <c r="F341" s="36" t="n">
        <f aca="false">IFERROR((Counts!R341+Counts!V341+Counts!W341)/(Counts!Q341+Counts!V341+Counts!W341+Counts!X341),"")</f>
        <v>0.338983050847458</v>
      </c>
      <c r="G341" s="36" t="n">
        <f aca="false">IFERROR((Counts!R341+Counts!S341+2*Counts!T341+3*Counts!U341)/Counts!Q341,"")</f>
        <v>0.326923076923077</v>
      </c>
      <c r="H341" s="35" t="n">
        <f aca="false">IFERROR(Counts!U341,"")</f>
        <v>0</v>
      </c>
      <c r="I341" s="36" t="n">
        <f aca="false">IFERROR(Counts!Z341/Counts!AA341,"")</f>
        <v>0.305084745762712</v>
      </c>
      <c r="J341" s="36" t="n">
        <f aca="false">IFERROR(Counts!AB341/Counts!AA341,"")</f>
        <v>0.263152542372881</v>
      </c>
      <c r="K341" s="37" t="n">
        <f aca="false">IFERROR((Counts!AB341-Counts!Z341)/Counts!AA341,"")</f>
        <v>-0.0419322033898305</v>
      </c>
      <c r="L341" s="38" t="n">
        <f aca="false">IFERROR(Counts!Y341/Counts!P341,"")</f>
        <v>0.372881355932203</v>
      </c>
      <c r="M341" s="38" t="n">
        <f aca="false">IFERROR(Counts!V341/Counts!P341,"")</f>
        <v>0.11864406779661</v>
      </c>
      <c r="N341" s="38" t="n">
        <f aca="false">IFERROR(Counts!AD341/Counts!AC341,"")</f>
        <v>0</v>
      </c>
      <c r="O341" s="38" t="n">
        <f aca="false">IFERROR(Counts!AE341/Counts!AC341,"")</f>
        <v>0.466666666666667</v>
      </c>
      <c r="P341" s="39" t="n">
        <f aca="false">IFERROR(Counts!AG341/Counts!AF341,"")</f>
        <v>88.3833333333333</v>
      </c>
      <c r="Q341" s="38" t="n">
        <f aca="false">IFERROR(Counts!AH341/Counts!AC341,"")</f>
        <v>0.366666666666667</v>
      </c>
      <c r="R341" s="38" t="n">
        <f aca="false">IFERROR(Counts!N341/Counts!M341,"")</f>
        <v>0.330882352941176</v>
      </c>
      <c r="S341" s="38" t="n">
        <f aca="false">IFERROR(Counts!K341/Counts!J341,"")</f>
        <v>0.608333333333333</v>
      </c>
      <c r="T341" s="38" t="n">
        <f aca="false">IFERROR(Counts!I341/Counts!H341,"")</f>
        <v>0.305084745762712</v>
      </c>
      <c r="U341" s="38" t="n">
        <f aca="false">IFERROR(1-Counts!L341/Counts!K341,"")</f>
        <v>0.835616438356164</v>
      </c>
      <c r="V341" s="39" t="n">
        <f aca="false">IFERROR(Counts!AJ341/Counts!AI341,"")</f>
        <v>73.6944444444444</v>
      </c>
      <c r="W341" s="38" t="n">
        <f aca="false">IFERROR(Counts!AK341/Counts!AI341,"")</f>
        <v>0.435185185185185</v>
      </c>
      <c r="X341" s="40" t="n">
        <f aca="false">IFERROR(Counts!O341,"")</f>
        <v>-0.968</v>
      </c>
      <c r="Y341" s="36" t="n">
        <f aca="false">IFERROR(INDEX('Season Counts'!$Y$2:$Y$740,$AF341)/INDEX('Season Counts'!$X$2:$X$740,$AF341),"")</f>
        <v>0.31511253196931</v>
      </c>
      <c r="Z341" s="37" t="n">
        <f aca="false">IFERROR(J341-Y341,"")</f>
        <v>-0.0519599895964282</v>
      </c>
      <c r="AA341" s="38" t="n">
        <f aca="false">IFERROR(INDEX('Season Counts'!$K$2:$K$740,$AF341)/INDEX('Season Counts'!$J$2:$J$740,$AF341),"")</f>
        <v>0.296465222348917</v>
      </c>
      <c r="AB341" s="41" t="n">
        <f aca="false">IFERROR(R341-AA341,"")</f>
        <v>0.0344171305922597</v>
      </c>
      <c r="AC341" s="39" t="n">
        <f aca="false">IFERROR(INDEX('Season Counts'!$AG$2:$AG$740,$AF341)/INDEX('Season Counts'!$AF$2:$AF$740,$AF341),"")</f>
        <v>74.5885321100918</v>
      </c>
      <c r="AD341" s="40" t="n">
        <f aca="false">IFERROR(V341-AC341,"")</f>
        <v>-0.894087665647305</v>
      </c>
      <c r="AE341" s="4" t="str">
        <f aca="false">IF(D341&lt;Guide!$C$21,"Low PA",IF(TRIM(IF(ISNUMBER(AD341),IF(N(AD341)&lt;=-Guide!$C$24,"▼ Bat Speed  ",IF(N(AD341)&gt;=Guide!$C$24,"▲ Bat Speed  ","")),"")&amp;IF(N(Z341)&gt;=Guide!$C$22,"▲ Contact  ","")&amp;IF(N(Z341)&lt;=-Guide!$C$22,"▼ Contact  ","")&amp;IF(N(AB341)&gt;=Guide!$C$23,"▲ Chase  ","")&amp;IF(N(AB341)&lt;=-Guide!$C$23,"▼ Chase  ",""))="","Stable",TRIM(IF(ISNUMBER(AD341),IF(N(AD341)&lt;=-Guide!$C$24,"▼ Bat Speed  ",IF(N(AD341)&gt;=Guide!$C$24,"▲ Bat Speed  ","")),"")&amp;IF(N(Z341)&gt;=Guide!$C$22,"▲ Contact  ","")&amp;IF(N(Z341)&lt;=-Guide!$C$22,"▼ Contact  ","")&amp;IF(N(AB341)&gt;=Guide!$C$23,"▲ Chase  ","")&amp;IF(N(AB341)&lt;=-Guide!$C$23,"▼ Chase  ",""))))</f>
        <v>▼ Contact</v>
      </c>
      <c r="AF341" s="35" t="n">
        <f aca="false">MATCH(Counts!A341,'Season Counts'!$A$2:$A$740,0)</f>
        <v>86</v>
      </c>
    </row>
    <row r="342" customFormat="false" ht="15" hidden="false" customHeight="false" outlineLevel="0" collapsed="false">
      <c r="A342" s="34" t="str">
        <f aca="false">Counts!B342</f>
        <v>BAL</v>
      </c>
      <c r="B342" s="5" t="str">
        <f aca="false">Counts!C342</f>
        <v>Dylan Beavers</v>
      </c>
      <c r="C342" s="34" t="str">
        <f aca="false">Counts!F342</f>
        <v>Mar-Apr</v>
      </c>
      <c r="D342" s="35" t="n">
        <f aca="false">IFERROR(Counts!P342,"")</f>
        <v>90</v>
      </c>
      <c r="E342" s="36" t="n">
        <f aca="false">IFERROR(Counts!R342/Counts!Q342,"")</f>
        <v>0.227848101265823</v>
      </c>
      <c r="F342" s="36" t="n">
        <f aca="false">IFERROR((Counts!R342+Counts!V342+Counts!W342)/(Counts!Q342+Counts!V342+Counts!W342+Counts!X342),"")</f>
        <v>0.303370786516854</v>
      </c>
      <c r="G342" s="36" t="n">
        <f aca="false">IFERROR((Counts!R342+Counts!S342+2*Counts!T342+3*Counts!U342)/Counts!Q342,"")</f>
        <v>0.341772151898734</v>
      </c>
      <c r="H342" s="35" t="n">
        <f aca="false">IFERROR(Counts!U342,"")</f>
        <v>2</v>
      </c>
      <c r="I342" s="36" t="n">
        <f aca="false">IFERROR(Counts!Z342/Counts!AA342,"")</f>
        <v>0.289325842696629</v>
      </c>
      <c r="J342" s="36" t="n">
        <f aca="false">IFERROR(Counts!AB342/Counts!AA342,"")</f>
        <v>0.301505617977528</v>
      </c>
      <c r="K342" s="37" t="n">
        <f aca="false">IFERROR((Counts!AB342-Counts!Z342)/Counts!AA342,"")</f>
        <v>0.0121797752808989</v>
      </c>
      <c r="L342" s="38" t="n">
        <f aca="false">IFERROR(Counts!Y342/Counts!P342,"")</f>
        <v>0.233333333333333</v>
      </c>
      <c r="M342" s="38" t="n">
        <f aca="false">IFERROR(Counts!V342/Counts!P342,"")</f>
        <v>0.1</v>
      </c>
      <c r="N342" s="38" t="n">
        <f aca="false">IFERROR(Counts!AD342/Counts!AC342,"")</f>
        <v>0.0666666666666667</v>
      </c>
      <c r="O342" s="38" t="n">
        <f aca="false">IFERROR(Counts!AE342/Counts!AC342,"")</f>
        <v>0.4</v>
      </c>
      <c r="P342" s="39" t="n">
        <f aca="false">IFERROR(Counts!AG342/Counts!AF342,"")</f>
        <v>86.2983333333333</v>
      </c>
      <c r="Q342" s="38" t="n">
        <f aca="false">IFERROR(Counts!AH342/Counts!AC342,"")</f>
        <v>0.316666666666667</v>
      </c>
      <c r="R342" s="38" t="n">
        <f aca="false">IFERROR(Counts!N342/Counts!M342,"")</f>
        <v>0.237837837837838</v>
      </c>
      <c r="S342" s="38" t="n">
        <f aca="false">IFERROR(Counts!K342/Counts!J342,"")</f>
        <v>0.668508287292818</v>
      </c>
      <c r="T342" s="38" t="n">
        <f aca="false">IFERROR(Counts!I342/Counts!H342,"")</f>
        <v>0.206060606060606</v>
      </c>
      <c r="U342" s="38" t="n">
        <f aca="false">IFERROR(1-Counts!L342/Counts!K342,"")</f>
        <v>0.867768595041322</v>
      </c>
      <c r="V342" s="39" t="n">
        <f aca="false">IFERROR(Counts!AJ342/Counts!AI342,"")</f>
        <v>71.8186206896552</v>
      </c>
      <c r="W342" s="38" t="n">
        <f aca="false">IFERROR(Counts!AK342/Counts!AI342,"")</f>
        <v>0.172413793103448</v>
      </c>
      <c r="X342" s="40" t="n">
        <f aca="false">IFERROR(Counts!O342,"")</f>
        <v>-0.069</v>
      </c>
      <c r="Y342" s="36" t="n">
        <f aca="false">IFERROR(INDEX('Season Counts'!$Y$2:$Y$740,$AF342)/INDEX('Season Counts'!$X$2:$X$740,$AF342),"")</f>
        <v>0.295016666666667</v>
      </c>
      <c r="Z342" s="37" t="n">
        <f aca="false">IFERROR(J342-Y342,"")</f>
        <v>0.00648895131086141</v>
      </c>
      <c r="AA342" s="38" t="n">
        <f aca="false">IFERROR(INDEX('Season Counts'!$K$2:$K$740,$AF342)/INDEX('Season Counts'!$J$2:$J$740,$AF342),"")</f>
        <v>0.238095238095238</v>
      </c>
      <c r="AB342" s="41" t="n">
        <f aca="false">IFERROR(R342-AA342,"")</f>
        <v>-0.000257400257400231</v>
      </c>
      <c r="AC342" s="39" t="n">
        <f aca="false">IFERROR(INDEX('Season Counts'!$AG$2:$AG$740,$AF342)/INDEX('Season Counts'!$AF$2:$AF$740,$AF342),"")</f>
        <v>72.491771019678</v>
      </c>
      <c r="AD342" s="40" t="n">
        <f aca="false">IFERROR(V342-AC342,"")</f>
        <v>-0.673150330022821</v>
      </c>
      <c r="AE342" s="4" t="str">
        <f aca="false">IF(D342&lt;Guide!$C$21,"Low PA",IF(TRIM(IF(ISNUMBER(AD342),IF(N(AD342)&lt;=-Guide!$C$24,"▼ Bat Speed  ",IF(N(AD342)&gt;=Guide!$C$24,"▲ Bat Speed  ","")),"")&amp;IF(N(Z342)&gt;=Guide!$C$22,"▲ Contact  ","")&amp;IF(N(Z342)&lt;=-Guide!$C$22,"▼ Contact  ","")&amp;IF(N(AB342)&gt;=Guide!$C$23,"▲ Chase  ","")&amp;IF(N(AB342)&lt;=-Guide!$C$23,"▼ Chase  ",""))="","Stable",TRIM(IF(ISNUMBER(AD342),IF(N(AD342)&lt;=-Guide!$C$24,"▼ Bat Speed  ",IF(N(AD342)&gt;=Guide!$C$24,"▲ Bat Speed  ","")),"")&amp;IF(N(Z342)&gt;=Guide!$C$22,"▲ Contact  ","")&amp;IF(N(Z342)&lt;=-Guide!$C$22,"▼ Contact  ","")&amp;IF(N(AB342)&gt;=Guide!$C$23,"▲ Chase  ","")&amp;IF(N(AB342)&lt;=-Guide!$C$23,"▼ Chase  ",""))))</f>
        <v>Stable</v>
      </c>
      <c r="AF342" s="35" t="n">
        <f aca="false">MATCH(Counts!A342,'Season Counts'!$A$2:$A$740,0)</f>
        <v>87</v>
      </c>
    </row>
    <row r="343" customFormat="false" ht="15" hidden="false" customHeight="false" outlineLevel="0" collapsed="false">
      <c r="A343" s="34" t="str">
        <f aca="false">Counts!B343</f>
        <v>BAL</v>
      </c>
      <c r="B343" s="5" t="str">
        <f aca="false">Counts!C343</f>
        <v>Dylan Beavers</v>
      </c>
      <c r="C343" s="34" t="str">
        <f aca="false">Counts!F343</f>
        <v>May</v>
      </c>
      <c r="D343" s="35" t="n">
        <f aca="false">IFERROR(Counts!P343,"")</f>
        <v>29</v>
      </c>
      <c r="E343" s="36" t="n">
        <f aca="false">IFERROR(Counts!R343/Counts!Q343,"")</f>
        <v>0.291666666666667</v>
      </c>
      <c r="F343" s="36" t="n">
        <f aca="false">IFERROR((Counts!R343+Counts!V343+Counts!W343)/(Counts!Q343+Counts!V343+Counts!W343+Counts!X343),"")</f>
        <v>0.413793103448276</v>
      </c>
      <c r="G343" s="36" t="n">
        <f aca="false">IFERROR((Counts!R343+Counts!S343+2*Counts!T343+3*Counts!U343)/Counts!Q343,"")</f>
        <v>0.458333333333333</v>
      </c>
      <c r="H343" s="35" t="n">
        <f aca="false">IFERROR(Counts!U343,"")</f>
        <v>0</v>
      </c>
      <c r="I343" s="36" t="n">
        <f aca="false">IFERROR(Counts!Z343/Counts!AA343,"")</f>
        <v>0.386206896551724</v>
      </c>
      <c r="J343" s="36" t="n">
        <f aca="false">IFERROR(Counts!AB343/Counts!AA343,"")</f>
        <v>0.326793103448276</v>
      </c>
      <c r="K343" s="37" t="n">
        <f aca="false">IFERROR((Counts!AB343-Counts!Z343)/Counts!AA343,"")</f>
        <v>-0.0594137931034482</v>
      </c>
      <c r="L343" s="38" t="n">
        <f aca="false">IFERROR(Counts!Y343/Counts!P343,"")</f>
        <v>0.241379310344828</v>
      </c>
      <c r="M343" s="38" t="n">
        <f aca="false">IFERROR(Counts!V343/Counts!P343,"")</f>
        <v>0.172413793103448</v>
      </c>
      <c r="N343" s="38" t="n">
        <f aca="false">IFERROR(Counts!AD343/Counts!AC343,"")</f>
        <v>0</v>
      </c>
      <c r="O343" s="38" t="n">
        <f aca="false">IFERROR(Counts!AE343/Counts!AC343,"")</f>
        <v>0.352941176470588</v>
      </c>
      <c r="P343" s="39" t="n">
        <f aca="false">IFERROR(Counts!AG343/Counts!AF343,"")</f>
        <v>87.2294117647059</v>
      </c>
      <c r="Q343" s="38" t="n">
        <f aca="false">IFERROR(Counts!AH343/Counts!AC343,"")</f>
        <v>0.470588235294118</v>
      </c>
      <c r="R343" s="38" t="n">
        <f aca="false">IFERROR(Counts!N343/Counts!M343,"")</f>
        <v>0.242424242424242</v>
      </c>
      <c r="S343" s="38" t="n">
        <f aca="false">IFERROR(Counts!K343/Counts!J343,"")</f>
        <v>0.611940298507463</v>
      </c>
      <c r="T343" s="38" t="n">
        <f aca="false">IFERROR(Counts!I343/Counts!H343,"")</f>
        <v>0.192982456140351</v>
      </c>
      <c r="U343" s="38" t="n">
        <f aca="false">IFERROR(1-Counts!L343/Counts!K343,"")</f>
        <v>0.902439024390244</v>
      </c>
      <c r="V343" s="39" t="n">
        <f aca="false">IFERROR(Counts!AJ343/Counts!AI343,"")</f>
        <v>70.734</v>
      </c>
      <c r="W343" s="38" t="n">
        <f aca="false">IFERROR(Counts!AK343/Counts!AI343,"")</f>
        <v>0.08</v>
      </c>
      <c r="X343" s="40" t="n">
        <f aca="false">IFERROR(Counts!O343,"")</f>
        <v>1.42</v>
      </c>
      <c r="Y343" s="36" t="n">
        <f aca="false">IFERROR(INDEX('Season Counts'!$Y$2:$Y$740,$AF343)/INDEX('Season Counts'!$X$2:$X$740,$AF343),"")</f>
        <v>0.295016666666667</v>
      </c>
      <c r="Z343" s="37" t="n">
        <f aca="false">IFERROR(J343-Y343,"")</f>
        <v>0.0317764367816092</v>
      </c>
      <c r="AA343" s="38" t="n">
        <f aca="false">IFERROR(INDEX('Season Counts'!$K$2:$K$740,$AF343)/INDEX('Season Counts'!$J$2:$J$740,$AF343),"")</f>
        <v>0.238095238095238</v>
      </c>
      <c r="AB343" s="41" t="n">
        <f aca="false">IFERROR(R343-AA343,"")</f>
        <v>0.00432900432900435</v>
      </c>
      <c r="AC343" s="39" t="n">
        <f aca="false">IFERROR(INDEX('Season Counts'!$AG$2:$AG$740,$AF343)/INDEX('Season Counts'!$AF$2:$AF$740,$AF343),"")</f>
        <v>72.491771019678</v>
      </c>
      <c r="AD343" s="40" t="n">
        <f aca="false">IFERROR(V343-AC343,"")</f>
        <v>-1.757771019678</v>
      </c>
      <c r="AE343" s="4" t="str">
        <f aca="false">IF(D343&lt;Guide!$C$21,"Low PA",IF(TRIM(IF(ISNUMBER(AD343),IF(N(AD343)&lt;=-Guide!$C$24,"▼ Bat Speed  ",IF(N(AD343)&gt;=Guide!$C$24,"▲ Bat Speed  ","")),"")&amp;IF(N(Z343)&gt;=Guide!$C$22,"▲ Contact  ","")&amp;IF(N(Z343)&lt;=-Guide!$C$22,"▼ Contact  ","")&amp;IF(N(AB343)&gt;=Guide!$C$23,"▲ Chase  ","")&amp;IF(N(AB343)&lt;=-Guide!$C$23,"▼ Chase  ",""))="","Stable",TRIM(IF(ISNUMBER(AD343),IF(N(AD343)&lt;=-Guide!$C$24,"▼ Bat Speed  ",IF(N(AD343)&gt;=Guide!$C$24,"▲ Bat Speed  ","")),"")&amp;IF(N(Z343)&gt;=Guide!$C$22,"▲ Contact  ","")&amp;IF(N(Z343)&lt;=-Guide!$C$22,"▼ Contact  ","")&amp;IF(N(AB343)&gt;=Guide!$C$23,"▲ Chase  ","")&amp;IF(N(AB343)&lt;=-Guide!$C$23,"▼ Chase  ",""))))</f>
        <v>Low PA</v>
      </c>
      <c r="AF343" s="35" t="n">
        <f aca="false">MATCH(Counts!A343,'Season Counts'!$A$2:$A$740,0)</f>
        <v>87</v>
      </c>
    </row>
    <row r="344" customFormat="false" ht="15" hidden="false" customHeight="false" outlineLevel="0" collapsed="false">
      <c r="A344" s="34" t="str">
        <f aca="false">Counts!B344</f>
        <v>BAL</v>
      </c>
      <c r="B344" s="5" t="str">
        <f aca="false">Counts!C344</f>
        <v>Dylan Beavers</v>
      </c>
      <c r="C344" s="34" t="str">
        <f aca="false">Counts!F344</f>
        <v>Jun</v>
      </c>
      <c r="D344" s="35" t="n">
        <f aca="false">IFERROR(Counts!P344,"")</f>
        <v>11</v>
      </c>
      <c r="E344" s="36" t="n">
        <f aca="false">IFERROR(Counts!R344/Counts!Q344,"")</f>
        <v>0.1</v>
      </c>
      <c r="F344" s="36" t="n">
        <f aca="false">IFERROR((Counts!R344+Counts!V344+Counts!W344)/(Counts!Q344+Counts!V344+Counts!W344+Counts!X344),"")</f>
        <v>0.181818181818182</v>
      </c>
      <c r="G344" s="36" t="n">
        <f aca="false">IFERROR((Counts!R344+Counts!S344+2*Counts!T344+3*Counts!U344)/Counts!Q344,"")</f>
        <v>0.2</v>
      </c>
      <c r="H344" s="35" t="n">
        <f aca="false">IFERROR(Counts!U344,"")</f>
        <v>0</v>
      </c>
      <c r="I344" s="36" t="n">
        <f aca="false">IFERROR(Counts!Z344/Counts!AA344,"")</f>
        <v>0.177272727272727</v>
      </c>
      <c r="J344" s="36" t="n">
        <f aca="false">IFERROR(Counts!AB344/Counts!AA344,"")</f>
        <v>0.232272727272727</v>
      </c>
      <c r="K344" s="37" t="n">
        <f aca="false">IFERROR((Counts!AB344-Counts!Z344)/Counts!AA344,"")</f>
        <v>0.055</v>
      </c>
      <c r="L344" s="38" t="n">
        <f aca="false">IFERROR(Counts!Y344/Counts!P344,"")</f>
        <v>0.454545454545455</v>
      </c>
      <c r="M344" s="38" t="n">
        <f aca="false">IFERROR(Counts!V344/Counts!P344,"")</f>
        <v>0.0909090909090909</v>
      </c>
      <c r="N344" s="38" t="n">
        <f aca="false">IFERROR(Counts!AD344/Counts!AC344,"")</f>
        <v>0.2</v>
      </c>
      <c r="O344" s="38" t="n">
        <f aca="false">IFERROR(Counts!AE344/Counts!AC344,"")</f>
        <v>0.4</v>
      </c>
      <c r="P344" s="39" t="n">
        <f aca="false">IFERROR(Counts!AG344/Counts!AF344,"")</f>
        <v>88.22</v>
      </c>
      <c r="Q344" s="38" t="n">
        <f aca="false">IFERROR(Counts!AH344/Counts!AC344,"")</f>
        <v>0.4</v>
      </c>
      <c r="R344" s="38" t="n">
        <f aca="false">IFERROR(Counts!N344/Counts!M344,"")</f>
        <v>0.24</v>
      </c>
      <c r="S344" s="38" t="n">
        <f aca="false">IFERROR(Counts!K344/Counts!J344,"")</f>
        <v>0.633333333333333</v>
      </c>
      <c r="T344" s="38" t="n">
        <f aca="false">IFERROR(Counts!I344/Counts!H344,"")</f>
        <v>0.28</v>
      </c>
      <c r="U344" s="38" t="n">
        <f aca="false">IFERROR(1-Counts!L344/Counts!K344,"")</f>
        <v>0.789473684210526</v>
      </c>
      <c r="V344" s="39" t="n">
        <f aca="false">IFERROR(Counts!AJ344/Counts!AI344,"")</f>
        <v>72.3</v>
      </c>
      <c r="W344" s="38" t="n">
        <f aca="false">IFERROR(Counts!AK344/Counts!AI344,"")</f>
        <v>0.24</v>
      </c>
      <c r="X344" s="40" t="n">
        <f aca="false">IFERROR(Counts!O344,"")</f>
        <v>-0.985</v>
      </c>
      <c r="Y344" s="36" t="n">
        <f aca="false">IFERROR(INDEX('Season Counts'!$Y$2:$Y$740,$AF344)/INDEX('Season Counts'!$X$2:$X$740,$AF344),"")</f>
        <v>0.295016666666667</v>
      </c>
      <c r="Z344" s="37" t="n">
        <f aca="false">IFERROR(J344-Y344,"")</f>
        <v>-0.0627439393939394</v>
      </c>
      <c r="AA344" s="38" t="n">
        <f aca="false">IFERROR(INDEX('Season Counts'!$K$2:$K$740,$AF344)/INDEX('Season Counts'!$J$2:$J$740,$AF344),"")</f>
        <v>0.238095238095238</v>
      </c>
      <c r="AB344" s="41" t="n">
        <f aca="false">IFERROR(R344-AA344,"")</f>
        <v>0.00190476190476191</v>
      </c>
      <c r="AC344" s="39" t="n">
        <f aca="false">IFERROR(INDEX('Season Counts'!$AG$2:$AG$740,$AF344)/INDEX('Season Counts'!$AF$2:$AF$740,$AF344),"")</f>
        <v>72.491771019678</v>
      </c>
      <c r="AD344" s="40" t="n">
        <f aca="false">IFERROR(V344-AC344,"")</f>
        <v>-0.191771019678001</v>
      </c>
      <c r="AE344" s="4" t="str">
        <f aca="false">IF(D344&lt;Guide!$C$21,"Low PA",IF(TRIM(IF(ISNUMBER(AD344),IF(N(AD344)&lt;=-Guide!$C$24,"▼ Bat Speed  ",IF(N(AD344)&gt;=Guide!$C$24,"▲ Bat Speed  ","")),"")&amp;IF(N(Z344)&gt;=Guide!$C$22,"▲ Contact  ","")&amp;IF(N(Z344)&lt;=-Guide!$C$22,"▼ Contact  ","")&amp;IF(N(AB344)&gt;=Guide!$C$23,"▲ Chase  ","")&amp;IF(N(AB344)&lt;=-Guide!$C$23,"▼ Chase  ",""))="","Stable",TRIM(IF(ISNUMBER(AD344),IF(N(AD344)&lt;=-Guide!$C$24,"▼ Bat Speed  ",IF(N(AD344)&gt;=Guide!$C$24,"▲ Bat Speed  ","")),"")&amp;IF(N(Z344)&gt;=Guide!$C$22,"▲ Contact  ","")&amp;IF(N(Z344)&lt;=-Guide!$C$22,"▼ Contact  ","")&amp;IF(N(AB344)&gt;=Guide!$C$23,"▲ Chase  ","")&amp;IF(N(AB344)&lt;=-Guide!$C$23,"▼ Chase  ",""))))</f>
        <v>Low PA</v>
      </c>
      <c r="AF344" s="35" t="n">
        <f aca="false">MATCH(Counts!A344,'Season Counts'!$A$2:$A$740,0)</f>
        <v>87</v>
      </c>
    </row>
    <row r="345" customFormat="false" ht="15" hidden="false" customHeight="false" outlineLevel="0" collapsed="false">
      <c r="A345" s="34" t="str">
        <f aca="false">Counts!B345</f>
        <v>BAL</v>
      </c>
      <c r="B345" s="5" t="str">
        <f aca="false">Counts!C345</f>
        <v>Dylan Beavers</v>
      </c>
      <c r="C345" s="34" t="str">
        <f aca="false">Counts!F345</f>
        <v>Jul</v>
      </c>
      <c r="D345" s="35" t="n">
        <f aca="false">IFERROR(Counts!P345,"")</f>
        <v>63</v>
      </c>
      <c r="E345" s="36" t="n">
        <f aca="false">IFERROR(Counts!R345/Counts!Q345,"")</f>
        <v>0.267857142857143</v>
      </c>
      <c r="F345" s="36" t="n">
        <f aca="false">IFERROR((Counts!R345+Counts!V345+Counts!W345)/(Counts!Q345+Counts!V345+Counts!W345+Counts!X345),"")</f>
        <v>0.349206349206349</v>
      </c>
      <c r="G345" s="36" t="n">
        <f aca="false">IFERROR((Counts!R345+Counts!S345+2*Counts!T345+3*Counts!U345)/Counts!Q345,"")</f>
        <v>0.339285714285714</v>
      </c>
      <c r="H345" s="35" t="n">
        <f aca="false">IFERROR(Counts!U345,"")</f>
        <v>0</v>
      </c>
      <c r="I345" s="36" t="n">
        <f aca="false">IFERROR(Counts!Z345/Counts!AA345,"")</f>
        <v>0.319354838709677</v>
      </c>
      <c r="J345" s="36" t="n">
        <f aca="false">IFERROR(Counts!AB345/Counts!AA345,"")</f>
        <v>0.347854838709677</v>
      </c>
      <c r="K345" s="37" t="n">
        <f aca="false">IFERROR((Counts!AB345-Counts!Z345)/Counts!AA345,"")</f>
        <v>0.0285</v>
      </c>
      <c r="L345" s="38" t="n">
        <f aca="false">IFERROR(Counts!Y345/Counts!P345,"")</f>
        <v>0.174603174603175</v>
      </c>
      <c r="M345" s="38" t="n">
        <f aca="false">IFERROR(Counts!V345/Counts!P345,"")</f>
        <v>0.0793650793650794</v>
      </c>
      <c r="N345" s="38" t="n">
        <f aca="false">IFERROR(Counts!AD345/Counts!AC345,"")</f>
        <v>0.0444444444444444</v>
      </c>
      <c r="O345" s="38" t="n">
        <f aca="false">IFERROR(Counts!AE345/Counts!AC345,"")</f>
        <v>0.4</v>
      </c>
      <c r="P345" s="39" t="n">
        <f aca="false">IFERROR(Counts!AG345/Counts!AF345,"")</f>
        <v>91.1022727272727</v>
      </c>
      <c r="Q345" s="38" t="n">
        <f aca="false">IFERROR(Counts!AH345/Counts!AC345,"")</f>
        <v>0.466666666666667</v>
      </c>
      <c r="R345" s="38" t="n">
        <f aca="false">IFERROR(Counts!N345/Counts!M345,"")</f>
        <v>0.185714285714286</v>
      </c>
      <c r="S345" s="38" t="n">
        <f aca="false">IFERROR(Counts!K345/Counts!J345,"")</f>
        <v>0.611111111111111</v>
      </c>
      <c r="T345" s="38" t="n">
        <f aca="false">IFERROR(Counts!I345/Counts!H345,"")</f>
        <v>0.213592233009709</v>
      </c>
      <c r="U345" s="38" t="n">
        <f aca="false">IFERROR(1-Counts!L345/Counts!K345,"")</f>
        <v>0.883116883116883</v>
      </c>
      <c r="V345" s="39" t="n">
        <f aca="false">IFERROR(Counts!AJ345/Counts!AI345,"")</f>
        <v>73.3273684210526</v>
      </c>
      <c r="W345" s="38" t="n">
        <f aca="false">IFERROR(Counts!AK345/Counts!AI345,"")</f>
        <v>0.305263157894737</v>
      </c>
      <c r="X345" s="40" t="n">
        <f aca="false">IFERROR(Counts!O345,"")</f>
        <v>0.595</v>
      </c>
      <c r="Y345" s="36" t="n">
        <f aca="false">IFERROR(INDEX('Season Counts'!$Y$2:$Y$740,$AF345)/INDEX('Season Counts'!$X$2:$X$740,$AF345),"")</f>
        <v>0.295016666666667</v>
      </c>
      <c r="Z345" s="37" t="n">
        <f aca="false">IFERROR(J345-Y345,"")</f>
        <v>0.0528381720430108</v>
      </c>
      <c r="AA345" s="38" t="n">
        <f aca="false">IFERROR(INDEX('Season Counts'!$K$2:$K$740,$AF345)/INDEX('Season Counts'!$J$2:$J$740,$AF345),"")</f>
        <v>0.238095238095238</v>
      </c>
      <c r="AB345" s="41" t="n">
        <f aca="false">IFERROR(R345-AA345,"")</f>
        <v>-0.0523809523809524</v>
      </c>
      <c r="AC345" s="39" t="n">
        <f aca="false">IFERROR(INDEX('Season Counts'!$AG$2:$AG$740,$AF345)/INDEX('Season Counts'!$AF$2:$AF$740,$AF345),"")</f>
        <v>72.491771019678</v>
      </c>
      <c r="AD345" s="40" t="n">
        <f aca="false">IFERROR(V345-AC345,"")</f>
        <v>0.835597401374642</v>
      </c>
      <c r="AE345" s="4" t="str">
        <f aca="false">IF(D345&lt;Guide!$C$21,"Low PA",IF(TRIM(IF(ISNUMBER(AD345),IF(N(AD345)&lt;=-Guide!$C$24,"▼ Bat Speed  ",IF(N(AD345)&gt;=Guide!$C$24,"▲ Bat Speed  ","")),"")&amp;IF(N(Z345)&gt;=Guide!$C$22,"▲ Contact  ","")&amp;IF(N(Z345)&lt;=-Guide!$C$22,"▼ Contact  ","")&amp;IF(N(AB345)&gt;=Guide!$C$23,"▲ Chase  ","")&amp;IF(N(AB345)&lt;=-Guide!$C$23,"▼ Chase  ",""))="","Stable",TRIM(IF(ISNUMBER(AD345),IF(N(AD345)&lt;=-Guide!$C$24,"▼ Bat Speed  ",IF(N(AD345)&gt;=Guide!$C$24,"▲ Bat Speed  ","")),"")&amp;IF(N(Z345)&gt;=Guide!$C$22,"▲ Contact  ","")&amp;IF(N(Z345)&lt;=-Guide!$C$22,"▼ Contact  ","")&amp;IF(N(AB345)&gt;=Guide!$C$23,"▲ Chase  ","")&amp;IF(N(AB345)&lt;=-Guide!$C$23,"▼ Chase  ",""))))</f>
        <v>▲ Contact ▼ Chase</v>
      </c>
      <c r="AF345" s="35" t="n">
        <f aca="false">MATCH(Counts!A345,'Season Counts'!$A$2:$A$740,0)</f>
        <v>87</v>
      </c>
    </row>
    <row r="346" customFormat="false" ht="15" hidden="false" customHeight="false" outlineLevel="0" collapsed="false">
      <c r="A346" s="34" t="str">
        <f aca="false">Counts!B346</f>
        <v>BAL</v>
      </c>
      <c r="B346" s="5" t="str">
        <f aca="false">Counts!C346</f>
        <v>Dylan Beavers</v>
      </c>
      <c r="C346" s="34" t="str">
        <f aca="false">Counts!F346</f>
        <v>Aug</v>
      </c>
      <c r="D346" s="35" t="n">
        <f aca="false">IFERROR(Counts!P346,"")</f>
        <v>80</v>
      </c>
      <c r="E346" s="36" t="n">
        <f aca="false">IFERROR(Counts!R346/Counts!Q346,"")</f>
        <v>0.263888888888889</v>
      </c>
      <c r="F346" s="36" t="n">
        <f aca="false">IFERROR((Counts!R346+Counts!V346+Counts!W346)/(Counts!Q346+Counts!V346+Counts!W346+Counts!X346),"")</f>
        <v>0.3375</v>
      </c>
      <c r="G346" s="36" t="n">
        <f aca="false">IFERROR((Counts!R346+Counts!S346+2*Counts!T346+3*Counts!U346)/Counts!Q346,"")</f>
        <v>0.486111111111111</v>
      </c>
      <c r="H346" s="35" t="n">
        <f aca="false">IFERROR(Counts!U346,"")</f>
        <v>4</v>
      </c>
      <c r="I346" s="36" t="n">
        <f aca="false">IFERROR(Counts!Z346/Counts!AA346,"")</f>
        <v>0.351898734177215</v>
      </c>
      <c r="J346" s="36" t="n">
        <f aca="false">IFERROR(Counts!AB346/Counts!AA346,"")</f>
        <v>0.285911392405063</v>
      </c>
      <c r="K346" s="37" t="n">
        <f aca="false">IFERROR((Counts!AB346-Counts!Z346)/Counts!AA346,"")</f>
        <v>-0.0659873417721519</v>
      </c>
      <c r="L346" s="38" t="n">
        <f aca="false">IFERROR(Counts!Y346/Counts!P346,"")</f>
        <v>0.325</v>
      </c>
      <c r="M346" s="38" t="n">
        <f aca="false">IFERROR(Counts!V346/Counts!P346,"")</f>
        <v>0.1</v>
      </c>
      <c r="N346" s="38" t="n">
        <f aca="false">IFERROR(Counts!AD346/Counts!AC346,"")</f>
        <v>0.130434782608696</v>
      </c>
      <c r="O346" s="38" t="n">
        <f aca="false">IFERROR(Counts!AE346/Counts!AC346,"")</f>
        <v>0.391304347826087</v>
      </c>
      <c r="P346" s="39" t="n">
        <f aca="false">IFERROR(Counts!AG346/Counts!AF346,"")</f>
        <v>87.5586956521739</v>
      </c>
      <c r="Q346" s="38" t="n">
        <f aca="false">IFERROR(Counts!AH346/Counts!AC346,"")</f>
        <v>0.41304347826087</v>
      </c>
      <c r="R346" s="38" t="n">
        <f aca="false">IFERROR(Counts!N346/Counts!M346,"")</f>
        <v>0.266272189349112</v>
      </c>
      <c r="S346" s="38" t="n">
        <f aca="false">IFERROR(Counts!K346/Counts!J346,"")</f>
        <v>0.509316770186335</v>
      </c>
      <c r="T346" s="38" t="n">
        <f aca="false">IFERROR(Counts!I346/Counts!H346,"")</f>
        <v>0.21259842519685</v>
      </c>
      <c r="U346" s="38" t="n">
        <f aca="false">IFERROR(1-Counts!L346/Counts!K346,"")</f>
        <v>0.878048780487805</v>
      </c>
      <c r="V346" s="39" t="n">
        <f aca="false">IFERROR(Counts!AJ346/Counts!AI346,"")</f>
        <v>73.0438596491228</v>
      </c>
      <c r="W346" s="38" t="n">
        <f aca="false">IFERROR(Counts!AK346/Counts!AI346,"")</f>
        <v>0.254385964912281</v>
      </c>
      <c r="X346" s="40" t="n">
        <f aca="false">IFERROR(Counts!O346,"")</f>
        <v>2.576</v>
      </c>
      <c r="Y346" s="36" t="n">
        <f aca="false">IFERROR(INDEX('Season Counts'!$Y$2:$Y$740,$AF346)/INDEX('Season Counts'!$X$2:$X$740,$AF346),"")</f>
        <v>0.295016666666667</v>
      </c>
      <c r="Z346" s="37" t="n">
        <f aca="false">IFERROR(J346-Y346,"")</f>
        <v>-0.00910527426160335</v>
      </c>
      <c r="AA346" s="38" t="n">
        <f aca="false">IFERROR(INDEX('Season Counts'!$K$2:$K$740,$AF346)/INDEX('Season Counts'!$J$2:$J$740,$AF346),"")</f>
        <v>0.238095238095238</v>
      </c>
      <c r="AB346" s="41" t="n">
        <f aca="false">IFERROR(R346-AA346,"")</f>
        <v>0.0281769512538744</v>
      </c>
      <c r="AC346" s="39" t="n">
        <f aca="false">IFERROR(INDEX('Season Counts'!$AG$2:$AG$740,$AF346)/INDEX('Season Counts'!$AF$2:$AF$740,$AF346),"")</f>
        <v>72.491771019678</v>
      </c>
      <c r="AD346" s="40" t="n">
        <f aca="false">IFERROR(V346-AC346,"")</f>
        <v>0.55208862944481</v>
      </c>
      <c r="AE346" s="4" t="str">
        <f aca="false">IF(D346&lt;Guide!$C$21,"Low PA",IF(TRIM(IF(ISNUMBER(AD346),IF(N(AD346)&lt;=-Guide!$C$24,"▼ Bat Speed  ",IF(N(AD346)&gt;=Guide!$C$24,"▲ Bat Speed  ","")),"")&amp;IF(N(Z346)&gt;=Guide!$C$22,"▲ Contact  ","")&amp;IF(N(Z346)&lt;=-Guide!$C$22,"▼ Contact  ","")&amp;IF(N(AB346)&gt;=Guide!$C$23,"▲ Chase  ","")&amp;IF(N(AB346)&lt;=-Guide!$C$23,"▼ Chase  ",""))="","Stable",TRIM(IF(ISNUMBER(AD346),IF(N(AD346)&lt;=-Guide!$C$24,"▼ Bat Speed  ",IF(N(AD346)&gt;=Guide!$C$24,"▲ Bat Speed  ","")),"")&amp;IF(N(Z346)&gt;=Guide!$C$22,"▲ Contact  ","")&amp;IF(N(Z346)&lt;=-Guide!$C$22,"▼ Contact  ","")&amp;IF(N(AB346)&gt;=Guide!$C$23,"▲ Chase  ","")&amp;IF(N(AB346)&lt;=-Guide!$C$23,"▼ Chase  ",""))))</f>
        <v>Stable</v>
      </c>
      <c r="AF346" s="35" t="n">
        <f aca="false">MATCH(Counts!A346,'Season Counts'!$A$2:$A$740,0)</f>
        <v>87</v>
      </c>
    </row>
    <row r="347" customFormat="false" ht="15" hidden="false" customHeight="false" outlineLevel="0" collapsed="false">
      <c r="A347" s="34" t="str">
        <f aca="false">Counts!B347</f>
        <v>BAL</v>
      </c>
      <c r="B347" s="5" t="str">
        <f aca="false">Counts!C347</f>
        <v>Dylan Beavers</v>
      </c>
      <c r="C347" s="34" t="str">
        <f aca="false">Counts!F347</f>
        <v>Sep</v>
      </c>
      <c r="D347" s="35" t="n">
        <f aca="false">IFERROR(Counts!P347,"")</f>
        <v>90</v>
      </c>
      <c r="E347" s="36" t="n">
        <f aca="false">IFERROR(Counts!R347/Counts!Q347,"")</f>
        <v>0.168674698795181</v>
      </c>
      <c r="F347" s="36" t="n">
        <f aca="false">IFERROR((Counts!R347+Counts!V347+Counts!W347)/(Counts!Q347+Counts!V347+Counts!W347+Counts!X347),"")</f>
        <v>0.233333333333333</v>
      </c>
      <c r="G347" s="36" t="n">
        <f aca="false">IFERROR((Counts!R347+Counts!S347+2*Counts!T347+3*Counts!U347)/Counts!Q347,"")</f>
        <v>0.325301204819277</v>
      </c>
      <c r="H347" s="35" t="n">
        <f aca="false">IFERROR(Counts!U347,"")</f>
        <v>3</v>
      </c>
      <c r="I347" s="36" t="n">
        <f aca="false">IFERROR(Counts!Z347/Counts!AA347,"")</f>
        <v>0.246666666666667</v>
      </c>
      <c r="J347" s="36" t="n">
        <f aca="false">IFERROR(Counts!AB347/Counts!AA347,"")</f>
        <v>0.257622222222222</v>
      </c>
      <c r="K347" s="37" t="n">
        <f aca="false">IFERROR((Counts!AB347-Counts!Z347)/Counts!AA347,"")</f>
        <v>0.0109555555555556</v>
      </c>
      <c r="L347" s="38" t="n">
        <f aca="false">IFERROR(Counts!Y347/Counts!P347,"")</f>
        <v>0.322222222222222</v>
      </c>
      <c r="M347" s="38" t="n">
        <f aca="false">IFERROR(Counts!V347/Counts!P347,"")</f>
        <v>0.0777777777777778</v>
      </c>
      <c r="N347" s="38" t="n">
        <f aca="false">IFERROR(Counts!AD347/Counts!AC347,"")</f>
        <v>0.111111111111111</v>
      </c>
      <c r="O347" s="38" t="n">
        <f aca="false">IFERROR(Counts!AE347/Counts!AC347,"")</f>
        <v>0.351851851851852</v>
      </c>
      <c r="P347" s="39" t="n">
        <f aca="false">IFERROR(Counts!AG347/Counts!AF347,"")</f>
        <v>85.7425925925926</v>
      </c>
      <c r="Q347" s="38" t="n">
        <f aca="false">IFERROR(Counts!AH347/Counts!AC347,"")</f>
        <v>0.388888888888889</v>
      </c>
      <c r="R347" s="38" t="n">
        <f aca="false">IFERROR(Counts!N347/Counts!M347,"")</f>
        <v>0.251461988304094</v>
      </c>
      <c r="S347" s="38" t="n">
        <f aca="false">IFERROR(Counts!K347/Counts!J347,"")</f>
        <v>0.615384615384615</v>
      </c>
      <c r="T347" s="38" t="n">
        <f aca="false">IFERROR(Counts!I347/Counts!H347,"")</f>
        <v>0.270967741935484</v>
      </c>
      <c r="U347" s="38" t="n">
        <f aca="false">IFERROR(1-Counts!L347/Counts!K347,"")</f>
        <v>0.803571428571429</v>
      </c>
      <c r="V347" s="39" t="n">
        <f aca="false">IFERROR(Counts!AJ347/Counts!AI347,"")</f>
        <v>72.8607692307692</v>
      </c>
      <c r="W347" s="38" t="n">
        <f aca="false">IFERROR(Counts!AK347/Counts!AI347,"")</f>
        <v>0.223076923076923</v>
      </c>
      <c r="X347" s="40" t="n">
        <f aca="false">IFERROR(Counts!O347,"")</f>
        <v>-6.303</v>
      </c>
      <c r="Y347" s="36" t="n">
        <f aca="false">IFERROR(INDEX('Season Counts'!$Y$2:$Y$740,$AF347)/INDEX('Season Counts'!$X$2:$X$740,$AF347),"")</f>
        <v>0.295016666666667</v>
      </c>
      <c r="Z347" s="37" t="n">
        <f aca="false">IFERROR(J347-Y347,"")</f>
        <v>-0.0373944444444445</v>
      </c>
      <c r="AA347" s="38" t="n">
        <f aca="false">IFERROR(INDEX('Season Counts'!$K$2:$K$740,$AF347)/INDEX('Season Counts'!$J$2:$J$740,$AF347),"")</f>
        <v>0.238095238095238</v>
      </c>
      <c r="AB347" s="41" t="n">
        <f aca="false">IFERROR(R347-AA347,"")</f>
        <v>0.0133667502088555</v>
      </c>
      <c r="AC347" s="39" t="n">
        <f aca="false">IFERROR(INDEX('Season Counts'!$AG$2:$AG$740,$AF347)/INDEX('Season Counts'!$AF$2:$AF$740,$AF347),"")</f>
        <v>72.491771019678</v>
      </c>
      <c r="AD347" s="40" t="n">
        <f aca="false">IFERROR(V347-AC347,"")</f>
        <v>0.368998211091224</v>
      </c>
      <c r="AE347" s="4" t="str">
        <f aca="false">IF(D347&lt;Guide!$C$21,"Low PA",IF(TRIM(IF(ISNUMBER(AD347),IF(N(AD347)&lt;=-Guide!$C$24,"▼ Bat Speed  ",IF(N(AD347)&gt;=Guide!$C$24,"▲ Bat Speed  ","")),"")&amp;IF(N(Z347)&gt;=Guide!$C$22,"▲ Contact  ","")&amp;IF(N(Z347)&lt;=-Guide!$C$22,"▼ Contact  ","")&amp;IF(N(AB347)&gt;=Guide!$C$23,"▲ Chase  ","")&amp;IF(N(AB347)&lt;=-Guide!$C$23,"▼ Chase  ",""))="","Stable",TRIM(IF(ISNUMBER(AD347),IF(N(AD347)&lt;=-Guide!$C$24,"▼ Bat Speed  ",IF(N(AD347)&gt;=Guide!$C$24,"▲ Bat Speed  ","")),"")&amp;IF(N(Z347)&gt;=Guide!$C$22,"▲ Contact  ","")&amp;IF(N(Z347)&lt;=-Guide!$C$22,"▼ Contact  ","")&amp;IF(N(AB347)&gt;=Guide!$C$23,"▲ Chase  ","")&amp;IF(N(AB347)&lt;=-Guide!$C$23,"▼ Chase  ",""))))</f>
        <v>Stable</v>
      </c>
      <c r="AF347" s="35" t="n">
        <f aca="false">MATCH(Counts!A347,'Season Counts'!$A$2:$A$740,0)</f>
        <v>87</v>
      </c>
    </row>
    <row r="348" customFormat="false" ht="15" hidden="false" customHeight="false" outlineLevel="0" collapsed="false">
      <c r="A348" s="34" t="str">
        <f aca="false">Counts!B348</f>
        <v>BAL</v>
      </c>
      <c r="B348" s="5" t="str">
        <f aca="false">Counts!C348</f>
        <v>Jackson Holliday</v>
      </c>
      <c r="C348" s="34" t="str">
        <f aca="false">Counts!F348</f>
        <v>May</v>
      </c>
      <c r="D348" s="35" t="n">
        <f aca="false">IFERROR(Counts!P348,"")</f>
        <v>39</v>
      </c>
      <c r="E348" s="36" t="n">
        <f aca="false">IFERROR(Counts!R348/Counts!Q348,"")</f>
        <v>0.242424242424242</v>
      </c>
      <c r="F348" s="36" t="n">
        <f aca="false">IFERROR((Counts!R348+Counts!V348+Counts!W348)/(Counts!Q348+Counts!V348+Counts!W348+Counts!X348),"")</f>
        <v>0.333333333333333</v>
      </c>
      <c r="G348" s="36" t="n">
        <f aca="false">IFERROR((Counts!R348+Counts!S348+2*Counts!T348+3*Counts!U348)/Counts!Q348,"")</f>
        <v>0.424242424242424</v>
      </c>
      <c r="H348" s="35" t="n">
        <f aca="false">IFERROR(Counts!U348,"")</f>
        <v>2</v>
      </c>
      <c r="I348" s="36" t="n">
        <f aca="false">IFERROR(Counts!Z348/Counts!AA348,"")</f>
        <v>0.330769230769231</v>
      </c>
      <c r="J348" s="36" t="n">
        <f aca="false">IFERROR(Counts!AB348/Counts!AA348,"")</f>
        <v>0.318923076923077</v>
      </c>
      <c r="K348" s="37" t="n">
        <f aca="false">IFERROR((Counts!AB348-Counts!Z348)/Counts!AA348,"")</f>
        <v>-0.0118461538461538</v>
      </c>
      <c r="L348" s="38" t="n">
        <f aca="false">IFERROR(Counts!Y348/Counts!P348,"")</f>
        <v>0.256410256410256</v>
      </c>
      <c r="M348" s="38" t="n">
        <f aca="false">IFERROR(Counts!V348/Counts!P348,"")</f>
        <v>0.128205128205128</v>
      </c>
      <c r="N348" s="38" t="n">
        <f aca="false">IFERROR(Counts!AD348/Counts!AC348,"")</f>
        <v>0.0833333333333333</v>
      </c>
      <c r="O348" s="38" t="n">
        <f aca="false">IFERROR(Counts!AE348/Counts!AC348,"")</f>
        <v>0.375</v>
      </c>
      <c r="P348" s="39" t="n">
        <f aca="false">IFERROR(Counts!AG348/Counts!AF348,"")</f>
        <v>89.375</v>
      </c>
      <c r="Q348" s="38" t="n">
        <f aca="false">IFERROR(Counts!AH348/Counts!AC348,"")</f>
        <v>0.375</v>
      </c>
      <c r="R348" s="38" t="n">
        <f aca="false">IFERROR(Counts!N348/Counts!M348,"")</f>
        <v>0.223529411764706</v>
      </c>
      <c r="S348" s="38" t="n">
        <f aca="false">IFERROR(Counts!K348/Counts!J348,"")</f>
        <v>0.635135135135135</v>
      </c>
      <c r="T348" s="38" t="n">
        <f aca="false">IFERROR(Counts!I348/Counts!H348,"")</f>
        <v>0.318181818181818</v>
      </c>
      <c r="U348" s="38" t="n">
        <f aca="false">IFERROR(1-Counts!L348/Counts!K348,"")</f>
        <v>0.74468085106383</v>
      </c>
      <c r="V348" s="39" t="n">
        <f aca="false">IFERROR(Counts!AJ348/Counts!AI348,"")</f>
        <v>70.5967741935484</v>
      </c>
      <c r="W348" s="38" t="n">
        <f aca="false">IFERROR(Counts!AK348/Counts!AI348,"")</f>
        <v>0.0806451612903226</v>
      </c>
      <c r="X348" s="40" t="n">
        <f aca="false">IFERROR(Counts!O348,"")</f>
        <v>0.767</v>
      </c>
      <c r="Y348" s="36" t="n">
        <f aca="false">IFERROR(INDEX('Season Counts'!$Y$2:$Y$740,$AF348)/INDEX('Season Counts'!$X$2:$X$740,$AF348),"")</f>
        <v>0.292592592592593</v>
      </c>
      <c r="Z348" s="37" t="n">
        <f aca="false">IFERROR(J348-Y348,"")</f>
        <v>0.0263304843304843</v>
      </c>
      <c r="AA348" s="38" t="n">
        <f aca="false">IFERROR(INDEX('Season Counts'!$K$2:$K$740,$AF348)/INDEX('Season Counts'!$J$2:$J$740,$AF348),"")</f>
        <v>0.268115942028986</v>
      </c>
      <c r="AB348" s="41" t="n">
        <f aca="false">IFERROR(R348-AA348,"")</f>
        <v>-0.0445865302642796</v>
      </c>
      <c r="AC348" s="39" t="n">
        <f aca="false">IFERROR(INDEX('Season Counts'!$AG$2:$AG$740,$AF348)/INDEX('Season Counts'!$AF$2:$AF$740,$AF348),"")</f>
        <v>70.5730696798493</v>
      </c>
      <c r="AD348" s="40" t="n">
        <f aca="false">IFERROR(V348-AC348,"")</f>
        <v>0.0237045136990446</v>
      </c>
      <c r="AE348" s="4" t="str">
        <f aca="false">IF(D348&lt;Guide!$C$21,"Low PA",IF(TRIM(IF(ISNUMBER(AD348),IF(N(AD348)&lt;=-Guide!$C$24,"▼ Bat Speed  ",IF(N(AD348)&gt;=Guide!$C$24,"▲ Bat Speed  ","")),"")&amp;IF(N(Z348)&gt;=Guide!$C$22,"▲ Contact  ","")&amp;IF(N(Z348)&lt;=-Guide!$C$22,"▼ Contact  ","")&amp;IF(N(AB348)&gt;=Guide!$C$23,"▲ Chase  ","")&amp;IF(N(AB348)&lt;=-Guide!$C$23,"▼ Chase  ",""))="","Stable",TRIM(IF(ISNUMBER(AD348),IF(N(AD348)&lt;=-Guide!$C$24,"▼ Bat Speed  ",IF(N(AD348)&gt;=Guide!$C$24,"▲ Bat Speed  ","")),"")&amp;IF(N(Z348)&gt;=Guide!$C$22,"▲ Contact  ","")&amp;IF(N(Z348)&lt;=-Guide!$C$22,"▼ Contact  ","")&amp;IF(N(AB348)&gt;=Guide!$C$23,"▲ Chase  ","")&amp;IF(N(AB348)&lt;=-Guide!$C$23,"▼ Chase  ",""))))</f>
        <v>Low PA</v>
      </c>
      <c r="AF348" s="35" t="n">
        <f aca="false">MATCH(Counts!A348,'Season Counts'!$A$2:$A$740,0)</f>
        <v>88</v>
      </c>
    </row>
    <row r="349" customFormat="false" ht="15" hidden="false" customHeight="false" outlineLevel="0" collapsed="false">
      <c r="A349" s="34" t="str">
        <f aca="false">Counts!B349</f>
        <v>BAL</v>
      </c>
      <c r="B349" s="5" t="str">
        <f aca="false">Counts!C349</f>
        <v>Jackson Holliday</v>
      </c>
      <c r="C349" s="34" t="str">
        <f aca="false">Counts!F349</f>
        <v>Jun</v>
      </c>
      <c r="D349" s="35" t="n">
        <f aca="false">IFERROR(Counts!P349,"")</f>
        <v>75</v>
      </c>
      <c r="E349" s="36" t="n">
        <f aca="false">IFERROR(Counts!R349/Counts!Q349,"")</f>
        <v>0.17910447761194</v>
      </c>
      <c r="F349" s="36" t="n">
        <f aca="false">IFERROR((Counts!R349+Counts!V349+Counts!W349)/(Counts!Q349+Counts!V349+Counts!W349+Counts!X349),"")</f>
        <v>0.253333333333333</v>
      </c>
      <c r="G349" s="36" t="n">
        <f aca="false">IFERROR((Counts!R349+Counts!S349+2*Counts!T349+3*Counts!U349)/Counts!Q349,"")</f>
        <v>0.373134328358209</v>
      </c>
      <c r="H349" s="35" t="n">
        <f aca="false">IFERROR(Counts!U349,"")</f>
        <v>3</v>
      </c>
      <c r="I349" s="36" t="n">
        <f aca="false">IFERROR(Counts!Z349/Counts!AA349,"")</f>
        <v>0.272</v>
      </c>
      <c r="J349" s="36" t="n">
        <f aca="false">IFERROR(Counts!AB349/Counts!AA349,"")</f>
        <v>0.29264</v>
      </c>
      <c r="K349" s="37" t="n">
        <f aca="false">IFERROR((Counts!AB349-Counts!Z349)/Counts!AA349,"")</f>
        <v>0.02064</v>
      </c>
      <c r="L349" s="38" t="n">
        <f aca="false">IFERROR(Counts!Y349/Counts!P349,"")</f>
        <v>0.306666666666667</v>
      </c>
      <c r="M349" s="38" t="n">
        <f aca="false">IFERROR(Counts!V349/Counts!P349,"")</f>
        <v>0.0933333333333333</v>
      </c>
      <c r="N349" s="38" t="n">
        <f aca="false">IFERROR(Counts!AD349/Counts!AC349,"")</f>
        <v>0.155555555555556</v>
      </c>
      <c r="O349" s="38" t="n">
        <f aca="false">IFERROR(Counts!AE349/Counts!AC349,"")</f>
        <v>0.422222222222222</v>
      </c>
      <c r="P349" s="39" t="n">
        <f aca="false">IFERROR(Counts!AG349/Counts!AF349,"")</f>
        <v>87.3955555555556</v>
      </c>
      <c r="Q349" s="38" t="n">
        <f aca="false">IFERROR(Counts!AH349/Counts!AC349,"")</f>
        <v>0.444444444444444</v>
      </c>
      <c r="R349" s="38" t="n">
        <f aca="false">IFERROR(Counts!N349/Counts!M349,"")</f>
        <v>0.287671232876712</v>
      </c>
      <c r="S349" s="38" t="n">
        <f aca="false">IFERROR(Counts!K349/Counts!J349,"")</f>
        <v>0.676258992805755</v>
      </c>
      <c r="T349" s="38" t="n">
        <f aca="false">IFERROR(Counts!I349/Counts!H349,"")</f>
        <v>0.286764705882353</v>
      </c>
      <c r="U349" s="38" t="n">
        <f aca="false">IFERROR(1-Counts!L349/Counts!K349,"")</f>
        <v>0.829787234042553</v>
      </c>
      <c r="V349" s="39" t="n">
        <f aca="false">IFERROR(Counts!AJ349/Counts!AI349,"")</f>
        <v>70.3902654867257</v>
      </c>
      <c r="W349" s="38" t="n">
        <f aca="false">IFERROR(Counts!AK349/Counts!AI349,"")</f>
        <v>0.0707964601769912</v>
      </c>
      <c r="X349" s="40" t="n">
        <f aca="false">IFERROR(Counts!O349,"")</f>
        <v>-2.043</v>
      </c>
      <c r="Y349" s="36" t="n">
        <f aca="false">IFERROR(INDEX('Season Counts'!$Y$2:$Y$740,$AF349)/INDEX('Season Counts'!$X$2:$X$740,$AF349),"")</f>
        <v>0.292592592592593</v>
      </c>
      <c r="Z349" s="37" t="n">
        <f aca="false">IFERROR(J349-Y349,"")</f>
        <v>4.74074074073849E-005</v>
      </c>
      <c r="AA349" s="38" t="n">
        <f aca="false">IFERROR(INDEX('Season Counts'!$K$2:$K$740,$AF349)/INDEX('Season Counts'!$J$2:$J$740,$AF349),"")</f>
        <v>0.268115942028986</v>
      </c>
      <c r="AB349" s="41" t="n">
        <f aca="false">IFERROR(R349-AA349,"")</f>
        <v>0.0195552908477268</v>
      </c>
      <c r="AC349" s="39" t="n">
        <f aca="false">IFERROR(INDEX('Season Counts'!$AG$2:$AG$740,$AF349)/INDEX('Season Counts'!$AF$2:$AF$740,$AF349),"")</f>
        <v>70.5730696798493</v>
      </c>
      <c r="AD349" s="40" t="n">
        <f aca="false">IFERROR(V349-AC349,"")</f>
        <v>-0.182804193123673</v>
      </c>
      <c r="AE349" s="4" t="str">
        <f aca="false">IF(D349&lt;Guide!$C$21,"Low PA",IF(TRIM(IF(ISNUMBER(AD349),IF(N(AD349)&lt;=-Guide!$C$24,"▼ Bat Speed  ",IF(N(AD349)&gt;=Guide!$C$24,"▲ Bat Speed  ","")),"")&amp;IF(N(Z349)&gt;=Guide!$C$22,"▲ Contact  ","")&amp;IF(N(Z349)&lt;=-Guide!$C$22,"▼ Contact  ","")&amp;IF(N(AB349)&gt;=Guide!$C$23,"▲ Chase  ","")&amp;IF(N(AB349)&lt;=-Guide!$C$23,"▼ Chase  ",""))="","Stable",TRIM(IF(ISNUMBER(AD349),IF(N(AD349)&lt;=-Guide!$C$24,"▼ Bat Speed  ",IF(N(AD349)&gt;=Guide!$C$24,"▲ Bat Speed  ","")),"")&amp;IF(N(Z349)&gt;=Guide!$C$22,"▲ Contact  ","")&amp;IF(N(Z349)&lt;=-Guide!$C$22,"▼ Contact  ","")&amp;IF(N(AB349)&gt;=Guide!$C$23,"▲ Chase  ","")&amp;IF(N(AB349)&lt;=-Guide!$C$23,"▼ Chase  ",""))))</f>
        <v>Stable</v>
      </c>
      <c r="AF349" s="35" t="n">
        <f aca="false">MATCH(Counts!A349,'Season Counts'!$A$2:$A$740,0)</f>
        <v>88</v>
      </c>
    </row>
    <row r="350" customFormat="false" ht="15" hidden="false" customHeight="false" outlineLevel="0" collapsed="false">
      <c r="A350" s="34" t="str">
        <f aca="false">Counts!B350</f>
        <v>BAL</v>
      </c>
      <c r="B350" s="5" t="str">
        <f aca="false">Counts!C350</f>
        <v>Jackson Holliday</v>
      </c>
      <c r="C350" s="34" t="str">
        <f aca="false">Counts!F350</f>
        <v>Jul</v>
      </c>
      <c r="D350" s="35" t="n">
        <f aca="false">IFERROR(Counts!P350,"")</f>
        <v>74</v>
      </c>
      <c r="E350" s="36" t="n">
        <f aca="false">IFERROR(Counts!R350/Counts!Q350,"")</f>
        <v>0.368421052631579</v>
      </c>
      <c r="F350" s="36" t="n">
        <f aca="false">IFERROR((Counts!R350+Counts!V350+Counts!W350)/(Counts!Q350+Counts!V350+Counts!W350+Counts!X350),"")</f>
        <v>0.5</v>
      </c>
      <c r="G350" s="36" t="n">
        <f aca="false">IFERROR((Counts!R350+Counts!S350+2*Counts!T350+3*Counts!U350)/Counts!Q350,"")</f>
        <v>0.421052631578947</v>
      </c>
      <c r="H350" s="35" t="n">
        <f aca="false">IFERROR(Counts!U350,"")</f>
        <v>0</v>
      </c>
      <c r="I350" s="36" t="n">
        <f aca="false">IFERROR(Counts!Z350/Counts!AA350,"")</f>
        <v>0.417123287671233</v>
      </c>
      <c r="J350" s="36" t="n">
        <f aca="false">IFERROR(Counts!AB350/Counts!AA350,"")</f>
        <v>0.379219178082192</v>
      </c>
      <c r="K350" s="37" t="n">
        <f aca="false">IFERROR((Counts!AB350-Counts!Z350)/Counts!AA350,"")</f>
        <v>-0.0379041095890411</v>
      </c>
      <c r="L350" s="38" t="n">
        <f aca="false">IFERROR(Counts!Y350/Counts!P350,"")</f>
        <v>0.148648648648649</v>
      </c>
      <c r="M350" s="38" t="n">
        <f aca="false">IFERROR(Counts!V350/Counts!P350,"")</f>
        <v>0.216216216216216</v>
      </c>
      <c r="N350" s="38" t="n">
        <f aca="false">IFERROR(Counts!AD350/Counts!AC350,"")</f>
        <v>0</v>
      </c>
      <c r="O350" s="38" t="n">
        <f aca="false">IFERROR(Counts!AE350/Counts!AC350,"")</f>
        <v>0.319148936170213</v>
      </c>
      <c r="P350" s="39" t="n">
        <f aca="false">IFERROR(Counts!AG350/Counts!AF350,"")</f>
        <v>87.2957446808511</v>
      </c>
      <c r="Q350" s="38" t="n">
        <f aca="false">IFERROR(Counts!AH350/Counts!AC350,"")</f>
        <v>0.382978723404255</v>
      </c>
      <c r="R350" s="38" t="n">
        <f aca="false">IFERROR(Counts!N350/Counts!M350,"")</f>
        <v>0.184210526315789</v>
      </c>
      <c r="S350" s="38" t="n">
        <f aca="false">IFERROR(Counts!K350/Counts!J350,"")</f>
        <v>0.641791044776119</v>
      </c>
      <c r="T350" s="38" t="n">
        <f aca="false">IFERROR(Counts!I350/Counts!H350,"")</f>
        <v>0.210526315789474</v>
      </c>
      <c r="U350" s="38" t="n">
        <f aca="false">IFERROR(1-Counts!L350/Counts!K350,"")</f>
        <v>0.848837209302326</v>
      </c>
      <c r="V350" s="39" t="n">
        <f aca="false">IFERROR(Counts!AJ350/Counts!AI350,"")</f>
        <v>70.9673076923077</v>
      </c>
      <c r="W350" s="38" t="n">
        <f aca="false">IFERROR(Counts!AK350/Counts!AI350,"")</f>
        <v>0.0673076923076923</v>
      </c>
      <c r="X350" s="40" t="n">
        <f aca="false">IFERROR(Counts!O350,"")</f>
        <v>5.287</v>
      </c>
      <c r="Y350" s="36" t="n">
        <f aca="false">IFERROR(INDEX('Season Counts'!$Y$2:$Y$740,$AF350)/INDEX('Season Counts'!$X$2:$X$740,$AF350),"")</f>
        <v>0.292592592592593</v>
      </c>
      <c r="Z350" s="37" t="n">
        <f aca="false">IFERROR(J350-Y350,"")</f>
        <v>0.0866265854895992</v>
      </c>
      <c r="AA350" s="38" t="n">
        <f aca="false">IFERROR(INDEX('Season Counts'!$K$2:$K$740,$AF350)/INDEX('Season Counts'!$J$2:$J$740,$AF350),"")</f>
        <v>0.268115942028986</v>
      </c>
      <c r="AB350" s="41" t="n">
        <f aca="false">IFERROR(R350-AA350,"")</f>
        <v>-0.0839054157131961</v>
      </c>
      <c r="AC350" s="39" t="n">
        <f aca="false">IFERROR(INDEX('Season Counts'!$AG$2:$AG$740,$AF350)/INDEX('Season Counts'!$AF$2:$AF$740,$AF350),"")</f>
        <v>70.5730696798493</v>
      </c>
      <c r="AD350" s="40" t="n">
        <f aca="false">IFERROR(V350-AC350,"")</f>
        <v>0.394238012458359</v>
      </c>
      <c r="AE350" s="4" t="str">
        <f aca="false">IF(D350&lt;Guide!$C$21,"Low PA",IF(TRIM(IF(ISNUMBER(AD350),IF(N(AD350)&lt;=-Guide!$C$24,"▼ Bat Speed  ",IF(N(AD350)&gt;=Guide!$C$24,"▲ Bat Speed  ","")),"")&amp;IF(N(Z350)&gt;=Guide!$C$22,"▲ Contact  ","")&amp;IF(N(Z350)&lt;=-Guide!$C$22,"▼ Contact  ","")&amp;IF(N(AB350)&gt;=Guide!$C$23,"▲ Chase  ","")&amp;IF(N(AB350)&lt;=-Guide!$C$23,"▼ Chase  ",""))="","Stable",TRIM(IF(ISNUMBER(AD350),IF(N(AD350)&lt;=-Guide!$C$24,"▼ Bat Speed  ",IF(N(AD350)&gt;=Guide!$C$24,"▲ Bat Speed  ","")),"")&amp;IF(N(Z350)&gt;=Guide!$C$22,"▲ Contact  ","")&amp;IF(N(Z350)&lt;=-Guide!$C$22,"▼ Contact  ","")&amp;IF(N(AB350)&gt;=Guide!$C$23,"▲ Chase  ","")&amp;IF(N(AB350)&lt;=-Guide!$C$23,"▼ Chase  ",""))))</f>
        <v>▲ Contact ▼ Chase</v>
      </c>
      <c r="AF350" s="35" t="n">
        <f aca="false">MATCH(Counts!A350,'Season Counts'!$A$2:$A$740,0)</f>
        <v>88</v>
      </c>
    </row>
    <row r="351" customFormat="false" ht="15" hidden="false" customHeight="false" outlineLevel="0" collapsed="false">
      <c r="A351" s="34" t="str">
        <f aca="false">Counts!B351</f>
        <v>BAL</v>
      </c>
      <c r="B351" s="5" t="str">
        <f aca="false">Counts!C351</f>
        <v>Jackson Holliday</v>
      </c>
      <c r="C351" s="34" t="str">
        <f aca="false">Counts!F351</f>
        <v>Aug</v>
      </c>
      <c r="D351" s="35" t="n">
        <f aca="false">IFERROR(Counts!P351,"")</f>
        <v>116</v>
      </c>
      <c r="E351" s="36" t="n">
        <f aca="false">IFERROR(Counts!R351/Counts!Q351,"")</f>
        <v>0.185185185185185</v>
      </c>
      <c r="F351" s="36" t="n">
        <f aca="false">IFERROR((Counts!R351+Counts!V351+Counts!W351)/(Counts!Q351+Counts!V351+Counts!W351+Counts!X351),"")</f>
        <v>0.226086956521739</v>
      </c>
      <c r="G351" s="36" t="n">
        <f aca="false">IFERROR((Counts!R351+Counts!S351+2*Counts!T351+3*Counts!U351)/Counts!Q351,"")</f>
        <v>0.268518518518519</v>
      </c>
      <c r="H351" s="35" t="n">
        <f aca="false">IFERROR(Counts!U351,"")</f>
        <v>1</v>
      </c>
      <c r="I351" s="36" t="n">
        <f aca="false">IFERROR(Counts!Z351/Counts!AA351,"")</f>
        <v>0.216666666666667</v>
      </c>
      <c r="J351" s="36" t="n">
        <f aca="false">IFERROR(Counts!AB351/Counts!AA351,"")</f>
        <v>0.258043859649123</v>
      </c>
      <c r="K351" s="37" t="n">
        <f aca="false">IFERROR((Counts!AB351-Counts!Z351)/Counts!AA351,"")</f>
        <v>0.0413771929824562</v>
      </c>
      <c r="L351" s="38" t="n">
        <f aca="false">IFERROR(Counts!Y351/Counts!P351,"")</f>
        <v>0.224137931034483</v>
      </c>
      <c r="M351" s="38" t="n">
        <f aca="false">IFERROR(Counts!V351/Counts!P351,"")</f>
        <v>0.0517241379310345</v>
      </c>
      <c r="N351" s="38" t="n">
        <f aca="false">IFERROR(Counts!AD351/Counts!AC351,"")</f>
        <v>0.0476190476190476</v>
      </c>
      <c r="O351" s="38" t="n">
        <f aca="false">IFERROR(Counts!AE351/Counts!AC351,"")</f>
        <v>0.297619047619048</v>
      </c>
      <c r="P351" s="39" t="n">
        <f aca="false">IFERROR(Counts!AG351/Counts!AF351,"")</f>
        <v>84.6797619047619</v>
      </c>
      <c r="Q351" s="38" t="n">
        <f aca="false">IFERROR(Counts!AH351/Counts!AC351,"")</f>
        <v>0.357142857142857</v>
      </c>
      <c r="R351" s="38" t="n">
        <f aca="false">IFERROR(Counts!N351/Counts!M351,"")</f>
        <v>0.30188679245283</v>
      </c>
      <c r="S351" s="38" t="n">
        <f aca="false">IFERROR(Counts!K351/Counts!J351,"")</f>
        <v>0.632075471698113</v>
      </c>
      <c r="T351" s="38" t="n">
        <f aca="false">IFERROR(Counts!I351/Counts!H351,"")</f>
        <v>0.212121212121212</v>
      </c>
      <c r="U351" s="38" t="n">
        <f aca="false">IFERROR(1-Counts!L351/Counts!K351,"")</f>
        <v>0.880597014925373</v>
      </c>
      <c r="V351" s="39" t="n">
        <f aca="false">IFERROR(Counts!AJ351/Counts!AI351,"")</f>
        <v>70.5915730337079</v>
      </c>
      <c r="W351" s="38" t="n">
        <f aca="false">IFERROR(Counts!AK351/Counts!AI351,"")</f>
        <v>0.0561797752808989</v>
      </c>
      <c r="X351" s="40" t="n">
        <f aca="false">IFERROR(Counts!O351,"")</f>
        <v>-8.223</v>
      </c>
      <c r="Y351" s="36" t="n">
        <f aca="false">IFERROR(INDEX('Season Counts'!$Y$2:$Y$740,$AF351)/INDEX('Season Counts'!$X$2:$X$740,$AF351),"")</f>
        <v>0.292592592592593</v>
      </c>
      <c r="Z351" s="37" t="n">
        <f aca="false">IFERROR(J351-Y351,"")</f>
        <v>-0.0345487329434698</v>
      </c>
      <c r="AA351" s="38" t="n">
        <f aca="false">IFERROR(INDEX('Season Counts'!$K$2:$K$740,$AF351)/INDEX('Season Counts'!$J$2:$J$740,$AF351),"")</f>
        <v>0.268115942028986</v>
      </c>
      <c r="AB351" s="41" t="n">
        <f aca="false">IFERROR(R351-AA351,"")</f>
        <v>0.0337708504238446</v>
      </c>
      <c r="AC351" s="39" t="n">
        <f aca="false">IFERROR(INDEX('Season Counts'!$AG$2:$AG$740,$AF351)/INDEX('Season Counts'!$AF$2:$AF$740,$AF351),"")</f>
        <v>70.5730696798493</v>
      </c>
      <c r="AD351" s="40" t="n">
        <f aca="false">IFERROR(V351-AC351,"")</f>
        <v>0.0185033538585202</v>
      </c>
      <c r="AE351" s="4" t="str">
        <f aca="false">IF(D351&lt;Guide!$C$21,"Low PA",IF(TRIM(IF(ISNUMBER(AD351),IF(N(AD351)&lt;=-Guide!$C$24,"▼ Bat Speed  ",IF(N(AD351)&gt;=Guide!$C$24,"▲ Bat Speed  ","")),"")&amp;IF(N(Z351)&gt;=Guide!$C$22,"▲ Contact  ","")&amp;IF(N(Z351)&lt;=-Guide!$C$22,"▼ Contact  ","")&amp;IF(N(AB351)&gt;=Guide!$C$23,"▲ Chase  ","")&amp;IF(N(AB351)&lt;=-Guide!$C$23,"▼ Chase  ",""))="","Stable",TRIM(IF(ISNUMBER(AD351),IF(N(AD351)&lt;=-Guide!$C$24,"▼ Bat Speed  ",IF(N(AD351)&gt;=Guide!$C$24,"▲ Bat Speed  ","")),"")&amp;IF(N(Z351)&gt;=Guide!$C$22,"▲ Contact  ","")&amp;IF(N(Z351)&lt;=-Guide!$C$22,"▼ Contact  ","")&amp;IF(N(AB351)&gt;=Guide!$C$23,"▲ Chase  ","")&amp;IF(N(AB351)&lt;=-Guide!$C$23,"▼ Chase  ",""))))</f>
        <v>Stable</v>
      </c>
      <c r="AF351" s="35" t="n">
        <f aca="false">MATCH(Counts!A351,'Season Counts'!$A$2:$A$740,0)</f>
        <v>88</v>
      </c>
    </row>
    <row r="352" customFormat="false" ht="15" hidden="false" customHeight="false" outlineLevel="0" collapsed="false">
      <c r="A352" s="34" t="str">
        <f aca="false">Counts!B352</f>
        <v>BAL</v>
      </c>
      <c r="B352" s="5" t="str">
        <f aca="false">Counts!C352</f>
        <v>Jackson Holliday</v>
      </c>
      <c r="C352" s="34" t="str">
        <f aca="false">Counts!F352</f>
        <v>Sep</v>
      </c>
      <c r="D352" s="35" t="n">
        <f aca="false">IFERROR(Counts!P352,"")</f>
        <v>50</v>
      </c>
      <c r="E352" s="36" t="n">
        <f aca="false">IFERROR(Counts!R352/Counts!Q352,"")</f>
        <v>0.22</v>
      </c>
      <c r="F352" s="36" t="n">
        <f aca="false">IFERROR((Counts!R352+Counts!V352+Counts!W352)/(Counts!Q352+Counts!V352+Counts!W352+Counts!X352),"")</f>
        <v>0.22</v>
      </c>
      <c r="G352" s="36" t="n">
        <f aca="false">IFERROR((Counts!R352+Counts!S352+2*Counts!T352+3*Counts!U352)/Counts!Q352,"")</f>
        <v>0.3</v>
      </c>
      <c r="H352" s="35" t="n">
        <f aca="false">IFERROR(Counts!U352,"")</f>
        <v>1</v>
      </c>
      <c r="I352" s="36" t="n">
        <f aca="false">IFERROR(Counts!Z352/Counts!AA352,"")</f>
        <v>0.227</v>
      </c>
      <c r="J352" s="36" t="n">
        <f aca="false">IFERROR(Counts!AB352/Counts!AA352,"")</f>
        <v>0.22428</v>
      </c>
      <c r="K352" s="37" t="n">
        <f aca="false">IFERROR((Counts!AB352-Counts!Z352)/Counts!AA352,"")</f>
        <v>-0.00271999999999998</v>
      </c>
      <c r="L352" s="38" t="n">
        <f aca="false">IFERROR(Counts!Y352/Counts!P352,"")</f>
        <v>0.28</v>
      </c>
      <c r="M352" s="38" t="n">
        <f aca="false">IFERROR(Counts!V352/Counts!P352,"")</f>
        <v>0</v>
      </c>
      <c r="N352" s="38" t="n">
        <f aca="false">IFERROR(Counts!AD352/Counts!AC352,"")</f>
        <v>0.0555555555555556</v>
      </c>
      <c r="O352" s="38" t="n">
        <f aca="false">IFERROR(Counts!AE352/Counts!AC352,"")</f>
        <v>0.277777777777778</v>
      </c>
      <c r="P352" s="39" t="n">
        <f aca="false">IFERROR(Counts!AG352/Counts!AF352,"")</f>
        <v>87.2944444444444</v>
      </c>
      <c r="Q352" s="38" t="n">
        <f aca="false">IFERROR(Counts!AH352/Counts!AC352,"")</f>
        <v>0.388888888888889</v>
      </c>
      <c r="R352" s="38" t="n">
        <f aca="false">IFERROR(Counts!N352/Counts!M352,"")</f>
        <v>0.336842105263158</v>
      </c>
      <c r="S352" s="38" t="n">
        <f aca="false">IFERROR(Counts!K352/Counts!J352,"")</f>
        <v>0.626373626373626</v>
      </c>
      <c r="T352" s="38" t="n">
        <f aca="false">IFERROR(Counts!I352/Counts!H352,"")</f>
        <v>0.179775280898876</v>
      </c>
      <c r="U352" s="38" t="n">
        <f aca="false">IFERROR(1-Counts!L352/Counts!K352,"")</f>
        <v>0.964912280701754</v>
      </c>
      <c r="V352" s="39" t="n">
        <f aca="false">IFERROR(Counts!AJ352/Counts!AI352,"")</f>
        <v>70.2337837837838</v>
      </c>
      <c r="W352" s="38" t="n">
        <f aca="false">IFERROR(Counts!AK352/Counts!AI352,"")</f>
        <v>0.0810810810810811</v>
      </c>
      <c r="X352" s="40" t="n">
        <f aca="false">IFERROR(Counts!O352,"")</f>
        <v>-3.042</v>
      </c>
      <c r="Y352" s="36" t="n">
        <f aca="false">IFERROR(INDEX('Season Counts'!$Y$2:$Y$740,$AF352)/INDEX('Season Counts'!$X$2:$X$740,$AF352),"")</f>
        <v>0.292592592592593</v>
      </c>
      <c r="Z352" s="37" t="n">
        <f aca="false">IFERROR(J352-Y352,"")</f>
        <v>-0.0683125925925926</v>
      </c>
      <c r="AA352" s="38" t="n">
        <f aca="false">IFERROR(INDEX('Season Counts'!$K$2:$K$740,$AF352)/INDEX('Season Counts'!$J$2:$J$740,$AF352),"")</f>
        <v>0.268115942028986</v>
      </c>
      <c r="AB352" s="41" t="n">
        <f aca="false">IFERROR(R352-AA352,"")</f>
        <v>0.0687261632341724</v>
      </c>
      <c r="AC352" s="39" t="n">
        <f aca="false">IFERROR(INDEX('Season Counts'!$AG$2:$AG$740,$AF352)/INDEX('Season Counts'!$AF$2:$AF$740,$AF352),"")</f>
        <v>70.5730696798493</v>
      </c>
      <c r="AD352" s="40" t="n">
        <f aca="false">IFERROR(V352-AC352,"")</f>
        <v>-0.339285896065547</v>
      </c>
      <c r="AE352" s="4" t="str">
        <f aca="false">IF(D352&lt;Guide!$C$21,"Low PA",IF(TRIM(IF(ISNUMBER(AD352),IF(N(AD352)&lt;=-Guide!$C$24,"▼ Bat Speed  ",IF(N(AD352)&gt;=Guide!$C$24,"▲ Bat Speed  ","")),"")&amp;IF(N(Z352)&gt;=Guide!$C$22,"▲ Contact  ","")&amp;IF(N(Z352)&lt;=-Guide!$C$22,"▼ Contact  ","")&amp;IF(N(AB352)&gt;=Guide!$C$23,"▲ Chase  ","")&amp;IF(N(AB352)&lt;=-Guide!$C$23,"▼ Chase  ",""))="","Stable",TRIM(IF(ISNUMBER(AD352),IF(N(AD352)&lt;=-Guide!$C$24,"▼ Bat Speed  ",IF(N(AD352)&gt;=Guide!$C$24,"▲ Bat Speed  ","")),"")&amp;IF(N(Z352)&gt;=Guide!$C$22,"▲ Contact  ","")&amp;IF(N(Z352)&lt;=-Guide!$C$22,"▼ Contact  ","")&amp;IF(N(AB352)&gt;=Guide!$C$23,"▲ Chase  ","")&amp;IF(N(AB352)&lt;=-Guide!$C$23,"▼ Chase  ",""))))</f>
        <v>▼ Contact ▲ Chase</v>
      </c>
      <c r="AF352" s="35" t="n">
        <f aca="false">MATCH(Counts!A352,'Season Counts'!$A$2:$A$740,0)</f>
        <v>88</v>
      </c>
    </row>
    <row r="353" customFormat="false" ht="15" hidden="false" customHeight="false" outlineLevel="0" collapsed="false">
      <c r="A353" s="34" t="str">
        <f aca="false">Counts!B353</f>
        <v>BAL</v>
      </c>
      <c r="B353" s="5" t="str">
        <f aca="false">Counts!C353</f>
        <v>Jeremiah Jackson</v>
      </c>
      <c r="C353" s="34" t="str">
        <f aca="false">Counts!F353</f>
        <v>Mar-Apr</v>
      </c>
      <c r="D353" s="35" t="n">
        <f aca="false">IFERROR(Counts!P353,"")</f>
        <v>104</v>
      </c>
      <c r="E353" s="36" t="n">
        <f aca="false">IFERROR(Counts!R353/Counts!Q353,"")</f>
        <v>0.27</v>
      </c>
      <c r="F353" s="36" t="n">
        <f aca="false">IFERROR((Counts!R353+Counts!V353+Counts!W353)/(Counts!Q353+Counts!V353+Counts!W353+Counts!X353),"")</f>
        <v>0.288461538461538</v>
      </c>
      <c r="G353" s="36" t="n">
        <f aca="false">IFERROR((Counts!R353+Counts!S353+2*Counts!T353+3*Counts!U353)/Counts!Q353,"")</f>
        <v>0.48</v>
      </c>
      <c r="H353" s="35" t="n">
        <f aca="false">IFERROR(Counts!U353,"")</f>
        <v>6</v>
      </c>
      <c r="I353" s="36" t="n">
        <f aca="false">IFERROR(Counts!Z353/Counts!AA353,"")</f>
        <v>0.330582524271845</v>
      </c>
      <c r="J353" s="36" t="n">
        <f aca="false">IFERROR(Counts!AB353/Counts!AA353,"")</f>
        <v>0.309378640776699</v>
      </c>
      <c r="K353" s="37" t="n">
        <f aca="false">IFERROR((Counts!AB353-Counts!Z353)/Counts!AA353,"")</f>
        <v>-0.0212038834951456</v>
      </c>
      <c r="L353" s="38" t="n">
        <f aca="false">IFERROR(Counts!Y353/Counts!P353,"")</f>
        <v>0.230769230769231</v>
      </c>
      <c r="M353" s="38" t="n">
        <f aca="false">IFERROR(Counts!V353/Counts!P353,"")</f>
        <v>0.0192307692307692</v>
      </c>
      <c r="N353" s="38" t="n">
        <f aca="false">IFERROR(Counts!AD353/Counts!AC353,"")</f>
        <v>0.0909090909090909</v>
      </c>
      <c r="O353" s="38" t="n">
        <f aca="false">IFERROR(Counts!AE353/Counts!AC353,"")</f>
        <v>0.350649350649351</v>
      </c>
      <c r="P353" s="39" t="n">
        <f aca="false">IFERROR(Counts!AG353/Counts!AF353,"")</f>
        <v>88.5723684210526</v>
      </c>
      <c r="Q353" s="38" t="n">
        <f aca="false">IFERROR(Counts!AH353/Counts!AC353,"")</f>
        <v>0.350649350649351</v>
      </c>
      <c r="R353" s="38" t="n">
        <f aca="false">IFERROR(Counts!N353/Counts!M353,"")</f>
        <v>0.414012738853503</v>
      </c>
      <c r="S353" s="38" t="n">
        <f aca="false">IFERROR(Counts!K353/Counts!J353,"")</f>
        <v>0.805714285714286</v>
      </c>
      <c r="T353" s="38" t="n">
        <f aca="false">IFERROR(Counts!I353/Counts!H353,"")</f>
        <v>0.271844660194175</v>
      </c>
      <c r="U353" s="38" t="n">
        <f aca="false">IFERROR(1-Counts!L353/Counts!K353,"")</f>
        <v>0.836879432624114</v>
      </c>
      <c r="V353" s="39" t="n">
        <f aca="false">IFERROR(Counts!AJ353/Counts!AI353,"")</f>
        <v>72.8832432432432</v>
      </c>
      <c r="W353" s="38" t="n">
        <f aca="false">IFERROR(Counts!AK353/Counts!AI353,"")</f>
        <v>0.291891891891892</v>
      </c>
      <c r="X353" s="40" t="n">
        <f aca="false">IFERROR(Counts!O353,"")</f>
        <v>0.744</v>
      </c>
      <c r="Y353" s="36" t="n">
        <f aca="false">IFERROR(INDEX('Season Counts'!$Y$2:$Y$740,$AF353)/INDEX('Season Counts'!$X$2:$X$740,$AF353),"")</f>
        <v>0.282065517241379</v>
      </c>
      <c r="Z353" s="37" t="n">
        <f aca="false">IFERROR(J353-Y353,"")</f>
        <v>0.0273131235353197</v>
      </c>
      <c r="AA353" s="38" t="n">
        <f aca="false">IFERROR(INDEX('Season Counts'!$K$2:$K$740,$AF353)/INDEX('Season Counts'!$J$2:$J$740,$AF353),"")</f>
        <v>0.367924528301887</v>
      </c>
      <c r="AB353" s="41" t="n">
        <f aca="false">IFERROR(R353-AA353,"")</f>
        <v>0.0460882105516164</v>
      </c>
      <c r="AC353" s="39" t="n">
        <f aca="false">IFERROR(INDEX('Season Counts'!$AG$2:$AG$740,$AF353)/INDEX('Season Counts'!$AF$2:$AF$740,$AF353),"")</f>
        <v>73.1357277882798</v>
      </c>
      <c r="AD353" s="40" t="n">
        <f aca="false">IFERROR(V353-AC353,"")</f>
        <v>-0.252484545036538</v>
      </c>
      <c r="AE353" s="4" t="str">
        <f aca="false">IF(D353&lt;Guide!$C$21,"Low PA",IF(TRIM(IF(ISNUMBER(AD353),IF(N(AD353)&lt;=-Guide!$C$24,"▼ Bat Speed  ",IF(N(AD353)&gt;=Guide!$C$24,"▲ Bat Speed  ","")),"")&amp;IF(N(Z353)&gt;=Guide!$C$22,"▲ Contact  ","")&amp;IF(N(Z353)&lt;=-Guide!$C$22,"▼ Contact  ","")&amp;IF(N(AB353)&gt;=Guide!$C$23,"▲ Chase  ","")&amp;IF(N(AB353)&lt;=-Guide!$C$23,"▼ Chase  ",""))="","Stable",TRIM(IF(ISNUMBER(AD353),IF(N(AD353)&lt;=-Guide!$C$24,"▼ Bat Speed  ",IF(N(AD353)&gt;=Guide!$C$24,"▲ Bat Speed  ","")),"")&amp;IF(N(Z353)&gt;=Guide!$C$22,"▲ Contact  ","")&amp;IF(N(Z353)&lt;=-Guide!$C$22,"▼ Contact  ","")&amp;IF(N(AB353)&gt;=Guide!$C$23,"▲ Chase  ","")&amp;IF(N(AB353)&lt;=-Guide!$C$23,"▼ Chase  ",""))))</f>
        <v>▲ Chase</v>
      </c>
      <c r="AF353" s="35" t="n">
        <f aca="false">MATCH(Counts!A353,'Season Counts'!$A$2:$A$740,0)</f>
        <v>89</v>
      </c>
    </row>
    <row r="354" customFormat="false" ht="15" hidden="false" customHeight="false" outlineLevel="0" collapsed="false">
      <c r="A354" s="34" t="str">
        <f aca="false">Counts!B354</f>
        <v>BAL</v>
      </c>
      <c r="B354" s="5" t="str">
        <f aca="false">Counts!C354</f>
        <v>Jeremiah Jackson</v>
      </c>
      <c r="C354" s="34" t="str">
        <f aca="false">Counts!F354</f>
        <v>May</v>
      </c>
      <c r="D354" s="35" t="n">
        <f aca="false">IFERROR(Counts!P354,"")</f>
        <v>70</v>
      </c>
      <c r="E354" s="36" t="n">
        <f aca="false">IFERROR(Counts!R354/Counts!Q354,"")</f>
        <v>0.208955223880597</v>
      </c>
      <c r="F354" s="36" t="n">
        <f aca="false">IFERROR((Counts!R354+Counts!V354+Counts!W354)/(Counts!Q354+Counts!V354+Counts!W354+Counts!X354),"")</f>
        <v>0.228571428571429</v>
      </c>
      <c r="G354" s="36" t="n">
        <f aca="false">IFERROR((Counts!R354+Counts!S354+2*Counts!T354+3*Counts!U354)/Counts!Q354,"")</f>
        <v>0.26865671641791</v>
      </c>
      <c r="H354" s="35" t="n">
        <f aca="false">IFERROR(Counts!U354,"")</f>
        <v>0</v>
      </c>
      <c r="I354" s="36" t="n">
        <f aca="false">IFERROR(Counts!Z354/Counts!AA354,"")</f>
        <v>0.22</v>
      </c>
      <c r="J354" s="36" t="n">
        <f aca="false">IFERROR(Counts!AB354/Counts!AA354,"")</f>
        <v>0.273328571428571</v>
      </c>
      <c r="K354" s="37" t="n">
        <f aca="false">IFERROR((Counts!AB354-Counts!Z354)/Counts!AA354,"")</f>
        <v>0.0533285714285714</v>
      </c>
      <c r="L354" s="38" t="n">
        <f aca="false">IFERROR(Counts!Y354/Counts!P354,"")</f>
        <v>0.157142857142857</v>
      </c>
      <c r="M354" s="38" t="n">
        <f aca="false">IFERROR(Counts!V354/Counts!P354,"")</f>
        <v>0.0285714285714286</v>
      </c>
      <c r="N354" s="38" t="n">
        <f aca="false">IFERROR(Counts!AD354/Counts!AC354,"")</f>
        <v>0.0701754385964912</v>
      </c>
      <c r="O354" s="38" t="n">
        <f aca="false">IFERROR(Counts!AE354/Counts!AC354,"")</f>
        <v>0.473684210526316</v>
      </c>
      <c r="P354" s="39" t="n">
        <f aca="false">IFERROR(Counts!AG354/Counts!AF354,"")</f>
        <v>90.5929824561404</v>
      </c>
      <c r="Q354" s="38" t="n">
        <f aca="false">IFERROR(Counts!AH354/Counts!AC354,"")</f>
        <v>0.263157894736842</v>
      </c>
      <c r="R354" s="38" t="n">
        <f aca="false">IFERROR(Counts!N354/Counts!M354,"")</f>
        <v>0.32520325203252</v>
      </c>
      <c r="S354" s="38" t="n">
        <f aca="false">IFERROR(Counts!K354/Counts!J354,"")</f>
        <v>0.761194029850746</v>
      </c>
      <c r="T354" s="38" t="n">
        <f aca="false">IFERROR(Counts!I354/Counts!H354,"")</f>
        <v>0.190140845070423</v>
      </c>
      <c r="U354" s="38" t="n">
        <f aca="false">IFERROR(1-Counts!L354/Counts!K354,"")</f>
        <v>0.862745098039216</v>
      </c>
      <c r="V354" s="39" t="n">
        <f aca="false">IFERROR(Counts!AJ354/Counts!AI354,"")</f>
        <v>73.198347107438</v>
      </c>
      <c r="W354" s="38" t="n">
        <f aca="false">IFERROR(Counts!AK354/Counts!AI354,"")</f>
        <v>0.297520661157025</v>
      </c>
      <c r="X354" s="40" t="n">
        <f aca="false">IFERROR(Counts!O354,"")</f>
        <v>-4.931</v>
      </c>
      <c r="Y354" s="36" t="n">
        <f aca="false">IFERROR(INDEX('Season Counts'!$Y$2:$Y$740,$AF354)/INDEX('Season Counts'!$X$2:$X$740,$AF354),"")</f>
        <v>0.282065517241379</v>
      </c>
      <c r="Z354" s="37" t="n">
        <f aca="false">IFERROR(J354-Y354,"")</f>
        <v>-0.00873694581280793</v>
      </c>
      <c r="AA354" s="38" t="n">
        <f aca="false">IFERROR(INDEX('Season Counts'!$K$2:$K$740,$AF354)/INDEX('Season Counts'!$J$2:$J$740,$AF354),"")</f>
        <v>0.367924528301887</v>
      </c>
      <c r="AB354" s="41" t="n">
        <f aca="false">IFERROR(R354-AA354,"")</f>
        <v>-0.0427212762693665</v>
      </c>
      <c r="AC354" s="39" t="n">
        <f aca="false">IFERROR(INDEX('Season Counts'!$AG$2:$AG$740,$AF354)/INDEX('Season Counts'!$AF$2:$AF$740,$AF354),"")</f>
        <v>73.1357277882798</v>
      </c>
      <c r="AD354" s="40" t="n">
        <f aca="false">IFERROR(V354-AC354,"")</f>
        <v>0.0626193191582303</v>
      </c>
      <c r="AE354" s="4" t="str">
        <f aca="false">IF(D354&lt;Guide!$C$21,"Low PA",IF(TRIM(IF(ISNUMBER(AD354),IF(N(AD354)&lt;=-Guide!$C$24,"▼ Bat Speed  ",IF(N(AD354)&gt;=Guide!$C$24,"▲ Bat Speed  ","")),"")&amp;IF(N(Z354)&gt;=Guide!$C$22,"▲ Contact  ","")&amp;IF(N(Z354)&lt;=-Guide!$C$22,"▼ Contact  ","")&amp;IF(N(AB354)&gt;=Guide!$C$23,"▲ Chase  ","")&amp;IF(N(AB354)&lt;=-Guide!$C$23,"▼ Chase  ",""))="","Stable",TRIM(IF(ISNUMBER(AD354),IF(N(AD354)&lt;=-Guide!$C$24,"▼ Bat Speed  ",IF(N(AD354)&gt;=Guide!$C$24,"▲ Bat Speed  ","")),"")&amp;IF(N(Z354)&gt;=Guide!$C$22,"▲ Contact  ","")&amp;IF(N(Z354)&lt;=-Guide!$C$22,"▼ Contact  ","")&amp;IF(N(AB354)&gt;=Guide!$C$23,"▲ Chase  ","")&amp;IF(N(AB354)&lt;=-Guide!$C$23,"▼ Chase  ",""))))</f>
        <v>▼ Chase</v>
      </c>
      <c r="AF354" s="35" t="n">
        <f aca="false">MATCH(Counts!A354,'Season Counts'!$A$2:$A$740,0)</f>
        <v>89</v>
      </c>
    </row>
    <row r="355" customFormat="false" ht="15" hidden="false" customHeight="false" outlineLevel="0" collapsed="false">
      <c r="A355" s="34" t="str">
        <f aca="false">Counts!B355</f>
        <v>BAL</v>
      </c>
      <c r="B355" s="5" t="str">
        <f aca="false">Counts!C355</f>
        <v>Jeremiah Jackson</v>
      </c>
      <c r="C355" s="34" t="str">
        <f aca="false">Counts!F355</f>
        <v>Jun</v>
      </c>
      <c r="D355" s="35" t="n">
        <f aca="false">IFERROR(Counts!P355,"")</f>
        <v>32</v>
      </c>
      <c r="E355" s="36" t="n">
        <f aca="false">IFERROR(Counts!R355/Counts!Q355,"")</f>
        <v>0.28125</v>
      </c>
      <c r="F355" s="36" t="n">
        <f aca="false">IFERROR((Counts!R355+Counts!V355+Counts!W355)/(Counts!Q355+Counts!V355+Counts!W355+Counts!X355),"")</f>
        <v>0.28125</v>
      </c>
      <c r="G355" s="36" t="n">
        <f aca="false">IFERROR((Counts!R355+Counts!S355+2*Counts!T355+3*Counts!U355)/Counts!Q355,"")</f>
        <v>0.40625</v>
      </c>
      <c r="H355" s="35" t="n">
        <f aca="false">IFERROR(Counts!U355,"")</f>
        <v>1</v>
      </c>
      <c r="I355" s="36" t="n">
        <f aca="false">IFERROR(Counts!Z355/Counts!AA355,"")</f>
        <v>0.2984375</v>
      </c>
      <c r="J355" s="36" t="n">
        <f aca="false">IFERROR(Counts!AB355/Counts!AA355,"")</f>
        <v>0.25996875</v>
      </c>
      <c r="K355" s="37" t="n">
        <f aca="false">IFERROR((Counts!AB355-Counts!Z355)/Counts!AA355,"")</f>
        <v>-0.03846875</v>
      </c>
      <c r="L355" s="38" t="n">
        <f aca="false">IFERROR(Counts!Y355/Counts!P355,"")</f>
        <v>0.15625</v>
      </c>
      <c r="M355" s="38" t="n">
        <f aca="false">IFERROR(Counts!V355/Counts!P355,"")</f>
        <v>0</v>
      </c>
      <c r="N355" s="38" t="n">
        <f aca="false">IFERROR(Counts!AD355/Counts!AC355,"")</f>
        <v>0</v>
      </c>
      <c r="O355" s="38" t="n">
        <f aca="false">IFERROR(Counts!AE355/Counts!AC355,"")</f>
        <v>0.296296296296296</v>
      </c>
      <c r="P355" s="39" t="n">
        <f aca="false">IFERROR(Counts!AG355/Counts!AF355,"")</f>
        <v>88.7592592592593</v>
      </c>
      <c r="Q355" s="38" t="n">
        <f aca="false">IFERROR(Counts!AH355/Counts!AC355,"")</f>
        <v>0.259259259259259</v>
      </c>
      <c r="R355" s="38" t="n">
        <f aca="false">IFERROR(Counts!N355/Counts!M355,"")</f>
        <v>0.43859649122807</v>
      </c>
      <c r="S355" s="38" t="n">
        <f aca="false">IFERROR(Counts!K355/Counts!J355,"")</f>
        <v>0.770833333333333</v>
      </c>
      <c r="T355" s="38" t="n">
        <f aca="false">IFERROR(Counts!I355/Counts!H355,"")</f>
        <v>0.241935483870968</v>
      </c>
      <c r="U355" s="38" t="n">
        <f aca="false">IFERROR(1-Counts!L355/Counts!K355,"")</f>
        <v>0.891891891891892</v>
      </c>
      <c r="V355" s="39" t="n">
        <f aca="false">IFERROR(Counts!AJ355/Counts!AI355,"")</f>
        <v>73.5722222222222</v>
      </c>
      <c r="W355" s="38" t="n">
        <f aca="false">IFERROR(Counts!AK355/Counts!AI355,"")</f>
        <v>0.388888888888889</v>
      </c>
      <c r="X355" s="40" t="n">
        <f aca="false">IFERROR(Counts!O355,"")</f>
        <v>-0.889</v>
      </c>
      <c r="Y355" s="36" t="n">
        <f aca="false">IFERROR(INDEX('Season Counts'!$Y$2:$Y$740,$AF355)/INDEX('Season Counts'!$X$2:$X$740,$AF355),"")</f>
        <v>0.282065517241379</v>
      </c>
      <c r="Z355" s="37" t="n">
        <f aca="false">IFERROR(J355-Y355,"")</f>
        <v>-0.0220967672413793</v>
      </c>
      <c r="AA355" s="38" t="n">
        <f aca="false">IFERROR(INDEX('Season Counts'!$K$2:$K$740,$AF355)/INDEX('Season Counts'!$J$2:$J$740,$AF355),"")</f>
        <v>0.367924528301887</v>
      </c>
      <c r="AB355" s="41" t="n">
        <f aca="false">IFERROR(R355-AA355,"")</f>
        <v>0.0706719629261834</v>
      </c>
      <c r="AC355" s="39" t="n">
        <f aca="false">IFERROR(INDEX('Season Counts'!$AG$2:$AG$740,$AF355)/INDEX('Season Counts'!$AF$2:$AF$740,$AF355),"")</f>
        <v>73.1357277882798</v>
      </c>
      <c r="AD355" s="40" t="n">
        <f aca="false">IFERROR(V355-AC355,"")</f>
        <v>0.436494433942443</v>
      </c>
      <c r="AE355" s="4" t="str">
        <f aca="false">IF(D355&lt;Guide!$C$21,"Low PA",IF(TRIM(IF(ISNUMBER(AD355),IF(N(AD355)&lt;=-Guide!$C$24,"▼ Bat Speed  ",IF(N(AD355)&gt;=Guide!$C$24,"▲ Bat Speed  ","")),"")&amp;IF(N(Z355)&gt;=Guide!$C$22,"▲ Contact  ","")&amp;IF(N(Z355)&lt;=-Guide!$C$22,"▼ Contact  ","")&amp;IF(N(AB355)&gt;=Guide!$C$23,"▲ Chase  ","")&amp;IF(N(AB355)&lt;=-Guide!$C$23,"▼ Chase  ",""))="","Stable",TRIM(IF(ISNUMBER(AD355),IF(N(AD355)&lt;=-Guide!$C$24,"▼ Bat Speed  ",IF(N(AD355)&gt;=Guide!$C$24,"▲ Bat Speed  ","")),"")&amp;IF(N(Z355)&gt;=Guide!$C$22,"▲ Contact  ","")&amp;IF(N(Z355)&lt;=-Guide!$C$22,"▼ Contact  ","")&amp;IF(N(AB355)&gt;=Guide!$C$23,"▲ Chase  ","")&amp;IF(N(AB355)&lt;=-Guide!$C$23,"▼ Chase  ",""))))</f>
        <v>Low PA</v>
      </c>
      <c r="AF355" s="35" t="n">
        <f aca="false">MATCH(Counts!A355,'Season Counts'!$A$2:$A$740,0)</f>
        <v>89</v>
      </c>
    </row>
    <row r="356" customFormat="false" ht="15" hidden="false" customHeight="false" outlineLevel="0" collapsed="false">
      <c r="A356" s="34" t="str">
        <f aca="false">Counts!B356</f>
        <v>BAL</v>
      </c>
      <c r="B356" s="5" t="str">
        <f aca="false">Counts!C356</f>
        <v>Jeremiah Jackson</v>
      </c>
      <c r="C356" s="34" t="str">
        <f aca="false">Counts!F356</f>
        <v>Jul</v>
      </c>
      <c r="D356" s="35" t="n">
        <f aca="false">IFERROR(Counts!P356,"")</f>
        <v>22</v>
      </c>
      <c r="E356" s="36" t="n">
        <f aca="false">IFERROR(Counts!R356/Counts!Q356,"")</f>
        <v>0.176470588235294</v>
      </c>
      <c r="F356" s="36" t="n">
        <f aca="false">IFERROR((Counts!R356+Counts!V356+Counts!W356)/(Counts!Q356+Counts!V356+Counts!W356+Counts!X356),"")</f>
        <v>0.285714285714286</v>
      </c>
      <c r="G356" s="36" t="n">
        <f aca="false">IFERROR((Counts!R356+Counts!S356+2*Counts!T356+3*Counts!U356)/Counts!Q356,"")</f>
        <v>0.294117647058824</v>
      </c>
      <c r="H356" s="35" t="n">
        <f aca="false">IFERROR(Counts!U356,"")</f>
        <v>0</v>
      </c>
      <c r="I356" s="36" t="n">
        <f aca="false">IFERROR(Counts!Z356/Counts!AA356,"")</f>
        <v>0.261904761904762</v>
      </c>
      <c r="J356" s="36" t="n">
        <f aca="false">IFERROR(Counts!AB356/Counts!AA356,"")</f>
        <v>0.343666666666667</v>
      </c>
      <c r="K356" s="37" t="n">
        <f aca="false">IFERROR((Counts!AB356-Counts!Z356)/Counts!AA356,"")</f>
        <v>0.0817619047619047</v>
      </c>
      <c r="L356" s="38" t="n">
        <f aca="false">IFERROR(Counts!Y356/Counts!P356,"")</f>
        <v>0.181818181818182</v>
      </c>
      <c r="M356" s="38" t="n">
        <f aca="false">IFERROR(Counts!V356/Counts!P356,"")</f>
        <v>0.0909090909090909</v>
      </c>
      <c r="N356" s="38" t="n">
        <f aca="false">IFERROR(Counts!AD356/Counts!AC356,"")</f>
        <v>0.2</v>
      </c>
      <c r="O356" s="38" t="n">
        <f aca="false">IFERROR(Counts!AE356/Counts!AC356,"")</f>
        <v>0.333333333333333</v>
      </c>
      <c r="P356" s="39" t="n">
        <f aca="false">IFERROR(Counts!AG356/Counts!AF356,"")</f>
        <v>85.26</v>
      </c>
      <c r="Q356" s="38" t="n">
        <f aca="false">IFERROR(Counts!AH356/Counts!AC356,"")</f>
        <v>0.333333333333333</v>
      </c>
      <c r="R356" s="38" t="n">
        <f aca="false">IFERROR(Counts!N356/Counts!M356,"")</f>
        <v>0.384615384615385</v>
      </c>
      <c r="S356" s="38" t="n">
        <f aca="false">IFERROR(Counts!K356/Counts!J356,"")</f>
        <v>0.804878048780488</v>
      </c>
      <c r="T356" s="38" t="n">
        <f aca="false">IFERROR(Counts!I356/Counts!H356,"")</f>
        <v>0.229166666666667</v>
      </c>
      <c r="U356" s="38" t="n">
        <f aca="false">IFERROR(1-Counts!L356/Counts!K356,"")</f>
        <v>0.909090909090909</v>
      </c>
      <c r="V356" s="39" t="n">
        <f aca="false">IFERROR(Counts!AJ356/Counts!AI356,"")</f>
        <v>71.8435897435898</v>
      </c>
      <c r="W356" s="38" t="n">
        <f aca="false">IFERROR(Counts!AK356/Counts!AI356,"")</f>
        <v>0.128205128205128</v>
      </c>
      <c r="X356" s="40" t="n">
        <f aca="false">IFERROR(Counts!O356,"")</f>
        <v>-0.932</v>
      </c>
      <c r="Y356" s="36" t="n">
        <f aca="false">IFERROR(INDEX('Season Counts'!$Y$2:$Y$740,$AF356)/INDEX('Season Counts'!$X$2:$X$740,$AF356),"")</f>
        <v>0.282065517241379</v>
      </c>
      <c r="Z356" s="37" t="n">
        <f aca="false">IFERROR(J356-Y356,"")</f>
        <v>0.0616011494252873</v>
      </c>
      <c r="AA356" s="38" t="n">
        <f aca="false">IFERROR(INDEX('Season Counts'!$K$2:$K$740,$AF356)/INDEX('Season Counts'!$J$2:$J$740,$AF356),"")</f>
        <v>0.367924528301887</v>
      </c>
      <c r="AB356" s="41" t="n">
        <f aca="false">IFERROR(R356-AA356,"")</f>
        <v>0.0166908563134979</v>
      </c>
      <c r="AC356" s="39" t="n">
        <f aca="false">IFERROR(INDEX('Season Counts'!$AG$2:$AG$740,$AF356)/INDEX('Season Counts'!$AF$2:$AF$740,$AF356),"")</f>
        <v>73.1357277882798</v>
      </c>
      <c r="AD356" s="40" t="n">
        <f aca="false">IFERROR(V356-AC356,"")</f>
        <v>-1.29213804469003</v>
      </c>
      <c r="AE356" s="4" t="str">
        <f aca="false">IF(D356&lt;Guide!$C$21,"Low PA",IF(TRIM(IF(ISNUMBER(AD356),IF(N(AD356)&lt;=-Guide!$C$24,"▼ Bat Speed  ",IF(N(AD356)&gt;=Guide!$C$24,"▲ Bat Speed  ","")),"")&amp;IF(N(Z356)&gt;=Guide!$C$22,"▲ Contact  ","")&amp;IF(N(Z356)&lt;=-Guide!$C$22,"▼ Contact  ","")&amp;IF(N(AB356)&gt;=Guide!$C$23,"▲ Chase  ","")&amp;IF(N(AB356)&lt;=-Guide!$C$23,"▼ Chase  ",""))="","Stable",TRIM(IF(ISNUMBER(AD356),IF(N(AD356)&lt;=-Guide!$C$24,"▼ Bat Speed  ",IF(N(AD356)&gt;=Guide!$C$24,"▲ Bat Speed  ","")),"")&amp;IF(N(Z356)&gt;=Guide!$C$22,"▲ Contact  ","")&amp;IF(N(Z356)&lt;=-Guide!$C$22,"▼ Contact  ","")&amp;IF(N(AB356)&gt;=Guide!$C$23,"▲ Chase  ","")&amp;IF(N(AB356)&lt;=-Guide!$C$23,"▼ Chase  ",""))))</f>
        <v>Low PA</v>
      </c>
      <c r="AF356" s="35" t="n">
        <f aca="false">MATCH(Counts!A356,'Season Counts'!$A$2:$A$740,0)</f>
        <v>89</v>
      </c>
    </row>
    <row r="357" customFormat="false" ht="15" hidden="false" customHeight="false" outlineLevel="0" collapsed="false">
      <c r="A357" s="34" t="str">
        <f aca="false">Counts!B357</f>
        <v>BAL</v>
      </c>
      <c r="B357" s="5" t="str">
        <f aca="false">Counts!C357</f>
        <v>Jeremiah Jackson</v>
      </c>
      <c r="C357" s="34" t="str">
        <f aca="false">Counts!F357</f>
        <v>Aug</v>
      </c>
      <c r="D357" s="35" t="n">
        <f aca="false">IFERROR(Counts!P357,"")</f>
        <v>20</v>
      </c>
      <c r="E357" s="36" t="n">
        <f aca="false">IFERROR(Counts!R357/Counts!Q357,"")</f>
        <v>0</v>
      </c>
      <c r="F357" s="36" t="n">
        <f aca="false">IFERROR((Counts!R357+Counts!V357+Counts!W357)/(Counts!Q357+Counts!V357+Counts!W357+Counts!X357),"")</f>
        <v>0.1</v>
      </c>
      <c r="G357" s="36" t="n">
        <f aca="false">IFERROR((Counts!R357+Counts!S357+2*Counts!T357+3*Counts!U357)/Counts!Q357,"")</f>
        <v>0</v>
      </c>
      <c r="H357" s="35" t="n">
        <f aca="false">IFERROR(Counts!U357,"")</f>
        <v>0</v>
      </c>
      <c r="I357" s="36" t="n">
        <f aca="false">IFERROR(Counts!Z357/Counts!AA357,"")</f>
        <v>0.0368421052631579</v>
      </c>
      <c r="J357" s="36" t="n">
        <f aca="false">IFERROR(Counts!AB357/Counts!AA357,"")</f>
        <v>0.187578947368421</v>
      </c>
      <c r="K357" s="37" t="n">
        <f aca="false">IFERROR((Counts!AB357-Counts!Z357)/Counts!AA357,"")</f>
        <v>0.150736842105263</v>
      </c>
      <c r="L357" s="38" t="n">
        <f aca="false">IFERROR(Counts!Y357/Counts!P357,"")</f>
        <v>0.35</v>
      </c>
      <c r="M357" s="38" t="n">
        <f aca="false">IFERROR(Counts!V357/Counts!P357,"")</f>
        <v>0.1</v>
      </c>
      <c r="N357" s="38" t="n">
        <f aca="false">IFERROR(Counts!AD357/Counts!AC357,"")</f>
        <v>0</v>
      </c>
      <c r="O357" s="38" t="n">
        <f aca="false">IFERROR(Counts!AE357/Counts!AC357,"")</f>
        <v>0.454545454545455</v>
      </c>
      <c r="P357" s="39" t="n">
        <f aca="false">IFERROR(Counts!AG357/Counts!AF357,"")</f>
        <v>89.5</v>
      </c>
      <c r="Q357" s="38" t="n">
        <f aca="false">IFERROR(Counts!AH357/Counts!AC357,"")</f>
        <v>0.0909090909090909</v>
      </c>
      <c r="R357" s="38" t="n">
        <f aca="false">IFERROR(Counts!N357/Counts!M357,"")</f>
        <v>0.333333333333333</v>
      </c>
      <c r="S357" s="38" t="n">
        <f aca="false">IFERROR(Counts!K357/Counts!J357,"")</f>
        <v>0.743589743589744</v>
      </c>
      <c r="T357" s="38" t="n">
        <f aca="false">IFERROR(Counts!I357/Counts!H357,"")</f>
        <v>0.340909090909091</v>
      </c>
      <c r="U357" s="38" t="n">
        <f aca="false">IFERROR(1-Counts!L357/Counts!K357,"")</f>
        <v>0.724137931034483</v>
      </c>
      <c r="V357" s="39" t="n">
        <f aca="false">IFERROR(Counts!AJ357/Counts!AI357,"")</f>
        <v>72.7285714285714</v>
      </c>
      <c r="W357" s="38" t="n">
        <f aca="false">IFERROR(Counts!AK357/Counts!AI357,"")</f>
        <v>0.30952380952381</v>
      </c>
      <c r="X357" s="40" t="n">
        <f aca="false">IFERROR(Counts!O357,"")</f>
        <v>-4.959</v>
      </c>
      <c r="Y357" s="36" t="n">
        <f aca="false">IFERROR(INDEX('Season Counts'!$Y$2:$Y$740,$AF357)/INDEX('Season Counts'!$X$2:$X$740,$AF357),"")</f>
        <v>0.282065517241379</v>
      </c>
      <c r="Z357" s="37" t="n">
        <f aca="false">IFERROR(J357-Y357,"")</f>
        <v>-0.0944865698729583</v>
      </c>
      <c r="AA357" s="38" t="n">
        <f aca="false">IFERROR(INDEX('Season Counts'!$K$2:$K$740,$AF357)/INDEX('Season Counts'!$J$2:$J$740,$AF357),"")</f>
        <v>0.367924528301887</v>
      </c>
      <c r="AB357" s="41" t="n">
        <f aca="false">IFERROR(R357-AA357,"")</f>
        <v>-0.0345911949685535</v>
      </c>
      <c r="AC357" s="39" t="n">
        <f aca="false">IFERROR(INDEX('Season Counts'!$AG$2:$AG$740,$AF357)/INDEX('Season Counts'!$AF$2:$AF$740,$AF357),"")</f>
        <v>73.1357277882798</v>
      </c>
      <c r="AD357" s="40" t="n">
        <f aca="false">IFERROR(V357-AC357,"")</f>
        <v>-0.407156359708353</v>
      </c>
      <c r="AE357" s="4" t="str">
        <f aca="false">IF(D357&lt;Guide!$C$21,"Low PA",IF(TRIM(IF(ISNUMBER(AD357),IF(N(AD357)&lt;=-Guide!$C$24,"▼ Bat Speed  ",IF(N(AD357)&gt;=Guide!$C$24,"▲ Bat Speed  ","")),"")&amp;IF(N(Z357)&gt;=Guide!$C$22,"▲ Contact  ","")&amp;IF(N(Z357)&lt;=-Guide!$C$22,"▼ Contact  ","")&amp;IF(N(AB357)&gt;=Guide!$C$23,"▲ Chase  ","")&amp;IF(N(AB357)&lt;=-Guide!$C$23,"▼ Chase  ",""))="","Stable",TRIM(IF(ISNUMBER(AD357),IF(N(AD357)&lt;=-Guide!$C$24,"▼ Bat Speed  ",IF(N(AD357)&gt;=Guide!$C$24,"▲ Bat Speed  ","")),"")&amp;IF(N(Z357)&gt;=Guide!$C$22,"▲ Contact  ","")&amp;IF(N(Z357)&lt;=-Guide!$C$22,"▼ Contact  ","")&amp;IF(N(AB357)&gt;=Guide!$C$23,"▲ Chase  ","")&amp;IF(N(AB357)&lt;=-Guide!$C$23,"▼ Chase  ",""))))</f>
        <v>Low PA</v>
      </c>
      <c r="AF357" s="35" t="n">
        <f aca="false">MATCH(Counts!A357,'Season Counts'!$A$2:$A$740,0)</f>
        <v>89</v>
      </c>
    </row>
    <row r="358" customFormat="false" ht="15" hidden="false" customHeight="false" outlineLevel="0" collapsed="false">
      <c r="A358" s="34" t="str">
        <f aca="false">Counts!B358</f>
        <v>BAL</v>
      </c>
      <c r="B358" s="5" t="str">
        <f aca="false">Counts!C358</f>
        <v>Jeremiah Jackson</v>
      </c>
      <c r="C358" s="34" t="str">
        <f aca="false">Counts!F358</f>
        <v>Sep</v>
      </c>
      <c r="D358" s="35" t="n">
        <f aca="false">IFERROR(Counts!P358,"")</f>
        <v>45</v>
      </c>
      <c r="E358" s="36" t="n">
        <f aca="false">IFERROR(Counts!R358/Counts!Q358,"")</f>
        <v>0.162790697674419</v>
      </c>
      <c r="F358" s="36" t="n">
        <f aca="false">IFERROR((Counts!R358+Counts!V358+Counts!W358)/(Counts!Q358+Counts!V358+Counts!W358+Counts!X358),"")</f>
        <v>0.2</v>
      </c>
      <c r="G358" s="36" t="n">
        <f aca="false">IFERROR((Counts!R358+Counts!S358+2*Counts!T358+3*Counts!U358)/Counts!Q358,"")</f>
        <v>0.395348837209302</v>
      </c>
      <c r="H358" s="35" t="n">
        <f aca="false">IFERROR(Counts!U358,"")</f>
        <v>3</v>
      </c>
      <c r="I358" s="36" t="n">
        <f aca="false">IFERROR(Counts!Z358/Counts!AA358,"")</f>
        <v>0.252222222222222</v>
      </c>
      <c r="J358" s="36" t="n">
        <f aca="false">IFERROR(Counts!AB358/Counts!AA358,"")</f>
        <v>0.26</v>
      </c>
      <c r="K358" s="37" t="n">
        <f aca="false">IFERROR((Counts!AB358-Counts!Z358)/Counts!AA358,"")</f>
        <v>0.00777777777777777</v>
      </c>
      <c r="L358" s="38" t="n">
        <f aca="false">IFERROR(Counts!Y358/Counts!P358,"")</f>
        <v>0.4</v>
      </c>
      <c r="M358" s="38" t="n">
        <f aca="false">IFERROR(Counts!V358/Counts!P358,"")</f>
        <v>0.0444444444444444</v>
      </c>
      <c r="N358" s="38" t="n">
        <f aca="false">IFERROR(Counts!AD358/Counts!AC358,"")</f>
        <v>0.12</v>
      </c>
      <c r="O358" s="38" t="n">
        <f aca="false">IFERROR(Counts!AE358/Counts!AC358,"")</f>
        <v>0.32</v>
      </c>
      <c r="P358" s="39" t="n">
        <f aca="false">IFERROR(Counts!AG358/Counts!AF358,"")</f>
        <v>87.804</v>
      </c>
      <c r="Q358" s="38" t="n">
        <f aca="false">IFERROR(Counts!AH358/Counts!AC358,"")</f>
        <v>0.36</v>
      </c>
      <c r="R358" s="38" t="n">
        <f aca="false">IFERROR(Counts!N358/Counts!M358,"")</f>
        <v>0.321100917431193</v>
      </c>
      <c r="S358" s="38" t="n">
        <f aca="false">IFERROR(Counts!K358/Counts!J358,"")</f>
        <v>0.680851063829787</v>
      </c>
      <c r="T358" s="38" t="n">
        <f aca="false">IFERROR(Counts!I358/Counts!H358,"")</f>
        <v>0.272727272727273</v>
      </c>
      <c r="U358" s="38" t="n">
        <f aca="false">IFERROR(1-Counts!L358/Counts!K358,"")</f>
        <v>0.8125</v>
      </c>
      <c r="V358" s="39" t="n">
        <f aca="false">IFERROR(Counts!AJ358/Counts!AI358,"")</f>
        <v>74.0795454545455</v>
      </c>
      <c r="W358" s="38" t="n">
        <f aca="false">IFERROR(Counts!AK358/Counts!AI358,"")</f>
        <v>0.409090909090909</v>
      </c>
      <c r="X358" s="40" t="n">
        <f aca="false">IFERROR(Counts!O358,"")</f>
        <v>-3.203</v>
      </c>
      <c r="Y358" s="36" t="n">
        <f aca="false">IFERROR(INDEX('Season Counts'!$Y$2:$Y$740,$AF358)/INDEX('Season Counts'!$X$2:$X$740,$AF358),"")</f>
        <v>0.282065517241379</v>
      </c>
      <c r="Z358" s="37" t="n">
        <f aca="false">IFERROR(J358-Y358,"")</f>
        <v>-0.0220655172413793</v>
      </c>
      <c r="AA358" s="38" t="n">
        <f aca="false">IFERROR(INDEX('Season Counts'!$K$2:$K$740,$AF358)/INDEX('Season Counts'!$J$2:$J$740,$AF358),"")</f>
        <v>0.367924528301887</v>
      </c>
      <c r="AB358" s="41" t="n">
        <f aca="false">IFERROR(R358-AA358,"")</f>
        <v>-0.0468236108706941</v>
      </c>
      <c r="AC358" s="39" t="n">
        <f aca="false">IFERROR(INDEX('Season Counts'!$AG$2:$AG$740,$AF358)/INDEX('Season Counts'!$AF$2:$AF$740,$AF358),"")</f>
        <v>73.1357277882798</v>
      </c>
      <c r="AD358" s="40" t="n">
        <f aca="false">IFERROR(V358-AC358,"")</f>
        <v>0.943817666265673</v>
      </c>
      <c r="AE358" s="4" t="str">
        <f aca="false">IF(D358&lt;Guide!$C$21,"Low PA",IF(TRIM(IF(ISNUMBER(AD358),IF(N(AD358)&lt;=-Guide!$C$24,"▼ Bat Speed  ",IF(N(AD358)&gt;=Guide!$C$24,"▲ Bat Speed  ","")),"")&amp;IF(N(Z358)&gt;=Guide!$C$22,"▲ Contact  ","")&amp;IF(N(Z358)&lt;=-Guide!$C$22,"▼ Contact  ","")&amp;IF(N(AB358)&gt;=Guide!$C$23,"▲ Chase  ","")&amp;IF(N(AB358)&lt;=-Guide!$C$23,"▼ Chase  ",""))="","Stable",TRIM(IF(ISNUMBER(AD358),IF(N(AD358)&lt;=-Guide!$C$24,"▼ Bat Speed  ",IF(N(AD358)&gt;=Guide!$C$24,"▲ Bat Speed  ","")),"")&amp;IF(N(Z358)&gt;=Guide!$C$22,"▲ Contact  ","")&amp;IF(N(Z358)&lt;=-Guide!$C$22,"▼ Contact  ","")&amp;IF(N(AB358)&gt;=Guide!$C$23,"▲ Chase  ","")&amp;IF(N(AB358)&lt;=-Guide!$C$23,"▼ Chase  ",""))))</f>
        <v>▼ Chase</v>
      </c>
      <c r="AF358" s="35" t="n">
        <f aca="false">MATCH(Counts!A358,'Season Counts'!$A$2:$A$740,0)</f>
        <v>89</v>
      </c>
    </row>
    <row r="359" customFormat="false" ht="15" hidden="false" customHeight="false" outlineLevel="0" collapsed="false">
      <c r="A359" s="34" t="str">
        <f aca="false">Counts!B359</f>
        <v>BAL</v>
      </c>
      <c r="B359" s="5" t="str">
        <f aca="false">Counts!C359</f>
        <v>Blaze Alexander</v>
      </c>
      <c r="C359" s="34" t="str">
        <f aca="false">Counts!F359</f>
        <v>Mar-Apr</v>
      </c>
      <c r="D359" s="35" t="n">
        <f aca="false">IFERROR(Counts!P359,"")</f>
        <v>70</v>
      </c>
      <c r="E359" s="36" t="n">
        <f aca="false">IFERROR(Counts!R359/Counts!Q359,"")</f>
        <v>0.17741935483871</v>
      </c>
      <c r="F359" s="36" t="n">
        <f aca="false">IFERROR((Counts!R359+Counts!V359+Counts!W359)/(Counts!Q359+Counts!V359+Counts!W359+Counts!X359),"")</f>
        <v>0.25</v>
      </c>
      <c r="G359" s="36" t="n">
        <f aca="false">IFERROR((Counts!R359+Counts!S359+2*Counts!T359+3*Counts!U359)/Counts!Q359,"")</f>
        <v>0.209677419354839</v>
      </c>
      <c r="H359" s="35" t="n">
        <f aca="false">IFERROR(Counts!U359,"")</f>
        <v>0</v>
      </c>
      <c r="I359" s="36" t="n">
        <f aca="false">IFERROR(Counts!Z359/Counts!AA359,"")</f>
        <v>0.22463768115942</v>
      </c>
      <c r="J359" s="36" t="n">
        <f aca="false">IFERROR(Counts!AB359/Counts!AA359,"")</f>
        <v>0.318260869565217</v>
      </c>
      <c r="K359" s="37" t="n">
        <f aca="false">IFERROR((Counts!AB359-Counts!Z359)/Counts!AA359,"")</f>
        <v>0.0936231884057971</v>
      </c>
      <c r="L359" s="38" t="n">
        <f aca="false">IFERROR(Counts!Y359/Counts!P359,"")</f>
        <v>0.285714285714286</v>
      </c>
      <c r="M359" s="38" t="n">
        <f aca="false">IFERROR(Counts!V359/Counts!P359,"")</f>
        <v>0.0714285714285714</v>
      </c>
      <c r="N359" s="38" t="n">
        <f aca="false">IFERROR(Counts!AD359/Counts!AC359,"")</f>
        <v>0.0232558139534884</v>
      </c>
      <c r="O359" s="38" t="n">
        <f aca="false">IFERROR(Counts!AE359/Counts!AC359,"")</f>
        <v>0.488372093023256</v>
      </c>
      <c r="P359" s="39" t="n">
        <f aca="false">IFERROR(Counts!AG359/Counts!AF359,"")</f>
        <v>90.7697674418605</v>
      </c>
      <c r="Q359" s="38" t="n">
        <f aca="false">IFERROR(Counts!AH359/Counts!AC359,"")</f>
        <v>0.372093023255814</v>
      </c>
      <c r="R359" s="38" t="n">
        <f aca="false">IFERROR(Counts!N359/Counts!M359,"")</f>
        <v>0.319148936170213</v>
      </c>
      <c r="S359" s="38" t="n">
        <f aca="false">IFERROR(Counts!K359/Counts!J359,"")</f>
        <v>0.859375</v>
      </c>
      <c r="T359" s="38" t="n">
        <f aca="false">IFERROR(Counts!I359/Counts!H359,"")</f>
        <v>0.32258064516129</v>
      </c>
      <c r="U359" s="38" t="n">
        <f aca="false">IFERROR(1-Counts!L359/Counts!K359,"")</f>
        <v>0.727272727272727</v>
      </c>
      <c r="V359" s="39" t="n">
        <f aca="false">IFERROR(Counts!AJ359/Counts!AI359,"")</f>
        <v>72.6779411764706</v>
      </c>
      <c r="W359" s="38" t="n">
        <f aca="false">IFERROR(Counts!AK359/Counts!AI359,"")</f>
        <v>0.294117647058824</v>
      </c>
      <c r="X359" s="40" t="n">
        <f aca="false">IFERROR(Counts!O359,"")</f>
        <v>-5.681</v>
      </c>
      <c r="Y359" s="36" t="n">
        <f aca="false">IFERROR(INDEX('Season Counts'!$Y$2:$Y$740,$AF359)/INDEX('Season Counts'!$X$2:$X$740,$AF359),"")</f>
        <v>0.35390780141844</v>
      </c>
      <c r="Z359" s="37" t="n">
        <f aca="false">IFERROR(J359-Y359,"")</f>
        <v>-0.0356469318532223</v>
      </c>
      <c r="AA359" s="38" t="n">
        <f aca="false">IFERROR(INDEX('Season Counts'!$K$2:$K$740,$AF359)/INDEX('Season Counts'!$J$2:$J$740,$AF359),"")</f>
        <v>0.301615798922801</v>
      </c>
      <c r="AB359" s="41" t="n">
        <f aca="false">IFERROR(R359-AA359,"")</f>
        <v>0.0175331372474121</v>
      </c>
      <c r="AC359" s="39" t="n">
        <f aca="false">IFERROR(INDEX('Season Counts'!$AG$2:$AG$740,$AF359)/INDEX('Season Counts'!$AF$2:$AF$740,$AF359),"")</f>
        <v>72.2137291280148</v>
      </c>
      <c r="AD359" s="40" t="n">
        <f aca="false">IFERROR(V359-AC359,"")</f>
        <v>0.464212048455764</v>
      </c>
      <c r="AE359" s="4" t="str">
        <f aca="false">IF(D359&lt;Guide!$C$21,"Low PA",IF(TRIM(IF(ISNUMBER(AD359),IF(N(AD359)&lt;=-Guide!$C$24,"▼ Bat Speed  ",IF(N(AD359)&gt;=Guide!$C$24,"▲ Bat Speed  ","")),"")&amp;IF(N(Z359)&gt;=Guide!$C$22,"▲ Contact  ","")&amp;IF(N(Z359)&lt;=-Guide!$C$22,"▼ Contact  ","")&amp;IF(N(AB359)&gt;=Guide!$C$23,"▲ Chase  ","")&amp;IF(N(AB359)&lt;=-Guide!$C$23,"▼ Chase  ",""))="","Stable",TRIM(IF(ISNUMBER(AD359),IF(N(AD359)&lt;=-Guide!$C$24,"▼ Bat Speed  ",IF(N(AD359)&gt;=Guide!$C$24,"▲ Bat Speed  ","")),"")&amp;IF(N(Z359)&gt;=Guide!$C$22,"▲ Contact  ","")&amp;IF(N(Z359)&lt;=-Guide!$C$22,"▼ Contact  ","")&amp;IF(N(AB359)&gt;=Guide!$C$23,"▲ Chase  ","")&amp;IF(N(AB359)&lt;=-Guide!$C$23,"▼ Chase  ",""))))</f>
        <v>Stable</v>
      </c>
      <c r="AF359" s="35" t="n">
        <f aca="false">MATCH(Counts!A359,'Season Counts'!$A$2:$A$740,0)</f>
        <v>90</v>
      </c>
    </row>
    <row r="360" customFormat="false" ht="15" hidden="false" customHeight="false" outlineLevel="0" collapsed="false">
      <c r="A360" s="34" t="str">
        <f aca="false">Counts!B360</f>
        <v>BAL</v>
      </c>
      <c r="B360" s="5" t="str">
        <f aca="false">Counts!C360</f>
        <v>Blaze Alexander</v>
      </c>
      <c r="C360" s="34" t="str">
        <f aca="false">Counts!F360</f>
        <v>May</v>
      </c>
      <c r="D360" s="35" t="n">
        <f aca="false">IFERROR(Counts!P360,"")</f>
        <v>68</v>
      </c>
      <c r="E360" s="36" t="n">
        <f aca="false">IFERROR(Counts!R360/Counts!Q360,"")</f>
        <v>0.365079365079365</v>
      </c>
      <c r="F360" s="36" t="n">
        <f aca="false">IFERROR((Counts!R360+Counts!V360+Counts!W360)/(Counts!Q360+Counts!V360+Counts!W360+Counts!X360),"")</f>
        <v>0.402985074626866</v>
      </c>
      <c r="G360" s="36" t="n">
        <f aca="false">IFERROR((Counts!R360+Counts!S360+2*Counts!T360+3*Counts!U360)/Counts!Q360,"")</f>
        <v>0.507936507936508</v>
      </c>
      <c r="H360" s="35" t="n">
        <f aca="false">IFERROR(Counts!U360,"")</f>
        <v>1</v>
      </c>
      <c r="I360" s="36" t="n">
        <f aca="false">IFERROR(Counts!Z360/Counts!AA360,"")</f>
        <v>0.393939393939394</v>
      </c>
      <c r="J360" s="36" t="n">
        <f aca="false">IFERROR(Counts!AB360/Counts!AA360,"")</f>
        <v>0.348090909090909</v>
      </c>
      <c r="K360" s="37" t="n">
        <f aca="false">IFERROR((Counts!AB360-Counts!Z360)/Counts!AA360,"")</f>
        <v>-0.0458484848484849</v>
      </c>
      <c r="L360" s="38" t="n">
        <f aca="false">IFERROR(Counts!Y360/Counts!P360,"")</f>
        <v>0.235294117647059</v>
      </c>
      <c r="M360" s="38" t="n">
        <f aca="false">IFERROR(Counts!V360/Counts!P360,"")</f>
        <v>0.0588235294117647</v>
      </c>
      <c r="N360" s="38" t="n">
        <f aca="false">IFERROR(Counts!AD360/Counts!AC360,"")</f>
        <v>0.0625</v>
      </c>
      <c r="O360" s="38" t="n">
        <f aca="false">IFERROR(Counts!AE360/Counts!AC360,"")</f>
        <v>0.458333333333333</v>
      </c>
      <c r="P360" s="39" t="n">
        <f aca="false">IFERROR(Counts!AG360/Counts!AF360,"")</f>
        <v>89.6416666666667</v>
      </c>
      <c r="Q360" s="38" t="n">
        <f aca="false">IFERROR(Counts!AH360/Counts!AC360,"")</f>
        <v>0.458333333333333</v>
      </c>
      <c r="R360" s="38" t="n">
        <f aca="false">IFERROR(Counts!N360/Counts!M360,"")</f>
        <v>0.264462809917355</v>
      </c>
      <c r="S360" s="38" t="n">
        <f aca="false">IFERROR(Counts!K360/Counts!J360,"")</f>
        <v>0.762962962962963</v>
      </c>
      <c r="T360" s="38" t="n">
        <f aca="false">IFERROR(Counts!I360/Counts!H360,"")</f>
        <v>0.207407407407407</v>
      </c>
      <c r="U360" s="38" t="n">
        <f aca="false">IFERROR(1-Counts!L360/Counts!K360,"")</f>
        <v>0.864077669902913</v>
      </c>
      <c r="V360" s="39" t="n">
        <f aca="false">IFERROR(Counts!AJ360/Counts!AI360,"")</f>
        <v>72.623275862069</v>
      </c>
      <c r="W360" s="38" t="n">
        <f aca="false">IFERROR(Counts!AK360/Counts!AI360,"")</f>
        <v>0.318965517241379</v>
      </c>
      <c r="X360" s="40" t="n">
        <f aca="false">IFERROR(Counts!O360,"")</f>
        <v>2.035</v>
      </c>
      <c r="Y360" s="36" t="n">
        <f aca="false">IFERROR(INDEX('Season Counts'!$Y$2:$Y$740,$AF360)/INDEX('Season Counts'!$X$2:$X$740,$AF360),"")</f>
        <v>0.35390780141844</v>
      </c>
      <c r="Z360" s="37" t="n">
        <f aca="false">IFERROR(J360-Y360,"")</f>
        <v>-0.00581689232753063</v>
      </c>
      <c r="AA360" s="38" t="n">
        <f aca="false">IFERROR(INDEX('Season Counts'!$K$2:$K$740,$AF360)/INDEX('Season Counts'!$J$2:$J$740,$AF360),"")</f>
        <v>0.301615798922801</v>
      </c>
      <c r="AB360" s="41" t="n">
        <f aca="false">IFERROR(R360-AA360,"")</f>
        <v>-0.0371529890054453</v>
      </c>
      <c r="AC360" s="39" t="n">
        <f aca="false">IFERROR(INDEX('Season Counts'!$AG$2:$AG$740,$AF360)/INDEX('Season Counts'!$AF$2:$AF$740,$AF360),"")</f>
        <v>72.2137291280148</v>
      </c>
      <c r="AD360" s="40" t="n">
        <f aca="false">IFERROR(V360-AC360,"")</f>
        <v>0.409546734054132</v>
      </c>
      <c r="AE360" s="4" t="str">
        <f aca="false">IF(D360&lt;Guide!$C$21,"Low PA",IF(TRIM(IF(ISNUMBER(AD360),IF(N(AD360)&lt;=-Guide!$C$24,"▼ Bat Speed  ",IF(N(AD360)&gt;=Guide!$C$24,"▲ Bat Speed  ","")),"")&amp;IF(N(Z360)&gt;=Guide!$C$22,"▲ Contact  ","")&amp;IF(N(Z360)&lt;=-Guide!$C$22,"▼ Contact  ","")&amp;IF(N(AB360)&gt;=Guide!$C$23,"▲ Chase  ","")&amp;IF(N(AB360)&lt;=-Guide!$C$23,"▼ Chase  ",""))="","Stable",TRIM(IF(ISNUMBER(AD360),IF(N(AD360)&lt;=-Guide!$C$24,"▼ Bat Speed  ",IF(N(AD360)&gt;=Guide!$C$24,"▲ Bat Speed  ","")),"")&amp;IF(N(Z360)&gt;=Guide!$C$22,"▲ Contact  ","")&amp;IF(N(Z360)&lt;=-Guide!$C$22,"▼ Contact  ","")&amp;IF(N(AB360)&gt;=Guide!$C$23,"▲ Chase  ","")&amp;IF(N(AB360)&lt;=-Guide!$C$23,"▼ Chase  ",""))))</f>
        <v>Stable</v>
      </c>
      <c r="AF360" s="35" t="n">
        <f aca="false">MATCH(Counts!A360,'Season Counts'!$A$2:$A$740,0)</f>
        <v>90</v>
      </c>
    </row>
    <row r="361" customFormat="false" ht="15" hidden="false" customHeight="false" outlineLevel="0" collapsed="false">
      <c r="A361" s="34" t="str">
        <f aca="false">Counts!B361</f>
        <v>BAL</v>
      </c>
      <c r="B361" s="5" t="str">
        <f aca="false">Counts!C361</f>
        <v>Blaze Alexander</v>
      </c>
      <c r="C361" s="34" t="str">
        <f aca="false">Counts!F361</f>
        <v>Jun</v>
      </c>
      <c r="D361" s="35" t="n">
        <f aca="false">IFERROR(Counts!P361,"")</f>
        <v>73</v>
      </c>
      <c r="E361" s="36" t="n">
        <f aca="false">IFERROR(Counts!R361/Counts!Q361,"")</f>
        <v>0.359375</v>
      </c>
      <c r="F361" s="36" t="n">
        <f aca="false">IFERROR((Counts!R361+Counts!V361+Counts!W361)/(Counts!Q361+Counts!V361+Counts!W361+Counts!X361),"")</f>
        <v>0.416666666666667</v>
      </c>
      <c r="G361" s="36" t="n">
        <f aca="false">IFERROR((Counts!R361+Counts!S361+2*Counts!T361+3*Counts!U361)/Counts!Q361,"")</f>
        <v>0.546875</v>
      </c>
      <c r="H361" s="35" t="n">
        <f aca="false">IFERROR(Counts!U361,"")</f>
        <v>2</v>
      </c>
      <c r="I361" s="36" t="n">
        <f aca="false">IFERROR(Counts!Z361/Counts!AA361,"")</f>
        <v>0.41830985915493</v>
      </c>
      <c r="J361" s="36" t="n">
        <f aca="false">IFERROR(Counts!AB361/Counts!AA361,"")</f>
        <v>0.378915492957746</v>
      </c>
      <c r="K361" s="37" t="n">
        <f aca="false">IFERROR((Counts!AB361-Counts!Z361)/Counts!AA361,"")</f>
        <v>-0.0393943661971831</v>
      </c>
      <c r="L361" s="38" t="n">
        <f aca="false">IFERROR(Counts!Y361/Counts!P361,"")</f>
        <v>0.150684931506849</v>
      </c>
      <c r="M361" s="38" t="n">
        <f aca="false">IFERROR(Counts!V361/Counts!P361,"")</f>
        <v>0.0684931506849315</v>
      </c>
      <c r="N361" s="38" t="n">
        <f aca="false">IFERROR(Counts!AD361/Counts!AC361,"")</f>
        <v>0.111111111111111</v>
      </c>
      <c r="O361" s="38" t="n">
        <f aca="false">IFERROR(Counts!AE361/Counts!AC361,"")</f>
        <v>0.462962962962963</v>
      </c>
      <c r="P361" s="39" t="n">
        <f aca="false">IFERROR(Counts!AG361/Counts!AF361,"")</f>
        <v>90.1115384615385</v>
      </c>
      <c r="Q361" s="38" t="n">
        <f aca="false">IFERROR(Counts!AH361/Counts!AC361,"")</f>
        <v>0.425925925925926</v>
      </c>
      <c r="R361" s="38" t="n">
        <f aca="false">IFERROR(Counts!N361/Counts!M361,"")</f>
        <v>0.299270072992701</v>
      </c>
      <c r="S361" s="38" t="n">
        <f aca="false">IFERROR(Counts!K361/Counts!J361,"")</f>
        <v>0.828358208955224</v>
      </c>
      <c r="T361" s="38" t="n">
        <f aca="false">IFERROR(Counts!I361/Counts!H361,"")</f>
        <v>0.164473684210526</v>
      </c>
      <c r="U361" s="38" t="n">
        <f aca="false">IFERROR(1-Counts!L361/Counts!K361,"")</f>
        <v>0.873873873873874</v>
      </c>
      <c r="V361" s="39" t="n">
        <f aca="false">IFERROR(Counts!AJ361/Counts!AI361,"")</f>
        <v>71.8197080291971</v>
      </c>
      <c r="W361" s="38" t="n">
        <f aca="false">IFERROR(Counts!AK361/Counts!AI361,"")</f>
        <v>0.153284671532847</v>
      </c>
      <c r="X361" s="40" t="n">
        <f aca="false">IFERROR(Counts!O361,"")</f>
        <v>6.152</v>
      </c>
      <c r="Y361" s="36" t="n">
        <f aca="false">IFERROR(INDEX('Season Counts'!$Y$2:$Y$740,$AF361)/INDEX('Season Counts'!$X$2:$X$740,$AF361),"")</f>
        <v>0.35390780141844</v>
      </c>
      <c r="Z361" s="37" t="n">
        <f aca="false">IFERROR(J361-Y361,"")</f>
        <v>0.0250076915393067</v>
      </c>
      <c r="AA361" s="38" t="n">
        <f aca="false">IFERROR(INDEX('Season Counts'!$K$2:$K$740,$AF361)/INDEX('Season Counts'!$J$2:$J$740,$AF361),"")</f>
        <v>0.301615798922801</v>
      </c>
      <c r="AB361" s="41" t="n">
        <f aca="false">IFERROR(R361-AA361,"")</f>
        <v>-0.00234572593009996</v>
      </c>
      <c r="AC361" s="39" t="n">
        <f aca="false">IFERROR(INDEX('Season Counts'!$AG$2:$AG$740,$AF361)/INDEX('Season Counts'!$AF$2:$AF$740,$AF361),"")</f>
        <v>72.2137291280148</v>
      </c>
      <c r="AD361" s="40" t="n">
        <f aca="false">IFERROR(V361-AC361,"")</f>
        <v>-0.39402109881776</v>
      </c>
      <c r="AE361" s="4" t="str">
        <f aca="false">IF(D361&lt;Guide!$C$21,"Low PA",IF(TRIM(IF(ISNUMBER(AD361),IF(N(AD361)&lt;=-Guide!$C$24,"▼ Bat Speed  ",IF(N(AD361)&gt;=Guide!$C$24,"▲ Bat Speed  ","")),"")&amp;IF(N(Z361)&gt;=Guide!$C$22,"▲ Contact  ","")&amp;IF(N(Z361)&lt;=-Guide!$C$22,"▼ Contact  ","")&amp;IF(N(AB361)&gt;=Guide!$C$23,"▲ Chase  ","")&amp;IF(N(AB361)&lt;=-Guide!$C$23,"▼ Chase  ",""))="","Stable",TRIM(IF(ISNUMBER(AD361),IF(N(AD361)&lt;=-Guide!$C$24,"▼ Bat Speed  ",IF(N(AD361)&gt;=Guide!$C$24,"▲ Bat Speed  ","")),"")&amp;IF(N(Z361)&gt;=Guide!$C$22,"▲ Contact  ","")&amp;IF(N(Z361)&lt;=-Guide!$C$22,"▼ Contact  ","")&amp;IF(N(AB361)&gt;=Guide!$C$23,"▲ Chase  ","")&amp;IF(N(AB361)&lt;=-Guide!$C$23,"▼ Chase  ",""))))</f>
        <v>Stable</v>
      </c>
      <c r="AF361" s="35" t="n">
        <f aca="false">MATCH(Counts!A361,'Season Counts'!$A$2:$A$740,0)</f>
        <v>90</v>
      </c>
    </row>
    <row r="362" customFormat="false" ht="15" hidden="false" customHeight="false" outlineLevel="0" collapsed="false">
      <c r="A362" s="34" t="str">
        <f aca="false">Counts!B362</f>
        <v>BAL</v>
      </c>
      <c r="B362" s="5" t="str">
        <f aca="false">Counts!C362</f>
        <v>Blaze Alexander</v>
      </c>
      <c r="C362" s="34" t="str">
        <f aca="false">Counts!F362</f>
        <v>Jul</v>
      </c>
      <c r="D362" s="35" t="n">
        <f aca="false">IFERROR(Counts!P362,"")</f>
        <v>35</v>
      </c>
      <c r="E362" s="36" t="n">
        <f aca="false">IFERROR(Counts!R362/Counts!Q362,"")</f>
        <v>0.375</v>
      </c>
      <c r="F362" s="36" t="n">
        <f aca="false">IFERROR((Counts!R362+Counts!V362+Counts!W362)/(Counts!Q362+Counts!V362+Counts!W362+Counts!X362),"")</f>
        <v>0.428571428571429</v>
      </c>
      <c r="G362" s="36" t="n">
        <f aca="false">IFERROR((Counts!R362+Counts!S362+2*Counts!T362+3*Counts!U362)/Counts!Q362,"")</f>
        <v>0.53125</v>
      </c>
      <c r="H362" s="35" t="n">
        <f aca="false">IFERROR(Counts!U362,"")</f>
        <v>1</v>
      </c>
      <c r="I362" s="36" t="n">
        <f aca="false">IFERROR(Counts!Z362/Counts!AA362,"")</f>
        <v>0.432352941176471</v>
      </c>
      <c r="J362" s="36" t="n">
        <f aca="false">IFERROR(Counts!AB362/Counts!AA362,"")</f>
        <v>0.454176470588235</v>
      </c>
      <c r="K362" s="37" t="n">
        <f aca="false">IFERROR((Counts!AB362-Counts!Z362)/Counts!AA362,"")</f>
        <v>0.0218235294117647</v>
      </c>
      <c r="L362" s="38" t="n">
        <f aca="false">IFERROR(Counts!Y362/Counts!P362,"")</f>
        <v>0.2</v>
      </c>
      <c r="M362" s="38" t="n">
        <f aca="false">IFERROR(Counts!V362/Counts!P362,"")</f>
        <v>0.0571428571428571</v>
      </c>
      <c r="N362" s="38" t="n">
        <f aca="false">IFERROR(Counts!AD362/Counts!AC362,"")</f>
        <v>0.08</v>
      </c>
      <c r="O362" s="38" t="n">
        <f aca="false">IFERROR(Counts!AE362/Counts!AC362,"")</f>
        <v>0.6</v>
      </c>
      <c r="P362" s="39" t="n">
        <f aca="false">IFERROR(Counts!AG362/Counts!AF362,"")</f>
        <v>94.425</v>
      </c>
      <c r="Q362" s="38" t="n">
        <f aca="false">IFERROR(Counts!AH362/Counts!AC362,"")</f>
        <v>0.56</v>
      </c>
      <c r="R362" s="38" t="n">
        <f aca="false">IFERROR(Counts!N362/Counts!M362,"")</f>
        <v>0.294117647058824</v>
      </c>
      <c r="S362" s="38" t="n">
        <f aca="false">IFERROR(Counts!K362/Counts!J362,"")</f>
        <v>0.875</v>
      </c>
      <c r="T362" s="38" t="n">
        <f aca="false">IFERROR(Counts!I362/Counts!H362,"")</f>
        <v>0.216867469879518</v>
      </c>
      <c r="U362" s="38" t="n">
        <f aca="false">IFERROR(1-Counts!L362/Counts!K362,"")</f>
        <v>0.825396825396825</v>
      </c>
      <c r="V362" s="39" t="n">
        <f aca="false">IFERROR(Counts!AJ362/Counts!AI362,"")</f>
        <v>72.2301369863014</v>
      </c>
      <c r="W362" s="38" t="n">
        <f aca="false">IFERROR(Counts!AK362/Counts!AI362,"")</f>
        <v>0.26027397260274</v>
      </c>
      <c r="X362" s="40" t="n">
        <f aca="false">IFERROR(Counts!O362,"")</f>
        <v>2.689</v>
      </c>
      <c r="Y362" s="36" t="n">
        <f aca="false">IFERROR(INDEX('Season Counts'!$Y$2:$Y$740,$AF362)/INDEX('Season Counts'!$X$2:$X$740,$AF362),"")</f>
        <v>0.35390780141844</v>
      </c>
      <c r="Z362" s="37" t="n">
        <f aca="false">IFERROR(J362-Y362,"")</f>
        <v>0.100268669169796</v>
      </c>
      <c r="AA362" s="38" t="n">
        <f aca="false">IFERROR(INDEX('Season Counts'!$K$2:$K$740,$AF362)/INDEX('Season Counts'!$J$2:$J$740,$AF362),"")</f>
        <v>0.301615798922801</v>
      </c>
      <c r="AB362" s="41" t="n">
        <f aca="false">IFERROR(R362-AA362,"")</f>
        <v>-0.00749815186397718</v>
      </c>
      <c r="AC362" s="39" t="n">
        <f aca="false">IFERROR(INDEX('Season Counts'!$AG$2:$AG$740,$AF362)/INDEX('Season Counts'!$AF$2:$AF$740,$AF362),"")</f>
        <v>72.2137291280148</v>
      </c>
      <c r="AD362" s="40" t="n">
        <f aca="false">IFERROR(V362-AC362,"")</f>
        <v>0.0164078582865415</v>
      </c>
      <c r="AE362" s="4" t="str">
        <f aca="false">IF(D362&lt;Guide!$C$21,"Low PA",IF(TRIM(IF(ISNUMBER(AD362),IF(N(AD362)&lt;=-Guide!$C$24,"▼ Bat Speed  ",IF(N(AD362)&gt;=Guide!$C$24,"▲ Bat Speed  ","")),"")&amp;IF(N(Z362)&gt;=Guide!$C$22,"▲ Contact  ","")&amp;IF(N(Z362)&lt;=-Guide!$C$22,"▼ Contact  ","")&amp;IF(N(AB362)&gt;=Guide!$C$23,"▲ Chase  ","")&amp;IF(N(AB362)&lt;=-Guide!$C$23,"▼ Chase  ",""))="","Stable",TRIM(IF(ISNUMBER(AD362),IF(N(AD362)&lt;=-Guide!$C$24,"▼ Bat Speed  ",IF(N(AD362)&gt;=Guide!$C$24,"▲ Bat Speed  ","")),"")&amp;IF(N(Z362)&gt;=Guide!$C$22,"▲ Contact  ","")&amp;IF(N(Z362)&lt;=-Guide!$C$22,"▼ Contact  ","")&amp;IF(N(AB362)&gt;=Guide!$C$23,"▲ Chase  ","")&amp;IF(N(AB362)&lt;=-Guide!$C$23,"▼ Chase  ",""))))</f>
        <v>Low PA</v>
      </c>
      <c r="AF362" s="35" t="n">
        <f aca="false">MATCH(Counts!A362,'Season Counts'!$A$2:$A$740,0)</f>
        <v>90</v>
      </c>
    </row>
    <row r="363" customFormat="false" ht="15" hidden="false" customHeight="false" outlineLevel="0" collapsed="false">
      <c r="A363" s="34" t="str">
        <f aca="false">Counts!B363</f>
        <v>BAL</v>
      </c>
      <c r="B363" s="5" t="str">
        <f aca="false">Counts!C363</f>
        <v>Blaze Alexander</v>
      </c>
      <c r="C363" s="34" t="str">
        <f aca="false">Counts!F363</f>
        <v>Aug</v>
      </c>
      <c r="D363" s="35" t="n">
        <f aca="false">IFERROR(Counts!P363,"")</f>
        <v>13</v>
      </c>
      <c r="E363" s="36" t="n">
        <f aca="false">IFERROR(Counts!R363/Counts!Q363,"")</f>
        <v>0.166666666666667</v>
      </c>
      <c r="F363" s="36" t="n">
        <f aca="false">IFERROR((Counts!R363+Counts!V363+Counts!W363)/(Counts!Q363+Counts!V363+Counts!W363+Counts!X363),"")</f>
        <v>0.230769230769231</v>
      </c>
      <c r="G363" s="36" t="n">
        <f aca="false">IFERROR((Counts!R363+Counts!S363+2*Counts!T363+3*Counts!U363)/Counts!Q363,"")</f>
        <v>0.166666666666667</v>
      </c>
      <c r="H363" s="35" t="n">
        <f aca="false">IFERROR(Counts!U363,"")</f>
        <v>0</v>
      </c>
      <c r="I363" s="36" t="n">
        <f aca="false">IFERROR(Counts!Z363/Counts!AA363,"")</f>
        <v>0.192307692307692</v>
      </c>
      <c r="J363" s="36" t="n">
        <f aca="false">IFERROR(Counts!AB363/Counts!AA363,"")</f>
        <v>0.313076923076923</v>
      </c>
      <c r="K363" s="37" t="n">
        <f aca="false">IFERROR((Counts!AB363-Counts!Z363)/Counts!AA363,"")</f>
        <v>0.120769230769231</v>
      </c>
      <c r="L363" s="38" t="n">
        <f aca="false">IFERROR(Counts!Y363/Counts!P363,"")</f>
        <v>0.0769230769230769</v>
      </c>
      <c r="M363" s="38" t="n">
        <f aca="false">IFERROR(Counts!V363/Counts!P363,"")</f>
        <v>0.0769230769230769</v>
      </c>
      <c r="N363" s="38" t="n">
        <f aca="false">IFERROR(Counts!AD363/Counts!AC363,"")</f>
        <v>0</v>
      </c>
      <c r="O363" s="38" t="n">
        <f aca="false">IFERROR(Counts!AE363/Counts!AC363,"")</f>
        <v>0.454545454545455</v>
      </c>
      <c r="P363" s="39" t="n">
        <f aca="false">IFERROR(Counts!AG363/Counts!AF363,"")</f>
        <v>85.9363636363636</v>
      </c>
      <c r="Q363" s="38" t="n">
        <f aca="false">IFERROR(Counts!AH363/Counts!AC363,"")</f>
        <v>0.181818181818182</v>
      </c>
      <c r="R363" s="38" t="n">
        <f aca="false">IFERROR(Counts!N363/Counts!M363,"")</f>
        <v>0.36</v>
      </c>
      <c r="S363" s="38" t="n">
        <f aca="false">IFERROR(Counts!K363/Counts!J363,"")</f>
        <v>0.91304347826087</v>
      </c>
      <c r="T363" s="38" t="n">
        <f aca="false">IFERROR(Counts!I363/Counts!H363,"")</f>
        <v>0.2</v>
      </c>
      <c r="U363" s="38" t="n">
        <f aca="false">IFERROR(1-Counts!L363/Counts!K363,"")</f>
        <v>0.952380952380952</v>
      </c>
      <c r="V363" s="39" t="n">
        <f aca="false">IFERROR(Counts!AJ363/Counts!AI363,"")</f>
        <v>71.0739130434783</v>
      </c>
      <c r="W363" s="38" t="n">
        <f aca="false">IFERROR(Counts!AK363/Counts!AI363,"")</f>
        <v>0.130434782608696</v>
      </c>
      <c r="X363" s="40" t="n">
        <f aca="false">IFERROR(Counts!O363,"")</f>
        <v>-1.356</v>
      </c>
      <c r="Y363" s="36" t="n">
        <f aca="false">IFERROR(INDEX('Season Counts'!$Y$2:$Y$740,$AF363)/INDEX('Season Counts'!$X$2:$X$740,$AF363),"")</f>
        <v>0.35390780141844</v>
      </c>
      <c r="Z363" s="37" t="n">
        <f aca="false">IFERROR(J363-Y363,"")</f>
        <v>-0.0408308783415167</v>
      </c>
      <c r="AA363" s="38" t="n">
        <f aca="false">IFERROR(INDEX('Season Counts'!$K$2:$K$740,$AF363)/INDEX('Season Counts'!$J$2:$J$740,$AF363),"")</f>
        <v>0.301615798922801</v>
      </c>
      <c r="AB363" s="41" t="n">
        <f aca="false">IFERROR(R363-AA363,"")</f>
        <v>0.0583842010771993</v>
      </c>
      <c r="AC363" s="39" t="n">
        <f aca="false">IFERROR(INDEX('Season Counts'!$AG$2:$AG$740,$AF363)/INDEX('Season Counts'!$AF$2:$AF$740,$AF363),"")</f>
        <v>72.2137291280148</v>
      </c>
      <c r="AD363" s="40" t="n">
        <f aca="false">IFERROR(V363-AC363,"")</f>
        <v>-1.13981608453658</v>
      </c>
      <c r="AE363" s="4" t="str">
        <f aca="false">IF(D363&lt;Guide!$C$21,"Low PA",IF(TRIM(IF(ISNUMBER(AD363),IF(N(AD363)&lt;=-Guide!$C$24,"▼ Bat Speed  ",IF(N(AD363)&gt;=Guide!$C$24,"▲ Bat Speed  ","")),"")&amp;IF(N(Z363)&gt;=Guide!$C$22,"▲ Contact  ","")&amp;IF(N(Z363)&lt;=-Guide!$C$22,"▼ Contact  ","")&amp;IF(N(AB363)&gt;=Guide!$C$23,"▲ Chase  ","")&amp;IF(N(AB363)&lt;=-Guide!$C$23,"▼ Chase  ",""))="","Stable",TRIM(IF(ISNUMBER(AD363),IF(N(AD363)&lt;=-Guide!$C$24,"▼ Bat Speed  ",IF(N(AD363)&gt;=Guide!$C$24,"▲ Bat Speed  ","")),"")&amp;IF(N(Z363)&gt;=Guide!$C$22,"▲ Contact  ","")&amp;IF(N(Z363)&lt;=-Guide!$C$22,"▼ Contact  ","")&amp;IF(N(AB363)&gt;=Guide!$C$23,"▲ Chase  ","")&amp;IF(N(AB363)&lt;=-Guide!$C$23,"▼ Chase  ",""))))</f>
        <v>Low PA</v>
      </c>
      <c r="AF363" s="35" t="n">
        <f aca="false">MATCH(Counts!A363,'Season Counts'!$A$2:$A$740,0)</f>
        <v>90</v>
      </c>
    </row>
    <row r="364" customFormat="false" ht="15" hidden="false" customHeight="false" outlineLevel="0" collapsed="false">
      <c r="A364" s="34" t="str">
        <f aca="false">Counts!B364</f>
        <v>BAL</v>
      </c>
      <c r="B364" s="5" t="str">
        <f aca="false">Counts!C364</f>
        <v>Blaze Alexander</v>
      </c>
      <c r="C364" s="34" t="str">
        <f aca="false">Counts!F364</f>
        <v>Sep</v>
      </c>
      <c r="D364" s="35" t="n">
        <f aca="false">IFERROR(Counts!P364,"")</f>
        <v>30</v>
      </c>
      <c r="E364" s="36" t="n">
        <f aca="false">IFERROR(Counts!R364/Counts!Q364,"")</f>
        <v>0.285714285714286</v>
      </c>
      <c r="F364" s="36" t="n">
        <f aca="false">IFERROR((Counts!R364+Counts!V364+Counts!W364)/(Counts!Q364+Counts!V364+Counts!W364+Counts!X364),"")</f>
        <v>0.333333333333333</v>
      </c>
      <c r="G364" s="36" t="n">
        <f aca="false">IFERROR((Counts!R364+Counts!S364+2*Counts!T364+3*Counts!U364)/Counts!Q364,"")</f>
        <v>0.321428571428571</v>
      </c>
      <c r="H364" s="35" t="n">
        <f aca="false">IFERROR(Counts!U364,"")</f>
        <v>0</v>
      </c>
      <c r="I364" s="36" t="n">
        <f aca="false">IFERROR(Counts!Z364/Counts!AA364,"")</f>
        <v>0.308620689655172</v>
      </c>
      <c r="J364" s="36" t="n">
        <f aca="false">IFERROR(Counts!AB364/Counts!AA364,"")</f>
        <v>0.29148275862069</v>
      </c>
      <c r="K364" s="37" t="n">
        <f aca="false">IFERROR((Counts!AB364-Counts!Z364)/Counts!AA364,"")</f>
        <v>-0.0171379310344828</v>
      </c>
      <c r="L364" s="38" t="n">
        <f aca="false">IFERROR(Counts!Y364/Counts!P364,"")</f>
        <v>0.266666666666667</v>
      </c>
      <c r="M364" s="38" t="n">
        <f aca="false">IFERROR(Counts!V364/Counts!P364,"")</f>
        <v>0.0666666666666667</v>
      </c>
      <c r="N364" s="38" t="n">
        <f aca="false">IFERROR(Counts!AD364/Counts!AC364,"")</f>
        <v>0.05</v>
      </c>
      <c r="O364" s="38" t="n">
        <f aca="false">IFERROR(Counts!AE364/Counts!AC364,"")</f>
        <v>0.5</v>
      </c>
      <c r="P364" s="39" t="n">
        <f aca="false">IFERROR(Counts!AG364/Counts!AF364,"")</f>
        <v>93.6</v>
      </c>
      <c r="Q364" s="38" t="n">
        <f aca="false">IFERROR(Counts!AH364/Counts!AC364,"")</f>
        <v>0.45</v>
      </c>
      <c r="R364" s="38" t="n">
        <f aca="false">IFERROR(Counts!N364/Counts!M364,"")</f>
        <v>0.323076923076923</v>
      </c>
      <c r="S364" s="38" t="n">
        <f aca="false">IFERROR(Counts!K364/Counts!J364,"")</f>
        <v>0.789473684210526</v>
      </c>
      <c r="T364" s="38" t="n">
        <f aca="false">IFERROR(Counts!I364/Counts!H364,"")</f>
        <v>0.196969696969697</v>
      </c>
      <c r="U364" s="38" t="n">
        <f aca="false">IFERROR(1-Counts!L364/Counts!K364,"")</f>
        <v>0.911111111111111</v>
      </c>
      <c r="V364" s="39" t="n">
        <f aca="false">IFERROR(Counts!AJ364/Counts!AI364,"")</f>
        <v>71.6277777777778</v>
      </c>
      <c r="W364" s="38" t="n">
        <f aca="false">IFERROR(Counts!AK364/Counts!AI364,"")</f>
        <v>0.203703703703704</v>
      </c>
      <c r="X364" s="40" t="n">
        <f aca="false">IFERROR(Counts!O364,"")</f>
        <v>-1.095</v>
      </c>
      <c r="Y364" s="36" t="n">
        <f aca="false">IFERROR(INDEX('Season Counts'!$Y$2:$Y$740,$AF364)/INDEX('Season Counts'!$X$2:$X$740,$AF364),"")</f>
        <v>0.35390780141844</v>
      </c>
      <c r="Z364" s="37" t="n">
        <f aca="false">IFERROR(J364-Y364,"")</f>
        <v>-0.0624250427977501</v>
      </c>
      <c r="AA364" s="38" t="n">
        <f aca="false">IFERROR(INDEX('Season Counts'!$K$2:$K$740,$AF364)/INDEX('Season Counts'!$J$2:$J$740,$AF364),"")</f>
        <v>0.301615798922801</v>
      </c>
      <c r="AB364" s="41" t="n">
        <f aca="false">IFERROR(R364-AA364,"")</f>
        <v>0.0214611241541224</v>
      </c>
      <c r="AC364" s="39" t="n">
        <f aca="false">IFERROR(INDEX('Season Counts'!$AG$2:$AG$740,$AF364)/INDEX('Season Counts'!$AF$2:$AF$740,$AF364),"")</f>
        <v>72.2137291280148</v>
      </c>
      <c r="AD364" s="40" t="n">
        <f aca="false">IFERROR(V364-AC364,"")</f>
        <v>-0.585951350237053</v>
      </c>
      <c r="AE364" s="4" t="str">
        <f aca="false">IF(D364&lt;Guide!$C$21,"Low PA",IF(TRIM(IF(ISNUMBER(AD364),IF(N(AD364)&lt;=-Guide!$C$24,"▼ Bat Speed  ",IF(N(AD364)&gt;=Guide!$C$24,"▲ Bat Speed  ","")),"")&amp;IF(N(Z364)&gt;=Guide!$C$22,"▲ Contact  ","")&amp;IF(N(Z364)&lt;=-Guide!$C$22,"▼ Contact  ","")&amp;IF(N(AB364)&gt;=Guide!$C$23,"▲ Chase  ","")&amp;IF(N(AB364)&lt;=-Guide!$C$23,"▼ Chase  ",""))="","Stable",TRIM(IF(ISNUMBER(AD364),IF(N(AD364)&lt;=-Guide!$C$24,"▼ Bat Speed  ",IF(N(AD364)&gt;=Guide!$C$24,"▲ Bat Speed  ","")),"")&amp;IF(N(Z364)&gt;=Guide!$C$22,"▲ Contact  ","")&amp;IF(N(Z364)&lt;=-Guide!$C$22,"▼ Contact  ","")&amp;IF(N(AB364)&gt;=Guide!$C$23,"▲ Chase  ","")&amp;IF(N(AB364)&lt;=-Guide!$C$23,"▼ Chase  ",""))))</f>
        <v>Low PA</v>
      </c>
      <c r="AF364" s="35" t="n">
        <f aca="false">MATCH(Counts!A364,'Season Counts'!$A$2:$A$740,0)</f>
        <v>90</v>
      </c>
    </row>
    <row r="365" customFormat="false" ht="15" hidden="false" customHeight="false" outlineLevel="0" collapsed="false">
      <c r="A365" s="34" t="str">
        <f aca="false">Counts!B365</f>
        <v>BAL</v>
      </c>
      <c r="B365" s="5" t="str">
        <f aca="false">Counts!C365</f>
        <v>Adley Rutschman</v>
      </c>
      <c r="C365" s="34" t="str">
        <f aca="false">Counts!F365</f>
        <v>Mar-Apr</v>
      </c>
      <c r="D365" s="35" t="n">
        <f aca="false">IFERROR(Counts!P365,"")</f>
        <v>64</v>
      </c>
      <c r="E365" s="36" t="n">
        <f aca="false">IFERROR(Counts!R365/Counts!Q365,"")</f>
        <v>0.355932203389831</v>
      </c>
      <c r="F365" s="36" t="n">
        <f aca="false">IFERROR((Counts!R365+Counts!V365+Counts!W365)/(Counts!Q365+Counts!V365+Counts!W365+Counts!X365),"")</f>
        <v>0.40625</v>
      </c>
      <c r="G365" s="36" t="n">
        <f aca="false">IFERROR((Counts!R365+Counts!S365+2*Counts!T365+3*Counts!U365)/Counts!Q365,"")</f>
        <v>0.661016949152542</v>
      </c>
      <c r="H365" s="35" t="n">
        <f aca="false">IFERROR(Counts!U365,"")</f>
        <v>4</v>
      </c>
      <c r="I365" s="36" t="n">
        <f aca="false">IFERROR(Counts!Z365/Counts!AA365,"")</f>
        <v>0.4515625</v>
      </c>
      <c r="J365" s="36" t="n">
        <f aca="false">IFERROR(Counts!AB365/Counts!AA365,"")</f>
        <v>0.32346875</v>
      </c>
      <c r="K365" s="37" t="n">
        <f aca="false">IFERROR((Counts!AB365-Counts!Z365)/Counts!AA365,"")</f>
        <v>-0.12809375</v>
      </c>
      <c r="L365" s="38" t="n">
        <f aca="false">IFERROR(Counts!Y365/Counts!P365,"")</f>
        <v>0.125</v>
      </c>
      <c r="M365" s="38" t="n">
        <f aca="false">IFERROR(Counts!V365/Counts!P365,"")</f>
        <v>0.078125</v>
      </c>
      <c r="N365" s="38" t="n">
        <f aca="false">IFERROR(Counts!AD365/Counts!AC365,"")</f>
        <v>0.0784313725490196</v>
      </c>
      <c r="O365" s="38" t="n">
        <f aca="false">IFERROR(Counts!AE365/Counts!AC365,"")</f>
        <v>0.470588235294118</v>
      </c>
      <c r="P365" s="39" t="n">
        <f aca="false">IFERROR(Counts!AG365/Counts!AF365,"")</f>
        <v>89.6882352941177</v>
      </c>
      <c r="Q365" s="38" t="n">
        <f aca="false">IFERROR(Counts!AH365/Counts!AC365,"")</f>
        <v>0.392156862745098</v>
      </c>
      <c r="R365" s="38" t="n">
        <f aca="false">IFERROR(Counts!N365/Counts!M365,"")</f>
        <v>0.273504273504274</v>
      </c>
      <c r="S365" s="38" t="n">
        <f aca="false">IFERROR(Counts!K365/Counts!J365,"")</f>
        <v>0.583333333333333</v>
      </c>
      <c r="T365" s="38" t="n">
        <f aca="false">IFERROR(Counts!I365/Counts!H365,"")</f>
        <v>0.119266055045872</v>
      </c>
      <c r="U365" s="38" t="n">
        <f aca="false">IFERROR(1-Counts!L365/Counts!K365,"")</f>
        <v>0.935064935064935</v>
      </c>
      <c r="V365" s="39" t="n">
        <f aca="false">IFERROR(Counts!AJ365/Counts!AI365,"")</f>
        <v>70.9207920792079</v>
      </c>
      <c r="W365" s="38" t="n">
        <f aca="false">IFERROR(Counts!AK365/Counts!AI365,"")</f>
        <v>0.138613861386139</v>
      </c>
      <c r="X365" s="40" t="n">
        <f aca="false">IFERROR(Counts!O365,"")</f>
        <v>4.91</v>
      </c>
      <c r="Y365" s="36" t="n">
        <f aca="false">IFERROR(INDEX('Season Counts'!$Y$2:$Y$740,$AF365)/INDEX('Season Counts'!$X$2:$X$740,$AF365),"")</f>
        <v>0.348371024734982</v>
      </c>
      <c r="Z365" s="37" t="n">
        <f aca="false">IFERROR(J365-Y365,"")</f>
        <v>-0.0249022747349823</v>
      </c>
      <c r="AA365" s="38" t="n">
        <f aca="false">IFERROR(INDEX('Season Counts'!$K$2:$K$740,$AF365)/INDEX('Season Counts'!$J$2:$J$740,$AF365),"")</f>
        <v>0.250841750841751</v>
      </c>
      <c r="AB365" s="41" t="n">
        <f aca="false">IFERROR(R365-AA365,"")</f>
        <v>0.0226625226625227</v>
      </c>
      <c r="AC365" s="39" t="n">
        <f aca="false">IFERROR(INDEX('Season Counts'!$AG$2:$AG$740,$AF365)/INDEX('Season Counts'!$AF$2:$AF$740,$AF365),"")</f>
        <v>70.8491686460808</v>
      </c>
      <c r="AD365" s="40" t="n">
        <f aca="false">IFERROR(V365-AC365,"")</f>
        <v>0.0716234331271721</v>
      </c>
      <c r="AE365" s="4" t="str">
        <f aca="false">IF(D365&lt;Guide!$C$21,"Low PA",IF(TRIM(IF(ISNUMBER(AD365),IF(N(AD365)&lt;=-Guide!$C$24,"▼ Bat Speed  ",IF(N(AD365)&gt;=Guide!$C$24,"▲ Bat Speed  ","")),"")&amp;IF(N(Z365)&gt;=Guide!$C$22,"▲ Contact  ","")&amp;IF(N(Z365)&lt;=-Guide!$C$22,"▼ Contact  ","")&amp;IF(N(AB365)&gt;=Guide!$C$23,"▲ Chase  ","")&amp;IF(N(AB365)&lt;=-Guide!$C$23,"▼ Chase  ",""))="","Stable",TRIM(IF(ISNUMBER(AD365),IF(N(AD365)&lt;=-Guide!$C$24,"▼ Bat Speed  ",IF(N(AD365)&gt;=Guide!$C$24,"▲ Bat Speed  ","")),"")&amp;IF(N(Z365)&gt;=Guide!$C$22,"▲ Contact  ","")&amp;IF(N(Z365)&lt;=-Guide!$C$22,"▼ Contact  ","")&amp;IF(N(AB365)&gt;=Guide!$C$23,"▲ Chase  ","")&amp;IF(N(AB365)&lt;=-Guide!$C$23,"▼ Chase  ",""))))</f>
        <v>Stable</v>
      </c>
      <c r="AF365" s="35" t="n">
        <f aca="false">MATCH(Counts!A365,'Season Counts'!$A$2:$A$740,0)</f>
        <v>91</v>
      </c>
    </row>
    <row r="366" customFormat="false" ht="15" hidden="false" customHeight="false" outlineLevel="0" collapsed="false">
      <c r="A366" s="34" t="str">
        <f aca="false">Counts!B366</f>
        <v>BAL</v>
      </c>
      <c r="B366" s="5" t="str">
        <f aca="false">Counts!C366</f>
        <v>Adley Rutschman</v>
      </c>
      <c r="C366" s="34" t="str">
        <f aca="false">Counts!F366</f>
        <v>May</v>
      </c>
      <c r="D366" s="35" t="n">
        <f aca="false">IFERROR(Counts!P366,"")</f>
        <v>113</v>
      </c>
      <c r="E366" s="36" t="n">
        <f aca="false">IFERROR(Counts!R366/Counts!Q366,"")</f>
        <v>0.1875</v>
      </c>
      <c r="F366" s="36" t="n">
        <f aca="false">IFERROR((Counts!R366+Counts!V366+Counts!W366)/(Counts!Q366+Counts!V366+Counts!W366+Counts!X366),"")</f>
        <v>0.292035398230089</v>
      </c>
      <c r="G366" s="36" t="n">
        <f aca="false">IFERROR((Counts!R366+Counts!S366+2*Counts!T366+3*Counts!U366)/Counts!Q366,"")</f>
        <v>0.34375</v>
      </c>
      <c r="H366" s="35" t="n">
        <f aca="false">IFERROR(Counts!U366,"")</f>
        <v>3</v>
      </c>
      <c r="I366" s="36" t="n">
        <f aca="false">IFERROR(Counts!Z366/Counts!AA366,"")</f>
        <v>0.284070796460177</v>
      </c>
      <c r="J366" s="36" t="n">
        <f aca="false">IFERROR(Counts!AB366/Counts!AA366,"")</f>
        <v>0.395265486725664</v>
      </c>
      <c r="K366" s="37" t="n">
        <f aca="false">IFERROR((Counts!AB366-Counts!Z366)/Counts!AA366,"")</f>
        <v>0.111194690265487</v>
      </c>
      <c r="L366" s="38" t="n">
        <f aca="false">IFERROR(Counts!Y366/Counts!P366,"")</f>
        <v>0.15929203539823</v>
      </c>
      <c r="M366" s="38" t="n">
        <f aca="false">IFERROR(Counts!V366/Counts!P366,"")</f>
        <v>0.123893805309735</v>
      </c>
      <c r="N366" s="38" t="n">
        <f aca="false">IFERROR(Counts!AD366/Counts!AC366,"")</f>
        <v>0.1</v>
      </c>
      <c r="O366" s="38" t="n">
        <f aca="false">IFERROR(Counts!AE366/Counts!AC366,"")</f>
        <v>0.45</v>
      </c>
      <c r="P366" s="39" t="n">
        <f aca="false">IFERROR(Counts!AG366/Counts!AF366,"")</f>
        <v>89.8125</v>
      </c>
      <c r="Q366" s="38" t="n">
        <f aca="false">IFERROR(Counts!AH366/Counts!AC366,"")</f>
        <v>0.4</v>
      </c>
      <c r="R366" s="38" t="n">
        <f aca="false">IFERROR(Counts!N366/Counts!M366,"")</f>
        <v>0.232824427480916</v>
      </c>
      <c r="S366" s="38" t="n">
        <f aca="false">IFERROR(Counts!K366/Counts!J366,"")</f>
        <v>0.573991031390135</v>
      </c>
      <c r="T366" s="38" t="n">
        <f aca="false">IFERROR(Counts!I366/Counts!H366,"")</f>
        <v>0.126984126984127</v>
      </c>
      <c r="U366" s="38" t="n">
        <f aca="false">IFERROR(1-Counts!L366/Counts!K366,"")</f>
        <v>0.921875</v>
      </c>
      <c r="V366" s="39" t="n">
        <f aca="false">IFERROR(Counts!AJ366/Counts!AI366,"")</f>
        <v>70.9880503144654</v>
      </c>
      <c r="W366" s="38" t="n">
        <f aca="false">IFERROR(Counts!AK366/Counts!AI366,"")</f>
        <v>0.132075471698113</v>
      </c>
      <c r="X366" s="40" t="n">
        <f aca="false">IFERROR(Counts!O366,"")</f>
        <v>-1.121</v>
      </c>
      <c r="Y366" s="36" t="n">
        <f aca="false">IFERROR(INDEX('Season Counts'!$Y$2:$Y$740,$AF366)/INDEX('Season Counts'!$X$2:$X$740,$AF366),"")</f>
        <v>0.348371024734982</v>
      </c>
      <c r="Z366" s="37" t="n">
        <f aca="false">IFERROR(J366-Y366,"")</f>
        <v>0.0468944619906814</v>
      </c>
      <c r="AA366" s="38" t="n">
        <f aca="false">IFERROR(INDEX('Season Counts'!$K$2:$K$740,$AF366)/INDEX('Season Counts'!$J$2:$J$740,$AF366),"")</f>
        <v>0.250841750841751</v>
      </c>
      <c r="AB366" s="41" t="n">
        <f aca="false">IFERROR(R366-AA366,"")</f>
        <v>-0.0180173233608348</v>
      </c>
      <c r="AC366" s="39" t="n">
        <f aca="false">IFERROR(INDEX('Season Counts'!$AG$2:$AG$740,$AF366)/INDEX('Season Counts'!$AF$2:$AF$740,$AF366),"")</f>
        <v>70.8491686460808</v>
      </c>
      <c r="AD366" s="40" t="n">
        <f aca="false">IFERROR(V366-AC366,"")</f>
        <v>0.138881668384656</v>
      </c>
      <c r="AE366" s="4" t="str">
        <f aca="false">IF(D366&lt;Guide!$C$21,"Low PA",IF(TRIM(IF(ISNUMBER(AD366),IF(N(AD366)&lt;=-Guide!$C$24,"▼ Bat Speed  ",IF(N(AD366)&gt;=Guide!$C$24,"▲ Bat Speed  ","")),"")&amp;IF(N(Z366)&gt;=Guide!$C$22,"▲ Contact  ","")&amp;IF(N(Z366)&lt;=-Guide!$C$22,"▼ Contact  ","")&amp;IF(N(AB366)&gt;=Guide!$C$23,"▲ Chase  ","")&amp;IF(N(AB366)&lt;=-Guide!$C$23,"▼ Chase  ",""))="","Stable",TRIM(IF(ISNUMBER(AD366),IF(N(AD366)&lt;=-Guide!$C$24,"▼ Bat Speed  ",IF(N(AD366)&gt;=Guide!$C$24,"▲ Bat Speed  ","")),"")&amp;IF(N(Z366)&gt;=Guide!$C$22,"▲ Contact  ","")&amp;IF(N(Z366)&lt;=-Guide!$C$22,"▼ Contact  ","")&amp;IF(N(AB366)&gt;=Guide!$C$23,"▲ Chase  ","")&amp;IF(N(AB366)&lt;=-Guide!$C$23,"▼ Chase  ",""))))</f>
        <v>▲ Contact</v>
      </c>
      <c r="AF366" s="35" t="n">
        <f aca="false">MATCH(Counts!A366,'Season Counts'!$A$2:$A$740,0)</f>
        <v>91</v>
      </c>
    </row>
    <row r="367" customFormat="false" ht="15" hidden="false" customHeight="false" outlineLevel="0" collapsed="false">
      <c r="A367" s="34" t="str">
        <f aca="false">Counts!B367</f>
        <v>BAL</v>
      </c>
      <c r="B367" s="5" t="str">
        <f aca="false">Counts!C367</f>
        <v>Adley Rutschman</v>
      </c>
      <c r="C367" s="34" t="str">
        <f aca="false">Counts!F367</f>
        <v>Jun</v>
      </c>
      <c r="D367" s="35" t="n">
        <f aca="false">IFERROR(Counts!P367,"")</f>
        <v>59</v>
      </c>
      <c r="E367" s="36" t="n">
        <f aca="false">IFERROR(Counts!R367/Counts!Q367,"")</f>
        <v>0.254901960784314</v>
      </c>
      <c r="F367" s="36" t="n">
        <f aca="false">IFERROR((Counts!R367+Counts!V367+Counts!W367)/(Counts!Q367+Counts!V367+Counts!W367+Counts!X367),"")</f>
        <v>0.305084745762712</v>
      </c>
      <c r="G367" s="36" t="n">
        <f aca="false">IFERROR((Counts!R367+Counts!S367+2*Counts!T367+3*Counts!U367)/Counts!Q367,"")</f>
        <v>0.411764705882353</v>
      </c>
      <c r="H367" s="35" t="n">
        <f aca="false">IFERROR(Counts!U367,"")</f>
        <v>1</v>
      </c>
      <c r="I367" s="36" t="n">
        <f aca="false">IFERROR(Counts!Z367/Counts!AA367,"")</f>
        <v>0.311206896551724</v>
      </c>
      <c r="J367" s="36" t="n">
        <f aca="false">IFERROR(Counts!AB367/Counts!AA367,"")</f>
        <v>0.301362068965517</v>
      </c>
      <c r="K367" s="37" t="n">
        <f aca="false">IFERROR((Counts!AB367-Counts!Z367)/Counts!AA367,"")</f>
        <v>-0.00984482758620692</v>
      </c>
      <c r="L367" s="38" t="n">
        <f aca="false">IFERROR(Counts!Y367/Counts!P367,"")</f>
        <v>0.135593220338983</v>
      </c>
      <c r="M367" s="38" t="n">
        <f aca="false">IFERROR(Counts!V367/Counts!P367,"")</f>
        <v>0.0847457627118644</v>
      </c>
      <c r="N367" s="38" t="n">
        <f aca="false">IFERROR(Counts!AD367/Counts!AC367,"")</f>
        <v>0.0652173913043478</v>
      </c>
      <c r="O367" s="38" t="n">
        <f aca="false">IFERROR(Counts!AE367/Counts!AC367,"")</f>
        <v>0.347826086956522</v>
      </c>
      <c r="P367" s="39" t="n">
        <f aca="false">IFERROR(Counts!AG367/Counts!AF367,"")</f>
        <v>88.22</v>
      </c>
      <c r="Q367" s="38" t="n">
        <f aca="false">IFERROR(Counts!AH367/Counts!AC367,"")</f>
        <v>0.434782608695652</v>
      </c>
      <c r="R367" s="38" t="n">
        <f aca="false">IFERROR(Counts!N367/Counts!M367,"")</f>
        <v>0.301724137931035</v>
      </c>
      <c r="S367" s="38" t="n">
        <f aca="false">IFERROR(Counts!K367/Counts!J367,"")</f>
        <v>0.588235294117647</v>
      </c>
      <c r="T367" s="38" t="n">
        <f aca="false">IFERROR(Counts!I367/Counts!H367,"")</f>
        <v>0.152380952380952</v>
      </c>
      <c r="U367" s="38" t="n">
        <f aca="false">IFERROR(1-Counts!L367/Counts!K367,"")</f>
        <v>0.9</v>
      </c>
      <c r="V367" s="39" t="n">
        <f aca="false">IFERROR(Counts!AJ367/Counts!AI367,"")</f>
        <v>71.025</v>
      </c>
      <c r="W367" s="38" t="n">
        <f aca="false">IFERROR(Counts!AK367/Counts!AI367,"")</f>
        <v>0.173913043478261</v>
      </c>
      <c r="X367" s="40" t="n">
        <f aca="false">IFERROR(Counts!O367,"")</f>
        <v>0.377</v>
      </c>
      <c r="Y367" s="36" t="n">
        <f aca="false">IFERROR(INDEX('Season Counts'!$Y$2:$Y$740,$AF367)/INDEX('Season Counts'!$X$2:$X$740,$AF367),"")</f>
        <v>0.348371024734982</v>
      </c>
      <c r="Z367" s="37" t="n">
        <f aca="false">IFERROR(J367-Y367,"")</f>
        <v>-0.0470089557694651</v>
      </c>
      <c r="AA367" s="38" t="n">
        <f aca="false">IFERROR(INDEX('Season Counts'!$K$2:$K$740,$AF367)/INDEX('Season Counts'!$J$2:$J$740,$AF367),"")</f>
        <v>0.250841750841751</v>
      </c>
      <c r="AB367" s="41" t="n">
        <f aca="false">IFERROR(R367-AA367,"")</f>
        <v>0.0508823870892836</v>
      </c>
      <c r="AC367" s="39" t="n">
        <f aca="false">IFERROR(INDEX('Season Counts'!$AG$2:$AG$740,$AF367)/INDEX('Season Counts'!$AF$2:$AF$740,$AF367),"")</f>
        <v>70.8491686460808</v>
      </c>
      <c r="AD367" s="40" t="n">
        <f aca="false">IFERROR(V367-AC367,"")</f>
        <v>0.17583135391925</v>
      </c>
      <c r="AE367" s="4" t="str">
        <f aca="false">IF(D367&lt;Guide!$C$21,"Low PA",IF(TRIM(IF(ISNUMBER(AD367),IF(N(AD367)&lt;=-Guide!$C$24,"▼ Bat Speed  ",IF(N(AD367)&gt;=Guide!$C$24,"▲ Bat Speed  ","")),"")&amp;IF(N(Z367)&gt;=Guide!$C$22,"▲ Contact  ","")&amp;IF(N(Z367)&lt;=-Guide!$C$22,"▼ Contact  ","")&amp;IF(N(AB367)&gt;=Guide!$C$23,"▲ Chase  ","")&amp;IF(N(AB367)&lt;=-Guide!$C$23,"▼ Chase  ",""))="","Stable",TRIM(IF(ISNUMBER(AD367),IF(N(AD367)&lt;=-Guide!$C$24,"▼ Bat Speed  ",IF(N(AD367)&gt;=Guide!$C$24,"▲ Bat Speed  ","")),"")&amp;IF(N(Z367)&gt;=Guide!$C$22,"▲ Contact  ","")&amp;IF(N(Z367)&lt;=-Guide!$C$22,"▼ Contact  ","")&amp;IF(N(AB367)&gt;=Guide!$C$23,"▲ Chase  ","")&amp;IF(N(AB367)&lt;=-Guide!$C$23,"▼ Chase  ",""))))</f>
        <v>▼ Contact ▲ Chase</v>
      </c>
      <c r="AF367" s="35" t="n">
        <f aca="false">MATCH(Counts!A367,'Season Counts'!$A$2:$A$740,0)</f>
        <v>91</v>
      </c>
    </row>
    <row r="368" customFormat="false" ht="15" hidden="false" customHeight="false" outlineLevel="0" collapsed="false">
      <c r="A368" s="34" t="str">
        <f aca="false">Counts!B368</f>
        <v>BAL</v>
      </c>
      <c r="B368" s="5" t="str">
        <f aca="false">Counts!C368</f>
        <v>Adley Rutschman</v>
      </c>
      <c r="C368" s="34" t="str">
        <f aca="false">Counts!F368</f>
        <v>Jul</v>
      </c>
      <c r="D368" s="35" t="n">
        <f aca="false">IFERROR(Counts!P368,"")</f>
        <v>48</v>
      </c>
      <c r="E368" s="36" t="n">
        <f aca="false">IFERROR(Counts!R368/Counts!Q368,"")</f>
        <v>0.24390243902439</v>
      </c>
      <c r="F368" s="36" t="n">
        <f aca="false">IFERROR((Counts!R368+Counts!V368+Counts!W368)/(Counts!Q368+Counts!V368+Counts!W368+Counts!X368),"")</f>
        <v>0.354166666666667</v>
      </c>
      <c r="G368" s="36" t="n">
        <f aca="false">IFERROR((Counts!R368+Counts!S368+2*Counts!T368+3*Counts!U368)/Counts!Q368,"")</f>
        <v>0.341463414634146</v>
      </c>
      <c r="H368" s="35" t="n">
        <f aca="false">IFERROR(Counts!U368,"")</f>
        <v>0</v>
      </c>
      <c r="I368" s="36" t="n">
        <f aca="false">IFERROR(Counts!Z368/Counts!AA368,"")</f>
        <v>0.31875</v>
      </c>
      <c r="J368" s="36" t="n">
        <f aca="false">IFERROR(Counts!AB368/Counts!AA368,"")</f>
        <v>0.327979166666667</v>
      </c>
      <c r="K368" s="37" t="n">
        <f aca="false">IFERROR((Counts!AB368-Counts!Z368)/Counts!AA368,"")</f>
        <v>0.00922916666666666</v>
      </c>
      <c r="L368" s="38" t="n">
        <f aca="false">IFERROR(Counts!Y368/Counts!P368,"")</f>
        <v>0.125</v>
      </c>
      <c r="M368" s="38" t="n">
        <f aca="false">IFERROR(Counts!V368/Counts!P368,"")</f>
        <v>0.125</v>
      </c>
      <c r="N368" s="38" t="n">
        <f aca="false">IFERROR(Counts!AD368/Counts!AC368,"")</f>
        <v>0</v>
      </c>
      <c r="O368" s="38" t="n">
        <f aca="false">IFERROR(Counts!AE368/Counts!AC368,"")</f>
        <v>0.371428571428571</v>
      </c>
      <c r="P368" s="39" t="n">
        <f aca="false">IFERROR(Counts!AG368/Counts!AF368,"")</f>
        <v>89.2771428571429</v>
      </c>
      <c r="Q368" s="38" t="n">
        <f aca="false">IFERROR(Counts!AH368/Counts!AC368,"")</f>
        <v>0.457142857142857</v>
      </c>
      <c r="R368" s="38" t="n">
        <f aca="false">IFERROR(Counts!N368/Counts!M368,"")</f>
        <v>0.212121212121212</v>
      </c>
      <c r="S368" s="38" t="n">
        <f aca="false">IFERROR(Counts!K368/Counts!J368,"")</f>
        <v>0.595744680851064</v>
      </c>
      <c r="T368" s="38" t="n">
        <f aca="false">IFERROR(Counts!I368/Counts!H368,"")</f>
        <v>0.181818181818182</v>
      </c>
      <c r="U368" s="38" t="n">
        <f aca="false">IFERROR(1-Counts!L368/Counts!K368,"")</f>
        <v>0.892857142857143</v>
      </c>
      <c r="V368" s="39" t="n">
        <f aca="false">IFERROR(Counts!AJ368/Counts!AI368,"")</f>
        <v>70.1898550724638</v>
      </c>
      <c r="W368" s="38" t="n">
        <f aca="false">IFERROR(Counts!AK368/Counts!AI368,"")</f>
        <v>0.0869565217391304</v>
      </c>
      <c r="X368" s="40" t="n">
        <f aca="false">IFERROR(Counts!O368,"")</f>
        <v>-0.442</v>
      </c>
      <c r="Y368" s="36" t="n">
        <f aca="false">IFERROR(INDEX('Season Counts'!$Y$2:$Y$740,$AF368)/INDEX('Season Counts'!$X$2:$X$740,$AF368),"")</f>
        <v>0.348371024734982</v>
      </c>
      <c r="Z368" s="37" t="n">
        <f aca="false">IFERROR(J368-Y368,"")</f>
        <v>-0.0203918580683157</v>
      </c>
      <c r="AA368" s="38" t="n">
        <f aca="false">IFERROR(INDEX('Season Counts'!$K$2:$K$740,$AF368)/INDEX('Season Counts'!$J$2:$J$740,$AF368),"")</f>
        <v>0.250841750841751</v>
      </c>
      <c r="AB368" s="41" t="n">
        <f aca="false">IFERROR(R368-AA368,"")</f>
        <v>-0.0387205387205387</v>
      </c>
      <c r="AC368" s="39" t="n">
        <f aca="false">IFERROR(INDEX('Season Counts'!$AG$2:$AG$740,$AF368)/INDEX('Season Counts'!$AF$2:$AF$740,$AF368),"")</f>
        <v>70.8491686460808</v>
      </c>
      <c r="AD368" s="40" t="n">
        <f aca="false">IFERROR(V368-AC368,"")</f>
        <v>-0.659313573616984</v>
      </c>
      <c r="AE368" s="4" t="str">
        <f aca="false">IF(D368&lt;Guide!$C$21,"Low PA",IF(TRIM(IF(ISNUMBER(AD368),IF(N(AD368)&lt;=-Guide!$C$24,"▼ Bat Speed  ",IF(N(AD368)&gt;=Guide!$C$24,"▲ Bat Speed  ","")),"")&amp;IF(N(Z368)&gt;=Guide!$C$22,"▲ Contact  ","")&amp;IF(N(Z368)&lt;=-Guide!$C$22,"▼ Contact  ","")&amp;IF(N(AB368)&gt;=Guide!$C$23,"▲ Chase  ","")&amp;IF(N(AB368)&lt;=-Guide!$C$23,"▼ Chase  ",""))="","Stable",TRIM(IF(ISNUMBER(AD368),IF(N(AD368)&lt;=-Guide!$C$24,"▼ Bat Speed  ",IF(N(AD368)&gt;=Guide!$C$24,"▲ Bat Speed  ","")),"")&amp;IF(N(Z368)&gt;=Guide!$C$22,"▲ Contact  ","")&amp;IF(N(Z368)&lt;=-Guide!$C$22,"▼ Contact  ","")&amp;IF(N(AB368)&gt;=Guide!$C$23,"▲ Chase  ","")&amp;IF(N(AB368)&lt;=-Guide!$C$23,"▼ Chase  ",""))))</f>
        <v>Stable</v>
      </c>
      <c r="AF368" s="35" t="n">
        <f aca="false">MATCH(Counts!A368,'Season Counts'!$A$2:$A$740,0)</f>
        <v>91</v>
      </c>
    </row>
    <row r="369" customFormat="false" ht="15" hidden="false" customHeight="false" outlineLevel="0" collapsed="false">
      <c r="A369" s="34" t="str">
        <f aca="false">Counts!B369</f>
        <v>BAL</v>
      </c>
      <c r="B369" s="5" t="str">
        <f aca="false">Counts!C369</f>
        <v>Tyler O'Neill</v>
      </c>
      <c r="C369" s="34" t="str">
        <f aca="false">Counts!F369</f>
        <v>Mar-Apr</v>
      </c>
      <c r="D369" s="35" t="n">
        <f aca="false">IFERROR(Counts!P369,"")</f>
        <v>47</v>
      </c>
      <c r="E369" s="36" t="n">
        <f aca="false">IFERROR(Counts!R369/Counts!Q369,"")</f>
        <v>0.225</v>
      </c>
      <c r="F369" s="36" t="n">
        <f aca="false">IFERROR((Counts!R369+Counts!V369+Counts!W369)/(Counts!Q369+Counts!V369+Counts!W369+Counts!X369),"")</f>
        <v>0.340425531914894</v>
      </c>
      <c r="G369" s="36" t="n">
        <f aca="false">IFERROR((Counts!R369+Counts!S369+2*Counts!T369+3*Counts!U369)/Counts!Q369,"")</f>
        <v>0.3</v>
      </c>
      <c r="H369" s="35" t="n">
        <f aca="false">IFERROR(Counts!U369,"")</f>
        <v>1</v>
      </c>
      <c r="I369" s="36" t="n">
        <f aca="false">IFERROR(Counts!Z369/Counts!AA369,"")</f>
        <v>0.3</v>
      </c>
      <c r="J369" s="36" t="n">
        <f aca="false">IFERROR(Counts!AB369/Counts!AA369,"")</f>
        <v>0.300595744680851</v>
      </c>
      <c r="K369" s="37" t="n">
        <f aca="false">IFERROR((Counts!AB369-Counts!Z369)/Counts!AA369,"")</f>
        <v>0.000595744680851074</v>
      </c>
      <c r="L369" s="38" t="n">
        <f aca="false">IFERROR(Counts!Y369/Counts!P369,"")</f>
        <v>0.234042553191489</v>
      </c>
      <c r="M369" s="38" t="n">
        <f aca="false">IFERROR(Counts!V369/Counts!P369,"")</f>
        <v>0.106382978723404</v>
      </c>
      <c r="N369" s="38" t="n">
        <f aca="false">IFERROR(Counts!AD369/Counts!AC369,"")</f>
        <v>0.0344827586206897</v>
      </c>
      <c r="O369" s="38" t="n">
        <f aca="false">IFERROR(Counts!AE369/Counts!AC369,"")</f>
        <v>0.448275862068966</v>
      </c>
      <c r="P369" s="39" t="n">
        <f aca="false">IFERROR(Counts!AG369/Counts!AF369,"")</f>
        <v>89.548275862069</v>
      </c>
      <c r="Q369" s="38" t="n">
        <f aca="false">IFERROR(Counts!AH369/Counts!AC369,"")</f>
        <v>0.379310344827586</v>
      </c>
      <c r="R369" s="38" t="n">
        <f aca="false">IFERROR(Counts!N369/Counts!M369,"")</f>
        <v>0.205882352941176</v>
      </c>
      <c r="S369" s="38" t="n">
        <f aca="false">IFERROR(Counts!K369/Counts!J369,"")</f>
        <v>0.728395061728395</v>
      </c>
      <c r="T369" s="38" t="n">
        <f aca="false">IFERROR(Counts!I369/Counts!H369,"")</f>
        <v>0.3</v>
      </c>
      <c r="U369" s="38" t="n">
        <f aca="false">IFERROR(1-Counts!L369/Counts!K369,"")</f>
        <v>0.796610169491525</v>
      </c>
      <c r="V369" s="39" t="n">
        <f aca="false">IFERROR(Counts!AJ369/Counts!AI369,"")</f>
        <v>71.36</v>
      </c>
      <c r="W369" s="38" t="n">
        <f aca="false">IFERROR(Counts!AK369/Counts!AI369,"")</f>
        <v>0.0857142857142857</v>
      </c>
      <c r="X369" s="40" t="n">
        <f aca="false">IFERROR(Counts!O369,"")</f>
        <v>-1.008</v>
      </c>
      <c r="Y369" s="36" t="n">
        <f aca="false">IFERROR(INDEX('Season Counts'!$Y$2:$Y$740,$AF369)/INDEX('Season Counts'!$X$2:$X$740,$AF369),"")</f>
        <v>0.306926923076923</v>
      </c>
      <c r="Z369" s="37" t="n">
        <f aca="false">IFERROR(J369-Y369,"")</f>
        <v>-0.00633117839607206</v>
      </c>
      <c r="AA369" s="38" t="n">
        <f aca="false">IFERROR(INDEX('Season Counts'!$K$2:$K$740,$AF369)/INDEX('Season Counts'!$J$2:$J$740,$AF369),"")</f>
        <v>0.27886323268206</v>
      </c>
      <c r="AB369" s="41" t="n">
        <f aca="false">IFERROR(R369-AA369,"")</f>
        <v>-0.0729808797408839</v>
      </c>
      <c r="AC369" s="39" t="n">
        <f aca="false">IFERROR(INDEX('Season Counts'!$AG$2:$AG$740,$AF369)/INDEX('Season Counts'!$AF$2:$AF$740,$AF369),"")</f>
        <v>72.3378440366973</v>
      </c>
      <c r="AD369" s="40" t="n">
        <f aca="false">IFERROR(V369-AC369,"")</f>
        <v>-0.977844036697249</v>
      </c>
      <c r="AE369" s="4" t="str">
        <f aca="false">IF(D369&lt;Guide!$C$21,"Low PA",IF(TRIM(IF(ISNUMBER(AD369),IF(N(AD369)&lt;=-Guide!$C$24,"▼ Bat Speed  ",IF(N(AD369)&gt;=Guide!$C$24,"▲ Bat Speed  ","")),"")&amp;IF(N(Z369)&gt;=Guide!$C$22,"▲ Contact  ","")&amp;IF(N(Z369)&lt;=-Guide!$C$22,"▼ Contact  ","")&amp;IF(N(AB369)&gt;=Guide!$C$23,"▲ Chase  ","")&amp;IF(N(AB369)&lt;=-Guide!$C$23,"▼ Chase  ",""))="","Stable",TRIM(IF(ISNUMBER(AD369),IF(N(AD369)&lt;=-Guide!$C$24,"▼ Bat Speed  ",IF(N(AD369)&gt;=Guide!$C$24,"▲ Bat Speed  ","")),"")&amp;IF(N(Z369)&gt;=Guide!$C$22,"▲ Contact  ","")&amp;IF(N(Z369)&lt;=-Guide!$C$22,"▼ Contact  ","")&amp;IF(N(AB369)&gt;=Guide!$C$23,"▲ Chase  ","")&amp;IF(N(AB369)&lt;=-Guide!$C$23,"▼ Chase  ",""))))</f>
        <v>▼ Chase</v>
      </c>
      <c r="AF369" s="35" t="n">
        <f aca="false">MATCH(Counts!A369,'Season Counts'!$A$2:$A$740,0)</f>
        <v>92</v>
      </c>
    </row>
    <row r="370" customFormat="false" ht="15" hidden="false" customHeight="false" outlineLevel="0" collapsed="false">
      <c r="A370" s="34" t="str">
        <f aca="false">Counts!B370</f>
        <v>BAL</v>
      </c>
      <c r="B370" s="5" t="str">
        <f aca="false">Counts!C370</f>
        <v>Tyler O'Neill</v>
      </c>
      <c r="C370" s="34" t="str">
        <f aca="false">Counts!F370</f>
        <v>May</v>
      </c>
      <c r="D370" s="35" t="n">
        <f aca="false">IFERROR(Counts!P370,"")</f>
        <v>62</v>
      </c>
      <c r="E370" s="36" t="n">
        <f aca="false">IFERROR(Counts!R370/Counts!Q370,"")</f>
        <v>0.109090909090909</v>
      </c>
      <c r="F370" s="36" t="n">
        <f aca="false">IFERROR((Counts!R370+Counts!V370+Counts!W370)/(Counts!Q370+Counts!V370+Counts!W370+Counts!X370),"")</f>
        <v>0.209677419354839</v>
      </c>
      <c r="G370" s="36" t="n">
        <f aca="false">IFERROR((Counts!R370+Counts!S370+2*Counts!T370+3*Counts!U370)/Counts!Q370,"")</f>
        <v>0.181818181818182</v>
      </c>
      <c r="H370" s="35" t="n">
        <f aca="false">IFERROR(Counts!U370,"")</f>
        <v>1</v>
      </c>
      <c r="I370" s="36" t="n">
        <f aca="false">IFERROR(Counts!Z370/Counts!AA370,"")</f>
        <v>0.189516129032258</v>
      </c>
      <c r="J370" s="36" t="n">
        <f aca="false">IFERROR(Counts!AB370/Counts!AA370,"")</f>
        <v>0.253516129032258</v>
      </c>
      <c r="K370" s="37" t="n">
        <f aca="false">IFERROR((Counts!AB370-Counts!Z370)/Counts!AA370,"")</f>
        <v>0.064</v>
      </c>
      <c r="L370" s="38" t="n">
        <f aca="false">IFERROR(Counts!Y370/Counts!P370,"")</f>
        <v>0.258064516129032</v>
      </c>
      <c r="M370" s="38" t="n">
        <f aca="false">IFERROR(Counts!V370/Counts!P370,"")</f>
        <v>0.112903225806452</v>
      </c>
      <c r="N370" s="38" t="n">
        <f aca="false">IFERROR(Counts!AD370/Counts!AC370,"")</f>
        <v>0.0512820512820513</v>
      </c>
      <c r="O370" s="38" t="n">
        <f aca="false">IFERROR(Counts!AE370/Counts!AC370,"")</f>
        <v>0.333333333333333</v>
      </c>
      <c r="P370" s="39" t="n">
        <f aca="false">IFERROR(Counts!AG370/Counts!AF370,"")</f>
        <v>86.7487179487179</v>
      </c>
      <c r="Q370" s="38" t="n">
        <f aca="false">IFERROR(Counts!AH370/Counts!AC370,"")</f>
        <v>0.282051282051282</v>
      </c>
      <c r="R370" s="38" t="n">
        <f aca="false">IFERROR(Counts!N370/Counts!M370,"")</f>
        <v>0.323076923076923</v>
      </c>
      <c r="S370" s="38" t="n">
        <f aca="false">IFERROR(Counts!K370/Counts!J370,"")</f>
        <v>0.651785714285714</v>
      </c>
      <c r="T370" s="38" t="n">
        <f aca="false">IFERROR(Counts!I370/Counts!H370,"")</f>
        <v>0.260869565217391</v>
      </c>
      <c r="U370" s="38" t="n">
        <f aca="false">IFERROR(1-Counts!L370/Counts!K370,"")</f>
        <v>0.876712328767123</v>
      </c>
      <c r="V370" s="39" t="n">
        <f aca="false">IFERROR(Counts!AJ370/Counts!AI370,"")</f>
        <v>71.704</v>
      </c>
      <c r="W370" s="38" t="n">
        <f aca="false">IFERROR(Counts!AK370/Counts!AI370,"")</f>
        <v>0.15</v>
      </c>
      <c r="X370" s="40" t="n">
        <f aca="false">IFERROR(Counts!O370,"")</f>
        <v>-6.115</v>
      </c>
      <c r="Y370" s="36" t="n">
        <f aca="false">IFERROR(INDEX('Season Counts'!$Y$2:$Y$740,$AF370)/INDEX('Season Counts'!$X$2:$X$740,$AF370),"")</f>
        <v>0.306926923076923</v>
      </c>
      <c r="Z370" s="37" t="n">
        <f aca="false">IFERROR(J370-Y370,"")</f>
        <v>-0.053410794044665</v>
      </c>
      <c r="AA370" s="38" t="n">
        <f aca="false">IFERROR(INDEX('Season Counts'!$K$2:$K$740,$AF370)/INDEX('Season Counts'!$J$2:$J$740,$AF370),"")</f>
        <v>0.27886323268206</v>
      </c>
      <c r="AB370" s="41" t="n">
        <f aca="false">IFERROR(R370-AA370,"")</f>
        <v>0.0442136903948627</v>
      </c>
      <c r="AC370" s="39" t="n">
        <f aca="false">IFERROR(INDEX('Season Counts'!$AG$2:$AG$740,$AF370)/INDEX('Season Counts'!$AF$2:$AF$740,$AF370),"")</f>
        <v>72.3378440366973</v>
      </c>
      <c r="AD370" s="40" t="n">
        <f aca="false">IFERROR(V370-AC370,"")</f>
        <v>-0.633844036697255</v>
      </c>
      <c r="AE370" s="4" t="str">
        <f aca="false">IF(D370&lt;Guide!$C$21,"Low PA",IF(TRIM(IF(ISNUMBER(AD370),IF(N(AD370)&lt;=-Guide!$C$24,"▼ Bat Speed  ",IF(N(AD370)&gt;=Guide!$C$24,"▲ Bat Speed  ","")),"")&amp;IF(N(Z370)&gt;=Guide!$C$22,"▲ Contact  ","")&amp;IF(N(Z370)&lt;=-Guide!$C$22,"▼ Contact  ","")&amp;IF(N(AB370)&gt;=Guide!$C$23,"▲ Chase  ","")&amp;IF(N(AB370)&lt;=-Guide!$C$23,"▼ Chase  ",""))="","Stable",TRIM(IF(ISNUMBER(AD370),IF(N(AD370)&lt;=-Guide!$C$24,"▼ Bat Speed  ",IF(N(AD370)&gt;=Guide!$C$24,"▲ Bat Speed  ","")),"")&amp;IF(N(Z370)&gt;=Guide!$C$22,"▲ Contact  ","")&amp;IF(N(Z370)&lt;=-Guide!$C$22,"▼ Contact  ","")&amp;IF(N(AB370)&gt;=Guide!$C$23,"▲ Chase  ","")&amp;IF(N(AB370)&lt;=-Guide!$C$23,"▼ Chase  ",""))))</f>
        <v>▼ Contact ▲ Chase</v>
      </c>
      <c r="AF370" s="35" t="n">
        <f aca="false">MATCH(Counts!A370,'Season Counts'!$A$2:$A$740,0)</f>
        <v>92</v>
      </c>
    </row>
    <row r="371" customFormat="false" ht="15" hidden="false" customHeight="false" outlineLevel="0" collapsed="false">
      <c r="A371" s="34" t="str">
        <f aca="false">Counts!B371</f>
        <v>BAL</v>
      </c>
      <c r="B371" s="5" t="str">
        <f aca="false">Counts!C371</f>
        <v>Tyler O'Neill</v>
      </c>
      <c r="C371" s="34" t="str">
        <f aca="false">Counts!F371</f>
        <v>Jun</v>
      </c>
      <c r="D371" s="35" t="n">
        <f aca="false">IFERROR(Counts!P371,"")</f>
        <v>47</v>
      </c>
      <c r="E371" s="36" t="n">
        <f aca="false">IFERROR(Counts!R371/Counts!Q371,"")</f>
        <v>0.238095238095238</v>
      </c>
      <c r="F371" s="36" t="n">
        <f aca="false">IFERROR((Counts!R371+Counts!V371+Counts!W371)/(Counts!Q371+Counts!V371+Counts!W371+Counts!X371),"")</f>
        <v>0.319148936170213</v>
      </c>
      <c r="G371" s="36" t="n">
        <f aca="false">IFERROR((Counts!R371+Counts!S371+2*Counts!T371+3*Counts!U371)/Counts!Q371,"")</f>
        <v>0.357142857142857</v>
      </c>
      <c r="H371" s="35" t="n">
        <f aca="false">IFERROR(Counts!U371,"")</f>
        <v>0</v>
      </c>
      <c r="I371" s="36" t="n">
        <f aca="false">IFERROR(Counts!Z371/Counts!AA371,"")</f>
        <v>0.303191489361702</v>
      </c>
      <c r="J371" s="36" t="n">
        <f aca="false">IFERROR(Counts!AB371/Counts!AA371,"")</f>
        <v>0.307489361702128</v>
      </c>
      <c r="K371" s="37" t="n">
        <f aca="false">IFERROR((Counts!AB371-Counts!Z371)/Counts!AA371,"")</f>
        <v>0.00429787234042553</v>
      </c>
      <c r="L371" s="38" t="n">
        <f aca="false">IFERROR(Counts!Y371/Counts!P371,"")</f>
        <v>0.340425531914894</v>
      </c>
      <c r="M371" s="38" t="n">
        <f aca="false">IFERROR(Counts!V371/Counts!P371,"")</f>
        <v>0.106382978723404</v>
      </c>
      <c r="N371" s="38" t="n">
        <f aca="false">IFERROR(Counts!AD371/Counts!AC371,"")</f>
        <v>0.115384615384615</v>
      </c>
      <c r="O371" s="38" t="n">
        <f aca="false">IFERROR(Counts!AE371/Counts!AC371,"")</f>
        <v>0.5</v>
      </c>
      <c r="P371" s="39" t="n">
        <f aca="false">IFERROR(Counts!AG371/Counts!AF371,"")</f>
        <v>91.9153846153846</v>
      </c>
      <c r="Q371" s="38" t="n">
        <f aca="false">IFERROR(Counts!AH371/Counts!AC371,"")</f>
        <v>0.461538461538462</v>
      </c>
      <c r="R371" s="38" t="n">
        <f aca="false">IFERROR(Counts!N371/Counts!M371,"")</f>
        <v>0.25</v>
      </c>
      <c r="S371" s="38" t="n">
        <f aca="false">IFERROR(Counts!K371/Counts!J371,"")</f>
        <v>0.677083333333333</v>
      </c>
      <c r="T371" s="38" t="n">
        <f aca="false">IFERROR(Counts!I371/Counts!H371,"")</f>
        <v>0.296703296703297</v>
      </c>
      <c r="U371" s="38" t="n">
        <f aca="false">IFERROR(1-Counts!L371/Counts!K371,"")</f>
        <v>0.8</v>
      </c>
      <c r="V371" s="39" t="n">
        <f aca="false">IFERROR(Counts!AJ371/Counts!AI371,"")</f>
        <v>73.1518072289157</v>
      </c>
      <c r="W371" s="38" t="n">
        <f aca="false">IFERROR(Counts!AK371/Counts!AI371,"")</f>
        <v>0.337349397590361</v>
      </c>
      <c r="X371" s="40" t="n">
        <f aca="false">IFERROR(Counts!O371,"")</f>
        <v>-1.905</v>
      </c>
      <c r="Y371" s="36" t="n">
        <f aca="false">IFERROR(INDEX('Season Counts'!$Y$2:$Y$740,$AF371)/INDEX('Season Counts'!$X$2:$X$740,$AF371),"")</f>
        <v>0.306926923076923</v>
      </c>
      <c r="Z371" s="37" t="n">
        <f aca="false">IFERROR(J371-Y371,"")</f>
        <v>0.000562438625204553</v>
      </c>
      <c r="AA371" s="38" t="n">
        <f aca="false">IFERROR(INDEX('Season Counts'!$K$2:$K$740,$AF371)/INDEX('Season Counts'!$J$2:$J$740,$AF371),"")</f>
        <v>0.27886323268206</v>
      </c>
      <c r="AB371" s="41" t="n">
        <f aca="false">IFERROR(R371-AA371,"")</f>
        <v>-0.0288632326820604</v>
      </c>
      <c r="AC371" s="39" t="n">
        <f aca="false">IFERROR(INDEX('Season Counts'!$AG$2:$AG$740,$AF371)/INDEX('Season Counts'!$AF$2:$AF$740,$AF371),"")</f>
        <v>72.3378440366973</v>
      </c>
      <c r="AD371" s="40" t="n">
        <f aca="false">IFERROR(V371-AC371,"")</f>
        <v>0.813963192218424</v>
      </c>
      <c r="AE371" s="4" t="str">
        <f aca="false">IF(D371&lt;Guide!$C$21,"Low PA",IF(TRIM(IF(ISNUMBER(AD371),IF(N(AD371)&lt;=-Guide!$C$24,"▼ Bat Speed  ",IF(N(AD371)&gt;=Guide!$C$24,"▲ Bat Speed  ","")),"")&amp;IF(N(Z371)&gt;=Guide!$C$22,"▲ Contact  ","")&amp;IF(N(Z371)&lt;=-Guide!$C$22,"▼ Contact  ","")&amp;IF(N(AB371)&gt;=Guide!$C$23,"▲ Chase  ","")&amp;IF(N(AB371)&lt;=-Guide!$C$23,"▼ Chase  ",""))="","Stable",TRIM(IF(ISNUMBER(AD371),IF(N(AD371)&lt;=-Guide!$C$24,"▼ Bat Speed  ",IF(N(AD371)&gt;=Guide!$C$24,"▲ Bat Speed  ","")),"")&amp;IF(N(Z371)&gt;=Guide!$C$22,"▲ Contact  ","")&amp;IF(N(Z371)&lt;=-Guide!$C$22,"▼ Contact  ","")&amp;IF(N(AB371)&gt;=Guide!$C$23,"▲ Chase  ","")&amp;IF(N(AB371)&lt;=-Guide!$C$23,"▼ Chase  ",""))))</f>
        <v>Stable</v>
      </c>
      <c r="AF371" s="35" t="n">
        <f aca="false">MATCH(Counts!A371,'Season Counts'!$A$2:$A$740,0)</f>
        <v>92</v>
      </c>
    </row>
    <row r="372" customFormat="false" ht="15" hidden="false" customHeight="false" outlineLevel="0" collapsed="false">
      <c r="A372" s="34" t="str">
        <f aca="false">Counts!B372</f>
        <v>BAL</v>
      </c>
      <c r="B372" s="5" t="str">
        <f aca="false">Counts!C372</f>
        <v>Tyler O'Neill</v>
      </c>
      <c r="C372" s="34" t="str">
        <f aca="false">Counts!F372</f>
        <v>Jul</v>
      </c>
      <c r="D372" s="35" t="n">
        <f aca="false">IFERROR(Counts!P372,"")</f>
        <v>44</v>
      </c>
      <c r="E372" s="36" t="n">
        <f aca="false">IFERROR(Counts!R372/Counts!Q372,"")</f>
        <v>0.285714285714286</v>
      </c>
      <c r="F372" s="36" t="n">
        <f aca="false">IFERROR((Counts!R372+Counts!V372+Counts!W372)/(Counts!Q372+Counts!V372+Counts!W372+Counts!X372),"")</f>
        <v>0.318181818181818</v>
      </c>
      <c r="G372" s="36" t="n">
        <f aca="false">IFERROR((Counts!R372+Counts!S372+2*Counts!T372+3*Counts!U372)/Counts!Q372,"")</f>
        <v>0.690476190476191</v>
      </c>
      <c r="H372" s="35" t="n">
        <f aca="false">IFERROR(Counts!U372,"")</f>
        <v>5</v>
      </c>
      <c r="I372" s="36" t="n">
        <f aca="false">IFERROR(Counts!Z372/Counts!AA372,"")</f>
        <v>0.418181818181818</v>
      </c>
      <c r="J372" s="36" t="n">
        <f aca="false">IFERROR(Counts!AB372/Counts!AA372,"")</f>
        <v>0.361045454545455</v>
      </c>
      <c r="K372" s="37" t="n">
        <f aca="false">IFERROR((Counts!AB372-Counts!Z372)/Counts!AA372,"")</f>
        <v>-0.0571363636363636</v>
      </c>
      <c r="L372" s="38" t="n">
        <f aca="false">IFERROR(Counts!Y372/Counts!P372,"")</f>
        <v>0.318181818181818</v>
      </c>
      <c r="M372" s="38" t="n">
        <f aca="false">IFERROR(Counts!V372/Counts!P372,"")</f>
        <v>0.0454545454545455</v>
      </c>
      <c r="N372" s="38" t="n">
        <f aca="false">IFERROR(Counts!AD372/Counts!AC372,"")</f>
        <v>0.178571428571429</v>
      </c>
      <c r="O372" s="38" t="n">
        <f aca="false">IFERROR(Counts!AE372/Counts!AC372,"")</f>
        <v>0.535714285714286</v>
      </c>
      <c r="P372" s="39" t="n">
        <f aca="false">IFERROR(Counts!AG372/Counts!AF372,"")</f>
        <v>94.5357142857143</v>
      </c>
      <c r="Q372" s="38" t="n">
        <f aca="false">IFERROR(Counts!AH372/Counts!AC372,"")</f>
        <v>0.357142857142857</v>
      </c>
      <c r="R372" s="38" t="n">
        <f aca="false">IFERROR(Counts!N372/Counts!M372,"")</f>
        <v>0.341176470588235</v>
      </c>
      <c r="S372" s="38" t="n">
        <f aca="false">IFERROR(Counts!K372/Counts!J372,"")</f>
        <v>0.719512195121951</v>
      </c>
      <c r="T372" s="38" t="n">
        <f aca="false">IFERROR(Counts!I372/Counts!H372,"")</f>
        <v>0.238636363636364</v>
      </c>
      <c r="U372" s="38" t="n">
        <f aca="false">IFERROR(1-Counts!L372/Counts!K372,"")</f>
        <v>0.847457627118644</v>
      </c>
      <c r="V372" s="39" t="n">
        <f aca="false">IFERROR(Counts!AJ372/Counts!AI372,"")</f>
        <v>72.773417721519</v>
      </c>
      <c r="W372" s="38" t="n">
        <f aca="false">IFERROR(Counts!AK372/Counts!AI372,"")</f>
        <v>0.227848101265823</v>
      </c>
      <c r="X372" s="40" t="n">
        <f aca="false">IFERROR(Counts!O372,"")</f>
        <v>3.529</v>
      </c>
      <c r="Y372" s="36" t="n">
        <f aca="false">IFERROR(INDEX('Season Counts'!$Y$2:$Y$740,$AF372)/INDEX('Season Counts'!$X$2:$X$740,$AF372),"")</f>
        <v>0.306926923076923</v>
      </c>
      <c r="Z372" s="37" t="n">
        <f aca="false">IFERROR(J372-Y372,"")</f>
        <v>0.0541185314685314</v>
      </c>
      <c r="AA372" s="38" t="n">
        <f aca="false">IFERROR(INDEX('Season Counts'!$K$2:$K$740,$AF372)/INDEX('Season Counts'!$J$2:$J$740,$AF372),"")</f>
        <v>0.27886323268206</v>
      </c>
      <c r="AB372" s="41" t="n">
        <f aca="false">IFERROR(R372-AA372,"")</f>
        <v>0.0623132379061749</v>
      </c>
      <c r="AC372" s="39" t="n">
        <f aca="false">IFERROR(INDEX('Season Counts'!$AG$2:$AG$740,$AF372)/INDEX('Season Counts'!$AF$2:$AF$740,$AF372),"")</f>
        <v>72.3378440366973</v>
      </c>
      <c r="AD372" s="40" t="n">
        <f aca="false">IFERROR(V372-AC372,"")</f>
        <v>0.435573684821748</v>
      </c>
      <c r="AE372" s="4" t="str">
        <f aca="false">IF(D372&lt;Guide!$C$21,"Low PA",IF(TRIM(IF(ISNUMBER(AD372),IF(N(AD372)&lt;=-Guide!$C$24,"▼ Bat Speed  ",IF(N(AD372)&gt;=Guide!$C$24,"▲ Bat Speed  ","")),"")&amp;IF(N(Z372)&gt;=Guide!$C$22,"▲ Contact  ","")&amp;IF(N(Z372)&lt;=-Guide!$C$22,"▼ Contact  ","")&amp;IF(N(AB372)&gt;=Guide!$C$23,"▲ Chase  ","")&amp;IF(N(AB372)&lt;=-Guide!$C$23,"▼ Chase  ",""))="","Stable",TRIM(IF(ISNUMBER(AD372),IF(N(AD372)&lt;=-Guide!$C$24,"▼ Bat Speed  ",IF(N(AD372)&gt;=Guide!$C$24,"▲ Bat Speed  ","")),"")&amp;IF(N(Z372)&gt;=Guide!$C$22,"▲ Contact  ","")&amp;IF(N(Z372)&lt;=-Guide!$C$22,"▼ Contact  ","")&amp;IF(N(AB372)&gt;=Guide!$C$23,"▲ Chase  ","")&amp;IF(N(AB372)&lt;=-Guide!$C$23,"▼ Chase  ",""))))</f>
        <v>▲ Contact ▲ Chase</v>
      </c>
      <c r="AF372" s="35" t="n">
        <f aca="false">MATCH(Counts!A372,'Season Counts'!$A$2:$A$740,0)</f>
        <v>92</v>
      </c>
    </row>
    <row r="373" customFormat="false" ht="15" hidden="false" customHeight="false" outlineLevel="0" collapsed="false">
      <c r="A373" s="34" t="str">
        <f aca="false">Counts!B373</f>
        <v>BAL</v>
      </c>
      <c r="B373" s="5" t="str">
        <f aca="false">Counts!C373</f>
        <v>Tyler O'Neill</v>
      </c>
      <c r="C373" s="34" t="str">
        <f aca="false">Counts!F373</f>
        <v>Aug</v>
      </c>
      <c r="D373" s="35" t="n">
        <f aca="false">IFERROR(Counts!P373,"")</f>
        <v>60</v>
      </c>
      <c r="E373" s="36" t="n">
        <f aca="false">IFERROR(Counts!R373/Counts!Q373,"")</f>
        <v>0.230769230769231</v>
      </c>
      <c r="F373" s="36" t="n">
        <f aca="false">IFERROR((Counts!R373+Counts!V373+Counts!W373)/(Counts!Q373+Counts!V373+Counts!W373+Counts!X373),"")</f>
        <v>0.333333333333333</v>
      </c>
      <c r="G373" s="36" t="n">
        <f aca="false">IFERROR((Counts!R373+Counts!S373+2*Counts!T373+3*Counts!U373)/Counts!Q373,"")</f>
        <v>0.403846153846154</v>
      </c>
      <c r="H373" s="35" t="n">
        <f aca="false">IFERROR(Counts!U373,"")</f>
        <v>3</v>
      </c>
      <c r="I373" s="36" t="n">
        <f aca="false">IFERROR(Counts!Z373/Counts!AA373,"")</f>
        <v>0.328333333333333</v>
      </c>
      <c r="J373" s="36" t="n">
        <f aca="false">IFERROR(Counts!AB373/Counts!AA373,"")</f>
        <v>0.32695</v>
      </c>
      <c r="K373" s="37" t="n">
        <f aca="false">IFERROR((Counts!AB373-Counts!Z373)/Counts!AA373,"")</f>
        <v>-0.00138333333333331</v>
      </c>
      <c r="L373" s="38" t="n">
        <f aca="false">IFERROR(Counts!Y373/Counts!P373,"")</f>
        <v>0.25</v>
      </c>
      <c r="M373" s="38" t="n">
        <f aca="false">IFERROR(Counts!V373/Counts!P373,"")</f>
        <v>0.133333333333333</v>
      </c>
      <c r="N373" s="38" t="n">
        <f aca="false">IFERROR(Counts!AD373/Counts!AC373,"")</f>
        <v>0.0810810810810811</v>
      </c>
      <c r="O373" s="38" t="n">
        <f aca="false">IFERROR(Counts!AE373/Counts!AC373,"")</f>
        <v>0.378378378378378</v>
      </c>
      <c r="P373" s="39" t="n">
        <f aca="false">IFERROR(Counts!AG373/Counts!AF373,"")</f>
        <v>86.3297297297297</v>
      </c>
      <c r="Q373" s="38" t="n">
        <f aca="false">IFERROR(Counts!AH373/Counts!AC373,"")</f>
        <v>0.324324324324324</v>
      </c>
      <c r="R373" s="38" t="n">
        <f aca="false">IFERROR(Counts!N373/Counts!M373,"")</f>
        <v>0.274647887323944</v>
      </c>
      <c r="S373" s="38" t="n">
        <f aca="false">IFERROR(Counts!K373/Counts!J373,"")</f>
        <v>0.71304347826087</v>
      </c>
      <c r="T373" s="38" t="n">
        <f aca="false">IFERROR(Counts!I373/Counts!H373,"")</f>
        <v>0.297520661157025</v>
      </c>
      <c r="U373" s="38" t="n">
        <f aca="false">IFERROR(1-Counts!L373/Counts!K373,"")</f>
        <v>0.829268292682927</v>
      </c>
      <c r="V373" s="39" t="n">
        <f aca="false">IFERROR(Counts!AJ373/Counts!AI373,"")</f>
        <v>72.625</v>
      </c>
      <c r="W373" s="38" t="n">
        <f aca="false">IFERROR(Counts!AK373/Counts!AI373,"")</f>
        <v>0.201923076923077</v>
      </c>
      <c r="X373" s="40" t="n">
        <f aca="false">IFERROR(Counts!O373,"")</f>
        <v>0.099</v>
      </c>
      <c r="Y373" s="36" t="n">
        <f aca="false">IFERROR(INDEX('Season Counts'!$Y$2:$Y$740,$AF373)/INDEX('Season Counts'!$X$2:$X$740,$AF373),"")</f>
        <v>0.306926923076923</v>
      </c>
      <c r="Z373" s="37" t="n">
        <f aca="false">IFERROR(J373-Y373,"")</f>
        <v>0.0200230769230769</v>
      </c>
      <c r="AA373" s="38" t="n">
        <f aca="false">IFERROR(INDEX('Season Counts'!$K$2:$K$740,$AF373)/INDEX('Season Counts'!$J$2:$J$740,$AF373),"")</f>
        <v>0.27886323268206</v>
      </c>
      <c r="AB373" s="41" t="n">
        <f aca="false">IFERROR(R373-AA373,"")</f>
        <v>-0.00421534535811668</v>
      </c>
      <c r="AC373" s="39" t="n">
        <f aca="false">IFERROR(INDEX('Season Counts'!$AG$2:$AG$740,$AF373)/INDEX('Season Counts'!$AF$2:$AF$740,$AF373),"")</f>
        <v>72.3378440366973</v>
      </c>
      <c r="AD373" s="40" t="n">
        <f aca="false">IFERROR(V373-AC373,"")</f>
        <v>0.287155963302752</v>
      </c>
      <c r="AE373" s="4" t="str">
        <f aca="false">IF(D373&lt;Guide!$C$21,"Low PA",IF(TRIM(IF(ISNUMBER(AD373),IF(N(AD373)&lt;=-Guide!$C$24,"▼ Bat Speed  ",IF(N(AD373)&gt;=Guide!$C$24,"▲ Bat Speed  ","")),"")&amp;IF(N(Z373)&gt;=Guide!$C$22,"▲ Contact  ","")&amp;IF(N(Z373)&lt;=-Guide!$C$22,"▼ Contact  ","")&amp;IF(N(AB373)&gt;=Guide!$C$23,"▲ Chase  ","")&amp;IF(N(AB373)&lt;=-Guide!$C$23,"▼ Chase  ",""))="","Stable",TRIM(IF(ISNUMBER(AD373),IF(N(AD373)&lt;=-Guide!$C$24,"▼ Bat Speed  ",IF(N(AD373)&gt;=Guide!$C$24,"▲ Bat Speed  ","")),"")&amp;IF(N(Z373)&gt;=Guide!$C$22,"▲ Contact  ","")&amp;IF(N(Z373)&lt;=-Guide!$C$22,"▼ Contact  ","")&amp;IF(N(AB373)&gt;=Guide!$C$23,"▲ Chase  ","")&amp;IF(N(AB373)&lt;=-Guide!$C$23,"▼ Chase  ",""))))</f>
        <v>Stable</v>
      </c>
      <c r="AF373" s="35" t="n">
        <f aca="false">MATCH(Counts!A373,'Season Counts'!$A$2:$A$740,0)</f>
        <v>92</v>
      </c>
    </row>
    <row r="374" customFormat="false" ht="15" hidden="false" customHeight="false" outlineLevel="0" collapsed="false">
      <c r="A374" s="34" t="str">
        <f aca="false">Counts!B374</f>
        <v>BAL</v>
      </c>
      <c r="B374" s="5" t="str">
        <f aca="false">Counts!C374</f>
        <v>Christian Encarnacion-Strand</v>
      </c>
      <c r="C374" s="34" t="str">
        <f aca="false">Counts!F374</f>
        <v>Jul</v>
      </c>
      <c r="D374" s="35" t="n">
        <f aca="false">IFERROR(Counts!P374,"")</f>
        <v>37</v>
      </c>
      <c r="E374" s="36" t="n">
        <f aca="false">IFERROR(Counts!R374/Counts!Q374,"")</f>
        <v>0.323529411764706</v>
      </c>
      <c r="F374" s="36" t="n">
        <f aca="false">IFERROR((Counts!R374+Counts!V374+Counts!W374)/(Counts!Q374+Counts!V374+Counts!W374+Counts!X374),"")</f>
        <v>0.361111111111111</v>
      </c>
      <c r="G374" s="36" t="n">
        <f aca="false">IFERROR((Counts!R374+Counts!S374+2*Counts!T374+3*Counts!U374)/Counts!Q374,"")</f>
        <v>0.647058823529412</v>
      </c>
      <c r="H374" s="35" t="n">
        <f aca="false">IFERROR(Counts!U374,"")</f>
        <v>3</v>
      </c>
      <c r="I374" s="36" t="n">
        <f aca="false">IFERROR(Counts!Z374/Counts!AA374,"")</f>
        <v>0.417142857142857</v>
      </c>
      <c r="J374" s="36" t="n">
        <f aca="false">IFERROR(Counts!AB374/Counts!AA374,"")</f>
        <v>0.377628571428571</v>
      </c>
      <c r="K374" s="37" t="n">
        <f aca="false">IFERROR((Counts!AB374-Counts!Z374)/Counts!AA374,"")</f>
        <v>-0.0395142857142857</v>
      </c>
      <c r="L374" s="38" t="n">
        <f aca="false">IFERROR(Counts!Y374/Counts!P374,"")</f>
        <v>0.189189189189189</v>
      </c>
      <c r="M374" s="38" t="n">
        <f aca="false">IFERROR(Counts!V374/Counts!P374,"")</f>
        <v>0.0540540540540541</v>
      </c>
      <c r="N374" s="38" t="n">
        <f aca="false">IFERROR(Counts!AD374/Counts!AC374,"")</f>
        <v>0.178571428571429</v>
      </c>
      <c r="O374" s="38" t="n">
        <f aca="false">IFERROR(Counts!AE374/Counts!AC374,"")</f>
        <v>0.428571428571429</v>
      </c>
      <c r="P374" s="39" t="n">
        <f aca="false">IFERROR(Counts!AG374/Counts!AF374,"")</f>
        <v>90.7964285714286</v>
      </c>
      <c r="Q374" s="38" t="n">
        <f aca="false">IFERROR(Counts!AH374/Counts!AC374,"")</f>
        <v>0.428571428571429</v>
      </c>
      <c r="R374" s="38" t="n">
        <f aca="false">IFERROR(Counts!N374/Counts!M374,"")</f>
        <v>0.552238805970149</v>
      </c>
      <c r="S374" s="38" t="n">
        <f aca="false">IFERROR(Counts!K374/Counts!J374,"")</f>
        <v>0.786885245901639</v>
      </c>
      <c r="T374" s="38" t="n">
        <f aca="false">IFERROR(Counts!I374/Counts!H374,"")</f>
        <v>0.2</v>
      </c>
      <c r="U374" s="38" t="n">
        <f aca="false">IFERROR(1-Counts!L374/Counts!K374,"")</f>
        <v>0.875</v>
      </c>
      <c r="V374" s="39" t="n">
        <f aca="false">IFERROR(Counts!AJ374/Counts!AI374,"")</f>
        <v>73.2973333333333</v>
      </c>
      <c r="W374" s="38" t="n">
        <f aca="false">IFERROR(Counts!AK374/Counts!AI374,"")</f>
        <v>0.293333333333333</v>
      </c>
      <c r="X374" s="40" t="n">
        <f aca="false">IFERROR(Counts!O374,"")</f>
        <v>3.602</v>
      </c>
      <c r="Y374" s="36" t="n">
        <f aca="false">IFERROR(INDEX('Season Counts'!$Y$2:$Y$740,$AF374)/INDEX('Season Counts'!$X$2:$X$740,$AF374),"")</f>
        <v>0.332099526066351</v>
      </c>
      <c r="Z374" s="37" t="n">
        <f aca="false">IFERROR(J374-Y374,"")</f>
        <v>0.0455290453622207</v>
      </c>
      <c r="AA374" s="38" t="n">
        <f aca="false">IFERROR(INDEX('Season Counts'!$K$2:$K$740,$AF374)/INDEX('Season Counts'!$J$2:$J$740,$AF374),"")</f>
        <v>0.463700234192038</v>
      </c>
      <c r="AB374" s="41" t="n">
        <f aca="false">IFERROR(R374-AA374,"")</f>
        <v>0.0885385717781118</v>
      </c>
      <c r="AC374" s="39" t="n">
        <f aca="false">IFERROR(INDEX('Season Counts'!$AG$2:$AG$740,$AF374)/INDEX('Season Counts'!$AF$2:$AF$740,$AF374),"")</f>
        <v>73.5837037037037</v>
      </c>
      <c r="AD374" s="40" t="n">
        <f aca="false">IFERROR(V374-AC374,"")</f>
        <v>-0.286370370370364</v>
      </c>
      <c r="AE374" s="4" t="str">
        <f aca="false">IF(D374&lt;Guide!$C$21,"Low PA",IF(TRIM(IF(ISNUMBER(AD374),IF(N(AD374)&lt;=-Guide!$C$24,"▼ Bat Speed  ",IF(N(AD374)&gt;=Guide!$C$24,"▲ Bat Speed  ","")),"")&amp;IF(N(Z374)&gt;=Guide!$C$22,"▲ Contact  ","")&amp;IF(N(Z374)&lt;=-Guide!$C$22,"▼ Contact  ","")&amp;IF(N(AB374)&gt;=Guide!$C$23,"▲ Chase  ","")&amp;IF(N(AB374)&lt;=-Guide!$C$23,"▼ Chase  ",""))="","Stable",TRIM(IF(ISNUMBER(AD374),IF(N(AD374)&lt;=-Guide!$C$24,"▼ Bat Speed  ",IF(N(AD374)&gt;=Guide!$C$24,"▲ Bat Speed  ","")),"")&amp;IF(N(Z374)&gt;=Guide!$C$22,"▲ Contact  ","")&amp;IF(N(Z374)&lt;=-Guide!$C$22,"▼ Contact  ","")&amp;IF(N(AB374)&gt;=Guide!$C$23,"▲ Chase  ","")&amp;IF(N(AB374)&lt;=-Guide!$C$23,"▼ Chase  ",""))))</f>
        <v>Low PA</v>
      </c>
      <c r="AF374" s="35" t="n">
        <f aca="false">MATCH(Counts!A374,'Season Counts'!$A$2:$A$740,0)</f>
        <v>93</v>
      </c>
    </row>
    <row r="375" customFormat="false" ht="15" hidden="false" customHeight="false" outlineLevel="0" collapsed="false">
      <c r="A375" s="34" t="str">
        <f aca="false">Counts!B375</f>
        <v>BAL</v>
      </c>
      <c r="B375" s="5" t="str">
        <f aca="false">Counts!C375</f>
        <v>Christian Encarnacion-Strand</v>
      </c>
      <c r="C375" s="34" t="str">
        <f aca="false">Counts!F375</f>
        <v>Aug</v>
      </c>
      <c r="D375" s="35" t="n">
        <f aca="false">IFERROR(Counts!P375,"")</f>
        <v>95</v>
      </c>
      <c r="E375" s="36" t="n">
        <f aca="false">IFERROR(Counts!R375/Counts!Q375,"")</f>
        <v>0.238636363636364</v>
      </c>
      <c r="F375" s="36" t="n">
        <f aca="false">IFERROR((Counts!R375+Counts!V375+Counts!W375)/(Counts!Q375+Counts!V375+Counts!W375+Counts!X375),"")</f>
        <v>0.284210526315789</v>
      </c>
      <c r="G375" s="36" t="n">
        <f aca="false">IFERROR((Counts!R375+Counts!S375+2*Counts!T375+3*Counts!U375)/Counts!Q375,"")</f>
        <v>0.431818181818182</v>
      </c>
      <c r="H375" s="35" t="n">
        <f aca="false">IFERROR(Counts!U375,"")</f>
        <v>4</v>
      </c>
      <c r="I375" s="36" t="n">
        <f aca="false">IFERROR(Counts!Z375/Counts!AA375,"")</f>
        <v>0.307894736842105</v>
      </c>
      <c r="J375" s="36" t="n">
        <f aca="false">IFERROR(Counts!AB375/Counts!AA375,"")</f>
        <v>0.330536842105263</v>
      </c>
      <c r="K375" s="37" t="n">
        <f aca="false">IFERROR((Counts!AB375-Counts!Z375)/Counts!AA375,"")</f>
        <v>0.0226421052631579</v>
      </c>
      <c r="L375" s="38" t="n">
        <f aca="false">IFERROR(Counts!Y375/Counts!P375,"")</f>
        <v>0.305263157894737</v>
      </c>
      <c r="M375" s="38" t="n">
        <f aca="false">IFERROR(Counts!V375/Counts!P375,"")</f>
        <v>0.0526315789473684</v>
      </c>
      <c r="N375" s="38" t="n">
        <f aca="false">IFERROR(Counts!AD375/Counts!AC375,"")</f>
        <v>0.15</v>
      </c>
      <c r="O375" s="38" t="n">
        <f aca="false">IFERROR(Counts!AE375/Counts!AC375,"")</f>
        <v>0.4</v>
      </c>
      <c r="P375" s="39" t="n">
        <f aca="false">IFERROR(Counts!AG375/Counts!AF375,"")</f>
        <v>92.045</v>
      </c>
      <c r="Q375" s="38" t="n">
        <f aca="false">IFERROR(Counts!AH375/Counts!AC375,"")</f>
        <v>0.4</v>
      </c>
      <c r="R375" s="38" t="n">
        <f aca="false">IFERROR(Counts!N375/Counts!M375,"")</f>
        <v>0.464646464646465</v>
      </c>
      <c r="S375" s="38" t="n">
        <f aca="false">IFERROR(Counts!K375/Counts!J375,"")</f>
        <v>0.744186046511628</v>
      </c>
      <c r="T375" s="38" t="n">
        <f aca="false">IFERROR(Counts!I375/Counts!H375,"")</f>
        <v>0.25</v>
      </c>
      <c r="U375" s="38" t="n">
        <f aca="false">IFERROR(1-Counts!L375/Counts!K375,"")</f>
        <v>0.8515625</v>
      </c>
      <c r="V375" s="39" t="n">
        <f aca="false">IFERROR(Counts!AJ375/Counts!AI375,"")</f>
        <v>73.9898936170213</v>
      </c>
      <c r="W375" s="38" t="n">
        <f aca="false">IFERROR(Counts!AK375/Counts!AI375,"")</f>
        <v>0.414893617021277</v>
      </c>
      <c r="X375" s="40" t="n">
        <f aca="false">IFERROR(Counts!O375,"")</f>
        <v>0.408</v>
      </c>
      <c r="Y375" s="36" t="n">
        <f aca="false">IFERROR(INDEX('Season Counts'!$Y$2:$Y$740,$AF375)/INDEX('Season Counts'!$X$2:$X$740,$AF375),"")</f>
        <v>0.332099526066351</v>
      </c>
      <c r="Z375" s="37" t="n">
        <f aca="false">IFERROR(J375-Y375,"")</f>
        <v>-0.00156268396108755</v>
      </c>
      <c r="AA375" s="38" t="n">
        <f aca="false">IFERROR(INDEX('Season Counts'!$K$2:$K$740,$AF375)/INDEX('Season Counts'!$J$2:$J$740,$AF375),"")</f>
        <v>0.463700234192038</v>
      </c>
      <c r="AB375" s="41" t="n">
        <f aca="false">IFERROR(R375-AA375,"")</f>
        <v>0.000946230454427155</v>
      </c>
      <c r="AC375" s="39" t="n">
        <f aca="false">IFERROR(INDEX('Season Counts'!$AG$2:$AG$740,$AF375)/INDEX('Season Counts'!$AF$2:$AF$740,$AF375),"")</f>
        <v>73.5837037037037</v>
      </c>
      <c r="AD375" s="40" t="n">
        <f aca="false">IFERROR(V375-AC375,"")</f>
        <v>0.406189913317576</v>
      </c>
      <c r="AE375" s="4" t="str">
        <f aca="false">IF(D375&lt;Guide!$C$21,"Low PA",IF(TRIM(IF(ISNUMBER(AD375),IF(N(AD375)&lt;=-Guide!$C$24,"▼ Bat Speed  ",IF(N(AD375)&gt;=Guide!$C$24,"▲ Bat Speed  ","")),"")&amp;IF(N(Z375)&gt;=Guide!$C$22,"▲ Contact  ","")&amp;IF(N(Z375)&lt;=-Guide!$C$22,"▼ Contact  ","")&amp;IF(N(AB375)&gt;=Guide!$C$23,"▲ Chase  ","")&amp;IF(N(AB375)&lt;=-Guide!$C$23,"▼ Chase  ",""))="","Stable",TRIM(IF(ISNUMBER(AD375),IF(N(AD375)&lt;=-Guide!$C$24,"▼ Bat Speed  ",IF(N(AD375)&gt;=Guide!$C$24,"▲ Bat Speed  ","")),"")&amp;IF(N(Z375)&gt;=Guide!$C$22,"▲ Contact  ","")&amp;IF(N(Z375)&lt;=-Guide!$C$22,"▼ Contact  ","")&amp;IF(N(AB375)&gt;=Guide!$C$23,"▲ Chase  ","")&amp;IF(N(AB375)&lt;=-Guide!$C$23,"▼ Chase  ",""))))</f>
        <v>Stable</v>
      </c>
      <c r="AF375" s="35" t="n">
        <f aca="false">MATCH(Counts!A375,'Season Counts'!$A$2:$A$740,0)</f>
        <v>93</v>
      </c>
    </row>
    <row r="376" customFormat="false" ht="15" hidden="false" customHeight="false" outlineLevel="0" collapsed="false">
      <c r="A376" s="34" t="str">
        <f aca="false">Counts!B376</f>
        <v>BAL</v>
      </c>
      <c r="B376" s="5" t="str">
        <f aca="false">Counts!C376</f>
        <v>Christian Encarnacion-Strand</v>
      </c>
      <c r="C376" s="34" t="str">
        <f aca="false">Counts!F376</f>
        <v>Sep</v>
      </c>
      <c r="D376" s="35" t="n">
        <f aca="false">IFERROR(Counts!P376,"")</f>
        <v>81</v>
      </c>
      <c r="E376" s="36" t="n">
        <f aca="false">IFERROR(Counts!R376/Counts!Q376,"")</f>
        <v>0.301369863013699</v>
      </c>
      <c r="F376" s="36" t="n">
        <f aca="false">IFERROR((Counts!R376+Counts!V376+Counts!W376)/(Counts!Q376+Counts!V376+Counts!W376+Counts!X376),"")</f>
        <v>0.358024691358025</v>
      </c>
      <c r="G376" s="36" t="n">
        <f aca="false">IFERROR((Counts!R376+Counts!S376+2*Counts!T376+3*Counts!U376)/Counts!Q376,"")</f>
        <v>0.547945205479452</v>
      </c>
      <c r="H376" s="35" t="n">
        <f aca="false">IFERROR(Counts!U376,"")</f>
        <v>4</v>
      </c>
      <c r="I376" s="36" t="n">
        <f aca="false">IFERROR(Counts!Z376/Counts!AA376,"")</f>
        <v>0.385185185185185</v>
      </c>
      <c r="J376" s="36" t="n">
        <f aca="false">IFERROR(Counts!AB376/Counts!AA376,"")</f>
        <v>0.314259259259259</v>
      </c>
      <c r="K376" s="37" t="n">
        <f aca="false">IFERROR((Counts!AB376-Counts!Z376)/Counts!AA376,"")</f>
        <v>-0.0709259259259259</v>
      </c>
      <c r="L376" s="38" t="n">
        <f aca="false">IFERROR(Counts!Y376/Counts!P376,"")</f>
        <v>0.234567901234568</v>
      </c>
      <c r="M376" s="38" t="n">
        <f aca="false">IFERROR(Counts!V376/Counts!P376,"")</f>
        <v>0.0493827160493827</v>
      </c>
      <c r="N376" s="38" t="n">
        <f aca="false">IFERROR(Counts!AD376/Counts!AC376,"")</f>
        <v>0.109090909090909</v>
      </c>
      <c r="O376" s="38" t="n">
        <f aca="false">IFERROR(Counts!AE376/Counts!AC376,"")</f>
        <v>0.327272727272727</v>
      </c>
      <c r="P376" s="39" t="n">
        <f aca="false">IFERROR(Counts!AG376/Counts!AF376,"")</f>
        <v>85.1854545454546</v>
      </c>
      <c r="Q376" s="38" t="n">
        <f aca="false">IFERROR(Counts!AH376/Counts!AC376,"")</f>
        <v>0.327272727272727</v>
      </c>
      <c r="R376" s="38" t="n">
        <f aca="false">IFERROR(Counts!N376/Counts!M376,"")</f>
        <v>0.425925925925926</v>
      </c>
      <c r="S376" s="38" t="n">
        <f aca="false">IFERROR(Counts!K376/Counts!J376,"")</f>
        <v>0.765151515151515</v>
      </c>
      <c r="T376" s="38" t="n">
        <f aca="false">IFERROR(Counts!I376/Counts!H376,"")</f>
        <v>0.311764705882353</v>
      </c>
      <c r="U376" s="38" t="n">
        <f aca="false">IFERROR(1-Counts!L376/Counts!K376,"")</f>
        <v>0.782178217821782</v>
      </c>
      <c r="V376" s="39" t="n">
        <f aca="false">IFERROR(Counts!AJ376/Counts!AI376,"")</f>
        <v>73.1971830985916</v>
      </c>
      <c r="W376" s="38" t="n">
        <f aca="false">IFERROR(Counts!AK376/Counts!AI376,"")</f>
        <v>0.28169014084507</v>
      </c>
      <c r="X376" s="40" t="n">
        <f aca="false">IFERROR(Counts!O376,"")</f>
        <v>5.264</v>
      </c>
      <c r="Y376" s="36" t="n">
        <f aca="false">IFERROR(INDEX('Season Counts'!$Y$2:$Y$740,$AF376)/INDEX('Season Counts'!$X$2:$X$740,$AF376),"")</f>
        <v>0.332099526066351</v>
      </c>
      <c r="Z376" s="37" t="n">
        <f aca="false">IFERROR(J376-Y376,"")</f>
        <v>-0.0178402668070914</v>
      </c>
      <c r="AA376" s="38" t="n">
        <f aca="false">IFERROR(INDEX('Season Counts'!$K$2:$K$740,$AF376)/INDEX('Season Counts'!$J$2:$J$740,$AF376),"")</f>
        <v>0.463700234192038</v>
      </c>
      <c r="AB376" s="41" t="n">
        <f aca="false">IFERROR(R376-AA376,"")</f>
        <v>-0.0377743082661116</v>
      </c>
      <c r="AC376" s="39" t="n">
        <f aca="false">IFERROR(INDEX('Season Counts'!$AG$2:$AG$740,$AF376)/INDEX('Season Counts'!$AF$2:$AF$740,$AF376),"")</f>
        <v>73.5837037037037</v>
      </c>
      <c r="AD376" s="40" t="n">
        <f aca="false">IFERROR(V376-AC376,"")</f>
        <v>-0.386520605112153</v>
      </c>
      <c r="AE376" s="4" t="str">
        <f aca="false">IF(D376&lt;Guide!$C$21,"Low PA",IF(TRIM(IF(ISNUMBER(AD376),IF(N(AD376)&lt;=-Guide!$C$24,"▼ Bat Speed  ",IF(N(AD376)&gt;=Guide!$C$24,"▲ Bat Speed  ","")),"")&amp;IF(N(Z376)&gt;=Guide!$C$22,"▲ Contact  ","")&amp;IF(N(Z376)&lt;=-Guide!$C$22,"▼ Contact  ","")&amp;IF(N(AB376)&gt;=Guide!$C$23,"▲ Chase  ","")&amp;IF(N(AB376)&lt;=-Guide!$C$23,"▼ Chase  ",""))="","Stable",TRIM(IF(ISNUMBER(AD376),IF(N(AD376)&lt;=-Guide!$C$24,"▼ Bat Speed  ",IF(N(AD376)&gt;=Guide!$C$24,"▲ Bat Speed  ","")),"")&amp;IF(N(Z376)&gt;=Guide!$C$22,"▲ Contact  ","")&amp;IF(N(Z376)&lt;=-Guide!$C$22,"▼ Contact  ","")&amp;IF(N(AB376)&gt;=Guide!$C$23,"▲ Chase  ","")&amp;IF(N(AB376)&lt;=-Guide!$C$23,"▼ Chase  ",""))))</f>
        <v>Stable</v>
      </c>
      <c r="AF376" s="35" t="n">
        <f aca="false">MATCH(Counts!A376,'Season Counts'!$A$2:$A$740,0)</f>
        <v>93</v>
      </c>
    </row>
    <row r="377" customFormat="false" ht="15" hidden="false" customHeight="false" outlineLevel="0" collapsed="false">
      <c r="A377" s="34" t="str">
        <f aca="false">Counts!B377</f>
        <v>BAL</v>
      </c>
      <c r="B377" s="5" t="str">
        <f aca="false">Counts!C377</f>
        <v>Carlos Narváez</v>
      </c>
      <c r="C377" s="34" t="str">
        <f aca="false">Counts!F377</f>
        <v>Aug</v>
      </c>
      <c r="D377" s="35" t="n">
        <f aca="false">IFERROR(Counts!P377,"")</f>
        <v>58</v>
      </c>
      <c r="E377" s="36" t="n">
        <f aca="false">IFERROR(Counts!R377/Counts!Q377,"")</f>
        <v>0.0784313725490196</v>
      </c>
      <c r="F377" s="36" t="n">
        <f aca="false">IFERROR((Counts!R377+Counts!V377+Counts!W377)/(Counts!Q377+Counts!V377+Counts!W377+Counts!X377),"")</f>
        <v>0.175438596491228</v>
      </c>
      <c r="G377" s="36" t="n">
        <f aca="false">IFERROR((Counts!R377+Counts!S377+2*Counts!T377+3*Counts!U377)/Counts!Q377,"")</f>
        <v>0.0980392156862745</v>
      </c>
      <c r="H377" s="35" t="n">
        <f aca="false">IFERROR(Counts!U377,"")</f>
        <v>0</v>
      </c>
      <c r="I377" s="36" t="n">
        <f aca="false">IFERROR(Counts!Z377/Counts!AA377,"")</f>
        <v>0.142982456140351</v>
      </c>
      <c r="J377" s="36" t="n">
        <f aca="false">IFERROR(Counts!AB377/Counts!AA377,"")</f>
        <v>0.235140350877193</v>
      </c>
      <c r="K377" s="37" t="n">
        <f aca="false">IFERROR((Counts!AB377-Counts!Z377)/Counts!AA377,"")</f>
        <v>0.0921578947368421</v>
      </c>
      <c r="L377" s="38" t="n">
        <f aca="false">IFERROR(Counts!Y377/Counts!P377,"")</f>
        <v>0.327586206896552</v>
      </c>
      <c r="M377" s="38" t="n">
        <f aca="false">IFERROR(Counts!V377/Counts!P377,"")</f>
        <v>0.0517241379310345</v>
      </c>
      <c r="N377" s="38" t="n">
        <f aca="false">IFERROR(Counts!AD377/Counts!AC377,"")</f>
        <v>0.0606060606060606</v>
      </c>
      <c r="O377" s="38" t="n">
        <f aca="false">IFERROR(Counts!AE377/Counts!AC377,"")</f>
        <v>0.424242424242424</v>
      </c>
      <c r="P377" s="39" t="n">
        <f aca="false">IFERROR(Counts!AG377/Counts!AF377,"")</f>
        <v>86.7</v>
      </c>
      <c r="Q377" s="38" t="n">
        <f aca="false">IFERROR(Counts!AH377/Counts!AC377,"")</f>
        <v>0.333333333333333</v>
      </c>
      <c r="R377" s="38" t="n">
        <f aca="false">IFERROR(Counts!N377/Counts!M377,"")</f>
        <v>0.317073170731707</v>
      </c>
      <c r="S377" s="38" t="n">
        <f aca="false">IFERROR(Counts!K377/Counts!J377,"")</f>
        <v>0.661016949152542</v>
      </c>
      <c r="T377" s="38" t="n">
        <f aca="false">IFERROR(Counts!I377/Counts!H377,"")</f>
        <v>0.299145299145299</v>
      </c>
      <c r="U377" s="38" t="n">
        <f aca="false">IFERROR(1-Counts!L377/Counts!K377,"")</f>
        <v>0.705128205128205</v>
      </c>
      <c r="V377" s="39" t="n">
        <f aca="false">IFERROR(Counts!AJ377/Counts!AI377,"")</f>
        <v>72.045871559633</v>
      </c>
      <c r="W377" s="38" t="n">
        <f aca="false">IFERROR(Counts!AK377/Counts!AI377,"")</f>
        <v>0.18348623853211</v>
      </c>
      <c r="X377" s="40" t="n">
        <f aca="false">IFERROR(Counts!O377,"")</f>
        <v>-7.935</v>
      </c>
      <c r="Y377" s="36" t="n">
        <f aca="false">IFERROR(INDEX('Season Counts'!$Y$2:$Y$740,$AF377)/INDEX('Season Counts'!$X$2:$X$740,$AF377),"")</f>
        <v>0.234211764705882</v>
      </c>
      <c r="Z377" s="37" t="n">
        <f aca="false">IFERROR(J377-Y377,"")</f>
        <v>0.000928586171310614</v>
      </c>
      <c r="AA377" s="38" t="n">
        <f aca="false">IFERROR(INDEX('Season Counts'!$K$2:$K$740,$AF377)/INDEX('Season Counts'!$J$2:$J$740,$AF377),"")</f>
        <v>0.289772727272727</v>
      </c>
      <c r="AB377" s="41" t="n">
        <f aca="false">IFERROR(R377-AA377,"")</f>
        <v>0.02730044345898</v>
      </c>
      <c r="AC377" s="39" t="n">
        <f aca="false">IFERROR(INDEX('Season Counts'!$AG$2:$AG$740,$AF377)/INDEX('Season Counts'!$AF$2:$AF$740,$AF377),"")</f>
        <v>72.3706293706294</v>
      </c>
      <c r="AD377" s="40" t="n">
        <f aca="false">IFERROR(V377-AC377,"")</f>
        <v>-0.324757810996346</v>
      </c>
      <c r="AE377" s="4" t="str">
        <f aca="false">IF(D377&lt;Guide!$C$21,"Low PA",IF(TRIM(IF(ISNUMBER(AD377),IF(N(AD377)&lt;=-Guide!$C$24,"▼ Bat Speed  ",IF(N(AD377)&gt;=Guide!$C$24,"▲ Bat Speed  ","")),"")&amp;IF(N(Z377)&gt;=Guide!$C$22,"▲ Contact  ","")&amp;IF(N(Z377)&lt;=-Guide!$C$22,"▼ Contact  ","")&amp;IF(N(AB377)&gt;=Guide!$C$23,"▲ Chase  ","")&amp;IF(N(AB377)&lt;=-Guide!$C$23,"▼ Chase  ",""))="","Stable",TRIM(IF(ISNUMBER(AD377),IF(N(AD377)&lt;=-Guide!$C$24,"▼ Bat Speed  ",IF(N(AD377)&gt;=Guide!$C$24,"▲ Bat Speed  ","")),"")&amp;IF(N(Z377)&gt;=Guide!$C$22,"▲ Contact  ","")&amp;IF(N(Z377)&lt;=-Guide!$C$22,"▼ Contact  ","")&amp;IF(N(AB377)&gt;=Guide!$C$23,"▲ Chase  ","")&amp;IF(N(AB377)&lt;=-Guide!$C$23,"▼ Chase  ",""))))</f>
        <v>Stable</v>
      </c>
      <c r="AF377" s="35" t="n">
        <f aca="false">MATCH(Counts!A377,'Season Counts'!$A$2:$A$740,0)</f>
        <v>94</v>
      </c>
    </row>
    <row r="378" customFormat="false" ht="15" hidden="false" customHeight="false" outlineLevel="0" collapsed="false">
      <c r="A378" s="34" t="str">
        <f aca="false">Counts!B378</f>
        <v>BAL</v>
      </c>
      <c r="B378" s="5" t="str">
        <f aca="false">Counts!C378</f>
        <v>Carlos Narváez</v>
      </c>
      <c r="C378" s="34" t="str">
        <f aca="false">Counts!F378</f>
        <v>Sep</v>
      </c>
      <c r="D378" s="35" t="n">
        <f aca="false">IFERROR(Counts!P378,"")</f>
        <v>30</v>
      </c>
      <c r="E378" s="36" t="n">
        <f aca="false">IFERROR(Counts!R378/Counts!Q378,"")</f>
        <v>0.153846153846154</v>
      </c>
      <c r="F378" s="36" t="n">
        <f aca="false">IFERROR((Counts!R378+Counts!V378+Counts!W378)/(Counts!Q378+Counts!V378+Counts!W378+Counts!X378),"")</f>
        <v>0.241379310344828</v>
      </c>
      <c r="G378" s="36" t="n">
        <f aca="false">IFERROR((Counts!R378+Counts!S378+2*Counts!T378+3*Counts!U378)/Counts!Q378,"")</f>
        <v>0.153846153846154</v>
      </c>
      <c r="H378" s="35" t="n">
        <f aca="false">IFERROR(Counts!U378,"")</f>
        <v>0</v>
      </c>
      <c r="I378" s="36" t="n">
        <f aca="false">IFERROR(Counts!Z378/Counts!AA378,"")</f>
        <v>0.203571428571429</v>
      </c>
      <c r="J378" s="36" t="n">
        <f aca="false">IFERROR(Counts!AB378/Counts!AA378,"")</f>
        <v>0.232321428571429</v>
      </c>
      <c r="K378" s="37" t="n">
        <f aca="false">IFERROR((Counts!AB378-Counts!Z378)/Counts!AA378,"")</f>
        <v>0.02875</v>
      </c>
      <c r="L378" s="38" t="n">
        <f aca="false">IFERROR(Counts!Y378/Counts!P378,"")</f>
        <v>0.166666666666667</v>
      </c>
      <c r="M378" s="38" t="n">
        <f aca="false">IFERROR(Counts!V378/Counts!P378,"")</f>
        <v>0.0666666666666667</v>
      </c>
      <c r="N378" s="38" t="n">
        <f aca="false">IFERROR(Counts!AD378/Counts!AC378,"")</f>
        <v>0.0454545454545455</v>
      </c>
      <c r="O378" s="38" t="n">
        <f aca="false">IFERROR(Counts!AE378/Counts!AC378,"")</f>
        <v>0.227272727272727</v>
      </c>
      <c r="P378" s="39" t="n">
        <f aca="false">IFERROR(Counts!AG378/Counts!AF378,"")</f>
        <v>82.4380952380952</v>
      </c>
      <c r="Q378" s="38" t="n">
        <f aca="false">IFERROR(Counts!AH378/Counts!AC378,"")</f>
        <v>0.181818181818182</v>
      </c>
      <c r="R378" s="38" t="n">
        <f aca="false">IFERROR(Counts!N378/Counts!M378,"")</f>
        <v>0.226415094339623</v>
      </c>
      <c r="S378" s="38" t="n">
        <f aca="false">IFERROR(Counts!K378/Counts!J378,"")</f>
        <v>0.707317073170732</v>
      </c>
      <c r="T378" s="38" t="n">
        <f aca="false">IFERROR(Counts!I378/Counts!H378,"")</f>
        <v>0.292682926829268</v>
      </c>
      <c r="U378" s="38" t="n">
        <f aca="false">IFERROR(1-Counts!L378/Counts!K378,"")</f>
        <v>0.827586206896552</v>
      </c>
      <c r="V378" s="39" t="n">
        <f aca="false">IFERROR(Counts!AJ378/Counts!AI378,"")</f>
        <v>73.4117647058824</v>
      </c>
      <c r="W378" s="38" t="n">
        <f aca="false">IFERROR(Counts!AK378/Counts!AI378,"")</f>
        <v>0.294117647058824</v>
      </c>
      <c r="X378" s="40" t="n">
        <f aca="false">IFERROR(Counts!O378,"")</f>
        <v>-2.845</v>
      </c>
      <c r="Y378" s="36" t="n">
        <f aca="false">IFERROR(INDEX('Season Counts'!$Y$2:$Y$740,$AF378)/INDEX('Season Counts'!$X$2:$X$740,$AF378),"")</f>
        <v>0.234211764705882</v>
      </c>
      <c r="Z378" s="37" t="n">
        <f aca="false">IFERROR(J378-Y378,"")</f>
        <v>-0.0018903361344538</v>
      </c>
      <c r="AA378" s="38" t="n">
        <f aca="false">IFERROR(INDEX('Season Counts'!$K$2:$K$740,$AF378)/INDEX('Season Counts'!$J$2:$J$740,$AF378),"")</f>
        <v>0.289772727272727</v>
      </c>
      <c r="AB378" s="41" t="n">
        <f aca="false">IFERROR(R378-AA378,"")</f>
        <v>-0.0633576329331047</v>
      </c>
      <c r="AC378" s="39" t="n">
        <f aca="false">IFERROR(INDEX('Season Counts'!$AG$2:$AG$740,$AF378)/INDEX('Season Counts'!$AF$2:$AF$740,$AF378),"")</f>
        <v>72.3706293706294</v>
      </c>
      <c r="AD378" s="40" t="n">
        <f aca="false">IFERROR(V378-AC378,"")</f>
        <v>1.04113533525297</v>
      </c>
      <c r="AE378" s="4" t="str">
        <f aca="false">IF(D378&lt;Guide!$C$21,"Low PA",IF(TRIM(IF(ISNUMBER(AD378),IF(N(AD378)&lt;=-Guide!$C$24,"▼ Bat Speed  ",IF(N(AD378)&gt;=Guide!$C$24,"▲ Bat Speed  ","")),"")&amp;IF(N(Z378)&gt;=Guide!$C$22,"▲ Contact  ","")&amp;IF(N(Z378)&lt;=-Guide!$C$22,"▼ Contact  ","")&amp;IF(N(AB378)&gt;=Guide!$C$23,"▲ Chase  ","")&amp;IF(N(AB378)&lt;=-Guide!$C$23,"▼ Chase  ",""))="","Stable",TRIM(IF(ISNUMBER(AD378),IF(N(AD378)&lt;=-Guide!$C$24,"▼ Bat Speed  ",IF(N(AD378)&gt;=Guide!$C$24,"▲ Bat Speed  ","")),"")&amp;IF(N(Z378)&gt;=Guide!$C$22,"▲ Contact  ","")&amp;IF(N(Z378)&lt;=-Guide!$C$22,"▼ Contact  ","")&amp;IF(N(AB378)&gt;=Guide!$C$23,"▲ Chase  ","")&amp;IF(N(AB378)&lt;=-Guide!$C$23,"▼ Chase  ",""))))</f>
        <v>Low PA</v>
      </c>
      <c r="AF378" s="35" t="n">
        <f aca="false">MATCH(Counts!A378,'Season Counts'!$A$2:$A$740,0)</f>
        <v>94</v>
      </c>
    </row>
    <row r="379" customFormat="false" ht="15" hidden="false" customHeight="false" outlineLevel="0" collapsed="false">
      <c r="A379" s="34" t="str">
        <f aca="false">Counts!B379</f>
        <v>BAL</v>
      </c>
      <c r="B379" s="5" t="str">
        <f aca="false">Counts!C379</f>
        <v>Christian Franklin</v>
      </c>
      <c r="C379" s="34" t="str">
        <f aca="false">Counts!F379</f>
        <v>Aug</v>
      </c>
      <c r="D379" s="35" t="n">
        <f aca="false">IFERROR(Counts!P379,"")</f>
        <v>42</v>
      </c>
      <c r="E379" s="36" t="n">
        <f aca="false">IFERROR(Counts!R379/Counts!Q379,"")</f>
        <v>0.147058823529412</v>
      </c>
      <c r="F379" s="36" t="n">
        <f aca="false">IFERROR((Counts!R379+Counts!V379+Counts!W379)/(Counts!Q379+Counts!V379+Counts!W379+Counts!X379),"")</f>
        <v>0.30952380952381</v>
      </c>
      <c r="G379" s="36" t="n">
        <f aca="false">IFERROR((Counts!R379+Counts!S379+2*Counts!T379+3*Counts!U379)/Counts!Q379,"")</f>
        <v>0.205882352941176</v>
      </c>
      <c r="H379" s="35" t="n">
        <f aca="false">IFERROR(Counts!U379,"")</f>
        <v>0</v>
      </c>
      <c r="I379" s="36" t="n">
        <f aca="false">IFERROR(Counts!Z379/Counts!AA379,"")</f>
        <v>0.257142857142857</v>
      </c>
      <c r="J379" s="36" t="n">
        <f aca="false">IFERROR(Counts!AB379/Counts!AA379,"")</f>
        <v>0.305547619047619</v>
      </c>
      <c r="K379" s="37" t="n">
        <f aca="false">IFERROR((Counts!AB379-Counts!Z379)/Counts!AA379,"")</f>
        <v>0.0484047619047619</v>
      </c>
      <c r="L379" s="38" t="n">
        <f aca="false">IFERROR(Counts!Y379/Counts!P379,"")</f>
        <v>0.285714285714286</v>
      </c>
      <c r="M379" s="38" t="n">
        <f aca="false">IFERROR(Counts!V379/Counts!P379,"")</f>
        <v>0.142857142857143</v>
      </c>
      <c r="N379" s="38" t="n">
        <f aca="false">IFERROR(Counts!AD379/Counts!AC379,"")</f>
        <v>0.136363636363636</v>
      </c>
      <c r="O379" s="38" t="n">
        <f aca="false">IFERROR(Counts!AE379/Counts!AC379,"")</f>
        <v>0.454545454545455</v>
      </c>
      <c r="P379" s="39" t="n">
        <f aca="false">IFERROR(Counts!AG379/Counts!AF379,"")</f>
        <v>86.5636363636364</v>
      </c>
      <c r="Q379" s="38" t="n">
        <f aca="false">IFERROR(Counts!AH379/Counts!AC379,"")</f>
        <v>0.136363636363636</v>
      </c>
      <c r="R379" s="38" t="n">
        <f aca="false">IFERROR(Counts!N379/Counts!M379,"")</f>
        <v>0.188679245283019</v>
      </c>
      <c r="S379" s="38" t="n">
        <f aca="false">IFERROR(Counts!K379/Counts!J379,"")</f>
        <v>0.594936708860759</v>
      </c>
      <c r="T379" s="38" t="n">
        <f aca="false">IFERROR(Counts!I379/Counts!H379,"")</f>
        <v>0.298507462686567</v>
      </c>
      <c r="U379" s="38" t="n">
        <f aca="false">IFERROR(1-Counts!L379/Counts!K379,"")</f>
        <v>0.787234042553192</v>
      </c>
      <c r="V379" s="39" t="n">
        <f aca="false">IFERROR(Counts!AJ379/Counts!AI379,"")</f>
        <v>74.441935483871</v>
      </c>
      <c r="W379" s="38" t="n">
        <f aca="false">IFERROR(Counts!AK379/Counts!AI379,"")</f>
        <v>0.5</v>
      </c>
      <c r="X379" s="40" t="n">
        <f aca="false">IFERROR(Counts!O379,"")</f>
        <v>-1.552</v>
      </c>
      <c r="Y379" s="36" t="n">
        <f aca="false">IFERROR(INDEX('Season Counts'!$Y$2:$Y$740,$AF379)/INDEX('Season Counts'!$X$2:$X$740,$AF379),"")</f>
        <v>0.291389830508475</v>
      </c>
      <c r="Z379" s="37" t="n">
        <f aca="false">IFERROR(J379-Y379,"")</f>
        <v>0.0141577885391445</v>
      </c>
      <c r="AA379" s="38" t="n">
        <f aca="false">IFERROR(INDEX('Season Counts'!$K$2:$K$740,$AF379)/INDEX('Season Counts'!$J$2:$J$740,$AF379),"")</f>
        <v>0.215827338129496</v>
      </c>
      <c r="AB379" s="41" t="n">
        <f aca="false">IFERROR(R379-AA379,"")</f>
        <v>-0.0271480928464775</v>
      </c>
      <c r="AC379" s="39" t="n">
        <f aca="false">IFERROR(INDEX('Season Counts'!$AG$2:$AG$740,$AF379)/INDEX('Season Counts'!$AF$2:$AF$740,$AF379),"")</f>
        <v>73.9941176470588</v>
      </c>
      <c r="AD379" s="40" t="n">
        <f aca="false">IFERROR(V379-AC379,"")</f>
        <v>0.447817836812135</v>
      </c>
      <c r="AE379" s="4" t="str">
        <f aca="false">IF(D379&lt;Guide!$C$21,"Low PA",IF(TRIM(IF(ISNUMBER(AD379),IF(N(AD379)&lt;=-Guide!$C$24,"▼ Bat Speed  ",IF(N(AD379)&gt;=Guide!$C$24,"▲ Bat Speed  ","")),"")&amp;IF(N(Z379)&gt;=Guide!$C$22,"▲ Contact  ","")&amp;IF(N(Z379)&lt;=-Guide!$C$22,"▼ Contact  ","")&amp;IF(N(AB379)&gt;=Guide!$C$23,"▲ Chase  ","")&amp;IF(N(AB379)&lt;=-Guide!$C$23,"▼ Chase  ",""))="","Stable",TRIM(IF(ISNUMBER(AD379),IF(N(AD379)&lt;=-Guide!$C$24,"▼ Bat Speed  ",IF(N(AD379)&gt;=Guide!$C$24,"▲ Bat Speed  ","")),"")&amp;IF(N(Z379)&gt;=Guide!$C$22,"▲ Contact  ","")&amp;IF(N(Z379)&lt;=-Guide!$C$22,"▼ Contact  ","")&amp;IF(N(AB379)&gt;=Guide!$C$23,"▲ Chase  ","")&amp;IF(N(AB379)&lt;=-Guide!$C$23,"▼ Chase  ",""))))</f>
        <v>Stable</v>
      </c>
      <c r="AF379" s="35" t="n">
        <f aca="false">MATCH(Counts!A379,'Season Counts'!$A$2:$A$740,0)</f>
        <v>95</v>
      </c>
    </row>
    <row r="380" customFormat="false" ht="15" hidden="false" customHeight="false" outlineLevel="0" collapsed="false">
      <c r="A380" s="34" t="str">
        <f aca="false">Counts!B380</f>
        <v>BAL</v>
      </c>
      <c r="B380" s="5" t="str">
        <f aca="false">Counts!C380</f>
        <v>Christian Franklin</v>
      </c>
      <c r="C380" s="34" t="str">
        <f aca="false">Counts!F380</f>
        <v>Sep</v>
      </c>
      <c r="D380" s="35" t="n">
        <f aca="false">IFERROR(Counts!P380,"")</f>
        <v>17</v>
      </c>
      <c r="E380" s="36" t="n">
        <f aca="false">IFERROR(Counts!R380/Counts!Q380,"")</f>
        <v>0.25</v>
      </c>
      <c r="F380" s="36" t="n">
        <f aca="false">IFERROR((Counts!R380+Counts!V380+Counts!W380)/(Counts!Q380+Counts!V380+Counts!W380+Counts!X380),"")</f>
        <v>0.294117647058824</v>
      </c>
      <c r="G380" s="36" t="n">
        <f aca="false">IFERROR((Counts!R380+Counts!S380+2*Counts!T380+3*Counts!U380)/Counts!Q380,"")</f>
        <v>0.25</v>
      </c>
      <c r="H380" s="35" t="n">
        <f aca="false">IFERROR(Counts!U380,"")</f>
        <v>0</v>
      </c>
      <c r="I380" s="36" t="n">
        <f aca="false">IFERROR(Counts!Z380/Counts!AA380,"")</f>
        <v>0.252941176470588</v>
      </c>
      <c r="J380" s="36" t="n">
        <f aca="false">IFERROR(Counts!AB380/Counts!AA380,"")</f>
        <v>0.256411764705882</v>
      </c>
      <c r="K380" s="37" t="n">
        <f aca="false">IFERROR((Counts!AB380-Counts!Z380)/Counts!AA380,"")</f>
        <v>0.00347058823529413</v>
      </c>
      <c r="L380" s="38" t="n">
        <f aca="false">IFERROR(Counts!Y380/Counts!P380,"")</f>
        <v>0.176470588235294</v>
      </c>
      <c r="M380" s="38" t="n">
        <f aca="false">IFERROR(Counts!V380/Counts!P380,"")</f>
        <v>0.0588235294117647</v>
      </c>
      <c r="N380" s="38" t="n">
        <f aca="false">IFERROR(Counts!AD380/Counts!AC380,"")</f>
        <v>0</v>
      </c>
      <c r="O380" s="38" t="n">
        <f aca="false">IFERROR(Counts!AE380/Counts!AC380,"")</f>
        <v>0.153846153846154</v>
      </c>
      <c r="P380" s="39" t="n">
        <f aca="false">IFERROR(Counts!AG380/Counts!AF380,"")</f>
        <v>83.4230769230769</v>
      </c>
      <c r="Q380" s="38" t="n">
        <f aca="false">IFERROR(Counts!AH380/Counts!AC380,"")</f>
        <v>0.153846153846154</v>
      </c>
      <c r="R380" s="38" t="n">
        <f aca="false">IFERROR(Counts!N380/Counts!M380,"")</f>
        <v>0.303030303030303</v>
      </c>
      <c r="S380" s="38" t="n">
        <f aca="false">IFERROR(Counts!K380/Counts!J380,"")</f>
        <v>0.645161290322581</v>
      </c>
      <c r="T380" s="38" t="n">
        <f aca="false">IFERROR(Counts!I380/Counts!H380,"")</f>
        <v>0.266666666666667</v>
      </c>
      <c r="U380" s="38" t="n">
        <f aca="false">IFERROR(1-Counts!L380/Counts!K380,"")</f>
        <v>0.8</v>
      </c>
      <c r="V380" s="39" t="n">
        <f aca="false">IFERROR(Counts!AJ380/Counts!AI380,"")</f>
        <v>72.7869565217391</v>
      </c>
      <c r="W380" s="38" t="n">
        <f aca="false">IFERROR(Counts!AK380/Counts!AI380,"")</f>
        <v>0.173913043478261</v>
      </c>
      <c r="X380" s="40" t="n">
        <f aca="false">IFERROR(Counts!O380,"")</f>
        <v>-1.146</v>
      </c>
      <c r="Y380" s="36" t="n">
        <f aca="false">IFERROR(INDEX('Season Counts'!$Y$2:$Y$740,$AF380)/INDEX('Season Counts'!$X$2:$X$740,$AF380),"")</f>
        <v>0.291389830508475</v>
      </c>
      <c r="Z380" s="37" t="n">
        <f aca="false">IFERROR(J380-Y380,"")</f>
        <v>-0.0349780658025922</v>
      </c>
      <c r="AA380" s="38" t="n">
        <f aca="false">IFERROR(INDEX('Season Counts'!$K$2:$K$740,$AF380)/INDEX('Season Counts'!$J$2:$J$740,$AF380),"")</f>
        <v>0.215827338129496</v>
      </c>
      <c r="AB380" s="41" t="n">
        <f aca="false">IFERROR(R380-AA380,"")</f>
        <v>0.0872029649008067</v>
      </c>
      <c r="AC380" s="39" t="n">
        <f aca="false">IFERROR(INDEX('Season Counts'!$AG$2:$AG$740,$AF380)/INDEX('Season Counts'!$AF$2:$AF$740,$AF380),"")</f>
        <v>73.9941176470588</v>
      </c>
      <c r="AD380" s="40" t="n">
        <f aca="false">IFERROR(V380-AC380,"")</f>
        <v>-1.2071611253197</v>
      </c>
      <c r="AE380" s="4" t="str">
        <f aca="false">IF(D380&lt;Guide!$C$21,"Low PA",IF(TRIM(IF(ISNUMBER(AD380),IF(N(AD380)&lt;=-Guide!$C$24,"▼ Bat Speed  ",IF(N(AD380)&gt;=Guide!$C$24,"▲ Bat Speed  ","")),"")&amp;IF(N(Z380)&gt;=Guide!$C$22,"▲ Contact  ","")&amp;IF(N(Z380)&lt;=-Guide!$C$22,"▼ Contact  ","")&amp;IF(N(AB380)&gt;=Guide!$C$23,"▲ Chase  ","")&amp;IF(N(AB380)&lt;=-Guide!$C$23,"▼ Chase  ",""))="","Stable",TRIM(IF(ISNUMBER(AD380),IF(N(AD380)&lt;=-Guide!$C$24,"▼ Bat Speed  ",IF(N(AD380)&gt;=Guide!$C$24,"▲ Bat Speed  ","")),"")&amp;IF(N(Z380)&gt;=Guide!$C$22,"▲ Contact  ","")&amp;IF(N(Z380)&lt;=-Guide!$C$22,"▼ Contact  ","")&amp;IF(N(AB380)&gt;=Guide!$C$23,"▲ Chase  ","")&amp;IF(N(AB380)&lt;=-Guide!$C$23,"▼ Chase  ",""))))</f>
        <v>Low PA</v>
      </c>
      <c r="AF380" s="35" t="n">
        <f aca="false">MATCH(Counts!A380,'Season Counts'!$A$2:$A$740,0)</f>
        <v>95</v>
      </c>
    </row>
    <row r="381" customFormat="false" ht="15" hidden="false" customHeight="false" outlineLevel="0" collapsed="false">
      <c r="A381" s="34" t="str">
        <f aca="false">Counts!B381</f>
        <v>BAL</v>
      </c>
      <c r="B381" s="5" t="str">
        <f aca="false">Counts!C381</f>
        <v>Weston Wilson</v>
      </c>
      <c r="C381" s="34" t="str">
        <f aca="false">Counts!F381</f>
        <v>Mar-Apr</v>
      </c>
      <c r="D381" s="35" t="n">
        <f aca="false">IFERROR(Counts!P381,"")</f>
        <v>17</v>
      </c>
      <c r="E381" s="36" t="n">
        <f aca="false">IFERROR(Counts!R381/Counts!Q381,"")</f>
        <v>0.307692307692308</v>
      </c>
      <c r="F381" s="36" t="n">
        <f aca="false">IFERROR((Counts!R381+Counts!V381+Counts!W381)/(Counts!Q381+Counts!V381+Counts!W381+Counts!X381),"")</f>
        <v>0.470588235294118</v>
      </c>
      <c r="G381" s="36" t="n">
        <f aca="false">IFERROR((Counts!R381+Counts!S381+2*Counts!T381+3*Counts!U381)/Counts!Q381,"")</f>
        <v>0.384615384615385</v>
      </c>
      <c r="H381" s="35" t="n">
        <f aca="false">IFERROR(Counts!U381,"")</f>
        <v>0</v>
      </c>
      <c r="I381" s="36" t="n">
        <f aca="false">IFERROR(Counts!Z381/Counts!AA381,"")</f>
        <v>0.397058823529412</v>
      </c>
      <c r="J381" s="36" t="n">
        <f aca="false">IFERROR(Counts!AB381/Counts!AA381,"")</f>
        <v>0.429941176470588</v>
      </c>
      <c r="K381" s="37" t="n">
        <f aca="false">IFERROR((Counts!AB381-Counts!Z381)/Counts!AA381,"")</f>
        <v>0.0328823529411765</v>
      </c>
      <c r="L381" s="38" t="n">
        <f aca="false">IFERROR(Counts!Y381/Counts!P381,"")</f>
        <v>0.294117647058824</v>
      </c>
      <c r="M381" s="38" t="n">
        <f aca="false">IFERROR(Counts!V381/Counts!P381,"")</f>
        <v>0.176470588235294</v>
      </c>
      <c r="N381" s="38" t="n">
        <f aca="false">IFERROR(Counts!AD381/Counts!AC381,"")</f>
        <v>0.125</v>
      </c>
      <c r="O381" s="38" t="n">
        <f aca="false">IFERROR(Counts!AE381/Counts!AC381,"")</f>
        <v>0.5</v>
      </c>
      <c r="P381" s="39" t="n">
        <f aca="false">IFERROR(Counts!AG381/Counts!AF381,"")</f>
        <v>93.625</v>
      </c>
      <c r="Q381" s="38" t="n">
        <f aca="false">IFERROR(Counts!AH381/Counts!AC381,"")</f>
        <v>0.5</v>
      </c>
      <c r="R381" s="38" t="n">
        <f aca="false">IFERROR(Counts!N381/Counts!M381,"")</f>
        <v>0.372093023255814</v>
      </c>
      <c r="S381" s="38" t="n">
        <f aca="false">IFERROR(Counts!K381/Counts!J381,"")</f>
        <v>0.605263157894737</v>
      </c>
      <c r="T381" s="38" t="n">
        <f aca="false">IFERROR(Counts!I381/Counts!H381,"")</f>
        <v>0.282051282051282</v>
      </c>
      <c r="U381" s="38" t="n">
        <f aca="false">IFERROR(1-Counts!L381/Counts!K381,"")</f>
        <v>0.91304347826087</v>
      </c>
      <c r="V381" s="39" t="n">
        <f aca="false">IFERROR(Counts!AJ381/Counts!AI381,"")</f>
        <v>71.8470588235294</v>
      </c>
      <c r="W381" s="38" t="n">
        <f aca="false">IFERROR(Counts!AK381/Counts!AI381,"")</f>
        <v>0.205882352941176</v>
      </c>
      <c r="X381" s="40" t="n">
        <f aca="false">IFERROR(Counts!O381,"")</f>
        <v>1.028</v>
      </c>
      <c r="Y381" s="36" t="n">
        <f aca="false">IFERROR(INDEX('Season Counts'!$Y$2:$Y$740,$AF381)/INDEX('Season Counts'!$X$2:$X$740,$AF381),"")</f>
        <v>0.2968</v>
      </c>
      <c r="Z381" s="37" t="n">
        <f aca="false">IFERROR(J381-Y381,"")</f>
        <v>0.133141176470588</v>
      </c>
      <c r="AA381" s="38" t="n">
        <f aca="false">IFERROR(INDEX('Season Counts'!$K$2:$K$740,$AF381)/INDEX('Season Counts'!$J$2:$J$740,$AF381),"")</f>
        <v>0.272727272727273</v>
      </c>
      <c r="AB381" s="41" t="n">
        <f aca="false">IFERROR(R381-AA381,"")</f>
        <v>0.0993657505285412</v>
      </c>
      <c r="AC381" s="39" t="n">
        <f aca="false">IFERROR(INDEX('Season Counts'!$AG$2:$AG$740,$AF381)/INDEX('Season Counts'!$AF$2:$AF$740,$AF381),"")</f>
        <v>72.3051948051948</v>
      </c>
      <c r="AD381" s="40" t="n">
        <f aca="false">IFERROR(V381-AC381,"")</f>
        <v>-0.458135981665379</v>
      </c>
      <c r="AE381" s="4" t="str">
        <f aca="false">IF(D381&lt;Guide!$C$21,"Low PA",IF(TRIM(IF(ISNUMBER(AD381),IF(N(AD381)&lt;=-Guide!$C$24,"▼ Bat Speed  ",IF(N(AD381)&gt;=Guide!$C$24,"▲ Bat Speed  ","")),"")&amp;IF(N(Z381)&gt;=Guide!$C$22,"▲ Contact  ","")&amp;IF(N(Z381)&lt;=-Guide!$C$22,"▼ Contact  ","")&amp;IF(N(AB381)&gt;=Guide!$C$23,"▲ Chase  ","")&amp;IF(N(AB381)&lt;=-Guide!$C$23,"▼ Chase  ",""))="","Stable",TRIM(IF(ISNUMBER(AD381),IF(N(AD381)&lt;=-Guide!$C$24,"▼ Bat Speed  ",IF(N(AD381)&gt;=Guide!$C$24,"▲ Bat Speed  ","")),"")&amp;IF(N(Z381)&gt;=Guide!$C$22,"▲ Contact  ","")&amp;IF(N(Z381)&lt;=-Guide!$C$22,"▼ Contact  ","")&amp;IF(N(AB381)&gt;=Guide!$C$23,"▲ Chase  ","")&amp;IF(N(AB381)&lt;=-Guide!$C$23,"▼ Chase  ",""))))</f>
        <v>Low PA</v>
      </c>
      <c r="AF381" s="35" t="n">
        <f aca="false">MATCH(Counts!A381,'Season Counts'!$A$2:$A$740,0)</f>
        <v>96</v>
      </c>
    </row>
    <row r="382" customFormat="false" ht="15" hidden="false" customHeight="false" outlineLevel="0" collapsed="false">
      <c r="A382" s="34" t="str">
        <f aca="false">Counts!B382</f>
        <v>BAL</v>
      </c>
      <c r="B382" s="5" t="str">
        <f aca="false">Counts!C382</f>
        <v>Weston Wilson</v>
      </c>
      <c r="C382" s="34" t="str">
        <f aca="false">Counts!F382</f>
        <v>May</v>
      </c>
      <c r="D382" s="35" t="n">
        <f aca="false">IFERROR(Counts!P382,"")</f>
        <v>29</v>
      </c>
      <c r="E382" s="36" t="n">
        <f aca="false">IFERROR(Counts!R382/Counts!Q382,"")</f>
        <v>0.192307692307692</v>
      </c>
      <c r="F382" s="36" t="n">
        <f aca="false">IFERROR((Counts!R382+Counts!V382+Counts!W382)/(Counts!Q382+Counts!V382+Counts!W382+Counts!X382),"")</f>
        <v>0.275862068965517</v>
      </c>
      <c r="G382" s="36" t="n">
        <f aca="false">IFERROR((Counts!R382+Counts!S382+2*Counts!T382+3*Counts!U382)/Counts!Q382,"")</f>
        <v>0.307692307692308</v>
      </c>
      <c r="H382" s="35" t="n">
        <f aca="false">IFERROR(Counts!U382,"")</f>
        <v>1</v>
      </c>
      <c r="I382" s="36" t="n">
        <f aca="false">IFERROR(Counts!Z382/Counts!AA382,"")</f>
        <v>0.275</v>
      </c>
      <c r="J382" s="36" t="n">
        <f aca="false">IFERROR(Counts!AB382/Counts!AA382,"")</f>
        <v>0.215964285714286</v>
      </c>
      <c r="K382" s="37" t="n">
        <f aca="false">IFERROR((Counts!AB382-Counts!Z382)/Counts!AA382,"")</f>
        <v>-0.0590357142857143</v>
      </c>
      <c r="L382" s="38" t="n">
        <f aca="false">IFERROR(Counts!Y382/Counts!P382,"")</f>
        <v>0.206896551724138</v>
      </c>
      <c r="M382" s="38" t="n">
        <f aca="false">IFERROR(Counts!V382/Counts!P382,"")</f>
        <v>0.103448275862069</v>
      </c>
      <c r="N382" s="38" t="n">
        <f aca="false">IFERROR(Counts!AD382/Counts!AC382,"")</f>
        <v>0</v>
      </c>
      <c r="O382" s="38" t="n">
        <f aca="false">IFERROR(Counts!AE382/Counts!AC382,"")</f>
        <v>0.3</v>
      </c>
      <c r="P382" s="39" t="n">
        <f aca="false">IFERROR(Counts!AG382/Counts!AF382,"")</f>
        <v>83.7947368421053</v>
      </c>
      <c r="Q382" s="38" t="n">
        <f aca="false">IFERROR(Counts!AH382/Counts!AC382,"")</f>
        <v>0.3</v>
      </c>
      <c r="R382" s="38" t="n">
        <f aca="false">IFERROR(Counts!N382/Counts!M382,"")</f>
        <v>0.196428571428571</v>
      </c>
      <c r="S382" s="38" t="n">
        <f aca="false">IFERROR(Counts!K382/Counts!J382,"")</f>
        <v>0.644067796610169</v>
      </c>
      <c r="T382" s="38" t="n">
        <f aca="false">IFERROR(Counts!I382/Counts!H382,"")</f>
        <v>0.285714285714286</v>
      </c>
      <c r="U382" s="38" t="n">
        <f aca="false">IFERROR(1-Counts!L382/Counts!K382,"")</f>
        <v>0.842105263157895</v>
      </c>
      <c r="V382" s="39" t="n">
        <f aca="false">IFERROR(Counts!AJ382/Counts!AI382,"")</f>
        <v>72.6674418604651</v>
      </c>
      <c r="W382" s="38" t="n">
        <f aca="false">IFERROR(Counts!AK382/Counts!AI382,"")</f>
        <v>0.255813953488372</v>
      </c>
      <c r="X382" s="40" t="n">
        <f aca="false">IFERROR(Counts!O382,"")</f>
        <v>-2.254</v>
      </c>
      <c r="Y382" s="36" t="n">
        <f aca="false">IFERROR(INDEX('Season Counts'!$Y$2:$Y$740,$AF382)/INDEX('Season Counts'!$X$2:$X$740,$AF382),"")</f>
        <v>0.2968</v>
      </c>
      <c r="Z382" s="37" t="n">
        <f aca="false">IFERROR(J382-Y382,"")</f>
        <v>-0.0808357142857143</v>
      </c>
      <c r="AA382" s="38" t="n">
        <f aca="false">IFERROR(INDEX('Season Counts'!$K$2:$K$740,$AF382)/INDEX('Season Counts'!$J$2:$J$740,$AF382),"")</f>
        <v>0.272727272727273</v>
      </c>
      <c r="AB382" s="41" t="n">
        <f aca="false">IFERROR(R382-AA382,"")</f>
        <v>-0.0762987012987013</v>
      </c>
      <c r="AC382" s="39" t="n">
        <f aca="false">IFERROR(INDEX('Season Counts'!$AG$2:$AG$740,$AF382)/INDEX('Season Counts'!$AF$2:$AF$740,$AF382),"")</f>
        <v>72.3051948051948</v>
      </c>
      <c r="AD382" s="40" t="n">
        <f aca="false">IFERROR(V382-AC382,"")</f>
        <v>0.362247055270316</v>
      </c>
      <c r="AE382" s="4" t="str">
        <f aca="false">IF(D382&lt;Guide!$C$21,"Low PA",IF(TRIM(IF(ISNUMBER(AD382),IF(N(AD382)&lt;=-Guide!$C$24,"▼ Bat Speed  ",IF(N(AD382)&gt;=Guide!$C$24,"▲ Bat Speed  ","")),"")&amp;IF(N(Z382)&gt;=Guide!$C$22,"▲ Contact  ","")&amp;IF(N(Z382)&lt;=-Guide!$C$22,"▼ Contact  ","")&amp;IF(N(AB382)&gt;=Guide!$C$23,"▲ Chase  ","")&amp;IF(N(AB382)&lt;=-Guide!$C$23,"▼ Chase  ",""))="","Stable",TRIM(IF(ISNUMBER(AD382),IF(N(AD382)&lt;=-Guide!$C$24,"▼ Bat Speed  ",IF(N(AD382)&gt;=Guide!$C$24,"▲ Bat Speed  ","")),"")&amp;IF(N(Z382)&gt;=Guide!$C$22,"▲ Contact  ","")&amp;IF(N(Z382)&lt;=-Guide!$C$22,"▼ Contact  ","")&amp;IF(N(AB382)&gt;=Guide!$C$23,"▲ Chase  ","")&amp;IF(N(AB382)&lt;=-Guide!$C$23,"▼ Chase  ",""))))</f>
        <v>Low PA</v>
      </c>
      <c r="AF382" s="35" t="n">
        <f aca="false">MATCH(Counts!A382,'Season Counts'!$A$2:$A$740,0)</f>
        <v>96</v>
      </c>
    </row>
    <row r="383" customFormat="false" ht="15" hidden="false" customHeight="false" outlineLevel="0" collapsed="false">
      <c r="A383" s="34" t="str">
        <f aca="false">Counts!B383</f>
        <v>BAL</v>
      </c>
      <c r="B383" s="5" t="str">
        <f aca="false">Counts!C383</f>
        <v>Sam Huff</v>
      </c>
      <c r="C383" s="34" t="str">
        <f aca="false">Counts!F383</f>
        <v>Mar-Apr</v>
      </c>
      <c r="D383" s="35" t="n">
        <f aca="false">IFERROR(Counts!P383,"")</f>
        <v>9</v>
      </c>
      <c r="E383" s="36" t="n">
        <f aca="false">IFERROR(Counts!R383/Counts!Q383,"")</f>
        <v>0.222222222222222</v>
      </c>
      <c r="F383" s="36" t="n">
        <f aca="false">IFERROR((Counts!R383+Counts!V383+Counts!W383)/(Counts!Q383+Counts!V383+Counts!W383+Counts!X383),"")</f>
        <v>0.222222222222222</v>
      </c>
      <c r="G383" s="36" t="n">
        <f aca="false">IFERROR((Counts!R383+Counts!S383+2*Counts!T383+3*Counts!U383)/Counts!Q383,"")</f>
        <v>0.333333333333333</v>
      </c>
      <c r="H383" s="35" t="n">
        <f aca="false">IFERROR(Counts!U383,"")</f>
        <v>0</v>
      </c>
      <c r="I383" s="36" t="n">
        <f aca="false">IFERROR(Counts!Z383/Counts!AA383,"")</f>
        <v>0.238888888888889</v>
      </c>
      <c r="J383" s="36" t="n">
        <f aca="false">IFERROR(Counts!AB383/Counts!AA383,"")</f>
        <v>0.132</v>
      </c>
      <c r="K383" s="37" t="n">
        <f aca="false">IFERROR((Counts!AB383-Counts!Z383)/Counts!AA383,"")</f>
        <v>-0.106888888888889</v>
      </c>
      <c r="L383" s="38" t="n">
        <f aca="false">IFERROR(Counts!Y383/Counts!P383,"")</f>
        <v>0.555555555555556</v>
      </c>
      <c r="M383" s="38" t="n">
        <f aca="false">IFERROR(Counts!V383/Counts!P383,"")</f>
        <v>0</v>
      </c>
      <c r="N383" s="38" t="n">
        <f aca="false">IFERROR(Counts!AD383/Counts!AC383,"")</f>
        <v>0.25</v>
      </c>
      <c r="O383" s="38" t="n">
        <f aca="false">IFERROR(Counts!AE383/Counts!AC383,"")</f>
        <v>0.75</v>
      </c>
      <c r="P383" s="39" t="n">
        <f aca="false">IFERROR(Counts!AG383/Counts!AF383,"")</f>
        <v>100.2</v>
      </c>
      <c r="Q383" s="38" t="n">
        <f aca="false">IFERROR(Counts!AH383/Counts!AC383,"")</f>
        <v>0.25</v>
      </c>
      <c r="R383" s="38" t="n">
        <f aca="false">IFERROR(Counts!N383/Counts!M383,"")</f>
        <v>0.315789473684211</v>
      </c>
      <c r="S383" s="38" t="n">
        <f aca="false">IFERROR(Counts!K383/Counts!J383,"")</f>
        <v>0.842105263157895</v>
      </c>
      <c r="T383" s="38" t="n">
        <f aca="false">IFERROR(Counts!I383/Counts!H383,"")</f>
        <v>0.409090909090909</v>
      </c>
      <c r="U383" s="38" t="n">
        <f aca="false">IFERROR(1-Counts!L383/Counts!K383,"")</f>
        <v>0.6875</v>
      </c>
      <c r="V383" s="39" t="n">
        <f aca="false">IFERROR(Counts!AJ383/Counts!AI383,"")</f>
        <v>73.9764705882353</v>
      </c>
      <c r="W383" s="38" t="n">
        <f aca="false">IFERROR(Counts!AK383/Counts!AI383,"")</f>
        <v>0.411764705882353</v>
      </c>
      <c r="X383" s="40" t="n">
        <f aca="false">IFERROR(Counts!O383,"")</f>
        <v>-0.499</v>
      </c>
      <c r="Y383" s="36" t="n">
        <f aca="false">IFERROR(INDEX('Season Counts'!$Y$2:$Y$740,$AF383)/INDEX('Season Counts'!$X$2:$X$740,$AF383),"")</f>
        <v>0.137147058823529</v>
      </c>
      <c r="Z383" s="37" t="n">
        <f aca="false">IFERROR(J383-Y383,"")</f>
        <v>-0.00514705882352942</v>
      </c>
      <c r="AA383" s="38" t="n">
        <f aca="false">IFERROR(INDEX('Season Counts'!$K$2:$K$740,$AF383)/INDEX('Season Counts'!$J$2:$J$740,$AF383),"")</f>
        <v>0.448275862068966</v>
      </c>
      <c r="AB383" s="41" t="n">
        <f aca="false">IFERROR(R383-AA383,"")</f>
        <v>-0.132486388384755</v>
      </c>
      <c r="AC383" s="39" t="n">
        <f aca="false">IFERROR(INDEX('Season Counts'!$AG$2:$AG$740,$AF383)/INDEX('Season Counts'!$AF$2:$AF$740,$AF383),"")</f>
        <v>73.68</v>
      </c>
      <c r="AD383" s="40" t="n">
        <f aca="false">IFERROR(V383-AC383,"")</f>
        <v>0.296470588235295</v>
      </c>
      <c r="AE383" s="4" t="str">
        <f aca="false">IF(D383&lt;Guide!$C$21,"Low PA",IF(TRIM(IF(ISNUMBER(AD383),IF(N(AD383)&lt;=-Guide!$C$24,"▼ Bat Speed  ",IF(N(AD383)&gt;=Guide!$C$24,"▲ Bat Speed  ","")),"")&amp;IF(N(Z383)&gt;=Guide!$C$22,"▲ Contact  ","")&amp;IF(N(Z383)&lt;=-Guide!$C$22,"▼ Contact  ","")&amp;IF(N(AB383)&gt;=Guide!$C$23,"▲ Chase  ","")&amp;IF(N(AB383)&lt;=-Guide!$C$23,"▼ Chase  ",""))="","Stable",TRIM(IF(ISNUMBER(AD383),IF(N(AD383)&lt;=-Guide!$C$24,"▼ Bat Speed  ",IF(N(AD383)&gt;=Guide!$C$24,"▲ Bat Speed  ","")),"")&amp;IF(N(Z383)&gt;=Guide!$C$22,"▲ Contact  ","")&amp;IF(N(Z383)&lt;=-Guide!$C$22,"▼ Contact  ","")&amp;IF(N(AB383)&gt;=Guide!$C$23,"▲ Chase  ","")&amp;IF(N(AB383)&lt;=-Guide!$C$23,"▼ Chase  ",""))))</f>
        <v>Low PA</v>
      </c>
      <c r="AF383" s="35" t="n">
        <f aca="false">MATCH(Counts!A383,'Season Counts'!$A$2:$A$740,0)</f>
        <v>97</v>
      </c>
    </row>
    <row r="384" customFormat="false" ht="15" hidden="false" customHeight="false" outlineLevel="0" collapsed="false">
      <c r="A384" s="34" t="str">
        <f aca="false">Counts!B384</f>
        <v>BAL</v>
      </c>
      <c r="B384" s="5" t="str">
        <f aca="false">Counts!C384</f>
        <v>Sam Huff</v>
      </c>
      <c r="C384" s="34" t="str">
        <f aca="false">Counts!F384</f>
        <v>Jun</v>
      </c>
      <c r="D384" s="35" t="n">
        <f aca="false">IFERROR(Counts!P384,"")</f>
        <v>14</v>
      </c>
      <c r="E384" s="36" t="n">
        <f aca="false">IFERROR(Counts!R384/Counts!Q384,"")</f>
        <v>0.142857142857143</v>
      </c>
      <c r="F384" s="36" t="n">
        <f aca="false">IFERROR((Counts!R384+Counts!V384+Counts!W384)/(Counts!Q384+Counts!V384+Counts!W384+Counts!X384),"")</f>
        <v>0.142857142857143</v>
      </c>
      <c r="G384" s="36" t="n">
        <f aca="false">IFERROR((Counts!R384+Counts!S384+2*Counts!T384+3*Counts!U384)/Counts!Q384,"")</f>
        <v>0.214285714285714</v>
      </c>
      <c r="H384" s="35" t="n">
        <f aca="false">IFERROR(Counts!U384,"")</f>
        <v>0</v>
      </c>
      <c r="I384" s="36" t="n">
        <f aca="false">IFERROR(Counts!Z384/Counts!AA384,"")</f>
        <v>0.153571428571429</v>
      </c>
      <c r="J384" s="36" t="n">
        <f aca="false">IFERROR(Counts!AB384/Counts!AA384,"")</f>
        <v>0.163071428571429</v>
      </c>
      <c r="K384" s="37" t="n">
        <f aca="false">IFERROR((Counts!AB384-Counts!Z384)/Counts!AA384,"")</f>
        <v>0.0095</v>
      </c>
      <c r="L384" s="38" t="n">
        <f aca="false">IFERROR(Counts!Y384/Counts!P384,"")</f>
        <v>0.428571428571429</v>
      </c>
      <c r="M384" s="38" t="n">
        <f aca="false">IFERROR(Counts!V384/Counts!P384,"")</f>
        <v>0</v>
      </c>
      <c r="N384" s="38" t="n">
        <f aca="false">IFERROR(Counts!AD384/Counts!AC384,"")</f>
        <v>0.125</v>
      </c>
      <c r="O384" s="38" t="n">
        <f aca="false">IFERROR(Counts!AE384/Counts!AC384,"")</f>
        <v>0.5</v>
      </c>
      <c r="P384" s="39" t="n">
        <f aca="false">IFERROR(Counts!AG384/Counts!AF384,"")</f>
        <v>85.6</v>
      </c>
      <c r="Q384" s="38" t="n">
        <f aca="false">IFERROR(Counts!AH384/Counts!AC384,"")</f>
        <v>0.375</v>
      </c>
      <c r="R384" s="38" t="n">
        <f aca="false">IFERROR(Counts!N384/Counts!M384,"")</f>
        <v>0.521739130434783</v>
      </c>
      <c r="S384" s="38" t="n">
        <f aca="false">IFERROR(Counts!K384/Counts!J384,"")</f>
        <v>0.72</v>
      </c>
      <c r="T384" s="38" t="n">
        <f aca="false">IFERROR(Counts!I384/Counts!H384,"")</f>
        <v>0.366666666666667</v>
      </c>
      <c r="U384" s="38" t="n">
        <f aca="false">IFERROR(1-Counts!L384/Counts!K384,"")</f>
        <v>0.722222222222222</v>
      </c>
      <c r="V384" s="39" t="n">
        <f aca="false">IFERROR(Counts!AJ384/Counts!AI384,"")</f>
        <v>73.4071428571429</v>
      </c>
      <c r="W384" s="38" t="n">
        <f aca="false">IFERROR(Counts!AK384/Counts!AI384,"")</f>
        <v>0.392857142857143</v>
      </c>
      <c r="X384" s="40" t="n">
        <f aca="false">IFERROR(Counts!O384,"")</f>
        <v>-1.23</v>
      </c>
      <c r="Y384" s="36" t="n">
        <f aca="false">IFERROR(INDEX('Season Counts'!$Y$2:$Y$740,$AF384)/INDEX('Season Counts'!$X$2:$X$740,$AF384),"")</f>
        <v>0.137147058823529</v>
      </c>
      <c r="Z384" s="37" t="n">
        <f aca="false">IFERROR(J384-Y384,"")</f>
        <v>0.0259243697478991</v>
      </c>
      <c r="AA384" s="38" t="n">
        <f aca="false">IFERROR(INDEX('Season Counts'!$K$2:$K$740,$AF384)/INDEX('Season Counts'!$J$2:$J$740,$AF384),"")</f>
        <v>0.448275862068966</v>
      </c>
      <c r="AB384" s="41" t="n">
        <f aca="false">IFERROR(R384-AA384,"")</f>
        <v>0.0734632683658171</v>
      </c>
      <c r="AC384" s="39" t="n">
        <f aca="false">IFERROR(INDEX('Season Counts'!$AG$2:$AG$740,$AF384)/INDEX('Season Counts'!$AF$2:$AF$740,$AF384),"")</f>
        <v>73.68</v>
      </c>
      <c r="AD384" s="40" t="n">
        <f aca="false">IFERROR(V384-AC384,"")</f>
        <v>-0.272857142857134</v>
      </c>
      <c r="AE384" s="4" t="str">
        <f aca="false">IF(D384&lt;Guide!$C$21,"Low PA",IF(TRIM(IF(ISNUMBER(AD384),IF(N(AD384)&lt;=-Guide!$C$24,"▼ Bat Speed  ",IF(N(AD384)&gt;=Guide!$C$24,"▲ Bat Speed  ","")),"")&amp;IF(N(Z384)&gt;=Guide!$C$22,"▲ Contact  ","")&amp;IF(N(Z384)&lt;=-Guide!$C$22,"▼ Contact  ","")&amp;IF(N(AB384)&gt;=Guide!$C$23,"▲ Chase  ","")&amp;IF(N(AB384)&lt;=-Guide!$C$23,"▼ Chase  ",""))="","Stable",TRIM(IF(ISNUMBER(AD384),IF(N(AD384)&lt;=-Guide!$C$24,"▼ Bat Speed  ",IF(N(AD384)&gt;=Guide!$C$24,"▲ Bat Speed  ","")),"")&amp;IF(N(Z384)&gt;=Guide!$C$22,"▲ Contact  ","")&amp;IF(N(Z384)&lt;=-Guide!$C$22,"▼ Contact  ","")&amp;IF(N(AB384)&gt;=Guide!$C$23,"▲ Chase  ","")&amp;IF(N(AB384)&lt;=-Guide!$C$23,"▼ Chase  ",""))))</f>
        <v>Low PA</v>
      </c>
      <c r="AF384" s="35" t="n">
        <f aca="false">MATCH(Counts!A384,'Season Counts'!$A$2:$A$740,0)</f>
        <v>97</v>
      </c>
    </row>
    <row r="385" customFormat="false" ht="15" hidden="false" customHeight="false" outlineLevel="0" collapsed="false">
      <c r="A385" s="34" t="str">
        <f aca="false">Counts!B385</f>
        <v>BAL</v>
      </c>
      <c r="B385" s="5" t="str">
        <f aca="false">Counts!C385</f>
        <v>Sam Huff</v>
      </c>
      <c r="C385" s="34" t="str">
        <f aca="false">Counts!F385</f>
        <v>Jul</v>
      </c>
      <c r="D385" s="35" t="n">
        <f aca="false">IFERROR(Counts!P385,"")</f>
        <v>11</v>
      </c>
      <c r="E385" s="36" t="n">
        <f aca="false">IFERROR(Counts!R385/Counts!Q385,"")</f>
        <v>0</v>
      </c>
      <c r="F385" s="36" t="n">
        <f aca="false">IFERROR((Counts!R385+Counts!V385+Counts!W385)/(Counts!Q385+Counts!V385+Counts!W385+Counts!X385),"")</f>
        <v>0.0909090909090909</v>
      </c>
      <c r="G385" s="36" t="n">
        <f aca="false">IFERROR((Counts!R385+Counts!S385+2*Counts!T385+3*Counts!U385)/Counts!Q385,"")</f>
        <v>0</v>
      </c>
      <c r="H385" s="35" t="n">
        <f aca="false">IFERROR(Counts!U385,"")</f>
        <v>0</v>
      </c>
      <c r="I385" s="36" t="n">
        <f aca="false">IFERROR(Counts!Z385/Counts!AA385,"")</f>
        <v>0.0636363636363636</v>
      </c>
      <c r="J385" s="36" t="n">
        <f aca="false">IFERROR(Counts!AB385/Counts!AA385,"")</f>
        <v>0.108363636363636</v>
      </c>
      <c r="K385" s="37" t="n">
        <f aca="false">IFERROR((Counts!AB385-Counts!Z385)/Counts!AA385,"")</f>
        <v>0.0447272727272727</v>
      </c>
      <c r="L385" s="38" t="n">
        <f aca="false">IFERROR(Counts!Y385/Counts!P385,"")</f>
        <v>0.727272727272727</v>
      </c>
      <c r="M385" s="38" t="n">
        <f aca="false">IFERROR(Counts!V385/Counts!P385,"")</f>
        <v>0.0909090909090909</v>
      </c>
      <c r="N385" s="38" t="n">
        <f aca="false">IFERROR(Counts!AD385/Counts!AC385,"")</f>
        <v>0</v>
      </c>
      <c r="O385" s="38" t="n">
        <f aca="false">IFERROR(Counts!AE385/Counts!AC385,"")</f>
        <v>0.5</v>
      </c>
      <c r="P385" s="39" t="n">
        <f aca="false">IFERROR(Counts!AG385/Counts!AF385,"")</f>
        <v>95.3</v>
      </c>
      <c r="Q385" s="38" t="n">
        <f aca="false">IFERROR(Counts!AH385/Counts!AC385,"")</f>
        <v>0</v>
      </c>
      <c r="R385" s="38" t="n">
        <f aca="false">IFERROR(Counts!N385/Counts!M385,"")</f>
        <v>0.5</v>
      </c>
      <c r="S385" s="38" t="n">
        <f aca="false">IFERROR(Counts!K385/Counts!J385,"")</f>
        <v>0.681818181818182</v>
      </c>
      <c r="T385" s="38" t="n">
        <f aca="false">IFERROR(Counts!I385/Counts!H385,"")</f>
        <v>0.521739130434783</v>
      </c>
      <c r="U385" s="38" t="n">
        <f aca="false">IFERROR(1-Counts!L385/Counts!K385,"")</f>
        <v>0.666666666666667</v>
      </c>
      <c r="V385" s="39" t="n">
        <f aca="false">IFERROR(Counts!AJ385/Counts!AI385,"")</f>
        <v>73.81</v>
      </c>
      <c r="W385" s="38" t="n">
        <f aca="false">IFERROR(Counts!AK385/Counts!AI385,"")</f>
        <v>0.25</v>
      </c>
      <c r="X385" s="40" t="n">
        <f aca="false">IFERROR(Counts!O385,"")</f>
        <v>-2.657</v>
      </c>
      <c r="Y385" s="36" t="n">
        <f aca="false">IFERROR(INDEX('Season Counts'!$Y$2:$Y$740,$AF385)/INDEX('Season Counts'!$X$2:$X$740,$AF385),"")</f>
        <v>0.137147058823529</v>
      </c>
      <c r="Z385" s="37" t="n">
        <f aca="false">IFERROR(J385-Y385,"")</f>
        <v>-0.0287834224598931</v>
      </c>
      <c r="AA385" s="38" t="n">
        <f aca="false">IFERROR(INDEX('Season Counts'!$K$2:$K$740,$AF385)/INDEX('Season Counts'!$J$2:$J$740,$AF385),"")</f>
        <v>0.448275862068966</v>
      </c>
      <c r="AB385" s="41" t="n">
        <f aca="false">IFERROR(R385-AA385,"")</f>
        <v>0.0517241379310345</v>
      </c>
      <c r="AC385" s="39" t="n">
        <f aca="false">IFERROR(INDEX('Season Counts'!$AG$2:$AG$740,$AF385)/INDEX('Season Counts'!$AF$2:$AF$740,$AF385),"")</f>
        <v>73.68</v>
      </c>
      <c r="AD385" s="40" t="n">
        <f aca="false">IFERROR(V385-AC385,"")</f>
        <v>0.13000000000001</v>
      </c>
      <c r="AE385" s="4" t="str">
        <f aca="false">IF(D385&lt;Guide!$C$21,"Low PA",IF(TRIM(IF(ISNUMBER(AD385),IF(N(AD385)&lt;=-Guide!$C$24,"▼ Bat Speed  ",IF(N(AD385)&gt;=Guide!$C$24,"▲ Bat Speed  ","")),"")&amp;IF(N(Z385)&gt;=Guide!$C$22,"▲ Contact  ","")&amp;IF(N(Z385)&lt;=-Guide!$C$22,"▼ Contact  ","")&amp;IF(N(AB385)&gt;=Guide!$C$23,"▲ Chase  ","")&amp;IF(N(AB385)&lt;=-Guide!$C$23,"▼ Chase  ",""))="","Stable",TRIM(IF(ISNUMBER(AD385),IF(N(AD385)&lt;=-Guide!$C$24,"▼ Bat Speed  ",IF(N(AD385)&gt;=Guide!$C$24,"▲ Bat Speed  ","")),"")&amp;IF(N(Z385)&gt;=Guide!$C$22,"▲ Contact  ","")&amp;IF(N(Z385)&lt;=-Guide!$C$22,"▼ Contact  ","")&amp;IF(N(AB385)&gt;=Guide!$C$23,"▲ Chase  ","")&amp;IF(N(AB385)&lt;=-Guide!$C$23,"▼ Chase  ",""))))</f>
        <v>Low PA</v>
      </c>
      <c r="AF385" s="35" t="n">
        <f aca="false">MATCH(Counts!A385,'Season Counts'!$A$2:$A$740,0)</f>
        <v>97</v>
      </c>
    </row>
    <row r="386" customFormat="false" ht="15" hidden="false" customHeight="false" outlineLevel="0" collapsed="false">
      <c r="A386" s="34" t="str">
        <f aca="false">Counts!B386</f>
        <v>BAL</v>
      </c>
      <c r="B386" s="5" t="str">
        <f aca="false">Counts!C386</f>
        <v>Rece Hinds</v>
      </c>
      <c r="C386" s="34" t="str">
        <f aca="false">Counts!F386</f>
        <v>Sep</v>
      </c>
      <c r="D386" s="35" t="n">
        <f aca="false">IFERROR(Counts!P386,"")</f>
        <v>33</v>
      </c>
      <c r="E386" s="36" t="n">
        <f aca="false">IFERROR(Counts!R386/Counts!Q386,"")</f>
        <v>0.178571428571429</v>
      </c>
      <c r="F386" s="36" t="n">
        <f aca="false">IFERROR((Counts!R386+Counts!V386+Counts!W386)/(Counts!Q386+Counts!V386+Counts!W386+Counts!X386),"")</f>
        <v>0.272727272727273</v>
      </c>
      <c r="G386" s="36" t="n">
        <f aca="false">IFERROR((Counts!R386+Counts!S386+2*Counts!T386+3*Counts!U386)/Counts!Q386,"")</f>
        <v>0.25</v>
      </c>
      <c r="H386" s="35" t="n">
        <f aca="false">IFERROR(Counts!U386,"")</f>
        <v>0</v>
      </c>
      <c r="I386" s="36" t="n">
        <f aca="false">IFERROR(Counts!Z386/Counts!AA386,"")</f>
        <v>0.242424242424242</v>
      </c>
      <c r="J386" s="36" t="n">
        <f aca="false">IFERROR(Counts!AB386/Counts!AA386,"")</f>
        <v>0.21569696969697</v>
      </c>
      <c r="K386" s="37" t="n">
        <f aca="false">IFERROR((Counts!AB386-Counts!Z386)/Counts!AA386,"")</f>
        <v>-0.0267272727272727</v>
      </c>
      <c r="L386" s="38" t="n">
        <f aca="false">IFERROR(Counts!Y386/Counts!P386,"")</f>
        <v>0.393939393939394</v>
      </c>
      <c r="M386" s="38" t="n">
        <f aca="false">IFERROR(Counts!V386/Counts!P386,"")</f>
        <v>0.121212121212121</v>
      </c>
      <c r="N386" s="38" t="n">
        <f aca="false">IFERROR(Counts!AD386/Counts!AC386,"")</f>
        <v>0</v>
      </c>
      <c r="O386" s="38" t="n">
        <f aca="false">IFERROR(Counts!AE386/Counts!AC386,"")</f>
        <v>0.5</v>
      </c>
      <c r="P386" s="39" t="n">
        <f aca="false">IFERROR(Counts!AG386/Counts!AF386,"")</f>
        <v>91.05</v>
      </c>
      <c r="Q386" s="38" t="n">
        <f aca="false">IFERROR(Counts!AH386/Counts!AC386,"")</f>
        <v>0.3125</v>
      </c>
      <c r="R386" s="38" t="n">
        <f aca="false">IFERROR(Counts!N386/Counts!M386,"")</f>
        <v>0.347222222222222</v>
      </c>
      <c r="S386" s="38" t="n">
        <f aca="false">IFERROR(Counts!K386/Counts!J386,"")</f>
        <v>0.716666666666667</v>
      </c>
      <c r="T386" s="38" t="n">
        <f aca="false">IFERROR(Counts!I386/Counts!H386,"")</f>
        <v>0.426470588235294</v>
      </c>
      <c r="U386" s="38" t="n">
        <f aca="false">IFERROR(1-Counts!L386/Counts!K386,"")</f>
        <v>0.627906976744186</v>
      </c>
      <c r="V386" s="39" t="n">
        <f aca="false">IFERROR(Counts!AJ386/Counts!AI386,"")</f>
        <v>73.1688524590164</v>
      </c>
      <c r="W386" s="38" t="n">
        <f aca="false">IFERROR(Counts!AK386/Counts!AI386,"")</f>
        <v>0.295081967213115</v>
      </c>
      <c r="X386" s="40" t="n">
        <f aca="false">IFERROR(Counts!O386,"")</f>
        <v>-2.56</v>
      </c>
      <c r="Y386" s="36" t="n">
        <f aca="false">IFERROR(INDEX('Season Counts'!$Y$2:$Y$740,$AF386)/INDEX('Season Counts'!$X$2:$X$740,$AF386),"")</f>
        <v>0.21569696969697</v>
      </c>
      <c r="Z386" s="37" t="n">
        <f aca="false">IFERROR(J386-Y386,"")</f>
        <v>0</v>
      </c>
      <c r="AA386" s="38" t="n">
        <f aca="false">IFERROR(INDEX('Season Counts'!$K$2:$K$740,$AF386)/INDEX('Season Counts'!$J$2:$J$740,$AF386),"")</f>
        <v>0.347222222222222</v>
      </c>
      <c r="AB386" s="41" t="n">
        <f aca="false">IFERROR(R386-AA386,"")</f>
        <v>0</v>
      </c>
      <c r="AC386" s="39" t="n">
        <f aca="false">IFERROR(INDEX('Season Counts'!$AG$2:$AG$740,$AF386)/INDEX('Season Counts'!$AF$2:$AF$740,$AF386),"")</f>
        <v>73.1688524590164</v>
      </c>
      <c r="AD386" s="40" t="n">
        <f aca="false">IFERROR(V386-AC386,"")</f>
        <v>0</v>
      </c>
      <c r="AE386" s="4" t="str">
        <f aca="false">IF(D386&lt;Guide!$C$21,"Low PA",IF(TRIM(IF(ISNUMBER(AD386),IF(N(AD386)&lt;=-Guide!$C$24,"▼ Bat Speed  ",IF(N(AD386)&gt;=Guide!$C$24,"▲ Bat Speed  ","")),"")&amp;IF(N(Z386)&gt;=Guide!$C$22,"▲ Contact  ","")&amp;IF(N(Z386)&lt;=-Guide!$C$22,"▼ Contact  ","")&amp;IF(N(AB386)&gt;=Guide!$C$23,"▲ Chase  ","")&amp;IF(N(AB386)&lt;=-Guide!$C$23,"▼ Chase  ",""))="","Stable",TRIM(IF(ISNUMBER(AD386),IF(N(AD386)&lt;=-Guide!$C$24,"▼ Bat Speed  ",IF(N(AD386)&gt;=Guide!$C$24,"▲ Bat Speed  ","")),"")&amp;IF(N(Z386)&gt;=Guide!$C$22,"▲ Contact  ","")&amp;IF(N(Z386)&lt;=-Guide!$C$22,"▼ Contact  ","")&amp;IF(N(AB386)&gt;=Guide!$C$23,"▲ Chase  ","")&amp;IF(N(AB386)&lt;=-Guide!$C$23,"▼ Chase  ",""))))</f>
        <v>Low PA</v>
      </c>
      <c r="AF386" s="35" t="n">
        <f aca="false">MATCH(Counts!A386,'Season Counts'!$A$2:$A$740,0)</f>
        <v>98</v>
      </c>
    </row>
    <row r="387" customFormat="false" ht="15" hidden="false" customHeight="false" outlineLevel="0" collapsed="false">
      <c r="A387" s="34" t="str">
        <f aca="false">Counts!B387</f>
        <v>BAL</v>
      </c>
      <c r="B387" s="5" t="str">
        <f aca="false">Counts!C387</f>
        <v>Yohel Pozo</v>
      </c>
      <c r="C387" s="34" t="str">
        <f aca="false">Counts!F387</f>
        <v>Jul</v>
      </c>
      <c r="D387" s="35" t="n">
        <f aca="false">IFERROR(Counts!P387,"")</f>
        <v>7</v>
      </c>
      <c r="E387" s="36" t="n">
        <f aca="false">IFERROR(Counts!R387/Counts!Q387,"")</f>
        <v>0.166666666666667</v>
      </c>
      <c r="F387" s="36" t="n">
        <f aca="false">IFERROR((Counts!R387+Counts!V387+Counts!W387)/(Counts!Q387+Counts!V387+Counts!W387+Counts!X387),"")</f>
        <v>0.142857142857143</v>
      </c>
      <c r="G387" s="36" t="n">
        <f aca="false">IFERROR((Counts!R387+Counts!S387+2*Counts!T387+3*Counts!U387)/Counts!Q387,"")</f>
        <v>0.166666666666667</v>
      </c>
      <c r="H387" s="35" t="n">
        <f aca="false">IFERROR(Counts!U387,"")</f>
        <v>0</v>
      </c>
      <c r="I387" s="36" t="n">
        <f aca="false">IFERROR(Counts!Z387/Counts!AA387,"")</f>
        <v>0.128571428571429</v>
      </c>
      <c r="J387" s="36" t="n">
        <f aca="false">IFERROR(Counts!AB387/Counts!AA387,"")</f>
        <v>0.154285714285714</v>
      </c>
      <c r="K387" s="37" t="n">
        <f aca="false">IFERROR((Counts!AB387-Counts!Z387)/Counts!AA387,"")</f>
        <v>0.0257142857142857</v>
      </c>
      <c r="L387" s="38" t="n">
        <f aca="false">IFERROR(Counts!Y387/Counts!P387,"")</f>
        <v>0.428571428571429</v>
      </c>
      <c r="M387" s="38" t="n">
        <f aca="false">IFERROR(Counts!V387/Counts!P387,"")</f>
        <v>0</v>
      </c>
      <c r="N387" s="38" t="n">
        <f aca="false">IFERROR(Counts!AD387/Counts!AC387,"")</f>
        <v>0</v>
      </c>
      <c r="O387" s="38" t="n">
        <f aca="false">IFERROR(Counts!AE387/Counts!AC387,"")</f>
        <v>0</v>
      </c>
      <c r="P387" s="39" t="n">
        <f aca="false">IFERROR(Counts!AG387/Counts!AF387,"")</f>
        <v>84.6</v>
      </c>
      <c r="Q387" s="38" t="n">
        <f aca="false">IFERROR(Counts!AH387/Counts!AC387,"")</f>
        <v>0.5</v>
      </c>
      <c r="R387" s="38" t="n">
        <f aca="false">IFERROR(Counts!N387/Counts!M387,"")</f>
        <v>0.666666666666667</v>
      </c>
      <c r="S387" s="38" t="n">
        <f aca="false">IFERROR(Counts!K387/Counts!J387,"")</f>
        <v>0.625</v>
      </c>
      <c r="T387" s="38" t="n">
        <f aca="false">IFERROR(Counts!I387/Counts!H387,"")</f>
        <v>0.294117647058824</v>
      </c>
      <c r="U387" s="38" t="n">
        <f aca="false">IFERROR(1-Counts!L387/Counts!K387,"")</f>
        <v>0.8</v>
      </c>
      <c r="V387" s="39" t="n">
        <f aca="false">IFERROR(Counts!AJ387/Counts!AI387,"")</f>
        <v>67.1307692307692</v>
      </c>
      <c r="W387" s="38" t="n">
        <f aca="false">IFERROR(Counts!AK387/Counts!AI387,"")</f>
        <v>0</v>
      </c>
      <c r="X387" s="40" t="n">
        <f aca="false">IFERROR(Counts!O387,"")</f>
        <v>-1.138</v>
      </c>
      <c r="Y387" s="36" t="n">
        <f aca="false">IFERROR(INDEX('Season Counts'!$Y$2:$Y$740,$AF387)/INDEX('Season Counts'!$X$2:$X$740,$AF387),"")</f>
        <v>0.26148275862069</v>
      </c>
      <c r="Z387" s="37" t="n">
        <f aca="false">IFERROR(J387-Y387,"")</f>
        <v>-0.107197044334975</v>
      </c>
      <c r="AA387" s="38" t="n">
        <f aca="false">IFERROR(INDEX('Season Counts'!$K$2:$K$740,$AF387)/INDEX('Season Counts'!$J$2:$J$740,$AF387),"")</f>
        <v>0.5</v>
      </c>
      <c r="AB387" s="41" t="n">
        <f aca="false">IFERROR(R387-AA387,"")</f>
        <v>0.166666666666667</v>
      </c>
      <c r="AC387" s="39" t="n">
        <f aca="false">IFERROR(INDEX('Season Counts'!$AG$2:$AG$740,$AF387)/INDEX('Season Counts'!$AF$2:$AF$740,$AF387),"")</f>
        <v>69.1115384615385</v>
      </c>
      <c r="AD387" s="40" t="n">
        <f aca="false">IFERROR(V387-AC387,"")</f>
        <v>-1.98076923076923</v>
      </c>
      <c r="AE387" s="4" t="str">
        <f aca="false">IF(D387&lt;Guide!$C$21,"Low PA",IF(TRIM(IF(ISNUMBER(AD387),IF(N(AD387)&lt;=-Guide!$C$24,"▼ Bat Speed  ",IF(N(AD387)&gt;=Guide!$C$24,"▲ Bat Speed  ","")),"")&amp;IF(N(Z387)&gt;=Guide!$C$22,"▲ Contact  ","")&amp;IF(N(Z387)&lt;=-Guide!$C$22,"▼ Contact  ","")&amp;IF(N(AB387)&gt;=Guide!$C$23,"▲ Chase  ","")&amp;IF(N(AB387)&lt;=-Guide!$C$23,"▼ Chase  ",""))="","Stable",TRIM(IF(ISNUMBER(AD387),IF(N(AD387)&lt;=-Guide!$C$24,"▼ Bat Speed  ",IF(N(AD387)&gt;=Guide!$C$24,"▲ Bat Speed  ","")),"")&amp;IF(N(Z387)&gt;=Guide!$C$22,"▲ Contact  ","")&amp;IF(N(Z387)&lt;=-Guide!$C$22,"▼ Contact  ","")&amp;IF(N(AB387)&gt;=Guide!$C$23,"▲ Chase  ","")&amp;IF(N(AB387)&lt;=-Guide!$C$23,"▼ Chase  ",""))))</f>
        <v>Low PA</v>
      </c>
      <c r="AF387" s="35" t="n">
        <f aca="false">MATCH(Counts!A387,'Season Counts'!$A$2:$A$740,0)</f>
        <v>99</v>
      </c>
    </row>
    <row r="388" customFormat="false" ht="15" hidden="false" customHeight="false" outlineLevel="0" collapsed="false">
      <c r="A388" s="34" t="str">
        <f aca="false">Counts!B388</f>
        <v>BAL</v>
      </c>
      <c r="B388" s="5" t="str">
        <f aca="false">Counts!C388</f>
        <v>Yohel Pozo</v>
      </c>
      <c r="C388" s="34" t="str">
        <f aca="false">Counts!F388</f>
        <v>Aug</v>
      </c>
      <c r="D388" s="35" t="n">
        <f aca="false">IFERROR(Counts!P388,"")</f>
        <v>10</v>
      </c>
      <c r="E388" s="36" t="n">
        <f aca="false">IFERROR(Counts!R388/Counts!Q388,"")</f>
        <v>0.333333333333333</v>
      </c>
      <c r="F388" s="36" t="n">
        <f aca="false">IFERROR((Counts!R388+Counts!V388+Counts!W388)/(Counts!Q388+Counts!V388+Counts!W388+Counts!X388),"")</f>
        <v>0.4</v>
      </c>
      <c r="G388" s="36" t="n">
        <f aca="false">IFERROR((Counts!R388+Counts!S388+2*Counts!T388+3*Counts!U388)/Counts!Q388,"")</f>
        <v>0.666666666666667</v>
      </c>
      <c r="H388" s="35" t="n">
        <f aca="false">IFERROR(Counts!U388,"")</f>
        <v>1</v>
      </c>
      <c r="I388" s="36" t="n">
        <f aca="false">IFERROR(Counts!Z388/Counts!AA388,"")</f>
        <v>0.45</v>
      </c>
      <c r="J388" s="36" t="n">
        <f aca="false">IFERROR(Counts!AB388/Counts!AA388,"")</f>
        <v>0.3145</v>
      </c>
      <c r="K388" s="37" t="n">
        <f aca="false">IFERROR((Counts!AB388-Counts!Z388)/Counts!AA388,"")</f>
        <v>-0.1355</v>
      </c>
      <c r="L388" s="38" t="n">
        <f aca="false">IFERROR(Counts!Y388/Counts!P388,"")</f>
        <v>0</v>
      </c>
      <c r="M388" s="38" t="n">
        <f aca="false">IFERROR(Counts!V388/Counts!P388,"")</f>
        <v>0.1</v>
      </c>
      <c r="N388" s="38" t="n">
        <f aca="false">IFERROR(Counts!AD388/Counts!AC388,"")</f>
        <v>0.111111111111111</v>
      </c>
      <c r="O388" s="38" t="n">
        <f aca="false">IFERROR(Counts!AE388/Counts!AC388,"")</f>
        <v>0.333333333333333</v>
      </c>
      <c r="P388" s="39" t="n">
        <f aca="false">IFERROR(Counts!AG388/Counts!AF388,"")</f>
        <v>84.6111111111111</v>
      </c>
      <c r="Q388" s="38" t="n">
        <f aca="false">IFERROR(Counts!AH388/Counts!AC388,"")</f>
        <v>0.444444444444444</v>
      </c>
      <c r="R388" s="38" t="n">
        <f aca="false">IFERROR(Counts!N388/Counts!M388,"")</f>
        <v>0.451612903225806</v>
      </c>
      <c r="S388" s="38" t="n">
        <f aca="false">IFERROR(Counts!K388/Counts!J388,"")</f>
        <v>0.705882352941177</v>
      </c>
      <c r="T388" s="38" t="n">
        <f aca="false">IFERROR(Counts!I388/Counts!H388,"")</f>
        <v>0.153846153846154</v>
      </c>
      <c r="U388" s="38" t="n">
        <f aca="false">IFERROR(1-Counts!L388/Counts!K388,"")</f>
        <v>0.833333333333333</v>
      </c>
      <c r="V388" s="39" t="n">
        <f aca="false">IFERROR(Counts!AJ388/Counts!AI388,"")</f>
        <v>70.2380952380952</v>
      </c>
      <c r="W388" s="38" t="n">
        <f aca="false">IFERROR(Counts!AK388/Counts!AI388,"")</f>
        <v>0.142857142857143</v>
      </c>
      <c r="X388" s="40" t="n">
        <f aca="false">IFERROR(Counts!O388,"")</f>
        <v>1.041</v>
      </c>
      <c r="Y388" s="36" t="n">
        <f aca="false">IFERROR(INDEX('Season Counts'!$Y$2:$Y$740,$AF388)/INDEX('Season Counts'!$X$2:$X$740,$AF388),"")</f>
        <v>0.26148275862069</v>
      </c>
      <c r="Z388" s="37" t="n">
        <f aca="false">IFERROR(J388-Y388,"")</f>
        <v>0.0530172413793104</v>
      </c>
      <c r="AA388" s="38" t="n">
        <f aca="false">IFERROR(INDEX('Season Counts'!$K$2:$K$740,$AF388)/INDEX('Season Counts'!$J$2:$J$740,$AF388),"")</f>
        <v>0.5</v>
      </c>
      <c r="AB388" s="41" t="n">
        <f aca="false">IFERROR(R388-AA388,"")</f>
        <v>-0.0483870967741936</v>
      </c>
      <c r="AC388" s="39" t="n">
        <f aca="false">IFERROR(INDEX('Season Counts'!$AG$2:$AG$740,$AF388)/INDEX('Season Counts'!$AF$2:$AF$740,$AF388),"")</f>
        <v>69.1115384615385</v>
      </c>
      <c r="AD388" s="40" t="n">
        <f aca="false">IFERROR(V388-AC388,"")</f>
        <v>1.12655677655678</v>
      </c>
      <c r="AE388" s="4" t="str">
        <f aca="false">IF(D388&lt;Guide!$C$21,"Low PA",IF(TRIM(IF(ISNUMBER(AD388),IF(N(AD388)&lt;=-Guide!$C$24,"▼ Bat Speed  ",IF(N(AD388)&gt;=Guide!$C$24,"▲ Bat Speed  ","")),"")&amp;IF(N(Z388)&gt;=Guide!$C$22,"▲ Contact  ","")&amp;IF(N(Z388)&lt;=-Guide!$C$22,"▼ Contact  ","")&amp;IF(N(AB388)&gt;=Guide!$C$23,"▲ Chase  ","")&amp;IF(N(AB388)&lt;=-Guide!$C$23,"▼ Chase  ",""))="","Stable",TRIM(IF(ISNUMBER(AD388),IF(N(AD388)&lt;=-Guide!$C$24,"▼ Bat Speed  ",IF(N(AD388)&gt;=Guide!$C$24,"▲ Bat Speed  ","")),"")&amp;IF(N(Z388)&gt;=Guide!$C$22,"▲ Contact  ","")&amp;IF(N(Z388)&lt;=-Guide!$C$22,"▼ Contact  ","")&amp;IF(N(AB388)&gt;=Guide!$C$23,"▲ Chase  ","")&amp;IF(N(AB388)&lt;=-Guide!$C$23,"▼ Chase  ",""))))</f>
        <v>Low PA</v>
      </c>
      <c r="AF388" s="35" t="n">
        <f aca="false">MATCH(Counts!A388,'Season Counts'!$A$2:$A$740,0)</f>
        <v>99</v>
      </c>
    </row>
    <row r="389" customFormat="false" ht="15" hidden="false" customHeight="false" outlineLevel="0" collapsed="false">
      <c r="A389" s="34" t="str">
        <f aca="false">Counts!B389</f>
        <v>BAL</v>
      </c>
      <c r="B389" s="5" t="str">
        <f aca="false">Counts!C389</f>
        <v>Yohel Pozo</v>
      </c>
      <c r="C389" s="34" t="str">
        <f aca="false">Counts!F389</f>
        <v>Sep</v>
      </c>
      <c r="D389" s="35" t="n">
        <f aca="false">IFERROR(Counts!P389,"")</f>
        <v>12</v>
      </c>
      <c r="E389" s="36" t="n">
        <f aca="false">IFERROR(Counts!R389/Counts!Q389,"")</f>
        <v>0.25</v>
      </c>
      <c r="F389" s="36" t="n">
        <f aca="false">IFERROR((Counts!R389+Counts!V389+Counts!W389)/(Counts!Q389+Counts!V389+Counts!W389+Counts!X389),"")</f>
        <v>0.25</v>
      </c>
      <c r="G389" s="36" t="n">
        <f aca="false">IFERROR((Counts!R389+Counts!S389+2*Counts!T389+3*Counts!U389)/Counts!Q389,"")</f>
        <v>0.25</v>
      </c>
      <c r="H389" s="35" t="n">
        <f aca="false">IFERROR(Counts!U389,"")</f>
        <v>0</v>
      </c>
      <c r="I389" s="36" t="n">
        <f aca="false">IFERROR(Counts!Z389/Counts!AA389,"")</f>
        <v>0.225</v>
      </c>
      <c r="J389" s="36" t="n">
        <f aca="false">IFERROR(Counts!AB389/Counts!AA389,"")</f>
        <v>0.279833333333333</v>
      </c>
      <c r="K389" s="37" t="n">
        <f aca="false">IFERROR((Counts!AB389-Counts!Z389)/Counts!AA389,"")</f>
        <v>0.0548333333333333</v>
      </c>
      <c r="L389" s="38" t="n">
        <f aca="false">IFERROR(Counts!Y389/Counts!P389,"")</f>
        <v>0.25</v>
      </c>
      <c r="M389" s="38" t="n">
        <f aca="false">IFERROR(Counts!V389/Counts!P389,"")</f>
        <v>0</v>
      </c>
      <c r="N389" s="38" t="n">
        <f aca="false">IFERROR(Counts!AD389/Counts!AC389,"")</f>
        <v>0</v>
      </c>
      <c r="O389" s="38" t="n">
        <f aca="false">IFERROR(Counts!AE389/Counts!AC389,"")</f>
        <v>0.222222222222222</v>
      </c>
      <c r="P389" s="39" t="n">
        <f aca="false">IFERROR(Counts!AG389/Counts!AF389,"")</f>
        <v>86.1333333333333</v>
      </c>
      <c r="Q389" s="38" t="n">
        <f aca="false">IFERROR(Counts!AH389/Counts!AC389,"")</f>
        <v>0.444444444444444</v>
      </c>
      <c r="R389" s="38" t="n">
        <f aca="false">IFERROR(Counts!N389/Counts!M389,"")</f>
        <v>0.434782608695652</v>
      </c>
      <c r="S389" s="38" t="n">
        <f aca="false">IFERROR(Counts!K389/Counts!J389,"")</f>
        <v>0.555555555555556</v>
      </c>
      <c r="T389" s="38" t="n">
        <f aca="false">IFERROR(Counts!I389/Counts!H389,"")</f>
        <v>0.35</v>
      </c>
      <c r="U389" s="38" t="n">
        <f aca="false">IFERROR(1-Counts!L389/Counts!K389,"")</f>
        <v>1</v>
      </c>
      <c r="V389" s="39" t="n">
        <f aca="false">IFERROR(Counts!AJ389/Counts!AI389,"")</f>
        <v>69.2277777777778</v>
      </c>
      <c r="W389" s="38" t="n">
        <f aca="false">IFERROR(Counts!AK389/Counts!AI389,"")</f>
        <v>0.0555555555555556</v>
      </c>
      <c r="X389" s="40" t="n">
        <f aca="false">IFERROR(Counts!O389,"")</f>
        <v>-0.368</v>
      </c>
      <c r="Y389" s="36" t="n">
        <f aca="false">IFERROR(INDEX('Season Counts'!$Y$2:$Y$740,$AF389)/INDEX('Season Counts'!$X$2:$X$740,$AF389),"")</f>
        <v>0.26148275862069</v>
      </c>
      <c r="Z389" s="37" t="n">
        <f aca="false">IFERROR(J389-Y389,"")</f>
        <v>0.0183505747126437</v>
      </c>
      <c r="AA389" s="38" t="n">
        <f aca="false">IFERROR(INDEX('Season Counts'!$K$2:$K$740,$AF389)/INDEX('Season Counts'!$J$2:$J$740,$AF389),"")</f>
        <v>0.5</v>
      </c>
      <c r="AB389" s="41" t="n">
        <f aca="false">IFERROR(R389-AA389,"")</f>
        <v>-0.0652173913043478</v>
      </c>
      <c r="AC389" s="39" t="n">
        <f aca="false">IFERROR(INDEX('Season Counts'!$AG$2:$AG$740,$AF389)/INDEX('Season Counts'!$AF$2:$AF$740,$AF389),"")</f>
        <v>69.1115384615385</v>
      </c>
      <c r="AD389" s="40" t="n">
        <f aca="false">IFERROR(V389-AC389,"")</f>
        <v>0.116239316239316</v>
      </c>
      <c r="AE389" s="4" t="str">
        <f aca="false">IF(D389&lt;Guide!$C$21,"Low PA",IF(TRIM(IF(ISNUMBER(AD389),IF(N(AD389)&lt;=-Guide!$C$24,"▼ Bat Speed  ",IF(N(AD389)&gt;=Guide!$C$24,"▲ Bat Speed  ","")),"")&amp;IF(N(Z389)&gt;=Guide!$C$22,"▲ Contact  ","")&amp;IF(N(Z389)&lt;=-Guide!$C$22,"▼ Contact  ","")&amp;IF(N(AB389)&gt;=Guide!$C$23,"▲ Chase  ","")&amp;IF(N(AB389)&lt;=-Guide!$C$23,"▼ Chase  ",""))="","Stable",TRIM(IF(ISNUMBER(AD389),IF(N(AD389)&lt;=-Guide!$C$24,"▼ Bat Speed  ",IF(N(AD389)&gt;=Guide!$C$24,"▲ Bat Speed  ","")),"")&amp;IF(N(Z389)&gt;=Guide!$C$22,"▲ Contact  ","")&amp;IF(N(Z389)&lt;=-Guide!$C$22,"▼ Contact  ","")&amp;IF(N(AB389)&gt;=Guide!$C$23,"▲ Chase  ","")&amp;IF(N(AB389)&lt;=-Guide!$C$23,"▼ Chase  ",""))))</f>
        <v>Low PA</v>
      </c>
      <c r="AF389" s="35" t="n">
        <f aca="false">MATCH(Counts!A389,'Season Counts'!$A$2:$A$740,0)</f>
        <v>99</v>
      </c>
    </row>
    <row r="390" customFormat="false" ht="15" hidden="false" customHeight="false" outlineLevel="0" collapsed="false">
      <c r="A390" s="34" t="str">
        <f aca="false">Counts!B390</f>
        <v>BAL</v>
      </c>
      <c r="B390" s="5" t="str">
        <f aca="false">Counts!C390</f>
        <v>Chadwick Tromp</v>
      </c>
      <c r="C390" s="34" t="str">
        <f aca="false">Counts!F390</f>
        <v>Jun</v>
      </c>
      <c r="D390" s="35" t="n">
        <f aca="false">IFERROR(Counts!P390,"")</f>
        <v>3</v>
      </c>
      <c r="E390" s="36" t="n">
        <f aca="false">IFERROR(Counts!R390/Counts!Q390,"")</f>
        <v>0.666666666666667</v>
      </c>
      <c r="F390" s="36" t="n">
        <f aca="false">IFERROR((Counts!R390+Counts!V390+Counts!W390)/(Counts!Q390+Counts!V390+Counts!W390+Counts!X390),"")</f>
        <v>0.666666666666667</v>
      </c>
      <c r="G390" s="36" t="n">
        <f aca="false">IFERROR((Counts!R390+Counts!S390+2*Counts!T390+3*Counts!U390)/Counts!Q390,"")</f>
        <v>0.666666666666667</v>
      </c>
      <c r="H390" s="35" t="n">
        <f aca="false">IFERROR(Counts!U390,"")</f>
        <v>0</v>
      </c>
      <c r="I390" s="36" t="n">
        <f aca="false">IFERROR(Counts!Z390/Counts!AA390,"")</f>
        <v>0.6</v>
      </c>
      <c r="J390" s="36" t="n">
        <f aca="false">IFERROR(Counts!AB390/Counts!AA390,"")</f>
        <v>0.327</v>
      </c>
      <c r="K390" s="37" t="n">
        <f aca="false">IFERROR((Counts!AB390-Counts!Z390)/Counts!AA390,"")</f>
        <v>-0.273</v>
      </c>
      <c r="L390" s="38" t="n">
        <f aca="false">IFERROR(Counts!Y390/Counts!P390,"")</f>
        <v>0</v>
      </c>
      <c r="M390" s="38" t="n">
        <f aca="false">IFERROR(Counts!V390/Counts!P390,"")</f>
        <v>0</v>
      </c>
      <c r="N390" s="38" t="n">
        <f aca="false">IFERROR(Counts!AD390/Counts!AC390,"")</f>
        <v>0</v>
      </c>
      <c r="O390" s="38" t="n">
        <f aca="false">IFERROR(Counts!AE390/Counts!AC390,"")</f>
        <v>0</v>
      </c>
      <c r="P390" s="39" t="n">
        <f aca="false">IFERROR(Counts!AG390/Counts!AF390,"")</f>
        <v>70.8</v>
      </c>
      <c r="Q390" s="38" t="n">
        <f aca="false">IFERROR(Counts!AH390/Counts!AC390,"")</f>
        <v>0.333333333333333</v>
      </c>
      <c r="R390" s="38" t="n">
        <f aca="false">IFERROR(Counts!N390/Counts!M390,"")</f>
        <v>0.5</v>
      </c>
      <c r="S390" s="38" t="n">
        <f aca="false">IFERROR(Counts!K390/Counts!J390,"")</f>
        <v>0.8</v>
      </c>
      <c r="T390" s="38" t="n">
        <f aca="false">IFERROR(Counts!I390/Counts!H390,"")</f>
        <v>0.428571428571429</v>
      </c>
      <c r="U390" s="38" t="n">
        <f aca="false">IFERROR(1-Counts!L390/Counts!K390,"")</f>
        <v>0.5</v>
      </c>
      <c r="V390" s="39" t="n">
        <f aca="false">IFERROR(Counts!AJ390/Counts!AI390,"")</f>
        <v>71.1714285714286</v>
      </c>
      <c r="W390" s="38" t="n">
        <f aca="false">IFERROR(Counts!AK390/Counts!AI390,"")</f>
        <v>0</v>
      </c>
      <c r="X390" s="40" t="n">
        <f aca="false">IFERROR(Counts!O390,"")</f>
        <v>0.876</v>
      </c>
      <c r="Y390" s="36" t="n">
        <f aca="false">IFERROR(INDEX('Season Counts'!$Y$2:$Y$740,$AF390)/INDEX('Season Counts'!$X$2:$X$740,$AF390),"")</f>
        <v>0.160791666666667</v>
      </c>
      <c r="Z390" s="37" t="n">
        <f aca="false">IFERROR(J390-Y390,"")</f>
        <v>0.166208333333333</v>
      </c>
      <c r="AA390" s="38" t="n">
        <f aca="false">IFERROR(INDEX('Season Counts'!$K$2:$K$740,$AF390)/INDEX('Season Counts'!$J$2:$J$740,$AF390),"")</f>
        <v>0.388888888888889</v>
      </c>
      <c r="AB390" s="41" t="n">
        <f aca="false">IFERROR(R390-AA390,"")</f>
        <v>0.111111111111111</v>
      </c>
      <c r="AC390" s="39" t="n">
        <f aca="false">IFERROR(INDEX('Season Counts'!$AG$2:$AG$740,$AF390)/INDEX('Season Counts'!$AF$2:$AF$740,$AF390),"")</f>
        <v>70.5974358974359</v>
      </c>
      <c r="AD390" s="40" t="n">
        <f aca="false">IFERROR(V390-AC390,"")</f>
        <v>0.573992673992663</v>
      </c>
      <c r="AE390" s="4" t="str">
        <f aca="false">IF(D390&lt;Guide!$C$21,"Low PA",IF(TRIM(IF(ISNUMBER(AD390),IF(N(AD390)&lt;=-Guide!$C$24,"▼ Bat Speed  ",IF(N(AD390)&gt;=Guide!$C$24,"▲ Bat Speed  ","")),"")&amp;IF(N(Z390)&gt;=Guide!$C$22,"▲ Contact  ","")&amp;IF(N(Z390)&lt;=-Guide!$C$22,"▼ Contact  ","")&amp;IF(N(AB390)&gt;=Guide!$C$23,"▲ Chase  ","")&amp;IF(N(AB390)&lt;=-Guide!$C$23,"▼ Chase  ",""))="","Stable",TRIM(IF(ISNUMBER(AD390),IF(N(AD390)&lt;=-Guide!$C$24,"▼ Bat Speed  ",IF(N(AD390)&gt;=Guide!$C$24,"▲ Bat Speed  ","")),"")&amp;IF(N(Z390)&gt;=Guide!$C$22,"▲ Contact  ","")&amp;IF(N(Z390)&lt;=-Guide!$C$22,"▼ Contact  ","")&amp;IF(N(AB390)&gt;=Guide!$C$23,"▲ Chase  ","")&amp;IF(N(AB390)&lt;=-Guide!$C$23,"▼ Chase  ",""))))</f>
        <v>Low PA</v>
      </c>
      <c r="AF390" s="35" t="n">
        <f aca="false">MATCH(Counts!A390,'Season Counts'!$A$2:$A$740,0)</f>
        <v>100</v>
      </c>
    </row>
    <row r="391" customFormat="false" ht="15" hidden="false" customHeight="false" outlineLevel="0" collapsed="false">
      <c r="A391" s="34" t="str">
        <f aca="false">Counts!B391</f>
        <v>BAL</v>
      </c>
      <c r="B391" s="5" t="str">
        <f aca="false">Counts!C391</f>
        <v>Chadwick Tromp</v>
      </c>
      <c r="C391" s="34" t="str">
        <f aca="false">Counts!F391</f>
        <v>Jul</v>
      </c>
      <c r="D391" s="35" t="n">
        <f aca="false">IFERROR(Counts!P391,"")</f>
        <v>21</v>
      </c>
      <c r="E391" s="36" t="n">
        <f aca="false">IFERROR(Counts!R391/Counts!Q391,"")</f>
        <v>0.0476190476190476</v>
      </c>
      <c r="F391" s="36" t="n">
        <f aca="false">IFERROR((Counts!R391+Counts!V391+Counts!W391)/(Counts!Q391+Counts!V391+Counts!W391+Counts!X391),"")</f>
        <v>0.0476190476190476</v>
      </c>
      <c r="G391" s="36" t="n">
        <f aca="false">IFERROR((Counts!R391+Counts!S391+2*Counts!T391+3*Counts!U391)/Counts!Q391,"")</f>
        <v>0.0476190476190476</v>
      </c>
      <c r="H391" s="35" t="n">
        <f aca="false">IFERROR(Counts!U391,"")</f>
        <v>0</v>
      </c>
      <c r="I391" s="36" t="n">
        <f aca="false">IFERROR(Counts!Z391/Counts!AA391,"")</f>
        <v>0.0428571428571429</v>
      </c>
      <c r="J391" s="36" t="n">
        <f aca="false">IFERROR(Counts!AB391/Counts!AA391,"")</f>
        <v>0.137047619047619</v>
      </c>
      <c r="K391" s="37" t="n">
        <f aca="false">IFERROR((Counts!AB391-Counts!Z391)/Counts!AA391,"")</f>
        <v>0.0941904761904762</v>
      </c>
      <c r="L391" s="38" t="n">
        <f aca="false">IFERROR(Counts!Y391/Counts!P391,"")</f>
        <v>0.285714285714286</v>
      </c>
      <c r="M391" s="38" t="n">
        <f aca="false">IFERROR(Counts!V391/Counts!P391,"")</f>
        <v>0</v>
      </c>
      <c r="N391" s="38" t="n">
        <f aca="false">IFERROR(Counts!AD391/Counts!AC391,"")</f>
        <v>0</v>
      </c>
      <c r="O391" s="38" t="n">
        <f aca="false">IFERROR(Counts!AE391/Counts!AC391,"")</f>
        <v>0.266666666666667</v>
      </c>
      <c r="P391" s="39" t="n">
        <f aca="false">IFERROR(Counts!AG391/Counts!AF391,"")</f>
        <v>84.8533333333333</v>
      </c>
      <c r="Q391" s="38" t="n">
        <f aca="false">IFERROR(Counts!AH391/Counts!AC391,"")</f>
        <v>0.133333333333333</v>
      </c>
      <c r="R391" s="38" t="n">
        <f aca="false">IFERROR(Counts!N391/Counts!M391,"")</f>
        <v>0.366666666666667</v>
      </c>
      <c r="S391" s="38" t="n">
        <f aca="false">IFERROR(Counts!K391/Counts!J391,"")</f>
        <v>0.692307692307692</v>
      </c>
      <c r="T391" s="38" t="n">
        <f aca="false">IFERROR(Counts!I391/Counts!H391,"")</f>
        <v>0.184210526315789</v>
      </c>
      <c r="U391" s="38" t="n">
        <f aca="false">IFERROR(1-Counts!L391/Counts!K391,"")</f>
        <v>0.925925925925926</v>
      </c>
      <c r="V391" s="39" t="n">
        <f aca="false">IFERROR(Counts!AJ391/Counts!AI391,"")</f>
        <v>70.471875</v>
      </c>
      <c r="W391" s="38" t="n">
        <f aca="false">IFERROR(Counts!AK391/Counts!AI391,"")</f>
        <v>0.09375</v>
      </c>
      <c r="X391" s="40" t="n">
        <f aca="false">IFERROR(Counts!O391,"")</f>
        <v>-5.027</v>
      </c>
      <c r="Y391" s="36" t="n">
        <f aca="false">IFERROR(INDEX('Season Counts'!$Y$2:$Y$740,$AF391)/INDEX('Season Counts'!$X$2:$X$740,$AF391),"")</f>
        <v>0.160791666666667</v>
      </c>
      <c r="Z391" s="37" t="n">
        <f aca="false">IFERROR(J391-Y391,"")</f>
        <v>-0.0237440476190476</v>
      </c>
      <c r="AA391" s="38" t="n">
        <f aca="false">IFERROR(INDEX('Season Counts'!$K$2:$K$740,$AF391)/INDEX('Season Counts'!$J$2:$J$740,$AF391),"")</f>
        <v>0.388888888888889</v>
      </c>
      <c r="AB391" s="41" t="n">
        <f aca="false">IFERROR(R391-AA391,"")</f>
        <v>-0.0222222222222223</v>
      </c>
      <c r="AC391" s="39" t="n">
        <f aca="false">IFERROR(INDEX('Season Counts'!$AG$2:$AG$740,$AF391)/INDEX('Season Counts'!$AF$2:$AF$740,$AF391),"")</f>
        <v>70.5974358974359</v>
      </c>
      <c r="AD391" s="40" t="n">
        <f aca="false">IFERROR(V391-AC391,"")</f>
        <v>-0.125560897435903</v>
      </c>
      <c r="AE391" s="4" t="str">
        <f aca="false">IF(D391&lt;Guide!$C$21,"Low PA",IF(TRIM(IF(ISNUMBER(AD391),IF(N(AD391)&lt;=-Guide!$C$24,"▼ Bat Speed  ",IF(N(AD391)&gt;=Guide!$C$24,"▲ Bat Speed  ","")),"")&amp;IF(N(Z391)&gt;=Guide!$C$22,"▲ Contact  ","")&amp;IF(N(Z391)&lt;=-Guide!$C$22,"▼ Contact  ","")&amp;IF(N(AB391)&gt;=Guide!$C$23,"▲ Chase  ","")&amp;IF(N(AB391)&lt;=-Guide!$C$23,"▼ Chase  ",""))="","Stable",TRIM(IF(ISNUMBER(AD391),IF(N(AD391)&lt;=-Guide!$C$24,"▼ Bat Speed  ",IF(N(AD391)&gt;=Guide!$C$24,"▲ Bat Speed  ","")),"")&amp;IF(N(Z391)&gt;=Guide!$C$22,"▲ Contact  ","")&amp;IF(N(Z391)&lt;=-Guide!$C$22,"▼ Contact  ","")&amp;IF(N(AB391)&gt;=Guide!$C$23,"▲ Chase  ","")&amp;IF(N(AB391)&lt;=-Guide!$C$23,"▼ Chase  ",""))))</f>
        <v>Low PA</v>
      </c>
      <c r="AF391" s="35" t="n">
        <f aca="false">MATCH(Counts!A391,'Season Counts'!$A$2:$A$740,0)</f>
        <v>100</v>
      </c>
    </row>
    <row r="392" customFormat="false" ht="15" hidden="false" customHeight="false" outlineLevel="0" collapsed="false">
      <c r="A392" s="34" t="str">
        <f aca="false">Counts!B392</f>
        <v>BAL</v>
      </c>
      <c r="B392" s="5" t="str">
        <f aca="false">Counts!C392</f>
        <v>Heston Kjerstad</v>
      </c>
      <c r="C392" s="34" t="str">
        <f aca="false">Counts!F392</f>
        <v>Sep</v>
      </c>
      <c r="D392" s="35" t="n">
        <f aca="false">IFERROR(Counts!P392,"")</f>
        <v>19</v>
      </c>
      <c r="E392" s="36" t="n">
        <f aca="false">IFERROR(Counts!R392/Counts!Q392,"")</f>
        <v>0.210526315789474</v>
      </c>
      <c r="F392" s="36" t="n">
        <f aca="false">IFERROR((Counts!R392+Counts!V392+Counts!W392)/(Counts!Q392+Counts!V392+Counts!W392+Counts!X392),"")</f>
        <v>0.210526315789474</v>
      </c>
      <c r="G392" s="36" t="n">
        <f aca="false">IFERROR((Counts!R392+Counts!S392+2*Counts!T392+3*Counts!U392)/Counts!Q392,"")</f>
        <v>0.263157894736842</v>
      </c>
      <c r="H392" s="35" t="n">
        <f aca="false">IFERROR(Counts!U392,"")</f>
        <v>0</v>
      </c>
      <c r="I392" s="36" t="n">
        <f aca="false">IFERROR(Counts!Z392/Counts!AA392,"")</f>
        <v>0.207894736842105</v>
      </c>
      <c r="J392" s="36" t="n">
        <f aca="false">IFERROR(Counts!AB392/Counts!AA392,"")</f>
        <v>0.205105263157895</v>
      </c>
      <c r="K392" s="37" t="n">
        <f aca="false">IFERROR((Counts!AB392-Counts!Z392)/Counts!AA392,"")</f>
        <v>-0.00278947368421055</v>
      </c>
      <c r="L392" s="38" t="n">
        <f aca="false">IFERROR(Counts!Y392/Counts!P392,"")</f>
        <v>0.473684210526316</v>
      </c>
      <c r="M392" s="38" t="n">
        <f aca="false">IFERROR(Counts!V392/Counts!P392,"")</f>
        <v>0</v>
      </c>
      <c r="N392" s="38" t="n">
        <f aca="false">IFERROR(Counts!AD392/Counts!AC392,"")</f>
        <v>0</v>
      </c>
      <c r="O392" s="38" t="n">
        <f aca="false">IFERROR(Counts!AE392/Counts!AC392,"")</f>
        <v>0.2</v>
      </c>
      <c r="P392" s="39" t="n">
        <f aca="false">IFERROR(Counts!AG392/Counts!AF392,"")</f>
        <v>82.53</v>
      </c>
      <c r="Q392" s="38" t="n">
        <f aca="false">IFERROR(Counts!AH392/Counts!AC392,"")</f>
        <v>0.4</v>
      </c>
      <c r="R392" s="38" t="n">
        <f aca="false">IFERROR(Counts!N392/Counts!M392,"")</f>
        <v>0.424242424242424</v>
      </c>
      <c r="S392" s="38" t="n">
        <f aca="false">IFERROR(Counts!K392/Counts!J392,"")</f>
        <v>0.71875</v>
      </c>
      <c r="T392" s="38" t="n">
        <f aca="false">IFERROR(Counts!I392/Counts!H392,"")</f>
        <v>0.297297297297297</v>
      </c>
      <c r="U392" s="38" t="n">
        <f aca="false">IFERROR(1-Counts!L392/Counts!K392,"")</f>
        <v>0.91304347826087</v>
      </c>
      <c r="V392" s="39" t="n">
        <f aca="false">IFERROR(Counts!AJ392/Counts!AI392,"")</f>
        <v>70.89375</v>
      </c>
      <c r="W392" s="38" t="n">
        <f aca="false">IFERROR(Counts!AK392/Counts!AI392,"")</f>
        <v>0.0625</v>
      </c>
      <c r="X392" s="40" t="n">
        <f aca="false">IFERROR(Counts!O392,"")</f>
        <v>-2.007</v>
      </c>
      <c r="Y392" s="36" t="n">
        <f aca="false">IFERROR(INDEX('Season Counts'!$Y$2:$Y$740,$AF392)/INDEX('Season Counts'!$X$2:$X$740,$AF392),"")</f>
        <v>0.205105263157895</v>
      </c>
      <c r="Z392" s="37" t="n">
        <f aca="false">IFERROR(J392-Y392,"")</f>
        <v>0</v>
      </c>
      <c r="AA392" s="38" t="n">
        <f aca="false">IFERROR(INDEX('Season Counts'!$K$2:$K$740,$AF392)/INDEX('Season Counts'!$J$2:$J$740,$AF392),"")</f>
        <v>0.424242424242424</v>
      </c>
      <c r="AB392" s="41" t="n">
        <f aca="false">IFERROR(R392-AA392,"")</f>
        <v>0</v>
      </c>
      <c r="AC392" s="39" t="n">
        <f aca="false">IFERROR(INDEX('Season Counts'!$AG$2:$AG$740,$AF392)/INDEX('Season Counts'!$AF$2:$AF$740,$AF392),"")</f>
        <v>70.89375</v>
      </c>
      <c r="AD392" s="40" t="n">
        <f aca="false">IFERROR(V392-AC392,"")</f>
        <v>0</v>
      </c>
      <c r="AE392" s="4" t="str">
        <f aca="false">IF(D392&lt;Guide!$C$21,"Low PA",IF(TRIM(IF(ISNUMBER(AD392),IF(N(AD392)&lt;=-Guide!$C$24,"▼ Bat Speed  ",IF(N(AD392)&gt;=Guide!$C$24,"▲ Bat Speed  ","")),"")&amp;IF(N(Z392)&gt;=Guide!$C$22,"▲ Contact  ","")&amp;IF(N(Z392)&lt;=-Guide!$C$22,"▼ Contact  ","")&amp;IF(N(AB392)&gt;=Guide!$C$23,"▲ Chase  ","")&amp;IF(N(AB392)&lt;=-Guide!$C$23,"▼ Chase  ",""))="","Stable",TRIM(IF(ISNUMBER(AD392),IF(N(AD392)&lt;=-Guide!$C$24,"▼ Bat Speed  ",IF(N(AD392)&gt;=Guide!$C$24,"▲ Bat Speed  ","")),"")&amp;IF(N(Z392)&gt;=Guide!$C$22,"▲ Contact  ","")&amp;IF(N(Z392)&lt;=-Guide!$C$22,"▼ Contact  ","")&amp;IF(N(AB392)&gt;=Guide!$C$23,"▲ Chase  ","")&amp;IF(N(AB392)&lt;=-Guide!$C$23,"▼ Chase  ",""))))</f>
        <v>Low PA</v>
      </c>
      <c r="AF392" s="35" t="n">
        <f aca="false">MATCH(Counts!A392,'Season Counts'!$A$2:$A$740,0)</f>
        <v>101</v>
      </c>
    </row>
    <row r="393" customFormat="false" ht="15" hidden="false" customHeight="false" outlineLevel="0" collapsed="false">
      <c r="A393" s="34" t="str">
        <f aca="false">Counts!B393</f>
        <v>BAL</v>
      </c>
      <c r="B393" s="5" t="str">
        <f aca="false">Counts!C393</f>
        <v>Johnathan Rodríguez</v>
      </c>
      <c r="C393" s="34" t="str">
        <f aca="false">Counts!F393</f>
        <v>Mar-Apr</v>
      </c>
      <c r="D393" s="35" t="n">
        <f aca="false">IFERROR(Counts!P393,"")</f>
        <v>11</v>
      </c>
      <c r="E393" s="36" t="n">
        <f aca="false">IFERROR(Counts!R393/Counts!Q393,"")</f>
        <v>0</v>
      </c>
      <c r="F393" s="36" t="n">
        <f aca="false">IFERROR((Counts!R393+Counts!V393+Counts!W393)/(Counts!Q393+Counts!V393+Counts!W393+Counts!X393),"")</f>
        <v>0.272727272727273</v>
      </c>
      <c r="G393" s="36" t="n">
        <f aca="false">IFERROR((Counts!R393+Counts!S393+2*Counts!T393+3*Counts!U393)/Counts!Q393,"")</f>
        <v>0</v>
      </c>
      <c r="H393" s="35" t="n">
        <f aca="false">IFERROR(Counts!U393,"")</f>
        <v>0</v>
      </c>
      <c r="I393" s="36" t="n">
        <f aca="false">IFERROR(Counts!Z393/Counts!AA393,"")</f>
        <v>0.190909090909091</v>
      </c>
      <c r="J393" s="36" t="n">
        <f aca="false">IFERROR(Counts!AB393/Counts!AA393,"")</f>
        <v>0.329727272727273</v>
      </c>
      <c r="K393" s="37" t="n">
        <f aca="false">IFERROR((Counts!AB393-Counts!Z393)/Counts!AA393,"")</f>
        <v>0.138818181818182</v>
      </c>
      <c r="L393" s="38" t="n">
        <f aca="false">IFERROR(Counts!Y393/Counts!P393,"")</f>
        <v>0.363636363636364</v>
      </c>
      <c r="M393" s="38" t="n">
        <f aca="false">IFERROR(Counts!V393/Counts!P393,"")</f>
        <v>0.272727272727273</v>
      </c>
      <c r="N393" s="38" t="n">
        <f aca="false">IFERROR(Counts!AD393/Counts!AC393,"")</f>
        <v>0</v>
      </c>
      <c r="O393" s="38" t="n">
        <f aca="false">IFERROR(Counts!AE393/Counts!AC393,"")</f>
        <v>0.5</v>
      </c>
      <c r="P393" s="39" t="n">
        <f aca="false">IFERROR(Counts!AG393/Counts!AF393,"")</f>
        <v>89.1</v>
      </c>
      <c r="Q393" s="38" t="n">
        <f aca="false">IFERROR(Counts!AH393/Counts!AC393,"")</f>
        <v>0.5</v>
      </c>
      <c r="R393" s="38" t="n">
        <f aca="false">IFERROR(Counts!N393/Counts!M393,"")</f>
        <v>0.25</v>
      </c>
      <c r="S393" s="38" t="n">
        <f aca="false">IFERROR(Counts!K393/Counts!J393,"")</f>
        <v>0.782608695652174</v>
      </c>
      <c r="T393" s="38" t="n">
        <f aca="false">IFERROR(Counts!I393/Counts!H393,"")</f>
        <v>0.192307692307692</v>
      </c>
      <c r="U393" s="38" t="n">
        <f aca="false">IFERROR(1-Counts!L393/Counts!K393,"")</f>
        <v>0.944444444444444</v>
      </c>
      <c r="V393" s="39" t="n">
        <f aca="false">IFERROR(Counts!AJ393/Counts!AI393,"")</f>
        <v>75.4681818181818</v>
      </c>
      <c r="W393" s="38" t="n">
        <f aca="false">IFERROR(Counts!AK393/Counts!AI393,"")</f>
        <v>0.454545454545455</v>
      </c>
      <c r="X393" s="40" t="n">
        <f aca="false">IFERROR(Counts!O393,"")</f>
        <v>-1.167</v>
      </c>
      <c r="Y393" s="36" t="n">
        <f aca="false">IFERROR(INDEX('Season Counts'!$Y$2:$Y$740,$AF393)/INDEX('Season Counts'!$X$2:$X$740,$AF393),"")</f>
        <v>0.297333333333333</v>
      </c>
      <c r="Z393" s="37" t="n">
        <f aca="false">IFERROR(J393-Y393,"")</f>
        <v>0.0323939393939394</v>
      </c>
      <c r="AA393" s="38" t="n">
        <f aca="false">IFERROR(INDEX('Season Counts'!$K$2:$K$740,$AF393)/INDEX('Season Counts'!$J$2:$J$740,$AF393),"")</f>
        <v>0.255813953488372</v>
      </c>
      <c r="AB393" s="41" t="n">
        <f aca="false">IFERROR(R393-AA393,"")</f>
        <v>-0.0058139534883721</v>
      </c>
      <c r="AC393" s="39" t="n">
        <f aca="false">IFERROR(INDEX('Season Counts'!$AG$2:$AG$740,$AF393)/INDEX('Season Counts'!$AF$2:$AF$740,$AF393),"")</f>
        <v>76.24375</v>
      </c>
      <c r="AD393" s="40" t="n">
        <f aca="false">IFERROR(V393-AC393,"")</f>
        <v>-0.775568181818187</v>
      </c>
      <c r="AE393" s="4" t="str">
        <f aca="false">IF(D393&lt;Guide!$C$21,"Low PA",IF(TRIM(IF(ISNUMBER(AD393),IF(N(AD393)&lt;=-Guide!$C$24,"▼ Bat Speed  ",IF(N(AD393)&gt;=Guide!$C$24,"▲ Bat Speed  ","")),"")&amp;IF(N(Z393)&gt;=Guide!$C$22,"▲ Contact  ","")&amp;IF(N(Z393)&lt;=-Guide!$C$22,"▼ Contact  ","")&amp;IF(N(AB393)&gt;=Guide!$C$23,"▲ Chase  ","")&amp;IF(N(AB393)&lt;=-Guide!$C$23,"▼ Chase  ",""))="","Stable",TRIM(IF(ISNUMBER(AD393),IF(N(AD393)&lt;=-Guide!$C$24,"▼ Bat Speed  ",IF(N(AD393)&gt;=Guide!$C$24,"▲ Bat Speed  ","")),"")&amp;IF(N(Z393)&gt;=Guide!$C$22,"▲ Contact  ","")&amp;IF(N(Z393)&lt;=-Guide!$C$22,"▼ Contact  ","")&amp;IF(N(AB393)&gt;=Guide!$C$23,"▲ Chase  ","")&amp;IF(N(AB393)&lt;=-Guide!$C$23,"▼ Chase  ",""))))</f>
        <v>Low PA</v>
      </c>
      <c r="AF393" s="35" t="n">
        <f aca="false">MATCH(Counts!A393,'Season Counts'!$A$2:$A$740,0)</f>
        <v>102</v>
      </c>
    </row>
    <row r="394" customFormat="false" ht="15" hidden="false" customHeight="false" outlineLevel="0" collapsed="false">
      <c r="A394" s="34" t="str">
        <f aca="false">Counts!B394</f>
        <v>BAL</v>
      </c>
      <c r="B394" s="5" t="str">
        <f aca="false">Counts!C394</f>
        <v>Johnathan Rodríguez</v>
      </c>
      <c r="C394" s="34" t="str">
        <f aca="false">Counts!F394</f>
        <v>Jul</v>
      </c>
      <c r="D394" s="35" t="n">
        <f aca="false">IFERROR(Counts!P394,"")</f>
        <v>4</v>
      </c>
      <c r="E394" s="36" t="n">
        <f aca="false">IFERROR(Counts!R394/Counts!Q394,"")</f>
        <v>0.5</v>
      </c>
      <c r="F394" s="36" t="n">
        <f aca="false">IFERROR((Counts!R394+Counts!V394+Counts!W394)/(Counts!Q394+Counts!V394+Counts!W394+Counts!X394),"")</f>
        <v>0.5</v>
      </c>
      <c r="G394" s="36" t="n">
        <f aca="false">IFERROR((Counts!R394+Counts!S394+2*Counts!T394+3*Counts!U394)/Counts!Q394,"")</f>
        <v>0.75</v>
      </c>
      <c r="H394" s="35" t="n">
        <f aca="false">IFERROR(Counts!U394,"")</f>
        <v>0</v>
      </c>
      <c r="I394" s="36" t="n">
        <f aca="false">IFERROR(Counts!Z394/Counts!AA394,"")</f>
        <v>0.5375</v>
      </c>
      <c r="J394" s="36" t="n">
        <f aca="false">IFERROR(Counts!AB394/Counts!AA394,"")</f>
        <v>0.20825</v>
      </c>
      <c r="K394" s="37" t="n">
        <f aca="false">IFERROR((Counts!AB394-Counts!Z394)/Counts!AA394,"")</f>
        <v>-0.32925</v>
      </c>
      <c r="L394" s="38" t="n">
        <f aca="false">IFERROR(Counts!Y394/Counts!P394,"")</f>
        <v>0.5</v>
      </c>
      <c r="M394" s="38" t="n">
        <f aca="false">IFERROR(Counts!V394/Counts!P394,"")</f>
        <v>0</v>
      </c>
      <c r="N394" s="38" t="n">
        <f aca="false">IFERROR(Counts!AD394/Counts!AC394,"")</f>
        <v>0</v>
      </c>
      <c r="O394" s="38" t="n">
        <f aca="false">IFERROR(Counts!AE394/Counts!AC394,"")</f>
        <v>0.5</v>
      </c>
      <c r="P394" s="39" t="n">
        <f aca="false">IFERROR(Counts!AG394/Counts!AF394,"")</f>
        <v>93.65</v>
      </c>
      <c r="Q394" s="38" t="n">
        <f aca="false">IFERROR(Counts!AH394/Counts!AC394,"")</f>
        <v>1</v>
      </c>
      <c r="R394" s="38" t="n">
        <f aca="false">IFERROR(Counts!N394/Counts!M394,"")</f>
        <v>0.272727272727273</v>
      </c>
      <c r="S394" s="38" t="n">
        <f aca="false">IFERROR(Counts!K394/Counts!J394,"")</f>
        <v>0.7</v>
      </c>
      <c r="T394" s="38" t="n">
        <f aca="false">IFERROR(Counts!I394/Counts!H394,"")</f>
        <v>0.5</v>
      </c>
      <c r="U394" s="38" t="n">
        <f aca="false">IFERROR(1-Counts!L394/Counts!K394,"")</f>
        <v>0.571428571428571</v>
      </c>
      <c r="V394" s="39" t="n">
        <f aca="false">IFERROR(Counts!AJ394/Counts!AI394,"")</f>
        <v>77.95</v>
      </c>
      <c r="W394" s="38" t="n">
        <f aca="false">IFERROR(Counts!AK394/Counts!AI394,"")</f>
        <v>1</v>
      </c>
      <c r="X394" s="40" t="n">
        <f aca="false">IFERROR(Counts!O394,"")</f>
        <v>0.7</v>
      </c>
      <c r="Y394" s="36" t="n">
        <f aca="false">IFERROR(INDEX('Season Counts'!$Y$2:$Y$740,$AF394)/INDEX('Season Counts'!$X$2:$X$740,$AF394),"")</f>
        <v>0.297333333333333</v>
      </c>
      <c r="Z394" s="37" t="n">
        <f aca="false">IFERROR(J394-Y394,"")</f>
        <v>-0.0890833333333334</v>
      </c>
      <c r="AA394" s="38" t="n">
        <f aca="false">IFERROR(INDEX('Season Counts'!$K$2:$K$740,$AF394)/INDEX('Season Counts'!$J$2:$J$740,$AF394),"")</f>
        <v>0.255813953488372</v>
      </c>
      <c r="AB394" s="41" t="n">
        <f aca="false">IFERROR(R394-AA394,"")</f>
        <v>0.0169133192389006</v>
      </c>
      <c r="AC394" s="39" t="n">
        <f aca="false">IFERROR(INDEX('Season Counts'!$AG$2:$AG$740,$AF394)/INDEX('Season Counts'!$AF$2:$AF$740,$AF394),"")</f>
        <v>76.24375</v>
      </c>
      <c r="AD394" s="40" t="n">
        <f aca="false">IFERROR(V394-AC394,"")</f>
        <v>1.70625</v>
      </c>
      <c r="AE394" s="4" t="str">
        <f aca="false">IF(D394&lt;Guide!$C$21,"Low PA",IF(TRIM(IF(ISNUMBER(AD394),IF(N(AD394)&lt;=-Guide!$C$24,"▼ Bat Speed  ",IF(N(AD394)&gt;=Guide!$C$24,"▲ Bat Speed  ","")),"")&amp;IF(N(Z394)&gt;=Guide!$C$22,"▲ Contact  ","")&amp;IF(N(Z394)&lt;=-Guide!$C$22,"▼ Contact  ","")&amp;IF(N(AB394)&gt;=Guide!$C$23,"▲ Chase  ","")&amp;IF(N(AB394)&lt;=-Guide!$C$23,"▼ Chase  ",""))="","Stable",TRIM(IF(ISNUMBER(AD394),IF(N(AD394)&lt;=-Guide!$C$24,"▼ Bat Speed  ",IF(N(AD394)&gt;=Guide!$C$24,"▲ Bat Speed  ","")),"")&amp;IF(N(Z394)&gt;=Guide!$C$22,"▲ Contact  ","")&amp;IF(N(Z394)&lt;=-Guide!$C$22,"▼ Contact  ","")&amp;IF(N(AB394)&gt;=Guide!$C$23,"▲ Chase  ","")&amp;IF(N(AB394)&lt;=-Guide!$C$23,"▼ Chase  ",""))))</f>
        <v>Low PA</v>
      </c>
      <c r="AF394" s="35" t="n">
        <f aca="false">MATCH(Counts!A394,'Season Counts'!$A$2:$A$740,0)</f>
        <v>102</v>
      </c>
    </row>
    <row r="395" customFormat="false" ht="15" hidden="false" customHeight="false" outlineLevel="0" collapsed="false">
      <c r="A395" s="34" t="str">
        <f aca="false">Counts!B395</f>
        <v>BAL</v>
      </c>
      <c r="B395" s="5" t="str">
        <f aca="false">Counts!C395</f>
        <v>Ryan Mountcastle</v>
      </c>
      <c r="C395" s="34" t="str">
        <f aca="false">Counts!F395</f>
        <v>Mar-Apr</v>
      </c>
      <c r="D395" s="35" t="n">
        <f aca="false">IFERROR(Counts!P395,"")</f>
        <v>15</v>
      </c>
      <c r="E395" s="36" t="n">
        <f aca="false">IFERROR(Counts!R395/Counts!Q395,"")</f>
        <v>0.285714285714286</v>
      </c>
      <c r="F395" s="36" t="n">
        <f aca="false">IFERROR((Counts!R395+Counts!V395+Counts!W395)/(Counts!Q395+Counts!V395+Counts!W395+Counts!X395),"")</f>
        <v>0.333333333333333</v>
      </c>
      <c r="G395" s="36" t="n">
        <f aca="false">IFERROR((Counts!R395+Counts!S395+2*Counts!T395+3*Counts!U395)/Counts!Q395,"")</f>
        <v>0.357142857142857</v>
      </c>
      <c r="H395" s="35" t="n">
        <f aca="false">IFERROR(Counts!U395,"")</f>
        <v>0</v>
      </c>
      <c r="I395" s="36" t="n">
        <f aca="false">IFERROR(Counts!Z395/Counts!AA395,"")</f>
        <v>0.31</v>
      </c>
      <c r="J395" s="36" t="n">
        <f aca="false">IFERROR(Counts!AB395/Counts!AA395,"")</f>
        <v>0.3006</v>
      </c>
      <c r="K395" s="37" t="n">
        <f aca="false">IFERROR((Counts!AB395-Counts!Z395)/Counts!AA395,"")</f>
        <v>-0.0094</v>
      </c>
      <c r="L395" s="38" t="n">
        <f aca="false">IFERROR(Counts!Y395/Counts!P395,"")</f>
        <v>0.133333333333333</v>
      </c>
      <c r="M395" s="38" t="n">
        <f aca="false">IFERROR(Counts!V395/Counts!P395,"")</f>
        <v>0.0666666666666667</v>
      </c>
      <c r="N395" s="38" t="n">
        <f aca="false">IFERROR(Counts!AD395/Counts!AC395,"")</f>
        <v>0</v>
      </c>
      <c r="O395" s="38" t="n">
        <f aca="false">IFERROR(Counts!AE395/Counts!AC395,"")</f>
        <v>0.416666666666667</v>
      </c>
      <c r="P395" s="39" t="n">
        <f aca="false">IFERROR(Counts!AG395/Counts!AF395,"")</f>
        <v>90.0416666666667</v>
      </c>
      <c r="Q395" s="38" t="n">
        <f aca="false">IFERROR(Counts!AH395/Counts!AC395,"")</f>
        <v>0.333333333333333</v>
      </c>
      <c r="R395" s="38" t="n">
        <f aca="false">IFERROR(Counts!N395/Counts!M395,"")</f>
        <v>0.448275862068966</v>
      </c>
      <c r="S395" s="38" t="n">
        <f aca="false">IFERROR(Counts!K395/Counts!J395,"")</f>
        <v>0.84</v>
      </c>
      <c r="T395" s="38" t="n">
        <f aca="false">IFERROR(Counts!I395/Counts!H395,"")</f>
        <v>0.0882352941176471</v>
      </c>
      <c r="U395" s="38" t="n">
        <f aca="false">IFERROR(1-Counts!L395/Counts!K395,"")</f>
        <v>1</v>
      </c>
      <c r="V395" s="39" t="n">
        <f aca="false">IFERROR(Counts!AJ395/Counts!AI395,"")</f>
        <v>74.8066666666667</v>
      </c>
      <c r="W395" s="38" t="n">
        <f aca="false">IFERROR(Counts!AK395/Counts!AI395,"")</f>
        <v>0.466666666666667</v>
      </c>
      <c r="X395" s="40" t="n">
        <f aca="false">IFERROR(Counts!O395,"")</f>
        <v>-0.557</v>
      </c>
      <c r="Y395" s="36" t="n">
        <f aca="false">IFERROR(INDEX('Season Counts'!$Y$2:$Y$740,$AF395)/INDEX('Season Counts'!$X$2:$X$740,$AF395),"")</f>
        <v>0.3006</v>
      </c>
      <c r="Z395" s="37" t="n">
        <f aca="false">IFERROR(J395-Y395,"")</f>
        <v>0</v>
      </c>
      <c r="AA395" s="38" t="n">
        <f aca="false">IFERROR(INDEX('Season Counts'!$K$2:$K$740,$AF395)/INDEX('Season Counts'!$J$2:$J$740,$AF395),"")</f>
        <v>0.448275862068966</v>
      </c>
      <c r="AB395" s="41" t="n">
        <f aca="false">IFERROR(R395-AA395,"")</f>
        <v>0</v>
      </c>
      <c r="AC395" s="39" t="n">
        <f aca="false">IFERROR(INDEX('Season Counts'!$AG$2:$AG$740,$AF395)/INDEX('Season Counts'!$AF$2:$AF$740,$AF395),"")</f>
        <v>74.8066666666667</v>
      </c>
      <c r="AD395" s="40" t="n">
        <f aca="false">IFERROR(V395-AC395,"")</f>
        <v>0</v>
      </c>
      <c r="AE395" s="4" t="str">
        <f aca="false">IF(D395&lt;Guide!$C$21,"Low PA",IF(TRIM(IF(ISNUMBER(AD395),IF(N(AD395)&lt;=-Guide!$C$24,"▼ Bat Speed  ",IF(N(AD395)&gt;=Guide!$C$24,"▲ Bat Speed  ","")),"")&amp;IF(N(Z395)&gt;=Guide!$C$22,"▲ Contact  ","")&amp;IF(N(Z395)&lt;=-Guide!$C$22,"▼ Contact  ","")&amp;IF(N(AB395)&gt;=Guide!$C$23,"▲ Chase  ","")&amp;IF(N(AB395)&lt;=-Guide!$C$23,"▼ Chase  ",""))="","Stable",TRIM(IF(ISNUMBER(AD395),IF(N(AD395)&lt;=-Guide!$C$24,"▼ Bat Speed  ",IF(N(AD395)&gt;=Guide!$C$24,"▲ Bat Speed  ","")),"")&amp;IF(N(Z395)&gt;=Guide!$C$22,"▲ Contact  ","")&amp;IF(N(Z395)&lt;=-Guide!$C$22,"▼ Contact  ","")&amp;IF(N(AB395)&gt;=Guide!$C$23,"▲ Chase  ","")&amp;IF(N(AB395)&lt;=-Guide!$C$23,"▼ Chase  ",""))))</f>
        <v>Low PA</v>
      </c>
      <c r="AF395" s="35" t="n">
        <f aca="false">MATCH(Counts!A395,'Season Counts'!$A$2:$A$740,0)</f>
        <v>103</v>
      </c>
    </row>
    <row r="396" customFormat="false" ht="15" hidden="false" customHeight="false" outlineLevel="0" collapsed="false">
      <c r="A396" s="34" t="str">
        <f aca="false">Counts!B396</f>
        <v>BAL</v>
      </c>
      <c r="B396" s="5" t="str">
        <f aca="false">Counts!C396</f>
        <v>Luis Robert Jr.</v>
      </c>
      <c r="C396" s="34" t="str">
        <f aca="false">Counts!F396</f>
        <v>Sep</v>
      </c>
      <c r="D396" s="35" t="n">
        <f aca="false">IFERROR(Counts!P396,"")</f>
        <v>12</v>
      </c>
      <c r="E396" s="36" t="n">
        <f aca="false">IFERROR(Counts!R396/Counts!Q396,"")</f>
        <v>0.181818181818182</v>
      </c>
      <c r="F396" s="36" t="n">
        <f aca="false">IFERROR((Counts!R396+Counts!V396+Counts!W396)/(Counts!Q396+Counts!V396+Counts!W396+Counts!X396),"")</f>
        <v>0.25</v>
      </c>
      <c r="G396" s="36" t="n">
        <f aca="false">IFERROR((Counts!R396+Counts!S396+2*Counts!T396+3*Counts!U396)/Counts!Q396,"")</f>
        <v>0.545454545454545</v>
      </c>
      <c r="H396" s="35" t="n">
        <f aca="false">IFERROR(Counts!U396,"")</f>
        <v>1</v>
      </c>
      <c r="I396" s="36" t="n">
        <f aca="false">IFERROR(Counts!Z396/Counts!AA396,"")</f>
        <v>0.329166666666667</v>
      </c>
      <c r="J396" s="36" t="n">
        <f aca="false">IFERROR(Counts!AB396/Counts!AA396,"")</f>
        <v>0.376166666666667</v>
      </c>
      <c r="K396" s="37" t="n">
        <f aca="false">IFERROR((Counts!AB396-Counts!Z396)/Counts!AA396,"")</f>
        <v>0.047</v>
      </c>
      <c r="L396" s="38" t="n">
        <f aca="false">IFERROR(Counts!Y396/Counts!P396,"")</f>
        <v>0.166666666666667</v>
      </c>
      <c r="M396" s="38" t="n">
        <f aca="false">IFERROR(Counts!V396/Counts!P396,"")</f>
        <v>0.0833333333333333</v>
      </c>
      <c r="N396" s="38" t="n">
        <f aca="false">IFERROR(Counts!AD396/Counts!AC396,"")</f>
        <v>0.333333333333333</v>
      </c>
      <c r="O396" s="38" t="n">
        <f aca="false">IFERROR(Counts!AE396/Counts!AC396,"")</f>
        <v>0.444444444444444</v>
      </c>
      <c r="P396" s="39" t="n">
        <f aca="false">IFERROR(Counts!AG396/Counts!AF396,"")</f>
        <v>95.3222222222222</v>
      </c>
      <c r="Q396" s="38" t="n">
        <f aca="false">IFERROR(Counts!AH396/Counts!AC396,"")</f>
        <v>0.555555555555556</v>
      </c>
      <c r="R396" s="38" t="n">
        <f aca="false">IFERROR(Counts!N396/Counts!M396,"")</f>
        <v>0.318181818181818</v>
      </c>
      <c r="S396" s="38" t="n">
        <f aca="false">IFERROR(Counts!K396/Counts!J396,"")</f>
        <v>0.833333333333333</v>
      </c>
      <c r="T396" s="38" t="n">
        <f aca="false">IFERROR(Counts!I396/Counts!H396,"")</f>
        <v>0.148148148148148</v>
      </c>
      <c r="U396" s="38" t="n">
        <f aca="false">IFERROR(1-Counts!L396/Counts!K396,"")</f>
        <v>0.8</v>
      </c>
      <c r="V396" s="39" t="n">
        <f aca="false">IFERROR(Counts!AJ396/Counts!AI396,"")</f>
        <v>79.088</v>
      </c>
      <c r="W396" s="38" t="n">
        <f aca="false">IFERROR(Counts!AK396/Counts!AI396,"")</f>
        <v>0.8</v>
      </c>
      <c r="X396" s="40" t="n">
        <f aca="false">IFERROR(Counts!O396,"")</f>
        <v>-0.019</v>
      </c>
      <c r="Y396" s="36" t="n">
        <f aca="false">IFERROR(INDEX('Season Counts'!$Y$2:$Y$740,$AF396)/INDEX('Season Counts'!$X$2:$X$740,$AF396),"")</f>
        <v>0.376166666666667</v>
      </c>
      <c r="Z396" s="37" t="n">
        <f aca="false">IFERROR(J396-Y396,"")</f>
        <v>0</v>
      </c>
      <c r="AA396" s="38" t="n">
        <f aca="false">IFERROR(INDEX('Season Counts'!$K$2:$K$740,$AF396)/INDEX('Season Counts'!$J$2:$J$740,$AF396),"")</f>
        <v>0.318181818181818</v>
      </c>
      <c r="AB396" s="41" t="n">
        <f aca="false">IFERROR(R396-AA396,"")</f>
        <v>0</v>
      </c>
      <c r="AC396" s="39" t="n">
        <f aca="false">IFERROR(INDEX('Season Counts'!$AG$2:$AG$740,$AF396)/INDEX('Season Counts'!$AF$2:$AF$740,$AF396),"")</f>
        <v>79.088</v>
      </c>
      <c r="AD396" s="40" t="n">
        <f aca="false">IFERROR(V396-AC396,"")</f>
        <v>0</v>
      </c>
      <c r="AE396" s="4" t="str">
        <f aca="false">IF(D396&lt;Guide!$C$21,"Low PA",IF(TRIM(IF(ISNUMBER(AD396),IF(N(AD396)&lt;=-Guide!$C$24,"▼ Bat Speed  ",IF(N(AD396)&gt;=Guide!$C$24,"▲ Bat Speed  ","")),"")&amp;IF(N(Z396)&gt;=Guide!$C$22,"▲ Contact  ","")&amp;IF(N(Z396)&lt;=-Guide!$C$22,"▼ Contact  ","")&amp;IF(N(AB396)&gt;=Guide!$C$23,"▲ Chase  ","")&amp;IF(N(AB396)&lt;=-Guide!$C$23,"▼ Chase  ",""))="","Stable",TRIM(IF(ISNUMBER(AD396),IF(N(AD396)&lt;=-Guide!$C$24,"▼ Bat Speed  ",IF(N(AD396)&gt;=Guide!$C$24,"▲ Bat Speed  ","")),"")&amp;IF(N(Z396)&gt;=Guide!$C$22,"▲ Contact  ","")&amp;IF(N(Z396)&lt;=-Guide!$C$22,"▼ Contact  ","")&amp;IF(N(AB396)&gt;=Guide!$C$23,"▲ Chase  ","")&amp;IF(N(AB396)&lt;=-Guide!$C$23,"▼ Chase  ",""))))</f>
        <v>Low PA</v>
      </c>
      <c r="AF396" s="35" t="n">
        <f aca="false">MATCH(Counts!A396,'Season Counts'!$A$2:$A$740,0)</f>
        <v>104</v>
      </c>
    </row>
    <row r="397" customFormat="false" ht="15" hidden="false" customHeight="false" outlineLevel="0" collapsed="false">
      <c r="A397" s="34" t="str">
        <f aca="false">Counts!B397</f>
        <v>BAL</v>
      </c>
      <c r="B397" s="5" t="str">
        <f aca="false">Counts!C397</f>
        <v>Jake Rogers</v>
      </c>
      <c r="C397" s="34" t="str">
        <f aca="false">Counts!F397</f>
        <v>Jul</v>
      </c>
      <c r="D397" s="35" t="n">
        <f aca="false">IFERROR(Counts!P397,"")</f>
        <v>1</v>
      </c>
      <c r="E397" s="36" t="n">
        <f aca="false">IFERROR(Counts!R397/Counts!Q397,"")</f>
        <v>0</v>
      </c>
      <c r="F397" s="36" t="n">
        <f aca="false">IFERROR((Counts!R397+Counts!V397+Counts!W397)/(Counts!Q397+Counts!V397+Counts!W397+Counts!X397),"")</f>
        <v>0</v>
      </c>
      <c r="G397" s="36" t="n">
        <f aca="false">IFERROR((Counts!R397+Counts!S397+2*Counts!T397+3*Counts!U397)/Counts!Q397,"")</f>
        <v>0</v>
      </c>
      <c r="H397" s="35" t="n">
        <f aca="false">IFERROR(Counts!U397,"")</f>
        <v>0</v>
      </c>
      <c r="I397" s="36" t="n">
        <f aca="false">IFERROR(Counts!Z397/Counts!AA397,"")</f>
        <v>0</v>
      </c>
      <c r="J397" s="36" t="n">
        <f aca="false">IFERROR(Counts!AB397/Counts!AA397,"")</f>
        <v>0.125</v>
      </c>
      <c r="K397" s="37" t="n">
        <f aca="false">IFERROR((Counts!AB397-Counts!Z397)/Counts!AA397,"")</f>
        <v>0.125</v>
      </c>
      <c r="L397" s="38" t="n">
        <f aca="false">IFERROR(Counts!Y397/Counts!P397,"")</f>
        <v>0</v>
      </c>
      <c r="M397" s="38" t="n">
        <f aca="false">IFERROR(Counts!V397/Counts!P397,"")</f>
        <v>0</v>
      </c>
      <c r="N397" s="38" t="n">
        <f aca="false">IFERROR(Counts!AD397/Counts!AC397,"")</f>
        <v>0</v>
      </c>
      <c r="O397" s="38" t="n">
        <f aca="false">IFERROR(Counts!AE397/Counts!AC397,"")</f>
        <v>0</v>
      </c>
      <c r="P397" s="39" t="n">
        <f aca="false">IFERROR(Counts!AG397/Counts!AF397,"")</f>
        <v>69.8</v>
      </c>
      <c r="Q397" s="38" t="n">
        <f aca="false">IFERROR(Counts!AH397/Counts!AC397,"")</f>
        <v>0</v>
      </c>
      <c r="R397" s="38" t="str">
        <f aca="false">IFERROR(Counts!N397/Counts!M397,"")</f>
        <v/>
      </c>
      <c r="S397" s="38" t="n">
        <f aca="false">IFERROR(Counts!K397/Counts!J397,"")</f>
        <v>1</v>
      </c>
      <c r="T397" s="38" t="n">
        <f aca="false">IFERROR(Counts!I397/Counts!H397,"")</f>
        <v>0</v>
      </c>
      <c r="U397" s="38" t="n">
        <f aca="false">IFERROR(1-Counts!L397/Counts!K397,"")</f>
        <v>1</v>
      </c>
      <c r="V397" s="39" t="n">
        <f aca="false">IFERROR(Counts!AJ397/Counts!AI397,"")</f>
        <v>70.8</v>
      </c>
      <c r="W397" s="38" t="n">
        <f aca="false">IFERROR(Counts!AK397/Counts!AI397,"")</f>
        <v>0</v>
      </c>
      <c r="X397" s="40" t="n">
        <f aca="false">IFERROR(Counts!O397,"")</f>
        <v>-0.342</v>
      </c>
      <c r="Y397" s="36" t="n">
        <f aca="false">IFERROR(INDEX('Season Counts'!$Y$2:$Y$740,$AF397)/INDEX('Season Counts'!$X$2:$X$740,$AF397),"")</f>
        <v>0.339</v>
      </c>
      <c r="Z397" s="37" t="n">
        <f aca="false">IFERROR(J397-Y397,"")</f>
        <v>-0.214</v>
      </c>
      <c r="AA397" s="38" t="n">
        <f aca="false">IFERROR(INDEX('Season Counts'!$K$2:$K$740,$AF397)/INDEX('Season Counts'!$J$2:$J$740,$AF397),"")</f>
        <v>0.285714285714286</v>
      </c>
      <c r="AB397" s="41" t="str">
        <f aca="false">IFERROR(R397-AA397,"")</f>
        <v/>
      </c>
      <c r="AC397" s="39" t="n">
        <f aca="false">IFERROR(INDEX('Season Counts'!$AG$2:$AG$740,$AF397)/INDEX('Season Counts'!$AF$2:$AF$740,$AF397),"")</f>
        <v>68.3857142857143</v>
      </c>
      <c r="AD397" s="40" t="n">
        <f aca="false">IFERROR(V397-AC397,"")</f>
        <v>2.41428571428571</v>
      </c>
      <c r="AE397" s="4" t="str">
        <f aca="false">IF(D397&lt;Guide!$C$21,"Low PA",IF(TRIM(IF(ISNUMBER(AD397),IF(N(AD397)&lt;=-Guide!$C$24,"▼ Bat Speed  ",IF(N(AD397)&gt;=Guide!$C$24,"▲ Bat Speed  ","")),"")&amp;IF(N(Z397)&gt;=Guide!$C$22,"▲ Contact  ","")&amp;IF(N(Z397)&lt;=-Guide!$C$22,"▼ Contact  ","")&amp;IF(N(AB397)&gt;=Guide!$C$23,"▲ Chase  ","")&amp;IF(N(AB397)&lt;=-Guide!$C$23,"▼ Chase  ",""))="","Stable",TRIM(IF(ISNUMBER(AD397),IF(N(AD397)&lt;=-Guide!$C$24,"▼ Bat Speed  ",IF(N(AD397)&gt;=Guide!$C$24,"▲ Bat Speed  ","")),"")&amp;IF(N(Z397)&gt;=Guide!$C$22,"▲ Contact  ","")&amp;IF(N(Z397)&lt;=-Guide!$C$22,"▼ Contact  ","")&amp;IF(N(AB397)&gt;=Guide!$C$23,"▲ Chase  ","")&amp;IF(N(AB397)&lt;=-Guide!$C$23,"▼ Chase  ",""))))</f>
        <v>Low PA</v>
      </c>
      <c r="AF397" s="35" t="n">
        <f aca="false">MATCH(Counts!A397,'Season Counts'!$A$2:$A$740,0)</f>
        <v>105</v>
      </c>
    </row>
    <row r="398" customFormat="false" ht="15" hidden="false" customHeight="false" outlineLevel="0" collapsed="false">
      <c r="A398" s="34" t="str">
        <f aca="false">Counts!B398</f>
        <v>BAL</v>
      </c>
      <c r="B398" s="5" t="str">
        <f aca="false">Counts!C398</f>
        <v>Jake Rogers</v>
      </c>
      <c r="C398" s="34" t="str">
        <f aca="false">Counts!F398</f>
        <v>Aug</v>
      </c>
      <c r="D398" s="35" t="n">
        <f aca="false">IFERROR(Counts!P398,"")</f>
        <v>5</v>
      </c>
      <c r="E398" s="36" t="n">
        <f aca="false">IFERROR(Counts!R398/Counts!Q398,"")</f>
        <v>0.25</v>
      </c>
      <c r="F398" s="36" t="n">
        <f aca="false">IFERROR((Counts!R398+Counts!V398+Counts!W398)/(Counts!Q398+Counts!V398+Counts!W398+Counts!X398),"")</f>
        <v>0.4</v>
      </c>
      <c r="G398" s="36" t="n">
        <f aca="false">IFERROR((Counts!R398+Counts!S398+2*Counts!T398+3*Counts!U398)/Counts!Q398,"")</f>
        <v>0.25</v>
      </c>
      <c r="H398" s="35" t="n">
        <f aca="false">IFERROR(Counts!U398,"")</f>
        <v>0</v>
      </c>
      <c r="I398" s="36" t="n">
        <f aca="false">IFERROR(Counts!Z398/Counts!AA398,"")</f>
        <v>0.32</v>
      </c>
      <c r="J398" s="36" t="n">
        <f aca="false">IFERROR(Counts!AB398/Counts!AA398,"")</f>
        <v>0.3818</v>
      </c>
      <c r="K398" s="37" t="n">
        <f aca="false">IFERROR((Counts!AB398-Counts!Z398)/Counts!AA398,"")</f>
        <v>0.0618</v>
      </c>
      <c r="L398" s="38" t="n">
        <f aca="false">IFERROR(Counts!Y398/Counts!P398,"")</f>
        <v>0.4</v>
      </c>
      <c r="M398" s="38" t="n">
        <f aca="false">IFERROR(Counts!V398/Counts!P398,"")</f>
        <v>0.2</v>
      </c>
      <c r="N398" s="38" t="n">
        <f aca="false">IFERROR(Counts!AD398/Counts!AC398,"")</f>
        <v>0</v>
      </c>
      <c r="O398" s="38" t="n">
        <f aca="false">IFERROR(Counts!AE398/Counts!AC398,"")</f>
        <v>1</v>
      </c>
      <c r="P398" s="39" t="n">
        <f aca="false">IFERROR(Counts!AG398/Counts!AF398,"")</f>
        <v>96.05</v>
      </c>
      <c r="Q398" s="38" t="n">
        <f aca="false">IFERROR(Counts!AH398/Counts!AC398,"")</f>
        <v>1</v>
      </c>
      <c r="R398" s="38" t="n">
        <f aca="false">IFERROR(Counts!N398/Counts!M398,"")</f>
        <v>0.285714285714286</v>
      </c>
      <c r="S398" s="38" t="n">
        <f aca="false">IFERROR(Counts!K398/Counts!J398,"")</f>
        <v>0.25</v>
      </c>
      <c r="T398" s="38" t="n">
        <f aca="false">IFERROR(Counts!I398/Counts!H398,"")</f>
        <v>0.5</v>
      </c>
      <c r="U398" s="38" t="n">
        <f aca="false">IFERROR(1-Counts!L398/Counts!K398,"")</f>
        <v>1</v>
      </c>
      <c r="V398" s="39" t="n">
        <f aca="false">IFERROR(Counts!AJ398/Counts!AI398,"")</f>
        <v>67.9833333333333</v>
      </c>
      <c r="W398" s="38" t="n">
        <f aca="false">IFERROR(Counts!AK398/Counts!AI398,"")</f>
        <v>0</v>
      </c>
      <c r="X398" s="40" t="n">
        <f aca="false">IFERROR(Counts!O398,"")</f>
        <v>-0.03</v>
      </c>
      <c r="Y398" s="36" t="n">
        <f aca="false">IFERROR(INDEX('Season Counts'!$Y$2:$Y$740,$AF398)/INDEX('Season Counts'!$X$2:$X$740,$AF398),"")</f>
        <v>0.339</v>
      </c>
      <c r="Z398" s="37" t="n">
        <f aca="false">IFERROR(J398-Y398,"")</f>
        <v>0.0428000000000001</v>
      </c>
      <c r="AA398" s="38" t="n">
        <f aca="false">IFERROR(INDEX('Season Counts'!$K$2:$K$740,$AF398)/INDEX('Season Counts'!$J$2:$J$740,$AF398),"")</f>
        <v>0.285714285714286</v>
      </c>
      <c r="AB398" s="41" t="n">
        <f aca="false">IFERROR(R398-AA398,"")</f>
        <v>0</v>
      </c>
      <c r="AC398" s="39" t="n">
        <f aca="false">IFERROR(INDEX('Season Counts'!$AG$2:$AG$740,$AF398)/INDEX('Season Counts'!$AF$2:$AF$740,$AF398),"")</f>
        <v>68.3857142857143</v>
      </c>
      <c r="AD398" s="40" t="n">
        <f aca="false">IFERROR(V398-AC398,"")</f>
        <v>-0.402380952380952</v>
      </c>
      <c r="AE398" s="4" t="str">
        <f aca="false">IF(D398&lt;Guide!$C$21,"Low PA",IF(TRIM(IF(ISNUMBER(AD398),IF(N(AD398)&lt;=-Guide!$C$24,"▼ Bat Speed  ",IF(N(AD398)&gt;=Guide!$C$24,"▲ Bat Speed  ","")),"")&amp;IF(N(Z398)&gt;=Guide!$C$22,"▲ Contact  ","")&amp;IF(N(Z398)&lt;=-Guide!$C$22,"▼ Contact  ","")&amp;IF(N(AB398)&gt;=Guide!$C$23,"▲ Chase  ","")&amp;IF(N(AB398)&lt;=-Guide!$C$23,"▼ Chase  ",""))="","Stable",TRIM(IF(ISNUMBER(AD398),IF(N(AD398)&lt;=-Guide!$C$24,"▼ Bat Speed  ",IF(N(AD398)&gt;=Guide!$C$24,"▲ Bat Speed  ","")),"")&amp;IF(N(Z398)&gt;=Guide!$C$22,"▲ Contact  ","")&amp;IF(N(Z398)&lt;=-Guide!$C$22,"▼ Contact  ","")&amp;IF(N(AB398)&gt;=Guide!$C$23,"▲ Chase  ","")&amp;IF(N(AB398)&lt;=-Guide!$C$23,"▼ Chase  ",""))))</f>
        <v>Low PA</v>
      </c>
      <c r="AF398" s="35" t="n">
        <f aca="false">MATCH(Counts!A398,'Season Counts'!$A$2:$A$740,0)</f>
        <v>105</v>
      </c>
    </row>
    <row r="399" customFormat="false" ht="15" hidden="false" customHeight="false" outlineLevel="0" collapsed="false">
      <c r="A399" s="34" t="str">
        <f aca="false">Counts!B399</f>
        <v>BAL</v>
      </c>
      <c r="B399" s="5" t="str">
        <f aca="false">Counts!C399</f>
        <v>José Barrero</v>
      </c>
      <c r="C399" s="34" t="str">
        <f aca="false">Counts!F399</f>
        <v>Sep</v>
      </c>
      <c r="D399" s="35" t="n">
        <f aca="false">IFERROR(Counts!P399,"")</f>
        <v>6</v>
      </c>
      <c r="E399" s="36" t="n">
        <f aca="false">IFERROR(Counts!R399/Counts!Q399,"")</f>
        <v>0.166666666666667</v>
      </c>
      <c r="F399" s="36" t="n">
        <f aca="false">IFERROR((Counts!R399+Counts!V399+Counts!W399)/(Counts!Q399+Counts!V399+Counts!W399+Counts!X399),"")</f>
        <v>0.166666666666667</v>
      </c>
      <c r="G399" s="36" t="n">
        <f aca="false">IFERROR((Counts!R399+Counts!S399+2*Counts!T399+3*Counts!U399)/Counts!Q399,"")</f>
        <v>0.166666666666667</v>
      </c>
      <c r="H399" s="35" t="n">
        <f aca="false">IFERROR(Counts!U399,"")</f>
        <v>0</v>
      </c>
      <c r="I399" s="36" t="n">
        <f aca="false">IFERROR(Counts!Z399/Counts!AA399,"")</f>
        <v>0.15</v>
      </c>
      <c r="J399" s="36" t="n">
        <f aca="false">IFERROR(Counts!AB399/Counts!AA399,"")</f>
        <v>0.0775</v>
      </c>
      <c r="K399" s="37" t="n">
        <f aca="false">IFERROR((Counts!AB399-Counts!Z399)/Counts!AA399,"")</f>
        <v>-0.0725</v>
      </c>
      <c r="L399" s="38" t="n">
        <f aca="false">IFERROR(Counts!Y399/Counts!P399,"")</f>
        <v>0.5</v>
      </c>
      <c r="M399" s="38" t="n">
        <f aca="false">IFERROR(Counts!V399/Counts!P399,"")</f>
        <v>0</v>
      </c>
      <c r="N399" s="38" t="n">
        <f aca="false">IFERROR(Counts!AD399/Counts!AC399,"")</f>
        <v>0</v>
      </c>
      <c r="O399" s="38" t="n">
        <f aca="false">IFERROR(Counts!AE399/Counts!AC399,"")</f>
        <v>0</v>
      </c>
      <c r="P399" s="39" t="n">
        <f aca="false">IFERROR(Counts!AG399/Counts!AF399,"")</f>
        <v>90.5666666666667</v>
      </c>
      <c r="Q399" s="38" t="n">
        <f aca="false">IFERROR(Counts!AH399/Counts!AC399,"")</f>
        <v>0</v>
      </c>
      <c r="R399" s="38" t="n">
        <f aca="false">IFERROR(Counts!N399/Counts!M399,"")</f>
        <v>0.636363636363636</v>
      </c>
      <c r="S399" s="38" t="n">
        <f aca="false">IFERROR(Counts!K399/Counts!J399,"")</f>
        <v>0.666666666666667</v>
      </c>
      <c r="T399" s="38" t="n">
        <f aca="false">IFERROR(Counts!I399/Counts!H399,"")</f>
        <v>0.461538461538462</v>
      </c>
      <c r="U399" s="38" t="n">
        <f aca="false">IFERROR(1-Counts!L399/Counts!K399,"")</f>
        <v>0.833333333333333</v>
      </c>
      <c r="V399" s="39" t="n">
        <f aca="false">IFERROR(Counts!AJ399/Counts!AI399,"")</f>
        <v>73.1181818181818</v>
      </c>
      <c r="W399" s="38" t="n">
        <f aca="false">IFERROR(Counts!AK399/Counts!AI399,"")</f>
        <v>0.272727272727273</v>
      </c>
      <c r="X399" s="40" t="n">
        <f aca="false">IFERROR(Counts!O399,"")</f>
        <v>-1.05</v>
      </c>
      <c r="Y399" s="36" t="n">
        <f aca="false">IFERROR(INDEX('Season Counts'!$Y$2:$Y$740,$AF399)/INDEX('Season Counts'!$X$2:$X$740,$AF399),"")</f>
        <v>0.0775</v>
      </c>
      <c r="Z399" s="37" t="n">
        <f aca="false">IFERROR(J399-Y399,"")</f>
        <v>0</v>
      </c>
      <c r="AA399" s="38" t="n">
        <f aca="false">IFERROR(INDEX('Season Counts'!$K$2:$K$740,$AF399)/INDEX('Season Counts'!$J$2:$J$740,$AF399),"")</f>
        <v>0.636363636363636</v>
      </c>
      <c r="AB399" s="41" t="n">
        <f aca="false">IFERROR(R399-AA399,"")</f>
        <v>0</v>
      </c>
      <c r="AC399" s="39" t="n">
        <f aca="false">IFERROR(INDEX('Season Counts'!$AG$2:$AG$740,$AF399)/INDEX('Season Counts'!$AF$2:$AF$740,$AF399),"")</f>
        <v>73.1181818181818</v>
      </c>
      <c r="AD399" s="40" t="n">
        <f aca="false">IFERROR(V399-AC399,"")</f>
        <v>0</v>
      </c>
      <c r="AE399" s="4" t="str">
        <f aca="false">IF(D399&lt;Guide!$C$21,"Low PA",IF(TRIM(IF(ISNUMBER(AD399),IF(N(AD399)&lt;=-Guide!$C$24,"▼ Bat Speed  ",IF(N(AD399)&gt;=Guide!$C$24,"▲ Bat Speed  ","")),"")&amp;IF(N(Z399)&gt;=Guide!$C$22,"▲ Contact  ","")&amp;IF(N(Z399)&lt;=-Guide!$C$22,"▼ Contact  ","")&amp;IF(N(AB399)&gt;=Guide!$C$23,"▲ Chase  ","")&amp;IF(N(AB399)&lt;=-Guide!$C$23,"▼ Chase  ",""))="","Stable",TRIM(IF(ISNUMBER(AD399),IF(N(AD399)&lt;=-Guide!$C$24,"▼ Bat Speed  ",IF(N(AD399)&gt;=Guide!$C$24,"▲ Bat Speed  ","")),"")&amp;IF(N(Z399)&gt;=Guide!$C$22,"▲ Contact  ","")&amp;IF(N(Z399)&lt;=-Guide!$C$22,"▼ Contact  ","")&amp;IF(N(AB399)&gt;=Guide!$C$23,"▲ Chase  ","")&amp;IF(N(AB399)&lt;=-Guide!$C$23,"▼ Chase  ",""))))</f>
        <v>Low PA</v>
      </c>
      <c r="AF399" s="35" t="n">
        <f aca="false">MATCH(Counts!A399,'Season Counts'!$A$2:$A$740,0)</f>
        <v>106</v>
      </c>
    </row>
    <row r="400" customFormat="false" ht="15" hidden="false" customHeight="false" outlineLevel="0" collapsed="false">
      <c r="A400" s="34" t="str">
        <f aca="false">Counts!B400</f>
        <v>BAL</v>
      </c>
      <c r="B400" s="5" t="str">
        <f aca="false">Counts!C400</f>
        <v>Maverick Handley</v>
      </c>
      <c r="C400" s="34" t="str">
        <f aca="false">Counts!F400</f>
        <v>May</v>
      </c>
      <c r="D400" s="35" t="n">
        <f aca="false">IFERROR(Counts!P400,"")</f>
        <v>1</v>
      </c>
      <c r="E400" s="36" t="n">
        <f aca="false">IFERROR(Counts!R400/Counts!Q400,"")</f>
        <v>0</v>
      </c>
      <c r="F400" s="36" t="n">
        <f aca="false">IFERROR((Counts!R400+Counts!V400+Counts!W400)/(Counts!Q400+Counts!V400+Counts!W400+Counts!X400),"")</f>
        <v>0</v>
      </c>
      <c r="G400" s="36" t="n">
        <f aca="false">IFERROR((Counts!R400+Counts!S400+2*Counts!T400+3*Counts!U400)/Counts!Q400,"")</f>
        <v>0</v>
      </c>
      <c r="H400" s="35" t="n">
        <f aca="false">IFERROR(Counts!U400,"")</f>
        <v>0</v>
      </c>
      <c r="I400" s="36" t="n">
        <f aca="false">IFERROR(Counts!Z400/Counts!AA400,"")</f>
        <v>0</v>
      </c>
      <c r="J400" s="36" t="n">
        <f aca="false">IFERROR(Counts!AB400/Counts!AA400,"")</f>
        <v>0</v>
      </c>
      <c r="K400" s="37" t="n">
        <f aca="false">IFERROR((Counts!AB400-Counts!Z400)/Counts!AA400,"")</f>
        <v>0</v>
      </c>
      <c r="L400" s="38" t="n">
        <f aca="false">IFERROR(Counts!Y400/Counts!P400,"")</f>
        <v>1</v>
      </c>
      <c r="M400" s="38" t="n">
        <f aca="false">IFERROR(Counts!V400/Counts!P400,"")</f>
        <v>0</v>
      </c>
      <c r="N400" s="38" t="str">
        <f aca="false">IFERROR(Counts!AD400/Counts!AC400,"")</f>
        <v/>
      </c>
      <c r="O400" s="38" t="str">
        <f aca="false">IFERROR(Counts!AE400/Counts!AC400,"")</f>
        <v/>
      </c>
      <c r="P400" s="39" t="str">
        <f aca="false">IFERROR(Counts!AG400/Counts!AF400,"")</f>
        <v/>
      </c>
      <c r="Q400" s="38" t="str">
        <f aca="false">IFERROR(Counts!AH400/Counts!AC400,"")</f>
        <v/>
      </c>
      <c r="R400" s="38" t="n">
        <f aca="false">IFERROR(Counts!N400/Counts!M400,"")</f>
        <v>0.666666666666667</v>
      </c>
      <c r="S400" s="38" t="n">
        <f aca="false">IFERROR(Counts!K400/Counts!J400,"")</f>
        <v>1</v>
      </c>
      <c r="T400" s="38" t="n">
        <f aca="false">IFERROR(Counts!I400/Counts!H400,"")</f>
        <v>0.666666666666667</v>
      </c>
      <c r="U400" s="38" t="n">
        <f aca="false">IFERROR(1-Counts!L400/Counts!K400,"")</f>
        <v>0</v>
      </c>
      <c r="V400" s="39" t="n">
        <f aca="false">IFERROR(Counts!AJ400/Counts!AI400,"")</f>
        <v>68.65</v>
      </c>
      <c r="W400" s="38" t="n">
        <f aca="false">IFERROR(Counts!AK400/Counts!AI400,"")</f>
        <v>0</v>
      </c>
      <c r="X400" s="40" t="n">
        <f aca="false">IFERROR(Counts!O400,"")</f>
        <v>-0.256</v>
      </c>
      <c r="Y400" s="36" t="n">
        <f aca="false">IFERROR(INDEX('Season Counts'!$Y$2:$Y$740,$AF400)/INDEX('Season Counts'!$X$2:$X$740,$AF400),"")</f>
        <v>0</v>
      </c>
      <c r="Z400" s="37" t="n">
        <f aca="false">IFERROR(J400-Y400,"")</f>
        <v>0</v>
      </c>
      <c r="AA400" s="38" t="n">
        <f aca="false">IFERROR(INDEX('Season Counts'!$K$2:$K$740,$AF400)/INDEX('Season Counts'!$J$2:$J$740,$AF400),"")</f>
        <v>0.666666666666667</v>
      </c>
      <c r="AB400" s="41" t="n">
        <f aca="false">IFERROR(R400-AA400,"")</f>
        <v>0</v>
      </c>
      <c r="AC400" s="39" t="n">
        <f aca="false">IFERROR(INDEX('Season Counts'!$AG$2:$AG$740,$AF400)/INDEX('Season Counts'!$AF$2:$AF$740,$AF400),"")</f>
        <v>68.65</v>
      </c>
      <c r="AD400" s="40" t="n">
        <f aca="false">IFERROR(V400-AC400,"")</f>
        <v>0</v>
      </c>
      <c r="AE400" s="4" t="str">
        <f aca="false">IF(D400&lt;Guide!$C$21,"Low PA",IF(TRIM(IF(ISNUMBER(AD400),IF(N(AD400)&lt;=-Guide!$C$24,"▼ Bat Speed  ",IF(N(AD400)&gt;=Guide!$C$24,"▲ Bat Speed  ","")),"")&amp;IF(N(Z400)&gt;=Guide!$C$22,"▲ Contact  ","")&amp;IF(N(Z400)&lt;=-Guide!$C$22,"▼ Contact  ","")&amp;IF(N(AB400)&gt;=Guide!$C$23,"▲ Chase  ","")&amp;IF(N(AB400)&lt;=-Guide!$C$23,"▼ Chase  ",""))="","Stable",TRIM(IF(ISNUMBER(AD400),IF(N(AD400)&lt;=-Guide!$C$24,"▼ Bat Speed  ",IF(N(AD400)&gt;=Guide!$C$24,"▲ Bat Speed  ","")),"")&amp;IF(N(Z400)&gt;=Guide!$C$22,"▲ Contact  ","")&amp;IF(N(Z400)&lt;=-Guide!$C$22,"▼ Contact  ","")&amp;IF(N(AB400)&gt;=Guide!$C$23,"▲ Chase  ","")&amp;IF(N(AB400)&lt;=-Guide!$C$23,"▼ Chase  ",""))))</f>
        <v>Low PA</v>
      </c>
      <c r="AF400" s="35" t="n">
        <f aca="false">MATCH(Counts!A400,'Season Counts'!$A$2:$A$740,0)</f>
        <v>107</v>
      </c>
    </row>
    <row r="401" customFormat="false" ht="15" hidden="false" customHeight="false" outlineLevel="0" collapsed="false">
      <c r="A401" s="34" t="str">
        <f aca="false">Counts!B401</f>
        <v>BAL</v>
      </c>
      <c r="B401" s="5" t="str">
        <f aca="false">Counts!C401</f>
        <v>Michael Siani</v>
      </c>
      <c r="C401" s="34" t="str">
        <f aca="false">Counts!F401</f>
        <v>Jun</v>
      </c>
      <c r="D401" s="35" t="n">
        <f aca="false">IFERROR(Counts!P401,"")</f>
        <v>1</v>
      </c>
      <c r="E401" s="36" t="n">
        <f aca="false">IFERROR(Counts!R401/Counts!Q401,"")</f>
        <v>0</v>
      </c>
      <c r="F401" s="36" t="n">
        <f aca="false">IFERROR((Counts!R401+Counts!V401+Counts!W401)/(Counts!Q401+Counts!V401+Counts!W401+Counts!X401),"")</f>
        <v>0</v>
      </c>
      <c r="G401" s="36" t="n">
        <f aca="false">IFERROR((Counts!R401+Counts!S401+2*Counts!T401+3*Counts!U401)/Counts!Q401,"")</f>
        <v>0</v>
      </c>
      <c r="H401" s="35" t="n">
        <f aca="false">IFERROR(Counts!U401,"")</f>
        <v>0</v>
      </c>
      <c r="I401" s="36" t="n">
        <f aca="false">IFERROR(Counts!Z401/Counts!AA401,"")</f>
        <v>0</v>
      </c>
      <c r="J401" s="36" t="n">
        <f aca="false">IFERROR(Counts!AB401/Counts!AA401,"")</f>
        <v>0.292</v>
      </c>
      <c r="K401" s="37" t="n">
        <f aca="false">IFERROR((Counts!AB401-Counts!Z401)/Counts!AA401,"")</f>
        <v>0.292</v>
      </c>
      <c r="L401" s="38" t="n">
        <f aca="false">IFERROR(Counts!Y401/Counts!P401,"")</f>
        <v>0</v>
      </c>
      <c r="M401" s="38" t="n">
        <f aca="false">IFERROR(Counts!V401/Counts!P401,"")</f>
        <v>0</v>
      </c>
      <c r="N401" s="38" t="n">
        <f aca="false">IFERROR(Counts!AD401/Counts!AC401,"")</f>
        <v>0</v>
      </c>
      <c r="O401" s="38" t="n">
        <f aca="false">IFERROR(Counts!AE401/Counts!AC401,"")</f>
        <v>0</v>
      </c>
      <c r="P401" s="39" t="n">
        <f aca="false">IFERROR(Counts!AG401/Counts!AF401,"")</f>
        <v>79.9</v>
      </c>
      <c r="Q401" s="38" t="n">
        <f aca="false">IFERROR(Counts!AH401/Counts!AC401,"")</f>
        <v>0</v>
      </c>
      <c r="R401" s="38" t="n">
        <f aca="false">IFERROR(Counts!N401/Counts!M401,"")</f>
        <v>0.25</v>
      </c>
      <c r="S401" s="38" t="str">
        <f aca="false">IFERROR(Counts!K401/Counts!J401,"")</f>
        <v/>
      </c>
      <c r="T401" s="38" t="n">
        <f aca="false">IFERROR(Counts!I401/Counts!H401,"")</f>
        <v>0</v>
      </c>
      <c r="U401" s="38" t="str">
        <f aca="false">IFERROR(1-Counts!L401/Counts!K401,"")</f>
        <v/>
      </c>
      <c r="V401" s="39" t="n">
        <f aca="false">IFERROR(Counts!AJ401/Counts!AI401,"")</f>
        <v>73.5</v>
      </c>
      <c r="W401" s="38" t="n">
        <f aca="false">IFERROR(Counts!AK401/Counts!AI401,"")</f>
        <v>0</v>
      </c>
      <c r="X401" s="40" t="n">
        <f aca="false">IFERROR(Counts!O401,"")</f>
        <v>-0.259</v>
      </c>
      <c r="Y401" s="36" t="n">
        <f aca="false">IFERROR(INDEX('Season Counts'!$Y$2:$Y$740,$AF401)/INDEX('Season Counts'!$X$2:$X$740,$AF401),"")</f>
        <v>0.292</v>
      </c>
      <c r="Z401" s="37" t="n">
        <f aca="false">IFERROR(J401-Y401,"")</f>
        <v>0</v>
      </c>
      <c r="AA401" s="38" t="n">
        <f aca="false">IFERROR(INDEX('Season Counts'!$K$2:$K$740,$AF401)/INDEX('Season Counts'!$J$2:$J$740,$AF401),"")</f>
        <v>0.25</v>
      </c>
      <c r="AB401" s="41" t="n">
        <f aca="false">IFERROR(R401-AA401,"")</f>
        <v>0</v>
      </c>
      <c r="AC401" s="39" t="n">
        <f aca="false">IFERROR(INDEX('Season Counts'!$AG$2:$AG$740,$AF401)/INDEX('Season Counts'!$AF$2:$AF$740,$AF401),"")</f>
        <v>73.5</v>
      </c>
      <c r="AD401" s="40" t="n">
        <f aca="false">IFERROR(V401-AC401,"")</f>
        <v>0</v>
      </c>
      <c r="AE401" s="4" t="str">
        <f aca="false">IF(D401&lt;Guide!$C$21,"Low PA",IF(TRIM(IF(ISNUMBER(AD401),IF(N(AD401)&lt;=-Guide!$C$24,"▼ Bat Speed  ",IF(N(AD401)&gt;=Guide!$C$24,"▲ Bat Speed  ","")),"")&amp;IF(N(Z401)&gt;=Guide!$C$22,"▲ Contact  ","")&amp;IF(N(Z401)&lt;=-Guide!$C$22,"▼ Contact  ","")&amp;IF(N(AB401)&gt;=Guide!$C$23,"▲ Chase  ","")&amp;IF(N(AB401)&lt;=-Guide!$C$23,"▼ Chase  ",""))="","Stable",TRIM(IF(ISNUMBER(AD401),IF(N(AD401)&lt;=-Guide!$C$24,"▼ Bat Speed  ",IF(N(AD401)&gt;=Guide!$C$24,"▲ Bat Speed  ","")),"")&amp;IF(N(Z401)&gt;=Guide!$C$22,"▲ Contact  ","")&amp;IF(N(Z401)&lt;=-Guide!$C$22,"▼ Contact  ","")&amp;IF(N(AB401)&gt;=Guide!$C$23,"▲ Chase  ","")&amp;IF(N(AB401)&lt;=-Guide!$C$23,"▼ Chase  ",""))))</f>
        <v>Low PA</v>
      </c>
      <c r="AF401" s="35" t="n">
        <f aca="false">MATCH(Counts!A401,'Season Counts'!$A$2:$A$740,0)</f>
        <v>108</v>
      </c>
    </row>
    <row r="402" customFormat="false" ht="15" hidden="false" customHeight="false" outlineLevel="0" collapsed="false">
      <c r="A402" s="34" t="str">
        <f aca="false">Counts!B402</f>
        <v>BOS</v>
      </c>
      <c r="B402" s="5" t="str">
        <f aca="false">Counts!C402</f>
        <v>Wilyer Abreu</v>
      </c>
      <c r="C402" s="34" t="str">
        <f aca="false">Counts!F402</f>
        <v>Mar-Apr</v>
      </c>
      <c r="D402" s="35" t="n">
        <f aca="false">IFERROR(Counts!P402,"")</f>
        <v>126</v>
      </c>
      <c r="E402" s="36" t="n">
        <f aca="false">IFERROR(Counts!R402/Counts!Q402,"")</f>
        <v>0.307017543859649</v>
      </c>
      <c r="F402" s="36" t="n">
        <f aca="false">IFERROR((Counts!R402+Counts!V402+Counts!W402)/(Counts!Q402+Counts!V402+Counts!W402+Counts!X402),"")</f>
        <v>0.373015873015873</v>
      </c>
      <c r="G402" s="36" t="n">
        <f aca="false">IFERROR((Counts!R402+Counts!S402+2*Counts!T402+3*Counts!U402)/Counts!Q402,"")</f>
        <v>0.482456140350877</v>
      </c>
      <c r="H402" s="35" t="n">
        <f aca="false">IFERROR(Counts!U402,"")</f>
        <v>4</v>
      </c>
      <c r="I402" s="36" t="n">
        <f aca="false">IFERROR(Counts!Z402/Counts!AA402,"")</f>
        <v>0.3768</v>
      </c>
      <c r="J402" s="36" t="n">
        <f aca="false">IFERROR(Counts!AB402/Counts!AA402,"")</f>
        <v>0.373872</v>
      </c>
      <c r="K402" s="37" t="n">
        <f aca="false">IFERROR((Counts!AB402-Counts!Z402)/Counts!AA402,"")</f>
        <v>-0.002928</v>
      </c>
      <c r="L402" s="38" t="n">
        <f aca="false">IFERROR(Counts!Y402/Counts!P402,"")</f>
        <v>0.174603174603175</v>
      </c>
      <c r="M402" s="38" t="n">
        <f aca="false">IFERROR(Counts!V402/Counts!P402,"")</f>
        <v>0.0952380952380952</v>
      </c>
      <c r="N402" s="38" t="n">
        <f aca="false">IFERROR(Counts!AD402/Counts!AC402,"")</f>
        <v>0.119565217391304</v>
      </c>
      <c r="O402" s="38" t="n">
        <f aca="false">IFERROR(Counts!AE402/Counts!AC402,"")</f>
        <v>0.478260869565217</v>
      </c>
      <c r="P402" s="39" t="n">
        <f aca="false">IFERROR(Counts!AG402/Counts!AF402,"")</f>
        <v>89.9813186813187</v>
      </c>
      <c r="Q402" s="38" t="n">
        <f aca="false">IFERROR(Counts!AH402/Counts!AC402,"")</f>
        <v>0.369565217391304</v>
      </c>
      <c r="R402" s="38" t="n">
        <f aca="false">IFERROR(Counts!N402/Counts!M402,"")</f>
        <v>0.271966527196653</v>
      </c>
      <c r="S402" s="38" t="n">
        <f aca="false">IFERROR(Counts!K402/Counts!J402,"")</f>
        <v>0.653225806451613</v>
      </c>
      <c r="T402" s="38" t="n">
        <f aca="false">IFERROR(Counts!I402/Counts!H402,"")</f>
        <v>0.180616740088106</v>
      </c>
      <c r="U402" s="38" t="n">
        <f aca="false">IFERROR(1-Counts!L402/Counts!K402,"")</f>
        <v>0.87037037037037</v>
      </c>
      <c r="V402" s="39" t="n">
        <f aca="false">IFERROR(Counts!AJ402/Counts!AI402,"")</f>
        <v>73.9495145631068</v>
      </c>
      <c r="W402" s="38" t="n">
        <f aca="false">IFERROR(Counts!AK402/Counts!AI402,"")</f>
        <v>0.393203883495146</v>
      </c>
      <c r="X402" s="40" t="n">
        <f aca="false">IFERROR(Counts!O402,"")</f>
        <v>5.287</v>
      </c>
      <c r="Y402" s="36" t="n">
        <f aca="false">IFERROR(INDEX('Season Counts'!$Y$2:$Y$740,$AF402)/INDEX('Season Counts'!$X$2:$X$740,$AF402),"")</f>
        <v>0.347400887573965</v>
      </c>
      <c r="Z402" s="37" t="n">
        <f aca="false">IFERROR(J402-Y402,"")</f>
        <v>0.0264711124260356</v>
      </c>
      <c r="AA402" s="38" t="n">
        <f aca="false">IFERROR(INDEX('Season Counts'!$K$2:$K$740,$AF402)/INDEX('Season Counts'!$J$2:$J$740,$AF402),"")</f>
        <v>0.298913043478261</v>
      </c>
      <c r="AB402" s="41" t="n">
        <f aca="false">IFERROR(R402-AA402,"")</f>
        <v>-0.0269465162816082</v>
      </c>
      <c r="AC402" s="39" t="n">
        <f aca="false">IFERROR(INDEX('Season Counts'!$AG$2:$AG$740,$AF402)/INDEX('Season Counts'!$AF$2:$AF$740,$AF402),"")</f>
        <v>73.8131330472103</v>
      </c>
      <c r="AD402" s="40" t="n">
        <f aca="false">IFERROR(V402-AC402,"")</f>
        <v>0.136381515896503</v>
      </c>
      <c r="AE402" s="4" t="str">
        <f aca="false">IF(D402&lt;Guide!$C$21,"Low PA",IF(TRIM(IF(ISNUMBER(AD402),IF(N(AD402)&lt;=-Guide!$C$24,"▼ Bat Speed  ",IF(N(AD402)&gt;=Guide!$C$24,"▲ Bat Speed  ","")),"")&amp;IF(N(Z402)&gt;=Guide!$C$22,"▲ Contact  ","")&amp;IF(N(Z402)&lt;=-Guide!$C$22,"▼ Contact  ","")&amp;IF(N(AB402)&gt;=Guide!$C$23,"▲ Chase  ","")&amp;IF(N(AB402)&lt;=-Guide!$C$23,"▼ Chase  ",""))="","Stable",TRIM(IF(ISNUMBER(AD402),IF(N(AD402)&lt;=-Guide!$C$24,"▼ Bat Speed  ",IF(N(AD402)&gt;=Guide!$C$24,"▲ Bat Speed  ","")),"")&amp;IF(N(Z402)&gt;=Guide!$C$22,"▲ Contact  ","")&amp;IF(N(Z402)&lt;=-Guide!$C$22,"▼ Contact  ","")&amp;IF(N(AB402)&gt;=Guide!$C$23,"▲ Chase  ","")&amp;IF(N(AB402)&lt;=-Guide!$C$23,"▼ Chase  ",""))))</f>
        <v>Stable</v>
      </c>
      <c r="AF402" s="35" t="n">
        <f aca="false">MATCH(Counts!A402,'Season Counts'!$A$2:$A$740,0)</f>
        <v>109</v>
      </c>
    </row>
    <row r="403" customFormat="false" ht="15" hidden="false" customHeight="false" outlineLevel="0" collapsed="false">
      <c r="A403" s="34" t="str">
        <f aca="false">Counts!B403</f>
        <v>BOS</v>
      </c>
      <c r="B403" s="5" t="str">
        <f aca="false">Counts!C403</f>
        <v>Wilyer Abreu</v>
      </c>
      <c r="C403" s="34" t="str">
        <f aca="false">Counts!F403</f>
        <v>May</v>
      </c>
      <c r="D403" s="35" t="n">
        <f aca="false">IFERROR(Counts!P403,"")</f>
        <v>121</v>
      </c>
      <c r="E403" s="36" t="n">
        <f aca="false">IFERROR(Counts!R403/Counts!Q403,"")</f>
        <v>0.259259259259259</v>
      </c>
      <c r="F403" s="36" t="n">
        <f aca="false">IFERROR((Counts!R403+Counts!V403+Counts!W403)/(Counts!Q403+Counts!V403+Counts!W403+Counts!X403),"")</f>
        <v>0.325</v>
      </c>
      <c r="G403" s="36" t="n">
        <f aca="false">IFERROR((Counts!R403+Counts!S403+2*Counts!T403+3*Counts!U403)/Counts!Q403,"")</f>
        <v>0.37037037037037</v>
      </c>
      <c r="H403" s="35" t="n">
        <f aca="false">IFERROR(Counts!U403,"")</f>
        <v>2</v>
      </c>
      <c r="I403" s="36" t="n">
        <f aca="false">IFERROR(Counts!Z403/Counts!AA403,"")</f>
        <v>0.30672268907563</v>
      </c>
      <c r="J403" s="36" t="n">
        <f aca="false">IFERROR(Counts!AB403/Counts!AA403,"")</f>
        <v>0.325588235294118</v>
      </c>
      <c r="K403" s="37" t="n">
        <f aca="false">IFERROR((Counts!AB403-Counts!Z403)/Counts!AA403,"")</f>
        <v>0.0188655462184874</v>
      </c>
      <c r="L403" s="38" t="n">
        <f aca="false">IFERROR(Counts!Y403/Counts!P403,"")</f>
        <v>0.206611570247934</v>
      </c>
      <c r="M403" s="38" t="n">
        <f aca="false">IFERROR(Counts!V403/Counts!P403,"")</f>
        <v>0.0909090909090909</v>
      </c>
      <c r="N403" s="38" t="n">
        <f aca="false">IFERROR(Counts!AD403/Counts!AC403,"")</f>
        <v>0.105882352941176</v>
      </c>
      <c r="O403" s="38" t="n">
        <f aca="false">IFERROR(Counts!AE403/Counts!AC403,"")</f>
        <v>0.352941176470588</v>
      </c>
      <c r="P403" s="39" t="n">
        <f aca="false">IFERROR(Counts!AG403/Counts!AF403,"")</f>
        <v>88.02</v>
      </c>
      <c r="Q403" s="38" t="n">
        <f aca="false">IFERROR(Counts!AH403/Counts!AC403,"")</f>
        <v>0.364705882352941</v>
      </c>
      <c r="R403" s="38" t="n">
        <f aca="false">IFERROR(Counts!N403/Counts!M403,"")</f>
        <v>0.33852140077821</v>
      </c>
      <c r="S403" s="38" t="n">
        <f aca="false">IFERROR(Counts!K403/Counts!J403,"")</f>
        <v>0.689189189189189</v>
      </c>
      <c r="T403" s="38" t="n">
        <f aca="false">IFERROR(Counts!I403/Counts!H403,"")</f>
        <v>0.216666666666667</v>
      </c>
      <c r="U403" s="38" t="n">
        <f aca="false">IFERROR(1-Counts!L403/Counts!K403,"")</f>
        <v>0.843137254901961</v>
      </c>
      <c r="V403" s="39" t="n">
        <f aca="false">IFERROR(Counts!AJ403/Counts!AI403,"")</f>
        <v>73.438679245283</v>
      </c>
      <c r="W403" s="38" t="n">
        <f aca="false">IFERROR(Counts!AK403/Counts!AI403,"")</f>
        <v>0.358490566037736</v>
      </c>
      <c r="X403" s="40" t="n">
        <f aca="false">IFERROR(Counts!O403,"")</f>
        <v>-2.106</v>
      </c>
      <c r="Y403" s="36" t="n">
        <f aca="false">IFERROR(INDEX('Season Counts'!$Y$2:$Y$740,$AF403)/INDEX('Season Counts'!$X$2:$X$740,$AF403),"")</f>
        <v>0.347400887573965</v>
      </c>
      <c r="Z403" s="37" t="n">
        <f aca="false">IFERROR(J403-Y403,"")</f>
        <v>-0.0218126522798469</v>
      </c>
      <c r="AA403" s="38" t="n">
        <f aca="false">IFERROR(INDEX('Season Counts'!$K$2:$K$740,$AF403)/INDEX('Season Counts'!$J$2:$J$740,$AF403),"")</f>
        <v>0.298913043478261</v>
      </c>
      <c r="AB403" s="41" t="n">
        <f aca="false">IFERROR(R403-AA403,"")</f>
        <v>0.0396083572999493</v>
      </c>
      <c r="AC403" s="39" t="n">
        <f aca="false">IFERROR(INDEX('Season Counts'!$AG$2:$AG$740,$AF403)/INDEX('Season Counts'!$AF$2:$AF$740,$AF403),"")</f>
        <v>73.8131330472103</v>
      </c>
      <c r="AD403" s="40" t="n">
        <f aca="false">IFERROR(V403-AC403,"")</f>
        <v>-0.374453801927288</v>
      </c>
      <c r="AE403" s="4" t="str">
        <f aca="false">IF(D403&lt;Guide!$C$21,"Low PA",IF(TRIM(IF(ISNUMBER(AD403),IF(N(AD403)&lt;=-Guide!$C$24,"▼ Bat Speed  ",IF(N(AD403)&gt;=Guide!$C$24,"▲ Bat Speed  ","")),"")&amp;IF(N(Z403)&gt;=Guide!$C$22,"▲ Contact  ","")&amp;IF(N(Z403)&lt;=-Guide!$C$22,"▼ Contact  ","")&amp;IF(N(AB403)&gt;=Guide!$C$23,"▲ Chase  ","")&amp;IF(N(AB403)&lt;=-Guide!$C$23,"▼ Chase  ",""))="","Stable",TRIM(IF(ISNUMBER(AD403),IF(N(AD403)&lt;=-Guide!$C$24,"▼ Bat Speed  ",IF(N(AD403)&gt;=Guide!$C$24,"▲ Bat Speed  ","")),"")&amp;IF(N(Z403)&gt;=Guide!$C$22,"▲ Contact  ","")&amp;IF(N(Z403)&lt;=-Guide!$C$22,"▼ Contact  ","")&amp;IF(N(AB403)&gt;=Guide!$C$23,"▲ Chase  ","")&amp;IF(N(AB403)&lt;=-Guide!$C$23,"▼ Chase  ",""))))</f>
        <v>Stable</v>
      </c>
      <c r="AF403" s="35" t="n">
        <f aca="false">MATCH(Counts!A403,'Season Counts'!$A$2:$A$740,0)</f>
        <v>109</v>
      </c>
    </row>
    <row r="404" customFormat="false" ht="15" hidden="false" customHeight="false" outlineLevel="0" collapsed="false">
      <c r="A404" s="34" t="str">
        <f aca="false">Counts!B404</f>
        <v>BOS</v>
      </c>
      <c r="B404" s="5" t="str">
        <f aca="false">Counts!C404</f>
        <v>Wilyer Abreu</v>
      </c>
      <c r="C404" s="34" t="str">
        <f aca="false">Counts!F404</f>
        <v>Jun</v>
      </c>
      <c r="D404" s="35" t="n">
        <f aca="false">IFERROR(Counts!P404,"")</f>
        <v>106</v>
      </c>
      <c r="E404" s="36" t="n">
        <f aca="false">IFERROR(Counts!R404/Counts!Q404,"")</f>
        <v>0.228260869565217</v>
      </c>
      <c r="F404" s="36" t="n">
        <f aca="false">IFERROR((Counts!R404+Counts!V404+Counts!W404)/(Counts!Q404+Counts!V404+Counts!W404+Counts!X404),"")</f>
        <v>0.295238095238095</v>
      </c>
      <c r="G404" s="36" t="n">
        <f aca="false">IFERROR((Counts!R404+Counts!S404+2*Counts!T404+3*Counts!U404)/Counts!Q404,"")</f>
        <v>0.445652173913043</v>
      </c>
      <c r="H404" s="35" t="n">
        <f aca="false">IFERROR(Counts!U404,"")</f>
        <v>4</v>
      </c>
      <c r="I404" s="36" t="n">
        <f aca="false">IFERROR(Counts!Z404/Counts!AA404,"")</f>
        <v>0.318867924528302</v>
      </c>
      <c r="J404" s="36" t="n">
        <f aca="false">IFERROR(Counts!AB404/Counts!AA404,"")</f>
        <v>0.30983962264151</v>
      </c>
      <c r="K404" s="37" t="n">
        <f aca="false">IFERROR((Counts!AB404-Counts!Z404)/Counts!AA404,"")</f>
        <v>-0.00902830188679239</v>
      </c>
      <c r="L404" s="38" t="n">
        <f aca="false">IFERROR(Counts!Y404/Counts!P404,"")</f>
        <v>0.207547169811321</v>
      </c>
      <c r="M404" s="38" t="n">
        <f aca="false">IFERROR(Counts!V404/Counts!P404,"")</f>
        <v>0.0943396226415094</v>
      </c>
      <c r="N404" s="38" t="n">
        <f aca="false">IFERROR(Counts!AD404/Counts!AC404,"")</f>
        <v>0.10958904109589</v>
      </c>
      <c r="O404" s="38" t="n">
        <f aca="false">IFERROR(Counts!AE404/Counts!AC404,"")</f>
        <v>0.410958904109589</v>
      </c>
      <c r="P404" s="39" t="n">
        <f aca="false">IFERROR(Counts!AG404/Counts!AF404,"")</f>
        <v>91.0849315068493</v>
      </c>
      <c r="Q404" s="38" t="n">
        <f aca="false">IFERROR(Counts!AH404/Counts!AC404,"")</f>
        <v>0.356164383561644</v>
      </c>
      <c r="R404" s="38" t="n">
        <f aca="false">IFERROR(Counts!N404/Counts!M404,"")</f>
        <v>0.334862385321101</v>
      </c>
      <c r="S404" s="38" t="n">
        <f aca="false">IFERROR(Counts!K404/Counts!J404,"")</f>
        <v>0.75</v>
      </c>
      <c r="T404" s="38" t="n">
        <f aca="false">IFERROR(Counts!I404/Counts!H404,"")</f>
        <v>0.222727272727273</v>
      </c>
      <c r="U404" s="38" t="n">
        <f aca="false">IFERROR(1-Counts!L404/Counts!K404,"")</f>
        <v>0.843537414965986</v>
      </c>
      <c r="V404" s="39" t="n">
        <f aca="false">IFERROR(Counts!AJ404/Counts!AI404,"")</f>
        <v>74.01875</v>
      </c>
      <c r="W404" s="38" t="n">
        <f aca="false">IFERROR(Counts!AK404/Counts!AI404,"")</f>
        <v>0.395833333333333</v>
      </c>
      <c r="X404" s="40" t="n">
        <f aca="false">IFERROR(Counts!O404,"")</f>
        <v>-1.303</v>
      </c>
      <c r="Y404" s="36" t="n">
        <f aca="false">IFERROR(INDEX('Season Counts'!$Y$2:$Y$740,$AF404)/INDEX('Season Counts'!$X$2:$X$740,$AF404),"")</f>
        <v>0.347400887573965</v>
      </c>
      <c r="Z404" s="37" t="n">
        <f aca="false">IFERROR(J404-Y404,"")</f>
        <v>-0.037561264932455</v>
      </c>
      <c r="AA404" s="38" t="n">
        <f aca="false">IFERROR(INDEX('Season Counts'!$K$2:$K$740,$AF404)/INDEX('Season Counts'!$J$2:$J$740,$AF404),"")</f>
        <v>0.298913043478261</v>
      </c>
      <c r="AB404" s="41" t="n">
        <f aca="false">IFERROR(R404-AA404,"")</f>
        <v>0.03594934184284</v>
      </c>
      <c r="AC404" s="39" t="n">
        <f aca="false">IFERROR(INDEX('Season Counts'!$AG$2:$AG$740,$AF404)/INDEX('Season Counts'!$AF$2:$AF$740,$AF404),"")</f>
        <v>73.8131330472103</v>
      </c>
      <c r="AD404" s="40" t="n">
        <f aca="false">IFERROR(V404-AC404,"")</f>
        <v>0.205616952789697</v>
      </c>
      <c r="AE404" s="4" t="str">
        <f aca="false">IF(D404&lt;Guide!$C$21,"Low PA",IF(TRIM(IF(ISNUMBER(AD404),IF(N(AD404)&lt;=-Guide!$C$24,"▼ Bat Speed  ",IF(N(AD404)&gt;=Guide!$C$24,"▲ Bat Speed  ","")),"")&amp;IF(N(Z404)&gt;=Guide!$C$22,"▲ Contact  ","")&amp;IF(N(Z404)&lt;=-Guide!$C$22,"▼ Contact  ","")&amp;IF(N(AB404)&gt;=Guide!$C$23,"▲ Chase  ","")&amp;IF(N(AB404)&lt;=-Guide!$C$23,"▼ Chase  ",""))="","Stable",TRIM(IF(ISNUMBER(AD404),IF(N(AD404)&lt;=-Guide!$C$24,"▼ Bat Speed  ",IF(N(AD404)&gt;=Guide!$C$24,"▲ Bat Speed  ","")),"")&amp;IF(N(Z404)&gt;=Guide!$C$22,"▲ Contact  ","")&amp;IF(N(Z404)&lt;=-Guide!$C$22,"▼ Contact  ","")&amp;IF(N(AB404)&gt;=Guide!$C$23,"▲ Chase  ","")&amp;IF(N(AB404)&lt;=-Guide!$C$23,"▼ Chase  ",""))))</f>
        <v>Stable</v>
      </c>
      <c r="AF404" s="35" t="n">
        <f aca="false">MATCH(Counts!A404,'Season Counts'!$A$2:$A$740,0)</f>
        <v>109</v>
      </c>
    </row>
    <row r="405" customFormat="false" ht="15" hidden="false" customHeight="false" outlineLevel="0" collapsed="false">
      <c r="A405" s="34" t="str">
        <f aca="false">Counts!B405</f>
        <v>BOS</v>
      </c>
      <c r="B405" s="5" t="str">
        <f aca="false">Counts!C405</f>
        <v>Wilyer Abreu</v>
      </c>
      <c r="C405" s="34" t="str">
        <f aca="false">Counts!F405</f>
        <v>Jul</v>
      </c>
      <c r="D405" s="35" t="n">
        <f aca="false">IFERROR(Counts!P405,"")</f>
        <v>111</v>
      </c>
      <c r="E405" s="36" t="n">
        <f aca="false">IFERROR(Counts!R405/Counts!Q405,"")</f>
        <v>0.185567010309278</v>
      </c>
      <c r="F405" s="36" t="n">
        <f aca="false">IFERROR((Counts!R405+Counts!V405+Counts!W405)/(Counts!Q405+Counts!V405+Counts!W405+Counts!X405),"")</f>
        <v>0.279279279279279</v>
      </c>
      <c r="G405" s="36" t="n">
        <f aca="false">IFERROR((Counts!R405+Counts!S405+2*Counts!T405+3*Counts!U405)/Counts!Q405,"")</f>
        <v>0.43298969072165</v>
      </c>
      <c r="H405" s="35" t="n">
        <f aca="false">IFERROR(Counts!U405,"")</f>
        <v>6</v>
      </c>
      <c r="I405" s="36" t="n">
        <f aca="false">IFERROR(Counts!Z405/Counts!AA405,"")</f>
        <v>0.302727272727273</v>
      </c>
      <c r="J405" s="36" t="n">
        <f aca="false">IFERROR(Counts!AB405/Counts!AA405,"")</f>
        <v>0.335572727272727</v>
      </c>
      <c r="K405" s="37" t="n">
        <f aca="false">IFERROR((Counts!AB405-Counts!Z405)/Counts!AA405,"")</f>
        <v>0.0328454545454545</v>
      </c>
      <c r="L405" s="38" t="n">
        <f aca="false">IFERROR(Counts!Y405/Counts!P405,"")</f>
        <v>0.27027027027027</v>
      </c>
      <c r="M405" s="38" t="n">
        <f aca="false">IFERROR(Counts!V405/Counts!P405,"")</f>
        <v>0.0990990990990991</v>
      </c>
      <c r="N405" s="38" t="n">
        <f aca="false">IFERROR(Counts!AD405/Counts!AC405,"")</f>
        <v>0.161764705882353</v>
      </c>
      <c r="O405" s="38" t="n">
        <f aca="false">IFERROR(Counts!AE405/Counts!AC405,"")</f>
        <v>0.411764705882353</v>
      </c>
      <c r="P405" s="39" t="n">
        <f aca="false">IFERROR(Counts!AG405/Counts!AF405,"")</f>
        <v>89.0147058823529</v>
      </c>
      <c r="Q405" s="38" t="n">
        <f aca="false">IFERROR(Counts!AH405/Counts!AC405,"")</f>
        <v>0.411764705882353</v>
      </c>
      <c r="R405" s="38" t="n">
        <f aca="false">IFERROR(Counts!N405/Counts!M405,"")</f>
        <v>0.316205533596838</v>
      </c>
      <c r="S405" s="38" t="n">
        <f aca="false">IFERROR(Counts!K405/Counts!J405,"")</f>
        <v>0.668292682926829</v>
      </c>
      <c r="T405" s="38" t="n">
        <f aca="false">IFERROR(Counts!I405/Counts!H405,"")</f>
        <v>0.244239631336406</v>
      </c>
      <c r="U405" s="38" t="n">
        <f aca="false">IFERROR(1-Counts!L405/Counts!K405,"")</f>
        <v>0.846715328467153</v>
      </c>
      <c r="V405" s="39" t="n">
        <f aca="false">IFERROR(Counts!AJ405/Counts!AI405,"")</f>
        <v>73.9607142857143</v>
      </c>
      <c r="W405" s="38" t="n">
        <f aca="false">IFERROR(Counts!AK405/Counts!AI405,"")</f>
        <v>0.38265306122449</v>
      </c>
      <c r="X405" s="40" t="n">
        <f aca="false">IFERROR(Counts!O405,"")</f>
        <v>-0.053</v>
      </c>
      <c r="Y405" s="36" t="n">
        <f aca="false">IFERROR(INDEX('Season Counts'!$Y$2:$Y$740,$AF405)/INDEX('Season Counts'!$X$2:$X$740,$AF405),"")</f>
        <v>0.347400887573965</v>
      </c>
      <c r="Z405" s="37" t="n">
        <f aca="false">IFERROR(J405-Y405,"")</f>
        <v>-0.0118281603012372</v>
      </c>
      <c r="AA405" s="38" t="n">
        <f aca="false">IFERROR(INDEX('Season Counts'!$K$2:$K$740,$AF405)/INDEX('Season Counts'!$J$2:$J$740,$AF405),"")</f>
        <v>0.298913043478261</v>
      </c>
      <c r="AB405" s="41" t="n">
        <f aca="false">IFERROR(R405-AA405,"")</f>
        <v>0.0172924901185771</v>
      </c>
      <c r="AC405" s="39" t="n">
        <f aca="false">IFERROR(INDEX('Season Counts'!$AG$2:$AG$740,$AF405)/INDEX('Season Counts'!$AF$2:$AF$740,$AF405),"")</f>
        <v>73.8131330472103</v>
      </c>
      <c r="AD405" s="40" t="n">
        <f aca="false">IFERROR(V405-AC405,"")</f>
        <v>0.147581238503989</v>
      </c>
      <c r="AE405" s="4" t="str">
        <f aca="false">IF(D405&lt;Guide!$C$21,"Low PA",IF(TRIM(IF(ISNUMBER(AD405),IF(N(AD405)&lt;=-Guide!$C$24,"▼ Bat Speed  ",IF(N(AD405)&gt;=Guide!$C$24,"▲ Bat Speed  ","")),"")&amp;IF(N(Z405)&gt;=Guide!$C$22,"▲ Contact  ","")&amp;IF(N(Z405)&lt;=-Guide!$C$22,"▼ Contact  ","")&amp;IF(N(AB405)&gt;=Guide!$C$23,"▲ Chase  ","")&amp;IF(N(AB405)&lt;=-Guide!$C$23,"▼ Chase  ",""))="","Stable",TRIM(IF(ISNUMBER(AD405),IF(N(AD405)&lt;=-Guide!$C$24,"▼ Bat Speed  ",IF(N(AD405)&gt;=Guide!$C$24,"▲ Bat Speed  ","")),"")&amp;IF(N(Z405)&gt;=Guide!$C$22,"▲ Contact  ","")&amp;IF(N(Z405)&lt;=-Guide!$C$22,"▼ Contact  ","")&amp;IF(N(AB405)&gt;=Guide!$C$23,"▲ Chase  ","")&amp;IF(N(AB405)&lt;=-Guide!$C$23,"▼ Chase  ",""))))</f>
        <v>Stable</v>
      </c>
      <c r="AF405" s="35" t="n">
        <f aca="false">MATCH(Counts!A405,'Season Counts'!$A$2:$A$740,0)</f>
        <v>109</v>
      </c>
    </row>
    <row r="406" customFormat="false" ht="15" hidden="false" customHeight="false" outlineLevel="0" collapsed="false">
      <c r="A406" s="34" t="str">
        <f aca="false">Counts!B406</f>
        <v>BOS</v>
      </c>
      <c r="B406" s="5" t="str">
        <f aca="false">Counts!C406</f>
        <v>Wilyer Abreu</v>
      </c>
      <c r="C406" s="34" t="str">
        <f aca="false">Counts!F406</f>
        <v>Aug</v>
      </c>
      <c r="D406" s="35" t="n">
        <f aca="false">IFERROR(Counts!P406,"")</f>
        <v>126</v>
      </c>
      <c r="E406" s="36" t="n">
        <f aca="false">IFERROR(Counts!R406/Counts!Q406,"")</f>
        <v>0.278846153846154</v>
      </c>
      <c r="F406" s="36" t="n">
        <f aca="false">IFERROR((Counts!R406+Counts!V406+Counts!W406)/(Counts!Q406+Counts!V406+Counts!W406+Counts!X406),"")</f>
        <v>0.384</v>
      </c>
      <c r="G406" s="36" t="n">
        <f aca="false">IFERROR((Counts!R406+Counts!S406+2*Counts!T406+3*Counts!U406)/Counts!Q406,"")</f>
        <v>0.586538461538462</v>
      </c>
      <c r="H406" s="35" t="n">
        <f aca="false">IFERROR(Counts!U406,"")</f>
        <v>7</v>
      </c>
      <c r="I406" s="36" t="n">
        <f aca="false">IFERROR(Counts!Z406/Counts!AA406,"")</f>
        <v>0.4076</v>
      </c>
      <c r="J406" s="36" t="n">
        <f aca="false">IFERROR(Counts!AB406/Counts!AA406,"")</f>
        <v>0.401456</v>
      </c>
      <c r="K406" s="37" t="n">
        <f aca="false">IFERROR((Counts!AB406-Counts!Z406)/Counts!AA406,"")</f>
        <v>-0.00614400000000001</v>
      </c>
      <c r="L406" s="38" t="n">
        <f aca="false">IFERROR(Counts!Y406/Counts!P406,"")</f>
        <v>0.166666666666667</v>
      </c>
      <c r="M406" s="38" t="n">
        <f aca="false">IFERROR(Counts!V406/Counts!P406,"")</f>
        <v>0.142857142857143</v>
      </c>
      <c r="N406" s="38" t="n">
        <f aca="false">IFERROR(Counts!AD406/Counts!AC406,"")</f>
        <v>0.129411764705882</v>
      </c>
      <c r="O406" s="38" t="n">
        <f aca="false">IFERROR(Counts!AE406/Counts!AC406,"")</f>
        <v>0.529411764705882</v>
      </c>
      <c r="P406" s="39" t="n">
        <f aca="false">IFERROR(Counts!AG406/Counts!AF406,"")</f>
        <v>90.1917647058824</v>
      </c>
      <c r="Q406" s="38" t="n">
        <f aca="false">IFERROR(Counts!AH406/Counts!AC406,"")</f>
        <v>0.4</v>
      </c>
      <c r="R406" s="38" t="n">
        <f aca="false">IFERROR(Counts!N406/Counts!M406,"")</f>
        <v>0.268965517241379</v>
      </c>
      <c r="S406" s="38" t="n">
        <f aca="false">IFERROR(Counts!K406/Counts!J406,"")</f>
        <v>0.669724770642202</v>
      </c>
      <c r="T406" s="38" t="n">
        <f aca="false">IFERROR(Counts!I406/Counts!H406,"")</f>
        <v>0.236607142857143</v>
      </c>
      <c r="U406" s="38" t="n">
        <f aca="false">IFERROR(1-Counts!L406/Counts!K406,"")</f>
        <v>0.849315068493151</v>
      </c>
      <c r="V406" s="39" t="n">
        <f aca="false">IFERROR(Counts!AJ406/Counts!AI406,"")</f>
        <v>73.9807881773399</v>
      </c>
      <c r="W406" s="38" t="n">
        <f aca="false">IFERROR(Counts!AK406/Counts!AI406,"")</f>
        <v>0.394088669950739</v>
      </c>
      <c r="X406" s="40" t="n">
        <f aca="false">IFERROR(Counts!O406,"")</f>
        <v>12.936</v>
      </c>
      <c r="Y406" s="36" t="n">
        <f aca="false">IFERROR(INDEX('Season Counts'!$Y$2:$Y$740,$AF406)/INDEX('Season Counts'!$X$2:$X$740,$AF406),"")</f>
        <v>0.347400887573965</v>
      </c>
      <c r="Z406" s="37" t="n">
        <f aca="false">IFERROR(J406-Y406,"")</f>
        <v>0.0540551124260356</v>
      </c>
      <c r="AA406" s="38" t="n">
        <f aca="false">IFERROR(INDEX('Season Counts'!$K$2:$K$740,$AF406)/INDEX('Season Counts'!$J$2:$J$740,$AF406),"")</f>
        <v>0.298913043478261</v>
      </c>
      <c r="AB406" s="41" t="n">
        <f aca="false">IFERROR(R406-AA406,"")</f>
        <v>-0.0299475262368816</v>
      </c>
      <c r="AC406" s="39" t="n">
        <f aca="false">IFERROR(INDEX('Season Counts'!$AG$2:$AG$740,$AF406)/INDEX('Season Counts'!$AF$2:$AF$740,$AF406),"")</f>
        <v>73.8131330472103</v>
      </c>
      <c r="AD406" s="40" t="n">
        <f aca="false">IFERROR(V406-AC406,"")</f>
        <v>0.167655130129603</v>
      </c>
      <c r="AE406" s="4" t="str">
        <f aca="false">IF(D406&lt;Guide!$C$21,"Low PA",IF(TRIM(IF(ISNUMBER(AD406),IF(N(AD406)&lt;=-Guide!$C$24,"▼ Bat Speed  ",IF(N(AD406)&gt;=Guide!$C$24,"▲ Bat Speed  ","")),"")&amp;IF(N(Z406)&gt;=Guide!$C$22,"▲ Contact  ","")&amp;IF(N(Z406)&lt;=-Guide!$C$22,"▼ Contact  ","")&amp;IF(N(AB406)&gt;=Guide!$C$23,"▲ Chase  ","")&amp;IF(N(AB406)&lt;=-Guide!$C$23,"▼ Chase  ",""))="","Stable",TRIM(IF(ISNUMBER(AD406),IF(N(AD406)&lt;=-Guide!$C$24,"▼ Bat Speed  ",IF(N(AD406)&gt;=Guide!$C$24,"▲ Bat Speed  ","")),"")&amp;IF(N(Z406)&gt;=Guide!$C$22,"▲ Contact  ","")&amp;IF(N(Z406)&lt;=-Guide!$C$22,"▼ Contact  ","")&amp;IF(N(AB406)&gt;=Guide!$C$23,"▲ Chase  ","")&amp;IF(N(AB406)&lt;=-Guide!$C$23,"▼ Chase  ",""))))</f>
        <v>▲ Contact</v>
      </c>
      <c r="AF406" s="35" t="n">
        <f aca="false">MATCH(Counts!A406,'Season Counts'!$A$2:$A$740,0)</f>
        <v>109</v>
      </c>
    </row>
    <row r="407" customFormat="false" ht="15" hidden="false" customHeight="false" outlineLevel="0" collapsed="false">
      <c r="A407" s="34" t="str">
        <f aca="false">Counts!B407</f>
        <v>BOS</v>
      </c>
      <c r="B407" s="5" t="str">
        <f aca="false">Counts!C407</f>
        <v>Wilyer Abreu</v>
      </c>
      <c r="C407" s="34" t="str">
        <f aca="false">Counts!F407</f>
        <v>Sep</v>
      </c>
      <c r="D407" s="35" t="n">
        <f aca="false">IFERROR(Counts!P407,"")</f>
        <v>91</v>
      </c>
      <c r="E407" s="36" t="n">
        <f aca="false">IFERROR(Counts!R407/Counts!Q407,"")</f>
        <v>0.207317073170732</v>
      </c>
      <c r="F407" s="36" t="n">
        <f aca="false">IFERROR((Counts!R407+Counts!V407+Counts!W407)/(Counts!Q407+Counts!V407+Counts!W407+Counts!X407),"")</f>
        <v>0.285714285714286</v>
      </c>
      <c r="G407" s="36" t="n">
        <f aca="false">IFERROR((Counts!R407+Counts!S407+2*Counts!T407+3*Counts!U407)/Counts!Q407,"")</f>
        <v>0.329268292682927</v>
      </c>
      <c r="H407" s="35" t="n">
        <f aca="false">IFERROR(Counts!U407,"")</f>
        <v>1</v>
      </c>
      <c r="I407" s="36" t="n">
        <f aca="false">IFERROR(Counts!Z407/Counts!AA407,"")</f>
        <v>0.276373626373626</v>
      </c>
      <c r="J407" s="36" t="n">
        <f aca="false">IFERROR(Counts!AB407/Counts!AA407,"")</f>
        <v>0.323362637362637</v>
      </c>
      <c r="K407" s="37" t="n">
        <f aca="false">IFERROR((Counts!AB407-Counts!Z407)/Counts!AA407,"")</f>
        <v>0.046989010989011</v>
      </c>
      <c r="L407" s="38" t="n">
        <f aca="false">IFERROR(Counts!Y407/Counts!P407,"")</f>
        <v>0.230769230769231</v>
      </c>
      <c r="M407" s="38" t="n">
        <f aca="false">IFERROR(Counts!V407/Counts!P407,"")</f>
        <v>0.0989010989010989</v>
      </c>
      <c r="N407" s="38" t="n">
        <f aca="false">IFERROR(Counts!AD407/Counts!AC407,"")</f>
        <v>0.131147540983607</v>
      </c>
      <c r="O407" s="38" t="n">
        <f aca="false">IFERROR(Counts!AE407/Counts!AC407,"")</f>
        <v>0.409836065573771</v>
      </c>
      <c r="P407" s="39" t="n">
        <f aca="false">IFERROR(Counts!AG407/Counts!AF407,"")</f>
        <v>89.5868852459016</v>
      </c>
      <c r="Q407" s="38" t="n">
        <f aca="false">IFERROR(Counts!AH407/Counts!AC407,"")</f>
        <v>0.39344262295082</v>
      </c>
      <c r="R407" s="38" t="n">
        <f aca="false">IFERROR(Counts!N407/Counts!M407,"")</f>
        <v>0.265116279069767</v>
      </c>
      <c r="S407" s="38" t="n">
        <f aca="false">IFERROR(Counts!K407/Counts!J407,"")</f>
        <v>0.641304347826087</v>
      </c>
      <c r="T407" s="38" t="n">
        <f aca="false">IFERROR(Counts!I407/Counts!H407,"")</f>
        <v>0.194285714285714</v>
      </c>
      <c r="U407" s="38" t="n">
        <f aca="false">IFERROR(1-Counts!L407/Counts!K407,"")</f>
        <v>0.872881355932203</v>
      </c>
      <c r="V407" s="39" t="n">
        <f aca="false">IFERROR(Counts!AJ407/Counts!AI407,"")</f>
        <v>73.4852564102564</v>
      </c>
      <c r="W407" s="38" t="n">
        <f aca="false">IFERROR(Counts!AK407/Counts!AI407,"")</f>
        <v>0.275641025641026</v>
      </c>
      <c r="X407" s="40" t="n">
        <f aca="false">IFERROR(Counts!O407,"")</f>
        <v>-3.819</v>
      </c>
      <c r="Y407" s="36" t="n">
        <f aca="false">IFERROR(INDEX('Season Counts'!$Y$2:$Y$740,$AF407)/INDEX('Season Counts'!$X$2:$X$740,$AF407),"")</f>
        <v>0.347400887573965</v>
      </c>
      <c r="Z407" s="37" t="n">
        <f aca="false">IFERROR(J407-Y407,"")</f>
        <v>-0.0240382502113272</v>
      </c>
      <c r="AA407" s="38" t="n">
        <f aca="false">IFERROR(INDEX('Season Counts'!$K$2:$K$740,$AF407)/INDEX('Season Counts'!$J$2:$J$740,$AF407),"")</f>
        <v>0.298913043478261</v>
      </c>
      <c r="AB407" s="41" t="n">
        <f aca="false">IFERROR(R407-AA407,"")</f>
        <v>-0.0337967644084934</v>
      </c>
      <c r="AC407" s="39" t="n">
        <f aca="false">IFERROR(INDEX('Season Counts'!$AG$2:$AG$740,$AF407)/INDEX('Season Counts'!$AF$2:$AF$740,$AF407),"")</f>
        <v>73.8131330472103</v>
      </c>
      <c r="AD407" s="40" t="n">
        <f aca="false">IFERROR(V407-AC407,"")</f>
        <v>-0.327876636953889</v>
      </c>
      <c r="AE407" s="4" t="str">
        <f aca="false">IF(D407&lt;Guide!$C$21,"Low PA",IF(TRIM(IF(ISNUMBER(AD407),IF(N(AD407)&lt;=-Guide!$C$24,"▼ Bat Speed  ",IF(N(AD407)&gt;=Guide!$C$24,"▲ Bat Speed  ","")),"")&amp;IF(N(Z407)&gt;=Guide!$C$22,"▲ Contact  ","")&amp;IF(N(Z407)&lt;=-Guide!$C$22,"▼ Contact  ","")&amp;IF(N(AB407)&gt;=Guide!$C$23,"▲ Chase  ","")&amp;IF(N(AB407)&lt;=-Guide!$C$23,"▼ Chase  ",""))="","Stable",TRIM(IF(ISNUMBER(AD407),IF(N(AD407)&lt;=-Guide!$C$24,"▼ Bat Speed  ",IF(N(AD407)&gt;=Guide!$C$24,"▲ Bat Speed  ","")),"")&amp;IF(N(Z407)&gt;=Guide!$C$22,"▲ Contact  ","")&amp;IF(N(Z407)&lt;=-Guide!$C$22,"▼ Contact  ","")&amp;IF(N(AB407)&gt;=Guide!$C$23,"▲ Chase  ","")&amp;IF(N(AB407)&lt;=-Guide!$C$23,"▼ Chase  ",""))))</f>
        <v>Stable</v>
      </c>
      <c r="AF407" s="35" t="n">
        <f aca="false">MATCH(Counts!A407,'Season Counts'!$A$2:$A$740,0)</f>
        <v>109</v>
      </c>
    </row>
    <row r="408" customFormat="false" ht="15" hidden="false" customHeight="false" outlineLevel="0" collapsed="false">
      <c r="A408" s="34" t="str">
        <f aca="false">Counts!B408</f>
        <v>BOS</v>
      </c>
      <c r="B408" s="5" t="str">
        <f aca="false">Counts!C408</f>
        <v>Jarren Duran</v>
      </c>
      <c r="C408" s="34" t="str">
        <f aca="false">Counts!F408</f>
        <v>Mar-Apr</v>
      </c>
      <c r="D408" s="35" t="n">
        <f aca="false">IFERROR(Counts!P408,"")</f>
        <v>108</v>
      </c>
      <c r="E408" s="36" t="n">
        <f aca="false">IFERROR(Counts!R408/Counts!Q408,"")</f>
        <v>0.17</v>
      </c>
      <c r="F408" s="36" t="n">
        <f aca="false">IFERROR((Counts!R408+Counts!V408+Counts!W408)/(Counts!Q408+Counts!V408+Counts!W408+Counts!X408),"")</f>
        <v>0.231481481481481</v>
      </c>
      <c r="G408" s="36" t="n">
        <f aca="false">IFERROR((Counts!R408+Counts!S408+2*Counts!T408+3*Counts!U408)/Counts!Q408,"")</f>
        <v>0.25</v>
      </c>
      <c r="H408" s="35" t="n">
        <f aca="false">IFERROR(Counts!U408,"")</f>
        <v>1</v>
      </c>
      <c r="I408" s="36" t="n">
        <f aca="false">IFERROR(Counts!Z408/Counts!AA408,"")</f>
        <v>0.215566037735849</v>
      </c>
      <c r="J408" s="36" t="n">
        <f aca="false">IFERROR(Counts!AB408/Counts!AA408,"")</f>
        <v>0.272471698113208</v>
      </c>
      <c r="K408" s="37" t="n">
        <f aca="false">IFERROR((Counts!AB408-Counts!Z408)/Counts!AA408,"")</f>
        <v>0.0569056603773585</v>
      </c>
      <c r="L408" s="38" t="n">
        <f aca="false">IFERROR(Counts!Y408/Counts!P408,"")</f>
        <v>0.259259259259259</v>
      </c>
      <c r="M408" s="38" t="n">
        <f aca="false">IFERROR(Counts!V408/Counts!P408,"")</f>
        <v>0.0648148148148148</v>
      </c>
      <c r="N408" s="38" t="n">
        <f aca="false">IFERROR(Counts!AD408/Counts!AC408,"")</f>
        <v>0.0972222222222222</v>
      </c>
      <c r="O408" s="38" t="n">
        <f aca="false">IFERROR(Counts!AE408/Counts!AC408,"")</f>
        <v>0.416666666666667</v>
      </c>
      <c r="P408" s="39" t="n">
        <f aca="false">IFERROR(Counts!AG408/Counts!AF408,"")</f>
        <v>90.1385714285714</v>
      </c>
      <c r="Q408" s="38" t="n">
        <f aca="false">IFERROR(Counts!AH408/Counts!AC408,"")</f>
        <v>0.263888888888889</v>
      </c>
      <c r="R408" s="38" t="n">
        <f aca="false">IFERROR(Counts!N408/Counts!M408,"")</f>
        <v>0.345794392523364</v>
      </c>
      <c r="S408" s="38" t="n">
        <f aca="false">IFERROR(Counts!K408/Counts!J408,"")</f>
        <v>0.674157303370787</v>
      </c>
      <c r="T408" s="38" t="n">
        <f aca="false">IFERROR(Counts!I408/Counts!H408,"")</f>
        <v>0.324742268041237</v>
      </c>
      <c r="U408" s="38" t="n">
        <f aca="false">IFERROR(1-Counts!L408/Counts!K408,"")</f>
        <v>0.825</v>
      </c>
      <c r="V408" s="39" t="n">
        <f aca="false">IFERROR(Counts!AJ408/Counts!AI408,"")</f>
        <v>74.3528735632184</v>
      </c>
      <c r="W408" s="38" t="n">
        <f aca="false">IFERROR(Counts!AK408/Counts!AI408,"")</f>
        <v>0.46551724137931</v>
      </c>
      <c r="X408" s="40" t="n">
        <f aca="false">IFERROR(Counts!O408,"")</f>
        <v>-9.215</v>
      </c>
      <c r="Y408" s="36" t="n">
        <f aca="false">IFERROR(INDEX('Season Counts'!$Y$2:$Y$740,$AF408)/INDEX('Season Counts'!$X$2:$X$740,$AF408),"")</f>
        <v>0.300684474123539</v>
      </c>
      <c r="Z408" s="37" t="n">
        <f aca="false">IFERROR(J408-Y408,"")</f>
        <v>-0.0282127760103317</v>
      </c>
      <c r="AA408" s="38" t="n">
        <f aca="false">IFERROR(INDEX('Season Counts'!$K$2:$K$740,$AF408)/INDEX('Season Counts'!$J$2:$J$740,$AF408),"")</f>
        <v>0.344444444444444</v>
      </c>
      <c r="AB408" s="41" t="n">
        <f aca="false">IFERROR(R408-AA408,"")</f>
        <v>0.00134994807892003</v>
      </c>
      <c r="AC408" s="39" t="n">
        <f aca="false">IFERROR(INDEX('Season Counts'!$AG$2:$AG$740,$AF408)/INDEX('Season Counts'!$AF$2:$AF$740,$AF408),"")</f>
        <v>75.044731610338</v>
      </c>
      <c r="AD408" s="40" t="n">
        <f aca="false">IFERROR(V408-AC408,"")</f>
        <v>-0.691858047119581</v>
      </c>
      <c r="AE408" s="4" t="str">
        <f aca="false">IF(D408&lt;Guide!$C$21,"Low PA",IF(TRIM(IF(ISNUMBER(AD408),IF(N(AD408)&lt;=-Guide!$C$24,"▼ Bat Speed  ",IF(N(AD408)&gt;=Guide!$C$24,"▲ Bat Speed  ","")),"")&amp;IF(N(Z408)&gt;=Guide!$C$22,"▲ Contact  ","")&amp;IF(N(Z408)&lt;=-Guide!$C$22,"▼ Contact  ","")&amp;IF(N(AB408)&gt;=Guide!$C$23,"▲ Chase  ","")&amp;IF(N(AB408)&lt;=-Guide!$C$23,"▼ Chase  ",""))="","Stable",TRIM(IF(ISNUMBER(AD408),IF(N(AD408)&lt;=-Guide!$C$24,"▼ Bat Speed  ",IF(N(AD408)&gt;=Guide!$C$24,"▲ Bat Speed  ","")),"")&amp;IF(N(Z408)&gt;=Guide!$C$22,"▲ Contact  ","")&amp;IF(N(Z408)&lt;=-Guide!$C$22,"▼ Contact  ","")&amp;IF(N(AB408)&gt;=Guide!$C$23,"▲ Chase  ","")&amp;IF(N(AB408)&lt;=-Guide!$C$23,"▼ Chase  ",""))))</f>
        <v>Stable</v>
      </c>
      <c r="AF408" s="35" t="n">
        <f aca="false">MATCH(Counts!A408,'Season Counts'!$A$2:$A$740,0)</f>
        <v>110</v>
      </c>
    </row>
    <row r="409" customFormat="false" ht="15" hidden="false" customHeight="false" outlineLevel="0" collapsed="false">
      <c r="A409" s="34" t="str">
        <f aca="false">Counts!B409</f>
        <v>BOS</v>
      </c>
      <c r="B409" s="5" t="str">
        <f aca="false">Counts!C409</f>
        <v>Jarren Duran</v>
      </c>
      <c r="C409" s="34" t="str">
        <f aca="false">Counts!F409</f>
        <v>May</v>
      </c>
      <c r="D409" s="35" t="n">
        <f aca="false">IFERROR(Counts!P409,"")</f>
        <v>130</v>
      </c>
      <c r="E409" s="36" t="n">
        <f aca="false">IFERROR(Counts!R409/Counts!Q409,"")</f>
        <v>0.260869565217391</v>
      </c>
      <c r="F409" s="36" t="n">
        <f aca="false">IFERROR((Counts!R409+Counts!V409+Counts!W409)/(Counts!Q409+Counts!V409+Counts!W409+Counts!X409),"")</f>
        <v>0.330769230769231</v>
      </c>
      <c r="G409" s="36" t="n">
        <f aca="false">IFERROR((Counts!R409+Counts!S409+2*Counts!T409+3*Counts!U409)/Counts!Q409,"")</f>
        <v>0.547826086956522</v>
      </c>
      <c r="H409" s="35" t="n">
        <f aca="false">IFERROR(Counts!U409,"")</f>
        <v>9</v>
      </c>
      <c r="I409" s="36" t="n">
        <f aca="false">IFERROR(Counts!Z409/Counts!AA409,"")</f>
        <v>0.375384615384615</v>
      </c>
      <c r="J409" s="36" t="n">
        <f aca="false">IFERROR(Counts!AB409/Counts!AA409,"")</f>
        <v>0.344853846153846</v>
      </c>
      <c r="K409" s="37" t="n">
        <f aca="false">IFERROR((Counts!AB409-Counts!Z409)/Counts!AA409,"")</f>
        <v>-0.0305307692307692</v>
      </c>
      <c r="L409" s="38" t="n">
        <f aca="false">IFERROR(Counts!Y409/Counts!P409,"")</f>
        <v>0.292307692307692</v>
      </c>
      <c r="M409" s="38" t="n">
        <f aca="false">IFERROR(Counts!V409/Counts!P409,"")</f>
        <v>0.0846153846153846</v>
      </c>
      <c r="N409" s="38" t="n">
        <f aca="false">IFERROR(Counts!AD409/Counts!AC409,"")</f>
        <v>0.139240506329114</v>
      </c>
      <c r="O409" s="38" t="n">
        <f aca="false">IFERROR(Counts!AE409/Counts!AC409,"")</f>
        <v>0.405063291139241</v>
      </c>
      <c r="P409" s="39" t="n">
        <f aca="false">IFERROR(Counts!AG409/Counts!AF409,"")</f>
        <v>90.4088607594937</v>
      </c>
      <c r="Q409" s="38" t="n">
        <f aca="false">IFERROR(Counts!AH409/Counts!AC409,"")</f>
        <v>0.379746835443038</v>
      </c>
      <c r="R409" s="38" t="n">
        <f aca="false">IFERROR(Counts!N409/Counts!M409,"")</f>
        <v>0.324427480916031</v>
      </c>
      <c r="S409" s="38" t="n">
        <f aca="false">IFERROR(Counts!K409/Counts!J409,"")</f>
        <v>0.588235294117647</v>
      </c>
      <c r="T409" s="38" t="n">
        <f aca="false">IFERROR(Counts!I409/Counts!H409,"")</f>
        <v>0.311111111111111</v>
      </c>
      <c r="U409" s="38" t="n">
        <f aca="false">IFERROR(1-Counts!L409/Counts!K409,"")</f>
        <v>0.864285714285714</v>
      </c>
      <c r="V409" s="39" t="n">
        <f aca="false">IFERROR(Counts!AJ409/Counts!AI409,"")</f>
        <v>76.0080808080808</v>
      </c>
      <c r="W409" s="38" t="n">
        <f aca="false">IFERROR(Counts!AK409/Counts!AI409,"")</f>
        <v>0.590909090909091</v>
      </c>
      <c r="X409" s="40" t="n">
        <f aca="false">IFERROR(Counts!O409,"")</f>
        <v>2.471</v>
      </c>
      <c r="Y409" s="36" t="n">
        <f aca="false">IFERROR(INDEX('Season Counts'!$Y$2:$Y$740,$AF409)/INDEX('Season Counts'!$X$2:$X$740,$AF409),"")</f>
        <v>0.300684474123539</v>
      </c>
      <c r="Z409" s="37" t="n">
        <f aca="false">IFERROR(J409-Y409,"")</f>
        <v>0.0441693720303069</v>
      </c>
      <c r="AA409" s="38" t="n">
        <f aca="false">IFERROR(INDEX('Season Counts'!$K$2:$K$740,$AF409)/INDEX('Season Counts'!$J$2:$J$740,$AF409),"")</f>
        <v>0.344444444444444</v>
      </c>
      <c r="AB409" s="41" t="n">
        <f aca="false">IFERROR(R409-AA409,"")</f>
        <v>-0.0200169635284139</v>
      </c>
      <c r="AC409" s="39" t="n">
        <f aca="false">IFERROR(INDEX('Season Counts'!$AG$2:$AG$740,$AF409)/INDEX('Season Counts'!$AF$2:$AF$740,$AF409),"")</f>
        <v>75.044731610338</v>
      </c>
      <c r="AD409" s="40" t="n">
        <f aca="false">IFERROR(V409-AC409,"")</f>
        <v>0.963349197742829</v>
      </c>
      <c r="AE409" s="4" t="str">
        <f aca="false">IF(D409&lt;Guide!$C$21,"Low PA",IF(TRIM(IF(ISNUMBER(AD409),IF(N(AD409)&lt;=-Guide!$C$24,"▼ Bat Speed  ",IF(N(AD409)&gt;=Guide!$C$24,"▲ Bat Speed  ","")),"")&amp;IF(N(Z409)&gt;=Guide!$C$22,"▲ Contact  ","")&amp;IF(N(Z409)&lt;=-Guide!$C$22,"▼ Contact  ","")&amp;IF(N(AB409)&gt;=Guide!$C$23,"▲ Chase  ","")&amp;IF(N(AB409)&lt;=-Guide!$C$23,"▼ Chase  ",""))="","Stable",TRIM(IF(ISNUMBER(AD409),IF(N(AD409)&lt;=-Guide!$C$24,"▼ Bat Speed  ",IF(N(AD409)&gt;=Guide!$C$24,"▲ Bat Speed  ","")),"")&amp;IF(N(Z409)&gt;=Guide!$C$22,"▲ Contact  ","")&amp;IF(N(Z409)&lt;=-Guide!$C$22,"▼ Contact  ","")&amp;IF(N(AB409)&gt;=Guide!$C$23,"▲ Chase  ","")&amp;IF(N(AB409)&lt;=-Guide!$C$23,"▼ Chase  ",""))))</f>
        <v>▲ Contact</v>
      </c>
      <c r="AF409" s="35" t="n">
        <f aca="false">MATCH(Counts!A409,'Season Counts'!$A$2:$A$740,0)</f>
        <v>110</v>
      </c>
    </row>
    <row r="410" customFormat="false" ht="15" hidden="false" customHeight="false" outlineLevel="0" collapsed="false">
      <c r="A410" s="34" t="str">
        <f aca="false">Counts!B410</f>
        <v>BOS</v>
      </c>
      <c r="B410" s="5" t="str">
        <f aca="false">Counts!C410</f>
        <v>Jarren Duran</v>
      </c>
      <c r="C410" s="34" t="str">
        <f aca="false">Counts!F410</f>
        <v>Jun</v>
      </c>
      <c r="D410" s="35" t="n">
        <f aca="false">IFERROR(Counts!P410,"")</f>
        <v>101</v>
      </c>
      <c r="E410" s="36" t="n">
        <f aca="false">IFERROR(Counts!R410/Counts!Q410,"")</f>
        <v>0.144329896907216</v>
      </c>
      <c r="F410" s="36" t="n">
        <f aca="false">IFERROR((Counts!R410+Counts!V410+Counts!W410)/(Counts!Q410+Counts!V410+Counts!W410+Counts!X410),"")</f>
        <v>0.168316831683168</v>
      </c>
      <c r="G410" s="36" t="n">
        <f aca="false">IFERROR((Counts!R410+Counts!S410+2*Counts!T410+3*Counts!U410)/Counts!Q410,"")</f>
        <v>0.22680412371134</v>
      </c>
      <c r="H410" s="35" t="n">
        <f aca="false">IFERROR(Counts!U410,"")</f>
        <v>2</v>
      </c>
      <c r="I410" s="36" t="n">
        <f aca="false">IFERROR(Counts!Z410/Counts!AA410,"")</f>
        <v>0.176</v>
      </c>
      <c r="J410" s="36" t="n">
        <f aca="false">IFERROR(Counts!AB410/Counts!AA410,"")</f>
        <v>0.22225</v>
      </c>
      <c r="K410" s="37" t="n">
        <f aca="false">IFERROR((Counts!AB410-Counts!Z410)/Counts!AA410,"")</f>
        <v>0.04625</v>
      </c>
      <c r="L410" s="38" t="n">
        <f aca="false">IFERROR(Counts!Y410/Counts!P410,"")</f>
        <v>0.356435643564356</v>
      </c>
      <c r="M410" s="38" t="n">
        <f aca="false">IFERROR(Counts!V410/Counts!P410,"")</f>
        <v>0.0297029702970297</v>
      </c>
      <c r="N410" s="38" t="n">
        <f aca="false">IFERROR(Counts!AD410/Counts!AC410,"")</f>
        <v>0.0645161290322581</v>
      </c>
      <c r="O410" s="38" t="n">
        <f aca="false">IFERROR(Counts!AE410/Counts!AC410,"")</f>
        <v>0.306451612903226</v>
      </c>
      <c r="P410" s="39" t="n">
        <f aca="false">IFERROR(Counts!AG410/Counts!AF410,"")</f>
        <v>85.7524590163934</v>
      </c>
      <c r="Q410" s="38" t="n">
        <f aca="false">IFERROR(Counts!AH410/Counts!AC410,"")</f>
        <v>0.32258064516129</v>
      </c>
      <c r="R410" s="38" t="n">
        <f aca="false">IFERROR(Counts!N410/Counts!M410,"")</f>
        <v>0.415789473684211</v>
      </c>
      <c r="S410" s="38" t="n">
        <f aca="false">IFERROR(Counts!K410/Counts!J410,"")</f>
        <v>0.732954545454545</v>
      </c>
      <c r="T410" s="38" t="n">
        <f aca="false">IFERROR(Counts!I410/Counts!H410,"")</f>
        <v>0.346153846153846</v>
      </c>
      <c r="U410" s="38" t="n">
        <f aca="false">IFERROR(1-Counts!L410/Counts!K410,"")</f>
        <v>0.813953488372093</v>
      </c>
      <c r="V410" s="39" t="n">
        <f aca="false">IFERROR(Counts!AJ410/Counts!AI410,"")</f>
        <v>75.2005376344086</v>
      </c>
      <c r="W410" s="38" t="n">
        <f aca="false">IFERROR(Counts!AK410/Counts!AI410,"")</f>
        <v>0.489247311827957</v>
      </c>
      <c r="X410" s="40" t="n">
        <f aca="false">IFERROR(Counts!O410,"")</f>
        <v>-12.554</v>
      </c>
      <c r="Y410" s="36" t="n">
        <f aca="false">IFERROR(INDEX('Season Counts'!$Y$2:$Y$740,$AF410)/INDEX('Season Counts'!$X$2:$X$740,$AF410),"")</f>
        <v>0.300684474123539</v>
      </c>
      <c r="Z410" s="37" t="n">
        <f aca="false">IFERROR(J410-Y410,"")</f>
        <v>-0.0784344741235393</v>
      </c>
      <c r="AA410" s="38" t="n">
        <f aca="false">IFERROR(INDEX('Season Counts'!$K$2:$K$740,$AF410)/INDEX('Season Counts'!$J$2:$J$740,$AF410),"")</f>
        <v>0.344444444444444</v>
      </c>
      <c r="AB410" s="41" t="n">
        <f aca="false">IFERROR(R410-AA410,"")</f>
        <v>0.0713450292397661</v>
      </c>
      <c r="AC410" s="39" t="n">
        <f aca="false">IFERROR(INDEX('Season Counts'!$AG$2:$AG$740,$AF410)/INDEX('Season Counts'!$AF$2:$AF$740,$AF410),"")</f>
        <v>75.044731610338</v>
      </c>
      <c r="AD410" s="40" t="n">
        <f aca="false">IFERROR(V410-AC410,"")</f>
        <v>0.155806024070628</v>
      </c>
      <c r="AE410" s="4" t="str">
        <f aca="false">IF(D410&lt;Guide!$C$21,"Low PA",IF(TRIM(IF(ISNUMBER(AD410),IF(N(AD410)&lt;=-Guide!$C$24,"▼ Bat Speed  ",IF(N(AD410)&gt;=Guide!$C$24,"▲ Bat Speed  ","")),"")&amp;IF(N(Z410)&gt;=Guide!$C$22,"▲ Contact  ","")&amp;IF(N(Z410)&lt;=-Guide!$C$22,"▼ Contact  ","")&amp;IF(N(AB410)&gt;=Guide!$C$23,"▲ Chase  ","")&amp;IF(N(AB410)&lt;=-Guide!$C$23,"▼ Chase  ",""))="","Stable",TRIM(IF(ISNUMBER(AD410),IF(N(AD410)&lt;=-Guide!$C$24,"▼ Bat Speed  ",IF(N(AD410)&gt;=Guide!$C$24,"▲ Bat Speed  ","")),"")&amp;IF(N(Z410)&gt;=Guide!$C$22,"▲ Contact  ","")&amp;IF(N(Z410)&lt;=-Guide!$C$22,"▼ Contact  ","")&amp;IF(N(AB410)&gt;=Guide!$C$23,"▲ Chase  ","")&amp;IF(N(AB410)&lt;=-Guide!$C$23,"▼ Chase  ",""))))</f>
        <v>▼ Contact ▲ Chase</v>
      </c>
      <c r="AF410" s="35" t="n">
        <f aca="false">MATCH(Counts!A410,'Season Counts'!$A$2:$A$740,0)</f>
        <v>110</v>
      </c>
    </row>
    <row r="411" customFormat="false" ht="15" hidden="false" customHeight="false" outlineLevel="0" collapsed="false">
      <c r="A411" s="34" t="str">
        <f aca="false">Counts!B411</f>
        <v>BOS</v>
      </c>
      <c r="B411" s="5" t="str">
        <f aca="false">Counts!C411</f>
        <v>Jarren Duran</v>
      </c>
      <c r="C411" s="34" t="str">
        <f aca="false">Counts!F411</f>
        <v>Jul</v>
      </c>
      <c r="D411" s="35" t="n">
        <f aca="false">IFERROR(Counts!P411,"")</f>
        <v>95</v>
      </c>
      <c r="E411" s="36" t="n">
        <f aca="false">IFERROR(Counts!R411/Counts!Q411,"")</f>
        <v>0.209876543209877</v>
      </c>
      <c r="F411" s="36" t="n">
        <f aca="false">IFERROR((Counts!R411+Counts!V411+Counts!W411)/(Counts!Q411+Counts!V411+Counts!W411+Counts!X411),"")</f>
        <v>0.276595744680851</v>
      </c>
      <c r="G411" s="36" t="n">
        <f aca="false">IFERROR((Counts!R411+Counts!S411+2*Counts!T411+3*Counts!U411)/Counts!Q411,"")</f>
        <v>0.283950617283951</v>
      </c>
      <c r="H411" s="35" t="n">
        <f aca="false">IFERROR(Counts!U411,"")</f>
        <v>1</v>
      </c>
      <c r="I411" s="36" t="n">
        <f aca="false">IFERROR(Counts!Z411/Counts!AA411,"")</f>
        <v>0.247849462365591</v>
      </c>
      <c r="J411" s="36" t="n">
        <f aca="false">IFERROR(Counts!AB411/Counts!AA411,"")</f>
        <v>0.322193548387097</v>
      </c>
      <c r="K411" s="37" t="n">
        <f aca="false">IFERROR((Counts!AB411-Counts!Z411)/Counts!AA411,"")</f>
        <v>0.0743440860215054</v>
      </c>
      <c r="L411" s="38" t="n">
        <f aca="false">IFERROR(Counts!Y411/Counts!P411,"")</f>
        <v>0.242105263157895</v>
      </c>
      <c r="M411" s="38" t="n">
        <f aca="false">IFERROR(Counts!V411/Counts!P411,"")</f>
        <v>0.0842105263157895</v>
      </c>
      <c r="N411" s="38" t="n">
        <f aca="false">IFERROR(Counts!AD411/Counts!AC411,"")</f>
        <v>0.0793650793650794</v>
      </c>
      <c r="O411" s="38" t="n">
        <f aca="false">IFERROR(Counts!AE411/Counts!AC411,"")</f>
        <v>0.380952380952381</v>
      </c>
      <c r="P411" s="39" t="n">
        <f aca="false">IFERROR(Counts!AG411/Counts!AF411,"")</f>
        <v>86.4730158730159</v>
      </c>
      <c r="Q411" s="38" t="n">
        <f aca="false">IFERROR(Counts!AH411/Counts!AC411,"")</f>
        <v>0.333333333333333</v>
      </c>
      <c r="R411" s="38" t="n">
        <f aca="false">IFERROR(Counts!N411/Counts!M411,"")</f>
        <v>0.304347826086957</v>
      </c>
      <c r="S411" s="38" t="n">
        <f aca="false">IFERROR(Counts!K411/Counts!J411,"")</f>
        <v>0.695402298850575</v>
      </c>
      <c r="T411" s="38" t="n">
        <f aca="false">IFERROR(Counts!I411/Counts!H411,"")</f>
        <v>0.265536723163842</v>
      </c>
      <c r="U411" s="38" t="n">
        <f aca="false">IFERROR(1-Counts!L411/Counts!K411,"")</f>
        <v>0.84297520661157</v>
      </c>
      <c r="V411" s="39" t="n">
        <f aca="false">IFERROR(Counts!AJ411/Counts!AI411,"")</f>
        <v>74.5123376623377</v>
      </c>
      <c r="W411" s="38" t="n">
        <f aca="false">IFERROR(Counts!AK411/Counts!AI411,"")</f>
        <v>0.493506493506494</v>
      </c>
      <c r="X411" s="40" t="n">
        <f aca="false">IFERROR(Counts!O411,"")</f>
        <v>-4.63</v>
      </c>
      <c r="Y411" s="36" t="n">
        <f aca="false">IFERROR(INDEX('Season Counts'!$Y$2:$Y$740,$AF411)/INDEX('Season Counts'!$X$2:$X$740,$AF411),"")</f>
        <v>0.300684474123539</v>
      </c>
      <c r="Z411" s="37" t="n">
        <f aca="false">IFERROR(J411-Y411,"")</f>
        <v>0.0215090742635575</v>
      </c>
      <c r="AA411" s="38" t="n">
        <f aca="false">IFERROR(INDEX('Season Counts'!$K$2:$K$740,$AF411)/INDEX('Season Counts'!$J$2:$J$740,$AF411),"")</f>
        <v>0.344444444444444</v>
      </c>
      <c r="AB411" s="41" t="n">
        <f aca="false">IFERROR(R411-AA411,"")</f>
        <v>-0.0400966183574879</v>
      </c>
      <c r="AC411" s="39" t="n">
        <f aca="false">IFERROR(INDEX('Season Counts'!$AG$2:$AG$740,$AF411)/INDEX('Season Counts'!$AF$2:$AF$740,$AF411),"")</f>
        <v>75.044731610338</v>
      </c>
      <c r="AD411" s="40" t="n">
        <f aca="false">IFERROR(V411-AC411,"")</f>
        <v>-0.532393948000319</v>
      </c>
      <c r="AE411" s="4" t="str">
        <f aca="false">IF(D411&lt;Guide!$C$21,"Low PA",IF(TRIM(IF(ISNUMBER(AD411),IF(N(AD411)&lt;=-Guide!$C$24,"▼ Bat Speed  ",IF(N(AD411)&gt;=Guide!$C$24,"▲ Bat Speed  ","")),"")&amp;IF(N(Z411)&gt;=Guide!$C$22,"▲ Contact  ","")&amp;IF(N(Z411)&lt;=-Guide!$C$22,"▼ Contact  ","")&amp;IF(N(AB411)&gt;=Guide!$C$23,"▲ Chase  ","")&amp;IF(N(AB411)&lt;=-Guide!$C$23,"▼ Chase  ",""))="","Stable",TRIM(IF(ISNUMBER(AD411),IF(N(AD411)&lt;=-Guide!$C$24,"▼ Bat Speed  ",IF(N(AD411)&gt;=Guide!$C$24,"▲ Bat Speed  ","")),"")&amp;IF(N(Z411)&gt;=Guide!$C$22,"▲ Contact  ","")&amp;IF(N(Z411)&lt;=-Guide!$C$22,"▼ Contact  ","")&amp;IF(N(AB411)&gt;=Guide!$C$23,"▲ Chase  ","")&amp;IF(N(AB411)&lt;=-Guide!$C$23,"▼ Chase  ",""))))</f>
        <v>▼ Chase</v>
      </c>
      <c r="AF411" s="35" t="n">
        <f aca="false">MATCH(Counts!A411,'Season Counts'!$A$2:$A$740,0)</f>
        <v>110</v>
      </c>
    </row>
    <row r="412" customFormat="false" ht="15" hidden="false" customHeight="false" outlineLevel="0" collapsed="false">
      <c r="A412" s="34" t="str">
        <f aca="false">Counts!B412</f>
        <v>BOS</v>
      </c>
      <c r="B412" s="5" t="str">
        <f aca="false">Counts!C412</f>
        <v>Jarren Duran</v>
      </c>
      <c r="C412" s="34" t="str">
        <f aca="false">Counts!F412</f>
        <v>Aug</v>
      </c>
      <c r="D412" s="35" t="n">
        <f aca="false">IFERROR(Counts!P412,"")</f>
        <v>103</v>
      </c>
      <c r="E412" s="36" t="n">
        <f aca="false">IFERROR(Counts!R412/Counts!Q412,"")</f>
        <v>0.242105263157895</v>
      </c>
      <c r="F412" s="36" t="n">
        <f aca="false">IFERROR((Counts!R412+Counts!V412+Counts!W412)/(Counts!Q412+Counts!V412+Counts!W412+Counts!X412),"")</f>
        <v>0.294117647058824</v>
      </c>
      <c r="G412" s="36" t="n">
        <f aca="false">IFERROR((Counts!R412+Counts!S412+2*Counts!T412+3*Counts!U412)/Counts!Q412,"")</f>
        <v>0.494736842105263</v>
      </c>
      <c r="H412" s="35" t="n">
        <f aca="false">IFERROR(Counts!U412,"")</f>
        <v>6</v>
      </c>
      <c r="I412" s="36" t="n">
        <f aca="false">IFERROR(Counts!Z412/Counts!AA412,"")</f>
        <v>0.329</v>
      </c>
      <c r="J412" s="36" t="n">
        <f aca="false">IFERROR(Counts!AB412/Counts!AA412,"")</f>
        <v>0.33234</v>
      </c>
      <c r="K412" s="37" t="n">
        <f aca="false">IFERROR((Counts!AB412-Counts!Z412)/Counts!AA412,"")</f>
        <v>0.00334000000000003</v>
      </c>
      <c r="L412" s="38" t="n">
        <f aca="false">IFERROR(Counts!Y412/Counts!P412,"")</f>
        <v>0.223300970873786</v>
      </c>
      <c r="M412" s="38" t="n">
        <f aca="false">IFERROR(Counts!V412/Counts!P412,"")</f>
        <v>0.058252427184466</v>
      </c>
      <c r="N412" s="38" t="n">
        <f aca="false">IFERROR(Counts!AD412/Counts!AC412,"")</f>
        <v>0.0958904109589041</v>
      </c>
      <c r="O412" s="38" t="n">
        <f aca="false">IFERROR(Counts!AE412/Counts!AC412,"")</f>
        <v>0.493150684931507</v>
      </c>
      <c r="P412" s="39" t="n">
        <f aca="false">IFERROR(Counts!AG412/Counts!AF412,"")</f>
        <v>90.5178082191781</v>
      </c>
      <c r="Q412" s="38" t="n">
        <f aca="false">IFERROR(Counts!AH412/Counts!AC412,"")</f>
        <v>0.315068493150685</v>
      </c>
      <c r="R412" s="38" t="n">
        <f aca="false">IFERROR(Counts!N412/Counts!M412,"")</f>
        <v>0.374301675977654</v>
      </c>
      <c r="S412" s="38" t="n">
        <f aca="false">IFERROR(Counts!K412/Counts!J412,"")</f>
        <v>0.735955056179775</v>
      </c>
      <c r="T412" s="38" t="n">
        <f aca="false">IFERROR(Counts!I412/Counts!H412,"")</f>
        <v>0.257575757575758</v>
      </c>
      <c r="U412" s="38" t="n">
        <f aca="false">IFERROR(1-Counts!L412/Counts!K412,"")</f>
        <v>0.893129770992367</v>
      </c>
      <c r="V412" s="39" t="n">
        <f aca="false">IFERROR(Counts!AJ412/Counts!AI412,"")</f>
        <v>75.1258426966292</v>
      </c>
      <c r="W412" s="38" t="n">
        <f aca="false">IFERROR(Counts!AK412/Counts!AI412,"")</f>
        <v>0.544943820224719</v>
      </c>
      <c r="X412" s="40" t="n">
        <f aca="false">IFERROR(Counts!O412,"")</f>
        <v>-1.266</v>
      </c>
      <c r="Y412" s="36" t="n">
        <f aca="false">IFERROR(INDEX('Season Counts'!$Y$2:$Y$740,$AF412)/INDEX('Season Counts'!$X$2:$X$740,$AF412),"")</f>
        <v>0.300684474123539</v>
      </c>
      <c r="Z412" s="37" t="n">
        <f aca="false">IFERROR(J412-Y412,"")</f>
        <v>0.0316555258764608</v>
      </c>
      <c r="AA412" s="38" t="n">
        <f aca="false">IFERROR(INDEX('Season Counts'!$K$2:$K$740,$AF412)/INDEX('Season Counts'!$J$2:$J$740,$AF412),"")</f>
        <v>0.344444444444444</v>
      </c>
      <c r="AB412" s="41" t="n">
        <f aca="false">IFERROR(R412-AA412,"")</f>
        <v>0.0298572315332092</v>
      </c>
      <c r="AC412" s="39" t="n">
        <f aca="false">IFERROR(INDEX('Season Counts'!$AG$2:$AG$740,$AF412)/INDEX('Season Counts'!$AF$2:$AF$740,$AF412),"")</f>
        <v>75.044731610338</v>
      </c>
      <c r="AD412" s="40" t="n">
        <f aca="false">IFERROR(V412-AC412,"")</f>
        <v>0.0811110862912301</v>
      </c>
      <c r="AE412" s="4" t="str">
        <f aca="false">IF(D412&lt;Guide!$C$21,"Low PA",IF(TRIM(IF(ISNUMBER(AD412),IF(N(AD412)&lt;=-Guide!$C$24,"▼ Bat Speed  ",IF(N(AD412)&gt;=Guide!$C$24,"▲ Bat Speed  ","")),"")&amp;IF(N(Z412)&gt;=Guide!$C$22,"▲ Contact  ","")&amp;IF(N(Z412)&lt;=-Guide!$C$22,"▼ Contact  ","")&amp;IF(N(AB412)&gt;=Guide!$C$23,"▲ Chase  ","")&amp;IF(N(AB412)&lt;=-Guide!$C$23,"▼ Chase  ",""))="","Stable",TRIM(IF(ISNUMBER(AD412),IF(N(AD412)&lt;=-Guide!$C$24,"▼ Bat Speed  ",IF(N(AD412)&gt;=Guide!$C$24,"▲ Bat Speed  ","")),"")&amp;IF(N(Z412)&gt;=Guide!$C$22,"▲ Contact  ","")&amp;IF(N(Z412)&lt;=-Guide!$C$22,"▼ Contact  ","")&amp;IF(N(AB412)&gt;=Guide!$C$23,"▲ Chase  ","")&amp;IF(N(AB412)&lt;=-Guide!$C$23,"▼ Chase  ",""))))</f>
        <v>Stable</v>
      </c>
      <c r="AF412" s="35" t="n">
        <f aca="false">MATCH(Counts!A412,'Season Counts'!$A$2:$A$740,0)</f>
        <v>110</v>
      </c>
    </row>
    <row r="413" customFormat="false" ht="15" hidden="false" customHeight="false" outlineLevel="0" collapsed="false">
      <c r="A413" s="34" t="str">
        <f aca="false">Counts!B413</f>
        <v>BOS</v>
      </c>
      <c r="B413" s="5" t="str">
        <f aca="false">Counts!C413</f>
        <v>Jarren Duran</v>
      </c>
      <c r="C413" s="34" t="str">
        <f aca="false">Counts!F413</f>
        <v>Sep</v>
      </c>
      <c r="D413" s="35" t="n">
        <f aca="false">IFERROR(Counts!P413,"")</f>
        <v>71</v>
      </c>
      <c r="E413" s="36" t="n">
        <f aca="false">IFERROR(Counts!R413/Counts!Q413,"")</f>
        <v>0.206349206349206</v>
      </c>
      <c r="F413" s="36" t="n">
        <f aca="false">IFERROR((Counts!R413+Counts!V413+Counts!W413)/(Counts!Q413+Counts!V413+Counts!W413+Counts!X413),"")</f>
        <v>0.285714285714286</v>
      </c>
      <c r="G413" s="36" t="n">
        <f aca="false">IFERROR((Counts!R413+Counts!S413+2*Counts!T413+3*Counts!U413)/Counts!Q413,"")</f>
        <v>0.301587301587302</v>
      </c>
      <c r="H413" s="35" t="n">
        <f aca="false">IFERROR(Counts!U413,"")</f>
        <v>1</v>
      </c>
      <c r="I413" s="36" t="n">
        <f aca="false">IFERROR(Counts!Z413/Counts!AA413,"")</f>
        <v>0.267857142857143</v>
      </c>
      <c r="J413" s="36" t="n">
        <f aca="false">IFERROR(Counts!AB413/Counts!AA413,"")</f>
        <v>0.299628571428571</v>
      </c>
      <c r="K413" s="37" t="n">
        <f aca="false">IFERROR((Counts!AB413-Counts!Z413)/Counts!AA413,"")</f>
        <v>0.0317714285714286</v>
      </c>
      <c r="L413" s="38" t="n">
        <f aca="false">IFERROR(Counts!Y413/Counts!P413,"")</f>
        <v>0.23943661971831</v>
      </c>
      <c r="M413" s="38" t="n">
        <f aca="false">IFERROR(Counts!V413/Counts!P413,"")</f>
        <v>0.0845070422535211</v>
      </c>
      <c r="N413" s="38" t="n">
        <f aca="false">IFERROR(Counts!AD413/Counts!AC413,"")</f>
        <v>0.0425531914893617</v>
      </c>
      <c r="O413" s="38" t="n">
        <f aca="false">IFERROR(Counts!AE413/Counts!AC413,"")</f>
        <v>0.361702127659575</v>
      </c>
      <c r="P413" s="39" t="n">
        <f aca="false">IFERROR(Counts!AG413/Counts!AF413,"")</f>
        <v>85.9425531914894</v>
      </c>
      <c r="Q413" s="38" t="n">
        <f aca="false">IFERROR(Counts!AH413/Counts!AC413,"")</f>
        <v>0.319148936170213</v>
      </c>
      <c r="R413" s="38" t="n">
        <f aca="false">IFERROR(Counts!N413/Counts!M413,"")</f>
        <v>0.297872340425532</v>
      </c>
      <c r="S413" s="38" t="n">
        <f aca="false">IFERROR(Counts!K413/Counts!J413,"")</f>
        <v>0.776</v>
      </c>
      <c r="T413" s="38" t="n">
        <f aca="false">IFERROR(Counts!I413/Counts!H413,"")</f>
        <v>0.316546762589928</v>
      </c>
      <c r="U413" s="38" t="n">
        <f aca="false">IFERROR(1-Counts!L413/Counts!K413,"")</f>
        <v>0.804123711340206</v>
      </c>
      <c r="V413" s="39" t="n">
        <f aca="false">IFERROR(Counts!AJ413/Counts!AI413,"")</f>
        <v>74.7706896551724</v>
      </c>
      <c r="W413" s="38" t="n">
        <f aca="false">IFERROR(Counts!AK413/Counts!AI413,"")</f>
        <v>0.474137931034483</v>
      </c>
      <c r="X413" s="40" t="n">
        <f aca="false">IFERROR(Counts!O413,"")</f>
        <v>-4.043</v>
      </c>
      <c r="Y413" s="36" t="n">
        <f aca="false">IFERROR(INDEX('Season Counts'!$Y$2:$Y$740,$AF413)/INDEX('Season Counts'!$X$2:$X$740,$AF413),"")</f>
        <v>0.300684474123539</v>
      </c>
      <c r="Z413" s="37" t="n">
        <f aca="false">IFERROR(J413-Y413,"")</f>
        <v>-0.00105590269496786</v>
      </c>
      <c r="AA413" s="38" t="n">
        <f aca="false">IFERROR(INDEX('Season Counts'!$K$2:$K$740,$AF413)/INDEX('Season Counts'!$J$2:$J$740,$AF413),"")</f>
        <v>0.344444444444444</v>
      </c>
      <c r="AB413" s="41" t="n">
        <f aca="false">IFERROR(R413-AA413,"")</f>
        <v>-0.0465721040189125</v>
      </c>
      <c r="AC413" s="39" t="n">
        <f aca="false">IFERROR(INDEX('Season Counts'!$AG$2:$AG$740,$AF413)/INDEX('Season Counts'!$AF$2:$AF$740,$AF413),"")</f>
        <v>75.044731610338</v>
      </c>
      <c r="AD413" s="40" t="n">
        <f aca="false">IFERROR(V413-AC413,"")</f>
        <v>-0.274041955165572</v>
      </c>
      <c r="AE413" s="4" t="str">
        <f aca="false">IF(D413&lt;Guide!$C$21,"Low PA",IF(TRIM(IF(ISNUMBER(AD413),IF(N(AD413)&lt;=-Guide!$C$24,"▼ Bat Speed  ",IF(N(AD413)&gt;=Guide!$C$24,"▲ Bat Speed  ","")),"")&amp;IF(N(Z413)&gt;=Guide!$C$22,"▲ Contact  ","")&amp;IF(N(Z413)&lt;=-Guide!$C$22,"▼ Contact  ","")&amp;IF(N(AB413)&gt;=Guide!$C$23,"▲ Chase  ","")&amp;IF(N(AB413)&lt;=-Guide!$C$23,"▼ Chase  ",""))="","Stable",TRIM(IF(ISNUMBER(AD413),IF(N(AD413)&lt;=-Guide!$C$24,"▼ Bat Speed  ",IF(N(AD413)&gt;=Guide!$C$24,"▲ Bat Speed  ","")),"")&amp;IF(N(Z413)&gt;=Guide!$C$22,"▲ Contact  ","")&amp;IF(N(Z413)&lt;=-Guide!$C$22,"▼ Contact  ","")&amp;IF(N(AB413)&gt;=Guide!$C$23,"▲ Chase  ","")&amp;IF(N(AB413)&lt;=-Guide!$C$23,"▼ Chase  ",""))))</f>
        <v>▼ Chase</v>
      </c>
      <c r="AF413" s="35" t="n">
        <f aca="false">MATCH(Counts!A413,'Season Counts'!$A$2:$A$740,0)</f>
        <v>110</v>
      </c>
    </row>
    <row r="414" customFormat="false" ht="15" hidden="false" customHeight="false" outlineLevel="0" collapsed="false">
      <c r="A414" s="34" t="str">
        <f aca="false">Counts!B414</f>
        <v>BOS</v>
      </c>
      <c r="B414" s="5" t="str">
        <f aca="false">Counts!C414</f>
        <v>Caleb Durbin</v>
      </c>
      <c r="C414" s="34" t="str">
        <f aca="false">Counts!F414</f>
        <v>Mar-Apr</v>
      </c>
      <c r="D414" s="35" t="n">
        <f aca="false">IFERROR(Counts!P414,"")</f>
        <v>111</v>
      </c>
      <c r="E414" s="36" t="n">
        <f aca="false">IFERROR(Counts!R414/Counts!Q414,"")</f>
        <v>0.171717171717172</v>
      </c>
      <c r="F414" s="36" t="n">
        <f aca="false">IFERROR((Counts!R414+Counts!V414+Counts!W414)/(Counts!Q414+Counts!V414+Counts!W414+Counts!X414),"")</f>
        <v>0.261261261261261</v>
      </c>
      <c r="G414" s="36" t="n">
        <f aca="false">IFERROR((Counts!R414+Counts!S414+2*Counts!T414+3*Counts!U414)/Counts!Q414,"")</f>
        <v>0.262626262626263</v>
      </c>
      <c r="H414" s="35" t="n">
        <f aca="false">IFERROR(Counts!U414,"")</f>
        <v>1</v>
      </c>
      <c r="I414" s="36" t="n">
        <f aca="false">IFERROR(Counts!Z414/Counts!AA414,"")</f>
        <v>0.244545454545455</v>
      </c>
      <c r="J414" s="36" t="n">
        <f aca="false">IFERROR(Counts!AB414/Counts!AA414,"")</f>
        <v>0.271363636363636</v>
      </c>
      <c r="K414" s="37" t="n">
        <f aca="false">IFERROR((Counts!AB414-Counts!Z414)/Counts!AA414,"")</f>
        <v>0.0268181818181818</v>
      </c>
      <c r="L414" s="38" t="n">
        <f aca="false">IFERROR(Counts!Y414/Counts!P414,"")</f>
        <v>0.144144144144144</v>
      </c>
      <c r="M414" s="38" t="n">
        <f aca="false">IFERROR(Counts!V414/Counts!P414,"")</f>
        <v>0.0900900900900901</v>
      </c>
      <c r="N414" s="38" t="n">
        <f aca="false">IFERROR(Counts!AD414/Counts!AC414,"")</f>
        <v>0.0120481927710843</v>
      </c>
      <c r="O414" s="38" t="n">
        <f aca="false">IFERROR(Counts!AE414/Counts!AC414,"")</f>
        <v>0.301204819277108</v>
      </c>
      <c r="P414" s="39" t="n">
        <f aca="false">IFERROR(Counts!AG414/Counts!AF414,"")</f>
        <v>85.0768292682927</v>
      </c>
      <c r="Q414" s="38" t="n">
        <f aca="false">IFERROR(Counts!AH414/Counts!AC414,"")</f>
        <v>0.253012048192771</v>
      </c>
      <c r="R414" s="38" t="n">
        <f aca="false">IFERROR(Counts!N414/Counts!M414,"")</f>
        <v>0.239024390243902</v>
      </c>
      <c r="S414" s="38" t="n">
        <f aca="false">IFERROR(Counts!K414/Counts!J414,"")</f>
        <v>0.6</v>
      </c>
      <c r="T414" s="38" t="n">
        <f aca="false">IFERROR(Counts!I414/Counts!H414,"")</f>
        <v>0.133720930232558</v>
      </c>
      <c r="U414" s="38" t="n">
        <f aca="false">IFERROR(1-Counts!L414/Counts!K414,"")</f>
        <v>0.902439024390244</v>
      </c>
      <c r="V414" s="39" t="n">
        <f aca="false">IFERROR(Counts!AJ414/Counts!AI414,"")</f>
        <v>67.88</v>
      </c>
      <c r="W414" s="38" t="n">
        <f aca="false">IFERROR(Counts!AK414/Counts!AI414,"")</f>
        <v>0.0129032258064516</v>
      </c>
      <c r="X414" s="40" t="n">
        <f aca="false">IFERROR(Counts!O414,"")</f>
        <v>-6.907</v>
      </c>
      <c r="Y414" s="36" t="n">
        <f aca="false">IFERROR(INDEX('Season Counts'!$Y$2:$Y$740,$AF414)/INDEX('Season Counts'!$X$2:$X$740,$AF414),"")</f>
        <v>0.292194444444444</v>
      </c>
      <c r="Z414" s="37" t="n">
        <f aca="false">IFERROR(J414-Y414,"")</f>
        <v>-0.0208308080808081</v>
      </c>
      <c r="AA414" s="38" t="n">
        <f aca="false">IFERROR(INDEX('Season Counts'!$K$2:$K$740,$AF414)/INDEX('Season Counts'!$J$2:$J$740,$AF414),"")</f>
        <v>0.281625115420129</v>
      </c>
      <c r="AB414" s="41" t="n">
        <f aca="false">IFERROR(R414-AA414,"")</f>
        <v>-0.0426007251762268</v>
      </c>
      <c r="AC414" s="39" t="n">
        <f aca="false">IFERROR(INDEX('Season Counts'!$AG$2:$AG$740,$AF414)/INDEX('Season Counts'!$AF$2:$AF$740,$AF414),"")</f>
        <v>69.1697940503433</v>
      </c>
      <c r="AD414" s="40" t="n">
        <f aca="false">IFERROR(V414-AC414,"")</f>
        <v>-1.28979405034326</v>
      </c>
      <c r="AE414" s="4" t="str">
        <f aca="false">IF(D414&lt;Guide!$C$21,"Low PA",IF(TRIM(IF(ISNUMBER(AD414),IF(N(AD414)&lt;=-Guide!$C$24,"▼ Bat Speed  ",IF(N(AD414)&gt;=Guide!$C$24,"▲ Bat Speed  ","")),"")&amp;IF(N(Z414)&gt;=Guide!$C$22,"▲ Contact  ","")&amp;IF(N(Z414)&lt;=-Guide!$C$22,"▼ Contact  ","")&amp;IF(N(AB414)&gt;=Guide!$C$23,"▲ Chase  ","")&amp;IF(N(AB414)&lt;=-Guide!$C$23,"▼ Chase  ",""))="","Stable",TRIM(IF(ISNUMBER(AD414),IF(N(AD414)&lt;=-Guide!$C$24,"▼ Bat Speed  ",IF(N(AD414)&gt;=Guide!$C$24,"▲ Bat Speed  ","")),"")&amp;IF(N(Z414)&gt;=Guide!$C$22,"▲ Contact  ","")&amp;IF(N(Z414)&lt;=-Guide!$C$22,"▼ Contact  ","")&amp;IF(N(AB414)&gt;=Guide!$C$23,"▲ Chase  ","")&amp;IF(N(AB414)&lt;=-Guide!$C$23,"▼ Chase  ",""))))</f>
        <v>▼ Bat Speed ▼ Chase</v>
      </c>
      <c r="AF414" s="35" t="n">
        <f aca="false">MATCH(Counts!A414,'Season Counts'!$A$2:$A$740,0)</f>
        <v>111</v>
      </c>
    </row>
    <row r="415" customFormat="false" ht="15" hidden="false" customHeight="false" outlineLevel="0" collapsed="false">
      <c r="A415" s="34" t="str">
        <f aca="false">Counts!B415</f>
        <v>BOS</v>
      </c>
      <c r="B415" s="5" t="str">
        <f aca="false">Counts!C415</f>
        <v>Caleb Durbin</v>
      </c>
      <c r="C415" s="34" t="str">
        <f aca="false">Counts!F415</f>
        <v>May</v>
      </c>
      <c r="D415" s="35" t="n">
        <f aca="false">IFERROR(Counts!P415,"")</f>
        <v>71</v>
      </c>
      <c r="E415" s="36" t="n">
        <f aca="false">IFERROR(Counts!R415/Counts!Q415,"")</f>
        <v>0.2</v>
      </c>
      <c r="F415" s="36" t="n">
        <f aca="false">IFERROR((Counts!R415+Counts!V415+Counts!W415)/(Counts!Q415+Counts!V415+Counts!W415+Counts!X415),"")</f>
        <v>0.231884057971015</v>
      </c>
      <c r="G415" s="36" t="n">
        <f aca="false">IFERROR((Counts!R415+Counts!S415+2*Counts!T415+3*Counts!U415)/Counts!Q415,"")</f>
        <v>0.307692307692308</v>
      </c>
      <c r="H415" s="35" t="n">
        <f aca="false">IFERROR(Counts!U415,"")</f>
        <v>0</v>
      </c>
      <c r="I415" s="36" t="n">
        <f aca="false">IFERROR(Counts!Z415/Counts!AA415,"")</f>
        <v>0.235507246376812</v>
      </c>
      <c r="J415" s="36" t="n">
        <f aca="false">IFERROR(Counts!AB415/Counts!AA415,"")</f>
        <v>0.255565217391304</v>
      </c>
      <c r="K415" s="37" t="n">
        <f aca="false">IFERROR((Counts!AB415-Counts!Z415)/Counts!AA415,"")</f>
        <v>0.0200579710144928</v>
      </c>
      <c r="L415" s="38" t="n">
        <f aca="false">IFERROR(Counts!Y415/Counts!P415,"")</f>
        <v>0.169014084507042</v>
      </c>
      <c r="M415" s="38" t="n">
        <f aca="false">IFERROR(Counts!V415/Counts!P415,"")</f>
        <v>0.0140845070422535</v>
      </c>
      <c r="N415" s="38" t="n">
        <f aca="false">IFERROR(Counts!AD415/Counts!AC415,"")</f>
        <v>0.0357142857142857</v>
      </c>
      <c r="O415" s="38" t="n">
        <f aca="false">IFERROR(Counts!AE415/Counts!AC415,"")</f>
        <v>0.267857142857143</v>
      </c>
      <c r="P415" s="39" t="n">
        <f aca="false">IFERROR(Counts!AG415/Counts!AF415,"")</f>
        <v>82.1714285714286</v>
      </c>
      <c r="Q415" s="38" t="n">
        <f aca="false">IFERROR(Counts!AH415/Counts!AC415,"")</f>
        <v>0.232142857142857</v>
      </c>
      <c r="R415" s="38" t="n">
        <f aca="false">IFERROR(Counts!N415/Counts!M415,"")</f>
        <v>0.321100917431193</v>
      </c>
      <c r="S415" s="38" t="n">
        <f aca="false">IFERROR(Counts!K415/Counts!J415,"")</f>
        <v>0.605839416058394</v>
      </c>
      <c r="T415" s="38" t="n">
        <f aca="false">IFERROR(Counts!I415/Counts!H415,"")</f>
        <v>0.177966101694915</v>
      </c>
      <c r="U415" s="38" t="n">
        <f aca="false">IFERROR(1-Counts!L415/Counts!K415,"")</f>
        <v>0.91566265060241</v>
      </c>
      <c r="V415" s="39" t="n">
        <f aca="false">IFERROR(Counts!AJ415/Counts!AI415,"")</f>
        <v>68.0895833333333</v>
      </c>
      <c r="W415" s="38" t="n">
        <f aca="false">IFERROR(Counts!AK415/Counts!AI415,"")</f>
        <v>0.03125</v>
      </c>
      <c r="X415" s="40" t="n">
        <f aca="false">IFERROR(Counts!O415,"")</f>
        <v>-4.986</v>
      </c>
      <c r="Y415" s="36" t="n">
        <f aca="false">IFERROR(INDEX('Season Counts'!$Y$2:$Y$740,$AF415)/INDEX('Season Counts'!$X$2:$X$740,$AF415),"")</f>
        <v>0.292194444444444</v>
      </c>
      <c r="Z415" s="37" t="n">
        <f aca="false">IFERROR(J415-Y415,"")</f>
        <v>-0.0366292270531401</v>
      </c>
      <c r="AA415" s="38" t="n">
        <f aca="false">IFERROR(INDEX('Season Counts'!$K$2:$K$740,$AF415)/INDEX('Season Counts'!$J$2:$J$740,$AF415),"")</f>
        <v>0.281625115420129</v>
      </c>
      <c r="AB415" s="41" t="n">
        <f aca="false">IFERROR(R415-AA415,"")</f>
        <v>0.0394758020110634</v>
      </c>
      <c r="AC415" s="39" t="n">
        <f aca="false">IFERROR(INDEX('Season Counts'!$AG$2:$AG$740,$AF415)/INDEX('Season Counts'!$AF$2:$AF$740,$AF415),"")</f>
        <v>69.1697940503433</v>
      </c>
      <c r="AD415" s="40" t="n">
        <f aca="false">IFERROR(V415-AC415,"")</f>
        <v>-1.08021071700992</v>
      </c>
      <c r="AE415" s="4" t="str">
        <f aca="false">IF(D415&lt;Guide!$C$21,"Low PA",IF(TRIM(IF(ISNUMBER(AD415),IF(N(AD415)&lt;=-Guide!$C$24,"▼ Bat Speed  ",IF(N(AD415)&gt;=Guide!$C$24,"▲ Bat Speed  ","")),"")&amp;IF(N(Z415)&gt;=Guide!$C$22,"▲ Contact  ","")&amp;IF(N(Z415)&lt;=-Guide!$C$22,"▼ Contact  ","")&amp;IF(N(AB415)&gt;=Guide!$C$23,"▲ Chase  ","")&amp;IF(N(AB415)&lt;=-Guide!$C$23,"▼ Chase  ",""))="","Stable",TRIM(IF(ISNUMBER(AD415),IF(N(AD415)&lt;=-Guide!$C$24,"▼ Bat Speed  ",IF(N(AD415)&gt;=Guide!$C$24,"▲ Bat Speed  ","")),"")&amp;IF(N(Z415)&gt;=Guide!$C$22,"▲ Contact  ","")&amp;IF(N(Z415)&lt;=-Guide!$C$22,"▼ Contact  ","")&amp;IF(N(AB415)&gt;=Guide!$C$23,"▲ Chase  ","")&amp;IF(N(AB415)&lt;=-Guide!$C$23,"▼ Chase  ",""))))</f>
        <v>▼ Bat Speed</v>
      </c>
      <c r="AF415" s="35" t="n">
        <f aca="false">MATCH(Counts!A415,'Season Counts'!$A$2:$A$740,0)</f>
        <v>111</v>
      </c>
    </row>
    <row r="416" customFormat="false" ht="15" hidden="false" customHeight="false" outlineLevel="0" collapsed="false">
      <c r="A416" s="34" t="str">
        <f aca="false">Counts!B416</f>
        <v>BOS</v>
      </c>
      <c r="B416" s="5" t="str">
        <f aca="false">Counts!C416</f>
        <v>Caleb Durbin</v>
      </c>
      <c r="C416" s="34" t="str">
        <f aca="false">Counts!F416</f>
        <v>Jun</v>
      </c>
      <c r="D416" s="35" t="n">
        <f aca="false">IFERROR(Counts!P416,"")</f>
        <v>92</v>
      </c>
      <c r="E416" s="36" t="n">
        <f aca="false">IFERROR(Counts!R416/Counts!Q416,"")</f>
        <v>0.325581395348837</v>
      </c>
      <c r="F416" s="36" t="n">
        <f aca="false">IFERROR((Counts!R416+Counts!V416+Counts!W416)/(Counts!Q416+Counts!V416+Counts!W416+Counts!X416),"")</f>
        <v>0.358695652173913</v>
      </c>
      <c r="G416" s="36" t="n">
        <f aca="false">IFERROR((Counts!R416+Counts!S416+2*Counts!T416+3*Counts!U416)/Counts!Q416,"")</f>
        <v>0.604651162790698</v>
      </c>
      <c r="H416" s="35" t="n">
        <f aca="false">IFERROR(Counts!U416,"")</f>
        <v>6</v>
      </c>
      <c r="I416" s="36" t="n">
        <f aca="false">IFERROR(Counts!Z416/Counts!AA416,"")</f>
        <v>0.406521739130435</v>
      </c>
      <c r="J416" s="36" t="n">
        <f aca="false">IFERROR(Counts!AB416/Counts!AA416,"")</f>
        <v>0.301989130434783</v>
      </c>
      <c r="K416" s="37" t="n">
        <f aca="false">IFERROR((Counts!AB416-Counts!Z416)/Counts!AA416,"")</f>
        <v>-0.104532608695652</v>
      </c>
      <c r="L416" s="38" t="n">
        <f aca="false">IFERROR(Counts!Y416/Counts!P416,"")</f>
        <v>0.141304347826087</v>
      </c>
      <c r="M416" s="38" t="n">
        <f aca="false">IFERROR(Counts!V416/Counts!P416,"")</f>
        <v>0.0543478260869565</v>
      </c>
      <c r="N416" s="38" t="n">
        <f aca="false">IFERROR(Counts!AD416/Counts!AC416,"")</f>
        <v>0.0405405405405405</v>
      </c>
      <c r="O416" s="38" t="n">
        <f aca="false">IFERROR(Counts!AE416/Counts!AC416,"")</f>
        <v>0.324324324324324</v>
      </c>
      <c r="P416" s="39" t="n">
        <f aca="false">IFERROR(Counts!AG416/Counts!AF416,"")</f>
        <v>83.0472972972973</v>
      </c>
      <c r="Q416" s="38" t="n">
        <f aca="false">IFERROR(Counts!AH416/Counts!AC416,"")</f>
        <v>0.310810810810811</v>
      </c>
      <c r="R416" s="38" t="n">
        <f aca="false">IFERROR(Counts!N416/Counts!M416,"")</f>
        <v>0.307228915662651</v>
      </c>
      <c r="S416" s="38" t="n">
        <f aca="false">IFERROR(Counts!K416/Counts!J416,"")</f>
        <v>0.728395061728395</v>
      </c>
      <c r="T416" s="38" t="n">
        <f aca="false">IFERROR(Counts!I416/Counts!H416,"")</f>
        <v>0.142011834319527</v>
      </c>
      <c r="U416" s="38" t="n">
        <f aca="false">IFERROR(1-Counts!L416/Counts!K416,"")</f>
        <v>0.940677966101695</v>
      </c>
      <c r="V416" s="39" t="n">
        <f aca="false">IFERROR(Counts!AJ416/Counts!AI416,"")</f>
        <v>70.1771241830065</v>
      </c>
      <c r="W416" s="38" t="n">
        <f aca="false">IFERROR(Counts!AK416/Counts!AI416,"")</f>
        <v>0.124183006535948</v>
      </c>
      <c r="X416" s="40" t="n">
        <f aca="false">IFERROR(Counts!O416,"")</f>
        <v>9.798</v>
      </c>
      <c r="Y416" s="36" t="n">
        <f aca="false">IFERROR(INDEX('Season Counts'!$Y$2:$Y$740,$AF416)/INDEX('Season Counts'!$X$2:$X$740,$AF416),"")</f>
        <v>0.292194444444444</v>
      </c>
      <c r="Z416" s="37" t="n">
        <f aca="false">IFERROR(J416-Y416,"")</f>
        <v>0.00979468599033823</v>
      </c>
      <c r="AA416" s="38" t="n">
        <f aca="false">IFERROR(INDEX('Season Counts'!$K$2:$K$740,$AF416)/INDEX('Season Counts'!$J$2:$J$740,$AF416),"")</f>
        <v>0.281625115420129</v>
      </c>
      <c r="AB416" s="41" t="n">
        <f aca="false">IFERROR(R416-AA416,"")</f>
        <v>0.0256038002425213</v>
      </c>
      <c r="AC416" s="39" t="n">
        <f aca="false">IFERROR(INDEX('Season Counts'!$AG$2:$AG$740,$AF416)/INDEX('Season Counts'!$AF$2:$AF$740,$AF416),"")</f>
        <v>69.1697940503433</v>
      </c>
      <c r="AD416" s="40" t="n">
        <f aca="false">IFERROR(V416-AC416,"")</f>
        <v>1.00733013266328</v>
      </c>
      <c r="AE416" s="4" t="str">
        <f aca="false">IF(D416&lt;Guide!$C$21,"Low PA",IF(TRIM(IF(ISNUMBER(AD416),IF(N(AD416)&lt;=-Guide!$C$24,"▼ Bat Speed  ",IF(N(AD416)&gt;=Guide!$C$24,"▲ Bat Speed  ","")),"")&amp;IF(N(Z416)&gt;=Guide!$C$22,"▲ Contact  ","")&amp;IF(N(Z416)&lt;=-Guide!$C$22,"▼ Contact  ","")&amp;IF(N(AB416)&gt;=Guide!$C$23,"▲ Chase  ","")&amp;IF(N(AB416)&lt;=-Guide!$C$23,"▼ Chase  ",""))="","Stable",TRIM(IF(ISNUMBER(AD416),IF(N(AD416)&lt;=-Guide!$C$24,"▼ Bat Speed  ",IF(N(AD416)&gt;=Guide!$C$24,"▲ Bat Speed  ","")),"")&amp;IF(N(Z416)&gt;=Guide!$C$22,"▲ Contact  ","")&amp;IF(N(Z416)&lt;=-Guide!$C$22,"▼ Contact  ","")&amp;IF(N(AB416)&gt;=Guide!$C$23,"▲ Chase  ","")&amp;IF(N(AB416)&lt;=-Guide!$C$23,"▼ Chase  ",""))))</f>
        <v>▲ Bat Speed</v>
      </c>
      <c r="AF416" s="35" t="n">
        <f aca="false">MATCH(Counts!A416,'Season Counts'!$A$2:$A$740,0)</f>
        <v>111</v>
      </c>
    </row>
    <row r="417" customFormat="false" ht="15" hidden="false" customHeight="false" outlineLevel="0" collapsed="false">
      <c r="A417" s="34" t="str">
        <f aca="false">Counts!B417</f>
        <v>BOS</v>
      </c>
      <c r="B417" s="5" t="str">
        <f aca="false">Counts!C417</f>
        <v>Caleb Durbin</v>
      </c>
      <c r="C417" s="34" t="str">
        <f aca="false">Counts!F417</f>
        <v>Jul</v>
      </c>
      <c r="D417" s="35" t="n">
        <f aca="false">IFERROR(Counts!P417,"")</f>
        <v>105</v>
      </c>
      <c r="E417" s="36" t="n">
        <f aca="false">IFERROR(Counts!R417/Counts!Q417,"")</f>
        <v>0.284090909090909</v>
      </c>
      <c r="F417" s="36" t="n">
        <f aca="false">IFERROR((Counts!R417+Counts!V417+Counts!W417)/(Counts!Q417+Counts!V417+Counts!W417+Counts!X417),"")</f>
        <v>0.382352941176471</v>
      </c>
      <c r="G417" s="36" t="n">
        <f aca="false">IFERROR((Counts!R417+Counts!S417+2*Counts!T417+3*Counts!U417)/Counts!Q417,"")</f>
        <v>0.420454545454545</v>
      </c>
      <c r="H417" s="35" t="n">
        <f aca="false">IFERROR(Counts!U417,"")</f>
        <v>3</v>
      </c>
      <c r="I417" s="36" t="n">
        <f aca="false">IFERROR(Counts!Z417/Counts!AA417,"")</f>
        <v>0.359313725490196</v>
      </c>
      <c r="J417" s="36" t="n">
        <f aca="false">IFERROR(Counts!AB417/Counts!AA417,"")</f>
        <v>0.303343137254902</v>
      </c>
      <c r="K417" s="37" t="n">
        <f aca="false">IFERROR((Counts!AB417-Counts!Z417)/Counts!AA417,"")</f>
        <v>-0.0559705882352941</v>
      </c>
      <c r="L417" s="38" t="n">
        <f aca="false">IFERROR(Counts!Y417/Counts!P417,"")</f>
        <v>0.104761904761905</v>
      </c>
      <c r="M417" s="38" t="n">
        <f aca="false">IFERROR(Counts!V417/Counts!P417,"")</f>
        <v>0.0952380952380952</v>
      </c>
      <c r="N417" s="38" t="n">
        <f aca="false">IFERROR(Counts!AD417/Counts!AC417,"")</f>
        <v>0.0125</v>
      </c>
      <c r="O417" s="38" t="n">
        <f aca="false">IFERROR(Counts!AE417/Counts!AC417,"")</f>
        <v>0.2</v>
      </c>
      <c r="P417" s="39" t="n">
        <f aca="false">IFERROR(Counts!AG417/Counts!AF417,"")</f>
        <v>79.4</v>
      </c>
      <c r="Q417" s="38" t="n">
        <f aca="false">IFERROR(Counts!AH417/Counts!AC417,"")</f>
        <v>0.375</v>
      </c>
      <c r="R417" s="38" t="n">
        <f aca="false">IFERROR(Counts!N417/Counts!M417,"")</f>
        <v>0.298578199052133</v>
      </c>
      <c r="S417" s="38" t="n">
        <f aca="false">IFERROR(Counts!K417/Counts!J417,"")</f>
        <v>0.689473684210526</v>
      </c>
      <c r="T417" s="38" t="n">
        <f aca="false">IFERROR(Counts!I417/Counts!H417,"")</f>
        <v>0.0979381443298969</v>
      </c>
      <c r="U417" s="38" t="n">
        <f aca="false">IFERROR(1-Counts!L417/Counts!K417,"")</f>
        <v>0.938931297709924</v>
      </c>
      <c r="V417" s="39" t="n">
        <f aca="false">IFERROR(Counts!AJ417/Counts!AI417,"")</f>
        <v>69.7895348837209</v>
      </c>
      <c r="W417" s="38" t="n">
        <f aca="false">IFERROR(Counts!AK417/Counts!AI417,"")</f>
        <v>0.0872093023255814</v>
      </c>
      <c r="X417" s="40" t="n">
        <f aca="false">IFERROR(Counts!O417,"")</f>
        <v>2.316</v>
      </c>
      <c r="Y417" s="36" t="n">
        <f aca="false">IFERROR(INDEX('Season Counts'!$Y$2:$Y$740,$AF417)/INDEX('Season Counts'!$X$2:$X$740,$AF417),"")</f>
        <v>0.292194444444444</v>
      </c>
      <c r="Z417" s="37" t="n">
        <f aca="false">IFERROR(J417-Y417,"")</f>
        <v>0.0111486928104576</v>
      </c>
      <c r="AA417" s="38" t="n">
        <f aca="false">IFERROR(INDEX('Season Counts'!$K$2:$K$740,$AF417)/INDEX('Season Counts'!$J$2:$J$740,$AF417),"")</f>
        <v>0.281625115420129</v>
      </c>
      <c r="AB417" s="41" t="n">
        <f aca="false">IFERROR(R417-AA417,"")</f>
        <v>0.0169530836320034</v>
      </c>
      <c r="AC417" s="39" t="n">
        <f aca="false">IFERROR(INDEX('Season Counts'!$AG$2:$AG$740,$AF417)/INDEX('Season Counts'!$AF$2:$AF$740,$AF417),"")</f>
        <v>69.1697940503433</v>
      </c>
      <c r="AD417" s="40" t="n">
        <f aca="false">IFERROR(V417-AC417,"")</f>
        <v>0.619740833377676</v>
      </c>
      <c r="AE417" s="4" t="str">
        <f aca="false">IF(D417&lt;Guide!$C$21,"Low PA",IF(TRIM(IF(ISNUMBER(AD417),IF(N(AD417)&lt;=-Guide!$C$24,"▼ Bat Speed  ",IF(N(AD417)&gt;=Guide!$C$24,"▲ Bat Speed  ","")),"")&amp;IF(N(Z417)&gt;=Guide!$C$22,"▲ Contact  ","")&amp;IF(N(Z417)&lt;=-Guide!$C$22,"▼ Contact  ","")&amp;IF(N(AB417)&gt;=Guide!$C$23,"▲ Chase  ","")&amp;IF(N(AB417)&lt;=-Guide!$C$23,"▼ Chase  ",""))="","Stable",TRIM(IF(ISNUMBER(AD417),IF(N(AD417)&lt;=-Guide!$C$24,"▼ Bat Speed  ",IF(N(AD417)&gt;=Guide!$C$24,"▲ Bat Speed  ","")),"")&amp;IF(N(Z417)&gt;=Guide!$C$22,"▲ Contact  ","")&amp;IF(N(Z417)&lt;=-Guide!$C$22,"▼ Contact  ","")&amp;IF(N(AB417)&gt;=Guide!$C$23,"▲ Chase  ","")&amp;IF(N(AB417)&lt;=-Guide!$C$23,"▼ Chase  ",""))))</f>
        <v>Stable</v>
      </c>
      <c r="AF417" s="35" t="n">
        <f aca="false">MATCH(Counts!A417,'Season Counts'!$A$2:$A$740,0)</f>
        <v>111</v>
      </c>
    </row>
    <row r="418" customFormat="false" ht="15" hidden="false" customHeight="false" outlineLevel="0" collapsed="false">
      <c r="A418" s="34" t="str">
        <f aca="false">Counts!B418</f>
        <v>BOS</v>
      </c>
      <c r="B418" s="5" t="str">
        <f aca="false">Counts!C418</f>
        <v>Caleb Durbin</v>
      </c>
      <c r="C418" s="34" t="str">
        <f aca="false">Counts!F418</f>
        <v>Aug</v>
      </c>
      <c r="D418" s="35" t="n">
        <f aca="false">IFERROR(Counts!P418,"")</f>
        <v>120</v>
      </c>
      <c r="E418" s="36" t="n">
        <f aca="false">IFERROR(Counts!R418/Counts!Q418,"")</f>
        <v>0.277227722772277</v>
      </c>
      <c r="F418" s="36" t="n">
        <f aca="false">IFERROR((Counts!R418+Counts!V418+Counts!W418)/(Counts!Q418+Counts!V418+Counts!W418+Counts!X418),"")</f>
        <v>0.369747899159664</v>
      </c>
      <c r="G418" s="36" t="n">
        <f aca="false">IFERROR((Counts!R418+Counts!S418+2*Counts!T418+3*Counts!U418)/Counts!Q418,"")</f>
        <v>0.356435643564356</v>
      </c>
      <c r="H418" s="35" t="n">
        <f aca="false">IFERROR(Counts!U418,"")</f>
        <v>2</v>
      </c>
      <c r="I418" s="36" t="n">
        <f aca="false">IFERROR(Counts!Z418/Counts!AA418,"")</f>
        <v>0.32991452991453</v>
      </c>
      <c r="J418" s="36" t="n">
        <f aca="false">IFERROR(Counts!AB418/Counts!AA418,"")</f>
        <v>0.299538461538462</v>
      </c>
      <c r="K418" s="37" t="n">
        <f aca="false">IFERROR((Counts!AB418-Counts!Z418)/Counts!AA418,"")</f>
        <v>-0.0303760683760684</v>
      </c>
      <c r="L418" s="38" t="n">
        <f aca="false">IFERROR(Counts!Y418/Counts!P418,"")</f>
        <v>0.133333333333333</v>
      </c>
      <c r="M418" s="38" t="n">
        <f aca="false">IFERROR(Counts!V418/Counts!P418,"")</f>
        <v>0.116666666666667</v>
      </c>
      <c r="N418" s="38" t="n">
        <f aca="false">IFERROR(Counts!AD418/Counts!AC418,"")</f>
        <v>0.0340909090909091</v>
      </c>
      <c r="O418" s="38" t="n">
        <f aca="false">IFERROR(Counts!AE418/Counts!AC418,"")</f>
        <v>0.204545454545455</v>
      </c>
      <c r="P418" s="39" t="n">
        <f aca="false">IFERROR(Counts!AG418/Counts!AF418,"")</f>
        <v>79.9551724137931</v>
      </c>
      <c r="Q418" s="38" t="n">
        <f aca="false">IFERROR(Counts!AH418/Counts!AC418,"")</f>
        <v>0.318181818181818</v>
      </c>
      <c r="R418" s="38" t="n">
        <f aca="false">IFERROR(Counts!N418/Counts!M418,"")</f>
        <v>0.278538812785388</v>
      </c>
      <c r="S418" s="38" t="n">
        <f aca="false">IFERROR(Counts!K418/Counts!J418,"")</f>
        <v>0.632286995515695</v>
      </c>
      <c r="T418" s="38" t="n">
        <f aca="false">IFERROR(Counts!I418/Counts!H418,"")</f>
        <v>0.198019801980198</v>
      </c>
      <c r="U418" s="38" t="n">
        <f aca="false">IFERROR(1-Counts!L418/Counts!K418,"")</f>
        <v>0.851063829787234</v>
      </c>
      <c r="V418" s="39" t="n">
        <f aca="false">IFERROR(Counts!AJ418/Counts!AI418,"")</f>
        <v>69.4420454545455</v>
      </c>
      <c r="W418" s="38" t="n">
        <f aca="false">IFERROR(Counts!AK418/Counts!AI418,"")</f>
        <v>0.0681818181818182</v>
      </c>
      <c r="X418" s="40" t="n">
        <f aca="false">IFERROR(Counts!O418,"")</f>
        <v>1.063</v>
      </c>
      <c r="Y418" s="36" t="n">
        <f aca="false">IFERROR(INDEX('Season Counts'!$Y$2:$Y$740,$AF418)/INDEX('Season Counts'!$X$2:$X$740,$AF418),"")</f>
        <v>0.292194444444444</v>
      </c>
      <c r="Z418" s="37" t="n">
        <f aca="false">IFERROR(J418-Y418,"")</f>
        <v>0.00734401709401711</v>
      </c>
      <c r="AA418" s="38" t="n">
        <f aca="false">IFERROR(INDEX('Season Counts'!$K$2:$K$740,$AF418)/INDEX('Season Counts'!$J$2:$J$740,$AF418),"")</f>
        <v>0.281625115420129</v>
      </c>
      <c r="AB418" s="41" t="n">
        <f aca="false">IFERROR(R418-AA418,"")</f>
        <v>-0.00308630263474113</v>
      </c>
      <c r="AC418" s="39" t="n">
        <f aca="false">IFERROR(INDEX('Season Counts'!$AG$2:$AG$740,$AF418)/INDEX('Season Counts'!$AF$2:$AF$740,$AF418),"")</f>
        <v>69.1697940503433</v>
      </c>
      <c r="AD418" s="40" t="n">
        <f aca="false">IFERROR(V418-AC418,"")</f>
        <v>0.272251404202194</v>
      </c>
      <c r="AE418" s="4" t="str">
        <f aca="false">IF(D418&lt;Guide!$C$21,"Low PA",IF(TRIM(IF(ISNUMBER(AD418),IF(N(AD418)&lt;=-Guide!$C$24,"▼ Bat Speed  ",IF(N(AD418)&gt;=Guide!$C$24,"▲ Bat Speed  ","")),"")&amp;IF(N(Z418)&gt;=Guide!$C$22,"▲ Contact  ","")&amp;IF(N(Z418)&lt;=-Guide!$C$22,"▼ Contact  ","")&amp;IF(N(AB418)&gt;=Guide!$C$23,"▲ Chase  ","")&amp;IF(N(AB418)&lt;=-Guide!$C$23,"▼ Chase  ",""))="","Stable",TRIM(IF(ISNUMBER(AD418),IF(N(AD418)&lt;=-Guide!$C$24,"▼ Bat Speed  ",IF(N(AD418)&gt;=Guide!$C$24,"▲ Bat Speed  ","")),"")&amp;IF(N(Z418)&gt;=Guide!$C$22,"▲ Contact  ","")&amp;IF(N(Z418)&lt;=-Guide!$C$22,"▼ Contact  ","")&amp;IF(N(AB418)&gt;=Guide!$C$23,"▲ Chase  ","")&amp;IF(N(AB418)&lt;=-Guide!$C$23,"▼ Chase  ",""))))</f>
        <v>Stable</v>
      </c>
      <c r="AF418" s="35" t="n">
        <f aca="false">MATCH(Counts!A418,'Season Counts'!$A$2:$A$740,0)</f>
        <v>111</v>
      </c>
    </row>
    <row r="419" customFormat="false" ht="15" hidden="false" customHeight="false" outlineLevel="0" collapsed="false">
      <c r="A419" s="34" t="str">
        <f aca="false">Counts!B419</f>
        <v>BOS</v>
      </c>
      <c r="B419" s="5" t="str">
        <f aca="false">Counts!C419</f>
        <v>Caleb Durbin</v>
      </c>
      <c r="C419" s="34" t="str">
        <f aca="false">Counts!F419</f>
        <v>Sep</v>
      </c>
      <c r="D419" s="35" t="n">
        <f aca="false">IFERROR(Counts!P419,"")</f>
        <v>87</v>
      </c>
      <c r="E419" s="36" t="n">
        <f aca="false">IFERROR(Counts!R419/Counts!Q419,"")</f>
        <v>0.217391304347826</v>
      </c>
      <c r="F419" s="36" t="n">
        <f aca="false">IFERROR((Counts!R419+Counts!V419+Counts!W419)/(Counts!Q419+Counts!V419+Counts!W419+Counts!X419),"")</f>
        <v>0.364705882352941</v>
      </c>
      <c r="G419" s="36" t="n">
        <f aca="false">IFERROR((Counts!R419+Counts!S419+2*Counts!T419+3*Counts!U419)/Counts!Q419,"")</f>
        <v>0.304347826086957</v>
      </c>
      <c r="H419" s="35" t="n">
        <f aca="false">IFERROR(Counts!U419,"")</f>
        <v>1</v>
      </c>
      <c r="I419" s="36" t="n">
        <f aca="false">IFERROR(Counts!Z419/Counts!AA419,"")</f>
        <v>0.320348837209302</v>
      </c>
      <c r="J419" s="36" t="n">
        <f aca="false">IFERROR(Counts!AB419/Counts!AA419,"")</f>
        <v>0.31453488372093</v>
      </c>
      <c r="K419" s="37" t="n">
        <f aca="false">IFERROR((Counts!AB419-Counts!Z419)/Counts!AA419,"")</f>
        <v>-0.00581395348837209</v>
      </c>
      <c r="L419" s="38" t="n">
        <f aca="false">IFERROR(Counts!Y419/Counts!P419,"")</f>
        <v>0.126436781609195</v>
      </c>
      <c r="M419" s="38" t="n">
        <f aca="false">IFERROR(Counts!V419/Counts!P419,"")</f>
        <v>0.126436781609195</v>
      </c>
      <c r="N419" s="38" t="n">
        <f aca="false">IFERROR(Counts!AD419/Counts!AC419,"")</f>
        <v>0.0338983050847458</v>
      </c>
      <c r="O419" s="38" t="n">
        <f aca="false">IFERROR(Counts!AE419/Counts!AC419,"")</f>
        <v>0.203389830508475</v>
      </c>
      <c r="P419" s="39" t="n">
        <f aca="false">IFERROR(Counts!AG419/Counts!AF419,"")</f>
        <v>79.3203389830509</v>
      </c>
      <c r="Q419" s="38" t="n">
        <f aca="false">IFERROR(Counts!AH419/Counts!AC419,"")</f>
        <v>0.322033898305085</v>
      </c>
      <c r="R419" s="38" t="n">
        <f aca="false">IFERROR(Counts!N419/Counts!M419,"")</f>
        <v>0.265895953757225</v>
      </c>
      <c r="S419" s="38" t="n">
        <f aca="false">IFERROR(Counts!K419/Counts!J419,"")</f>
        <v>0.619354838709677</v>
      </c>
      <c r="T419" s="38" t="n">
        <f aca="false">IFERROR(Counts!I419/Counts!H419,"")</f>
        <v>0.147887323943662</v>
      </c>
      <c r="U419" s="38" t="n">
        <f aca="false">IFERROR(1-Counts!L419/Counts!K419,"")</f>
        <v>0.885416666666667</v>
      </c>
      <c r="V419" s="39" t="n">
        <f aca="false">IFERROR(Counts!AJ419/Counts!AI419,"")</f>
        <v>69.1286885245902</v>
      </c>
      <c r="W419" s="38" t="n">
        <f aca="false">IFERROR(Counts!AK419/Counts!AI419,"")</f>
        <v>0.040983606557377</v>
      </c>
      <c r="X419" s="40" t="n">
        <f aca="false">IFERROR(Counts!O419,"")</f>
        <v>1.21</v>
      </c>
      <c r="Y419" s="36" t="n">
        <f aca="false">IFERROR(INDEX('Season Counts'!$Y$2:$Y$740,$AF419)/INDEX('Season Counts'!$X$2:$X$740,$AF419),"")</f>
        <v>0.292194444444444</v>
      </c>
      <c r="Z419" s="37" t="n">
        <f aca="false">IFERROR(J419-Y419,"")</f>
        <v>0.0223404392764858</v>
      </c>
      <c r="AA419" s="38" t="n">
        <f aca="false">IFERROR(INDEX('Season Counts'!$K$2:$K$740,$AF419)/INDEX('Season Counts'!$J$2:$J$740,$AF419),"")</f>
        <v>0.281625115420129</v>
      </c>
      <c r="AB419" s="41" t="n">
        <f aca="false">IFERROR(R419-AA419,"")</f>
        <v>-0.0157291616629038</v>
      </c>
      <c r="AC419" s="39" t="n">
        <f aca="false">IFERROR(INDEX('Season Counts'!$AG$2:$AG$740,$AF419)/INDEX('Season Counts'!$AF$2:$AF$740,$AF419),"")</f>
        <v>69.1697940503433</v>
      </c>
      <c r="AD419" s="40" t="n">
        <f aca="false">IFERROR(V419-AC419,"")</f>
        <v>-0.0411055257530819</v>
      </c>
      <c r="AE419" s="4" t="str">
        <f aca="false">IF(D419&lt;Guide!$C$21,"Low PA",IF(TRIM(IF(ISNUMBER(AD419),IF(N(AD419)&lt;=-Guide!$C$24,"▼ Bat Speed  ",IF(N(AD419)&gt;=Guide!$C$24,"▲ Bat Speed  ","")),"")&amp;IF(N(Z419)&gt;=Guide!$C$22,"▲ Contact  ","")&amp;IF(N(Z419)&lt;=-Guide!$C$22,"▼ Contact  ","")&amp;IF(N(AB419)&gt;=Guide!$C$23,"▲ Chase  ","")&amp;IF(N(AB419)&lt;=-Guide!$C$23,"▼ Chase  ",""))="","Stable",TRIM(IF(ISNUMBER(AD419),IF(N(AD419)&lt;=-Guide!$C$24,"▼ Bat Speed  ",IF(N(AD419)&gt;=Guide!$C$24,"▲ Bat Speed  ","")),"")&amp;IF(N(Z419)&gt;=Guide!$C$22,"▲ Contact  ","")&amp;IF(N(Z419)&lt;=-Guide!$C$22,"▼ Contact  ","")&amp;IF(N(AB419)&gt;=Guide!$C$23,"▲ Chase  ","")&amp;IF(N(AB419)&lt;=-Guide!$C$23,"▼ Chase  ",""))))</f>
        <v>Stable</v>
      </c>
      <c r="AF419" s="35" t="n">
        <f aca="false">MATCH(Counts!A419,'Season Counts'!$A$2:$A$740,0)</f>
        <v>111</v>
      </c>
    </row>
    <row r="420" customFormat="false" ht="15" hidden="false" customHeight="false" outlineLevel="0" collapsed="false">
      <c r="A420" s="34" t="str">
        <f aca="false">Counts!B420</f>
        <v>BOS</v>
      </c>
      <c r="B420" s="5" t="str">
        <f aca="false">Counts!C420</f>
        <v>Ceddanne Rafaela</v>
      </c>
      <c r="C420" s="34" t="str">
        <f aca="false">Counts!F420</f>
        <v>Mar-Apr</v>
      </c>
      <c r="D420" s="35" t="n">
        <f aca="false">IFERROR(Counts!P420,"")</f>
        <v>105</v>
      </c>
      <c r="E420" s="36" t="n">
        <f aca="false">IFERROR(Counts!R420/Counts!Q420,"")</f>
        <v>0.263157894736842</v>
      </c>
      <c r="F420" s="36" t="n">
        <f aca="false">IFERROR((Counts!R420+Counts!V420+Counts!W420)/(Counts!Q420+Counts!V420+Counts!W420+Counts!X420),"")</f>
        <v>0.333333333333333</v>
      </c>
      <c r="G420" s="36" t="n">
        <f aca="false">IFERROR((Counts!R420+Counts!S420+2*Counts!T420+3*Counts!U420)/Counts!Q420,"")</f>
        <v>0.378947368421053</v>
      </c>
      <c r="H420" s="35" t="n">
        <f aca="false">IFERROR(Counts!U420,"")</f>
        <v>1</v>
      </c>
      <c r="I420" s="36" t="n">
        <f aca="false">IFERROR(Counts!Z420/Counts!AA420,"")</f>
        <v>0.315533980582524</v>
      </c>
      <c r="J420" s="36" t="n">
        <f aca="false">IFERROR(Counts!AB420/Counts!AA420,"")</f>
        <v>0.291922330097087</v>
      </c>
      <c r="K420" s="37" t="n">
        <f aca="false">IFERROR((Counts!AB420-Counts!Z420)/Counts!AA420,"")</f>
        <v>-0.0236116504854369</v>
      </c>
      <c r="L420" s="38" t="n">
        <f aca="false">IFERROR(Counts!Y420/Counts!P420,"")</f>
        <v>0.228571428571429</v>
      </c>
      <c r="M420" s="38" t="n">
        <f aca="false">IFERROR(Counts!V420/Counts!P420,"")</f>
        <v>0.0571428571428571</v>
      </c>
      <c r="N420" s="38" t="n">
        <f aca="false">IFERROR(Counts!AD420/Counts!AC420,"")</f>
        <v>0.0704225352112676</v>
      </c>
      <c r="O420" s="38" t="n">
        <f aca="false">IFERROR(Counts!AE420/Counts!AC420,"")</f>
        <v>0.408450704225352</v>
      </c>
      <c r="P420" s="39" t="n">
        <f aca="false">IFERROR(Counts!AG420/Counts!AF420,"")</f>
        <v>89.2840579710145</v>
      </c>
      <c r="Q420" s="38" t="n">
        <f aca="false">IFERROR(Counts!AH420/Counts!AC420,"")</f>
        <v>0.366197183098592</v>
      </c>
      <c r="R420" s="38" t="n">
        <f aca="false">IFERROR(Counts!N420/Counts!M420,"")</f>
        <v>0.351219512195122</v>
      </c>
      <c r="S420" s="38" t="n">
        <f aca="false">IFERROR(Counts!K420/Counts!J420,"")</f>
        <v>0.648936170212766</v>
      </c>
      <c r="T420" s="38" t="n">
        <f aca="false">IFERROR(Counts!I420/Counts!H420,"")</f>
        <v>0.247422680412371</v>
      </c>
      <c r="U420" s="38" t="n">
        <f aca="false">IFERROR(1-Counts!L420/Counts!K420,"")</f>
        <v>0.827868852459016</v>
      </c>
      <c r="V420" s="39" t="n">
        <f aca="false">IFERROR(Counts!AJ420/Counts!AI420,"")</f>
        <v>69.5870056497175</v>
      </c>
      <c r="W420" s="38" t="n">
        <f aca="false">IFERROR(Counts!AK420/Counts!AI420,"")</f>
        <v>0.0677966101694915</v>
      </c>
      <c r="X420" s="40" t="n">
        <f aca="false">IFERROR(Counts!O420,"")</f>
        <v>0.065</v>
      </c>
      <c r="Y420" s="36" t="n">
        <f aca="false">IFERROR(INDEX('Season Counts'!$Y$2:$Y$740,$AF420)/INDEX('Season Counts'!$X$2:$X$740,$AF420),"")</f>
        <v>0.284789103690685</v>
      </c>
      <c r="Z420" s="37" t="n">
        <f aca="false">IFERROR(J420-Y420,"")</f>
        <v>0.00713322640640202</v>
      </c>
      <c r="AA420" s="38" t="n">
        <f aca="false">IFERROR(INDEX('Season Counts'!$K$2:$K$740,$AF420)/INDEX('Season Counts'!$J$2:$J$740,$AF420),"")</f>
        <v>0.452660054102795</v>
      </c>
      <c r="AB420" s="41" t="n">
        <f aca="false">IFERROR(R420-AA420,"")</f>
        <v>-0.101440541907673</v>
      </c>
      <c r="AC420" s="39" t="n">
        <f aca="false">IFERROR(INDEX('Season Counts'!$AG$2:$AG$740,$AF420)/INDEX('Season Counts'!$AF$2:$AF$740,$AF420),"")</f>
        <v>69.53095684803</v>
      </c>
      <c r="AD420" s="40" t="n">
        <f aca="false">IFERROR(V420-AC420,"")</f>
        <v>0.0560488016874956</v>
      </c>
      <c r="AE420" s="4" t="str">
        <f aca="false">IF(D420&lt;Guide!$C$21,"Low PA",IF(TRIM(IF(ISNUMBER(AD420),IF(N(AD420)&lt;=-Guide!$C$24,"▼ Bat Speed  ",IF(N(AD420)&gt;=Guide!$C$24,"▲ Bat Speed  ","")),"")&amp;IF(N(Z420)&gt;=Guide!$C$22,"▲ Contact  ","")&amp;IF(N(Z420)&lt;=-Guide!$C$22,"▼ Contact  ","")&amp;IF(N(AB420)&gt;=Guide!$C$23,"▲ Chase  ","")&amp;IF(N(AB420)&lt;=-Guide!$C$23,"▼ Chase  ",""))="","Stable",TRIM(IF(ISNUMBER(AD420),IF(N(AD420)&lt;=-Guide!$C$24,"▼ Bat Speed  ",IF(N(AD420)&gt;=Guide!$C$24,"▲ Bat Speed  ","")),"")&amp;IF(N(Z420)&gt;=Guide!$C$22,"▲ Contact  ","")&amp;IF(N(Z420)&lt;=-Guide!$C$22,"▼ Contact  ","")&amp;IF(N(AB420)&gt;=Guide!$C$23,"▲ Chase  ","")&amp;IF(N(AB420)&lt;=-Guide!$C$23,"▼ Chase  ",""))))</f>
        <v>▼ Chase</v>
      </c>
      <c r="AF420" s="35" t="n">
        <f aca="false">MATCH(Counts!A420,'Season Counts'!$A$2:$A$740,0)</f>
        <v>112</v>
      </c>
    </row>
    <row r="421" customFormat="false" ht="15" hidden="false" customHeight="false" outlineLevel="0" collapsed="false">
      <c r="A421" s="34" t="str">
        <f aca="false">Counts!B421</f>
        <v>BOS</v>
      </c>
      <c r="B421" s="5" t="str">
        <f aca="false">Counts!C421</f>
        <v>Ceddanne Rafaela</v>
      </c>
      <c r="C421" s="34" t="str">
        <f aca="false">Counts!F421</f>
        <v>May</v>
      </c>
      <c r="D421" s="35" t="n">
        <f aca="false">IFERROR(Counts!P421,"")</f>
        <v>107</v>
      </c>
      <c r="E421" s="36" t="n">
        <f aca="false">IFERROR(Counts!R421/Counts!Q421,"")</f>
        <v>0.285714285714286</v>
      </c>
      <c r="F421" s="36" t="n">
        <f aca="false">IFERROR((Counts!R421+Counts!V421+Counts!W421)/(Counts!Q421+Counts!V421+Counts!W421+Counts!X421),"")</f>
        <v>0.345794392523364</v>
      </c>
      <c r="G421" s="36" t="n">
        <f aca="false">IFERROR((Counts!R421+Counts!S421+2*Counts!T421+3*Counts!U421)/Counts!Q421,"")</f>
        <v>0.479591836734694</v>
      </c>
      <c r="H421" s="35" t="n">
        <f aca="false">IFERROR(Counts!U421,"")</f>
        <v>4</v>
      </c>
      <c r="I421" s="36" t="n">
        <f aca="false">IFERROR(Counts!Z421/Counts!AA421,"")</f>
        <v>0.361792452830189</v>
      </c>
      <c r="J421" s="36" t="n">
        <f aca="false">IFERROR(Counts!AB421/Counts!AA421,"")</f>
        <v>0.303764150943396</v>
      </c>
      <c r="K421" s="37" t="n">
        <f aca="false">IFERROR((Counts!AB421-Counts!Z421)/Counts!AA421,"")</f>
        <v>-0.0580283018867925</v>
      </c>
      <c r="L421" s="38" t="n">
        <f aca="false">IFERROR(Counts!Y421/Counts!P421,"")</f>
        <v>0.196261682242991</v>
      </c>
      <c r="M421" s="38" t="n">
        <f aca="false">IFERROR(Counts!V421/Counts!P421,"")</f>
        <v>0.0654205607476635</v>
      </c>
      <c r="N421" s="38" t="n">
        <f aca="false">IFERROR(Counts!AD421/Counts!AC421,"")</f>
        <v>0.0779220779220779</v>
      </c>
      <c r="O421" s="38" t="n">
        <f aca="false">IFERROR(Counts!AE421/Counts!AC421,"")</f>
        <v>0.350649350649351</v>
      </c>
      <c r="P421" s="39" t="n">
        <f aca="false">IFERROR(Counts!AG421/Counts!AF421,"")</f>
        <v>85.7736842105263</v>
      </c>
      <c r="Q421" s="38" t="n">
        <f aca="false">IFERROR(Counts!AH421/Counts!AC421,"")</f>
        <v>0.415584415584416</v>
      </c>
      <c r="R421" s="38" t="n">
        <f aca="false">IFERROR(Counts!N421/Counts!M421,"")</f>
        <v>0.360730593607306</v>
      </c>
      <c r="S421" s="38" t="n">
        <f aca="false">IFERROR(Counts!K421/Counts!J421,"")</f>
        <v>0.664921465968586</v>
      </c>
      <c r="T421" s="38" t="n">
        <f aca="false">IFERROR(Counts!I421/Counts!H421,"")</f>
        <v>0.213592233009709</v>
      </c>
      <c r="U421" s="38" t="n">
        <f aca="false">IFERROR(1-Counts!L421/Counts!K421,"")</f>
        <v>0.897637795275591</v>
      </c>
      <c r="V421" s="39" t="n">
        <f aca="false">IFERROR(Counts!AJ421/Counts!AI421,"")</f>
        <v>69.5936170212766</v>
      </c>
      <c r="W421" s="38" t="n">
        <f aca="false">IFERROR(Counts!AK421/Counts!AI421,"")</f>
        <v>0.0531914893617021</v>
      </c>
      <c r="X421" s="40" t="n">
        <f aca="false">IFERROR(Counts!O421,"")</f>
        <v>4.621</v>
      </c>
      <c r="Y421" s="36" t="n">
        <f aca="false">IFERROR(INDEX('Season Counts'!$Y$2:$Y$740,$AF421)/INDEX('Season Counts'!$X$2:$X$740,$AF421),"")</f>
        <v>0.284789103690685</v>
      </c>
      <c r="Z421" s="37" t="n">
        <f aca="false">IFERROR(J421-Y421,"")</f>
        <v>0.0189750472527108</v>
      </c>
      <c r="AA421" s="38" t="n">
        <f aca="false">IFERROR(INDEX('Season Counts'!$K$2:$K$740,$AF421)/INDEX('Season Counts'!$J$2:$J$740,$AF421),"")</f>
        <v>0.452660054102795</v>
      </c>
      <c r="AB421" s="41" t="n">
        <f aca="false">IFERROR(R421-AA421,"")</f>
        <v>-0.0919294604954894</v>
      </c>
      <c r="AC421" s="39" t="n">
        <f aca="false">IFERROR(INDEX('Season Counts'!$AG$2:$AG$740,$AF421)/INDEX('Season Counts'!$AF$2:$AF$740,$AF421),"")</f>
        <v>69.53095684803</v>
      </c>
      <c r="AD421" s="40" t="n">
        <f aca="false">IFERROR(V421-AC421,"")</f>
        <v>0.0626601732465844</v>
      </c>
      <c r="AE421" s="4" t="str">
        <f aca="false">IF(D421&lt;Guide!$C$21,"Low PA",IF(TRIM(IF(ISNUMBER(AD421),IF(N(AD421)&lt;=-Guide!$C$24,"▼ Bat Speed  ",IF(N(AD421)&gt;=Guide!$C$24,"▲ Bat Speed  ","")),"")&amp;IF(N(Z421)&gt;=Guide!$C$22,"▲ Contact  ","")&amp;IF(N(Z421)&lt;=-Guide!$C$22,"▼ Contact  ","")&amp;IF(N(AB421)&gt;=Guide!$C$23,"▲ Chase  ","")&amp;IF(N(AB421)&lt;=-Guide!$C$23,"▼ Chase  ",""))="","Stable",TRIM(IF(ISNUMBER(AD421),IF(N(AD421)&lt;=-Guide!$C$24,"▼ Bat Speed  ",IF(N(AD421)&gt;=Guide!$C$24,"▲ Bat Speed  ","")),"")&amp;IF(N(Z421)&gt;=Guide!$C$22,"▲ Contact  ","")&amp;IF(N(Z421)&lt;=-Guide!$C$22,"▼ Contact  ","")&amp;IF(N(AB421)&gt;=Guide!$C$23,"▲ Chase  ","")&amp;IF(N(AB421)&lt;=-Guide!$C$23,"▼ Chase  ",""))))</f>
        <v>▼ Chase</v>
      </c>
      <c r="AF421" s="35" t="n">
        <f aca="false">MATCH(Counts!A421,'Season Counts'!$A$2:$A$740,0)</f>
        <v>112</v>
      </c>
    </row>
    <row r="422" customFormat="false" ht="15" hidden="false" customHeight="false" outlineLevel="0" collapsed="false">
      <c r="A422" s="34" t="str">
        <f aca="false">Counts!B422</f>
        <v>BOS</v>
      </c>
      <c r="B422" s="5" t="str">
        <f aca="false">Counts!C422</f>
        <v>Ceddanne Rafaela</v>
      </c>
      <c r="C422" s="34" t="str">
        <f aca="false">Counts!F422</f>
        <v>Jun</v>
      </c>
      <c r="D422" s="35" t="n">
        <f aca="false">IFERROR(Counts!P422,"")</f>
        <v>107</v>
      </c>
      <c r="E422" s="36" t="n">
        <f aca="false">IFERROR(Counts!R422/Counts!Q422,"")</f>
        <v>0.288461538461538</v>
      </c>
      <c r="F422" s="36" t="n">
        <f aca="false">IFERROR((Counts!R422+Counts!V422+Counts!W422)/(Counts!Q422+Counts!V422+Counts!W422+Counts!X422),"")</f>
        <v>0.30188679245283</v>
      </c>
      <c r="G422" s="36" t="n">
        <f aca="false">IFERROR((Counts!R422+Counts!S422+2*Counts!T422+3*Counts!U422)/Counts!Q422,"")</f>
        <v>0.432692307692308</v>
      </c>
      <c r="H422" s="35" t="n">
        <f aca="false">IFERROR(Counts!U422,"")</f>
        <v>2</v>
      </c>
      <c r="I422" s="36" t="n">
        <f aca="false">IFERROR(Counts!Z422/Counts!AA422,"")</f>
        <v>0.318396226415094</v>
      </c>
      <c r="J422" s="36" t="n">
        <f aca="false">IFERROR(Counts!AB422/Counts!AA422,"")</f>
        <v>0.256641509433962</v>
      </c>
      <c r="K422" s="37" t="n">
        <f aca="false">IFERROR((Counts!AB422-Counts!Z422)/Counts!AA422,"")</f>
        <v>-0.0617547169811321</v>
      </c>
      <c r="L422" s="38" t="n">
        <f aca="false">IFERROR(Counts!Y422/Counts!P422,"")</f>
        <v>0.168224299065421</v>
      </c>
      <c r="M422" s="38" t="n">
        <f aca="false">IFERROR(Counts!V422/Counts!P422,"")</f>
        <v>0.0186915887850467</v>
      </c>
      <c r="N422" s="38" t="n">
        <f aca="false">IFERROR(Counts!AD422/Counts!AC422,"")</f>
        <v>0.0114942528735632</v>
      </c>
      <c r="O422" s="38" t="n">
        <f aca="false">IFERROR(Counts!AE422/Counts!AC422,"")</f>
        <v>0.264367816091954</v>
      </c>
      <c r="P422" s="39" t="n">
        <f aca="false">IFERROR(Counts!AG422/Counts!AF422,"")</f>
        <v>82.9471264367816</v>
      </c>
      <c r="Q422" s="38" t="n">
        <f aca="false">IFERROR(Counts!AH422/Counts!AC422,"")</f>
        <v>0.344827586206897</v>
      </c>
      <c r="R422" s="38" t="n">
        <f aca="false">IFERROR(Counts!N422/Counts!M422,"")</f>
        <v>0.51530612244898</v>
      </c>
      <c r="S422" s="38" t="n">
        <f aca="false">IFERROR(Counts!K422/Counts!J422,"")</f>
        <v>0.735449735449736</v>
      </c>
      <c r="T422" s="38" t="n">
        <f aca="false">IFERROR(Counts!I422/Counts!H422,"")</f>
        <v>0.229166666666667</v>
      </c>
      <c r="U422" s="38" t="n">
        <f aca="false">IFERROR(1-Counts!L422/Counts!K422,"")</f>
        <v>0.841726618705036</v>
      </c>
      <c r="V422" s="39" t="n">
        <f aca="false">IFERROR(Counts!AJ422/Counts!AI422,"")</f>
        <v>70.2248780487805</v>
      </c>
      <c r="W422" s="38" t="n">
        <f aca="false">IFERROR(Counts!AK422/Counts!AI422,"")</f>
        <v>0.121951219512195</v>
      </c>
      <c r="X422" s="40" t="n">
        <f aca="false">IFERROR(Counts!O422,"")</f>
        <v>-1.367</v>
      </c>
      <c r="Y422" s="36" t="n">
        <f aca="false">IFERROR(INDEX('Season Counts'!$Y$2:$Y$740,$AF422)/INDEX('Season Counts'!$X$2:$X$740,$AF422),"")</f>
        <v>0.284789103690685</v>
      </c>
      <c r="Z422" s="37" t="n">
        <f aca="false">IFERROR(J422-Y422,"")</f>
        <v>-0.0281475942567231</v>
      </c>
      <c r="AA422" s="38" t="n">
        <f aca="false">IFERROR(INDEX('Season Counts'!$K$2:$K$740,$AF422)/INDEX('Season Counts'!$J$2:$J$740,$AF422),"")</f>
        <v>0.452660054102795</v>
      </c>
      <c r="AB422" s="41" t="n">
        <f aca="false">IFERROR(R422-AA422,"")</f>
        <v>0.0626460683461843</v>
      </c>
      <c r="AC422" s="39" t="n">
        <f aca="false">IFERROR(INDEX('Season Counts'!$AG$2:$AG$740,$AF422)/INDEX('Season Counts'!$AF$2:$AF$740,$AF422),"")</f>
        <v>69.53095684803</v>
      </c>
      <c r="AD422" s="40" t="n">
        <f aca="false">IFERROR(V422-AC422,"")</f>
        <v>0.693921200750481</v>
      </c>
      <c r="AE422" s="4" t="str">
        <f aca="false">IF(D422&lt;Guide!$C$21,"Low PA",IF(TRIM(IF(ISNUMBER(AD422),IF(N(AD422)&lt;=-Guide!$C$24,"▼ Bat Speed  ",IF(N(AD422)&gt;=Guide!$C$24,"▲ Bat Speed  ","")),"")&amp;IF(N(Z422)&gt;=Guide!$C$22,"▲ Contact  ","")&amp;IF(N(Z422)&lt;=-Guide!$C$22,"▼ Contact  ","")&amp;IF(N(AB422)&gt;=Guide!$C$23,"▲ Chase  ","")&amp;IF(N(AB422)&lt;=-Guide!$C$23,"▼ Chase  ",""))="","Stable",TRIM(IF(ISNUMBER(AD422),IF(N(AD422)&lt;=-Guide!$C$24,"▼ Bat Speed  ",IF(N(AD422)&gt;=Guide!$C$24,"▲ Bat Speed  ","")),"")&amp;IF(N(Z422)&gt;=Guide!$C$22,"▲ Contact  ","")&amp;IF(N(Z422)&lt;=-Guide!$C$22,"▼ Contact  ","")&amp;IF(N(AB422)&gt;=Guide!$C$23,"▲ Chase  ","")&amp;IF(N(AB422)&lt;=-Guide!$C$23,"▼ Chase  ",""))))</f>
        <v>▲ Chase</v>
      </c>
      <c r="AF422" s="35" t="n">
        <f aca="false">MATCH(Counts!A422,'Season Counts'!$A$2:$A$740,0)</f>
        <v>112</v>
      </c>
    </row>
    <row r="423" customFormat="false" ht="15" hidden="false" customHeight="false" outlineLevel="0" collapsed="false">
      <c r="A423" s="34" t="str">
        <f aca="false">Counts!B423</f>
        <v>BOS</v>
      </c>
      <c r="B423" s="5" t="str">
        <f aca="false">Counts!C423</f>
        <v>Ceddanne Rafaela</v>
      </c>
      <c r="C423" s="34" t="str">
        <f aca="false">Counts!F423</f>
        <v>Jul</v>
      </c>
      <c r="D423" s="35" t="n">
        <f aca="false">IFERROR(Counts!P423,"")</f>
        <v>113</v>
      </c>
      <c r="E423" s="36" t="n">
        <f aca="false">IFERROR(Counts!R423/Counts!Q423,"")</f>
        <v>0.302752293577982</v>
      </c>
      <c r="F423" s="36" t="n">
        <f aca="false">IFERROR((Counts!R423+Counts!V423+Counts!W423)/(Counts!Q423+Counts!V423+Counts!W423+Counts!X423),"")</f>
        <v>0.321428571428571</v>
      </c>
      <c r="G423" s="36" t="n">
        <f aca="false">IFERROR((Counts!R423+Counts!S423+2*Counts!T423+3*Counts!U423)/Counts!Q423,"")</f>
        <v>0.522935779816514</v>
      </c>
      <c r="H423" s="35" t="n">
        <f aca="false">IFERROR(Counts!U423,"")</f>
        <v>5</v>
      </c>
      <c r="I423" s="36" t="n">
        <f aca="false">IFERROR(Counts!Z423/Counts!AA423,"")</f>
        <v>0.361160714285714</v>
      </c>
      <c r="J423" s="36" t="n">
        <f aca="false">IFERROR(Counts!AB423/Counts!AA423,"")</f>
        <v>0.2793125</v>
      </c>
      <c r="K423" s="37" t="n">
        <f aca="false">IFERROR((Counts!AB423-Counts!Z423)/Counts!AA423,"")</f>
        <v>-0.0818482142857143</v>
      </c>
      <c r="L423" s="38" t="n">
        <f aca="false">IFERROR(Counts!Y423/Counts!P423,"")</f>
        <v>0.221238938053097</v>
      </c>
      <c r="M423" s="38" t="n">
        <f aca="false">IFERROR(Counts!V423/Counts!P423,"")</f>
        <v>0.0265486725663717</v>
      </c>
      <c r="N423" s="38" t="n">
        <f aca="false">IFERROR(Counts!AD423/Counts!AC423,"")</f>
        <v>0.0470588235294118</v>
      </c>
      <c r="O423" s="38" t="n">
        <f aca="false">IFERROR(Counts!AE423/Counts!AC423,"")</f>
        <v>0.305882352941177</v>
      </c>
      <c r="P423" s="39" t="n">
        <f aca="false">IFERROR(Counts!AG423/Counts!AF423,"")</f>
        <v>87.2094117647059</v>
      </c>
      <c r="Q423" s="38" t="n">
        <f aca="false">IFERROR(Counts!AH423/Counts!AC423,"")</f>
        <v>0.376470588235294</v>
      </c>
      <c r="R423" s="38" t="n">
        <f aca="false">IFERROR(Counts!N423/Counts!M423,"")</f>
        <v>0.45945945945946</v>
      </c>
      <c r="S423" s="38" t="n">
        <f aca="false">IFERROR(Counts!K423/Counts!J423,"")</f>
        <v>0.730392156862745</v>
      </c>
      <c r="T423" s="38" t="n">
        <f aca="false">IFERROR(Counts!I423/Counts!H423,"")</f>
        <v>0.219123505976096</v>
      </c>
      <c r="U423" s="38" t="n">
        <f aca="false">IFERROR(1-Counts!L423/Counts!K423,"")</f>
        <v>0.859060402684564</v>
      </c>
      <c r="V423" s="39" t="n">
        <f aca="false">IFERROR(Counts!AJ423/Counts!AI423,"")</f>
        <v>69.2077272727273</v>
      </c>
      <c r="W423" s="38" t="n">
        <f aca="false">IFERROR(Counts!AK423/Counts!AI423,"")</f>
        <v>0.0727272727272727</v>
      </c>
      <c r="X423" s="40" t="n">
        <f aca="false">IFERROR(Counts!O423,"")</f>
        <v>6.147</v>
      </c>
      <c r="Y423" s="36" t="n">
        <f aca="false">IFERROR(INDEX('Season Counts'!$Y$2:$Y$740,$AF423)/INDEX('Season Counts'!$X$2:$X$740,$AF423),"")</f>
        <v>0.284789103690685</v>
      </c>
      <c r="Z423" s="37" t="n">
        <f aca="false">IFERROR(J423-Y423,"")</f>
        <v>-0.00547660369068537</v>
      </c>
      <c r="AA423" s="38" t="n">
        <f aca="false">IFERROR(INDEX('Season Counts'!$K$2:$K$740,$AF423)/INDEX('Season Counts'!$J$2:$J$740,$AF423),"")</f>
        <v>0.452660054102795</v>
      </c>
      <c r="AB423" s="41" t="n">
        <f aca="false">IFERROR(R423-AA423,"")</f>
        <v>0.00679940535666418</v>
      </c>
      <c r="AC423" s="39" t="n">
        <f aca="false">IFERROR(INDEX('Season Counts'!$AG$2:$AG$740,$AF423)/INDEX('Season Counts'!$AF$2:$AF$740,$AF423),"")</f>
        <v>69.53095684803</v>
      </c>
      <c r="AD423" s="40" t="n">
        <f aca="false">IFERROR(V423-AC423,"")</f>
        <v>-0.323229575302733</v>
      </c>
      <c r="AE423" s="4" t="str">
        <f aca="false">IF(D423&lt;Guide!$C$21,"Low PA",IF(TRIM(IF(ISNUMBER(AD423),IF(N(AD423)&lt;=-Guide!$C$24,"▼ Bat Speed  ",IF(N(AD423)&gt;=Guide!$C$24,"▲ Bat Speed  ","")),"")&amp;IF(N(Z423)&gt;=Guide!$C$22,"▲ Contact  ","")&amp;IF(N(Z423)&lt;=-Guide!$C$22,"▼ Contact  ","")&amp;IF(N(AB423)&gt;=Guide!$C$23,"▲ Chase  ","")&amp;IF(N(AB423)&lt;=-Guide!$C$23,"▼ Chase  ",""))="","Stable",TRIM(IF(ISNUMBER(AD423),IF(N(AD423)&lt;=-Guide!$C$24,"▼ Bat Speed  ",IF(N(AD423)&gt;=Guide!$C$24,"▲ Bat Speed  ","")),"")&amp;IF(N(Z423)&gt;=Guide!$C$22,"▲ Contact  ","")&amp;IF(N(Z423)&lt;=-Guide!$C$22,"▼ Contact  ","")&amp;IF(N(AB423)&gt;=Guide!$C$23,"▲ Chase  ","")&amp;IF(N(AB423)&lt;=-Guide!$C$23,"▼ Chase  ",""))))</f>
        <v>Stable</v>
      </c>
      <c r="AF423" s="35" t="n">
        <f aca="false">MATCH(Counts!A423,'Season Counts'!$A$2:$A$740,0)</f>
        <v>112</v>
      </c>
    </row>
    <row r="424" customFormat="false" ht="15" hidden="false" customHeight="false" outlineLevel="0" collapsed="false">
      <c r="A424" s="34" t="str">
        <f aca="false">Counts!B424</f>
        <v>BOS</v>
      </c>
      <c r="B424" s="5" t="str">
        <f aca="false">Counts!C424</f>
        <v>Ceddanne Rafaela</v>
      </c>
      <c r="C424" s="34" t="str">
        <f aca="false">Counts!F424</f>
        <v>Aug</v>
      </c>
      <c r="D424" s="35" t="n">
        <f aca="false">IFERROR(Counts!P424,"")</f>
        <v>131</v>
      </c>
      <c r="E424" s="36" t="n">
        <f aca="false">IFERROR(Counts!R424/Counts!Q424,"")</f>
        <v>0.276422764227642</v>
      </c>
      <c r="F424" s="36" t="n">
        <f aca="false">IFERROR((Counts!R424+Counts!V424+Counts!W424)/(Counts!Q424+Counts!V424+Counts!W424+Counts!X424),"")</f>
        <v>0.297709923664122</v>
      </c>
      <c r="G424" s="36" t="n">
        <f aca="false">IFERROR((Counts!R424+Counts!S424+2*Counts!T424+3*Counts!U424)/Counts!Q424,"")</f>
        <v>0.414634146341463</v>
      </c>
      <c r="H424" s="35" t="n">
        <f aca="false">IFERROR(Counts!U424,"")</f>
        <v>4</v>
      </c>
      <c r="I424" s="36" t="n">
        <f aca="false">IFERROR(Counts!Z424/Counts!AA424,"")</f>
        <v>0.299612403100775</v>
      </c>
      <c r="J424" s="36" t="n">
        <f aca="false">IFERROR(Counts!AB424/Counts!AA424,"")</f>
        <v>0.27662015503876</v>
      </c>
      <c r="K424" s="37" t="n">
        <f aca="false">IFERROR((Counts!AB424-Counts!Z424)/Counts!AA424,"")</f>
        <v>-0.0229922480620155</v>
      </c>
      <c r="L424" s="38" t="n">
        <f aca="false">IFERROR(Counts!Y424/Counts!P424,"")</f>
        <v>0.190839694656489</v>
      </c>
      <c r="M424" s="38" t="n">
        <f aca="false">IFERROR(Counts!V424/Counts!P424,"")</f>
        <v>0.0229007633587786</v>
      </c>
      <c r="N424" s="38" t="n">
        <f aca="false">IFERROR(Counts!AD424/Counts!AC424,"")</f>
        <v>0.0594059405940594</v>
      </c>
      <c r="O424" s="38" t="n">
        <f aca="false">IFERROR(Counts!AE424/Counts!AC424,"")</f>
        <v>0.277227722772277</v>
      </c>
      <c r="P424" s="39" t="n">
        <f aca="false">IFERROR(Counts!AG424/Counts!AF424,"")</f>
        <v>85.201</v>
      </c>
      <c r="Q424" s="38" t="n">
        <f aca="false">IFERROR(Counts!AH424/Counts!AC424,"")</f>
        <v>0.297029702970297</v>
      </c>
      <c r="R424" s="38" t="n">
        <f aca="false">IFERROR(Counts!N424/Counts!M424,"")</f>
        <v>0.55793991416309</v>
      </c>
      <c r="S424" s="38" t="n">
        <f aca="false">IFERROR(Counts!K424/Counts!J424,"")</f>
        <v>0.78743961352657</v>
      </c>
      <c r="T424" s="38" t="n">
        <f aca="false">IFERROR(Counts!I424/Counts!H424,"")</f>
        <v>0.232081911262799</v>
      </c>
      <c r="U424" s="38" t="n">
        <f aca="false">IFERROR(1-Counts!L424/Counts!K424,"")</f>
        <v>0.877300613496933</v>
      </c>
      <c r="V424" s="39" t="n">
        <f aca="false">IFERROR(Counts!AJ424/Counts!AI424,"")</f>
        <v>69.3712</v>
      </c>
      <c r="W424" s="38" t="n">
        <f aca="false">IFERROR(Counts!AK424/Counts!AI424,"")</f>
        <v>0.052</v>
      </c>
      <c r="X424" s="40" t="n">
        <f aca="false">IFERROR(Counts!O424,"")</f>
        <v>-3.18</v>
      </c>
      <c r="Y424" s="36" t="n">
        <f aca="false">IFERROR(INDEX('Season Counts'!$Y$2:$Y$740,$AF424)/INDEX('Season Counts'!$X$2:$X$740,$AF424),"")</f>
        <v>0.284789103690685</v>
      </c>
      <c r="Z424" s="37" t="n">
        <f aca="false">IFERROR(J424-Y424,"")</f>
        <v>-0.00816894865192569</v>
      </c>
      <c r="AA424" s="38" t="n">
        <f aca="false">IFERROR(INDEX('Season Counts'!$K$2:$K$740,$AF424)/INDEX('Season Counts'!$J$2:$J$740,$AF424),"")</f>
        <v>0.452660054102795</v>
      </c>
      <c r="AB424" s="41" t="n">
        <f aca="false">IFERROR(R424-AA424,"")</f>
        <v>0.105279860060295</v>
      </c>
      <c r="AC424" s="39" t="n">
        <f aca="false">IFERROR(INDEX('Season Counts'!$AG$2:$AG$740,$AF424)/INDEX('Season Counts'!$AF$2:$AF$740,$AF424),"")</f>
        <v>69.53095684803</v>
      </c>
      <c r="AD424" s="40" t="n">
        <f aca="false">IFERROR(V424-AC424,"")</f>
        <v>-0.159756848030014</v>
      </c>
      <c r="AE424" s="4" t="str">
        <f aca="false">IF(D424&lt;Guide!$C$21,"Low PA",IF(TRIM(IF(ISNUMBER(AD424),IF(N(AD424)&lt;=-Guide!$C$24,"▼ Bat Speed  ",IF(N(AD424)&gt;=Guide!$C$24,"▲ Bat Speed  ","")),"")&amp;IF(N(Z424)&gt;=Guide!$C$22,"▲ Contact  ","")&amp;IF(N(Z424)&lt;=-Guide!$C$22,"▼ Contact  ","")&amp;IF(N(AB424)&gt;=Guide!$C$23,"▲ Chase  ","")&amp;IF(N(AB424)&lt;=-Guide!$C$23,"▼ Chase  ",""))="","Stable",TRIM(IF(ISNUMBER(AD424),IF(N(AD424)&lt;=-Guide!$C$24,"▼ Bat Speed  ",IF(N(AD424)&gt;=Guide!$C$24,"▲ Bat Speed  ","")),"")&amp;IF(N(Z424)&gt;=Guide!$C$22,"▲ Contact  ","")&amp;IF(N(Z424)&lt;=-Guide!$C$22,"▼ Contact  ","")&amp;IF(N(AB424)&gt;=Guide!$C$23,"▲ Chase  ","")&amp;IF(N(AB424)&lt;=-Guide!$C$23,"▼ Chase  ",""))))</f>
        <v>▲ Chase</v>
      </c>
      <c r="AF424" s="35" t="n">
        <f aca="false">MATCH(Counts!A424,'Season Counts'!$A$2:$A$740,0)</f>
        <v>112</v>
      </c>
    </row>
    <row r="425" customFormat="false" ht="15" hidden="false" customHeight="false" outlineLevel="0" collapsed="false">
      <c r="A425" s="34" t="str">
        <f aca="false">Counts!B425</f>
        <v>BOS</v>
      </c>
      <c r="B425" s="5" t="str">
        <f aca="false">Counts!C425</f>
        <v>Ceddanne Rafaela</v>
      </c>
      <c r="C425" s="34" t="str">
        <f aca="false">Counts!F425</f>
        <v>Sep</v>
      </c>
      <c r="D425" s="35" t="n">
        <f aca="false">IFERROR(Counts!P425,"")</f>
        <v>13</v>
      </c>
      <c r="E425" s="36" t="n">
        <f aca="false">IFERROR(Counts!R425/Counts!Q425,"")</f>
        <v>0.333333333333333</v>
      </c>
      <c r="F425" s="36" t="n">
        <f aca="false">IFERROR((Counts!R425+Counts!V425+Counts!W425)/(Counts!Q425+Counts!V425+Counts!W425+Counts!X425),"")</f>
        <v>0.384615384615385</v>
      </c>
      <c r="G425" s="36" t="n">
        <f aca="false">IFERROR((Counts!R425+Counts!S425+2*Counts!T425+3*Counts!U425)/Counts!Q425,"")</f>
        <v>0.333333333333333</v>
      </c>
      <c r="H425" s="35" t="n">
        <f aca="false">IFERROR(Counts!U425,"")</f>
        <v>0</v>
      </c>
      <c r="I425" s="36" t="n">
        <f aca="false">IFERROR(Counts!Z425/Counts!AA425,"")</f>
        <v>0.330769230769231</v>
      </c>
      <c r="J425" s="36" t="n">
        <f aca="false">IFERROR(Counts!AB425/Counts!AA425,"")</f>
        <v>0.431307692307692</v>
      </c>
      <c r="K425" s="37" t="n">
        <f aca="false">IFERROR((Counts!AB425-Counts!Z425)/Counts!AA425,"")</f>
        <v>0.100538461538462</v>
      </c>
      <c r="L425" s="38" t="n">
        <f aca="false">IFERROR(Counts!Y425/Counts!P425,"")</f>
        <v>0.307692307692308</v>
      </c>
      <c r="M425" s="38" t="n">
        <f aca="false">IFERROR(Counts!V425/Counts!P425,"")</f>
        <v>0.0769230769230769</v>
      </c>
      <c r="N425" s="38" t="n">
        <f aca="false">IFERROR(Counts!AD425/Counts!AC425,"")</f>
        <v>0.125</v>
      </c>
      <c r="O425" s="38" t="n">
        <f aca="false">IFERROR(Counts!AE425/Counts!AC425,"")</f>
        <v>0.5</v>
      </c>
      <c r="P425" s="39" t="n">
        <f aca="false">IFERROR(Counts!AG425/Counts!AF425,"")</f>
        <v>88.6375</v>
      </c>
      <c r="Q425" s="38" t="n">
        <f aca="false">IFERROR(Counts!AH425/Counts!AC425,"")</f>
        <v>0.5</v>
      </c>
      <c r="R425" s="38" t="n">
        <f aca="false">IFERROR(Counts!N425/Counts!M425,"")</f>
        <v>0.529411764705882</v>
      </c>
      <c r="S425" s="38" t="n">
        <f aca="false">IFERROR(Counts!K425/Counts!J425,"")</f>
        <v>0.769230769230769</v>
      </c>
      <c r="T425" s="38" t="n">
        <f aca="false">IFERROR(Counts!I425/Counts!H425,"")</f>
        <v>0.178571428571429</v>
      </c>
      <c r="U425" s="38" t="n">
        <f aca="false">IFERROR(1-Counts!L425/Counts!K425,"")</f>
        <v>0.9</v>
      </c>
      <c r="V425" s="39" t="n">
        <f aca="false">IFERROR(Counts!AJ425/Counts!AI425,"")</f>
        <v>67.4961538461539</v>
      </c>
      <c r="W425" s="38" t="n">
        <f aca="false">IFERROR(Counts!AK425/Counts!AI425,"")</f>
        <v>0</v>
      </c>
      <c r="X425" s="40" t="n">
        <f aca="false">IFERROR(Counts!O425,"")</f>
        <v>-0.182</v>
      </c>
      <c r="Y425" s="36" t="n">
        <f aca="false">IFERROR(INDEX('Season Counts'!$Y$2:$Y$740,$AF425)/INDEX('Season Counts'!$X$2:$X$740,$AF425),"")</f>
        <v>0.284789103690685</v>
      </c>
      <c r="Z425" s="37" t="n">
        <f aca="false">IFERROR(J425-Y425,"")</f>
        <v>0.146518588617007</v>
      </c>
      <c r="AA425" s="38" t="n">
        <f aca="false">IFERROR(INDEX('Season Counts'!$K$2:$K$740,$AF425)/INDEX('Season Counts'!$J$2:$J$740,$AF425),"")</f>
        <v>0.452660054102795</v>
      </c>
      <c r="AB425" s="41" t="n">
        <f aca="false">IFERROR(R425-AA425,"")</f>
        <v>0.0767517106030871</v>
      </c>
      <c r="AC425" s="39" t="n">
        <f aca="false">IFERROR(INDEX('Season Counts'!$AG$2:$AG$740,$AF425)/INDEX('Season Counts'!$AF$2:$AF$740,$AF425),"")</f>
        <v>69.53095684803</v>
      </c>
      <c r="AD425" s="40" t="n">
        <f aca="false">IFERROR(V425-AC425,"")</f>
        <v>-2.03480300187617</v>
      </c>
      <c r="AE425" s="4" t="str">
        <f aca="false">IF(D425&lt;Guide!$C$21,"Low PA",IF(TRIM(IF(ISNUMBER(AD425),IF(N(AD425)&lt;=-Guide!$C$24,"▼ Bat Speed  ",IF(N(AD425)&gt;=Guide!$C$24,"▲ Bat Speed  ","")),"")&amp;IF(N(Z425)&gt;=Guide!$C$22,"▲ Contact  ","")&amp;IF(N(Z425)&lt;=-Guide!$C$22,"▼ Contact  ","")&amp;IF(N(AB425)&gt;=Guide!$C$23,"▲ Chase  ","")&amp;IF(N(AB425)&lt;=-Guide!$C$23,"▼ Chase  ",""))="","Stable",TRIM(IF(ISNUMBER(AD425),IF(N(AD425)&lt;=-Guide!$C$24,"▼ Bat Speed  ",IF(N(AD425)&gt;=Guide!$C$24,"▲ Bat Speed  ","")),"")&amp;IF(N(Z425)&gt;=Guide!$C$22,"▲ Contact  ","")&amp;IF(N(Z425)&lt;=-Guide!$C$22,"▼ Contact  ","")&amp;IF(N(AB425)&gt;=Guide!$C$23,"▲ Chase  ","")&amp;IF(N(AB425)&lt;=-Guide!$C$23,"▼ Chase  ",""))))</f>
        <v>Low PA</v>
      </c>
      <c r="AF425" s="35" t="n">
        <f aca="false">MATCH(Counts!A425,'Season Counts'!$A$2:$A$740,0)</f>
        <v>112</v>
      </c>
    </row>
    <row r="426" customFormat="false" ht="15" hidden="false" customHeight="false" outlineLevel="0" collapsed="false">
      <c r="A426" s="34" t="str">
        <f aca="false">Counts!B426</f>
        <v>BOS</v>
      </c>
      <c r="B426" s="5" t="str">
        <f aca="false">Counts!C426</f>
        <v>Willson Contreras</v>
      </c>
      <c r="C426" s="34" t="str">
        <f aca="false">Counts!F426</f>
        <v>Mar-Apr</v>
      </c>
      <c r="D426" s="35" t="n">
        <f aca="false">IFERROR(Counts!P426,"")</f>
        <v>128</v>
      </c>
      <c r="E426" s="36" t="n">
        <f aca="false">IFERROR(Counts!R426/Counts!Q426,"")</f>
        <v>0.261682242990654</v>
      </c>
      <c r="F426" s="36" t="n">
        <f aca="false">IFERROR((Counts!R426+Counts!V426+Counts!W426)/(Counts!Q426+Counts!V426+Counts!W426+Counts!X426),"")</f>
        <v>0.375</v>
      </c>
      <c r="G426" s="36" t="n">
        <f aca="false">IFERROR((Counts!R426+Counts!S426+2*Counts!T426+3*Counts!U426)/Counts!Q426,"")</f>
        <v>0.485981308411215</v>
      </c>
      <c r="H426" s="35" t="n">
        <f aca="false">IFERROR(Counts!U426,"")</f>
        <v>7</v>
      </c>
      <c r="I426" s="36" t="n">
        <f aca="false">IFERROR(Counts!Z426/Counts!AA426,"")</f>
        <v>0.380555555555556</v>
      </c>
      <c r="J426" s="36" t="n">
        <f aca="false">IFERROR(Counts!AB426/Counts!AA426,"")</f>
        <v>0.406301587301587</v>
      </c>
      <c r="K426" s="37" t="n">
        <f aca="false">IFERROR((Counts!AB426-Counts!Z426)/Counts!AA426,"")</f>
        <v>0.0257460317460317</v>
      </c>
      <c r="L426" s="38" t="n">
        <f aca="false">IFERROR(Counts!Y426/Counts!P426,"")</f>
        <v>0.28125</v>
      </c>
      <c r="M426" s="38" t="n">
        <f aca="false">IFERROR(Counts!V426/Counts!P426,"")</f>
        <v>0.109375</v>
      </c>
      <c r="N426" s="38" t="n">
        <f aca="false">IFERROR(Counts!AD426/Counts!AC426,"")</f>
        <v>0.180555555555556</v>
      </c>
      <c r="O426" s="38" t="n">
        <f aca="false">IFERROR(Counts!AE426/Counts!AC426,"")</f>
        <v>0.486111111111111</v>
      </c>
      <c r="P426" s="39" t="n">
        <f aca="false">IFERROR(Counts!AG426/Counts!AF426,"")</f>
        <v>92.6814285714286</v>
      </c>
      <c r="Q426" s="38" t="n">
        <f aca="false">IFERROR(Counts!AH426/Counts!AC426,"")</f>
        <v>0.388888888888889</v>
      </c>
      <c r="R426" s="38" t="n">
        <f aca="false">IFERROR(Counts!N426/Counts!M426,"")</f>
        <v>0.303886925795053</v>
      </c>
      <c r="S426" s="38" t="n">
        <f aca="false">IFERROR(Counts!K426/Counts!J426,"")</f>
        <v>0.645739910313901</v>
      </c>
      <c r="T426" s="38" t="n">
        <f aca="false">IFERROR(Counts!I426/Counts!H426,"")</f>
        <v>0.356521739130435</v>
      </c>
      <c r="U426" s="38" t="n">
        <f aca="false">IFERROR(1-Counts!L426/Counts!K426,"")</f>
        <v>0.770833333333333</v>
      </c>
      <c r="V426" s="39" t="n">
        <f aca="false">IFERROR(Counts!AJ426/Counts!AI426,"")</f>
        <v>76.3741116751269</v>
      </c>
      <c r="W426" s="38" t="n">
        <f aca="false">IFERROR(Counts!AK426/Counts!AI426,"")</f>
        <v>0.685279187817259</v>
      </c>
      <c r="X426" s="40" t="n">
        <f aca="false">IFERROR(Counts!O426,"")</f>
        <v>9.646</v>
      </c>
      <c r="Y426" s="36" t="n">
        <f aca="false">IFERROR(INDEX('Season Counts'!$Y$2:$Y$740,$AF426)/INDEX('Season Counts'!$X$2:$X$740,$AF426),"")</f>
        <v>0.37571320754717</v>
      </c>
      <c r="Z426" s="37" t="n">
        <f aca="false">IFERROR(J426-Y426,"")</f>
        <v>0.0305883797544175</v>
      </c>
      <c r="AA426" s="38" t="n">
        <f aca="false">IFERROR(INDEX('Season Counts'!$K$2:$K$740,$AF426)/INDEX('Season Counts'!$J$2:$J$740,$AF426),"")</f>
        <v>0.341652323580034</v>
      </c>
      <c r="AB426" s="41" t="n">
        <f aca="false">IFERROR(R426-AA426,"")</f>
        <v>-0.0377653977849815</v>
      </c>
      <c r="AC426" s="39" t="n">
        <f aca="false">IFERROR(INDEX('Season Counts'!$AG$2:$AG$740,$AF426)/INDEX('Season Counts'!$AF$2:$AF$740,$AF426),"")</f>
        <v>77.0304591265398</v>
      </c>
      <c r="AD426" s="40" t="n">
        <f aca="false">IFERROR(V426-AC426,"")</f>
        <v>-0.656347451412842</v>
      </c>
      <c r="AE426" s="4" t="str">
        <f aca="false">IF(D426&lt;Guide!$C$21,"Low PA",IF(TRIM(IF(ISNUMBER(AD426),IF(N(AD426)&lt;=-Guide!$C$24,"▼ Bat Speed  ",IF(N(AD426)&gt;=Guide!$C$24,"▲ Bat Speed  ","")),"")&amp;IF(N(Z426)&gt;=Guide!$C$22,"▲ Contact  ","")&amp;IF(N(Z426)&lt;=-Guide!$C$22,"▼ Contact  ","")&amp;IF(N(AB426)&gt;=Guide!$C$23,"▲ Chase  ","")&amp;IF(N(AB426)&lt;=-Guide!$C$23,"▼ Chase  ",""))="","Stable",TRIM(IF(ISNUMBER(AD426),IF(N(AD426)&lt;=-Guide!$C$24,"▼ Bat Speed  ",IF(N(AD426)&gt;=Guide!$C$24,"▲ Bat Speed  ","")),"")&amp;IF(N(Z426)&gt;=Guide!$C$22,"▲ Contact  ","")&amp;IF(N(Z426)&lt;=-Guide!$C$22,"▼ Contact  ","")&amp;IF(N(AB426)&gt;=Guide!$C$23,"▲ Chase  ","")&amp;IF(N(AB426)&lt;=-Guide!$C$23,"▼ Chase  ",""))))</f>
        <v>Stable</v>
      </c>
      <c r="AF426" s="35" t="n">
        <f aca="false">MATCH(Counts!A426,'Season Counts'!$A$2:$A$740,0)</f>
        <v>113</v>
      </c>
    </row>
    <row r="427" customFormat="false" ht="15" hidden="false" customHeight="false" outlineLevel="0" collapsed="false">
      <c r="A427" s="34" t="str">
        <f aca="false">Counts!B427</f>
        <v>BOS</v>
      </c>
      <c r="B427" s="5" t="str">
        <f aca="false">Counts!C427</f>
        <v>Willson Contreras</v>
      </c>
      <c r="C427" s="34" t="str">
        <f aca="false">Counts!F427</f>
        <v>May</v>
      </c>
      <c r="D427" s="35" t="n">
        <f aca="false">IFERROR(Counts!P427,"")</f>
        <v>104</v>
      </c>
      <c r="E427" s="36" t="n">
        <f aca="false">IFERROR(Counts!R427/Counts!Q427,"")</f>
        <v>0.314606741573034</v>
      </c>
      <c r="F427" s="36" t="n">
        <f aca="false">IFERROR((Counts!R427+Counts!V427+Counts!W427)/(Counts!Q427+Counts!V427+Counts!W427+Counts!X427),"")</f>
        <v>0.394230769230769</v>
      </c>
      <c r="G427" s="36" t="n">
        <f aca="false">IFERROR((Counts!R427+Counts!S427+2*Counts!T427+3*Counts!U427)/Counts!Q427,"")</f>
        <v>0.528089887640449</v>
      </c>
      <c r="H427" s="35" t="n">
        <f aca="false">IFERROR(Counts!U427,"")</f>
        <v>4</v>
      </c>
      <c r="I427" s="36" t="n">
        <f aca="false">IFERROR(Counts!Z427/Counts!AA427,"")</f>
        <v>0.392718446601942</v>
      </c>
      <c r="J427" s="36" t="n">
        <f aca="false">IFERROR(Counts!AB427/Counts!AA427,"")</f>
        <v>0.389689320388349</v>
      </c>
      <c r="K427" s="37" t="n">
        <f aca="false">IFERROR((Counts!AB427-Counts!Z427)/Counts!AA427,"")</f>
        <v>-0.00302912621359228</v>
      </c>
      <c r="L427" s="38" t="n">
        <f aca="false">IFERROR(Counts!Y427/Counts!P427,"")</f>
        <v>0.211538461538462</v>
      </c>
      <c r="M427" s="38" t="n">
        <f aca="false">IFERROR(Counts!V427/Counts!P427,"")</f>
        <v>0.0865384615384615</v>
      </c>
      <c r="N427" s="38" t="n">
        <f aca="false">IFERROR(Counts!AD427/Counts!AC427,"")</f>
        <v>0.101449275362319</v>
      </c>
      <c r="O427" s="38" t="n">
        <f aca="false">IFERROR(Counts!AE427/Counts!AC427,"")</f>
        <v>0.391304347826087</v>
      </c>
      <c r="P427" s="39" t="n">
        <f aca="false">IFERROR(Counts!AG427/Counts!AF427,"")</f>
        <v>87.731884057971</v>
      </c>
      <c r="Q427" s="38" t="n">
        <f aca="false">IFERROR(Counts!AH427/Counts!AC427,"")</f>
        <v>0.376811594202899</v>
      </c>
      <c r="R427" s="38" t="n">
        <f aca="false">IFERROR(Counts!N427/Counts!M427,"")</f>
        <v>0.361233480176211</v>
      </c>
      <c r="S427" s="38" t="n">
        <f aca="false">IFERROR(Counts!K427/Counts!J427,"")</f>
        <v>0.672043010752688</v>
      </c>
      <c r="T427" s="38" t="n">
        <f aca="false">IFERROR(Counts!I427/Counts!H427,"")</f>
        <v>0.227053140096618</v>
      </c>
      <c r="U427" s="38" t="n">
        <f aca="false">IFERROR(1-Counts!L427/Counts!K427,"")</f>
        <v>0.92</v>
      </c>
      <c r="V427" s="39" t="n">
        <f aca="false">IFERROR(Counts!AJ427/Counts!AI427,"")</f>
        <v>76.2010752688172</v>
      </c>
      <c r="W427" s="38" t="n">
        <f aca="false">IFERROR(Counts!AK427/Counts!AI427,"")</f>
        <v>0.666666666666667</v>
      </c>
      <c r="X427" s="40" t="n">
        <f aca="false">IFERROR(Counts!O427,"")</f>
        <v>4.173</v>
      </c>
      <c r="Y427" s="36" t="n">
        <f aca="false">IFERROR(INDEX('Season Counts'!$Y$2:$Y$740,$AF427)/INDEX('Season Counts'!$X$2:$X$740,$AF427),"")</f>
        <v>0.37571320754717</v>
      </c>
      <c r="Z427" s="37" t="n">
        <f aca="false">IFERROR(J427-Y427,"")</f>
        <v>0.0139761128411797</v>
      </c>
      <c r="AA427" s="38" t="n">
        <f aca="false">IFERROR(INDEX('Season Counts'!$K$2:$K$740,$AF427)/INDEX('Season Counts'!$J$2:$J$740,$AF427),"")</f>
        <v>0.341652323580034</v>
      </c>
      <c r="AB427" s="41" t="n">
        <f aca="false">IFERROR(R427-AA427,"")</f>
        <v>0.019581156596177</v>
      </c>
      <c r="AC427" s="39" t="n">
        <f aca="false">IFERROR(INDEX('Season Counts'!$AG$2:$AG$740,$AF427)/INDEX('Season Counts'!$AF$2:$AF$740,$AF427),"")</f>
        <v>77.0304591265398</v>
      </c>
      <c r="AD427" s="40" t="n">
        <f aca="false">IFERROR(V427-AC427,"")</f>
        <v>-0.829383857722547</v>
      </c>
      <c r="AE427" s="4" t="str">
        <f aca="false">IF(D427&lt;Guide!$C$21,"Low PA",IF(TRIM(IF(ISNUMBER(AD427),IF(N(AD427)&lt;=-Guide!$C$24,"▼ Bat Speed  ",IF(N(AD427)&gt;=Guide!$C$24,"▲ Bat Speed  ","")),"")&amp;IF(N(Z427)&gt;=Guide!$C$22,"▲ Contact  ","")&amp;IF(N(Z427)&lt;=-Guide!$C$22,"▼ Contact  ","")&amp;IF(N(AB427)&gt;=Guide!$C$23,"▲ Chase  ","")&amp;IF(N(AB427)&lt;=-Guide!$C$23,"▼ Chase  ",""))="","Stable",TRIM(IF(ISNUMBER(AD427),IF(N(AD427)&lt;=-Guide!$C$24,"▼ Bat Speed  ",IF(N(AD427)&gt;=Guide!$C$24,"▲ Bat Speed  ","")),"")&amp;IF(N(Z427)&gt;=Guide!$C$22,"▲ Contact  ","")&amp;IF(N(Z427)&lt;=-Guide!$C$22,"▼ Contact  ","")&amp;IF(N(AB427)&gt;=Guide!$C$23,"▲ Chase  ","")&amp;IF(N(AB427)&lt;=-Guide!$C$23,"▼ Chase  ",""))))</f>
        <v>Stable</v>
      </c>
      <c r="AF427" s="35" t="n">
        <f aca="false">MATCH(Counts!A427,'Season Counts'!$A$2:$A$740,0)</f>
        <v>113</v>
      </c>
    </row>
    <row r="428" customFormat="false" ht="15" hidden="false" customHeight="false" outlineLevel="0" collapsed="false">
      <c r="A428" s="34" t="str">
        <f aca="false">Counts!B428</f>
        <v>BOS</v>
      </c>
      <c r="B428" s="5" t="str">
        <f aca="false">Counts!C428</f>
        <v>Willson Contreras</v>
      </c>
      <c r="C428" s="34" t="str">
        <f aca="false">Counts!F428</f>
        <v>Jun</v>
      </c>
      <c r="D428" s="35" t="n">
        <f aca="false">IFERROR(Counts!P428,"")</f>
        <v>105</v>
      </c>
      <c r="E428" s="36" t="n">
        <f aca="false">IFERROR(Counts!R428/Counts!Q428,"")</f>
        <v>0.268817204301075</v>
      </c>
      <c r="F428" s="36" t="n">
        <f aca="false">IFERROR((Counts!R428+Counts!V428+Counts!W428)/(Counts!Q428+Counts!V428+Counts!W428+Counts!X428),"")</f>
        <v>0.352380952380952</v>
      </c>
      <c r="G428" s="36" t="n">
        <f aca="false">IFERROR((Counts!R428+Counts!S428+2*Counts!T428+3*Counts!U428)/Counts!Q428,"")</f>
        <v>0.580645161290323</v>
      </c>
      <c r="H428" s="35" t="n">
        <f aca="false">IFERROR(Counts!U428,"")</f>
        <v>7</v>
      </c>
      <c r="I428" s="36" t="n">
        <f aca="false">IFERROR(Counts!Z428/Counts!AA428,"")</f>
        <v>0.394285714285714</v>
      </c>
      <c r="J428" s="36" t="n">
        <f aca="false">IFERROR(Counts!AB428/Counts!AA428,"")</f>
        <v>0.327457142857143</v>
      </c>
      <c r="K428" s="37" t="n">
        <f aca="false">IFERROR((Counts!AB428-Counts!Z428)/Counts!AA428,"")</f>
        <v>-0.0668285714285714</v>
      </c>
      <c r="L428" s="38" t="n">
        <f aca="false">IFERROR(Counts!Y428/Counts!P428,"")</f>
        <v>0.285714285714286</v>
      </c>
      <c r="M428" s="38" t="n">
        <f aca="false">IFERROR(Counts!V428/Counts!P428,"")</f>
        <v>0.0761904761904762</v>
      </c>
      <c r="N428" s="38" t="n">
        <f aca="false">IFERROR(Counts!AD428/Counts!AC428,"")</f>
        <v>0.126984126984127</v>
      </c>
      <c r="O428" s="38" t="n">
        <f aca="false">IFERROR(Counts!AE428/Counts!AC428,"")</f>
        <v>0.507936507936508</v>
      </c>
      <c r="P428" s="39" t="n">
        <f aca="false">IFERROR(Counts!AG428/Counts!AF428,"")</f>
        <v>90.3190476190476</v>
      </c>
      <c r="Q428" s="38" t="n">
        <f aca="false">IFERROR(Counts!AH428/Counts!AC428,"")</f>
        <v>0.285714285714286</v>
      </c>
      <c r="R428" s="38" t="n">
        <f aca="false">IFERROR(Counts!N428/Counts!M428,"")</f>
        <v>0.380952380952381</v>
      </c>
      <c r="S428" s="38" t="n">
        <f aca="false">IFERROR(Counts!K428/Counts!J428,"")</f>
        <v>0.714285714285714</v>
      </c>
      <c r="T428" s="38" t="n">
        <f aca="false">IFERROR(Counts!I428/Counts!H428,"")</f>
        <v>0.304761904761905</v>
      </c>
      <c r="U428" s="38" t="n">
        <f aca="false">IFERROR(1-Counts!L428/Counts!K428,"")</f>
        <v>0.830769230769231</v>
      </c>
      <c r="V428" s="39" t="n">
        <f aca="false">IFERROR(Counts!AJ428/Counts!AI428,"")</f>
        <v>77.7582887700535</v>
      </c>
      <c r="W428" s="38" t="n">
        <f aca="false">IFERROR(Counts!AK428/Counts!AI428,"")</f>
        <v>0.754010695187166</v>
      </c>
      <c r="X428" s="40" t="n">
        <f aca="false">IFERROR(Counts!O428,"")</f>
        <v>13.094</v>
      </c>
      <c r="Y428" s="36" t="n">
        <f aca="false">IFERROR(INDEX('Season Counts'!$Y$2:$Y$740,$AF428)/INDEX('Season Counts'!$X$2:$X$740,$AF428),"")</f>
        <v>0.37571320754717</v>
      </c>
      <c r="Z428" s="37" t="n">
        <f aca="false">IFERROR(J428-Y428,"")</f>
        <v>-0.0482560646900269</v>
      </c>
      <c r="AA428" s="38" t="n">
        <f aca="false">IFERROR(INDEX('Season Counts'!$K$2:$K$740,$AF428)/INDEX('Season Counts'!$J$2:$J$740,$AF428),"")</f>
        <v>0.341652323580034</v>
      </c>
      <c r="AB428" s="41" t="n">
        <f aca="false">IFERROR(R428-AA428,"")</f>
        <v>0.0393000573723465</v>
      </c>
      <c r="AC428" s="39" t="n">
        <f aca="false">IFERROR(INDEX('Season Counts'!$AG$2:$AG$740,$AF428)/INDEX('Season Counts'!$AF$2:$AF$740,$AF428),"")</f>
        <v>77.0304591265398</v>
      </c>
      <c r="AD428" s="40" t="n">
        <f aca="false">IFERROR(V428-AC428,"")</f>
        <v>0.727829643513715</v>
      </c>
      <c r="AE428" s="4" t="str">
        <f aca="false">IF(D428&lt;Guide!$C$21,"Low PA",IF(TRIM(IF(ISNUMBER(AD428),IF(N(AD428)&lt;=-Guide!$C$24,"▼ Bat Speed  ",IF(N(AD428)&gt;=Guide!$C$24,"▲ Bat Speed  ","")),"")&amp;IF(N(Z428)&gt;=Guide!$C$22,"▲ Contact  ","")&amp;IF(N(Z428)&lt;=-Guide!$C$22,"▼ Contact  ","")&amp;IF(N(AB428)&gt;=Guide!$C$23,"▲ Chase  ","")&amp;IF(N(AB428)&lt;=-Guide!$C$23,"▼ Chase  ",""))="","Stable",TRIM(IF(ISNUMBER(AD428),IF(N(AD428)&lt;=-Guide!$C$24,"▼ Bat Speed  ",IF(N(AD428)&gt;=Guide!$C$24,"▲ Bat Speed  ","")),"")&amp;IF(N(Z428)&gt;=Guide!$C$22,"▲ Contact  ","")&amp;IF(N(Z428)&lt;=-Guide!$C$22,"▼ Contact  ","")&amp;IF(N(AB428)&gt;=Guide!$C$23,"▲ Chase  ","")&amp;IF(N(AB428)&lt;=-Guide!$C$23,"▼ Chase  ",""))))</f>
        <v>▼ Contact</v>
      </c>
      <c r="AF428" s="35" t="n">
        <f aca="false">MATCH(Counts!A428,'Season Counts'!$A$2:$A$740,0)</f>
        <v>113</v>
      </c>
    </row>
    <row r="429" customFormat="false" ht="15" hidden="false" customHeight="false" outlineLevel="0" collapsed="false">
      <c r="A429" s="34" t="str">
        <f aca="false">Counts!B429</f>
        <v>BOS</v>
      </c>
      <c r="B429" s="5" t="str">
        <f aca="false">Counts!C429</f>
        <v>Willson Contreras</v>
      </c>
      <c r="C429" s="34" t="str">
        <f aca="false">Counts!F429</f>
        <v>Jul</v>
      </c>
      <c r="D429" s="35" t="n">
        <f aca="false">IFERROR(Counts!P429,"")</f>
        <v>82</v>
      </c>
      <c r="E429" s="36" t="n">
        <f aca="false">IFERROR(Counts!R429/Counts!Q429,"")</f>
        <v>0.32258064516129</v>
      </c>
      <c r="F429" s="36" t="n">
        <f aca="false">IFERROR((Counts!R429+Counts!V429+Counts!W429)/(Counts!Q429+Counts!V429+Counts!W429+Counts!X429),"")</f>
        <v>0.487804878048781</v>
      </c>
      <c r="G429" s="36" t="n">
        <f aca="false">IFERROR((Counts!R429+Counts!S429+2*Counts!T429+3*Counts!U429)/Counts!Q429,"")</f>
        <v>0.629032258064516</v>
      </c>
      <c r="H429" s="35" t="n">
        <f aca="false">IFERROR(Counts!U429,"")</f>
        <v>5</v>
      </c>
      <c r="I429" s="36" t="n">
        <f aca="false">IFERROR(Counts!Z429/Counts!AA429,"")</f>
        <v>0.471604938271605</v>
      </c>
      <c r="J429" s="36" t="n">
        <f aca="false">IFERROR(Counts!AB429/Counts!AA429,"")</f>
        <v>0.449654320987654</v>
      </c>
      <c r="K429" s="37" t="n">
        <f aca="false">IFERROR((Counts!AB429-Counts!Z429)/Counts!AA429,"")</f>
        <v>-0.0219506172839507</v>
      </c>
      <c r="L429" s="38" t="n">
        <f aca="false">IFERROR(Counts!Y429/Counts!P429,"")</f>
        <v>0.207317073170732</v>
      </c>
      <c r="M429" s="38" t="n">
        <f aca="false">IFERROR(Counts!V429/Counts!P429,"")</f>
        <v>0.182926829268293</v>
      </c>
      <c r="N429" s="38" t="n">
        <f aca="false">IFERROR(Counts!AD429/Counts!AC429,"")</f>
        <v>0.177777777777778</v>
      </c>
      <c r="O429" s="38" t="n">
        <f aca="false">IFERROR(Counts!AE429/Counts!AC429,"")</f>
        <v>0.488888888888889</v>
      </c>
      <c r="P429" s="39" t="n">
        <f aca="false">IFERROR(Counts!AG429/Counts!AF429,"")</f>
        <v>92.4177777777778</v>
      </c>
      <c r="Q429" s="38" t="n">
        <f aca="false">IFERROR(Counts!AH429/Counts!AC429,"")</f>
        <v>0.422222222222222</v>
      </c>
      <c r="R429" s="38" t="n">
        <f aca="false">IFERROR(Counts!N429/Counts!M429,"")</f>
        <v>0.308108108108108</v>
      </c>
      <c r="S429" s="38" t="n">
        <f aca="false">IFERROR(Counts!K429/Counts!J429,"")</f>
        <v>0.654135338345865</v>
      </c>
      <c r="T429" s="38" t="n">
        <f aca="false">IFERROR(Counts!I429/Counts!H429,"")</f>
        <v>0.298611111111111</v>
      </c>
      <c r="U429" s="38" t="n">
        <f aca="false">IFERROR(1-Counts!L429/Counts!K429,"")</f>
        <v>0.839080459770115</v>
      </c>
      <c r="V429" s="39" t="n">
        <f aca="false">IFERROR(Counts!AJ429/Counts!AI429,"")</f>
        <v>78.84921875</v>
      </c>
      <c r="W429" s="38" t="n">
        <f aca="false">IFERROR(Counts!AK429/Counts!AI429,"")</f>
        <v>0.859375</v>
      </c>
      <c r="X429" s="40" t="n">
        <f aca="false">IFERROR(Counts!O429,"")</f>
        <v>9.836</v>
      </c>
      <c r="Y429" s="36" t="n">
        <f aca="false">IFERROR(INDEX('Season Counts'!$Y$2:$Y$740,$AF429)/INDEX('Season Counts'!$X$2:$X$740,$AF429),"")</f>
        <v>0.37571320754717</v>
      </c>
      <c r="Z429" s="37" t="n">
        <f aca="false">IFERROR(J429-Y429,"")</f>
        <v>0.0739411134404845</v>
      </c>
      <c r="AA429" s="38" t="n">
        <f aca="false">IFERROR(INDEX('Season Counts'!$K$2:$K$740,$AF429)/INDEX('Season Counts'!$J$2:$J$740,$AF429),"")</f>
        <v>0.341652323580034</v>
      </c>
      <c r="AB429" s="41" t="n">
        <f aca="false">IFERROR(R429-AA429,"")</f>
        <v>-0.0335442154719263</v>
      </c>
      <c r="AC429" s="39" t="n">
        <f aca="false">IFERROR(INDEX('Season Counts'!$AG$2:$AG$740,$AF429)/INDEX('Season Counts'!$AF$2:$AF$740,$AF429),"")</f>
        <v>77.0304591265398</v>
      </c>
      <c r="AD429" s="40" t="n">
        <f aca="false">IFERROR(V429-AC429,"")</f>
        <v>1.81875962346025</v>
      </c>
      <c r="AE429" s="4" t="str">
        <f aca="false">IF(D429&lt;Guide!$C$21,"Low PA",IF(TRIM(IF(ISNUMBER(AD429),IF(N(AD429)&lt;=-Guide!$C$24,"▼ Bat Speed  ",IF(N(AD429)&gt;=Guide!$C$24,"▲ Bat Speed  ","")),"")&amp;IF(N(Z429)&gt;=Guide!$C$22,"▲ Contact  ","")&amp;IF(N(Z429)&lt;=-Guide!$C$22,"▼ Contact  ","")&amp;IF(N(AB429)&gt;=Guide!$C$23,"▲ Chase  ","")&amp;IF(N(AB429)&lt;=-Guide!$C$23,"▼ Chase  ",""))="","Stable",TRIM(IF(ISNUMBER(AD429),IF(N(AD429)&lt;=-Guide!$C$24,"▼ Bat Speed  ",IF(N(AD429)&gt;=Guide!$C$24,"▲ Bat Speed  ","")),"")&amp;IF(N(Z429)&gt;=Guide!$C$22,"▲ Contact  ","")&amp;IF(N(Z429)&lt;=-Guide!$C$22,"▼ Contact  ","")&amp;IF(N(AB429)&gt;=Guide!$C$23,"▲ Chase  ","")&amp;IF(N(AB429)&lt;=-Guide!$C$23,"▼ Chase  ",""))))</f>
        <v>▲ Bat Speed ▲ Contact</v>
      </c>
      <c r="AF429" s="35" t="n">
        <f aca="false">MATCH(Counts!A429,'Season Counts'!$A$2:$A$740,0)</f>
        <v>113</v>
      </c>
    </row>
    <row r="430" customFormat="false" ht="15" hidden="false" customHeight="false" outlineLevel="0" collapsed="false">
      <c r="A430" s="34" t="str">
        <f aca="false">Counts!B430</f>
        <v>BOS</v>
      </c>
      <c r="B430" s="5" t="str">
        <f aca="false">Counts!C430</f>
        <v>Willson Contreras</v>
      </c>
      <c r="C430" s="34" t="str">
        <f aca="false">Counts!F430</f>
        <v>Aug</v>
      </c>
      <c r="D430" s="35" t="n">
        <f aca="false">IFERROR(Counts!P430,"")</f>
        <v>98</v>
      </c>
      <c r="E430" s="36" t="n">
        <f aca="false">IFERROR(Counts!R430/Counts!Q430,"")</f>
        <v>0.216867469879518</v>
      </c>
      <c r="F430" s="36" t="n">
        <f aca="false">IFERROR((Counts!R430+Counts!V430+Counts!W430)/(Counts!Q430+Counts!V430+Counts!W430+Counts!X430),"")</f>
        <v>0.329896907216495</v>
      </c>
      <c r="G430" s="36" t="n">
        <f aca="false">IFERROR((Counts!R430+Counts!S430+2*Counts!T430+3*Counts!U430)/Counts!Q430,"")</f>
        <v>0.385542168674699</v>
      </c>
      <c r="H430" s="35" t="n">
        <f aca="false">IFERROR(Counts!U430,"")</f>
        <v>3</v>
      </c>
      <c r="I430" s="36" t="n">
        <f aca="false">IFERROR(Counts!Z430/Counts!AA430,"")</f>
        <v>0.320103092783505</v>
      </c>
      <c r="J430" s="36" t="n">
        <f aca="false">IFERROR(Counts!AB430/Counts!AA430,"")</f>
        <v>0.300381443298969</v>
      </c>
      <c r="K430" s="37" t="n">
        <f aca="false">IFERROR((Counts!AB430-Counts!Z430)/Counts!AA430,"")</f>
        <v>-0.0197216494845361</v>
      </c>
      <c r="L430" s="38" t="n">
        <f aca="false">IFERROR(Counts!Y430/Counts!P430,"")</f>
        <v>0.26530612244898</v>
      </c>
      <c r="M430" s="38" t="n">
        <f aca="false">IFERROR(Counts!V430/Counts!P430,"")</f>
        <v>0.112244897959184</v>
      </c>
      <c r="N430" s="38" t="n">
        <f aca="false">IFERROR(Counts!AD430/Counts!AC430,"")</f>
        <v>0.0862068965517241</v>
      </c>
      <c r="O430" s="38" t="n">
        <f aca="false">IFERROR(Counts!AE430/Counts!AC430,"")</f>
        <v>0.310344827586207</v>
      </c>
      <c r="P430" s="39" t="n">
        <f aca="false">IFERROR(Counts!AG430/Counts!AF430,"")</f>
        <v>84.7172413793104</v>
      </c>
      <c r="Q430" s="38" t="n">
        <f aca="false">IFERROR(Counts!AH430/Counts!AC430,"")</f>
        <v>0.327586206896552</v>
      </c>
      <c r="R430" s="38" t="n">
        <f aca="false">IFERROR(Counts!N430/Counts!M430,"")</f>
        <v>0.360189573459716</v>
      </c>
      <c r="S430" s="38" t="n">
        <f aca="false">IFERROR(Counts!K430/Counts!J430,"")</f>
        <v>0.67283950617284</v>
      </c>
      <c r="T430" s="38" t="n">
        <f aca="false">IFERROR(Counts!I430/Counts!H430,"")</f>
        <v>0.27027027027027</v>
      </c>
      <c r="U430" s="38" t="n">
        <f aca="false">IFERROR(1-Counts!L430/Counts!K430,"")</f>
        <v>0.844036697247707</v>
      </c>
      <c r="V430" s="39" t="n">
        <f aca="false">IFERROR(Counts!AJ430/Counts!AI430,"")</f>
        <v>76.6751515151515</v>
      </c>
      <c r="W430" s="38" t="n">
        <f aca="false">IFERROR(Counts!AK430/Counts!AI430,"")</f>
        <v>0.678787878787879</v>
      </c>
      <c r="X430" s="40" t="n">
        <f aca="false">IFERROR(Counts!O430,"")</f>
        <v>0.128</v>
      </c>
      <c r="Y430" s="36" t="n">
        <f aca="false">IFERROR(INDEX('Season Counts'!$Y$2:$Y$740,$AF430)/INDEX('Season Counts'!$X$2:$X$740,$AF430),"")</f>
        <v>0.37571320754717</v>
      </c>
      <c r="Z430" s="37" t="n">
        <f aca="false">IFERROR(J430-Y430,"")</f>
        <v>-0.0753317642482007</v>
      </c>
      <c r="AA430" s="38" t="n">
        <f aca="false">IFERROR(INDEX('Season Counts'!$K$2:$K$740,$AF430)/INDEX('Season Counts'!$J$2:$J$740,$AF430),"")</f>
        <v>0.341652323580034</v>
      </c>
      <c r="AB430" s="41" t="n">
        <f aca="false">IFERROR(R430-AA430,"")</f>
        <v>0.0185372498796812</v>
      </c>
      <c r="AC430" s="39" t="n">
        <f aca="false">IFERROR(INDEX('Season Counts'!$AG$2:$AG$740,$AF430)/INDEX('Season Counts'!$AF$2:$AF$740,$AF430),"")</f>
        <v>77.0304591265398</v>
      </c>
      <c r="AD430" s="40" t="n">
        <f aca="false">IFERROR(V430-AC430,"")</f>
        <v>-0.355307611388241</v>
      </c>
      <c r="AE430" s="4" t="str">
        <f aca="false">IF(D430&lt;Guide!$C$21,"Low PA",IF(TRIM(IF(ISNUMBER(AD430),IF(N(AD430)&lt;=-Guide!$C$24,"▼ Bat Speed  ",IF(N(AD430)&gt;=Guide!$C$24,"▲ Bat Speed  ","")),"")&amp;IF(N(Z430)&gt;=Guide!$C$22,"▲ Contact  ","")&amp;IF(N(Z430)&lt;=-Guide!$C$22,"▼ Contact  ","")&amp;IF(N(AB430)&gt;=Guide!$C$23,"▲ Chase  ","")&amp;IF(N(AB430)&lt;=-Guide!$C$23,"▼ Chase  ",""))="","Stable",TRIM(IF(ISNUMBER(AD430),IF(N(AD430)&lt;=-Guide!$C$24,"▼ Bat Speed  ",IF(N(AD430)&gt;=Guide!$C$24,"▲ Bat Speed  ","")),"")&amp;IF(N(Z430)&gt;=Guide!$C$22,"▲ Contact  ","")&amp;IF(N(Z430)&lt;=-Guide!$C$22,"▼ Contact  ","")&amp;IF(N(AB430)&gt;=Guide!$C$23,"▲ Chase  ","")&amp;IF(N(AB430)&lt;=-Guide!$C$23,"▼ Chase  ",""))))</f>
        <v>▼ Contact</v>
      </c>
      <c r="AF430" s="35" t="n">
        <f aca="false">MATCH(Counts!A430,'Season Counts'!$A$2:$A$740,0)</f>
        <v>113</v>
      </c>
    </row>
    <row r="431" customFormat="false" ht="15" hidden="false" customHeight="false" outlineLevel="0" collapsed="false">
      <c r="A431" s="34" t="str">
        <f aca="false">Counts!B431</f>
        <v>BOS</v>
      </c>
      <c r="B431" s="5" t="str">
        <f aca="false">Counts!C431</f>
        <v>Willson Contreras</v>
      </c>
      <c r="C431" s="34" t="str">
        <f aca="false">Counts!F431</f>
        <v>Sep</v>
      </c>
      <c r="D431" s="35" t="n">
        <f aca="false">IFERROR(Counts!P431,"")</f>
        <v>18</v>
      </c>
      <c r="E431" s="36" t="n">
        <f aca="false">IFERROR(Counts!R431/Counts!Q431,"")</f>
        <v>0.285714285714286</v>
      </c>
      <c r="F431" s="36" t="n">
        <f aca="false">IFERROR((Counts!R431+Counts!V431+Counts!W431)/(Counts!Q431+Counts!V431+Counts!W431+Counts!X431),"")</f>
        <v>0.444444444444444</v>
      </c>
      <c r="G431" s="36" t="n">
        <f aca="false">IFERROR((Counts!R431+Counts!S431+2*Counts!T431+3*Counts!U431)/Counts!Q431,"")</f>
        <v>0.5</v>
      </c>
      <c r="H431" s="35" t="n">
        <f aca="false">IFERROR(Counts!U431,"")</f>
        <v>1</v>
      </c>
      <c r="I431" s="36" t="n">
        <f aca="false">IFERROR(Counts!Z431/Counts!AA431,"")</f>
        <v>0.416666666666667</v>
      </c>
      <c r="J431" s="36" t="n">
        <f aca="false">IFERROR(Counts!AB431/Counts!AA431,"")</f>
        <v>0.436333333333333</v>
      </c>
      <c r="K431" s="37" t="n">
        <f aca="false">IFERROR((Counts!AB431-Counts!Z431)/Counts!AA431,"")</f>
        <v>0.0196666666666667</v>
      </c>
      <c r="L431" s="38" t="n">
        <f aca="false">IFERROR(Counts!Y431/Counts!P431,"")</f>
        <v>0.222222222222222</v>
      </c>
      <c r="M431" s="38" t="n">
        <f aca="false">IFERROR(Counts!V431/Counts!P431,"")</f>
        <v>0.111111111111111</v>
      </c>
      <c r="N431" s="38" t="n">
        <f aca="false">IFERROR(Counts!AD431/Counts!AC431,"")</f>
        <v>0.1</v>
      </c>
      <c r="O431" s="38" t="n">
        <f aca="false">IFERROR(Counts!AE431/Counts!AC431,"")</f>
        <v>0.6</v>
      </c>
      <c r="P431" s="39" t="n">
        <f aca="false">IFERROR(Counts!AG431/Counts!AF431,"")</f>
        <v>94.1</v>
      </c>
      <c r="Q431" s="38" t="n">
        <f aca="false">IFERROR(Counts!AH431/Counts!AC431,"")</f>
        <v>0.3</v>
      </c>
      <c r="R431" s="38" t="n">
        <f aca="false">IFERROR(Counts!N431/Counts!M431,"")</f>
        <v>0.347826086956522</v>
      </c>
      <c r="S431" s="38" t="n">
        <f aca="false">IFERROR(Counts!K431/Counts!J431,"")</f>
        <v>0.833333333333333</v>
      </c>
      <c r="T431" s="38" t="n">
        <f aca="false">IFERROR(Counts!I431/Counts!H431,"")</f>
        <v>0.305555555555556</v>
      </c>
      <c r="U431" s="38" t="n">
        <f aca="false">IFERROR(1-Counts!L431/Counts!K431,"")</f>
        <v>0.75</v>
      </c>
      <c r="V431" s="39" t="n">
        <f aca="false">IFERROR(Counts!AJ431/Counts!AI431,"")</f>
        <v>76.14</v>
      </c>
      <c r="W431" s="38" t="n">
        <f aca="false">IFERROR(Counts!AK431/Counts!AI431,"")</f>
        <v>0.7</v>
      </c>
      <c r="X431" s="40" t="n">
        <f aca="false">IFERROR(Counts!O431,"")</f>
        <v>2.938</v>
      </c>
      <c r="Y431" s="36" t="n">
        <f aca="false">IFERROR(INDEX('Season Counts'!$Y$2:$Y$740,$AF431)/INDEX('Season Counts'!$X$2:$X$740,$AF431),"")</f>
        <v>0.37571320754717</v>
      </c>
      <c r="Z431" s="37" t="n">
        <f aca="false">IFERROR(J431-Y431,"")</f>
        <v>0.0606201257861636</v>
      </c>
      <c r="AA431" s="38" t="n">
        <f aca="false">IFERROR(INDEX('Season Counts'!$K$2:$K$740,$AF431)/INDEX('Season Counts'!$J$2:$J$740,$AF431),"")</f>
        <v>0.341652323580034</v>
      </c>
      <c r="AB431" s="41" t="n">
        <f aca="false">IFERROR(R431-AA431,"")</f>
        <v>0.00617376337648729</v>
      </c>
      <c r="AC431" s="39" t="n">
        <f aca="false">IFERROR(INDEX('Season Counts'!$AG$2:$AG$740,$AF431)/INDEX('Season Counts'!$AF$2:$AF$740,$AF431),"")</f>
        <v>77.0304591265398</v>
      </c>
      <c r="AD431" s="40" t="n">
        <f aca="false">IFERROR(V431-AC431,"")</f>
        <v>-0.890459126539753</v>
      </c>
      <c r="AE431" s="4" t="str">
        <f aca="false">IF(D431&lt;Guide!$C$21,"Low PA",IF(TRIM(IF(ISNUMBER(AD431),IF(N(AD431)&lt;=-Guide!$C$24,"▼ Bat Speed  ",IF(N(AD431)&gt;=Guide!$C$24,"▲ Bat Speed  ","")),"")&amp;IF(N(Z431)&gt;=Guide!$C$22,"▲ Contact  ","")&amp;IF(N(Z431)&lt;=-Guide!$C$22,"▼ Contact  ","")&amp;IF(N(AB431)&gt;=Guide!$C$23,"▲ Chase  ","")&amp;IF(N(AB431)&lt;=-Guide!$C$23,"▼ Chase  ",""))="","Stable",TRIM(IF(ISNUMBER(AD431),IF(N(AD431)&lt;=-Guide!$C$24,"▼ Bat Speed  ",IF(N(AD431)&gt;=Guide!$C$24,"▲ Bat Speed  ","")),"")&amp;IF(N(Z431)&gt;=Guide!$C$22,"▲ Contact  ","")&amp;IF(N(Z431)&lt;=-Guide!$C$22,"▼ Contact  ","")&amp;IF(N(AB431)&gt;=Guide!$C$23,"▲ Chase  ","")&amp;IF(N(AB431)&lt;=-Guide!$C$23,"▼ Chase  ",""))))</f>
        <v>Low PA</v>
      </c>
      <c r="AF431" s="35" t="n">
        <f aca="false">MATCH(Counts!A431,'Season Counts'!$A$2:$A$740,0)</f>
        <v>113</v>
      </c>
    </row>
    <row r="432" customFormat="false" ht="15" hidden="false" customHeight="false" outlineLevel="0" collapsed="false">
      <c r="A432" s="34" t="str">
        <f aca="false">Counts!B432</f>
        <v>BOS</v>
      </c>
      <c r="B432" s="5" t="str">
        <f aca="false">Counts!C432</f>
        <v>Andruw Monasterio</v>
      </c>
      <c r="C432" s="34" t="str">
        <f aca="false">Counts!F432</f>
        <v>Mar-Apr</v>
      </c>
      <c r="D432" s="35" t="n">
        <f aca="false">IFERROR(Counts!P432,"")</f>
        <v>48</v>
      </c>
      <c r="E432" s="36" t="n">
        <f aca="false">IFERROR(Counts!R432/Counts!Q432,"")</f>
        <v>0.227272727272727</v>
      </c>
      <c r="F432" s="36" t="n">
        <f aca="false">IFERROR((Counts!R432+Counts!V432+Counts!W432)/(Counts!Q432+Counts!V432+Counts!W432+Counts!X432),"")</f>
        <v>0.291666666666667</v>
      </c>
      <c r="G432" s="36" t="n">
        <f aca="false">IFERROR((Counts!R432+Counts!S432+2*Counts!T432+3*Counts!U432)/Counts!Q432,"")</f>
        <v>0.386363636363636</v>
      </c>
      <c r="H432" s="35" t="n">
        <f aca="false">IFERROR(Counts!U432,"")</f>
        <v>1</v>
      </c>
      <c r="I432" s="36" t="n">
        <f aca="false">IFERROR(Counts!Z432/Counts!AA432,"")</f>
        <v>0.297916666666667</v>
      </c>
      <c r="J432" s="36" t="n">
        <f aca="false">IFERROR(Counts!AB432/Counts!AA432,"")</f>
        <v>0.342520833333333</v>
      </c>
      <c r="K432" s="37" t="n">
        <f aca="false">IFERROR((Counts!AB432-Counts!Z432)/Counts!AA432,"")</f>
        <v>0.0446041666666666</v>
      </c>
      <c r="L432" s="38" t="n">
        <f aca="false">IFERROR(Counts!Y432/Counts!P432,"")</f>
        <v>0.166666666666667</v>
      </c>
      <c r="M432" s="38" t="n">
        <f aca="false">IFERROR(Counts!V432/Counts!P432,"")</f>
        <v>0.0833333333333333</v>
      </c>
      <c r="N432" s="38" t="n">
        <f aca="false">IFERROR(Counts!AD432/Counts!AC432,"")</f>
        <v>0.0833333333333333</v>
      </c>
      <c r="O432" s="38" t="n">
        <f aca="false">IFERROR(Counts!AE432/Counts!AC432,"")</f>
        <v>0.472222222222222</v>
      </c>
      <c r="P432" s="39" t="n">
        <f aca="false">IFERROR(Counts!AG432/Counts!AF432,"")</f>
        <v>89.1111111111111</v>
      </c>
      <c r="Q432" s="38" t="n">
        <f aca="false">IFERROR(Counts!AH432/Counts!AC432,"")</f>
        <v>0.472222222222222</v>
      </c>
      <c r="R432" s="38" t="n">
        <f aca="false">IFERROR(Counts!N432/Counts!M432,"")</f>
        <v>0.268817204301075</v>
      </c>
      <c r="S432" s="38" t="n">
        <f aca="false">IFERROR(Counts!K432/Counts!J432,"")</f>
        <v>0.619469026548673</v>
      </c>
      <c r="T432" s="38" t="n">
        <f aca="false">IFERROR(Counts!I432/Counts!H432,"")</f>
        <v>0.168421052631579</v>
      </c>
      <c r="U432" s="38" t="n">
        <f aca="false">IFERROR(1-Counts!L432/Counts!K432,"")</f>
        <v>0.914285714285714</v>
      </c>
      <c r="V432" s="39" t="n">
        <f aca="false">IFERROR(Counts!AJ432/Counts!AI432,"")</f>
        <v>68.78</v>
      </c>
      <c r="W432" s="38" t="n">
        <f aca="false">IFERROR(Counts!AK432/Counts!AI432,"")</f>
        <v>0.0375</v>
      </c>
      <c r="X432" s="40" t="n">
        <f aca="false">IFERROR(Counts!O432,"")</f>
        <v>-1.547</v>
      </c>
      <c r="Y432" s="36" t="n">
        <f aca="false">IFERROR(INDEX('Season Counts'!$Y$2:$Y$740,$AF432)/INDEX('Season Counts'!$X$2:$X$740,$AF432),"")</f>
        <v>0.287343930635838</v>
      </c>
      <c r="Z432" s="37" t="n">
        <f aca="false">IFERROR(J432-Y432,"")</f>
        <v>0.0551769026974951</v>
      </c>
      <c r="AA432" s="38" t="n">
        <f aca="false">IFERROR(INDEX('Season Counts'!$K$2:$K$740,$AF432)/INDEX('Season Counts'!$J$2:$J$740,$AF432),"")</f>
        <v>0.265840220385675</v>
      </c>
      <c r="AB432" s="41" t="n">
        <f aca="false">IFERROR(R432-AA432,"")</f>
        <v>0.0029769839154003</v>
      </c>
      <c r="AC432" s="39" t="n">
        <f aca="false">IFERROR(INDEX('Season Counts'!$AG$2:$AG$740,$AF432)/INDEX('Season Counts'!$AF$2:$AF$740,$AF432),"")</f>
        <v>69.6092948717949</v>
      </c>
      <c r="AD432" s="40" t="n">
        <f aca="false">IFERROR(V432-AC432,"")</f>
        <v>-0.829294871794872</v>
      </c>
      <c r="AE432" s="4" t="str">
        <f aca="false">IF(D432&lt;Guide!$C$21,"Low PA",IF(TRIM(IF(ISNUMBER(AD432),IF(N(AD432)&lt;=-Guide!$C$24,"▼ Bat Speed  ",IF(N(AD432)&gt;=Guide!$C$24,"▲ Bat Speed  ","")),"")&amp;IF(N(Z432)&gt;=Guide!$C$22,"▲ Contact  ","")&amp;IF(N(Z432)&lt;=-Guide!$C$22,"▼ Contact  ","")&amp;IF(N(AB432)&gt;=Guide!$C$23,"▲ Chase  ","")&amp;IF(N(AB432)&lt;=-Guide!$C$23,"▼ Chase  ",""))="","Stable",TRIM(IF(ISNUMBER(AD432),IF(N(AD432)&lt;=-Guide!$C$24,"▼ Bat Speed  ",IF(N(AD432)&gt;=Guide!$C$24,"▲ Bat Speed  ","")),"")&amp;IF(N(Z432)&gt;=Guide!$C$22,"▲ Contact  ","")&amp;IF(N(Z432)&lt;=-Guide!$C$22,"▼ Contact  ","")&amp;IF(N(AB432)&gt;=Guide!$C$23,"▲ Chase  ","")&amp;IF(N(AB432)&lt;=-Guide!$C$23,"▼ Chase  ",""))))</f>
        <v>▲ Contact</v>
      </c>
      <c r="AF432" s="35" t="n">
        <f aca="false">MATCH(Counts!A432,'Season Counts'!$A$2:$A$740,0)</f>
        <v>114</v>
      </c>
    </row>
    <row r="433" customFormat="false" ht="15" hidden="false" customHeight="false" outlineLevel="0" collapsed="false">
      <c r="A433" s="34" t="str">
        <f aca="false">Counts!B433</f>
        <v>BOS</v>
      </c>
      <c r="B433" s="5" t="str">
        <f aca="false">Counts!C433</f>
        <v>Andruw Monasterio</v>
      </c>
      <c r="C433" s="34" t="str">
        <f aca="false">Counts!F433</f>
        <v>May</v>
      </c>
      <c r="D433" s="35" t="n">
        <f aca="false">IFERROR(Counts!P433,"")</f>
        <v>50</v>
      </c>
      <c r="E433" s="36" t="n">
        <f aca="false">IFERROR(Counts!R433/Counts!Q433,"")</f>
        <v>0.25</v>
      </c>
      <c r="F433" s="36" t="n">
        <f aca="false">IFERROR((Counts!R433+Counts!V433+Counts!W433)/(Counts!Q433+Counts!V433+Counts!W433+Counts!X433),"")</f>
        <v>0.28</v>
      </c>
      <c r="G433" s="36" t="n">
        <f aca="false">IFERROR((Counts!R433+Counts!S433+2*Counts!T433+3*Counts!U433)/Counts!Q433,"")</f>
        <v>0.354166666666667</v>
      </c>
      <c r="H433" s="35" t="n">
        <f aca="false">IFERROR(Counts!U433,"")</f>
        <v>0</v>
      </c>
      <c r="I433" s="36" t="n">
        <f aca="false">IFERROR(Counts!Z433/Counts!AA433,"")</f>
        <v>0.279</v>
      </c>
      <c r="J433" s="36" t="n">
        <f aca="false">IFERROR(Counts!AB433/Counts!AA433,"")</f>
        <v>0.23304</v>
      </c>
      <c r="K433" s="37" t="n">
        <f aca="false">IFERROR((Counts!AB433-Counts!Z433)/Counts!AA433,"")</f>
        <v>-0.04596</v>
      </c>
      <c r="L433" s="38" t="n">
        <f aca="false">IFERROR(Counts!Y433/Counts!P433,"")</f>
        <v>0.28</v>
      </c>
      <c r="M433" s="38" t="n">
        <f aca="false">IFERROR(Counts!V433/Counts!P433,"")</f>
        <v>0.04</v>
      </c>
      <c r="N433" s="38" t="n">
        <f aca="false">IFERROR(Counts!AD433/Counts!AC433,"")</f>
        <v>0.0294117647058824</v>
      </c>
      <c r="O433" s="38" t="n">
        <f aca="false">IFERROR(Counts!AE433/Counts!AC433,"")</f>
        <v>0.294117647058824</v>
      </c>
      <c r="P433" s="39" t="n">
        <f aca="false">IFERROR(Counts!AG433/Counts!AF433,"")</f>
        <v>82.7</v>
      </c>
      <c r="Q433" s="38" t="n">
        <f aca="false">IFERROR(Counts!AH433/Counts!AC433,"")</f>
        <v>0.294117647058824</v>
      </c>
      <c r="R433" s="38" t="n">
        <f aca="false">IFERROR(Counts!N433/Counts!M433,"")</f>
        <v>0.242990654205607</v>
      </c>
      <c r="S433" s="38" t="n">
        <f aca="false">IFERROR(Counts!K433/Counts!J433,"")</f>
        <v>0.705357142857143</v>
      </c>
      <c r="T433" s="38" t="n">
        <f aca="false">IFERROR(Counts!I433/Counts!H433,"")</f>
        <v>0.152380952380952</v>
      </c>
      <c r="U433" s="38" t="n">
        <f aca="false">IFERROR(1-Counts!L433/Counts!K433,"")</f>
        <v>0.873417721518987</v>
      </c>
      <c r="V433" s="39" t="n">
        <f aca="false">IFERROR(Counts!AJ433/Counts!AI433,"")</f>
        <v>68.9548387096774</v>
      </c>
      <c r="W433" s="38" t="n">
        <f aca="false">IFERROR(Counts!AK433/Counts!AI433,"")</f>
        <v>0.010752688172043</v>
      </c>
      <c r="X433" s="40" t="n">
        <f aca="false">IFERROR(Counts!O433,"")</f>
        <v>-2.173</v>
      </c>
      <c r="Y433" s="36" t="n">
        <f aca="false">IFERROR(INDEX('Season Counts'!$Y$2:$Y$740,$AF433)/INDEX('Season Counts'!$X$2:$X$740,$AF433),"")</f>
        <v>0.287343930635838</v>
      </c>
      <c r="Z433" s="37" t="n">
        <f aca="false">IFERROR(J433-Y433,"")</f>
        <v>-0.0543039306358382</v>
      </c>
      <c r="AA433" s="38" t="n">
        <f aca="false">IFERROR(INDEX('Season Counts'!$K$2:$K$740,$AF433)/INDEX('Season Counts'!$J$2:$J$740,$AF433),"")</f>
        <v>0.265840220385675</v>
      </c>
      <c r="AB433" s="41" t="n">
        <f aca="false">IFERROR(R433-AA433,"")</f>
        <v>-0.0228495661800675</v>
      </c>
      <c r="AC433" s="39" t="n">
        <f aca="false">IFERROR(INDEX('Season Counts'!$AG$2:$AG$740,$AF433)/INDEX('Season Counts'!$AF$2:$AF$740,$AF433),"")</f>
        <v>69.6092948717949</v>
      </c>
      <c r="AD433" s="40" t="n">
        <f aca="false">IFERROR(V433-AC433,"")</f>
        <v>-0.654456162117455</v>
      </c>
      <c r="AE433" s="4" t="str">
        <f aca="false">IF(D433&lt;Guide!$C$21,"Low PA",IF(TRIM(IF(ISNUMBER(AD433),IF(N(AD433)&lt;=-Guide!$C$24,"▼ Bat Speed  ",IF(N(AD433)&gt;=Guide!$C$24,"▲ Bat Speed  ","")),"")&amp;IF(N(Z433)&gt;=Guide!$C$22,"▲ Contact  ","")&amp;IF(N(Z433)&lt;=-Guide!$C$22,"▼ Contact  ","")&amp;IF(N(AB433)&gt;=Guide!$C$23,"▲ Chase  ","")&amp;IF(N(AB433)&lt;=-Guide!$C$23,"▼ Chase  ",""))="","Stable",TRIM(IF(ISNUMBER(AD433),IF(N(AD433)&lt;=-Guide!$C$24,"▼ Bat Speed  ",IF(N(AD433)&gt;=Guide!$C$24,"▲ Bat Speed  ","")),"")&amp;IF(N(Z433)&gt;=Guide!$C$22,"▲ Contact  ","")&amp;IF(N(Z433)&lt;=-Guide!$C$22,"▼ Contact  ","")&amp;IF(N(AB433)&gt;=Guide!$C$23,"▲ Chase  ","")&amp;IF(N(AB433)&lt;=-Guide!$C$23,"▼ Chase  ",""))))</f>
        <v>▼ Contact</v>
      </c>
      <c r="AF433" s="35" t="n">
        <f aca="false">MATCH(Counts!A433,'Season Counts'!$A$2:$A$740,0)</f>
        <v>114</v>
      </c>
    </row>
    <row r="434" customFormat="false" ht="15" hidden="false" customHeight="false" outlineLevel="0" collapsed="false">
      <c r="A434" s="34" t="str">
        <f aca="false">Counts!B434</f>
        <v>BOS</v>
      </c>
      <c r="B434" s="5" t="str">
        <f aca="false">Counts!C434</f>
        <v>Andruw Monasterio</v>
      </c>
      <c r="C434" s="34" t="str">
        <f aca="false">Counts!F434</f>
        <v>Jun</v>
      </c>
      <c r="D434" s="35" t="n">
        <f aca="false">IFERROR(Counts!P434,"")</f>
        <v>39</v>
      </c>
      <c r="E434" s="36" t="n">
        <f aca="false">IFERROR(Counts!R434/Counts!Q434,"")</f>
        <v>0.162162162162162</v>
      </c>
      <c r="F434" s="36" t="n">
        <f aca="false">IFERROR((Counts!R434+Counts!V434+Counts!W434)/(Counts!Q434+Counts!V434+Counts!W434+Counts!X434),"")</f>
        <v>0.205128205128205</v>
      </c>
      <c r="G434" s="36" t="n">
        <f aca="false">IFERROR((Counts!R434+Counts!S434+2*Counts!T434+3*Counts!U434)/Counts!Q434,"")</f>
        <v>0.351351351351351</v>
      </c>
      <c r="H434" s="35" t="n">
        <f aca="false">IFERROR(Counts!U434,"")</f>
        <v>2</v>
      </c>
      <c r="I434" s="36" t="n">
        <f aca="false">IFERROR(Counts!Z434/Counts!AA434,"")</f>
        <v>0.23974358974359</v>
      </c>
      <c r="J434" s="36" t="n">
        <f aca="false">IFERROR(Counts!AB434/Counts!AA434,"")</f>
        <v>0.246051282051282</v>
      </c>
      <c r="K434" s="37" t="n">
        <f aca="false">IFERROR((Counts!AB434-Counts!Z434)/Counts!AA434,"")</f>
        <v>0.00630769230769232</v>
      </c>
      <c r="L434" s="38" t="n">
        <f aca="false">IFERROR(Counts!Y434/Counts!P434,"")</f>
        <v>0.282051282051282</v>
      </c>
      <c r="M434" s="38" t="n">
        <f aca="false">IFERROR(Counts!V434/Counts!P434,"")</f>
        <v>0.0512820512820513</v>
      </c>
      <c r="N434" s="38" t="n">
        <f aca="false">IFERROR(Counts!AD434/Counts!AC434,"")</f>
        <v>0.115384615384615</v>
      </c>
      <c r="O434" s="38" t="n">
        <f aca="false">IFERROR(Counts!AE434/Counts!AC434,"")</f>
        <v>0.346153846153846</v>
      </c>
      <c r="P434" s="39" t="n">
        <f aca="false">IFERROR(Counts!AG434/Counts!AF434,"")</f>
        <v>90.0884615384615</v>
      </c>
      <c r="Q434" s="38" t="n">
        <f aca="false">IFERROR(Counts!AH434/Counts!AC434,"")</f>
        <v>0.346153846153846</v>
      </c>
      <c r="R434" s="38" t="n">
        <f aca="false">IFERROR(Counts!N434/Counts!M434,"")</f>
        <v>0.3125</v>
      </c>
      <c r="S434" s="38" t="n">
        <f aca="false">IFERROR(Counts!K434/Counts!J434,"")</f>
        <v>0.617977528089888</v>
      </c>
      <c r="T434" s="38" t="n">
        <f aca="false">IFERROR(Counts!I434/Counts!H434,"")</f>
        <v>0.1625</v>
      </c>
      <c r="U434" s="38" t="n">
        <f aca="false">IFERROR(1-Counts!L434/Counts!K434,"")</f>
        <v>0.890909090909091</v>
      </c>
      <c r="V434" s="39" t="n">
        <f aca="false">IFERROR(Counts!AJ434/Counts!AI434,"")</f>
        <v>70.1847222222222</v>
      </c>
      <c r="W434" s="38" t="n">
        <f aca="false">IFERROR(Counts!AK434/Counts!AI434,"")</f>
        <v>0.0555555555555556</v>
      </c>
      <c r="X434" s="40" t="n">
        <f aca="false">IFERROR(Counts!O434,"")</f>
        <v>-2.562</v>
      </c>
      <c r="Y434" s="36" t="n">
        <f aca="false">IFERROR(INDEX('Season Counts'!$Y$2:$Y$740,$AF434)/INDEX('Season Counts'!$X$2:$X$740,$AF434),"")</f>
        <v>0.287343930635838</v>
      </c>
      <c r="Z434" s="37" t="n">
        <f aca="false">IFERROR(J434-Y434,"")</f>
        <v>-0.0412926485845561</v>
      </c>
      <c r="AA434" s="38" t="n">
        <f aca="false">IFERROR(INDEX('Season Counts'!$K$2:$K$740,$AF434)/INDEX('Season Counts'!$J$2:$J$740,$AF434),"")</f>
        <v>0.265840220385675</v>
      </c>
      <c r="AB434" s="41" t="n">
        <f aca="false">IFERROR(R434-AA434,"")</f>
        <v>0.0466597796143251</v>
      </c>
      <c r="AC434" s="39" t="n">
        <f aca="false">IFERROR(INDEX('Season Counts'!$AG$2:$AG$740,$AF434)/INDEX('Season Counts'!$AF$2:$AF$740,$AF434),"")</f>
        <v>69.6092948717949</v>
      </c>
      <c r="AD434" s="40" t="n">
        <f aca="false">IFERROR(V434-AC434,"")</f>
        <v>0.575427350427347</v>
      </c>
      <c r="AE434" s="4" t="str">
        <f aca="false">IF(D434&lt;Guide!$C$21,"Low PA",IF(TRIM(IF(ISNUMBER(AD434),IF(N(AD434)&lt;=-Guide!$C$24,"▼ Bat Speed  ",IF(N(AD434)&gt;=Guide!$C$24,"▲ Bat Speed  ","")),"")&amp;IF(N(Z434)&gt;=Guide!$C$22,"▲ Contact  ","")&amp;IF(N(Z434)&lt;=-Guide!$C$22,"▼ Contact  ","")&amp;IF(N(AB434)&gt;=Guide!$C$23,"▲ Chase  ","")&amp;IF(N(AB434)&lt;=-Guide!$C$23,"▼ Chase  ",""))="","Stable",TRIM(IF(ISNUMBER(AD434),IF(N(AD434)&lt;=-Guide!$C$24,"▼ Bat Speed  ",IF(N(AD434)&gt;=Guide!$C$24,"▲ Bat Speed  ","")),"")&amp;IF(N(Z434)&gt;=Guide!$C$22,"▲ Contact  ","")&amp;IF(N(Z434)&lt;=-Guide!$C$22,"▼ Contact  ","")&amp;IF(N(AB434)&gt;=Guide!$C$23,"▲ Chase  ","")&amp;IF(N(AB434)&lt;=-Guide!$C$23,"▼ Chase  ",""))))</f>
        <v>Low PA</v>
      </c>
      <c r="AF434" s="35" t="n">
        <f aca="false">MATCH(Counts!A434,'Season Counts'!$A$2:$A$740,0)</f>
        <v>114</v>
      </c>
    </row>
    <row r="435" customFormat="false" ht="15" hidden="false" customHeight="false" outlineLevel="0" collapsed="false">
      <c r="A435" s="34" t="str">
        <f aca="false">Counts!B435</f>
        <v>BOS</v>
      </c>
      <c r="B435" s="5" t="str">
        <f aca="false">Counts!C435</f>
        <v>Andruw Monasterio</v>
      </c>
      <c r="C435" s="34" t="str">
        <f aca="false">Counts!F435</f>
        <v>Jul</v>
      </c>
      <c r="D435" s="35" t="n">
        <f aca="false">IFERROR(Counts!P435,"")</f>
        <v>76</v>
      </c>
      <c r="E435" s="36" t="n">
        <f aca="false">IFERROR(Counts!R435/Counts!Q435,"")</f>
        <v>0.338461538461539</v>
      </c>
      <c r="F435" s="36" t="n">
        <f aca="false">IFERROR((Counts!R435+Counts!V435+Counts!W435)/(Counts!Q435+Counts!V435+Counts!W435+Counts!X435),"")</f>
        <v>0.413333333333333</v>
      </c>
      <c r="G435" s="36" t="n">
        <f aca="false">IFERROR((Counts!R435+Counts!S435+2*Counts!T435+3*Counts!U435)/Counts!Q435,"")</f>
        <v>0.630769230769231</v>
      </c>
      <c r="H435" s="35" t="n">
        <f aca="false">IFERROR(Counts!U435,"")</f>
        <v>3</v>
      </c>
      <c r="I435" s="36" t="n">
        <f aca="false">IFERROR(Counts!Z435/Counts!AA435,"")</f>
        <v>0.438666666666667</v>
      </c>
      <c r="J435" s="36" t="n">
        <f aca="false">IFERROR(Counts!AB435/Counts!AA435,"")</f>
        <v>0.381933333333333</v>
      </c>
      <c r="K435" s="37" t="n">
        <f aca="false">IFERROR((Counts!AB435-Counts!Z435)/Counts!AA435,"")</f>
        <v>-0.0567333333333333</v>
      </c>
      <c r="L435" s="38" t="n">
        <f aca="false">IFERROR(Counts!Y435/Counts!P435,"")</f>
        <v>0.184210526315789</v>
      </c>
      <c r="M435" s="38" t="n">
        <f aca="false">IFERROR(Counts!V435/Counts!P435,"")</f>
        <v>0.105263157894737</v>
      </c>
      <c r="N435" s="38" t="n">
        <f aca="false">IFERROR(Counts!AD435/Counts!AC435,"")</f>
        <v>0.132075471698113</v>
      </c>
      <c r="O435" s="38" t="n">
        <f aca="false">IFERROR(Counts!AE435/Counts!AC435,"")</f>
        <v>0.433962264150943</v>
      </c>
      <c r="P435" s="39" t="n">
        <f aca="false">IFERROR(Counts!AG435/Counts!AF435,"")</f>
        <v>89.3528301886792</v>
      </c>
      <c r="Q435" s="38" t="n">
        <f aca="false">IFERROR(Counts!AH435/Counts!AC435,"")</f>
        <v>0.547169811320755</v>
      </c>
      <c r="R435" s="38" t="n">
        <f aca="false">IFERROR(Counts!N435/Counts!M435,"")</f>
        <v>0.256578947368421</v>
      </c>
      <c r="S435" s="38" t="n">
        <f aca="false">IFERROR(Counts!K435/Counts!J435,"")</f>
        <v>0.681818181818182</v>
      </c>
      <c r="T435" s="38" t="n">
        <f aca="false">IFERROR(Counts!I435/Counts!H435,"")</f>
        <v>0.159722222222222</v>
      </c>
      <c r="U435" s="38" t="n">
        <f aca="false">IFERROR(1-Counts!L435/Counts!K435,"")</f>
        <v>0.914285714285714</v>
      </c>
      <c r="V435" s="39" t="n">
        <f aca="false">IFERROR(Counts!AJ435/Counts!AI435,"")</f>
        <v>70.0639097744361</v>
      </c>
      <c r="W435" s="38" t="n">
        <f aca="false">IFERROR(Counts!AK435/Counts!AI435,"")</f>
        <v>0.0451127819548872</v>
      </c>
      <c r="X435" s="40" t="n">
        <f aca="false">IFERROR(Counts!O435,"")</f>
        <v>5.789</v>
      </c>
      <c r="Y435" s="36" t="n">
        <f aca="false">IFERROR(INDEX('Season Counts'!$Y$2:$Y$740,$AF435)/INDEX('Season Counts'!$X$2:$X$740,$AF435),"")</f>
        <v>0.287343930635838</v>
      </c>
      <c r="Z435" s="37" t="n">
        <f aca="false">IFERROR(J435-Y435,"")</f>
        <v>0.0945894026974952</v>
      </c>
      <c r="AA435" s="38" t="n">
        <f aca="false">IFERROR(INDEX('Season Counts'!$K$2:$K$740,$AF435)/INDEX('Season Counts'!$J$2:$J$740,$AF435),"")</f>
        <v>0.265840220385675</v>
      </c>
      <c r="AB435" s="41" t="n">
        <f aca="false">IFERROR(R435-AA435,"")</f>
        <v>-0.00926127301725388</v>
      </c>
      <c r="AC435" s="39" t="n">
        <f aca="false">IFERROR(INDEX('Season Counts'!$AG$2:$AG$740,$AF435)/INDEX('Season Counts'!$AF$2:$AF$740,$AF435),"")</f>
        <v>69.6092948717949</v>
      </c>
      <c r="AD435" s="40" t="n">
        <f aca="false">IFERROR(V435-AC435,"")</f>
        <v>0.454614902641211</v>
      </c>
      <c r="AE435" s="4" t="str">
        <f aca="false">IF(D435&lt;Guide!$C$21,"Low PA",IF(TRIM(IF(ISNUMBER(AD435),IF(N(AD435)&lt;=-Guide!$C$24,"▼ Bat Speed  ",IF(N(AD435)&gt;=Guide!$C$24,"▲ Bat Speed  ","")),"")&amp;IF(N(Z435)&gt;=Guide!$C$22,"▲ Contact  ","")&amp;IF(N(Z435)&lt;=-Guide!$C$22,"▼ Contact  ","")&amp;IF(N(AB435)&gt;=Guide!$C$23,"▲ Chase  ","")&amp;IF(N(AB435)&lt;=-Guide!$C$23,"▼ Chase  ",""))="","Stable",TRIM(IF(ISNUMBER(AD435),IF(N(AD435)&lt;=-Guide!$C$24,"▼ Bat Speed  ",IF(N(AD435)&gt;=Guide!$C$24,"▲ Bat Speed  ","")),"")&amp;IF(N(Z435)&gt;=Guide!$C$22,"▲ Contact  ","")&amp;IF(N(Z435)&lt;=-Guide!$C$22,"▼ Contact  ","")&amp;IF(N(AB435)&gt;=Guide!$C$23,"▲ Chase  ","")&amp;IF(N(AB435)&lt;=-Guide!$C$23,"▼ Chase  ",""))))</f>
        <v>▲ Contact</v>
      </c>
      <c r="AF435" s="35" t="n">
        <f aca="false">MATCH(Counts!A435,'Season Counts'!$A$2:$A$740,0)</f>
        <v>114</v>
      </c>
    </row>
    <row r="436" customFormat="false" ht="15" hidden="false" customHeight="false" outlineLevel="0" collapsed="false">
      <c r="A436" s="34" t="str">
        <f aca="false">Counts!B436</f>
        <v>BOS</v>
      </c>
      <c r="B436" s="5" t="str">
        <f aca="false">Counts!C436</f>
        <v>Andruw Monasterio</v>
      </c>
      <c r="C436" s="34" t="str">
        <f aca="false">Counts!F436</f>
        <v>Aug</v>
      </c>
      <c r="D436" s="35" t="n">
        <f aca="false">IFERROR(Counts!P436,"")</f>
        <v>105</v>
      </c>
      <c r="E436" s="36" t="n">
        <f aca="false">IFERROR(Counts!R436/Counts!Q436,"")</f>
        <v>0.228260869565217</v>
      </c>
      <c r="F436" s="36" t="n">
        <f aca="false">IFERROR((Counts!R436+Counts!V436+Counts!W436)/(Counts!Q436+Counts!V436+Counts!W436+Counts!X436),"")</f>
        <v>0.295238095238095</v>
      </c>
      <c r="G436" s="36" t="n">
        <f aca="false">IFERROR((Counts!R436+Counts!S436+2*Counts!T436+3*Counts!U436)/Counts!Q436,"")</f>
        <v>0.282608695652174</v>
      </c>
      <c r="H436" s="35" t="n">
        <f aca="false">IFERROR(Counts!U436,"")</f>
        <v>0</v>
      </c>
      <c r="I436" s="36" t="n">
        <f aca="false">IFERROR(Counts!Z436/Counts!AA436,"")</f>
        <v>0.263333333333333</v>
      </c>
      <c r="J436" s="36" t="n">
        <f aca="false">IFERROR(Counts!AB436/Counts!AA436,"")</f>
        <v>0.271933333333333</v>
      </c>
      <c r="K436" s="37" t="n">
        <f aca="false">IFERROR((Counts!AB436-Counts!Z436)/Counts!AA436,"")</f>
        <v>0.00860000000000002</v>
      </c>
      <c r="L436" s="38" t="n">
        <f aca="false">IFERROR(Counts!Y436/Counts!P436,"")</f>
        <v>0.114285714285714</v>
      </c>
      <c r="M436" s="38" t="n">
        <f aca="false">IFERROR(Counts!V436/Counts!P436,"")</f>
        <v>0.0761904761904762</v>
      </c>
      <c r="N436" s="38" t="n">
        <f aca="false">IFERROR(Counts!AD436/Counts!AC436,"")</f>
        <v>0.0240963855421687</v>
      </c>
      <c r="O436" s="38" t="n">
        <f aca="false">IFERROR(Counts!AE436/Counts!AC436,"")</f>
        <v>0.180722891566265</v>
      </c>
      <c r="P436" s="39" t="n">
        <f aca="false">IFERROR(Counts!AG436/Counts!AF436,"")</f>
        <v>85.7614457831325</v>
      </c>
      <c r="Q436" s="38" t="n">
        <f aca="false">IFERROR(Counts!AH436/Counts!AC436,"")</f>
        <v>0.313253012048193</v>
      </c>
      <c r="R436" s="38" t="n">
        <f aca="false">IFERROR(Counts!N436/Counts!M436,"")</f>
        <v>0.255411255411255</v>
      </c>
      <c r="S436" s="38" t="n">
        <f aca="false">IFERROR(Counts!K436/Counts!J436,"")</f>
        <v>0.657657657657658</v>
      </c>
      <c r="T436" s="38" t="n">
        <f aca="false">IFERROR(Counts!I436/Counts!H436,"")</f>
        <v>0.185365853658537</v>
      </c>
      <c r="U436" s="38" t="n">
        <f aca="false">IFERROR(1-Counts!L436/Counts!K436,"")</f>
        <v>0.924657534246575</v>
      </c>
      <c r="V436" s="39" t="n">
        <f aca="false">IFERROR(Counts!AJ436/Counts!AI436,"")</f>
        <v>69.8365168539326</v>
      </c>
      <c r="W436" s="38" t="n">
        <f aca="false">IFERROR(Counts!AK436/Counts!AI436,"")</f>
        <v>0.050561797752809</v>
      </c>
      <c r="X436" s="40" t="n">
        <f aca="false">IFERROR(Counts!O436,"")</f>
        <v>-4.664</v>
      </c>
      <c r="Y436" s="36" t="n">
        <f aca="false">IFERROR(INDEX('Season Counts'!$Y$2:$Y$740,$AF436)/INDEX('Season Counts'!$X$2:$X$740,$AF436),"")</f>
        <v>0.287343930635838</v>
      </c>
      <c r="Z436" s="37" t="n">
        <f aca="false">IFERROR(J436-Y436,"")</f>
        <v>-0.0154105973025048</v>
      </c>
      <c r="AA436" s="38" t="n">
        <f aca="false">IFERROR(INDEX('Season Counts'!$K$2:$K$740,$AF436)/INDEX('Season Counts'!$J$2:$J$740,$AF436),"")</f>
        <v>0.265840220385675</v>
      </c>
      <c r="AB436" s="41" t="n">
        <f aca="false">IFERROR(R436-AA436,"")</f>
        <v>-0.0104289649744195</v>
      </c>
      <c r="AC436" s="39" t="n">
        <f aca="false">IFERROR(INDEX('Season Counts'!$AG$2:$AG$740,$AF436)/INDEX('Season Counts'!$AF$2:$AF$740,$AF436),"")</f>
        <v>69.6092948717949</v>
      </c>
      <c r="AD436" s="40" t="n">
        <f aca="false">IFERROR(V436-AC436,"")</f>
        <v>0.227221982137706</v>
      </c>
      <c r="AE436" s="4" t="str">
        <f aca="false">IF(D436&lt;Guide!$C$21,"Low PA",IF(TRIM(IF(ISNUMBER(AD436),IF(N(AD436)&lt;=-Guide!$C$24,"▼ Bat Speed  ",IF(N(AD436)&gt;=Guide!$C$24,"▲ Bat Speed  ","")),"")&amp;IF(N(Z436)&gt;=Guide!$C$22,"▲ Contact  ","")&amp;IF(N(Z436)&lt;=-Guide!$C$22,"▼ Contact  ","")&amp;IF(N(AB436)&gt;=Guide!$C$23,"▲ Chase  ","")&amp;IF(N(AB436)&lt;=-Guide!$C$23,"▼ Chase  ",""))="","Stable",TRIM(IF(ISNUMBER(AD436),IF(N(AD436)&lt;=-Guide!$C$24,"▼ Bat Speed  ",IF(N(AD436)&gt;=Guide!$C$24,"▲ Bat Speed  ","")),"")&amp;IF(N(Z436)&gt;=Guide!$C$22,"▲ Contact  ","")&amp;IF(N(Z436)&lt;=-Guide!$C$22,"▼ Contact  ","")&amp;IF(N(AB436)&gt;=Guide!$C$23,"▲ Chase  ","")&amp;IF(N(AB436)&lt;=-Guide!$C$23,"▼ Chase  ",""))))</f>
        <v>Stable</v>
      </c>
      <c r="AF436" s="35" t="n">
        <f aca="false">MATCH(Counts!A436,'Season Counts'!$A$2:$A$740,0)</f>
        <v>114</v>
      </c>
    </row>
    <row r="437" customFormat="false" ht="15" hidden="false" customHeight="false" outlineLevel="0" collapsed="false">
      <c r="A437" s="34" t="str">
        <f aca="false">Counts!B437</f>
        <v>BOS</v>
      </c>
      <c r="B437" s="5" t="str">
        <f aca="false">Counts!C437</f>
        <v>Andruw Monasterio</v>
      </c>
      <c r="C437" s="34" t="str">
        <f aca="false">Counts!F437</f>
        <v>Sep</v>
      </c>
      <c r="D437" s="35" t="n">
        <f aca="false">IFERROR(Counts!P437,"")</f>
        <v>29</v>
      </c>
      <c r="E437" s="36" t="n">
        <f aca="false">IFERROR(Counts!R437/Counts!Q437,"")</f>
        <v>0.0740740740740741</v>
      </c>
      <c r="F437" s="36" t="n">
        <f aca="false">IFERROR((Counts!R437+Counts!V437+Counts!W437)/(Counts!Q437+Counts!V437+Counts!W437+Counts!X437),"")</f>
        <v>0.137931034482759</v>
      </c>
      <c r="G437" s="36" t="n">
        <f aca="false">IFERROR((Counts!R437+Counts!S437+2*Counts!T437+3*Counts!U437)/Counts!Q437,"")</f>
        <v>0.0740740740740741</v>
      </c>
      <c r="H437" s="35" t="n">
        <f aca="false">IFERROR(Counts!U437,"")</f>
        <v>0</v>
      </c>
      <c r="I437" s="36" t="n">
        <f aca="false">IFERROR(Counts!Z437/Counts!AA437,"")</f>
        <v>0.110344827586207</v>
      </c>
      <c r="J437" s="36" t="n">
        <f aca="false">IFERROR(Counts!AB437/Counts!AA437,"")</f>
        <v>0.156344827586207</v>
      </c>
      <c r="K437" s="37" t="n">
        <f aca="false">IFERROR((Counts!AB437-Counts!Z437)/Counts!AA437,"")</f>
        <v>0.046</v>
      </c>
      <c r="L437" s="38" t="n">
        <f aca="false">IFERROR(Counts!Y437/Counts!P437,"")</f>
        <v>0.310344827586207</v>
      </c>
      <c r="M437" s="38" t="n">
        <f aca="false">IFERROR(Counts!V437/Counts!P437,"")</f>
        <v>0.0689655172413793</v>
      </c>
      <c r="N437" s="38" t="n">
        <f aca="false">IFERROR(Counts!AD437/Counts!AC437,"")</f>
        <v>0</v>
      </c>
      <c r="O437" s="38" t="n">
        <f aca="false">IFERROR(Counts!AE437/Counts!AC437,"")</f>
        <v>0.222222222222222</v>
      </c>
      <c r="P437" s="39" t="n">
        <f aca="false">IFERROR(Counts!AG437/Counts!AF437,"")</f>
        <v>81.5888888888889</v>
      </c>
      <c r="Q437" s="38" t="n">
        <f aca="false">IFERROR(Counts!AH437/Counts!AC437,"")</f>
        <v>0.222222222222222</v>
      </c>
      <c r="R437" s="38" t="n">
        <f aca="false">IFERROR(Counts!N437/Counts!M437,"")</f>
        <v>0.301587301587302</v>
      </c>
      <c r="S437" s="38" t="n">
        <f aca="false">IFERROR(Counts!K437/Counts!J437,"")</f>
        <v>0.705128205128205</v>
      </c>
      <c r="T437" s="38" t="n">
        <f aca="false">IFERROR(Counts!I437/Counts!H437,"")</f>
        <v>0.189189189189189</v>
      </c>
      <c r="U437" s="38" t="n">
        <f aca="false">IFERROR(1-Counts!L437/Counts!K437,"")</f>
        <v>0.872727272727273</v>
      </c>
      <c r="V437" s="39" t="n">
        <f aca="false">IFERROR(Counts!AJ437/Counts!AI437,"")</f>
        <v>69.3867647058824</v>
      </c>
      <c r="W437" s="38" t="n">
        <f aca="false">IFERROR(Counts!AK437/Counts!AI437,"")</f>
        <v>0.0147058823529412</v>
      </c>
      <c r="X437" s="40" t="n">
        <f aca="false">IFERROR(Counts!O437,"")</f>
        <v>-4.431</v>
      </c>
      <c r="Y437" s="36" t="n">
        <f aca="false">IFERROR(INDEX('Season Counts'!$Y$2:$Y$740,$AF437)/INDEX('Season Counts'!$X$2:$X$740,$AF437),"")</f>
        <v>0.287343930635838</v>
      </c>
      <c r="Z437" s="37" t="n">
        <f aca="false">IFERROR(J437-Y437,"")</f>
        <v>-0.130999103049631</v>
      </c>
      <c r="AA437" s="38" t="n">
        <f aca="false">IFERROR(INDEX('Season Counts'!$K$2:$K$740,$AF437)/INDEX('Season Counts'!$J$2:$J$740,$AF437),"")</f>
        <v>0.265840220385675</v>
      </c>
      <c r="AB437" s="41" t="n">
        <f aca="false">IFERROR(R437-AA437,"")</f>
        <v>0.0357470812016266</v>
      </c>
      <c r="AC437" s="39" t="n">
        <f aca="false">IFERROR(INDEX('Season Counts'!$AG$2:$AG$740,$AF437)/INDEX('Season Counts'!$AF$2:$AF$740,$AF437),"")</f>
        <v>69.6092948717949</v>
      </c>
      <c r="AD437" s="40" t="n">
        <f aca="false">IFERROR(V437-AC437,"")</f>
        <v>-0.222530165912517</v>
      </c>
      <c r="AE437" s="4" t="str">
        <f aca="false">IF(D437&lt;Guide!$C$21,"Low PA",IF(TRIM(IF(ISNUMBER(AD437),IF(N(AD437)&lt;=-Guide!$C$24,"▼ Bat Speed  ",IF(N(AD437)&gt;=Guide!$C$24,"▲ Bat Speed  ","")),"")&amp;IF(N(Z437)&gt;=Guide!$C$22,"▲ Contact  ","")&amp;IF(N(Z437)&lt;=-Guide!$C$22,"▼ Contact  ","")&amp;IF(N(AB437)&gt;=Guide!$C$23,"▲ Chase  ","")&amp;IF(N(AB437)&lt;=-Guide!$C$23,"▼ Chase  ",""))="","Stable",TRIM(IF(ISNUMBER(AD437),IF(N(AD437)&lt;=-Guide!$C$24,"▼ Bat Speed  ",IF(N(AD437)&gt;=Guide!$C$24,"▲ Bat Speed  ","")),"")&amp;IF(N(Z437)&gt;=Guide!$C$22,"▲ Contact  ","")&amp;IF(N(Z437)&lt;=-Guide!$C$22,"▼ Contact  ","")&amp;IF(N(AB437)&gt;=Guide!$C$23,"▲ Chase  ","")&amp;IF(N(AB437)&lt;=-Guide!$C$23,"▼ Chase  ",""))))</f>
        <v>Low PA</v>
      </c>
      <c r="AF437" s="35" t="n">
        <f aca="false">MATCH(Counts!A437,'Season Counts'!$A$2:$A$740,0)</f>
        <v>114</v>
      </c>
    </row>
    <row r="438" customFormat="false" ht="15" hidden="false" customHeight="false" outlineLevel="0" collapsed="false">
      <c r="A438" s="34" t="str">
        <f aca="false">Counts!B438</f>
        <v>BOS</v>
      </c>
      <c r="B438" s="5" t="str">
        <f aca="false">Counts!C438</f>
        <v>Masataka Yoshida</v>
      </c>
      <c r="C438" s="34" t="str">
        <f aca="false">Counts!F438</f>
        <v>Mar-Apr</v>
      </c>
      <c r="D438" s="35" t="n">
        <f aca="false">IFERROR(Counts!P438,"")</f>
        <v>59</v>
      </c>
      <c r="E438" s="36" t="n">
        <f aca="false">IFERROR(Counts!R438/Counts!Q438,"")</f>
        <v>0.26530612244898</v>
      </c>
      <c r="F438" s="36" t="n">
        <f aca="false">IFERROR((Counts!R438+Counts!V438+Counts!W438)/(Counts!Q438+Counts!V438+Counts!W438+Counts!X438),"")</f>
        <v>0.389830508474576</v>
      </c>
      <c r="G438" s="36" t="n">
        <f aca="false">IFERROR((Counts!R438+Counts!S438+2*Counts!T438+3*Counts!U438)/Counts!Q438,"")</f>
        <v>0.326530612244898</v>
      </c>
      <c r="H438" s="35" t="n">
        <f aca="false">IFERROR(Counts!U438,"")</f>
        <v>0</v>
      </c>
      <c r="I438" s="36" t="n">
        <f aca="false">IFERROR(Counts!Z438/Counts!AA438,"")</f>
        <v>0.334745762711864</v>
      </c>
      <c r="J438" s="36" t="n">
        <f aca="false">IFERROR(Counts!AB438/Counts!AA438,"")</f>
        <v>0.288779661016949</v>
      </c>
      <c r="K438" s="37" t="n">
        <f aca="false">IFERROR((Counts!AB438-Counts!Z438)/Counts!AA438,"")</f>
        <v>-0.0459661016949153</v>
      </c>
      <c r="L438" s="38" t="n">
        <f aca="false">IFERROR(Counts!Y438/Counts!P438,"")</f>
        <v>0.11864406779661</v>
      </c>
      <c r="M438" s="38" t="n">
        <f aca="false">IFERROR(Counts!V438/Counts!P438,"")</f>
        <v>0.152542372881356</v>
      </c>
      <c r="N438" s="38" t="n">
        <f aca="false">IFERROR(Counts!AD438/Counts!AC438,"")</f>
        <v>0</v>
      </c>
      <c r="O438" s="38" t="n">
        <f aca="false">IFERROR(Counts!AE438/Counts!AC438,"")</f>
        <v>0.428571428571429</v>
      </c>
      <c r="P438" s="39" t="n">
        <f aca="false">IFERROR(Counts!AG438/Counts!AF438,"")</f>
        <v>90.1833333333333</v>
      </c>
      <c r="Q438" s="38" t="n">
        <f aca="false">IFERROR(Counts!AH438/Counts!AC438,"")</f>
        <v>0.214285714285714</v>
      </c>
      <c r="R438" s="38" t="n">
        <f aca="false">IFERROR(Counts!N438/Counts!M438,"")</f>
        <v>0.233333333333333</v>
      </c>
      <c r="S438" s="38" t="n">
        <f aca="false">IFERROR(Counts!K438/Counts!J438,"")</f>
        <v>0.509615384615385</v>
      </c>
      <c r="T438" s="38" t="n">
        <f aca="false">IFERROR(Counts!I438/Counts!H438,"")</f>
        <v>0.123456790123457</v>
      </c>
      <c r="U438" s="38" t="n">
        <f aca="false">IFERROR(1-Counts!L438/Counts!K438,"")</f>
        <v>0.924528301886793</v>
      </c>
      <c r="V438" s="39" t="n">
        <f aca="false">IFERROR(Counts!AJ438/Counts!AI438,"")</f>
        <v>71.3661764705882</v>
      </c>
      <c r="W438" s="38" t="n">
        <f aca="false">IFERROR(Counts!AK438/Counts!AI438,"")</f>
        <v>0.117647058823529</v>
      </c>
      <c r="X438" s="40" t="n">
        <f aca="false">IFERROR(Counts!O438,"")</f>
        <v>0.886</v>
      </c>
      <c r="Y438" s="36" t="n">
        <f aca="false">IFERROR(INDEX('Season Counts'!$Y$2:$Y$740,$AF438)/INDEX('Season Counts'!$X$2:$X$740,$AF438),"")</f>
        <v>0.317898648648649</v>
      </c>
      <c r="Z438" s="37" t="n">
        <f aca="false">IFERROR(J438-Y438,"")</f>
        <v>-0.0291189876316995</v>
      </c>
      <c r="AA438" s="38" t="n">
        <f aca="false">IFERROR(INDEX('Season Counts'!$K$2:$K$740,$AF438)/INDEX('Season Counts'!$J$2:$J$740,$AF438),"")</f>
        <v>0.280575539568345</v>
      </c>
      <c r="AB438" s="41" t="n">
        <f aca="false">IFERROR(R438-AA438,"")</f>
        <v>-0.047242206235012</v>
      </c>
      <c r="AC438" s="39" t="n">
        <f aca="false">IFERROR(INDEX('Season Counts'!$AG$2:$AG$740,$AF438)/INDEX('Season Counts'!$AF$2:$AF$740,$AF438),"")</f>
        <v>71.5185365853659</v>
      </c>
      <c r="AD438" s="40" t="n">
        <f aca="false">IFERROR(V438-AC438,"")</f>
        <v>-0.152360114777622</v>
      </c>
      <c r="AE438" s="4" t="str">
        <f aca="false">IF(D438&lt;Guide!$C$21,"Low PA",IF(TRIM(IF(ISNUMBER(AD438),IF(N(AD438)&lt;=-Guide!$C$24,"▼ Bat Speed  ",IF(N(AD438)&gt;=Guide!$C$24,"▲ Bat Speed  ","")),"")&amp;IF(N(Z438)&gt;=Guide!$C$22,"▲ Contact  ","")&amp;IF(N(Z438)&lt;=-Guide!$C$22,"▼ Contact  ","")&amp;IF(N(AB438)&gt;=Guide!$C$23,"▲ Chase  ","")&amp;IF(N(AB438)&lt;=-Guide!$C$23,"▼ Chase  ",""))="","Stable",TRIM(IF(ISNUMBER(AD438),IF(N(AD438)&lt;=-Guide!$C$24,"▼ Bat Speed  ",IF(N(AD438)&gt;=Guide!$C$24,"▲ Bat Speed  ","")),"")&amp;IF(N(Z438)&gt;=Guide!$C$22,"▲ Contact  ","")&amp;IF(N(Z438)&lt;=-Guide!$C$22,"▼ Contact  ","")&amp;IF(N(AB438)&gt;=Guide!$C$23,"▲ Chase  ","")&amp;IF(N(AB438)&lt;=-Guide!$C$23,"▼ Chase  ",""))))</f>
        <v>▼ Chase</v>
      </c>
      <c r="AF438" s="35" t="n">
        <f aca="false">MATCH(Counts!A438,'Season Counts'!$A$2:$A$740,0)</f>
        <v>115</v>
      </c>
    </row>
    <row r="439" customFormat="false" ht="15" hidden="false" customHeight="false" outlineLevel="0" collapsed="false">
      <c r="A439" s="34" t="str">
        <f aca="false">Counts!B439</f>
        <v>BOS</v>
      </c>
      <c r="B439" s="5" t="str">
        <f aca="false">Counts!C439</f>
        <v>Masataka Yoshida</v>
      </c>
      <c r="C439" s="34" t="str">
        <f aca="false">Counts!F439</f>
        <v>May</v>
      </c>
      <c r="D439" s="35" t="n">
        <f aca="false">IFERROR(Counts!P439,"")</f>
        <v>70</v>
      </c>
      <c r="E439" s="36" t="n">
        <f aca="false">IFERROR(Counts!R439/Counts!Q439,"")</f>
        <v>0.253968253968254</v>
      </c>
      <c r="F439" s="36" t="n">
        <f aca="false">IFERROR((Counts!R439+Counts!V439+Counts!W439)/(Counts!Q439+Counts!V439+Counts!W439+Counts!X439),"")</f>
        <v>0.314285714285714</v>
      </c>
      <c r="G439" s="36" t="n">
        <f aca="false">IFERROR((Counts!R439+Counts!S439+2*Counts!T439+3*Counts!U439)/Counts!Q439,"")</f>
        <v>0.380952380952381</v>
      </c>
      <c r="H439" s="35" t="n">
        <f aca="false">IFERROR(Counts!U439,"")</f>
        <v>1</v>
      </c>
      <c r="I439" s="36" t="n">
        <f aca="false">IFERROR(Counts!Z439/Counts!AA439,"")</f>
        <v>0.306428571428571</v>
      </c>
      <c r="J439" s="36" t="n">
        <f aca="false">IFERROR(Counts!AB439/Counts!AA439,"")</f>
        <v>0.335771428571429</v>
      </c>
      <c r="K439" s="37" t="n">
        <f aca="false">IFERROR((Counts!AB439-Counts!Z439)/Counts!AA439,"")</f>
        <v>0.0293428571428572</v>
      </c>
      <c r="L439" s="38" t="n">
        <f aca="false">IFERROR(Counts!Y439/Counts!P439,"")</f>
        <v>0.0571428571428571</v>
      </c>
      <c r="M439" s="38" t="n">
        <f aca="false">IFERROR(Counts!V439/Counts!P439,"")</f>
        <v>0.0714285714285714</v>
      </c>
      <c r="N439" s="38" t="n">
        <f aca="false">IFERROR(Counts!AD439/Counts!AC439,"")</f>
        <v>0.0333333333333333</v>
      </c>
      <c r="O439" s="38" t="n">
        <f aca="false">IFERROR(Counts!AE439/Counts!AC439,"")</f>
        <v>0.416666666666667</v>
      </c>
      <c r="P439" s="39" t="n">
        <f aca="false">IFERROR(Counts!AG439/Counts!AF439,"")</f>
        <v>87.51</v>
      </c>
      <c r="Q439" s="38" t="n">
        <f aca="false">IFERROR(Counts!AH439/Counts!AC439,"")</f>
        <v>0.333333333333333</v>
      </c>
      <c r="R439" s="38" t="n">
        <f aca="false">IFERROR(Counts!N439/Counts!M439,"")</f>
        <v>0.276785714285714</v>
      </c>
      <c r="S439" s="38" t="n">
        <f aca="false">IFERROR(Counts!K439/Counts!J439,"")</f>
        <v>0.559322033898305</v>
      </c>
      <c r="T439" s="38" t="n">
        <f aca="false">IFERROR(Counts!I439/Counts!H439,"")</f>
        <v>0.0927835051546392</v>
      </c>
      <c r="U439" s="38" t="n">
        <f aca="false">IFERROR(1-Counts!L439/Counts!K439,"")</f>
        <v>0.924242424242424</v>
      </c>
      <c r="V439" s="39" t="n">
        <f aca="false">IFERROR(Counts!AJ439/Counts!AI439,"")</f>
        <v>71.2425287356322</v>
      </c>
      <c r="W439" s="38" t="n">
        <f aca="false">IFERROR(Counts!AK439/Counts!AI439,"")</f>
        <v>0.114942528735632</v>
      </c>
      <c r="X439" s="40" t="n">
        <f aca="false">IFERROR(Counts!O439,"")</f>
        <v>-1.935</v>
      </c>
      <c r="Y439" s="36" t="n">
        <f aca="false">IFERROR(INDEX('Season Counts'!$Y$2:$Y$740,$AF439)/INDEX('Season Counts'!$X$2:$X$740,$AF439),"")</f>
        <v>0.317898648648649</v>
      </c>
      <c r="Z439" s="37" t="n">
        <f aca="false">IFERROR(J439-Y439,"")</f>
        <v>0.01787277992278</v>
      </c>
      <c r="AA439" s="38" t="n">
        <f aca="false">IFERROR(INDEX('Season Counts'!$K$2:$K$740,$AF439)/INDEX('Season Counts'!$J$2:$J$740,$AF439),"")</f>
        <v>0.280575539568345</v>
      </c>
      <c r="AB439" s="41" t="n">
        <f aca="false">IFERROR(R439-AA439,"")</f>
        <v>-0.003789825282631</v>
      </c>
      <c r="AC439" s="39" t="n">
        <f aca="false">IFERROR(INDEX('Season Counts'!$AG$2:$AG$740,$AF439)/INDEX('Season Counts'!$AF$2:$AF$740,$AF439),"")</f>
        <v>71.5185365853659</v>
      </c>
      <c r="AD439" s="40" t="n">
        <f aca="false">IFERROR(V439-AC439,"")</f>
        <v>-0.276007849733659</v>
      </c>
      <c r="AE439" s="4" t="str">
        <f aca="false">IF(D439&lt;Guide!$C$21,"Low PA",IF(TRIM(IF(ISNUMBER(AD439),IF(N(AD439)&lt;=-Guide!$C$24,"▼ Bat Speed  ",IF(N(AD439)&gt;=Guide!$C$24,"▲ Bat Speed  ","")),"")&amp;IF(N(Z439)&gt;=Guide!$C$22,"▲ Contact  ","")&amp;IF(N(Z439)&lt;=-Guide!$C$22,"▼ Contact  ","")&amp;IF(N(AB439)&gt;=Guide!$C$23,"▲ Chase  ","")&amp;IF(N(AB439)&lt;=-Guide!$C$23,"▼ Chase  ",""))="","Stable",TRIM(IF(ISNUMBER(AD439),IF(N(AD439)&lt;=-Guide!$C$24,"▼ Bat Speed  ",IF(N(AD439)&gt;=Guide!$C$24,"▲ Bat Speed  ","")),"")&amp;IF(N(Z439)&gt;=Guide!$C$22,"▲ Contact  ","")&amp;IF(N(Z439)&lt;=-Guide!$C$22,"▼ Contact  ","")&amp;IF(N(AB439)&gt;=Guide!$C$23,"▲ Chase  ","")&amp;IF(N(AB439)&lt;=-Guide!$C$23,"▼ Chase  ",""))))</f>
        <v>Stable</v>
      </c>
      <c r="AF439" s="35" t="n">
        <f aca="false">MATCH(Counts!A439,'Season Counts'!$A$2:$A$740,0)</f>
        <v>115</v>
      </c>
    </row>
    <row r="440" customFormat="false" ht="15" hidden="false" customHeight="false" outlineLevel="0" collapsed="false">
      <c r="A440" s="34" t="str">
        <f aca="false">Counts!B440</f>
        <v>BOS</v>
      </c>
      <c r="B440" s="5" t="str">
        <f aca="false">Counts!C440</f>
        <v>Masataka Yoshida</v>
      </c>
      <c r="C440" s="34" t="str">
        <f aca="false">Counts!F440</f>
        <v>Jun</v>
      </c>
      <c r="D440" s="35" t="n">
        <f aca="false">IFERROR(Counts!P440,"")</f>
        <v>52</v>
      </c>
      <c r="E440" s="36" t="n">
        <f aca="false">IFERROR(Counts!R440/Counts!Q440,"")</f>
        <v>0.229166666666667</v>
      </c>
      <c r="F440" s="36" t="n">
        <f aca="false">IFERROR((Counts!R440+Counts!V440+Counts!W440)/(Counts!Q440+Counts!V440+Counts!W440+Counts!X440),"")</f>
        <v>0.288461538461538</v>
      </c>
      <c r="G440" s="36" t="n">
        <f aca="false">IFERROR((Counts!R440+Counts!S440+2*Counts!T440+3*Counts!U440)/Counts!Q440,"")</f>
        <v>0.333333333333333</v>
      </c>
      <c r="H440" s="35" t="n">
        <f aca="false">IFERROR(Counts!U440,"")</f>
        <v>1</v>
      </c>
      <c r="I440" s="36" t="n">
        <f aca="false">IFERROR(Counts!Z440/Counts!AA440,"")</f>
        <v>0.278846153846154</v>
      </c>
      <c r="J440" s="36" t="n">
        <f aca="false">IFERROR(Counts!AB440/Counts!AA440,"")</f>
        <v>0.290807692307692</v>
      </c>
      <c r="K440" s="37" t="n">
        <f aca="false">IFERROR((Counts!AB440-Counts!Z440)/Counts!AA440,"")</f>
        <v>0.0119615384615385</v>
      </c>
      <c r="L440" s="38" t="n">
        <f aca="false">IFERROR(Counts!Y440/Counts!P440,"")</f>
        <v>0.192307692307692</v>
      </c>
      <c r="M440" s="38" t="n">
        <f aca="false">IFERROR(Counts!V440/Counts!P440,"")</f>
        <v>0.0576923076923077</v>
      </c>
      <c r="N440" s="38" t="n">
        <f aca="false">IFERROR(Counts!AD440/Counts!AC440,"")</f>
        <v>0.0263157894736842</v>
      </c>
      <c r="O440" s="38" t="n">
        <f aca="false">IFERROR(Counts!AE440/Counts!AC440,"")</f>
        <v>0.289473684210526</v>
      </c>
      <c r="P440" s="39" t="n">
        <f aca="false">IFERROR(Counts!AG440/Counts!AF440,"")</f>
        <v>88.7368421052632</v>
      </c>
      <c r="Q440" s="38" t="n">
        <f aca="false">IFERROR(Counts!AH440/Counts!AC440,"")</f>
        <v>0.421052631578947</v>
      </c>
      <c r="R440" s="38" t="n">
        <f aca="false">IFERROR(Counts!N440/Counts!M440,"")</f>
        <v>0.383928571428571</v>
      </c>
      <c r="S440" s="38" t="n">
        <f aca="false">IFERROR(Counts!K440/Counts!J440,"")</f>
        <v>0.584269662921348</v>
      </c>
      <c r="T440" s="38" t="n">
        <f aca="false">IFERROR(Counts!I440/Counts!H440,"")</f>
        <v>0.231578947368421</v>
      </c>
      <c r="U440" s="38" t="n">
        <f aca="false">IFERROR(1-Counts!L440/Counts!K440,"")</f>
        <v>0.846153846153846</v>
      </c>
      <c r="V440" s="39" t="n">
        <f aca="false">IFERROR(Counts!AJ440/Counts!AI440,"")</f>
        <v>71.4119047619048</v>
      </c>
      <c r="W440" s="38" t="n">
        <f aca="false">IFERROR(Counts!AK440/Counts!AI440,"")</f>
        <v>0.19047619047619</v>
      </c>
      <c r="X440" s="40" t="n">
        <f aca="false">IFERROR(Counts!O440,"")</f>
        <v>-2.528</v>
      </c>
      <c r="Y440" s="36" t="n">
        <f aca="false">IFERROR(INDEX('Season Counts'!$Y$2:$Y$740,$AF440)/INDEX('Season Counts'!$X$2:$X$740,$AF440),"")</f>
        <v>0.317898648648649</v>
      </c>
      <c r="Z440" s="37" t="n">
        <f aca="false">IFERROR(J440-Y440,"")</f>
        <v>-0.0270909563409563</v>
      </c>
      <c r="AA440" s="38" t="n">
        <f aca="false">IFERROR(INDEX('Season Counts'!$K$2:$K$740,$AF440)/INDEX('Season Counts'!$J$2:$J$740,$AF440),"")</f>
        <v>0.280575539568345</v>
      </c>
      <c r="AB440" s="41" t="n">
        <f aca="false">IFERROR(R440-AA440,"")</f>
        <v>0.103353031860226</v>
      </c>
      <c r="AC440" s="39" t="n">
        <f aca="false">IFERROR(INDEX('Season Counts'!$AG$2:$AG$740,$AF440)/INDEX('Season Counts'!$AF$2:$AF$740,$AF440),"")</f>
        <v>71.5185365853659</v>
      </c>
      <c r="AD440" s="40" t="n">
        <f aca="false">IFERROR(V440-AC440,"")</f>
        <v>-0.106631823461086</v>
      </c>
      <c r="AE440" s="4" t="str">
        <f aca="false">IF(D440&lt;Guide!$C$21,"Low PA",IF(TRIM(IF(ISNUMBER(AD440),IF(N(AD440)&lt;=-Guide!$C$24,"▼ Bat Speed  ",IF(N(AD440)&gt;=Guide!$C$24,"▲ Bat Speed  ","")),"")&amp;IF(N(Z440)&gt;=Guide!$C$22,"▲ Contact  ","")&amp;IF(N(Z440)&lt;=-Guide!$C$22,"▼ Contact  ","")&amp;IF(N(AB440)&gt;=Guide!$C$23,"▲ Chase  ","")&amp;IF(N(AB440)&lt;=-Guide!$C$23,"▼ Chase  ",""))="","Stable",TRIM(IF(ISNUMBER(AD440),IF(N(AD440)&lt;=-Guide!$C$24,"▼ Bat Speed  ",IF(N(AD440)&gt;=Guide!$C$24,"▲ Bat Speed  ","")),"")&amp;IF(N(Z440)&gt;=Guide!$C$22,"▲ Contact  ","")&amp;IF(N(Z440)&lt;=-Guide!$C$22,"▼ Contact  ","")&amp;IF(N(AB440)&gt;=Guide!$C$23,"▲ Chase  ","")&amp;IF(N(AB440)&lt;=-Guide!$C$23,"▼ Chase  ",""))))</f>
        <v>▲ Chase</v>
      </c>
      <c r="AF440" s="35" t="n">
        <f aca="false">MATCH(Counts!A440,'Season Counts'!$A$2:$A$740,0)</f>
        <v>115</v>
      </c>
    </row>
    <row r="441" customFormat="false" ht="15" hidden="false" customHeight="false" outlineLevel="0" collapsed="false">
      <c r="A441" s="34" t="str">
        <f aca="false">Counts!B441</f>
        <v>BOS</v>
      </c>
      <c r="B441" s="5" t="str">
        <f aca="false">Counts!C441</f>
        <v>Masataka Yoshida</v>
      </c>
      <c r="C441" s="34" t="str">
        <f aca="false">Counts!F441</f>
        <v>Jul</v>
      </c>
      <c r="D441" s="35" t="n">
        <f aca="false">IFERROR(Counts!P441,"")</f>
        <v>66</v>
      </c>
      <c r="E441" s="36" t="n">
        <f aca="false">IFERROR(Counts!R441/Counts!Q441,"")</f>
        <v>0.3</v>
      </c>
      <c r="F441" s="36" t="n">
        <f aca="false">IFERROR((Counts!R441+Counts!V441+Counts!W441)/(Counts!Q441+Counts!V441+Counts!W441+Counts!X441),"")</f>
        <v>0.363636363636364</v>
      </c>
      <c r="G441" s="36" t="n">
        <f aca="false">IFERROR((Counts!R441+Counts!S441+2*Counts!T441+3*Counts!U441)/Counts!Q441,"")</f>
        <v>0.45</v>
      </c>
      <c r="H441" s="35" t="n">
        <f aca="false">IFERROR(Counts!U441,"")</f>
        <v>2</v>
      </c>
      <c r="I441" s="36" t="n">
        <f aca="false">IFERROR(Counts!Z441/Counts!AA441,"")</f>
        <v>0.358333333333333</v>
      </c>
      <c r="J441" s="36" t="n">
        <f aca="false">IFERROR(Counts!AB441/Counts!AA441,"")</f>
        <v>0.374727272727273</v>
      </c>
      <c r="K441" s="37" t="n">
        <f aca="false">IFERROR((Counts!AB441-Counts!Z441)/Counts!AA441,"")</f>
        <v>0.0163939393939394</v>
      </c>
      <c r="L441" s="38" t="n">
        <f aca="false">IFERROR(Counts!Y441/Counts!P441,"")</f>
        <v>0.0757575757575758</v>
      </c>
      <c r="M441" s="38" t="n">
        <f aca="false">IFERROR(Counts!V441/Counts!P441,"")</f>
        <v>0.0909090909090909</v>
      </c>
      <c r="N441" s="38" t="n">
        <f aca="false">IFERROR(Counts!AD441/Counts!AC441,"")</f>
        <v>0.0545454545454545</v>
      </c>
      <c r="O441" s="38" t="n">
        <f aca="false">IFERROR(Counts!AE441/Counts!AC441,"")</f>
        <v>0.363636363636364</v>
      </c>
      <c r="P441" s="39" t="n">
        <f aca="false">IFERROR(Counts!AG441/Counts!AF441,"")</f>
        <v>87.3327272727273</v>
      </c>
      <c r="Q441" s="38" t="n">
        <f aca="false">IFERROR(Counts!AH441/Counts!AC441,"")</f>
        <v>0.290909090909091</v>
      </c>
      <c r="R441" s="38" t="n">
        <f aca="false">IFERROR(Counts!N441/Counts!M441,"")</f>
        <v>0.263636363636364</v>
      </c>
      <c r="S441" s="38" t="n">
        <f aca="false">IFERROR(Counts!K441/Counts!J441,"")</f>
        <v>0.666666666666667</v>
      </c>
      <c r="T441" s="38" t="n">
        <f aca="false">IFERROR(Counts!I441/Counts!H441,"")</f>
        <v>0.0857142857142857</v>
      </c>
      <c r="U441" s="38" t="n">
        <f aca="false">IFERROR(1-Counts!L441/Counts!K441,"")</f>
        <v>0.93421052631579</v>
      </c>
      <c r="V441" s="39" t="n">
        <f aca="false">IFERROR(Counts!AJ441/Counts!AI441,"")</f>
        <v>71.5970297029703</v>
      </c>
      <c r="W441" s="38" t="n">
        <f aca="false">IFERROR(Counts!AK441/Counts!AI441,"")</f>
        <v>0.207920792079208</v>
      </c>
      <c r="X441" s="40" t="n">
        <f aca="false">IFERROR(Counts!O441,"")</f>
        <v>3.19</v>
      </c>
      <c r="Y441" s="36" t="n">
        <f aca="false">IFERROR(INDEX('Season Counts'!$Y$2:$Y$740,$AF441)/INDEX('Season Counts'!$X$2:$X$740,$AF441),"")</f>
        <v>0.317898648648649</v>
      </c>
      <c r="Z441" s="37" t="n">
        <f aca="false">IFERROR(J441-Y441,"")</f>
        <v>0.0568286240786241</v>
      </c>
      <c r="AA441" s="38" t="n">
        <f aca="false">IFERROR(INDEX('Season Counts'!$K$2:$K$740,$AF441)/INDEX('Season Counts'!$J$2:$J$740,$AF441),"")</f>
        <v>0.280575539568345</v>
      </c>
      <c r="AB441" s="41" t="n">
        <f aca="false">IFERROR(R441-AA441,"")</f>
        <v>-0.0169391759319817</v>
      </c>
      <c r="AC441" s="39" t="n">
        <f aca="false">IFERROR(INDEX('Season Counts'!$AG$2:$AG$740,$AF441)/INDEX('Season Counts'!$AF$2:$AF$740,$AF441),"")</f>
        <v>71.5185365853659</v>
      </c>
      <c r="AD441" s="40" t="n">
        <f aca="false">IFERROR(V441-AC441,"")</f>
        <v>0.0784931176044523</v>
      </c>
      <c r="AE441" s="4" t="str">
        <f aca="false">IF(D441&lt;Guide!$C$21,"Low PA",IF(TRIM(IF(ISNUMBER(AD441),IF(N(AD441)&lt;=-Guide!$C$24,"▼ Bat Speed  ",IF(N(AD441)&gt;=Guide!$C$24,"▲ Bat Speed  ","")),"")&amp;IF(N(Z441)&gt;=Guide!$C$22,"▲ Contact  ","")&amp;IF(N(Z441)&lt;=-Guide!$C$22,"▼ Contact  ","")&amp;IF(N(AB441)&gt;=Guide!$C$23,"▲ Chase  ","")&amp;IF(N(AB441)&lt;=-Guide!$C$23,"▼ Chase  ",""))="","Stable",TRIM(IF(ISNUMBER(AD441),IF(N(AD441)&lt;=-Guide!$C$24,"▼ Bat Speed  ",IF(N(AD441)&gt;=Guide!$C$24,"▲ Bat Speed  ","")),"")&amp;IF(N(Z441)&gt;=Guide!$C$22,"▲ Contact  ","")&amp;IF(N(Z441)&lt;=-Guide!$C$22,"▼ Contact  ","")&amp;IF(N(AB441)&gt;=Guide!$C$23,"▲ Chase  ","")&amp;IF(N(AB441)&lt;=-Guide!$C$23,"▼ Chase  ",""))))</f>
        <v>▲ Contact</v>
      </c>
      <c r="AF441" s="35" t="n">
        <f aca="false">MATCH(Counts!A441,'Season Counts'!$A$2:$A$740,0)</f>
        <v>115</v>
      </c>
    </row>
    <row r="442" customFormat="false" ht="15" hidden="false" customHeight="false" outlineLevel="0" collapsed="false">
      <c r="A442" s="34" t="str">
        <f aca="false">Counts!B442</f>
        <v>BOS</v>
      </c>
      <c r="B442" s="5" t="str">
        <f aca="false">Counts!C442</f>
        <v>Masataka Yoshida</v>
      </c>
      <c r="C442" s="34" t="str">
        <f aca="false">Counts!F442</f>
        <v>Aug</v>
      </c>
      <c r="D442" s="35" t="n">
        <f aca="false">IFERROR(Counts!P442,"")</f>
        <v>50</v>
      </c>
      <c r="E442" s="36" t="n">
        <f aca="false">IFERROR(Counts!R442/Counts!Q442,"")</f>
        <v>0.325581395348837</v>
      </c>
      <c r="F442" s="36" t="n">
        <f aca="false">IFERROR((Counts!R442+Counts!V442+Counts!W442)/(Counts!Q442+Counts!V442+Counts!W442+Counts!X442),"")</f>
        <v>0.38</v>
      </c>
      <c r="G442" s="36" t="n">
        <f aca="false">IFERROR((Counts!R442+Counts!S442+2*Counts!T442+3*Counts!U442)/Counts!Q442,"")</f>
        <v>0.511627906976744</v>
      </c>
      <c r="H442" s="35" t="n">
        <f aca="false">IFERROR(Counts!U442,"")</f>
        <v>1</v>
      </c>
      <c r="I442" s="36" t="n">
        <f aca="false">IFERROR(Counts!Z442/Counts!AA442,"")</f>
        <v>0.372448979591837</v>
      </c>
      <c r="J442" s="36" t="n">
        <f aca="false">IFERROR(Counts!AB442/Counts!AA442,"")</f>
        <v>0.279632653061225</v>
      </c>
      <c r="K442" s="37" t="n">
        <f aca="false">IFERROR((Counts!AB442-Counts!Z442)/Counts!AA442,"")</f>
        <v>-0.0928163265306122</v>
      </c>
      <c r="L442" s="38" t="n">
        <f aca="false">IFERROR(Counts!Y442/Counts!P442,"")</f>
        <v>0.14</v>
      </c>
      <c r="M442" s="38" t="n">
        <f aca="false">IFERROR(Counts!V442/Counts!P442,"")</f>
        <v>0.1</v>
      </c>
      <c r="N442" s="38" t="n">
        <f aca="false">IFERROR(Counts!AD442/Counts!AC442,"")</f>
        <v>0.0526315789473684</v>
      </c>
      <c r="O442" s="38" t="n">
        <f aca="false">IFERROR(Counts!AE442/Counts!AC442,"")</f>
        <v>0.5</v>
      </c>
      <c r="P442" s="39" t="n">
        <f aca="false">IFERROR(Counts!AG442/Counts!AF442,"")</f>
        <v>91.5736842105263</v>
      </c>
      <c r="Q442" s="38" t="n">
        <f aca="false">IFERROR(Counts!AH442/Counts!AC442,"")</f>
        <v>0.315789473684211</v>
      </c>
      <c r="R442" s="38" t="n">
        <f aca="false">IFERROR(Counts!N442/Counts!M442,"")</f>
        <v>0.245098039215686</v>
      </c>
      <c r="S442" s="38" t="n">
        <f aca="false">IFERROR(Counts!K442/Counts!J442,"")</f>
        <v>0.588888888888889</v>
      </c>
      <c r="T442" s="38" t="n">
        <f aca="false">IFERROR(Counts!I442/Counts!H442,"")</f>
        <v>0.166666666666667</v>
      </c>
      <c r="U442" s="38" t="n">
        <f aca="false">IFERROR(1-Counts!L442/Counts!K442,"")</f>
        <v>0.924528301886793</v>
      </c>
      <c r="V442" s="39" t="n">
        <f aca="false">IFERROR(Counts!AJ442/Counts!AI442,"")</f>
        <v>72.0242857142857</v>
      </c>
      <c r="W442" s="38" t="n">
        <f aca="false">IFERROR(Counts!AK442/Counts!AI442,"")</f>
        <v>0.271428571428571</v>
      </c>
      <c r="X442" s="40" t="n">
        <f aca="false">IFERROR(Counts!O442,"")</f>
        <v>2.419</v>
      </c>
      <c r="Y442" s="36" t="n">
        <f aca="false">IFERROR(INDEX('Season Counts'!$Y$2:$Y$740,$AF442)/INDEX('Season Counts'!$X$2:$X$740,$AF442),"")</f>
        <v>0.317898648648649</v>
      </c>
      <c r="Z442" s="37" t="n">
        <f aca="false">IFERROR(J442-Y442,"")</f>
        <v>-0.0382659955874242</v>
      </c>
      <c r="AA442" s="38" t="n">
        <f aca="false">IFERROR(INDEX('Season Counts'!$K$2:$K$740,$AF442)/INDEX('Season Counts'!$J$2:$J$740,$AF442),"")</f>
        <v>0.280575539568345</v>
      </c>
      <c r="AB442" s="41" t="n">
        <f aca="false">IFERROR(R442-AA442,"")</f>
        <v>-0.035477500352659</v>
      </c>
      <c r="AC442" s="39" t="n">
        <f aca="false">IFERROR(INDEX('Season Counts'!$AG$2:$AG$740,$AF442)/INDEX('Season Counts'!$AF$2:$AF$740,$AF442),"")</f>
        <v>71.5185365853659</v>
      </c>
      <c r="AD442" s="40" t="n">
        <f aca="false">IFERROR(V442-AC442,"")</f>
        <v>0.50574912891986</v>
      </c>
      <c r="AE442" s="4" t="str">
        <f aca="false">IF(D442&lt;Guide!$C$21,"Low PA",IF(TRIM(IF(ISNUMBER(AD442),IF(N(AD442)&lt;=-Guide!$C$24,"▼ Bat Speed  ",IF(N(AD442)&gt;=Guide!$C$24,"▲ Bat Speed  ","")),"")&amp;IF(N(Z442)&gt;=Guide!$C$22,"▲ Contact  ","")&amp;IF(N(Z442)&lt;=-Guide!$C$22,"▼ Contact  ","")&amp;IF(N(AB442)&gt;=Guide!$C$23,"▲ Chase  ","")&amp;IF(N(AB442)&lt;=-Guide!$C$23,"▼ Chase  ",""))="","Stable",TRIM(IF(ISNUMBER(AD442),IF(N(AD442)&lt;=-Guide!$C$24,"▼ Bat Speed  ",IF(N(AD442)&gt;=Guide!$C$24,"▲ Bat Speed  ","")),"")&amp;IF(N(Z442)&gt;=Guide!$C$22,"▲ Contact  ","")&amp;IF(N(Z442)&lt;=-Guide!$C$22,"▼ Contact  ","")&amp;IF(N(AB442)&gt;=Guide!$C$23,"▲ Chase  ","")&amp;IF(N(AB442)&lt;=-Guide!$C$23,"▼ Chase  ",""))))</f>
        <v>Stable</v>
      </c>
      <c r="AF442" s="35" t="n">
        <f aca="false">MATCH(Counts!A442,'Season Counts'!$A$2:$A$740,0)</f>
        <v>115</v>
      </c>
    </row>
    <row r="443" customFormat="false" ht="15" hidden="false" customHeight="false" outlineLevel="0" collapsed="false">
      <c r="A443" s="34" t="str">
        <f aca="false">Counts!B443</f>
        <v>BOS</v>
      </c>
      <c r="B443" s="5" t="str">
        <f aca="false">Counts!C443</f>
        <v>Nick Sogard</v>
      </c>
      <c r="C443" s="34" t="str">
        <f aca="false">Counts!F443</f>
        <v>May</v>
      </c>
      <c r="D443" s="35" t="n">
        <f aca="false">IFERROR(Counts!P443,"")</f>
        <v>41</v>
      </c>
      <c r="E443" s="36" t="n">
        <f aca="false">IFERROR(Counts!R443/Counts!Q443,"")</f>
        <v>0.257142857142857</v>
      </c>
      <c r="F443" s="36" t="n">
        <f aca="false">IFERROR((Counts!R443+Counts!V443+Counts!W443)/(Counts!Q443+Counts!V443+Counts!W443+Counts!X443),"")</f>
        <v>0.35</v>
      </c>
      <c r="G443" s="36" t="n">
        <f aca="false">IFERROR((Counts!R443+Counts!S443+2*Counts!T443+3*Counts!U443)/Counts!Q443,"")</f>
        <v>0.371428571428571</v>
      </c>
      <c r="H443" s="35" t="n">
        <f aca="false">IFERROR(Counts!U443,"")</f>
        <v>0</v>
      </c>
      <c r="I443" s="36" t="n">
        <f aca="false">IFERROR(Counts!Z443/Counts!AA443,"")</f>
        <v>0.325</v>
      </c>
      <c r="J443" s="36" t="n">
        <f aca="false">IFERROR(Counts!AB443/Counts!AA443,"")</f>
        <v>0.301125</v>
      </c>
      <c r="K443" s="37" t="n">
        <f aca="false">IFERROR((Counts!AB443-Counts!Z443)/Counts!AA443,"")</f>
        <v>-0.023875</v>
      </c>
      <c r="L443" s="38" t="n">
        <f aca="false">IFERROR(Counts!Y443/Counts!P443,"")</f>
        <v>0.146341463414634</v>
      </c>
      <c r="M443" s="38" t="n">
        <f aca="false">IFERROR(Counts!V443/Counts!P443,"")</f>
        <v>0.121951219512195</v>
      </c>
      <c r="N443" s="38" t="n">
        <f aca="false">IFERROR(Counts!AD443/Counts!AC443,"")</f>
        <v>0</v>
      </c>
      <c r="O443" s="38" t="n">
        <f aca="false">IFERROR(Counts!AE443/Counts!AC443,"")</f>
        <v>0.166666666666667</v>
      </c>
      <c r="P443" s="39" t="n">
        <f aca="false">IFERROR(Counts!AG443/Counts!AF443,"")</f>
        <v>76.3066666666667</v>
      </c>
      <c r="Q443" s="38" t="n">
        <f aca="false">IFERROR(Counts!AH443/Counts!AC443,"")</f>
        <v>0.333333333333333</v>
      </c>
      <c r="R443" s="38" t="n">
        <f aca="false">IFERROR(Counts!N443/Counts!M443,"")</f>
        <v>0.226190476190476</v>
      </c>
      <c r="S443" s="38" t="n">
        <f aca="false">IFERROR(Counts!K443/Counts!J443,"")</f>
        <v>0.561643835616438</v>
      </c>
      <c r="T443" s="38" t="n">
        <f aca="false">IFERROR(Counts!I443/Counts!H443,"")</f>
        <v>0.166666666666667</v>
      </c>
      <c r="U443" s="38" t="n">
        <f aca="false">IFERROR(1-Counts!L443/Counts!K443,"")</f>
        <v>0.926829268292683</v>
      </c>
      <c r="V443" s="39" t="n">
        <f aca="false">IFERROR(Counts!AJ443/Counts!AI443,"")</f>
        <v>68.8404255319149</v>
      </c>
      <c r="W443" s="38" t="n">
        <f aca="false">IFERROR(Counts!AK443/Counts!AI443,"")</f>
        <v>0</v>
      </c>
      <c r="X443" s="40" t="n">
        <f aca="false">IFERROR(Counts!O443,"")</f>
        <v>-0.955</v>
      </c>
      <c r="Y443" s="36" t="n">
        <f aca="false">IFERROR(INDEX('Season Counts'!$Y$2:$Y$740,$AF443)/INDEX('Season Counts'!$X$2:$X$740,$AF443),"")</f>
        <v>0.310963235294118</v>
      </c>
      <c r="Z443" s="37" t="n">
        <f aca="false">IFERROR(J443-Y443,"")</f>
        <v>-0.00983823529411765</v>
      </c>
      <c r="AA443" s="38" t="n">
        <f aca="false">IFERROR(INDEX('Season Counts'!$K$2:$K$740,$AF443)/INDEX('Season Counts'!$J$2:$J$740,$AF443),"")</f>
        <v>0.245315161839864</v>
      </c>
      <c r="AB443" s="41" t="n">
        <f aca="false">IFERROR(R443-AA443,"")</f>
        <v>-0.0191246856493875</v>
      </c>
      <c r="AC443" s="39" t="n">
        <f aca="false">IFERROR(INDEX('Season Counts'!$AG$2:$AG$740,$AF443)/INDEX('Season Counts'!$AF$2:$AF$740,$AF443),"")</f>
        <v>69.0427109974425</v>
      </c>
      <c r="AD443" s="40" t="n">
        <f aca="false">IFERROR(V443-AC443,"")</f>
        <v>-0.202285465527567</v>
      </c>
      <c r="AE443" s="4" t="str">
        <f aca="false">IF(D443&lt;Guide!$C$21,"Low PA",IF(TRIM(IF(ISNUMBER(AD443),IF(N(AD443)&lt;=-Guide!$C$24,"▼ Bat Speed  ",IF(N(AD443)&gt;=Guide!$C$24,"▲ Bat Speed  ","")),"")&amp;IF(N(Z443)&gt;=Guide!$C$22,"▲ Contact  ","")&amp;IF(N(Z443)&lt;=-Guide!$C$22,"▼ Contact  ","")&amp;IF(N(AB443)&gt;=Guide!$C$23,"▲ Chase  ","")&amp;IF(N(AB443)&lt;=-Guide!$C$23,"▼ Chase  ",""))="","Stable",TRIM(IF(ISNUMBER(AD443),IF(N(AD443)&lt;=-Guide!$C$24,"▼ Bat Speed  ",IF(N(AD443)&gt;=Guide!$C$24,"▲ Bat Speed  ","")),"")&amp;IF(N(Z443)&gt;=Guide!$C$22,"▲ Contact  ","")&amp;IF(N(Z443)&lt;=-Guide!$C$22,"▼ Contact  ","")&amp;IF(N(AB443)&gt;=Guide!$C$23,"▲ Chase  ","")&amp;IF(N(AB443)&lt;=-Guide!$C$23,"▼ Chase  ",""))))</f>
        <v>Stable</v>
      </c>
      <c r="AF443" s="35" t="n">
        <f aca="false">MATCH(Counts!A443,'Season Counts'!$A$2:$A$740,0)</f>
        <v>116</v>
      </c>
    </row>
    <row r="444" customFormat="false" ht="15" hidden="false" customHeight="false" outlineLevel="0" collapsed="false">
      <c r="A444" s="34" t="str">
        <f aca="false">Counts!B444</f>
        <v>BOS</v>
      </c>
      <c r="B444" s="5" t="str">
        <f aca="false">Counts!C444</f>
        <v>Nick Sogard</v>
      </c>
      <c r="C444" s="34" t="str">
        <f aca="false">Counts!F444</f>
        <v>Jul</v>
      </c>
      <c r="D444" s="35" t="n">
        <f aca="false">IFERROR(Counts!P444,"")</f>
        <v>11</v>
      </c>
      <c r="E444" s="36" t="n">
        <f aca="false">IFERROR(Counts!R444/Counts!Q444,"")</f>
        <v>0.333333333333333</v>
      </c>
      <c r="F444" s="36" t="n">
        <f aca="false">IFERROR((Counts!R444+Counts!V444+Counts!W444)/(Counts!Q444+Counts!V444+Counts!W444+Counts!X444),"")</f>
        <v>0.454545454545455</v>
      </c>
      <c r="G444" s="36" t="n">
        <f aca="false">IFERROR((Counts!R444+Counts!S444+2*Counts!T444+3*Counts!U444)/Counts!Q444,"")</f>
        <v>0.333333333333333</v>
      </c>
      <c r="H444" s="35" t="n">
        <f aca="false">IFERROR(Counts!U444,"")</f>
        <v>0</v>
      </c>
      <c r="I444" s="36" t="n">
        <f aca="false">IFERROR(Counts!Z444/Counts!AA444,"")</f>
        <v>0.372727272727273</v>
      </c>
      <c r="J444" s="36" t="n">
        <f aca="false">IFERROR(Counts!AB444/Counts!AA444,"")</f>
        <v>0.333</v>
      </c>
      <c r="K444" s="37" t="n">
        <f aca="false">IFERROR((Counts!AB444-Counts!Z444)/Counts!AA444,"")</f>
        <v>-0.0397272727272727</v>
      </c>
      <c r="L444" s="38" t="n">
        <f aca="false">IFERROR(Counts!Y444/Counts!P444,"")</f>
        <v>0.272727272727273</v>
      </c>
      <c r="M444" s="38" t="n">
        <f aca="false">IFERROR(Counts!V444/Counts!P444,"")</f>
        <v>0.181818181818182</v>
      </c>
      <c r="N444" s="38" t="n">
        <f aca="false">IFERROR(Counts!AD444/Counts!AC444,"")</f>
        <v>0</v>
      </c>
      <c r="O444" s="38" t="n">
        <f aca="false">IFERROR(Counts!AE444/Counts!AC444,"")</f>
        <v>0.166666666666667</v>
      </c>
      <c r="P444" s="39" t="n">
        <f aca="false">IFERROR(Counts!AG444/Counts!AF444,"")</f>
        <v>89.0333333333334</v>
      </c>
      <c r="Q444" s="38" t="n">
        <f aca="false">IFERROR(Counts!AH444/Counts!AC444,"")</f>
        <v>0.5</v>
      </c>
      <c r="R444" s="38" t="n">
        <f aca="false">IFERROR(Counts!N444/Counts!M444,"")</f>
        <v>0.24</v>
      </c>
      <c r="S444" s="38" t="n">
        <f aca="false">IFERROR(Counts!K444/Counts!J444,"")</f>
        <v>0.611111111111111</v>
      </c>
      <c r="T444" s="38" t="n">
        <f aca="false">IFERROR(Counts!I444/Counts!H444,"")</f>
        <v>0.352941176470588</v>
      </c>
      <c r="U444" s="38" t="n">
        <f aca="false">IFERROR(1-Counts!L444/Counts!K444,"")</f>
        <v>0.818181818181818</v>
      </c>
      <c r="V444" s="39" t="n">
        <f aca="false">IFERROR(Counts!AJ444/Counts!AI444,"")</f>
        <v>69.8529411764706</v>
      </c>
      <c r="W444" s="38" t="n">
        <f aca="false">IFERROR(Counts!AK444/Counts!AI444,"")</f>
        <v>0.176470588235294</v>
      </c>
      <c r="X444" s="40" t="n">
        <f aca="false">IFERROR(Counts!O444,"")</f>
        <v>0.728</v>
      </c>
      <c r="Y444" s="36" t="n">
        <f aca="false">IFERROR(INDEX('Season Counts'!$Y$2:$Y$740,$AF444)/INDEX('Season Counts'!$X$2:$X$740,$AF444),"")</f>
        <v>0.310963235294118</v>
      </c>
      <c r="Z444" s="37" t="n">
        <f aca="false">IFERROR(J444-Y444,"")</f>
        <v>0.0220367647058823</v>
      </c>
      <c r="AA444" s="38" t="n">
        <f aca="false">IFERROR(INDEX('Season Counts'!$K$2:$K$740,$AF444)/INDEX('Season Counts'!$J$2:$J$740,$AF444),"")</f>
        <v>0.245315161839864</v>
      </c>
      <c r="AB444" s="41" t="n">
        <f aca="false">IFERROR(R444-AA444,"")</f>
        <v>-0.00531516183986372</v>
      </c>
      <c r="AC444" s="39" t="n">
        <f aca="false">IFERROR(INDEX('Season Counts'!$AG$2:$AG$740,$AF444)/INDEX('Season Counts'!$AF$2:$AF$740,$AF444),"")</f>
        <v>69.0427109974425</v>
      </c>
      <c r="AD444" s="40" t="n">
        <f aca="false">IFERROR(V444-AC444,"")</f>
        <v>0.810230179028139</v>
      </c>
      <c r="AE444" s="4" t="str">
        <f aca="false">IF(D444&lt;Guide!$C$21,"Low PA",IF(TRIM(IF(ISNUMBER(AD444),IF(N(AD444)&lt;=-Guide!$C$24,"▼ Bat Speed  ",IF(N(AD444)&gt;=Guide!$C$24,"▲ Bat Speed  ","")),"")&amp;IF(N(Z444)&gt;=Guide!$C$22,"▲ Contact  ","")&amp;IF(N(Z444)&lt;=-Guide!$C$22,"▼ Contact  ","")&amp;IF(N(AB444)&gt;=Guide!$C$23,"▲ Chase  ","")&amp;IF(N(AB444)&lt;=-Guide!$C$23,"▼ Chase  ",""))="","Stable",TRIM(IF(ISNUMBER(AD444),IF(N(AD444)&lt;=-Guide!$C$24,"▼ Bat Speed  ",IF(N(AD444)&gt;=Guide!$C$24,"▲ Bat Speed  ","")),"")&amp;IF(N(Z444)&gt;=Guide!$C$22,"▲ Contact  ","")&amp;IF(N(Z444)&lt;=-Guide!$C$22,"▼ Contact  ","")&amp;IF(N(AB444)&gt;=Guide!$C$23,"▲ Chase  ","")&amp;IF(N(AB444)&lt;=-Guide!$C$23,"▼ Chase  ",""))))</f>
        <v>Low PA</v>
      </c>
      <c r="AF444" s="35" t="n">
        <f aca="false">MATCH(Counts!A444,'Season Counts'!$A$2:$A$740,0)</f>
        <v>116</v>
      </c>
    </row>
    <row r="445" customFormat="false" ht="15" hidden="false" customHeight="false" outlineLevel="0" collapsed="false">
      <c r="A445" s="34" t="str">
        <f aca="false">Counts!B445</f>
        <v>BOS</v>
      </c>
      <c r="B445" s="5" t="str">
        <f aca="false">Counts!C445</f>
        <v>Nick Sogard</v>
      </c>
      <c r="C445" s="34" t="str">
        <f aca="false">Counts!F445</f>
        <v>Aug</v>
      </c>
      <c r="D445" s="35" t="n">
        <f aca="false">IFERROR(Counts!P445,"")</f>
        <v>133</v>
      </c>
      <c r="E445" s="36" t="n">
        <f aca="false">IFERROR(Counts!R445/Counts!Q445,"")</f>
        <v>0.27027027027027</v>
      </c>
      <c r="F445" s="36" t="n">
        <f aca="false">IFERROR((Counts!R445+Counts!V445+Counts!W445)/(Counts!Q445+Counts!V445+Counts!W445+Counts!X445),"")</f>
        <v>0.369230769230769</v>
      </c>
      <c r="G445" s="36" t="n">
        <f aca="false">IFERROR((Counts!R445+Counts!S445+2*Counts!T445+3*Counts!U445)/Counts!Q445,"")</f>
        <v>0.432432432432432</v>
      </c>
      <c r="H445" s="35" t="n">
        <f aca="false">IFERROR(Counts!U445,"")</f>
        <v>3</v>
      </c>
      <c r="I445" s="36" t="n">
        <f aca="false">IFERROR(Counts!Z445/Counts!AA445,"")</f>
        <v>0.354230769230769</v>
      </c>
      <c r="J445" s="36" t="n">
        <f aca="false">IFERROR(Counts!AB445/Counts!AA445,"")</f>
        <v>0.329484615384615</v>
      </c>
      <c r="K445" s="37" t="n">
        <f aca="false">IFERROR((Counts!AB445-Counts!Z445)/Counts!AA445,"")</f>
        <v>-0.0247461538461538</v>
      </c>
      <c r="L445" s="38" t="n">
        <f aca="false">IFERROR(Counts!Y445/Counts!P445,"")</f>
        <v>0.18796992481203</v>
      </c>
      <c r="M445" s="38" t="n">
        <f aca="false">IFERROR(Counts!V445/Counts!P445,"")</f>
        <v>0.135338345864662</v>
      </c>
      <c r="N445" s="38" t="n">
        <f aca="false">IFERROR(Counts!AD445/Counts!AC445,"")</f>
        <v>0.0666666666666667</v>
      </c>
      <c r="O445" s="38" t="n">
        <f aca="false">IFERROR(Counts!AE445/Counts!AC445,"")</f>
        <v>0.333333333333333</v>
      </c>
      <c r="P445" s="39" t="n">
        <f aca="false">IFERROR(Counts!AG445/Counts!AF445,"")</f>
        <v>83.7111111111111</v>
      </c>
      <c r="Q445" s="38" t="n">
        <f aca="false">IFERROR(Counts!AH445/Counts!AC445,"")</f>
        <v>0.366666666666667</v>
      </c>
      <c r="R445" s="38" t="n">
        <f aca="false">IFERROR(Counts!N445/Counts!M445,"")</f>
        <v>0.233898305084746</v>
      </c>
      <c r="S445" s="38" t="n">
        <f aca="false">IFERROR(Counts!K445/Counts!J445,"")</f>
        <v>0.576923076923077</v>
      </c>
      <c r="T445" s="38" t="n">
        <f aca="false">IFERROR(Counts!I445/Counts!H445,"")</f>
        <v>0.178082191780822</v>
      </c>
      <c r="U445" s="38" t="n">
        <f aca="false">IFERROR(1-Counts!L445/Counts!K445,"")</f>
        <v>0.906666666666667</v>
      </c>
      <c r="V445" s="39" t="n">
        <f aca="false">IFERROR(Counts!AJ445/Counts!AI445,"")</f>
        <v>69.1552083333333</v>
      </c>
      <c r="W445" s="38" t="n">
        <f aca="false">IFERROR(Counts!AK445/Counts!AI445,"")</f>
        <v>0.0416666666666667</v>
      </c>
      <c r="X445" s="40" t="n">
        <f aca="false">IFERROR(Counts!O445,"")</f>
        <v>3.155</v>
      </c>
      <c r="Y445" s="36" t="n">
        <f aca="false">IFERROR(INDEX('Season Counts'!$Y$2:$Y$740,$AF445)/INDEX('Season Counts'!$X$2:$X$740,$AF445),"")</f>
        <v>0.310963235294118</v>
      </c>
      <c r="Z445" s="37" t="n">
        <f aca="false">IFERROR(J445-Y445,"")</f>
        <v>0.0185213800904978</v>
      </c>
      <c r="AA445" s="38" t="n">
        <f aca="false">IFERROR(INDEX('Season Counts'!$K$2:$K$740,$AF445)/INDEX('Season Counts'!$J$2:$J$740,$AF445),"")</f>
        <v>0.245315161839864</v>
      </c>
      <c r="AB445" s="41" t="n">
        <f aca="false">IFERROR(R445-AA445,"")</f>
        <v>-0.0114168567551179</v>
      </c>
      <c r="AC445" s="39" t="n">
        <f aca="false">IFERROR(INDEX('Season Counts'!$AG$2:$AG$740,$AF445)/INDEX('Season Counts'!$AF$2:$AF$740,$AF445),"")</f>
        <v>69.0427109974425</v>
      </c>
      <c r="AD445" s="40" t="n">
        <f aca="false">IFERROR(V445-AC445,"")</f>
        <v>0.112497335890879</v>
      </c>
      <c r="AE445" s="4" t="str">
        <f aca="false">IF(D445&lt;Guide!$C$21,"Low PA",IF(TRIM(IF(ISNUMBER(AD445),IF(N(AD445)&lt;=-Guide!$C$24,"▼ Bat Speed  ",IF(N(AD445)&gt;=Guide!$C$24,"▲ Bat Speed  ","")),"")&amp;IF(N(Z445)&gt;=Guide!$C$22,"▲ Contact  ","")&amp;IF(N(Z445)&lt;=-Guide!$C$22,"▼ Contact  ","")&amp;IF(N(AB445)&gt;=Guide!$C$23,"▲ Chase  ","")&amp;IF(N(AB445)&lt;=-Guide!$C$23,"▼ Chase  ",""))="","Stable",TRIM(IF(ISNUMBER(AD445),IF(N(AD445)&lt;=-Guide!$C$24,"▼ Bat Speed  ",IF(N(AD445)&gt;=Guide!$C$24,"▲ Bat Speed  ","")),"")&amp;IF(N(Z445)&gt;=Guide!$C$22,"▲ Contact  ","")&amp;IF(N(Z445)&lt;=-Guide!$C$22,"▼ Contact  ","")&amp;IF(N(AB445)&gt;=Guide!$C$23,"▲ Chase  ","")&amp;IF(N(AB445)&lt;=-Guide!$C$23,"▼ Chase  ",""))))</f>
        <v>Stable</v>
      </c>
      <c r="AF445" s="35" t="n">
        <f aca="false">MATCH(Counts!A445,'Season Counts'!$A$2:$A$740,0)</f>
        <v>116</v>
      </c>
    </row>
    <row r="446" customFormat="false" ht="15" hidden="false" customHeight="false" outlineLevel="0" collapsed="false">
      <c r="A446" s="34" t="str">
        <f aca="false">Counts!B446</f>
        <v>BOS</v>
      </c>
      <c r="B446" s="5" t="str">
        <f aca="false">Counts!C446</f>
        <v>Nick Sogard</v>
      </c>
      <c r="C446" s="34" t="str">
        <f aca="false">Counts!F446</f>
        <v>Sep</v>
      </c>
      <c r="D446" s="35" t="n">
        <f aca="false">IFERROR(Counts!P446,"")</f>
        <v>92</v>
      </c>
      <c r="E446" s="36" t="n">
        <f aca="false">IFERROR(Counts!R446/Counts!Q446,"")</f>
        <v>0.226190476190476</v>
      </c>
      <c r="F446" s="36" t="n">
        <f aca="false">IFERROR((Counts!R446+Counts!V446+Counts!W446)/(Counts!Q446+Counts!V446+Counts!W446+Counts!X446),"")</f>
        <v>0.285714285714286</v>
      </c>
      <c r="G446" s="36" t="n">
        <f aca="false">IFERROR((Counts!R446+Counts!S446+2*Counts!T446+3*Counts!U446)/Counts!Q446,"")</f>
        <v>0.333333333333333</v>
      </c>
      <c r="H446" s="35" t="n">
        <f aca="false">IFERROR(Counts!U446,"")</f>
        <v>2</v>
      </c>
      <c r="I446" s="36" t="n">
        <f aca="false">IFERROR(Counts!Z446/Counts!AA446,"")</f>
        <v>0.277472527472528</v>
      </c>
      <c r="J446" s="36" t="n">
        <f aca="false">IFERROR(Counts!AB446/Counts!AA446,"")</f>
        <v>0.286164835164835</v>
      </c>
      <c r="K446" s="37" t="n">
        <f aca="false">IFERROR((Counts!AB446-Counts!Z446)/Counts!AA446,"")</f>
        <v>0.0086923076923077</v>
      </c>
      <c r="L446" s="38" t="n">
        <f aca="false">IFERROR(Counts!Y446/Counts!P446,"")</f>
        <v>0.239130434782609</v>
      </c>
      <c r="M446" s="38" t="n">
        <f aca="false">IFERROR(Counts!V446/Counts!P446,"")</f>
        <v>0.0652173913043478</v>
      </c>
      <c r="N446" s="38" t="n">
        <f aca="false">IFERROR(Counts!AD446/Counts!AC446,"")</f>
        <v>0.0476190476190476</v>
      </c>
      <c r="O446" s="38" t="n">
        <f aca="false">IFERROR(Counts!AE446/Counts!AC446,"")</f>
        <v>0.285714285714286</v>
      </c>
      <c r="P446" s="39" t="n">
        <f aca="false">IFERROR(Counts!AG446/Counts!AF446,"")</f>
        <v>87.0126984126984</v>
      </c>
      <c r="Q446" s="38" t="n">
        <f aca="false">IFERROR(Counts!AH446/Counts!AC446,"")</f>
        <v>0.412698412698413</v>
      </c>
      <c r="R446" s="38" t="n">
        <f aca="false">IFERROR(Counts!N446/Counts!M446,"")</f>
        <v>0.273224043715847</v>
      </c>
      <c r="S446" s="38" t="n">
        <f aca="false">IFERROR(Counts!K446/Counts!J446,"")</f>
        <v>0.55026455026455</v>
      </c>
      <c r="T446" s="38" t="n">
        <f aca="false">IFERROR(Counts!I446/Counts!H446,"")</f>
        <v>0.194805194805195</v>
      </c>
      <c r="U446" s="38" t="n">
        <f aca="false">IFERROR(1-Counts!L446/Counts!K446,"")</f>
        <v>0.875</v>
      </c>
      <c r="V446" s="39" t="n">
        <f aca="false">IFERROR(Counts!AJ446/Counts!AI446,"")</f>
        <v>68.8511111111111</v>
      </c>
      <c r="W446" s="38" t="n">
        <f aca="false">IFERROR(Counts!AK446/Counts!AI446,"")</f>
        <v>0.0518518518518519</v>
      </c>
      <c r="X446" s="40" t="n">
        <f aca="false">IFERROR(Counts!O446,"")</f>
        <v>-2.794</v>
      </c>
      <c r="Y446" s="36" t="n">
        <f aca="false">IFERROR(INDEX('Season Counts'!$Y$2:$Y$740,$AF446)/INDEX('Season Counts'!$X$2:$X$740,$AF446),"")</f>
        <v>0.310963235294118</v>
      </c>
      <c r="Z446" s="37" t="n">
        <f aca="false">IFERROR(J446-Y446,"")</f>
        <v>-0.0247984001292825</v>
      </c>
      <c r="AA446" s="38" t="n">
        <f aca="false">IFERROR(INDEX('Season Counts'!$K$2:$K$740,$AF446)/INDEX('Season Counts'!$J$2:$J$740,$AF446),"")</f>
        <v>0.245315161839864</v>
      </c>
      <c r="AB446" s="41" t="n">
        <f aca="false">IFERROR(R446-AA446,"")</f>
        <v>0.0279088818759833</v>
      </c>
      <c r="AC446" s="39" t="n">
        <f aca="false">IFERROR(INDEX('Season Counts'!$AG$2:$AG$740,$AF446)/INDEX('Season Counts'!$AF$2:$AF$740,$AF446),"")</f>
        <v>69.0427109974425</v>
      </c>
      <c r="AD446" s="40" t="n">
        <f aca="false">IFERROR(V446-AC446,"")</f>
        <v>-0.191599886331346</v>
      </c>
      <c r="AE446" s="4" t="str">
        <f aca="false">IF(D446&lt;Guide!$C$21,"Low PA",IF(TRIM(IF(ISNUMBER(AD446),IF(N(AD446)&lt;=-Guide!$C$24,"▼ Bat Speed  ",IF(N(AD446)&gt;=Guide!$C$24,"▲ Bat Speed  ","")),"")&amp;IF(N(Z446)&gt;=Guide!$C$22,"▲ Contact  ","")&amp;IF(N(Z446)&lt;=-Guide!$C$22,"▼ Contact  ","")&amp;IF(N(AB446)&gt;=Guide!$C$23,"▲ Chase  ","")&amp;IF(N(AB446)&lt;=-Guide!$C$23,"▼ Chase  ",""))="","Stable",TRIM(IF(ISNUMBER(AD446),IF(N(AD446)&lt;=-Guide!$C$24,"▼ Bat Speed  ",IF(N(AD446)&gt;=Guide!$C$24,"▲ Bat Speed  ","")),"")&amp;IF(N(Z446)&gt;=Guide!$C$22,"▲ Contact  ","")&amp;IF(N(Z446)&lt;=-Guide!$C$22,"▼ Contact  ","")&amp;IF(N(AB446)&gt;=Guide!$C$23,"▲ Chase  ","")&amp;IF(N(AB446)&lt;=-Guide!$C$23,"▼ Chase  ",""))))</f>
        <v>Stable</v>
      </c>
      <c r="AF446" s="35" t="n">
        <f aca="false">MATCH(Counts!A446,'Season Counts'!$A$2:$A$740,0)</f>
        <v>116</v>
      </c>
    </row>
    <row r="447" customFormat="false" ht="15" hidden="false" customHeight="false" outlineLevel="0" collapsed="false">
      <c r="A447" s="34" t="str">
        <f aca="false">Counts!B447</f>
        <v>BOS</v>
      </c>
      <c r="B447" s="5" t="str">
        <f aca="false">Counts!C447</f>
        <v>Trevor Story</v>
      </c>
      <c r="C447" s="34" t="str">
        <f aca="false">Counts!F447</f>
        <v>Mar-Apr</v>
      </c>
      <c r="D447" s="35" t="n">
        <f aca="false">IFERROR(Counts!P447,"")</f>
        <v>131</v>
      </c>
      <c r="E447" s="36" t="n">
        <f aca="false">IFERROR(Counts!R447/Counts!Q447,"")</f>
        <v>0.19672131147541</v>
      </c>
      <c r="F447" s="36" t="n">
        <f aca="false">IFERROR((Counts!R447+Counts!V447+Counts!W447)/(Counts!Q447+Counts!V447+Counts!W447+Counts!X447),"")</f>
        <v>0.236641221374046</v>
      </c>
      <c r="G447" s="36" t="n">
        <f aca="false">IFERROR((Counts!R447+Counts!S447+2*Counts!T447+3*Counts!U447)/Counts!Q447,"")</f>
        <v>0.295081967213115</v>
      </c>
      <c r="H447" s="35" t="n">
        <f aca="false">IFERROR(Counts!U447,"")</f>
        <v>2</v>
      </c>
      <c r="I447" s="36" t="n">
        <f aca="false">IFERROR(Counts!Z447/Counts!AA447,"")</f>
        <v>0.235114503816794</v>
      </c>
      <c r="J447" s="36" t="n">
        <f aca="false">IFERROR(Counts!AB447/Counts!AA447,"")</f>
        <v>0.250763358778626</v>
      </c>
      <c r="K447" s="37" t="n">
        <f aca="false">IFERROR((Counts!AB447-Counts!Z447)/Counts!AA447,"")</f>
        <v>0.0156488549618321</v>
      </c>
      <c r="L447" s="38" t="n">
        <f aca="false">IFERROR(Counts!Y447/Counts!P447,"")</f>
        <v>0.305343511450382</v>
      </c>
      <c r="M447" s="38" t="n">
        <f aca="false">IFERROR(Counts!V447/Counts!P447,"")</f>
        <v>0.0534351145038168</v>
      </c>
      <c r="N447" s="38" t="n">
        <f aca="false">IFERROR(Counts!AD447/Counts!AC447,"")</f>
        <v>0.0357142857142857</v>
      </c>
      <c r="O447" s="38" t="n">
        <f aca="false">IFERROR(Counts!AE447/Counts!AC447,"")</f>
        <v>0.428571428571429</v>
      </c>
      <c r="P447" s="39" t="n">
        <f aca="false">IFERROR(Counts!AG447/Counts!AF447,"")</f>
        <v>88.7892857142857</v>
      </c>
      <c r="Q447" s="38" t="n">
        <f aca="false">IFERROR(Counts!AH447/Counts!AC447,"")</f>
        <v>0.345238095238095</v>
      </c>
      <c r="R447" s="38" t="n">
        <f aca="false">IFERROR(Counts!N447/Counts!M447,"")</f>
        <v>0.445283018867925</v>
      </c>
      <c r="S447" s="38" t="n">
        <f aca="false">IFERROR(Counts!K447/Counts!J447,"")</f>
        <v>0.666666666666667</v>
      </c>
      <c r="T447" s="38" t="n">
        <f aca="false">IFERROR(Counts!I447/Counts!H447,"")</f>
        <v>0.27734375</v>
      </c>
      <c r="U447" s="38" t="n">
        <f aca="false">IFERROR(1-Counts!L447/Counts!K447,"")</f>
        <v>0.818840579710145</v>
      </c>
      <c r="V447" s="39" t="n">
        <f aca="false">IFERROR(Counts!AJ447/Counts!AI447,"")</f>
        <v>71.2681415929204</v>
      </c>
      <c r="W447" s="38" t="n">
        <f aca="false">IFERROR(Counts!AK447/Counts!AI447,"")</f>
        <v>0.163716814159292</v>
      </c>
      <c r="X447" s="40" t="n">
        <f aca="false">IFERROR(Counts!O447,"")</f>
        <v>-7.882</v>
      </c>
      <c r="Y447" s="36" t="n">
        <f aca="false">IFERROR(INDEX('Season Counts'!$Y$2:$Y$740,$AF447)/INDEX('Season Counts'!$X$2:$X$740,$AF447),"")</f>
        <v>0.248233962264151</v>
      </c>
      <c r="Z447" s="37" t="n">
        <f aca="false">IFERROR(J447-Y447,"")</f>
        <v>0.00252939651447506</v>
      </c>
      <c r="AA447" s="38" t="n">
        <f aca="false">IFERROR(INDEX('Season Counts'!$K$2:$K$740,$AF447)/INDEX('Season Counts'!$J$2:$J$740,$AF447),"")</f>
        <v>0.436190476190476</v>
      </c>
      <c r="AB447" s="41" t="n">
        <f aca="false">IFERROR(R447-AA447,"")</f>
        <v>0.00909254267744836</v>
      </c>
      <c r="AC447" s="39" t="n">
        <f aca="false">IFERROR(INDEX('Season Counts'!$AG$2:$AG$740,$AF447)/INDEX('Season Counts'!$AF$2:$AF$740,$AF447),"")</f>
        <v>70.9952577319588</v>
      </c>
      <c r="AD447" s="40" t="n">
        <f aca="false">IFERROR(V447-AC447,"")</f>
        <v>0.272883860961599</v>
      </c>
      <c r="AE447" s="4" t="str">
        <f aca="false">IF(D447&lt;Guide!$C$21,"Low PA",IF(TRIM(IF(ISNUMBER(AD447),IF(N(AD447)&lt;=-Guide!$C$24,"▼ Bat Speed  ",IF(N(AD447)&gt;=Guide!$C$24,"▲ Bat Speed  ","")),"")&amp;IF(N(Z447)&gt;=Guide!$C$22,"▲ Contact  ","")&amp;IF(N(Z447)&lt;=-Guide!$C$22,"▼ Contact  ","")&amp;IF(N(AB447)&gt;=Guide!$C$23,"▲ Chase  ","")&amp;IF(N(AB447)&lt;=-Guide!$C$23,"▼ Chase  ",""))="","Stable",TRIM(IF(ISNUMBER(AD447),IF(N(AD447)&lt;=-Guide!$C$24,"▼ Bat Speed  ",IF(N(AD447)&gt;=Guide!$C$24,"▲ Bat Speed  ","")),"")&amp;IF(N(Z447)&gt;=Guide!$C$22,"▲ Contact  ","")&amp;IF(N(Z447)&lt;=-Guide!$C$22,"▼ Contact  ","")&amp;IF(N(AB447)&gt;=Guide!$C$23,"▲ Chase  ","")&amp;IF(N(AB447)&lt;=-Guide!$C$23,"▼ Chase  ",""))))</f>
        <v>Stable</v>
      </c>
      <c r="AF447" s="35" t="n">
        <f aca="false">MATCH(Counts!A447,'Season Counts'!$A$2:$A$740,0)</f>
        <v>117</v>
      </c>
    </row>
    <row r="448" customFormat="false" ht="15" hidden="false" customHeight="false" outlineLevel="0" collapsed="false">
      <c r="A448" s="34" t="str">
        <f aca="false">Counts!B448</f>
        <v>BOS</v>
      </c>
      <c r="B448" s="5" t="str">
        <f aca="false">Counts!C448</f>
        <v>Trevor Story</v>
      </c>
      <c r="C448" s="34" t="str">
        <f aca="false">Counts!F448</f>
        <v>May</v>
      </c>
      <c r="D448" s="35" t="n">
        <f aca="false">IFERROR(Counts!P448,"")</f>
        <v>45</v>
      </c>
      <c r="E448" s="36" t="n">
        <f aca="false">IFERROR(Counts!R448/Counts!Q448,"")</f>
        <v>0.232558139534884</v>
      </c>
      <c r="F448" s="36" t="n">
        <f aca="false">IFERROR((Counts!R448+Counts!V448+Counts!W448)/(Counts!Q448+Counts!V448+Counts!W448+Counts!X448),"")</f>
        <v>0.266666666666667</v>
      </c>
      <c r="G448" s="36" t="n">
        <f aca="false">IFERROR((Counts!R448+Counts!S448+2*Counts!T448+3*Counts!U448)/Counts!Q448,"")</f>
        <v>0.325581395348837</v>
      </c>
      <c r="H448" s="35" t="n">
        <f aca="false">IFERROR(Counts!U448,"")</f>
        <v>1</v>
      </c>
      <c r="I448" s="36" t="n">
        <f aca="false">IFERROR(Counts!Z448/Counts!AA448,"")</f>
        <v>0.263333333333333</v>
      </c>
      <c r="J448" s="36" t="n">
        <f aca="false">IFERROR(Counts!AB448/Counts!AA448,"")</f>
        <v>0.241044444444444</v>
      </c>
      <c r="K448" s="37" t="n">
        <f aca="false">IFERROR((Counts!AB448-Counts!Z448)/Counts!AA448,"")</f>
        <v>-0.0222888888888889</v>
      </c>
      <c r="L448" s="38" t="n">
        <f aca="false">IFERROR(Counts!Y448/Counts!P448,"")</f>
        <v>0.377777777777778</v>
      </c>
      <c r="M448" s="38" t="n">
        <f aca="false">IFERROR(Counts!V448/Counts!P448,"")</f>
        <v>0.0222222222222222</v>
      </c>
      <c r="N448" s="38" t="n">
        <f aca="false">IFERROR(Counts!AD448/Counts!AC448,"")</f>
        <v>0.0384615384615385</v>
      </c>
      <c r="O448" s="38" t="n">
        <f aca="false">IFERROR(Counts!AE448/Counts!AC448,"")</f>
        <v>0.384615384615385</v>
      </c>
      <c r="P448" s="39" t="n">
        <f aca="false">IFERROR(Counts!AG448/Counts!AF448,"")</f>
        <v>86.6</v>
      </c>
      <c r="Q448" s="38" t="n">
        <f aca="false">IFERROR(Counts!AH448/Counts!AC448,"")</f>
        <v>0.230769230769231</v>
      </c>
      <c r="R448" s="38" t="n">
        <f aca="false">IFERROR(Counts!N448/Counts!M448,"")</f>
        <v>0.427083333333333</v>
      </c>
      <c r="S448" s="38" t="n">
        <f aca="false">IFERROR(Counts!K448/Counts!J448,"")</f>
        <v>0.758620689655172</v>
      </c>
      <c r="T448" s="38" t="n">
        <f aca="false">IFERROR(Counts!I448/Counts!H448,"")</f>
        <v>0.299065420560748</v>
      </c>
      <c r="U448" s="38" t="n">
        <f aca="false">IFERROR(1-Counts!L448/Counts!K448,"")</f>
        <v>0.787878787878788</v>
      </c>
      <c r="V448" s="39" t="n">
        <f aca="false">IFERROR(Counts!AJ448/Counts!AI448,"")</f>
        <v>70.9711340206186</v>
      </c>
      <c r="W448" s="38" t="n">
        <f aca="false">IFERROR(Counts!AK448/Counts!AI448,"")</f>
        <v>0.134020618556701</v>
      </c>
      <c r="X448" s="40" t="n">
        <f aca="false">IFERROR(Counts!O448,"")</f>
        <v>-1.94</v>
      </c>
      <c r="Y448" s="36" t="n">
        <f aca="false">IFERROR(INDEX('Season Counts'!$Y$2:$Y$740,$AF448)/INDEX('Season Counts'!$X$2:$X$740,$AF448),"")</f>
        <v>0.248233962264151</v>
      </c>
      <c r="Z448" s="37" t="n">
        <f aca="false">IFERROR(J448-Y448,"")</f>
        <v>-0.0071895178197065</v>
      </c>
      <c r="AA448" s="38" t="n">
        <f aca="false">IFERROR(INDEX('Season Counts'!$K$2:$K$740,$AF448)/INDEX('Season Counts'!$J$2:$J$740,$AF448),"")</f>
        <v>0.436190476190476</v>
      </c>
      <c r="AB448" s="41" t="n">
        <f aca="false">IFERROR(R448-AA448,"")</f>
        <v>-0.00910714285714287</v>
      </c>
      <c r="AC448" s="39" t="n">
        <f aca="false">IFERROR(INDEX('Season Counts'!$AG$2:$AG$740,$AF448)/INDEX('Season Counts'!$AF$2:$AF$740,$AF448),"")</f>
        <v>70.9952577319588</v>
      </c>
      <c r="AD448" s="40" t="n">
        <f aca="false">IFERROR(V448-AC448,"")</f>
        <v>-0.0241237113402093</v>
      </c>
      <c r="AE448" s="4" t="str">
        <f aca="false">IF(D448&lt;Guide!$C$21,"Low PA",IF(TRIM(IF(ISNUMBER(AD448),IF(N(AD448)&lt;=-Guide!$C$24,"▼ Bat Speed  ",IF(N(AD448)&gt;=Guide!$C$24,"▲ Bat Speed  ","")),"")&amp;IF(N(Z448)&gt;=Guide!$C$22,"▲ Contact  ","")&amp;IF(N(Z448)&lt;=-Guide!$C$22,"▼ Contact  ","")&amp;IF(N(AB448)&gt;=Guide!$C$23,"▲ Chase  ","")&amp;IF(N(AB448)&lt;=-Guide!$C$23,"▼ Chase  ",""))="","Stable",TRIM(IF(ISNUMBER(AD448),IF(N(AD448)&lt;=-Guide!$C$24,"▼ Bat Speed  ",IF(N(AD448)&gt;=Guide!$C$24,"▲ Bat Speed  ","")),"")&amp;IF(N(Z448)&gt;=Guide!$C$22,"▲ Contact  ","")&amp;IF(N(Z448)&lt;=-Guide!$C$22,"▼ Contact  ","")&amp;IF(N(AB448)&gt;=Guide!$C$23,"▲ Chase  ","")&amp;IF(N(AB448)&lt;=-Guide!$C$23,"▼ Chase  ",""))))</f>
        <v>Stable</v>
      </c>
      <c r="AF448" s="35" t="n">
        <f aca="false">MATCH(Counts!A448,'Season Counts'!$A$2:$A$740,0)</f>
        <v>117</v>
      </c>
    </row>
    <row r="449" customFormat="false" ht="15" hidden="false" customHeight="false" outlineLevel="0" collapsed="false">
      <c r="A449" s="34" t="str">
        <f aca="false">Counts!B449</f>
        <v>BOS</v>
      </c>
      <c r="B449" s="5" t="str">
        <f aca="false">Counts!C449</f>
        <v>Trevor Story</v>
      </c>
      <c r="C449" s="34" t="str">
        <f aca="false">Counts!F449</f>
        <v>Aug</v>
      </c>
      <c r="D449" s="35" t="n">
        <f aca="false">IFERROR(Counts!P449,"")</f>
        <v>8</v>
      </c>
      <c r="E449" s="36" t="n">
        <f aca="false">IFERROR(Counts!R449/Counts!Q449,"")</f>
        <v>0.5</v>
      </c>
      <c r="F449" s="36" t="n">
        <f aca="false">IFERROR((Counts!R449+Counts!V449+Counts!W449)/(Counts!Q449+Counts!V449+Counts!W449+Counts!X449),"")</f>
        <v>0.5</v>
      </c>
      <c r="G449" s="36" t="n">
        <f aca="false">IFERROR((Counts!R449+Counts!S449+2*Counts!T449+3*Counts!U449)/Counts!Q449,"")</f>
        <v>0.75</v>
      </c>
      <c r="H449" s="35" t="n">
        <f aca="false">IFERROR(Counts!U449,"")</f>
        <v>0</v>
      </c>
      <c r="I449" s="36" t="n">
        <f aca="false">IFERROR(Counts!Z449/Counts!AA449,"")</f>
        <v>0.5375</v>
      </c>
      <c r="J449" s="36" t="n">
        <f aca="false">IFERROR(Counts!AB449/Counts!AA449,"")</f>
        <v>0.19875</v>
      </c>
      <c r="K449" s="37" t="n">
        <f aca="false">IFERROR((Counts!AB449-Counts!Z449)/Counts!AA449,"")</f>
        <v>-0.33875</v>
      </c>
      <c r="L449" s="38" t="n">
        <f aca="false">IFERROR(Counts!Y449/Counts!P449,"")</f>
        <v>0.25</v>
      </c>
      <c r="M449" s="38" t="n">
        <f aca="false">IFERROR(Counts!V449/Counts!P449,"")</f>
        <v>0</v>
      </c>
      <c r="N449" s="38" t="n">
        <f aca="false">IFERROR(Counts!AD449/Counts!AC449,"")</f>
        <v>0.166666666666667</v>
      </c>
      <c r="O449" s="38" t="n">
        <f aca="false">IFERROR(Counts!AE449/Counts!AC449,"")</f>
        <v>0.333333333333333</v>
      </c>
      <c r="P449" s="39" t="n">
        <f aca="false">IFERROR(Counts!AG449/Counts!AF449,"")</f>
        <v>88.35</v>
      </c>
      <c r="Q449" s="38" t="n">
        <f aca="false">IFERROR(Counts!AH449/Counts!AC449,"")</f>
        <v>0.333333333333333</v>
      </c>
      <c r="R449" s="38" t="n">
        <f aca="false">IFERROR(Counts!N449/Counts!M449,"")</f>
        <v>0.333333333333333</v>
      </c>
      <c r="S449" s="38" t="n">
        <f aca="false">IFERROR(Counts!K449/Counts!J449,"")</f>
        <v>0.642857142857143</v>
      </c>
      <c r="T449" s="38" t="n">
        <f aca="false">IFERROR(Counts!I449/Counts!H449,"")</f>
        <v>0.214285714285714</v>
      </c>
      <c r="U449" s="38" t="n">
        <f aca="false">IFERROR(1-Counts!L449/Counts!K449,"")</f>
        <v>0.888888888888889</v>
      </c>
      <c r="V449" s="39" t="n">
        <f aca="false">IFERROR(Counts!AJ449/Counts!AI449,"")</f>
        <v>71.61</v>
      </c>
      <c r="W449" s="38" t="n">
        <f aca="false">IFERROR(Counts!AK449/Counts!AI449,"")</f>
        <v>0</v>
      </c>
      <c r="X449" s="40" t="n">
        <f aca="false">IFERROR(Counts!O449,"")</f>
        <v>1.386</v>
      </c>
      <c r="Y449" s="36" t="n">
        <f aca="false">IFERROR(INDEX('Season Counts'!$Y$2:$Y$740,$AF449)/INDEX('Season Counts'!$X$2:$X$740,$AF449),"")</f>
        <v>0.248233962264151</v>
      </c>
      <c r="Z449" s="37" t="n">
        <f aca="false">IFERROR(J449-Y449,"")</f>
        <v>-0.0494839622641509</v>
      </c>
      <c r="AA449" s="38" t="n">
        <f aca="false">IFERROR(INDEX('Season Counts'!$K$2:$K$740,$AF449)/INDEX('Season Counts'!$J$2:$J$740,$AF449),"")</f>
        <v>0.436190476190476</v>
      </c>
      <c r="AB449" s="41" t="n">
        <f aca="false">IFERROR(R449-AA449,"")</f>
        <v>-0.102857142857143</v>
      </c>
      <c r="AC449" s="39" t="n">
        <f aca="false">IFERROR(INDEX('Season Counts'!$AG$2:$AG$740,$AF449)/INDEX('Season Counts'!$AF$2:$AF$740,$AF449),"")</f>
        <v>70.9952577319588</v>
      </c>
      <c r="AD449" s="40" t="n">
        <f aca="false">IFERROR(V449-AC449,"")</f>
        <v>0.61474226804124</v>
      </c>
      <c r="AE449" s="4" t="str">
        <f aca="false">IF(D449&lt;Guide!$C$21,"Low PA",IF(TRIM(IF(ISNUMBER(AD449),IF(N(AD449)&lt;=-Guide!$C$24,"▼ Bat Speed  ",IF(N(AD449)&gt;=Guide!$C$24,"▲ Bat Speed  ","")),"")&amp;IF(N(Z449)&gt;=Guide!$C$22,"▲ Contact  ","")&amp;IF(N(Z449)&lt;=-Guide!$C$22,"▼ Contact  ","")&amp;IF(N(AB449)&gt;=Guide!$C$23,"▲ Chase  ","")&amp;IF(N(AB449)&lt;=-Guide!$C$23,"▼ Chase  ",""))="","Stable",TRIM(IF(ISNUMBER(AD449),IF(N(AD449)&lt;=-Guide!$C$24,"▼ Bat Speed  ",IF(N(AD449)&gt;=Guide!$C$24,"▲ Bat Speed  ","")),"")&amp;IF(N(Z449)&gt;=Guide!$C$22,"▲ Contact  ","")&amp;IF(N(Z449)&lt;=-Guide!$C$22,"▼ Contact  ","")&amp;IF(N(AB449)&gt;=Guide!$C$23,"▲ Chase  ","")&amp;IF(N(AB449)&lt;=-Guide!$C$23,"▼ Chase  ",""))))</f>
        <v>Low PA</v>
      </c>
      <c r="AF449" s="35" t="n">
        <f aca="false">MATCH(Counts!A449,'Season Counts'!$A$2:$A$740,0)</f>
        <v>117</v>
      </c>
    </row>
    <row r="450" customFormat="false" ht="15" hidden="false" customHeight="false" outlineLevel="0" collapsed="false">
      <c r="A450" s="34" t="str">
        <f aca="false">Counts!B450</f>
        <v>BOS</v>
      </c>
      <c r="B450" s="5" t="str">
        <f aca="false">Counts!C450</f>
        <v>Trevor Story</v>
      </c>
      <c r="C450" s="34" t="str">
        <f aca="false">Counts!F450</f>
        <v>Sep</v>
      </c>
      <c r="D450" s="35" t="n">
        <f aca="false">IFERROR(Counts!P450,"")</f>
        <v>82</v>
      </c>
      <c r="E450" s="36" t="n">
        <f aca="false">IFERROR(Counts!R450/Counts!Q450,"")</f>
        <v>0.269230769230769</v>
      </c>
      <c r="F450" s="36" t="n">
        <f aca="false">IFERROR((Counts!R450+Counts!V450+Counts!W450)/(Counts!Q450+Counts!V450+Counts!W450+Counts!X450),"")</f>
        <v>0.304878048780488</v>
      </c>
      <c r="G450" s="36" t="n">
        <f aca="false">IFERROR((Counts!R450+Counts!S450+2*Counts!T450+3*Counts!U450)/Counts!Q450,"")</f>
        <v>0.41025641025641</v>
      </c>
      <c r="H450" s="35" t="n">
        <f aca="false">IFERROR(Counts!U450,"")</f>
        <v>2</v>
      </c>
      <c r="I450" s="36" t="n">
        <f aca="false">IFERROR(Counts!Z450/Counts!AA450,"")</f>
        <v>0.308024691358025</v>
      </c>
      <c r="J450" s="36" t="n">
        <f aca="false">IFERROR(Counts!AB450/Counts!AA450,"")</f>
        <v>0.253024691358025</v>
      </c>
      <c r="K450" s="37" t="n">
        <f aca="false">IFERROR((Counts!AB450-Counts!Z450)/Counts!AA450,"")</f>
        <v>-0.055</v>
      </c>
      <c r="L450" s="38" t="n">
        <f aca="false">IFERROR(Counts!Y450/Counts!P450,"")</f>
        <v>0.329268292682927</v>
      </c>
      <c r="M450" s="38" t="n">
        <f aca="false">IFERROR(Counts!V450/Counts!P450,"")</f>
        <v>0.0365853658536585</v>
      </c>
      <c r="N450" s="38" t="n">
        <f aca="false">IFERROR(Counts!AD450/Counts!AC450,"")</f>
        <v>0.0784313725490196</v>
      </c>
      <c r="O450" s="38" t="n">
        <f aca="false">IFERROR(Counts!AE450/Counts!AC450,"")</f>
        <v>0.254901960784314</v>
      </c>
      <c r="P450" s="39" t="n">
        <f aca="false">IFERROR(Counts!AG450/Counts!AF450,"")</f>
        <v>83.3549019607843</v>
      </c>
      <c r="Q450" s="38" t="n">
        <f aca="false">IFERROR(Counts!AH450/Counts!AC450,"")</f>
        <v>0.274509803921569</v>
      </c>
      <c r="R450" s="38" t="n">
        <f aca="false">IFERROR(Counts!N450/Counts!M450,"")</f>
        <v>0.436241610738255</v>
      </c>
      <c r="S450" s="38" t="n">
        <f aca="false">IFERROR(Counts!K450/Counts!J450,"")</f>
        <v>0.704697986577181</v>
      </c>
      <c r="T450" s="38" t="n">
        <f aca="false">IFERROR(Counts!I450/Counts!H450,"")</f>
        <v>0.305882352941177</v>
      </c>
      <c r="U450" s="38" t="n">
        <f aca="false">IFERROR(1-Counts!L450/Counts!K450,"")</f>
        <v>0.752380952380952</v>
      </c>
      <c r="V450" s="39" t="n">
        <f aca="false">IFERROR(Counts!AJ450/Counts!AI450,"")</f>
        <v>70.5644736842105</v>
      </c>
      <c r="W450" s="38" t="n">
        <f aca="false">IFERROR(Counts!AK450/Counts!AI450,"")</f>
        <v>0.105263157894737</v>
      </c>
      <c r="X450" s="40" t="n">
        <f aca="false">IFERROR(Counts!O450,"")</f>
        <v>-1.805</v>
      </c>
      <c r="Y450" s="36" t="n">
        <f aca="false">IFERROR(INDEX('Season Counts'!$Y$2:$Y$740,$AF450)/INDEX('Season Counts'!$X$2:$X$740,$AF450),"")</f>
        <v>0.248233962264151</v>
      </c>
      <c r="Z450" s="37" t="n">
        <f aca="false">IFERROR(J450-Y450,"")</f>
        <v>0.00479072909387376</v>
      </c>
      <c r="AA450" s="38" t="n">
        <f aca="false">IFERROR(INDEX('Season Counts'!$K$2:$K$740,$AF450)/INDEX('Season Counts'!$J$2:$J$740,$AF450),"")</f>
        <v>0.436190476190476</v>
      </c>
      <c r="AB450" s="41" t="n">
        <f aca="false">IFERROR(R450-AA450,"")</f>
        <v>5.11345477788305E-005</v>
      </c>
      <c r="AC450" s="39" t="n">
        <f aca="false">IFERROR(INDEX('Season Counts'!$AG$2:$AG$740,$AF450)/INDEX('Season Counts'!$AF$2:$AF$740,$AF450),"")</f>
        <v>70.9952577319588</v>
      </c>
      <c r="AD450" s="40" t="n">
        <f aca="false">IFERROR(V450-AC450,"")</f>
        <v>-0.430784047748233</v>
      </c>
      <c r="AE450" s="4" t="str">
        <f aca="false">IF(D450&lt;Guide!$C$21,"Low PA",IF(TRIM(IF(ISNUMBER(AD450),IF(N(AD450)&lt;=-Guide!$C$24,"▼ Bat Speed  ",IF(N(AD450)&gt;=Guide!$C$24,"▲ Bat Speed  ","")),"")&amp;IF(N(Z450)&gt;=Guide!$C$22,"▲ Contact  ","")&amp;IF(N(Z450)&lt;=-Guide!$C$22,"▼ Contact  ","")&amp;IF(N(AB450)&gt;=Guide!$C$23,"▲ Chase  ","")&amp;IF(N(AB450)&lt;=-Guide!$C$23,"▼ Chase  ",""))="","Stable",TRIM(IF(ISNUMBER(AD450),IF(N(AD450)&lt;=-Guide!$C$24,"▼ Bat Speed  ",IF(N(AD450)&gt;=Guide!$C$24,"▲ Bat Speed  ","")),"")&amp;IF(N(Z450)&gt;=Guide!$C$22,"▲ Contact  ","")&amp;IF(N(Z450)&lt;=-Guide!$C$22,"▼ Contact  ","")&amp;IF(N(AB450)&gt;=Guide!$C$23,"▲ Chase  ","")&amp;IF(N(AB450)&lt;=-Guide!$C$23,"▼ Chase  ",""))))</f>
        <v>Stable</v>
      </c>
      <c r="AF450" s="35" t="n">
        <f aca="false">MATCH(Counts!A450,'Season Counts'!$A$2:$A$740,0)</f>
        <v>117</v>
      </c>
    </row>
    <row r="451" customFormat="false" ht="15" hidden="false" customHeight="false" outlineLevel="0" collapsed="false">
      <c r="A451" s="34" t="str">
        <f aca="false">Counts!B451</f>
        <v>BOS</v>
      </c>
      <c r="B451" s="5" t="str">
        <f aca="false">Counts!C451</f>
        <v>Roman Anthony</v>
      </c>
      <c r="C451" s="34" t="str">
        <f aca="false">Counts!F451</f>
        <v>Mar-Apr</v>
      </c>
      <c r="D451" s="35" t="n">
        <f aca="false">IFERROR(Counts!P451,"")</f>
        <v>115</v>
      </c>
      <c r="E451" s="36" t="n">
        <f aca="false">IFERROR(Counts!R451/Counts!Q451,"")</f>
        <v>0.208333333333333</v>
      </c>
      <c r="F451" s="36" t="n">
        <f aca="false">IFERROR((Counts!R451+Counts!V451+Counts!W451)/(Counts!Q451+Counts!V451+Counts!W451+Counts!X451),"")</f>
        <v>0.339130434782609</v>
      </c>
      <c r="G451" s="36" t="n">
        <f aca="false">IFERROR((Counts!R451+Counts!S451+2*Counts!T451+3*Counts!U451)/Counts!Q451,"")</f>
        <v>0.291666666666667</v>
      </c>
      <c r="H451" s="35" t="n">
        <f aca="false">IFERROR(Counts!U451,"")</f>
        <v>1</v>
      </c>
      <c r="I451" s="36" t="n">
        <f aca="false">IFERROR(Counts!Z451/Counts!AA451,"")</f>
        <v>0.296017699115044</v>
      </c>
      <c r="J451" s="36" t="n">
        <f aca="false">IFERROR(Counts!AB451/Counts!AA451,"")</f>
        <v>0.334884955752212</v>
      </c>
      <c r="K451" s="37" t="n">
        <f aca="false">IFERROR((Counts!AB451-Counts!Z451)/Counts!AA451,"")</f>
        <v>0.0388672566371681</v>
      </c>
      <c r="L451" s="38" t="n">
        <f aca="false">IFERROR(Counts!Y451/Counts!P451,"")</f>
        <v>0.278260869565217</v>
      </c>
      <c r="M451" s="38" t="n">
        <f aca="false">IFERROR(Counts!V451/Counts!P451,"")</f>
        <v>0.156521739130435</v>
      </c>
      <c r="N451" s="38" t="n">
        <f aca="false">IFERROR(Counts!AD451/Counts!AC451,"")</f>
        <v>0.09375</v>
      </c>
      <c r="O451" s="38" t="n">
        <f aca="false">IFERROR(Counts!AE451/Counts!AC451,"")</f>
        <v>0.46875</v>
      </c>
      <c r="P451" s="39" t="n">
        <f aca="false">IFERROR(Counts!AG451/Counts!AF451,"")</f>
        <v>92.2539682539683</v>
      </c>
      <c r="Q451" s="38" t="n">
        <f aca="false">IFERROR(Counts!AH451/Counts!AC451,"")</f>
        <v>0.40625</v>
      </c>
      <c r="R451" s="38" t="n">
        <f aca="false">IFERROR(Counts!N451/Counts!M451,"")</f>
        <v>0.231075697211155</v>
      </c>
      <c r="S451" s="38" t="n">
        <f aca="false">IFERROR(Counts!K451/Counts!J451,"")</f>
        <v>0.521008403361345</v>
      </c>
      <c r="T451" s="38" t="n">
        <f aca="false">IFERROR(Counts!I451/Counts!H451,"")</f>
        <v>0.274725274725275</v>
      </c>
      <c r="U451" s="38" t="n">
        <f aca="false">IFERROR(1-Counts!L451/Counts!K451,"")</f>
        <v>0.846774193548387</v>
      </c>
      <c r="V451" s="39" t="n">
        <f aca="false">IFERROR(Counts!AJ451/Counts!AI451,"")</f>
        <v>75.7766233766234</v>
      </c>
      <c r="W451" s="38" t="n">
        <f aca="false">IFERROR(Counts!AK451/Counts!AI451,"")</f>
        <v>0.538961038961039</v>
      </c>
      <c r="X451" s="40" t="n">
        <f aca="false">IFERROR(Counts!O451,"")</f>
        <v>-2.958</v>
      </c>
      <c r="Y451" s="36" t="n">
        <f aca="false">IFERROR(INDEX('Season Counts'!$Y$2:$Y$740,$AF451)/INDEX('Season Counts'!$X$2:$X$740,$AF451),"")</f>
        <v>0.3407625</v>
      </c>
      <c r="Z451" s="37" t="n">
        <f aca="false">IFERROR(J451-Y451,"")</f>
        <v>-0.00587754424778764</v>
      </c>
      <c r="AA451" s="38" t="n">
        <f aca="false">IFERROR(INDEX('Season Counts'!$K$2:$K$740,$AF451)/INDEX('Season Counts'!$J$2:$J$740,$AF451),"")</f>
        <v>0.236897274633124</v>
      </c>
      <c r="AB451" s="41" t="n">
        <f aca="false">IFERROR(R451-AA451,"")</f>
        <v>-0.00582157742196832</v>
      </c>
      <c r="AC451" s="39" t="n">
        <f aca="false">IFERROR(INDEX('Season Counts'!$AG$2:$AG$740,$AF451)/INDEX('Season Counts'!$AF$2:$AF$740,$AF451),"")</f>
        <v>75.6845454545455</v>
      </c>
      <c r="AD451" s="40" t="n">
        <f aca="false">IFERROR(V451-AC451,"")</f>
        <v>0.0920779220779195</v>
      </c>
      <c r="AE451" s="4" t="str">
        <f aca="false">IF(D451&lt;Guide!$C$21,"Low PA",IF(TRIM(IF(ISNUMBER(AD451),IF(N(AD451)&lt;=-Guide!$C$24,"▼ Bat Speed  ",IF(N(AD451)&gt;=Guide!$C$24,"▲ Bat Speed  ","")),"")&amp;IF(N(Z451)&gt;=Guide!$C$22,"▲ Contact  ","")&amp;IF(N(Z451)&lt;=-Guide!$C$22,"▼ Contact  ","")&amp;IF(N(AB451)&gt;=Guide!$C$23,"▲ Chase  ","")&amp;IF(N(AB451)&lt;=-Guide!$C$23,"▼ Chase  ",""))="","Stable",TRIM(IF(ISNUMBER(AD451),IF(N(AD451)&lt;=-Guide!$C$24,"▼ Bat Speed  ",IF(N(AD451)&gt;=Guide!$C$24,"▲ Bat Speed  ","")),"")&amp;IF(N(Z451)&gt;=Guide!$C$22,"▲ Contact  ","")&amp;IF(N(Z451)&lt;=-Guide!$C$22,"▼ Contact  ","")&amp;IF(N(AB451)&gt;=Guide!$C$23,"▲ Chase  ","")&amp;IF(N(AB451)&lt;=-Guide!$C$23,"▼ Chase  ",""))))</f>
        <v>Stable</v>
      </c>
      <c r="AF451" s="35" t="n">
        <f aca="false">MATCH(Counts!A451,'Season Counts'!$A$2:$A$740,0)</f>
        <v>118</v>
      </c>
    </row>
    <row r="452" customFormat="false" ht="15" hidden="false" customHeight="false" outlineLevel="0" collapsed="false">
      <c r="A452" s="34" t="str">
        <f aca="false">Counts!B452</f>
        <v>BOS</v>
      </c>
      <c r="B452" s="5" t="str">
        <f aca="false">Counts!C452</f>
        <v>Roman Anthony</v>
      </c>
      <c r="C452" s="34" t="str">
        <f aca="false">Counts!F452</f>
        <v>May</v>
      </c>
      <c r="D452" s="35" t="n">
        <f aca="false">IFERROR(Counts!P452,"")</f>
        <v>15</v>
      </c>
      <c r="E452" s="36" t="n">
        <f aca="false">IFERROR(Counts!R452/Counts!Q452,"")</f>
        <v>0.384615384615385</v>
      </c>
      <c r="F452" s="36" t="n">
        <f aca="false">IFERROR((Counts!R452+Counts!V452+Counts!W452)/(Counts!Q452+Counts!V452+Counts!W452+Counts!X452),"")</f>
        <v>0.466666666666667</v>
      </c>
      <c r="G452" s="36" t="n">
        <f aca="false">IFERROR((Counts!R452+Counts!S452+2*Counts!T452+3*Counts!U452)/Counts!Q452,"")</f>
        <v>0.538461538461538</v>
      </c>
      <c r="H452" s="35" t="n">
        <f aca="false">IFERROR(Counts!U452,"")</f>
        <v>0</v>
      </c>
      <c r="I452" s="36" t="n">
        <f aca="false">IFERROR(Counts!Z452/Counts!AA452,"")</f>
        <v>0.44</v>
      </c>
      <c r="J452" s="36" t="n">
        <f aca="false">IFERROR(Counts!AB452/Counts!AA452,"")</f>
        <v>0.480866666666667</v>
      </c>
      <c r="K452" s="37" t="n">
        <f aca="false">IFERROR((Counts!AB452-Counts!Z452)/Counts!AA452,"")</f>
        <v>0.0408666666666667</v>
      </c>
      <c r="L452" s="38" t="n">
        <f aca="false">IFERROR(Counts!Y452/Counts!P452,"")</f>
        <v>0.0666666666666667</v>
      </c>
      <c r="M452" s="38" t="n">
        <f aca="false">IFERROR(Counts!V452/Counts!P452,"")</f>
        <v>0.133333333333333</v>
      </c>
      <c r="N452" s="38" t="n">
        <f aca="false">IFERROR(Counts!AD452/Counts!AC452,"")</f>
        <v>0.0833333333333333</v>
      </c>
      <c r="O452" s="38" t="n">
        <f aca="false">IFERROR(Counts!AE452/Counts!AC452,"")</f>
        <v>0.5</v>
      </c>
      <c r="P452" s="39" t="n">
        <f aca="false">IFERROR(Counts!AG452/Counts!AF452,"")</f>
        <v>92.7833333333334</v>
      </c>
      <c r="Q452" s="38" t="n">
        <f aca="false">IFERROR(Counts!AH452/Counts!AC452,"")</f>
        <v>0.5</v>
      </c>
      <c r="R452" s="38" t="n">
        <f aca="false">IFERROR(Counts!N452/Counts!M452,"")</f>
        <v>0.0740740740740741</v>
      </c>
      <c r="S452" s="38" t="n">
        <f aca="false">IFERROR(Counts!K452/Counts!J452,"")</f>
        <v>0.633333333333333</v>
      </c>
      <c r="T452" s="38" t="n">
        <f aca="false">IFERROR(Counts!I452/Counts!H452,"")</f>
        <v>0.0952380952380952</v>
      </c>
      <c r="U452" s="38" t="n">
        <f aca="false">IFERROR(1-Counts!L452/Counts!K452,"")</f>
        <v>0.947368421052632</v>
      </c>
      <c r="V452" s="39" t="n">
        <f aca="false">IFERROR(Counts!AJ452/Counts!AI452,"")</f>
        <v>75.15</v>
      </c>
      <c r="W452" s="38" t="n">
        <f aca="false">IFERROR(Counts!AK452/Counts!AI452,"")</f>
        <v>0.6</v>
      </c>
      <c r="X452" s="40" t="n">
        <f aca="false">IFERROR(Counts!O452,"")</f>
        <v>1.17</v>
      </c>
      <c r="Y452" s="36" t="n">
        <f aca="false">IFERROR(INDEX('Season Counts'!$Y$2:$Y$740,$AF452)/INDEX('Season Counts'!$X$2:$X$740,$AF452),"")</f>
        <v>0.3407625</v>
      </c>
      <c r="Z452" s="37" t="n">
        <f aca="false">IFERROR(J452-Y452,"")</f>
        <v>0.140104166666667</v>
      </c>
      <c r="AA452" s="38" t="n">
        <f aca="false">IFERROR(INDEX('Season Counts'!$K$2:$K$740,$AF452)/INDEX('Season Counts'!$J$2:$J$740,$AF452),"")</f>
        <v>0.236897274633124</v>
      </c>
      <c r="AB452" s="41" t="n">
        <f aca="false">IFERROR(R452-AA452,"")</f>
        <v>-0.16282320055905</v>
      </c>
      <c r="AC452" s="39" t="n">
        <f aca="false">IFERROR(INDEX('Season Counts'!$AG$2:$AG$740,$AF452)/INDEX('Season Counts'!$AF$2:$AF$740,$AF452),"")</f>
        <v>75.6845454545455</v>
      </c>
      <c r="AD452" s="40" t="n">
        <f aca="false">IFERROR(V452-AC452,"")</f>
        <v>-0.534545454545452</v>
      </c>
      <c r="AE452" s="4" t="str">
        <f aca="false">IF(D452&lt;Guide!$C$21,"Low PA",IF(TRIM(IF(ISNUMBER(AD452),IF(N(AD452)&lt;=-Guide!$C$24,"▼ Bat Speed  ",IF(N(AD452)&gt;=Guide!$C$24,"▲ Bat Speed  ","")),"")&amp;IF(N(Z452)&gt;=Guide!$C$22,"▲ Contact  ","")&amp;IF(N(Z452)&lt;=-Guide!$C$22,"▼ Contact  ","")&amp;IF(N(AB452)&gt;=Guide!$C$23,"▲ Chase  ","")&amp;IF(N(AB452)&lt;=-Guide!$C$23,"▼ Chase  ",""))="","Stable",TRIM(IF(ISNUMBER(AD452),IF(N(AD452)&lt;=-Guide!$C$24,"▼ Bat Speed  ",IF(N(AD452)&gt;=Guide!$C$24,"▲ Bat Speed  ","")),"")&amp;IF(N(Z452)&gt;=Guide!$C$22,"▲ Contact  ","")&amp;IF(N(Z452)&lt;=-Guide!$C$22,"▼ Contact  ","")&amp;IF(N(AB452)&gt;=Guide!$C$23,"▲ Chase  ","")&amp;IF(N(AB452)&lt;=-Guide!$C$23,"▼ Chase  ",""))))</f>
        <v>Low PA</v>
      </c>
      <c r="AF452" s="35" t="n">
        <f aca="false">MATCH(Counts!A452,'Season Counts'!$A$2:$A$740,0)</f>
        <v>118</v>
      </c>
    </row>
    <row r="453" customFormat="false" ht="15" hidden="false" customHeight="false" outlineLevel="0" collapsed="false">
      <c r="A453" s="34" t="str">
        <f aca="false">Counts!B453</f>
        <v>BOS</v>
      </c>
      <c r="B453" s="5" t="str">
        <f aca="false">Counts!C453</f>
        <v>Roman Anthony</v>
      </c>
      <c r="C453" s="34" t="str">
        <f aca="false">Counts!F453</f>
        <v>Aug</v>
      </c>
      <c r="D453" s="35" t="n">
        <f aca="false">IFERROR(Counts!P453,"")</f>
        <v>9</v>
      </c>
      <c r="E453" s="36" t="n">
        <f aca="false">IFERROR(Counts!R453/Counts!Q453,"")</f>
        <v>0.5</v>
      </c>
      <c r="F453" s="36" t="n">
        <f aca="false">IFERROR((Counts!R453+Counts!V453+Counts!W453)/(Counts!Q453+Counts!V453+Counts!W453+Counts!X453),"")</f>
        <v>0.555555555555556</v>
      </c>
      <c r="G453" s="36" t="n">
        <f aca="false">IFERROR((Counts!R453+Counts!S453+2*Counts!T453+3*Counts!U453)/Counts!Q453,"")</f>
        <v>1</v>
      </c>
      <c r="H453" s="35" t="n">
        <f aca="false">IFERROR(Counts!U453,"")</f>
        <v>0</v>
      </c>
      <c r="I453" s="36" t="n">
        <f aca="false">IFERROR(Counts!Z453/Counts!AA453,"")</f>
        <v>0.633333333333333</v>
      </c>
      <c r="J453" s="36" t="n">
        <f aca="false">IFERROR(Counts!AB453/Counts!AA453,"")</f>
        <v>0.449222222222222</v>
      </c>
      <c r="K453" s="37" t="n">
        <f aca="false">IFERROR((Counts!AB453-Counts!Z453)/Counts!AA453,"")</f>
        <v>-0.184111111111111</v>
      </c>
      <c r="L453" s="38" t="n">
        <f aca="false">IFERROR(Counts!Y453/Counts!P453,"")</f>
        <v>0</v>
      </c>
      <c r="M453" s="38" t="n">
        <f aca="false">IFERROR(Counts!V453/Counts!P453,"")</f>
        <v>0.111111111111111</v>
      </c>
      <c r="N453" s="38" t="n">
        <f aca="false">IFERROR(Counts!AD453/Counts!AC453,"")</f>
        <v>0</v>
      </c>
      <c r="O453" s="38" t="n">
        <f aca="false">IFERROR(Counts!AE453/Counts!AC453,"")</f>
        <v>0.625</v>
      </c>
      <c r="P453" s="39" t="n">
        <f aca="false">IFERROR(Counts!AG453/Counts!AF453,"")</f>
        <v>95.1</v>
      </c>
      <c r="Q453" s="38" t="n">
        <f aca="false">IFERROR(Counts!AH453/Counts!AC453,"")</f>
        <v>0.5</v>
      </c>
      <c r="R453" s="38" t="n">
        <f aca="false">IFERROR(Counts!N453/Counts!M453,"")</f>
        <v>0.166666666666667</v>
      </c>
      <c r="S453" s="38" t="n">
        <f aca="false">IFERROR(Counts!K453/Counts!J453,"")</f>
        <v>0.555555555555556</v>
      </c>
      <c r="T453" s="38" t="n">
        <f aca="false">IFERROR(Counts!I453/Counts!H453,"")</f>
        <v>0.0833333333333333</v>
      </c>
      <c r="U453" s="38" t="n">
        <f aca="false">IFERROR(1-Counts!L453/Counts!K453,"")</f>
        <v>1</v>
      </c>
      <c r="V453" s="39" t="n">
        <f aca="false">IFERROR(Counts!AJ453/Counts!AI453,"")</f>
        <v>76.3333333333333</v>
      </c>
      <c r="W453" s="38" t="n">
        <f aca="false">IFERROR(Counts!AK453/Counts!AI453,"")</f>
        <v>0.666666666666667</v>
      </c>
      <c r="X453" s="40" t="n">
        <f aca="false">IFERROR(Counts!O453,"")</f>
        <v>2.211</v>
      </c>
      <c r="Y453" s="36" t="n">
        <f aca="false">IFERROR(INDEX('Season Counts'!$Y$2:$Y$740,$AF453)/INDEX('Season Counts'!$X$2:$X$740,$AF453),"")</f>
        <v>0.3407625</v>
      </c>
      <c r="Z453" s="37" t="n">
        <f aca="false">IFERROR(J453-Y453,"")</f>
        <v>0.108459722222222</v>
      </c>
      <c r="AA453" s="38" t="n">
        <f aca="false">IFERROR(INDEX('Season Counts'!$K$2:$K$740,$AF453)/INDEX('Season Counts'!$J$2:$J$740,$AF453),"")</f>
        <v>0.236897274633124</v>
      </c>
      <c r="AB453" s="41" t="n">
        <f aca="false">IFERROR(R453-AA453,"")</f>
        <v>-0.070230607966457</v>
      </c>
      <c r="AC453" s="39" t="n">
        <f aca="false">IFERROR(INDEX('Season Counts'!$AG$2:$AG$740,$AF453)/INDEX('Season Counts'!$AF$2:$AF$740,$AF453),"")</f>
        <v>75.6845454545455</v>
      </c>
      <c r="AD453" s="40" t="n">
        <f aca="false">IFERROR(V453-AC453,"")</f>
        <v>0.648787878787871</v>
      </c>
      <c r="AE453" s="4" t="str">
        <f aca="false">IF(D453&lt;Guide!$C$21,"Low PA",IF(TRIM(IF(ISNUMBER(AD453),IF(N(AD453)&lt;=-Guide!$C$24,"▼ Bat Speed  ",IF(N(AD453)&gt;=Guide!$C$24,"▲ Bat Speed  ","")),"")&amp;IF(N(Z453)&gt;=Guide!$C$22,"▲ Contact  ","")&amp;IF(N(Z453)&lt;=-Guide!$C$22,"▼ Contact  ","")&amp;IF(N(AB453)&gt;=Guide!$C$23,"▲ Chase  ","")&amp;IF(N(AB453)&lt;=-Guide!$C$23,"▼ Chase  ",""))="","Stable",TRIM(IF(ISNUMBER(AD453),IF(N(AD453)&lt;=-Guide!$C$24,"▼ Bat Speed  ",IF(N(AD453)&gt;=Guide!$C$24,"▲ Bat Speed  ","")),"")&amp;IF(N(Z453)&gt;=Guide!$C$22,"▲ Contact  ","")&amp;IF(N(Z453)&lt;=-Guide!$C$22,"▼ Contact  ","")&amp;IF(N(AB453)&gt;=Guide!$C$23,"▲ Chase  ","")&amp;IF(N(AB453)&lt;=-Guide!$C$23,"▼ Chase  ",""))))</f>
        <v>Low PA</v>
      </c>
      <c r="AF453" s="35" t="n">
        <f aca="false">MATCH(Counts!A453,'Season Counts'!$A$2:$A$740,0)</f>
        <v>118</v>
      </c>
    </row>
    <row r="454" customFormat="false" ht="15" hidden="false" customHeight="false" outlineLevel="0" collapsed="false">
      <c r="A454" s="34" t="str">
        <f aca="false">Counts!B454</f>
        <v>BOS</v>
      </c>
      <c r="B454" s="5" t="str">
        <f aca="false">Counts!C454</f>
        <v>Roman Anthony</v>
      </c>
      <c r="C454" s="34" t="str">
        <f aca="false">Counts!F454</f>
        <v>Sep</v>
      </c>
      <c r="D454" s="35" t="n">
        <f aca="false">IFERROR(Counts!P454,"")</f>
        <v>103</v>
      </c>
      <c r="E454" s="36" t="n">
        <f aca="false">IFERROR(Counts!R454/Counts!Q454,"")</f>
        <v>0.242105263157895</v>
      </c>
      <c r="F454" s="36" t="n">
        <f aca="false">IFERROR((Counts!R454+Counts!V454+Counts!W454)/(Counts!Q454+Counts!V454+Counts!W454+Counts!X454),"")</f>
        <v>0.300970873786408</v>
      </c>
      <c r="G454" s="36" t="n">
        <f aca="false">IFERROR((Counts!R454+Counts!S454+2*Counts!T454+3*Counts!U454)/Counts!Q454,"")</f>
        <v>0.431578947368421</v>
      </c>
      <c r="H454" s="35" t="n">
        <f aca="false">IFERROR(Counts!U454,"")</f>
        <v>4</v>
      </c>
      <c r="I454" s="36" t="n">
        <f aca="false">IFERROR(Counts!Z454/Counts!AA454,"")</f>
        <v>0.318446601941748</v>
      </c>
      <c r="J454" s="36" t="n">
        <f aca="false">IFERROR(Counts!AB454/Counts!AA454,"")</f>
        <v>0.317330097087379</v>
      </c>
      <c r="K454" s="37" t="n">
        <f aca="false">IFERROR((Counts!AB454-Counts!Z454)/Counts!AA454,"")</f>
        <v>-0.00111650485436888</v>
      </c>
      <c r="L454" s="38" t="n">
        <f aca="false">IFERROR(Counts!Y454/Counts!P454,"")</f>
        <v>0.320388349514563</v>
      </c>
      <c r="M454" s="38" t="n">
        <f aca="false">IFERROR(Counts!V454/Counts!P454,"")</f>
        <v>0.0776699029126214</v>
      </c>
      <c r="N454" s="38" t="n">
        <f aca="false">IFERROR(Counts!AD454/Counts!AC454,"")</f>
        <v>0.161290322580645</v>
      </c>
      <c r="O454" s="38" t="n">
        <f aca="false">IFERROR(Counts!AE454/Counts!AC454,"")</f>
        <v>0.435483870967742</v>
      </c>
      <c r="P454" s="39" t="n">
        <f aca="false">IFERROR(Counts!AG454/Counts!AF454,"")</f>
        <v>91.1709677419355</v>
      </c>
      <c r="Q454" s="38" t="n">
        <f aca="false">IFERROR(Counts!AH454/Counts!AC454,"")</f>
        <v>0.370967741935484</v>
      </c>
      <c r="R454" s="38" t="n">
        <f aca="false">IFERROR(Counts!N454/Counts!M454,"")</f>
        <v>0.272727272727273</v>
      </c>
      <c r="S454" s="38" t="n">
        <f aca="false">IFERROR(Counts!K454/Counts!J454,"")</f>
        <v>0.588541666666667</v>
      </c>
      <c r="T454" s="38" t="n">
        <f aca="false">IFERROR(Counts!I454/Counts!H454,"")</f>
        <v>0.274390243902439</v>
      </c>
      <c r="U454" s="38" t="n">
        <f aca="false">IFERROR(1-Counts!L454/Counts!K454,"")</f>
        <v>0.814159292035398</v>
      </c>
      <c r="V454" s="39" t="n">
        <f aca="false">IFERROR(Counts!AJ454/Counts!AI454,"")</f>
        <v>75.60625</v>
      </c>
      <c r="W454" s="38" t="n">
        <f aca="false">IFERROR(Counts!AK454/Counts!AI454,"")</f>
        <v>0.555555555555556</v>
      </c>
      <c r="X454" s="40" t="n">
        <f aca="false">IFERROR(Counts!O454,"")</f>
        <v>1.813</v>
      </c>
      <c r="Y454" s="36" t="n">
        <f aca="false">IFERROR(INDEX('Season Counts'!$Y$2:$Y$740,$AF454)/INDEX('Season Counts'!$X$2:$X$740,$AF454),"")</f>
        <v>0.3407625</v>
      </c>
      <c r="Z454" s="37" t="n">
        <f aca="false">IFERROR(J454-Y454,"")</f>
        <v>-0.0234324029126214</v>
      </c>
      <c r="AA454" s="38" t="n">
        <f aca="false">IFERROR(INDEX('Season Counts'!$K$2:$K$740,$AF454)/INDEX('Season Counts'!$J$2:$J$740,$AF454),"")</f>
        <v>0.236897274633124</v>
      </c>
      <c r="AB454" s="41" t="n">
        <f aca="false">IFERROR(R454-AA454,"")</f>
        <v>0.035829998094149</v>
      </c>
      <c r="AC454" s="39" t="n">
        <f aca="false">IFERROR(INDEX('Season Counts'!$AG$2:$AG$740,$AF454)/INDEX('Season Counts'!$AF$2:$AF$740,$AF454),"")</f>
        <v>75.6845454545455</v>
      </c>
      <c r="AD454" s="40" t="n">
        <f aca="false">IFERROR(V454-AC454,"")</f>
        <v>-0.0782954545454686</v>
      </c>
      <c r="AE454" s="4" t="str">
        <f aca="false">IF(D454&lt;Guide!$C$21,"Low PA",IF(TRIM(IF(ISNUMBER(AD454),IF(N(AD454)&lt;=-Guide!$C$24,"▼ Bat Speed  ",IF(N(AD454)&gt;=Guide!$C$24,"▲ Bat Speed  ","")),"")&amp;IF(N(Z454)&gt;=Guide!$C$22,"▲ Contact  ","")&amp;IF(N(Z454)&lt;=-Guide!$C$22,"▼ Contact  ","")&amp;IF(N(AB454)&gt;=Guide!$C$23,"▲ Chase  ","")&amp;IF(N(AB454)&lt;=-Guide!$C$23,"▼ Chase  ",""))="","Stable",TRIM(IF(ISNUMBER(AD454),IF(N(AD454)&lt;=-Guide!$C$24,"▼ Bat Speed  ",IF(N(AD454)&gt;=Guide!$C$24,"▲ Bat Speed  ","")),"")&amp;IF(N(Z454)&gt;=Guide!$C$22,"▲ Contact  ","")&amp;IF(N(Z454)&lt;=-Guide!$C$22,"▼ Contact  ","")&amp;IF(N(AB454)&gt;=Guide!$C$23,"▲ Chase  ","")&amp;IF(N(AB454)&lt;=-Guide!$C$23,"▼ Chase  ",""))))</f>
        <v>Stable</v>
      </c>
      <c r="AF454" s="35" t="n">
        <f aca="false">MATCH(Counts!A454,'Season Counts'!$A$2:$A$740,0)</f>
        <v>118</v>
      </c>
    </row>
    <row r="455" customFormat="false" ht="15" hidden="false" customHeight="false" outlineLevel="0" collapsed="false">
      <c r="A455" s="34" t="str">
        <f aca="false">Counts!B455</f>
        <v>BOS</v>
      </c>
      <c r="B455" s="5" t="str">
        <f aca="false">Counts!C455</f>
        <v>Connor Wong</v>
      </c>
      <c r="C455" s="34" t="str">
        <f aca="false">Counts!F455</f>
        <v>Mar-Apr</v>
      </c>
      <c r="D455" s="35" t="n">
        <f aca="false">IFERROR(Counts!P455,"")</f>
        <v>43</v>
      </c>
      <c r="E455" s="36" t="n">
        <f aca="false">IFERROR(Counts!R455/Counts!Q455,"")</f>
        <v>0.243243243243243</v>
      </c>
      <c r="F455" s="36" t="n">
        <f aca="false">IFERROR((Counts!R455+Counts!V455+Counts!W455)/(Counts!Q455+Counts!V455+Counts!W455+Counts!X455),"")</f>
        <v>0.333333333333333</v>
      </c>
      <c r="G455" s="36" t="n">
        <f aca="false">IFERROR((Counts!R455+Counts!S455+2*Counts!T455+3*Counts!U455)/Counts!Q455,"")</f>
        <v>0.378378378378378</v>
      </c>
      <c r="H455" s="35" t="n">
        <f aca="false">IFERROR(Counts!U455,"")</f>
        <v>0</v>
      </c>
      <c r="I455" s="36" t="n">
        <f aca="false">IFERROR(Counts!Z455/Counts!AA455,"")</f>
        <v>0.317857142857143</v>
      </c>
      <c r="J455" s="36" t="n">
        <f aca="false">IFERROR(Counts!AB455/Counts!AA455,"")</f>
        <v>0.283166666666667</v>
      </c>
      <c r="K455" s="37" t="n">
        <f aca="false">IFERROR((Counts!AB455-Counts!Z455)/Counts!AA455,"")</f>
        <v>-0.0346904761904762</v>
      </c>
      <c r="L455" s="38" t="n">
        <f aca="false">IFERROR(Counts!Y455/Counts!P455,"")</f>
        <v>0.13953488372093</v>
      </c>
      <c r="M455" s="38" t="n">
        <f aca="false">IFERROR(Counts!V455/Counts!P455,"")</f>
        <v>0.0930232558139535</v>
      </c>
      <c r="N455" s="38" t="n">
        <f aca="false">IFERROR(Counts!AD455/Counts!AC455,"")</f>
        <v>0.03125</v>
      </c>
      <c r="O455" s="38" t="n">
        <f aca="false">IFERROR(Counts!AE455/Counts!AC455,"")</f>
        <v>0.40625</v>
      </c>
      <c r="P455" s="39" t="n">
        <f aca="false">IFERROR(Counts!AG455/Counts!AF455,"")</f>
        <v>86.26875</v>
      </c>
      <c r="Q455" s="38" t="n">
        <f aca="false">IFERROR(Counts!AH455/Counts!AC455,"")</f>
        <v>0.21875</v>
      </c>
      <c r="R455" s="38" t="n">
        <f aca="false">IFERROR(Counts!N455/Counts!M455,"")</f>
        <v>0.348837209302326</v>
      </c>
      <c r="S455" s="38" t="n">
        <f aca="false">IFERROR(Counts!K455/Counts!J455,"")</f>
        <v>0.661971830985916</v>
      </c>
      <c r="T455" s="38" t="n">
        <f aca="false">IFERROR(Counts!I455/Counts!H455,"")</f>
        <v>0.207792207792208</v>
      </c>
      <c r="U455" s="38" t="n">
        <f aca="false">IFERROR(1-Counts!L455/Counts!K455,"")</f>
        <v>0.914893617021277</v>
      </c>
      <c r="V455" s="39" t="n">
        <f aca="false">IFERROR(Counts!AJ455/Counts!AI455,"")</f>
        <v>72.3092307692308</v>
      </c>
      <c r="W455" s="38" t="n">
        <f aca="false">IFERROR(Counts!AK455/Counts!AI455,"")</f>
        <v>0.184615384615385</v>
      </c>
      <c r="X455" s="40" t="n">
        <f aca="false">IFERROR(Counts!O455,"")</f>
        <v>-0.639</v>
      </c>
      <c r="Y455" s="36" t="n">
        <f aca="false">IFERROR(INDEX('Season Counts'!$Y$2:$Y$740,$AF455)/INDEX('Season Counts'!$X$2:$X$740,$AF455),"")</f>
        <v>0.281324786324786</v>
      </c>
      <c r="Z455" s="37" t="n">
        <f aca="false">IFERROR(J455-Y455,"")</f>
        <v>0.00184188034188038</v>
      </c>
      <c r="AA455" s="38" t="n">
        <f aca="false">IFERROR(INDEX('Season Counts'!$K$2:$K$740,$AF455)/INDEX('Season Counts'!$J$2:$J$740,$AF455),"")</f>
        <v>0.319654427645788</v>
      </c>
      <c r="AB455" s="41" t="n">
        <f aca="false">IFERROR(R455-AA455,"")</f>
        <v>0.0291827816565373</v>
      </c>
      <c r="AC455" s="39" t="n">
        <f aca="false">IFERROR(INDEX('Season Counts'!$AG$2:$AG$740,$AF455)/INDEX('Season Counts'!$AF$2:$AF$740,$AF455),"")</f>
        <v>72.9910810810811</v>
      </c>
      <c r="AD455" s="40" t="n">
        <f aca="false">IFERROR(V455-AC455,"")</f>
        <v>-0.681850311850297</v>
      </c>
      <c r="AE455" s="4" t="str">
        <f aca="false">IF(D455&lt;Guide!$C$21,"Low PA",IF(TRIM(IF(ISNUMBER(AD455),IF(N(AD455)&lt;=-Guide!$C$24,"▼ Bat Speed  ",IF(N(AD455)&gt;=Guide!$C$24,"▲ Bat Speed  ","")),"")&amp;IF(N(Z455)&gt;=Guide!$C$22,"▲ Contact  ","")&amp;IF(N(Z455)&lt;=-Guide!$C$22,"▼ Contact  ","")&amp;IF(N(AB455)&gt;=Guide!$C$23,"▲ Chase  ","")&amp;IF(N(AB455)&lt;=-Guide!$C$23,"▼ Chase  ",""))="","Stable",TRIM(IF(ISNUMBER(AD455),IF(N(AD455)&lt;=-Guide!$C$24,"▼ Bat Speed  ",IF(N(AD455)&gt;=Guide!$C$24,"▲ Bat Speed  ","")),"")&amp;IF(N(Z455)&gt;=Guide!$C$22,"▲ Contact  ","")&amp;IF(N(Z455)&lt;=-Guide!$C$22,"▼ Contact  ","")&amp;IF(N(AB455)&gt;=Guide!$C$23,"▲ Chase  ","")&amp;IF(N(AB455)&lt;=-Guide!$C$23,"▼ Chase  ",""))))</f>
        <v>Stable</v>
      </c>
      <c r="AF455" s="35" t="n">
        <f aca="false">MATCH(Counts!A455,'Season Counts'!$A$2:$A$740,0)</f>
        <v>119</v>
      </c>
    </row>
    <row r="456" customFormat="false" ht="15" hidden="false" customHeight="false" outlineLevel="0" collapsed="false">
      <c r="A456" s="34" t="str">
        <f aca="false">Counts!B456</f>
        <v>BOS</v>
      </c>
      <c r="B456" s="5" t="str">
        <f aca="false">Counts!C456</f>
        <v>Connor Wong</v>
      </c>
      <c r="C456" s="34" t="str">
        <f aca="false">Counts!F456</f>
        <v>May</v>
      </c>
      <c r="D456" s="35" t="n">
        <f aca="false">IFERROR(Counts!P456,"")</f>
        <v>33</v>
      </c>
      <c r="E456" s="36" t="n">
        <f aca="false">IFERROR(Counts!R456/Counts!Q456,"")</f>
        <v>0.275862068965517</v>
      </c>
      <c r="F456" s="36" t="n">
        <f aca="false">IFERROR((Counts!R456+Counts!V456+Counts!W456)/(Counts!Q456+Counts!V456+Counts!W456+Counts!X456),"")</f>
        <v>0.34375</v>
      </c>
      <c r="G456" s="36" t="n">
        <f aca="false">IFERROR((Counts!R456+Counts!S456+2*Counts!T456+3*Counts!U456)/Counts!Q456,"")</f>
        <v>0.379310344827586</v>
      </c>
      <c r="H456" s="35" t="n">
        <f aca="false">IFERROR(Counts!U456,"")</f>
        <v>0</v>
      </c>
      <c r="I456" s="36" t="n">
        <f aca="false">IFERROR(Counts!Z456/Counts!AA456,"")</f>
        <v>0.3234375</v>
      </c>
      <c r="J456" s="36" t="n">
        <f aca="false">IFERROR(Counts!AB456/Counts!AA456,"")</f>
        <v>0.2893125</v>
      </c>
      <c r="K456" s="37" t="n">
        <f aca="false">IFERROR((Counts!AB456-Counts!Z456)/Counts!AA456,"")</f>
        <v>-0.034125</v>
      </c>
      <c r="L456" s="38" t="n">
        <f aca="false">IFERROR(Counts!Y456/Counts!P456,"")</f>
        <v>0.333333333333333</v>
      </c>
      <c r="M456" s="38" t="n">
        <f aca="false">IFERROR(Counts!V456/Counts!P456,"")</f>
        <v>0.0606060606060606</v>
      </c>
      <c r="N456" s="38" t="n">
        <f aca="false">IFERROR(Counts!AD456/Counts!AC456,"")</f>
        <v>0.0526315789473684</v>
      </c>
      <c r="O456" s="38" t="n">
        <f aca="false">IFERROR(Counts!AE456/Counts!AC456,"")</f>
        <v>0.315789473684211</v>
      </c>
      <c r="P456" s="39" t="n">
        <f aca="false">IFERROR(Counts!AG456/Counts!AF456,"")</f>
        <v>81.6578947368421</v>
      </c>
      <c r="Q456" s="38" t="n">
        <f aca="false">IFERROR(Counts!AH456/Counts!AC456,"")</f>
        <v>0.421052631578947</v>
      </c>
      <c r="R456" s="38" t="n">
        <f aca="false">IFERROR(Counts!N456/Counts!M456,"")</f>
        <v>0.389830508474576</v>
      </c>
      <c r="S456" s="38" t="n">
        <f aca="false">IFERROR(Counts!K456/Counts!J456,"")</f>
        <v>0.596774193548387</v>
      </c>
      <c r="T456" s="38" t="n">
        <f aca="false">IFERROR(Counts!I456/Counts!H456,"")</f>
        <v>0.3</v>
      </c>
      <c r="U456" s="38" t="n">
        <f aca="false">IFERROR(1-Counts!L456/Counts!K456,"")</f>
        <v>0.810810810810811</v>
      </c>
      <c r="V456" s="39" t="n">
        <f aca="false">IFERROR(Counts!AJ456/Counts!AI456,"")</f>
        <v>72.2403846153846</v>
      </c>
      <c r="W456" s="38" t="n">
        <f aca="false">IFERROR(Counts!AK456/Counts!AI456,"")</f>
        <v>0.230769230769231</v>
      </c>
      <c r="X456" s="40" t="n">
        <f aca="false">IFERROR(Counts!O456,"")</f>
        <v>0.938</v>
      </c>
      <c r="Y456" s="36" t="n">
        <f aca="false">IFERROR(INDEX('Season Counts'!$Y$2:$Y$740,$AF456)/INDEX('Season Counts'!$X$2:$X$740,$AF456),"")</f>
        <v>0.281324786324786</v>
      </c>
      <c r="Z456" s="37" t="n">
        <f aca="false">IFERROR(J456-Y456,"")</f>
        <v>0.00798771367521367</v>
      </c>
      <c r="AA456" s="38" t="n">
        <f aca="false">IFERROR(INDEX('Season Counts'!$K$2:$K$740,$AF456)/INDEX('Season Counts'!$J$2:$J$740,$AF456),"")</f>
        <v>0.319654427645788</v>
      </c>
      <c r="AB456" s="41" t="n">
        <f aca="false">IFERROR(R456-AA456,"")</f>
        <v>0.070176080828788</v>
      </c>
      <c r="AC456" s="39" t="n">
        <f aca="false">IFERROR(INDEX('Season Counts'!$AG$2:$AG$740,$AF456)/INDEX('Season Counts'!$AF$2:$AF$740,$AF456),"")</f>
        <v>72.9910810810811</v>
      </c>
      <c r="AD456" s="40" t="n">
        <f aca="false">IFERROR(V456-AC456,"")</f>
        <v>-0.750696465696464</v>
      </c>
      <c r="AE456" s="4" t="str">
        <f aca="false">IF(D456&lt;Guide!$C$21,"Low PA",IF(TRIM(IF(ISNUMBER(AD456),IF(N(AD456)&lt;=-Guide!$C$24,"▼ Bat Speed  ",IF(N(AD456)&gt;=Guide!$C$24,"▲ Bat Speed  ","")),"")&amp;IF(N(Z456)&gt;=Guide!$C$22,"▲ Contact  ","")&amp;IF(N(Z456)&lt;=-Guide!$C$22,"▼ Contact  ","")&amp;IF(N(AB456)&gt;=Guide!$C$23,"▲ Chase  ","")&amp;IF(N(AB456)&lt;=-Guide!$C$23,"▼ Chase  ",""))="","Stable",TRIM(IF(ISNUMBER(AD456),IF(N(AD456)&lt;=-Guide!$C$24,"▼ Bat Speed  ",IF(N(AD456)&gt;=Guide!$C$24,"▲ Bat Speed  ","")),"")&amp;IF(N(Z456)&gt;=Guide!$C$22,"▲ Contact  ","")&amp;IF(N(Z456)&lt;=-Guide!$C$22,"▼ Contact  ","")&amp;IF(N(AB456)&gt;=Guide!$C$23,"▲ Chase  ","")&amp;IF(N(AB456)&lt;=-Guide!$C$23,"▼ Chase  ",""))))</f>
        <v>Low PA</v>
      </c>
      <c r="AF456" s="35" t="n">
        <f aca="false">MATCH(Counts!A456,'Season Counts'!$A$2:$A$740,0)</f>
        <v>119</v>
      </c>
    </row>
    <row r="457" customFormat="false" ht="15" hidden="false" customHeight="false" outlineLevel="0" collapsed="false">
      <c r="A457" s="34" t="str">
        <f aca="false">Counts!B457</f>
        <v>BOS</v>
      </c>
      <c r="B457" s="5" t="str">
        <f aca="false">Counts!C457</f>
        <v>Connor Wong</v>
      </c>
      <c r="C457" s="34" t="str">
        <f aca="false">Counts!F457</f>
        <v>Jun</v>
      </c>
      <c r="D457" s="35" t="n">
        <f aca="false">IFERROR(Counts!P457,"")</f>
        <v>34</v>
      </c>
      <c r="E457" s="36" t="n">
        <f aca="false">IFERROR(Counts!R457/Counts!Q457,"")</f>
        <v>0.333333333333333</v>
      </c>
      <c r="F457" s="36" t="n">
        <f aca="false">IFERROR((Counts!R457+Counts!V457+Counts!W457)/(Counts!Q457+Counts!V457+Counts!W457+Counts!X457),"")</f>
        <v>0.441176470588235</v>
      </c>
      <c r="G457" s="36" t="n">
        <f aca="false">IFERROR((Counts!R457+Counts!S457+2*Counts!T457+3*Counts!U457)/Counts!Q457,"")</f>
        <v>0.444444444444444</v>
      </c>
      <c r="H457" s="35" t="n">
        <f aca="false">IFERROR(Counts!U457,"")</f>
        <v>1</v>
      </c>
      <c r="I457" s="36" t="n">
        <f aca="false">IFERROR(Counts!Z457/Counts!AA457,"")</f>
        <v>0.394117647058824</v>
      </c>
      <c r="J457" s="36" t="n">
        <f aca="false">IFERROR(Counts!AB457/Counts!AA457,"")</f>
        <v>0.421058823529412</v>
      </c>
      <c r="K457" s="37" t="n">
        <f aca="false">IFERROR((Counts!AB457-Counts!Z457)/Counts!AA457,"")</f>
        <v>0.0269411764705882</v>
      </c>
      <c r="L457" s="38" t="n">
        <f aca="false">IFERROR(Counts!Y457/Counts!P457,"")</f>
        <v>0.176470588235294</v>
      </c>
      <c r="M457" s="38" t="n">
        <f aca="false">IFERROR(Counts!V457/Counts!P457,"")</f>
        <v>0.147058823529412</v>
      </c>
      <c r="N457" s="38" t="n">
        <f aca="false">IFERROR(Counts!AD457/Counts!AC457,"")</f>
        <v>0.0909090909090909</v>
      </c>
      <c r="O457" s="38" t="n">
        <f aca="false">IFERROR(Counts!AE457/Counts!AC457,"")</f>
        <v>0.5</v>
      </c>
      <c r="P457" s="39" t="n">
        <f aca="false">IFERROR(Counts!AG457/Counts!AF457,"")</f>
        <v>87.8409090909091</v>
      </c>
      <c r="Q457" s="38" t="n">
        <f aca="false">IFERROR(Counts!AH457/Counts!AC457,"")</f>
        <v>0.363636363636364</v>
      </c>
      <c r="R457" s="38" t="n">
        <f aca="false">IFERROR(Counts!N457/Counts!M457,"")</f>
        <v>0.169014084507042</v>
      </c>
      <c r="S457" s="38" t="n">
        <f aca="false">IFERROR(Counts!K457/Counts!J457,"")</f>
        <v>0.666666666666667</v>
      </c>
      <c r="T457" s="38" t="n">
        <f aca="false">IFERROR(Counts!I457/Counts!H457,"")</f>
        <v>0.173913043478261</v>
      </c>
      <c r="U457" s="38" t="n">
        <f aca="false">IFERROR(1-Counts!L457/Counts!K457,"")</f>
        <v>0.911764705882353</v>
      </c>
      <c r="V457" s="39" t="n">
        <f aca="false">IFERROR(Counts!AJ457/Counts!AI457,"")</f>
        <v>72.7190476190476</v>
      </c>
      <c r="W457" s="38" t="n">
        <f aca="false">IFERROR(Counts!AK457/Counts!AI457,"")</f>
        <v>0.30952380952381</v>
      </c>
      <c r="X457" s="40" t="n">
        <f aca="false">IFERROR(Counts!O457,"")</f>
        <v>2.221</v>
      </c>
      <c r="Y457" s="36" t="n">
        <f aca="false">IFERROR(INDEX('Season Counts'!$Y$2:$Y$740,$AF457)/INDEX('Season Counts'!$X$2:$X$740,$AF457),"")</f>
        <v>0.281324786324786</v>
      </c>
      <c r="Z457" s="37" t="n">
        <f aca="false">IFERROR(J457-Y457,"")</f>
        <v>0.139734037204625</v>
      </c>
      <c r="AA457" s="38" t="n">
        <f aca="false">IFERROR(INDEX('Season Counts'!$K$2:$K$740,$AF457)/INDEX('Season Counts'!$J$2:$J$740,$AF457),"")</f>
        <v>0.319654427645788</v>
      </c>
      <c r="AB457" s="41" t="n">
        <f aca="false">IFERROR(R457-AA457,"")</f>
        <v>-0.150640343138746</v>
      </c>
      <c r="AC457" s="39" t="n">
        <f aca="false">IFERROR(INDEX('Season Counts'!$AG$2:$AG$740,$AF457)/INDEX('Season Counts'!$AF$2:$AF$740,$AF457),"")</f>
        <v>72.9910810810811</v>
      </c>
      <c r="AD457" s="40" t="n">
        <f aca="false">IFERROR(V457-AC457,"")</f>
        <v>-0.272033462033463</v>
      </c>
      <c r="AE457" s="4" t="str">
        <f aca="false">IF(D457&lt;Guide!$C$21,"Low PA",IF(TRIM(IF(ISNUMBER(AD457),IF(N(AD457)&lt;=-Guide!$C$24,"▼ Bat Speed  ",IF(N(AD457)&gt;=Guide!$C$24,"▲ Bat Speed  ","")),"")&amp;IF(N(Z457)&gt;=Guide!$C$22,"▲ Contact  ","")&amp;IF(N(Z457)&lt;=-Guide!$C$22,"▼ Contact  ","")&amp;IF(N(AB457)&gt;=Guide!$C$23,"▲ Chase  ","")&amp;IF(N(AB457)&lt;=-Guide!$C$23,"▼ Chase  ",""))="","Stable",TRIM(IF(ISNUMBER(AD457),IF(N(AD457)&lt;=-Guide!$C$24,"▼ Bat Speed  ",IF(N(AD457)&gt;=Guide!$C$24,"▲ Bat Speed  ","")),"")&amp;IF(N(Z457)&gt;=Guide!$C$22,"▲ Contact  ","")&amp;IF(N(Z457)&lt;=-Guide!$C$22,"▼ Contact  ","")&amp;IF(N(AB457)&gt;=Guide!$C$23,"▲ Chase  ","")&amp;IF(N(AB457)&lt;=-Guide!$C$23,"▼ Chase  ",""))))</f>
        <v>Low PA</v>
      </c>
      <c r="AF457" s="35" t="n">
        <f aca="false">MATCH(Counts!A457,'Season Counts'!$A$2:$A$740,0)</f>
        <v>119</v>
      </c>
    </row>
    <row r="458" customFormat="false" ht="15" hidden="false" customHeight="false" outlineLevel="0" collapsed="false">
      <c r="A458" s="34" t="str">
        <f aca="false">Counts!B458</f>
        <v>BOS</v>
      </c>
      <c r="B458" s="5" t="str">
        <f aca="false">Counts!C458</f>
        <v>Connor Wong</v>
      </c>
      <c r="C458" s="34" t="str">
        <f aca="false">Counts!F458</f>
        <v>Jul</v>
      </c>
      <c r="D458" s="35" t="n">
        <f aca="false">IFERROR(Counts!P458,"")</f>
        <v>53</v>
      </c>
      <c r="E458" s="36" t="n">
        <f aca="false">IFERROR(Counts!R458/Counts!Q458,"")</f>
        <v>0.222222222222222</v>
      </c>
      <c r="F458" s="36" t="n">
        <f aca="false">IFERROR((Counts!R458+Counts!V458+Counts!W458)/(Counts!Q458+Counts!V458+Counts!W458+Counts!X458),"")</f>
        <v>0.313725490196078</v>
      </c>
      <c r="G458" s="36" t="n">
        <f aca="false">IFERROR((Counts!R458+Counts!S458+2*Counts!T458+3*Counts!U458)/Counts!Q458,"")</f>
        <v>0.311111111111111</v>
      </c>
      <c r="H458" s="35" t="n">
        <f aca="false">IFERROR(Counts!U458,"")</f>
        <v>1</v>
      </c>
      <c r="I458" s="36" t="n">
        <f aca="false">IFERROR(Counts!Z458/Counts!AA458,"")</f>
        <v>0.287254901960784</v>
      </c>
      <c r="J458" s="36" t="n">
        <f aca="false">IFERROR(Counts!AB458/Counts!AA458,"")</f>
        <v>0.254882352941177</v>
      </c>
      <c r="K458" s="37" t="n">
        <f aca="false">IFERROR((Counts!AB458-Counts!Z458)/Counts!AA458,"")</f>
        <v>-0.0323725490196078</v>
      </c>
      <c r="L458" s="38" t="n">
        <f aca="false">IFERROR(Counts!Y458/Counts!P458,"")</f>
        <v>0.30188679245283</v>
      </c>
      <c r="M458" s="38" t="n">
        <f aca="false">IFERROR(Counts!V458/Counts!P458,"")</f>
        <v>0.0943396226415094</v>
      </c>
      <c r="N458" s="38" t="n">
        <f aca="false">IFERROR(Counts!AD458/Counts!AC458,"")</f>
        <v>0.032258064516129</v>
      </c>
      <c r="O458" s="38" t="n">
        <f aca="false">IFERROR(Counts!AE458/Counts!AC458,"")</f>
        <v>0.32258064516129</v>
      </c>
      <c r="P458" s="39" t="n">
        <f aca="false">IFERROR(Counts!AG458/Counts!AF458,"")</f>
        <v>78.3741935483871</v>
      </c>
      <c r="Q458" s="38" t="n">
        <f aca="false">IFERROR(Counts!AH458/Counts!AC458,"")</f>
        <v>0.193548387096774</v>
      </c>
      <c r="R458" s="38" t="n">
        <f aca="false">IFERROR(Counts!N458/Counts!M458,"")</f>
        <v>0.330578512396694</v>
      </c>
      <c r="S458" s="38" t="n">
        <f aca="false">IFERROR(Counts!K458/Counts!J458,"")</f>
        <v>0.663461538461538</v>
      </c>
      <c r="T458" s="38" t="n">
        <f aca="false">IFERROR(Counts!I458/Counts!H458,"")</f>
        <v>0.26605504587156</v>
      </c>
      <c r="U458" s="38" t="n">
        <f aca="false">IFERROR(1-Counts!L458/Counts!K458,"")</f>
        <v>0.898550724637681</v>
      </c>
      <c r="V458" s="39" t="n">
        <f aca="false">IFERROR(Counts!AJ458/Counts!AI458,"")</f>
        <v>73.2163043478261</v>
      </c>
      <c r="W458" s="38" t="n">
        <f aca="false">IFERROR(Counts!AK458/Counts!AI458,"")</f>
        <v>0.358695652173913</v>
      </c>
      <c r="X458" s="40" t="n">
        <f aca="false">IFERROR(Counts!O458,"")</f>
        <v>-0.685</v>
      </c>
      <c r="Y458" s="36" t="n">
        <f aca="false">IFERROR(INDEX('Season Counts'!$Y$2:$Y$740,$AF458)/INDEX('Season Counts'!$X$2:$X$740,$AF458),"")</f>
        <v>0.281324786324786</v>
      </c>
      <c r="Z458" s="37" t="n">
        <f aca="false">IFERROR(J458-Y458,"")</f>
        <v>-0.0264424333836098</v>
      </c>
      <c r="AA458" s="38" t="n">
        <f aca="false">IFERROR(INDEX('Season Counts'!$K$2:$K$740,$AF458)/INDEX('Season Counts'!$J$2:$J$740,$AF458),"")</f>
        <v>0.319654427645788</v>
      </c>
      <c r="AB458" s="41" t="n">
        <f aca="false">IFERROR(R458-AA458,"")</f>
        <v>0.0109240847509059</v>
      </c>
      <c r="AC458" s="39" t="n">
        <f aca="false">IFERROR(INDEX('Season Counts'!$AG$2:$AG$740,$AF458)/INDEX('Season Counts'!$AF$2:$AF$740,$AF458),"")</f>
        <v>72.9910810810811</v>
      </c>
      <c r="AD458" s="40" t="n">
        <f aca="false">IFERROR(V458-AC458,"")</f>
        <v>0.225223266745004</v>
      </c>
      <c r="AE458" s="4" t="str">
        <f aca="false">IF(D458&lt;Guide!$C$21,"Low PA",IF(TRIM(IF(ISNUMBER(AD458),IF(N(AD458)&lt;=-Guide!$C$24,"▼ Bat Speed  ",IF(N(AD458)&gt;=Guide!$C$24,"▲ Bat Speed  ","")),"")&amp;IF(N(Z458)&gt;=Guide!$C$22,"▲ Contact  ","")&amp;IF(N(Z458)&lt;=-Guide!$C$22,"▼ Contact  ","")&amp;IF(N(AB458)&gt;=Guide!$C$23,"▲ Chase  ","")&amp;IF(N(AB458)&lt;=-Guide!$C$23,"▼ Chase  ",""))="","Stable",TRIM(IF(ISNUMBER(AD458),IF(N(AD458)&lt;=-Guide!$C$24,"▼ Bat Speed  ",IF(N(AD458)&gt;=Guide!$C$24,"▲ Bat Speed  ","")),"")&amp;IF(N(Z458)&gt;=Guide!$C$22,"▲ Contact  ","")&amp;IF(N(Z458)&lt;=-Guide!$C$22,"▼ Contact  ","")&amp;IF(N(AB458)&gt;=Guide!$C$23,"▲ Chase  ","")&amp;IF(N(AB458)&lt;=-Guide!$C$23,"▼ Chase  ",""))))</f>
        <v>Stable</v>
      </c>
      <c r="AF458" s="35" t="n">
        <f aca="false">MATCH(Counts!A458,'Season Counts'!$A$2:$A$740,0)</f>
        <v>119</v>
      </c>
    </row>
    <row r="459" customFormat="false" ht="15" hidden="false" customHeight="false" outlineLevel="0" collapsed="false">
      <c r="A459" s="34" t="str">
        <f aca="false">Counts!B459</f>
        <v>BOS</v>
      </c>
      <c r="B459" s="5" t="str">
        <f aca="false">Counts!C459</f>
        <v>Connor Wong</v>
      </c>
      <c r="C459" s="34" t="str">
        <f aca="false">Counts!F459</f>
        <v>Aug</v>
      </c>
      <c r="D459" s="35" t="n">
        <f aca="false">IFERROR(Counts!P459,"")</f>
        <v>51</v>
      </c>
      <c r="E459" s="36" t="n">
        <f aca="false">IFERROR(Counts!R459/Counts!Q459,"")</f>
        <v>0.204081632653061</v>
      </c>
      <c r="F459" s="36" t="n">
        <f aca="false">IFERROR((Counts!R459+Counts!V459+Counts!W459)/(Counts!Q459+Counts!V459+Counts!W459+Counts!X459),"")</f>
        <v>0.235294117647059</v>
      </c>
      <c r="G459" s="36" t="n">
        <f aca="false">IFERROR((Counts!R459+Counts!S459+2*Counts!T459+3*Counts!U459)/Counts!Q459,"")</f>
        <v>0.36734693877551</v>
      </c>
      <c r="H459" s="35" t="n">
        <f aca="false">IFERROR(Counts!U459,"")</f>
        <v>2</v>
      </c>
      <c r="I459" s="36" t="n">
        <f aca="false">IFERROR(Counts!Z459/Counts!AA459,"")</f>
        <v>0.26078431372549</v>
      </c>
      <c r="J459" s="36" t="n">
        <f aca="false">IFERROR(Counts!AB459/Counts!AA459,"")</f>
        <v>0.241823529411765</v>
      </c>
      <c r="K459" s="37" t="n">
        <f aca="false">IFERROR((Counts!AB459-Counts!Z459)/Counts!AA459,"")</f>
        <v>-0.0189607843137255</v>
      </c>
      <c r="L459" s="38" t="n">
        <f aca="false">IFERROR(Counts!Y459/Counts!P459,"")</f>
        <v>0.235294117647059</v>
      </c>
      <c r="M459" s="38" t="n">
        <f aca="false">IFERROR(Counts!V459/Counts!P459,"")</f>
        <v>0</v>
      </c>
      <c r="N459" s="38" t="n">
        <f aca="false">IFERROR(Counts!AD459/Counts!AC459,"")</f>
        <v>0.0540540540540541</v>
      </c>
      <c r="O459" s="38" t="n">
        <f aca="false">IFERROR(Counts!AE459/Counts!AC459,"")</f>
        <v>0.297297297297297</v>
      </c>
      <c r="P459" s="39" t="n">
        <f aca="false">IFERROR(Counts!AG459/Counts!AF459,"")</f>
        <v>83.5648648648649</v>
      </c>
      <c r="Q459" s="38" t="n">
        <f aca="false">IFERROR(Counts!AH459/Counts!AC459,"")</f>
        <v>0.243243243243243</v>
      </c>
      <c r="R459" s="38" t="n">
        <f aca="false">IFERROR(Counts!N459/Counts!M459,"")</f>
        <v>0.306818181818182</v>
      </c>
      <c r="S459" s="38" t="n">
        <f aca="false">IFERROR(Counts!K459/Counts!J459,"")</f>
        <v>0.64</v>
      </c>
      <c r="T459" s="38" t="n">
        <f aca="false">IFERROR(Counts!I459/Counts!H459,"")</f>
        <v>0.197802197802198</v>
      </c>
      <c r="U459" s="38" t="n">
        <f aca="false">IFERROR(1-Counts!L459/Counts!K459,"")</f>
        <v>0.890625</v>
      </c>
      <c r="V459" s="39" t="n">
        <f aca="false">IFERROR(Counts!AJ459/Counts!AI459,"")</f>
        <v>74.0935897435898</v>
      </c>
      <c r="W459" s="38" t="n">
        <f aca="false">IFERROR(Counts!AK459/Counts!AI459,"")</f>
        <v>0.397435897435897</v>
      </c>
      <c r="X459" s="40" t="n">
        <f aca="false">IFERROR(Counts!O459,"")</f>
        <v>-3.431</v>
      </c>
      <c r="Y459" s="36" t="n">
        <f aca="false">IFERROR(INDEX('Season Counts'!$Y$2:$Y$740,$AF459)/INDEX('Season Counts'!$X$2:$X$740,$AF459),"")</f>
        <v>0.281324786324786</v>
      </c>
      <c r="Z459" s="37" t="n">
        <f aca="false">IFERROR(J459-Y459,"")</f>
        <v>-0.0395012569130216</v>
      </c>
      <c r="AA459" s="38" t="n">
        <f aca="false">IFERROR(INDEX('Season Counts'!$K$2:$K$740,$AF459)/INDEX('Season Counts'!$J$2:$J$740,$AF459),"")</f>
        <v>0.319654427645788</v>
      </c>
      <c r="AB459" s="41" t="n">
        <f aca="false">IFERROR(R459-AA459,"")</f>
        <v>-0.0128362458276065</v>
      </c>
      <c r="AC459" s="39" t="n">
        <f aca="false">IFERROR(INDEX('Season Counts'!$AG$2:$AG$740,$AF459)/INDEX('Season Counts'!$AF$2:$AF$740,$AF459),"")</f>
        <v>72.9910810810811</v>
      </c>
      <c r="AD459" s="40" t="n">
        <f aca="false">IFERROR(V459-AC459,"")</f>
        <v>1.10250866250867</v>
      </c>
      <c r="AE459" s="4" t="str">
        <f aca="false">IF(D459&lt;Guide!$C$21,"Low PA",IF(TRIM(IF(ISNUMBER(AD459),IF(N(AD459)&lt;=-Guide!$C$24,"▼ Bat Speed  ",IF(N(AD459)&gt;=Guide!$C$24,"▲ Bat Speed  ","")),"")&amp;IF(N(Z459)&gt;=Guide!$C$22,"▲ Contact  ","")&amp;IF(N(Z459)&lt;=-Guide!$C$22,"▼ Contact  ","")&amp;IF(N(AB459)&gt;=Guide!$C$23,"▲ Chase  ","")&amp;IF(N(AB459)&lt;=-Guide!$C$23,"▼ Chase  ",""))="","Stable",TRIM(IF(ISNUMBER(AD459),IF(N(AD459)&lt;=-Guide!$C$24,"▼ Bat Speed  ",IF(N(AD459)&gt;=Guide!$C$24,"▲ Bat Speed  ","")),"")&amp;IF(N(Z459)&gt;=Guide!$C$22,"▲ Contact  ","")&amp;IF(N(Z459)&lt;=-Guide!$C$22,"▼ Contact  ","")&amp;IF(N(AB459)&gt;=Guide!$C$23,"▲ Chase  ","")&amp;IF(N(AB459)&lt;=-Guide!$C$23,"▼ Chase  ",""))))</f>
        <v>▲ Bat Speed</v>
      </c>
      <c r="AF459" s="35" t="n">
        <f aca="false">MATCH(Counts!A459,'Season Counts'!$A$2:$A$740,0)</f>
        <v>119</v>
      </c>
    </row>
    <row r="460" customFormat="false" ht="15" hidden="false" customHeight="false" outlineLevel="0" collapsed="false">
      <c r="A460" s="34" t="str">
        <f aca="false">Counts!B460</f>
        <v>BOS</v>
      </c>
      <c r="B460" s="5" t="str">
        <f aca="false">Counts!C460</f>
        <v>Connor Wong</v>
      </c>
      <c r="C460" s="34" t="str">
        <f aca="false">Counts!F460</f>
        <v>Sep</v>
      </c>
      <c r="D460" s="35" t="n">
        <f aca="false">IFERROR(Counts!P460,"")</f>
        <v>24</v>
      </c>
      <c r="E460" s="36" t="n">
        <f aca="false">IFERROR(Counts!R460/Counts!Q460,"")</f>
        <v>0.130434782608696</v>
      </c>
      <c r="F460" s="36" t="n">
        <f aca="false">IFERROR((Counts!R460+Counts!V460+Counts!W460)/(Counts!Q460+Counts!V460+Counts!W460+Counts!X460),"")</f>
        <v>0.166666666666667</v>
      </c>
      <c r="G460" s="36" t="n">
        <f aca="false">IFERROR((Counts!R460+Counts!S460+2*Counts!T460+3*Counts!U460)/Counts!Q460,"")</f>
        <v>0.173913043478261</v>
      </c>
      <c r="H460" s="35" t="n">
        <f aca="false">IFERROR(Counts!U460,"")</f>
        <v>0</v>
      </c>
      <c r="I460" s="36" t="n">
        <f aca="false">IFERROR(Counts!Z460/Counts!AA460,"")</f>
        <v>0.15625</v>
      </c>
      <c r="J460" s="36" t="n">
        <f aca="false">IFERROR(Counts!AB460/Counts!AA460,"")</f>
        <v>0.209625</v>
      </c>
      <c r="K460" s="37" t="n">
        <f aca="false">IFERROR((Counts!AB460-Counts!Z460)/Counts!AA460,"")</f>
        <v>0.053375</v>
      </c>
      <c r="L460" s="38" t="n">
        <f aca="false">IFERROR(Counts!Y460/Counts!P460,"")</f>
        <v>0.25</v>
      </c>
      <c r="M460" s="38" t="n">
        <f aca="false">IFERROR(Counts!V460/Counts!P460,"")</f>
        <v>0.0416666666666667</v>
      </c>
      <c r="N460" s="38" t="n">
        <f aca="false">IFERROR(Counts!AD460/Counts!AC460,"")</f>
        <v>0</v>
      </c>
      <c r="O460" s="38" t="n">
        <f aca="false">IFERROR(Counts!AE460/Counts!AC460,"")</f>
        <v>0.235294117647059</v>
      </c>
      <c r="P460" s="39" t="n">
        <f aca="false">IFERROR(Counts!AG460/Counts!AF460,"")</f>
        <v>85.0117647058824</v>
      </c>
      <c r="Q460" s="38" t="n">
        <f aca="false">IFERROR(Counts!AH460/Counts!AC460,"")</f>
        <v>0.176470588235294</v>
      </c>
      <c r="R460" s="38" t="n">
        <f aca="false">IFERROR(Counts!N460/Counts!M460,"")</f>
        <v>0.421052631578947</v>
      </c>
      <c r="S460" s="38" t="n">
        <f aca="false">IFERROR(Counts!K460/Counts!J460,"")</f>
        <v>0.666666666666667</v>
      </c>
      <c r="T460" s="38" t="n">
        <f aca="false">IFERROR(Counts!I460/Counts!H460,"")</f>
        <v>0.229166666666667</v>
      </c>
      <c r="U460" s="38" t="n">
        <f aca="false">IFERROR(1-Counts!L460/Counts!K460,"")</f>
        <v>0.875</v>
      </c>
      <c r="V460" s="39" t="n">
        <f aca="false">IFERROR(Counts!AJ460/Counts!AI460,"")</f>
        <v>72.7</v>
      </c>
      <c r="W460" s="38" t="n">
        <f aca="false">IFERROR(Counts!AK460/Counts!AI460,"")</f>
        <v>0.24390243902439</v>
      </c>
      <c r="X460" s="40" t="n">
        <f aca="false">IFERROR(Counts!O460,"")</f>
        <v>-3.401</v>
      </c>
      <c r="Y460" s="36" t="n">
        <f aca="false">IFERROR(INDEX('Season Counts'!$Y$2:$Y$740,$AF460)/INDEX('Season Counts'!$X$2:$X$740,$AF460),"")</f>
        <v>0.281324786324786</v>
      </c>
      <c r="Z460" s="37" t="n">
        <f aca="false">IFERROR(J460-Y460,"")</f>
        <v>-0.0716997863247863</v>
      </c>
      <c r="AA460" s="38" t="n">
        <f aca="false">IFERROR(INDEX('Season Counts'!$K$2:$K$740,$AF460)/INDEX('Season Counts'!$J$2:$J$740,$AF460),"")</f>
        <v>0.319654427645788</v>
      </c>
      <c r="AB460" s="41" t="n">
        <f aca="false">IFERROR(R460-AA460,"")</f>
        <v>0.101398203933159</v>
      </c>
      <c r="AC460" s="39" t="n">
        <f aca="false">IFERROR(INDEX('Season Counts'!$AG$2:$AG$740,$AF460)/INDEX('Season Counts'!$AF$2:$AF$740,$AF460),"")</f>
        <v>72.9910810810811</v>
      </c>
      <c r="AD460" s="40" t="n">
        <f aca="false">IFERROR(V460-AC460,"")</f>
        <v>-0.291081081081089</v>
      </c>
      <c r="AE460" s="4" t="str">
        <f aca="false">IF(D460&lt;Guide!$C$21,"Low PA",IF(TRIM(IF(ISNUMBER(AD460),IF(N(AD460)&lt;=-Guide!$C$24,"▼ Bat Speed  ",IF(N(AD460)&gt;=Guide!$C$24,"▲ Bat Speed  ","")),"")&amp;IF(N(Z460)&gt;=Guide!$C$22,"▲ Contact  ","")&amp;IF(N(Z460)&lt;=-Guide!$C$22,"▼ Contact  ","")&amp;IF(N(AB460)&gt;=Guide!$C$23,"▲ Chase  ","")&amp;IF(N(AB460)&lt;=-Guide!$C$23,"▼ Chase  ",""))="","Stable",TRIM(IF(ISNUMBER(AD460),IF(N(AD460)&lt;=-Guide!$C$24,"▼ Bat Speed  ",IF(N(AD460)&gt;=Guide!$C$24,"▲ Bat Speed  ","")),"")&amp;IF(N(Z460)&gt;=Guide!$C$22,"▲ Contact  ","")&amp;IF(N(Z460)&lt;=-Guide!$C$22,"▼ Contact  ","")&amp;IF(N(AB460)&gt;=Guide!$C$23,"▲ Chase  ","")&amp;IF(N(AB460)&lt;=-Guide!$C$23,"▼ Chase  ",""))))</f>
        <v>Low PA</v>
      </c>
      <c r="AF460" s="35" t="n">
        <f aca="false">MATCH(Counts!A460,'Season Counts'!$A$2:$A$740,0)</f>
        <v>119</v>
      </c>
    </row>
    <row r="461" customFormat="false" ht="15" hidden="false" customHeight="false" outlineLevel="0" collapsed="false">
      <c r="A461" s="34" t="str">
        <f aca="false">Counts!B461</f>
        <v>BOS</v>
      </c>
      <c r="B461" s="5" t="str">
        <f aca="false">Counts!C461</f>
        <v>Marcelo Mayer</v>
      </c>
      <c r="C461" s="34" t="str">
        <f aca="false">Counts!F461</f>
        <v>Mar-Apr</v>
      </c>
      <c r="D461" s="35" t="n">
        <f aca="false">IFERROR(Counts!P461,"")</f>
        <v>85</v>
      </c>
      <c r="E461" s="36" t="n">
        <f aca="false">IFERROR(Counts!R461/Counts!Q461,"")</f>
        <v>0.253333333333333</v>
      </c>
      <c r="F461" s="36" t="n">
        <f aca="false">IFERROR((Counts!R461+Counts!V461+Counts!W461)/(Counts!Q461+Counts!V461+Counts!W461+Counts!X461),"")</f>
        <v>0.321428571428571</v>
      </c>
      <c r="G461" s="36" t="n">
        <f aca="false">IFERROR((Counts!R461+Counts!S461+2*Counts!T461+3*Counts!U461)/Counts!Q461,"")</f>
        <v>0.373333333333333</v>
      </c>
      <c r="H461" s="35" t="n">
        <f aca="false">IFERROR(Counts!U461,"")</f>
        <v>1</v>
      </c>
      <c r="I461" s="36" t="n">
        <f aca="false">IFERROR(Counts!Z461/Counts!AA461,"")</f>
        <v>0.316666666666667</v>
      </c>
      <c r="J461" s="36" t="n">
        <f aca="false">IFERROR(Counts!AB461/Counts!AA461,"")</f>
        <v>0.29427380952381</v>
      </c>
      <c r="K461" s="37" t="n">
        <f aca="false">IFERROR((Counts!AB461-Counts!Z461)/Counts!AA461,"")</f>
        <v>-0.0223928571428571</v>
      </c>
      <c r="L461" s="38" t="n">
        <f aca="false">IFERROR(Counts!Y461/Counts!P461,"")</f>
        <v>0.152941176470588</v>
      </c>
      <c r="M461" s="38" t="n">
        <f aca="false">IFERROR(Counts!V461/Counts!P461,"")</f>
        <v>0.0823529411764706</v>
      </c>
      <c r="N461" s="38" t="n">
        <f aca="false">IFERROR(Counts!AD461/Counts!AC461,"")</f>
        <v>0.0952380952380952</v>
      </c>
      <c r="O461" s="38" t="n">
        <f aca="false">IFERROR(Counts!AE461/Counts!AC461,"")</f>
        <v>0.428571428571429</v>
      </c>
      <c r="P461" s="39" t="n">
        <f aca="false">IFERROR(Counts!AG461/Counts!AF461,"")</f>
        <v>87.6209677419355</v>
      </c>
      <c r="Q461" s="38" t="n">
        <f aca="false">IFERROR(Counts!AH461/Counts!AC461,"")</f>
        <v>0.285714285714286</v>
      </c>
      <c r="R461" s="38" t="n">
        <f aca="false">IFERROR(Counts!N461/Counts!M461,"")</f>
        <v>0.24203821656051</v>
      </c>
      <c r="S461" s="38" t="n">
        <f aca="false">IFERROR(Counts!K461/Counts!J461,"")</f>
        <v>0.716216216216216</v>
      </c>
      <c r="T461" s="38" t="n">
        <f aca="false">IFERROR(Counts!I461/Counts!H461,"")</f>
        <v>0.229166666666667</v>
      </c>
      <c r="U461" s="38" t="n">
        <f aca="false">IFERROR(1-Counts!L461/Counts!K461,"")</f>
        <v>0.89622641509434</v>
      </c>
      <c r="V461" s="39" t="n">
        <f aca="false">IFERROR(Counts!AJ461/Counts!AI461,"")</f>
        <v>74.5729508196721</v>
      </c>
      <c r="W461" s="38" t="n">
        <f aca="false">IFERROR(Counts!AK461/Counts!AI461,"")</f>
        <v>0.483606557377049</v>
      </c>
      <c r="X461" s="40" t="n">
        <f aca="false">IFERROR(Counts!O461,"")</f>
        <v>-0.137</v>
      </c>
      <c r="Y461" s="36" t="n">
        <f aca="false">IFERROR(INDEX('Season Counts'!$Y$2:$Y$740,$AF461)/INDEX('Season Counts'!$X$2:$X$740,$AF461),"")</f>
        <v>0.260519823788546</v>
      </c>
      <c r="Z461" s="37" t="n">
        <f aca="false">IFERROR(J461-Y461,"")</f>
        <v>0.0337539857352633</v>
      </c>
      <c r="AA461" s="38" t="n">
        <f aca="false">IFERROR(INDEX('Season Counts'!$K$2:$K$740,$AF461)/INDEX('Season Counts'!$J$2:$J$740,$AF461),"")</f>
        <v>0.291571753986333</v>
      </c>
      <c r="AB461" s="41" t="n">
        <f aca="false">IFERROR(R461-AA461,"")</f>
        <v>-0.049533537425823</v>
      </c>
      <c r="AC461" s="39" t="n">
        <f aca="false">IFERROR(INDEX('Season Counts'!$AG$2:$AG$740,$AF461)/INDEX('Season Counts'!$AF$2:$AF$740,$AF461),"")</f>
        <v>74.6948648648649</v>
      </c>
      <c r="AD461" s="40" t="n">
        <f aca="false">IFERROR(V461-AC461,"")</f>
        <v>-0.121914045192725</v>
      </c>
      <c r="AE461" s="4" t="str">
        <f aca="false">IF(D461&lt;Guide!$C$21,"Low PA",IF(TRIM(IF(ISNUMBER(AD461),IF(N(AD461)&lt;=-Guide!$C$24,"▼ Bat Speed  ",IF(N(AD461)&gt;=Guide!$C$24,"▲ Bat Speed  ","")),"")&amp;IF(N(Z461)&gt;=Guide!$C$22,"▲ Contact  ","")&amp;IF(N(Z461)&lt;=-Guide!$C$22,"▼ Contact  ","")&amp;IF(N(AB461)&gt;=Guide!$C$23,"▲ Chase  ","")&amp;IF(N(AB461)&lt;=-Guide!$C$23,"▼ Chase  ",""))="","Stable",TRIM(IF(ISNUMBER(AD461),IF(N(AD461)&lt;=-Guide!$C$24,"▼ Bat Speed  ",IF(N(AD461)&gt;=Guide!$C$24,"▲ Bat Speed  ","")),"")&amp;IF(N(Z461)&gt;=Guide!$C$22,"▲ Contact  ","")&amp;IF(N(Z461)&lt;=-Guide!$C$22,"▼ Contact  ","")&amp;IF(N(AB461)&gt;=Guide!$C$23,"▲ Chase  ","")&amp;IF(N(AB461)&lt;=-Guide!$C$23,"▼ Chase  ",""))))</f>
        <v>▼ Chase</v>
      </c>
      <c r="AF461" s="35" t="n">
        <f aca="false">MATCH(Counts!A461,'Season Counts'!$A$2:$A$740,0)</f>
        <v>120</v>
      </c>
    </row>
    <row r="462" customFormat="false" ht="15" hidden="false" customHeight="false" outlineLevel="0" collapsed="false">
      <c r="A462" s="34" t="str">
        <f aca="false">Counts!B462</f>
        <v>BOS</v>
      </c>
      <c r="B462" s="5" t="str">
        <f aca="false">Counts!C462</f>
        <v>Marcelo Mayer</v>
      </c>
      <c r="C462" s="34" t="str">
        <f aca="false">Counts!F462</f>
        <v>May</v>
      </c>
      <c r="D462" s="35" t="n">
        <f aca="false">IFERROR(Counts!P462,"")</f>
        <v>89</v>
      </c>
      <c r="E462" s="36" t="n">
        <f aca="false">IFERROR(Counts!R462/Counts!Q462,"")</f>
        <v>0.197530864197531</v>
      </c>
      <c r="F462" s="36" t="n">
        <f aca="false">IFERROR((Counts!R462+Counts!V462+Counts!W462)/(Counts!Q462+Counts!V462+Counts!W462+Counts!X462),"")</f>
        <v>0.258426966292135</v>
      </c>
      <c r="G462" s="36" t="n">
        <f aca="false">IFERROR((Counts!R462+Counts!S462+2*Counts!T462+3*Counts!U462)/Counts!Q462,"")</f>
        <v>0.234567901234568</v>
      </c>
      <c r="H462" s="35" t="n">
        <f aca="false">IFERROR(Counts!U462,"")</f>
        <v>1</v>
      </c>
      <c r="I462" s="36" t="n">
        <f aca="false">IFERROR(Counts!Z462/Counts!AA462,"")</f>
        <v>0.229213483146067</v>
      </c>
      <c r="J462" s="36" t="n">
        <f aca="false">IFERROR(Counts!AB462/Counts!AA462,"")</f>
        <v>0.232426966292135</v>
      </c>
      <c r="K462" s="37" t="n">
        <f aca="false">IFERROR((Counts!AB462-Counts!Z462)/Counts!AA462,"")</f>
        <v>0.00321348314606743</v>
      </c>
      <c r="L462" s="38" t="n">
        <f aca="false">IFERROR(Counts!Y462/Counts!P462,"")</f>
        <v>0.213483146067416</v>
      </c>
      <c r="M462" s="38" t="n">
        <f aca="false">IFERROR(Counts!V462/Counts!P462,"")</f>
        <v>0.0561797752808989</v>
      </c>
      <c r="N462" s="38" t="n">
        <f aca="false">IFERROR(Counts!AD462/Counts!AC462,"")</f>
        <v>0.0317460317460317</v>
      </c>
      <c r="O462" s="38" t="n">
        <f aca="false">IFERROR(Counts!AE462/Counts!AC462,"")</f>
        <v>0.301587301587302</v>
      </c>
      <c r="P462" s="39" t="n">
        <f aca="false">IFERROR(Counts!AG462/Counts!AF462,"")</f>
        <v>84.8063492063492</v>
      </c>
      <c r="Q462" s="38" t="n">
        <f aca="false">IFERROR(Counts!AH462/Counts!AC462,"")</f>
        <v>0.26984126984127</v>
      </c>
      <c r="R462" s="38" t="n">
        <f aca="false">IFERROR(Counts!N462/Counts!M462,"")</f>
        <v>0.33125</v>
      </c>
      <c r="S462" s="38" t="n">
        <f aca="false">IFERROR(Counts!K462/Counts!J462,"")</f>
        <v>0.773972602739726</v>
      </c>
      <c r="T462" s="38" t="n">
        <f aca="false">IFERROR(Counts!I462/Counts!H462,"")</f>
        <v>0.27710843373494</v>
      </c>
      <c r="U462" s="38" t="n">
        <f aca="false">IFERROR(1-Counts!L462/Counts!K462,"")</f>
        <v>0.823008849557522</v>
      </c>
      <c r="V462" s="39" t="n">
        <f aca="false">IFERROR(Counts!AJ462/Counts!AI462,"")</f>
        <v>74.9953333333333</v>
      </c>
      <c r="W462" s="38" t="n">
        <f aca="false">IFERROR(Counts!AK462/Counts!AI462,"")</f>
        <v>0.526666666666667</v>
      </c>
      <c r="X462" s="40" t="n">
        <f aca="false">IFERROR(Counts!O462,"")</f>
        <v>-4.7</v>
      </c>
      <c r="Y462" s="36" t="n">
        <f aca="false">IFERROR(INDEX('Season Counts'!$Y$2:$Y$740,$AF462)/INDEX('Season Counts'!$X$2:$X$740,$AF462),"")</f>
        <v>0.260519823788546</v>
      </c>
      <c r="Z462" s="37" t="n">
        <f aca="false">IFERROR(J462-Y462,"")</f>
        <v>-0.0280928574964114</v>
      </c>
      <c r="AA462" s="38" t="n">
        <f aca="false">IFERROR(INDEX('Season Counts'!$K$2:$K$740,$AF462)/INDEX('Season Counts'!$J$2:$J$740,$AF462),"")</f>
        <v>0.291571753986333</v>
      </c>
      <c r="AB462" s="41" t="n">
        <f aca="false">IFERROR(R462-AA462,"")</f>
        <v>0.0396782460136674</v>
      </c>
      <c r="AC462" s="39" t="n">
        <f aca="false">IFERROR(INDEX('Season Counts'!$AG$2:$AG$740,$AF462)/INDEX('Season Counts'!$AF$2:$AF$740,$AF462),"")</f>
        <v>74.6948648648649</v>
      </c>
      <c r="AD462" s="40" t="n">
        <f aca="false">IFERROR(V462-AC462,"")</f>
        <v>0.30046846846848</v>
      </c>
      <c r="AE462" s="4" t="str">
        <f aca="false">IF(D462&lt;Guide!$C$21,"Low PA",IF(TRIM(IF(ISNUMBER(AD462),IF(N(AD462)&lt;=-Guide!$C$24,"▼ Bat Speed  ",IF(N(AD462)&gt;=Guide!$C$24,"▲ Bat Speed  ","")),"")&amp;IF(N(Z462)&gt;=Guide!$C$22,"▲ Contact  ","")&amp;IF(N(Z462)&lt;=-Guide!$C$22,"▼ Contact  ","")&amp;IF(N(AB462)&gt;=Guide!$C$23,"▲ Chase  ","")&amp;IF(N(AB462)&lt;=-Guide!$C$23,"▼ Chase  ",""))="","Stable",TRIM(IF(ISNUMBER(AD462),IF(N(AD462)&lt;=-Guide!$C$24,"▼ Bat Speed  ",IF(N(AD462)&gt;=Guide!$C$24,"▲ Bat Speed  ","")),"")&amp;IF(N(Z462)&gt;=Guide!$C$22,"▲ Contact  ","")&amp;IF(N(Z462)&lt;=-Guide!$C$22,"▼ Contact  ","")&amp;IF(N(AB462)&gt;=Guide!$C$23,"▲ Chase  ","")&amp;IF(N(AB462)&lt;=-Guide!$C$23,"▼ Chase  ",""))))</f>
        <v>Stable</v>
      </c>
      <c r="AF462" s="35" t="n">
        <f aca="false">MATCH(Counts!A462,'Season Counts'!$A$2:$A$740,0)</f>
        <v>120</v>
      </c>
    </row>
    <row r="463" customFormat="false" ht="15" hidden="false" customHeight="false" outlineLevel="0" collapsed="false">
      <c r="A463" s="34" t="str">
        <f aca="false">Counts!B463</f>
        <v>BOS</v>
      </c>
      <c r="B463" s="5" t="str">
        <f aca="false">Counts!C463</f>
        <v>Marcelo Mayer</v>
      </c>
      <c r="C463" s="34" t="str">
        <f aca="false">Counts!F463</f>
        <v>Jun</v>
      </c>
      <c r="D463" s="35" t="n">
        <f aca="false">IFERROR(Counts!P463,"")</f>
        <v>54</v>
      </c>
      <c r="E463" s="36" t="n">
        <f aca="false">IFERROR(Counts!R463/Counts!Q463,"")</f>
        <v>0.204081632653061</v>
      </c>
      <c r="F463" s="36" t="n">
        <f aca="false">IFERROR((Counts!R463+Counts!V463+Counts!W463)/(Counts!Q463+Counts!V463+Counts!W463+Counts!X463),"")</f>
        <v>0.259259259259259</v>
      </c>
      <c r="G463" s="36" t="n">
        <f aca="false">IFERROR((Counts!R463+Counts!S463+2*Counts!T463+3*Counts!U463)/Counts!Q463,"")</f>
        <v>0.346938775510204</v>
      </c>
      <c r="H463" s="35" t="n">
        <f aca="false">IFERROR(Counts!U463,"")</f>
        <v>1</v>
      </c>
      <c r="I463" s="36" t="n">
        <f aca="false">IFERROR(Counts!Z463/Counts!AA463,"")</f>
        <v>0.264814814814815</v>
      </c>
      <c r="J463" s="36" t="n">
        <f aca="false">IFERROR(Counts!AB463/Counts!AA463,"")</f>
        <v>0.254314814814815</v>
      </c>
      <c r="K463" s="37" t="n">
        <f aca="false">IFERROR((Counts!AB463-Counts!Z463)/Counts!AA463,"")</f>
        <v>-0.0105</v>
      </c>
      <c r="L463" s="38" t="n">
        <f aca="false">IFERROR(Counts!Y463/Counts!P463,"")</f>
        <v>0.222222222222222</v>
      </c>
      <c r="M463" s="38" t="n">
        <f aca="false">IFERROR(Counts!V463/Counts!P463,"")</f>
        <v>0.0740740740740741</v>
      </c>
      <c r="N463" s="38" t="n">
        <f aca="false">IFERROR(Counts!AD463/Counts!AC463,"")</f>
        <v>0.0526315789473684</v>
      </c>
      <c r="O463" s="38" t="n">
        <f aca="false">IFERROR(Counts!AE463/Counts!AC463,"")</f>
        <v>0.342105263157895</v>
      </c>
      <c r="P463" s="39" t="n">
        <f aca="false">IFERROR(Counts!AG463/Counts!AF463,"")</f>
        <v>84.5263157894737</v>
      </c>
      <c r="Q463" s="38" t="n">
        <f aca="false">IFERROR(Counts!AH463/Counts!AC463,"")</f>
        <v>0.236842105263158</v>
      </c>
      <c r="R463" s="38" t="n">
        <f aca="false">IFERROR(Counts!N463/Counts!M463,"")</f>
        <v>0.30327868852459</v>
      </c>
      <c r="S463" s="38" t="n">
        <f aca="false">IFERROR(Counts!K463/Counts!J463,"")</f>
        <v>0.699029126213592</v>
      </c>
      <c r="T463" s="38" t="n">
        <f aca="false">IFERROR(Counts!I463/Counts!H463,"")</f>
        <v>0.238532110091743</v>
      </c>
      <c r="U463" s="38" t="n">
        <f aca="false">IFERROR(1-Counts!L463/Counts!K463,"")</f>
        <v>0.888888888888889</v>
      </c>
      <c r="V463" s="39" t="n">
        <f aca="false">IFERROR(Counts!AJ463/Counts!AI463,"")</f>
        <v>74.3867346938775</v>
      </c>
      <c r="W463" s="38" t="n">
        <f aca="false">IFERROR(Counts!AK463/Counts!AI463,"")</f>
        <v>0.397959183673469</v>
      </c>
      <c r="X463" s="40" t="n">
        <f aca="false">IFERROR(Counts!O463,"")</f>
        <v>-3.014</v>
      </c>
      <c r="Y463" s="36" t="n">
        <f aca="false">IFERROR(INDEX('Season Counts'!$Y$2:$Y$740,$AF463)/INDEX('Season Counts'!$X$2:$X$740,$AF463),"")</f>
        <v>0.260519823788546</v>
      </c>
      <c r="Z463" s="37" t="n">
        <f aca="false">IFERROR(J463-Y463,"")</f>
        <v>-0.00620500897373144</v>
      </c>
      <c r="AA463" s="38" t="n">
        <f aca="false">IFERROR(INDEX('Season Counts'!$K$2:$K$740,$AF463)/INDEX('Season Counts'!$J$2:$J$740,$AF463),"")</f>
        <v>0.291571753986333</v>
      </c>
      <c r="AB463" s="41" t="n">
        <f aca="false">IFERROR(R463-AA463,"")</f>
        <v>0.0117069345382576</v>
      </c>
      <c r="AC463" s="39" t="n">
        <f aca="false">IFERROR(INDEX('Season Counts'!$AG$2:$AG$740,$AF463)/INDEX('Season Counts'!$AF$2:$AF$740,$AF463),"")</f>
        <v>74.6948648648649</v>
      </c>
      <c r="AD463" s="40" t="n">
        <f aca="false">IFERROR(V463-AC463,"")</f>
        <v>-0.308130170987312</v>
      </c>
      <c r="AE463" s="4" t="str">
        <f aca="false">IF(D463&lt;Guide!$C$21,"Low PA",IF(TRIM(IF(ISNUMBER(AD463),IF(N(AD463)&lt;=-Guide!$C$24,"▼ Bat Speed  ",IF(N(AD463)&gt;=Guide!$C$24,"▲ Bat Speed  ","")),"")&amp;IF(N(Z463)&gt;=Guide!$C$22,"▲ Contact  ","")&amp;IF(N(Z463)&lt;=-Guide!$C$22,"▼ Contact  ","")&amp;IF(N(AB463)&gt;=Guide!$C$23,"▲ Chase  ","")&amp;IF(N(AB463)&lt;=-Guide!$C$23,"▼ Chase  ",""))="","Stable",TRIM(IF(ISNUMBER(AD463),IF(N(AD463)&lt;=-Guide!$C$24,"▼ Bat Speed  ",IF(N(AD463)&gt;=Guide!$C$24,"▲ Bat Speed  ","")),"")&amp;IF(N(Z463)&gt;=Guide!$C$22,"▲ Contact  ","")&amp;IF(N(Z463)&lt;=-Guide!$C$22,"▼ Contact  ","")&amp;IF(N(AB463)&gt;=Guide!$C$23,"▲ Chase  ","")&amp;IF(N(AB463)&lt;=-Guide!$C$23,"▼ Chase  ",""))))</f>
        <v>Stable</v>
      </c>
      <c r="AF463" s="35" t="n">
        <f aca="false">MATCH(Counts!A463,'Season Counts'!$A$2:$A$740,0)</f>
        <v>120</v>
      </c>
    </row>
    <row r="464" customFormat="false" ht="15" hidden="false" customHeight="false" outlineLevel="0" collapsed="false">
      <c r="A464" s="34" t="str">
        <f aca="false">Counts!B464</f>
        <v>BOS</v>
      </c>
      <c r="B464" s="5" t="str">
        <f aca="false">Counts!C464</f>
        <v>Mickey Gasper</v>
      </c>
      <c r="C464" s="34" t="str">
        <f aca="false">Counts!F464</f>
        <v>May</v>
      </c>
      <c r="D464" s="35" t="n">
        <f aca="false">IFERROR(Counts!P464,"")</f>
        <v>56</v>
      </c>
      <c r="E464" s="36" t="n">
        <f aca="false">IFERROR(Counts!R464/Counts!Q464,"")</f>
        <v>0.333333333333333</v>
      </c>
      <c r="F464" s="36" t="n">
        <f aca="false">IFERROR((Counts!R464+Counts!V464+Counts!W464)/(Counts!Q464+Counts!V464+Counts!W464+Counts!X464),"")</f>
        <v>0.363636363636364</v>
      </c>
      <c r="G464" s="36" t="n">
        <f aca="false">IFERROR((Counts!R464+Counts!S464+2*Counts!T464+3*Counts!U464)/Counts!Q464,"")</f>
        <v>0.392156862745098</v>
      </c>
      <c r="H464" s="35" t="n">
        <f aca="false">IFERROR(Counts!U464,"")</f>
        <v>0</v>
      </c>
      <c r="I464" s="36" t="n">
        <f aca="false">IFERROR(Counts!Z464/Counts!AA464,"")</f>
        <v>0.335454545454545</v>
      </c>
      <c r="J464" s="36" t="n">
        <f aca="false">IFERROR(Counts!AB464/Counts!AA464,"")</f>
        <v>0.310890909090909</v>
      </c>
      <c r="K464" s="37" t="n">
        <f aca="false">IFERROR((Counts!AB464-Counts!Z464)/Counts!AA464,"")</f>
        <v>-0.0245636363636363</v>
      </c>
      <c r="L464" s="38" t="n">
        <f aca="false">IFERROR(Counts!Y464/Counts!P464,"")</f>
        <v>0.232142857142857</v>
      </c>
      <c r="M464" s="38" t="n">
        <f aca="false">IFERROR(Counts!V464/Counts!P464,"")</f>
        <v>0.0357142857142857</v>
      </c>
      <c r="N464" s="38" t="n">
        <f aca="false">IFERROR(Counts!AD464/Counts!AC464,"")</f>
        <v>0.075</v>
      </c>
      <c r="O464" s="38" t="n">
        <f aca="false">IFERROR(Counts!AE464/Counts!AC464,"")</f>
        <v>0.475</v>
      </c>
      <c r="P464" s="39" t="n">
        <f aca="false">IFERROR(Counts!AG464/Counts!AF464,"")</f>
        <v>90.52</v>
      </c>
      <c r="Q464" s="38" t="n">
        <f aca="false">IFERROR(Counts!AH464/Counts!AC464,"")</f>
        <v>0.375</v>
      </c>
      <c r="R464" s="38" t="n">
        <f aca="false">IFERROR(Counts!N464/Counts!M464,"")</f>
        <v>0.275229357798165</v>
      </c>
      <c r="S464" s="38" t="n">
        <f aca="false">IFERROR(Counts!K464/Counts!J464,"")</f>
        <v>0.628571428571429</v>
      </c>
      <c r="T464" s="38" t="n">
        <f aca="false">IFERROR(Counts!I464/Counts!H464,"")</f>
        <v>0.197916666666667</v>
      </c>
      <c r="U464" s="38" t="n">
        <f aca="false">IFERROR(1-Counts!L464/Counts!K464,"")</f>
        <v>0.96969696969697</v>
      </c>
      <c r="V464" s="39" t="n">
        <f aca="false">IFERROR(Counts!AJ464/Counts!AI464,"")</f>
        <v>71.3852272727273</v>
      </c>
      <c r="W464" s="38" t="n">
        <f aca="false">IFERROR(Counts!AK464/Counts!AI464,"")</f>
        <v>0.0681818181818182</v>
      </c>
      <c r="X464" s="40" t="n">
        <f aca="false">IFERROR(Counts!O464,"")</f>
        <v>0.402</v>
      </c>
      <c r="Y464" s="36" t="n">
        <f aca="false">IFERROR(INDEX('Season Counts'!$Y$2:$Y$740,$AF464)/INDEX('Season Counts'!$X$2:$X$740,$AF464),"")</f>
        <v>0.353388392857143</v>
      </c>
      <c r="Z464" s="37" t="n">
        <f aca="false">IFERROR(J464-Y464,"")</f>
        <v>-0.0424974837662338</v>
      </c>
      <c r="AA464" s="38" t="n">
        <f aca="false">IFERROR(INDEX('Season Counts'!$K$2:$K$740,$AF464)/INDEX('Season Counts'!$J$2:$J$740,$AF464),"")</f>
        <v>0.210176991150442</v>
      </c>
      <c r="AB464" s="41" t="n">
        <f aca="false">IFERROR(R464-AA464,"")</f>
        <v>0.0650523666477227</v>
      </c>
      <c r="AC464" s="39" t="n">
        <f aca="false">IFERROR(INDEX('Season Counts'!$AG$2:$AG$740,$AF464)/INDEX('Season Counts'!$AF$2:$AF$740,$AF464),"")</f>
        <v>72.0101351351351</v>
      </c>
      <c r="AD464" s="40" t="n">
        <f aca="false">IFERROR(V464-AC464,"")</f>
        <v>-0.624907862407866</v>
      </c>
      <c r="AE464" s="4" t="str">
        <f aca="false">IF(D464&lt;Guide!$C$21,"Low PA",IF(TRIM(IF(ISNUMBER(AD464),IF(N(AD464)&lt;=-Guide!$C$24,"▼ Bat Speed  ",IF(N(AD464)&gt;=Guide!$C$24,"▲ Bat Speed  ","")),"")&amp;IF(N(Z464)&gt;=Guide!$C$22,"▲ Contact  ","")&amp;IF(N(Z464)&lt;=-Guide!$C$22,"▼ Contact  ","")&amp;IF(N(AB464)&gt;=Guide!$C$23,"▲ Chase  ","")&amp;IF(N(AB464)&lt;=-Guide!$C$23,"▼ Chase  ",""))="","Stable",TRIM(IF(ISNUMBER(AD464),IF(N(AD464)&lt;=-Guide!$C$24,"▼ Bat Speed  ",IF(N(AD464)&gt;=Guide!$C$24,"▲ Bat Speed  ","")),"")&amp;IF(N(Z464)&gt;=Guide!$C$22,"▲ Contact  ","")&amp;IF(N(Z464)&lt;=-Guide!$C$22,"▼ Contact  ","")&amp;IF(N(AB464)&gt;=Guide!$C$23,"▲ Chase  ","")&amp;IF(N(AB464)&lt;=-Guide!$C$23,"▼ Chase  ",""))))</f>
        <v>▼ Contact ▲ Chase</v>
      </c>
      <c r="AF464" s="35" t="n">
        <f aca="false">MATCH(Counts!A464,'Season Counts'!$A$2:$A$740,0)</f>
        <v>121</v>
      </c>
    </row>
    <row r="465" customFormat="false" ht="15" hidden="false" customHeight="false" outlineLevel="0" collapsed="false">
      <c r="A465" s="34" t="str">
        <f aca="false">Counts!B465</f>
        <v>BOS</v>
      </c>
      <c r="B465" s="5" t="str">
        <f aca="false">Counts!C465</f>
        <v>Mickey Gasper</v>
      </c>
      <c r="C465" s="34" t="str">
        <f aca="false">Counts!F465</f>
        <v>Jun</v>
      </c>
      <c r="D465" s="35" t="n">
        <f aca="false">IFERROR(Counts!P465,"")</f>
        <v>63</v>
      </c>
      <c r="E465" s="36" t="n">
        <f aca="false">IFERROR(Counts!R465/Counts!Q465,"")</f>
        <v>0.160714285714286</v>
      </c>
      <c r="F465" s="36" t="n">
        <f aca="false">IFERROR((Counts!R465+Counts!V465+Counts!W465)/(Counts!Q465+Counts!V465+Counts!W465+Counts!X465),"")</f>
        <v>0.253968253968254</v>
      </c>
      <c r="G465" s="36" t="n">
        <f aca="false">IFERROR((Counts!R465+Counts!S465+2*Counts!T465+3*Counts!U465)/Counts!Q465,"")</f>
        <v>0.232142857142857</v>
      </c>
      <c r="H465" s="35" t="n">
        <f aca="false">IFERROR(Counts!U465,"")</f>
        <v>0</v>
      </c>
      <c r="I465" s="36" t="n">
        <f aca="false">IFERROR(Counts!Z465/Counts!AA465,"")</f>
        <v>0.228571428571429</v>
      </c>
      <c r="J465" s="36" t="n">
        <f aca="false">IFERROR(Counts!AB465/Counts!AA465,"")</f>
        <v>0.252793650793651</v>
      </c>
      <c r="K465" s="37" t="n">
        <f aca="false">IFERROR((Counts!AB465-Counts!Z465)/Counts!AA465,"")</f>
        <v>0.0242222222222222</v>
      </c>
      <c r="L465" s="38" t="n">
        <f aca="false">IFERROR(Counts!Y465/Counts!P465,"")</f>
        <v>0.126984126984127</v>
      </c>
      <c r="M465" s="38" t="n">
        <f aca="false">IFERROR(Counts!V465/Counts!P465,"")</f>
        <v>0.111111111111111</v>
      </c>
      <c r="N465" s="38" t="n">
        <f aca="false">IFERROR(Counts!AD465/Counts!AC465,"")</f>
        <v>0.0208333333333333</v>
      </c>
      <c r="O465" s="38" t="n">
        <f aca="false">IFERROR(Counts!AE465/Counts!AC465,"")</f>
        <v>0.270833333333333</v>
      </c>
      <c r="P465" s="39" t="n">
        <f aca="false">IFERROR(Counts!AG465/Counts!AF465,"")</f>
        <v>85.3270833333333</v>
      </c>
      <c r="Q465" s="38" t="n">
        <f aca="false">IFERROR(Counts!AH465/Counts!AC465,"")</f>
        <v>0.1875</v>
      </c>
      <c r="R465" s="38" t="n">
        <f aca="false">IFERROR(Counts!N465/Counts!M465,"")</f>
        <v>0.198275862068966</v>
      </c>
      <c r="S465" s="38" t="n">
        <f aca="false">IFERROR(Counts!K465/Counts!J465,"")</f>
        <v>0.575221238938053</v>
      </c>
      <c r="T465" s="38" t="n">
        <f aca="false">IFERROR(Counts!I465/Counts!H465,"")</f>
        <v>0.147727272727273</v>
      </c>
      <c r="U465" s="38" t="n">
        <f aca="false">IFERROR(1-Counts!L465/Counts!K465,"")</f>
        <v>0.923076923076923</v>
      </c>
      <c r="V465" s="39" t="n">
        <f aca="false">IFERROR(Counts!AJ465/Counts!AI465,"")</f>
        <v>72.4</v>
      </c>
      <c r="W465" s="38" t="n">
        <f aca="false">IFERROR(Counts!AK465/Counts!AI465,"")</f>
        <v>0.2375</v>
      </c>
      <c r="X465" s="40" t="n">
        <f aca="false">IFERROR(Counts!O465,"")</f>
        <v>-4.264</v>
      </c>
      <c r="Y465" s="36" t="n">
        <f aca="false">IFERROR(INDEX('Season Counts'!$Y$2:$Y$740,$AF465)/INDEX('Season Counts'!$X$2:$X$740,$AF465),"")</f>
        <v>0.353388392857143</v>
      </c>
      <c r="Z465" s="37" t="n">
        <f aca="false">IFERROR(J465-Y465,"")</f>
        <v>-0.100594742063492</v>
      </c>
      <c r="AA465" s="38" t="n">
        <f aca="false">IFERROR(INDEX('Season Counts'!$K$2:$K$740,$AF465)/INDEX('Season Counts'!$J$2:$J$740,$AF465),"")</f>
        <v>0.210176991150442</v>
      </c>
      <c r="AB465" s="41" t="n">
        <f aca="false">IFERROR(R465-AA465,"")</f>
        <v>-0.0119011290814769</v>
      </c>
      <c r="AC465" s="39" t="n">
        <f aca="false">IFERROR(INDEX('Season Counts'!$AG$2:$AG$740,$AF465)/INDEX('Season Counts'!$AF$2:$AF$740,$AF465),"")</f>
        <v>72.0101351351351</v>
      </c>
      <c r="AD465" s="40" t="n">
        <f aca="false">IFERROR(V465-AC465,"")</f>
        <v>0.389864864864876</v>
      </c>
      <c r="AE465" s="4" t="str">
        <f aca="false">IF(D465&lt;Guide!$C$21,"Low PA",IF(TRIM(IF(ISNUMBER(AD465),IF(N(AD465)&lt;=-Guide!$C$24,"▼ Bat Speed  ",IF(N(AD465)&gt;=Guide!$C$24,"▲ Bat Speed  ","")),"")&amp;IF(N(Z465)&gt;=Guide!$C$22,"▲ Contact  ","")&amp;IF(N(Z465)&lt;=-Guide!$C$22,"▼ Contact  ","")&amp;IF(N(AB465)&gt;=Guide!$C$23,"▲ Chase  ","")&amp;IF(N(AB465)&lt;=-Guide!$C$23,"▼ Chase  ",""))="","Stable",TRIM(IF(ISNUMBER(AD465),IF(N(AD465)&lt;=-Guide!$C$24,"▼ Bat Speed  ",IF(N(AD465)&gt;=Guide!$C$24,"▲ Bat Speed  ","")),"")&amp;IF(N(Z465)&gt;=Guide!$C$22,"▲ Contact  ","")&amp;IF(N(Z465)&lt;=-Guide!$C$22,"▼ Contact  ","")&amp;IF(N(AB465)&gt;=Guide!$C$23,"▲ Chase  ","")&amp;IF(N(AB465)&lt;=-Guide!$C$23,"▼ Chase  ",""))))</f>
        <v>▼ Contact</v>
      </c>
      <c r="AF465" s="35" t="n">
        <f aca="false">MATCH(Counts!A465,'Season Counts'!$A$2:$A$740,0)</f>
        <v>121</v>
      </c>
    </row>
    <row r="466" customFormat="false" ht="15" hidden="false" customHeight="false" outlineLevel="0" collapsed="false">
      <c r="A466" s="34" t="str">
        <f aca="false">Counts!B466</f>
        <v>BOS</v>
      </c>
      <c r="B466" s="5" t="str">
        <f aca="false">Counts!C466</f>
        <v>Mickey Gasper</v>
      </c>
      <c r="C466" s="34" t="str">
        <f aca="false">Counts!F466</f>
        <v>Aug</v>
      </c>
      <c r="D466" s="35" t="n">
        <f aca="false">IFERROR(Counts!P466,"")</f>
        <v>42</v>
      </c>
      <c r="E466" s="36" t="n">
        <f aca="false">IFERROR(Counts!R466/Counts!Q466,"")</f>
        <v>0.4</v>
      </c>
      <c r="F466" s="36" t="n">
        <f aca="false">IFERROR((Counts!R466+Counts!V466+Counts!W466)/(Counts!Q466+Counts!V466+Counts!W466+Counts!X466),"")</f>
        <v>0.571428571428571</v>
      </c>
      <c r="G466" s="36" t="n">
        <f aca="false">IFERROR((Counts!R466+Counts!S466+2*Counts!T466+3*Counts!U466)/Counts!Q466,"")</f>
        <v>1.1</v>
      </c>
      <c r="H466" s="35" t="n">
        <f aca="false">IFERROR(Counts!U466,"")</f>
        <v>6</v>
      </c>
      <c r="I466" s="36" t="n">
        <f aca="false">IFERROR(Counts!Z466/Counts!AA466,"")</f>
        <v>0.639285714285714</v>
      </c>
      <c r="J466" s="36" t="n">
        <f aca="false">IFERROR(Counts!AB466/Counts!AA466,"")</f>
        <v>0.588880952380952</v>
      </c>
      <c r="K466" s="37" t="n">
        <f aca="false">IFERROR((Counts!AB466-Counts!Z466)/Counts!AA466,"")</f>
        <v>-0.0504047619047619</v>
      </c>
      <c r="L466" s="38" t="n">
        <f aca="false">IFERROR(Counts!Y466/Counts!P466,"")</f>
        <v>0.0476190476190476</v>
      </c>
      <c r="M466" s="38" t="n">
        <f aca="false">IFERROR(Counts!V466/Counts!P466,"")</f>
        <v>0.238095238095238</v>
      </c>
      <c r="N466" s="38" t="n">
        <f aca="false">IFERROR(Counts!AD466/Counts!AC466,"")</f>
        <v>0.25</v>
      </c>
      <c r="O466" s="38" t="n">
        <f aca="false">IFERROR(Counts!AE466/Counts!AC466,"")</f>
        <v>0.428571428571429</v>
      </c>
      <c r="P466" s="39" t="n">
        <f aca="false">IFERROR(Counts!AG466/Counts!AF466,"")</f>
        <v>90.4392857142857</v>
      </c>
      <c r="Q466" s="38" t="n">
        <f aca="false">IFERROR(Counts!AH466/Counts!AC466,"")</f>
        <v>0.428571428571429</v>
      </c>
      <c r="R466" s="38" t="n">
        <f aca="false">IFERROR(Counts!N466/Counts!M466,"")</f>
        <v>0.153846153846154</v>
      </c>
      <c r="S466" s="38" t="n">
        <f aca="false">IFERROR(Counts!K466/Counts!J466,"")</f>
        <v>0.629032258064516</v>
      </c>
      <c r="T466" s="38" t="n">
        <f aca="false">IFERROR(Counts!I466/Counts!H466,"")</f>
        <v>0.113207547169811</v>
      </c>
      <c r="U466" s="38" t="n">
        <f aca="false">IFERROR(1-Counts!L466/Counts!K466,"")</f>
        <v>1</v>
      </c>
      <c r="V466" s="39" t="n">
        <f aca="false">IFERROR(Counts!AJ466/Counts!AI466,"")</f>
        <v>72.226</v>
      </c>
      <c r="W466" s="38" t="n">
        <f aca="false">IFERROR(Counts!AK466/Counts!AI466,"")</f>
        <v>0.16</v>
      </c>
      <c r="X466" s="40" t="n">
        <f aca="false">IFERROR(Counts!O466,"")</f>
        <v>11.788</v>
      </c>
      <c r="Y466" s="36" t="n">
        <f aca="false">IFERROR(INDEX('Season Counts'!$Y$2:$Y$740,$AF466)/INDEX('Season Counts'!$X$2:$X$740,$AF466),"")</f>
        <v>0.353388392857143</v>
      </c>
      <c r="Z466" s="37" t="n">
        <f aca="false">IFERROR(J466-Y466,"")</f>
        <v>0.235492559523809</v>
      </c>
      <c r="AA466" s="38" t="n">
        <f aca="false">IFERROR(INDEX('Season Counts'!$K$2:$K$740,$AF466)/INDEX('Season Counts'!$J$2:$J$740,$AF466),"")</f>
        <v>0.210176991150442</v>
      </c>
      <c r="AB466" s="41" t="n">
        <f aca="false">IFERROR(R466-AA466,"")</f>
        <v>-0.0563308373042886</v>
      </c>
      <c r="AC466" s="39" t="n">
        <f aca="false">IFERROR(INDEX('Season Counts'!$AG$2:$AG$740,$AF466)/INDEX('Season Counts'!$AF$2:$AF$740,$AF466),"")</f>
        <v>72.0101351351351</v>
      </c>
      <c r="AD466" s="40" t="n">
        <f aca="false">IFERROR(V466-AC466,"")</f>
        <v>0.215864864864869</v>
      </c>
      <c r="AE466" s="4" t="str">
        <f aca="false">IF(D466&lt;Guide!$C$21,"Low PA",IF(TRIM(IF(ISNUMBER(AD466),IF(N(AD466)&lt;=-Guide!$C$24,"▼ Bat Speed  ",IF(N(AD466)&gt;=Guide!$C$24,"▲ Bat Speed  ","")),"")&amp;IF(N(Z466)&gt;=Guide!$C$22,"▲ Contact  ","")&amp;IF(N(Z466)&lt;=-Guide!$C$22,"▼ Contact  ","")&amp;IF(N(AB466)&gt;=Guide!$C$23,"▲ Chase  ","")&amp;IF(N(AB466)&lt;=-Guide!$C$23,"▼ Chase  ",""))="","Stable",TRIM(IF(ISNUMBER(AD466),IF(N(AD466)&lt;=-Guide!$C$24,"▼ Bat Speed  ",IF(N(AD466)&gt;=Guide!$C$24,"▲ Bat Speed  ","")),"")&amp;IF(N(Z466)&gt;=Guide!$C$22,"▲ Contact  ","")&amp;IF(N(Z466)&lt;=-Guide!$C$22,"▼ Contact  ","")&amp;IF(N(AB466)&gt;=Guide!$C$23,"▲ Chase  ","")&amp;IF(N(AB466)&lt;=-Guide!$C$23,"▼ Chase  ",""))))</f>
        <v>▲ Contact ▼ Chase</v>
      </c>
      <c r="AF466" s="35" t="n">
        <f aca="false">MATCH(Counts!A466,'Season Counts'!$A$2:$A$740,0)</f>
        <v>121</v>
      </c>
    </row>
    <row r="467" customFormat="false" ht="15" hidden="false" customHeight="false" outlineLevel="0" collapsed="false">
      <c r="A467" s="34" t="str">
        <f aca="false">Counts!B467</f>
        <v>BOS</v>
      </c>
      <c r="B467" s="5" t="str">
        <f aca="false">Counts!C467</f>
        <v>Mickey Gasper</v>
      </c>
      <c r="C467" s="34" t="str">
        <f aca="false">Counts!F467</f>
        <v>Sep</v>
      </c>
      <c r="D467" s="35" t="n">
        <f aca="false">IFERROR(Counts!P467,"")</f>
        <v>64</v>
      </c>
      <c r="E467" s="36" t="n">
        <f aca="false">IFERROR(Counts!R467/Counts!Q467,"")</f>
        <v>0.185185185185185</v>
      </c>
      <c r="F467" s="36" t="n">
        <f aca="false">IFERROR((Counts!R467+Counts!V467+Counts!W467)/(Counts!Q467+Counts!V467+Counts!W467+Counts!X467),"")</f>
        <v>0.3125</v>
      </c>
      <c r="G467" s="36" t="n">
        <f aca="false">IFERROR((Counts!R467+Counts!S467+2*Counts!T467+3*Counts!U467)/Counts!Q467,"")</f>
        <v>0.425925925925926</v>
      </c>
      <c r="H467" s="35" t="n">
        <f aca="false">IFERROR(Counts!U467,"")</f>
        <v>4</v>
      </c>
      <c r="I467" s="36" t="n">
        <f aca="false">IFERROR(Counts!Z467/Counts!AA467,"")</f>
        <v>0.32421875</v>
      </c>
      <c r="J467" s="36" t="n">
        <f aca="false">IFERROR(Counts!AB467/Counts!AA467,"")</f>
        <v>0.334390625</v>
      </c>
      <c r="K467" s="37" t="n">
        <f aca="false">IFERROR((Counts!AB467-Counts!Z467)/Counts!AA467,"")</f>
        <v>0.010171875</v>
      </c>
      <c r="L467" s="38" t="n">
        <f aca="false">IFERROR(Counts!Y467/Counts!P467,"")</f>
        <v>0.25</v>
      </c>
      <c r="M467" s="38" t="n">
        <f aca="false">IFERROR(Counts!V467/Counts!P467,"")</f>
        <v>0.125</v>
      </c>
      <c r="N467" s="38" t="n">
        <f aca="false">IFERROR(Counts!AD467/Counts!AC467,"")</f>
        <v>0.131578947368421</v>
      </c>
      <c r="O467" s="38" t="n">
        <f aca="false">IFERROR(Counts!AE467/Counts!AC467,"")</f>
        <v>0.368421052631579</v>
      </c>
      <c r="P467" s="39" t="n">
        <f aca="false">IFERROR(Counts!AG467/Counts!AF467,"")</f>
        <v>89.1973684210526</v>
      </c>
      <c r="Q467" s="38" t="n">
        <f aca="false">IFERROR(Counts!AH467/Counts!AC467,"")</f>
        <v>0.342105263157895</v>
      </c>
      <c r="R467" s="38" t="n">
        <f aca="false">IFERROR(Counts!N467/Counts!M467,"")</f>
        <v>0.205882352941176</v>
      </c>
      <c r="S467" s="38" t="n">
        <f aca="false">IFERROR(Counts!K467/Counts!J467,"")</f>
        <v>0.515625</v>
      </c>
      <c r="T467" s="38" t="n">
        <f aca="false">IFERROR(Counts!I467/Counts!H467,"")</f>
        <v>0.212765957446809</v>
      </c>
      <c r="U467" s="38" t="n">
        <f aca="false">IFERROR(1-Counts!L467/Counts!K467,"")</f>
        <v>0.893939393939394</v>
      </c>
      <c r="V467" s="39" t="n">
        <f aca="false">IFERROR(Counts!AJ467/Counts!AI467,"")</f>
        <v>72.1769230769231</v>
      </c>
      <c r="W467" s="38" t="n">
        <f aca="false">IFERROR(Counts!AK467/Counts!AI467,"")</f>
        <v>0.115384615384615</v>
      </c>
      <c r="X467" s="40" t="n">
        <f aca="false">IFERROR(Counts!O467,"")</f>
        <v>-0.035</v>
      </c>
      <c r="Y467" s="36" t="n">
        <f aca="false">IFERROR(INDEX('Season Counts'!$Y$2:$Y$740,$AF467)/INDEX('Season Counts'!$X$2:$X$740,$AF467),"")</f>
        <v>0.353388392857143</v>
      </c>
      <c r="Z467" s="37" t="n">
        <f aca="false">IFERROR(J467-Y467,"")</f>
        <v>-0.0189977678571429</v>
      </c>
      <c r="AA467" s="38" t="n">
        <f aca="false">IFERROR(INDEX('Season Counts'!$K$2:$K$740,$AF467)/INDEX('Season Counts'!$J$2:$J$740,$AF467),"")</f>
        <v>0.210176991150442</v>
      </c>
      <c r="AB467" s="41" t="n">
        <f aca="false">IFERROR(R467-AA467,"")</f>
        <v>-0.00429463820926601</v>
      </c>
      <c r="AC467" s="39" t="n">
        <f aca="false">IFERROR(INDEX('Season Counts'!$AG$2:$AG$740,$AF467)/INDEX('Season Counts'!$AF$2:$AF$740,$AF467),"")</f>
        <v>72.0101351351351</v>
      </c>
      <c r="AD467" s="40" t="n">
        <f aca="false">IFERROR(V467-AC467,"")</f>
        <v>0.166787941787945</v>
      </c>
      <c r="AE467" s="4" t="str">
        <f aca="false">IF(D467&lt;Guide!$C$21,"Low PA",IF(TRIM(IF(ISNUMBER(AD467),IF(N(AD467)&lt;=-Guide!$C$24,"▼ Bat Speed  ",IF(N(AD467)&gt;=Guide!$C$24,"▲ Bat Speed  ","")),"")&amp;IF(N(Z467)&gt;=Guide!$C$22,"▲ Contact  ","")&amp;IF(N(Z467)&lt;=-Guide!$C$22,"▼ Contact  ","")&amp;IF(N(AB467)&gt;=Guide!$C$23,"▲ Chase  ","")&amp;IF(N(AB467)&lt;=-Guide!$C$23,"▼ Chase  ",""))="","Stable",TRIM(IF(ISNUMBER(AD467),IF(N(AD467)&lt;=-Guide!$C$24,"▼ Bat Speed  ",IF(N(AD467)&gt;=Guide!$C$24,"▲ Bat Speed  ","")),"")&amp;IF(N(Z467)&gt;=Guide!$C$22,"▲ Contact  ","")&amp;IF(N(Z467)&lt;=-Guide!$C$22,"▼ Contact  ","")&amp;IF(N(AB467)&gt;=Guide!$C$23,"▲ Chase  ","")&amp;IF(N(AB467)&lt;=-Guide!$C$23,"▼ Chase  ",""))))</f>
        <v>Stable</v>
      </c>
      <c r="AF467" s="35" t="n">
        <f aca="false">MATCH(Counts!A467,'Season Counts'!$A$2:$A$740,0)</f>
        <v>121</v>
      </c>
    </row>
    <row r="468" customFormat="false" ht="15" hidden="false" customHeight="false" outlineLevel="0" collapsed="false">
      <c r="A468" s="34" t="str">
        <f aca="false">Counts!B468</f>
        <v>BOS</v>
      </c>
      <c r="B468" s="5" t="str">
        <f aca="false">Counts!C468</f>
        <v>Carlos Narváez</v>
      </c>
      <c r="C468" s="34" t="str">
        <f aca="false">Counts!F468</f>
        <v>Mar-Apr</v>
      </c>
      <c r="D468" s="35" t="n">
        <f aca="false">IFERROR(Counts!P468,"")</f>
        <v>67</v>
      </c>
      <c r="E468" s="36" t="n">
        <f aca="false">IFERROR(Counts!R468/Counts!Q468,"")</f>
        <v>0.234375</v>
      </c>
      <c r="F468" s="36" t="n">
        <f aca="false">IFERROR((Counts!R468+Counts!V468+Counts!W468)/(Counts!Q468+Counts!V468+Counts!W468+Counts!X468),"")</f>
        <v>0.257575757575758</v>
      </c>
      <c r="G468" s="36" t="n">
        <f aca="false">IFERROR((Counts!R468+Counts!S468+2*Counts!T468+3*Counts!U468)/Counts!Q468,"")</f>
        <v>0.359375</v>
      </c>
      <c r="H468" s="35" t="n">
        <f aca="false">IFERROR(Counts!U468,"")</f>
        <v>2</v>
      </c>
      <c r="I468" s="36" t="n">
        <f aca="false">IFERROR(Counts!Z468/Counts!AA468,"")</f>
        <v>0.26969696969697</v>
      </c>
      <c r="J468" s="36" t="n">
        <f aca="false">IFERROR(Counts!AB468/Counts!AA468,"")</f>
        <v>0.248772727272727</v>
      </c>
      <c r="K468" s="37" t="n">
        <f aca="false">IFERROR((Counts!AB468-Counts!Z468)/Counts!AA468,"")</f>
        <v>-0.0209242424242424</v>
      </c>
      <c r="L468" s="38" t="n">
        <f aca="false">IFERROR(Counts!Y468/Counts!P468,"")</f>
        <v>0.283582089552239</v>
      </c>
      <c r="M468" s="38" t="n">
        <f aca="false">IFERROR(Counts!V468/Counts!P468,"")</f>
        <v>0.0298507462686567</v>
      </c>
      <c r="N468" s="38" t="n">
        <f aca="false">IFERROR(Counts!AD468/Counts!AC468,"")</f>
        <v>0.0869565217391304</v>
      </c>
      <c r="O468" s="38" t="n">
        <f aca="false">IFERROR(Counts!AE468/Counts!AC468,"")</f>
        <v>0.456521739130435</v>
      </c>
      <c r="P468" s="39" t="n">
        <f aca="false">IFERROR(Counts!AG468/Counts!AF468,"")</f>
        <v>89.5152173913044</v>
      </c>
      <c r="Q468" s="38" t="n">
        <f aca="false">IFERROR(Counts!AH468/Counts!AC468,"")</f>
        <v>0.369565217391304</v>
      </c>
      <c r="R468" s="38" t="n">
        <f aca="false">IFERROR(Counts!N468/Counts!M468,"")</f>
        <v>0.370689655172414</v>
      </c>
      <c r="S468" s="38" t="n">
        <f aca="false">IFERROR(Counts!K468/Counts!J468,"")</f>
        <v>0.690140845070423</v>
      </c>
      <c r="T468" s="38" t="n">
        <f aca="false">IFERROR(Counts!I468/Counts!H468,"")</f>
        <v>0.24822695035461</v>
      </c>
      <c r="U468" s="38" t="n">
        <f aca="false">IFERROR(1-Counts!L468/Counts!K468,"")</f>
        <v>0.877551020408163</v>
      </c>
      <c r="V468" s="39" t="n">
        <f aca="false">IFERROR(Counts!AJ468/Counts!AI468,"")</f>
        <v>71.4225806451613</v>
      </c>
      <c r="W468" s="38" t="n">
        <f aca="false">IFERROR(Counts!AK468/Counts!AI468,"")</f>
        <v>0.153225806451613</v>
      </c>
      <c r="X468" s="40" t="n">
        <f aca="false">IFERROR(Counts!O468,"")</f>
        <v>-0.278</v>
      </c>
      <c r="Y468" s="36" t="n">
        <f aca="false">IFERROR(INDEX('Season Counts'!$Y$2:$Y$740,$AF468)/INDEX('Season Counts'!$X$2:$X$740,$AF468),"")</f>
        <v>0.271307291666667</v>
      </c>
      <c r="Z468" s="37" t="n">
        <f aca="false">IFERROR(J468-Y468,"")</f>
        <v>-0.0225345643939394</v>
      </c>
      <c r="AA468" s="38" t="n">
        <f aca="false">IFERROR(INDEX('Season Counts'!$K$2:$K$740,$AF468)/INDEX('Season Counts'!$J$2:$J$740,$AF468),"")</f>
        <v>0.337531486146096</v>
      </c>
      <c r="AB468" s="41" t="n">
        <f aca="false">IFERROR(R468-AA468,"")</f>
        <v>0.0331581690263181</v>
      </c>
      <c r="AC468" s="39" t="n">
        <f aca="false">IFERROR(INDEX('Season Counts'!$AG$2:$AG$740,$AF468)/INDEX('Season Counts'!$AF$2:$AF$740,$AF468),"")</f>
        <v>71.9191489361702</v>
      </c>
      <c r="AD468" s="40" t="n">
        <f aca="false">IFERROR(V468-AC468,"")</f>
        <v>-0.496568291008913</v>
      </c>
      <c r="AE468" s="4" t="str">
        <f aca="false">IF(D468&lt;Guide!$C$21,"Low PA",IF(TRIM(IF(ISNUMBER(AD468),IF(N(AD468)&lt;=-Guide!$C$24,"▼ Bat Speed  ",IF(N(AD468)&gt;=Guide!$C$24,"▲ Bat Speed  ","")),"")&amp;IF(N(Z468)&gt;=Guide!$C$22,"▲ Contact  ","")&amp;IF(N(Z468)&lt;=-Guide!$C$22,"▼ Contact  ","")&amp;IF(N(AB468)&gt;=Guide!$C$23,"▲ Chase  ","")&amp;IF(N(AB468)&lt;=-Guide!$C$23,"▼ Chase  ",""))="","Stable",TRIM(IF(ISNUMBER(AD468),IF(N(AD468)&lt;=-Guide!$C$24,"▼ Bat Speed  ",IF(N(AD468)&gt;=Guide!$C$24,"▲ Bat Speed  ","")),"")&amp;IF(N(Z468)&gt;=Guide!$C$22,"▲ Contact  ","")&amp;IF(N(Z468)&lt;=-Guide!$C$22,"▼ Contact  ","")&amp;IF(N(AB468)&gt;=Guide!$C$23,"▲ Chase  ","")&amp;IF(N(AB468)&lt;=-Guide!$C$23,"▼ Chase  ",""))))</f>
        <v>Stable</v>
      </c>
      <c r="AF468" s="35" t="n">
        <f aca="false">MATCH(Counts!A468,'Season Counts'!$A$2:$A$740,0)</f>
        <v>122</v>
      </c>
    </row>
    <row r="469" customFormat="false" ht="15" hidden="false" customHeight="false" outlineLevel="0" collapsed="false">
      <c r="A469" s="34" t="str">
        <f aca="false">Counts!B469</f>
        <v>BOS</v>
      </c>
      <c r="B469" s="5" t="str">
        <f aca="false">Counts!C469</f>
        <v>Carlos Narváez</v>
      </c>
      <c r="C469" s="34" t="str">
        <f aca="false">Counts!F469</f>
        <v>May</v>
      </c>
      <c r="D469" s="35" t="n">
        <f aca="false">IFERROR(Counts!P469,"")</f>
        <v>55</v>
      </c>
      <c r="E469" s="36" t="n">
        <f aca="false">IFERROR(Counts!R469/Counts!Q469,"")</f>
        <v>0.2</v>
      </c>
      <c r="F469" s="36" t="n">
        <f aca="false">IFERROR((Counts!R469+Counts!V469+Counts!W469)/(Counts!Q469+Counts!V469+Counts!W469+Counts!X469),"")</f>
        <v>0.345454545454545</v>
      </c>
      <c r="G469" s="36" t="n">
        <f aca="false">IFERROR((Counts!R469+Counts!S469+2*Counts!T469+3*Counts!U469)/Counts!Q469,"")</f>
        <v>0.266666666666667</v>
      </c>
      <c r="H469" s="35" t="n">
        <f aca="false">IFERROR(Counts!U469,"")</f>
        <v>0</v>
      </c>
      <c r="I469" s="36" t="n">
        <f aca="false">IFERROR(Counts!Z469/Counts!AA469,"")</f>
        <v>0.293636363636364</v>
      </c>
      <c r="J469" s="36" t="n">
        <f aca="false">IFERROR(Counts!AB469/Counts!AA469,"")</f>
        <v>0.341145454545455</v>
      </c>
      <c r="K469" s="37" t="n">
        <f aca="false">IFERROR((Counts!AB469-Counts!Z469)/Counts!AA469,"")</f>
        <v>0.047509090909091</v>
      </c>
      <c r="L469" s="38" t="n">
        <f aca="false">IFERROR(Counts!Y469/Counts!P469,"")</f>
        <v>0.327272727272727</v>
      </c>
      <c r="M469" s="38" t="n">
        <f aca="false">IFERROR(Counts!V469/Counts!P469,"")</f>
        <v>0.145454545454545</v>
      </c>
      <c r="N469" s="38" t="n">
        <f aca="false">IFERROR(Counts!AD469/Counts!AC469,"")</f>
        <v>0.037037037037037</v>
      </c>
      <c r="O469" s="38" t="n">
        <f aca="false">IFERROR(Counts!AE469/Counts!AC469,"")</f>
        <v>0.259259259259259</v>
      </c>
      <c r="P469" s="39" t="n">
        <f aca="false">IFERROR(Counts!AG469/Counts!AF469,"")</f>
        <v>90.3814814814815</v>
      </c>
      <c r="Q469" s="38" t="n">
        <f aca="false">IFERROR(Counts!AH469/Counts!AC469,"")</f>
        <v>0.444444444444444</v>
      </c>
      <c r="R469" s="38" t="n">
        <f aca="false">IFERROR(Counts!N469/Counts!M469,"")</f>
        <v>0.3359375</v>
      </c>
      <c r="S469" s="38" t="n">
        <f aca="false">IFERROR(Counts!K469/Counts!J469,"")</f>
        <v>0.710526315789474</v>
      </c>
      <c r="T469" s="38" t="n">
        <f aca="false">IFERROR(Counts!I469/Counts!H469,"")</f>
        <v>0.282258064516129</v>
      </c>
      <c r="U469" s="38" t="n">
        <f aca="false">IFERROR(1-Counts!L469/Counts!K469,"")</f>
        <v>0.790123456790123</v>
      </c>
      <c r="V469" s="39" t="n">
        <f aca="false">IFERROR(Counts!AJ469/Counts!AI469,"")</f>
        <v>71.8943396226415</v>
      </c>
      <c r="W469" s="38" t="n">
        <f aca="false">IFERROR(Counts!AK469/Counts!AI469,"")</f>
        <v>0.19811320754717</v>
      </c>
      <c r="X469" s="40" t="n">
        <f aca="false">IFERROR(Counts!O469,"")</f>
        <v>-0.613</v>
      </c>
      <c r="Y469" s="36" t="n">
        <f aca="false">IFERROR(INDEX('Season Counts'!$Y$2:$Y$740,$AF469)/INDEX('Season Counts'!$X$2:$X$740,$AF469),"")</f>
        <v>0.271307291666667</v>
      </c>
      <c r="Z469" s="37" t="n">
        <f aca="false">IFERROR(J469-Y469,"")</f>
        <v>0.0698381628787879</v>
      </c>
      <c r="AA469" s="38" t="n">
        <f aca="false">IFERROR(INDEX('Season Counts'!$K$2:$K$740,$AF469)/INDEX('Season Counts'!$J$2:$J$740,$AF469),"")</f>
        <v>0.337531486146096</v>
      </c>
      <c r="AB469" s="41" t="n">
        <f aca="false">IFERROR(R469-AA469,"")</f>
        <v>-0.00159398614609574</v>
      </c>
      <c r="AC469" s="39" t="n">
        <f aca="false">IFERROR(INDEX('Season Counts'!$AG$2:$AG$740,$AF469)/INDEX('Season Counts'!$AF$2:$AF$740,$AF469),"")</f>
        <v>71.9191489361702</v>
      </c>
      <c r="AD469" s="40" t="n">
        <f aca="false">IFERROR(V469-AC469,"")</f>
        <v>-0.0248093135286922</v>
      </c>
      <c r="AE469" s="4" t="str">
        <f aca="false">IF(D469&lt;Guide!$C$21,"Low PA",IF(TRIM(IF(ISNUMBER(AD469),IF(N(AD469)&lt;=-Guide!$C$24,"▼ Bat Speed  ",IF(N(AD469)&gt;=Guide!$C$24,"▲ Bat Speed  ","")),"")&amp;IF(N(Z469)&gt;=Guide!$C$22,"▲ Contact  ","")&amp;IF(N(Z469)&lt;=-Guide!$C$22,"▼ Contact  ","")&amp;IF(N(AB469)&gt;=Guide!$C$23,"▲ Chase  ","")&amp;IF(N(AB469)&lt;=-Guide!$C$23,"▼ Chase  ",""))="","Stable",TRIM(IF(ISNUMBER(AD469),IF(N(AD469)&lt;=-Guide!$C$24,"▼ Bat Speed  ",IF(N(AD469)&gt;=Guide!$C$24,"▲ Bat Speed  ","")),"")&amp;IF(N(Z469)&gt;=Guide!$C$22,"▲ Contact  ","")&amp;IF(N(Z469)&lt;=-Guide!$C$22,"▼ Contact  ","")&amp;IF(N(AB469)&gt;=Guide!$C$23,"▲ Chase  ","")&amp;IF(N(AB469)&lt;=-Guide!$C$23,"▼ Chase  ",""))))</f>
        <v>▲ Contact</v>
      </c>
      <c r="AF469" s="35" t="n">
        <f aca="false">MATCH(Counts!A469,'Season Counts'!$A$2:$A$740,0)</f>
        <v>122</v>
      </c>
    </row>
    <row r="470" customFormat="false" ht="15" hidden="false" customHeight="false" outlineLevel="0" collapsed="false">
      <c r="A470" s="34" t="str">
        <f aca="false">Counts!B470</f>
        <v>BOS</v>
      </c>
      <c r="B470" s="5" t="str">
        <f aca="false">Counts!C470</f>
        <v>Carlos Narváez</v>
      </c>
      <c r="C470" s="34" t="str">
        <f aca="false">Counts!F470</f>
        <v>Jun</v>
      </c>
      <c r="D470" s="35" t="n">
        <f aca="false">IFERROR(Counts!P470,"")</f>
        <v>36</v>
      </c>
      <c r="E470" s="36" t="n">
        <f aca="false">IFERROR(Counts!R470/Counts!Q470,"")</f>
        <v>0.0967741935483871</v>
      </c>
      <c r="F470" s="36" t="n">
        <f aca="false">IFERROR((Counts!R470+Counts!V470+Counts!W470)/(Counts!Q470+Counts!V470+Counts!W470+Counts!X470),"")</f>
        <v>0.142857142857143</v>
      </c>
      <c r="G470" s="36" t="n">
        <f aca="false">IFERROR((Counts!R470+Counts!S470+2*Counts!T470+3*Counts!U470)/Counts!Q470,"")</f>
        <v>0.129032258064516</v>
      </c>
      <c r="H470" s="35" t="n">
        <f aca="false">IFERROR(Counts!U470,"")</f>
        <v>0</v>
      </c>
      <c r="I470" s="36" t="n">
        <f aca="false">IFERROR(Counts!Z470/Counts!AA470,"")</f>
        <v>0.127142857142857</v>
      </c>
      <c r="J470" s="36" t="n">
        <f aca="false">IFERROR(Counts!AB470/Counts!AA470,"")</f>
        <v>0.238028571428571</v>
      </c>
      <c r="K470" s="37" t="n">
        <f aca="false">IFERROR((Counts!AB470-Counts!Z470)/Counts!AA470,"")</f>
        <v>0.110885714285714</v>
      </c>
      <c r="L470" s="38" t="n">
        <f aca="false">IFERROR(Counts!Y470/Counts!P470,"")</f>
        <v>0.388888888888889</v>
      </c>
      <c r="M470" s="38" t="n">
        <f aca="false">IFERROR(Counts!V470/Counts!P470,"")</f>
        <v>0.0277777777777778</v>
      </c>
      <c r="N470" s="38" t="n">
        <f aca="false">IFERROR(Counts!AD470/Counts!AC470,"")</f>
        <v>0.1</v>
      </c>
      <c r="O470" s="38" t="n">
        <f aca="false">IFERROR(Counts!AE470/Counts!AC470,"")</f>
        <v>0.4</v>
      </c>
      <c r="P470" s="39" t="n">
        <f aca="false">IFERROR(Counts!AG470/Counts!AF470,"")</f>
        <v>87.795</v>
      </c>
      <c r="Q470" s="38" t="n">
        <f aca="false">IFERROR(Counts!AH470/Counts!AC470,"")</f>
        <v>0.45</v>
      </c>
      <c r="R470" s="38" t="n">
        <f aca="false">IFERROR(Counts!N470/Counts!M470,"")</f>
        <v>0.313432835820896</v>
      </c>
      <c r="S470" s="38" t="n">
        <f aca="false">IFERROR(Counts!K470/Counts!J470,"")</f>
        <v>0.734177215189873</v>
      </c>
      <c r="T470" s="38" t="n">
        <f aca="false">IFERROR(Counts!I470/Counts!H470,"")</f>
        <v>0.379746835443038</v>
      </c>
      <c r="U470" s="38" t="n">
        <f aca="false">IFERROR(1-Counts!L470/Counts!K470,"")</f>
        <v>0.775862068965517</v>
      </c>
      <c r="V470" s="39" t="n">
        <f aca="false">IFERROR(Counts!AJ470/Counts!AI470,"")</f>
        <v>72.030985915493</v>
      </c>
      <c r="W470" s="38" t="n">
        <f aca="false">IFERROR(Counts!AK470/Counts!AI470,"")</f>
        <v>0.211267605633803</v>
      </c>
      <c r="X470" s="40" t="n">
        <f aca="false">IFERROR(Counts!O470,"")</f>
        <v>-5.288</v>
      </c>
      <c r="Y470" s="36" t="n">
        <f aca="false">IFERROR(INDEX('Season Counts'!$Y$2:$Y$740,$AF470)/INDEX('Season Counts'!$X$2:$X$740,$AF470),"")</f>
        <v>0.271307291666667</v>
      </c>
      <c r="Z470" s="37" t="n">
        <f aca="false">IFERROR(J470-Y470,"")</f>
        <v>-0.0332787202380953</v>
      </c>
      <c r="AA470" s="38" t="n">
        <f aca="false">IFERROR(INDEX('Season Counts'!$K$2:$K$740,$AF470)/INDEX('Season Counts'!$J$2:$J$740,$AF470),"")</f>
        <v>0.337531486146096</v>
      </c>
      <c r="AB470" s="41" t="n">
        <f aca="false">IFERROR(R470-AA470,"")</f>
        <v>-0.0240986503252002</v>
      </c>
      <c r="AC470" s="39" t="n">
        <f aca="false">IFERROR(INDEX('Season Counts'!$AG$2:$AG$740,$AF470)/INDEX('Season Counts'!$AF$2:$AF$740,$AF470),"")</f>
        <v>71.9191489361702</v>
      </c>
      <c r="AD470" s="40" t="n">
        <f aca="false">IFERROR(V470-AC470,"")</f>
        <v>0.111836979322746</v>
      </c>
      <c r="AE470" s="4" t="str">
        <f aca="false">IF(D470&lt;Guide!$C$21,"Low PA",IF(TRIM(IF(ISNUMBER(AD470),IF(N(AD470)&lt;=-Guide!$C$24,"▼ Bat Speed  ",IF(N(AD470)&gt;=Guide!$C$24,"▲ Bat Speed  ","")),"")&amp;IF(N(Z470)&gt;=Guide!$C$22,"▲ Contact  ","")&amp;IF(N(Z470)&lt;=-Guide!$C$22,"▼ Contact  ","")&amp;IF(N(AB470)&gt;=Guide!$C$23,"▲ Chase  ","")&amp;IF(N(AB470)&lt;=-Guide!$C$23,"▼ Chase  ",""))="","Stable",TRIM(IF(ISNUMBER(AD470),IF(N(AD470)&lt;=-Guide!$C$24,"▼ Bat Speed  ",IF(N(AD470)&gt;=Guide!$C$24,"▲ Bat Speed  ","")),"")&amp;IF(N(Z470)&gt;=Guide!$C$22,"▲ Contact  ","")&amp;IF(N(Z470)&lt;=-Guide!$C$22,"▼ Contact  ","")&amp;IF(N(AB470)&gt;=Guide!$C$23,"▲ Chase  ","")&amp;IF(N(AB470)&lt;=-Guide!$C$23,"▼ Chase  ",""))))</f>
        <v>Low PA</v>
      </c>
      <c r="AF470" s="35" t="n">
        <f aca="false">MATCH(Counts!A470,'Season Counts'!$A$2:$A$740,0)</f>
        <v>122</v>
      </c>
    </row>
    <row r="471" customFormat="false" ht="15" hidden="false" customHeight="false" outlineLevel="0" collapsed="false">
      <c r="A471" s="34" t="str">
        <f aca="false">Counts!B471</f>
        <v>BOS</v>
      </c>
      <c r="B471" s="5" t="str">
        <f aca="false">Counts!C471</f>
        <v>Carlos Narváez</v>
      </c>
      <c r="C471" s="34" t="str">
        <f aca="false">Counts!F471</f>
        <v>Jul</v>
      </c>
      <c r="D471" s="35" t="n">
        <f aca="false">IFERROR(Counts!P471,"")</f>
        <v>36</v>
      </c>
      <c r="E471" s="36" t="n">
        <f aca="false">IFERROR(Counts!R471/Counts!Q471,"")</f>
        <v>0.172413793103448</v>
      </c>
      <c r="F471" s="36" t="n">
        <f aca="false">IFERROR((Counts!R471+Counts!V471+Counts!W471)/(Counts!Q471+Counts!V471+Counts!W471+Counts!X471),"")</f>
        <v>0.242424242424242</v>
      </c>
      <c r="G471" s="36" t="n">
        <f aca="false">IFERROR((Counts!R471+Counts!S471+2*Counts!T471+3*Counts!U471)/Counts!Q471,"")</f>
        <v>0.275862068965517</v>
      </c>
      <c r="H471" s="35" t="n">
        <f aca="false">IFERROR(Counts!U471,"")</f>
        <v>1</v>
      </c>
      <c r="I471" s="36" t="n">
        <f aca="false">IFERROR(Counts!Z471/Counts!AA471,"")</f>
        <v>0.233333333333333</v>
      </c>
      <c r="J471" s="36" t="n">
        <f aca="false">IFERROR(Counts!AB471/Counts!AA471,"")</f>
        <v>0.238787878787879</v>
      </c>
      <c r="K471" s="37" t="n">
        <f aca="false">IFERROR((Counts!AB471-Counts!Z471)/Counts!AA471,"")</f>
        <v>0.00545454545454545</v>
      </c>
      <c r="L471" s="38" t="n">
        <f aca="false">IFERROR(Counts!Y471/Counts!P471,"")</f>
        <v>0.361111111111111</v>
      </c>
      <c r="M471" s="38" t="n">
        <f aca="false">IFERROR(Counts!V471/Counts!P471,"")</f>
        <v>0.0555555555555556</v>
      </c>
      <c r="N471" s="38" t="n">
        <f aca="false">IFERROR(Counts!AD471/Counts!AC471,"")</f>
        <v>0.05</v>
      </c>
      <c r="O471" s="38" t="n">
        <f aca="false">IFERROR(Counts!AE471/Counts!AC471,"")</f>
        <v>0.35</v>
      </c>
      <c r="P471" s="39" t="n">
        <f aca="false">IFERROR(Counts!AG471/Counts!AF471,"")</f>
        <v>79.54</v>
      </c>
      <c r="Q471" s="38" t="n">
        <f aca="false">IFERROR(Counts!AH471/Counts!AC471,"")</f>
        <v>0.3</v>
      </c>
      <c r="R471" s="38" t="n">
        <f aca="false">IFERROR(Counts!N471/Counts!M471,"")</f>
        <v>0.315068493150685</v>
      </c>
      <c r="S471" s="38" t="n">
        <f aca="false">IFERROR(Counts!K471/Counts!J471,"")</f>
        <v>0.753424657534247</v>
      </c>
      <c r="T471" s="38" t="n">
        <f aca="false">IFERROR(Counts!I471/Counts!H471,"")</f>
        <v>0.41025641025641</v>
      </c>
      <c r="U471" s="38" t="n">
        <f aca="false">IFERROR(1-Counts!L471/Counts!K471,"")</f>
        <v>0.709090909090909</v>
      </c>
      <c r="V471" s="39" t="n">
        <f aca="false">IFERROR(Counts!AJ471/Counts!AI471,"")</f>
        <v>72.7264705882353</v>
      </c>
      <c r="W471" s="38" t="n">
        <f aca="false">IFERROR(Counts!AK471/Counts!AI471,"")</f>
        <v>0.264705882352941</v>
      </c>
      <c r="X471" s="40" t="n">
        <f aca="false">IFERROR(Counts!O471,"")</f>
        <v>-2.015</v>
      </c>
      <c r="Y471" s="36" t="n">
        <f aca="false">IFERROR(INDEX('Season Counts'!$Y$2:$Y$740,$AF471)/INDEX('Season Counts'!$X$2:$X$740,$AF471),"")</f>
        <v>0.271307291666667</v>
      </c>
      <c r="Z471" s="37" t="n">
        <f aca="false">IFERROR(J471-Y471,"")</f>
        <v>-0.0325194128787879</v>
      </c>
      <c r="AA471" s="38" t="n">
        <f aca="false">IFERROR(INDEX('Season Counts'!$K$2:$K$740,$AF471)/INDEX('Season Counts'!$J$2:$J$740,$AF471),"")</f>
        <v>0.337531486146096</v>
      </c>
      <c r="AB471" s="41" t="n">
        <f aca="false">IFERROR(R471-AA471,"")</f>
        <v>-0.0224629929954108</v>
      </c>
      <c r="AC471" s="39" t="n">
        <f aca="false">IFERROR(INDEX('Season Counts'!$AG$2:$AG$740,$AF471)/INDEX('Season Counts'!$AF$2:$AF$740,$AF471),"")</f>
        <v>71.9191489361702</v>
      </c>
      <c r="AD471" s="40" t="n">
        <f aca="false">IFERROR(V471-AC471,"")</f>
        <v>0.807321652065085</v>
      </c>
      <c r="AE471" s="4" t="str">
        <f aca="false">IF(D471&lt;Guide!$C$21,"Low PA",IF(TRIM(IF(ISNUMBER(AD471),IF(N(AD471)&lt;=-Guide!$C$24,"▼ Bat Speed  ",IF(N(AD471)&gt;=Guide!$C$24,"▲ Bat Speed  ","")),"")&amp;IF(N(Z471)&gt;=Guide!$C$22,"▲ Contact  ","")&amp;IF(N(Z471)&lt;=-Guide!$C$22,"▼ Contact  ","")&amp;IF(N(AB471)&gt;=Guide!$C$23,"▲ Chase  ","")&amp;IF(N(AB471)&lt;=-Guide!$C$23,"▼ Chase  ",""))="","Stable",TRIM(IF(ISNUMBER(AD471),IF(N(AD471)&lt;=-Guide!$C$24,"▼ Bat Speed  ",IF(N(AD471)&gt;=Guide!$C$24,"▲ Bat Speed  ","")),"")&amp;IF(N(Z471)&gt;=Guide!$C$22,"▲ Contact  ","")&amp;IF(N(Z471)&lt;=-Guide!$C$22,"▼ Contact  ","")&amp;IF(N(AB471)&gt;=Guide!$C$23,"▲ Chase  ","")&amp;IF(N(AB471)&lt;=-Guide!$C$23,"▼ Chase  ",""))))</f>
        <v>Low PA</v>
      </c>
      <c r="AF471" s="35" t="n">
        <f aca="false">MATCH(Counts!A471,'Season Counts'!$A$2:$A$740,0)</f>
        <v>122</v>
      </c>
    </row>
    <row r="472" customFormat="false" ht="15" hidden="false" customHeight="false" outlineLevel="0" collapsed="false">
      <c r="A472" s="34" t="str">
        <f aca="false">Counts!B472</f>
        <v>BOS</v>
      </c>
      <c r="B472" s="5" t="str">
        <f aca="false">Counts!C472</f>
        <v>Carlos Narváez</v>
      </c>
      <c r="C472" s="34" t="str">
        <f aca="false">Counts!F472</f>
        <v>Aug</v>
      </c>
      <c r="D472" s="35" t="n">
        <f aca="false">IFERROR(Counts!P472,"")</f>
        <v>3</v>
      </c>
      <c r="E472" s="36" t="n">
        <f aca="false">IFERROR(Counts!R472/Counts!Q472,"")</f>
        <v>0</v>
      </c>
      <c r="F472" s="36" t="n">
        <f aca="false">IFERROR((Counts!R472+Counts!V472+Counts!W472)/(Counts!Q472+Counts!V472+Counts!W472+Counts!X472),"")</f>
        <v>0.333333333333333</v>
      </c>
      <c r="G472" s="36" t="n">
        <f aca="false">IFERROR((Counts!R472+Counts!S472+2*Counts!T472+3*Counts!U472)/Counts!Q472,"")</f>
        <v>0</v>
      </c>
      <c r="H472" s="35" t="n">
        <f aca="false">IFERROR(Counts!U472,"")</f>
        <v>0</v>
      </c>
      <c r="I472" s="36" t="n">
        <f aca="false">IFERROR(Counts!Z472/Counts!AA472,"")</f>
        <v>0.233333333333333</v>
      </c>
      <c r="J472" s="36" t="n">
        <f aca="false">IFERROR(Counts!AB472/Counts!AA472,"")</f>
        <v>0.232666666666667</v>
      </c>
      <c r="K472" s="37" t="n">
        <f aca="false">IFERROR((Counts!AB472-Counts!Z472)/Counts!AA472,"")</f>
        <v>-0.000666666666666667</v>
      </c>
      <c r="L472" s="38" t="n">
        <f aca="false">IFERROR(Counts!Y472/Counts!P472,"")</f>
        <v>0.666666666666667</v>
      </c>
      <c r="M472" s="38" t="n">
        <f aca="false">IFERROR(Counts!V472/Counts!P472,"")</f>
        <v>0.333333333333333</v>
      </c>
      <c r="N472" s="38" t="str">
        <f aca="false">IFERROR(Counts!AD472/Counts!AC472,"")</f>
        <v/>
      </c>
      <c r="O472" s="38" t="str">
        <f aca="false">IFERROR(Counts!AE472/Counts!AC472,"")</f>
        <v/>
      </c>
      <c r="P472" s="39" t="str">
        <f aca="false">IFERROR(Counts!AG472/Counts!AF472,"")</f>
        <v/>
      </c>
      <c r="Q472" s="38" t="str">
        <f aca="false">IFERROR(Counts!AH472/Counts!AC472,"")</f>
        <v/>
      </c>
      <c r="R472" s="38" t="n">
        <f aca="false">IFERROR(Counts!N472/Counts!M472,"")</f>
        <v>0.307692307692308</v>
      </c>
      <c r="S472" s="38" t="n">
        <f aca="false">IFERROR(Counts!K472/Counts!J472,"")</f>
        <v>1</v>
      </c>
      <c r="T472" s="38" t="n">
        <f aca="false">IFERROR(Counts!I472/Counts!H472,"")</f>
        <v>0.714285714285714</v>
      </c>
      <c r="U472" s="38" t="n">
        <f aca="false">IFERROR(1-Counts!L472/Counts!K472,"")</f>
        <v>0.666666666666667</v>
      </c>
      <c r="V472" s="39" t="n">
        <f aca="false">IFERROR(Counts!AJ472/Counts!AI472,"")</f>
        <v>72.1142857142857</v>
      </c>
      <c r="W472" s="38" t="n">
        <f aca="false">IFERROR(Counts!AK472/Counts!AI472,"")</f>
        <v>0.285714285714286</v>
      </c>
      <c r="X472" s="40" t="n">
        <f aca="false">IFERROR(Counts!O472,"")</f>
        <v>-0.075</v>
      </c>
      <c r="Y472" s="36" t="n">
        <f aca="false">IFERROR(INDEX('Season Counts'!$Y$2:$Y$740,$AF472)/INDEX('Season Counts'!$X$2:$X$740,$AF472),"")</f>
        <v>0.271307291666667</v>
      </c>
      <c r="Z472" s="37" t="n">
        <f aca="false">IFERROR(J472-Y472,"")</f>
        <v>-0.038640625</v>
      </c>
      <c r="AA472" s="38" t="n">
        <f aca="false">IFERROR(INDEX('Season Counts'!$K$2:$K$740,$AF472)/INDEX('Season Counts'!$J$2:$J$740,$AF472),"")</f>
        <v>0.337531486146096</v>
      </c>
      <c r="AB472" s="41" t="n">
        <f aca="false">IFERROR(R472-AA472,"")</f>
        <v>-0.029839178453788</v>
      </c>
      <c r="AC472" s="39" t="n">
        <f aca="false">IFERROR(INDEX('Season Counts'!$AG$2:$AG$740,$AF472)/INDEX('Season Counts'!$AF$2:$AF$740,$AF472),"")</f>
        <v>71.9191489361702</v>
      </c>
      <c r="AD472" s="40" t="n">
        <f aca="false">IFERROR(V472-AC472,"")</f>
        <v>0.195136778115511</v>
      </c>
      <c r="AE472" s="4" t="str">
        <f aca="false">IF(D472&lt;Guide!$C$21,"Low PA",IF(TRIM(IF(ISNUMBER(AD472),IF(N(AD472)&lt;=-Guide!$C$24,"▼ Bat Speed  ",IF(N(AD472)&gt;=Guide!$C$24,"▲ Bat Speed  ","")),"")&amp;IF(N(Z472)&gt;=Guide!$C$22,"▲ Contact  ","")&amp;IF(N(Z472)&lt;=-Guide!$C$22,"▼ Contact  ","")&amp;IF(N(AB472)&gt;=Guide!$C$23,"▲ Chase  ","")&amp;IF(N(AB472)&lt;=-Guide!$C$23,"▼ Chase  ",""))="","Stable",TRIM(IF(ISNUMBER(AD472),IF(N(AD472)&lt;=-Guide!$C$24,"▼ Bat Speed  ",IF(N(AD472)&gt;=Guide!$C$24,"▲ Bat Speed  ","")),"")&amp;IF(N(Z472)&gt;=Guide!$C$22,"▲ Contact  ","")&amp;IF(N(Z472)&lt;=-Guide!$C$22,"▼ Contact  ","")&amp;IF(N(AB472)&gt;=Guide!$C$23,"▲ Chase  ","")&amp;IF(N(AB472)&lt;=-Guide!$C$23,"▼ Chase  ",""))))</f>
        <v>Low PA</v>
      </c>
      <c r="AF472" s="35" t="n">
        <f aca="false">MATCH(Counts!A472,'Season Counts'!$A$2:$A$740,0)</f>
        <v>122</v>
      </c>
    </row>
    <row r="473" customFormat="false" ht="15" hidden="false" customHeight="false" outlineLevel="0" collapsed="false">
      <c r="A473" s="34" t="str">
        <f aca="false">Counts!B473</f>
        <v>BOS</v>
      </c>
      <c r="B473" s="5" t="str">
        <f aca="false">Counts!C473</f>
        <v>Isiah Kiner-Falefa</v>
      </c>
      <c r="C473" s="34" t="str">
        <f aca="false">Counts!F473</f>
        <v>Mar-Apr</v>
      </c>
      <c r="D473" s="35" t="n">
        <f aca="false">IFERROR(Counts!P473,"")</f>
        <v>37</v>
      </c>
      <c r="E473" s="36" t="n">
        <f aca="false">IFERROR(Counts!R473/Counts!Q473,"")</f>
        <v>0.228571428571429</v>
      </c>
      <c r="F473" s="36" t="n">
        <f aca="false">IFERROR((Counts!R473+Counts!V473+Counts!W473)/(Counts!Q473+Counts!V473+Counts!W473+Counts!X473),"")</f>
        <v>0.27027027027027</v>
      </c>
      <c r="G473" s="36" t="n">
        <f aca="false">IFERROR((Counts!R473+Counts!S473+2*Counts!T473+3*Counts!U473)/Counts!Q473,"")</f>
        <v>0.228571428571429</v>
      </c>
      <c r="H473" s="35" t="n">
        <f aca="false">IFERROR(Counts!U473,"")</f>
        <v>0</v>
      </c>
      <c r="I473" s="36" t="n">
        <f aca="false">IFERROR(Counts!Z473/Counts!AA473,"")</f>
        <v>0.238888888888889</v>
      </c>
      <c r="J473" s="36" t="n">
        <f aca="false">IFERROR(Counts!AB473/Counts!AA473,"")</f>
        <v>0.282027777777778</v>
      </c>
      <c r="K473" s="37" t="n">
        <f aca="false">IFERROR((Counts!AB473-Counts!Z473)/Counts!AA473,"")</f>
        <v>0.0431388888888889</v>
      </c>
      <c r="L473" s="38" t="n">
        <f aca="false">IFERROR(Counts!Y473/Counts!P473,"")</f>
        <v>0.189189189189189</v>
      </c>
      <c r="M473" s="38" t="n">
        <f aca="false">IFERROR(Counts!V473/Counts!P473,"")</f>
        <v>0.0540540540540541</v>
      </c>
      <c r="N473" s="38" t="n">
        <f aca="false">IFERROR(Counts!AD473/Counts!AC473,"")</f>
        <v>0.0357142857142857</v>
      </c>
      <c r="O473" s="38" t="n">
        <f aca="false">IFERROR(Counts!AE473/Counts!AC473,"")</f>
        <v>0.178571428571429</v>
      </c>
      <c r="P473" s="39" t="n">
        <f aca="false">IFERROR(Counts!AG473/Counts!AF473,"")</f>
        <v>78.4185185185185</v>
      </c>
      <c r="Q473" s="38" t="n">
        <f aca="false">IFERROR(Counts!AH473/Counts!AC473,"")</f>
        <v>0.428571428571429</v>
      </c>
      <c r="R473" s="38" t="n">
        <f aca="false">IFERROR(Counts!N473/Counts!M473,"")</f>
        <v>0.447761194029851</v>
      </c>
      <c r="S473" s="38" t="n">
        <f aca="false">IFERROR(Counts!K473/Counts!J473,"")</f>
        <v>0.55</v>
      </c>
      <c r="T473" s="38" t="n">
        <f aca="false">IFERROR(Counts!I473/Counts!H473,"")</f>
        <v>0.174603174603175</v>
      </c>
      <c r="U473" s="38" t="n">
        <f aca="false">IFERROR(1-Counts!L473/Counts!K473,"")</f>
        <v>0.909090909090909</v>
      </c>
      <c r="V473" s="39" t="n">
        <f aca="false">IFERROR(Counts!AJ473/Counts!AI473,"")</f>
        <v>67.5833333333333</v>
      </c>
      <c r="W473" s="38" t="n">
        <f aca="false">IFERROR(Counts!AK473/Counts!AI473,"")</f>
        <v>0.0208333333333333</v>
      </c>
      <c r="X473" s="40" t="n">
        <f aca="false">IFERROR(Counts!O473,"")</f>
        <v>-2.845</v>
      </c>
      <c r="Y473" s="36" t="n">
        <f aca="false">IFERROR(INDEX('Season Counts'!$Y$2:$Y$740,$AF473)/INDEX('Season Counts'!$X$2:$X$740,$AF473),"")</f>
        <v>0.297398876404494</v>
      </c>
      <c r="Z473" s="37" t="n">
        <f aca="false">IFERROR(J473-Y473,"")</f>
        <v>-0.0153710986267166</v>
      </c>
      <c r="AA473" s="38" t="n">
        <f aca="false">IFERROR(INDEX('Season Counts'!$K$2:$K$740,$AF473)/INDEX('Season Counts'!$J$2:$J$740,$AF473),"")</f>
        <v>0.31830985915493</v>
      </c>
      <c r="AB473" s="41" t="n">
        <f aca="false">IFERROR(R473-AA473,"")</f>
        <v>0.129451334874921</v>
      </c>
      <c r="AC473" s="39" t="n">
        <f aca="false">IFERROR(INDEX('Season Counts'!$AG$2:$AG$740,$AF473)/INDEX('Season Counts'!$AF$2:$AF$740,$AF473),"")</f>
        <v>68.336231884058</v>
      </c>
      <c r="AD473" s="40" t="n">
        <f aca="false">IFERROR(V473-AC473,"")</f>
        <v>-0.752898550724638</v>
      </c>
      <c r="AE473" s="4" t="str">
        <f aca="false">IF(D473&lt;Guide!$C$21,"Low PA",IF(TRIM(IF(ISNUMBER(AD473),IF(N(AD473)&lt;=-Guide!$C$24,"▼ Bat Speed  ",IF(N(AD473)&gt;=Guide!$C$24,"▲ Bat Speed  ","")),"")&amp;IF(N(Z473)&gt;=Guide!$C$22,"▲ Contact  ","")&amp;IF(N(Z473)&lt;=-Guide!$C$22,"▼ Contact  ","")&amp;IF(N(AB473)&gt;=Guide!$C$23,"▲ Chase  ","")&amp;IF(N(AB473)&lt;=-Guide!$C$23,"▼ Chase  ",""))="","Stable",TRIM(IF(ISNUMBER(AD473),IF(N(AD473)&lt;=-Guide!$C$24,"▼ Bat Speed  ",IF(N(AD473)&gt;=Guide!$C$24,"▲ Bat Speed  ","")),"")&amp;IF(N(Z473)&gt;=Guide!$C$22,"▲ Contact  ","")&amp;IF(N(Z473)&lt;=-Guide!$C$22,"▼ Contact  ","")&amp;IF(N(AB473)&gt;=Guide!$C$23,"▲ Chase  ","")&amp;IF(N(AB473)&lt;=-Guide!$C$23,"▼ Chase  ",""))))</f>
        <v>Low PA</v>
      </c>
      <c r="AF473" s="35" t="n">
        <f aca="false">MATCH(Counts!A473,'Season Counts'!$A$2:$A$740,0)</f>
        <v>123</v>
      </c>
    </row>
    <row r="474" customFormat="false" ht="15" hidden="false" customHeight="false" outlineLevel="0" collapsed="false">
      <c r="A474" s="34" t="str">
        <f aca="false">Counts!B474</f>
        <v>BOS</v>
      </c>
      <c r="B474" s="5" t="str">
        <f aca="false">Counts!C474</f>
        <v>Isiah Kiner-Falefa</v>
      </c>
      <c r="C474" s="34" t="str">
        <f aca="false">Counts!F474</f>
        <v>May</v>
      </c>
      <c r="D474" s="35" t="n">
        <f aca="false">IFERROR(Counts!P474,"")</f>
        <v>46</v>
      </c>
      <c r="E474" s="36" t="n">
        <f aca="false">IFERROR(Counts!R474/Counts!Q474,"")</f>
        <v>0.384615384615385</v>
      </c>
      <c r="F474" s="36" t="n">
        <f aca="false">IFERROR((Counts!R474+Counts!V474+Counts!W474)/(Counts!Q474+Counts!V474+Counts!W474+Counts!X474),"")</f>
        <v>0.466666666666667</v>
      </c>
      <c r="G474" s="36" t="n">
        <f aca="false">IFERROR((Counts!R474+Counts!S474+2*Counts!T474+3*Counts!U474)/Counts!Q474,"")</f>
        <v>0.512820512820513</v>
      </c>
      <c r="H474" s="35" t="n">
        <f aca="false">IFERROR(Counts!U474,"")</f>
        <v>1</v>
      </c>
      <c r="I474" s="36" t="n">
        <f aca="false">IFERROR(Counts!Z474/Counts!AA474,"")</f>
        <v>0.433333333333333</v>
      </c>
      <c r="J474" s="36" t="n">
        <f aca="false">IFERROR(Counts!AB474/Counts!AA474,"")</f>
        <v>0.355066666666667</v>
      </c>
      <c r="K474" s="37" t="n">
        <f aca="false">IFERROR((Counts!AB474-Counts!Z474)/Counts!AA474,"")</f>
        <v>-0.0782666666666667</v>
      </c>
      <c r="L474" s="38" t="n">
        <f aca="false">IFERROR(Counts!Y474/Counts!P474,"")</f>
        <v>0.130434782608696</v>
      </c>
      <c r="M474" s="38" t="n">
        <f aca="false">IFERROR(Counts!V474/Counts!P474,"")</f>
        <v>0.130434782608696</v>
      </c>
      <c r="N474" s="38" t="n">
        <f aca="false">IFERROR(Counts!AD474/Counts!AC474,"")</f>
        <v>0.0294117647058824</v>
      </c>
      <c r="O474" s="38" t="n">
        <f aca="false">IFERROR(Counts!AE474/Counts!AC474,"")</f>
        <v>0.382352941176471</v>
      </c>
      <c r="P474" s="39" t="n">
        <f aca="false">IFERROR(Counts!AG474/Counts!AF474,"")</f>
        <v>86.8117647058824</v>
      </c>
      <c r="Q474" s="38" t="n">
        <f aca="false">IFERROR(Counts!AH474/Counts!AC474,"")</f>
        <v>0.411764705882353</v>
      </c>
      <c r="R474" s="38" t="n">
        <f aca="false">IFERROR(Counts!N474/Counts!M474,"")</f>
        <v>0.284090909090909</v>
      </c>
      <c r="S474" s="38" t="n">
        <f aca="false">IFERROR(Counts!K474/Counts!J474,"")</f>
        <v>0.811594202898551</v>
      </c>
      <c r="T474" s="38" t="n">
        <f aca="false">IFERROR(Counts!I474/Counts!H474,"")</f>
        <v>0.160493827160494</v>
      </c>
      <c r="U474" s="38" t="n">
        <f aca="false">IFERROR(1-Counts!L474/Counts!K474,"")</f>
        <v>0.928571428571429</v>
      </c>
      <c r="V474" s="39" t="n">
        <f aca="false">IFERROR(Counts!AJ474/Counts!AI474,"")</f>
        <v>68.5148648648649</v>
      </c>
      <c r="W474" s="38" t="n">
        <f aca="false">IFERROR(Counts!AK474/Counts!AI474,"")</f>
        <v>0.027027027027027</v>
      </c>
      <c r="X474" s="40" t="n">
        <f aca="false">IFERROR(Counts!O474,"")</f>
        <v>4.465</v>
      </c>
      <c r="Y474" s="36" t="n">
        <f aca="false">IFERROR(INDEX('Season Counts'!$Y$2:$Y$740,$AF474)/INDEX('Season Counts'!$X$2:$X$740,$AF474),"")</f>
        <v>0.297398876404494</v>
      </c>
      <c r="Z474" s="37" t="n">
        <f aca="false">IFERROR(J474-Y474,"")</f>
        <v>0.0576677902621723</v>
      </c>
      <c r="AA474" s="38" t="n">
        <f aca="false">IFERROR(INDEX('Season Counts'!$K$2:$K$740,$AF474)/INDEX('Season Counts'!$J$2:$J$740,$AF474),"")</f>
        <v>0.31830985915493</v>
      </c>
      <c r="AB474" s="41" t="n">
        <f aca="false">IFERROR(R474-AA474,"")</f>
        <v>-0.0342189500640205</v>
      </c>
      <c r="AC474" s="39" t="n">
        <f aca="false">IFERROR(INDEX('Season Counts'!$AG$2:$AG$740,$AF474)/INDEX('Season Counts'!$AF$2:$AF$740,$AF474),"")</f>
        <v>68.336231884058</v>
      </c>
      <c r="AD474" s="40" t="n">
        <f aca="false">IFERROR(V474-AC474,"")</f>
        <v>0.17863298080691</v>
      </c>
      <c r="AE474" s="4" t="str">
        <f aca="false">IF(D474&lt;Guide!$C$21,"Low PA",IF(TRIM(IF(ISNUMBER(AD474),IF(N(AD474)&lt;=-Guide!$C$24,"▼ Bat Speed  ",IF(N(AD474)&gt;=Guide!$C$24,"▲ Bat Speed  ","")),"")&amp;IF(N(Z474)&gt;=Guide!$C$22,"▲ Contact  ","")&amp;IF(N(Z474)&lt;=-Guide!$C$22,"▼ Contact  ","")&amp;IF(N(AB474)&gt;=Guide!$C$23,"▲ Chase  ","")&amp;IF(N(AB474)&lt;=-Guide!$C$23,"▼ Chase  ",""))="","Stable",TRIM(IF(ISNUMBER(AD474),IF(N(AD474)&lt;=-Guide!$C$24,"▼ Bat Speed  ",IF(N(AD474)&gt;=Guide!$C$24,"▲ Bat Speed  ","")),"")&amp;IF(N(Z474)&gt;=Guide!$C$22,"▲ Contact  ","")&amp;IF(N(Z474)&lt;=-Guide!$C$22,"▼ Contact  ","")&amp;IF(N(AB474)&gt;=Guide!$C$23,"▲ Chase  ","")&amp;IF(N(AB474)&lt;=-Guide!$C$23,"▼ Chase  ",""))))</f>
        <v>▲ Contact</v>
      </c>
      <c r="AF474" s="35" t="n">
        <f aca="false">MATCH(Counts!A474,'Season Counts'!$A$2:$A$740,0)</f>
        <v>123</v>
      </c>
    </row>
    <row r="475" customFormat="false" ht="15" hidden="false" customHeight="false" outlineLevel="0" collapsed="false">
      <c r="A475" s="34" t="str">
        <f aca="false">Counts!B475</f>
        <v>BOS</v>
      </c>
      <c r="B475" s="5" t="str">
        <f aca="false">Counts!C475</f>
        <v>Isiah Kiner-Falefa</v>
      </c>
      <c r="C475" s="34" t="str">
        <f aca="false">Counts!F475</f>
        <v>Jun</v>
      </c>
      <c r="D475" s="35" t="n">
        <f aca="false">IFERROR(Counts!P475,"")</f>
        <v>49</v>
      </c>
      <c r="E475" s="36" t="n">
        <f aca="false">IFERROR(Counts!R475/Counts!Q475,"")</f>
        <v>0.222222222222222</v>
      </c>
      <c r="F475" s="36" t="n">
        <f aca="false">IFERROR((Counts!R475+Counts!V475+Counts!W475)/(Counts!Q475+Counts!V475+Counts!W475+Counts!X475),"")</f>
        <v>0.285714285714286</v>
      </c>
      <c r="G475" s="36" t="n">
        <f aca="false">IFERROR((Counts!R475+Counts!S475+2*Counts!T475+3*Counts!U475)/Counts!Q475,"")</f>
        <v>0.333333333333333</v>
      </c>
      <c r="H475" s="35" t="n">
        <f aca="false">IFERROR(Counts!U475,"")</f>
        <v>1</v>
      </c>
      <c r="I475" s="36" t="n">
        <f aca="false">IFERROR(Counts!Z475/Counts!AA475,"")</f>
        <v>0.277551020408163</v>
      </c>
      <c r="J475" s="36" t="n">
        <f aca="false">IFERROR(Counts!AB475/Counts!AA475,"")</f>
        <v>0.294061224489796</v>
      </c>
      <c r="K475" s="37" t="n">
        <f aca="false">IFERROR((Counts!AB475-Counts!Z475)/Counts!AA475,"")</f>
        <v>0.0165102040816327</v>
      </c>
      <c r="L475" s="38" t="n">
        <f aca="false">IFERROR(Counts!Y475/Counts!P475,"")</f>
        <v>0.102040816326531</v>
      </c>
      <c r="M475" s="38" t="n">
        <f aca="false">IFERROR(Counts!V475/Counts!P475,"")</f>
        <v>0.0816326530612245</v>
      </c>
      <c r="N475" s="38" t="n">
        <f aca="false">IFERROR(Counts!AD475/Counts!AC475,"")</f>
        <v>0.025</v>
      </c>
      <c r="O475" s="38" t="n">
        <f aca="false">IFERROR(Counts!AE475/Counts!AC475,"")</f>
        <v>0.225</v>
      </c>
      <c r="P475" s="39" t="n">
        <f aca="false">IFERROR(Counts!AG475/Counts!AF475,"")</f>
        <v>77.56</v>
      </c>
      <c r="Q475" s="38" t="n">
        <f aca="false">IFERROR(Counts!AH475/Counts!AC475,"")</f>
        <v>0.325</v>
      </c>
      <c r="R475" s="38" t="n">
        <f aca="false">IFERROR(Counts!N475/Counts!M475,"")</f>
        <v>0.333333333333333</v>
      </c>
      <c r="S475" s="38" t="n">
        <f aca="false">IFERROR(Counts!K475/Counts!J475,"")</f>
        <v>0.626373626373626</v>
      </c>
      <c r="T475" s="38" t="n">
        <f aca="false">IFERROR(Counts!I475/Counts!H475,"")</f>
        <v>0.168539325842697</v>
      </c>
      <c r="U475" s="38" t="n">
        <f aca="false">IFERROR(1-Counts!L475/Counts!K475,"")</f>
        <v>0.912280701754386</v>
      </c>
      <c r="V475" s="39" t="n">
        <f aca="false">IFERROR(Counts!AJ475/Counts!AI475,"")</f>
        <v>69.4658536585366</v>
      </c>
      <c r="W475" s="38" t="n">
        <f aca="false">IFERROR(Counts!AK475/Counts!AI475,"")</f>
        <v>0.0609756097560976</v>
      </c>
      <c r="X475" s="40" t="n">
        <f aca="false">IFERROR(Counts!O475,"")</f>
        <v>-2.625</v>
      </c>
      <c r="Y475" s="36" t="n">
        <f aca="false">IFERROR(INDEX('Season Counts'!$Y$2:$Y$740,$AF475)/INDEX('Season Counts'!$X$2:$X$740,$AF475),"")</f>
        <v>0.297398876404494</v>
      </c>
      <c r="Z475" s="37" t="n">
        <f aca="false">IFERROR(J475-Y475,"")</f>
        <v>-0.00333765191469843</v>
      </c>
      <c r="AA475" s="38" t="n">
        <f aca="false">IFERROR(INDEX('Season Counts'!$K$2:$K$740,$AF475)/INDEX('Season Counts'!$J$2:$J$740,$AF475),"")</f>
        <v>0.31830985915493</v>
      </c>
      <c r="AB475" s="41" t="n">
        <f aca="false">IFERROR(R475-AA475,"")</f>
        <v>0.0150234741784037</v>
      </c>
      <c r="AC475" s="39" t="n">
        <f aca="false">IFERROR(INDEX('Season Counts'!$AG$2:$AG$740,$AF475)/INDEX('Season Counts'!$AF$2:$AF$740,$AF475),"")</f>
        <v>68.336231884058</v>
      </c>
      <c r="AD475" s="40" t="n">
        <f aca="false">IFERROR(V475-AC475,"")</f>
        <v>1.12962177447862</v>
      </c>
      <c r="AE475" s="4" t="str">
        <f aca="false">IF(D475&lt;Guide!$C$21,"Low PA",IF(TRIM(IF(ISNUMBER(AD475),IF(N(AD475)&lt;=-Guide!$C$24,"▼ Bat Speed  ",IF(N(AD475)&gt;=Guide!$C$24,"▲ Bat Speed  ","")),"")&amp;IF(N(Z475)&gt;=Guide!$C$22,"▲ Contact  ","")&amp;IF(N(Z475)&lt;=-Guide!$C$22,"▼ Contact  ","")&amp;IF(N(AB475)&gt;=Guide!$C$23,"▲ Chase  ","")&amp;IF(N(AB475)&lt;=-Guide!$C$23,"▼ Chase  ",""))="","Stable",TRIM(IF(ISNUMBER(AD475),IF(N(AD475)&lt;=-Guide!$C$24,"▼ Bat Speed  ",IF(N(AD475)&gt;=Guide!$C$24,"▲ Bat Speed  ","")),"")&amp;IF(N(Z475)&gt;=Guide!$C$22,"▲ Contact  ","")&amp;IF(N(Z475)&lt;=-Guide!$C$22,"▼ Contact  ","")&amp;IF(N(AB475)&gt;=Guide!$C$23,"▲ Chase  ","")&amp;IF(N(AB475)&lt;=-Guide!$C$23,"▼ Chase  ",""))))</f>
        <v>▲ Bat Speed</v>
      </c>
      <c r="AF475" s="35" t="n">
        <f aca="false">MATCH(Counts!A475,'Season Counts'!$A$2:$A$740,0)</f>
        <v>123</v>
      </c>
    </row>
    <row r="476" customFormat="false" ht="15" hidden="false" customHeight="false" outlineLevel="0" collapsed="false">
      <c r="A476" s="34" t="str">
        <f aca="false">Counts!B476</f>
        <v>BOS</v>
      </c>
      <c r="B476" s="5" t="str">
        <f aca="false">Counts!C476</f>
        <v>Isiah Kiner-Falefa</v>
      </c>
      <c r="C476" s="34" t="str">
        <f aca="false">Counts!F476</f>
        <v>Sep</v>
      </c>
      <c r="D476" s="35" t="n">
        <f aca="false">IFERROR(Counts!P476,"")</f>
        <v>51</v>
      </c>
      <c r="E476" s="36" t="n">
        <f aca="false">IFERROR(Counts!R476/Counts!Q476,"")</f>
        <v>0.142857142857143</v>
      </c>
      <c r="F476" s="36" t="n">
        <f aca="false">IFERROR((Counts!R476+Counts!V476+Counts!W476)/(Counts!Q476+Counts!V476+Counts!W476+Counts!X476),"")</f>
        <v>0.26530612244898</v>
      </c>
      <c r="G476" s="36" t="n">
        <f aca="false">IFERROR((Counts!R476+Counts!S476+2*Counts!T476+3*Counts!U476)/Counts!Q476,"")</f>
        <v>0.166666666666667</v>
      </c>
      <c r="H476" s="35" t="n">
        <f aca="false">IFERROR(Counts!U476,"")</f>
        <v>0</v>
      </c>
      <c r="I476" s="36" t="n">
        <f aca="false">IFERROR(Counts!Z476/Counts!AA476,"")</f>
        <v>0.221875</v>
      </c>
      <c r="J476" s="36" t="n">
        <f aca="false">IFERROR(Counts!AB476/Counts!AA476,"")</f>
        <v>0.258270833333333</v>
      </c>
      <c r="K476" s="37" t="n">
        <f aca="false">IFERROR((Counts!AB476-Counts!Z476)/Counts!AA476,"")</f>
        <v>0.0363958333333333</v>
      </c>
      <c r="L476" s="38" t="n">
        <f aca="false">IFERROR(Counts!Y476/Counts!P476,"")</f>
        <v>0.176470588235294</v>
      </c>
      <c r="M476" s="38" t="n">
        <f aca="false">IFERROR(Counts!V476/Counts!P476,"")</f>
        <v>0.137254901960784</v>
      </c>
      <c r="N476" s="38" t="n">
        <f aca="false">IFERROR(Counts!AD476/Counts!AC476,"")</f>
        <v>0</v>
      </c>
      <c r="O476" s="38" t="n">
        <f aca="false">IFERROR(Counts!AE476/Counts!AC476,"")</f>
        <v>0.228571428571429</v>
      </c>
      <c r="P476" s="39" t="n">
        <f aca="false">IFERROR(Counts!AG476/Counts!AF476,"")</f>
        <v>79.6617647058824</v>
      </c>
      <c r="Q476" s="38" t="n">
        <f aca="false">IFERROR(Counts!AH476/Counts!AC476,"")</f>
        <v>0.2</v>
      </c>
      <c r="R476" s="38" t="n">
        <f aca="false">IFERROR(Counts!N476/Counts!M476,"")</f>
        <v>0.25</v>
      </c>
      <c r="S476" s="38" t="n">
        <f aca="false">IFERROR(Counts!K476/Counts!J476,"")</f>
        <v>0.659090909090909</v>
      </c>
      <c r="T476" s="38" t="n">
        <f aca="false">IFERROR(Counts!I476/Counts!H476,"")</f>
        <v>0.154761904761905</v>
      </c>
      <c r="U476" s="38" t="n">
        <f aca="false">IFERROR(1-Counts!L476/Counts!K476,"")</f>
        <v>0.913793103448276</v>
      </c>
      <c r="V476" s="39" t="n">
        <f aca="false">IFERROR(Counts!AJ476/Counts!AI476,"")</f>
        <v>67.3680555555556</v>
      </c>
      <c r="W476" s="38" t="n">
        <f aca="false">IFERROR(Counts!AK476/Counts!AI476,"")</f>
        <v>0.0277777777777778</v>
      </c>
      <c r="X476" s="40" t="n">
        <f aca="false">IFERROR(Counts!O476,"")</f>
        <v>-3.803</v>
      </c>
      <c r="Y476" s="36" t="n">
        <f aca="false">IFERROR(INDEX('Season Counts'!$Y$2:$Y$740,$AF476)/INDEX('Season Counts'!$X$2:$X$740,$AF476),"")</f>
        <v>0.297398876404494</v>
      </c>
      <c r="Z476" s="37" t="n">
        <f aca="false">IFERROR(J476-Y476,"")</f>
        <v>-0.039128043071161</v>
      </c>
      <c r="AA476" s="38" t="n">
        <f aca="false">IFERROR(INDEX('Season Counts'!$K$2:$K$740,$AF476)/INDEX('Season Counts'!$J$2:$J$740,$AF476),"")</f>
        <v>0.31830985915493</v>
      </c>
      <c r="AB476" s="41" t="n">
        <f aca="false">IFERROR(R476-AA476,"")</f>
        <v>-0.0683098591549296</v>
      </c>
      <c r="AC476" s="39" t="n">
        <f aca="false">IFERROR(INDEX('Season Counts'!$AG$2:$AG$740,$AF476)/INDEX('Season Counts'!$AF$2:$AF$740,$AF476),"")</f>
        <v>68.336231884058</v>
      </c>
      <c r="AD476" s="40" t="n">
        <f aca="false">IFERROR(V476-AC476,"")</f>
        <v>-0.968176328502409</v>
      </c>
      <c r="AE476" s="4" t="str">
        <f aca="false">IF(D476&lt;Guide!$C$21,"Low PA",IF(TRIM(IF(ISNUMBER(AD476),IF(N(AD476)&lt;=-Guide!$C$24,"▼ Bat Speed  ",IF(N(AD476)&gt;=Guide!$C$24,"▲ Bat Speed  ","")),"")&amp;IF(N(Z476)&gt;=Guide!$C$22,"▲ Contact  ","")&amp;IF(N(Z476)&lt;=-Guide!$C$22,"▼ Contact  ","")&amp;IF(N(AB476)&gt;=Guide!$C$23,"▲ Chase  ","")&amp;IF(N(AB476)&lt;=-Guide!$C$23,"▼ Chase  ",""))="","Stable",TRIM(IF(ISNUMBER(AD476),IF(N(AD476)&lt;=-Guide!$C$24,"▼ Bat Speed  ",IF(N(AD476)&gt;=Guide!$C$24,"▲ Bat Speed  ","")),"")&amp;IF(N(Z476)&gt;=Guide!$C$22,"▲ Contact  ","")&amp;IF(N(Z476)&lt;=-Guide!$C$22,"▼ Contact  ","")&amp;IF(N(AB476)&gt;=Guide!$C$23,"▲ Chase  ","")&amp;IF(N(AB476)&lt;=-Guide!$C$23,"▼ Chase  ",""))))</f>
        <v>▼ Chase</v>
      </c>
      <c r="AF476" s="35" t="n">
        <f aca="false">MATCH(Counts!A476,'Season Counts'!$A$2:$A$740,0)</f>
        <v>123</v>
      </c>
    </row>
    <row r="477" customFormat="false" ht="15" hidden="false" customHeight="false" outlineLevel="0" collapsed="false">
      <c r="A477" s="34" t="str">
        <f aca="false">Counts!B477</f>
        <v>BOS</v>
      </c>
      <c r="B477" s="5" t="str">
        <f aca="false">Counts!C477</f>
        <v>Anthony Seigler</v>
      </c>
      <c r="C477" s="34" t="str">
        <f aca="false">Counts!F477</f>
        <v>Jun</v>
      </c>
      <c r="D477" s="35" t="n">
        <f aca="false">IFERROR(Counts!P477,"")</f>
        <v>44</v>
      </c>
      <c r="E477" s="36" t="n">
        <f aca="false">IFERROR(Counts!R477/Counts!Q477,"")</f>
        <v>0.35</v>
      </c>
      <c r="F477" s="36" t="n">
        <f aca="false">IFERROR((Counts!R477+Counts!V477+Counts!W477)/(Counts!Q477+Counts!V477+Counts!W477+Counts!X477),"")</f>
        <v>0.409090909090909</v>
      </c>
      <c r="G477" s="36" t="n">
        <f aca="false">IFERROR((Counts!R477+Counts!S477+2*Counts!T477+3*Counts!U477)/Counts!Q477,"")</f>
        <v>0.55</v>
      </c>
      <c r="H477" s="35" t="n">
        <f aca="false">IFERROR(Counts!U477,"")</f>
        <v>1</v>
      </c>
      <c r="I477" s="36" t="n">
        <f aca="false">IFERROR(Counts!Z477/Counts!AA477,"")</f>
        <v>0.414772727272727</v>
      </c>
      <c r="J477" s="36" t="n">
        <f aca="false">IFERROR(Counts!AB477/Counts!AA477,"")</f>
        <v>0.326431818181818</v>
      </c>
      <c r="K477" s="37" t="n">
        <f aca="false">IFERROR((Counts!AB477-Counts!Z477)/Counts!AA477,"")</f>
        <v>-0.0883409090909091</v>
      </c>
      <c r="L477" s="38" t="n">
        <f aca="false">IFERROR(Counts!Y477/Counts!P477,"")</f>
        <v>0.204545454545455</v>
      </c>
      <c r="M477" s="38" t="n">
        <f aca="false">IFERROR(Counts!V477/Counts!P477,"")</f>
        <v>0.0909090909090909</v>
      </c>
      <c r="N477" s="38" t="n">
        <f aca="false">IFERROR(Counts!AD477/Counts!AC477,"")</f>
        <v>0</v>
      </c>
      <c r="O477" s="38" t="n">
        <f aca="false">IFERROR(Counts!AE477/Counts!AC477,"")</f>
        <v>0.483870967741936</v>
      </c>
      <c r="P477" s="39" t="n">
        <f aca="false">IFERROR(Counts!AG477/Counts!AF477,"")</f>
        <v>90.7322580645161</v>
      </c>
      <c r="Q477" s="38" t="n">
        <f aca="false">IFERROR(Counts!AH477/Counts!AC477,"")</f>
        <v>0.451612903225806</v>
      </c>
      <c r="R477" s="38" t="n">
        <f aca="false">IFERROR(Counts!N477/Counts!M477,"")</f>
        <v>0.257142857142857</v>
      </c>
      <c r="S477" s="38" t="n">
        <f aca="false">IFERROR(Counts!K477/Counts!J477,"")</f>
        <v>0.686746987951807</v>
      </c>
      <c r="T477" s="38" t="n">
        <f aca="false">IFERROR(Counts!I477/Counts!H477,"")</f>
        <v>0.2</v>
      </c>
      <c r="U477" s="38" t="n">
        <f aca="false">IFERROR(1-Counts!L477/Counts!K477,"")</f>
        <v>0.859649122807018</v>
      </c>
      <c r="V477" s="39" t="n">
        <f aca="false">IFERROR(Counts!AJ477/Counts!AI477,"")</f>
        <v>67.9117647058824</v>
      </c>
      <c r="W477" s="38" t="n">
        <f aca="false">IFERROR(Counts!AK477/Counts!AI477,"")</f>
        <v>0.0147058823529412</v>
      </c>
      <c r="X477" s="40" t="n">
        <f aca="false">IFERROR(Counts!O477,"")</f>
        <v>2.939</v>
      </c>
      <c r="Y477" s="36" t="n">
        <f aca="false">IFERROR(INDEX('Season Counts'!$Y$2:$Y$740,$AF477)/INDEX('Season Counts'!$X$2:$X$740,$AF477),"")</f>
        <v>0.312181286549708</v>
      </c>
      <c r="Z477" s="37" t="n">
        <f aca="false">IFERROR(J477-Y477,"")</f>
        <v>0.0142505316321105</v>
      </c>
      <c r="AA477" s="38" t="n">
        <f aca="false">IFERROR(INDEX('Season Counts'!$K$2:$K$740,$AF477)/INDEX('Season Counts'!$J$2:$J$740,$AF477),"")</f>
        <v>0.263636363636364</v>
      </c>
      <c r="AB477" s="41" t="n">
        <f aca="false">IFERROR(R477-AA477,"")</f>
        <v>-0.0064935064935065</v>
      </c>
      <c r="AC477" s="39" t="n">
        <f aca="false">IFERROR(INDEX('Season Counts'!$AG$2:$AG$740,$AF477)/INDEX('Season Counts'!$AF$2:$AF$740,$AF477),"")</f>
        <v>66.9593155893536</v>
      </c>
      <c r="AD477" s="40" t="n">
        <f aca="false">IFERROR(V477-AC477,"")</f>
        <v>0.95244911652874</v>
      </c>
      <c r="AE477" s="4" t="str">
        <f aca="false">IF(D477&lt;Guide!$C$21,"Low PA",IF(TRIM(IF(ISNUMBER(AD477),IF(N(AD477)&lt;=-Guide!$C$24,"▼ Bat Speed  ",IF(N(AD477)&gt;=Guide!$C$24,"▲ Bat Speed  ","")),"")&amp;IF(N(Z477)&gt;=Guide!$C$22,"▲ Contact  ","")&amp;IF(N(Z477)&lt;=-Guide!$C$22,"▼ Contact  ","")&amp;IF(N(AB477)&gt;=Guide!$C$23,"▲ Chase  ","")&amp;IF(N(AB477)&lt;=-Guide!$C$23,"▼ Chase  ",""))="","Stable",TRIM(IF(ISNUMBER(AD477),IF(N(AD477)&lt;=-Guide!$C$24,"▼ Bat Speed  ",IF(N(AD477)&gt;=Guide!$C$24,"▲ Bat Speed  ","")),"")&amp;IF(N(Z477)&gt;=Guide!$C$22,"▲ Contact  ","")&amp;IF(N(Z477)&lt;=-Guide!$C$22,"▼ Contact  ","")&amp;IF(N(AB477)&gt;=Guide!$C$23,"▲ Chase  ","")&amp;IF(N(AB477)&lt;=-Guide!$C$23,"▼ Chase  ",""))))</f>
        <v>Stable</v>
      </c>
      <c r="AF477" s="35" t="n">
        <f aca="false">MATCH(Counts!A477,'Season Counts'!$A$2:$A$740,0)</f>
        <v>124</v>
      </c>
    </row>
    <row r="478" customFormat="false" ht="15" hidden="false" customHeight="false" outlineLevel="0" collapsed="false">
      <c r="A478" s="34" t="str">
        <f aca="false">Counts!B478</f>
        <v>BOS</v>
      </c>
      <c r="B478" s="5" t="str">
        <f aca="false">Counts!C478</f>
        <v>Anthony Seigler</v>
      </c>
      <c r="C478" s="34" t="str">
        <f aca="false">Counts!F478</f>
        <v>Jul</v>
      </c>
      <c r="D478" s="35" t="n">
        <f aca="false">IFERROR(Counts!P478,"")</f>
        <v>83</v>
      </c>
      <c r="E478" s="36" t="n">
        <f aca="false">IFERROR(Counts!R478/Counts!Q478,"")</f>
        <v>0.191780821917808</v>
      </c>
      <c r="F478" s="36" t="n">
        <f aca="false">IFERROR((Counts!R478+Counts!V478+Counts!W478)/(Counts!Q478+Counts!V478+Counts!W478+Counts!X478),"")</f>
        <v>0.268292682926829</v>
      </c>
      <c r="G478" s="36" t="n">
        <f aca="false">IFERROR((Counts!R478+Counts!S478+2*Counts!T478+3*Counts!U478)/Counts!Q478,"")</f>
        <v>0.328767123287671</v>
      </c>
      <c r="H478" s="35" t="n">
        <f aca="false">IFERROR(Counts!U478,"")</f>
        <v>2</v>
      </c>
      <c r="I478" s="36" t="n">
        <f aca="false">IFERROR(Counts!Z478/Counts!AA478,"")</f>
        <v>0.265853658536585</v>
      </c>
      <c r="J478" s="36" t="n">
        <f aca="false">IFERROR(Counts!AB478/Counts!AA478,"")</f>
        <v>0.308292682926829</v>
      </c>
      <c r="K478" s="37" t="n">
        <f aca="false">IFERROR((Counts!AB478-Counts!Z478)/Counts!AA478,"")</f>
        <v>0.0424390243902439</v>
      </c>
      <c r="L478" s="38" t="n">
        <f aca="false">IFERROR(Counts!Y478/Counts!P478,"")</f>
        <v>0.144578313253012</v>
      </c>
      <c r="M478" s="38" t="n">
        <f aca="false">IFERROR(Counts!V478/Counts!P478,"")</f>
        <v>0.0843373493975904</v>
      </c>
      <c r="N478" s="38" t="n">
        <f aca="false">IFERROR(Counts!AD478/Counts!AC478,"")</f>
        <v>0.0952380952380952</v>
      </c>
      <c r="O478" s="38" t="n">
        <f aca="false">IFERROR(Counts!AE478/Counts!AC478,"")</f>
        <v>0.301587301587302</v>
      </c>
      <c r="P478" s="39" t="n">
        <f aca="false">IFERROR(Counts!AG478/Counts!AF478,"")</f>
        <v>85.2380952380952</v>
      </c>
      <c r="Q478" s="38" t="n">
        <f aca="false">IFERROR(Counts!AH478/Counts!AC478,"")</f>
        <v>0.349206349206349</v>
      </c>
      <c r="R478" s="38" t="n">
        <f aca="false">IFERROR(Counts!N478/Counts!M478,"")</f>
        <v>0.296052631578947</v>
      </c>
      <c r="S478" s="38" t="n">
        <f aca="false">IFERROR(Counts!K478/Counts!J478,"")</f>
        <v>0.63265306122449</v>
      </c>
      <c r="T478" s="38" t="n">
        <f aca="false">IFERROR(Counts!I478/Counts!H478,"")</f>
        <v>0.195652173913044</v>
      </c>
      <c r="U478" s="38" t="n">
        <f aca="false">IFERROR(1-Counts!L478/Counts!K478,"")</f>
        <v>0.89247311827957</v>
      </c>
      <c r="V478" s="39" t="n">
        <f aca="false">IFERROR(Counts!AJ478/Counts!AI478,"")</f>
        <v>66.9296875</v>
      </c>
      <c r="W478" s="38" t="n">
        <f aca="false">IFERROR(Counts!AK478/Counts!AI478,"")</f>
        <v>0</v>
      </c>
      <c r="X478" s="40" t="n">
        <f aca="false">IFERROR(Counts!O478,"")</f>
        <v>-3.385</v>
      </c>
      <c r="Y478" s="36" t="n">
        <f aca="false">IFERROR(INDEX('Season Counts'!$Y$2:$Y$740,$AF478)/INDEX('Season Counts'!$X$2:$X$740,$AF478),"")</f>
        <v>0.312181286549708</v>
      </c>
      <c r="Z478" s="37" t="n">
        <f aca="false">IFERROR(J478-Y478,"")</f>
        <v>-0.00388860362287835</v>
      </c>
      <c r="AA478" s="38" t="n">
        <f aca="false">IFERROR(INDEX('Season Counts'!$K$2:$K$740,$AF478)/INDEX('Season Counts'!$J$2:$J$740,$AF478),"")</f>
        <v>0.263636363636364</v>
      </c>
      <c r="AB478" s="41" t="n">
        <f aca="false">IFERROR(R478-AA478,"")</f>
        <v>0.0324162679425837</v>
      </c>
      <c r="AC478" s="39" t="n">
        <f aca="false">IFERROR(INDEX('Season Counts'!$AG$2:$AG$740,$AF478)/INDEX('Season Counts'!$AF$2:$AF$740,$AF478),"")</f>
        <v>66.9593155893536</v>
      </c>
      <c r="AD478" s="40" t="n">
        <f aca="false">IFERROR(V478-AC478,"")</f>
        <v>-0.0296280893536078</v>
      </c>
      <c r="AE478" s="4" t="str">
        <f aca="false">IF(D478&lt;Guide!$C$21,"Low PA",IF(TRIM(IF(ISNUMBER(AD478),IF(N(AD478)&lt;=-Guide!$C$24,"▼ Bat Speed  ",IF(N(AD478)&gt;=Guide!$C$24,"▲ Bat Speed  ","")),"")&amp;IF(N(Z478)&gt;=Guide!$C$22,"▲ Contact  ","")&amp;IF(N(Z478)&lt;=-Guide!$C$22,"▼ Contact  ","")&amp;IF(N(AB478)&gt;=Guide!$C$23,"▲ Chase  ","")&amp;IF(N(AB478)&lt;=-Guide!$C$23,"▼ Chase  ",""))="","Stable",TRIM(IF(ISNUMBER(AD478),IF(N(AD478)&lt;=-Guide!$C$24,"▼ Bat Speed  ",IF(N(AD478)&gt;=Guide!$C$24,"▲ Bat Speed  ","")),"")&amp;IF(N(Z478)&gt;=Guide!$C$22,"▲ Contact  ","")&amp;IF(N(Z478)&lt;=-Guide!$C$22,"▼ Contact  ","")&amp;IF(N(AB478)&gt;=Guide!$C$23,"▲ Chase  ","")&amp;IF(N(AB478)&lt;=-Guide!$C$23,"▼ Chase  ",""))))</f>
        <v>Stable</v>
      </c>
      <c r="AF478" s="35" t="n">
        <f aca="false">MATCH(Counts!A478,'Season Counts'!$A$2:$A$740,0)</f>
        <v>124</v>
      </c>
    </row>
    <row r="479" customFormat="false" ht="15" hidden="false" customHeight="false" outlineLevel="0" collapsed="false">
      <c r="A479" s="34" t="str">
        <f aca="false">Counts!B479</f>
        <v>BOS</v>
      </c>
      <c r="B479" s="5" t="str">
        <f aca="false">Counts!C479</f>
        <v>Anthony Seigler</v>
      </c>
      <c r="C479" s="34" t="str">
        <f aca="false">Counts!F479</f>
        <v>Aug</v>
      </c>
      <c r="D479" s="35" t="n">
        <f aca="false">IFERROR(Counts!P479,"")</f>
        <v>44</v>
      </c>
      <c r="E479" s="36" t="n">
        <f aca="false">IFERROR(Counts!R479/Counts!Q479,"")</f>
        <v>0.257142857142857</v>
      </c>
      <c r="F479" s="36" t="n">
        <f aca="false">IFERROR((Counts!R479+Counts!V479+Counts!W479)/(Counts!Q479+Counts!V479+Counts!W479+Counts!X479),"")</f>
        <v>0.372093023255814</v>
      </c>
      <c r="G479" s="36" t="n">
        <f aca="false">IFERROR((Counts!R479+Counts!S479+2*Counts!T479+3*Counts!U479)/Counts!Q479,"")</f>
        <v>0.4</v>
      </c>
      <c r="H479" s="35" t="n">
        <f aca="false">IFERROR(Counts!U479,"")</f>
        <v>0</v>
      </c>
      <c r="I479" s="36" t="n">
        <f aca="false">IFERROR(Counts!Z479/Counts!AA479,"")</f>
        <v>0.343023255813954</v>
      </c>
      <c r="J479" s="36" t="n">
        <f aca="false">IFERROR(Counts!AB479/Counts!AA479,"")</f>
        <v>0.318023255813954</v>
      </c>
      <c r="K479" s="37" t="n">
        <f aca="false">IFERROR((Counts!AB479-Counts!Z479)/Counts!AA479,"")</f>
        <v>-0.025</v>
      </c>
      <c r="L479" s="38" t="n">
        <f aca="false">IFERROR(Counts!Y479/Counts!P479,"")</f>
        <v>0.159090909090909</v>
      </c>
      <c r="M479" s="38" t="n">
        <f aca="false">IFERROR(Counts!V479/Counts!P479,"")</f>
        <v>0.159090909090909</v>
      </c>
      <c r="N479" s="38" t="n">
        <f aca="false">IFERROR(Counts!AD479/Counts!AC479,"")</f>
        <v>0.0333333333333333</v>
      </c>
      <c r="O479" s="38" t="n">
        <f aca="false">IFERROR(Counts!AE479/Counts!AC479,"")</f>
        <v>0.3</v>
      </c>
      <c r="P479" s="39" t="n">
        <f aca="false">IFERROR(Counts!AG479/Counts!AF479,"")</f>
        <v>83.77</v>
      </c>
      <c r="Q479" s="38" t="n">
        <f aca="false">IFERROR(Counts!AH479/Counts!AC479,"")</f>
        <v>0.4</v>
      </c>
      <c r="R479" s="38" t="n">
        <f aca="false">IFERROR(Counts!N479/Counts!M479,"")</f>
        <v>0.216981132075472</v>
      </c>
      <c r="S479" s="38" t="n">
        <f aca="false">IFERROR(Counts!K479/Counts!J479,"")</f>
        <v>0.691358024691358</v>
      </c>
      <c r="T479" s="38" t="n">
        <f aca="false">IFERROR(Counts!I479/Counts!H479,"")</f>
        <v>0.240506329113924</v>
      </c>
      <c r="U479" s="38" t="n">
        <f aca="false">IFERROR(1-Counts!L479/Counts!K479,"")</f>
        <v>0.767857142857143</v>
      </c>
      <c r="V479" s="39" t="n">
        <f aca="false">IFERROR(Counts!AJ479/Counts!AI479,"")</f>
        <v>65.8983870967742</v>
      </c>
      <c r="W479" s="38" t="n">
        <f aca="false">IFERROR(Counts!AK479/Counts!AI479,"")</f>
        <v>0</v>
      </c>
      <c r="X479" s="40" t="n">
        <f aca="false">IFERROR(Counts!O479,"")</f>
        <v>0.544</v>
      </c>
      <c r="Y479" s="36" t="n">
        <f aca="false">IFERROR(INDEX('Season Counts'!$Y$2:$Y$740,$AF479)/INDEX('Season Counts'!$X$2:$X$740,$AF479),"")</f>
        <v>0.312181286549708</v>
      </c>
      <c r="Z479" s="37" t="n">
        <f aca="false">IFERROR(J479-Y479,"")</f>
        <v>0.00584196926424591</v>
      </c>
      <c r="AA479" s="38" t="n">
        <f aca="false">IFERROR(INDEX('Season Counts'!$K$2:$K$740,$AF479)/INDEX('Season Counts'!$J$2:$J$740,$AF479),"")</f>
        <v>0.263636363636364</v>
      </c>
      <c r="AB479" s="41" t="n">
        <f aca="false">IFERROR(R479-AA479,"")</f>
        <v>-0.0466552315608919</v>
      </c>
      <c r="AC479" s="39" t="n">
        <f aca="false">IFERROR(INDEX('Season Counts'!$AG$2:$AG$740,$AF479)/INDEX('Season Counts'!$AF$2:$AF$740,$AF479),"")</f>
        <v>66.9593155893536</v>
      </c>
      <c r="AD479" s="40" t="n">
        <f aca="false">IFERROR(V479-AC479,"")</f>
        <v>-1.06092849257942</v>
      </c>
      <c r="AE479" s="4" t="str">
        <f aca="false">IF(D479&lt;Guide!$C$21,"Low PA",IF(TRIM(IF(ISNUMBER(AD479),IF(N(AD479)&lt;=-Guide!$C$24,"▼ Bat Speed  ",IF(N(AD479)&gt;=Guide!$C$24,"▲ Bat Speed  ","")),"")&amp;IF(N(Z479)&gt;=Guide!$C$22,"▲ Contact  ","")&amp;IF(N(Z479)&lt;=-Guide!$C$22,"▼ Contact  ","")&amp;IF(N(AB479)&gt;=Guide!$C$23,"▲ Chase  ","")&amp;IF(N(AB479)&lt;=-Guide!$C$23,"▼ Chase  ",""))="","Stable",TRIM(IF(ISNUMBER(AD479),IF(N(AD479)&lt;=-Guide!$C$24,"▼ Bat Speed  ",IF(N(AD479)&gt;=Guide!$C$24,"▲ Bat Speed  ","")),"")&amp;IF(N(Z479)&gt;=Guide!$C$22,"▲ Contact  ","")&amp;IF(N(Z479)&lt;=-Guide!$C$22,"▼ Contact  ","")&amp;IF(N(AB479)&gt;=Guide!$C$23,"▲ Chase  ","")&amp;IF(N(AB479)&lt;=-Guide!$C$23,"▼ Chase  ",""))))</f>
        <v>▼ Bat Speed ▼ Chase</v>
      </c>
      <c r="AF479" s="35" t="n">
        <f aca="false">MATCH(Counts!A479,'Season Counts'!$A$2:$A$740,0)</f>
        <v>124</v>
      </c>
    </row>
    <row r="480" customFormat="false" ht="15" hidden="false" customHeight="false" outlineLevel="0" collapsed="false">
      <c r="A480" s="34" t="str">
        <f aca="false">Counts!B480</f>
        <v>BOS</v>
      </c>
      <c r="B480" s="5" t="str">
        <f aca="false">Counts!C480</f>
        <v>Anthony Seigler</v>
      </c>
      <c r="C480" s="34" t="str">
        <f aca="false">Counts!F480</f>
        <v>Sep</v>
      </c>
      <c r="D480" s="35" t="n">
        <f aca="false">IFERROR(Counts!P480,"")</f>
        <v>2</v>
      </c>
      <c r="E480" s="36" t="n">
        <f aca="false">IFERROR(Counts!R480/Counts!Q480,"")</f>
        <v>0</v>
      </c>
      <c r="F480" s="36" t="n">
        <f aca="false">IFERROR((Counts!R480+Counts!V480+Counts!W480)/(Counts!Q480+Counts!V480+Counts!W480+Counts!X480),"")</f>
        <v>0</v>
      </c>
      <c r="G480" s="36" t="n">
        <f aca="false">IFERROR((Counts!R480+Counts!S480+2*Counts!T480+3*Counts!U480)/Counts!Q480,"")</f>
        <v>0</v>
      </c>
      <c r="H480" s="35" t="n">
        <f aca="false">IFERROR(Counts!U480,"")</f>
        <v>0</v>
      </c>
      <c r="I480" s="36" t="n">
        <f aca="false">IFERROR(Counts!Z480/Counts!AA480,"")</f>
        <v>0</v>
      </c>
      <c r="J480" s="36" t="n">
        <f aca="false">IFERROR(Counts!AB480/Counts!AA480,"")</f>
        <v>0.0325</v>
      </c>
      <c r="K480" s="37" t="n">
        <f aca="false">IFERROR((Counts!AB480-Counts!Z480)/Counts!AA480,"")</f>
        <v>0.0325</v>
      </c>
      <c r="L480" s="38" t="n">
        <f aca="false">IFERROR(Counts!Y480/Counts!P480,"")</f>
        <v>0</v>
      </c>
      <c r="M480" s="38" t="n">
        <f aca="false">IFERROR(Counts!V480/Counts!P480,"")</f>
        <v>0</v>
      </c>
      <c r="N480" s="38" t="n">
        <f aca="false">IFERROR(Counts!AD480/Counts!AC480,"")</f>
        <v>0</v>
      </c>
      <c r="O480" s="38" t="n">
        <f aca="false">IFERROR(Counts!AE480/Counts!AC480,"")</f>
        <v>0.5</v>
      </c>
      <c r="P480" s="39" t="n">
        <f aca="false">IFERROR(Counts!AG480/Counts!AF480,"")</f>
        <v>82.15</v>
      </c>
      <c r="Q480" s="38" t="n">
        <f aca="false">IFERROR(Counts!AH480/Counts!AC480,"")</f>
        <v>0</v>
      </c>
      <c r="R480" s="38" t="n">
        <f aca="false">IFERROR(Counts!N480/Counts!M480,"")</f>
        <v>0.5</v>
      </c>
      <c r="S480" s="38" t="n">
        <f aca="false">IFERROR(Counts!K480/Counts!J480,"")</f>
        <v>0.714285714285714</v>
      </c>
      <c r="T480" s="38" t="n">
        <f aca="false">IFERROR(Counts!I480/Counts!H480,"")</f>
        <v>0.166666666666667</v>
      </c>
      <c r="U480" s="38" t="n">
        <f aca="false">IFERROR(1-Counts!L480/Counts!K480,"")</f>
        <v>0.8</v>
      </c>
      <c r="V480" s="39" t="n">
        <f aca="false">IFERROR(Counts!AJ480/Counts!AI480,"")</f>
        <v>67.92</v>
      </c>
      <c r="W480" s="38" t="n">
        <f aca="false">IFERROR(Counts!AK480/Counts!AI480,"")</f>
        <v>0</v>
      </c>
      <c r="X480" s="40" t="n">
        <f aca="false">IFERROR(Counts!O480,"")</f>
        <v>-0.795</v>
      </c>
      <c r="Y480" s="36" t="n">
        <f aca="false">IFERROR(INDEX('Season Counts'!$Y$2:$Y$740,$AF480)/INDEX('Season Counts'!$X$2:$X$740,$AF480),"")</f>
        <v>0.312181286549708</v>
      </c>
      <c r="Z480" s="37" t="n">
        <f aca="false">IFERROR(J480-Y480,"")</f>
        <v>-0.279681286549708</v>
      </c>
      <c r="AA480" s="38" t="n">
        <f aca="false">IFERROR(INDEX('Season Counts'!$K$2:$K$740,$AF480)/INDEX('Season Counts'!$J$2:$J$740,$AF480),"")</f>
        <v>0.263636363636364</v>
      </c>
      <c r="AB480" s="41" t="n">
        <f aca="false">IFERROR(R480-AA480,"")</f>
        <v>0.236363636363636</v>
      </c>
      <c r="AC480" s="39" t="n">
        <f aca="false">IFERROR(INDEX('Season Counts'!$AG$2:$AG$740,$AF480)/INDEX('Season Counts'!$AF$2:$AF$740,$AF480),"")</f>
        <v>66.9593155893536</v>
      </c>
      <c r="AD480" s="40" t="n">
        <f aca="false">IFERROR(V480-AC480,"")</f>
        <v>0.960684410646394</v>
      </c>
      <c r="AE480" s="4" t="str">
        <f aca="false">IF(D480&lt;Guide!$C$21,"Low PA",IF(TRIM(IF(ISNUMBER(AD480),IF(N(AD480)&lt;=-Guide!$C$24,"▼ Bat Speed  ",IF(N(AD480)&gt;=Guide!$C$24,"▲ Bat Speed  ","")),"")&amp;IF(N(Z480)&gt;=Guide!$C$22,"▲ Contact  ","")&amp;IF(N(Z480)&lt;=-Guide!$C$22,"▼ Contact  ","")&amp;IF(N(AB480)&gt;=Guide!$C$23,"▲ Chase  ","")&amp;IF(N(AB480)&lt;=-Guide!$C$23,"▼ Chase  ",""))="","Stable",TRIM(IF(ISNUMBER(AD480),IF(N(AD480)&lt;=-Guide!$C$24,"▼ Bat Speed  ",IF(N(AD480)&gt;=Guide!$C$24,"▲ Bat Speed  ","")),"")&amp;IF(N(Z480)&gt;=Guide!$C$22,"▲ Contact  ","")&amp;IF(N(Z480)&lt;=-Guide!$C$22,"▼ Contact  ","")&amp;IF(N(AB480)&gt;=Guide!$C$23,"▲ Chase  ","")&amp;IF(N(AB480)&lt;=-Guide!$C$23,"▼ Chase  ",""))))</f>
        <v>Low PA</v>
      </c>
      <c r="AF480" s="35" t="n">
        <f aca="false">MATCH(Counts!A480,'Season Counts'!$A$2:$A$740,0)</f>
        <v>124</v>
      </c>
    </row>
    <row r="481" customFormat="false" ht="15" hidden="false" customHeight="false" outlineLevel="0" collapsed="false">
      <c r="A481" s="34" t="str">
        <f aca="false">Counts!B481</f>
        <v>BOS</v>
      </c>
      <c r="B481" s="5" t="str">
        <f aca="false">Counts!C481</f>
        <v>Adley Rutschman</v>
      </c>
      <c r="C481" s="34" t="str">
        <f aca="false">Counts!F481</f>
        <v>Aug</v>
      </c>
      <c r="D481" s="35" t="n">
        <f aca="false">IFERROR(Counts!P481,"")</f>
        <v>59</v>
      </c>
      <c r="E481" s="36" t="n">
        <f aca="false">IFERROR(Counts!R481/Counts!Q481,"")</f>
        <v>0.169811320754717</v>
      </c>
      <c r="F481" s="36" t="n">
        <f aca="false">IFERROR((Counts!R481+Counts!V481+Counts!W481)/(Counts!Q481+Counts!V481+Counts!W481+Counts!X481),"")</f>
        <v>0.254237288135593</v>
      </c>
      <c r="G481" s="36" t="n">
        <f aca="false">IFERROR((Counts!R481+Counts!S481+2*Counts!T481+3*Counts!U481)/Counts!Q481,"")</f>
        <v>0.245283018867925</v>
      </c>
      <c r="H481" s="35" t="n">
        <f aca="false">IFERROR(Counts!U481,"")</f>
        <v>1</v>
      </c>
      <c r="I481" s="36" t="n">
        <f aca="false">IFERROR(Counts!Z481/Counts!AA481,"")</f>
        <v>0.233050847457627</v>
      </c>
      <c r="J481" s="36" t="n">
        <f aca="false">IFERROR(Counts!AB481/Counts!AA481,"")</f>
        <v>0.287</v>
      </c>
      <c r="K481" s="37" t="n">
        <f aca="false">IFERROR((Counts!AB481-Counts!Z481)/Counts!AA481,"")</f>
        <v>0.0539491525423729</v>
      </c>
      <c r="L481" s="38" t="n">
        <f aca="false">IFERROR(Counts!Y481/Counts!P481,"")</f>
        <v>0.254237288135593</v>
      </c>
      <c r="M481" s="38" t="n">
        <f aca="false">IFERROR(Counts!V481/Counts!P481,"")</f>
        <v>0.101694915254237</v>
      </c>
      <c r="N481" s="38" t="n">
        <f aca="false">IFERROR(Counts!AD481/Counts!AC481,"")</f>
        <v>0.0526315789473684</v>
      </c>
      <c r="O481" s="38" t="n">
        <f aca="false">IFERROR(Counts!AE481/Counts!AC481,"")</f>
        <v>0.342105263157895</v>
      </c>
      <c r="P481" s="39" t="n">
        <f aca="false">IFERROR(Counts!AG481/Counts!AF481,"")</f>
        <v>84.9789473684211</v>
      </c>
      <c r="Q481" s="38" t="n">
        <f aca="false">IFERROR(Counts!AH481/Counts!AC481,"")</f>
        <v>0.368421052631579</v>
      </c>
      <c r="R481" s="38" t="n">
        <f aca="false">IFERROR(Counts!N481/Counts!M481,"")</f>
        <v>0.274390243902439</v>
      </c>
      <c r="S481" s="38" t="n">
        <f aca="false">IFERROR(Counts!K481/Counts!J481,"")</f>
        <v>0.481132075471698</v>
      </c>
      <c r="T481" s="38" t="n">
        <f aca="false">IFERROR(Counts!I481/Counts!H481,"")</f>
        <v>0.166666666666667</v>
      </c>
      <c r="U481" s="38" t="n">
        <f aca="false">IFERROR(1-Counts!L481/Counts!K481,"")</f>
        <v>0.862745098039216</v>
      </c>
      <c r="V481" s="39" t="n">
        <f aca="false">IFERROR(Counts!AJ481/Counts!AI481,"")</f>
        <v>69.6860759493671</v>
      </c>
      <c r="W481" s="38" t="n">
        <f aca="false">IFERROR(Counts!AK481/Counts!AI481,"")</f>
        <v>0.0506329113924051</v>
      </c>
      <c r="X481" s="40" t="n">
        <f aca="false">IFERROR(Counts!O481,"")</f>
        <v>-3.507</v>
      </c>
      <c r="Y481" s="36" t="n">
        <f aca="false">IFERROR(INDEX('Season Counts'!$Y$2:$Y$740,$AF481)/INDEX('Season Counts'!$X$2:$X$740,$AF481),"")</f>
        <v>0.279128</v>
      </c>
      <c r="Z481" s="37" t="n">
        <f aca="false">IFERROR(J481-Y481,"")</f>
        <v>0.00787199999999999</v>
      </c>
      <c r="AA481" s="38" t="n">
        <f aca="false">IFERROR(INDEX('Season Counts'!$K$2:$K$740,$AF481)/INDEX('Season Counts'!$J$2:$J$740,$AF481),"")</f>
        <v>0.26948051948052</v>
      </c>
      <c r="AB481" s="41" t="n">
        <f aca="false">IFERROR(R481-AA481,"")</f>
        <v>0.00490972442191956</v>
      </c>
      <c r="AC481" s="39" t="n">
        <f aca="false">IFERROR(INDEX('Season Counts'!$AG$2:$AG$740,$AF481)/INDEX('Season Counts'!$AF$2:$AF$740,$AF481),"")</f>
        <v>70.1513661202186</v>
      </c>
      <c r="AD481" s="40" t="n">
        <f aca="false">IFERROR(V481-AC481,"")</f>
        <v>-0.465290170851503</v>
      </c>
      <c r="AE481" s="4" t="str">
        <f aca="false">IF(D481&lt;Guide!$C$21,"Low PA",IF(TRIM(IF(ISNUMBER(AD481),IF(N(AD481)&lt;=-Guide!$C$24,"▼ Bat Speed  ",IF(N(AD481)&gt;=Guide!$C$24,"▲ Bat Speed  ","")),"")&amp;IF(N(Z481)&gt;=Guide!$C$22,"▲ Contact  ","")&amp;IF(N(Z481)&lt;=-Guide!$C$22,"▼ Contact  ","")&amp;IF(N(AB481)&gt;=Guide!$C$23,"▲ Chase  ","")&amp;IF(N(AB481)&lt;=-Guide!$C$23,"▼ Chase  ",""))="","Stable",TRIM(IF(ISNUMBER(AD481),IF(N(AD481)&lt;=-Guide!$C$24,"▼ Bat Speed  ",IF(N(AD481)&gt;=Guide!$C$24,"▲ Bat Speed  ","")),"")&amp;IF(N(Z481)&gt;=Guide!$C$22,"▲ Contact  ","")&amp;IF(N(Z481)&lt;=-Guide!$C$22,"▼ Contact  ","")&amp;IF(N(AB481)&gt;=Guide!$C$23,"▲ Chase  ","")&amp;IF(N(AB481)&lt;=-Guide!$C$23,"▼ Chase  ",""))))</f>
        <v>Stable</v>
      </c>
      <c r="AF481" s="35" t="n">
        <f aca="false">MATCH(Counts!A481,'Season Counts'!$A$2:$A$740,0)</f>
        <v>125</v>
      </c>
    </row>
    <row r="482" customFormat="false" ht="15" hidden="false" customHeight="false" outlineLevel="0" collapsed="false">
      <c r="A482" s="34" t="str">
        <f aca="false">Counts!B482</f>
        <v>BOS</v>
      </c>
      <c r="B482" s="5" t="str">
        <f aca="false">Counts!C482</f>
        <v>Adley Rutschman</v>
      </c>
      <c r="C482" s="34" t="str">
        <f aca="false">Counts!F482</f>
        <v>Sep</v>
      </c>
      <c r="D482" s="35" t="n">
        <f aca="false">IFERROR(Counts!P482,"")</f>
        <v>67</v>
      </c>
      <c r="E482" s="36" t="n">
        <f aca="false">IFERROR(Counts!R482/Counts!Q482,"")</f>
        <v>0.265625</v>
      </c>
      <c r="F482" s="36" t="n">
        <f aca="false">IFERROR((Counts!R482+Counts!V482+Counts!W482)/(Counts!Q482+Counts!V482+Counts!W482+Counts!X482),"")</f>
        <v>0.298507462686567</v>
      </c>
      <c r="G482" s="36" t="n">
        <f aca="false">IFERROR((Counts!R482+Counts!S482+2*Counts!T482+3*Counts!U482)/Counts!Q482,"")</f>
        <v>0.546875</v>
      </c>
      <c r="H482" s="35" t="n">
        <f aca="false">IFERROR(Counts!U482,"")</f>
        <v>4</v>
      </c>
      <c r="I482" s="36" t="n">
        <f aca="false">IFERROR(Counts!Z482/Counts!AA482,"")</f>
        <v>0.362121212121212</v>
      </c>
      <c r="J482" s="36" t="n">
        <f aca="false">IFERROR(Counts!AB482/Counts!AA482,"")</f>
        <v>0.272090909090909</v>
      </c>
      <c r="K482" s="37" t="n">
        <f aca="false">IFERROR((Counts!AB482-Counts!Z482)/Counts!AA482,"")</f>
        <v>-0.090030303030303</v>
      </c>
      <c r="L482" s="38" t="n">
        <f aca="false">IFERROR(Counts!Y482/Counts!P482,"")</f>
        <v>0.194029850746269</v>
      </c>
      <c r="M482" s="38" t="n">
        <f aca="false">IFERROR(Counts!V482/Counts!P482,"")</f>
        <v>0.0447761194029851</v>
      </c>
      <c r="N482" s="38" t="n">
        <f aca="false">IFERROR(Counts!AD482/Counts!AC482,"")</f>
        <v>0.0784313725490196</v>
      </c>
      <c r="O482" s="38" t="n">
        <f aca="false">IFERROR(Counts!AE482/Counts!AC482,"")</f>
        <v>0.274509803921569</v>
      </c>
      <c r="P482" s="39" t="n">
        <f aca="false">IFERROR(Counts!AG482/Counts!AF482,"")</f>
        <v>89.746</v>
      </c>
      <c r="Q482" s="38" t="n">
        <f aca="false">IFERROR(Counts!AH482/Counts!AC482,"")</f>
        <v>0.392156862745098</v>
      </c>
      <c r="R482" s="38" t="n">
        <f aca="false">IFERROR(Counts!N482/Counts!M482,"")</f>
        <v>0.263888888888889</v>
      </c>
      <c r="S482" s="38" t="n">
        <f aca="false">IFERROR(Counts!K482/Counts!J482,"")</f>
        <v>0.588709677419355</v>
      </c>
      <c r="T482" s="38" t="n">
        <f aca="false">IFERROR(Counts!I482/Counts!H482,"")</f>
        <v>0.126126126126126</v>
      </c>
      <c r="U482" s="38" t="n">
        <f aca="false">IFERROR(1-Counts!L482/Counts!K482,"")</f>
        <v>0.945205479452055</v>
      </c>
      <c r="V482" s="39" t="n">
        <f aca="false">IFERROR(Counts!AJ482/Counts!AI482,"")</f>
        <v>70.5048076923077</v>
      </c>
      <c r="W482" s="38" t="n">
        <f aca="false">IFERROR(Counts!AK482/Counts!AI482,"")</f>
        <v>0.115384615384615</v>
      </c>
      <c r="X482" s="40" t="n">
        <f aca="false">IFERROR(Counts!O482,"")</f>
        <v>3.58</v>
      </c>
      <c r="Y482" s="36" t="n">
        <f aca="false">IFERROR(INDEX('Season Counts'!$Y$2:$Y$740,$AF482)/INDEX('Season Counts'!$X$2:$X$740,$AF482),"")</f>
        <v>0.279128</v>
      </c>
      <c r="Z482" s="37" t="n">
        <f aca="false">IFERROR(J482-Y482,"")</f>
        <v>-0.00703709090909094</v>
      </c>
      <c r="AA482" s="38" t="n">
        <f aca="false">IFERROR(INDEX('Season Counts'!$K$2:$K$740,$AF482)/INDEX('Season Counts'!$J$2:$J$740,$AF482),"")</f>
        <v>0.26948051948052</v>
      </c>
      <c r="AB482" s="41" t="n">
        <f aca="false">IFERROR(R482-AA482,"")</f>
        <v>-0.00559163059163059</v>
      </c>
      <c r="AC482" s="39" t="n">
        <f aca="false">IFERROR(INDEX('Season Counts'!$AG$2:$AG$740,$AF482)/INDEX('Season Counts'!$AF$2:$AF$740,$AF482),"")</f>
        <v>70.1513661202186</v>
      </c>
      <c r="AD482" s="40" t="n">
        <f aca="false">IFERROR(V482-AC482,"")</f>
        <v>0.35344157208911</v>
      </c>
      <c r="AE482" s="4" t="str">
        <f aca="false">IF(D482&lt;Guide!$C$21,"Low PA",IF(TRIM(IF(ISNUMBER(AD482),IF(N(AD482)&lt;=-Guide!$C$24,"▼ Bat Speed  ",IF(N(AD482)&gt;=Guide!$C$24,"▲ Bat Speed  ","")),"")&amp;IF(N(Z482)&gt;=Guide!$C$22,"▲ Contact  ","")&amp;IF(N(Z482)&lt;=-Guide!$C$22,"▼ Contact  ","")&amp;IF(N(AB482)&gt;=Guide!$C$23,"▲ Chase  ","")&amp;IF(N(AB482)&lt;=-Guide!$C$23,"▼ Chase  ",""))="","Stable",TRIM(IF(ISNUMBER(AD482),IF(N(AD482)&lt;=-Guide!$C$24,"▼ Bat Speed  ",IF(N(AD482)&gt;=Guide!$C$24,"▲ Bat Speed  ","")),"")&amp;IF(N(Z482)&gt;=Guide!$C$22,"▲ Contact  ","")&amp;IF(N(Z482)&lt;=-Guide!$C$22,"▼ Contact  ","")&amp;IF(N(AB482)&gt;=Guide!$C$23,"▲ Chase  ","")&amp;IF(N(AB482)&lt;=-Guide!$C$23,"▼ Chase  ",""))))</f>
        <v>Stable</v>
      </c>
      <c r="AF482" s="35" t="n">
        <f aca="false">MATCH(Counts!A482,'Season Counts'!$A$2:$A$740,0)</f>
        <v>125</v>
      </c>
    </row>
    <row r="483" customFormat="false" ht="15" hidden="false" customHeight="false" outlineLevel="0" collapsed="false">
      <c r="A483" s="34" t="str">
        <f aca="false">Counts!B483</f>
        <v>BOS</v>
      </c>
      <c r="B483" s="5" t="str">
        <f aca="false">Counts!C483</f>
        <v>Jahmai Jones</v>
      </c>
      <c r="C483" s="34" t="str">
        <f aca="false">Counts!F483</f>
        <v>Jul</v>
      </c>
      <c r="D483" s="35" t="n">
        <f aca="false">IFERROR(Counts!P483,"")</f>
        <v>15</v>
      </c>
      <c r="E483" s="36" t="n">
        <f aca="false">IFERROR(Counts!R483/Counts!Q483,"")</f>
        <v>0.384615384615385</v>
      </c>
      <c r="F483" s="36" t="n">
        <f aca="false">IFERROR((Counts!R483+Counts!V483+Counts!W483)/(Counts!Q483+Counts!V483+Counts!W483+Counts!X483),"")</f>
        <v>0.466666666666667</v>
      </c>
      <c r="G483" s="36" t="n">
        <f aca="false">IFERROR((Counts!R483+Counts!S483+2*Counts!T483+3*Counts!U483)/Counts!Q483,"")</f>
        <v>1</v>
      </c>
      <c r="H483" s="35" t="n">
        <f aca="false">IFERROR(Counts!U483,"")</f>
        <v>2</v>
      </c>
      <c r="I483" s="36" t="n">
        <f aca="false">IFERROR(Counts!Z483/Counts!AA483,"")</f>
        <v>0.628571428571429</v>
      </c>
      <c r="J483" s="36" t="n">
        <f aca="false">IFERROR(Counts!AB483/Counts!AA483,"")</f>
        <v>0.407428571428571</v>
      </c>
      <c r="K483" s="37" t="n">
        <f aca="false">IFERROR((Counts!AB483-Counts!Z483)/Counts!AA483,"")</f>
        <v>-0.221142857142857</v>
      </c>
      <c r="L483" s="38" t="n">
        <f aca="false">IFERROR(Counts!Y483/Counts!P483,"")</f>
        <v>0.333333333333333</v>
      </c>
      <c r="M483" s="38" t="n">
        <f aca="false">IFERROR(Counts!V483/Counts!P483,"")</f>
        <v>0.133333333333333</v>
      </c>
      <c r="N483" s="38" t="n">
        <f aca="false">IFERROR(Counts!AD483/Counts!AC483,"")</f>
        <v>0.25</v>
      </c>
      <c r="O483" s="38" t="n">
        <f aca="false">IFERROR(Counts!AE483/Counts!AC483,"")</f>
        <v>0.625</v>
      </c>
      <c r="P483" s="39" t="n">
        <f aca="false">IFERROR(Counts!AG483/Counts!AF483,"")</f>
        <v>90.9142857142857</v>
      </c>
      <c r="Q483" s="38" t="n">
        <f aca="false">IFERROR(Counts!AH483/Counts!AC483,"")</f>
        <v>0.5</v>
      </c>
      <c r="R483" s="38" t="n">
        <f aca="false">IFERROR(Counts!N483/Counts!M483,"")</f>
        <v>0.290322580645161</v>
      </c>
      <c r="S483" s="38" t="n">
        <f aca="false">IFERROR(Counts!K483/Counts!J483,"")</f>
        <v>0.758620689655172</v>
      </c>
      <c r="T483" s="38" t="n">
        <f aca="false">IFERROR(Counts!I483/Counts!H483,"")</f>
        <v>0.451612903225806</v>
      </c>
      <c r="U483" s="38" t="n">
        <f aca="false">IFERROR(1-Counts!L483/Counts!K483,"")</f>
        <v>0.636363636363636</v>
      </c>
      <c r="V483" s="39" t="n">
        <f aca="false">IFERROR(Counts!AJ483/Counts!AI483,"")</f>
        <v>73.0923076923077</v>
      </c>
      <c r="W483" s="38" t="n">
        <f aca="false">IFERROR(Counts!AK483/Counts!AI483,"")</f>
        <v>0.307692307692308</v>
      </c>
      <c r="X483" s="40" t="n">
        <f aca="false">IFERROR(Counts!O483,"")</f>
        <v>3.963</v>
      </c>
      <c r="Y483" s="36" t="n">
        <f aca="false">IFERROR(INDEX('Season Counts'!$Y$2:$Y$740,$AF483)/INDEX('Season Counts'!$X$2:$X$740,$AF483),"")</f>
        <v>0.382306666666667</v>
      </c>
      <c r="Z483" s="37" t="n">
        <f aca="false">IFERROR(J483-Y483,"")</f>
        <v>0.0251219047619048</v>
      </c>
      <c r="AA483" s="38" t="n">
        <f aca="false">IFERROR(INDEX('Season Counts'!$K$2:$K$740,$AF483)/INDEX('Season Counts'!$J$2:$J$740,$AF483),"")</f>
        <v>0.297619047619048</v>
      </c>
      <c r="AB483" s="41" t="n">
        <f aca="false">IFERROR(R483-AA483,"")</f>
        <v>-0.00729646697388631</v>
      </c>
      <c r="AC483" s="39" t="n">
        <f aca="false">IFERROR(INDEX('Season Counts'!$AG$2:$AG$740,$AF483)/INDEX('Season Counts'!$AF$2:$AF$740,$AF483),"")</f>
        <v>73.6411290322581</v>
      </c>
      <c r="AD483" s="40" t="n">
        <f aca="false">IFERROR(V483-AC483,"")</f>
        <v>-0.548821339950365</v>
      </c>
      <c r="AE483" s="4" t="str">
        <f aca="false">IF(D483&lt;Guide!$C$21,"Low PA",IF(TRIM(IF(ISNUMBER(AD483),IF(N(AD483)&lt;=-Guide!$C$24,"▼ Bat Speed  ",IF(N(AD483)&gt;=Guide!$C$24,"▲ Bat Speed  ","")),"")&amp;IF(N(Z483)&gt;=Guide!$C$22,"▲ Contact  ","")&amp;IF(N(Z483)&lt;=-Guide!$C$22,"▼ Contact  ","")&amp;IF(N(AB483)&gt;=Guide!$C$23,"▲ Chase  ","")&amp;IF(N(AB483)&lt;=-Guide!$C$23,"▼ Chase  ",""))="","Stable",TRIM(IF(ISNUMBER(AD483),IF(N(AD483)&lt;=-Guide!$C$24,"▼ Bat Speed  ",IF(N(AD483)&gt;=Guide!$C$24,"▲ Bat Speed  ","")),"")&amp;IF(N(Z483)&gt;=Guide!$C$22,"▲ Contact  ","")&amp;IF(N(Z483)&lt;=-Guide!$C$22,"▼ Contact  ","")&amp;IF(N(AB483)&gt;=Guide!$C$23,"▲ Chase  ","")&amp;IF(N(AB483)&lt;=-Guide!$C$23,"▼ Chase  ",""))))</f>
        <v>Low PA</v>
      </c>
      <c r="AF483" s="35" t="n">
        <f aca="false">MATCH(Counts!A483,'Season Counts'!$A$2:$A$740,0)</f>
        <v>126</v>
      </c>
    </row>
    <row r="484" customFormat="false" ht="15" hidden="false" customHeight="false" outlineLevel="0" collapsed="false">
      <c r="A484" s="34" t="str">
        <f aca="false">Counts!B484</f>
        <v>BOS</v>
      </c>
      <c r="B484" s="5" t="str">
        <f aca="false">Counts!C484</f>
        <v>Jahmai Jones</v>
      </c>
      <c r="C484" s="34" t="str">
        <f aca="false">Counts!F484</f>
        <v>Aug</v>
      </c>
      <c r="D484" s="35" t="n">
        <f aca="false">IFERROR(Counts!P484,"")</f>
        <v>25</v>
      </c>
      <c r="E484" s="36" t="n">
        <f aca="false">IFERROR(Counts!R484/Counts!Q484,"")</f>
        <v>0.473684210526316</v>
      </c>
      <c r="F484" s="36" t="n">
        <f aca="false">IFERROR((Counts!R484+Counts!V484+Counts!W484)/(Counts!Q484+Counts!V484+Counts!W484+Counts!X484),"")</f>
        <v>0.6</v>
      </c>
      <c r="G484" s="36" t="n">
        <f aca="false">IFERROR((Counts!R484+Counts!S484+2*Counts!T484+3*Counts!U484)/Counts!Q484,"")</f>
        <v>0.68421052631579</v>
      </c>
      <c r="H484" s="35" t="n">
        <f aca="false">IFERROR(Counts!U484,"")</f>
        <v>0</v>
      </c>
      <c r="I484" s="36" t="n">
        <f aca="false">IFERROR(Counts!Z484/Counts!AA484,"")</f>
        <v>0.548</v>
      </c>
      <c r="J484" s="36" t="n">
        <f aca="false">IFERROR(Counts!AB484/Counts!AA484,"")</f>
        <v>0.47284</v>
      </c>
      <c r="K484" s="37" t="n">
        <f aca="false">IFERROR((Counts!AB484-Counts!Z484)/Counts!AA484,"")</f>
        <v>-0.07516</v>
      </c>
      <c r="L484" s="38" t="n">
        <f aca="false">IFERROR(Counts!Y484/Counts!P484,"")</f>
        <v>0.16</v>
      </c>
      <c r="M484" s="38" t="n">
        <f aca="false">IFERROR(Counts!V484/Counts!P484,"")</f>
        <v>0.12</v>
      </c>
      <c r="N484" s="38" t="n">
        <f aca="false">IFERROR(Counts!AD484/Counts!AC484,"")</f>
        <v>0.0666666666666667</v>
      </c>
      <c r="O484" s="38" t="n">
        <f aca="false">IFERROR(Counts!AE484/Counts!AC484,"")</f>
        <v>0.466666666666667</v>
      </c>
      <c r="P484" s="39" t="n">
        <f aca="false">IFERROR(Counts!AG484/Counts!AF484,"")</f>
        <v>92.66</v>
      </c>
      <c r="Q484" s="38" t="n">
        <f aca="false">IFERROR(Counts!AH484/Counts!AC484,"")</f>
        <v>0.6</v>
      </c>
      <c r="R484" s="38" t="n">
        <f aca="false">IFERROR(Counts!N484/Counts!M484,"")</f>
        <v>0.285714285714286</v>
      </c>
      <c r="S484" s="38" t="n">
        <f aca="false">IFERROR(Counts!K484/Counts!J484,"")</f>
        <v>0.634146341463415</v>
      </c>
      <c r="T484" s="38" t="n">
        <f aca="false">IFERROR(Counts!I484/Counts!H484,"")</f>
        <v>0.325</v>
      </c>
      <c r="U484" s="38" t="n">
        <f aca="false">IFERROR(1-Counts!L484/Counts!K484,"")</f>
        <v>0.769230769230769</v>
      </c>
      <c r="V484" s="39" t="n">
        <f aca="false">IFERROR(Counts!AJ484/Counts!AI484,"")</f>
        <v>74.2923076923077</v>
      </c>
      <c r="W484" s="38" t="n">
        <f aca="false">IFERROR(Counts!AK484/Counts!AI484,"")</f>
        <v>0.384615384615385</v>
      </c>
      <c r="X484" s="40" t="n">
        <f aca="false">IFERROR(Counts!O484,"")</f>
        <v>4.389</v>
      </c>
      <c r="Y484" s="36" t="n">
        <f aca="false">IFERROR(INDEX('Season Counts'!$Y$2:$Y$740,$AF484)/INDEX('Season Counts'!$X$2:$X$740,$AF484),"")</f>
        <v>0.382306666666667</v>
      </c>
      <c r="Z484" s="37" t="n">
        <f aca="false">IFERROR(J484-Y484,"")</f>
        <v>0.0905333333333334</v>
      </c>
      <c r="AA484" s="38" t="n">
        <f aca="false">IFERROR(INDEX('Season Counts'!$K$2:$K$740,$AF484)/INDEX('Season Counts'!$J$2:$J$740,$AF484),"")</f>
        <v>0.297619047619048</v>
      </c>
      <c r="AB484" s="41" t="n">
        <f aca="false">IFERROR(R484-AA484,"")</f>
        <v>-0.0119047619047619</v>
      </c>
      <c r="AC484" s="39" t="n">
        <f aca="false">IFERROR(INDEX('Season Counts'!$AG$2:$AG$740,$AF484)/INDEX('Season Counts'!$AF$2:$AF$740,$AF484),"")</f>
        <v>73.6411290322581</v>
      </c>
      <c r="AD484" s="40" t="n">
        <f aca="false">IFERROR(V484-AC484,"")</f>
        <v>0.651178660049624</v>
      </c>
      <c r="AE484" s="4" t="str">
        <f aca="false">IF(D484&lt;Guide!$C$21,"Low PA",IF(TRIM(IF(ISNUMBER(AD484),IF(N(AD484)&lt;=-Guide!$C$24,"▼ Bat Speed  ",IF(N(AD484)&gt;=Guide!$C$24,"▲ Bat Speed  ","")),"")&amp;IF(N(Z484)&gt;=Guide!$C$22,"▲ Contact  ","")&amp;IF(N(Z484)&lt;=-Guide!$C$22,"▼ Contact  ","")&amp;IF(N(AB484)&gt;=Guide!$C$23,"▲ Chase  ","")&amp;IF(N(AB484)&lt;=-Guide!$C$23,"▼ Chase  ",""))="","Stable",TRIM(IF(ISNUMBER(AD484),IF(N(AD484)&lt;=-Guide!$C$24,"▼ Bat Speed  ",IF(N(AD484)&gt;=Guide!$C$24,"▲ Bat Speed  ","")),"")&amp;IF(N(Z484)&gt;=Guide!$C$22,"▲ Contact  ","")&amp;IF(N(Z484)&lt;=-Guide!$C$22,"▼ Contact  ","")&amp;IF(N(AB484)&gt;=Guide!$C$23,"▲ Chase  ","")&amp;IF(N(AB484)&lt;=-Guide!$C$23,"▼ Chase  ",""))))</f>
        <v>Low PA</v>
      </c>
      <c r="AF484" s="35" t="n">
        <f aca="false">MATCH(Counts!A484,'Season Counts'!$A$2:$A$740,0)</f>
        <v>126</v>
      </c>
    </row>
    <row r="485" customFormat="false" ht="15" hidden="false" customHeight="false" outlineLevel="0" collapsed="false">
      <c r="A485" s="34" t="str">
        <f aca="false">Counts!B485</f>
        <v>BOS</v>
      </c>
      <c r="B485" s="5" t="str">
        <f aca="false">Counts!C485</f>
        <v>Jahmai Jones</v>
      </c>
      <c r="C485" s="34" t="str">
        <f aca="false">Counts!F485</f>
        <v>Sep</v>
      </c>
      <c r="D485" s="35" t="n">
        <f aca="false">IFERROR(Counts!P485,"")</f>
        <v>36</v>
      </c>
      <c r="E485" s="36" t="n">
        <f aca="false">IFERROR(Counts!R485/Counts!Q485,"")</f>
        <v>0.181818181818182</v>
      </c>
      <c r="F485" s="36" t="n">
        <f aca="false">IFERROR((Counts!R485+Counts!V485+Counts!W485)/(Counts!Q485+Counts!V485+Counts!W485+Counts!X485),"")</f>
        <v>0.25</v>
      </c>
      <c r="G485" s="36" t="n">
        <f aca="false">IFERROR((Counts!R485+Counts!S485+2*Counts!T485+3*Counts!U485)/Counts!Q485,"")</f>
        <v>0.363636363636364</v>
      </c>
      <c r="H485" s="35" t="n">
        <f aca="false">IFERROR(Counts!U485,"")</f>
        <v>2</v>
      </c>
      <c r="I485" s="36" t="n">
        <f aca="false">IFERROR(Counts!Z485/Counts!AA485,"")</f>
        <v>0.269444444444444</v>
      </c>
      <c r="J485" s="36" t="n">
        <f aca="false">IFERROR(Counts!AB485/Counts!AA485,"")</f>
        <v>0.309666666666667</v>
      </c>
      <c r="K485" s="37" t="n">
        <f aca="false">IFERROR((Counts!AB485-Counts!Z485)/Counts!AA485,"")</f>
        <v>0.0402222222222222</v>
      </c>
      <c r="L485" s="38" t="n">
        <f aca="false">IFERROR(Counts!Y485/Counts!P485,"")</f>
        <v>0.388888888888889</v>
      </c>
      <c r="M485" s="38" t="n">
        <f aca="false">IFERROR(Counts!V485/Counts!P485,"")</f>
        <v>0.0555555555555556</v>
      </c>
      <c r="N485" s="38" t="n">
        <f aca="false">IFERROR(Counts!AD485/Counts!AC485,"")</f>
        <v>0.157894736842105</v>
      </c>
      <c r="O485" s="38" t="n">
        <f aca="false">IFERROR(Counts!AE485/Counts!AC485,"")</f>
        <v>0.315789473684211</v>
      </c>
      <c r="P485" s="39" t="n">
        <f aca="false">IFERROR(Counts!AG485/Counts!AF485,"")</f>
        <v>88.0789473684211</v>
      </c>
      <c r="Q485" s="38" t="n">
        <f aca="false">IFERROR(Counts!AH485/Counts!AC485,"")</f>
        <v>0.263157894736842</v>
      </c>
      <c r="R485" s="38" t="n">
        <f aca="false">IFERROR(Counts!N485/Counts!M485,"")</f>
        <v>0.306818181818182</v>
      </c>
      <c r="S485" s="38" t="n">
        <f aca="false">IFERROR(Counts!K485/Counts!J485,"")</f>
        <v>0.742857142857143</v>
      </c>
      <c r="T485" s="38" t="n">
        <f aca="false">IFERROR(Counts!I485/Counts!H485,"")</f>
        <v>0.278481012658228</v>
      </c>
      <c r="U485" s="38" t="n">
        <f aca="false">IFERROR(1-Counts!L485/Counts!K485,"")</f>
        <v>0.826923076923077</v>
      </c>
      <c r="V485" s="39" t="n">
        <f aca="false">IFERROR(Counts!AJ485/Counts!AI485,"")</f>
        <v>73.4525423728814</v>
      </c>
      <c r="W485" s="38" t="n">
        <f aca="false">IFERROR(Counts!AK485/Counts!AI485,"")</f>
        <v>0.389830508474576</v>
      </c>
      <c r="X485" s="40" t="n">
        <f aca="false">IFERROR(Counts!O485,"")</f>
        <v>-2.508</v>
      </c>
      <c r="Y485" s="36" t="n">
        <f aca="false">IFERROR(INDEX('Season Counts'!$Y$2:$Y$740,$AF485)/INDEX('Season Counts'!$X$2:$X$740,$AF485),"")</f>
        <v>0.382306666666667</v>
      </c>
      <c r="Z485" s="37" t="n">
        <f aca="false">IFERROR(J485-Y485,"")</f>
        <v>-0.07264</v>
      </c>
      <c r="AA485" s="38" t="n">
        <f aca="false">IFERROR(INDEX('Season Counts'!$K$2:$K$740,$AF485)/INDEX('Season Counts'!$J$2:$J$740,$AF485),"")</f>
        <v>0.297619047619048</v>
      </c>
      <c r="AB485" s="41" t="n">
        <f aca="false">IFERROR(R485-AA485,"")</f>
        <v>0.00919913419913421</v>
      </c>
      <c r="AC485" s="39" t="n">
        <f aca="false">IFERROR(INDEX('Season Counts'!$AG$2:$AG$740,$AF485)/INDEX('Season Counts'!$AF$2:$AF$740,$AF485),"")</f>
        <v>73.6411290322581</v>
      </c>
      <c r="AD485" s="40" t="n">
        <f aca="false">IFERROR(V485-AC485,"")</f>
        <v>-0.18858665937671</v>
      </c>
      <c r="AE485" s="4" t="str">
        <f aca="false">IF(D485&lt;Guide!$C$21,"Low PA",IF(TRIM(IF(ISNUMBER(AD485),IF(N(AD485)&lt;=-Guide!$C$24,"▼ Bat Speed  ",IF(N(AD485)&gt;=Guide!$C$24,"▲ Bat Speed  ","")),"")&amp;IF(N(Z485)&gt;=Guide!$C$22,"▲ Contact  ","")&amp;IF(N(Z485)&lt;=-Guide!$C$22,"▼ Contact  ","")&amp;IF(N(AB485)&gt;=Guide!$C$23,"▲ Chase  ","")&amp;IF(N(AB485)&lt;=-Guide!$C$23,"▼ Chase  ",""))="","Stable",TRIM(IF(ISNUMBER(AD485),IF(N(AD485)&lt;=-Guide!$C$24,"▼ Bat Speed  ",IF(N(AD485)&gt;=Guide!$C$24,"▲ Bat Speed  ","")),"")&amp;IF(N(Z485)&gt;=Guide!$C$22,"▲ Contact  ","")&amp;IF(N(Z485)&lt;=-Guide!$C$22,"▼ Contact  ","")&amp;IF(N(AB485)&gt;=Guide!$C$23,"▲ Chase  ","")&amp;IF(N(AB485)&lt;=-Guide!$C$23,"▼ Chase  ",""))))</f>
        <v>Low PA</v>
      </c>
      <c r="AF485" s="35" t="n">
        <f aca="false">MATCH(Counts!A485,'Season Counts'!$A$2:$A$740,0)</f>
        <v>126</v>
      </c>
    </row>
    <row r="486" customFormat="false" ht="15" hidden="false" customHeight="false" outlineLevel="0" collapsed="false">
      <c r="A486" s="34" t="str">
        <f aca="false">Counts!B486</f>
        <v>BOS</v>
      </c>
      <c r="B486" s="5" t="str">
        <f aca="false">Counts!C486</f>
        <v>Romy Gonzalez</v>
      </c>
      <c r="C486" s="34" t="str">
        <f aca="false">Counts!F486</f>
        <v>Jun</v>
      </c>
      <c r="D486" s="35" t="n">
        <f aca="false">IFERROR(Counts!P486,"")</f>
        <v>7</v>
      </c>
      <c r="E486" s="36" t="n">
        <f aca="false">IFERROR(Counts!R486/Counts!Q486,"")</f>
        <v>0.142857142857143</v>
      </c>
      <c r="F486" s="36" t="n">
        <f aca="false">IFERROR((Counts!R486+Counts!V486+Counts!W486)/(Counts!Q486+Counts!V486+Counts!W486+Counts!X486),"")</f>
        <v>0.142857142857143</v>
      </c>
      <c r="G486" s="36" t="n">
        <f aca="false">IFERROR((Counts!R486+Counts!S486+2*Counts!T486+3*Counts!U486)/Counts!Q486,"")</f>
        <v>0.142857142857143</v>
      </c>
      <c r="H486" s="35" t="n">
        <f aca="false">IFERROR(Counts!U486,"")</f>
        <v>0</v>
      </c>
      <c r="I486" s="36" t="n">
        <f aca="false">IFERROR(Counts!Z486/Counts!AA486,"")</f>
        <v>0.128571428571429</v>
      </c>
      <c r="J486" s="36" t="n">
        <f aca="false">IFERROR(Counts!AB486/Counts!AA486,"")</f>
        <v>0.283428571428571</v>
      </c>
      <c r="K486" s="37" t="n">
        <f aca="false">IFERROR((Counts!AB486-Counts!Z486)/Counts!AA486,"")</f>
        <v>0.154857142857143</v>
      </c>
      <c r="L486" s="38" t="n">
        <f aca="false">IFERROR(Counts!Y486/Counts!P486,"")</f>
        <v>0.142857142857143</v>
      </c>
      <c r="M486" s="38" t="n">
        <f aca="false">IFERROR(Counts!V486/Counts!P486,"")</f>
        <v>0</v>
      </c>
      <c r="N486" s="38" t="n">
        <f aca="false">IFERROR(Counts!AD486/Counts!AC486,"")</f>
        <v>0</v>
      </c>
      <c r="O486" s="38" t="n">
        <f aca="false">IFERROR(Counts!AE486/Counts!AC486,"")</f>
        <v>0.333333333333333</v>
      </c>
      <c r="P486" s="39" t="n">
        <f aca="false">IFERROR(Counts!AG486/Counts!AF486,"")</f>
        <v>85.05</v>
      </c>
      <c r="Q486" s="38" t="n">
        <f aca="false">IFERROR(Counts!AH486/Counts!AC486,"")</f>
        <v>0.166666666666667</v>
      </c>
      <c r="R486" s="38" t="n">
        <f aca="false">IFERROR(Counts!N486/Counts!M486,"")</f>
        <v>0.6</v>
      </c>
      <c r="S486" s="38" t="n">
        <f aca="false">IFERROR(Counts!K486/Counts!J486,"")</f>
        <v>0.75</v>
      </c>
      <c r="T486" s="38" t="n">
        <f aca="false">IFERROR(Counts!I486/Counts!H486,"")</f>
        <v>0.2</v>
      </c>
      <c r="U486" s="38" t="n">
        <f aca="false">IFERROR(1-Counts!L486/Counts!K486,"")</f>
        <v>0.888888888888889</v>
      </c>
      <c r="V486" s="39" t="n">
        <f aca="false">IFERROR(Counts!AJ486/Counts!AI486,"")</f>
        <v>71.6153846153846</v>
      </c>
      <c r="W486" s="38" t="n">
        <f aca="false">IFERROR(Counts!AK486/Counts!AI486,"")</f>
        <v>0.0769230769230769</v>
      </c>
      <c r="X486" s="40" t="n">
        <f aca="false">IFERROR(Counts!O486,"")</f>
        <v>-1.246</v>
      </c>
      <c r="Y486" s="36" t="n">
        <f aca="false">IFERROR(INDEX('Season Counts'!$Y$2:$Y$740,$AF486)/INDEX('Season Counts'!$X$2:$X$740,$AF486),"")</f>
        <v>0.288611111111111</v>
      </c>
      <c r="Z486" s="37" t="n">
        <f aca="false">IFERROR(J486-Y486,"")</f>
        <v>-0.00518253968253973</v>
      </c>
      <c r="AA486" s="38" t="n">
        <f aca="false">IFERROR(INDEX('Season Counts'!$K$2:$K$740,$AF486)/INDEX('Season Counts'!$J$2:$J$740,$AF486),"")</f>
        <v>0.329032258064516</v>
      </c>
      <c r="AB486" s="41" t="n">
        <f aca="false">IFERROR(R486-AA486,"")</f>
        <v>0.270967741935484</v>
      </c>
      <c r="AC486" s="39" t="n">
        <f aca="false">IFERROR(INDEX('Season Counts'!$AG$2:$AG$740,$AF486)/INDEX('Season Counts'!$AF$2:$AF$740,$AF486),"")</f>
        <v>71.9097014925373</v>
      </c>
      <c r="AD486" s="40" t="n">
        <f aca="false">IFERROR(V486-AC486,"")</f>
        <v>-0.294316877152696</v>
      </c>
      <c r="AE486" s="4" t="str">
        <f aca="false">IF(D486&lt;Guide!$C$21,"Low PA",IF(TRIM(IF(ISNUMBER(AD486),IF(N(AD486)&lt;=-Guide!$C$24,"▼ Bat Speed  ",IF(N(AD486)&gt;=Guide!$C$24,"▲ Bat Speed  ","")),"")&amp;IF(N(Z486)&gt;=Guide!$C$22,"▲ Contact  ","")&amp;IF(N(Z486)&lt;=-Guide!$C$22,"▼ Contact  ","")&amp;IF(N(AB486)&gt;=Guide!$C$23,"▲ Chase  ","")&amp;IF(N(AB486)&lt;=-Guide!$C$23,"▼ Chase  ",""))="","Stable",TRIM(IF(ISNUMBER(AD486),IF(N(AD486)&lt;=-Guide!$C$24,"▼ Bat Speed  ",IF(N(AD486)&gt;=Guide!$C$24,"▲ Bat Speed  ","")),"")&amp;IF(N(Z486)&gt;=Guide!$C$22,"▲ Contact  ","")&amp;IF(N(Z486)&lt;=-Guide!$C$22,"▼ Contact  ","")&amp;IF(N(AB486)&gt;=Guide!$C$23,"▲ Chase  ","")&amp;IF(N(AB486)&lt;=-Guide!$C$23,"▼ Chase  ",""))))</f>
        <v>Low PA</v>
      </c>
      <c r="AF486" s="35" t="n">
        <f aca="false">MATCH(Counts!A486,'Season Counts'!$A$2:$A$740,0)</f>
        <v>127</v>
      </c>
    </row>
    <row r="487" customFormat="false" ht="15" hidden="false" customHeight="false" outlineLevel="0" collapsed="false">
      <c r="A487" s="34" t="str">
        <f aca="false">Counts!B487</f>
        <v>BOS</v>
      </c>
      <c r="B487" s="5" t="str">
        <f aca="false">Counts!C487</f>
        <v>Romy Gonzalez</v>
      </c>
      <c r="C487" s="34" t="str">
        <f aca="false">Counts!F487</f>
        <v>Jul</v>
      </c>
      <c r="D487" s="35" t="n">
        <f aca="false">IFERROR(Counts!P487,"")</f>
        <v>66</v>
      </c>
      <c r="E487" s="36" t="n">
        <f aca="false">IFERROR(Counts!R487/Counts!Q487,"")</f>
        <v>0.189655172413793</v>
      </c>
      <c r="F487" s="36" t="n">
        <f aca="false">IFERROR((Counts!R487+Counts!V487+Counts!W487)/(Counts!Q487+Counts!V487+Counts!W487+Counts!X487),"")</f>
        <v>0.276923076923077</v>
      </c>
      <c r="G487" s="36" t="n">
        <f aca="false">IFERROR((Counts!R487+Counts!S487+2*Counts!T487+3*Counts!U487)/Counts!Q487,"")</f>
        <v>0.327586206896552</v>
      </c>
      <c r="H487" s="35" t="n">
        <f aca="false">IFERROR(Counts!U487,"")</f>
        <v>1</v>
      </c>
      <c r="I487" s="36" t="n">
        <f aca="false">IFERROR(Counts!Z487/Counts!AA487,"")</f>
        <v>0.271538461538462</v>
      </c>
      <c r="J487" s="36" t="n">
        <f aca="false">IFERROR(Counts!AB487/Counts!AA487,"")</f>
        <v>0.289169230769231</v>
      </c>
      <c r="K487" s="37" t="n">
        <f aca="false">IFERROR((Counts!AB487-Counts!Z487)/Counts!AA487,"")</f>
        <v>0.0176307692307692</v>
      </c>
      <c r="L487" s="38" t="n">
        <f aca="false">IFERROR(Counts!Y487/Counts!P487,"")</f>
        <v>0.303030303030303</v>
      </c>
      <c r="M487" s="38" t="n">
        <f aca="false">IFERROR(Counts!V487/Counts!P487,"")</f>
        <v>0.0757575757575758</v>
      </c>
      <c r="N487" s="38" t="n">
        <f aca="false">IFERROR(Counts!AD487/Counts!AC487,"")</f>
        <v>0.0512820512820513</v>
      </c>
      <c r="O487" s="38" t="n">
        <f aca="false">IFERROR(Counts!AE487/Counts!AC487,"")</f>
        <v>0.384615384615385</v>
      </c>
      <c r="P487" s="39" t="n">
        <f aca="false">IFERROR(Counts!AG487/Counts!AF487,"")</f>
        <v>86.2923076923077</v>
      </c>
      <c r="Q487" s="38" t="n">
        <f aca="false">IFERROR(Counts!AH487/Counts!AC487,"")</f>
        <v>0.333333333333333</v>
      </c>
      <c r="R487" s="38" t="n">
        <f aca="false">IFERROR(Counts!N487/Counts!M487,"")</f>
        <v>0.310344827586207</v>
      </c>
      <c r="S487" s="38" t="n">
        <f aca="false">IFERROR(Counts!K487/Counts!J487,"")</f>
        <v>0.752066115702479</v>
      </c>
      <c r="T487" s="38" t="n">
        <f aca="false">IFERROR(Counts!I487/Counts!H487,"")</f>
        <v>0.301470588235294</v>
      </c>
      <c r="U487" s="38" t="n">
        <f aca="false">IFERROR(1-Counts!L487/Counts!K487,"")</f>
        <v>0.813186813186813</v>
      </c>
      <c r="V487" s="39" t="n">
        <f aca="false">IFERROR(Counts!AJ487/Counts!AI487,"")</f>
        <v>71.9413223140496</v>
      </c>
      <c r="W487" s="38" t="n">
        <f aca="false">IFERROR(Counts!AK487/Counts!AI487,"")</f>
        <v>0.198347107438017</v>
      </c>
      <c r="X487" s="40" t="n">
        <f aca="false">IFERROR(Counts!O487,"")</f>
        <v>-2.101</v>
      </c>
      <c r="Y487" s="36" t="n">
        <f aca="false">IFERROR(INDEX('Season Counts'!$Y$2:$Y$740,$AF487)/INDEX('Season Counts'!$X$2:$X$740,$AF487),"")</f>
        <v>0.288611111111111</v>
      </c>
      <c r="Z487" s="37" t="n">
        <f aca="false">IFERROR(J487-Y487,"")</f>
        <v>0.000558119658119582</v>
      </c>
      <c r="AA487" s="38" t="n">
        <f aca="false">IFERROR(INDEX('Season Counts'!$K$2:$K$740,$AF487)/INDEX('Season Counts'!$J$2:$J$740,$AF487),"")</f>
        <v>0.329032258064516</v>
      </c>
      <c r="AB487" s="41" t="n">
        <f aca="false">IFERROR(R487-AA487,"")</f>
        <v>-0.0186874304783092</v>
      </c>
      <c r="AC487" s="39" t="n">
        <f aca="false">IFERROR(INDEX('Season Counts'!$AG$2:$AG$740,$AF487)/INDEX('Season Counts'!$AF$2:$AF$740,$AF487),"")</f>
        <v>71.9097014925373</v>
      </c>
      <c r="AD487" s="40" t="n">
        <f aca="false">IFERROR(V487-AC487,"")</f>
        <v>0.0316208215122771</v>
      </c>
      <c r="AE487" s="4" t="str">
        <f aca="false">IF(D487&lt;Guide!$C$21,"Low PA",IF(TRIM(IF(ISNUMBER(AD487),IF(N(AD487)&lt;=-Guide!$C$24,"▼ Bat Speed  ",IF(N(AD487)&gt;=Guide!$C$24,"▲ Bat Speed  ","")),"")&amp;IF(N(Z487)&gt;=Guide!$C$22,"▲ Contact  ","")&amp;IF(N(Z487)&lt;=-Guide!$C$22,"▼ Contact  ","")&amp;IF(N(AB487)&gt;=Guide!$C$23,"▲ Chase  ","")&amp;IF(N(AB487)&lt;=-Guide!$C$23,"▼ Chase  ",""))="","Stable",TRIM(IF(ISNUMBER(AD487),IF(N(AD487)&lt;=-Guide!$C$24,"▼ Bat Speed  ",IF(N(AD487)&gt;=Guide!$C$24,"▲ Bat Speed  ","")),"")&amp;IF(N(Z487)&gt;=Guide!$C$22,"▲ Contact  ","")&amp;IF(N(Z487)&lt;=-Guide!$C$22,"▼ Contact  ","")&amp;IF(N(AB487)&gt;=Guide!$C$23,"▲ Chase  ","")&amp;IF(N(AB487)&lt;=-Guide!$C$23,"▼ Chase  ",""))))</f>
        <v>Stable</v>
      </c>
      <c r="AF487" s="35" t="n">
        <f aca="false">MATCH(Counts!A487,'Season Counts'!$A$2:$A$740,0)</f>
        <v>127</v>
      </c>
    </row>
    <row r="488" customFormat="false" ht="15" hidden="false" customHeight="false" outlineLevel="0" collapsed="false">
      <c r="A488" s="34" t="str">
        <f aca="false">Counts!B488</f>
        <v>BOS</v>
      </c>
      <c r="B488" s="5" t="str">
        <f aca="false">Counts!C488</f>
        <v>Eli White</v>
      </c>
      <c r="C488" s="34" t="str">
        <f aca="false">Counts!F488</f>
        <v>Aug</v>
      </c>
      <c r="D488" s="35" t="n">
        <f aca="false">IFERROR(Counts!P488,"")</f>
        <v>33</v>
      </c>
      <c r="E488" s="36" t="n">
        <f aca="false">IFERROR(Counts!R488/Counts!Q488,"")</f>
        <v>0.225806451612903</v>
      </c>
      <c r="F488" s="36" t="n">
        <f aca="false">IFERROR((Counts!R488+Counts!V488+Counts!W488)/(Counts!Q488+Counts!V488+Counts!W488+Counts!X488),"")</f>
        <v>0.272727272727273</v>
      </c>
      <c r="G488" s="36" t="n">
        <f aca="false">IFERROR((Counts!R488+Counts!S488+2*Counts!T488+3*Counts!U488)/Counts!Q488,"")</f>
        <v>0.225806451612903</v>
      </c>
      <c r="H488" s="35" t="n">
        <f aca="false">IFERROR(Counts!U488,"")</f>
        <v>0</v>
      </c>
      <c r="I488" s="36" t="n">
        <f aca="false">IFERROR(Counts!Z488/Counts!AA488,"")</f>
        <v>0.233333333333333</v>
      </c>
      <c r="J488" s="36" t="n">
        <f aca="false">IFERROR(Counts!AB488/Counts!AA488,"")</f>
        <v>0.218333333333333</v>
      </c>
      <c r="K488" s="37" t="n">
        <f aca="false">IFERROR((Counts!AB488-Counts!Z488)/Counts!AA488,"")</f>
        <v>-0.015</v>
      </c>
      <c r="L488" s="38" t="n">
        <f aca="false">IFERROR(Counts!Y488/Counts!P488,"")</f>
        <v>0.272727272727273</v>
      </c>
      <c r="M488" s="38" t="n">
        <f aca="false">IFERROR(Counts!V488/Counts!P488,"")</f>
        <v>0.0606060606060606</v>
      </c>
      <c r="N488" s="38" t="n">
        <f aca="false">IFERROR(Counts!AD488/Counts!AC488,"")</f>
        <v>0.0454545454545455</v>
      </c>
      <c r="O488" s="38" t="n">
        <f aca="false">IFERROR(Counts!AE488/Counts!AC488,"")</f>
        <v>0.227272727272727</v>
      </c>
      <c r="P488" s="39" t="n">
        <f aca="false">IFERROR(Counts!AG488/Counts!AF488,"")</f>
        <v>76.8954545454545</v>
      </c>
      <c r="Q488" s="38" t="n">
        <f aca="false">IFERROR(Counts!AH488/Counts!AC488,"")</f>
        <v>0.272727272727273</v>
      </c>
      <c r="R488" s="38" t="n">
        <f aca="false">IFERROR(Counts!N488/Counts!M488,"")</f>
        <v>0.439393939393939</v>
      </c>
      <c r="S488" s="38" t="n">
        <f aca="false">IFERROR(Counts!K488/Counts!J488,"")</f>
        <v>0.753623188405797</v>
      </c>
      <c r="T488" s="38" t="n">
        <f aca="false">IFERROR(Counts!I488/Counts!H488,"")</f>
        <v>0.234567901234568</v>
      </c>
      <c r="U488" s="38" t="n">
        <f aca="false">IFERROR(1-Counts!L488/Counts!K488,"")</f>
        <v>0.846153846153846</v>
      </c>
      <c r="V488" s="39" t="n">
        <f aca="false">IFERROR(Counts!AJ488/Counts!AI488,"")</f>
        <v>72.888</v>
      </c>
      <c r="W488" s="38" t="n">
        <f aca="false">IFERROR(Counts!AK488/Counts!AI488,"")</f>
        <v>0.28</v>
      </c>
      <c r="X488" s="40" t="n">
        <f aca="false">IFERROR(Counts!O488,"")</f>
        <v>-1.682</v>
      </c>
      <c r="Y488" s="36" t="n">
        <f aca="false">IFERROR(INDEX('Season Counts'!$Y$2:$Y$740,$AF488)/INDEX('Season Counts'!$X$2:$X$740,$AF488),"")</f>
        <v>0.269633333333333</v>
      </c>
      <c r="Z488" s="37" t="n">
        <f aca="false">IFERROR(J488-Y488,"")</f>
        <v>-0.0513</v>
      </c>
      <c r="AA488" s="38" t="n">
        <f aca="false">IFERROR(INDEX('Season Counts'!$K$2:$K$740,$AF488)/INDEX('Season Counts'!$J$2:$J$740,$AF488),"")</f>
        <v>0.398305084745763</v>
      </c>
      <c r="AB488" s="41" t="n">
        <f aca="false">IFERROR(R488-AA488,"")</f>
        <v>0.0410888546481767</v>
      </c>
      <c r="AC488" s="39" t="n">
        <f aca="false">IFERROR(INDEX('Season Counts'!$AG$2:$AG$740,$AF488)/INDEX('Season Counts'!$AF$2:$AF$740,$AF488),"")</f>
        <v>73.228</v>
      </c>
      <c r="AD488" s="40" t="n">
        <f aca="false">IFERROR(V488-AC488,"")</f>
        <v>-0.339999999999989</v>
      </c>
      <c r="AE488" s="4" t="str">
        <f aca="false">IF(D488&lt;Guide!$C$21,"Low PA",IF(TRIM(IF(ISNUMBER(AD488),IF(N(AD488)&lt;=-Guide!$C$24,"▼ Bat Speed  ",IF(N(AD488)&gt;=Guide!$C$24,"▲ Bat Speed  ","")),"")&amp;IF(N(Z488)&gt;=Guide!$C$22,"▲ Contact  ","")&amp;IF(N(Z488)&lt;=-Guide!$C$22,"▼ Contact  ","")&amp;IF(N(AB488)&gt;=Guide!$C$23,"▲ Chase  ","")&amp;IF(N(AB488)&lt;=-Guide!$C$23,"▼ Chase  ",""))="","Stable",TRIM(IF(ISNUMBER(AD488),IF(N(AD488)&lt;=-Guide!$C$24,"▼ Bat Speed  ",IF(N(AD488)&gt;=Guide!$C$24,"▲ Bat Speed  ","")),"")&amp;IF(N(Z488)&gt;=Guide!$C$22,"▲ Contact  ","")&amp;IF(N(Z488)&lt;=-Guide!$C$22,"▼ Contact  ","")&amp;IF(N(AB488)&gt;=Guide!$C$23,"▲ Chase  ","")&amp;IF(N(AB488)&lt;=-Guide!$C$23,"▼ Chase  ",""))))</f>
        <v>Low PA</v>
      </c>
      <c r="AF488" s="35" t="n">
        <f aca="false">MATCH(Counts!A488,'Season Counts'!$A$2:$A$740,0)</f>
        <v>128</v>
      </c>
    </row>
    <row r="489" customFormat="false" ht="15" hidden="false" customHeight="false" outlineLevel="0" collapsed="false">
      <c r="A489" s="34" t="str">
        <f aca="false">Counts!B489</f>
        <v>BOS</v>
      </c>
      <c r="B489" s="5" t="str">
        <f aca="false">Counts!C489</f>
        <v>Eli White</v>
      </c>
      <c r="C489" s="34" t="str">
        <f aca="false">Counts!F489</f>
        <v>Sep</v>
      </c>
      <c r="D489" s="35" t="n">
        <f aca="false">IFERROR(Counts!P489,"")</f>
        <v>27</v>
      </c>
      <c r="E489" s="36" t="n">
        <f aca="false">IFERROR(Counts!R489/Counts!Q489,"")</f>
        <v>0.333333333333333</v>
      </c>
      <c r="F489" s="36" t="n">
        <f aca="false">IFERROR((Counts!R489+Counts!V489+Counts!W489)/(Counts!Q489+Counts!V489+Counts!W489+Counts!X489),"")</f>
        <v>0.333333333333333</v>
      </c>
      <c r="G489" s="36" t="n">
        <f aca="false">IFERROR((Counts!R489+Counts!S489+2*Counts!T489+3*Counts!U489)/Counts!Q489,"")</f>
        <v>0.555555555555556</v>
      </c>
      <c r="H489" s="35" t="n">
        <f aca="false">IFERROR(Counts!U489,"")</f>
        <v>1</v>
      </c>
      <c r="I489" s="36" t="n">
        <f aca="false">IFERROR(Counts!Z489/Counts!AA489,"")</f>
        <v>0.37962962962963</v>
      </c>
      <c r="J489" s="36" t="n">
        <f aca="false">IFERROR(Counts!AB489/Counts!AA489,"")</f>
        <v>0.332333333333333</v>
      </c>
      <c r="K489" s="37" t="n">
        <f aca="false">IFERROR((Counts!AB489-Counts!Z489)/Counts!AA489,"")</f>
        <v>-0.0472962962962963</v>
      </c>
      <c r="L489" s="38" t="n">
        <f aca="false">IFERROR(Counts!Y489/Counts!P489,"")</f>
        <v>0.185185185185185</v>
      </c>
      <c r="M489" s="38" t="n">
        <f aca="false">IFERROR(Counts!V489/Counts!P489,"")</f>
        <v>0</v>
      </c>
      <c r="N489" s="38" t="n">
        <f aca="false">IFERROR(Counts!AD489/Counts!AC489,"")</f>
        <v>0.0909090909090909</v>
      </c>
      <c r="O489" s="38" t="n">
        <f aca="false">IFERROR(Counts!AE489/Counts!AC489,"")</f>
        <v>0.272727272727273</v>
      </c>
      <c r="P489" s="39" t="n">
        <f aca="false">IFERROR(Counts!AG489/Counts!AF489,"")</f>
        <v>85.0318181818182</v>
      </c>
      <c r="Q489" s="38" t="n">
        <f aca="false">IFERROR(Counts!AH489/Counts!AC489,"")</f>
        <v>0.363636363636364</v>
      </c>
      <c r="R489" s="38" t="n">
        <f aca="false">IFERROR(Counts!N489/Counts!M489,"")</f>
        <v>0.346153846153846</v>
      </c>
      <c r="S489" s="38" t="n">
        <f aca="false">IFERROR(Counts!K489/Counts!J489,"")</f>
        <v>0.692307692307692</v>
      </c>
      <c r="T489" s="38" t="n">
        <f aca="false">IFERROR(Counts!I489/Counts!H489,"")</f>
        <v>0.203703703703704</v>
      </c>
      <c r="U489" s="38" t="n">
        <f aca="false">IFERROR(1-Counts!L489/Counts!K489,"")</f>
        <v>0.861111111111111</v>
      </c>
      <c r="V489" s="39" t="n">
        <f aca="false">IFERROR(Counts!AJ489/Counts!AI489,"")</f>
        <v>73.738</v>
      </c>
      <c r="W489" s="38" t="n">
        <f aca="false">IFERROR(Counts!AK489/Counts!AI489,"")</f>
        <v>0.36</v>
      </c>
      <c r="X489" s="40" t="n">
        <f aca="false">IFERROR(Counts!O489,"")</f>
        <v>1.478</v>
      </c>
      <c r="Y489" s="36" t="n">
        <f aca="false">IFERROR(INDEX('Season Counts'!$Y$2:$Y$740,$AF489)/INDEX('Season Counts'!$X$2:$X$740,$AF489),"")</f>
        <v>0.269633333333333</v>
      </c>
      <c r="Z489" s="37" t="n">
        <f aca="false">IFERROR(J489-Y489,"")</f>
        <v>0.0627</v>
      </c>
      <c r="AA489" s="38" t="n">
        <f aca="false">IFERROR(INDEX('Season Counts'!$K$2:$K$740,$AF489)/INDEX('Season Counts'!$J$2:$J$740,$AF489),"")</f>
        <v>0.398305084745763</v>
      </c>
      <c r="AB489" s="41" t="n">
        <f aca="false">IFERROR(R489-AA489,"")</f>
        <v>-0.0521512385919166</v>
      </c>
      <c r="AC489" s="39" t="n">
        <f aca="false">IFERROR(INDEX('Season Counts'!$AG$2:$AG$740,$AF489)/INDEX('Season Counts'!$AF$2:$AF$740,$AF489),"")</f>
        <v>73.228</v>
      </c>
      <c r="AD489" s="40" t="n">
        <f aca="false">IFERROR(V489-AC489,"")</f>
        <v>0.510000000000005</v>
      </c>
      <c r="AE489" s="4" t="str">
        <f aca="false">IF(D489&lt;Guide!$C$21,"Low PA",IF(TRIM(IF(ISNUMBER(AD489),IF(N(AD489)&lt;=-Guide!$C$24,"▼ Bat Speed  ",IF(N(AD489)&gt;=Guide!$C$24,"▲ Bat Speed  ","")),"")&amp;IF(N(Z489)&gt;=Guide!$C$22,"▲ Contact  ","")&amp;IF(N(Z489)&lt;=-Guide!$C$22,"▼ Contact  ","")&amp;IF(N(AB489)&gt;=Guide!$C$23,"▲ Chase  ","")&amp;IF(N(AB489)&lt;=-Guide!$C$23,"▼ Chase  ",""))="","Stable",TRIM(IF(ISNUMBER(AD489),IF(N(AD489)&lt;=-Guide!$C$24,"▼ Bat Speed  ",IF(N(AD489)&gt;=Guide!$C$24,"▲ Bat Speed  ","")),"")&amp;IF(N(Z489)&gt;=Guide!$C$22,"▲ Contact  ","")&amp;IF(N(Z489)&lt;=-Guide!$C$22,"▼ Contact  ","")&amp;IF(N(AB489)&gt;=Guide!$C$23,"▲ Chase  ","")&amp;IF(N(AB489)&lt;=-Guide!$C$23,"▼ Chase  ",""))))</f>
        <v>Low PA</v>
      </c>
      <c r="AF489" s="35" t="n">
        <f aca="false">MATCH(Counts!A489,'Season Counts'!$A$2:$A$740,0)</f>
        <v>128</v>
      </c>
    </row>
    <row r="490" customFormat="false" ht="15" hidden="false" customHeight="false" outlineLevel="0" collapsed="false">
      <c r="A490" s="34" t="str">
        <f aca="false">Counts!B490</f>
        <v>BOS</v>
      </c>
      <c r="B490" s="5" t="str">
        <f aca="false">Counts!C490</f>
        <v>Nate Eaton</v>
      </c>
      <c r="C490" s="34" t="str">
        <f aca="false">Counts!F490</f>
        <v>Jun</v>
      </c>
      <c r="D490" s="35" t="n">
        <f aca="false">IFERROR(Counts!P490,"")</f>
        <v>25</v>
      </c>
      <c r="E490" s="36" t="n">
        <f aca="false">IFERROR(Counts!R490/Counts!Q490,"")</f>
        <v>0.2</v>
      </c>
      <c r="F490" s="36" t="n">
        <f aca="false">IFERROR((Counts!R490+Counts!V490+Counts!W490)/(Counts!Q490+Counts!V490+Counts!W490+Counts!X490),"")</f>
        <v>0.36</v>
      </c>
      <c r="G490" s="36" t="n">
        <f aca="false">IFERROR((Counts!R490+Counts!S490+2*Counts!T490+3*Counts!U490)/Counts!Q490,"")</f>
        <v>0.45</v>
      </c>
      <c r="H490" s="35" t="n">
        <f aca="false">IFERROR(Counts!U490,"")</f>
        <v>1</v>
      </c>
      <c r="I490" s="36" t="n">
        <f aca="false">IFERROR(Counts!Z490/Counts!AA490,"")</f>
        <v>0.356</v>
      </c>
      <c r="J490" s="36" t="n">
        <f aca="false">IFERROR(Counts!AB490/Counts!AA490,"")</f>
        <v>0.36364</v>
      </c>
      <c r="K490" s="37" t="n">
        <f aca="false">IFERROR((Counts!AB490-Counts!Z490)/Counts!AA490,"")</f>
        <v>0.00763999999999996</v>
      </c>
      <c r="L490" s="38" t="n">
        <f aca="false">IFERROR(Counts!Y490/Counts!P490,"")</f>
        <v>0.2</v>
      </c>
      <c r="M490" s="38" t="n">
        <f aca="false">IFERROR(Counts!V490/Counts!P490,"")</f>
        <v>0.16</v>
      </c>
      <c r="N490" s="38" t="n">
        <f aca="false">IFERROR(Counts!AD490/Counts!AC490,"")</f>
        <v>0.133333333333333</v>
      </c>
      <c r="O490" s="38" t="n">
        <f aca="false">IFERROR(Counts!AE490/Counts!AC490,"")</f>
        <v>0.4</v>
      </c>
      <c r="P490" s="39" t="n">
        <f aca="false">IFERROR(Counts!AG490/Counts!AF490,"")</f>
        <v>92.8333333333333</v>
      </c>
      <c r="Q490" s="38" t="n">
        <f aca="false">IFERROR(Counts!AH490/Counts!AC490,"")</f>
        <v>0.533333333333333</v>
      </c>
      <c r="R490" s="38" t="n">
        <f aca="false">IFERROR(Counts!N490/Counts!M490,"")</f>
        <v>0.176470588235294</v>
      </c>
      <c r="S490" s="38" t="n">
        <f aca="false">IFERROR(Counts!K490/Counts!J490,"")</f>
        <v>0.723404255319149</v>
      </c>
      <c r="T490" s="38" t="n">
        <f aca="false">IFERROR(Counts!I490/Counts!H490,"")</f>
        <v>0.302325581395349</v>
      </c>
      <c r="U490" s="38" t="n">
        <f aca="false">IFERROR(1-Counts!L490/Counts!K490,"")</f>
        <v>0.764705882352941</v>
      </c>
      <c r="V490" s="39" t="n">
        <f aca="false">IFERROR(Counts!AJ490/Counts!AI490,"")</f>
        <v>74.4368421052632</v>
      </c>
      <c r="W490" s="38" t="n">
        <f aca="false">IFERROR(Counts!AK490/Counts!AI490,"")</f>
        <v>0.368421052631579</v>
      </c>
      <c r="X490" s="40" t="n">
        <f aca="false">IFERROR(Counts!O490,"")</f>
        <v>1.64</v>
      </c>
      <c r="Y490" s="36" t="n">
        <f aca="false">IFERROR(INDEX('Season Counts'!$Y$2:$Y$740,$AF490)/INDEX('Season Counts'!$X$2:$X$740,$AF490),"")</f>
        <v>0.28945</v>
      </c>
      <c r="Z490" s="37" t="n">
        <f aca="false">IFERROR(J490-Y490,"")</f>
        <v>0.0741899999999999</v>
      </c>
      <c r="AA490" s="38" t="n">
        <f aca="false">IFERROR(INDEX('Season Counts'!$K$2:$K$740,$AF490)/INDEX('Season Counts'!$J$2:$J$740,$AF490),"")</f>
        <v>0.290780141843972</v>
      </c>
      <c r="AB490" s="41" t="n">
        <f aca="false">IFERROR(R490-AA490,"")</f>
        <v>-0.114309553608677</v>
      </c>
      <c r="AC490" s="39" t="n">
        <f aca="false">IFERROR(INDEX('Season Counts'!$AG$2:$AG$740,$AF490)/INDEX('Season Counts'!$AF$2:$AF$740,$AF490),"")</f>
        <v>72.8440366972477</v>
      </c>
      <c r="AD490" s="40" t="n">
        <f aca="false">IFERROR(V490-AC490,"")</f>
        <v>1.59280540801545</v>
      </c>
      <c r="AE490" s="4" t="str">
        <f aca="false">IF(D490&lt;Guide!$C$21,"Low PA",IF(TRIM(IF(ISNUMBER(AD490),IF(N(AD490)&lt;=-Guide!$C$24,"▼ Bat Speed  ",IF(N(AD490)&gt;=Guide!$C$24,"▲ Bat Speed  ","")),"")&amp;IF(N(Z490)&gt;=Guide!$C$22,"▲ Contact  ","")&amp;IF(N(Z490)&lt;=-Guide!$C$22,"▼ Contact  ","")&amp;IF(N(AB490)&gt;=Guide!$C$23,"▲ Chase  ","")&amp;IF(N(AB490)&lt;=-Guide!$C$23,"▼ Chase  ",""))="","Stable",TRIM(IF(ISNUMBER(AD490),IF(N(AD490)&lt;=-Guide!$C$24,"▼ Bat Speed  ",IF(N(AD490)&gt;=Guide!$C$24,"▲ Bat Speed  ","")),"")&amp;IF(N(Z490)&gt;=Guide!$C$22,"▲ Contact  ","")&amp;IF(N(Z490)&lt;=-Guide!$C$22,"▼ Contact  ","")&amp;IF(N(AB490)&gt;=Guide!$C$23,"▲ Chase  ","")&amp;IF(N(AB490)&lt;=-Guide!$C$23,"▼ Chase  ",""))))</f>
        <v>Low PA</v>
      </c>
      <c r="AF490" s="35" t="n">
        <f aca="false">MATCH(Counts!A490,'Season Counts'!$A$2:$A$740,0)</f>
        <v>129</v>
      </c>
    </row>
    <row r="491" customFormat="false" ht="15" hidden="false" customHeight="false" outlineLevel="0" collapsed="false">
      <c r="A491" s="34" t="str">
        <f aca="false">Counts!B491</f>
        <v>BOS</v>
      </c>
      <c r="B491" s="5" t="str">
        <f aca="false">Counts!C491</f>
        <v>Nate Eaton</v>
      </c>
      <c r="C491" s="34" t="str">
        <f aca="false">Counts!F491</f>
        <v>Jul</v>
      </c>
      <c r="D491" s="35" t="n">
        <f aca="false">IFERROR(Counts!P491,"")</f>
        <v>14</v>
      </c>
      <c r="E491" s="36" t="n">
        <f aca="false">IFERROR(Counts!R491/Counts!Q491,"")</f>
        <v>0</v>
      </c>
      <c r="F491" s="36" t="n">
        <f aca="false">IFERROR((Counts!R491+Counts!V491+Counts!W491)/(Counts!Q491+Counts!V491+Counts!W491+Counts!X491),"")</f>
        <v>0.142857142857143</v>
      </c>
      <c r="G491" s="36" t="n">
        <f aca="false">IFERROR((Counts!R491+Counts!S491+2*Counts!T491+3*Counts!U491)/Counts!Q491,"")</f>
        <v>0</v>
      </c>
      <c r="H491" s="35" t="n">
        <f aca="false">IFERROR(Counts!U491,"")</f>
        <v>0</v>
      </c>
      <c r="I491" s="36" t="n">
        <f aca="false">IFERROR(Counts!Z491/Counts!AA491,"")</f>
        <v>0.1</v>
      </c>
      <c r="J491" s="36" t="n">
        <f aca="false">IFERROR(Counts!AB491/Counts!AA491,"")</f>
        <v>0.160428571428571</v>
      </c>
      <c r="K491" s="37" t="n">
        <f aca="false">IFERROR((Counts!AB491-Counts!Z491)/Counts!AA491,"")</f>
        <v>0.0604285714285714</v>
      </c>
      <c r="L491" s="38" t="n">
        <f aca="false">IFERROR(Counts!Y491/Counts!P491,"")</f>
        <v>0.5</v>
      </c>
      <c r="M491" s="38" t="n">
        <f aca="false">IFERROR(Counts!V491/Counts!P491,"")</f>
        <v>0.0714285714285714</v>
      </c>
      <c r="N491" s="38" t="n">
        <f aca="false">IFERROR(Counts!AD491/Counts!AC491,"")</f>
        <v>0</v>
      </c>
      <c r="O491" s="38" t="n">
        <f aca="false">IFERROR(Counts!AE491/Counts!AC491,"")</f>
        <v>0.2</v>
      </c>
      <c r="P491" s="39" t="n">
        <f aca="false">IFERROR(Counts!AG491/Counts!AF491,"")</f>
        <v>75.06</v>
      </c>
      <c r="Q491" s="38" t="n">
        <f aca="false">IFERROR(Counts!AH491/Counts!AC491,"")</f>
        <v>0.2</v>
      </c>
      <c r="R491" s="38" t="n">
        <f aca="false">IFERROR(Counts!N491/Counts!M491,"")</f>
        <v>0.421052631578947</v>
      </c>
      <c r="S491" s="38" t="n">
        <f aca="false">IFERROR(Counts!K491/Counts!J491,"")</f>
        <v>0.642857142857143</v>
      </c>
      <c r="T491" s="38" t="n">
        <f aca="false">IFERROR(Counts!I491/Counts!H491,"")</f>
        <v>0.382352941176471</v>
      </c>
      <c r="U491" s="38" t="n">
        <f aca="false">IFERROR(1-Counts!L491/Counts!K491,"")</f>
        <v>0.611111111111111</v>
      </c>
      <c r="V491" s="39" t="n">
        <f aca="false">IFERROR(Counts!AJ491/Counts!AI491,"")</f>
        <v>72.2833333333333</v>
      </c>
      <c r="W491" s="38" t="n">
        <f aca="false">IFERROR(Counts!AK491/Counts!AI491,"")</f>
        <v>0.266666666666667</v>
      </c>
      <c r="X491" s="40" t="n">
        <f aca="false">IFERROR(Counts!O491,"")</f>
        <v>-2.378</v>
      </c>
      <c r="Y491" s="36" t="n">
        <f aca="false">IFERROR(INDEX('Season Counts'!$Y$2:$Y$740,$AF491)/INDEX('Season Counts'!$X$2:$X$740,$AF491),"")</f>
        <v>0.28945</v>
      </c>
      <c r="Z491" s="37" t="n">
        <f aca="false">IFERROR(J491-Y491,"")</f>
        <v>-0.129021428571429</v>
      </c>
      <c r="AA491" s="38" t="n">
        <f aca="false">IFERROR(INDEX('Season Counts'!$K$2:$K$740,$AF491)/INDEX('Season Counts'!$J$2:$J$740,$AF491),"")</f>
        <v>0.290780141843972</v>
      </c>
      <c r="AB491" s="41" t="n">
        <f aca="false">IFERROR(R491-AA491,"")</f>
        <v>0.130272489734976</v>
      </c>
      <c r="AC491" s="39" t="n">
        <f aca="false">IFERROR(INDEX('Season Counts'!$AG$2:$AG$740,$AF491)/INDEX('Season Counts'!$AF$2:$AF$740,$AF491),"")</f>
        <v>72.8440366972477</v>
      </c>
      <c r="AD491" s="40" t="n">
        <f aca="false">IFERROR(V491-AC491,"")</f>
        <v>-0.560703363914371</v>
      </c>
      <c r="AE491" s="4" t="str">
        <f aca="false">IF(D491&lt;Guide!$C$21,"Low PA",IF(TRIM(IF(ISNUMBER(AD491),IF(N(AD491)&lt;=-Guide!$C$24,"▼ Bat Speed  ",IF(N(AD491)&gt;=Guide!$C$24,"▲ Bat Speed  ","")),"")&amp;IF(N(Z491)&gt;=Guide!$C$22,"▲ Contact  ","")&amp;IF(N(Z491)&lt;=-Guide!$C$22,"▼ Contact  ","")&amp;IF(N(AB491)&gt;=Guide!$C$23,"▲ Chase  ","")&amp;IF(N(AB491)&lt;=-Guide!$C$23,"▼ Chase  ",""))="","Stable",TRIM(IF(ISNUMBER(AD491),IF(N(AD491)&lt;=-Guide!$C$24,"▼ Bat Speed  ",IF(N(AD491)&gt;=Guide!$C$24,"▲ Bat Speed  ","")),"")&amp;IF(N(Z491)&gt;=Guide!$C$22,"▲ Contact  ","")&amp;IF(N(Z491)&lt;=-Guide!$C$22,"▼ Contact  ","")&amp;IF(N(AB491)&gt;=Guide!$C$23,"▲ Chase  ","")&amp;IF(N(AB491)&lt;=-Guide!$C$23,"▼ Chase  ",""))))</f>
        <v>Low PA</v>
      </c>
      <c r="AF491" s="35" t="n">
        <f aca="false">MATCH(Counts!A491,'Season Counts'!$A$2:$A$740,0)</f>
        <v>129</v>
      </c>
    </row>
    <row r="492" customFormat="false" ht="15" hidden="false" customHeight="false" outlineLevel="0" collapsed="false">
      <c r="A492" s="34" t="str">
        <f aca="false">Counts!B492</f>
        <v>BOS</v>
      </c>
      <c r="B492" s="5" t="str">
        <f aca="false">Counts!C492</f>
        <v>Nate Eaton</v>
      </c>
      <c r="C492" s="34" t="str">
        <f aca="false">Counts!F492</f>
        <v>Sep</v>
      </c>
      <c r="D492" s="35" t="n">
        <f aca="false">IFERROR(Counts!P492,"")</f>
        <v>21</v>
      </c>
      <c r="E492" s="36" t="n">
        <f aca="false">IFERROR(Counts!R492/Counts!Q492,"")</f>
        <v>0.222222222222222</v>
      </c>
      <c r="F492" s="36" t="n">
        <f aca="false">IFERROR((Counts!R492+Counts!V492+Counts!W492)/(Counts!Q492+Counts!V492+Counts!W492+Counts!X492),"")</f>
        <v>0.333333333333333</v>
      </c>
      <c r="G492" s="36" t="n">
        <f aca="false">IFERROR((Counts!R492+Counts!S492+2*Counts!T492+3*Counts!U492)/Counts!Q492,"")</f>
        <v>0.222222222222222</v>
      </c>
      <c r="H492" s="35" t="n">
        <f aca="false">IFERROR(Counts!U492,"")</f>
        <v>0</v>
      </c>
      <c r="I492" s="36" t="n">
        <f aca="false">IFERROR(Counts!Z492/Counts!AA492,"")</f>
        <v>0.271428571428571</v>
      </c>
      <c r="J492" s="36" t="n">
        <f aca="false">IFERROR(Counts!AB492/Counts!AA492,"")</f>
        <v>0.287142857142857</v>
      </c>
      <c r="K492" s="37" t="n">
        <f aca="false">IFERROR((Counts!AB492-Counts!Z492)/Counts!AA492,"")</f>
        <v>0.0157142857142857</v>
      </c>
      <c r="L492" s="38" t="n">
        <f aca="false">IFERROR(Counts!Y492/Counts!P492,"")</f>
        <v>0.19047619047619</v>
      </c>
      <c r="M492" s="38" t="n">
        <f aca="false">IFERROR(Counts!V492/Counts!P492,"")</f>
        <v>0.142857142857143</v>
      </c>
      <c r="N492" s="38" t="n">
        <f aca="false">IFERROR(Counts!AD492/Counts!AC492,"")</f>
        <v>0</v>
      </c>
      <c r="O492" s="38" t="n">
        <f aca="false">IFERROR(Counts!AE492/Counts!AC492,"")</f>
        <v>0.285714285714286</v>
      </c>
      <c r="P492" s="39" t="n">
        <f aca="false">IFERROR(Counts!AG492/Counts!AF492,"")</f>
        <v>84.9285714285714</v>
      </c>
      <c r="Q492" s="38" t="n">
        <f aca="false">IFERROR(Counts!AH492/Counts!AC492,"")</f>
        <v>0.357142857142857</v>
      </c>
      <c r="R492" s="38" t="n">
        <f aca="false">IFERROR(Counts!N492/Counts!M492,"")</f>
        <v>0.307692307692308</v>
      </c>
      <c r="S492" s="38" t="n">
        <f aca="false">IFERROR(Counts!K492/Counts!J492,"")</f>
        <v>0.733333333333333</v>
      </c>
      <c r="T492" s="38" t="n">
        <f aca="false">IFERROR(Counts!I492/Counts!H492,"")</f>
        <v>0.26530612244898</v>
      </c>
      <c r="U492" s="38" t="n">
        <f aca="false">IFERROR(1-Counts!L492/Counts!K492,"")</f>
        <v>0.848484848484849</v>
      </c>
      <c r="V492" s="39" t="n">
        <f aca="false">IFERROR(Counts!AJ492/Counts!AI492,"")</f>
        <v>71.7780487804878</v>
      </c>
      <c r="W492" s="38" t="n">
        <f aca="false">IFERROR(Counts!AK492/Counts!AI492,"")</f>
        <v>0.0731707317073171</v>
      </c>
      <c r="X492" s="40" t="n">
        <f aca="false">IFERROR(Counts!O492,"")</f>
        <v>-1.049</v>
      </c>
      <c r="Y492" s="36" t="n">
        <f aca="false">IFERROR(INDEX('Season Counts'!$Y$2:$Y$740,$AF492)/INDEX('Season Counts'!$X$2:$X$740,$AF492),"")</f>
        <v>0.28945</v>
      </c>
      <c r="Z492" s="37" t="n">
        <f aca="false">IFERROR(J492-Y492,"")</f>
        <v>-0.0023071428571429</v>
      </c>
      <c r="AA492" s="38" t="n">
        <f aca="false">IFERROR(INDEX('Season Counts'!$K$2:$K$740,$AF492)/INDEX('Season Counts'!$J$2:$J$740,$AF492),"")</f>
        <v>0.290780141843972</v>
      </c>
      <c r="AB492" s="41" t="n">
        <f aca="false">IFERROR(R492-AA492,"")</f>
        <v>0.0169121658483361</v>
      </c>
      <c r="AC492" s="39" t="n">
        <f aca="false">IFERROR(INDEX('Season Counts'!$AG$2:$AG$740,$AF492)/INDEX('Season Counts'!$AF$2:$AF$740,$AF492),"")</f>
        <v>72.8440366972477</v>
      </c>
      <c r="AD492" s="40" t="n">
        <f aca="false">IFERROR(V492-AC492,"")</f>
        <v>-1.06598791675989</v>
      </c>
      <c r="AE492" s="4" t="str">
        <f aca="false">IF(D492&lt;Guide!$C$21,"Low PA",IF(TRIM(IF(ISNUMBER(AD492),IF(N(AD492)&lt;=-Guide!$C$24,"▼ Bat Speed  ",IF(N(AD492)&gt;=Guide!$C$24,"▲ Bat Speed  ","")),"")&amp;IF(N(Z492)&gt;=Guide!$C$22,"▲ Contact  ","")&amp;IF(N(Z492)&lt;=-Guide!$C$22,"▼ Contact  ","")&amp;IF(N(AB492)&gt;=Guide!$C$23,"▲ Chase  ","")&amp;IF(N(AB492)&lt;=-Guide!$C$23,"▼ Chase  ",""))="","Stable",TRIM(IF(ISNUMBER(AD492),IF(N(AD492)&lt;=-Guide!$C$24,"▼ Bat Speed  ",IF(N(AD492)&gt;=Guide!$C$24,"▲ Bat Speed  ","")),"")&amp;IF(N(Z492)&gt;=Guide!$C$22,"▲ Contact  ","")&amp;IF(N(Z492)&lt;=-Guide!$C$22,"▼ Contact  ","")&amp;IF(N(AB492)&gt;=Guide!$C$23,"▲ Chase  ","")&amp;IF(N(AB492)&lt;=-Guide!$C$23,"▼ Chase  ",""))))</f>
        <v>Low PA</v>
      </c>
      <c r="AF492" s="35" t="n">
        <f aca="false">MATCH(Counts!A492,'Season Counts'!$A$2:$A$740,0)</f>
        <v>129</v>
      </c>
    </row>
    <row r="493" customFormat="false" ht="15" hidden="false" customHeight="false" outlineLevel="0" collapsed="false">
      <c r="A493" s="34" t="str">
        <f aca="false">Counts!B493</f>
        <v>BOS</v>
      </c>
      <c r="B493" s="5" t="str">
        <f aca="false">Counts!C493</f>
        <v>Tsung-Che Cheng</v>
      </c>
      <c r="C493" s="34" t="str">
        <f aca="false">Counts!F493</f>
        <v>Jun</v>
      </c>
      <c r="D493" s="35" t="n">
        <f aca="false">IFERROR(Counts!P493,"")</f>
        <v>17</v>
      </c>
      <c r="E493" s="36" t="n">
        <f aca="false">IFERROR(Counts!R493/Counts!Q493,"")</f>
        <v>0.133333333333333</v>
      </c>
      <c r="F493" s="36" t="n">
        <f aca="false">IFERROR((Counts!R493+Counts!V493+Counts!W493)/(Counts!Q493+Counts!V493+Counts!W493+Counts!X493),"")</f>
        <v>0.176470588235294</v>
      </c>
      <c r="G493" s="36" t="n">
        <f aca="false">IFERROR((Counts!R493+Counts!S493+2*Counts!T493+3*Counts!U493)/Counts!Q493,"")</f>
        <v>0.2</v>
      </c>
      <c r="H493" s="35" t="n">
        <f aca="false">IFERROR(Counts!U493,"")</f>
        <v>0</v>
      </c>
      <c r="I493" s="36" t="n">
        <f aca="false">IFERROR(Counts!Z493/Counts!AA493,"")</f>
        <v>0.167647058823529</v>
      </c>
      <c r="J493" s="36" t="n">
        <f aca="false">IFERROR(Counts!AB493/Counts!AA493,"")</f>
        <v>0.302647058823529</v>
      </c>
      <c r="K493" s="37" t="n">
        <f aca="false">IFERROR((Counts!AB493-Counts!Z493)/Counts!AA493,"")</f>
        <v>0.135</v>
      </c>
      <c r="L493" s="38" t="n">
        <f aca="false">IFERROR(Counts!Y493/Counts!P493,"")</f>
        <v>0.176470588235294</v>
      </c>
      <c r="M493" s="38" t="n">
        <f aca="false">IFERROR(Counts!V493/Counts!P493,"")</f>
        <v>0.0588235294117647</v>
      </c>
      <c r="N493" s="38" t="n">
        <f aca="false">IFERROR(Counts!AD493/Counts!AC493,"")</f>
        <v>0.0769230769230769</v>
      </c>
      <c r="O493" s="38" t="n">
        <f aca="false">IFERROR(Counts!AE493/Counts!AC493,"")</f>
        <v>0.230769230769231</v>
      </c>
      <c r="P493" s="39" t="n">
        <f aca="false">IFERROR(Counts!AG493/Counts!AF493,"")</f>
        <v>85.6692307692308</v>
      </c>
      <c r="Q493" s="38" t="n">
        <f aca="false">IFERROR(Counts!AH493/Counts!AC493,"")</f>
        <v>0.384615384615385</v>
      </c>
      <c r="R493" s="38" t="n">
        <f aca="false">IFERROR(Counts!N493/Counts!M493,"")</f>
        <v>0.25</v>
      </c>
      <c r="S493" s="38" t="n">
        <f aca="false">IFERROR(Counts!K493/Counts!J493,"")</f>
        <v>0.733333333333333</v>
      </c>
      <c r="T493" s="38" t="n">
        <f aca="false">IFERROR(Counts!I493/Counts!H493,"")</f>
        <v>0.285714285714286</v>
      </c>
      <c r="U493" s="38" t="n">
        <f aca="false">IFERROR(1-Counts!L493/Counts!K493,"")</f>
        <v>0.772727272727273</v>
      </c>
      <c r="V493" s="39" t="n">
        <f aca="false">IFERROR(Counts!AJ493/Counts!AI493,"")</f>
        <v>66.1791666666667</v>
      </c>
      <c r="W493" s="38" t="n">
        <f aca="false">IFERROR(Counts!AK493/Counts!AI493,"")</f>
        <v>0</v>
      </c>
      <c r="X493" s="40" t="n">
        <f aca="false">IFERROR(Counts!O493,"")</f>
        <v>-2.391</v>
      </c>
      <c r="Y493" s="36" t="n">
        <f aca="false">IFERROR(INDEX('Season Counts'!$Y$2:$Y$740,$AF493)/INDEX('Season Counts'!$X$2:$X$740,$AF493),"")</f>
        <v>0.302795454545455</v>
      </c>
      <c r="Z493" s="37" t="n">
        <f aca="false">IFERROR(J493-Y493,"")</f>
        <v>-0.000148395721925154</v>
      </c>
      <c r="AA493" s="38" t="n">
        <f aca="false">IFERROR(INDEX('Season Counts'!$K$2:$K$740,$AF493)/INDEX('Season Counts'!$J$2:$J$740,$AF493),"")</f>
        <v>0.292682926829268</v>
      </c>
      <c r="AB493" s="41" t="n">
        <f aca="false">IFERROR(R493-AA493,"")</f>
        <v>-0.0426829268292683</v>
      </c>
      <c r="AC493" s="39" t="n">
        <f aca="false">IFERROR(INDEX('Season Counts'!$AG$2:$AG$740,$AF493)/INDEX('Season Counts'!$AF$2:$AF$740,$AF493),"")</f>
        <v>66.0855072463768</v>
      </c>
      <c r="AD493" s="40" t="n">
        <f aca="false">IFERROR(V493-AC493,"")</f>
        <v>0.0936594202898533</v>
      </c>
      <c r="AE493" s="4" t="str">
        <f aca="false">IF(D493&lt;Guide!$C$21,"Low PA",IF(TRIM(IF(ISNUMBER(AD493),IF(N(AD493)&lt;=-Guide!$C$24,"▼ Bat Speed  ",IF(N(AD493)&gt;=Guide!$C$24,"▲ Bat Speed  ","")),"")&amp;IF(N(Z493)&gt;=Guide!$C$22,"▲ Contact  ","")&amp;IF(N(Z493)&lt;=-Guide!$C$22,"▼ Contact  ","")&amp;IF(N(AB493)&gt;=Guide!$C$23,"▲ Chase  ","")&amp;IF(N(AB493)&lt;=-Guide!$C$23,"▼ Chase  ",""))="","Stable",TRIM(IF(ISNUMBER(AD493),IF(N(AD493)&lt;=-Guide!$C$24,"▼ Bat Speed  ",IF(N(AD493)&gt;=Guide!$C$24,"▲ Bat Speed  ","")),"")&amp;IF(N(Z493)&gt;=Guide!$C$22,"▲ Contact  ","")&amp;IF(N(Z493)&lt;=-Guide!$C$22,"▼ Contact  ","")&amp;IF(N(AB493)&gt;=Guide!$C$23,"▲ Chase  ","")&amp;IF(N(AB493)&lt;=-Guide!$C$23,"▼ Chase  ",""))))</f>
        <v>Low PA</v>
      </c>
      <c r="AF493" s="35" t="n">
        <f aca="false">MATCH(Counts!A493,'Season Counts'!$A$2:$A$740,0)</f>
        <v>130</v>
      </c>
    </row>
    <row r="494" customFormat="false" ht="15" hidden="false" customHeight="false" outlineLevel="0" collapsed="false">
      <c r="A494" s="34" t="str">
        <f aca="false">Counts!B494</f>
        <v>BOS</v>
      </c>
      <c r="B494" s="5" t="str">
        <f aca="false">Counts!C494</f>
        <v>Tsung-Che Cheng</v>
      </c>
      <c r="C494" s="34" t="str">
        <f aca="false">Counts!F494</f>
        <v>Jul</v>
      </c>
      <c r="D494" s="35" t="n">
        <f aca="false">IFERROR(Counts!P494,"")</f>
        <v>27</v>
      </c>
      <c r="E494" s="36" t="n">
        <f aca="false">IFERROR(Counts!R494/Counts!Q494,"")</f>
        <v>0.333333333333333</v>
      </c>
      <c r="F494" s="36" t="n">
        <f aca="false">IFERROR((Counts!R494+Counts!V494+Counts!W494)/(Counts!Q494+Counts!V494+Counts!W494+Counts!X494),"")</f>
        <v>0.407407407407407</v>
      </c>
      <c r="G494" s="36" t="n">
        <f aca="false">IFERROR((Counts!R494+Counts!S494+2*Counts!T494+3*Counts!U494)/Counts!Q494,"")</f>
        <v>0.333333333333333</v>
      </c>
      <c r="H494" s="35" t="n">
        <f aca="false">IFERROR(Counts!U494,"")</f>
        <v>0</v>
      </c>
      <c r="I494" s="36" t="n">
        <f aca="false">IFERROR(Counts!Z494/Counts!AA494,"")</f>
        <v>0.344444444444445</v>
      </c>
      <c r="J494" s="36" t="n">
        <f aca="false">IFERROR(Counts!AB494/Counts!AA494,"")</f>
        <v>0.302888888888889</v>
      </c>
      <c r="K494" s="37" t="n">
        <f aca="false">IFERROR((Counts!AB494-Counts!Z494)/Counts!AA494,"")</f>
        <v>-0.0415555555555556</v>
      </c>
      <c r="L494" s="38" t="n">
        <f aca="false">IFERROR(Counts!Y494/Counts!P494,"")</f>
        <v>0.407407407407407</v>
      </c>
      <c r="M494" s="38" t="n">
        <f aca="false">IFERROR(Counts!V494/Counts!P494,"")</f>
        <v>0.111111111111111</v>
      </c>
      <c r="N494" s="38" t="n">
        <f aca="false">IFERROR(Counts!AD494/Counts!AC494,"")</f>
        <v>0.0769230769230769</v>
      </c>
      <c r="O494" s="38" t="n">
        <f aca="false">IFERROR(Counts!AE494/Counts!AC494,"")</f>
        <v>0.230769230769231</v>
      </c>
      <c r="P494" s="39" t="n">
        <f aca="false">IFERROR(Counts!AG494/Counts!AF494,"")</f>
        <v>74.1923076923077</v>
      </c>
      <c r="Q494" s="38" t="n">
        <f aca="false">IFERROR(Counts!AH494/Counts!AC494,"")</f>
        <v>0.538461538461538</v>
      </c>
      <c r="R494" s="38" t="n">
        <f aca="false">IFERROR(Counts!N494/Counts!M494,"")</f>
        <v>0.310344827586207</v>
      </c>
      <c r="S494" s="38" t="n">
        <f aca="false">IFERROR(Counts!K494/Counts!J494,"")</f>
        <v>0.641509433962264</v>
      </c>
      <c r="T494" s="38" t="n">
        <f aca="false">IFERROR(Counts!I494/Counts!H494,"")</f>
        <v>0.365384615384615</v>
      </c>
      <c r="U494" s="38" t="n">
        <f aca="false">IFERROR(1-Counts!L494/Counts!K494,"")</f>
        <v>0.794117647058824</v>
      </c>
      <c r="V494" s="39" t="n">
        <f aca="false">IFERROR(Counts!AJ494/Counts!AI494,"")</f>
        <v>66.0355555555556</v>
      </c>
      <c r="W494" s="38" t="n">
        <f aca="false">IFERROR(Counts!AK494/Counts!AI494,"")</f>
        <v>0</v>
      </c>
      <c r="X494" s="40" t="n">
        <f aca="false">IFERROR(Counts!O494,"")</f>
        <v>-0.256</v>
      </c>
      <c r="Y494" s="36" t="n">
        <f aca="false">IFERROR(INDEX('Season Counts'!$Y$2:$Y$740,$AF494)/INDEX('Season Counts'!$X$2:$X$740,$AF494),"")</f>
        <v>0.302795454545455</v>
      </c>
      <c r="Z494" s="37" t="n">
        <f aca="false">IFERROR(J494-Y494,"")</f>
        <v>9.34343434343954E-005</v>
      </c>
      <c r="AA494" s="38" t="n">
        <f aca="false">IFERROR(INDEX('Season Counts'!$K$2:$K$740,$AF494)/INDEX('Season Counts'!$J$2:$J$740,$AF494),"")</f>
        <v>0.292682926829268</v>
      </c>
      <c r="AB494" s="41" t="n">
        <f aca="false">IFERROR(R494-AA494,"")</f>
        <v>0.0176619007569386</v>
      </c>
      <c r="AC494" s="39" t="n">
        <f aca="false">IFERROR(INDEX('Season Counts'!$AG$2:$AG$740,$AF494)/INDEX('Season Counts'!$AF$2:$AF$740,$AF494),"")</f>
        <v>66.0855072463768</v>
      </c>
      <c r="AD494" s="40" t="n">
        <f aca="false">IFERROR(V494-AC494,"")</f>
        <v>-0.0499516908212598</v>
      </c>
      <c r="AE494" s="4" t="str">
        <f aca="false">IF(D494&lt;Guide!$C$21,"Low PA",IF(TRIM(IF(ISNUMBER(AD494),IF(N(AD494)&lt;=-Guide!$C$24,"▼ Bat Speed  ",IF(N(AD494)&gt;=Guide!$C$24,"▲ Bat Speed  ","")),"")&amp;IF(N(Z494)&gt;=Guide!$C$22,"▲ Contact  ","")&amp;IF(N(Z494)&lt;=-Guide!$C$22,"▼ Contact  ","")&amp;IF(N(AB494)&gt;=Guide!$C$23,"▲ Chase  ","")&amp;IF(N(AB494)&lt;=-Guide!$C$23,"▼ Chase  ",""))="","Stable",TRIM(IF(ISNUMBER(AD494),IF(N(AD494)&lt;=-Guide!$C$24,"▼ Bat Speed  ",IF(N(AD494)&gt;=Guide!$C$24,"▲ Bat Speed  ","")),"")&amp;IF(N(Z494)&gt;=Guide!$C$22,"▲ Contact  ","")&amp;IF(N(Z494)&lt;=-Guide!$C$22,"▼ Contact  ","")&amp;IF(N(AB494)&gt;=Guide!$C$23,"▲ Chase  ","")&amp;IF(N(AB494)&lt;=-Guide!$C$23,"▼ Chase  ",""))))</f>
        <v>Low PA</v>
      </c>
      <c r="AF494" s="35" t="n">
        <f aca="false">MATCH(Counts!A494,'Season Counts'!$A$2:$A$740,0)</f>
        <v>130</v>
      </c>
    </row>
    <row r="495" customFormat="false" ht="15" hidden="false" customHeight="false" outlineLevel="0" collapsed="false">
      <c r="A495" s="34" t="str">
        <f aca="false">Counts!B495</f>
        <v>BOS</v>
      </c>
      <c r="B495" s="5" t="str">
        <f aca="false">Counts!C495</f>
        <v>Jake Rogers</v>
      </c>
      <c r="C495" s="34" t="str">
        <f aca="false">Counts!F495</f>
        <v>Aug</v>
      </c>
      <c r="D495" s="35" t="n">
        <f aca="false">IFERROR(Counts!P495,"")</f>
        <v>9</v>
      </c>
      <c r="E495" s="36" t="n">
        <f aca="false">IFERROR(Counts!R495/Counts!Q495,"")</f>
        <v>0.5</v>
      </c>
      <c r="F495" s="36" t="n">
        <f aca="false">IFERROR((Counts!R495+Counts!V495+Counts!W495)/(Counts!Q495+Counts!V495+Counts!W495+Counts!X495),"")</f>
        <v>0.555555555555556</v>
      </c>
      <c r="G495" s="36" t="n">
        <f aca="false">IFERROR((Counts!R495+Counts!S495+2*Counts!T495+3*Counts!U495)/Counts!Q495,"")</f>
        <v>0.833333333333333</v>
      </c>
      <c r="H495" s="35" t="n">
        <f aca="false">IFERROR(Counts!U495,"")</f>
        <v>0</v>
      </c>
      <c r="I495" s="36" t="n">
        <f aca="false">IFERROR(Counts!Z495/Counts!AA495,"")</f>
        <v>0.533333333333333</v>
      </c>
      <c r="J495" s="36" t="n">
        <f aca="false">IFERROR(Counts!AB495/Counts!AA495,"")</f>
        <v>0.349333333333333</v>
      </c>
      <c r="K495" s="37" t="n">
        <f aca="false">IFERROR((Counts!AB495-Counts!Z495)/Counts!AA495,"")</f>
        <v>-0.184</v>
      </c>
      <c r="L495" s="38" t="n">
        <f aca="false">IFERROR(Counts!Y495/Counts!P495,"")</f>
        <v>0.222222222222222</v>
      </c>
      <c r="M495" s="38" t="n">
        <f aca="false">IFERROR(Counts!V495/Counts!P495,"")</f>
        <v>0.222222222222222</v>
      </c>
      <c r="N495" s="38" t="n">
        <f aca="false">IFERROR(Counts!AD495/Counts!AC495,"")</f>
        <v>0.2</v>
      </c>
      <c r="O495" s="38" t="n">
        <f aca="false">IFERROR(Counts!AE495/Counts!AC495,"")</f>
        <v>0.2</v>
      </c>
      <c r="P495" s="39" t="n">
        <f aca="false">IFERROR(Counts!AG495/Counts!AF495,"")</f>
        <v>93.78</v>
      </c>
      <c r="Q495" s="38" t="n">
        <f aca="false">IFERROR(Counts!AH495/Counts!AC495,"")</f>
        <v>0.6</v>
      </c>
      <c r="R495" s="38" t="n">
        <f aca="false">IFERROR(Counts!N495/Counts!M495,"")</f>
        <v>0.12</v>
      </c>
      <c r="S495" s="38" t="n">
        <f aca="false">IFERROR(Counts!K495/Counts!J495,"")</f>
        <v>0.631578947368421</v>
      </c>
      <c r="T495" s="38" t="n">
        <f aca="false">IFERROR(Counts!I495/Counts!H495,"")</f>
        <v>0.266666666666667</v>
      </c>
      <c r="U495" s="38" t="n">
        <f aca="false">IFERROR(1-Counts!L495/Counts!K495,"")</f>
        <v>0.666666666666667</v>
      </c>
      <c r="V495" s="39" t="n">
        <f aca="false">IFERROR(Counts!AJ495/Counts!AI495,"")</f>
        <v>70.3</v>
      </c>
      <c r="W495" s="38" t="n">
        <f aca="false">IFERROR(Counts!AK495/Counts!AI495,"")</f>
        <v>0</v>
      </c>
      <c r="X495" s="40" t="n">
        <f aca="false">IFERROR(Counts!O495,"")</f>
        <v>1.611</v>
      </c>
      <c r="Y495" s="36" t="n">
        <f aca="false">IFERROR(INDEX('Season Counts'!$Y$2:$Y$740,$AF495)/INDEX('Season Counts'!$X$2:$X$740,$AF495),"")</f>
        <v>0.349333333333333</v>
      </c>
      <c r="Z495" s="37" t="n">
        <f aca="false">IFERROR(J495-Y495,"")</f>
        <v>0</v>
      </c>
      <c r="AA495" s="38" t="n">
        <f aca="false">IFERROR(INDEX('Season Counts'!$K$2:$K$740,$AF495)/INDEX('Season Counts'!$J$2:$J$740,$AF495),"")</f>
        <v>0.12</v>
      </c>
      <c r="AB495" s="41" t="n">
        <f aca="false">IFERROR(R495-AA495,"")</f>
        <v>0</v>
      </c>
      <c r="AC495" s="39" t="n">
        <f aca="false">IFERROR(INDEX('Season Counts'!$AG$2:$AG$740,$AF495)/INDEX('Season Counts'!$AF$2:$AF$740,$AF495),"")</f>
        <v>70.3</v>
      </c>
      <c r="AD495" s="40" t="n">
        <f aca="false">IFERROR(V495-AC495,"")</f>
        <v>0</v>
      </c>
      <c r="AE495" s="4" t="str">
        <f aca="false">IF(D495&lt;Guide!$C$21,"Low PA",IF(TRIM(IF(ISNUMBER(AD495),IF(N(AD495)&lt;=-Guide!$C$24,"▼ Bat Speed  ",IF(N(AD495)&gt;=Guide!$C$24,"▲ Bat Speed  ","")),"")&amp;IF(N(Z495)&gt;=Guide!$C$22,"▲ Contact  ","")&amp;IF(N(Z495)&lt;=-Guide!$C$22,"▼ Contact  ","")&amp;IF(N(AB495)&gt;=Guide!$C$23,"▲ Chase  ","")&amp;IF(N(AB495)&lt;=-Guide!$C$23,"▼ Chase  ",""))="","Stable",TRIM(IF(ISNUMBER(AD495),IF(N(AD495)&lt;=-Guide!$C$24,"▼ Bat Speed  ",IF(N(AD495)&gt;=Guide!$C$24,"▲ Bat Speed  ","")),"")&amp;IF(N(Z495)&gt;=Guide!$C$22,"▲ Contact  ","")&amp;IF(N(Z495)&lt;=-Guide!$C$22,"▼ Contact  ","")&amp;IF(N(AB495)&gt;=Guide!$C$23,"▲ Chase  ","")&amp;IF(N(AB495)&lt;=-Guide!$C$23,"▼ Chase  ",""))))</f>
        <v>Low PA</v>
      </c>
      <c r="AF495" s="35" t="n">
        <f aca="false">MATCH(Counts!A495,'Season Counts'!$A$2:$A$740,0)</f>
        <v>131</v>
      </c>
    </row>
    <row r="496" customFormat="false" ht="15" hidden="false" customHeight="false" outlineLevel="0" collapsed="false">
      <c r="A496" s="34" t="str">
        <f aca="false">Counts!B496</f>
        <v>BOS</v>
      </c>
      <c r="B496" s="5" t="str">
        <f aca="false">Counts!C496</f>
        <v>Brett Harris</v>
      </c>
      <c r="C496" s="34" t="str">
        <f aca="false">Counts!F496</f>
        <v>Jul</v>
      </c>
      <c r="D496" s="35" t="n">
        <f aca="false">IFERROR(Counts!P496,"")</f>
        <v>3</v>
      </c>
      <c r="E496" s="36" t="n">
        <f aca="false">IFERROR(Counts!R496/Counts!Q496,"")</f>
        <v>0</v>
      </c>
      <c r="F496" s="36" t="n">
        <f aca="false">IFERROR((Counts!R496+Counts!V496+Counts!W496)/(Counts!Q496+Counts!V496+Counts!W496+Counts!X496),"")</f>
        <v>0.333333333333333</v>
      </c>
      <c r="G496" s="36" t="n">
        <f aca="false">IFERROR((Counts!R496+Counts!S496+2*Counts!T496+3*Counts!U496)/Counts!Q496,"")</f>
        <v>0</v>
      </c>
      <c r="H496" s="35" t="n">
        <f aca="false">IFERROR(Counts!U496,"")</f>
        <v>0</v>
      </c>
      <c r="I496" s="36" t="n">
        <f aca="false">IFERROR(Counts!Z496/Counts!AA496,"")</f>
        <v>0.233333333333333</v>
      </c>
      <c r="J496" s="36" t="n">
        <f aca="false">IFERROR(Counts!AB496/Counts!AA496,"")</f>
        <v>0.368666666666667</v>
      </c>
      <c r="K496" s="37" t="n">
        <f aca="false">IFERROR((Counts!AB496-Counts!Z496)/Counts!AA496,"")</f>
        <v>0.135333333333333</v>
      </c>
      <c r="L496" s="38" t="n">
        <f aca="false">IFERROR(Counts!Y496/Counts!P496,"")</f>
        <v>0</v>
      </c>
      <c r="M496" s="38" t="n">
        <f aca="false">IFERROR(Counts!V496/Counts!P496,"")</f>
        <v>0</v>
      </c>
      <c r="N496" s="38" t="n">
        <f aca="false">IFERROR(Counts!AD496/Counts!AC496,"")</f>
        <v>0</v>
      </c>
      <c r="O496" s="38" t="n">
        <f aca="false">IFERROR(Counts!AE496/Counts!AC496,"")</f>
        <v>0.5</v>
      </c>
      <c r="P496" s="39" t="n">
        <f aca="false">IFERROR(Counts!AG496/Counts!AF496,"")</f>
        <v>87</v>
      </c>
      <c r="Q496" s="38" t="n">
        <f aca="false">IFERROR(Counts!AH496/Counts!AC496,"")</f>
        <v>0</v>
      </c>
      <c r="R496" s="38" t="n">
        <f aca="false">IFERROR(Counts!N496/Counts!M496,"")</f>
        <v>0.454545454545455</v>
      </c>
      <c r="S496" s="38" t="n">
        <f aca="false">IFERROR(Counts!K496/Counts!J496,"")</f>
        <v>0.6</v>
      </c>
      <c r="T496" s="38" t="n">
        <f aca="false">IFERROR(Counts!I496/Counts!H496,"")</f>
        <v>0.25</v>
      </c>
      <c r="U496" s="38" t="n">
        <f aca="false">IFERROR(1-Counts!L496/Counts!K496,"")</f>
        <v>0.666666666666667</v>
      </c>
      <c r="V496" s="39" t="n">
        <f aca="false">IFERROR(Counts!AJ496/Counts!AI496,"")</f>
        <v>74</v>
      </c>
      <c r="W496" s="38" t="n">
        <f aca="false">IFERROR(Counts!AK496/Counts!AI496,"")</f>
        <v>0.6</v>
      </c>
      <c r="X496" s="40" t="n">
        <f aca="false">IFERROR(Counts!O496,"")</f>
        <v>-0.407</v>
      </c>
      <c r="Y496" s="36" t="n">
        <f aca="false">IFERROR(INDEX('Season Counts'!$Y$2:$Y$740,$AF496)/INDEX('Season Counts'!$X$2:$X$740,$AF496),"")</f>
        <v>0.368666666666667</v>
      </c>
      <c r="Z496" s="37" t="n">
        <f aca="false">IFERROR(J496-Y496,"")</f>
        <v>0</v>
      </c>
      <c r="AA496" s="38" t="n">
        <f aca="false">IFERROR(INDEX('Season Counts'!$K$2:$K$740,$AF496)/INDEX('Season Counts'!$J$2:$J$740,$AF496),"")</f>
        <v>0.454545454545455</v>
      </c>
      <c r="AB496" s="41" t="n">
        <f aca="false">IFERROR(R496-AA496,"")</f>
        <v>0</v>
      </c>
      <c r="AC496" s="39" t="n">
        <f aca="false">IFERROR(INDEX('Season Counts'!$AG$2:$AG$740,$AF496)/INDEX('Season Counts'!$AF$2:$AF$740,$AF496),"")</f>
        <v>74</v>
      </c>
      <c r="AD496" s="40" t="n">
        <f aca="false">IFERROR(V496-AC496,"")</f>
        <v>0</v>
      </c>
      <c r="AE496" s="4" t="str">
        <f aca="false">IF(D496&lt;Guide!$C$21,"Low PA",IF(TRIM(IF(ISNUMBER(AD496),IF(N(AD496)&lt;=-Guide!$C$24,"▼ Bat Speed  ",IF(N(AD496)&gt;=Guide!$C$24,"▲ Bat Speed  ","")),"")&amp;IF(N(Z496)&gt;=Guide!$C$22,"▲ Contact  ","")&amp;IF(N(Z496)&lt;=-Guide!$C$22,"▼ Contact  ","")&amp;IF(N(AB496)&gt;=Guide!$C$23,"▲ Chase  ","")&amp;IF(N(AB496)&lt;=-Guide!$C$23,"▼ Chase  ",""))="","Stable",TRIM(IF(ISNUMBER(AD496),IF(N(AD496)&lt;=-Guide!$C$24,"▼ Bat Speed  ",IF(N(AD496)&gt;=Guide!$C$24,"▲ Bat Speed  ","")),"")&amp;IF(N(Z496)&gt;=Guide!$C$22,"▲ Contact  ","")&amp;IF(N(Z496)&lt;=-Guide!$C$22,"▼ Contact  ","")&amp;IF(N(AB496)&gt;=Guide!$C$23,"▲ Chase  ","")&amp;IF(N(AB496)&lt;=-Guide!$C$23,"▼ Chase  ",""))))</f>
        <v>Low PA</v>
      </c>
      <c r="AF496" s="35" t="n">
        <f aca="false">MATCH(Counts!A496,'Season Counts'!$A$2:$A$740,0)</f>
        <v>132</v>
      </c>
    </row>
    <row r="497" customFormat="false" ht="15" hidden="false" customHeight="false" outlineLevel="0" collapsed="false">
      <c r="A497" s="34" t="str">
        <f aca="false">Counts!B497</f>
        <v>BOS</v>
      </c>
      <c r="B497" s="5" t="str">
        <f aca="false">Counts!C497</f>
        <v>Curtis Mead</v>
      </c>
      <c r="C497" s="34" t="str">
        <f aca="false">Counts!F497</f>
        <v>Jul</v>
      </c>
      <c r="D497" s="35" t="n">
        <f aca="false">IFERROR(Counts!P497,"")</f>
        <v>2</v>
      </c>
      <c r="E497" s="36" t="n">
        <f aca="false">IFERROR(Counts!R497/Counts!Q497,"")</f>
        <v>0</v>
      </c>
      <c r="F497" s="36" t="n">
        <f aca="false">IFERROR((Counts!R497+Counts!V497+Counts!W497)/(Counts!Q497+Counts!V497+Counts!W497+Counts!X497),"")</f>
        <v>0.5</v>
      </c>
      <c r="G497" s="36" t="n">
        <f aca="false">IFERROR((Counts!R497+Counts!S497+2*Counts!T497+3*Counts!U497)/Counts!Q497,"")</f>
        <v>0</v>
      </c>
      <c r="H497" s="35" t="n">
        <f aca="false">IFERROR(Counts!U497,"")</f>
        <v>0</v>
      </c>
      <c r="I497" s="36" t="n">
        <f aca="false">IFERROR(Counts!Z497/Counts!AA497,"")</f>
        <v>0.35</v>
      </c>
      <c r="J497" s="36" t="n">
        <f aca="false">IFERROR(Counts!AB497/Counts!AA497,"")</f>
        <v>0.3645</v>
      </c>
      <c r="K497" s="37" t="n">
        <f aca="false">IFERROR((Counts!AB497-Counts!Z497)/Counts!AA497,"")</f>
        <v>0.0145</v>
      </c>
      <c r="L497" s="38" t="n">
        <f aca="false">IFERROR(Counts!Y497/Counts!P497,"")</f>
        <v>0.5</v>
      </c>
      <c r="M497" s="38" t="n">
        <f aca="false">IFERROR(Counts!V497/Counts!P497,"")</f>
        <v>0</v>
      </c>
      <c r="N497" s="38" t="str">
        <f aca="false">IFERROR(Counts!AD497/Counts!AC497,"")</f>
        <v/>
      </c>
      <c r="O497" s="38" t="str">
        <f aca="false">IFERROR(Counts!AE497/Counts!AC497,"")</f>
        <v/>
      </c>
      <c r="P497" s="39" t="str">
        <f aca="false">IFERROR(Counts!AG497/Counts!AF497,"")</f>
        <v/>
      </c>
      <c r="Q497" s="38" t="str">
        <f aca="false">IFERROR(Counts!AH497/Counts!AC497,"")</f>
        <v/>
      </c>
      <c r="R497" s="38" t="n">
        <f aca="false">IFERROR(Counts!N497/Counts!M497,"")</f>
        <v>0.2</v>
      </c>
      <c r="S497" s="38" t="n">
        <f aca="false">IFERROR(Counts!K497/Counts!J497,"")</f>
        <v>0.333333333333333</v>
      </c>
      <c r="T497" s="38" t="n">
        <f aca="false">IFERROR(Counts!I497/Counts!H497,"")</f>
        <v>1</v>
      </c>
      <c r="U497" s="38" t="n">
        <f aca="false">IFERROR(1-Counts!L497/Counts!K497,"")</f>
        <v>0</v>
      </c>
      <c r="V497" s="39" t="n">
        <f aca="false">IFERROR(Counts!AJ497/Counts!AI497,"")</f>
        <v>75.9</v>
      </c>
      <c r="W497" s="38" t="n">
        <f aca="false">IFERROR(Counts!AK497/Counts!AI497,"")</f>
        <v>1</v>
      </c>
      <c r="X497" s="40" t="n">
        <f aca="false">IFERROR(Counts!O497,"")</f>
        <v>0.205</v>
      </c>
      <c r="Y497" s="36" t="n">
        <f aca="false">IFERROR(INDEX('Season Counts'!$Y$2:$Y$740,$AF497)/INDEX('Season Counts'!$X$2:$X$740,$AF497),"")</f>
        <v>0.3645</v>
      </c>
      <c r="Z497" s="37" t="n">
        <f aca="false">IFERROR(J497-Y497,"")</f>
        <v>0</v>
      </c>
      <c r="AA497" s="38" t="n">
        <f aca="false">IFERROR(INDEX('Season Counts'!$K$2:$K$740,$AF497)/INDEX('Season Counts'!$J$2:$J$740,$AF497),"")</f>
        <v>0.2</v>
      </c>
      <c r="AB497" s="41" t="n">
        <f aca="false">IFERROR(R497-AA497,"")</f>
        <v>0</v>
      </c>
      <c r="AC497" s="39" t="n">
        <f aca="false">IFERROR(INDEX('Season Counts'!$AG$2:$AG$740,$AF497)/INDEX('Season Counts'!$AF$2:$AF$740,$AF497),"")</f>
        <v>75.9</v>
      </c>
      <c r="AD497" s="40" t="n">
        <f aca="false">IFERROR(V497-AC497,"")</f>
        <v>0</v>
      </c>
      <c r="AE497" s="4" t="str">
        <f aca="false">IF(D497&lt;Guide!$C$21,"Low PA",IF(TRIM(IF(ISNUMBER(AD497),IF(N(AD497)&lt;=-Guide!$C$24,"▼ Bat Speed  ",IF(N(AD497)&gt;=Guide!$C$24,"▲ Bat Speed  ","")),"")&amp;IF(N(Z497)&gt;=Guide!$C$22,"▲ Contact  ","")&amp;IF(N(Z497)&lt;=-Guide!$C$22,"▼ Contact  ","")&amp;IF(N(AB497)&gt;=Guide!$C$23,"▲ Chase  ","")&amp;IF(N(AB497)&lt;=-Guide!$C$23,"▼ Chase  ",""))="","Stable",TRIM(IF(ISNUMBER(AD497),IF(N(AD497)&lt;=-Guide!$C$24,"▼ Bat Speed  ",IF(N(AD497)&gt;=Guide!$C$24,"▲ Bat Speed  ","")),"")&amp;IF(N(Z497)&gt;=Guide!$C$22,"▲ Contact  ","")&amp;IF(N(Z497)&lt;=-Guide!$C$22,"▼ Contact  ","")&amp;IF(N(AB497)&gt;=Guide!$C$23,"▲ Chase  ","")&amp;IF(N(AB497)&lt;=-Guide!$C$23,"▼ Chase  ",""))))</f>
        <v>Low PA</v>
      </c>
      <c r="AF497" s="35" t="n">
        <f aca="false">MATCH(Counts!A497,'Season Counts'!$A$2:$A$740,0)</f>
        <v>133</v>
      </c>
    </row>
    <row r="498" customFormat="false" ht="15" hidden="false" customHeight="false" outlineLevel="0" collapsed="false">
      <c r="A498" s="34" t="str">
        <f aca="false">Counts!B498</f>
        <v>CHC</v>
      </c>
      <c r="B498" s="5" t="str">
        <f aca="false">Counts!C498</f>
        <v>Pete Crow-Armstrong</v>
      </c>
      <c r="C498" s="34" t="str">
        <f aca="false">Counts!F498</f>
        <v>Mar-Apr</v>
      </c>
      <c r="D498" s="35" t="n">
        <f aca="false">IFERROR(Counts!P498,"")</f>
        <v>128</v>
      </c>
      <c r="E498" s="36" t="n">
        <f aca="false">IFERROR(Counts!R498/Counts!Q498,"")</f>
        <v>0.241379310344828</v>
      </c>
      <c r="F498" s="36" t="n">
        <f aca="false">IFERROR((Counts!R498+Counts!V498+Counts!W498)/(Counts!Q498+Counts!V498+Counts!W498+Counts!X498),"")</f>
        <v>0.307086614173228</v>
      </c>
      <c r="G498" s="36" t="n">
        <f aca="false">IFERROR((Counts!R498+Counts!S498+2*Counts!T498+3*Counts!U498)/Counts!Q498,"")</f>
        <v>0.362068965517241</v>
      </c>
      <c r="H498" s="35" t="n">
        <f aca="false">IFERROR(Counts!U498,"")</f>
        <v>3</v>
      </c>
      <c r="I498" s="36" t="n">
        <f aca="false">IFERROR(Counts!Z498/Counts!AA498,"")</f>
        <v>0.295634920634921</v>
      </c>
      <c r="J498" s="36" t="n">
        <f aca="false">IFERROR(Counts!AB498/Counts!AA498,"")</f>
        <v>0.286460317460317</v>
      </c>
      <c r="K498" s="37" t="n">
        <f aca="false">IFERROR((Counts!AB498-Counts!Z498)/Counts!AA498,"")</f>
        <v>-0.00917460317460317</v>
      </c>
      <c r="L498" s="38" t="n">
        <f aca="false">IFERROR(Counts!Y498/Counts!P498,"")</f>
        <v>0.296875</v>
      </c>
      <c r="M498" s="38" t="n">
        <f aca="false">IFERROR(Counts!V498/Counts!P498,"")</f>
        <v>0.0703125</v>
      </c>
      <c r="N498" s="38" t="n">
        <f aca="false">IFERROR(Counts!AD498/Counts!AC498,"")</f>
        <v>0.0759493670886076</v>
      </c>
      <c r="O498" s="38" t="n">
        <f aca="false">IFERROR(Counts!AE498/Counts!AC498,"")</f>
        <v>0.468354430379747</v>
      </c>
      <c r="P498" s="39" t="n">
        <f aca="false">IFERROR(Counts!AG498/Counts!AF498,"")</f>
        <v>88.1848101265823</v>
      </c>
      <c r="Q498" s="38" t="n">
        <f aca="false">IFERROR(Counts!AH498/Counts!AC498,"")</f>
        <v>0.240506329113924</v>
      </c>
      <c r="R498" s="38" t="n">
        <f aca="false">IFERROR(Counts!N498/Counts!M498,"")</f>
        <v>0.457692307692308</v>
      </c>
      <c r="S498" s="38" t="n">
        <f aca="false">IFERROR(Counts!K498/Counts!J498,"")</f>
        <v>0.714285714285714</v>
      </c>
      <c r="T498" s="38" t="n">
        <f aca="false">IFERROR(Counts!I498/Counts!H498,"")</f>
        <v>0.277372262773723</v>
      </c>
      <c r="U498" s="38" t="n">
        <f aca="false">IFERROR(1-Counts!L498/Counts!K498,"")</f>
        <v>0.838709677419355</v>
      </c>
      <c r="V498" s="39" t="n">
        <f aca="false">IFERROR(Counts!AJ498/Counts!AI498,"")</f>
        <v>74.0777777777778</v>
      </c>
      <c r="W498" s="38" t="n">
        <f aca="false">IFERROR(Counts!AK498/Counts!AI498,"")</f>
        <v>0.426666666666667</v>
      </c>
      <c r="X498" s="40" t="n">
        <f aca="false">IFERROR(Counts!O498,"")</f>
        <v>-3.892</v>
      </c>
      <c r="Y498" s="36" t="n">
        <f aca="false">IFERROR(INDEX('Season Counts'!$Y$2:$Y$740,$AF498)/INDEX('Season Counts'!$X$2:$X$740,$AF498),"")</f>
        <v>0.374004184100418</v>
      </c>
      <c r="Z498" s="37" t="n">
        <f aca="false">IFERROR(J498-Y498,"")</f>
        <v>-0.0875438666401009</v>
      </c>
      <c r="AA498" s="38" t="n">
        <f aca="false">IFERROR(INDEX('Season Counts'!$K$2:$K$740,$AF498)/INDEX('Season Counts'!$J$2:$J$740,$AF498),"")</f>
        <v>0.342492012779553</v>
      </c>
      <c r="AB498" s="41" t="n">
        <f aca="false">IFERROR(R498-AA498,"")</f>
        <v>0.115200294912755</v>
      </c>
      <c r="AC498" s="39" t="n">
        <f aca="false">IFERROR(INDEX('Season Counts'!$AG$2:$AG$740,$AF498)/INDEX('Season Counts'!$AF$2:$AF$740,$AF498),"")</f>
        <v>75.0825371965544</v>
      </c>
      <c r="AD498" s="40" t="n">
        <f aca="false">IFERROR(V498-AC498,"")</f>
        <v>-1.00475941877664</v>
      </c>
      <c r="AE498" s="4" t="str">
        <f aca="false">IF(D498&lt;Guide!$C$21,"Low PA",IF(TRIM(IF(ISNUMBER(AD498),IF(N(AD498)&lt;=-Guide!$C$24,"▼ Bat Speed  ",IF(N(AD498)&gt;=Guide!$C$24,"▲ Bat Speed  ","")),"")&amp;IF(N(Z498)&gt;=Guide!$C$22,"▲ Contact  ","")&amp;IF(N(Z498)&lt;=-Guide!$C$22,"▼ Contact  ","")&amp;IF(N(AB498)&gt;=Guide!$C$23,"▲ Chase  ","")&amp;IF(N(AB498)&lt;=-Guide!$C$23,"▼ Chase  ",""))="","Stable",TRIM(IF(ISNUMBER(AD498),IF(N(AD498)&lt;=-Guide!$C$24,"▼ Bat Speed  ",IF(N(AD498)&gt;=Guide!$C$24,"▲ Bat Speed  ","")),"")&amp;IF(N(Z498)&gt;=Guide!$C$22,"▲ Contact  ","")&amp;IF(N(Z498)&lt;=-Guide!$C$22,"▼ Contact  ","")&amp;IF(N(AB498)&gt;=Guide!$C$23,"▲ Chase  ","")&amp;IF(N(AB498)&lt;=-Guide!$C$23,"▼ Chase  ",""))))</f>
        <v>▼ Bat Speed ▼ Contact ▲ Chase</v>
      </c>
      <c r="AF498" s="35" t="n">
        <f aca="false">MATCH(Counts!A498,'Season Counts'!$A$2:$A$740,0)</f>
        <v>134</v>
      </c>
    </row>
    <row r="499" customFormat="false" ht="15" hidden="false" customHeight="false" outlineLevel="0" collapsed="false">
      <c r="A499" s="34" t="str">
        <f aca="false">Counts!B499</f>
        <v>CHC</v>
      </c>
      <c r="B499" s="5" t="str">
        <f aca="false">Counts!C499</f>
        <v>Pete Crow-Armstrong</v>
      </c>
      <c r="C499" s="34" t="str">
        <f aca="false">Counts!F499</f>
        <v>May</v>
      </c>
      <c r="D499" s="35" t="n">
        <f aca="false">IFERROR(Counts!P499,"")</f>
        <v>122</v>
      </c>
      <c r="E499" s="36" t="n">
        <f aca="false">IFERROR(Counts!R499/Counts!Q499,"")</f>
        <v>0.233009708737864</v>
      </c>
      <c r="F499" s="36" t="n">
        <f aca="false">IFERROR((Counts!R499+Counts!V499+Counts!W499)/(Counts!Q499+Counts!V499+Counts!W499+Counts!X499),"")</f>
        <v>0.344262295081967</v>
      </c>
      <c r="G499" s="36" t="n">
        <f aca="false">IFERROR((Counts!R499+Counts!S499+2*Counts!T499+3*Counts!U499)/Counts!Q499,"")</f>
        <v>0.41747572815534</v>
      </c>
      <c r="H499" s="35" t="n">
        <f aca="false">IFERROR(Counts!U499,"")</f>
        <v>4</v>
      </c>
      <c r="I499" s="36" t="n">
        <f aca="false">IFERROR(Counts!Z499/Counts!AA499,"")</f>
        <v>0.342213114754098</v>
      </c>
      <c r="J499" s="36" t="n">
        <f aca="false">IFERROR(Counts!AB499/Counts!AA499,"")</f>
        <v>0.404065573770492</v>
      </c>
      <c r="K499" s="37" t="n">
        <f aca="false">IFERROR((Counts!AB499-Counts!Z499)/Counts!AA499,"")</f>
        <v>0.0618524590163934</v>
      </c>
      <c r="L499" s="38" t="n">
        <f aca="false">IFERROR(Counts!Y499/Counts!P499,"")</f>
        <v>0.213114754098361</v>
      </c>
      <c r="M499" s="38" t="n">
        <f aca="false">IFERROR(Counts!V499/Counts!P499,"")</f>
        <v>0.10655737704918</v>
      </c>
      <c r="N499" s="38" t="n">
        <f aca="false">IFERROR(Counts!AD499/Counts!AC499,"")</f>
        <v>0.128205128205128</v>
      </c>
      <c r="O499" s="38" t="n">
        <f aca="false">IFERROR(Counts!AE499/Counts!AC499,"")</f>
        <v>0.538461538461538</v>
      </c>
      <c r="P499" s="39" t="n">
        <f aca="false">IFERROR(Counts!AG499/Counts!AF499,"")</f>
        <v>91.5448717948718</v>
      </c>
      <c r="Q499" s="38" t="n">
        <f aca="false">IFERROR(Counts!AH499/Counts!AC499,"")</f>
        <v>0.423076923076923</v>
      </c>
      <c r="R499" s="38" t="n">
        <f aca="false">IFERROR(Counts!N499/Counts!M499,"")</f>
        <v>0.306772908366534</v>
      </c>
      <c r="S499" s="38" t="n">
        <f aca="false">IFERROR(Counts!K499/Counts!J499,"")</f>
        <v>0.668181818181818</v>
      </c>
      <c r="T499" s="38" t="n">
        <f aca="false">IFERROR(Counts!I499/Counts!H499,"")</f>
        <v>0.214285714285714</v>
      </c>
      <c r="U499" s="38" t="n">
        <f aca="false">IFERROR(1-Counts!L499/Counts!K499,"")</f>
        <v>0.891156462585034</v>
      </c>
      <c r="V499" s="39" t="n">
        <f aca="false">IFERROR(Counts!AJ499/Counts!AI499,"")</f>
        <v>75.2571428571429</v>
      </c>
      <c r="W499" s="38" t="n">
        <f aca="false">IFERROR(Counts!AK499/Counts!AI499,"")</f>
        <v>0.556650246305419</v>
      </c>
      <c r="X499" s="40" t="n">
        <f aca="false">IFERROR(Counts!O499,"")</f>
        <v>3.295</v>
      </c>
      <c r="Y499" s="36" t="n">
        <f aca="false">IFERROR(INDEX('Season Counts'!$Y$2:$Y$740,$AF499)/INDEX('Season Counts'!$X$2:$X$740,$AF499),"")</f>
        <v>0.374004184100418</v>
      </c>
      <c r="Z499" s="37" t="n">
        <f aca="false">IFERROR(J499-Y499,"")</f>
        <v>0.0300613896700734</v>
      </c>
      <c r="AA499" s="38" t="n">
        <f aca="false">IFERROR(INDEX('Season Counts'!$K$2:$K$740,$AF499)/INDEX('Season Counts'!$J$2:$J$740,$AF499),"")</f>
        <v>0.342492012779553</v>
      </c>
      <c r="AB499" s="41" t="n">
        <f aca="false">IFERROR(R499-AA499,"")</f>
        <v>-0.0357191044130188</v>
      </c>
      <c r="AC499" s="39" t="n">
        <f aca="false">IFERROR(INDEX('Season Counts'!$AG$2:$AG$740,$AF499)/INDEX('Season Counts'!$AF$2:$AF$740,$AF499),"")</f>
        <v>75.0825371965544</v>
      </c>
      <c r="AD499" s="40" t="n">
        <f aca="false">IFERROR(V499-AC499,"")</f>
        <v>0.174605660588441</v>
      </c>
      <c r="AE499" s="4" t="str">
        <f aca="false">IF(D499&lt;Guide!$C$21,"Low PA",IF(TRIM(IF(ISNUMBER(AD499),IF(N(AD499)&lt;=-Guide!$C$24,"▼ Bat Speed  ",IF(N(AD499)&gt;=Guide!$C$24,"▲ Bat Speed  ","")),"")&amp;IF(N(Z499)&gt;=Guide!$C$22,"▲ Contact  ","")&amp;IF(N(Z499)&lt;=-Guide!$C$22,"▼ Contact  ","")&amp;IF(N(AB499)&gt;=Guide!$C$23,"▲ Chase  ","")&amp;IF(N(AB499)&lt;=-Guide!$C$23,"▼ Chase  ",""))="","Stable",TRIM(IF(ISNUMBER(AD499),IF(N(AD499)&lt;=-Guide!$C$24,"▼ Bat Speed  ",IF(N(AD499)&gt;=Guide!$C$24,"▲ Bat Speed  ","")),"")&amp;IF(N(Z499)&gt;=Guide!$C$22,"▲ Contact  ","")&amp;IF(N(Z499)&lt;=-Guide!$C$22,"▼ Contact  ","")&amp;IF(N(AB499)&gt;=Guide!$C$23,"▲ Chase  ","")&amp;IF(N(AB499)&lt;=-Guide!$C$23,"▼ Chase  ",""))))</f>
        <v>Stable</v>
      </c>
      <c r="AF499" s="35" t="n">
        <f aca="false">MATCH(Counts!A499,'Season Counts'!$A$2:$A$740,0)</f>
        <v>134</v>
      </c>
    </row>
    <row r="500" customFormat="false" ht="15" hidden="false" customHeight="false" outlineLevel="0" collapsed="false">
      <c r="A500" s="34" t="str">
        <f aca="false">Counts!B500</f>
        <v>CHC</v>
      </c>
      <c r="B500" s="5" t="str">
        <f aca="false">Counts!C500</f>
        <v>Pete Crow-Armstrong</v>
      </c>
      <c r="C500" s="34" t="str">
        <f aca="false">Counts!F500</f>
        <v>Jun</v>
      </c>
      <c r="D500" s="35" t="n">
        <f aca="false">IFERROR(Counts!P500,"")</f>
        <v>124</v>
      </c>
      <c r="E500" s="36" t="n">
        <f aca="false">IFERROR(Counts!R500/Counts!Q500,"")</f>
        <v>0.380952380952381</v>
      </c>
      <c r="F500" s="36" t="n">
        <f aca="false">IFERROR((Counts!R500+Counts!V500+Counts!W500)/(Counts!Q500+Counts!V500+Counts!W500+Counts!X500),"")</f>
        <v>0.467741935483871</v>
      </c>
      <c r="G500" s="36" t="n">
        <f aca="false">IFERROR((Counts!R500+Counts!S500+2*Counts!T500+3*Counts!U500)/Counts!Q500,"")</f>
        <v>0.780952380952381</v>
      </c>
      <c r="H500" s="35" t="n">
        <f aca="false">IFERROR(Counts!U500,"")</f>
        <v>11</v>
      </c>
      <c r="I500" s="36" t="n">
        <f aca="false">IFERROR(Counts!Z500/Counts!AA500,"")</f>
        <v>0.513414634146342</v>
      </c>
      <c r="J500" s="36" t="n">
        <f aca="false">IFERROR(Counts!AB500/Counts!AA500,"")</f>
        <v>0.399162601626016</v>
      </c>
      <c r="K500" s="37" t="n">
        <f aca="false">IFERROR((Counts!AB500-Counts!Z500)/Counts!AA500,"")</f>
        <v>-0.114252032520325</v>
      </c>
      <c r="L500" s="38" t="n">
        <f aca="false">IFERROR(Counts!Y500/Counts!P500,"")</f>
        <v>0.266129032258065</v>
      </c>
      <c r="M500" s="38" t="n">
        <f aca="false">IFERROR(Counts!V500/Counts!P500,"")</f>
        <v>0.137096774193548</v>
      </c>
      <c r="N500" s="38" t="n">
        <f aca="false">IFERROR(Counts!AD500/Counts!AC500,"")</f>
        <v>0.123287671232877</v>
      </c>
      <c r="O500" s="38" t="n">
        <f aca="false">IFERROR(Counts!AE500/Counts!AC500,"")</f>
        <v>0.520547945205479</v>
      </c>
      <c r="P500" s="39" t="n">
        <f aca="false">IFERROR(Counts!AG500/Counts!AF500,"")</f>
        <v>88.0767123287671</v>
      </c>
      <c r="Q500" s="38" t="n">
        <f aca="false">IFERROR(Counts!AH500/Counts!AC500,"")</f>
        <v>0.479452054794521</v>
      </c>
      <c r="R500" s="38" t="n">
        <f aca="false">IFERROR(Counts!N500/Counts!M500,"")</f>
        <v>0.334494773519164</v>
      </c>
      <c r="S500" s="38" t="n">
        <f aca="false">IFERROR(Counts!K500/Counts!J500,"")</f>
        <v>0.665094339622642</v>
      </c>
      <c r="T500" s="38" t="n">
        <f aca="false">IFERROR(Counts!I500/Counts!H500,"")</f>
        <v>0.291139240506329</v>
      </c>
      <c r="U500" s="38" t="n">
        <f aca="false">IFERROR(1-Counts!L500/Counts!K500,"")</f>
        <v>0.822695035460993</v>
      </c>
      <c r="V500" s="39" t="n">
        <f aca="false">IFERROR(Counts!AJ500/Counts!AI500,"")</f>
        <v>75.3819512195122</v>
      </c>
      <c r="W500" s="38" t="n">
        <f aca="false">IFERROR(Counts!AK500/Counts!AI500,"")</f>
        <v>0.580487804878049</v>
      </c>
      <c r="X500" s="40" t="n">
        <f aca="false">IFERROR(Counts!O500,"")</f>
        <v>19.121</v>
      </c>
      <c r="Y500" s="36" t="n">
        <f aca="false">IFERROR(INDEX('Season Counts'!$Y$2:$Y$740,$AF500)/INDEX('Season Counts'!$X$2:$X$740,$AF500),"")</f>
        <v>0.374004184100418</v>
      </c>
      <c r="Z500" s="37" t="n">
        <f aca="false">IFERROR(J500-Y500,"")</f>
        <v>0.0251584175255978</v>
      </c>
      <c r="AA500" s="38" t="n">
        <f aca="false">IFERROR(INDEX('Season Counts'!$K$2:$K$740,$AF500)/INDEX('Season Counts'!$J$2:$J$740,$AF500),"")</f>
        <v>0.342492012779553</v>
      </c>
      <c r="AB500" s="41" t="n">
        <f aca="false">IFERROR(R500-AA500,"")</f>
        <v>-0.00799723926038892</v>
      </c>
      <c r="AC500" s="39" t="n">
        <f aca="false">IFERROR(INDEX('Season Counts'!$AG$2:$AG$740,$AF500)/INDEX('Season Counts'!$AF$2:$AF$740,$AF500),"")</f>
        <v>75.0825371965544</v>
      </c>
      <c r="AD500" s="40" t="n">
        <f aca="false">IFERROR(V500-AC500,"")</f>
        <v>0.299414022957762</v>
      </c>
      <c r="AE500" s="4" t="str">
        <f aca="false">IF(D500&lt;Guide!$C$21,"Low PA",IF(TRIM(IF(ISNUMBER(AD500),IF(N(AD500)&lt;=-Guide!$C$24,"▼ Bat Speed  ",IF(N(AD500)&gt;=Guide!$C$24,"▲ Bat Speed  ","")),"")&amp;IF(N(Z500)&gt;=Guide!$C$22,"▲ Contact  ","")&amp;IF(N(Z500)&lt;=-Guide!$C$22,"▼ Contact  ","")&amp;IF(N(AB500)&gt;=Guide!$C$23,"▲ Chase  ","")&amp;IF(N(AB500)&lt;=-Guide!$C$23,"▼ Chase  ",""))="","Stable",TRIM(IF(ISNUMBER(AD500),IF(N(AD500)&lt;=-Guide!$C$24,"▼ Bat Speed  ",IF(N(AD500)&gt;=Guide!$C$24,"▲ Bat Speed  ","")),"")&amp;IF(N(Z500)&gt;=Guide!$C$22,"▲ Contact  ","")&amp;IF(N(Z500)&lt;=-Guide!$C$22,"▼ Contact  ","")&amp;IF(N(AB500)&gt;=Guide!$C$23,"▲ Chase  ","")&amp;IF(N(AB500)&lt;=-Guide!$C$23,"▼ Chase  ",""))))</f>
        <v>Stable</v>
      </c>
      <c r="AF500" s="35" t="n">
        <f aca="false">MATCH(Counts!A500,'Season Counts'!$A$2:$A$740,0)</f>
        <v>134</v>
      </c>
    </row>
    <row r="501" customFormat="false" ht="15" hidden="false" customHeight="false" outlineLevel="0" collapsed="false">
      <c r="A501" s="34" t="str">
        <f aca="false">Counts!B501</f>
        <v>CHC</v>
      </c>
      <c r="B501" s="5" t="str">
        <f aca="false">Counts!C501</f>
        <v>Pete Crow-Armstrong</v>
      </c>
      <c r="C501" s="34" t="str">
        <f aca="false">Counts!F501</f>
        <v>Jul</v>
      </c>
      <c r="D501" s="35" t="n">
        <f aca="false">IFERROR(Counts!P501,"")</f>
        <v>110</v>
      </c>
      <c r="E501" s="36" t="n">
        <f aca="false">IFERROR(Counts!R501/Counts!Q501,"")</f>
        <v>0.277777777777778</v>
      </c>
      <c r="F501" s="36" t="n">
        <f aca="false">IFERROR((Counts!R501+Counts!V501+Counts!W501)/(Counts!Q501+Counts!V501+Counts!W501+Counts!X501),"")</f>
        <v>0.4</v>
      </c>
      <c r="G501" s="36" t="n">
        <f aca="false">IFERROR((Counts!R501+Counts!S501+2*Counts!T501+3*Counts!U501)/Counts!Q501,"")</f>
        <v>0.611111111111111</v>
      </c>
      <c r="H501" s="35" t="n">
        <f aca="false">IFERROR(Counts!U501,"")</f>
        <v>6</v>
      </c>
      <c r="I501" s="36" t="n">
        <f aca="false">IFERROR(Counts!Z501/Counts!AA501,"")</f>
        <v>0.418518518518519</v>
      </c>
      <c r="J501" s="36" t="n">
        <f aca="false">IFERROR(Counts!AB501/Counts!AA501,"")</f>
        <v>0.361009259259259</v>
      </c>
      <c r="K501" s="37" t="n">
        <f aca="false">IFERROR((Counts!AB501-Counts!Z501)/Counts!AA501,"")</f>
        <v>-0.0575092592592593</v>
      </c>
      <c r="L501" s="38" t="n">
        <f aca="false">IFERROR(Counts!Y501/Counts!P501,"")</f>
        <v>0.290909090909091</v>
      </c>
      <c r="M501" s="38" t="n">
        <f aca="false">IFERROR(Counts!V501/Counts!P501,"")</f>
        <v>0.145454545454545</v>
      </c>
      <c r="N501" s="38" t="n">
        <f aca="false">IFERROR(Counts!AD501/Counts!AC501,"")</f>
        <v>0.152542372881356</v>
      </c>
      <c r="O501" s="38" t="n">
        <f aca="false">IFERROR(Counts!AE501/Counts!AC501,"")</f>
        <v>0.423728813559322</v>
      </c>
      <c r="P501" s="39" t="n">
        <f aca="false">IFERROR(Counts!AG501/Counts!AF501,"")</f>
        <v>87.7491525423729</v>
      </c>
      <c r="Q501" s="38" t="n">
        <f aca="false">IFERROR(Counts!AH501/Counts!AC501,"")</f>
        <v>0.457627118644068</v>
      </c>
      <c r="R501" s="38" t="n">
        <f aca="false">IFERROR(Counts!N501/Counts!M501,"")</f>
        <v>0.272</v>
      </c>
      <c r="S501" s="38" t="n">
        <f aca="false">IFERROR(Counts!K501/Counts!J501,"")</f>
        <v>0.651960784313726</v>
      </c>
      <c r="T501" s="38" t="n">
        <f aca="false">IFERROR(Counts!I501/Counts!H501,"")</f>
        <v>0.238805970149254</v>
      </c>
      <c r="U501" s="38" t="n">
        <f aca="false">IFERROR(1-Counts!L501/Counts!K501,"")</f>
        <v>0.849624060150376</v>
      </c>
      <c r="V501" s="39" t="n">
        <f aca="false">IFERROR(Counts!AJ501/Counts!AI501,"")</f>
        <v>75.1058823529412</v>
      </c>
      <c r="W501" s="38" t="n">
        <f aca="false">IFERROR(Counts!AK501/Counts!AI501,"")</f>
        <v>0.541176470588235</v>
      </c>
      <c r="X501" s="40" t="n">
        <f aca="false">IFERROR(Counts!O501,"")</f>
        <v>9.671</v>
      </c>
      <c r="Y501" s="36" t="n">
        <f aca="false">IFERROR(INDEX('Season Counts'!$Y$2:$Y$740,$AF501)/INDEX('Season Counts'!$X$2:$X$740,$AF501),"")</f>
        <v>0.374004184100418</v>
      </c>
      <c r="Z501" s="37" t="n">
        <f aca="false">IFERROR(J501-Y501,"")</f>
        <v>-0.0129949248411592</v>
      </c>
      <c r="AA501" s="38" t="n">
        <f aca="false">IFERROR(INDEX('Season Counts'!$K$2:$K$740,$AF501)/INDEX('Season Counts'!$J$2:$J$740,$AF501),"")</f>
        <v>0.342492012779553</v>
      </c>
      <c r="AB501" s="41" t="n">
        <f aca="false">IFERROR(R501-AA501,"")</f>
        <v>-0.0704920127795527</v>
      </c>
      <c r="AC501" s="39" t="n">
        <f aca="false">IFERROR(INDEX('Season Counts'!$AG$2:$AG$740,$AF501)/INDEX('Season Counts'!$AF$2:$AF$740,$AF501),"")</f>
        <v>75.0825371965544</v>
      </c>
      <c r="AD501" s="40" t="n">
        <f aca="false">IFERROR(V501-AC501,"")</f>
        <v>0.0233451563867533</v>
      </c>
      <c r="AE501" s="4" t="str">
        <f aca="false">IF(D501&lt;Guide!$C$21,"Low PA",IF(TRIM(IF(ISNUMBER(AD501),IF(N(AD501)&lt;=-Guide!$C$24,"▼ Bat Speed  ",IF(N(AD501)&gt;=Guide!$C$24,"▲ Bat Speed  ","")),"")&amp;IF(N(Z501)&gt;=Guide!$C$22,"▲ Contact  ","")&amp;IF(N(Z501)&lt;=-Guide!$C$22,"▼ Contact  ","")&amp;IF(N(AB501)&gt;=Guide!$C$23,"▲ Chase  ","")&amp;IF(N(AB501)&lt;=-Guide!$C$23,"▼ Chase  ",""))="","Stable",TRIM(IF(ISNUMBER(AD501),IF(N(AD501)&lt;=-Guide!$C$24,"▼ Bat Speed  ",IF(N(AD501)&gt;=Guide!$C$24,"▲ Bat Speed  ","")),"")&amp;IF(N(Z501)&gt;=Guide!$C$22,"▲ Contact  ","")&amp;IF(N(Z501)&lt;=-Guide!$C$22,"▼ Contact  ","")&amp;IF(N(AB501)&gt;=Guide!$C$23,"▲ Chase  ","")&amp;IF(N(AB501)&lt;=-Guide!$C$23,"▼ Chase  ",""))))</f>
        <v>▼ Chase</v>
      </c>
      <c r="AF501" s="35" t="n">
        <f aca="false">MATCH(Counts!A501,'Season Counts'!$A$2:$A$740,0)</f>
        <v>134</v>
      </c>
    </row>
    <row r="502" customFormat="false" ht="15" hidden="false" customHeight="false" outlineLevel="0" collapsed="false">
      <c r="A502" s="34" t="str">
        <f aca="false">Counts!B502</f>
        <v>CHC</v>
      </c>
      <c r="B502" s="5" t="str">
        <f aca="false">Counts!C502</f>
        <v>Pete Crow-Armstrong</v>
      </c>
      <c r="C502" s="34" t="str">
        <f aca="false">Counts!F502</f>
        <v>Aug</v>
      </c>
      <c r="D502" s="35" t="n">
        <f aca="false">IFERROR(Counts!P502,"")</f>
        <v>134</v>
      </c>
      <c r="E502" s="36" t="n">
        <f aca="false">IFERROR(Counts!R502/Counts!Q502,"")</f>
        <v>0.279661016949153</v>
      </c>
      <c r="F502" s="36" t="n">
        <f aca="false">IFERROR((Counts!R502+Counts!V502+Counts!W502)/(Counts!Q502+Counts!V502+Counts!W502+Counts!X502),"")</f>
        <v>0.365671641791045</v>
      </c>
      <c r="G502" s="36" t="n">
        <f aca="false">IFERROR((Counts!R502+Counts!S502+2*Counts!T502+3*Counts!U502)/Counts!Q502,"")</f>
        <v>0.703389830508475</v>
      </c>
      <c r="H502" s="35" t="n">
        <f aca="false">IFERROR(Counts!U502,"")</f>
        <v>14</v>
      </c>
      <c r="I502" s="36" t="n">
        <f aca="false">IFERROR(Counts!Z502/Counts!AA502,"")</f>
        <v>0.440458015267176</v>
      </c>
      <c r="J502" s="36" t="n">
        <f aca="false">IFERROR(Counts!AB502/Counts!AA502,"")</f>
        <v>0.395954198473282</v>
      </c>
      <c r="K502" s="37" t="n">
        <f aca="false">IFERROR((Counts!AB502-Counts!Z502)/Counts!AA502,"")</f>
        <v>-0.0445038167938932</v>
      </c>
      <c r="L502" s="38" t="n">
        <f aca="false">IFERROR(Counts!Y502/Counts!P502,"")</f>
        <v>0.238805970149254</v>
      </c>
      <c r="M502" s="38" t="n">
        <f aca="false">IFERROR(Counts!V502/Counts!P502,"")</f>
        <v>0.119402985074627</v>
      </c>
      <c r="N502" s="38" t="n">
        <f aca="false">IFERROR(Counts!AD502/Counts!AC502,"")</f>
        <v>0.174418604651163</v>
      </c>
      <c r="O502" s="38" t="n">
        <f aca="false">IFERROR(Counts!AE502/Counts!AC502,"")</f>
        <v>0.476744186046512</v>
      </c>
      <c r="P502" s="39" t="n">
        <f aca="false">IFERROR(Counts!AG502/Counts!AF502,"")</f>
        <v>90.2423529411765</v>
      </c>
      <c r="Q502" s="38" t="n">
        <f aca="false">IFERROR(Counts!AH502/Counts!AC502,"")</f>
        <v>0.441860465116279</v>
      </c>
      <c r="R502" s="38" t="n">
        <f aca="false">IFERROR(Counts!N502/Counts!M502,"")</f>
        <v>0.332191780821918</v>
      </c>
      <c r="S502" s="38" t="n">
        <f aca="false">IFERROR(Counts!K502/Counts!J502,"")</f>
        <v>0.6875</v>
      </c>
      <c r="T502" s="38" t="n">
        <f aca="false">IFERROR(Counts!I502/Counts!H502,"")</f>
        <v>0.201465201465201</v>
      </c>
      <c r="U502" s="38" t="n">
        <f aca="false">IFERROR(1-Counts!L502/Counts!K502,"")</f>
        <v>0.892045454545455</v>
      </c>
      <c r="V502" s="39" t="n">
        <f aca="false">IFERROR(Counts!AJ502/Counts!AI502,"")</f>
        <v>74.9865079365079</v>
      </c>
      <c r="W502" s="38" t="n">
        <f aca="false">IFERROR(Counts!AK502/Counts!AI502,"")</f>
        <v>0.511904761904762</v>
      </c>
      <c r="X502" s="40" t="n">
        <f aca="false">IFERROR(Counts!O502,"")</f>
        <v>13.769</v>
      </c>
      <c r="Y502" s="36" t="n">
        <f aca="false">IFERROR(INDEX('Season Counts'!$Y$2:$Y$740,$AF502)/INDEX('Season Counts'!$X$2:$X$740,$AF502),"")</f>
        <v>0.374004184100418</v>
      </c>
      <c r="Z502" s="37" t="n">
        <f aca="false">IFERROR(J502-Y502,"")</f>
        <v>0.021950014372864</v>
      </c>
      <c r="AA502" s="38" t="n">
        <f aca="false">IFERROR(INDEX('Season Counts'!$K$2:$K$740,$AF502)/INDEX('Season Counts'!$J$2:$J$740,$AF502),"")</f>
        <v>0.342492012779553</v>
      </c>
      <c r="AB502" s="41" t="n">
        <f aca="false">IFERROR(R502-AA502,"")</f>
        <v>-0.0103002319576349</v>
      </c>
      <c r="AC502" s="39" t="n">
        <f aca="false">IFERROR(INDEX('Season Counts'!$AG$2:$AG$740,$AF502)/INDEX('Season Counts'!$AF$2:$AF$740,$AF502),"")</f>
        <v>75.0825371965544</v>
      </c>
      <c r="AD502" s="40" t="n">
        <f aca="false">IFERROR(V502-AC502,"")</f>
        <v>-0.0960292600464925</v>
      </c>
      <c r="AE502" s="4" t="str">
        <f aca="false">IF(D502&lt;Guide!$C$21,"Low PA",IF(TRIM(IF(ISNUMBER(AD502),IF(N(AD502)&lt;=-Guide!$C$24,"▼ Bat Speed  ",IF(N(AD502)&gt;=Guide!$C$24,"▲ Bat Speed  ","")),"")&amp;IF(N(Z502)&gt;=Guide!$C$22,"▲ Contact  ","")&amp;IF(N(Z502)&lt;=-Guide!$C$22,"▼ Contact  ","")&amp;IF(N(AB502)&gt;=Guide!$C$23,"▲ Chase  ","")&amp;IF(N(AB502)&lt;=-Guide!$C$23,"▼ Chase  ",""))="","Stable",TRIM(IF(ISNUMBER(AD502),IF(N(AD502)&lt;=-Guide!$C$24,"▼ Bat Speed  ",IF(N(AD502)&gt;=Guide!$C$24,"▲ Bat Speed  ","")),"")&amp;IF(N(Z502)&gt;=Guide!$C$22,"▲ Contact  ","")&amp;IF(N(Z502)&lt;=-Guide!$C$22,"▼ Contact  ","")&amp;IF(N(AB502)&gt;=Guide!$C$23,"▲ Chase  ","")&amp;IF(N(AB502)&lt;=-Guide!$C$23,"▼ Chase  ",""))))</f>
        <v>Stable</v>
      </c>
      <c r="AF502" s="35" t="n">
        <f aca="false">MATCH(Counts!A502,'Season Counts'!$A$2:$A$740,0)</f>
        <v>134</v>
      </c>
    </row>
    <row r="503" customFormat="false" ht="15" hidden="false" customHeight="false" outlineLevel="0" collapsed="false">
      <c r="A503" s="34" t="str">
        <f aca="false">Counts!B503</f>
        <v>CHC</v>
      </c>
      <c r="B503" s="5" t="str">
        <f aca="false">Counts!C503</f>
        <v>Pete Crow-Armstrong</v>
      </c>
      <c r="C503" s="34" t="str">
        <f aca="false">Counts!F503</f>
        <v>Sep</v>
      </c>
      <c r="D503" s="35" t="n">
        <f aca="false">IFERROR(Counts!P503,"")</f>
        <v>108</v>
      </c>
      <c r="E503" s="36" t="n">
        <f aca="false">IFERROR(Counts!R503/Counts!Q503,"")</f>
        <v>0.265957446808511</v>
      </c>
      <c r="F503" s="36" t="n">
        <f aca="false">IFERROR((Counts!R503+Counts!V503+Counts!W503)/(Counts!Q503+Counts!V503+Counts!W503+Counts!X503),"")</f>
        <v>0.351851851851852</v>
      </c>
      <c r="G503" s="36" t="n">
        <f aca="false">IFERROR((Counts!R503+Counts!S503+2*Counts!T503+3*Counts!U503)/Counts!Q503,"")</f>
        <v>0.553191489361702</v>
      </c>
      <c r="H503" s="35" t="n">
        <f aca="false">IFERROR(Counts!U503,"")</f>
        <v>7</v>
      </c>
      <c r="I503" s="36" t="n">
        <f aca="false">IFERROR(Counts!Z503/Counts!AA503,"")</f>
        <v>0.380373831775701</v>
      </c>
      <c r="J503" s="36" t="n">
        <f aca="false">IFERROR(Counts!AB503/Counts!AA503,"")</f>
        <v>0.400140186915888</v>
      </c>
      <c r="K503" s="37" t="n">
        <f aca="false">IFERROR((Counts!AB503-Counts!Z503)/Counts!AA503,"")</f>
        <v>0.0197663551401869</v>
      </c>
      <c r="L503" s="38" t="n">
        <f aca="false">IFERROR(Counts!Y503/Counts!P503,"")</f>
        <v>0.240740740740741</v>
      </c>
      <c r="M503" s="38" t="n">
        <f aca="false">IFERROR(Counts!V503/Counts!P503,"")</f>
        <v>0.111111111111111</v>
      </c>
      <c r="N503" s="38" t="n">
        <f aca="false">IFERROR(Counts!AD503/Counts!AC503,"")</f>
        <v>0.144927536231884</v>
      </c>
      <c r="O503" s="38" t="n">
        <f aca="false">IFERROR(Counts!AE503/Counts!AC503,"")</f>
        <v>0.478260869565217</v>
      </c>
      <c r="P503" s="39" t="n">
        <f aca="false">IFERROR(Counts!AG503/Counts!AF503,"")</f>
        <v>92.8579710144928</v>
      </c>
      <c r="Q503" s="38" t="n">
        <f aca="false">IFERROR(Counts!AH503/Counts!AC503,"")</f>
        <v>0.347826086956522</v>
      </c>
      <c r="R503" s="38" t="n">
        <f aca="false">IFERROR(Counts!N503/Counts!M503,"")</f>
        <v>0.351111111111111</v>
      </c>
      <c r="S503" s="38" t="n">
        <f aca="false">IFERROR(Counts!K503/Counts!J503,"")</f>
        <v>0.726457399103139</v>
      </c>
      <c r="T503" s="38" t="n">
        <f aca="false">IFERROR(Counts!I503/Counts!H503,"")</f>
        <v>0.228215767634855</v>
      </c>
      <c r="U503" s="38" t="n">
        <f aca="false">IFERROR(1-Counts!L503/Counts!K503,"")</f>
        <v>0.827160493827161</v>
      </c>
      <c r="V503" s="39" t="n">
        <f aca="false">IFERROR(Counts!AJ503/Counts!AI503,"")</f>
        <v>75.7558558558559</v>
      </c>
      <c r="W503" s="38" t="n">
        <f aca="false">IFERROR(Counts!AK503/Counts!AI503,"")</f>
        <v>0.63963963963964</v>
      </c>
      <c r="X503" s="40" t="n">
        <f aca="false">IFERROR(Counts!O503,"")</f>
        <v>9.366</v>
      </c>
      <c r="Y503" s="36" t="n">
        <f aca="false">IFERROR(INDEX('Season Counts'!$Y$2:$Y$740,$AF503)/INDEX('Season Counts'!$X$2:$X$740,$AF503),"")</f>
        <v>0.374004184100418</v>
      </c>
      <c r="Z503" s="37" t="n">
        <f aca="false">IFERROR(J503-Y503,"")</f>
        <v>0.0261360028154694</v>
      </c>
      <c r="AA503" s="38" t="n">
        <f aca="false">IFERROR(INDEX('Season Counts'!$K$2:$K$740,$AF503)/INDEX('Season Counts'!$J$2:$J$740,$AF503),"")</f>
        <v>0.342492012779553</v>
      </c>
      <c r="AB503" s="41" t="n">
        <f aca="false">IFERROR(R503-AA503,"")</f>
        <v>0.00861909833155838</v>
      </c>
      <c r="AC503" s="39" t="n">
        <f aca="false">IFERROR(INDEX('Season Counts'!$AG$2:$AG$740,$AF503)/INDEX('Season Counts'!$AF$2:$AF$740,$AF503),"")</f>
        <v>75.0825371965544</v>
      </c>
      <c r="AD503" s="40" t="n">
        <f aca="false">IFERROR(V503-AC503,"")</f>
        <v>0.67331865930143</v>
      </c>
      <c r="AE503" s="4" t="str">
        <f aca="false">IF(D503&lt;Guide!$C$21,"Low PA",IF(TRIM(IF(ISNUMBER(AD503),IF(N(AD503)&lt;=-Guide!$C$24,"▼ Bat Speed  ",IF(N(AD503)&gt;=Guide!$C$24,"▲ Bat Speed  ","")),"")&amp;IF(N(Z503)&gt;=Guide!$C$22,"▲ Contact  ","")&amp;IF(N(Z503)&lt;=-Guide!$C$22,"▼ Contact  ","")&amp;IF(N(AB503)&gt;=Guide!$C$23,"▲ Chase  ","")&amp;IF(N(AB503)&lt;=-Guide!$C$23,"▼ Chase  ",""))="","Stable",TRIM(IF(ISNUMBER(AD503),IF(N(AD503)&lt;=-Guide!$C$24,"▼ Bat Speed  ",IF(N(AD503)&gt;=Guide!$C$24,"▲ Bat Speed  ","")),"")&amp;IF(N(Z503)&gt;=Guide!$C$22,"▲ Contact  ","")&amp;IF(N(Z503)&lt;=-Guide!$C$22,"▼ Contact  ","")&amp;IF(N(AB503)&gt;=Guide!$C$23,"▲ Chase  ","")&amp;IF(N(AB503)&lt;=-Guide!$C$23,"▼ Chase  ",""))))</f>
        <v>Stable</v>
      </c>
      <c r="AF503" s="35" t="n">
        <f aca="false">MATCH(Counts!A503,'Season Counts'!$A$2:$A$740,0)</f>
        <v>134</v>
      </c>
    </row>
    <row r="504" customFormat="false" ht="15" hidden="false" customHeight="false" outlineLevel="0" collapsed="false">
      <c r="A504" s="34" t="str">
        <f aca="false">Counts!B504</f>
        <v>CHC</v>
      </c>
      <c r="B504" s="5" t="str">
        <f aca="false">Counts!C504</f>
        <v>Michael Busch</v>
      </c>
      <c r="C504" s="34" t="str">
        <f aca="false">Counts!F504</f>
        <v>Mar-Apr</v>
      </c>
      <c r="D504" s="35" t="n">
        <f aca="false">IFERROR(Counts!P504,"")</f>
        <v>132</v>
      </c>
      <c r="E504" s="36" t="n">
        <f aca="false">IFERROR(Counts!R504/Counts!Q504,"")</f>
        <v>0.192982456140351</v>
      </c>
      <c r="F504" s="36" t="n">
        <f aca="false">IFERROR((Counts!R504+Counts!V504+Counts!W504)/(Counts!Q504+Counts!V504+Counts!W504+Counts!X504),"")</f>
        <v>0.295454545454545</v>
      </c>
      <c r="G504" s="36" t="n">
        <f aca="false">IFERROR((Counts!R504+Counts!S504+2*Counts!T504+3*Counts!U504)/Counts!Q504,"")</f>
        <v>0.280701754385965</v>
      </c>
      <c r="H504" s="35" t="n">
        <f aca="false">IFERROR(Counts!U504,"")</f>
        <v>2</v>
      </c>
      <c r="I504" s="36" t="n">
        <f aca="false">IFERROR(Counts!Z504/Counts!AA504,"")</f>
        <v>0.267424242424242</v>
      </c>
      <c r="J504" s="36" t="n">
        <f aca="false">IFERROR(Counts!AB504/Counts!AA504,"")</f>
        <v>0.283265151515152</v>
      </c>
      <c r="K504" s="37" t="n">
        <f aca="false">IFERROR((Counts!AB504-Counts!Z504)/Counts!AA504,"")</f>
        <v>0.0158409090909091</v>
      </c>
      <c r="L504" s="38" t="n">
        <f aca="false">IFERROR(Counts!Y504/Counts!P504,"")</f>
        <v>0.227272727272727</v>
      </c>
      <c r="M504" s="38" t="n">
        <f aca="false">IFERROR(Counts!V504/Counts!P504,"")</f>
        <v>0.113636363636364</v>
      </c>
      <c r="N504" s="38" t="n">
        <f aca="false">IFERROR(Counts!AD504/Counts!AC504,"")</f>
        <v>0.0823529411764706</v>
      </c>
      <c r="O504" s="38" t="n">
        <f aca="false">IFERROR(Counts!AE504/Counts!AC504,"")</f>
        <v>0.329411764705882</v>
      </c>
      <c r="P504" s="39" t="n">
        <f aca="false">IFERROR(Counts!AG504/Counts!AF504,"")</f>
        <v>85.1823529411765</v>
      </c>
      <c r="Q504" s="38" t="n">
        <f aca="false">IFERROR(Counts!AH504/Counts!AC504,"")</f>
        <v>0.317647058823529</v>
      </c>
      <c r="R504" s="38" t="n">
        <f aca="false">IFERROR(Counts!N504/Counts!M504,"")</f>
        <v>0.285714285714286</v>
      </c>
      <c r="S504" s="38" t="n">
        <f aca="false">IFERROR(Counts!K504/Counts!J504,"")</f>
        <v>0.631111111111111</v>
      </c>
      <c r="T504" s="38" t="n">
        <f aca="false">IFERROR(Counts!I504/Counts!H504,"")</f>
        <v>0.238532110091743</v>
      </c>
      <c r="U504" s="38" t="n">
        <f aca="false">IFERROR(1-Counts!L504/Counts!K504,"")</f>
        <v>0.852112676056338</v>
      </c>
      <c r="V504" s="39" t="n">
        <f aca="false">IFERROR(Counts!AJ504/Counts!AI504,"")</f>
        <v>68.0074468085106</v>
      </c>
      <c r="W504" s="38" t="n">
        <f aca="false">IFERROR(Counts!AK504/Counts!AI504,"")</f>
        <v>0.0372340425531915</v>
      </c>
      <c r="X504" s="40" t="n">
        <f aca="false">IFERROR(Counts!O504,"")</f>
        <v>-3.371</v>
      </c>
      <c r="Y504" s="36" t="n">
        <f aca="false">IFERROR(INDEX('Season Counts'!$Y$2:$Y$740,$AF504)/INDEX('Season Counts'!$X$2:$X$740,$AF504),"")</f>
        <v>0.331121985815603</v>
      </c>
      <c r="Z504" s="37" t="n">
        <f aca="false">IFERROR(J504-Y504,"")</f>
        <v>-0.0478568343004513</v>
      </c>
      <c r="AA504" s="38" t="n">
        <f aca="false">IFERROR(INDEX('Season Counts'!$K$2:$K$740,$AF504)/INDEX('Season Counts'!$J$2:$J$740,$AF504),"")</f>
        <v>0.250169491525424</v>
      </c>
      <c r="AB504" s="41" t="n">
        <f aca="false">IFERROR(R504-AA504,"")</f>
        <v>0.035544794188862</v>
      </c>
      <c r="AC504" s="39" t="n">
        <f aca="false">IFERROR(INDEX('Season Counts'!$AG$2:$AG$740,$AF504)/INDEX('Season Counts'!$AF$2:$AF$740,$AF504),"")</f>
        <v>68.6906422018349</v>
      </c>
      <c r="AD504" s="40" t="n">
        <f aca="false">IFERROR(V504-AC504,"")</f>
        <v>-0.683195393324226</v>
      </c>
      <c r="AE504" s="4" t="str">
        <f aca="false">IF(D504&lt;Guide!$C$21,"Low PA",IF(TRIM(IF(ISNUMBER(AD504),IF(N(AD504)&lt;=-Guide!$C$24,"▼ Bat Speed  ",IF(N(AD504)&gt;=Guide!$C$24,"▲ Bat Speed  ","")),"")&amp;IF(N(Z504)&gt;=Guide!$C$22,"▲ Contact  ","")&amp;IF(N(Z504)&lt;=-Guide!$C$22,"▼ Contact  ","")&amp;IF(N(AB504)&gt;=Guide!$C$23,"▲ Chase  ","")&amp;IF(N(AB504)&lt;=-Guide!$C$23,"▼ Chase  ",""))="","Stable",TRIM(IF(ISNUMBER(AD504),IF(N(AD504)&lt;=-Guide!$C$24,"▼ Bat Speed  ",IF(N(AD504)&gt;=Guide!$C$24,"▲ Bat Speed  ","")),"")&amp;IF(N(Z504)&gt;=Guide!$C$22,"▲ Contact  ","")&amp;IF(N(Z504)&lt;=-Guide!$C$22,"▼ Contact  ","")&amp;IF(N(AB504)&gt;=Guide!$C$23,"▲ Chase  ","")&amp;IF(N(AB504)&lt;=-Guide!$C$23,"▼ Chase  ",""))))</f>
        <v>▼ Contact</v>
      </c>
      <c r="AF504" s="35" t="n">
        <f aca="false">MATCH(Counts!A504,'Season Counts'!$A$2:$A$740,0)</f>
        <v>135</v>
      </c>
    </row>
    <row r="505" customFormat="false" ht="15" hidden="false" customHeight="false" outlineLevel="0" collapsed="false">
      <c r="A505" s="34" t="str">
        <f aca="false">Counts!B505</f>
        <v>CHC</v>
      </c>
      <c r="B505" s="5" t="str">
        <f aca="false">Counts!C505</f>
        <v>Michael Busch</v>
      </c>
      <c r="C505" s="34" t="str">
        <f aca="false">Counts!F505</f>
        <v>May</v>
      </c>
      <c r="D505" s="35" t="n">
        <f aca="false">IFERROR(Counts!P505,"")</f>
        <v>130</v>
      </c>
      <c r="E505" s="36" t="n">
        <f aca="false">IFERROR(Counts!R505/Counts!Q505,"")</f>
        <v>0.3</v>
      </c>
      <c r="F505" s="36" t="n">
        <f aca="false">IFERROR((Counts!R505+Counts!V505+Counts!W505)/(Counts!Q505+Counts!V505+Counts!W505+Counts!X505),"")</f>
        <v>0.446153846153846</v>
      </c>
      <c r="G505" s="36" t="n">
        <f aca="false">IFERROR((Counts!R505+Counts!S505+2*Counts!T505+3*Counts!U505)/Counts!Q505,"")</f>
        <v>0.51</v>
      </c>
      <c r="H505" s="35" t="n">
        <f aca="false">IFERROR(Counts!U505,"")</f>
        <v>4</v>
      </c>
      <c r="I505" s="36" t="n">
        <f aca="false">IFERROR(Counts!Z505/Counts!AA505,"")</f>
        <v>0.414341085271318</v>
      </c>
      <c r="J505" s="36" t="n">
        <f aca="false">IFERROR(Counts!AB505/Counts!AA505,"")</f>
        <v>0.42068992248062</v>
      </c>
      <c r="K505" s="37" t="n">
        <f aca="false">IFERROR((Counts!AB505-Counts!Z505)/Counts!AA505,"")</f>
        <v>0.00634883720930229</v>
      </c>
      <c r="L505" s="38" t="n">
        <f aca="false">IFERROR(Counts!Y505/Counts!P505,"")</f>
        <v>0.207692307692308</v>
      </c>
      <c r="M505" s="38" t="n">
        <f aca="false">IFERROR(Counts!V505/Counts!P505,"")</f>
        <v>0.192307692307692</v>
      </c>
      <c r="N505" s="38" t="n">
        <f aca="false">IFERROR(Counts!AD505/Counts!AC505,"")</f>
        <v>0.16</v>
      </c>
      <c r="O505" s="38" t="n">
        <f aca="false">IFERROR(Counts!AE505/Counts!AC505,"")</f>
        <v>0.533333333333333</v>
      </c>
      <c r="P505" s="39" t="n">
        <f aca="false">IFERROR(Counts!AG505/Counts!AF505,"")</f>
        <v>92.3266666666667</v>
      </c>
      <c r="Q505" s="38" t="n">
        <f aca="false">IFERROR(Counts!AH505/Counts!AC505,"")</f>
        <v>0.4</v>
      </c>
      <c r="R505" s="38" t="n">
        <f aca="false">IFERROR(Counts!N505/Counts!M505,"")</f>
        <v>0.206779661016949</v>
      </c>
      <c r="S505" s="38" t="n">
        <f aca="false">IFERROR(Counts!K505/Counts!J505,"")</f>
        <v>0.604</v>
      </c>
      <c r="T505" s="38" t="n">
        <f aca="false">IFERROR(Counts!I505/Counts!H505,"")</f>
        <v>0.231132075471698</v>
      </c>
      <c r="U505" s="38" t="n">
        <f aca="false">IFERROR(1-Counts!L505/Counts!K505,"")</f>
        <v>0.880794701986755</v>
      </c>
      <c r="V505" s="39" t="n">
        <f aca="false">IFERROR(Counts!AJ505/Counts!AI505,"")</f>
        <v>68.3739583333333</v>
      </c>
      <c r="W505" s="38" t="n">
        <f aca="false">IFERROR(Counts!AK505/Counts!AI505,"")</f>
        <v>0.046875</v>
      </c>
      <c r="X505" s="40" t="n">
        <f aca="false">IFERROR(Counts!O505,"")</f>
        <v>11.404</v>
      </c>
      <c r="Y505" s="36" t="n">
        <f aca="false">IFERROR(INDEX('Season Counts'!$Y$2:$Y$740,$AF505)/INDEX('Season Counts'!$X$2:$X$740,$AF505),"")</f>
        <v>0.331121985815603</v>
      </c>
      <c r="Z505" s="37" t="n">
        <f aca="false">IFERROR(J505-Y505,"")</f>
        <v>0.0895679366650173</v>
      </c>
      <c r="AA505" s="38" t="n">
        <f aca="false">IFERROR(INDEX('Season Counts'!$K$2:$K$740,$AF505)/INDEX('Season Counts'!$J$2:$J$740,$AF505),"")</f>
        <v>0.250169491525424</v>
      </c>
      <c r="AB505" s="41" t="n">
        <f aca="false">IFERROR(R505-AA505,"")</f>
        <v>-0.0433898305084746</v>
      </c>
      <c r="AC505" s="39" t="n">
        <f aca="false">IFERROR(INDEX('Season Counts'!$AG$2:$AG$740,$AF505)/INDEX('Season Counts'!$AF$2:$AF$740,$AF505),"")</f>
        <v>68.6906422018349</v>
      </c>
      <c r="AD505" s="40" t="n">
        <f aca="false">IFERROR(V505-AC505,"")</f>
        <v>-0.316683868501528</v>
      </c>
      <c r="AE505" s="4" t="str">
        <f aca="false">IF(D505&lt;Guide!$C$21,"Low PA",IF(TRIM(IF(ISNUMBER(AD505),IF(N(AD505)&lt;=-Guide!$C$24,"▼ Bat Speed  ",IF(N(AD505)&gt;=Guide!$C$24,"▲ Bat Speed  ","")),"")&amp;IF(N(Z505)&gt;=Guide!$C$22,"▲ Contact  ","")&amp;IF(N(Z505)&lt;=-Guide!$C$22,"▼ Contact  ","")&amp;IF(N(AB505)&gt;=Guide!$C$23,"▲ Chase  ","")&amp;IF(N(AB505)&lt;=-Guide!$C$23,"▼ Chase  ",""))="","Stable",TRIM(IF(ISNUMBER(AD505),IF(N(AD505)&lt;=-Guide!$C$24,"▼ Bat Speed  ",IF(N(AD505)&gt;=Guide!$C$24,"▲ Bat Speed  ","")),"")&amp;IF(N(Z505)&gt;=Guide!$C$22,"▲ Contact  ","")&amp;IF(N(Z505)&lt;=-Guide!$C$22,"▼ Contact  ","")&amp;IF(N(AB505)&gt;=Guide!$C$23,"▲ Chase  ","")&amp;IF(N(AB505)&lt;=-Guide!$C$23,"▼ Chase  ",""))))</f>
        <v>▲ Contact ▼ Chase</v>
      </c>
      <c r="AF505" s="35" t="n">
        <f aca="false">MATCH(Counts!A505,'Season Counts'!$A$2:$A$740,0)</f>
        <v>135</v>
      </c>
    </row>
    <row r="506" customFormat="false" ht="15" hidden="false" customHeight="false" outlineLevel="0" collapsed="false">
      <c r="A506" s="34" t="str">
        <f aca="false">Counts!B506</f>
        <v>CHC</v>
      </c>
      <c r="B506" s="5" t="str">
        <f aca="false">Counts!C506</f>
        <v>Michael Busch</v>
      </c>
      <c r="C506" s="34" t="str">
        <f aca="false">Counts!F506</f>
        <v>Jun</v>
      </c>
      <c r="D506" s="35" t="n">
        <f aca="false">IFERROR(Counts!P506,"")</f>
        <v>118</v>
      </c>
      <c r="E506" s="36" t="n">
        <f aca="false">IFERROR(Counts!R506/Counts!Q506,"")</f>
        <v>0.210526315789474</v>
      </c>
      <c r="F506" s="36" t="n">
        <f aca="false">IFERROR((Counts!R506+Counts!V506+Counts!W506)/(Counts!Q506+Counts!V506+Counts!W506+Counts!X506),"")</f>
        <v>0.364406779661017</v>
      </c>
      <c r="G506" s="36" t="n">
        <f aca="false">IFERROR((Counts!R506+Counts!S506+2*Counts!T506+3*Counts!U506)/Counts!Q506,"")</f>
        <v>0.389473684210526</v>
      </c>
      <c r="H506" s="35" t="n">
        <f aca="false">IFERROR(Counts!U506,"")</f>
        <v>4</v>
      </c>
      <c r="I506" s="36" t="n">
        <f aca="false">IFERROR(Counts!Z506/Counts!AA506,"")</f>
        <v>0.341101694915254</v>
      </c>
      <c r="J506" s="36" t="n">
        <f aca="false">IFERROR(Counts!AB506/Counts!AA506,"")</f>
        <v>0.343186440677966</v>
      </c>
      <c r="K506" s="37" t="n">
        <f aca="false">IFERROR((Counts!AB506-Counts!Z506)/Counts!AA506,"")</f>
        <v>0.00208474576271188</v>
      </c>
      <c r="L506" s="38" t="n">
        <f aca="false">IFERROR(Counts!Y506/Counts!P506,"")</f>
        <v>0.245762711864407</v>
      </c>
      <c r="M506" s="38" t="n">
        <f aca="false">IFERROR(Counts!V506/Counts!P506,"")</f>
        <v>0.169491525423729</v>
      </c>
      <c r="N506" s="38" t="n">
        <f aca="false">IFERROR(Counts!AD506/Counts!AC506,"")</f>
        <v>0.0909090909090909</v>
      </c>
      <c r="O506" s="38" t="n">
        <f aca="false">IFERROR(Counts!AE506/Counts!AC506,"")</f>
        <v>0.393939393939394</v>
      </c>
      <c r="P506" s="39" t="n">
        <f aca="false">IFERROR(Counts!AG506/Counts!AF506,"")</f>
        <v>87.5848484848485</v>
      </c>
      <c r="Q506" s="38" t="n">
        <f aca="false">IFERROR(Counts!AH506/Counts!AC506,"")</f>
        <v>0.363636363636364</v>
      </c>
      <c r="R506" s="38" t="n">
        <f aca="false">IFERROR(Counts!N506/Counts!M506,"")</f>
        <v>0.213483146067416</v>
      </c>
      <c r="S506" s="38" t="n">
        <f aca="false">IFERROR(Counts!K506/Counts!J506,"")</f>
        <v>0.624434389140272</v>
      </c>
      <c r="T506" s="38" t="n">
        <f aca="false">IFERROR(Counts!I506/Counts!H506,"")</f>
        <v>0.256410256410256</v>
      </c>
      <c r="U506" s="38" t="n">
        <f aca="false">IFERROR(1-Counts!L506/Counts!K506,"")</f>
        <v>0.840579710144928</v>
      </c>
      <c r="V506" s="39" t="n">
        <f aca="false">IFERROR(Counts!AJ506/Counts!AI506,"")</f>
        <v>68.9487951807229</v>
      </c>
      <c r="W506" s="38" t="n">
        <f aca="false">IFERROR(Counts!AK506/Counts!AI506,"")</f>
        <v>0.0542168674698795</v>
      </c>
      <c r="X506" s="40" t="n">
        <f aca="false">IFERROR(Counts!O506,"")</f>
        <v>2.203</v>
      </c>
      <c r="Y506" s="36" t="n">
        <f aca="false">IFERROR(INDEX('Season Counts'!$Y$2:$Y$740,$AF506)/INDEX('Season Counts'!$X$2:$X$740,$AF506),"")</f>
        <v>0.331121985815603</v>
      </c>
      <c r="Z506" s="37" t="n">
        <f aca="false">IFERROR(J506-Y506,"")</f>
        <v>0.0120644548623633</v>
      </c>
      <c r="AA506" s="38" t="n">
        <f aca="false">IFERROR(INDEX('Season Counts'!$K$2:$K$740,$AF506)/INDEX('Season Counts'!$J$2:$J$740,$AF506),"")</f>
        <v>0.250169491525424</v>
      </c>
      <c r="AB506" s="41" t="n">
        <f aca="false">IFERROR(R506-AA506,"")</f>
        <v>-0.036686345458008</v>
      </c>
      <c r="AC506" s="39" t="n">
        <f aca="false">IFERROR(INDEX('Season Counts'!$AG$2:$AG$740,$AF506)/INDEX('Season Counts'!$AF$2:$AF$740,$AF506),"")</f>
        <v>68.6906422018349</v>
      </c>
      <c r="AD506" s="40" t="n">
        <f aca="false">IFERROR(V506-AC506,"")</f>
        <v>0.258152978888035</v>
      </c>
      <c r="AE506" s="4" t="str">
        <f aca="false">IF(D506&lt;Guide!$C$21,"Low PA",IF(TRIM(IF(ISNUMBER(AD506),IF(N(AD506)&lt;=-Guide!$C$24,"▼ Bat Speed  ",IF(N(AD506)&gt;=Guide!$C$24,"▲ Bat Speed  ","")),"")&amp;IF(N(Z506)&gt;=Guide!$C$22,"▲ Contact  ","")&amp;IF(N(Z506)&lt;=-Guide!$C$22,"▼ Contact  ","")&amp;IF(N(AB506)&gt;=Guide!$C$23,"▲ Chase  ","")&amp;IF(N(AB506)&lt;=-Guide!$C$23,"▼ Chase  ",""))="","Stable",TRIM(IF(ISNUMBER(AD506),IF(N(AD506)&lt;=-Guide!$C$24,"▼ Bat Speed  ",IF(N(AD506)&gt;=Guide!$C$24,"▲ Bat Speed  ","")),"")&amp;IF(N(Z506)&gt;=Guide!$C$22,"▲ Contact  ","")&amp;IF(N(Z506)&lt;=-Guide!$C$22,"▼ Contact  ","")&amp;IF(N(AB506)&gt;=Guide!$C$23,"▲ Chase  ","")&amp;IF(N(AB506)&lt;=-Guide!$C$23,"▼ Chase  ",""))))</f>
        <v>Stable</v>
      </c>
      <c r="AF506" s="35" t="n">
        <f aca="false">MATCH(Counts!A506,'Season Counts'!$A$2:$A$740,0)</f>
        <v>135</v>
      </c>
    </row>
    <row r="507" customFormat="false" ht="15" hidden="false" customHeight="false" outlineLevel="0" collapsed="false">
      <c r="A507" s="34" t="str">
        <f aca="false">Counts!B507</f>
        <v>CHC</v>
      </c>
      <c r="B507" s="5" t="str">
        <f aca="false">Counts!C507</f>
        <v>Michael Busch</v>
      </c>
      <c r="C507" s="34" t="str">
        <f aca="false">Counts!F507</f>
        <v>Jul</v>
      </c>
      <c r="D507" s="35" t="n">
        <f aca="false">IFERROR(Counts!P507,"")</f>
        <v>112</v>
      </c>
      <c r="E507" s="36" t="n">
        <f aca="false">IFERROR(Counts!R507/Counts!Q507,"")</f>
        <v>0.262135922330097</v>
      </c>
      <c r="F507" s="36" t="n">
        <f aca="false">IFERROR((Counts!R507+Counts!V507+Counts!W507)/(Counts!Q507+Counts!V507+Counts!W507+Counts!X507),"")</f>
        <v>0.3125</v>
      </c>
      <c r="G507" s="36" t="n">
        <f aca="false">IFERROR((Counts!R507+Counts!S507+2*Counts!T507+3*Counts!U507)/Counts!Q507,"")</f>
        <v>0.388349514563107</v>
      </c>
      <c r="H507" s="35" t="n">
        <f aca="false">IFERROR(Counts!U507,"")</f>
        <v>3</v>
      </c>
      <c r="I507" s="36" t="n">
        <f aca="false">IFERROR(Counts!Z507/Counts!AA507,"")</f>
        <v>0.308928571428571</v>
      </c>
      <c r="J507" s="36" t="n">
        <f aca="false">IFERROR(Counts!AB507/Counts!AA507,"")</f>
        <v>0.293169642857143</v>
      </c>
      <c r="K507" s="37" t="n">
        <f aca="false">IFERROR((Counts!AB507-Counts!Z507)/Counts!AA507,"")</f>
        <v>-0.0157589285714286</v>
      </c>
      <c r="L507" s="38" t="n">
        <f aca="false">IFERROR(Counts!Y507/Counts!P507,"")</f>
        <v>0.232142857142857</v>
      </c>
      <c r="M507" s="38" t="n">
        <f aca="false">IFERROR(Counts!V507/Counts!P507,"")</f>
        <v>0.0535714285714286</v>
      </c>
      <c r="N507" s="38" t="n">
        <f aca="false">IFERROR(Counts!AD507/Counts!AC507,"")</f>
        <v>0.0512820512820513</v>
      </c>
      <c r="O507" s="38" t="n">
        <f aca="false">IFERROR(Counts!AE507/Counts!AC507,"")</f>
        <v>0.371794871794872</v>
      </c>
      <c r="P507" s="39" t="n">
        <f aca="false">IFERROR(Counts!AG507/Counts!AF507,"")</f>
        <v>88.374358974359</v>
      </c>
      <c r="Q507" s="38" t="n">
        <f aca="false">IFERROR(Counts!AH507/Counts!AC507,"")</f>
        <v>0.384615384615385</v>
      </c>
      <c r="R507" s="38" t="n">
        <f aca="false">IFERROR(Counts!N507/Counts!M507,"")</f>
        <v>0.317972350230415</v>
      </c>
      <c r="S507" s="38" t="n">
        <f aca="false">IFERROR(Counts!K507/Counts!J507,"")</f>
        <v>0.71889400921659</v>
      </c>
      <c r="T507" s="38" t="n">
        <f aca="false">IFERROR(Counts!I507/Counts!H507,"")</f>
        <v>0.226666666666667</v>
      </c>
      <c r="U507" s="38" t="n">
        <f aca="false">IFERROR(1-Counts!L507/Counts!K507,"")</f>
        <v>0.865384615384615</v>
      </c>
      <c r="V507" s="39" t="n">
        <f aca="false">IFERROR(Counts!AJ507/Counts!AI507,"")</f>
        <v>68.5364532019705</v>
      </c>
      <c r="W507" s="38" t="n">
        <f aca="false">IFERROR(Counts!AK507/Counts!AI507,"")</f>
        <v>0.0541871921182266</v>
      </c>
      <c r="X507" s="40" t="n">
        <f aca="false">IFERROR(Counts!O507,"")</f>
        <v>0.364</v>
      </c>
      <c r="Y507" s="36" t="n">
        <f aca="false">IFERROR(INDEX('Season Counts'!$Y$2:$Y$740,$AF507)/INDEX('Season Counts'!$X$2:$X$740,$AF507),"")</f>
        <v>0.331121985815603</v>
      </c>
      <c r="Z507" s="37" t="n">
        <f aca="false">IFERROR(J507-Y507,"")</f>
        <v>-0.03795234295846</v>
      </c>
      <c r="AA507" s="38" t="n">
        <f aca="false">IFERROR(INDEX('Season Counts'!$K$2:$K$740,$AF507)/INDEX('Season Counts'!$J$2:$J$740,$AF507),"")</f>
        <v>0.250169491525424</v>
      </c>
      <c r="AB507" s="41" t="n">
        <f aca="false">IFERROR(R507-AA507,"")</f>
        <v>0.067802858704991</v>
      </c>
      <c r="AC507" s="39" t="n">
        <f aca="false">IFERROR(INDEX('Season Counts'!$AG$2:$AG$740,$AF507)/INDEX('Season Counts'!$AF$2:$AF$740,$AF507),"")</f>
        <v>68.6906422018349</v>
      </c>
      <c r="AD507" s="40" t="n">
        <f aca="false">IFERROR(V507-AC507,"")</f>
        <v>-0.154188999864417</v>
      </c>
      <c r="AE507" s="4" t="str">
        <f aca="false">IF(D507&lt;Guide!$C$21,"Low PA",IF(TRIM(IF(ISNUMBER(AD507),IF(N(AD507)&lt;=-Guide!$C$24,"▼ Bat Speed  ",IF(N(AD507)&gt;=Guide!$C$24,"▲ Bat Speed  ","")),"")&amp;IF(N(Z507)&gt;=Guide!$C$22,"▲ Contact  ","")&amp;IF(N(Z507)&lt;=-Guide!$C$22,"▼ Contact  ","")&amp;IF(N(AB507)&gt;=Guide!$C$23,"▲ Chase  ","")&amp;IF(N(AB507)&lt;=-Guide!$C$23,"▼ Chase  ",""))="","Stable",TRIM(IF(ISNUMBER(AD507),IF(N(AD507)&lt;=-Guide!$C$24,"▼ Bat Speed  ",IF(N(AD507)&gt;=Guide!$C$24,"▲ Bat Speed  ","")),"")&amp;IF(N(Z507)&gt;=Guide!$C$22,"▲ Contact  ","")&amp;IF(N(Z507)&lt;=-Guide!$C$22,"▼ Contact  ","")&amp;IF(N(AB507)&gt;=Guide!$C$23,"▲ Chase  ","")&amp;IF(N(AB507)&lt;=-Guide!$C$23,"▼ Chase  ",""))))</f>
        <v>▲ Chase</v>
      </c>
      <c r="AF507" s="35" t="n">
        <f aca="false">MATCH(Counts!A507,'Season Counts'!$A$2:$A$740,0)</f>
        <v>135</v>
      </c>
    </row>
    <row r="508" customFormat="false" ht="15" hidden="false" customHeight="false" outlineLevel="0" collapsed="false">
      <c r="A508" s="34" t="str">
        <f aca="false">Counts!B508</f>
        <v>CHC</v>
      </c>
      <c r="B508" s="5" t="str">
        <f aca="false">Counts!C508</f>
        <v>Michael Busch</v>
      </c>
      <c r="C508" s="34" t="str">
        <f aca="false">Counts!F508</f>
        <v>Aug</v>
      </c>
      <c r="D508" s="35" t="n">
        <f aca="false">IFERROR(Counts!P508,"")</f>
        <v>121</v>
      </c>
      <c r="E508" s="36" t="n">
        <f aca="false">IFERROR(Counts!R508/Counts!Q508,"")</f>
        <v>0.233644859813084</v>
      </c>
      <c r="F508" s="36" t="n">
        <f aca="false">IFERROR((Counts!R508+Counts!V508+Counts!W508)/(Counts!Q508+Counts!V508+Counts!W508+Counts!X508),"")</f>
        <v>0.322314049586777</v>
      </c>
      <c r="G508" s="36" t="n">
        <f aca="false">IFERROR((Counts!R508+Counts!S508+2*Counts!T508+3*Counts!U508)/Counts!Q508,"")</f>
        <v>0.401869158878505</v>
      </c>
      <c r="H508" s="35" t="n">
        <f aca="false">IFERROR(Counts!U508,"")</f>
        <v>4</v>
      </c>
      <c r="I508" s="36" t="n">
        <f aca="false">IFERROR(Counts!Z508/Counts!AA508,"")</f>
        <v>0.320661157024793</v>
      </c>
      <c r="J508" s="36" t="n">
        <f aca="false">IFERROR(Counts!AB508/Counts!AA508,"")</f>
        <v>0.304892561983471</v>
      </c>
      <c r="K508" s="37" t="n">
        <f aca="false">IFERROR((Counts!AB508-Counts!Z508)/Counts!AA508,"")</f>
        <v>-0.0157685950413223</v>
      </c>
      <c r="L508" s="38" t="n">
        <f aca="false">IFERROR(Counts!Y508/Counts!P508,"")</f>
        <v>0.239669421487603</v>
      </c>
      <c r="M508" s="38" t="n">
        <f aca="false">IFERROR(Counts!V508/Counts!P508,"")</f>
        <v>0.0991735537190083</v>
      </c>
      <c r="N508" s="38" t="n">
        <f aca="false">IFERROR(Counts!AD508/Counts!AC508,"")</f>
        <v>0.0769230769230769</v>
      </c>
      <c r="O508" s="38" t="n">
        <f aca="false">IFERROR(Counts!AE508/Counts!AC508,"")</f>
        <v>0.371794871794872</v>
      </c>
      <c r="P508" s="39" t="n">
        <f aca="false">IFERROR(Counts!AG508/Counts!AF508,"")</f>
        <v>87.9474358974359</v>
      </c>
      <c r="Q508" s="38" t="n">
        <f aca="false">IFERROR(Counts!AH508/Counts!AC508,"")</f>
        <v>0.397435897435897</v>
      </c>
      <c r="R508" s="38" t="n">
        <f aca="false">IFERROR(Counts!N508/Counts!M508,"")</f>
        <v>0.251046025104603</v>
      </c>
      <c r="S508" s="38" t="n">
        <f aca="false">IFERROR(Counts!K508/Counts!J508,"")</f>
        <v>0.666666666666667</v>
      </c>
      <c r="T508" s="38" t="n">
        <f aca="false">IFERROR(Counts!I508/Counts!H508,"")</f>
        <v>0.262135922330097</v>
      </c>
      <c r="U508" s="38" t="n">
        <f aca="false">IFERROR(1-Counts!L508/Counts!K508,"")</f>
        <v>0.856164383561644</v>
      </c>
      <c r="V508" s="39" t="n">
        <f aca="false">IFERROR(Counts!AJ508/Counts!AI508,"")</f>
        <v>69.4989417989418</v>
      </c>
      <c r="W508" s="38" t="n">
        <f aca="false">IFERROR(Counts!AK508/Counts!AI508,"")</f>
        <v>0.0846560846560847</v>
      </c>
      <c r="X508" s="40" t="n">
        <f aca="false">IFERROR(Counts!O508,"")</f>
        <v>1.192</v>
      </c>
      <c r="Y508" s="36" t="n">
        <f aca="false">IFERROR(INDEX('Season Counts'!$Y$2:$Y$740,$AF508)/INDEX('Season Counts'!$X$2:$X$740,$AF508),"")</f>
        <v>0.331121985815603</v>
      </c>
      <c r="Z508" s="37" t="n">
        <f aca="false">IFERROR(J508-Y508,"")</f>
        <v>-0.0262294238321317</v>
      </c>
      <c r="AA508" s="38" t="n">
        <f aca="false">IFERROR(INDEX('Season Counts'!$K$2:$K$740,$AF508)/INDEX('Season Counts'!$J$2:$J$740,$AF508),"")</f>
        <v>0.250169491525424</v>
      </c>
      <c r="AB508" s="41" t="n">
        <f aca="false">IFERROR(R508-AA508,"")</f>
        <v>0.000876533579178773</v>
      </c>
      <c r="AC508" s="39" t="n">
        <f aca="false">IFERROR(INDEX('Season Counts'!$AG$2:$AG$740,$AF508)/INDEX('Season Counts'!$AF$2:$AF$740,$AF508),"")</f>
        <v>68.6906422018349</v>
      </c>
      <c r="AD508" s="40" t="n">
        <f aca="false">IFERROR(V508-AC508,"")</f>
        <v>0.808299597106938</v>
      </c>
      <c r="AE508" s="4" t="str">
        <f aca="false">IF(D508&lt;Guide!$C$21,"Low PA",IF(TRIM(IF(ISNUMBER(AD508),IF(N(AD508)&lt;=-Guide!$C$24,"▼ Bat Speed  ",IF(N(AD508)&gt;=Guide!$C$24,"▲ Bat Speed  ","")),"")&amp;IF(N(Z508)&gt;=Guide!$C$22,"▲ Contact  ","")&amp;IF(N(Z508)&lt;=-Guide!$C$22,"▼ Contact  ","")&amp;IF(N(AB508)&gt;=Guide!$C$23,"▲ Chase  ","")&amp;IF(N(AB508)&lt;=-Guide!$C$23,"▼ Chase  ",""))="","Stable",TRIM(IF(ISNUMBER(AD508),IF(N(AD508)&lt;=-Guide!$C$24,"▼ Bat Speed  ",IF(N(AD508)&gt;=Guide!$C$24,"▲ Bat Speed  ","")),"")&amp;IF(N(Z508)&gt;=Guide!$C$22,"▲ Contact  ","")&amp;IF(N(Z508)&lt;=-Guide!$C$22,"▼ Contact  ","")&amp;IF(N(AB508)&gt;=Guide!$C$23,"▲ Chase  ","")&amp;IF(N(AB508)&lt;=-Guide!$C$23,"▼ Chase  ",""))))</f>
        <v>Stable</v>
      </c>
      <c r="AF508" s="35" t="n">
        <f aca="false">MATCH(Counts!A508,'Season Counts'!$A$2:$A$740,0)</f>
        <v>135</v>
      </c>
    </row>
    <row r="509" customFormat="false" ht="15" hidden="false" customHeight="false" outlineLevel="0" collapsed="false">
      <c r="A509" s="34" t="str">
        <f aca="false">Counts!B509</f>
        <v>CHC</v>
      </c>
      <c r="B509" s="5" t="str">
        <f aca="false">Counts!C509</f>
        <v>Michael Busch</v>
      </c>
      <c r="C509" s="34" t="str">
        <f aca="false">Counts!F509</f>
        <v>Sep</v>
      </c>
      <c r="D509" s="35" t="n">
        <f aca="false">IFERROR(Counts!P509,"")</f>
        <v>97</v>
      </c>
      <c r="E509" s="36" t="n">
        <f aca="false">IFERROR(Counts!R509/Counts!Q509,"")</f>
        <v>0.259259259259259</v>
      </c>
      <c r="F509" s="36" t="n">
        <f aca="false">IFERROR((Counts!R509+Counts!V509+Counts!W509)/(Counts!Q509+Counts!V509+Counts!W509+Counts!X509),"")</f>
        <v>0.371134020618557</v>
      </c>
      <c r="G509" s="36" t="n">
        <f aca="false">IFERROR((Counts!R509+Counts!S509+2*Counts!T509+3*Counts!U509)/Counts!Q509,"")</f>
        <v>0.407407407407407</v>
      </c>
      <c r="H509" s="35" t="n">
        <f aca="false">IFERROR(Counts!U509,"")</f>
        <v>3</v>
      </c>
      <c r="I509" s="36" t="n">
        <f aca="false">IFERROR(Counts!Z509/Counts!AA509,"")</f>
        <v>0.347849462365591</v>
      </c>
      <c r="J509" s="36" t="n">
        <f aca="false">IFERROR(Counts!AB509/Counts!AA509,"")</f>
        <v>0.339333333333333</v>
      </c>
      <c r="K509" s="37" t="n">
        <f aca="false">IFERROR((Counts!AB509-Counts!Z509)/Counts!AA509,"")</f>
        <v>-0.00851612903225808</v>
      </c>
      <c r="L509" s="38" t="n">
        <f aca="false">IFERROR(Counts!Y509/Counts!P509,"")</f>
        <v>0.247422680412371</v>
      </c>
      <c r="M509" s="38" t="n">
        <f aca="false">IFERROR(Counts!V509/Counts!P509,"")</f>
        <v>0.144329896907216</v>
      </c>
      <c r="N509" s="38" t="n">
        <f aca="false">IFERROR(Counts!AD509/Counts!AC509,"")</f>
        <v>0.0862068965517241</v>
      </c>
      <c r="O509" s="38" t="n">
        <f aca="false">IFERROR(Counts!AE509/Counts!AC509,"")</f>
        <v>0.396551724137931</v>
      </c>
      <c r="P509" s="39" t="n">
        <f aca="false">IFERROR(Counts!AG509/Counts!AF509,"")</f>
        <v>89.0491228070176</v>
      </c>
      <c r="Q509" s="38" t="n">
        <f aca="false">IFERROR(Counts!AH509/Counts!AC509,"")</f>
        <v>0.327586206896552</v>
      </c>
      <c r="R509" s="38" t="n">
        <f aca="false">IFERROR(Counts!N509/Counts!M509,"")</f>
        <v>0.240837696335079</v>
      </c>
      <c r="S509" s="38" t="n">
        <f aca="false">IFERROR(Counts!K509/Counts!J509,"")</f>
        <v>0.629268292682927</v>
      </c>
      <c r="T509" s="38" t="n">
        <f aca="false">IFERROR(Counts!I509/Counts!H509,"")</f>
        <v>0.217142857142857</v>
      </c>
      <c r="U509" s="38" t="n">
        <f aca="false">IFERROR(1-Counts!L509/Counts!K509,"")</f>
        <v>0.852713178294574</v>
      </c>
      <c r="V509" s="39" t="n">
        <f aca="false">IFERROR(Counts!AJ509/Counts!AI509,"")</f>
        <v>68.8546052631579</v>
      </c>
      <c r="W509" s="38" t="n">
        <f aca="false">IFERROR(Counts!AK509/Counts!AI509,"")</f>
        <v>0.0592105263157895</v>
      </c>
      <c r="X509" s="40" t="n">
        <f aca="false">IFERROR(Counts!O509,"")</f>
        <v>3.906</v>
      </c>
      <c r="Y509" s="36" t="n">
        <f aca="false">IFERROR(INDEX('Season Counts'!$Y$2:$Y$740,$AF509)/INDEX('Season Counts'!$X$2:$X$740,$AF509),"")</f>
        <v>0.331121985815603</v>
      </c>
      <c r="Z509" s="37" t="n">
        <f aca="false">IFERROR(J509-Y509,"")</f>
        <v>0.00821134751773051</v>
      </c>
      <c r="AA509" s="38" t="n">
        <f aca="false">IFERROR(INDEX('Season Counts'!$K$2:$K$740,$AF509)/INDEX('Season Counts'!$J$2:$J$740,$AF509),"")</f>
        <v>0.250169491525424</v>
      </c>
      <c r="AB509" s="41" t="n">
        <f aca="false">IFERROR(R509-AA509,"")</f>
        <v>-0.00933179519034519</v>
      </c>
      <c r="AC509" s="39" t="n">
        <f aca="false">IFERROR(INDEX('Season Counts'!$AG$2:$AG$740,$AF509)/INDEX('Season Counts'!$AF$2:$AF$740,$AF509),"")</f>
        <v>68.6906422018349</v>
      </c>
      <c r="AD509" s="40" t="n">
        <f aca="false">IFERROR(V509-AC509,"")</f>
        <v>0.163963061323031</v>
      </c>
      <c r="AE509" s="4" t="str">
        <f aca="false">IF(D509&lt;Guide!$C$21,"Low PA",IF(TRIM(IF(ISNUMBER(AD509),IF(N(AD509)&lt;=-Guide!$C$24,"▼ Bat Speed  ",IF(N(AD509)&gt;=Guide!$C$24,"▲ Bat Speed  ","")),"")&amp;IF(N(Z509)&gt;=Guide!$C$22,"▲ Contact  ","")&amp;IF(N(Z509)&lt;=-Guide!$C$22,"▼ Contact  ","")&amp;IF(N(AB509)&gt;=Guide!$C$23,"▲ Chase  ","")&amp;IF(N(AB509)&lt;=-Guide!$C$23,"▼ Chase  ",""))="","Stable",TRIM(IF(ISNUMBER(AD509),IF(N(AD509)&lt;=-Guide!$C$24,"▼ Bat Speed  ",IF(N(AD509)&gt;=Guide!$C$24,"▲ Bat Speed  ","")),"")&amp;IF(N(Z509)&gt;=Guide!$C$22,"▲ Contact  ","")&amp;IF(N(Z509)&lt;=-Guide!$C$22,"▼ Contact  ","")&amp;IF(N(AB509)&gt;=Guide!$C$23,"▲ Chase  ","")&amp;IF(N(AB509)&lt;=-Guide!$C$23,"▼ Chase  ",""))))</f>
        <v>Stable</v>
      </c>
      <c r="AF509" s="35" t="n">
        <f aca="false">MATCH(Counts!A509,'Season Counts'!$A$2:$A$740,0)</f>
        <v>135</v>
      </c>
    </row>
    <row r="510" customFormat="false" ht="15" hidden="false" customHeight="false" outlineLevel="0" collapsed="false">
      <c r="A510" s="34" t="str">
        <f aca="false">Counts!B510</f>
        <v>CHC</v>
      </c>
      <c r="B510" s="5" t="str">
        <f aca="false">Counts!C510</f>
        <v>Alex Bregman</v>
      </c>
      <c r="C510" s="34" t="str">
        <f aca="false">Counts!F510</f>
        <v>Mar-Apr</v>
      </c>
      <c r="D510" s="35" t="n">
        <f aca="false">IFERROR(Counts!P510,"")</f>
        <v>143</v>
      </c>
      <c r="E510" s="36" t="n">
        <f aca="false">IFERROR(Counts!R510/Counts!Q510,"")</f>
        <v>0.258064516129032</v>
      </c>
      <c r="F510" s="36" t="n">
        <f aca="false">IFERROR((Counts!R510+Counts!V510+Counts!W510)/(Counts!Q510+Counts!V510+Counts!W510+Counts!X510),"")</f>
        <v>0.34965034965035</v>
      </c>
      <c r="G510" s="36" t="n">
        <f aca="false">IFERROR((Counts!R510+Counts!S510+2*Counts!T510+3*Counts!U510)/Counts!Q510,"")</f>
        <v>0.370967741935484</v>
      </c>
      <c r="H510" s="35" t="n">
        <f aca="false">IFERROR(Counts!U510,"")</f>
        <v>3</v>
      </c>
      <c r="I510" s="36" t="n">
        <f aca="false">IFERROR(Counts!Z510/Counts!AA510,"")</f>
        <v>0.318085106382979</v>
      </c>
      <c r="J510" s="36" t="n">
        <f aca="false">IFERROR(Counts!AB510/Counts!AA510,"")</f>
        <v>0.332836879432624</v>
      </c>
      <c r="K510" s="37" t="n">
        <f aca="false">IFERROR((Counts!AB510-Counts!Z510)/Counts!AA510,"")</f>
        <v>0.0147517730496454</v>
      </c>
      <c r="L510" s="38" t="n">
        <f aca="false">IFERROR(Counts!Y510/Counts!P510,"")</f>
        <v>0.146853146853147</v>
      </c>
      <c r="M510" s="38" t="n">
        <f aca="false">IFERROR(Counts!V510/Counts!P510,"")</f>
        <v>0.118881118881119</v>
      </c>
      <c r="N510" s="38" t="n">
        <f aca="false">IFERROR(Counts!AD510/Counts!AC510,"")</f>
        <v>0.0769230769230769</v>
      </c>
      <c r="O510" s="38" t="n">
        <f aca="false">IFERROR(Counts!AE510/Counts!AC510,"")</f>
        <v>0.451923076923077</v>
      </c>
      <c r="P510" s="39" t="n">
        <f aca="false">IFERROR(Counts!AG510/Counts!AF510,"")</f>
        <v>90.3669902912621</v>
      </c>
      <c r="Q510" s="38" t="n">
        <f aca="false">IFERROR(Counts!AH510/Counts!AC510,"")</f>
        <v>0.278846153846154</v>
      </c>
      <c r="R510" s="38" t="n">
        <f aca="false">IFERROR(Counts!N510/Counts!M510,"")</f>
        <v>0.174074074074074</v>
      </c>
      <c r="S510" s="38" t="n">
        <f aca="false">IFERROR(Counts!K510/Counts!J510,"")</f>
        <v>0.561688311688312</v>
      </c>
      <c r="T510" s="38" t="n">
        <f aca="false">IFERROR(Counts!I510/Counts!H510,"")</f>
        <v>0.163636363636364</v>
      </c>
      <c r="U510" s="38" t="n">
        <f aca="false">IFERROR(1-Counts!L510/Counts!K510,"")</f>
        <v>0.872832369942197</v>
      </c>
      <c r="V510" s="39" t="n">
        <f aca="false">IFERROR(Counts!AJ510/Counts!AI510,"")</f>
        <v>70.1707692307692</v>
      </c>
      <c r="W510" s="38" t="n">
        <f aca="false">IFERROR(Counts!AK510/Counts!AI510,"")</f>
        <v>0.0564102564102564</v>
      </c>
      <c r="X510" s="40" t="n">
        <f aca="false">IFERROR(Counts!O510,"")</f>
        <v>0.955</v>
      </c>
      <c r="Y510" s="36" t="n">
        <f aca="false">IFERROR(INDEX('Season Counts'!$Y$2:$Y$740,$AF510)/INDEX('Season Counts'!$X$2:$X$740,$AF510),"")</f>
        <v>0.326937052932761</v>
      </c>
      <c r="Z510" s="37" t="n">
        <f aca="false">IFERROR(J510-Y510,"")</f>
        <v>0.00589982649986304</v>
      </c>
      <c r="AA510" s="38" t="n">
        <f aca="false">IFERROR(INDEX('Season Counts'!$K$2:$K$740,$AF510)/INDEX('Season Counts'!$J$2:$J$740,$AF510),"")</f>
        <v>0.232641374373658</v>
      </c>
      <c r="AB510" s="41" t="n">
        <f aca="false">IFERROR(R510-AA510,"")</f>
        <v>-0.0585673002995838</v>
      </c>
      <c r="AC510" s="39" t="n">
        <f aca="false">IFERROR(INDEX('Season Counts'!$AG$2:$AG$740,$AF510)/INDEX('Season Counts'!$AF$2:$AF$740,$AF510),"")</f>
        <v>69.789453125</v>
      </c>
      <c r="AD510" s="40" t="n">
        <f aca="false">IFERROR(V510-AC510,"")</f>
        <v>0.38131610576923</v>
      </c>
      <c r="AE510" s="4" t="str">
        <f aca="false">IF(D510&lt;Guide!$C$21,"Low PA",IF(TRIM(IF(ISNUMBER(AD510),IF(N(AD510)&lt;=-Guide!$C$24,"▼ Bat Speed  ",IF(N(AD510)&gt;=Guide!$C$24,"▲ Bat Speed  ","")),"")&amp;IF(N(Z510)&gt;=Guide!$C$22,"▲ Contact  ","")&amp;IF(N(Z510)&lt;=-Guide!$C$22,"▼ Contact  ","")&amp;IF(N(AB510)&gt;=Guide!$C$23,"▲ Chase  ","")&amp;IF(N(AB510)&lt;=-Guide!$C$23,"▼ Chase  ",""))="","Stable",TRIM(IF(ISNUMBER(AD510),IF(N(AD510)&lt;=-Guide!$C$24,"▼ Bat Speed  ",IF(N(AD510)&gt;=Guide!$C$24,"▲ Bat Speed  ","")),"")&amp;IF(N(Z510)&gt;=Guide!$C$22,"▲ Contact  ","")&amp;IF(N(Z510)&lt;=-Guide!$C$22,"▼ Contact  ","")&amp;IF(N(AB510)&gt;=Guide!$C$23,"▲ Chase  ","")&amp;IF(N(AB510)&lt;=-Guide!$C$23,"▼ Chase  ",""))))</f>
        <v>▼ Chase</v>
      </c>
      <c r="AF510" s="35" t="n">
        <f aca="false">MATCH(Counts!A510,'Season Counts'!$A$2:$A$740,0)</f>
        <v>136</v>
      </c>
    </row>
    <row r="511" customFormat="false" ht="15" hidden="false" customHeight="false" outlineLevel="0" collapsed="false">
      <c r="A511" s="34" t="str">
        <f aca="false">Counts!B511</f>
        <v>CHC</v>
      </c>
      <c r="B511" s="5" t="str">
        <f aca="false">Counts!C511</f>
        <v>Alex Bregman</v>
      </c>
      <c r="C511" s="34" t="str">
        <f aca="false">Counts!F511</f>
        <v>May</v>
      </c>
      <c r="D511" s="35" t="n">
        <f aca="false">IFERROR(Counts!P511,"")</f>
        <v>127</v>
      </c>
      <c r="E511" s="36" t="n">
        <f aca="false">IFERROR(Counts!R511/Counts!Q511,"")</f>
        <v>0.260869565217391</v>
      </c>
      <c r="F511" s="36" t="n">
        <f aca="false">IFERROR((Counts!R511+Counts!V511+Counts!W511)/(Counts!Q511+Counts!V511+Counts!W511+Counts!X511),"")</f>
        <v>0.330708661417323</v>
      </c>
      <c r="G511" s="36" t="n">
        <f aca="false">IFERROR((Counts!R511+Counts!S511+2*Counts!T511+3*Counts!U511)/Counts!Q511,"")</f>
        <v>0.356521739130435</v>
      </c>
      <c r="H511" s="35" t="n">
        <f aca="false">IFERROR(Counts!U511,"")</f>
        <v>2</v>
      </c>
      <c r="I511" s="36" t="n">
        <f aca="false">IFERROR(Counts!Z511/Counts!AA511,"")</f>
        <v>0.306746031746032</v>
      </c>
      <c r="J511" s="36" t="n">
        <f aca="false">IFERROR(Counts!AB511/Counts!AA511,"")</f>
        <v>0.315444444444444</v>
      </c>
      <c r="K511" s="37" t="n">
        <f aca="false">IFERROR((Counts!AB511-Counts!Z511)/Counts!AA511,"")</f>
        <v>0.00869841269841273</v>
      </c>
      <c r="L511" s="38" t="n">
        <f aca="false">IFERROR(Counts!Y511/Counts!P511,"")</f>
        <v>0.196850393700787</v>
      </c>
      <c r="M511" s="38" t="n">
        <f aca="false">IFERROR(Counts!V511/Counts!P511,"")</f>
        <v>0.0708661417322835</v>
      </c>
      <c r="N511" s="38" t="n">
        <f aca="false">IFERROR(Counts!AD511/Counts!AC511,"")</f>
        <v>0.0333333333333333</v>
      </c>
      <c r="O511" s="38" t="n">
        <f aca="false">IFERROR(Counts!AE511/Counts!AC511,"")</f>
        <v>0.377777777777778</v>
      </c>
      <c r="P511" s="39" t="n">
        <f aca="false">IFERROR(Counts!AG511/Counts!AF511,"")</f>
        <v>86.5233333333333</v>
      </c>
      <c r="Q511" s="38" t="n">
        <f aca="false">IFERROR(Counts!AH511/Counts!AC511,"")</f>
        <v>0.411111111111111</v>
      </c>
      <c r="R511" s="38" t="n">
        <f aca="false">IFERROR(Counts!N511/Counts!M511,"")</f>
        <v>0.255230125523013</v>
      </c>
      <c r="S511" s="38" t="n">
        <f aca="false">IFERROR(Counts!K511/Counts!J511,"")</f>
        <v>0.573170731707317</v>
      </c>
      <c r="T511" s="38" t="n">
        <f aca="false">IFERROR(Counts!I511/Counts!H511,"")</f>
        <v>0.188118811881188</v>
      </c>
      <c r="U511" s="38" t="n">
        <f aca="false">IFERROR(1-Counts!L511/Counts!K511,"")</f>
        <v>0.900709219858156</v>
      </c>
      <c r="V511" s="39" t="n">
        <f aca="false">IFERROR(Counts!AJ511/Counts!AI511,"")</f>
        <v>69.4171428571429</v>
      </c>
      <c r="W511" s="38" t="n">
        <f aca="false">IFERROR(Counts!AK511/Counts!AI511,"")</f>
        <v>0.0171428571428571</v>
      </c>
      <c r="X511" s="40" t="n">
        <f aca="false">IFERROR(Counts!O511,"")</f>
        <v>-1.39</v>
      </c>
      <c r="Y511" s="36" t="n">
        <f aca="false">IFERROR(INDEX('Season Counts'!$Y$2:$Y$740,$AF511)/INDEX('Season Counts'!$X$2:$X$740,$AF511),"")</f>
        <v>0.326937052932761</v>
      </c>
      <c r="Z511" s="37" t="n">
        <f aca="false">IFERROR(J511-Y511,"")</f>
        <v>-0.0114926084883166</v>
      </c>
      <c r="AA511" s="38" t="n">
        <f aca="false">IFERROR(INDEX('Season Counts'!$K$2:$K$740,$AF511)/INDEX('Season Counts'!$J$2:$J$740,$AF511),"")</f>
        <v>0.232641374373658</v>
      </c>
      <c r="AB511" s="41" t="n">
        <f aca="false">IFERROR(R511-AA511,"")</f>
        <v>0.0225887511493547</v>
      </c>
      <c r="AC511" s="39" t="n">
        <f aca="false">IFERROR(INDEX('Season Counts'!$AG$2:$AG$740,$AF511)/INDEX('Season Counts'!$AF$2:$AF$740,$AF511),"")</f>
        <v>69.789453125</v>
      </c>
      <c r="AD511" s="40" t="n">
        <f aca="false">IFERROR(V511-AC511,"")</f>
        <v>-0.372310267857131</v>
      </c>
      <c r="AE511" s="4" t="str">
        <f aca="false">IF(D511&lt;Guide!$C$21,"Low PA",IF(TRIM(IF(ISNUMBER(AD511),IF(N(AD511)&lt;=-Guide!$C$24,"▼ Bat Speed  ",IF(N(AD511)&gt;=Guide!$C$24,"▲ Bat Speed  ","")),"")&amp;IF(N(Z511)&gt;=Guide!$C$22,"▲ Contact  ","")&amp;IF(N(Z511)&lt;=-Guide!$C$22,"▼ Contact  ","")&amp;IF(N(AB511)&gt;=Guide!$C$23,"▲ Chase  ","")&amp;IF(N(AB511)&lt;=-Guide!$C$23,"▼ Chase  ",""))="","Stable",TRIM(IF(ISNUMBER(AD511),IF(N(AD511)&lt;=-Guide!$C$24,"▼ Bat Speed  ",IF(N(AD511)&gt;=Guide!$C$24,"▲ Bat Speed  ","")),"")&amp;IF(N(Z511)&gt;=Guide!$C$22,"▲ Contact  ","")&amp;IF(N(Z511)&lt;=-Guide!$C$22,"▼ Contact  ","")&amp;IF(N(AB511)&gt;=Guide!$C$23,"▲ Chase  ","")&amp;IF(N(AB511)&lt;=-Guide!$C$23,"▼ Chase  ",""))))</f>
        <v>Stable</v>
      </c>
      <c r="AF511" s="35" t="n">
        <f aca="false">MATCH(Counts!A511,'Season Counts'!$A$2:$A$740,0)</f>
        <v>136</v>
      </c>
    </row>
    <row r="512" customFormat="false" ht="15" hidden="false" customHeight="false" outlineLevel="0" collapsed="false">
      <c r="A512" s="34" t="str">
        <f aca="false">Counts!B512</f>
        <v>CHC</v>
      </c>
      <c r="B512" s="5" t="str">
        <f aca="false">Counts!C512</f>
        <v>Alex Bregman</v>
      </c>
      <c r="C512" s="34" t="str">
        <f aca="false">Counts!F512</f>
        <v>Jun</v>
      </c>
      <c r="D512" s="35" t="n">
        <f aca="false">IFERROR(Counts!P512,"")</f>
        <v>115</v>
      </c>
      <c r="E512" s="36" t="n">
        <f aca="false">IFERROR(Counts!R512/Counts!Q512,"")</f>
        <v>0.2</v>
      </c>
      <c r="F512" s="36" t="n">
        <f aca="false">IFERROR((Counts!R512+Counts!V512+Counts!W512)/(Counts!Q512+Counts!V512+Counts!W512+Counts!X512),"")</f>
        <v>0.347826086956522</v>
      </c>
      <c r="G512" s="36" t="n">
        <f aca="false">IFERROR((Counts!R512+Counts!S512+2*Counts!T512+3*Counts!U512)/Counts!Q512,"")</f>
        <v>0.3</v>
      </c>
      <c r="H512" s="35" t="n">
        <f aca="false">IFERROR(Counts!U512,"")</f>
        <v>2</v>
      </c>
      <c r="I512" s="36" t="n">
        <f aca="false">IFERROR(Counts!Z512/Counts!AA512,"")</f>
        <v>0.30304347826087</v>
      </c>
      <c r="J512" s="36" t="n">
        <f aca="false">IFERROR(Counts!AB512/Counts!AA512,"")</f>
        <v>0.303130434782609</v>
      </c>
      <c r="K512" s="37" t="n">
        <f aca="false">IFERROR((Counts!AB512-Counts!Z512)/Counts!AA512,"")</f>
        <v>8.69565217391131E-005</v>
      </c>
      <c r="L512" s="38" t="n">
        <f aca="false">IFERROR(Counts!Y512/Counts!P512,"")</f>
        <v>0.130434782608696</v>
      </c>
      <c r="M512" s="38" t="n">
        <f aca="false">IFERROR(Counts!V512/Counts!P512,"")</f>
        <v>0.165217391304348</v>
      </c>
      <c r="N512" s="38" t="n">
        <f aca="false">IFERROR(Counts!AD512/Counts!AC512,"")</f>
        <v>0.0256410256410256</v>
      </c>
      <c r="O512" s="38" t="n">
        <f aca="false">IFERROR(Counts!AE512/Counts!AC512,"")</f>
        <v>0.269230769230769</v>
      </c>
      <c r="P512" s="39" t="n">
        <f aca="false">IFERROR(Counts!AG512/Counts!AF512,"")</f>
        <v>85.7397435897436</v>
      </c>
      <c r="Q512" s="38" t="n">
        <f aca="false">IFERROR(Counts!AH512/Counts!AC512,"")</f>
        <v>0.333333333333333</v>
      </c>
      <c r="R512" s="38" t="n">
        <f aca="false">IFERROR(Counts!N512/Counts!M512,"")</f>
        <v>0.222672064777328</v>
      </c>
      <c r="S512" s="38" t="n">
        <f aca="false">IFERROR(Counts!K512/Counts!J512,"")</f>
        <v>0.668202764976959</v>
      </c>
      <c r="T512" s="38" t="n">
        <f aca="false">IFERROR(Counts!I512/Counts!H512,"")</f>
        <v>0.135</v>
      </c>
      <c r="U512" s="38" t="n">
        <f aca="false">IFERROR(1-Counts!L512/Counts!K512,"")</f>
        <v>0.910344827586207</v>
      </c>
      <c r="V512" s="39" t="n">
        <f aca="false">IFERROR(Counts!AJ512/Counts!AI512,"")</f>
        <v>70.1227777777778</v>
      </c>
      <c r="W512" s="38" t="n">
        <f aca="false">IFERROR(Counts!AK512/Counts!AI512,"")</f>
        <v>0.0388888888888889</v>
      </c>
      <c r="X512" s="40" t="n">
        <f aca="false">IFERROR(Counts!O512,"")</f>
        <v>-2.38</v>
      </c>
      <c r="Y512" s="36" t="n">
        <f aca="false">IFERROR(INDEX('Season Counts'!$Y$2:$Y$740,$AF512)/INDEX('Season Counts'!$X$2:$X$740,$AF512),"")</f>
        <v>0.326937052932761</v>
      </c>
      <c r="Z512" s="37" t="n">
        <f aca="false">IFERROR(J512-Y512,"")</f>
        <v>-0.0238066181501524</v>
      </c>
      <c r="AA512" s="38" t="n">
        <f aca="false">IFERROR(INDEX('Season Counts'!$K$2:$K$740,$AF512)/INDEX('Season Counts'!$J$2:$J$740,$AF512),"")</f>
        <v>0.232641374373658</v>
      </c>
      <c r="AB512" s="41" t="n">
        <f aca="false">IFERROR(R512-AA512,"")</f>
        <v>-0.00996930959632991</v>
      </c>
      <c r="AC512" s="39" t="n">
        <f aca="false">IFERROR(INDEX('Season Counts'!$AG$2:$AG$740,$AF512)/INDEX('Season Counts'!$AF$2:$AF$740,$AF512),"")</f>
        <v>69.789453125</v>
      </c>
      <c r="AD512" s="40" t="n">
        <f aca="false">IFERROR(V512-AC512,"")</f>
        <v>0.33332465277779</v>
      </c>
      <c r="AE512" s="4" t="str">
        <f aca="false">IF(D512&lt;Guide!$C$21,"Low PA",IF(TRIM(IF(ISNUMBER(AD512),IF(N(AD512)&lt;=-Guide!$C$24,"▼ Bat Speed  ",IF(N(AD512)&gt;=Guide!$C$24,"▲ Bat Speed  ","")),"")&amp;IF(N(Z512)&gt;=Guide!$C$22,"▲ Contact  ","")&amp;IF(N(Z512)&lt;=-Guide!$C$22,"▼ Contact  ","")&amp;IF(N(AB512)&gt;=Guide!$C$23,"▲ Chase  ","")&amp;IF(N(AB512)&lt;=-Guide!$C$23,"▼ Chase  ",""))="","Stable",TRIM(IF(ISNUMBER(AD512),IF(N(AD512)&lt;=-Guide!$C$24,"▼ Bat Speed  ",IF(N(AD512)&gt;=Guide!$C$24,"▲ Bat Speed  ","")),"")&amp;IF(N(Z512)&gt;=Guide!$C$22,"▲ Contact  ","")&amp;IF(N(Z512)&lt;=-Guide!$C$22,"▼ Contact  ","")&amp;IF(N(AB512)&gt;=Guide!$C$23,"▲ Chase  ","")&amp;IF(N(AB512)&lt;=-Guide!$C$23,"▼ Chase  ",""))))</f>
        <v>Stable</v>
      </c>
      <c r="AF512" s="35" t="n">
        <f aca="false">MATCH(Counts!A512,'Season Counts'!$A$2:$A$740,0)</f>
        <v>136</v>
      </c>
    </row>
    <row r="513" customFormat="false" ht="15" hidden="false" customHeight="false" outlineLevel="0" collapsed="false">
      <c r="A513" s="34" t="str">
        <f aca="false">Counts!B513</f>
        <v>CHC</v>
      </c>
      <c r="B513" s="5" t="str">
        <f aca="false">Counts!C513</f>
        <v>Alex Bregman</v>
      </c>
      <c r="C513" s="34" t="str">
        <f aca="false">Counts!F513</f>
        <v>Jul</v>
      </c>
      <c r="D513" s="35" t="n">
        <f aca="false">IFERROR(Counts!P513,"")</f>
        <v>106</v>
      </c>
      <c r="E513" s="36" t="n">
        <f aca="false">IFERROR(Counts!R513/Counts!Q513,"")</f>
        <v>0.263157894736842</v>
      </c>
      <c r="F513" s="36" t="n">
        <f aca="false">IFERROR((Counts!R513+Counts!V513+Counts!W513)/(Counts!Q513+Counts!V513+Counts!W513+Counts!X513),"")</f>
        <v>0.330188679245283</v>
      </c>
      <c r="G513" s="36" t="n">
        <f aca="false">IFERROR((Counts!R513+Counts!S513+2*Counts!T513+3*Counts!U513)/Counts!Q513,"")</f>
        <v>0.494736842105263</v>
      </c>
      <c r="H513" s="35" t="n">
        <f aca="false">IFERROR(Counts!U513,"")</f>
        <v>4</v>
      </c>
      <c r="I513" s="36" t="n">
        <f aca="false">IFERROR(Counts!Z513/Counts!AA513,"")</f>
        <v>0.352830188679245</v>
      </c>
      <c r="J513" s="36" t="n">
        <f aca="false">IFERROR(Counts!AB513/Counts!AA513,"")</f>
        <v>0.271047169811321</v>
      </c>
      <c r="K513" s="37" t="n">
        <f aca="false">IFERROR((Counts!AB513-Counts!Z513)/Counts!AA513,"")</f>
        <v>-0.0817830188679245</v>
      </c>
      <c r="L513" s="38" t="n">
        <f aca="false">IFERROR(Counts!Y513/Counts!P513,"")</f>
        <v>0.160377358490566</v>
      </c>
      <c r="M513" s="38" t="n">
        <f aca="false">IFERROR(Counts!V513/Counts!P513,"")</f>
        <v>0.0849056603773585</v>
      </c>
      <c r="N513" s="38" t="n">
        <f aca="false">IFERROR(Counts!AD513/Counts!AC513,"")</f>
        <v>0.0253164556962025</v>
      </c>
      <c r="O513" s="38" t="n">
        <f aca="false">IFERROR(Counts!AE513/Counts!AC513,"")</f>
        <v>0.316455696202532</v>
      </c>
      <c r="P513" s="39" t="n">
        <f aca="false">IFERROR(Counts!AG513/Counts!AF513,"")</f>
        <v>88.053164556962</v>
      </c>
      <c r="Q513" s="38" t="n">
        <f aca="false">IFERROR(Counts!AH513/Counts!AC513,"")</f>
        <v>0.278481012658228</v>
      </c>
      <c r="R513" s="38" t="n">
        <f aca="false">IFERROR(Counts!N513/Counts!M513,"")</f>
        <v>0.232142857142857</v>
      </c>
      <c r="S513" s="38" t="n">
        <f aca="false">IFERROR(Counts!K513/Counts!J513,"")</f>
        <v>0.606635071090047</v>
      </c>
      <c r="T513" s="38" t="n">
        <f aca="false">IFERROR(Counts!I513/Counts!H513,"")</f>
        <v>0.116666666666667</v>
      </c>
      <c r="U513" s="38" t="n">
        <f aca="false">IFERROR(1-Counts!L513/Counts!K513,"")</f>
        <v>0.9296875</v>
      </c>
      <c r="V513" s="39" t="n">
        <f aca="false">IFERROR(Counts!AJ513/Counts!AI513,"")</f>
        <v>69.3134615384615</v>
      </c>
      <c r="W513" s="38" t="n">
        <f aca="false">IFERROR(Counts!AK513/Counts!AI513,"")</f>
        <v>0.0192307692307692</v>
      </c>
      <c r="X513" s="40" t="n">
        <f aca="false">IFERROR(Counts!O513,"")</f>
        <v>2.44</v>
      </c>
      <c r="Y513" s="36" t="n">
        <f aca="false">IFERROR(INDEX('Season Counts'!$Y$2:$Y$740,$AF513)/INDEX('Season Counts'!$X$2:$X$740,$AF513),"")</f>
        <v>0.326937052932761</v>
      </c>
      <c r="Z513" s="37" t="n">
        <f aca="false">IFERROR(J513-Y513,"")</f>
        <v>-0.0558898831214403</v>
      </c>
      <c r="AA513" s="38" t="n">
        <f aca="false">IFERROR(INDEX('Season Counts'!$K$2:$K$740,$AF513)/INDEX('Season Counts'!$J$2:$J$740,$AF513),"")</f>
        <v>0.232641374373658</v>
      </c>
      <c r="AB513" s="41" t="n">
        <f aca="false">IFERROR(R513-AA513,"")</f>
        <v>-0.000498517230800688</v>
      </c>
      <c r="AC513" s="39" t="n">
        <f aca="false">IFERROR(INDEX('Season Counts'!$AG$2:$AG$740,$AF513)/INDEX('Season Counts'!$AF$2:$AF$740,$AF513),"")</f>
        <v>69.789453125</v>
      </c>
      <c r="AD513" s="40" t="n">
        <f aca="false">IFERROR(V513-AC513,"")</f>
        <v>-0.475991586538456</v>
      </c>
      <c r="AE513" s="4" t="str">
        <f aca="false">IF(D513&lt;Guide!$C$21,"Low PA",IF(TRIM(IF(ISNUMBER(AD513),IF(N(AD513)&lt;=-Guide!$C$24,"▼ Bat Speed  ",IF(N(AD513)&gt;=Guide!$C$24,"▲ Bat Speed  ","")),"")&amp;IF(N(Z513)&gt;=Guide!$C$22,"▲ Contact  ","")&amp;IF(N(Z513)&lt;=-Guide!$C$22,"▼ Contact  ","")&amp;IF(N(AB513)&gt;=Guide!$C$23,"▲ Chase  ","")&amp;IF(N(AB513)&lt;=-Guide!$C$23,"▼ Chase  ",""))="","Stable",TRIM(IF(ISNUMBER(AD513),IF(N(AD513)&lt;=-Guide!$C$24,"▼ Bat Speed  ",IF(N(AD513)&gt;=Guide!$C$24,"▲ Bat Speed  ","")),"")&amp;IF(N(Z513)&gt;=Guide!$C$22,"▲ Contact  ","")&amp;IF(N(Z513)&lt;=-Guide!$C$22,"▼ Contact  ","")&amp;IF(N(AB513)&gt;=Guide!$C$23,"▲ Chase  ","")&amp;IF(N(AB513)&lt;=-Guide!$C$23,"▼ Chase  ",""))))</f>
        <v>▼ Contact</v>
      </c>
      <c r="AF513" s="35" t="n">
        <f aca="false">MATCH(Counts!A513,'Season Counts'!$A$2:$A$740,0)</f>
        <v>136</v>
      </c>
    </row>
    <row r="514" customFormat="false" ht="15" hidden="false" customHeight="false" outlineLevel="0" collapsed="false">
      <c r="A514" s="34" t="str">
        <f aca="false">Counts!B514</f>
        <v>CHC</v>
      </c>
      <c r="B514" s="5" t="str">
        <f aca="false">Counts!C514</f>
        <v>Alex Bregman</v>
      </c>
      <c r="C514" s="34" t="str">
        <f aca="false">Counts!F514</f>
        <v>Aug</v>
      </c>
      <c r="D514" s="35" t="n">
        <f aca="false">IFERROR(Counts!P514,"")</f>
        <v>129</v>
      </c>
      <c r="E514" s="36" t="n">
        <f aca="false">IFERROR(Counts!R514/Counts!Q514,"")</f>
        <v>0.295652173913044</v>
      </c>
      <c r="F514" s="36" t="n">
        <f aca="false">IFERROR((Counts!R514+Counts!V514+Counts!W514)/(Counts!Q514+Counts!V514+Counts!W514+Counts!X514),"")</f>
        <v>0.364341085271318</v>
      </c>
      <c r="G514" s="36" t="n">
        <f aca="false">IFERROR((Counts!R514+Counts!S514+2*Counts!T514+3*Counts!U514)/Counts!Q514,"")</f>
        <v>0.660869565217391</v>
      </c>
      <c r="H514" s="35" t="n">
        <f aca="false">IFERROR(Counts!U514,"")</f>
        <v>12</v>
      </c>
      <c r="I514" s="36" t="n">
        <f aca="false">IFERROR(Counts!Z514/Counts!AA514,"")</f>
        <v>0.426356589147287</v>
      </c>
      <c r="J514" s="36" t="n">
        <f aca="false">IFERROR(Counts!AB514/Counts!AA514,"")</f>
        <v>0.351798449612403</v>
      </c>
      <c r="K514" s="37" t="n">
        <f aca="false">IFERROR((Counts!AB514-Counts!Z514)/Counts!AA514,"")</f>
        <v>-0.0745581395348837</v>
      </c>
      <c r="L514" s="38" t="n">
        <f aca="false">IFERROR(Counts!Y514/Counts!P514,"")</f>
        <v>0.13953488372093</v>
      </c>
      <c r="M514" s="38" t="n">
        <f aca="false">IFERROR(Counts!V514/Counts!P514,"")</f>
        <v>0.0930232558139535</v>
      </c>
      <c r="N514" s="38" t="n">
        <f aca="false">IFERROR(Counts!AD514/Counts!AC514,"")</f>
        <v>0.102040816326531</v>
      </c>
      <c r="O514" s="38" t="n">
        <f aca="false">IFERROR(Counts!AE514/Counts!AC514,"")</f>
        <v>0.428571428571429</v>
      </c>
      <c r="P514" s="39" t="n">
        <f aca="false">IFERROR(Counts!AG514/Counts!AF514,"")</f>
        <v>89.1071428571429</v>
      </c>
      <c r="Q514" s="38" t="n">
        <f aca="false">IFERROR(Counts!AH514/Counts!AC514,"")</f>
        <v>0.418367346938776</v>
      </c>
      <c r="R514" s="38" t="n">
        <f aca="false">IFERROR(Counts!N514/Counts!M514,"")</f>
        <v>0.291338582677165</v>
      </c>
      <c r="S514" s="38" t="n">
        <f aca="false">IFERROR(Counts!K514/Counts!J514,"")</f>
        <v>0.618257261410788</v>
      </c>
      <c r="T514" s="38" t="n">
        <f aca="false">IFERROR(Counts!I514/Counts!H514,"")</f>
        <v>0.139013452914798</v>
      </c>
      <c r="U514" s="38" t="n">
        <f aca="false">IFERROR(1-Counts!L514/Counts!K514,"")</f>
        <v>0.953020134228188</v>
      </c>
      <c r="V514" s="39" t="n">
        <f aca="false">IFERROR(Counts!AJ514/Counts!AI514,"")</f>
        <v>69.8207920792079</v>
      </c>
      <c r="W514" s="38" t="n">
        <f aca="false">IFERROR(Counts!AK514/Counts!AI514,"")</f>
        <v>0.0346534653465347</v>
      </c>
      <c r="X514" s="40" t="n">
        <f aca="false">IFERROR(Counts!O514,"")</f>
        <v>17.726</v>
      </c>
      <c r="Y514" s="36" t="n">
        <f aca="false">IFERROR(INDEX('Season Counts'!$Y$2:$Y$740,$AF514)/INDEX('Season Counts'!$X$2:$X$740,$AF514),"")</f>
        <v>0.326937052932761</v>
      </c>
      <c r="Z514" s="37" t="n">
        <f aca="false">IFERROR(J514-Y514,"")</f>
        <v>0.024861396679642</v>
      </c>
      <c r="AA514" s="38" t="n">
        <f aca="false">IFERROR(INDEX('Season Counts'!$K$2:$K$740,$AF514)/INDEX('Season Counts'!$J$2:$J$740,$AF514),"")</f>
        <v>0.232641374373658</v>
      </c>
      <c r="AB514" s="41" t="n">
        <f aca="false">IFERROR(R514-AA514,"")</f>
        <v>0.0586972083035075</v>
      </c>
      <c r="AC514" s="39" t="n">
        <f aca="false">IFERROR(INDEX('Season Counts'!$AG$2:$AG$740,$AF514)/INDEX('Season Counts'!$AF$2:$AF$740,$AF514),"")</f>
        <v>69.789453125</v>
      </c>
      <c r="AD514" s="40" t="n">
        <f aca="false">IFERROR(V514-AC514,"")</f>
        <v>0.031338954207925</v>
      </c>
      <c r="AE514" s="4" t="str">
        <f aca="false">IF(D514&lt;Guide!$C$21,"Low PA",IF(TRIM(IF(ISNUMBER(AD514),IF(N(AD514)&lt;=-Guide!$C$24,"▼ Bat Speed  ",IF(N(AD514)&gt;=Guide!$C$24,"▲ Bat Speed  ","")),"")&amp;IF(N(Z514)&gt;=Guide!$C$22,"▲ Contact  ","")&amp;IF(N(Z514)&lt;=-Guide!$C$22,"▼ Contact  ","")&amp;IF(N(AB514)&gt;=Guide!$C$23,"▲ Chase  ","")&amp;IF(N(AB514)&lt;=-Guide!$C$23,"▼ Chase  ",""))="","Stable",TRIM(IF(ISNUMBER(AD514),IF(N(AD514)&lt;=-Guide!$C$24,"▼ Bat Speed  ",IF(N(AD514)&gt;=Guide!$C$24,"▲ Bat Speed  ","")),"")&amp;IF(N(Z514)&gt;=Guide!$C$22,"▲ Contact  ","")&amp;IF(N(Z514)&lt;=-Guide!$C$22,"▼ Contact  ","")&amp;IF(N(AB514)&gt;=Guide!$C$23,"▲ Chase  ","")&amp;IF(N(AB514)&lt;=-Guide!$C$23,"▼ Chase  ",""))))</f>
        <v>▲ Chase</v>
      </c>
      <c r="AF514" s="35" t="n">
        <f aca="false">MATCH(Counts!A514,'Season Counts'!$A$2:$A$740,0)</f>
        <v>136</v>
      </c>
    </row>
    <row r="515" customFormat="false" ht="15" hidden="false" customHeight="false" outlineLevel="0" collapsed="false">
      <c r="A515" s="34" t="str">
        <f aca="false">Counts!B515</f>
        <v>CHC</v>
      </c>
      <c r="B515" s="5" t="str">
        <f aca="false">Counts!C515</f>
        <v>Alex Bregman</v>
      </c>
      <c r="C515" s="34" t="str">
        <f aca="false">Counts!F515</f>
        <v>Sep</v>
      </c>
      <c r="D515" s="35" t="n">
        <f aca="false">IFERROR(Counts!P515,"")</f>
        <v>82</v>
      </c>
      <c r="E515" s="36" t="n">
        <f aca="false">IFERROR(Counts!R515/Counts!Q515,"")</f>
        <v>0.318840579710145</v>
      </c>
      <c r="F515" s="36" t="n">
        <f aca="false">IFERROR((Counts!R515+Counts!V515+Counts!W515)/(Counts!Q515+Counts!V515+Counts!W515+Counts!X515),"")</f>
        <v>0.426829268292683</v>
      </c>
      <c r="G515" s="36" t="n">
        <f aca="false">IFERROR((Counts!R515+Counts!S515+2*Counts!T515+3*Counts!U515)/Counts!Q515,"")</f>
        <v>0.652173913043478</v>
      </c>
      <c r="H515" s="35" t="n">
        <f aca="false">IFERROR(Counts!U515,"")</f>
        <v>5</v>
      </c>
      <c r="I515" s="36" t="n">
        <f aca="false">IFERROR(Counts!Z515/Counts!AA515,"")</f>
        <v>0.453658536585366</v>
      </c>
      <c r="J515" s="36" t="n">
        <f aca="false">IFERROR(Counts!AB515/Counts!AA515,"")</f>
        <v>0.400975609756098</v>
      </c>
      <c r="K515" s="37" t="n">
        <f aca="false">IFERROR((Counts!AB515-Counts!Z515)/Counts!AA515,"")</f>
        <v>-0.0526829268292683</v>
      </c>
      <c r="L515" s="38" t="n">
        <f aca="false">IFERROR(Counts!Y515/Counts!P515,"")</f>
        <v>0.0731707317073171</v>
      </c>
      <c r="M515" s="38" t="n">
        <f aca="false">IFERROR(Counts!V515/Counts!P515,"")</f>
        <v>0.121951219512195</v>
      </c>
      <c r="N515" s="38" t="n">
        <f aca="false">IFERROR(Counts!AD515/Counts!AC515,"")</f>
        <v>0.126984126984127</v>
      </c>
      <c r="O515" s="38" t="n">
        <f aca="false">IFERROR(Counts!AE515/Counts!AC515,"")</f>
        <v>0.380952380952381</v>
      </c>
      <c r="P515" s="39" t="n">
        <f aca="false">IFERROR(Counts!AG515/Counts!AF515,"")</f>
        <v>89.0952380952381</v>
      </c>
      <c r="Q515" s="38" t="n">
        <f aca="false">IFERROR(Counts!AH515/Counts!AC515,"")</f>
        <v>0.396825396825397</v>
      </c>
      <c r="R515" s="38" t="n">
        <f aca="false">IFERROR(Counts!N515/Counts!M515,"")</f>
        <v>0.220858895705521</v>
      </c>
      <c r="S515" s="38" t="n">
        <f aca="false">IFERROR(Counts!K515/Counts!J515,"")</f>
        <v>0.598684210526316</v>
      </c>
      <c r="T515" s="38" t="n">
        <f aca="false">IFERROR(Counts!I515/Counts!H515,"")</f>
        <v>0.078740157480315</v>
      </c>
      <c r="U515" s="38" t="n">
        <f aca="false">IFERROR(1-Counts!L515/Counts!K515,"")</f>
        <v>0.956043956043956</v>
      </c>
      <c r="V515" s="39" t="n">
        <f aca="false">IFERROR(Counts!AJ515/Counts!AI515,"")</f>
        <v>69.7784482758621</v>
      </c>
      <c r="W515" s="38" t="n">
        <f aca="false">IFERROR(Counts!AK515/Counts!AI515,"")</f>
        <v>0.0431034482758621</v>
      </c>
      <c r="X515" s="40" t="n">
        <f aca="false">IFERROR(Counts!O515,"")</f>
        <v>8.461</v>
      </c>
      <c r="Y515" s="36" t="n">
        <f aca="false">IFERROR(INDEX('Season Counts'!$Y$2:$Y$740,$AF515)/INDEX('Season Counts'!$X$2:$X$740,$AF515),"")</f>
        <v>0.326937052932761</v>
      </c>
      <c r="Z515" s="37" t="n">
        <f aca="false">IFERROR(J515-Y515,"")</f>
        <v>0.0740385568233365</v>
      </c>
      <c r="AA515" s="38" t="n">
        <f aca="false">IFERROR(INDEX('Season Counts'!$K$2:$K$740,$AF515)/INDEX('Season Counts'!$J$2:$J$740,$AF515),"")</f>
        <v>0.232641374373658</v>
      </c>
      <c r="AB515" s="41" t="n">
        <f aca="false">IFERROR(R515-AA515,"")</f>
        <v>-0.0117824786681364</v>
      </c>
      <c r="AC515" s="39" t="n">
        <f aca="false">IFERROR(INDEX('Season Counts'!$AG$2:$AG$740,$AF515)/INDEX('Season Counts'!$AF$2:$AF$740,$AF515),"")</f>
        <v>69.789453125</v>
      </c>
      <c r="AD515" s="40" t="n">
        <f aca="false">IFERROR(V515-AC515,"")</f>
        <v>-0.0110048491379189</v>
      </c>
      <c r="AE515" s="4" t="str">
        <f aca="false">IF(D515&lt;Guide!$C$21,"Low PA",IF(TRIM(IF(ISNUMBER(AD515),IF(N(AD515)&lt;=-Guide!$C$24,"▼ Bat Speed  ",IF(N(AD515)&gt;=Guide!$C$24,"▲ Bat Speed  ","")),"")&amp;IF(N(Z515)&gt;=Guide!$C$22,"▲ Contact  ","")&amp;IF(N(Z515)&lt;=-Guide!$C$22,"▼ Contact  ","")&amp;IF(N(AB515)&gt;=Guide!$C$23,"▲ Chase  ","")&amp;IF(N(AB515)&lt;=-Guide!$C$23,"▼ Chase  ",""))="","Stable",TRIM(IF(ISNUMBER(AD515),IF(N(AD515)&lt;=-Guide!$C$24,"▼ Bat Speed  ",IF(N(AD515)&gt;=Guide!$C$24,"▲ Bat Speed  ","")),"")&amp;IF(N(Z515)&gt;=Guide!$C$22,"▲ Contact  ","")&amp;IF(N(Z515)&lt;=-Guide!$C$22,"▼ Contact  ","")&amp;IF(N(AB515)&gt;=Guide!$C$23,"▲ Chase  ","")&amp;IF(N(AB515)&lt;=-Guide!$C$23,"▼ Chase  ",""))))</f>
        <v>▲ Contact</v>
      </c>
      <c r="AF515" s="35" t="n">
        <f aca="false">MATCH(Counts!A515,'Season Counts'!$A$2:$A$740,0)</f>
        <v>136</v>
      </c>
    </row>
    <row r="516" customFormat="false" ht="15" hidden="false" customHeight="false" outlineLevel="0" collapsed="false">
      <c r="A516" s="34" t="str">
        <f aca="false">Counts!B516</f>
        <v>CHC</v>
      </c>
      <c r="B516" s="5" t="str">
        <f aca="false">Counts!C516</f>
        <v>Nico Hoerner</v>
      </c>
      <c r="C516" s="34" t="str">
        <f aca="false">Counts!F516</f>
        <v>Mar-Apr</v>
      </c>
      <c r="D516" s="35" t="n">
        <f aca="false">IFERROR(Counts!P516,"")</f>
        <v>146</v>
      </c>
      <c r="E516" s="36" t="n">
        <f aca="false">IFERROR(Counts!R516/Counts!Q516,"")</f>
        <v>0.291338582677165</v>
      </c>
      <c r="F516" s="36" t="n">
        <f aca="false">IFERROR((Counts!R516+Counts!V516+Counts!W516)/(Counts!Q516+Counts!V516+Counts!W516+Counts!X516),"")</f>
        <v>0.36986301369863</v>
      </c>
      <c r="G516" s="36" t="n">
        <f aca="false">IFERROR((Counts!R516+Counts!S516+2*Counts!T516+3*Counts!U516)/Counts!Q516,"")</f>
        <v>0.448818897637795</v>
      </c>
      <c r="H516" s="35" t="n">
        <f aca="false">IFERROR(Counts!U516,"")</f>
        <v>4</v>
      </c>
      <c r="I516" s="36" t="n">
        <f aca="false">IFERROR(Counts!Z516/Counts!AA516,"")</f>
        <v>0.348958333333333</v>
      </c>
      <c r="J516" s="36" t="n">
        <f aca="false">IFERROR(Counts!AB516/Counts!AA516,"")</f>
        <v>0.343194444444444</v>
      </c>
      <c r="K516" s="37" t="n">
        <f aca="false">IFERROR((Counts!AB516-Counts!Z516)/Counts!AA516,"")</f>
        <v>-0.00576388888888888</v>
      </c>
      <c r="L516" s="38" t="n">
        <f aca="false">IFERROR(Counts!Y516/Counts!P516,"")</f>
        <v>0.0958904109589041</v>
      </c>
      <c r="M516" s="38" t="n">
        <f aca="false">IFERROR(Counts!V516/Counts!P516,"")</f>
        <v>0.089041095890411</v>
      </c>
      <c r="N516" s="38" t="n">
        <f aca="false">IFERROR(Counts!AD516/Counts!AC516,"")</f>
        <v>0.0260869565217391</v>
      </c>
      <c r="O516" s="38" t="n">
        <f aca="false">IFERROR(Counts!AE516/Counts!AC516,"")</f>
        <v>0.260869565217391</v>
      </c>
      <c r="P516" s="39" t="n">
        <f aca="false">IFERROR(Counts!AG516/Counts!AF516,"")</f>
        <v>86.2557522123894</v>
      </c>
      <c r="Q516" s="38" t="n">
        <f aca="false">IFERROR(Counts!AH516/Counts!AC516,"")</f>
        <v>0.4</v>
      </c>
      <c r="R516" s="38" t="n">
        <f aca="false">IFERROR(Counts!N516/Counts!M516,"")</f>
        <v>0.32404181184669</v>
      </c>
      <c r="S516" s="38" t="n">
        <f aca="false">IFERROR(Counts!K516/Counts!J516,"")</f>
        <v>0.526530612244898</v>
      </c>
      <c r="T516" s="38" t="n">
        <f aca="false">IFERROR(Counts!I516/Counts!H516,"")</f>
        <v>0.0945945945945946</v>
      </c>
      <c r="U516" s="38" t="n">
        <f aca="false">IFERROR(1-Counts!L516/Counts!K516,"")</f>
        <v>0.984496124031008</v>
      </c>
      <c r="V516" s="39" t="n">
        <f aca="false">IFERROR(Counts!AJ516/Counts!AI516,"")</f>
        <v>68.2252577319588</v>
      </c>
      <c r="W516" s="38" t="n">
        <f aca="false">IFERROR(Counts!AK516/Counts!AI516,"")</f>
        <v>0.0206185567010309</v>
      </c>
      <c r="X516" s="40" t="n">
        <f aca="false">IFERROR(Counts!O516,"")</f>
        <v>5.922</v>
      </c>
      <c r="Y516" s="36" t="n">
        <f aca="false">IFERROR(INDEX('Season Counts'!$Y$2:$Y$740,$AF516)/INDEX('Season Counts'!$X$2:$X$740,$AF516),"")</f>
        <v>0.321852554744526</v>
      </c>
      <c r="Z516" s="37" t="n">
        <f aca="false">IFERROR(J516-Y516,"")</f>
        <v>0.0213418896999189</v>
      </c>
      <c r="AA516" s="38" t="n">
        <f aca="false">IFERROR(INDEX('Season Counts'!$K$2:$K$740,$AF516)/INDEX('Season Counts'!$J$2:$J$740,$AF516),"")</f>
        <v>0.336593317033415</v>
      </c>
      <c r="AB516" s="41" t="n">
        <f aca="false">IFERROR(R516-AA516,"")</f>
        <v>-0.0125515051867249</v>
      </c>
      <c r="AC516" s="39" t="n">
        <f aca="false">IFERROR(INDEX('Season Counts'!$AG$2:$AG$740,$AF516)/INDEX('Season Counts'!$AF$2:$AF$740,$AF516),"")</f>
        <v>68.3563654033042</v>
      </c>
      <c r="AD516" s="40" t="n">
        <f aca="false">IFERROR(V516-AC516,"")</f>
        <v>-0.131107671345418</v>
      </c>
      <c r="AE516" s="4" t="str">
        <f aca="false">IF(D516&lt;Guide!$C$21,"Low PA",IF(TRIM(IF(ISNUMBER(AD516),IF(N(AD516)&lt;=-Guide!$C$24,"▼ Bat Speed  ",IF(N(AD516)&gt;=Guide!$C$24,"▲ Bat Speed  ","")),"")&amp;IF(N(Z516)&gt;=Guide!$C$22,"▲ Contact  ","")&amp;IF(N(Z516)&lt;=-Guide!$C$22,"▼ Contact  ","")&amp;IF(N(AB516)&gt;=Guide!$C$23,"▲ Chase  ","")&amp;IF(N(AB516)&lt;=-Guide!$C$23,"▼ Chase  ",""))="","Stable",TRIM(IF(ISNUMBER(AD516),IF(N(AD516)&lt;=-Guide!$C$24,"▼ Bat Speed  ",IF(N(AD516)&gt;=Guide!$C$24,"▲ Bat Speed  ","")),"")&amp;IF(N(Z516)&gt;=Guide!$C$22,"▲ Contact  ","")&amp;IF(N(Z516)&lt;=-Guide!$C$22,"▼ Contact  ","")&amp;IF(N(AB516)&gt;=Guide!$C$23,"▲ Chase  ","")&amp;IF(N(AB516)&lt;=-Guide!$C$23,"▼ Chase  ",""))))</f>
        <v>Stable</v>
      </c>
      <c r="AF516" s="35" t="n">
        <f aca="false">MATCH(Counts!A516,'Season Counts'!$A$2:$A$740,0)</f>
        <v>137</v>
      </c>
    </row>
    <row r="517" customFormat="false" ht="15" hidden="false" customHeight="false" outlineLevel="0" collapsed="false">
      <c r="A517" s="34" t="str">
        <f aca="false">Counts!B517</f>
        <v>CHC</v>
      </c>
      <c r="B517" s="5" t="str">
        <f aca="false">Counts!C517</f>
        <v>Nico Hoerner</v>
      </c>
      <c r="C517" s="34" t="str">
        <f aca="false">Counts!F517</f>
        <v>May</v>
      </c>
      <c r="D517" s="35" t="n">
        <f aca="false">IFERROR(Counts!P517,"")</f>
        <v>126</v>
      </c>
      <c r="E517" s="36" t="n">
        <f aca="false">IFERROR(Counts!R517/Counts!Q517,"")</f>
        <v>0.207207207207207</v>
      </c>
      <c r="F517" s="36" t="n">
        <f aca="false">IFERROR((Counts!R517+Counts!V517+Counts!W517)/(Counts!Q517+Counts!V517+Counts!W517+Counts!X517),"")</f>
        <v>0.293650793650794</v>
      </c>
      <c r="G517" s="36" t="n">
        <f aca="false">IFERROR((Counts!R517+Counts!S517+2*Counts!T517+3*Counts!U517)/Counts!Q517,"")</f>
        <v>0.252252252252252</v>
      </c>
      <c r="H517" s="35" t="n">
        <f aca="false">IFERROR(Counts!U517,"")</f>
        <v>0</v>
      </c>
      <c r="I517" s="36" t="n">
        <f aca="false">IFERROR(Counts!Z517/Counts!AA517,"")</f>
        <v>0.258</v>
      </c>
      <c r="J517" s="36" t="n">
        <f aca="false">IFERROR(Counts!AB517/Counts!AA517,"")</f>
        <v>0.328856</v>
      </c>
      <c r="K517" s="37" t="n">
        <f aca="false">IFERROR((Counts!AB517-Counts!Z517)/Counts!AA517,"")</f>
        <v>0.070856</v>
      </c>
      <c r="L517" s="38" t="n">
        <f aca="false">IFERROR(Counts!Y517/Counts!P517,"")</f>
        <v>0.0476190476190476</v>
      </c>
      <c r="M517" s="38" t="n">
        <f aca="false">IFERROR(Counts!V517/Counts!P517,"")</f>
        <v>0.111111111111111</v>
      </c>
      <c r="N517" s="38" t="n">
        <f aca="false">IFERROR(Counts!AD517/Counts!AC517,"")</f>
        <v>0</v>
      </c>
      <c r="O517" s="38" t="n">
        <f aca="false">IFERROR(Counts!AE517/Counts!AC517,"")</f>
        <v>0.30188679245283</v>
      </c>
      <c r="P517" s="39" t="n">
        <f aca="false">IFERROR(Counts!AG517/Counts!AF517,"")</f>
        <v>85.107619047619</v>
      </c>
      <c r="Q517" s="38" t="n">
        <f aca="false">IFERROR(Counts!AH517/Counts!AC517,"")</f>
        <v>0.367924528301887</v>
      </c>
      <c r="R517" s="38" t="n">
        <f aca="false">IFERROR(Counts!N517/Counts!M517,"")</f>
        <v>0.290748898678414</v>
      </c>
      <c r="S517" s="38" t="n">
        <f aca="false">IFERROR(Counts!K517/Counts!J517,"")</f>
        <v>0.585585585585586</v>
      </c>
      <c r="T517" s="38" t="n">
        <f aca="false">IFERROR(Counts!I517/Counts!H517,"")</f>
        <v>0.102040816326531</v>
      </c>
      <c r="U517" s="38" t="n">
        <f aca="false">IFERROR(1-Counts!L517/Counts!K517,"")</f>
        <v>0.961538461538462</v>
      </c>
      <c r="V517" s="39" t="n">
        <f aca="false">IFERROR(Counts!AJ517/Counts!AI517,"")</f>
        <v>68.0049723756906</v>
      </c>
      <c r="W517" s="38" t="n">
        <f aca="false">IFERROR(Counts!AK517/Counts!AI517,"")</f>
        <v>0.0165745856353591</v>
      </c>
      <c r="X517" s="40" t="n">
        <f aca="false">IFERROR(Counts!O517,"")</f>
        <v>-5.067</v>
      </c>
      <c r="Y517" s="36" t="n">
        <f aca="false">IFERROR(INDEX('Season Counts'!$Y$2:$Y$740,$AF517)/INDEX('Season Counts'!$X$2:$X$740,$AF517),"")</f>
        <v>0.321852554744526</v>
      </c>
      <c r="Z517" s="37" t="n">
        <f aca="false">IFERROR(J517-Y517,"")</f>
        <v>0.00700344525547442</v>
      </c>
      <c r="AA517" s="38" t="n">
        <f aca="false">IFERROR(INDEX('Season Counts'!$K$2:$K$740,$AF517)/INDEX('Season Counts'!$J$2:$J$740,$AF517),"")</f>
        <v>0.336593317033415</v>
      </c>
      <c r="AB517" s="41" t="n">
        <f aca="false">IFERROR(R517-AA517,"")</f>
        <v>-0.0458444183550008</v>
      </c>
      <c r="AC517" s="39" t="n">
        <f aca="false">IFERROR(INDEX('Season Counts'!$AG$2:$AG$740,$AF517)/INDEX('Season Counts'!$AF$2:$AF$740,$AF517),"")</f>
        <v>68.3563654033042</v>
      </c>
      <c r="AD517" s="40" t="n">
        <f aca="false">IFERROR(V517-AC517,"")</f>
        <v>-0.351393027613582</v>
      </c>
      <c r="AE517" s="4" t="str">
        <f aca="false">IF(D517&lt;Guide!$C$21,"Low PA",IF(TRIM(IF(ISNUMBER(AD517),IF(N(AD517)&lt;=-Guide!$C$24,"▼ Bat Speed  ",IF(N(AD517)&gt;=Guide!$C$24,"▲ Bat Speed  ","")),"")&amp;IF(N(Z517)&gt;=Guide!$C$22,"▲ Contact  ","")&amp;IF(N(Z517)&lt;=-Guide!$C$22,"▼ Contact  ","")&amp;IF(N(AB517)&gt;=Guide!$C$23,"▲ Chase  ","")&amp;IF(N(AB517)&lt;=-Guide!$C$23,"▼ Chase  ",""))="","Stable",TRIM(IF(ISNUMBER(AD517),IF(N(AD517)&lt;=-Guide!$C$24,"▼ Bat Speed  ",IF(N(AD517)&gt;=Guide!$C$24,"▲ Bat Speed  ","")),"")&amp;IF(N(Z517)&gt;=Guide!$C$22,"▲ Contact  ","")&amp;IF(N(Z517)&lt;=-Guide!$C$22,"▼ Contact  ","")&amp;IF(N(AB517)&gt;=Guide!$C$23,"▲ Chase  ","")&amp;IF(N(AB517)&lt;=-Guide!$C$23,"▼ Chase  ",""))))</f>
        <v>▼ Chase</v>
      </c>
      <c r="AF517" s="35" t="n">
        <f aca="false">MATCH(Counts!A517,'Season Counts'!$A$2:$A$740,0)</f>
        <v>137</v>
      </c>
    </row>
    <row r="518" customFormat="false" ht="15" hidden="false" customHeight="false" outlineLevel="0" collapsed="false">
      <c r="A518" s="34" t="str">
        <f aca="false">Counts!B518</f>
        <v>CHC</v>
      </c>
      <c r="B518" s="5" t="str">
        <f aca="false">Counts!C518</f>
        <v>Nico Hoerner</v>
      </c>
      <c r="C518" s="34" t="str">
        <f aca="false">Counts!F518</f>
        <v>Jun</v>
      </c>
      <c r="D518" s="35" t="n">
        <f aca="false">IFERROR(Counts!P518,"")</f>
        <v>109</v>
      </c>
      <c r="E518" s="36" t="n">
        <f aca="false">IFERROR(Counts!R518/Counts!Q518,"")</f>
        <v>0.22</v>
      </c>
      <c r="F518" s="36" t="n">
        <f aca="false">IFERROR((Counts!R518+Counts!V518+Counts!W518)/(Counts!Q518+Counts!V518+Counts!W518+Counts!X518),"")</f>
        <v>0.275229357798165</v>
      </c>
      <c r="G518" s="36" t="n">
        <f aca="false">IFERROR((Counts!R518+Counts!S518+2*Counts!T518+3*Counts!U518)/Counts!Q518,"")</f>
        <v>0.3</v>
      </c>
      <c r="H518" s="35" t="n">
        <f aca="false">IFERROR(Counts!U518,"")</f>
        <v>0</v>
      </c>
      <c r="I518" s="36" t="n">
        <f aca="false">IFERROR(Counts!Z518/Counts!AA518,"")</f>
        <v>0.258715596330275</v>
      </c>
      <c r="J518" s="36" t="n">
        <f aca="false">IFERROR(Counts!AB518/Counts!AA518,"")</f>
        <v>0.289146788990826</v>
      </c>
      <c r="K518" s="37" t="n">
        <f aca="false">IFERROR((Counts!AB518-Counts!Z518)/Counts!AA518,"")</f>
        <v>0.0304311926605505</v>
      </c>
      <c r="L518" s="38" t="n">
        <f aca="false">IFERROR(Counts!Y518/Counts!P518,"")</f>
        <v>0.0642201834862385</v>
      </c>
      <c r="M518" s="38" t="n">
        <f aca="false">IFERROR(Counts!V518/Counts!P518,"")</f>
        <v>0.0642201834862385</v>
      </c>
      <c r="N518" s="38" t="n">
        <f aca="false">IFERROR(Counts!AD518/Counts!AC518,"")</f>
        <v>0</v>
      </c>
      <c r="O518" s="38" t="n">
        <f aca="false">IFERROR(Counts!AE518/Counts!AC518,"")</f>
        <v>0.287234042553192</v>
      </c>
      <c r="P518" s="39" t="n">
        <f aca="false">IFERROR(Counts!AG518/Counts!AF518,"")</f>
        <v>85.163829787234</v>
      </c>
      <c r="Q518" s="38" t="n">
        <f aca="false">IFERROR(Counts!AH518/Counts!AC518,"")</f>
        <v>0.329787234042553</v>
      </c>
      <c r="R518" s="38" t="n">
        <f aca="false">IFERROR(Counts!N518/Counts!M518,"")</f>
        <v>0.287081339712919</v>
      </c>
      <c r="S518" s="38" t="n">
        <f aca="false">IFERROR(Counts!K518/Counts!J518,"")</f>
        <v>0.655</v>
      </c>
      <c r="T518" s="38" t="n">
        <f aca="false">IFERROR(Counts!I518/Counts!H518,"")</f>
        <v>0.109947643979058</v>
      </c>
      <c r="U518" s="38" t="n">
        <f aca="false">IFERROR(1-Counts!L518/Counts!K518,"")</f>
        <v>0.954198473282443</v>
      </c>
      <c r="V518" s="39" t="n">
        <f aca="false">IFERROR(Counts!AJ518/Counts!AI518,"")</f>
        <v>68.7012121212121</v>
      </c>
      <c r="W518" s="38" t="n">
        <f aca="false">IFERROR(Counts!AK518/Counts!AI518,"")</f>
        <v>0.00606060606060606</v>
      </c>
      <c r="X518" s="40" t="n">
        <f aca="false">IFERROR(Counts!O518,"")</f>
        <v>-6.445</v>
      </c>
      <c r="Y518" s="36" t="n">
        <f aca="false">IFERROR(INDEX('Season Counts'!$Y$2:$Y$740,$AF518)/INDEX('Season Counts'!$X$2:$X$740,$AF518),"")</f>
        <v>0.321852554744526</v>
      </c>
      <c r="Z518" s="37" t="n">
        <f aca="false">IFERROR(J518-Y518,"")</f>
        <v>-0.0327057657536999</v>
      </c>
      <c r="AA518" s="38" t="n">
        <f aca="false">IFERROR(INDEX('Season Counts'!$K$2:$K$740,$AF518)/INDEX('Season Counts'!$J$2:$J$740,$AF518),"")</f>
        <v>0.336593317033415</v>
      </c>
      <c r="AB518" s="41" t="n">
        <f aca="false">IFERROR(R518-AA518,"")</f>
        <v>-0.0495119773204962</v>
      </c>
      <c r="AC518" s="39" t="n">
        <f aca="false">IFERROR(INDEX('Season Counts'!$AG$2:$AG$740,$AF518)/INDEX('Season Counts'!$AF$2:$AF$740,$AF518),"")</f>
        <v>68.3563654033042</v>
      </c>
      <c r="AD518" s="40" t="n">
        <f aca="false">IFERROR(V518-AC518,"")</f>
        <v>0.344846717907942</v>
      </c>
      <c r="AE518" s="4" t="str">
        <f aca="false">IF(D518&lt;Guide!$C$21,"Low PA",IF(TRIM(IF(ISNUMBER(AD518),IF(N(AD518)&lt;=-Guide!$C$24,"▼ Bat Speed  ",IF(N(AD518)&gt;=Guide!$C$24,"▲ Bat Speed  ","")),"")&amp;IF(N(Z518)&gt;=Guide!$C$22,"▲ Contact  ","")&amp;IF(N(Z518)&lt;=-Guide!$C$22,"▼ Contact  ","")&amp;IF(N(AB518)&gt;=Guide!$C$23,"▲ Chase  ","")&amp;IF(N(AB518)&lt;=-Guide!$C$23,"▼ Chase  ",""))="","Stable",TRIM(IF(ISNUMBER(AD518),IF(N(AD518)&lt;=-Guide!$C$24,"▼ Bat Speed  ",IF(N(AD518)&gt;=Guide!$C$24,"▲ Bat Speed  ","")),"")&amp;IF(N(Z518)&gt;=Guide!$C$22,"▲ Contact  ","")&amp;IF(N(Z518)&lt;=-Guide!$C$22,"▼ Contact  ","")&amp;IF(N(AB518)&gt;=Guide!$C$23,"▲ Chase  ","")&amp;IF(N(AB518)&lt;=-Guide!$C$23,"▼ Chase  ",""))))</f>
        <v>▼ Chase</v>
      </c>
      <c r="AF518" s="35" t="n">
        <f aca="false">MATCH(Counts!A518,'Season Counts'!$A$2:$A$740,0)</f>
        <v>137</v>
      </c>
    </row>
    <row r="519" customFormat="false" ht="15" hidden="false" customHeight="false" outlineLevel="0" collapsed="false">
      <c r="A519" s="34" t="str">
        <f aca="false">Counts!B519</f>
        <v>CHC</v>
      </c>
      <c r="B519" s="5" t="str">
        <f aca="false">Counts!C519</f>
        <v>Nico Hoerner</v>
      </c>
      <c r="C519" s="34" t="str">
        <f aca="false">Counts!F519</f>
        <v>Jul</v>
      </c>
      <c r="D519" s="35" t="n">
        <f aca="false">IFERROR(Counts!P519,"")</f>
        <v>97</v>
      </c>
      <c r="E519" s="36" t="n">
        <f aca="false">IFERROR(Counts!R519/Counts!Q519,"")</f>
        <v>0.301075268817204</v>
      </c>
      <c r="F519" s="36" t="n">
        <f aca="false">IFERROR((Counts!R519+Counts!V519+Counts!W519)/(Counts!Q519+Counts!V519+Counts!W519+Counts!X519),"")</f>
        <v>0.319587628865979</v>
      </c>
      <c r="G519" s="36" t="n">
        <f aca="false">IFERROR((Counts!R519+Counts!S519+2*Counts!T519+3*Counts!U519)/Counts!Q519,"")</f>
        <v>0.376344086021505</v>
      </c>
      <c r="H519" s="35" t="n">
        <f aca="false">IFERROR(Counts!U519,"")</f>
        <v>1</v>
      </c>
      <c r="I519" s="36" t="n">
        <f aca="false">IFERROR(Counts!Z519/Counts!AA519,"")</f>
        <v>0.307216494845361</v>
      </c>
      <c r="J519" s="36" t="n">
        <f aca="false">IFERROR(Counts!AB519/Counts!AA519,"")</f>
        <v>0.336639175257732</v>
      </c>
      <c r="K519" s="37" t="n">
        <f aca="false">IFERROR((Counts!AB519-Counts!Z519)/Counts!AA519,"")</f>
        <v>0.0294226804123712</v>
      </c>
      <c r="L519" s="38" t="n">
        <f aca="false">IFERROR(Counts!Y519/Counts!P519,"")</f>
        <v>0.134020618556701</v>
      </c>
      <c r="M519" s="38" t="n">
        <f aca="false">IFERROR(Counts!V519/Counts!P519,"")</f>
        <v>0.0309278350515464</v>
      </c>
      <c r="N519" s="38" t="n">
        <f aca="false">IFERROR(Counts!AD519/Counts!AC519,"")</f>
        <v>0</v>
      </c>
      <c r="O519" s="38" t="n">
        <f aca="false">IFERROR(Counts!AE519/Counts!AC519,"")</f>
        <v>0.283950617283951</v>
      </c>
      <c r="P519" s="39" t="n">
        <f aca="false">IFERROR(Counts!AG519/Counts!AF519,"")</f>
        <v>87.9197530864198</v>
      </c>
      <c r="Q519" s="38" t="n">
        <f aca="false">IFERROR(Counts!AH519/Counts!AC519,"")</f>
        <v>0.469135802469136</v>
      </c>
      <c r="R519" s="38" t="n">
        <f aca="false">IFERROR(Counts!N519/Counts!M519,"")</f>
        <v>0.385714285714286</v>
      </c>
      <c r="S519" s="38" t="n">
        <f aca="false">IFERROR(Counts!K519/Counts!J519,"")</f>
        <v>0.699386503067485</v>
      </c>
      <c r="T519" s="38" t="n">
        <f aca="false">IFERROR(Counts!I519/Counts!H519,"")</f>
        <v>0.125</v>
      </c>
      <c r="U519" s="38" t="n">
        <f aca="false">IFERROR(1-Counts!L519/Counts!K519,"")</f>
        <v>0.956140350877193</v>
      </c>
      <c r="V519" s="39" t="n">
        <f aca="false">IFERROR(Counts!AJ519/Counts!AI519,"")</f>
        <v>68.3183006535948</v>
      </c>
      <c r="W519" s="38" t="n">
        <f aca="false">IFERROR(Counts!AK519/Counts!AI519,"")</f>
        <v>0.0196078431372549</v>
      </c>
      <c r="X519" s="40" t="n">
        <f aca="false">IFERROR(Counts!O519,"")</f>
        <v>-0.644</v>
      </c>
      <c r="Y519" s="36" t="n">
        <f aca="false">IFERROR(INDEX('Season Counts'!$Y$2:$Y$740,$AF519)/INDEX('Season Counts'!$X$2:$X$740,$AF519),"")</f>
        <v>0.321852554744526</v>
      </c>
      <c r="Z519" s="37" t="n">
        <f aca="false">IFERROR(J519-Y519,"")</f>
        <v>0.0147866205132065</v>
      </c>
      <c r="AA519" s="38" t="n">
        <f aca="false">IFERROR(INDEX('Season Counts'!$K$2:$K$740,$AF519)/INDEX('Season Counts'!$J$2:$J$740,$AF519),"")</f>
        <v>0.336593317033415</v>
      </c>
      <c r="AB519" s="41" t="n">
        <f aca="false">IFERROR(R519-AA519,"")</f>
        <v>0.0491209686808709</v>
      </c>
      <c r="AC519" s="39" t="n">
        <f aca="false">IFERROR(INDEX('Season Counts'!$AG$2:$AG$740,$AF519)/INDEX('Season Counts'!$AF$2:$AF$740,$AF519),"")</f>
        <v>68.3563654033042</v>
      </c>
      <c r="AD519" s="40" t="n">
        <f aca="false">IFERROR(V519-AC519,"")</f>
        <v>-0.038064749709406</v>
      </c>
      <c r="AE519" s="4" t="str">
        <f aca="false">IF(D519&lt;Guide!$C$21,"Low PA",IF(TRIM(IF(ISNUMBER(AD519),IF(N(AD519)&lt;=-Guide!$C$24,"▼ Bat Speed  ",IF(N(AD519)&gt;=Guide!$C$24,"▲ Bat Speed  ","")),"")&amp;IF(N(Z519)&gt;=Guide!$C$22,"▲ Contact  ","")&amp;IF(N(Z519)&lt;=-Guide!$C$22,"▼ Contact  ","")&amp;IF(N(AB519)&gt;=Guide!$C$23,"▲ Chase  ","")&amp;IF(N(AB519)&lt;=-Guide!$C$23,"▼ Chase  ",""))="","Stable",TRIM(IF(ISNUMBER(AD519),IF(N(AD519)&lt;=-Guide!$C$24,"▼ Bat Speed  ",IF(N(AD519)&gt;=Guide!$C$24,"▲ Bat Speed  ","")),"")&amp;IF(N(Z519)&gt;=Guide!$C$22,"▲ Contact  ","")&amp;IF(N(Z519)&lt;=-Guide!$C$22,"▼ Contact  ","")&amp;IF(N(AB519)&gt;=Guide!$C$23,"▲ Chase  ","")&amp;IF(N(AB519)&lt;=-Guide!$C$23,"▼ Chase  ",""))))</f>
        <v>▲ Chase</v>
      </c>
      <c r="AF519" s="35" t="n">
        <f aca="false">MATCH(Counts!A519,'Season Counts'!$A$2:$A$740,0)</f>
        <v>137</v>
      </c>
    </row>
    <row r="520" customFormat="false" ht="15" hidden="false" customHeight="false" outlineLevel="0" collapsed="false">
      <c r="A520" s="34" t="str">
        <f aca="false">Counts!B520</f>
        <v>CHC</v>
      </c>
      <c r="B520" s="5" t="str">
        <f aca="false">Counts!C520</f>
        <v>Nico Hoerner</v>
      </c>
      <c r="C520" s="34" t="str">
        <f aca="false">Counts!F520</f>
        <v>Aug</v>
      </c>
      <c r="D520" s="35" t="n">
        <f aca="false">IFERROR(Counts!P520,"")</f>
        <v>114</v>
      </c>
      <c r="E520" s="36" t="n">
        <f aca="false">IFERROR(Counts!R520/Counts!Q520,"")</f>
        <v>0.295238095238095</v>
      </c>
      <c r="F520" s="36" t="n">
        <f aca="false">IFERROR((Counts!R520+Counts!V520+Counts!W520)/(Counts!Q520+Counts!V520+Counts!W520+Counts!X520),"")</f>
        <v>0.324561403508772</v>
      </c>
      <c r="G520" s="36" t="n">
        <f aca="false">IFERROR((Counts!R520+Counts!S520+2*Counts!T520+3*Counts!U520)/Counts!Q520,"")</f>
        <v>0.419047619047619</v>
      </c>
      <c r="H520" s="35" t="n">
        <f aca="false">IFERROR(Counts!U520,"")</f>
        <v>3</v>
      </c>
      <c r="I520" s="36" t="n">
        <f aca="false">IFERROR(Counts!Z520/Counts!AA520,"")</f>
        <v>0.317699115044248</v>
      </c>
      <c r="J520" s="36" t="n">
        <f aca="false">IFERROR(Counts!AB520/Counts!AA520,"")</f>
        <v>0.320513274336283</v>
      </c>
      <c r="K520" s="37" t="n">
        <f aca="false">IFERROR((Counts!AB520-Counts!Z520)/Counts!AA520,"")</f>
        <v>0.00281415929203544</v>
      </c>
      <c r="L520" s="38" t="n">
        <f aca="false">IFERROR(Counts!Y520/Counts!P520,"")</f>
        <v>0.105263157894737</v>
      </c>
      <c r="M520" s="38" t="n">
        <f aca="false">IFERROR(Counts!V520/Counts!P520,"")</f>
        <v>0.0350877192982456</v>
      </c>
      <c r="N520" s="38" t="n">
        <f aca="false">IFERROR(Counts!AD520/Counts!AC520,"")</f>
        <v>0.0416666666666667</v>
      </c>
      <c r="O520" s="38" t="n">
        <f aca="false">IFERROR(Counts!AE520/Counts!AC520,"")</f>
        <v>0.28125</v>
      </c>
      <c r="P520" s="39" t="n">
        <f aca="false">IFERROR(Counts!AG520/Counts!AF520,"")</f>
        <v>85.5</v>
      </c>
      <c r="Q520" s="38" t="n">
        <f aca="false">IFERROR(Counts!AH520/Counts!AC520,"")</f>
        <v>0.364583333333333</v>
      </c>
      <c r="R520" s="38" t="n">
        <f aca="false">IFERROR(Counts!N520/Counts!M520,"")</f>
        <v>0.375</v>
      </c>
      <c r="S520" s="38" t="n">
        <f aca="false">IFERROR(Counts!K520/Counts!J520,"")</f>
        <v>0.62962962962963</v>
      </c>
      <c r="T520" s="38" t="n">
        <f aca="false">IFERROR(Counts!I520/Counts!H520,"")</f>
        <v>0.135514018691589</v>
      </c>
      <c r="U520" s="38" t="n">
        <f aca="false">IFERROR(1-Counts!L520/Counts!K520,"")</f>
        <v>0.926470588235294</v>
      </c>
      <c r="V520" s="39" t="n">
        <f aca="false">IFERROR(Counts!AJ520/Counts!AI520,"")</f>
        <v>68.5994594594595</v>
      </c>
      <c r="W520" s="38" t="n">
        <f aca="false">IFERROR(Counts!AK520/Counts!AI520,"")</f>
        <v>0.0162162162162162</v>
      </c>
      <c r="X520" s="40" t="n">
        <f aca="false">IFERROR(Counts!O520,"")</f>
        <v>2.276</v>
      </c>
      <c r="Y520" s="36" t="n">
        <f aca="false">IFERROR(INDEX('Season Counts'!$Y$2:$Y$740,$AF520)/INDEX('Season Counts'!$X$2:$X$740,$AF520),"")</f>
        <v>0.321852554744526</v>
      </c>
      <c r="Z520" s="37" t="n">
        <f aca="false">IFERROR(J520-Y520,"")</f>
        <v>-0.00133928040824233</v>
      </c>
      <c r="AA520" s="38" t="n">
        <f aca="false">IFERROR(INDEX('Season Counts'!$K$2:$K$740,$AF520)/INDEX('Season Counts'!$J$2:$J$740,$AF520),"")</f>
        <v>0.336593317033415</v>
      </c>
      <c r="AB520" s="41" t="n">
        <f aca="false">IFERROR(R520-AA520,"")</f>
        <v>0.0384066829665852</v>
      </c>
      <c r="AC520" s="39" t="n">
        <f aca="false">IFERROR(INDEX('Season Counts'!$AG$2:$AG$740,$AF520)/INDEX('Season Counts'!$AF$2:$AF$740,$AF520),"")</f>
        <v>68.3563654033042</v>
      </c>
      <c r="AD520" s="40" t="n">
        <f aca="false">IFERROR(V520-AC520,"")</f>
        <v>0.243094056155272</v>
      </c>
      <c r="AE520" s="4" t="str">
        <f aca="false">IF(D520&lt;Guide!$C$21,"Low PA",IF(TRIM(IF(ISNUMBER(AD520),IF(N(AD520)&lt;=-Guide!$C$24,"▼ Bat Speed  ",IF(N(AD520)&gt;=Guide!$C$24,"▲ Bat Speed  ","")),"")&amp;IF(N(Z520)&gt;=Guide!$C$22,"▲ Contact  ","")&amp;IF(N(Z520)&lt;=-Guide!$C$22,"▼ Contact  ","")&amp;IF(N(AB520)&gt;=Guide!$C$23,"▲ Chase  ","")&amp;IF(N(AB520)&lt;=-Guide!$C$23,"▼ Chase  ",""))="","Stable",TRIM(IF(ISNUMBER(AD520),IF(N(AD520)&lt;=-Guide!$C$24,"▼ Bat Speed  ",IF(N(AD520)&gt;=Guide!$C$24,"▲ Bat Speed  ","")),"")&amp;IF(N(Z520)&gt;=Guide!$C$22,"▲ Contact  ","")&amp;IF(N(Z520)&lt;=-Guide!$C$22,"▼ Contact  ","")&amp;IF(N(AB520)&gt;=Guide!$C$23,"▲ Chase  ","")&amp;IF(N(AB520)&lt;=-Guide!$C$23,"▼ Chase  ",""))))</f>
        <v>Stable</v>
      </c>
      <c r="AF520" s="35" t="n">
        <f aca="false">MATCH(Counts!A520,'Season Counts'!$A$2:$A$740,0)</f>
        <v>137</v>
      </c>
    </row>
    <row r="521" customFormat="false" ht="15" hidden="false" customHeight="false" outlineLevel="0" collapsed="false">
      <c r="A521" s="34" t="str">
        <f aca="false">Counts!B521</f>
        <v>CHC</v>
      </c>
      <c r="B521" s="5" t="str">
        <f aca="false">Counts!C521</f>
        <v>Nico Hoerner</v>
      </c>
      <c r="C521" s="34" t="str">
        <f aca="false">Counts!F521</f>
        <v>Sep</v>
      </c>
      <c r="D521" s="35" t="n">
        <f aca="false">IFERROR(Counts!P521,"")</f>
        <v>97</v>
      </c>
      <c r="E521" s="36" t="n">
        <f aca="false">IFERROR(Counts!R521/Counts!Q521,"")</f>
        <v>0.260869565217391</v>
      </c>
      <c r="F521" s="36" t="n">
        <f aca="false">IFERROR((Counts!R521+Counts!V521+Counts!W521)/(Counts!Q521+Counts!V521+Counts!W521+Counts!X521),"")</f>
        <v>0.298969072164948</v>
      </c>
      <c r="G521" s="36" t="n">
        <f aca="false">IFERROR((Counts!R521+Counts!S521+2*Counts!T521+3*Counts!U521)/Counts!Q521,"")</f>
        <v>0.282608695652174</v>
      </c>
      <c r="H521" s="35" t="n">
        <f aca="false">IFERROR(Counts!U521,"")</f>
        <v>0</v>
      </c>
      <c r="I521" s="36" t="n">
        <f aca="false">IFERROR(Counts!Z521/Counts!AA521,"")</f>
        <v>0.265979381443299</v>
      </c>
      <c r="J521" s="36" t="n">
        <f aca="false">IFERROR(Counts!AB521/Counts!AA521,"")</f>
        <v>0.304670103092784</v>
      </c>
      <c r="K521" s="37" t="n">
        <f aca="false">IFERROR((Counts!AB521-Counts!Z521)/Counts!AA521,"")</f>
        <v>0.0386907216494845</v>
      </c>
      <c r="L521" s="38" t="n">
        <f aca="false">IFERROR(Counts!Y521/Counts!P521,"")</f>
        <v>0.0618556701030928</v>
      </c>
      <c r="M521" s="38" t="n">
        <f aca="false">IFERROR(Counts!V521/Counts!P521,"")</f>
        <v>0.0206185567010309</v>
      </c>
      <c r="N521" s="38" t="n">
        <f aca="false">IFERROR(Counts!AD521/Counts!AC521,"")</f>
        <v>0.0116279069767442</v>
      </c>
      <c r="O521" s="38" t="n">
        <f aca="false">IFERROR(Counts!AE521/Counts!AC521,"")</f>
        <v>0.337209302325581</v>
      </c>
      <c r="P521" s="39" t="n">
        <f aca="false">IFERROR(Counts!AG521/Counts!AF521,"")</f>
        <v>85.4406976744186</v>
      </c>
      <c r="Q521" s="38" t="n">
        <f aca="false">IFERROR(Counts!AH521/Counts!AC521,"")</f>
        <v>0.36046511627907</v>
      </c>
      <c r="R521" s="38" t="n">
        <f aca="false">IFERROR(Counts!N521/Counts!M521,"")</f>
        <v>0.397435897435897</v>
      </c>
      <c r="S521" s="38" t="n">
        <f aca="false">IFERROR(Counts!K521/Counts!J521,"")</f>
        <v>0.647727272727273</v>
      </c>
      <c r="T521" s="38" t="n">
        <f aca="false">IFERROR(Counts!I521/Counts!H521,"")</f>
        <v>0.0965909090909091</v>
      </c>
      <c r="U521" s="38" t="n">
        <f aca="false">IFERROR(1-Counts!L521/Counts!K521,"")</f>
        <v>0.956140350877193</v>
      </c>
      <c r="V521" s="39" t="n">
        <f aca="false">IFERROR(Counts!AJ521/Counts!AI521,"")</f>
        <v>68.3099337748344</v>
      </c>
      <c r="W521" s="38" t="n">
        <f aca="false">IFERROR(Counts!AK521/Counts!AI521,"")</f>
        <v>0.0198675496688742</v>
      </c>
      <c r="X521" s="40" t="n">
        <f aca="false">IFERROR(Counts!O521,"")</f>
        <v>-4.866</v>
      </c>
      <c r="Y521" s="36" t="n">
        <f aca="false">IFERROR(INDEX('Season Counts'!$Y$2:$Y$740,$AF521)/INDEX('Season Counts'!$X$2:$X$740,$AF521),"")</f>
        <v>0.321852554744526</v>
      </c>
      <c r="Z521" s="37" t="n">
        <f aca="false">IFERROR(J521-Y521,"")</f>
        <v>-0.017182451651742</v>
      </c>
      <c r="AA521" s="38" t="n">
        <f aca="false">IFERROR(INDEX('Season Counts'!$K$2:$K$740,$AF521)/INDEX('Season Counts'!$J$2:$J$740,$AF521),"")</f>
        <v>0.336593317033415</v>
      </c>
      <c r="AB521" s="41" t="n">
        <f aca="false">IFERROR(R521-AA521,"")</f>
        <v>0.0608425804024826</v>
      </c>
      <c r="AC521" s="39" t="n">
        <f aca="false">IFERROR(INDEX('Season Counts'!$AG$2:$AG$740,$AF521)/INDEX('Season Counts'!$AF$2:$AF$740,$AF521),"")</f>
        <v>68.3563654033042</v>
      </c>
      <c r="AD521" s="40" t="n">
        <f aca="false">IFERROR(V521-AC521,"")</f>
        <v>-0.0464316284697475</v>
      </c>
      <c r="AE521" s="4" t="str">
        <f aca="false">IF(D521&lt;Guide!$C$21,"Low PA",IF(TRIM(IF(ISNUMBER(AD521),IF(N(AD521)&lt;=-Guide!$C$24,"▼ Bat Speed  ",IF(N(AD521)&gt;=Guide!$C$24,"▲ Bat Speed  ","")),"")&amp;IF(N(Z521)&gt;=Guide!$C$22,"▲ Contact  ","")&amp;IF(N(Z521)&lt;=-Guide!$C$22,"▼ Contact  ","")&amp;IF(N(AB521)&gt;=Guide!$C$23,"▲ Chase  ","")&amp;IF(N(AB521)&lt;=-Guide!$C$23,"▼ Chase  ",""))="","Stable",TRIM(IF(ISNUMBER(AD521),IF(N(AD521)&lt;=-Guide!$C$24,"▼ Bat Speed  ",IF(N(AD521)&gt;=Guide!$C$24,"▲ Bat Speed  ","")),"")&amp;IF(N(Z521)&gt;=Guide!$C$22,"▲ Contact  ","")&amp;IF(N(Z521)&lt;=-Guide!$C$22,"▼ Contact  ","")&amp;IF(N(AB521)&gt;=Guide!$C$23,"▲ Chase  ","")&amp;IF(N(AB521)&lt;=-Guide!$C$23,"▼ Chase  ",""))))</f>
        <v>▲ Chase</v>
      </c>
      <c r="AF521" s="35" t="n">
        <f aca="false">MATCH(Counts!A521,'Season Counts'!$A$2:$A$740,0)</f>
        <v>137</v>
      </c>
    </row>
    <row r="522" customFormat="false" ht="15" hidden="false" customHeight="false" outlineLevel="0" collapsed="false">
      <c r="A522" s="34" t="str">
        <f aca="false">Counts!B522</f>
        <v>CHC</v>
      </c>
      <c r="B522" s="5" t="str">
        <f aca="false">Counts!C522</f>
        <v>Ian Happ</v>
      </c>
      <c r="C522" s="34" t="str">
        <f aca="false">Counts!F522</f>
        <v>Mar-Apr</v>
      </c>
      <c r="D522" s="35" t="n">
        <f aca="false">IFERROR(Counts!P522,"")</f>
        <v>134</v>
      </c>
      <c r="E522" s="36" t="n">
        <f aca="false">IFERROR(Counts!R522/Counts!Q522,"")</f>
        <v>0.230088495575221</v>
      </c>
      <c r="F522" s="36" t="n">
        <f aca="false">IFERROR((Counts!R522+Counts!V522+Counts!W522)/(Counts!Q522+Counts!V522+Counts!W522+Counts!X522),"")</f>
        <v>0.350746268656716</v>
      </c>
      <c r="G522" s="36" t="n">
        <f aca="false">IFERROR((Counts!R522+Counts!S522+2*Counts!T522+3*Counts!U522)/Counts!Q522,"")</f>
        <v>0.460176991150442</v>
      </c>
      <c r="H522" s="35" t="n">
        <f aca="false">IFERROR(Counts!U522,"")</f>
        <v>7</v>
      </c>
      <c r="I522" s="36" t="n">
        <f aca="false">IFERROR(Counts!Z522/Counts!AA522,"")</f>
        <v>0.352255639097744</v>
      </c>
      <c r="J522" s="36" t="n">
        <f aca="false">IFERROR(Counts!AB522/Counts!AA522,"")</f>
        <v>0.32687969924812</v>
      </c>
      <c r="K522" s="37" t="n">
        <f aca="false">IFERROR((Counts!AB522-Counts!Z522)/Counts!AA522,"")</f>
        <v>-0.0253759398496241</v>
      </c>
      <c r="L522" s="38" t="n">
        <f aca="false">IFERROR(Counts!Y522/Counts!P522,"")</f>
        <v>0.291044776119403</v>
      </c>
      <c r="M522" s="38" t="n">
        <f aca="false">IFERROR(Counts!V522/Counts!P522,"")</f>
        <v>0.141791044776119</v>
      </c>
      <c r="N522" s="38" t="n">
        <f aca="false">IFERROR(Counts!AD522/Counts!AC522,"")</f>
        <v>0.135135135135135</v>
      </c>
      <c r="O522" s="38" t="n">
        <f aca="false">IFERROR(Counts!AE522/Counts!AC522,"")</f>
        <v>0.378378378378378</v>
      </c>
      <c r="P522" s="39" t="n">
        <f aca="false">IFERROR(Counts!AG522/Counts!AF522,"")</f>
        <v>88.4121621621622</v>
      </c>
      <c r="Q522" s="38" t="n">
        <f aca="false">IFERROR(Counts!AH522/Counts!AC522,"")</f>
        <v>0.283783783783784</v>
      </c>
      <c r="R522" s="38" t="n">
        <f aca="false">IFERROR(Counts!N522/Counts!M522,"")</f>
        <v>0.261818181818182</v>
      </c>
      <c r="S522" s="38" t="n">
        <f aca="false">IFERROR(Counts!K522/Counts!J522,"")</f>
        <v>0.614785992217899</v>
      </c>
      <c r="T522" s="38" t="n">
        <f aca="false">IFERROR(Counts!I522/Counts!H522,"")</f>
        <v>0.317391304347826</v>
      </c>
      <c r="U522" s="38" t="n">
        <f aca="false">IFERROR(1-Counts!L522/Counts!K522,"")</f>
        <v>0.784810126582278</v>
      </c>
      <c r="V522" s="39" t="n">
        <f aca="false">IFERROR(Counts!AJ522/Counts!AI522,"")</f>
        <v>72.0915422885572</v>
      </c>
      <c r="W522" s="38" t="n">
        <f aca="false">IFERROR(Counts!AK522/Counts!AI522,"")</f>
        <v>0.194029850746269</v>
      </c>
      <c r="X522" s="40" t="n">
        <f aca="false">IFERROR(Counts!O522,"")</f>
        <v>3.534</v>
      </c>
      <c r="Y522" s="36" t="n">
        <f aca="false">IFERROR(INDEX('Season Counts'!$Y$2:$Y$740,$AF522)/INDEX('Season Counts'!$X$2:$X$740,$AF522),"")</f>
        <v>0.312631746031746</v>
      </c>
      <c r="Z522" s="37" t="n">
        <f aca="false">IFERROR(J522-Y522,"")</f>
        <v>0.0142479532163743</v>
      </c>
      <c r="AA522" s="38" t="n">
        <f aca="false">IFERROR(INDEX('Season Counts'!$K$2:$K$740,$AF522)/INDEX('Season Counts'!$J$2:$J$740,$AF522),"")</f>
        <v>0.238732394366197</v>
      </c>
      <c r="AB522" s="41" t="n">
        <f aca="false">IFERROR(R522-AA522,"")</f>
        <v>0.0230857874519847</v>
      </c>
      <c r="AC522" s="39" t="n">
        <f aca="false">IFERROR(INDEX('Season Counts'!$AG$2:$AG$740,$AF522)/INDEX('Season Counts'!$AF$2:$AF$740,$AF522),"")</f>
        <v>71.8046139359699</v>
      </c>
      <c r="AD522" s="40" t="n">
        <f aca="false">IFERROR(V522-AC522,"")</f>
        <v>0.286928352587339</v>
      </c>
      <c r="AE522" s="4" t="str">
        <f aca="false">IF(D522&lt;Guide!$C$21,"Low PA",IF(TRIM(IF(ISNUMBER(AD522),IF(N(AD522)&lt;=-Guide!$C$24,"▼ Bat Speed  ",IF(N(AD522)&gt;=Guide!$C$24,"▲ Bat Speed  ","")),"")&amp;IF(N(Z522)&gt;=Guide!$C$22,"▲ Contact  ","")&amp;IF(N(Z522)&lt;=-Guide!$C$22,"▼ Contact  ","")&amp;IF(N(AB522)&gt;=Guide!$C$23,"▲ Chase  ","")&amp;IF(N(AB522)&lt;=-Guide!$C$23,"▼ Chase  ",""))="","Stable",TRIM(IF(ISNUMBER(AD522),IF(N(AD522)&lt;=-Guide!$C$24,"▼ Bat Speed  ",IF(N(AD522)&gt;=Guide!$C$24,"▲ Bat Speed  ","")),"")&amp;IF(N(Z522)&gt;=Guide!$C$22,"▲ Contact  ","")&amp;IF(N(Z522)&lt;=-Guide!$C$22,"▼ Contact  ","")&amp;IF(N(AB522)&gt;=Guide!$C$23,"▲ Chase  ","")&amp;IF(N(AB522)&lt;=-Guide!$C$23,"▼ Chase  ",""))))</f>
        <v>Stable</v>
      </c>
      <c r="AF522" s="35" t="n">
        <f aca="false">MATCH(Counts!A522,'Season Counts'!$A$2:$A$740,0)</f>
        <v>138</v>
      </c>
    </row>
    <row r="523" customFormat="false" ht="15" hidden="false" customHeight="false" outlineLevel="0" collapsed="false">
      <c r="A523" s="34" t="str">
        <f aca="false">Counts!B523</f>
        <v>CHC</v>
      </c>
      <c r="B523" s="5" t="str">
        <f aca="false">Counts!C523</f>
        <v>Ian Happ</v>
      </c>
      <c r="C523" s="34" t="str">
        <f aca="false">Counts!F523</f>
        <v>May</v>
      </c>
      <c r="D523" s="35" t="n">
        <f aca="false">IFERROR(Counts!P523,"")</f>
        <v>118</v>
      </c>
      <c r="E523" s="36" t="n">
        <f aca="false">IFERROR(Counts!R523/Counts!Q523,"")</f>
        <v>0.23</v>
      </c>
      <c r="F523" s="36" t="n">
        <f aca="false">IFERROR((Counts!R523+Counts!V523+Counts!W523)/(Counts!Q523+Counts!V523+Counts!W523+Counts!X523),"")</f>
        <v>0.347457627118644</v>
      </c>
      <c r="G523" s="36" t="n">
        <f aca="false">IFERROR((Counts!R523+Counts!S523+2*Counts!T523+3*Counts!U523)/Counts!Q523,"")</f>
        <v>0.48</v>
      </c>
      <c r="H523" s="35" t="n">
        <f aca="false">IFERROR(Counts!U523,"")</f>
        <v>6</v>
      </c>
      <c r="I523" s="36" t="n">
        <f aca="false">IFERROR(Counts!Z523/Counts!AA523,"")</f>
        <v>0.35301724137931</v>
      </c>
      <c r="J523" s="36" t="n">
        <f aca="false">IFERROR(Counts!AB523/Counts!AA523,"")</f>
        <v>0.361293103448276</v>
      </c>
      <c r="K523" s="37" t="n">
        <f aca="false">IFERROR((Counts!AB523-Counts!Z523)/Counts!AA523,"")</f>
        <v>0.00827586206896546</v>
      </c>
      <c r="L523" s="38" t="n">
        <f aca="false">IFERROR(Counts!Y523/Counts!P523,"")</f>
        <v>0.347457627118644</v>
      </c>
      <c r="M523" s="38" t="n">
        <f aca="false">IFERROR(Counts!V523/Counts!P523,"")</f>
        <v>0.152542372881356</v>
      </c>
      <c r="N523" s="38" t="n">
        <f aca="false">IFERROR(Counts!AD523/Counts!AC523,"")</f>
        <v>0.186440677966102</v>
      </c>
      <c r="O523" s="38" t="n">
        <f aca="false">IFERROR(Counts!AE523/Counts!AC523,"")</f>
        <v>0.542372881355932</v>
      </c>
      <c r="P523" s="39" t="n">
        <f aca="false">IFERROR(Counts!AG523/Counts!AF523,"")</f>
        <v>92.4661016949153</v>
      </c>
      <c r="Q523" s="38" t="n">
        <f aca="false">IFERROR(Counts!AH523/Counts!AC523,"")</f>
        <v>0.423728813559322</v>
      </c>
      <c r="R523" s="38" t="n">
        <f aca="false">IFERROR(Counts!N523/Counts!M523,"")</f>
        <v>0.248031496062992</v>
      </c>
      <c r="S523" s="38" t="n">
        <f aca="false">IFERROR(Counts!K523/Counts!J523,"")</f>
        <v>0.634042553191489</v>
      </c>
      <c r="T523" s="38" t="n">
        <f aca="false">IFERROR(Counts!I523/Counts!H523,"")</f>
        <v>0.30188679245283</v>
      </c>
      <c r="U523" s="38" t="n">
        <f aca="false">IFERROR(1-Counts!L523/Counts!K523,"")</f>
        <v>0.785234899328859</v>
      </c>
      <c r="V523" s="39" t="n">
        <f aca="false">IFERROR(Counts!AJ523/Counts!AI523,"")</f>
        <v>71.9438144329897</v>
      </c>
      <c r="W523" s="38" t="n">
        <f aca="false">IFERROR(Counts!AK523/Counts!AI523,"")</f>
        <v>0.201030927835052</v>
      </c>
      <c r="X523" s="40" t="n">
        <f aca="false">IFERROR(Counts!O523,"")</f>
        <v>3.957</v>
      </c>
      <c r="Y523" s="36" t="n">
        <f aca="false">IFERROR(INDEX('Season Counts'!$Y$2:$Y$740,$AF523)/INDEX('Season Counts'!$X$2:$X$740,$AF523),"")</f>
        <v>0.312631746031746</v>
      </c>
      <c r="Z523" s="37" t="n">
        <f aca="false">IFERROR(J523-Y523,"")</f>
        <v>0.0486613574165298</v>
      </c>
      <c r="AA523" s="38" t="n">
        <f aca="false">IFERROR(INDEX('Season Counts'!$K$2:$K$740,$AF523)/INDEX('Season Counts'!$J$2:$J$740,$AF523),"")</f>
        <v>0.238732394366197</v>
      </c>
      <c r="AB523" s="41" t="n">
        <f aca="false">IFERROR(R523-AA523,"")</f>
        <v>0.00929910169679496</v>
      </c>
      <c r="AC523" s="39" t="n">
        <f aca="false">IFERROR(INDEX('Season Counts'!$AG$2:$AG$740,$AF523)/INDEX('Season Counts'!$AF$2:$AF$740,$AF523),"")</f>
        <v>71.8046139359699</v>
      </c>
      <c r="AD523" s="40" t="n">
        <f aca="false">IFERROR(V523-AC523,"")</f>
        <v>0.139200497019829</v>
      </c>
      <c r="AE523" s="4" t="str">
        <f aca="false">IF(D523&lt;Guide!$C$21,"Low PA",IF(TRIM(IF(ISNUMBER(AD523),IF(N(AD523)&lt;=-Guide!$C$24,"▼ Bat Speed  ",IF(N(AD523)&gt;=Guide!$C$24,"▲ Bat Speed  ","")),"")&amp;IF(N(Z523)&gt;=Guide!$C$22,"▲ Contact  ","")&amp;IF(N(Z523)&lt;=-Guide!$C$22,"▼ Contact  ","")&amp;IF(N(AB523)&gt;=Guide!$C$23,"▲ Chase  ","")&amp;IF(N(AB523)&lt;=-Guide!$C$23,"▼ Chase  ",""))="","Stable",TRIM(IF(ISNUMBER(AD523),IF(N(AD523)&lt;=-Guide!$C$24,"▼ Bat Speed  ",IF(N(AD523)&gt;=Guide!$C$24,"▲ Bat Speed  ","")),"")&amp;IF(N(Z523)&gt;=Guide!$C$22,"▲ Contact  ","")&amp;IF(N(Z523)&lt;=-Guide!$C$22,"▼ Contact  ","")&amp;IF(N(AB523)&gt;=Guide!$C$23,"▲ Chase  ","")&amp;IF(N(AB523)&lt;=-Guide!$C$23,"▼ Chase  ",""))))</f>
        <v>▲ Contact</v>
      </c>
      <c r="AF523" s="35" t="n">
        <f aca="false">MATCH(Counts!A523,'Season Counts'!$A$2:$A$740,0)</f>
        <v>138</v>
      </c>
    </row>
    <row r="524" customFormat="false" ht="15" hidden="false" customHeight="false" outlineLevel="0" collapsed="false">
      <c r="A524" s="34" t="str">
        <f aca="false">Counts!B524</f>
        <v>CHC</v>
      </c>
      <c r="B524" s="5" t="str">
        <f aca="false">Counts!C524</f>
        <v>Ian Happ</v>
      </c>
      <c r="C524" s="34" t="str">
        <f aca="false">Counts!F524</f>
        <v>Jun</v>
      </c>
      <c r="D524" s="35" t="n">
        <f aca="false">IFERROR(Counts!P524,"")</f>
        <v>106</v>
      </c>
      <c r="E524" s="36" t="n">
        <f aca="false">IFERROR(Counts!R524/Counts!Q524,"")</f>
        <v>0.202127659574468</v>
      </c>
      <c r="F524" s="36" t="n">
        <f aca="false">IFERROR((Counts!R524+Counts!V524+Counts!W524)/(Counts!Q524+Counts!V524+Counts!W524+Counts!X524),"")</f>
        <v>0.283018867924528</v>
      </c>
      <c r="G524" s="36" t="n">
        <f aca="false">IFERROR((Counts!R524+Counts!S524+2*Counts!T524+3*Counts!U524)/Counts!Q524,"")</f>
        <v>0.404255319148936</v>
      </c>
      <c r="H524" s="35" t="n">
        <f aca="false">IFERROR(Counts!U524,"")</f>
        <v>4</v>
      </c>
      <c r="I524" s="36" t="n">
        <f aca="false">IFERROR(Counts!Z524/Counts!AA524,"")</f>
        <v>0.298584905660377</v>
      </c>
      <c r="J524" s="36" t="n">
        <f aca="false">IFERROR(Counts!AB524/Counts!AA524,"")</f>
        <v>0.28088679245283</v>
      </c>
      <c r="K524" s="37" t="n">
        <f aca="false">IFERROR((Counts!AB524-Counts!Z524)/Counts!AA524,"")</f>
        <v>-0.0176981132075471</v>
      </c>
      <c r="L524" s="38" t="n">
        <f aca="false">IFERROR(Counts!Y524/Counts!P524,"")</f>
        <v>0.320754716981132</v>
      </c>
      <c r="M524" s="38" t="n">
        <f aca="false">IFERROR(Counts!V524/Counts!P524,"")</f>
        <v>0.0849056603773585</v>
      </c>
      <c r="N524" s="38" t="n">
        <f aca="false">IFERROR(Counts!AD524/Counts!AC524,"")</f>
        <v>0.0983606557377049</v>
      </c>
      <c r="O524" s="38" t="n">
        <f aca="false">IFERROR(Counts!AE524/Counts!AC524,"")</f>
        <v>0.39344262295082</v>
      </c>
      <c r="P524" s="39" t="n">
        <f aca="false">IFERROR(Counts!AG524/Counts!AF524,"")</f>
        <v>88.9229508196721</v>
      </c>
      <c r="Q524" s="38" t="n">
        <f aca="false">IFERROR(Counts!AH524/Counts!AC524,"")</f>
        <v>0.278688524590164</v>
      </c>
      <c r="R524" s="38" t="n">
        <f aca="false">IFERROR(Counts!N524/Counts!M524,"")</f>
        <v>0.234042553191489</v>
      </c>
      <c r="S524" s="38" t="n">
        <f aca="false">IFERROR(Counts!K524/Counts!J524,"")</f>
        <v>0.723214285714286</v>
      </c>
      <c r="T524" s="38" t="n">
        <f aca="false">IFERROR(Counts!I524/Counts!H524,"")</f>
        <v>0.253456221198157</v>
      </c>
      <c r="U524" s="38" t="n">
        <f aca="false">IFERROR(1-Counts!L524/Counts!K524,"")</f>
        <v>0.820987654320988</v>
      </c>
      <c r="V524" s="39" t="n">
        <f aca="false">IFERROR(Counts!AJ524/Counts!AI524,"")</f>
        <v>72.1628140703518</v>
      </c>
      <c r="W524" s="38" t="n">
        <f aca="false">IFERROR(Counts!AK524/Counts!AI524,"")</f>
        <v>0.206030150753769</v>
      </c>
      <c r="X524" s="40" t="n">
        <f aca="false">IFERROR(Counts!O524,"")</f>
        <v>-2.526</v>
      </c>
      <c r="Y524" s="36" t="n">
        <f aca="false">IFERROR(INDEX('Season Counts'!$Y$2:$Y$740,$AF524)/INDEX('Season Counts'!$X$2:$X$740,$AF524),"")</f>
        <v>0.312631746031746</v>
      </c>
      <c r="Z524" s="37" t="n">
        <f aca="false">IFERROR(J524-Y524,"")</f>
        <v>-0.0317449535789158</v>
      </c>
      <c r="AA524" s="38" t="n">
        <f aca="false">IFERROR(INDEX('Season Counts'!$K$2:$K$740,$AF524)/INDEX('Season Counts'!$J$2:$J$740,$AF524),"")</f>
        <v>0.238732394366197</v>
      </c>
      <c r="AB524" s="41" t="n">
        <f aca="false">IFERROR(R524-AA524,"")</f>
        <v>-0.0046898411747078</v>
      </c>
      <c r="AC524" s="39" t="n">
        <f aca="false">IFERROR(INDEX('Season Counts'!$AG$2:$AG$740,$AF524)/INDEX('Season Counts'!$AF$2:$AF$740,$AF524),"")</f>
        <v>71.8046139359699</v>
      </c>
      <c r="AD524" s="40" t="n">
        <f aca="false">IFERROR(V524-AC524,"")</f>
        <v>0.358200134381889</v>
      </c>
      <c r="AE524" s="4" t="str">
        <f aca="false">IF(D524&lt;Guide!$C$21,"Low PA",IF(TRIM(IF(ISNUMBER(AD524),IF(N(AD524)&lt;=-Guide!$C$24,"▼ Bat Speed  ",IF(N(AD524)&gt;=Guide!$C$24,"▲ Bat Speed  ","")),"")&amp;IF(N(Z524)&gt;=Guide!$C$22,"▲ Contact  ","")&amp;IF(N(Z524)&lt;=-Guide!$C$22,"▼ Contact  ","")&amp;IF(N(AB524)&gt;=Guide!$C$23,"▲ Chase  ","")&amp;IF(N(AB524)&lt;=-Guide!$C$23,"▼ Chase  ",""))="","Stable",TRIM(IF(ISNUMBER(AD524),IF(N(AD524)&lt;=-Guide!$C$24,"▼ Bat Speed  ",IF(N(AD524)&gt;=Guide!$C$24,"▲ Bat Speed  ","")),"")&amp;IF(N(Z524)&gt;=Guide!$C$22,"▲ Contact  ","")&amp;IF(N(Z524)&lt;=-Guide!$C$22,"▼ Contact  ","")&amp;IF(N(AB524)&gt;=Guide!$C$23,"▲ Chase  ","")&amp;IF(N(AB524)&lt;=-Guide!$C$23,"▼ Chase  ",""))))</f>
        <v>Stable</v>
      </c>
      <c r="AF524" s="35" t="n">
        <f aca="false">MATCH(Counts!A524,'Season Counts'!$A$2:$A$740,0)</f>
        <v>138</v>
      </c>
    </row>
    <row r="525" customFormat="false" ht="15" hidden="false" customHeight="false" outlineLevel="0" collapsed="false">
      <c r="A525" s="34" t="str">
        <f aca="false">Counts!B525</f>
        <v>CHC</v>
      </c>
      <c r="B525" s="5" t="str">
        <f aca="false">Counts!C525</f>
        <v>Ian Happ</v>
      </c>
      <c r="C525" s="34" t="str">
        <f aca="false">Counts!F525</f>
        <v>Jul</v>
      </c>
      <c r="D525" s="35" t="n">
        <f aca="false">IFERROR(Counts!P525,"")</f>
        <v>100</v>
      </c>
      <c r="E525" s="36" t="n">
        <f aca="false">IFERROR(Counts!R525/Counts!Q525,"")</f>
        <v>0.211764705882353</v>
      </c>
      <c r="F525" s="36" t="n">
        <f aca="false">IFERROR((Counts!R525+Counts!V525+Counts!W525)/(Counts!Q525+Counts!V525+Counts!W525+Counts!X525),"")</f>
        <v>0.33</v>
      </c>
      <c r="G525" s="36" t="n">
        <f aca="false">IFERROR((Counts!R525+Counts!S525+2*Counts!T525+3*Counts!U525)/Counts!Q525,"")</f>
        <v>0.317647058823529</v>
      </c>
      <c r="H525" s="35" t="n">
        <f aca="false">IFERROR(Counts!U525,"")</f>
        <v>1</v>
      </c>
      <c r="I525" s="36" t="n">
        <f aca="false">IFERROR(Counts!Z525/Counts!AA525,"")</f>
        <v>0.302020202020202</v>
      </c>
      <c r="J525" s="36" t="n">
        <f aca="false">IFERROR(Counts!AB525/Counts!AA525,"")</f>
        <v>0.291616161616162</v>
      </c>
      <c r="K525" s="37" t="n">
        <f aca="false">IFERROR((Counts!AB525-Counts!Z525)/Counts!AA525,"")</f>
        <v>-0.0104040404040404</v>
      </c>
      <c r="L525" s="38" t="n">
        <f aca="false">IFERROR(Counts!Y525/Counts!P525,"")</f>
        <v>0.28</v>
      </c>
      <c r="M525" s="38" t="n">
        <f aca="false">IFERROR(Counts!V525/Counts!P525,"")</f>
        <v>0.13</v>
      </c>
      <c r="N525" s="38" t="n">
        <f aca="false">IFERROR(Counts!AD525/Counts!AC525,"")</f>
        <v>0.0526315789473684</v>
      </c>
      <c r="O525" s="38" t="n">
        <f aca="false">IFERROR(Counts!AE525/Counts!AC525,"")</f>
        <v>0.368421052631579</v>
      </c>
      <c r="P525" s="39" t="n">
        <f aca="false">IFERROR(Counts!AG525/Counts!AF525,"")</f>
        <v>88.3508771929825</v>
      </c>
      <c r="Q525" s="38" t="n">
        <f aca="false">IFERROR(Counts!AH525/Counts!AC525,"")</f>
        <v>0.350877192982456</v>
      </c>
      <c r="R525" s="38" t="n">
        <f aca="false">IFERROR(Counts!N525/Counts!M525,"")</f>
        <v>0.231707317073171</v>
      </c>
      <c r="S525" s="38" t="n">
        <f aca="false">IFERROR(Counts!K525/Counts!J525,"")</f>
        <v>0.647887323943662</v>
      </c>
      <c r="T525" s="38" t="n">
        <f aca="false">IFERROR(Counts!I525/Counts!H525,"")</f>
        <v>0.263959390862944</v>
      </c>
      <c r="U525" s="38" t="n">
        <f aca="false">IFERROR(1-Counts!L525/Counts!K525,"")</f>
        <v>0.826086956521739</v>
      </c>
      <c r="V525" s="39" t="n">
        <f aca="false">IFERROR(Counts!AJ525/Counts!AI525,"")</f>
        <v>71.9870056497175</v>
      </c>
      <c r="W525" s="38" t="n">
        <f aca="false">IFERROR(Counts!AK525/Counts!AI525,"")</f>
        <v>0.209039548022599</v>
      </c>
      <c r="X525" s="40" t="n">
        <f aca="false">IFERROR(Counts!O525,"")</f>
        <v>-2.884</v>
      </c>
      <c r="Y525" s="36" t="n">
        <f aca="false">IFERROR(INDEX('Season Counts'!$Y$2:$Y$740,$AF525)/INDEX('Season Counts'!$X$2:$X$740,$AF525),"")</f>
        <v>0.312631746031746</v>
      </c>
      <c r="Z525" s="37" t="n">
        <f aca="false">IFERROR(J525-Y525,"")</f>
        <v>-0.0210155844155844</v>
      </c>
      <c r="AA525" s="38" t="n">
        <f aca="false">IFERROR(INDEX('Season Counts'!$K$2:$K$740,$AF525)/INDEX('Season Counts'!$J$2:$J$740,$AF525),"")</f>
        <v>0.238732394366197</v>
      </c>
      <c r="AB525" s="41" t="n">
        <f aca="false">IFERROR(R525-AA525,"")</f>
        <v>-0.00702507729302643</v>
      </c>
      <c r="AC525" s="39" t="n">
        <f aca="false">IFERROR(INDEX('Season Counts'!$AG$2:$AG$740,$AF525)/INDEX('Season Counts'!$AF$2:$AF$740,$AF525),"")</f>
        <v>71.8046139359699</v>
      </c>
      <c r="AD525" s="40" t="n">
        <f aca="false">IFERROR(V525-AC525,"")</f>
        <v>0.182391713747649</v>
      </c>
      <c r="AE525" s="4" t="str">
        <f aca="false">IF(D525&lt;Guide!$C$21,"Low PA",IF(TRIM(IF(ISNUMBER(AD525),IF(N(AD525)&lt;=-Guide!$C$24,"▼ Bat Speed  ",IF(N(AD525)&gt;=Guide!$C$24,"▲ Bat Speed  ","")),"")&amp;IF(N(Z525)&gt;=Guide!$C$22,"▲ Contact  ","")&amp;IF(N(Z525)&lt;=-Guide!$C$22,"▼ Contact  ","")&amp;IF(N(AB525)&gt;=Guide!$C$23,"▲ Chase  ","")&amp;IF(N(AB525)&lt;=-Guide!$C$23,"▼ Chase  ",""))="","Stable",TRIM(IF(ISNUMBER(AD525),IF(N(AD525)&lt;=-Guide!$C$24,"▼ Bat Speed  ",IF(N(AD525)&gt;=Guide!$C$24,"▲ Bat Speed  ","")),"")&amp;IF(N(Z525)&gt;=Guide!$C$22,"▲ Contact  ","")&amp;IF(N(Z525)&lt;=-Guide!$C$22,"▼ Contact  ","")&amp;IF(N(AB525)&gt;=Guide!$C$23,"▲ Chase  ","")&amp;IF(N(AB525)&lt;=-Guide!$C$23,"▼ Chase  ",""))))</f>
        <v>Stable</v>
      </c>
      <c r="AF525" s="35" t="n">
        <f aca="false">MATCH(Counts!A525,'Season Counts'!$A$2:$A$740,0)</f>
        <v>138</v>
      </c>
    </row>
    <row r="526" customFormat="false" ht="15" hidden="false" customHeight="false" outlineLevel="0" collapsed="false">
      <c r="A526" s="34" t="str">
        <f aca="false">Counts!B526</f>
        <v>CHC</v>
      </c>
      <c r="B526" s="5" t="str">
        <f aca="false">Counts!C526</f>
        <v>Ian Happ</v>
      </c>
      <c r="C526" s="34" t="str">
        <f aca="false">Counts!F526</f>
        <v>Aug</v>
      </c>
      <c r="D526" s="35" t="n">
        <f aca="false">IFERROR(Counts!P526,"")</f>
        <v>100</v>
      </c>
      <c r="E526" s="36" t="n">
        <f aca="false">IFERROR(Counts!R526/Counts!Q526,"")</f>
        <v>0.227272727272727</v>
      </c>
      <c r="F526" s="36" t="n">
        <f aca="false">IFERROR((Counts!R526+Counts!V526+Counts!W526)/(Counts!Q526+Counts!V526+Counts!W526+Counts!X526),"")</f>
        <v>0.313131313131313</v>
      </c>
      <c r="G526" s="36" t="n">
        <f aca="false">IFERROR((Counts!R526+Counts!S526+2*Counts!T526+3*Counts!U526)/Counts!Q526,"")</f>
        <v>0.431818181818182</v>
      </c>
      <c r="H526" s="35" t="n">
        <f aca="false">IFERROR(Counts!U526,"")</f>
        <v>5</v>
      </c>
      <c r="I526" s="36" t="n">
        <f aca="false">IFERROR(Counts!Z526/Counts!AA526,"")</f>
        <v>0.325757575757576</v>
      </c>
      <c r="J526" s="36" t="n">
        <f aca="false">IFERROR(Counts!AB526/Counts!AA526,"")</f>
        <v>0.291424242424242</v>
      </c>
      <c r="K526" s="37" t="n">
        <f aca="false">IFERROR((Counts!AB526-Counts!Z526)/Counts!AA526,"")</f>
        <v>-0.0343333333333333</v>
      </c>
      <c r="L526" s="38" t="n">
        <f aca="false">IFERROR(Counts!Y526/Counts!P526,"")</f>
        <v>0.28</v>
      </c>
      <c r="M526" s="38" t="n">
        <f aca="false">IFERROR(Counts!V526/Counts!P526,"")</f>
        <v>0.1</v>
      </c>
      <c r="N526" s="38" t="n">
        <f aca="false">IFERROR(Counts!AD526/Counts!AC526,"")</f>
        <v>0.0819672131147541</v>
      </c>
      <c r="O526" s="38" t="n">
        <f aca="false">IFERROR(Counts!AE526/Counts!AC526,"")</f>
        <v>0.39344262295082</v>
      </c>
      <c r="P526" s="39" t="n">
        <f aca="false">IFERROR(Counts!AG526/Counts!AF526,"")</f>
        <v>86.4081967213115</v>
      </c>
      <c r="Q526" s="38" t="n">
        <f aca="false">IFERROR(Counts!AH526/Counts!AC526,"")</f>
        <v>0.262295081967213</v>
      </c>
      <c r="R526" s="38" t="n">
        <f aca="false">IFERROR(Counts!N526/Counts!M526,"")</f>
        <v>0.242290748898678</v>
      </c>
      <c r="S526" s="38" t="n">
        <f aca="false">IFERROR(Counts!K526/Counts!J526,"")</f>
        <v>0.625</v>
      </c>
      <c r="T526" s="38" t="n">
        <f aca="false">IFERROR(Counts!I526/Counts!H526,"")</f>
        <v>0.264864864864865</v>
      </c>
      <c r="U526" s="38" t="n">
        <f aca="false">IFERROR(1-Counts!L526/Counts!K526,"")</f>
        <v>0.8</v>
      </c>
      <c r="V526" s="39" t="n">
        <f aca="false">IFERROR(Counts!AJ526/Counts!AI526,"")</f>
        <v>71.2865030674847</v>
      </c>
      <c r="W526" s="38" t="n">
        <f aca="false">IFERROR(Counts!AK526/Counts!AI526,"")</f>
        <v>0.141104294478528</v>
      </c>
      <c r="X526" s="40" t="n">
        <f aca="false">IFERROR(Counts!O526,"")</f>
        <v>0.547</v>
      </c>
      <c r="Y526" s="36" t="n">
        <f aca="false">IFERROR(INDEX('Season Counts'!$Y$2:$Y$740,$AF526)/INDEX('Season Counts'!$X$2:$X$740,$AF526),"")</f>
        <v>0.312631746031746</v>
      </c>
      <c r="Z526" s="37" t="n">
        <f aca="false">IFERROR(J526-Y526,"")</f>
        <v>-0.0212075036075036</v>
      </c>
      <c r="AA526" s="38" t="n">
        <f aca="false">IFERROR(INDEX('Season Counts'!$K$2:$K$740,$AF526)/INDEX('Season Counts'!$J$2:$J$740,$AF526),"")</f>
        <v>0.238732394366197</v>
      </c>
      <c r="AB526" s="41" t="n">
        <f aca="false">IFERROR(R526-AA526,"")</f>
        <v>0.00355835453248124</v>
      </c>
      <c r="AC526" s="39" t="n">
        <f aca="false">IFERROR(INDEX('Season Counts'!$AG$2:$AG$740,$AF526)/INDEX('Season Counts'!$AF$2:$AF$740,$AF526),"")</f>
        <v>71.8046139359699</v>
      </c>
      <c r="AD526" s="40" t="n">
        <f aca="false">IFERROR(V526-AC526,"")</f>
        <v>-0.518110868485195</v>
      </c>
      <c r="AE526" s="4" t="str">
        <f aca="false">IF(D526&lt;Guide!$C$21,"Low PA",IF(TRIM(IF(ISNUMBER(AD526),IF(N(AD526)&lt;=-Guide!$C$24,"▼ Bat Speed  ",IF(N(AD526)&gt;=Guide!$C$24,"▲ Bat Speed  ","")),"")&amp;IF(N(Z526)&gt;=Guide!$C$22,"▲ Contact  ","")&amp;IF(N(Z526)&lt;=-Guide!$C$22,"▼ Contact  ","")&amp;IF(N(AB526)&gt;=Guide!$C$23,"▲ Chase  ","")&amp;IF(N(AB526)&lt;=-Guide!$C$23,"▼ Chase  ",""))="","Stable",TRIM(IF(ISNUMBER(AD526),IF(N(AD526)&lt;=-Guide!$C$24,"▼ Bat Speed  ",IF(N(AD526)&gt;=Guide!$C$24,"▲ Bat Speed  ","")),"")&amp;IF(N(Z526)&gt;=Guide!$C$22,"▲ Contact  ","")&amp;IF(N(Z526)&lt;=-Guide!$C$22,"▼ Contact  ","")&amp;IF(N(AB526)&gt;=Guide!$C$23,"▲ Chase  ","")&amp;IF(N(AB526)&lt;=-Guide!$C$23,"▼ Chase  ",""))))</f>
        <v>Stable</v>
      </c>
      <c r="AF526" s="35" t="n">
        <f aca="false">MATCH(Counts!A526,'Season Counts'!$A$2:$A$740,0)</f>
        <v>138</v>
      </c>
    </row>
    <row r="527" customFormat="false" ht="15" hidden="false" customHeight="false" outlineLevel="0" collapsed="false">
      <c r="A527" s="34" t="str">
        <f aca="false">Counts!B527</f>
        <v>CHC</v>
      </c>
      <c r="B527" s="5" t="str">
        <f aca="false">Counts!C527</f>
        <v>Ian Happ</v>
      </c>
      <c r="C527" s="34" t="str">
        <f aca="false">Counts!F527</f>
        <v>Sep</v>
      </c>
      <c r="D527" s="35" t="n">
        <f aca="false">IFERROR(Counts!P527,"")</f>
        <v>78</v>
      </c>
      <c r="E527" s="36" t="n">
        <f aca="false">IFERROR(Counts!R527/Counts!Q527,"")</f>
        <v>0.196969696969697</v>
      </c>
      <c r="F527" s="36" t="n">
        <f aca="false">IFERROR((Counts!R527+Counts!V527+Counts!W527)/(Counts!Q527+Counts!V527+Counts!W527+Counts!X527),"")</f>
        <v>0.320512820512821</v>
      </c>
      <c r="G527" s="36" t="n">
        <f aca="false">IFERROR((Counts!R527+Counts!S527+2*Counts!T527+3*Counts!U527)/Counts!Q527,"")</f>
        <v>0.333333333333333</v>
      </c>
      <c r="H527" s="35" t="n">
        <f aca="false">IFERROR(Counts!U527,"")</f>
        <v>1</v>
      </c>
      <c r="I527" s="36" t="n">
        <f aca="false">IFERROR(Counts!Z527/Counts!AA527,"")</f>
        <v>0.293506493506494</v>
      </c>
      <c r="J527" s="36" t="n">
        <f aca="false">IFERROR(Counts!AB527/Counts!AA527,"")</f>
        <v>0.312701298701299</v>
      </c>
      <c r="K527" s="37" t="n">
        <f aca="false">IFERROR((Counts!AB527-Counts!Z527)/Counts!AA527,"")</f>
        <v>0.0191948051948052</v>
      </c>
      <c r="L527" s="38" t="n">
        <f aca="false">IFERROR(Counts!Y527/Counts!P527,"")</f>
        <v>0.243589743589744</v>
      </c>
      <c r="M527" s="38" t="n">
        <f aca="false">IFERROR(Counts!V527/Counts!P527,"")</f>
        <v>0.153846153846154</v>
      </c>
      <c r="N527" s="38" t="n">
        <f aca="false">IFERROR(Counts!AD527/Counts!AC527,"")</f>
        <v>0.106382978723404</v>
      </c>
      <c r="O527" s="38" t="n">
        <f aca="false">IFERROR(Counts!AE527/Counts!AC527,"")</f>
        <v>0.468085106382979</v>
      </c>
      <c r="P527" s="39" t="n">
        <f aca="false">IFERROR(Counts!AG527/Counts!AF527,"")</f>
        <v>90.6468085106383</v>
      </c>
      <c r="Q527" s="38" t="n">
        <f aca="false">IFERROR(Counts!AH527/Counts!AC527,"")</f>
        <v>0.340425531914894</v>
      </c>
      <c r="R527" s="38" t="n">
        <f aca="false">IFERROR(Counts!N527/Counts!M527,"")</f>
        <v>0.202185792349727</v>
      </c>
      <c r="S527" s="38" t="n">
        <f aca="false">IFERROR(Counts!K527/Counts!J527,"")</f>
        <v>0.662721893491124</v>
      </c>
      <c r="T527" s="38" t="n">
        <f aca="false">IFERROR(Counts!I527/Counts!H527,"")</f>
        <v>0.221476510067114</v>
      </c>
      <c r="U527" s="38" t="n">
        <f aca="false">IFERROR(1-Counts!L527/Counts!K527,"")</f>
        <v>0.857142857142857</v>
      </c>
      <c r="V527" s="39" t="n">
        <f aca="false">IFERROR(Counts!AJ527/Counts!AI527,"")</f>
        <v>70.99375</v>
      </c>
      <c r="W527" s="38" t="n">
        <f aca="false">IFERROR(Counts!AK527/Counts!AI527,"")</f>
        <v>0.1328125</v>
      </c>
      <c r="X527" s="40" t="n">
        <f aca="false">IFERROR(Counts!O527,"")</f>
        <v>-0.508</v>
      </c>
      <c r="Y527" s="36" t="n">
        <f aca="false">IFERROR(INDEX('Season Counts'!$Y$2:$Y$740,$AF527)/INDEX('Season Counts'!$X$2:$X$740,$AF527),"")</f>
        <v>0.312631746031746</v>
      </c>
      <c r="Z527" s="37" t="n">
        <f aca="false">IFERROR(J527-Y527,"")</f>
        <v>6.95526695526638E-005</v>
      </c>
      <c r="AA527" s="38" t="n">
        <f aca="false">IFERROR(INDEX('Season Counts'!$K$2:$K$740,$AF527)/INDEX('Season Counts'!$J$2:$J$740,$AF527),"")</f>
        <v>0.238732394366197</v>
      </c>
      <c r="AB527" s="41" t="n">
        <f aca="false">IFERROR(R527-AA527,"")</f>
        <v>-0.0365466020164704</v>
      </c>
      <c r="AC527" s="39" t="n">
        <f aca="false">IFERROR(INDEX('Season Counts'!$AG$2:$AG$740,$AF527)/INDEX('Season Counts'!$AF$2:$AF$740,$AF527),"")</f>
        <v>71.8046139359699</v>
      </c>
      <c r="AD527" s="40" t="n">
        <f aca="false">IFERROR(V527-AC527,"")</f>
        <v>-0.810863935969863</v>
      </c>
      <c r="AE527" s="4" t="str">
        <f aca="false">IF(D527&lt;Guide!$C$21,"Low PA",IF(TRIM(IF(ISNUMBER(AD527),IF(N(AD527)&lt;=-Guide!$C$24,"▼ Bat Speed  ",IF(N(AD527)&gt;=Guide!$C$24,"▲ Bat Speed  ","")),"")&amp;IF(N(Z527)&gt;=Guide!$C$22,"▲ Contact  ","")&amp;IF(N(Z527)&lt;=-Guide!$C$22,"▼ Contact  ","")&amp;IF(N(AB527)&gt;=Guide!$C$23,"▲ Chase  ","")&amp;IF(N(AB527)&lt;=-Guide!$C$23,"▼ Chase  ",""))="","Stable",TRIM(IF(ISNUMBER(AD527),IF(N(AD527)&lt;=-Guide!$C$24,"▼ Bat Speed  ",IF(N(AD527)&gt;=Guide!$C$24,"▲ Bat Speed  ","")),"")&amp;IF(N(Z527)&gt;=Guide!$C$22,"▲ Contact  ","")&amp;IF(N(Z527)&lt;=-Guide!$C$22,"▼ Contact  ","")&amp;IF(N(AB527)&gt;=Guide!$C$23,"▲ Chase  ","")&amp;IF(N(AB527)&lt;=-Guide!$C$23,"▼ Chase  ",""))))</f>
        <v>Stable</v>
      </c>
      <c r="AF527" s="35" t="n">
        <f aca="false">MATCH(Counts!A527,'Season Counts'!$A$2:$A$740,0)</f>
        <v>138</v>
      </c>
    </row>
    <row r="528" customFormat="false" ht="15" hidden="false" customHeight="false" outlineLevel="0" collapsed="false">
      <c r="A528" s="34" t="str">
        <f aca="false">Counts!B528</f>
        <v>CHC</v>
      </c>
      <c r="B528" s="5" t="str">
        <f aca="false">Counts!C528</f>
        <v>Seiya Suzuki</v>
      </c>
      <c r="C528" s="34" t="str">
        <f aca="false">Counts!F528</f>
        <v>Mar-Apr</v>
      </c>
      <c r="D528" s="35" t="n">
        <f aca="false">IFERROR(Counts!P528,"")</f>
        <v>79</v>
      </c>
      <c r="E528" s="36" t="n">
        <f aca="false">IFERROR(Counts!R528/Counts!Q528,"")</f>
        <v>0.328358208955224</v>
      </c>
      <c r="F528" s="36" t="n">
        <f aca="false">IFERROR((Counts!R528+Counts!V528+Counts!W528)/(Counts!Q528+Counts!V528+Counts!W528+Counts!X528),"")</f>
        <v>0.430379746835443</v>
      </c>
      <c r="G528" s="36" t="n">
        <f aca="false">IFERROR((Counts!R528+Counts!S528+2*Counts!T528+3*Counts!U528)/Counts!Q528,"")</f>
        <v>0.567164179104478</v>
      </c>
      <c r="H528" s="35" t="n">
        <f aca="false">IFERROR(Counts!U528,"")</f>
        <v>5</v>
      </c>
      <c r="I528" s="36" t="n">
        <f aca="false">IFERROR(Counts!Z528/Counts!AA528,"")</f>
        <v>0.427564102564103</v>
      </c>
      <c r="J528" s="36" t="n">
        <f aca="false">IFERROR(Counts!AB528/Counts!AA528,"")</f>
        <v>0.392525641025641</v>
      </c>
      <c r="K528" s="37" t="n">
        <f aca="false">IFERROR((Counts!AB528-Counts!Z528)/Counts!AA528,"")</f>
        <v>-0.0350384615384615</v>
      </c>
      <c r="L528" s="38" t="n">
        <f aca="false">IFERROR(Counts!Y528/Counts!P528,"")</f>
        <v>0.240506329113924</v>
      </c>
      <c r="M528" s="38" t="n">
        <f aca="false">IFERROR(Counts!V528/Counts!P528,"")</f>
        <v>0.126582278481013</v>
      </c>
      <c r="N528" s="38" t="n">
        <f aca="false">IFERROR(Counts!AD528/Counts!AC528,"")</f>
        <v>0.104166666666667</v>
      </c>
      <c r="O528" s="38" t="n">
        <f aca="false">IFERROR(Counts!AE528/Counts!AC528,"")</f>
        <v>0.479166666666667</v>
      </c>
      <c r="P528" s="39" t="n">
        <f aca="false">IFERROR(Counts!AG528/Counts!AF528,"")</f>
        <v>89.8354166666667</v>
      </c>
      <c r="Q528" s="38" t="n">
        <f aca="false">IFERROR(Counts!AH528/Counts!AC528,"")</f>
        <v>0.479166666666667</v>
      </c>
      <c r="R528" s="38" t="n">
        <f aca="false">IFERROR(Counts!N528/Counts!M528,"")</f>
        <v>0.2125</v>
      </c>
      <c r="S528" s="38" t="n">
        <f aca="false">IFERROR(Counts!K528/Counts!J528,"")</f>
        <v>0.60377358490566</v>
      </c>
      <c r="T528" s="38" t="n">
        <f aca="false">IFERROR(Counts!I528/Counts!H528,"")</f>
        <v>0.246153846153846</v>
      </c>
      <c r="U528" s="38" t="n">
        <f aca="false">IFERROR(1-Counts!L528/Counts!K528,"")</f>
        <v>0.854166666666667</v>
      </c>
      <c r="V528" s="39" t="n">
        <f aca="false">IFERROR(Counts!AJ528/Counts!AI528,"")</f>
        <v>73.034188034188</v>
      </c>
      <c r="W528" s="38" t="n">
        <f aca="false">IFERROR(Counts!AK528/Counts!AI528,"")</f>
        <v>0.35042735042735</v>
      </c>
      <c r="X528" s="40" t="n">
        <f aca="false">IFERROR(Counts!O528,"")</f>
        <v>7.186</v>
      </c>
      <c r="Y528" s="36" t="n">
        <f aca="false">IFERROR(INDEX('Season Counts'!$Y$2:$Y$740,$AF528)/INDEX('Season Counts'!$X$2:$X$740,$AF528),"")</f>
        <v>0.339801271860095</v>
      </c>
      <c r="Z528" s="37" t="n">
        <f aca="false">IFERROR(J528-Y528,"")</f>
        <v>0.0527243691655456</v>
      </c>
      <c r="AA528" s="38" t="n">
        <f aca="false">IFERROR(INDEX('Season Counts'!$K$2:$K$740,$AF528)/INDEX('Season Counts'!$J$2:$J$740,$AF528),"")</f>
        <v>0.224860335195531</v>
      </c>
      <c r="AB528" s="41" t="n">
        <f aca="false">IFERROR(R528-AA528,"")</f>
        <v>-0.0123603351955307</v>
      </c>
      <c r="AC528" s="39" t="n">
        <f aca="false">IFERROR(INDEX('Season Counts'!$AG$2:$AG$740,$AF528)/INDEX('Season Counts'!$AF$2:$AF$740,$AF528),"")</f>
        <v>73.3076374745418</v>
      </c>
      <c r="AD528" s="40" t="n">
        <f aca="false">IFERROR(V528-AC528,"")</f>
        <v>-0.27344944035373</v>
      </c>
      <c r="AE528" s="4" t="str">
        <f aca="false">IF(D528&lt;Guide!$C$21,"Low PA",IF(TRIM(IF(ISNUMBER(AD528),IF(N(AD528)&lt;=-Guide!$C$24,"▼ Bat Speed  ",IF(N(AD528)&gt;=Guide!$C$24,"▲ Bat Speed  ","")),"")&amp;IF(N(Z528)&gt;=Guide!$C$22,"▲ Contact  ","")&amp;IF(N(Z528)&lt;=-Guide!$C$22,"▼ Contact  ","")&amp;IF(N(AB528)&gt;=Guide!$C$23,"▲ Chase  ","")&amp;IF(N(AB528)&lt;=-Guide!$C$23,"▼ Chase  ",""))="","Stable",TRIM(IF(ISNUMBER(AD528),IF(N(AD528)&lt;=-Guide!$C$24,"▼ Bat Speed  ",IF(N(AD528)&gt;=Guide!$C$24,"▲ Bat Speed  ","")),"")&amp;IF(N(Z528)&gt;=Guide!$C$22,"▲ Contact  ","")&amp;IF(N(Z528)&lt;=-Guide!$C$22,"▼ Contact  ","")&amp;IF(N(AB528)&gt;=Guide!$C$23,"▲ Chase  ","")&amp;IF(N(AB528)&lt;=-Guide!$C$23,"▼ Chase  ",""))))</f>
        <v>▲ Contact</v>
      </c>
      <c r="AF528" s="35" t="n">
        <f aca="false">MATCH(Counts!A528,'Season Counts'!$A$2:$A$740,0)</f>
        <v>139</v>
      </c>
    </row>
    <row r="529" customFormat="false" ht="15" hidden="false" customHeight="false" outlineLevel="0" collapsed="false">
      <c r="A529" s="34" t="str">
        <f aca="false">Counts!B529</f>
        <v>CHC</v>
      </c>
      <c r="B529" s="5" t="str">
        <f aca="false">Counts!C529</f>
        <v>Seiya Suzuki</v>
      </c>
      <c r="C529" s="34" t="str">
        <f aca="false">Counts!F529</f>
        <v>May</v>
      </c>
      <c r="D529" s="35" t="n">
        <f aca="false">IFERROR(Counts!P529,"")</f>
        <v>117</v>
      </c>
      <c r="E529" s="36" t="n">
        <f aca="false">IFERROR(Counts!R529/Counts!Q529,"")</f>
        <v>0.19047619047619</v>
      </c>
      <c r="F529" s="36" t="n">
        <f aca="false">IFERROR((Counts!R529+Counts!V529+Counts!W529)/(Counts!Q529+Counts!V529+Counts!W529+Counts!X529),"")</f>
        <v>0.264957264957265</v>
      </c>
      <c r="G529" s="36" t="n">
        <f aca="false">IFERROR((Counts!R529+Counts!S529+2*Counts!T529+3*Counts!U529)/Counts!Q529,"")</f>
        <v>0.285714285714286</v>
      </c>
      <c r="H529" s="35" t="n">
        <f aca="false">IFERROR(Counts!U529,"")</f>
        <v>2</v>
      </c>
      <c r="I529" s="36" t="n">
        <f aca="false">IFERROR(Counts!Z529/Counts!AA529,"")</f>
        <v>0.242608695652174</v>
      </c>
      <c r="J529" s="36" t="n">
        <f aca="false">IFERROR(Counts!AB529/Counts!AA529,"")</f>
        <v>0.26215652173913</v>
      </c>
      <c r="K529" s="37" t="n">
        <f aca="false">IFERROR((Counts!AB529-Counts!Z529)/Counts!AA529,"")</f>
        <v>0.0195478260869565</v>
      </c>
      <c r="L529" s="38" t="n">
        <f aca="false">IFERROR(Counts!Y529/Counts!P529,"")</f>
        <v>0.273504273504274</v>
      </c>
      <c r="M529" s="38" t="n">
        <f aca="false">IFERROR(Counts!V529/Counts!P529,"")</f>
        <v>0.0854700854700855</v>
      </c>
      <c r="N529" s="38" t="n">
        <f aca="false">IFERROR(Counts!AD529/Counts!AC529,"")</f>
        <v>0.0675675675675676</v>
      </c>
      <c r="O529" s="38" t="n">
        <f aca="false">IFERROR(Counts!AE529/Counts!AC529,"")</f>
        <v>0.378378378378378</v>
      </c>
      <c r="P529" s="39" t="n">
        <f aca="false">IFERROR(Counts!AG529/Counts!AF529,"")</f>
        <v>88.3027027027027</v>
      </c>
      <c r="Q529" s="38" t="n">
        <f aca="false">IFERROR(Counts!AH529/Counts!AC529,"")</f>
        <v>0.297297297297297</v>
      </c>
      <c r="R529" s="38" t="n">
        <f aca="false">IFERROR(Counts!N529/Counts!M529,"")</f>
        <v>0.260536398467433</v>
      </c>
      <c r="S529" s="38" t="n">
        <f aca="false">IFERROR(Counts!K529/Counts!J529,"")</f>
        <v>0.609649122807018</v>
      </c>
      <c r="T529" s="38" t="n">
        <f aca="false">IFERROR(Counts!I529/Counts!H529,"")</f>
        <v>0.236714975845411</v>
      </c>
      <c r="U529" s="38" t="n">
        <f aca="false">IFERROR(1-Counts!L529/Counts!K529,"")</f>
        <v>0.892086330935252</v>
      </c>
      <c r="V529" s="39" t="n">
        <f aca="false">IFERROR(Counts!AJ529/Counts!AI529,"")</f>
        <v>72.3281914893617</v>
      </c>
      <c r="W529" s="38" t="n">
        <f aca="false">IFERROR(Counts!AK529/Counts!AI529,"")</f>
        <v>0.271276595744681</v>
      </c>
      <c r="X529" s="40" t="n">
        <f aca="false">IFERROR(Counts!O529,"")</f>
        <v>-6.962</v>
      </c>
      <c r="Y529" s="36" t="n">
        <f aca="false">IFERROR(INDEX('Season Counts'!$Y$2:$Y$740,$AF529)/INDEX('Season Counts'!$X$2:$X$740,$AF529),"")</f>
        <v>0.339801271860095</v>
      </c>
      <c r="Z529" s="37" t="n">
        <f aca="false">IFERROR(J529-Y529,"")</f>
        <v>-0.0776447501209649</v>
      </c>
      <c r="AA529" s="38" t="n">
        <f aca="false">IFERROR(INDEX('Season Counts'!$K$2:$K$740,$AF529)/INDEX('Season Counts'!$J$2:$J$740,$AF529),"")</f>
        <v>0.224860335195531</v>
      </c>
      <c r="AB529" s="41" t="n">
        <f aca="false">IFERROR(R529-AA529,"")</f>
        <v>0.0356760632719022</v>
      </c>
      <c r="AC529" s="39" t="n">
        <f aca="false">IFERROR(INDEX('Season Counts'!$AG$2:$AG$740,$AF529)/INDEX('Season Counts'!$AF$2:$AF$740,$AF529),"")</f>
        <v>73.3076374745418</v>
      </c>
      <c r="AD529" s="40" t="n">
        <f aca="false">IFERROR(V529-AC529,"")</f>
        <v>-0.979445985180064</v>
      </c>
      <c r="AE529" s="4" t="str">
        <f aca="false">IF(D529&lt;Guide!$C$21,"Low PA",IF(TRIM(IF(ISNUMBER(AD529),IF(N(AD529)&lt;=-Guide!$C$24,"▼ Bat Speed  ",IF(N(AD529)&gt;=Guide!$C$24,"▲ Bat Speed  ","")),"")&amp;IF(N(Z529)&gt;=Guide!$C$22,"▲ Contact  ","")&amp;IF(N(Z529)&lt;=-Guide!$C$22,"▼ Contact  ","")&amp;IF(N(AB529)&gt;=Guide!$C$23,"▲ Chase  ","")&amp;IF(N(AB529)&lt;=-Guide!$C$23,"▼ Chase  ",""))="","Stable",TRIM(IF(ISNUMBER(AD529),IF(N(AD529)&lt;=-Guide!$C$24,"▼ Bat Speed  ",IF(N(AD529)&gt;=Guide!$C$24,"▲ Bat Speed  ","")),"")&amp;IF(N(Z529)&gt;=Guide!$C$22,"▲ Contact  ","")&amp;IF(N(Z529)&lt;=-Guide!$C$22,"▼ Contact  ","")&amp;IF(N(AB529)&gt;=Guide!$C$23,"▲ Chase  ","")&amp;IF(N(AB529)&lt;=-Guide!$C$23,"▼ Chase  ",""))))</f>
        <v>▼ Contact</v>
      </c>
      <c r="AF529" s="35" t="n">
        <f aca="false">MATCH(Counts!A529,'Season Counts'!$A$2:$A$740,0)</f>
        <v>139</v>
      </c>
    </row>
    <row r="530" customFormat="false" ht="15" hidden="false" customHeight="false" outlineLevel="0" collapsed="false">
      <c r="A530" s="34" t="str">
        <f aca="false">Counts!B530</f>
        <v>CHC</v>
      </c>
      <c r="B530" s="5" t="str">
        <f aca="false">Counts!C530</f>
        <v>Seiya Suzuki</v>
      </c>
      <c r="C530" s="34" t="str">
        <f aca="false">Counts!F530</f>
        <v>Jun</v>
      </c>
      <c r="D530" s="35" t="n">
        <f aca="false">IFERROR(Counts!P530,"")</f>
        <v>103</v>
      </c>
      <c r="E530" s="36" t="n">
        <f aca="false">IFERROR(Counts!R530/Counts!Q530,"")</f>
        <v>0.314606741573034</v>
      </c>
      <c r="F530" s="36" t="n">
        <f aca="false">IFERROR((Counts!R530+Counts!V530+Counts!W530)/(Counts!Q530+Counts!V530+Counts!W530+Counts!X530),"")</f>
        <v>0.388349514563107</v>
      </c>
      <c r="G530" s="36" t="n">
        <f aca="false">IFERROR((Counts!R530+Counts!S530+2*Counts!T530+3*Counts!U530)/Counts!Q530,"")</f>
        <v>0.550561797752809</v>
      </c>
      <c r="H530" s="35" t="n">
        <f aca="false">IFERROR(Counts!U530,"")</f>
        <v>5</v>
      </c>
      <c r="I530" s="36" t="n">
        <f aca="false">IFERROR(Counts!Z530/Counts!AA530,"")</f>
        <v>0.4</v>
      </c>
      <c r="J530" s="36" t="n">
        <f aca="false">IFERROR(Counts!AB530/Counts!AA530,"")</f>
        <v>0.357194174757282</v>
      </c>
      <c r="K530" s="37" t="n">
        <f aca="false">IFERROR((Counts!AB530-Counts!Z530)/Counts!AA530,"")</f>
        <v>-0.0428058252427185</v>
      </c>
      <c r="L530" s="38" t="n">
        <f aca="false">IFERROR(Counts!Y530/Counts!P530,"")</f>
        <v>0.262135922330097</v>
      </c>
      <c r="M530" s="38" t="n">
        <f aca="false">IFERROR(Counts!V530/Counts!P530,"")</f>
        <v>0.116504854368932</v>
      </c>
      <c r="N530" s="38" t="n">
        <f aca="false">IFERROR(Counts!AD530/Counts!AC530,"")</f>
        <v>0.078125</v>
      </c>
      <c r="O530" s="38" t="n">
        <f aca="false">IFERROR(Counts!AE530/Counts!AC530,"")</f>
        <v>0.40625</v>
      </c>
      <c r="P530" s="39" t="n">
        <f aca="false">IFERROR(Counts!AG530/Counts!AF530,"")</f>
        <v>90.91875</v>
      </c>
      <c r="Q530" s="38" t="n">
        <f aca="false">IFERROR(Counts!AH530/Counts!AC530,"")</f>
        <v>0.421875</v>
      </c>
      <c r="R530" s="38" t="n">
        <f aca="false">IFERROR(Counts!N530/Counts!M530,"")</f>
        <v>0.206611570247934</v>
      </c>
      <c r="S530" s="38" t="n">
        <f aca="false">IFERROR(Counts!K530/Counts!J530,"")</f>
        <v>0.611353711790393</v>
      </c>
      <c r="T530" s="38" t="n">
        <f aca="false">IFERROR(Counts!I530/Counts!H530,"")</f>
        <v>0.242105263157895</v>
      </c>
      <c r="U530" s="38" t="n">
        <f aca="false">IFERROR(1-Counts!L530/Counts!K530,"")</f>
        <v>0.864285714285714</v>
      </c>
      <c r="V530" s="39" t="n">
        <f aca="false">IFERROR(Counts!AJ530/Counts!AI530,"")</f>
        <v>73.8030303030303</v>
      </c>
      <c r="W530" s="38" t="n">
        <f aca="false">IFERROR(Counts!AK530/Counts!AI530,"")</f>
        <v>0.393939393939394</v>
      </c>
      <c r="X530" s="40" t="n">
        <f aca="false">IFERROR(Counts!O530,"")</f>
        <v>6.362</v>
      </c>
      <c r="Y530" s="36" t="n">
        <f aca="false">IFERROR(INDEX('Season Counts'!$Y$2:$Y$740,$AF530)/INDEX('Season Counts'!$X$2:$X$740,$AF530),"")</f>
        <v>0.339801271860095</v>
      </c>
      <c r="Z530" s="37" t="n">
        <f aca="false">IFERROR(J530-Y530,"")</f>
        <v>0.0173929028971861</v>
      </c>
      <c r="AA530" s="38" t="n">
        <f aca="false">IFERROR(INDEX('Season Counts'!$K$2:$K$740,$AF530)/INDEX('Season Counts'!$J$2:$J$740,$AF530),"")</f>
        <v>0.224860335195531</v>
      </c>
      <c r="AB530" s="41" t="n">
        <f aca="false">IFERROR(R530-AA530,"")</f>
        <v>-0.0182487649475968</v>
      </c>
      <c r="AC530" s="39" t="n">
        <f aca="false">IFERROR(INDEX('Season Counts'!$AG$2:$AG$740,$AF530)/INDEX('Season Counts'!$AF$2:$AF$740,$AF530),"")</f>
        <v>73.3076374745418</v>
      </c>
      <c r="AD530" s="40" t="n">
        <f aca="false">IFERROR(V530-AC530,"")</f>
        <v>0.495392828488534</v>
      </c>
      <c r="AE530" s="4" t="str">
        <f aca="false">IF(D530&lt;Guide!$C$21,"Low PA",IF(TRIM(IF(ISNUMBER(AD530),IF(N(AD530)&lt;=-Guide!$C$24,"▼ Bat Speed  ",IF(N(AD530)&gt;=Guide!$C$24,"▲ Bat Speed  ","")),"")&amp;IF(N(Z530)&gt;=Guide!$C$22,"▲ Contact  ","")&amp;IF(N(Z530)&lt;=-Guide!$C$22,"▼ Contact  ","")&amp;IF(N(AB530)&gt;=Guide!$C$23,"▲ Chase  ","")&amp;IF(N(AB530)&lt;=-Guide!$C$23,"▼ Chase  ",""))="","Stable",TRIM(IF(ISNUMBER(AD530),IF(N(AD530)&lt;=-Guide!$C$24,"▼ Bat Speed  ",IF(N(AD530)&gt;=Guide!$C$24,"▲ Bat Speed  ","")),"")&amp;IF(N(Z530)&gt;=Guide!$C$22,"▲ Contact  ","")&amp;IF(N(Z530)&lt;=-Guide!$C$22,"▼ Contact  ","")&amp;IF(N(AB530)&gt;=Guide!$C$23,"▲ Chase  ","")&amp;IF(N(AB530)&lt;=-Guide!$C$23,"▼ Chase  ",""))))</f>
        <v>Stable</v>
      </c>
      <c r="AF530" s="35" t="n">
        <f aca="false">MATCH(Counts!A530,'Season Counts'!$A$2:$A$740,0)</f>
        <v>139</v>
      </c>
    </row>
    <row r="531" customFormat="false" ht="15" hidden="false" customHeight="false" outlineLevel="0" collapsed="false">
      <c r="A531" s="34" t="str">
        <f aca="false">Counts!B531</f>
        <v>CHC</v>
      </c>
      <c r="B531" s="5" t="str">
        <f aca="false">Counts!C531</f>
        <v>Seiya Suzuki</v>
      </c>
      <c r="C531" s="34" t="str">
        <f aca="false">Counts!F531</f>
        <v>Jul</v>
      </c>
      <c r="D531" s="35" t="n">
        <f aca="false">IFERROR(Counts!P531,"")</f>
        <v>108</v>
      </c>
      <c r="E531" s="36" t="n">
        <f aca="false">IFERROR(Counts!R531/Counts!Q531,"")</f>
        <v>0.274725274725275</v>
      </c>
      <c r="F531" s="36" t="n">
        <f aca="false">IFERROR((Counts!R531+Counts!V531+Counts!W531)/(Counts!Q531+Counts!V531+Counts!W531+Counts!X531),"")</f>
        <v>0.388888888888889</v>
      </c>
      <c r="G531" s="36" t="n">
        <f aca="false">IFERROR((Counts!R531+Counts!S531+2*Counts!T531+3*Counts!U531)/Counts!Q531,"")</f>
        <v>0.54945054945055</v>
      </c>
      <c r="H531" s="35" t="n">
        <f aca="false">IFERROR(Counts!U531,"")</f>
        <v>6</v>
      </c>
      <c r="I531" s="36" t="n">
        <f aca="false">IFERROR(Counts!Z531/Counts!AA531,"")</f>
        <v>0.40607476635514</v>
      </c>
      <c r="J531" s="36" t="n">
        <f aca="false">IFERROR(Counts!AB531/Counts!AA531,"")</f>
        <v>0.340990654205607</v>
      </c>
      <c r="K531" s="37" t="n">
        <f aca="false">IFERROR((Counts!AB531-Counts!Z531)/Counts!AA531,"")</f>
        <v>-0.0650841121495328</v>
      </c>
      <c r="L531" s="38" t="n">
        <f aca="false">IFERROR(Counts!Y531/Counts!P531,"")</f>
        <v>0.259259259259259</v>
      </c>
      <c r="M531" s="38" t="n">
        <f aca="false">IFERROR(Counts!V531/Counts!P531,"")</f>
        <v>0.148148148148148</v>
      </c>
      <c r="N531" s="38" t="n">
        <f aca="false">IFERROR(Counts!AD531/Counts!AC531,"")</f>
        <v>0.142857142857143</v>
      </c>
      <c r="O531" s="38" t="n">
        <f aca="false">IFERROR(Counts!AE531/Counts!AC531,"")</f>
        <v>0.333333333333333</v>
      </c>
      <c r="P531" s="39" t="n">
        <f aca="false">IFERROR(Counts!AG531/Counts!AF531,"")</f>
        <v>86.5984126984127</v>
      </c>
      <c r="Q531" s="38" t="n">
        <f aca="false">IFERROR(Counts!AH531/Counts!AC531,"")</f>
        <v>0.396825396825397</v>
      </c>
      <c r="R531" s="38" t="n">
        <f aca="false">IFERROR(Counts!N531/Counts!M531,"")</f>
        <v>0.21285140562249</v>
      </c>
      <c r="S531" s="38" t="n">
        <f aca="false">IFERROR(Counts!K531/Counts!J531,"")</f>
        <v>0.58411214953271</v>
      </c>
      <c r="T531" s="38" t="n">
        <f aca="false">IFERROR(Counts!I531/Counts!H531,"")</f>
        <v>0.216666666666667</v>
      </c>
      <c r="U531" s="38" t="n">
        <f aca="false">IFERROR(1-Counts!L531/Counts!K531,"")</f>
        <v>0.856</v>
      </c>
      <c r="V531" s="39" t="n">
        <f aca="false">IFERROR(Counts!AJ531/Counts!AI531,"")</f>
        <v>74.355900621118</v>
      </c>
      <c r="W531" s="38" t="n">
        <f aca="false">IFERROR(Counts!AK531/Counts!AI531,"")</f>
        <v>0.484472049689441</v>
      </c>
      <c r="X531" s="40" t="n">
        <f aca="false">IFERROR(Counts!O531,"")</f>
        <v>5.444</v>
      </c>
      <c r="Y531" s="36" t="n">
        <f aca="false">IFERROR(INDEX('Season Counts'!$Y$2:$Y$740,$AF531)/INDEX('Season Counts'!$X$2:$X$740,$AF531),"")</f>
        <v>0.339801271860095</v>
      </c>
      <c r="Z531" s="37" t="n">
        <f aca="false">IFERROR(J531-Y531,"")</f>
        <v>0.00118938234551202</v>
      </c>
      <c r="AA531" s="38" t="n">
        <f aca="false">IFERROR(INDEX('Season Counts'!$K$2:$K$740,$AF531)/INDEX('Season Counts'!$J$2:$J$740,$AF531),"")</f>
        <v>0.224860335195531</v>
      </c>
      <c r="AB531" s="41" t="n">
        <f aca="false">IFERROR(R531-AA531,"")</f>
        <v>-0.0120089295730408</v>
      </c>
      <c r="AC531" s="39" t="n">
        <f aca="false">IFERROR(INDEX('Season Counts'!$AG$2:$AG$740,$AF531)/INDEX('Season Counts'!$AF$2:$AF$740,$AF531),"")</f>
        <v>73.3076374745418</v>
      </c>
      <c r="AD531" s="40" t="n">
        <f aca="false">IFERROR(V531-AC531,"")</f>
        <v>1.04826314657625</v>
      </c>
      <c r="AE531" s="4" t="str">
        <f aca="false">IF(D531&lt;Guide!$C$21,"Low PA",IF(TRIM(IF(ISNUMBER(AD531),IF(N(AD531)&lt;=-Guide!$C$24,"▼ Bat Speed  ",IF(N(AD531)&gt;=Guide!$C$24,"▲ Bat Speed  ","")),"")&amp;IF(N(Z531)&gt;=Guide!$C$22,"▲ Contact  ","")&amp;IF(N(Z531)&lt;=-Guide!$C$22,"▼ Contact  ","")&amp;IF(N(AB531)&gt;=Guide!$C$23,"▲ Chase  ","")&amp;IF(N(AB531)&lt;=-Guide!$C$23,"▼ Chase  ",""))="","Stable",TRIM(IF(ISNUMBER(AD531),IF(N(AD531)&lt;=-Guide!$C$24,"▼ Bat Speed  ",IF(N(AD531)&gt;=Guide!$C$24,"▲ Bat Speed  ","")),"")&amp;IF(N(Z531)&gt;=Guide!$C$22,"▲ Contact  ","")&amp;IF(N(Z531)&lt;=-Guide!$C$22,"▼ Contact  ","")&amp;IF(N(AB531)&gt;=Guide!$C$23,"▲ Chase  ","")&amp;IF(N(AB531)&lt;=-Guide!$C$23,"▼ Chase  ",""))))</f>
        <v>▲ Bat Speed</v>
      </c>
      <c r="AF531" s="35" t="n">
        <f aca="false">MATCH(Counts!A531,'Season Counts'!$A$2:$A$740,0)</f>
        <v>139</v>
      </c>
    </row>
    <row r="532" customFormat="false" ht="15" hidden="false" customHeight="false" outlineLevel="0" collapsed="false">
      <c r="A532" s="34" t="str">
        <f aca="false">Counts!B532</f>
        <v>CHC</v>
      </c>
      <c r="B532" s="5" t="str">
        <f aca="false">Counts!C532</f>
        <v>Seiya Suzuki</v>
      </c>
      <c r="C532" s="34" t="str">
        <f aca="false">Counts!F532</f>
        <v>Aug</v>
      </c>
      <c r="D532" s="35" t="n">
        <f aca="false">IFERROR(Counts!P532,"")</f>
        <v>126</v>
      </c>
      <c r="E532" s="36" t="n">
        <f aca="false">IFERROR(Counts!R532/Counts!Q532,"")</f>
        <v>0.302752293577982</v>
      </c>
      <c r="F532" s="36" t="n">
        <f aca="false">IFERROR((Counts!R532+Counts!V532+Counts!W532)/(Counts!Q532+Counts!V532+Counts!W532+Counts!X532),"")</f>
        <v>0.396825396825397</v>
      </c>
      <c r="G532" s="36" t="n">
        <f aca="false">IFERROR((Counts!R532+Counts!S532+2*Counts!T532+3*Counts!U532)/Counts!Q532,"")</f>
        <v>0.559633027522936</v>
      </c>
      <c r="H532" s="35" t="n">
        <f aca="false">IFERROR(Counts!U532,"")</f>
        <v>6</v>
      </c>
      <c r="I532" s="36" t="n">
        <f aca="false">IFERROR(Counts!Z532/Counts!AA532,"")</f>
        <v>0.408</v>
      </c>
      <c r="J532" s="36" t="n">
        <f aca="false">IFERROR(Counts!AB532/Counts!AA532,"")</f>
        <v>0.367208</v>
      </c>
      <c r="K532" s="37" t="n">
        <f aca="false">IFERROR((Counts!AB532-Counts!Z532)/Counts!AA532,"")</f>
        <v>-0.040792</v>
      </c>
      <c r="L532" s="38" t="n">
        <f aca="false">IFERROR(Counts!Y532/Counts!P532,"")</f>
        <v>0.206349206349206</v>
      </c>
      <c r="M532" s="38" t="n">
        <f aca="false">IFERROR(Counts!V532/Counts!P532,"")</f>
        <v>0.134920634920635</v>
      </c>
      <c r="N532" s="38" t="n">
        <f aca="false">IFERROR(Counts!AD532/Counts!AC532,"")</f>
        <v>0.132530120481928</v>
      </c>
      <c r="O532" s="38" t="n">
        <f aca="false">IFERROR(Counts!AE532/Counts!AC532,"")</f>
        <v>0.373493975903614</v>
      </c>
      <c r="P532" s="39" t="n">
        <f aca="false">IFERROR(Counts!AG532/Counts!AF532,"")</f>
        <v>87.5951807228916</v>
      </c>
      <c r="Q532" s="38" t="n">
        <f aca="false">IFERROR(Counts!AH532/Counts!AC532,"")</f>
        <v>0.373493975903614</v>
      </c>
      <c r="R532" s="38" t="n">
        <f aca="false">IFERROR(Counts!N532/Counts!M532,"")</f>
        <v>0.224080267558528</v>
      </c>
      <c r="S532" s="38" t="n">
        <f aca="false">IFERROR(Counts!K532/Counts!J532,"")</f>
        <v>0.587548638132296</v>
      </c>
      <c r="T532" s="38" t="n">
        <f aca="false">IFERROR(Counts!I532/Counts!H532,"")</f>
        <v>0.174311926605505</v>
      </c>
      <c r="U532" s="38" t="n">
        <f aca="false">IFERROR(1-Counts!L532/Counts!K532,"")</f>
        <v>0.933774834437086</v>
      </c>
      <c r="V532" s="39" t="n">
        <f aca="false">IFERROR(Counts!AJ532/Counts!AI532,"")</f>
        <v>73.307614213198</v>
      </c>
      <c r="W532" s="38" t="n">
        <f aca="false">IFERROR(Counts!AK532/Counts!AI532,"")</f>
        <v>0.411167512690355</v>
      </c>
      <c r="X532" s="40" t="n">
        <f aca="false">IFERROR(Counts!O532,"")</f>
        <v>10.976</v>
      </c>
      <c r="Y532" s="36" t="n">
        <f aca="false">IFERROR(INDEX('Season Counts'!$Y$2:$Y$740,$AF532)/INDEX('Season Counts'!$X$2:$X$740,$AF532),"")</f>
        <v>0.339801271860095</v>
      </c>
      <c r="Z532" s="37" t="n">
        <f aca="false">IFERROR(J532-Y532,"")</f>
        <v>0.0274067281399046</v>
      </c>
      <c r="AA532" s="38" t="n">
        <f aca="false">IFERROR(INDEX('Season Counts'!$K$2:$K$740,$AF532)/INDEX('Season Counts'!$J$2:$J$740,$AF532),"")</f>
        <v>0.224860335195531</v>
      </c>
      <c r="AB532" s="41" t="n">
        <f aca="false">IFERROR(R532-AA532,"")</f>
        <v>-0.000780067637002307</v>
      </c>
      <c r="AC532" s="39" t="n">
        <f aca="false">IFERROR(INDEX('Season Counts'!$AG$2:$AG$740,$AF532)/INDEX('Season Counts'!$AF$2:$AF$740,$AF532),"")</f>
        <v>73.3076374745418</v>
      </c>
      <c r="AD532" s="40" t="n">
        <f aca="false">IFERROR(V532-AC532,"")</f>
        <v>-2.32613437987084E-005</v>
      </c>
      <c r="AE532" s="4" t="str">
        <f aca="false">IF(D532&lt;Guide!$C$21,"Low PA",IF(TRIM(IF(ISNUMBER(AD532),IF(N(AD532)&lt;=-Guide!$C$24,"▼ Bat Speed  ",IF(N(AD532)&gt;=Guide!$C$24,"▲ Bat Speed  ","")),"")&amp;IF(N(Z532)&gt;=Guide!$C$22,"▲ Contact  ","")&amp;IF(N(Z532)&lt;=-Guide!$C$22,"▼ Contact  ","")&amp;IF(N(AB532)&gt;=Guide!$C$23,"▲ Chase  ","")&amp;IF(N(AB532)&lt;=-Guide!$C$23,"▼ Chase  ",""))="","Stable",TRIM(IF(ISNUMBER(AD532),IF(N(AD532)&lt;=-Guide!$C$24,"▼ Bat Speed  ",IF(N(AD532)&gt;=Guide!$C$24,"▲ Bat Speed  ","")),"")&amp;IF(N(Z532)&gt;=Guide!$C$22,"▲ Contact  ","")&amp;IF(N(Z532)&lt;=-Guide!$C$22,"▼ Contact  ","")&amp;IF(N(AB532)&gt;=Guide!$C$23,"▲ Chase  ","")&amp;IF(N(AB532)&lt;=-Guide!$C$23,"▼ Chase  ",""))))</f>
        <v>Stable</v>
      </c>
      <c r="AF532" s="35" t="n">
        <f aca="false">MATCH(Counts!A532,'Season Counts'!$A$2:$A$740,0)</f>
        <v>139</v>
      </c>
    </row>
    <row r="533" customFormat="false" ht="15" hidden="false" customHeight="false" outlineLevel="0" collapsed="false">
      <c r="A533" s="34" t="str">
        <f aca="false">Counts!B533</f>
        <v>CHC</v>
      </c>
      <c r="B533" s="5" t="str">
        <f aca="false">Counts!C533</f>
        <v>Seiya Suzuki</v>
      </c>
      <c r="C533" s="34" t="str">
        <f aca="false">Counts!F533</f>
        <v>Sep</v>
      </c>
      <c r="D533" s="35" t="n">
        <f aca="false">IFERROR(Counts!P533,"")</f>
        <v>101</v>
      </c>
      <c r="E533" s="36" t="n">
        <f aca="false">IFERROR(Counts!R533/Counts!Q533,"")</f>
        <v>0.226190476190476</v>
      </c>
      <c r="F533" s="36" t="n">
        <f aca="false">IFERROR((Counts!R533+Counts!V533+Counts!W533)/(Counts!Q533+Counts!V533+Counts!W533+Counts!X533),"")</f>
        <v>0.356435643564356</v>
      </c>
      <c r="G533" s="36" t="n">
        <f aca="false">IFERROR((Counts!R533+Counts!S533+2*Counts!T533+3*Counts!U533)/Counts!Q533,"")</f>
        <v>0.357142857142857</v>
      </c>
      <c r="H533" s="35" t="n">
        <f aca="false">IFERROR(Counts!U533,"")</f>
        <v>2</v>
      </c>
      <c r="I533" s="36" t="n">
        <f aca="false">IFERROR(Counts!Z533/Counts!AA533,"")</f>
        <v>0.326237623762376</v>
      </c>
      <c r="J533" s="36" t="n">
        <f aca="false">IFERROR(Counts!AB533/Counts!AA533,"")</f>
        <v>0.334574257425743</v>
      </c>
      <c r="K533" s="37" t="n">
        <f aca="false">IFERROR((Counts!AB533-Counts!Z533)/Counts!AA533,"")</f>
        <v>0.00833663366336633</v>
      </c>
      <c r="L533" s="38" t="n">
        <f aca="false">IFERROR(Counts!Y533/Counts!P533,"")</f>
        <v>0.227722772277228</v>
      </c>
      <c r="M533" s="38" t="n">
        <f aca="false">IFERROR(Counts!V533/Counts!P533,"")</f>
        <v>0.158415841584158</v>
      </c>
      <c r="N533" s="38" t="n">
        <f aca="false">IFERROR(Counts!AD533/Counts!AC533,"")</f>
        <v>0.114754098360656</v>
      </c>
      <c r="O533" s="38" t="n">
        <f aca="false">IFERROR(Counts!AE533/Counts!AC533,"")</f>
        <v>0.39344262295082</v>
      </c>
      <c r="P533" s="39" t="n">
        <f aca="false">IFERROR(Counts!AG533/Counts!AF533,"")</f>
        <v>88.8409836065574</v>
      </c>
      <c r="Q533" s="38" t="n">
        <f aca="false">IFERROR(Counts!AH533/Counts!AC533,"")</f>
        <v>0.311475409836066</v>
      </c>
      <c r="R533" s="38" t="n">
        <f aca="false">IFERROR(Counts!N533/Counts!M533,"")</f>
        <v>0.226244343891403</v>
      </c>
      <c r="S533" s="38" t="n">
        <f aca="false">IFERROR(Counts!K533/Counts!J533,"")</f>
        <v>0.582159624413146</v>
      </c>
      <c r="T533" s="38" t="n">
        <f aca="false">IFERROR(Counts!I533/Counts!H533,"")</f>
        <v>0.166666666666667</v>
      </c>
      <c r="U533" s="38" t="n">
        <f aca="false">IFERROR(1-Counts!L533/Counts!K533,"")</f>
        <v>0.903225806451613</v>
      </c>
      <c r="V533" s="39" t="n">
        <f aca="false">IFERROR(Counts!AJ533/Counts!AI533,"")</f>
        <v>73.0844155844156</v>
      </c>
      <c r="W533" s="38" t="n">
        <f aca="false">IFERROR(Counts!AK533/Counts!AI533,"")</f>
        <v>0.298701298701299</v>
      </c>
      <c r="X533" s="40" t="n">
        <f aca="false">IFERROR(Counts!O533,"")</f>
        <v>-0.36</v>
      </c>
      <c r="Y533" s="36" t="n">
        <f aca="false">IFERROR(INDEX('Season Counts'!$Y$2:$Y$740,$AF533)/INDEX('Season Counts'!$X$2:$X$740,$AF533),"")</f>
        <v>0.339801271860095</v>
      </c>
      <c r="Z533" s="37" t="n">
        <f aca="false">IFERROR(J533-Y533,"")</f>
        <v>-0.00522701443435281</v>
      </c>
      <c r="AA533" s="38" t="n">
        <f aca="false">IFERROR(INDEX('Season Counts'!$K$2:$K$740,$AF533)/INDEX('Season Counts'!$J$2:$J$740,$AF533),"")</f>
        <v>0.224860335195531</v>
      </c>
      <c r="AB533" s="41" t="n">
        <f aca="false">IFERROR(R533-AA533,"")</f>
        <v>0.00138400869587199</v>
      </c>
      <c r="AC533" s="39" t="n">
        <f aca="false">IFERROR(INDEX('Season Counts'!$AG$2:$AG$740,$AF533)/INDEX('Season Counts'!$AF$2:$AF$740,$AF533),"")</f>
        <v>73.3076374745418</v>
      </c>
      <c r="AD533" s="40" t="n">
        <f aca="false">IFERROR(V533-AC533,"")</f>
        <v>-0.223221890126183</v>
      </c>
      <c r="AE533" s="4" t="str">
        <f aca="false">IF(D533&lt;Guide!$C$21,"Low PA",IF(TRIM(IF(ISNUMBER(AD533),IF(N(AD533)&lt;=-Guide!$C$24,"▼ Bat Speed  ",IF(N(AD533)&gt;=Guide!$C$24,"▲ Bat Speed  ","")),"")&amp;IF(N(Z533)&gt;=Guide!$C$22,"▲ Contact  ","")&amp;IF(N(Z533)&lt;=-Guide!$C$22,"▼ Contact  ","")&amp;IF(N(AB533)&gt;=Guide!$C$23,"▲ Chase  ","")&amp;IF(N(AB533)&lt;=-Guide!$C$23,"▼ Chase  ",""))="","Stable",TRIM(IF(ISNUMBER(AD533),IF(N(AD533)&lt;=-Guide!$C$24,"▼ Bat Speed  ",IF(N(AD533)&gt;=Guide!$C$24,"▲ Bat Speed  ","")),"")&amp;IF(N(Z533)&gt;=Guide!$C$22,"▲ Contact  ","")&amp;IF(N(Z533)&lt;=-Guide!$C$22,"▼ Contact  ","")&amp;IF(N(AB533)&gt;=Guide!$C$23,"▲ Chase  ","")&amp;IF(N(AB533)&lt;=-Guide!$C$23,"▼ Chase  ",""))))</f>
        <v>Stable</v>
      </c>
      <c r="AF533" s="35" t="n">
        <f aca="false">MATCH(Counts!A533,'Season Counts'!$A$2:$A$740,0)</f>
        <v>139</v>
      </c>
    </row>
    <row r="534" customFormat="false" ht="15" hidden="false" customHeight="false" outlineLevel="0" collapsed="false">
      <c r="A534" s="34" t="str">
        <f aca="false">Counts!B534</f>
        <v>CHC</v>
      </c>
      <c r="B534" s="5" t="str">
        <f aca="false">Counts!C534</f>
        <v>Dansby Swanson</v>
      </c>
      <c r="C534" s="34" t="str">
        <f aca="false">Counts!F534</f>
        <v>Mar-Apr</v>
      </c>
      <c r="D534" s="35" t="n">
        <f aca="false">IFERROR(Counts!P534,"")</f>
        <v>122</v>
      </c>
      <c r="E534" s="36" t="n">
        <f aca="false">IFERROR(Counts!R534/Counts!Q534,"")</f>
        <v>0.214285714285714</v>
      </c>
      <c r="F534" s="36" t="n">
        <f aca="false">IFERROR((Counts!R534+Counts!V534+Counts!W534)/(Counts!Q534+Counts!V534+Counts!W534+Counts!X534),"")</f>
        <v>0.344262295081967</v>
      </c>
      <c r="G534" s="36" t="n">
        <f aca="false">IFERROR((Counts!R534+Counts!S534+2*Counts!T534+3*Counts!U534)/Counts!Q534,"")</f>
        <v>0.438775510204082</v>
      </c>
      <c r="H534" s="35" t="n">
        <f aca="false">IFERROR(Counts!U534,"")</f>
        <v>6</v>
      </c>
      <c r="I534" s="36" t="n">
        <f aca="false">IFERROR(Counts!Z534/Counts!AA534,"")</f>
        <v>0.33801652892562</v>
      </c>
      <c r="J534" s="36" t="n">
        <f aca="false">IFERROR(Counts!AB534/Counts!AA534,"")</f>
        <v>0.347214876033058</v>
      </c>
      <c r="K534" s="37" t="n">
        <f aca="false">IFERROR((Counts!AB534-Counts!Z534)/Counts!AA534,"")</f>
        <v>0.00919834710743801</v>
      </c>
      <c r="L534" s="38" t="n">
        <f aca="false">IFERROR(Counts!Y534/Counts!P534,"")</f>
        <v>0.229508196721311</v>
      </c>
      <c r="M534" s="38" t="n">
        <f aca="false">IFERROR(Counts!V534/Counts!P534,"")</f>
        <v>0.163934426229508</v>
      </c>
      <c r="N534" s="38" t="n">
        <f aca="false">IFERROR(Counts!AD534/Counts!AC534,"")</f>
        <v>0.123287671232877</v>
      </c>
      <c r="O534" s="38" t="n">
        <f aca="false">IFERROR(Counts!AE534/Counts!AC534,"")</f>
        <v>0.479452054794521</v>
      </c>
      <c r="P534" s="39" t="n">
        <f aca="false">IFERROR(Counts!AG534/Counts!AF534,"")</f>
        <v>90.486301369863</v>
      </c>
      <c r="Q534" s="38" t="n">
        <f aca="false">IFERROR(Counts!AH534/Counts!AC534,"")</f>
        <v>0.36986301369863</v>
      </c>
      <c r="R534" s="38" t="n">
        <f aca="false">IFERROR(Counts!N534/Counts!M534,"")</f>
        <v>0.215017064846416</v>
      </c>
      <c r="S534" s="38" t="n">
        <f aca="false">IFERROR(Counts!K534/Counts!J534,"")</f>
        <v>0.634361233480176</v>
      </c>
      <c r="T534" s="38" t="n">
        <f aca="false">IFERROR(Counts!I534/Counts!H534,"")</f>
        <v>0.285024154589372</v>
      </c>
      <c r="U534" s="38" t="n">
        <f aca="false">IFERROR(1-Counts!L534/Counts!K534,"")</f>
        <v>0.805555555555556</v>
      </c>
      <c r="V534" s="39" t="n">
        <f aca="false">IFERROR(Counts!AJ534/Counts!AI534,"")</f>
        <v>71.2474285714286</v>
      </c>
      <c r="W534" s="38" t="n">
        <f aca="false">IFERROR(Counts!AK534/Counts!AI534,"")</f>
        <v>0.08</v>
      </c>
      <c r="X534" s="40" t="n">
        <f aca="false">IFERROR(Counts!O534,"")</f>
        <v>3.436</v>
      </c>
      <c r="Y534" s="36" t="n">
        <f aca="false">IFERROR(INDEX('Season Counts'!$Y$2:$Y$740,$AF534)/INDEX('Season Counts'!$X$2:$X$740,$AF534),"")</f>
        <v>0.301275933609959</v>
      </c>
      <c r="Z534" s="37" t="n">
        <f aca="false">IFERROR(J534-Y534,"")</f>
        <v>0.0459389424230993</v>
      </c>
      <c r="AA534" s="38" t="n">
        <f aca="false">IFERROR(INDEX('Season Counts'!$K$2:$K$740,$AF534)/INDEX('Season Counts'!$J$2:$J$740,$AF534),"")</f>
        <v>0.263581488933602</v>
      </c>
      <c r="AB534" s="41" t="n">
        <f aca="false">IFERROR(R534-AA534,"")</f>
        <v>-0.0485644240871852</v>
      </c>
      <c r="AC534" s="39" t="n">
        <f aca="false">IFERROR(INDEX('Season Counts'!$AG$2:$AG$740,$AF534)/INDEX('Season Counts'!$AF$2:$AF$740,$AF534),"")</f>
        <v>71.5261576971214</v>
      </c>
      <c r="AD534" s="40" t="n">
        <f aca="false">IFERROR(V534-AC534,"")</f>
        <v>-0.278729125692834</v>
      </c>
      <c r="AE534" s="4" t="str">
        <f aca="false">IF(D534&lt;Guide!$C$21,"Low PA",IF(TRIM(IF(ISNUMBER(AD534),IF(N(AD534)&lt;=-Guide!$C$24,"▼ Bat Speed  ",IF(N(AD534)&gt;=Guide!$C$24,"▲ Bat Speed  ","")),"")&amp;IF(N(Z534)&gt;=Guide!$C$22,"▲ Contact  ","")&amp;IF(N(Z534)&lt;=-Guide!$C$22,"▼ Contact  ","")&amp;IF(N(AB534)&gt;=Guide!$C$23,"▲ Chase  ","")&amp;IF(N(AB534)&lt;=-Guide!$C$23,"▼ Chase  ",""))="","Stable",TRIM(IF(ISNUMBER(AD534),IF(N(AD534)&lt;=-Guide!$C$24,"▼ Bat Speed  ",IF(N(AD534)&gt;=Guide!$C$24,"▲ Bat Speed  ","")),"")&amp;IF(N(Z534)&gt;=Guide!$C$22,"▲ Contact  ","")&amp;IF(N(Z534)&lt;=-Guide!$C$22,"▼ Contact  ","")&amp;IF(N(AB534)&gt;=Guide!$C$23,"▲ Chase  ","")&amp;IF(N(AB534)&lt;=-Guide!$C$23,"▼ Chase  ",""))))</f>
        <v>▲ Contact ▼ Chase</v>
      </c>
      <c r="AF534" s="35" t="n">
        <f aca="false">MATCH(Counts!A534,'Season Counts'!$A$2:$A$740,0)</f>
        <v>140</v>
      </c>
    </row>
    <row r="535" customFormat="false" ht="15" hidden="false" customHeight="false" outlineLevel="0" collapsed="false">
      <c r="A535" s="34" t="str">
        <f aca="false">Counts!B535</f>
        <v>CHC</v>
      </c>
      <c r="B535" s="5" t="str">
        <f aca="false">Counts!C535</f>
        <v>Dansby Swanson</v>
      </c>
      <c r="C535" s="34" t="str">
        <f aca="false">Counts!F535</f>
        <v>May</v>
      </c>
      <c r="D535" s="35" t="n">
        <f aca="false">IFERROR(Counts!P535,"")</f>
        <v>104</v>
      </c>
      <c r="E535" s="36" t="n">
        <f aca="false">IFERROR(Counts!R535/Counts!Q535,"")</f>
        <v>0.150537634408602</v>
      </c>
      <c r="F535" s="36" t="n">
        <f aca="false">IFERROR((Counts!R535+Counts!V535+Counts!W535)/(Counts!Q535+Counts!V535+Counts!W535+Counts!X535),"")</f>
        <v>0.233009708737864</v>
      </c>
      <c r="G535" s="36" t="n">
        <f aca="false">IFERROR((Counts!R535+Counts!S535+2*Counts!T535+3*Counts!U535)/Counts!Q535,"")</f>
        <v>0.21505376344086</v>
      </c>
      <c r="H535" s="35" t="n">
        <f aca="false">IFERROR(Counts!U535,"")</f>
        <v>1</v>
      </c>
      <c r="I535" s="36" t="n">
        <f aca="false">IFERROR(Counts!Z535/Counts!AA535,"")</f>
        <v>0.206435643564356</v>
      </c>
      <c r="J535" s="36" t="n">
        <f aca="false">IFERROR(Counts!AB535/Counts!AA535,"")</f>
        <v>0.242257425742574</v>
      </c>
      <c r="K535" s="37" t="n">
        <f aca="false">IFERROR((Counts!AB535-Counts!Z535)/Counts!AA535,"")</f>
        <v>0.0358217821782178</v>
      </c>
      <c r="L535" s="38" t="n">
        <f aca="false">IFERROR(Counts!Y535/Counts!P535,"")</f>
        <v>0.230769230769231</v>
      </c>
      <c r="M535" s="38" t="n">
        <f aca="false">IFERROR(Counts!V535/Counts!P535,"")</f>
        <v>0.0961538461538462</v>
      </c>
      <c r="N535" s="38" t="n">
        <f aca="false">IFERROR(Counts!AD535/Counts!AC535,"")</f>
        <v>0.0285714285714286</v>
      </c>
      <c r="O535" s="38" t="n">
        <f aca="false">IFERROR(Counts!AE535/Counts!AC535,"")</f>
        <v>0.371428571428571</v>
      </c>
      <c r="P535" s="39" t="n">
        <f aca="false">IFERROR(Counts!AG535/Counts!AF535,"")</f>
        <v>88.4132352941177</v>
      </c>
      <c r="Q535" s="38" t="n">
        <f aca="false">IFERROR(Counts!AH535/Counts!AC535,"")</f>
        <v>0.185714285714286</v>
      </c>
      <c r="R535" s="38" t="n">
        <f aca="false">IFERROR(Counts!N535/Counts!M535,"")</f>
        <v>0.294117647058824</v>
      </c>
      <c r="S535" s="38" t="n">
        <f aca="false">IFERROR(Counts!K535/Counts!J535,"")</f>
        <v>0.737967914438503</v>
      </c>
      <c r="T535" s="38" t="n">
        <f aca="false">IFERROR(Counts!I535/Counts!H535,"")</f>
        <v>0.292929292929293</v>
      </c>
      <c r="U535" s="38" t="n">
        <f aca="false">IFERROR(1-Counts!L535/Counts!K535,"")</f>
        <v>0.797101449275362</v>
      </c>
      <c r="V535" s="39" t="n">
        <f aca="false">IFERROR(Counts!AJ535/Counts!AI535,"")</f>
        <v>71.6835227272727</v>
      </c>
      <c r="W535" s="38" t="n">
        <f aca="false">IFERROR(Counts!AK535/Counts!AI535,"")</f>
        <v>0.0909090909090909</v>
      </c>
      <c r="X535" s="40" t="n">
        <f aca="false">IFERROR(Counts!O535,"")</f>
        <v>-8.642</v>
      </c>
      <c r="Y535" s="36" t="n">
        <f aca="false">IFERROR(INDEX('Season Counts'!$Y$2:$Y$740,$AF535)/INDEX('Season Counts'!$X$2:$X$740,$AF535),"")</f>
        <v>0.301275933609959</v>
      </c>
      <c r="Z535" s="37" t="n">
        <f aca="false">IFERROR(J535-Y535,"")</f>
        <v>-0.0590185078673843</v>
      </c>
      <c r="AA535" s="38" t="n">
        <f aca="false">IFERROR(INDEX('Season Counts'!$K$2:$K$740,$AF535)/INDEX('Season Counts'!$J$2:$J$740,$AF535),"")</f>
        <v>0.263581488933602</v>
      </c>
      <c r="AB535" s="41" t="n">
        <f aca="false">IFERROR(R535-AA535,"")</f>
        <v>0.0305361581252219</v>
      </c>
      <c r="AC535" s="39" t="n">
        <f aca="false">IFERROR(INDEX('Season Counts'!$AG$2:$AG$740,$AF535)/INDEX('Season Counts'!$AF$2:$AF$740,$AF535),"")</f>
        <v>71.5261576971214</v>
      </c>
      <c r="AD535" s="40" t="n">
        <f aca="false">IFERROR(V535-AC535,"")</f>
        <v>0.157365030151311</v>
      </c>
      <c r="AE535" s="4" t="str">
        <f aca="false">IF(D535&lt;Guide!$C$21,"Low PA",IF(TRIM(IF(ISNUMBER(AD535),IF(N(AD535)&lt;=-Guide!$C$24,"▼ Bat Speed  ",IF(N(AD535)&gt;=Guide!$C$24,"▲ Bat Speed  ","")),"")&amp;IF(N(Z535)&gt;=Guide!$C$22,"▲ Contact  ","")&amp;IF(N(Z535)&lt;=-Guide!$C$22,"▼ Contact  ","")&amp;IF(N(AB535)&gt;=Guide!$C$23,"▲ Chase  ","")&amp;IF(N(AB535)&lt;=-Guide!$C$23,"▼ Chase  ",""))="","Stable",TRIM(IF(ISNUMBER(AD535),IF(N(AD535)&lt;=-Guide!$C$24,"▼ Bat Speed  ",IF(N(AD535)&gt;=Guide!$C$24,"▲ Bat Speed  ","")),"")&amp;IF(N(Z535)&gt;=Guide!$C$22,"▲ Contact  ","")&amp;IF(N(Z535)&lt;=-Guide!$C$22,"▼ Contact  ","")&amp;IF(N(AB535)&gt;=Guide!$C$23,"▲ Chase  ","")&amp;IF(N(AB535)&lt;=-Guide!$C$23,"▼ Chase  ",""))))</f>
        <v>▼ Contact</v>
      </c>
      <c r="AF535" s="35" t="n">
        <f aca="false">MATCH(Counts!A535,'Season Counts'!$A$2:$A$740,0)</f>
        <v>140</v>
      </c>
    </row>
    <row r="536" customFormat="false" ht="15" hidden="false" customHeight="false" outlineLevel="0" collapsed="false">
      <c r="A536" s="34" t="str">
        <f aca="false">Counts!B536</f>
        <v>CHC</v>
      </c>
      <c r="B536" s="5" t="str">
        <f aca="false">Counts!C536</f>
        <v>Dansby Swanson</v>
      </c>
      <c r="C536" s="34" t="str">
        <f aca="false">Counts!F536</f>
        <v>Jun</v>
      </c>
      <c r="D536" s="35" t="n">
        <f aca="false">IFERROR(Counts!P536,"")</f>
        <v>93</v>
      </c>
      <c r="E536" s="36" t="n">
        <f aca="false">IFERROR(Counts!R536/Counts!Q536,"")</f>
        <v>0.247058823529412</v>
      </c>
      <c r="F536" s="36" t="n">
        <f aca="false">IFERROR((Counts!R536+Counts!V536+Counts!W536)/(Counts!Q536+Counts!V536+Counts!W536+Counts!X536),"")</f>
        <v>0.301075268817204</v>
      </c>
      <c r="G536" s="36" t="n">
        <f aca="false">IFERROR((Counts!R536+Counts!S536+2*Counts!T536+3*Counts!U536)/Counts!Q536,"")</f>
        <v>0.541176470588235</v>
      </c>
      <c r="H536" s="35" t="n">
        <f aca="false">IFERROR(Counts!U536,"")</f>
        <v>6</v>
      </c>
      <c r="I536" s="36" t="n">
        <f aca="false">IFERROR(Counts!Z536/Counts!AA536,"")</f>
        <v>0.353225806451613</v>
      </c>
      <c r="J536" s="36" t="n">
        <f aca="false">IFERROR(Counts!AB536/Counts!AA536,"")</f>
        <v>0.295139784946237</v>
      </c>
      <c r="K536" s="37" t="n">
        <f aca="false">IFERROR((Counts!AB536-Counts!Z536)/Counts!AA536,"")</f>
        <v>-0.0580860215053764</v>
      </c>
      <c r="L536" s="38" t="n">
        <f aca="false">IFERROR(Counts!Y536/Counts!P536,"")</f>
        <v>0.258064516129032</v>
      </c>
      <c r="M536" s="38" t="n">
        <f aca="false">IFERROR(Counts!V536/Counts!P536,"")</f>
        <v>0.0752688172043011</v>
      </c>
      <c r="N536" s="38" t="n">
        <f aca="false">IFERROR(Counts!AD536/Counts!AC536,"")</f>
        <v>0.0806451612903226</v>
      </c>
      <c r="O536" s="38" t="n">
        <f aca="false">IFERROR(Counts!AE536/Counts!AC536,"")</f>
        <v>0.419354838709677</v>
      </c>
      <c r="P536" s="39" t="n">
        <f aca="false">IFERROR(Counts!AG536/Counts!AF536,"")</f>
        <v>89.6887096774194</v>
      </c>
      <c r="Q536" s="38" t="n">
        <f aca="false">IFERROR(Counts!AH536/Counts!AC536,"")</f>
        <v>0.32258064516129</v>
      </c>
      <c r="R536" s="38" t="n">
        <f aca="false">IFERROR(Counts!N536/Counts!M536,"")</f>
        <v>0.275132275132275</v>
      </c>
      <c r="S536" s="38" t="n">
        <f aca="false">IFERROR(Counts!K536/Counts!J536,"")</f>
        <v>0.682352941176471</v>
      </c>
      <c r="T536" s="38" t="n">
        <f aca="false">IFERROR(Counts!I536/Counts!H536,"")</f>
        <v>0.267857142857143</v>
      </c>
      <c r="U536" s="38" t="n">
        <f aca="false">IFERROR(1-Counts!L536/Counts!K536,"")</f>
        <v>0.844827586206897</v>
      </c>
      <c r="V536" s="39" t="n">
        <f aca="false">IFERROR(Counts!AJ536/Counts!AI536,"")</f>
        <v>71.8986301369863</v>
      </c>
      <c r="W536" s="38" t="n">
        <f aca="false">IFERROR(Counts!AK536/Counts!AI536,"")</f>
        <v>0.136986301369863</v>
      </c>
      <c r="X536" s="40" t="n">
        <f aca="false">IFERROR(Counts!O536,"")</f>
        <v>2.93</v>
      </c>
      <c r="Y536" s="36" t="n">
        <f aca="false">IFERROR(INDEX('Season Counts'!$Y$2:$Y$740,$AF536)/INDEX('Season Counts'!$X$2:$X$740,$AF536),"")</f>
        <v>0.301275933609959</v>
      </c>
      <c r="Z536" s="37" t="n">
        <f aca="false">IFERROR(J536-Y536,"")</f>
        <v>-0.00613614866372197</v>
      </c>
      <c r="AA536" s="38" t="n">
        <f aca="false">IFERROR(INDEX('Season Counts'!$K$2:$K$740,$AF536)/INDEX('Season Counts'!$J$2:$J$740,$AF536),"")</f>
        <v>0.263581488933602</v>
      </c>
      <c r="AB536" s="41" t="n">
        <f aca="false">IFERROR(R536-AA536,"")</f>
        <v>0.0115507861986735</v>
      </c>
      <c r="AC536" s="39" t="n">
        <f aca="false">IFERROR(INDEX('Season Counts'!$AG$2:$AG$740,$AF536)/INDEX('Season Counts'!$AF$2:$AF$740,$AF536),"")</f>
        <v>71.5261576971214</v>
      </c>
      <c r="AD536" s="40" t="n">
        <f aca="false">IFERROR(V536-AC536,"")</f>
        <v>0.372472439864907</v>
      </c>
      <c r="AE536" s="4" t="str">
        <f aca="false">IF(D536&lt;Guide!$C$21,"Low PA",IF(TRIM(IF(ISNUMBER(AD536),IF(N(AD536)&lt;=-Guide!$C$24,"▼ Bat Speed  ",IF(N(AD536)&gt;=Guide!$C$24,"▲ Bat Speed  ","")),"")&amp;IF(N(Z536)&gt;=Guide!$C$22,"▲ Contact  ","")&amp;IF(N(Z536)&lt;=-Guide!$C$22,"▼ Contact  ","")&amp;IF(N(AB536)&gt;=Guide!$C$23,"▲ Chase  ","")&amp;IF(N(AB536)&lt;=-Guide!$C$23,"▼ Chase  ",""))="","Stable",TRIM(IF(ISNUMBER(AD536),IF(N(AD536)&lt;=-Guide!$C$24,"▼ Bat Speed  ",IF(N(AD536)&gt;=Guide!$C$24,"▲ Bat Speed  ","")),"")&amp;IF(N(Z536)&gt;=Guide!$C$22,"▲ Contact  ","")&amp;IF(N(Z536)&lt;=-Guide!$C$22,"▼ Contact  ","")&amp;IF(N(AB536)&gt;=Guide!$C$23,"▲ Chase  ","")&amp;IF(N(AB536)&lt;=-Guide!$C$23,"▼ Chase  ",""))))</f>
        <v>Stable</v>
      </c>
      <c r="AF536" s="35" t="n">
        <f aca="false">MATCH(Counts!A536,'Season Counts'!$A$2:$A$740,0)</f>
        <v>140</v>
      </c>
    </row>
    <row r="537" customFormat="false" ht="15" hidden="false" customHeight="false" outlineLevel="0" collapsed="false">
      <c r="A537" s="34" t="str">
        <f aca="false">Counts!B537</f>
        <v>CHC</v>
      </c>
      <c r="B537" s="5" t="str">
        <f aca="false">Counts!C537</f>
        <v>Dansby Swanson</v>
      </c>
      <c r="C537" s="34" t="str">
        <f aca="false">Counts!F537</f>
        <v>Jul</v>
      </c>
      <c r="D537" s="35" t="n">
        <f aca="false">IFERROR(Counts!P537,"")</f>
        <v>88</v>
      </c>
      <c r="E537" s="36" t="n">
        <f aca="false">IFERROR(Counts!R537/Counts!Q537,"")</f>
        <v>0.25</v>
      </c>
      <c r="F537" s="36" t="n">
        <f aca="false">IFERROR((Counts!R537+Counts!V537+Counts!W537)/(Counts!Q537+Counts!V537+Counts!W537+Counts!X537),"")</f>
        <v>0.284090909090909</v>
      </c>
      <c r="G537" s="36" t="n">
        <f aca="false">IFERROR((Counts!R537+Counts!S537+2*Counts!T537+3*Counts!U537)/Counts!Q537,"")</f>
        <v>0.416666666666667</v>
      </c>
      <c r="H537" s="35" t="n">
        <f aca="false">IFERROR(Counts!U537,"")</f>
        <v>3</v>
      </c>
      <c r="I537" s="36" t="n">
        <f aca="false">IFERROR(Counts!Z537/Counts!AA537,"")</f>
        <v>0.303977272727273</v>
      </c>
      <c r="J537" s="36" t="n">
        <f aca="false">IFERROR(Counts!AB537/Counts!AA537,"")</f>
        <v>0.309977272727273</v>
      </c>
      <c r="K537" s="37" t="n">
        <f aca="false">IFERROR((Counts!AB537-Counts!Z537)/Counts!AA537,"")</f>
        <v>0.00599999999999999</v>
      </c>
      <c r="L537" s="38" t="n">
        <f aca="false">IFERROR(Counts!Y537/Counts!P537,"")</f>
        <v>0.227272727272727</v>
      </c>
      <c r="M537" s="38" t="n">
        <f aca="false">IFERROR(Counts!V537/Counts!P537,"")</f>
        <v>0.0454545454545455</v>
      </c>
      <c r="N537" s="38" t="n">
        <f aca="false">IFERROR(Counts!AD537/Counts!AC537,"")</f>
        <v>0.0625</v>
      </c>
      <c r="O537" s="38" t="n">
        <f aca="false">IFERROR(Counts!AE537/Counts!AC537,"")</f>
        <v>0.40625</v>
      </c>
      <c r="P537" s="39" t="n">
        <f aca="false">IFERROR(Counts!AG537/Counts!AF537,"")</f>
        <v>88.29375</v>
      </c>
      <c r="Q537" s="38" t="n">
        <f aca="false">IFERROR(Counts!AH537/Counts!AC537,"")</f>
        <v>0.375</v>
      </c>
      <c r="R537" s="38" t="n">
        <f aca="false">IFERROR(Counts!N537/Counts!M537,"")</f>
        <v>0.313725490196078</v>
      </c>
      <c r="S537" s="38" t="n">
        <f aca="false">IFERROR(Counts!K537/Counts!J537,"")</f>
        <v>0.774390243902439</v>
      </c>
      <c r="T537" s="38" t="n">
        <f aca="false">IFERROR(Counts!I537/Counts!H537,"")</f>
        <v>0.325714285714286</v>
      </c>
      <c r="U537" s="38" t="n">
        <f aca="false">IFERROR(1-Counts!L537/Counts!K537,"")</f>
        <v>0.803149606299213</v>
      </c>
      <c r="V537" s="39" t="n">
        <f aca="false">IFERROR(Counts!AJ537/Counts!AI537,"")</f>
        <v>71.5384146341463</v>
      </c>
      <c r="W537" s="38" t="n">
        <f aca="false">IFERROR(Counts!AK537/Counts!AI537,"")</f>
        <v>0.103658536585366</v>
      </c>
      <c r="X537" s="40" t="n">
        <f aca="false">IFERROR(Counts!O537,"")</f>
        <v>-0.149</v>
      </c>
      <c r="Y537" s="36" t="n">
        <f aca="false">IFERROR(INDEX('Season Counts'!$Y$2:$Y$740,$AF537)/INDEX('Season Counts'!$X$2:$X$740,$AF537),"")</f>
        <v>0.301275933609959</v>
      </c>
      <c r="Z537" s="37" t="n">
        <f aca="false">IFERROR(J537-Y537,"")</f>
        <v>0.00870133911731419</v>
      </c>
      <c r="AA537" s="38" t="n">
        <f aca="false">IFERROR(INDEX('Season Counts'!$K$2:$K$740,$AF537)/INDEX('Season Counts'!$J$2:$J$740,$AF537),"")</f>
        <v>0.263581488933602</v>
      </c>
      <c r="AB537" s="41" t="n">
        <f aca="false">IFERROR(R537-AA537,"")</f>
        <v>0.0501440012624768</v>
      </c>
      <c r="AC537" s="39" t="n">
        <f aca="false">IFERROR(INDEX('Season Counts'!$AG$2:$AG$740,$AF537)/INDEX('Season Counts'!$AF$2:$AF$740,$AF537),"")</f>
        <v>71.5261576971214</v>
      </c>
      <c r="AD537" s="40" t="n">
        <f aca="false">IFERROR(V537-AC537,"")</f>
        <v>0.0122569370249295</v>
      </c>
      <c r="AE537" s="4" t="str">
        <f aca="false">IF(D537&lt;Guide!$C$21,"Low PA",IF(TRIM(IF(ISNUMBER(AD537),IF(N(AD537)&lt;=-Guide!$C$24,"▼ Bat Speed  ",IF(N(AD537)&gt;=Guide!$C$24,"▲ Bat Speed  ","")),"")&amp;IF(N(Z537)&gt;=Guide!$C$22,"▲ Contact  ","")&amp;IF(N(Z537)&lt;=-Guide!$C$22,"▼ Contact  ","")&amp;IF(N(AB537)&gt;=Guide!$C$23,"▲ Chase  ","")&amp;IF(N(AB537)&lt;=-Guide!$C$23,"▼ Chase  ",""))="","Stable",TRIM(IF(ISNUMBER(AD537),IF(N(AD537)&lt;=-Guide!$C$24,"▼ Bat Speed  ",IF(N(AD537)&gt;=Guide!$C$24,"▲ Bat Speed  ","")),"")&amp;IF(N(Z537)&gt;=Guide!$C$22,"▲ Contact  ","")&amp;IF(N(Z537)&lt;=-Guide!$C$22,"▼ Contact  ","")&amp;IF(N(AB537)&gt;=Guide!$C$23,"▲ Chase  ","")&amp;IF(N(AB537)&lt;=-Guide!$C$23,"▼ Chase  ",""))))</f>
        <v>▲ Chase</v>
      </c>
      <c r="AF537" s="35" t="n">
        <f aca="false">MATCH(Counts!A537,'Season Counts'!$A$2:$A$740,0)</f>
        <v>140</v>
      </c>
    </row>
    <row r="538" customFormat="false" ht="15" hidden="false" customHeight="false" outlineLevel="0" collapsed="false">
      <c r="A538" s="34" t="str">
        <f aca="false">Counts!B538</f>
        <v>CHC</v>
      </c>
      <c r="B538" s="5" t="str">
        <f aca="false">Counts!C538</f>
        <v>Dansby Swanson</v>
      </c>
      <c r="C538" s="34" t="str">
        <f aca="false">Counts!F538</f>
        <v>Aug</v>
      </c>
      <c r="D538" s="35" t="n">
        <f aca="false">IFERROR(Counts!P538,"")</f>
        <v>51</v>
      </c>
      <c r="E538" s="36" t="n">
        <f aca="false">IFERROR(Counts!R538/Counts!Q538,"")</f>
        <v>0.232558139534884</v>
      </c>
      <c r="F538" s="36" t="n">
        <f aca="false">IFERROR((Counts!R538+Counts!V538+Counts!W538)/(Counts!Q538+Counts!V538+Counts!W538+Counts!X538),"")</f>
        <v>0.352941176470588</v>
      </c>
      <c r="G538" s="36" t="n">
        <f aca="false">IFERROR((Counts!R538+Counts!S538+2*Counts!T538+3*Counts!U538)/Counts!Q538,"")</f>
        <v>0.441860465116279</v>
      </c>
      <c r="H538" s="35" t="n">
        <f aca="false">IFERROR(Counts!U538,"")</f>
        <v>2</v>
      </c>
      <c r="I538" s="36" t="n">
        <f aca="false">IFERROR(Counts!Z538/Counts!AA538,"")</f>
        <v>0.35</v>
      </c>
      <c r="J538" s="36" t="n">
        <f aca="false">IFERROR(Counts!AB538/Counts!AA538,"")</f>
        <v>0.344745098039216</v>
      </c>
      <c r="K538" s="37" t="n">
        <f aca="false">IFERROR((Counts!AB538-Counts!Z538)/Counts!AA538,"")</f>
        <v>-0.00525490196078433</v>
      </c>
      <c r="L538" s="38" t="n">
        <f aca="false">IFERROR(Counts!Y538/Counts!P538,"")</f>
        <v>0.196078431372549</v>
      </c>
      <c r="M538" s="38" t="n">
        <f aca="false">IFERROR(Counts!V538/Counts!P538,"")</f>
        <v>0.137254901960784</v>
      </c>
      <c r="N538" s="38" t="n">
        <f aca="false">IFERROR(Counts!AD538/Counts!AC538,"")</f>
        <v>0.0909090909090909</v>
      </c>
      <c r="O538" s="38" t="n">
        <f aca="false">IFERROR(Counts!AE538/Counts!AC538,"")</f>
        <v>0.333333333333333</v>
      </c>
      <c r="P538" s="39" t="n">
        <f aca="false">IFERROR(Counts!AG538/Counts!AF538,"")</f>
        <v>89.9878787878788</v>
      </c>
      <c r="Q538" s="38" t="n">
        <f aca="false">IFERROR(Counts!AH538/Counts!AC538,"")</f>
        <v>0.272727272727273</v>
      </c>
      <c r="R538" s="38" t="n">
        <f aca="false">IFERROR(Counts!N538/Counts!M538,"")</f>
        <v>0.239583333333333</v>
      </c>
      <c r="S538" s="38" t="n">
        <f aca="false">IFERROR(Counts!K538/Counts!J538,"")</f>
        <v>0.747126436781609</v>
      </c>
      <c r="T538" s="38" t="n">
        <f aca="false">IFERROR(Counts!I538/Counts!H538,"")</f>
        <v>0.284090909090909</v>
      </c>
      <c r="U538" s="38" t="n">
        <f aca="false">IFERROR(1-Counts!L538/Counts!K538,"")</f>
        <v>0.815384615384615</v>
      </c>
      <c r="V538" s="39" t="n">
        <f aca="false">IFERROR(Counts!AJ538/Counts!AI538,"")</f>
        <v>71.3111111111111</v>
      </c>
      <c r="W538" s="38" t="n">
        <f aca="false">IFERROR(Counts!AK538/Counts!AI538,"")</f>
        <v>0.0864197530864198</v>
      </c>
      <c r="X538" s="40" t="n">
        <f aca="false">IFERROR(Counts!O538,"")</f>
        <v>0.894</v>
      </c>
      <c r="Y538" s="36" t="n">
        <f aca="false">IFERROR(INDEX('Season Counts'!$Y$2:$Y$740,$AF538)/INDEX('Season Counts'!$X$2:$X$740,$AF538),"")</f>
        <v>0.301275933609959</v>
      </c>
      <c r="Z538" s="37" t="n">
        <f aca="false">IFERROR(J538-Y538,"")</f>
        <v>0.0434691644292572</v>
      </c>
      <c r="AA538" s="38" t="n">
        <f aca="false">IFERROR(INDEX('Season Counts'!$K$2:$K$740,$AF538)/INDEX('Season Counts'!$J$2:$J$740,$AF538),"")</f>
        <v>0.263581488933602</v>
      </c>
      <c r="AB538" s="41" t="n">
        <f aca="false">IFERROR(R538-AA538,"")</f>
        <v>-0.0239981556002683</v>
      </c>
      <c r="AC538" s="39" t="n">
        <f aca="false">IFERROR(INDEX('Season Counts'!$AG$2:$AG$740,$AF538)/INDEX('Season Counts'!$AF$2:$AF$740,$AF538),"")</f>
        <v>71.5261576971214</v>
      </c>
      <c r="AD538" s="40" t="n">
        <f aca="false">IFERROR(V538-AC538,"")</f>
        <v>-0.215046586010303</v>
      </c>
      <c r="AE538" s="4" t="str">
        <f aca="false">IF(D538&lt;Guide!$C$21,"Low PA",IF(TRIM(IF(ISNUMBER(AD538),IF(N(AD538)&lt;=-Guide!$C$24,"▼ Bat Speed  ",IF(N(AD538)&gt;=Guide!$C$24,"▲ Bat Speed  ","")),"")&amp;IF(N(Z538)&gt;=Guide!$C$22,"▲ Contact  ","")&amp;IF(N(Z538)&lt;=-Guide!$C$22,"▼ Contact  ","")&amp;IF(N(AB538)&gt;=Guide!$C$23,"▲ Chase  ","")&amp;IF(N(AB538)&lt;=-Guide!$C$23,"▼ Chase  ",""))="","Stable",TRIM(IF(ISNUMBER(AD538),IF(N(AD538)&lt;=-Guide!$C$24,"▼ Bat Speed  ",IF(N(AD538)&gt;=Guide!$C$24,"▲ Bat Speed  ","")),"")&amp;IF(N(Z538)&gt;=Guide!$C$22,"▲ Contact  ","")&amp;IF(N(Z538)&lt;=-Guide!$C$22,"▼ Contact  ","")&amp;IF(N(AB538)&gt;=Guide!$C$23,"▲ Chase  ","")&amp;IF(N(AB538)&lt;=-Guide!$C$23,"▼ Chase  ",""))))</f>
        <v>▲ Contact</v>
      </c>
      <c r="AF538" s="35" t="n">
        <f aca="false">MATCH(Counts!A538,'Season Counts'!$A$2:$A$740,0)</f>
        <v>140</v>
      </c>
    </row>
    <row r="539" customFormat="false" ht="15" hidden="false" customHeight="false" outlineLevel="0" collapsed="false">
      <c r="A539" s="34" t="str">
        <f aca="false">Counts!B539</f>
        <v>CHC</v>
      </c>
      <c r="B539" s="5" t="str">
        <f aca="false">Counts!C539</f>
        <v>Dansby Swanson</v>
      </c>
      <c r="C539" s="34" t="str">
        <f aca="false">Counts!F539</f>
        <v>Sep</v>
      </c>
      <c r="D539" s="35" t="n">
        <f aca="false">IFERROR(Counts!P539,"")</f>
        <v>28</v>
      </c>
      <c r="E539" s="36" t="n">
        <f aca="false">IFERROR(Counts!R539/Counts!Q539,"")</f>
        <v>0.16</v>
      </c>
      <c r="F539" s="36" t="n">
        <f aca="false">IFERROR((Counts!R539+Counts!V539+Counts!W539)/(Counts!Q539+Counts!V539+Counts!W539+Counts!X539),"")</f>
        <v>0.25</v>
      </c>
      <c r="G539" s="36" t="n">
        <f aca="false">IFERROR((Counts!R539+Counts!S539+2*Counts!T539+3*Counts!U539)/Counts!Q539,"")</f>
        <v>0.28</v>
      </c>
      <c r="H539" s="35" t="n">
        <f aca="false">IFERROR(Counts!U539,"")</f>
        <v>1</v>
      </c>
      <c r="I539" s="36" t="n">
        <f aca="false">IFERROR(Counts!Z539/Counts!AA539,"")</f>
        <v>0.242857142857143</v>
      </c>
      <c r="J539" s="36" t="n">
        <f aca="false">IFERROR(Counts!AB539/Counts!AA539,"")</f>
        <v>0.2295</v>
      </c>
      <c r="K539" s="37" t="n">
        <f aca="false">IFERROR((Counts!AB539-Counts!Z539)/Counts!AA539,"")</f>
        <v>-0.0133571428571428</v>
      </c>
      <c r="L539" s="38" t="n">
        <f aca="false">IFERROR(Counts!Y539/Counts!P539,"")</f>
        <v>0.321428571428571</v>
      </c>
      <c r="M539" s="38" t="n">
        <f aca="false">IFERROR(Counts!V539/Counts!P539,"")</f>
        <v>0.107142857142857</v>
      </c>
      <c r="N539" s="38" t="n">
        <f aca="false">IFERROR(Counts!AD539/Counts!AC539,"")</f>
        <v>0</v>
      </c>
      <c r="O539" s="38" t="n">
        <f aca="false">IFERROR(Counts!AE539/Counts!AC539,"")</f>
        <v>0.3125</v>
      </c>
      <c r="P539" s="39" t="n">
        <f aca="false">IFERROR(Counts!AG539/Counts!AF539,"")</f>
        <v>83.325</v>
      </c>
      <c r="Q539" s="38" t="n">
        <f aca="false">IFERROR(Counts!AH539/Counts!AC539,"")</f>
        <v>0.1875</v>
      </c>
      <c r="R539" s="38" t="n">
        <f aca="false">IFERROR(Counts!N539/Counts!M539,"")</f>
        <v>0.271186440677966</v>
      </c>
      <c r="S539" s="38" t="n">
        <f aca="false">IFERROR(Counts!K539/Counts!J539,"")</f>
        <v>0.746031746031746</v>
      </c>
      <c r="T539" s="38" t="n">
        <f aca="false">IFERROR(Counts!I539/Counts!H539,"")</f>
        <v>0.253968253968254</v>
      </c>
      <c r="U539" s="38" t="n">
        <f aca="false">IFERROR(1-Counts!L539/Counts!K539,"")</f>
        <v>0.872340425531915</v>
      </c>
      <c r="V539" s="39" t="n">
        <f aca="false">IFERROR(Counts!AJ539/Counts!AI539,"")</f>
        <v>71.2122807017544</v>
      </c>
      <c r="W539" s="38" t="n">
        <f aca="false">IFERROR(Counts!AK539/Counts!AI539,"")</f>
        <v>0.140350877192982</v>
      </c>
      <c r="X539" s="40" t="n">
        <f aca="false">IFERROR(Counts!O539,"")</f>
        <v>-1.858</v>
      </c>
      <c r="Y539" s="36" t="n">
        <f aca="false">IFERROR(INDEX('Season Counts'!$Y$2:$Y$740,$AF539)/INDEX('Season Counts'!$X$2:$X$740,$AF539),"")</f>
        <v>0.301275933609959</v>
      </c>
      <c r="Z539" s="37" t="n">
        <f aca="false">IFERROR(J539-Y539,"")</f>
        <v>-0.0717759336099585</v>
      </c>
      <c r="AA539" s="38" t="n">
        <f aca="false">IFERROR(INDEX('Season Counts'!$K$2:$K$740,$AF539)/INDEX('Season Counts'!$J$2:$J$740,$AF539),"")</f>
        <v>0.263581488933602</v>
      </c>
      <c r="AB539" s="41" t="n">
        <f aca="false">IFERROR(R539-AA539,"")</f>
        <v>0.00760495174436449</v>
      </c>
      <c r="AC539" s="39" t="n">
        <f aca="false">IFERROR(INDEX('Season Counts'!$AG$2:$AG$740,$AF539)/INDEX('Season Counts'!$AF$2:$AF$740,$AF539),"")</f>
        <v>71.5261576971214</v>
      </c>
      <c r="AD539" s="40" t="n">
        <f aca="false">IFERROR(V539-AC539,"")</f>
        <v>-0.313876995367025</v>
      </c>
      <c r="AE539" s="4" t="str">
        <f aca="false">IF(D539&lt;Guide!$C$21,"Low PA",IF(TRIM(IF(ISNUMBER(AD539),IF(N(AD539)&lt;=-Guide!$C$24,"▼ Bat Speed  ",IF(N(AD539)&gt;=Guide!$C$24,"▲ Bat Speed  ","")),"")&amp;IF(N(Z539)&gt;=Guide!$C$22,"▲ Contact  ","")&amp;IF(N(Z539)&lt;=-Guide!$C$22,"▼ Contact  ","")&amp;IF(N(AB539)&gt;=Guide!$C$23,"▲ Chase  ","")&amp;IF(N(AB539)&lt;=-Guide!$C$23,"▼ Chase  ",""))="","Stable",TRIM(IF(ISNUMBER(AD539),IF(N(AD539)&lt;=-Guide!$C$24,"▼ Bat Speed  ",IF(N(AD539)&gt;=Guide!$C$24,"▲ Bat Speed  ","")),"")&amp;IF(N(Z539)&gt;=Guide!$C$22,"▲ Contact  ","")&amp;IF(N(Z539)&lt;=-Guide!$C$22,"▼ Contact  ","")&amp;IF(N(AB539)&gt;=Guide!$C$23,"▲ Chase  ","")&amp;IF(N(AB539)&lt;=-Guide!$C$23,"▼ Chase  ",""))))</f>
        <v>Low PA</v>
      </c>
      <c r="AF539" s="35" t="n">
        <f aca="false">MATCH(Counts!A539,'Season Counts'!$A$2:$A$740,0)</f>
        <v>140</v>
      </c>
    </row>
    <row r="540" customFormat="false" ht="15" hidden="false" customHeight="false" outlineLevel="0" collapsed="false">
      <c r="A540" s="34" t="str">
        <f aca="false">Counts!B540</f>
        <v>CHC</v>
      </c>
      <c r="B540" s="5" t="str">
        <f aca="false">Counts!C540</f>
        <v>Carson Kelly</v>
      </c>
      <c r="C540" s="34" t="str">
        <f aca="false">Counts!F540</f>
        <v>Mar-Apr</v>
      </c>
      <c r="D540" s="35" t="n">
        <f aca="false">IFERROR(Counts!P540,"")</f>
        <v>88</v>
      </c>
      <c r="E540" s="36" t="n">
        <f aca="false">IFERROR(Counts!R540/Counts!Q540,"")</f>
        <v>0.306666666666667</v>
      </c>
      <c r="F540" s="36" t="n">
        <f aca="false">IFERROR((Counts!R540+Counts!V540+Counts!W540)/(Counts!Q540+Counts!V540+Counts!W540+Counts!X540),"")</f>
        <v>0.409090909090909</v>
      </c>
      <c r="G540" s="36" t="n">
        <f aca="false">IFERROR((Counts!R540+Counts!S540+2*Counts!T540+3*Counts!U540)/Counts!Q540,"")</f>
        <v>0.44</v>
      </c>
      <c r="H540" s="35" t="n">
        <f aca="false">IFERROR(Counts!U540,"")</f>
        <v>2</v>
      </c>
      <c r="I540" s="36" t="n">
        <f aca="false">IFERROR(Counts!Z540/Counts!AA540,"")</f>
        <v>0.379545454545455</v>
      </c>
      <c r="J540" s="36" t="n">
        <f aca="false">IFERROR(Counts!AB540/Counts!AA540,"")</f>
        <v>0.36775</v>
      </c>
      <c r="K540" s="37" t="n">
        <f aca="false">IFERROR((Counts!AB540-Counts!Z540)/Counts!AA540,"")</f>
        <v>-0.0117954545454545</v>
      </c>
      <c r="L540" s="38" t="n">
        <f aca="false">IFERROR(Counts!Y540/Counts!P540,"")</f>
        <v>0.170454545454545</v>
      </c>
      <c r="M540" s="38" t="n">
        <f aca="false">IFERROR(Counts!V540/Counts!P540,"")</f>
        <v>0.136363636363636</v>
      </c>
      <c r="N540" s="38" t="n">
        <f aca="false">IFERROR(Counts!AD540/Counts!AC540,"")</f>
        <v>0.116666666666667</v>
      </c>
      <c r="O540" s="38" t="n">
        <f aca="false">IFERROR(Counts!AE540/Counts!AC540,"")</f>
        <v>0.5</v>
      </c>
      <c r="P540" s="39" t="n">
        <f aca="false">IFERROR(Counts!AG540/Counts!AF540,"")</f>
        <v>91.0933333333333</v>
      </c>
      <c r="Q540" s="38" t="n">
        <f aca="false">IFERROR(Counts!AH540/Counts!AC540,"")</f>
        <v>0.3</v>
      </c>
      <c r="R540" s="38" t="n">
        <f aca="false">IFERROR(Counts!N540/Counts!M540,"")</f>
        <v>0.244565217391304</v>
      </c>
      <c r="S540" s="38" t="n">
        <f aca="false">IFERROR(Counts!K540/Counts!J540,"")</f>
        <v>0.645161290322581</v>
      </c>
      <c r="T540" s="38" t="n">
        <f aca="false">IFERROR(Counts!I540/Counts!H540,"")</f>
        <v>0.193103448275862</v>
      </c>
      <c r="U540" s="38" t="n">
        <f aca="false">IFERROR(1-Counts!L540/Counts!K540,"")</f>
        <v>0.91</v>
      </c>
      <c r="V540" s="39" t="n">
        <f aca="false">IFERROR(Counts!AJ540/Counts!AI540,"")</f>
        <v>70.8833333333333</v>
      </c>
      <c r="W540" s="38" t="n">
        <f aca="false">IFERROR(Counts!AK540/Counts!AI540,"")</f>
        <v>0.0909090909090909</v>
      </c>
      <c r="X540" s="40" t="n">
        <f aca="false">IFERROR(Counts!O540,"")</f>
        <v>3.773</v>
      </c>
      <c r="Y540" s="36" t="n">
        <f aca="false">IFERROR(INDEX('Season Counts'!$Y$2:$Y$740,$AF540)/INDEX('Season Counts'!$X$2:$X$740,$AF540),"")</f>
        <v>0.31052</v>
      </c>
      <c r="Z540" s="37" t="n">
        <f aca="false">IFERROR(J540-Y540,"")</f>
        <v>0.05723</v>
      </c>
      <c r="AA540" s="38" t="n">
        <f aca="false">IFERROR(INDEX('Season Counts'!$K$2:$K$740,$AF540)/INDEX('Season Counts'!$J$2:$J$740,$AF540),"")</f>
        <v>0.252051582649472</v>
      </c>
      <c r="AB540" s="41" t="n">
        <f aca="false">IFERROR(R540-AA540,"")</f>
        <v>-0.00748636525816812</v>
      </c>
      <c r="AC540" s="39" t="n">
        <f aca="false">IFERROR(INDEX('Season Counts'!$AG$2:$AG$740,$AF540)/INDEX('Season Counts'!$AF$2:$AF$740,$AF540),"")</f>
        <v>70.6487841945289</v>
      </c>
      <c r="AD540" s="40" t="n">
        <f aca="false">IFERROR(V540-AC540,"")</f>
        <v>0.234549138804468</v>
      </c>
      <c r="AE540" s="4" t="str">
        <f aca="false">IF(D540&lt;Guide!$C$21,"Low PA",IF(TRIM(IF(ISNUMBER(AD540),IF(N(AD540)&lt;=-Guide!$C$24,"▼ Bat Speed  ",IF(N(AD540)&gt;=Guide!$C$24,"▲ Bat Speed  ","")),"")&amp;IF(N(Z540)&gt;=Guide!$C$22,"▲ Contact  ","")&amp;IF(N(Z540)&lt;=-Guide!$C$22,"▼ Contact  ","")&amp;IF(N(AB540)&gt;=Guide!$C$23,"▲ Chase  ","")&amp;IF(N(AB540)&lt;=-Guide!$C$23,"▼ Chase  ",""))="","Stable",TRIM(IF(ISNUMBER(AD540),IF(N(AD540)&lt;=-Guide!$C$24,"▼ Bat Speed  ",IF(N(AD540)&gt;=Guide!$C$24,"▲ Bat Speed  ","")),"")&amp;IF(N(Z540)&gt;=Guide!$C$22,"▲ Contact  ","")&amp;IF(N(Z540)&lt;=-Guide!$C$22,"▼ Contact  ","")&amp;IF(N(AB540)&gt;=Guide!$C$23,"▲ Chase  ","")&amp;IF(N(AB540)&lt;=-Guide!$C$23,"▼ Chase  ",""))))</f>
        <v>▲ Contact</v>
      </c>
      <c r="AF540" s="35" t="n">
        <f aca="false">MATCH(Counts!A540,'Season Counts'!$A$2:$A$740,0)</f>
        <v>141</v>
      </c>
    </row>
    <row r="541" customFormat="false" ht="15" hidden="false" customHeight="false" outlineLevel="0" collapsed="false">
      <c r="A541" s="34" t="str">
        <f aca="false">Counts!B541</f>
        <v>CHC</v>
      </c>
      <c r="B541" s="5" t="str">
        <f aca="false">Counts!C541</f>
        <v>Carson Kelly</v>
      </c>
      <c r="C541" s="34" t="str">
        <f aca="false">Counts!F541</f>
        <v>May</v>
      </c>
      <c r="D541" s="35" t="n">
        <f aca="false">IFERROR(Counts!P541,"")</f>
        <v>72</v>
      </c>
      <c r="E541" s="36" t="n">
        <f aca="false">IFERROR(Counts!R541/Counts!Q541,"")</f>
        <v>0.26865671641791</v>
      </c>
      <c r="F541" s="36" t="n">
        <f aca="false">IFERROR((Counts!R541+Counts!V541+Counts!W541)/(Counts!Q541+Counts!V541+Counts!W541+Counts!X541),"")</f>
        <v>0.319444444444444</v>
      </c>
      <c r="G541" s="36" t="n">
        <f aca="false">IFERROR((Counts!R541+Counts!S541+2*Counts!T541+3*Counts!U541)/Counts!Q541,"")</f>
        <v>0.298507462686567</v>
      </c>
      <c r="H541" s="35" t="n">
        <f aca="false">IFERROR(Counts!U541,"")</f>
        <v>0</v>
      </c>
      <c r="I541" s="36" t="n">
        <f aca="false">IFERROR(Counts!Z541/Counts!AA541,"")</f>
        <v>0.283333333333333</v>
      </c>
      <c r="J541" s="36" t="n">
        <f aca="false">IFERROR(Counts!AB541/Counts!AA541,"")</f>
        <v>0.257986111111111</v>
      </c>
      <c r="K541" s="37" t="n">
        <f aca="false">IFERROR((Counts!AB541-Counts!Z541)/Counts!AA541,"")</f>
        <v>-0.0253472222222222</v>
      </c>
      <c r="L541" s="38" t="n">
        <f aca="false">IFERROR(Counts!Y541/Counts!P541,"")</f>
        <v>0.180555555555556</v>
      </c>
      <c r="M541" s="38" t="n">
        <f aca="false">IFERROR(Counts!V541/Counts!P541,"")</f>
        <v>0.0416666666666667</v>
      </c>
      <c r="N541" s="38" t="n">
        <f aca="false">IFERROR(Counts!AD541/Counts!AC541,"")</f>
        <v>0.0185185185185185</v>
      </c>
      <c r="O541" s="38" t="n">
        <f aca="false">IFERROR(Counts!AE541/Counts!AC541,"")</f>
        <v>0.277777777777778</v>
      </c>
      <c r="P541" s="39" t="n">
        <f aca="false">IFERROR(Counts!AG541/Counts!AF541,"")</f>
        <v>86.9481481481482</v>
      </c>
      <c r="Q541" s="38" t="n">
        <f aca="false">IFERROR(Counts!AH541/Counts!AC541,"")</f>
        <v>0.314814814814815</v>
      </c>
      <c r="R541" s="38" t="n">
        <f aca="false">IFERROR(Counts!N541/Counts!M541,"")</f>
        <v>0.343065693430657</v>
      </c>
      <c r="S541" s="38" t="n">
        <f aca="false">IFERROR(Counts!K541/Counts!J541,"")</f>
        <v>0.723880597014925</v>
      </c>
      <c r="T541" s="38" t="n">
        <f aca="false">IFERROR(Counts!I541/Counts!H541,"")</f>
        <v>0.201388888888889</v>
      </c>
      <c r="U541" s="38" t="n">
        <f aca="false">IFERROR(1-Counts!L541/Counts!K541,"")</f>
        <v>0.938144329896907</v>
      </c>
      <c r="V541" s="39" t="n">
        <f aca="false">IFERROR(Counts!AJ541/Counts!AI541,"")</f>
        <v>70.9848484848485</v>
      </c>
      <c r="W541" s="38" t="n">
        <f aca="false">IFERROR(Counts!AK541/Counts!AI541,"")</f>
        <v>0.0909090909090909</v>
      </c>
      <c r="X541" s="40" t="n">
        <f aca="false">IFERROR(Counts!O541,"")</f>
        <v>-1.893</v>
      </c>
      <c r="Y541" s="36" t="n">
        <f aca="false">IFERROR(INDEX('Season Counts'!$Y$2:$Y$740,$AF541)/INDEX('Season Counts'!$X$2:$X$740,$AF541),"")</f>
        <v>0.31052</v>
      </c>
      <c r="Z541" s="37" t="n">
        <f aca="false">IFERROR(J541-Y541,"")</f>
        <v>-0.0525338888888889</v>
      </c>
      <c r="AA541" s="38" t="n">
        <f aca="false">IFERROR(INDEX('Season Counts'!$K$2:$K$740,$AF541)/INDEX('Season Counts'!$J$2:$J$740,$AF541),"")</f>
        <v>0.252051582649472</v>
      </c>
      <c r="AB541" s="41" t="n">
        <f aca="false">IFERROR(R541-AA541,"")</f>
        <v>0.0910141107811845</v>
      </c>
      <c r="AC541" s="39" t="n">
        <f aca="false">IFERROR(INDEX('Season Counts'!$AG$2:$AG$740,$AF541)/INDEX('Season Counts'!$AF$2:$AF$740,$AF541),"")</f>
        <v>70.6487841945289</v>
      </c>
      <c r="AD541" s="40" t="n">
        <f aca="false">IFERROR(V541-AC541,"")</f>
        <v>0.336064290319612</v>
      </c>
      <c r="AE541" s="4" t="str">
        <f aca="false">IF(D541&lt;Guide!$C$21,"Low PA",IF(TRIM(IF(ISNUMBER(AD541),IF(N(AD541)&lt;=-Guide!$C$24,"▼ Bat Speed  ",IF(N(AD541)&gt;=Guide!$C$24,"▲ Bat Speed  ","")),"")&amp;IF(N(Z541)&gt;=Guide!$C$22,"▲ Contact  ","")&amp;IF(N(Z541)&lt;=-Guide!$C$22,"▼ Contact  ","")&amp;IF(N(AB541)&gt;=Guide!$C$23,"▲ Chase  ","")&amp;IF(N(AB541)&lt;=-Guide!$C$23,"▼ Chase  ",""))="","Stable",TRIM(IF(ISNUMBER(AD541),IF(N(AD541)&lt;=-Guide!$C$24,"▼ Bat Speed  ",IF(N(AD541)&gt;=Guide!$C$24,"▲ Bat Speed  ","")),"")&amp;IF(N(Z541)&gt;=Guide!$C$22,"▲ Contact  ","")&amp;IF(N(Z541)&lt;=-Guide!$C$22,"▼ Contact  ","")&amp;IF(N(AB541)&gt;=Guide!$C$23,"▲ Chase  ","")&amp;IF(N(AB541)&lt;=-Guide!$C$23,"▼ Chase  ",""))))</f>
        <v>▼ Contact ▲ Chase</v>
      </c>
      <c r="AF541" s="35" t="n">
        <f aca="false">MATCH(Counts!A541,'Season Counts'!$A$2:$A$740,0)</f>
        <v>141</v>
      </c>
    </row>
    <row r="542" customFormat="false" ht="15" hidden="false" customHeight="false" outlineLevel="0" collapsed="false">
      <c r="A542" s="34" t="str">
        <f aca="false">Counts!B542</f>
        <v>CHC</v>
      </c>
      <c r="B542" s="5" t="str">
        <f aca="false">Counts!C542</f>
        <v>Carson Kelly</v>
      </c>
      <c r="C542" s="34" t="str">
        <f aca="false">Counts!F542</f>
        <v>Jun</v>
      </c>
      <c r="D542" s="35" t="n">
        <f aca="false">IFERROR(Counts!P542,"")</f>
        <v>63</v>
      </c>
      <c r="E542" s="36" t="n">
        <f aca="false">IFERROR(Counts!R542/Counts!Q542,"")</f>
        <v>0.259259259259259</v>
      </c>
      <c r="F542" s="36" t="n">
        <f aca="false">IFERROR((Counts!R542+Counts!V542+Counts!W542)/(Counts!Q542+Counts!V542+Counts!W542+Counts!X542),"")</f>
        <v>0.365079365079365</v>
      </c>
      <c r="G542" s="36" t="n">
        <f aca="false">IFERROR((Counts!R542+Counts!S542+2*Counts!T542+3*Counts!U542)/Counts!Q542,"")</f>
        <v>0.444444444444444</v>
      </c>
      <c r="H542" s="35" t="n">
        <f aca="false">IFERROR(Counts!U542,"")</f>
        <v>2</v>
      </c>
      <c r="I542" s="36" t="n">
        <f aca="false">IFERROR(Counts!Z542/Counts!AA542,"")</f>
        <v>0.357142857142857</v>
      </c>
      <c r="J542" s="36" t="n">
        <f aca="false">IFERROR(Counts!AB542/Counts!AA542,"")</f>
        <v>0.336603174603175</v>
      </c>
      <c r="K542" s="37" t="n">
        <f aca="false">IFERROR((Counts!AB542-Counts!Z542)/Counts!AA542,"")</f>
        <v>-0.0205396825396826</v>
      </c>
      <c r="L542" s="38" t="n">
        <f aca="false">IFERROR(Counts!Y542/Counts!P542,"")</f>
        <v>0.111111111111111</v>
      </c>
      <c r="M542" s="38" t="n">
        <f aca="false">IFERROR(Counts!V542/Counts!P542,"")</f>
        <v>0.142857142857143</v>
      </c>
      <c r="N542" s="38" t="n">
        <f aca="false">IFERROR(Counts!AD542/Counts!AC542,"")</f>
        <v>0.0425531914893617</v>
      </c>
      <c r="O542" s="38" t="n">
        <f aca="false">IFERROR(Counts!AE542/Counts!AC542,"")</f>
        <v>0.340425531914894</v>
      </c>
      <c r="P542" s="39" t="n">
        <f aca="false">IFERROR(Counts!AG542/Counts!AF542,"")</f>
        <v>86.6659574468085</v>
      </c>
      <c r="Q542" s="38" t="n">
        <f aca="false">IFERROR(Counts!AH542/Counts!AC542,"")</f>
        <v>0.382978723404255</v>
      </c>
      <c r="R542" s="38" t="n">
        <f aca="false">IFERROR(Counts!N542/Counts!M542,"")</f>
        <v>0.24812030075188</v>
      </c>
      <c r="S542" s="38" t="n">
        <f aca="false">IFERROR(Counts!K542/Counts!J542,"")</f>
        <v>0.67741935483871</v>
      </c>
      <c r="T542" s="38" t="n">
        <f aca="false">IFERROR(Counts!I542/Counts!H542,"")</f>
        <v>0.196581196581197</v>
      </c>
      <c r="U542" s="38" t="n">
        <f aca="false">IFERROR(1-Counts!L542/Counts!K542,"")</f>
        <v>0.869047619047619</v>
      </c>
      <c r="V542" s="39" t="n">
        <f aca="false">IFERROR(Counts!AJ542/Counts!AI542,"")</f>
        <v>71.0851851851852</v>
      </c>
      <c r="W542" s="38" t="n">
        <f aca="false">IFERROR(Counts!AK542/Counts!AI542,"")</f>
        <v>0.101851851851852</v>
      </c>
      <c r="X542" s="40" t="n">
        <f aca="false">IFERROR(Counts!O542,"")</f>
        <v>5.126</v>
      </c>
      <c r="Y542" s="36" t="n">
        <f aca="false">IFERROR(INDEX('Season Counts'!$Y$2:$Y$740,$AF542)/INDEX('Season Counts'!$X$2:$X$740,$AF542),"")</f>
        <v>0.31052</v>
      </c>
      <c r="Z542" s="37" t="n">
        <f aca="false">IFERROR(J542-Y542,"")</f>
        <v>0.0260831746031746</v>
      </c>
      <c r="AA542" s="38" t="n">
        <f aca="false">IFERROR(INDEX('Season Counts'!$K$2:$K$740,$AF542)/INDEX('Season Counts'!$J$2:$J$740,$AF542),"")</f>
        <v>0.252051582649472</v>
      </c>
      <c r="AB542" s="41" t="n">
        <f aca="false">IFERROR(R542-AA542,"")</f>
        <v>-0.00393128189759279</v>
      </c>
      <c r="AC542" s="39" t="n">
        <f aca="false">IFERROR(INDEX('Season Counts'!$AG$2:$AG$740,$AF542)/INDEX('Season Counts'!$AF$2:$AF$740,$AF542),"")</f>
        <v>70.6487841945289</v>
      </c>
      <c r="AD542" s="40" t="n">
        <f aca="false">IFERROR(V542-AC542,"")</f>
        <v>0.43640099065631</v>
      </c>
      <c r="AE542" s="4" t="str">
        <f aca="false">IF(D542&lt;Guide!$C$21,"Low PA",IF(TRIM(IF(ISNUMBER(AD542),IF(N(AD542)&lt;=-Guide!$C$24,"▼ Bat Speed  ",IF(N(AD542)&gt;=Guide!$C$24,"▲ Bat Speed  ","")),"")&amp;IF(N(Z542)&gt;=Guide!$C$22,"▲ Contact  ","")&amp;IF(N(Z542)&lt;=-Guide!$C$22,"▼ Contact  ","")&amp;IF(N(AB542)&gt;=Guide!$C$23,"▲ Chase  ","")&amp;IF(N(AB542)&lt;=-Guide!$C$23,"▼ Chase  ",""))="","Stable",TRIM(IF(ISNUMBER(AD542),IF(N(AD542)&lt;=-Guide!$C$24,"▼ Bat Speed  ",IF(N(AD542)&gt;=Guide!$C$24,"▲ Bat Speed  ","")),"")&amp;IF(N(Z542)&gt;=Guide!$C$22,"▲ Contact  ","")&amp;IF(N(Z542)&lt;=-Guide!$C$22,"▼ Contact  ","")&amp;IF(N(AB542)&gt;=Guide!$C$23,"▲ Chase  ","")&amp;IF(N(AB542)&lt;=-Guide!$C$23,"▼ Chase  ",""))))</f>
        <v>Stable</v>
      </c>
      <c r="AF542" s="35" t="n">
        <f aca="false">MATCH(Counts!A542,'Season Counts'!$A$2:$A$740,0)</f>
        <v>141</v>
      </c>
    </row>
    <row r="543" customFormat="false" ht="15" hidden="false" customHeight="false" outlineLevel="0" collapsed="false">
      <c r="A543" s="34" t="str">
        <f aca="false">Counts!B543</f>
        <v>CHC</v>
      </c>
      <c r="B543" s="5" t="str">
        <f aca="false">Counts!C543</f>
        <v>Carson Kelly</v>
      </c>
      <c r="C543" s="34" t="str">
        <f aca="false">Counts!F543</f>
        <v>Jul</v>
      </c>
      <c r="D543" s="35" t="n">
        <f aca="false">IFERROR(Counts!P543,"")</f>
        <v>66</v>
      </c>
      <c r="E543" s="36" t="n">
        <f aca="false">IFERROR(Counts!R543/Counts!Q543,"")</f>
        <v>0.189655172413793</v>
      </c>
      <c r="F543" s="36" t="n">
        <f aca="false">IFERROR((Counts!R543+Counts!V543+Counts!W543)/(Counts!Q543+Counts!V543+Counts!W543+Counts!X543),"")</f>
        <v>0.287878787878788</v>
      </c>
      <c r="G543" s="36" t="n">
        <f aca="false">IFERROR((Counts!R543+Counts!S543+2*Counts!T543+3*Counts!U543)/Counts!Q543,"")</f>
        <v>0.293103448275862</v>
      </c>
      <c r="H543" s="35" t="n">
        <f aca="false">IFERROR(Counts!U543,"")</f>
        <v>2</v>
      </c>
      <c r="I543" s="36" t="n">
        <f aca="false">IFERROR(Counts!Z543/Counts!AA543,"")</f>
        <v>0.268181818181818</v>
      </c>
      <c r="J543" s="36" t="n">
        <f aca="false">IFERROR(Counts!AB543/Counts!AA543,"")</f>
        <v>0.292606060606061</v>
      </c>
      <c r="K543" s="37" t="n">
        <f aca="false">IFERROR((Counts!AB543-Counts!Z543)/Counts!AA543,"")</f>
        <v>0.0244242424242425</v>
      </c>
      <c r="L543" s="38" t="n">
        <f aca="false">IFERROR(Counts!Y543/Counts!P543,"")</f>
        <v>0.196969696969697</v>
      </c>
      <c r="M543" s="38" t="n">
        <f aca="false">IFERROR(Counts!V543/Counts!P543,"")</f>
        <v>0.121212121212121</v>
      </c>
      <c r="N543" s="38" t="n">
        <f aca="false">IFERROR(Counts!AD543/Counts!AC543,"")</f>
        <v>0.0444444444444444</v>
      </c>
      <c r="O543" s="38" t="n">
        <f aca="false">IFERROR(Counts!AE543/Counts!AC543,"")</f>
        <v>0.355555555555556</v>
      </c>
      <c r="P543" s="39" t="n">
        <f aca="false">IFERROR(Counts!AG543/Counts!AF543,"")</f>
        <v>85.5133333333333</v>
      </c>
      <c r="Q543" s="38" t="n">
        <f aca="false">IFERROR(Counts!AH543/Counts!AC543,"")</f>
        <v>0.222222222222222</v>
      </c>
      <c r="R543" s="38" t="n">
        <f aca="false">IFERROR(Counts!N543/Counts!M543,"")</f>
        <v>0.176470588235294</v>
      </c>
      <c r="S543" s="38" t="n">
        <f aca="false">IFERROR(Counts!K543/Counts!J543,"")</f>
        <v>0.5625</v>
      </c>
      <c r="T543" s="38" t="n">
        <f aca="false">IFERROR(Counts!I543/Counts!H543,"")</f>
        <v>0.145833333333333</v>
      </c>
      <c r="U543" s="38" t="n">
        <f aca="false">IFERROR(1-Counts!L543/Counts!K543,"")</f>
        <v>0.930555555555556</v>
      </c>
      <c r="V543" s="39" t="n">
        <f aca="false">IFERROR(Counts!AJ543/Counts!AI543,"")</f>
        <v>70.3905882352941</v>
      </c>
      <c r="W543" s="38" t="n">
        <f aca="false">IFERROR(Counts!AK543/Counts!AI543,"")</f>
        <v>0.0941176470588235</v>
      </c>
      <c r="X543" s="40" t="n">
        <f aca="false">IFERROR(Counts!O543,"")</f>
        <v>-3.616</v>
      </c>
      <c r="Y543" s="36" t="n">
        <f aca="false">IFERROR(INDEX('Season Counts'!$Y$2:$Y$740,$AF543)/INDEX('Season Counts'!$X$2:$X$740,$AF543),"")</f>
        <v>0.31052</v>
      </c>
      <c r="Z543" s="37" t="n">
        <f aca="false">IFERROR(J543-Y543,"")</f>
        <v>-0.0179139393939394</v>
      </c>
      <c r="AA543" s="38" t="n">
        <f aca="false">IFERROR(INDEX('Season Counts'!$K$2:$K$740,$AF543)/INDEX('Season Counts'!$J$2:$J$740,$AF543),"")</f>
        <v>0.252051582649472</v>
      </c>
      <c r="AB543" s="41" t="n">
        <f aca="false">IFERROR(R543-AA543,"")</f>
        <v>-0.0755809944141783</v>
      </c>
      <c r="AC543" s="39" t="n">
        <f aca="false">IFERROR(INDEX('Season Counts'!$AG$2:$AG$740,$AF543)/INDEX('Season Counts'!$AF$2:$AF$740,$AF543),"")</f>
        <v>70.6487841945289</v>
      </c>
      <c r="AD543" s="40" t="n">
        <f aca="false">IFERROR(V543-AC543,"")</f>
        <v>-0.258195959234754</v>
      </c>
      <c r="AE543" s="4" t="str">
        <f aca="false">IF(D543&lt;Guide!$C$21,"Low PA",IF(TRIM(IF(ISNUMBER(AD543),IF(N(AD543)&lt;=-Guide!$C$24,"▼ Bat Speed  ",IF(N(AD543)&gt;=Guide!$C$24,"▲ Bat Speed  ","")),"")&amp;IF(N(Z543)&gt;=Guide!$C$22,"▲ Contact  ","")&amp;IF(N(Z543)&lt;=-Guide!$C$22,"▼ Contact  ","")&amp;IF(N(AB543)&gt;=Guide!$C$23,"▲ Chase  ","")&amp;IF(N(AB543)&lt;=-Guide!$C$23,"▼ Chase  ",""))="","Stable",TRIM(IF(ISNUMBER(AD543),IF(N(AD543)&lt;=-Guide!$C$24,"▼ Bat Speed  ",IF(N(AD543)&gt;=Guide!$C$24,"▲ Bat Speed  ","")),"")&amp;IF(N(Z543)&gt;=Guide!$C$22,"▲ Contact  ","")&amp;IF(N(Z543)&lt;=-Guide!$C$22,"▼ Contact  ","")&amp;IF(N(AB543)&gt;=Guide!$C$23,"▲ Chase  ","")&amp;IF(N(AB543)&lt;=-Guide!$C$23,"▼ Chase  ",""))))</f>
        <v>▼ Chase</v>
      </c>
      <c r="AF543" s="35" t="n">
        <f aca="false">MATCH(Counts!A543,'Season Counts'!$A$2:$A$740,0)</f>
        <v>141</v>
      </c>
    </row>
    <row r="544" customFormat="false" ht="15" hidden="false" customHeight="false" outlineLevel="0" collapsed="false">
      <c r="A544" s="34" t="str">
        <f aca="false">Counts!B544</f>
        <v>CHC</v>
      </c>
      <c r="B544" s="5" t="str">
        <f aca="false">Counts!C544</f>
        <v>Carson Kelly</v>
      </c>
      <c r="C544" s="34" t="str">
        <f aca="false">Counts!F544</f>
        <v>Aug</v>
      </c>
      <c r="D544" s="35" t="n">
        <f aca="false">IFERROR(Counts!P544,"")</f>
        <v>76</v>
      </c>
      <c r="E544" s="36" t="n">
        <f aca="false">IFERROR(Counts!R544/Counts!Q544,"")</f>
        <v>0.285714285714286</v>
      </c>
      <c r="F544" s="36" t="n">
        <f aca="false">IFERROR((Counts!R544+Counts!V544+Counts!W544)/(Counts!Q544+Counts!V544+Counts!W544+Counts!X544),"")</f>
        <v>0.342105263157895</v>
      </c>
      <c r="G544" s="36" t="n">
        <f aca="false">IFERROR((Counts!R544+Counts!S544+2*Counts!T544+3*Counts!U544)/Counts!Q544,"")</f>
        <v>0.5</v>
      </c>
      <c r="H544" s="35" t="n">
        <f aca="false">IFERROR(Counts!U544,"")</f>
        <v>4</v>
      </c>
      <c r="I544" s="36" t="n">
        <f aca="false">IFERROR(Counts!Z544/Counts!AA544,"")</f>
        <v>0.363815789473684</v>
      </c>
      <c r="J544" s="36" t="n">
        <f aca="false">IFERROR(Counts!AB544/Counts!AA544,"")</f>
        <v>0.30571052631579</v>
      </c>
      <c r="K544" s="37" t="n">
        <f aca="false">IFERROR((Counts!AB544-Counts!Z544)/Counts!AA544,"")</f>
        <v>-0.0581052631578947</v>
      </c>
      <c r="L544" s="38" t="n">
        <f aca="false">IFERROR(Counts!Y544/Counts!P544,"")</f>
        <v>0.157894736842105</v>
      </c>
      <c r="M544" s="38" t="n">
        <f aca="false">IFERROR(Counts!V544/Counts!P544,"")</f>
        <v>0.0789473684210526</v>
      </c>
      <c r="N544" s="38" t="n">
        <f aca="false">IFERROR(Counts!AD544/Counts!AC544,"")</f>
        <v>0.0344827586206897</v>
      </c>
      <c r="O544" s="38" t="n">
        <f aca="false">IFERROR(Counts!AE544/Counts!AC544,"")</f>
        <v>0.327586206896552</v>
      </c>
      <c r="P544" s="39" t="n">
        <f aca="false">IFERROR(Counts!AG544/Counts!AF544,"")</f>
        <v>85.1586206896552</v>
      </c>
      <c r="Q544" s="38" t="n">
        <f aca="false">IFERROR(Counts!AH544/Counts!AC544,"")</f>
        <v>0.344827586206897</v>
      </c>
      <c r="R544" s="38" t="n">
        <f aca="false">IFERROR(Counts!N544/Counts!M544,"")</f>
        <v>0.231707317073171</v>
      </c>
      <c r="S544" s="38" t="n">
        <f aca="false">IFERROR(Counts!K544/Counts!J544,"")</f>
        <v>0.676691729323308</v>
      </c>
      <c r="T544" s="38" t="n">
        <f aca="false">IFERROR(Counts!I544/Counts!H544,"")</f>
        <v>0.140625</v>
      </c>
      <c r="U544" s="38" t="n">
        <f aca="false">IFERROR(1-Counts!L544/Counts!K544,"")</f>
        <v>0.944444444444444</v>
      </c>
      <c r="V544" s="39" t="n">
        <f aca="false">IFERROR(Counts!AJ544/Counts!AI544,"")</f>
        <v>70.0229357798165</v>
      </c>
      <c r="W544" s="38" t="n">
        <f aca="false">IFERROR(Counts!AK544/Counts!AI544,"")</f>
        <v>0.073394495412844</v>
      </c>
      <c r="X544" s="40" t="n">
        <f aca="false">IFERROR(Counts!O544,"")</f>
        <v>2.879</v>
      </c>
      <c r="Y544" s="36" t="n">
        <f aca="false">IFERROR(INDEX('Season Counts'!$Y$2:$Y$740,$AF544)/INDEX('Season Counts'!$X$2:$X$740,$AF544),"")</f>
        <v>0.31052</v>
      </c>
      <c r="Z544" s="37" t="n">
        <f aca="false">IFERROR(J544-Y544,"")</f>
        <v>-0.00480947368421053</v>
      </c>
      <c r="AA544" s="38" t="n">
        <f aca="false">IFERROR(INDEX('Season Counts'!$K$2:$K$740,$AF544)/INDEX('Season Counts'!$J$2:$J$740,$AF544),"")</f>
        <v>0.252051582649472</v>
      </c>
      <c r="AB544" s="41" t="n">
        <f aca="false">IFERROR(R544-AA544,"")</f>
        <v>-0.0203442655763017</v>
      </c>
      <c r="AC544" s="39" t="n">
        <f aca="false">IFERROR(INDEX('Season Counts'!$AG$2:$AG$740,$AF544)/INDEX('Season Counts'!$AF$2:$AF$740,$AF544),"")</f>
        <v>70.6487841945289</v>
      </c>
      <c r="AD544" s="40" t="n">
        <f aca="false">IFERROR(V544-AC544,"")</f>
        <v>-0.625848414712365</v>
      </c>
      <c r="AE544" s="4" t="str">
        <f aca="false">IF(D544&lt;Guide!$C$21,"Low PA",IF(TRIM(IF(ISNUMBER(AD544),IF(N(AD544)&lt;=-Guide!$C$24,"▼ Bat Speed  ",IF(N(AD544)&gt;=Guide!$C$24,"▲ Bat Speed  ","")),"")&amp;IF(N(Z544)&gt;=Guide!$C$22,"▲ Contact  ","")&amp;IF(N(Z544)&lt;=-Guide!$C$22,"▼ Contact  ","")&amp;IF(N(AB544)&gt;=Guide!$C$23,"▲ Chase  ","")&amp;IF(N(AB544)&lt;=-Guide!$C$23,"▼ Chase  ",""))="","Stable",TRIM(IF(ISNUMBER(AD544),IF(N(AD544)&lt;=-Guide!$C$24,"▼ Bat Speed  ",IF(N(AD544)&gt;=Guide!$C$24,"▲ Bat Speed  ","")),"")&amp;IF(N(Z544)&gt;=Guide!$C$22,"▲ Contact  ","")&amp;IF(N(Z544)&lt;=-Guide!$C$22,"▼ Contact  ","")&amp;IF(N(AB544)&gt;=Guide!$C$23,"▲ Chase  ","")&amp;IF(N(AB544)&lt;=-Guide!$C$23,"▼ Chase  ",""))))</f>
        <v>Stable</v>
      </c>
      <c r="AF544" s="35" t="n">
        <f aca="false">MATCH(Counts!A544,'Season Counts'!$A$2:$A$740,0)</f>
        <v>141</v>
      </c>
    </row>
    <row r="545" customFormat="false" ht="15" hidden="false" customHeight="false" outlineLevel="0" collapsed="false">
      <c r="A545" s="34" t="str">
        <f aca="false">Counts!B545</f>
        <v>CHC</v>
      </c>
      <c r="B545" s="5" t="str">
        <f aca="false">Counts!C545</f>
        <v>Carson Kelly</v>
      </c>
      <c r="C545" s="34" t="str">
        <f aca="false">Counts!F545</f>
        <v>Sep</v>
      </c>
      <c r="D545" s="35" t="n">
        <f aca="false">IFERROR(Counts!P545,"")</f>
        <v>60</v>
      </c>
      <c r="E545" s="36" t="n">
        <f aca="false">IFERROR(Counts!R545/Counts!Q545,"")</f>
        <v>0.214285714285714</v>
      </c>
      <c r="F545" s="36" t="n">
        <f aca="false">IFERROR((Counts!R545+Counts!V545+Counts!W545)/(Counts!Q545+Counts!V545+Counts!W545+Counts!X545),"")</f>
        <v>0.266666666666667</v>
      </c>
      <c r="G545" s="36" t="n">
        <f aca="false">IFERROR((Counts!R545+Counts!S545+2*Counts!T545+3*Counts!U545)/Counts!Q545,"")</f>
        <v>0.25</v>
      </c>
      <c r="H545" s="35" t="n">
        <f aca="false">IFERROR(Counts!U545,"")</f>
        <v>0</v>
      </c>
      <c r="I545" s="36" t="n">
        <f aca="false">IFERROR(Counts!Z545/Counts!AA545,"")</f>
        <v>0.238333333333333</v>
      </c>
      <c r="J545" s="36" t="n">
        <f aca="false">IFERROR(Counts!AB545/Counts!AA545,"")</f>
        <v>0.288033333333333</v>
      </c>
      <c r="K545" s="37" t="n">
        <f aca="false">IFERROR((Counts!AB545-Counts!Z545)/Counts!AA545,"")</f>
        <v>0.0497</v>
      </c>
      <c r="L545" s="38" t="n">
        <f aca="false">IFERROR(Counts!Y545/Counts!P545,"")</f>
        <v>0.166666666666667</v>
      </c>
      <c r="M545" s="38" t="n">
        <f aca="false">IFERROR(Counts!V545/Counts!P545,"")</f>
        <v>0.0333333333333333</v>
      </c>
      <c r="N545" s="38" t="n">
        <f aca="false">IFERROR(Counts!AD545/Counts!AC545,"")</f>
        <v>0.0434782608695652</v>
      </c>
      <c r="O545" s="38" t="n">
        <f aca="false">IFERROR(Counts!AE545/Counts!AC545,"")</f>
        <v>0.347826086956522</v>
      </c>
      <c r="P545" s="39" t="n">
        <f aca="false">IFERROR(Counts!AG545/Counts!AF545,"")</f>
        <v>83.7630434782609</v>
      </c>
      <c r="Q545" s="38" t="n">
        <f aca="false">IFERROR(Counts!AH545/Counts!AC545,"")</f>
        <v>0.347826086956522</v>
      </c>
      <c r="R545" s="38" t="n">
        <f aca="false">IFERROR(Counts!N545/Counts!M545,"")</f>
        <v>0.282828282828283</v>
      </c>
      <c r="S545" s="38" t="n">
        <f aca="false">IFERROR(Counts!K545/Counts!J545,"")</f>
        <v>0.754237288135593</v>
      </c>
      <c r="T545" s="38" t="n">
        <f aca="false">IFERROR(Counts!I545/Counts!H545,"")</f>
        <v>0.205128205128205</v>
      </c>
      <c r="U545" s="38" t="n">
        <f aca="false">IFERROR(1-Counts!L545/Counts!K545,"")</f>
        <v>0.853932584269663</v>
      </c>
      <c r="V545" s="39" t="n">
        <f aca="false">IFERROR(Counts!AJ545/Counts!AI545,"")</f>
        <v>70.2978260869565</v>
      </c>
      <c r="W545" s="38" t="n">
        <f aca="false">IFERROR(Counts!AK545/Counts!AI545,"")</f>
        <v>0.0652173913043478</v>
      </c>
      <c r="X545" s="40" t="n">
        <f aca="false">IFERROR(Counts!O545,"")</f>
        <v>-4.472</v>
      </c>
      <c r="Y545" s="36" t="n">
        <f aca="false">IFERROR(INDEX('Season Counts'!$Y$2:$Y$740,$AF545)/INDEX('Season Counts'!$X$2:$X$740,$AF545),"")</f>
        <v>0.31052</v>
      </c>
      <c r="Z545" s="37" t="n">
        <f aca="false">IFERROR(J545-Y545,"")</f>
        <v>-0.0224866666666667</v>
      </c>
      <c r="AA545" s="38" t="n">
        <f aca="false">IFERROR(INDEX('Season Counts'!$K$2:$K$740,$AF545)/INDEX('Season Counts'!$J$2:$J$740,$AF545),"")</f>
        <v>0.252051582649472</v>
      </c>
      <c r="AB545" s="41" t="n">
        <f aca="false">IFERROR(R545-AA545,"")</f>
        <v>0.0307767001788103</v>
      </c>
      <c r="AC545" s="39" t="n">
        <f aca="false">IFERROR(INDEX('Season Counts'!$AG$2:$AG$740,$AF545)/INDEX('Season Counts'!$AF$2:$AF$740,$AF545),"")</f>
        <v>70.6487841945289</v>
      </c>
      <c r="AD545" s="40" t="n">
        <f aca="false">IFERROR(V545-AC545,"")</f>
        <v>-0.350958107572353</v>
      </c>
      <c r="AE545" s="4" t="str">
        <f aca="false">IF(D545&lt;Guide!$C$21,"Low PA",IF(TRIM(IF(ISNUMBER(AD545),IF(N(AD545)&lt;=-Guide!$C$24,"▼ Bat Speed  ",IF(N(AD545)&gt;=Guide!$C$24,"▲ Bat Speed  ","")),"")&amp;IF(N(Z545)&gt;=Guide!$C$22,"▲ Contact  ","")&amp;IF(N(Z545)&lt;=-Guide!$C$22,"▼ Contact  ","")&amp;IF(N(AB545)&gt;=Guide!$C$23,"▲ Chase  ","")&amp;IF(N(AB545)&lt;=-Guide!$C$23,"▼ Chase  ",""))="","Stable",TRIM(IF(ISNUMBER(AD545),IF(N(AD545)&lt;=-Guide!$C$24,"▼ Bat Speed  ",IF(N(AD545)&gt;=Guide!$C$24,"▲ Bat Speed  ","")),"")&amp;IF(N(Z545)&gt;=Guide!$C$22,"▲ Contact  ","")&amp;IF(N(Z545)&lt;=-Guide!$C$22,"▼ Contact  ","")&amp;IF(N(AB545)&gt;=Guide!$C$23,"▲ Chase  ","")&amp;IF(N(AB545)&lt;=-Guide!$C$23,"▼ Chase  ",""))))</f>
        <v>Stable</v>
      </c>
      <c r="AF545" s="35" t="n">
        <f aca="false">MATCH(Counts!A545,'Season Counts'!$A$2:$A$740,0)</f>
        <v>141</v>
      </c>
    </row>
    <row r="546" customFormat="false" ht="15" hidden="false" customHeight="false" outlineLevel="0" collapsed="false">
      <c r="A546" s="34" t="str">
        <f aca="false">Counts!B546</f>
        <v>CHC</v>
      </c>
      <c r="B546" s="5" t="str">
        <f aca="false">Counts!C546</f>
        <v>Michael Conforto</v>
      </c>
      <c r="C546" s="34" t="str">
        <f aca="false">Counts!F546</f>
        <v>Mar-Apr</v>
      </c>
      <c r="D546" s="35" t="n">
        <f aca="false">IFERROR(Counts!P546,"")</f>
        <v>38</v>
      </c>
      <c r="E546" s="36" t="n">
        <f aca="false">IFERROR(Counts!R546/Counts!Q546,"")</f>
        <v>0.3</v>
      </c>
      <c r="F546" s="36" t="n">
        <f aca="false">IFERROR((Counts!R546+Counts!V546+Counts!W546)/(Counts!Q546+Counts!V546+Counts!W546+Counts!X546),"")</f>
        <v>0.421052631578947</v>
      </c>
      <c r="G546" s="36" t="n">
        <f aca="false">IFERROR((Counts!R546+Counts!S546+2*Counts!T546+3*Counts!U546)/Counts!Q546,"")</f>
        <v>0.433333333333333</v>
      </c>
      <c r="H546" s="35" t="n">
        <f aca="false">IFERROR(Counts!U546,"")</f>
        <v>0</v>
      </c>
      <c r="I546" s="36" t="n">
        <f aca="false">IFERROR(Counts!Z546/Counts!AA546,"")</f>
        <v>0.378947368421053</v>
      </c>
      <c r="J546" s="36" t="n">
        <f aca="false">IFERROR(Counts!AB546/Counts!AA546,"")</f>
        <v>0.401973684210526</v>
      </c>
      <c r="K546" s="37" t="n">
        <f aca="false">IFERROR((Counts!AB546-Counts!Z546)/Counts!AA546,"")</f>
        <v>0.0230263157894737</v>
      </c>
      <c r="L546" s="38" t="n">
        <f aca="false">IFERROR(Counts!Y546/Counts!P546,"")</f>
        <v>0.263157894736842</v>
      </c>
      <c r="M546" s="38" t="n">
        <f aca="false">IFERROR(Counts!V546/Counts!P546,"")</f>
        <v>0.184210526315789</v>
      </c>
      <c r="N546" s="38" t="n">
        <f aca="false">IFERROR(Counts!AD546/Counts!AC546,"")</f>
        <v>0.0952380952380952</v>
      </c>
      <c r="O546" s="38" t="n">
        <f aca="false">IFERROR(Counts!AE546/Counts!AC546,"")</f>
        <v>0.428571428571429</v>
      </c>
      <c r="P546" s="39" t="n">
        <f aca="false">IFERROR(Counts!AG546/Counts!AF546,"")</f>
        <v>94.1476190476191</v>
      </c>
      <c r="Q546" s="38" t="n">
        <f aca="false">IFERROR(Counts!AH546/Counts!AC546,"")</f>
        <v>0.571428571428571</v>
      </c>
      <c r="R546" s="38" t="n">
        <f aca="false">IFERROR(Counts!N546/Counts!M546,"")</f>
        <v>0.226190476190476</v>
      </c>
      <c r="S546" s="38" t="n">
        <f aca="false">IFERROR(Counts!K546/Counts!J546,"")</f>
        <v>0.676923076923077</v>
      </c>
      <c r="T546" s="38" t="n">
        <f aca="false">IFERROR(Counts!I546/Counts!H546,"")</f>
        <v>0.285714285714286</v>
      </c>
      <c r="U546" s="38" t="n">
        <f aca="false">IFERROR(1-Counts!L546/Counts!K546,"")</f>
        <v>0.840909090909091</v>
      </c>
      <c r="V546" s="39" t="n">
        <f aca="false">IFERROR(Counts!AJ546/Counts!AI546,"")</f>
        <v>73.206</v>
      </c>
      <c r="W546" s="38" t="n">
        <f aca="false">IFERROR(Counts!AK546/Counts!AI546,"")</f>
        <v>0.38</v>
      </c>
      <c r="X546" s="40" t="n">
        <f aca="false">IFERROR(Counts!O546,"")</f>
        <v>1.651</v>
      </c>
      <c r="Y546" s="36" t="n">
        <f aca="false">IFERROR(INDEX('Season Counts'!$Y$2:$Y$740,$AF546)/INDEX('Season Counts'!$X$2:$X$740,$AF546),"")</f>
        <v>0.332441935483871</v>
      </c>
      <c r="Z546" s="37" t="n">
        <f aca="false">IFERROR(J546-Y546,"")</f>
        <v>0.0695317487266554</v>
      </c>
      <c r="AA546" s="38" t="n">
        <f aca="false">IFERROR(INDEX('Season Counts'!$K$2:$K$740,$AF546)/INDEX('Season Counts'!$J$2:$J$740,$AF546),"")</f>
        <v>0.273141122913505</v>
      </c>
      <c r="AB546" s="41" t="n">
        <f aca="false">IFERROR(R546-AA546,"")</f>
        <v>-0.0469506467230291</v>
      </c>
      <c r="AC546" s="39" t="n">
        <f aca="false">IFERROR(INDEX('Season Counts'!$AG$2:$AG$740,$AF546)/INDEX('Season Counts'!$AF$2:$AF$740,$AF546),"")</f>
        <v>72.539248434238</v>
      </c>
      <c r="AD546" s="40" t="n">
        <f aca="false">IFERROR(V546-AC546,"")</f>
        <v>0.666751565761999</v>
      </c>
      <c r="AE546" s="4" t="str">
        <f aca="false">IF(D546&lt;Guide!$C$21,"Low PA",IF(TRIM(IF(ISNUMBER(AD546),IF(N(AD546)&lt;=-Guide!$C$24,"▼ Bat Speed  ",IF(N(AD546)&gt;=Guide!$C$24,"▲ Bat Speed  ","")),"")&amp;IF(N(Z546)&gt;=Guide!$C$22,"▲ Contact  ","")&amp;IF(N(Z546)&lt;=-Guide!$C$22,"▼ Contact  ","")&amp;IF(N(AB546)&gt;=Guide!$C$23,"▲ Chase  ","")&amp;IF(N(AB546)&lt;=-Guide!$C$23,"▼ Chase  ",""))="","Stable",TRIM(IF(ISNUMBER(AD546),IF(N(AD546)&lt;=-Guide!$C$24,"▼ Bat Speed  ",IF(N(AD546)&gt;=Guide!$C$24,"▲ Bat Speed  ","")),"")&amp;IF(N(Z546)&gt;=Guide!$C$22,"▲ Contact  ","")&amp;IF(N(Z546)&lt;=-Guide!$C$22,"▼ Contact  ","")&amp;IF(N(AB546)&gt;=Guide!$C$23,"▲ Chase  ","")&amp;IF(N(AB546)&lt;=-Guide!$C$23,"▼ Chase  ",""))))</f>
        <v>Low PA</v>
      </c>
      <c r="AF546" s="35" t="n">
        <f aca="false">MATCH(Counts!A546,'Season Counts'!$A$2:$A$740,0)</f>
        <v>142</v>
      </c>
    </row>
    <row r="547" customFormat="false" ht="15" hidden="false" customHeight="false" outlineLevel="0" collapsed="false">
      <c r="A547" s="34" t="str">
        <f aca="false">Counts!B547</f>
        <v>CHC</v>
      </c>
      <c r="B547" s="5" t="str">
        <f aca="false">Counts!C547</f>
        <v>Michael Conforto</v>
      </c>
      <c r="C547" s="34" t="str">
        <f aca="false">Counts!F547</f>
        <v>May</v>
      </c>
      <c r="D547" s="35" t="n">
        <f aca="false">IFERROR(Counts!P547,"")</f>
        <v>55</v>
      </c>
      <c r="E547" s="36" t="n">
        <f aca="false">IFERROR(Counts!R547/Counts!Q547,"")</f>
        <v>0.25</v>
      </c>
      <c r="F547" s="36" t="n">
        <f aca="false">IFERROR((Counts!R547+Counts!V547+Counts!W547)/(Counts!Q547+Counts!V547+Counts!W547+Counts!X547),"")</f>
        <v>0.345454545454545</v>
      </c>
      <c r="G547" s="36" t="n">
        <f aca="false">IFERROR((Counts!R547+Counts!S547+2*Counts!T547+3*Counts!U547)/Counts!Q547,"")</f>
        <v>0.604166666666667</v>
      </c>
      <c r="H547" s="35" t="n">
        <f aca="false">IFERROR(Counts!U547,"")</f>
        <v>4</v>
      </c>
      <c r="I547" s="36" t="n">
        <f aca="false">IFERROR(Counts!Z547/Counts!AA547,"")</f>
        <v>0.397272727272727</v>
      </c>
      <c r="J547" s="36" t="n">
        <f aca="false">IFERROR(Counts!AB547/Counts!AA547,"")</f>
        <v>0.385018181818182</v>
      </c>
      <c r="K547" s="37" t="n">
        <f aca="false">IFERROR((Counts!AB547-Counts!Z547)/Counts!AA547,"")</f>
        <v>-0.0122545454545455</v>
      </c>
      <c r="L547" s="38" t="n">
        <f aca="false">IFERROR(Counts!Y547/Counts!P547,"")</f>
        <v>0.272727272727273</v>
      </c>
      <c r="M547" s="38" t="n">
        <f aca="false">IFERROR(Counts!V547/Counts!P547,"")</f>
        <v>0.127272727272727</v>
      </c>
      <c r="N547" s="38" t="n">
        <f aca="false">IFERROR(Counts!AD547/Counts!AC547,"")</f>
        <v>0.212121212121212</v>
      </c>
      <c r="O547" s="38" t="n">
        <f aca="false">IFERROR(Counts!AE547/Counts!AC547,"")</f>
        <v>0.636363636363636</v>
      </c>
      <c r="P547" s="39" t="n">
        <f aca="false">IFERROR(Counts!AG547/Counts!AF547,"")</f>
        <v>95.330303030303</v>
      </c>
      <c r="Q547" s="38" t="n">
        <f aca="false">IFERROR(Counts!AH547/Counts!AC547,"")</f>
        <v>0.333333333333333</v>
      </c>
      <c r="R547" s="38" t="n">
        <f aca="false">IFERROR(Counts!N547/Counts!M547,"")</f>
        <v>0.232758620689655</v>
      </c>
      <c r="S547" s="38" t="n">
        <f aca="false">IFERROR(Counts!K547/Counts!J547,"")</f>
        <v>0.606837606837607</v>
      </c>
      <c r="T547" s="38" t="n">
        <f aca="false">IFERROR(Counts!I547/Counts!H547,"")</f>
        <v>0.26530612244898</v>
      </c>
      <c r="U547" s="38" t="n">
        <f aca="false">IFERROR(1-Counts!L547/Counts!K547,"")</f>
        <v>0.816901408450704</v>
      </c>
      <c r="V547" s="39" t="n">
        <f aca="false">IFERROR(Counts!AJ547/Counts!AI547,"")</f>
        <v>72.6058823529412</v>
      </c>
      <c r="W547" s="38" t="n">
        <f aca="false">IFERROR(Counts!AK547/Counts!AI547,"")</f>
        <v>0.294117647058824</v>
      </c>
      <c r="X547" s="40" t="n">
        <f aca="false">IFERROR(Counts!O547,"")</f>
        <v>4.777</v>
      </c>
      <c r="Y547" s="36" t="n">
        <f aca="false">IFERROR(INDEX('Season Counts'!$Y$2:$Y$740,$AF547)/INDEX('Season Counts'!$X$2:$X$740,$AF547),"")</f>
        <v>0.332441935483871</v>
      </c>
      <c r="Z547" s="37" t="n">
        <f aca="false">IFERROR(J547-Y547,"")</f>
        <v>0.0525762463343109</v>
      </c>
      <c r="AA547" s="38" t="n">
        <f aca="false">IFERROR(INDEX('Season Counts'!$K$2:$K$740,$AF547)/INDEX('Season Counts'!$J$2:$J$740,$AF547),"")</f>
        <v>0.273141122913505</v>
      </c>
      <c r="AB547" s="41" t="n">
        <f aca="false">IFERROR(R547-AA547,"")</f>
        <v>-0.0403825022238501</v>
      </c>
      <c r="AC547" s="39" t="n">
        <f aca="false">IFERROR(INDEX('Season Counts'!$AG$2:$AG$740,$AF547)/INDEX('Season Counts'!$AF$2:$AF$740,$AF547),"")</f>
        <v>72.539248434238</v>
      </c>
      <c r="AD547" s="40" t="n">
        <f aca="false">IFERROR(V547-AC547,"")</f>
        <v>0.0666339187031753</v>
      </c>
      <c r="AE547" s="4" t="str">
        <f aca="false">IF(D547&lt;Guide!$C$21,"Low PA",IF(TRIM(IF(ISNUMBER(AD547),IF(N(AD547)&lt;=-Guide!$C$24,"▼ Bat Speed  ",IF(N(AD547)&gt;=Guide!$C$24,"▲ Bat Speed  ","")),"")&amp;IF(N(Z547)&gt;=Guide!$C$22,"▲ Contact  ","")&amp;IF(N(Z547)&lt;=-Guide!$C$22,"▼ Contact  ","")&amp;IF(N(AB547)&gt;=Guide!$C$23,"▲ Chase  ","")&amp;IF(N(AB547)&lt;=-Guide!$C$23,"▼ Chase  ",""))="","Stable",TRIM(IF(ISNUMBER(AD547),IF(N(AD547)&lt;=-Guide!$C$24,"▼ Bat Speed  ",IF(N(AD547)&gt;=Guide!$C$24,"▲ Bat Speed  ","")),"")&amp;IF(N(Z547)&gt;=Guide!$C$22,"▲ Contact  ","")&amp;IF(N(Z547)&lt;=-Guide!$C$22,"▼ Contact  ","")&amp;IF(N(AB547)&gt;=Guide!$C$23,"▲ Chase  ","")&amp;IF(N(AB547)&lt;=-Guide!$C$23,"▼ Chase  ",""))))</f>
        <v>▲ Contact ▼ Chase</v>
      </c>
      <c r="AF547" s="35" t="n">
        <f aca="false">MATCH(Counts!A547,'Season Counts'!$A$2:$A$740,0)</f>
        <v>142</v>
      </c>
    </row>
    <row r="548" customFormat="false" ht="15" hidden="false" customHeight="false" outlineLevel="0" collapsed="false">
      <c r="A548" s="34" t="str">
        <f aca="false">Counts!B548</f>
        <v>CHC</v>
      </c>
      <c r="B548" s="5" t="str">
        <f aca="false">Counts!C548</f>
        <v>Michael Conforto</v>
      </c>
      <c r="C548" s="34" t="str">
        <f aca="false">Counts!F548</f>
        <v>Jun</v>
      </c>
      <c r="D548" s="35" t="n">
        <f aca="false">IFERROR(Counts!P548,"")</f>
        <v>42</v>
      </c>
      <c r="E548" s="36" t="n">
        <f aca="false">IFERROR(Counts!R548/Counts!Q548,"")</f>
        <v>0.153846153846154</v>
      </c>
      <c r="F548" s="36" t="n">
        <f aca="false">IFERROR((Counts!R548+Counts!V548+Counts!W548)/(Counts!Q548+Counts!V548+Counts!W548+Counts!X548),"")</f>
        <v>0.214285714285714</v>
      </c>
      <c r="G548" s="36" t="n">
        <f aca="false">IFERROR((Counts!R548+Counts!S548+2*Counts!T548+3*Counts!U548)/Counts!Q548,"")</f>
        <v>0.256410256410256</v>
      </c>
      <c r="H548" s="35" t="n">
        <f aca="false">IFERROR(Counts!U548,"")</f>
        <v>1</v>
      </c>
      <c r="I548" s="36" t="n">
        <f aca="false">IFERROR(Counts!Z548/Counts!AA548,"")</f>
        <v>0.213095238095238</v>
      </c>
      <c r="J548" s="36" t="n">
        <f aca="false">IFERROR(Counts!AB548/Counts!AA548,"")</f>
        <v>0.247333333333333</v>
      </c>
      <c r="K548" s="37" t="n">
        <f aca="false">IFERROR((Counts!AB548-Counts!Z548)/Counts!AA548,"")</f>
        <v>0.0342380952380953</v>
      </c>
      <c r="L548" s="38" t="n">
        <f aca="false">IFERROR(Counts!Y548/Counts!P548,"")</f>
        <v>0.357142857142857</v>
      </c>
      <c r="M548" s="38" t="n">
        <f aca="false">IFERROR(Counts!V548/Counts!P548,"")</f>
        <v>0.0714285714285714</v>
      </c>
      <c r="N548" s="38" t="n">
        <f aca="false">IFERROR(Counts!AD548/Counts!AC548,"")</f>
        <v>0.0416666666666667</v>
      </c>
      <c r="O548" s="38" t="n">
        <f aca="false">IFERROR(Counts!AE548/Counts!AC548,"")</f>
        <v>0.291666666666667</v>
      </c>
      <c r="P548" s="39" t="n">
        <f aca="false">IFERROR(Counts!AG548/Counts!AF548,"")</f>
        <v>87.1708333333333</v>
      </c>
      <c r="Q548" s="38" t="n">
        <f aca="false">IFERROR(Counts!AH548/Counts!AC548,"")</f>
        <v>0.375</v>
      </c>
      <c r="R548" s="38" t="n">
        <f aca="false">IFERROR(Counts!N548/Counts!M548,"")</f>
        <v>0.326732673267327</v>
      </c>
      <c r="S548" s="38" t="n">
        <f aca="false">IFERROR(Counts!K548/Counts!J548,"")</f>
        <v>0.636363636363636</v>
      </c>
      <c r="T548" s="38" t="n">
        <f aca="false">IFERROR(Counts!I548/Counts!H548,"")</f>
        <v>0.25609756097561</v>
      </c>
      <c r="U548" s="38" t="n">
        <f aca="false">IFERROR(1-Counts!L548/Counts!K548,"")</f>
        <v>0.938775510204082</v>
      </c>
      <c r="V548" s="39" t="n">
        <f aca="false">IFERROR(Counts!AJ548/Counts!AI548,"")</f>
        <v>72.4432835820896</v>
      </c>
      <c r="W548" s="38" t="n">
        <f aca="false">IFERROR(Counts!AK548/Counts!AI548,"")</f>
        <v>0.253731343283582</v>
      </c>
      <c r="X548" s="40" t="n">
        <f aca="false">IFERROR(Counts!O548,"")</f>
        <v>-2.819</v>
      </c>
      <c r="Y548" s="36" t="n">
        <f aca="false">IFERROR(INDEX('Season Counts'!$Y$2:$Y$740,$AF548)/INDEX('Season Counts'!$X$2:$X$740,$AF548),"")</f>
        <v>0.332441935483871</v>
      </c>
      <c r="Z548" s="37" t="n">
        <f aca="false">IFERROR(J548-Y548,"")</f>
        <v>-0.0851086021505376</v>
      </c>
      <c r="AA548" s="38" t="n">
        <f aca="false">IFERROR(INDEX('Season Counts'!$K$2:$K$740,$AF548)/INDEX('Season Counts'!$J$2:$J$740,$AF548),"")</f>
        <v>0.273141122913505</v>
      </c>
      <c r="AB548" s="41" t="n">
        <f aca="false">IFERROR(R548-AA548,"")</f>
        <v>0.0535915503538215</v>
      </c>
      <c r="AC548" s="39" t="n">
        <f aca="false">IFERROR(INDEX('Season Counts'!$AG$2:$AG$740,$AF548)/INDEX('Season Counts'!$AF$2:$AF$740,$AF548),"")</f>
        <v>72.539248434238</v>
      </c>
      <c r="AD548" s="40" t="n">
        <f aca="false">IFERROR(V548-AC548,"")</f>
        <v>-0.0959648521484553</v>
      </c>
      <c r="AE548" s="4" t="str">
        <f aca="false">IF(D548&lt;Guide!$C$21,"Low PA",IF(TRIM(IF(ISNUMBER(AD548),IF(N(AD548)&lt;=-Guide!$C$24,"▼ Bat Speed  ",IF(N(AD548)&gt;=Guide!$C$24,"▲ Bat Speed  ","")),"")&amp;IF(N(Z548)&gt;=Guide!$C$22,"▲ Contact  ","")&amp;IF(N(Z548)&lt;=-Guide!$C$22,"▼ Contact  ","")&amp;IF(N(AB548)&gt;=Guide!$C$23,"▲ Chase  ","")&amp;IF(N(AB548)&lt;=-Guide!$C$23,"▼ Chase  ",""))="","Stable",TRIM(IF(ISNUMBER(AD548),IF(N(AD548)&lt;=-Guide!$C$24,"▼ Bat Speed  ",IF(N(AD548)&gt;=Guide!$C$24,"▲ Bat Speed  ","")),"")&amp;IF(N(Z548)&gt;=Guide!$C$22,"▲ Contact  ","")&amp;IF(N(Z548)&lt;=-Guide!$C$22,"▼ Contact  ","")&amp;IF(N(AB548)&gt;=Guide!$C$23,"▲ Chase  ","")&amp;IF(N(AB548)&lt;=-Guide!$C$23,"▼ Chase  ",""))))</f>
        <v>▼ Contact ▲ Chase</v>
      </c>
      <c r="AF548" s="35" t="n">
        <f aca="false">MATCH(Counts!A548,'Season Counts'!$A$2:$A$740,0)</f>
        <v>142</v>
      </c>
    </row>
    <row r="549" customFormat="false" ht="15" hidden="false" customHeight="false" outlineLevel="0" collapsed="false">
      <c r="A549" s="34" t="str">
        <f aca="false">Counts!B549</f>
        <v>CHC</v>
      </c>
      <c r="B549" s="5" t="str">
        <f aca="false">Counts!C549</f>
        <v>Michael Conforto</v>
      </c>
      <c r="C549" s="34" t="str">
        <f aca="false">Counts!F549</f>
        <v>Jul</v>
      </c>
      <c r="D549" s="35" t="n">
        <f aca="false">IFERROR(Counts!P549,"")</f>
        <v>58</v>
      </c>
      <c r="E549" s="36" t="n">
        <f aca="false">IFERROR(Counts!R549/Counts!Q549,"")</f>
        <v>0.235294117647059</v>
      </c>
      <c r="F549" s="36" t="n">
        <f aca="false">IFERROR((Counts!R549+Counts!V549+Counts!W549)/(Counts!Q549+Counts!V549+Counts!W549+Counts!X549),"")</f>
        <v>0.327586206896552</v>
      </c>
      <c r="G549" s="36" t="n">
        <f aca="false">IFERROR((Counts!R549+Counts!S549+2*Counts!T549+3*Counts!U549)/Counts!Q549,"")</f>
        <v>0.490196078431373</v>
      </c>
      <c r="H549" s="35" t="n">
        <f aca="false">IFERROR(Counts!U549,"")</f>
        <v>4</v>
      </c>
      <c r="I549" s="36" t="n">
        <f aca="false">IFERROR(Counts!Z549/Counts!AA549,"")</f>
        <v>0.346491228070175</v>
      </c>
      <c r="J549" s="36" t="n">
        <f aca="false">IFERROR(Counts!AB549/Counts!AA549,"")</f>
        <v>0.268140350877193</v>
      </c>
      <c r="K549" s="37" t="n">
        <f aca="false">IFERROR((Counts!AB549-Counts!Z549)/Counts!AA549,"")</f>
        <v>-0.0783508771929825</v>
      </c>
      <c r="L549" s="38" t="n">
        <f aca="false">IFERROR(Counts!Y549/Counts!P549,"")</f>
        <v>0.275862068965517</v>
      </c>
      <c r="M549" s="38" t="n">
        <f aca="false">IFERROR(Counts!V549/Counts!P549,"")</f>
        <v>0.103448275862069</v>
      </c>
      <c r="N549" s="38" t="n">
        <f aca="false">IFERROR(Counts!AD549/Counts!AC549,"")</f>
        <v>0.0857142857142857</v>
      </c>
      <c r="O549" s="38" t="n">
        <f aca="false">IFERROR(Counts!AE549/Counts!AC549,"")</f>
        <v>0.371428571428571</v>
      </c>
      <c r="P549" s="39" t="n">
        <f aca="false">IFERROR(Counts!AG549/Counts!AF549,"")</f>
        <v>90.0514285714286</v>
      </c>
      <c r="Q549" s="38" t="n">
        <f aca="false">IFERROR(Counts!AH549/Counts!AC549,"")</f>
        <v>0.342857142857143</v>
      </c>
      <c r="R549" s="38" t="n">
        <f aca="false">IFERROR(Counts!N549/Counts!M549,"")</f>
        <v>0.315789473684211</v>
      </c>
      <c r="S549" s="38" t="n">
        <f aca="false">IFERROR(Counts!K549/Counts!J549,"")</f>
        <v>0.545454545454545</v>
      </c>
      <c r="T549" s="38" t="n">
        <f aca="false">IFERROR(Counts!I549/Counts!H549,"")</f>
        <v>0.255555555555556</v>
      </c>
      <c r="U549" s="38" t="n">
        <f aca="false">IFERROR(1-Counts!L549/Counts!K549,"")</f>
        <v>0.888888888888889</v>
      </c>
      <c r="V549" s="39" t="n">
        <f aca="false">IFERROR(Counts!AJ549/Counts!AI549,"")</f>
        <v>71.9306666666667</v>
      </c>
      <c r="W549" s="38" t="n">
        <f aca="false">IFERROR(Counts!AK549/Counts!AI549,"")</f>
        <v>0.253333333333333</v>
      </c>
      <c r="X549" s="40" t="n">
        <f aca="false">IFERROR(Counts!O549,"")</f>
        <v>1.996</v>
      </c>
      <c r="Y549" s="36" t="n">
        <f aca="false">IFERROR(INDEX('Season Counts'!$Y$2:$Y$740,$AF549)/INDEX('Season Counts'!$X$2:$X$740,$AF549),"")</f>
        <v>0.332441935483871</v>
      </c>
      <c r="Z549" s="37" t="n">
        <f aca="false">IFERROR(J549-Y549,"")</f>
        <v>-0.064301584606678</v>
      </c>
      <c r="AA549" s="38" t="n">
        <f aca="false">IFERROR(INDEX('Season Counts'!$K$2:$K$740,$AF549)/INDEX('Season Counts'!$J$2:$J$740,$AF549),"")</f>
        <v>0.273141122913505</v>
      </c>
      <c r="AB549" s="41" t="n">
        <f aca="false">IFERROR(R549-AA549,"")</f>
        <v>0.0426483507707052</v>
      </c>
      <c r="AC549" s="39" t="n">
        <f aca="false">IFERROR(INDEX('Season Counts'!$AG$2:$AG$740,$AF549)/INDEX('Season Counts'!$AF$2:$AF$740,$AF549),"")</f>
        <v>72.539248434238</v>
      </c>
      <c r="AD549" s="40" t="n">
        <f aca="false">IFERROR(V549-AC549,"")</f>
        <v>-0.608581767571337</v>
      </c>
      <c r="AE549" s="4" t="str">
        <f aca="false">IF(D549&lt;Guide!$C$21,"Low PA",IF(TRIM(IF(ISNUMBER(AD549),IF(N(AD549)&lt;=-Guide!$C$24,"▼ Bat Speed  ",IF(N(AD549)&gt;=Guide!$C$24,"▲ Bat Speed  ","")),"")&amp;IF(N(Z549)&gt;=Guide!$C$22,"▲ Contact  ","")&amp;IF(N(Z549)&lt;=-Guide!$C$22,"▼ Contact  ","")&amp;IF(N(AB549)&gt;=Guide!$C$23,"▲ Chase  ","")&amp;IF(N(AB549)&lt;=-Guide!$C$23,"▼ Chase  ",""))="","Stable",TRIM(IF(ISNUMBER(AD549),IF(N(AD549)&lt;=-Guide!$C$24,"▼ Bat Speed  ",IF(N(AD549)&gt;=Guide!$C$24,"▲ Bat Speed  ","")),"")&amp;IF(N(Z549)&gt;=Guide!$C$22,"▲ Contact  ","")&amp;IF(N(Z549)&lt;=-Guide!$C$22,"▼ Contact  ","")&amp;IF(N(AB549)&gt;=Guide!$C$23,"▲ Chase  ","")&amp;IF(N(AB549)&lt;=-Guide!$C$23,"▼ Chase  ",""))))</f>
        <v>▼ Contact ▲ Chase</v>
      </c>
      <c r="AF549" s="35" t="n">
        <f aca="false">MATCH(Counts!A549,'Season Counts'!$A$2:$A$740,0)</f>
        <v>142</v>
      </c>
    </row>
    <row r="550" customFormat="false" ht="15" hidden="false" customHeight="false" outlineLevel="0" collapsed="false">
      <c r="A550" s="34" t="str">
        <f aca="false">Counts!B550</f>
        <v>CHC</v>
      </c>
      <c r="B550" s="5" t="str">
        <f aca="false">Counts!C550</f>
        <v>Michael Conforto</v>
      </c>
      <c r="C550" s="34" t="str">
        <f aca="false">Counts!F550</f>
        <v>Aug</v>
      </c>
      <c r="D550" s="35" t="n">
        <f aca="false">IFERROR(Counts!P550,"")</f>
        <v>53</v>
      </c>
      <c r="E550" s="36" t="n">
        <f aca="false">IFERROR(Counts!R550/Counts!Q550,"")</f>
        <v>0.244444444444444</v>
      </c>
      <c r="F550" s="36" t="n">
        <f aca="false">IFERROR((Counts!R550+Counts!V550+Counts!W550)/(Counts!Q550+Counts!V550+Counts!W550+Counts!X550),"")</f>
        <v>0.320754716981132</v>
      </c>
      <c r="G550" s="36" t="n">
        <f aca="false">IFERROR((Counts!R550+Counts!S550+2*Counts!T550+3*Counts!U550)/Counts!Q550,"")</f>
        <v>0.555555555555556</v>
      </c>
      <c r="H550" s="35" t="n">
        <f aca="false">IFERROR(Counts!U550,"")</f>
        <v>4</v>
      </c>
      <c r="I550" s="36" t="n">
        <f aca="false">IFERROR(Counts!Z550/Counts!AA550,"")</f>
        <v>0.355769230769231</v>
      </c>
      <c r="J550" s="36" t="n">
        <f aca="false">IFERROR(Counts!AB550/Counts!AA550,"")</f>
        <v>0.347134615384615</v>
      </c>
      <c r="K550" s="37" t="n">
        <f aca="false">IFERROR((Counts!AB550-Counts!Z550)/Counts!AA550,"")</f>
        <v>-0.00863461538461542</v>
      </c>
      <c r="L550" s="38" t="n">
        <f aca="false">IFERROR(Counts!Y550/Counts!P550,"")</f>
        <v>0.264150943396226</v>
      </c>
      <c r="M550" s="38" t="n">
        <f aca="false">IFERROR(Counts!V550/Counts!P550,"")</f>
        <v>0.0943396226415094</v>
      </c>
      <c r="N550" s="38" t="n">
        <f aca="false">IFERROR(Counts!AD550/Counts!AC550,"")</f>
        <v>0.121212121212121</v>
      </c>
      <c r="O550" s="38" t="n">
        <f aca="false">IFERROR(Counts!AE550/Counts!AC550,"")</f>
        <v>0.363636363636364</v>
      </c>
      <c r="P550" s="39" t="n">
        <f aca="false">IFERROR(Counts!AG550/Counts!AF550,"")</f>
        <v>86.8909090909091</v>
      </c>
      <c r="Q550" s="38" t="n">
        <f aca="false">IFERROR(Counts!AH550/Counts!AC550,"")</f>
        <v>0.424242424242424</v>
      </c>
      <c r="R550" s="38" t="n">
        <f aca="false">IFERROR(Counts!N550/Counts!M550,"")</f>
        <v>0.271028037383178</v>
      </c>
      <c r="S550" s="38" t="n">
        <f aca="false">IFERROR(Counts!K550/Counts!J550,"")</f>
        <v>0.700934579439252</v>
      </c>
      <c r="T550" s="38" t="n">
        <f aca="false">IFERROR(Counts!I550/Counts!H550,"")</f>
        <v>0.230769230769231</v>
      </c>
      <c r="U550" s="38" t="n">
        <f aca="false">IFERROR(1-Counts!L550/Counts!K550,"")</f>
        <v>0.866666666666667</v>
      </c>
      <c r="V550" s="39" t="n">
        <f aca="false">IFERROR(Counts!AJ550/Counts!AI550,"")</f>
        <v>72.64</v>
      </c>
      <c r="W550" s="38" t="n">
        <f aca="false">IFERROR(Counts!AK550/Counts!AI550,"")</f>
        <v>0.344444444444444</v>
      </c>
      <c r="X550" s="40" t="n">
        <f aca="false">IFERROR(Counts!O550,"")</f>
        <v>2.706</v>
      </c>
      <c r="Y550" s="36" t="n">
        <f aca="false">IFERROR(INDEX('Season Counts'!$Y$2:$Y$740,$AF550)/INDEX('Season Counts'!$X$2:$X$740,$AF550),"")</f>
        <v>0.332441935483871</v>
      </c>
      <c r="Z550" s="37" t="n">
        <f aca="false">IFERROR(J550-Y550,"")</f>
        <v>0.0146926799007444</v>
      </c>
      <c r="AA550" s="38" t="n">
        <f aca="false">IFERROR(INDEX('Season Counts'!$K$2:$K$740,$AF550)/INDEX('Season Counts'!$J$2:$J$740,$AF550),"")</f>
        <v>0.273141122913505</v>
      </c>
      <c r="AB550" s="41" t="n">
        <f aca="false">IFERROR(R550-AA550,"")</f>
        <v>-0.00211308553032774</v>
      </c>
      <c r="AC550" s="39" t="n">
        <f aca="false">IFERROR(INDEX('Season Counts'!$AG$2:$AG$740,$AF550)/INDEX('Season Counts'!$AF$2:$AF$740,$AF550),"")</f>
        <v>72.539248434238</v>
      </c>
      <c r="AD550" s="40" t="n">
        <f aca="false">IFERROR(V550-AC550,"")</f>
        <v>0.100751565761996</v>
      </c>
      <c r="AE550" s="4" t="str">
        <f aca="false">IF(D550&lt;Guide!$C$21,"Low PA",IF(TRIM(IF(ISNUMBER(AD550),IF(N(AD550)&lt;=-Guide!$C$24,"▼ Bat Speed  ",IF(N(AD550)&gt;=Guide!$C$24,"▲ Bat Speed  ","")),"")&amp;IF(N(Z550)&gt;=Guide!$C$22,"▲ Contact  ","")&amp;IF(N(Z550)&lt;=-Guide!$C$22,"▼ Contact  ","")&amp;IF(N(AB550)&gt;=Guide!$C$23,"▲ Chase  ","")&amp;IF(N(AB550)&lt;=-Guide!$C$23,"▼ Chase  ",""))="","Stable",TRIM(IF(ISNUMBER(AD550),IF(N(AD550)&lt;=-Guide!$C$24,"▼ Bat Speed  ",IF(N(AD550)&gt;=Guide!$C$24,"▲ Bat Speed  ","")),"")&amp;IF(N(Z550)&gt;=Guide!$C$22,"▲ Contact  ","")&amp;IF(N(Z550)&lt;=-Guide!$C$22,"▼ Contact  ","")&amp;IF(N(AB550)&gt;=Guide!$C$23,"▲ Chase  ","")&amp;IF(N(AB550)&lt;=-Guide!$C$23,"▼ Chase  ",""))))</f>
        <v>Stable</v>
      </c>
      <c r="AF550" s="35" t="n">
        <f aca="false">MATCH(Counts!A550,'Season Counts'!$A$2:$A$740,0)</f>
        <v>142</v>
      </c>
    </row>
    <row r="551" customFormat="false" ht="15" hidden="false" customHeight="false" outlineLevel="0" collapsed="false">
      <c r="A551" s="34" t="str">
        <f aca="false">Counts!B551</f>
        <v>CHC</v>
      </c>
      <c r="B551" s="5" t="str">
        <f aca="false">Counts!C551</f>
        <v>Michael Conforto</v>
      </c>
      <c r="C551" s="34" t="str">
        <f aca="false">Counts!F551</f>
        <v>Sep</v>
      </c>
      <c r="D551" s="35" t="n">
        <f aca="false">IFERROR(Counts!P551,"")</f>
        <v>68</v>
      </c>
      <c r="E551" s="36" t="n">
        <f aca="false">IFERROR(Counts!R551/Counts!Q551,"")</f>
        <v>0.258620689655172</v>
      </c>
      <c r="F551" s="36" t="n">
        <f aca="false">IFERROR((Counts!R551+Counts!V551+Counts!W551)/(Counts!Q551+Counts!V551+Counts!W551+Counts!X551),"")</f>
        <v>0.352941176470588</v>
      </c>
      <c r="G551" s="36" t="n">
        <f aca="false">IFERROR((Counts!R551+Counts!S551+2*Counts!T551+3*Counts!U551)/Counts!Q551,"")</f>
        <v>0.431034482758621</v>
      </c>
      <c r="H551" s="35" t="n">
        <f aca="false">IFERROR(Counts!U551,"")</f>
        <v>2</v>
      </c>
      <c r="I551" s="36" t="n">
        <f aca="false">IFERROR(Counts!Z551/Counts!AA551,"")</f>
        <v>0.343939393939394</v>
      </c>
      <c r="J551" s="36" t="n">
        <f aca="false">IFERROR(Counts!AB551/Counts!AA551,"")</f>
        <v>0.346712121212121</v>
      </c>
      <c r="K551" s="37" t="n">
        <f aca="false">IFERROR((Counts!AB551-Counts!Z551)/Counts!AA551,"")</f>
        <v>0.00277272727272727</v>
      </c>
      <c r="L551" s="38" t="n">
        <f aca="false">IFERROR(Counts!Y551/Counts!P551,"")</f>
        <v>0.147058823529412</v>
      </c>
      <c r="M551" s="38" t="n">
        <f aca="false">IFERROR(Counts!V551/Counts!P551,"")</f>
        <v>0.102941176470588</v>
      </c>
      <c r="N551" s="38" t="n">
        <f aca="false">IFERROR(Counts!AD551/Counts!AC551,"")</f>
        <v>0.122448979591837</v>
      </c>
      <c r="O551" s="38" t="n">
        <f aca="false">IFERROR(Counts!AE551/Counts!AC551,"")</f>
        <v>0.387755102040816</v>
      </c>
      <c r="P551" s="39" t="n">
        <f aca="false">IFERROR(Counts!AG551/Counts!AF551,"")</f>
        <v>88.1479166666667</v>
      </c>
      <c r="Q551" s="38" t="n">
        <f aca="false">IFERROR(Counts!AH551/Counts!AC551,"")</f>
        <v>0.408163265306122</v>
      </c>
      <c r="R551" s="38" t="n">
        <f aca="false">IFERROR(Counts!N551/Counts!M551,"")</f>
        <v>0.262773722627737</v>
      </c>
      <c r="S551" s="38" t="n">
        <f aca="false">IFERROR(Counts!K551/Counts!J551,"")</f>
        <v>0.699248120300752</v>
      </c>
      <c r="T551" s="38" t="n">
        <f aca="false">IFERROR(Counts!I551/Counts!H551,"")</f>
        <v>0.186046511627907</v>
      </c>
      <c r="U551" s="38" t="n">
        <f aca="false">IFERROR(1-Counts!L551/Counts!K551,"")</f>
        <v>0.881720430107527</v>
      </c>
      <c r="V551" s="39" t="n">
        <f aca="false">IFERROR(Counts!AJ551/Counts!AI551,"")</f>
        <v>72.575</v>
      </c>
      <c r="W551" s="38" t="n">
        <f aca="false">IFERROR(Counts!AK551/Counts!AI551,"")</f>
        <v>0.258928571428571</v>
      </c>
      <c r="X551" s="40" t="n">
        <f aca="false">IFERROR(Counts!O551,"")</f>
        <v>1.157</v>
      </c>
      <c r="Y551" s="36" t="n">
        <f aca="false">IFERROR(INDEX('Season Counts'!$Y$2:$Y$740,$AF551)/INDEX('Season Counts'!$X$2:$X$740,$AF551),"")</f>
        <v>0.332441935483871</v>
      </c>
      <c r="Z551" s="37" t="n">
        <f aca="false">IFERROR(J551-Y551,"")</f>
        <v>0.0142701857282502</v>
      </c>
      <c r="AA551" s="38" t="n">
        <f aca="false">IFERROR(INDEX('Season Counts'!$K$2:$K$740,$AF551)/INDEX('Season Counts'!$J$2:$J$740,$AF551),"")</f>
        <v>0.273141122913505</v>
      </c>
      <c r="AB551" s="41" t="n">
        <f aca="false">IFERROR(R551-AA551,"")</f>
        <v>-0.010367400285768</v>
      </c>
      <c r="AC551" s="39" t="n">
        <f aca="false">IFERROR(INDEX('Season Counts'!$AG$2:$AG$740,$AF551)/INDEX('Season Counts'!$AF$2:$AF$740,$AF551),"")</f>
        <v>72.539248434238</v>
      </c>
      <c r="AD551" s="40" t="n">
        <f aca="false">IFERROR(V551-AC551,"")</f>
        <v>0.0357515657619985</v>
      </c>
      <c r="AE551" s="4" t="str">
        <f aca="false">IF(D551&lt;Guide!$C$21,"Low PA",IF(TRIM(IF(ISNUMBER(AD551),IF(N(AD551)&lt;=-Guide!$C$24,"▼ Bat Speed  ",IF(N(AD551)&gt;=Guide!$C$24,"▲ Bat Speed  ","")),"")&amp;IF(N(Z551)&gt;=Guide!$C$22,"▲ Contact  ","")&amp;IF(N(Z551)&lt;=-Guide!$C$22,"▼ Contact  ","")&amp;IF(N(AB551)&gt;=Guide!$C$23,"▲ Chase  ","")&amp;IF(N(AB551)&lt;=-Guide!$C$23,"▼ Chase  ",""))="","Stable",TRIM(IF(ISNUMBER(AD551),IF(N(AD551)&lt;=-Guide!$C$24,"▼ Bat Speed  ",IF(N(AD551)&gt;=Guide!$C$24,"▲ Bat Speed  ","")),"")&amp;IF(N(Z551)&gt;=Guide!$C$22,"▲ Contact  ","")&amp;IF(N(Z551)&lt;=-Guide!$C$22,"▼ Contact  ","")&amp;IF(N(AB551)&gt;=Guide!$C$23,"▲ Chase  ","")&amp;IF(N(AB551)&lt;=-Guide!$C$23,"▼ Chase  ",""))))</f>
        <v>Stable</v>
      </c>
      <c r="AF551" s="35" t="n">
        <f aca="false">MATCH(Counts!A551,'Season Counts'!$A$2:$A$740,0)</f>
        <v>142</v>
      </c>
    </row>
    <row r="552" customFormat="false" ht="15" hidden="false" customHeight="false" outlineLevel="0" collapsed="false">
      <c r="A552" s="34" t="str">
        <f aca="false">Counts!B552</f>
        <v>CHC</v>
      </c>
      <c r="B552" s="5" t="str">
        <f aca="false">Counts!C552</f>
        <v>Pedro Ramírez</v>
      </c>
      <c r="C552" s="34" t="str">
        <f aca="false">Counts!F552</f>
        <v>May</v>
      </c>
      <c r="D552" s="35" t="n">
        <f aca="false">IFERROR(Counts!P552,"")</f>
        <v>8</v>
      </c>
      <c r="E552" s="36" t="n">
        <f aca="false">IFERROR(Counts!R552/Counts!Q552,"")</f>
        <v>0.285714285714286</v>
      </c>
      <c r="F552" s="36" t="n">
        <f aca="false">IFERROR((Counts!R552+Counts!V552+Counts!W552)/(Counts!Q552+Counts!V552+Counts!W552+Counts!X552),"")</f>
        <v>0.375</v>
      </c>
      <c r="G552" s="36" t="n">
        <f aca="false">IFERROR((Counts!R552+Counts!S552+2*Counts!T552+3*Counts!U552)/Counts!Q552,"")</f>
        <v>0.428571428571429</v>
      </c>
      <c r="H552" s="35" t="n">
        <f aca="false">IFERROR(Counts!U552,"")</f>
        <v>0</v>
      </c>
      <c r="I552" s="36" t="n">
        <f aca="false">IFERROR(Counts!Z552/Counts!AA552,"")</f>
        <v>0.35625</v>
      </c>
      <c r="J552" s="36" t="n">
        <f aca="false">IFERROR(Counts!AB552/Counts!AA552,"")</f>
        <v>0.35775</v>
      </c>
      <c r="K552" s="37" t="n">
        <f aca="false">IFERROR((Counts!AB552-Counts!Z552)/Counts!AA552,"")</f>
        <v>0.0015</v>
      </c>
      <c r="L552" s="38" t="n">
        <f aca="false">IFERROR(Counts!Y552/Counts!P552,"")</f>
        <v>0</v>
      </c>
      <c r="M552" s="38" t="n">
        <f aca="false">IFERROR(Counts!V552/Counts!P552,"")</f>
        <v>0.125</v>
      </c>
      <c r="N552" s="38" t="n">
        <f aca="false">IFERROR(Counts!AD552/Counts!AC552,"")</f>
        <v>0</v>
      </c>
      <c r="O552" s="38" t="n">
        <f aca="false">IFERROR(Counts!AE552/Counts!AC552,"")</f>
        <v>0.571428571428571</v>
      </c>
      <c r="P552" s="39" t="n">
        <f aca="false">IFERROR(Counts!AG552/Counts!AF552,"")</f>
        <v>90.8857142857143</v>
      </c>
      <c r="Q552" s="38" t="n">
        <f aca="false">IFERROR(Counts!AH552/Counts!AC552,"")</f>
        <v>0.142857142857143</v>
      </c>
      <c r="R552" s="38" t="n">
        <f aca="false">IFERROR(Counts!N552/Counts!M552,"")</f>
        <v>0.272727272727273</v>
      </c>
      <c r="S552" s="38" t="n">
        <f aca="false">IFERROR(Counts!K552/Counts!J552,"")</f>
        <v>0.6</v>
      </c>
      <c r="T552" s="38" t="n">
        <f aca="false">IFERROR(Counts!I552/Counts!H552,"")</f>
        <v>0.111111111111111</v>
      </c>
      <c r="U552" s="38" t="n">
        <f aca="false">IFERROR(1-Counts!L552/Counts!K552,"")</f>
        <v>0.833333333333333</v>
      </c>
      <c r="V552" s="39" t="n">
        <f aca="false">IFERROR(Counts!AJ552/Counts!AI552,"")</f>
        <v>73.8444444444445</v>
      </c>
      <c r="W552" s="38" t="n">
        <f aca="false">IFERROR(Counts!AK552/Counts!AI552,"")</f>
        <v>0.333333333333333</v>
      </c>
      <c r="X552" s="40" t="n">
        <f aca="false">IFERROR(Counts!O552,"")</f>
        <v>0.126</v>
      </c>
      <c r="Y552" s="36" t="n">
        <f aca="false">IFERROR(INDEX('Season Counts'!$Y$2:$Y$740,$AF552)/INDEX('Season Counts'!$X$2:$X$740,$AF552),"")</f>
        <v>0.284079847908745</v>
      </c>
      <c r="Z552" s="37" t="n">
        <f aca="false">IFERROR(J552-Y552,"")</f>
        <v>0.0736701520912548</v>
      </c>
      <c r="AA552" s="38" t="n">
        <f aca="false">IFERROR(INDEX('Season Counts'!$K$2:$K$740,$AF552)/INDEX('Season Counts'!$J$2:$J$740,$AF552),"")</f>
        <v>0.330097087378641</v>
      </c>
      <c r="AB552" s="41" t="n">
        <f aca="false">IFERROR(R552-AA552,"")</f>
        <v>-0.0573698146513681</v>
      </c>
      <c r="AC552" s="39" t="n">
        <f aca="false">IFERROR(INDEX('Season Counts'!$AG$2:$AG$740,$AF552)/INDEX('Season Counts'!$AF$2:$AF$740,$AF552),"")</f>
        <v>72.1718820861678</v>
      </c>
      <c r="AD552" s="40" t="n">
        <f aca="false">IFERROR(V552-AC552,"")</f>
        <v>1.67256235827665</v>
      </c>
      <c r="AE552" s="4" t="str">
        <f aca="false">IF(D552&lt;Guide!$C$21,"Low PA",IF(TRIM(IF(ISNUMBER(AD552),IF(N(AD552)&lt;=-Guide!$C$24,"▼ Bat Speed  ",IF(N(AD552)&gt;=Guide!$C$24,"▲ Bat Speed  ","")),"")&amp;IF(N(Z552)&gt;=Guide!$C$22,"▲ Contact  ","")&amp;IF(N(Z552)&lt;=-Guide!$C$22,"▼ Contact  ","")&amp;IF(N(AB552)&gt;=Guide!$C$23,"▲ Chase  ","")&amp;IF(N(AB552)&lt;=-Guide!$C$23,"▼ Chase  ",""))="","Stable",TRIM(IF(ISNUMBER(AD552),IF(N(AD552)&lt;=-Guide!$C$24,"▼ Bat Speed  ",IF(N(AD552)&gt;=Guide!$C$24,"▲ Bat Speed  ","")),"")&amp;IF(N(Z552)&gt;=Guide!$C$22,"▲ Contact  ","")&amp;IF(N(Z552)&lt;=-Guide!$C$22,"▼ Contact  ","")&amp;IF(N(AB552)&gt;=Guide!$C$23,"▲ Chase  ","")&amp;IF(N(AB552)&lt;=-Guide!$C$23,"▼ Chase  ",""))))</f>
        <v>Low PA</v>
      </c>
      <c r="AF552" s="35" t="n">
        <f aca="false">MATCH(Counts!A552,'Season Counts'!$A$2:$A$740,0)</f>
        <v>143</v>
      </c>
    </row>
    <row r="553" customFormat="false" ht="15" hidden="false" customHeight="false" outlineLevel="0" collapsed="false">
      <c r="A553" s="34" t="str">
        <f aca="false">Counts!B553</f>
        <v>CHC</v>
      </c>
      <c r="B553" s="5" t="str">
        <f aca="false">Counts!C553</f>
        <v>Pedro Ramírez</v>
      </c>
      <c r="C553" s="34" t="str">
        <f aca="false">Counts!F553</f>
        <v>Jun</v>
      </c>
      <c r="D553" s="35" t="n">
        <f aca="false">IFERROR(Counts!P553,"")</f>
        <v>46</v>
      </c>
      <c r="E553" s="36" t="n">
        <f aca="false">IFERROR(Counts!R553/Counts!Q553,"")</f>
        <v>0.255813953488372</v>
      </c>
      <c r="F553" s="36" t="n">
        <f aca="false">IFERROR((Counts!R553+Counts!V553+Counts!W553)/(Counts!Q553+Counts!V553+Counts!W553+Counts!X553),"")</f>
        <v>0.288888888888889</v>
      </c>
      <c r="G553" s="36" t="n">
        <f aca="false">IFERROR((Counts!R553+Counts!S553+2*Counts!T553+3*Counts!U553)/Counts!Q553,"")</f>
        <v>0.372093023255814</v>
      </c>
      <c r="H553" s="35" t="n">
        <f aca="false">IFERROR(Counts!U553,"")</f>
        <v>1</v>
      </c>
      <c r="I553" s="36" t="n">
        <f aca="false">IFERROR(Counts!Z553/Counts!AA553,"")</f>
        <v>0.291111111111111</v>
      </c>
      <c r="J553" s="36" t="n">
        <f aca="false">IFERROR(Counts!AB553/Counts!AA553,"")</f>
        <v>0.290333333333333</v>
      </c>
      <c r="K553" s="37" t="n">
        <f aca="false">IFERROR((Counts!AB553-Counts!Z553)/Counts!AA553,"")</f>
        <v>-0.000777777777777781</v>
      </c>
      <c r="L553" s="38" t="n">
        <f aca="false">IFERROR(Counts!Y553/Counts!P553,"")</f>
        <v>0.195652173913044</v>
      </c>
      <c r="M553" s="38" t="n">
        <f aca="false">IFERROR(Counts!V553/Counts!P553,"")</f>
        <v>0.0434782608695652</v>
      </c>
      <c r="N553" s="38" t="n">
        <f aca="false">IFERROR(Counts!AD553/Counts!AC553,"")</f>
        <v>0.0571428571428571</v>
      </c>
      <c r="O553" s="38" t="n">
        <f aca="false">IFERROR(Counts!AE553/Counts!AC553,"")</f>
        <v>0.371428571428571</v>
      </c>
      <c r="P553" s="39" t="n">
        <f aca="false">IFERROR(Counts!AG553/Counts!AF553,"")</f>
        <v>88.24</v>
      </c>
      <c r="Q553" s="38" t="n">
        <f aca="false">IFERROR(Counts!AH553/Counts!AC553,"")</f>
        <v>0.314285714285714</v>
      </c>
      <c r="R553" s="38" t="n">
        <f aca="false">IFERROR(Counts!N553/Counts!M553,"")</f>
        <v>0.345238095238095</v>
      </c>
      <c r="S553" s="38" t="n">
        <f aca="false">IFERROR(Counts!K553/Counts!J553,"")</f>
        <v>0.6625</v>
      </c>
      <c r="T553" s="38" t="n">
        <f aca="false">IFERROR(Counts!I553/Counts!H553,"")</f>
        <v>0.195121951219512</v>
      </c>
      <c r="U553" s="38" t="n">
        <f aca="false">IFERROR(1-Counts!L553/Counts!K553,"")</f>
        <v>0.943396226415094</v>
      </c>
      <c r="V553" s="39" t="n">
        <f aca="false">IFERROR(Counts!AJ553/Counts!AI553,"")</f>
        <v>72.1680555555556</v>
      </c>
      <c r="W553" s="38" t="n">
        <f aca="false">IFERROR(Counts!AK553/Counts!AI553,"")</f>
        <v>0.208333333333333</v>
      </c>
      <c r="X553" s="40" t="n">
        <f aca="false">IFERROR(Counts!O553,"")</f>
        <v>-0.757</v>
      </c>
      <c r="Y553" s="36" t="n">
        <f aca="false">IFERROR(INDEX('Season Counts'!$Y$2:$Y$740,$AF553)/INDEX('Season Counts'!$X$2:$X$740,$AF553),"")</f>
        <v>0.284079847908745</v>
      </c>
      <c r="Z553" s="37" t="n">
        <f aca="false">IFERROR(J553-Y553,"")</f>
        <v>0.00625348542458809</v>
      </c>
      <c r="AA553" s="38" t="n">
        <f aca="false">IFERROR(INDEX('Season Counts'!$K$2:$K$740,$AF553)/INDEX('Season Counts'!$J$2:$J$740,$AF553),"")</f>
        <v>0.330097087378641</v>
      </c>
      <c r="AB553" s="41" t="n">
        <f aca="false">IFERROR(R553-AA553,"")</f>
        <v>0.0151410078594544</v>
      </c>
      <c r="AC553" s="39" t="n">
        <f aca="false">IFERROR(INDEX('Season Counts'!$AG$2:$AG$740,$AF553)/INDEX('Season Counts'!$AF$2:$AF$740,$AF553),"")</f>
        <v>72.1718820861678</v>
      </c>
      <c r="AD553" s="40" t="n">
        <f aca="false">IFERROR(V553-AC553,"")</f>
        <v>-0.00382653061224403</v>
      </c>
      <c r="AE553" s="4" t="str">
        <f aca="false">IF(D553&lt;Guide!$C$21,"Low PA",IF(TRIM(IF(ISNUMBER(AD553),IF(N(AD553)&lt;=-Guide!$C$24,"▼ Bat Speed  ",IF(N(AD553)&gt;=Guide!$C$24,"▲ Bat Speed  ","")),"")&amp;IF(N(Z553)&gt;=Guide!$C$22,"▲ Contact  ","")&amp;IF(N(Z553)&lt;=-Guide!$C$22,"▼ Contact  ","")&amp;IF(N(AB553)&gt;=Guide!$C$23,"▲ Chase  ","")&amp;IF(N(AB553)&lt;=-Guide!$C$23,"▼ Chase  ",""))="","Stable",TRIM(IF(ISNUMBER(AD553),IF(N(AD553)&lt;=-Guide!$C$24,"▼ Bat Speed  ",IF(N(AD553)&gt;=Guide!$C$24,"▲ Bat Speed  ","")),"")&amp;IF(N(Z553)&gt;=Guide!$C$22,"▲ Contact  ","")&amp;IF(N(Z553)&lt;=-Guide!$C$22,"▼ Contact  ","")&amp;IF(N(AB553)&gt;=Guide!$C$23,"▲ Chase  ","")&amp;IF(N(AB553)&lt;=-Guide!$C$23,"▼ Chase  ",""))))</f>
        <v>Stable</v>
      </c>
      <c r="AF553" s="35" t="n">
        <f aca="false">MATCH(Counts!A553,'Season Counts'!$A$2:$A$740,0)</f>
        <v>143</v>
      </c>
    </row>
    <row r="554" customFormat="false" ht="15" hidden="false" customHeight="false" outlineLevel="0" collapsed="false">
      <c r="A554" s="34" t="str">
        <f aca="false">Counts!B554</f>
        <v>CHC</v>
      </c>
      <c r="B554" s="5" t="str">
        <f aca="false">Counts!C554</f>
        <v>Pedro Ramírez</v>
      </c>
      <c r="C554" s="34" t="str">
        <f aca="false">Counts!F554</f>
        <v>Jul</v>
      </c>
      <c r="D554" s="35" t="n">
        <f aca="false">IFERROR(Counts!P554,"")</f>
        <v>50</v>
      </c>
      <c r="E554" s="36" t="n">
        <f aca="false">IFERROR(Counts!R554/Counts!Q554,"")</f>
        <v>0.386363636363636</v>
      </c>
      <c r="F554" s="36" t="n">
        <f aca="false">IFERROR((Counts!R554+Counts!V554+Counts!W554)/(Counts!Q554+Counts!V554+Counts!W554+Counts!X554),"")</f>
        <v>0.44</v>
      </c>
      <c r="G554" s="36" t="n">
        <f aca="false">IFERROR((Counts!R554+Counts!S554+2*Counts!T554+3*Counts!U554)/Counts!Q554,"")</f>
        <v>0.545454545454545</v>
      </c>
      <c r="H554" s="35" t="n">
        <f aca="false">IFERROR(Counts!U554,"")</f>
        <v>0</v>
      </c>
      <c r="I554" s="36" t="n">
        <f aca="false">IFERROR(Counts!Z554/Counts!AA554,"")</f>
        <v>0.419387755102041</v>
      </c>
      <c r="J554" s="36" t="n">
        <f aca="false">IFERROR(Counts!AB554/Counts!AA554,"")</f>
        <v>0.291326530612245</v>
      </c>
      <c r="K554" s="37" t="n">
        <f aca="false">IFERROR((Counts!AB554-Counts!Z554)/Counts!AA554,"")</f>
        <v>-0.128061224489796</v>
      </c>
      <c r="L554" s="38" t="n">
        <f aca="false">IFERROR(Counts!Y554/Counts!P554,"")</f>
        <v>0.14</v>
      </c>
      <c r="M554" s="38" t="n">
        <f aca="false">IFERROR(Counts!V554/Counts!P554,"")</f>
        <v>0.1</v>
      </c>
      <c r="N554" s="38" t="n">
        <f aca="false">IFERROR(Counts!AD554/Counts!AC554,"")</f>
        <v>0</v>
      </c>
      <c r="O554" s="38" t="n">
        <f aca="false">IFERROR(Counts!AE554/Counts!AC554,"")</f>
        <v>0.526315789473684</v>
      </c>
      <c r="P554" s="39" t="n">
        <f aca="false">IFERROR(Counts!AG554/Counts!AF554,"")</f>
        <v>90.0789473684211</v>
      </c>
      <c r="Q554" s="38" t="n">
        <f aca="false">IFERROR(Counts!AH554/Counts!AC554,"")</f>
        <v>0.394736842105263</v>
      </c>
      <c r="R554" s="38" t="n">
        <f aca="false">IFERROR(Counts!N554/Counts!M554,"")</f>
        <v>0.3125</v>
      </c>
      <c r="S554" s="38" t="n">
        <f aca="false">IFERROR(Counts!K554/Counts!J554,"")</f>
        <v>0.782608695652174</v>
      </c>
      <c r="T554" s="38" t="n">
        <f aca="false">IFERROR(Counts!I554/Counts!H554,"")</f>
        <v>0.216494845360825</v>
      </c>
      <c r="U554" s="38" t="n">
        <f aca="false">IFERROR(1-Counts!L554/Counts!K554,"")</f>
        <v>0.861111111111111</v>
      </c>
      <c r="V554" s="39" t="n">
        <f aca="false">IFERROR(Counts!AJ554/Counts!AI554,"")</f>
        <v>72.1454545454545</v>
      </c>
      <c r="W554" s="38" t="n">
        <f aca="false">IFERROR(Counts!AK554/Counts!AI554,"")</f>
        <v>0.238636363636364</v>
      </c>
      <c r="X554" s="40" t="n">
        <f aca="false">IFERROR(Counts!O554,"")</f>
        <v>3.377</v>
      </c>
      <c r="Y554" s="36" t="n">
        <f aca="false">IFERROR(INDEX('Season Counts'!$Y$2:$Y$740,$AF554)/INDEX('Season Counts'!$X$2:$X$740,$AF554),"")</f>
        <v>0.284079847908745</v>
      </c>
      <c r="Z554" s="37" t="n">
        <f aca="false">IFERROR(J554-Y554,"")</f>
        <v>0.00724668270349965</v>
      </c>
      <c r="AA554" s="38" t="n">
        <f aca="false">IFERROR(INDEX('Season Counts'!$K$2:$K$740,$AF554)/INDEX('Season Counts'!$J$2:$J$740,$AF554),"")</f>
        <v>0.330097087378641</v>
      </c>
      <c r="AB554" s="41" t="n">
        <f aca="false">IFERROR(R554-AA554,"")</f>
        <v>-0.0175970873786408</v>
      </c>
      <c r="AC554" s="39" t="n">
        <f aca="false">IFERROR(INDEX('Season Counts'!$AG$2:$AG$740,$AF554)/INDEX('Season Counts'!$AF$2:$AF$740,$AF554),"")</f>
        <v>72.1718820861678</v>
      </c>
      <c r="AD554" s="40" t="n">
        <f aca="false">IFERROR(V554-AC554,"")</f>
        <v>-0.0264275407132573</v>
      </c>
      <c r="AE554" s="4" t="str">
        <f aca="false">IF(D554&lt;Guide!$C$21,"Low PA",IF(TRIM(IF(ISNUMBER(AD554),IF(N(AD554)&lt;=-Guide!$C$24,"▼ Bat Speed  ",IF(N(AD554)&gt;=Guide!$C$24,"▲ Bat Speed  ","")),"")&amp;IF(N(Z554)&gt;=Guide!$C$22,"▲ Contact  ","")&amp;IF(N(Z554)&lt;=-Guide!$C$22,"▼ Contact  ","")&amp;IF(N(AB554)&gt;=Guide!$C$23,"▲ Chase  ","")&amp;IF(N(AB554)&lt;=-Guide!$C$23,"▼ Chase  ",""))="","Stable",TRIM(IF(ISNUMBER(AD554),IF(N(AD554)&lt;=-Guide!$C$24,"▼ Bat Speed  ",IF(N(AD554)&gt;=Guide!$C$24,"▲ Bat Speed  ","")),"")&amp;IF(N(Z554)&gt;=Guide!$C$22,"▲ Contact  ","")&amp;IF(N(Z554)&lt;=-Guide!$C$22,"▼ Contact  ","")&amp;IF(N(AB554)&gt;=Guide!$C$23,"▲ Chase  ","")&amp;IF(N(AB554)&lt;=-Guide!$C$23,"▼ Chase  ",""))))</f>
        <v>Stable</v>
      </c>
      <c r="AF554" s="35" t="n">
        <f aca="false">MATCH(Counts!A554,'Season Counts'!$A$2:$A$740,0)</f>
        <v>143</v>
      </c>
    </row>
    <row r="555" customFormat="false" ht="15" hidden="false" customHeight="false" outlineLevel="0" collapsed="false">
      <c r="A555" s="34" t="str">
        <f aca="false">Counts!B555</f>
        <v>CHC</v>
      </c>
      <c r="B555" s="5" t="str">
        <f aca="false">Counts!C555</f>
        <v>Pedro Ramírez</v>
      </c>
      <c r="C555" s="34" t="str">
        <f aca="false">Counts!F555</f>
        <v>Aug</v>
      </c>
      <c r="D555" s="35" t="n">
        <f aca="false">IFERROR(Counts!P555,"")</f>
        <v>87</v>
      </c>
      <c r="E555" s="36" t="n">
        <f aca="false">IFERROR(Counts!R555/Counts!Q555,"")</f>
        <v>0.243589743589744</v>
      </c>
      <c r="F555" s="36" t="n">
        <f aca="false">IFERROR((Counts!R555+Counts!V555+Counts!W555)/(Counts!Q555+Counts!V555+Counts!W555+Counts!X555),"")</f>
        <v>0.32183908045977</v>
      </c>
      <c r="G555" s="36" t="n">
        <f aca="false">IFERROR((Counts!R555+Counts!S555+2*Counts!T555+3*Counts!U555)/Counts!Q555,"")</f>
        <v>0.41025641025641</v>
      </c>
      <c r="H555" s="35" t="n">
        <f aca="false">IFERROR(Counts!U555,"")</f>
        <v>3</v>
      </c>
      <c r="I555" s="36" t="n">
        <f aca="false">IFERROR(Counts!Z555/Counts!AA555,"")</f>
        <v>0.318604651162791</v>
      </c>
      <c r="J555" s="36" t="n">
        <f aca="false">IFERROR(Counts!AB555/Counts!AA555,"")</f>
        <v>0.316662790697674</v>
      </c>
      <c r="K555" s="37" t="n">
        <f aca="false">IFERROR((Counts!AB555-Counts!Z555)/Counts!AA555,"")</f>
        <v>-0.00194186046511626</v>
      </c>
      <c r="L555" s="38" t="n">
        <f aca="false">IFERROR(Counts!Y555/Counts!P555,"")</f>
        <v>0.195402298850575</v>
      </c>
      <c r="M555" s="38" t="n">
        <f aca="false">IFERROR(Counts!V555/Counts!P555,"")</f>
        <v>0.0919540229885058</v>
      </c>
      <c r="N555" s="38" t="n">
        <f aca="false">IFERROR(Counts!AD555/Counts!AC555,"")</f>
        <v>0.0655737704918033</v>
      </c>
      <c r="O555" s="38" t="n">
        <f aca="false">IFERROR(Counts!AE555/Counts!AC555,"")</f>
        <v>0.360655737704918</v>
      </c>
      <c r="P555" s="39" t="n">
        <f aca="false">IFERROR(Counts!AG555/Counts!AF555,"")</f>
        <v>88.1081967213115</v>
      </c>
      <c r="Q555" s="38" t="n">
        <f aca="false">IFERROR(Counts!AH555/Counts!AC555,"")</f>
        <v>0.39344262295082</v>
      </c>
      <c r="R555" s="38" t="n">
        <f aca="false">IFERROR(Counts!N555/Counts!M555,"")</f>
        <v>0.321052631578947</v>
      </c>
      <c r="S555" s="38" t="n">
        <f aca="false">IFERROR(Counts!K555/Counts!J555,"")</f>
        <v>0.683870967741936</v>
      </c>
      <c r="T555" s="38" t="n">
        <f aca="false">IFERROR(Counts!I555/Counts!H555,"")</f>
        <v>0.18562874251497</v>
      </c>
      <c r="U555" s="38" t="n">
        <f aca="false">IFERROR(1-Counts!L555/Counts!K555,"")</f>
        <v>0.89622641509434</v>
      </c>
      <c r="V555" s="39" t="n">
        <f aca="false">IFERROR(Counts!AJ555/Counts!AI555,"")</f>
        <v>72.2068027210884</v>
      </c>
      <c r="W555" s="38" t="n">
        <f aca="false">IFERROR(Counts!AK555/Counts!AI555,"")</f>
        <v>0.217687074829932</v>
      </c>
      <c r="X555" s="40" t="n">
        <f aca="false">IFERROR(Counts!O555,"")</f>
        <v>0.214</v>
      </c>
      <c r="Y555" s="36" t="n">
        <f aca="false">IFERROR(INDEX('Season Counts'!$Y$2:$Y$740,$AF555)/INDEX('Season Counts'!$X$2:$X$740,$AF555),"")</f>
        <v>0.284079847908745</v>
      </c>
      <c r="Z555" s="37" t="n">
        <f aca="false">IFERROR(J555-Y555,"")</f>
        <v>0.0325829427889292</v>
      </c>
      <c r="AA555" s="38" t="n">
        <f aca="false">IFERROR(INDEX('Season Counts'!$K$2:$K$740,$AF555)/INDEX('Season Counts'!$J$2:$J$740,$AF555),"")</f>
        <v>0.330097087378641</v>
      </c>
      <c r="AB555" s="41" t="n">
        <f aca="false">IFERROR(R555-AA555,"")</f>
        <v>-0.00904445579969343</v>
      </c>
      <c r="AC555" s="39" t="n">
        <f aca="false">IFERROR(INDEX('Season Counts'!$AG$2:$AG$740,$AF555)/INDEX('Season Counts'!$AF$2:$AF$740,$AF555),"")</f>
        <v>72.1718820861678</v>
      </c>
      <c r="AD555" s="40" t="n">
        <f aca="false">IFERROR(V555-AC555,"")</f>
        <v>0.0349206349206384</v>
      </c>
      <c r="AE555" s="4" t="str">
        <f aca="false">IF(D555&lt;Guide!$C$21,"Low PA",IF(TRIM(IF(ISNUMBER(AD555),IF(N(AD555)&lt;=-Guide!$C$24,"▼ Bat Speed  ",IF(N(AD555)&gt;=Guide!$C$24,"▲ Bat Speed  ","")),"")&amp;IF(N(Z555)&gt;=Guide!$C$22,"▲ Contact  ","")&amp;IF(N(Z555)&lt;=-Guide!$C$22,"▼ Contact  ","")&amp;IF(N(AB555)&gt;=Guide!$C$23,"▲ Chase  ","")&amp;IF(N(AB555)&lt;=-Guide!$C$23,"▼ Chase  ",""))="","Stable",TRIM(IF(ISNUMBER(AD555),IF(N(AD555)&lt;=-Guide!$C$24,"▼ Bat Speed  ",IF(N(AD555)&gt;=Guide!$C$24,"▲ Bat Speed  ","")),"")&amp;IF(N(Z555)&gt;=Guide!$C$22,"▲ Contact  ","")&amp;IF(N(Z555)&lt;=-Guide!$C$22,"▼ Contact  ","")&amp;IF(N(AB555)&gt;=Guide!$C$23,"▲ Chase  ","")&amp;IF(N(AB555)&lt;=-Guide!$C$23,"▼ Chase  ",""))))</f>
        <v>Stable</v>
      </c>
      <c r="AF555" s="35" t="n">
        <f aca="false">MATCH(Counts!A555,'Season Counts'!$A$2:$A$740,0)</f>
        <v>143</v>
      </c>
    </row>
    <row r="556" customFormat="false" ht="15" hidden="false" customHeight="false" outlineLevel="0" collapsed="false">
      <c r="A556" s="34" t="str">
        <f aca="false">Counts!B556</f>
        <v>CHC</v>
      </c>
      <c r="B556" s="5" t="str">
        <f aca="false">Counts!C556</f>
        <v>Pedro Ramírez</v>
      </c>
      <c r="C556" s="34" t="str">
        <f aca="false">Counts!F556</f>
        <v>Sep</v>
      </c>
      <c r="D556" s="35" t="n">
        <f aca="false">IFERROR(Counts!P556,"")</f>
        <v>75</v>
      </c>
      <c r="E556" s="36" t="n">
        <f aca="false">IFERROR(Counts!R556/Counts!Q556,"")</f>
        <v>0.202898550724638</v>
      </c>
      <c r="F556" s="36" t="n">
        <f aca="false">IFERROR((Counts!R556+Counts!V556+Counts!W556)/(Counts!Q556+Counts!V556+Counts!W556+Counts!X556),"")</f>
        <v>0.253333333333333</v>
      </c>
      <c r="G556" s="36" t="n">
        <f aca="false">IFERROR((Counts!R556+Counts!S556+2*Counts!T556+3*Counts!U556)/Counts!Q556,"")</f>
        <v>0.318840579710145</v>
      </c>
      <c r="H556" s="35" t="n">
        <f aca="false">IFERROR(Counts!U556,"")</f>
        <v>2</v>
      </c>
      <c r="I556" s="36" t="n">
        <f aca="false">IFERROR(Counts!Z556/Counts!AA556,"")</f>
        <v>0.253333333333333</v>
      </c>
      <c r="J556" s="36" t="n">
        <f aca="false">IFERROR(Counts!AB556/Counts!AA556,"")</f>
        <v>0.230373333333333</v>
      </c>
      <c r="K556" s="37" t="n">
        <f aca="false">IFERROR((Counts!AB556-Counts!Z556)/Counts!AA556,"")</f>
        <v>-0.02296</v>
      </c>
      <c r="L556" s="38" t="n">
        <f aca="false">IFERROR(Counts!Y556/Counts!P556,"")</f>
        <v>0.213333333333333</v>
      </c>
      <c r="M556" s="38" t="n">
        <f aca="false">IFERROR(Counts!V556/Counts!P556,"")</f>
        <v>0.0533333333333333</v>
      </c>
      <c r="N556" s="38" t="n">
        <f aca="false">IFERROR(Counts!AD556/Counts!AC556,"")</f>
        <v>0.037037037037037</v>
      </c>
      <c r="O556" s="38" t="n">
        <f aca="false">IFERROR(Counts!AE556/Counts!AC556,"")</f>
        <v>0.314814814814815</v>
      </c>
      <c r="P556" s="39" t="n">
        <f aca="false">IFERROR(Counts!AG556/Counts!AF556,"")</f>
        <v>88.487037037037</v>
      </c>
      <c r="Q556" s="38" t="n">
        <f aca="false">IFERROR(Counts!AH556/Counts!AC556,"")</f>
        <v>0.185185185185185</v>
      </c>
      <c r="R556" s="38" t="n">
        <f aca="false">IFERROR(Counts!N556/Counts!M556,"")</f>
        <v>0.346666666666667</v>
      </c>
      <c r="S556" s="38" t="n">
        <f aca="false">IFERROR(Counts!K556/Counts!J556,"")</f>
        <v>0.647887323943662</v>
      </c>
      <c r="T556" s="38" t="n">
        <f aca="false">IFERROR(Counts!I556/Counts!H556,"")</f>
        <v>0.173611111111111</v>
      </c>
      <c r="U556" s="38" t="n">
        <f aca="false">IFERROR(1-Counts!L556/Counts!K556,"")</f>
        <v>0.91304347826087</v>
      </c>
      <c r="V556" s="39" t="n">
        <f aca="false">IFERROR(Counts!AJ556/Counts!AI556,"")</f>
        <v>72.0312</v>
      </c>
      <c r="W556" s="38" t="n">
        <f aca="false">IFERROR(Counts!AK556/Counts!AI556,"")</f>
        <v>0.24</v>
      </c>
      <c r="X556" s="40" t="n">
        <f aca="false">IFERROR(Counts!O556,"")</f>
        <v>-2.936</v>
      </c>
      <c r="Y556" s="36" t="n">
        <f aca="false">IFERROR(INDEX('Season Counts'!$Y$2:$Y$740,$AF556)/INDEX('Season Counts'!$X$2:$X$740,$AF556),"")</f>
        <v>0.284079847908745</v>
      </c>
      <c r="Z556" s="37" t="n">
        <f aca="false">IFERROR(J556-Y556,"")</f>
        <v>-0.0537065145754119</v>
      </c>
      <c r="AA556" s="38" t="n">
        <f aca="false">IFERROR(INDEX('Season Counts'!$K$2:$K$740,$AF556)/INDEX('Season Counts'!$J$2:$J$740,$AF556),"")</f>
        <v>0.330097087378641</v>
      </c>
      <c r="AB556" s="41" t="n">
        <f aca="false">IFERROR(R556-AA556,"")</f>
        <v>0.0165695792880259</v>
      </c>
      <c r="AC556" s="39" t="n">
        <f aca="false">IFERROR(INDEX('Season Counts'!$AG$2:$AG$740,$AF556)/INDEX('Season Counts'!$AF$2:$AF$740,$AF556),"")</f>
        <v>72.1718820861678</v>
      </c>
      <c r="AD556" s="40" t="n">
        <f aca="false">IFERROR(V556-AC556,"")</f>
        <v>-0.1406820861678</v>
      </c>
      <c r="AE556" s="4" t="str">
        <f aca="false">IF(D556&lt;Guide!$C$21,"Low PA",IF(TRIM(IF(ISNUMBER(AD556),IF(N(AD556)&lt;=-Guide!$C$24,"▼ Bat Speed  ",IF(N(AD556)&gt;=Guide!$C$24,"▲ Bat Speed  ","")),"")&amp;IF(N(Z556)&gt;=Guide!$C$22,"▲ Contact  ","")&amp;IF(N(Z556)&lt;=-Guide!$C$22,"▼ Contact  ","")&amp;IF(N(AB556)&gt;=Guide!$C$23,"▲ Chase  ","")&amp;IF(N(AB556)&lt;=-Guide!$C$23,"▼ Chase  ",""))="","Stable",TRIM(IF(ISNUMBER(AD556),IF(N(AD556)&lt;=-Guide!$C$24,"▼ Bat Speed  ",IF(N(AD556)&gt;=Guide!$C$24,"▲ Bat Speed  ","")),"")&amp;IF(N(Z556)&gt;=Guide!$C$22,"▲ Contact  ","")&amp;IF(N(Z556)&lt;=-Guide!$C$22,"▼ Contact  ","")&amp;IF(N(AB556)&gt;=Guide!$C$23,"▲ Chase  ","")&amp;IF(N(AB556)&lt;=-Guide!$C$23,"▼ Chase  ",""))))</f>
        <v>▼ Contact</v>
      </c>
      <c r="AF556" s="35" t="n">
        <f aca="false">MATCH(Counts!A556,'Season Counts'!$A$2:$A$740,0)</f>
        <v>143</v>
      </c>
    </row>
    <row r="557" customFormat="false" ht="15" hidden="false" customHeight="false" outlineLevel="0" collapsed="false">
      <c r="A557" s="34" t="str">
        <f aca="false">Counts!B557</f>
        <v>CHC</v>
      </c>
      <c r="B557" s="5" t="str">
        <f aca="false">Counts!C557</f>
        <v>Miguel Amaya</v>
      </c>
      <c r="C557" s="34" t="str">
        <f aca="false">Counts!F557</f>
        <v>Mar-Apr</v>
      </c>
      <c r="D557" s="35" t="n">
        <f aca="false">IFERROR(Counts!P557,"")</f>
        <v>59</v>
      </c>
      <c r="E557" s="36" t="n">
        <f aca="false">IFERROR(Counts!R557/Counts!Q557,"")</f>
        <v>0.24</v>
      </c>
      <c r="F557" s="36" t="n">
        <f aca="false">IFERROR((Counts!R557+Counts!V557+Counts!W557)/(Counts!Q557+Counts!V557+Counts!W557+Counts!X557),"")</f>
        <v>0.355932203389831</v>
      </c>
      <c r="G557" s="36" t="n">
        <f aca="false">IFERROR((Counts!R557+Counts!S557+2*Counts!T557+3*Counts!U557)/Counts!Q557,"")</f>
        <v>0.38</v>
      </c>
      <c r="H557" s="35" t="n">
        <f aca="false">IFERROR(Counts!U557,"")</f>
        <v>2</v>
      </c>
      <c r="I557" s="36" t="n">
        <f aca="false">IFERROR(Counts!Z557/Counts!AA557,"")</f>
        <v>0.333050847457627</v>
      </c>
      <c r="J557" s="36" t="n">
        <f aca="false">IFERROR(Counts!AB557/Counts!AA557,"")</f>
        <v>0.292694915254237</v>
      </c>
      <c r="K557" s="37" t="n">
        <f aca="false">IFERROR((Counts!AB557-Counts!Z557)/Counts!AA557,"")</f>
        <v>-0.0403559322033898</v>
      </c>
      <c r="L557" s="38" t="n">
        <f aca="false">IFERROR(Counts!Y557/Counts!P557,"")</f>
        <v>0.220338983050847</v>
      </c>
      <c r="M557" s="38" t="n">
        <f aca="false">IFERROR(Counts!V557/Counts!P557,"")</f>
        <v>0.11864406779661</v>
      </c>
      <c r="N557" s="38" t="n">
        <f aca="false">IFERROR(Counts!AD557/Counts!AC557,"")</f>
        <v>0.0540540540540541</v>
      </c>
      <c r="O557" s="38" t="n">
        <f aca="false">IFERROR(Counts!AE557/Counts!AC557,"")</f>
        <v>0.216216216216216</v>
      </c>
      <c r="P557" s="39" t="n">
        <f aca="false">IFERROR(Counts!AG557/Counts!AF557,"")</f>
        <v>84.7243243243243</v>
      </c>
      <c r="Q557" s="38" t="n">
        <f aca="false">IFERROR(Counts!AH557/Counts!AC557,"")</f>
        <v>0.216216216216216</v>
      </c>
      <c r="R557" s="38" t="n">
        <f aca="false">IFERROR(Counts!N557/Counts!M557,"")</f>
        <v>0.263888888888889</v>
      </c>
      <c r="S557" s="38" t="n">
        <f aca="false">IFERROR(Counts!K557/Counts!J557,"")</f>
        <v>0.598214285714286</v>
      </c>
      <c r="T557" s="38" t="n">
        <f aca="false">IFERROR(Counts!I557/Counts!H557,"")</f>
        <v>0.238095238095238</v>
      </c>
      <c r="U557" s="38" t="n">
        <f aca="false">IFERROR(1-Counts!L557/Counts!K557,"")</f>
        <v>0.805970149253731</v>
      </c>
      <c r="V557" s="39" t="n">
        <f aca="false">IFERROR(Counts!AJ557/Counts!AI557,"")</f>
        <v>69.2922222222222</v>
      </c>
      <c r="W557" s="38" t="n">
        <f aca="false">IFERROR(Counts!AK557/Counts!AI557,"")</f>
        <v>0.0444444444444444</v>
      </c>
      <c r="X557" s="40" t="n">
        <f aca="false">IFERROR(Counts!O557,"")</f>
        <v>2.886</v>
      </c>
      <c r="Y557" s="36" t="n">
        <f aca="false">IFERROR(INDEX('Season Counts'!$Y$2:$Y$740,$AF557)/INDEX('Season Counts'!$X$2:$X$740,$AF557),"")</f>
        <v>0.296884462151394</v>
      </c>
      <c r="Z557" s="37" t="n">
        <f aca="false">IFERROR(J557-Y557,"")</f>
        <v>-0.00418954689715717</v>
      </c>
      <c r="AA557" s="38" t="n">
        <f aca="false">IFERROR(INDEX('Season Counts'!$K$2:$K$740,$AF557)/INDEX('Season Counts'!$J$2:$J$740,$AF557),"")</f>
        <v>0.319516407599309</v>
      </c>
      <c r="AB557" s="41" t="n">
        <f aca="false">IFERROR(R557-AA557,"")</f>
        <v>-0.0556275187104203</v>
      </c>
      <c r="AC557" s="39" t="n">
        <f aca="false">IFERROR(INDEX('Season Counts'!$AG$2:$AG$740,$AF557)/INDEX('Season Counts'!$AF$2:$AF$740,$AF557),"")</f>
        <v>70.1983132530121</v>
      </c>
      <c r="AD557" s="40" t="n">
        <f aca="false">IFERROR(V557-AC557,"")</f>
        <v>-0.906091030789824</v>
      </c>
      <c r="AE557" s="4" t="str">
        <f aca="false">IF(D557&lt;Guide!$C$21,"Low PA",IF(TRIM(IF(ISNUMBER(AD557),IF(N(AD557)&lt;=-Guide!$C$24,"▼ Bat Speed  ",IF(N(AD557)&gt;=Guide!$C$24,"▲ Bat Speed  ","")),"")&amp;IF(N(Z557)&gt;=Guide!$C$22,"▲ Contact  ","")&amp;IF(N(Z557)&lt;=-Guide!$C$22,"▼ Contact  ","")&amp;IF(N(AB557)&gt;=Guide!$C$23,"▲ Chase  ","")&amp;IF(N(AB557)&lt;=-Guide!$C$23,"▼ Chase  ",""))="","Stable",TRIM(IF(ISNUMBER(AD557),IF(N(AD557)&lt;=-Guide!$C$24,"▼ Bat Speed  ",IF(N(AD557)&gt;=Guide!$C$24,"▲ Bat Speed  ","")),"")&amp;IF(N(Z557)&gt;=Guide!$C$22,"▲ Contact  ","")&amp;IF(N(Z557)&lt;=-Guide!$C$22,"▼ Contact  ","")&amp;IF(N(AB557)&gt;=Guide!$C$23,"▲ Chase  ","")&amp;IF(N(AB557)&lt;=-Guide!$C$23,"▼ Chase  ",""))))</f>
        <v>▼ Chase</v>
      </c>
      <c r="AF557" s="35" t="n">
        <f aca="false">MATCH(Counts!A557,'Season Counts'!$A$2:$A$740,0)</f>
        <v>144</v>
      </c>
    </row>
    <row r="558" customFormat="false" ht="15" hidden="false" customHeight="false" outlineLevel="0" collapsed="false">
      <c r="A558" s="34" t="str">
        <f aca="false">Counts!B558</f>
        <v>CHC</v>
      </c>
      <c r="B558" s="5" t="str">
        <f aca="false">Counts!C558</f>
        <v>Miguel Amaya</v>
      </c>
      <c r="C558" s="34" t="str">
        <f aca="false">Counts!F558</f>
        <v>May</v>
      </c>
      <c r="D558" s="35" t="n">
        <f aca="false">IFERROR(Counts!P558,"")</f>
        <v>42</v>
      </c>
      <c r="E558" s="36" t="n">
        <f aca="false">IFERROR(Counts!R558/Counts!Q558,"")</f>
        <v>0.181818181818182</v>
      </c>
      <c r="F558" s="36" t="n">
        <f aca="false">IFERROR((Counts!R558+Counts!V558+Counts!W558)/(Counts!Q558+Counts!V558+Counts!W558+Counts!X558),"")</f>
        <v>0.325</v>
      </c>
      <c r="G558" s="36" t="n">
        <f aca="false">IFERROR((Counts!R558+Counts!S558+2*Counts!T558+3*Counts!U558)/Counts!Q558,"")</f>
        <v>0.303030303030303</v>
      </c>
      <c r="H558" s="35" t="n">
        <f aca="false">IFERROR(Counts!U558,"")</f>
        <v>1</v>
      </c>
      <c r="I558" s="36" t="n">
        <f aca="false">IFERROR(Counts!Z558/Counts!AA558,"")</f>
        <v>0.303658536585366</v>
      </c>
      <c r="J558" s="36" t="n">
        <f aca="false">IFERROR(Counts!AB558/Counts!AA558,"")</f>
        <v>0.294585365853659</v>
      </c>
      <c r="K558" s="37" t="n">
        <f aca="false">IFERROR((Counts!AB558-Counts!Z558)/Counts!AA558,"")</f>
        <v>-0.00907317073170732</v>
      </c>
      <c r="L558" s="38" t="n">
        <f aca="false">IFERROR(Counts!Y558/Counts!P558,"")</f>
        <v>0.214285714285714</v>
      </c>
      <c r="M558" s="38" t="n">
        <f aca="false">IFERROR(Counts!V558/Counts!P558,"")</f>
        <v>0.119047619047619</v>
      </c>
      <c r="N558" s="38" t="n">
        <f aca="false">IFERROR(Counts!AD558/Counts!AC558,"")</f>
        <v>0.08</v>
      </c>
      <c r="O558" s="38" t="n">
        <f aca="false">IFERROR(Counts!AE558/Counts!AC558,"")</f>
        <v>0.28</v>
      </c>
      <c r="P558" s="39" t="n">
        <f aca="false">IFERROR(Counts!AG558/Counts!AF558,"")</f>
        <v>82.976</v>
      </c>
      <c r="Q558" s="38" t="n">
        <f aca="false">IFERROR(Counts!AH558/Counts!AC558,"")</f>
        <v>0.4</v>
      </c>
      <c r="R558" s="38" t="n">
        <f aca="false">IFERROR(Counts!N558/Counts!M558,"")</f>
        <v>0.291666666666667</v>
      </c>
      <c r="S558" s="38" t="n">
        <f aca="false">IFERROR(Counts!K558/Counts!J558,"")</f>
        <v>0.694444444444444</v>
      </c>
      <c r="T558" s="38" t="n">
        <f aca="false">IFERROR(Counts!I558/Counts!H558,"")</f>
        <v>0.269230769230769</v>
      </c>
      <c r="U558" s="38" t="n">
        <f aca="false">IFERROR(1-Counts!L558/Counts!K558,"")</f>
        <v>0.82</v>
      </c>
      <c r="V558" s="39" t="n">
        <f aca="false">IFERROR(Counts!AJ558/Counts!AI558,"")</f>
        <v>70.6848484848485</v>
      </c>
      <c r="W558" s="38" t="n">
        <f aca="false">IFERROR(Counts!AK558/Counts!AI558,"")</f>
        <v>0.151515151515152</v>
      </c>
      <c r="X558" s="40" t="n">
        <f aca="false">IFERROR(Counts!O558,"")</f>
        <v>0.101</v>
      </c>
      <c r="Y558" s="36" t="n">
        <f aca="false">IFERROR(INDEX('Season Counts'!$Y$2:$Y$740,$AF558)/INDEX('Season Counts'!$X$2:$X$740,$AF558),"")</f>
        <v>0.296884462151394</v>
      </c>
      <c r="Z558" s="37" t="n">
        <f aca="false">IFERROR(J558-Y558,"")</f>
        <v>-0.00229909629773589</v>
      </c>
      <c r="AA558" s="38" t="n">
        <f aca="false">IFERROR(INDEX('Season Counts'!$K$2:$K$740,$AF558)/INDEX('Season Counts'!$J$2:$J$740,$AF558),"")</f>
        <v>0.319516407599309</v>
      </c>
      <c r="AB558" s="41" t="n">
        <f aca="false">IFERROR(R558-AA558,"")</f>
        <v>-0.0278497409326425</v>
      </c>
      <c r="AC558" s="39" t="n">
        <f aca="false">IFERROR(INDEX('Season Counts'!$AG$2:$AG$740,$AF558)/INDEX('Season Counts'!$AF$2:$AF$740,$AF558),"")</f>
        <v>70.1983132530121</v>
      </c>
      <c r="AD558" s="40" t="n">
        <f aca="false">IFERROR(V558-AC558,"")</f>
        <v>0.486535231836442</v>
      </c>
      <c r="AE558" s="4" t="str">
        <f aca="false">IF(D558&lt;Guide!$C$21,"Low PA",IF(TRIM(IF(ISNUMBER(AD558),IF(N(AD558)&lt;=-Guide!$C$24,"▼ Bat Speed  ",IF(N(AD558)&gt;=Guide!$C$24,"▲ Bat Speed  ","")),"")&amp;IF(N(Z558)&gt;=Guide!$C$22,"▲ Contact  ","")&amp;IF(N(Z558)&lt;=-Guide!$C$22,"▼ Contact  ","")&amp;IF(N(AB558)&gt;=Guide!$C$23,"▲ Chase  ","")&amp;IF(N(AB558)&lt;=-Guide!$C$23,"▼ Chase  ",""))="","Stable",TRIM(IF(ISNUMBER(AD558),IF(N(AD558)&lt;=-Guide!$C$24,"▼ Bat Speed  ",IF(N(AD558)&gt;=Guide!$C$24,"▲ Bat Speed  ","")),"")&amp;IF(N(Z558)&gt;=Guide!$C$22,"▲ Contact  ","")&amp;IF(N(Z558)&lt;=-Guide!$C$22,"▼ Contact  ","")&amp;IF(N(AB558)&gt;=Guide!$C$23,"▲ Chase  ","")&amp;IF(N(AB558)&lt;=-Guide!$C$23,"▼ Chase  ",""))))</f>
        <v>Stable</v>
      </c>
      <c r="AF558" s="35" t="n">
        <f aca="false">MATCH(Counts!A558,'Season Counts'!$A$2:$A$740,0)</f>
        <v>144</v>
      </c>
    </row>
    <row r="559" customFormat="false" ht="15" hidden="false" customHeight="false" outlineLevel="0" collapsed="false">
      <c r="A559" s="34" t="str">
        <f aca="false">Counts!B559</f>
        <v>CHC</v>
      </c>
      <c r="B559" s="5" t="str">
        <f aca="false">Counts!C559</f>
        <v>Miguel Amaya</v>
      </c>
      <c r="C559" s="34" t="str">
        <f aca="false">Counts!F559</f>
        <v>Jun</v>
      </c>
      <c r="D559" s="35" t="n">
        <f aca="false">IFERROR(Counts!P559,"")</f>
        <v>38</v>
      </c>
      <c r="E559" s="36" t="n">
        <f aca="false">IFERROR(Counts!R559/Counts!Q559,"")</f>
        <v>0.225806451612903</v>
      </c>
      <c r="F559" s="36" t="n">
        <f aca="false">IFERROR((Counts!R559+Counts!V559+Counts!W559)/(Counts!Q559+Counts!V559+Counts!W559+Counts!X559),"")</f>
        <v>0.368421052631579</v>
      </c>
      <c r="G559" s="36" t="n">
        <f aca="false">IFERROR((Counts!R559+Counts!S559+2*Counts!T559+3*Counts!U559)/Counts!Q559,"")</f>
        <v>0.354838709677419</v>
      </c>
      <c r="H559" s="35" t="n">
        <f aca="false">IFERROR(Counts!U559,"")</f>
        <v>0</v>
      </c>
      <c r="I559" s="36" t="n">
        <f aca="false">IFERROR(Counts!Z559/Counts!AA559,"")</f>
        <v>0.331578947368421</v>
      </c>
      <c r="J559" s="36" t="n">
        <f aca="false">IFERROR(Counts!AB559/Counts!AA559,"")</f>
        <v>0.334842105263158</v>
      </c>
      <c r="K559" s="37" t="n">
        <f aca="false">IFERROR((Counts!AB559-Counts!Z559)/Counts!AA559,"")</f>
        <v>0.00326315789473686</v>
      </c>
      <c r="L559" s="38" t="n">
        <f aca="false">IFERROR(Counts!Y559/Counts!P559,"")</f>
        <v>0.236842105263158</v>
      </c>
      <c r="M559" s="38" t="n">
        <f aca="false">IFERROR(Counts!V559/Counts!P559,"")</f>
        <v>0.105263157894737</v>
      </c>
      <c r="N559" s="38" t="n">
        <f aca="false">IFERROR(Counts!AD559/Counts!AC559,"")</f>
        <v>0.0909090909090909</v>
      </c>
      <c r="O559" s="38" t="n">
        <f aca="false">IFERROR(Counts!AE559/Counts!AC559,"")</f>
        <v>0.5</v>
      </c>
      <c r="P559" s="39" t="n">
        <f aca="false">IFERROR(Counts!AG559/Counts!AF559,"")</f>
        <v>89.1090909090909</v>
      </c>
      <c r="Q559" s="38" t="n">
        <f aca="false">IFERROR(Counts!AH559/Counts!AC559,"")</f>
        <v>0.409090909090909</v>
      </c>
      <c r="R559" s="38" t="n">
        <f aca="false">IFERROR(Counts!N559/Counts!M559,"")</f>
        <v>0.354545454545455</v>
      </c>
      <c r="S559" s="38" t="n">
        <f aca="false">IFERROR(Counts!K559/Counts!J559,"")</f>
        <v>0.621212121212121</v>
      </c>
      <c r="T559" s="38" t="n">
        <f aca="false">IFERROR(Counts!I559/Counts!H559,"")</f>
        <v>0.1875</v>
      </c>
      <c r="U559" s="38" t="n">
        <f aca="false">IFERROR(1-Counts!L559/Counts!K559,"")</f>
        <v>0.926829268292683</v>
      </c>
      <c r="V559" s="39" t="n">
        <f aca="false">IFERROR(Counts!AJ559/Counts!AI559,"")</f>
        <v>70.25</v>
      </c>
      <c r="W559" s="38" t="n">
        <f aca="false">IFERROR(Counts!AK559/Counts!AI559,"")</f>
        <v>0.102941176470588</v>
      </c>
      <c r="X559" s="40" t="n">
        <f aca="false">IFERROR(Counts!O559,"")</f>
        <v>-0.031</v>
      </c>
      <c r="Y559" s="36" t="n">
        <f aca="false">IFERROR(INDEX('Season Counts'!$Y$2:$Y$740,$AF559)/INDEX('Season Counts'!$X$2:$X$740,$AF559),"")</f>
        <v>0.296884462151394</v>
      </c>
      <c r="Z559" s="37" t="n">
        <f aca="false">IFERROR(J559-Y559,"")</f>
        <v>0.0379576431117635</v>
      </c>
      <c r="AA559" s="38" t="n">
        <f aca="false">IFERROR(INDEX('Season Counts'!$K$2:$K$740,$AF559)/INDEX('Season Counts'!$J$2:$J$740,$AF559),"")</f>
        <v>0.319516407599309</v>
      </c>
      <c r="AB559" s="41" t="n">
        <f aca="false">IFERROR(R559-AA559,"")</f>
        <v>0.0350290469461454</v>
      </c>
      <c r="AC559" s="39" t="n">
        <f aca="false">IFERROR(INDEX('Season Counts'!$AG$2:$AG$740,$AF559)/INDEX('Season Counts'!$AF$2:$AF$740,$AF559),"")</f>
        <v>70.1983132530121</v>
      </c>
      <c r="AD559" s="40" t="n">
        <f aca="false">IFERROR(V559-AC559,"")</f>
        <v>0.0516867469879543</v>
      </c>
      <c r="AE559" s="4" t="str">
        <f aca="false">IF(D559&lt;Guide!$C$21,"Low PA",IF(TRIM(IF(ISNUMBER(AD559),IF(N(AD559)&lt;=-Guide!$C$24,"▼ Bat Speed  ",IF(N(AD559)&gt;=Guide!$C$24,"▲ Bat Speed  ","")),"")&amp;IF(N(Z559)&gt;=Guide!$C$22,"▲ Contact  ","")&amp;IF(N(Z559)&lt;=-Guide!$C$22,"▼ Contact  ","")&amp;IF(N(AB559)&gt;=Guide!$C$23,"▲ Chase  ","")&amp;IF(N(AB559)&lt;=-Guide!$C$23,"▼ Chase  ",""))="","Stable",TRIM(IF(ISNUMBER(AD559),IF(N(AD559)&lt;=-Guide!$C$24,"▼ Bat Speed  ",IF(N(AD559)&gt;=Guide!$C$24,"▲ Bat Speed  ","")),"")&amp;IF(N(Z559)&gt;=Guide!$C$22,"▲ Contact  ","")&amp;IF(N(Z559)&lt;=-Guide!$C$22,"▼ Contact  ","")&amp;IF(N(AB559)&gt;=Guide!$C$23,"▲ Chase  ","")&amp;IF(N(AB559)&lt;=-Guide!$C$23,"▼ Chase  ",""))))</f>
        <v>Low PA</v>
      </c>
      <c r="AF559" s="35" t="n">
        <f aca="false">MATCH(Counts!A559,'Season Counts'!$A$2:$A$740,0)</f>
        <v>144</v>
      </c>
    </row>
    <row r="560" customFormat="false" ht="15" hidden="false" customHeight="false" outlineLevel="0" collapsed="false">
      <c r="A560" s="34" t="str">
        <f aca="false">Counts!B560</f>
        <v>CHC</v>
      </c>
      <c r="B560" s="5" t="str">
        <f aca="false">Counts!C560</f>
        <v>Miguel Amaya</v>
      </c>
      <c r="C560" s="34" t="str">
        <f aca="false">Counts!F560</f>
        <v>Jul</v>
      </c>
      <c r="D560" s="35" t="n">
        <f aca="false">IFERROR(Counts!P560,"")</f>
        <v>41</v>
      </c>
      <c r="E560" s="36" t="n">
        <f aca="false">IFERROR(Counts!R560/Counts!Q560,"")</f>
        <v>0.315789473684211</v>
      </c>
      <c r="F560" s="36" t="n">
        <f aca="false">IFERROR((Counts!R560+Counts!V560+Counts!W560)/(Counts!Q560+Counts!V560+Counts!W560+Counts!X560),"")</f>
        <v>0.365853658536585</v>
      </c>
      <c r="G560" s="36" t="n">
        <f aca="false">IFERROR((Counts!R560+Counts!S560+2*Counts!T560+3*Counts!U560)/Counts!Q560,"")</f>
        <v>0.394736842105263</v>
      </c>
      <c r="H560" s="35" t="n">
        <f aca="false">IFERROR(Counts!U560,"")</f>
        <v>0</v>
      </c>
      <c r="I560" s="36" t="n">
        <f aca="false">IFERROR(Counts!Z560/Counts!AA560,"")</f>
        <v>0.340243902439024</v>
      </c>
      <c r="J560" s="36" t="n">
        <f aca="false">IFERROR(Counts!AB560/Counts!AA560,"")</f>
        <v>0.295536585365854</v>
      </c>
      <c r="K560" s="37" t="n">
        <f aca="false">IFERROR((Counts!AB560-Counts!Z560)/Counts!AA560,"")</f>
        <v>-0.0447073170731707</v>
      </c>
      <c r="L560" s="38" t="n">
        <f aca="false">IFERROR(Counts!Y560/Counts!P560,"")</f>
        <v>0.292682926829268</v>
      </c>
      <c r="M560" s="38" t="n">
        <f aca="false">IFERROR(Counts!V560/Counts!P560,"")</f>
        <v>0.0487804878048781</v>
      </c>
      <c r="N560" s="38" t="n">
        <f aca="false">IFERROR(Counts!AD560/Counts!AC560,"")</f>
        <v>0.0384615384615385</v>
      </c>
      <c r="O560" s="38" t="n">
        <f aca="false">IFERROR(Counts!AE560/Counts!AC560,"")</f>
        <v>0.461538461538462</v>
      </c>
      <c r="P560" s="39" t="n">
        <f aca="false">IFERROR(Counts!AG560/Counts!AF560,"")</f>
        <v>90.9538461538462</v>
      </c>
      <c r="Q560" s="38" t="n">
        <f aca="false">IFERROR(Counts!AH560/Counts!AC560,"")</f>
        <v>0.538461538461538</v>
      </c>
      <c r="R560" s="38" t="n">
        <f aca="false">IFERROR(Counts!N560/Counts!M560,"")</f>
        <v>0.246913580246914</v>
      </c>
      <c r="S560" s="38" t="n">
        <f aca="false">IFERROR(Counts!K560/Counts!J560,"")</f>
        <v>0.697368421052632</v>
      </c>
      <c r="T560" s="38" t="n">
        <f aca="false">IFERROR(Counts!I560/Counts!H560,"")</f>
        <v>0.287671232876712</v>
      </c>
      <c r="U560" s="38" t="n">
        <f aca="false">IFERROR(1-Counts!L560/Counts!K560,"")</f>
        <v>0.811320754716981</v>
      </c>
      <c r="V560" s="39" t="n">
        <f aca="false">IFERROR(Counts!AJ560/Counts!AI560,"")</f>
        <v>70.9985074626866</v>
      </c>
      <c r="W560" s="38" t="n">
        <f aca="false">IFERROR(Counts!AK560/Counts!AI560,"")</f>
        <v>0.134328358208955</v>
      </c>
      <c r="X560" s="40" t="n">
        <f aca="false">IFERROR(Counts!O560,"")</f>
        <v>0.291</v>
      </c>
      <c r="Y560" s="36" t="n">
        <f aca="false">IFERROR(INDEX('Season Counts'!$Y$2:$Y$740,$AF560)/INDEX('Season Counts'!$X$2:$X$740,$AF560),"")</f>
        <v>0.296884462151394</v>
      </c>
      <c r="Z560" s="37" t="n">
        <f aca="false">IFERROR(J560-Y560,"")</f>
        <v>-0.00134787678554071</v>
      </c>
      <c r="AA560" s="38" t="n">
        <f aca="false">IFERROR(INDEX('Season Counts'!$K$2:$K$740,$AF560)/INDEX('Season Counts'!$J$2:$J$740,$AF560),"")</f>
        <v>0.319516407599309</v>
      </c>
      <c r="AB560" s="41" t="n">
        <f aca="false">IFERROR(R560-AA560,"")</f>
        <v>-0.0726028273523956</v>
      </c>
      <c r="AC560" s="39" t="n">
        <f aca="false">IFERROR(INDEX('Season Counts'!$AG$2:$AG$740,$AF560)/INDEX('Season Counts'!$AF$2:$AF$740,$AF560),"")</f>
        <v>70.1983132530121</v>
      </c>
      <c r="AD560" s="40" t="n">
        <f aca="false">IFERROR(V560-AC560,"")</f>
        <v>0.800194209674515</v>
      </c>
      <c r="AE560" s="4" t="str">
        <f aca="false">IF(D560&lt;Guide!$C$21,"Low PA",IF(TRIM(IF(ISNUMBER(AD560),IF(N(AD560)&lt;=-Guide!$C$24,"▼ Bat Speed  ",IF(N(AD560)&gt;=Guide!$C$24,"▲ Bat Speed  ","")),"")&amp;IF(N(Z560)&gt;=Guide!$C$22,"▲ Contact  ","")&amp;IF(N(Z560)&lt;=-Guide!$C$22,"▼ Contact  ","")&amp;IF(N(AB560)&gt;=Guide!$C$23,"▲ Chase  ","")&amp;IF(N(AB560)&lt;=-Guide!$C$23,"▼ Chase  ",""))="","Stable",TRIM(IF(ISNUMBER(AD560),IF(N(AD560)&lt;=-Guide!$C$24,"▼ Bat Speed  ",IF(N(AD560)&gt;=Guide!$C$24,"▲ Bat Speed  ","")),"")&amp;IF(N(Z560)&gt;=Guide!$C$22,"▲ Contact  ","")&amp;IF(N(Z560)&lt;=-Guide!$C$22,"▼ Contact  ","")&amp;IF(N(AB560)&gt;=Guide!$C$23,"▲ Chase  ","")&amp;IF(N(AB560)&lt;=-Guide!$C$23,"▼ Chase  ",""))))</f>
        <v>▼ Chase</v>
      </c>
      <c r="AF560" s="35" t="n">
        <f aca="false">MATCH(Counts!A560,'Season Counts'!$A$2:$A$740,0)</f>
        <v>144</v>
      </c>
    </row>
    <row r="561" customFormat="false" ht="15" hidden="false" customHeight="false" outlineLevel="0" collapsed="false">
      <c r="A561" s="34" t="str">
        <f aca="false">Counts!B561</f>
        <v>CHC</v>
      </c>
      <c r="B561" s="5" t="str">
        <f aca="false">Counts!C561</f>
        <v>Miguel Amaya</v>
      </c>
      <c r="C561" s="34" t="str">
        <f aca="false">Counts!F561</f>
        <v>Aug</v>
      </c>
      <c r="D561" s="35" t="n">
        <f aca="false">IFERROR(Counts!P561,"")</f>
        <v>43</v>
      </c>
      <c r="E561" s="36" t="n">
        <f aca="false">IFERROR(Counts!R561/Counts!Q561,"")</f>
        <v>0.184210526315789</v>
      </c>
      <c r="F561" s="36" t="n">
        <f aca="false">IFERROR((Counts!R561+Counts!V561+Counts!W561)/(Counts!Q561+Counts!V561+Counts!W561+Counts!X561),"")</f>
        <v>0.27906976744186</v>
      </c>
      <c r="G561" s="36" t="n">
        <f aca="false">IFERROR((Counts!R561+Counts!S561+2*Counts!T561+3*Counts!U561)/Counts!Q561,"")</f>
        <v>0.342105263157895</v>
      </c>
      <c r="H561" s="35" t="n">
        <f aca="false">IFERROR(Counts!U561,"")</f>
        <v>2</v>
      </c>
      <c r="I561" s="36" t="n">
        <f aca="false">IFERROR(Counts!Z561/Counts!AA561,"")</f>
        <v>0.27906976744186</v>
      </c>
      <c r="J561" s="36" t="n">
        <f aca="false">IFERROR(Counts!AB561/Counts!AA561,"")</f>
        <v>0.255837209302326</v>
      </c>
      <c r="K561" s="37" t="n">
        <f aca="false">IFERROR((Counts!AB561-Counts!Z561)/Counts!AA561,"")</f>
        <v>-0.0232325581395349</v>
      </c>
      <c r="L561" s="38" t="n">
        <f aca="false">IFERROR(Counts!Y561/Counts!P561,"")</f>
        <v>0.348837209302326</v>
      </c>
      <c r="M561" s="38" t="n">
        <f aca="false">IFERROR(Counts!V561/Counts!P561,"")</f>
        <v>0.0930232558139535</v>
      </c>
      <c r="N561" s="38" t="n">
        <f aca="false">IFERROR(Counts!AD561/Counts!AC561,"")</f>
        <v>0.0869565217391304</v>
      </c>
      <c r="O561" s="38" t="n">
        <f aca="false">IFERROR(Counts!AE561/Counts!AC561,"")</f>
        <v>0.347826086956522</v>
      </c>
      <c r="P561" s="39" t="n">
        <f aca="false">IFERROR(Counts!AG561/Counts!AF561,"")</f>
        <v>88.8565217391304</v>
      </c>
      <c r="Q561" s="38" t="n">
        <f aca="false">IFERROR(Counts!AH561/Counts!AC561,"")</f>
        <v>0.391304347826087</v>
      </c>
      <c r="R561" s="38" t="n">
        <f aca="false">IFERROR(Counts!N561/Counts!M561,"")</f>
        <v>0.355555555555556</v>
      </c>
      <c r="S561" s="38" t="n">
        <f aca="false">IFERROR(Counts!K561/Counts!J561,"")</f>
        <v>0.746031746031746</v>
      </c>
      <c r="T561" s="38" t="n">
        <f aca="false">IFERROR(Counts!I561/Counts!H561,"")</f>
        <v>0.30379746835443</v>
      </c>
      <c r="U561" s="38" t="n">
        <f aca="false">IFERROR(1-Counts!L561/Counts!K561,"")</f>
        <v>0.808510638297872</v>
      </c>
      <c r="V561" s="39" t="n">
        <f aca="false">IFERROR(Counts!AJ561/Counts!AI561,"")</f>
        <v>70.8902777777778</v>
      </c>
      <c r="W561" s="38" t="n">
        <f aca="false">IFERROR(Counts!AK561/Counts!AI561,"")</f>
        <v>0.111111111111111</v>
      </c>
      <c r="X561" s="40" t="n">
        <f aca="false">IFERROR(Counts!O561,"")</f>
        <v>-2.09</v>
      </c>
      <c r="Y561" s="36" t="n">
        <f aca="false">IFERROR(INDEX('Season Counts'!$Y$2:$Y$740,$AF561)/INDEX('Season Counts'!$X$2:$X$740,$AF561),"")</f>
        <v>0.296884462151394</v>
      </c>
      <c r="Z561" s="37" t="n">
        <f aca="false">IFERROR(J561-Y561,"")</f>
        <v>-0.0410472528490689</v>
      </c>
      <c r="AA561" s="38" t="n">
        <f aca="false">IFERROR(INDEX('Season Counts'!$K$2:$K$740,$AF561)/INDEX('Season Counts'!$J$2:$J$740,$AF561),"")</f>
        <v>0.319516407599309</v>
      </c>
      <c r="AB561" s="41" t="n">
        <f aca="false">IFERROR(R561-AA561,"")</f>
        <v>0.0360391479562464</v>
      </c>
      <c r="AC561" s="39" t="n">
        <f aca="false">IFERROR(INDEX('Season Counts'!$AG$2:$AG$740,$AF561)/INDEX('Season Counts'!$AF$2:$AF$740,$AF561),"")</f>
        <v>70.1983132530121</v>
      </c>
      <c r="AD561" s="40" t="n">
        <f aca="false">IFERROR(V561-AC561,"")</f>
        <v>0.691964524765737</v>
      </c>
      <c r="AE561" s="4" t="str">
        <f aca="false">IF(D561&lt;Guide!$C$21,"Low PA",IF(TRIM(IF(ISNUMBER(AD561),IF(N(AD561)&lt;=-Guide!$C$24,"▼ Bat Speed  ",IF(N(AD561)&gt;=Guide!$C$24,"▲ Bat Speed  ","")),"")&amp;IF(N(Z561)&gt;=Guide!$C$22,"▲ Contact  ","")&amp;IF(N(Z561)&lt;=-Guide!$C$22,"▼ Contact  ","")&amp;IF(N(AB561)&gt;=Guide!$C$23,"▲ Chase  ","")&amp;IF(N(AB561)&lt;=-Guide!$C$23,"▼ Chase  ",""))="","Stable",TRIM(IF(ISNUMBER(AD561),IF(N(AD561)&lt;=-Guide!$C$24,"▼ Bat Speed  ",IF(N(AD561)&gt;=Guide!$C$24,"▲ Bat Speed  ","")),"")&amp;IF(N(Z561)&gt;=Guide!$C$22,"▲ Contact  ","")&amp;IF(N(Z561)&lt;=-Guide!$C$22,"▼ Contact  ","")&amp;IF(N(AB561)&gt;=Guide!$C$23,"▲ Chase  ","")&amp;IF(N(AB561)&lt;=-Guide!$C$23,"▼ Chase  ",""))))</f>
        <v>▼ Contact</v>
      </c>
      <c r="AF561" s="35" t="n">
        <f aca="false">MATCH(Counts!A561,'Season Counts'!$A$2:$A$740,0)</f>
        <v>144</v>
      </c>
    </row>
    <row r="562" customFormat="false" ht="15" hidden="false" customHeight="false" outlineLevel="0" collapsed="false">
      <c r="A562" s="34" t="str">
        <f aca="false">Counts!B562</f>
        <v>CHC</v>
      </c>
      <c r="B562" s="5" t="str">
        <f aca="false">Counts!C562</f>
        <v>Miguel Amaya</v>
      </c>
      <c r="C562" s="34" t="str">
        <f aca="false">Counts!F562</f>
        <v>Sep</v>
      </c>
      <c r="D562" s="35" t="n">
        <f aca="false">IFERROR(Counts!P562,"")</f>
        <v>31</v>
      </c>
      <c r="E562" s="36" t="n">
        <f aca="false">IFERROR(Counts!R562/Counts!Q562,"")</f>
        <v>0.28</v>
      </c>
      <c r="F562" s="36" t="n">
        <f aca="false">IFERROR((Counts!R562+Counts!V562+Counts!W562)/(Counts!Q562+Counts!V562+Counts!W562+Counts!X562),"")</f>
        <v>0.344827586206897</v>
      </c>
      <c r="G562" s="36" t="n">
        <f aca="false">IFERROR((Counts!R562+Counts!S562+2*Counts!T562+3*Counts!U562)/Counts!Q562,"")</f>
        <v>0.52</v>
      </c>
      <c r="H562" s="35" t="n">
        <f aca="false">IFERROR(Counts!U562,"")</f>
        <v>1</v>
      </c>
      <c r="I562" s="36" t="n">
        <f aca="false">IFERROR(Counts!Z562/Counts!AA562,"")</f>
        <v>0.363793103448276</v>
      </c>
      <c r="J562" s="36" t="n">
        <f aca="false">IFERROR(Counts!AB562/Counts!AA562,"")</f>
        <v>0.321689655172414</v>
      </c>
      <c r="K562" s="37" t="n">
        <f aca="false">IFERROR((Counts!AB562-Counts!Z562)/Counts!AA562,"")</f>
        <v>-0.0421034482758621</v>
      </c>
      <c r="L562" s="38" t="n">
        <f aca="false">IFERROR(Counts!Y562/Counts!P562,"")</f>
        <v>0.290322580645161</v>
      </c>
      <c r="M562" s="38" t="n">
        <f aca="false">IFERROR(Counts!V562/Counts!P562,"")</f>
        <v>0.032258064516129</v>
      </c>
      <c r="N562" s="38" t="n">
        <f aca="false">IFERROR(Counts!AD562/Counts!AC562,"")</f>
        <v>0.157894736842105</v>
      </c>
      <c r="O562" s="38" t="n">
        <f aca="false">IFERROR(Counts!AE562/Counts!AC562,"")</f>
        <v>0.315789473684211</v>
      </c>
      <c r="P562" s="39" t="n">
        <f aca="false">IFERROR(Counts!AG562/Counts!AF562,"")</f>
        <v>83.9842105263158</v>
      </c>
      <c r="Q562" s="38" t="n">
        <f aca="false">IFERROR(Counts!AH562/Counts!AC562,"")</f>
        <v>0.421052631578947</v>
      </c>
      <c r="R562" s="38" t="n">
        <f aca="false">IFERROR(Counts!N562/Counts!M562,"")</f>
        <v>0.482758620689655</v>
      </c>
      <c r="S562" s="38" t="n">
        <f aca="false">IFERROR(Counts!K562/Counts!J562,"")</f>
        <v>0.708333333333333</v>
      </c>
      <c r="T562" s="38" t="n">
        <f aca="false">IFERROR(Counts!I562/Counts!H562,"")</f>
        <v>0.209677419354839</v>
      </c>
      <c r="U562" s="38" t="n">
        <f aca="false">IFERROR(1-Counts!L562/Counts!K562,"")</f>
        <v>0.941176470588235</v>
      </c>
      <c r="V562" s="39" t="n">
        <f aca="false">IFERROR(Counts!AJ562/Counts!AI562,"")</f>
        <v>69.0923076923077</v>
      </c>
      <c r="W562" s="38" t="n">
        <f aca="false">IFERROR(Counts!AK562/Counts!AI562,"")</f>
        <v>0.0384615384615385</v>
      </c>
      <c r="X562" s="40" t="n">
        <f aca="false">IFERROR(Counts!O562,"")</f>
        <v>1.549</v>
      </c>
      <c r="Y562" s="36" t="n">
        <f aca="false">IFERROR(INDEX('Season Counts'!$Y$2:$Y$740,$AF562)/INDEX('Season Counts'!$X$2:$X$740,$AF562),"")</f>
        <v>0.296884462151394</v>
      </c>
      <c r="Z562" s="37" t="n">
        <f aca="false">IFERROR(J562-Y562,"")</f>
        <v>0.0248051930210194</v>
      </c>
      <c r="AA562" s="38" t="n">
        <f aca="false">IFERROR(INDEX('Season Counts'!$K$2:$K$740,$AF562)/INDEX('Season Counts'!$J$2:$J$740,$AF562),"")</f>
        <v>0.319516407599309</v>
      </c>
      <c r="AB562" s="41" t="n">
        <f aca="false">IFERROR(R562-AA562,"")</f>
        <v>0.163242213090346</v>
      </c>
      <c r="AC562" s="39" t="n">
        <f aca="false">IFERROR(INDEX('Season Counts'!$AG$2:$AG$740,$AF562)/INDEX('Season Counts'!$AF$2:$AF$740,$AF562),"")</f>
        <v>70.1983132530121</v>
      </c>
      <c r="AD562" s="40" t="n">
        <f aca="false">IFERROR(V562-AC562,"")</f>
        <v>-1.10600556070435</v>
      </c>
      <c r="AE562" s="4" t="str">
        <f aca="false">IF(D562&lt;Guide!$C$21,"Low PA",IF(TRIM(IF(ISNUMBER(AD562),IF(N(AD562)&lt;=-Guide!$C$24,"▼ Bat Speed  ",IF(N(AD562)&gt;=Guide!$C$24,"▲ Bat Speed  ","")),"")&amp;IF(N(Z562)&gt;=Guide!$C$22,"▲ Contact  ","")&amp;IF(N(Z562)&lt;=-Guide!$C$22,"▼ Contact  ","")&amp;IF(N(AB562)&gt;=Guide!$C$23,"▲ Chase  ","")&amp;IF(N(AB562)&lt;=-Guide!$C$23,"▼ Chase  ",""))="","Stable",TRIM(IF(ISNUMBER(AD562),IF(N(AD562)&lt;=-Guide!$C$24,"▼ Bat Speed  ",IF(N(AD562)&gt;=Guide!$C$24,"▲ Bat Speed  ","")),"")&amp;IF(N(Z562)&gt;=Guide!$C$22,"▲ Contact  ","")&amp;IF(N(Z562)&lt;=-Guide!$C$22,"▼ Contact  ","")&amp;IF(N(AB562)&gt;=Guide!$C$23,"▲ Chase  ","")&amp;IF(N(AB562)&lt;=-Guide!$C$23,"▼ Chase  ",""))))</f>
        <v>Low PA</v>
      </c>
      <c r="AF562" s="35" t="n">
        <f aca="false">MATCH(Counts!A562,'Season Counts'!$A$2:$A$740,0)</f>
        <v>144</v>
      </c>
    </row>
    <row r="563" customFormat="false" ht="15" hidden="false" customHeight="false" outlineLevel="0" collapsed="false">
      <c r="A563" s="34" t="str">
        <f aca="false">Counts!B563</f>
        <v>CHC</v>
      </c>
      <c r="B563" s="5" t="str">
        <f aca="false">Counts!C563</f>
        <v>Matt Shaw</v>
      </c>
      <c r="C563" s="34" t="str">
        <f aca="false">Counts!F563</f>
        <v>Mar-Apr</v>
      </c>
      <c r="D563" s="35" t="n">
        <f aca="false">IFERROR(Counts!P563,"")</f>
        <v>80</v>
      </c>
      <c r="E563" s="36" t="n">
        <f aca="false">IFERROR(Counts!R563/Counts!Q563,"")</f>
        <v>0.301369863013699</v>
      </c>
      <c r="F563" s="36" t="n">
        <f aca="false">IFERROR((Counts!R563+Counts!V563+Counts!W563)/(Counts!Q563+Counts!V563+Counts!W563+Counts!X563),"")</f>
        <v>0.341772151898734</v>
      </c>
      <c r="G563" s="36" t="n">
        <f aca="false">IFERROR((Counts!R563+Counts!S563+2*Counts!T563+3*Counts!U563)/Counts!Q563,"")</f>
        <v>0.506849315068493</v>
      </c>
      <c r="H563" s="35" t="n">
        <f aca="false">IFERROR(Counts!U563,"")</f>
        <v>3</v>
      </c>
      <c r="I563" s="36" t="n">
        <f aca="false">IFERROR(Counts!Z563/Counts!AA563,"")</f>
        <v>0.363291139240506</v>
      </c>
      <c r="J563" s="36" t="n">
        <f aca="false">IFERROR(Counts!AB563/Counts!AA563,"")</f>
        <v>0.315506329113924</v>
      </c>
      <c r="K563" s="37" t="n">
        <f aca="false">IFERROR((Counts!AB563-Counts!Z563)/Counts!AA563,"")</f>
        <v>-0.0477848101265823</v>
      </c>
      <c r="L563" s="38" t="n">
        <f aca="false">IFERROR(Counts!Y563/Counts!P563,"")</f>
        <v>0.175</v>
      </c>
      <c r="M563" s="38" t="n">
        <f aca="false">IFERROR(Counts!V563/Counts!P563,"")</f>
        <v>0.0625</v>
      </c>
      <c r="N563" s="38" t="n">
        <f aca="false">IFERROR(Counts!AD563/Counts!AC563,"")</f>
        <v>0.0655737704918033</v>
      </c>
      <c r="O563" s="38" t="n">
        <f aca="false">IFERROR(Counts!AE563/Counts!AC563,"")</f>
        <v>0.327868852459016</v>
      </c>
      <c r="P563" s="39" t="n">
        <f aca="false">IFERROR(Counts!AG563/Counts!AF563,"")</f>
        <v>85.6032786885246</v>
      </c>
      <c r="Q563" s="38" t="n">
        <f aca="false">IFERROR(Counts!AH563/Counts!AC563,"")</f>
        <v>0.426229508196721</v>
      </c>
      <c r="R563" s="38" t="n">
        <f aca="false">IFERROR(Counts!N563/Counts!M563,"")</f>
        <v>0.366863905325444</v>
      </c>
      <c r="S563" s="38" t="n">
        <f aca="false">IFERROR(Counts!K563/Counts!J563,"")</f>
        <v>0.633333333333333</v>
      </c>
      <c r="T563" s="38" t="n">
        <f aca="false">IFERROR(Counts!I563/Counts!H563,"")</f>
        <v>0.178343949044586</v>
      </c>
      <c r="U563" s="38" t="n">
        <f aca="false">IFERROR(1-Counts!L563/Counts!K563,"")</f>
        <v>0.873684210526316</v>
      </c>
      <c r="V563" s="39" t="n">
        <f aca="false">IFERROR(Counts!AJ563/Counts!AI563,"")</f>
        <v>68.3029850746269</v>
      </c>
      <c r="W563" s="38" t="n">
        <f aca="false">IFERROR(Counts!AK563/Counts!AI563,"")</f>
        <v>0.0447761194029851</v>
      </c>
      <c r="X563" s="40" t="n">
        <f aca="false">IFERROR(Counts!O563,"")</f>
        <v>3.5</v>
      </c>
      <c r="Y563" s="36" t="n">
        <f aca="false">IFERROR(INDEX('Season Counts'!$Y$2:$Y$740,$AF563)/INDEX('Season Counts'!$X$2:$X$740,$AF563),"")</f>
        <v>0.302899497487437</v>
      </c>
      <c r="Z563" s="37" t="n">
        <f aca="false">IFERROR(J563-Y563,"")</f>
        <v>0.0126068316264869</v>
      </c>
      <c r="AA563" s="38" t="n">
        <f aca="false">IFERROR(INDEX('Season Counts'!$K$2:$K$740,$AF563)/INDEX('Season Counts'!$J$2:$J$740,$AF563),"")</f>
        <v>0.324705882352941</v>
      </c>
      <c r="AB563" s="41" t="n">
        <f aca="false">IFERROR(R563-AA563,"")</f>
        <v>0.0421580229725026</v>
      </c>
      <c r="AC563" s="39" t="n">
        <f aca="false">IFERROR(INDEX('Season Counts'!$AG$2:$AG$740,$AF563)/INDEX('Season Counts'!$AF$2:$AF$740,$AF563),"")</f>
        <v>69.5512658227848</v>
      </c>
      <c r="AD563" s="40" t="n">
        <f aca="false">IFERROR(V563-AC563,"")</f>
        <v>-1.24828074815794</v>
      </c>
      <c r="AE563" s="4" t="str">
        <f aca="false">IF(D563&lt;Guide!$C$21,"Low PA",IF(TRIM(IF(ISNUMBER(AD563),IF(N(AD563)&lt;=-Guide!$C$24,"▼ Bat Speed  ",IF(N(AD563)&gt;=Guide!$C$24,"▲ Bat Speed  ","")),"")&amp;IF(N(Z563)&gt;=Guide!$C$22,"▲ Contact  ","")&amp;IF(N(Z563)&lt;=-Guide!$C$22,"▼ Contact  ","")&amp;IF(N(AB563)&gt;=Guide!$C$23,"▲ Chase  ","")&amp;IF(N(AB563)&lt;=-Guide!$C$23,"▼ Chase  ",""))="","Stable",TRIM(IF(ISNUMBER(AD563),IF(N(AD563)&lt;=-Guide!$C$24,"▼ Bat Speed  ",IF(N(AD563)&gt;=Guide!$C$24,"▲ Bat Speed  ","")),"")&amp;IF(N(Z563)&gt;=Guide!$C$22,"▲ Contact  ","")&amp;IF(N(Z563)&lt;=-Guide!$C$22,"▼ Contact  ","")&amp;IF(N(AB563)&gt;=Guide!$C$23,"▲ Chase  ","")&amp;IF(N(AB563)&lt;=-Guide!$C$23,"▼ Chase  ",""))))</f>
        <v>▼ Bat Speed ▲ Chase</v>
      </c>
      <c r="AF563" s="35" t="n">
        <f aca="false">MATCH(Counts!A563,'Season Counts'!$A$2:$A$740,0)</f>
        <v>145</v>
      </c>
    </row>
    <row r="564" customFormat="false" ht="15" hidden="false" customHeight="false" outlineLevel="0" collapsed="false">
      <c r="A564" s="34" t="str">
        <f aca="false">Counts!B564</f>
        <v>CHC</v>
      </c>
      <c r="B564" s="5" t="str">
        <f aca="false">Counts!C564</f>
        <v>Matt Shaw</v>
      </c>
      <c r="C564" s="34" t="str">
        <f aca="false">Counts!F564</f>
        <v>May</v>
      </c>
      <c r="D564" s="35" t="n">
        <f aca="false">IFERROR(Counts!P564,"")</f>
        <v>24</v>
      </c>
      <c r="E564" s="36" t="n">
        <f aca="false">IFERROR(Counts!R564/Counts!Q564,"")</f>
        <v>0.0454545454545455</v>
      </c>
      <c r="F564" s="36" t="n">
        <f aca="false">IFERROR((Counts!R564+Counts!V564+Counts!W564)/(Counts!Q564+Counts!V564+Counts!W564+Counts!X564),"")</f>
        <v>0.125</v>
      </c>
      <c r="G564" s="36" t="n">
        <f aca="false">IFERROR((Counts!R564+Counts!S564+2*Counts!T564+3*Counts!U564)/Counts!Q564,"")</f>
        <v>0.0454545454545455</v>
      </c>
      <c r="H564" s="35" t="n">
        <f aca="false">IFERROR(Counts!U564,"")</f>
        <v>0</v>
      </c>
      <c r="I564" s="36" t="n">
        <f aca="false">IFERROR(Counts!Z564/Counts!AA564,"")</f>
        <v>0.0958333333333333</v>
      </c>
      <c r="J564" s="36" t="n">
        <f aca="false">IFERROR(Counts!AB564/Counts!AA564,"")</f>
        <v>0.24575</v>
      </c>
      <c r="K564" s="37" t="n">
        <f aca="false">IFERROR((Counts!AB564-Counts!Z564)/Counts!AA564,"")</f>
        <v>0.149916666666667</v>
      </c>
      <c r="L564" s="38" t="n">
        <f aca="false">IFERROR(Counts!Y564/Counts!P564,"")</f>
        <v>0.166666666666667</v>
      </c>
      <c r="M564" s="38" t="n">
        <f aca="false">IFERROR(Counts!V564/Counts!P564,"")</f>
        <v>0.0416666666666667</v>
      </c>
      <c r="N564" s="38" t="n">
        <f aca="false">IFERROR(Counts!AD564/Counts!AC564,"")</f>
        <v>0</v>
      </c>
      <c r="O564" s="38" t="n">
        <f aca="false">IFERROR(Counts!AE564/Counts!AC564,"")</f>
        <v>0.444444444444444</v>
      </c>
      <c r="P564" s="39" t="n">
        <f aca="false">IFERROR(Counts!AG564/Counts!AF564,"")</f>
        <v>83.4722222222222</v>
      </c>
      <c r="Q564" s="38" t="n">
        <f aca="false">IFERROR(Counts!AH564/Counts!AC564,"")</f>
        <v>0.333333333333333</v>
      </c>
      <c r="R564" s="38" t="n">
        <f aca="false">IFERROR(Counts!N564/Counts!M564,"")</f>
        <v>0.372549019607843</v>
      </c>
      <c r="S564" s="38" t="n">
        <f aca="false">IFERROR(Counts!K564/Counts!J564,"")</f>
        <v>0.64</v>
      </c>
      <c r="T564" s="38" t="n">
        <f aca="false">IFERROR(Counts!I564/Counts!H564,"")</f>
        <v>0.176470588235294</v>
      </c>
      <c r="U564" s="38" t="n">
        <f aca="false">IFERROR(1-Counts!L564/Counts!K564,"")</f>
        <v>1</v>
      </c>
      <c r="V564" s="39" t="n">
        <f aca="false">IFERROR(Counts!AJ564/Counts!AI564,"")</f>
        <v>67.9608695652174</v>
      </c>
      <c r="W564" s="38" t="n">
        <f aca="false">IFERROR(Counts!AK564/Counts!AI564,"")</f>
        <v>0.0434782608695652</v>
      </c>
      <c r="X564" s="40" t="n">
        <f aca="false">IFERROR(Counts!O564,"")</f>
        <v>-4.824</v>
      </c>
      <c r="Y564" s="36" t="n">
        <f aca="false">IFERROR(INDEX('Season Counts'!$Y$2:$Y$740,$AF564)/INDEX('Season Counts'!$X$2:$X$740,$AF564),"")</f>
        <v>0.302899497487437</v>
      </c>
      <c r="Z564" s="37" t="n">
        <f aca="false">IFERROR(J564-Y564,"")</f>
        <v>-0.0571494974874372</v>
      </c>
      <c r="AA564" s="38" t="n">
        <f aca="false">IFERROR(INDEX('Season Counts'!$K$2:$K$740,$AF564)/INDEX('Season Counts'!$J$2:$J$740,$AF564),"")</f>
        <v>0.324705882352941</v>
      </c>
      <c r="AB564" s="41" t="n">
        <f aca="false">IFERROR(R564-AA564,"")</f>
        <v>0.047843137254902</v>
      </c>
      <c r="AC564" s="39" t="n">
        <f aca="false">IFERROR(INDEX('Season Counts'!$AG$2:$AG$740,$AF564)/INDEX('Season Counts'!$AF$2:$AF$740,$AF564),"")</f>
        <v>69.5512658227848</v>
      </c>
      <c r="AD564" s="40" t="n">
        <f aca="false">IFERROR(V564-AC564,"")</f>
        <v>-1.59039625756742</v>
      </c>
      <c r="AE564" s="4" t="str">
        <f aca="false">IF(D564&lt;Guide!$C$21,"Low PA",IF(TRIM(IF(ISNUMBER(AD564),IF(N(AD564)&lt;=-Guide!$C$24,"▼ Bat Speed  ",IF(N(AD564)&gt;=Guide!$C$24,"▲ Bat Speed  ","")),"")&amp;IF(N(Z564)&gt;=Guide!$C$22,"▲ Contact  ","")&amp;IF(N(Z564)&lt;=-Guide!$C$22,"▼ Contact  ","")&amp;IF(N(AB564)&gt;=Guide!$C$23,"▲ Chase  ","")&amp;IF(N(AB564)&lt;=-Guide!$C$23,"▼ Chase  ",""))="","Stable",TRIM(IF(ISNUMBER(AD564),IF(N(AD564)&lt;=-Guide!$C$24,"▼ Bat Speed  ",IF(N(AD564)&gt;=Guide!$C$24,"▲ Bat Speed  ","")),"")&amp;IF(N(Z564)&gt;=Guide!$C$22,"▲ Contact  ","")&amp;IF(N(Z564)&lt;=-Guide!$C$22,"▼ Contact  ","")&amp;IF(N(AB564)&gt;=Guide!$C$23,"▲ Chase  ","")&amp;IF(N(AB564)&lt;=-Guide!$C$23,"▼ Chase  ",""))))</f>
        <v>Low PA</v>
      </c>
      <c r="AF564" s="35" t="n">
        <f aca="false">MATCH(Counts!A564,'Season Counts'!$A$2:$A$740,0)</f>
        <v>145</v>
      </c>
    </row>
    <row r="565" customFormat="false" ht="15" hidden="false" customHeight="false" outlineLevel="0" collapsed="false">
      <c r="A565" s="34" t="str">
        <f aca="false">Counts!B565</f>
        <v>CHC</v>
      </c>
      <c r="B565" s="5" t="str">
        <f aca="false">Counts!C565</f>
        <v>Matt Shaw</v>
      </c>
      <c r="C565" s="34" t="str">
        <f aca="false">Counts!F565</f>
        <v>Jun</v>
      </c>
      <c r="D565" s="35" t="n">
        <f aca="false">IFERROR(Counts!P565,"")</f>
        <v>43</v>
      </c>
      <c r="E565" s="36" t="n">
        <f aca="false">IFERROR(Counts!R565/Counts!Q565,"")</f>
        <v>0.257142857142857</v>
      </c>
      <c r="F565" s="36" t="n">
        <f aca="false">IFERROR((Counts!R565+Counts!V565+Counts!W565)/(Counts!Q565+Counts!V565+Counts!W565+Counts!X565),"")</f>
        <v>0.395348837209302</v>
      </c>
      <c r="G565" s="36" t="n">
        <f aca="false">IFERROR((Counts!R565+Counts!S565+2*Counts!T565+3*Counts!U565)/Counts!Q565,"")</f>
        <v>0.457142857142857</v>
      </c>
      <c r="H565" s="35" t="n">
        <f aca="false">IFERROR(Counts!U565,"")</f>
        <v>1</v>
      </c>
      <c r="I565" s="36" t="n">
        <f aca="false">IFERROR(Counts!Z565/Counts!AA565,"")</f>
        <v>0.376744186046512</v>
      </c>
      <c r="J565" s="36" t="n">
        <f aca="false">IFERROR(Counts!AB565/Counts!AA565,"")</f>
        <v>0.306093023255814</v>
      </c>
      <c r="K565" s="37" t="n">
        <f aca="false">IFERROR((Counts!AB565-Counts!Z565)/Counts!AA565,"")</f>
        <v>-0.0706511627906976</v>
      </c>
      <c r="L565" s="38" t="n">
        <f aca="false">IFERROR(Counts!Y565/Counts!P565,"")</f>
        <v>0.209302325581395</v>
      </c>
      <c r="M565" s="38" t="n">
        <f aca="false">IFERROR(Counts!V565/Counts!P565,"")</f>
        <v>0.13953488372093</v>
      </c>
      <c r="N565" s="38" t="n">
        <f aca="false">IFERROR(Counts!AD565/Counts!AC565,"")</f>
        <v>0.0384615384615385</v>
      </c>
      <c r="O565" s="38" t="n">
        <f aca="false">IFERROR(Counts!AE565/Counts!AC565,"")</f>
        <v>0.384615384615385</v>
      </c>
      <c r="P565" s="39" t="n">
        <f aca="false">IFERROR(Counts!AG565/Counts!AF565,"")</f>
        <v>85.8846153846154</v>
      </c>
      <c r="Q565" s="38" t="n">
        <f aca="false">IFERROR(Counts!AH565/Counts!AC565,"")</f>
        <v>0.230769230769231</v>
      </c>
      <c r="R565" s="38" t="n">
        <f aca="false">IFERROR(Counts!N565/Counts!M565,"")</f>
        <v>0.326315789473684</v>
      </c>
      <c r="S565" s="38" t="n">
        <f aca="false">IFERROR(Counts!K565/Counts!J565,"")</f>
        <v>0.535714285714286</v>
      </c>
      <c r="T565" s="38" t="n">
        <f aca="false">IFERROR(Counts!I565/Counts!H565,"")</f>
        <v>0.171052631578947</v>
      </c>
      <c r="U565" s="38" t="n">
        <f aca="false">IFERROR(1-Counts!L565/Counts!K565,"")</f>
        <v>0.844444444444444</v>
      </c>
      <c r="V565" s="39" t="n">
        <f aca="false">IFERROR(Counts!AJ565/Counts!AI565,"")</f>
        <v>71.3848484848485</v>
      </c>
      <c r="W565" s="38" t="n">
        <f aca="false">IFERROR(Counts!AK565/Counts!AI565,"")</f>
        <v>0.181818181818182</v>
      </c>
      <c r="X565" s="40" t="n">
        <f aca="false">IFERROR(Counts!O565,"")</f>
        <v>2.006</v>
      </c>
      <c r="Y565" s="36" t="n">
        <f aca="false">IFERROR(INDEX('Season Counts'!$Y$2:$Y$740,$AF565)/INDEX('Season Counts'!$X$2:$X$740,$AF565),"")</f>
        <v>0.302899497487437</v>
      </c>
      <c r="Z565" s="37" t="n">
        <f aca="false">IFERROR(J565-Y565,"")</f>
        <v>0.00319352576837678</v>
      </c>
      <c r="AA565" s="38" t="n">
        <f aca="false">IFERROR(INDEX('Season Counts'!$K$2:$K$740,$AF565)/INDEX('Season Counts'!$J$2:$J$740,$AF565),"")</f>
        <v>0.324705882352941</v>
      </c>
      <c r="AB565" s="41" t="n">
        <f aca="false">IFERROR(R565-AA565,"")</f>
        <v>0.00160990712074305</v>
      </c>
      <c r="AC565" s="39" t="n">
        <f aca="false">IFERROR(INDEX('Season Counts'!$AG$2:$AG$740,$AF565)/INDEX('Season Counts'!$AF$2:$AF$740,$AF565),"")</f>
        <v>69.5512658227848</v>
      </c>
      <c r="AD565" s="40" t="n">
        <f aca="false">IFERROR(V565-AC565,"")</f>
        <v>1.83358266206366</v>
      </c>
      <c r="AE565" s="4" t="str">
        <f aca="false">IF(D565&lt;Guide!$C$21,"Low PA",IF(TRIM(IF(ISNUMBER(AD565),IF(N(AD565)&lt;=-Guide!$C$24,"▼ Bat Speed  ",IF(N(AD565)&gt;=Guide!$C$24,"▲ Bat Speed  ","")),"")&amp;IF(N(Z565)&gt;=Guide!$C$22,"▲ Contact  ","")&amp;IF(N(Z565)&lt;=-Guide!$C$22,"▼ Contact  ","")&amp;IF(N(AB565)&gt;=Guide!$C$23,"▲ Chase  ","")&amp;IF(N(AB565)&lt;=-Guide!$C$23,"▼ Chase  ",""))="","Stable",TRIM(IF(ISNUMBER(AD565),IF(N(AD565)&lt;=-Guide!$C$24,"▼ Bat Speed  ",IF(N(AD565)&gt;=Guide!$C$24,"▲ Bat Speed  ","")),"")&amp;IF(N(Z565)&gt;=Guide!$C$22,"▲ Contact  ","")&amp;IF(N(Z565)&lt;=-Guide!$C$22,"▼ Contact  ","")&amp;IF(N(AB565)&gt;=Guide!$C$23,"▲ Chase  ","")&amp;IF(N(AB565)&lt;=-Guide!$C$23,"▼ Chase  ",""))))</f>
        <v>▲ Bat Speed</v>
      </c>
      <c r="AF565" s="35" t="n">
        <f aca="false">MATCH(Counts!A565,'Season Counts'!$A$2:$A$740,0)</f>
        <v>145</v>
      </c>
    </row>
    <row r="566" customFormat="false" ht="15" hidden="false" customHeight="false" outlineLevel="0" collapsed="false">
      <c r="A566" s="34" t="str">
        <f aca="false">Counts!B566</f>
        <v>CHC</v>
      </c>
      <c r="B566" s="5" t="str">
        <f aca="false">Counts!C566</f>
        <v>Matt Shaw</v>
      </c>
      <c r="C566" s="34" t="str">
        <f aca="false">Counts!F566</f>
        <v>Aug</v>
      </c>
      <c r="D566" s="35" t="n">
        <f aca="false">IFERROR(Counts!P566,"")</f>
        <v>9</v>
      </c>
      <c r="E566" s="36" t="n">
        <f aca="false">IFERROR(Counts!R566/Counts!Q566,"")</f>
        <v>0.285714285714286</v>
      </c>
      <c r="F566" s="36" t="n">
        <f aca="false">IFERROR((Counts!R566+Counts!V566+Counts!W566)/(Counts!Q566+Counts!V566+Counts!W566+Counts!X566),"")</f>
        <v>0.444444444444444</v>
      </c>
      <c r="G566" s="36" t="n">
        <f aca="false">IFERROR((Counts!R566+Counts!S566+2*Counts!T566+3*Counts!U566)/Counts!Q566,"")</f>
        <v>0.857142857142857</v>
      </c>
      <c r="H566" s="35" t="n">
        <f aca="false">IFERROR(Counts!U566,"")</f>
        <v>1</v>
      </c>
      <c r="I566" s="36" t="n">
        <f aca="false">IFERROR(Counts!Z566/Counts!AA566,"")</f>
        <v>0.516666666666667</v>
      </c>
      <c r="J566" s="36" t="n">
        <f aca="false">IFERROR(Counts!AB566/Counts!AA566,"")</f>
        <v>0.373777777777778</v>
      </c>
      <c r="K566" s="37" t="n">
        <f aca="false">IFERROR((Counts!AB566-Counts!Z566)/Counts!AA566,"")</f>
        <v>-0.142888888888889</v>
      </c>
      <c r="L566" s="38" t="n">
        <f aca="false">IFERROR(Counts!Y566/Counts!P566,"")</f>
        <v>0</v>
      </c>
      <c r="M566" s="38" t="n">
        <f aca="false">IFERROR(Counts!V566/Counts!P566,"")</f>
        <v>0.222222222222222</v>
      </c>
      <c r="N566" s="38" t="n">
        <f aca="false">IFERROR(Counts!AD566/Counts!AC566,"")</f>
        <v>0.142857142857143</v>
      </c>
      <c r="O566" s="38" t="n">
        <f aca="false">IFERROR(Counts!AE566/Counts!AC566,"")</f>
        <v>0.285714285714286</v>
      </c>
      <c r="P566" s="39" t="n">
        <f aca="false">IFERROR(Counts!AG566/Counts!AF566,"")</f>
        <v>85.7571428571429</v>
      </c>
      <c r="Q566" s="38" t="n">
        <f aca="false">IFERROR(Counts!AH566/Counts!AC566,"")</f>
        <v>0.142857142857143</v>
      </c>
      <c r="R566" s="38" t="n">
        <f aca="false">IFERROR(Counts!N566/Counts!M566,"")</f>
        <v>0.25</v>
      </c>
      <c r="S566" s="38" t="n">
        <f aca="false">IFERROR(Counts!K566/Counts!J566,"")</f>
        <v>0.545454545454545</v>
      </c>
      <c r="T566" s="38" t="n">
        <f aca="false">IFERROR(Counts!I566/Counts!H566,"")</f>
        <v>0.153846153846154</v>
      </c>
      <c r="U566" s="38" t="n">
        <f aca="false">IFERROR(1-Counts!L566/Counts!K566,"")</f>
        <v>0.833333333333333</v>
      </c>
      <c r="V566" s="39" t="n">
        <f aca="false">IFERROR(Counts!AJ566/Counts!AI566,"")</f>
        <v>71.0333333333333</v>
      </c>
      <c r="W566" s="38" t="n">
        <f aca="false">IFERROR(Counts!AK566/Counts!AI566,"")</f>
        <v>0</v>
      </c>
      <c r="X566" s="40" t="n">
        <f aca="false">IFERROR(Counts!O566,"")</f>
        <v>1.078</v>
      </c>
      <c r="Y566" s="36" t="n">
        <f aca="false">IFERROR(INDEX('Season Counts'!$Y$2:$Y$740,$AF566)/INDEX('Season Counts'!$X$2:$X$740,$AF566),"")</f>
        <v>0.302899497487437</v>
      </c>
      <c r="Z566" s="37" t="n">
        <f aca="false">IFERROR(J566-Y566,"")</f>
        <v>0.0708782802903406</v>
      </c>
      <c r="AA566" s="38" t="n">
        <f aca="false">IFERROR(INDEX('Season Counts'!$K$2:$K$740,$AF566)/INDEX('Season Counts'!$J$2:$J$740,$AF566),"")</f>
        <v>0.324705882352941</v>
      </c>
      <c r="AB566" s="41" t="n">
        <f aca="false">IFERROR(R566-AA566,"")</f>
        <v>-0.0747058823529412</v>
      </c>
      <c r="AC566" s="39" t="n">
        <f aca="false">IFERROR(INDEX('Season Counts'!$AG$2:$AG$740,$AF566)/INDEX('Season Counts'!$AF$2:$AF$740,$AF566),"")</f>
        <v>69.5512658227848</v>
      </c>
      <c r="AD566" s="40" t="n">
        <f aca="false">IFERROR(V566-AC566,"")</f>
        <v>1.48206751054852</v>
      </c>
      <c r="AE566" s="4" t="str">
        <f aca="false">IF(D566&lt;Guide!$C$21,"Low PA",IF(TRIM(IF(ISNUMBER(AD566),IF(N(AD566)&lt;=-Guide!$C$24,"▼ Bat Speed  ",IF(N(AD566)&gt;=Guide!$C$24,"▲ Bat Speed  ","")),"")&amp;IF(N(Z566)&gt;=Guide!$C$22,"▲ Contact  ","")&amp;IF(N(Z566)&lt;=-Guide!$C$22,"▼ Contact  ","")&amp;IF(N(AB566)&gt;=Guide!$C$23,"▲ Chase  ","")&amp;IF(N(AB566)&lt;=-Guide!$C$23,"▼ Chase  ",""))="","Stable",TRIM(IF(ISNUMBER(AD566),IF(N(AD566)&lt;=-Guide!$C$24,"▼ Bat Speed  ",IF(N(AD566)&gt;=Guide!$C$24,"▲ Bat Speed  ","")),"")&amp;IF(N(Z566)&gt;=Guide!$C$22,"▲ Contact  ","")&amp;IF(N(Z566)&lt;=-Guide!$C$22,"▼ Contact  ","")&amp;IF(N(AB566)&gt;=Guide!$C$23,"▲ Chase  ","")&amp;IF(N(AB566)&lt;=-Guide!$C$23,"▼ Chase  ",""))))</f>
        <v>Low PA</v>
      </c>
      <c r="AF566" s="35" t="n">
        <f aca="false">MATCH(Counts!A566,'Season Counts'!$A$2:$A$740,0)</f>
        <v>145</v>
      </c>
    </row>
    <row r="567" customFormat="false" ht="15" hidden="false" customHeight="false" outlineLevel="0" collapsed="false">
      <c r="A567" s="34" t="str">
        <f aca="false">Counts!B567</f>
        <v>CHC</v>
      </c>
      <c r="B567" s="5" t="str">
        <f aca="false">Counts!C567</f>
        <v>Matt Shaw</v>
      </c>
      <c r="C567" s="34" t="str">
        <f aca="false">Counts!F567</f>
        <v>Sep</v>
      </c>
      <c r="D567" s="35" t="n">
        <f aca="false">IFERROR(Counts!P567,"")</f>
        <v>46</v>
      </c>
      <c r="E567" s="36" t="n">
        <f aca="false">IFERROR(Counts!R567/Counts!Q567,"")</f>
        <v>0.194444444444444</v>
      </c>
      <c r="F567" s="36" t="n">
        <f aca="false">IFERROR((Counts!R567+Counts!V567+Counts!W567)/(Counts!Q567+Counts!V567+Counts!W567+Counts!X567),"")</f>
        <v>0.318181818181818</v>
      </c>
      <c r="G567" s="36" t="n">
        <f aca="false">IFERROR((Counts!R567+Counts!S567+2*Counts!T567+3*Counts!U567)/Counts!Q567,"")</f>
        <v>0.305555555555556</v>
      </c>
      <c r="H567" s="35" t="n">
        <f aca="false">IFERROR(Counts!U567,"")</f>
        <v>0</v>
      </c>
      <c r="I567" s="36" t="n">
        <f aca="false">IFERROR(Counts!Z567/Counts!AA567,"")</f>
        <v>0.286363636363636</v>
      </c>
      <c r="J567" s="36" t="n">
        <f aca="false">IFERROR(Counts!AB567/Counts!AA567,"")</f>
        <v>0.293818181818182</v>
      </c>
      <c r="K567" s="37" t="n">
        <f aca="false">IFERROR((Counts!AB567-Counts!Z567)/Counts!AA567,"")</f>
        <v>0.00745454545454548</v>
      </c>
      <c r="L567" s="38" t="n">
        <f aca="false">IFERROR(Counts!Y567/Counts!P567,"")</f>
        <v>0.173913043478261</v>
      </c>
      <c r="M567" s="38" t="n">
        <f aca="false">IFERROR(Counts!V567/Counts!P567,"")</f>
        <v>0.152173913043478</v>
      </c>
      <c r="N567" s="38" t="n">
        <f aca="false">IFERROR(Counts!AD567/Counts!AC567,"")</f>
        <v>0</v>
      </c>
      <c r="O567" s="38" t="n">
        <f aca="false">IFERROR(Counts!AE567/Counts!AC567,"")</f>
        <v>0.290322580645161</v>
      </c>
      <c r="P567" s="39" t="n">
        <f aca="false">IFERROR(Counts!AG567/Counts!AF567,"")</f>
        <v>81.7225806451613</v>
      </c>
      <c r="Q567" s="38" t="n">
        <f aca="false">IFERROR(Counts!AH567/Counts!AC567,"")</f>
        <v>0.258064516129032</v>
      </c>
      <c r="R567" s="38" t="n">
        <f aca="false">IFERROR(Counts!N567/Counts!M567,"")</f>
        <v>0.231707317073171</v>
      </c>
      <c r="S567" s="38" t="n">
        <f aca="false">IFERROR(Counts!K567/Counts!J567,"")</f>
        <v>0.623376623376623</v>
      </c>
      <c r="T567" s="38" t="n">
        <f aca="false">IFERROR(Counts!I567/Counts!H567,"")</f>
        <v>0.208955223880597</v>
      </c>
      <c r="U567" s="38" t="n">
        <f aca="false">IFERROR(1-Counts!L567/Counts!K567,"")</f>
        <v>0.875</v>
      </c>
      <c r="V567" s="39" t="n">
        <f aca="false">IFERROR(Counts!AJ567/Counts!AI567,"")</f>
        <v>71.3034482758621</v>
      </c>
      <c r="W567" s="38" t="n">
        <f aca="false">IFERROR(Counts!AK567/Counts!AI567,"")</f>
        <v>0.120689655172414</v>
      </c>
      <c r="X567" s="40" t="n">
        <f aca="false">IFERROR(Counts!O567,"")</f>
        <v>-1.341</v>
      </c>
      <c r="Y567" s="36" t="n">
        <f aca="false">IFERROR(INDEX('Season Counts'!$Y$2:$Y$740,$AF567)/INDEX('Season Counts'!$X$2:$X$740,$AF567),"")</f>
        <v>0.302899497487437</v>
      </c>
      <c r="Z567" s="37" t="n">
        <f aca="false">IFERROR(J567-Y567,"")</f>
        <v>-0.00908131566925535</v>
      </c>
      <c r="AA567" s="38" t="n">
        <f aca="false">IFERROR(INDEX('Season Counts'!$K$2:$K$740,$AF567)/INDEX('Season Counts'!$J$2:$J$740,$AF567),"")</f>
        <v>0.324705882352941</v>
      </c>
      <c r="AB567" s="41" t="n">
        <f aca="false">IFERROR(R567-AA567,"")</f>
        <v>-0.0929985652797704</v>
      </c>
      <c r="AC567" s="39" t="n">
        <f aca="false">IFERROR(INDEX('Season Counts'!$AG$2:$AG$740,$AF567)/INDEX('Season Counts'!$AF$2:$AF$740,$AF567),"")</f>
        <v>69.5512658227848</v>
      </c>
      <c r="AD567" s="40" t="n">
        <f aca="false">IFERROR(V567-AC567,"")</f>
        <v>1.75218245307727</v>
      </c>
      <c r="AE567" s="4" t="str">
        <f aca="false">IF(D567&lt;Guide!$C$21,"Low PA",IF(TRIM(IF(ISNUMBER(AD567),IF(N(AD567)&lt;=-Guide!$C$24,"▼ Bat Speed  ",IF(N(AD567)&gt;=Guide!$C$24,"▲ Bat Speed  ","")),"")&amp;IF(N(Z567)&gt;=Guide!$C$22,"▲ Contact  ","")&amp;IF(N(Z567)&lt;=-Guide!$C$22,"▼ Contact  ","")&amp;IF(N(AB567)&gt;=Guide!$C$23,"▲ Chase  ","")&amp;IF(N(AB567)&lt;=-Guide!$C$23,"▼ Chase  ",""))="","Stable",TRIM(IF(ISNUMBER(AD567),IF(N(AD567)&lt;=-Guide!$C$24,"▼ Bat Speed  ",IF(N(AD567)&gt;=Guide!$C$24,"▲ Bat Speed  ","")),"")&amp;IF(N(Z567)&gt;=Guide!$C$22,"▲ Contact  ","")&amp;IF(N(Z567)&lt;=-Guide!$C$22,"▼ Contact  ","")&amp;IF(N(AB567)&gt;=Guide!$C$23,"▲ Chase  ","")&amp;IF(N(AB567)&lt;=-Guide!$C$23,"▼ Chase  ",""))))</f>
        <v>▲ Bat Speed ▼ Chase</v>
      </c>
      <c r="AF567" s="35" t="n">
        <f aca="false">MATCH(Counts!A567,'Season Counts'!$A$2:$A$740,0)</f>
        <v>145</v>
      </c>
    </row>
    <row r="568" customFormat="false" ht="15" hidden="false" customHeight="false" outlineLevel="0" collapsed="false">
      <c r="A568" s="34" t="str">
        <f aca="false">Counts!B568</f>
        <v>CHC</v>
      </c>
      <c r="B568" s="5" t="str">
        <f aca="false">Counts!C568</f>
        <v>Moisés Ballesteros</v>
      </c>
      <c r="C568" s="34" t="str">
        <f aca="false">Counts!F568</f>
        <v>Mar-Apr</v>
      </c>
      <c r="D568" s="35" t="n">
        <f aca="false">IFERROR(Counts!P568,"")</f>
        <v>79</v>
      </c>
      <c r="E568" s="36" t="n">
        <f aca="false">IFERROR(Counts!R568/Counts!Q568,"")</f>
        <v>0.338028169014085</v>
      </c>
      <c r="F568" s="36" t="n">
        <f aca="false">IFERROR((Counts!R568+Counts!V568+Counts!W568)/(Counts!Q568+Counts!V568+Counts!W568+Counts!X568),"")</f>
        <v>0.392405063291139</v>
      </c>
      <c r="G568" s="36" t="n">
        <f aca="false">IFERROR((Counts!R568+Counts!S568+2*Counts!T568+3*Counts!U568)/Counts!Q568,"")</f>
        <v>0.619718309859155</v>
      </c>
      <c r="H568" s="35" t="n">
        <f aca="false">IFERROR(Counts!U568,"")</f>
        <v>5</v>
      </c>
      <c r="I568" s="36" t="n">
        <f aca="false">IFERROR(Counts!Z568/Counts!AA568,"")</f>
        <v>0.427215189873418</v>
      </c>
      <c r="J568" s="36" t="n">
        <f aca="false">IFERROR(Counts!AB568/Counts!AA568,"")</f>
        <v>0.363405063291139</v>
      </c>
      <c r="K568" s="37" t="n">
        <f aca="false">IFERROR((Counts!AB568-Counts!Z568)/Counts!AA568,"")</f>
        <v>-0.0638101265822785</v>
      </c>
      <c r="L568" s="38" t="n">
        <f aca="false">IFERROR(Counts!Y568/Counts!P568,"")</f>
        <v>0.151898734177215</v>
      </c>
      <c r="M568" s="38" t="n">
        <f aca="false">IFERROR(Counts!V568/Counts!P568,"")</f>
        <v>0.0886075949367089</v>
      </c>
      <c r="N568" s="38" t="n">
        <f aca="false">IFERROR(Counts!AD568/Counts!AC568,"")</f>
        <v>0.116666666666667</v>
      </c>
      <c r="O568" s="38" t="n">
        <f aca="false">IFERROR(Counts!AE568/Counts!AC568,"")</f>
        <v>0.533333333333333</v>
      </c>
      <c r="P568" s="39" t="n">
        <f aca="false">IFERROR(Counts!AG568/Counts!AF568,"")</f>
        <v>91.85</v>
      </c>
      <c r="Q568" s="38" t="n">
        <f aca="false">IFERROR(Counts!AH568/Counts!AC568,"")</f>
        <v>0.4</v>
      </c>
      <c r="R568" s="38" t="n">
        <f aca="false">IFERROR(Counts!N568/Counts!M568,"")</f>
        <v>0.343373493975904</v>
      </c>
      <c r="S568" s="38" t="n">
        <f aca="false">IFERROR(Counts!K568/Counts!J568,"")</f>
        <v>0.73015873015873</v>
      </c>
      <c r="T568" s="38" t="n">
        <f aca="false">IFERROR(Counts!I568/Counts!H568,"")</f>
        <v>0.194630872483221</v>
      </c>
      <c r="U568" s="38" t="n">
        <f aca="false">IFERROR(1-Counts!L568/Counts!K568,"")</f>
        <v>0.891304347826087</v>
      </c>
      <c r="V568" s="39" t="n">
        <f aca="false">IFERROR(Counts!AJ568/Counts!AI568,"")</f>
        <v>73.4473282442748</v>
      </c>
      <c r="W568" s="38" t="n">
        <f aca="false">IFERROR(Counts!AK568/Counts!AI568,"")</f>
        <v>0.442748091603053</v>
      </c>
      <c r="X568" s="40" t="n">
        <f aca="false">IFERROR(Counts!O568,"")</f>
        <v>9.418</v>
      </c>
      <c r="Y568" s="36" t="n">
        <f aca="false">IFERROR(INDEX('Season Counts'!$Y$2:$Y$740,$AF568)/INDEX('Season Counts'!$X$2:$X$740,$AF568),"")</f>
        <v>0.309557471264368</v>
      </c>
      <c r="Z568" s="37" t="n">
        <f aca="false">IFERROR(J568-Y568,"")</f>
        <v>0.0538475920267714</v>
      </c>
      <c r="AA568" s="38" t="n">
        <f aca="false">IFERROR(INDEX('Season Counts'!$K$2:$K$740,$AF568)/INDEX('Season Counts'!$J$2:$J$740,$AF568),"")</f>
        <v>0.3515625</v>
      </c>
      <c r="AB568" s="41" t="n">
        <f aca="false">IFERROR(R568-AA568,"")</f>
        <v>-0.00818900602409639</v>
      </c>
      <c r="AC568" s="39" t="n">
        <f aca="false">IFERROR(INDEX('Season Counts'!$AG$2:$AG$740,$AF568)/INDEX('Season Counts'!$AF$2:$AF$740,$AF568),"")</f>
        <v>73.2577319587629</v>
      </c>
      <c r="AD568" s="40" t="n">
        <f aca="false">IFERROR(V568-AC568,"")</f>
        <v>0.189596285511925</v>
      </c>
      <c r="AE568" s="4" t="str">
        <f aca="false">IF(D568&lt;Guide!$C$21,"Low PA",IF(TRIM(IF(ISNUMBER(AD568),IF(N(AD568)&lt;=-Guide!$C$24,"▼ Bat Speed  ",IF(N(AD568)&gt;=Guide!$C$24,"▲ Bat Speed  ","")),"")&amp;IF(N(Z568)&gt;=Guide!$C$22,"▲ Contact  ","")&amp;IF(N(Z568)&lt;=-Guide!$C$22,"▼ Contact  ","")&amp;IF(N(AB568)&gt;=Guide!$C$23,"▲ Chase  ","")&amp;IF(N(AB568)&lt;=-Guide!$C$23,"▼ Chase  ",""))="","Stable",TRIM(IF(ISNUMBER(AD568),IF(N(AD568)&lt;=-Guide!$C$24,"▼ Bat Speed  ",IF(N(AD568)&gt;=Guide!$C$24,"▲ Bat Speed  ","")),"")&amp;IF(N(Z568)&gt;=Guide!$C$22,"▲ Contact  ","")&amp;IF(N(Z568)&lt;=-Guide!$C$22,"▼ Contact  ","")&amp;IF(N(AB568)&gt;=Guide!$C$23,"▲ Chase  ","")&amp;IF(N(AB568)&lt;=-Guide!$C$23,"▼ Chase  ",""))))</f>
        <v>▲ Contact</v>
      </c>
      <c r="AF568" s="35" t="n">
        <f aca="false">MATCH(Counts!A568,'Season Counts'!$A$2:$A$740,0)</f>
        <v>146</v>
      </c>
    </row>
    <row r="569" customFormat="false" ht="15" hidden="false" customHeight="false" outlineLevel="0" collapsed="false">
      <c r="A569" s="34" t="str">
        <f aca="false">Counts!B569</f>
        <v>CHC</v>
      </c>
      <c r="B569" s="5" t="str">
        <f aca="false">Counts!C569</f>
        <v>Moisés Ballesteros</v>
      </c>
      <c r="C569" s="34" t="str">
        <f aca="false">Counts!F569</f>
        <v>May</v>
      </c>
      <c r="D569" s="35" t="n">
        <f aca="false">IFERROR(Counts!P569,"")</f>
        <v>68</v>
      </c>
      <c r="E569" s="36" t="n">
        <f aca="false">IFERROR(Counts!R569/Counts!Q569,"")</f>
        <v>0.101694915254237</v>
      </c>
      <c r="F569" s="36" t="n">
        <f aca="false">IFERROR((Counts!R569+Counts!V569+Counts!W569)/(Counts!Q569+Counts!V569+Counts!W569+Counts!X569),"")</f>
        <v>0.205882352941176</v>
      </c>
      <c r="G569" s="36" t="n">
        <f aca="false">IFERROR((Counts!R569+Counts!S569+2*Counts!T569+3*Counts!U569)/Counts!Q569,"")</f>
        <v>0.152542372881356</v>
      </c>
      <c r="H569" s="35" t="n">
        <f aca="false">IFERROR(Counts!U569,"")</f>
        <v>1</v>
      </c>
      <c r="I569" s="36" t="n">
        <f aca="false">IFERROR(Counts!Z569/Counts!AA569,"")</f>
        <v>0.177941176470588</v>
      </c>
      <c r="J569" s="36" t="n">
        <f aca="false">IFERROR(Counts!AB569/Counts!AA569,"")</f>
        <v>0.268367647058824</v>
      </c>
      <c r="K569" s="37" t="n">
        <f aca="false">IFERROR((Counts!AB569-Counts!Z569)/Counts!AA569,"")</f>
        <v>0.0904264705882353</v>
      </c>
      <c r="L569" s="38" t="n">
        <f aca="false">IFERROR(Counts!Y569/Counts!P569,"")</f>
        <v>0.264705882352941</v>
      </c>
      <c r="M569" s="38" t="n">
        <f aca="false">IFERROR(Counts!V569/Counts!P569,"")</f>
        <v>0.117647058823529</v>
      </c>
      <c r="N569" s="38" t="n">
        <f aca="false">IFERROR(Counts!AD569/Counts!AC569,"")</f>
        <v>0.0952380952380952</v>
      </c>
      <c r="O569" s="38" t="n">
        <f aca="false">IFERROR(Counts!AE569/Counts!AC569,"")</f>
        <v>0.380952380952381</v>
      </c>
      <c r="P569" s="39" t="n">
        <f aca="false">IFERROR(Counts!AG569/Counts!AF569,"")</f>
        <v>88.7547619047619</v>
      </c>
      <c r="Q569" s="38" t="n">
        <f aca="false">IFERROR(Counts!AH569/Counts!AC569,"")</f>
        <v>0.30952380952381</v>
      </c>
      <c r="R569" s="38" t="n">
        <f aca="false">IFERROR(Counts!N569/Counts!M569,"")</f>
        <v>0.391304347826087</v>
      </c>
      <c r="S569" s="38" t="n">
        <f aca="false">IFERROR(Counts!K569/Counts!J569,"")</f>
        <v>0.65625</v>
      </c>
      <c r="T569" s="38" t="n">
        <f aca="false">IFERROR(Counts!I569/Counts!H569,"")</f>
        <v>0.325396825396825</v>
      </c>
      <c r="U569" s="38" t="n">
        <f aca="false">IFERROR(1-Counts!L569/Counts!K569,"")</f>
        <v>0.761904761904762</v>
      </c>
      <c r="V569" s="39" t="n">
        <f aca="false">IFERROR(Counts!AJ569/Counts!AI569,"")</f>
        <v>72.5103448275862</v>
      </c>
      <c r="W569" s="38" t="n">
        <f aca="false">IFERROR(Counts!AK569/Counts!AI569,"")</f>
        <v>0.353448275862069</v>
      </c>
      <c r="X569" s="40" t="n">
        <f aca="false">IFERROR(Counts!O569,"")</f>
        <v>-8.546</v>
      </c>
      <c r="Y569" s="36" t="n">
        <f aca="false">IFERROR(INDEX('Season Counts'!$Y$2:$Y$740,$AF569)/INDEX('Season Counts'!$X$2:$X$740,$AF569),"")</f>
        <v>0.309557471264368</v>
      </c>
      <c r="Z569" s="37" t="n">
        <f aca="false">IFERROR(J569-Y569,"")</f>
        <v>-0.0411898242055443</v>
      </c>
      <c r="AA569" s="38" t="n">
        <f aca="false">IFERROR(INDEX('Season Counts'!$K$2:$K$740,$AF569)/INDEX('Season Counts'!$J$2:$J$740,$AF569),"")</f>
        <v>0.3515625</v>
      </c>
      <c r="AB569" s="41" t="n">
        <f aca="false">IFERROR(R569-AA569,"")</f>
        <v>0.039741847826087</v>
      </c>
      <c r="AC569" s="39" t="n">
        <f aca="false">IFERROR(INDEX('Season Counts'!$AG$2:$AG$740,$AF569)/INDEX('Season Counts'!$AF$2:$AF$740,$AF569),"")</f>
        <v>73.2577319587629</v>
      </c>
      <c r="AD569" s="40" t="n">
        <f aca="false">IFERROR(V569-AC569,"")</f>
        <v>-0.74738713117668</v>
      </c>
      <c r="AE569" s="4" t="str">
        <f aca="false">IF(D569&lt;Guide!$C$21,"Low PA",IF(TRIM(IF(ISNUMBER(AD569),IF(N(AD569)&lt;=-Guide!$C$24,"▼ Bat Speed  ",IF(N(AD569)&gt;=Guide!$C$24,"▲ Bat Speed  ","")),"")&amp;IF(N(Z569)&gt;=Guide!$C$22,"▲ Contact  ","")&amp;IF(N(Z569)&lt;=-Guide!$C$22,"▼ Contact  ","")&amp;IF(N(AB569)&gt;=Guide!$C$23,"▲ Chase  ","")&amp;IF(N(AB569)&lt;=-Guide!$C$23,"▼ Chase  ",""))="","Stable",TRIM(IF(ISNUMBER(AD569),IF(N(AD569)&lt;=-Guide!$C$24,"▼ Bat Speed  ",IF(N(AD569)&gt;=Guide!$C$24,"▲ Bat Speed  ","")),"")&amp;IF(N(Z569)&gt;=Guide!$C$22,"▲ Contact  ","")&amp;IF(N(Z569)&lt;=-Guide!$C$22,"▼ Contact  ","")&amp;IF(N(AB569)&gt;=Guide!$C$23,"▲ Chase  ","")&amp;IF(N(AB569)&lt;=-Guide!$C$23,"▼ Chase  ",""))))</f>
        <v>▼ Contact</v>
      </c>
      <c r="AF569" s="35" t="n">
        <f aca="false">MATCH(Counts!A569,'Season Counts'!$A$2:$A$740,0)</f>
        <v>146</v>
      </c>
    </row>
    <row r="570" customFormat="false" ht="15" hidden="false" customHeight="false" outlineLevel="0" collapsed="false">
      <c r="A570" s="34" t="str">
        <f aca="false">Counts!B570</f>
        <v>CHC</v>
      </c>
      <c r="B570" s="5" t="str">
        <f aca="false">Counts!C570</f>
        <v>Moisés Ballesteros</v>
      </c>
      <c r="C570" s="34" t="str">
        <f aca="false">Counts!F570</f>
        <v>Jun</v>
      </c>
      <c r="D570" s="35" t="n">
        <f aca="false">IFERROR(Counts!P570,"")</f>
        <v>28</v>
      </c>
      <c r="E570" s="36" t="n">
        <f aca="false">IFERROR(Counts!R570/Counts!Q570,"")</f>
        <v>0.230769230769231</v>
      </c>
      <c r="F570" s="36" t="n">
        <f aca="false">IFERROR((Counts!R570+Counts!V570+Counts!W570)/(Counts!Q570+Counts!V570+Counts!W570+Counts!X570),"")</f>
        <v>0.285714285714286</v>
      </c>
      <c r="G570" s="36" t="n">
        <f aca="false">IFERROR((Counts!R570+Counts!S570+2*Counts!T570+3*Counts!U570)/Counts!Q570,"")</f>
        <v>0.269230769230769</v>
      </c>
      <c r="H570" s="35" t="n">
        <f aca="false">IFERROR(Counts!U570,"")</f>
        <v>0</v>
      </c>
      <c r="I570" s="36" t="n">
        <f aca="false">IFERROR(Counts!Z570/Counts!AA570,"")</f>
        <v>0.264814814814815</v>
      </c>
      <c r="J570" s="36" t="n">
        <f aca="false">IFERROR(Counts!AB570/Counts!AA570,"")</f>
        <v>0.255740740740741</v>
      </c>
      <c r="K570" s="37" t="n">
        <f aca="false">IFERROR((Counts!AB570-Counts!Z570)/Counts!AA570,"")</f>
        <v>-0.00907407407407408</v>
      </c>
      <c r="L570" s="38" t="n">
        <f aca="false">IFERROR(Counts!Y570/Counts!P570,"")</f>
        <v>0.214285714285714</v>
      </c>
      <c r="M570" s="38" t="n">
        <f aca="false">IFERROR(Counts!V570/Counts!P570,"")</f>
        <v>0.0714285714285714</v>
      </c>
      <c r="N570" s="38" t="n">
        <f aca="false">IFERROR(Counts!AD570/Counts!AC570,"")</f>
        <v>0</v>
      </c>
      <c r="O570" s="38" t="n">
        <f aca="false">IFERROR(Counts!AE570/Counts!AC570,"")</f>
        <v>0.45</v>
      </c>
      <c r="P570" s="39" t="n">
        <f aca="false">IFERROR(Counts!AG570/Counts!AF570,"")</f>
        <v>87.8368421052632</v>
      </c>
      <c r="Q570" s="38" t="n">
        <f aca="false">IFERROR(Counts!AH570/Counts!AC570,"")</f>
        <v>0.2</v>
      </c>
      <c r="R570" s="38" t="n">
        <f aca="false">IFERROR(Counts!N570/Counts!M570,"")</f>
        <v>0.263157894736842</v>
      </c>
      <c r="S570" s="38" t="n">
        <f aca="false">IFERROR(Counts!K570/Counts!J570,"")</f>
        <v>0.622641509433962</v>
      </c>
      <c r="T570" s="38" t="n">
        <f aca="false">IFERROR(Counts!I570/Counts!H570,"")</f>
        <v>0.166666666666667</v>
      </c>
      <c r="U570" s="38" t="n">
        <f aca="false">IFERROR(1-Counts!L570/Counts!K570,"")</f>
        <v>0.939393939393939</v>
      </c>
      <c r="V570" s="39" t="n">
        <f aca="false">IFERROR(Counts!AJ570/Counts!AI570,"")</f>
        <v>74.6636363636364</v>
      </c>
      <c r="W570" s="38" t="n">
        <f aca="false">IFERROR(Counts!AK570/Counts!AI570,"")</f>
        <v>0.386363636363636</v>
      </c>
      <c r="X570" s="40" t="n">
        <f aca="false">IFERROR(Counts!O570,"")</f>
        <v>-1.657</v>
      </c>
      <c r="Y570" s="36" t="n">
        <f aca="false">IFERROR(INDEX('Season Counts'!$Y$2:$Y$740,$AF570)/INDEX('Season Counts'!$X$2:$X$740,$AF570),"")</f>
        <v>0.309557471264368</v>
      </c>
      <c r="Z570" s="37" t="n">
        <f aca="false">IFERROR(J570-Y570,"")</f>
        <v>-0.0538167305236271</v>
      </c>
      <c r="AA570" s="38" t="n">
        <f aca="false">IFERROR(INDEX('Season Counts'!$K$2:$K$740,$AF570)/INDEX('Season Counts'!$J$2:$J$740,$AF570),"")</f>
        <v>0.3515625</v>
      </c>
      <c r="AB570" s="41" t="n">
        <f aca="false">IFERROR(R570-AA570,"")</f>
        <v>-0.0884046052631579</v>
      </c>
      <c r="AC570" s="39" t="n">
        <f aca="false">IFERROR(INDEX('Season Counts'!$AG$2:$AG$740,$AF570)/INDEX('Season Counts'!$AF$2:$AF$740,$AF570),"")</f>
        <v>73.2577319587629</v>
      </c>
      <c r="AD570" s="40" t="n">
        <f aca="false">IFERROR(V570-AC570,"")</f>
        <v>1.40590440487347</v>
      </c>
      <c r="AE570" s="4" t="str">
        <f aca="false">IF(D570&lt;Guide!$C$21,"Low PA",IF(TRIM(IF(ISNUMBER(AD570),IF(N(AD570)&lt;=-Guide!$C$24,"▼ Bat Speed  ",IF(N(AD570)&gt;=Guide!$C$24,"▲ Bat Speed  ","")),"")&amp;IF(N(Z570)&gt;=Guide!$C$22,"▲ Contact  ","")&amp;IF(N(Z570)&lt;=-Guide!$C$22,"▼ Contact  ","")&amp;IF(N(AB570)&gt;=Guide!$C$23,"▲ Chase  ","")&amp;IF(N(AB570)&lt;=-Guide!$C$23,"▼ Chase  ",""))="","Stable",TRIM(IF(ISNUMBER(AD570),IF(N(AD570)&lt;=-Guide!$C$24,"▼ Bat Speed  ",IF(N(AD570)&gt;=Guide!$C$24,"▲ Bat Speed  ","")),"")&amp;IF(N(Z570)&gt;=Guide!$C$22,"▲ Contact  ","")&amp;IF(N(Z570)&lt;=-Guide!$C$22,"▼ Contact  ","")&amp;IF(N(AB570)&gt;=Guide!$C$23,"▲ Chase  ","")&amp;IF(N(AB570)&lt;=-Guide!$C$23,"▼ Chase  ",""))))</f>
        <v>Low PA</v>
      </c>
      <c r="AF570" s="35" t="n">
        <f aca="false">MATCH(Counts!A570,'Season Counts'!$A$2:$A$740,0)</f>
        <v>146</v>
      </c>
    </row>
    <row r="571" customFormat="false" ht="15" hidden="false" customHeight="false" outlineLevel="0" collapsed="false">
      <c r="A571" s="34" t="str">
        <f aca="false">Counts!B571</f>
        <v>CHC</v>
      </c>
      <c r="B571" s="5" t="str">
        <f aca="false">Counts!C571</f>
        <v>Tyrone Taylor</v>
      </c>
      <c r="C571" s="34" t="str">
        <f aca="false">Counts!F571</f>
        <v>Aug</v>
      </c>
      <c r="D571" s="35" t="n">
        <f aca="false">IFERROR(Counts!P571,"")</f>
        <v>50</v>
      </c>
      <c r="E571" s="36" t="n">
        <f aca="false">IFERROR(Counts!R571/Counts!Q571,"")</f>
        <v>0.409090909090909</v>
      </c>
      <c r="F571" s="36" t="n">
        <f aca="false">IFERROR((Counts!R571+Counts!V571+Counts!W571)/(Counts!Q571+Counts!V571+Counts!W571+Counts!X571),"")</f>
        <v>0.46</v>
      </c>
      <c r="G571" s="36" t="n">
        <f aca="false">IFERROR((Counts!R571+Counts!S571+2*Counts!T571+3*Counts!U571)/Counts!Q571,"")</f>
        <v>0.545454545454545</v>
      </c>
      <c r="H571" s="35" t="n">
        <f aca="false">IFERROR(Counts!U571,"")</f>
        <v>1</v>
      </c>
      <c r="I571" s="36" t="n">
        <f aca="false">IFERROR(Counts!Z571/Counts!AA571,"")</f>
        <v>0.437</v>
      </c>
      <c r="J571" s="36" t="n">
        <f aca="false">IFERROR(Counts!AB571/Counts!AA571,"")</f>
        <v>0.35682</v>
      </c>
      <c r="K571" s="37" t="n">
        <f aca="false">IFERROR((Counts!AB571-Counts!Z571)/Counts!AA571,"")</f>
        <v>-0.08018</v>
      </c>
      <c r="L571" s="38" t="n">
        <f aca="false">IFERROR(Counts!Y571/Counts!P571,"")</f>
        <v>0.12</v>
      </c>
      <c r="M571" s="38" t="n">
        <f aca="false">IFERROR(Counts!V571/Counts!P571,"")</f>
        <v>0.08</v>
      </c>
      <c r="N571" s="38" t="n">
        <f aca="false">IFERROR(Counts!AD571/Counts!AC571,"")</f>
        <v>0.0256410256410256</v>
      </c>
      <c r="O571" s="38" t="n">
        <f aca="false">IFERROR(Counts!AE571/Counts!AC571,"")</f>
        <v>0.282051282051282</v>
      </c>
      <c r="P571" s="39" t="n">
        <f aca="false">IFERROR(Counts!AG571/Counts!AF571,"")</f>
        <v>81.5025641025641</v>
      </c>
      <c r="Q571" s="38" t="n">
        <f aca="false">IFERROR(Counts!AH571/Counts!AC571,"")</f>
        <v>0.358974358974359</v>
      </c>
      <c r="R571" s="38" t="n">
        <f aca="false">IFERROR(Counts!N571/Counts!M571,"")</f>
        <v>0.37</v>
      </c>
      <c r="S571" s="38" t="n">
        <f aca="false">IFERROR(Counts!K571/Counts!J571,"")</f>
        <v>0.620689655172414</v>
      </c>
      <c r="T571" s="38" t="n">
        <f aca="false">IFERROR(Counts!I571/Counts!H571,"")</f>
        <v>0.131868131868132</v>
      </c>
      <c r="U571" s="38" t="n">
        <f aca="false">IFERROR(1-Counts!L571/Counts!K571,"")</f>
        <v>0.944444444444444</v>
      </c>
      <c r="V571" s="39" t="n">
        <f aca="false">IFERROR(Counts!AJ571/Counts!AI571,"")</f>
        <v>71.209756097561</v>
      </c>
      <c r="W571" s="38" t="n">
        <f aca="false">IFERROR(Counts!AK571/Counts!AI571,"")</f>
        <v>0.170731707317073</v>
      </c>
      <c r="X571" s="40" t="n">
        <f aca="false">IFERROR(Counts!O571,"")</f>
        <v>5.574</v>
      </c>
      <c r="Y571" s="36" t="n">
        <f aca="false">IFERROR(INDEX('Season Counts'!$Y$2:$Y$740,$AF571)/INDEX('Season Counts'!$X$2:$X$740,$AF571),"")</f>
        <v>0.308743902439024</v>
      </c>
      <c r="Z571" s="37" t="n">
        <f aca="false">IFERROR(J571-Y571,"")</f>
        <v>0.0480760975609756</v>
      </c>
      <c r="AA571" s="38" t="n">
        <f aca="false">IFERROR(INDEX('Season Counts'!$K$2:$K$740,$AF571)/INDEX('Season Counts'!$J$2:$J$740,$AF571),"")</f>
        <v>0.354166666666667</v>
      </c>
      <c r="AB571" s="41" t="n">
        <f aca="false">IFERROR(R571-AA571,"")</f>
        <v>0.0158333333333333</v>
      </c>
      <c r="AC571" s="39" t="n">
        <f aca="false">IFERROR(INDEX('Season Counts'!$AG$2:$AG$740,$AF571)/INDEX('Season Counts'!$AF$2:$AF$740,$AF571),"")</f>
        <v>71.6633333333333</v>
      </c>
      <c r="AD571" s="40" t="n">
        <f aca="false">IFERROR(V571-AC571,"")</f>
        <v>-0.453577235772372</v>
      </c>
      <c r="AE571" s="4" t="str">
        <f aca="false">IF(D571&lt;Guide!$C$21,"Low PA",IF(TRIM(IF(ISNUMBER(AD571),IF(N(AD571)&lt;=-Guide!$C$24,"▼ Bat Speed  ",IF(N(AD571)&gt;=Guide!$C$24,"▲ Bat Speed  ","")),"")&amp;IF(N(Z571)&gt;=Guide!$C$22,"▲ Contact  ","")&amp;IF(N(Z571)&lt;=-Guide!$C$22,"▼ Contact  ","")&amp;IF(N(AB571)&gt;=Guide!$C$23,"▲ Chase  ","")&amp;IF(N(AB571)&lt;=-Guide!$C$23,"▼ Chase  ",""))="","Stable",TRIM(IF(ISNUMBER(AD571),IF(N(AD571)&lt;=-Guide!$C$24,"▼ Bat Speed  ",IF(N(AD571)&gt;=Guide!$C$24,"▲ Bat Speed  ","")),"")&amp;IF(N(Z571)&gt;=Guide!$C$22,"▲ Contact  ","")&amp;IF(N(Z571)&lt;=-Guide!$C$22,"▼ Contact  ","")&amp;IF(N(AB571)&gt;=Guide!$C$23,"▲ Chase  ","")&amp;IF(N(AB571)&lt;=-Guide!$C$23,"▼ Chase  ",""))))</f>
        <v>▲ Contact</v>
      </c>
      <c r="AF571" s="35" t="n">
        <f aca="false">MATCH(Counts!A571,'Season Counts'!$A$2:$A$740,0)</f>
        <v>147</v>
      </c>
    </row>
    <row r="572" customFormat="false" ht="15" hidden="false" customHeight="false" outlineLevel="0" collapsed="false">
      <c r="A572" s="34" t="str">
        <f aca="false">Counts!B572</f>
        <v>CHC</v>
      </c>
      <c r="B572" s="5" t="str">
        <f aca="false">Counts!C572</f>
        <v>Tyrone Taylor</v>
      </c>
      <c r="C572" s="34" t="str">
        <f aca="false">Counts!F572</f>
        <v>Sep</v>
      </c>
      <c r="D572" s="35" t="n">
        <f aca="false">IFERROR(Counts!P572,"")</f>
        <v>32</v>
      </c>
      <c r="E572" s="36" t="n">
        <f aca="false">IFERROR(Counts!R572/Counts!Q572,"")</f>
        <v>0.266666666666667</v>
      </c>
      <c r="F572" s="36" t="n">
        <f aca="false">IFERROR((Counts!R572+Counts!V572+Counts!W572)/(Counts!Q572+Counts!V572+Counts!W572+Counts!X572),"")</f>
        <v>0.28125</v>
      </c>
      <c r="G572" s="36" t="n">
        <f aca="false">IFERROR((Counts!R572+Counts!S572+2*Counts!T572+3*Counts!U572)/Counts!Q572,"")</f>
        <v>0.433333333333333</v>
      </c>
      <c r="H572" s="35" t="n">
        <f aca="false">IFERROR(Counts!U572,"")</f>
        <v>0</v>
      </c>
      <c r="I572" s="36" t="n">
        <f aca="false">IFERROR(Counts!Z572/Counts!AA572,"")</f>
        <v>0.3015625</v>
      </c>
      <c r="J572" s="36" t="n">
        <f aca="false">IFERROR(Counts!AB572/Counts!AA572,"")</f>
        <v>0.233625</v>
      </c>
      <c r="K572" s="37" t="n">
        <f aca="false">IFERROR((Counts!AB572-Counts!Z572)/Counts!AA572,"")</f>
        <v>-0.0679375</v>
      </c>
      <c r="L572" s="38" t="n">
        <f aca="false">IFERROR(Counts!Y572/Counts!P572,"")</f>
        <v>0.125</v>
      </c>
      <c r="M572" s="38" t="n">
        <f aca="false">IFERROR(Counts!V572/Counts!P572,"")</f>
        <v>0.03125</v>
      </c>
      <c r="N572" s="38" t="n">
        <f aca="false">IFERROR(Counts!AD572/Counts!AC572,"")</f>
        <v>0.037037037037037</v>
      </c>
      <c r="O572" s="38" t="n">
        <f aca="false">IFERROR(Counts!AE572/Counts!AC572,"")</f>
        <v>0.333333333333333</v>
      </c>
      <c r="P572" s="39" t="n">
        <f aca="false">IFERROR(Counts!AG572/Counts!AF572,"")</f>
        <v>88.2444444444444</v>
      </c>
      <c r="Q572" s="38" t="n">
        <f aca="false">IFERROR(Counts!AH572/Counts!AC572,"")</f>
        <v>0.333333333333333</v>
      </c>
      <c r="R572" s="38" t="n">
        <f aca="false">IFERROR(Counts!N572/Counts!M572,"")</f>
        <v>0.318181818181818</v>
      </c>
      <c r="S572" s="38" t="n">
        <f aca="false">IFERROR(Counts!K572/Counts!J572,"")</f>
        <v>0.553846153846154</v>
      </c>
      <c r="T572" s="38" t="n">
        <f aca="false">IFERROR(Counts!I572/Counts!H572,"")</f>
        <v>0.14</v>
      </c>
      <c r="U572" s="38" t="n">
        <f aca="false">IFERROR(1-Counts!L572/Counts!K572,"")</f>
        <v>0.916666666666667</v>
      </c>
      <c r="V572" s="39" t="n">
        <f aca="false">IFERROR(Counts!AJ572/Counts!AI572,"")</f>
        <v>72.6421052631579</v>
      </c>
      <c r="W572" s="38" t="n">
        <f aca="false">IFERROR(Counts!AK572/Counts!AI572,"")</f>
        <v>0.315789473684211</v>
      </c>
      <c r="X572" s="40" t="n">
        <f aca="false">IFERROR(Counts!O572,"")</f>
        <v>-0.724</v>
      </c>
      <c r="Y572" s="36" t="n">
        <f aca="false">IFERROR(INDEX('Season Counts'!$Y$2:$Y$740,$AF572)/INDEX('Season Counts'!$X$2:$X$740,$AF572),"")</f>
        <v>0.308743902439024</v>
      </c>
      <c r="Z572" s="37" t="n">
        <f aca="false">IFERROR(J572-Y572,"")</f>
        <v>-0.0751189024390244</v>
      </c>
      <c r="AA572" s="38" t="n">
        <f aca="false">IFERROR(INDEX('Season Counts'!$K$2:$K$740,$AF572)/INDEX('Season Counts'!$J$2:$J$740,$AF572),"")</f>
        <v>0.354166666666667</v>
      </c>
      <c r="AB572" s="41" t="n">
        <f aca="false">IFERROR(R572-AA572,"")</f>
        <v>-0.0359848484848485</v>
      </c>
      <c r="AC572" s="39" t="n">
        <f aca="false">IFERROR(INDEX('Season Counts'!$AG$2:$AG$740,$AF572)/INDEX('Season Counts'!$AF$2:$AF$740,$AF572),"")</f>
        <v>71.6633333333333</v>
      </c>
      <c r="AD572" s="40" t="n">
        <f aca="false">IFERROR(V572-AC572,"")</f>
        <v>0.978771929824561</v>
      </c>
      <c r="AE572" s="4" t="str">
        <f aca="false">IF(D572&lt;Guide!$C$21,"Low PA",IF(TRIM(IF(ISNUMBER(AD572),IF(N(AD572)&lt;=-Guide!$C$24,"▼ Bat Speed  ",IF(N(AD572)&gt;=Guide!$C$24,"▲ Bat Speed  ","")),"")&amp;IF(N(Z572)&gt;=Guide!$C$22,"▲ Contact  ","")&amp;IF(N(Z572)&lt;=-Guide!$C$22,"▼ Contact  ","")&amp;IF(N(AB572)&gt;=Guide!$C$23,"▲ Chase  ","")&amp;IF(N(AB572)&lt;=-Guide!$C$23,"▼ Chase  ",""))="","Stable",TRIM(IF(ISNUMBER(AD572),IF(N(AD572)&lt;=-Guide!$C$24,"▼ Bat Speed  ",IF(N(AD572)&gt;=Guide!$C$24,"▲ Bat Speed  ","")),"")&amp;IF(N(Z572)&gt;=Guide!$C$22,"▲ Contact  ","")&amp;IF(N(Z572)&lt;=-Guide!$C$22,"▼ Contact  ","")&amp;IF(N(AB572)&gt;=Guide!$C$23,"▲ Chase  ","")&amp;IF(N(AB572)&lt;=-Guide!$C$23,"▼ Chase  ",""))))</f>
        <v>Low PA</v>
      </c>
      <c r="AF572" s="35" t="n">
        <f aca="false">MATCH(Counts!A572,'Season Counts'!$A$2:$A$740,0)</f>
        <v>147</v>
      </c>
    </row>
    <row r="573" customFormat="false" ht="15" hidden="false" customHeight="false" outlineLevel="0" collapsed="false">
      <c r="A573" s="34" t="str">
        <f aca="false">Counts!B573</f>
        <v>CHC</v>
      </c>
      <c r="B573" s="5" t="str">
        <f aca="false">Counts!C573</f>
        <v>Kevin Alcántara</v>
      </c>
      <c r="C573" s="34" t="str">
        <f aca="false">Counts!F573</f>
        <v>May</v>
      </c>
      <c r="D573" s="35" t="n">
        <f aca="false">IFERROR(Counts!P573,"")</f>
        <v>6</v>
      </c>
      <c r="E573" s="36" t="n">
        <f aca="false">IFERROR(Counts!R573/Counts!Q573,"")</f>
        <v>0.2</v>
      </c>
      <c r="F573" s="36" t="n">
        <f aca="false">IFERROR((Counts!R573+Counts!V573+Counts!W573)/(Counts!Q573+Counts!V573+Counts!W573+Counts!X573),"")</f>
        <v>0.333333333333333</v>
      </c>
      <c r="G573" s="36" t="n">
        <f aca="false">IFERROR((Counts!R573+Counts!S573+2*Counts!T573+3*Counts!U573)/Counts!Q573,"")</f>
        <v>0.2</v>
      </c>
      <c r="H573" s="35" t="n">
        <f aca="false">IFERROR(Counts!U573,"")</f>
        <v>0</v>
      </c>
      <c r="I573" s="36" t="n">
        <f aca="false">IFERROR(Counts!Z573/Counts!AA573,"")</f>
        <v>0.266666666666667</v>
      </c>
      <c r="J573" s="36" t="n">
        <f aca="false">IFERROR(Counts!AB573/Counts!AA573,"")</f>
        <v>0.2735</v>
      </c>
      <c r="K573" s="37" t="n">
        <f aca="false">IFERROR((Counts!AB573-Counts!Z573)/Counts!AA573,"")</f>
        <v>0.00683333333333332</v>
      </c>
      <c r="L573" s="38" t="n">
        <f aca="false">IFERROR(Counts!Y573/Counts!P573,"")</f>
        <v>0.5</v>
      </c>
      <c r="M573" s="38" t="n">
        <f aca="false">IFERROR(Counts!V573/Counts!P573,"")</f>
        <v>0.166666666666667</v>
      </c>
      <c r="N573" s="38" t="n">
        <f aca="false">IFERROR(Counts!AD573/Counts!AC573,"")</f>
        <v>0</v>
      </c>
      <c r="O573" s="38" t="n">
        <f aca="false">IFERROR(Counts!AE573/Counts!AC573,"")</f>
        <v>0</v>
      </c>
      <c r="P573" s="39" t="n">
        <f aca="false">IFERROR(Counts!AG573/Counts!AF573,"")</f>
        <v>90.8</v>
      </c>
      <c r="Q573" s="38" t="n">
        <f aca="false">IFERROR(Counts!AH573/Counts!AC573,"")</f>
        <v>1</v>
      </c>
      <c r="R573" s="38" t="n">
        <f aca="false">IFERROR(Counts!N573/Counts!M573,"")</f>
        <v>0.222222222222222</v>
      </c>
      <c r="S573" s="38" t="n">
        <f aca="false">IFERROR(Counts!K573/Counts!J573,"")</f>
        <v>0.428571428571429</v>
      </c>
      <c r="T573" s="38" t="n">
        <f aca="false">IFERROR(Counts!I573/Counts!H573,"")</f>
        <v>0.4</v>
      </c>
      <c r="U573" s="38" t="n">
        <f aca="false">IFERROR(1-Counts!L573/Counts!K573,"")</f>
        <v>0.833333333333333</v>
      </c>
      <c r="V573" s="39" t="n">
        <f aca="false">IFERROR(Counts!AJ573/Counts!AI573,"")</f>
        <v>74.6555555555556</v>
      </c>
      <c r="W573" s="38" t="n">
        <f aca="false">IFERROR(Counts!AK573/Counts!AI573,"")</f>
        <v>0.555555555555556</v>
      </c>
      <c r="X573" s="40" t="n">
        <f aca="false">IFERROR(Counts!O573,"")</f>
        <v>-0.23</v>
      </c>
      <c r="Y573" s="36" t="n">
        <f aca="false">IFERROR(INDEX('Season Counts'!$Y$2:$Y$740,$AF573)/INDEX('Season Counts'!$X$2:$X$740,$AF573),"")</f>
        <v>0.275357142857143</v>
      </c>
      <c r="Z573" s="37" t="n">
        <f aca="false">IFERROR(J573-Y573,"")</f>
        <v>-0.00185714285714284</v>
      </c>
      <c r="AA573" s="38" t="n">
        <f aca="false">IFERROR(INDEX('Season Counts'!$K$2:$K$740,$AF573)/INDEX('Season Counts'!$J$2:$J$740,$AF573),"")</f>
        <v>0.295081967213115</v>
      </c>
      <c r="AB573" s="41" t="n">
        <f aca="false">IFERROR(R573-AA573,"")</f>
        <v>-0.0728597449908925</v>
      </c>
      <c r="AC573" s="39" t="n">
        <f aca="false">IFERROR(INDEX('Season Counts'!$AG$2:$AG$740,$AF573)/INDEX('Season Counts'!$AF$2:$AF$740,$AF573),"")</f>
        <v>76.793023255814</v>
      </c>
      <c r="AD573" s="40" t="n">
        <f aca="false">IFERROR(V573-AC573,"")</f>
        <v>-2.1374677002584</v>
      </c>
      <c r="AE573" s="4" t="str">
        <f aca="false">IF(D573&lt;Guide!$C$21,"Low PA",IF(TRIM(IF(ISNUMBER(AD573),IF(N(AD573)&lt;=-Guide!$C$24,"▼ Bat Speed  ",IF(N(AD573)&gt;=Guide!$C$24,"▲ Bat Speed  ","")),"")&amp;IF(N(Z573)&gt;=Guide!$C$22,"▲ Contact  ","")&amp;IF(N(Z573)&lt;=-Guide!$C$22,"▼ Contact  ","")&amp;IF(N(AB573)&gt;=Guide!$C$23,"▲ Chase  ","")&amp;IF(N(AB573)&lt;=-Guide!$C$23,"▼ Chase  ",""))="","Stable",TRIM(IF(ISNUMBER(AD573),IF(N(AD573)&lt;=-Guide!$C$24,"▼ Bat Speed  ",IF(N(AD573)&gt;=Guide!$C$24,"▲ Bat Speed  ","")),"")&amp;IF(N(Z573)&gt;=Guide!$C$22,"▲ Contact  ","")&amp;IF(N(Z573)&lt;=-Guide!$C$22,"▼ Contact  ","")&amp;IF(N(AB573)&gt;=Guide!$C$23,"▲ Chase  ","")&amp;IF(N(AB573)&lt;=-Guide!$C$23,"▼ Chase  ",""))))</f>
        <v>Low PA</v>
      </c>
      <c r="AF573" s="35" t="n">
        <f aca="false">MATCH(Counts!A573,'Season Counts'!$A$2:$A$740,0)</f>
        <v>148</v>
      </c>
    </row>
    <row r="574" customFormat="false" ht="15" hidden="false" customHeight="false" outlineLevel="0" collapsed="false">
      <c r="A574" s="34" t="str">
        <f aca="false">Counts!B574</f>
        <v>CHC</v>
      </c>
      <c r="B574" s="5" t="str">
        <f aca="false">Counts!C574</f>
        <v>Kevin Alcántara</v>
      </c>
      <c r="C574" s="34" t="str">
        <f aca="false">Counts!F574</f>
        <v>Jun</v>
      </c>
      <c r="D574" s="35" t="n">
        <f aca="false">IFERROR(Counts!P574,"")</f>
        <v>6</v>
      </c>
      <c r="E574" s="36" t="n">
        <f aca="false">IFERROR(Counts!R574/Counts!Q574,"")</f>
        <v>0.166666666666667</v>
      </c>
      <c r="F574" s="36" t="n">
        <f aca="false">IFERROR((Counts!R574+Counts!V574+Counts!W574)/(Counts!Q574+Counts!V574+Counts!W574+Counts!X574),"")</f>
        <v>0.166666666666667</v>
      </c>
      <c r="G574" s="36" t="n">
        <f aca="false">IFERROR((Counts!R574+Counts!S574+2*Counts!T574+3*Counts!U574)/Counts!Q574,"")</f>
        <v>0.166666666666667</v>
      </c>
      <c r="H574" s="35" t="n">
        <f aca="false">IFERROR(Counts!U574,"")</f>
        <v>0</v>
      </c>
      <c r="I574" s="36" t="n">
        <f aca="false">IFERROR(Counts!Z574/Counts!AA574,"")</f>
        <v>0.15</v>
      </c>
      <c r="J574" s="36" t="n">
        <f aca="false">IFERROR(Counts!AB574/Counts!AA574,"")</f>
        <v>0.187166666666667</v>
      </c>
      <c r="K574" s="37" t="n">
        <f aca="false">IFERROR((Counts!AB574-Counts!Z574)/Counts!AA574,"")</f>
        <v>0.0371666666666667</v>
      </c>
      <c r="L574" s="38" t="n">
        <f aca="false">IFERROR(Counts!Y574/Counts!P574,"")</f>
        <v>0.333333333333333</v>
      </c>
      <c r="M574" s="38" t="n">
        <f aca="false">IFERROR(Counts!V574/Counts!P574,"")</f>
        <v>0</v>
      </c>
      <c r="N574" s="38" t="n">
        <f aca="false">IFERROR(Counts!AD574/Counts!AC574,"")</f>
        <v>0</v>
      </c>
      <c r="O574" s="38" t="n">
        <f aca="false">IFERROR(Counts!AE574/Counts!AC574,"")</f>
        <v>0.25</v>
      </c>
      <c r="P574" s="39" t="n">
        <f aca="false">IFERROR(Counts!AG574/Counts!AF574,"")</f>
        <v>88.8</v>
      </c>
      <c r="Q574" s="38" t="n">
        <f aca="false">IFERROR(Counts!AH574/Counts!AC574,"")</f>
        <v>0.5</v>
      </c>
      <c r="R574" s="38" t="n">
        <f aca="false">IFERROR(Counts!N574/Counts!M574,"")</f>
        <v>0.416666666666667</v>
      </c>
      <c r="S574" s="38" t="n">
        <f aca="false">IFERROR(Counts!K574/Counts!J574,"")</f>
        <v>0.4</v>
      </c>
      <c r="T574" s="38" t="n">
        <f aca="false">IFERROR(Counts!I574/Counts!H574,"")</f>
        <v>0.222222222222222</v>
      </c>
      <c r="U574" s="38" t="n">
        <f aca="false">IFERROR(1-Counts!L574/Counts!K574,"")</f>
        <v>0.75</v>
      </c>
      <c r="V574" s="39" t="n">
        <f aca="false">IFERROR(Counts!AJ574/Counts!AI574,"")</f>
        <v>79.1142857142857</v>
      </c>
      <c r="W574" s="38" t="n">
        <f aca="false">IFERROR(Counts!AK574/Counts!AI574,"")</f>
        <v>0.714285714285714</v>
      </c>
      <c r="X574" s="40" t="n">
        <f aca="false">IFERROR(Counts!O574,"")</f>
        <v>-1.004</v>
      </c>
      <c r="Y574" s="36" t="n">
        <f aca="false">IFERROR(INDEX('Season Counts'!$Y$2:$Y$740,$AF574)/INDEX('Season Counts'!$X$2:$X$740,$AF574),"")</f>
        <v>0.275357142857143</v>
      </c>
      <c r="Z574" s="37" t="n">
        <f aca="false">IFERROR(J574-Y574,"")</f>
        <v>-0.0881904761904762</v>
      </c>
      <c r="AA574" s="38" t="n">
        <f aca="false">IFERROR(INDEX('Season Counts'!$K$2:$K$740,$AF574)/INDEX('Season Counts'!$J$2:$J$740,$AF574),"")</f>
        <v>0.295081967213115</v>
      </c>
      <c r="AB574" s="41" t="n">
        <f aca="false">IFERROR(R574-AA574,"")</f>
        <v>0.121584699453552</v>
      </c>
      <c r="AC574" s="39" t="n">
        <f aca="false">IFERROR(INDEX('Season Counts'!$AG$2:$AG$740,$AF574)/INDEX('Season Counts'!$AF$2:$AF$740,$AF574),"")</f>
        <v>76.793023255814</v>
      </c>
      <c r="AD574" s="40" t="n">
        <f aca="false">IFERROR(V574-AC574,"")</f>
        <v>2.32126245847176</v>
      </c>
      <c r="AE574" s="4" t="str">
        <f aca="false">IF(D574&lt;Guide!$C$21,"Low PA",IF(TRIM(IF(ISNUMBER(AD574),IF(N(AD574)&lt;=-Guide!$C$24,"▼ Bat Speed  ",IF(N(AD574)&gt;=Guide!$C$24,"▲ Bat Speed  ","")),"")&amp;IF(N(Z574)&gt;=Guide!$C$22,"▲ Contact  ","")&amp;IF(N(Z574)&lt;=-Guide!$C$22,"▼ Contact  ","")&amp;IF(N(AB574)&gt;=Guide!$C$23,"▲ Chase  ","")&amp;IF(N(AB574)&lt;=-Guide!$C$23,"▼ Chase  ",""))="","Stable",TRIM(IF(ISNUMBER(AD574),IF(N(AD574)&lt;=-Guide!$C$24,"▼ Bat Speed  ",IF(N(AD574)&gt;=Guide!$C$24,"▲ Bat Speed  ","")),"")&amp;IF(N(Z574)&gt;=Guide!$C$22,"▲ Contact  ","")&amp;IF(N(Z574)&lt;=-Guide!$C$22,"▼ Contact  ","")&amp;IF(N(AB574)&gt;=Guide!$C$23,"▲ Chase  ","")&amp;IF(N(AB574)&lt;=-Guide!$C$23,"▼ Chase  ",""))))</f>
        <v>Low PA</v>
      </c>
      <c r="AF574" s="35" t="n">
        <f aca="false">MATCH(Counts!A574,'Season Counts'!$A$2:$A$740,0)</f>
        <v>148</v>
      </c>
    </row>
    <row r="575" customFormat="false" ht="15" hidden="false" customHeight="false" outlineLevel="0" collapsed="false">
      <c r="A575" s="34" t="str">
        <f aca="false">Counts!B575</f>
        <v>CHC</v>
      </c>
      <c r="B575" s="5" t="str">
        <f aca="false">Counts!C575</f>
        <v>Kevin Alcántara</v>
      </c>
      <c r="C575" s="34" t="str">
        <f aca="false">Counts!F575</f>
        <v>Jul</v>
      </c>
      <c r="D575" s="35" t="n">
        <f aca="false">IFERROR(Counts!P575,"")</f>
        <v>9</v>
      </c>
      <c r="E575" s="36" t="n">
        <f aca="false">IFERROR(Counts!R575/Counts!Q575,"")</f>
        <v>0.222222222222222</v>
      </c>
      <c r="F575" s="36" t="n">
        <f aca="false">IFERROR((Counts!R575+Counts!V575+Counts!W575)/(Counts!Q575+Counts!V575+Counts!W575+Counts!X575),"")</f>
        <v>0.222222222222222</v>
      </c>
      <c r="G575" s="36" t="n">
        <f aca="false">IFERROR((Counts!R575+Counts!S575+2*Counts!T575+3*Counts!U575)/Counts!Q575,"")</f>
        <v>0.222222222222222</v>
      </c>
      <c r="H575" s="35" t="n">
        <f aca="false">IFERROR(Counts!U575,"")</f>
        <v>0</v>
      </c>
      <c r="I575" s="36" t="n">
        <f aca="false">IFERROR(Counts!Z575/Counts!AA575,"")</f>
        <v>0.2</v>
      </c>
      <c r="J575" s="36" t="n">
        <f aca="false">IFERROR(Counts!AB575/Counts!AA575,"")</f>
        <v>0.234444444444444</v>
      </c>
      <c r="K575" s="37" t="n">
        <f aca="false">IFERROR((Counts!AB575-Counts!Z575)/Counts!AA575,"")</f>
        <v>0.0344444444444444</v>
      </c>
      <c r="L575" s="38" t="n">
        <f aca="false">IFERROR(Counts!Y575/Counts!P575,"")</f>
        <v>0.444444444444444</v>
      </c>
      <c r="M575" s="38" t="n">
        <f aca="false">IFERROR(Counts!V575/Counts!P575,"")</f>
        <v>0</v>
      </c>
      <c r="N575" s="38" t="n">
        <f aca="false">IFERROR(Counts!AD575/Counts!AC575,"")</f>
        <v>0</v>
      </c>
      <c r="O575" s="38" t="n">
        <f aca="false">IFERROR(Counts!AE575/Counts!AC575,"")</f>
        <v>0.2</v>
      </c>
      <c r="P575" s="39" t="n">
        <f aca="false">IFERROR(Counts!AG575/Counts!AF575,"")</f>
        <v>89.52</v>
      </c>
      <c r="Q575" s="38" t="n">
        <f aca="false">IFERROR(Counts!AH575/Counts!AC575,"")</f>
        <v>0.6</v>
      </c>
      <c r="R575" s="38" t="n">
        <f aca="false">IFERROR(Counts!N575/Counts!M575,"")</f>
        <v>0.333333333333333</v>
      </c>
      <c r="S575" s="38" t="n">
        <f aca="false">IFERROR(Counts!K575/Counts!J575,"")</f>
        <v>0.68421052631579</v>
      </c>
      <c r="T575" s="38" t="n">
        <f aca="false">IFERROR(Counts!I575/Counts!H575,"")</f>
        <v>0.388888888888889</v>
      </c>
      <c r="U575" s="38" t="n">
        <f aca="false">IFERROR(1-Counts!L575/Counts!K575,"")</f>
        <v>0.538461538461538</v>
      </c>
      <c r="V575" s="39" t="n">
        <f aca="false">IFERROR(Counts!AJ575/Counts!AI575,"")</f>
        <v>76.9388888888889</v>
      </c>
      <c r="W575" s="38" t="n">
        <f aca="false">IFERROR(Counts!AK575/Counts!AI575,"")</f>
        <v>0.777777777777778</v>
      </c>
      <c r="X575" s="40" t="n">
        <f aca="false">IFERROR(Counts!O575,"")</f>
        <v>-1.03</v>
      </c>
      <c r="Y575" s="36" t="n">
        <f aca="false">IFERROR(INDEX('Season Counts'!$Y$2:$Y$740,$AF575)/INDEX('Season Counts'!$X$2:$X$740,$AF575),"")</f>
        <v>0.275357142857143</v>
      </c>
      <c r="Z575" s="37" t="n">
        <f aca="false">IFERROR(J575-Y575,"")</f>
        <v>-0.0409126984126984</v>
      </c>
      <c r="AA575" s="38" t="n">
        <f aca="false">IFERROR(INDEX('Season Counts'!$K$2:$K$740,$AF575)/INDEX('Season Counts'!$J$2:$J$740,$AF575),"")</f>
        <v>0.295081967213115</v>
      </c>
      <c r="AB575" s="41" t="n">
        <f aca="false">IFERROR(R575-AA575,"")</f>
        <v>0.0382513661202186</v>
      </c>
      <c r="AC575" s="39" t="n">
        <f aca="false">IFERROR(INDEX('Season Counts'!$AG$2:$AG$740,$AF575)/INDEX('Season Counts'!$AF$2:$AF$740,$AF575),"")</f>
        <v>76.793023255814</v>
      </c>
      <c r="AD575" s="40" t="n">
        <f aca="false">IFERROR(V575-AC575,"")</f>
        <v>0.145865633074948</v>
      </c>
      <c r="AE575" s="4" t="str">
        <f aca="false">IF(D575&lt;Guide!$C$21,"Low PA",IF(TRIM(IF(ISNUMBER(AD575),IF(N(AD575)&lt;=-Guide!$C$24,"▼ Bat Speed  ",IF(N(AD575)&gt;=Guide!$C$24,"▲ Bat Speed  ","")),"")&amp;IF(N(Z575)&gt;=Guide!$C$22,"▲ Contact  ","")&amp;IF(N(Z575)&lt;=-Guide!$C$22,"▼ Contact  ","")&amp;IF(N(AB575)&gt;=Guide!$C$23,"▲ Chase  ","")&amp;IF(N(AB575)&lt;=-Guide!$C$23,"▼ Chase  ",""))="","Stable",TRIM(IF(ISNUMBER(AD575),IF(N(AD575)&lt;=-Guide!$C$24,"▼ Bat Speed  ",IF(N(AD575)&gt;=Guide!$C$24,"▲ Bat Speed  ","")),"")&amp;IF(N(Z575)&gt;=Guide!$C$22,"▲ Contact  ","")&amp;IF(N(Z575)&lt;=-Guide!$C$22,"▼ Contact  ","")&amp;IF(N(AB575)&gt;=Guide!$C$23,"▲ Chase  ","")&amp;IF(N(AB575)&lt;=-Guide!$C$23,"▼ Chase  ",""))))</f>
        <v>Low PA</v>
      </c>
      <c r="AF575" s="35" t="n">
        <f aca="false">MATCH(Counts!A575,'Season Counts'!$A$2:$A$740,0)</f>
        <v>148</v>
      </c>
    </row>
    <row r="576" customFormat="false" ht="15" hidden="false" customHeight="false" outlineLevel="0" collapsed="false">
      <c r="A576" s="34" t="str">
        <f aca="false">Counts!B576</f>
        <v>CHC</v>
      </c>
      <c r="B576" s="5" t="str">
        <f aca="false">Counts!C576</f>
        <v>Kevin Alcántara</v>
      </c>
      <c r="C576" s="34" t="str">
        <f aca="false">Counts!F576</f>
        <v>Aug</v>
      </c>
      <c r="D576" s="35" t="n">
        <f aca="false">IFERROR(Counts!P576,"")</f>
        <v>7</v>
      </c>
      <c r="E576" s="36" t="n">
        <f aca="false">IFERROR(Counts!R576/Counts!Q576,"")</f>
        <v>0.4</v>
      </c>
      <c r="F576" s="36" t="n">
        <f aca="false">IFERROR((Counts!R576+Counts!V576+Counts!W576)/(Counts!Q576+Counts!V576+Counts!W576+Counts!X576),"")</f>
        <v>0.428571428571429</v>
      </c>
      <c r="G576" s="36" t="n">
        <f aca="false">IFERROR((Counts!R576+Counts!S576+2*Counts!T576+3*Counts!U576)/Counts!Q576,"")</f>
        <v>1</v>
      </c>
      <c r="H576" s="35" t="n">
        <f aca="false">IFERROR(Counts!U576,"")</f>
        <v>1</v>
      </c>
      <c r="I576" s="36" t="n">
        <f aca="false">IFERROR(Counts!Z576/Counts!AA576,"")</f>
        <v>0.514285714285714</v>
      </c>
      <c r="J576" s="36" t="n">
        <f aca="false">IFERROR(Counts!AB576/Counts!AA576,"")</f>
        <v>0.405142857142857</v>
      </c>
      <c r="K576" s="37" t="n">
        <f aca="false">IFERROR((Counts!AB576-Counts!Z576)/Counts!AA576,"")</f>
        <v>-0.109142857142857</v>
      </c>
      <c r="L576" s="38" t="n">
        <f aca="false">IFERROR(Counts!Y576/Counts!P576,"")</f>
        <v>0.285714285714286</v>
      </c>
      <c r="M576" s="38" t="n">
        <f aca="false">IFERROR(Counts!V576/Counts!P576,"")</f>
        <v>0.142857142857143</v>
      </c>
      <c r="N576" s="38" t="n">
        <f aca="false">IFERROR(Counts!AD576/Counts!AC576,"")</f>
        <v>0.25</v>
      </c>
      <c r="O576" s="38" t="n">
        <f aca="false">IFERROR(Counts!AE576/Counts!AC576,"")</f>
        <v>0.5</v>
      </c>
      <c r="P576" s="39" t="n">
        <f aca="false">IFERROR(Counts!AG576/Counts!AF576,"")</f>
        <v>95.65</v>
      </c>
      <c r="Q576" s="38" t="n">
        <f aca="false">IFERROR(Counts!AH576/Counts!AC576,"")</f>
        <v>0.75</v>
      </c>
      <c r="R576" s="38" t="n">
        <f aca="false">IFERROR(Counts!N576/Counts!M576,"")</f>
        <v>0.25</v>
      </c>
      <c r="S576" s="38" t="n">
        <f aca="false">IFERROR(Counts!K576/Counts!J576,"")</f>
        <v>0.571428571428571</v>
      </c>
      <c r="T576" s="38" t="n">
        <f aca="false">IFERROR(Counts!I576/Counts!H576,"")</f>
        <v>0.25</v>
      </c>
      <c r="U576" s="38" t="n">
        <f aca="false">IFERROR(1-Counts!L576/Counts!K576,"")</f>
        <v>0.875</v>
      </c>
      <c r="V576" s="39" t="n">
        <f aca="false">IFERROR(Counts!AJ576/Counts!AI576,"")</f>
        <v>76.8333333333333</v>
      </c>
      <c r="W576" s="38" t="n">
        <f aca="false">IFERROR(Counts!AK576/Counts!AI576,"")</f>
        <v>0.777777777777778</v>
      </c>
      <c r="X576" s="40" t="n">
        <f aca="false">IFERROR(Counts!O576,"")</f>
        <v>1.846</v>
      </c>
      <c r="Y576" s="36" t="n">
        <f aca="false">IFERROR(INDEX('Season Counts'!$Y$2:$Y$740,$AF576)/INDEX('Season Counts'!$X$2:$X$740,$AF576),"")</f>
        <v>0.275357142857143</v>
      </c>
      <c r="Z576" s="37" t="n">
        <f aca="false">IFERROR(J576-Y576,"")</f>
        <v>0.129785714285714</v>
      </c>
      <c r="AA576" s="38" t="n">
        <f aca="false">IFERROR(INDEX('Season Counts'!$K$2:$K$740,$AF576)/INDEX('Season Counts'!$J$2:$J$740,$AF576),"")</f>
        <v>0.295081967213115</v>
      </c>
      <c r="AB576" s="41" t="n">
        <f aca="false">IFERROR(R576-AA576,"")</f>
        <v>-0.0450819672131148</v>
      </c>
      <c r="AC576" s="39" t="n">
        <f aca="false">IFERROR(INDEX('Season Counts'!$AG$2:$AG$740,$AF576)/INDEX('Season Counts'!$AF$2:$AF$740,$AF576),"")</f>
        <v>76.793023255814</v>
      </c>
      <c r="AD576" s="40" t="n">
        <f aca="false">IFERROR(V576-AC576,"")</f>
        <v>0.0403100775193792</v>
      </c>
      <c r="AE576" s="4" t="str">
        <f aca="false">IF(D576&lt;Guide!$C$21,"Low PA",IF(TRIM(IF(ISNUMBER(AD576),IF(N(AD576)&lt;=-Guide!$C$24,"▼ Bat Speed  ",IF(N(AD576)&gt;=Guide!$C$24,"▲ Bat Speed  ","")),"")&amp;IF(N(Z576)&gt;=Guide!$C$22,"▲ Contact  ","")&amp;IF(N(Z576)&lt;=-Guide!$C$22,"▼ Contact  ","")&amp;IF(N(AB576)&gt;=Guide!$C$23,"▲ Chase  ","")&amp;IF(N(AB576)&lt;=-Guide!$C$23,"▼ Chase  ",""))="","Stable",TRIM(IF(ISNUMBER(AD576),IF(N(AD576)&lt;=-Guide!$C$24,"▼ Bat Speed  ",IF(N(AD576)&gt;=Guide!$C$24,"▲ Bat Speed  ","")),"")&amp;IF(N(Z576)&gt;=Guide!$C$22,"▲ Contact  ","")&amp;IF(N(Z576)&lt;=-Guide!$C$22,"▼ Contact  ","")&amp;IF(N(AB576)&gt;=Guide!$C$23,"▲ Chase  ","")&amp;IF(N(AB576)&lt;=-Guide!$C$23,"▼ Chase  ",""))))</f>
        <v>Low PA</v>
      </c>
      <c r="AF576" s="35" t="n">
        <f aca="false">MATCH(Counts!A576,'Season Counts'!$A$2:$A$740,0)</f>
        <v>148</v>
      </c>
    </row>
    <row r="577" customFormat="false" ht="15" hidden="false" customHeight="false" outlineLevel="0" collapsed="false">
      <c r="A577" s="34" t="str">
        <f aca="false">Counts!B577</f>
        <v>CHC</v>
      </c>
      <c r="B577" s="5" t="str">
        <f aca="false">Counts!C577</f>
        <v>BJ Murray Jr.</v>
      </c>
      <c r="C577" s="34" t="str">
        <f aca="false">Counts!F577</f>
        <v>Sep</v>
      </c>
      <c r="D577" s="35" t="n">
        <f aca="false">IFERROR(Counts!P577,"")</f>
        <v>11</v>
      </c>
      <c r="E577" s="36" t="n">
        <f aca="false">IFERROR(Counts!R577/Counts!Q577,"")</f>
        <v>0.0909090909090909</v>
      </c>
      <c r="F577" s="36" t="n">
        <f aca="false">IFERROR((Counts!R577+Counts!V577+Counts!W577)/(Counts!Q577+Counts!V577+Counts!W577+Counts!X577),"")</f>
        <v>0.0909090909090909</v>
      </c>
      <c r="G577" s="36" t="n">
        <f aca="false">IFERROR((Counts!R577+Counts!S577+2*Counts!T577+3*Counts!U577)/Counts!Q577,"")</f>
        <v>0.0909090909090909</v>
      </c>
      <c r="H577" s="35" t="n">
        <f aca="false">IFERROR(Counts!U577,"")</f>
        <v>0</v>
      </c>
      <c r="I577" s="36" t="n">
        <f aca="false">IFERROR(Counts!Z577/Counts!AA577,"")</f>
        <v>0.0818181818181818</v>
      </c>
      <c r="J577" s="36" t="n">
        <f aca="false">IFERROR(Counts!AB577/Counts!AA577,"")</f>
        <v>0.0864545454545455</v>
      </c>
      <c r="K577" s="37" t="n">
        <f aca="false">IFERROR((Counts!AB577-Counts!Z577)/Counts!AA577,"")</f>
        <v>0.00463636363636363</v>
      </c>
      <c r="L577" s="38" t="n">
        <f aca="false">IFERROR(Counts!Y577/Counts!P577,"")</f>
        <v>0.363636363636364</v>
      </c>
      <c r="M577" s="38" t="n">
        <f aca="false">IFERROR(Counts!V577/Counts!P577,"")</f>
        <v>0</v>
      </c>
      <c r="N577" s="38" t="n">
        <f aca="false">IFERROR(Counts!AD577/Counts!AC577,"")</f>
        <v>0</v>
      </c>
      <c r="O577" s="38" t="n">
        <f aca="false">IFERROR(Counts!AE577/Counts!AC577,"")</f>
        <v>0.428571428571429</v>
      </c>
      <c r="P577" s="39" t="n">
        <f aca="false">IFERROR(Counts!AG577/Counts!AF577,"")</f>
        <v>86.5285714285714</v>
      </c>
      <c r="Q577" s="38" t="n">
        <f aca="false">IFERROR(Counts!AH577/Counts!AC577,"")</f>
        <v>0.142857142857143</v>
      </c>
      <c r="R577" s="38" t="n">
        <f aca="false">IFERROR(Counts!N577/Counts!M577,"")</f>
        <v>0.3</v>
      </c>
      <c r="S577" s="38" t="n">
        <f aca="false">IFERROR(Counts!K577/Counts!J577,"")</f>
        <v>0.692307692307692</v>
      </c>
      <c r="T577" s="38" t="n">
        <f aca="false">IFERROR(Counts!I577/Counts!H577,"")</f>
        <v>0.0833333333333333</v>
      </c>
      <c r="U577" s="38" t="n">
        <f aca="false">IFERROR(1-Counts!L577/Counts!K577,"")</f>
        <v>0.888888888888889</v>
      </c>
      <c r="V577" s="39" t="n">
        <f aca="false">IFERROR(Counts!AJ577/Counts!AI577,"")</f>
        <v>71.3904761904762</v>
      </c>
      <c r="W577" s="38" t="n">
        <f aca="false">IFERROR(Counts!AK577/Counts!AI577,"")</f>
        <v>0.19047619047619</v>
      </c>
      <c r="X577" s="40" t="n">
        <f aca="false">IFERROR(Counts!O577,"")</f>
        <v>-2.298</v>
      </c>
      <c r="Y577" s="36" t="n">
        <f aca="false">IFERROR(INDEX('Season Counts'!$Y$2:$Y$740,$AF577)/INDEX('Season Counts'!$X$2:$X$740,$AF577),"")</f>
        <v>0.0864545454545455</v>
      </c>
      <c r="Z577" s="37" t="n">
        <f aca="false">IFERROR(J577-Y577,"")</f>
        <v>0</v>
      </c>
      <c r="AA577" s="38" t="n">
        <f aca="false">IFERROR(INDEX('Season Counts'!$K$2:$K$740,$AF577)/INDEX('Season Counts'!$J$2:$J$740,$AF577),"")</f>
        <v>0.3</v>
      </c>
      <c r="AB577" s="41" t="n">
        <f aca="false">IFERROR(R577-AA577,"")</f>
        <v>0</v>
      </c>
      <c r="AC577" s="39" t="n">
        <f aca="false">IFERROR(INDEX('Season Counts'!$AG$2:$AG$740,$AF577)/INDEX('Season Counts'!$AF$2:$AF$740,$AF577),"")</f>
        <v>71.3904761904762</v>
      </c>
      <c r="AD577" s="40" t="n">
        <f aca="false">IFERROR(V577-AC577,"")</f>
        <v>0</v>
      </c>
      <c r="AE577" s="4" t="str">
        <f aca="false">IF(D577&lt;Guide!$C$21,"Low PA",IF(TRIM(IF(ISNUMBER(AD577),IF(N(AD577)&lt;=-Guide!$C$24,"▼ Bat Speed  ",IF(N(AD577)&gt;=Guide!$C$24,"▲ Bat Speed  ","")),"")&amp;IF(N(Z577)&gt;=Guide!$C$22,"▲ Contact  ","")&amp;IF(N(Z577)&lt;=-Guide!$C$22,"▼ Contact  ","")&amp;IF(N(AB577)&gt;=Guide!$C$23,"▲ Chase  ","")&amp;IF(N(AB577)&lt;=-Guide!$C$23,"▼ Chase  ",""))="","Stable",TRIM(IF(ISNUMBER(AD577),IF(N(AD577)&lt;=-Guide!$C$24,"▼ Bat Speed  ",IF(N(AD577)&gt;=Guide!$C$24,"▲ Bat Speed  ","")),"")&amp;IF(N(Z577)&gt;=Guide!$C$22,"▲ Contact  ","")&amp;IF(N(Z577)&lt;=-Guide!$C$22,"▼ Contact  ","")&amp;IF(N(AB577)&gt;=Guide!$C$23,"▲ Chase  ","")&amp;IF(N(AB577)&lt;=-Guide!$C$23,"▼ Chase  ",""))))</f>
        <v>Low PA</v>
      </c>
      <c r="AF577" s="35" t="n">
        <f aca="false">MATCH(Counts!A577,'Season Counts'!$A$2:$A$740,0)</f>
        <v>149</v>
      </c>
    </row>
    <row r="578" customFormat="false" ht="15" hidden="false" customHeight="false" outlineLevel="0" collapsed="false">
      <c r="A578" s="34" t="str">
        <f aca="false">Counts!B578</f>
        <v>CHC</v>
      </c>
      <c r="B578" s="5" t="str">
        <f aca="false">Counts!C578</f>
        <v>Gabriel Arias</v>
      </c>
      <c r="C578" s="34" t="str">
        <f aca="false">Counts!F578</f>
        <v>Aug</v>
      </c>
      <c r="D578" s="35" t="n">
        <f aca="false">IFERROR(Counts!P578,"")</f>
        <v>7</v>
      </c>
      <c r="E578" s="36" t="n">
        <f aca="false">IFERROR(Counts!R578/Counts!Q578,"")</f>
        <v>0.333333333333333</v>
      </c>
      <c r="F578" s="36" t="n">
        <f aca="false">IFERROR((Counts!R578+Counts!V578+Counts!W578)/(Counts!Q578+Counts!V578+Counts!W578+Counts!X578),"")</f>
        <v>0.428571428571429</v>
      </c>
      <c r="G578" s="36" t="n">
        <f aca="false">IFERROR((Counts!R578+Counts!S578+2*Counts!T578+3*Counts!U578)/Counts!Q578,"")</f>
        <v>0.333333333333333</v>
      </c>
      <c r="H578" s="35" t="n">
        <f aca="false">IFERROR(Counts!U578,"")</f>
        <v>0</v>
      </c>
      <c r="I578" s="36" t="n">
        <f aca="false">IFERROR(Counts!Z578/Counts!AA578,"")</f>
        <v>0.357142857142857</v>
      </c>
      <c r="J578" s="36" t="n">
        <f aca="false">IFERROR(Counts!AB578/Counts!AA578,"")</f>
        <v>0.268285714285714</v>
      </c>
      <c r="K578" s="37" t="n">
        <f aca="false">IFERROR((Counts!AB578-Counts!Z578)/Counts!AA578,"")</f>
        <v>-0.0888571428571429</v>
      </c>
      <c r="L578" s="38" t="n">
        <f aca="false">IFERROR(Counts!Y578/Counts!P578,"")</f>
        <v>0.285714285714286</v>
      </c>
      <c r="M578" s="38" t="n">
        <f aca="false">IFERROR(Counts!V578/Counts!P578,"")</f>
        <v>0.142857142857143</v>
      </c>
      <c r="N578" s="38" t="n">
        <f aca="false">IFERROR(Counts!AD578/Counts!AC578,"")</f>
        <v>0</v>
      </c>
      <c r="O578" s="38" t="n">
        <f aca="false">IFERROR(Counts!AE578/Counts!AC578,"")</f>
        <v>0</v>
      </c>
      <c r="P578" s="39" t="n">
        <f aca="false">IFERROR(Counts!AG578/Counts!AF578,"")</f>
        <v>69.8</v>
      </c>
      <c r="Q578" s="38" t="n">
        <f aca="false">IFERROR(Counts!AH578/Counts!AC578,"")</f>
        <v>0.5</v>
      </c>
      <c r="R578" s="38" t="n">
        <f aca="false">IFERROR(Counts!N578/Counts!M578,"")</f>
        <v>0.380952380952381</v>
      </c>
      <c r="S578" s="38" t="n">
        <f aca="false">IFERROR(Counts!K578/Counts!J578,"")</f>
        <v>0.75</v>
      </c>
      <c r="T578" s="38" t="n">
        <f aca="false">IFERROR(Counts!I578/Counts!H578,"")</f>
        <v>0.428571428571429</v>
      </c>
      <c r="U578" s="38" t="n">
        <f aca="false">IFERROR(1-Counts!L578/Counts!K578,"")</f>
        <v>0.5</v>
      </c>
      <c r="V578" s="39" t="n">
        <f aca="false">IFERROR(Counts!AJ578/Counts!AI578,"")</f>
        <v>73.5230769230769</v>
      </c>
      <c r="W578" s="38" t="n">
        <f aca="false">IFERROR(Counts!AK578/Counts!AI578,"")</f>
        <v>0.307692307692308</v>
      </c>
      <c r="X578" s="40" t="n">
        <f aca="false">IFERROR(Counts!O578,"")</f>
        <v>0.016</v>
      </c>
      <c r="Y578" s="36" t="n">
        <f aca="false">IFERROR(INDEX('Season Counts'!$Y$2:$Y$740,$AF578)/INDEX('Season Counts'!$X$2:$X$740,$AF578),"")</f>
        <v>0.2383</v>
      </c>
      <c r="Z578" s="37" t="n">
        <f aca="false">IFERROR(J578-Y578,"")</f>
        <v>0.0299857142857143</v>
      </c>
      <c r="AA578" s="38" t="n">
        <f aca="false">IFERROR(INDEX('Season Counts'!$K$2:$K$740,$AF578)/INDEX('Season Counts'!$J$2:$J$740,$AF578),"")</f>
        <v>0.392857142857143</v>
      </c>
      <c r="AB578" s="41" t="n">
        <f aca="false">IFERROR(R578-AA578,"")</f>
        <v>-0.0119047619047619</v>
      </c>
      <c r="AC578" s="39" t="n">
        <f aca="false">IFERROR(INDEX('Season Counts'!$AG$2:$AG$740,$AF578)/INDEX('Season Counts'!$AF$2:$AF$740,$AF578),"")</f>
        <v>74.9636363636364</v>
      </c>
      <c r="AD578" s="40" t="n">
        <f aca="false">IFERROR(V578-AC578,"")</f>
        <v>-1.44055944055945</v>
      </c>
      <c r="AE578" s="4" t="str">
        <f aca="false">IF(D578&lt;Guide!$C$21,"Low PA",IF(TRIM(IF(ISNUMBER(AD578),IF(N(AD578)&lt;=-Guide!$C$24,"▼ Bat Speed  ",IF(N(AD578)&gt;=Guide!$C$24,"▲ Bat Speed  ","")),"")&amp;IF(N(Z578)&gt;=Guide!$C$22,"▲ Contact  ","")&amp;IF(N(Z578)&lt;=-Guide!$C$22,"▼ Contact  ","")&amp;IF(N(AB578)&gt;=Guide!$C$23,"▲ Chase  ","")&amp;IF(N(AB578)&lt;=-Guide!$C$23,"▼ Chase  ",""))="","Stable",TRIM(IF(ISNUMBER(AD578),IF(N(AD578)&lt;=-Guide!$C$24,"▼ Bat Speed  ",IF(N(AD578)&gt;=Guide!$C$24,"▲ Bat Speed  ","")),"")&amp;IF(N(Z578)&gt;=Guide!$C$22,"▲ Contact  ","")&amp;IF(N(Z578)&lt;=-Guide!$C$22,"▼ Contact  ","")&amp;IF(N(AB578)&gt;=Guide!$C$23,"▲ Chase  ","")&amp;IF(N(AB578)&lt;=-Guide!$C$23,"▼ Chase  ",""))))</f>
        <v>Low PA</v>
      </c>
      <c r="AF578" s="35" t="n">
        <f aca="false">MATCH(Counts!A578,'Season Counts'!$A$2:$A$740,0)</f>
        <v>150</v>
      </c>
    </row>
    <row r="579" customFormat="false" ht="15" hidden="false" customHeight="false" outlineLevel="0" collapsed="false">
      <c r="A579" s="34" t="str">
        <f aca="false">Counts!B579</f>
        <v>CHC</v>
      </c>
      <c r="B579" s="5" t="str">
        <f aca="false">Counts!C579</f>
        <v>Gabriel Arias</v>
      </c>
      <c r="C579" s="34" t="str">
        <f aca="false">Counts!F579</f>
        <v>Sep</v>
      </c>
      <c r="D579" s="35" t="n">
        <f aca="false">IFERROR(Counts!P579,"")</f>
        <v>3</v>
      </c>
      <c r="E579" s="36" t="n">
        <f aca="false">IFERROR(Counts!R579/Counts!Q579,"")</f>
        <v>0.5</v>
      </c>
      <c r="F579" s="36" t="n">
        <f aca="false">IFERROR((Counts!R579+Counts!V579+Counts!W579)/(Counts!Q579+Counts!V579+Counts!W579+Counts!X579),"")</f>
        <v>0.333333333333333</v>
      </c>
      <c r="G579" s="36" t="n">
        <f aca="false">IFERROR((Counts!R579+Counts!S579+2*Counts!T579+3*Counts!U579)/Counts!Q579,"")</f>
        <v>0.5</v>
      </c>
      <c r="H579" s="35" t="n">
        <f aca="false">IFERROR(Counts!U579,"")</f>
        <v>0</v>
      </c>
      <c r="I579" s="36" t="n">
        <f aca="false">IFERROR(Counts!Z579/Counts!AA579,"")</f>
        <v>0.3</v>
      </c>
      <c r="J579" s="36" t="n">
        <f aca="false">IFERROR(Counts!AB579/Counts!AA579,"")</f>
        <v>0.168333333333333</v>
      </c>
      <c r="K579" s="37" t="n">
        <f aca="false">IFERROR((Counts!AB579-Counts!Z579)/Counts!AA579,"")</f>
        <v>-0.131666666666667</v>
      </c>
      <c r="L579" s="38" t="n">
        <f aca="false">IFERROR(Counts!Y579/Counts!P579,"")</f>
        <v>0</v>
      </c>
      <c r="M579" s="38" t="n">
        <f aca="false">IFERROR(Counts!V579/Counts!P579,"")</f>
        <v>0</v>
      </c>
      <c r="N579" s="38" t="n">
        <f aca="false">IFERROR(Counts!AD579/Counts!AC579,"")</f>
        <v>0</v>
      </c>
      <c r="O579" s="38" t="n">
        <f aca="false">IFERROR(Counts!AE579/Counts!AC579,"")</f>
        <v>0.333333333333333</v>
      </c>
      <c r="P579" s="39" t="n">
        <f aca="false">IFERROR(Counts!AG579/Counts!AF579,"")</f>
        <v>86.5666666666667</v>
      </c>
      <c r="Q579" s="38" t="n">
        <f aca="false">IFERROR(Counts!AH579/Counts!AC579,"")</f>
        <v>0</v>
      </c>
      <c r="R579" s="38" t="n">
        <f aca="false">IFERROR(Counts!N579/Counts!M579,"")</f>
        <v>0.428571428571429</v>
      </c>
      <c r="S579" s="38" t="n">
        <f aca="false">IFERROR(Counts!K579/Counts!J579,"")</f>
        <v>0.75</v>
      </c>
      <c r="T579" s="38" t="n">
        <f aca="false">IFERROR(Counts!I579/Counts!H579,"")</f>
        <v>0.111111111111111</v>
      </c>
      <c r="U579" s="38" t="n">
        <f aca="false">IFERROR(1-Counts!L579/Counts!K579,"")</f>
        <v>1</v>
      </c>
      <c r="V579" s="39" t="n">
        <f aca="false">IFERROR(Counts!AJ579/Counts!AI579,"")</f>
        <v>77.0444444444444</v>
      </c>
      <c r="W579" s="38" t="n">
        <f aca="false">IFERROR(Counts!AK579/Counts!AI579,"")</f>
        <v>0.777777777777778</v>
      </c>
      <c r="X579" s="40" t="n">
        <f aca="false">IFERROR(Counts!O579,"")</f>
        <v>-0.108</v>
      </c>
      <c r="Y579" s="36" t="n">
        <f aca="false">IFERROR(INDEX('Season Counts'!$Y$2:$Y$740,$AF579)/INDEX('Season Counts'!$X$2:$X$740,$AF579),"")</f>
        <v>0.2383</v>
      </c>
      <c r="Z579" s="37" t="n">
        <f aca="false">IFERROR(J579-Y579,"")</f>
        <v>-0.0699666666666667</v>
      </c>
      <c r="AA579" s="38" t="n">
        <f aca="false">IFERROR(INDEX('Season Counts'!$K$2:$K$740,$AF579)/INDEX('Season Counts'!$J$2:$J$740,$AF579),"")</f>
        <v>0.392857142857143</v>
      </c>
      <c r="AB579" s="41" t="n">
        <f aca="false">IFERROR(R579-AA579,"")</f>
        <v>0.0357142857142857</v>
      </c>
      <c r="AC579" s="39" t="n">
        <f aca="false">IFERROR(INDEX('Season Counts'!$AG$2:$AG$740,$AF579)/INDEX('Season Counts'!$AF$2:$AF$740,$AF579),"")</f>
        <v>74.9636363636364</v>
      </c>
      <c r="AD579" s="40" t="n">
        <f aca="false">IFERROR(V579-AC579,"")</f>
        <v>2.08080808080807</v>
      </c>
      <c r="AE579" s="4" t="str">
        <f aca="false">IF(D579&lt;Guide!$C$21,"Low PA",IF(TRIM(IF(ISNUMBER(AD579),IF(N(AD579)&lt;=-Guide!$C$24,"▼ Bat Speed  ",IF(N(AD579)&gt;=Guide!$C$24,"▲ Bat Speed  ","")),"")&amp;IF(N(Z579)&gt;=Guide!$C$22,"▲ Contact  ","")&amp;IF(N(Z579)&lt;=-Guide!$C$22,"▼ Contact  ","")&amp;IF(N(AB579)&gt;=Guide!$C$23,"▲ Chase  ","")&amp;IF(N(AB579)&lt;=-Guide!$C$23,"▼ Chase  ",""))="","Stable",TRIM(IF(ISNUMBER(AD579),IF(N(AD579)&lt;=-Guide!$C$24,"▼ Bat Speed  ",IF(N(AD579)&gt;=Guide!$C$24,"▲ Bat Speed  ","")),"")&amp;IF(N(Z579)&gt;=Guide!$C$22,"▲ Contact  ","")&amp;IF(N(Z579)&lt;=-Guide!$C$22,"▼ Contact  ","")&amp;IF(N(AB579)&gt;=Guide!$C$23,"▲ Chase  ","")&amp;IF(N(AB579)&lt;=-Guide!$C$23,"▼ Chase  ",""))))</f>
        <v>Low PA</v>
      </c>
      <c r="AF579" s="35" t="n">
        <f aca="false">MATCH(Counts!A579,'Season Counts'!$A$2:$A$740,0)</f>
        <v>150</v>
      </c>
    </row>
    <row r="580" customFormat="false" ht="15" hidden="false" customHeight="false" outlineLevel="0" collapsed="false">
      <c r="A580" s="34" t="str">
        <f aca="false">Counts!B580</f>
        <v>CHC</v>
      </c>
      <c r="B580" s="5" t="str">
        <f aca="false">Counts!C580</f>
        <v>Justin Dean</v>
      </c>
      <c r="C580" s="34" t="str">
        <f aca="false">Counts!F580</f>
        <v>Jun</v>
      </c>
      <c r="D580" s="35" t="n">
        <f aca="false">IFERROR(Counts!P580,"")</f>
        <v>4</v>
      </c>
      <c r="E580" s="36" t="n">
        <f aca="false">IFERROR(Counts!R580/Counts!Q580,"")</f>
        <v>0.5</v>
      </c>
      <c r="F580" s="36" t="n">
        <f aca="false">IFERROR((Counts!R580+Counts!V580+Counts!W580)/(Counts!Q580+Counts!V580+Counts!W580+Counts!X580),"")</f>
        <v>0.5</v>
      </c>
      <c r="G580" s="36" t="n">
        <f aca="false">IFERROR((Counts!R580+Counts!S580+2*Counts!T580+3*Counts!U580)/Counts!Q580,"")</f>
        <v>1</v>
      </c>
      <c r="H580" s="35" t="n">
        <f aca="false">IFERROR(Counts!U580,"")</f>
        <v>0</v>
      </c>
      <c r="I580" s="36" t="n">
        <f aca="false">IFERROR(Counts!Z580/Counts!AA580,"")</f>
        <v>0.625</v>
      </c>
      <c r="J580" s="36" t="n">
        <f aca="false">IFERROR(Counts!AB580/Counts!AA580,"")</f>
        <v>0.37625</v>
      </c>
      <c r="K580" s="37" t="n">
        <f aca="false">IFERROR((Counts!AB580-Counts!Z580)/Counts!AA580,"")</f>
        <v>-0.24875</v>
      </c>
      <c r="L580" s="38" t="n">
        <f aca="false">IFERROR(Counts!Y580/Counts!P580,"")</f>
        <v>0.25</v>
      </c>
      <c r="M580" s="38" t="n">
        <f aca="false">IFERROR(Counts!V580/Counts!P580,"")</f>
        <v>0</v>
      </c>
      <c r="N580" s="38" t="n">
        <f aca="false">IFERROR(Counts!AD580/Counts!AC580,"")</f>
        <v>0</v>
      </c>
      <c r="O580" s="38" t="n">
        <f aca="false">IFERROR(Counts!AE580/Counts!AC580,"")</f>
        <v>0.333333333333333</v>
      </c>
      <c r="P580" s="39" t="n">
        <f aca="false">IFERROR(Counts!AG580/Counts!AF580,"")</f>
        <v>80.3333333333333</v>
      </c>
      <c r="Q580" s="38" t="n">
        <f aca="false">IFERROR(Counts!AH580/Counts!AC580,"")</f>
        <v>0.666666666666667</v>
      </c>
      <c r="R580" s="38" t="n">
        <f aca="false">IFERROR(Counts!N580/Counts!M580,"")</f>
        <v>0.714285714285714</v>
      </c>
      <c r="S580" s="38" t="n">
        <f aca="false">IFERROR(Counts!K580/Counts!J580,"")</f>
        <v>1</v>
      </c>
      <c r="T580" s="38" t="n">
        <f aca="false">IFERROR(Counts!I580/Counts!H580,"")</f>
        <v>0.166666666666667</v>
      </c>
      <c r="U580" s="38" t="n">
        <f aca="false">IFERROR(1-Counts!L580/Counts!K580,"")</f>
        <v>0.857142857142857</v>
      </c>
      <c r="V580" s="39" t="n">
        <f aca="false">IFERROR(Counts!AJ580/Counts!AI580,"")</f>
        <v>65.5818181818182</v>
      </c>
      <c r="W580" s="38" t="n">
        <f aca="false">IFERROR(Counts!AK580/Counts!AI580,"")</f>
        <v>0</v>
      </c>
      <c r="X580" s="40" t="n">
        <f aca="false">IFERROR(Counts!O580,"")</f>
        <v>0.673</v>
      </c>
      <c r="Y580" s="36" t="n">
        <f aca="false">IFERROR(INDEX('Season Counts'!$Y$2:$Y$740,$AF580)/INDEX('Season Counts'!$X$2:$X$740,$AF580),"")</f>
        <v>0.3455</v>
      </c>
      <c r="Z580" s="37" t="n">
        <f aca="false">IFERROR(J580-Y580,"")</f>
        <v>0.0307499999999999</v>
      </c>
      <c r="AA580" s="38" t="n">
        <f aca="false">IFERROR(INDEX('Season Counts'!$K$2:$K$740,$AF580)/INDEX('Season Counts'!$J$2:$J$740,$AF580),"")</f>
        <v>0.380952380952381</v>
      </c>
      <c r="AB580" s="41" t="n">
        <f aca="false">IFERROR(R580-AA580,"")</f>
        <v>0.333333333333333</v>
      </c>
      <c r="AC580" s="39" t="n">
        <f aca="false">IFERROR(INDEX('Season Counts'!$AG$2:$AG$740,$AF580)/INDEX('Season Counts'!$AF$2:$AF$740,$AF580),"")</f>
        <v>66.6368421052632</v>
      </c>
      <c r="AD580" s="40" t="n">
        <f aca="false">IFERROR(V580-AC580,"")</f>
        <v>-1.05502392344498</v>
      </c>
      <c r="AE580" s="4" t="str">
        <f aca="false">IF(D580&lt;Guide!$C$21,"Low PA",IF(TRIM(IF(ISNUMBER(AD580),IF(N(AD580)&lt;=-Guide!$C$24,"▼ Bat Speed  ",IF(N(AD580)&gt;=Guide!$C$24,"▲ Bat Speed  ","")),"")&amp;IF(N(Z580)&gt;=Guide!$C$22,"▲ Contact  ","")&amp;IF(N(Z580)&lt;=-Guide!$C$22,"▼ Contact  ","")&amp;IF(N(AB580)&gt;=Guide!$C$23,"▲ Chase  ","")&amp;IF(N(AB580)&lt;=-Guide!$C$23,"▼ Chase  ",""))="","Stable",TRIM(IF(ISNUMBER(AD580),IF(N(AD580)&lt;=-Guide!$C$24,"▼ Bat Speed  ",IF(N(AD580)&gt;=Guide!$C$24,"▲ Bat Speed  ","")),"")&amp;IF(N(Z580)&gt;=Guide!$C$22,"▲ Contact  ","")&amp;IF(N(Z580)&lt;=-Guide!$C$22,"▼ Contact  ","")&amp;IF(N(AB580)&gt;=Guide!$C$23,"▲ Chase  ","")&amp;IF(N(AB580)&lt;=-Guide!$C$23,"▼ Chase  ",""))))</f>
        <v>Low PA</v>
      </c>
      <c r="AF580" s="35" t="n">
        <f aca="false">MATCH(Counts!A580,'Season Counts'!$A$2:$A$740,0)</f>
        <v>151</v>
      </c>
    </row>
    <row r="581" customFormat="false" ht="15" hidden="false" customHeight="false" outlineLevel="0" collapsed="false">
      <c r="A581" s="34" t="str">
        <f aca="false">Counts!B581</f>
        <v>CHC</v>
      </c>
      <c r="B581" s="5" t="str">
        <f aca="false">Counts!C581</f>
        <v>Justin Dean</v>
      </c>
      <c r="C581" s="34" t="str">
        <f aca="false">Counts!F581</f>
        <v>Jul</v>
      </c>
      <c r="D581" s="35" t="n">
        <f aca="false">IFERROR(Counts!P581,"")</f>
        <v>6</v>
      </c>
      <c r="E581" s="36" t="n">
        <f aca="false">IFERROR(Counts!R581/Counts!Q581,"")</f>
        <v>0.25</v>
      </c>
      <c r="F581" s="36" t="n">
        <f aca="false">IFERROR((Counts!R581+Counts!V581+Counts!W581)/(Counts!Q581+Counts!V581+Counts!W581+Counts!X581),"")</f>
        <v>0.5</v>
      </c>
      <c r="G581" s="36" t="n">
        <f aca="false">IFERROR((Counts!R581+Counts!S581+2*Counts!T581+3*Counts!U581)/Counts!Q581,"")</f>
        <v>0.25</v>
      </c>
      <c r="H581" s="35" t="n">
        <f aca="false">IFERROR(Counts!U581,"")</f>
        <v>0</v>
      </c>
      <c r="I581" s="36" t="n">
        <f aca="false">IFERROR(Counts!Z581/Counts!AA581,"")</f>
        <v>0.383333333333333</v>
      </c>
      <c r="J581" s="36" t="n">
        <f aca="false">IFERROR(Counts!AB581/Counts!AA581,"")</f>
        <v>0.325</v>
      </c>
      <c r="K581" s="37" t="n">
        <f aca="false">IFERROR((Counts!AB581-Counts!Z581)/Counts!AA581,"")</f>
        <v>-0.0583333333333333</v>
      </c>
      <c r="L581" s="38" t="n">
        <f aca="false">IFERROR(Counts!Y581/Counts!P581,"")</f>
        <v>0.5</v>
      </c>
      <c r="M581" s="38" t="n">
        <f aca="false">IFERROR(Counts!V581/Counts!P581,"")</f>
        <v>0.333333333333333</v>
      </c>
      <c r="N581" s="38" t="n">
        <f aca="false">IFERROR(Counts!AD581/Counts!AC581,"")</f>
        <v>0</v>
      </c>
      <c r="O581" s="38" t="n">
        <f aca="false">IFERROR(Counts!AE581/Counts!AC581,"")</f>
        <v>1</v>
      </c>
      <c r="P581" s="39" t="n">
        <f aca="false">IFERROR(Counts!AG581/Counts!AF581,"")</f>
        <v>101.9</v>
      </c>
      <c r="Q581" s="38" t="n">
        <f aca="false">IFERROR(Counts!AH581/Counts!AC581,"")</f>
        <v>0</v>
      </c>
      <c r="R581" s="38" t="n">
        <f aca="false">IFERROR(Counts!N581/Counts!M581,"")</f>
        <v>0.214285714285714</v>
      </c>
      <c r="S581" s="38" t="n">
        <f aca="false">IFERROR(Counts!K581/Counts!J581,"")</f>
        <v>0.666666666666667</v>
      </c>
      <c r="T581" s="38" t="n">
        <f aca="false">IFERROR(Counts!I581/Counts!H581,"")</f>
        <v>0.555555555555556</v>
      </c>
      <c r="U581" s="38" t="n">
        <f aca="false">IFERROR(1-Counts!L581/Counts!K581,"")</f>
        <v>0.5</v>
      </c>
      <c r="V581" s="39" t="n">
        <f aca="false">IFERROR(Counts!AJ581/Counts!AI581,"")</f>
        <v>68.0875</v>
      </c>
      <c r="W581" s="38" t="n">
        <f aca="false">IFERROR(Counts!AK581/Counts!AI581,"")</f>
        <v>0</v>
      </c>
      <c r="X581" s="40" t="n">
        <f aca="false">IFERROR(Counts!O581,"")</f>
        <v>0.317</v>
      </c>
      <c r="Y581" s="36" t="n">
        <f aca="false">IFERROR(INDEX('Season Counts'!$Y$2:$Y$740,$AF581)/INDEX('Season Counts'!$X$2:$X$740,$AF581),"")</f>
        <v>0.3455</v>
      </c>
      <c r="Z581" s="37" t="n">
        <f aca="false">IFERROR(J581-Y581,"")</f>
        <v>-0.0205</v>
      </c>
      <c r="AA581" s="38" t="n">
        <f aca="false">IFERROR(INDEX('Season Counts'!$K$2:$K$740,$AF581)/INDEX('Season Counts'!$J$2:$J$740,$AF581),"")</f>
        <v>0.380952380952381</v>
      </c>
      <c r="AB581" s="41" t="n">
        <f aca="false">IFERROR(R581-AA581,"")</f>
        <v>-0.166666666666667</v>
      </c>
      <c r="AC581" s="39" t="n">
        <f aca="false">IFERROR(INDEX('Season Counts'!$AG$2:$AG$740,$AF581)/INDEX('Season Counts'!$AF$2:$AF$740,$AF581),"")</f>
        <v>66.6368421052632</v>
      </c>
      <c r="AD581" s="40" t="n">
        <f aca="false">IFERROR(V581-AC581,"")</f>
        <v>1.45065789473685</v>
      </c>
      <c r="AE581" s="4" t="str">
        <f aca="false">IF(D581&lt;Guide!$C$21,"Low PA",IF(TRIM(IF(ISNUMBER(AD581),IF(N(AD581)&lt;=-Guide!$C$24,"▼ Bat Speed  ",IF(N(AD581)&gt;=Guide!$C$24,"▲ Bat Speed  ","")),"")&amp;IF(N(Z581)&gt;=Guide!$C$22,"▲ Contact  ","")&amp;IF(N(Z581)&lt;=-Guide!$C$22,"▼ Contact  ","")&amp;IF(N(AB581)&gt;=Guide!$C$23,"▲ Chase  ","")&amp;IF(N(AB581)&lt;=-Guide!$C$23,"▼ Chase  ",""))="","Stable",TRIM(IF(ISNUMBER(AD581),IF(N(AD581)&lt;=-Guide!$C$24,"▼ Bat Speed  ",IF(N(AD581)&gt;=Guide!$C$24,"▲ Bat Speed  ","")),"")&amp;IF(N(Z581)&gt;=Guide!$C$22,"▲ Contact  ","")&amp;IF(N(Z581)&lt;=-Guide!$C$22,"▼ Contact  ","")&amp;IF(N(AB581)&gt;=Guide!$C$23,"▲ Chase  ","")&amp;IF(N(AB581)&lt;=-Guide!$C$23,"▼ Chase  ",""))))</f>
        <v>Low PA</v>
      </c>
      <c r="AF581" s="35" t="n">
        <f aca="false">MATCH(Counts!A581,'Season Counts'!$A$2:$A$740,0)</f>
        <v>151</v>
      </c>
    </row>
    <row r="582" customFormat="false" ht="15" hidden="false" customHeight="false" outlineLevel="0" collapsed="false">
      <c r="A582" s="34" t="str">
        <f aca="false">Counts!B582</f>
        <v>CHC</v>
      </c>
      <c r="B582" s="5" t="str">
        <f aca="false">Counts!C582</f>
        <v>James Triantos</v>
      </c>
      <c r="C582" s="34" t="str">
        <f aca="false">Counts!F582</f>
        <v>Jul</v>
      </c>
      <c r="D582" s="35" t="n">
        <f aca="false">IFERROR(Counts!P582,"")</f>
        <v>2</v>
      </c>
      <c r="E582" s="36" t="n">
        <f aca="false">IFERROR(Counts!R582/Counts!Q582,"")</f>
        <v>0.5</v>
      </c>
      <c r="F582" s="36" t="n">
        <f aca="false">IFERROR((Counts!R582+Counts!V582+Counts!W582)/(Counts!Q582+Counts!V582+Counts!W582+Counts!X582),"")</f>
        <v>0.5</v>
      </c>
      <c r="G582" s="36" t="n">
        <f aca="false">IFERROR((Counts!R582+Counts!S582+2*Counts!T582+3*Counts!U582)/Counts!Q582,"")</f>
        <v>0.5</v>
      </c>
      <c r="H582" s="35" t="n">
        <f aca="false">IFERROR(Counts!U582,"")</f>
        <v>0</v>
      </c>
      <c r="I582" s="36" t="n">
        <f aca="false">IFERROR(Counts!Z582/Counts!AA582,"")</f>
        <v>0.45</v>
      </c>
      <c r="J582" s="36" t="n">
        <f aca="false">IFERROR(Counts!AB582/Counts!AA582,"")</f>
        <v>0.256</v>
      </c>
      <c r="K582" s="37" t="n">
        <f aca="false">IFERROR((Counts!AB582-Counts!Z582)/Counts!AA582,"")</f>
        <v>-0.194</v>
      </c>
      <c r="L582" s="38" t="n">
        <f aca="false">IFERROR(Counts!Y582/Counts!P582,"")</f>
        <v>0</v>
      </c>
      <c r="M582" s="38" t="n">
        <f aca="false">IFERROR(Counts!V582/Counts!P582,"")</f>
        <v>0</v>
      </c>
      <c r="N582" s="38" t="n">
        <f aca="false">IFERROR(Counts!AD582/Counts!AC582,"")</f>
        <v>0</v>
      </c>
      <c r="O582" s="38" t="n">
        <f aca="false">IFERROR(Counts!AE582/Counts!AC582,"")</f>
        <v>0.5</v>
      </c>
      <c r="P582" s="39" t="n">
        <f aca="false">IFERROR(Counts!AG582/Counts!AF582,"")</f>
        <v>94.45</v>
      </c>
      <c r="Q582" s="38" t="n">
        <f aca="false">IFERROR(Counts!AH582/Counts!AC582,"")</f>
        <v>0</v>
      </c>
      <c r="R582" s="38" t="n">
        <f aca="false">IFERROR(Counts!N582/Counts!M582,"")</f>
        <v>1</v>
      </c>
      <c r="S582" s="38" t="n">
        <f aca="false">IFERROR(Counts!K582/Counts!J582,"")</f>
        <v>0.666666666666667</v>
      </c>
      <c r="T582" s="38" t="n">
        <f aca="false">IFERROR(Counts!I582/Counts!H582,"")</f>
        <v>0.25</v>
      </c>
      <c r="U582" s="38" t="n">
        <f aca="false">IFERROR(1-Counts!L582/Counts!K582,"")</f>
        <v>1</v>
      </c>
      <c r="V582" s="39" t="n">
        <f aca="false">IFERROR(Counts!AJ582/Counts!AI582,"")</f>
        <v>70.5333333333333</v>
      </c>
      <c r="W582" s="38" t="n">
        <f aca="false">IFERROR(Counts!AK582/Counts!AI582,"")</f>
        <v>0</v>
      </c>
      <c r="X582" s="40" t="n">
        <f aca="false">IFERROR(Counts!O582,"")</f>
        <v>0.146</v>
      </c>
      <c r="Y582" s="36" t="n">
        <f aca="false">IFERROR(INDEX('Season Counts'!$Y$2:$Y$740,$AF582)/INDEX('Season Counts'!$X$2:$X$740,$AF582),"")</f>
        <v>0.159444444444444</v>
      </c>
      <c r="Z582" s="37" t="n">
        <f aca="false">IFERROR(J582-Y582,"")</f>
        <v>0.0965555555555556</v>
      </c>
      <c r="AA582" s="38" t="n">
        <f aca="false">IFERROR(INDEX('Season Counts'!$K$2:$K$740,$AF582)/INDEX('Season Counts'!$J$2:$J$740,$AF582),"")</f>
        <v>0.363636363636364</v>
      </c>
      <c r="AB582" s="41" t="n">
        <f aca="false">IFERROR(R582-AA582,"")</f>
        <v>0.636363636363636</v>
      </c>
      <c r="AC582" s="39" t="n">
        <f aca="false">IFERROR(INDEX('Season Counts'!$AG$2:$AG$740,$AF582)/INDEX('Season Counts'!$AF$2:$AF$740,$AF582),"")</f>
        <v>69.9555555555556</v>
      </c>
      <c r="AD582" s="40" t="n">
        <f aca="false">IFERROR(V582-AC582,"")</f>
        <v>0.577777777777769</v>
      </c>
      <c r="AE582" s="4" t="str">
        <f aca="false">IF(D582&lt;Guide!$C$21,"Low PA",IF(TRIM(IF(ISNUMBER(AD582),IF(N(AD582)&lt;=-Guide!$C$24,"▼ Bat Speed  ",IF(N(AD582)&gt;=Guide!$C$24,"▲ Bat Speed  ","")),"")&amp;IF(N(Z582)&gt;=Guide!$C$22,"▲ Contact  ","")&amp;IF(N(Z582)&lt;=-Guide!$C$22,"▼ Contact  ","")&amp;IF(N(AB582)&gt;=Guide!$C$23,"▲ Chase  ","")&amp;IF(N(AB582)&lt;=-Guide!$C$23,"▼ Chase  ",""))="","Stable",TRIM(IF(ISNUMBER(AD582),IF(N(AD582)&lt;=-Guide!$C$24,"▼ Bat Speed  ",IF(N(AD582)&gt;=Guide!$C$24,"▲ Bat Speed  ","")),"")&amp;IF(N(Z582)&gt;=Guide!$C$22,"▲ Contact  ","")&amp;IF(N(Z582)&lt;=-Guide!$C$22,"▼ Contact  ","")&amp;IF(N(AB582)&gt;=Guide!$C$23,"▲ Chase  ","")&amp;IF(N(AB582)&lt;=-Guide!$C$23,"▼ Chase  ",""))))</f>
        <v>Low PA</v>
      </c>
      <c r="AF582" s="35" t="n">
        <f aca="false">MATCH(Counts!A582,'Season Counts'!$A$2:$A$740,0)</f>
        <v>152</v>
      </c>
    </row>
    <row r="583" customFormat="false" ht="15" hidden="false" customHeight="false" outlineLevel="0" collapsed="false">
      <c r="A583" s="34" t="str">
        <f aca="false">Counts!B583</f>
        <v>CHC</v>
      </c>
      <c r="B583" s="5" t="str">
        <f aca="false">Counts!C583</f>
        <v>James Triantos</v>
      </c>
      <c r="C583" s="34" t="str">
        <f aca="false">Counts!F583</f>
        <v>Aug</v>
      </c>
      <c r="D583" s="35" t="n">
        <f aca="false">IFERROR(Counts!P583,"")</f>
        <v>7</v>
      </c>
      <c r="E583" s="36" t="n">
        <f aca="false">IFERROR(Counts!R583/Counts!Q583,"")</f>
        <v>0</v>
      </c>
      <c r="F583" s="36" t="n">
        <f aca="false">IFERROR((Counts!R583+Counts!V583+Counts!W583)/(Counts!Q583+Counts!V583+Counts!W583+Counts!X583),"")</f>
        <v>0.142857142857143</v>
      </c>
      <c r="G583" s="36" t="n">
        <f aca="false">IFERROR((Counts!R583+Counts!S583+2*Counts!T583+3*Counts!U583)/Counts!Q583,"")</f>
        <v>0</v>
      </c>
      <c r="H583" s="35" t="n">
        <f aca="false">IFERROR(Counts!U583,"")</f>
        <v>0</v>
      </c>
      <c r="I583" s="36" t="n">
        <f aca="false">IFERROR(Counts!Z583/Counts!AA583,"")</f>
        <v>0.1</v>
      </c>
      <c r="J583" s="36" t="n">
        <f aca="false">IFERROR(Counts!AB583/Counts!AA583,"")</f>
        <v>0.131857142857143</v>
      </c>
      <c r="K583" s="37" t="n">
        <f aca="false">IFERROR((Counts!AB583-Counts!Z583)/Counts!AA583,"")</f>
        <v>0.0318571428571429</v>
      </c>
      <c r="L583" s="38" t="n">
        <f aca="false">IFERROR(Counts!Y583/Counts!P583,"")</f>
        <v>0.285714285714286</v>
      </c>
      <c r="M583" s="38" t="n">
        <f aca="false">IFERROR(Counts!V583/Counts!P583,"")</f>
        <v>0.142857142857143</v>
      </c>
      <c r="N583" s="38" t="n">
        <f aca="false">IFERROR(Counts!AD583/Counts!AC583,"")</f>
        <v>0</v>
      </c>
      <c r="O583" s="38" t="n">
        <f aca="false">IFERROR(Counts!AE583/Counts!AC583,"")</f>
        <v>0</v>
      </c>
      <c r="P583" s="39" t="n">
        <f aca="false">IFERROR(Counts!AG583/Counts!AF583,"")</f>
        <v>69.1</v>
      </c>
      <c r="Q583" s="38" t="n">
        <f aca="false">IFERROR(Counts!AH583/Counts!AC583,"")</f>
        <v>0.5</v>
      </c>
      <c r="R583" s="38" t="n">
        <f aca="false">IFERROR(Counts!N583/Counts!M583,"")</f>
        <v>0.222222222222222</v>
      </c>
      <c r="S583" s="38" t="n">
        <f aca="false">IFERROR(Counts!K583/Counts!J583,"")</f>
        <v>0.5</v>
      </c>
      <c r="T583" s="38" t="n">
        <f aca="false">IFERROR(Counts!I583/Counts!H583,"")</f>
        <v>0.166666666666667</v>
      </c>
      <c r="U583" s="38" t="n">
        <f aca="false">IFERROR(1-Counts!L583/Counts!K583,"")</f>
        <v>1</v>
      </c>
      <c r="V583" s="39" t="n">
        <f aca="false">IFERROR(Counts!AJ583/Counts!AI583,"")</f>
        <v>69.6666666666667</v>
      </c>
      <c r="W583" s="38" t="n">
        <f aca="false">IFERROR(Counts!AK583/Counts!AI583,"")</f>
        <v>0.166666666666667</v>
      </c>
      <c r="X583" s="40" t="n">
        <f aca="false">IFERROR(Counts!O583,"")</f>
        <v>-1.147</v>
      </c>
      <c r="Y583" s="36" t="n">
        <f aca="false">IFERROR(INDEX('Season Counts'!$Y$2:$Y$740,$AF583)/INDEX('Season Counts'!$X$2:$X$740,$AF583),"")</f>
        <v>0.159444444444444</v>
      </c>
      <c r="Z583" s="37" t="n">
        <f aca="false">IFERROR(J583-Y583,"")</f>
        <v>-0.0275873015873016</v>
      </c>
      <c r="AA583" s="38" t="n">
        <f aca="false">IFERROR(INDEX('Season Counts'!$K$2:$K$740,$AF583)/INDEX('Season Counts'!$J$2:$J$740,$AF583),"")</f>
        <v>0.363636363636364</v>
      </c>
      <c r="AB583" s="41" t="n">
        <f aca="false">IFERROR(R583-AA583,"")</f>
        <v>-0.141414141414141</v>
      </c>
      <c r="AC583" s="39" t="n">
        <f aca="false">IFERROR(INDEX('Season Counts'!$AG$2:$AG$740,$AF583)/INDEX('Season Counts'!$AF$2:$AF$740,$AF583),"")</f>
        <v>69.9555555555556</v>
      </c>
      <c r="AD583" s="40" t="n">
        <f aca="false">IFERROR(V583-AC583,"")</f>
        <v>-0.288888888888891</v>
      </c>
      <c r="AE583" s="4" t="str">
        <f aca="false">IF(D583&lt;Guide!$C$21,"Low PA",IF(TRIM(IF(ISNUMBER(AD583),IF(N(AD583)&lt;=-Guide!$C$24,"▼ Bat Speed  ",IF(N(AD583)&gt;=Guide!$C$24,"▲ Bat Speed  ","")),"")&amp;IF(N(Z583)&gt;=Guide!$C$22,"▲ Contact  ","")&amp;IF(N(Z583)&lt;=-Guide!$C$22,"▼ Contact  ","")&amp;IF(N(AB583)&gt;=Guide!$C$23,"▲ Chase  ","")&amp;IF(N(AB583)&lt;=-Guide!$C$23,"▼ Chase  ",""))="","Stable",TRIM(IF(ISNUMBER(AD583),IF(N(AD583)&lt;=-Guide!$C$24,"▼ Bat Speed  ",IF(N(AD583)&gt;=Guide!$C$24,"▲ Bat Speed  ","")),"")&amp;IF(N(Z583)&gt;=Guide!$C$22,"▲ Contact  ","")&amp;IF(N(Z583)&lt;=-Guide!$C$22,"▼ Contact  ","")&amp;IF(N(AB583)&gt;=Guide!$C$23,"▲ Chase  ","")&amp;IF(N(AB583)&lt;=-Guide!$C$23,"▼ Chase  ",""))))</f>
        <v>Low PA</v>
      </c>
      <c r="AF583" s="35" t="n">
        <f aca="false">MATCH(Counts!A583,'Season Counts'!$A$2:$A$740,0)</f>
        <v>152</v>
      </c>
    </row>
    <row r="584" customFormat="false" ht="15" hidden="false" customHeight="false" outlineLevel="0" collapsed="false">
      <c r="A584" s="34" t="str">
        <f aca="false">Counts!B584</f>
        <v>CHC</v>
      </c>
      <c r="B584" s="5" t="str">
        <f aca="false">Counts!C584</f>
        <v>Nicky Lopez</v>
      </c>
      <c r="C584" s="34" t="str">
        <f aca="false">Counts!F584</f>
        <v>Mar-Apr</v>
      </c>
      <c r="D584" s="35" t="n">
        <f aca="false">IFERROR(Counts!P584,"")</f>
        <v>4</v>
      </c>
      <c r="E584" s="36" t="n">
        <f aca="false">IFERROR(Counts!R584/Counts!Q584,"")</f>
        <v>0</v>
      </c>
      <c r="F584" s="36" t="n">
        <f aca="false">IFERROR((Counts!R584+Counts!V584+Counts!W584)/(Counts!Q584+Counts!V584+Counts!W584+Counts!X584),"")</f>
        <v>0</v>
      </c>
      <c r="G584" s="36" t="n">
        <f aca="false">IFERROR((Counts!R584+Counts!S584+2*Counts!T584+3*Counts!U584)/Counts!Q584,"")</f>
        <v>0</v>
      </c>
      <c r="H584" s="35" t="n">
        <f aca="false">IFERROR(Counts!U584,"")</f>
        <v>0</v>
      </c>
      <c r="I584" s="36" t="n">
        <f aca="false">IFERROR(Counts!Z584/Counts!AA584,"")</f>
        <v>0</v>
      </c>
      <c r="J584" s="36" t="n">
        <f aca="false">IFERROR(Counts!AB584/Counts!AA584,"")</f>
        <v>0.1605</v>
      </c>
      <c r="K584" s="37" t="n">
        <f aca="false">IFERROR((Counts!AB584-Counts!Z584)/Counts!AA584,"")</f>
        <v>0.1605</v>
      </c>
      <c r="L584" s="38" t="n">
        <f aca="false">IFERROR(Counts!Y584/Counts!P584,"")</f>
        <v>0.5</v>
      </c>
      <c r="M584" s="38" t="n">
        <f aca="false">IFERROR(Counts!V584/Counts!P584,"")</f>
        <v>0</v>
      </c>
      <c r="N584" s="38" t="n">
        <f aca="false">IFERROR(Counts!AD584/Counts!AC584,"")</f>
        <v>0</v>
      </c>
      <c r="O584" s="38" t="n">
        <f aca="false">IFERROR(Counts!AE584/Counts!AC584,"")</f>
        <v>0.5</v>
      </c>
      <c r="P584" s="39" t="n">
        <f aca="false">IFERROR(Counts!AG584/Counts!AF584,"")</f>
        <v>65.75</v>
      </c>
      <c r="Q584" s="38" t="n">
        <f aca="false">IFERROR(Counts!AH584/Counts!AC584,"")</f>
        <v>0</v>
      </c>
      <c r="R584" s="38" t="n">
        <f aca="false">IFERROR(Counts!N584/Counts!M584,"")</f>
        <v>0.5</v>
      </c>
      <c r="S584" s="38" t="n">
        <f aca="false">IFERROR(Counts!K584/Counts!J584,"")</f>
        <v>0.666666666666667</v>
      </c>
      <c r="T584" s="38" t="n">
        <f aca="false">IFERROR(Counts!I584/Counts!H584,"")</f>
        <v>0.272727272727273</v>
      </c>
      <c r="U584" s="38" t="n">
        <f aca="false">IFERROR(1-Counts!L584/Counts!K584,"")</f>
        <v>1</v>
      </c>
      <c r="V584" s="39" t="n">
        <f aca="false">IFERROR(Counts!AJ584/Counts!AI584,"")</f>
        <v>65.4555555555556</v>
      </c>
      <c r="W584" s="38" t="n">
        <f aca="false">IFERROR(Counts!AK584/Counts!AI584,"")</f>
        <v>0</v>
      </c>
      <c r="X584" s="40" t="n">
        <f aca="false">IFERROR(Counts!O584,"")</f>
        <v>-0.801</v>
      </c>
      <c r="Y584" s="36" t="n">
        <f aca="false">IFERROR(INDEX('Season Counts'!$Y$2:$Y$740,$AF584)/INDEX('Season Counts'!$X$2:$X$740,$AF584),"")</f>
        <v>0.1442</v>
      </c>
      <c r="Z584" s="37" t="n">
        <f aca="false">IFERROR(J584-Y584,"")</f>
        <v>0.0163</v>
      </c>
      <c r="AA584" s="38" t="n">
        <f aca="false">IFERROR(INDEX('Season Counts'!$K$2:$K$740,$AF584)/INDEX('Season Counts'!$J$2:$J$740,$AF584),"")</f>
        <v>0.545454545454545</v>
      </c>
      <c r="AB584" s="41" t="n">
        <f aca="false">IFERROR(R584-AA584,"")</f>
        <v>-0.0454545454545454</v>
      </c>
      <c r="AC584" s="39" t="n">
        <f aca="false">IFERROR(INDEX('Season Counts'!$AG$2:$AG$740,$AF584)/INDEX('Season Counts'!$AF$2:$AF$740,$AF584),"")</f>
        <v>66.3</v>
      </c>
      <c r="AD584" s="40" t="n">
        <f aca="false">IFERROR(V584-AC584,"")</f>
        <v>-0.844444444444434</v>
      </c>
      <c r="AE584" s="4" t="str">
        <f aca="false">IF(D584&lt;Guide!$C$21,"Low PA",IF(TRIM(IF(ISNUMBER(AD584),IF(N(AD584)&lt;=-Guide!$C$24,"▼ Bat Speed  ",IF(N(AD584)&gt;=Guide!$C$24,"▲ Bat Speed  ","")),"")&amp;IF(N(Z584)&gt;=Guide!$C$22,"▲ Contact  ","")&amp;IF(N(Z584)&lt;=-Guide!$C$22,"▼ Contact  ","")&amp;IF(N(AB584)&gt;=Guide!$C$23,"▲ Chase  ","")&amp;IF(N(AB584)&lt;=-Guide!$C$23,"▼ Chase  ",""))="","Stable",TRIM(IF(ISNUMBER(AD584),IF(N(AD584)&lt;=-Guide!$C$24,"▼ Bat Speed  ",IF(N(AD584)&gt;=Guide!$C$24,"▲ Bat Speed  ","")),"")&amp;IF(N(Z584)&gt;=Guide!$C$22,"▲ Contact  ","")&amp;IF(N(Z584)&lt;=-Guide!$C$22,"▼ Contact  ","")&amp;IF(N(AB584)&gt;=Guide!$C$23,"▲ Chase  ","")&amp;IF(N(AB584)&lt;=-Guide!$C$23,"▼ Chase  ",""))))</f>
        <v>Low PA</v>
      </c>
      <c r="AF584" s="35" t="n">
        <f aca="false">MATCH(Counts!A584,'Season Counts'!$A$2:$A$740,0)</f>
        <v>153</v>
      </c>
    </row>
    <row r="585" customFormat="false" ht="15" hidden="false" customHeight="false" outlineLevel="0" collapsed="false">
      <c r="A585" s="34" t="str">
        <f aca="false">Counts!B585</f>
        <v>CHC</v>
      </c>
      <c r="B585" s="5" t="str">
        <f aca="false">Counts!C585</f>
        <v>Nicky Lopez</v>
      </c>
      <c r="C585" s="34" t="str">
        <f aca="false">Counts!F585</f>
        <v>May</v>
      </c>
      <c r="D585" s="35" t="n">
        <f aca="false">IFERROR(Counts!P585,"")</f>
        <v>1</v>
      </c>
      <c r="E585" s="36" t="n">
        <f aca="false">IFERROR(Counts!R585/Counts!Q585,"")</f>
        <v>0</v>
      </c>
      <c r="F585" s="36" t="n">
        <f aca="false">IFERROR((Counts!R585+Counts!V585+Counts!W585)/(Counts!Q585+Counts!V585+Counts!W585+Counts!X585),"")</f>
        <v>0</v>
      </c>
      <c r="G585" s="36" t="n">
        <f aca="false">IFERROR((Counts!R585+Counts!S585+2*Counts!T585+3*Counts!U585)/Counts!Q585,"")</f>
        <v>0</v>
      </c>
      <c r="H585" s="35" t="n">
        <f aca="false">IFERROR(Counts!U585,"")</f>
        <v>0</v>
      </c>
      <c r="I585" s="36" t="n">
        <f aca="false">IFERROR(Counts!Z585/Counts!AA585,"")</f>
        <v>0</v>
      </c>
      <c r="J585" s="36" t="n">
        <f aca="false">IFERROR(Counts!AB585/Counts!AA585,"")</f>
        <v>0.079</v>
      </c>
      <c r="K585" s="37" t="n">
        <f aca="false">IFERROR((Counts!AB585-Counts!Z585)/Counts!AA585,"")</f>
        <v>0.079</v>
      </c>
      <c r="L585" s="38" t="n">
        <f aca="false">IFERROR(Counts!Y585/Counts!P585,"")</f>
        <v>0</v>
      </c>
      <c r="M585" s="38" t="n">
        <f aca="false">IFERROR(Counts!V585/Counts!P585,"")</f>
        <v>0</v>
      </c>
      <c r="N585" s="38" t="n">
        <f aca="false">IFERROR(Counts!AD585/Counts!AC585,"")</f>
        <v>0</v>
      </c>
      <c r="O585" s="38" t="n">
        <f aca="false">IFERROR(Counts!AE585/Counts!AC585,"")</f>
        <v>0</v>
      </c>
      <c r="P585" s="39" t="n">
        <f aca="false">IFERROR(Counts!AG585/Counts!AF585,"")</f>
        <v>78.1</v>
      </c>
      <c r="Q585" s="38" t="n">
        <f aca="false">IFERROR(Counts!AH585/Counts!AC585,"")</f>
        <v>0</v>
      </c>
      <c r="R585" s="38" t="n">
        <f aca="false">IFERROR(Counts!N585/Counts!M585,"")</f>
        <v>1</v>
      </c>
      <c r="S585" s="38" t="n">
        <f aca="false">IFERROR(Counts!K585/Counts!J585,"")</f>
        <v>1</v>
      </c>
      <c r="T585" s="38" t="n">
        <f aca="false">IFERROR(Counts!I585/Counts!H585,"")</f>
        <v>0.5</v>
      </c>
      <c r="U585" s="38" t="n">
        <f aca="false">IFERROR(1-Counts!L585/Counts!K585,"")</f>
        <v>1</v>
      </c>
      <c r="V585" s="39" t="n">
        <f aca="false">IFERROR(Counts!AJ585/Counts!AI585,"")</f>
        <v>70.1</v>
      </c>
      <c r="W585" s="38" t="n">
        <f aca="false">IFERROR(Counts!AK585/Counts!AI585,"")</f>
        <v>0</v>
      </c>
      <c r="X585" s="40" t="n">
        <f aca="false">IFERROR(Counts!O585,"")</f>
        <v>-0.319</v>
      </c>
      <c r="Y585" s="36" t="n">
        <f aca="false">IFERROR(INDEX('Season Counts'!$Y$2:$Y$740,$AF585)/INDEX('Season Counts'!$X$2:$X$740,$AF585),"")</f>
        <v>0.1442</v>
      </c>
      <c r="Z585" s="37" t="n">
        <f aca="false">IFERROR(J585-Y585,"")</f>
        <v>-0.0652</v>
      </c>
      <c r="AA585" s="38" t="n">
        <f aca="false">IFERROR(INDEX('Season Counts'!$K$2:$K$740,$AF585)/INDEX('Season Counts'!$J$2:$J$740,$AF585),"")</f>
        <v>0.545454545454545</v>
      </c>
      <c r="AB585" s="41" t="n">
        <f aca="false">IFERROR(R585-AA585,"")</f>
        <v>0.454545454545455</v>
      </c>
      <c r="AC585" s="39" t="n">
        <f aca="false">IFERROR(INDEX('Season Counts'!$AG$2:$AG$740,$AF585)/INDEX('Season Counts'!$AF$2:$AF$740,$AF585),"")</f>
        <v>66.3</v>
      </c>
      <c r="AD585" s="40" t="n">
        <f aca="false">IFERROR(V585-AC585,"")</f>
        <v>3.8</v>
      </c>
      <c r="AE585" s="4" t="str">
        <f aca="false">IF(D585&lt;Guide!$C$21,"Low PA",IF(TRIM(IF(ISNUMBER(AD585),IF(N(AD585)&lt;=-Guide!$C$24,"▼ Bat Speed  ",IF(N(AD585)&gt;=Guide!$C$24,"▲ Bat Speed  ","")),"")&amp;IF(N(Z585)&gt;=Guide!$C$22,"▲ Contact  ","")&amp;IF(N(Z585)&lt;=-Guide!$C$22,"▼ Contact  ","")&amp;IF(N(AB585)&gt;=Guide!$C$23,"▲ Chase  ","")&amp;IF(N(AB585)&lt;=-Guide!$C$23,"▼ Chase  ",""))="","Stable",TRIM(IF(ISNUMBER(AD585),IF(N(AD585)&lt;=-Guide!$C$24,"▼ Bat Speed  ",IF(N(AD585)&gt;=Guide!$C$24,"▲ Bat Speed  ","")),"")&amp;IF(N(Z585)&gt;=Guide!$C$22,"▲ Contact  ","")&amp;IF(N(Z585)&lt;=-Guide!$C$22,"▼ Contact  ","")&amp;IF(N(AB585)&gt;=Guide!$C$23,"▲ Chase  ","")&amp;IF(N(AB585)&lt;=-Guide!$C$23,"▼ Chase  ",""))))</f>
        <v>Low PA</v>
      </c>
      <c r="AF585" s="35" t="n">
        <f aca="false">MATCH(Counts!A585,'Season Counts'!$A$2:$A$740,0)</f>
        <v>153</v>
      </c>
    </row>
    <row r="586" customFormat="false" ht="15" hidden="false" customHeight="false" outlineLevel="0" collapsed="false">
      <c r="A586" s="34" t="str">
        <f aca="false">Counts!B586</f>
        <v>CHC</v>
      </c>
      <c r="B586" s="5" t="str">
        <f aca="false">Counts!C586</f>
        <v>Dylan Carlson</v>
      </c>
      <c r="C586" s="34" t="str">
        <f aca="false">Counts!F586</f>
        <v>Mar-Apr</v>
      </c>
      <c r="D586" s="35" t="n">
        <f aca="false">IFERROR(Counts!P586,"")</f>
        <v>4</v>
      </c>
      <c r="E586" s="36" t="n">
        <f aca="false">IFERROR(Counts!R586/Counts!Q586,"")</f>
        <v>0</v>
      </c>
      <c r="F586" s="36" t="n">
        <f aca="false">IFERROR((Counts!R586+Counts!V586+Counts!W586)/(Counts!Q586+Counts!V586+Counts!W586+Counts!X586),"")</f>
        <v>0</v>
      </c>
      <c r="G586" s="36" t="n">
        <f aca="false">IFERROR((Counts!R586+Counts!S586+2*Counts!T586+3*Counts!U586)/Counts!Q586,"")</f>
        <v>0</v>
      </c>
      <c r="H586" s="35" t="n">
        <f aca="false">IFERROR(Counts!U586,"")</f>
        <v>0</v>
      </c>
      <c r="I586" s="36" t="n">
        <f aca="false">IFERROR(Counts!Z586/Counts!AA586,"")</f>
        <v>0</v>
      </c>
      <c r="J586" s="36" t="n">
        <f aca="false">IFERROR(Counts!AB586/Counts!AA586,"")</f>
        <v>0.0695</v>
      </c>
      <c r="K586" s="37" t="n">
        <f aca="false">IFERROR((Counts!AB586-Counts!Z586)/Counts!AA586,"")</f>
        <v>0.0695</v>
      </c>
      <c r="L586" s="38" t="n">
        <f aca="false">IFERROR(Counts!Y586/Counts!P586,"")</f>
        <v>0.5</v>
      </c>
      <c r="M586" s="38" t="n">
        <f aca="false">IFERROR(Counts!V586/Counts!P586,"")</f>
        <v>0</v>
      </c>
      <c r="N586" s="38" t="n">
        <f aca="false">IFERROR(Counts!AD586/Counts!AC586,"")</f>
        <v>0</v>
      </c>
      <c r="O586" s="38" t="n">
        <f aca="false">IFERROR(Counts!AE586/Counts!AC586,"")</f>
        <v>0</v>
      </c>
      <c r="P586" s="39" t="n">
        <f aca="false">IFERROR(Counts!AG586/Counts!AF586,"")</f>
        <v>84.45</v>
      </c>
      <c r="Q586" s="38" t="n">
        <f aca="false">IFERROR(Counts!AH586/Counts!AC586,"")</f>
        <v>0.5</v>
      </c>
      <c r="R586" s="38" t="n">
        <f aca="false">IFERROR(Counts!N586/Counts!M586,"")</f>
        <v>0.111111111111111</v>
      </c>
      <c r="S586" s="38" t="n">
        <f aca="false">IFERROR(Counts!K586/Counts!J586,"")</f>
        <v>0.454545454545455</v>
      </c>
      <c r="T586" s="38" t="n">
        <f aca="false">IFERROR(Counts!I586/Counts!H586,"")</f>
        <v>0.333333333333333</v>
      </c>
      <c r="U586" s="38" t="n">
        <f aca="false">IFERROR(1-Counts!L586/Counts!K586,"")</f>
        <v>0.8</v>
      </c>
      <c r="V586" s="39" t="n">
        <f aca="false">IFERROR(Counts!AJ586/Counts!AI586,"")</f>
        <v>65.2</v>
      </c>
      <c r="W586" s="38" t="n">
        <f aca="false">IFERROR(Counts!AK586/Counts!AI586,"")</f>
        <v>0</v>
      </c>
      <c r="X586" s="40" t="n">
        <f aca="false">IFERROR(Counts!O586,"")</f>
        <v>-1.019</v>
      </c>
      <c r="Y586" s="36" t="n">
        <f aca="false">IFERROR(INDEX('Season Counts'!$Y$2:$Y$740,$AF586)/INDEX('Season Counts'!$X$2:$X$740,$AF586),"")</f>
        <v>0.0695</v>
      </c>
      <c r="Z586" s="37" t="n">
        <f aca="false">IFERROR(J586-Y586,"")</f>
        <v>0</v>
      </c>
      <c r="AA586" s="38" t="n">
        <f aca="false">IFERROR(INDEX('Season Counts'!$K$2:$K$740,$AF586)/INDEX('Season Counts'!$J$2:$J$740,$AF586),"")</f>
        <v>0.111111111111111</v>
      </c>
      <c r="AB586" s="41" t="n">
        <f aca="false">IFERROR(R586-AA586,"")</f>
        <v>0</v>
      </c>
      <c r="AC586" s="39" t="n">
        <f aca="false">IFERROR(INDEX('Season Counts'!$AG$2:$AG$740,$AF586)/INDEX('Season Counts'!$AF$2:$AF$740,$AF586),"")</f>
        <v>65.2</v>
      </c>
      <c r="AD586" s="40" t="n">
        <f aca="false">IFERROR(V586-AC586,"")</f>
        <v>0</v>
      </c>
      <c r="AE586" s="4" t="str">
        <f aca="false">IF(D586&lt;Guide!$C$21,"Low PA",IF(TRIM(IF(ISNUMBER(AD586),IF(N(AD586)&lt;=-Guide!$C$24,"▼ Bat Speed  ",IF(N(AD586)&gt;=Guide!$C$24,"▲ Bat Speed  ","")),"")&amp;IF(N(Z586)&gt;=Guide!$C$22,"▲ Contact  ","")&amp;IF(N(Z586)&lt;=-Guide!$C$22,"▼ Contact  ","")&amp;IF(N(AB586)&gt;=Guide!$C$23,"▲ Chase  ","")&amp;IF(N(AB586)&lt;=-Guide!$C$23,"▼ Chase  ",""))="","Stable",TRIM(IF(ISNUMBER(AD586),IF(N(AD586)&lt;=-Guide!$C$24,"▼ Bat Speed  ",IF(N(AD586)&gt;=Guide!$C$24,"▲ Bat Speed  ","")),"")&amp;IF(N(Z586)&gt;=Guide!$C$22,"▲ Contact  ","")&amp;IF(N(Z586)&lt;=-Guide!$C$22,"▼ Contact  ","")&amp;IF(N(AB586)&gt;=Guide!$C$23,"▲ Chase  ","")&amp;IF(N(AB586)&lt;=-Guide!$C$23,"▼ Chase  ",""))))</f>
        <v>Low PA</v>
      </c>
      <c r="AF586" s="35" t="n">
        <f aca="false">MATCH(Counts!A586,'Season Counts'!$A$2:$A$740,0)</f>
        <v>154</v>
      </c>
    </row>
    <row r="587" customFormat="false" ht="15" hidden="false" customHeight="false" outlineLevel="0" collapsed="false">
      <c r="A587" s="34" t="str">
        <f aca="false">Counts!B587</f>
        <v>CHC</v>
      </c>
      <c r="B587" s="5" t="str">
        <f aca="false">Counts!C587</f>
        <v>Scott Kingery</v>
      </c>
      <c r="C587" s="34" t="str">
        <f aca="false">Counts!F587</f>
        <v>Mar-Apr</v>
      </c>
      <c r="D587" s="35" t="n">
        <f aca="false">IFERROR(Counts!P587,"")</f>
        <v>4</v>
      </c>
      <c r="E587" s="36" t="n">
        <f aca="false">IFERROR(Counts!R587/Counts!Q587,"")</f>
        <v>0.25</v>
      </c>
      <c r="F587" s="36" t="n">
        <f aca="false">IFERROR((Counts!R587+Counts!V587+Counts!W587)/(Counts!Q587+Counts!V587+Counts!W587+Counts!X587),"")</f>
        <v>0.25</v>
      </c>
      <c r="G587" s="36" t="n">
        <f aca="false">IFERROR((Counts!R587+Counts!S587+2*Counts!T587+3*Counts!U587)/Counts!Q587,"")</f>
        <v>0.25</v>
      </c>
      <c r="H587" s="35" t="n">
        <f aca="false">IFERROR(Counts!U587,"")</f>
        <v>0</v>
      </c>
      <c r="I587" s="36" t="n">
        <f aca="false">IFERROR(Counts!Z587/Counts!AA587,"")</f>
        <v>0.225</v>
      </c>
      <c r="J587" s="36" t="n">
        <f aca="false">IFERROR(Counts!AB587/Counts!AA587,"")</f>
        <v>0.156</v>
      </c>
      <c r="K587" s="37" t="n">
        <f aca="false">IFERROR((Counts!AB587-Counts!Z587)/Counts!AA587,"")</f>
        <v>-0.069</v>
      </c>
      <c r="L587" s="38" t="n">
        <f aca="false">IFERROR(Counts!Y587/Counts!P587,"")</f>
        <v>0</v>
      </c>
      <c r="M587" s="38" t="n">
        <f aca="false">IFERROR(Counts!V587/Counts!P587,"")</f>
        <v>0</v>
      </c>
      <c r="N587" s="38" t="n">
        <f aca="false">IFERROR(Counts!AD587/Counts!AC587,"")</f>
        <v>0</v>
      </c>
      <c r="O587" s="38" t="n">
        <f aca="false">IFERROR(Counts!AE587/Counts!AC587,"")</f>
        <v>0</v>
      </c>
      <c r="P587" s="39" t="n">
        <f aca="false">IFERROR(Counts!AG587/Counts!AF587,"")</f>
        <v>77.125</v>
      </c>
      <c r="Q587" s="38" t="n">
        <f aca="false">IFERROR(Counts!AH587/Counts!AC587,"")</f>
        <v>0</v>
      </c>
      <c r="R587" s="38" t="n">
        <f aca="false">IFERROR(Counts!N587/Counts!M587,"")</f>
        <v>0.444444444444444</v>
      </c>
      <c r="S587" s="38" t="n">
        <f aca="false">IFERROR(Counts!K587/Counts!J587,"")</f>
        <v>0.666666666666667</v>
      </c>
      <c r="T587" s="38" t="n">
        <f aca="false">IFERROR(Counts!I587/Counts!H587,"")</f>
        <v>0.125</v>
      </c>
      <c r="U587" s="38" t="n">
        <f aca="false">IFERROR(1-Counts!L587/Counts!K587,"")</f>
        <v>0.75</v>
      </c>
      <c r="V587" s="39" t="n">
        <f aca="false">IFERROR(Counts!AJ587/Counts!AI587,"")</f>
        <v>70.6</v>
      </c>
      <c r="W587" s="38" t="n">
        <f aca="false">IFERROR(Counts!AK587/Counts!AI587,"")</f>
        <v>0</v>
      </c>
      <c r="X587" s="40" t="n">
        <f aca="false">IFERROR(Counts!O587,"")</f>
        <v>-0.399</v>
      </c>
      <c r="Y587" s="36" t="n">
        <f aca="false">IFERROR(INDEX('Season Counts'!$Y$2:$Y$740,$AF587)/INDEX('Season Counts'!$X$2:$X$740,$AF587),"")</f>
        <v>0.156</v>
      </c>
      <c r="Z587" s="37" t="n">
        <f aca="false">IFERROR(J587-Y587,"")</f>
        <v>0</v>
      </c>
      <c r="AA587" s="38" t="n">
        <f aca="false">IFERROR(INDEX('Season Counts'!$K$2:$K$740,$AF587)/INDEX('Season Counts'!$J$2:$J$740,$AF587),"")</f>
        <v>0.444444444444444</v>
      </c>
      <c r="AB587" s="41" t="n">
        <f aca="false">IFERROR(R587-AA587,"")</f>
        <v>0</v>
      </c>
      <c r="AC587" s="39" t="n">
        <f aca="false">IFERROR(INDEX('Season Counts'!$AG$2:$AG$740,$AF587)/INDEX('Season Counts'!$AF$2:$AF$740,$AF587),"")</f>
        <v>70.6</v>
      </c>
      <c r="AD587" s="40" t="n">
        <f aca="false">IFERROR(V587-AC587,"")</f>
        <v>0</v>
      </c>
      <c r="AE587" s="4" t="str">
        <f aca="false">IF(D587&lt;Guide!$C$21,"Low PA",IF(TRIM(IF(ISNUMBER(AD587),IF(N(AD587)&lt;=-Guide!$C$24,"▼ Bat Speed  ",IF(N(AD587)&gt;=Guide!$C$24,"▲ Bat Speed  ","")),"")&amp;IF(N(Z587)&gt;=Guide!$C$22,"▲ Contact  ","")&amp;IF(N(Z587)&lt;=-Guide!$C$22,"▼ Contact  ","")&amp;IF(N(AB587)&gt;=Guide!$C$23,"▲ Chase  ","")&amp;IF(N(AB587)&lt;=-Guide!$C$23,"▼ Chase  ",""))="","Stable",TRIM(IF(ISNUMBER(AD587),IF(N(AD587)&lt;=-Guide!$C$24,"▼ Bat Speed  ",IF(N(AD587)&gt;=Guide!$C$24,"▲ Bat Speed  ","")),"")&amp;IF(N(Z587)&gt;=Guide!$C$22,"▲ Contact  ","")&amp;IF(N(Z587)&lt;=-Guide!$C$22,"▼ Contact  ","")&amp;IF(N(AB587)&gt;=Guide!$C$23,"▲ Chase  ","")&amp;IF(N(AB587)&lt;=-Guide!$C$23,"▼ Chase  ",""))))</f>
        <v>Low PA</v>
      </c>
      <c r="AF587" s="35" t="n">
        <f aca="false">MATCH(Counts!A587,'Season Counts'!$A$2:$A$740,0)</f>
        <v>155</v>
      </c>
    </row>
    <row r="588" customFormat="false" ht="15" hidden="false" customHeight="false" outlineLevel="0" collapsed="false">
      <c r="A588" s="34" t="str">
        <f aca="false">Counts!B588</f>
        <v>CIN</v>
      </c>
      <c r="B588" s="5" t="str">
        <f aca="false">Counts!C588</f>
        <v>Sal Stewart</v>
      </c>
      <c r="C588" s="34" t="str">
        <f aca="false">Counts!F588</f>
        <v>Mar-Apr</v>
      </c>
      <c r="D588" s="35" t="n">
        <f aca="false">IFERROR(Counts!P588,"")</f>
        <v>134</v>
      </c>
      <c r="E588" s="36" t="n">
        <f aca="false">IFERROR(Counts!R588/Counts!Q588,"")</f>
        <v>0.280701754385965</v>
      </c>
      <c r="F588" s="36" t="n">
        <f aca="false">IFERROR((Counts!R588+Counts!V588+Counts!W588)/(Counts!Q588+Counts!V588+Counts!W588+Counts!X588),"")</f>
        <v>0.373134328358209</v>
      </c>
      <c r="G588" s="36" t="n">
        <f aca="false">IFERROR((Counts!R588+Counts!S588+2*Counts!T588+3*Counts!U588)/Counts!Q588,"")</f>
        <v>0.570175438596491</v>
      </c>
      <c r="H588" s="35" t="n">
        <f aca="false">IFERROR(Counts!U588,"")</f>
        <v>9</v>
      </c>
      <c r="I588" s="36" t="n">
        <f aca="false">IFERROR(Counts!Z588/Counts!AA588,"")</f>
        <v>0.408527131782946</v>
      </c>
      <c r="J588" s="36" t="n">
        <f aca="false">IFERROR(Counts!AB588/Counts!AA588,"")</f>
        <v>0.404209302325581</v>
      </c>
      <c r="K588" s="37" t="n">
        <f aca="false">IFERROR((Counts!AB588-Counts!Z588)/Counts!AA588,"")</f>
        <v>-0.00431782945736436</v>
      </c>
      <c r="L588" s="38" t="n">
        <f aca="false">IFERROR(Counts!Y588/Counts!P588,"")</f>
        <v>0.17910447761194</v>
      </c>
      <c r="M588" s="38" t="n">
        <f aca="false">IFERROR(Counts!V588/Counts!P588,"")</f>
        <v>0.134328358208955</v>
      </c>
      <c r="N588" s="38" t="n">
        <f aca="false">IFERROR(Counts!AD588/Counts!AC588,"")</f>
        <v>0.206521739130435</v>
      </c>
      <c r="O588" s="38" t="n">
        <f aca="false">IFERROR(Counts!AE588/Counts!AC588,"")</f>
        <v>0.445652173913043</v>
      </c>
      <c r="P588" s="39" t="n">
        <f aca="false">IFERROR(Counts!AG588/Counts!AF588,"")</f>
        <v>91.1784090909091</v>
      </c>
      <c r="Q588" s="38" t="n">
        <f aca="false">IFERROR(Counts!AH588/Counts!AC588,"")</f>
        <v>0.391304347826087</v>
      </c>
      <c r="R588" s="38" t="n">
        <f aca="false">IFERROR(Counts!N588/Counts!M588,"")</f>
        <v>0.298181818181818</v>
      </c>
      <c r="S588" s="38" t="n">
        <f aca="false">IFERROR(Counts!K588/Counts!J588,"")</f>
        <v>0.704724409448819</v>
      </c>
      <c r="T588" s="38" t="n">
        <f aca="false">IFERROR(Counts!I588/Counts!H588,"")</f>
        <v>0.210727969348659</v>
      </c>
      <c r="U588" s="38" t="n">
        <f aca="false">IFERROR(1-Counts!L588/Counts!K588,"")</f>
        <v>0.815642458100559</v>
      </c>
      <c r="V588" s="39" t="n">
        <f aca="false">IFERROR(Counts!AJ588/Counts!AI588,"")</f>
        <v>71.4110619469027</v>
      </c>
      <c r="W588" s="38" t="n">
        <f aca="false">IFERROR(Counts!AK588/Counts!AI588,"")</f>
        <v>0.212389380530973</v>
      </c>
      <c r="X588" s="40" t="n">
        <f aca="false">IFERROR(Counts!O588,"")</f>
        <v>9.965</v>
      </c>
      <c r="Y588" s="36" t="n">
        <f aca="false">IFERROR(INDEX('Season Counts'!$Y$2:$Y$740,$AF588)/INDEX('Season Counts'!$X$2:$X$740,$AF588),"")</f>
        <v>0.342900439238653</v>
      </c>
      <c r="Z588" s="37" t="n">
        <f aca="false">IFERROR(J588-Y588,"")</f>
        <v>0.0613088630869284</v>
      </c>
      <c r="AA588" s="38" t="n">
        <f aca="false">IFERROR(INDEX('Season Counts'!$K$2:$K$740,$AF588)/INDEX('Season Counts'!$J$2:$J$740,$AF588),"")</f>
        <v>0.320637119113573</v>
      </c>
      <c r="AB588" s="41" t="n">
        <f aca="false">IFERROR(R588-AA588,"")</f>
        <v>-0.0224553009317552</v>
      </c>
      <c r="AC588" s="39" t="n">
        <f aca="false">IFERROR(INDEX('Season Counts'!$AG$2:$AG$740,$AF588)/INDEX('Season Counts'!$AF$2:$AF$740,$AF588),"")</f>
        <v>72.1405723905724</v>
      </c>
      <c r="AD588" s="40" t="n">
        <f aca="false">IFERROR(V588-AC588,"")</f>
        <v>-0.729510443669739</v>
      </c>
      <c r="AE588" s="4" t="str">
        <f aca="false">IF(D588&lt;Guide!$C$21,"Low PA",IF(TRIM(IF(ISNUMBER(AD588),IF(N(AD588)&lt;=-Guide!$C$24,"▼ Bat Speed  ",IF(N(AD588)&gt;=Guide!$C$24,"▲ Bat Speed  ","")),"")&amp;IF(N(Z588)&gt;=Guide!$C$22,"▲ Contact  ","")&amp;IF(N(Z588)&lt;=-Guide!$C$22,"▼ Contact  ","")&amp;IF(N(AB588)&gt;=Guide!$C$23,"▲ Chase  ","")&amp;IF(N(AB588)&lt;=-Guide!$C$23,"▼ Chase  ",""))="","Stable",TRIM(IF(ISNUMBER(AD588),IF(N(AD588)&lt;=-Guide!$C$24,"▼ Bat Speed  ",IF(N(AD588)&gt;=Guide!$C$24,"▲ Bat Speed  ","")),"")&amp;IF(N(Z588)&gt;=Guide!$C$22,"▲ Contact  ","")&amp;IF(N(Z588)&lt;=-Guide!$C$22,"▼ Contact  ","")&amp;IF(N(AB588)&gt;=Guide!$C$23,"▲ Chase  ","")&amp;IF(N(AB588)&lt;=-Guide!$C$23,"▼ Chase  ",""))))</f>
        <v>▲ Contact</v>
      </c>
      <c r="AF588" s="35" t="n">
        <f aca="false">MATCH(Counts!A588,'Season Counts'!$A$2:$A$740,0)</f>
        <v>156</v>
      </c>
    </row>
    <row r="589" customFormat="false" ht="15" hidden="false" customHeight="false" outlineLevel="0" collapsed="false">
      <c r="A589" s="34" t="str">
        <f aca="false">Counts!B589</f>
        <v>CIN</v>
      </c>
      <c r="B589" s="5" t="str">
        <f aca="false">Counts!C589</f>
        <v>Sal Stewart</v>
      </c>
      <c r="C589" s="34" t="str">
        <f aca="false">Counts!F589</f>
        <v>May</v>
      </c>
      <c r="D589" s="35" t="n">
        <f aca="false">IFERROR(Counts!P589,"")</f>
        <v>119</v>
      </c>
      <c r="E589" s="36" t="n">
        <f aca="false">IFERROR(Counts!R589/Counts!Q589,"")</f>
        <v>0.240384615384615</v>
      </c>
      <c r="F589" s="36" t="n">
        <f aca="false">IFERROR((Counts!R589+Counts!V589+Counts!W589)/(Counts!Q589+Counts!V589+Counts!W589+Counts!X589),"")</f>
        <v>0.336134453781513</v>
      </c>
      <c r="G589" s="36" t="n">
        <f aca="false">IFERROR((Counts!R589+Counts!S589+2*Counts!T589+3*Counts!U589)/Counts!Q589,"")</f>
        <v>0.375</v>
      </c>
      <c r="H589" s="35" t="n">
        <f aca="false">IFERROR(Counts!U589,"")</f>
        <v>3</v>
      </c>
      <c r="I589" s="36" t="n">
        <f aca="false">IFERROR(Counts!Z589/Counts!AA589,"")</f>
        <v>0.321491228070175</v>
      </c>
      <c r="J589" s="36" t="n">
        <f aca="false">IFERROR(Counts!AB589/Counts!AA589,"")</f>
        <v>0.337140350877193</v>
      </c>
      <c r="K589" s="37" t="n">
        <f aca="false">IFERROR((Counts!AB589-Counts!Z589)/Counts!AA589,"")</f>
        <v>0.0156491228070175</v>
      </c>
      <c r="L589" s="38" t="n">
        <f aca="false">IFERROR(Counts!Y589/Counts!P589,"")</f>
        <v>0.218487394957983</v>
      </c>
      <c r="M589" s="38" t="n">
        <f aca="false">IFERROR(Counts!V589/Counts!P589,"")</f>
        <v>0.117647058823529</v>
      </c>
      <c r="N589" s="38" t="n">
        <f aca="false">IFERROR(Counts!AD589/Counts!AC589,"")</f>
        <v>0.0769230769230769</v>
      </c>
      <c r="O589" s="38" t="n">
        <f aca="false">IFERROR(Counts!AE589/Counts!AC589,"")</f>
        <v>0.346153846153846</v>
      </c>
      <c r="P589" s="39" t="n">
        <f aca="false">IFERROR(Counts!AG589/Counts!AF589,"")</f>
        <v>89.6586666666667</v>
      </c>
      <c r="Q589" s="38" t="n">
        <f aca="false">IFERROR(Counts!AH589/Counts!AC589,"")</f>
        <v>0.320512820512821</v>
      </c>
      <c r="R589" s="38" t="n">
        <f aca="false">IFERROR(Counts!N589/Counts!M589,"")</f>
        <v>0.278260869565217</v>
      </c>
      <c r="S589" s="38" t="n">
        <f aca="false">IFERROR(Counts!K589/Counts!J589,"")</f>
        <v>0.696428571428571</v>
      </c>
      <c r="T589" s="38" t="n">
        <f aca="false">IFERROR(Counts!I589/Counts!H589,"")</f>
        <v>0.254545454545455</v>
      </c>
      <c r="U589" s="38" t="n">
        <f aca="false">IFERROR(1-Counts!L589/Counts!K589,"")</f>
        <v>0.807692307692308</v>
      </c>
      <c r="V589" s="39" t="n">
        <f aca="false">IFERROR(Counts!AJ589/Counts!AI589,"")</f>
        <v>72.8948453608248</v>
      </c>
      <c r="W589" s="38" t="n">
        <f aca="false">IFERROR(Counts!AK589/Counts!AI589,"")</f>
        <v>0.319587628865979</v>
      </c>
      <c r="X589" s="40" t="n">
        <f aca="false">IFERROR(Counts!O589,"")</f>
        <v>-2.463</v>
      </c>
      <c r="Y589" s="36" t="n">
        <f aca="false">IFERROR(INDEX('Season Counts'!$Y$2:$Y$740,$AF589)/INDEX('Season Counts'!$X$2:$X$740,$AF589),"")</f>
        <v>0.342900439238653</v>
      </c>
      <c r="Z589" s="37" t="n">
        <f aca="false">IFERROR(J589-Y589,"")</f>
        <v>-0.00576008836146003</v>
      </c>
      <c r="AA589" s="38" t="n">
        <f aca="false">IFERROR(INDEX('Season Counts'!$K$2:$K$740,$AF589)/INDEX('Season Counts'!$J$2:$J$740,$AF589),"")</f>
        <v>0.320637119113573</v>
      </c>
      <c r="AB589" s="41" t="n">
        <f aca="false">IFERROR(R589-AA589,"")</f>
        <v>-0.042376249548356</v>
      </c>
      <c r="AC589" s="39" t="n">
        <f aca="false">IFERROR(INDEX('Season Counts'!$AG$2:$AG$740,$AF589)/INDEX('Season Counts'!$AF$2:$AF$740,$AF589),"")</f>
        <v>72.1405723905724</v>
      </c>
      <c r="AD589" s="40" t="n">
        <f aca="false">IFERROR(V589-AC589,"")</f>
        <v>0.754272970252359</v>
      </c>
      <c r="AE589" s="4" t="str">
        <f aca="false">IF(D589&lt;Guide!$C$21,"Low PA",IF(TRIM(IF(ISNUMBER(AD589),IF(N(AD589)&lt;=-Guide!$C$24,"▼ Bat Speed  ",IF(N(AD589)&gt;=Guide!$C$24,"▲ Bat Speed  ","")),"")&amp;IF(N(Z589)&gt;=Guide!$C$22,"▲ Contact  ","")&amp;IF(N(Z589)&lt;=-Guide!$C$22,"▼ Contact  ","")&amp;IF(N(AB589)&gt;=Guide!$C$23,"▲ Chase  ","")&amp;IF(N(AB589)&lt;=-Guide!$C$23,"▼ Chase  ",""))="","Stable",TRIM(IF(ISNUMBER(AD589),IF(N(AD589)&lt;=-Guide!$C$24,"▼ Bat Speed  ",IF(N(AD589)&gt;=Guide!$C$24,"▲ Bat Speed  ","")),"")&amp;IF(N(Z589)&gt;=Guide!$C$22,"▲ Contact  ","")&amp;IF(N(Z589)&lt;=-Guide!$C$22,"▼ Contact  ","")&amp;IF(N(AB589)&gt;=Guide!$C$23,"▲ Chase  ","")&amp;IF(N(AB589)&lt;=-Guide!$C$23,"▼ Chase  ",""))))</f>
        <v>▼ Chase</v>
      </c>
      <c r="AF589" s="35" t="n">
        <f aca="false">MATCH(Counts!A589,'Season Counts'!$A$2:$A$740,0)</f>
        <v>156</v>
      </c>
    </row>
    <row r="590" customFormat="false" ht="15" hidden="false" customHeight="false" outlineLevel="0" collapsed="false">
      <c r="A590" s="34" t="str">
        <f aca="false">Counts!B590</f>
        <v>CIN</v>
      </c>
      <c r="B590" s="5" t="str">
        <f aca="false">Counts!C590</f>
        <v>Sal Stewart</v>
      </c>
      <c r="C590" s="34" t="str">
        <f aca="false">Counts!F590</f>
        <v>Jun</v>
      </c>
      <c r="D590" s="35" t="n">
        <f aca="false">IFERROR(Counts!P590,"")</f>
        <v>112</v>
      </c>
      <c r="E590" s="36" t="n">
        <f aca="false">IFERROR(Counts!R590/Counts!Q590,"")</f>
        <v>0.247524752475248</v>
      </c>
      <c r="F590" s="36" t="n">
        <f aca="false">IFERROR((Counts!R590+Counts!V590+Counts!W590)/(Counts!Q590+Counts!V590+Counts!W590+Counts!X590),"")</f>
        <v>0.3125</v>
      </c>
      <c r="G590" s="36" t="n">
        <f aca="false">IFERROR((Counts!R590+Counts!S590+2*Counts!T590+3*Counts!U590)/Counts!Q590,"")</f>
        <v>0.445544554455446</v>
      </c>
      <c r="H590" s="35" t="n">
        <f aca="false">IFERROR(Counts!U590,"")</f>
        <v>4</v>
      </c>
      <c r="I590" s="36" t="n">
        <f aca="false">IFERROR(Counts!Z590/Counts!AA590,"")</f>
        <v>0.336697247706422</v>
      </c>
      <c r="J590" s="36" t="n">
        <f aca="false">IFERROR(Counts!AB590/Counts!AA590,"")</f>
        <v>0.330614678899083</v>
      </c>
      <c r="K590" s="37" t="n">
        <f aca="false">IFERROR((Counts!AB590-Counts!Z590)/Counts!AA590,"")</f>
        <v>-0.00608256880733948</v>
      </c>
      <c r="L590" s="38" t="n">
        <f aca="false">IFERROR(Counts!Y590/Counts!P590,"")</f>
        <v>0.258928571428571</v>
      </c>
      <c r="M590" s="38" t="n">
        <f aca="false">IFERROR(Counts!V590/Counts!P590,"")</f>
        <v>0.0892857142857143</v>
      </c>
      <c r="N590" s="38" t="n">
        <f aca="false">IFERROR(Counts!AD590/Counts!AC590,"")</f>
        <v>0.150684931506849</v>
      </c>
      <c r="O590" s="38" t="n">
        <f aca="false">IFERROR(Counts!AE590/Counts!AC590,"")</f>
        <v>0.438356164383562</v>
      </c>
      <c r="P590" s="39" t="n">
        <f aca="false">IFERROR(Counts!AG590/Counts!AF590,"")</f>
        <v>91.9070422535211</v>
      </c>
      <c r="Q590" s="38" t="n">
        <f aca="false">IFERROR(Counts!AH590/Counts!AC590,"")</f>
        <v>0.356164383561644</v>
      </c>
      <c r="R590" s="38" t="n">
        <f aca="false">IFERROR(Counts!N590/Counts!M590,"")</f>
        <v>0.258064516129032</v>
      </c>
      <c r="S590" s="38" t="n">
        <f aca="false">IFERROR(Counts!K590/Counts!J590,"")</f>
        <v>0.657142857142857</v>
      </c>
      <c r="T590" s="38" t="n">
        <f aca="false">IFERROR(Counts!I590/Counts!H590,"")</f>
        <v>0.266009852216749</v>
      </c>
      <c r="U590" s="38" t="n">
        <f aca="false">IFERROR(1-Counts!L590/Counts!K590,"")</f>
        <v>0.811594202898551</v>
      </c>
      <c r="V590" s="39" t="n">
        <f aca="false">IFERROR(Counts!AJ590/Counts!AI590,"")</f>
        <v>73.1820652173913</v>
      </c>
      <c r="W590" s="38" t="n">
        <f aca="false">IFERROR(Counts!AK590/Counts!AI590,"")</f>
        <v>0.331521739130435</v>
      </c>
      <c r="X590" s="40" t="n">
        <f aca="false">IFERROR(Counts!O590,"")</f>
        <v>0.564</v>
      </c>
      <c r="Y590" s="36" t="n">
        <f aca="false">IFERROR(INDEX('Season Counts'!$Y$2:$Y$740,$AF590)/INDEX('Season Counts'!$X$2:$X$740,$AF590),"")</f>
        <v>0.342900439238653</v>
      </c>
      <c r="Z590" s="37" t="n">
        <f aca="false">IFERROR(J590-Y590,"")</f>
        <v>-0.0122857603395704</v>
      </c>
      <c r="AA590" s="38" t="n">
        <f aca="false">IFERROR(INDEX('Season Counts'!$K$2:$K$740,$AF590)/INDEX('Season Counts'!$J$2:$J$740,$AF590),"")</f>
        <v>0.320637119113573</v>
      </c>
      <c r="AB590" s="41" t="n">
        <f aca="false">IFERROR(R590-AA590,"")</f>
        <v>-0.0625726029845412</v>
      </c>
      <c r="AC590" s="39" t="n">
        <f aca="false">IFERROR(INDEX('Season Counts'!$AG$2:$AG$740,$AF590)/INDEX('Season Counts'!$AF$2:$AF$740,$AF590),"")</f>
        <v>72.1405723905724</v>
      </c>
      <c r="AD590" s="40" t="n">
        <f aca="false">IFERROR(V590-AC590,"")</f>
        <v>1.04149282681891</v>
      </c>
      <c r="AE590" s="4" t="str">
        <f aca="false">IF(D590&lt;Guide!$C$21,"Low PA",IF(TRIM(IF(ISNUMBER(AD590),IF(N(AD590)&lt;=-Guide!$C$24,"▼ Bat Speed  ",IF(N(AD590)&gt;=Guide!$C$24,"▲ Bat Speed  ","")),"")&amp;IF(N(Z590)&gt;=Guide!$C$22,"▲ Contact  ","")&amp;IF(N(Z590)&lt;=-Guide!$C$22,"▼ Contact  ","")&amp;IF(N(AB590)&gt;=Guide!$C$23,"▲ Chase  ","")&amp;IF(N(AB590)&lt;=-Guide!$C$23,"▼ Chase  ",""))="","Stable",TRIM(IF(ISNUMBER(AD590),IF(N(AD590)&lt;=-Guide!$C$24,"▼ Bat Speed  ",IF(N(AD590)&gt;=Guide!$C$24,"▲ Bat Speed  ","")),"")&amp;IF(N(Z590)&gt;=Guide!$C$22,"▲ Contact  ","")&amp;IF(N(Z590)&lt;=-Guide!$C$22,"▼ Contact  ","")&amp;IF(N(AB590)&gt;=Guide!$C$23,"▲ Chase  ","")&amp;IF(N(AB590)&lt;=-Guide!$C$23,"▼ Chase  ",""))))</f>
        <v>▲ Bat Speed ▼ Chase</v>
      </c>
      <c r="AF590" s="35" t="n">
        <f aca="false">MATCH(Counts!A590,'Season Counts'!$A$2:$A$740,0)</f>
        <v>156</v>
      </c>
    </row>
    <row r="591" customFormat="false" ht="15" hidden="false" customHeight="false" outlineLevel="0" collapsed="false">
      <c r="A591" s="34" t="str">
        <f aca="false">Counts!B591</f>
        <v>CIN</v>
      </c>
      <c r="B591" s="5" t="str">
        <f aca="false">Counts!C591</f>
        <v>Sal Stewart</v>
      </c>
      <c r="C591" s="34" t="str">
        <f aca="false">Counts!F591</f>
        <v>Jul</v>
      </c>
      <c r="D591" s="35" t="n">
        <f aca="false">IFERROR(Counts!P591,"")</f>
        <v>108</v>
      </c>
      <c r="E591" s="36" t="n">
        <f aca="false">IFERROR(Counts!R591/Counts!Q591,"")</f>
        <v>0.25</v>
      </c>
      <c r="F591" s="36" t="n">
        <f aca="false">IFERROR((Counts!R591+Counts!V591+Counts!W591)/(Counts!Q591+Counts!V591+Counts!W591+Counts!X591),"")</f>
        <v>0.305555555555556</v>
      </c>
      <c r="G591" s="36" t="n">
        <f aca="false">IFERROR((Counts!R591+Counts!S591+2*Counts!T591+3*Counts!U591)/Counts!Q591,"")</f>
        <v>0.510416666666667</v>
      </c>
      <c r="H591" s="35" t="n">
        <f aca="false">IFERROR(Counts!U591,"")</f>
        <v>7</v>
      </c>
      <c r="I591" s="36" t="n">
        <f aca="false">IFERROR(Counts!Z591/Counts!AA591,"")</f>
        <v>0.345714285714286</v>
      </c>
      <c r="J591" s="36" t="n">
        <f aca="false">IFERROR(Counts!AB591/Counts!AA591,"")</f>
        <v>0.317619047619048</v>
      </c>
      <c r="K591" s="37" t="n">
        <f aca="false">IFERROR((Counts!AB591-Counts!Z591)/Counts!AA591,"")</f>
        <v>-0.0280952380952381</v>
      </c>
      <c r="L591" s="38" t="n">
        <f aca="false">IFERROR(Counts!Y591/Counts!P591,"")</f>
        <v>0.222222222222222</v>
      </c>
      <c r="M591" s="38" t="n">
        <f aca="false">IFERROR(Counts!V591/Counts!P591,"")</f>
        <v>0.0740740740740741</v>
      </c>
      <c r="N591" s="38" t="n">
        <f aca="false">IFERROR(Counts!AD591/Counts!AC591,"")</f>
        <v>0.106666666666667</v>
      </c>
      <c r="O591" s="38" t="n">
        <f aca="false">IFERROR(Counts!AE591/Counts!AC591,"")</f>
        <v>0.373333333333333</v>
      </c>
      <c r="P591" s="39" t="n">
        <f aca="false">IFERROR(Counts!AG591/Counts!AF591,"")</f>
        <v>89.5424657534247</v>
      </c>
      <c r="Q591" s="38" t="n">
        <f aca="false">IFERROR(Counts!AH591/Counts!AC591,"")</f>
        <v>0.306666666666667</v>
      </c>
      <c r="R591" s="38" t="n">
        <f aca="false">IFERROR(Counts!N591/Counts!M591,"")</f>
        <v>0.324074074074074</v>
      </c>
      <c r="S591" s="38" t="n">
        <f aca="false">IFERROR(Counts!K591/Counts!J591,"")</f>
        <v>0.64321608040201</v>
      </c>
      <c r="T591" s="38" t="n">
        <f aca="false">IFERROR(Counts!I591/Counts!H591,"")</f>
        <v>0.222222222222222</v>
      </c>
      <c r="U591" s="38" t="n">
        <f aca="false">IFERROR(1-Counts!L591/Counts!K591,"")</f>
        <v>0.8515625</v>
      </c>
      <c r="V591" s="39" t="n">
        <f aca="false">IFERROR(Counts!AJ591/Counts!AI591,"")</f>
        <v>72.55</v>
      </c>
      <c r="W591" s="38" t="n">
        <f aca="false">IFERROR(Counts!AK591/Counts!AI591,"")</f>
        <v>0.303571428571429</v>
      </c>
      <c r="X591" s="40" t="n">
        <f aca="false">IFERROR(Counts!O591,"")</f>
        <v>2.674</v>
      </c>
      <c r="Y591" s="36" t="n">
        <f aca="false">IFERROR(INDEX('Season Counts'!$Y$2:$Y$740,$AF591)/INDEX('Season Counts'!$X$2:$X$740,$AF591),"")</f>
        <v>0.342900439238653</v>
      </c>
      <c r="Z591" s="37" t="n">
        <f aca="false">IFERROR(J591-Y591,"")</f>
        <v>-0.0252813916196054</v>
      </c>
      <c r="AA591" s="38" t="n">
        <f aca="false">IFERROR(INDEX('Season Counts'!$K$2:$K$740,$AF591)/INDEX('Season Counts'!$J$2:$J$740,$AF591),"")</f>
        <v>0.320637119113573</v>
      </c>
      <c r="AB591" s="41" t="n">
        <f aca="false">IFERROR(R591-AA591,"")</f>
        <v>0.00343695496050067</v>
      </c>
      <c r="AC591" s="39" t="n">
        <f aca="false">IFERROR(INDEX('Season Counts'!$AG$2:$AG$740,$AF591)/INDEX('Season Counts'!$AF$2:$AF$740,$AF591),"")</f>
        <v>72.1405723905724</v>
      </c>
      <c r="AD591" s="40" t="n">
        <f aca="false">IFERROR(V591-AC591,"")</f>
        <v>0.40942760942761</v>
      </c>
      <c r="AE591" s="4" t="str">
        <f aca="false">IF(D591&lt;Guide!$C$21,"Low PA",IF(TRIM(IF(ISNUMBER(AD591),IF(N(AD591)&lt;=-Guide!$C$24,"▼ Bat Speed  ",IF(N(AD591)&gt;=Guide!$C$24,"▲ Bat Speed  ","")),"")&amp;IF(N(Z591)&gt;=Guide!$C$22,"▲ Contact  ","")&amp;IF(N(Z591)&lt;=-Guide!$C$22,"▼ Contact  ","")&amp;IF(N(AB591)&gt;=Guide!$C$23,"▲ Chase  ","")&amp;IF(N(AB591)&lt;=-Guide!$C$23,"▼ Chase  ",""))="","Stable",TRIM(IF(ISNUMBER(AD591),IF(N(AD591)&lt;=-Guide!$C$24,"▼ Bat Speed  ",IF(N(AD591)&gt;=Guide!$C$24,"▲ Bat Speed  ","")),"")&amp;IF(N(Z591)&gt;=Guide!$C$22,"▲ Contact  ","")&amp;IF(N(Z591)&lt;=-Guide!$C$22,"▼ Contact  ","")&amp;IF(N(AB591)&gt;=Guide!$C$23,"▲ Chase  ","")&amp;IF(N(AB591)&lt;=-Guide!$C$23,"▼ Chase  ",""))))</f>
        <v>Stable</v>
      </c>
      <c r="AF591" s="35" t="n">
        <f aca="false">MATCH(Counts!A591,'Season Counts'!$A$2:$A$740,0)</f>
        <v>156</v>
      </c>
    </row>
    <row r="592" customFormat="false" ht="15" hidden="false" customHeight="false" outlineLevel="0" collapsed="false">
      <c r="A592" s="34" t="str">
        <f aca="false">Counts!B592</f>
        <v>CIN</v>
      </c>
      <c r="B592" s="5" t="str">
        <f aca="false">Counts!C592</f>
        <v>Sal Stewart</v>
      </c>
      <c r="C592" s="34" t="str">
        <f aca="false">Counts!F592</f>
        <v>Aug</v>
      </c>
      <c r="D592" s="35" t="n">
        <f aca="false">IFERROR(Counts!P592,"")</f>
        <v>126</v>
      </c>
      <c r="E592" s="36" t="n">
        <f aca="false">IFERROR(Counts!R592/Counts!Q592,"")</f>
        <v>0.304347826086957</v>
      </c>
      <c r="F592" s="36" t="n">
        <f aca="false">IFERROR((Counts!R592+Counts!V592+Counts!W592)/(Counts!Q592+Counts!V592+Counts!W592+Counts!X592),"")</f>
        <v>0.349206349206349</v>
      </c>
      <c r="G592" s="36" t="n">
        <f aca="false">IFERROR((Counts!R592+Counts!S592+2*Counts!T592+3*Counts!U592)/Counts!Q592,"")</f>
        <v>0.530434782608696</v>
      </c>
      <c r="H592" s="35" t="n">
        <f aca="false">IFERROR(Counts!U592,"")</f>
        <v>8</v>
      </c>
      <c r="I592" s="36" t="n">
        <f aca="false">IFERROR(Counts!Z592/Counts!AA592,"")</f>
        <v>0.3728</v>
      </c>
      <c r="J592" s="36" t="n">
        <f aca="false">IFERROR(Counts!AB592/Counts!AA592,"")</f>
        <v>0.35492</v>
      </c>
      <c r="K592" s="37" t="n">
        <f aca="false">IFERROR((Counts!AB592-Counts!Z592)/Counts!AA592,"")</f>
        <v>-0.01788</v>
      </c>
      <c r="L592" s="38" t="n">
        <f aca="false">IFERROR(Counts!Y592/Counts!P592,"")</f>
        <v>0.214285714285714</v>
      </c>
      <c r="M592" s="38" t="n">
        <f aca="false">IFERROR(Counts!V592/Counts!P592,"")</f>
        <v>0.0555555555555556</v>
      </c>
      <c r="N592" s="38" t="n">
        <f aca="false">IFERROR(Counts!AD592/Counts!AC592,"")</f>
        <v>0.111111111111111</v>
      </c>
      <c r="O592" s="38" t="n">
        <f aca="false">IFERROR(Counts!AE592/Counts!AC592,"")</f>
        <v>0.333333333333333</v>
      </c>
      <c r="P592" s="39" t="n">
        <f aca="false">IFERROR(Counts!AG592/Counts!AF592,"")</f>
        <v>88.2233333333333</v>
      </c>
      <c r="Q592" s="38" t="n">
        <f aca="false">IFERROR(Counts!AH592/Counts!AC592,"")</f>
        <v>0.4</v>
      </c>
      <c r="R592" s="38" t="n">
        <f aca="false">IFERROR(Counts!N592/Counts!M592,"")</f>
        <v>0.373540856031128</v>
      </c>
      <c r="S592" s="38" t="n">
        <f aca="false">IFERROR(Counts!K592/Counts!J592,"")</f>
        <v>0.704347826086957</v>
      </c>
      <c r="T592" s="38" t="n">
        <f aca="false">IFERROR(Counts!I592/Counts!H592,"")</f>
        <v>0.236434108527132</v>
      </c>
      <c r="U592" s="38" t="n">
        <f aca="false">IFERROR(1-Counts!L592/Counts!K592,"")</f>
        <v>0.783950617283951</v>
      </c>
      <c r="V592" s="39" t="n">
        <f aca="false">IFERROR(Counts!AJ592/Counts!AI592,"")</f>
        <v>71.6535714285714</v>
      </c>
      <c r="W592" s="38" t="n">
        <f aca="false">IFERROR(Counts!AK592/Counts!AI592,"")</f>
        <v>0.241071428571429</v>
      </c>
      <c r="X592" s="40" t="n">
        <f aca="false">IFERROR(Counts!O592,"")</f>
        <v>6.755</v>
      </c>
      <c r="Y592" s="36" t="n">
        <f aca="false">IFERROR(INDEX('Season Counts'!$Y$2:$Y$740,$AF592)/INDEX('Season Counts'!$X$2:$X$740,$AF592),"")</f>
        <v>0.342900439238653</v>
      </c>
      <c r="Z592" s="37" t="n">
        <f aca="false">IFERROR(J592-Y592,"")</f>
        <v>0.012019560761347</v>
      </c>
      <c r="AA592" s="38" t="n">
        <f aca="false">IFERROR(INDEX('Season Counts'!$K$2:$K$740,$AF592)/INDEX('Season Counts'!$J$2:$J$740,$AF592),"")</f>
        <v>0.320637119113573</v>
      </c>
      <c r="AB592" s="41" t="n">
        <f aca="false">IFERROR(R592-AA592,"")</f>
        <v>0.052903736917555</v>
      </c>
      <c r="AC592" s="39" t="n">
        <f aca="false">IFERROR(INDEX('Season Counts'!$AG$2:$AG$740,$AF592)/INDEX('Season Counts'!$AF$2:$AF$740,$AF592),"")</f>
        <v>72.1405723905724</v>
      </c>
      <c r="AD592" s="40" t="n">
        <f aca="false">IFERROR(V592-AC592,"")</f>
        <v>-0.487000962000963</v>
      </c>
      <c r="AE592" s="4" t="str">
        <f aca="false">IF(D592&lt;Guide!$C$21,"Low PA",IF(TRIM(IF(ISNUMBER(AD592),IF(N(AD592)&lt;=-Guide!$C$24,"▼ Bat Speed  ",IF(N(AD592)&gt;=Guide!$C$24,"▲ Bat Speed  ","")),"")&amp;IF(N(Z592)&gt;=Guide!$C$22,"▲ Contact  ","")&amp;IF(N(Z592)&lt;=-Guide!$C$22,"▼ Contact  ","")&amp;IF(N(AB592)&gt;=Guide!$C$23,"▲ Chase  ","")&amp;IF(N(AB592)&lt;=-Guide!$C$23,"▼ Chase  ",""))="","Stable",TRIM(IF(ISNUMBER(AD592),IF(N(AD592)&lt;=-Guide!$C$24,"▼ Bat Speed  ",IF(N(AD592)&gt;=Guide!$C$24,"▲ Bat Speed  ","")),"")&amp;IF(N(Z592)&gt;=Guide!$C$22,"▲ Contact  ","")&amp;IF(N(Z592)&lt;=-Guide!$C$22,"▼ Contact  ","")&amp;IF(N(AB592)&gt;=Guide!$C$23,"▲ Chase  ","")&amp;IF(N(AB592)&lt;=-Guide!$C$23,"▼ Chase  ",""))))</f>
        <v>▲ Chase</v>
      </c>
      <c r="AF592" s="35" t="n">
        <f aca="false">MATCH(Counts!A592,'Season Counts'!$A$2:$A$740,0)</f>
        <v>156</v>
      </c>
    </row>
    <row r="593" customFormat="false" ht="15" hidden="false" customHeight="false" outlineLevel="0" collapsed="false">
      <c r="A593" s="34" t="str">
        <f aca="false">Counts!B593</f>
        <v>CIN</v>
      </c>
      <c r="B593" s="5" t="str">
        <f aca="false">Counts!C593</f>
        <v>Sal Stewart</v>
      </c>
      <c r="C593" s="34" t="str">
        <f aca="false">Counts!F593</f>
        <v>Sep</v>
      </c>
      <c r="D593" s="35" t="n">
        <f aca="false">IFERROR(Counts!P593,"")</f>
        <v>101</v>
      </c>
      <c r="E593" s="36" t="n">
        <f aca="false">IFERROR(Counts!R593/Counts!Q593,"")</f>
        <v>0.247311827956989</v>
      </c>
      <c r="F593" s="36" t="n">
        <f aca="false">IFERROR((Counts!R593+Counts!V593+Counts!W593)/(Counts!Q593+Counts!V593+Counts!W593+Counts!X593),"")</f>
        <v>0.287128712871287</v>
      </c>
      <c r="G593" s="36" t="n">
        <f aca="false">IFERROR((Counts!R593+Counts!S593+2*Counts!T593+3*Counts!U593)/Counts!Q593,"")</f>
        <v>0.279569892473118</v>
      </c>
      <c r="H593" s="35" t="n">
        <f aca="false">IFERROR(Counts!U593,"")</f>
        <v>1</v>
      </c>
      <c r="I593" s="36" t="n">
        <f aca="false">IFERROR(Counts!Z593/Counts!AA593,"")</f>
        <v>0.257425742574257</v>
      </c>
      <c r="J593" s="36" t="n">
        <f aca="false">IFERROR(Counts!AB593/Counts!AA593,"")</f>
        <v>0.295762376237624</v>
      </c>
      <c r="K593" s="37" t="n">
        <f aca="false">IFERROR((Counts!AB593-Counts!Z593)/Counts!AA593,"")</f>
        <v>0.0383366336633663</v>
      </c>
      <c r="L593" s="38" t="n">
        <f aca="false">IFERROR(Counts!Y593/Counts!P593,"")</f>
        <v>0.247524752475248</v>
      </c>
      <c r="M593" s="38" t="n">
        <f aca="false">IFERROR(Counts!V593/Counts!P593,"")</f>
        <v>0.0594059405940594</v>
      </c>
      <c r="N593" s="38" t="n">
        <f aca="false">IFERROR(Counts!AD593/Counts!AC593,"")</f>
        <v>0.0428571428571429</v>
      </c>
      <c r="O593" s="38" t="n">
        <f aca="false">IFERROR(Counts!AE593/Counts!AC593,"")</f>
        <v>0.585714285714286</v>
      </c>
      <c r="P593" s="39" t="n">
        <f aca="false">IFERROR(Counts!AG593/Counts!AF593,"")</f>
        <v>92.8571428571429</v>
      </c>
      <c r="Q593" s="38" t="n">
        <f aca="false">IFERROR(Counts!AH593/Counts!AC593,"")</f>
        <v>0.371428571428571</v>
      </c>
      <c r="R593" s="38" t="n">
        <f aca="false">IFERROR(Counts!N593/Counts!M593,"")</f>
        <v>0.399082568807339</v>
      </c>
      <c r="S593" s="38" t="n">
        <f aca="false">IFERROR(Counts!K593/Counts!J593,"")</f>
        <v>0.743016759776536</v>
      </c>
      <c r="T593" s="38" t="n">
        <f aca="false">IFERROR(Counts!I593/Counts!H593,"")</f>
        <v>0.245454545454545</v>
      </c>
      <c r="U593" s="38" t="n">
        <f aca="false">IFERROR(1-Counts!L593/Counts!K593,"")</f>
        <v>0.864661654135338</v>
      </c>
      <c r="V593" s="39" t="n">
        <f aca="false">IFERROR(Counts!AJ593/Counts!AI593,"")</f>
        <v>71.4489583333333</v>
      </c>
      <c r="W593" s="38" t="n">
        <f aca="false">IFERROR(Counts!AK593/Counts!AI593,"")</f>
        <v>0.25</v>
      </c>
      <c r="X593" s="40" t="n">
        <f aca="false">IFERROR(Counts!O593,"")</f>
        <v>-4.284</v>
      </c>
      <c r="Y593" s="36" t="n">
        <f aca="false">IFERROR(INDEX('Season Counts'!$Y$2:$Y$740,$AF593)/INDEX('Season Counts'!$X$2:$X$740,$AF593),"")</f>
        <v>0.342900439238653</v>
      </c>
      <c r="Z593" s="37" t="n">
        <f aca="false">IFERROR(J593-Y593,"")</f>
        <v>-0.0471380630010292</v>
      </c>
      <c r="AA593" s="38" t="n">
        <f aca="false">IFERROR(INDEX('Season Counts'!$K$2:$K$740,$AF593)/INDEX('Season Counts'!$J$2:$J$740,$AF593),"")</f>
        <v>0.320637119113573</v>
      </c>
      <c r="AB593" s="41" t="n">
        <f aca="false">IFERROR(R593-AA593,"")</f>
        <v>0.0784454496937661</v>
      </c>
      <c r="AC593" s="39" t="n">
        <f aca="false">IFERROR(INDEX('Season Counts'!$AG$2:$AG$740,$AF593)/INDEX('Season Counts'!$AF$2:$AF$740,$AF593),"")</f>
        <v>72.1405723905724</v>
      </c>
      <c r="AD593" s="40" t="n">
        <f aca="false">IFERROR(V593-AC593,"")</f>
        <v>-0.69161405723905</v>
      </c>
      <c r="AE593" s="4" t="str">
        <f aca="false">IF(D593&lt;Guide!$C$21,"Low PA",IF(TRIM(IF(ISNUMBER(AD593),IF(N(AD593)&lt;=-Guide!$C$24,"▼ Bat Speed  ",IF(N(AD593)&gt;=Guide!$C$24,"▲ Bat Speed  ","")),"")&amp;IF(N(Z593)&gt;=Guide!$C$22,"▲ Contact  ","")&amp;IF(N(Z593)&lt;=-Guide!$C$22,"▼ Contact  ","")&amp;IF(N(AB593)&gt;=Guide!$C$23,"▲ Chase  ","")&amp;IF(N(AB593)&lt;=-Guide!$C$23,"▼ Chase  ",""))="","Stable",TRIM(IF(ISNUMBER(AD593),IF(N(AD593)&lt;=-Guide!$C$24,"▼ Bat Speed  ",IF(N(AD593)&gt;=Guide!$C$24,"▲ Bat Speed  ","")),"")&amp;IF(N(Z593)&gt;=Guide!$C$22,"▲ Contact  ","")&amp;IF(N(Z593)&lt;=-Guide!$C$22,"▼ Contact  ","")&amp;IF(N(AB593)&gt;=Guide!$C$23,"▲ Chase  ","")&amp;IF(N(AB593)&lt;=-Guide!$C$23,"▼ Chase  ",""))))</f>
        <v>▼ Contact ▲ Chase</v>
      </c>
      <c r="AF593" s="35" t="n">
        <f aca="false">MATCH(Counts!A593,'Season Counts'!$A$2:$A$740,0)</f>
        <v>156</v>
      </c>
    </row>
    <row r="594" customFormat="false" ht="15" hidden="false" customHeight="false" outlineLevel="0" collapsed="false">
      <c r="A594" s="34" t="str">
        <f aca="false">Counts!B594</f>
        <v>CIN</v>
      </c>
      <c r="B594" s="5" t="str">
        <f aca="false">Counts!C594</f>
        <v>Elly De La Cruz</v>
      </c>
      <c r="C594" s="34" t="str">
        <f aca="false">Counts!F594</f>
        <v>Mar-Apr</v>
      </c>
      <c r="D594" s="35" t="n">
        <f aca="false">IFERROR(Counts!P594,"")</f>
        <v>138</v>
      </c>
      <c r="E594" s="36" t="n">
        <f aca="false">IFERROR(Counts!R594/Counts!Q594,"")</f>
        <v>0.282258064516129</v>
      </c>
      <c r="F594" s="36" t="n">
        <f aca="false">IFERROR((Counts!R594+Counts!V594+Counts!W594)/(Counts!Q594+Counts!V594+Counts!W594+Counts!X594),"")</f>
        <v>0.355072463768116</v>
      </c>
      <c r="G594" s="36" t="n">
        <f aca="false">IFERROR((Counts!R594+Counts!S594+2*Counts!T594+3*Counts!U594)/Counts!Q594,"")</f>
        <v>0.564516129032258</v>
      </c>
      <c r="H594" s="35" t="n">
        <f aca="false">IFERROR(Counts!U594,"")</f>
        <v>10</v>
      </c>
      <c r="I594" s="36" t="n">
        <f aca="false">IFERROR(Counts!Z594/Counts!AA594,"")</f>
        <v>0.393703703703704</v>
      </c>
      <c r="J594" s="36" t="n">
        <f aca="false">IFERROR(Counts!AB594/Counts!AA594,"")</f>
        <v>0.379977777777778</v>
      </c>
      <c r="K594" s="37" t="n">
        <f aca="false">IFERROR((Counts!AB594-Counts!Z594)/Counts!AA594,"")</f>
        <v>-0.0137259259259259</v>
      </c>
      <c r="L594" s="38" t="n">
        <f aca="false">IFERROR(Counts!Y594/Counts!P594,"")</f>
        <v>0.289855072463768</v>
      </c>
      <c r="M594" s="38" t="n">
        <f aca="false">IFERROR(Counts!V594/Counts!P594,"")</f>
        <v>0.101449275362319</v>
      </c>
      <c r="N594" s="38" t="n">
        <f aca="false">IFERROR(Counts!AD594/Counts!AC594,"")</f>
        <v>0.166666666666667</v>
      </c>
      <c r="O594" s="38" t="n">
        <f aca="false">IFERROR(Counts!AE594/Counts!AC594,"")</f>
        <v>0.547619047619048</v>
      </c>
      <c r="P594" s="39" t="n">
        <f aca="false">IFERROR(Counts!AG594/Counts!AF594,"")</f>
        <v>95.2</v>
      </c>
      <c r="Q594" s="38" t="n">
        <f aca="false">IFERROR(Counts!AH594/Counts!AC594,"")</f>
        <v>0.321428571428571</v>
      </c>
      <c r="R594" s="38" t="n">
        <f aca="false">IFERROR(Counts!N594/Counts!M594,"")</f>
        <v>0.241258741258741</v>
      </c>
      <c r="S594" s="38" t="n">
        <f aca="false">IFERROR(Counts!K594/Counts!J594,"")</f>
        <v>0.565055762081784</v>
      </c>
      <c r="T594" s="38" t="n">
        <f aca="false">IFERROR(Counts!I594/Counts!H594,"")</f>
        <v>0.312217194570136</v>
      </c>
      <c r="U594" s="38" t="n">
        <f aca="false">IFERROR(1-Counts!L594/Counts!K594,"")</f>
        <v>0.802631578947368</v>
      </c>
      <c r="V594" s="39" t="n">
        <f aca="false">IFERROR(Counts!AJ594/Counts!AI594,"")</f>
        <v>75.028125</v>
      </c>
      <c r="W594" s="38" t="n">
        <f aca="false">IFERROR(Counts!AK594/Counts!AI594,"")</f>
        <v>0.510416666666667</v>
      </c>
      <c r="X594" s="40" t="n">
        <f aca="false">IFERROR(Counts!O594,"")</f>
        <v>9.751</v>
      </c>
      <c r="Y594" s="36" t="n">
        <f aca="false">IFERROR(INDEX('Season Counts'!$Y$2:$Y$740,$AF594)/INDEX('Season Counts'!$X$2:$X$740,$AF594),"")</f>
        <v>0.376429712460064</v>
      </c>
      <c r="Z594" s="37" t="n">
        <f aca="false">IFERROR(J594-Y594,"")</f>
        <v>0.00354806531771384</v>
      </c>
      <c r="AA594" s="38" t="n">
        <f aca="false">IFERROR(INDEX('Season Counts'!$K$2:$K$740,$AF594)/INDEX('Season Counts'!$J$2:$J$740,$AF594),"")</f>
        <v>0.251063829787234</v>
      </c>
      <c r="AB594" s="41" t="n">
        <f aca="false">IFERROR(R594-AA594,"")</f>
        <v>-0.00980508852849277</v>
      </c>
      <c r="AC594" s="39" t="n">
        <f aca="false">IFERROR(INDEX('Season Counts'!$AG$2:$AG$740,$AF594)/INDEX('Season Counts'!$AF$2:$AF$740,$AF594),"")</f>
        <v>76.3065031982942</v>
      </c>
      <c r="AD594" s="40" t="n">
        <f aca="false">IFERROR(V594-AC594,"")</f>
        <v>-1.27837819829423</v>
      </c>
      <c r="AE594" s="4" t="str">
        <f aca="false">IF(D594&lt;Guide!$C$21,"Low PA",IF(TRIM(IF(ISNUMBER(AD594),IF(N(AD594)&lt;=-Guide!$C$24,"▼ Bat Speed  ",IF(N(AD594)&gt;=Guide!$C$24,"▲ Bat Speed  ","")),"")&amp;IF(N(Z594)&gt;=Guide!$C$22,"▲ Contact  ","")&amp;IF(N(Z594)&lt;=-Guide!$C$22,"▼ Contact  ","")&amp;IF(N(AB594)&gt;=Guide!$C$23,"▲ Chase  ","")&amp;IF(N(AB594)&lt;=-Guide!$C$23,"▼ Chase  ",""))="","Stable",TRIM(IF(ISNUMBER(AD594),IF(N(AD594)&lt;=-Guide!$C$24,"▼ Bat Speed  ",IF(N(AD594)&gt;=Guide!$C$24,"▲ Bat Speed  ","")),"")&amp;IF(N(Z594)&gt;=Guide!$C$22,"▲ Contact  ","")&amp;IF(N(Z594)&lt;=-Guide!$C$22,"▼ Contact  ","")&amp;IF(N(AB594)&gt;=Guide!$C$23,"▲ Chase  ","")&amp;IF(N(AB594)&lt;=-Guide!$C$23,"▼ Chase  ",""))))</f>
        <v>▼ Bat Speed</v>
      </c>
      <c r="AF594" s="35" t="n">
        <f aca="false">MATCH(Counts!A594,'Season Counts'!$A$2:$A$740,0)</f>
        <v>157</v>
      </c>
    </row>
    <row r="595" customFormat="false" ht="15" hidden="false" customHeight="false" outlineLevel="0" collapsed="false">
      <c r="A595" s="34" t="str">
        <f aca="false">Counts!B595</f>
        <v>CIN</v>
      </c>
      <c r="B595" s="5" t="str">
        <f aca="false">Counts!C595</f>
        <v>Elly De La Cruz</v>
      </c>
      <c r="C595" s="34" t="str">
        <f aca="false">Counts!F595</f>
        <v>May</v>
      </c>
      <c r="D595" s="35" t="n">
        <f aca="false">IFERROR(Counts!P595,"")</f>
        <v>119</v>
      </c>
      <c r="E595" s="36" t="n">
        <f aca="false">IFERROR(Counts!R595/Counts!Q595,"")</f>
        <v>0.277777777777778</v>
      </c>
      <c r="F595" s="36" t="n">
        <f aca="false">IFERROR((Counts!R595+Counts!V595+Counts!W595)/(Counts!Q595+Counts!V595+Counts!W595+Counts!X595),"")</f>
        <v>0.336134453781513</v>
      </c>
      <c r="G595" s="36" t="n">
        <f aca="false">IFERROR((Counts!R595+Counts!S595+2*Counts!T595+3*Counts!U595)/Counts!Q595,"")</f>
        <v>0.444444444444444</v>
      </c>
      <c r="H595" s="35" t="n">
        <f aca="false">IFERROR(Counts!U595,"")</f>
        <v>2</v>
      </c>
      <c r="I595" s="36" t="n">
        <f aca="false">IFERROR(Counts!Z595/Counts!AA595,"")</f>
        <v>0.345299145299145</v>
      </c>
      <c r="J595" s="36" t="n">
        <f aca="false">IFERROR(Counts!AB595/Counts!AA595,"")</f>
        <v>0.339623931623932</v>
      </c>
      <c r="K595" s="37" t="n">
        <f aca="false">IFERROR((Counts!AB595-Counts!Z595)/Counts!AA595,"")</f>
        <v>-0.00567521367521369</v>
      </c>
      <c r="L595" s="38" t="n">
        <f aca="false">IFERROR(Counts!Y595/Counts!P595,"")</f>
        <v>0.302521008403361</v>
      </c>
      <c r="M595" s="38" t="n">
        <f aca="false">IFERROR(Counts!V595/Counts!P595,"")</f>
        <v>0.0672268907563025</v>
      </c>
      <c r="N595" s="38" t="n">
        <f aca="false">IFERROR(Counts!AD595/Counts!AC595,"")</f>
        <v>0.123287671232877</v>
      </c>
      <c r="O595" s="38" t="n">
        <f aca="false">IFERROR(Counts!AE595/Counts!AC595,"")</f>
        <v>0.506849315068493</v>
      </c>
      <c r="P595" s="39" t="n">
        <f aca="false">IFERROR(Counts!AG595/Counts!AF595,"")</f>
        <v>92.9830985915493</v>
      </c>
      <c r="Q595" s="38" t="n">
        <f aca="false">IFERROR(Counts!AH595/Counts!AC595,"")</f>
        <v>0.438356164383562</v>
      </c>
      <c r="R595" s="38" t="n">
        <f aca="false">IFERROR(Counts!N595/Counts!M595,"")</f>
        <v>0.290076335877863</v>
      </c>
      <c r="S595" s="38" t="n">
        <f aca="false">IFERROR(Counts!K595/Counts!J595,"")</f>
        <v>0.589041095890411</v>
      </c>
      <c r="T595" s="38" t="n">
        <f aca="false">IFERROR(Counts!I595/Counts!H595,"")</f>
        <v>0.239024390243902</v>
      </c>
      <c r="U595" s="38" t="n">
        <f aca="false">IFERROR(1-Counts!L595/Counts!K595,"")</f>
        <v>0.868217054263566</v>
      </c>
      <c r="V595" s="39" t="n">
        <f aca="false">IFERROR(Counts!AJ595/Counts!AI595,"")</f>
        <v>74.5971428571429</v>
      </c>
      <c r="W595" s="38" t="n">
        <f aca="false">IFERROR(Counts!AK595/Counts!AI595,"")</f>
        <v>0.451428571428571</v>
      </c>
      <c r="X595" s="40" t="n">
        <f aca="false">IFERROR(Counts!O595,"")</f>
        <v>2.48</v>
      </c>
      <c r="Y595" s="36" t="n">
        <f aca="false">IFERROR(INDEX('Season Counts'!$Y$2:$Y$740,$AF595)/INDEX('Season Counts'!$X$2:$X$740,$AF595),"")</f>
        <v>0.376429712460064</v>
      </c>
      <c r="Z595" s="37" t="n">
        <f aca="false">IFERROR(J595-Y595,"")</f>
        <v>-0.0368057808361323</v>
      </c>
      <c r="AA595" s="38" t="n">
        <f aca="false">IFERROR(INDEX('Season Counts'!$K$2:$K$740,$AF595)/INDEX('Season Counts'!$J$2:$J$740,$AF595),"")</f>
        <v>0.251063829787234</v>
      </c>
      <c r="AB595" s="41" t="n">
        <f aca="false">IFERROR(R595-AA595,"")</f>
        <v>0.0390125060906286</v>
      </c>
      <c r="AC595" s="39" t="n">
        <f aca="false">IFERROR(INDEX('Season Counts'!$AG$2:$AG$740,$AF595)/INDEX('Season Counts'!$AF$2:$AF$740,$AF595),"")</f>
        <v>76.3065031982942</v>
      </c>
      <c r="AD595" s="40" t="n">
        <f aca="false">IFERROR(V595-AC595,"")</f>
        <v>-1.70936034115138</v>
      </c>
      <c r="AE595" s="4" t="str">
        <f aca="false">IF(D595&lt;Guide!$C$21,"Low PA",IF(TRIM(IF(ISNUMBER(AD595),IF(N(AD595)&lt;=-Guide!$C$24,"▼ Bat Speed  ",IF(N(AD595)&gt;=Guide!$C$24,"▲ Bat Speed  ","")),"")&amp;IF(N(Z595)&gt;=Guide!$C$22,"▲ Contact  ","")&amp;IF(N(Z595)&lt;=-Guide!$C$22,"▼ Contact  ","")&amp;IF(N(AB595)&gt;=Guide!$C$23,"▲ Chase  ","")&amp;IF(N(AB595)&lt;=-Guide!$C$23,"▼ Chase  ",""))="","Stable",TRIM(IF(ISNUMBER(AD595),IF(N(AD595)&lt;=-Guide!$C$24,"▼ Bat Speed  ",IF(N(AD595)&gt;=Guide!$C$24,"▲ Bat Speed  ","")),"")&amp;IF(N(Z595)&gt;=Guide!$C$22,"▲ Contact  ","")&amp;IF(N(Z595)&lt;=-Guide!$C$22,"▼ Contact  ","")&amp;IF(N(AB595)&gt;=Guide!$C$23,"▲ Chase  ","")&amp;IF(N(AB595)&lt;=-Guide!$C$23,"▼ Chase  ",""))))</f>
        <v>▼ Bat Speed</v>
      </c>
      <c r="AF595" s="35" t="n">
        <f aca="false">MATCH(Counts!A595,'Season Counts'!$A$2:$A$740,0)</f>
        <v>157</v>
      </c>
    </row>
    <row r="596" customFormat="false" ht="15" hidden="false" customHeight="false" outlineLevel="0" collapsed="false">
      <c r="A596" s="34" t="str">
        <f aca="false">Counts!B596</f>
        <v>CIN</v>
      </c>
      <c r="B596" s="5" t="str">
        <f aca="false">Counts!C596</f>
        <v>Elly De La Cruz</v>
      </c>
      <c r="C596" s="34" t="str">
        <f aca="false">Counts!F596</f>
        <v>Jun</v>
      </c>
      <c r="D596" s="35" t="n">
        <f aca="false">IFERROR(Counts!P596,"")</f>
        <v>32</v>
      </c>
      <c r="E596" s="36" t="n">
        <f aca="false">IFERROR(Counts!R596/Counts!Q596,"")</f>
        <v>0.185185185185185</v>
      </c>
      <c r="F596" s="36" t="n">
        <f aca="false">IFERROR((Counts!R596+Counts!V596+Counts!W596)/(Counts!Q596+Counts!V596+Counts!W596+Counts!X596),"")</f>
        <v>0.28125</v>
      </c>
      <c r="G596" s="36" t="n">
        <f aca="false">IFERROR((Counts!R596+Counts!S596+2*Counts!T596+3*Counts!U596)/Counts!Q596,"")</f>
        <v>0.333333333333333</v>
      </c>
      <c r="H596" s="35" t="n">
        <f aca="false">IFERROR(Counts!U596,"")</f>
        <v>1</v>
      </c>
      <c r="I596" s="36" t="n">
        <f aca="false">IFERROR(Counts!Z596/Counts!AA596,"")</f>
        <v>0.282258064516129</v>
      </c>
      <c r="J596" s="36" t="n">
        <f aca="false">IFERROR(Counts!AB596/Counts!AA596,"")</f>
        <v>0.358387096774194</v>
      </c>
      <c r="K596" s="37" t="n">
        <f aca="false">IFERROR((Counts!AB596-Counts!Z596)/Counts!AA596,"")</f>
        <v>0.0761290322580645</v>
      </c>
      <c r="L596" s="38" t="n">
        <f aca="false">IFERROR(Counts!Y596/Counts!P596,"")</f>
        <v>0.21875</v>
      </c>
      <c r="M596" s="38" t="n">
        <f aca="false">IFERROR(Counts!V596/Counts!P596,"")</f>
        <v>0.125</v>
      </c>
      <c r="N596" s="38" t="n">
        <f aca="false">IFERROR(Counts!AD596/Counts!AC596,"")</f>
        <v>0.0952380952380952</v>
      </c>
      <c r="O596" s="38" t="n">
        <f aca="false">IFERROR(Counts!AE596/Counts!AC596,"")</f>
        <v>0.476190476190476</v>
      </c>
      <c r="P596" s="39" t="n">
        <f aca="false">IFERROR(Counts!AG596/Counts!AF596,"")</f>
        <v>93.725</v>
      </c>
      <c r="Q596" s="38" t="n">
        <f aca="false">IFERROR(Counts!AH596/Counts!AC596,"")</f>
        <v>0.238095238095238</v>
      </c>
      <c r="R596" s="38" t="n">
        <f aca="false">IFERROR(Counts!N596/Counts!M596,"")</f>
        <v>0.295774647887324</v>
      </c>
      <c r="S596" s="38" t="n">
        <f aca="false">IFERROR(Counts!K596/Counts!J596,"")</f>
        <v>0.585714285714286</v>
      </c>
      <c r="T596" s="38" t="n">
        <f aca="false">IFERROR(Counts!I596/Counts!H596,"")</f>
        <v>0.241935483870968</v>
      </c>
      <c r="U596" s="38" t="n">
        <f aca="false">IFERROR(1-Counts!L596/Counts!K596,"")</f>
        <v>0.878048780487805</v>
      </c>
      <c r="V596" s="39" t="n">
        <f aca="false">IFERROR(Counts!AJ596/Counts!AI596,"")</f>
        <v>75.3491525423729</v>
      </c>
      <c r="W596" s="38" t="n">
        <f aca="false">IFERROR(Counts!AK596/Counts!AI596,"")</f>
        <v>0.593220338983051</v>
      </c>
      <c r="X596" s="40" t="n">
        <f aca="false">IFERROR(Counts!O596,"")</f>
        <v>-0.086</v>
      </c>
      <c r="Y596" s="36" t="n">
        <f aca="false">IFERROR(INDEX('Season Counts'!$Y$2:$Y$740,$AF596)/INDEX('Season Counts'!$X$2:$X$740,$AF596),"")</f>
        <v>0.376429712460064</v>
      </c>
      <c r="Z596" s="37" t="n">
        <f aca="false">IFERROR(J596-Y596,"")</f>
        <v>-0.0180426156858704</v>
      </c>
      <c r="AA596" s="38" t="n">
        <f aca="false">IFERROR(INDEX('Season Counts'!$K$2:$K$740,$AF596)/INDEX('Season Counts'!$J$2:$J$740,$AF596),"")</f>
        <v>0.251063829787234</v>
      </c>
      <c r="AB596" s="41" t="n">
        <f aca="false">IFERROR(R596-AA596,"")</f>
        <v>0.0447108181000899</v>
      </c>
      <c r="AC596" s="39" t="n">
        <f aca="false">IFERROR(INDEX('Season Counts'!$AG$2:$AG$740,$AF596)/INDEX('Season Counts'!$AF$2:$AF$740,$AF596),"")</f>
        <v>76.3065031982942</v>
      </c>
      <c r="AD596" s="40" t="n">
        <f aca="false">IFERROR(V596-AC596,"")</f>
        <v>-0.957350655921346</v>
      </c>
      <c r="AE596" s="4" t="str">
        <f aca="false">IF(D596&lt;Guide!$C$21,"Low PA",IF(TRIM(IF(ISNUMBER(AD596),IF(N(AD596)&lt;=-Guide!$C$24,"▼ Bat Speed  ",IF(N(AD596)&gt;=Guide!$C$24,"▲ Bat Speed  ","")),"")&amp;IF(N(Z596)&gt;=Guide!$C$22,"▲ Contact  ","")&amp;IF(N(Z596)&lt;=-Guide!$C$22,"▼ Contact  ","")&amp;IF(N(AB596)&gt;=Guide!$C$23,"▲ Chase  ","")&amp;IF(N(AB596)&lt;=-Guide!$C$23,"▼ Chase  ",""))="","Stable",TRIM(IF(ISNUMBER(AD596),IF(N(AD596)&lt;=-Guide!$C$24,"▼ Bat Speed  ",IF(N(AD596)&gt;=Guide!$C$24,"▲ Bat Speed  ","")),"")&amp;IF(N(Z596)&gt;=Guide!$C$22,"▲ Contact  ","")&amp;IF(N(Z596)&lt;=-Guide!$C$22,"▼ Contact  ","")&amp;IF(N(AB596)&gt;=Guide!$C$23,"▲ Chase  ","")&amp;IF(N(AB596)&lt;=-Guide!$C$23,"▼ Chase  ",""))))</f>
        <v>Low PA</v>
      </c>
      <c r="AF596" s="35" t="n">
        <f aca="false">MATCH(Counts!A596,'Season Counts'!$A$2:$A$740,0)</f>
        <v>157</v>
      </c>
    </row>
    <row r="597" customFormat="false" ht="15" hidden="false" customHeight="false" outlineLevel="0" collapsed="false">
      <c r="A597" s="34" t="str">
        <f aca="false">Counts!B597</f>
        <v>CIN</v>
      </c>
      <c r="B597" s="5" t="str">
        <f aca="false">Counts!C597</f>
        <v>Elly De La Cruz</v>
      </c>
      <c r="C597" s="34" t="str">
        <f aca="false">Counts!F597</f>
        <v>Jul</v>
      </c>
      <c r="D597" s="35" t="n">
        <f aca="false">IFERROR(Counts!P597,"")</f>
        <v>116</v>
      </c>
      <c r="E597" s="36" t="n">
        <f aca="false">IFERROR(Counts!R597/Counts!Q597,"")</f>
        <v>0.303030303030303</v>
      </c>
      <c r="F597" s="36" t="n">
        <f aca="false">IFERROR((Counts!R597+Counts!V597+Counts!W597)/(Counts!Q597+Counts!V597+Counts!W597+Counts!X597),"")</f>
        <v>0.405172413793103</v>
      </c>
      <c r="G597" s="36" t="n">
        <f aca="false">IFERROR((Counts!R597+Counts!S597+2*Counts!T597+3*Counts!U597)/Counts!Q597,"")</f>
        <v>0.555555555555556</v>
      </c>
      <c r="H597" s="35" t="n">
        <f aca="false">IFERROR(Counts!U597,"")</f>
        <v>5</v>
      </c>
      <c r="I597" s="36" t="n">
        <f aca="false">IFERROR(Counts!Z597/Counts!AA597,"")</f>
        <v>0.408695652173913</v>
      </c>
      <c r="J597" s="36" t="n">
        <f aca="false">IFERROR(Counts!AB597/Counts!AA597,"")</f>
        <v>0.389973913043478</v>
      </c>
      <c r="K597" s="37" t="n">
        <f aca="false">IFERROR((Counts!AB597-Counts!Z597)/Counts!AA597,"")</f>
        <v>-0.0187217391304348</v>
      </c>
      <c r="L597" s="38" t="n">
        <f aca="false">IFERROR(Counts!Y597/Counts!P597,"")</f>
        <v>0.232758620689655</v>
      </c>
      <c r="M597" s="38" t="n">
        <f aca="false">IFERROR(Counts!V597/Counts!P597,"")</f>
        <v>0.146551724137931</v>
      </c>
      <c r="N597" s="38" t="n">
        <f aca="false">IFERROR(Counts!AD597/Counts!AC597,"")</f>
        <v>0.152777777777778</v>
      </c>
      <c r="O597" s="38" t="n">
        <f aca="false">IFERROR(Counts!AE597/Counts!AC597,"")</f>
        <v>0.555555555555556</v>
      </c>
      <c r="P597" s="39" t="n">
        <f aca="false">IFERROR(Counts!AG597/Counts!AF597,"")</f>
        <v>94.8028169014085</v>
      </c>
      <c r="Q597" s="38" t="n">
        <f aca="false">IFERROR(Counts!AH597/Counts!AC597,"")</f>
        <v>0.430555555555556</v>
      </c>
      <c r="R597" s="38" t="n">
        <f aca="false">IFERROR(Counts!N597/Counts!M597,"")</f>
        <v>0.222672064777328</v>
      </c>
      <c r="S597" s="38" t="n">
        <f aca="false">IFERROR(Counts!K597/Counts!J597,"")</f>
        <v>0.62962962962963</v>
      </c>
      <c r="T597" s="38" t="n">
        <f aca="false">IFERROR(Counts!I597/Counts!H597,"")</f>
        <v>0.261780104712042</v>
      </c>
      <c r="U597" s="38" t="n">
        <f aca="false">IFERROR(1-Counts!L597/Counts!K597,"")</f>
        <v>0.75</v>
      </c>
      <c r="V597" s="39" t="n">
        <f aca="false">IFERROR(Counts!AJ597/Counts!AI597,"")</f>
        <v>77.4005524861879</v>
      </c>
      <c r="W597" s="38" t="n">
        <f aca="false">IFERROR(Counts!AK597/Counts!AI597,"")</f>
        <v>0.729281767955801</v>
      </c>
      <c r="X597" s="40" t="n">
        <f aca="false">IFERROR(Counts!O597,"")</f>
        <v>7.889</v>
      </c>
      <c r="Y597" s="36" t="n">
        <f aca="false">IFERROR(INDEX('Season Counts'!$Y$2:$Y$740,$AF597)/INDEX('Season Counts'!$X$2:$X$740,$AF597),"")</f>
        <v>0.376429712460064</v>
      </c>
      <c r="Z597" s="37" t="n">
        <f aca="false">IFERROR(J597-Y597,"")</f>
        <v>0.0135442005834144</v>
      </c>
      <c r="AA597" s="38" t="n">
        <f aca="false">IFERROR(INDEX('Season Counts'!$K$2:$K$740,$AF597)/INDEX('Season Counts'!$J$2:$J$740,$AF597),"")</f>
        <v>0.251063829787234</v>
      </c>
      <c r="AB597" s="41" t="n">
        <f aca="false">IFERROR(R597-AA597,"")</f>
        <v>-0.0283917650099061</v>
      </c>
      <c r="AC597" s="39" t="n">
        <f aca="false">IFERROR(INDEX('Season Counts'!$AG$2:$AG$740,$AF597)/INDEX('Season Counts'!$AF$2:$AF$740,$AF597),"")</f>
        <v>76.3065031982942</v>
      </c>
      <c r="AD597" s="40" t="n">
        <f aca="false">IFERROR(V597-AC597,"")</f>
        <v>1.09404928789361</v>
      </c>
      <c r="AE597" s="4" t="str">
        <f aca="false">IF(D597&lt;Guide!$C$21,"Low PA",IF(TRIM(IF(ISNUMBER(AD597),IF(N(AD597)&lt;=-Guide!$C$24,"▼ Bat Speed  ",IF(N(AD597)&gt;=Guide!$C$24,"▲ Bat Speed  ","")),"")&amp;IF(N(Z597)&gt;=Guide!$C$22,"▲ Contact  ","")&amp;IF(N(Z597)&lt;=-Guide!$C$22,"▼ Contact  ","")&amp;IF(N(AB597)&gt;=Guide!$C$23,"▲ Chase  ","")&amp;IF(N(AB597)&lt;=-Guide!$C$23,"▼ Chase  ",""))="","Stable",TRIM(IF(ISNUMBER(AD597),IF(N(AD597)&lt;=-Guide!$C$24,"▼ Bat Speed  ",IF(N(AD597)&gt;=Guide!$C$24,"▲ Bat Speed  ","")),"")&amp;IF(N(Z597)&gt;=Guide!$C$22,"▲ Contact  ","")&amp;IF(N(Z597)&lt;=-Guide!$C$22,"▼ Contact  ","")&amp;IF(N(AB597)&gt;=Guide!$C$23,"▲ Chase  ","")&amp;IF(N(AB597)&lt;=-Guide!$C$23,"▼ Chase  ",""))))</f>
        <v>▲ Bat Speed</v>
      </c>
      <c r="AF597" s="35" t="n">
        <f aca="false">MATCH(Counts!A597,'Season Counts'!$A$2:$A$740,0)</f>
        <v>157</v>
      </c>
    </row>
    <row r="598" customFormat="false" ht="15" hidden="false" customHeight="false" outlineLevel="0" collapsed="false">
      <c r="A598" s="34" t="str">
        <f aca="false">Counts!B598</f>
        <v>CIN</v>
      </c>
      <c r="B598" s="5" t="str">
        <f aca="false">Counts!C598</f>
        <v>Elly De La Cruz</v>
      </c>
      <c r="C598" s="34" t="str">
        <f aca="false">Counts!F598</f>
        <v>Aug</v>
      </c>
      <c r="D598" s="35" t="n">
        <f aca="false">IFERROR(Counts!P598,"")</f>
        <v>128</v>
      </c>
      <c r="E598" s="36" t="n">
        <f aca="false">IFERROR(Counts!R598/Counts!Q598,"")</f>
        <v>0.241071428571429</v>
      </c>
      <c r="F598" s="36" t="n">
        <f aca="false">IFERROR((Counts!R598+Counts!V598+Counts!W598)/(Counts!Q598+Counts!V598+Counts!W598+Counts!X598),"")</f>
        <v>0.328125</v>
      </c>
      <c r="G598" s="36" t="n">
        <f aca="false">IFERROR((Counts!R598+Counts!S598+2*Counts!T598+3*Counts!U598)/Counts!Q598,"")</f>
        <v>0.375</v>
      </c>
      <c r="H598" s="35" t="n">
        <f aca="false">IFERROR(Counts!U598,"")</f>
        <v>3</v>
      </c>
      <c r="I598" s="36" t="n">
        <f aca="false">IFERROR(Counts!Z598/Counts!AA598,"")</f>
        <v>0.311023622047244</v>
      </c>
      <c r="J598" s="36" t="n">
        <f aca="false">IFERROR(Counts!AB598/Counts!AA598,"")</f>
        <v>0.336196850393701</v>
      </c>
      <c r="K598" s="37" t="n">
        <f aca="false">IFERROR((Counts!AB598-Counts!Z598)/Counts!AA598,"")</f>
        <v>0.0251732283464567</v>
      </c>
      <c r="L598" s="38" t="n">
        <f aca="false">IFERROR(Counts!Y598/Counts!P598,"")</f>
        <v>0.2734375</v>
      </c>
      <c r="M598" s="38" t="n">
        <f aca="false">IFERROR(Counts!V598/Counts!P598,"")</f>
        <v>0.1171875</v>
      </c>
      <c r="N598" s="38" t="n">
        <f aca="false">IFERROR(Counts!AD598/Counts!AC598,"")</f>
        <v>0.115384615384615</v>
      </c>
      <c r="O598" s="38" t="n">
        <f aca="false">IFERROR(Counts!AE598/Counts!AC598,"")</f>
        <v>0.435897435897436</v>
      </c>
      <c r="P598" s="39" t="n">
        <f aca="false">IFERROR(Counts!AG598/Counts!AF598,"")</f>
        <v>92.4410256410256</v>
      </c>
      <c r="Q598" s="38" t="n">
        <f aca="false">IFERROR(Counts!AH598/Counts!AC598,"")</f>
        <v>0.346153846153846</v>
      </c>
      <c r="R598" s="38" t="n">
        <f aca="false">IFERROR(Counts!N598/Counts!M598,"")</f>
        <v>0.280701754385965</v>
      </c>
      <c r="S598" s="38" t="n">
        <f aca="false">IFERROR(Counts!K598/Counts!J598,"")</f>
        <v>0.556</v>
      </c>
      <c r="T598" s="38" t="n">
        <f aca="false">IFERROR(Counts!I598/Counts!H598,"")</f>
        <v>0.237442922374429</v>
      </c>
      <c r="U598" s="38" t="n">
        <f aca="false">IFERROR(1-Counts!L598/Counts!K598,"")</f>
        <v>0.827338129496403</v>
      </c>
      <c r="V598" s="39" t="n">
        <f aca="false">IFERROR(Counts!AJ598/Counts!AI598,"")</f>
        <v>76.7169312169312</v>
      </c>
      <c r="W598" s="38" t="n">
        <f aca="false">IFERROR(Counts!AK598/Counts!AI598,"")</f>
        <v>0.677248677248677</v>
      </c>
      <c r="X598" s="40" t="n">
        <f aca="false">IFERROR(Counts!O598,"")</f>
        <v>-0.066</v>
      </c>
      <c r="Y598" s="36" t="n">
        <f aca="false">IFERROR(INDEX('Season Counts'!$Y$2:$Y$740,$AF598)/INDEX('Season Counts'!$X$2:$X$740,$AF598),"")</f>
        <v>0.376429712460064</v>
      </c>
      <c r="Z598" s="37" t="n">
        <f aca="false">IFERROR(J598-Y598,"")</f>
        <v>-0.0402328620663631</v>
      </c>
      <c r="AA598" s="38" t="n">
        <f aca="false">IFERROR(INDEX('Season Counts'!$K$2:$K$740,$AF598)/INDEX('Season Counts'!$J$2:$J$740,$AF598),"")</f>
        <v>0.251063829787234</v>
      </c>
      <c r="AB598" s="41" t="n">
        <f aca="false">IFERROR(R598-AA598,"")</f>
        <v>0.0296379245987309</v>
      </c>
      <c r="AC598" s="39" t="n">
        <f aca="false">IFERROR(INDEX('Season Counts'!$AG$2:$AG$740,$AF598)/INDEX('Season Counts'!$AF$2:$AF$740,$AF598),"")</f>
        <v>76.3065031982942</v>
      </c>
      <c r="AD598" s="40" t="n">
        <f aca="false">IFERROR(V598-AC598,"")</f>
        <v>0.410428018636978</v>
      </c>
      <c r="AE598" s="4" t="str">
        <f aca="false">IF(D598&lt;Guide!$C$21,"Low PA",IF(TRIM(IF(ISNUMBER(AD598),IF(N(AD598)&lt;=-Guide!$C$24,"▼ Bat Speed  ",IF(N(AD598)&gt;=Guide!$C$24,"▲ Bat Speed  ","")),"")&amp;IF(N(Z598)&gt;=Guide!$C$22,"▲ Contact  ","")&amp;IF(N(Z598)&lt;=-Guide!$C$22,"▼ Contact  ","")&amp;IF(N(AB598)&gt;=Guide!$C$23,"▲ Chase  ","")&amp;IF(N(AB598)&lt;=-Guide!$C$23,"▼ Chase  ",""))="","Stable",TRIM(IF(ISNUMBER(AD598),IF(N(AD598)&lt;=-Guide!$C$24,"▼ Bat Speed  ",IF(N(AD598)&gt;=Guide!$C$24,"▲ Bat Speed  ","")),"")&amp;IF(N(Z598)&gt;=Guide!$C$22,"▲ Contact  ","")&amp;IF(N(Z598)&lt;=-Guide!$C$22,"▼ Contact  ","")&amp;IF(N(AB598)&gt;=Guide!$C$23,"▲ Chase  ","")&amp;IF(N(AB598)&lt;=-Guide!$C$23,"▼ Chase  ",""))))</f>
        <v>▼ Contact</v>
      </c>
      <c r="AF598" s="35" t="n">
        <f aca="false">MATCH(Counts!A598,'Season Counts'!$A$2:$A$740,0)</f>
        <v>157</v>
      </c>
    </row>
    <row r="599" customFormat="false" ht="15" hidden="false" customHeight="false" outlineLevel="0" collapsed="false">
      <c r="A599" s="34" t="str">
        <f aca="false">Counts!B599</f>
        <v>CIN</v>
      </c>
      <c r="B599" s="5" t="str">
        <f aca="false">Counts!C599</f>
        <v>Elly De La Cruz</v>
      </c>
      <c r="C599" s="34" t="str">
        <f aca="false">Counts!F599</f>
        <v>Sep</v>
      </c>
      <c r="D599" s="35" t="n">
        <f aca="false">IFERROR(Counts!P599,"")</f>
        <v>103</v>
      </c>
      <c r="E599" s="36" t="n">
        <f aca="false">IFERROR(Counts!R599/Counts!Q599,"")</f>
        <v>0.348314606741573</v>
      </c>
      <c r="F599" s="36" t="n">
        <f aca="false">IFERROR((Counts!R599+Counts!V599+Counts!W599)/(Counts!Q599+Counts!V599+Counts!W599+Counts!X599),"")</f>
        <v>0.436893203883495</v>
      </c>
      <c r="G599" s="36" t="n">
        <f aca="false">IFERROR((Counts!R599+Counts!S599+2*Counts!T599+3*Counts!U599)/Counts!Q599,"")</f>
        <v>0.719101123595506</v>
      </c>
      <c r="H599" s="35" t="n">
        <f aca="false">IFERROR(Counts!U599,"")</f>
        <v>9</v>
      </c>
      <c r="I599" s="36" t="n">
        <f aca="false">IFERROR(Counts!Z599/Counts!AA599,"")</f>
        <v>0.485148514851485</v>
      </c>
      <c r="J599" s="36" t="n">
        <f aca="false">IFERROR(Counts!AB599/Counts!AA599,"")</f>
        <v>0.455029702970297</v>
      </c>
      <c r="K599" s="37" t="n">
        <f aca="false">IFERROR((Counts!AB599-Counts!Z599)/Counts!AA599,"")</f>
        <v>-0.0301188118811881</v>
      </c>
      <c r="L599" s="38" t="n">
        <f aca="false">IFERROR(Counts!Y599/Counts!P599,"")</f>
        <v>0.29126213592233</v>
      </c>
      <c r="M599" s="38" t="n">
        <f aca="false">IFERROR(Counts!V599/Counts!P599,"")</f>
        <v>0.135922330097087</v>
      </c>
      <c r="N599" s="38" t="n">
        <f aca="false">IFERROR(Counts!AD599/Counts!AC599,"")</f>
        <v>0.288135593220339</v>
      </c>
      <c r="O599" s="38" t="n">
        <f aca="false">IFERROR(Counts!AE599/Counts!AC599,"")</f>
        <v>0.694915254237288</v>
      </c>
      <c r="P599" s="39" t="n">
        <f aca="false">IFERROR(Counts!AG599/Counts!AF599,"")</f>
        <v>99.45</v>
      </c>
      <c r="Q599" s="38" t="n">
        <f aca="false">IFERROR(Counts!AH599/Counts!AC599,"")</f>
        <v>0.423728813559322</v>
      </c>
      <c r="R599" s="38" t="n">
        <f aca="false">IFERROR(Counts!N599/Counts!M599,"")</f>
        <v>0.204633204633205</v>
      </c>
      <c r="S599" s="38" t="n">
        <f aca="false">IFERROR(Counts!K599/Counts!J599,"")</f>
        <v>0.537313432835821</v>
      </c>
      <c r="T599" s="38" t="n">
        <f aca="false">IFERROR(Counts!I599/Counts!H599,"")</f>
        <v>0.279503105590062</v>
      </c>
      <c r="U599" s="38" t="n">
        <f aca="false">IFERROR(1-Counts!L599/Counts!K599,"")</f>
        <v>0.805555555555556</v>
      </c>
      <c r="V599" s="39" t="n">
        <f aca="false">IFERROR(Counts!AJ599/Counts!AI599,"")</f>
        <v>78.5985915492958</v>
      </c>
      <c r="W599" s="38" t="n">
        <f aca="false">IFERROR(Counts!AK599/Counts!AI599,"")</f>
        <v>0.788732394366197</v>
      </c>
      <c r="X599" s="40" t="n">
        <f aca="false">IFERROR(Counts!O599,"")</f>
        <v>16.198</v>
      </c>
      <c r="Y599" s="36" t="n">
        <f aca="false">IFERROR(INDEX('Season Counts'!$Y$2:$Y$740,$AF599)/INDEX('Season Counts'!$X$2:$X$740,$AF599),"")</f>
        <v>0.376429712460064</v>
      </c>
      <c r="Z599" s="37" t="n">
        <f aca="false">IFERROR(J599-Y599,"")</f>
        <v>0.0785999905102331</v>
      </c>
      <c r="AA599" s="38" t="n">
        <f aca="false">IFERROR(INDEX('Season Counts'!$K$2:$K$740,$AF599)/INDEX('Season Counts'!$J$2:$J$740,$AF599),"")</f>
        <v>0.251063829787234</v>
      </c>
      <c r="AB599" s="41" t="n">
        <f aca="false">IFERROR(R599-AA599,"")</f>
        <v>-0.0464306251540294</v>
      </c>
      <c r="AC599" s="39" t="n">
        <f aca="false">IFERROR(INDEX('Season Counts'!$AG$2:$AG$740,$AF599)/INDEX('Season Counts'!$AF$2:$AF$740,$AF599),"")</f>
        <v>76.3065031982942</v>
      </c>
      <c r="AD599" s="40" t="n">
        <f aca="false">IFERROR(V599-AC599,"")</f>
        <v>2.29208835100154</v>
      </c>
      <c r="AE599" s="4" t="str">
        <f aca="false">IF(D599&lt;Guide!$C$21,"Low PA",IF(TRIM(IF(ISNUMBER(AD599),IF(N(AD599)&lt;=-Guide!$C$24,"▼ Bat Speed  ",IF(N(AD599)&gt;=Guide!$C$24,"▲ Bat Speed  ","")),"")&amp;IF(N(Z599)&gt;=Guide!$C$22,"▲ Contact  ","")&amp;IF(N(Z599)&lt;=-Guide!$C$22,"▼ Contact  ","")&amp;IF(N(AB599)&gt;=Guide!$C$23,"▲ Chase  ","")&amp;IF(N(AB599)&lt;=-Guide!$C$23,"▼ Chase  ",""))="","Stable",TRIM(IF(ISNUMBER(AD599),IF(N(AD599)&lt;=-Guide!$C$24,"▼ Bat Speed  ",IF(N(AD599)&gt;=Guide!$C$24,"▲ Bat Speed  ","")),"")&amp;IF(N(Z599)&gt;=Guide!$C$22,"▲ Contact  ","")&amp;IF(N(Z599)&lt;=-Guide!$C$22,"▼ Contact  ","")&amp;IF(N(AB599)&gt;=Guide!$C$23,"▲ Chase  ","")&amp;IF(N(AB599)&lt;=-Guide!$C$23,"▼ Chase  ",""))))</f>
        <v>▲ Bat Speed ▲ Contact ▼ Chase</v>
      </c>
      <c r="AF599" s="35" t="n">
        <f aca="false">MATCH(Counts!A599,'Season Counts'!$A$2:$A$740,0)</f>
        <v>157</v>
      </c>
    </row>
    <row r="600" customFormat="false" ht="15" hidden="false" customHeight="false" outlineLevel="0" collapsed="false">
      <c r="A600" s="34" t="str">
        <f aca="false">Counts!B600</f>
        <v>CIN</v>
      </c>
      <c r="B600" s="5" t="str">
        <f aca="false">Counts!C600</f>
        <v>JJ Bleday</v>
      </c>
      <c r="C600" s="34" t="str">
        <f aca="false">Counts!F600</f>
        <v>Mar-Apr</v>
      </c>
      <c r="D600" s="35" t="n">
        <f aca="false">IFERROR(Counts!P600,"")</f>
        <v>9</v>
      </c>
      <c r="E600" s="36" t="n">
        <f aca="false">IFERROR(Counts!R600/Counts!Q600,"")</f>
        <v>0.333333333333333</v>
      </c>
      <c r="F600" s="36" t="n">
        <f aca="false">IFERROR((Counts!R600+Counts!V600+Counts!W600)/(Counts!Q600+Counts!V600+Counts!W600+Counts!X600),"")</f>
        <v>0.555555555555556</v>
      </c>
      <c r="G600" s="36" t="n">
        <f aca="false">IFERROR((Counts!R600+Counts!S600+2*Counts!T600+3*Counts!U600)/Counts!Q600,"")</f>
        <v>0.833333333333333</v>
      </c>
      <c r="H600" s="35" t="n">
        <f aca="false">IFERROR(Counts!U600,"")</f>
        <v>1</v>
      </c>
      <c r="I600" s="36" t="n">
        <f aca="false">IFERROR(Counts!Z600/Counts!AA600,"")</f>
        <v>0.5375</v>
      </c>
      <c r="J600" s="36" t="n">
        <f aca="false">IFERROR(Counts!AB600/Counts!AA600,"")</f>
        <v>0.647</v>
      </c>
      <c r="K600" s="37" t="n">
        <f aca="false">IFERROR((Counts!AB600-Counts!Z600)/Counts!AA600,"")</f>
        <v>0.1095</v>
      </c>
      <c r="L600" s="38" t="n">
        <f aca="false">IFERROR(Counts!Y600/Counts!P600,"")</f>
        <v>0.111111111111111</v>
      </c>
      <c r="M600" s="38" t="n">
        <f aca="false">IFERROR(Counts!V600/Counts!P600,"")</f>
        <v>0.333333333333333</v>
      </c>
      <c r="N600" s="38" t="n">
        <f aca="false">IFERROR(Counts!AD600/Counts!AC600,"")</f>
        <v>0.2</v>
      </c>
      <c r="O600" s="38" t="n">
        <f aca="false">IFERROR(Counts!AE600/Counts!AC600,"")</f>
        <v>0.6</v>
      </c>
      <c r="P600" s="39" t="n">
        <f aca="false">IFERROR(Counts!AG600/Counts!AF600,"")</f>
        <v>96.4</v>
      </c>
      <c r="Q600" s="38" t="n">
        <f aca="false">IFERROR(Counts!AH600/Counts!AC600,"")</f>
        <v>1</v>
      </c>
      <c r="R600" s="38" t="n">
        <f aca="false">IFERROR(Counts!N600/Counts!M600,"")</f>
        <v>0.238095238095238</v>
      </c>
      <c r="S600" s="38" t="n">
        <f aca="false">IFERROR(Counts!K600/Counts!J600,"")</f>
        <v>0.6875</v>
      </c>
      <c r="T600" s="38" t="n">
        <f aca="false">IFERROR(Counts!I600/Counts!H600,"")</f>
        <v>0.375</v>
      </c>
      <c r="U600" s="38" t="n">
        <f aca="false">IFERROR(1-Counts!L600/Counts!K600,"")</f>
        <v>0.727272727272727</v>
      </c>
      <c r="V600" s="39" t="n">
        <f aca="false">IFERROR(Counts!AJ600/Counts!AI600,"")</f>
        <v>74.1071428571429</v>
      </c>
      <c r="W600" s="38" t="n">
        <f aca="false">IFERROR(Counts!AK600/Counts!AI600,"")</f>
        <v>0.357142857142857</v>
      </c>
      <c r="X600" s="40" t="n">
        <f aca="false">IFERROR(Counts!O600,"")</f>
        <v>2.729</v>
      </c>
      <c r="Y600" s="36" t="n">
        <f aca="false">IFERROR(INDEX('Season Counts'!$Y$2:$Y$740,$AF600)/INDEX('Season Counts'!$X$2:$X$740,$AF600),"")</f>
        <v>0.340386321626617</v>
      </c>
      <c r="Z600" s="37" t="n">
        <f aca="false">IFERROR(J600-Y600,"")</f>
        <v>0.306613678373383</v>
      </c>
      <c r="AA600" s="38" t="n">
        <f aca="false">IFERROR(INDEX('Season Counts'!$K$2:$K$740,$AF600)/INDEX('Season Counts'!$J$2:$J$740,$AF600),"")</f>
        <v>0.228440366972477</v>
      </c>
      <c r="AB600" s="41" t="n">
        <f aca="false">IFERROR(R600-AA600,"")</f>
        <v>0.00965487112276101</v>
      </c>
      <c r="AC600" s="39" t="n">
        <f aca="false">IFERROR(INDEX('Season Counts'!$AG$2:$AG$740,$AF600)/INDEX('Season Counts'!$AF$2:$AF$740,$AF600),"")</f>
        <v>73.5948805460751</v>
      </c>
      <c r="AD600" s="40" t="n">
        <f aca="false">IFERROR(V600-AC600,"")</f>
        <v>0.512262311067772</v>
      </c>
      <c r="AE600" s="4" t="str">
        <f aca="false">IF(D600&lt;Guide!$C$21,"Low PA",IF(TRIM(IF(ISNUMBER(AD600),IF(N(AD600)&lt;=-Guide!$C$24,"▼ Bat Speed  ",IF(N(AD600)&gt;=Guide!$C$24,"▲ Bat Speed  ","")),"")&amp;IF(N(Z600)&gt;=Guide!$C$22,"▲ Contact  ","")&amp;IF(N(Z600)&lt;=-Guide!$C$22,"▼ Contact  ","")&amp;IF(N(AB600)&gt;=Guide!$C$23,"▲ Chase  ","")&amp;IF(N(AB600)&lt;=-Guide!$C$23,"▼ Chase  ",""))="","Stable",TRIM(IF(ISNUMBER(AD600),IF(N(AD600)&lt;=-Guide!$C$24,"▼ Bat Speed  ",IF(N(AD600)&gt;=Guide!$C$24,"▲ Bat Speed  ","")),"")&amp;IF(N(Z600)&gt;=Guide!$C$22,"▲ Contact  ","")&amp;IF(N(Z600)&lt;=-Guide!$C$22,"▼ Contact  ","")&amp;IF(N(AB600)&gt;=Guide!$C$23,"▲ Chase  ","")&amp;IF(N(AB600)&lt;=-Guide!$C$23,"▼ Chase  ",""))))</f>
        <v>Low PA</v>
      </c>
      <c r="AF600" s="35" t="n">
        <f aca="false">MATCH(Counts!A600,'Season Counts'!$A$2:$A$740,0)</f>
        <v>158</v>
      </c>
    </row>
    <row r="601" customFormat="false" ht="15" hidden="false" customHeight="false" outlineLevel="0" collapsed="false">
      <c r="A601" s="34" t="str">
        <f aca="false">Counts!B601</f>
        <v>CIN</v>
      </c>
      <c r="B601" s="5" t="str">
        <f aca="false">Counts!C601</f>
        <v>JJ Bleday</v>
      </c>
      <c r="C601" s="34" t="str">
        <f aca="false">Counts!F601</f>
        <v>May</v>
      </c>
      <c r="D601" s="35" t="n">
        <f aca="false">IFERROR(Counts!P601,"")</f>
        <v>119</v>
      </c>
      <c r="E601" s="36" t="n">
        <f aca="false">IFERROR(Counts!R601/Counts!Q601,"")</f>
        <v>0.300970873786408</v>
      </c>
      <c r="F601" s="36" t="n">
        <f aca="false">IFERROR((Counts!R601+Counts!V601+Counts!W601)/(Counts!Q601+Counts!V601+Counts!W601+Counts!X601),"")</f>
        <v>0.38655462184874</v>
      </c>
      <c r="G601" s="36" t="n">
        <f aca="false">IFERROR((Counts!R601+Counts!S601+2*Counts!T601+3*Counts!U601)/Counts!Q601,"")</f>
        <v>0.631067961165049</v>
      </c>
      <c r="H601" s="35" t="n">
        <f aca="false">IFERROR(Counts!U601,"")</f>
        <v>8</v>
      </c>
      <c r="I601" s="36" t="n">
        <f aca="false">IFERROR(Counts!Z601/Counts!AA601,"")</f>
        <v>0.429661016949153</v>
      </c>
      <c r="J601" s="36" t="n">
        <f aca="false">IFERROR(Counts!AB601/Counts!AA601,"")</f>
        <v>0.399169491525424</v>
      </c>
      <c r="K601" s="37" t="n">
        <f aca="false">IFERROR((Counts!AB601-Counts!Z601)/Counts!AA601,"")</f>
        <v>-0.0304915254237289</v>
      </c>
      <c r="L601" s="38" t="n">
        <f aca="false">IFERROR(Counts!Y601/Counts!P601,"")</f>
        <v>0.176470588235294</v>
      </c>
      <c r="M601" s="38" t="n">
        <f aca="false">IFERROR(Counts!V601/Counts!P601,"")</f>
        <v>0.126050420168067</v>
      </c>
      <c r="N601" s="38" t="n">
        <f aca="false">IFERROR(Counts!AD601/Counts!AC601,"")</f>
        <v>0.144578313253012</v>
      </c>
      <c r="O601" s="38" t="n">
        <f aca="false">IFERROR(Counts!AE601/Counts!AC601,"")</f>
        <v>0.493975903614458</v>
      </c>
      <c r="P601" s="39" t="n">
        <f aca="false">IFERROR(Counts!AG601/Counts!AF601,"")</f>
        <v>90.8</v>
      </c>
      <c r="Q601" s="38" t="n">
        <f aca="false">IFERROR(Counts!AH601/Counts!AC601,"")</f>
        <v>0.409638554216867</v>
      </c>
      <c r="R601" s="38" t="n">
        <f aca="false">IFERROR(Counts!N601/Counts!M601,"")</f>
        <v>0.222689075630252</v>
      </c>
      <c r="S601" s="38" t="n">
        <f aca="false">IFERROR(Counts!K601/Counts!J601,"")</f>
        <v>0.708695652173913</v>
      </c>
      <c r="T601" s="38" t="n">
        <f aca="false">IFERROR(Counts!I601/Counts!H601,"")</f>
        <v>0.25462962962963</v>
      </c>
      <c r="U601" s="38" t="n">
        <f aca="false">IFERROR(1-Counts!L601/Counts!K601,"")</f>
        <v>0.828220858895706</v>
      </c>
      <c r="V601" s="39" t="n">
        <f aca="false">IFERROR(Counts!AJ601/Counts!AI601,"")</f>
        <v>74.1189743589744</v>
      </c>
      <c r="W601" s="38" t="n">
        <f aca="false">IFERROR(Counts!AK601/Counts!AI601,"")</f>
        <v>0.405128205128205</v>
      </c>
      <c r="X601" s="40" t="n">
        <f aca="false">IFERROR(Counts!O601,"")</f>
        <v>13.991</v>
      </c>
      <c r="Y601" s="36" t="n">
        <f aca="false">IFERROR(INDEX('Season Counts'!$Y$2:$Y$740,$AF601)/INDEX('Season Counts'!$X$2:$X$740,$AF601),"")</f>
        <v>0.340386321626617</v>
      </c>
      <c r="Z601" s="37" t="n">
        <f aca="false">IFERROR(J601-Y601,"")</f>
        <v>0.0587831698988063</v>
      </c>
      <c r="AA601" s="38" t="n">
        <f aca="false">IFERROR(INDEX('Season Counts'!$K$2:$K$740,$AF601)/INDEX('Season Counts'!$J$2:$J$740,$AF601),"")</f>
        <v>0.228440366972477</v>
      </c>
      <c r="AB601" s="41" t="n">
        <f aca="false">IFERROR(R601-AA601,"")</f>
        <v>-0.00575129134222496</v>
      </c>
      <c r="AC601" s="39" t="n">
        <f aca="false">IFERROR(INDEX('Season Counts'!$AG$2:$AG$740,$AF601)/INDEX('Season Counts'!$AF$2:$AF$740,$AF601),"")</f>
        <v>73.5948805460751</v>
      </c>
      <c r="AD601" s="40" t="n">
        <f aca="false">IFERROR(V601-AC601,"")</f>
        <v>0.524093812899267</v>
      </c>
      <c r="AE601" s="4" t="str">
        <f aca="false">IF(D601&lt;Guide!$C$21,"Low PA",IF(TRIM(IF(ISNUMBER(AD601),IF(N(AD601)&lt;=-Guide!$C$24,"▼ Bat Speed  ",IF(N(AD601)&gt;=Guide!$C$24,"▲ Bat Speed  ","")),"")&amp;IF(N(Z601)&gt;=Guide!$C$22,"▲ Contact  ","")&amp;IF(N(Z601)&lt;=-Guide!$C$22,"▼ Contact  ","")&amp;IF(N(AB601)&gt;=Guide!$C$23,"▲ Chase  ","")&amp;IF(N(AB601)&lt;=-Guide!$C$23,"▼ Chase  ",""))="","Stable",TRIM(IF(ISNUMBER(AD601),IF(N(AD601)&lt;=-Guide!$C$24,"▼ Bat Speed  ",IF(N(AD601)&gt;=Guide!$C$24,"▲ Bat Speed  ","")),"")&amp;IF(N(Z601)&gt;=Guide!$C$22,"▲ Contact  ","")&amp;IF(N(Z601)&lt;=-Guide!$C$22,"▼ Contact  ","")&amp;IF(N(AB601)&gt;=Guide!$C$23,"▲ Chase  ","")&amp;IF(N(AB601)&lt;=-Guide!$C$23,"▼ Chase  ",""))))</f>
        <v>▲ Contact</v>
      </c>
      <c r="AF601" s="35" t="n">
        <f aca="false">MATCH(Counts!A601,'Season Counts'!$A$2:$A$740,0)</f>
        <v>158</v>
      </c>
    </row>
    <row r="602" customFormat="false" ht="15" hidden="false" customHeight="false" outlineLevel="0" collapsed="false">
      <c r="A602" s="34" t="str">
        <f aca="false">Counts!B602</f>
        <v>CIN</v>
      </c>
      <c r="B602" s="5" t="str">
        <f aca="false">Counts!C602</f>
        <v>JJ Bleday</v>
      </c>
      <c r="C602" s="34" t="str">
        <f aca="false">Counts!F602</f>
        <v>Jun</v>
      </c>
      <c r="D602" s="35" t="n">
        <f aca="false">IFERROR(Counts!P602,"")</f>
        <v>112</v>
      </c>
      <c r="E602" s="36" t="n">
        <f aca="false">IFERROR(Counts!R602/Counts!Q602,"")</f>
        <v>0.161290322580645</v>
      </c>
      <c r="F602" s="36" t="n">
        <f aca="false">IFERROR((Counts!R602+Counts!V602+Counts!W602)/(Counts!Q602+Counts!V602+Counts!W602+Counts!X602),"")</f>
        <v>0.288288288288288</v>
      </c>
      <c r="G602" s="36" t="n">
        <f aca="false">IFERROR((Counts!R602+Counts!S602+2*Counts!T602+3*Counts!U602)/Counts!Q602,"")</f>
        <v>0.32258064516129</v>
      </c>
      <c r="H602" s="35" t="n">
        <f aca="false">IFERROR(Counts!U602,"")</f>
        <v>4</v>
      </c>
      <c r="I602" s="36" t="n">
        <f aca="false">IFERROR(Counts!Z602/Counts!AA602,"")</f>
        <v>0.266216216216216</v>
      </c>
      <c r="J602" s="36" t="n">
        <f aca="false">IFERROR(Counts!AB602/Counts!AA602,"")</f>
        <v>0.31727027027027</v>
      </c>
      <c r="K602" s="37" t="n">
        <f aca="false">IFERROR((Counts!AB602-Counts!Z602)/Counts!AA602,"")</f>
        <v>0.051054054054054</v>
      </c>
      <c r="L602" s="38" t="n">
        <f aca="false">IFERROR(Counts!Y602/Counts!P602,"")</f>
        <v>0.223214285714286</v>
      </c>
      <c r="M602" s="38" t="n">
        <f aca="false">IFERROR(Counts!V602/Counts!P602,"")</f>
        <v>0.133928571428571</v>
      </c>
      <c r="N602" s="38" t="n">
        <f aca="false">IFERROR(Counts!AD602/Counts!AC602,"")</f>
        <v>0.0434782608695652</v>
      </c>
      <c r="O602" s="38" t="n">
        <f aca="false">IFERROR(Counts!AE602/Counts!AC602,"")</f>
        <v>0.391304347826087</v>
      </c>
      <c r="P602" s="39" t="n">
        <f aca="false">IFERROR(Counts!AG602/Counts!AF602,"")</f>
        <v>87.2811594202899</v>
      </c>
      <c r="Q602" s="38" t="n">
        <f aca="false">IFERROR(Counts!AH602/Counts!AC602,"")</f>
        <v>0.434782608695652</v>
      </c>
      <c r="R602" s="38" t="n">
        <f aca="false">IFERROR(Counts!N602/Counts!M602,"")</f>
        <v>0.229437229437229</v>
      </c>
      <c r="S602" s="38" t="n">
        <f aca="false">IFERROR(Counts!K602/Counts!J602,"")</f>
        <v>0.679245283018868</v>
      </c>
      <c r="T602" s="38" t="n">
        <f aca="false">IFERROR(Counts!I602/Counts!H602,"")</f>
        <v>0.21105527638191</v>
      </c>
      <c r="U602" s="38" t="n">
        <f aca="false">IFERROR(1-Counts!L602/Counts!K602,"")</f>
        <v>0.868055555555556</v>
      </c>
      <c r="V602" s="39" t="n">
        <f aca="false">IFERROR(Counts!AJ602/Counts!AI602,"")</f>
        <v>73.812</v>
      </c>
      <c r="W602" s="38" t="n">
        <f aca="false">IFERROR(Counts!AK602/Counts!AI602,"")</f>
        <v>0.371428571428571</v>
      </c>
      <c r="X602" s="40" t="n">
        <f aca="false">IFERROR(Counts!O602,"")</f>
        <v>-1.59</v>
      </c>
      <c r="Y602" s="36" t="n">
        <f aca="false">IFERROR(INDEX('Season Counts'!$Y$2:$Y$740,$AF602)/INDEX('Season Counts'!$X$2:$X$740,$AF602),"")</f>
        <v>0.340386321626617</v>
      </c>
      <c r="Z602" s="37" t="n">
        <f aca="false">IFERROR(J602-Y602,"")</f>
        <v>-0.0231160513563471</v>
      </c>
      <c r="AA602" s="38" t="n">
        <f aca="false">IFERROR(INDEX('Season Counts'!$K$2:$K$740,$AF602)/INDEX('Season Counts'!$J$2:$J$740,$AF602),"")</f>
        <v>0.228440366972477</v>
      </c>
      <c r="AB602" s="41" t="n">
        <f aca="false">IFERROR(R602-AA602,"")</f>
        <v>0.000996862464752363</v>
      </c>
      <c r="AC602" s="39" t="n">
        <f aca="false">IFERROR(INDEX('Season Counts'!$AG$2:$AG$740,$AF602)/INDEX('Season Counts'!$AF$2:$AF$740,$AF602),"")</f>
        <v>73.5948805460751</v>
      </c>
      <c r="AD602" s="40" t="n">
        <f aca="false">IFERROR(V602-AC602,"")</f>
        <v>0.217119453924909</v>
      </c>
      <c r="AE602" s="4" t="str">
        <f aca="false">IF(D602&lt;Guide!$C$21,"Low PA",IF(TRIM(IF(ISNUMBER(AD602),IF(N(AD602)&lt;=-Guide!$C$24,"▼ Bat Speed  ",IF(N(AD602)&gt;=Guide!$C$24,"▲ Bat Speed  ","")),"")&amp;IF(N(Z602)&gt;=Guide!$C$22,"▲ Contact  ","")&amp;IF(N(Z602)&lt;=-Guide!$C$22,"▼ Contact  ","")&amp;IF(N(AB602)&gt;=Guide!$C$23,"▲ Chase  ","")&amp;IF(N(AB602)&lt;=-Guide!$C$23,"▼ Chase  ",""))="","Stable",TRIM(IF(ISNUMBER(AD602),IF(N(AD602)&lt;=-Guide!$C$24,"▼ Bat Speed  ",IF(N(AD602)&gt;=Guide!$C$24,"▲ Bat Speed  ","")),"")&amp;IF(N(Z602)&gt;=Guide!$C$22,"▲ Contact  ","")&amp;IF(N(Z602)&lt;=-Guide!$C$22,"▼ Contact  ","")&amp;IF(N(AB602)&gt;=Guide!$C$23,"▲ Chase  ","")&amp;IF(N(AB602)&lt;=-Guide!$C$23,"▼ Chase  ",""))))</f>
        <v>Stable</v>
      </c>
      <c r="AF602" s="35" t="n">
        <f aca="false">MATCH(Counts!A602,'Season Counts'!$A$2:$A$740,0)</f>
        <v>158</v>
      </c>
    </row>
    <row r="603" customFormat="false" ht="15" hidden="false" customHeight="false" outlineLevel="0" collapsed="false">
      <c r="A603" s="34" t="str">
        <f aca="false">Counts!B603</f>
        <v>CIN</v>
      </c>
      <c r="B603" s="5" t="str">
        <f aca="false">Counts!C603</f>
        <v>JJ Bleday</v>
      </c>
      <c r="C603" s="34" t="str">
        <f aca="false">Counts!F603</f>
        <v>Jul</v>
      </c>
      <c r="D603" s="35" t="n">
        <f aca="false">IFERROR(Counts!P603,"")</f>
        <v>101</v>
      </c>
      <c r="E603" s="36" t="n">
        <f aca="false">IFERROR(Counts!R603/Counts!Q603,"")</f>
        <v>0.209302325581395</v>
      </c>
      <c r="F603" s="36" t="n">
        <f aca="false">IFERROR((Counts!R603+Counts!V603+Counts!W603)/(Counts!Q603+Counts!V603+Counts!W603+Counts!X603),"")</f>
        <v>0.326732673267327</v>
      </c>
      <c r="G603" s="36" t="n">
        <f aca="false">IFERROR((Counts!R603+Counts!S603+2*Counts!T603+3*Counts!U603)/Counts!Q603,"")</f>
        <v>0.418604651162791</v>
      </c>
      <c r="H603" s="35" t="n">
        <f aca="false">IFERROR(Counts!U603,"")</f>
        <v>6</v>
      </c>
      <c r="I603" s="36" t="n">
        <f aca="false">IFERROR(Counts!Z603/Counts!AA603,"")</f>
        <v>0.324</v>
      </c>
      <c r="J603" s="36" t="n">
        <f aca="false">IFERROR(Counts!AB603/Counts!AA603,"")</f>
        <v>0.3563</v>
      </c>
      <c r="K603" s="37" t="n">
        <f aca="false">IFERROR((Counts!AB603-Counts!Z603)/Counts!AA603,"")</f>
        <v>0.0323</v>
      </c>
      <c r="L603" s="38" t="n">
        <f aca="false">IFERROR(Counts!Y603/Counts!P603,"")</f>
        <v>0.247524752475248</v>
      </c>
      <c r="M603" s="38" t="n">
        <f aca="false">IFERROR(Counts!V603/Counts!P603,"")</f>
        <v>0.148514851485149</v>
      </c>
      <c r="N603" s="38" t="n">
        <f aca="false">IFERROR(Counts!AD603/Counts!AC603,"")</f>
        <v>0.131147540983607</v>
      </c>
      <c r="O603" s="38" t="n">
        <f aca="false">IFERROR(Counts!AE603/Counts!AC603,"")</f>
        <v>0.327868852459016</v>
      </c>
      <c r="P603" s="39" t="n">
        <f aca="false">IFERROR(Counts!AG603/Counts!AF603,"")</f>
        <v>86.8383333333333</v>
      </c>
      <c r="Q603" s="38" t="n">
        <f aca="false">IFERROR(Counts!AH603/Counts!AC603,"")</f>
        <v>0.409836065573771</v>
      </c>
      <c r="R603" s="38" t="n">
        <f aca="false">IFERROR(Counts!N603/Counts!M603,"")</f>
        <v>0.229665071770335</v>
      </c>
      <c r="S603" s="38" t="n">
        <f aca="false">IFERROR(Counts!K603/Counts!J603,"")</f>
        <v>0.720812182741117</v>
      </c>
      <c r="T603" s="38" t="n">
        <f aca="false">IFERROR(Counts!I603/Counts!H603,"")</f>
        <v>0.268421052631579</v>
      </c>
      <c r="U603" s="38" t="n">
        <f aca="false">IFERROR(1-Counts!L603/Counts!K603,"")</f>
        <v>0.816901408450704</v>
      </c>
      <c r="V603" s="39" t="n">
        <f aca="false">IFERROR(Counts!AJ603/Counts!AI603,"")</f>
        <v>73.4125714285714</v>
      </c>
      <c r="W603" s="38" t="n">
        <f aca="false">IFERROR(Counts!AK603/Counts!AI603,"")</f>
        <v>0.268571428571429</v>
      </c>
      <c r="X603" s="40" t="n">
        <f aca="false">IFERROR(Counts!O603,"")</f>
        <v>3.248</v>
      </c>
      <c r="Y603" s="36" t="n">
        <f aca="false">IFERROR(INDEX('Season Counts'!$Y$2:$Y$740,$AF603)/INDEX('Season Counts'!$X$2:$X$740,$AF603),"")</f>
        <v>0.340386321626617</v>
      </c>
      <c r="Z603" s="37" t="n">
        <f aca="false">IFERROR(J603-Y603,"")</f>
        <v>0.0159136783733826</v>
      </c>
      <c r="AA603" s="38" t="n">
        <f aca="false">IFERROR(INDEX('Season Counts'!$K$2:$K$740,$AF603)/INDEX('Season Counts'!$J$2:$J$740,$AF603),"")</f>
        <v>0.228440366972477</v>
      </c>
      <c r="AB603" s="41" t="n">
        <f aca="false">IFERROR(R603-AA603,"")</f>
        <v>0.00122470479785786</v>
      </c>
      <c r="AC603" s="39" t="n">
        <f aca="false">IFERROR(INDEX('Season Counts'!$AG$2:$AG$740,$AF603)/INDEX('Season Counts'!$AF$2:$AF$740,$AF603),"")</f>
        <v>73.5948805460751</v>
      </c>
      <c r="AD603" s="40" t="n">
        <f aca="false">IFERROR(V603-AC603,"")</f>
        <v>-0.18230911750365</v>
      </c>
      <c r="AE603" s="4" t="str">
        <f aca="false">IF(D603&lt;Guide!$C$21,"Low PA",IF(TRIM(IF(ISNUMBER(AD603),IF(N(AD603)&lt;=-Guide!$C$24,"▼ Bat Speed  ",IF(N(AD603)&gt;=Guide!$C$24,"▲ Bat Speed  ","")),"")&amp;IF(N(Z603)&gt;=Guide!$C$22,"▲ Contact  ","")&amp;IF(N(Z603)&lt;=-Guide!$C$22,"▼ Contact  ","")&amp;IF(N(AB603)&gt;=Guide!$C$23,"▲ Chase  ","")&amp;IF(N(AB603)&lt;=-Guide!$C$23,"▼ Chase  ",""))="","Stable",TRIM(IF(ISNUMBER(AD603),IF(N(AD603)&lt;=-Guide!$C$24,"▼ Bat Speed  ",IF(N(AD603)&gt;=Guide!$C$24,"▲ Bat Speed  ","")),"")&amp;IF(N(Z603)&gt;=Guide!$C$22,"▲ Contact  ","")&amp;IF(N(Z603)&lt;=-Guide!$C$22,"▼ Contact  ","")&amp;IF(N(AB603)&gt;=Guide!$C$23,"▲ Chase  ","")&amp;IF(N(AB603)&lt;=-Guide!$C$23,"▼ Chase  ",""))))</f>
        <v>Stable</v>
      </c>
      <c r="AF603" s="35" t="n">
        <f aca="false">MATCH(Counts!A603,'Season Counts'!$A$2:$A$740,0)</f>
        <v>158</v>
      </c>
    </row>
    <row r="604" customFormat="false" ht="15" hidden="false" customHeight="false" outlineLevel="0" collapsed="false">
      <c r="A604" s="34" t="str">
        <f aca="false">Counts!B604</f>
        <v>CIN</v>
      </c>
      <c r="B604" s="5" t="str">
        <f aca="false">Counts!C604</f>
        <v>JJ Bleday</v>
      </c>
      <c r="C604" s="34" t="str">
        <f aca="false">Counts!F604</f>
        <v>Aug</v>
      </c>
      <c r="D604" s="35" t="n">
        <f aca="false">IFERROR(Counts!P604,"")</f>
        <v>118</v>
      </c>
      <c r="E604" s="36" t="n">
        <f aca="false">IFERROR(Counts!R604/Counts!Q604,"")</f>
        <v>0.18</v>
      </c>
      <c r="F604" s="36" t="n">
        <f aca="false">IFERROR((Counts!R604+Counts!V604+Counts!W604)/(Counts!Q604+Counts!V604+Counts!W604+Counts!X604),"")</f>
        <v>0.296610169491525</v>
      </c>
      <c r="G604" s="36" t="n">
        <f aca="false">IFERROR((Counts!R604+Counts!S604+2*Counts!T604+3*Counts!U604)/Counts!Q604,"")</f>
        <v>0.29</v>
      </c>
      <c r="H604" s="35" t="n">
        <f aca="false">IFERROR(Counts!U604,"")</f>
        <v>2</v>
      </c>
      <c r="I604" s="36" t="n">
        <f aca="false">IFERROR(Counts!Z604/Counts!AA604,"")</f>
        <v>0.271610169491525</v>
      </c>
      <c r="J604" s="36" t="n">
        <f aca="false">IFERROR(Counts!AB604/Counts!AA604,"")</f>
        <v>0.300330508474576</v>
      </c>
      <c r="K604" s="37" t="n">
        <f aca="false">IFERROR((Counts!AB604-Counts!Z604)/Counts!AA604,"")</f>
        <v>0.0287203389830509</v>
      </c>
      <c r="L604" s="38" t="n">
        <f aca="false">IFERROR(Counts!Y604/Counts!P604,"")</f>
        <v>0.220338983050847</v>
      </c>
      <c r="M604" s="38" t="n">
        <f aca="false">IFERROR(Counts!V604/Counts!P604,"")</f>
        <v>0.135593220338983</v>
      </c>
      <c r="N604" s="38" t="n">
        <f aca="false">IFERROR(Counts!AD604/Counts!AC604,"")</f>
        <v>0.0533333333333333</v>
      </c>
      <c r="O604" s="38" t="n">
        <f aca="false">IFERROR(Counts!AE604/Counts!AC604,"")</f>
        <v>0.333333333333333</v>
      </c>
      <c r="P604" s="39" t="n">
        <f aca="false">IFERROR(Counts!AG604/Counts!AF604,"")</f>
        <v>87.4173333333333</v>
      </c>
      <c r="Q604" s="38" t="n">
        <f aca="false">IFERROR(Counts!AH604/Counts!AC604,"")</f>
        <v>0.373333333333333</v>
      </c>
      <c r="R604" s="38" t="n">
        <f aca="false">IFERROR(Counts!N604/Counts!M604,"")</f>
        <v>0.203619909502262</v>
      </c>
      <c r="S604" s="38" t="n">
        <f aca="false">IFERROR(Counts!K604/Counts!J604,"")</f>
        <v>0.711297071129707</v>
      </c>
      <c r="T604" s="38" t="n">
        <f aca="false">IFERROR(Counts!I604/Counts!H604,"")</f>
        <v>0.223255813953488</v>
      </c>
      <c r="U604" s="38" t="n">
        <f aca="false">IFERROR(1-Counts!L604/Counts!K604,"")</f>
        <v>0.870588235294118</v>
      </c>
      <c r="V604" s="39" t="n">
        <f aca="false">IFERROR(Counts!AJ604/Counts!AI604,"")</f>
        <v>73.1575916230367</v>
      </c>
      <c r="W604" s="38" t="n">
        <f aca="false">IFERROR(Counts!AK604/Counts!AI604,"")</f>
        <v>0.272251308900524</v>
      </c>
      <c r="X604" s="40" t="n">
        <f aca="false">IFERROR(Counts!O604,"")</f>
        <v>-5.608</v>
      </c>
      <c r="Y604" s="36" t="n">
        <f aca="false">IFERROR(INDEX('Season Counts'!$Y$2:$Y$740,$AF604)/INDEX('Season Counts'!$X$2:$X$740,$AF604),"")</f>
        <v>0.340386321626617</v>
      </c>
      <c r="Z604" s="37" t="n">
        <f aca="false">IFERROR(J604-Y604,"")</f>
        <v>-0.0400558131520411</v>
      </c>
      <c r="AA604" s="38" t="n">
        <f aca="false">IFERROR(INDEX('Season Counts'!$K$2:$K$740,$AF604)/INDEX('Season Counts'!$J$2:$J$740,$AF604),"")</f>
        <v>0.228440366972477</v>
      </c>
      <c r="AB604" s="41" t="n">
        <f aca="false">IFERROR(R604-AA604,"")</f>
        <v>-0.0248204574702146</v>
      </c>
      <c r="AC604" s="39" t="n">
        <f aca="false">IFERROR(INDEX('Season Counts'!$AG$2:$AG$740,$AF604)/INDEX('Season Counts'!$AF$2:$AF$740,$AF604),"")</f>
        <v>73.5948805460751</v>
      </c>
      <c r="AD604" s="40" t="n">
        <f aca="false">IFERROR(V604-AC604,"")</f>
        <v>-0.437288923038437</v>
      </c>
      <c r="AE604" s="4" t="str">
        <f aca="false">IF(D604&lt;Guide!$C$21,"Low PA",IF(TRIM(IF(ISNUMBER(AD604),IF(N(AD604)&lt;=-Guide!$C$24,"▼ Bat Speed  ",IF(N(AD604)&gt;=Guide!$C$24,"▲ Bat Speed  ","")),"")&amp;IF(N(Z604)&gt;=Guide!$C$22,"▲ Contact  ","")&amp;IF(N(Z604)&lt;=-Guide!$C$22,"▼ Contact  ","")&amp;IF(N(AB604)&gt;=Guide!$C$23,"▲ Chase  ","")&amp;IF(N(AB604)&lt;=-Guide!$C$23,"▼ Chase  ",""))="","Stable",TRIM(IF(ISNUMBER(AD604),IF(N(AD604)&lt;=-Guide!$C$24,"▼ Bat Speed  ",IF(N(AD604)&gt;=Guide!$C$24,"▲ Bat Speed  ","")),"")&amp;IF(N(Z604)&gt;=Guide!$C$22,"▲ Contact  ","")&amp;IF(N(Z604)&lt;=-Guide!$C$22,"▼ Contact  ","")&amp;IF(N(AB604)&gt;=Guide!$C$23,"▲ Chase  ","")&amp;IF(N(AB604)&lt;=-Guide!$C$23,"▼ Chase  ",""))))</f>
        <v>▼ Contact</v>
      </c>
      <c r="AF604" s="35" t="n">
        <f aca="false">MATCH(Counts!A604,'Season Counts'!$A$2:$A$740,0)</f>
        <v>158</v>
      </c>
    </row>
    <row r="605" customFormat="false" ht="15" hidden="false" customHeight="false" outlineLevel="0" collapsed="false">
      <c r="A605" s="34" t="str">
        <f aca="false">Counts!B605</f>
        <v>CIN</v>
      </c>
      <c r="B605" s="5" t="str">
        <f aca="false">Counts!C605</f>
        <v>JJ Bleday</v>
      </c>
      <c r="C605" s="34" t="str">
        <f aca="false">Counts!F605</f>
        <v>Sep</v>
      </c>
      <c r="D605" s="35" t="n">
        <f aca="false">IFERROR(Counts!P605,"")</f>
        <v>86</v>
      </c>
      <c r="E605" s="36" t="n">
        <f aca="false">IFERROR(Counts!R605/Counts!Q605,"")</f>
        <v>0.217948717948718</v>
      </c>
      <c r="F605" s="36" t="n">
        <f aca="false">IFERROR((Counts!R605+Counts!V605+Counts!W605)/(Counts!Q605+Counts!V605+Counts!W605+Counts!X605),"")</f>
        <v>0.290697674418605</v>
      </c>
      <c r="G605" s="36" t="n">
        <f aca="false">IFERROR((Counts!R605+Counts!S605+2*Counts!T605+3*Counts!U605)/Counts!Q605,"")</f>
        <v>0.371794871794872</v>
      </c>
      <c r="H605" s="35" t="n">
        <f aca="false">IFERROR(Counts!U605,"")</f>
        <v>3</v>
      </c>
      <c r="I605" s="36" t="n">
        <f aca="false">IFERROR(Counts!Z605/Counts!AA605,"")</f>
        <v>0.293604651162791</v>
      </c>
      <c r="J605" s="36" t="n">
        <f aca="false">IFERROR(Counts!AB605/Counts!AA605,"")</f>
        <v>0.2975</v>
      </c>
      <c r="K605" s="37" t="n">
        <f aca="false">IFERROR((Counts!AB605-Counts!Z605)/Counts!AA605,"")</f>
        <v>0.00389534883720931</v>
      </c>
      <c r="L605" s="38" t="n">
        <f aca="false">IFERROR(Counts!Y605/Counts!P605,"")</f>
        <v>0.267441860465116</v>
      </c>
      <c r="M605" s="38" t="n">
        <f aca="false">IFERROR(Counts!V605/Counts!P605,"")</f>
        <v>0.0930232558139535</v>
      </c>
      <c r="N605" s="38" t="n">
        <f aca="false">IFERROR(Counts!AD605/Counts!AC605,"")</f>
        <v>0.0909090909090909</v>
      </c>
      <c r="O605" s="38" t="n">
        <f aca="false">IFERROR(Counts!AE605/Counts!AC605,"")</f>
        <v>0.418181818181818</v>
      </c>
      <c r="P605" s="39" t="n">
        <f aca="false">IFERROR(Counts!AG605/Counts!AF605,"")</f>
        <v>87.3</v>
      </c>
      <c r="Q605" s="38" t="n">
        <f aca="false">IFERROR(Counts!AH605/Counts!AC605,"")</f>
        <v>0.363636363636364</v>
      </c>
      <c r="R605" s="38" t="n">
        <f aca="false">IFERROR(Counts!N605/Counts!M605,"")</f>
        <v>0.264705882352941</v>
      </c>
      <c r="S605" s="38" t="n">
        <f aca="false">IFERROR(Counts!K605/Counts!J605,"")</f>
        <v>0.67283950617284</v>
      </c>
      <c r="T605" s="38" t="n">
        <f aca="false">IFERROR(Counts!I605/Counts!H605,"")</f>
        <v>0.25974025974026</v>
      </c>
      <c r="U605" s="38" t="n">
        <f aca="false">IFERROR(1-Counts!L605/Counts!K605,"")</f>
        <v>0.844036697247707</v>
      </c>
      <c r="V605" s="39" t="n">
        <f aca="false">IFERROR(Counts!AJ605/Counts!AI605,"")</f>
        <v>73.3472868217054</v>
      </c>
      <c r="W605" s="38" t="n">
        <f aca="false">IFERROR(Counts!AK605/Counts!AI605,"")</f>
        <v>0.271317829457364</v>
      </c>
      <c r="X605" s="40" t="n">
        <f aca="false">IFERROR(Counts!O605,"")</f>
        <v>-0.729</v>
      </c>
      <c r="Y605" s="36" t="n">
        <f aca="false">IFERROR(INDEX('Season Counts'!$Y$2:$Y$740,$AF605)/INDEX('Season Counts'!$X$2:$X$740,$AF605),"")</f>
        <v>0.340386321626617</v>
      </c>
      <c r="Z605" s="37" t="n">
        <f aca="false">IFERROR(J605-Y605,"")</f>
        <v>-0.0428863216266174</v>
      </c>
      <c r="AA605" s="38" t="n">
        <f aca="false">IFERROR(INDEX('Season Counts'!$K$2:$K$740,$AF605)/INDEX('Season Counts'!$J$2:$J$740,$AF605),"")</f>
        <v>0.228440366972477</v>
      </c>
      <c r="AB605" s="41" t="n">
        <f aca="false">IFERROR(R605-AA605,"")</f>
        <v>0.0362655153804641</v>
      </c>
      <c r="AC605" s="39" t="n">
        <f aca="false">IFERROR(INDEX('Season Counts'!$AG$2:$AG$740,$AF605)/INDEX('Season Counts'!$AF$2:$AF$740,$AF605),"")</f>
        <v>73.5948805460751</v>
      </c>
      <c r="AD605" s="40" t="n">
        <f aca="false">IFERROR(V605-AC605,"")</f>
        <v>-0.247593724369665</v>
      </c>
      <c r="AE605" s="4" t="str">
        <f aca="false">IF(D605&lt;Guide!$C$21,"Low PA",IF(TRIM(IF(ISNUMBER(AD605),IF(N(AD605)&lt;=-Guide!$C$24,"▼ Bat Speed  ",IF(N(AD605)&gt;=Guide!$C$24,"▲ Bat Speed  ","")),"")&amp;IF(N(Z605)&gt;=Guide!$C$22,"▲ Contact  ","")&amp;IF(N(Z605)&lt;=-Guide!$C$22,"▼ Contact  ","")&amp;IF(N(AB605)&gt;=Guide!$C$23,"▲ Chase  ","")&amp;IF(N(AB605)&lt;=-Guide!$C$23,"▼ Chase  ",""))="","Stable",TRIM(IF(ISNUMBER(AD605),IF(N(AD605)&lt;=-Guide!$C$24,"▼ Bat Speed  ",IF(N(AD605)&gt;=Guide!$C$24,"▲ Bat Speed  ","")),"")&amp;IF(N(Z605)&gt;=Guide!$C$22,"▲ Contact  ","")&amp;IF(N(Z605)&lt;=-Guide!$C$22,"▼ Contact  ","")&amp;IF(N(AB605)&gt;=Guide!$C$23,"▲ Chase  ","")&amp;IF(N(AB605)&lt;=-Guide!$C$23,"▼ Chase  ",""))))</f>
        <v>▼ Contact</v>
      </c>
      <c r="AF605" s="35" t="n">
        <f aca="false">MATCH(Counts!A605,'Season Counts'!$A$2:$A$740,0)</f>
        <v>158</v>
      </c>
    </row>
    <row r="606" customFormat="false" ht="15" hidden="false" customHeight="false" outlineLevel="0" collapsed="false">
      <c r="A606" s="34" t="str">
        <f aca="false">Counts!B606</f>
        <v>CIN</v>
      </c>
      <c r="B606" s="5" t="str">
        <f aca="false">Counts!C606</f>
        <v>Eugenio Suárez</v>
      </c>
      <c r="C606" s="34" t="str">
        <f aca="false">Counts!F606</f>
        <v>Mar-Apr</v>
      </c>
      <c r="D606" s="35" t="n">
        <f aca="false">IFERROR(Counts!P606,"")</f>
        <v>100</v>
      </c>
      <c r="E606" s="36" t="n">
        <f aca="false">IFERROR(Counts!R606/Counts!Q606,"")</f>
        <v>0.230769230769231</v>
      </c>
      <c r="F606" s="36" t="n">
        <f aca="false">IFERROR((Counts!R606+Counts!V606+Counts!W606)/(Counts!Q606+Counts!V606+Counts!W606+Counts!X606),"")</f>
        <v>0.3</v>
      </c>
      <c r="G606" s="36" t="n">
        <f aca="false">IFERROR((Counts!R606+Counts!S606+2*Counts!T606+3*Counts!U606)/Counts!Q606,"")</f>
        <v>0.362637362637363</v>
      </c>
      <c r="H606" s="35" t="n">
        <f aca="false">IFERROR(Counts!U606,"")</f>
        <v>3</v>
      </c>
      <c r="I606" s="36" t="n">
        <f aca="false">IFERROR(Counts!Z606/Counts!AA606,"")</f>
        <v>0.304639175257732</v>
      </c>
      <c r="J606" s="36" t="n">
        <f aca="false">IFERROR(Counts!AB606/Counts!AA606,"")</f>
        <v>0.272051546391753</v>
      </c>
      <c r="K606" s="37" t="n">
        <f aca="false">IFERROR((Counts!AB606-Counts!Z606)/Counts!AA606,"")</f>
        <v>-0.0325876288659794</v>
      </c>
      <c r="L606" s="38" t="n">
        <f aca="false">IFERROR(Counts!Y606/Counts!P606,"")</f>
        <v>0.3</v>
      </c>
      <c r="M606" s="38" t="n">
        <f aca="false">IFERROR(Counts!V606/Counts!P606,"")</f>
        <v>0.09</v>
      </c>
      <c r="N606" s="38" t="n">
        <f aca="false">IFERROR(Counts!AD606/Counts!AC606,"")</f>
        <v>0.0819672131147541</v>
      </c>
      <c r="O606" s="38" t="n">
        <f aca="false">IFERROR(Counts!AE606/Counts!AC606,"")</f>
        <v>0.19672131147541</v>
      </c>
      <c r="P606" s="39" t="n">
        <f aca="false">IFERROR(Counts!AG606/Counts!AF606,"")</f>
        <v>84.7689655172414</v>
      </c>
      <c r="Q606" s="38" t="n">
        <f aca="false">IFERROR(Counts!AH606/Counts!AC606,"")</f>
        <v>0.426229508196721</v>
      </c>
      <c r="R606" s="38" t="n">
        <f aca="false">IFERROR(Counts!N606/Counts!M606,"")</f>
        <v>0.280193236714976</v>
      </c>
      <c r="S606" s="38" t="n">
        <f aca="false">IFERROR(Counts!K606/Counts!J606,"")</f>
        <v>0.634920634920635</v>
      </c>
      <c r="T606" s="38" t="n">
        <f aca="false">IFERROR(Counts!I606/Counts!H606,"")</f>
        <v>0.314606741573034</v>
      </c>
      <c r="U606" s="38" t="n">
        <f aca="false">IFERROR(1-Counts!L606/Counts!K606,"")</f>
        <v>0.775</v>
      </c>
      <c r="V606" s="39" t="n">
        <f aca="false">IFERROR(Counts!AJ606/Counts!AI606,"")</f>
        <v>71.1686274509804</v>
      </c>
      <c r="W606" s="38" t="n">
        <f aca="false">IFERROR(Counts!AK606/Counts!AI606,"")</f>
        <v>0.111111111111111</v>
      </c>
      <c r="X606" s="40" t="n">
        <f aca="false">IFERROR(Counts!O606,"")</f>
        <v>-0.431</v>
      </c>
      <c r="Y606" s="36" t="n">
        <f aca="false">IFERROR(INDEX('Season Counts'!$Y$2:$Y$740,$AF606)/INDEX('Season Counts'!$X$2:$X$740,$AF606),"")</f>
        <v>0.302516260162602</v>
      </c>
      <c r="Z606" s="37" t="n">
        <f aca="false">IFERROR(J606-Y606,"")</f>
        <v>-0.0304647137708491</v>
      </c>
      <c r="AA606" s="38" t="n">
        <f aca="false">IFERROR(INDEX('Season Counts'!$K$2:$K$740,$AF606)/INDEX('Season Counts'!$J$2:$J$740,$AF606),"")</f>
        <v>0.284921369102683</v>
      </c>
      <c r="AB606" s="41" t="n">
        <f aca="false">IFERROR(R606-AA606,"")</f>
        <v>-0.00472813238770681</v>
      </c>
      <c r="AC606" s="39" t="n">
        <f aca="false">IFERROR(INDEX('Season Counts'!$AG$2:$AG$740,$AF606)/INDEX('Season Counts'!$AF$2:$AF$740,$AF606),"")</f>
        <v>72.2715486194478</v>
      </c>
      <c r="AD606" s="40" t="n">
        <f aca="false">IFERROR(V606-AC606,"")</f>
        <v>-1.10292116846739</v>
      </c>
      <c r="AE606" s="4" t="str">
        <f aca="false">IF(D606&lt;Guide!$C$21,"Low PA",IF(TRIM(IF(ISNUMBER(AD606),IF(N(AD606)&lt;=-Guide!$C$24,"▼ Bat Speed  ",IF(N(AD606)&gt;=Guide!$C$24,"▲ Bat Speed  ","")),"")&amp;IF(N(Z606)&gt;=Guide!$C$22,"▲ Contact  ","")&amp;IF(N(Z606)&lt;=-Guide!$C$22,"▼ Contact  ","")&amp;IF(N(AB606)&gt;=Guide!$C$23,"▲ Chase  ","")&amp;IF(N(AB606)&lt;=-Guide!$C$23,"▼ Chase  ",""))="","Stable",TRIM(IF(ISNUMBER(AD606),IF(N(AD606)&lt;=-Guide!$C$24,"▼ Bat Speed  ",IF(N(AD606)&gt;=Guide!$C$24,"▲ Bat Speed  ","")),"")&amp;IF(N(Z606)&gt;=Guide!$C$22,"▲ Contact  ","")&amp;IF(N(Z606)&lt;=-Guide!$C$22,"▼ Contact  ","")&amp;IF(N(AB606)&gt;=Guide!$C$23,"▲ Chase  ","")&amp;IF(N(AB606)&lt;=-Guide!$C$23,"▼ Chase  ",""))))</f>
        <v>▼ Bat Speed</v>
      </c>
      <c r="AF606" s="35" t="n">
        <f aca="false">MATCH(Counts!A606,'Season Counts'!$A$2:$A$740,0)</f>
        <v>159</v>
      </c>
    </row>
    <row r="607" customFormat="false" ht="15" hidden="false" customHeight="false" outlineLevel="0" collapsed="false">
      <c r="A607" s="34" t="str">
        <f aca="false">Counts!B607</f>
        <v>CIN</v>
      </c>
      <c r="B607" s="5" t="str">
        <f aca="false">Counts!C607</f>
        <v>Eugenio Suárez</v>
      </c>
      <c r="C607" s="34" t="str">
        <f aca="false">Counts!F607</f>
        <v>May</v>
      </c>
      <c r="D607" s="35" t="n">
        <f aca="false">IFERROR(Counts!P607,"")</f>
        <v>30</v>
      </c>
      <c r="E607" s="36" t="n">
        <f aca="false">IFERROR(Counts!R607/Counts!Q607,"")</f>
        <v>0.2</v>
      </c>
      <c r="F607" s="36" t="n">
        <f aca="false">IFERROR((Counts!R607+Counts!V607+Counts!W607)/(Counts!Q607+Counts!V607+Counts!W607+Counts!X607),"")</f>
        <v>0.3</v>
      </c>
      <c r="G607" s="36" t="n">
        <f aca="false">IFERROR((Counts!R607+Counts!S607+2*Counts!T607+3*Counts!U607)/Counts!Q607,"")</f>
        <v>0.4</v>
      </c>
      <c r="H607" s="35" t="n">
        <f aca="false">IFERROR(Counts!U607,"")</f>
        <v>1</v>
      </c>
      <c r="I607" s="36" t="n">
        <f aca="false">IFERROR(Counts!Z607/Counts!AA607,"")</f>
        <v>0.303333333333333</v>
      </c>
      <c r="J607" s="36" t="n">
        <f aca="false">IFERROR(Counts!AB607/Counts!AA607,"")</f>
        <v>0.3472</v>
      </c>
      <c r="K607" s="37" t="n">
        <f aca="false">IFERROR((Counts!AB607-Counts!Z607)/Counts!AA607,"")</f>
        <v>0.0438666666666667</v>
      </c>
      <c r="L607" s="38" t="n">
        <f aca="false">IFERROR(Counts!Y607/Counts!P607,"")</f>
        <v>0.333333333333333</v>
      </c>
      <c r="M607" s="38" t="n">
        <f aca="false">IFERROR(Counts!V607/Counts!P607,"")</f>
        <v>0.133333333333333</v>
      </c>
      <c r="N607" s="38" t="n">
        <f aca="false">IFERROR(Counts!AD607/Counts!AC607,"")</f>
        <v>0.125</v>
      </c>
      <c r="O607" s="38" t="n">
        <f aca="false">IFERROR(Counts!AE607/Counts!AC607,"")</f>
        <v>0.5</v>
      </c>
      <c r="P607" s="39" t="n">
        <f aca="false">IFERROR(Counts!AG607/Counts!AF607,"")</f>
        <v>94.2875</v>
      </c>
      <c r="Q607" s="38" t="n">
        <f aca="false">IFERROR(Counts!AH607/Counts!AC607,"")</f>
        <v>0.4375</v>
      </c>
      <c r="R607" s="38" t="n">
        <f aca="false">IFERROR(Counts!N607/Counts!M607,"")</f>
        <v>0.315789473684211</v>
      </c>
      <c r="S607" s="38" t="n">
        <f aca="false">IFERROR(Counts!K607/Counts!J607,"")</f>
        <v>0.65625</v>
      </c>
      <c r="T607" s="38" t="n">
        <f aca="false">IFERROR(Counts!I607/Counts!H607,"")</f>
        <v>0.303030303030303</v>
      </c>
      <c r="U607" s="38" t="n">
        <f aca="false">IFERROR(1-Counts!L607/Counts!K607,"")</f>
        <v>0.904761904761905</v>
      </c>
      <c r="V607" s="39" t="n">
        <f aca="false">IFERROR(Counts!AJ607/Counts!AI607,"")</f>
        <v>72.516393442623</v>
      </c>
      <c r="W607" s="38" t="n">
        <f aca="false">IFERROR(Counts!AK607/Counts!AI607,"")</f>
        <v>0.229508196721311</v>
      </c>
      <c r="X607" s="40" t="n">
        <f aca="false">IFERROR(Counts!O607,"")</f>
        <v>0.995</v>
      </c>
      <c r="Y607" s="36" t="n">
        <f aca="false">IFERROR(INDEX('Season Counts'!$Y$2:$Y$740,$AF607)/INDEX('Season Counts'!$X$2:$X$740,$AF607),"")</f>
        <v>0.302516260162602</v>
      </c>
      <c r="Z607" s="37" t="n">
        <f aca="false">IFERROR(J607-Y607,"")</f>
        <v>0.0446837398373984</v>
      </c>
      <c r="AA607" s="38" t="n">
        <f aca="false">IFERROR(INDEX('Season Counts'!$K$2:$K$740,$AF607)/INDEX('Season Counts'!$J$2:$J$740,$AF607),"")</f>
        <v>0.284921369102683</v>
      </c>
      <c r="AB607" s="41" t="n">
        <f aca="false">IFERROR(R607-AA607,"")</f>
        <v>0.0308681045815278</v>
      </c>
      <c r="AC607" s="39" t="n">
        <f aca="false">IFERROR(INDEX('Season Counts'!$AG$2:$AG$740,$AF607)/INDEX('Season Counts'!$AF$2:$AF$740,$AF607),"")</f>
        <v>72.2715486194478</v>
      </c>
      <c r="AD607" s="40" t="n">
        <f aca="false">IFERROR(V607-AC607,"")</f>
        <v>0.244844823175185</v>
      </c>
      <c r="AE607" s="4" t="str">
        <f aca="false">IF(D607&lt;Guide!$C$21,"Low PA",IF(TRIM(IF(ISNUMBER(AD607),IF(N(AD607)&lt;=-Guide!$C$24,"▼ Bat Speed  ",IF(N(AD607)&gt;=Guide!$C$24,"▲ Bat Speed  ","")),"")&amp;IF(N(Z607)&gt;=Guide!$C$22,"▲ Contact  ","")&amp;IF(N(Z607)&lt;=-Guide!$C$22,"▼ Contact  ","")&amp;IF(N(AB607)&gt;=Guide!$C$23,"▲ Chase  ","")&amp;IF(N(AB607)&lt;=-Guide!$C$23,"▼ Chase  ",""))="","Stable",TRIM(IF(ISNUMBER(AD607),IF(N(AD607)&lt;=-Guide!$C$24,"▼ Bat Speed  ",IF(N(AD607)&gt;=Guide!$C$24,"▲ Bat Speed  ","")),"")&amp;IF(N(Z607)&gt;=Guide!$C$22,"▲ Contact  ","")&amp;IF(N(Z607)&lt;=-Guide!$C$22,"▼ Contact  ","")&amp;IF(N(AB607)&gt;=Guide!$C$23,"▲ Chase  ","")&amp;IF(N(AB607)&lt;=-Guide!$C$23,"▼ Chase  ",""))))</f>
        <v>Low PA</v>
      </c>
      <c r="AF607" s="35" t="n">
        <f aca="false">MATCH(Counts!A607,'Season Counts'!$A$2:$A$740,0)</f>
        <v>159</v>
      </c>
    </row>
    <row r="608" customFormat="false" ht="15" hidden="false" customHeight="false" outlineLevel="0" collapsed="false">
      <c r="A608" s="34" t="str">
        <f aca="false">Counts!B608</f>
        <v>CIN</v>
      </c>
      <c r="B608" s="5" t="str">
        <f aca="false">Counts!C608</f>
        <v>Eugenio Suárez</v>
      </c>
      <c r="C608" s="34" t="str">
        <f aca="false">Counts!F608</f>
        <v>Jun</v>
      </c>
      <c r="D608" s="35" t="n">
        <f aca="false">IFERROR(Counts!P608,"")</f>
        <v>91</v>
      </c>
      <c r="E608" s="36" t="n">
        <f aca="false">IFERROR(Counts!R608/Counts!Q608,"")</f>
        <v>0.178571428571429</v>
      </c>
      <c r="F608" s="36" t="n">
        <f aca="false">IFERROR((Counts!R608+Counts!V608+Counts!W608)/(Counts!Q608+Counts!V608+Counts!W608+Counts!X608),"")</f>
        <v>0.241758241758242</v>
      </c>
      <c r="G608" s="36" t="n">
        <f aca="false">IFERROR((Counts!R608+Counts!S608+2*Counts!T608+3*Counts!U608)/Counts!Q608,"")</f>
        <v>0.369047619047619</v>
      </c>
      <c r="H608" s="35" t="n">
        <f aca="false">IFERROR(Counts!U608,"")</f>
        <v>4</v>
      </c>
      <c r="I608" s="36" t="n">
        <f aca="false">IFERROR(Counts!Z608/Counts!AA608,"")</f>
        <v>0.268888888888889</v>
      </c>
      <c r="J608" s="36" t="n">
        <f aca="false">IFERROR(Counts!AB608/Counts!AA608,"")</f>
        <v>0.217033333333333</v>
      </c>
      <c r="K608" s="37" t="n">
        <f aca="false">IFERROR((Counts!AB608-Counts!Z608)/Counts!AA608,"")</f>
        <v>-0.0518555555555555</v>
      </c>
      <c r="L608" s="38" t="n">
        <f aca="false">IFERROR(Counts!Y608/Counts!P608,"")</f>
        <v>0.373626373626374</v>
      </c>
      <c r="M608" s="38" t="n">
        <f aca="false">IFERROR(Counts!V608/Counts!P608,"")</f>
        <v>0.0549450549450549</v>
      </c>
      <c r="N608" s="38" t="n">
        <f aca="false">IFERROR(Counts!AD608/Counts!AC608,"")</f>
        <v>0.04</v>
      </c>
      <c r="O608" s="38" t="n">
        <f aca="false">IFERROR(Counts!AE608/Counts!AC608,"")</f>
        <v>0.3</v>
      </c>
      <c r="P608" s="39" t="n">
        <f aca="false">IFERROR(Counts!AG608/Counts!AF608,"")</f>
        <v>86.6510204081633</v>
      </c>
      <c r="Q608" s="38" t="n">
        <f aca="false">IFERROR(Counts!AH608/Counts!AC608,"")</f>
        <v>0.24</v>
      </c>
      <c r="R608" s="38" t="n">
        <f aca="false">IFERROR(Counts!N608/Counts!M608,"")</f>
        <v>0.345945945945946</v>
      </c>
      <c r="S608" s="38" t="n">
        <f aca="false">IFERROR(Counts!K608/Counts!J608,"")</f>
        <v>0.676470588235294</v>
      </c>
      <c r="T608" s="38" t="n">
        <f aca="false">IFERROR(Counts!I608/Counts!H608,"")</f>
        <v>0.318435754189944</v>
      </c>
      <c r="U608" s="38" t="n">
        <f aca="false">IFERROR(1-Counts!L608/Counts!K608,"")</f>
        <v>0.826086956521739</v>
      </c>
      <c r="V608" s="39" t="n">
        <f aca="false">IFERROR(Counts!AJ608/Counts!AI608,"")</f>
        <v>71.8415584415585</v>
      </c>
      <c r="W608" s="38" t="n">
        <f aca="false">IFERROR(Counts!AK608/Counts!AI608,"")</f>
        <v>0.220779220779221</v>
      </c>
      <c r="X608" s="40" t="n">
        <f aca="false">IFERROR(Counts!O608,"")</f>
        <v>-3.892</v>
      </c>
      <c r="Y608" s="36" t="n">
        <f aca="false">IFERROR(INDEX('Season Counts'!$Y$2:$Y$740,$AF608)/INDEX('Season Counts'!$X$2:$X$740,$AF608),"")</f>
        <v>0.302516260162602</v>
      </c>
      <c r="Z608" s="37" t="n">
        <f aca="false">IFERROR(J608-Y608,"")</f>
        <v>-0.0854829268292683</v>
      </c>
      <c r="AA608" s="38" t="n">
        <f aca="false">IFERROR(INDEX('Season Counts'!$K$2:$K$740,$AF608)/INDEX('Season Counts'!$J$2:$J$740,$AF608),"")</f>
        <v>0.284921369102683</v>
      </c>
      <c r="AB608" s="41" t="n">
        <f aca="false">IFERROR(R608-AA608,"")</f>
        <v>0.0610245768432633</v>
      </c>
      <c r="AC608" s="39" t="n">
        <f aca="false">IFERROR(INDEX('Season Counts'!$AG$2:$AG$740,$AF608)/INDEX('Season Counts'!$AF$2:$AF$740,$AF608),"")</f>
        <v>72.2715486194478</v>
      </c>
      <c r="AD608" s="40" t="n">
        <f aca="false">IFERROR(V608-AC608,"")</f>
        <v>-0.429990177889323</v>
      </c>
      <c r="AE608" s="4" t="str">
        <f aca="false">IF(D608&lt;Guide!$C$21,"Low PA",IF(TRIM(IF(ISNUMBER(AD608),IF(N(AD608)&lt;=-Guide!$C$24,"▼ Bat Speed  ",IF(N(AD608)&gt;=Guide!$C$24,"▲ Bat Speed  ","")),"")&amp;IF(N(Z608)&gt;=Guide!$C$22,"▲ Contact  ","")&amp;IF(N(Z608)&lt;=-Guide!$C$22,"▼ Contact  ","")&amp;IF(N(AB608)&gt;=Guide!$C$23,"▲ Chase  ","")&amp;IF(N(AB608)&lt;=-Guide!$C$23,"▼ Chase  ",""))="","Stable",TRIM(IF(ISNUMBER(AD608),IF(N(AD608)&lt;=-Guide!$C$24,"▼ Bat Speed  ",IF(N(AD608)&gt;=Guide!$C$24,"▲ Bat Speed  ","")),"")&amp;IF(N(Z608)&gt;=Guide!$C$22,"▲ Contact  ","")&amp;IF(N(Z608)&lt;=-Guide!$C$22,"▼ Contact  ","")&amp;IF(N(AB608)&gt;=Guide!$C$23,"▲ Chase  ","")&amp;IF(N(AB608)&lt;=-Guide!$C$23,"▼ Chase  ",""))))</f>
        <v>▼ Contact ▲ Chase</v>
      </c>
      <c r="AF608" s="35" t="n">
        <f aca="false">MATCH(Counts!A608,'Season Counts'!$A$2:$A$740,0)</f>
        <v>159</v>
      </c>
    </row>
    <row r="609" customFormat="false" ht="15" hidden="false" customHeight="false" outlineLevel="0" collapsed="false">
      <c r="A609" s="34" t="str">
        <f aca="false">Counts!B609</f>
        <v>CIN</v>
      </c>
      <c r="B609" s="5" t="str">
        <f aca="false">Counts!C609</f>
        <v>Eugenio Suárez</v>
      </c>
      <c r="C609" s="34" t="str">
        <f aca="false">Counts!F609</f>
        <v>Jul</v>
      </c>
      <c r="D609" s="35" t="n">
        <f aca="false">IFERROR(Counts!P609,"")</f>
        <v>95</v>
      </c>
      <c r="E609" s="36" t="n">
        <f aca="false">IFERROR(Counts!R609/Counts!Q609,"")</f>
        <v>0.188235294117647</v>
      </c>
      <c r="F609" s="36" t="n">
        <f aca="false">IFERROR((Counts!R609+Counts!V609+Counts!W609)/(Counts!Q609+Counts!V609+Counts!W609+Counts!X609),"")</f>
        <v>0.273684210526316</v>
      </c>
      <c r="G609" s="36" t="n">
        <f aca="false">IFERROR((Counts!R609+Counts!S609+2*Counts!T609+3*Counts!U609)/Counts!Q609,"")</f>
        <v>0.423529411764706</v>
      </c>
      <c r="H609" s="35" t="n">
        <f aca="false">IFERROR(Counts!U609,"")</f>
        <v>6</v>
      </c>
      <c r="I609" s="36" t="n">
        <f aca="false">IFERROR(Counts!Z609/Counts!AA609,"")</f>
        <v>0.301075268817204</v>
      </c>
      <c r="J609" s="36" t="n">
        <f aca="false">IFERROR(Counts!AB609/Counts!AA609,"")</f>
        <v>0.274387096774194</v>
      </c>
      <c r="K609" s="37" t="n">
        <f aca="false">IFERROR((Counts!AB609-Counts!Z609)/Counts!AA609,"")</f>
        <v>-0.0266881720430107</v>
      </c>
      <c r="L609" s="38" t="n">
        <f aca="false">IFERROR(Counts!Y609/Counts!P609,"")</f>
        <v>0.431578947368421</v>
      </c>
      <c r="M609" s="38" t="n">
        <f aca="false">IFERROR(Counts!V609/Counts!P609,"")</f>
        <v>0.105263157894737</v>
      </c>
      <c r="N609" s="38" t="n">
        <f aca="false">IFERROR(Counts!AD609/Counts!AC609,"")</f>
        <v>0.181818181818182</v>
      </c>
      <c r="O609" s="38" t="n">
        <f aca="false">IFERROR(Counts!AE609/Counts!AC609,"")</f>
        <v>0.522727272727273</v>
      </c>
      <c r="P609" s="39" t="n">
        <f aca="false">IFERROR(Counts!AG609/Counts!AF609,"")</f>
        <v>93.9209302325581</v>
      </c>
      <c r="Q609" s="38" t="n">
        <f aca="false">IFERROR(Counts!AH609/Counts!AC609,"")</f>
        <v>0.363636363636364</v>
      </c>
      <c r="R609" s="38" t="n">
        <f aca="false">IFERROR(Counts!N609/Counts!M609,"")</f>
        <v>0.294685990338164</v>
      </c>
      <c r="S609" s="38" t="n">
        <f aca="false">IFERROR(Counts!K609/Counts!J609,"")</f>
        <v>0.623655913978495</v>
      </c>
      <c r="T609" s="38" t="n">
        <f aca="false">IFERROR(Counts!I609/Counts!H609,"")</f>
        <v>0.338983050847458</v>
      </c>
      <c r="U609" s="38" t="n">
        <f aca="false">IFERROR(1-Counts!L609/Counts!K609,"")</f>
        <v>0.818965517241379</v>
      </c>
      <c r="V609" s="39" t="n">
        <f aca="false">IFERROR(Counts!AJ609/Counts!AI609,"")</f>
        <v>72.173125</v>
      </c>
      <c r="W609" s="38" t="n">
        <f aca="false">IFERROR(Counts!AK609/Counts!AI609,"")</f>
        <v>0.225</v>
      </c>
      <c r="X609" s="40" t="n">
        <f aca="false">IFERROR(Counts!O609,"")</f>
        <v>-1.337</v>
      </c>
      <c r="Y609" s="36" t="n">
        <f aca="false">IFERROR(INDEX('Season Counts'!$Y$2:$Y$740,$AF609)/INDEX('Season Counts'!$X$2:$X$740,$AF609),"")</f>
        <v>0.302516260162602</v>
      </c>
      <c r="Z609" s="37" t="n">
        <f aca="false">IFERROR(J609-Y609,"")</f>
        <v>-0.0281291633884081</v>
      </c>
      <c r="AA609" s="38" t="n">
        <f aca="false">IFERROR(INDEX('Season Counts'!$K$2:$K$740,$AF609)/INDEX('Season Counts'!$J$2:$J$740,$AF609),"")</f>
        <v>0.284921369102683</v>
      </c>
      <c r="AB609" s="41" t="n">
        <f aca="false">IFERROR(R609-AA609,"")</f>
        <v>0.00976462123548155</v>
      </c>
      <c r="AC609" s="39" t="n">
        <f aca="false">IFERROR(INDEX('Season Counts'!$AG$2:$AG$740,$AF609)/INDEX('Season Counts'!$AF$2:$AF$740,$AF609),"")</f>
        <v>72.2715486194478</v>
      </c>
      <c r="AD609" s="40" t="n">
        <f aca="false">IFERROR(V609-AC609,"")</f>
        <v>-0.0984236194477717</v>
      </c>
      <c r="AE609" s="4" t="str">
        <f aca="false">IF(D609&lt;Guide!$C$21,"Low PA",IF(TRIM(IF(ISNUMBER(AD609),IF(N(AD609)&lt;=-Guide!$C$24,"▼ Bat Speed  ",IF(N(AD609)&gt;=Guide!$C$24,"▲ Bat Speed  ","")),"")&amp;IF(N(Z609)&gt;=Guide!$C$22,"▲ Contact  ","")&amp;IF(N(Z609)&lt;=-Guide!$C$22,"▼ Contact  ","")&amp;IF(N(AB609)&gt;=Guide!$C$23,"▲ Chase  ","")&amp;IF(N(AB609)&lt;=-Guide!$C$23,"▼ Chase  ",""))="","Stable",TRIM(IF(ISNUMBER(AD609),IF(N(AD609)&lt;=-Guide!$C$24,"▼ Bat Speed  ",IF(N(AD609)&gt;=Guide!$C$24,"▲ Bat Speed  ","")),"")&amp;IF(N(Z609)&gt;=Guide!$C$22,"▲ Contact  ","")&amp;IF(N(Z609)&lt;=-Guide!$C$22,"▼ Contact  ","")&amp;IF(N(AB609)&gt;=Guide!$C$23,"▲ Chase  ","")&amp;IF(N(AB609)&lt;=-Guide!$C$23,"▼ Chase  ",""))))</f>
        <v>Stable</v>
      </c>
      <c r="AF609" s="35" t="n">
        <f aca="false">MATCH(Counts!A609,'Season Counts'!$A$2:$A$740,0)</f>
        <v>159</v>
      </c>
    </row>
    <row r="610" customFormat="false" ht="15" hidden="false" customHeight="false" outlineLevel="0" collapsed="false">
      <c r="A610" s="34" t="str">
        <f aca="false">Counts!B610</f>
        <v>CIN</v>
      </c>
      <c r="B610" s="5" t="str">
        <f aca="false">Counts!C610</f>
        <v>Eugenio Suárez</v>
      </c>
      <c r="C610" s="34" t="str">
        <f aca="false">Counts!F610</f>
        <v>Aug</v>
      </c>
      <c r="D610" s="35" t="n">
        <f aca="false">IFERROR(Counts!P610,"")</f>
        <v>110</v>
      </c>
      <c r="E610" s="36" t="n">
        <f aca="false">IFERROR(Counts!R610/Counts!Q610,"")</f>
        <v>0.227272727272727</v>
      </c>
      <c r="F610" s="36" t="n">
        <f aca="false">IFERROR((Counts!R610+Counts!V610+Counts!W610)/(Counts!Q610+Counts!V610+Counts!W610+Counts!X610),"")</f>
        <v>0.363636363636364</v>
      </c>
      <c r="G610" s="36" t="n">
        <f aca="false">IFERROR((Counts!R610+Counts!S610+2*Counts!T610+3*Counts!U610)/Counts!Q610,"")</f>
        <v>0.488636363636364</v>
      </c>
      <c r="H610" s="35" t="n">
        <f aca="false">IFERROR(Counts!U610,"")</f>
        <v>6</v>
      </c>
      <c r="I610" s="36" t="n">
        <f aca="false">IFERROR(Counts!Z610/Counts!AA610,"")</f>
        <v>0.366818181818182</v>
      </c>
      <c r="J610" s="36" t="n">
        <f aca="false">IFERROR(Counts!AB610/Counts!AA610,"")</f>
        <v>0.333818181818182</v>
      </c>
      <c r="K610" s="37" t="n">
        <f aca="false">IFERROR((Counts!AB610-Counts!Z610)/Counts!AA610,"")</f>
        <v>-0.033</v>
      </c>
      <c r="L610" s="38" t="n">
        <f aca="false">IFERROR(Counts!Y610/Counts!P610,"")</f>
        <v>0.309090909090909</v>
      </c>
      <c r="M610" s="38" t="n">
        <f aca="false">IFERROR(Counts!V610/Counts!P610,"")</f>
        <v>0.145454545454545</v>
      </c>
      <c r="N610" s="38" t="n">
        <f aca="false">IFERROR(Counts!AD610/Counts!AC610,"")</f>
        <v>0.125</v>
      </c>
      <c r="O610" s="38" t="n">
        <f aca="false">IFERROR(Counts!AE610/Counts!AC610,"")</f>
        <v>0.375</v>
      </c>
      <c r="P610" s="39" t="n">
        <f aca="false">IFERROR(Counts!AG610/Counts!AF610,"")</f>
        <v>87.2196428571429</v>
      </c>
      <c r="Q610" s="38" t="n">
        <f aca="false">IFERROR(Counts!AH610/Counts!AC610,"")</f>
        <v>0.5</v>
      </c>
      <c r="R610" s="38" t="n">
        <f aca="false">IFERROR(Counts!N610/Counts!M610,"")</f>
        <v>0.247058823529412</v>
      </c>
      <c r="S610" s="38" t="n">
        <f aca="false">IFERROR(Counts!K610/Counts!J610,"")</f>
        <v>0.663414634146342</v>
      </c>
      <c r="T610" s="38" t="n">
        <f aca="false">IFERROR(Counts!I610/Counts!H610,"")</f>
        <v>0.311557788944724</v>
      </c>
      <c r="U610" s="38" t="n">
        <f aca="false">IFERROR(1-Counts!L610/Counts!K610,"")</f>
        <v>0.794117647058824</v>
      </c>
      <c r="V610" s="39" t="n">
        <f aca="false">IFERROR(Counts!AJ610/Counts!AI610,"")</f>
        <v>72.5584269662921</v>
      </c>
      <c r="W610" s="38" t="n">
        <f aca="false">IFERROR(Counts!AK610/Counts!AI610,"")</f>
        <v>0.235955056179775</v>
      </c>
      <c r="X610" s="40" t="n">
        <f aca="false">IFERROR(Counts!O610,"")</f>
        <v>5.137</v>
      </c>
      <c r="Y610" s="36" t="n">
        <f aca="false">IFERROR(INDEX('Season Counts'!$Y$2:$Y$740,$AF610)/INDEX('Season Counts'!$X$2:$X$740,$AF610),"")</f>
        <v>0.302516260162602</v>
      </c>
      <c r="Z610" s="37" t="n">
        <f aca="false">IFERROR(J610-Y610,"")</f>
        <v>0.0313019216555802</v>
      </c>
      <c r="AA610" s="38" t="n">
        <f aca="false">IFERROR(INDEX('Season Counts'!$K$2:$K$740,$AF610)/INDEX('Season Counts'!$J$2:$J$740,$AF610),"")</f>
        <v>0.284921369102683</v>
      </c>
      <c r="AB610" s="41" t="n">
        <f aca="false">IFERROR(R610-AA610,"")</f>
        <v>-0.0378625455732709</v>
      </c>
      <c r="AC610" s="39" t="n">
        <f aca="false">IFERROR(INDEX('Season Counts'!$AG$2:$AG$740,$AF610)/INDEX('Season Counts'!$AF$2:$AF$740,$AF610),"")</f>
        <v>72.2715486194478</v>
      </c>
      <c r="AD610" s="40" t="n">
        <f aca="false">IFERROR(V610-AC610,"")</f>
        <v>0.286878346844361</v>
      </c>
      <c r="AE610" s="4" t="str">
        <f aca="false">IF(D610&lt;Guide!$C$21,"Low PA",IF(TRIM(IF(ISNUMBER(AD610),IF(N(AD610)&lt;=-Guide!$C$24,"▼ Bat Speed  ",IF(N(AD610)&gt;=Guide!$C$24,"▲ Bat Speed  ","")),"")&amp;IF(N(Z610)&gt;=Guide!$C$22,"▲ Contact  ","")&amp;IF(N(Z610)&lt;=-Guide!$C$22,"▼ Contact  ","")&amp;IF(N(AB610)&gt;=Guide!$C$23,"▲ Chase  ","")&amp;IF(N(AB610)&lt;=-Guide!$C$23,"▼ Chase  ",""))="","Stable",TRIM(IF(ISNUMBER(AD610),IF(N(AD610)&lt;=-Guide!$C$24,"▼ Bat Speed  ",IF(N(AD610)&gt;=Guide!$C$24,"▲ Bat Speed  ","")),"")&amp;IF(N(Z610)&gt;=Guide!$C$22,"▲ Contact  ","")&amp;IF(N(Z610)&lt;=-Guide!$C$22,"▼ Contact  ","")&amp;IF(N(AB610)&gt;=Guide!$C$23,"▲ Chase  ","")&amp;IF(N(AB610)&lt;=-Guide!$C$23,"▼ Chase  ",""))))</f>
        <v>Stable</v>
      </c>
      <c r="AF610" s="35" t="n">
        <f aca="false">MATCH(Counts!A610,'Season Counts'!$A$2:$A$740,0)</f>
        <v>159</v>
      </c>
    </row>
    <row r="611" customFormat="false" ht="15" hidden="false" customHeight="false" outlineLevel="0" collapsed="false">
      <c r="A611" s="34" t="str">
        <f aca="false">Counts!B611</f>
        <v>CIN</v>
      </c>
      <c r="B611" s="5" t="str">
        <f aca="false">Counts!C611</f>
        <v>Eugenio Suárez</v>
      </c>
      <c r="C611" s="34" t="str">
        <f aca="false">Counts!F611</f>
        <v>Sep</v>
      </c>
      <c r="D611" s="35" t="n">
        <f aca="false">IFERROR(Counts!P611,"")</f>
        <v>72</v>
      </c>
      <c r="E611" s="36" t="n">
        <f aca="false">IFERROR(Counts!R611/Counts!Q611,"")</f>
        <v>0.245901639344262</v>
      </c>
      <c r="F611" s="36" t="n">
        <f aca="false">IFERROR((Counts!R611+Counts!V611+Counts!W611)/(Counts!Q611+Counts!V611+Counts!W611+Counts!X611),"")</f>
        <v>0.361111111111111</v>
      </c>
      <c r="G611" s="36" t="n">
        <f aca="false">IFERROR((Counts!R611+Counts!S611+2*Counts!T611+3*Counts!U611)/Counts!Q611,"")</f>
        <v>0.573770491803279</v>
      </c>
      <c r="H611" s="35" t="n">
        <f aca="false">IFERROR(Counts!U611,"")</f>
        <v>6</v>
      </c>
      <c r="I611" s="36" t="n">
        <f aca="false">IFERROR(Counts!Z611/Counts!AA611,"")</f>
        <v>0.395833333333333</v>
      </c>
      <c r="J611" s="36" t="n">
        <f aca="false">IFERROR(Counts!AB611/Counts!AA611,"")</f>
        <v>0.420305555555556</v>
      </c>
      <c r="K611" s="37" t="n">
        <f aca="false">IFERROR((Counts!AB611-Counts!Z611)/Counts!AA611,"")</f>
        <v>0.0244722222222222</v>
      </c>
      <c r="L611" s="38" t="n">
        <f aca="false">IFERROR(Counts!Y611/Counts!P611,"")</f>
        <v>0.277777777777778</v>
      </c>
      <c r="M611" s="38" t="n">
        <f aca="false">IFERROR(Counts!V611/Counts!P611,"")</f>
        <v>0.111111111111111</v>
      </c>
      <c r="N611" s="38" t="n">
        <f aca="false">IFERROR(Counts!AD611/Counts!AC611,"")</f>
        <v>0.219512195121951</v>
      </c>
      <c r="O611" s="38" t="n">
        <f aca="false">IFERROR(Counts!AE611/Counts!AC611,"")</f>
        <v>0.439024390243902</v>
      </c>
      <c r="P611" s="39" t="n">
        <f aca="false">IFERROR(Counts!AG611/Counts!AF611,"")</f>
        <v>90.0853658536585</v>
      </c>
      <c r="Q611" s="38" t="n">
        <f aca="false">IFERROR(Counts!AH611/Counts!AC611,"")</f>
        <v>0.414634146341463</v>
      </c>
      <c r="R611" s="38" t="n">
        <f aca="false">IFERROR(Counts!N611/Counts!M611,"")</f>
        <v>0.251655629139073</v>
      </c>
      <c r="S611" s="38" t="n">
        <f aca="false">IFERROR(Counts!K611/Counts!J611,"")</f>
        <v>0.712230215827338</v>
      </c>
      <c r="T611" s="38" t="n">
        <f aca="false">IFERROR(Counts!I611/Counts!H611,"")</f>
        <v>0.27007299270073</v>
      </c>
      <c r="U611" s="38" t="n">
        <f aca="false">IFERROR(1-Counts!L611/Counts!K611,"")</f>
        <v>0.838383838383838</v>
      </c>
      <c r="V611" s="39" t="n">
        <f aca="false">IFERROR(Counts!AJ611/Counts!AI611,"")</f>
        <v>73.7259842519685</v>
      </c>
      <c r="W611" s="38" t="n">
        <f aca="false">IFERROR(Counts!AK611/Counts!AI611,"")</f>
        <v>0.393700787401575</v>
      </c>
      <c r="X611" s="40" t="n">
        <f aca="false">IFERROR(Counts!O611,"")</f>
        <v>5.248</v>
      </c>
      <c r="Y611" s="36" t="n">
        <f aca="false">IFERROR(INDEX('Season Counts'!$Y$2:$Y$740,$AF611)/INDEX('Season Counts'!$X$2:$X$740,$AF611),"")</f>
        <v>0.302516260162602</v>
      </c>
      <c r="Z611" s="37" t="n">
        <f aca="false">IFERROR(J611-Y611,"")</f>
        <v>0.117789295392954</v>
      </c>
      <c r="AA611" s="38" t="n">
        <f aca="false">IFERROR(INDEX('Season Counts'!$K$2:$K$740,$AF611)/INDEX('Season Counts'!$J$2:$J$740,$AF611),"")</f>
        <v>0.284921369102683</v>
      </c>
      <c r="AB611" s="41" t="n">
        <f aca="false">IFERROR(R611-AA611,"")</f>
        <v>-0.0332657399636098</v>
      </c>
      <c r="AC611" s="39" t="n">
        <f aca="false">IFERROR(INDEX('Season Counts'!$AG$2:$AG$740,$AF611)/INDEX('Season Counts'!$AF$2:$AF$740,$AF611),"")</f>
        <v>72.2715486194478</v>
      </c>
      <c r="AD611" s="40" t="n">
        <f aca="false">IFERROR(V611-AC611,"")</f>
        <v>1.45443563252074</v>
      </c>
      <c r="AE611" s="4" t="str">
        <f aca="false">IF(D611&lt;Guide!$C$21,"Low PA",IF(TRIM(IF(ISNUMBER(AD611),IF(N(AD611)&lt;=-Guide!$C$24,"▼ Bat Speed  ",IF(N(AD611)&gt;=Guide!$C$24,"▲ Bat Speed  ","")),"")&amp;IF(N(Z611)&gt;=Guide!$C$22,"▲ Contact  ","")&amp;IF(N(Z611)&lt;=-Guide!$C$22,"▼ Contact  ","")&amp;IF(N(AB611)&gt;=Guide!$C$23,"▲ Chase  ","")&amp;IF(N(AB611)&lt;=-Guide!$C$23,"▼ Chase  ",""))="","Stable",TRIM(IF(ISNUMBER(AD611),IF(N(AD611)&lt;=-Guide!$C$24,"▼ Bat Speed  ",IF(N(AD611)&gt;=Guide!$C$24,"▲ Bat Speed  ","")),"")&amp;IF(N(Z611)&gt;=Guide!$C$22,"▲ Contact  ","")&amp;IF(N(Z611)&lt;=-Guide!$C$22,"▼ Contact  ","")&amp;IF(N(AB611)&gt;=Guide!$C$23,"▲ Chase  ","")&amp;IF(N(AB611)&lt;=-Guide!$C$23,"▼ Chase  ",""))))</f>
        <v>▲ Bat Speed ▲ Contact</v>
      </c>
      <c r="AF611" s="35" t="n">
        <f aca="false">MATCH(Counts!A611,'Season Counts'!$A$2:$A$740,0)</f>
        <v>159</v>
      </c>
    </row>
    <row r="612" customFormat="false" ht="15" hidden="false" customHeight="false" outlineLevel="0" collapsed="false">
      <c r="A612" s="34" t="str">
        <f aca="false">Counts!B612</f>
        <v>CIN</v>
      </c>
      <c r="B612" s="5" t="str">
        <f aca="false">Counts!C612</f>
        <v>Matt McLain</v>
      </c>
      <c r="C612" s="34" t="str">
        <f aca="false">Counts!F612</f>
        <v>Mar-Apr</v>
      </c>
      <c r="D612" s="35" t="n">
        <f aca="false">IFERROR(Counts!P612,"")</f>
        <v>134</v>
      </c>
      <c r="E612" s="36" t="n">
        <f aca="false">IFERROR(Counts!R612/Counts!Q612,"")</f>
        <v>0.210526315789474</v>
      </c>
      <c r="F612" s="36" t="n">
        <f aca="false">IFERROR((Counts!R612+Counts!V612+Counts!W612)/(Counts!Q612+Counts!V612+Counts!W612+Counts!X612),"")</f>
        <v>0.328358208955224</v>
      </c>
      <c r="G612" s="36" t="n">
        <f aca="false">IFERROR((Counts!R612+Counts!S612+2*Counts!T612+3*Counts!U612)/Counts!Q612,"")</f>
        <v>0.315789473684211</v>
      </c>
      <c r="H612" s="35" t="n">
        <f aca="false">IFERROR(Counts!U612,"")</f>
        <v>2</v>
      </c>
      <c r="I612" s="36" t="n">
        <f aca="false">IFERROR(Counts!Z612/Counts!AA612,"")</f>
        <v>0.3</v>
      </c>
      <c r="J612" s="36" t="n">
        <f aca="false">IFERROR(Counts!AB612/Counts!AA612,"")</f>
        <v>0.323375939849624</v>
      </c>
      <c r="K612" s="37" t="n">
        <f aca="false">IFERROR((Counts!AB612-Counts!Z612)/Counts!AA612,"")</f>
        <v>0.0233759398496241</v>
      </c>
      <c r="L612" s="38" t="n">
        <f aca="false">IFERROR(Counts!Y612/Counts!P612,"")</f>
        <v>0.253731343283582</v>
      </c>
      <c r="M612" s="38" t="n">
        <f aca="false">IFERROR(Counts!V612/Counts!P612,"")</f>
        <v>0.134328358208955</v>
      </c>
      <c r="N612" s="38" t="n">
        <f aca="false">IFERROR(Counts!AD612/Counts!AC612,"")</f>
        <v>0.0875</v>
      </c>
      <c r="O612" s="38" t="n">
        <f aca="false">IFERROR(Counts!AE612/Counts!AC612,"")</f>
        <v>0.325</v>
      </c>
      <c r="P612" s="39" t="n">
        <f aca="false">IFERROR(Counts!AG612/Counts!AF612,"")</f>
        <v>88.2886075949367</v>
      </c>
      <c r="Q612" s="38" t="n">
        <f aca="false">IFERROR(Counts!AH612/Counts!AC612,"")</f>
        <v>0.3375</v>
      </c>
      <c r="R612" s="38" t="n">
        <f aca="false">IFERROR(Counts!N612/Counts!M612,"")</f>
        <v>0.218867924528302</v>
      </c>
      <c r="S612" s="38" t="n">
        <f aca="false">IFERROR(Counts!K612/Counts!J612,"")</f>
        <v>0.623076923076923</v>
      </c>
      <c r="T612" s="38" t="n">
        <f aca="false">IFERROR(Counts!I612/Counts!H612,"")</f>
        <v>0.222727272727273</v>
      </c>
      <c r="U612" s="38" t="n">
        <f aca="false">IFERROR(1-Counts!L612/Counts!K612,"")</f>
        <v>0.851851851851852</v>
      </c>
      <c r="V612" s="39" t="n">
        <f aca="false">IFERROR(Counts!AJ612/Counts!AI612,"")</f>
        <v>71.6817733990148</v>
      </c>
      <c r="W612" s="38" t="n">
        <f aca="false">IFERROR(Counts!AK612/Counts!AI612,"")</f>
        <v>0.137931034482759</v>
      </c>
      <c r="X612" s="40" t="n">
        <f aca="false">IFERROR(Counts!O612,"")</f>
        <v>-3.801</v>
      </c>
      <c r="Y612" s="36" t="n">
        <f aca="false">IFERROR(INDEX('Season Counts'!$Y$2:$Y$740,$AF612)/INDEX('Season Counts'!$X$2:$X$740,$AF612),"")</f>
        <v>0.292601226993865</v>
      </c>
      <c r="Z612" s="37" t="n">
        <f aca="false">IFERROR(J612-Y612,"")</f>
        <v>0.030774712855759</v>
      </c>
      <c r="AA612" s="38" t="n">
        <f aca="false">IFERROR(INDEX('Season Counts'!$K$2:$K$740,$AF612)/INDEX('Season Counts'!$J$2:$J$740,$AF612),"")</f>
        <v>0.268456375838926</v>
      </c>
      <c r="AB612" s="41" t="n">
        <f aca="false">IFERROR(R612-AA612,"")</f>
        <v>-0.0495884513106243</v>
      </c>
      <c r="AC612" s="39" t="n">
        <f aca="false">IFERROR(INDEX('Season Counts'!$AG$2:$AG$740,$AF612)/INDEX('Season Counts'!$AF$2:$AF$740,$AF612),"")</f>
        <v>71.4985842985843</v>
      </c>
      <c r="AD612" s="40" t="n">
        <f aca="false">IFERROR(V612-AC612,"")</f>
        <v>0.183189100430468</v>
      </c>
      <c r="AE612" s="4" t="str">
        <f aca="false">IF(D612&lt;Guide!$C$21,"Low PA",IF(TRIM(IF(ISNUMBER(AD612),IF(N(AD612)&lt;=-Guide!$C$24,"▼ Bat Speed  ",IF(N(AD612)&gt;=Guide!$C$24,"▲ Bat Speed  ","")),"")&amp;IF(N(Z612)&gt;=Guide!$C$22,"▲ Contact  ","")&amp;IF(N(Z612)&lt;=-Guide!$C$22,"▼ Contact  ","")&amp;IF(N(AB612)&gt;=Guide!$C$23,"▲ Chase  ","")&amp;IF(N(AB612)&lt;=-Guide!$C$23,"▼ Chase  ",""))="","Stable",TRIM(IF(ISNUMBER(AD612),IF(N(AD612)&lt;=-Guide!$C$24,"▼ Bat Speed  ",IF(N(AD612)&gt;=Guide!$C$24,"▲ Bat Speed  ","")),"")&amp;IF(N(Z612)&gt;=Guide!$C$22,"▲ Contact  ","")&amp;IF(N(Z612)&lt;=-Guide!$C$22,"▼ Contact  ","")&amp;IF(N(AB612)&gt;=Guide!$C$23,"▲ Chase  ","")&amp;IF(N(AB612)&lt;=-Guide!$C$23,"▼ Chase  ",""))))</f>
        <v>▼ Chase</v>
      </c>
      <c r="AF612" s="35" t="n">
        <f aca="false">MATCH(Counts!A612,'Season Counts'!$A$2:$A$740,0)</f>
        <v>160</v>
      </c>
    </row>
    <row r="613" customFormat="false" ht="15" hidden="false" customHeight="false" outlineLevel="0" collapsed="false">
      <c r="A613" s="34" t="str">
        <f aca="false">Counts!B613</f>
        <v>CIN</v>
      </c>
      <c r="B613" s="5" t="str">
        <f aca="false">Counts!C613</f>
        <v>Matt McLain</v>
      </c>
      <c r="C613" s="34" t="str">
        <f aca="false">Counts!F613</f>
        <v>May</v>
      </c>
      <c r="D613" s="35" t="n">
        <f aca="false">IFERROR(Counts!P613,"")</f>
        <v>88</v>
      </c>
      <c r="E613" s="36" t="n">
        <f aca="false">IFERROR(Counts!R613/Counts!Q613,"")</f>
        <v>0.175</v>
      </c>
      <c r="F613" s="36" t="n">
        <f aca="false">IFERROR((Counts!R613+Counts!V613+Counts!W613)/(Counts!Q613+Counts!V613+Counts!W613+Counts!X613),"")</f>
        <v>0.241379310344828</v>
      </c>
      <c r="G613" s="36" t="n">
        <f aca="false">IFERROR((Counts!R613+Counts!S613+2*Counts!T613+3*Counts!U613)/Counts!Q613,"")</f>
        <v>0.325</v>
      </c>
      <c r="H613" s="35" t="n">
        <f aca="false">IFERROR(Counts!U613,"")</f>
        <v>3</v>
      </c>
      <c r="I613" s="36" t="n">
        <f aca="false">IFERROR(Counts!Z613/Counts!AA613,"")</f>
        <v>0.254069767441861</v>
      </c>
      <c r="J613" s="36" t="n">
        <f aca="false">IFERROR(Counts!AB613/Counts!AA613,"")</f>
        <v>0.285372093023256</v>
      </c>
      <c r="K613" s="37" t="n">
        <f aca="false">IFERROR((Counts!AB613-Counts!Z613)/Counts!AA613,"")</f>
        <v>0.0313023255813954</v>
      </c>
      <c r="L613" s="38" t="n">
        <f aca="false">IFERROR(Counts!Y613/Counts!P613,"")</f>
        <v>0.215909090909091</v>
      </c>
      <c r="M613" s="38" t="n">
        <f aca="false">IFERROR(Counts!V613/Counts!P613,"")</f>
        <v>0.0795454545454545</v>
      </c>
      <c r="N613" s="38" t="n">
        <f aca="false">IFERROR(Counts!AD613/Counts!AC613,"")</f>
        <v>0.0483870967741936</v>
      </c>
      <c r="O613" s="38" t="n">
        <f aca="false">IFERROR(Counts!AE613/Counts!AC613,"")</f>
        <v>0.403225806451613</v>
      </c>
      <c r="P613" s="39" t="n">
        <f aca="false">IFERROR(Counts!AG613/Counts!AF613,"")</f>
        <v>85.5098360655738</v>
      </c>
      <c r="Q613" s="38" t="n">
        <f aca="false">IFERROR(Counts!AH613/Counts!AC613,"")</f>
        <v>0.419354838709677</v>
      </c>
      <c r="R613" s="38" t="n">
        <f aca="false">IFERROR(Counts!N613/Counts!M613,"")</f>
        <v>0.290322580645161</v>
      </c>
      <c r="S613" s="38" t="n">
        <f aca="false">IFERROR(Counts!K613/Counts!J613,"")</f>
        <v>0.614906832298137</v>
      </c>
      <c r="T613" s="38" t="n">
        <f aca="false">IFERROR(Counts!I613/Counts!H613,"")</f>
        <v>0.215686274509804</v>
      </c>
      <c r="U613" s="38" t="n">
        <f aca="false">IFERROR(1-Counts!L613/Counts!K613,"")</f>
        <v>0.868686868686869</v>
      </c>
      <c r="V613" s="39" t="n">
        <f aca="false">IFERROR(Counts!AJ613/Counts!AI613,"")</f>
        <v>70.9867647058824</v>
      </c>
      <c r="W613" s="38" t="n">
        <f aca="false">IFERROR(Counts!AK613/Counts!AI613,"")</f>
        <v>0.0882352941176471</v>
      </c>
      <c r="X613" s="40" t="n">
        <f aca="false">IFERROR(Counts!O613,"")</f>
        <v>-4.452</v>
      </c>
      <c r="Y613" s="36" t="n">
        <f aca="false">IFERROR(INDEX('Season Counts'!$Y$2:$Y$740,$AF613)/INDEX('Season Counts'!$X$2:$X$740,$AF613),"")</f>
        <v>0.292601226993865</v>
      </c>
      <c r="Z613" s="37" t="n">
        <f aca="false">IFERROR(J613-Y613,"")</f>
        <v>-0.0072291339706092</v>
      </c>
      <c r="AA613" s="38" t="n">
        <f aca="false">IFERROR(INDEX('Season Counts'!$K$2:$K$740,$AF613)/INDEX('Season Counts'!$J$2:$J$740,$AF613),"")</f>
        <v>0.268456375838926</v>
      </c>
      <c r="AB613" s="41" t="n">
        <f aca="false">IFERROR(R613-AA613,"")</f>
        <v>0.0218662048062351</v>
      </c>
      <c r="AC613" s="39" t="n">
        <f aca="false">IFERROR(INDEX('Season Counts'!$AG$2:$AG$740,$AF613)/INDEX('Season Counts'!$AF$2:$AF$740,$AF613),"")</f>
        <v>71.4985842985843</v>
      </c>
      <c r="AD613" s="40" t="n">
        <f aca="false">IFERROR(V613-AC613,"")</f>
        <v>-0.51181959270194</v>
      </c>
      <c r="AE613" s="4" t="str">
        <f aca="false">IF(D613&lt;Guide!$C$21,"Low PA",IF(TRIM(IF(ISNUMBER(AD613),IF(N(AD613)&lt;=-Guide!$C$24,"▼ Bat Speed  ",IF(N(AD613)&gt;=Guide!$C$24,"▲ Bat Speed  ","")),"")&amp;IF(N(Z613)&gt;=Guide!$C$22,"▲ Contact  ","")&amp;IF(N(Z613)&lt;=-Guide!$C$22,"▼ Contact  ","")&amp;IF(N(AB613)&gt;=Guide!$C$23,"▲ Chase  ","")&amp;IF(N(AB613)&lt;=-Guide!$C$23,"▼ Chase  ",""))="","Stable",TRIM(IF(ISNUMBER(AD613),IF(N(AD613)&lt;=-Guide!$C$24,"▼ Bat Speed  ",IF(N(AD613)&gt;=Guide!$C$24,"▲ Bat Speed  ","")),"")&amp;IF(N(Z613)&gt;=Guide!$C$22,"▲ Contact  ","")&amp;IF(N(Z613)&lt;=-Guide!$C$22,"▼ Contact  ","")&amp;IF(N(AB613)&gt;=Guide!$C$23,"▲ Chase  ","")&amp;IF(N(AB613)&lt;=-Guide!$C$23,"▼ Chase  ",""))))</f>
        <v>Stable</v>
      </c>
      <c r="AF613" s="35" t="n">
        <f aca="false">MATCH(Counts!A613,'Season Counts'!$A$2:$A$740,0)</f>
        <v>160</v>
      </c>
    </row>
    <row r="614" customFormat="false" ht="15" hidden="false" customHeight="false" outlineLevel="0" collapsed="false">
      <c r="A614" s="34" t="str">
        <f aca="false">Counts!B614</f>
        <v>CIN</v>
      </c>
      <c r="B614" s="5" t="str">
        <f aca="false">Counts!C614</f>
        <v>Matt McLain</v>
      </c>
      <c r="C614" s="34" t="str">
        <f aca="false">Counts!F614</f>
        <v>Jun</v>
      </c>
      <c r="D614" s="35" t="n">
        <f aca="false">IFERROR(Counts!P614,"")</f>
        <v>75</v>
      </c>
      <c r="E614" s="36" t="n">
        <f aca="false">IFERROR(Counts!R614/Counts!Q614,"")</f>
        <v>0.206349206349206</v>
      </c>
      <c r="F614" s="36" t="n">
        <f aca="false">IFERROR((Counts!R614+Counts!V614+Counts!W614)/(Counts!Q614+Counts!V614+Counts!W614+Counts!X614),"")</f>
        <v>0.324324324324324</v>
      </c>
      <c r="G614" s="36" t="n">
        <f aca="false">IFERROR((Counts!R614+Counts!S614+2*Counts!T614+3*Counts!U614)/Counts!Q614,"")</f>
        <v>0.412698412698413</v>
      </c>
      <c r="H614" s="35" t="n">
        <f aca="false">IFERROR(Counts!U614,"")</f>
        <v>3</v>
      </c>
      <c r="I614" s="36" t="n">
        <f aca="false">IFERROR(Counts!Z614/Counts!AA614,"")</f>
        <v>0.325675675675676</v>
      </c>
      <c r="J614" s="36" t="n">
        <f aca="false">IFERROR(Counts!AB614/Counts!AA614,"")</f>
        <v>0.372013513513514</v>
      </c>
      <c r="K614" s="37" t="n">
        <f aca="false">IFERROR((Counts!AB614-Counts!Z614)/Counts!AA614,"")</f>
        <v>0.0463378378378378</v>
      </c>
      <c r="L614" s="38" t="n">
        <f aca="false">IFERROR(Counts!Y614/Counts!P614,"")</f>
        <v>0.32</v>
      </c>
      <c r="M614" s="38" t="n">
        <f aca="false">IFERROR(Counts!V614/Counts!P614,"")</f>
        <v>0.133333333333333</v>
      </c>
      <c r="N614" s="38" t="n">
        <f aca="false">IFERROR(Counts!AD614/Counts!AC614,"")</f>
        <v>0.175</v>
      </c>
      <c r="O614" s="38" t="n">
        <f aca="false">IFERROR(Counts!AE614/Counts!AC614,"")</f>
        <v>0.5</v>
      </c>
      <c r="P614" s="39" t="n">
        <f aca="false">IFERROR(Counts!AG614/Counts!AF614,"")</f>
        <v>90.495</v>
      </c>
      <c r="Q614" s="38" t="n">
        <f aca="false">IFERROR(Counts!AH614/Counts!AC614,"")</f>
        <v>0.525</v>
      </c>
      <c r="R614" s="38" t="n">
        <f aca="false">IFERROR(Counts!N614/Counts!M614,"")</f>
        <v>0.238095238095238</v>
      </c>
      <c r="S614" s="38" t="n">
        <f aca="false">IFERROR(Counts!K614/Counts!J614,"")</f>
        <v>0.604166666666667</v>
      </c>
      <c r="T614" s="38" t="n">
        <f aca="false">IFERROR(Counts!I614/Counts!H614,"")</f>
        <v>0.283464566929134</v>
      </c>
      <c r="U614" s="38" t="n">
        <f aca="false">IFERROR(1-Counts!L614/Counts!K614,"")</f>
        <v>0.827586206896552</v>
      </c>
      <c r="V614" s="39" t="n">
        <f aca="false">IFERROR(Counts!AJ614/Counts!AI614,"")</f>
        <v>72.0920353982301</v>
      </c>
      <c r="W614" s="38" t="n">
        <f aca="false">IFERROR(Counts!AK614/Counts!AI614,"")</f>
        <v>0.141592920353982</v>
      </c>
      <c r="X614" s="40" t="n">
        <f aca="false">IFERROR(Counts!O614,"")</f>
        <v>0.797</v>
      </c>
      <c r="Y614" s="36" t="n">
        <f aca="false">IFERROR(INDEX('Season Counts'!$Y$2:$Y$740,$AF614)/INDEX('Season Counts'!$X$2:$X$740,$AF614),"")</f>
        <v>0.292601226993865</v>
      </c>
      <c r="Z614" s="37" t="n">
        <f aca="false">IFERROR(J614-Y614,"")</f>
        <v>0.0794122865196485</v>
      </c>
      <c r="AA614" s="38" t="n">
        <f aca="false">IFERROR(INDEX('Season Counts'!$K$2:$K$740,$AF614)/INDEX('Season Counts'!$J$2:$J$740,$AF614),"")</f>
        <v>0.268456375838926</v>
      </c>
      <c r="AB614" s="41" t="n">
        <f aca="false">IFERROR(R614-AA614,"")</f>
        <v>-0.0303611377436881</v>
      </c>
      <c r="AC614" s="39" t="n">
        <f aca="false">IFERROR(INDEX('Season Counts'!$AG$2:$AG$740,$AF614)/INDEX('Season Counts'!$AF$2:$AF$740,$AF614),"")</f>
        <v>71.4985842985843</v>
      </c>
      <c r="AD614" s="40" t="n">
        <f aca="false">IFERROR(V614-AC614,"")</f>
        <v>0.593451099645776</v>
      </c>
      <c r="AE614" s="4" t="str">
        <f aca="false">IF(D614&lt;Guide!$C$21,"Low PA",IF(TRIM(IF(ISNUMBER(AD614),IF(N(AD614)&lt;=-Guide!$C$24,"▼ Bat Speed  ",IF(N(AD614)&gt;=Guide!$C$24,"▲ Bat Speed  ","")),"")&amp;IF(N(Z614)&gt;=Guide!$C$22,"▲ Contact  ","")&amp;IF(N(Z614)&lt;=-Guide!$C$22,"▼ Contact  ","")&amp;IF(N(AB614)&gt;=Guide!$C$23,"▲ Chase  ","")&amp;IF(N(AB614)&lt;=-Guide!$C$23,"▼ Chase  ",""))="","Stable",TRIM(IF(ISNUMBER(AD614),IF(N(AD614)&lt;=-Guide!$C$24,"▼ Bat Speed  ",IF(N(AD614)&gt;=Guide!$C$24,"▲ Bat Speed  ","")),"")&amp;IF(N(Z614)&gt;=Guide!$C$22,"▲ Contact  ","")&amp;IF(N(Z614)&lt;=-Guide!$C$22,"▼ Contact  ","")&amp;IF(N(AB614)&gt;=Guide!$C$23,"▲ Chase  ","")&amp;IF(N(AB614)&lt;=-Guide!$C$23,"▼ Chase  ",""))))</f>
        <v>▲ Contact</v>
      </c>
      <c r="AF614" s="35" t="n">
        <f aca="false">MATCH(Counts!A614,'Season Counts'!$A$2:$A$740,0)</f>
        <v>160</v>
      </c>
    </row>
    <row r="615" customFormat="false" ht="15" hidden="false" customHeight="false" outlineLevel="0" collapsed="false">
      <c r="A615" s="34" t="str">
        <f aca="false">Counts!B615</f>
        <v>CIN</v>
      </c>
      <c r="B615" s="5" t="str">
        <f aca="false">Counts!C615</f>
        <v>Matt McLain</v>
      </c>
      <c r="C615" s="34" t="str">
        <f aca="false">Counts!F615</f>
        <v>Jul</v>
      </c>
      <c r="D615" s="35" t="n">
        <f aca="false">IFERROR(Counts!P615,"")</f>
        <v>20</v>
      </c>
      <c r="E615" s="36" t="n">
        <f aca="false">IFERROR(Counts!R615/Counts!Q615,"")</f>
        <v>0.105263157894737</v>
      </c>
      <c r="F615" s="36" t="n">
        <f aca="false">IFERROR((Counts!R615+Counts!V615+Counts!W615)/(Counts!Q615+Counts!V615+Counts!W615+Counts!X615),"")</f>
        <v>0.15</v>
      </c>
      <c r="G615" s="36" t="n">
        <f aca="false">IFERROR((Counts!R615+Counts!S615+2*Counts!T615+3*Counts!U615)/Counts!Q615,"")</f>
        <v>0.105263157894737</v>
      </c>
      <c r="H615" s="35" t="n">
        <f aca="false">IFERROR(Counts!U615,"")</f>
        <v>0</v>
      </c>
      <c r="I615" s="36" t="n">
        <f aca="false">IFERROR(Counts!Z615/Counts!AA615,"")</f>
        <v>0.131578947368421</v>
      </c>
      <c r="J615" s="36" t="n">
        <f aca="false">IFERROR(Counts!AB615/Counts!AA615,"")</f>
        <v>0.167789473684211</v>
      </c>
      <c r="K615" s="37" t="n">
        <f aca="false">IFERROR((Counts!AB615-Counts!Z615)/Counts!AA615,"")</f>
        <v>0.0362105263157895</v>
      </c>
      <c r="L615" s="38" t="n">
        <f aca="false">IFERROR(Counts!Y615/Counts!P615,"")</f>
        <v>0.45</v>
      </c>
      <c r="M615" s="38" t="n">
        <f aca="false">IFERROR(Counts!V615/Counts!P615,"")</f>
        <v>0.05</v>
      </c>
      <c r="N615" s="38" t="n">
        <f aca="false">IFERROR(Counts!AD615/Counts!AC615,"")</f>
        <v>0</v>
      </c>
      <c r="O615" s="38" t="n">
        <f aca="false">IFERROR(Counts!AE615/Counts!AC615,"")</f>
        <v>0</v>
      </c>
      <c r="P615" s="39" t="n">
        <f aca="false">IFERROR(Counts!AG615/Counts!AF615,"")</f>
        <v>72.1333333333333</v>
      </c>
      <c r="Q615" s="38" t="n">
        <f aca="false">IFERROR(Counts!AH615/Counts!AC615,"")</f>
        <v>0.3</v>
      </c>
      <c r="R615" s="38" t="n">
        <f aca="false">IFERROR(Counts!N615/Counts!M615,"")</f>
        <v>0.465116279069767</v>
      </c>
      <c r="S615" s="38" t="n">
        <f aca="false">IFERROR(Counts!K615/Counts!J615,"")</f>
        <v>0.628571428571429</v>
      </c>
      <c r="T615" s="38" t="n">
        <f aca="false">IFERROR(Counts!I615/Counts!H615,"")</f>
        <v>0.380952380952381</v>
      </c>
      <c r="U615" s="38" t="n">
        <f aca="false">IFERROR(1-Counts!L615/Counts!K615,"")</f>
        <v>0.727272727272727</v>
      </c>
      <c r="V615" s="39" t="n">
        <f aca="false">IFERROR(Counts!AJ615/Counts!AI615,"")</f>
        <v>71.7676470588235</v>
      </c>
      <c r="W615" s="38" t="n">
        <f aca="false">IFERROR(Counts!AK615/Counts!AI615,"")</f>
        <v>0.147058823529412</v>
      </c>
      <c r="X615" s="40" t="n">
        <f aca="false">IFERROR(Counts!O615,"")</f>
        <v>-2.836</v>
      </c>
      <c r="Y615" s="36" t="n">
        <f aca="false">IFERROR(INDEX('Season Counts'!$Y$2:$Y$740,$AF615)/INDEX('Season Counts'!$X$2:$X$740,$AF615),"")</f>
        <v>0.292601226993865</v>
      </c>
      <c r="Z615" s="37" t="n">
        <f aca="false">IFERROR(J615-Y615,"")</f>
        <v>-0.124811753309655</v>
      </c>
      <c r="AA615" s="38" t="n">
        <f aca="false">IFERROR(INDEX('Season Counts'!$K$2:$K$740,$AF615)/INDEX('Season Counts'!$J$2:$J$740,$AF615),"")</f>
        <v>0.268456375838926</v>
      </c>
      <c r="AB615" s="41" t="n">
        <f aca="false">IFERROR(R615-AA615,"")</f>
        <v>0.196659903230841</v>
      </c>
      <c r="AC615" s="39" t="n">
        <f aca="false">IFERROR(INDEX('Season Counts'!$AG$2:$AG$740,$AF615)/INDEX('Season Counts'!$AF$2:$AF$740,$AF615),"")</f>
        <v>71.4985842985843</v>
      </c>
      <c r="AD615" s="40" t="n">
        <f aca="false">IFERROR(V615-AC615,"")</f>
        <v>0.269062760239223</v>
      </c>
      <c r="AE615" s="4" t="str">
        <f aca="false">IF(D615&lt;Guide!$C$21,"Low PA",IF(TRIM(IF(ISNUMBER(AD615),IF(N(AD615)&lt;=-Guide!$C$24,"▼ Bat Speed  ",IF(N(AD615)&gt;=Guide!$C$24,"▲ Bat Speed  ","")),"")&amp;IF(N(Z615)&gt;=Guide!$C$22,"▲ Contact  ","")&amp;IF(N(Z615)&lt;=-Guide!$C$22,"▼ Contact  ","")&amp;IF(N(AB615)&gt;=Guide!$C$23,"▲ Chase  ","")&amp;IF(N(AB615)&lt;=-Guide!$C$23,"▼ Chase  ",""))="","Stable",TRIM(IF(ISNUMBER(AD615),IF(N(AD615)&lt;=-Guide!$C$24,"▼ Bat Speed  ",IF(N(AD615)&gt;=Guide!$C$24,"▲ Bat Speed  ","")),"")&amp;IF(N(Z615)&gt;=Guide!$C$22,"▲ Contact  ","")&amp;IF(N(Z615)&lt;=-Guide!$C$22,"▼ Contact  ","")&amp;IF(N(AB615)&gt;=Guide!$C$23,"▲ Chase  ","")&amp;IF(N(AB615)&lt;=-Guide!$C$23,"▼ Chase  ",""))))</f>
        <v>Low PA</v>
      </c>
      <c r="AF615" s="35" t="n">
        <f aca="false">MATCH(Counts!A615,'Season Counts'!$A$2:$A$740,0)</f>
        <v>160</v>
      </c>
    </row>
    <row r="616" customFormat="false" ht="15" hidden="false" customHeight="false" outlineLevel="0" collapsed="false">
      <c r="A616" s="34" t="str">
        <f aca="false">Counts!B616</f>
        <v>CIN</v>
      </c>
      <c r="B616" s="5" t="str">
        <f aca="false">Counts!C616</f>
        <v>Matt McLain</v>
      </c>
      <c r="C616" s="34" t="str">
        <f aca="false">Counts!F616</f>
        <v>Aug</v>
      </c>
      <c r="D616" s="35" t="n">
        <f aca="false">IFERROR(Counts!P616,"")</f>
        <v>110</v>
      </c>
      <c r="E616" s="36" t="n">
        <f aca="false">IFERROR(Counts!R616/Counts!Q616,"")</f>
        <v>0.1875</v>
      </c>
      <c r="F616" s="36" t="n">
        <f aca="false">IFERROR((Counts!R616+Counts!V616+Counts!W616)/(Counts!Q616+Counts!V616+Counts!W616+Counts!X616),"")</f>
        <v>0.275229357798165</v>
      </c>
      <c r="G616" s="36" t="n">
        <f aca="false">IFERROR((Counts!R616+Counts!S616+2*Counts!T616+3*Counts!U616)/Counts!Q616,"")</f>
        <v>0.385416666666667</v>
      </c>
      <c r="H616" s="35" t="n">
        <f aca="false">IFERROR(Counts!U616,"")</f>
        <v>5</v>
      </c>
      <c r="I616" s="36" t="n">
        <f aca="false">IFERROR(Counts!Z616/Counts!AA616,"")</f>
        <v>0.288990825688073</v>
      </c>
      <c r="J616" s="36" t="n">
        <f aca="false">IFERROR(Counts!AB616/Counts!AA616,"")</f>
        <v>0.29705504587156</v>
      </c>
      <c r="K616" s="37" t="n">
        <f aca="false">IFERROR((Counts!AB616-Counts!Z616)/Counts!AA616,"")</f>
        <v>0.00806422018348622</v>
      </c>
      <c r="L616" s="38" t="n">
        <f aca="false">IFERROR(Counts!Y616/Counts!P616,"")</f>
        <v>0.272727272727273</v>
      </c>
      <c r="M616" s="38" t="n">
        <f aca="false">IFERROR(Counts!V616/Counts!P616,"")</f>
        <v>0.0818181818181818</v>
      </c>
      <c r="N616" s="38" t="n">
        <f aca="false">IFERROR(Counts!AD616/Counts!AC616,"")</f>
        <v>0.117647058823529</v>
      </c>
      <c r="O616" s="38" t="n">
        <f aca="false">IFERROR(Counts!AE616/Counts!AC616,"")</f>
        <v>0.367647058823529</v>
      </c>
      <c r="P616" s="39" t="n">
        <f aca="false">IFERROR(Counts!AG616/Counts!AF616,"")</f>
        <v>84.2544117647059</v>
      </c>
      <c r="Q616" s="38" t="n">
        <f aca="false">IFERROR(Counts!AH616/Counts!AC616,"")</f>
        <v>0.382352941176471</v>
      </c>
      <c r="R616" s="38" t="n">
        <f aca="false">IFERROR(Counts!N616/Counts!M616,"")</f>
        <v>0.257028112449799</v>
      </c>
      <c r="S616" s="38" t="n">
        <f aca="false">IFERROR(Counts!K616/Counts!J616,"")</f>
        <v>0.63302752293578</v>
      </c>
      <c r="T616" s="38" t="n">
        <f aca="false">IFERROR(Counts!I616/Counts!H616,"")</f>
        <v>0.247524752475248</v>
      </c>
      <c r="U616" s="38" t="n">
        <f aca="false">IFERROR(1-Counts!L616/Counts!K616,"")</f>
        <v>0.847826086956522</v>
      </c>
      <c r="V616" s="39" t="n">
        <f aca="false">IFERROR(Counts!AJ616/Counts!AI616,"")</f>
        <v>71.3982456140351</v>
      </c>
      <c r="W616" s="38" t="n">
        <f aca="false">IFERROR(Counts!AK616/Counts!AI616,"")</f>
        <v>0.116959064327485</v>
      </c>
      <c r="X616" s="40" t="n">
        <f aca="false">IFERROR(Counts!O616,"")</f>
        <v>-2.535</v>
      </c>
      <c r="Y616" s="36" t="n">
        <f aca="false">IFERROR(INDEX('Season Counts'!$Y$2:$Y$740,$AF616)/INDEX('Season Counts'!$X$2:$X$740,$AF616),"")</f>
        <v>0.292601226993865</v>
      </c>
      <c r="Z616" s="37" t="n">
        <f aca="false">IFERROR(J616-Y616,"")</f>
        <v>0.00445381887769458</v>
      </c>
      <c r="AA616" s="38" t="n">
        <f aca="false">IFERROR(INDEX('Season Counts'!$K$2:$K$740,$AF616)/INDEX('Season Counts'!$J$2:$J$740,$AF616),"")</f>
        <v>0.268456375838926</v>
      </c>
      <c r="AB616" s="41" t="n">
        <f aca="false">IFERROR(R616-AA616,"")</f>
        <v>-0.011428263389127</v>
      </c>
      <c r="AC616" s="39" t="n">
        <f aca="false">IFERROR(INDEX('Season Counts'!$AG$2:$AG$740,$AF616)/INDEX('Season Counts'!$AF$2:$AF$740,$AF616),"")</f>
        <v>71.4985842985843</v>
      </c>
      <c r="AD616" s="40" t="n">
        <f aca="false">IFERROR(V616-AC616,"")</f>
        <v>-0.100338684549214</v>
      </c>
      <c r="AE616" s="4" t="str">
        <f aca="false">IF(D616&lt;Guide!$C$21,"Low PA",IF(TRIM(IF(ISNUMBER(AD616),IF(N(AD616)&lt;=-Guide!$C$24,"▼ Bat Speed  ",IF(N(AD616)&gt;=Guide!$C$24,"▲ Bat Speed  ","")),"")&amp;IF(N(Z616)&gt;=Guide!$C$22,"▲ Contact  ","")&amp;IF(N(Z616)&lt;=-Guide!$C$22,"▼ Contact  ","")&amp;IF(N(AB616)&gt;=Guide!$C$23,"▲ Chase  ","")&amp;IF(N(AB616)&lt;=-Guide!$C$23,"▼ Chase  ",""))="","Stable",TRIM(IF(ISNUMBER(AD616),IF(N(AD616)&lt;=-Guide!$C$24,"▼ Bat Speed  ",IF(N(AD616)&gt;=Guide!$C$24,"▲ Bat Speed  ","")),"")&amp;IF(N(Z616)&gt;=Guide!$C$22,"▲ Contact  ","")&amp;IF(N(Z616)&lt;=-Guide!$C$22,"▼ Contact  ","")&amp;IF(N(AB616)&gt;=Guide!$C$23,"▲ Chase  ","")&amp;IF(N(AB616)&lt;=-Guide!$C$23,"▼ Chase  ",""))))</f>
        <v>Stable</v>
      </c>
      <c r="AF616" s="35" t="n">
        <f aca="false">MATCH(Counts!A616,'Season Counts'!$A$2:$A$740,0)</f>
        <v>160</v>
      </c>
    </row>
    <row r="617" customFormat="false" ht="15" hidden="false" customHeight="false" outlineLevel="0" collapsed="false">
      <c r="A617" s="34" t="str">
        <f aca="false">Counts!B617</f>
        <v>CIN</v>
      </c>
      <c r="B617" s="5" t="str">
        <f aca="false">Counts!C617</f>
        <v>Matt McLain</v>
      </c>
      <c r="C617" s="34" t="str">
        <f aca="false">Counts!F617</f>
        <v>Sep</v>
      </c>
      <c r="D617" s="35" t="n">
        <f aca="false">IFERROR(Counts!P617,"")</f>
        <v>69</v>
      </c>
      <c r="E617" s="36" t="n">
        <f aca="false">IFERROR(Counts!R617/Counts!Q617,"")</f>
        <v>0.153846153846154</v>
      </c>
      <c r="F617" s="36" t="n">
        <f aca="false">IFERROR((Counts!R617+Counts!V617+Counts!W617)/(Counts!Q617+Counts!V617+Counts!W617+Counts!X617),"")</f>
        <v>0.188405797101449</v>
      </c>
      <c r="G617" s="36" t="n">
        <f aca="false">IFERROR((Counts!R617+Counts!S617+2*Counts!T617+3*Counts!U617)/Counts!Q617,"")</f>
        <v>0.292307692307692</v>
      </c>
      <c r="H617" s="35" t="n">
        <f aca="false">IFERROR(Counts!U617,"")</f>
        <v>2</v>
      </c>
      <c r="I617" s="36" t="n">
        <f aca="false">IFERROR(Counts!Z617/Counts!AA617,"")</f>
        <v>0.200735294117647</v>
      </c>
      <c r="J617" s="36" t="n">
        <f aca="false">IFERROR(Counts!AB617/Counts!AA617,"")</f>
        <v>0.182867647058824</v>
      </c>
      <c r="K617" s="37" t="n">
        <f aca="false">IFERROR((Counts!AB617-Counts!Z617)/Counts!AA617,"")</f>
        <v>-0.0178676470588235</v>
      </c>
      <c r="L617" s="38" t="n">
        <f aca="false">IFERROR(Counts!Y617/Counts!P617,"")</f>
        <v>0.333333333333333</v>
      </c>
      <c r="M617" s="38" t="n">
        <f aca="false">IFERROR(Counts!V617/Counts!P617,"")</f>
        <v>0.0434782608695652</v>
      </c>
      <c r="N617" s="38" t="n">
        <f aca="false">IFERROR(Counts!AD617/Counts!AC617,"")</f>
        <v>0.0465116279069767</v>
      </c>
      <c r="O617" s="38" t="n">
        <f aca="false">IFERROR(Counts!AE617/Counts!AC617,"")</f>
        <v>0.27906976744186</v>
      </c>
      <c r="P617" s="39" t="n">
        <f aca="false">IFERROR(Counts!AG617/Counts!AF617,"")</f>
        <v>85.1279069767442</v>
      </c>
      <c r="Q617" s="38" t="n">
        <f aca="false">IFERROR(Counts!AH617/Counts!AC617,"")</f>
        <v>0.255813953488372</v>
      </c>
      <c r="R617" s="38" t="n">
        <f aca="false">IFERROR(Counts!N617/Counts!M617,"")</f>
        <v>0.333333333333333</v>
      </c>
      <c r="S617" s="38" t="n">
        <f aca="false">IFERROR(Counts!K617/Counts!J617,"")</f>
        <v>0.678082191780822</v>
      </c>
      <c r="T617" s="38" t="n">
        <f aca="false">IFERROR(Counts!I617/Counts!H617,"")</f>
        <v>0.272727272727273</v>
      </c>
      <c r="U617" s="38" t="n">
        <f aca="false">IFERROR(1-Counts!L617/Counts!K617,"")</f>
        <v>0.828282828282828</v>
      </c>
      <c r="V617" s="39" t="n">
        <f aca="false">IFERROR(Counts!AJ617/Counts!AI617,"")</f>
        <v>71.2766666666667</v>
      </c>
      <c r="W617" s="38" t="n">
        <f aca="false">IFERROR(Counts!AK617/Counts!AI617,"")</f>
        <v>0.116666666666667</v>
      </c>
      <c r="X617" s="40" t="n">
        <f aca="false">IFERROR(Counts!O617,"")</f>
        <v>-6.801</v>
      </c>
      <c r="Y617" s="36" t="n">
        <f aca="false">IFERROR(INDEX('Season Counts'!$Y$2:$Y$740,$AF617)/INDEX('Season Counts'!$X$2:$X$740,$AF617),"")</f>
        <v>0.292601226993865</v>
      </c>
      <c r="Z617" s="37" t="n">
        <f aca="false">IFERROR(J617-Y617,"")</f>
        <v>-0.109733579935042</v>
      </c>
      <c r="AA617" s="38" t="n">
        <f aca="false">IFERROR(INDEX('Season Counts'!$K$2:$K$740,$AF617)/INDEX('Season Counts'!$J$2:$J$740,$AF617),"")</f>
        <v>0.268456375838926</v>
      </c>
      <c r="AB617" s="41" t="n">
        <f aca="false">IFERROR(R617-AA617,"")</f>
        <v>0.0648769574944071</v>
      </c>
      <c r="AC617" s="39" t="n">
        <f aca="false">IFERROR(INDEX('Season Counts'!$AG$2:$AG$740,$AF617)/INDEX('Season Counts'!$AF$2:$AF$740,$AF617),"")</f>
        <v>71.4985842985843</v>
      </c>
      <c r="AD617" s="40" t="n">
        <f aca="false">IFERROR(V617-AC617,"")</f>
        <v>-0.221917631917634</v>
      </c>
      <c r="AE617" s="4" t="str">
        <f aca="false">IF(D617&lt;Guide!$C$21,"Low PA",IF(TRIM(IF(ISNUMBER(AD617),IF(N(AD617)&lt;=-Guide!$C$24,"▼ Bat Speed  ",IF(N(AD617)&gt;=Guide!$C$24,"▲ Bat Speed  ","")),"")&amp;IF(N(Z617)&gt;=Guide!$C$22,"▲ Contact  ","")&amp;IF(N(Z617)&lt;=-Guide!$C$22,"▼ Contact  ","")&amp;IF(N(AB617)&gt;=Guide!$C$23,"▲ Chase  ","")&amp;IF(N(AB617)&lt;=-Guide!$C$23,"▼ Chase  ",""))="","Stable",TRIM(IF(ISNUMBER(AD617),IF(N(AD617)&lt;=-Guide!$C$24,"▼ Bat Speed  ",IF(N(AD617)&gt;=Guide!$C$24,"▲ Bat Speed  ","")),"")&amp;IF(N(Z617)&gt;=Guide!$C$22,"▲ Contact  ","")&amp;IF(N(Z617)&lt;=-Guide!$C$22,"▼ Contact  ","")&amp;IF(N(AB617)&gt;=Guide!$C$23,"▲ Chase  ","")&amp;IF(N(AB617)&lt;=-Guide!$C$23,"▼ Chase  ",""))))</f>
        <v>▼ Contact ▲ Chase</v>
      </c>
      <c r="AF617" s="35" t="n">
        <f aca="false">MATCH(Counts!A617,'Season Counts'!$A$2:$A$740,0)</f>
        <v>160</v>
      </c>
    </row>
    <row r="618" customFormat="false" ht="15" hidden="false" customHeight="false" outlineLevel="0" collapsed="false">
      <c r="A618" s="34" t="str">
        <f aca="false">Counts!B618</f>
        <v>CIN</v>
      </c>
      <c r="B618" s="5" t="str">
        <f aca="false">Counts!C618</f>
        <v>Tyler Stephenson</v>
      </c>
      <c r="C618" s="34" t="str">
        <f aca="false">Counts!F618</f>
        <v>Mar-Apr</v>
      </c>
      <c r="D618" s="35" t="n">
        <f aca="false">IFERROR(Counts!P618,"")</f>
        <v>86</v>
      </c>
      <c r="E618" s="36" t="n">
        <f aca="false">IFERROR(Counts!R618/Counts!Q618,"")</f>
        <v>0.178082191780822</v>
      </c>
      <c r="F618" s="36" t="n">
        <f aca="false">IFERROR((Counts!R618+Counts!V618+Counts!W618)/(Counts!Q618+Counts!V618+Counts!W618+Counts!X618),"")</f>
        <v>0.290697674418605</v>
      </c>
      <c r="G618" s="36" t="n">
        <f aca="false">IFERROR((Counts!R618+Counts!S618+2*Counts!T618+3*Counts!U618)/Counts!Q618,"")</f>
        <v>0.301369863013699</v>
      </c>
      <c r="H618" s="35" t="n">
        <f aca="false">IFERROR(Counts!U618,"")</f>
        <v>2</v>
      </c>
      <c r="I618" s="36" t="n">
        <f aca="false">IFERROR(Counts!Z618/Counts!AA618,"")</f>
        <v>0.274705882352941</v>
      </c>
      <c r="J618" s="36" t="n">
        <f aca="false">IFERROR(Counts!AB618/Counts!AA618,"")</f>
        <v>0.338129411764706</v>
      </c>
      <c r="K618" s="37" t="n">
        <f aca="false">IFERROR((Counts!AB618-Counts!Z618)/Counts!AA618,"")</f>
        <v>0.0634235294117647</v>
      </c>
      <c r="L618" s="38" t="n">
        <f aca="false">IFERROR(Counts!Y618/Counts!P618,"")</f>
        <v>0.290697674418605</v>
      </c>
      <c r="M618" s="38" t="n">
        <f aca="false">IFERROR(Counts!V618/Counts!P618,"")</f>
        <v>0.13953488372093</v>
      </c>
      <c r="N618" s="38" t="n">
        <f aca="false">IFERROR(Counts!AD618/Counts!AC618,"")</f>
        <v>0.142857142857143</v>
      </c>
      <c r="O618" s="38" t="n">
        <f aca="false">IFERROR(Counts!AE618/Counts!AC618,"")</f>
        <v>0.571428571428571</v>
      </c>
      <c r="P618" s="39" t="n">
        <f aca="false">IFERROR(Counts!AG618/Counts!AF618,"")</f>
        <v>94.7375</v>
      </c>
      <c r="Q618" s="38" t="n">
        <f aca="false">IFERROR(Counts!AH618/Counts!AC618,"")</f>
        <v>0.387755102040816</v>
      </c>
      <c r="R618" s="38" t="n">
        <f aca="false">IFERROR(Counts!N618/Counts!M618,"")</f>
        <v>0.152439024390244</v>
      </c>
      <c r="S618" s="38" t="n">
        <f aca="false">IFERROR(Counts!K618/Counts!J618,"")</f>
        <v>0.666666666666667</v>
      </c>
      <c r="T618" s="38" t="n">
        <f aca="false">IFERROR(Counts!I618/Counts!H618,"")</f>
        <v>0.261744966442953</v>
      </c>
      <c r="U618" s="38" t="n">
        <f aca="false">IFERROR(1-Counts!L618/Counts!K618,"")</f>
        <v>0.830645161290323</v>
      </c>
      <c r="V618" s="39" t="n">
        <f aca="false">IFERROR(Counts!AJ618/Counts!AI618,"")</f>
        <v>71.3088888888889</v>
      </c>
      <c r="W618" s="38" t="n">
        <f aca="false">IFERROR(Counts!AK618/Counts!AI618,"")</f>
        <v>0.111111111111111</v>
      </c>
      <c r="X618" s="40" t="n">
        <f aca="false">IFERROR(Counts!O618,"")</f>
        <v>-3.497</v>
      </c>
      <c r="Y618" s="36" t="n">
        <f aca="false">IFERROR(INDEX('Season Counts'!$Y$2:$Y$740,$AF618)/INDEX('Season Counts'!$X$2:$X$740,$AF618),"")</f>
        <v>0.325640692640693</v>
      </c>
      <c r="Z618" s="37" t="n">
        <f aca="false">IFERROR(J618-Y618,"")</f>
        <v>0.0124887191240133</v>
      </c>
      <c r="AA618" s="38" t="n">
        <f aca="false">IFERROR(INDEX('Season Counts'!$K$2:$K$740,$AF618)/INDEX('Season Counts'!$J$2:$J$740,$AF618),"")</f>
        <v>0.222814498933902</v>
      </c>
      <c r="AB618" s="41" t="n">
        <f aca="false">IFERROR(R618-AA618,"")</f>
        <v>-0.070375474543658</v>
      </c>
      <c r="AC618" s="39" t="n">
        <f aca="false">IFERROR(INDEX('Season Counts'!$AG$2:$AG$740,$AF618)/INDEX('Season Counts'!$AF$2:$AF$740,$AF618),"")</f>
        <v>70.6471218206158</v>
      </c>
      <c r="AD618" s="40" t="n">
        <f aca="false">IFERROR(V618-AC618,"")</f>
        <v>0.661767068273093</v>
      </c>
      <c r="AE618" s="4" t="str">
        <f aca="false">IF(D618&lt;Guide!$C$21,"Low PA",IF(TRIM(IF(ISNUMBER(AD618),IF(N(AD618)&lt;=-Guide!$C$24,"▼ Bat Speed  ",IF(N(AD618)&gt;=Guide!$C$24,"▲ Bat Speed  ","")),"")&amp;IF(N(Z618)&gt;=Guide!$C$22,"▲ Contact  ","")&amp;IF(N(Z618)&lt;=-Guide!$C$22,"▼ Contact  ","")&amp;IF(N(AB618)&gt;=Guide!$C$23,"▲ Chase  ","")&amp;IF(N(AB618)&lt;=-Guide!$C$23,"▼ Chase  ",""))="","Stable",TRIM(IF(ISNUMBER(AD618),IF(N(AD618)&lt;=-Guide!$C$24,"▼ Bat Speed  ",IF(N(AD618)&gt;=Guide!$C$24,"▲ Bat Speed  ","")),"")&amp;IF(N(Z618)&gt;=Guide!$C$22,"▲ Contact  ","")&amp;IF(N(Z618)&lt;=-Guide!$C$22,"▼ Contact  ","")&amp;IF(N(AB618)&gt;=Guide!$C$23,"▲ Chase  ","")&amp;IF(N(AB618)&lt;=-Guide!$C$23,"▼ Chase  ",""))))</f>
        <v>▼ Chase</v>
      </c>
      <c r="AF618" s="35" t="n">
        <f aca="false">MATCH(Counts!A618,'Season Counts'!$A$2:$A$740,0)</f>
        <v>161</v>
      </c>
    </row>
    <row r="619" customFormat="false" ht="15" hidden="false" customHeight="false" outlineLevel="0" collapsed="false">
      <c r="A619" s="34" t="str">
        <f aca="false">Counts!B619</f>
        <v>CIN</v>
      </c>
      <c r="B619" s="5" t="str">
        <f aca="false">Counts!C619</f>
        <v>Tyler Stephenson</v>
      </c>
      <c r="C619" s="34" t="str">
        <f aca="false">Counts!F619</f>
        <v>May</v>
      </c>
      <c r="D619" s="35" t="n">
        <f aca="false">IFERROR(Counts!P619,"")</f>
        <v>78</v>
      </c>
      <c r="E619" s="36" t="n">
        <f aca="false">IFERROR(Counts!R619/Counts!Q619,"")</f>
        <v>0.220588235294118</v>
      </c>
      <c r="F619" s="36" t="n">
        <f aca="false">IFERROR((Counts!R619+Counts!V619+Counts!W619)/(Counts!Q619+Counts!V619+Counts!W619+Counts!X619),"")</f>
        <v>0.307692307692308</v>
      </c>
      <c r="G619" s="36" t="n">
        <f aca="false">IFERROR((Counts!R619+Counts!S619+2*Counts!T619+3*Counts!U619)/Counts!Q619,"")</f>
        <v>0.352941176470588</v>
      </c>
      <c r="H619" s="35" t="n">
        <f aca="false">IFERROR(Counts!U619,"")</f>
        <v>2</v>
      </c>
      <c r="I619" s="36" t="n">
        <f aca="false">IFERROR(Counts!Z619/Counts!AA619,"")</f>
        <v>0.303289473684211</v>
      </c>
      <c r="J619" s="36" t="n">
        <f aca="false">IFERROR(Counts!AB619/Counts!AA619,"")</f>
        <v>0.323921052631579</v>
      </c>
      <c r="K619" s="37" t="n">
        <f aca="false">IFERROR((Counts!AB619-Counts!Z619)/Counts!AA619,"")</f>
        <v>0.0206315789473684</v>
      </c>
      <c r="L619" s="38" t="n">
        <f aca="false">IFERROR(Counts!Y619/Counts!P619,"")</f>
        <v>0.230769230769231</v>
      </c>
      <c r="M619" s="38" t="n">
        <f aca="false">IFERROR(Counts!V619/Counts!P619,"")</f>
        <v>0.115384615384615</v>
      </c>
      <c r="N619" s="38" t="n">
        <f aca="false">IFERROR(Counts!AD619/Counts!AC619,"")</f>
        <v>0.0980392156862745</v>
      </c>
      <c r="O619" s="38" t="n">
        <f aca="false">IFERROR(Counts!AE619/Counts!AC619,"")</f>
        <v>0.313725490196078</v>
      </c>
      <c r="P619" s="39" t="n">
        <f aca="false">IFERROR(Counts!AG619/Counts!AF619,"")</f>
        <v>86.2142857142857</v>
      </c>
      <c r="Q619" s="38" t="n">
        <f aca="false">IFERROR(Counts!AH619/Counts!AC619,"")</f>
        <v>0.411764705882353</v>
      </c>
      <c r="R619" s="38" t="n">
        <f aca="false">IFERROR(Counts!N619/Counts!M619,"")</f>
        <v>0.289473684210526</v>
      </c>
      <c r="S619" s="38" t="n">
        <f aca="false">IFERROR(Counts!K619/Counts!J619,"")</f>
        <v>0.680555555555556</v>
      </c>
      <c r="T619" s="38" t="n">
        <f aca="false">IFERROR(Counts!I619/Counts!H619,"")</f>
        <v>0.253521126760563</v>
      </c>
      <c r="U619" s="38" t="n">
        <f aca="false">IFERROR(1-Counts!L619/Counts!K619,"")</f>
        <v>0.908163265306123</v>
      </c>
      <c r="V619" s="39" t="n">
        <f aca="false">IFERROR(Counts!AJ619/Counts!AI619,"")</f>
        <v>70.3838709677419</v>
      </c>
      <c r="W619" s="38" t="n">
        <f aca="false">IFERROR(Counts!AK619/Counts!AI619,"")</f>
        <v>0.0725806451612903</v>
      </c>
      <c r="X619" s="40" t="n">
        <f aca="false">IFERROR(Counts!O619,"")</f>
        <v>-1.967</v>
      </c>
      <c r="Y619" s="36" t="n">
        <f aca="false">IFERROR(INDEX('Season Counts'!$Y$2:$Y$740,$AF619)/INDEX('Season Counts'!$X$2:$X$740,$AF619),"")</f>
        <v>0.325640692640693</v>
      </c>
      <c r="Z619" s="37" t="n">
        <f aca="false">IFERROR(J619-Y619,"")</f>
        <v>-0.00171964000911368</v>
      </c>
      <c r="AA619" s="38" t="n">
        <f aca="false">IFERROR(INDEX('Season Counts'!$K$2:$K$740,$AF619)/INDEX('Season Counts'!$J$2:$J$740,$AF619),"")</f>
        <v>0.222814498933902</v>
      </c>
      <c r="AB619" s="41" t="n">
        <f aca="false">IFERROR(R619-AA619,"")</f>
        <v>0.0666591852766244</v>
      </c>
      <c r="AC619" s="39" t="n">
        <f aca="false">IFERROR(INDEX('Season Counts'!$AG$2:$AG$740,$AF619)/INDEX('Season Counts'!$AF$2:$AF$740,$AF619),"")</f>
        <v>70.6471218206158</v>
      </c>
      <c r="AD619" s="40" t="n">
        <f aca="false">IFERROR(V619-AC619,"")</f>
        <v>-0.263250852873853</v>
      </c>
      <c r="AE619" s="4" t="str">
        <f aca="false">IF(D619&lt;Guide!$C$21,"Low PA",IF(TRIM(IF(ISNUMBER(AD619),IF(N(AD619)&lt;=-Guide!$C$24,"▼ Bat Speed  ",IF(N(AD619)&gt;=Guide!$C$24,"▲ Bat Speed  ","")),"")&amp;IF(N(Z619)&gt;=Guide!$C$22,"▲ Contact  ","")&amp;IF(N(Z619)&lt;=-Guide!$C$22,"▼ Contact  ","")&amp;IF(N(AB619)&gt;=Guide!$C$23,"▲ Chase  ","")&amp;IF(N(AB619)&lt;=-Guide!$C$23,"▼ Chase  ",""))="","Stable",TRIM(IF(ISNUMBER(AD619),IF(N(AD619)&lt;=-Guide!$C$24,"▼ Bat Speed  ",IF(N(AD619)&gt;=Guide!$C$24,"▲ Bat Speed  ","")),"")&amp;IF(N(Z619)&gt;=Guide!$C$22,"▲ Contact  ","")&amp;IF(N(Z619)&lt;=-Guide!$C$22,"▼ Contact  ","")&amp;IF(N(AB619)&gt;=Guide!$C$23,"▲ Chase  ","")&amp;IF(N(AB619)&lt;=-Guide!$C$23,"▼ Chase  ",""))))</f>
        <v>▲ Chase</v>
      </c>
      <c r="AF619" s="35" t="n">
        <f aca="false">MATCH(Counts!A619,'Season Counts'!$A$2:$A$740,0)</f>
        <v>161</v>
      </c>
    </row>
    <row r="620" customFormat="false" ht="15" hidden="false" customHeight="false" outlineLevel="0" collapsed="false">
      <c r="A620" s="34" t="str">
        <f aca="false">Counts!B620</f>
        <v>CIN</v>
      </c>
      <c r="B620" s="5" t="str">
        <f aca="false">Counts!C620</f>
        <v>Tyler Stephenson</v>
      </c>
      <c r="C620" s="34" t="str">
        <f aca="false">Counts!F620</f>
        <v>Jun</v>
      </c>
      <c r="D620" s="35" t="n">
        <f aca="false">IFERROR(Counts!P620,"")</f>
        <v>65</v>
      </c>
      <c r="E620" s="36" t="n">
        <f aca="false">IFERROR(Counts!R620/Counts!Q620,"")</f>
        <v>0.288135593220339</v>
      </c>
      <c r="F620" s="36" t="n">
        <f aca="false">IFERROR((Counts!R620+Counts!V620+Counts!W620)/(Counts!Q620+Counts!V620+Counts!W620+Counts!X620),"")</f>
        <v>0.353846153846154</v>
      </c>
      <c r="G620" s="36" t="n">
        <f aca="false">IFERROR((Counts!R620+Counts!S620+2*Counts!T620+3*Counts!U620)/Counts!Q620,"")</f>
        <v>0.440677966101695</v>
      </c>
      <c r="H620" s="35" t="n">
        <f aca="false">IFERROR(Counts!U620,"")</f>
        <v>2</v>
      </c>
      <c r="I620" s="36" t="n">
        <f aca="false">IFERROR(Counts!Z620/Counts!AA620,"")</f>
        <v>0.35</v>
      </c>
      <c r="J620" s="36" t="n">
        <f aca="false">IFERROR(Counts!AB620/Counts!AA620,"")</f>
        <v>0.345507692307692</v>
      </c>
      <c r="K620" s="37" t="n">
        <f aca="false">IFERROR((Counts!AB620-Counts!Z620)/Counts!AA620,"")</f>
        <v>-0.00449230769230772</v>
      </c>
      <c r="L620" s="38" t="n">
        <f aca="false">IFERROR(Counts!Y620/Counts!P620,"")</f>
        <v>0.230769230769231</v>
      </c>
      <c r="M620" s="38" t="n">
        <f aca="false">IFERROR(Counts!V620/Counts!P620,"")</f>
        <v>0.0923076923076923</v>
      </c>
      <c r="N620" s="38" t="n">
        <f aca="false">IFERROR(Counts!AD620/Counts!AC620,"")</f>
        <v>0.0909090909090909</v>
      </c>
      <c r="O620" s="38" t="n">
        <f aca="false">IFERROR(Counts!AE620/Counts!AC620,"")</f>
        <v>0.545454545454545</v>
      </c>
      <c r="P620" s="39" t="n">
        <f aca="false">IFERROR(Counts!AG620/Counts!AF620,"")</f>
        <v>92.6636363636364</v>
      </c>
      <c r="Q620" s="38" t="n">
        <f aca="false">IFERROR(Counts!AH620/Counts!AC620,"")</f>
        <v>0.5</v>
      </c>
      <c r="R620" s="38" t="n">
        <f aca="false">IFERROR(Counts!N620/Counts!M620,"")</f>
        <v>0.186567164179105</v>
      </c>
      <c r="S620" s="38" t="n">
        <f aca="false">IFERROR(Counts!K620/Counts!J620,"")</f>
        <v>0.674242424242424</v>
      </c>
      <c r="T620" s="38" t="n">
        <f aca="false">IFERROR(Counts!I620/Counts!H620,"")</f>
        <v>0.210526315789474</v>
      </c>
      <c r="U620" s="38" t="n">
        <f aca="false">IFERROR(1-Counts!L620/Counts!K620,"")</f>
        <v>0.910112359550562</v>
      </c>
      <c r="V620" s="39" t="n">
        <f aca="false">IFERROR(Counts!AJ620/Counts!AI620,"")</f>
        <v>71.8474226804124</v>
      </c>
      <c r="W620" s="38" t="n">
        <f aca="false">IFERROR(Counts!AK620/Counts!AI620,"")</f>
        <v>0.175257731958763</v>
      </c>
      <c r="X620" s="40" t="n">
        <f aca="false">IFERROR(Counts!O620,"")</f>
        <v>1.338</v>
      </c>
      <c r="Y620" s="36" t="n">
        <f aca="false">IFERROR(INDEX('Season Counts'!$Y$2:$Y$740,$AF620)/INDEX('Season Counts'!$X$2:$X$740,$AF620),"")</f>
        <v>0.325640692640693</v>
      </c>
      <c r="Z620" s="37" t="n">
        <f aca="false">IFERROR(J620-Y620,"")</f>
        <v>0.0198669996669997</v>
      </c>
      <c r="AA620" s="38" t="n">
        <f aca="false">IFERROR(INDEX('Season Counts'!$K$2:$K$740,$AF620)/INDEX('Season Counts'!$J$2:$J$740,$AF620),"")</f>
        <v>0.222814498933902</v>
      </c>
      <c r="AB620" s="41" t="n">
        <f aca="false">IFERROR(R620-AA620,"")</f>
        <v>-0.0362473347547974</v>
      </c>
      <c r="AC620" s="39" t="n">
        <f aca="false">IFERROR(INDEX('Season Counts'!$AG$2:$AG$740,$AF620)/INDEX('Season Counts'!$AF$2:$AF$740,$AF620),"")</f>
        <v>70.6471218206158</v>
      </c>
      <c r="AD620" s="40" t="n">
        <f aca="false">IFERROR(V620-AC620,"")</f>
        <v>1.20030085979657</v>
      </c>
      <c r="AE620" s="4" t="str">
        <f aca="false">IF(D620&lt;Guide!$C$21,"Low PA",IF(TRIM(IF(ISNUMBER(AD620),IF(N(AD620)&lt;=-Guide!$C$24,"▼ Bat Speed  ",IF(N(AD620)&gt;=Guide!$C$24,"▲ Bat Speed  ","")),"")&amp;IF(N(Z620)&gt;=Guide!$C$22,"▲ Contact  ","")&amp;IF(N(Z620)&lt;=-Guide!$C$22,"▼ Contact  ","")&amp;IF(N(AB620)&gt;=Guide!$C$23,"▲ Chase  ","")&amp;IF(N(AB620)&lt;=-Guide!$C$23,"▼ Chase  ",""))="","Stable",TRIM(IF(ISNUMBER(AD620),IF(N(AD620)&lt;=-Guide!$C$24,"▼ Bat Speed  ",IF(N(AD620)&gt;=Guide!$C$24,"▲ Bat Speed  ","")),"")&amp;IF(N(Z620)&gt;=Guide!$C$22,"▲ Contact  ","")&amp;IF(N(Z620)&lt;=-Guide!$C$22,"▼ Contact  ","")&amp;IF(N(AB620)&gt;=Guide!$C$23,"▲ Chase  ","")&amp;IF(N(AB620)&lt;=-Guide!$C$23,"▼ Chase  ",""))))</f>
        <v>▲ Bat Speed</v>
      </c>
      <c r="AF620" s="35" t="n">
        <f aca="false">MATCH(Counts!A620,'Season Counts'!$A$2:$A$740,0)</f>
        <v>161</v>
      </c>
    </row>
    <row r="621" customFormat="false" ht="15" hidden="false" customHeight="false" outlineLevel="0" collapsed="false">
      <c r="A621" s="34" t="str">
        <f aca="false">Counts!B621</f>
        <v>CIN</v>
      </c>
      <c r="B621" s="5" t="str">
        <f aca="false">Counts!C621</f>
        <v>Tyler Stephenson</v>
      </c>
      <c r="C621" s="34" t="str">
        <f aca="false">Counts!F621</f>
        <v>Jul</v>
      </c>
      <c r="D621" s="35" t="n">
        <f aca="false">IFERROR(Counts!P621,"")</f>
        <v>70</v>
      </c>
      <c r="E621" s="36" t="n">
        <f aca="false">IFERROR(Counts!R621/Counts!Q621,"")</f>
        <v>0.338709677419355</v>
      </c>
      <c r="F621" s="36" t="n">
        <f aca="false">IFERROR((Counts!R621+Counts!V621+Counts!W621)/(Counts!Q621+Counts!V621+Counts!W621+Counts!X621),"")</f>
        <v>0.414285714285714</v>
      </c>
      <c r="G621" s="36" t="n">
        <f aca="false">IFERROR((Counts!R621+Counts!S621+2*Counts!T621+3*Counts!U621)/Counts!Q621,"")</f>
        <v>0.532258064516129</v>
      </c>
      <c r="H621" s="35" t="n">
        <f aca="false">IFERROR(Counts!U621,"")</f>
        <v>2</v>
      </c>
      <c r="I621" s="36" t="n">
        <f aca="false">IFERROR(Counts!Z621/Counts!AA621,"")</f>
        <v>0.405970149253731</v>
      </c>
      <c r="J621" s="36" t="n">
        <f aca="false">IFERROR(Counts!AB621/Counts!AA621,"")</f>
        <v>0.38144776119403</v>
      </c>
      <c r="K621" s="37" t="n">
        <f aca="false">IFERROR((Counts!AB621-Counts!Z621)/Counts!AA621,"")</f>
        <v>-0.0245223880597015</v>
      </c>
      <c r="L621" s="38" t="n">
        <f aca="false">IFERROR(Counts!Y621/Counts!P621,"")</f>
        <v>0.257142857142857</v>
      </c>
      <c r="M621" s="38" t="n">
        <f aca="false">IFERROR(Counts!V621/Counts!P621,"")</f>
        <v>0.1</v>
      </c>
      <c r="N621" s="38" t="n">
        <f aca="false">IFERROR(Counts!AD621/Counts!AC621,"")</f>
        <v>0.113636363636364</v>
      </c>
      <c r="O621" s="38" t="n">
        <f aca="false">IFERROR(Counts!AE621/Counts!AC621,"")</f>
        <v>0.386363636363636</v>
      </c>
      <c r="P621" s="39" t="n">
        <f aca="false">IFERROR(Counts!AG621/Counts!AF621,"")</f>
        <v>90.7619047619048</v>
      </c>
      <c r="Q621" s="38" t="n">
        <f aca="false">IFERROR(Counts!AH621/Counts!AC621,"")</f>
        <v>0.386363636363636</v>
      </c>
      <c r="R621" s="38" t="n">
        <f aca="false">IFERROR(Counts!N621/Counts!M621,"")</f>
        <v>0.26056338028169</v>
      </c>
      <c r="S621" s="38" t="n">
        <f aca="false">IFERROR(Counts!K621/Counts!J621,"")</f>
        <v>0.659722222222222</v>
      </c>
      <c r="T621" s="38" t="n">
        <f aca="false">IFERROR(Counts!I621/Counts!H621,"")</f>
        <v>0.234848484848485</v>
      </c>
      <c r="U621" s="38" t="n">
        <f aca="false">IFERROR(1-Counts!L621/Counts!K621,"")</f>
        <v>0.884210526315789</v>
      </c>
      <c r="V621" s="39" t="n">
        <f aca="false">IFERROR(Counts!AJ621/Counts!AI621,"")</f>
        <v>70.4156521739131</v>
      </c>
      <c r="W621" s="38" t="n">
        <f aca="false">IFERROR(Counts!AK621/Counts!AI621,"")</f>
        <v>0.0347826086956522</v>
      </c>
      <c r="X621" s="40" t="n">
        <f aca="false">IFERROR(Counts!O621,"")</f>
        <v>4.924</v>
      </c>
      <c r="Y621" s="36" t="n">
        <f aca="false">IFERROR(INDEX('Season Counts'!$Y$2:$Y$740,$AF621)/INDEX('Season Counts'!$X$2:$X$740,$AF621),"")</f>
        <v>0.325640692640693</v>
      </c>
      <c r="Z621" s="37" t="n">
        <f aca="false">IFERROR(J621-Y621,"")</f>
        <v>0.0558070685533372</v>
      </c>
      <c r="AA621" s="38" t="n">
        <f aca="false">IFERROR(INDEX('Season Counts'!$K$2:$K$740,$AF621)/INDEX('Season Counts'!$J$2:$J$740,$AF621),"")</f>
        <v>0.222814498933902</v>
      </c>
      <c r="AB621" s="41" t="n">
        <f aca="false">IFERROR(R621-AA621,"")</f>
        <v>0.0377488813477882</v>
      </c>
      <c r="AC621" s="39" t="n">
        <f aca="false">IFERROR(INDEX('Season Counts'!$AG$2:$AG$740,$AF621)/INDEX('Season Counts'!$AF$2:$AF$740,$AF621),"")</f>
        <v>70.6471218206158</v>
      </c>
      <c r="AD621" s="40" t="n">
        <f aca="false">IFERROR(V621-AC621,"")</f>
        <v>-0.231469646702749</v>
      </c>
      <c r="AE621" s="4" t="str">
        <f aca="false">IF(D621&lt;Guide!$C$21,"Low PA",IF(TRIM(IF(ISNUMBER(AD621),IF(N(AD621)&lt;=-Guide!$C$24,"▼ Bat Speed  ",IF(N(AD621)&gt;=Guide!$C$24,"▲ Bat Speed  ","")),"")&amp;IF(N(Z621)&gt;=Guide!$C$22,"▲ Contact  ","")&amp;IF(N(Z621)&lt;=-Guide!$C$22,"▼ Contact  ","")&amp;IF(N(AB621)&gt;=Guide!$C$23,"▲ Chase  ","")&amp;IF(N(AB621)&lt;=-Guide!$C$23,"▼ Chase  ",""))="","Stable",TRIM(IF(ISNUMBER(AD621),IF(N(AD621)&lt;=-Guide!$C$24,"▼ Bat Speed  ",IF(N(AD621)&gt;=Guide!$C$24,"▲ Bat Speed  ","")),"")&amp;IF(N(Z621)&gt;=Guide!$C$22,"▲ Contact  ","")&amp;IF(N(Z621)&lt;=-Guide!$C$22,"▼ Contact  ","")&amp;IF(N(AB621)&gt;=Guide!$C$23,"▲ Chase  ","")&amp;IF(N(AB621)&lt;=-Guide!$C$23,"▼ Chase  ",""))))</f>
        <v>▲ Contact</v>
      </c>
      <c r="AF621" s="35" t="n">
        <f aca="false">MATCH(Counts!A621,'Season Counts'!$A$2:$A$740,0)</f>
        <v>161</v>
      </c>
    </row>
    <row r="622" customFormat="false" ht="15" hidden="false" customHeight="false" outlineLevel="0" collapsed="false">
      <c r="A622" s="34" t="str">
        <f aca="false">Counts!B622</f>
        <v>CIN</v>
      </c>
      <c r="B622" s="5" t="str">
        <f aca="false">Counts!C622</f>
        <v>Tyler Stephenson</v>
      </c>
      <c r="C622" s="34" t="str">
        <f aca="false">Counts!F622</f>
        <v>Aug</v>
      </c>
      <c r="D622" s="35" t="n">
        <f aca="false">IFERROR(Counts!P622,"")</f>
        <v>95</v>
      </c>
      <c r="E622" s="36" t="n">
        <f aca="false">IFERROR(Counts!R622/Counts!Q622,"")</f>
        <v>0.247058823529412</v>
      </c>
      <c r="F622" s="36" t="n">
        <f aca="false">IFERROR((Counts!R622+Counts!V622+Counts!W622)/(Counts!Q622+Counts!V622+Counts!W622+Counts!X622),"")</f>
        <v>0.305263157894737</v>
      </c>
      <c r="G622" s="36" t="n">
        <f aca="false">IFERROR((Counts!R622+Counts!S622+2*Counts!T622+3*Counts!U622)/Counts!Q622,"")</f>
        <v>0.505882352941176</v>
      </c>
      <c r="H622" s="35" t="n">
        <f aca="false">IFERROR(Counts!U622,"")</f>
        <v>6</v>
      </c>
      <c r="I622" s="36" t="n">
        <f aca="false">IFERROR(Counts!Z622/Counts!AA622,"")</f>
        <v>0.342105263157895</v>
      </c>
      <c r="J622" s="36" t="n">
        <f aca="false">IFERROR(Counts!AB622/Counts!AA622,"")</f>
        <v>0.310368421052632</v>
      </c>
      <c r="K622" s="37" t="n">
        <f aca="false">IFERROR((Counts!AB622-Counts!Z622)/Counts!AA622,"")</f>
        <v>-0.0317368421052632</v>
      </c>
      <c r="L622" s="38" t="n">
        <f aca="false">IFERROR(Counts!Y622/Counts!P622,"")</f>
        <v>0.336842105263158</v>
      </c>
      <c r="M622" s="38" t="n">
        <f aca="false">IFERROR(Counts!V622/Counts!P622,"")</f>
        <v>0.0736842105263158</v>
      </c>
      <c r="N622" s="38" t="n">
        <f aca="false">IFERROR(Counts!AD622/Counts!AC622,"")</f>
        <v>0.163636363636364</v>
      </c>
      <c r="O622" s="38" t="n">
        <f aca="false">IFERROR(Counts!AE622/Counts!AC622,"")</f>
        <v>0.472727272727273</v>
      </c>
      <c r="P622" s="39" t="n">
        <f aca="false">IFERROR(Counts!AG622/Counts!AF622,"")</f>
        <v>91.4963636363636</v>
      </c>
      <c r="Q622" s="38" t="n">
        <f aca="false">IFERROR(Counts!AH622/Counts!AC622,"")</f>
        <v>0.454545454545455</v>
      </c>
      <c r="R622" s="38" t="n">
        <f aca="false">IFERROR(Counts!N622/Counts!M622,"")</f>
        <v>0.235294117647059</v>
      </c>
      <c r="S622" s="38" t="n">
        <f aca="false">IFERROR(Counts!K622/Counts!J622,"")</f>
        <v>0.630841121495327</v>
      </c>
      <c r="T622" s="38" t="n">
        <f aca="false">IFERROR(Counts!I622/Counts!H622,"")</f>
        <v>0.245901639344262</v>
      </c>
      <c r="U622" s="38" t="n">
        <f aca="false">IFERROR(1-Counts!L622/Counts!K622,"")</f>
        <v>0.881481481481482</v>
      </c>
      <c r="V622" s="39" t="n">
        <f aca="false">IFERROR(Counts!AJ622/Counts!AI622,"")</f>
        <v>69.879012345679</v>
      </c>
      <c r="W622" s="38" t="n">
        <f aca="false">IFERROR(Counts!AK622/Counts!AI622,"")</f>
        <v>0.037037037037037</v>
      </c>
      <c r="X622" s="40" t="n">
        <f aca="false">IFERROR(Counts!O622,"")</f>
        <v>1.504</v>
      </c>
      <c r="Y622" s="36" t="n">
        <f aca="false">IFERROR(INDEX('Season Counts'!$Y$2:$Y$740,$AF622)/INDEX('Season Counts'!$X$2:$X$740,$AF622),"")</f>
        <v>0.325640692640693</v>
      </c>
      <c r="Z622" s="37" t="n">
        <f aca="false">IFERROR(J622-Y622,"")</f>
        <v>-0.015272271588061</v>
      </c>
      <c r="AA622" s="38" t="n">
        <f aca="false">IFERROR(INDEX('Season Counts'!$K$2:$K$740,$AF622)/INDEX('Season Counts'!$J$2:$J$740,$AF622),"")</f>
        <v>0.222814498933902</v>
      </c>
      <c r="AB622" s="41" t="n">
        <f aca="false">IFERROR(R622-AA622,"")</f>
        <v>0.0124796187131569</v>
      </c>
      <c r="AC622" s="39" t="n">
        <f aca="false">IFERROR(INDEX('Season Counts'!$AG$2:$AG$740,$AF622)/INDEX('Season Counts'!$AF$2:$AF$740,$AF622),"")</f>
        <v>70.6471218206158</v>
      </c>
      <c r="AD622" s="40" t="n">
        <f aca="false">IFERROR(V622-AC622,"")</f>
        <v>-0.768109474936779</v>
      </c>
      <c r="AE622" s="4" t="str">
        <f aca="false">IF(D622&lt;Guide!$C$21,"Low PA",IF(TRIM(IF(ISNUMBER(AD622),IF(N(AD622)&lt;=-Guide!$C$24,"▼ Bat Speed  ",IF(N(AD622)&gt;=Guide!$C$24,"▲ Bat Speed  ","")),"")&amp;IF(N(Z622)&gt;=Guide!$C$22,"▲ Contact  ","")&amp;IF(N(Z622)&lt;=-Guide!$C$22,"▼ Contact  ","")&amp;IF(N(AB622)&gt;=Guide!$C$23,"▲ Chase  ","")&amp;IF(N(AB622)&lt;=-Guide!$C$23,"▼ Chase  ",""))="","Stable",TRIM(IF(ISNUMBER(AD622),IF(N(AD622)&lt;=-Guide!$C$24,"▼ Bat Speed  ",IF(N(AD622)&gt;=Guide!$C$24,"▲ Bat Speed  ","")),"")&amp;IF(N(Z622)&gt;=Guide!$C$22,"▲ Contact  ","")&amp;IF(N(Z622)&lt;=-Guide!$C$22,"▼ Contact  ","")&amp;IF(N(AB622)&gt;=Guide!$C$23,"▲ Chase  ","")&amp;IF(N(AB622)&lt;=-Guide!$C$23,"▼ Chase  ",""))))</f>
        <v>Stable</v>
      </c>
      <c r="AF622" s="35" t="n">
        <f aca="false">MATCH(Counts!A622,'Season Counts'!$A$2:$A$740,0)</f>
        <v>161</v>
      </c>
    </row>
    <row r="623" customFormat="false" ht="15" hidden="false" customHeight="false" outlineLevel="0" collapsed="false">
      <c r="A623" s="34" t="str">
        <f aca="false">Counts!B623</f>
        <v>CIN</v>
      </c>
      <c r="B623" s="5" t="str">
        <f aca="false">Counts!C623</f>
        <v>Tyler Stephenson</v>
      </c>
      <c r="C623" s="34" t="str">
        <f aca="false">Counts!F623</f>
        <v>Sep</v>
      </c>
      <c r="D623" s="35" t="n">
        <f aca="false">IFERROR(Counts!P623,"")</f>
        <v>74</v>
      </c>
      <c r="E623" s="36" t="n">
        <f aca="false">IFERROR(Counts!R623/Counts!Q623,"")</f>
        <v>0.1875</v>
      </c>
      <c r="F623" s="36" t="n">
        <f aca="false">IFERROR((Counts!R623+Counts!V623+Counts!W623)/(Counts!Q623+Counts!V623+Counts!W623+Counts!X623),"")</f>
        <v>0.283783783783784</v>
      </c>
      <c r="G623" s="36" t="n">
        <f aca="false">IFERROR((Counts!R623+Counts!S623+2*Counts!T623+3*Counts!U623)/Counts!Q623,"")</f>
        <v>0.28125</v>
      </c>
      <c r="H623" s="35" t="n">
        <f aca="false">IFERROR(Counts!U623,"")</f>
        <v>1</v>
      </c>
      <c r="I623" s="36" t="n">
        <f aca="false">IFERROR(Counts!Z623/Counts!AA623,"")</f>
        <v>0.260135135135135</v>
      </c>
      <c r="J623" s="36" t="n">
        <f aca="false">IFERROR(Counts!AB623/Counts!AA623,"")</f>
        <v>0.264689189189189</v>
      </c>
      <c r="K623" s="37" t="n">
        <f aca="false">IFERROR((Counts!AB623-Counts!Z623)/Counts!AA623,"")</f>
        <v>0.00455405405405405</v>
      </c>
      <c r="L623" s="38" t="n">
        <f aca="false">IFERROR(Counts!Y623/Counts!P623,"")</f>
        <v>0.27027027027027</v>
      </c>
      <c r="M623" s="38" t="n">
        <f aca="false">IFERROR(Counts!V623/Counts!P623,"")</f>
        <v>0.108108108108108</v>
      </c>
      <c r="N623" s="38" t="n">
        <f aca="false">IFERROR(Counts!AD623/Counts!AC623,"")</f>
        <v>0.111111111111111</v>
      </c>
      <c r="O623" s="38" t="n">
        <f aca="false">IFERROR(Counts!AE623/Counts!AC623,"")</f>
        <v>0.355555555555556</v>
      </c>
      <c r="P623" s="39" t="n">
        <f aca="false">IFERROR(Counts!AG623/Counts!AF623,"")</f>
        <v>89.0711111111111</v>
      </c>
      <c r="Q623" s="38" t="n">
        <f aca="false">IFERROR(Counts!AH623/Counts!AC623,"")</f>
        <v>0.311111111111111</v>
      </c>
      <c r="R623" s="38" t="n">
        <f aca="false">IFERROR(Counts!N623/Counts!M623,"")</f>
        <v>0.211267605633803</v>
      </c>
      <c r="S623" s="38" t="n">
        <f aca="false">IFERROR(Counts!K623/Counts!J623,"")</f>
        <v>0.73943661971831</v>
      </c>
      <c r="T623" s="38" t="n">
        <f aca="false">IFERROR(Counts!I623/Counts!H623,"")</f>
        <v>0.259259259259259</v>
      </c>
      <c r="U623" s="38" t="n">
        <f aca="false">IFERROR(1-Counts!L623/Counts!K623,"")</f>
        <v>0.866666666666667</v>
      </c>
      <c r="V623" s="39" t="n">
        <f aca="false">IFERROR(Counts!AJ623/Counts!AI623,"")</f>
        <v>70.4535087719298</v>
      </c>
      <c r="W623" s="38" t="n">
        <f aca="false">IFERROR(Counts!AK623/Counts!AI623,"")</f>
        <v>0.087719298245614</v>
      </c>
      <c r="X623" s="40" t="n">
        <f aca="false">IFERROR(Counts!O623,"")</f>
        <v>-3.68</v>
      </c>
      <c r="Y623" s="36" t="n">
        <f aca="false">IFERROR(INDEX('Season Counts'!$Y$2:$Y$740,$AF623)/INDEX('Season Counts'!$X$2:$X$740,$AF623),"")</f>
        <v>0.325640692640693</v>
      </c>
      <c r="Z623" s="37" t="n">
        <f aca="false">IFERROR(J623-Y623,"")</f>
        <v>-0.0609515034515034</v>
      </c>
      <c r="AA623" s="38" t="n">
        <f aca="false">IFERROR(INDEX('Season Counts'!$K$2:$K$740,$AF623)/INDEX('Season Counts'!$J$2:$J$740,$AF623),"")</f>
        <v>0.222814498933902</v>
      </c>
      <c r="AB623" s="41" t="n">
        <f aca="false">IFERROR(R623-AA623,"")</f>
        <v>-0.0115468933000991</v>
      </c>
      <c r="AC623" s="39" t="n">
        <f aca="false">IFERROR(INDEX('Season Counts'!$AG$2:$AG$740,$AF623)/INDEX('Season Counts'!$AF$2:$AF$740,$AF623),"")</f>
        <v>70.6471218206158</v>
      </c>
      <c r="AD623" s="40" t="n">
        <f aca="false">IFERROR(V623-AC623,"")</f>
        <v>-0.193613048685975</v>
      </c>
      <c r="AE623" s="4" t="str">
        <f aca="false">IF(D623&lt;Guide!$C$21,"Low PA",IF(TRIM(IF(ISNUMBER(AD623),IF(N(AD623)&lt;=-Guide!$C$24,"▼ Bat Speed  ",IF(N(AD623)&gt;=Guide!$C$24,"▲ Bat Speed  ","")),"")&amp;IF(N(Z623)&gt;=Guide!$C$22,"▲ Contact  ","")&amp;IF(N(Z623)&lt;=-Guide!$C$22,"▼ Contact  ","")&amp;IF(N(AB623)&gt;=Guide!$C$23,"▲ Chase  ","")&amp;IF(N(AB623)&lt;=-Guide!$C$23,"▼ Chase  ",""))="","Stable",TRIM(IF(ISNUMBER(AD623),IF(N(AD623)&lt;=-Guide!$C$24,"▼ Bat Speed  ",IF(N(AD623)&gt;=Guide!$C$24,"▲ Bat Speed  ","")),"")&amp;IF(N(Z623)&gt;=Guide!$C$22,"▲ Contact  ","")&amp;IF(N(Z623)&lt;=-Guide!$C$22,"▼ Contact  ","")&amp;IF(N(AB623)&gt;=Guide!$C$23,"▲ Chase  ","")&amp;IF(N(AB623)&lt;=-Guide!$C$23,"▼ Chase  ",""))))</f>
        <v>▼ Contact</v>
      </c>
      <c r="AF623" s="35" t="n">
        <f aca="false">MATCH(Counts!A623,'Season Counts'!$A$2:$A$740,0)</f>
        <v>161</v>
      </c>
    </row>
    <row r="624" customFormat="false" ht="15" hidden="false" customHeight="false" outlineLevel="0" collapsed="false">
      <c r="A624" s="34" t="str">
        <f aca="false">Counts!B624</f>
        <v>CIN</v>
      </c>
      <c r="B624" s="5" t="str">
        <f aca="false">Counts!C624</f>
        <v>Spencer Steer</v>
      </c>
      <c r="C624" s="34" t="str">
        <f aca="false">Counts!F624</f>
        <v>Mar-Apr</v>
      </c>
      <c r="D624" s="35" t="n">
        <f aca="false">IFERROR(Counts!P624,"")</f>
        <v>110</v>
      </c>
      <c r="E624" s="36" t="n">
        <f aca="false">IFERROR(Counts!R624/Counts!Q624,"")</f>
        <v>0.237113402061856</v>
      </c>
      <c r="F624" s="36" t="n">
        <f aca="false">IFERROR((Counts!R624+Counts!V624+Counts!W624)/(Counts!Q624+Counts!V624+Counts!W624+Counts!X624),"")</f>
        <v>0.318181818181818</v>
      </c>
      <c r="G624" s="36" t="n">
        <f aca="false">IFERROR((Counts!R624+Counts!S624+2*Counts!T624+3*Counts!U624)/Counts!Q624,"")</f>
        <v>0.45360824742268</v>
      </c>
      <c r="H624" s="35" t="n">
        <f aca="false">IFERROR(Counts!U624,"")</f>
        <v>5</v>
      </c>
      <c r="I624" s="36" t="n">
        <f aca="false">IFERROR(Counts!Z624/Counts!AA624,"")</f>
        <v>0.34952380952381</v>
      </c>
      <c r="J624" s="36" t="n">
        <f aca="false">IFERROR(Counts!AB624/Counts!AA624,"")</f>
        <v>0.363457142857143</v>
      </c>
      <c r="K624" s="37" t="n">
        <f aca="false">IFERROR((Counts!AB624-Counts!Z624)/Counts!AA624,"")</f>
        <v>0.0139333333333333</v>
      </c>
      <c r="L624" s="38" t="n">
        <f aca="false">IFERROR(Counts!Y624/Counts!P624,"")</f>
        <v>0.254545454545455</v>
      </c>
      <c r="M624" s="38" t="n">
        <f aca="false">IFERROR(Counts!V624/Counts!P624,"")</f>
        <v>0.0818181818181818</v>
      </c>
      <c r="N624" s="38" t="n">
        <f aca="false">IFERROR(Counts!AD624/Counts!AC624,"")</f>
        <v>0.157142857142857</v>
      </c>
      <c r="O624" s="38" t="n">
        <f aca="false">IFERROR(Counts!AE624/Counts!AC624,"")</f>
        <v>0.385714285714286</v>
      </c>
      <c r="P624" s="39" t="n">
        <f aca="false">IFERROR(Counts!AG624/Counts!AF624,"")</f>
        <v>89.8323076923077</v>
      </c>
      <c r="Q624" s="38" t="n">
        <f aca="false">IFERROR(Counts!AH624/Counts!AC624,"")</f>
        <v>0.414285714285714</v>
      </c>
      <c r="R624" s="38" t="n">
        <f aca="false">IFERROR(Counts!N624/Counts!M624,"")</f>
        <v>0.267281105990783</v>
      </c>
      <c r="S624" s="38" t="n">
        <f aca="false">IFERROR(Counts!K624/Counts!J624,"")</f>
        <v>0.63265306122449</v>
      </c>
      <c r="T624" s="38" t="n">
        <f aca="false">IFERROR(Counts!I624/Counts!H624,"")</f>
        <v>0.208791208791209</v>
      </c>
      <c r="U624" s="38" t="n">
        <f aca="false">IFERROR(1-Counts!L624/Counts!K624,"")</f>
        <v>0.846774193548387</v>
      </c>
      <c r="V624" s="39" t="n">
        <f aca="false">IFERROR(Counts!AJ624/Counts!AI624,"")</f>
        <v>71.320253164557</v>
      </c>
      <c r="W624" s="38" t="n">
        <f aca="false">IFERROR(Counts!AK624/Counts!AI624,"")</f>
        <v>0.0886075949367089</v>
      </c>
      <c r="X624" s="40" t="n">
        <f aca="false">IFERROR(Counts!O624,"")</f>
        <v>2.28</v>
      </c>
      <c r="Y624" s="36" t="n">
        <f aca="false">IFERROR(INDEX('Season Counts'!$Y$2:$Y$740,$AF624)/INDEX('Season Counts'!$X$2:$X$740,$AF624),"")</f>
        <v>0.342539295392954</v>
      </c>
      <c r="Z624" s="37" t="n">
        <f aca="false">IFERROR(J624-Y624,"")</f>
        <v>0.0209178474641888</v>
      </c>
      <c r="AA624" s="38" t="n">
        <f aca="false">IFERROR(INDEX('Season Counts'!$K$2:$K$740,$AF624)/INDEX('Season Counts'!$J$2:$J$740,$AF624),"")</f>
        <v>0.262210796915167</v>
      </c>
      <c r="AB624" s="41" t="n">
        <f aca="false">IFERROR(R624-AA624,"")</f>
        <v>0.00507030907561634</v>
      </c>
      <c r="AC624" s="39" t="n">
        <f aca="false">IFERROR(INDEX('Season Counts'!$AG$2:$AG$740,$AF624)/INDEX('Season Counts'!$AF$2:$AF$740,$AF624),"")</f>
        <v>71.1957307060755</v>
      </c>
      <c r="AD624" s="40" t="n">
        <f aca="false">IFERROR(V624-AC624,"")</f>
        <v>0.124522458481437</v>
      </c>
      <c r="AE624" s="4" t="str">
        <f aca="false">IF(D624&lt;Guide!$C$21,"Low PA",IF(TRIM(IF(ISNUMBER(AD624),IF(N(AD624)&lt;=-Guide!$C$24,"▼ Bat Speed  ",IF(N(AD624)&gt;=Guide!$C$24,"▲ Bat Speed  ","")),"")&amp;IF(N(Z624)&gt;=Guide!$C$22,"▲ Contact  ","")&amp;IF(N(Z624)&lt;=-Guide!$C$22,"▼ Contact  ","")&amp;IF(N(AB624)&gt;=Guide!$C$23,"▲ Chase  ","")&amp;IF(N(AB624)&lt;=-Guide!$C$23,"▼ Chase  ",""))="","Stable",TRIM(IF(ISNUMBER(AD624),IF(N(AD624)&lt;=-Guide!$C$24,"▼ Bat Speed  ",IF(N(AD624)&gt;=Guide!$C$24,"▲ Bat Speed  ","")),"")&amp;IF(N(Z624)&gt;=Guide!$C$22,"▲ Contact  ","")&amp;IF(N(Z624)&lt;=-Guide!$C$22,"▼ Contact  ","")&amp;IF(N(AB624)&gt;=Guide!$C$23,"▲ Chase  ","")&amp;IF(N(AB624)&lt;=-Guide!$C$23,"▼ Chase  ",""))))</f>
        <v>Stable</v>
      </c>
      <c r="AF624" s="35" t="n">
        <f aca="false">MATCH(Counts!A624,'Season Counts'!$A$2:$A$740,0)</f>
        <v>162</v>
      </c>
    </row>
    <row r="625" customFormat="false" ht="15" hidden="false" customHeight="false" outlineLevel="0" collapsed="false">
      <c r="A625" s="34" t="str">
        <f aca="false">Counts!B625</f>
        <v>CIN</v>
      </c>
      <c r="B625" s="5" t="str">
        <f aca="false">Counts!C625</f>
        <v>Spencer Steer</v>
      </c>
      <c r="C625" s="34" t="str">
        <f aca="false">Counts!F625</f>
        <v>May</v>
      </c>
      <c r="D625" s="35" t="n">
        <f aca="false">IFERROR(Counts!P625,"")</f>
        <v>113</v>
      </c>
      <c r="E625" s="36" t="n">
        <f aca="false">IFERROR(Counts!R625/Counts!Q625,"")</f>
        <v>0.303921568627451</v>
      </c>
      <c r="F625" s="36" t="n">
        <f aca="false">IFERROR((Counts!R625+Counts!V625+Counts!W625)/(Counts!Q625+Counts!V625+Counts!W625+Counts!X625),"")</f>
        <v>0.371681415929204</v>
      </c>
      <c r="G625" s="36" t="n">
        <f aca="false">IFERROR((Counts!R625+Counts!S625+2*Counts!T625+3*Counts!U625)/Counts!Q625,"")</f>
        <v>0.411764705882353</v>
      </c>
      <c r="H625" s="35" t="n">
        <f aca="false">IFERROR(Counts!U625,"")</f>
        <v>2</v>
      </c>
      <c r="I625" s="36" t="n">
        <f aca="false">IFERROR(Counts!Z625/Counts!AA625,"")</f>
        <v>0.353125</v>
      </c>
      <c r="J625" s="36" t="n">
        <f aca="false">IFERROR(Counts!AB625/Counts!AA625,"")</f>
        <v>0.379473214285714</v>
      </c>
      <c r="K625" s="37" t="n">
        <f aca="false">IFERROR((Counts!AB625-Counts!Z625)/Counts!AA625,"")</f>
        <v>0.0263482142857143</v>
      </c>
      <c r="L625" s="38" t="n">
        <f aca="false">IFERROR(Counts!Y625/Counts!P625,"")</f>
        <v>0.15929203539823</v>
      </c>
      <c r="M625" s="38" t="n">
        <f aca="false">IFERROR(Counts!V625/Counts!P625,"")</f>
        <v>0.0973451327433628</v>
      </c>
      <c r="N625" s="38" t="n">
        <f aca="false">IFERROR(Counts!AD625/Counts!AC625,"")</f>
        <v>0.107142857142857</v>
      </c>
      <c r="O625" s="38" t="n">
        <f aca="false">IFERROR(Counts!AE625/Counts!AC625,"")</f>
        <v>0.404761904761905</v>
      </c>
      <c r="P625" s="39" t="n">
        <f aca="false">IFERROR(Counts!AG625/Counts!AF625,"")</f>
        <v>90.5096385542169</v>
      </c>
      <c r="Q625" s="38" t="n">
        <f aca="false">IFERROR(Counts!AH625/Counts!AC625,"")</f>
        <v>0.428571428571429</v>
      </c>
      <c r="R625" s="38" t="n">
        <f aca="false">IFERROR(Counts!N625/Counts!M625,"")</f>
        <v>0.241071428571429</v>
      </c>
      <c r="S625" s="38" t="n">
        <f aca="false">IFERROR(Counts!K625/Counts!J625,"")</f>
        <v>0.668067226890756</v>
      </c>
      <c r="T625" s="38" t="n">
        <f aca="false">IFERROR(Counts!I625/Counts!H625,"")</f>
        <v>0.206572769953052</v>
      </c>
      <c r="U625" s="38" t="n">
        <f aca="false">IFERROR(1-Counts!L625/Counts!K625,"")</f>
        <v>0.861635220125786</v>
      </c>
      <c r="V625" s="39" t="n">
        <f aca="false">IFERROR(Counts!AJ625/Counts!AI625,"")</f>
        <v>70.505945945946</v>
      </c>
      <c r="W625" s="38" t="n">
        <f aca="false">IFERROR(Counts!AK625/Counts!AI625,"")</f>
        <v>0.0486486486486487</v>
      </c>
      <c r="X625" s="40" t="n">
        <f aca="false">IFERROR(Counts!O625,"")</f>
        <v>2.344</v>
      </c>
      <c r="Y625" s="36" t="n">
        <f aca="false">IFERROR(INDEX('Season Counts'!$Y$2:$Y$740,$AF625)/INDEX('Season Counts'!$X$2:$X$740,$AF625),"")</f>
        <v>0.342539295392954</v>
      </c>
      <c r="Z625" s="37" t="n">
        <f aca="false">IFERROR(J625-Y625,"")</f>
        <v>0.0369339188927603</v>
      </c>
      <c r="AA625" s="38" t="n">
        <f aca="false">IFERROR(INDEX('Season Counts'!$K$2:$K$740,$AF625)/INDEX('Season Counts'!$J$2:$J$740,$AF625),"")</f>
        <v>0.262210796915167</v>
      </c>
      <c r="AB625" s="41" t="n">
        <f aca="false">IFERROR(R625-AA625,"")</f>
        <v>-0.0211393683437385</v>
      </c>
      <c r="AC625" s="39" t="n">
        <f aca="false">IFERROR(INDEX('Season Counts'!$AG$2:$AG$740,$AF625)/INDEX('Season Counts'!$AF$2:$AF$740,$AF625),"")</f>
        <v>71.1957307060755</v>
      </c>
      <c r="AD625" s="40" t="n">
        <f aca="false">IFERROR(V625-AC625,"")</f>
        <v>-0.68978476012957</v>
      </c>
      <c r="AE625" s="4" t="str">
        <f aca="false">IF(D625&lt;Guide!$C$21,"Low PA",IF(TRIM(IF(ISNUMBER(AD625),IF(N(AD625)&lt;=-Guide!$C$24,"▼ Bat Speed  ",IF(N(AD625)&gt;=Guide!$C$24,"▲ Bat Speed  ","")),"")&amp;IF(N(Z625)&gt;=Guide!$C$22,"▲ Contact  ","")&amp;IF(N(Z625)&lt;=-Guide!$C$22,"▼ Contact  ","")&amp;IF(N(AB625)&gt;=Guide!$C$23,"▲ Chase  ","")&amp;IF(N(AB625)&lt;=-Guide!$C$23,"▼ Chase  ",""))="","Stable",TRIM(IF(ISNUMBER(AD625),IF(N(AD625)&lt;=-Guide!$C$24,"▼ Bat Speed  ",IF(N(AD625)&gt;=Guide!$C$24,"▲ Bat Speed  ","")),"")&amp;IF(N(Z625)&gt;=Guide!$C$22,"▲ Contact  ","")&amp;IF(N(Z625)&lt;=-Guide!$C$22,"▼ Contact  ","")&amp;IF(N(AB625)&gt;=Guide!$C$23,"▲ Chase  ","")&amp;IF(N(AB625)&lt;=-Guide!$C$23,"▼ Chase  ",""))))</f>
        <v>Stable</v>
      </c>
      <c r="AF625" s="35" t="n">
        <f aca="false">MATCH(Counts!A625,'Season Counts'!$A$2:$A$740,0)</f>
        <v>162</v>
      </c>
    </row>
    <row r="626" customFormat="false" ht="15" hidden="false" customHeight="false" outlineLevel="0" collapsed="false">
      <c r="A626" s="34" t="str">
        <f aca="false">Counts!B626</f>
        <v>CIN</v>
      </c>
      <c r="B626" s="5" t="str">
        <f aca="false">Counts!C626</f>
        <v>Spencer Steer</v>
      </c>
      <c r="C626" s="34" t="str">
        <f aca="false">Counts!F626</f>
        <v>Jun</v>
      </c>
      <c r="D626" s="35" t="n">
        <f aca="false">IFERROR(Counts!P626,"")</f>
        <v>93</v>
      </c>
      <c r="E626" s="36" t="n">
        <f aca="false">IFERROR(Counts!R626/Counts!Q626,"")</f>
        <v>0.158536585365854</v>
      </c>
      <c r="F626" s="36" t="n">
        <f aca="false">IFERROR((Counts!R626+Counts!V626+Counts!W626)/(Counts!Q626+Counts!V626+Counts!W626+Counts!X626),"")</f>
        <v>0.239130434782609</v>
      </c>
      <c r="G626" s="36" t="n">
        <f aca="false">IFERROR((Counts!R626+Counts!S626+2*Counts!T626+3*Counts!U626)/Counts!Q626,"")</f>
        <v>0.390243902439024</v>
      </c>
      <c r="H626" s="35" t="n">
        <f aca="false">IFERROR(Counts!U626,"")</f>
        <v>6</v>
      </c>
      <c r="I626" s="36" t="n">
        <f aca="false">IFERROR(Counts!Z626/Counts!AA626,"")</f>
        <v>0.291477272727273</v>
      </c>
      <c r="J626" s="36" t="n">
        <f aca="false">IFERROR(Counts!AB626/Counts!AA626,"")</f>
        <v>0.267954545454545</v>
      </c>
      <c r="K626" s="37" t="n">
        <f aca="false">IFERROR((Counts!AB626-Counts!Z626)/Counts!AA626,"")</f>
        <v>-0.0235227272727273</v>
      </c>
      <c r="L626" s="38" t="n">
        <f aca="false">IFERROR(Counts!Y626/Counts!P626,"")</f>
        <v>0.301075268817204</v>
      </c>
      <c r="M626" s="38" t="n">
        <f aca="false">IFERROR(Counts!V626/Counts!P626,"")</f>
        <v>0.0967741935483871</v>
      </c>
      <c r="N626" s="38" t="n">
        <f aca="false">IFERROR(Counts!AD626/Counts!AC626,"")</f>
        <v>0.127272727272727</v>
      </c>
      <c r="O626" s="38" t="n">
        <f aca="false">IFERROR(Counts!AE626/Counts!AC626,"")</f>
        <v>0.327272727272727</v>
      </c>
      <c r="P626" s="39" t="n">
        <f aca="false">IFERROR(Counts!AG626/Counts!AF626,"")</f>
        <v>87.182</v>
      </c>
      <c r="Q626" s="38" t="n">
        <f aca="false">IFERROR(Counts!AH626/Counts!AC626,"")</f>
        <v>0.218181818181818</v>
      </c>
      <c r="R626" s="38" t="n">
        <f aca="false">IFERROR(Counts!N626/Counts!M626,"")</f>
        <v>0.281553398058252</v>
      </c>
      <c r="S626" s="38" t="n">
        <f aca="false">IFERROR(Counts!K626/Counts!J626,"")</f>
        <v>0.668639053254438</v>
      </c>
      <c r="T626" s="38" t="n">
        <f aca="false">IFERROR(Counts!I626/Counts!H626,"")</f>
        <v>0.280701754385965</v>
      </c>
      <c r="U626" s="38" t="n">
        <f aca="false">IFERROR(1-Counts!L626/Counts!K626,"")</f>
        <v>0.849557522123894</v>
      </c>
      <c r="V626" s="39" t="n">
        <f aca="false">IFERROR(Counts!AJ626/Counts!AI626,"")</f>
        <v>71.2012738853503</v>
      </c>
      <c r="W626" s="38" t="n">
        <f aca="false">IFERROR(Counts!AK626/Counts!AI626,"")</f>
        <v>0.089171974522293</v>
      </c>
      <c r="X626" s="40" t="n">
        <f aca="false">IFERROR(Counts!O626,"")</f>
        <v>-2.227</v>
      </c>
      <c r="Y626" s="36" t="n">
        <f aca="false">IFERROR(INDEX('Season Counts'!$Y$2:$Y$740,$AF626)/INDEX('Season Counts'!$X$2:$X$740,$AF626),"")</f>
        <v>0.342539295392954</v>
      </c>
      <c r="Z626" s="37" t="n">
        <f aca="false">IFERROR(J626-Y626,"")</f>
        <v>-0.0745847499384085</v>
      </c>
      <c r="AA626" s="38" t="n">
        <f aca="false">IFERROR(INDEX('Season Counts'!$K$2:$K$740,$AF626)/INDEX('Season Counts'!$J$2:$J$740,$AF626),"")</f>
        <v>0.262210796915167</v>
      </c>
      <c r="AB626" s="41" t="n">
        <f aca="false">IFERROR(R626-AA626,"")</f>
        <v>0.0193426011430853</v>
      </c>
      <c r="AC626" s="39" t="n">
        <f aca="false">IFERROR(INDEX('Season Counts'!$AG$2:$AG$740,$AF626)/INDEX('Season Counts'!$AF$2:$AF$740,$AF626),"")</f>
        <v>71.1957307060755</v>
      </c>
      <c r="AD626" s="40" t="n">
        <f aca="false">IFERROR(V626-AC626,"")</f>
        <v>0.00554317927479531</v>
      </c>
      <c r="AE626" s="4" t="str">
        <f aca="false">IF(D626&lt;Guide!$C$21,"Low PA",IF(TRIM(IF(ISNUMBER(AD626),IF(N(AD626)&lt;=-Guide!$C$24,"▼ Bat Speed  ",IF(N(AD626)&gt;=Guide!$C$24,"▲ Bat Speed  ","")),"")&amp;IF(N(Z626)&gt;=Guide!$C$22,"▲ Contact  ","")&amp;IF(N(Z626)&lt;=-Guide!$C$22,"▼ Contact  ","")&amp;IF(N(AB626)&gt;=Guide!$C$23,"▲ Chase  ","")&amp;IF(N(AB626)&lt;=-Guide!$C$23,"▼ Chase  ",""))="","Stable",TRIM(IF(ISNUMBER(AD626),IF(N(AD626)&lt;=-Guide!$C$24,"▼ Bat Speed  ",IF(N(AD626)&gt;=Guide!$C$24,"▲ Bat Speed  ","")),"")&amp;IF(N(Z626)&gt;=Guide!$C$22,"▲ Contact  ","")&amp;IF(N(Z626)&lt;=-Guide!$C$22,"▼ Contact  ","")&amp;IF(N(AB626)&gt;=Guide!$C$23,"▲ Chase  ","")&amp;IF(N(AB626)&lt;=-Guide!$C$23,"▼ Chase  ",""))))</f>
        <v>▼ Contact</v>
      </c>
      <c r="AF626" s="35" t="n">
        <f aca="false">MATCH(Counts!A626,'Season Counts'!$A$2:$A$740,0)</f>
        <v>162</v>
      </c>
    </row>
    <row r="627" customFormat="false" ht="15" hidden="false" customHeight="false" outlineLevel="0" collapsed="false">
      <c r="A627" s="34" t="str">
        <f aca="false">Counts!B627</f>
        <v>CIN</v>
      </c>
      <c r="B627" s="5" t="str">
        <f aca="false">Counts!C627</f>
        <v>Spencer Steer</v>
      </c>
      <c r="C627" s="34" t="str">
        <f aca="false">Counts!F627</f>
        <v>Jul</v>
      </c>
      <c r="D627" s="35" t="n">
        <f aca="false">IFERROR(Counts!P627,"")</f>
        <v>68</v>
      </c>
      <c r="E627" s="36" t="n">
        <f aca="false">IFERROR(Counts!R627/Counts!Q627,"")</f>
        <v>0.23728813559322</v>
      </c>
      <c r="F627" s="36" t="n">
        <f aca="false">IFERROR((Counts!R627+Counts!V627+Counts!W627)/(Counts!Q627+Counts!V627+Counts!W627+Counts!X627),"")</f>
        <v>0.338235294117647</v>
      </c>
      <c r="G627" s="36" t="n">
        <f aca="false">IFERROR((Counts!R627+Counts!S627+2*Counts!T627+3*Counts!U627)/Counts!Q627,"")</f>
        <v>0.423728813559322</v>
      </c>
      <c r="H627" s="35" t="n">
        <f aca="false">IFERROR(Counts!U627,"")</f>
        <v>3</v>
      </c>
      <c r="I627" s="36" t="n">
        <f aca="false">IFERROR(Counts!Z627/Counts!AA627,"")</f>
        <v>0.3296875</v>
      </c>
      <c r="J627" s="36" t="n">
        <f aca="false">IFERROR(Counts!AB627/Counts!AA627,"")</f>
        <v>0.346140625</v>
      </c>
      <c r="K627" s="37" t="n">
        <f aca="false">IFERROR((Counts!AB627-Counts!Z627)/Counts!AA627,"")</f>
        <v>0.016453125</v>
      </c>
      <c r="L627" s="38" t="n">
        <f aca="false">IFERROR(Counts!Y627/Counts!P627,"")</f>
        <v>0.176470588235294</v>
      </c>
      <c r="M627" s="38" t="n">
        <f aca="false">IFERROR(Counts!V627/Counts!P627,"")</f>
        <v>0.0882352941176471</v>
      </c>
      <c r="N627" s="38" t="n">
        <f aca="false">IFERROR(Counts!AD627/Counts!AC627,"")</f>
        <v>0.0638297872340426</v>
      </c>
      <c r="O627" s="38" t="n">
        <f aca="false">IFERROR(Counts!AE627/Counts!AC627,"")</f>
        <v>0.446808510638298</v>
      </c>
      <c r="P627" s="39" t="n">
        <f aca="false">IFERROR(Counts!AG627/Counts!AF627,"")</f>
        <v>89.1232558139535</v>
      </c>
      <c r="Q627" s="38" t="n">
        <f aca="false">IFERROR(Counts!AH627/Counts!AC627,"")</f>
        <v>0.361702127659575</v>
      </c>
      <c r="R627" s="38" t="n">
        <f aca="false">IFERROR(Counts!N627/Counts!M627,"")</f>
        <v>0.259541984732824</v>
      </c>
      <c r="S627" s="38" t="n">
        <f aca="false">IFERROR(Counts!K627/Counts!J627,"")</f>
        <v>0.635714285714286</v>
      </c>
      <c r="T627" s="38" t="n">
        <f aca="false">IFERROR(Counts!I627/Counts!H627,"")</f>
        <v>0.178861788617886</v>
      </c>
      <c r="U627" s="38" t="n">
        <f aca="false">IFERROR(1-Counts!L627/Counts!K627,"")</f>
        <v>0.932584269662921</v>
      </c>
      <c r="V627" s="39" t="n">
        <f aca="false">IFERROR(Counts!AJ627/Counts!AI627,"")</f>
        <v>72.1779816513761</v>
      </c>
      <c r="W627" s="38" t="n">
        <f aca="false">IFERROR(Counts!AK627/Counts!AI627,"")</f>
        <v>0.155963302752294</v>
      </c>
      <c r="X627" s="40" t="n">
        <f aca="false">IFERROR(Counts!O627,"")</f>
        <v>-0.623</v>
      </c>
      <c r="Y627" s="36" t="n">
        <f aca="false">IFERROR(INDEX('Season Counts'!$Y$2:$Y$740,$AF627)/INDEX('Season Counts'!$X$2:$X$740,$AF627),"")</f>
        <v>0.342539295392954</v>
      </c>
      <c r="Z627" s="37" t="n">
        <f aca="false">IFERROR(J627-Y627,"")</f>
        <v>0.00360132960704601</v>
      </c>
      <c r="AA627" s="38" t="n">
        <f aca="false">IFERROR(INDEX('Season Counts'!$K$2:$K$740,$AF627)/INDEX('Season Counts'!$J$2:$J$740,$AF627),"")</f>
        <v>0.262210796915167</v>
      </c>
      <c r="AB627" s="41" t="n">
        <f aca="false">IFERROR(R627-AA627,"")</f>
        <v>-0.00266881218234266</v>
      </c>
      <c r="AC627" s="39" t="n">
        <f aca="false">IFERROR(INDEX('Season Counts'!$AG$2:$AG$740,$AF627)/INDEX('Season Counts'!$AF$2:$AF$740,$AF627),"")</f>
        <v>71.1957307060755</v>
      </c>
      <c r="AD627" s="40" t="n">
        <f aca="false">IFERROR(V627-AC627,"")</f>
        <v>0.982250945300621</v>
      </c>
      <c r="AE627" s="4" t="str">
        <f aca="false">IF(D627&lt;Guide!$C$21,"Low PA",IF(TRIM(IF(ISNUMBER(AD627),IF(N(AD627)&lt;=-Guide!$C$24,"▼ Bat Speed  ",IF(N(AD627)&gt;=Guide!$C$24,"▲ Bat Speed  ","")),"")&amp;IF(N(Z627)&gt;=Guide!$C$22,"▲ Contact  ","")&amp;IF(N(Z627)&lt;=-Guide!$C$22,"▼ Contact  ","")&amp;IF(N(AB627)&gt;=Guide!$C$23,"▲ Chase  ","")&amp;IF(N(AB627)&lt;=-Guide!$C$23,"▼ Chase  ",""))="","Stable",TRIM(IF(ISNUMBER(AD627),IF(N(AD627)&lt;=-Guide!$C$24,"▼ Bat Speed  ",IF(N(AD627)&gt;=Guide!$C$24,"▲ Bat Speed  ","")),"")&amp;IF(N(Z627)&gt;=Guide!$C$22,"▲ Contact  ","")&amp;IF(N(Z627)&lt;=-Guide!$C$22,"▼ Contact  ","")&amp;IF(N(AB627)&gt;=Guide!$C$23,"▲ Chase  ","")&amp;IF(N(AB627)&lt;=-Guide!$C$23,"▼ Chase  ",""))))</f>
        <v>Stable</v>
      </c>
      <c r="AF627" s="35" t="n">
        <f aca="false">MATCH(Counts!A627,'Season Counts'!$A$2:$A$740,0)</f>
        <v>162</v>
      </c>
    </row>
    <row r="628" customFormat="false" ht="15" hidden="false" customHeight="false" outlineLevel="0" collapsed="false">
      <c r="A628" s="34" t="str">
        <f aca="false">Counts!B628</f>
        <v>CIN</v>
      </c>
      <c r="B628" s="5" t="str">
        <f aca="false">Counts!C628</f>
        <v>Dane Myers</v>
      </c>
      <c r="C628" s="34" t="str">
        <f aca="false">Counts!F628</f>
        <v>Mar-Apr</v>
      </c>
      <c r="D628" s="35" t="n">
        <f aca="false">IFERROR(Counts!P628,"")</f>
        <v>52</v>
      </c>
      <c r="E628" s="36" t="n">
        <f aca="false">IFERROR(Counts!R628/Counts!Q628,"")</f>
        <v>0.285714285714286</v>
      </c>
      <c r="F628" s="36" t="n">
        <f aca="false">IFERROR((Counts!R628+Counts!V628+Counts!W628)/(Counts!Q628+Counts!V628+Counts!W628+Counts!X628),"")</f>
        <v>0.423076923076923</v>
      </c>
      <c r="G628" s="36" t="n">
        <f aca="false">IFERROR((Counts!R628+Counts!S628+2*Counts!T628+3*Counts!U628)/Counts!Q628,"")</f>
        <v>0.357142857142857</v>
      </c>
      <c r="H628" s="35" t="n">
        <f aca="false">IFERROR(Counts!U628,"")</f>
        <v>1</v>
      </c>
      <c r="I628" s="36" t="n">
        <f aca="false">IFERROR(Counts!Z628/Counts!AA628,"")</f>
        <v>0.36</v>
      </c>
      <c r="J628" s="36" t="n">
        <f aca="false">IFERROR(Counts!AB628/Counts!AA628,"")</f>
        <v>0.46926</v>
      </c>
      <c r="K628" s="37" t="n">
        <f aca="false">IFERROR((Counts!AB628-Counts!Z628)/Counts!AA628,"")</f>
        <v>0.10926</v>
      </c>
      <c r="L628" s="38" t="n">
        <f aca="false">IFERROR(Counts!Y628/Counts!P628,"")</f>
        <v>0.173076923076923</v>
      </c>
      <c r="M628" s="38" t="n">
        <f aca="false">IFERROR(Counts!V628/Counts!P628,"")</f>
        <v>0.173076923076923</v>
      </c>
      <c r="N628" s="38" t="n">
        <f aca="false">IFERROR(Counts!AD628/Counts!AC628,"")</f>
        <v>0.121212121212121</v>
      </c>
      <c r="O628" s="38" t="n">
        <f aca="false">IFERROR(Counts!AE628/Counts!AC628,"")</f>
        <v>0.303030303030303</v>
      </c>
      <c r="P628" s="39" t="n">
        <f aca="false">IFERROR(Counts!AG628/Counts!AF628,"")</f>
        <v>87.9193548387097</v>
      </c>
      <c r="Q628" s="38" t="n">
        <f aca="false">IFERROR(Counts!AH628/Counts!AC628,"")</f>
        <v>0.424242424242424</v>
      </c>
      <c r="R628" s="38" t="n">
        <f aca="false">IFERROR(Counts!N628/Counts!M628,"")</f>
        <v>0.139130434782609</v>
      </c>
      <c r="S628" s="38" t="n">
        <f aca="false">IFERROR(Counts!K628/Counts!J628,"")</f>
        <v>0.518867924528302</v>
      </c>
      <c r="T628" s="38" t="n">
        <f aca="false">IFERROR(Counts!I628/Counts!H628,"")</f>
        <v>0.126760563380282</v>
      </c>
      <c r="U628" s="38" t="n">
        <f aca="false">IFERROR(1-Counts!L628/Counts!K628,"")</f>
        <v>0.909090909090909</v>
      </c>
      <c r="V628" s="39" t="n">
        <f aca="false">IFERROR(Counts!AJ628/Counts!AI628,"")</f>
        <v>71.4482142857143</v>
      </c>
      <c r="W628" s="38" t="n">
        <f aca="false">IFERROR(Counts!AK628/Counts!AI628,"")</f>
        <v>0.214285714285714</v>
      </c>
      <c r="X628" s="40" t="n">
        <f aca="false">IFERROR(Counts!O628,"")</f>
        <v>3.653</v>
      </c>
      <c r="Y628" s="36" t="n">
        <f aca="false">IFERROR(INDEX('Season Counts'!$Y$2:$Y$740,$AF628)/INDEX('Season Counts'!$X$2:$X$740,$AF628),"")</f>
        <v>0.309274390243902</v>
      </c>
      <c r="Z628" s="37" t="n">
        <f aca="false">IFERROR(J628-Y628,"")</f>
        <v>0.159985609756098</v>
      </c>
      <c r="AA628" s="38" t="n">
        <f aca="false">IFERROR(INDEX('Season Counts'!$K$2:$K$740,$AF628)/INDEX('Season Counts'!$J$2:$J$740,$AF628),"")</f>
        <v>0.252440725244073</v>
      </c>
      <c r="AB628" s="41" t="n">
        <f aca="false">IFERROR(R628-AA628,"")</f>
        <v>-0.113310290461464</v>
      </c>
      <c r="AC628" s="39" t="n">
        <f aca="false">IFERROR(INDEX('Season Counts'!$AG$2:$AG$740,$AF628)/INDEX('Season Counts'!$AF$2:$AF$740,$AF628),"")</f>
        <v>71.1560824742268</v>
      </c>
      <c r="AD628" s="40" t="n">
        <f aca="false">IFERROR(V628-AC628,"")</f>
        <v>0.292131811487494</v>
      </c>
      <c r="AE628" s="4" t="str">
        <f aca="false">IF(D628&lt;Guide!$C$21,"Low PA",IF(TRIM(IF(ISNUMBER(AD628),IF(N(AD628)&lt;=-Guide!$C$24,"▼ Bat Speed  ",IF(N(AD628)&gt;=Guide!$C$24,"▲ Bat Speed  ","")),"")&amp;IF(N(Z628)&gt;=Guide!$C$22,"▲ Contact  ","")&amp;IF(N(Z628)&lt;=-Guide!$C$22,"▼ Contact  ","")&amp;IF(N(AB628)&gt;=Guide!$C$23,"▲ Chase  ","")&amp;IF(N(AB628)&lt;=-Guide!$C$23,"▼ Chase  ",""))="","Stable",TRIM(IF(ISNUMBER(AD628),IF(N(AD628)&lt;=-Guide!$C$24,"▼ Bat Speed  ",IF(N(AD628)&gt;=Guide!$C$24,"▲ Bat Speed  ","")),"")&amp;IF(N(Z628)&gt;=Guide!$C$22,"▲ Contact  ","")&amp;IF(N(Z628)&lt;=-Guide!$C$22,"▼ Contact  ","")&amp;IF(N(AB628)&gt;=Guide!$C$23,"▲ Chase  ","")&amp;IF(N(AB628)&lt;=-Guide!$C$23,"▼ Chase  ",""))))</f>
        <v>▲ Contact ▼ Chase</v>
      </c>
      <c r="AF628" s="35" t="n">
        <f aca="false">MATCH(Counts!A628,'Season Counts'!$A$2:$A$740,0)</f>
        <v>163</v>
      </c>
    </row>
    <row r="629" customFormat="false" ht="15" hidden="false" customHeight="false" outlineLevel="0" collapsed="false">
      <c r="A629" s="34" t="str">
        <f aca="false">Counts!B629</f>
        <v>CIN</v>
      </c>
      <c r="B629" s="5" t="str">
        <f aca="false">Counts!C629</f>
        <v>Dane Myers</v>
      </c>
      <c r="C629" s="34" t="str">
        <f aca="false">Counts!F629</f>
        <v>May</v>
      </c>
      <c r="D629" s="35" t="n">
        <f aca="false">IFERROR(Counts!P629,"")</f>
        <v>44</v>
      </c>
      <c r="E629" s="36" t="n">
        <f aca="false">IFERROR(Counts!R629/Counts!Q629,"")</f>
        <v>0.205128205128205</v>
      </c>
      <c r="F629" s="36" t="n">
        <f aca="false">IFERROR((Counts!R629+Counts!V629+Counts!W629)/(Counts!Q629+Counts!V629+Counts!W629+Counts!X629),"")</f>
        <v>0.272727272727273</v>
      </c>
      <c r="G629" s="36" t="n">
        <f aca="false">IFERROR((Counts!R629+Counts!S629+2*Counts!T629+3*Counts!U629)/Counts!Q629,"")</f>
        <v>0.435897435897436</v>
      </c>
      <c r="H629" s="35" t="n">
        <f aca="false">IFERROR(Counts!U629,"")</f>
        <v>2</v>
      </c>
      <c r="I629" s="36" t="n">
        <f aca="false">IFERROR(Counts!Z629/Counts!AA629,"")</f>
        <v>0.308139534883721</v>
      </c>
      <c r="J629" s="36" t="n">
        <f aca="false">IFERROR(Counts!AB629/Counts!AA629,"")</f>
        <v>0.271441860465116</v>
      </c>
      <c r="K629" s="37" t="n">
        <f aca="false">IFERROR((Counts!AB629-Counts!Z629)/Counts!AA629,"")</f>
        <v>-0.0366976744186046</v>
      </c>
      <c r="L629" s="38" t="n">
        <f aca="false">IFERROR(Counts!Y629/Counts!P629,"")</f>
        <v>0.386363636363636</v>
      </c>
      <c r="M629" s="38" t="n">
        <f aca="false">IFERROR(Counts!V629/Counts!P629,"")</f>
        <v>0.0681818181818182</v>
      </c>
      <c r="N629" s="38" t="n">
        <f aca="false">IFERROR(Counts!AD629/Counts!AC629,"")</f>
        <v>0.0869565217391304</v>
      </c>
      <c r="O629" s="38" t="n">
        <f aca="false">IFERROR(Counts!AE629/Counts!AC629,"")</f>
        <v>0.391304347826087</v>
      </c>
      <c r="P629" s="39" t="n">
        <f aca="false">IFERROR(Counts!AG629/Counts!AF629,"")</f>
        <v>88.3454545454545</v>
      </c>
      <c r="Q629" s="38" t="n">
        <f aca="false">IFERROR(Counts!AH629/Counts!AC629,"")</f>
        <v>0.478260869565217</v>
      </c>
      <c r="R629" s="38" t="n">
        <f aca="false">IFERROR(Counts!N629/Counts!M629,"")</f>
        <v>0.202702702702703</v>
      </c>
      <c r="S629" s="38" t="n">
        <f aca="false">IFERROR(Counts!K629/Counts!J629,"")</f>
        <v>0.611111111111111</v>
      </c>
      <c r="T629" s="38" t="n">
        <f aca="false">IFERROR(Counts!I629/Counts!H629,"")</f>
        <v>0.214285714285714</v>
      </c>
      <c r="U629" s="38" t="n">
        <f aca="false">IFERROR(1-Counts!L629/Counts!K629,"")</f>
        <v>0.8</v>
      </c>
      <c r="V629" s="39" t="n">
        <f aca="false">IFERROR(Counts!AJ629/Counts!AI629,"")</f>
        <v>72.2681818181818</v>
      </c>
      <c r="W629" s="38" t="n">
        <f aca="false">IFERROR(Counts!AK629/Counts!AI629,"")</f>
        <v>0.242424242424242</v>
      </c>
      <c r="X629" s="40" t="n">
        <f aca="false">IFERROR(Counts!O629,"")</f>
        <v>0.409</v>
      </c>
      <c r="Y629" s="36" t="n">
        <f aca="false">IFERROR(INDEX('Season Counts'!$Y$2:$Y$740,$AF629)/INDEX('Season Counts'!$X$2:$X$740,$AF629),"")</f>
        <v>0.309274390243902</v>
      </c>
      <c r="Z629" s="37" t="n">
        <f aca="false">IFERROR(J629-Y629,"")</f>
        <v>-0.0378325297787861</v>
      </c>
      <c r="AA629" s="38" t="n">
        <f aca="false">IFERROR(INDEX('Season Counts'!$K$2:$K$740,$AF629)/INDEX('Season Counts'!$J$2:$J$740,$AF629),"")</f>
        <v>0.252440725244073</v>
      </c>
      <c r="AB629" s="41" t="n">
        <f aca="false">IFERROR(R629-AA629,"")</f>
        <v>-0.0497380225413698</v>
      </c>
      <c r="AC629" s="39" t="n">
        <f aca="false">IFERROR(INDEX('Season Counts'!$AG$2:$AG$740,$AF629)/INDEX('Season Counts'!$AF$2:$AF$740,$AF629),"")</f>
        <v>71.1560824742268</v>
      </c>
      <c r="AD629" s="40" t="n">
        <f aca="false">IFERROR(V629-AC629,"")</f>
        <v>1.11209934395502</v>
      </c>
      <c r="AE629" s="4" t="str">
        <f aca="false">IF(D629&lt;Guide!$C$21,"Low PA",IF(TRIM(IF(ISNUMBER(AD629),IF(N(AD629)&lt;=-Guide!$C$24,"▼ Bat Speed  ",IF(N(AD629)&gt;=Guide!$C$24,"▲ Bat Speed  ","")),"")&amp;IF(N(Z629)&gt;=Guide!$C$22,"▲ Contact  ","")&amp;IF(N(Z629)&lt;=-Guide!$C$22,"▼ Contact  ","")&amp;IF(N(AB629)&gt;=Guide!$C$23,"▲ Chase  ","")&amp;IF(N(AB629)&lt;=-Guide!$C$23,"▼ Chase  ",""))="","Stable",TRIM(IF(ISNUMBER(AD629),IF(N(AD629)&lt;=-Guide!$C$24,"▼ Bat Speed  ",IF(N(AD629)&gt;=Guide!$C$24,"▲ Bat Speed  ","")),"")&amp;IF(N(Z629)&gt;=Guide!$C$22,"▲ Contact  ","")&amp;IF(N(Z629)&lt;=-Guide!$C$22,"▼ Contact  ","")&amp;IF(N(AB629)&gt;=Guide!$C$23,"▲ Chase  ","")&amp;IF(N(AB629)&lt;=-Guide!$C$23,"▼ Chase  ",""))))</f>
        <v>▲ Bat Speed ▼ Chase</v>
      </c>
      <c r="AF629" s="35" t="n">
        <f aca="false">MATCH(Counts!A629,'Season Counts'!$A$2:$A$740,0)</f>
        <v>163</v>
      </c>
    </row>
    <row r="630" customFormat="false" ht="15" hidden="false" customHeight="false" outlineLevel="0" collapsed="false">
      <c r="A630" s="34" t="str">
        <f aca="false">Counts!B630</f>
        <v>CIN</v>
      </c>
      <c r="B630" s="5" t="str">
        <f aca="false">Counts!C630</f>
        <v>Dane Myers</v>
      </c>
      <c r="C630" s="34" t="str">
        <f aca="false">Counts!F630</f>
        <v>Jun</v>
      </c>
      <c r="D630" s="35" t="n">
        <f aca="false">IFERROR(Counts!P630,"")</f>
        <v>41</v>
      </c>
      <c r="E630" s="36" t="n">
        <f aca="false">IFERROR(Counts!R630/Counts!Q630,"")</f>
        <v>0.277777777777778</v>
      </c>
      <c r="F630" s="36" t="n">
        <f aca="false">IFERROR((Counts!R630+Counts!V630+Counts!W630)/(Counts!Q630+Counts!V630+Counts!W630+Counts!X630),"")</f>
        <v>0.365853658536585</v>
      </c>
      <c r="G630" s="36" t="n">
        <f aca="false">IFERROR((Counts!R630+Counts!S630+2*Counts!T630+3*Counts!U630)/Counts!Q630,"")</f>
        <v>0.361111111111111</v>
      </c>
      <c r="H630" s="35" t="n">
        <f aca="false">IFERROR(Counts!U630,"")</f>
        <v>0</v>
      </c>
      <c r="I630" s="36" t="n">
        <f aca="false">IFERROR(Counts!Z630/Counts!AA630,"")</f>
        <v>0.347435897435898</v>
      </c>
      <c r="J630" s="36" t="n">
        <f aca="false">IFERROR(Counts!AB630/Counts!AA630,"")</f>
        <v>0.300410256410256</v>
      </c>
      <c r="K630" s="37" t="n">
        <f aca="false">IFERROR((Counts!AB630-Counts!Z630)/Counts!AA630,"")</f>
        <v>-0.0470256410256411</v>
      </c>
      <c r="L630" s="38" t="n">
        <f aca="false">IFERROR(Counts!Y630/Counts!P630,"")</f>
        <v>0.219512195121951</v>
      </c>
      <c r="M630" s="38" t="n">
        <f aca="false">IFERROR(Counts!V630/Counts!P630,"")</f>
        <v>0.121951219512195</v>
      </c>
      <c r="N630" s="38" t="n">
        <f aca="false">IFERROR(Counts!AD630/Counts!AC630,"")</f>
        <v>0</v>
      </c>
      <c r="O630" s="38" t="n">
        <f aca="false">IFERROR(Counts!AE630/Counts!AC630,"")</f>
        <v>0.296296296296296</v>
      </c>
      <c r="P630" s="39" t="n">
        <f aca="false">IFERROR(Counts!AG630/Counts!AF630,"")</f>
        <v>84.96</v>
      </c>
      <c r="Q630" s="38" t="n">
        <f aca="false">IFERROR(Counts!AH630/Counts!AC630,"")</f>
        <v>0.333333333333333</v>
      </c>
      <c r="R630" s="38" t="n">
        <f aca="false">IFERROR(Counts!N630/Counts!M630,"")</f>
        <v>0.24468085106383</v>
      </c>
      <c r="S630" s="38" t="n">
        <f aca="false">IFERROR(Counts!K630/Counts!J630,"")</f>
        <v>0.662650602409639</v>
      </c>
      <c r="T630" s="38" t="n">
        <f aca="false">IFERROR(Counts!I630/Counts!H630,"")</f>
        <v>0.141025641025641</v>
      </c>
      <c r="U630" s="38" t="n">
        <f aca="false">IFERROR(1-Counts!L630/Counts!K630,"")</f>
        <v>0.909090909090909</v>
      </c>
      <c r="V630" s="39" t="n">
        <f aca="false">IFERROR(Counts!AJ630/Counts!AI630,"")</f>
        <v>71.5333333333333</v>
      </c>
      <c r="W630" s="38" t="n">
        <f aca="false">IFERROR(Counts!AK630/Counts!AI630,"")</f>
        <v>0.216666666666667</v>
      </c>
      <c r="X630" s="40" t="n">
        <f aca="false">IFERROR(Counts!O630,"")</f>
        <v>-0.327</v>
      </c>
      <c r="Y630" s="36" t="n">
        <f aca="false">IFERROR(INDEX('Season Counts'!$Y$2:$Y$740,$AF630)/INDEX('Season Counts'!$X$2:$X$740,$AF630),"")</f>
        <v>0.309274390243902</v>
      </c>
      <c r="Z630" s="37" t="n">
        <f aca="false">IFERROR(J630-Y630,"")</f>
        <v>-0.00886413383364604</v>
      </c>
      <c r="AA630" s="38" t="n">
        <f aca="false">IFERROR(INDEX('Season Counts'!$K$2:$K$740,$AF630)/INDEX('Season Counts'!$J$2:$J$740,$AF630),"")</f>
        <v>0.252440725244073</v>
      </c>
      <c r="AB630" s="41" t="n">
        <f aca="false">IFERROR(R630-AA630,"")</f>
        <v>-0.00775987418024274</v>
      </c>
      <c r="AC630" s="39" t="n">
        <f aca="false">IFERROR(INDEX('Season Counts'!$AG$2:$AG$740,$AF630)/INDEX('Season Counts'!$AF$2:$AF$740,$AF630),"")</f>
        <v>71.1560824742268</v>
      </c>
      <c r="AD630" s="40" t="n">
        <f aca="false">IFERROR(V630-AC630,"")</f>
        <v>0.377250859106539</v>
      </c>
      <c r="AE630" s="4" t="str">
        <f aca="false">IF(D630&lt;Guide!$C$21,"Low PA",IF(TRIM(IF(ISNUMBER(AD630),IF(N(AD630)&lt;=-Guide!$C$24,"▼ Bat Speed  ",IF(N(AD630)&gt;=Guide!$C$24,"▲ Bat Speed  ","")),"")&amp;IF(N(Z630)&gt;=Guide!$C$22,"▲ Contact  ","")&amp;IF(N(Z630)&lt;=-Guide!$C$22,"▼ Contact  ","")&amp;IF(N(AB630)&gt;=Guide!$C$23,"▲ Chase  ","")&amp;IF(N(AB630)&lt;=-Guide!$C$23,"▼ Chase  ",""))="","Stable",TRIM(IF(ISNUMBER(AD630),IF(N(AD630)&lt;=-Guide!$C$24,"▼ Bat Speed  ",IF(N(AD630)&gt;=Guide!$C$24,"▲ Bat Speed  ","")),"")&amp;IF(N(Z630)&gt;=Guide!$C$22,"▲ Contact  ","")&amp;IF(N(Z630)&lt;=-Guide!$C$22,"▼ Contact  ","")&amp;IF(N(AB630)&gt;=Guide!$C$23,"▲ Chase  ","")&amp;IF(N(AB630)&lt;=-Guide!$C$23,"▼ Chase  ",""))))</f>
        <v>Stable</v>
      </c>
      <c r="AF630" s="35" t="n">
        <f aca="false">MATCH(Counts!A630,'Season Counts'!$A$2:$A$740,0)</f>
        <v>163</v>
      </c>
    </row>
    <row r="631" customFormat="false" ht="15" hidden="false" customHeight="false" outlineLevel="0" collapsed="false">
      <c r="A631" s="34" t="str">
        <f aca="false">Counts!B631</f>
        <v>CIN</v>
      </c>
      <c r="B631" s="5" t="str">
        <f aca="false">Counts!C631</f>
        <v>Dane Myers</v>
      </c>
      <c r="C631" s="34" t="str">
        <f aca="false">Counts!F631</f>
        <v>Jul</v>
      </c>
      <c r="D631" s="35" t="n">
        <f aca="false">IFERROR(Counts!P631,"")</f>
        <v>45</v>
      </c>
      <c r="E631" s="36" t="n">
        <f aca="false">IFERROR(Counts!R631/Counts!Q631,"")</f>
        <v>0.333333333333333</v>
      </c>
      <c r="F631" s="36" t="n">
        <f aca="false">IFERROR((Counts!R631+Counts!V631+Counts!W631)/(Counts!Q631+Counts!V631+Counts!W631+Counts!X631),"")</f>
        <v>0.422222222222222</v>
      </c>
      <c r="G631" s="36" t="n">
        <f aca="false">IFERROR((Counts!R631+Counts!S631+2*Counts!T631+3*Counts!U631)/Counts!Q631,"")</f>
        <v>0.358974358974359</v>
      </c>
      <c r="H631" s="35" t="n">
        <f aca="false">IFERROR(Counts!U631,"")</f>
        <v>0</v>
      </c>
      <c r="I631" s="36" t="n">
        <f aca="false">IFERROR(Counts!Z631/Counts!AA631,"")</f>
        <v>0.361111111111111</v>
      </c>
      <c r="J631" s="36" t="n">
        <f aca="false">IFERROR(Counts!AB631/Counts!AA631,"")</f>
        <v>0.263088888888889</v>
      </c>
      <c r="K631" s="37" t="n">
        <f aca="false">IFERROR((Counts!AB631-Counts!Z631)/Counts!AA631,"")</f>
        <v>-0.0980222222222222</v>
      </c>
      <c r="L631" s="38" t="n">
        <f aca="false">IFERROR(Counts!Y631/Counts!P631,"")</f>
        <v>0.266666666666667</v>
      </c>
      <c r="M631" s="38" t="n">
        <f aca="false">IFERROR(Counts!V631/Counts!P631,"")</f>
        <v>0.111111111111111</v>
      </c>
      <c r="N631" s="38" t="n">
        <f aca="false">IFERROR(Counts!AD631/Counts!AC631,"")</f>
        <v>0</v>
      </c>
      <c r="O631" s="38" t="n">
        <f aca="false">IFERROR(Counts!AE631/Counts!AC631,"")</f>
        <v>0.407407407407407</v>
      </c>
      <c r="P631" s="39" t="n">
        <f aca="false">IFERROR(Counts!AG631/Counts!AF631,"")</f>
        <v>83.7777777777778</v>
      </c>
      <c r="Q631" s="38" t="n">
        <f aca="false">IFERROR(Counts!AH631/Counts!AC631,"")</f>
        <v>0.259259259259259</v>
      </c>
      <c r="R631" s="38" t="n">
        <f aca="false">IFERROR(Counts!N631/Counts!M631,"")</f>
        <v>0.330097087378641</v>
      </c>
      <c r="S631" s="38" t="n">
        <f aca="false">IFERROR(Counts!K631/Counts!J631,"")</f>
        <v>0.628205128205128</v>
      </c>
      <c r="T631" s="38" t="n">
        <f aca="false">IFERROR(Counts!I631/Counts!H631,"")</f>
        <v>0.204819277108434</v>
      </c>
      <c r="U631" s="38" t="n">
        <f aca="false">IFERROR(1-Counts!L631/Counts!K631,"")</f>
        <v>0.918367346938776</v>
      </c>
      <c r="V631" s="39" t="n">
        <f aca="false">IFERROR(Counts!AJ631/Counts!AI631,"")</f>
        <v>70.7376811594203</v>
      </c>
      <c r="W631" s="38" t="n">
        <f aca="false">IFERROR(Counts!AK631/Counts!AI631,"")</f>
        <v>0.202898550724638</v>
      </c>
      <c r="X631" s="40" t="n">
        <f aca="false">IFERROR(Counts!O631,"")</f>
        <v>2.321</v>
      </c>
      <c r="Y631" s="36" t="n">
        <f aca="false">IFERROR(INDEX('Season Counts'!$Y$2:$Y$740,$AF631)/INDEX('Season Counts'!$X$2:$X$740,$AF631),"")</f>
        <v>0.309274390243902</v>
      </c>
      <c r="Z631" s="37" t="n">
        <f aca="false">IFERROR(J631-Y631,"")</f>
        <v>-0.0461855013550135</v>
      </c>
      <c r="AA631" s="38" t="n">
        <f aca="false">IFERROR(INDEX('Season Counts'!$K$2:$K$740,$AF631)/INDEX('Season Counts'!$J$2:$J$740,$AF631),"")</f>
        <v>0.252440725244073</v>
      </c>
      <c r="AB631" s="41" t="n">
        <f aca="false">IFERROR(R631-AA631,"")</f>
        <v>0.0776563621345683</v>
      </c>
      <c r="AC631" s="39" t="n">
        <f aca="false">IFERROR(INDEX('Season Counts'!$AG$2:$AG$740,$AF631)/INDEX('Season Counts'!$AF$2:$AF$740,$AF631),"")</f>
        <v>71.1560824742268</v>
      </c>
      <c r="AD631" s="40" t="n">
        <f aca="false">IFERROR(V631-AC631,"")</f>
        <v>-0.418401314806502</v>
      </c>
      <c r="AE631" s="4" t="str">
        <f aca="false">IF(D631&lt;Guide!$C$21,"Low PA",IF(TRIM(IF(ISNUMBER(AD631),IF(N(AD631)&lt;=-Guide!$C$24,"▼ Bat Speed  ",IF(N(AD631)&gt;=Guide!$C$24,"▲ Bat Speed  ","")),"")&amp;IF(N(Z631)&gt;=Guide!$C$22,"▲ Contact  ","")&amp;IF(N(Z631)&lt;=-Guide!$C$22,"▼ Contact  ","")&amp;IF(N(AB631)&gt;=Guide!$C$23,"▲ Chase  ","")&amp;IF(N(AB631)&lt;=-Guide!$C$23,"▼ Chase  ",""))="","Stable",TRIM(IF(ISNUMBER(AD631),IF(N(AD631)&lt;=-Guide!$C$24,"▼ Bat Speed  ",IF(N(AD631)&gt;=Guide!$C$24,"▲ Bat Speed  ","")),"")&amp;IF(N(Z631)&gt;=Guide!$C$22,"▲ Contact  ","")&amp;IF(N(Z631)&lt;=-Guide!$C$22,"▼ Contact  ","")&amp;IF(N(AB631)&gt;=Guide!$C$23,"▲ Chase  ","")&amp;IF(N(AB631)&lt;=-Guide!$C$23,"▼ Chase  ",""))))</f>
        <v>▼ Contact ▲ Chase</v>
      </c>
      <c r="AF631" s="35" t="n">
        <f aca="false">MATCH(Counts!A631,'Season Counts'!$A$2:$A$740,0)</f>
        <v>163</v>
      </c>
    </row>
    <row r="632" customFormat="false" ht="15" hidden="false" customHeight="false" outlineLevel="0" collapsed="false">
      <c r="A632" s="34" t="str">
        <f aca="false">Counts!B632</f>
        <v>CIN</v>
      </c>
      <c r="B632" s="5" t="str">
        <f aca="false">Counts!C632</f>
        <v>Dane Myers</v>
      </c>
      <c r="C632" s="34" t="str">
        <f aca="false">Counts!F632</f>
        <v>Aug</v>
      </c>
      <c r="D632" s="35" t="n">
        <f aca="false">IFERROR(Counts!P632,"")</f>
        <v>93</v>
      </c>
      <c r="E632" s="36" t="n">
        <f aca="false">IFERROR(Counts!R632/Counts!Q632,"")</f>
        <v>0.219512195121951</v>
      </c>
      <c r="F632" s="36" t="n">
        <f aca="false">IFERROR((Counts!R632+Counts!V632+Counts!W632)/(Counts!Q632+Counts!V632+Counts!W632+Counts!X632),"")</f>
        <v>0.301075268817204</v>
      </c>
      <c r="G632" s="36" t="n">
        <f aca="false">IFERROR((Counts!R632+Counts!S632+2*Counts!T632+3*Counts!U632)/Counts!Q632,"")</f>
        <v>0.353658536585366</v>
      </c>
      <c r="H632" s="35" t="n">
        <f aca="false">IFERROR(Counts!U632,"")</f>
        <v>3</v>
      </c>
      <c r="I632" s="36" t="n">
        <f aca="false">IFERROR(Counts!Z632/Counts!AA632,"")</f>
        <v>0.29247311827957</v>
      </c>
      <c r="J632" s="36" t="n">
        <f aca="false">IFERROR(Counts!AB632/Counts!AA632,"")</f>
        <v>0.280086021505376</v>
      </c>
      <c r="K632" s="37" t="n">
        <f aca="false">IFERROR((Counts!AB632-Counts!Z632)/Counts!AA632,"")</f>
        <v>-0.0123870967741936</v>
      </c>
      <c r="L632" s="38" t="n">
        <f aca="false">IFERROR(Counts!Y632/Counts!P632,"")</f>
        <v>0.21505376344086</v>
      </c>
      <c r="M632" s="38" t="n">
        <f aca="false">IFERROR(Counts!V632/Counts!P632,"")</f>
        <v>0.10752688172043</v>
      </c>
      <c r="N632" s="38" t="n">
        <f aca="false">IFERROR(Counts!AD632/Counts!AC632,"")</f>
        <v>0.0317460317460317</v>
      </c>
      <c r="O632" s="38" t="n">
        <f aca="false">IFERROR(Counts!AE632/Counts!AC632,"")</f>
        <v>0.365079365079365</v>
      </c>
      <c r="P632" s="39" t="n">
        <f aca="false">IFERROR(Counts!AG632/Counts!AF632,"")</f>
        <v>87.4666666666667</v>
      </c>
      <c r="Q632" s="38" t="n">
        <f aca="false">IFERROR(Counts!AH632/Counts!AC632,"")</f>
        <v>0.317460317460317</v>
      </c>
      <c r="R632" s="38" t="n">
        <f aca="false">IFERROR(Counts!N632/Counts!M632,"")</f>
        <v>0.295918367346939</v>
      </c>
      <c r="S632" s="38" t="n">
        <f aca="false">IFERROR(Counts!K632/Counts!J632,"")</f>
        <v>0.677083333333333</v>
      </c>
      <c r="T632" s="38" t="n">
        <f aca="false">IFERROR(Counts!I632/Counts!H632,"")</f>
        <v>0.212765957446809</v>
      </c>
      <c r="U632" s="38" t="n">
        <f aca="false">IFERROR(1-Counts!L632/Counts!K632,"")</f>
        <v>0.830769230769231</v>
      </c>
      <c r="V632" s="39" t="n">
        <f aca="false">IFERROR(Counts!AJ632/Counts!AI632,"")</f>
        <v>70.8834394904459</v>
      </c>
      <c r="W632" s="38" t="n">
        <f aca="false">IFERROR(Counts!AK632/Counts!AI632,"")</f>
        <v>0.152866242038217</v>
      </c>
      <c r="X632" s="40" t="n">
        <f aca="false">IFERROR(Counts!O632,"")</f>
        <v>-1.236</v>
      </c>
      <c r="Y632" s="36" t="n">
        <f aca="false">IFERROR(INDEX('Season Counts'!$Y$2:$Y$740,$AF632)/INDEX('Season Counts'!$X$2:$X$740,$AF632),"")</f>
        <v>0.309274390243902</v>
      </c>
      <c r="Z632" s="37" t="n">
        <f aca="false">IFERROR(J632-Y632,"")</f>
        <v>-0.0291883687385261</v>
      </c>
      <c r="AA632" s="38" t="n">
        <f aca="false">IFERROR(INDEX('Season Counts'!$K$2:$K$740,$AF632)/INDEX('Season Counts'!$J$2:$J$740,$AF632),"")</f>
        <v>0.252440725244073</v>
      </c>
      <c r="AB632" s="41" t="n">
        <f aca="false">IFERROR(R632-AA632,"")</f>
        <v>0.0434776421028663</v>
      </c>
      <c r="AC632" s="39" t="n">
        <f aca="false">IFERROR(INDEX('Season Counts'!$AG$2:$AG$740,$AF632)/INDEX('Season Counts'!$AF$2:$AF$740,$AF632),"")</f>
        <v>71.1560824742268</v>
      </c>
      <c r="AD632" s="40" t="n">
        <f aca="false">IFERROR(V632-AC632,"")</f>
        <v>-0.272642983780926</v>
      </c>
      <c r="AE632" s="4" t="str">
        <f aca="false">IF(D632&lt;Guide!$C$21,"Low PA",IF(TRIM(IF(ISNUMBER(AD632),IF(N(AD632)&lt;=-Guide!$C$24,"▼ Bat Speed  ",IF(N(AD632)&gt;=Guide!$C$24,"▲ Bat Speed  ","")),"")&amp;IF(N(Z632)&gt;=Guide!$C$22,"▲ Contact  ","")&amp;IF(N(Z632)&lt;=-Guide!$C$22,"▼ Contact  ","")&amp;IF(N(AB632)&gt;=Guide!$C$23,"▲ Chase  ","")&amp;IF(N(AB632)&lt;=-Guide!$C$23,"▼ Chase  ",""))="","Stable",TRIM(IF(ISNUMBER(AD632),IF(N(AD632)&lt;=-Guide!$C$24,"▼ Bat Speed  ",IF(N(AD632)&gt;=Guide!$C$24,"▲ Bat Speed  ","")),"")&amp;IF(N(Z632)&gt;=Guide!$C$22,"▲ Contact  ","")&amp;IF(N(Z632)&lt;=-Guide!$C$22,"▼ Contact  ","")&amp;IF(N(AB632)&gt;=Guide!$C$23,"▲ Chase  ","")&amp;IF(N(AB632)&lt;=-Guide!$C$23,"▼ Chase  ",""))))</f>
        <v>▲ Chase</v>
      </c>
      <c r="AF632" s="35" t="n">
        <f aca="false">MATCH(Counts!A632,'Season Counts'!$A$2:$A$740,0)</f>
        <v>163</v>
      </c>
    </row>
    <row r="633" customFormat="false" ht="15" hidden="false" customHeight="false" outlineLevel="0" collapsed="false">
      <c r="A633" s="34" t="str">
        <f aca="false">Counts!B633</f>
        <v>CIN</v>
      </c>
      <c r="B633" s="5" t="str">
        <f aca="false">Counts!C633</f>
        <v>Dane Myers</v>
      </c>
      <c r="C633" s="34" t="str">
        <f aca="false">Counts!F633</f>
        <v>Sep</v>
      </c>
      <c r="D633" s="35" t="n">
        <f aca="false">IFERROR(Counts!P633,"")</f>
        <v>59</v>
      </c>
      <c r="E633" s="36" t="n">
        <f aca="false">IFERROR(Counts!R633/Counts!Q633,"")</f>
        <v>0.259259259259259</v>
      </c>
      <c r="F633" s="36" t="n">
        <f aca="false">IFERROR((Counts!R633+Counts!V633+Counts!W633)/(Counts!Q633+Counts!V633+Counts!W633+Counts!X633),"")</f>
        <v>0.322033898305085</v>
      </c>
      <c r="G633" s="36" t="n">
        <f aca="false">IFERROR((Counts!R633+Counts!S633+2*Counts!T633+3*Counts!U633)/Counts!Q633,"")</f>
        <v>0.407407407407407</v>
      </c>
      <c r="H633" s="35" t="n">
        <f aca="false">IFERROR(Counts!U633,"")</f>
        <v>2</v>
      </c>
      <c r="I633" s="36" t="n">
        <f aca="false">IFERROR(Counts!Z633/Counts!AA633,"")</f>
        <v>0.327586206896552</v>
      </c>
      <c r="J633" s="36" t="n">
        <f aca="false">IFERROR(Counts!AB633/Counts!AA633,"")</f>
        <v>0.288</v>
      </c>
      <c r="K633" s="37" t="n">
        <f aca="false">IFERROR((Counts!AB633-Counts!Z633)/Counts!AA633,"")</f>
        <v>-0.0395862068965517</v>
      </c>
      <c r="L633" s="38" t="n">
        <f aca="false">IFERROR(Counts!Y633/Counts!P633,"")</f>
        <v>0.254237288135593</v>
      </c>
      <c r="M633" s="38" t="n">
        <f aca="false">IFERROR(Counts!V633/Counts!P633,"")</f>
        <v>0.0847457627118644</v>
      </c>
      <c r="N633" s="38" t="n">
        <f aca="false">IFERROR(Counts!AD633/Counts!AC633,"")</f>
        <v>0.0512820512820513</v>
      </c>
      <c r="O633" s="38" t="n">
        <f aca="false">IFERROR(Counts!AE633/Counts!AC633,"")</f>
        <v>0.41025641025641</v>
      </c>
      <c r="P633" s="39" t="n">
        <f aca="false">IFERROR(Counts!AG633/Counts!AF633,"")</f>
        <v>89.9815789473684</v>
      </c>
      <c r="Q633" s="38" t="n">
        <f aca="false">IFERROR(Counts!AH633/Counts!AC633,"")</f>
        <v>0.358974358974359</v>
      </c>
      <c r="R633" s="38" t="n">
        <f aca="false">IFERROR(Counts!N633/Counts!M633,"")</f>
        <v>0.259259259259259</v>
      </c>
      <c r="S633" s="38" t="n">
        <f aca="false">IFERROR(Counts!K633/Counts!J633,"")</f>
        <v>0.615384615384615</v>
      </c>
      <c r="T633" s="38" t="n">
        <f aca="false">IFERROR(Counts!I633/Counts!H633,"")</f>
        <v>0.214953271028037</v>
      </c>
      <c r="U633" s="38" t="n">
        <f aca="false">IFERROR(1-Counts!L633/Counts!K633,"")</f>
        <v>0.777777777777778</v>
      </c>
      <c r="V633" s="39" t="n">
        <f aca="false">IFERROR(Counts!AJ633/Counts!AI633,"")</f>
        <v>70.6272727272727</v>
      </c>
      <c r="W633" s="38" t="n">
        <f aca="false">IFERROR(Counts!AK633/Counts!AI633,"")</f>
        <v>0.155844155844156</v>
      </c>
      <c r="X633" s="40" t="n">
        <f aca="false">IFERROR(Counts!O633,"")</f>
        <v>2.671</v>
      </c>
      <c r="Y633" s="36" t="n">
        <f aca="false">IFERROR(INDEX('Season Counts'!$Y$2:$Y$740,$AF633)/INDEX('Season Counts'!$X$2:$X$740,$AF633),"")</f>
        <v>0.309274390243902</v>
      </c>
      <c r="Z633" s="37" t="n">
        <f aca="false">IFERROR(J633-Y633,"")</f>
        <v>-0.0212743902439024</v>
      </c>
      <c r="AA633" s="38" t="n">
        <f aca="false">IFERROR(INDEX('Season Counts'!$K$2:$K$740,$AF633)/INDEX('Season Counts'!$J$2:$J$740,$AF633),"")</f>
        <v>0.252440725244073</v>
      </c>
      <c r="AB633" s="41" t="n">
        <f aca="false">IFERROR(R633-AA633,"")</f>
        <v>0.00681853401518673</v>
      </c>
      <c r="AC633" s="39" t="n">
        <f aca="false">IFERROR(INDEX('Season Counts'!$AG$2:$AG$740,$AF633)/INDEX('Season Counts'!$AF$2:$AF$740,$AF633),"")</f>
        <v>71.1560824742268</v>
      </c>
      <c r="AD633" s="40" t="n">
        <f aca="false">IFERROR(V633-AC633,"")</f>
        <v>-0.528809746954067</v>
      </c>
      <c r="AE633" s="4" t="str">
        <f aca="false">IF(D633&lt;Guide!$C$21,"Low PA",IF(TRIM(IF(ISNUMBER(AD633),IF(N(AD633)&lt;=-Guide!$C$24,"▼ Bat Speed  ",IF(N(AD633)&gt;=Guide!$C$24,"▲ Bat Speed  ","")),"")&amp;IF(N(Z633)&gt;=Guide!$C$22,"▲ Contact  ","")&amp;IF(N(Z633)&lt;=-Guide!$C$22,"▼ Contact  ","")&amp;IF(N(AB633)&gt;=Guide!$C$23,"▲ Chase  ","")&amp;IF(N(AB633)&lt;=-Guide!$C$23,"▼ Chase  ",""))="","Stable",TRIM(IF(ISNUMBER(AD633),IF(N(AD633)&lt;=-Guide!$C$24,"▼ Bat Speed  ",IF(N(AD633)&gt;=Guide!$C$24,"▲ Bat Speed  ","")),"")&amp;IF(N(Z633)&gt;=Guide!$C$22,"▲ Contact  ","")&amp;IF(N(Z633)&lt;=-Guide!$C$22,"▼ Contact  ","")&amp;IF(N(AB633)&gt;=Guide!$C$23,"▲ Chase  ","")&amp;IF(N(AB633)&lt;=-Guide!$C$23,"▼ Chase  ",""))))</f>
        <v>Stable</v>
      </c>
      <c r="AF633" s="35" t="n">
        <f aca="false">MATCH(Counts!A633,'Season Counts'!$A$2:$A$740,0)</f>
        <v>163</v>
      </c>
    </row>
    <row r="634" customFormat="false" ht="15" hidden="false" customHeight="false" outlineLevel="0" collapsed="false">
      <c r="A634" s="34" t="str">
        <f aca="false">Counts!B634</f>
        <v>CIN</v>
      </c>
      <c r="B634" s="5" t="str">
        <f aca="false">Counts!C634</f>
        <v>Nathaniel Lowe</v>
      </c>
      <c r="C634" s="34" t="str">
        <f aca="false">Counts!F634</f>
        <v>Mar-Apr</v>
      </c>
      <c r="D634" s="35" t="n">
        <f aca="false">IFERROR(Counts!P634,"")</f>
        <v>59</v>
      </c>
      <c r="E634" s="36" t="n">
        <f aca="false">IFERROR(Counts!R634/Counts!Q634,"")</f>
        <v>0.288461538461538</v>
      </c>
      <c r="F634" s="36" t="n">
        <f aca="false">IFERROR((Counts!R634+Counts!V634+Counts!W634)/(Counts!Q634+Counts!V634+Counts!W634+Counts!X634),"")</f>
        <v>0.372881355932203</v>
      </c>
      <c r="G634" s="36" t="n">
        <f aca="false">IFERROR((Counts!R634+Counts!S634+2*Counts!T634+3*Counts!U634)/Counts!Q634,"")</f>
        <v>0.653846153846154</v>
      </c>
      <c r="H634" s="35" t="n">
        <f aca="false">IFERROR(Counts!U634,"")</f>
        <v>5</v>
      </c>
      <c r="I634" s="36" t="n">
        <f aca="false">IFERROR(Counts!Z634/Counts!AA634,"")</f>
        <v>0.447272727272727</v>
      </c>
      <c r="J634" s="36" t="n">
        <f aca="false">IFERROR(Counts!AB634/Counts!AA634,"")</f>
        <v>0.419309090909091</v>
      </c>
      <c r="K634" s="37" t="n">
        <f aca="false">IFERROR((Counts!AB634-Counts!Z634)/Counts!AA634,"")</f>
        <v>-0.0279636363636364</v>
      </c>
      <c r="L634" s="38" t="n">
        <f aca="false">IFERROR(Counts!Y634/Counts!P634,"")</f>
        <v>0.135593220338983</v>
      </c>
      <c r="M634" s="38" t="n">
        <f aca="false">IFERROR(Counts!V634/Counts!P634,"")</f>
        <v>0.11864406779661</v>
      </c>
      <c r="N634" s="38" t="n">
        <f aca="false">IFERROR(Counts!AD634/Counts!AC634,"")</f>
        <v>0.136363636363636</v>
      </c>
      <c r="O634" s="38" t="n">
        <f aca="false">IFERROR(Counts!AE634/Counts!AC634,"")</f>
        <v>0.5</v>
      </c>
      <c r="P634" s="39" t="n">
        <f aca="false">IFERROR(Counts!AG634/Counts!AF634,"")</f>
        <v>91.7682926829268</v>
      </c>
      <c r="Q634" s="38" t="n">
        <f aca="false">IFERROR(Counts!AH634/Counts!AC634,"")</f>
        <v>0.5</v>
      </c>
      <c r="R634" s="38" t="n">
        <f aca="false">IFERROR(Counts!N634/Counts!M634,"")</f>
        <v>0.242424242424242</v>
      </c>
      <c r="S634" s="38" t="n">
        <f aca="false">IFERROR(Counts!K634/Counts!J634,"")</f>
        <v>0.696</v>
      </c>
      <c r="T634" s="38" t="n">
        <f aca="false">IFERROR(Counts!I634/Counts!H634,"")</f>
        <v>0.159663865546218</v>
      </c>
      <c r="U634" s="38" t="n">
        <f aca="false">IFERROR(1-Counts!L634/Counts!K634,"")</f>
        <v>0.873563218390805</v>
      </c>
      <c r="V634" s="39" t="n">
        <f aca="false">IFERROR(Counts!AJ634/Counts!AI634,"")</f>
        <v>74.6590476190476</v>
      </c>
      <c r="W634" s="38" t="n">
        <f aca="false">IFERROR(Counts!AK634/Counts!AI634,"")</f>
        <v>0.457142857142857</v>
      </c>
      <c r="X634" s="40" t="n">
        <f aca="false">IFERROR(Counts!O634,"")</f>
        <v>7.016</v>
      </c>
      <c r="Y634" s="36" t="n">
        <f aca="false">IFERROR(INDEX('Season Counts'!$Y$2:$Y$740,$AF634)/INDEX('Season Counts'!$X$2:$X$740,$AF634),"")</f>
        <v>0.351148698884758</v>
      </c>
      <c r="Z634" s="37" t="n">
        <f aca="false">IFERROR(J634-Y634,"")</f>
        <v>0.0681603920243326</v>
      </c>
      <c r="AA634" s="38" t="n">
        <f aca="false">IFERROR(INDEX('Season Counts'!$K$2:$K$740,$AF634)/INDEX('Season Counts'!$J$2:$J$740,$AF634),"")</f>
        <v>0.27013422818792</v>
      </c>
      <c r="AB634" s="41" t="n">
        <f aca="false">IFERROR(R634-AA634,"")</f>
        <v>-0.0277099857636771</v>
      </c>
      <c r="AC634" s="39" t="n">
        <f aca="false">IFERROR(INDEX('Season Counts'!$AG$2:$AG$740,$AF634)/INDEX('Season Counts'!$AF$2:$AF$740,$AF634),"")</f>
        <v>74.6286919831224</v>
      </c>
      <c r="AD634" s="40" t="n">
        <f aca="false">IFERROR(V634-AC634,"")</f>
        <v>0.0303556359252468</v>
      </c>
      <c r="AE634" s="4" t="str">
        <f aca="false">IF(D634&lt;Guide!$C$21,"Low PA",IF(TRIM(IF(ISNUMBER(AD634),IF(N(AD634)&lt;=-Guide!$C$24,"▼ Bat Speed  ",IF(N(AD634)&gt;=Guide!$C$24,"▲ Bat Speed  ","")),"")&amp;IF(N(Z634)&gt;=Guide!$C$22,"▲ Contact  ","")&amp;IF(N(Z634)&lt;=-Guide!$C$22,"▼ Contact  ","")&amp;IF(N(AB634)&gt;=Guide!$C$23,"▲ Chase  ","")&amp;IF(N(AB634)&lt;=-Guide!$C$23,"▼ Chase  ",""))="","Stable",TRIM(IF(ISNUMBER(AD634),IF(N(AD634)&lt;=-Guide!$C$24,"▼ Bat Speed  ",IF(N(AD634)&gt;=Guide!$C$24,"▲ Bat Speed  ","")),"")&amp;IF(N(Z634)&gt;=Guide!$C$22,"▲ Contact  ","")&amp;IF(N(Z634)&lt;=-Guide!$C$22,"▼ Contact  ","")&amp;IF(N(AB634)&gt;=Guide!$C$23,"▲ Chase  ","")&amp;IF(N(AB634)&lt;=-Guide!$C$23,"▼ Chase  ",""))))</f>
        <v>▲ Contact</v>
      </c>
      <c r="AF634" s="35" t="n">
        <f aca="false">MATCH(Counts!A634,'Season Counts'!$A$2:$A$740,0)</f>
        <v>164</v>
      </c>
    </row>
    <row r="635" customFormat="false" ht="15" hidden="false" customHeight="false" outlineLevel="0" collapsed="false">
      <c r="A635" s="34" t="str">
        <f aca="false">Counts!B635</f>
        <v>CIN</v>
      </c>
      <c r="B635" s="5" t="str">
        <f aca="false">Counts!C635</f>
        <v>Nathaniel Lowe</v>
      </c>
      <c r="C635" s="34" t="str">
        <f aca="false">Counts!F635</f>
        <v>May</v>
      </c>
      <c r="D635" s="35" t="n">
        <f aca="false">IFERROR(Counts!P635,"")</f>
        <v>81</v>
      </c>
      <c r="E635" s="36" t="n">
        <f aca="false">IFERROR(Counts!R635/Counts!Q635,"")</f>
        <v>0.246575342465753</v>
      </c>
      <c r="F635" s="36" t="n">
        <f aca="false">IFERROR((Counts!R635+Counts!V635+Counts!W635)/(Counts!Q635+Counts!V635+Counts!W635+Counts!X635),"")</f>
        <v>0.320987654320988</v>
      </c>
      <c r="G635" s="36" t="n">
        <f aca="false">IFERROR((Counts!R635+Counts!S635+2*Counts!T635+3*Counts!U635)/Counts!Q635,"")</f>
        <v>0.479452054794521</v>
      </c>
      <c r="H635" s="35" t="n">
        <f aca="false">IFERROR(Counts!U635,"")</f>
        <v>4</v>
      </c>
      <c r="I635" s="36" t="n">
        <f aca="false">IFERROR(Counts!Z635/Counts!AA635,"")</f>
        <v>0.349375</v>
      </c>
      <c r="J635" s="36" t="n">
        <f aca="false">IFERROR(Counts!AB635/Counts!AA635,"")</f>
        <v>0.3586625</v>
      </c>
      <c r="K635" s="37" t="n">
        <f aca="false">IFERROR((Counts!AB635-Counts!Z635)/Counts!AA635,"")</f>
        <v>0.00928750000000003</v>
      </c>
      <c r="L635" s="38" t="n">
        <f aca="false">IFERROR(Counts!Y635/Counts!P635,"")</f>
        <v>0.308641975308642</v>
      </c>
      <c r="M635" s="38" t="n">
        <f aca="false">IFERROR(Counts!V635/Counts!P635,"")</f>
        <v>0.0987654320987654</v>
      </c>
      <c r="N635" s="38" t="n">
        <f aca="false">IFERROR(Counts!AD635/Counts!AC635,"")</f>
        <v>0.145833333333333</v>
      </c>
      <c r="O635" s="38" t="n">
        <f aca="false">IFERROR(Counts!AE635/Counts!AC635,"")</f>
        <v>0.416666666666667</v>
      </c>
      <c r="P635" s="39" t="n">
        <f aca="false">IFERROR(Counts!AG635/Counts!AF635,"")</f>
        <v>87.9936170212766</v>
      </c>
      <c r="Q635" s="38" t="n">
        <f aca="false">IFERROR(Counts!AH635/Counts!AC635,"")</f>
        <v>0.416666666666667</v>
      </c>
      <c r="R635" s="38" t="n">
        <f aca="false">IFERROR(Counts!N635/Counts!M635,"")</f>
        <v>0.275280898876405</v>
      </c>
      <c r="S635" s="38" t="n">
        <f aca="false">IFERROR(Counts!K635/Counts!J635,"")</f>
        <v>0.565789473684211</v>
      </c>
      <c r="T635" s="38" t="n">
        <f aca="false">IFERROR(Counts!I635/Counts!H635,"")</f>
        <v>0.214814814814815</v>
      </c>
      <c r="U635" s="38" t="n">
        <f aca="false">IFERROR(1-Counts!L635/Counts!K635,"")</f>
        <v>0.848837209302326</v>
      </c>
      <c r="V635" s="39" t="n">
        <f aca="false">IFERROR(Counts!AJ635/Counts!AI635,"")</f>
        <v>73.9201754385965</v>
      </c>
      <c r="W635" s="38" t="n">
        <f aca="false">IFERROR(Counts!AK635/Counts!AI635,"")</f>
        <v>0.359649122807018</v>
      </c>
      <c r="X635" s="40" t="n">
        <f aca="false">IFERROR(Counts!O635,"")</f>
        <v>4.871</v>
      </c>
      <c r="Y635" s="36" t="n">
        <f aca="false">IFERROR(INDEX('Season Counts'!$Y$2:$Y$740,$AF635)/INDEX('Season Counts'!$X$2:$X$740,$AF635),"")</f>
        <v>0.351148698884758</v>
      </c>
      <c r="Z635" s="37" t="n">
        <f aca="false">IFERROR(J635-Y635,"")</f>
        <v>0.00751380111524164</v>
      </c>
      <c r="AA635" s="38" t="n">
        <f aca="false">IFERROR(INDEX('Season Counts'!$K$2:$K$740,$AF635)/INDEX('Season Counts'!$J$2:$J$740,$AF635),"")</f>
        <v>0.27013422818792</v>
      </c>
      <c r="AB635" s="41" t="n">
        <f aca="false">IFERROR(R635-AA635,"")</f>
        <v>0.00514667068848501</v>
      </c>
      <c r="AC635" s="39" t="n">
        <f aca="false">IFERROR(INDEX('Season Counts'!$AG$2:$AG$740,$AF635)/INDEX('Season Counts'!$AF$2:$AF$740,$AF635),"")</f>
        <v>74.6286919831224</v>
      </c>
      <c r="AD635" s="40" t="n">
        <f aca="false">IFERROR(V635-AC635,"")</f>
        <v>-0.708516544525878</v>
      </c>
      <c r="AE635" s="4" t="str">
        <f aca="false">IF(D635&lt;Guide!$C$21,"Low PA",IF(TRIM(IF(ISNUMBER(AD635),IF(N(AD635)&lt;=-Guide!$C$24,"▼ Bat Speed  ",IF(N(AD635)&gt;=Guide!$C$24,"▲ Bat Speed  ","")),"")&amp;IF(N(Z635)&gt;=Guide!$C$22,"▲ Contact  ","")&amp;IF(N(Z635)&lt;=-Guide!$C$22,"▼ Contact  ","")&amp;IF(N(AB635)&gt;=Guide!$C$23,"▲ Chase  ","")&amp;IF(N(AB635)&lt;=-Guide!$C$23,"▼ Chase  ",""))="","Stable",TRIM(IF(ISNUMBER(AD635),IF(N(AD635)&lt;=-Guide!$C$24,"▼ Bat Speed  ",IF(N(AD635)&gt;=Guide!$C$24,"▲ Bat Speed  ","")),"")&amp;IF(N(Z635)&gt;=Guide!$C$22,"▲ Contact  ","")&amp;IF(N(Z635)&lt;=-Guide!$C$22,"▼ Contact  ","")&amp;IF(N(AB635)&gt;=Guide!$C$23,"▲ Chase  ","")&amp;IF(N(AB635)&lt;=-Guide!$C$23,"▼ Chase  ",""))))</f>
        <v>Stable</v>
      </c>
      <c r="AF635" s="35" t="n">
        <f aca="false">MATCH(Counts!A635,'Season Counts'!$A$2:$A$740,0)</f>
        <v>164</v>
      </c>
    </row>
    <row r="636" customFormat="false" ht="15" hidden="false" customHeight="false" outlineLevel="0" collapsed="false">
      <c r="A636" s="34" t="str">
        <f aca="false">Counts!B636</f>
        <v>CIN</v>
      </c>
      <c r="B636" s="5" t="str">
        <f aca="false">Counts!C636</f>
        <v>Nathaniel Lowe</v>
      </c>
      <c r="C636" s="34" t="str">
        <f aca="false">Counts!F636</f>
        <v>Jun</v>
      </c>
      <c r="D636" s="35" t="n">
        <f aca="false">IFERROR(Counts!P636,"")</f>
        <v>67</v>
      </c>
      <c r="E636" s="36" t="n">
        <f aca="false">IFERROR(Counts!R636/Counts!Q636,"")</f>
        <v>0.228070175438596</v>
      </c>
      <c r="F636" s="36" t="n">
        <f aca="false">IFERROR((Counts!R636+Counts!V636+Counts!W636)/(Counts!Q636+Counts!V636+Counts!W636+Counts!X636),"")</f>
        <v>0.343283582089552</v>
      </c>
      <c r="G636" s="36" t="n">
        <f aca="false">IFERROR((Counts!R636+Counts!S636+2*Counts!T636+3*Counts!U636)/Counts!Q636,"")</f>
        <v>0.298245614035088</v>
      </c>
      <c r="H636" s="35" t="n">
        <f aca="false">IFERROR(Counts!U636,"")</f>
        <v>0</v>
      </c>
      <c r="I636" s="36" t="n">
        <f aca="false">IFERROR(Counts!Z636/Counts!AA636,"")</f>
        <v>0.298461538461538</v>
      </c>
      <c r="J636" s="36" t="n">
        <f aca="false">IFERROR(Counts!AB636/Counts!AA636,"")</f>
        <v>0.297923076923077</v>
      </c>
      <c r="K636" s="37" t="n">
        <f aca="false">IFERROR((Counts!AB636-Counts!Z636)/Counts!AA636,"")</f>
        <v>-0.000538461538461541</v>
      </c>
      <c r="L636" s="38" t="n">
        <f aca="false">IFERROR(Counts!Y636/Counts!P636,"")</f>
        <v>0.298507462686567</v>
      </c>
      <c r="M636" s="38" t="n">
        <f aca="false">IFERROR(Counts!V636/Counts!P636,"")</f>
        <v>0.149253731343284</v>
      </c>
      <c r="N636" s="38" t="n">
        <f aca="false">IFERROR(Counts!AD636/Counts!AC636,"")</f>
        <v>0.027027027027027</v>
      </c>
      <c r="O636" s="38" t="n">
        <f aca="false">IFERROR(Counts!AE636/Counts!AC636,"")</f>
        <v>0.27027027027027</v>
      </c>
      <c r="P636" s="39" t="n">
        <f aca="false">IFERROR(Counts!AG636/Counts!AF636,"")</f>
        <v>85.9527777777778</v>
      </c>
      <c r="Q636" s="38" t="n">
        <f aca="false">IFERROR(Counts!AH636/Counts!AC636,"")</f>
        <v>0.324324324324324</v>
      </c>
      <c r="R636" s="38" t="n">
        <f aca="false">IFERROR(Counts!N636/Counts!M636,"")</f>
        <v>0.290123456790123</v>
      </c>
      <c r="S636" s="38" t="n">
        <f aca="false">IFERROR(Counts!K636/Counts!J636,"")</f>
        <v>0.622516556291391</v>
      </c>
      <c r="T636" s="38" t="n">
        <f aca="false">IFERROR(Counts!I636/Counts!H636,"")</f>
        <v>0.148936170212766</v>
      </c>
      <c r="U636" s="38" t="n">
        <f aca="false">IFERROR(1-Counts!L636/Counts!K636,"")</f>
        <v>0.925531914893617</v>
      </c>
      <c r="V636" s="39" t="n">
        <f aca="false">IFERROR(Counts!AJ636/Counts!AI636,"")</f>
        <v>74.9944881889764</v>
      </c>
      <c r="W636" s="38" t="n">
        <f aca="false">IFERROR(Counts!AK636/Counts!AI636,"")</f>
        <v>0.464566929133858</v>
      </c>
      <c r="X636" s="40" t="n">
        <f aca="false">IFERROR(Counts!O636,"")</f>
        <v>-1.848</v>
      </c>
      <c r="Y636" s="36" t="n">
        <f aca="false">IFERROR(INDEX('Season Counts'!$Y$2:$Y$740,$AF636)/INDEX('Season Counts'!$X$2:$X$740,$AF636),"")</f>
        <v>0.351148698884758</v>
      </c>
      <c r="Z636" s="37" t="n">
        <f aca="false">IFERROR(J636-Y636,"")</f>
        <v>-0.0532256219616815</v>
      </c>
      <c r="AA636" s="38" t="n">
        <f aca="false">IFERROR(INDEX('Season Counts'!$K$2:$K$740,$AF636)/INDEX('Season Counts'!$J$2:$J$740,$AF636),"")</f>
        <v>0.27013422818792</v>
      </c>
      <c r="AB636" s="41" t="n">
        <f aca="false">IFERROR(R636-AA636,"")</f>
        <v>0.019989228602204</v>
      </c>
      <c r="AC636" s="39" t="n">
        <f aca="false">IFERROR(INDEX('Season Counts'!$AG$2:$AG$740,$AF636)/INDEX('Season Counts'!$AF$2:$AF$740,$AF636),"")</f>
        <v>74.6286919831224</v>
      </c>
      <c r="AD636" s="40" t="n">
        <f aca="false">IFERROR(V636-AC636,"")</f>
        <v>0.365796205854011</v>
      </c>
      <c r="AE636" s="4" t="str">
        <f aca="false">IF(D636&lt;Guide!$C$21,"Low PA",IF(TRIM(IF(ISNUMBER(AD636),IF(N(AD636)&lt;=-Guide!$C$24,"▼ Bat Speed  ",IF(N(AD636)&gt;=Guide!$C$24,"▲ Bat Speed  ","")),"")&amp;IF(N(Z636)&gt;=Guide!$C$22,"▲ Contact  ","")&amp;IF(N(Z636)&lt;=-Guide!$C$22,"▼ Contact  ","")&amp;IF(N(AB636)&gt;=Guide!$C$23,"▲ Chase  ","")&amp;IF(N(AB636)&lt;=-Guide!$C$23,"▼ Chase  ",""))="","Stable",TRIM(IF(ISNUMBER(AD636),IF(N(AD636)&lt;=-Guide!$C$24,"▼ Bat Speed  ",IF(N(AD636)&gt;=Guide!$C$24,"▲ Bat Speed  ","")),"")&amp;IF(N(Z636)&gt;=Guide!$C$22,"▲ Contact  ","")&amp;IF(N(Z636)&lt;=-Guide!$C$22,"▼ Contact  ","")&amp;IF(N(AB636)&gt;=Guide!$C$23,"▲ Chase  ","")&amp;IF(N(AB636)&lt;=-Guide!$C$23,"▼ Chase  ",""))))</f>
        <v>▼ Contact</v>
      </c>
      <c r="AF636" s="35" t="n">
        <f aca="false">MATCH(Counts!A636,'Season Counts'!$A$2:$A$740,0)</f>
        <v>164</v>
      </c>
    </row>
    <row r="637" customFormat="false" ht="15" hidden="false" customHeight="false" outlineLevel="0" collapsed="false">
      <c r="A637" s="34" t="str">
        <f aca="false">Counts!B637</f>
        <v>CIN</v>
      </c>
      <c r="B637" s="5" t="str">
        <f aca="false">Counts!C637</f>
        <v>Nathaniel Lowe</v>
      </c>
      <c r="C637" s="34" t="str">
        <f aca="false">Counts!F637</f>
        <v>Jul</v>
      </c>
      <c r="D637" s="35" t="n">
        <f aca="false">IFERROR(Counts!P637,"")</f>
        <v>60</v>
      </c>
      <c r="E637" s="36" t="n">
        <f aca="false">IFERROR(Counts!R637/Counts!Q637,"")</f>
        <v>0.275862068965517</v>
      </c>
      <c r="F637" s="36" t="n">
        <f aca="false">IFERROR((Counts!R637+Counts!V637+Counts!W637)/(Counts!Q637+Counts!V637+Counts!W637+Counts!X637),"")</f>
        <v>0.3</v>
      </c>
      <c r="G637" s="36" t="n">
        <f aca="false">IFERROR((Counts!R637+Counts!S637+2*Counts!T637+3*Counts!U637)/Counts!Q637,"")</f>
        <v>0.46551724137931</v>
      </c>
      <c r="H637" s="35" t="n">
        <f aca="false">IFERROR(Counts!U637,"")</f>
        <v>3</v>
      </c>
      <c r="I637" s="36" t="n">
        <f aca="false">IFERROR(Counts!Z637/Counts!AA637,"")</f>
        <v>0.33</v>
      </c>
      <c r="J637" s="36" t="n">
        <f aca="false">IFERROR(Counts!AB637/Counts!AA637,"")</f>
        <v>0.32735</v>
      </c>
      <c r="K637" s="37" t="n">
        <f aca="false">IFERROR((Counts!AB637-Counts!Z637)/Counts!AA637,"")</f>
        <v>-0.00265000000000004</v>
      </c>
      <c r="L637" s="38" t="n">
        <f aca="false">IFERROR(Counts!Y637/Counts!P637,"")</f>
        <v>0.266666666666667</v>
      </c>
      <c r="M637" s="38" t="n">
        <f aca="false">IFERROR(Counts!V637/Counts!P637,"")</f>
        <v>0.0333333333333333</v>
      </c>
      <c r="N637" s="38" t="n">
        <f aca="false">IFERROR(Counts!AD637/Counts!AC637,"")</f>
        <v>0.0714285714285714</v>
      </c>
      <c r="O637" s="38" t="n">
        <f aca="false">IFERROR(Counts!AE637/Counts!AC637,"")</f>
        <v>0.452380952380952</v>
      </c>
      <c r="P637" s="39" t="n">
        <f aca="false">IFERROR(Counts!AG637/Counts!AF637,"")</f>
        <v>91.2833333333333</v>
      </c>
      <c r="Q637" s="38" t="n">
        <f aca="false">IFERROR(Counts!AH637/Counts!AC637,"")</f>
        <v>0.333333333333333</v>
      </c>
      <c r="R637" s="38" t="n">
        <f aca="false">IFERROR(Counts!N637/Counts!M637,"")</f>
        <v>0.277777777777778</v>
      </c>
      <c r="S637" s="38" t="n">
        <f aca="false">IFERROR(Counts!K637/Counts!J637,"")</f>
        <v>0.736434108527132</v>
      </c>
      <c r="T637" s="38" t="n">
        <f aca="false">IFERROR(Counts!I637/Counts!H637,"")</f>
        <v>0.232</v>
      </c>
      <c r="U637" s="38" t="n">
        <f aca="false">IFERROR(1-Counts!L637/Counts!K637,"")</f>
        <v>0.873684210526316</v>
      </c>
      <c r="V637" s="39" t="n">
        <f aca="false">IFERROR(Counts!AJ637/Counts!AI637,"")</f>
        <v>74.855652173913</v>
      </c>
      <c r="W637" s="38" t="n">
        <f aca="false">IFERROR(Counts!AK637/Counts!AI637,"")</f>
        <v>0.530434782608696</v>
      </c>
      <c r="X637" s="40" t="n">
        <f aca="false">IFERROR(Counts!O637,"")</f>
        <v>1.34</v>
      </c>
      <c r="Y637" s="36" t="n">
        <f aca="false">IFERROR(INDEX('Season Counts'!$Y$2:$Y$740,$AF637)/INDEX('Season Counts'!$X$2:$X$740,$AF637),"")</f>
        <v>0.351148698884758</v>
      </c>
      <c r="Z637" s="37" t="n">
        <f aca="false">IFERROR(J637-Y637,"")</f>
        <v>-0.0237986988847584</v>
      </c>
      <c r="AA637" s="38" t="n">
        <f aca="false">IFERROR(INDEX('Season Counts'!$K$2:$K$740,$AF637)/INDEX('Season Counts'!$J$2:$J$740,$AF637),"")</f>
        <v>0.27013422818792</v>
      </c>
      <c r="AB637" s="41" t="n">
        <f aca="false">IFERROR(R637-AA637,"")</f>
        <v>0.0076435495898583</v>
      </c>
      <c r="AC637" s="39" t="n">
        <f aca="false">IFERROR(INDEX('Season Counts'!$AG$2:$AG$740,$AF637)/INDEX('Season Counts'!$AF$2:$AF$740,$AF637),"")</f>
        <v>74.6286919831224</v>
      </c>
      <c r="AD637" s="40" t="n">
        <f aca="false">IFERROR(V637-AC637,"")</f>
        <v>0.226960190790678</v>
      </c>
      <c r="AE637" s="4" t="str">
        <f aca="false">IF(D637&lt;Guide!$C$21,"Low PA",IF(TRIM(IF(ISNUMBER(AD637),IF(N(AD637)&lt;=-Guide!$C$24,"▼ Bat Speed  ",IF(N(AD637)&gt;=Guide!$C$24,"▲ Bat Speed  ","")),"")&amp;IF(N(Z637)&gt;=Guide!$C$22,"▲ Contact  ","")&amp;IF(N(Z637)&lt;=-Guide!$C$22,"▼ Contact  ","")&amp;IF(N(AB637)&gt;=Guide!$C$23,"▲ Chase  ","")&amp;IF(N(AB637)&lt;=-Guide!$C$23,"▼ Chase  ",""))="","Stable",TRIM(IF(ISNUMBER(AD637),IF(N(AD637)&lt;=-Guide!$C$24,"▼ Bat Speed  ",IF(N(AD637)&gt;=Guide!$C$24,"▲ Bat Speed  ","")),"")&amp;IF(N(Z637)&gt;=Guide!$C$22,"▲ Contact  ","")&amp;IF(N(Z637)&lt;=-Guide!$C$22,"▼ Contact  ","")&amp;IF(N(AB637)&gt;=Guide!$C$23,"▲ Chase  ","")&amp;IF(N(AB637)&lt;=-Guide!$C$23,"▼ Chase  ",""))))</f>
        <v>Stable</v>
      </c>
      <c r="AF637" s="35" t="n">
        <f aca="false">MATCH(Counts!A637,'Season Counts'!$A$2:$A$740,0)</f>
        <v>164</v>
      </c>
    </row>
    <row r="638" customFormat="false" ht="15" hidden="false" customHeight="false" outlineLevel="0" collapsed="false">
      <c r="A638" s="34" t="str">
        <f aca="false">Counts!B638</f>
        <v>CIN</v>
      </c>
      <c r="B638" s="5" t="str">
        <f aca="false">Counts!C638</f>
        <v>Nathaniel Lowe</v>
      </c>
      <c r="C638" s="34" t="str">
        <f aca="false">Counts!F638</f>
        <v>Aug</v>
      </c>
      <c r="D638" s="35" t="n">
        <f aca="false">IFERROR(Counts!P638,"")</f>
        <v>9</v>
      </c>
      <c r="E638" s="36" t="n">
        <f aca="false">IFERROR(Counts!R638/Counts!Q638,"")</f>
        <v>0.5</v>
      </c>
      <c r="F638" s="36" t="n">
        <f aca="false">IFERROR((Counts!R638+Counts!V638+Counts!W638)/(Counts!Q638+Counts!V638+Counts!W638+Counts!X638),"")</f>
        <v>0.555555555555556</v>
      </c>
      <c r="G638" s="36" t="n">
        <f aca="false">IFERROR((Counts!R638+Counts!S638+2*Counts!T638+3*Counts!U638)/Counts!Q638,"")</f>
        <v>0.75</v>
      </c>
      <c r="H638" s="35" t="n">
        <f aca="false">IFERROR(Counts!U638,"")</f>
        <v>0</v>
      </c>
      <c r="I638" s="36" t="n">
        <f aca="false">IFERROR(Counts!Z638/Counts!AA638,"")</f>
        <v>0.555555555555556</v>
      </c>
      <c r="J638" s="36" t="n">
        <f aca="false">IFERROR(Counts!AB638/Counts!AA638,"")</f>
        <v>0.410888888888889</v>
      </c>
      <c r="K638" s="37" t="n">
        <f aca="false">IFERROR((Counts!AB638-Counts!Z638)/Counts!AA638,"")</f>
        <v>-0.144666666666667</v>
      </c>
      <c r="L638" s="38" t="n">
        <f aca="false">IFERROR(Counts!Y638/Counts!P638,"")</f>
        <v>0.111111111111111</v>
      </c>
      <c r="M638" s="38" t="n">
        <f aca="false">IFERROR(Counts!V638/Counts!P638,"")</f>
        <v>0.111111111111111</v>
      </c>
      <c r="N638" s="38" t="n">
        <f aca="false">IFERROR(Counts!AD638/Counts!AC638,"")</f>
        <v>0</v>
      </c>
      <c r="O638" s="38" t="n">
        <f aca="false">IFERROR(Counts!AE638/Counts!AC638,"")</f>
        <v>0.714285714285714</v>
      </c>
      <c r="P638" s="39" t="n">
        <f aca="false">IFERROR(Counts!AG638/Counts!AF638,"")</f>
        <v>100.171428571429</v>
      </c>
      <c r="Q638" s="38" t="n">
        <f aca="false">IFERROR(Counts!AH638/Counts!AC638,"")</f>
        <v>0.571428571428571</v>
      </c>
      <c r="R638" s="38" t="n">
        <f aca="false">IFERROR(Counts!N638/Counts!M638,"")</f>
        <v>0.1875</v>
      </c>
      <c r="S638" s="38" t="n">
        <f aca="false">IFERROR(Counts!K638/Counts!J638,"")</f>
        <v>0.714285714285714</v>
      </c>
      <c r="T638" s="38" t="n">
        <f aca="false">IFERROR(Counts!I638/Counts!H638,"")</f>
        <v>0.153846153846154</v>
      </c>
      <c r="U638" s="38" t="n">
        <f aca="false">IFERROR(1-Counts!L638/Counts!K638,"")</f>
        <v>0.9</v>
      </c>
      <c r="V638" s="39" t="n">
        <f aca="false">IFERROR(Counts!AJ638/Counts!AI638,"")</f>
        <v>75.0153846153846</v>
      </c>
      <c r="W638" s="38" t="n">
        <f aca="false">IFERROR(Counts!AK638/Counts!AI638,"")</f>
        <v>0.538461538461538</v>
      </c>
      <c r="X638" s="40" t="n">
        <f aca="false">IFERROR(Counts!O638,"")</f>
        <v>1.838</v>
      </c>
      <c r="Y638" s="36" t="n">
        <f aca="false">IFERROR(INDEX('Season Counts'!$Y$2:$Y$740,$AF638)/INDEX('Season Counts'!$X$2:$X$740,$AF638),"")</f>
        <v>0.351148698884758</v>
      </c>
      <c r="Z638" s="37" t="n">
        <f aca="false">IFERROR(J638-Y638,"")</f>
        <v>0.0597401900041305</v>
      </c>
      <c r="AA638" s="38" t="n">
        <f aca="false">IFERROR(INDEX('Season Counts'!$K$2:$K$740,$AF638)/INDEX('Season Counts'!$J$2:$J$740,$AF638),"")</f>
        <v>0.27013422818792</v>
      </c>
      <c r="AB638" s="41" t="n">
        <f aca="false">IFERROR(R638-AA638,"")</f>
        <v>-0.0826342281879195</v>
      </c>
      <c r="AC638" s="39" t="n">
        <f aca="false">IFERROR(INDEX('Season Counts'!$AG$2:$AG$740,$AF638)/INDEX('Season Counts'!$AF$2:$AF$740,$AF638),"")</f>
        <v>74.6286919831224</v>
      </c>
      <c r="AD638" s="40" t="n">
        <f aca="false">IFERROR(V638-AC638,"")</f>
        <v>0.386692632262253</v>
      </c>
      <c r="AE638" s="4" t="str">
        <f aca="false">IF(D638&lt;Guide!$C$21,"Low PA",IF(TRIM(IF(ISNUMBER(AD638),IF(N(AD638)&lt;=-Guide!$C$24,"▼ Bat Speed  ",IF(N(AD638)&gt;=Guide!$C$24,"▲ Bat Speed  ","")),"")&amp;IF(N(Z638)&gt;=Guide!$C$22,"▲ Contact  ","")&amp;IF(N(Z638)&lt;=-Guide!$C$22,"▼ Contact  ","")&amp;IF(N(AB638)&gt;=Guide!$C$23,"▲ Chase  ","")&amp;IF(N(AB638)&lt;=-Guide!$C$23,"▼ Chase  ",""))="","Stable",TRIM(IF(ISNUMBER(AD638),IF(N(AD638)&lt;=-Guide!$C$24,"▼ Bat Speed  ",IF(N(AD638)&gt;=Guide!$C$24,"▲ Bat Speed  ","")),"")&amp;IF(N(Z638)&gt;=Guide!$C$22,"▲ Contact  ","")&amp;IF(N(Z638)&lt;=-Guide!$C$22,"▼ Contact  ","")&amp;IF(N(AB638)&gt;=Guide!$C$23,"▲ Chase  ","")&amp;IF(N(AB638)&lt;=-Guide!$C$23,"▼ Chase  ",""))))</f>
        <v>Low PA</v>
      </c>
      <c r="AF638" s="35" t="n">
        <f aca="false">MATCH(Counts!A638,'Season Counts'!$A$2:$A$740,0)</f>
        <v>164</v>
      </c>
    </row>
    <row r="639" customFormat="false" ht="15" hidden="false" customHeight="false" outlineLevel="0" collapsed="false">
      <c r="A639" s="34" t="str">
        <f aca="false">Counts!B639</f>
        <v>CIN</v>
      </c>
      <c r="B639" s="5" t="str">
        <f aca="false">Counts!C639</f>
        <v>TJ Friedl</v>
      </c>
      <c r="C639" s="34" t="str">
        <f aca="false">Counts!F639</f>
        <v>Mar-Apr</v>
      </c>
      <c r="D639" s="35" t="n">
        <f aca="false">IFERROR(Counts!P639,"")</f>
        <v>122</v>
      </c>
      <c r="E639" s="36" t="n">
        <f aca="false">IFERROR(Counts!R639/Counts!Q639,"")</f>
        <v>0.186915887850467</v>
      </c>
      <c r="F639" s="36" t="n">
        <f aca="false">IFERROR((Counts!R639+Counts!V639+Counts!W639)/(Counts!Q639+Counts!V639+Counts!W639+Counts!X639),"")</f>
        <v>0.26890756302521</v>
      </c>
      <c r="G639" s="36" t="n">
        <f aca="false">IFERROR((Counts!R639+Counts!S639+2*Counts!T639+3*Counts!U639)/Counts!Q639,"")</f>
        <v>0.280373831775701</v>
      </c>
      <c r="H639" s="35" t="n">
        <f aca="false">IFERROR(Counts!U639,"")</f>
        <v>2</v>
      </c>
      <c r="I639" s="36" t="n">
        <f aca="false">IFERROR(Counts!Z639/Counts!AA639,"")</f>
        <v>0.260869565217391</v>
      </c>
      <c r="J639" s="36" t="n">
        <f aca="false">IFERROR(Counts!AB639/Counts!AA639,"")</f>
        <v>0.244921739130435</v>
      </c>
      <c r="K639" s="37" t="n">
        <f aca="false">IFERROR((Counts!AB639-Counts!Z639)/Counts!AA639,"")</f>
        <v>-0.0159478260869565</v>
      </c>
      <c r="L639" s="38" t="n">
        <f aca="false">IFERROR(Counts!Y639/Counts!P639,"")</f>
        <v>0.229508196721311</v>
      </c>
      <c r="M639" s="38" t="n">
        <f aca="false">IFERROR(Counts!V639/Counts!P639,"")</f>
        <v>0.0819672131147541</v>
      </c>
      <c r="N639" s="38" t="n">
        <f aca="false">IFERROR(Counts!AD639/Counts!AC639,"")</f>
        <v>0.024390243902439</v>
      </c>
      <c r="O639" s="38" t="n">
        <f aca="false">IFERROR(Counts!AE639/Counts!AC639,"")</f>
        <v>0.292682926829268</v>
      </c>
      <c r="P639" s="39" t="n">
        <f aca="false">IFERROR(Counts!AG639/Counts!AF639,"")</f>
        <v>83.0571428571429</v>
      </c>
      <c r="Q639" s="38" t="n">
        <f aca="false">IFERROR(Counts!AH639/Counts!AC639,"")</f>
        <v>0.280487804878049</v>
      </c>
      <c r="R639" s="38" t="n">
        <f aca="false">IFERROR(Counts!N639/Counts!M639,"")</f>
        <v>0.283898305084746</v>
      </c>
      <c r="S639" s="38" t="n">
        <f aca="false">IFERROR(Counts!K639/Counts!J639,"")</f>
        <v>0.605504587155963</v>
      </c>
      <c r="T639" s="38" t="n">
        <f aca="false">IFERROR(Counts!I639/Counts!H639,"")</f>
        <v>0.221105527638191</v>
      </c>
      <c r="U639" s="38" t="n">
        <f aca="false">IFERROR(1-Counts!L639/Counts!K639,"")</f>
        <v>0.931818181818182</v>
      </c>
      <c r="V639" s="39" t="n">
        <f aca="false">IFERROR(Counts!AJ639/Counts!AI639,"")</f>
        <v>70.7170731707317</v>
      </c>
      <c r="W639" s="38" t="n">
        <f aca="false">IFERROR(Counts!AK639/Counts!AI639,"")</f>
        <v>0.121951219512195</v>
      </c>
      <c r="X639" s="40" t="n">
        <f aca="false">IFERROR(Counts!O639,"")</f>
        <v>-7.897</v>
      </c>
      <c r="Y639" s="36" t="n">
        <f aca="false">IFERROR(INDEX('Season Counts'!$Y$2:$Y$740,$AF639)/INDEX('Season Counts'!$X$2:$X$740,$AF639),"")</f>
        <v>0.249976923076923</v>
      </c>
      <c r="Z639" s="37" t="n">
        <f aca="false">IFERROR(J639-Y639,"")</f>
        <v>-0.0050551839464883</v>
      </c>
      <c r="AA639" s="38" t="n">
        <f aca="false">IFERROR(INDEX('Season Counts'!$K$2:$K$740,$AF639)/INDEX('Season Counts'!$J$2:$J$740,$AF639),"")</f>
        <v>0.240776699029126</v>
      </c>
      <c r="AB639" s="41" t="n">
        <f aca="false">IFERROR(R639-AA639,"")</f>
        <v>0.0431216060556196</v>
      </c>
      <c r="AC639" s="39" t="n">
        <f aca="false">IFERROR(INDEX('Season Counts'!$AG$2:$AG$740,$AF639)/INDEX('Season Counts'!$AF$2:$AF$740,$AF639),"")</f>
        <v>70.8123287671233</v>
      </c>
      <c r="AD639" s="40" t="n">
        <f aca="false">IFERROR(V639-AC639,"")</f>
        <v>-0.0952555963915813</v>
      </c>
      <c r="AE639" s="4" t="str">
        <f aca="false">IF(D639&lt;Guide!$C$21,"Low PA",IF(TRIM(IF(ISNUMBER(AD639),IF(N(AD639)&lt;=-Guide!$C$24,"▼ Bat Speed  ",IF(N(AD639)&gt;=Guide!$C$24,"▲ Bat Speed  ","")),"")&amp;IF(N(Z639)&gt;=Guide!$C$22,"▲ Contact  ","")&amp;IF(N(Z639)&lt;=-Guide!$C$22,"▼ Contact  ","")&amp;IF(N(AB639)&gt;=Guide!$C$23,"▲ Chase  ","")&amp;IF(N(AB639)&lt;=-Guide!$C$23,"▼ Chase  ",""))="","Stable",TRIM(IF(ISNUMBER(AD639),IF(N(AD639)&lt;=-Guide!$C$24,"▼ Bat Speed  ",IF(N(AD639)&gt;=Guide!$C$24,"▲ Bat Speed  ","")),"")&amp;IF(N(Z639)&gt;=Guide!$C$22,"▲ Contact  ","")&amp;IF(N(Z639)&lt;=-Guide!$C$22,"▼ Contact  ","")&amp;IF(N(AB639)&gt;=Guide!$C$23,"▲ Chase  ","")&amp;IF(N(AB639)&lt;=-Guide!$C$23,"▼ Chase  ",""))))</f>
        <v>▲ Chase</v>
      </c>
      <c r="AF639" s="35" t="n">
        <f aca="false">MATCH(Counts!A639,'Season Counts'!$A$2:$A$740,0)</f>
        <v>165</v>
      </c>
    </row>
    <row r="640" customFormat="false" ht="15" hidden="false" customHeight="false" outlineLevel="0" collapsed="false">
      <c r="A640" s="34" t="str">
        <f aca="false">Counts!B640</f>
        <v>CIN</v>
      </c>
      <c r="B640" s="5" t="str">
        <f aca="false">Counts!C640</f>
        <v>TJ Friedl</v>
      </c>
      <c r="C640" s="34" t="str">
        <f aca="false">Counts!F640</f>
        <v>May</v>
      </c>
      <c r="D640" s="35" t="n">
        <f aca="false">IFERROR(Counts!P640,"")</f>
        <v>55</v>
      </c>
      <c r="E640" s="36" t="n">
        <f aca="false">IFERROR(Counts!R640/Counts!Q640,"")</f>
        <v>0.166666666666667</v>
      </c>
      <c r="F640" s="36" t="n">
        <f aca="false">IFERROR((Counts!R640+Counts!V640+Counts!W640)/(Counts!Q640+Counts!V640+Counts!W640+Counts!X640),"")</f>
        <v>0.240740740740741</v>
      </c>
      <c r="G640" s="36" t="n">
        <f aca="false">IFERROR((Counts!R640+Counts!S640+2*Counts!T640+3*Counts!U640)/Counts!Q640,"")</f>
        <v>0.208333333333333</v>
      </c>
      <c r="H640" s="35" t="n">
        <f aca="false">IFERROR(Counts!U640,"")</f>
        <v>0</v>
      </c>
      <c r="I640" s="36" t="n">
        <f aca="false">IFERROR(Counts!Z640/Counts!AA640,"")</f>
        <v>0.232692307692308</v>
      </c>
      <c r="J640" s="36" t="n">
        <f aca="false">IFERROR(Counts!AB640/Counts!AA640,"")</f>
        <v>0.266403846153846</v>
      </c>
      <c r="K640" s="37" t="n">
        <f aca="false">IFERROR((Counts!AB640-Counts!Z640)/Counts!AA640,"")</f>
        <v>0.0337115384615385</v>
      </c>
      <c r="L640" s="38" t="n">
        <f aca="false">IFERROR(Counts!Y640/Counts!P640,"")</f>
        <v>0.236363636363636</v>
      </c>
      <c r="M640" s="38" t="n">
        <f aca="false">IFERROR(Counts!V640/Counts!P640,"")</f>
        <v>0.0545454545454545</v>
      </c>
      <c r="N640" s="38" t="n">
        <f aca="false">IFERROR(Counts!AD640/Counts!AC640,"")</f>
        <v>0.027027027027027</v>
      </c>
      <c r="O640" s="38" t="n">
        <f aca="false">IFERROR(Counts!AE640/Counts!AC640,"")</f>
        <v>0.27027027027027</v>
      </c>
      <c r="P640" s="39" t="n">
        <f aca="false">IFERROR(Counts!AG640/Counts!AF640,"")</f>
        <v>84.7971428571429</v>
      </c>
      <c r="Q640" s="38" t="n">
        <f aca="false">IFERROR(Counts!AH640/Counts!AC640,"")</f>
        <v>0.297297297297297</v>
      </c>
      <c r="R640" s="38" t="n">
        <f aca="false">IFERROR(Counts!N640/Counts!M640,"")</f>
        <v>0.25</v>
      </c>
      <c r="S640" s="38" t="n">
        <f aca="false">IFERROR(Counts!K640/Counts!J640,"")</f>
        <v>0.650485436893204</v>
      </c>
      <c r="T640" s="38" t="n">
        <f aca="false">IFERROR(Counts!I640/Counts!H640,"")</f>
        <v>0.296703296703297</v>
      </c>
      <c r="U640" s="38" t="n">
        <f aca="false">IFERROR(1-Counts!L640/Counts!K640,"")</f>
        <v>0.791044776119403</v>
      </c>
      <c r="V640" s="39" t="n">
        <f aca="false">IFERROR(Counts!AJ640/Counts!AI640,"")</f>
        <v>70.72</v>
      </c>
      <c r="W640" s="38" t="n">
        <f aca="false">IFERROR(Counts!AK640/Counts!AI640,"")</f>
        <v>0.1</v>
      </c>
      <c r="X640" s="40" t="n">
        <f aca="false">IFERROR(Counts!O640,"")</f>
        <v>-5.478</v>
      </c>
      <c r="Y640" s="36" t="n">
        <f aca="false">IFERROR(INDEX('Season Counts'!$Y$2:$Y$740,$AF640)/INDEX('Season Counts'!$X$2:$X$740,$AF640),"")</f>
        <v>0.249976923076923</v>
      </c>
      <c r="Z640" s="37" t="n">
        <f aca="false">IFERROR(J640-Y640,"")</f>
        <v>0.0164269230769231</v>
      </c>
      <c r="AA640" s="38" t="n">
        <f aca="false">IFERROR(INDEX('Season Counts'!$K$2:$K$740,$AF640)/INDEX('Season Counts'!$J$2:$J$740,$AF640),"")</f>
        <v>0.240776699029126</v>
      </c>
      <c r="AB640" s="41" t="n">
        <f aca="false">IFERROR(R640-AA640,"")</f>
        <v>0.00922330097087379</v>
      </c>
      <c r="AC640" s="39" t="n">
        <f aca="false">IFERROR(INDEX('Season Counts'!$AG$2:$AG$740,$AF640)/INDEX('Season Counts'!$AF$2:$AF$740,$AF640),"")</f>
        <v>70.8123287671233</v>
      </c>
      <c r="AD640" s="40" t="n">
        <f aca="false">IFERROR(V640-AC640,"")</f>
        <v>-0.0923287671232913</v>
      </c>
      <c r="AE640" s="4" t="str">
        <f aca="false">IF(D640&lt;Guide!$C$21,"Low PA",IF(TRIM(IF(ISNUMBER(AD640),IF(N(AD640)&lt;=-Guide!$C$24,"▼ Bat Speed  ",IF(N(AD640)&gt;=Guide!$C$24,"▲ Bat Speed  ","")),"")&amp;IF(N(Z640)&gt;=Guide!$C$22,"▲ Contact  ","")&amp;IF(N(Z640)&lt;=-Guide!$C$22,"▼ Contact  ","")&amp;IF(N(AB640)&gt;=Guide!$C$23,"▲ Chase  ","")&amp;IF(N(AB640)&lt;=-Guide!$C$23,"▼ Chase  ",""))="","Stable",TRIM(IF(ISNUMBER(AD640),IF(N(AD640)&lt;=-Guide!$C$24,"▼ Bat Speed  ",IF(N(AD640)&gt;=Guide!$C$24,"▲ Bat Speed  ","")),"")&amp;IF(N(Z640)&gt;=Guide!$C$22,"▲ Contact  ","")&amp;IF(N(Z640)&lt;=-Guide!$C$22,"▼ Contact  ","")&amp;IF(N(AB640)&gt;=Guide!$C$23,"▲ Chase  ","")&amp;IF(N(AB640)&lt;=-Guide!$C$23,"▼ Chase  ",""))))</f>
        <v>Stable</v>
      </c>
      <c r="AF640" s="35" t="n">
        <f aca="false">MATCH(Counts!A640,'Season Counts'!$A$2:$A$740,0)</f>
        <v>165</v>
      </c>
    </row>
    <row r="641" customFormat="false" ht="15" hidden="false" customHeight="false" outlineLevel="0" collapsed="false">
      <c r="A641" s="34" t="str">
        <f aca="false">Counts!B641</f>
        <v>CIN</v>
      </c>
      <c r="B641" s="5" t="str">
        <f aca="false">Counts!C641</f>
        <v>TJ Friedl</v>
      </c>
      <c r="C641" s="34" t="str">
        <f aca="false">Counts!F641</f>
        <v>Jun</v>
      </c>
      <c r="D641" s="35" t="n">
        <f aca="false">IFERROR(Counts!P641,"")</f>
        <v>9</v>
      </c>
      <c r="E641" s="36" t="n">
        <f aca="false">IFERROR(Counts!R641/Counts!Q641,"")</f>
        <v>0</v>
      </c>
      <c r="F641" s="36" t="n">
        <f aca="false">IFERROR((Counts!R641+Counts!V641+Counts!W641)/(Counts!Q641+Counts!V641+Counts!W641+Counts!X641),"")</f>
        <v>0.111111111111111</v>
      </c>
      <c r="G641" s="36" t="n">
        <f aca="false">IFERROR((Counts!R641+Counts!S641+2*Counts!T641+3*Counts!U641)/Counts!Q641,"")</f>
        <v>0</v>
      </c>
      <c r="H641" s="35" t="n">
        <f aca="false">IFERROR(Counts!U641,"")</f>
        <v>0</v>
      </c>
      <c r="I641" s="36" t="n">
        <f aca="false">IFERROR(Counts!Z641/Counts!AA641,"")</f>
        <v>0.0777777777777778</v>
      </c>
      <c r="J641" s="36" t="n">
        <f aca="false">IFERROR(Counts!AB641/Counts!AA641,"")</f>
        <v>0.150888888888889</v>
      </c>
      <c r="K641" s="37" t="n">
        <f aca="false">IFERROR((Counts!AB641-Counts!Z641)/Counts!AA641,"")</f>
        <v>0.0731111111111111</v>
      </c>
      <c r="L641" s="38" t="n">
        <f aca="false">IFERROR(Counts!Y641/Counts!P641,"")</f>
        <v>0.333333333333333</v>
      </c>
      <c r="M641" s="38" t="n">
        <f aca="false">IFERROR(Counts!V641/Counts!P641,"")</f>
        <v>0.111111111111111</v>
      </c>
      <c r="N641" s="38" t="n">
        <f aca="false">IFERROR(Counts!AD641/Counts!AC641,"")</f>
        <v>0</v>
      </c>
      <c r="O641" s="38" t="n">
        <f aca="false">IFERROR(Counts!AE641/Counts!AC641,"")</f>
        <v>0.4</v>
      </c>
      <c r="P641" s="39" t="n">
        <f aca="false">IFERROR(Counts!AG641/Counts!AF641,"")</f>
        <v>83.4</v>
      </c>
      <c r="Q641" s="38" t="n">
        <f aca="false">IFERROR(Counts!AH641/Counts!AC641,"")</f>
        <v>0.2</v>
      </c>
      <c r="R641" s="38" t="n">
        <f aca="false">IFERROR(Counts!N641/Counts!M641,"")</f>
        <v>0.318181818181818</v>
      </c>
      <c r="S641" s="38" t="n">
        <f aca="false">IFERROR(Counts!K641/Counts!J641,"")</f>
        <v>0.578947368421053</v>
      </c>
      <c r="T641" s="38" t="n">
        <f aca="false">IFERROR(Counts!I641/Counts!H641,"")</f>
        <v>0.222222222222222</v>
      </c>
      <c r="U641" s="38" t="n">
        <f aca="false">IFERROR(1-Counts!L641/Counts!K641,"")</f>
        <v>1</v>
      </c>
      <c r="V641" s="39" t="n">
        <f aca="false">IFERROR(Counts!AJ641/Counts!AI641,"")</f>
        <v>70.0642857142857</v>
      </c>
      <c r="W641" s="38" t="n">
        <f aca="false">IFERROR(Counts!AK641/Counts!AI641,"")</f>
        <v>0.0714285714285714</v>
      </c>
      <c r="X641" s="40" t="n">
        <f aca="false">IFERROR(Counts!O641,"")</f>
        <v>-1.694</v>
      </c>
      <c r="Y641" s="36" t="n">
        <f aca="false">IFERROR(INDEX('Season Counts'!$Y$2:$Y$740,$AF641)/INDEX('Season Counts'!$X$2:$X$740,$AF641),"")</f>
        <v>0.249976923076923</v>
      </c>
      <c r="Z641" s="37" t="n">
        <f aca="false">IFERROR(J641-Y641,"")</f>
        <v>-0.0990880341880342</v>
      </c>
      <c r="AA641" s="38" t="n">
        <f aca="false">IFERROR(INDEX('Season Counts'!$K$2:$K$740,$AF641)/INDEX('Season Counts'!$J$2:$J$740,$AF641),"")</f>
        <v>0.240776699029126</v>
      </c>
      <c r="AB641" s="41" t="n">
        <f aca="false">IFERROR(R641-AA641,"")</f>
        <v>0.077405119152692</v>
      </c>
      <c r="AC641" s="39" t="n">
        <f aca="false">IFERROR(INDEX('Season Counts'!$AG$2:$AG$740,$AF641)/INDEX('Season Counts'!$AF$2:$AF$740,$AF641),"")</f>
        <v>70.8123287671233</v>
      </c>
      <c r="AD641" s="40" t="n">
        <f aca="false">IFERROR(V641-AC641,"")</f>
        <v>-0.748043052837573</v>
      </c>
      <c r="AE641" s="4" t="str">
        <f aca="false">IF(D641&lt;Guide!$C$21,"Low PA",IF(TRIM(IF(ISNUMBER(AD641),IF(N(AD641)&lt;=-Guide!$C$24,"▼ Bat Speed  ",IF(N(AD641)&gt;=Guide!$C$24,"▲ Bat Speed  ","")),"")&amp;IF(N(Z641)&gt;=Guide!$C$22,"▲ Contact  ","")&amp;IF(N(Z641)&lt;=-Guide!$C$22,"▼ Contact  ","")&amp;IF(N(AB641)&gt;=Guide!$C$23,"▲ Chase  ","")&amp;IF(N(AB641)&lt;=-Guide!$C$23,"▼ Chase  ",""))="","Stable",TRIM(IF(ISNUMBER(AD641),IF(N(AD641)&lt;=-Guide!$C$24,"▼ Bat Speed  ",IF(N(AD641)&gt;=Guide!$C$24,"▲ Bat Speed  ","")),"")&amp;IF(N(Z641)&gt;=Guide!$C$22,"▲ Contact  ","")&amp;IF(N(Z641)&lt;=-Guide!$C$22,"▼ Contact  ","")&amp;IF(N(AB641)&gt;=Guide!$C$23,"▲ Chase  ","")&amp;IF(N(AB641)&lt;=-Guide!$C$23,"▼ Chase  ",""))))</f>
        <v>Low PA</v>
      </c>
      <c r="AF641" s="35" t="n">
        <f aca="false">MATCH(Counts!A641,'Season Counts'!$A$2:$A$740,0)</f>
        <v>165</v>
      </c>
    </row>
    <row r="642" customFormat="false" ht="15" hidden="false" customHeight="false" outlineLevel="0" collapsed="false">
      <c r="A642" s="34" t="str">
        <f aca="false">Counts!B642</f>
        <v>CIN</v>
      </c>
      <c r="B642" s="5" t="str">
        <f aca="false">Counts!C642</f>
        <v>TJ Friedl</v>
      </c>
      <c r="C642" s="34" t="str">
        <f aca="false">Counts!F642</f>
        <v>Jul</v>
      </c>
      <c r="D642" s="35" t="n">
        <f aca="false">IFERROR(Counts!P642,"")</f>
        <v>47</v>
      </c>
      <c r="E642" s="36" t="n">
        <f aca="false">IFERROR(Counts!R642/Counts!Q642,"")</f>
        <v>0.15</v>
      </c>
      <c r="F642" s="36" t="n">
        <f aca="false">IFERROR((Counts!R642+Counts!V642+Counts!W642)/(Counts!Q642+Counts!V642+Counts!W642+Counts!X642),"")</f>
        <v>0.260869565217391</v>
      </c>
      <c r="G642" s="36" t="n">
        <f aca="false">IFERROR((Counts!R642+Counts!S642+2*Counts!T642+3*Counts!U642)/Counts!Q642,"")</f>
        <v>0.275</v>
      </c>
      <c r="H642" s="35" t="n">
        <f aca="false">IFERROR(Counts!U642,"")</f>
        <v>1</v>
      </c>
      <c r="I642" s="36" t="n">
        <f aca="false">IFERROR(Counts!Z642/Counts!AA642,"")</f>
        <v>0.233333333333333</v>
      </c>
      <c r="J642" s="36" t="n">
        <f aca="false">IFERROR(Counts!AB642/Counts!AA642,"")</f>
        <v>0.199577777777778</v>
      </c>
      <c r="K642" s="37" t="n">
        <f aca="false">IFERROR((Counts!AB642-Counts!Z642)/Counts!AA642,"")</f>
        <v>-0.0337555555555556</v>
      </c>
      <c r="L642" s="38" t="n">
        <f aca="false">IFERROR(Counts!Y642/Counts!P642,"")</f>
        <v>0.212765957446809</v>
      </c>
      <c r="M642" s="38" t="n">
        <f aca="false">IFERROR(Counts!V642/Counts!P642,"")</f>
        <v>0.127659574468085</v>
      </c>
      <c r="N642" s="38" t="n">
        <f aca="false">IFERROR(Counts!AD642/Counts!AC642,"")</f>
        <v>0.032258064516129</v>
      </c>
      <c r="O642" s="38" t="n">
        <f aca="false">IFERROR(Counts!AE642/Counts!AC642,"")</f>
        <v>0.225806451612903</v>
      </c>
      <c r="P642" s="39" t="n">
        <f aca="false">IFERROR(Counts!AG642/Counts!AF642,"")</f>
        <v>81.38</v>
      </c>
      <c r="Q642" s="38" t="n">
        <f aca="false">IFERROR(Counts!AH642/Counts!AC642,"")</f>
        <v>0.225806451612903</v>
      </c>
      <c r="R642" s="38" t="n">
        <f aca="false">IFERROR(Counts!N642/Counts!M642,"")</f>
        <v>0.168539325842697</v>
      </c>
      <c r="S642" s="38" t="n">
        <f aca="false">IFERROR(Counts!K642/Counts!J642,"")</f>
        <v>0.690476190476191</v>
      </c>
      <c r="T642" s="38" t="n">
        <f aca="false">IFERROR(Counts!I642/Counts!H642,"")</f>
        <v>0.205479452054795</v>
      </c>
      <c r="U642" s="38" t="n">
        <f aca="false">IFERROR(1-Counts!L642/Counts!K642,"")</f>
        <v>0.862068965517241</v>
      </c>
      <c r="V642" s="39" t="n">
        <f aca="false">IFERROR(Counts!AJ642/Counts!AI642,"")</f>
        <v>70.7</v>
      </c>
      <c r="W642" s="38" t="n">
        <f aca="false">IFERROR(Counts!AK642/Counts!AI642,"")</f>
        <v>0.0793650793650794</v>
      </c>
      <c r="X642" s="40" t="n">
        <f aca="false">IFERROR(Counts!O642,"")</f>
        <v>-0.999</v>
      </c>
      <c r="Y642" s="36" t="n">
        <f aca="false">IFERROR(INDEX('Season Counts'!$Y$2:$Y$740,$AF642)/INDEX('Season Counts'!$X$2:$X$740,$AF642),"")</f>
        <v>0.249976923076923</v>
      </c>
      <c r="Z642" s="37" t="n">
        <f aca="false">IFERROR(J642-Y642,"")</f>
        <v>-0.0503991452991453</v>
      </c>
      <c r="AA642" s="38" t="n">
        <f aca="false">IFERROR(INDEX('Season Counts'!$K$2:$K$740,$AF642)/INDEX('Season Counts'!$J$2:$J$740,$AF642),"")</f>
        <v>0.240776699029126</v>
      </c>
      <c r="AB642" s="41" t="n">
        <f aca="false">IFERROR(R642-AA642,"")</f>
        <v>-0.0722373731864296</v>
      </c>
      <c r="AC642" s="39" t="n">
        <f aca="false">IFERROR(INDEX('Season Counts'!$AG$2:$AG$740,$AF642)/INDEX('Season Counts'!$AF$2:$AF$740,$AF642),"")</f>
        <v>70.8123287671233</v>
      </c>
      <c r="AD642" s="40" t="n">
        <f aca="false">IFERROR(V642-AC642,"")</f>
        <v>-0.112328767123287</v>
      </c>
      <c r="AE642" s="4" t="str">
        <f aca="false">IF(D642&lt;Guide!$C$21,"Low PA",IF(TRIM(IF(ISNUMBER(AD642),IF(N(AD642)&lt;=-Guide!$C$24,"▼ Bat Speed  ",IF(N(AD642)&gt;=Guide!$C$24,"▲ Bat Speed  ","")),"")&amp;IF(N(Z642)&gt;=Guide!$C$22,"▲ Contact  ","")&amp;IF(N(Z642)&lt;=-Guide!$C$22,"▼ Contact  ","")&amp;IF(N(AB642)&gt;=Guide!$C$23,"▲ Chase  ","")&amp;IF(N(AB642)&lt;=-Guide!$C$23,"▼ Chase  ",""))="","Stable",TRIM(IF(ISNUMBER(AD642),IF(N(AD642)&lt;=-Guide!$C$24,"▼ Bat Speed  ",IF(N(AD642)&gt;=Guide!$C$24,"▲ Bat Speed  ","")),"")&amp;IF(N(Z642)&gt;=Guide!$C$22,"▲ Contact  ","")&amp;IF(N(Z642)&lt;=-Guide!$C$22,"▼ Contact  ","")&amp;IF(N(AB642)&gt;=Guide!$C$23,"▲ Chase  ","")&amp;IF(N(AB642)&lt;=-Guide!$C$23,"▼ Chase  ",""))))</f>
        <v>▼ Contact ▼ Chase</v>
      </c>
      <c r="AF642" s="35" t="n">
        <f aca="false">MATCH(Counts!A642,'Season Counts'!$A$2:$A$740,0)</f>
        <v>165</v>
      </c>
    </row>
    <row r="643" customFormat="false" ht="15" hidden="false" customHeight="false" outlineLevel="0" collapsed="false">
      <c r="A643" s="34" t="str">
        <f aca="false">Counts!B643</f>
        <v>CIN</v>
      </c>
      <c r="B643" s="5" t="str">
        <f aca="false">Counts!C643</f>
        <v>TJ Friedl</v>
      </c>
      <c r="C643" s="34" t="str">
        <f aca="false">Counts!F643</f>
        <v>Aug</v>
      </c>
      <c r="D643" s="35" t="n">
        <f aca="false">IFERROR(Counts!P643,"")</f>
        <v>28</v>
      </c>
      <c r="E643" s="36" t="n">
        <f aca="false">IFERROR(Counts!R643/Counts!Q643,"")</f>
        <v>0.148148148148148</v>
      </c>
      <c r="F643" s="36" t="n">
        <f aca="false">IFERROR((Counts!R643+Counts!V643+Counts!W643)/(Counts!Q643+Counts!V643+Counts!W643+Counts!X643),"")</f>
        <v>0.178571428571429</v>
      </c>
      <c r="G643" s="36" t="n">
        <f aca="false">IFERROR((Counts!R643+Counts!S643+2*Counts!T643+3*Counts!U643)/Counts!Q643,"")</f>
        <v>0.259259259259259</v>
      </c>
      <c r="H643" s="35" t="n">
        <f aca="false">IFERROR(Counts!U643,"")</f>
        <v>1</v>
      </c>
      <c r="I643" s="36" t="n">
        <f aca="false">IFERROR(Counts!Z643/Counts!AA643,"")</f>
        <v>0.192857142857143</v>
      </c>
      <c r="J643" s="36" t="n">
        <f aca="false">IFERROR(Counts!AB643/Counts!AA643,"")</f>
        <v>0.309464285714286</v>
      </c>
      <c r="K643" s="37" t="n">
        <f aca="false">IFERROR((Counts!AB643-Counts!Z643)/Counts!AA643,"")</f>
        <v>0.116607142857143</v>
      </c>
      <c r="L643" s="38" t="n">
        <f aca="false">IFERROR(Counts!Y643/Counts!P643,"")</f>
        <v>0.214285714285714</v>
      </c>
      <c r="M643" s="38" t="n">
        <f aca="false">IFERROR(Counts!V643/Counts!P643,"")</f>
        <v>0</v>
      </c>
      <c r="N643" s="38" t="n">
        <f aca="false">IFERROR(Counts!AD643/Counts!AC643,"")</f>
        <v>0.0476190476190476</v>
      </c>
      <c r="O643" s="38" t="n">
        <f aca="false">IFERROR(Counts!AE643/Counts!AC643,"")</f>
        <v>0.333333333333333</v>
      </c>
      <c r="P643" s="39" t="n">
        <f aca="false">IFERROR(Counts!AG643/Counts!AF643,"")</f>
        <v>82.6380952380953</v>
      </c>
      <c r="Q643" s="38" t="n">
        <f aca="false">IFERROR(Counts!AH643/Counts!AC643,"")</f>
        <v>0.333333333333333</v>
      </c>
      <c r="R643" s="38" t="n">
        <f aca="false">IFERROR(Counts!N643/Counts!M643,"")</f>
        <v>0.204081632653061</v>
      </c>
      <c r="S643" s="38" t="n">
        <f aca="false">IFERROR(Counts!K643/Counts!J643,"")</f>
        <v>0.568627450980392</v>
      </c>
      <c r="T643" s="38" t="n">
        <f aca="false">IFERROR(Counts!I643/Counts!H643,"")</f>
        <v>0.205128205128205</v>
      </c>
      <c r="U643" s="38" t="n">
        <f aca="false">IFERROR(1-Counts!L643/Counts!K643,"")</f>
        <v>0.96551724137931</v>
      </c>
      <c r="V643" s="39" t="n">
        <f aca="false">IFERROR(Counts!AJ643/Counts!AI643,"")</f>
        <v>72.62</v>
      </c>
      <c r="W643" s="38" t="n">
        <f aca="false">IFERROR(Counts!AK643/Counts!AI643,"")</f>
        <v>0.2</v>
      </c>
      <c r="X643" s="40" t="n">
        <f aca="false">IFERROR(Counts!O643,"")</f>
        <v>-0.866</v>
      </c>
      <c r="Y643" s="36" t="n">
        <f aca="false">IFERROR(INDEX('Season Counts'!$Y$2:$Y$740,$AF643)/INDEX('Season Counts'!$X$2:$X$740,$AF643),"")</f>
        <v>0.249976923076923</v>
      </c>
      <c r="Z643" s="37" t="n">
        <f aca="false">IFERROR(J643-Y643,"")</f>
        <v>0.0594873626373626</v>
      </c>
      <c r="AA643" s="38" t="n">
        <f aca="false">IFERROR(INDEX('Season Counts'!$K$2:$K$740,$AF643)/INDEX('Season Counts'!$J$2:$J$740,$AF643),"")</f>
        <v>0.240776699029126</v>
      </c>
      <c r="AB643" s="41" t="n">
        <f aca="false">IFERROR(R643-AA643,"")</f>
        <v>-0.036695066376065</v>
      </c>
      <c r="AC643" s="39" t="n">
        <f aca="false">IFERROR(INDEX('Season Counts'!$AG$2:$AG$740,$AF643)/INDEX('Season Counts'!$AF$2:$AF$740,$AF643),"")</f>
        <v>70.8123287671233</v>
      </c>
      <c r="AD643" s="40" t="n">
        <f aca="false">IFERROR(V643-AC643,"")</f>
        <v>1.8076712328767</v>
      </c>
      <c r="AE643" s="4" t="str">
        <f aca="false">IF(D643&lt;Guide!$C$21,"Low PA",IF(TRIM(IF(ISNUMBER(AD643),IF(N(AD643)&lt;=-Guide!$C$24,"▼ Bat Speed  ",IF(N(AD643)&gt;=Guide!$C$24,"▲ Bat Speed  ","")),"")&amp;IF(N(Z643)&gt;=Guide!$C$22,"▲ Contact  ","")&amp;IF(N(Z643)&lt;=-Guide!$C$22,"▼ Contact  ","")&amp;IF(N(AB643)&gt;=Guide!$C$23,"▲ Chase  ","")&amp;IF(N(AB643)&lt;=-Guide!$C$23,"▼ Chase  ",""))="","Stable",TRIM(IF(ISNUMBER(AD643),IF(N(AD643)&lt;=-Guide!$C$24,"▼ Bat Speed  ",IF(N(AD643)&gt;=Guide!$C$24,"▲ Bat Speed  ","")),"")&amp;IF(N(Z643)&gt;=Guide!$C$22,"▲ Contact  ","")&amp;IF(N(Z643)&lt;=-Guide!$C$22,"▼ Contact  ","")&amp;IF(N(AB643)&gt;=Guide!$C$23,"▲ Chase  ","")&amp;IF(N(AB643)&lt;=-Guide!$C$23,"▼ Chase  ",""))))</f>
        <v>Low PA</v>
      </c>
      <c r="AF643" s="35" t="n">
        <f aca="false">MATCH(Counts!A643,'Season Counts'!$A$2:$A$740,0)</f>
        <v>165</v>
      </c>
    </row>
    <row r="644" customFormat="false" ht="15" hidden="false" customHeight="false" outlineLevel="0" collapsed="false">
      <c r="A644" s="34" t="str">
        <f aca="false">Counts!B644</f>
        <v>CIN</v>
      </c>
      <c r="B644" s="5" t="str">
        <f aca="false">Counts!C644</f>
        <v>TJ Friedl</v>
      </c>
      <c r="C644" s="34" t="str">
        <f aca="false">Counts!F644</f>
        <v>Sep</v>
      </c>
      <c r="D644" s="35" t="n">
        <f aca="false">IFERROR(Counts!P644,"")</f>
        <v>11</v>
      </c>
      <c r="E644" s="36" t="n">
        <f aca="false">IFERROR(Counts!R644/Counts!Q644,"")</f>
        <v>0.333333333333333</v>
      </c>
      <c r="F644" s="36" t="n">
        <f aca="false">IFERROR((Counts!R644+Counts!V644+Counts!W644)/(Counts!Q644+Counts!V644+Counts!W644+Counts!X644),"")</f>
        <v>0.454545454545455</v>
      </c>
      <c r="G644" s="36" t="n">
        <f aca="false">IFERROR((Counts!R644+Counts!S644+2*Counts!T644+3*Counts!U644)/Counts!Q644,"")</f>
        <v>0.333333333333333</v>
      </c>
      <c r="H644" s="35" t="n">
        <f aca="false">IFERROR(Counts!U644,"")</f>
        <v>0</v>
      </c>
      <c r="I644" s="36" t="n">
        <f aca="false">IFERROR(Counts!Z644/Counts!AA644,"")</f>
        <v>0.372727272727273</v>
      </c>
      <c r="J644" s="36" t="n">
        <f aca="false">IFERROR(Counts!AB644/Counts!AA644,"")</f>
        <v>0.361</v>
      </c>
      <c r="K644" s="37" t="n">
        <f aca="false">IFERROR((Counts!AB644-Counts!Z644)/Counts!AA644,"")</f>
        <v>-0.0117272727272727</v>
      </c>
      <c r="L644" s="38" t="n">
        <f aca="false">IFERROR(Counts!Y644/Counts!P644,"")</f>
        <v>0.272727272727273</v>
      </c>
      <c r="M644" s="38" t="n">
        <f aca="false">IFERROR(Counts!V644/Counts!P644,"")</f>
        <v>0.181818181818182</v>
      </c>
      <c r="N644" s="38" t="n">
        <f aca="false">IFERROR(Counts!AD644/Counts!AC644,"")</f>
        <v>0</v>
      </c>
      <c r="O644" s="38" t="n">
        <f aca="false">IFERROR(Counts!AE644/Counts!AC644,"")</f>
        <v>0.166666666666667</v>
      </c>
      <c r="P644" s="39" t="n">
        <f aca="false">IFERROR(Counts!AG644/Counts!AF644,"")</f>
        <v>78.6166666666667</v>
      </c>
      <c r="Q644" s="38" t="n">
        <f aca="false">IFERROR(Counts!AH644/Counts!AC644,"")</f>
        <v>0.333333333333333</v>
      </c>
      <c r="R644" s="38" t="n">
        <f aca="false">IFERROR(Counts!N644/Counts!M644,"")</f>
        <v>0.0434782608695652</v>
      </c>
      <c r="S644" s="38" t="n">
        <f aca="false">IFERROR(Counts!K644/Counts!J644,"")</f>
        <v>0.75</v>
      </c>
      <c r="T644" s="38" t="n">
        <f aca="false">IFERROR(Counts!I644/Counts!H644,"")</f>
        <v>0.25</v>
      </c>
      <c r="U644" s="38" t="n">
        <f aca="false">IFERROR(1-Counts!L644/Counts!K644,"")</f>
        <v>0.8</v>
      </c>
      <c r="V644" s="39" t="n">
        <f aca="false">IFERROR(Counts!AJ644/Counts!AI644,"")</f>
        <v>69.8357142857143</v>
      </c>
      <c r="W644" s="38" t="n">
        <f aca="false">IFERROR(Counts!AK644/Counts!AI644,"")</f>
        <v>0.142857142857143</v>
      </c>
      <c r="X644" s="40" t="n">
        <f aca="false">IFERROR(Counts!O644,"")</f>
        <v>0.515</v>
      </c>
      <c r="Y644" s="36" t="n">
        <f aca="false">IFERROR(INDEX('Season Counts'!$Y$2:$Y$740,$AF644)/INDEX('Season Counts'!$X$2:$X$740,$AF644),"")</f>
        <v>0.249976923076923</v>
      </c>
      <c r="Z644" s="37" t="n">
        <f aca="false">IFERROR(J644-Y644,"")</f>
        <v>0.111023076923077</v>
      </c>
      <c r="AA644" s="38" t="n">
        <f aca="false">IFERROR(INDEX('Season Counts'!$K$2:$K$740,$AF644)/INDEX('Season Counts'!$J$2:$J$740,$AF644),"")</f>
        <v>0.240776699029126</v>
      </c>
      <c r="AB644" s="41" t="n">
        <f aca="false">IFERROR(R644-AA644,"")</f>
        <v>-0.197298438159561</v>
      </c>
      <c r="AC644" s="39" t="n">
        <f aca="false">IFERROR(INDEX('Season Counts'!$AG$2:$AG$740,$AF644)/INDEX('Season Counts'!$AF$2:$AF$740,$AF644),"")</f>
        <v>70.8123287671233</v>
      </c>
      <c r="AD644" s="40" t="n">
        <f aca="false">IFERROR(V644-AC644,"")</f>
        <v>-0.976614481409001</v>
      </c>
      <c r="AE644" s="4" t="str">
        <f aca="false">IF(D644&lt;Guide!$C$21,"Low PA",IF(TRIM(IF(ISNUMBER(AD644),IF(N(AD644)&lt;=-Guide!$C$24,"▼ Bat Speed  ",IF(N(AD644)&gt;=Guide!$C$24,"▲ Bat Speed  ","")),"")&amp;IF(N(Z644)&gt;=Guide!$C$22,"▲ Contact  ","")&amp;IF(N(Z644)&lt;=-Guide!$C$22,"▼ Contact  ","")&amp;IF(N(AB644)&gt;=Guide!$C$23,"▲ Chase  ","")&amp;IF(N(AB644)&lt;=-Guide!$C$23,"▼ Chase  ",""))="","Stable",TRIM(IF(ISNUMBER(AD644),IF(N(AD644)&lt;=-Guide!$C$24,"▼ Bat Speed  ",IF(N(AD644)&gt;=Guide!$C$24,"▲ Bat Speed  ","")),"")&amp;IF(N(Z644)&gt;=Guide!$C$22,"▲ Contact  ","")&amp;IF(N(Z644)&lt;=-Guide!$C$22,"▼ Contact  ","")&amp;IF(N(AB644)&gt;=Guide!$C$23,"▲ Chase  ","")&amp;IF(N(AB644)&lt;=-Guide!$C$23,"▼ Chase  ",""))))</f>
        <v>Low PA</v>
      </c>
      <c r="AF644" s="35" t="n">
        <f aca="false">MATCH(Counts!A644,'Season Counts'!$A$2:$A$740,0)</f>
        <v>165</v>
      </c>
    </row>
    <row r="645" customFormat="false" ht="15" hidden="false" customHeight="false" outlineLevel="0" collapsed="false">
      <c r="A645" s="34" t="str">
        <f aca="false">Counts!B645</f>
        <v>CIN</v>
      </c>
      <c r="B645" s="5" t="str">
        <f aca="false">Counts!C645</f>
        <v>Ke'Bryan Hayes</v>
      </c>
      <c r="C645" s="34" t="str">
        <f aca="false">Counts!F645</f>
        <v>Mar-Apr</v>
      </c>
      <c r="D645" s="35" t="n">
        <f aca="false">IFERROR(Counts!P645,"")</f>
        <v>83</v>
      </c>
      <c r="E645" s="36" t="n">
        <f aca="false">IFERROR(Counts!R645/Counts!Q645,"")</f>
        <v>0.12987012987013</v>
      </c>
      <c r="F645" s="36" t="n">
        <f aca="false">IFERROR((Counts!R645+Counts!V645+Counts!W645)/(Counts!Q645+Counts!V645+Counts!W645+Counts!X645),"")</f>
        <v>0.192771084337349</v>
      </c>
      <c r="G645" s="36" t="n">
        <f aca="false">IFERROR((Counts!R645+Counts!S645+2*Counts!T645+3*Counts!U645)/Counts!Q645,"")</f>
        <v>0.207792207792208</v>
      </c>
      <c r="H645" s="35" t="n">
        <f aca="false">IFERROR(Counts!U645,"")</f>
        <v>1</v>
      </c>
      <c r="I645" s="36" t="n">
        <f aca="false">IFERROR(Counts!Z645/Counts!AA645,"")</f>
        <v>0.194303797468354</v>
      </c>
      <c r="J645" s="36" t="n">
        <f aca="false">IFERROR(Counts!AB645/Counts!AA645,"")</f>
        <v>0.320101265822785</v>
      </c>
      <c r="K645" s="37" t="n">
        <f aca="false">IFERROR((Counts!AB645-Counts!Z645)/Counts!AA645,"")</f>
        <v>0.12579746835443</v>
      </c>
      <c r="L645" s="38" t="n">
        <f aca="false">IFERROR(Counts!Y645/Counts!P645,"")</f>
        <v>0.132530120481928</v>
      </c>
      <c r="M645" s="38" t="n">
        <f aca="false">IFERROR(Counts!V645/Counts!P645,"")</f>
        <v>0.072289156626506</v>
      </c>
      <c r="N645" s="38" t="n">
        <f aca="false">IFERROR(Counts!AD645/Counts!AC645,"")</f>
        <v>0.121212121212121</v>
      </c>
      <c r="O645" s="38" t="n">
        <f aca="false">IFERROR(Counts!AE645/Counts!AC645,"")</f>
        <v>0.393939393939394</v>
      </c>
      <c r="P645" s="39" t="n">
        <f aca="false">IFERROR(Counts!AG645/Counts!AF645,"")</f>
        <v>91.3322580645161</v>
      </c>
      <c r="Q645" s="38" t="n">
        <f aca="false">IFERROR(Counts!AH645/Counts!AC645,"")</f>
        <v>0.393939393939394</v>
      </c>
      <c r="R645" s="38" t="n">
        <f aca="false">IFERROR(Counts!N645/Counts!M645,"")</f>
        <v>0.281879194630872</v>
      </c>
      <c r="S645" s="38" t="n">
        <f aca="false">IFERROR(Counts!K645/Counts!J645,"")</f>
        <v>0.562962962962963</v>
      </c>
      <c r="T645" s="38" t="n">
        <f aca="false">IFERROR(Counts!I645/Counts!H645,"")</f>
        <v>0.194915254237288</v>
      </c>
      <c r="U645" s="38" t="n">
        <f aca="false">IFERROR(1-Counts!L645/Counts!K645,"")</f>
        <v>0.947368421052632</v>
      </c>
      <c r="V645" s="39" t="n">
        <f aca="false">IFERROR(Counts!AJ645/Counts!AI645,"")</f>
        <v>70.4950495049505</v>
      </c>
      <c r="W645" s="38" t="n">
        <f aca="false">IFERROR(Counts!AK645/Counts!AI645,"")</f>
        <v>0.0495049504950495</v>
      </c>
      <c r="X645" s="40" t="n">
        <f aca="false">IFERROR(Counts!O645,"")</f>
        <v>-6.293</v>
      </c>
      <c r="Y645" s="36" t="n">
        <f aca="false">IFERROR(INDEX('Season Counts'!$Y$2:$Y$740,$AF645)/INDEX('Season Counts'!$X$2:$X$740,$AF645),"")</f>
        <v>0.287063291139241</v>
      </c>
      <c r="Z645" s="37" t="n">
        <f aca="false">IFERROR(J645-Y645,"")</f>
        <v>0.0330379746835443</v>
      </c>
      <c r="AA645" s="38" t="n">
        <f aca="false">IFERROR(INDEX('Season Counts'!$K$2:$K$740,$AF645)/INDEX('Season Counts'!$J$2:$J$740,$AF645),"")</f>
        <v>0.308724832214765</v>
      </c>
      <c r="AB645" s="41" t="n">
        <f aca="false">IFERROR(R645-AA645,"")</f>
        <v>-0.0268456375838926</v>
      </c>
      <c r="AC645" s="39" t="n">
        <f aca="false">IFERROR(INDEX('Season Counts'!$AG$2:$AG$740,$AF645)/INDEX('Season Counts'!$AF$2:$AF$740,$AF645),"")</f>
        <v>70.8274509803922</v>
      </c>
      <c r="AD645" s="40" t="n">
        <f aca="false">IFERROR(V645-AC645,"")</f>
        <v>-0.332401475441657</v>
      </c>
      <c r="AE645" s="4" t="str">
        <f aca="false">IF(D645&lt;Guide!$C$21,"Low PA",IF(TRIM(IF(ISNUMBER(AD645),IF(N(AD645)&lt;=-Guide!$C$24,"▼ Bat Speed  ",IF(N(AD645)&gt;=Guide!$C$24,"▲ Bat Speed  ","")),"")&amp;IF(N(Z645)&gt;=Guide!$C$22,"▲ Contact  ","")&amp;IF(N(Z645)&lt;=-Guide!$C$22,"▼ Contact  ","")&amp;IF(N(AB645)&gt;=Guide!$C$23,"▲ Chase  ","")&amp;IF(N(AB645)&lt;=-Guide!$C$23,"▼ Chase  ",""))="","Stable",TRIM(IF(ISNUMBER(AD645),IF(N(AD645)&lt;=-Guide!$C$24,"▼ Bat Speed  ",IF(N(AD645)&gt;=Guide!$C$24,"▲ Bat Speed  ","")),"")&amp;IF(N(Z645)&gt;=Guide!$C$22,"▲ Contact  ","")&amp;IF(N(Z645)&lt;=-Guide!$C$22,"▼ Contact  ","")&amp;IF(N(AB645)&gt;=Guide!$C$23,"▲ Chase  ","")&amp;IF(N(AB645)&lt;=-Guide!$C$23,"▼ Chase  ",""))))</f>
        <v>Stable</v>
      </c>
      <c r="AF645" s="35" t="n">
        <f aca="false">MATCH(Counts!A645,'Season Counts'!$A$2:$A$740,0)</f>
        <v>166</v>
      </c>
    </row>
    <row r="646" customFormat="false" ht="15" hidden="false" customHeight="false" outlineLevel="0" collapsed="false">
      <c r="A646" s="34" t="str">
        <f aca="false">Counts!B646</f>
        <v>CIN</v>
      </c>
      <c r="B646" s="5" t="str">
        <f aca="false">Counts!C646</f>
        <v>Ke'Bryan Hayes</v>
      </c>
      <c r="C646" s="34" t="str">
        <f aca="false">Counts!F646</f>
        <v>May</v>
      </c>
      <c r="D646" s="35" t="n">
        <f aca="false">IFERROR(Counts!P646,"")</f>
        <v>45</v>
      </c>
      <c r="E646" s="36" t="n">
        <f aca="false">IFERROR(Counts!R646/Counts!Q646,"")</f>
        <v>0.162790697674419</v>
      </c>
      <c r="F646" s="36" t="n">
        <f aca="false">IFERROR((Counts!R646+Counts!V646+Counts!W646)/(Counts!Q646+Counts!V646+Counts!W646+Counts!X646),"")</f>
        <v>0.2</v>
      </c>
      <c r="G646" s="36" t="n">
        <f aca="false">IFERROR((Counts!R646+Counts!S646+2*Counts!T646+3*Counts!U646)/Counts!Q646,"")</f>
        <v>0.255813953488372</v>
      </c>
      <c r="H646" s="35" t="n">
        <f aca="false">IFERROR(Counts!U646,"")</f>
        <v>1</v>
      </c>
      <c r="I646" s="36" t="n">
        <f aca="false">IFERROR(Counts!Z646/Counts!AA646,"")</f>
        <v>0.207954545454545</v>
      </c>
      <c r="J646" s="36" t="n">
        <f aca="false">IFERROR(Counts!AB646/Counts!AA646,"")</f>
        <v>0.297136363636364</v>
      </c>
      <c r="K646" s="37" t="n">
        <f aca="false">IFERROR((Counts!AB646-Counts!Z646)/Counts!AA646,"")</f>
        <v>0.0891818181818182</v>
      </c>
      <c r="L646" s="38" t="n">
        <f aca="false">IFERROR(Counts!Y646/Counts!P646,"")</f>
        <v>0.2</v>
      </c>
      <c r="M646" s="38" t="n">
        <f aca="false">IFERROR(Counts!V646/Counts!P646,"")</f>
        <v>0.0444444444444444</v>
      </c>
      <c r="N646" s="38" t="n">
        <f aca="false">IFERROR(Counts!AD646/Counts!AC646,"")</f>
        <v>0.0294117647058824</v>
      </c>
      <c r="O646" s="38" t="n">
        <f aca="false">IFERROR(Counts!AE646/Counts!AC646,"")</f>
        <v>0.382352941176471</v>
      </c>
      <c r="P646" s="39" t="n">
        <f aca="false">IFERROR(Counts!AG646/Counts!AF646,"")</f>
        <v>89.0272727272727</v>
      </c>
      <c r="Q646" s="38" t="n">
        <f aca="false">IFERROR(Counts!AH646/Counts!AC646,"")</f>
        <v>0.411764705882353</v>
      </c>
      <c r="R646" s="38" t="n">
        <f aca="false">IFERROR(Counts!N646/Counts!M646,"")</f>
        <v>0.318181818181818</v>
      </c>
      <c r="S646" s="38" t="n">
        <f aca="false">IFERROR(Counts!K646/Counts!J646,"")</f>
        <v>0.614285714285714</v>
      </c>
      <c r="T646" s="38" t="n">
        <f aca="false">IFERROR(Counts!I646/Counts!H646,"")</f>
        <v>0.15625</v>
      </c>
      <c r="U646" s="38" t="n">
        <f aca="false">IFERROR(1-Counts!L646/Counts!K646,"")</f>
        <v>0.906976744186047</v>
      </c>
      <c r="V646" s="39" t="n">
        <f aca="false">IFERROR(Counts!AJ646/Counts!AI646,"")</f>
        <v>70.9290909090909</v>
      </c>
      <c r="W646" s="38" t="n">
        <f aca="false">IFERROR(Counts!AK646/Counts!AI646,"")</f>
        <v>0.0727272727272727</v>
      </c>
      <c r="X646" s="40" t="n">
        <f aca="false">IFERROR(Counts!O646,"")</f>
        <v>-4.175</v>
      </c>
      <c r="Y646" s="36" t="n">
        <f aca="false">IFERROR(INDEX('Season Counts'!$Y$2:$Y$740,$AF646)/INDEX('Season Counts'!$X$2:$X$740,$AF646),"")</f>
        <v>0.287063291139241</v>
      </c>
      <c r="Z646" s="37" t="n">
        <f aca="false">IFERROR(J646-Y646,"")</f>
        <v>0.0100730724971231</v>
      </c>
      <c r="AA646" s="38" t="n">
        <f aca="false">IFERROR(INDEX('Season Counts'!$K$2:$K$740,$AF646)/INDEX('Season Counts'!$J$2:$J$740,$AF646),"")</f>
        <v>0.308724832214765</v>
      </c>
      <c r="AB646" s="41" t="n">
        <f aca="false">IFERROR(R646-AA646,"")</f>
        <v>0.00945698596705308</v>
      </c>
      <c r="AC646" s="39" t="n">
        <f aca="false">IFERROR(INDEX('Season Counts'!$AG$2:$AG$740,$AF646)/INDEX('Season Counts'!$AF$2:$AF$740,$AF646),"")</f>
        <v>70.8274509803922</v>
      </c>
      <c r="AD646" s="40" t="n">
        <f aca="false">IFERROR(V646-AC646,"")</f>
        <v>0.101639928698745</v>
      </c>
      <c r="AE646" s="4" t="str">
        <f aca="false">IF(D646&lt;Guide!$C$21,"Low PA",IF(TRIM(IF(ISNUMBER(AD646),IF(N(AD646)&lt;=-Guide!$C$24,"▼ Bat Speed  ",IF(N(AD646)&gt;=Guide!$C$24,"▲ Bat Speed  ","")),"")&amp;IF(N(Z646)&gt;=Guide!$C$22,"▲ Contact  ","")&amp;IF(N(Z646)&lt;=-Guide!$C$22,"▼ Contact  ","")&amp;IF(N(AB646)&gt;=Guide!$C$23,"▲ Chase  ","")&amp;IF(N(AB646)&lt;=-Guide!$C$23,"▼ Chase  ",""))="","Stable",TRIM(IF(ISNUMBER(AD646),IF(N(AD646)&lt;=-Guide!$C$24,"▼ Bat Speed  ",IF(N(AD646)&gt;=Guide!$C$24,"▲ Bat Speed  ","")),"")&amp;IF(N(Z646)&gt;=Guide!$C$22,"▲ Contact  ","")&amp;IF(N(Z646)&lt;=-Guide!$C$22,"▼ Contact  ","")&amp;IF(N(AB646)&gt;=Guide!$C$23,"▲ Chase  ","")&amp;IF(N(AB646)&lt;=-Guide!$C$23,"▼ Chase  ",""))))</f>
        <v>Stable</v>
      </c>
      <c r="AF646" s="35" t="n">
        <f aca="false">MATCH(Counts!A646,'Season Counts'!$A$2:$A$740,0)</f>
        <v>166</v>
      </c>
    </row>
    <row r="647" customFormat="false" ht="15" hidden="false" customHeight="false" outlineLevel="0" collapsed="false">
      <c r="A647" s="34" t="str">
        <f aca="false">Counts!B647</f>
        <v>CIN</v>
      </c>
      <c r="B647" s="5" t="str">
        <f aca="false">Counts!C647</f>
        <v>Ke'Bryan Hayes</v>
      </c>
      <c r="C647" s="34" t="str">
        <f aca="false">Counts!F647</f>
        <v>Jul</v>
      </c>
      <c r="D647" s="35" t="n">
        <f aca="false">IFERROR(Counts!P647,"")</f>
        <v>31</v>
      </c>
      <c r="E647" s="36" t="n">
        <f aca="false">IFERROR(Counts!R647/Counts!Q647,"")</f>
        <v>0.137931034482759</v>
      </c>
      <c r="F647" s="36" t="n">
        <f aca="false">IFERROR((Counts!R647+Counts!V647+Counts!W647)/(Counts!Q647+Counts!V647+Counts!W647+Counts!X647),"")</f>
        <v>0.193548387096774</v>
      </c>
      <c r="G647" s="36" t="n">
        <f aca="false">IFERROR((Counts!R647+Counts!S647+2*Counts!T647+3*Counts!U647)/Counts!Q647,"")</f>
        <v>0.241379310344828</v>
      </c>
      <c r="H647" s="35" t="n">
        <f aca="false">IFERROR(Counts!U647,"")</f>
        <v>1</v>
      </c>
      <c r="I647" s="36" t="n">
        <f aca="false">IFERROR(Counts!Z647/Counts!AA647,"")</f>
        <v>0.196774193548387</v>
      </c>
      <c r="J647" s="36" t="n">
        <f aca="false">IFERROR(Counts!AB647/Counts!AA647,"")</f>
        <v>0.244612903225806</v>
      </c>
      <c r="K647" s="37" t="n">
        <f aca="false">IFERROR((Counts!AB647-Counts!Z647)/Counts!AA647,"")</f>
        <v>0.0478387096774194</v>
      </c>
      <c r="L647" s="38" t="n">
        <f aca="false">IFERROR(Counts!Y647/Counts!P647,"")</f>
        <v>0.32258064516129</v>
      </c>
      <c r="M647" s="38" t="n">
        <f aca="false">IFERROR(Counts!V647/Counts!P647,"")</f>
        <v>0.032258064516129</v>
      </c>
      <c r="N647" s="38" t="n">
        <f aca="false">IFERROR(Counts!AD647/Counts!AC647,"")</f>
        <v>0</v>
      </c>
      <c r="O647" s="38" t="n">
        <f aca="false">IFERROR(Counts!AE647/Counts!AC647,"")</f>
        <v>0.421052631578947</v>
      </c>
      <c r="P647" s="39" t="n">
        <f aca="false">IFERROR(Counts!AG647/Counts!AF647,"")</f>
        <v>92.7105263157895</v>
      </c>
      <c r="Q647" s="38" t="n">
        <f aca="false">IFERROR(Counts!AH647/Counts!AC647,"")</f>
        <v>0.263157894736842</v>
      </c>
      <c r="R647" s="38" t="n">
        <f aca="false">IFERROR(Counts!N647/Counts!M647,"")</f>
        <v>0.301587301587302</v>
      </c>
      <c r="S647" s="38" t="n">
        <f aca="false">IFERROR(Counts!K647/Counts!J647,"")</f>
        <v>0.634615384615385</v>
      </c>
      <c r="T647" s="38" t="n">
        <f aca="false">IFERROR(Counts!I647/Counts!H647,"")</f>
        <v>0.326923076923077</v>
      </c>
      <c r="U647" s="38" t="n">
        <f aca="false">IFERROR(1-Counts!L647/Counts!K647,"")</f>
        <v>0.848484848484849</v>
      </c>
      <c r="V647" s="39" t="n">
        <f aca="false">IFERROR(Counts!AJ647/Counts!AI647,"")</f>
        <v>71.4469387755102</v>
      </c>
      <c r="W647" s="38" t="n">
        <f aca="false">IFERROR(Counts!AK647/Counts!AI647,"")</f>
        <v>0.0816326530612245</v>
      </c>
      <c r="X647" s="40" t="n">
        <f aca="false">IFERROR(Counts!O647,"")</f>
        <v>-2.894</v>
      </c>
      <c r="Y647" s="36" t="n">
        <f aca="false">IFERROR(INDEX('Season Counts'!$Y$2:$Y$740,$AF647)/INDEX('Season Counts'!$X$2:$X$740,$AF647),"")</f>
        <v>0.287063291139241</v>
      </c>
      <c r="Z647" s="37" t="n">
        <f aca="false">IFERROR(J647-Y647,"")</f>
        <v>-0.0424503879134341</v>
      </c>
      <c r="AA647" s="38" t="n">
        <f aca="false">IFERROR(INDEX('Season Counts'!$K$2:$K$740,$AF647)/INDEX('Season Counts'!$J$2:$J$740,$AF647),"")</f>
        <v>0.308724832214765</v>
      </c>
      <c r="AB647" s="41" t="n">
        <f aca="false">IFERROR(R647-AA647,"")</f>
        <v>-0.00713753062746353</v>
      </c>
      <c r="AC647" s="39" t="n">
        <f aca="false">IFERROR(INDEX('Season Counts'!$AG$2:$AG$740,$AF647)/INDEX('Season Counts'!$AF$2:$AF$740,$AF647),"")</f>
        <v>70.8274509803922</v>
      </c>
      <c r="AD647" s="40" t="n">
        <f aca="false">IFERROR(V647-AC647,"")</f>
        <v>0.619487795118047</v>
      </c>
      <c r="AE647" s="4" t="str">
        <f aca="false">IF(D647&lt;Guide!$C$21,"Low PA",IF(TRIM(IF(ISNUMBER(AD647),IF(N(AD647)&lt;=-Guide!$C$24,"▼ Bat Speed  ",IF(N(AD647)&gt;=Guide!$C$24,"▲ Bat Speed  ","")),"")&amp;IF(N(Z647)&gt;=Guide!$C$22,"▲ Contact  ","")&amp;IF(N(Z647)&lt;=-Guide!$C$22,"▼ Contact  ","")&amp;IF(N(AB647)&gt;=Guide!$C$23,"▲ Chase  ","")&amp;IF(N(AB647)&lt;=-Guide!$C$23,"▼ Chase  ",""))="","Stable",TRIM(IF(ISNUMBER(AD647),IF(N(AD647)&lt;=-Guide!$C$24,"▼ Bat Speed  ",IF(N(AD647)&gt;=Guide!$C$24,"▲ Bat Speed  ","")),"")&amp;IF(N(Z647)&gt;=Guide!$C$22,"▲ Contact  ","")&amp;IF(N(Z647)&lt;=-Guide!$C$22,"▼ Contact  ","")&amp;IF(N(AB647)&gt;=Guide!$C$23,"▲ Chase  ","")&amp;IF(N(AB647)&lt;=-Guide!$C$23,"▼ Chase  ",""))))</f>
        <v>Low PA</v>
      </c>
      <c r="AF647" s="35" t="n">
        <f aca="false">MATCH(Counts!A647,'Season Counts'!$A$2:$A$740,0)</f>
        <v>166</v>
      </c>
    </row>
    <row r="648" customFormat="false" ht="15" hidden="false" customHeight="false" outlineLevel="0" collapsed="false">
      <c r="A648" s="34" t="str">
        <f aca="false">Counts!B648</f>
        <v>CIN</v>
      </c>
      <c r="B648" s="5" t="str">
        <f aca="false">Counts!C648</f>
        <v>Ke'Bryan Hayes</v>
      </c>
      <c r="C648" s="34" t="str">
        <f aca="false">Counts!F648</f>
        <v>Aug</v>
      </c>
      <c r="D648" s="35" t="n">
        <f aca="false">IFERROR(Counts!P648,"")</f>
        <v>52</v>
      </c>
      <c r="E648" s="36" t="n">
        <f aca="false">IFERROR(Counts!R648/Counts!Q648,"")</f>
        <v>0.191489361702128</v>
      </c>
      <c r="F648" s="36" t="n">
        <f aca="false">IFERROR((Counts!R648+Counts!V648+Counts!W648)/(Counts!Q648+Counts!V648+Counts!W648+Counts!X648),"")</f>
        <v>0.269230769230769</v>
      </c>
      <c r="G648" s="36" t="n">
        <f aca="false">IFERROR((Counts!R648+Counts!S648+2*Counts!T648+3*Counts!U648)/Counts!Q648,"")</f>
        <v>0.319148936170213</v>
      </c>
      <c r="H648" s="35" t="n">
        <f aca="false">IFERROR(Counts!U648,"")</f>
        <v>2</v>
      </c>
      <c r="I648" s="36" t="n">
        <f aca="false">IFERROR(Counts!Z648/Counts!AA648,"")</f>
        <v>0.265384615384615</v>
      </c>
      <c r="J648" s="36" t="n">
        <f aca="false">IFERROR(Counts!AB648/Counts!AA648,"")</f>
        <v>0.341519230769231</v>
      </c>
      <c r="K648" s="37" t="n">
        <f aca="false">IFERROR((Counts!AB648-Counts!Z648)/Counts!AA648,"")</f>
        <v>0.0761346153846154</v>
      </c>
      <c r="L648" s="38" t="n">
        <f aca="false">IFERROR(Counts!Y648/Counts!P648,"")</f>
        <v>0.192307692307692</v>
      </c>
      <c r="M648" s="38" t="n">
        <f aca="false">IFERROR(Counts!V648/Counts!P648,"")</f>
        <v>0.0769230769230769</v>
      </c>
      <c r="N648" s="38" t="n">
        <f aca="false">IFERROR(Counts!AD648/Counts!AC648,"")</f>
        <v>0.0810810810810811</v>
      </c>
      <c r="O648" s="38" t="n">
        <f aca="false">IFERROR(Counts!AE648/Counts!AC648,"")</f>
        <v>0.45945945945946</v>
      </c>
      <c r="P648" s="39" t="n">
        <f aca="false">IFERROR(Counts!AG648/Counts!AF648,"")</f>
        <v>90.5648648648649</v>
      </c>
      <c r="Q648" s="38" t="n">
        <f aca="false">IFERROR(Counts!AH648/Counts!AC648,"")</f>
        <v>0.378378378378378</v>
      </c>
      <c r="R648" s="38" t="n">
        <f aca="false">IFERROR(Counts!N648/Counts!M648,"")</f>
        <v>0.318181818181818</v>
      </c>
      <c r="S648" s="38" t="n">
        <f aca="false">IFERROR(Counts!K648/Counts!J648,"")</f>
        <v>0.628571428571429</v>
      </c>
      <c r="T648" s="38" t="n">
        <f aca="false">IFERROR(Counts!I648/Counts!H648,"")</f>
        <v>0.217821782178218</v>
      </c>
      <c r="U648" s="38" t="n">
        <f aca="false">IFERROR(1-Counts!L648/Counts!K648,"")</f>
        <v>0.893939393939394</v>
      </c>
      <c r="V648" s="39" t="n">
        <f aca="false">IFERROR(Counts!AJ648/Counts!AI648,"")</f>
        <v>71.1066666666667</v>
      </c>
      <c r="W648" s="38" t="n">
        <f aca="false">IFERROR(Counts!AK648/Counts!AI648,"")</f>
        <v>0.0666666666666667</v>
      </c>
      <c r="X648" s="40" t="n">
        <f aca="false">IFERROR(Counts!O648,"")</f>
        <v>-1.864</v>
      </c>
      <c r="Y648" s="36" t="n">
        <f aca="false">IFERROR(INDEX('Season Counts'!$Y$2:$Y$740,$AF648)/INDEX('Season Counts'!$X$2:$X$740,$AF648),"")</f>
        <v>0.287063291139241</v>
      </c>
      <c r="Z648" s="37" t="n">
        <f aca="false">IFERROR(J648-Y648,"")</f>
        <v>0.0544559396299903</v>
      </c>
      <c r="AA648" s="38" t="n">
        <f aca="false">IFERROR(INDEX('Season Counts'!$K$2:$K$740,$AF648)/INDEX('Season Counts'!$J$2:$J$740,$AF648),"")</f>
        <v>0.308724832214765</v>
      </c>
      <c r="AB648" s="41" t="n">
        <f aca="false">IFERROR(R648-AA648,"")</f>
        <v>0.00945698596705308</v>
      </c>
      <c r="AC648" s="39" t="n">
        <f aca="false">IFERROR(INDEX('Season Counts'!$AG$2:$AG$740,$AF648)/INDEX('Season Counts'!$AF$2:$AF$740,$AF648),"")</f>
        <v>70.8274509803922</v>
      </c>
      <c r="AD648" s="40" t="n">
        <f aca="false">IFERROR(V648-AC648,"")</f>
        <v>0.279215686274512</v>
      </c>
      <c r="AE648" s="4" t="str">
        <f aca="false">IF(D648&lt;Guide!$C$21,"Low PA",IF(TRIM(IF(ISNUMBER(AD648),IF(N(AD648)&lt;=-Guide!$C$24,"▼ Bat Speed  ",IF(N(AD648)&gt;=Guide!$C$24,"▲ Bat Speed  ","")),"")&amp;IF(N(Z648)&gt;=Guide!$C$22,"▲ Contact  ","")&amp;IF(N(Z648)&lt;=-Guide!$C$22,"▼ Contact  ","")&amp;IF(N(AB648)&gt;=Guide!$C$23,"▲ Chase  ","")&amp;IF(N(AB648)&lt;=-Guide!$C$23,"▼ Chase  ",""))="","Stable",TRIM(IF(ISNUMBER(AD648),IF(N(AD648)&lt;=-Guide!$C$24,"▼ Bat Speed  ",IF(N(AD648)&gt;=Guide!$C$24,"▲ Bat Speed  ","")),"")&amp;IF(N(Z648)&gt;=Guide!$C$22,"▲ Contact  ","")&amp;IF(N(Z648)&lt;=-Guide!$C$22,"▼ Contact  ","")&amp;IF(N(AB648)&gt;=Guide!$C$23,"▲ Chase  ","")&amp;IF(N(AB648)&lt;=-Guide!$C$23,"▼ Chase  ",""))))</f>
        <v>▲ Contact</v>
      </c>
      <c r="AF648" s="35" t="n">
        <f aca="false">MATCH(Counts!A648,'Season Counts'!$A$2:$A$740,0)</f>
        <v>166</v>
      </c>
    </row>
    <row r="649" customFormat="false" ht="15" hidden="false" customHeight="false" outlineLevel="0" collapsed="false">
      <c r="A649" s="34" t="str">
        <f aca="false">Counts!B649</f>
        <v>CIN</v>
      </c>
      <c r="B649" s="5" t="str">
        <f aca="false">Counts!C649</f>
        <v>Ke'Bryan Hayes</v>
      </c>
      <c r="C649" s="34" t="str">
        <f aca="false">Counts!F649</f>
        <v>Sep</v>
      </c>
      <c r="D649" s="35" t="n">
        <f aca="false">IFERROR(Counts!P649,"")</f>
        <v>31</v>
      </c>
      <c r="E649" s="36" t="n">
        <f aca="false">IFERROR(Counts!R649/Counts!Q649,"")</f>
        <v>0.0645161290322581</v>
      </c>
      <c r="F649" s="36" t="n">
        <f aca="false">IFERROR((Counts!R649+Counts!V649+Counts!W649)/(Counts!Q649+Counts!V649+Counts!W649+Counts!X649),"")</f>
        <v>0.0645161290322581</v>
      </c>
      <c r="G649" s="36" t="n">
        <f aca="false">IFERROR((Counts!R649+Counts!S649+2*Counts!T649+3*Counts!U649)/Counts!Q649,"")</f>
        <v>0.0645161290322581</v>
      </c>
      <c r="H649" s="35" t="n">
        <f aca="false">IFERROR(Counts!U649,"")</f>
        <v>0</v>
      </c>
      <c r="I649" s="36" t="n">
        <f aca="false">IFERROR(Counts!Z649/Counts!AA649,"")</f>
        <v>0.0580645161290323</v>
      </c>
      <c r="J649" s="36" t="n">
        <f aca="false">IFERROR(Counts!AB649/Counts!AA649,"")</f>
        <v>0.139677419354839</v>
      </c>
      <c r="K649" s="37" t="n">
        <f aca="false">IFERROR((Counts!AB649-Counts!Z649)/Counts!AA649,"")</f>
        <v>0.0816129032258065</v>
      </c>
      <c r="L649" s="38" t="n">
        <f aca="false">IFERROR(Counts!Y649/Counts!P649,"")</f>
        <v>0.258064516129032</v>
      </c>
      <c r="M649" s="38" t="n">
        <f aca="false">IFERROR(Counts!V649/Counts!P649,"")</f>
        <v>0</v>
      </c>
      <c r="N649" s="38" t="n">
        <f aca="false">IFERROR(Counts!AD649/Counts!AC649,"")</f>
        <v>0</v>
      </c>
      <c r="O649" s="38" t="n">
        <f aca="false">IFERROR(Counts!AE649/Counts!AC649,"")</f>
        <v>0.217391304347826</v>
      </c>
      <c r="P649" s="39" t="n">
        <f aca="false">IFERROR(Counts!AG649/Counts!AF649,"")</f>
        <v>87.704347826087</v>
      </c>
      <c r="Q649" s="38" t="n">
        <f aca="false">IFERROR(Counts!AH649/Counts!AC649,"")</f>
        <v>0.304347826086957</v>
      </c>
      <c r="R649" s="38" t="n">
        <f aca="false">IFERROR(Counts!N649/Counts!M649,"")</f>
        <v>0.355932203389831</v>
      </c>
      <c r="S649" s="38" t="n">
        <f aca="false">IFERROR(Counts!K649/Counts!J649,"")</f>
        <v>0.741935483870968</v>
      </c>
      <c r="T649" s="38" t="n">
        <f aca="false">IFERROR(Counts!I649/Counts!H649,"")</f>
        <v>0.223880597014925</v>
      </c>
      <c r="U649" s="38" t="n">
        <f aca="false">IFERROR(1-Counts!L649/Counts!K649,"")</f>
        <v>0.891304347826087</v>
      </c>
      <c r="V649" s="39" t="n">
        <f aca="false">IFERROR(Counts!AJ649/Counts!AI649,"")</f>
        <v>70.3838709677419</v>
      </c>
      <c r="W649" s="38" t="n">
        <f aca="false">IFERROR(Counts!AK649/Counts!AI649,"")</f>
        <v>0.0161290322580645</v>
      </c>
      <c r="X649" s="40" t="n">
        <f aca="false">IFERROR(Counts!O649,"")</f>
        <v>-6.472</v>
      </c>
      <c r="Y649" s="36" t="n">
        <f aca="false">IFERROR(INDEX('Season Counts'!$Y$2:$Y$740,$AF649)/INDEX('Season Counts'!$X$2:$X$740,$AF649),"")</f>
        <v>0.287063291139241</v>
      </c>
      <c r="Z649" s="37" t="n">
        <f aca="false">IFERROR(J649-Y649,"")</f>
        <v>-0.147385871784402</v>
      </c>
      <c r="AA649" s="38" t="n">
        <f aca="false">IFERROR(INDEX('Season Counts'!$K$2:$K$740,$AF649)/INDEX('Season Counts'!$J$2:$J$740,$AF649),"")</f>
        <v>0.308724832214765</v>
      </c>
      <c r="AB649" s="41" t="n">
        <f aca="false">IFERROR(R649-AA649,"")</f>
        <v>0.0472073711750654</v>
      </c>
      <c r="AC649" s="39" t="n">
        <f aca="false">IFERROR(INDEX('Season Counts'!$AG$2:$AG$740,$AF649)/INDEX('Season Counts'!$AF$2:$AF$740,$AF649),"")</f>
        <v>70.8274509803922</v>
      </c>
      <c r="AD649" s="40" t="n">
        <f aca="false">IFERROR(V649-AC649,"")</f>
        <v>-0.443580012650216</v>
      </c>
      <c r="AE649" s="4" t="str">
        <f aca="false">IF(D649&lt;Guide!$C$21,"Low PA",IF(TRIM(IF(ISNUMBER(AD649),IF(N(AD649)&lt;=-Guide!$C$24,"▼ Bat Speed  ",IF(N(AD649)&gt;=Guide!$C$24,"▲ Bat Speed  ","")),"")&amp;IF(N(Z649)&gt;=Guide!$C$22,"▲ Contact  ","")&amp;IF(N(Z649)&lt;=-Guide!$C$22,"▼ Contact  ","")&amp;IF(N(AB649)&gt;=Guide!$C$23,"▲ Chase  ","")&amp;IF(N(AB649)&lt;=-Guide!$C$23,"▼ Chase  ",""))="","Stable",TRIM(IF(ISNUMBER(AD649),IF(N(AD649)&lt;=-Guide!$C$24,"▼ Bat Speed  ",IF(N(AD649)&gt;=Guide!$C$24,"▲ Bat Speed  ","")),"")&amp;IF(N(Z649)&gt;=Guide!$C$22,"▲ Contact  ","")&amp;IF(N(Z649)&lt;=-Guide!$C$22,"▼ Contact  ","")&amp;IF(N(AB649)&gt;=Guide!$C$23,"▲ Chase  ","")&amp;IF(N(AB649)&lt;=-Guide!$C$23,"▼ Chase  ",""))))</f>
        <v>Low PA</v>
      </c>
      <c r="AF649" s="35" t="n">
        <f aca="false">MATCH(Counts!A649,'Season Counts'!$A$2:$A$740,0)</f>
        <v>166</v>
      </c>
    </row>
    <row r="650" customFormat="false" ht="15" hidden="false" customHeight="false" outlineLevel="0" collapsed="false">
      <c r="A650" s="34" t="str">
        <f aca="false">Counts!B650</f>
        <v>CIN</v>
      </c>
      <c r="B650" s="5" t="str">
        <f aca="false">Counts!C650</f>
        <v>Noelvi Marte</v>
      </c>
      <c r="C650" s="34" t="str">
        <f aca="false">Counts!F650</f>
        <v>Mar-Apr</v>
      </c>
      <c r="D650" s="35" t="n">
        <f aca="false">IFERROR(Counts!P650,"")</f>
        <v>31</v>
      </c>
      <c r="E650" s="36" t="n">
        <f aca="false">IFERROR(Counts!R650/Counts!Q650,"")</f>
        <v>0.137931034482759</v>
      </c>
      <c r="F650" s="36" t="n">
        <f aca="false">IFERROR((Counts!R650+Counts!V650+Counts!W650)/(Counts!Q650+Counts!V650+Counts!W650+Counts!X650),"")</f>
        <v>0.193548387096774</v>
      </c>
      <c r="G650" s="36" t="n">
        <f aca="false">IFERROR((Counts!R650+Counts!S650+2*Counts!T650+3*Counts!U650)/Counts!Q650,"")</f>
        <v>0.137931034482759</v>
      </c>
      <c r="H650" s="35" t="n">
        <f aca="false">IFERROR(Counts!U650,"")</f>
        <v>0</v>
      </c>
      <c r="I650" s="36" t="n">
        <f aca="false">IFERROR(Counts!Z650/Counts!AA650,"")</f>
        <v>0.161290322580645</v>
      </c>
      <c r="J650" s="36" t="n">
        <f aca="false">IFERROR(Counts!AB650/Counts!AA650,"")</f>
        <v>0.160032258064516</v>
      </c>
      <c r="K650" s="37" t="n">
        <f aca="false">IFERROR((Counts!AB650-Counts!Z650)/Counts!AA650,"")</f>
        <v>-0.00125806451612902</v>
      </c>
      <c r="L650" s="38" t="n">
        <f aca="false">IFERROR(Counts!Y650/Counts!P650,"")</f>
        <v>0.32258064516129</v>
      </c>
      <c r="M650" s="38" t="n">
        <f aca="false">IFERROR(Counts!V650/Counts!P650,"")</f>
        <v>0.0645161290322581</v>
      </c>
      <c r="N650" s="38" t="n">
        <f aca="false">IFERROR(Counts!AD650/Counts!AC650,"")</f>
        <v>0</v>
      </c>
      <c r="O650" s="38" t="n">
        <f aca="false">IFERROR(Counts!AE650/Counts!AC650,"")</f>
        <v>0.315789473684211</v>
      </c>
      <c r="P650" s="39" t="n">
        <f aca="false">IFERROR(Counts!AG650/Counts!AF650,"")</f>
        <v>84.8947368421053</v>
      </c>
      <c r="Q650" s="38" t="n">
        <f aca="false">IFERROR(Counts!AH650/Counts!AC650,"")</f>
        <v>0.0526315789473684</v>
      </c>
      <c r="R650" s="38" t="n">
        <f aca="false">IFERROR(Counts!N650/Counts!M650,"")</f>
        <v>0.474358974358974</v>
      </c>
      <c r="S650" s="38" t="n">
        <f aca="false">IFERROR(Counts!K650/Counts!J650,"")</f>
        <v>0.680851063829787</v>
      </c>
      <c r="T650" s="38" t="n">
        <f aca="false">IFERROR(Counts!I650/Counts!H650,"")</f>
        <v>0.246376811594203</v>
      </c>
      <c r="U650" s="38" t="n">
        <f aca="false">IFERROR(1-Counts!L650/Counts!K650,"")</f>
        <v>0.90625</v>
      </c>
      <c r="V650" s="39" t="n">
        <f aca="false">IFERROR(Counts!AJ650/Counts!AI650,"")</f>
        <v>71.4786885245902</v>
      </c>
      <c r="W650" s="38" t="n">
        <f aca="false">IFERROR(Counts!AK650/Counts!AI650,"")</f>
        <v>0.180327868852459</v>
      </c>
      <c r="X650" s="40" t="n">
        <f aca="false">IFERROR(Counts!O650,"")</f>
        <v>-3.235</v>
      </c>
      <c r="Y650" s="36" t="n">
        <f aca="false">IFERROR(INDEX('Season Counts'!$Y$2:$Y$740,$AF650)/INDEX('Season Counts'!$X$2:$X$740,$AF650),"")</f>
        <v>0.236858585858586</v>
      </c>
      <c r="Z650" s="37" t="n">
        <f aca="false">IFERROR(J650-Y650,"")</f>
        <v>-0.0768263277940698</v>
      </c>
      <c r="AA650" s="38" t="n">
        <f aca="false">IFERROR(INDEX('Season Counts'!$K$2:$K$740,$AF650)/INDEX('Season Counts'!$J$2:$J$740,$AF650),"")</f>
        <v>0.412322274881517</v>
      </c>
      <c r="AB650" s="41" t="n">
        <f aca="false">IFERROR(R650-AA650,"")</f>
        <v>0.0620366994774578</v>
      </c>
      <c r="AC650" s="39" t="n">
        <f aca="false">IFERROR(INDEX('Season Counts'!$AG$2:$AG$740,$AF650)/INDEX('Season Counts'!$AF$2:$AF$740,$AF650),"")</f>
        <v>72.259375</v>
      </c>
      <c r="AD650" s="40" t="n">
        <f aca="false">IFERROR(V650-AC650,"")</f>
        <v>-0.780686475409837</v>
      </c>
      <c r="AE650" s="4" t="str">
        <f aca="false">IF(D650&lt;Guide!$C$21,"Low PA",IF(TRIM(IF(ISNUMBER(AD650),IF(N(AD650)&lt;=-Guide!$C$24,"▼ Bat Speed  ",IF(N(AD650)&gt;=Guide!$C$24,"▲ Bat Speed  ","")),"")&amp;IF(N(Z650)&gt;=Guide!$C$22,"▲ Contact  ","")&amp;IF(N(Z650)&lt;=-Guide!$C$22,"▼ Contact  ","")&amp;IF(N(AB650)&gt;=Guide!$C$23,"▲ Chase  ","")&amp;IF(N(AB650)&lt;=-Guide!$C$23,"▼ Chase  ",""))="","Stable",TRIM(IF(ISNUMBER(AD650),IF(N(AD650)&lt;=-Guide!$C$24,"▼ Bat Speed  ",IF(N(AD650)&gt;=Guide!$C$24,"▲ Bat Speed  ","")),"")&amp;IF(N(Z650)&gt;=Guide!$C$22,"▲ Contact  ","")&amp;IF(N(Z650)&lt;=-Guide!$C$22,"▼ Contact  ","")&amp;IF(N(AB650)&gt;=Guide!$C$23,"▲ Chase  ","")&amp;IF(N(AB650)&lt;=-Guide!$C$23,"▼ Chase  ",""))))</f>
        <v>Low PA</v>
      </c>
      <c r="AF650" s="35" t="n">
        <f aca="false">MATCH(Counts!A650,'Season Counts'!$A$2:$A$740,0)</f>
        <v>167</v>
      </c>
    </row>
    <row r="651" customFormat="false" ht="15" hidden="false" customHeight="false" outlineLevel="0" collapsed="false">
      <c r="A651" s="34" t="str">
        <f aca="false">Counts!B651</f>
        <v>CIN</v>
      </c>
      <c r="B651" s="5" t="str">
        <f aca="false">Counts!C651</f>
        <v>Noelvi Marte</v>
      </c>
      <c r="C651" s="34" t="str">
        <f aca="false">Counts!F651</f>
        <v>Jun</v>
      </c>
      <c r="D651" s="35" t="n">
        <f aca="false">IFERROR(Counts!P651,"")</f>
        <v>73</v>
      </c>
      <c r="E651" s="36" t="n">
        <f aca="false">IFERROR(Counts!R651/Counts!Q651,"")</f>
        <v>0.223880597014925</v>
      </c>
      <c r="F651" s="36" t="n">
        <f aca="false">IFERROR((Counts!R651+Counts!V651+Counts!W651)/(Counts!Q651+Counts!V651+Counts!W651+Counts!X651),"")</f>
        <v>0.287671232876712</v>
      </c>
      <c r="G651" s="36" t="n">
        <f aca="false">IFERROR((Counts!R651+Counts!S651+2*Counts!T651+3*Counts!U651)/Counts!Q651,"")</f>
        <v>0.462686567164179</v>
      </c>
      <c r="H651" s="35" t="n">
        <f aca="false">IFERROR(Counts!U651,"")</f>
        <v>4</v>
      </c>
      <c r="I651" s="36" t="n">
        <f aca="false">IFERROR(Counts!Z651/Counts!AA651,"")</f>
        <v>0.309027777777778</v>
      </c>
      <c r="J651" s="36" t="n">
        <f aca="false">IFERROR(Counts!AB651/Counts!AA651,"")</f>
        <v>0.340722222222222</v>
      </c>
      <c r="K651" s="37" t="n">
        <f aca="false">IFERROR((Counts!AB651-Counts!Z651)/Counts!AA651,"")</f>
        <v>0.0316944444444444</v>
      </c>
      <c r="L651" s="38" t="n">
        <f aca="false">IFERROR(Counts!Y651/Counts!P651,"")</f>
        <v>0.232876712328767</v>
      </c>
      <c r="M651" s="38" t="n">
        <f aca="false">IFERROR(Counts!V651/Counts!P651,"")</f>
        <v>0.0821917808219178</v>
      </c>
      <c r="N651" s="38" t="n">
        <f aca="false">IFERROR(Counts!AD651/Counts!AC651,"")</f>
        <v>0.1</v>
      </c>
      <c r="O651" s="38" t="n">
        <f aca="false">IFERROR(Counts!AE651/Counts!AC651,"")</f>
        <v>0.32</v>
      </c>
      <c r="P651" s="39" t="n">
        <f aca="false">IFERROR(Counts!AG651/Counts!AF651,"")</f>
        <v>90.1163265306122</v>
      </c>
      <c r="Q651" s="38" t="n">
        <f aca="false">IFERROR(Counts!AH651/Counts!AC651,"")</f>
        <v>0.24</v>
      </c>
      <c r="R651" s="38" t="n">
        <f aca="false">IFERROR(Counts!N651/Counts!M651,"")</f>
        <v>0.29746835443038</v>
      </c>
      <c r="S651" s="38" t="n">
        <f aca="false">IFERROR(Counts!K651/Counts!J651,"")</f>
        <v>0.626865671641791</v>
      </c>
      <c r="T651" s="38" t="n">
        <f aca="false">IFERROR(Counts!I651/Counts!H651,"")</f>
        <v>0.229007633587786</v>
      </c>
      <c r="U651" s="38" t="n">
        <f aca="false">IFERROR(1-Counts!L651/Counts!K651,"")</f>
        <v>0.904761904761905</v>
      </c>
      <c r="V651" s="39" t="n">
        <f aca="false">IFERROR(Counts!AJ651/Counts!AI651,"")</f>
        <v>73.1684210526316</v>
      </c>
      <c r="W651" s="38" t="n">
        <f aca="false">IFERROR(Counts!AK651/Counts!AI651,"")</f>
        <v>0.324561403508772</v>
      </c>
      <c r="X651" s="40" t="n">
        <f aca="false">IFERROR(Counts!O651,"")</f>
        <v>0.029</v>
      </c>
      <c r="Y651" s="36" t="n">
        <f aca="false">IFERROR(INDEX('Season Counts'!$Y$2:$Y$740,$AF651)/INDEX('Season Counts'!$X$2:$X$740,$AF651),"")</f>
        <v>0.236858585858586</v>
      </c>
      <c r="Z651" s="37" t="n">
        <f aca="false">IFERROR(J651-Y651,"")</f>
        <v>0.103863636363636</v>
      </c>
      <c r="AA651" s="38" t="n">
        <f aca="false">IFERROR(INDEX('Season Counts'!$K$2:$K$740,$AF651)/INDEX('Season Counts'!$J$2:$J$740,$AF651),"")</f>
        <v>0.412322274881517</v>
      </c>
      <c r="AB651" s="41" t="n">
        <f aca="false">IFERROR(R651-AA651,"")</f>
        <v>-0.114853920451137</v>
      </c>
      <c r="AC651" s="39" t="n">
        <f aca="false">IFERROR(INDEX('Season Counts'!$AG$2:$AG$740,$AF651)/INDEX('Season Counts'!$AF$2:$AF$740,$AF651),"")</f>
        <v>72.259375</v>
      </c>
      <c r="AD651" s="40" t="n">
        <f aca="false">IFERROR(V651-AC651,"")</f>
        <v>0.909046052631595</v>
      </c>
      <c r="AE651" s="4" t="str">
        <f aca="false">IF(D651&lt;Guide!$C$21,"Low PA",IF(TRIM(IF(ISNUMBER(AD651),IF(N(AD651)&lt;=-Guide!$C$24,"▼ Bat Speed  ",IF(N(AD651)&gt;=Guide!$C$24,"▲ Bat Speed  ","")),"")&amp;IF(N(Z651)&gt;=Guide!$C$22,"▲ Contact  ","")&amp;IF(N(Z651)&lt;=-Guide!$C$22,"▼ Contact  ","")&amp;IF(N(AB651)&gt;=Guide!$C$23,"▲ Chase  ","")&amp;IF(N(AB651)&lt;=-Guide!$C$23,"▼ Chase  ",""))="","Stable",TRIM(IF(ISNUMBER(AD651),IF(N(AD651)&lt;=-Guide!$C$24,"▼ Bat Speed  ",IF(N(AD651)&gt;=Guide!$C$24,"▲ Bat Speed  ","")),"")&amp;IF(N(Z651)&gt;=Guide!$C$22,"▲ Contact  ","")&amp;IF(N(Z651)&lt;=-Guide!$C$22,"▼ Contact  ","")&amp;IF(N(AB651)&gt;=Guide!$C$23,"▲ Chase  ","")&amp;IF(N(AB651)&lt;=-Guide!$C$23,"▼ Chase  ",""))))</f>
        <v>▲ Contact ▼ Chase</v>
      </c>
      <c r="AF651" s="35" t="n">
        <f aca="false">MATCH(Counts!A651,'Season Counts'!$A$2:$A$740,0)</f>
        <v>167</v>
      </c>
    </row>
    <row r="652" customFormat="false" ht="15" hidden="false" customHeight="false" outlineLevel="0" collapsed="false">
      <c r="A652" s="34" t="str">
        <f aca="false">Counts!B652</f>
        <v>CIN</v>
      </c>
      <c r="B652" s="5" t="str">
        <f aca="false">Counts!C652</f>
        <v>Noelvi Marte</v>
      </c>
      <c r="C652" s="34" t="str">
        <f aca="false">Counts!F652</f>
        <v>Jul</v>
      </c>
      <c r="D652" s="35" t="n">
        <f aca="false">IFERROR(Counts!P652,"")</f>
        <v>65</v>
      </c>
      <c r="E652" s="36" t="n">
        <f aca="false">IFERROR(Counts!R652/Counts!Q652,"")</f>
        <v>0.203125</v>
      </c>
      <c r="F652" s="36" t="n">
        <f aca="false">IFERROR((Counts!R652+Counts!V652+Counts!W652)/(Counts!Q652+Counts!V652+Counts!W652+Counts!X652),"")</f>
        <v>0.215384615384615</v>
      </c>
      <c r="G652" s="36" t="n">
        <f aca="false">IFERROR((Counts!R652+Counts!S652+2*Counts!T652+3*Counts!U652)/Counts!Q652,"")</f>
        <v>0.34375</v>
      </c>
      <c r="H652" s="35" t="n">
        <f aca="false">IFERROR(Counts!U652,"")</f>
        <v>2</v>
      </c>
      <c r="I652" s="36" t="n">
        <f aca="false">IFERROR(Counts!Z652/Counts!AA652,"")</f>
        <v>0.234126984126984</v>
      </c>
      <c r="J652" s="36" t="n">
        <f aca="false">IFERROR(Counts!AB652/Counts!AA652,"")</f>
        <v>0.213761904761905</v>
      </c>
      <c r="K652" s="37" t="n">
        <f aca="false">IFERROR((Counts!AB652-Counts!Z652)/Counts!AA652,"")</f>
        <v>-0.0203650793650794</v>
      </c>
      <c r="L652" s="38" t="n">
        <f aca="false">IFERROR(Counts!Y652/Counts!P652,"")</f>
        <v>0.230769230769231</v>
      </c>
      <c r="M652" s="38" t="n">
        <f aca="false">IFERROR(Counts!V652/Counts!P652,"")</f>
        <v>0.0153846153846154</v>
      </c>
      <c r="N652" s="38" t="n">
        <f aca="false">IFERROR(Counts!AD652/Counts!AC652,"")</f>
        <v>0.0408163265306122</v>
      </c>
      <c r="O652" s="38" t="n">
        <f aca="false">IFERROR(Counts!AE652/Counts!AC652,"")</f>
        <v>0.326530612244898</v>
      </c>
      <c r="P652" s="39" t="n">
        <f aca="false">IFERROR(Counts!AG652/Counts!AF652,"")</f>
        <v>88.0553191489362</v>
      </c>
      <c r="Q652" s="38" t="n">
        <f aca="false">IFERROR(Counts!AH652/Counts!AC652,"")</f>
        <v>0.244897959183673</v>
      </c>
      <c r="R652" s="38" t="n">
        <f aca="false">IFERROR(Counts!N652/Counts!M652,"")</f>
        <v>0.478991596638656</v>
      </c>
      <c r="S652" s="38" t="n">
        <f aca="false">IFERROR(Counts!K652/Counts!J652,"")</f>
        <v>0.669811320754717</v>
      </c>
      <c r="T652" s="38" t="n">
        <f aca="false">IFERROR(Counts!I652/Counts!H652,"")</f>
        <v>0.25</v>
      </c>
      <c r="U652" s="38" t="n">
        <f aca="false">IFERROR(1-Counts!L652/Counts!K652,"")</f>
        <v>0.873239436619718</v>
      </c>
      <c r="V652" s="39" t="n">
        <f aca="false">IFERROR(Counts!AJ652/Counts!AI652,"")</f>
        <v>72.3690265486726</v>
      </c>
      <c r="W652" s="38" t="n">
        <f aca="false">IFERROR(Counts!AK652/Counts!AI652,"")</f>
        <v>0.31858407079646</v>
      </c>
      <c r="X652" s="40" t="n">
        <f aca="false">IFERROR(Counts!O652,"")</f>
        <v>-5.99</v>
      </c>
      <c r="Y652" s="36" t="n">
        <f aca="false">IFERROR(INDEX('Season Counts'!$Y$2:$Y$740,$AF652)/INDEX('Season Counts'!$X$2:$X$740,$AF652),"")</f>
        <v>0.236858585858586</v>
      </c>
      <c r="Z652" s="37" t="n">
        <f aca="false">IFERROR(J652-Y652,"")</f>
        <v>-0.0230966810966811</v>
      </c>
      <c r="AA652" s="38" t="n">
        <f aca="false">IFERROR(INDEX('Season Counts'!$K$2:$K$740,$AF652)/INDEX('Season Counts'!$J$2:$J$740,$AF652),"")</f>
        <v>0.412322274881517</v>
      </c>
      <c r="AB652" s="41" t="n">
        <f aca="false">IFERROR(R652-AA652,"")</f>
        <v>0.0666693217571389</v>
      </c>
      <c r="AC652" s="39" t="n">
        <f aca="false">IFERROR(INDEX('Season Counts'!$AG$2:$AG$740,$AF652)/INDEX('Season Counts'!$AF$2:$AF$740,$AF652),"")</f>
        <v>72.259375</v>
      </c>
      <c r="AD652" s="40" t="n">
        <f aca="false">IFERROR(V652-AC652,"")</f>
        <v>0.109651548672574</v>
      </c>
      <c r="AE652" s="4" t="str">
        <f aca="false">IF(D652&lt;Guide!$C$21,"Low PA",IF(TRIM(IF(ISNUMBER(AD652),IF(N(AD652)&lt;=-Guide!$C$24,"▼ Bat Speed  ",IF(N(AD652)&gt;=Guide!$C$24,"▲ Bat Speed  ","")),"")&amp;IF(N(Z652)&gt;=Guide!$C$22,"▲ Contact  ","")&amp;IF(N(Z652)&lt;=-Guide!$C$22,"▼ Contact  ","")&amp;IF(N(AB652)&gt;=Guide!$C$23,"▲ Chase  ","")&amp;IF(N(AB652)&lt;=-Guide!$C$23,"▼ Chase  ",""))="","Stable",TRIM(IF(ISNUMBER(AD652),IF(N(AD652)&lt;=-Guide!$C$24,"▼ Bat Speed  ",IF(N(AD652)&gt;=Guide!$C$24,"▲ Bat Speed  ","")),"")&amp;IF(N(Z652)&gt;=Guide!$C$22,"▲ Contact  ","")&amp;IF(N(Z652)&lt;=-Guide!$C$22,"▼ Contact  ","")&amp;IF(N(AB652)&gt;=Guide!$C$23,"▲ Chase  ","")&amp;IF(N(AB652)&lt;=-Guide!$C$23,"▼ Chase  ",""))))</f>
        <v>▲ Chase</v>
      </c>
      <c r="AF652" s="35" t="n">
        <f aca="false">MATCH(Counts!A652,'Season Counts'!$A$2:$A$740,0)</f>
        <v>167</v>
      </c>
    </row>
    <row r="653" customFormat="false" ht="15" hidden="false" customHeight="false" outlineLevel="0" collapsed="false">
      <c r="A653" s="34" t="str">
        <f aca="false">Counts!B653</f>
        <v>CIN</v>
      </c>
      <c r="B653" s="5" t="str">
        <f aca="false">Counts!C653</f>
        <v>Noelvi Marte</v>
      </c>
      <c r="C653" s="34" t="str">
        <f aca="false">Counts!F653</f>
        <v>Aug</v>
      </c>
      <c r="D653" s="35" t="n">
        <f aca="false">IFERROR(Counts!P653,"")</f>
        <v>32</v>
      </c>
      <c r="E653" s="36" t="n">
        <f aca="false">IFERROR(Counts!R653/Counts!Q653,"")</f>
        <v>0.133333333333333</v>
      </c>
      <c r="F653" s="36" t="n">
        <f aca="false">IFERROR((Counts!R653+Counts!V653+Counts!W653)/(Counts!Q653+Counts!V653+Counts!W653+Counts!X653),"")</f>
        <v>0.15625</v>
      </c>
      <c r="G653" s="36" t="n">
        <f aca="false">IFERROR((Counts!R653+Counts!S653+2*Counts!T653+3*Counts!U653)/Counts!Q653,"")</f>
        <v>0.133333333333333</v>
      </c>
      <c r="H653" s="35" t="n">
        <f aca="false">IFERROR(Counts!U653,"")</f>
        <v>0</v>
      </c>
      <c r="I653" s="36" t="n">
        <f aca="false">IFERROR(Counts!Z653/Counts!AA653,"")</f>
        <v>0.134375</v>
      </c>
      <c r="J653" s="36" t="n">
        <f aca="false">IFERROR(Counts!AB653/Counts!AA653,"")</f>
        <v>0.1230625</v>
      </c>
      <c r="K653" s="37" t="n">
        <f aca="false">IFERROR((Counts!AB653-Counts!Z653)/Counts!AA653,"")</f>
        <v>-0.0113125</v>
      </c>
      <c r="L653" s="38" t="n">
        <f aca="false">IFERROR(Counts!Y653/Counts!P653,"")</f>
        <v>0.3125</v>
      </c>
      <c r="M653" s="38" t="n">
        <f aca="false">IFERROR(Counts!V653/Counts!P653,"")</f>
        <v>0.03125</v>
      </c>
      <c r="N653" s="38" t="n">
        <f aca="false">IFERROR(Counts!AD653/Counts!AC653,"")</f>
        <v>0</v>
      </c>
      <c r="O653" s="38" t="n">
        <f aca="false">IFERROR(Counts!AE653/Counts!AC653,"")</f>
        <v>0.19047619047619</v>
      </c>
      <c r="P653" s="39" t="n">
        <f aca="false">IFERROR(Counts!AG653/Counts!AF653,"")</f>
        <v>85.3904761904762</v>
      </c>
      <c r="Q653" s="38" t="n">
        <f aca="false">IFERROR(Counts!AH653/Counts!AC653,"")</f>
        <v>0.142857142857143</v>
      </c>
      <c r="R653" s="38" t="n">
        <f aca="false">IFERROR(Counts!N653/Counts!M653,"")</f>
        <v>0.492537313432836</v>
      </c>
      <c r="S653" s="38" t="n">
        <f aca="false">IFERROR(Counts!K653/Counts!J653,"")</f>
        <v>0.673076923076923</v>
      </c>
      <c r="T653" s="38" t="n">
        <f aca="false">IFERROR(Counts!I653/Counts!H653,"")</f>
        <v>0.338235294117647</v>
      </c>
      <c r="U653" s="38" t="n">
        <f aca="false">IFERROR(1-Counts!L653/Counts!K653,"")</f>
        <v>0.857142857142857</v>
      </c>
      <c r="V653" s="39" t="n">
        <f aca="false">IFERROR(Counts!AJ653/Counts!AI653,"")</f>
        <v>71.190625</v>
      </c>
      <c r="W653" s="38" t="n">
        <f aca="false">IFERROR(Counts!AK653/Counts!AI653,"")</f>
        <v>0.234375</v>
      </c>
      <c r="X653" s="40" t="n">
        <f aca="false">IFERROR(Counts!O653,"")</f>
        <v>-4.862</v>
      </c>
      <c r="Y653" s="36" t="n">
        <f aca="false">IFERROR(INDEX('Season Counts'!$Y$2:$Y$740,$AF653)/INDEX('Season Counts'!$X$2:$X$740,$AF653),"")</f>
        <v>0.236858585858586</v>
      </c>
      <c r="Z653" s="37" t="n">
        <f aca="false">IFERROR(J653-Y653,"")</f>
        <v>-0.113796085858586</v>
      </c>
      <c r="AA653" s="38" t="n">
        <f aca="false">IFERROR(INDEX('Season Counts'!$K$2:$K$740,$AF653)/INDEX('Season Counts'!$J$2:$J$740,$AF653),"")</f>
        <v>0.412322274881517</v>
      </c>
      <c r="AB653" s="41" t="n">
        <f aca="false">IFERROR(R653-AA653,"")</f>
        <v>0.0802150385513192</v>
      </c>
      <c r="AC653" s="39" t="n">
        <f aca="false">IFERROR(INDEX('Season Counts'!$AG$2:$AG$740,$AF653)/INDEX('Season Counts'!$AF$2:$AF$740,$AF653),"")</f>
        <v>72.259375</v>
      </c>
      <c r="AD653" s="40" t="n">
        <f aca="false">IFERROR(V653-AC653,"")</f>
        <v>-1.06874999999999</v>
      </c>
      <c r="AE653" s="4" t="str">
        <f aca="false">IF(D653&lt;Guide!$C$21,"Low PA",IF(TRIM(IF(ISNUMBER(AD653),IF(N(AD653)&lt;=-Guide!$C$24,"▼ Bat Speed  ",IF(N(AD653)&gt;=Guide!$C$24,"▲ Bat Speed  ","")),"")&amp;IF(N(Z653)&gt;=Guide!$C$22,"▲ Contact  ","")&amp;IF(N(Z653)&lt;=-Guide!$C$22,"▼ Contact  ","")&amp;IF(N(AB653)&gt;=Guide!$C$23,"▲ Chase  ","")&amp;IF(N(AB653)&lt;=-Guide!$C$23,"▼ Chase  ",""))="","Stable",TRIM(IF(ISNUMBER(AD653),IF(N(AD653)&lt;=-Guide!$C$24,"▼ Bat Speed  ",IF(N(AD653)&gt;=Guide!$C$24,"▲ Bat Speed  ","")),"")&amp;IF(N(Z653)&gt;=Guide!$C$22,"▲ Contact  ","")&amp;IF(N(Z653)&lt;=-Guide!$C$22,"▼ Contact  ","")&amp;IF(N(AB653)&gt;=Guide!$C$23,"▲ Chase  ","")&amp;IF(N(AB653)&lt;=-Guide!$C$23,"▼ Chase  ",""))))</f>
        <v>Low PA</v>
      </c>
      <c r="AF653" s="35" t="n">
        <f aca="false">MATCH(Counts!A653,'Season Counts'!$A$2:$A$740,0)</f>
        <v>167</v>
      </c>
    </row>
    <row r="654" customFormat="false" ht="15" hidden="false" customHeight="false" outlineLevel="0" collapsed="false">
      <c r="A654" s="34" t="str">
        <f aca="false">Counts!B654</f>
        <v>CIN</v>
      </c>
      <c r="B654" s="5" t="str">
        <f aca="false">Counts!C654</f>
        <v>Edwin Arroyo</v>
      </c>
      <c r="C654" s="34" t="str">
        <f aca="false">Counts!F654</f>
        <v>Jun</v>
      </c>
      <c r="D654" s="35" t="n">
        <f aca="false">IFERROR(Counts!P654,"")</f>
        <v>76</v>
      </c>
      <c r="E654" s="36" t="n">
        <f aca="false">IFERROR(Counts!R654/Counts!Q654,"")</f>
        <v>0.264705882352941</v>
      </c>
      <c r="F654" s="36" t="n">
        <f aca="false">IFERROR((Counts!R654+Counts!V654+Counts!W654)/(Counts!Q654+Counts!V654+Counts!W654+Counts!X654),"")</f>
        <v>0.32</v>
      </c>
      <c r="G654" s="36" t="n">
        <f aca="false">IFERROR((Counts!R654+Counts!S654+2*Counts!T654+3*Counts!U654)/Counts!Q654,"")</f>
        <v>0.308823529411765</v>
      </c>
      <c r="H654" s="35" t="n">
        <f aca="false">IFERROR(Counts!U654,"")</f>
        <v>0</v>
      </c>
      <c r="I654" s="36" t="n">
        <f aca="false">IFERROR(Counts!Z654/Counts!AA654,"")</f>
        <v>0.293835616438356</v>
      </c>
      <c r="J654" s="36" t="n">
        <f aca="false">IFERROR(Counts!AB654/Counts!AA654,"")</f>
        <v>0.319013698630137</v>
      </c>
      <c r="K654" s="37" t="n">
        <f aca="false">IFERROR((Counts!AB654-Counts!Z654)/Counts!AA654,"")</f>
        <v>0.0251780821917808</v>
      </c>
      <c r="L654" s="38" t="n">
        <f aca="false">IFERROR(Counts!Y654/Counts!P654,"")</f>
        <v>0.210526315789474</v>
      </c>
      <c r="M654" s="38" t="n">
        <f aca="false">IFERROR(Counts!V654/Counts!P654,"")</f>
        <v>0.0394736842105263</v>
      </c>
      <c r="N654" s="38" t="n">
        <f aca="false">IFERROR(Counts!AD654/Counts!AC654,"")</f>
        <v>0</v>
      </c>
      <c r="O654" s="38" t="n">
        <f aca="false">IFERROR(Counts!AE654/Counts!AC654,"")</f>
        <v>0.203703703703704</v>
      </c>
      <c r="P654" s="39" t="n">
        <f aca="false">IFERROR(Counts!AG654/Counts!AF654,"")</f>
        <v>83.3346153846154</v>
      </c>
      <c r="Q654" s="38" t="n">
        <f aca="false">IFERROR(Counts!AH654/Counts!AC654,"")</f>
        <v>0.481481481481481</v>
      </c>
      <c r="R654" s="38" t="n">
        <f aca="false">IFERROR(Counts!N654/Counts!M654,"")</f>
        <v>0.407407407407407</v>
      </c>
      <c r="S654" s="38" t="n">
        <f aca="false">IFERROR(Counts!K654/Counts!J654,"")</f>
        <v>0.829457364341085</v>
      </c>
      <c r="T654" s="38" t="n">
        <f aca="false">IFERROR(Counts!I654/Counts!H654,"")</f>
        <v>0.185185185185185</v>
      </c>
      <c r="U654" s="38" t="n">
        <f aca="false">IFERROR(1-Counts!L654/Counts!K654,"")</f>
        <v>0.925233644859813</v>
      </c>
      <c r="V654" s="39" t="n">
        <f aca="false">IFERROR(Counts!AJ654/Counts!AI654,"")</f>
        <v>69.3308270676692</v>
      </c>
      <c r="W654" s="38" t="n">
        <f aca="false">IFERROR(Counts!AK654/Counts!AI654,"")</f>
        <v>0.075187969924812</v>
      </c>
      <c r="X654" s="40" t="n">
        <f aca="false">IFERROR(Counts!O654,"")</f>
        <v>-1.043</v>
      </c>
      <c r="Y654" s="36" t="n">
        <f aca="false">IFERROR(INDEX('Season Counts'!$Y$2:$Y$740,$AF654)/INDEX('Season Counts'!$X$2:$X$740,$AF654),"")</f>
        <v>0.290787096774194</v>
      </c>
      <c r="Z654" s="37" t="n">
        <f aca="false">IFERROR(J654-Y654,"")</f>
        <v>0.0282266018559434</v>
      </c>
      <c r="AA654" s="38" t="n">
        <f aca="false">IFERROR(INDEX('Season Counts'!$K$2:$K$740,$AF654)/INDEX('Season Counts'!$J$2:$J$740,$AF654),"")</f>
        <v>0.397306397306397</v>
      </c>
      <c r="AB654" s="41" t="n">
        <f aca="false">IFERROR(R654-AA654,"")</f>
        <v>0.0101010101010101</v>
      </c>
      <c r="AC654" s="39" t="n">
        <f aca="false">IFERROR(INDEX('Season Counts'!$AG$2:$AG$740,$AF654)/INDEX('Season Counts'!$AF$2:$AF$740,$AF654),"")</f>
        <v>69.3132142857143</v>
      </c>
      <c r="AD654" s="40" t="n">
        <f aca="false">IFERROR(V654-AC654,"")</f>
        <v>0.017612781954881</v>
      </c>
      <c r="AE654" s="4" t="str">
        <f aca="false">IF(D654&lt;Guide!$C$21,"Low PA",IF(TRIM(IF(ISNUMBER(AD654),IF(N(AD654)&lt;=-Guide!$C$24,"▼ Bat Speed  ",IF(N(AD654)&gt;=Guide!$C$24,"▲ Bat Speed  ","")),"")&amp;IF(N(Z654)&gt;=Guide!$C$22,"▲ Contact  ","")&amp;IF(N(Z654)&lt;=-Guide!$C$22,"▼ Contact  ","")&amp;IF(N(AB654)&gt;=Guide!$C$23,"▲ Chase  ","")&amp;IF(N(AB654)&lt;=-Guide!$C$23,"▼ Chase  ",""))="","Stable",TRIM(IF(ISNUMBER(AD654),IF(N(AD654)&lt;=-Guide!$C$24,"▼ Bat Speed  ",IF(N(AD654)&gt;=Guide!$C$24,"▲ Bat Speed  ","")),"")&amp;IF(N(Z654)&gt;=Guide!$C$22,"▲ Contact  ","")&amp;IF(N(Z654)&lt;=-Guide!$C$22,"▼ Contact  ","")&amp;IF(N(AB654)&gt;=Guide!$C$23,"▲ Chase  ","")&amp;IF(N(AB654)&lt;=-Guide!$C$23,"▼ Chase  ",""))))</f>
        <v>Stable</v>
      </c>
      <c r="AF654" s="35" t="n">
        <f aca="false">MATCH(Counts!A654,'Season Counts'!$A$2:$A$740,0)</f>
        <v>168</v>
      </c>
    </row>
    <row r="655" customFormat="false" ht="15" hidden="false" customHeight="false" outlineLevel="0" collapsed="false">
      <c r="A655" s="34" t="str">
        <f aca="false">Counts!B655</f>
        <v>CIN</v>
      </c>
      <c r="B655" s="5" t="str">
        <f aca="false">Counts!C655</f>
        <v>Edwin Arroyo</v>
      </c>
      <c r="C655" s="34" t="str">
        <f aca="false">Counts!F655</f>
        <v>Jul</v>
      </c>
      <c r="D655" s="35" t="n">
        <f aca="false">IFERROR(Counts!P655,"")</f>
        <v>66</v>
      </c>
      <c r="E655" s="36" t="n">
        <f aca="false">IFERROR(Counts!R655/Counts!Q655,"")</f>
        <v>0.222222222222222</v>
      </c>
      <c r="F655" s="36" t="n">
        <f aca="false">IFERROR((Counts!R655+Counts!V655+Counts!W655)/(Counts!Q655+Counts!V655+Counts!W655+Counts!X655),"")</f>
        <v>0.246153846153846</v>
      </c>
      <c r="G655" s="36" t="n">
        <f aca="false">IFERROR((Counts!R655+Counts!S655+2*Counts!T655+3*Counts!U655)/Counts!Q655,"")</f>
        <v>0.253968253968254</v>
      </c>
      <c r="H655" s="35" t="n">
        <f aca="false">IFERROR(Counts!U655,"")</f>
        <v>0</v>
      </c>
      <c r="I655" s="36" t="n">
        <f aca="false">IFERROR(Counts!Z655/Counts!AA655,"")</f>
        <v>0.2296875</v>
      </c>
      <c r="J655" s="36" t="n">
        <f aca="false">IFERROR(Counts!AB655/Counts!AA655,"")</f>
        <v>0.29421875</v>
      </c>
      <c r="K655" s="37" t="n">
        <f aca="false">IFERROR((Counts!AB655-Counts!Z655)/Counts!AA655,"")</f>
        <v>0.06453125</v>
      </c>
      <c r="L655" s="38" t="n">
        <f aca="false">IFERROR(Counts!Y655/Counts!P655,"")</f>
        <v>0.227272727272727</v>
      </c>
      <c r="M655" s="38" t="n">
        <f aca="false">IFERROR(Counts!V655/Counts!P655,"")</f>
        <v>0.0303030303030303</v>
      </c>
      <c r="N655" s="38" t="n">
        <f aca="false">IFERROR(Counts!AD655/Counts!AC655,"")</f>
        <v>0.0408163265306122</v>
      </c>
      <c r="O655" s="38" t="n">
        <f aca="false">IFERROR(Counts!AE655/Counts!AC655,"")</f>
        <v>0.326530612244898</v>
      </c>
      <c r="P655" s="39" t="n">
        <f aca="false">IFERROR(Counts!AG655/Counts!AF655,"")</f>
        <v>87.6395833333333</v>
      </c>
      <c r="Q655" s="38" t="n">
        <f aca="false">IFERROR(Counts!AH655/Counts!AC655,"")</f>
        <v>0.387755102040816</v>
      </c>
      <c r="R655" s="38" t="n">
        <f aca="false">IFERROR(Counts!N655/Counts!M655,"")</f>
        <v>0.380165289256198</v>
      </c>
      <c r="S655" s="38" t="n">
        <f aca="false">IFERROR(Counts!K655/Counts!J655,"")</f>
        <v>0.743589743589744</v>
      </c>
      <c r="T655" s="38" t="n">
        <f aca="false">IFERROR(Counts!I655/Counts!H655,"")</f>
        <v>0.270676691729323</v>
      </c>
      <c r="U655" s="38" t="n">
        <f aca="false">IFERROR(1-Counts!L655/Counts!K655,"")</f>
        <v>0.781609195402299</v>
      </c>
      <c r="V655" s="39" t="n">
        <f aca="false">IFERROR(Counts!AJ655/Counts!AI655,"")</f>
        <v>69.1051282051282</v>
      </c>
      <c r="W655" s="38" t="n">
        <f aca="false">IFERROR(Counts!AK655/Counts!AI655,"")</f>
        <v>0.0256410256410256</v>
      </c>
      <c r="X655" s="40" t="n">
        <f aca="false">IFERROR(Counts!O655,"")</f>
        <v>-5.807</v>
      </c>
      <c r="Y655" s="36" t="n">
        <f aca="false">IFERROR(INDEX('Season Counts'!$Y$2:$Y$740,$AF655)/INDEX('Season Counts'!$X$2:$X$740,$AF655),"")</f>
        <v>0.290787096774194</v>
      </c>
      <c r="Z655" s="37" t="n">
        <f aca="false">IFERROR(J655-Y655,"")</f>
        <v>0.00343165322580641</v>
      </c>
      <c r="AA655" s="38" t="n">
        <f aca="false">IFERROR(INDEX('Season Counts'!$K$2:$K$740,$AF655)/INDEX('Season Counts'!$J$2:$J$740,$AF655),"")</f>
        <v>0.397306397306397</v>
      </c>
      <c r="AB655" s="41" t="n">
        <f aca="false">IFERROR(R655-AA655,"")</f>
        <v>-0.017141108050199</v>
      </c>
      <c r="AC655" s="39" t="n">
        <f aca="false">IFERROR(INDEX('Season Counts'!$AG$2:$AG$740,$AF655)/INDEX('Season Counts'!$AF$2:$AF$740,$AF655),"")</f>
        <v>69.3132142857143</v>
      </c>
      <c r="AD655" s="40" t="n">
        <f aca="false">IFERROR(V655-AC655,"")</f>
        <v>-0.208086080586085</v>
      </c>
      <c r="AE655" s="4" t="str">
        <f aca="false">IF(D655&lt;Guide!$C$21,"Low PA",IF(TRIM(IF(ISNUMBER(AD655),IF(N(AD655)&lt;=-Guide!$C$24,"▼ Bat Speed  ",IF(N(AD655)&gt;=Guide!$C$24,"▲ Bat Speed  ","")),"")&amp;IF(N(Z655)&gt;=Guide!$C$22,"▲ Contact  ","")&amp;IF(N(Z655)&lt;=-Guide!$C$22,"▼ Contact  ","")&amp;IF(N(AB655)&gt;=Guide!$C$23,"▲ Chase  ","")&amp;IF(N(AB655)&lt;=-Guide!$C$23,"▼ Chase  ",""))="","Stable",TRIM(IF(ISNUMBER(AD655),IF(N(AD655)&lt;=-Guide!$C$24,"▼ Bat Speed  ",IF(N(AD655)&gt;=Guide!$C$24,"▲ Bat Speed  ","")),"")&amp;IF(N(Z655)&gt;=Guide!$C$22,"▲ Contact  ","")&amp;IF(N(Z655)&lt;=-Guide!$C$22,"▼ Contact  ","")&amp;IF(N(AB655)&gt;=Guide!$C$23,"▲ Chase  ","")&amp;IF(N(AB655)&lt;=-Guide!$C$23,"▼ Chase  ",""))))</f>
        <v>Stable</v>
      </c>
      <c r="AF655" s="35" t="n">
        <f aca="false">MATCH(Counts!A655,'Season Counts'!$A$2:$A$740,0)</f>
        <v>168</v>
      </c>
    </row>
    <row r="656" customFormat="false" ht="15" hidden="false" customHeight="false" outlineLevel="0" collapsed="false">
      <c r="A656" s="34" t="str">
        <f aca="false">Counts!B656</f>
        <v>CIN</v>
      </c>
      <c r="B656" s="5" t="str">
        <f aca="false">Counts!C656</f>
        <v>Edwin Arroyo</v>
      </c>
      <c r="C656" s="34" t="str">
        <f aca="false">Counts!F656</f>
        <v>Aug</v>
      </c>
      <c r="D656" s="35" t="n">
        <f aca="false">IFERROR(Counts!P656,"")</f>
        <v>9</v>
      </c>
      <c r="E656" s="36" t="n">
        <f aca="false">IFERROR(Counts!R656/Counts!Q656,"")</f>
        <v>0</v>
      </c>
      <c r="F656" s="36" t="n">
        <f aca="false">IFERROR((Counts!R656+Counts!V656+Counts!W656)/(Counts!Q656+Counts!V656+Counts!W656+Counts!X656),"")</f>
        <v>0</v>
      </c>
      <c r="G656" s="36" t="n">
        <f aca="false">IFERROR((Counts!R656+Counts!S656+2*Counts!T656+3*Counts!U656)/Counts!Q656,"")</f>
        <v>0</v>
      </c>
      <c r="H656" s="35" t="n">
        <f aca="false">IFERROR(Counts!U656,"")</f>
        <v>0</v>
      </c>
      <c r="I656" s="36" t="n">
        <f aca="false">IFERROR(Counts!Z656/Counts!AA656,"")</f>
        <v>0</v>
      </c>
      <c r="J656" s="36" t="n">
        <f aca="false">IFERROR(Counts!AB656/Counts!AA656,"")</f>
        <v>0.113555555555556</v>
      </c>
      <c r="K656" s="37" t="n">
        <f aca="false">IFERROR((Counts!AB656-Counts!Z656)/Counts!AA656,"")</f>
        <v>0.113555555555556</v>
      </c>
      <c r="L656" s="38" t="n">
        <f aca="false">IFERROR(Counts!Y656/Counts!P656,"")</f>
        <v>0.666666666666667</v>
      </c>
      <c r="M656" s="38" t="n">
        <f aca="false">IFERROR(Counts!V656/Counts!P656,"")</f>
        <v>0</v>
      </c>
      <c r="N656" s="38" t="n">
        <f aca="false">IFERROR(Counts!AD656/Counts!AC656,"")</f>
        <v>0.333333333333333</v>
      </c>
      <c r="O656" s="38" t="n">
        <f aca="false">IFERROR(Counts!AE656/Counts!AC656,"")</f>
        <v>0.333333333333333</v>
      </c>
      <c r="P656" s="39" t="n">
        <f aca="false">IFERROR(Counts!AG656/Counts!AF656,"")</f>
        <v>89.9333333333333</v>
      </c>
      <c r="Q656" s="38" t="n">
        <f aca="false">IFERROR(Counts!AH656/Counts!AC656,"")</f>
        <v>0.666666666666667</v>
      </c>
      <c r="R656" s="38" t="n">
        <f aca="false">IFERROR(Counts!N656/Counts!M656,"")</f>
        <v>0.6875</v>
      </c>
      <c r="S656" s="38" t="n">
        <f aca="false">IFERROR(Counts!K656/Counts!J656,"")</f>
        <v>0.583333333333333</v>
      </c>
      <c r="T656" s="38" t="n">
        <f aca="false">IFERROR(Counts!I656/Counts!H656,"")</f>
        <v>0.666666666666667</v>
      </c>
      <c r="U656" s="38" t="n">
        <f aca="false">IFERROR(1-Counts!L656/Counts!K656,"")</f>
        <v>0.857142857142857</v>
      </c>
      <c r="V656" s="39" t="n">
        <f aca="false">IFERROR(Counts!AJ656/Counts!AI656,"")</f>
        <v>68.825</v>
      </c>
      <c r="W656" s="38" t="n">
        <f aca="false">IFERROR(Counts!AK656/Counts!AI656,"")</f>
        <v>0</v>
      </c>
      <c r="X656" s="40" t="n">
        <f aca="false">IFERROR(Counts!O656,"")</f>
        <v>-2.494</v>
      </c>
      <c r="Y656" s="36" t="n">
        <f aca="false">IFERROR(INDEX('Season Counts'!$Y$2:$Y$740,$AF656)/INDEX('Season Counts'!$X$2:$X$740,$AF656),"")</f>
        <v>0.290787096774194</v>
      </c>
      <c r="Z656" s="37" t="n">
        <f aca="false">IFERROR(J656-Y656,"")</f>
        <v>-0.177231541218638</v>
      </c>
      <c r="AA656" s="38" t="n">
        <f aca="false">IFERROR(INDEX('Season Counts'!$K$2:$K$740,$AF656)/INDEX('Season Counts'!$J$2:$J$740,$AF656),"")</f>
        <v>0.397306397306397</v>
      </c>
      <c r="AB656" s="41" t="n">
        <f aca="false">IFERROR(R656-AA656,"")</f>
        <v>0.290193602693603</v>
      </c>
      <c r="AC656" s="39" t="n">
        <f aca="false">IFERROR(INDEX('Season Counts'!$AG$2:$AG$740,$AF656)/INDEX('Season Counts'!$AF$2:$AF$740,$AF656),"")</f>
        <v>69.3132142857143</v>
      </c>
      <c r="AD656" s="40" t="n">
        <f aca="false">IFERROR(V656-AC656,"")</f>
        <v>-0.488214285714292</v>
      </c>
      <c r="AE656" s="4" t="str">
        <f aca="false">IF(D656&lt;Guide!$C$21,"Low PA",IF(TRIM(IF(ISNUMBER(AD656),IF(N(AD656)&lt;=-Guide!$C$24,"▼ Bat Speed  ",IF(N(AD656)&gt;=Guide!$C$24,"▲ Bat Speed  ","")),"")&amp;IF(N(Z656)&gt;=Guide!$C$22,"▲ Contact  ","")&amp;IF(N(Z656)&lt;=-Guide!$C$22,"▼ Contact  ","")&amp;IF(N(AB656)&gt;=Guide!$C$23,"▲ Chase  ","")&amp;IF(N(AB656)&lt;=-Guide!$C$23,"▼ Chase  ",""))="","Stable",TRIM(IF(ISNUMBER(AD656),IF(N(AD656)&lt;=-Guide!$C$24,"▼ Bat Speed  ",IF(N(AD656)&gt;=Guide!$C$24,"▲ Bat Speed  ","")),"")&amp;IF(N(Z656)&gt;=Guide!$C$22,"▲ Contact  ","")&amp;IF(N(Z656)&lt;=-Guide!$C$22,"▼ Contact  ","")&amp;IF(N(AB656)&gt;=Guide!$C$23,"▲ Chase  ","")&amp;IF(N(AB656)&lt;=-Guide!$C$23,"▼ Chase  ",""))))</f>
        <v>Low PA</v>
      </c>
      <c r="AF656" s="35" t="n">
        <f aca="false">MATCH(Counts!A656,'Season Counts'!$A$2:$A$740,0)</f>
        <v>168</v>
      </c>
    </row>
    <row r="657" customFormat="false" ht="15" hidden="false" customHeight="false" outlineLevel="0" collapsed="false">
      <c r="A657" s="34" t="str">
        <f aca="false">Counts!B657</f>
        <v>CIN</v>
      </c>
      <c r="B657" s="5" t="str">
        <f aca="false">Counts!C657</f>
        <v>Edwin Arroyo</v>
      </c>
      <c r="C657" s="34" t="str">
        <f aca="false">Counts!F657</f>
        <v>Sep</v>
      </c>
      <c r="D657" s="35" t="n">
        <f aca="false">IFERROR(Counts!P657,"")</f>
        <v>9</v>
      </c>
      <c r="E657" s="36" t="n">
        <f aca="false">IFERROR(Counts!R657/Counts!Q657,"")</f>
        <v>0.125</v>
      </c>
      <c r="F657" s="36" t="n">
        <f aca="false">IFERROR((Counts!R657+Counts!V657+Counts!W657)/(Counts!Q657+Counts!V657+Counts!W657+Counts!X657),"")</f>
        <v>0.222222222222222</v>
      </c>
      <c r="G657" s="36" t="n">
        <f aca="false">IFERROR((Counts!R657+Counts!S657+2*Counts!T657+3*Counts!U657)/Counts!Q657,"")</f>
        <v>0.25</v>
      </c>
      <c r="H657" s="35" t="n">
        <f aca="false">IFERROR(Counts!U657,"")</f>
        <v>0</v>
      </c>
      <c r="I657" s="36" t="n">
        <f aca="false">IFERROR(Counts!Z657/Counts!AA657,"")</f>
        <v>0.216666666666667</v>
      </c>
      <c r="J657" s="36" t="n">
        <f aca="false">IFERROR(Counts!AB657/Counts!AA657,"")</f>
        <v>0.214666666666667</v>
      </c>
      <c r="K657" s="37" t="n">
        <f aca="false">IFERROR((Counts!AB657-Counts!Z657)/Counts!AA657,"")</f>
        <v>-0.002</v>
      </c>
      <c r="L657" s="38" t="n">
        <f aca="false">IFERROR(Counts!Y657/Counts!P657,"")</f>
        <v>0.111111111111111</v>
      </c>
      <c r="M657" s="38" t="n">
        <f aca="false">IFERROR(Counts!V657/Counts!P657,"")</f>
        <v>0.111111111111111</v>
      </c>
      <c r="N657" s="38" t="n">
        <f aca="false">IFERROR(Counts!AD657/Counts!AC657,"")</f>
        <v>0</v>
      </c>
      <c r="O657" s="38" t="n">
        <f aca="false">IFERROR(Counts!AE657/Counts!AC657,"")</f>
        <v>0.428571428571429</v>
      </c>
      <c r="P657" s="39" t="n">
        <f aca="false">IFERROR(Counts!AG657/Counts!AF657,"")</f>
        <v>93.5285714285714</v>
      </c>
      <c r="Q657" s="38" t="n">
        <f aca="false">IFERROR(Counts!AH657/Counts!AC657,"")</f>
        <v>0.142857142857143</v>
      </c>
      <c r="R657" s="38" t="n">
        <f aca="false">IFERROR(Counts!N657/Counts!M657,"")</f>
        <v>0.24</v>
      </c>
      <c r="S657" s="38" t="n">
        <f aca="false">IFERROR(Counts!K657/Counts!J657,"")</f>
        <v>0.68421052631579</v>
      </c>
      <c r="T657" s="38" t="n">
        <f aca="false">IFERROR(Counts!I657/Counts!H657,"")</f>
        <v>0.105263157894737</v>
      </c>
      <c r="U657" s="38" t="n">
        <f aca="false">IFERROR(1-Counts!L657/Counts!K657,"")</f>
        <v>0.923076923076923</v>
      </c>
      <c r="V657" s="39" t="n">
        <f aca="false">IFERROR(Counts!AJ657/Counts!AI657,"")</f>
        <v>71.4428571428572</v>
      </c>
      <c r="W657" s="38" t="n">
        <f aca="false">IFERROR(Counts!AK657/Counts!AI657,"")</f>
        <v>0.214285714285714</v>
      </c>
      <c r="X657" s="40" t="n">
        <f aca="false">IFERROR(Counts!O657,"")</f>
        <v>-0.95</v>
      </c>
      <c r="Y657" s="36" t="n">
        <f aca="false">IFERROR(INDEX('Season Counts'!$Y$2:$Y$740,$AF657)/INDEX('Season Counts'!$X$2:$X$740,$AF657),"")</f>
        <v>0.290787096774194</v>
      </c>
      <c r="Z657" s="37" t="n">
        <f aca="false">IFERROR(J657-Y657,"")</f>
        <v>-0.0761204301075269</v>
      </c>
      <c r="AA657" s="38" t="n">
        <f aca="false">IFERROR(INDEX('Season Counts'!$K$2:$K$740,$AF657)/INDEX('Season Counts'!$J$2:$J$740,$AF657),"")</f>
        <v>0.397306397306397</v>
      </c>
      <c r="AB657" s="41" t="n">
        <f aca="false">IFERROR(R657-AA657,"")</f>
        <v>-0.157306397306397</v>
      </c>
      <c r="AC657" s="39" t="n">
        <f aca="false">IFERROR(INDEX('Season Counts'!$AG$2:$AG$740,$AF657)/INDEX('Season Counts'!$AF$2:$AF$740,$AF657),"")</f>
        <v>69.3132142857143</v>
      </c>
      <c r="AD657" s="40" t="n">
        <f aca="false">IFERROR(V657-AC657,"")</f>
        <v>2.12964285714286</v>
      </c>
      <c r="AE657" s="4" t="str">
        <f aca="false">IF(D657&lt;Guide!$C$21,"Low PA",IF(TRIM(IF(ISNUMBER(AD657),IF(N(AD657)&lt;=-Guide!$C$24,"▼ Bat Speed  ",IF(N(AD657)&gt;=Guide!$C$24,"▲ Bat Speed  ","")),"")&amp;IF(N(Z657)&gt;=Guide!$C$22,"▲ Contact  ","")&amp;IF(N(Z657)&lt;=-Guide!$C$22,"▼ Contact  ","")&amp;IF(N(AB657)&gt;=Guide!$C$23,"▲ Chase  ","")&amp;IF(N(AB657)&lt;=-Guide!$C$23,"▼ Chase  ",""))="","Stable",TRIM(IF(ISNUMBER(AD657),IF(N(AD657)&lt;=-Guide!$C$24,"▼ Bat Speed  ",IF(N(AD657)&gt;=Guide!$C$24,"▲ Bat Speed  ","")),"")&amp;IF(N(Z657)&gt;=Guide!$C$22,"▲ Contact  ","")&amp;IF(N(Z657)&lt;=-Guide!$C$22,"▼ Contact  ","")&amp;IF(N(AB657)&gt;=Guide!$C$23,"▲ Chase  ","")&amp;IF(N(AB657)&lt;=-Guide!$C$23,"▼ Chase  ",""))))</f>
        <v>Low PA</v>
      </c>
      <c r="AF657" s="35" t="n">
        <f aca="false">MATCH(Counts!A657,'Season Counts'!$A$2:$A$740,0)</f>
        <v>168</v>
      </c>
    </row>
    <row r="658" customFormat="false" ht="15" hidden="false" customHeight="false" outlineLevel="0" collapsed="false">
      <c r="A658" s="34" t="str">
        <f aca="false">Counts!B658</f>
        <v>CIN</v>
      </c>
      <c r="B658" s="5" t="str">
        <f aca="false">Counts!C658</f>
        <v>Jose Trevino</v>
      </c>
      <c r="C658" s="34" t="str">
        <f aca="false">Counts!F658</f>
        <v>Mar-Apr</v>
      </c>
      <c r="D658" s="35" t="n">
        <f aca="false">IFERROR(Counts!P658,"")</f>
        <v>17</v>
      </c>
      <c r="E658" s="36" t="n">
        <f aca="false">IFERROR(Counts!R658/Counts!Q658,"")</f>
        <v>0.125</v>
      </c>
      <c r="F658" s="36" t="n">
        <f aca="false">IFERROR((Counts!R658+Counts!V658+Counts!W658)/(Counts!Q658+Counts!V658+Counts!W658+Counts!X658),"")</f>
        <v>0.176470588235294</v>
      </c>
      <c r="G658" s="36" t="n">
        <f aca="false">IFERROR((Counts!R658+Counts!S658+2*Counts!T658+3*Counts!U658)/Counts!Q658,"")</f>
        <v>0.125</v>
      </c>
      <c r="H658" s="35" t="n">
        <f aca="false">IFERROR(Counts!U658,"")</f>
        <v>0</v>
      </c>
      <c r="I658" s="36" t="n">
        <f aca="false">IFERROR(Counts!Z658/Counts!AA658,"")</f>
        <v>0.147058823529412</v>
      </c>
      <c r="J658" s="36" t="n">
        <f aca="false">IFERROR(Counts!AB658/Counts!AA658,"")</f>
        <v>0.221176470588235</v>
      </c>
      <c r="K658" s="37" t="n">
        <f aca="false">IFERROR((Counts!AB658-Counts!Z658)/Counts!AA658,"")</f>
        <v>0.0741176470588235</v>
      </c>
      <c r="L658" s="38" t="n">
        <f aca="false">IFERROR(Counts!Y658/Counts!P658,"")</f>
        <v>0.235294117647059</v>
      </c>
      <c r="M658" s="38" t="n">
        <f aca="false">IFERROR(Counts!V658/Counts!P658,"")</f>
        <v>0.0588235294117647</v>
      </c>
      <c r="N658" s="38" t="n">
        <f aca="false">IFERROR(Counts!AD658/Counts!AC658,"")</f>
        <v>0</v>
      </c>
      <c r="O658" s="38" t="n">
        <f aca="false">IFERROR(Counts!AE658/Counts!AC658,"")</f>
        <v>0.166666666666667</v>
      </c>
      <c r="P658" s="39" t="n">
        <f aca="false">IFERROR(Counts!AG658/Counts!AF658,"")</f>
        <v>78.675</v>
      </c>
      <c r="Q658" s="38" t="n">
        <f aca="false">IFERROR(Counts!AH658/Counts!AC658,"")</f>
        <v>0.416666666666667</v>
      </c>
      <c r="R658" s="38" t="n">
        <f aca="false">IFERROR(Counts!N658/Counts!M658,"")</f>
        <v>0.259259259259259</v>
      </c>
      <c r="S658" s="38" t="n">
        <f aca="false">IFERROR(Counts!K658/Counts!J658,"")</f>
        <v>0.7</v>
      </c>
      <c r="T658" s="38" t="n">
        <f aca="false">IFERROR(Counts!I658/Counts!H658,"")</f>
        <v>0.178571428571429</v>
      </c>
      <c r="U658" s="38" t="n">
        <f aca="false">IFERROR(1-Counts!L658/Counts!K658,"")</f>
        <v>0.904761904761905</v>
      </c>
      <c r="V658" s="39" t="n">
        <f aca="false">IFERROR(Counts!AJ658/Counts!AI658,"")</f>
        <v>68.46</v>
      </c>
      <c r="W658" s="38" t="n">
        <f aca="false">IFERROR(Counts!AK658/Counts!AI658,"")</f>
        <v>0</v>
      </c>
      <c r="X658" s="40" t="n">
        <f aca="false">IFERROR(Counts!O658,"")</f>
        <v>-2.362</v>
      </c>
      <c r="Y658" s="36" t="n">
        <f aca="false">IFERROR(INDEX('Season Counts'!$Y$2:$Y$740,$AF658)/INDEX('Season Counts'!$X$2:$X$740,$AF658),"")</f>
        <v>0.222460526315789</v>
      </c>
      <c r="Z658" s="37" t="n">
        <f aca="false">IFERROR(J658-Y658,"")</f>
        <v>-0.00128405572755419</v>
      </c>
      <c r="AA658" s="38" t="n">
        <f aca="false">IFERROR(INDEX('Season Counts'!$K$2:$K$740,$AF658)/INDEX('Season Counts'!$J$2:$J$740,$AF658),"")</f>
        <v>0.376425855513308</v>
      </c>
      <c r="AB658" s="41" t="n">
        <f aca="false">IFERROR(R658-AA658,"")</f>
        <v>-0.117166596254049</v>
      </c>
      <c r="AC658" s="39" t="n">
        <f aca="false">IFERROR(INDEX('Season Counts'!$AG$2:$AG$740,$AF658)/INDEX('Season Counts'!$AF$2:$AF$740,$AF658),"")</f>
        <v>68.3752136752137</v>
      </c>
      <c r="AD658" s="40" t="n">
        <f aca="false">IFERROR(V658-AC658,"")</f>
        <v>0.0847863247863216</v>
      </c>
      <c r="AE658" s="4" t="str">
        <f aca="false">IF(D658&lt;Guide!$C$21,"Low PA",IF(TRIM(IF(ISNUMBER(AD658),IF(N(AD658)&lt;=-Guide!$C$24,"▼ Bat Speed  ",IF(N(AD658)&gt;=Guide!$C$24,"▲ Bat Speed  ","")),"")&amp;IF(N(Z658)&gt;=Guide!$C$22,"▲ Contact  ","")&amp;IF(N(Z658)&lt;=-Guide!$C$22,"▼ Contact  ","")&amp;IF(N(AB658)&gt;=Guide!$C$23,"▲ Chase  ","")&amp;IF(N(AB658)&lt;=-Guide!$C$23,"▼ Chase  ",""))="","Stable",TRIM(IF(ISNUMBER(AD658),IF(N(AD658)&lt;=-Guide!$C$24,"▼ Bat Speed  ",IF(N(AD658)&gt;=Guide!$C$24,"▲ Bat Speed  ","")),"")&amp;IF(N(Z658)&gt;=Guide!$C$22,"▲ Contact  ","")&amp;IF(N(Z658)&lt;=-Guide!$C$22,"▼ Contact  ","")&amp;IF(N(AB658)&gt;=Guide!$C$23,"▲ Chase  ","")&amp;IF(N(AB658)&lt;=-Guide!$C$23,"▼ Chase  ",""))))</f>
        <v>Low PA</v>
      </c>
      <c r="AF658" s="35" t="n">
        <f aca="false">MATCH(Counts!A658,'Season Counts'!$A$2:$A$740,0)</f>
        <v>169</v>
      </c>
    </row>
    <row r="659" customFormat="false" ht="15" hidden="false" customHeight="false" outlineLevel="0" collapsed="false">
      <c r="A659" s="34" t="str">
        <f aca="false">Counts!B659</f>
        <v>CIN</v>
      </c>
      <c r="B659" s="5" t="str">
        <f aca="false">Counts!C659</f>
        <v>Jose Trevino</v>
      </c>
      <c r="C659" s="34" t="str">
        <f aca="false">Counts!F659</f>
        <v>May</v>
      </c>
      <c r="D659" s="35" t="n">
        <f aca="false">IFERROR(Counts!P659,"")</f>
        <v>15</v>
      </c>
      <c r="E659" s="36" t="n">
        <f aca="false">IFERROR(Counts!R659/Counts!Q659,"")</f>
        <v>0.153846153846154</v>
      </c>
      <c r="F659" s="36" t="n">
        <f aca="false">IFERROR((Counts!R659+Counts!V659+Counts!W659)/(Counts!Q659+Counts!V659+Counts!W659+Counts!X659),"")</f>
        <v>0.153846153846154</v>
      </c>
      <c r="G659" s="36" t="n">
        <f aca="false">IFERROR((Counts!R659+Counts!S659+2*Counts!T659+3*Counts!U659)/Counts!Q659,"")</f>
        <v>0.230769230769231</v>
      </c>
      <c r="H659" s="35" t="n">
        <f aca="false">IFERROR(Counts!U659,"")</f>
        <v>0</v>
      </c>
      <c r="I659" s="36" t="n">
        <f aca="false">IFERROR(Counts!Z659/Counts!AA659,"")</f>
        <v>0.165384615384615</v>
      </c>
      <c r="J659" s="36" t="n">
        <f aca="false">IFERROR(Counts!AB659/Counts!AA659,"")</f>
        <v>0.187461538461538</v>
      </c>
      <c r="K659" s="37" t="n">
        <f aca="false">IFERROR((Counts!AB659-Counts!Z659)/Counts!AA659,"")</f>
        <v>0.0220769230769231</v>
      </c>
      <c r="L659" s="38" t="n">
        <f aca="false">IFERROR(Counts!Y659/Counts!P659,"")</f>
        <v>0.0666666666666667</v>
      </c>
      <c r="M659" s="38" t="n">
        <f aca="false">IFERROR(Counts!V659/Counts!P659,"")</f>
        <v>0</v>
      </c>
      <c r="N659" s="38" t="n">
        <f aca="false">IFERROR(Counts!AD659/Counts!AC659,"")</f>
        <v>0</v>
      </c>
      <c r="O659" s="38" t="n">
        <f aca="false">IFERROR(Counts!AE659/Counts!AC659,"")</f>
        <v>0.357142857142857</v>
      </c>
      <c r="P659" s="39" t="n">
        <f aca="false">IFERROR(Counts!AG659/Counts!AF659,"")</f>
        <v>80.1428571428571</v>
      </c>
      <c r="Q659" s="38" t="n">
        <f aca="false">IFERROR(Counts!AH659/Counts!AC659,"")</f>
        <v>0.142857142857143</v>
      </c>
      <c r="R659" s="38" t="n">
        <f aca="false">IFERROR(Counts!N659/Counts!M659,"")</f>
        <v>0.615384615384615</v>
      </c>
      <c r="S659" s="38" t="n">
        <f aca="false">IFERROR(Counts!K659/Counts!J659,"")</f>
        <v>0.714285714285714</v>
      </c>
      <c r="T659" s="38" t="n">
        <f aca="false">IFERROR(Counts!I659/Counts!H659,"")</f>
        <v>0.304347826086957</v>
      </c>
      <c r="U659" s="38" t="n">
        <f aca="false">IFERROR(1-Counts!L659/Counts!K659,"")</f>
        <v>0.8</v>
      </c>
      <c r="V659" s="39" t="n">
        <f aca="false">IFERROR(Counts!AJ659/Counts!AI659,"")</f>
        <v>70.15</v>
      </c>
      <c r="W659" s="38" t="n">
        <f aca="false">IFERROR(Counts!AK659/Counts!AI659,"")</f>
        <v>0.166666666666667</v>
      </c>
      <c r="X659" s="40" t="n">
        <f aca="false">IFERROR(Counts!O659,"")</f>
        <v>-0.865</v>
      </c>
      <c r="Y659" s="36" t="n">
        <f aca="false">IFERROR(INDEX('Season Counts'!$Y$2:$Y$740,$AF659)/INDEX('Season Counts'!$X$2:$X$740,$AF659),"")</f>
        <v>0.222460526315789</v>
      </c>
      <c r="Z659" s="37" t="n">
        <f aca="false">IFERROR(J659-Y659,"")</f>
        <v>-0.034998987854251</v>
      </c>
      <c r="AA659" s="38" t="n">
        <f aca="false">IFERROR(INDEX('Season Counts'!$K$2:$K$740,$AF659)/INDEX('Season Counts'!$J$2:$J$740,$AF659),"")</f>
        <v>0.376425855513308</v>
      </c>
      <c r="AB659" s="41" t="n">
        <f aca="false">IFERROR(R659-AA659,"")</f>
        <v>0.238958759871307</v>
      </c>
      <c r="AC659" s="39" t="n">
        <f aca="false">IFERROR(INDEX('Season Counts'!$AG$2:$AG$740,$AF659)/INDEX('Season Counts'!$AF$2:$AF$740,$AF659),"")</f>
        <v>68.3752136752137</v>
      </c>
      <c r="AD659" s="40" t="n">
        <f aca="false">IFERROR(V659-AC659,"")</f>
        <v>1.77478632478633</v>
      </c>
      <c r="AE659" s="4" t="str">
        <f aca="false">IF(D659&lt;Guide!$C$21,"Low PA",IF(TRIM(IF(ISNUMBER(AD659),IF(N(AD659)&lt;=-Guide!$C$24,"▼ Bat Speed  ",IF(N(AD659)&gt;=Guide!$C$24,"▲ Bat Speed  ","")),"")&amp;IF(N(Z659)&gt;=Guide!$C$22,"▲ Contact  ","")&amp;IF(N(Z659)&lt;=-Guide!$C$22,"▼ Contact  ","")&amp;IF(N(AB659)&gt;=Guide!$C$23,"▲ Chase  ","")&amp;IF(N(AB659)&lt;=-Guide!$C$23,"▼ Chase  ",""))="","Stable",TRIM(IF(ISNUMBER(AD659),IF(N(AD659)&lt;=-Guide!$C$24,"▼ Bat Speed  ",IF(N(AD659)&gt;=Guide!$C$24,"▲ Bat Speed  ","")),"")&amp;IF(N(Z659)&gt;=Guide!$C$22,"▲ Contact  ","")&amp;IF(N(Z659)&lt;=-Guide!$C$22,"▼ Contact  ","")&amp;IF(N(AB659)&gt;=Guide!$C$23,"▲ Chase  ","")&amp;IF(N(AB659)&lt;=-Guide!$C$23,"▼ Chase  ",""))))</f>
        <v>Low PA</v>
      </c>
      <c r="AF659" s="35" t="n">
        <f aca="false">MATCH(Counts!A659,'Season Counts'!$A$2:$A$740,0)</f>
        <v>169</v>
      </c>
    </row>
    <row r="660" customFormat="false" ht="15" hidden="false" customHeight="false" outlineLevel="0" collapsed="false">
      <c r="A660" s="34" t="str">
        <f aca="false">Counts!B660</f>
        <v>CIN</v>
      </c>
      <c r="B660" s="5" t="str">
        <f aca="false">Counts!C660</f>
        <v>Jose Trevino</v>
      </c>
      <c r="C660" s="34" t="str">
        <f aca="false">Counts!F660</f>
        <v>Jun</v>
      </c>
      <c r="D660" s="35" t="n">
        <f aca="false">IFERROR(Counts!P660,"")</f>
        <v>23</v>
      </c>
      <c r="E660" s="36" t="n">
        <f aca="false">IFERROR(Counts!R660/Counts!Q660,"")</f>
        <v>0.260869565217391</v>
      </c>
      <c r="F660" s="36" t="n">
        <f aca="false">IFERROR((Counts!R660+Counts!V660+Counts!W660)/(Counts!Q660+Counts!V660+Counts!W660+Counts!X660),"")</f>
        <v>0.260869565217391</v>
      </c>
      <c r="G660" s="36" t="n">
        <f aca="false">IFERROR((Counts!R660+Counts!S660+2*Counts!T660+3*Counts!U660)/Counts!Q660,"")</f>
        <v>0.304347826086957</v>
      </c>
      <c r="H660" s="35" t="n">
        <f aca="false">IFERROR(Counts!U660,"")</f>
        <v>0</v>
      </c>
      <c r="I660" s="36" t="n">
        <f aca="false">IFERROR(Counts!Z660/Counts!AA660,"")</f>
        <v>0.273809523809524</v>
      </c>
      <c r="J660" s="36" t="n">
        <f aca="false">IFERROR(Counts!AB660/Counts!AA660,"")</f>
        <v>0.312428571428571</v>
      </c>
      <c r="K660" s="37" t="n">
        <f aca="false">IFERROR((Counts!AB660-Counts!Z660)/Counts!AA660,"")</f>
        <v>0.0386190476190476</v>
      </c>
      <c r="L660" s="38" t="n">
        <f aca="false">IFERROR(Counts!Y660/Counts!P660,"")</f>
        <v>0.130434782608696</v>
      </c>
      <c r="M660" s="38" t="n">
        <f aca="false">IFERROR(Counts!V660/Counts!P660,"")</f>
        <v>0</v>
      </c>
      <c r="N660" s="38" t="n">
        <f aca="false">IFERROR(Counts!AD660/Counts!AC660,"")</f>
        <v>0.05</v>
      </c>
      <c r="O660" s="38" t="n">
        <f aca="false">IFERROR(Counts!AE660/Counts!AC660,"")</f>
        <v>0.3</v>
      </c>
      <c r="P660" s="39" t="n">
        <f aca="false">IFERROR(Counts!AG660/Counts!AF660,"")</f>
        <v>86.4722222222222</v>
      </c>
      <c r="Q660" s="38" t="n">
        <f aca="false">IFERROR(Counts!AH660/Counts!AC660,"")</f>
        <v>0.3</v>
      </c>
      <c r="R660" s="38" t="n">
        <f aca="false">IFERROR(Counts!N660/Counts!M660,"")</f>
        <v>0.526315789473684</v>
      </c>
      <c r="S660" s="38" t="n">
        <f aca="false">IFERROR(Counts!K660/Counts!J660,"")</f>
        <v>0.542857142857143</v>
      </c>
      <c r="T660" s="38" t="n">
        <f aca="false">IFERROR(Counts!I660/Counts!H660,"")</f>
        <v>0.230769230769231</v>
      </c>
      <c r="U660" s="38" t="n">
        <f aca="false">IFERROR(1-Counts!L660/Counts!K660,"")</f>
        <v>0.947368421052632</v>
      </c>
      <c r="V660" s="39" t="n">
        <f aca="false">IFERROR(Counts!AJ660/Counts!AI660,"")</f>
        <v>68.6694444444444</v>
      </c>
      <c r="W660" s="38" t="n">
        <f aca="false">IFERROR(Counts!AK660/Counts!AI660,"")</f>
        <v>0.0277777777777778</v>
      </c>
      <c r="X660" s="40" t="n">
        <f aca="false">IFERROR(Counts!O660,"")</f>
        <v>-1.063</v>
      </c>
      <c r="Y660" s="36" t="n">
        <f aca="false">IFERROR(INDEX('Season Counts'!$Y$2:$Y$740,$AF660)/INDEX('Season Counts'!$X$2:$X$740,$AF660),"")</f>
        <v>0.222460526315789</v>
      </c>
      <c r="Z660" s="37" t="n">
        <f aca="false">IFERROR(J660-Y660,"")</f>
        <v>0.089968045112782</v>
      </c>
      <c r="AA660" s="38" t="n">
        <f aca="false">IFERROR(INDEX('Season Counts'!$K$2:$K$740,$AF660)/INDEX('Season Counts'!$J$2:$J$740,$AF660),"")</f>
        <v>0.376425855513308</v>
      </c>
      <c r="AB660" s="41" t="n">
        <f aca="false">IFERROR(R660-AA660,"")</f>
        <v>0.149889933960376</v>
      </c>
      <c r="AC660" s="39" t="n">
        <f aca="false">IFERROR(INDEX('Season Counts'!$AG$2:$AG$740,$AF660)/INDEX('Season Counts'!$AF$2:$AF$740,$AF660),"")</f>
        <v>68.3752136752137</v>
      </c>
      <c r="AD660" s="40" t="n">
        <f aca="false">IFERROR(V660-AC660,"")</f>
        <v>0.294230769230765</v>
      </c>
      <c r="AE660" s="4" t="str">
        <f aca="false">IF(D660&lt;Guide!$C$21,"Low PA",IF(TRIM(IF(ISNUMBER(AD660),IF(N(AD660)&lt;=-Guide!$C$24,"▼ Bat Speed  ",IF(N(AD660)&gt;=Guide!$C$24,"▲ Bat Speed  ","")),"")&amp;IF(N(Z660)&gt;=Guide!$C$22,"▲ Contact  ","")&amp;IF(N(Z660)&lt;=-Guide!$C$22,"▼ Contact  ","")&amp;IF(N(AB660)&gt;=Guide!$C$23,"▲ Chase  ","")&amp;IF(N(AB660)&lt;=-Guide!$C$23,"▼ Chase  ",""))="","Stable",TRIM(IF(ISNUMBER(AD660),IF(N(AD660)&lt;=-Guide!$C$24,"▼ Bat Speed  ",IF(N(AD660)&gt;=Guide!$C$24,"▲ Bat Speed  ","")),"")&amp;IF(N(Z660)&gt;=Guide!$C$22,"▲ Contact  ","")&amp;IF(N(Z660)&lt;=-Guide!$C$22,"▼ Contact  ","")&amp;IF(N(AB660)&gt;=Guide!$C$23,"▲ Chase  ","")&amp;IF(N(AB660)&lt;=-Guide!$C$23,"▼ Chase  ",""))))</f>
        <v>Low PA</v>
      </c>
      <c r="AF660" s="35" t="n">
        <f aca="false">MATCH(Counts!A660,'Season Counts'!$A$2:$A$740,0)</f>
        <v>169</v>
      </c>
    </row>
    <row r="661" customFormat="false" ht="15" hidden="false" customHeight="false" outlineLevel="0" collapsed="false">
      <c r="A661" s="34" t="str">
        <f aca="false">Counts!B661</f>
        <v>CIN</v>
      </c>
      <c r="B661" s="5" t="str">
        <f aca="false">Counts!C661</f>
        <v>Jose Trevino</v>
      </c>
      <c r="C661" s="34" t="str">
        <f aca="false">Counts!F661</f>
        <v>Jul</v>
      </c>
      <c r="D661" s="35" t="n">
        <f aca="false">IFERROR(Counts!P661,"")</f>
        <v>29</v>
      </c>
      <c r="E661" s="36" t="n">
        <f aca="false">IFERROR(Counts!R661/Counts!Q661,"")</f>
        <v>0.344827586206897</v>
      </c>
      <c r="F661" s="36" t="n">
        <f aca="false">IFERROR((Counts!R661+Counts!V661+Counts!W661)/(Counts!Q661+Counts!V661+Counts!W661+Counts!X661),"")</f>
        <v>0.344827586206897</v>
      </c>
      <c r="G661" s="36" t="n">
        <f aca="false">IFERROR((Counts!R661+Counts!S661+2*Counts!T661+3*Counts!U661)/Counts!Q661,"")</f>
        <v>0.689655172413793</v>
      </c>
      <c r="H661" s="35" t="n">
        <f aca="false">IFERROR(Counts!U661,"")</f>
        <v>3</v>
      </c>
      <c r="I661" s="36" t="n">
        <f aca="false">IFERROR(Counts!Z661/Counts!AA661,"")</f>
        <v>0.436206896551724</v>
      </c>
      <c r="J661" s="36" t="n">
        <f aca="false">IFERROR(Counts!AB661/Counts!AA661,"")</f>
        <v>0.177931034482759</v>
      </c>
      <c r="K661" s="37" t="n">
        <f aca="false">IFERROR((Counts!AB661-Counts!Z661)/Counts!AA661,"")</f>
        <v>-0.258275862068966</v>
      </c>
      <c r="L661" s="38" t="n">
        <f aca="false">IFERROR(Counts!Y661/Counts!P661,"")</f>
        <v>0.241379310344828</v>
      </c>
      <c r="M661" s="38" t="n">
        <f aca="false">IFERROR(Counts!V661/Counts!P661,"")</f>
        <v>0</v>
      </c>
      <c r="N661" s="38" t="n">
        <f aca="false">IFERROR(Counts!AD661/Counts!AC661,"")</f>
        <v>0.0454545454545455</v>
      </c>
      <c r="O661" s="38" t="n">
        <f aca="false">IFERROR(Counts!AE661/Counts!AC661,"")</f>
        <v>0.363636363636364</v>
      </c>
      <c r="P661" s="39" t="n">
        <f aca="false">IFERROR(Counts!AG661/Counts!AF661,"")</f>
        <v>89.75</v>
      </c>
      <c r="Q661" s="38" t="n">
        <f aca="false">IFERROR(Counts!AH661/Counts!AC661,"")</f>
        <v>0.136363636363636</v>
      </c>
      <c r="R661" s="38" t="n">
        <f aca="false">IFERROR(Counts!N661/Counts!M661,"")</f>
        <v>0.326923076923077</v>
      </c>
      <c r="S661" s="38" t="n">
        <f aca="false">IFERROR(Counts!K661/Counts!J661,"")</f>
        <v>0.566037735849057</v>
      </c>
      <c r="T661" s="38" t="n">
        <f aca="false">IFERROR(Counts!I661/Counts!H661,"")</f>
        <v>0.234042553191489</v>
      </c>
      <c r="U661" s="38" t="n">
        <f aca="false">IFERROR(1-Counts!L661/Counts!K661,"")</f>
        <v>0.833333333333333</v>
      </c>
      <c r="V661" s="39" t="n">
        <f aca="false">IFERROR(Counts!AJ661/Counts!AI661,"")</f>
        <v>68.2825</v>
      </c>
      <c r="W661" s="38" t="n">
        <f aca="false">IFERROR(Counts!AK661/Counts!AI661,"")</f>
        <v>0</v>
      </c>
      <c r="X661" s="40" t="n">
        <f aca="false">IFERROR(Counts!O661,"")</f>
        <v>3.568</v>
      </c>
      <c r="Y661" s="36" t="n">
        <f aca="false">IFERROR(INDEX('Season Counts'!$Y$2:$Y$740,$AF661)/INDEX('Season Counts'!$X$2:$X$740,$AF661),"")</f>
        <v>0.222460526315789</v>
      </c>
      <c r="Z661" s="37" t="n">
        <f aca="false">IFERROR(J661-Y661,"")</f>
        <v>-0.0445294918330308</v>
      </c>
      <c r="AA661" s="38" t="n">
        <f aca="false">IFERROR(INDEX('Season Counts'!$K$2:$K$740,$AF661)/INDEX('Season Counts'!$J$2:$J$740,$AF661),"")</f>
        <v>0.376425855513308</v>
      </c>
      <c r="AB661" s="41" t="n">
        <f aca="false">IFERROR(R661-AA661,"")</f>
        <v>-0.0495027785902311</v>
      </c>
      <c r="AC661" s="39" t="n">
        <f aca="false">IFERROR(INDEX('Season Counts'!$AG$2:$AG$740,$AF661)/INDEX('Season Counts'!$AF$2:$AF$740,$AF661),"")</f>
        <v>68.3752136752137</v>
      </c>
      <c r="AD661" s="40" t="n">
        <f aca="false">IFERROR(V661-AC661,"")</f>
        <v>-0.0927136752136732</v>
      </c>
      <c r="AE661" s="4" t="str">
        <f aca="false">IF(D661&lt;Guide!$C$21,"Low PA",IF(TRIM(IF(ISNUMBER(AD661),IF(N(AD661)&lt;=-Guide!$C$24,"▼ Bat Speed  ",IF(N(AD661)&gt;=Guide!$C$24,"▲ Bat Speed  ","")),"")&amp;IF(N(Z661)&gt;=Guide!$C$22,"▲ Contact  ","")&amp;IF(N(Z661)&lt;=-Guide!$C$22,"▼ Contact  ","")&amp;IF(N(AB661)&gt;=Guide!$C$23,"▲ Chase  ","")&amp;IF(N(AB661)&lt;=-Guide!$C$23,"▼ Chase  ",""))="","Stable",TRIM(IF(ISNUMBER(AD661),IF(N(AD661)&lt;=-Guide!$C$24,"▼ Bat Speed  ",IF(N(AD661)&gt;=Guide!$C$24,"▲ Bat Speed  ","")),"")&amp;IF(N(Z661)&gt;=Guide!$C$22,"▲ Contact  ","")&amp;IF(N(Z661)&lt;=-Guide!$C$22,"▼ Contact  ","")&amp;IF(N(AB661)&gt;=Guide!$C$23,"▲ Chase  ","")&amp;IF(N(AB661)&lt;=-Guide!$C$23,"▼ Chase  ",""))))</f>
        <v>Low PA</v>
      </c>
      <c r="AF661" s="35" t="n">
        <f aca="false">MATCH(Counts!A661,'Season Counts'!$A$2:$A$740,0)</f>
        <v>169</v>
      </c>
    </row>
    <row r="662" customFormat="false" ht="15" hidden="false" customHeight="false" outlineLevel="0" collapsed="false">
      <c r="A662" s="34" t="str">
        <f aca="false">Counts!B662</f>
        <v>CIN</v>
      </c>
      <c r="B662" s="5" t="str">
        <f aca="false">Counts!C662</f>
        <v>Jose Trevino</v>
      </c>
      <c r="C662" s="34" t="str">
        <f aca="false">Counts!F662</f>
        <v>Aug</v>
      </c>
      <c r="D662" s="35" t="n">
        <f aca="false">IFERROR(Counts!P662,"")</f>
        <v>42</v>
      </c>
      <c r="E662" s="36" t="n">
        <f aca="false">IFERROR(Counts!R662/Counts!Q662,"")</f>
        <v>0.195121951219512</v>
      </c>
      <c r="F662" s="36" t="n">
        <f aca="false">IFERROR((Counts!R662+Counts!V662+Counts!W662)/(Counts!Q662+Counts!V662+Counts!W662+Counts!X662),"")</f>
        <v>0.19047619047619</v>
      </c>
      <c r="G662" s="36" t="n">
        <f aca="false">IFERROR((Counts!R662+Counts!S662+2*Counts!T662+3*Counts!U662)/Counts!Q662,"")</f>
        <v>0.341463414634146</v>
      </c>
      <c r="H662" s="35" t="n">
        <f aca="false">IFERROR(Counts!U662,"")</f>
        <v>2</v>
      </c>
      <c r="I662" s="36" t="n">
        <f aca="false">IFERROR(Counts!Z662/Counts!AA662,"")</f>
        <v>0.223809523809524</v>
      </c>
      <c r="J662" s="36" t="n">
        <f aca="false">IFERROR(Counts!AB662/Counts!AA662,"")</f>
        <v>0.210333333333333</v>
      </c>
      <c r="K662" s="37" t="n">
        <f aca="false">IFERROR((Counts!AB662-Counts!Z662)/Counts!AA662,"")</f>
        <v>-0.0134761904761905</v>
      </c>
      <c r="L662" s="38" t="n">
        <f aca="false">IFERROR(Counts!Y662/Counts!P662,"")</f>
        <v>0.19047619047619</v>
      </c>
      <c r="M662" s="38" t="n">
        <f aca="false">IFERROR(Counts!V662/Counts!P662,"")</f>
        <v>0</v>
      </c>
      <c r="N662" s="38" t="n">
        <f aca="false">IFERROR(Counts!AD662/Counts!AC662,"")</f>
        <v>0.0294117647058824</v>
      </c>
      <c r="O662" s="38" t="n">
        <f aca="false">IFERROR(Counts!AE662/Counts!AC662,"")</f>
        <v>0.294117647058824</v>
      </c>
      <c r="P662" s="39" t="n">
        <f aca="false">IFERROR(Counts!AG662/Counts!AF662,"")</f>
        <v>83.9529411764706</v>
      </c>
      <c r="Q662" s="38" t="n">
        <f aca="false">IFERROR(Counts!AH662/Counts!AC662,"")</f>
        <v>0.382352941176471</v>
      </c>
      <c r="R662" s="38" t="n">
        <f aca="false">IFERROR(Counts!N662/Counts!M662,"")</f>
        <v>0.296296296296296</v>
      </c>
      <c r="S662" s="38" t="n">
        <f aca="false">IFERROR(Counts!K662/Counts!J662,"")</f>
        <v>0.636363636363636</v>
      </c>
      <c r="T662" s="38" t="n">
        <f aca="false">IFERROR(Counts!I662/Counts!H662,"")</f>
        <v>0.2</v>
      </c>
      <c r="U662" s="38" t="n">
        <f aca="false">IFERROR(1-Counts!L662/Counts!K662,"")</f>
        <v>0.892857142857143</v>
      </c>
      <c r="V662" s="39" t="n">
        <f aca="false">IFERROR(Counts!AJ662/Counts!AI662,"")</f>
        <v>68.4528571428571</v>
      </c>
      <c r="W662" s="38" t="n">
        <f aca="false">IFERROR(Counts!AK662/Counts!AI662,"")</f>
        <v>0.0142857142857143</v>
      </c>
      <c r="X662" s="40" t="n">
        <f aca="false">IFERROR(Counts!O662,"")</f>
        <v>-3.143</v>
      </c>
      <c r="Y662" s="36" t="n">
        <f aca="false">IFERROR(INDEX('Season Counts'!$Y$2:$Y$740,$AF662)/INDEX('Season Counts'!$X$2:$X$740,$AF662),"")</f>
        <v>0.222460526315789</v>
      </c>
      <c r="Z662" s="37" t="n">
        <f aca="false">IFERROR(J662-Y662,"")</f>
        <v>-0.0121271929824562</v>
      </c>
      <c r="AA662" s="38" t="n">
        <f aca="false">IFERROR(INDEX('Season Counts'!$K$2:$K$740,$AF662)/INDEX('Season Counts'!$J$2:$J$740,$AF662),"")</f>
        <v>0.376425855513308</v>
      </c>
      <c r="AB662" s="41" t="n">
        <f aca="false">IFERROR(R662-AA662,"")</f>
        <v>-0.0801295592170117</v>
      </c>
      <c r="AC662" s="39" t="n">
        <f aca="false">IFERROR(INDEX('Season Counts'!$AG$2:$AG$740,$AF662)/INDEX('Season Counts'!$AF$2:$AF$740,$AF662),"")</f>
        <v>68.3752136752137</v>
      </c>
      <c r="AD662" s="40" t="n">
        <f aca="false">IFERROR(V662-AC662,"")</f>
        <v>0.077643467643469</v>
      </c>
      <c r="AE662" s="4" t="str">
        <f aca="false">IF(D662&lt;Guide!$C$21,"Low PA",IF(TRIM(IF(ISNUMBER(AD662),IF(N(AD662)&lt;=-Guide!$C$24,"▼ Bat Speed  ",IF(N(AD662)&gt;=Guide!$C$24,"▲ Bat Speed  ","")),"")&amp;IF(N(Z662)&gt;=Guide!$C$22,"▲ Contact  ","")&amp;IF(N(Z662)&lt;=-Guide!$C$22,"▼ Contact  ","")&amp;IF(N(AB662)&gt;=Guide!$C$23,"▲ Chase  ","")&amp;IF(N(AB662)&lt;=-Guide!$C$23,"▼ Chase  ",""))="","Stable",TRIM(IF(ISNUMBER(AD662),IF(N(AD662)&lt;=-Guide!$C$24,"▼ Bat Speed  ",IF(N(AD662)&gt;=Guide!$C$24,"▲ Bat Speed  ","")),"")&amp;IF(N(Z662)&gt;=Guide!$C$22,"▲ Contact  ","")&amp;IF(N(Z662)&lt;=-Guide!$C$22,"▼ Contact  ","")&amp;IF(N(AB662)&gt;=Guide!$C$23,"▲ Chase  ","")&amp;IF(N(AB662)&lt;=-Guide!$C$23,"▼ Chase  ",""))))</f>
        <v>▼ Chase</v>
      </c>
      <c r="AF662" s="35" t="n">
        <f aca="false">MATCH(Counts!A662,'Season Counts'!$A$2:$A$740,0)</f>
        <v>169</v>
      </c>
    </row>
    <row r="663" customFormat="false" ht="15" hidden="false" customHeight="false" outlineLevel="0" collapsed="false">
      <c r="A663" s="34" t="str">
        <f aca="false">Counts!B663</f>
        <v>CIN</v>
      </c>
      <c r="B663" s="5" t="str">
        <f aca="false">Counts!C663</f>
        <v>Jose Trevino</v>
      </c>
      <c r="C663" s="34" t="str">
        <f aca="false">Counts!F663</f>
        <v>Sep</v>
      </c>
      <c r="D663" s="35" t="n">
        <f aca="false">IFERROR(Counts!P663,"")</f>
        <v>30</v>
      </c>
      <c r="E663" s="36" t="n">
        <f aca="false">IFERROR(Counts!R663/Counts!Q663,"")</f>
        <v>0.166666666666667</v>
      </c>
      <c r="F663" s="36" t="n">
        <f aca="false">IFERROR((Counts!R663+Counts!V663+Counts!W663)/(Counts!Q663+Counts!V663+Counts!W663+Counts!X663),"")</f>
        <v>0.166666666666667</v>
      </c>
      <c r="G663" s="36" t="n">
        <f aca="false">IFERROR((Counts!R663+Counts!S663+2*Counts!T663+3*Counts!U663)/Counts!Q663,"")</f>
        <v>0.166666666666667</v>
      </c>
      <c r="H663" s="35" t="n">
        <f aca="false">IFERROR(Counts!U663,"")</f>
        <v>0</v>
      </c>
      <c r="I663" s="36" t="n">
        <f aca="false">IFERROR(Counts!Z663/Counts!AA663,"")</f>
        <v>0.15</v>
      </c>
      <c r="J663" s="36" t="n">
        <f aca="false">IFERROR(Counts!AB663/Counts!AA663,"")</f>
        <v>0.2354</v>
      </c>
      <c r="K663" s="37" t="n">
        <f aca="false">IFERROR((Counts!AB663-Counts!Z663)/Counts!AA663,"")</f>
        <v>0.0854</v>
      </c>
      <c r="L663" s="38" t="n">
        <f aca="false">IFERROR(Counts!Y663/Counts!P663,"")</f>
        <v>0.2</v>
      </c>
      <c r="M663" s="38" t="n">
        <f aca="false">IFERROR(Counts!V663/Counts!P663,"")</f>
        <v>0</v>
      </c>
      <c r="N663" s="38" t="n">
        <f aca="false">IFERROR(Counts!AD663/Counts!AC663,"")</f>
        <v>0</v>
      </c>
      <c r="O663" s="38" t="n">
        <f aca="false">IFERROR(Counts!AE663/Counts!AC663,"")</f>
        <v>0.25</v>
      </c>
      <c r="P663" s="39" t="n">
        <f aca="false">IFERROR(Counts!AG663/Counts!AF663,"")</f>
        <v>82.6625</v>
      </c>
      <c r="Q663" s="38" t="n">
        <f aca="false">IFERROR(Counts!AH663/Counts!AC663,"")</f>
        <v>0.458333333333333</v>
      </c>
      <c r="R663" s="38" t="n">
        <f aca="false">IFERROR(Counts!N663/Counts!M663,"")</f>
        <v>0.442307692307692</v>
      </c>
      <c r="S663" s="38" t="n">
        <f aca="false">IFERROR(Counts!K663/Counts!J663,"")</f>
        <v>0.555555555555556</v>
      </c>
      <c r="T663" s="38" t="n">
        <f aca="false">IFERROR(Counts!I663/Counts!H663,"")</f>
        <v>0.188679245283019</v>
      </c>
      <c r="U663" s="38" t="n">
        <f aca="false">IFERROR(1-Counts!L663/Counts!K663,"")</f>
        <v>0.9</v>
      </c>
      <c r="V663" s="39" t="n">
        <f aca="false">IFERROR(Counts!AJ663/Counts!AI663,"")</f>
        <v>67.3444444444445</v>
      </c>
      <c r="W663" s="38" t="n">
        <f aca="false">IFERROR(Counts!AK663/Counts!AI663,"")</f>
        <v>0.0222222222222222</v>
      </c>
      <c r="X663" s="40" t="n">
        <f aca="false">IFERROR(Counts!O663,"")</f>
        <v>-4.206</v>
      </c>
      <c r="Y663" s="36" t="n">
        <f aca="false">IFERROR(INDEX('Season Counts'!$Y$2:$Y$740,$AF663)/INDEX('Season Counts'!$X$2:$X$740,$AF663),"")</f>
        <v>0.222460526315789</v>
      </c>
      <c r="Z663" s="37" t="n">
        <f aca="false">IFERROR(J663-Y663,"")</f>
        <v>0.0129394736842105</v>
      </c>
      <c r="AA663" s="38" t="n">
        <f aca="false">IFERROR(INDEX('Season Counts'!$K$2:$K$740,$AF663)/INDEX('Season Counts'!$J$2:$J$740,$AF663),"")</f>
        <v>0.376425855513308</v>
      </c>
      <c r="AB663" s="41" t="n">
        <f aca="false">IFERROR(R663-AA663,"")</f>
        <v>0.0658818367943843</v>
      </c>
      <c r="AC663" s="39" t="n">
        <f aca="false">IFERROR(INDEX('Season Counts'!$AG$2:$AG$740,$AF663)/INDEX('Season Counts'!$AF$2:$AF$740,$AF663),"")</f>
        <v>68.3752136752137</v>
      </c>
      <c r="AD663" s="40" t="n">
        <f aca="false">IFERROR(V663-AC663,"")</f>
        <v>-1.03076923076922</v>
      </c>
      <c r="AE663" s="4" t="str">
        <f aca="false">IF(D663&lt;Guide!$C$21,"Low PA",IF(TRIM(IF(ISNUMBER(AD663),IF(N(AD663)&lt;=-Guide!$C$24,"▼ Bat Speed  ",IF(N(AD663)&gt;=Guide!$C$24,"▲ Bat Speed  ","")),"")&amp;IF(N(Z663)&gt;=Guide!$C$22,"▲ Contact  ","")&amp;IF(N(Z663)&lt;=-Guide!$C$22,"▼ Contact  ","")&amp;IF(N(AB663)&gt;=Guide!$C$23,"▲ Chase  ","")&amp;IF(N(AB663)&lt;=-Guide!$C$23,"▼ Chase  ",""))="","Stable",TRIM(IF(ISNUMBER(AD663),IF(N(AD663)&lt;=-Guide!$C$24,"▼ Bat Speed  ",IF(N(AD663)&gt;=Guide!$C$24,"▲ Bat Speed  ","")),"")&amp;IF(N(Z663)&gt;=Guide!$C$22,"▲ Contact  ","")&amp;IF(N(Z663)&lt;=-Guide!$C$22,"▼ Contact  ","")&amp;IF(N(AB663)&gt;=Guide!$C$23,"▲ Chase  ","")&amp;IF(N(AB663)&lt;=-Guide!$C$23,"▼ Chase  ",""))))</f>
        <v>Low PA</v>
      </c>
      <c r="AF663" s="35" t="n">
        <f aca="false">MATCH(Counts!A663,'Season Counts'!$A$2:$A$740,0)</f>
        <v>169</v>
      </c>
    </row>
    <row r="664" customFormat="false" ht="15" hidden="false" customHeight="false" outlineLevel="0" collapsed="false">
      <c r="A664" s="34" t="str">
        <f aca="false">Counts!B664</f>
        <v>CIN</v>
      </c>
      <c r="B664" s="5" t="str">
        <f aca="false">Counts!C664</f>
        <v>Blake Dunn</v>
      </c>
      <c r="C664" s="34" t="str">
        <f aca="false">Counts!F664</f>
        <v>May</v>
      </c>
      <c r="D664" s="35" t="n">
        <f aca="false">IFERROR(Counts!P664,"")</f>
        <v>70</v>
      </c>
      <c r="E664" s="36" t="n">
        <f aca="false">IFERROR(Counts!R664/Counts!Q664,"")</f>
        <v>0.28125</v>
      </c>
      <c r="F664" s="36" t="n">
        <f aca="false">IFERROR((Counts!R664+Counts!V664+Counts!W664)/(Counts!Q664+Counts!V664+Counts!W664+Counts!X664),"")</f>
        <v>0.342857142857143</v>
      </c>
      <c r="G664" s="36" t="n">
        <f aca="false">IFERROR((Counts!R664+Counts!S664+2*Counts!T664+3*Counts!U664)/Counts!Q664,"")</f>
        <v>0.40625</v>
      </c>
      <c r="H664" s="35" t="n">
        <f aca="false">IFERROR(Counts!U664,"")</f>
        <v>1</v>
      </c>
      <c r="I664" s="36" t="n">
        <f aca="false">IFERROR(Counts!Z664/Counts!AA664,"")</f>
        <v>0.341911764705882</v>
      </c>
      <c r="J664" s="36" t="n">
        <f aca="false">IFERROR(Counts!AB664/Counts!AA664,"")</f>
        <v>0.269529411764706</v>
      </c>
      <c r="K664" s="37" t="n">
        <f aca="false">IFERROR((Counts!AB664-Counts!Z664)/Counts!AA664,"")</f>
        <v>-0.0723823529411765</v>
      </c>
      <c r="L664" s="38" t="n">
        <f aca="false">IFERROR(Counts!Y664/Counts!P664,"")</f>
        <v>0.242857142857143</v>
      </c>
      <c r="M664" s="38" t="n">
        <f aca="false">IFERROR(Counts!V664/Counts!P664,"")</f>
        <v>0.0714285714285714</v>
      </c>
      <c r="N664" s="38" t="n">
        <f aca="false">IFERROR(Counts!AD664/Counts!AC664,"")</f>
        <v>0.0425531914893617</v>
      </c>
      <c r="O664" s="38" t="n">
        <f aca="false">IFERROR(Counts!AE664/Counts!AC664,"")</f>
        <v>0.297872340425532</v>
      </c>
      <c r="P664" s="39" t="n">
        <f aca="false">IFERROR(Counts!AG664/Counts!AF664,"")</f>
        <v>83.64</v>
      </c>
      <c r="Q664" s="38" t="n">
        <f aca="false">IFERROR(Counts!AH664/Counts!AC664,"")</f>
        <v>0.382978723404255</v>
      </c>
      <c r="R664" s="38" t="n">
        <f aca="false">IFERROR(Counts!N664/Counts!M664,"")</f>
        <v>0.338461538461539</v>
      </c>
      <c r="S664" s="38" t="n">
        <f aca="false">IFERROR(Counts!K664/Counts!J664,"")</f>
        <v>0.68141592920354</v>
      </c>
      <c r="T664" s="38" t="n">
        <f aca="false">IFERROR(Counts!I664/Counts!H664,"")</f>
        <v>0.297520661157025</v>
      </c>
      <c r="U664" s="38" t="n">
        <f aca="false">IFERROR(1-Counts!L664/Counts!K664,"")</f>
        <v>0.831168831168831</v>
      </c>
      <c r="V664" s="39" t="n">
        <f aca="false">IFERROR(Counts!AJ664/Counts!AI664,"")</f>
        <v>71.309900990099</v>
      </c>
      <c r="W664" s="38" t="n">
        <f aca="false">IFERROR(Counts!AK664/Counts!AI664,"")</f>
        <v>0.207920792079208</v>
      </c>
      <c r="X664" s="40" t="n">
        <f aca="false">IFERROR(Counts!O664,"")</f>
        <v>0.447</v>
      </c>
      <c r="Y664" s="36" t="n">
        <f aca="false">IFERROR(INDEX('Season Counts'!$Y$2:$Y$740,$AF664)/INDEX('Season Counts'!$X$2:$X$740,$AF664),"")</f>
        <v>0.279805369127517</v>
      </c>
      <c r="Z664" s="37" t="n">
        <f aca="false">IFERROR(J664-Y664,"")</f>
        <v>-0.010275957362811</v>
      </c>
      <c r="AA664" s="38" t="n">
        <f aca="false">IFERROR(INDEX('Season Counts'!$K$2:$K$740,$AF664)/INDEX('Season Counts'!$J$2:$J$740,$AF664),"")</f>
        <v>0.287313432835821</v>
      </c>
      <c r="AB664" s="41" t="n">
        <f aca="false">IFERROR(R664-AA664,"")</f>
        <v>0.0511481056257176</v>
      </c>
      <c r="AC664" s="39" t="n">
        <f aca="false">IFERROR(INDEX('Season Counts'!$AG$2:$AG$740,$AF664)/INDEX('Season Counts'!$AF$2:$AF$740,$AF664),"")</f>
        <v>71.545945945946</v>
      </c>
      <c r="AD664" s="40" t="n">
        <f aca="false">IFERROR(V664-AC664,"")</f>
        <v>-0.236044955846936</v>
      </c>
      <c r="AE664" s="4" t="str">
        <f aca="false">IF(D664&lt;Guide!$C$21,"Low PA",IF(TRIM(IF(ISNUMBER(AD664),IF(N(AD664)&lt;=-Guide!$C$24,"▼ Bat Speed  ",IF(N(AD664)&gt;=Guide!$C$24,"▲ Bat Speed  ","")),"")&amp;IF(N(Z664)&gt;=Guide!$C$22,"▲ Contact  ","")&amp;IF(N(Z664)&lt;=-Guide!$C$22,"▼ Contact  ","")&amp;IF(N(AB664)&gt;=Guide!$C$23,"▲ Chase  ","")&amp;IF(N(AB664)&lt;=-Guide!$C$23,"▼ Chase  ",""))="","Stable",TRIM(IF(ISNUMBER(AD664),IF(N(AD664)&lt;=-Guide!$C$24,"▼ Bat Speed  ",IF(N(AD664)&gt;=Guide!$C$24,"▲ Bat Speed  ","")),"")&amp;IF(N(Z664)&gt;=Guide!$C$22,"▲ Contact  ","")&amp;IF(N(Z664)&lt;=-Guide!$C$22,"▼ Contact  ","")&amp;IF(N(AB664)&gt;=Guide!$C$23,"▲ Chase  ","")&amp;IF(N(AB664)&lt;=-Guide!$C$23,"▼ Chase  ",""))))</f>
        <v>▲ Chase</v>
      </c>
      <c r="AF664" s="35" t="n">
        <f aca="false">MATCH(Counts!A664,'Season Counts'!$A$2:$A$740,0)</f>
        <v>170</v>
      </c>
    </row>
    <row r="665" customFormat="false" ht="15" hidden="false" customHeight="false" outlineLevel="0" collapsed="false">
      <c r="A665" s="34" t="str">
        <f aca="false">Counts!B665</f>
        <v>CIN</v>
      </c>
      <c r="B665" s="5" t="str">
        <f aca="false">Counts!C665</f>
        <v>Blake Dunn</v>
      </c>
      <c r="C665" s="34" t="str">
        <f aca="false">Counts!F665</f>
        <v>Jun</v>
      </c>
      <c r="D665" s="35" t="n">
        <f aca="false">IFERROR(Counts!P665,"")</f>
        <v>85</v>
      </c>
      <c r="E665" s="36" t="n">
        <f aca="false">IFERROR(Counts!R665/Counts!Q665,"")</f>
        <v>0.282051282051282</v>
      </c>
      <c r="F665" s="36" t="n">
        <f aca="false">IFERROR((Counts!R665+Counts!V665+Counts!W665)/(Counts!Q665+Counts!V665+Counts!W665+Counts!X665),"")</f>
        <v>0.329411764705882</v>
      </c>
      <c r="G665" s="36" t="n">
        <f aca="false">IFERROR((Counts!R665+Counts!S665+2*Counts!T665+3*Counts!U665)/Counts!Q665,"")</f>
        <v>0.371794871794872</v>
      </c>
      <c r="H665" s="35" t="n">
        <f aca="false">IFERROR(Counts!U665,"")</f>
        <v>1</v>
      </c>
      <c r="I665" s="36" t="n">
        <f aca="false">IFERROR(Counts!Z665/Counts!AA665,"")</f>
        <v>0.316049382716049</v>
      </c>
      <c r="J665" s="36" t="n">
        <f aca="false">IFERROR(Counts!AB665/Counts!AA665,"")</f>
        <v>0.288432098765432</v>
      </c>
      <c r="K665" s="37" t="n">
        <f aca="false">IFERROR((Counts!AB665-Counts!Z665)/Counts!AA665,"")</f>
        <v>-0.0276172839506173</v>
      </c>
      <c r="L665" s="38" t="n">
        <f aca="false">IFERROR(Counts!Y665/Counts!P665,"")</f>
        <v>0.188235294117647</v>
      </c>
      <c r="M665" s="38" t="n">
        <f aca="false">IFERROR(Counts!V665/Counts!P665,"")</f>
        <v>0.0588235294117647</v>
      </c>
      <c r="N665" s="38" t="n">
        <f aca="false">IFERROR(Counts!AD665/Counts!AC665,"")</f>
        <v>0.0158730158730159</v>
      </c>
      <c r="O665" s="38" t="n">
        <f aca="false">IFERROR(Counts!AE665/Counts!AC665,"")</f>
        <v>0.301587301587302</v>
      </c>
      <c r="P665" s="39" t="n">
        <f aca="false">IFERROR(Counts!AG665/Counts!AF665,"")</f>
        <v>84.91</v>
      </c>
      <c r="Q665" s="38" t="n">
        <f aca="false">IFERROR(Counts!AH665/Counts!AC665,"")</f>
        <v>0.317460317460317</v>
      </c>
      <c r="R665" s="38" t="n">
        <f aca="false">IFERROR(Counts!N665/Counts!M665,"")</f>
        <v>0.239130434782609</v>
      </c>
      <c r="S665" s="38" t="n">
        <f aca="false">IFERROR(Counts!K665/Counts!J665,"")</f>
        <v>0.614457831325301</v>
      </c>
      <c r="T665" s="38" t="n">
        <f aca="false">IFERROR(Counts!I665/Counts!H665,"")</f>
        <v>0.125</v>
      </c>
      <c r="U665" s="38" t="n">
        <f aca="false">IFERROR(1-Counts!L665/Counts!K665,"")</f>
        <v>0.950980392156863</v>
      </c>
      <c r="V665" s="39" t="n">
        <f aca="false">IFERROR(Counts!AJ665/Counts!AI665,"")</f>
        <v>71.7429752066116</v>
      </c>
      <c r="W665" s="38" t="n">
        <f aca="false">IFERROR(Counts!AK665/Counts!AI665,"")</f>
        <v>0.206611570247934</v>
      </c>
      <c r="X665" s="40" t="n">
        <f aca="false">IFERROR(Counts!O665,"")</f>
        <v>0.116</v>
      </c>
      <c r="Y665" s="36" t="n">
        <f aca="false">IFERROR(INDEX('Season Counts'!$Y$2:$Y$740,$AF665)/INDEX('Season Counts'!$X$2:$X$740,$AF665),"")</f>
        <v>0.279805369127517</v>
      </c>
      <c r="Z665" s="37" t="n">
        <f aca="false">IFERROR(J665-Y665,"")</f>
        <v>0.00862672963791528</v>
      </c>
      <c r="AA665" s="38" t="n">
        <f aca="false">IFERROR(INDEX('Season Counts'!$K$2:$K$740,$AF665)/INDEX('Season Counts'!$J$2:$J$740,$AF665),"")</f>
        <v>0.287313432835821</v>
      </c>
      <c r="AB665" s="41" t="n">
        <f aca="false">IFERROR(R665-AA665,"")</f>
        <v>-0.0481829980532122</v>
      </c>
      <c r="AC665" s="39" t="n">
        <f aca="false">IFERROR(INDEX('Season Counts'!$AG$2:$AG$740,$AF665)/INDEX('Season Counts'!$AF$2:$AF$740,$AF665),"")</f>
        <v>71.545945945946</v>
      </c>
      <c r="AD665" s="40" t="n">
        <f aca="false">IFERROR(V665-AC665,"")</f>
        <v>0.197029260665616</v>
      </c>
      <c r="AE665" s="4" t="str">
        <f aca="false">IF(D665&lt;Guide!$C$21,"Low PA",IF(TRIM(IF(ISNUMBER(AD665),IF(N(AD665)&lt;=-Guide!$C$24,"▼ Bat Speed  ",IF(N(AD665)&gt;=Guide!$C$24,"▲ Bat Speed  ","")),"")&amp;IF(N(Z665)&gt;=Guide!$C$22,"▲ Contact  ","")&amp;IF(N(Z665)&lt;=-Guide!$C$22,"▼ Contact  ","")&amp;IF(N(AB665)&gt;=Guide!$C$23,"▲ Chase  ","")&amp;IF(N(AB665)&lt;=-Guide!$C$23,"▼ Chase  ",""))="","Stable",TRIM(IF(ISNUMBER(AD665),IF(N(AD665)&lt;=-Guide!$C$24,"▼ Bat Speed  ",IF(N(AD665)&gt;=Guide!$C$24,"▲ Bat Speed  ","")),"")&amp;IF(N(Z665)&gt;=Guide!$C$22,"▲ Contact  ","")&amp;IF(N(Z665)&lt;=-Guide!$C$22,"▼ Contact  ","")&amp;IF(N(AB665)&gt;=Guide!$C$23,"▲ Chase  ","")&amp;IF(N(AB665)&lt;=-Guide!$C$23,"▼ Chase  ",""))))</f>
        <v>▼ Chase</v>
      </c>
      <c r="AF665" s="35" t="n">
        <f aca="false">MATCH(Counts!A665,'Season Counts'!$A$2:$A$740,0)</f>
        <v>170</v>
      </c>
    </row>
    <row r="666" customFormat="false" ht="15" hidden="false" customHeight="false" outlineLevel="0" collapsed="false">
      <c r="A666" s="34" t="str">
        <f aca="false">Counts!B666</f>
        <v>CIN</v>
      </c>
      <c r="B666" s="5" t="str">
        <f aca="false">Counts!C666</f>
        <v>Héctor Rodríguez</v>
      </c>
      <c r="C666" s="34" t="str">
        <f aca="false">Counts!F666</f>
        <v>Aug</v>
      </c>
      <c r="D666" s="35" t="n">
        <f aca="false">IFERROR(Counts!P666,"")</f>
        <v>73</v>
      </c>
      <c r="E666" s="36" t="n">
        <f aca="false">IFERROR(Counts!R666/Counts!Q666,"")</f>
        <v>0.227272727272727</v>
      </c>
      <c r="F666" s="36" t="n">
        <f aca="false">IFERROR((Counts!R666+Counts!V666+Counts!W666)/(Counts!Q666+Counts!V666+Counts!W666+Counts!X666),"")</f>
        <v>0.301369863013699</v>
      </c>
      <c r="G666" s="36" t="n">
        <f aca="false">IFERROR((Counts!R666+Counts!S666+2*Counts!T666+3*Counts!U666)/Counts!Q666,"")</f>
        <v>0.439393939393939</v>
      </c>
      <c r="H666" s="35" t="n">
        <f aca="false">IFERROR(Counts!U666,"")</f>
        <v>4</v>
      </c>
      <c r="I666" s="36" t="n">
        <f aca="false">IFERROR(Counts!Z666/Counts!AA666,"")</f>
        <v>0.331506849315068</v>
      </c>
      <c r="J666" s="36" t="n">
        <f aca="false">IFERROR(Counts!AB666/Counts!AA666,"")</f>
        <v>0.283657534246575</v>
      </c>
      <c r="K666" s="37" t="n">
        <f aca="false">IFERROR((Counts!AB666-Counts!Z666)/Counts!AA666,"")</f>
        <v>-0.0478493150684931</v>
      </c>
      <c r="L666" s="38" t="n">
        <f aca="false">IFERROR(Counts!Y666/Counts!P666,"")</f>
        <v>0.232876712328767</v>
      </c>
      <c r="M666" s="38" t="n">
        <f aca="false">IFERROR(Counts!V666/Counts!P666,"")</f>
        <v>0.0821917808219178</v>
      </c>
      <c r="N666" s="38" t="n">
        <f aca="false">IFERROR(Counts!AD666/Counts!AC666,"")</f>
        <v>0.102040816326531</v>
      </c>
      <c r="O666" s="38" t="n">
        <f aca="false">IFERROR(Counts!AE666/Counts!AC666,"")</f>
        <v>0.306122448979592</v>
      </c>
      <c r="P666" s="39" t="n">
        <f aca="false">IFERROR(Counts!AG666/Counts!AF666,"")</f>
        <v>86.6326530612245</v>
      </c>
      <c r="Q666" s="38" t="n">
        <f aca="false">IFERROR(Counts!AH666/Counts!AC666,"")</f>
        <v>0.26530612244898</v>
      </c>
      <c r="R666" s="38" t="n">
        <f aca="false">IFERROR(Counts!N666/Counts!M666,"")</f>
        <v>0.393103448275862</v>
      </c>
      <c r="S666" s="38" t="n">
        <f aca="false">IFERROR(Counts!K666/Counts!J666,"")</f>
        <v>0.685714285714286</v>
      </c>
      <c r="T666" s="38" t="n">
        <f aca="false">IFERROR(Counts!I666/Counts!H666,"")</f>
        <v>0.263565891472868</v>
      </c>
      <c r="U666" s="38" t="n">
        <f aca="false">IFERROR(1-Counts!L666/Counts!K666,"")</f>
        <v>0.819444444444444</v>
      </c>
      <c r="V666" s="39" t="n">
        <f aca="false">IFERROR(Counts!AJ666/Counts!AI666,"")</f>
        <v>74.9232142857143</v>
      </c>
      <c r="W666" s="38" t="n">
        <f aca="false">IFERROR(Counts!AK666/Counts!AI666,"")</f>
        <v>0.535714285714286</v>
      </c>
      <c r="X666" s="40" t="n">
        <f aca="false">IFERROR(Counts!O666,"")</f>
        <v>0.768</v>
      </c>
      <c r="Y666" s="36" t="n">
        <f aca="false">IFERROR(INDEX('Season Counts'!$Y$2:$Y$740,$AF666)/INDEX('Season Counts'!$X$2:$X$740,$AF666),"")</f>
        <v>0.251361842105263</v>
      </c>
      <c r="Z666" s="37" t="n">
        <f aca="false">IFERROR(J666-Y666,"")</f>
        <v>0.0322956921413122</v>
      </c>
      <c r="AA666" s="38" t="n">
        <f aca="false">IFERROR(INDEX('Season Counts'!$K$2:$K$740,$AF666)/INDEX('Season Counts'!$J$2:$J$740,$AF666),"")</f>
        <v>0.428115015974441</v>
      </c>
      <c r="AB666" s="41" t="n">
        <f aca="false">IFERROR(R666-AA666,"")</f>
        <v>-0.0350115676985788</v>
      </c>
      <c r="AC666" s="39" t="n">
        <f aca="false">IFERROR(INDEX('Season Counts'!$AG$2:$AG$740,$AF666)/INDEX('Season Counts'!$AF$2:$AF$740,$AF666),"")</f>
        <v>75.0794223826715</v>
      </c>
      <c r="AD666" s="40" t="n">
        <f aca="false">IFERROR(V666-AC666,"")</f>
        <v>-0.156208096957201</v>
      </c>
      <c r="AE666" s="4" t="str">
        <f aca="false">IF(D666&lt;Guide!$C$21,"Low PA",IF(TRIM(IF(ISNUMBER(AD666),IF(N(AD666)&lt;=-Guide!$C$24,"▼ Bat Speed  ",IF(N(AD666)&gt;=Guide!$C$24,"▲ Bat Speed  ","")),"")&amp;IF(N(Z666)&gt;=Guide!$C$22,"▲ Contact  ","")&amp;IF(N(Z666)&lt;=-Guide!$C$22,"▼ Contact  ","")&amp;IF(N(AB666)&gt;=Guide!$C$23,"▲ Chase  ","")&amp;IF(N(AB666)&lt;=-Guide!$C$23,"▼ Chase  ",""))="","Stable",TRIM(IF(ISNUMBER(AD666),IF(N(AD666)&lt;=-Guide!$C$24,"▼ Bat Speed  ",IF(N(AD666)&gt;=Guide!$C$24,"▲ Bat Speed  ","")),"")&amp;IF(N(Z666)&gt;=Guide!$C$22,"▲ Contact  ","")&amp;IF(N(Z666)&lt;=-Guide!$C$22,"▼ Contact  ","")&amp;IF(N(AB666)&gt;=Guide!$C$23,"▲ Chase  ","")&amp;IF(N(AB666)&lt;=-Guide!$C$23,"▼ Chase  ",""))))</f>
        <v>Stable</v>
      </c>
      <c r="AF666" s="35" t="n">
        <f aca="false">MATCH(Counts!A666,'Season Counts'!$A$2:$A$740,0)</f>
        <v>171</v>
      </c>
    </row>
    <row r="667" customFormat="false" ht="15" hidden="false" customHeight="false" outlineLevel="0" collapsed="false">
      <c r="A667" s="34" t="str">
        <f aca="false">Counts!B667</f>
        <v>CIN</v>
      </c>
      <c r="B667" s="5" t="str">
        <f aca="false">Counts!C667</f>
        <v>Héctor Rodríguez</v>
      </c>
      <c r="C667" s="34" t="str">
        <f aca="false">Counts!F667</f>
        <v>Sep</v>
      </c>
      <c r="D667" s="35" t="n">
        <f aca="false">IFERROR(Counts!P667,"")</f>
        <v>79</v>
      </c>
      <c r="E667" s="36" t="n">
        <f aca="false">IFERROR(Counts!R667/Counts!Q667,"")</f>
        <v>0.230769230769231</v>
      </c>
      <c r="F667" s="36" t="n">
        <f aca="false">IFERROR((Counts!R667+Counts!V667+Counts!W667)/(Counts!Q667+Counts!V667+Counts!W667+Counts!X667),"")</f>
        <v>0.240506329113924</v>
      </c>
      <c r="G667" s="36" t="n">
        <f aca="false">IFERROR((Counts!R667+Counts!S667+2*Counts!T667+3*Counts!U667)/Counts!Q667,"")</f>
        <v>0.384615384615385</v>
      </c>
      <c r="H667" s="35" t="n">
        <f aca="false">IFERROR(Counts!U667,"")</f>
        <v>2</v>
      </c>
      <c r="I667" s="36" t="n">
        <f aca="false">IFERROR(Counts!Z667/Counts!AA667,"")</f>
        <v>0.268354430379747</v>
      </c>
      <c r="J667" s="36" t="n">
        <f aca="false">IFERROR(Counts!AB667/Counts!AA667,"")</f>
        <v>0.221518987341772</v>
      </c>
      <c r="K667" s="37" t="n">
        <f aca="false">IFERROR((Counts!AB667-Counts!Z667)/Counts!AA667,"")</f>
        <v>-0.0468354430379747</v>
      </c>
      <c r="L667" s="38" t="n">
        <f aca="false">IFERROR(Counts!Y667/Counts!P667,"")</f>
        <v>0.278481012658228</v>
      </c>
      <c r="M667" s="38" t="n">
        <f aca="false">IFERROR(Counts!V667/Counts!P667,"")</f>
        <v>0.0126582278481013</v>
      </c>
      <c r="N667" s="38" t="n">
        <f aca="false">IFERROR(Counts!AD667/Counts!AC667,"")</f>
        <v>0.0357142857142857</v>
      </c>
      <c r="O667" s="38" t="n">
        <f aca="false">IFERROR(Counts!AE667/Counts!AC667,"")</f>
        <v>0.375</v>
      </c>
      <c r="P667" s="39" t="n">
        <f aca="false">IFERROR(Counts!AG667/Counts!AF667,"")</f>
        <v>88.65</v>
      </c>
      <c r="Q667" s="38" t="n">
        <f aca="false">IFERROR(Counts!AH667/Counts!AC667,"")</f>
        <v>0.285714285714286</v>
      </c>
      <c r="R667" s="38" t="n">
        <f aca="false">IFERROR(Counts!N667/Counts!M667,"")</f>
        <v>0.458333333333333</v>
      </c>
      <c r="S667" s="38" t="n">
        <f aca="false">IFERROR(Counts!K667/Counts!J667,"")</f>
        <v>0.746478873239437</v>
      </c>
      <c r="T667" s="38" t="n">
        <f aca="false">IFERROR(Counts!I667/Counts!H667,"")</f>
        <v>0.262295081967213</v>
      </c>
      <c r="U667" s="38" t="n">
        <f aca="false">IFERROR(1-Counts!L667/Counts!K667,"")</f>
        <v>0.830188679245283</v>
      </c>
      <c r="V667" s="39" t="n">
        <f aca="false">IFERROR(Counts!AJ667/Counts!AI667,"")</f>
        <v>75.1854545454546</v>
      </c>
      <c r="W667" s="38" t="n">
        <f aca="false">IFERROR(Counts!AK667/Counts!AI667,"")</f>
        <v>0.515151515151515</v>
      </c>
      <c r="X667" s="40" t="n">
        <f aca="false">IFERROR(Counts!O667,"")</f>
        <v>-2.777</v>
      </c>
      <c r="Y667" s="36" t="n">
        <f aca="false">IFERROR(INDEX('Season Counts'!$Y$2:$Y$740,$AF667)/INDEX('Season Counts'!$X$2:$X$740,$AF667),"")</f>
        <v>0.251361842105263</v>
      </c>
      <c r="Z667" s="37" t="n">
        <f aca="false">IFERROR(J667-Y667,"")</f>
        <v>-0.0298428547634911</v>
      </c>
      <c r="AA667" s="38" t="n">
        <f aca="false">IFERROR(INDEX('Season Counts'!$K$2:$K$740,$AF667)/INDEX('Season Counts'!$J$2:$J$740,$AF667),"")</f>
        <v>0.428115015974441</v>
      </c>
      <c r="AB667" s="41" t="n">
        <f aca="false">IFERROR(R667-AA667,"")</f>
        <v>0.0302183173588924</v>
      </c>
      <c r="AC667" s="39" t="n">
        <f aca="false">IFERROR(INDEX('Season Counts'!$AG$2:$AG$740,$AF667)/INDEX('Season Counts'!$AF$2:$AF$740,$AF667),"")</f>
        <v>75.0794223826715</v>
      </c>
      <c r="AD667" s="40" t="n">
        <f aca="false">IFERROR(V667-AC667,"")</f>
        <v>0.106032162783066</v>
      </c>
      <c r="AE667" s="4" t="str">
        <f aca="false">IF(D667&lt;Guide!$C$21,"Low PA",IF(TRIM(IF(ISNUMBER(AD667),IF(N(AD667)&lt;=-Guide!$C$24,"▼ Bat Speed  ",IF(N(AD667)&gt;=Guide!$C$24,"▲ Bat Speed  ","")),"")&amp;IF(N(Z667)&gt;=Guide!$C$22,"▲ Contact  ","")&amp;IF(N(Z667)&lt;=-Guide!$C$22,"▼ Contact  ","")&amp;IF(N(AB667)&gt;=Guide!$C$23,"▲ Chase  ","")&amp;IF(N(AB667)&lt;=-Guide!$C$23,"▼ Chase  ",""))="","Stable",TRIM(IF(ISNUMBER(AD667),IF(N(AD667)&lt;=-Guide!$C$24,"▼ Bat Speed  ",IF(N(AD667)&gt;=Guide!$C$24,"▲ Bat Speed  ","")),"")&amp;IF(N(Z667)&gt;=Guide!$C$22,"▲ Contact  ","")&amp;IF(N(Z667)&lt;=-Guide!$C$22,"▼ Contact  ","")&amp;IF(N(AB667)&gt;=Guide!$C$23,"▲ Chase  ","")&amp;IF(N(AB667)&lt;=-Guide!$C$23,"▼ Chase  ",""))))</f>
        <v>Stable</v>
      </c>
      <c r="AF667" s="35" t="n">
        <f aca="false">MATCH(Counts!A667,'Season Counts'!$A$2:$A$740,0)</f>
        <v>171</v>
      </c>
    </row>
    <row r="668" customFormat="false" ht="15" hidden="false" customHeight="false" outlineLevel="0" collapsed="false">
      <c r="A668" s="34" t="str">
        <f aca="false">Counts!B668</f>
        <v>CIN</v>
      </c>
      <c r="B668" s="5" t="str">
        <f aca="false">Counts!C668</f>
        <v>Will Benson</v>
      </c>
      <c r="C668" s="34" t="str">
        <f aca="false">Counts!F668</f>
        <v>Mar-Apr</v>
      </c>
      <c r="D668" s="35" t="n">
        <f aca="false">IFERROR(Counts!P668,"")</f>
        <v>50</v>
      </c>
      <c r="E668" s="36" t="n">
        <f aca="false">IFERROR(Counts!R668/Counts!Q668,"")</f>
        <v>0.166666666666667</v>
      </c>
      <c r="F668" s="36" t="n">
        <f aca="false">IFERROR((Counts!R668+Counts!V668+Counts!W668)/(Counts!Q668+Counts!V668+Counts!W668+Counts!X668),"")</f>
        <v>0.3</v>
      </c>
      <c r="G668" s="36" t="n">
        <f aca="false">IFERROR((Counts!R668+Counts!S668+2*Counts!T668+3*Counts!U668)/Counts!Q668,"")</f>
        <v>0.30952380952381</v>
      </c>
      <c r="H668" s="35" t="n">
        <f aca="false">IFERROR(Counts!U668,"")</f>
        <v>1</v>
      </c>
      <c r="I668" s="36" t="n">
        <f aca="false">IFERROR(Counts!Z668/Counts!AA668,"")</f>
        <v>0.284042553191489</v>
      </c>
      <c r="J668" s="36" t="n">
        <f aca="false">IFERROR(Counts!AB668/Counts!AA668,"")</f>
        <v>0.284489361702128</v>
      </c>
      <c r="K668" s="37" t="n">
        <f aca="false">IFERROR((Counts!AB668-Counts!Z668)/Counts!AA668,"")</f>
        <v>0.000446808510638315</v>
      </c>
      <c r="L668" s="38" t="n">
        <f aca="false">IFERROR(Counts!Y668/Counts!P668,"")</f>
        <v>0.28</v>
      </c>
      <c r="M668" s="38" t="n">
        <f aca="false">IFERROR(Counts!V668/Counts!P668,"")</f>
        <v>0.16</v>
      </c>
      <c r="N668" s="38" t="n">
        <f aca="false">IFERROR(Counts!AD668/Counts!AC668,"")</f>
        <v>0.107142857142857</v>
      </c>
      <c r="O668" s="38" t="n">
        <f aca="false">IFERROR(Counts!AE668/Counts!AC668,"")</f>
        <v>0.321428571428571</v>
      </c>
      <c r="P668" s="39" t="n">
        <f aca="false">IFERROR(Counts!AG668/Counts!AF668,"")</f>
        <v>90.3230769230769</v>
      </c>
      <c r="Q668" s="38" t="n">
        <f aca="false">IFERROR(Counts!AH668/Counts!AC668,"")</f>
        <v>0.357142857142857</v>
      </c>
      <c r="R668" s="38" t="n">
        <f aca="false">IFERROR(Counts!N668/Counts!M668,"")</f>
        <v>0.245283018867925</v>
      </c>
      <c r="S668" s="38" t="n">
        <f aca="false">IFERROR(Counts!K668/Counts!J668,"")</f>
        <v>0.760416666666667</v>
      </c>
      <c r="T668" s="38" t="n">
        <f aca="false">IFERROR(Counts!I668/Counts!H668,"")</f>
        <v>0.313131313131313</v>
      </c>
      <c r="U668" s="38" t="n">
        <f aca="false">IFERROR(1-Counts!L668/Counts!K668,"")</f>
        <v>0.712328767123288</v>
      </c>
      <c r="V668" s="39" t="n">
        <f aca="false">IFERROR(Counts!AJ668/Counts!AI668,"")</f>
        <v>73.3142857142857</v>
      </c>
      <c r="W668" s="38" t="n">
        <f aca="false">IFERROR(Counts!AK668/Counts!AI668,"")</f>
        <v>0.373626373626374</v>
      </c>
      <c r="X668" s="40" t="n">
        <f aca="false">IFERROR(Counts!O668,"")</f>
        <v>-2.416</v>
      </c>
      <c r="Y668" s="36" t="n">
        <f aca="false">IFERROR(INDEX('Season Counts'!$Y$2:$Y$740,$AF668)/INDEX('Season Counts'!$X$2:$X$740,$AF668),"")</f>
        <v>0.303281818181818</v>
      </c>
      <c r="Z668" s="37" t="n">
        <f aca="false">IFERROR(J668-Y668,"")</f>
        <v>-0.0187924564796905</v>
      </c>
      <c r="AA668" s="38" t="n">
        <f aca="false">IFERROR(INDEX('Season Counts'!$K$2:$K$740,$AF668)/INDEX('Season Counts'!$J$2:$J$740,$AF668),"")</f>
        <v>0.220883534136546</v>
      </c>
      <c r="AB668" s="41" t="n">
        <f aca="false">IFERROR(R668-AA668,"")</f>
        <v>0.0243994847313783</v>
      </c>
      <c r="AC668" s="39" t="n">
        <f aca="false">IFERROR(INDEX('Season Counts'!$AG$2:$AG$740,$AF668)/INDEX('Season Counts'!$AF$2:$AF$740,$AF668),"")</f>
        <v>73.5795580110497</v>
      </c>
      <c r="AD668" s="40" t="n">
        <f aca="false">IFERROR(V668-AC668,"")</f>
        <v>-0.26527229676401</v>
      </c>
      <c r="AE668" s="4" t="str">
        <f aca="false">IF(D668&lt;Guide!$C$21,"Low PA",IF(TRIM(IF(ISNUMBER(AD668),IF(N(AD668)&lt;=-Guide!$C$24,"▼ Bat Speed  ",IF(N(AD668)&gt;=Guide!$C$24,"▲ Bat Speed  ","")),"")&amp;IF(N(Z668)&gt;=Guide!$C$22,"▲ Contact  ","")&amp;IF(N(Z668)&lt;=-Guide!$C$22,"▼ Contact  ","")&amp;IF(N(AB668)&gt;=Guide!$C$23,"▲ Chase  ","")&amp;IF(N(AB668)&lt;=-Guide!$C$23,"▼ Chase  ",""))="","Stable",TRIM(IF(ISNUMBER(AD668),IF(N(AD668)&lt;=-Guide!$C$24,"▼ Bat Speed  ",IF(N(AD668)&gt;=Guide!$C$24,"▲ Bat Speed  ","")),"")&amp;IF(N(Z668)&gt;=Guide!$C$22,"▲ Contact  ","")&amp;IF(N(Z668)&lt;=-Guide!$C$22,"▼ Contact  ","")&amp;IF(N(AB668)&gt;=Guide!$C$23,"▲ Chase  ","")&amp;IF(N(AB668)&lt;=-Guide!$C$23,"▼ Chase  ",""))))</f>
        <v>Stable</v>
      </c>
      <c r="AF668" s="35" t="n">
        <f aca="false">MATCH(Counts!A668,'Season Counts'!$A$2:$A$740,0)</f>
        <v>172</v>
      </c>
    </row>
    <row r="669" customFormat="false" ht="15" hidden="false" customHeight="false" outlineLevel="0" collapsed="false">
      <c r="A669" s="34" t="str">
        <f aca="false">Counts!B669</f>
        <v>CIN</v>
      </c>
      <c r="B669" s="5" t="str">
        <f aca="false">Counts!C669</f>
        <v>Will Benson</v>
      </c>
      <c r="C669" s="34" t="str">
        <f aca="false">Counts!F669</f>
        <v>May</v>
      </c>
      <c r="D669" s="35" t="n">
        <f aca="false">IFERROR(Counts!P669,"")</f>
        <v>50</v>
      </c>
      <c r="E669" s="36" t="n">
        <f aca="false">IFERROR(Counts!R669/Counts!Q669,"")</f>
        <v>0.195121951219512</v>
      </c>
      <c r="F669" s="36" t="n">
        <f aca="false">IFERROR((Counts!R669+Counts!V669+Counts!W669)/(Counts!Q669+Counts!V669+Counts!W669+Counts!X669),"")</f>
        <v>0.326530612244898</v>
      </c>
      <c r="G669" s="36" t="n">
        <f aca="false">IFERROR((Counts!R669+Counts!S669+2*Counts!T669+3*Counts!U669)/Counts!Q669,"")</f>
        <v>0.317073170731707</v>
      </c>
      <c r="H669" s="35" t="n">
        <f aca="false">IFERROR(Counts!U669,"")</f>
        <v>1</v>
      </c>
      <c r="I669" s="36" t="n">
        <f aca="false">IFERROR(Counts!Z669/Counts!AA669,"")</f>
        <v>0.312244897959184</v>
      </c>
      <c r="J669" s="36" t="n">
        <f aca="false">IFERROR(Counts!AB669/Counts!AA669,"")</f>
        <v>0.349816326530612</v>
      </c>
      <c r="K669" s="37" t="n">
        <f aca="false">IFERROR((Counts!AB669-Counts!Z669)/Counts!AA669,"")</f>
        <v>0.0375714285714285</v>
      </c>
      <c r="L669" s="38" t="n">
        <f aca="false">IFERROR(Counts!Y669/Counts!P669,"")</f>
        <v>0.34</v>
      </c>
      <c r="M669" s="38" t="n">
        <f aca="false">IFERROR(Counts!V669/Counts!P669,"")</f>
        <v>0.14</v>
      </c>
      <c r="N669" s="38" t="n">
        <f aca="false">IFERROR(Counts!AD669/Counts!AC669,"")</f>
        <v>0.125</v>
      </c>
      <c r="O669" s="38" t="n">
        <f aca="false">IFERROR(Counts!AE669/Counts!AC669,"")</f>
        <v>0.5</v>
      </c>
      <c r="P669" s="39" t="n">
        <f aca="false">IFERROR(Counts!AG669/Counts!AF669,"")</f>
        <v>92.6913043478261</v>
      </c>
      <c r="Q669" s="38" t="n">
        <f aca="false">IFERROR(Counts!AH669/Counts!AC669,"")</f>
        <v>0.333333333333333</v>
      </c>
      <c r="R669" s="38" t="n">
        <f aca="false">IFERROR(Counts!N669/Counts!M669,"")</f>
        <v>0.166666666666667</v>
      </c>
      <c r="S669" s="38" t="n">
        <f aca="false">IFERROR(Counts!K669/Counts!J669,"")</f>
        <v>0.578947368421053</v>
      </c>
      <c r="T669" s="38" t="n">
        <f aca="false">IFERROR(Counts!I669/Counts!H669,"")</f>
        <v>0.310810810810811</v>
      </c>
      <c r="U669" s="38" t="n">
        <f aca="false">IFERROR(1-Counts!L669/Counts!K669,"")</f>
        <v>0.727272727272727</v>
      </c>
      <c r="V669" s="39" t="n">
        <f aca="false">IFERROR(Counts!AJ669/Counts!AI669,"")</f>
        <v>73.369696969697</v>
      </c>
      <c r="W669" s="38" t="n">
        <f aca="false">IFERROR(Counts!AK669/Counts!AI669,"")</f>
        <v>0.348484848484849</v>
      </c>
      <c r="X669" s="40" t="n">
        <f aca="false">IFERROR(Counts!O669,"")</f>
        <v>-1.614</v>
      </c>
      <c r="Y669" s="36" t="n">
        <f aca="false">IFERROR(INDEX('Season Counts'!$Y$2:$Y$740,$AF669)/INDEX('Season Counts'!$X$2:$X$740,$AF669),"")</f>
        <v>0.303281818181818</v>
      </c>
      <c r="Z669" s="37" t="n">
        <f aca="false">IFERROR(J669-Y669,"")</f>
        <v>0.0465345083487941</v>
      </c>
      <c r="AA669" s="38" t="n">
        <f aca="false">IFERROR(INDEX('Season Counts'!$K$2:$K$740,$AF669)/INDEX('Season Counts'!$J$2:$J$740,$AF669),"")</f>
        <v>0.220883534136546</v>
      </c>
      <c r="AB669" s="41" t="n">
        <f aca="false">IFERROR(R669-AA669,"")</f>
        <v>-0.0542168674698795</v>
      </c>
      <c r="AC669" s="39" t="n">
        <f aca="false">IFERROR(INDEX('Season Counts'!$AG$2:$AG$740,$AF669)/INDEX('Season Counts'!$AF$2:$AF$740,$AF669),"")</f>
        <v>73.5795580110497</v>
      </c>
      <c r="AD669" s="40" t="n">
        <f aca="false">IFERROR(V669-AC669,"")</f>
        <v>-0.209861041352767</v>
      </c>
      <c r="AE669" s="4" t="str">
        <f aca="false">IF(D669&lt;Guide!$C$21,"Low PA",IF(TRIM(IF(ISNUMBER(AD669),IF(N(AD669)&lt;=-Guide!$C$24,"▼ Bat Speed  ",IF(N(AD669)&gt;=Guide!$C$24,"▲ Bat Speed  ","")),"")&amp;IF(N(Z669)&gt;=Guide!$C$22,"▲ Contact  ","")&amp;IF(N(Z669)&lt;=-Guide!$C$22,"▼ Contact  ","")&amp;IF(N(AB669)&gt;=Guide!$C$23,"▲ Chase  ","")&amp;IF(N(AB669)&lt;=-Guide!$C$23,"▼ Chase  ",""))="","Stable",TRIM(IF(ISNUMBER(AD669),IF(N(AD669)&lt;=-Guide!$C$24,"▼ Bat Speed  ",IF(N(AD669)&gt;=Guide!$C$24,"▲ Bat Speed  ","")),"")&amp;IF(N(Z669)&gt;=Guide!$C$22,"▲ Contact  ","")&amp;IF(N(Z669)&lt;=-Guide!$C$22,"▼ Contact  ","")&amp;IF(N(AB669)&gt;=Guide!$C$23,"▲ Chase  ","")&amp;IF(N(AB669)&lt;=-Guide!$C$23,"▼ Chase  ",""))))</f>
        <v>▲ Contact ▼ Chase</v>
      </c>
      <c r="AF669" s="35" t="n">
        <f aca="false">MATCH(Counts!A669,'Season Counts'!$A$2:$A$740,0)</f>
        <v>172</v>
      </c>
    </row>
    <row r="670" customFormat="false" ht="15" hidden="false" customHeight="false" outlineLevel="0" collapsed="false">
      <c r="A670" s="34" t="str">
        <f aca="false">Counts!B670</f>
        <v>CIN</v>
      </c>
      <c r="B670" s="5" t="str">
        <f aca="false">Counts!C670</f>
        <v>Will Benson</v>
      </c>
      <c r="C670" s="34" t="str">
        <f aca="false">Counts!F670</f>
        <v>Jun</v>
      </c>
      <c r="D670" s="35" t="n">
        <f aca="false">IFERROR(Counts!P670,"")</f>
        <v>14</v>
      </c>
      <c r="E670" s="36" t="n">
        <f aca="false">IFERROR(Counts!R670/Counts!Q670,"")</f>
        <v>0.230769230769231</v>
      </c>
      <c r="F670" s="36" t="n">
        <f aca="false">IFERROR((Counts!R670+Counts!V670+Counts!W670)/(Counts!Q670+Counts!V670+Counts!W670+Counts!X670),"")</f>
        <v>0.285714285714286</v>
      </c>
      <c r="G670" s="36" t="n">
        <f aca="false">IFERROR((Counts!R670+Counts!S670+2*Counts!T670+3*Counts!U670)/Counts!Q670,"")</f>
        <v>0.461538461538462</v>
      </c>
      <c r="H670" s="35" t="n">
        <f aca="false">IFERROR(Counts!U670,"")</f>
        <v>1</v>
      </c>
      <c r="I670" s="36" t="n">
        <f aca="false">IFERROR(Counts!Z670/Counts!AA670,"")</f>
        <v>0.321428571428571</v>
      </c>
      <c r="J670" s="36" t="n">
        <f aca="false">IFERROR(Counts!AB670/Counts!AA670,"")</f>
        <v>0.2035</v>
      </c>
      <c r="K670" s="37" t="n">
        <f aca="false">IFERROR((Counts!AB670-Counts!Z670)/Counts!AA670,"")</f>
        <v>-0.117928571428571</v>
      </c>
      <c r="L670" s="38" t="n">
        <f aca="false">IFERROR(Counts!Y670/Counts!P670,"")</f>
        <v>0.5</v>
      </c>
      <c r="M670" s="38" t="n">
        <f aca="false">IFERROR(Counts!V670/Counts!P670,"")</f>
        <v>0.0714285714285714</v>
      </c>
      <c r="N670" s="38" t="n">
        <f aca="false">IFERROR(Counts!AD670/Counts!AC670,"")</f>
        <v>0.166666666666667</v>
      </c>
      <c r="O670" s="38" t="n">
        <f aca="false">IFERROR(Counts!AE670/Counts!AC670,"")</f>
        <v>0.166666666666667</v>
      </c>
      <c r="P670" s="39" t="n">
        <f aca="false">IFERROR(Counts!AG670/Counts!AF670,"")</f>
        <v>78.9166666666667</v>
      </c>
      <c r="Q670" s="38" t="n">
        <f aca="false">IFERROR(Counts!AH670/Counts!AC670,"")</f>
        <v>0.5</v>
      </c>
      <c r="R670" s="38" t="n">
        <f aca="false">IFERROR(Counts!N670/Counts!M670,"")</f>
        <v>0.344827586206897</v>
      </c>
      <c r="S670" s="38" t="n">
        <f aca="false">IFERROR(Counts!K670/Counts!J670,"")</f>
        <v>0.6875</v>
      </c>
      <c r="T670" s="38" t="n">
        <f aca="false">IFERROR(Counts!I670/Counts!H670,"")</f>
        <v>0.3125</v>
      </c>
      <c r="U670" s="38" t="n">
        <f aca="false">IFERROR(1-Counts!L670/Counts!K670,"")</f>
        <v>0.818181818181818</v>
      </c>
      <c r="V670" s="39" t="n">
        <f aca="false">IFERROR(Counts!AJ670/Counts!AI670,"")</f>
        <v>75.1625</v>
      </c>
      <c r="W670" s="38" t="n">
        <f aca="false">IFERROR(Counts!AK670/Counts!AI670,"")</f>
        <v>0.541666666666667</v>
      </c>
      <c r="X670" s="40" t="n">
        <f aca="false">IFERROR(Counts!O670,"")</f>
        <v>-1.008</v>
      </c>
      <c r="Y670" s="36" t="n">
        <f aca="false">IFERROR(INDEX('Season Counts'!$Y$2:$Y$740,$AF670)/INDEX('Season Counts'!$X$2:$X$740,$AF670),"")</f>
        <v>0.303281818181818</v>
      </c>
      <c r="Z670" s="37" t="n">
        <f aca="false">IFERROR(J670-Y670,"")</f>
        <v>-0.0997818181818181</v>
      </c>
      <c r="AA670" s="38" t="n">
        <f aca="false">IFERROR(INDEX('Season Counts'!$K$2:$K$740,$AF670)/INDEX('Season Counts'!$J$2:$J$740,$AF670),"")</f>
        <v>0.220883534136546</v>
      </c>
      <c r="AB670" s="41" t="n">
        <f aca="false">IFERROR(R670-AA670,"")</f>
        <v>0.12394405207035</v>
      </c>
      <c r="AC670" s="39" t="n">
        <f aca="false">IFERROR(INDEX('Season Counts'!$AG$2:$AG$740,$AF670)/INDEX('Season Counts'!$AF$2:$AF$740,$AF670),"")</f>
        <v>73.5795580110497</v>
      </c>
      <c r="AD670" s="40" t="n">
        <f aca="false">IFERROR(V670-AC670,"")</f>
        <v>1.58294198895028</v>
      </c>
      <c r="AE670" s="4" t="str">
        <f aca="false">IF(D670&lt;Guide!$C$21,"Low PA",IF(TRIM(IF(ISNUMBER(AD670),IF(N(AD670)&lt;=-Guide!$C$24,"▼ Bat Speed  ",IF(N(AD670)&gt;=Guide!$C$24,"▲ Bat Speed  ","")),"")&amp;IF(N(Z670)&gt;=Guide!$C$22,"▲ Contact  ","")&amp;IF(N(Z670)&lt;=-Guide!$C$22,"▼ Contact  ","")&amp;IF(N(AB670)&gt;=Guide!$C$23,"▲ Chase  ","")&amp;IF(N(AB670)&lt;=-Guide!$C$23,"▼ Chase  ",""))="","Stable",TRIM(IF(ISNUMBER(AD670),IF(N(AD670)&lt;=-Guide!$C$24,"▼ Bat Speed  ",IF(N(AD670)&gt;=Guide!$C$24,"▲ Bat Speed  ","")),"")&amp;IF(N(Z670)&gt;=Guide!$C$22,"▲ Contact  ","")&amp;IF(N(Z670)&lt;=-Guide!$C$22,"▼ Contact  ","")&amp;IF(N(AB670)&gt;=Guide!$C$23,"▲ Chase  ","")&amp;IF(N(AB670)&lt;=-Guide!$C$23,"▼ Chase  ",""))))</f>
        <v>Low PA</v>
      </c>
      <c r="AF670" s="35" t="n">
        <f aca="false">MATCH(Counts!A670,'Season Counts'!$A$2:$A$740,0)</f>
        <v>172</v>
      </c>
    </row>
    <row r="671" customFormat="false" ht="15" hidden="false" customHeight="false" outlineLevel="0" collapsed="false">
      <c r="A671" s="34" t="str">
        <f aca="false">Counts!B671</f>
        <v>CIN</v>
      </c>
      <c r="B671" s="5" t="str">
        <f aca="false">Counts!C671</f>
        <v>Juan Brito</v>
      </c>
      <c r="C671" s="34" t="str">
        <f aca="false">Counts!F671</f>
        <v>Sep</v>
      </c>
      <c r="D671" s="35" t="n">
        <f aca="false">IFERROR(Counts!P671,"")</f>
        <v>59</v>
      </c>
      <c r="E671" s="36" t="n">
        <f aca="false">IFERROR(Counts!R671/Counts!Q671,"")</f>
        <v>0.309090909090909</v>
      </c>
      <c r="F671" s="36" t="n">
        <f aca="false">IFERROR((Counts!R671+Counts!V671+Counts!W671)/(Counts!Q671+Counts!V671+Counts!W671+Counts!X671),"")</f>
        <v>0.338983050847458</v>
      </c>
      <c r="G671" s="36" t="n">
        <f aca="false">IFERROR((Counts!R671+Counts!S671+2*Counts!T671+3*Counts!U671)/Counts!Q671,"")</f>
        <v>0.509090909090909</v>
      </c>
      <c r="H671" s="35" t="n">
        <f aca="false">IFERROR(Counts!U671,"")</f>
        <v>3</v>
      </c>
      <c r="I671" s="36" t="n">
        <f aca="false">IFERROR(Counts!Z671/Counts!AA671,"")</f>
        <v>0.36271186440678</v>
      </c>
      <c r="J671" s="36" t="n">
        <f aca="false">IFERROR(Counts!AB671/Counts!AA671,"")</f>
        <v>0.317898305084746</v>
      </c>
      <c r="K671" s="37" t="n">
        <f aca="false">IFERROR((Counts!AB671-Counts!Z671)/Counts!AA671,"")</f>
        <v>-0.0448135593220339</v>
      </c>
      <c r="L671" s="38" t="n">
        <f aca="false">IFERROR(Counts!Y671/Counts!P671,"")</f>
        <v>0.152542372881356</v>
      </c>
      <c r="M671" s="38" t="n">
        <f aca="false">IFERROR(Counts!V671/Counts!P671,"")</f>
        <v>0.0508474576271187</v>
      </c>
      <c r="N671" s="38" t="n">
        <f aca="false">IFERROR(Counts!AD671/Counts!AC671,"")</f>
        <v>0.0851063829787234</v>
      </c>
      <c r="O671" s="38" t="n">
        <f aca="false">IFERROR(Counts!AE671/Counts!AC671,"")</f>
        <v>0.297872340425532</v>
      </c>
      <c r="P671" s="39" t="n">
        <f aca="false">IFERROR(Counts!AG671/Counts!AF671,"")</f>
        <v>86</v>
      </c>
      <c r="Q671" s="38" t="n">
        <f aca="false">IFERROR(Counts!AH671/Counts!AC671,"")</f>
        <v>0.382978723404255</v>
      </c>
      <c r="R671" s="38" t="n">
        <f aca="false">IFERROR(Counts!N671/Counts!M671,"")</f>
        <v>0.28695652173913</v>
      </c>
      <c r="S671" s="38" t="n">
        <f aca="false">IFERROR(Counts!K671/Counts!J671,"")</f>
        <v>0.793388429752066</v>
      </c>
      <c r="T671" s="38" t="n">
        <f aca="false">IFERROR(Counts!I671/Counts!H671,"")</f>
        <v>0.193798449612403</v>
      </c>
      <c r="U671" s="38" t="n">
        <f aca="false">IFERROR(1-Counts!L671/Counts!K671,"")</f>
        <v>0.875</v>
      </c>
      <c r="V671" s="39" t="n">
        <f aca="false">IFERROR(Counts!AJ671/Counts!AI671,"")</f>
        <v>70.648275862069</v>
      </c>
      <c r="W671" s="38" t="n">
        <f aca="false">IFERROR(Counts!AK671/Counts!AI671,"")</f>
        <v>0.0862068965517241</v>
      </c>
      <c r="X671" s="40" t="n">
        <f aca="false">IFERROR(Counts!O671,"")</f>
        <v>0.696</v>
      </c>
      <c r="Y671" s="36" t="n">
        <f aca="false">IFERROR(INDEX('Season Counts'!$Y$2:$Y$740,$AF671)/INDEX('Season Counts'!$X$2:$X$740,$AF671),"")</f>
        <v>0.317898305084746</v>
      </c>
      <c r="Z671" s="37" t="n">
        <f aca="false">IFERROR(J671-Y671,"")</f>
        <v>0</v>
      </c>
      <c r="AA671" s="38" t="n">
        <f aca="false">IFERROR(INDEX('Season Counts'!$K$2:$K$740,$AF671)/INDEX('Season Counts'!$J$2:$J$740,$AF671),"")</f>
        <v>0.28695652173913</v>
      </c>
      <c r="AB671" s="41" t="n">
        <f aca="false">IFERROR(R671-AA671,"")</f>
        <v>0</v>
      </c>
      <c r="AC671" s="39" t="n">
        <f aca="false">IFERROR(INDEX('Season Counts'!$AG$2:$AG$740,$AF671)/INDEX('Season Counts'!$AF$2:$AF$740,$AF671),"")</f>
        <v>70.648275862069</v>
      </c>
      <c r="AD671" s="40" t="n">
        <f aca="false">IFERROR(V671-AC671,"")</f>
        <v>0</v>
      </c>
      <c r="AE671" s="4" t="str">
        <f aca="false">IF(D671&lt;Guide!$C$21,"Low PA",IF(TRIM(IF(ISNUMBER(AD671),IF(N(AD671)&lt;=-Guide!$C$24,"▼ Bat Speed  ",IF(N(AD671)&gt;=Guide!$C$24,"▲ Bat Speed  ","")),"")&amp;IF(N(Z671)&gt;=Guide!$C$22,"▲ Contact  ","")&amp;IF(N(Z671)&lt;=-Guide!$C$22,"▼ Contact  ","")&amp;IF(N(AB671)&gt;=Guide!$C$23,"▲ Chase  ","")&amp;IF(N(AB671)&lt;=-Guide!$C$23,"▼ Chase  ",""))="","Stable",TRIM(IF(ISNUMBER(AD671),IF(N(AD671)&lt;=-Guide!$C$24,"▼ Bat Speed  ",IF(N(AD671)&gt;=Guide!$C$24,"▲ Bat Speed  ","")),"")&amp;IF(N(Z671)&gt;=Guide!$C$22,"▲ Contact  ","")&amp;IF(N(Z671)&lt;=-Guide!$C$22,"▼ Contact  ","")&amp;IF(N(AB671)&gt;=Guide!$C$23,"▲ Chase  ","")&amp;IF(N(AB671)&lt;=-Guide!$C$23,"▼ Chase  ",""))))</f>
        <v>Stable</v>
      </c>
      <c r="AF671" s="35" t="n">
        <f aca="false">MATCH(Counts!A671,'Season Counts'!$A$2:$A$740,0)</f>
        <v>173</v>
      </c>
    </row>
    <row r="672" customFormat="false" ht="15" hidden="false" customHeight="false" outlineLevel="0" collapsed="false">
      <c r="A672" s="34" t="str">
        <f aca="false">Counts!B672</f>
        <v>CIN</v>
      </c>
      <c r="B672" s="5" t="str">
        <f aca="false">Counts!C672</f>
        <v>Carlos Jorge</v>
      </c>
      <c r="C672" s="34" t="str">
        <f aca="false">Counts!F672</f>
        <v>Sep</v>
      </c>
      <c r="D672" s="35" t="n">
        <f aca="false">IFERROR(Counts!P672,"")</f>
        <v>50</v>
      </c>
      <c r="E672" s="36" t="n">
        <f aca="false">IFERROR(Counts!R672/Counts!Q672,"")</f>
        <v>0.217391304347826</v>
      </c>
      <c r="F672" s="36" t="n">
        <f aca="false">IFERROR((Counts!R672+Counts!V672+Counts!W672)/(Counts!Q672+Counts!V672+Counts!W672+Counts!X672),"")</f>
        <v>0.28</v>
      </c>
      <c r="G672" s="36" t="n">
        <f aca="false">IFERROR((Counts!R672+Counts!S672+2*Counts!T672+3*Counts!U672)/Counts!Q672,"")</f>
        <v>0.326086956521739</v>
      </c>
      <c r="H672" s="35" t="n">
        <f aca="false">IFERROR(Counts!U672,"")</f>
        <v>1</v>
      </c>
      <c r="I672" s="36" t="n">
        <f aca="false">IFERROR(Counts!Z672/Counts!AA672,"")</f>
        <v>0.272</v>
      </c>
      <c r="J672" s="36" t="n">
        <f aca="false">IFERROR(Counts!AB672/Counts!AA672,"")</f>
        <v>0.28152</v>
      </c>
      <c r="K672" s="37" t="n">
        <f aca="false">IFERROR((Counts!AB672-Counts!Z672)/Counts!AA672,"")</f>
        <v>0.00952000000000002</v>
      </c>
      <c r="L672" s="38" t="n">
        <f aca="false">IFERROR(Counts!Y672/Counts!P672,"")</f>
        <v>0.26</v>
      </c>
      <c r="M672" s="38" t="n">
        <f aca="false">IFERROR(Counts!V672/Counts!P672,"")</f>
        <v>0.08</v>
      </c>
      <c r="N672" s="38" t="n">
        <f aca="false">IFERROR(Counts!AD672/Counts!AC672,"")</f>
        <v>0.0606060606060606</v>
      </c>
      <c r="O672" s="38" t="n">
        <f aca="false">IFERROR(Counts!AE672/Counts!AC672,"")</f>
        <v>0.151515151515152</v>
      </c>
      <c r="P672" s="39" t="n">
        <f aca="false">IFERROR(Counts!AG672/Counts!AF672,"")</f>
        <v>77.239393939394</v>
      </c>
      <c r="Q672" s="38" t="n">
        <f aca="false">IFERROR(Counts!AH672/Counts!AC672,"")</f>
        <v>0.363636363636364</v>
      </c>
      <c r="R672" s="38" t="n">
        <f aca="false">IFERROR(Counts!N672/Counts!M672,"")</f>
        <v>0.344827586206897</v>
      </c>
      <c r="S672" s="38" t="n">
        <f aca="false">IFERROR(Counts!K672/Counts!J672,"")</f>
        <v>0.768421052631579</v>
      </c>
      <c r="T672" s="38" t="n">
        <f aca="false">IFERROR(Counts!I672/Counts!H672,"")</f>
        <v>0.271844660194175</v>
      </c>
      <c r="U672" s="38" t="n">
        <f aca="false">IFERROR(1-Counts!L672/Counts!K672,"")</f>
        <v>0.753424657534247</v>
      </c>
      <c r="V672" s="39" t="n">
        <f aca="false">IFERROR(Counts!AJ672/Counts!AI672,"")</f>
        <v>68.3696629213483</v>
      </c>
      <c r="W672" s="38" t="n">
        <f aca="false">IFERROR(Counts!AK672/Counts!AI672,"")</f>
        <v>0.0337078651685393</v>
      </c>
      <c r="X672" s="40" t="n">
        <f aca="false">IFERROR(Counts!O672,"")</f>
        <v>-2.233</v>
      </c>
      <c r="Y672" s="36" t="n">
        <f aca="false">IFERROR(INDEX('Season Counts'!$Y$2:$Y$740,$AF672)/INDEX('Season Counts'!$X$2:$X$740,$AF672),"")</f>
        <v>0.28152</v>
      </c>
      <c r="Z672" s="37" t="n">
        <f aca="false">IFERROR(J672-Y672,"")</f>
        <v>0</v>
      </c>
      <c r="AA672" s="38" t="n">
        <f aca="false">IFERROR(INDEX('Season Counts'!$K$2:$K$740,$AF672)/INDEX('Season Counts'!$J$2:$J$740,$AF672),"")</f>
        <v>0.344827586206897</v>
      </c>
      <c r="AB672" s="41" t="n">
        <f aca="false">IFERROR(R672-AA672,"")</f>
        <v>0</v>
      </c>
      <c r="AC672" s="39" t="n">
        <f aca="false">IFERROR(INDEX('Season Counts'!$AG$2:$AG$740,$AF672)/INDEX('Season Counts'!$AF$2:$AF$740,$AF672),"")</f>
        <v>68.3696629213483</v>
      </c>
      <c r="AD672" s="40" t="n">
        <f aca="false">IFERROR(V672-AC672,"")</f>
        <v>0</v>
      </c>
      <c r="AE672" s="4" t="str">
        <f aca="false">IF(D672&lt;Guide!$C$21,"Low PA",IF(TRIM(IF(ISNUMBER(AD672),IF(N(AD672)&lt;=-Guide!$C$24,"▼ Bat Speed  ",IF(N(AD672)&gt;=Guide!$C$24,"▲ Bat Speed  ","")),"")&amp;IF(N(Z672)&gt;=Guide!$C$22,"▲ Contact  ","")&amp;IF(N(Z672)&lt;=-Guide!$C$22,"▼ Contact  ","")&amp;IF(N(AB672)&gt;=Guide!$C$23,"▲ Chase  ","")&amp;IF(N(AB672)&lt;=-Guide!$C$23,"▼ Chase  ",""))="","Stable",TRIM(IF(ISNUMBER(AD672),IF(N(AD672)&lt;=-Guide!$C$24,"▼ Bat Speed  ",IF(N(AD672)&gt;=Guide!$C$24,"▲ Bat Speed  ","")),"")&amp;IF(N(Z672)&gt;=Guide!$C$22,"▲ Contact  ","")&amp;IF(N(Z672)&lt;=-Guide!$C$22,"▼ Contact  ","")&amp;IF(N(AB672)&gt;=Guide!$C$23,"▲ Chase  ","")&amp;IF(N(AB672)&lt;=-Guide!$C$23,"▼ Chase  ",""))))</f>
        <v>Stable</v>
      </c>
      <c r="AF672" s="35" t="n">
        <f aca="false">MATCH(Counts!A672,'Season Counts'!$A$2:$A$740,0)</f>
        <v>174</v>
      </c>
    </row>
    <row r="673" customFormat="false" ht="15" hidden="false" customHeight="false" outlineLevel="0" collapsed="false">
      <c r="A673" s="34" t="str">
        <f aca="false">Counts!B673</f>
        <v>CIN</v>
      </c>
      <c r="B673" s="5" t="str">
        <f aca="false">Counts!C673</f>
        <v>Rece Hinds</v>
      </c>
      <c r="C673" s="34" t="str">
        <f aca="false">Counts!F673</f>
        <v>Mar-Apr</v>
      </c>
      <c r="D673" s="35" t="n">
        <f aca="false">IFERROR(Counts!P673,"")</f>
        <v>34</v>
      </c>
      <c r="E673" s="36" t="n">
        <f aca="false">IFERROR(Counts!R673/Counts!Q673,"")</f>
        <v>0.129032258064516</v>
      </c>
      <c r="F673" s="36" t="n">
        <f aca="false">IFERROR((Counts!R673+Counts!V673+Counts!W673)/(Counts!Q673+Counts!V673+Counts!W673+Counts!X673),"")</f>
        <v>0.176470588235294</v>
      </c>
      <c r="G673" s="36" t="n">
        <f aca="false">IFERROR((Counts!R673+Counts!S673+2*Counts!T673+3*Counts!U673)/Counts!Q673,"")</f>
        <v>0.225806451612903</v>
      </c>
      <c r="H673" s="35" t="n">
        <f aca="false">IFERROR(Counts!U673,"")</f>
        <v>0</v>
      </c>
      <c r="I673" s="36" t="n">
        <f aca="false">IFERROR(Counts!Z673/Counts!AA673,"")</f>
        <v>0.1890625</v>
      </c>
      <c r="J673" s="36" t="n">
        <f aca="false">IFERROR(Counts!AB673/Counts!AA673,"")</f>
        <v>0.1713125</v>
      </c>
      <c r="K673" s="37" t="n">
        <f aca="false">IFERROR((Counts!AB673-Counts!Z673)/Counts!AA673,"")</f>
        <v>-0.01775</v>
      </c>
      <c r="L673" s="38" t="n">
        <f aca="false">IFERROR(Counts!Y673/Counts!P673,"")</f>
        <v>0.470588235294118</v>
      </c>
      <c r="M673" s="38" t="n">
        <f aca="false">IFERROR(Counts!V673/Counts!P673,"")</f>
        <v>0.0294117647058824</v>
      </c>
      <c r="N673" s="38" t="n">
        <f aca="false">IFERROR(Counts!AD673/Counts!AC673,"")</f>
        <v>0</v>
      </c>
      <c r="O673" s="38" t="n">
        <f aca="false">IFERROR(Counts!AE673/Counts!AC673,"")</f>
        <v>0.25</v>
      </c>
      <c r="P673" s="39" t="n">
        <f aca="false">IFERROR(Counts!AG673/Counts!AF673,"")</f>
        <v>87.0642857142857</v>
      </c>
      <c r="Q673" s="38" t="n">
        <f aca="false">IFERROR(Counts!AH673/Counts!AC673,"")</f>
        <v>0.25</v>
      </c>
      <c r="R673" s="38" t="n">
        <f aca="false">IFERROR(Counts!N673/Counts!M673,"")</f>
        <v>0.423529411764706</v>
      </c>
      <c r="S673" s="38" t="n">
        <f aca="false">IFERROR(Counts!K673/Counts!J673,"")</f>
        <v>0.769230769230769</v>
      </c>
      <c r="T673" s="38" t="n">
        <f aca="false">IFERROR(Counts!I673/Counts!H673,"")</f>
        <v>0.43421052631579</v>
      </c>
      <c r="U673" s="38" t="n">
        <f aca="false">IFERROR(1-Counts!L673/Counts!K673,"")</f>
        <v>0.725</v>
      </c>
      <c r="V673" s="39" t="n">
        <f aca="false">IFERROR(Counts!AJ673/Counts!AI673,"")</f>
        <v>73.7092307692308</v>
      </c>
      <c r="W673" s="38" t="n">
        <f aca="false">IFERROR(Counts!AK673/Counts!AI673,"")</f>
        <v>0.446153846153846</v>
      </c>
      <c r="X673" s="40" t="n">
        <f aca="false">IFERROR(Counts!O673,"")</f>
        <v>-3.595</v>
      </c>
      <c r="Y673" s="36" t="n">
        <f aca="false">IFERROR(INDEX('Season Counts'!$Y$2:$Y$740,$AF673)/INDEX('Season Counts'!$X$2:$X$740,$AF673),"")</f>
        <v>0.161235294117647</v>
      </c>
      <c r="Z673" s="37" t="n">
        <f aca="false">IFERROR(J673-Y673,"")</f>
        <v>0.0100772058823529</v>
      </c>
      <c r="AA673" s="38" t="n">
        <f aca="false">IFERROR(INDEX('Season Counts'!$K$2:$K$740,$AF673)/INDEX('Season Counts'!$J$2:$J$740,$AF673),"")</f>
        <v>0.423913043478261</v>
      </c>
      <c r="AB673" s="41" t="n">
        <f aca="false">IFERROR(R673-AA673,"")</f>
        <v>-0.000383631713554988</v>
      </c>
      <c r="AC673" s="39" t="n">
        <f aca="false">IFERROR(INDEX('Season Counts'!$AG$2:$AG$740,$AF673)/INDEX('Season Counts'!$AF$2:$AF$740,$AF673),"")</f>
        <v>73.6455882352941</v>
      </c>
      <c r="AD673" s="40" t="n">
        <f aca="false">IFERROR(V673-AC673,"")</f>
        <v>0.0636425339366582</v>
      </c>
      <c r="AE673" s="4" t="str">
        <f aca="false">IF(D673&lt;Guide!$C$21,"Low PA",IF(TRIM(IF(ISNUMBER(AD673),IF(N(AD673)&lt;=-Guide!$C$24,"▼ Bat Speed  ",IF(N(AD673)&gt;=Guide!$C$24,"▲ Bat Speed  ","")),"")&amp;IF(N(Z673)&gt;=Guide!$C$22,"▲ Contact  ","")&amp;IF(N(Z673)&lt;=-Guide!$C$22,"▼ Contact  ","")&amp;IF(N(AB673)&gt;=Guide!$C$23,"▲ Chase  ","")&amp;IF(N(AB673)&lt;=-Guide!$C$23,"▼ Chase  ",""))="","Stable",TRIM(IF(ISNUMBER(AD673),IF(N(AD673)&lt;=-Guide!$C$24,"▼ Bat Speed  ",IF(N(AD673)&gt;=Guide!$C$24,"▲ Bat Speed  ","")),"")&amp;IF(N(Z673)&gt;=Guide!$C$22,"▲ Contact  ","")&amp;IF(N(Z673)&lt;=-Guide!$C$22,"▼ Contact  ","")&amp;IF(N(AB673)&gt;=Guide!$C$23,"▲ Chase  ","")&amp;IF(N(AB673)&lt;=-Guide!$C$23,"▼ Chase  ",""))))</f>
        <v>Low PA</v>
      </c>
      <c r="AF673" s="35" t="n">
        <f aca="false">MATCH(Counts!A673,'Season Counts'!$A$2:$A$740,0)</f>
        <v>175</v>
      </c>
    </row>
    <row r="674" customFormat="false" ht="15" hidden="false" customHeight="false" outlineLevel="0" collapsed="false">
      <c r="A674" s="34" t="str">
        <f aca="false">Counts!B674</f>
        <v>CIN</v>
      </c>
      <c r="B674" s="5" t="str">
        <f aca="false">Counts!C674</f>
        <v>Rece Hinds</v>
      </c>
      <c r="C674" s="34" t="str">
        <f aca="false">Counts!F674</f>
        <v>May</v>
      </c>
      <c r="D674" s="35" t="n">
        <f aca="false">IFERROR(Counts!P674,"")</f>
        <v>2</v>
      </c>
      <c r="E674" s="36" t="n">
        <f aca="false">IFERROR(Counts!R674/Counts!Q674,"")</f>
        <v>0</v>
      </c>
      <c r="F674" s="36" t="n">
        <f aca="false">IFERROR((Counts!R674+Counts!V674+Counts!W674)/(Counts!Q674+Counts!V674+Counts!W674+Counts!X674),"")</f>
        <v>0</v>
      </c>
      <c r="G674" s="36" t="n">
        <f aca="false">IFERROR((Counts!R674+Counts!S674+2*Counts!T674+3*Counts!U674)/Counts!Q674,"")</f>
        <v>0</v>
      </c>
      <c r="H674" s="35" t="n">
        <f aca="false">IFERROR(Counts!U674,"")</f>
        <v>0</v>
      </c>
      <c r="I674" s="36" t="n">
        <f aca="false">IFERROR(Counts!Z674/Counts!AA674,"")</f>
        <v>0</v>
      </c>
      <c r="J674" s="36" t="n">
        <f aca="false">IFERROR(Counts!AB674/Counts!AA674,"")</f>
        <v>0</v>
      </c>
      <c r="K674" s="37" t="n">
        <f aca="false">IFERROR((Counts!AB674-Counts!Z674)/Counts!AA674,"")</f>
        <v>0</v>
      </c>
      <c r="L674" s="38" t="n">
        <f aca="false">IFERROR(Counts!Y674/Counts!P674,"")</f>
        <v>1</v>
      </c>
      <c r="M674" s="38" t="n">
        <f aca="false">IFERROR(Counts!V674/Counts!P674,"")</f>
        <v>0</v>
      </c>
      <c r="N674" s="38" t="str">
        <f aca="false">IFERROR(Counts!AD674/Counts!AC674,"")</f>
        <v/>
      </c>
      <c r="O674" s="38" t="str">
        <f aca="false">IFERROR(Counts!AE674/Counts!AC674,"")</f>
        <v/>
      </c>
      <c r="P674" s="39" t="str">
        <f aca="false">IFERROR(Counts!AG674/Counts!AF674,"")</f>
        <v/>
      </c>
      <c r="Q674" s="38" t="str">
        <f aca="false">IFERROR(Counts!AH674/Counts!AC674,"")</f>
        <v/>
      </c>
      <c r="R674" s="38" t="n">
        <f aca="false">IFERROR(Counts!N674/Counts!M674,"")</f>
        <v>0.428571428571429</v>
      </c>
      <c r="S674" s="38" t="n">
        <f aca="false">IFERROR(Counts!K674/Counts!J674,"")</f>
        <v>0.75</v>
      </c>
      <c r="T674" s="38" t="n">
        <f aca="false">IFERROR(Counts!I674/Counts!H674,"")</f>
        <v>0.333333333333333</v>
      </c>
      <c r="U674" s="38" t="n">
        <f aca="false">IFERROR(1-Counts!L674/Counts!K674,"")</f>
        <v>0.666666666666667</v>
      </c>
      <c r="V674" s="39" t="n">
        <f aca="false">IFERROR(Counts!AJ674/Counts!AI674,"")</f>
        <v>72.2666666666667</v>
      </c>
      <c r="W674" s="38" t="n">
        <f aca="false">IFERROR(Counts!AK674/Counts!AI674,"")</f>
        <v>0.333333333333333</v>
      </c>
      <c r="X674" s="40" t="n">
        <f aca="false">IFERROR(Counts!O674,"")</f>
        <v>-0.523</v>
      </c>
      <c r="Y674" s="36" t="n">
        <f aca="false">IFERROR(INDEX('Season Counts'!$Y$2:$Y$740,$AF674)/INDEX('Season Counts'!$X$2:$X$740,$AF674),"")</f>
        <v>0.161235294117647</v>
      </c>
      <c r="Z674" s="37" t="n">
        <f aca="false">IFERROR(J674-Y674,"")</f>
        <v>-0.161235294117647</v>
      </c>
      <c r="AA674" s="38" t="n">
        <f aca="false">IFERROR(INDEX('Season Counts'!$K$2:$K$740,$AF674)/INDEX('Season Counts'!$J$2:$J$740,$AF674),"")</f>
        <v>0.423913043478261</v>
      </c>
      <c r="AB674" s="41" t="n">
        <f aca="false">IFERROR(R674-AA674,"")</f>
        <v>0.00465838509316768</v>
      </c>
      <c r="AC674" s="39" t="n">
        <f aca="false">IFERROR(INDEX('Season Counts'!$AG$2:$AG$740,$AF674)/INDEX('Season Counts'!$AF$2:$AF$740,$AF674),"")</f>
        <v>73.6455882352941</v>
      </c>
      <c r="AD674" s="40" t="n">
        <f aca="false">IFERROR(V674-AC674,"")</f>
        <v>-1.37892156862745</v>
      </c>
      <c r="AE674" s="4" t="str">
        <f aca="false">IF(D674&lt;Guide!$C$21,"Low PA",IF(TRIM(IF(ISNUMBER(AD674),IF(N(AD674)&lt;=-Guide!$C$24,"▼ Bat Speed  ",IF(N(AD674)&gt;=Guide!$C$24,"▲ Bat Speed  ","")),"")&amp;IF(N(Z674)&gt;=Guide!$C$22,"▲ Contact  ","")&amp;IF(N(Z674)&lt;=-Guide!$C$22,"▼ Contact  ","")&amp;IF(N(AB674)&gt;=Guide!$C$23,"▲ Chase  ","")&amp;IF(N(AB674)&lt;=-Guide!$C$23,"▼ Chase  ",""))="","Stable",TRIM(IF(ISNUMBER(AD674),IF(N(AD674)&lt;=-Guide!$C$24,"▼ Bat Speed  ",IF(N(AD674)&gt;=Guide!$C$24,"▲ Bat Speed  ","")),"")&amp;IF(N(Z674)&gt;=Guide!$C$22,"▲ Contact  ","")&amp;IF(N(Z674)&lt;=-Guide!$C$22,"▼ Contact  ","")&amp;IF(N(AB674)&gt;=Guide!$C$23,"▲ Chase  ","")&amp;IF(N(AB674)&lt;=-Guide!$C$23,"▼ Chase  ",""))))</f>
        <v>Low PA</v>
      </c>
      <c r="AF674" s="35" t="n">
        <f aca="false">MATCH(Counts!A674,'Season Counts'!$A$2:$A$740,0)</f>
        <v>175</v>
      </c>
    </row>
    <row r="675" customFormat="false" ht="15" hidden="false" customHeight="false" outlineLevel="0" collapsed="false">
      <c r="A675" s="34" t="str">
        <f aca="false">Counts!B675</f>
        <v>CIN</v>
      </c>
      <c r="B675" s="5" t="str">
        <f aca="false">Counts!C675</f>
        <v>P.J. Higgins</v>
      </c>
      <c r="C675" s="34" t="str">
        <f aca="false">Counts!F675</f>
        <v>Mar-Apr</v>
      </c>
      <c r="D675" s="35" t="n">
        <f aca="false">IFERROR(Counts!P675,"")</f>
        <v>12</v>
      </c>
      <c r="E675" s="36" t="n">
        <f aca="false">IFERROR(Counts!R675/Counts!Q675,"")</f>
        <v>0.2</v>
      </c>
      <c r="F675" s="36" t="n">
        <f aca="false">IFERROR((Counts!R675+Counts!V675+Counts!W675)/(Counts!Q675+Counts!V675+Counts!W675+Counts!X675),"")</f>
        <v>0.25</v>
      </c>
      <c r="G675" s="36" t="n">
        <f aca="false">IFERROR((Counts!R675+Counts!S675+2*Counts!T675+3*Counts!U675)/Counts!Q675,"")</f>
        <v>0.2</v>
      </c>
      <c r="H675" s="35" t="n">
        <f aca="false">IFERROR(Counts!U675,"")</f>
        <v>0</v>
      </c>
      <c r="I675" s="36" t="n">
        <f aca="false">IFERROR(Counts!Z675/Counts!AA675,"")</f>
        <v>0.208333333333333</v>
      </c>
      <c r="J675" s="36" t="n">
        <f aca="false">IFERROR(Counts!AB675/Counts!AA675,"")</f>
        <v>0.3005</v>
      </c>
      <c r="K675" s="37" t="n">
        <f aca="false">IFERROR((Counts!AB675-Counts!Z675)/Counts!AA675,"")</f>
        <v>0.0921666666666667</v>
      </c>
      <c r="L675" s="38" t="n">
        <f aca="false">IFERROR(Counts!Y675/Counts!P675,"")</f>
        <v>0.333333333333333</v>
      </c>
      <c r="M675" s="38" t="n">
        <f aca="false">IFERROR(Counts!V675/Counts!P675,"")</f>
        <v>0.0833333333333333</v>
      </c>
      <c r="N675" s="38" t="n">
        <f aca="false">IFERROR(Counts!AD675/Counts!AC675,"")</f>
        <v>0</v>
      </c>
      <c r="O675" s="38" t="n">
        <f aca="false">IFERROR(Counts!AE675/Counts!AC675,"")</f>
        <v>0</v>
      </c>
      <c r="P675" s="39" t="n">
        <f aca="false">IFERROR(Counts!AG675/Counts!AF675,"")</f>
        <v>79.5142857142857</v>
      </c>
      <c r="Q675" s="38" t="n">
        <f aca="false">IFERROR(Counts!AH675/Counts!AC675,"")</f>
        <v>0.571428571428571</v>
      </c>
      <c r="R675" s="38" t="n">
        <f aca="false">IFERROR(Counts!N675/Counts!M675,"")</f>
        <v>0.142857142857143</v>
      </c>
      <c r="S675" s="38" t="n">
        <f aca="false">IFERROR(Counts!K675/Counts!J675,"")</f>
        <v>0.5</v>
      </c>
      <c r="T675" s="38" t="n">
        <f aca="false">IFERROR(Counts!I675/Counts!H675,"")</f>
        <v>0.25</v>
      </c>
      <c r="U675" s="38" t="n">
        <f aca="false">IFERROR(1-Counts!L675/Counts!K675,"")</f>
        <v>0.923076923076923</v>
      </c>
      <c r="V675" s="39" t="n">
        <f aca="false">IFERROR(Counts!AJ675/Counts!AI675,"")</f>
        <v>67.4533333333333</v>
      </c>
      <c r="W675" s="38" t="n">
        <f aca="false">IFERROR(Counts!AK675/Counts!AI675,"")</f>
        <v>0</v>
      </c>
      <c r="X675" s="40" t="n">
        <f aca="false">IFERROR(Counts!O675,"")</f>
        <v>-1.172</v>
      </c>
      <c r="Y675" s="36" t="n">
        <f aca="false">IFERROR(INDEX('Season Counts'!$Y$2:$Y$740,$AF675)/INDEX('Season Counts'!$X$2:$X$740,$AF675),"")</f>
        <v>0.286724137931034</v>
      </c>
      <c r="Z675" s="37" t="n">
        <f aca="false">IFERROR(J675-Y675,"")</f>
        <v>0.0137758620689655</v>
      </c>
      <c r="AA675" s="38" t="n">
        <f aca="false">IFERROR(INDEX('Season Counts'!$K$2:$K$740,$AF675)/INDEX('Season Counts'!$J$2:$J$740,$AF675),"")</f>
        <v>0.180327868852459</v>
      </c>
      <c r="AB675" s="41" t="n">
        <f aca="false">IFERROR(R675-AA675,"")</f>
        <v>-0.0374707259953162</v>
      </c>
      <c r="AC675" s="39" t="n">
        <f aca="false">IFERROR(INDEX('Season Counts'!$AG$2:$AG$740,$AF675)/INDEX('Season Counts'!$AF$2:$AF$740,$AF675),"")</f>
        <v>66.2840909090909</v>
      </c>
      <c r="AD675" s="40" t="n">
        <f aca="false">IFERROR(V675-AC675,"")</f>
        <v>1.16924242424243</v>
      </c>
      <c r="AE675" s="4" t="str">
        <f aca="false">IF(D675&lt;Guide!$C$21,"Low PA",IF(TRIM(IF(ISNUMBER(AD675),IF(N(AD675)&lt;=-Guide!$C$24,"▼ Bat Speed  ",IF(N(AD675)&gt;=Guide!$C$24,"▲ Bat Speed  ","")),"")&amp;IF(N(Z675)&gt;=Guide!$C$22,"▲ Contact  ","")&amp;IF(N(Z675)&lt;=-Guide!$C$22,"▼ Contact  ","")&amp;IF(N(AB675)&gt;=Guide!$C$23,"▲ Chase  ","")&amp;IF(N(AB675)&lt;=-Guide!$C$23,"▼ Chase  ",""))="","Stable",TRIM(IF(ISNUMBER(AD675),IF(N(AD675)&lt;=-Guide!$C$24,"▼ Bat Speed  ",IF(N(AD675)&gt;=Guide!$C$24,"▲ Bat Speed  ","")),"")&amp;IF(N(Z675)&gt;=Guide!$C$22,"▲ Contact  ","")&amp;IF(N(Z675)&lt;=-Guide!$C$22,"▼ Contact  ","")&amp;IF(N(AB675)&gt;=Guide!$C$23,"▲ Chase  ","")&amp;IF(N(AB675)&lt;=-Guide!$C$23,"▼ Chase  ",""))))</f>
        <v>Low PA</v>
      </c>
      <c r="AF675" s="35" t="n">
        <f aca="false">MATCH(Counts!A675,'Season Counts'!$A$2:$A$740,0)</f>
        <v>176</v>
      </c>
    </row>
    <row r="676" customFormat="false" ht="15" hidden="false" customHeight="false" outlineLevel="0" collapsed="false">
      <c r="A676" s="34" t="str">
        <f aca="false">Counts!B676</f>
        <v>CIN</v>
      </c>
      <c r="B676" s="5" t="str">
        <f aca="false">Counts!C676</f>
        <v>P.J. Higgins</v>
      </c>
      <c r="C676" s="34" t="str">
        <f aca="false">Counts!F676</f>
        <v>May</v>
      </c>
      <c r="D676" s="35" t="n">
        <f aca="false">IFERROR(Counts!P676,"")</f>
        <v>14</v>
      </c>
      <c r="E676" s="36" t="n">
        <f aca="false">IFERROR(Counts!R676/Counts!Q676,"")</f>
        <v>0.363636363636364</v>
      </c>
      <c r="F676" s="36" t="n">
        <f aca="false">IFERROR((Counts!R676+Counts!V676+Counts!W676)/(Counts!Q676+Counts!V676+Counts!W676+Counts!X676),"")</f>
        <v>0.416666666666667</v>
      </c>
      <c r="G676" s="36" t="n">
        <f aca="false">IFERROR((Counts!R676+Counts!S676+2*Counts!T676+3*Counts!U676)/Counts!Q676,"")</f>
        <v>0.454545454545455</v>
      </c>
      <c r="H676" s="35" t="n">
        <f aca="false">IFERROR(Counts!U676,"")</f>
        <v>0</v>
      </c>
      <c r="I676" s="36" t="n">
        <f aca="false">IFERROR(Counts!Z676/Counts!AA676,"")</f>
        <v>0.3875</v>
      </c>
      <c r="J676" s="36" t="n">
        <f aca="false">IFERROR(Counts!AB676/Counts!AA676,"")</f>
        <v>0.285333333333333</v>
      </c>
      <c r="K676" s="37" t="n">
        <f aca="false">IFERROR((Counts!AB676-Counts!Z676)/Counts!AA676,"")</f>
        <v>-0.102166666666667</v>
      </c>
      <c r="L676" s="38" t="n">
        <f aca="false">IFERROR(Counts!Y676/Counts!P676,"")</f>
        <v>0.285714285714286</v>
      </c>
      <c r="M676" s="38" t="n">
        <f aca="false">IFERROR(Counts!V676/Counts!P676,"")</f>
        <v>0.0714285714285714</v>
      </c>
      <c r="N676" s="38" t="n">
        <f aca="false">IFERROR(Counts!AD676/Counts!AC676,"")</f>
        <v>0</v>
      </c>
      <c r="O676" s="38" t="n">
        <f aca="false">IFERROR(Counts!AE676/Counts!AC676,"")</f>
        <v>0.222222222222222</v>
      </c>
      <c r="P676" s="39" t="n">
        <f aca="false">IFERROR(Counts!AG676/Counts!AF676,"")</f>
        <v>72.4444444444444</v>
      </c>
      <c r="Q676" s="38" t="n">
        <f aca="false">IFERROR(Counts!AH676/Counts!AC676,"")</f>
        <v>0.555555555555556</v>
      </c>
      <c r="R676" s="38" t="n">
        <f aca="false">IFERROR(Counts!N676/Counts!M676,"")</f>
        <v>0.25</v>
      </c>
      <c r="S676" s="38" t="n">
        <f aca="false">IFERROR(Counts!K676/Counts!J676,"")</f>
        <v>0.633333333333333</v>
      </c>
      <c r="T676" s="38" t="n">
        <f aca="false">IFERROR(Counts!I676/Counts!H676,"")</f>
        <v>0.269230769230769</v>
      </c>
      <c r="U676" s="38" t="n">
        <f aca="false">IFERROR(1-Counts!L676/Counts!K676,"")</f>
        <v>0.894736842105263</v>
      </c>
      <c r="V676" s="39" t="n">
        <f aca="false">IFERROR(Counts!AJ676/Counts!AI676,"")</f>
        <v>65.2809523809524</v>
      </c>
      <c r="W676" s="38" t="n">
        <f aca="false">IFERROR(Counts!AK676/Counts!AI676,"")</f>
        <v>0</v>
      </c>
      <c r="X676" s="40" t="n">
        <f aca="false">IFERROR(Counts!O676,"")</f>
        <v>0.868</v>
      </c>
      <c r="Y676" s="36" t="n">
        <f aca="false">IFERROR(INDEX('Season Counts'!$Y$2:$Y$740,$AF676)/INDEX('Season Counts'!$X$2:$X$740,$AF676),"")</f>
        <v>0.286724137931034</v>
      </c>
      <c r="Z676" s="37" t="n">
        <f aca="false">IFERROR(J676-Y676,"")</f>
        <v>-0.00139080459770113</v>
      </c>
      <c r="AA676" s="38" t="n">
        <f aca="false">IFERROR(INDEX('Season Counts'!$K$2:$K$740,$AF676)/INDEX('Season Counts'!$J$2:$J$740,$AF676),"")</f>
        <v>0.180327868852459</v>
      </c>
      <c r="AB676" s="41" t="n">
        <f aca="false">IFERROR(R676-AA676,"")</f>
        <v>0.069672131147541</v>
      </c>
      <c r="AC676" s="39" t="n">
        <f aca="false">IFERROR(INDEX('Season Counts'!$AG$2:$AG$740,$AF676)/INDEX('Season Counts'!$AF$2:$AF$740,$AF676),"")</f>
        <v>66.2840909090909</v>
      </c>
      <c r="AD676" s="40" t="n">
        <f aca="false">IFERROR(V676-AC676,"")</f>
        <v>-1.00313852813852</v>
      </c>
      <c r="AE676" s="4" t="str">
        <f aca="false">IF(D676&lt;Guide!$C$21,"Low PA",IF(TRIM(IF(ISNUMBER(AD676),IF(N(AD676)&lt;=-Guide!$C$24,"▼ Bat Speed  ",IF(N(AD676)&gt;=Guide!$C$24,"▲ Bat Speed  ","")),"")&amp;IF(N(Z676)&gt;=Guide!$C$22,"▲ Contact  ","")&amp;IF(N(Z676)&lt;=-Guide!$C$22,"▼ Contact  ","")&amp;IF(N(AB676)&gt;=Guide!$C$23,"▲ Chase  ","")&amp;IF(N(AB676)&lt;=-Guide!$C$23,"▼ Chase  ",""))="","Stable",TRIM(IF(ISNUMBER(AD676),IF(N(AD676)&lt;=-Guide!$C$24,"▼ Bat Speed  ",IF(N(AD676)&gt;=Guide!$C$24,"▲ Bat Speed  ","")),"")&amp;IF(N(Z676)&gt;=Guide!$C$22,"▲ Contact  ","")&amp;IF(N(Z676)&lt;=-Guide!$C$22,"▼ Contact  ","")&amp;IF(N(AB676)&gt;=Guide!$C$23,"▲ Chase  ","")&amp;IF(N(AB676)&lt;=-Guide!$C$23,"▼ Chase  ",""))))</f>
        <v>Low PA</v>
      </c>
      <c r="AF676" s="35" t="n">
        <f aca="false">MATCH(Counts!A676,'Season Counts'!$A$2:$A$740,0)</f>
        <v>176</v>
      </c>
    </row>
    <row r="677" customFormat="false" ht="15" hidden="false" customHeight="false" outlineLevel="0" collapsed="false">
      <c r="A677" s="34" t="str">
        <f aca="false">Counts!B677</f>
        <v>CIN</v>
      </c>
      <c r="B677" s="5" t="str">
        <f aca="false">Counts!C677</f>
        <v>P.J. Higgins</v>
      </c>
      <c r="C677" s="34" t="str">
        <f aca="false">Counts!F677</f>
        <v>Jun</v>
      </c>
      <c r="D677" s="35" t="n">
        <f aca="false">IFERROR(Counts!P677,"")</f>
        <v>6</v>
      </c>
      <c r="E677" s="36" t="n">
        <f aca="false">IFERROR(Counts!R677/Counts!Q677,"")</f>
        <v>0</v>
      </c>
      <c r="F677" s="36" t="n">
        <f aca="false">IFERROR((Counts!R677+Counts!V677+Counts!W677)/(Counts!Q677+Counts!V677+Counts!W677+Counts!X677),"")</f>
        <v>0</v>
      </c>
      <c r="G677" s="36" t="n">
        <f aca="false">IFERROR((Counts!R677+Counts!S677+2*Counts!T677+3*Counts!U677)/Counts!Q677,"")</f>
        <v>0</v>
      </c>
      <c r="H677" s="35" t="n">
        <f aca="false">IFERROR(Counts!U677,"")</f>
        <v>0</v>
      </c>
      <c r="I677" s="36" t="n">
        <f aca="false">IFERROR(Counts!Z677/Counts!AA677,"")</f>
        <v>0</v>
      </c>
      <c r="J677" s="36" t="n">
        <f aca="false">IFERROR(Counts!AB677/Counts!AA677,"")</f>
        <v>0.257</v>
      </c>
      <c r="K677" s="37" t="n">
        <f aca="false">IFERROR((Counts!AB677-Counts!Z677)/Counts!AA677,"")</f>
        <v>0.257</v>
      </c>
      <c r="L677" s="38" t="n">
        <f aca="false">IFERROR(Counts!Y677/Counts!P677,"")</f>
        <v>0</v>
      </c>
      <c r="M677" s="38" t="n">
        <f aca="false">IFERROR(Counts!V677/Counts!P677,"")</f>
        <v>0</v>
      </c>
      <c r="N677" s="38" t="n">
        <f aca="false">IFERROR(Counts!AD677/Counts!AC677,"")</f>
        <v>0</v>
      </c>
      <c r="O677" s="38" t="n">
        <f aca="false">IFERROR(Counts!AE677/Counts!AC677,"")</f>
        <v>0.166666666666667</v>
      </c>
      <c r="P677" s="39" t="n">
        <f aca="false">IFERROR(Counts!AG677/Counts!AF677,"")</f>
        <v>78.8166666666667</v>
      </c>
      <c r="Q677" s="38" t="n">
        <f aca="false">IFERROR(Counts!AH677/Counts!AC677,"")</f>
        <v>0.166666666666667</v>
      </c>
      <c r="R677" s="38" t="n">
        <f aca="false">IFERROR(Counts!N677/Counts!M677,"")</f>
        <v>0.0833333333333333</v>
      </c>
      <c r="S677" s="38" t="n">
        <f aca="false">IFERROR(Counts!K677/Counts!J677,"")</f>
        <v>0.727272727272727</v>
      </c>
      <c r="T677" s="38" t="n">
        <f aca="false">IFERROR(Counts!I677/Counts!H677,"")</f>
        <v>0</v>
      </c>
      <c r="U677" s="38" t="n">
        <f aca="false">IFERROR(1-Counts!L677/Counts!K677,"")</f>
        <v>1</v>
      </c>
      <c r="V677" s="39" t="n">
        <f aca="false">IFERROR(Counts!AJ677/Counts!AI677,"")</f>
        <v>66.725</v>
      </c>
      <c r="W677" s="38" t="n">
        <f aca="false">IFERROR(Counts!AK677/Counts!AI677,"")</f>
        <v>0</v>
      </c>
      <c r="X677" s="40" t="n">
        <f aca="false">IFERROR(Counts!O677,"")</f>
        <v>-1.358</v>
      </c>
      <c r="Y677" s="36" t="n">
        <f aca="false">IFERROR(INDEX('Season Counts'!$Y$2:$Y$740,$AF677)/INDEX('Season Counts'!$X$2:$X$740,$AF677),"")</f>
        <v>0.286724137931034</v>
      </c>
      <c r="Z677" s="37" t="n">
        <f aca="false">IFERROR(J677-Y677,"")</f>
        <v>-0.0297241379310345</v>
      </c>
      <c r="AA677" s="38" t="n">
        <f aca="false">IFERROR(INDEX('Season Counts'!$K$2:$K$740,$AF677)/INDEX('Season Counts'!$J$2:$J$740,$AF677),"")</f>
        <v>0.180327868852459</v>
      </c>
      <c r="AB677" s="41" t="n">
        <f aca="false">IFERROR(R677-AA677,"")</f>
        <v>-0.0969945355191257</v>
      </c>
      <c r="AC677" s="39" t="n">
        <f aca="false">IFERROR(INDEX('Season Counts'!$AG$2:$AG$740,$AF677)/INDEX('Season Counts'!$AF$2:$AF$740,$AF677),"")</f>
        <v>66.2840909090909</v>
      </c>
      <c r="AD677" s="40" t="n">
        <f aca="false">IFERROR(V677-AC677,"")</f>
        <v>0.440909090909088</v>
      </c>
      <c r="AE677" s="4" t="str">
        <f aca="false">IF(D677&lt;Guide!$C$21,"Low PA",IF(TRIM(IF(ISNUMBER(AD677),IF(N(AD677)&lt;=-Guide!$C$24,"▼ Bat Speed  ",IF(N(AD677)&gt;=Guide!$C$24,"▲ Bat Speed  ","")),"")&amp;IF(N(Z677)&gt;=Guide!$C$22,"▲ Contact  ","")&amp;IF(N(Z677)&lt;=-Guide!$C$22,"▼ Contact  ","")&amp;IF(N(AB677)&gt;=Guide!$C$23,"▲ Chase  ","")&amp;IF(N(AB677)&lt;=-Guide!$C$23,"▼ Chase  ",""))="","Stable",TRIM(IF(ISNUMBER(AD677),IF(N(AD677)&lt;=-Guide!$C$24,"▼ Bat Speed  ",IF(N(AD677)&gt;=Guide!$C$24,"▲ Bat Speed  ","")),"")&amp;IF(N(Z677)&gt;=Guide!$C$22,"▲ Contact  ","")&amp;IF(N(Z677)&lt;=-Guide!$C$22,"▼ Contact  ","")&amp;IF(N(AB677)&gt;=Guide!$C$23,"▲ Chase  ","")&amp;IF(N(AB677)&lt;=-Guide!$C$23,"▼ Chase  ",""))))</f>
        <v>Low PA</v>
      </c>
      <c r="AF677" s="35" t="n">
        <f aca="false">MATCH(Counts!A677,'Season Counts'!$A$2:$A$740,0)</f>
        <v>176</v>
      </c>
    </row>
    <row r="678" customFormat="false" ht="15" hidden="false" customHeight="false" outlineLevel="0" collapsed="false">
      <c r="A678" s="34" t="str">
        <f aca="false">Counts!B678</f>
        <v>CIN</v>
      </c>
      <c r="B678" s="5" t="str">
        <f aca="false">Counts!C678</f>
        <v>Michael Toglia</v>
      </c>
      <c r="C678" s="34" t="str">
        <f aca="false">Counts!F678</f>
        <v>Aug</v>
      </c>
      <c r="D678" s="35" t="n">
        <f aca="false">IFERROR(Counts!P678,"")</f>
        <v>28</v>
      </c>
      <c r="E678" s="36" t="n">
        <f aca="false">IFERROR(Counts!R678/Counts!Q678,"")</f>
        <v>0.115384615384615</v>
      </c>
      <c r="F678" s="36" t="n">
        <f aca="false">IFERROR((Counts!R678+Counts!V678+Counts!W678)/(Counts!Q678+Counts!V678+Counts!W678+Counts!X678),"")</f>
        <v>0.178571428571429</v>
      </c>
      <c r="G678" s="36" t="n">
        <f aca="false">IFERROR((Counts!R678+Counts!S678+2*Counts!T678+3*Counts!U678)/Counts!Q678,"")</f>
        <v>0.192307692307692</v>
      </c>
      <c r="H678" s="35" t="n">
        <f aca="false">IFERROR(Counts!U678,"")</f>
        <v>0</v>
      </c>
      <c r="I678" s="36" t="n">
        <f aca="false">IFERROR(Counts!Z678/Counts!AA678,"")</f>
        <v>0.171428571428571</v>
      </c>
      <c r="J678" s="36" t="n">
        <f aca="false">IFERROR(Counts!AB678/Counts!AA678,"")</f>
        <v>0.22225</v>
      </c>
      <c r="K678" s="37" t="n">
        <f aca="false">IFERROR((Counts!AB678-Counts!Z678)/Counts!AA678,"")</f>
        <v>0.0508214285714286</v>
      </c>
      <c r="L678" s="38" t="n">
        <f aca="false">IFERROR(Counts!Y678/Counts!P678,"")</f>
        <v>0.428571428571429</v>
      </c>
      <c r="M678" s="38" t="n">
        <f aca="false">IFERROR(Counts!V678/Counts!P678,"")</f>
        <v>0.0714285714285714</v>
      </c>
      <c r="N678" s="38" t="n">
        <f aca="false">IFERROR(Counts!AD678/Counts!AC678,"")</f>
        <v>0</v>
      </c>
      <c r="O678" s="38" t="n">
        <f aca="false">IFERROR(Counts!AE678/Counts!AC678,"")</f>
        <v>0.571428571428571</v>
      </c>
      <c r="P678" s="39" t="n">
        <f aca="false">IFERROR(Counts!AG678/Counts!AF678,"")</f>
        <v>91.55</v>
      </c>
      <c r="Q678" s="38" t="n">
        <f aca="false">IFERROR(Counts!AH678/Counts!AC678,"")</f>
        <v>0.285714285714286</v>
      </c>
      <c r="R678" s="38" t="n">
        <f aca="false">IFERROR(Counts!N678/Counts!M678,"")</f>
        <v>0.24</v>
      </c>
      <c r="S678" s="38" t="n">
        <f aca="false">IFERROR(Counts!K678/Counts!J678,"")</f>
        <v>0.618181818181818</v>
      </c>
      <c r="T678" s="38" t="n">
        <f aca="false">IFERROR(Counts!I678/Counts!H678,"")</f>
        <v>0.304347826086957</v>
      </c>
      <c r="U678" s="38" t="n">
        <f aca="false">IFERROR(1-Counts!L678/Counts!K678,"")</f>
        <v>0.852941176470588</v>
      </c>
      <c r="V678" s="39" t="n">
        <f aca="false">IFERROR(Counts!AJ678/Counts!AI678,"")</f>
        <v>74.4926829268293</v>
      </c>
      <c r="W678" s="38" t="n">
        <f aca="false">IFERROR(Counts!AK678/Counts!AI678,"")</f>
        <v>0.560975609756098</v>
      </c>
      <c r="X678" s="40" t="n">
        <f aca="false">IFERROR(Counts!O678,"")</f>
        <v>-3.884</v>
      </c>
      <c r="Y678" s="36" t="n">
        <f aca="false">IFERROR(INDEX('Season Counts'!$Y$2:$Y$740,$AF678)/INDEX('Season Counts'!$X$2:$X$740,$AF678),"")</f>
        <v>0.22225</v>
      </c>
      <c r="Z678" s="37" t="n">
        <f aca="false">IFERROR(J678-Y678,"")</f>
        <v>0</v>
      </c>
      <c r="AA678" s="38" t="n">
        <f aca="false">IFERROR(INDEX('Season Counts'!$K$2:$K$740,$AF678)/INDEX('Season Counts'!$J$2:$J$740,$AF678),"")</f>
        <v>0.24</v>
      </c>
      <c r="AB678" s="41" t="n">
        <f aca="false">IFERROR(R678-AA678,"")</f>
        <v>0</v>
      </c>
      <c r="AC678" s="39" t="n">
        <f aca="false">IFERROR(INDEX('Season Counts'!$AG$2:$AG$740,$AF678)/INDEX('Season Counts'!$AF$2:$AF$740,$AF678),"")</f>
        <v>74.4926829268293</v>
      </c>
      <c r="AD678" s="40" t="n">
        <f aca="false">IFERROR(V678-AC678,"")</f>
        <v>0</v>
      </c>
      <c r="AE678" s="4" t="str">
        <f aca="false">IF(D678&lt;Guide!$C$21,"Low PA",IF(TRIM(IF(ISNUMBER(AD678),IF(N(AD678)&lt;=-Guide!$C$24,"▼ Bat Speed  ",IF(N(AD678)&gt;=Guide!$C$24,"▲ Bat Speed  ","")),"")&amp;IF(N(Z678)&gt;=Guide!$C$22,"▲ Contact  ","")&amp;IF(N(Z678)&lt;=-Guide!$C$22,"▼ Contact  ","")&amp;IF(N(AB678)&gt;=Guide!$C$23,"▲ Chase  ","")&amp;IF(N(AB678)&lt;=-Guide!$C$23,"▼ Chase  ",""))="","Stable",TRIM(IF(ISNUMBER(AD678),IF(N(AD678)&lt;=-Guide!$C$24,"▼ Bat Speed  ",IF(N(AD678)&gt;=Guide!$C$24,"▲ Bat Speed  ","")),"")&amp;IF(N(Z678)&gt;=Guide!$C$22,"▲ Contact  ","")&amp;IF(N(Z678)&lt;=-Guide!$C$22,"▼ Contact  ","")&amp;IF(N(AB678)&gt;=Guide!$C$23,"▲ Chase  ","")&amp;IF(N(AB678)&lt;=-Guide!$C$23,"▼ Chase  ",""))))</f>
        <v>Low PA</v>
      </c>
      <c r="AF678" s="35" t="n">
        <f aca="false">MATCH(Counts!A678,'Season Counts'!$A$2:$A$740,0)</f>
        <v>177</v>
      </c>
    </row>
    <row r="679" customFormat="false" ht="15" hidden="false" customHeight="false" outlineLevel="0" collapsed="false">
      <c r="A679" s="34" t="str">
        <f aca="false">Counts!B679</f>
        <v>CIN</v>
      </c>
      <c r="B679" s="5" t="str">
        <f aca="false">Counts!C679</f>
        <v>Will Banfield</v>
      </c>
      <c r="C679" s="34" t="str">
        <f aca="false">Counts!F679</f>
        <v>Aug</v>
      </c>
      <c r="D679" s="35" t="n">
        <f aca="false">IFERROR(Counts!P679,"")</f>
        <v>4</v>
      </c>
      <c r="E679" s="36" t="n">
        <f aca="false">IFERROR(Counts!R679/Counts!Q679,"")</f>
        <v>0</v>
      </c>
      <c r="F679" s="36" t="n">
        <f aca="false">IFERROR((Counts!R679+Counts!V679+Counts!W679)/(Counts!Q679+Counts!V679+Counts!W679+Counts!X679),"")</f>
        <v>0</v>
      </c>
      <c r="G679" s="36" t="n">
        <f aca="false">IFERROR((Counts!R679+Counts!S679+2*Counts!T679+3*Counts!U679)/Counts!Q679,"")</f>
        <v>0</v>
      </c>
      <c r="H679" s="35" t="n">
        <f aca="false">IFERROR(Counts!U679,"")</f>
        <v>0</v>
      </c>
      <c r="I679" s="36" t="n">
        <f aca="false">IFERROR(Counts!Z679/Counts!AA679,"")</f>
        <v>0</v>
      </c>
      <c r="J679" s="36" t="n">
        <f aca="false">IFERROR(Counts!AB679/Counts!AA679,"")</f>
        <v>0.06975</v>
      </c>
      <c r="K679" s="37" t="n">
        <f aca="false">IFERROR((Counts!AB679-Counts!Z679)/Counts!AA679,"")</f>
        <v>0.06975</v>
      </c>
      <c r="L679" s="38" t="n">
        <f aca="false">IFERROR(Counts!Y679/Counts!P679,"")</f>
        <v>0.25</v>
      </c>
      <c r="M679" s="38" t="n">
        <f aca="false">IFERROR(Counts!V679/Counts!P679,"")</f>
        <v>0</v>
      </c>
      <c r="N679" s="38" t="n">
        <f aca="false">IFERROR(Counts!AD679/Counts!AC679,"")</f>
        <v>0</v>
      </c>
      <c r="O679" s="38" t="n">
        <f aca="false">IFERROR(Counts!AE679/Counts!AC679,"")</f>
        <v>0.333333333333333</v>
      </c>
      <c r="P679" s="39" t="n">
        <f aca="false">IFERROR(Counts!AG679/Counts!AF679,"")</f>
        <v>82.3333333333333</v>
      </c>
      <c r="Q679" s="38" t="n">
        <f aca="false">IFERROR(Counts!AH679/Counts!AC679,"")</f>
        <v>0</v>
      </c>
      <c r="R679" s="38" t="n">
        <f aca="false">IFERROR(Counts!N679/Counts!M679,"")</f>
        <v>0.5</v>
      </c>
      <c r="S679" s="38" t="n">
        <f aca="false">IFERROR(Counts!K679/Counts!J679,"")</f>
        <v>0.833333333333333</v>
      </c>
      <c r="T679" s="38" t="n">
        <f aca="false">IFERROR(Counts!I679/Counts!H679,"")</f>
        <v>0.111111111111111</v>
      </c>
      <c r="U679" s="38" t="n">
        <f aca="false">IFERROR(1-Counts!L679/Counts!K679,"")</f>
        <v>1</v>
      </c>
      <c r="V679" s="39" t="n">
        <f aca="false">IFERROR(Counts!AJ679/Counts!AI679,"")</f>
        <v>72.1111111111111</v>
      </c>
      <c r="W679" s="38" t="n">
        <f aca="false">IFERROR(Counts!AK679/Counts!AI679,"")</f>
        <v>0.111111111111111</v>
      </c>
      <c r="X679" s="40" t="n">
        <f aca="false">IFERROR(Counts!O679,"")</f>
        <v>-1.065</v>
      </c>
      <c r="Y679" s="36" t="n">
        <f aca="false">IFERROR(INDEX('Season Counts'!$Y$2:$Y$740,$AF679)/INDEX('Season Counts'!$X$2:$X$740,$AF679),"")</f>
        <v>0.151</v>
      </c>
      <c r="Z679" s="37" t="n">
        <f aca="false">IFERROR(J679-Y679,"")</f>
        <v>-0.08125</v>
      </c>
      <c r="AA679" s="38" t="n">
        <f aca="false">IFERROR(INDEX('Season Counts'!$K$2:$K$740,$AF679)/INDEX('Season Counts'!$J$2:$J$740,$AF679),"")</f>
        <v>0.51219512195122</v>
      </c>
      <c r="AB679" s="41" t="n">
        <f aca="false">IFERROR(R679-AA679,"")</f>
        <v>-0.0121951219512195</v>
      </c>
      <c r="AC679" s="39" t="n">
        <f aca="false">IFERROR(INDEX('Season Counts'!$AG$2:$AG$740,$AF679)/INDEX('Season Counts'!$AF$2:$AF$740,$AF679),"")</f>
        <v>73.6731707317073</v>
      </c>
      <c r="AD679" s="40" t="n">
        <f aca="false">IFERROR(V679-AC679,"")</f>
        <v>-1.5620596205962</v>
      </c>
      <c r="AE679" s="4" t="str">
        <f aca="false">IF(D679&lt;Guide!$C$21,"Low PA",IF(TRIM(IF(ISNUMBER(AD679),IF(N(AD679)&lt;=-Guide!$C$24,"▼ Bat Speed  ",IF(N(AD679)&gt;=Guide!$C$24,"▲ Bat Speed  ","")),"")&amp;IF(N(Z679)&gt;=Guide!$C$22,"▲ Contact  ","")&amp;IF(N(Z679)&lt;=-Guide!$C$22,"▼ Contact  ","")&amp;IF(N(AB679)&gt;=Guide!$C$23,"▲ Chase  ","")&amp;IF(N(AB679)&lt;=-Guide!$C$23,"▼ Chase  ",""))="","Stable",TRIM(IF(ISNUMBER(AD679),IF(N(AD679)&lt;=-Guide!$C$24,"▼ Bat Speed  ",IF(N(AD679)&gt;=Guide!$C$24,"▲ Bat Speed  ","")),"")&amp;IF(N(Z679)&gt;=Guide!$C$22,"▲ Contact  ","")&amp;IF(N(Z679)&lt;=-Guide!$C$22,"▼ Contact  ","")&amp;IF(N(AB679)&gt;=Guide!$C$23,"▲ Chase  ","")&amp;IF(N(AB679)&lt;=-Guide!$C$23,"▼ Chase  ",""))))</f>
        <v>Low PA</v>
      </c>
      <c r="AF679" s="35" t="n">
        <f aca="false">MATCH(Counts!A679,'Season Counts'!$A$2:$A$740,0)</f>
        <v>178</v>
      </c>
    </row>
    <row r="680" customFormat="false" ht="15" hidden="false" customHeight="false" outlineLevel="0" collapsed="false">
      <c r="A680" s="34" t="str">
        <f aca="false">Counts!B680</f>
        <v>CIN</v>
      </c>
      <c r="B680" s="5" t="str">
        <f aca="false">Counts!C680</f>
        <v>Will Banfield</v>
      </c>
      <c r="C680" s="34" t="str">
        <f aca="false">Counts!F680</f>
        <v>Sep</v>
      </c>
      <c r="D680" s="35" t="n">
        <f aca="false">IFERROR(Counts!P680,"")</f>
        <v>17</v>
      </c>
      <c r="E680" s="36" t="n">
        <f aca="false">IFERROR(Counts!R680/Counts!Q680,"")</f>
        <v>0.1875</v>
      </c>
      <c r="F680" s="36" t="n">
        <f aca="false">IFERROR((Counts!R680+Counts!V680+Counts!W680)/(Counts!Q680+Counts!V680+Counts!W680+Counts!X680),"")</f>
        <v>0.176470588235294</v>
      </c>
      <c r="G680" s="36" t="n">
        <f aca="false">IFERROR((Counts!R680+Counts!S680+2*Counts!T680+3*Counts!U680)/Counts!Q680,"")</f>
        <v>0.25</v>
      </c>
      <c r="H680" s="35" t="n">
        <f aca="false">IFERROR(Counts!U680,"")</f>
        <v>0</v>
      </c>
      <c r="I680" s="36" t="n">
        <f aca="false">IFERROR(Counts!Z680/Counts!AA680,"")</f>
        <v>0.179411764705882</v>
      </c>
      <c r="J680" s="36" t="n">
        <f aca="false">IFERROR(Counts!AB680/Counts!AA680,"")</f>
        <v>0.170117647058824</v>
      </c>
      <c r="K680" s="37" t="n">
        <f aca="false">IFERROR((Counts!AB680-Counts!Z680)/Counts!AA680,"")</f>
        <v>-0.00929411764705882</v>
      </c>
      <c r="L680" s="38" t="n">
        <f aca="false">IFERROR(Counts!Y680/Counts!P680,"")</f>
        <v>0.352941176470588</v>
      </c>
      <c r="M680" s="38" t="n">
        <f aca="false">IFERROR(Counts!V680/Counts!P680,"")</f>
        <v>0</v>
      </c>
      <c r="N680" s="38" t="n">
        <f aca="false">IFERROR(Counts!AD680/Counts!AC680,"")</f>
        <v>0</v>
      </c>
      <c r="O680" s="38" t="n">
        <f aca="false">IFERROR(Counts!AE680/Counts!AC680,"")</f>
        <v>0.0909090909090909</v>
      </c>
      <c r="P680" s="39" t="n">
        <f aca="false">IFERROR(Counts!AG680/Counts!AF680,"")</f>
        <v>83.8727272727273</v>
      </c>
      <c r="Q680" s="38" t="n">
        <f aca="false">IFERROR(Counts!AH680/Counts!AC680,"")</f>
        <v>0.272727272727273</v>
      </c>
      <c r="R680" s="38" t="n">
        <f aca="false">IFERROR(Counts!N680/Counts!M680,"")</f>
        <v>0.515151515151515</v>
      </c>
      <c r="S680" s="38" t="n">
        <f aca="false">IFERROR(Counts!K680/Counts!J680,"")</f>
        <v>0.769230769230769</v>
      </c>
      <c r="T680" s="38" t="n">
        <f aca="false">IFERROR(Counts!I680/Counts!H680,"")</f>
        <v>0.351351351351351</v>
      </c>
      <c r="U680" s="38" t="n">
        <f aca="false">IFERROR(1-Counts!L680/Counts!K680,"")</f>
        <v>0.7</v>
      </c>
      <c r="V680" s="39" t="n">
        <f aca="false">IFERROR(Counts!AJ680/Counts!AI680,"")</f>
        <v>74.1125</v>
      </c>
      <c r="W680" s="38" t="n">
        <f aca="false">IFERROR(Counts!AK680/Counts!AI680,"")</f>
        <v>0.375</v>
      </c>
      <c r="X680" s="40" t="n">
        <f aca="false">IFERROR(Counts!O680,"")</f>
        <v>-1.949</v>
      </c>
      <c r="Y680" s="36" t="n">
        <f aca="false">IFERROR(INDEX('Season Counts'!$Y$2:$Y$740,$AF680)/INDEX('Season Counts'!$X$2:$X$740,$AF680),"")</f>
        <v>0.151</v>
      </c>
      <c r="Z680" s="37" t="n">
        <f aca="false">IFERROR(J680-Y680,"")</f>
        <v>0.0191176470588235</v>
      </c>
      <c r="AA680" s="38" t="n">
        <f aca="false">IFERROR(INDEX('Season Counts'!$K$2:$K$740,$AF680)/INDEX('Season Counts'!$J$2:$J$740,$AF680),"")</f>
        <v>0.51219512195122</v>
      </c>
      <c r="AB680" s="41" t="n">
        <f aca="false">IFERROR(R680-AA680,"")</f>
        <v>0.00295639320029562</v>
      </c>
      <c r="AC680" s="39" t="n">
        <f aca="false">IFERROR(INDEX('Season Counts'!$AG$2:$AG$740,$AF680)/INDEX('Season Counts'!$AF$2:$AF$740,$AF680),"")</f>
        <v>73.6731707317073</v>
      </c>
      <c r="AD680" s="40" t="n">
        <f aca="false">IFERROR(V680-AC680,"")</f>
        <v>0.439329268292681</v>
      </c>
      <c r="AE680" s="4" t="str">
        <f aca="false">IF(D680&lt;Guide!$C$21,"Low PA",IF(TRIM(IF(ISNUMBER(AD680),IF(N(AD680)&lt;=-Guide!$C$24,"▼ Bat Speed  ",IF(N(AD680)&gt;=Guide!$C$24,"▲ Bat Speed  ","")),"")&amp;IF(N(Z680)&gt;=Guide!$C$22,"▲ Contact  ","")&amp;IF(N(Z680)&lt;=-Guide!$C$22,"▼ Contact  ","")&amp;IF(N(AB680)&gt;=Guide!$C$23,"▲ Chase  ","")&amp;IF(N(AB680)&lt;=-Guide!$C$23,"▼ Chase  ",""))="","Stable",TRIM(IF(ISNUMBER(AD680),IF(N(AD680)&lt;=-Guide!$C$24,"▼ Bat Speed  ",IF(N(AD680)&gt;=Guide!$C$24,"▲ Bat Speed  ","")),"")&amp;IF(N(Z680)&gt;=Guide!$C$22,"▲ Contact  ","")&amp;IF(N(Z680)&lt;=-Guide!$C$22,"▼ Contact  ","")&amp;IF(N(AB680)&gt;=Guide!$C$23,"▲ Chase  ","")&amp;IF(N(AB680)&lt;=-Guide!$C$23,"▼ Chase  ",""))))</f>
        <v>Low PA</v>
      </c>
      <c r="AF680" s="35" t="n">
        <f aca="false">MATCH(Counts!A680,'Season Counts'!$A$2:$A$740,0)</f>
        <v>178</v>
      </c>
    </row>
    <row r="681" customFormat="false" ht="15" hidden="false" customHeight="false" outlineLevel="0" collapsed="false">
      <c r="A681" s="34" t="str">
        <f aca="false">Counts!B681</f>
        <v>CIN</v>
      </c>
      <c r="B681" s="5" t="str">
        <f aca="false">Counts!C681</f>
        <v>Ivan Johnson</v>
      </c>
      <c r="C681" s="34" t="str">
        <f aca="false">Counts!F681</f>
        <v>Jun</v>
      </c>
      <c r="D681" s="35" t="n">
        <f aca="false">IFERROR(Counts!P681,"")</f>
        <v>1</v>
      </c>
      <c r="E681" s="36" t="n">
        <f aca="false">IFERROR(Counts!R681/Counts!Q681,"")</f>
        <v>0</v>
      </c>
      <c r="F681" s="36" t="n">
        <f aca="false">IFERROR((Counts!R681+Counts!V681+Counts!W681)/(Counts!Q681+Counts!V681+Counts!W681+Counts!X681),"")</f>
        <v>0</v>
      </c>
      <c r="G681" s="36" t="n">
        <f aca="false">IFERROR((Counts!R681+Counts!S681+2*Counts!T681+3*Counts!U681)/Counts!Q681,"")</f>
        <v>0</v>
      </c>
      <c r="H681" s="35" t="n">
        <f aca="false">IFERROR(Counts!U681,"")</f>
        <v>0</v>
      </c>
      <c r="I681" s="36" t="n">
        <f aca="false">IFERROR(Counts!Z681/Counts!AA681,"")</f>
        <v>0</v>
      </c>
      <c r="J681" s="36" t="n">
        <f aca="false">IFERROR(Counts!AB681/Counts!AA681,"")</f>
        <v>0</v>
      </c>
      <c r="K681" s="37" t="n">
        <f aca="false">IFERROR((Counts!AB681-Counts!Z681)/Counts!AA681,"")</f>
        <v>0</v>
      </c>
      <c r="L681" s="38" t="n">
        <f aca="false">IFERROR(Counts!Y681/Counts!P681,"")</f>
        <v>1</v>
      </c>
      <c r="M681" s="38" t="n">
        <f aca="false">IFERROR(Counts!V681/Counts!P681,"")</f>
        <v>0</v>
      </c>
      <c r="N681" s="38" t="str">
        <f aca="false">IFERROR(Counts!AD681/Counts!AC681,"")</f>
        <v/>
      </c>
      <c r="O681" s="38" t="str">
        <f aca="false">IFERROR(Counts!AE681/Counts!AC681,"")</f>
        <v/>
      </c>
      <c r="P681" s="39" t="str">
        <f aca="false">IFERROR(Counts!AG681/Counts!AF681,"")</f>
        <v/>
      </c>
      <c r="Q681" s="38" t="str">
        <f aca="false">IFERROR(Counts!AH681/Counts!AC681,"")</f>
        <v/>
      </c>
      <c r="R681" s="38" t="n">
        <f aca="false">IFERROR(Counts!N681/Counts!M681,"")</f>
        <v>1</v>
      </c>
      <c r="S681" s="38" t="n">
        <f aca="false">IFERROR(Counts!K681/Counts!J681,"")</f>
        <v>0</v>
      </c>
      <c r="T681" s="38" t="n">
        <f aca="false">IFERROR(Counts!I681/Counts!H681,"")</f>
        <v>0.5</v>
      </c>
      <c r="U681" s="38" t="str">
        <f aca="false">IFERROR(1-Counts!L681/Counts!K681,"")</f>
        <v/>
      </c>
      <c r="V681" s="39" t="n">
        <f aca="false">IFERROR(Counts!AJ681/Counts!AI681,"")</f>
        <v>71.5</v>
      </c>
      <c r="W681" s="38" t="n">
        <f aca="false">IFERROR(Counts!AK681/Counts!AI681,"")</f>
        <v>0</v>
      </c>
      <c r="X681" s="40" t="n">
        <f aca="false">IFERROR(Counts!O681,"")</f>
        <v>-0.284</v>
      </c>
      <c r="Y681" s="36" t="n">
        <f aca="false">IFERROR(INDEX('Season Counts'!$Y$2:$Y$740,$AF681)/INDEX('Season Counts'!$X$2:$X$740,$AF681),"")</f>
        <v>0.226157894736842</v>
      </c>
      <c r="Z681" s="37" t="n">
        <f aca="false">IFERROR(J681-Y681,"")</f>
        <v>-0.226157894736842</v>
      </c>
      <c r="AA681" s="38" t="n">
        <f aca="false">IFERROR(INDEX('Season Counts'!$K$2:$K$740,$AF681)/INDEX('Season Counts'!$J$2:$J$740,$AF681),"")</f>
        <v>0.325</v>
      </c>
      <c r="AB681" s="41" t="n">
        <f aca="false">IFERROR(R681-AA681,"")</f>
        <v>0.675</v>
      </c>
      <c r="AC681" s="39" t="n">
        <f aca="false">IFERROR(INDEX('Season Counts'!$AG$2:$AG$740,$AF681)/INDEX('Season Counts'!$AF$2:$AF$740,$AF681),"")</f>
        <v>73.825</v>
      </c>
      <c r="AD681" s="40" t="n">
        <f aca="false">IFERROR(V681-AC681,"")</f>
        <v>-2.325</v>
      </c>
      <c r="AE681" s="4" t="str">
        <f aca="false">IF(D681&lt;Guide!$C$21,"Low PA",IF(TRIM(IF(ISNUMBER(AD681),IF(N(AD681)&lt;=-Guide!$C$24,"▼ Bat Speed  ",IF(N(AD681)&gt;=Guide!$C$24,"▲ Bat Speed  ","")),"")&amp;IF(N(Z681)&gt;=Guide!$C$22,"▲ Contact  ","")&amp;IF(N(Z681)&lt;=-Guide!$C$22,"▼ Contact  ","")&amp;IF(N(AB681)&gt;=Guide!$C$23,"▲ Chase  ","")&amp;IF(N(AB681)&lt;=-Guide!$C$23,"▼ Chase  ",""))="","Stable",TRIM(IF(ISNUMBER(AD681),IF(N(AD681)&lt;=-Guide!$C$24,"▼ Bat Speed  ",IF(N(AD681)&gt;=Guide!$C$24,"▲ Bat Speed  ","")),"")&amp;IF(N(Z681)&gt;=Guide!$C$22,"▲ Contact  ","")&amp;IF(N(Z681)&lt;=-Guide!$C$22,"▼ Contact  ","")&amp;IF(N(AB681)&gt;=Guide!$C$23,"▲ Chase  ","")&amp;IF(N(AB681)&lt;=-Guide!$C$23,"▼ Chase  ",""))))</f>
        <v>Low PA</v>
      </c>
      <c r="AF681" s="35" t="n">
        <f aca="false">MATCH(Counts!A681,'Season Counts'!$A$2:$A$740,0)</f>
        <v>179</v>
      </c>
    </row>
    <row r="682" customFormat="false" ht="15" hidden="false" customHeight="false" outlineLevel="0" collapsed="false">
      <c r="A682" s="34" t="str">
        <f aca="false">Counts!B682</f>
        <v>CIN</v>
      </c>
      <c r="B682" s="5" t="str">
        <f aca="false">Counts!C682</f>
        <v>Ivan Johnson</v>
      </c>
      <c r="C682" s="34" t="str">
        <f aca="false">Counts!F682</f>
        <v>Jul</v>
      </c>
      <c r="D682" s="35" t="n">
        <f aca="false">IFERROR(Counts!P682,"")</f>
        <v>11</v>
      </c>
      <c r="E682" s="36" t="n">
        <f aca="false">IFERROR(Counts!R682/Counts!Q682,"")</f>
        <v>0.111111111111111</v>
      </c>
      <c r="F682" s="36" t="n">
        <f aca="false">IFERROR((Counts!R682+Counts!V682+Counts!W682)/(Counts!Q682+Counts!V682+Counts!W682+Counts!X682),"")</f>
        <v>0.272727272727273</v>
      </c>
      <c r="G682" s="36" t="n">
        <f aca="false">IFERROR((Counts!R682+Counts!S682+2*Counts!T682+3*Counts!U682)/Counts!Q682,"")</f>
        <v>0.111111111111111</v>
      </c>
      <c r="H682" s="35" t="n">
        <f aca="false">IFERROR(Counts!U682,"")</f>
        <v>0</v>
      </c>
      <c r="I682" s="36" t="n">
        <f aca="false">IFERROR(Counts!Z682/Counts!AA682,"")</f>
        <v>0.209090909090909</v>
      </c>
      <c r="J682" s="36" t="n">
        <f aca="false">IFERROR(Counts!AB682/Counts!AA682,"")</f>
        <v>0.224</v>
      </c>
      <c r="K682" s="37" t="n">
        <f aca="false">IFERROR((Counts!AB682-Counts!Z682)/Counts!AA682,"")</f>
        <v>0.0149090909090909</v>
      </c>
      <c r="L682" s="38" t="n">
        <f aca="false">IFERROR(Counts!Y682/Counts!P682,"")</f>
        <v>0.363636363636364</v>
      </c>
      <c r="M682" s="38" t="n">
        <f aca="false">IFERROR(Counts!V682/Counts!P682,"")</f>
        <v>0.181818181818182</v>
      </c>
      <c r="N682" s="38" t="n">
        <f aca="false">IFERROR(Counts!AD682/Counts!AC682,"")</f>
        <v>0</v>
      </c>
      <c r="O682" s="38" t="n">
        <f aca="false">IFERROR(Counts!AE682/Counts!AC682,"")</f>
        <v>0.2</v>
      </c>
      <c r="P682" s="39" t="n">
        <f aca="false">IFERROR(Counts!AG682/Counts!AF682,"")</f>
        <v>85.58</v>
      </c>
      <c r="Q682" s="38" t="n">
        <f aca="false">IFERROR(Counts!AH682/Counts!AC682,"")</f>
        <v>0.4</v>
      </c>
      <c r="R682" s="38" t="n">
        <f aca="false">IFERROR(Counts!N682/Counts!M682,"")</f>
        <v>0.310344827586207</v>
      </c>
      <c r="S682" s="38" t="n">
        <f aca="false">IFERROR(Counts!K682/Counts!J682,"")</f>
        <v>0.6</v>
      </c>
      <c r="T682" s="38" t="n">
        <f aca="false">IFERROR(Counts!I682/Counts!H682,"")</f>
        <v>0.523809523809524</v>
      </c>
      <c r="U682" s="38" t="n">
        <f aca="false">IFERROR(1-Counts!L682/Counts!K682,"")</f>
        <v>0.75</v>
      </c>
      <c r="V682" s="39" t="n">
        <f aca="false">IFERROR(Counts!AJ682/Counts!AI682,"")</f>
        <v>74.4722222222222</v>
      </c>
      <c r="W682" s="38" t="n">
        <f aca="false">IFERROR(Counts!AK682/Counts!AI682,"")</f>
        <v>0.5</v>
      </c>
      <c r="X682" s="40" t="n">
        <f aca="false">IFERROR(Counts!O682,"")</f>
        <v>-0.614</v>
      </c>
      <c r="Y682" s="36" t="n">
        <f aca="false">IFERROR(INDEX('Season Counts'!$Y$2:$Y$740,$AF682)/INDEX('Season Counts'!$X$2:$X$740,$AF682),"")</f>
        <v>0.226157894736842</v>
      </c>
      <c r="Z682" s="37" t="n">
        <f aca="false">IFERROR(J682-Y682,"")</f>
        <v>-0.00215789473684208</v>
      </c>
      <c r="AA682" s="38" t="n">
        <f aca="false">IFERROR(INDEX('Season Counts'!$K$2:$K$740,$AF682)/INDEX('Season Counts'!$J$2:$J$740,$AF682),"")</f>
        <v>0.325</v>
      </c>
      <c r="AB682" s="41" t="n">
        <f aca="false">IFERROR(R682-AA682,"")</f>
        <v>-0.0146551724137931</v>
      </c>
      <c r="AC682" s="39" t="n">
        <f aca="false">IFERROR(INDEX('Season Counts'!$AG$2:$AG$740,$AF682)/INDEX('Season Counts'!$AF$2:$AF$740,$AF682),"")</f>
        <v>73.825</v>
      </c>
      <c r="AD682" s="40" t="n">
        <f aca="false">IFERROR(V682-AC682,"")</f>
        <v>0.647222222222226</v>
      </c>
      <c r="AE682" s="4" t="str">
        <f aca="false">IF(D682&lt;Guide!$C$21,"Low PA",IF(TRIM(IF(ISNUMBER(AD682),IF(N(AD682)&lt;=-Guide!$C$24,"▼ Bat Speed  ",IF(N(AD682)&gt;=Guide!$C$24,"▲ Bat Speed  ","")),"")&amp;IF(N(Z682)&gt;=Guide!$C$22,"▲ Contact  ","")&amp;IF(N(Z682)&lt;=-Guide!$C$22,"▼ Contact  ","")&amp;IF(N(AB682)&gt;=Guide!$C$23,"▲ Chase  ","")&amp;IF(N(AB682)&lt;=-Guide!$C$23,"▼ Chase  ",""))="","Stable",TRIM(IF(ISNUMBER(AD682),IF(N(AD682)&lt;=-Guide!$C$24,"▼ Bat Speed  ",IF(N(AD682)&gt;=Guide!$C$24,"▲ Bat Speed  ","")),"")&amp;IF(N(Z682)&gt;=Guide!$C$22,"▲ Contact  ","")&amp;IF(N(Z682)&lt;=-Guide!$C$22,"▼ Contact  ","")&amp;IF(N(AB682)&gt;=Guide!$C$23,"▲ Chase  ","")&amp;IF(N(AB682)&lt;=-Guide!$C$23,"▼ Chase  ",""))))</f>
        <v>Low PA</v>
      </c>
      <c r="AF682" s="35" t="n">
        <f aca="false">MATCH(Counts!A682,'Season Counts'!$A$2:$A$740,0)</f>
        <v>179</v>
      </c>
    </row>
    <row r="683" customFormat="false" ht="15" hidden="false" customHeight="false" outlineLevel="0" collapsed="false">
      <c r="A683" s="34" t="str">
        <f aca="false">Counts!B683</f>
        <v>CIN</v>
      </c>
      <c r="B683" s="5" t="str">
        <f aca="false">Counts!C683</f>
        <v>Ivan Johnson</v>
      </c>
      <c r="C683" s="34" t="str">
        <f aca="false">Counts!F683</f>
        <v>Aug</v>
      </c>
      <c r="D683" s="35" t="n">
        <f aca="false">IFERROR(Counts!P683,"")</f>
        <v>7</v>
      </c>
      <c r="E683" s="36" t="n">
        <f aca="false">IFERROR(Counts!R683/Counts!Q683,"")</f>
        <v>0</v>
      </c>
      <c r="F683" s="36" t="n">
        <f aca="false">IFERROR((Counts!R683+Counts!V683+Counts!W683)/(Counts!Q683+Counts!V683+Counts!W683+Counts!X683),"")</f>
        <v>0.142857142857143</v>
      </c>
      <c r="G683" s="36" t="n">
        <f aca="false">IFERROR((Counts!R683+Counts!S683+2*Counts!T683+3*Counts!U683)/Counts!Q683,"")</f>
        <v>0</v>
      </c>
      <c r="H683" s="35" t="n">
        <f aca="false">IFERROR(Counts!U683,"")</f>
        <v>0</v>
      </c>
      <c r="I683" s="36" t="n">
        <f aca="false">IFERROR(Counts!Z683/Counts!AA683,"")</f>
        <v>0.1</v>
      </c>
      <c r="J683" s="36" t="n">
        <f aca="false">IFERROR(Counts!AB683/Counts!AA683,"")</f>
        <v>0.261857142857143</v>
      </c>
      <c r="K683" s="37" t="n">
        <f aca="false">IFERROR((Counts!AB683-Counts!Z683)/Counts!AA683,"")</f>
        <v>0.161857142857143</v>
      </c>
      <c r="L683" s="38" t="n">
        <f aca="false">IFERROR(Counts!Y683/Counts!P683,"")</f>
        <v>0.285714285714286</v>
      </c>
      <c r="M683" s="38" t="n">
        <f aca="false">IFERROR(Counts!V683/Counts!P683,"")</f>
        <v>0.142857142857143</v>
      </c>
      <c r="N683" s="38" t="n">
        <f aca="false">IFERROR(Counts!AD683/Counts!AC683,"")</f>
        <v>0</v>
      </c>
      <c r="O683" s="38" t="n">
        <f aca="false">IFERROR(Counts!AE683/Counts!AC683,"")</f>
        <v>0.25</v>
      </c>
      <c r="P683" s="39" t="n">
        <f aca="false">IFERROR(Counts!AG683/Counts!AF683,"")</f>
        <v>83.05</v>
      </c>
      <c r="Q683" s="38" t="n">
        <f aca="false">IFERROR(Counts!AH683/Counts!AC683,"")</f>
        <v>0</v>
      </c>
      <c r="R683" s="38" t="n">
        <f aca="false">IFERROR(Counts!N683/Counts!M683,"")</f>
        <v>0.222222222222222</v>
      </c>
      <c r="S683" s="38" t="n">
        <f aca="false">IFERROR(Counts!K683/Counts!J683,"")</f>
        <v>0.636363636363636</v>
      </c>
      <c r="T683" s="38" t="n">
        <f aca="false">IFERROR(Counts!I683/Counts!H683,"")</f>
        <v>0.333333333333333</v>
      </c>
      <c r="U683" s="38" t="n">
        <f aca="false">IFERROR(1-Counts!L683/Counts!K683,"")</f>
        <v>0.857142857142857</v>
      </c>
      <c r="V683" s="39" t="n">
        <f aca="false">IFERROR(Counts!AJ683/Counts!AI683,"")</f>
        <v>72.95</v>
      </c>
      <c r="W683" s="38" t="n">
        <f aca="false">IFERROR(Counts!AK683/Counts!AI683,"")</f>
        <v>0.25</v>
      </c>
      <c r="X683" s="40" t="n">
        <f aca="false">IFERROR(Counts!O683,"")</f>
        <v>-1.157</v>
      </c>
      <c r="Y683" s="36" t="n">
        <f aca="false">IFERROR(INDEX('Season Counts'!$Y$2:$Y$740,$AF683)/INDEX('Season Counts'!$X$2:$X$740,$AF683),"")</f>
        <v>0.226157894736842</v>
      </c>
      <c r="Z683" s="37" t="n">
        <f aca="false">IFERROR(J683-Y683,"")</f>
        <v>0.0356992481203008</v>
      </c>
      <c r="AA683" s="38" t="n">
        <f aca="false">IFERROR(INDEX('Season Counts'!$K$2:$K$740,$AF683)/INDEX('Season Counts'!$J$2:$J$740,$AF683),"")</f>
        <v>0.325</v>
      </c>
      <c r="AB683" s="41" t="n">
        <f aca="false">IFERROR(R683-AA683,"")</f>
        <v>-0.102777777777778</v>
      </c>
      <c r="AC683" s="39" t="n">
        <f aca="false">IFERROR(INDEX('Season Counts'!$AG$2:$AG$740,$AF683)/INDEX('Season Counts'!$AF$2:$AF$740,$AF683),"")</f>
        <v>73.825</v>
      </c>
      <c r="AD683" s="40" t="n">
        <f aca="false">IFERROR(V683-AC683,"")</f>
        <v>-0.875</v>
      </c>
      <c r="AE683" s="4" t="str">
        <f aca="false">IF(D683&lt;Guide!$C$21,"Low PA",IF(TRIM(IF(ISNUMBER(AD683),IF(N(AD683)&lt;=-Guide!$C$24,"▼ Bat Speed  ",IF(N(AD683)&gt;=Guide!$C$24,"▲ Bat Speed  ","")),"")&amp;IF(N(Z683)&gt;=Guide!$C$22,"▲ Contact  ","")&amp;IF(N(Z683)&lt;=-Guide!$C$22,"▼ Contact  ","")&amp;IF(N(AB683)&gt;=Guide!$C$23,"▲ Chase  ","")&amp;IF(N(AB683)&lt;=-Guide!$C$23,"▼ Chase  ",""))="","Stable",TRIM(IF(ISNUMBER(AD683),IF(N(AD683)&lt;=-Guide!$C$24,"▼ Bat Speed  ",IF(N(AD683)&gt;=Guide!$C$24,"▲ Bat Speed  ","")),"")&amp;IF(N(Z683)&gt;=Guide!$C$22,"▲ Contact  ","")&amp;IF(N(Z683)&lt;=-Guide!$C$22,"▼ Contact  ","")&amp;IF(N(AB683)&gt;=Guide!$C$23,"▲ Chase  ","")&amp;IF(N(AB683)&lt;=-Guide!$C$23,"▼ Chase  ",""))))</f>
        <v>Low PA</v>
      </c>
      <c r="AF683" s="35" t="n">
        <f aca="false">MATCH(Counts!A683,'Season Counts'!$A$2:$A$740,0)</f>
        <v>179</v>
      </c>
    </row>
    <row r="684" customFormat="false" ht="15" hidden="false" customHeight="false" outlineLevel="0" collapsed="false">
      <c r="A684" s="34" t="str">
        <f aca="false">Counts!B684</f>
        <v>CIN</v>
      </c>
      <c r="B684" s="5" t="str">
        <f aca="false">Counts!C684</f>
        <v>Oswaldo Cabrera</v>
      </c>
      <c r="C684" s="34" t="str">
        <f aca="false">Counts!F684</f>
        <v>Sep</v>
      </c>
      <c r="D684" s="35" t="n">
        <f aca="false">IFERROR(Counts!P684,"")</f>
        <v>14</v>
      </c>
      <c r="E684" s="36" t="n">
        <f aca="false">IFERROR(Counts!R684/Counts!Q684,"")</f>
        <v>0.307692307692308</v>
      </c>
      <c r="F684" s="36" t="n">
        <f aca="false">IFERROR((Counts!R684+Counts!V684+Counts!W684)/(Counts!Q684+Counts!V684+Counts!W684+Counts!X684),"")</f>
        <v>0.357142857142857</v>
      </c>
      <c r="G684" s="36" t="n">
        <f aca="false">IFERROR((Counts!R684+Counts!S684+2*Counts!T684+3*Counts!U684)/Counts!Q684,"")</f>
        <v>0.461538461538462</v>
      </c>
      <c r="H684" s="35" t="n">
        <f aca="false">IFERROR(Counts!U684,"")</f>
        <v>0</v>
      </c>
      <c r="I684" s="36" t="n">
        <f aca="false">IFERROR(Counts!Z684/Counts!AA684,"")</f>
        <v>0.357142857142857</v>
      </c>
      <c r="J684" s="36" t="n">
        <f aca="false">IFERROR(Counts!AB684/Counts!AA684,"")</f>
        <v>0.205857142857143</v>
      </c>
      <c r="K684" s="37" t="n">
        <f aca="false">IFERROR((Counts!AB684-Counts!Z684)/Counts!AA684,"")</f>
        <v>-0.151285714285714</v>
      </c>
      <c r="L684" s="38" t="n">
        <f aca="false">IFERROR(Counts!Y684/Counts!P684,"")</f>
        <v>0.357142857142857</v>
      </c>
      <c r="M684" s="38" t="n">
        <f aca="false">IFERROR(Counts!V684/Counts!P684,"")</f>
        <v>0.0714285714285714</v>
      </c>
      <c r="N684" s="38" t="n">
        <f aca="false">IFERROR(Counts!AD684/Counts!AC684,"")</f>
        <v>0</v>
      </c>
      <c r="O684" s="38" t="n">
        <f aca="false">IFERROR(Counts!AE684/Counts!AC684,"")</f>
        <v>0.25</v>
      </c>
      <c r="P684" s="39" t="n">
        <f aca="false">IFERROR(Counts!AG684/Counts!AF684,"")</f>
        <v>83.575</v>
      </c>
      <c r="Q684" s="38" t="n">
        <f aca="false">IFERROR(Counts!AH684/Counts!AC684,"")</f>
        <v>0.25</v>
      </c>
      <c r="R684" s="38" t="n">
        <f aca="false">IFERROR(Counts!N684/Counts!M684,"")</f>
        <v>0.3125</v>
      </c>
      <c r="S684" s="38" t="n">
        <f aca="false">IFERROR(Counts!K684/Counts!J684,"")</f>
        <v>0.888888888888889</v>
      </c>
      <c r="T684" s="38" t="n">
        <f aca="false">IFERROR(Counts!I684/Counts!H684,"")</f>
        <v>0.264705882352941</v>
      </c>
      <c r="U684" s="38" t="n">
        <f aca="false">IFERROR(1-Counts!L684/Counts!K684,"")</f>
        <v>0.708333333333333</v>
      </c>
      <c r="V684" s="39" t="n">
        <f aca="false">IFERROR(Counts!AJ684/Counts!AI684,"")</f>
        <v>68.2107142857143</v>
      </c>
      <c r="W684" s="38" t="n">
        <f aca="false">IFERROR(Counts!AK684/Counts!AI684,"")</f>
        <v>0</v>
      </c>
      <c r="X684" s="40" t="n">
        <f aca="false">IFERROR(Counts!O684,"")</f>
        <v>-0.194</v>
      </c>
      <c r="Y684" s="36" t="n">
        <f aca="false">IFERROR(INDEX('Season Counts'!$Y$2:$Y$740,$AF684)/INDEX('Season Counts'!$X$2:$X$740,$AF684),"")</f>
        <v>0.205857142857143</v>
      </c>
      <c r="Z684" s="37" t="n">
        <f aca="false">IFERROR(J684-Y684,"")</f>
        <v>0</v>
      </c>
      <c r="AA684" s="38" t="n">
        <f aca="false">IFERROR(INDEX('Season Counts'!$K$2:$K$740,$AF684)/INDEX('Season Counts'!$J$2:$J$740,$AF684),"")</f>
        <v>0.3125</v>
      </c>
      <c r="AB684" s="41" t="n">
        <f aca="false">IFERROR(R684-AA684,"")</f>
        <v>0</v>
      </c>
      <c r="AC684" s="39" t="n">
        <f aca="false">IFERROR(INDEX('Season Counts'!$AG$2:$AG$740,$AF684)/INDEX('Season Counts'!$AF$2:$AF$740,$AF684),"")</f>
        <v>68.2107142857143</v>
      </c>
      <c r="AD684" s="40" t="n">
        <f aca="false">IFERROR(V684-AC684,"")</f>
        <v>0</v>
      </c>
      <c r="AE684" s="4" t="str">
        <f aca="false">IF(D684&lt;Guide!$C$21,"Low PA",IF(TRIM(IF(ISNUMBER(AD684),IF(N(AD684)&lt;=-Guide!$C$24,"▼ Bat Speed  ",IF(N(AD684)&gt;=Guide!$C$24,"▲ Bat Speed  ","")),"")&amp;IF(N(Z684)&gt;=Guide!$C$22,"▲ Contact  ","")&amp;IF(N(Z684)&lt;=-Guide!$C$22,"▼ Contact  ","")&amp;IF(N(AB684)&gt;=Guide!$C$23,"▲ Chase  ","")&amp;IF(N(AB684)&lt;=-Guide!$C$23,"▼ Chase  ",""))="","Stable",TRIM(IF(ISNUMBER(AD684),IF(N(AD684)&lt;=-Guide!$C$24,"▼ Bat Speed  ",IF(N(AD684)&gt;=Guide!$C$24,"▲ Bat Speed  ","")),"")&amp;IF(N(Z684)&gt;=Guide!$C$22,"▲ Contact  ","")&amp;IF(N(Z684)&lt;=-Guide!$C$22,"▼ Contact  ","")&amp;IF(N(AB684)&gt;=Guide!$C$23,"▲ Chase  ","")&amp;IF(N(AB684)&lt;=-Guide!$C$23,"▼ Chase  ",""))))</f>
        <v>Low PA</v>
      </c>
      <c r="AF684" s="35" t="n">
        <f aca="false">MATCH(Counts!A684,'Season Counts'!$A$2:$A$740,0)</f>
        <v>180</v>
      </c>
    </row>
    <row r="685" customFormat="false" ht="15" hidden="false" customHeight="false" outlineLevel="0" collapsed="false">
      <c r="A685" s="34" t="str">
        <f aca="false">Counts!B685</f>
        <v>CLE</v>
      </c>
      <c r="B685" s="5" t="str">
        <f aca="false">Counts!C685</f>
        <v>Steven Kwan</v>
      </c>
      <c r="C685" s="34" t="str">
        <f aca="false">Counts!F685</f>
        <v>Mar-Apr</v>
      </c>
      <c r="D685" s="35" t="n">
        <f aca="false">IFERROR(Counts!P685,"")</f>
        <v>130</v>
      </c>
      <c r="E685" s="36" t="n">
        <f aca="false">IFERROR(Counts!R685/Counts!Q685,"")</f>
        <v>0.221238938053097</v>
      </c>
      <c r="F685" s="36" t="n">
        <f aca="false">IFERROR((Counts!R685+Counts!V685+Counts!W685)/(Counts!Q685+Counts!V685+Counts!W685+Counts!X685),"")</f>
        <v>0.310077519379845</v>
      </c>
      <c r="G685" s="36" t="n">
        <f aca="false">IFERROR((Counts!R685+Counts!S685+2*Counts!T685+3*Counts!U685)/Counts!Q685,"")</f>
        <v>0.292035398230089</v>
      </c>
      <c r="H685" s="35" t="n">
        <f aca="false">IFERROR(Counts!U685,"")</f>
        <v>1</v>
      </c>
      <c r="I685" s="36" t="n">
        <f aca="false">IFERROR(Counts!Z685/Counts!AA685,"")</f>
        <v>0.273412698412698</v>
      </c>
      <c r="J685" s="36" t="n">
        <f aca="false">IFERROR(Counts!AB685/Counts!AA685,"")</f>
        <v>0.280515873015873</v>
      </c>
      <c r="K685" s="37" t="n">
        <f aca="false">IFERROR((Counts!AB685-Counts!Z685)/Counts!AA685,"")</f>
        <v>0.00710317460317457</v>
      </c>
      <c r="L685" s="38" t="n">
        <f aca="false">IFERROR(Counts!Y685/Counts!P685,"")</f>
        <v>0.115384615384615</v>
      </c>
      <c r="M685" s="38" t="n">
        <f aca="false">IFERROR(Counts!V685/Counts!P685,"")</f>
        <v>0.107692307692308</v>
      </c>
      <c r="N685" s="38" t="n">
        <f aca="false">IFERROR(Counts!AD685/Counts!AC685,"")</f>
        <v>0.01</v>
      </c>
      <c r="O685" s="38" t="n">
        <f aca="false">IFERROR(Counts!AE685/Counts!AC685,"")</f>
        <v>0.1</v>
      </c>
      <c r="P685" s="39" t="n">
        <f aca="false">IFERROR(Counts!AG685/Counts!AF685,"")</f>
        <v>80.261</v>
      </c>
      <c r="Q685" s="38" t="n">
        <f aca="false">IFERROR(Counts!AH685/Counts!AC685,"")</f>
        <v>0.36</v>
      </c>
      <c r="R685" s="38" t="n">
        <f aca="false">IFERROR(Counts!N685/Counts!M685,"")</f>
        <v>0.233463035019455</v>
      </c>
      <c r="S685" s="38" t="n">
        <f aca="false">IFERROR(Counts!K685/Counts!J685,"")</f>
        <v>0.508064516129032</v>
      </c>
      <c r="T685" s="38" t="n">
        <f aca="false">IFERROR(Counts!I685/Counts!H685,"")</f>
        <v>0.0695187165775401</v>
      </c>
      <c r="U685" s="38" t="n">
        <f aca="false">IFERROR(1-Counts!L685/Counts!K685,"")</f>
        <v>0.984126984126984</v>
      </c>
      <c r="V685" s="39" t="n">
        <f aca="false">IFERROR(Counts!AJ685/Counts!AI685,"")</f>
        <v>62.279012345679</v>
      </c>
      <c r="W685" s="38" t="n">
        <f aca="false">IFERROR(Counts!AK685/Counts!AI685,"")</f>
        <v>0</v>
      </c>
      <c r="X685" s="40" t="n">
        <f aca="false">IFERROR(Counts!O685,"")</f>
        <v>-2.798</v>
      </c>
      <c r="Y685" s="36" t="n">
        <f aca="false">IFERROR(INDEX('Season Counts'!$Y$2:$Y$740,$AF685)/INDEX('Season Counts'!$X$2:$X$740,$AF685),"")</f>
        <v>0.329009554140127</v>
      </c>
      <c r="Z685" s="37" t="n">
        <f aca="false">IFERROR(J685-Y685,"")</f>
        <v>-0.0484936811242544</v>
      </c>
      <c r="AA685" s="38" t="n">
        <f aca="false">IFERROR(INDEX('Season Counts'!$K$2:$K$740,$AF685)/INDEX('Season Counts'!$J$2:$J$740,$AF685),"")</f>
        <v>0.197501951600312</v>
      </c>
      <c r="AB685" s="41" t="n">
        <f aca="false">IFERROR(R685-AA685,"")</f>
        <v>0.035961083419143</v>
      </c>
      <c r="AC685" s="39" t="n">
        <f aca="false">IFERROR(INDEX('Season Counts'!$AG$2:$AG$740,$AF685)/INDEX('Season Counts'!$AF$2:$AF$740,$AF685),"")</f>
        <v>62.3365217391304</v>
      </c>
      <c r="AD685" s="40" t="n">
        <f aca="false">IFERROR(V685-AC685,"")</f>
        <v>-0.0575093934514257</v>
      </c>
      <c r="AE685" s="4" t="str">
        <f aca="false">IF(D685&lt;Guide!$C$21,"Low PA",IF(TRIM(IF(ISNUMBER(AD685),IF(N(AD685)&lt;=-Guide!$C$24,"▼ Bat Speed  ",IF(N(AD685)&gt;=Guide!$C$24,"▲ Bat Speed  ","")),"")&amp;IF(N(Z685)&gt;=Guide!$C$22,"▲ Contact  ","")&amp;IF(N(Z685)&lt;=-Guide!$C$22,"▼ Contact  ","")&amp;IF(N(AB685)&gt;=Guide!$C$23,"▲ Chase  ","")&amp;IF(N(AB685)&lt;=-Guide!$C$23,"▼ Chase  ",""))="","Stable",TRIM(IF(ISNUMBER(AD685),IF(N(AD685)&lt;=-Guide!$C$24,"▼ Bat Speed  ",IF(N(AD685)&gt;=Guide!$C$24,"▲ Bat Speed  ","")),"")&amp;IF(N(Z685)&gt;=Guide!$C$22,"▲ Contact  ","")&amp;IF(N(Z685)&lt;=-Guide!$C$22,"▼ Contact  ","")&amp;IF(N(AB685)&gt;=Guide!$C$23,"▲ Chase  ","")&amp;IF(N(AB685)&lt;=-Guide!$C$23,"▼ Chase  ",""))))</f>
        <v>▼ Contact</v>
      </c>
      <c r="AF685" s="35" t="n">
        <f aca="false">MATCH(Counts!A685,'Season Counts'!$A$2:$A$740,0)</f>
        <v>181</v>
      </c>
    </row>
    <row r="686" customFormat="false" ht="15" hidden="false" customHeight="false" outlineLevel="0" collapsed="false">
      <c r="A686" s="34" t="str">
        <f aca="false">Counts!B686</f>
        <v>CLE</v>
      </c>
      <c r="B686" s="5" t="str">
        <f aca="false">Counts!C686</f>
        <v>Steven Kwan</v>
      </c>
      <c r="C686" s="34" t="str">
        <f aca="false">Counts!F686</f>
        <v>May</v>
      </c>
      <c r="D686" s="35" t="n">
        <f aca="false">IFERROR(Counts!P686,"")</f>
        <v>104</v>
      </c>
      <c r="E686" s="36" t="n">
        <f aca="false">IFERROR(Counts!R686/Counts!Q686,"")</f>
        <v>0.1875</v>
      </c>
      <c r="F686" s="36" t="n">
        <f aca="false">IFERROR((Counts!R686+Counts!V686+Counts!W686)/(Counts!Q686+Counts!V686+Counts!W686+Counts!X686),"")</f>
        <v>0.352941176470588</v>
      </c>
      <c r="G686" s="36" t="n">
        <f aca="false">IFERROR((Counts!R686+Counts!S686+2*Counts!T686+3*Counts!U686)/Counts!Q686,"")</f>
        <v>0.2125</v>
      </c>
      <c r="H686" s="35" t="n">
        <f aca="false">IFERROR(Counts!U686,"")</f>
        <v>0</v>
      </c>
      <c r="I686" s="36" t="n">
        <f aca="false">IFERROR(Counts!Z686/Counts!AA686,"")</f>
        <v>0.286138613861386</v>
      </c>
      <c r="J686" s="36" t="n">
        <f aca="false">IFERROR(Counts!AB686/Counts!AA686,"")</f>
        <v>0.312435643564356</v>
      </c>
      <c r="K686" s="37" t="n">
        <f aca="false">IFERROR((Counts!AB686-Counts!Z686)/Counts!AA686,"")</f>
        <v>0.0262970297029703</v>
      </c>
      <c r="L686" s="38" t="n">
        <f aca="false">IFERROR(Counts!Y686/Counts!P686,"")</f>
        <v>0.0961538461538462</v>
      </c>
      <c r="M686" s="38" t="n">
        <f aca="false">IFERROR(Counts!V686/Counts!P686,"")</f>
        <v>0.192307692307692</v>
      </c>
      <c r="N686" s="38" t="n">
        <f aca="false">IFERROR(Counts!AD686/Counts!AC686,"")</f>
        <v>0</v>
      </c>
      <c r="O686" s="38" t="n">
        <f aca="false">IFERROR(Counts!AE686/Counts!AC686,"")</f>
        <v>0.0821917808219178</v>
      </c>
      <c r="P686" s="39" t="n">
        <f aca="false">IFERROR(Counts!AG686/Counts!AF686,"")</f>
        <v>81.1527777777778</v>
      </c>
      <c r="Q686" s="38" t="n">
        <f aca="false">IFERROR(Counts!AH686/Counts!AC686,"")</f>
        <v>0.36986301369863</v>
      </c>
      <c r="R686" s="38" t="n">
        <f aca="false">IFERROR(Counts!N686/Counts!M686,"")</f>
        <v>0.19634703196347</v>
      </c>
      <c r="S686" s="38" t="n">
        <f aca="false">IFERROR(Counts!K686/Counts!J686,"")</f>
        <v>0.471502590673575</v>
      </c>
      <c r="T686" s="38" t="n">
        <f aca="false">IFERROR(Counts!I686/Counts!H686,"")</f>
        <v>0.082089552238806</v>
      </c>
      <c r="U686" s="38" t="n">
        <f aca="false">IFERROR(1-Counts!L686/Counts!K686,"")</f>
        <v>0.956043956043956</v>
      </c>
      <c r="V686" s="39" t="n">
        <f aca="false">IFERROR(Counts!AJ686/Counts!AI686,"")</f>
        <v>62.7449152542373</v>
      </c>
      <c r="W686" s="38" t="n">
        <f aca="false">IFERROR(Counts!AK686/Counts!AI686,"")</f>
        <v>0.00847457627118644</v>
      </c>
      <c r="X686" s="40" t="n">
        <f aca="false">IFERROR(Counts!O686,"")</f>
        <v>-3.505</v>
      </c>
      <c r="Y686" s="36" t="n">
        <f aca="false">IFERROR(INDEX('Season Counts'!$Y$2:$Y$740,$AF686)/INDEX('Season Counts'!$X$2:$X$740,$AF686),"")</f>
        <v>0.329009554140127</v>
      </c>
      <c r="Z686" s="37" t="n">
        <f aca="false">IFERROR(J686-Y686,"")</f>
        <v>-0.016573910575771</v>
      </c>
      <c r="AA686" s="38" t="n">
        <f aca="false">IFERROR(INDEX('Season Counts'!$K$2:$K$740,$AF686)/INDEX('Season Counts'!$J$2:$J$740,$AF686),"")</f>
        <v>0.197501951600312</v>
      </c>
      <c r="AB686" s="41" t="n">
        <f aca="false">IFERROR(R686-AA686,"")</f>
        <v>-0.00115491963684194</v>
      </c>
      <c r="AC686" s="39" t="n">
        <f aca="false">IFERROR(INDEX('Season Counts'!$AG$2:$AG$740,$AF686)/INDEX('Season Counts'!$AF$2:$AF$740,$AF686),"")</f>
        <v>62.3365217391304</v>
      </c>
      <c r="AD686" s="40" t="n">
        <f aca="false">IFERROR(V686-AC686,"")</f>
        <v>0.408393515106845</v>
      </c>
      <c r="AE686" s="4" t="str">
        <f aca="false">IF(D686&lt;Guide!$C$21,"Low PA",IF(TRIM(IF(ISNUMBER(AD686),IF(N(AD686)&lt;=-Guide!$C$24,"▼ Bat Speed  ",IF(N(AD686)&gt;=Guide!$C$24,"▲ Bat Speed  ","")),"")&amp;IF(N(Z686)&gt;=Guide!$C$22,"▲ Contact  ","")&amp;IF(N(Z686)&lt;=-Guide!$C$22,"▼ Contact  ","")&amp;IF(N(AB686)&gt;=Guide!$C$23,"▲ Chase  ","")&amp;IF(N(AB686)&lt;=-Guide!$C$23,"▼ Chase  ",""))="","Stable",TRIM(IF(ISNUMBER(AD686),IF(N(AD686)&lt;=-Guide!$C$24,"▼ Bat Speed  ",IF(N(AD686)&gt;=Guide!$C$24,"▲ Bat Speed  ","")),"")&amp;IF(N(Z686)&gt;=Guide!$C$22,"▲ Contact  ","")&amp;IF(N(Z686)&lt;=-Guide!$C$22,"▼ Contact  ","")&amp;IF(N(AB686)&gt;=Guide!$C$23,"▲ Chase  ","")&amp;IF(N(AB686)&lt;=-Guide!$C$23,"▼ Chase  ",""))))</f>
        <v>Stable</v>
      </c>
      <c r="AF686" s="35" t="n">
        <f aca="false">MATCH(Counts!A686,'Season Counts'!$A$2:$A$740,0)</f>
        <v>181</v>
      </c>
    </row>
    <row r="687" customFormat="false" ht="15" hidden="false" customHeight="false" outlineLevel="0" collapsed="false">
      <c r="A687" s="34" t="str">
        <f aca="false">Counts!B687</f>
        <v>CLE</v>
      </c>
      <c r="B687" s="5" t="str">
        <f aca="false">Counts!C687</f>
        <v>Steven Kwan</v>
      </c>
      <c r="C687" s="34" t="str">
        <f aca="false">Counts!F687</f>
        <v>Jun</v>
      </c>
      <c r="D687" s="35" t="n">
        <f aca="false">IFERROR(Counts!P687,"")</f>
        <v>84</v>
      </c>
      <c r="E687" s="36" t="n">
        <f aca="false">IFERROR(Counts!R687/Counts!Q687,"")</f>
        <v>0.223684210526316</v>
      </c>
      <c r="F687" s="36" t="n">
        <f aca="false">IFERROR((Counts!R687+Counts!V687+Counts!W687)/(Counts!Q687+Counts!V687+Counts!W687+Counts!X687),"")</f>
        <v>0.289156626506024</v>
      </c>
      <c r="G687" s="36" t="n">
        <f aca="false">IFERROR((Counts!R687+Counts!S687+2*Counts!T687+3*Counts!U687)/Counts!Q687,"")</f>
        <v>0.25</v>
      </c>
      <c r="H687" s="35" t="n">
        <f aca="false">IFERROR(Counts!U687,"")</f>
        <v>0</v>
      </c>
      <c r="I687" s="36" t="n">
        <f aca="false">IFERROR(Counts!Z687/Counts!AA687,"")</f>
        <v>0.257142857142857</v>
      </c>
      <c r="J687" s="36" t="n">
        <f aca="false">IFERROR(Counts!AB687/Counts!AA687,"")</f>
        <v>0.321142857142857</v>
      </c>
      <c r="K687" s="37" t="n">
        <f aca="false">IFERROR((Counts!AB687-Counts!Z687)/Counts!AA687,"")</f>
        <v>0.064</v>
      </c>
      <c r="L687" s="38" t="n">
        <f aca="false">IFERROR(Counts!Y687/Counts!P687,"")</f>
        <v>0.0952380952380952</v>
      </c>
      <c r="M687" s="38" t="n">
        <f aca="false">IFERROR(Counts!V687/Counts!P687,"")</f>
        <v>0.0714285714285714</v>
      </c>
      <c r="N687" s="38" t="n">
        <f aca="false">IFERROR(Counts!AD687/Counts!AC687,"")</f>
        <v>0</v>
      </c>
      <c r="O687" s="38" t="n">
        <f aca="false">IFERROR(Counts!AE687/Counts!AC687,"")</f>
        <v>0.132352941176471</v>
      </c>
      <c r="P687" s="39" t="n">
        <f aca="false">IFERROR(Counts!AG687/Counts!AF687,"")</f>
        <v>82.9279411764706</v>
      </c>
      <c r="Q687" s="38" t="n">
        <f aca="false">IFERROR(Counts!AH687/Counts!AC687,"")</f>
        <v>0.441176470588235</v>
      </c>
      <c r="R687" s="38" t="n">
        <f aca="false">IFERROR(Counts!N687/Counts!M687,"")</f>
        <v>0.231788079470199</v>
      </c>
      <c r="S687" s="38" t="n">
        <f aca="false">IFERROR(Counts!K687/Counts!J687,"")</f>
        <v>0.551515151515152</v>
      </c>
      <c r="T687" s="38" t="n">
        <f aca="false">IFERROR(Counts!I687/Counts!H687,"")</f>
        <v>0.0714285714285714</v>
      </c>
      <c r="U687" s="38" t="n">
        <f aca="false">IFERROR(1-Counts!L687/Counts!K687,"")</f>
        <v>0.989010989010989</v>
      </c>
      <c r="V687" s="39" t="n">
        <f aca="false">IFERROR(Counts!AJ687/Counts!AI687,"")</f>
        <v>63.4310679611651</v>
      </c>
      <c r="W687" s="38" t="n">
        <f aca="false">IFERROR(Counts!AK687/Counts!AI687,"")</f>
        <v>0</v>
      </c>
      <c r="X687" s="40" t="n">
        <f aca="false">IFERROR(Counts!O687,"")</f>
        <v>-4.635</v>
      </c>
      <c r="Y687" s="36" t="n">
        <f aca="false">IFERROR(INDEX('Season Counts'!$Y$2:$Y$740,$AF687)/INDEX('Season Counts'!$X$2:$X$740,$AF687),"")</f>
        <v>0.329009554140127</v>
      </c>
      <c r="Z687" s="37" t="n">
        <f aca="false">IFERROR(J687-Y687,"")</f>
        <v>-0.00786669699727027</v>
      </c>
      <c r="AA687" s="38" t="n">
        <f aca="false">IFERROR(INDEX('Season Counts'!$K$2:$K$740,$AF687)/INDEX('Season Counts'!$J$2:$J$740,$AF687),"")</f>
        <v>0.197501951600312</v>
      </c>
      <c r="AB687" s="41" t="n">
        <f aca="false">IFERROR(R687-AA687,"")</f>
        <v>0.0342861278698864</v>
      </c>
      <c r="AC687" s="39" t="n">
        <f aca="false">IFERROR(INDEX('Season Counts'!$AG$2:$AG$740,$AF687)/INDEX('Season Counts'!$AF$2:$AF$740,$AF687),"")</f>
        <v>62.3365217391304</v>
      </c>
      <c r="AD687" s="40" t="n">
        <f aca="false">IFERROR(V687-AC687,"")</f>
        <v>1.09454622203461</v>
      </c>
      <c r="AE687" s="4" t="str">
        <f aca="false">IF(D687&lt;Guide!$C$21,"Low PA",IF(TRIM(IF(ISNUMBER(AD687),IF(N(AD687)&lt;=-Guide!$C$24,"▼ Bat Speed  ",IF(N(AD687)&gt;=Guide!$C$24,"▲ Bat Speed  ","")),"")&amp;IF(N(Z687)&gt;=Guide!$C$22,"▲ Contact  ","")&amp;IF(N(Z687)&lt;=-Guide!$C$22,"▼ Contact  ","")&amp;IF(N(AB687)&gt;=Guide!$C$23,"▲ Chase  ","")&amp;IF(N(AB687)&lt;=-Guide!$C$23,"▼ Chase  ",""))="","Stable",TRIM(IF(ISNUMBER(AD687),IF(N(AD687)&lt;=-Guide!$C$24,"▼ Bat Speed  ",IF(N(AD687)&gt;=Guide!$C$24,"▲ Bat Speed  ","")),"")&amp;IF(N(Z687)&gt;=Guide!$C$22,"▲ Contact  ","")&amp;IF(N(Z687)&lt;=-Guide!$C$22,"▼ Contact  ","")&amp;IF(N(AB687)&gt;=Guide!$C$23,"▲ Chase  ","")&amp;IF(N(AB687)&lt;=-Guide!$C$23,"▼ Chase  ",""))))</f>
        <v>▲ Bat Speed</v>
      </c>
      <c r="AF687" s="35" t="n">
        <f aca="false">MATCH(Counts!A687,'Season Counts'!$A$2:$A$740,0)</f>
        <v>181</v>
      </c>
    </row>
    <row r="688" customFormat="false" ht="15" hidden="false" customHeight="false" outlineLevel="0" collapsed="false">
      <c r="A688" s="34" t="str">
        <f aca="false">Counts!B688</f>
        <v>CLE</v>
      </c>
      <c r="B688" s="5" t="str">
        <f aca="false">Counts!C688</f>
        <v>Steven Kwan</v>
      </c>
      <c r="C688" s="34" t="str">
        <f aca="false">Counts!F688</f>
        <v>Jul</v>
      </c>
      <c r="D688" s="35" t="n">
        <f aca="false">IFERROR(Counts!P688,"")</f>
        <v>92</v>
      </c>
      <c r="E688" s="36" t="n">
        <f aca="false">IFERROR(Counts!R688/Counts!Q688,"")</f>
        <v>0.402597402597403</v>
      </c>
      <c r="F688" s="36" t="n">
        <f aca="false">IFERROR((Counts!R688+Counts!V688+Counts!W688)/(Counts!Q688+Counts!V688+Counts!W688+Counts!X688),"")</f>
        <v>0.483516483516484</v>
      </c>
      <c r="G688" s="36" t="n">
        <f aca="false">IFERROR((Counts!R688+Counts!S688+2*Counts!T688+3*Counts!U688)/Counts!Q688,"")</f>
        <v>0.519480519480519</v>
      </c>
      <c r="H688" s="35" t="n">
        <f aca="false">IFERROR(Counts!U688,"")</f>
        <v>0</v>
      </c>
      <c r="I688" s="36" t="n">
        <f aca="false">IFERROR(Counts!Z688/Counts!AA688,"")</f>
        <v>0.441208791208791</v>
      </c>
      <c r="J688" s="36" t="n">
        <f aca="false">IFERROR(Counts!AB688/Counts!AA688,"")</f>
        <v>0.395571428571429</v>
      </c>
      <c r="K688" s="37" t="n">
        <f aca="false">IFERROR((Counts!AB688-Counts!Z688)/Counts!AA688,"")</f>
        <v>-0.0456373626373626</v>
      </c>
      <c r="L688" s="38" t="n">
        <f aca="false">IFERROR(Counts!Y688/Counts!P688,"")</f>
        <v>0.0869565217391304</v>
      </c>
      <c r="M688" s="38" t="n">
        <f aca="false">IFERROR(Counts!V688/Counts!P688,"")</f>
        <v>0.141304347826087</v>
      </c>
      <c r="N688" s="38" t="n">
        <f aca="false">IFERROR(Counts!AD688/Counts!AC688,"")</f>
        <v>0</v>
      </c>
      <c r="O688" s="38" t="n">
        <f aca="false">IFERROR(Counts!AE688/Counts!AC688,"")</f>
        <v>0.0563380281690141</v>
      </c>
      <c r="P688" s="39" t="n">
        <f aca="false">IFERROR(Counts!AG688/Counts!AF688,"")</f>
        <v>82.8957746478873</v>
      </c>
      <c r="Q688" s="38" t="n">
        <f aca="false">IFERROR(Counts!AH688/Counts!AC688,"")</f>
        <v>0.577464788732394</v>
      </c>
      <c r="R688" s="38" t="n">
        <f aca="false">IFERROR(Counts!N688/Counts!M688,"")</f>
        <v>0.174157303370787</v>
      </c>
      <c r="S688" s="38" t="n">
        <f aca="false">IFERROR(Counts!K688/Counts!J688,"")</f>
        <v>0.537313432835821</v>
      </c>
      <c r="T688" s="38" t="n">
        <f aca="false">IFERROR(Counts!I688/Counts!H688,"")</f>
        <v>0.0719424460431655</v>
      </c>
      <c r="U688" s="38" t="n">
        <f aca="false">IFERROR(1-Counts!L688/Counts!K688,"")</f>
        <v>0.944444444444444</v>
      </c>
      <c r="V688" s="39" t="n">
        <f aca="false">IFERROR(Counts!AJ688/Counts!AI688,"")</f>
        <v>62.4141666666667</v>
      </c>
      <c r="W688" s="38" t="n">
        <f aca="false">IFERROR(Counts!AK688/Counts!AI688,"")</f>
        <v>0</v>
      </c>
      <c r="X688" s="40" t="n">
        <f aca="false">IFERROR(Counts!O688,"")</f>
        <v>8.147</v>
      </c>
      <c r="Y688" s="36" t="n">
        <f aca="false">IFERROR(INDEX('Season Counts'!$Y$2:$Y$740,$AF688)/INDEX('Season Counts'!$X$2:$X$740,$AF688),"")</f>
        <v>0.329009554140127</v>
      </c>
      <c r="Z688" s="37" t="n">
        <f aca="false">IFERROR(J688-Y688,"")</f>
        <v>0.0665618744313012</v>
      </c>
      <c r="AA688" s="38" t="n">
        <f aca="false">IFERROR(INDEX('Season Counts'!$K$2:$K$740,$AF688)/INDEX('Season Counts'!$J$2:$J$740,$AF688),"")</f>
        <v>0.197501951600312</v>
      </c>
      <c r="AB688" s="41" t="n">
        <f aca="false">IFERROR(R688-AA688,"")</f>
        <v>-0.0233446482295257</v>
      </c>
      <c r="AC688" s="39" t="n">
        <f aca="false">IFERROR(INDEX('Season Counts'!$AG$2:$AG$740,$AF688)/INDEX('Season Counts'!$AF$2:$AF$740,$AF688),"")</f>
        <v>62.3365217391304</v>
      </c>
      <c r="AD688" s="40" t="n">
        <f aca="false">IFERROR(V688-AC688,"")</f>
        <v>0.0776449275362268</v>
      </c>
      <c r="AE688" s="4" t="str">
        <f aca="false">IF(D688&lt;Guide!$C$21,"Low PA",IF(TRIM(IF(ISNUMBER(AD688),IF(N(AD688)&lt;=-Guide!$C$24,"▼ Bat Speed  ",IF(N(AD688)&gt;=Guide!$C$24,"▲ Bat Speed  ","")),"")&amp;IF(N(Z688)&gt;=Guide!$C$22,"▲ Contact  ","")&amp;IF(N(Z688)&lt;=-Guide!$C$22,"▼ Contact  ","")&amp;IF(N(AB688)&gt;=Guide!$C$23,"▲ Chase  ","")&amp;IF(N(AB688)&lt;=-Guide!$C$23,"▼ Chase  ",""))="","Stable",TRIM(IF(ISNUMBER(AD688),IF(N(AD688)&lt;=-Guide!$C$24,"▼ Bat Speed  ",IF(N(AD688)&gt;=Guide!$C$24,"▲ Bat Speed  ","")),"")&amp;IF(N(Z688)&gt;=Guide!$C$22,"▲ Contact  ","")&amp;IF(N(Z688)&lt;=-Guide!$C$22,"▼ Contact  ","")&amp;IF(N(AB688)&gt;=Guide!$C$23,"▲ Chase  ","")&amp;IF(N(AB688)&lt;=-Guide!$C$23,"▼ Chase  ",""))))</f>
        <v>▲ Contact</v>
      </c>
      <c r="AF688" s="35" t="n">
        <f aca="false">MATCH(Counts!A688,'Season Counts'!$A$2:$A$740,0)</f>
        <v>181</v>
      </c>
    </row>
    <row r="689" customFormat="false" ht="15" hidden="false" customHeight="false" outlineLevel="0" collapsed="false">
      <c r="A689" s="34" t="str">
        <f aca="false">Counts!B689</f>
        <v>CLE</v>
      </c>
      <c r="B689" s="5" t="str">
        <f aca="false">Counts!C689</f>
        <v>Steven Kwan</v>
      </c>
      <c r="C689" s="34" t="str">
        <f aca="false">Counts!F689</f>
        <v>Aug</v>
      </c>
      <c r="D689" s="35" t="n">
        <f aca="false">IFERROR(Counts!P689,"")</f>
        <v>120</v>
      </c>
      <c r="E689" s="36" t="n">
        <f aca="false">IFERROR(Counts!R689/Counts!Q689,"")</f>
        <v>0.346534653465347</v>
      </c>
      <c r="F689" s="36" t="n">
        <f aca="false">IFERROR((Counts!R689+Counts!V689+Counts!W689)/(Counts!Q689+Counts!V689+Counts!W689+Counts!X689),"")</f>
        <v>0.45</v>
      </c>
      <c r="G689" s="36" t="n">
        <f aca="false">IFERROR((Counts!R689+Counts!S689+2*Counts!T689+3*Counts!U689)/Counts!Q689,"")</f>
        <v>0.405940594059406</v>
      </c>
      <c r="H689" s="35" t="n">
        <f aca="false">IFERROR(Counts!U689,"")</f>
        <v>1</v>
      </c>
      <c r="I689" s="36" t="n">
        <f aca="false">IFERROR(Counts!Z689/Counts!AA689,"")</f>
        <v>0.39125</v>
      </c>
      <c r="J689" s="36" t="n">
        <f aca="false">IFERROR(Counts!AB689/Counts!AA689,"")</f>
        <v>0.315175</v>
      </c>
      <c r="K689" s="37" t="n">
        <f aca="false">IFERROR((Counts!AB689-Counts!Z689)/Counts!AA689,"")</f>
        <v>-0.0760750000000001</v>
      </c>
      <c r="L689" s="38" t="n">
        <f aca="false">IFERROR(Counts!Y689/Counts!P689,"")</f>
        <v>0.1</v>
      </c>
      <c r="M689" s="38" t="n">
        <f aca="false">IFERROR(Counts!V689/Counts!P689,"")</f>
        <v>0.15</v>
      </c>
      <c r="N689" s="38" t="n">
        <f aca="false">IFERROR(Counts!AD689/Counts!AC689,"")</f>
        <v>0.0112359550561798</v>
      </c>
      <c r="O689" s="38" t="n">
        <f aca="false">IFERROR(Counts!AE689/Counts!AC689,"")</f>
        <v>0.101123595505618</v>
      </c>
      <c r="P689" s="39" t="n">
        <f aca="false">IFERROR(Counts!AG689/Counts!AF689,"")</f>
        <v>83.8022471910112</v>
      </c>
      <c r="Q689" s="38" t="n">
        <f aca="false">IFERROR(Counts!AH689/Counts!AC689,"")</f>
        <v>0.370786516853933</v>
      </c>
      <c r="R689" s="38" t="n">
        <f aca="false">IFERROR(Counts!N689/Counts!M689,"")</f>
        <v>0.16796875</v>
      </c>
      <c r="S689" s="38" t="n">
        <f aca="false">IFERROR(Counts!K689/Counts!J689,"")</f>
        <v>0.51056338028169</v>
      </c>
      <c r="T689" s="38" t="n">
        <f aca="false">IFERROR(Counts!I689/Counts!H689,"")</f>
        <v>0.0478723404255319</v>
      </c>
      <c r="U689" s="38" t="n">
        <f aca="false">IFERROR(1-Counts!L689/Counts!K689,"")</f>
        <v>0.986206896551724</v>
      </c>
      <c r="V689" s="39" t="n">
        <f aca="false">IFERROR(Counts!AJ689/Counts!AI689,"")</f>
        <v>61.89125</v>
      </c>
      <c r="W689" s="38" t="n">
        <f aca="false">IFERROR(Counts!AK689/Counts!AI689,"")</f>
        <v>0</v>
      </c>
      <c r="X689" s="40" t="n">
        <f aca="false">IFERROR(Counts!O689,"")</f>
        <v>8.761</v>
      </c>
      <c r="Y689" s="36" t="n">
        <f aca="false">IFERROR(INDEX('Season Counts'!$Y$2:$Y$740,$AF689)/INDEX('Season Counts'!$X$2:$X$740,$AF689),"")</f>
        <v>0.329009554140127</v>
      </c>
      <c r="Z689" s="37" t="n">
        <f aca="false">IFERROR(J689-Y689,"")</f>
        <v>-0.0138345541401274</v>
      </c>
      <c r="AA689" s="38" t="n">
        <f aca="false">IFERROR(INDEX('Season Counts'!$K$2:$K$740,$AF689)/INDEX('Season Counts'!$J$2:$J$740,$AF689),"")</f>
        <v>0.197501951600312</v>
      </c>
      <c r="AB689" s="41" t="n">
        <f aca="false">IFERROR(R689-AA689,"")</f>
        <v>-0.0295332016003123</v>
      </c>
      <c r="AC689" s="39" t="n">
        <f aca="false">IFERROR(INDEX('Season Counts'!$AG$2:$AG$740,$AF689)/INDEX('Season Counts'!$AF$2:$AF$740,$AF689),"")</f>
        <v>62.3365217391304</v>
      </c>
      <c r="AD689" s="40" t="n">
        <f aca="false">IFERROR(V689-AC689,"")</f>
        <v>-0.44527173913044</v>
      </c>
      <c r="AE689" s="4" t="str">
        <f aca="false">IF(D689&lt;Guide!$C$21,"Low PA",IF(TRIM(IF(ISNUMBER(AD689),IF(N(AD689)&lt;=-Guide!$C$24,"▼ Bat Speed  ",IF(N(AD689)&gt;=Guide!$C$24,"▲ Bat Speed  ","")),"")&amp;IF(N(Z689)&gt;=Guide!$C$22,"▲ Contact  ","")&amp;IF(N(Z689)&lt;=-Guide!$C$22,"▼ Contact  ","")&amp;IF(N(AB689)&gt;=Guide!$C$23,"▲ Chase  ","")&amp;IF(N(AB689)&lt;=-Guide!$C$23,"▼ Chase  ",""))="","Stable",TRIM(IF(ISNUMBER(AD689),IF(N(AD689)&lt;=-Guide!$C$24,"▼ Bat Speed  ",IF(N(AD689)&gt;=Guide!$C$24,"▲ Bat Speed  ","")),"")&amp;IF(N(Z689)&gt;=Guide!$C$22,"▲ Contact  ","")&amp;IF(N(Z689)&lt;=-Guide!$C$22,"▼ Contact  ","")&amp;IF(N(AB689)&gt;=Guide!$C$23,"▲ Chase  ","")&amp;IF(N(AB689)&lt;=-Guide!$C$23,"▼ Chase  ",""))))</f>
        <v>Stable</v>
      </c>
      <c r="AF689" s="35" t="n">
        <f aca="false">MATCH(Counts!A689,'Season Counts'!$A$2:$A$740,0)</f>
        <v>181</v>
      </c>
    </row>
    <row r="690" customFormat="false" ht="15" hidden="false" customHeight="false" outlineLevel="0" collapsed="false">
      <c r="A690" s="34" t="str">
        <f aca="false">Counts!B690</f>
        <v>CLE</v>
      </c>
      <c r="B690" s="5" t="str">
        <f aca="false">Counts!C690</f>
        <v>Steven Kwan</v>
      </c>
      <c r="C690" s="34" t="str">
        <f aca="false">Counts!F690</f>
        <v>Sep</v>
      </c>
      <c r="D690" s="35" t="n">
        <f aca="false">IFERROR(Counts!P690,"")</f>
        <v>107</v>
      </c>
      <c r="E690" s="36" t="n">
        <f aca="false">IFERROR(Counts!R690/Counts!Q690,"")</f>
        <v>0.315217391304348</v>
      </c>
      <c r="F690" s="36" t="n">
        <f aca="false">IFERROR((Counts!R690+Counts!V690+Counts!W690)/(Counts!Q690+Counts!V690+Counts!W690+Counts!X690),"")</f>
        <v>0.405660377358491</v>
      </c>
      <c r="G690" s="36" t="n">
        <f aca="false">IFERROR((Counts!R690+Counts!S690+2*Counts!T690+3*Counts!U690)/Counts!Q690,"")</f>
        <v>0.41304347826087</v>
      </c>
      <c r="H690" s="35" t="n">
        <f aca="false">IFERROR(Counts!U690,"")</f>
        <v>1</v>
      </c>
      <c r="I690" s="36" t="n">
        <f aca="false">IFERROR(Counts!Z690/Counts!AA690,"")</f>
        <v>0.368867924528302</v>
      </c>
      <c r="J690" s="36" t="n">
        <f aca="false">IFERROR(Counts!AB690/Counts!AA690,"")</f>
        <v>0.367198113207547</v>
      </c>
      <c r="K690" s="37" t="n">
        <f aca="false">IFERROR((Counts!AB690-Counts!Z690)/Counts!AA690,"")</f>
        <v>-0.00166981132075471</v>
      </c>
      <c r="L690" s="38" t="n">
        <f aca="false">IFERROR(Counts!Y690/Counts!P690,"")</f>
        <v>0.0841121495327103</v>
      </c>
      <c r="M690" s="38" t="n">
        <f aca="false">IFERROR(Counts!V690/Counts!P690,"")</f>
        <v>0.130841121495327</v>
      </c>
      <c r="N690" s="38" t="n">
        <f aca="false">IFERROR(Counts!AD690/Counts!AC690,"")</f>
        <v>0</v>
      </c>
      <c r="O690" s="38" t="n">
        <f aca="false">IFERROR(Counts!AE690/Counts!AC690,"")</f>
        <v>0.154761904761905</v>
      </c>
      <c r="P690" s="39" t="n">
        <f aca="false">IFERROR(Counts!AG690/Counts!AF690,"")</f>
        <v>82.7</v>
      </c>
      <c r="Q690" s="38" t="n">
        <f aca="false">IFERROR(Counts!AH690/Counts!AC690,"")</f>
        <v>0.464285714285714</v>
      </c>
      <c r="R690" s="38" t="n">
        <f aca="false">IFERROR(Counts!N690/Counts!M690,"")</f>
        <v>0.186363636363636</v>
      </c>
      <c r="S690" s="38" t="n">
        <f aca="false">IFERROR(Counts!K690/Counts!J690,"")</f>
        <v>0.5</v>
      </c>
      <c r="T690" s="38" t="n">
        <f aca="false">IFERROR(Counts!I690/Counts!H690,"")</f>
        <v>0.0559006211180124</v>
      </c>
      <c r="U690" s="38" t="n">
        <f aca="false">IFERROR(1-Counts!L690/Counts!K690,"")</f>
        <v>0.95</v>
      </c>
      <c r="V690" s="39" t="n">
        <f aca="false">IFERROR(Counts!AJ690/Counts!AI690,"")</f>
        <v>61.7049295774648</v>
      </c>
      <c r="W690" s="38" t="n">
        <f aca="false">IFERROR(Counts!AK690/Counts!AI690,"")</f>
        <v>0.00704225352112676</v>
      </c>
      <c r="X690" s="40" t="n">
        <f aca="false">IFERROR(Counts!O690,"")</f>
        <v>4.315</v>
      </c>
      <c r="Y690" s="36" t="n">
        <f aca="false">IFERROR(INDEX('Season Counts'!$Y$2:$Y$740,$AF690)/INDEX('Season Counts'!$X$2:$X$740,$AF690),"")</f>
        <v>0.329009554140127</v>
      </c>
      <c r="Z690" s="37" t="n">
        <f aca="false">IFERROR(J690-Y690,"")</f>
        <v>0.0381885590674198</v>
      </c>
      <c r="AA690" s="38" t="n">
        <f aca="false">IFERROR(INDEX('Season Counts'!$K$2:$K$740,$AF690)/INDEX('Season Counts'!$J$2:$J$740,$AF690),"")</f>
        <v>0.197501951600312</v>
      </c>
      <c r="AB690" s="41" t="n">
        <f aca="false">IFERROR(R690-AA690,"")</f>
        <v>-0.0111383152366759</v>
      </c>
      <c r="AC690" s="39" t="n">
        <f aca="false">IFERROR(INDEX('Season Counts'!$AG$2:$AG$740,$AF690)/INDEX('Season Counts'!$AF$2:$AF$740,$AF690),"")</f>
        <v>62.3365217391304</v>
      </c>
      <c r="AD690" s="40" t="n">
        <f aca="false">IFERROR(V690-AC690,"")</f>
        <v>-0.631592161665651</v>
      </c>
      <c r="AE690" s="4" t="str">
        <f aca="false">IF(D690&lt;Guide!$C$21,"Low PA",IF(TRIM(IF(ISNUMBER(AD690),IF(N(AD690)&lt;=-Guide!$C$24,"▼ Bat Speed  ",IF(N(AD690)&gt;=Guide!$C$24,"▲ Bat Speed  ","")),"")&amp;IF(N(Z690)&gt;=Guide!$C$22,"▲ Contact  ","")&amp;IF(N(Z690)&lt;=-Guide!$C$22,"▼ Contact  ","")&amp;IF(N(AB690)&gt;=Guide!$C$23,"▲ Chase  ","")&amp;IF(N(AB690)&lt;=-Guide!$C$23,"▼ Chase  ",""))="","Stable",TRIM(IF(ISNUMBER(AD690),IF(N(AD690)&lt;=-Guide!$C$24,"▼ Bat Speed  ",IF(N(AD690)&gt;=Guide!$C$24,"▲ Bat Speed  ","")),"")&amp;IF(N(Z690)&gt;=Guide!$C$22,"▲ Contact  ","")&amp;IF(N(Z690)&lt;=-Guide!$C$22,"▼ Contact  ","")&amp;IF(N(AB690)&gt;=Guide!$C$23,"▲ Chase  ","")&amp;IF(N(AB690)&lt;=-Guide!$C$23,"▼ Chase  ",""))))</f>
        <v>Stable</v>
      </c>
      <c r="AF690" s="35" t="n">
        <f aca="false">MATCH(Counts!A690,'Season Counts'!$A$2:$A$740,0)</f>
        <v>181</v>
      </c>
    </row>
    <row r="691" customFormat="false" ht="15" hidden="false" customHeight="false" outlineLevel="0" collapsed="false">
      <c r="A691" s="34" t="str">
        <f aca="false">Counts!B691</f>
        <v>CLE</v>
      </c>
      <c r="B691" s="5" t="str">
        <f aca="false">Counts!C691</f>
        <v>Brayan Rocchio</v>
      </c>
      <c r="C691" s="34" t="str">
        <f aca="false">Counts!F691</f>
        <v>Mar-Apr</v>
      </c>
      <c r="D691" s="35" t="n">
        <f aca="false">IFERROR(Counts!P691,"")</f>
        <v>113</v>
      </c>
      <c r="E691" s="36" t="n">
        <f aca="false">IFERROR(Counts!R691/Counts!Q691,"")</f>
        <v>0.282828282828283</v>
      </c>
      <c r="F691" s="36" t="n">
        <f aca="false">IFERROR((Counts!R691+Counts!V691+Counts!W691)/(Counts!Q691+Counts!V691+Counts!W691+Counts!X691),"")</f>
        <v>0.36036036036036</v>
      </c>
      <c r="G691" s="36" t="n">
        <f aca="false">IFERROR((Counts!R691+Counts!S691+2*Counts!T691+3*Counts!U691)/Counts!Q691,"")</f>
        <v>0.404040404040404</v>
      </c>
      <c r="H691" s="35" t="n">
        <f aca="false">IFERROR(Counts!U691,"")</f>
        <v>3</v>
      </c>
      <c r="I691" s="36" t="n">
        <f aca="false">IFERROR(Counts!Z691/Counts!AA691,"")</f>
        <v>0.334722222222222</v>
      </c>
      <c r="J691" s="36" t="n">
        <f aca="false">IFERROR(Counts!AB691/Counts!AA691,"")</f>
        <v>0.309425925925926</v>
      </c>
      <c r="K691" s="37" t="n">
        <f aca="false">IFERROR((Counts!AB691-Counts!Z691)/Counts!AA691,"")</f>
        <v>-0.0252962962962963</v>
      </c>
      <c r="L691" s="38" t="n">
        <f aca="false">IFERROR(Counts!Y691/Counts!P691,"")</f>
        <v>0.0973451327433628</v>
      </c>
      <c r="M691" s="38" t="n">
        <f aca="false">IFERROR(Counts!V691/Counts!P691,"")</f>
        <v>0.0884955752212389</v>
      </c>
      <c r="N691" s="38" t="n">
        <f aca="false">IFERROR(Counts!AD691/Counts!AC691,"")</f>
        <v>0.0222222222222222</v>
      </c>
      <c r="O691" s="38" t="n">
        <f aca="false">IFERROR(Counts!AE691/Counts!AC691,"")</f>
        <v>0.266666666666667</v>
      </c>
      <c r="P691" s="39" t="n">
        <f aca="false">IFERROR(Counts!AG691/Counts!AF691,"")</f>
        <v>83.3011235955056</v>
      </c>
      <c r="Q691" s="38" t="n">
        <f aca="false">IFERROR(Counts!AH691/Counts!AC691,"")</f>
        <v>0.266666666666667</v>
      </c>
      <c r="R691" s="38" t="n">
        <f aca="false">IFERROR(Counts!N691/Counts!M691,"")</f>
        <v>0.316205533596838</v>
      </c>
      <c r="S691" s="38" t="n">
        <f aca="false">IFERROR(Counts!K691/Counts!J691,"")</f>
        <v>0.686567164179105</v>
      </c>
      <c r="T691" s="38" t="n">
        <f aca="false">IFERROR(Counts!I691/Counts!H691,"")</f>
        <v>0.197309417040359</v>
      </c>
      <c r="U691" s="38" t="n">
        <f aca="false">IFERROR(1-Counts!L691/Counts!K691,"")</f>
        <v>0.876811594202899</v>
      </c>
      <c r="V691" s="39" t="n">
        <f aca="false">IFERROR(Counts!AJ691/Counts!AI691,"")</f>
        <v>69.759375</v>
      </c>
      <c r="W691" s="38" t="n">
        <f aca="false">IFERROR(Counts!AK691/Counts!AI691,"")</f>
        <v>0.078125</v>
      </c>
      <c r="X691" s="40" t="n">
        <f aca="false">IFERROR(Counts!O691,"")</f>
        <v>2.684</v>
      </c>
      <c r="Y691" s="36" t="n">
        <f aca="false">IFERROR(INDEX('Season Counts'!$Y$2:$Y$740,$AF691)/INDEX('Season Counts'!$X$2:$X$740,$AF691),"")</f>
        <v>0.294437392795883</v>
      </c>
      <c r="Z691" s="37" t="n">
        <f aca="false">IFERROR(J691-Y691,"")</f>
        <v>0.0149885331300426</v>
      </c>
      <c r="AA691" s="38" t="n">
        <f aca="false">IFERROR(INDEX('Season Counts'!$K$2:$K$740,$AF691)/INDEX('Season Counts'!$J$2:$J$740,$AF691),"")</f>
        <v>0.331932773109244</v>
      </c>
      <c r="AB691" s="41" t="n">
        <f aca="false">IFERROR(R691-AA691,"")</f>
        <v>-0.0157272395124057</v>
      </c>
      <c r="AC691" s="39" t="n">
        <f aca="false">IFERROR(INDEX('Season Counts'!$AG$2:$AG$740,$AF691)/INDEX('Season Counts'!$AF$2:$AF$740,$AF691),"")</f>
        <v>69.8355397148676</v>
      </c>
      <c r="AD691" s="40" t="n">
        <f aca="false">IFERROR(V691-AC691,"")</f>
        <v>-0.0761647148676303</v>
      </c>
      <c r="AE691" s="4" t="str">
        <f aca="false">IF(D691&lt;Guide!$C$21,"Low PA",IF(TRIM(IF(ISNUMBER(AD691),IF(N(AD691)&lt;=-Guide!$C$24,"▼ Bat Speed  ",IF(N(AD691)&gt;=Guide!$C$24,"▲ Bat Speed  ","")),"")&amp;IF(N(Z691)&gt;=Guide!$C$22,"▲ Contact  ","")&amp;IF(N(Z691)&lt;=-Guide!$C$22,"▼ Contact  ","")&amp;IF(N(AB691)&gt;=Guide!$C$23,"▲ Chase  ","")&amp;IF(N(AB691)&lt;=-Guide!$C$23,"▼ Chase  ",""))="","Stable",TRIM(IF(ISNUMBER(AD691),IF(N(AD691)&lt;=-Guide!$C$24,"▼ Bat Speed  ",IF(N(AD691)&gt;=Guide!$C$24,"▲ Bat Speed  ","")),"")&amp;IF(N(Z691)&gt;=Guide!$C$22,"▲ Contact  ","")&amp;IF(N(Z691)&lt;=-Guide!$C$22,"▼ Contact  ","")&amp;IF(N(AB691)&gt;=Guide!$C$23,"▲ Chase  ","")&amp;IF(N(AB691)&lt;=-Guide!$C$23,"▼ Chase  ",""))))</f>
        <v>Stable</v>
      </c>
      <c r="AF691" s="35" t="n">
        <f aca="false">MATCH(Counts!A691,'Season Counts'!$A$2:$A$740,0)</f>
        <v>182</v>
      </c>
    </row>
    <row r="692" customFormat="false" ht="15" hidden="false" customHeight="false" outlineLevel="0" collapsed="false">
      <c r="A692" s="34" t="str">
        <f aca="false">Counts!B692</f>
        <v>CLE</v>
      </c>
      <c r="B692" s="5" t="str">
        <f aca="false">Counts!C692</f>
        <v>Brayan Rocchio</v>
      </c>
      <c r="C692" s="34" t="str">
        <f aca="false">Counts!F692</f>
        <v>May</v>
      </c>
      <c r="D692" s="35" t="n">
        <f aca="false">IFERROR(Counts!P692,"")</f>
        <v>103</v>
      </c>
      <c r="E692" s="36" t="n">
        <f aca="false">IFERROR(Counts!R692/Counts!Q692,"")</f>
        <v>0.303370786516854</v>
      </c>
      <c r="F692" s="36" t="n">
        <f aca="false">IFERROR((Counts!R692+Counts!V692+Counts!W692)/(Counts!Q692+Counts!V692+Counts!W692+Counts!X692),"")</f>
        <v>0.388349514563107</v>
      </c>
      <c r="G692" s="36" t="n">
        <f aca="false">IFERROR((Counts!R692+Counts!S692+2*Counts!T692+3*Counts!U692)/Counts!Q692,"")</f>
        <v>0.426966292134831</v>
      </c>
      <c r="H692" s="35" t="n">
        <f aca="false">IFERROR(Counts!U692,"")</f>
        <v>1</v>
      </c>
      <c r="I692" s="36" t="n">
        <f aca="false">IFERROR(Counts!Z692/Counts!AA692,"")</f>
        <v>0.362135922330097</v>
      </c>
      <c r="J692" s="36" t="n">
        <f aca="false">IFERROR(Counts!AB692/Counts!AA692,"")</f>
        <v>0.328699029126214</v>
      </c>
      <c r="K692" s="37" t="n">
        <f aca="false">IFERROR((Counts!AB692-Counts!Z692)/Counts!AA692,"")</f>
        <v>-0.0334368932038835</v>
      </c>
      <c r="L692" s="38" t="n">
        <f aca="false">IFERROR(Counts!Y692/Counts!P692,"")</f>
        <v>0.145631067961165</v>
      </c>
      <c r="M692" s="38" t="n">
        <f aca="false">IFERROR(Counts!V692/Counts!P692,"")</f>
        <v>0.0970873786407767</v>
      </c>
      <c r="N692" s="38" t="n">
        <f aca="false">IFERROR(Counts!AD692/Counts!AC692,"")</f>
        <v>0.04</v>
      </c>
      <c r="O692" s="38" t="n">
        <f aca="false">IFERROR(Counts!AE692/Counts!AC692,"")</f>
        <v>0.4</v>
      </c>
      <c r="P692" s="39" t="n">
        <f aca="false">IFERROR(Counts!AG692/Counts!AF692,"")</f>
        <v>87.3693333333333</v>
      </c>
      <c r="Q692" s="38" t="n">
        <f aca="false">IFERROR(Counts!AH692/Counts!AC692,"")</f>
        <v>0.413333333333333</v>
      </c>
      <c r="R692" s="38" t="n">
        <f aca="false">IFERROR(Counts!N692/Counts!M692,"")</f>
        <v>0.297560975609756</v>
      </c>
      <c r="S692" s="38" t="n">
        <f aca="false">IFERROR(Counts!K692/Counts!J692,"")</f>
        <v>0.655737704918033</v>
      </c>
      <c r="T692" s="38" t="n">
        <f aca="false">IFERROR(Counts!I692/Counts!H692,"")</f>
        <v>0.232044198895028</v>
      </c>
      <c r="U692" s="38" t="n">
        <f aca="false">IFERROR(1-Counts!L692/Counts!K692,"")</f>
        <v>0.833333333333333</v>
      </c>
      <c r="V692" s="39" t="n">
        <f aca="false">IFERROR(Counts!AJ692/Counts!AI692,"")</f>
        <v>70.156050955414</v>
      </c>
      <c r="W692" s="38" t="n">
        <f aca="false">IFERROR(Counts!AK692/Counts!AI692,"")</f>
        <v>0.0764331210191083</v>
      </c>
      <c r="X692" s="40" t="n">
        <f aca="false">IFERROR(Counts!O692,"")</f>
        <v>1.784</v>
      </c>
      <c r="Y692" s="36" t="n">
        <f aca="false">IFERROR(INDEX('Season Counts'!$Y$2:$Y$740,$AF692)/INDEX('Season Counts'!$X$2:$X$740,$AF692),"")</f>
        <v>0.294437392795883</v>
      </c>
      <c r="Z692" s="37" t="n">
        <f aca="false">IFERROR(J692-Y692,"")</f>
        <v>0.0342616363303303</v>
      </c>
      <c r="AA692" s="38" t="n">
        <f aca="false">IFERROR(INDEX('Season Counts'!$K$2:$K$740,$AF692)/INDEX('Season Counts'!$J$2:$J$740,$AF692),"")</f>
        <v>0.331932773109244</v>
      </c>
      <c r="AB692" s="41" t="n">
        <f aca="false">IFERROR(R692-AA692,"")</f>
        <v>-0.0343717974994876</v>
      </c>
      <c r="AC692" s="39" t="n">
        <f aca="false">IFERROR(INDEX('Season Counts'!$AG$2:$AG$740,$AF692)/INDEX('Season Counts'!$AF$2:$AF$740,$AF692),"")</f>
        <v>69.8355397148676</v>
      </c>
      <c r="AD692" s="40" t="n">
        <f aca="false">IFERROR(V692-AC692,"")</f>
        <v>0.320511240546395</v>
      </c>
      <c r="AE692" s="4" t="str">
        <f aca="false">IF(D692&lt;Guide!$C$21,"Low PA",IF(TRIM(IF(ISNUMBER(AD692),IF(N(AD692)&lt;=-Guide!$C$24,"▼ Bat Speed  ",IF(N(AD692)&gt;=Guide!$C$24,"▲ Bat Speed  ","")),"")&amp;IF(N(Z692)&gt;=Guide!$C$22,"▲ Contact  ","")&amp;IF(N(Z692)&lt;=-Guide!$C$22,"▼ Contact  ","")&amp;IF(N(AB692)&gt;=Guide!$C$23,"▲ Chase  ","")&amp;IF(N(AB692)&lt;=-Guide!$C$23,"▼ Chase  ",""))="","Stable",TRIM(IF(ISNUMBER(AD692),IF(N(AD692)&lt;=-Guide!$C$24,"▼ Bat Speed  ",IF(N(AD692)&gt;=Guide!$C$24,"▲ Bat Speed  ","")),"")&amp;IF(N(Z692)&gt;=Guide!$C$22,"▲ Contact  ","")&amp;IF(N(Z692)&lt;=-Guide!$C$22,"▼ Contact  ","")&amp;IF(N(AB692)&gt;=Guide!$C$23,"▲ Chase  ","")&amp;IF(N(AB692)&lt;=-Guide!$C$23,"▼ Chase  ",""))))</f>
        <v>Stable</v>
      </c>
      <c r="AF692" s="35" t="n">
        <f aca="false">MATCH(Counts!A692,'Season Counts'!$A$2:$A$740,0)</f>
        <v>182</v>
      </c>
    </row>
    <row r="693" customFormat="false" ht="15" hidden="false" customHeight="false" outlineLevel="0" collapsed="false">
      <c r="A693" s="34" t="str">
        <f aca="false">Counts!B693</f>
        <v>CLE</v>
      </c>
      <c r="B693" s="5" t="str">
        <f aca="false">Counts!C693</f>
        <v>Brayan Rocchio</v>
      </c>
      <c r="C693" s="34" t="str">
        <f aca="false">Counts!F693</f>
        <v>Jun</v>
      </c>
      <c r="D693" s="35" t="n">
        <f aca="false">IFERROR(Counts!P693,"")</f>
        <v>99</v>
      </c>
      <c r="E693" s="36" t="n">
        <f aca="false">IFERROR(Counts!R693/Counts!Q693,"")</f>
        <v>0.222222222222222</v>
      </c>
      <c r="F693" s="36" t="n">
        <f aca="false">IFERROR((Counts!R693+Counts!V693+Counts!W693)/(Counts!Q693+Counts!V693+Counts!W693+Counts!X693),"")</f>
        <v>0.272727272727273</v>
      </c>
      <c r="G693" s="36" t="n">
        <f aca="false">IFERROR((Counts!R693+Counts!S693+2*Counts!T693+3*Counts!U693)/Counts!Q693,"")</f>
        <v>0.322222222222222</v>
      </c>
      <c r="H693" s="35" t="n">
        <f aca="false">IFERROR(Counts!U693,"")</f>
        <v>1</v>
      </c>
      <c r="I693" s="36" t="n">
        <f aca="false">IFERROR(Counts!Z693/Counts!AA693,"")</f>
        <v>0.266326530612245</v>
      </c>
      <c r="J693" s="36" t="n">
        <f aca="false">IFERROR(Counts!AB693/Counts!AA693,"")</f>
        <v>0.281734693877551</v>
      </c>
      <c r="K693" s="37" t="n">
        <f aca="false">IFERROR((Counts!AB693-Counts!Z693)/Counts!AA693,"")</f>
        <v>0.0154081632653061</v>
      </c>
      <c r="L693" s="38" t="n">
        <f aca="false">IFERROR(Counts!Y693/Counts!P693,"")</f>
        <v>0.161616161616162</v>
      </c>
      <c r="M693" s="38" t="n">
        <f aca="false">IFERROR(Counts!V693/Counts!P693,"")</f>
        <v>0.0505050505050505</v>
      </c>
      <c r="N693" s="38" t="n">
        <f aca="false">IFERROR(Counts!AD693/Counts!AC693,"")</f>
        <v>0.0131578947368421</v>
      </c>
      <c r="O693" s="38" t="n">
        <f aca="false">IFERROR(Counts!AE693/Counts!AC693,"")</f>
        <v>0.263157894736842</v>
      </c>
      <c r="P693" s="39" t="n">
        <f aca="false">IFERROR(Counts!AG693/Counts!AF693,"")</f>
        <v>85.772</v>
      </c>
      <c r="Q693" s="38" t="n">
        <f aca="false">IFERROR(Counts!AH693/Counts!AC693,"")</f>
        <v>0.407894736842105</v>
      </c>
      <c r="R693" s="38" t="n">
        <f aca="false">IFERROR(Counts!N693/Counts!M693,"")</f>
        <v>0.403940886699507</v>
      </c>
      <c r="S693" s="38" t="n">
        <f aca="false">IFERROR(Counts!K693/Counts!J693,"")</f>
        <v>0.748603351955307</v>
      </c>
      <c r="T693" s="38" t="n">
        <f aca="false">IFERROR(Counts!I693/Counts!H693,"")</f>
        <v>0.217592592592593</v>
      </c>
      <c r="U693" s="38" t="n">
        <f aca="false">IFERROR(1-Counts!L693/Counts!K693,"")</f>
        <v>0.858208955223881</v>
      </c>
      <c r="V693" s="39" t="n">
        <f aca="false">IFERROR(Counts!AJ693/Counts!AI693,"")</f>
        <v>69.9005263157895</v>
      </c>
      <c r="W693" s="38" t="n">
        <f aca="false">IFERROR(Counts!AK693/Counts!AI693,"")</f>
        <v>0.068421052631579</v>
      </c>
      <c r="X693" s="40" t="n">
        <f aca="false">IFERROR(Counts!O693,"")</f>
        <v>-4.058</v>
      </c>
      <c r="Y693" s="36" t="n">
        <f aca="false">IFERROR(INDEX('Season Counts'!$Y$2:$Y$740,$AF693)/INDEX('Season Counts'!$X$2:$X$740,$AF693),"")</f>
        <v>0.294437392795883</v>
      </c>
      <c r="Z693" s="37" t="n">
        <f aca="false">IFERROR(J693-Y693,"")</f>
        <v>-0.0127026989183324</v>
      </c>
      <c r="AA693" s="38" t="n">
        <f aca="false">IFERROR(INDEX('Season Counts'!$K$2:$K$740,$AF693)/INDEX('Season Counts'!$J$2:$J$740,$AF693),"")</f>
        <v>0.331932773109244</v>
      </c>
      <c r="AB693" s="41" t="n">
        <f aca="false">IFERROR(R693-AA693,"")</f>
        <v>0.0720081135902637</v>
      </c>
      <c r="AC693" s="39" t="n">
        <f aca="false">IFERROR(INDEX('Season Counts'!$AG$2:$AG$740,$AF693)/INDEX('Season Counts'!$AF$2:$AF$740,$AF693),"")</f>
        <v>69.8355397148676</v>
      </c>
      <c r="AD693" s="40" t="n">
        <f aca="false">IFERROR(V693-AC693,"")</f>
        <v>0.0649866009218556</v>
      </c>
      <c r="AE693" s="4" t="str">
        <f aca="false">IF(D693&lt;Guide!$C$21,"Low PA",IF(TRIM(IF(ISNUMBER(AD693),IF(N(AD693)&lt;=-Guide!$C$24,"▼ Bat Speed  ",IF(N(AD693)&gt;=Guide!$C$24,"▲ Bat Speed  ","")),"")&amp;IF(N(Z693)&gt;=Guide!$C$22,"▲ Contact  ","")&amp;IF(N(Z693)&lt;=-Guide!$C$22,"▼ Contact  ","")&amp;IF(N(AB693)&gt;=Guide!$C$23,"▲ Chase  ","")&amp;IF(N(AB693)&lt;=-Guide!$C$23,"▼ Chase  ",""))="","Stable",TRIM(IF(ISNUMBER(AD693),IF(N(AD693)&lt;=-Guide!$C$24,"▼ Bat Speed  ",IF(N(AD693)&gt;=Guide!$C$24,"▲ Bat Speed  ","")),"")&amp;IF(N(Z693)&gt;=Guide!$C$22,"▲ Contact  ","")&amp;IF(N(Z693)&lt;=-Guide!$C$22,"▼ Contact  ","")&amp;IF(N(AB693)&gt;=Guide!$C$23,"▲ Chase  ","")&amp;IF(N(AB693)&lt;=-Guide!$C$23,"▼ Chase  ",""))))</f>
        <v>▲ Chase</v>
      </c>
      <c r="AF693" s="35" t="n">
        <f aca="false">MATCH(Counts!A693,'Season Counts'!$A$2:$A$740,0)</f>
        <v>182</v>
      </c>
    </row>
    <row r="694" customFormat="false" ht="15" hidden="false" customHeight="false" outlineLevel="0" collapsed="false">
      <c r="A694" s="34" t="str">
        <f aca="false">Counts!B694</f>
        <v>CLE</v>
      </c>
      <c r="B694" s="5" t="str">
        <f aca="false">Counts!C694</f>
        <v>Brayan Rocchio</v>
      </c>
      <c r="C694" s="34" t="str">
        <f aca="false">Counts!F694</f>
        <v>Jul</v>
      </c>
      <c r="D694" s="35" t="n">
        <f aca="false">IFERROR(Counts!P694,"")</f>
        <v>104</v>
      </c>
      <c r="E694" s="36" t="n">
        <f aca="false">IFERROR(Counts!R694/Counts!Q694,"")</f>
        <v>0.242424242424242</v>
      </c>
      <c r="F694" s="36" t="n">
        <f aca="false">IFERROR((Counts!R694+Counts!V694+Counts!W694)/(Counts!Q694+Counts!V694+Counts!W694+Counts!X694),"")</f>
        <v>0.264705882352941</v>
      </c>
      <c r="G694" s="36" t="n">
        <f aca="false">IFERROR((Counts!R694+Counts!S694+2*Counts!T694+3*Counts!U694)/Counts!Q694,"")</f>
        <v>0.404040404040404</v>
      </c>
      <c r="H694" s="35" t="n">
        <f aca="false">IFERROR(Counts!U694,"")</f>
        <v>4</v>
      </c>
      <c r="I694" s="36" t="n">
        <f aca="false">IFERROR(Counts!Z694/Counts!AA694,"")</f>
        <v>0.28921568627451</v>
      </c>
      <c r="J694" s="36" t="n">
        <f aca="false">IFERROR(Counts!AB694/Counts!AA694,"")</f>
        <v>0.257558823529412</v>
      </c>
      <c r="K694" s="37" t="n">
        <f aca="false">IFERROR((Counts!AB694-Counts!Z694)/Counts!AA694,"")</f>
        <v>-0.031656862745098</v>
      </c>
      <c r="L694" s="38" t="n">
        <f aca="false">IFERROR(Counts!Y694/Counts!P694,"")</f>
        <v>0.173076923076923</v>
      </c>
      <c r="M694" s="38" t="n">
        <f aca="false">IFERROR(Counts!V694/Counts!P694,"")</f>
        <v>0.0288461538461538</v>
      </c>
      <c r="N694" s="38" t="n">
        <f aca="false">IFERROR(Counts!AD694/Counts!AC694,"")</f>
        <v>0.0481927710843374</v>
      </c>
      <c r="O694" s="38" t="n">
        <f aca="false">IFERROR(Counts!AE694/Counts!AC694,"")</f>
        <v>0.325301204819277</v>
      </c>
      <c r="P694" s="39" t="n">
        <f aca="false">IFERROR(Counts!AG694/Counts!AF694,"")</f>
        <v>86.3590361445783</v>
      </c>
      <c r="Q694" s="38" t="n">
        <f aca="false">IFERROR(Counts!AH694/Counts!AC694,"")</f>
        <v>0.325301204819277</v>
      </c>
      <c r="R694" s="38" t="n">
        <f aca="false">IFERROR(Counts!N694/Counts!M694,"")</f>
        <v>0.335078534031414</v>
      </c>
      <c r="S694" s="38" t="n">
        <f aca="false">IFERROR(Counts!K694/Counts!J694,"")</f>
        <v>0.661111111111111</v>
      </c>
      <c r="T694" s="38" t="n">
        <f aca="false">IFERROR(Counts!I694/Counts!H694,"")</f>
        <v>0.207650273224044</v>
      </c>
      <c r="U694" s="38" t="n">
        <f aca="false">IFERROR(1-Counts!L694/Counts!K694,"")</f>
        <v>0.899159663865546</v>
      </c>
      <c r="V694" s="39" t="n">
        <f aca="false">IFERROR(Counts!AJ694/Counts!AI694,"")</f>
        <v>70.8024539877301</v>
      </c>
      <c r="W694" s="38" t="n">
        <f aca="false">IFERROR(Counts!AK694/Counts!AI694,"")</f>
        <v>0.0858895705521472</v>
      </c>
      <c r="X694" s="40" t="n">
        <f aca="false">IFERROR(Counts!O694,"")</f>
        <v>-3.725</v>
      </c>
      <c r="Y694" s="36" t="n">
        <f aca="false">IFERROR(INDEX('Season Counts'!$Y$2:$Y$740,$AF694)/INDEX('Season Counts'!$X$2:$X$740,$AF694),"")</f>
        <v>0.294437392795883</v>
      </c>
      <c r="Z694" s="37" t="n">
        <f aca="false">IFERROR(J694-Y694,"")</f>
        <v>-0.0368785692664716</v>
      </c>
      <c r="AA694" s="38" t="n">
        <f aca="false">IFERROR(INDEX('Season Counts'!$K$2:$K$740,$AF694)/INDEX('Season Counts'!$J$2:$J$740,$AF694),"")</f>
        <v>0.331932773109244</v>
      </c>
      <c r="AB694" s="41" t="n">
        <f aca="false">IFERROR(R694-AA694,"")</f>
        <v>0.00314576092216995</v>
      </c>
      <c r="AC694" s="39" t="n">
        <f aca="false">IFERROR(INDEX('Season Counts'!$AG$2:$AG$740,$AF694)/INDEX('Season Counts'!$AF$2:$AF$740,$AF694),"")</f>
        <v>69.8355397148676</v>
      </c>
      <c r="AD694" s="40" t="n">
        <f aca="false">IFERROR(V694-AC694,"")</f>
        <v>0.966914272862439</v>
      </c>
      <c r="AE694" s="4" t="str">
        <f aca="false">IF(D694&lt;Guide!$C$21,"Low PA",IF(TRIM(IF(ISNUMBER(AD694),IF(N(AD694)&lt;=-Guide!$C$24,"▼ Bat Speed  ",IF(N(AD694)&gt;=Guide!$C$24,"▲ Bat Speed  ","")),"")&amp;IF(N(Z694)&gt;=Guide!$C$22,"▲ Contact  ","")&amp;IF(N(Z694)&lt;=-Guide!$C$22,"▼ Contact  ","")&amp;IF(N(AB694)&gt;=Guide!$C$23,"▲ Chase  ","")&amp;IF(N(AB694)&lt;=-Guide!$C$23,"▼ Chase  ",""))="","Stable",TRIM(IF(ISNUMBER(AD694),IF(N(AD694)&lt;=-Guide!$C$24,"▼ Bat Speed  ",IF(N(AD694)&gt;=Guide!$C$24,"▲ Bat Speed  ","")),"")&amp;IF(N(Z694)&gt;=Guide!$C$22,"▲ Contact  ","")&amp;IF(N(Z694)&lt;=-Guide!$C$22,"▼ Contact  ","")&amp;IF(N(AB694)&gt;=Guide!$C$23,"▲ Chase  ","")&amp;IF(N(AB694)&lt;=-Guide!$C$23,"▼ Chase  ",""))))</f>
        <v>Stable</v>
      </c>
      <c r="AF694" s="35" t="n">
        <f aca="false">MATCH(Counts!A694,'Season Counts'!$A$2:$A$740,0)</f>
        <v>182</v>
      </c>
    </row>
    <row r="695" customFormat="false" ht="15" hidden="false" customHeight="false" outlineLevel="0" collapsed="false">
      <c r="A695" s="34" t="str">
        <f aca="false">Counts!B695</f>
        <v>CLE</v>
      </c>
      <c r="B695" s="5" t="str">
        <f aca="false">Counts!C695</f>
        <v>Brayan Rocchio</v>
      </c>
      <c r="C695" s="34" t="str">
        <f aca="false">Counts!F695</f>
        <v>Aug</v>
      </c>
      <c r="D695" s="35" t="n">
        <f aca="false">IFERROR(Counts!P695,"")</f>
        <v>90</v>
      </c>
      <c r="E695" s="36" t="n">
        <f aca="false">IFERROR(Counts!R695/Counts!Q695,"")</f>
        <v>0.180722891566265</v>
      </c>
      <c r="F695" s="36" t="n">
        <f aca="false">IFERROR((Counts!R695+Counts!V695+Counts!W695)/(Counts!Q695+Counts!V695+Counts!W695+Counts!X695),"")</f>
        <v>0.233333333333333</v>
      </c>
      <c r="G695" s="36" t="n">
        <f aca="false">IFERROR((Counts!R695+Counts!S695+2*Counts!T695+3*Counts!U695)/Counts!Q695,"")</f>
        <v>0.240963855421687</v>
      </c>
      <c r="H695" s="35" t="n">
        <f aca="false">IFERROR(Counts!U695,"")</f>
        <v>1</v>
      </c>
      <c r="I695" s="36" t="n">
        <f aca="false">IFERROR(Counts!Z695/Counts!AA695,"")</f>
        <v>0.216666666666667</v>
      </c>
      <c r="J695" s="36" t="n">
        <f aca="false">IFERROR(Counts!AB695/Counts!AA695,"")</f>
        <v>0.279855555555556</v>
      </c>
      <c r="K695" s="37" t="n">
        <f aca="false">IFERROR((Counts!AB695-Counts!Z695)/Counts!AA695,"")</f>
        <v>0.0631888888888889</v>
      </c>
      <c r="L695" s="38" t="n">
        <f aca="false">IFERROR(Counts!Y695/Counts!P695,"")</f>
        <v>0.155555555555556</v>
      </c>
      <c r="M695" s="38" t="n">
        <f aca="false">IFERROR(Counts!V695/Counts!P695,"")</f>
        <v>0.0444444444444444</v>
      </c>
      <c r="N695" s="38" t="n">
        <f aca="false">IFERROR(Counts!AD695/Counts!AC695,"")</f>
        <v>0.0285714285714286</v>
      </c>
      <c r="O695" s="38" t="n">
        <f aca="false">IFERROR(Counts!AE695/Counts!AC695,"")</f>
        <v>0.3</v>
      </c>
      <c r="P695" s="39" t="n">
        <f aca="false">IFERROR(Counts!AG695/Counts!AF695,"")</f>
        <v>87.7542857142857</v>
      </c>
      <c r="Q695" s="38" t="n">
        <f aca="false">IFERROR(Counts!AH695/Counts!AC695,"")</f>
        <v>0.442857142857143</v>
      </c>
      <c r="R695" s="38" t="n">
        <f aca="false">IFERROR(Counts!N695/Counts!M695,"")</f>
        <v>0.30952380952381</v>
      </c>
      <c r="S695" s="38" t="n">
        <f aca="false">IFERROR(Counts!K695/Counts!J695,"")</f>
        <v>0.702380952380952</v>
      </c>
      <c r="T695" s="38" t="n">
        <f aca="false">IFERROR(Counts!I695/Counts!H695,"")</f>
        <v>0.188235294117647</v>
      </c>
      <c r="U695" s="38" t="n">
        <f aca="false">IFERROR(1-Counts!L695/Counts!K695,"")</f>
        <v>0.915254237288136</v>
      </c>
      <c r="V695" s="39" t="n">
        <f aca="false">IFERROR(Counts!AJ695/Counts!AI695,"")</f>
        <v>69.3793103448276</v>
      </c>
      <c r="W695" s="38" t="n">
        <f aca="false">IFERROR(Counts!AK695/Counts!AI695,"")</f>
        <v>0.0620689655172414</v>
      </c>
      <c r="X695" s="40" t="n">
        <f aca="false">IFERROR(Counts!O695,"")</f>
        <v>-7.505</v>
      </c>
      <c r="Y695" s="36" t="n">
        <f aca="false">IFERROR(INDEX('Season Counts'!$Y$2:$Y$740,$AF695)/INDEX('Season Counts'!$X$2:$X$740,$AF695),"")</f>
        <v>0.294437392795883</v>
      </c>
      <c r="Z695" s="37" t="n">
        <f aca="false">IFERROR(J695-Y695,"")</f>
        <v>-0.0145818372403278</v>
      </c>
      <c r="AA695" s="38" t="n">
        <f aca="false">IFERROR(INDEX('Season Counts'!$K$2:$K$740,$AF695)/INDEX('Season Counts'!$J$2:$J$740,$AF695),"")</f>
        <v>0.331932773109244</v>
      </c>
      <c r="AB695" s="41" t="n">
        <f aca="false">IFERROR(R695-AA695,"")</f>
        <v>-0.0224089635854342</v>
      </c>
      <c r="AC695" s="39" t="n">
        <f aca="false">IFERROR(INDEX('Season Counts'!$AG$2:$AG$740,$AF695)/INDEX('Season Counts'!$AF$2:$AF$740,$AF695),"")</f>
        <v>69.8355397148676</v>
      </c>
      <c r="AD695" s="40" t="n">
        <f aca="false">IFERROR(V695-AC695,"")</f>
        <v>-0.456229370040035</v>
      </c>
      <c r="AE695" s="4" t="str">
        <f aca="false">IF(D695&lt;Guide!$C$21,"Low PA",IF(TRIM(IF(ISNUMBER(AD695),IF(N(AD695)&lt;=-Guide!$C$24,"▼ Bat Speed  ",IF(N(AD695)&gt;=Guide!$C$24,"▲ Bat Speed  ","")),"")&amp;IF(N(Z695)&gt;=Guide!$C$22,"▲ Contact  ","")&amp;IF(N(Z695)&lt;=-Guide!$C$22,"▼ Contact  ","")&amp;IF(N(AB695)&gt;=Guide!$C$23,"▲ Chase  ","")&amp;IF(N(AB695)&lt;=-Guide!$C$23,"▼ Chase  ",""))="","Stable",TRIM(IF(ISNUMBER(AD695),IF(N(AD695)&lt;=-Guide!$C$24,"▼ Bat Speed  ",IF(N(AD695)&gt;=Guide!$C$24,"▲ Bat Speed  ","")),"")&amp;IF(N(Z695)&gt;=Guide!$C$22,"▲ Contact  ","")&amp;IF(N(Z695)&lt;=-Guide!$C$22,"▼ Contact  ","")&amp;IF(N(AB695)&gt;=Guide!$C$23,"▲ Chase  ","")&amp;IF(N(AB695)&lt;=-Guide!$C$23,"▼ Chase  ",""))))</f>
        <v>Stable</v>
      </c>
      <c r="AF695" s="35" t="n">
        <f aca="false">MATCH(Counts!A695,'Season Counts'!$A$2:$A$740,0)</f>
        <v>182</v>
      </c>
    </row>
    <row r="696" customFormat="false" ht="15" hidden="false" customHeight="false" outlineLevel="0" collapsed="false">
      <c r="A696" s="34" t="str">
        <f aca="false">Counts!B696</f>
        <v>CLE</v>
      </c>
      <c r="B696" s="5" t="str">
        <f aca="false">Counts!C696</f>
        <v>Brayan Rocchio</v>
      </c>
      <c r="C696" s="34" t="str">
        <f aca="false">Counts!F696</f>
        <v>Sep</v>
      </c>
      <c r="D696" s="35" t="n">
        <f aca="false">IFERROR(Counts!P696,"")</f>
        <v>83</v>
      </c>
      <c r="E696" s="36" t="n">
        <f aca="false">IFERROR(Counts!R696/Counts!Q696,"")</f>
        <v>0.283783783783784</v>
      </c>
      <c r="F696" s="36" t="n">
        <f aca="false">IFERROR((Counts!R696+Counts!V696+Counts!W696)/(Counts!Q696+Counts!V696+Counts!W696+Counts!X696),"")</f>
        <v>0.353658536585366</v>
      </c>
      <c r="G696" s="36" t="n">
        <f aca="false">IFERROR((Counts!R696+Counts!S696+2*Counts!T696+3*Counts!U696)/Counts!Q696,"")</f>
        <v>0.567567567567568</v>
      </c>
      <c r="H696" s="35" t="n">
        <f aca="false">IFERROR(Counts!U696,"")</f>
        <v>5</v>
      </c>
      <c r="I696" s="36" t="n">
        <f aca="false">IFERROR(Counts!Z696/Counts!AA696,"")</f>
        <v>0.391463414634146</v>
      </c>
      <c r="J696" s="36" t="n">
        <f aca="false">IFERROR(Counts!AB696/Counts!AA696,"")</f>
        <v>0.308719512195122</v>
      </c>
      <c r="K696" s="37" t="n">
        <f aca="false">IFERROR((Counts!AB696-Counts!Z696)/Counts!AA696,"")</f>
        <v>-0.0827439024390244</v>
      </c>
      <c r="L696" s="38" t="n">
        <f aca="false">IFERROR(Counts!Y696/Counts!P696,"")</f>
        <v>0.132530120481928</v>
      </c>
      <c r="M696" s="38" t="n">
        <f aca="false">IFERROR(Counts!V696/Counts!P696,"")</f>
        <v>0.072289156626506</v>
      </c>
      <c r="N696" s="38" t="n">
        <f aca="false">IFERROR(Counts!AD696/Counts!AC696,"")</f>
        <v>0.015625</v>
      </c>
      <c r="O696" s="38" t="n">
        <f aca="false">IFERROR(Counts!AE696/Counts!AC696,"")</f>
        <v>0.234375</v>
      </c>
      <c r="P696" s="39" t="n">
        <f aca="false">IFERROR(Counts!AG696/Counts!AF696,"")</f>
        <v>85.5265625</v>
      </c>
      <c r="Q696" s="38" t="n">
        <f aca="false">IFERROR(Counts!AH696/Counts!AC696,"")</f>
        <v>0.375</v>
      </c>
      <c r="R696" s="38" t="n">
        <f aca="false">IFERROR(Counts!N696/Counts!M696,"")</f>
        <v>0.329411764705882</v>
      </c>
      <c r="S696" s="38" t="n">
        <f aca="false">IFERROR(Counts!K696/Counts!J696,"")</f>
        <v>0.678082191780822</v>
      </c>
      <c r="T696" s="38" t="n">
        <f aca="false">IFERROR(Counts!I696/Counts!H696,"")</f>
        <v>0.180645161290323</v>
      </c>
      <c r="U696" s="38" t="n">
        <f aca="false">IFERROR(1-Counts!L696/Counts!K696,"")</f>
        <v>0.898989898989899</v>
      </c>
      <c r="V696" s="39" t="n">
        <f aca="false">IFERROR(Counts!AJ696/Counts!AI696,"")</f>
        <v>68.8022222222222</v>
      </c>
      <c r="W696" s="38" t="n">
        <f aca="false">IFERROR(Counts!AK696/Counts!AI696,"")</f>
        <v>0.00740740740740741</v>
      </c>
      <c r="X696" s="40" t="n">
        <f aca="false">IFERROR(Counts!O696,"")</f>
        <v>4.421</v>
      </c>
      <c r="Y696" s="36" t="n">
        <f aca="false">IFERROR(INDEX('Season Counts'!$Y$2:$Y$740,$AF696)/INDEX('Season Counts'!$X$2:$X$740,$AF696),"")</f>
        <v>0.294437392795883</v>
      </c>
      <c r="Z696" s="37" t="n">
        <f aca="false">IFERROR(J696-Y696,"")</f>
        <v>0.0142821193992386</v>
      </c>
      <c r="AA696" s="38" t="n">
        <f aca="false">IFERROR(INDEX('Season Counts'!$K$2:$K$740,$AF696)/INDEX('Season Counts'!$J$2:$J$740,$AF696),"")</f>
        <v>0.331932773109244</v>
      </c>
      <c r="AB696" s="41" t="n">
        <f aca="false">IFERROR(R696-AA696,"")</f>
        <v>-0.00252100840336134</v>
      </c>
      <c r="AC696" s="39" t="n">
        <f aca="false">IFERROR(INDEX('Season Counts'!$AG$2:$AG$740,$AF696)/INDEX('Season Counts'!$AF$2:$AF$740,$AF696),"")</f>
        <v>69.8355397148676</v>
      </c>
      <c r="AD696" s="40" t="n">
        <f aca="false">IFERROR(V696-AC696,"")</f>
        <v>-1.03331749264541</v>
      </c>
      <c r="AE696" s="4" t="str">
        <f aca="false">IF(D696&lt;Guide!$C$21,"Low PA",IF(TRIM(IF(ISNUMBER(AD696),IF(N(AD696)&lt;=-Guide!$C$24,"▼ Bat Speed  ",IF(N(AD696)&gt;=Guide!$C$24,"▲ Bat Speed  ","")),"")&amp;IF(N(Z696)&gt;=Guide!$C$22,"▲ Contact  ","")&amp;IF(N(Z696)&lt;=-Guide!$C$22,"▼ Contact  ","")&amp;IF(N(AB696)&gt;=Guide!$C$23,"▲ Chase  ","")&amp;IF(N(AB696)&lt;=-Guide!$C$23,"▼ Chase  ",""))="","Stable",TRIM(IF(ISNUMBER(AD696),IF(N(AD696)&lt;=-Guide!$C$24,"▼ Bat Speed  ",IF(N(AD696)&gt;=Guide!$C$24,"▲ Bat Speed  ","")),"")&amp;IF(N(Z696)&gt;=Guide!$C$22,"▲ Contact  ","")&amp;IF(N(Z696)&lt;=-Guide!$C$22,"▼ Contact  ","")&amp;IF(N(AB696)&gt;=Guide!$C$23,"▲ Chase  ","")&amp;IF(N(AB696)&lt;=-Guide!$C$23,"▼ Chase  ",""))))</f>
        <v>▼ Bat Speed</v>
      </c>
      <c r="AF696" s="35" t="n">
        <f aca="false">MATCH(Counts!A696,'Season Counts'!$A$2:$A$740,0)</f>
        <v>182</v>
      </c>
    </row>
    <row r="697" customFormat="false" ht="15" hidden="false" customHeight="false" outlineLevel="0" collapsed="false">
      <c r="A697" s="34" t="str">
        <f aca="false">Counts!B697</f>
        <v>CLE</v>
      </c>
      <c r="B697" s="5" t="str">
        <f aca="false">Counts!C697</f>
        <v>Chase DeLauter</v>
      </c>
      <c r="C697" s="34" t="str">
        <f aca="false">Counts!F697</f>
        <v>Mar-Apr</v>
      </c>
      <c r="D697" s="35" t="n">
        <f aca="false">IFERROR(Counts!P697,"")</f>
        <v>116</v>
      </c>
      <c r="E697" s="36" t="n">
        <f aca="false">IFERROR(Counts!R697/Counts!Q697,"")</f>
        <v>0.257425742574257</v>
      </c>
      <c r="F697" s="36" t="n">
        <f aca="false">IFERROR((Counts!R697+Counts!V697+Counts!W697)/(Counts!Q697+Counts!V697+Counts!W697+Counts!X697),"")</f>
        <v>0.344827586206897</v>
      </c>
      <c r="G697" s="36" t="n">
        <f aca="false">IFERROR((Counts!R697+Counts!S697+2*Counts!T697+3*Counts!U697)/Counts!Q697,"")</f>
        <v>0.485148514851485</v>
      </c>
      <c r="H697" s="35" t="n">
        <f aca="false">IFERROR(Counts!U697,"")</f>
        <v>5</v>
      </c>
      <c r="I697" s="36" t="n">
        <f aca="false">IFERROR(Counts!Z697/Counts!AA697,"")</f>
        <v>0.360869565217391</v>
      </c>
      <c r="J697" s="36" t="n">
        <f aca="false">IFERROR(Counts!AB697/Counts!AA697,"")</f>
        <v>0.372913043478261</v>
      </c>
      <c r="K697" s="37" t="n">
        <f aca="false">IFERROR((Counts!AB697-Counts!Z697)/Counts!AA697,"")</f>
        <v>0.0120434782608695</v>
      </c>
      <c r="L697" s="38" t="n">
        <f aca="false">IFERROR(Counts!Y697/Counts!P697,"")</f>
        <v>0.112068965517241</v>
      </c>
      <c r="M697" s="38" t="n">
        <f aca="false">IFERROR(Counts!V697/Counts!P697,"")</f>
        <v>0.120689655172414</v>
      </c>
      <c r="N697" s="38" t="n">
        <f aca="false">IFERROR(Counts!AD697/Counts!AC697,"")</f>
        <v>0.0898876404494382</v>
      </c>
      <c r="O697" s="38" t="n">
        <f aca="false">IFERROR(Counts!AE697/Counts!AC697,"")</f>
        <v>0.370786516853933</v>
      </c>
      <c r="P697" s="39" t="n">
        <f aca="false">IFERROR(Counts!AG697/Counts!AF697,"")</f>
        <v>89.3224719101124</v>
      </c>
      <c r="Q697" s="38" t="n">
        <f aca="false">IFERROR(Counts!AH697/Counts!AC697,"")</f>
        <v>0.404494382022472</v>
      </c>
      <c r="R697" s="38" t="n">
        <f aca="false">IFERROR(Counts!N697/Counts!M697,"")</f>
        <v>0.208510638297872</v>
      </c>
      <c r="S697" s="38" t="n">
        <f aca="false">IFERROR(Counts!K697/Counts!J697,"")</f>
        <v>0.625</v>
      </c>
      <c r="T697" s="38" t="n">
        <f aca="false">IFERROR(Counts!I697/Counts!H697,"")</f>
        <v>0.150537634408602</v>
      </c>
      <c r="U697" s="38" t="n">
        <f aca="false">IFERROR(1-Counts!L697/Counts!K697,"")</f>
        <v>0.918518518518519</v>
      </c>
      <c r="V697" s="39" t="n">
        <f aca="false">IFERROR(Counts!AJ697/Counts!AI697,"")</f>
        <v>71.2463855421687</v>
      </c>
      <c r="W697" s="38" t="n">
        <f aca="false">IFERROR(Counts!AK697/Counts!AI697,"")</f>
        <v>0.192771084337349</v>
      </c>
      <c r="X697" s="40" t="n">
        <f aca="false">IFERROR(Counts!O697,"")</f>
        <v>4.026</v>
      </c>
      <c r="Y697" s="36" t="n">
        <f aca="false">IFERROR(INDEX('Season Counts'!$Y$2:$Y$740,$AF697)/INDEX('Season Counts'!$X$2:$X$740,$AF697),"")</f>
        <v>0.346224231464738</v>
      </c>
      <c r="Z697" s="37" t="n">
        <f aca="false">IFERROR(J697-Y697,"")</f>
        <v>0.0266888120135231</v>
      </c>
      <c r="AA697" s="38" t="n">
        <f aca="false">IFERROR(INDEX('Season Counts'!$K$2:$K$740,$AF697)/INDEX('Season Counts'!$J$2:$J$740,$AF697),"")</f>
        <v>0.211280214861235</v>
      </c>
      <c r="AB697" s="41" t="n">
        <f aca="false">IFERROR(R697-AA697,"")</f>
        <v>-0.00276957656336313</v>
      </c>
      <c r="AC697" s="39" t="n">
        <f aca="false">IFERROR(INDEX('Season Counts'!$AG$2:$AG$740,$AF697)/INDEX('Season Counts'!$AF$2:$AF$740,$AF697),"")</f>
        <v>71.5895392278954</v>
      </c>
      <c r="AD697" s="40" t="n">
        <f aca="false">IFERROR(V697-AC697,"")</f>
        <v>-0.343153685726733</v>
      </c>
      <c r="AE697" s="4" t="str">
        <f aca="false">IF(D697&lt;Guide!$C$21,"Low PA",IF(TRIM(IF(ISNUMBER(AD697),IF(N(AD697)&lt;=-Guide!$C$24,"▼ Bat Speed  ",IF(N(AD697)&gt;=Guide!$C$24,"▲ Bat Speed  ","")),"")&amp;IF(N(Z697)&gt;=Guide!$C$22,"▲ Contact  ","")&amp;IF(N(Z697)&lt;=-Guide!$C$22,"▼ Contact  ","")&amp;IF(N(AB697)&gt;=Guide!$C$23,"▲ Chase  ","")&amp;IF(N(AB697)&lt;=-Guide!$C$23,"▼ Chase  ",""))="","Stable",TRIM(IF(ISNUMBER(AD697),IF(N(AD697)&lt;=-Guide!$C$24,"▼ Bat Speed  ",IF(N(AD697)&gt;=Guide!$C$24,"▲ Bat Speed  ","")),"")&amp;IF(N(Z697)&gt;=Guide!$C$22,"▲ Contact  ","")&amp;IF(N(Z697)&lt;=-Guide!$C$22,"▼ Contact  ","")&amp;IF(N(AB697)&gt;=Guide!$C$23,"▲ Chase  ","")&amp;IF(N(AB697)&lt;=-Guide!$C$23,"▼ Chase  ",""))))</f>
        <v>Stable</v>
      </c>
      <c r="AF697" s="35" t="n">
        <f aca="false">MATCH(Counts!A697,'Season Counts'!$A$2:$A$740,0)</f>
        <v>183</v>
      </c>
    </row>
    <row r="698" customFormat="false" ht="15" hidden="false" customHeight="false" outlineLevel="0" collapsed="false">
      <c r="A698" s="34" t="str">
        <f aca="false">Counts!B698</f>
        <v>CLE</v>
      </c>
      <c r="B698" s="5" t="str">
        <f aca="false">Counts!C698</f>
        <v>Chase DeLauter</v>
      </c>
      <c r="C698" s="34" t="str">
        <f aca="false">Counts!F698</f>
        <v>May</v>
      </c>
      <c r="D698" s="35" t="n">
        <f aca="false">IFERROR(Counts!P698,"")</f>
        <v>116</v>
      </c>
      <c r="E698" s="36" t="n">
        <f aca="false">IFERROR(Counts!R698/Counts!Q698,"")</f>
        <v>0.278846153846154</v>
      </c>
      <c r="F698" s="36" t="n">
        <f aca="false">IFERROR((Counts!R698+Counts!V698+Counts!W698)/(Counts!Q698+Counts!V698+Counts!W698+Counts!X698),"")</f>
        <v>0.344827586206897</v>
      </c>
      <c r="G698" s="36" t="n">
        <f aca="false">IFERROR((Counts!R698+Counts!S698+2*Counts!T698+3*Counts!U698)/Counts!Q698,"")</f>
        <v>0.384615384615385</v>
      </c>
      <c r="H698" s="35" t="n">
        <f aca="false">IFERROR(Counts!U698,"")</f>
        <v>2</v>
      </c>
      <c r="I698" s="36" t="n">
        <f aca="false">IFERROR(Counts!Z698/Counts!AA698,"")</f>
        <v>0.331140350877193</v>
      </c>
      <c r="J698" s="36" t="n">
        <f aca="false">IFERROR(Counts!AB698/Counts!AA698,"")</f>
        <v>0.328991228070175</v>
      </c>
      <c r="K698" s="37" t="n">
        <f aca="false">IFERROR((Counts!AB698-Counts!Z698)/Counts!AA698,"")</f>
        <v>-0.00214912280701752</v>
      </c>
      <c r="L698" s="38" t="n">
        <f aca="false">IFERROR(Counts!Y698/Counts!P698,"")</f>
        <v>0.103448275862069</v>
      </c>
      <c r="M698" s="38" t="n">
        <f aca="false">IFERROR(Counts!V698/Counts!P698,"")</f>
        <v>0.0948275862068966</v>
      </c>
      <c r="N698" s="38" t="n">
        <f aca="false">IFERROR(Counts!AD698/Counts!AC698,"")</f>
        <v>0.021505376344086</v>
      </c>
      <c r="O698" s="38" t="n">
        <f aca="false">IFERROR(Counts!AE698/Counts!AC698,"")</f>
        <v>0.397849462365591</v>
      </c>
      <c r="P698" s="39" t="n">
        <f aca="false">IFERROR(Counts!AG698/Counts!AF698,"")</f>
        <v>89.6489130434783</v>
      </c>
      <c r="Q698" s="38" t="n">
        <f aca="false">IFERROR(Counts!AH698/Counts!AC698,"")</f>
        <v>0.354838709677419</v>
      </c>
      <c r="R698" s="38" t="n">
        <f aca="false">IFERROR(Counts!N698/Counts!M698,"")</f>
        <v>0.168269230769231</v>
      </c>
      <c r="S698" s="38" t="n">
        <f aca="false">IFERROR(Counts!K698/Counts!J698,"")</f>
        <v>0.701923076923077</v>
      </c>
      <c r="T698" s="38" t="n">
        <f aca="false">IFERROR(Counts!I698/Counts!H698,"")</f>
        <v>0.116022099447514</v>
      </c>
      <c r="U698" s="38" t="n">
        <f aca="false">IFERROR(1-Counts!L698/Counts!K698,"")</f>
        <v>0.917808219178082</v>
      </c>
      <c r="V698" s="39" t="n">
        <f aca="false">IFERROR(Counts!AJ698/Counts!AI698,"")</f>
        <v>71.1069182389937</v>
      </c>
      <c r="W698" s="38" t="n">
        <f aca="false">IFERROR(Counts!AK698/Counts!AI698,"")</f>
        <v>0.125786163522013</v>
      </c>
      <c r="X698" s="40" t="n">
        <f aca="false">IFERROR(Counts!O698,"")</f>
        <v>0.369</v>
      </c>
      <c r="Y698" s="36" t="n">
        <f aca="false">IFERROR(INDEX('Season Counts'!$Y$2:$Y$740,$AF698)/INDEX('Season Counts'!$X$2:$X$740,$AF698),"")</f>
        <v>0.346224231464738</v>
      </c>
      <c r="Z698" s="37" t="n">
        <f aca="false">IFERROR(J698-Y698,"")</f>
        <v>-0.0172330033945624</v>
      </c>
      <c r="AA698" s="38" t="n">
        <f aca="false">IFERROR(INDEX('Season Counts'!$K$2:$K$740,$AF698)/INDEX('Season Counts'!$J$2:$J$740,$AF698),"")</f>
        <v>0.211280214861235</v>
      </c>
      <c r="AB698" s="41" t="n">
        <f aca="false">IFERROR(R698-AA698,"")</f>
        <v>-0.0430109840920047</v>
      </c>
      <c r="AC698" s="39" t="n">
        <f aca="false">IFERROR(INDEX('Season Counts'!$AG$2:$AG$740,$AF698)/INDEX('Season Counts'!$AF$2:$AF$740,$AF698),"")</f>
        <v>71.5895392278954</v>
      </c>
      <c r="AD698" s="40" t="n">
        <f aca="false">IFERROR(V698-AC698,"")</f>
        <v>-0.482620988901687</v>
      </c>
      <c r="AE698" s="4" t="str">
        <f aca="false">IF(D698&lt;Guide!$C$21,"Low PA",IF(TRIM(IF(ISNUMBER(AD698),IF(N(AD698)&lt;=-Guide!$C$24,"▼ Bat Speed  ",IF(N(AD698)&gt;=Guide!$C$24,"▲ Bat Speed  ","")),"")&amp;IF(N(Z698)&gt;=Guide!$C$22,"▲ Contact  ","")&amp;IF(N(Z698)&lt;=-Guide!$C$22,"▼ Contact  ","")&amp;IF(N(AB698)&gt;=Guide!$C$23,"▲ Chase  ","")&amp;IF(N(AB698)&lt;=-Guide!$C$23,"▼ Chase  ",""))="","Stable",TRIM(IF(ISNUMBER(AD698),IF(N(AD698)&lt;=-Guide!$C$24,"▼ Bat Speed  ",IF(N(AD698)&gt;=Guide!$C$24,"▲ Bat Speed  ","")),"")&amp;IF(N(Z698)&gt;=Guide!$C$22,"▲ Contact  ","")&amp;IF(N(Z698)&lt;=-Guide!$C$22,"▼ Contact  ","")&amp;IF(N(AB698)&gt;=Guide!$C$23,"▲ Chase  ","")&amp;IF(N(AB698)&lt;=-Guide!$C$23,"▼ Chase  ",""))))</f>
        <v>▼ Chase</v>
      </c>
      <c r="AF698" s="35" t="n">
        <f aca="false">MATCH(Counts!A698,'Season Counts'!$A$2:$A$740,0)</f>
        <v>183</v>
      </c>
    </row>
    <row r="699" customFormat="false" ht="15" hidden="false" customHeight="false" outlineLevel="0" collapsed="false">
      <c r="A699" s="34" t="str">
        <f aca="false">Counts!B699</f>
        <v>CLE</v>
      </c>
      <c r="B699" s="5" t="str">
        <f aca="false">Counts!C699</f>
        <v>Chase DeLauter</v>
      </c>
      <c r="C699" s="34" t="str">
        <f aca="false">Counts!F699</f>
        <v>Jun</v>
      </c>
      <c r="D699" s="35" t="n">
        <f aca="false">IFERROR(Counts!P699,"")</f>
        <v>51</v>
      </c>
      <c r="E699" s="36" t="n">
        <f aca="false">IFERROR(Counts!R699/Counts!Q699,"")</f>
        <v>0.270833333333333</v>
      </c>
      <c r="F699" s="36" t="n">
        <f aca="false">IFERROR((Counts!R699+Counts!V699+Counts!W699)/(Counts!Q699+Counts!V699+Counts!W699+Counts!X699),"")</f>
        <v>0.313725490196078</v>
      </c>
      <c r="G699" s="36" t="n">
        <f aca="false">IFERROR((Counts!R699+Counts!S699+2*Counts!T699+3*Counts!U699)/Counts!Q699,"")</f>
        <v>0.333333333333333</v>
      </c>
      <c r="H699" s="35" t="n">
        <f aca="false">IFERROR(Counts!U699,"")</f>
        <v>0</v>
      </c>
      <c r="I699" s="36" t="n">
        <f aca="false">IFERROR(Counts!Z699/Counts!AA699,"")</f>
        <v>0.297</v>
      </c>
      <c r="J699" s="36" t="n">
        <f aca="false">IFERROR(Counts!AB699/Counts!AA699,"")</f>
        <v>0.29686</v>
      </c>
      <c r="K699" s="37" t="n">
        <f aca="false">IFERROR((Counts!AB699-Counts!Z699)/Counts!AA699,"")</f>
        <v>-0.000139999999999993</v>
      </c>
      <c r="L699" s="38" t="n">
        <f aca="false">IFERROR(Counts!Y699/Counts!P699,"")</f>
        <v>0.254901960784314</v>
      </c>
      <c r="M699" s="38" t="n">
        <f aca="false">IFERROR(Counts!V699/Counts!P699,"")</f>
        <v>0.0588235294117647</v>
      </c>
      <c r="N699" s="38" t="n">
        <f aca="false">IFERROR(Counts!AD699/Counts!AC699,"")</f>
        <v>0.0571428571428571</v>
      </c>
      <c r="O699" s="38" t="n">
        <f aca="false">IFERROR(Counts!AE699/Counts!AC699,"")</f>
        <v>0.571428571428571</v>
      </c>
      <c r="P699" s="39" t="n">
        <f aca="false">IFERROR(Counts!AG699/Counts!AF699,"")</f>
        <v>94.6942857142857</v>
      </c>
      <c r="Q699" s="38" t="n">
        <f aca="false">IFERROR(Counts!AH699/Counts!AC699,"")</f>
        <v>0.314285714285714</v>
      </c>
      <c r="R699" s="38" t="n">
        <f aca="false">IFERROR(Counts!N699/Counts!M699,"")</f>
        <v>0.216981132075472</v>
      </c>
      <c r="S699" s="38" t="n">
        <f aca="false">IFERROR(Counts!K699/Counts!J699,"")</f>
        <v>0.68</v>
      </c>
      <c r="T699" s="38" t="n">
        <f aca="false">IFERROR(Counts!I699/Counts!H699,"")</f>
        <v>0.142857142857143</v>
      </c>
      <c r="U699" s="38" t="n">
        <f aca="false">IFERROR(1-Counts!L699/Counts!K699,"")</f>
        <v>0.911764705882353</v>
      </c>
      <c r="V699" s="39" t="n">
        <f aca="false">IFERROR(Counts!AJ699/Counts!AI699,"")</f>
        <v>71.3414634146342</v>
      </c>
      <c r="W699" s="38" t="n">
        <f aca="false">IFERROR(Counts!AK699/Counts!AI699,"")</f>
        <v>0.170731707317073</v>
      </c>
      <c r="X699" s="40" t="n">
        <f aca="false">IFERROR(Counts!O699,"")</f>
        <v>-1.317</v>
      </c>
      <c r="Y699" s="36" t="n">
        <f aca="false">IFERROR(INDEX('Season Counts'!$Y$2:$Y$740,$AF699)/INDEX('Season Counts'!$X$2:$X$740,$AF699),"")</f>
        <v>0.346224231464738</v>
      </c>
      <c r="Z699" s="37" t="n">
        <f aca="false">IFERROR(J699-Y699,"")</f>
        <v>-0.0493642314647378</v>
      </c>
      <c r="AA699" s="38" t="n">
        <f aca="false">IFERROR(INDEX('Season Counts'!$K$2:$K$740,$AF699)/INDEX('Season Counts'!$J$2:$J$740,$AF699),"")</f>
        <v>0.211280214861235</v>
      </c>
      <c r="AB699" s="41" t="n">
        <f aca="false">IFERROR(R699-AA699,"")</f>
        <v>0.00570091721423624</v>
      </c>
      <c r="AC699" s="39" t="n">
        <f aca="false">IFERROR(INDEX('Season Counts'!$AG$2:$AG$740,$AF699)/INDEX('Season Counts'!$AF$2:$AF$740,$AF699),"")</f>
        <v>71.5895392278954</v>
      </c>
      <c r="AD699" s="40" t="n">
        <f aca="false">IFERROR(V699-AC699,"")</f>
        <v>-0.248075813261252</v>
      </c>
      <c r="AE699" s="4" t="str">
        <f aca="false">IF(D699&lt;Guide!$C$21,"Low PA",IF(TRIM(IF(ISNUMBER(AD699),IF(N(AD699)&lt;=-Guide!$C$24,"▼ Bat Speed  ",IF(N(AD699)&gt;=Guide!$C$24,"▲ Bat Speed  ","")),"")&amp;IF(N(Z699)&gt;=Guide!$C$22,"▲ Contact  ","")&amp;IF(N(Z699)&lt;=-Guide!$C$22,"▼ Contact  ","")&amp;IF(N(AB699)&gt;=Guide!$C$23,"▲ Chase  ","")&amp;IF(N(AB699)&lt;=-Guide!$C$23,"▼ Chase  ",""))="","Stable",TRIM(IF(ISNUMBER(AD699),IF(N(AD699)&lt;=-Guide!$C$24,"▼ Bat Speed  ",IF(N(AD699)&gt;=Guide!$C$24,"▲ Bat Speed  ","")),"")&amp;IF(N(Z699)&gt;=Guide!$C$22,"▲ Contact  ","")&amp;IF(N(Z699)&lt;=-Guide!$C$22,"▼ Contact  ","")&amp;IF(N(AB699)&gt;=Guide!$C$23,"▲ Chase  ","")&amp;IF(N(AB699)&lt;=-Guide!$C$23,"▼ Chase  ",""))))</f>
        <v>▼ Contact</v>
      </c>
      <c r="AF699" s="35" t="n">
        <f aca="false">MATCH(Counts!A699,'Season Counts'!$A$2:$A$740,0)</f>
        <v>183</v>
      </c>
    </row>
    <row r="700" customFormat="false" ht="15" hidden="false" customHeight="false" outlineLevel="0" collapsed="false">
      <c r="A700" s="34" t="str">
        <f aca="false">Counts!B700</f>
        <v>CLE</v>
      </c>
      <c r="B700" s="5" t="str">
        <f aca="false">Counts!C700</f>
        <v>Chase DeLauter</v>
      </c>
      <c r="C700" s="34" t="str">
        <f aca="false">Counts!F700</f>
        <v>Jul</v>
      </c>
      <c r="D700" s="35" t="n">
        <f aca="false">IFERROR(Counts!P700,"")</f>
        <v>106</v>
      </c>
      <c r="E700" s="36" t="n">
        <f aca="false">IFERROR(Counts!R700/Counts!Q700,"")</f>
        <v>0.297872340425532</v>
      </c>
      <c r="F700" s="36" t="n">
        <f aca="false">IFERROR((Counts!R700+Counts!V700+Counts!W700)/(Counts!Q700+Counts!V700+Counts!W700+Counts!X700),"")</f>
        <v>0.367924528301887</v>
      </c>
      <c r="G700" s="36" t="n">
        <f aca="false">IFERROR((Counts!R700+Counts!S700+2*Counts!T700+3*Counts!U700)/Counts!Q700,"")</f>
        <v>0.48936170212766</v>
      </c>
      <c r="H700" s="35" t="n">
        <f aca="false">IFERROR(Counts!U700,"")</f>
        <v>4</v>
      </c>
      <c r="I700" s="36" t="n">
        <f aca="false">IFERROR(Counts!Z700/Counts!AA700,"")</f>
        <v>0.371698113207547</v>
      </c>
      <c r="J700" s="36" t="n">
        <f aca="false">IFERROR(Counts!AB700/Counts!AA700,"")</f>
        <v>0.35122641509434</v>
      </c>
      <c r="K700" s="37" t="n">
        <f aca="false">IFERROR((Counts!AB700-Counts!Z700)/Counts!AA700,"")</f>
        <v>-0.0204716981132076</v>
      </c>
      <c r="L700" s="38" t="n">
        <f aca="false">IFERROR(Counts!Y700/Counts!P700,"")</f>
        <v>0.160377358490566</v>
      </c>
      <c r="M700" s="38" t="n">
        <f aca="false">IFERROR(Counts!V700/Counts!P700,"")</f>
        <v>0.10377358490566</v>
      </c>
      <c r="N700" s="38" t="n">
        <f aca="false">IFERROR(Counts!AD700/Counts!AC700,"")</f>
        <v>0.0897435897435897</v>
      </c>
      <c r="O700" s="38" t="n">
        <f aca="false">IFERROR(Counts!AE700/Counts!AC700,"")</f>
        <v>0.538461538461538</v>
      </c>
      <c r="P700" s="39" t="n">
        <f aca="false">IFERROR(Counts!AG700/Counts!AF700,"")</f>
        <v>92.9064102564103</v>
      </c>
      <c r="Q700" s="38" t="n">
        <f aca="false">IFERROR(Counts!AH700/Counts!AC700,"")</f>
        <v>0.320512820512821</v>
      </c>
      <c r="R700" s="38" t="n">
        <f aca="false">IFERROR(Counts!N700/Counts!M700,"")</f>
        <v>0.245535714285714</v>
      </c>
      <c r="S700" s="38" t="n">
        <f aca="false">IFERROR(Counts!K700/Counts!J700,"")</f>
        <v>0.621890547263682</v>
      </c>
      <c r="T700" s="38" t="n">
        <f aca="false">IFERROR(Counts!I700/Counts!H700,"")</f>
        <v>0.166666666666667</v>
      </c>
      <c r="U700" s="38" t="n">
        <f aca="false">IFERROR(1-Counts!L700/Counts!K700,"")</f>
        <v>0.92</v>
      </c>
      <c r="V700" s="39" t="n">
        <f aca="false">IFERROR(Counts!AJ700/Counts!AI700,"")</f>
        <v>71.9242236024845</v>
      </c>
      <c r="W700" s="38" t="n">
        <f aca="false">IFERROR(Counts!AK700/Counts!AI700,"")</f>
        <v>0.260869565217391</v>
      </c>
      <c r="X700" s="40" t="n">
        <f aca="false">IFERROR(Counts!O700,"")</f>
        <v>3.781</v>
      </c>
      <c r="Y700" s="36" t="n">
        <f aca="false">IFERROR(INDEX('Season Counts'!$Y$2:$Y$740,$AF700)/INDEX('Season Counts'!$X$2:$X$740,$AF700),"")</f>
        <v>0.346224231464738</v>
      </c>
      <c r="Z700" s="37" t="n">
        <f aca="false">IFERROR(J700-Y700,"")</f>
        <v>0.00500218362960181</v>
      </c>
      <c r="AA700" s="38" t="n">
        <f aca="false">IFERROR(INDEX('Season Counts'!$K$2:$K$740,$AF700)/INDEX('Season Counts'!$J$2:$J$740,$AF700),"")</f>
        <v>0.211280214861235</v>
      </c>
      <c r="AB700" s="41" t="n">
        <f aca="false">IFERROR(R700-AA700,"")</f>
        <v>0.0342554994244788</v>
      </c>
      <c r="AC700" s="39" t="n">
        <f aca="false">IFERROR(INDEX('Season Counts'!$AG$2:$AG$740,$AF700)/INDEX('Season Counts'!$AF$2:$AF$740,$AF700),"")</f>
        <v>71.5895392278954</v>
      </c>
      <c r="AD700" s="40" t="n">
        <f aca="false">IFERROR(V700-AC700,"")</f>
        <v>0.334684374589074</v>
      </c>
      <c r="AE700" s="4" t="str">
        <f aca="false">IF(D700&lt;Guide!$C$21,"Low PA",IF(TRIM(IF(ISNUMBER(AD700),IF(N(AD700)&lt;=-Guide!$C$24,"▼ Bat Speed  ",IF(N(AD700)&gt;=Guide!$C$24,"▲ Bat Speed  ","")),"")&amp;IF(N(Z700)&gt;=Guide!$C$22,"▲ Contact  ","")&amp;IF(N(Z700)&lt;=-Guide!$C$22,"▼ Contact  ","")&amp;IF(N(AB700)&gt;=Guide!$C$23,"▲ Chase  ","")&amp;IF(N(AB700)&lt;=-Guide!$C$23,"▼ Chase  ",""))="","Stable",TRIM(IF(ISNUMBER(AD700),IF(N(AD700)&lt;=-Guide!$C$24,"▼ Bat Speed  ",IF(N(AD700)&gt;=Guide!$C$24,"▲ Bat Speed  ","")),"")&amp;IF(N(Z700)&gt;=Guide!$C$22,"▲ Contact  ","")&amp;IF(N(Z700)&lt;=-Guide!$C$22,"▼ Contact  ","")&amp;IF(N(AB700)&gt;=Guide!$C$23,"▲ Chase  ","")&amp;IF(N(AB700)&lt;=-Guide!$C$23,"▼ Chase  ",""))))</f>
        <v>Stable</v>
      </c>
      <c r="AF700" s="35" t="n">
        <f aca="false">MATCH(Counts!A700,'Season Counts'!$A$2:$A$740,0)</f>
        <v>183</v>
      </c>
    </row>
    <row r="701" customFormat="false" ht="15" hidden="false" customHeight="false" outlineLevel="0" collapsed="false">
      <c r="A701" s="34" t="str">
        <f aca="false">Counts!B701</f>
        <v>CLE</v>
      </c>
      <c r="B701" s="5" t="str">
        <f aca="false">Counts!C701</f>
        <v>Chase DeLauter</v>
      </c>
      <c r="C701" s="34" t="str">
        <f aca="false">Counts!F701</f>
        <v>Aug</v>
      </c>
      <c r="D701" s="35" t="n">
        <f aca="false">IFERROR(Counts!P701,"")</f>
        <v>91</v>
      </c>
      <c r="E701" s="36" t="n">
        <f aca="false">IFERROR(Counts!R701/Counts!Q701,"")</f>
        <v>0.3625</v>
      </c>
      <c r="F701" s="36" t="n">
        <f aca="false">IFERROR((Counts!R701+Counts!V701+Counts!W701)/(Counts!Q701+Counts!V701+Counts!W701+Counts!X701),"")</f>
        <v>0.43956043956044</v>
      </c>
      <c r="G701" s="36" t="n">
        <f aca="false">IFERROR((Counts!R701+Counts!S701+2*Counts!T701+3*Counts!U701)/Counts!Q701,"")</f>
        <v>0.5375</v>
      </c>
      <c r="H701" s="35" t="n">
        <f aca="false">IFERROR(Counts!U701,"")</f>
        <v>2</v>
      </c>
      <c r="I701" s="36" t="n">
        <f aca="false">IFERROR(Counts!Z701/Counts!AA701,"")</f>
        <v>0.426373626373626</v>
      </c>
      <c r="J701" s="36" t="n">
        <f aca="false">IFERROR(Counts!AB701/Counts!AA701,"")</f>
        <v>0.345802197802198</v>
      </c>
      <c r="K701" s="37" t="n">
        <f aca="false">IFERROR((Counts!AB701-Counts!Z701)/Counts!AA701,"")</f>
        <v>-0.0805714285714285</v>
      </c>
      <c r="L701" s="38" t="n">
        <f aca="false">IFERROR(Counts!Y701/Counts!P701,"")</f>
        <v>0.175824175824176</v>
      </c>
      <c r="M701" s="38" t="n">
        <f aca="false">IFERROR(Counts!V701/Counts!P701,"")</f>
        <v>0.120879120879121</v>
      </c>
      <c r="N701" s="38" t="n">
        <f aca="false">IFERROR(Counts!AD701/Counts!AC701,"")</f>
        <v>0.046875</v>
      </c>
      <c r="O701" s="38" t="n">
        <f aca="false">IFERROR(Counts!AE701/Counts!AC701,"")</f>
        <v>0.5</v>
      </c>
      <c r="P701" s="39" t="n">
        <f aca="false">IFERROR(Counts!AG701/Counts!AF701,"")</f>
        <v>92.9375</v>
      </c>
      <c r="Q701" s="38" t="n">
        <f aca="false">IFERROR(Counts!AH701/Counts!AC701,"")</f>
        <v>0.390625</v>
      </c>
      <c r="R701" s="38" t="n">
        <f aca="false">IFERROR(Counts!N701/Counts!M701,"")</f>
        <v>0.24390243902439</v>
      </c>
      <c r="S701" s="38" t="n">
        <f aca="false">IFERROR(Counts!K701/Counts!J701,"")</f>
        <v>0.624242424242424</v>
      </c>
      <c r="T701" s="38" t="n">
        <f aca="false">IFERROR(Counts!I701/Counts!H701,"")</f>
        <v>0.124183006535948</v>
      </c>
      <c r="U701" s="38" t="n">
        <f aca="false">IFERROR(1-Counts!L701/Counts!K701,"")</f>
        <v>0.951456310679612</v>
      </c>
      <c r="V701" s="39" t="n">
        <f aca="false">IFERROR(Counts!AJ701/Counts!AI701,"")</f>
        <v>71.512213740458</v>
      </c>
      <c r="W701" s="38" t="n">
        <f aca="false">IFERROR(Counts!AK701/Counts!AI701,"")</f>
        <v>0.152671755725191</v>
      </c>
      <c r="X701" s="40" t="n">
        <f aca="false">IFERROR(Counts!O701,"")</f>
        <v>6.421</v>
      </c>
      <c r="Y701" s="36" t="n">
        <f aca="false">IFERROR(INDEX('Season Counts'!$Y$2:$Y$740,$AF701)/INDEX('Season Counts'!$X$2:$X$740,$AF701),"")</f>
        <v>0.346224231464738</v>
      </c>
      <c r="Z701" s="37" t="n">
        <f aca="false">IFERROR(J701-Y701,"")</f>
        <v>-0.000422033662540011</v>
      </c>
      <c r="AA701" s="38" t="n">
        <f aca="false">IFERROR(INDEX('Season Counts'!$K$2:$K$740,$AF701)/INDEX('Season Counts'!$J$2:$J$740,$AF701),"")</f>
        <v>0.211280214861235</v>
      </c>
      <c r="AB701" s="41" t="n">
        <f aca="false">IFERROR(R701-AA701,"")</f>
        <v>0.0326222241631548</v>
      </c>
      <c r="AC701" s="39" t="n">
        <f aca="false">IFERROR(INDEX('Season Counts'!$AG$2:$AG$740,$AF701)/INDEX('Season Counts'!$AF$2:$AF$740,$AF701),"")</f>
        <v>71.5895392278954</v>
      </c>
      <c r="AD701" s="40" t="n">
        <f aca="false">IFERROR(V701-AC701,"")</f>
        <v>-0.0773254874373777</v>
      </c>
      <c r="AE701" s="4" t="str">
        <f aca="false">IF(D701&lt;Guide!$C$21,"Low PA",IF(TRIM(IF(ISNUMBER(AD701),IF(N(AD701)&lt;=-Guide!$C$24,"▼ Bat Speed  ",IF(N(AD701)&gt;=Guide!$C$24,"▲ Bat Speed  ","")),"")&amp;IF(N(Z701)&gt;=Guide!$C$22,"▲ Contact  ","")&amp;IF(N(Z701)&lt;=-Guide!$C$22,"▼ Contact  ","")&amp;IF(N(AB701)&gt;=Guide!$C$23,"▲ Chase  ","")&amp;IF(N(AB701)&lt;=-Guide!$C$23,"▼ Chase  ",""))="","Stable",TRIM(IF(ISNUMBER(AD701),IF(N(AD701)&lt;=-Guide!$C$24,"▼ Bat Speed  ",IF(N(AD701)&gt;=Guide!$C$24,"▲ Bat Speed  ","")),"")&amp;IF(N(Z701)&gt;=Guide!$C$22,"▲ Contact  ","")&amp;IF(N(Z701)&lt;=-Guide!$C$22,"▼ Contact  ","")&amp;IF(N(AB701)&gt;=Guide!$C$23,"▲ Chase  ","")&amp;IF(N(AB701)&lt;=-Guide!$C$23,"▼ Chase  ",""))))</f>
        <v>Stable</v>
      </c>
      <c r="AF701" s="35" t="n">
        <f aca="false">MATCH(Counts!A701,'Season Counts'!$A$2:$A$740,0)</f>
        <v>183</v>
      </c>
    </row>
    <row r="702" customFormat="false" ht="15" hidden="false" customHeight="false" outlineLevel="0" collapsed="false">
      <c r="A702" s="34" t="str">
        <f aca="false">Counts!B702</f>
        <v>CLE</v>
      </c>
      <c r="B702" s="5" t="str">
        <f aca="false">Counts!C702</f>
        <v>Chase DeLauter</v>
      </c>
      <c r="C702" s="34" t="str">
        <f aca="false">Counts!F702</f>
        <v>Sep</v>
      </c>
      <c r="D702" s="35" t="n">
        <f aca="false">IFERROR(Counts!P702,"")</f>
        <v>79</v>
      </c>
      <c r="E702" s="36" t="n">
        <f aca="false">IFERROR(Counts!R702/Counts!Q702,"")</f>
        <v>0.25</v>
      </c>
      <c r="F702" s="36" t="n">
        <f aca="false">IFERROR((Counts!R702+Counts!V702+Counts!W702)/(Counts!Q702+Counts!V702+Counts!W702+Counts!X702),"")</f>
        <v>0.354430379746835</v>
      </c>
      <c r="G702" s="36" t="n">
        <f aca="false">IFERROR((Counts!R702+Counts!S702+2*Counts!T702+3*Counts!U702)/Counts!Q702,"")</f>
        <v>0.470588235294118</v>
      </c>
      <c r="H702" s="35" t="n">
        <f aca="false">IFERROR(Counts!U702,"")</f>
        <v>3</v>
      </c>
      <c r="I702" s="36" t="n">
        <f aca="false">IFERROR(Counts!Z702/Counts!AA702,"")</f>
        <v>0.35974025974026</v>
      </c>
      <c r="J702" s="36" t="n">
        <f aca="false">IFERROR(Counts!AB702/Counts!AA702,"")</f>
        <v>0.357545454545455</v>
      </c>
      <c r="K702" s="37" t="n">
        <f aca="false">IFERROR((Counts!AB702-Counts!Z702)/Counts!AA702,"")</f>
        <v>-0.0021948051948052</v>
      </c>
      <c r="L702" s="38" t="n">
        <f aca="false">IFERROR(Counts!Y702/Counts!P702,"")</f>
        <v>0.139240506329114</v>
      </c>
      <c r="M702" s="38" t="n">
        <f aca="false">IFERROR(Counts!V702/Counts!P702,"")</f>
        <v>0.126582278481013</v>
      </c>
      <c r="N702" s="38" t="n">
        <f aca="false">IFERROR(Counts!AD702/Counts!AC702,"")</f>
        <v>0.0701754385964912</v>
      </c>
      <c r="O702" s="38" t="n">
        <f aca="false">IFERROR(Counts!AE702/Counts!AC702,"")</f>
        <v>0.491228070175439</v>
      </c>
      <c r="P702" s="39" t="n">
        <f aca="false">IFERROR(Counts!AG702/Counts!AF702,"")</f>
        <v>91.2946428571429</v>
      </c>
      <c r="Q702" s="38" t="n">
        <f aca="false">IFERROR(Counts!AH702/Counts!AC702,"")</f>
        <v>0.333333333333333</v>
      </c>
      <c r="R702" s="38" t="n">
        <f aca="false">IFERROR(Counts!N702/Counts!M702,"")</f>
        <v>0.172661870503597</v>
      </c>
      <c r="S702" s="38" t="n">
        <f aca="false">IFERROR(Counts!K702/Counts!J702,"")</f>
        <v>0.689393939393939</v>
      </c>
      <c r="T702" s="38" t="n">
        <f aca="false">IFERROR(Counts!I702/Counts!H702,"")</f>
        <v>0.0956521739130435</v>
      </c>
      <c r="U702" s="38" t="n">
        <f aca="false">IFERROR(1-Counts!L702/Counts!K702,"")</f>
        <v>0.956043956043956</v>
      </c>
      <c r="V702" s="39" t="n">
        <f aca="false">IFERROR(Counts!AJ702/Counts!AI702,"")</f>
        <v>72.65</v>
      </c>
      <c r="W702" s="38" t="n">
        <f aca="false">IFERROR(Counts!AK702/Counts!AI702,"")</f>
        <v>0.25</v>
      </c>
      <c r="X702" s="40" t="n">
        <f aca="false">IFERROR(Counts!O702,"")</f>
        <v>1.02</v>
      </c>
      <c r="Y702" s="36" t="n">
        <f aca="false">IFERROR(INDEX('Season Counts'!$Y$2:$Y$740,$AF702)/INDEX('Season Counts'!$X$2:$X$740,$AF702),"")</f>
        <v>0.346224231464738</v>
      </c>
      <c r="Z702" s="37" t="n">
        <f aca="false">IFERROR(J702-Y702,"")</f>
        <v>0.0113212230807168</v>
      </c>
      <c r="AA702" s="38" t="n">
        <f aca="false">IFERROR(INDEX('Season Counts'!$K$2:$K$740,$AF702)/INDEX('Season Counts'!$J$2:$J$740,$AF702),"")</f>
        <v>0.211280214861235</v>
      </c>
      <c r="AB702" s="41" t="n">
        <f aca="false">IFERROR(R702-AA702,"")</f>
        <v>-0.0386183443576383</v>
      </c>
      <c r="AC702" s="39" t="n">
        <f aca="false">IFERROR(INDEX('Season Counts'!$AG$2:$AG$740,$AF702)/INDEX('Season Counts'!$AF$2:$AF$740,$AF702),"")</f>
        <v>71.5895392278954</v>
      </c>
      <c r="AD702" s="40" t="n">
        <f aca="false">IFERROR(V702-AC702,"")</f>
        <v>1.06046077210461</v>
      </c>
      <c r="AE702" s="4" t="str">
        <f aca="false">IF(D702&lt;Guide!$C$21,"Low PA",IF(TRIM(IF(ISNUMBER(AD702),IF(N(AD702)&lt;=-Guide!$C$24,"▼ Bat Speed  ",IF(N(AD702)&gt;=Guide!$C$24,"▲ Bat Speed  ","")),"")&amp;IF(N(Z702)&gt;=Guide!$C$22,"▲ Contact  ","")&amp;IF(N(Z702)&lt;=-Guide!$C$22,"▼ Contact  ","")&amp;IF(N(AB702)&gt;=Guide!$C$23,"▲ Chase  ","")&amp;IF(N(AB702)&lt;=-Guide!$C$23,"▼ Chase  ",""))="","Stable",TRIM(IF(ISNUMBER(AD702),IF(N(AD702)&lt;=-Guide!$C$24,"▼ Bat Speed  ",IF(N(AD702)&gt;=Guide!$C$24,"▲ Bat Speed  ","")),"")&amp;IF(N(Z702)&gt;=Guide!$C$22,"▲ Contact  ","")&amp;IF(N(Z702)&lt;=-Guide!$C$22,"▼ Contact  ","")&amp;IF(N(AB702)&gt;=Guide!$C$23,"▲ Chase  ","")&amp;IF(N(AB702)&lt;=-Guide!$C$23,"▼ Chase  ",""))))</f>
        <v>▲ Bat Speed</v>
      </c>
      <c r="AF702" s="35" t="n">
        <f aca="false">MATCH(Counts!A702,'Season Counts'!$A$2:$A$740,0)</f>
        <v>183</v>
      </c>
    </row>
    <row r="703" customFormat="false" ht="15" hidden="false" customHeight="false" outlineLevel="0" collapsed="false">
      <c r="A703" s="34" t="str">
        <f aca="false">Counts!B703</f>
        <v>CLE</v>
      </c>
      <c r="B703" s="5" t="str">
        <f aca="false">Counts!C703</f>
        <v>José Ramírez</v>
      </c>
      <c r="C703" s="34" t="str">
        <f aca="false">Counts!F703</f>
        <v>Mar-Apr</v>
      </c>
      <c r="D703" s="35" t="n">
        <f aca="false">IFERROR(Counts!P703,"")</f>
        <v>138</v>
      </c>
      <c r="E703" s="36" t="n">
        <f aca="false">IFERROR(Counts!R703/Counts!Q703,"")</f>
        <v>0.222222222222222</v>
      </c>
      <c r="F703" s="36" t="n">
        <f aca="false">IFERROR((Counts!R703+Counts!V703+Counts!W703)/(Counts!Q703+Counts!V703+Counts!W703+Counts!X703),"")</f>
        <v>0.340579710144928</v>
      </c>
      <c r="G703" s="36" t="n">
        <f aca="false">IFERROR((Counts!R703+Counts!S703+2*Counts!T703+3*Counts!U703)/Counts!Q703,"")</f>
        <v>0.435897435897436</v>
      </c>
      <c r="H703" s="35" t="n">
        <f aca="false">IFERROR(Counts!U703,"")</f>
        <v>6</v>
      </c>
      <c r="I703" s="36" t="n">
        <f aca="false">IFERROR(Counts!Z703/Counts!AA703,"")</f>
        <v>0.326865671641791</v>
      </c>
      <c r="J703" s="36" t="n">
        <f aca="false">IFERROR(Counts!AB703/Counts!AA703,"")</f>
        <v>0.387791044776119</v>
      </c>
      <c r="K703" s="37" t="n">
        <f aca="false">IFERROR((Counts!AB703-Counts!Z703)/Counts!AA703,"")</f>
        <v>0.0609253731343284</v>
      </c>
      <c r="L703" s="38" t="n">
        <f aca="false">IFERROR(Counts!Y703/Counts!P703,"")</f>
        <v>0.130434782608696</v>
      </c>
      <c r="M703" s="38" t="n">
        <f aca="false">IFERROR(Counts!V703/Counts!P703,"")</f>
        <v>0.152173913043478</v>
      </c>
      <c r="N703" s="38" t="n">
        <f aca="false">IFERROR(Counts!AD703/Counts!AC703,"")</f>
        <v>0.111111111111111</v>
      </c>
      <c r="O703" s="38" t="n">
        <f aca="false">IFERROR(Counts!AE703/Counts!AC703,"")</f>
        <v>0.444444444444444</v>
      </c>
      <c r="P703" s="39" t="n">
        <f aca="false">IFERROR(Counts!AG703/Counts!AF703,"")</f>
        <v>90.4606060606061</v>
      </c>
      <c r="Q703" s="38" t="n">
        <f aca="false">IFERROR(Counts!AH703/Counts!AC703,"")</f>
        <v>0.363636363636364</v>
      </c>
      <c r="R703" s="38" t="n">
        <f aca="false">IFERROR(Counts!N703/Counts!M703,"")</f>
        <v>0.315286624203822</v>
      </c>
      <c r="S703" s="38" t="n">
        <f aca="false">IFERROR(Counts!K703/Counts!J703,"")</f>
        <v>0.650980392156863</v>
      </c>
      <c r="T703" s="38" t="n">
        <f aca="false">IFERROR(Counts!I703/Counts!H703,"")</f>
        <v>0.134831460674157</v>
      </c>
      <c r="U703" s="38" t="n">
        <f aca="false">IFERROR(1-Counts!L703/Counts!K703,"")</f>
        <v>0.933734939759036</v>
      </c>
      <c r="V703" s="39" t="n">
        <f aca="false">IFERROR(Counts!AJ703/Counts!AI703,"")</f>
        <v>70.6405529953917</v>
      </c>
      <c r="W703" s="38" t="n">
        <f aca="false">IFERROR(Counts!AK703/Counts!AI703,"")</f>
        <v>0.170506912442396</v>
      </c>
      <c r="X703" s="40" t="n">
        <f aca="false">IFERROR(Counts!O703,"")</f>
        <v>5.312</v>
      </c>
      <c r="Y703" s="36" t="n">
        <f aca="false">IFERROR(INDEX('Season Counts'!$Y$2:$Y$740,$AF703)/INDEX('Season Counts'!$X$2:$X$740,$AF703),"")</f>
        <v>0.32541308411215</v>
      </c>
      <c r="Z703" s="37" t="n">
        <f aca="false">IFERROR(J703-Y703,"")</f>
        <v>0.0623779606639699</v>
      </c>
      <c r="AA703" s="38" t="n">
        <f aca="false">IFERROR(INDEX('Season Counts'!$K$2:$K$740,$AF703)/INDEX('Season Counts'!$J$2:$J$740,$AF703),"")</f>
        <v>0.285472972972973</v>
      </c>
      <c r="AB703" s="41" t="n">
        <f aca="false">IFERROR(R703-AA703,"")</f>
        <v>0.0298136512308487</v>
      </c>
      <c r="AC703" s="39" t="n">
        <f aca="false">IFERROR(INDEX('Season Counts'!$AG$2:$AG$740,$AF703)/INDEX('Season Counts'!$AF$2:$AF$740,$AF703),"")</f>
        <v>70.3016110471807</v>
      </c>
      <c r="AD703" s="40" t="n">
        <f aca="false">IFERROR(V703-AC703,"")</f>
        <v>0.33894194821103</v>
      </c>
      <c r="AE703" s="4" t="str">
        <f aca="false">IF(D703&lt;Guide!$C$21,"Low PA",IF(TRIM(IF(ISNUMBER(AD703),IF(N(AD703)&lt;=-Guide!$C$24,"▼ Bat Speed  ",IF(N(AD703)&gt;=Guide!$C$24,"▲ Bat Speed  ","")),"")&amp;IF(N(Z703)&gt;=Guide!$C$22,"▲ Contact  ","")&amp;IF(N(Z703)&lt;=-Guide!$C$22,"▼ Contact  ","")&amp;IF(N(AB703)&gt;=Guide!$C$23,"▲ Chase  ","")&amp;IF(N(AB703)&lt;=-Guide!$C$23,"▼ Chase  ",""))="","Stable",TRIM(IF(ISNUMBER(AD703),IF(N(AD703)&lt;=-Guide!$C$24,"▼ Bat Speed  ",IF(N(AD703)&gt;=Guide!$C$24,"▲ Bat Speed  ","")),"")&amp;IF(N(Z703)&gt;=Guide!$C$22,"▲ Contact  ","")&amp;IF(N(Z703)&lt;=-Guide!$C$22,"▼ Contact  ","")&amp;IF(N(AB703)&gt;=Guide!$C$23,"▲ Chase  ","")&amp;IF(N(AB703)&lt;=-Guide!$C$23,"▼ Chase  ",""))))</f>
        <v>▲ Contact</v>
      </c>
      <c r="AF703" s="35" t="n">
        <f aca="false">MATCH(Counts!A703,'Season Counts'!$A$2:$A$740,0)</f>
        <v>184</v>
      </c>
    </row>
    <row r="704" customFormat="false" ht="15" hidden="false" customHeight="false" outlineLevel="0" collapsed="false">
      <c r="A704" s="34" t="str">
        <f aca="false">Counts!B704</f>
        <v>CLE</v>
      </c>
      <c r="B704" s="5" t="str">
        <f aca="false">Counts!C704</f>
        <v>José Ramírez</v>
      </c>
      <c r="C704" s="34" t="str">
        <f aca="false">Counts!F704</f>
        <v>May</v>
      </c>
      <c r="D704" s="35" t="n">
        <f aca="false">IFERROR(Counts!P704,"")</f>
        <v>129</v>
      </c>
      <c r="E704" s="36" t="n">
        <f aca="false">IFERROR(Counts!R704/Counts!Q704,"")</f>
        <v>0.233644859813084</v>
      </c>
      <c r="F704" s="36" t="n">
        <f aca="false">IFERROR((Counts!R704+Counts!V704+Counts!W704)/(Counts!Q704+Counts!V704+Counts!W704+Counts!X704),"")</f>
        <v>0.341085271317829</v>
      </c>
      <c r="G704" s="36" t="n">
        <f aca="false">IFERROR((Counts!R704+Counts!S704+2*Counts!T704+3*Counts!U704)/Counts!Q704,"")</f>
        <v>0.355140186915888</v>
      </c>
      <c r="H704" s="35" t="n">
        <f aca="false">IFERROR(Counts!U704,"")</f>
        <v>2</v>
      </c>
      <c r="I704" s="36" t="n">
        <f aca="false">IFERROR(Counts!Z704/Counts!AA704,"")</f>
        <v>0.30748031496063</v>
      </c>
      <c r="J704" s="36" t="n">
        <f aca="false">IFERROR(Counts!AB704/Counts!AA704,"")</f>
        <v>0.348850393700787</v>
      </c>
      <c r="K704" s="37" t="n">
        <f aca="false">IFERROR((Counts!AB704-Counts!Z704)/Counts!AA704,"")</f>
        <v>0.0413700787401575</v>
      </c>
      <c r="L704" s="38" t="n">
        <f aca="false">IFERROR(Counts!Y704/Counts!P704,"")</f>
        <v>0.131782945736434</v>
      </c>
      <c r="M704" s="38" t="n">
        <f aca="false">IFERROR(Counts!V704/Counts!P704,"")</f>
        <v>0.13953488372093</v>
      </c>
      <c r="N704" s="38" t="n">
        <f aca="false">IFERROR(Counts!AD704/Counts!AC704,"")</f>
        <v>0.032258064516129</v>
      </c>
      <c r="O704" s="38" t="n">
        <f aca="false">IFERROR(Counts!AE704/Counts!AC704,"")</f>
        <v>0.419354838709677</v>
      </c>
      <c r="P704" s="39" t="n">
        <f aca="false">IFERROR(Counts!AG704/Counts!AF704,"")</f>
        <v>90.141935483871</v>
      </c>
      <c r="Q704" s="38" t="n">
        <f aca="false">IFERROR(Counts!AH704/Counts!AC704,"")</f>
        <v>0.397849462365591</v>
      </c>
      <c r="R704" s="38" t="n">
        <f aca="false">IFERROR(Counts!N704/Counts!M704,"")</f>
        <v>0.269784172661871</v>
      </c>
      <c r="S704" s="38" t="n">
        <f aca="false">IFERROR(Counts!K704/Counts!J704,"")</f>
        <v>0.687763713080169</v>
      </c>
      <c r="T704" s="38" t="n">
        <f aca="false">IFERROR(Counts!I704/Counts!H704,"")</f>
        <v>0.142857142857143</v>
      </c>
      <c r="U704" s="38" t="n">
        <f aca="false">IFERROR(1-Counts!L704/Counts!K704,"")</f>
        <v>0.92638036809816</v>
      </c>
      <c r="V704" s="39" t="n">
        <f aca="false">IFERROR(Counts!AJ704/Counts!AI704,"")</f>
        <v>69.6144230769231</v>
      </c>
      <c r="W704" s="38" t="n">
        <f aca="false">IFERROR(Counts!AK704/Counts!AI704,"")</f>
        <v>0.0817307692307692</v>
      </c>
      <c r="X704" s="40" t="n">
        <f aca="false">IFERROR(Counts!O704,"")</f>
        <v>-0.584</v>
      </c>
      <c r="Y704" s="36" t="n">
        <f aca="false">IFERROR(INDEX('Season Counts'!$Y$2:$Y$740,$AF704)/INDEX('Season Counts'!$X$2:$X$740,$AF704),"")</f>
        <v>0.32541308411215</v>
      </c>
      <c r="Z704" s="37" t="n">
        <f aca="false">IFERROR(J704-Y704,"")</f>
        <v>0.0234373095886379</v>
      </c>
      <c r="AA704" s="38" t="n">
        <f aca="false">IFERROR(INDEX('Season Counts'!$K$2:$K$740,$AF704)/INDEX('Season Counts'!$J$2:$J$740,$AF704),"")</f>
        <v>0.285472972972973</v>
      </c>
      <c r="AB704" s="41" t="n">
        <f aca="false">IFERROR(R704-AA704,"")</f>
        <v>-0.0156888003111025</v>
      </c>
      <c r="AC704" s="39" t="n">
        <f aca="false">IFERROR(INDEX('Season Counts'!$AG$2:$AG$740,$AF704)/INDEX('Season Counts'!$AF$2:$AF$740,$AF704),"")</f>
        <v>70.3016110471807</v>
      </c>
      <c r="AD704" s="40" t="n">
        <f aca="false">IFERROR(V704-AC704,"")</f>
        <v>-0.687187970257597</v>
      </c>
      <c r="AE704" s="4" t="str">
        <f aca="false">IF(D704&lt;Guide!$C$21,"Low PA",IF(TRIM(IF(ISNUMBER(AD704),IF(N(AD704)&lt;=-Guide!$C$24,"▼ Bat Speed  ",IF(N(AD704)&gt;=Guide!$C$24,"▲ Bat Speed  ","")),"")&amp;IF(N(Z704)&gt;=Guide!$C$22,"▲ Contact  ","")&amp;IF(N(Z704)&lt;=-Guide!$C$22,"▼ Contact  ","")&amp;IF(N(AB704)&gt;=Guide!$C$23,"▲ Chase  ","")&amp;IF(N(AB704)&lt;=-Guide!$C$23,"▼ Chase  ",""))="","Stable",TRIM(IF(ISNUMBER(AD704),IF(N(AD704)&lt;=-Guide!$C$24,"▼ Bat Speed  ",IF(N(AD704)&gt;=Guide!$C$24,"▲ Bat Speed  ","")),"")&amp;IF(N(Z704)&gt;=Guide!$C$22,"▲ Contact  ","")&amp;IF(N(Z704)&lt;=-Guide!$C$22,"▼ Contact  ","")&amp;IF(N(AB704)&gt;=Guide!$C$23,"▲ Chase  ","")&amp;IF(N(AB704)&lt;=-Guide!$C$23,"▼ Chase  ",""))))</f>
        <v>Stable</v>
      </c>
      <c r="AF704" s="35" t="n">
        <f aca="false">MATCH(Counts!A704,'Season Counts'!$A$2:$A$740,0)</f>
        <v>184</v>
      </c>
    </row>
    <row r="705" customFormat="false" ht="15" hidden="false" customHeight="false" outlineLevel="0" collapsed="false">
      <c r="A705" s="34" t="str">
        <f aca="false">Counts!B705</f>
        <v>CLE</v>
      </c>
      <c r="B705" s="5" t="str">
        <f aca="false">Counts!C705</f>
        <v>José Ramírez</v>
      </c>
      <c r="C705" s="34" t="str">
        <f aca="false">Counts!F705</f>
        <v>Jun</v>
      </c>
      <c r="D705" s="35" t="n">
        <f aca="false">IFERROR(Counts!P705,"")</f>
        <v>47</v>
      </c>
      <c r="E705" s="36" t="n">
        <f aca="false">IFERROR(Counts!R705/Counts!Q705,"")</f>
        <v>0.295454545454545</v>
      </c>
      <c r="F705" s="36" t="n">
        <f aca="false">IFERROR((Counts!R705+Counts!V705+Counts!W705)/(Counts!Q705+Counts!V705+Counts!W705+Counts!X705),"")</f>
        <v>0.326086956521739</v>
      </c>
      <c r="G705" s="36" t="n">
        <f aca="false">IFERROR((Counts!R705+Counts!S705+2*Counts!T705+3*Counts!U705)/Counts!Q705,"")</f>
        <v>0.522727272727273</v>
      </c>
      <c r="H705" s="35" t="n">
        <f aca="false">IFERROR(Counts!U705,"")</f>
        <v>2</v>
      </c>
      <c r="I705" s="36" t="n">
        <f aca="false">IFERROR(Counts!Z705/Counts!AA705,"")</f>
        <v>0.370212765957447</v>
      </c>
      <c r="J705" s="36" t="n">
        <f aca="false">IFERROR(Counts!AB705/Counts!AA705,"")</f>
        <v>0.281787234042553</v>
      </c>
      <c r="K705" s="37" t="n">
        <f aca="false">IFERROR((Counts!AB705-Counts!Z705)/Counts!AA705,"")</f>
        <v>-0.0884255319148936</v>
      </c>
      <c r="L705" s="38" t="n">
        <f aca="false">IFERROR(Counts!Y705/Counts!P705,"")</f>
        <v>0.191489361702128</v>
      </c>
      <c r="M705" s="38" t="n">
        <f aca="false">IFERROR(Counts!V705/Counts!P705,"")</f>
        <v>0.0425531914893617</v>
      </c>
      <c r="N705" s="38" t="n">
        <f aca="false">IFERROR(Counts!AD705/Counts!AC705,"")</f>
        <v>0.0285714285714286</v>
      </c>
      <c r="O705" s="38" t="n">
        <f aca="false">IFERROR(Counts!AE705/Counts!AC705,"")</f>
        <v>0.485714285714286</v>
      </c>
      <c r="P705" s="39" t="n">
        <f aca="false">IFERROR(Counts!AG705/Counts!AF705,"")</f>
        <v>90.34</v>
      </c>
      <c r="Q705" s="38" t="n">
        <f aca="false">IFERROR(Counts!AH705/Counts!AC705,"")</f>
        <v>0.371428571428571</v>
      </c>
      <c r="R705" s="38" t="n">
        <f aca="false">IFERROR(Counts!N705/Counts!M705,"")</f>
        <v>0.311320754716981</v>
      </c>
      <c r="S705" s="38" t="n">
        <f aca="false">IFERROR(Counts!K705/Counts!J705,"")</f>
        <v>0.721518987341772</v>
      </c>
      <c r="T705" s="38" t="n">
        <f aca="false">IFERROR(Counts!I705/Counts!H705,"")</f>
        <v>0.222222222222222</v>
      </c>
      <c r="U705" s="38" t="n">
        <f aca="false">IFERROR(1-Counts!L705/Counts!K705,"")</f>
        <v>0.824561403508772</v>
      </c>
      <c r="V705" s="39" t="n">
        <f aca="false">IFERROR(Counts!AJ705/Counts!AI705,"")</f>
        <v>70.9050632911392</v>
      </c>
      <c r="W705" s="38" t="n">
        <f aca="false">IFERROR(Counts!AK705/Counts!AI705,"")</f>
        <v>0.139240506329114</v>
      </c>
      <c r="X705" s="40" t="n">
        <f aca="false">IFERROR(Counts!O705,"")</f>
        <v>-0.036</v>
      </c>
      <c r="Y705" s="36" t="n">
        <f aca="false">IFERROR(INDEX('Season Counts'!$Y$2:$Y$740,$AF705)/INDEX('Season Counts'!$X$2:$X$740,$AF705),"")</f>
        <v>0.32541308411215</v>
      </c>
      <c r="Z705" s="37" t="n">
        <f aca="false">IFERROR(J705-Y705,"")</f>
        <v>-0.0436258500695964</v>
      </c>
      <c r="AA705" s="38" t="n">
        <f aca="false">IFERROR(INDEX('Season Counts'!$K$2:$K$740,$AF705)/INDEX('Season Counts'!$J$2:$J$740,$AF705),"")</f>
        <v>0.285472972972973</v>
      </c>
      <c r="AB705" s="41" t="n">
        <f aca="false">IFERROR(R705-AA705,"")</f>
        <v>0.0258477817440081</v>
      </c>
      <c r="AC705" s="39" t="n">
        <f aca="false">IFERROR(INDEX('Season Counts'!$AG$2:$AG$740,$AF705)/INDEX('Season Counts'!$AF$2:$AF$740,$AF705),"")</f>
        <v>70.3016110471807</v>
      </c>
      <c r="AD705" s="40" t="n">
        <f aca="false">IFERROR(V705-AC705,"")</f>
        <v>0.603452243958571</v>
      </c>
      <c r="AE705" s="4" t="str">
        <f aca="false">IF(D705&lt;Guide!$C$21,"Low PA",IF(TRIM(IF(ISNUMBER(AD705),IF(N(AD705)&lt;=-Guide!$C$24,"▼ Bat Speed  ",IF(N(AD705)&gt;=Guide!$C$24,"▲ Bat Speed  ","")),"")&amp;IF(N(Z705)&gt;=Guide!$C$22,"▲ Contact  ","")&amp;IF(N(Z705)&lt;=-Guide!$C$22,"▼ Contact  ","")&amp;IF(N(AB705)&gt;=Guide!$C$23,"▲ Chase  ","")&amp;IF(N(AB705)&lt;=-Guide!$C$23,"▼ Chase  ",""))="","Stable",TRIM(IF(ISNUMBER(AD705),IF(N(AD705)&lt;=-Guide!$C$24,"▼ Bat Speed  ",IF(N(AD705)&gt;=Guide!$C$24,"▲ Bat Speed  ","")),"")&amp;IF(N(Z705)&gt;=Guide!$C$22,"▲ Contact  ","")&amp;IF(N(Z705)&lt;=-Guide!$C$22,"▼ Contact  ","")&amp;IF(N(AB705)&gt;=Guide!$C$23,"▲ Chase  ","")&amp;IF(N(AB705)&lt;=-Guide!$C$23,"▼ Chase  ",""))))</f>
        <v>▼ Contact</v>
      </c>
      <c r="AF705" s="35" t="n">
        <f aca="false">MATCH(Counts!A705,'Season Counts'!$A$2:$A$740,0)</f>
        <v>184</v>
      </c>
    </row>
    <row r="706" customFormat="false" ht="15" hidden="false" customHeight="false" outlineLevel="0" collapsed="false">
      <c r="A706" s="34" t="str">
        <f aca="false">Counts!B706</f>
        <v>CLE</v>
      </c>
      <c r="B706" s="5" t="str">
        <f aca="false">Counts!C706</f>
        <v>José Ramírez</v>
      </c>
      <c r="C706" s="34" t="str">
        <f aca="false">Counts!F706</f>
        <v>Jul</v>
      </c>
      <c r="D706" s="35" t="n">
        <f aca="false">IFERROR(Counts!P706,"")</f>
        <v>37</v>
      </c>
      <c r="E706" s="36" t="n">
        <f aca="false">IFERROR(Counts!R706/Counts!Q706,"")</f>
        <v>0.212121212121212</v>
      </c>
      <c r="F706" s="36" t="n">
        <f aca="false">IFERROR((Counts!R706+Counts!V706+Counts!W706)/(Counts!Q706+Counts!V706+Counts!W706+Counts!X706),"")</f>
        <v>0.297297297297297</v>
      </c>
      <c r="G706" s="36" t="n">
        <f aca="false">IFERROR((Counts!R706+Counts!S706+2*Counts!T706+3*Counts!U706)/Counts!Q706,"")</f>
        <v>0.212121212121212</v>
      </c>
      <c r="H706" s="35" t="n">
        <f aca="false">IFERROR(Counts!U706,"")</f>
        <v>0</v>
      </c>
      <c r="I706" s="36" t="n">
        <f aca="false">IFERROR(Counts!Z706/Counts!AA706,"")</f>
        <v>0.22</v>
      </c>
      <c r="J706" s="36" t="n">
        <f aca="false">IFERROR(Counts!AB706/Counts!AA706,"")</f>
        <v>0.272742857142857</v>
      </c>
      <c r="K706" s="37" t="n">
        <f aca="false">IFERROR((Counts!AB706-Counts!Z706)/Counts!AA706,"")</f>
        <v>0.0527428571428571</v>
      </c>
      <c r="L706" s="38" t="n">
        <f aca="false">IFERROR(Counts!Y706/Counts!P706,"")</f>
        <v>0.0540540540540541</v>
      </c>
      <c r="M706" s="38" t="n">
        <f aca="false">IFERROR(Counts!V706/Counts!P706,"")</f>
        <v>0.108108108108108</v>
      </c>
      <c r="N706" s="38" t="n">
        <f aca="false">IFERROR(Counts!AD706/Counts!AC706,"")</f>
        <v>0</v>
      </c>
      <c r="O706" s="38" t="n">
        <f aca="false">IFERROR(Counts!AE706/Counts!AC706,"")</f>
        <v>0.225806451612903</v>
      </c>
      <c r="P706" s="39" t="n">
        <f aca="false">IFERROR(Counts!AG706/Counts!AF706,"")</f>
        <v>82.2806451612903</v>
      </c>
      <c r="Q706" s="38" t="n">
        <f aca="false">IFERROR(Counts!AH706/Counts!AC706,"")</f>
        <v>0.483870967741936</v>
      </c>
      <c r="R706" s="38" t="n">
        <f aca="false">IFERROR(Counts!N706/Counts!M706,"")</f>
        <v>0.304878048780488</v>
      </c>
      <c r="S706" s="38" t="n">
        <f aca="false">IFERROR(Counts!K706/Counts!J706,"")</f>
        <v>0.64</v>
      </c>
      <c r="T706" s="38" t="n">
        <f aca="false">IFERROR(Counts!I706/Counts!H706,"")</f>
        <v>0.0547945205479452</v>
      </c>
      <c r="U706" s="38" t="n">
        <f aca="false">IFERROR(1-Counts!L706/Counts!K706,"")</f>
        <v>0.979166666666667</v>
      </c>
      <c r="V706" s="39" t="n">
        <f aca="false">IFERROR(Counts!AJ706/Counts!AI706,"")</f>
        <v>69.6475409836066</v>
      </c>
      <c r="W706" s="38" t="n">
        <f aca="false">IFERROR(Counts!AK706/Counts!AI706,"")</f>
        <v>0.114754098360656</v>
      </c>
      <c r="X706" s="40" t="n">
        <f aca="false">IFERROR(Counts!O706,"")</f>
        <v>-2.116</v>
      </c>
      <c r="Y706" s="36" t="n">
        <f aca="false">IFERROR(INDEX('Season Counts'!$Y$2:$Y$740,$AF706)/INDEX('Season Counts'!$X$2:$X$740,$AF706),"")</f>
        <v>0.32541308411215</v>
      </c>
      <c r="Z706" s="37" t="n">
        <f aca="false">IFERROR(J706-Y706,"")</f>
        <v>-0.0526702269692924</v>
      </c>
      <c r="AA706" s="38" t="n">
        <f aca="false">IFERROR(INDEX('Season Counts'!$K$2:$K$740,$AF706)/INDEX('Season Counts'!$J$2:$J$740,$AF706),"")</f>
        <v>0.285472972972973</v>
      </c>
      <c r="AB706" s="41" t="n">
        <f aca="false">IFERROR(R706-AA706,"")</f>
        <v>0.0194050758075148</v>
      </c>
      <c r="AC706" s="39" t="n">
        <f aca="false">IFERROR(INDEX('Season Counts'!$AG$2:$AG$740,$AF706)/INDEX('Season Counts'!$AF$2:$AF$740,$AF706),"")</f>
        <v>70.3016110471807</v>
      </c>
      <c r="AD706" s="40" t="n">
        <f aca="false">IFERROR(V706-AC706,"")</f>
        <v>-0.65407006357411</v>
      </c>
      <c r="AE706" s="4" t="str">
        <f aca="false">IF(D706&lt;Guide!$C$21,"Low PA",IF(TRIM(IF(ISNUMBER(AD706),IF(N(AD706)&lt;=-Guide!$C$24,"▼ Bat Speed  ",IF(N(AD706)&gt;=Guide!$C$24,"▲ Bat Speed  ","")),"")&amp;IF(N(Z706)&gt;=Guide!$C$22,"▲ Contact  ","")&amp;IF(N(Z706)&lt;=-Guide!$C$22,"▼ Contact  ","")&amp;IF(N(AB706)&gt;=Guide!$C$23,"▲ Chase  ","")&amp;IF(N(AB706)&lt;=-Guide!$C$23,"▼ Chase  ",""))="","Stable",TRIM(IF(ISNUMBER(AD706),IF(N(AD706)&lt;=-Guide!$C$24,"▼ Bat Speed  ",IF(N(AD706)&gt;=Guide!$C$24,"▲ Bat Speed  ","")),"")&amp;IF(N(Z706)&gt;=Guide!$C$22,"▲ Contact  ","")&amp;IF(N(Z706)&lt;=-Guide!$C$22,"▼ Contact  ","")&amp;IF(N(AB706)&gt;=Guide!$C$23,"▲ Chase  ","")&amp;IF(N(AB706)&lt;=-Guide!$C$23,"▼ Chase  ",""))))</f>
        <v>Low PA</v>
      </c>
      <c r="AF706" s="35" t="n">
        <f aca="false">MATCH(Counts!A706,'Season Counts'!$A$2:$A$740,0)</f>
        <v>184</v>
      </c>
    </row>
    <row r="707" customFormat="false" ht="15" hidden="false" customHeight="false" outlineLevel="0" collapsed="false">
      <c r="A707" s="34" t="str">
        <f aca="false">Counts!B707</f>
        <v>CLE</v>
      </c>
      <c r="B707" s="5" t="str">
        <f aca="false">Counts!C707</f>
        <v>José Ramírez</v>
      </c>
      <c r="C707" s="34" t="str">
        <f aca="false">Counts!F707</f>
        <v>Aug</v>
      </c>
      <c r="D707" s="35" t="n">
        <f aca="false">IFERROR(Counts!P707,"")</f>
        <v>96</v>
      </c>
      <c r="E707" s="36" t="n">
        <f aca="false">IFERROR(Counts!R707/Counts!Q707,"")</f>
        <v>0.271604938271605</v>
      </c>
      <c r="F707" s="36" t="n">
        <f aca="false">IFERROR((Counts!R707+Counts!V707+Counts!W707)/(Counts!Q707+Counts!V707+Counts!W707+Counts!X707),"")</f>
        <v>0.354166666666667</v>
      </c>
      <c r="G707" s="36" t="n">
        <f aca="false">IFERROR((Counts!R707+Counts!S707+2*Counts!T707+3*Counts!U707)/Counts!Q707,"")</f>
        <v>0.382716049382716</v>
      </c>
      <c r="H707" s="35" t="n">
        <f aca="false">IFERROR(Counts!U707,"")</f>
        <v>1</v>
      </c>
      <c r="I707" s="36" t="n">
        <f aca="false">IFERROR(Counts!Z707/Counts!AA707,"")</f>
        <v>0.323157894736842</v>
      </c>
      <c r="J707" s="36" t="n">
        <f aca="false">IFERROR(Counts!AB707/Counts!AA707,"")</f>
        <v>0.333378947368421</v>
      </c>
      <c r="K707" s="37" t="n">
        <f aca="false">IFERROR((Counts!AB707-Counts!Z707)/Counts!AA707,"")</f>
        <v>0.0102210526315789</v>
      </c>
      <c r="L707" s="38" t="n">
        <f aca="false">IFERROR(Counts!Y707/Counts!P707,"")</f>
        <v>0.135416666666667</v>
      </c>
      <c r="M707" s="38" t="n">
        <f aca="false">IFERROR(Counts!V707/Counts!P707,"")</f>
        <v>0.114583333333333</v>
      </c>
      <c r="N707" s="38" t="n">
        <f aca="false">IFERROR(Counts!AD707/Counts!AC707,"")</f>
        <v>0</v>
      </c>
      <c r="O707" s="38" t="n">
        <f aca="false">IFERROR(Counts!AE707/Counts!AC707,"")</f>
        <v>0.436619718309859</v>
      </c>
      <c r="P707" s="39" t="n">
        <f aca="false">IFERROR(Counts!AG707/Counts!AF707,"")</f>
        <v>89.9633802816901</v>
      </c>
      <c r="Q707" s="38" t="n">
        <f aca="false">IFERROR(Counts!AH707/Counts!AC707,"")</f>
        <v>0.380281690140845</v>
      </c>
      <c r="R707" s="38" t="n">
        <f aca="false">IFERROR(Counts!N707/Counts!M707,"")</f>
        <v>0.26046511627907</v>
      </c>
      <c r="S707" s="38" t="n">
        <f aca="false">IFERROR(Counts!K707/Counts!J707,"")</f>
        <v>0.619318181818182</v>
      </c>
      <c r="T707" s="38" t="n">
        <f aca="false">IFERROR(Counts!I707/Counts!H707,"")</f>
        <v>0.115151515151515</v>
      </c>
      <c r="U707" s="38" t="n">
        <f aca="false">IFERROR(1-Counts!L707/Counts!K707,"")</f>
        <v>0.963302752293578</v>
      </c>
      <c r="V707" s="39" t="n">
        <f aca="false">IFERROR(Counts!AJ707/Counts!AI707,"")</f>
        <v>70.6238410596027</v>
      </c>
      <c r="W707" s="38" t="n">
        <f aca="false">IFERROR(Counts!AK707/Counts!AI707,"")</f>
        <v>0.112582781456954</v>
      </c>
      <c r="X707" s="40" t="n">
        <f aca="false">IFERROR(Counts!O707,"")</f>
        <v>0.666</v>
      </c>
      <c r="Y707" s="36" t="n">
        <f aca="false">IFERROR(INDEX('Season Counts'!$Y$2:$Y$740,$AF707)/INDEX('Season Counts'!$X$2:$X$740,$AF707),"")</f>
        <v>0.32541308411215</v>
      </c>
      <c r="Z707" s="37" t="n">
        <f aca="false">IFERROR(J707-Y707,"")</f>
        <v>0.00796586325627152</v>
      </c>
      <c r="AA707" s="38" t="n">
        <f aca="false">IFERROR(INDEX('Season Counts'!$K$2:$K$740,$AF707)/INDEX('Season Counts'!$J$2:$J$740,$AF707),"")</f>
        <v>0.285472972972973</v>
      </c>
      <c r="AB707" s="41" t="n">
        <f aca="false">IFERROR(R707-AA707,"")</f>
        <v>-0.0250078566939032</v>
      </c>
      <c r="AC707" s="39" t="n">
        <f aca="false">IFERROR(INDEX('Season Counts'!$AG$2:$AG$740,$AF707)/INDEX('Season Counts'!$AF$2:$AF$740,$AF707),"")</f>
        <v>70.3016110471807</v>
      </c>
      <c r="AD707" s="40" t="n">
        <f aca="false">IFERROR(V707-AC707,"")</f>
        <v>0.322230012421983</v>
      </c>
      <c r="AE707" s="4" t="str">
        <f aca="false">IF(D707&lt;Guide!$C$21,"Low PA",IF(TRIM(IF(ISNUMBER(AD707),IF(N(AD707)&lt;=-Guide!$C$24,"▼ Bat Speed  ",IF(N(AD707)&gt;=Guide!$C$24,"▲ Bat Speed  ","")),"")&amp;IF(N(Z707)&gt;=Guide!$C$22,"▲ Contact  ","")&amp;IF(N(Z707)&lt;=-Guide!$C$22,"▼ Contact  ","")&amp;IF(N(AB707)&gt;=Guide!$C$23,"▲ Chase  ","")&amp;IF(N(AB707)&lt;=-Guide!$C$23,"▼ Chase  ",""))="","Stable",TRIM(IF(ISNUMBER(AD707),IF(N(AD707)&lt;=-Guide!$C$24,"▼ Bat Speed  ",IF(N(AD707)&gt;=Guide!$C$24,"▲ Bat Speed  ","")),"")&amp;IF(N(Z707)&gt;=Guide!$C$22,"▲ Contact  ","")&amp;IF(N(Z707)&lt;=-Guide!$C$22,"▼ Contact  ","")&amp;IF(N(AB707)&gt;=Guide!$C$23,"▲ Chase  ","")&amp;IF(N(AB707)&lt;=-Guide!$C$23,"▼ Chase  ",""))))</f>
        <v>Stable</v>
      </c>
      <c r="AF707" s="35" t="n">
        <f aca="false">MATCH(Counts!A707,'Season Counts'!$A$2:$A$740,0)</f>
        <v>184</v>
      </c>
    </row>
    <row r="708" customFormat="false" ht="15" hidden="false" customHeight="false" outlineLevel="0" collapsed="false">
      <c r="A708" s="34" t="str">
        <f aca="false">Counts!B708</f>
        <v>CLE</v>
      </c>
      <c r="B708" s="5" t="str">
        <f aca="false">Counts!C708</f>
        <v>José Ramírez</v>
      </c>
      <c r="C708" s="34" t="str">
        <f aca="false">Counts!F708</f>
        <v>Sep</v>
      </c>
      <c r="D708" s="35" t="n">
        <f aca="false">IFERROR(Counts!P708,"")</f>
        <v>97</v>
      </c>
      <c r="E708" s="36" t="n">
        <f aca="false">IFERROR(Counts!R708/Counts!Q708,"")</f>
        <v>0.197802197802198</v>
      </c>
      <c r="F708" s="36" t="n">
        <f aca="false">IFERROR((Counts!R708+Counts!V708+Counts!W708)/(Counts!Q708+Counts!V708+Counts!W708+Counts!X708),"")</f>
        <v>0.237113402061856</v>
      </c>
      <c r="G708" s="36" t="n">
        <f aca="false">IFERROR((Counts!R708+Counts!S708+2*Counts!T708+3*Counts!U708)/Counts!Q708,"")</f>
        <v>0.263736263736264</v>
      </c>
      <c r="H708" s="35" t="n">
        <f aca="false">IFERROR(Counts!U708,"")</f>
        <v>1</v>
      </c>
      <c r="I708" s="36" t="n">
        <f aca="false">IFERROR(Counts!Z708/Counts!AA708,"")</f>
        <v>0.225257731958763</v>
      </c>
      <c r="J708" s="36" t="n">
        <f aca="false">IFERROR(Counts!AB708/Counts!AA708,"")</f>
        <v>0.240896907216495</v>
      </c>
      <c r="K708" s="37" t="n">
        <f aca="false">IFERROR((Counts!AB708-Counts!Z708)/Counts!AA708,"")</f>
        <v>0.015639175257732</v>
      </c>
      <c r="L708" s="38" t="n">
        <f aca="false">IFERROR(Counts!Y708/Counts!P708,"")</f>
        <v>0.103092783505155</v>
      </c>
      <c r="M708" s="38" t="n">
        <f aca="false">IFERROR(Counts!V708/Counts!P708,"")</f>
        <v>0.0412371134020619</v>
      </c>
      <c r="N708" s="38" t="n">
        <f aca="false">IFERROR(Counts!AD708/Counts!AC708,"")</f>
        <v>0.024390243902439</v>
      </c>
      <c r="O708" s="38" t="n">
        <f aca="false">IFERROR(Counts!AE708/Counts!AC708,"")</f>
        <v>0.25609756097561</v>
      </c>
      <c r="P708" s="39" t="n">
        <f aca="false">IFERROR(Counts!AG708/Counts!AF708,"")</f>
        <v>85.0560975609756</v>
      </c>
      <c r="Q708" s="38" t="n">
        <f aca="false">IFERROR(Counts!AH708/Counts!AC708,"")</f>
        <v>0.24390243902439</v>
      </c>
      <c r="R708" s="38" t="n">
        <f aca="false">IFERROR(Counts!N708/Counts!M708,"")</f>
        <v>0.264550264550265</v>
      </c>
      <c r="S708" s="38" t="n">
        <f aca="false">IFERROR(Counts!K708/Counts!J708,"")</f>
        <v>0.613756613756614</v>
      </c>
      <c r="T708" s="38" t="n">
        <f aca="false">IFERROR(Counts!I708/Counts!H708,"")</f>
        <v>0.114457831325301</v>
      </c>
      <c r="U708" s="38" t="n">
        <f aca="false">IFERROR(1-Counts!L708/Counts!K708,"")</f>
        <v>0.913793103448276</v>
      </c>
      <c r="V708" s="39" t="n">
        <f aca="false">IFERROR(Counts!AJ708/Counts!AI708,"")</f>
        <v>70.3862745098039</v>
      </c>
      <c r="W708" s="38" t="n">
        <f aca="false">IFERROR(Counts!AK708/Counts!AI708,"")</f>
        <v>0.0849673202614379</v>
      </c>
      <c r="X708" s="40" t="n">
        <f aca="false">IFERROR(Counts!O708,"")</f>
        <v>-4.943</v>
      </c>
      <c r="Y708" s="36" t="n">
        <f aca="false">IFERROR(INDEX('Season Counts'!$Y$2:$Y$740,$AF708)/INDEX('Season Counts'!$X$2:$X$740,$AF708),"")</f>
        <v>0.32541308411215</v>
      </c>
      <c r="Z708" s="37" t="n">
        <f aca="false">IFERROR(J708-Y708,"")</f>
        <v>-0.0845161768956547</v>
      </c>
      <c r="AA708" s="38" t="n">
        <f aca="false">IFERROR(INDEX('Season Counts'!$K$2:$K$740,$AF708)/INDEX('Season Counts'!$J$2:$J$740,$AF708),"")</f>
        <v>0.285472972972973</v>
      </c>
      <c r="AB708" s="41" t="n">
        <f aca="false">IFERROR(R708-AA708,"")</f>
        <v>-0.0209227084227084</v>
      </c>
      <c r="AC708" s="39" t="n">
        <f aca="false">IFERROR(INDEX('Season Counts'!$AG$2:$AG$740,$AF708)/INDEX('Season Counts'!$AF$2:$AF$740,$AF708),"")</f>
        <v>70.3016110471807</v>
      </c>
      <c r="AD708" s="40" t="n">
        <f aca="false">IFERROR(V708-AC708,"")</f>
        <v>0.0846634626232543</v>
      </c>
      <c r="AE708" s="4" t="str">
        <f aca="false">IF(D708&lt;Guide!$C$21,"Low PA",IF(TRIM(IF(ISNUMBER(AD708),IF(N(AD708)&lt;=-Guide!$C$24,"▼ Bat Speed  ",IF(N(AD708)&gt;=Guide!$C$24,"▲ Bat Speed  ","")),"")&amp;IF(N(Z708)&gt;=Guide!$C$22,"▲ Contact  ","")&amp;IF(N(Z708)&lt;=-Guide!$C$22,"▼ Contact  ","")&amp;IF(N(AB708)&gt;=Guide!$C$23,"▲ Chase  ","")&amp;IF(N(AB708)&lt;=-Guide!$C$23,"▼ Chase  ",""))="","Stable",TRIM(IF(ISNUMBER(AD708),IF(N(AD708)&lt;=-Guide!$C$24,"▼ Bat Speed  ",IF(N(AD708)&gt;=Guide!$C$24,"▲ Bat Speed  ","")),"")&amp;IF(N(Z708)&gt;=Guide!$C$22,"▲ Contact  ","")&amp;IF(N(Z708)&lt;=-Guide!$C$22,"▼ Contact  ","")&amp;IF(N(AB708)&gt;=Guide!$C$23,"▲ Chase  ","")&amp;IF(N(AB708)&lt;=-Guide!$C$23,"▼ Chase  ",""))))</f>
        <v>▼ Contact</v>
      </c>
      <c r="AF708" s="35" t="n">
        <f aca="false">MATCH(Counts!A708,'Season Counts'!$A$2:$A$740,0)</f>
        <v>184</v>
      </c>
    </row>
    <row r="709" customFormat="false" ht="15" hidden="false" customHeight="false" outlineLevel="0" collapsed="false">
      <c r="A709" s="34" t="str">
        <f aca="false">Counts!B709</f>
        <v>CLE</v>
      </c>
      <c r="B709" s="5" t="str">
        <f aca="false">Counts!C709</f>
        <v>Travis Bazzana</v>
      </c>
      <c r="C709" s="34" t="str">
        <f aca="false">Counts!F709</f>
        <v>Mar-Apr</v>
      </c>
      <c r="D709" s="35" t="n">
        <f aca="false">IFERROR(Counts!P709,"")</f>
        <v>8</v>
      </c>
      <c r="E709" s="36" t="n">
        <f aca="false">IFERROR(Counts!R709/Counts!Q709,"")</f>
        <v>0</v>
      </c>
      <c r="F709" s="36" t="n">
        <f aca="false">IFERROR((Counts!R709+Counts!V709+Counts!W709)/(Counts!Q709+Counts!V709+Counts!W709+Counts!X709),"")</f>
        <v>0.25</v>
      </c>
      <c r="G709" s="36" t="n">
        <f aca="false">IFERROR((Counts!R709+Counts!S709+2*Counts!T709+3*Counts!U709)/Counts!Q709,"")</f>
        <v>0</v>
      </c>
      <c r="H709" s="35" t="n">
        <f aca="false">IFERROR(Counts!U709,"")</f>
        <v>0</v>
      </c>
      <c r="I709" s="36" t="n">
        <f aca="false">IFERROR(Counts!Z709/Counts!AA709,"")</f>
        <v>0.14</v>
      </c>
      <c r="J709" s="36" t="n">
        <f aca="false">IFERROR(Counts!AB709/Counts!AA709,"")</f>
        <v>0.2738</v>
      </c>
      <c r="K709" s="37" t="n">
        <f aca="false">IFERROR((Counts!AB709-Counts!Z709)/Counts!AA709,"")</f>
        <v>0.1338</v>
      </c>
      <c r="L709" s="38" t="n">
        <f aca="false">IFERROR(Counts!Y709/Counts!P709,"")</f>
        <v>0.125</v>
      </c>
      <c r="M709" s="38" t="n">
        <f aca="false">IFERROR(Counts!V709/Counts!P709,"")</f>
        <v>0.25</v>
      </c>
      <c r="N709" s="38" t="n">
        <f aca="false">IFERROR(Counts!AD709/Counts!AC709,"")</f>
        <v>0.2</v>
      </c>
      <c r="O709" s="38" t="n">
        <f aca="false">IFERROR(Counts!AE709/Counts!AC709,"")</f>
        <v>0.6</v>
      </c>
      <c r="P709" s="39" t="n">
        <f aca="false">IFERROR(Counts!AG709/Counts!AF709,"")</f>
        <v>95</v>
      </c>
      <c r="Q709" s="38" t="n">
        <f aca="false">IFERROR(Counts!AH709/Counts!AC709,"")</f>
        <v>0.2</v>
      </c>
      <c r="R709" s="38" t="n">
        <f aca="false">IFERROR(Counts!N709/Counts!M709,"")</f>
        <v>0.266666666666667</v>
      </c>
      <c r="S709" s="38" t="n">
        <f aca="false">IFERROR(Counts!K709/Counts!J709,"")</f>
        <v>0.833333333333333</v>
      </c>
      <c r="T709" s="38" t="n">
        <f aca="false">IFERROR(Counts!I709/Counts!H709,"")</f>
        <v>0.181818181818182</v>
      </c>
      <c r="U709" s="38" t="n">
        <f aca="false">IFERROR(1-Counts!L709/Counts!K709,"")</f>
        <v>0.8</v>
      </c>
      <c r="V709" s="39" t="n">
        <f aca="false">IFERROR(Counts!AJ709/Counts!AI709,"")</f>
        <v>73.25</v>
      </c>
      <c r="W709" s="38" t="n">
        <f aca="false">IFERROR(Counts!AK709/Counts!AI709,"")</f>
        <v>0.25</v>
      </c>
      <c r="X709" s="40" t="n">
        <f aca="false">IFERROR(Counts!O709,"")</f>
        <v>-1.077</v>
      </c>
      <c r="Y709" s="36" t="n">
        <f aca="false">IFERROR(INDEX('Season Counts'!$Y$2:$Y$740,$AF709)/INDEX('Season Counts'!$X$2:$X$740,$AF709),"")</f>
        <v>0.299027237354086</v>
      </c>
      <c r="Z709" s="37" t="n">
        <f aca="false">IFERROR(J709-Y709,"")</f>
        <v>-0.0252272373540856</v>
      </c>
      <c r="AA709" s="38" t="n">
        <f aca="false">IFERROR(INDEX('Season Counts'!$K$2:$K$740,$AF709)/INDEX('Season Counts'!$J$2:$J$740,$AF709),"")</f>
        <v>0.273148148148148</v>
      </c>
      <c r="AB709" s="41" t="n">
        <f aca="false">IFERROR(R709-AA709,"")</f>
        <v>-0.00648148148148148</v>
      </c>
      <c r="AC709" s="39" t="n">
        <f aca="false">IFERROR(INDEX('Season Counts'!$AG$2:$AG$740,$AF709)/INDEX('Season Counts'!$AF$2:$AF$740,$AF709),"")</f>
        <v>69.7167073170732</v>
      </c>
      <c r="AD709" s="40" t="n">
        <f aca="false">IFERROR(V709-AC709,"")</f>
        <v>3.53329268292683</v>
      </c>
      <c r="AE709" s="4" t="str">
        <f aca="false">IF(D709&lt;Guide!$C$21,"Low PA",IF(TRIM(IF(ISNUMBER(AD709),IF(N(AD709)&lt;=-Guide!$C$24,"▼ Bat Speed  ",IF(N(AD709)&gt;=Guide!$C$24,"▲ Bat Speed  ","")),"")&amp;IF(N(Z709)&gt;=Guide!$C$22,"▲ Contact  ","")&amp;IF(N(Z709)&lt;=-Guide!$C$22,"▼ Contact  ","")&amp;IF(N(AB709)&gt;=Guide!$C$23,"▲ Chase  ","")&amp;IF(N(AB709)&lt;=-Guide!$C$23,"▼ Chase  ",""))="","Stable",TRIM(IF(ISNUMBER(AD709),IF(N(AD709)&lt;=-Guide!$C$24,"▼ Bat Speed  ",IF(N(AD709)&gt;=Guide!$C$24,"▲ Bat Speed  ","")),"")&amp;IF(N(Z709)&gt;=Guide!$C$22,"▲ Contact  ","")&amp;IF(N(Z709)&lt;=-Guide!$C$22,"▼ Contact  ","")&amp;IF(N(AB709)&gt;=Guide!$C$23,"▲ Chase  ","")&amp;IF(N(AB709)&lt;=-Guide!$C$23,"▼ Chase  ",""))))</f>
        <v>Low PA</v>
      </c>
      <c r="AF709" s="35" t="n">
        <f aca="false">MATCH(Counts!A709,'Season Counts'!$A$2:$A$740,0)</f>
        <v>185</v>
      </c>
    </row>
    <row r="710" customFormat="false" ht="15" hidden="false" customHeight="false" outlineLevel="0" collapsed="false">
      <c r="A710" s="34" t="str">
        <f aca="false">Counts!B710</f>
        <v>CLE</v>
      </c>
      <c r="B710" s="5" t="str">
        <f aca="false">Counts!C710</f>
        <v>Travis Bazzana</v>
      </c>
      <c r="C710" s="34" t="str">
        <f aca="false">Counts!F710</f>
        <v>May</v>
      </c>
      <c r="D710" s="35" t="n">
        <f aca="false">IFERROR(Counts!P710,"")</f>
        <v>118</v>
      </c>
      <c r="E710" s="36" t="n">
        <f aca="false">IFERROR(Counts!R710/Counts!Q710,"")</f>
        <v>0.310679611650485</v>
      </c>
      <c r="F710" s="36" t="n">
        <f aca="false">IFERROR((Counts!R710+Counts!V710+Counts!W710)/(Counts!Q710+Counts!V710+Counts!W710+Counts!X710),"")</f>
        <v>0.398305084745763</v>
      </c>
      <c r="G710" s="36" t="n">
        <f aca="false">IFERROR((Counts!R710+Counts!S710+2*Counts!T710+3*Counts!U710)/Counts!Q710,"")</f>
        <v>0.475728155339806</v>
      </c>
      <c r="H710" s="35" t="n">
        <f aca="false">IFERROR(Counts!U710,"")</f>
        <v>3</v>
      </c>
      <c r="I710" s="36" t="n">
        <f aca="false">IFERROR(Counts!Z710/Counts!AA710,"")</f>
        <v>0.384745762711864</v>
      </c>
      <c r="J710" s="36" t="n">
        <f aca="false">IFERROR(Counts!AB710/Counts!AA710,"")</f>
        <v>0.338237288135593</v>
      </c>
      <c r="K710" s="37" t="n">
        <f aca="false">IFERROR((Counts!AB710-Counts!Z710)/Counts!AA710,"")</f>
        <v>-0.0465084745762712</v>
      </c>
      <c r="L710" s="38" t="n">
        <f aca="false">IFERROR(Counts!Y710/Counts!P710,"")</f>
        <v>0.194915254237288</v>
      </c>
      <c r="M710" s="38" t="n">
        <f aca="false">IFERROR(Counts!V710/Counts!P710,"")</f>
        <v>0.110169491525424</v>
      </c>
      <c r="N710" s="38" t="n">
        <f aca="false">IFERROR(Counts!AD710/Counts!AC710,"")</f>
        <v>0.0375</v>
      </c>
      <c r="O710" s="38" t="n">
        <f aca="false">IFERROR(Counts!AE710/Counts!AC710,"")</f>
        <v>0.375</v>
      </c>
      <c r="P710" s="39" t="n">
        <f aca="false">IFERROR(Counts!AG710/Counts!AF710,"")</f>
        <v>88.22</v>
      </c>
      <c r="Q710" s="38" t="n">
        <f aca="false">IFERROR(Counts!AH710/Counts!AC710,"")</f>
        <v>0.3625</v>
      </c>
      <c r="R710" s="38" t="n">
        <f aca="false">IFERROR(Counts!N710/Counts!M710,"")</f>
        <v>0.220264317180617</v>
      </c>
      <c r="S710" s="38" t="n">
        <f aca="false">IFERROR(Counts!K710/Counts!J710,"")</f>
        <v>0.637931034482759</v>
      </c>
      <c r="T710" s="38" t="n">
        <f aca="false">IFERROR(Counts!I710/Counts!H710,"")</f>
        <v>0.222222222222222</v>
      </c>
      <c r="U710" s="38" t="n">
        <f aca="false">IFERROR(1-Counts!L710/Counts!K710,"")</f>
        <v>0.864864864864865</v>
      </c>
      <c r="V710" s="39" t="n">
        <f aca="false">IFERROR(Counts!AJ710/Counts!AI710,"")</f>
        <v>68.3168674698795</v>
      </c>
      <c r="W710" s="38" t="n">
        <f aca="false">IFERROR(Counts!AK710/Counts!AI710,"")</f>
        <v>0.072289156626506</v>
      </c>
      <c r="X710" s="40" t="n">
        <f aca="false">IFERROR(Counts!O710,"")</f>
        <v>6.437</v>
      </c>
      <c r="Y710" s="36" t="n">
        <f aca="false">IFERROR(INDEX('Season Counts'!$Y$2:$Y$740,$AF710)/INDEX('Season Counts'!$X$2:$X$740,$AF710),"")</f>
        <v>0.299027237354086</v>
      </c>
      <c r="Z710" s="37" t="n">
        <f aca="false">IFERROR(J710-Y710,"")</f>
        <v>0.0392100507815076</v>
      </c>
      <c r="AA710" s="38" t="n">
        <f aca="false">IFERROR(INDEX('Season Counts'!$K$2:$K$740,$AF710)/INDEX('Season Counts'!$J$2:$J$740,$AF710),"")</f>
        <v>0.273148148148148</v>
      </c>
      <c r="AB710" s="41" t="n">
        <f aca="false">IFERROR(R710-AA710,"")</f>
        <v>-0.0528838309675314</v>
      </c>
      <c r="AC710" s="39" t="n">
        <f aca="false">IFERROR(INDEX('Season Counts'!$AG$2:$AG$740,$AF710)/INDEX('Season Counts'!$AF$2:$AF$740,$AF710),"")</f>
        <v>69.7167073170732</v>
      </c>
      <c r="AD710" s="40" t="n">
        <f aca="false">IFERROR(V710-AC710,"")</f>
        <v>-1.39983984719365</v>
      </c>
      <c r="AE710" s="4" t="str">
        <f aca="false">IF(D710&lt;Guide!$C$21,"Low PA",IF(TRIM(IF(ISNUMBER(AD710),IF(N(AD710)&lt;=-Guide!$C$24,"▼ Bat Speed  ",IF(N(AD710)&gt;=Guide!$C$24,"▲ Bat Speed  ","")),"")&amp;IF(N(Z710)&gt;=Guide!$C$22,"▲ Contact  ","")&amp;IF(N(Z710)&lt;=-Guide!$C$22,"▼ Contact  ","")&amp;IF(N(AB710)&gt;=Guide!$C$23,"▲ Chase  ","")&amp;IF(N(AB710)&lt;=-Guide!$C$23,"▼ Chase  ",""))="","Stable",TRIM(IF(ISNUMBER(AD710),IF(N(AD710)&lt;=-Guide!$C$24,"▼ Bat Speed  ",IF(N(AD710)&gt;=Guide!$C$24,"▲ Bat Speed  ","")),"")&amp;IF(N(Z710)&gt;=Guide!$C$22,"▲ Contact  ","")&amp;IF(N(Z710)&lt;=-Guide!$C$22,"▼ Contact  ","")&amp;IF(N(AB710)&gt;=Guide!$C$23,"▲ Chase  ","")&amp;IF(N(AB710)&lt;=-Guide!$C$23,"▼ Chase  ",""))))</f>
        <v>▼ Bat Speed ▼ Chase</v>
      </c>
      <c r="AF710" s="35" t="n">
        <f aca="false">MATCH(Counts!A710,'Season Counts'!$A$2:$A$740,0)</f>
        <v>185</v>
      </c>
    </row>
    <row r="711" customFormat="false" ht="15" hidden="false" customHeight="false" outlineLevel="0" collapsed="false">
      <c r="A711" s="34" t="str">
        <f aca="false">Counts!B711</f>
        <v>CLE</v>
      </c>
      <c r="B711" s="5" t="str">
        <f aca="false">Counts!C711</f>
        <v>Travis Bazzana</v>
      </c>
      <c r="C711" s="34" t="str">
        <f aca="false">Counts!F711</f>
        <v>Jun</v>
      </c>
      <c r="D711" s="35" t="n">
        <f aca="false">IFERROR(Counts!P711,"")</f>
        <v>109</v>
      </c>
      <c r="E711" s="36" t="n">
        <f aca="false">IFERROR(Counts!R711/Counts!Q711,"")</f>
        <v>0.189473684210526</v>
      </c>
      <c r="F711" s="36" t="n">
        <f aca="false">IFERROR((Counts!R711+Counts!V711+Counts!W711)/(Counts!Q711+Counts!V711+Counts!W711+Counts!X711),"")</f>
        <v>0.275229357798165</v>
      </c>
      <c r="G711" s="36" t="n">
        <f aca="false">IFERROR((Counts!R711+Counts!S711+2*Counts!T711+3*Counts!U711)/Counts!Q711,"")</f>
        <v>0.368421052631579</v>
      </c>
      <c r="H711" s="35" t="n">
        <f aca="false">IFERROR(Counts!U711,"")</f>
        <v>4</v>
      </c>
      <c r="I711" s="36" t="n">
        <f aca="false">IFERROR(Counts!Z711/Counts!AA711,"")</f>
        <v>0.282110091743119</v>
      </c>
      <c r="J711" s="36" t="n">
        <f aca="false">IFERROR(Counts!AB711/Counts!AA711,"")</f>
        <v>0.271678899082569</v>
      </c>
      <c r="K711" s="37" t="n">
        <f aca="false">IFERROR((Counts!AB711-Counts!Z711)/Counts!AA711,"")</f>
        <v>-0.0104311926605505</v>
      </c>
      <c r="L711" s="38" t="n">
        <f aca="false">IFERROR(Counts!Y711/Counts!P711,"")</f>
        <v>0.220183486238532</v>
      </c>
      <c r="M711" s="38" t="n">
        <f aca="false">IFERROR(Counts!V711/Counts!P711,"")</f>
        <v>0.110091743119266</v>
      </c>
      <c r="N711" s="38" t="n">
        <f aca="false">IFERROR(Counts!AD711/Counts!AC711,"")</f>
        <v>0.0547945205479452</v>
      </c>
      <c r="O711" s="38" t="n">
        <f aca="false">IFERROR(Counts!AE711/Counts!AC711,"")</f>
        <v>0.342465753424658</v>
      </c>
      <c r="P711" s="39" t="n">
        <f aca="false">IFERROR(Counts!AG711/Counts!AF711,"")</f>
        <v>86.8109589041096</v>
      </c>
      <c r="Q711" s="38" t="n">
        <f aca="false">IFERROR(Counts!AH711/Counts!AC711,"")</f>
        <v>0.26027397260274</v>
      </c>
      <c r="R711" s="38" t="n">
        <f aca="false">IFERROR(Counts!N711/Counts!M711,"")</f>
        <v>0.282786885245902</v>
      </c>
      <c r="S711" s="38" t="n">
        <f aca="false">IFERROR(Counts!K711/Counts!J711,"")</f>
        <v>0.658653846153846</v>
      </c>
      <c r="T711" s="38" t="n">
        <f aca="false">IFERROR(Counts!I711/Counts!H711,"")</f>
        <v>0.271844660194175</v>
      </c>
      <c r="U711" s="38" t="n">
        <f aca="false">IFERROR(1-Counts!L711/Counts!K711,"")</f>
        <v>0.817518248175183</v>
      </c>
      <c r="V711" s="39" t="n">
        <f aca="false">IFERROR(Counts!AJ711/Counts!AI711,"")</f>
        <v>70.3112994350283</v>
      </c>
      <c r="W711" s="38" t="n">
        <f aca="false">IFERROR(Counts!AK711/Counts!AI711,"")</f>
        <v>0.180790960451977</v>
      </c>
      <c r="X711" s="40" t="n">
        <f aca="false">IFERROR(Counts!O711,"")</f>
        <v>-4.664</v>
      </c>
      <c r="Y711" s="36" t="n">
        <f aca="false">IFERROR(INDEX('Season Counts'!$Y$2:$Y$740,$AF711)/INDEX('Season Counts'!$X$2:$X$740,$AF711),"")</f>
        <v>0.299027237354086</v>
      </c>
      <c r="Z711" s="37" t="n">
        <f aca="false">IFERROR(J711-Y711,"")</f>
        <v>-0.0273483382715168</v>
      </c>
      <c r="AA711" s="38" t="n">
        <f aca="false">IFERROR(INDEX('Season Counts'!$K$2:$K$740,$AF711)/INDEX('Season Counts'!$J$2:$J$740,$AF711),"")</f>
        <v>0.273148148148148</v>
      </c>
      <c r="AB711" s="41" t="n">
        <f aca="false">IFERROR(R711-AA711,"")</f>
        <v>0.00963873709775348</v>
      </c>
      <c r="AC711" s="39" t="n">
        <f aca="false">IFERROR(INDEX('Season Counts'!$AG$2:$AG$740,$AF711)/INDEX('Season Counts'!$AF$2:$AF$740,$AF711),"")</f>
        <v>69.7167073170732</v>
      </c>
      <c r="AD711" s="40" t="n">
        <f aca="false">IFERROR(V711-AC711,"")</f>
        <v>0.594592117955074</v>
      </c>
      <c r="AE711" s="4" t="str">
        <f aca="false">IF(D711&lt;Guide!$C$21,"Low PA",IF(TRIM(IF(ISNUMBER(AD711),IF(N(AD711)&lt;=-Guide!$C$24,"▼ Bat Speed  ",IF(N(AD711)&gt;=Guide!$C$24,"▲ Bat Speed  ","")),"")&amp;IF(N(Z711)&gt;=Guide!$C$22,"▲ Contact  ","")&amp;IF(N(Z711)&lt;=-Guide!$C$22,"▼ Contact  ","")&amp;IF(N(AB711)&gt;=Guide!$C$23,"▲ Chase  ","")&amp;IF(N(AB711)&lt;=-Guide!$C$23,"▼ Chase  ",""))="","Stable",TRIM(IF(ISNUMBER(AD711),IF(N(AD711)&lt;=-Guide!$C$24,"▼ Bat Speed  ",IF(N(AD711)&gt;=Guide!$C$24,"▲ Bat Speed  ","")),"")&amp;IF(N(Z711)&gt;=Guide!$C$22,"▲ Contact  ","")&amp;IF(N(Z711)&lt;=-Guide!$C$22,"▼ Contact  ","")&amp;IF(N(AB711)&gt;=Guide!$C$23,"▲ Chase  ","")&amp;IF(N(AB711)&lt;=-Guide!$C$23,"▼ Chase  ",""))))</f>
        <v>Stable</v>
      </c>
      <c r="AF711" s="35" t="n">
        <f aca="false">MATCH(Counts!A711,'Season Counts'!$A$2:$A$740,0)</f>
        <v>185</v>
      </c>
    </row>
    <row r="712" customFormat="false" ht="15" hidden="false" customHeight="false" outlineLevel="0" collapsed="false">
      <c r="A712" s="34" t="str">
        <f aca="false">Counts!B712</f>
        <v>CLE</v>
      </c>
      <c r="B712" s="5" t="str">
        <f aca="false">Counts!C712</f>
        <v>Travis Bazzana</v>
      </c>
      <c r="C712" s="34" t="str">
        <f aca="false">Counts!F712</f>
        <v>Jul</v>
      </c>
      <c r="D712" s="35" t="n">
        <f aca="false">IFERROR(Counts!P712,"")</f>
        <v>107</v>
      </c>
      <c r="E712" s="36" t="n">
        <f aca="false">IFERROR(Counts!R712/Counts!Q712,"")</f>
        <v>0.230769230769231</v>
      </c>
      <c r="F712" s="36" t="n">
        <f aca="false">IFERROR((Counts!R712+Counts!V712+Counts!W712)/(Counts!Q712+Counts!V712+Counts!W712+Counts!X712),"")</f>
        <v>0.336448598130841</v>
      </c>
      <c r="G712" s="36" t="n">
        <f aca="false">IFERROR((Counts!R712+Counts!S712+2*Counts!T712+3*Counts!U712)/Counts!Q712,"")</f>
        <v>0.351648351648352</v>
      </c>
      <c r="H712" s="35" t="n">
        <f aca="false">IFERROR(Counts!U712,"")</f>
        <v>2</v>
      </c>
      <c r="I712" s="36" t="n">
        <f aca="false">IFERROR(Counts!Z712/Counts!AA712,"")</f>
        <v>0.311682242990654</v>
      </c>
      <c r="J712" s="36" t="n">
        <f aca="false">IFERROR(Counts!AB712/Counts!AA712,"")</f>
        <v>0.285542056074766</v>
      </c>
      <c r="K712" s="37" t="n">
        <f aca="false">IFERROR((Counts!AB712-Counts!Z712)/Counts!AA712,"")</f>
        <v>-0.0261401869158879</v>
      </c>
      <c r="L712" s="38" t="n">
        <f aca="false">IFERROR(Counts!Y712/Counts!P712,"")</f>
        <v>0.261682242990654</v>
      </c>
      <c r="M712" s="38" t="n">
        <f aca="false">IFERROR(Counts!V712/Counts!P712,"")</f>
        <v>0.121495327102804</v>
      </c>
      <c r="N712" s="38" t="n">
        <f aca="false">IFERROR(Counts!AD712/Counts!AC712,"")</f>
        <v>0.03125</v>
      </c>
      <c r="O712" s="38" t="n">
        <f aca="false">IFERROR(Counts!AE712/Counts!AC712,"")</f>
        <v>0.34375</v>
      </c>
      <c r="P712" s="39" t="n">
        <f aca="false">IFERROR(Counts!AG712/Counts!AF712,"")</f>
        <v>87.609375</v>
      </c>
      <c r="Q712" s="38" t="n">
        <f aca="false">IFERROR(Counts!AH712/Counts!AC712,"")</f>
        <v>0.265625</v>
      </c>
      <c r="R712" s="38" t="n">
        <f aca="false">IFERROR(Counts!N712/Counts!M712,"")</f>
        <v>0.292887029288703</v>
      </c>
      <c r="S712" s="38" t="n">
        <f aca="false">IFERROR(Counts!K712/Counts!J712,"")</f>
        <v>0.607476635514019</v>
      </c>
      <c r="T712" s="38" t="n">
        <f aca="false">IFERROR(Counts!I712/Counts!H712,"")</f>
        <v>0.225</v>
      </c>
      <c r="U712" s="38" t="n">
        <f aca="false">IFERROR(1-Counts!L712/Counts!K712,"")</f>
        <v>0.892307692307692</v>
      </c>
      <c r="V712" s="39" t="n">
        <f aca="false">IFERROR(Counts!AJ712/Counts!AI712,"")</f>
        <v>70.0639534883721</v>
      </c>
      <c r="W712" s="38" t="n">
        <f aca="false">IFERROR(Counts!AK712/Counts!AI712,"")</f>
        <v>0.122093023255814</v>
      </c>
      <c r="X712" s="40" t="n">
        <f aca="false">IFERROR(Counts!O712,"")</f>
        <v>1.244</v>
      </c>
      <c r="Y712" s="36" t="n">
        <f aca="false">IFERROR(INDEX('Season Counts'!$Y$2:$Y$740,$AF712)/INDEX('Season Counts'!$X$2:$X$740,$AF712),"")</f>
        <v>0.299027237354086</v>
      </c>
      <c r="Z712" s="37" t="n">
        <f aca="false">IFERROR(J712-Y712,"")</f>
        <v>-0.0134851812793192</v>
      </c>
      <c r="AA712" s="38" t="n">
        <f aca="false">IFERROR(INDEX('Season Counts'!$K$2:$K$740,$AF712)/INDEX('Season Counts'!$J$2:$J$740,$AF712),"")</f>
        <v>0.273148148148148</v>
      </c>
      <c r="AB712" s="41" t="n">
        <f aca="false">IFERROR(R712-AA712,"")</f>
        <v>0.0197388811405548</v>
      </c>
      <c r="AC712" s="39" t="n">
        <f aca="false">IFERROR(INDEX('Season Counts'!$AG$2:$AG$740,$AF712)/INDEX('Season Counts'!$AF$2:$AF$740,$AF712),"")</f>
        <v>69.7167073170732</v>
      </c>
      <c r="AD712" s="40" t="n">
        <f aca="false">IFERROR(V712-AC712,"")</f>
        <v>0.34724617129892</v>
      </c>
      <c r="AE712" s="4" t="str">
        <f aca="false">IF(D712&lt;Guide!$C$21,"Low PA",IF(TRIM(IF(ISNUMBER(AD712),IF(N(AD712)&lt;=-Guide!$C$24,"▼ Bat Speed  ",IF(N(AD712)&gt;=Guide!$C$24,"▲ Bat Speed  ","")),"")&amp;IF(N(Z712)&gt;=Guide!$C$22,"▲ Contact  ","")&amp;IF(N(Z712)&lt;=-Guide!$C$22,"▼ Contact  ","")&amp;IF(N(AB712)&gt;=Guide!$C$23,"▲ Chase  ","")&amp;IF(N(AB712)&lt;=-Guide!$C$23,"▼ Chase  ",""))="","Stable",TRIM(IF(ISNUMBER(AD712),IF(N(AD712)&lt;=-Guide!$C$24,"▼ Bat Speed  ",IF(N(AD712)&gt;=Guide!$C$24,"▲ Bat Speed  ","")),"")&amp;IF(N(Z712)&gt;=Guide!$C$22,"▲ Contact  ","")&amp;IF(N(Z712)&lt;=-Guide!$C$22,"▼ Contact  ","")&amp;IF(N(AB712)&gt;=Guide!$C$23,"▲ Chase  ","")&amp;IF(N(AB712)&lt;=-Guide!$C$23,"▼ Chase  ",""))))</f>
        <v>Stable</v>
      </c>
      <c r="AF712" s="35" t="n">
        <f aca="false">MATCH(Counts!A712,'Season Counts'!$A$2:$A$740,0)</f>
        <v>185</v>
      </c>
    </row>
    <row r="713" customFormat="false" ht="15" hidden="false" customHeight="false" outlineLevel="0" collapsed="false">
      <c r="A713" s="34" t="str">
        <f aca="false">Counts!B713</f>
        <v>CLE</v>
      </c>
      <c r="B713" s="5" t="str">
        <f aca="false">Counts!C713</f>
        <v>Travis Bazzana</v>
      </c>
      <c r="C713" s="34" t="str">
        <f aca="false">Counts!F713</f>
        <v>Aug</v>
      </c>
      <c r="D713" s="35" t="n">
        <f aca="false">IFERROR(Counts!P713,"")</f>
        <v>90</v>
      </c>
      <c r="E713" s="36" t="n">
        <f aca="false">IFERROR(Counts!R713/Counts!Q713,"")</f>
        <v>0.227848101265823</v>
      </c>
      <c r="F713" s="36" t="n">
        <f aca="false">IFERROR((Counts!R713+Counts!V713+Counts!W713)/(Counts!Q713+Counts!V713+Counts!W713+Counts!X713),"")</f>
        <v>0.3</v>
      </c>
      <c r="G713" s="36" t="n">
        <f aca="false">IFERROR((Counts!R713+Counts!S713+2*Counts!T713+3*Counts!U713)/Counts!Q713,"")</f>
        <v>0.265822784810127</v>
      </c>
      <c r="H713" s="35" t="n">
        <f aca="false">IFERROR(Counts!U713,"")</f>
        <v>0</v>
      </c>
      <c r="I713" s="36" t="n">
        <f aca="false">IFERROR(Counts!Z713/Counts!AA713,"")</f>
        <v>0.261666666666667</v>
      </c>
      <c r="J713" s="36" t="n">
        <f aca="false">IFERROR(Counts!AB713/Counts!AA713,"")</f>
        <v>0.2837</v>
      </c>
      <c r="K713" s="37" t="n">
        <f aca="false">IFERROR((Counts!AB713-Counts!Z713)/Counts!AA713,"")</f>
        <v>0.0220333333333333</v>
      </c>
      <c r="L713" s="38" t="n">
        <f aca="false">IFERROR(Counts!Y713/Counts!P713,"")</f>
        <v>0.188888888888889</v>
      </c>
      <c r="M713" s="38" t="n">
        <f aca="false">IFERROR(Counts!V713/Counts!P713,"")</f>
        <v>0.0888888888888889</v>
      </c>
      <c r="N713" s="38" t="n">
        <f aca="false">IFERROR(Counts!AD713/Counts!AC713,"")</f>
        <v>0.046875</v>
      </c>
      <c r="O713" s="38" t="n">
        <f aca="false">IFERROR(Counts!AE713/Counts!AC713,"")</f>
        <v>0.375</v>
      </c>
      <c r="P713" s="39" t="n">
        <f aca="false">IFERROR(Counts!AG713/Counts!AF713,"")</f>
        <v>85.671875</v>
      </c>
      <c r="Q713" s="38" t="n">
        <f aca="false">IFERROR(Counts!AH713/Counts!AC713,"")</f>
        <v>0.359375</v>
      </c>
      <c r="R713" s="38" t="n">
        <f aca="false">IFERROR(Counts!N713/Counts!M713,"")</f>
        <v>0.251533742331288</v>
      </c>
      <c r="S713" s="38" t="n">
        <f aca="false">IFERROR(Counts!K713/Counts!J713,"")</f>
        <v>0.676470588235294</v>
      </c>
      <c r="T713" s="38" t="n">
        <f aca="false">IFERROR(Counts!I713/Counts!H713,"")</f>
        <v>0.185897435897436</v>
      </c>
      <c r="U713" s="38" t="n">
        <f aca="false">IFERROR(1-Counts!L713/Counts!K713,"")</f>
        <v>0.930434782608696</v>
      </c>
      <c r="V713" s="39" t="n">
        <f aca="false">IFERROR(Counts!AJ713/Counts!AI713,"")</f>
        <v>69.2644927536232</v>
      </c>
      <c r="W713" s="38" t="n">
        <f aca="false">IFERROR(Counts!AK713/Counts!AI713,"")</f>
        <v>0.108695652173913</v>
      </c>
      <c r="X713" s="40" t="n">
        <f aca="false">IFERROR(Counts!O713,"")</f>
        <v>-5.701</v>
      </c>
      <c r="Y713" s="36" t="n">
        <f aca="false">IFERROR(INDEX('Season Counts'!$Y$2:$Y$740,$AF713)/INDEX('Season Counts'!$X$2:$X$740,$AF713),"")</f>
        <v>0.299027237354086</v>
      </c>
      <c r="Z713" s="37" t="n">
        <f aca="false">IFERROR(J713-Y713,"")</f>
        <v>-0.0153272373540856</v>
      </c>
      <c r="AA713" s="38" t="n">
        <f aca="false">IFERROR(INDEX('Season Counts'!$K$2:$K$740,$AF713)/INDEX('Season Counts'!$J$2:$J$740,$AF713),"")</f>
        <v>0.273148148148148</v>
      </c>
      <c r="AB713" s="41" t="n">
        <f aca="false">IFERROR(R713-AA713,"")</f>
        <v>-0.0216144058168598</v>
      </c>
      <c r="AC713" s="39" t="n">
        <f aca="false">IFERROR(INDEX('Season Counts'!$AG$2:$AG$740,$AF713)/INDEX('Season Counts'!$AF$2:$AF$740,$AF713),"")</f>
        <v>69.7167073170732</v>
      </c>
      <c r="AD713" s="40" t="n">
        <f aca="false">IFERROR(V713-AC713,"")</f>
        <v>-0.452214563449985</v>
      </c>
      <c r="AE713" s="4" t="str">
        <f aca="false">IF(D713&lt;Guide!$C$21,"Low PA",IF(TRIM(IF(ISNUMBER(AD713),IF(N(AD713)&lt;=-Guide!$C$24,"▼ Bat Speed  ",IF(N(AD713)&gt;=Guide!$C$24,"▲ Bat Speed  ","")),"")&amp;IF(N(Z713)&gt;=Guide!$C$22,"▲ Contact  ","")&amp;IF(N(Z713)&lt;=-Guide!$C$22,"▼ Contact  ","")&amp;IF(N(AB713)&gt;=Guide!$C$23,"▲ Chase  ","")&amp;IF(N(AB713)&lt;=-Guide!$C$23,"▼ Chase  ",""))="","Stable",TRIM(IF(ISNUMBER(AD713),IF(N(AD713)&lt;=-Guide!$C$24,"▼ Bat Speed  ",IF(N(AD713)&gt;=Guide!$C$24,"▲ Bat Speed  ","")),"")&amp;IF(N(Z713)&gt;=Guide!$C$22,"▲ Contact  ","")&amp;IF(N(Z713)&lt;=-Guide!$C$22,"▼ Contact  ","")&amp;IF(N(AB713)&gt;=Guide!$C$23,"▲ Chase  ","")&amp;IF(N(AB713)&lt;=-Guide!$C$23,"▼ Chase  ",""))))</f>
        <v>Stable</v>
      </c>
      <c r="AF713" s="35" t="n">
        <f aca="false">MATCH(Counts!A713,'Season Counts'!$A$2:$A$740,0)</f>
        <v>185</v>
      </c>
    </row>
    <row r="714" customFormat="false" ht="15" hidden="false" customHeight="false" outlineLevel="0" collapsed="false">
      <c r="A714" s="34" t="str">
        <f aca="false">Counts!B714</f>
        <v>CLE</v>
      </c>
      <c r="B714" s="5" t="str">
        <f aca="false">Counts!C714</f>
        <v>Travis Bazzana</v>
      </c>
      <c r="C714" s="34" t="str">
        <f aca="false">Counts!F714</f>
        <v>Sep</v>
      </c>
      <c r="D714" s="35" t="n">
        <f aca="false">IFERROR(Counts!P714,"")</f>
        <v>85</v>
      </c>
      <c r="E714" s="36" t="n">
        <f aca="false">IFERROR(Counts!R714/Counts!Q714,"")</f>
        <v>0.28</v>
      </c>
      <c r="F714" s="36" t="n">
        <f aca="false">IFERROR((Counts!R714+Counts!V714+Counts!W714)/(Counts!Q714+Counts!V714+Counts!W714+Counts!X714),"")</f>
        <v>0.364705882352941</v>
      </c>
      <c r="G714" s="36" t="n">
        <f aca="false">IFERROR((Counts!R714+Counts!S714+2*Counts!T714+3*Counts!U714)/Counts!Q714,"")</f>
        <v>0.613333333333333</v>
      </c>
      <c r="H714" s="35" t="n">
        <f aca="false">IFERROR(Counts!U714,"")</f>
        <v>6</v>
      </c>
      <c r="I714" s="36" t="n">
        <f aca="false">IFERROR(Counts!Z714/Counts!AA714,"")</f>
        <v>0.419411764705882</v>
      </c>
      <c r="J714" s="36" t="n">
        <f aca="false">IFERROR(Counts!AB714/Counts!AA714,"")</f>
        <v>0.314352941176471</v>
      </c>
      <c r="K714" s="37" t="n">
        <f aca="false">IFERROR((Counts!AB714-Counts!Z714)/Counts!AA714,"")</f>
        <v>-0.105058823529412</v>
      </c>
      <c r="L714" s="38" t="n">
        <f aca="false">IFERROR(Counts!Y714/Counts!P714,"")</f>
        <v>0.164705882352941</v>
      </c>
      <c r="M714" s="38" t="n">
        <f aca="false">IFERROR(Counts!V714/Counts!P714,"")</f>
        <v>0.0941176470588235</v>
      </c>
      <c r="N714" s="38" t="n">
        <f aca="false">IFERROR(Counts!AD714/Counts!AC714,"")</f>
        <v>0.0819672131147541</v>
      </c>
      <c r="O714" s="38" t="n">
        <f aca="false">IFERROR(Counts!AE714/Counts!AC714,"")</f>
        <v>0.344262295081967</v>
      </c>
      <c r="P714" s="39" t="n">
        <f aca="false">IFERROR(Counts!AG714/Counts!AF714,"")</f>
        <v>86.316393442623</v>
      </c>
      <c r="Q714" s="38" t="n">
        <f aca="false">IFERROR(Counts!AH714/Counts!AC714,"")</f>
        <v>0.327868852459016</v>
      </c>
      <c r="R714" s="38" t="n">
        <f aca="false">IFERROR(Counts!N714/Counts!M714,"")</f>
        <v>0.317708333333333</v>
      </c>
      <c r="S714" s="38" t="n">
        <f aca="false">IFERROR(Counts!K714/Counts!J714,"")</f>
        <v>0.72093023255814</v>
      </c>
      <c r="T714" s="38" t="n">
        <f aca="false">IFERROR(Counts!I714/Counts!H714,"")</f>
        <v>0.156756756756757</v>
      </c>
      <c r="U714" s="38" t="n">
        <f aca="false">IFERROR(1-Counts!L714/Counts!K714,"")</f>
        <v>0.911290322580645</v>
      </c>
      <c r="V714" s="39" t="n">
        <f aca="false">IFERROR(Counts!AJ714/Counts!AI714,"")</f>
        <v>70.3553459119497</v>
      </c>
      <c r="W714" s="38" t="n">
        <f aca="false">IFERROR(Counts!AK714/Counts!AI714,"")</f>
        <v>0.138364779874214</v>
      </c>
      <c r="X714" s="40" t="n">
        <f aca="false">IFERROR(Counts!O714,"")</f>
        <v>7.005</v>
      </c>
      <c r="Y714" s="36" t="n">
        <f aca="false">IFERROR(INDEX('Season Counts'!$Y$2:$Y$740,$AF714)/INDEX('Season Counts'!$X$2:$X$740,$AF714),"")</f>
        <v>0.299027237354086</v>
      </c>
      <c r="Z714" s="37" t="n">
        <f aca="false">IFERROR(J714-Y714,"")</f>
        <v>0.015325703822385</v>
      </c>
      <c r="AA714" s="38" t="n">
        <f aca="false">IFERROR(INDEX('Season Counts'!$K$2:$K$740,$AF714)/INDEX('Season Counts'!$J$2:$J$740,$AF714),"")</f>
        <v>0.273148148148148</v>
      </c>
      <c r="AB714" s="41" t="n">
        <f aca="false">IFERROR(R714-AA714,"")</f>
        <v>0.0445601851851852</v>
      </c>
      <c r="AC714" s="39" t="n">
        <f aca="false">IFERROR(INDEX('Season Counts'!$AG$2:$AG$740,$AF714)/INDEX('Season Counts'!$AF$2:$AF$740,$AF714),"")</f>
        <v>69.7167073170732</v>
      </c>
      <c r="AD714" s="40" t="n">
        <f aca="false">IFERROR(V714-AC714,"")</f>
        <v>0.638638594876511</v>
      </c>
      <c r="AE714" s="4" t="str">
        <f aca="false">IF(D714&lt;Guide!$C$21,"Low PA",IF(TRIM(IF(ISNUMBER(AD714),IF(N(AD714)&lt;=-Guide!$C$24,"▼ Bat Speed  ",IF(N(AD714)&gt;=Guide!$C$24,"▲ Bat Speed  ","")),"")&amp;IF(N(Z714)&gt;=Guide!$C$22,"▲ Contact  ","")&amp;IF(N(Z714)&lt;=-Guide!$C$22,"▼ Contact  ","")&amp;IF(N(AB714)&gt;=Guide!$C$23,"▲ Chase  ","")&amp;IF(N(AB714)&lt;=-Guide!$C$23,"▼ Chase  ",""))="","Stable",TRIM(IF(ISNUMBER(AD714),IF(N(AD714)&lt;=-Guide!$C$24,"▼ Bat Speed  ",IF(N(AD714)&gt;=Guide!$C$24,"▲ Bat Speed  ","")),"")&amp;IF(N(Z714)&gt;=Guide!$C$22,"▲ Contact  ","")&amp;IF(N(Z714)&lt;=-Guide!$C$22,"▼ Contact  ","")&amp;IF(N(AB714)&gt;=Guide!$C$23,"▲ Chase  ","")&amp;IF(N(AB714)&lt;=-Guide!$C$23,"▼ Chase  ",""))))</f>
        <v>▲ Chase</v>
      </c>
      <c r="AF714" s="35" t="n">
        <f aca="false">MATCH(Counts!A714,'Season Counts'!$A$2:$A$740,0)</f>
        <v>185</v>
      </c>
    </row>
    <row r="715" customFormat="false" ht="15" hidden="false" customHeight="false" outlineLevel="0" collapsed="false">
      <c r="A715" s="34" t="str">
        <f aca="false">Counts!B715</f>
        <v>CLE</v>
      </c>
      <c r="B715" s="5" t="str">
        <f aca="false">Counts!C715</f>
        <v>Angel Martínez</v>
      </c>
      <c r="C715" s="34" t="str">
        <f aca="false">Counts!F715</f>
        <v>Mar-Apr</v>
      </c>
      <c r="D715" s="35" t="n">
        <f aca="false">IFERROR(Counts!P715,"")</f>
        <v>101</v>
      </c>
      <c r="E715" s="36" t="n">
        <f aca="false">IFERROR(Counts!R715/Counts!Q715,"")</f>
        <v>0.265957446808511</v>
      </c>
      <c r="F715" s="36" t="n">
        <f aca="false">IFERROR((Counts!R715+Counts!V715+Counts!W715)/(Counts!Q715+Counts!V715+Counts!W715+Counts!X715),"")</f>
        <v>0.303030303030303</v>
      </c>
      <c r="G715" s="36" t="n">
        <f aca="false">IFERROR((Counts!R715+Counts!S715+2*Counts!T715+3*Counts!U715)/Counts!Q715,"")</f>
        <v>0.48936170212766</v>
      </c>
      <c r="H715" s="35" t="n">
        <f aca="false">IFERROR(Counts!U715,"")</f>
        <v>5</v>
      </c>
      <c r="I715" s="36" t="n">
        <f aca="false">IFERROR(Counts!Z715/Counts!AA715,"")</f>
        <v>0.342857142857143</v>
      </c>
      <c r="J715" s="36" t="n">
        <f aca="false">IFERROR(Counts!AB715/Counts!AA715,"")</f>
        <v>0.326204081632653</v>
      </c>
      <c r="K715" s="37" t="n">
        <f aca="false">IFERROR((Counts!AB715-Counts!Z715)/Counts!AA715,"")</f>
        <v>-0.0166530612244898</v>
      </c>
      <c r="L715" s="38" t="n">
        <f aca="false">IFERROR(Counts!Y715/Counts!P715,"")</f>
        <v>0.198019801980198</v>
      </c>
      <c r="M715" s="38" t="n">
        <f aca="false">IFERROR(Counts!V715/Counts!P715,"")</f>
        <v>0.0297029702970297</v>
      </c>
      <c r="N715" s="38" t="n">
        <f aca="false">IFERROR(Counts!AD715/Counts!AC715,"")</f>
        <v>0.105263157894737</v>
      </c>
      <c r="O715" s="38" t="n">
        <f aca="false">IFERROR(Counts!AE715/Counts!AC715,"")</f>
        <v>0.394736842105263</v>
      </c>
      <c r="P715" s="39" t="n">
        <f aca="false">IFERROR(Counts!AG715/Counts!AF715,"")</f>
        <v>86.0394736842105</v>
      </c>
      <c r="Q715" s="38" t="n">
        <f aca="false">IFERROR(Counts!AH715/Counts!AC715,"")</f>
        <v>0.394736842105263</v>
      </c>
      <c r="R715" s="38" t="n">
        <f aca="false">IFERROR(Counts!N715/Counts!M715,"")</f>
        <v>0.420560747663551</v>
      </c>
      <c r="S715" s="38" t="n">
        <f aca="false">IFERROR(Counts!K715/Counts!J715,"")</f>
        <v>0.670212765957447</v>
      </c>
      <c r="T715" s="38" t="n">
        <f aca="false">IFERROR(Counts!I715/Counts!H715,"")</f>
        <v>0.140909090909091</v>
      </c>
      <c r="U715" s="38" t="n">
        <f aca="false">IFERROR(1-Counts!L715/Counts!K715,"")</f>
        <v>0.944444444444444</v>
      </c>
      <c r="V715" s="39" t="n">
        <f aca="false">IFERROR(Counts!AJ715/Counts!AI715,"")</f>
        <v>71.0102272727273</v>
      </c>
      <c r="W715" s="38" t="n">
        <f aca="false">IFERROR(Counts!AK715/Counts!AI715,"")</f>
        <v>0.204545454545455</v>
      </c>
      <c r="X715" s="40" t="n">
        <f aca="false">IFERROR(Counts!O715,"")</f>
        <v>-0.549</v>
      </c>
      <c r="Y715" s="36" t="n">
        <f aca="false">IFERROR(INDEX('Season Counts'!$Y$2:$Y$740,$AF715)/INDEX('Season Counts'!$X$2:$X$740,$AF715),"")</f>
        <v>0.299080684596577</v>
      </c>
      <c r="Z715" s="37" t="n">
        <f aca="false">IFERROR(J715-Y715,"")</f>
        <v>0.0271233970360761</v>
      </c>
      <c r="AA715" s="38" t="n">
        <f aca="false">IFERROR(INDEX('Season Counts'!$K$2:$K$740,$AF715)/INDEX('Season Counts'!$J$2:$J$740,$AF715),"")</f>
        <v>0.428020565552699</v>
      </c>
      <c r="AB715" s="41" t="n">
        <f aca="false">IFERROR(R715-AA715,"")</f>
        <v>-0.00745981788914785</v>
      </c>
      <c r="AC715" s="39" t="n">
        <f aca="false">IFERROR(INDEX('Season Counts'!$AG$2:$AG$740,$AF715)/INDEX('Season Counts'!$AF$2:$AF$740,$AF715),"")</f>
        <v>71.4548571428572</v>
      </c>
      <c r="AD715" s="40" t="n">
        <f aca="false">IFERROR(V715-AC715,"")</f>
        <v>-0.444629870129887</v>
      </c>
      <c r="AE715" s="4" t="str">
        <f aca="false">IF(D715&lt;Guide!$C$21,"Low PA",IF(TRIM(IF(ISNUMBER(AD715),IF(N(AD715)&lt;=-Guide!$C$24,"▼ Bat Speed  ",IF(N(AD715)&gt;=Guide!$C$24,"▲ Bat Speed  ","")),"")&amp;IF(N(Z715)&gt;=Guide!$C$22,"▲ Contact  ","")&amp;IF(N(Z715)&lt;=-Guide!$C$22,"▼ Contact  ","")&amp;IF(N(AB715)&gt;=Guide!$C$23,"▲ Chase  ","")&amp;IF(N(AB715)&lt;=-Guide!$C$23,"▼ Chase  ",""))="","Stable",TRIM(IF(ISNUMBER(AD715),IF(N(AD715)&lt;=-Guide!$C$24,"▼ Bat Speed  ",IF(N(AD715)&gt;=Guide!$C$24,"▲ Bat Speed  ","")),"")&amp;IF(N(Z715)&gt;=Guide!$C$22,"▲ Contact  ","")&amp;IF(N(Z715)&lt;=-Guide!$C$22,"▼ Contact  ","")&amp;IF(N(AB715)&gt;=Guide!$C$23,"▲ Chase  ","")&amp;IF(N(AB715)&lt;=-Guide!$C$23,"▼ Chase  ",""))))</f>
        <v>Stable</v>
      </c>
      <c r="AF715" s="35" t="n">
        <f aca="false">MATCH(Counts!A715,'Season Counts'!$A$2:$A$740,0)</f>
        <v>186</v>
      </c>
    </row>
    <row r="716" customFormat="false" ht="15" hidden="false" customHeight="false" outlineLevel="0" collapsed="false">
      <c r="A716" s="34" t="str">
        <f aca="false">Counts!B716</f>
        <v>CLE</v>
      </c>
      <c r="B716" s="5" t="str">
        <f aca="false">Counts!C716</f>
        <v>Angel Martínez</v>
      </c>
      <c r="C716" s="34" t="str">
        <f aca="false">Counts!F716</f>
        <v>May</v>
      </c>
      <c r="D716" s="35" t="n">
        <f aca="false">IFERROR(Counts!P716,"")</f>
        <v>99</v>
      </c>
      <c r="E716" s="36" t="n">
        <f aca="false">IFERROR(Counts!R716/Counts!Q716,"")</f>
        <v>0.21978021978022</v>
      </c>
      <c r="F716" s="36" t="n">
        <f aca="false">IFERROR((Counts!R716+Counts!V716+Counts!W716)/(Counts!Q716+Counts!V716+Counts!W716+Counts!X716),"")</f>
        <v>0.257731958762887</v>
      </c>
      <c r="G716" s="36" t="n">
        <f aca="false">IFERROR((Counts!R716+Counts!S716+2*Counts!T716+3*Counts!U716)/Counts!Q716,"")</f>
        <v>0.406593406593407</v>
      </c>
      <c r="H716" s="35" t="n">
        <f aca="false">IFERROR(Counts!U716,"")</f>
        <v>4</v>
      </c>
      <c r="I716" s="36" t="n">
        <f aca="false">IFERROR(Counts!Z716/Counts!AA716,"")</f>
        <v>0.285051546391753</v>
      </c>
      <c r="J716" s="36" t="n">
        <f aca="false">IFERROR(Counts!AB716/Counts!AA716,"")</f>
        <v>0.28459793814433</v>
      </c>
      <c r="K716" s="37" t="n">
        <f aca="false">IFERROR((Counts!AB716-Counts!Z716)/Counts!AA716,"")</f>
        <v>-0.000453608247422649</v>
      </c>
      <c r="L716" s="38" t="n">
        <f aca="false">IFERROR(Counts!Y716/Counts!P716,"")</f>
        <v>0.212121212121212</v>
      </c>
      <c r="M716" s="38" t="n">
        <f aca="false">IFERROR(Counts!V716/Counts!P716,"")</f>
        <v>0.0303030303030303</v>
      </c>
      <c r="N716" s="38" t="n">
        <f aca="false">IFERROR(Counts!AD716/Counts!AC716,"")</f>
        <v>0.0547945205479452</v>
      </c>
      <c r="O716" s="38" t="n">
        <f aca="false">IFERROR(Counts!AE716/Counts!AC716,"")</f>
        <v>0.328767123287671</v>
      </c>
      <c r="P716" s="39" t="n">
        <f aca="false">IFERROR(Counts!AG716/Counts!AF716,"")</f>
        <v>86.4506849315068</v>
      </c>
      <c r="Q716" s="38" t="n">
        <f aca="false">IFERROR(Counts!AH716/Counts!AC716,"")</f>
        <v>0.356164383561644</v>
      </c>
      <c r="R716" s="38" t="n">
        <f aca="false">IFERROR(Counts!N716/Counts!M716,"")</f>
        <v>0.435754189944134</v>
      </c>
      <c r="S716" s="38" t="n">
        <f aca="false">IFERROR(Counts!K716/Counts!J716,"")</f>
        <v>0.670807453416149</v>
      </c>
      <c r="T716" s="38" t="n">
        <f aca="false">IFERROR(Counts!I716/Counts!H716,"")</f>
        <v>0.182795698924731</v>
      </c>
      <c r="U716" s="38" t="n">
        <f aca="false">IFERROR(1-Counts!L716/Counts!K716,"")</f>
        <v>0.907407407407407</v>
      </c>
      <c r="V716" s="39" t="n">
        <f aca="false">IFERROR(Counts!AJ716/Counts!AI716,"")</f>
        <v>71.2666666666667</v>
      </c>
      <c r="W716" s="38" t="n">
        <f aca="false">IFERROR(Counts!AK716/Counts!AI716,"")</f>
        <v>0.135802469135802</v>
      </c>
      <c r="X716" s="40" t="n">
        <f aca="false">IFERROR(Counts!O716,"")</f>
        <v>-1.191</v>
      </c>
      <c r="Y716" s="36" t="n">
        <f aca="false">IFERROR(INDEX('Season Counts'!$Y$2:$Y$740,$AF716)/INDEX('Season Counts'!$X$2:$X$740,$AF716),"")</f>
        <v>0.299080684596577</v>
      </c>
      <c r="Z716" s="37" t="n">
        <f aca="false">IFERROR(J716-Y716,"")</f>
        <v>-0.0144827464522471</v>
      </c>
      <c r="AA716" s="38" t="n">
        <f aca="false">IFERROR(INDEX('Season Counts'!$K$2:$K$740,$AF716)/INDEX('Season Counts'!$J$2:$J$740,$AF716),"")</f>
        <v>0.428020565552699</v>
      </c>
      <c r="AB716" s="41" t="n">
        <f aca="false">IFERROR(R716-AA716,"")</f>
        <v>0.00773362439143482</v>
      </c>
      <c r="AC716" s="39" t="n">
        <f aca="false">IFERROR(INDEX('Season Counts'!$AG$2:$AG$740,$AF716)/INDEX('Season Counts'!$AF$2:$AF$740,$AF716),"")</f>
        <v>71.4548571428572</v>
      </c>
      <c r="AD716" s="40" t="n">
        <f aca="false">IFERROR(V716-AC716,"")</f>
        <v>-0.188190476190485</v>
      </c>
      <c r="AE716" s="4" t="str">
        <f aca="false">IF(D716&lt;Guide!$C$21,"Low PA",IF(TRIM(IF(ISNUMBER(AD716),IF(N(AD716)&lt;=-Guide!$C$24,"▼ Bat Speed  ",IF(N(AD716)&gt;=Guide!$C$24,"▲ Bat Speed  ","")),"")&amp;IF(N(Z716)&gt;=Guide!$C$22,"▲ Contact  ","")&amp;IF(N(Z716)&lt;=-Guide!$C$22,"▼ Contact  ","")&amp;IF(N(AB716)&gt;=Guide!$C$23,"▲ Chase  ","")&amp;IF(N(AB716)&lt;=-Guide!$C$23,"▼ Chase  ",""))="","Stable",TRIM(IF(ISNUMBER(AD716),IF(N(AD716)&lt;=-Guide!$C$24,"▼ Bat Speed  ",IF(N(AD716)&gt;=Guide!$C$24,"▲ Bat Speed  ","")),"")&amp;IF(N(Z716)&gt;=Guide!$C$22,"▲ Contact  ","")&amp;IF(N(Z716)&lt;=-Guide!$C$22,"▼ Contact  ","")&amp;IF(N(AB716)&gt;=Guide!$C$23,"▲ Chase  ","")&amp;IF(N(AB716)&lt;=-Guide!$C$23,"▼ Chase  ",""))))</f>
        <v>Stable</v>
      </c>
      <c r="AF716" s="35" t="n">
        <f aca="false">MATCH(Counts!A716,'Season Counts'!$A$2:$A$740,0)</f>
        <v>186</v>
      </c>
    </row>
    <row r="717" customFormat="false" ht="15" hidden="false" customHeight="false" outlineLevel="0" collapsed="false">
      <c r="A717" s="34" t="str">
        <f aca="false">Counts!B717</f>
        <v>CLE</v>
      </c>
      <c r="B717" s="5" t="str">
        <f aca="false">Counts!C717</f>
        <v>Angel Martínez</v>
      </c>
      <c r="C717" s="34" t="str">
        <f aca="false">Counts!F717</f>
        <v>Jun</v>
      </c>
      <c r="D717" s="35" t="n">
        <f aca="false">IFERROR(Counts!P717,"")</f>
        <v>43</v>
      </c>
      <c r="E717" s="36" t="n">
        <f aca="false">IFERROR(Counts!R717/Counts!Q717,"")</f>
        <v>0.219512195121951</v>
      </c>
      <c r="F717" s="36" t="n">
        <f aca="false">IFERROR((Counts!R717+Counts!V717+Counts!W717)/(Counts!Q717+Counts!V717+Counts!W717+Counts!X717),"")</f>
        <v>0.255813953488372</v>
      </c>
      <c r="G717" s="36" t="n">
        <f aca="false">IFERROR((Counts!R717+Counts!S717+2*Counts!T717+3*Counts!U717)/Counts!Q717,"")</f>
        <v>0.414634146341463</v>
      </c>
      <c r="H717" s="35" t="n">
        <f aca="false">IFERROR(Counts!U717,"")</f>
        <v>2</v>
      </c>
      <c r="I717" s="36" t="n">
        <f aca="false">IFERROR(Counts!Z717/Counts!AA717,"")</f>
        <v>0.288372093023256</v>
      </c>
      <c r="J717" s="36" t="n">
        <f aca="false">IFERROR(Counts!AB717/Counts!AA717,"")</f>
        <v>0.305441860465116</v>
      </c>
      <c r="K717" s="37" t="n">
        <f aca="false">IFERROR((Counts!AB717-Counts!Z717)/Counts!AA717,"")</f>
        <v>0.0170697674418605</v>
      </c>
      <c r="L717" s="38" t="n">
        <f aca="false">IFERROR(Counts!Y717/Counts!P717,"")</f>
        <v>0.27906976744186</v>
      </c>
      <c r="M717" s="38" t="n">
        <f aca="false">IFERROR(Counts!V717/Counts!P717,"")</f>
        <v>0.0232558139534884</v>
      </c>
      <c r="N717" s="38" t="n">
        <f aca="false">IFERROR(Counts!AD717/Counts!AC717,"")</f>
        <v>0.0689655172413793</v>
      </c>
      <c r="O717" s="38" t="n">
        <f aca="false">IFERROR(Counts!AE717/Counts!AC717,"")</f>
        <v>0.413793103448276</v>
      </c>
      <c r="P717" s="39" t="n">
        <f aca="false">IFERROR(Counts!AG717/Counts!AF717,"")</f>
        <v>86.6</v>
      </c>
      <c r="Q717" s="38" t="n">
        <f aca="false">IFERROR(Counts!AH717/Counts!AC717,"")</f>
        <v>0.344827586206897</v>
      </c>
      <c r="R717" s="38" t="n">
        <f aca="false">IFERROR(Counts!N717/Counts!M717,"")</f>
        <v>0.481927710843374</v>
      </c>
      <c r="S717" s="38" t="n">
        <f aca="false">IFERROR(Counts!K717/Counts!J717,"")</f>
        <v>0.657894736842105</v>
      </c>
      <c r="T717" s="38" t="n">
        <f aca="false">IFERROR(Counts!I717/Counts!H717,"")</f>
        <v>0.2</v>
      </c>
      <c r="U717" s="38" t="n">
        <f aca="false">IFERROR(1-Counts!L717/Counts!K717,"")</f>
        <v>0.86</v>
      </c>
      <c r="V717" s="39" t="n">
        <f aca="false">IFERROR(Counts!AJ717/Counts!AI717,"")</f>
        <v>71.2369863013699</v>
      </c>
      <c r="W717" s="38" t="n">
        <f aca="false">IFERROR(Counts!AK717/Counts!AI717,"")</f>
        <v>0.136986301369863</v>
      </c>
      <c r="X717" s="40" t="n">
        <f aca="false">IFERROR(Counts!O717,"")</f>
        <v>-2.533</v>
      </c>
      <c r="Y717" s="36" t="n">
        <f aca="false">IFERROR(INDEX('Season Counts'!$Y$2:$Y$740,$AF717)/INDEX('Season Counts'!$X$2:$X$740,$AF717),"")</f>
        <v>0.299080684596577</v>
      </c>
      <c r="Z717" s="37" t="n">
        <f aca="false">IFERROR(J717-Y717,"")</f>
        <v>0.00636117586853929</v>
      </c>
      <c r="AA717" s="38" t="n">
        <f aca="false">IFERROR(INDEX('Season Counts'!$K$2:$K$740,$AF717)/INDEX('Season Counts'!$J$2:$J$740,$AF717),"")</f>
        <v>0.428020565552699</v>
      </c>
      <c r="AB717" s="41" t="n">
        <f aca="false">IFERROR(R717-AA717,"")</f>
        <v>0.0539071452906743</v>
      </c>
      <c r="AC717" s="39" t="n">
        <f aca="false">IFERROR(INDEX('Season Counts'!$AG$2:$AG$740,$AF717)/INDEX('Season Counts'!$AF$2:$AF$740,$AF717),"")</f>
        <v>71.4548571428572</v>
      </c>
      <c r="AD717" s="40" t="n">
        <f aca="false">IFERROR(V717-AC717,"")</f>
        <v>-0.217870841487283</v>
      </c>
      <c r="AE717" s="4" t="str">
        <f aca="false">IF(D717&lt;Guide!$C$21,"Low PA",IF(TRIM(IF(ISNUMBER(AD717),IF(N(AD717)&lt;=-Guide!$C$24,"▼ Bat Speed  ",IF(N(AD717)&gt;=Guide!$C$24,"▲ Bat Speed  ","")),"")&amp;IF(N(Z717)&gt;=Guide!$C$22,"▲ Contact  ","")&amp;IF(N(Z717)&lt;=-Guide!$C$22,"▼ Contact  ","")&amp;IF(N(AB717)&gt;=Guide!$C$23,"▲ Chase  ","")&amp;IF(N(AB717)&lt;=-Guide!$C$23,"▼ Chase  ",""))="","Stable",TRIM(IF(ISNUMBER(AD717),IF(N(AD717)&lt;=-Guide!$C$24,"▼ Bat Speed  ",IF(N(AD717)&gt;=Guide!$C$24,"▲ Bat Speed  ","")),"")&amp;IF(N(Z717)&gt;=Guide!$C$22,"▲ Contact  ","")&amp;IF(N(Z717)&lt;=-Guide!$C$22,"▼ Contact  ","")&amp;IF(N(AB717)&gt;=Guide!$C$23,"▲ Chase  ","")&amp;IF(N(AB717)&lt;=-Guide!$C$23,"▼ Chase  ",""))))</f>
        <v>▲ Chase</v>
      </c>
      <c r="AF717" s="35" t="n">
        <f aca="false">MATCH(Counts!A717,'Season Counts'!$A$2:$A$740,0)</f>
        <v>186</v>
      </c>
    </row>
    <row r="718" customFormat="false" ht="15" hidden="false" customHeight="false" outlineLevel="0" collapsed="false">
      <c r="A718" s="34" t="str">
        <f aca="false">Counts!B718</f>
        <v>CLE</v>
      </c>
      <c r="B718" s="5" t="str">
        <f aca="false">Counts!C718</f>
        <v>Angel Martínez</v>
      </c>
      <c r="C718" s="34" t="str">
        <f aca="false">Counts!F718</f>
        <v>Jul</v>
      </c>
      <c r="D718" s="35" t="n">
        <f aca="false">IFERROR(Counts!P718,"")</f>
        <v>19</v>
      </c>
      <c r="E718" s="36" t="n">
        <f aca="false">IFERROR(Counts!R718/Counts!Q718,"")</f>
        <v>0</v>
      </c>
      <c r="F718" s="36" t="n">
        <f aca="false">IFERROR((Counts!R718+Counts!V718+Counts!W718)/(Counts!Q718+Counts!V718+Counts!W718+Counts!X718),"")</f>
        <v>0</v>
      </c>
      <c r="G718" s="36" t="n">
        <f aca="false">IFERROR((Counts!R718+Counts!S718+2*Counts!T718+3*Counts!U718)/Counts!Q718,"")</f>
        <v>0</v>
      </c>
      <c r="H718" s="35" t="n">
        <f aca="false">IFERROR(Counts!U718,"")</f>
        <v>0</v>
      </c>
      <c r="I718" s="36" t="n">
        <f aca="false">IFERROR(Counts!Z718/Counts!AA718,"")</f>
        <v>0</v>
      </c>
      <c r="J718" s="36" t="n">
        <f aca="false">IFERROR(Counts!AB718/Counts!AA718,"")</f>
        <v>0.116166666666667</v>
      </c>
      <c r="K718" s="37" t="n">
        <f aca="false">IFERROR((Counts!AB718-Counts!Z718)/Counts!AA718,"")</f>
        <v>0.116166666666667</v>
      </c>
      <c r="L718" s="38" t="n">
        <f aca="false">IFERROR(Counts!Y718/Counts!P718,"")</f>
        <v>0.210526315789474</v>
      </c>
      <c r="M718" s="38" t="n">
        <f aca="false">IFERROR(Counts!V718/Counts!P718,"")</f>
        <v>0</v>
      </c>
      <c r="N718" s="38" t="n">
        <f aca="false">IFERROR(Counts!AD718/Counts!AC718,"")</f>
        <v>0</v>
      </c>
      <c r="O718" s="38" t="n">
        <f aca="false">IFERROR(Counts!AE718/Counts!AC718,"")</f>
        <v>0.2</v>
      </c>
      <c r="P718" s="39" t="n">
        <f aca="false">IFERROR(Counts!AG718/Counts!AF718,"")</f>
        <v>79.24</v>
      </c>
      <c r="Q718" s="38" t="n">
        <f aca="false">IFERROR(Counts!AH718/Counts!AC718,"")</f>
        <v>0.0666666666666667</v>
      </c>
      <c r="R718" s="38" t="n">
        <f aca="false">IFERROR(Counts!N718/Counts!M718,"")</f>
        <v>0.444444444444444</v>
      </c>
      <c r="S718" s="38" t="n">
        <f aca="false">IFERROR(Counts!K718/Counts!J718,"")</f>
        <v>0.653846153846154</v>
      </c>
      <c r="T718" s="38" t="n">
        <f aca="false">IFERROR(Counts!I718/Counts!H718,"")</f>
        <v>0.310344827586207</v>
      </c>
      <c r="U718" s="38" t="n">
        <f aca="false">IFERROR(1-Counts!L718/Counts!K718,"")</f>
        <v>0.705882352941176</v>
      </c>
      <c r="V718" s="39" t="n">
        <f aca="false">IFERROR(Counts!AJ718/Counts!AI718,"")</f>
        <v>71.7925925925926</v>
      </c>
      <c r="W718" s="38" t="n">
        <f aca="false">IFERROR(Counts!AK718/Counts!AI718,"")</f>
        <v>0.148148148148148</v>
      </c>
      <c r="X718" s="40" t="n">
        <f aca="false">IFERROR(Counts!O718,"")</f>
        <v>-4.838</v>
      </c>
      <c r="Y718" s="36" t="n">
        <f aca="false">IFERROR(INDEX('Season Counts'!$Y$2:$Y$740,$AF718)/INDEX('Season Counts'!$X$2:$X$740,$AF718),"")</f>
        <v>0.299080684596577</v>
      </c>
      <c r="Z718" s="37" t="n">
        <f aca="false">IFERROR(J718-Y718,"")</f>
        <v>-0.18291401792991</v>
      </c>
      <c r="AA718" s="38" t="n">
        <f aca="false">IFERROR(INDEX('Season Counts'!$K$2:$K$740,$AF718)/INDEX('Season Counts'!$J$2:$J$740,$AF718),"")</f>
        <v>0.428020565552699</v>
      </c>
      <c r="AB718" s="41" t="n">
        <f aca="false">IFERROR(R718-AA718,"")</f>
        <v>0.0164238788917452</v>
      </c>
      <c r="AC718" s="39" t="n">
        <f aca="false">IFERROR(INDEX('Season Counts'!$AG$2:$AG$740,$AF718)/INDEX('Season Counts'!$AF$2:$AF$740,$AF718),"")</f>
        <v>71.4548571428572</v>
      </c>
      <c r="AD718" s="40" t="n">
        <f aca="false">IFERROR(V718-AC718,"")</f>
        <v>0.337735449735447</v>
      </c>
      <c r="AE718" s="4" t="str">
        <f aca="false">IF(D718&lt;Guide!$C$21,"Low PA",IF(TRIM(IF(ISNUMBER(AD718),IF(N(AD718)&lt;=-Guide!$C$24,"▼ Bat Speed  ",IF(N(AD718)&gt;=Guide!$C$24,"▲ Bat Speed  ","")),"")&amp;IF(N(Z718)&gt;=Guide!$C$22,"▲ Contact  ","")&amp;IF(N(Z718)&lt;=-Guide!$C$22,"▼ Contact  ","")&amp;IF(N(AB718)&gt;=Guide!$C$23,"▲ Chase  ","")&amp;IF(N(AB718)&lt;=-Guide!$C$23,"▼ Chase  ",""))="","Stable",TRIM(IF(ISNUMBER(AD718),IF(N(AD718)&lt;=-Guide!$C$24,"▼ Bat Speed  ",IF(N(AD718)&gt;=Guide!$C$24,"▲ Bat Speed  ","")),"")&amp;IF(N(Z718)&gt;=Guide!$C$22,"▲ Contact  ","")&amp;IF(N(Z718)&lt;=-Guide!$C$22,"▼ Contact  ","")&amp;IF(N(AB718)&gt;=Guide!$C$23,"▲ Chase  ","")&amp;IF(N(AB718)&lt;=-Guide!$C$23,"▼ Chase  ",""))))</f>
        <v>Low PA</v>
      </c>
      <c r="AF718" s="35" t="n">
        <f aca="false">MATCH(Counts!A718,'Season Counts'!$A$2:$A$740,0)</f>
        <v>186</v>
      </c>
    </row>
    <row r="719" customFormat="false" ht="15" hidden="false" customHeight="false" outlineLevel="0" collapsed="false">
      <c r="A719" s="34" t="str">
        <f aca="false">Counts!B719</f>
        <v>CLE</v>
      </c>
      <c r="B719" s="5" t="str">
        <f aca="false">Counts!C719</f>
        <v>Angel Martínez</v>
      </c>
      <c r="C719" s="34" t="str">
        <f aca="false">Counts!F719</f>
        <v>Aug</v>
      </c>
      <c r="D719" s="35" t="n">
        <f aca="false">IFERROR(Counts!P719,"")</f>
        <v>79</v>
      </c>
      <c r="E719" s="36" t="n">
        <f aca="false">IFERROR(Counts!R719/Counts!Q719,"")</f>
        <v>0.324324324324324</v>
      </c>
      <c r="F719" s="36" t="n">
        <f aca="false">IFERROR((Counts!R719+Counts!V719+Counts!W719)/(Counts!Q719+Counts!V719+Counts!W719+Counts!X719),"")</f>
        <v>0.358974358974359</v>
      </c>
      <c r="G719" s="36" t="n">
        <f aca="false">IFERROR((Counts!R719+Counts!S719+2*Counts!T719+3*Counts!U719)/Counts!Q719,"")</f>
        <v>0.5</v>
      </c>
      <c r="H719" s="35" t="n">
        <f aca="false">IFERROR(Counts!U719,"")</f>
        <v>2</v>
      </c>
      <c r="I719" s="36" t="n">
        <f aca="false">IFERROR(Counts!Z719/Counts!AA719,"")</f>
        <v>0.381410256410256</v>
      </c>
      <c r="J719" s="36" t="n">
        <f aca="false">IFERROR(Counts!AB719/Counts!AA719,"")</f>
        <v>0.347512820512821</v>
      </c>
      <c r="K719" s="37" t="n">
        <f aca="false">IFERROR((Counts!AB719-Counts!Z719)/Counts!AA719,"")</f>
        <v>-0.0338974358974359</v>
      </c>
      <c r="L719" s="38" t="n">
        <f aca="false">IFERROR(Counts!Y719/Counts!P719,"")</f>
        <v>0.215189873417722</v>
      </c>
      <c r="M719" s="38" t="n">
        <f aca="false">IFERROR(Counts!V719/Counts!P719,"")</f>
        <v>0.0379746835443038</v>
      </c>
      <c r="N719" s="38" t="n">
        <f aca="false">IFERROR(Counts!AD719/Counts!AC719,"")</f>
        <v>0.0862068965517241</v>
      </c>
      <c r="O719" s="38" t="n">
        <f aca="false">IFERROR(Counts!AE719/Counts!AC719,"")</f>
        <v>0.344827586206897</v>
      </c>
      <c r="P719" s="39" t="n">
        <f aca="false">IFERROR(Counts!AG719/Counts!AF719,"")</f>
        <v>86.2741379310345</v>
      </c>
      <c r="Q719" s="38" t="n">
        <f aca="false">IFERROR(Counts!AH719/Counts!AC719,"")</f>
        <v>0.482758620689655</v>
      </c>
      <c r="R719" s="38" t="n">
        <f aca="false">IFERROR(Counts!N719/Counts!M719,"")</f>
        <v>0.407407407407407</v>
      </c>
      <c r="S719" s="38" t="n">
        <f aca="false">IFERROR(Counts!K719/Counts!J719,"")</f>
        <v>0.644444444444445</v>
      </c>
      <c r="T719" s="38" t="n">
        <f aca="false">IFERROR(Counts!I719/Counts!H719,"")</f>
        <v>0.197183098591549</v>
      </c>
      <c r="U719" s="38" t="n">
        <f aca="false">IFERROR(1-Counts!L719/Counts!K719,"")</f>
        <v>0.885057471264368</v>
      </c>
      <c r="V719" s="39" t="n">
        <f aca="false">IFERROR(Counts!AJ719/Counts!AI719,"")</f>
        <v>72.1255813953489</v>
      </c>
      <c r="W719" s="38" t="n">
        <f aca="false">IFERROR(Counts!AK719/Counts!AI719,"")</f>
        <v>0.248062015503876</v>
      </c>
      <c r="X719" s="40" t="n">
        <f aca="false">IFERROR(Counts!O719,"")</f>
        <v>1.672</v>
      </c>
      <c r="Y719" s="36" t="n">
        <f aca="false">IFERROR(INDEX('Season Counts'!$Y$2:$Y$740,$AF719)/INDEX('Season Counts'!$X$2:$X$740,$AF719),"")</f>
        <v>0.299080684596577</v>
      </c>
      <c r="Z719" s="37" t="n">
        <f aca="false">IFERROR(J719-Y719,"")</f>
        <v>0.0484321359162435</v>
      </c>
      <c r="AA719" s="38" t="n">
        <f aca="false">IFERROR(INDEX('Season Counts'!$K$2:$K$740,$AF719)/INDEX('Season Counts'!$J$2:$J$740,$AF719),"")</f>
        <v>0.428020565552699</v>
      </c>
      <c r="AB719" s="41" t="n">
        <f aca="false">IFERROR(R719-AA719,"")</f>
        <v>-0.0206131581452919</v>
      </c>
      <c r="AC719" s="39" t="n">
        <f aca="false">IFERROR(INDEX('Season Counts'!$AG$2:$AG$740,$AF719)/INDEX('Season Counts'!$AF$2:$AF$740,$AF719),"")</f>
        <v>71.4548571428572</v>
      </c>
      <c r="AD719" s="40" t="n">
        <f aca="false">IFERROR(V719-AC719,"")</f>
        <v>0.670724252491695</v>
      </c>
      <c r="AE719" s="4" t="str">
        <f aca="false">IF(D719&lt;Guide!$C$21,"Low PA",IF(TRIM(IF(ISNUMBER(AD719),IF(N(AD719)&lt;=-Guide!$C$24,"▼ Bat Speed  ",IF(N(AD719)&gt;=Guide!$C$24,"▲ Bat Speed  ","")),"")&amp;IF(N(Z719)&gt;=Guide!$C$22,"▲ Contact  ","")&amp;IF(N(Z719)&lt;=-Guide!$C$22,"▼ Contact  ","")&amp;IF(N(AB719)&gt;=Guide!$C$23,"▲ Chase  ","")&amp;IF(N(AB719)&lt;=-Guide!$C$23,"▼ Chase  ",""))="","Stable",TRIM(IF(ISNUMBER(AD719),IF(N(AD719)&lt;=-Guide!$C$24,"▼ Bat Speed  ",IF(N(AD719)&gt;=Guide!$C$24,"▲ Bat Speed  ","")),"")&amp;IF(N(Z719)&gt;=Guide!$C$22,"▲ Contact  ","")&amp;IF(N(Z719)&lt;=-Guide!$C$22,"▼ Contact  ","")&amp;IF(N(AB719)&gt;=Guide!$C$23,"▲ Chase  ","")&amp;IF(N(AB719)&lt;=-Guide!$C$23,"▼ Chase  ",""))))</f>
        <v>▲ Contact</v>
      </c>
      <c r="AF719" s="35" t="n">
        <f aca="false">MATCH(Counts!A719,'Season Counts'!$A$2:$A$740,0)</f>
        <v>186</v>
      </c>
    </row>
    <row r="720" customFormat="false" ht="15" hidden="false" customHeight="false" outlineLevel="0" collapsed="false">
      <c r="A720" s="34" t="str">
        <f aca="false">Counts!B720</f>
        <v>CLE</v>
      </c>
      <c r="B720" s="5" t="str">
        <f aca="false">Counts!C720</f>
        <v>Angel Martínez</v>
      </c>
      <c r="C720" s="34" t="str">
        <f aca="false">Counts!F720</f>
        <v>Sep</v>
      </c>
      <c r="D720" s="35" t="n">
        <f aca="false">IFERROR(Counts!P720,"")</f>
        <v>75</v>
      </c>
      <c r="E720" s="36" t="n">
        <f aca="false">IFERROR(Counts!R720/Counts!Q720,"")</f>
        <v>0.295774647887324</v>
      </c>
      <c r="F720" s="36" t="n">
        <f aca="false">IFERROR((Counts!R720+Counts!V720+Counts!W720)/(Counts!Q720+Counts!V720+Counts!W720+Counts!X720),"")</f>
        <v>0.333333333333333</v>
      </c>
      <c r="G720" s="36" t="n">
        <f aca="false">IFERROR((Counts!R720+Counts!S720+2*Counts!T720+3*Counts!U720)/Counts!Q720,"")</f>
        <v>0.619718309859155</v>
      </c>
      <c r="H720" s="35" t="n">
        <f aca="false">IFERROR(Counts!U720,"")</f>
        <v>5</v>
      </c>
      <c r="I720" s="36" t="n">
        <f aca="false">IFERROR(Counts!Z720/Counts!AA720,"")</f>
        <v>0.4</v>
      </c>
      <c r="J720" s="36" t="n">
        <f aca="false">IFERROR(Counts!AB720/Counts!AA720,"")</f>
        <v>0.272253333333333</v>
      </c>
      <c r="K720" s="37" t="n">
        <f aca="false">IFERROR((Counts!AB720-Counts!Z720)/Counts!AA720,"")</f>
        <v>-0.127746666666667</v>
      </c>
      <c r="L720" s="38" t="n">
        <f aca="false">IFERROR(Counts!Y720/Counts!P720,"")</f>
        <v>0.226666666666667</v>
      </c>
      <c r="M720" s="38" t="n">
        <f aca="false">IFERROR(Counts!V720/Counts!P720,"")</f>
        <v>0.04</v>
      </c>
      <c r="N720" s="38" t="n">
        <f aca="false">IFERROR(Counts!AD720/Counts!AC720,"")</f>
        <v>0.0555555555555556</v>
      </c>
      <c r="O720" s="38" t="n">
        <f aca="false">IFERROR(Counts!AE720/Counts!AC720,"")</f>
        <v>0.351851851851852</v>
      </c>
      <c r="P720" s="39" t="n">
        <f aca="false">IFERROR(Counts!AG720/Counts!AF720,"")</f>
        <v>87.4796296296296</v>
      </c>
      <c r="Q720" s="38" t="n">
        <f aca="false">IFERROR(Counts!AH720/Counts!AC720,"")</f>
        <v>0.333333333333333</v>
      </c>
      <c r="R720" s="38" t="n">
        <f aca="false">IFERROR(Counts!N720/Counts!M720,"")</f>
        <v>0.414285714285714</v>
      </c>
      <c r="S720" s="38" t="n">
        <f aca="false">IFERROR(Counts!K720/Counts!J720,"")</f>
        <v>0.692913385826772</v>
      </c>
      <c r="T720" s="38" t="n">
        <f aca="false">IFERROR(Counts!I720/Counts!H720,"")</f>
        <v>0.219178082191781</v>
      </c>
      <c r="U720" s="38" t="n">
        <f aca="false">IFERROR(1-Counts!L720/Counts!K720,"")</f>
        <v>0.920454545454545</v>
      </c>
      <c r="V720" s="39" t="n">
        <f aca="false">IFERROR(Counts!AJ720/Counts!AI720,"")</f>
        <v>71.6729323308271</v>
      </c>
      <c r="W720" s="38" t="n">
        <f aca="false">IFERROR(Counts!AK720/Counts!AI720,"")</f>
        <v>0.195488721804511</v>
      </c>
      <c r="X720" s="40" t="n">
        <f aca="false">IFERROR(Counts!O720,"")</f>
        <v>6.444</v>
      </c>
      <c r="Y720" s="36" t="n">
        <f aca="false">IFERROR(INDEX('Season Counts'!$Y$2:$Y$740,$AF720)/INDEX('Season Counts'!$X$2:$X$740,$AF720),"")</f>
        <v>0.299080684596577</v>
      </c>
      <c r="Z720" s="37" t="n">
        <f aca="false">IFERROR(J720-Y720,"")</f>
        <v>-0.0268273512632437</v>
      </c>
      <c r="AA720" s="38" t="n">
        <f aca="false">IFERROR(INDEX('Season Counts'!$K$2:$K$740,$AF720)/INDEX('Season Counts'!$J$2:$J$740,$AF720),"")</f>
        <v>0.428020565552699</v>
      </c>
      <c r="AB720" s="41" t="n">
        <f aca="false">IFERROR(R720-AA720,"")</f>
        <v>-0.0137348512669849</v>
      </c>
      <c r="AC720" s="39" t="n">
        <f aca="false">IFERROR(INDEX('Season Counts'!$AG$2:$AG$740,$AF720)/INDEX('Season Counts'!$AF$2:$AF$740,$AF720),"")</f>
        <v>71.4548571428572</v>
      </c>
      <c r="AD720" s="40" t="n">
        <f aca="false">IFERROR(V720-AC720,"")</f>
        <v>0.218075187969916</v>
      </c>
      <c r="AE720" s="4" t="str">
        <f aca="false">IF(D720&lt;Guide!$C$21,"Low PA",IF(TRIM(IF(ISNUMBER(AD720),IF(N(AD720)&lt;=-Guide!$C$24,"▼ Bat Speed  ",IF(N(AD720)&gt;=Guide!$C$24,"▲ Bat Speed  ","")),"")&amp;IF(N(Z720)&gt;=Guide!$C$22,"▲ Contact  ","")&amp;IF(N(Z720)&lt;=-Guide!$C$22,"▼ Contact  ","")&amp;IF(N(AB720)&gt;=Guide!$C$23,"▲ Chase  ","")&amp;IF(N(AB720)&lt;=-Guide!$C$23,"▼ Chase  ",""))="","Stable",TRIM(IF(ISNUMBER(AD720),IF(N(AD720)&lt;=-Guide!$C$24,"▼ Bat Speed  ",IF(N(AD720)&gt;=Guide!$C$24,"▲ Bat Speed  ","")),"")&amp;IF(N(Z720)&gt;=Guide!$C$22,"▲ Contact  ","")&amp;IF(N(Z720)&lt;=-Guide!$C$22,"▼ Contact  ","")&amp;IF(N(AB720)&gt;=Guide!$C$23,"▲ Chase  ","")&amp;IF(N(AB720)&lt;=-Guide!$C$23,"▼ Chase  ",""))))</f>
        <v>Stable</v>
      </c>
      <c r="AF720" s="35" t="n">
        <f aca="false">MATCH(Counts!A720,'Season Counts'!$A$2:$A$740,0)</f>
        <v>186</v>
      </c>
    </row>
    <row r="721" customFormat="false" ht="15" hidden="false" customHeight="false" outlineLevel="0" collapsed="false">
      <c r="A721" s="34" t="str">
        <f aca="false">Counts!B721</f>
        <v>CLE</v>
      </c>
      <c r="B721" s="5" t="str">
        <f aca="false">Counts!C721</f>
        <v>Kyle Manzardo</v>
      </c>
      <c r="C721" s="34" t="str">
        <f aca="false">Counts!F721</f>
        <v>Mar-Apr</v>
      </c>
      <c r="D721" s="35" t="n">
        <f aca="false">IFERROR(Counts!P721,"")</f>
        <v>97</v>
      </c>
      <c r="E721" s="36" t="n">
        <f aca="false">IFERROR(Counts!R721/Counts!Q721,"")</f>
        <v>0.186046511627907</v>
      </c>
      <c r="F721" s="36" t="n">
        <f aca="false">IFERROR((Counts!R721+Counts!V721+Counts!W721)/(Counts!Q721+Counts!V721+Counts!W721+Counts!X721),"")</f>
        <v>0.268041237113402</v>
      </c>
      <c r="G721" s="36" t="n">
        <f aca="false">IFERROR((Counts!R721+Counts!S721+2*Counts!T721+3*Counts!U721)/Counts!Q721,"")</f>
        <v>0.244186046511628</v>
      </c>
      <c r="H721" s="35" t="n">
        <f aca="false">IFERROR(Counts!U721,"")</f>
        <v>1</v>
      </c>
      <c r="I721" s="36" t="n">
        <f aca="false">IFERROR(Counts!Z721/Counts!AA721,"")</f>
        <v>0.241666666666667</v>
      </c>
      <c r="J721" s="36" t="n">
        <f aca="false">IFERROR(Counts!AB721/Counts!AA721,"")</f>
        <v>0.274520833333333</v>
      </c>
      <c r="K721" s="37" t="n">
        <f aca="false">IFERROR((Counts!AB721-Counts!Z721)/Counts!AA721,"")</f>
        <v>0.0328541666666667</v>
      </c>
      <c r="L721" s="38" t="n">
        <f aca="false">IFERROR(Counts!Y721/Counts!P721,"")</f>
        <v>0.350515463917526</v>
      </c>
      <c r="M721" s="38" t="n">
        <f aca="false">IFERROR(Counts!V721/Counts!P721,"")</f>
        <v>0.0824742268041237</v>
      </c>
      <c r="N721" s="38" t="n">
        <f aca="false">IFERROR(Counts!AD721/Counts!AC721,"")</f>
        <v>0.0754716981132075</v>
      </c>
      <c r="O721" s="38" t="n">
        <f aca="false">IFERROR(Counts!AE721/Counts!AC721,"")</f>
        <v>0.264150943396226</v>
      </c>
      <c r="P721" s="39" t="n">
        <f aca="false">IFERROR(Counts!AG721/Counts!AF721,"")</f>
        <v>86.9773584905661</v>
      </c>
      <c r="Q721" s="38" t="n">
        <f aca="false">IFERROR(Counts!AH721/Counts!AC721,"")</f>
        <v>0.320754716981132</v>
      </c>
      <c r="R721" s="38" t="n">
        <f aca="false">IFERROR(Counts!N721/Counts!M721,"")</f>
        <v>0.294930875576037</v>
      </c>
      <c r="S721" s="38" t="n">
        <f aca="false">IFERROR(Counts!K721/Counts!J721,"")</f>
        <v>0.680628272251309</v>
      </c>
      <c r="T721" s="38" t="n">
        <f aca="false">IFERROR(Counts!I721/Counts!H721,"")</f>
        <v>0.318181818181818</v>
      </c>
      <c r="U721" s="38" t="n">
        <f aca="false">IFERROR(1-Counts!L721/Counts!K721,"")</f>
        <v>0.784615384615385</v>
      </c>
      <c r="V721" s="39" t="n">
        <f aca="false">IFERROR(Counts!AJ721/Counts!AI721,"")</f>
        <v>70.0389534883721</v>
      </c>
      <c r="W721" s="38" t="n">
        <f aca="false">IFERROR(Counts!AK721/Counts!AI721,"")</f>
        <v>0.11046511627907</v>
      </c>
      <c r="X721" s="40" t="n">
        <f aca="false">IFERROR(Counts!O721,"")</f>
        <v>-6.066</v>
      </c>
      <c r="Y721" s="36" t="n">
        <f aca="false">IFERROR(INDEX('Season Counts'!$Y$2:$Y$740,$AF721)/INDEX('Season Counts'!$X$2:$X$740,$AF721),"")</f>
        <v>0.30674011299435</v>
      </c>
      <c r="Z721" s="37" t="n">
        <f aca="false">IFERROR(J721-Y721,"")</f>
        <v>-0.032219279661017</v>
      </c>
      <c r="AA721" s="38" t="n">
        <f aca="false">IFERROR(INDEX('Season Counts'!$K$2:$K$740,$AF721)/INDEX('Season Counts'!$J$2:$J$740,$AF721),"")</f>
        <v>0.307490144546649</v>
      </c>
      <c r="AB721" s="41" t="n">
        <f aca="false">IFERROR(R721-AA721,"")</f>
        <v>-0.0125592689706123</v>
      </c>
      <c r="AC721" s="39" t="n">
        <f aca="false">IFERROR(INDEX('Season Counts'!$AG$2:$AG$740,$AF721)/INDEX('Season Counts'!$AF$2:$AF$740,$AF721),"")</f>
        <v>69.8241264559068</v>
      </c>
      <c r="AD721" s="40" t="n">
        <f aca="false">IFERROR(V721-AC721,"")</f>
        <v>0.21482703246528</v>
      </c>
      <c r="AE721" s="4" t="str">
        <f aca="false">IF(D721&lt;Guide!$C$21,"Low PA",IF(TRIM(IF(ISNUMBER(AD721),IF(N(AD721)&lt;=-Guide!$C$24,"▼ Bat Speed  ",IF(N(AD721)&gt;=Guide!$C$24,"▲ Bat Speed  ","")),"")&amp;IF(N(Z721)&gt;=Guide!$C$22,"▲ Contact  ","")&amp;IF(N(Z721)&lt;=-Guide!$C$22,"▼ Contact  ","")&amp;IF(N(AB721)&gt;=Guide!$C$23,"▲ Chase  ","")&amp;IF(N(AB721)&lt;=-Guide!$C$23,"▼ Chase  ",""))="","Stable",TRIM(IF(ISNUMBER(AD721),IF(N(AD721)&lt;=-Guide!$C$24,"▼ Bat Speed  ",IF(N(AD721)&gt;=Guide!$C$24,"▲ Bat Speed  ","")),"")&amp;IF(N(Z721)&gt;=Guide!$C$22,"▲ Contact  ","")&amp;IF(N(Z721)&lt;=-Guide!$C$22,"▼ Contact  ","")&amp;IF(N(AB721)&gt;=Guide!$C$23,"▲ Chase  ","")&amp;IF(N(AB721)&lt;=-Guide!$C$23,"▼ Chase  ",""))))</f>
        <v>Stable</v>
      </c>
      <c r="AF721" s="35" t="n">
        <f aca="false">MATCH(Counts!A721,'Season Counts'!$A$2:$A$740,0)</f>
        <v>187</v>
      </c>
    </row>
    <row r="722" customFormat="false" ht="15" hidden="false" customHeight="false" outlineLevel="0" collapsed="false">
      <c r="A722" s="34" t="str">
        <f aca="false">Counts!B722</f>
        <v>CLE</v>
      </c>
      <c r="B722" s="5" t="str">
        <f aca="false">Counts!C722</f>
        <v>Kyle Manzardo</v>
      </c>
      <c r="C722" s="34" t="str">
        <f aca="false">Counts!F722</f>
        <v>May</v>
      </c>
      <c r="D722" s="35" t="n">
        <f aca="false">IFERROR(Counts!P722,"")</f>
        <v>83</v>
      </c>
      <c r="E722" s="36" t="n">
        <f aca="false">IFERROR(Counts!R722/Counts!Q722,"")</f>
        <v>0.26027397260274</v>
      </c>
      <c r="F722" s="36" t="n">
        <f aca="false">IFERROR((Counts!R722+Counts!V722+Counts!W722)/(Counts!Q722+Counts!V722+Counts!W722+Counts!X722),"")</f>
        <v>0.349397590361446</v>
      </c>
      <c r="G722" s="36" t="n">
        <f aca="false">IFERROR((Counts!R722+Counts!S722+2*Counts!T722+3*Counts!U722)/Counts!Q722,"")</f>
        <v>0.479452054794521</v>
      </c>
      <c r="H722" s="35" t="n">
        <f aca="false">IFERROR(Counts!U722,"")</f>
        <v>4</v>
      </c>
      <c r="I722" s="36" t="n">
        <f aca="false">IFERROR(Counts!Z722/Counts!AA722,"")</f>
        <v>0.364634146341463</v>
      </c>
      <c r="J722" s="36" t="n">
        <f aca="false">IFERROR(Counts!AB722/Counts!AA722,"")</f>
        <v>0.368158536585366</v>
      </c>
      <c r="K722" s="37" t="n">
        <f aca="false">IFERROR((Counts!AB722-Counts!Z722)/Counts!AA722,"")</f>
        <v>0.00352439024390246</v>
      </c>
      <c r="L722" s="38" t="n">
        <f aca="false">IFERROR(Counts!Y722/Counts!P722,"")</f>
        <v>0.337349397590361</v>
      </c>
      <c r="M722" s="38" t="n">
        <f aca="false">IFERROR(Counts!V722/Counts!P722,"")</f>
        <v>0.108433734939759</v>
      </c>
      <c r="N722" s="38" t="n">
        <f aca="false">IFERROR(Counts!AD722/Counts!AC722,"")</f>
        <v>0.2</v>
      </c>
      <c r="O722" s="38" t="n">
        <f aca="false">IFERROR(Counts!AE722/Counts!AC722,"")</f>
        <v>0.6</v>
      </c>
      <c r="P722" s="39" t="n">
        <f aca="false">IFERROR(Counts!AG722/Counts!AF722,"")</f>
        <v>90.5795454545455</v>
      </c>
      <c r="Q722" s="38" t="n">
        <f aca="false">IFERROR(Counts!AH722/Counts!AC722,"")</f>
        <v>0.444444444444444</v>
      </c>
      <c r="R722" s="38" t="n">
        <f aca="false">IFERROR(Counts!N722/Counts!M722,"")</f>
        <v>0.32</v>
      </c>
      <c r="S722" s="38" t="n">
        <f aca="false">IFERROR(Counts!K722/Counts!J722,"")</f>
        <v>0.56</v>
      </c>
      <c r="T722" s="38" t="n">
        <f aca="false">IFERROR(Counts!I722/Counts!H722,"")</f>
        <v>0.277027027027027</v>
      </c>
      <c r="U722" s="38" t="n">
        <f aca="false">IFERROR(1-Counts!L722/Counts!K722,"")</f>
        <v>0.869047619047619</v>
      </c>
      <c r="V722" s="39" t="n">
        <f aca="false">IFERROR(Counts!AJ722/Counts!AI722,"")</f>
        <v>70.1460431654676</v>
      </c>
      <c r="W722" s="38" t="n">
        <f aca="false">IFERROR(Counts!AK722/Counts!AI722,"")</f>
        <v>0.0719424460431655</v>
      </c>
      <c r="X722" s="40" t="n">
        <f aca="false">IFERROR(Counts!O722,"")</f>
        <v>2.393</v>
      </c>
      <c r="Y722" s="36" t="n">
        <f aca="false">IFERROR(INDEX('Season Counts'!$Y$2:$Y$740,$AF722)/INDEX('Season Counts'!$X$2:$X$740,$AF722),"")</f>
        <v>0.30674011299435</v>
      </c>
      <c r="Z722" s="37" t="n">
        <f aca="false">IFERROR(J722-Y722,"")</f>
        <v>0.0614184235910156</v>
      </c>
      <c r="AA722" s="38" t="n">
        <f aca="false">IFERROR(INDEX('Season Counts'!$K$2:$K$740,$AF722)/INDEX('Season Counts'!$J$2:$J$740,$AF722),"")</f>
        <v>0.307490144546649</v>
      </c>
      <c r="AB722" s="41" t="n">
        <f aca="false">IFERROR(R722-AA722,"")</f>
        <v>0.0125098554533509</v>
      </c>
      <c r="AC722" s="39" t="n">
        <f aca="false">IFERROR(INDEX('Season Counts'!$AG$2:$AG$740,$AF722)/INDEX('Season Counts'!$AF$2:$AF$740,$AF722),"")</f>
        <v>69.8241264559068</v>
      </c>
      <c r="AD722" s="40" t="n">
        <f aca="false">IFERROR(V722-AC722,"")</f>
        <v>0.321916709560796</v>
      </c>
      <c r="AE722" s="4" t="str">
        <f aca="false">IF(D722&lt;Guide!$C$21,"Low PA",IF(TRIM(IF(ISNUMBER(AD722),IF(N(AD722)&lt;=-Guide!$C$24,"▼ Bat Speed  ",IF(N(AD722)&gt;=Guide!$C$24,"▲ Bat Speed  ","")),"")&amp;IF(N(Z722)&gt;=Guide!$C$22,"▲ Contact  ","")&amp;IF(N(Z722)&lt;=-Guide!$C$22,"▼ Contact  ","")&amp;IF(N(AB722)&gt;=Guide!$C$23,"▲ Chase  ","")&amp;IF(N(AB722)&lt;=-Guide!$C$23,"▼ Chase  ",""))="","Stable",TRIM(IF(ISNUMBER(AD722),IF(N(AD722)&lt;=-Guide!$C$24,"▼ Bat Speed  ",IF(N(AD722)&gt;=Guide!$C$24,"▲ Bat Speed  ","")),"")&amp;IF(N(Z722)&gt;=Guide!$C$22,"▲ Contact  ","")&amp;IF(N(Z722)&lt;=-Guide!$C$22,"▼ Contact  ","")&amp;IF(N(AB722)&gt;=Guide!$C$23,"▲ Chase  ","")&amp;IF(N(AB722)&lt;=-Guide!$C$23,"▼ Chase  ",""))))</f>
        <v>▲ Contact</v>
      </c>
      <c r="AF722" s="35" t="n">
        <f aca="false">MATCH(Counts!A722,'Season Counts'!$A$2:$A$740,0)</f>
        <v>187</v>
      </c>
    </row>
    <row r="723" customFormat="false" ht="15" hidden="false" customHeight="false" outlineLevel="0" collapsed="false">
      <c r="A723" s="34" t="str">
        <f aca="false">Counts!B723</f>
        <v>CLE</v>
      </c>
      <c r="B723" s="5" t="str">
        <f aca="false">Counts!C723</f>
        <v>Kyle Manzardo</v>
      </c>
      <c r="C723" s="34" t="str">
        <f aca="false">Counts!F723</f>
        <v>Jun</v>
      </c>
      <c r="D723" s="35" t="n">
        <f aca="false">IFERROR(Counts!P723,"")</f>
        <v>88</v>
      </c>
      <c r="E723" s="36" t="n">
        <f aca="false">IFERROR(Counts!R723/Counts!Q723,"")</f>
        <v>0.253333333333333</v>
      </c>
      <c r="F723" s="36" t="n">
        <f aca="false">IFERROR((Counts!R723+Counts!V723+Counts!W723)/(Counts!Q723+Counts!V723+Counts!W723+Counts!X723),"")</f>
        <v>0.352272727272727</v>
      </c>
      <c r="G723" s="36" t="n">
        <f aca="false">IFERROR((Counts!R723+Counts!S723+2*Counts!T723+3*Counts!U723)/Counts!Q723,"")</f>
        <v>0.493333333333333</v>
      </c>
      <c r="H723" s="35" t="n">
        <f aca="false">IFERROR(Counts!U723,"")</f>
        <v>5</v>
      </c>
      <c r="I723" s="36" t="n">
        <f aca="false">IFERROR(Counts!Z723/Counts!AA723,"")</f>
        <v>0.364204545454545</v>
      </c>
      <c r="J723" s="36" t="n">
        <f aca="false">IFERROR(Counts!AB723/Counts!AA723,"")</f>
        <v>0.31425</v>
      </c>
      <c r="K723" s="37" t="n">
        <f aca="false">IFERROR((Counts!AB723-Counts!Z723)/Counts!AA723,"")</f>
        <v>-0.0499545454545454</v>
      </c>
      <c r="L723" s="38" t="n">
        <f aca="false">IFERROR(Counts!Y723/Counts!P723,"")</f>
        <v>0.261363636363636</v>
      </c>
      <c r="M723" s="38" t="n">
        <f aca="false">IFERROR(Counts!V723/Counts!P723,"")</f>
        <v>0.125</v>
      </c>
      <c r="N723" s="38" t="n">
        <f aca="false">IFERROR(Counts!AD723/Counts!AC723,"")</f>
        <v>0.0943396226415094</v>
      </c>
      <c r="O723" s="38" t="n">
        <f aca="false">IFERROR(Counts!AE723/Counts!AC723,"")</f>
        <v>0.415094339622642</v>
      </c>
      <c r="P723" s="39" t="n">
        <f aca="false">IFERROR(Counts!AG723/Counts!AF723,"")</f>
        <v>88.9584905660377</v>
      </c>
      <c r="Q723" s="38" t="n">
        <f aca="false">IFERROR(Counts!AH723/Counts!AC723,"")</f>
        <v>0.358490566037736</v>
      </c>
      <c r="R723" s="38" t="n">
        <f aca="false">IFERROR(Counts!N723/Counts!M723,"")</f>
        <v>0.315789473684211</v>
      </c>
      <c r="S723" s="38" t="n">
        <f aca="false">IFERROR(Counts!K723/Counts!J723,"")</f>
        <v>0.647398843930636</v>
      </c>
      <c r="T723" s="38" t="n">
        <f aca="false">IFERROR(Counts!I723/Counts!H723,"")</f>
        <v>0.253012048192771</v>
      </c>
      <c r="U723" s="38" t="n">
        <f aca="false">IFERROR(1-Counts!L723/Counts!K723,"")</f>
        <v>0.794642857142857</v>
      </c>
      <c r="V723" s="39" t="n">
        <f aca="false">IFERROR(Counts!AJ723/Counts!AI723,"")</f>
        <v>69.5760869565217</v>
      </c>
      <c r="W723" s="38" t="n">
        <f aca="false">IFERROR(Counts!AK723/Counts!AI723,"")</f>
        <v>0.0434782608695652</v>
      </c>
      <c r="X723" s="40" t="n">
        <f aca="false">IFERROR(Counts!O723,"")</f>
        <v>3.728</v>
      </c>
      <c r="Y723" s="36" t="n">
        <f aca="false">IFERROR(INDEX('Season Counts'!$Y$2:$Y$740,$AF723)/INDEX('Season Counts'!$X$2:$X$740,$AF723),"")</f>
        <v>0.30674011299435</v>
      </c>
      <c r="Z723" s="37" t="n">
        <f aca="false">IFERROR(J723-Y723,"")</f>
        <v>0.0075098870056497</v>
      </c>
      <c r="AA723" s="38" t="n">
        <f aca="false">IFERROR(INDEX('Season Counts'!$K$2:$K$740,$AF723)/INDEX('Season Counts'!$J$2:$J$740,$AF723),"")</f>
        <v>0.307490144546649</v>
      </c>
      <c r="AB723" s="41" t="n">
        <f aca="false">IFERROR(R723-AA723,"")</f>
        <v>0.00829932913756137</v>
      </c>
      <c r="AC723" s="39" t="n">
        <f aca="false">IFERROR(INDEX('Season Counts'!$AG$2:$AG$740,$AF723)/INDEX('Season Counts'!$AF$2:$AF$740,$AF723),"")</f>
        <v>69.8241264559068</v>
      </c>
      <c r="AD723" s="40" t="n">
        <f aca="false">IFERROR(V723-AC723,"")</f>
        <v>-0.248039499385087</v>
      </c>
      <c r="AE723" s="4" t="str">
        <f aca="false">IF(D723&lt;Guide!$C$21,"Low PA",IF(TRIM(IF(ISNUMBER(AD723),IF(N(AD723)&lt;=-Guide!$C$24,"▼ Bat Speed  ",IF(N(AD723)&gt;=Guide!$C$24,"▲ Bat Speed  ","")),"")&amp;IF(N(Z723)&gt;=Guide!$C$22,"▲ Contact  ","")&amp;IF(N(Z723)&lt;=-Guide!$C$22,"▼ Contact  ","")&amp;IF(N(AB723)&gt;=Guide!$C$23,"▲ Chase  ","")&amp;IF(N(AB723)&lt;=-Guide!$C$23,"▼ Chase  ",""))="","Stable",TRIM(IF(ISNUMBER(AD723),IF(N(AD723)&lt;=-Guide!$C$24,"▼ Bat Speed  ",IF(N(AD723)&gt;=Guide!$C$24,"▲ Bat Speed  ","")),"")&amp;IF(N(Z723)&gt;=Guide!$C$22,"▲ Contact  ","")&amp;IF(N(Z723)&lt;=-Guide!$C$22,"▼ Contact  ","")&amp;IF(N(AB723)&gt;=Guide!$C$23,"▲ Chase  ","")&amp;IF(N(AB723)&lt;=-Guide!$C$23,"▼ Chase  ",""))))</f>
        <v>Stable</v>
      </c>
      <c r="AF723" s="35" t="n">
        <f aca="false">MATCH(Counts!A723,'Season Counts'!$A$2:$A$740,0)</f>
        <v>187</v>
      </c>
    </row>
    <row r="724" customFormat="false" ht="15" hidden="false" customHeight="false" outlineLevel="0" collapsed="false">
      <c r="A724" s="34" t="str">
        <f aca="false">Counts!B724</f>
        <v>CLE</v>
      </c>
      <c r="B724" s="5" t="str">
        <f aca="false">Counts!C724</f>
        <v>Kyle Manzardo</v>
      </c>
      <c r="C724" s="34" t="str">
        <f aca="false">Counts!F724</f>
        <v>Jul</v>
      </c>
      <c r="D724" s="35" t="n">
        <f aca="false">IFERROR(Counts!P724,"")</f>
        <v>81</v>
      </c>
      <c r="E724" s="36" t="n">
        <f aca="false">IFERROR(Counts!R724/Counts!Q724,"")</f>
        <v>0.140845070422535</v>
      </c>
      <c r="F724" s="36" t="n">
        <f aca="false">IFERROR((Counts!R724+Counts!V724+Counts!W724)/(Counts!Q724+Counts!V724+Counts!W724+Counts!X724),"")</f>
        <v>0.246913580246914</v>
      </c>
      <c r="G724" s="36" t="n">
        <f aca="false">IFERROR((Counts!R724+Counts!S724+2*Counts!T724+3*Counts!U724)/Counts!Q724,"")</f>
        <v>0.295774647887324</v>
      </c>
      <c r="H724" s="35" t="n">
        <f aca="false">IFERROR(Counts!U724,"")</f>
        <v>3</v>
      </c>
      <c r="I724" s="36" t="n">
        <f aca="false">IFERROR(Counts!Z724/Counts!AA724,"")</f>
        <v>0.246913580246914</v>
      </c>
      <c r="J724" s="36" t="n">
        <f aca="false">IFERROR(Counts!AB724/Counts!AA724,"")</f>
        <v>0.262666666666667</v>
      </c>
      <c r="K724" s="37" t="n">
        <f aca="false">IFERROR((Counts!AB724-Counts!Z724)/Counts!AA724,"")</f>
        <v>0.0157530864197531</v>
      </c>
      <c r="L724" s="38" t="n">
        <f aca="false">IFERROR(Counts!Y724/Counts!P724,"")</f>
        <v>0.320987654320988</v>
      </c>
      <c r="M724" s="38" t="n">
        <f aca="false">IFERROR(Counts!V724/Counts!P724,"")</f>
        <v>0.0987654320987654</v>
      </c>
      <c r="N724" s="38" t="n">
        <f aca="false">IFERROR(Counts!AD724/Counts!AC724,"")</f>
        <v>0.111111111111111</v>
      </c>
      <c r="O724" s="38" t="n">
        <f aca="false">IFERROR(Counts!AE724/Counts!AC724,"")</f>
        <v>0.377777777777778</v>
      </c>
      <c r="P724" s="39" t="n">
        <f aca="false">IFERROR(Counts!AG724/Counts!AF724,"")</f>
        <v>91.2222222222222</v>
      </c>
      <c r="Q724" s="38" t="n">
        <f aca="false">IFERROR(Counts!AH724/Counts!AC724,"")</f>
        <v>0.311111111111111</v>
      </c>
      <c r="R724" s="38" t="n">
        <f aca="false">IFERROR(Counts!N724/Counts!M724,"")</f>
        <v>0.2875</v>
      </c>
      <c r="S724" s="38" t="n">
        <f aca="false">IFERROR(Counts!K724/Counts!J724,"")</f>
        <v>0.646706586826347</v>
      </c>
      <c r="T724" s="38" t="n">
        <f aca="false">IFERROR(Counts!I724/Counts!H724,"")</f>
        <v>0.285714285714286</v>
      </c>
      <c r="U724" s="38" t="n">
        <f aca="false">IFERROR(1-Counts!L724/Counts!K724,"")</f>
        <v>0.851851851851852</v>
      </c>
      <c r="V724" s="39" t="n">
        <f aca="false">IFERROR(Counts!AJ724/Counts!AI724,"")</f>
        <v>69.4935714285714</v>
      </c>
      <c r="W724" s="38" t="n">
        <f aca="false">IFERROR(Counts!AK724/Counts!AI724,"")</f>
        <v>0.0357142857142857</v>
      </c>
      <c r="X724" s="40" t="n">
        <f aca="false">IFERROR(Counts!O724,"")</f>
        <v>-4.326</v>
      </c>
      <c r="Y724" s="36" t="n">
        <f aca="false">IFERROR(INDEX('Season Counts'!$Y$2:$Y$740,$AF724)/INDEX('Season Counts'!$X$2:$X$740,$AF724),"")</f>
        <v>0.30674011299435</v>
      </c>
      <c r="Z724" s="37" t="n">
        <f aca="false">IFERROR(J724-Y724,"")</f>
        <v>-0.0440734463276836</v>
      </c>
      <c r="AA724" s="38" t="n">
        <f aca="false">IFERROR(INDEX('Season Counts'!$K$2:$K$740,$AF724)/INDEX('Season Counts'!$J$2:$J$740,$AF724),"")</f>
        <v>0.307490144546649</v>
      </c>
      <c r="AB724" s="41" t="n">
        <f aca="false">IFERROR(R724-AA724,"")</f>
        <v>-0.0199901445466492</v>
      </c>
      <c r="AC724" s="39" t="n">
        <f aca="false">IFERROR(INDEX('Season Counts'!$AG$2:$AG$740,$AF724)/INDEX('Season Counts'!$AF$2:$AF$740,$AF724),"")</f>
        <v>69.8241264559068</v>
      </c>
      <c r="AD724" s="40" t="n">
        <f aca="false">IFERROR(V724-AC724,"")</f>
        <v>-0.330555027335393</v>
      </c>
      <c r="AE724" s="4" t="str">
        <f aca="false">IF(D724&lt;Guide!$C$21,"Low PA",IF(TRIM(IF(ISNUMBER(AD724),IF(N(AD724)&lt;=-Guide!$C$24,"▼ Bat Speed  ",IF(N(AD724)&gt;=Guide!$C$24,"▲ Bat Speed  ","")),"")&amp;IF(N(Z724)&gt;=Guide!$C$22,"▲ Contact  ","")&amp;IF(N(Z724)&lt;=-Guide!$C$22,"▼ Contact  ","")&amp;IF(N(AB724)&gt;=Guide!$C$23,"▲ Chase  ","")&amp;IF(N(AB724)&lt;=-Guide!$C$23,"▼ Chase  ",""))="","Stable",TRIM(IF(ISNUMBER(AD724),IF(N(AD724)&lt;=-Guide!$C$24,"▼ Bat Speed  ",IF(N(AD724)&gt;=Guide!$C$24,"▲ Bat Speed  ","")),"")&amp;IF(N(Z724)&gt;=Guide!$C$22,"▲ Contact  ","")&amp;IF(N(Z724)&lt;=-Guide!$C$22,"▼ Contact  ","")&amp;IF(N(AB724)&gt;=Guide!$C$23,"▲ Chase  ","")&amp;IF(N(AB724)&lt;=-Guide!$C$23,"▼ Chase  ",""))))</f>
        <v>▼ Contact</v>
      </c>
      <c r="AF724" s="35" t="n">
        <f aca="false">MATCH(Counts!A724,'Season Counts'!$A$2:$A$740,0)</f>
        <v>187</v>
      </c>
    </row>
    <row r="725" customFormat="false" ht="15" hidden="false" customHeight="false" outlineLevel="0" collapsed="false">
      <c r="A725" s="34" t="str">
        <f aca="false">Counts!B725</f>
        <v>CLE</v>
      </c>
      <c r="B725" s="5" t="str">
        <f aca="false">Counts!C725</f>
        <v>Kyle Manzardo</v>
      </c>
      <c r="C725" s="34" t="str">
        <f aca="false">Counts!F725</f>
        <v>Aug</v>
      </c>
      <c r="D725" s="35" t="n">
        <f aca="false">IFERROR(Counts!P725,"")</f>
        <v>7</v>
      </c>
      <c r="E725" s="36" t="n">
        <f aca="false">IFERROR(Counts!R725/Counts!Q725,"")</f>
        <v>0.428571428571429</v>
      </c>
      <c r="F725" s="36" t="n">
        <f aca="false">IFERROR((Counts!R725+Counts!V725+Counts!W725)/(Counts!Q725+Counts!V725+Counts!W725+Counts!X725),"")</f>
        <v>0.428571428571429</v>
      </c>
      <c r="G725" s="36" t="n">
        <f aca="false">IFERROR((Counts!R725+Counts!S725+2*Counts!T725+3*Counts!U725)/Counts!Q725,"")</f>
        <v>0.571428571428571</v>
      </c>
      <c r="H725" s="35" t="n">
        <f aca="false">IFERROR(Counts!U725,"")</f>
        <v>0</v>
      </c>
      <c r="I725" s="36" t="n">
        <f aca="false">IFERROR(Counts!Z725/Counts!AA725,"")</f>
        <v>0.435714285714286</v>
      </c>
      <c r="J725" s="36" t="n">
        <f aca="false">IFERROR(Counts!AB725/Counts!AA725,"")</f>
        <v>0.444714285714286</v>
      </c>
      <c r="K725" s="37" t="n">
        <f aca="false">IFERROR((Counts!AB725-Counts!Z725)/Counts!AA725,"")</f>
        <v>0.00900000000000002</v>
      </c>
      <c r="L725" s="38" t="n">
        <f aca="false">IFERROR(Counts!Y725/Counts!P725,"")</f>
        <v>0.428571428571429</v>
      </c>
      <c r="M725" s="38" t="n">
        <f aca="false">IFERROR(Counts!V725/Counts!P725,"")</f>
        <v>0</v>
      </c>
      <c r="N725" s="38" t="n">
        <f aca="false">IFERROR(Counts!AD725/Counts!AC725,"")</f>
        <v>0.25</v>
      </c>
      <c r="O725" s="38" t="n">
        <f aca="false">IFERROR(Counts!AE725/Counts!AC725,"")</f>
        <v>0.5</v>
      </c>
      <c r="P725" s="39" t="n">
        <f aca="false">IFERROR(Counts!AG725/Counts!AF725,"")</f>
        <v>90.4</v>
      </c>
      <c r="Q725" s="38" t="n">
        <f aca="false">IFERROR(Counts!AH725/Counts!AC725,"")</f>
        <v>0.75</v>
      </c>
      <c r="R725" s="38" t="n">
        <f aca="false">IFERROR(Counts!N725/Counts!M725,"")</f>
        <v>0.461538461538462</v>
      </c>
      <c r="S725" s="38" t="n">
        <f aca="false">IFERROR(Counts!K725/Counts!J725,"")</f>
        <v>0.538461538461538</v>
      </c>
      <c r="T725" s="38" t="n">
        <f aca="false">IFERROR(Counts!I725/Counts!H725,"")</f>
        <v>0.384615384615385</v>
      </c>
      <c r="U725" s="38" t="n">
        <f aca="false">IFERROR(1-Counts!L725/Counts!K725,"")</f>
        <v>0.714285714285714</v>
      </c>
      <c r="V725" s="39" t="n">
        <f aca="false">IFERROR(Counts!AJ725/Counts!AI725,"")</f>
        <v>69.725</v>
      </c>
      <c r="W725" s="38" t="n">
        <f aca="false">IFERROR(Counts!AK725/Counts!AI725,"")</f>
        <v>0.0833333333333333</v>
      </c>
      <c r="X725" s="40" t="n">
        <f aca="false">IFERROR(Counts!O725,"")</f>
        <v>0.447</v>
      </c>
      <c r="Y725" s="36" t="n">
        <f aca="false">IFERROR(INDEX('Season Counts'!$Y$2:$Y$740,$AF725)/INDEX('Season Counts'!$X$2:$X$740,$AF725),"")</f>
        <v>0.30674011299435</v>
      </c>
      <c r="Z725" s="37" t="n">
        <f aca="false">IFERROR(J725-Y725,"")</f>
        <v>0.137974172719935</v>
      </c>
      <c r="AA725" s="38" t="n">
        <f aca="false">IFERROR(INDEX('Season Counts'!$K$2:$K$740,$AF725)/INDEX('Season Counts'!$J$2:$J$740,$AF725),"")</f>
        <v>0.307490144546649</v>
      </c>
      <c r="AB725" s="41" t="n">
        <f aca="false">IFERROR(R725-AA725,"")</f>
        <v>0.154048316991812</v>
      </c>
      <c r="AC725" s="39" t="n">
        <f aca="false">IFERROR(INDEX('Season Counts'!$AG$2:$AG$740,$AF725)/INDEX('Season Counts'!$AF$2:$AF$740,$AF725),"")</f>
        <v>69.8241264559068</v>
      </c>
      <c r="AD725" s="40" t="n">
        <f aca="false">IFERROR(V725-AC725,"")</f>
        <v>-0.0991264559068128</v>
      </c>
      <c r="AE725" s="4" t="str">
        <f aca="false">IF(D725&lt;Guide!$C$21,"Low PA",IF(TRIM(IF(ISNUMBER(AD725),IF(N(AD725)&lt;=-Guide!$C$24,"▼ Bat Speed  ",IF(N(AD725)&gt;=Guide!$C$24,"▲ Bat Speed  ","")),"")&amp;IF(N(Z725)&gt;=Guide!$C$22,"▲ Contact  ","")&amp;IF(N(Z725)&lt;=-Guide!$C$22,"▼ Contact  ","")&amp;IF(N(AB725)&gt;=Guide!$C$23,"▲ Chase  ","")&amp;IF(N(AB725)&lt;=-Guide!$C$23,"▼ Chase  ",""))="","Stable",TRIM(IF(ISNUMBER(AD725),IF(N(AD725)&lt;=-Guide!$C$24,"▼ Bat Speed  ",IF(N(AD725)&gt;=Guide!$C$24,"▲ Bat Speed  ","")),"")&amp;IF(N(Z725)&gt;=Guide!$C$22,"▲ Contact  ","")&amp;IF(N(Z725)&lt;=-Guide!$C$22,"▼ Contact  ","")&amp;IF(N(AB725)&gt;=Guide!$C$23,"▲ Chase  ","")&amp;IF(N(AB725)&lt;=-Guide!$C$23,"▼ Chase  ",""))))</f>
        <v>Low PA</v>
      </c>
      <c r="AF725" s="35" t="n">
        <f aca="false">MATCH(Counts!A725,'Season Counts'!$A$2:$A$740,0)</f>
        <v>187</v>
      </c>
    </row>
    <row r="726" customFormat="false" ht="15" hidden="false" customHeight="false" outlineLevel="0" collapsed="false">
      <c r="A726" s="34" t="str">
        <f aca="false">Counts!B726</f>
        <v>CLE</v>
      </c>
      <c r="B726" s="5" t="str">
        <f aca="false">Counts!C726</f>
        <v>Rhys Hoskins</v>
      </c>
      <c r="C726" s="34" t="str">
        <f aca="false">Counts!F726</f>
        <v>Mar-Apr</v>
      </c>
      <c r="D726" s="35" t="n">
        <f aca="false">IFERROR(Counts!P726,"")</f>
        <v>85</v>
      </c>
      <c r="E726" s="36" t="n">
        <f aca="false">IFERROR(Counts!R726/Counts!Q726,"")</f>
        <v>0.202898550724638</v>
      </c>
      <c r="F726" s="36" t="n">
        <f aca="false">IFERROR((Counts!R726+Counts!V726+Counts!W726)/(Counts!Q726+Counts!V726+Counts!W726+Counts!X726),"")</f>
        <v>0.352941176470588</v>
      </c>
      <c r="G726" s="36" t="n">
        <f aca="false">IFERROR((Counts!R726+Counts!S726+2*Counts!T726+3*Counts!U726)/Counts!Q726,"")</f>
        <v>0.318840579710145</v>
      </c>
      <c r="H726" s="35" t="n">
        <f aca="false">IFERROR(Counts!U726,"")</f>
        <v>1</v>
      </c>
      <c r="I726" s="36" t="n">
        <f aca="false">IFERROR(Counts!Z726/Counts!AA726,"")</f>
        <v>0.313529411764706</v>
      </c>
      <c r="J726" s="36" t="n">
        <f aca="false">IFERROR(Counts!AB726/Counts!AA726,"")</f>
        <v>0.305094117647059</v>
      </c>
      <c r="K726" s="37" t="n">
        <f aca="false">IFERROR((Counts!AB726-Counts!Z726)/Counts!AA726,"")</f>
        <v>-0.00843529411764704</v>
      </c>
      <c r="L726" s="38" t="n">
        <f aca="false">IFERROR(Counts!Y726/Counts!P726,"")</f>
        <v>0.282352941176471</v>
      </c>
      <c r="M726" s="38" t="n">
        <f aca="false">IFERROR(Counts!V726/Counts!P726,"")</f>
        <v>0.188235294117647</v>
      </c>
      <c r="N726" s="38" t="n">
        <f aca="false">IFERROR(Counts!AD726/Counts!AC726,"")</f>
        <v>0.0888888888888889</v>
      </c>
      <c r="O726" s="38" t="n">
        <f aca="false">IFERROR(Counts!AE726/Counts!AC726,"")</f>
        <v>0.444444444444444</v>
      </c>
      <c r="P726" s="39" t="n">
        <f aca="false">IFERROR(Counts!AG726/Counts!AF726,"")</f>
        <v>90.0311111111111</v>
      </c>
      <c r="Q726" s="38" t="n">
        <f aca="false">IFERROR(Counts!AH726/Counts!AC726,"")</f>
        <v>0.311111111111111</v>
      </c>
      <c r="R726" s="38" t="n">
        <f aca="false">IFERROR(Counts!N726/Counts!M726,"")</f>
        <v>0.226415094339623</v>
      </c>
      <c r="S726" s="38" t="n">
        <f aca="false">IFERROR(Counts!K726/Counts!J726,"")</f>
        <v>0.633720930232558</v>
      </c>
      <c r="T726" s="38" t="n">
        <f aca="false">IFERROR(Counts!I726/Counts!H726,"")</f>
        <v>0.286624203821656</v>
      </c>
      <c r="U726" s="38" t="n">
        <f aca="false">IFERROR(1-Counts!L726/Counts!K726,"")</f>
        <v>0.73394495412844</v>
      </c>
      <c r="V726" s="39" t="n">
        <f aca="false">IFERROR(Counts!AJ726/Counts!AI726,"")</f>
        <v>72.4333333333333</v>
      </c>
      <c r="W726" s="38" t="n">
        <f aca="false">IFERROR(Counts!AK726/Counts!AI726,"")</f>
        <v>0.177777777777778</v>
      </c>
      <c r="X726" s="40" t="n">
        <f aca="false">IFERROR(Counts!O726,"")</f>
        <v>-0.667</v>
      </c>
      <c r="Y726" s="36" t="n">
        <f aca="false">IFERROR(INDEX('Season Counts'!$Y$2:$Y$740,$AF726)/INDEX('Season Counts'!$X$2:$X$740,$AF726),"")</f>
        <v>0.296624605678233</v>
      </c>
      <c r="Z726" s="37" t="n">
        <f aca="false">IFERROR(J726-Y726,"")</f>
        <v>0.00846951196882539</v>
      </c>
      <c r="AA726" s="38" t="n">
        <f aca="false">IFERROR(INDEX('Season Counts'!$K$2:$K$740,$AF726)/INDEX('Season Counts'!$J$2:$J$740,$AF726),"")</f>
        <v>0.222063037249284</v>
      </c>
      <c r="AB726" s="41" t="n">
        <f aca="false">IFERROR(R726-AA726,"")</f>
        <v>0.00435205709033898</v>
      </c>
      <c r="AC726" s="39" t="n">
        <f aca="false">IFERROR(INDEX('Season Counts'!$AG$2:$AG$740,$AF726)/INDEX('Season Counts'!$AF$2:$AF$740,$AF726),"")</f>
        <v>71.9622718052738</v>
      </c>
      <c r="AD726" s="40" t="n">
        <f aca="false">IFERROR(V726-AC726,"")</f>
        <v>0.471061528059494</v>
      </c>
      <c r="AE726" s="4" t="str">
        <f aca="false">IF(D726&lt;Guide!$C$21,"Low PA",IF(TRIM(IF(ISNUMBER(AD726),IF(N(AD726)&lt;=-Guide!$C$24,"▼ Bat Speed  ",IF(N(AD726)&gt;=Guide!$C$24,"▲ Bat Speed  ","")),"")&amp;IF(N(Z726)&gt;=Guide!$C$22,"▲ Contact  ","")&amp;IF(N(Z726)&lt;=-Guide!$C$22,"▼ Contact  ","")&amp;IF(N(AB726)&gt;=Guide!$C$23,"▲ Chase  ","")&amp;IF(N(AB726)&lt;=-Guide!$C$23,"▼ Chase  ",""))="","Stable",TRIM(IF(ISNUMBER(AD726),IF(N(AD726)&lt;=-Guide!$C$24,"▼ Bat Speed  ",IF(N(AD726)&gt;=Guide!$C$24,"▲ Bat Speed  ","")),"")&amp;IF(N(Z726)&gt;=Guide!$C$22,"▲ Contact  ","")&amp;IF(N(Z726)&lt;=-Guide!$C$22,"▼ Contact  ","")&amp;IF(N(AB726)&gt;=Guide!$C$23,"▲ Chase  ","")&amp;IF(N(AB726)&lt;=-Guide!$C$23,"▼ Chase  ",""))))</f>
        <v>Stable</v>
      </c>
      <c r="AF726" s="35" t="n">
        <f aca="false">MATCH(Counts!A726,'Season Counts'!$A$2:$A$740,0)</f>
        <v>188</v>
      </c>
    </row>
    <row r="727" customFormat="false" ht="15" hidden="false" customHeight="false" outlineLevel="0" collapsed="false">
      <c r="A727" s="34" t="str">
        <f aca="false">Counts!B727</f>
        <v>CLE</v>
      </c>
      <c r="B727" s="5" t="str">
        <f aca="false">Counts!C727</f>
        <v>Rhys Hoskins</v>
      </c>
      <c r="C727" s="34" t="str">
        <f aca="false">Counts!F727</f>
        <v>May</v>
      </c>
      <c r="D727" s="35" t="n">
        <f aca="false">IFERROR(Counts!P727,"")</f>
        <v>80</v>
      </c>
      <c r="E727" s="36" t="n">
        <f aca="false">IFERROR(Counts!R727/Counts!Q727,"")</f>
        <v>0.180327868852459</v>
      </c>
      <c r="F727" s="36" t="n">
        <f aca="false">IFERROR((Counts!R727+Counts!V727+Counts!W727)/(Counts!Q727+Counts!V727+Counts!W727+Counts!X727),"")</f>
        <v>0.325</v>
      </c>
      <c r="G727" s="36" t="n">
        <f aca="false">IFERROR((Counts!R727+Counts!S727+2*Counts!T727+3*Counts!U727)/Counts!Q727,"")</f>
        <v>0.459016393442623</v>
      </c>
      <c r="H727" s="35" t="n">
        <f aca="false">IFERROR(Counts!U727,"")</f>
        <v>4</v>
      </c>
      <c r="I727" s="36" t="n">
        <f aca="false">IFERROR(Counts!Z727/Counts!AA727,"")</f>
        <v>0.331875</v>
      </c>
      <c r="J727" s="36" t="n">
        <f aca="false">IFERROR(Counts!AB727/Counts!AA727,"")</f>
        <v>0.309225</v>
      </c>
      <c r="K727" s="37" t="n">
        <f aca="false">IFERROR((Counts!AB727-Counts!Z727)/Counts!AA727,"")</f>
        <v>-0.02265</v>
      </c>
      <c r="L727" s="38" t="n">
        <f aca="false">IFERROR(Counts!Y727/Counts!P727,"")</f>
        <v>0.2875</v>
      </c>
      <c r="M727" s="38" t="n">
        <f aca="false">IFERROR(Counts!V727/Counts!P727,"")</f>
        <v>0.175</v>
      </c>
      <c r="N727" s="38" t="n">
        <f aca="false">IFERROR(Counts!AD727/Counts!AC727,"")</f>
        <v>0.166666666666667</v>
      </c>
      <c r="O727" s="38" t="n">
        <f aca="false">IFERROR(Counts!AE727/Counts!AC727,"")</f>
        <v>0.452380952380952</v>
      </c>
      <c r="P727" s="39" t="n">
        <f aca="false">IFERROR(Counts!AG727/Counts!AF727,"")</f>
        <v>87.0904761904762</v>
      </c>
      <c r="Q727" s="38" t="n">
        <f aca="false">IFERROR(Counts!AH727/Counts!AC727,"")</f>
        <v>0.380952380952381</v>
      </c>
      <c r="R727" s="38" t="n">
        <f aca="false">IFERROR(Counts!N727/Counts!M727,"")</f>
        <v>0.1875</v>
      </c>
      <c r="S727" s="38" t="n">
        <f aca="false">IFERROR(Counts!K727/Counts!J727,"")</f>
        <v>0.664556962025316</v>
      </c>
      <c r="T727" s="38" t="n">
        <f aca="false">IFERROR(Counts!I727/Counts!H727,"")</f>
        <v>0.27536231884058</v>
      </c>
      <c r="U727" s="38" t="n">
        <f aca="false">IFERROR(1-Counts!L727/Counts!K727,"")</f>
        <v>0.79047619047619</v>
      </c>
      <c r="V727" s="39" t="n">
        <f aca="false">IFERROR(Counts!AJ727/Counts!AI727,"")</f>
        <v>72.3307692307692</v>
      </c>
      <c r="W727" s="38" t="n">
        <f aca="false">IFERROR(Counts!AK727/Counts!AI727,"")</f>
        <v>0.222222222222222</v>
      </c>
      <c r="X727" s="40" t="n">
        <f aca="false">IFERROR(Counts!O727,"")</f>
        <v>1.471</v>
      </c>
      <c r="Y727" s="36" t="n">
        <f aca="false">IFERROR(INDEX('Season Counts'!$Y$2:$Y$740,$AF727)/INDEX('Season Counts'!$X$2:$X$740,$AF727),"")</f>
        <v>0.296624605678233</v>
      </c>
      <c r="Z727" s="37" t="n">
        <f aca="false">IFERROR(J727-Y727,"")</f>
        <v>0.0126003943217665</v>
      </c>
      <c r="AA727" s="38" t="n">
        <f aca="false">IFERROR(INDEX('Season Counts'!$K$2:$K$740,$AF727)/INDEX('Season Counts'!$J$2:$J$740,$AF727),"")</f>
        <v>0.222063037249284</v>
      </c>
      <c r="AB727" s="41" t="n">
        <f aca="false">IFERROR(R727-AA727,"")</f>
        <v>-0.0345630372492837</v>
      </c>
      <c r="AC727" s="39" t="n">
        <f aca="false">IFERROR(INDEX('Season Counts'!$AG$2:$AG$740,$AF727)/INDEX('Season Counts'!$AF$2:$AF$740,$AF727),"")</f>
        <v>71.9622718052738</v>
      </c>
      <c r="AD727" s="40" t="n">
        <f aca="false">IFERROR(V727-AC727,"")</f>
        <v>0.368497425495391</v>
      </c>
      <c r="AE727" s="4" t="str">
        <f aca="false">IF(D727&lt;Guide!$C$21,"Low PA",IF(TRIM(IF(ISNUMBER(AD727),IF(N(AD727)&lt;=-Guide!$C$24,"▼ Bat Speed  ",IF(N(AD727)&gt;=Guide!$C$24,"▲ Bat Speed  ","")),"")&amp;IF(N(Z727)&gt;=Guide!$C$22,"▲ Contact  ","")&amp;IF(N(Z727)&lt;=-Guide!$C$22,"▼ Contact  ","")&amp;IF(N(AB727)&gt;=Guide!$C$23,"▲ Chase  ","")&amp;IF(N(AB727)&lt;=-Guide!$C$23,"▼ Chase  ",""))="","Stable",TRIM(IF(ISNUMBER(AD727),IF(N(AD727)&lt;=-Guide!$C$24,"▼ Bat Speed  ",IF(N(AD727)&gt;=Guide!$C$24,"▲ Bat Speed  ","")),"")&amp;IF(N(Z727)&gt;=Guide!$C$22,"▲ Contact  ","")&amp;IF(N(Z727)&lt;=-Guide!$C$22,"▼ Contact  ","")&amp;IF(N(AB727)&gt;=Guide!$C$23,"▲ Chase  ","")&amp;IF(N(AB727)&lt;=-Guide!$C$23,"▼ Chase  ",""))))</f>
        <v>Stable</v>
      </c>
      <c r="AF727" s="35" t="n">
        <f aca="false">MATCH(Counts!A727,'Season Counts'!$A$2:$A$740,0)</f>
        <v>188</v>
      </c>
    </row>
    <row r="728" customFormat="false" ht="15" hidden="false" customHeight="false" outlineLevel="0" collapsed="false">
      <c r="A728" s="34" t="str">
        <f aca="false">Counts!B728</f>
        <v>CLE</v>
      </c>
      <c r="B728" s="5" t="str">
        <f aca="false">Counts!C728</f>
        <v>Rhys Hoskins</v>
      </c>
      <c r="C728" s="34" t="str">
        <f aca="false">Counts!F728</f>
        <v>Jun</v>
      </c>
      <c r="D728" s="35" t="n">
        <f aca="false">IFERROR(Counts!P728,"")</f>
        <v>74</v>
      </c>
      <c r="E728" s="36" t="n">
        <f aca="false">IFERROR(Counts!R728/Counts!Q728,"")</f>
        <v>0.169230769230769</v>
      </c>
      <c r="F728" s="36" t="n">
        <f aca="false">IFERROR((Counts!R728+Counts!V728+Counts!W728)/(Counts!Q728+Counts!V728+Counts!W728+Counts!X728),"")</f>
        <v>0.27027027027027</v>
      </c>
      <c r="G728" s="36" t="n">
        <f aca="false">IFERROR((Counts!R728+Counts!S728+2*Counts!T728+3*Counts!U728)/Counts!Q728,"")</f>
        <v>0.307692307692308</v>
      </c>
      <c r="H728" s="35" t="n">
        <f aca="false">IFERROR(Counts!U728,"")</f>
        <v>2</v>
      </c>
      <c r="I728" s="36" t="n">
        <f aca="false">IFERROR(Counts!Z728/Counts!AA728,"")</f>
        <v>0.262837837837838</v>
      </c>
      <c r="J728" s="36" t="n">
        <f aca="false">IFERROR(Counts!AB728/Counts!AA728,"")</f>
        <v>0.230675675675676</v>
      </c>
      <c r="K728" s="37" t="n">
        <f aca="false">IFERROR((Counts!AB728-Counts!Z728)/Counts!AA728,"")</f>
        <v>-0.0321621621621621</v>
      </c>
      <c r="L728" s="38" t="n">
        <f aca="false">IFERROR(Counts!Y728/Counts!P728,"")</f>
        <v>0.364864864864865</v>
      </c>
      <c r="M728" s="38" t="n">
        <f aca="false">IFERROR(Counts!V728/Counts!P728,"")</f>
        <v>0.0945945945945946</v>
      </c>
      <c r="N728" s="38" t="n">
        <f aca="false">IFERROR(Counts!AD728/Counts!AC728,"")</f>
        <v>0.0526315789473684</v>
      </c>
      <c r="O728" s="38" t="n">
        <f aca="false">IFERROR(Counts!AE728/Counts!AC728,"")</f>
        <v>0.342105263157895</v>
      </c>
      <c r="P728" s="39" t="n">
        <f aca="false">IFERROR(Counts!AG728/Counts!AF728,"")</f>
        <v>88.0552631578947</v>
      </c>
      <c r="Q728" s="38" t="n">
        <f aca="false">IFERROR(Counts!AH728/Counts!AC728,"")</f>
        <v>0.315789473684211</v>
      </c>
      <c r="R728" s="38" t="n">
        <f aca="false">IFERROR(Counts!N728/Counts!M728,"")</f>
        <v>0.246835443037975</v>
      </c>
      <c r="S728" s="38" t="n">
        <f aca="false">IFERROR(Counts!K728/Counts!J728,"")</f>
        <v>0.589403973509934</v>
      </c>
      <c r="T728" s="38" t="n">
        <f aca="false">IFERROR(Counts!I728/Counts!H728,"")</f>
        <v>0.3359375</v>
      </c>
      <c r="U728" s="38" t="n">
        <f aca="false">IFERROR(1-Counts!L728/Counts!K728,"")</f>
        <v>0.808988764044944</v>
      </c>
      <c r="V728" s="39" t="n">
        <f aca="false">IFERROR(Counts!AJ728/Counts!AI728,"")</f>
        <v>71.1054545454546</v>
      </c>
      <c r="W728" s="38" t="n">
        <f aca="false">IFERROR(Counts!AK728/Counts!AI728,"")</f>
        <v>0.127272727272727</v>
      </c>
      <c r="X728" s="40" t="n">
        <f aca="false">IFERROR(Counts!O728,"")</f>
        <v>-2.958</v>
      </c>
      <c r="Y728" s="36" t="n">
        <f aca="false">IFERROR(INDEX('Season Counts'!$Y$2:$Y$740,$AF728)/INDEX('Season Counts'!$X$2:$X$740,$AF728),"")</f>
        <v>0.296624605678233</v>
      </c>
      <c r="Z728" s="37" t="n">
        <f aca="false">IFERROR(J728-Y728,"")</f>
        <v>-0.0659489300025578</v>
      </c>
      <c r="AA728" s="38" t="n">
        <f aca="false">IFERROR(INDEX('Season Counts'!$K$2:$K$740,$AF728)/INDEX('Season Counts'!$J$2:$J$740,$AF728),"")</f>
        <v>0.222063037249284</v>
      </c>
      <c r="AB728" s="41" t="n">
        <f aca="false">IFERROR(R728-AA728,"")</f>
        <v>0.024772405788691</v>
      </c>
      <c r="AC728" s="39" t="n">
        <f aca="false">IFERROR(INDEX('Season Counts'!$AG$2:$AG$740,$AF728)/INDEX('Season Counts'!$AF$2:$AF$740,$AF728),"")</f>
        <v>71.9622718052738</v>
      </c>
      <c r="AD728" s="40" t="n">
        <f aca="false">IFERROR(V728-AC728,"")</f>
        <v>-0.856817259819295</v>
      </c>
      <c r="AE728" s="4" t="str">
        <f aca="false">IF(D728&lt;Guide!$C$21,"Low PA",IF(TRIM(IF(ISNUMBER(AD728),IF(N(AD728)&lt;=-Guide!$C$24,"▼ Bat Speed  ",IF(N(AD728)&gt;=Guide!$C$24,"▲ Bat Speed  ","")),"")&amp;IF(N(Z728)&gt;=Guide!$C$22,"▲ Contact  ","")&amp;IF(N(Z728)&lt;=-Guide!$C$22,"▼ Contact  ","")&amp;IF(N(AB728)&gt;=Guide!$C$23,"▲ Chase  ","")&amp;IF(N(AB728)&lt;=-Guide!$C$23,"▼ Chase  ",""))="","Stable",TRIM(IF(ISNUMBER(AD728),IF(N(AD728)&lt;=-Guide!$C$24,"▼ Bat Speed  ",IF(N(AD728)&gt;=Guide!$C$24,"▲ Bat Speed  ","")),"")&amp;IF(N(Z728)&gt;=Guide!$C$22,"▲ Contact  ","")&amp;IF(N(Z728)&lt;=-Guide!$C$22,"▼ Contact  ","")&amp;IF(N(AB728)&gt;=Guide!$C$23,"▲ Chase  ","")&amp;IF(N(AB728)&lt;=-Guide!$C$23,"▼ Chase  ",""))))</f>
        <v>▼ Contact</v>
      </c>
      <c r="AF728" s="35" t="n">
        <f aca="false">MATCH(Counts!A728,'Season Counts'!$A$2:$A$740,0)</f>
        <v>188</v>
      </c>
    </row>
    <row r="729" customFormat="false" ht="15" hidden="false" customHeight="false" outlineLevel="0" collapsed="false">
      <c r="A729" s="34" t="str">
        <f aca="false">Counts!B729</f>
        <v>CLE</v>
      </c>
      <c r="B729" s="5" t="str">
        <f aca="false">Counts!C729</f>
        <v>Rhys Hoskins</v>
      </c>
      <c r="C729" s="34" t="str">
        <f aca="false">Counts!F729</f>
        <v>Jul</v>
      </c>
      <c r="D729" s="35" t="n">
        <f aca="false">IFERROR(Counts!P729,"")</f>
        <v>51</v>
      </c>
      <c r="E729" s="36" t="n">
        <f aca="false">IFERROR(Counts!R729/Counts!Q729,"")</f>
        <v>0.13953488372093</v>
      </c>
      <c r="F729" s="36" t="n">
        <f aca="false">IFERROR((Counts!R729+Counts!V729+Counts!W729)/(Counts!Q729+Counts!V729+Counts!W729+Counts!X729),"")</f>
        <v>0.274509803921569</v>
      </c>
      <c r="G729" s="36" t="n">
        <f aca="false">IFERROR((Counts!R729+Counts!S729+2*Counts!T729+3*Counts!U729)/Counts!Q729,"")</f>
        <v>0.418604651162791</v>
      </c>
      <c r="H729" s="35" t="n">
        <f aca="false">IFERROR(Counts!U729,"")</f>
        <v>4</v>
      </c>
      <c r="I729" s="36" t="n">
        <f aca="false">IFERROR(Counts!Z729/Counts!AA729,"")</f>
        <v>0.301960784313725</v>
      </c>
      <c r="J729" s="36" t="n">
        <f aca="false">IFERROR(Counts!AB729/Counts!AA729,"")</f>
        <v>0.347843137254902</v>
      </c>
      <c r="K729" s="37" t="n">
        <f aca="false">IFERROR((Counts!AB729-Counts!Z729)/Counts!AA729,"")</f>
        <v>0.0458823529411764</v>
      </c>
      <c r="L729" s="38" t="n">
        <f aca="false">IFERROR(Counts!Y729/Counts!P729,"")</f>
        <v>0.352941176470588</v>
      </c>
      <c r="M729" s="38" t="n">
        <f aca="false">IFERROR(Counts!V729/Counts!P729,"")</f>
        <v>0.156862745098039</v>
      </c>
      <c r="N729" s="38" t="n">
        <f aca="false">IFERROR(Counts!AD729/Counts!AC729,"")</f>
        <v>0.24</v>
      </c>
      <c r="O729" s="38" t="n">
        <f aca="false">IFERROR(Counts!AE729/Counts!AC729,"")</f>
        <v>0.32</v>
      </c>
      <c r="P729" s="39" t="n">
        <f aca="false">IFERROR(Counts!AG729/Counts!AF729,"")</f>
        <v>90.7</v>
      </c>
      <c r="Q729" s="38" t="n">
        <f aca="false">IFERROR(Counts!AH729/Counts!AC729,"")</f>
        <v>0.36</v>
      </c>
      <c r="R729" s="38" t="n">
        <f aca="false">IFERROR(Counts!N729/Counts!M729,"")</f>
        <v>0.231481481481481</v>
      </c>
      <c r="S729" s="38" t="n">
        <f aca="false">IFERROR(Counts!K729/Counts!J729,"")</f>
        <v>0.693069306930693</v>
      </c>
      <c r="T729" s="38" t="n">
        <f aca="false">IFERROR(Counts!I729/Counts!H729,"")</f>
        <v>0.294736842105263</v>
      </c>
      <c r="U729" s="38" t="n">
        <f aca="false">IFERROR(1-Counts!L729/Counts!K729,"")</f>
        <v>0.771428571428572</v>
      </c>
      <c r="V729" s="39" t="n">
        <f aca="false">IFERROR(Counts!AJ729/Counts!AI729,"")</f>
        <v>71.8897727272727</v>
      </c>
      <c r="W729" s="38" t="n">
        <f aca="false">IFERROR(Counts!AK729/Counts!AI729,"")</f>
        <v>0.170454545454545</v>
      </c>
      <c r="X729" s="40" t="n">
        <f aca="false">IFERROR(Counts!O729,"")</f>
        <v>0.462</v>
      </c>
      <c r="Y729" s="36" t="n">
        <f aca="false">IFERROR(INDEX('Season Counts'!$Y$2:$Y$740,$AF729)/INDEX('Season Counts'!$X$2:$X$740,$AF729),"")</f>
        <v>0.296624605678233</v>
      </c>
      <c r="Z729" s="37" t="n">
        <f aca="false">IFERROR(J729-Y729,"")</f>
        <v>0.0512185315766685</v>
      </c>
      <c r="AA729" s="38" t="n">
        <f aca="false">IFERROR(INDEX('Season Counts'!$K$2:$K$740,$AF729)/INDEX('Season Counts'!$J$2:$J$740,$AF729),"")</f>
        <v>0.222063037249284</v>
      </c>
      <c r="AB729" s="41" t="n">
        <f aca="false">IFERROR(R729-AA729,"")</f>
        <v>0.00941844423219782</v>
      </c>
      <c r="AC729" s="39" t="n">
        <f aca="false">IFERROR(INDEX('Season Counts'!$AG$2:$AG$740,$AF729)/INDEX('Season Counts'!$AF$2:$AF$740,$AF729),"")</f>
        <v>71.9622718052738</v>
      </c>
      <c r="AD729" s="40" t="n">
        <f aca="false">IFERROR(V729-AC729,"")</f>
        <v>-0.0724990780011154</v>
      </c>
      <c r="AE729" s="4" t="str">
        <f aca="false">IF(D729&lt;Guide!$C$21,"Low PA",IF(TRIM(IF(ISNUMBER(AD729),IF(N(AD729)&lt;=-Guide!$C$24,"▼ Bat Speed  ",IF(N(AD729)&gt;=Guide!$C$24,"▲ Bat Speed  ","")),"")&amp;IF(N(Z729)&gt;=Guide!$C$22,"▲ Contact  ","")&amp;IF(N(Z729)&lt;=-Guide!$C$22,"▼ Contact  ","")&amp;IF(N(AB729)&gt;=Guide!$C$23,"▲ Chase  ","")&amp;IF(N(AB729)&lt;=-Guide!$C$23,"▼ Chase  ",""))="","Stable",TRIM(IF(ISNUMBER(AD729),IF(N(AD729)&lt;=-Guide!$C$24,"▼ Bat Speed  ",IF(N(AD729)&gt;=Guide!$C$24,"▲ Bat Speed  ","")),"")&amp;IF(N(Z729)&gt;=Guide!$C$22,"▲ Contact  ","")&amp;IF(N(Z729)&lt;=-Guide!$C$22,"▼ Contact  ","")&amp;IF(N(AB729)&gt;=Guide!$C$23,"▲ Chase  ","")&amp;IF(N(AB729)&lt;=-Guide!$C$23,"▼ Chase  ",""))))</f>
        <v>▲ Contact</v>
      </c>
      <c r="AF729" s="35" t="n">
        <f aca="false">MATCH(Counts!A729,'Season Counts'!$A$2:$A$740,0)</f>
        <v>188</v>
      </c>
    </row>
    <row r="730" customFormat="false" ht="15" hidden="false" customHeight="false" outlineLevel="0" collapsed="false">
      <c r="A730" s="34" t="str">
        <f aca="false">Counts!B730</f>
        <v>CLE</v>
      </c>
      <c r="B730" s="5" t="str">
        <f aca="false">Counts!C730</f>
        <v>Rhys Hoskins</v>
      </c>
      <c r="C730" s="34" t="str">
        <f aca="false">Counts!F730</f>
        <v>Aug</v>
      </c>
      <c r="D730" s="35" t="n">
        <f aca="false">IFERROR(Counts!P730,"")</f>
        <v>27</v>
      </c>
      <c r="E730" s="36" t="n">
        <f aca="false">IFERROR(Counts!R730/Counts!Q730,"")</f>
        <v>0.2</v>
      </c>
      <c r="F730" s="36" t="n">
        <f aca="false">IFERROR((Counts!R730+Counts!V730+Counts!W730)/(Counts!Q730+Counts!V730+Counts!W730+Counts!X730),"")</f>
        <v>0.259259259259259</v>
      </c>
      <c r="G730" s="36" t="n">
        <f aca="false">IFERROR((Counts!R730+Counts!S730+2*Counts!T730+3*Counts!U730)/Counts!Q730,"")</f>
        <v>0.44</v>
      </c>
      <c r="H730" s="35" t="n">
        <f aca="false">IFERROR(Counts!U730,"")</f>
        <v>2</v>
      </c>
      <c r="I730" s="36" t="n">
        <f aca="false">IFERROR(Counts!Z730/Counts!AA730,"")</f>
        <v>0.3</v>
      </c>
      <c r="J730" s="36" t="n">
        <f aca="false">IFERROR(Counts!AB730/Counts!AA730,"")</f>
        <v>0.31662962962963</v>
      </c>
      <c r="K730" s="37" t="n">
        <f aca="false">IFERROR((Counts!AB730-Counts!Z730)/Counts!AA730,"")</f>
        <v>0.0166296296296296</v>
      </c>
      <c r="L730" s="38" t="n">
        <f aca="false">IFERROR(Counts!Y730/Counts!P730,"")</f>
        <v>0.296296296296296</v>
      </c>
      <c r="M730" s="38" t="n">
        <f aca="false">IFERROR(Counts!V730/Counts!P730,"")</f>
        <v>0.0740740740740741</v>
      </c>
      <c r="N730" s="38" t="n">
        <f aca="false">IFERROR(Counts!AD730/Counts!AC730,"")</f>
        <v>0.117647058823529</v>
      </c>
      <c r="O730" s="38" t="n">
        <f aca="false">IFERROR(Counts!AE730/Counts!AC730,"")</f>
        <v>0.529411764705882</v>
      </c>
      <c r="P730" s="39" t="n">
        <f aca="false">IFERROR(Counts!AG730/Counts!AF730,"")</f>
        <v>94.2411764705882</v>
      </c>
      <c r="Q730" s="38" t="n">
        <f aca="false">IFERROR(Counts!AH730/Counts!AC730,"")</f>
        <v>0.352941176470588</v>
      </c>
      <c r="R730" s="38" t="n">
        <f aca="false">IFERROR(Counts!N730/Counts!M730,"")</f>
        <v>0.227272727272727</v>
      </c>
      <c r="S730" s="38" t="n">
        <f aca="false">IFERROR(Counts!K730/Counts!J730,"")</f>
        <v>0.642857142857143</v>
      </c>
      <c r="T730" s="38" t="n">
        <f aca="false">IFERROR(Counts!I730/Counts!H730,"")</f>
        <v>0.304347826086957</v>
      </c>
      <c r="U730" s="38" t="n">
        <f aca="false">IFERROR(1-Counts!L730/Counts!K730,"")</f>
        <v>0.777777777777778</v>
      </c>
      <c r="V730" s="39" t="n">
        <f aca="false">IFERROR(Counts!AJ730/Counts!AI730,"")</f>
        <v>71.8209302325581</v>
      </c>
      <c r="W730" s="38" t="n">
        <f aca="false">IFERROR(Counts!AK730/Counts!AI730,"")</f>
        <v>0.13953488372093</v>
      </c>
      <c r="X730" s="40" t="n">
        <f aca="false">IFERROR(Counts!O730,"")</f>
        <v>-0.235</v>
      </c>
      <c r="Y730" s="36" t="n">
        <f aca="false">IFERROR(INDEX('Season Counts'!$Y$2:$Y$740,$AF730)/INDEX('Season Counts'!$X$2:$X$740,$AF730),"")</f>
        <v>0.296624605678233</v>
      </c>
      <c r="Z730" s="37" t="n">
        <f aca="false">IFERROR(J730-Y730,"")</f>
        <v>0.0200050239513961</v>
      </c>
      <c r="AA730" s="38" t="n">
        <f aca="false">IFERROR(INDEX('Season Counts'!$K$2:$K$740,$AF730)/INDEX('Season Counts'!$J$2:$J$740,$AF730),"")</f>
        <v>0.222063037249284</v>
      </c>
      <c r="AB730" s="41" t="n">
        <f aca="false">IFERROR(R730-AA730,"")</f>
        <v>0.0052096900234436</v>
      </c>
      <c r="AC730" s="39" t="n">
        <f aca="false">IFERROR(INDEX('Season Counts'!$AG$2:$AG$740,$AF730)/INDEX('Season Counts'!$AF$2:$AF$740,$AF730),"")</f>
        <v>71.9622718052738</v>
      </c>
      <c r="AD730" s="40" t="n">
        <f aca="false">IFERROR(V730-AC730,"")</f>
        <v>-0.141341572715703</v>
      </c>
      <c r="AE730" s="4" t="str">
        <f aca="false">IF(D730&lt;Guide!$C$21,"Low PA",IF(TRIM(IF(ISNUMBER(AD730),IF(N(AD730)&lt;=-Guide!$C$24,"▼ Bat Speed  ",IF(N(AD730)&gt;=Guide!$C$24,"▲ Bat Speed  ","")),"")&amp;IF(N(Z730)&gt;=Guide!$C$22,"▲ Contact  ","")&amp;IF(N(Z730)&lt;=-Guide!$C$22,"▼ Contact  ","")&amp;IF(N(AB730)&gt;=Guide!$C$23,"▲ Chase  ","")&amp;IF(N(AB730)&lt;=-Guide!$C$23,"▼ Chase  ",""))="","Stable",TRIM(IF(ISNUMBER(AD730),IF(N(AD730)&lt;=-Guide!$C$24,"▼ Bat Speed  ",IF(N(AD730)&gt;=Guide!$C$24,"▲ Bat Speed  ","")),"")&amp;IF(N(Z730)&gt;=Guide!$C$22,"▲ Contact  ","")&amp;IF(N(Z730)&lt;=-Guide!$C$22,"▼ Contact  ","")&amp;IF(N(AB730)&gt;=Guide!$C$23,"▲ Chase  ","")&amp;IF(N(AB730)&lt;=-Guide!$C$23,"▼ Chase  ",""))))</f>
        <v>Low PA</v>
      </c>
      <c r="AF730" s="35" t="n">
        <f aca="false">MATCH(Counts!A730,'Season Counts'!$A$2:$A$740,0)</f>
        <v>188</v>
      </c>
    </row>
    <row r="731" customFormat="false" ht="15" hidden="false" customHeight="false" outlineLevel="0" collapsed="false">
      <c r="A731" s="34" t="str">
        <f aca="false">Counts!B731</f>
        <v>CLE</v>
      </c>
      <c r="B731" s="5" t="str">
        <f aca="false">Counts!C731</f>
        <v>Daniel Schneemann</v>
      </c>
      <c r="C731" s="34" t="str">
        <f aca="false">Counts!F731</f>
        <v>Mar-Apr</v>
      </c>
      <c r="D731" s="35" t="n">
        <f aca="false">IFERROR(Counts!P731,"")</f>
        <v>87</v>
      </c>
      <c r="E731" s="36" t="n">
        <f aca="false">IFERROR(Counts!R731/Counts!Q731,"")</f>
        <v>0.320512820512821</v>
      </c>
      <c r="F731" s="36" t="n">
        <f aca="false">IFERROR((Counts!R731+Counts!V731+Counts!W731)/(Counts!Q731+Counts!V731+Counts!W731+Counts!X731),"")</f>
        <v>0.390804597701149</v>
      </c>
      <c r="G731" s="36" t="n">
        <f aca="false">IFERROR((Counts!R731+Counts!S731+2*Counts!T731+3*Counts!U731)/Counts!Q731,"")</f>
        <v>0.564102564102564</v>
      </c>
      <c r="H731" s="35" t="n">
        <f aca="false">IFERROR(Counts!U731,"")</f>
        <v>4</v>
      </c>
      <c r="I731" s="36" t="n">
        <f aca="false">IFERROR(Counts!Z731/Counts!AA731,"")</f>
        <v>0.41453488372093</v>
      </c>
      <c r="J731" s="36" t="n">
        <f aca="false">IFERROR(Counts!AB731/Counts!AA731,"")</f>
        <v>0.372686046511628</v>
      </c>
      <c r="K731" s="37" t="n">
        <f aca="false">IFERROR((Counts!AB731-Counts!Z731)/Counts!AA731,"")</f>
        <v>-0.0418488372093023</v>
      </c>
      <c r="L731" s="38" t="n">
        <f aca="false">IFERROR(Counts!Y731/Counts!P731,"")</f>
        <v>0.298850574712644</v>
      </c>
      <c r="M731" s="38" t="n">
        <f aca="false">IFERROR(Counts!V731/Counts!P731,"")</f>
        <v>0.103448275862069</v>
      </c>
      <c r="N731" s="38" t="n">
        <f aca="false">IFERROR(Counts!AD731/Counts!AC731,"")</f>
        <v>0.115384615384615</v>
      </c>
      <c r="O731" s="38" t="n">
        <f aca="false">IFERROR(Counts!AE731/Counts!AC731,"")</f>
        <v>0.403846153846154</v>
      </c>
      <c r="P731" s="39" t="n">
        <f aca="false">IFERROR(Counts!AG731/Counts!AF731,"")</f>
        <v>89.9634615384615</v>
      </c>
      <c r="Q731" s="38" t="n">
        <f aca="false">IFERROR(Counts!AH731/Counts!AC731,"")</f>
        <v>0.5</v>
      </c>
      <c r="R731" s="38" t="n">
        <f aca="false">IFERROR(Counts!N731/Counts!M731,"")</f>
        <v>0.351063829787234</v>
      </c>
      <c r="S731" s="38" t="n">
        <f aca="false">IFERROR(Counts!K731/Counts!J731,"")</f>
        <v>0.621468926553672</v>
      </c>
      <c r="T731" s="38" t="n">
        <f aca="false">IFERROR(Counts!I731/Counts!H731,"")</f>
        <v>0.348314606741573</v>
      </c>
      <c r="U731" s="38" t="n">
        <f aca="false">IFERROR(1-Counts!L731/Counts!K731,"")</f>
        <v>0.836363636363636</v>
      </c>
      <c r="V731" s="39" t="n">
        <f aca="false">IFERROR(Counts!AJ731/Counts!AI731,"")</f>
        <v>71.4764331210191</v>
      </c>
      <c r="W731" s="38" t="n">
        <f aca="false">IFERROR(Counts!AK731/Counts!AI731,"")</f>
        <v>0.140127388535032</v>
      </c>
      <c r="X731" s="40" t="n">
        <f aca="false">IFERROR(Counts!O731,"")</f>
        <v>6.884</v>
      </c>
      <c r="Y731" s="36" t="n">
        <f aca="false">IFERROR(INDEX('Season Counts'!$Y$2:$Y$740,$AF731)/INDEX('Season Counts'!$X$2:$X$740,$AF731),"")</f>
        <v>0.292242105263158</v>
      </c>
      <c r="Z731" s="37" t="n">
        <f aca="false">IFERROR(J731-Y731,"")</f>
        <v>0.08044394124847</v>
      </c>
      <c r="AA731" s="38" t="n">
        <f aca="false">IFERROR(INDEX('Season Counts'!$K$2:$K$740,$AF731)/INDEX('Season Counts'!$J$2:$J$740,$AF731),"")</f>
        <v>0.334488734835355</v>
      </c>
      <c r="AB731" s="41" t="n">
        <f aca="false">IFERROR(R731-AA731,"")</f>
        <v>0.0165750949518788</v>
      </c>
      <c r="AC731" s="39" t="n">
        <f aca="false">IFERROR(INDEX('Season Counts'!$AG$2:$AG$740,$AF731)/INDEX('Season Counts'!$AF$2:$AF$740,$AF731),"")</f>
        <v>71.1942574257426</v>
      </c>
      <c r="AD731" s="40" t="n">
        <f aca="false">IFERROR(V731-AC731,"")</f>
        <v>0.282175695276521</v>
      </c>
      <c r="AE731" s="4" t="str">
        <f aca="false">IF(D731&lt;Guide!$C$21,"Low PA",IF(TRIM(IF(ISNUMBER(AD731),IF(N(AD731)&lt;=-Guide!$C$24,"▼ Bat Speed  ",IF(N(AD731)&gt;=Guide!$C$24,"▲ Bat Speed  ","")),"")&amp;IF(N(Z731)&gt;=Guide!$C$22,"▲ Contact  ","")&amp;IF(N(Z731)&lt;=-Guide!$C$22,"▼ Contact  ","")&amp;IF(N(AB731)&gt;=Guide!$C$23,"▲ Chase  ","")&amp;IF(N(AB731)&lt;=-Guide!$C$23,"▼ Chase  ",""))="","Stable",TRIM(IF(ISNUMBER(AD731),IF(N(AD731)&lt;=-Guide!$C$24,"▼ Bat Speed  ",IF(N(AD731)&gt;=Guide!$C$24,"▲ Bat Speed  ","")),"")&amp;IF(N(Z731)&gt;=Guide!$C$22,"▲ Contact  ","")&amp;IF(N(Z731)&lt;=-Guide!$C$22,"▼ Contact  ","")&amp;IF(N(AB731)&gt;=Guide!$C$23,"▲ Chase  ","")&amp;IF(N(AB731)&lt;=-Guide!$C$23,"▼ Chase  ",""))))</f>
        <v>▲ Contact</v>
      </c>
      <c r="AF731" s="35" t="n">
        <f aca="false">MATCH(Counts!A731,'Season Counts'!$A$2:$A$740,0)</f>
        <v>189</v>
      </c>
    </row>
    <row r="732" customFormat="false" ht="15" hidden="false" customHeight="false" outlineLevel="0" collapsed="false">
      <c r="A732" s="34" t="str">
        <f aca="false">Counts!B732</f>
        <v>CLE</v>
      </c>
      <c r="B732" s="5" t="str">
        <f aca="false">Counts!C732</f>
        <v>Daniel Schneemann</v>
      </c>
      <c r="C732" s="34" t="str">
        <f aca="false">Counts!F732</f>
        <v>May</v>
      </c>
      <c r="D732" s="35" t="n">
        <f aca="false">IFERROR(Counts!P732,"")</f>
        <v>83</v>
      </c>
      <c r="E732" s="36" t="n">
        <f aca="false">IFERROR(Counts!R732/Counts!Q732,"")</f>
        <v>0.148648648648649</v>
      </c>
      <c r="F732" s="36" t="n">
        <f aca="false">IFERROR((Counts!R732+Counts!V732+Counts!W732)/(Counts!Q732+Counts!V732+Counts!W732+Counts!X732),"")</f>
        <v>0.240963855421687</v>
      </c>
      <c r="G732" s="36" t="n">
        <f aca="false">IFERROR((Counts!R732+Counts!S732+2*Counts!T732+3*Counts!U732)/Counts!Q732,"")</f>
        <v>0.175675675675676</v>
      </c>
      <c r="H732" s="35" t="n">
        <f aca="false">IFERROR(Counts!U732,"")</f>
        <v>0</v>
      </c>
      <c r="I732" s="36" t="n">
        <f aca="false">IFERROR(Counts!Z732/Counts!AA732,"")</f>
        <v>0.203614457831325</v>
      </c>
      <c r="J732" s="36" t="n">
        <f aca="false">IFERROR(Counts!AB732/Counts!AA732,"")</f>
        <v>0.253168674698795</v>
      </c>
      <c r="K732" s="37" t="n">
        <f aca="false">IFERROR((Counts!AB732-Counts!Z732)/Counts!AA732,"")</f>
        <v>0.0495542168674699</v>
      </c>
      <c r="L732" s="38" t="n">
        <f aca="false">IFERROR(Counts!Y732/Counts!P732,"")</f>
        <v>0.27710843373494</v>
      </c>
      <c r="M732" s="38" t="n">
        <f aca="false">IFERROR(Counts!V732/Counts!P732,"")</f>
        <v>0.108433734939759</v>
      </c>
      <c r="N732" s="38" t="n">
        <f aca="false">IFERROR(Counts!AD732/Counts!AC732,"")</f>
        <v>0.0196078431372549</v>
      </c>
      <c r="O732" s="38" t="n">
        <f aca="false">IFERROR(Counts!AE732/Counts!AC732,"")</f>
        <v>0.313725490196078</v>
      </c>
      <c r="P732" s="39" t="n">
        <f aca="false">IFERROR(Counts!AG732/Counts!AF732,"")</f>
        <v>84.7921568627451</v>
      </c>
      <c r="Q732" s="38" t="n">
        <f aca="false">IFERROR(Counts!AH732/Counts!AC732,"")</f>
        <v>0.372549019607843</v>
      </c>
      <c r="R732" s="38" t="n">
        <f aca="false">IFERROR(Counts!N732/Counts!M732,"")</f>
        <v>0.316129032258065</v>
      </c>
      <c r="S732" s="38" t="n">
        <f aca="false">IFERROR(Counts!K732/Counts!J732,"")</f>
        <v>0.653333333333333</v>
      </c>
      <c r="T732" s="38" t="n">
        <f aca="false">IFERROR(Counts!I732/Counts!H732,"")</f>
        <v>0.231292517006803</v>
      </c>
      <c r="U732" s="38" t="n">
        <f aca="false">IFERROR(1-Counts!L732/Counts!K732,"")</f>
        <v>0.908163265306123</v>
      </c>
      <c r="V732" s="39" t="n">
        <f aca="false">IFERROR(Counts!AJ732/Counts!AI732,"")</f>
        <v>71.0625954198473</v>
      </c>
      <c r="W732" s="38" t="n">
        <f aca="false">IFERROR(Counts!AK732/Counts!AI732,"")</f>
        <v>0.129770992366412</v>
      </c>
      <c r="X732" s="40" t="n">
        <f aca="false">IFERROR(Counts!O732,"")</f>
        <v>-7.431</v>
      </c>
      <c r="Y732" s="36" t="n">
        <f aca="false">IFERROR(INDEX('Season Counts'!$Y$2:$Y$740,$AF732)/INDEX('Season Counts'!$X$2:$X$740,$AF732),"")</f>
        <v>0.292242105263158</v>
      </c>
      <c r="Z732" s="37" t="n">
        <f aca="false">IFERROR(J732-Y732,"")</f>
        <v>-0.0390734305643627</v>
      </c>
      <c r="AA732" s="38" t="n">
        <f aca="false">IFERROR(INDEX('Season Counts'!$K$2:$K$740,$AF732)/INDEX('Season Counts'!$J$2:$J$740,$AF732),"")</f>
        <v>0.334488734835355</v>
      </c>
      <c r="AB732" s="41" t="n">
        <f aca="false">IFERROR(R732-AA732,"")</f>
        <v>-0.0183597025772908</v>
      </c>
      <c r="AC732" s="39" t="n">
        <f aca="false">IFERROR(INDEX('Season Counts'!$AG$2:$AG$740,$AF732)/INDEX('Season Counts'!$AF$2:$AF$740,$AF732),"")</f>
        <v>71.1942574257426</v>
      </c>
      <c r="AD732" s="40" t="n">
        <f aca="false">IFERROR(V732-AC732,"")</f>
        <v>-0.131662005895237</v>
      </c>
      <c r="AE732" s="4" t="str">
        <f aca="false">IF(D732&lt;Guide!$C$21,"Low PA",IF(TRIM(IF(ISNUMBER(AD732),IF(N(AD732)&lt;=-Guide!$C$24,"▼ Bat Speed  ",IF(N(AD732)&gt;=Guide!$C$24,"▲ Bat Speed  ","")),"")&amp;IF(N(Z732)&gt;=Guide!$C$22,"▲ Contact  ","")&amp;IF(N(Z732)&lt;=-Guide!$C$22,"▼ Contact  ","")&amp;IF(N(AB732)&gt;=Guide!$C$23,"▲ Chase  ","")&amp;IF(N(AB732)&lt;=-Guide!$C$23,"▼ Chase  ",""))="","Stable",TRIM(IF(ISNUMBER(AD732),IF(N(AD732)&lt;=-Guide!$C$24,"▼ Bat Speed  ",IF(N(AD732)&gt;=Guide!$C$24,"▲ Bat Speed  ","")),"")&amp;IF(N(Z732)&gt;=Guide!$C$22,"▲ Contact  ","")&amp;IF(N(Z732)&lt;=-Guide!$C$22,"▼ Contact  ","")&amp;IF(N(AB732)&gt;=Guide!$C$23,"▲ Chase  ","")&amp;IF(N(AB732)&lt;=-Guide!$C$23,"▼ Chase  ",""))))</f>
        <v>Stable</v>
      </c>
      <c r="AF732" s="35" t="n">
        <f aca="false">MATCH(Counts!A732,'Season Counts'!$A$2:$A$740,0)</f>
        <v>189</v>
      </c>
    </row>
    <row r="733" customFormat="false" ht="15" hidden="false" customHeight="false" outlineLevel="0" collapsed="false">
      <c r="A733" s="34" t="str">
        <f aca="false">Counts!B733</f>
        <v>CLE</v>
      </c>
      <c r="B733" s="5" t="str">
        <f aca="false">Counts!C733</f>
        <v>Daniel Schneemann</v>
      </c>
      <c r="C733" s="34" t="str">
        <f aca="false">Counts!F733</f>
        <v>Jun</v>
      </c>
      <c r="D733" s="35" t="n">
        <f aca="false">IFERROR(Counts!P733,"")</f>
        <v>66</v>
      </c>
      <c r="E733" s="36" t="n">
        <f aca="false">IFERROR(Counts!R733/Counts!Q733,"")</f>
        <v>0.174603174603175</v>
      </c>
      <c r="F733" s="36" t="n">
        <f aca="false">IFERROR((Counts!R733+Counts!V733+Counts!W733)/(Counts!Q733+Counts!V733+Counts!W733+Counts!X733),"")</f>
        <v>0.212121212121212</v>
      </c>
      <c r="G733" s="36" t="n">
        <f aca="false">IFERROR((Counts!R733+Counts!S733+2*Counts!T733+3*Counts!U733)/Counts!Q733,"")</f>
        <v>0.285714285714286</v>
      </c>
      <c r="H733" s="35" t="n">
        <f aca="false">IFERROR(Counts!U733,"")</f>
        <v>2</v>
      </c>
      <c r="I733" s="36" t="n">
        <f aca="false">IFERROR(Counts!Z733/Counts!AA733,"")</f>
        <v>0.220454545454545</v>
      </c>
      <c r="J733" s="36" t="n">
        <f aca="false">IFERROR(Counts!AB733/Counts!AA733,"")</f>
        <v>0.243621212121212</v>
      </c>
      <c r="K733" s="37" t="n">
        <f aca="false">IFERROR((Counts!AB733-Counts!Z733)/Counts!AA733,"")</f>
        <v>0.0231666666666667</v>
      </c>
      <c r="L733" s="38" t="n">
        <f aca="false">IFERROR(Counts!Y733/Counts!P733,"")</f>
        <v>0.303030303030303</v>
      </c>
      <c r="M733" s="38" t="n">
        <f aca="false">IFERROR(Counts!V733/Counts!P733,"")</f>
        <v>0.0454545454545455</v>
      </c>
      <c r="N733" s="38" t="n">
        <f aca="false">IFERROR(Counts!AD733/Counts!AC733,"")</f>
        <v>0.0930232558139535</v>
      </c>
      <c r="O733" s="38" t="n">
        <f aca="false">IFERROR(Counts!AE733/Counts!AC733,"")</f>
        <v>0.465116279069767</v>
      </c>
      <c r="P733" s="39" t="n">
        <f aca="false">IFERROR(Counts!AG733/Counts!AF733,"")</f>
        <v>89.7162790697675</v>
      </c>
      <c r="Q733" s="38" t="n">
        <f aca="false">IFERROR(Counts!AH733/Counts!AC733,"")</f>
        <v>0.209302325581395</v>
      </c>
      <c r="R733" s="38" t="n">
        <f aca="false">IFERROR(Counts!N733/Counts!M733,"")</f>
        <v>0.369230769230769</v>
      </c>
      <c r="S733" s="38" t="n">
        <f aca="false">IFERROR(Counts!K733/Counts!J733,"")</f>
        <v>0.707692307692308</v>
      </c>
      <c r="T733" s="38" t="n">
        <f aca="false">IFERROR(Counts!I733/Counts!H733,"")</f>
        <v>0.314285714285714</v>
      </c>
      <c r="U733" s="38" t="n">
        <f aca="false">IFERROR(1-Counts!L733/Counts!K733,"")</f>
        <v>0.826086956521739</v>
      </c>
      <c r="V733" s="39" t="n">
        <f aca="false">IFERROR(Counts!AJ733/Counts!AI733,"")</f>
        <v>71.1208</v>
      </c>
      <c r="W733" s="38" t="n">
        <f aca="false">IFERROR(Counts!AK733/Counts!AI733,"")</f>
        <v>0.096</v>
      </c>
      <c r="X733" s="40" t="n">
        <f aca="false">IFERROR(Counts!O733,"")</f>
        <v>-6.748</v>
      </c>
      <c r="Y733" s="36" t="n">
        <f aca="false">IFERROR(INDEX('Season Counts'!$Y$2:$Y$740,$AF733)/INDEX('Season Counts'!$X$2:$X$740,$AF733),"")</f>
        <v>0.292242105263158</v>
      </c>
      <c r="Z733" s="37" t="n">
        <f aca="false">IFERROR(J733-Y733,"")</f>
        <v>-0.0486208931419458</v>
      </c>
      <c r="AA733" s="38" t="n">
        <f aca="false">IFERROR(INDEX('Season Counts'!$K$2:$K$740,$AF733)/INDEX('Season Counts'!$J$2:$J$740,$AF733),"")</f>
        <v>0.334488734835355</v>
      </c>
      <c r="AB733" s="41" t="n">
        <f aca="false">IFERROR(R733-AA733,"")</f>
        <v>0.034742034395414</v>
      </c>
      <c r="AC733" s="39" t="n">
        <f aca="false">IFERROR(INDEX('Season Counts'!$AG$2:$AG$740,$AF733)/INDEX('Season Counts'!$AF$2:$AF$740,$AF733),"")</f>
        <v>71.1942574257426</v>
      </c>
      <c r="AD733" s="40" t="n">
        <f aca="false">IFERROR(V733-AC733,"")</f>
        <v>-0.0734574257425749</v>
      </c>
      <c r="AE733" s="4" t="str">
        <f aca="false">IF(D733&lt;Guide!$C$21,"Low PA",IF(TRIM(IF(ISNUMBER(AD733),IF(N(AD733)&lt;=-Guide!$C$24,"▼ Bat Speed  ",IF(N(AD733)&gt;=Guide!$C$24,"▲ Bat Speed  ","")),"")&amp;IF(N(Z733)&gt;=Guide!$C$22,"▲ Contact  ","")&amp;IF(N(Z733)&lt;=-Guide!$C$22,"▼ Contact  ","")&amp;IF(N(AB733)&gt;=Guide!$C$23,"▲ Chase  ","")&amp;IF(N(AB733)&lt;=-Guide!$C$23,"▼ Chase  ",""))="","Stable",TRIM(IF(ISNUMBER(AD733),IF(N(AD733)&lt;=-Guide!$C$24,"▼ Bat Speed  ",IF(N(AD733)&gt;=Guide!$C$24,"▲ Bat Speed  ","")),"")&amp;IF(N(Z733)&gt;=Guide!$C$22,"▲ Contact  ","")&amp;IF(N(Z733)&lt;=-Guide!$C$22,"▼ Contact  ","")&amp;IF(N(AB733)&gt;=Guide!$C$23,"▲ Chase  ","")&amp;IF(N(AB733)&lt;=-Guide!$C$23,"▼ Chase  ",""))))</f>
        <v>▼ Contact</v>
      </c>
      <c r="AF733" s="35" t="n">
        <f aca="false">MATCH(Counts!A733,'Season Counts'!$A$2:$A$740,0)</f>
        <v>189</v>
      </c>
    </row>
    <row r="734" customFormat="false" ht="15" hidden="false" customHeight="false" outlineLevel="0" collapsed="false">
      <c r="A734" s="34" t="str">
        <f aca="false">Counts!B734</f>
        <v>CLE</v>
      </c>
      <c r="B734" s="5" t="str">
        <f aca="false">Counts!C734</f>
        <v>Daniel Schneemann</v>
      </c>
      <c r="C734" s="34" t="str">
        <f aca="false">Counts!F734</f>
        <v>Jul</v>
      </c>
      <c r="D734" s="35" t="n">
        <f aca="false">IFERROR(Counts!P734,"")</f>
        <v>40</v>
      </c>
      <c r="E734" s="36" t="n">
        <f aca="false">IFERROR(Counts!R734/Counts!Q734,"")</f>
        <v>0.135135135135135</v>
      </c>
      <c r="F734" s="36" t="n">
        <f aca="false">IFERROR((Counts!R734+Counts!V734+Counts!W734)/(Counts!Q734+Counts!V734+Counts!W734+Counts!X734),"")</f>
        <v>0.2</v>
      </c>
      <c r="G734" s="36" t="n">
        <f aca="false">IFERROR((Counts!R734+Counts!S734+2*Counts!T734+3*Counts!U734)/Counts!Q734,"")</f>
        <v>0.162162162162162</v>
      </c>
      <c r="H734" s="35" t="n">
        <f aca="false">IFERROR(Counts!U734,"")</f>
        <v>0</v>
      </c>
      <c r="I734" s="36" t="n">
        <f aca="false">IFERROR(Counts!Z734/Counts!AA734,"")</f>
        <v>0.17375</v>
      </c>
      <c r="J734" s="36" t="n">
        <f aca="false">IFERROR(Counts!AB734/Counts!AA734,"")</f>
        <v>0.2366</v>
      </c>
      <c r="K734" s="37" t="n">
        <f aca="false">IFERROR((Counts!AB734-Counts!Z734)/Counts!AA734,"")</f>
        <v>0.06285</v>
      </c>
      <c r="L734" s="38" t="n">
        <f aca="false">IFERROR(Counts!Y734/Counts!P734,"")</f>
        <v>0.3</v>
      </c>
      <c r="M734" s="38" t="n">
        <f aca="false">IFERROR(Counts!V734/Counts!P734,"")</f>
        <v>0.075</v>
      </c>
      <c r="N734" s="38" t="n">
        <f aca="false">IFERROR(Counts!AD734/Counts!AC734,"")</f>
        <v>0.08</v>
      </c>
      <c r="O734" s="38" t="n">
        <f aca="false">IFERROR(Counts!AE734/Counts!AC734,"")</f>
        <v>0.28</v>
      </c>
      <c r="P734" s="39" t="n">
        <f aca="false">IFERROR(Counts!AG734/Counts!AF734,"")</f>
        <v>86.6</v>
      </c>
      <c r="Q734" s="38" t="n">
        <f aca="false">IFERROR(Counts!AH734/Counts!AC734,"")</f>
        <v>0.24</v>
      </c>
      <c r="R734" s="38" t="n">
        <f aca="false">IFERROR(Counts!N734/Counts!M734,"")</f>
        <v>0.280898876404494</v>
      </c>
      <c r="S734" s="38" t="n">
        <f aca="false">IFERROR(Counts!K734/Counts!J734,"")</f>
        <v>0.7</v>
      </c>
      <c r="T734" s="38" t="n">
        <f aca="false">IFERROR(Counts!I734/Counts!H734,"")</f>
        <v>0.259259259259259</v>
      </c>
      <c r="U734" s="38" t="n">
        <f aca="false">IFERROR(1-Counts!L734/Counts!K734,"")</f>
        <v>0.821428571428571</v>
      </c>
      <c r="V734" s="39" t="n">
        <f aca="false">IFERROR(Counts!AJ734/Counts!AI734,"")</f>
        <v>70.8554054054054</v>
      </c>
      <c r="W734" s="38" t="n">
        <f aca="false">IFERROR(Counts!AK734/Counts!AI734,"")</f>
        <v>0.0675675675675676</v>
      </c>
      <c r="X734" s="40" t="n">
        <f aca="false">IFERROR(Counts!O734,"")</f>
        <v>-5.187</v>
      </c>
      <c r="Y734" s="36" t="n">
        <f aca="false">IFERROR(INDEX('Season Counts'!$Y$2:$Y$740,$AF734)/INDEX('Season Counts'!$X$2:$X$740,$AF734),"")</f>
        <v>0.292242105263158</v>
      </c>
      <c r="Z734" s="37" t="n">
        <f aca="false">IFERROR(J734-Y734,"")</f>
        <v>-0.0556421052631579</v>
      </c>
      <c r="AA734" s="38" t="n">
        <f aca="false">IFERROR(INDEX('Season Counts'!$K$2:$K$740,$AF734)/INDEX('Season Counts'!$J$2:$J$740,$AF734),"")</f>
        <v>0.334488734835355</v>
      </c>
      <c r="AB734" s="41" t="n">
        <f aca="false">IFERROR(R734-AA734,"")</f>
        <v>-0.0535898584308609</v>
      </c>
      <c r="AC734" s="39" t="n">
        <f aca="false">IFERROR(INDEX('Season Counts'!$AG$2:$AG$740,$AF734)/INDEX('Season Counts'!$AF$2:$AF$740,$AF734),"")</f>
        <v>71.1942574257426</v>
      </c>
      <c r="AD734" s="40" t="n">
        <f aca="false">IFERROR(V734-AC734,"")</f>
        <v>-0.338852020337171</v>
      </c>
      <c r="AE734" s="4" t="str">
        <f aca="false">IF(D734&lt;Guide!$C$21,"Low PA",IF(TRIM(IF(ISNUMBER(AD734),IF(N(AD734)&lt;=-Guide!$C$24,"▼ Bat Speed  ",IF(N(AD734)&gt;=Guide!$C$24,"▲ Bat Speed  ","")),"")&amp;IF(N(Z734)&gt;=Guide!$C$22,"▲ Contact  ","")&amp;IF(N(Z734)&lt;=-Guide!$C$22,"▼ Contact  ","")&amp;IF(N(AB734)&gt;=Guide!$C$23,"▲ Chase  ","")&amp;IF(N(AB734)&lt;=-Guide!$C$23,"▼ Chase  ",""))="","Stable",TRIM(IF(ISNUMBER(AD734),IF(N(AD734)&lt;=-Guide!$C$24,"▼ Bat Speed  ",IF(N(AD734)&gt;=Guide!$C$24,"▲ Bat Speed  ","")),"")&amp;IF(N(Z734)&gt;=Guide!$C$22,"▲ Contact  ","")&amp;IF(N(Z734)&lt;=-Guide!$C$22,"▼ Contact  ","")&amp;IF(N(AB734)&gt;=Guide!$C$23,"▲ Chase  ","")&amp;IF(N(AB734)&lt;=-Guide!$C$23,"▼ Chase  ",""))))</f>
        <v>▼ Contact ▼ Chase</v>
      </c>
      <c r="AF734" s="35" t="n">
        <f aca="false">MATCH(Counts!A734,'Season Counts'!$A$2:$A$740,0)</f>
        <v>189</v>
      </c>
    </row>
    <row r="735" customFormat="false" ht="15" hidden="false" customHeight="false" outlineLevel="0" collapsed="false">
      <c r="A735" s="34" t="str">
        <f aca="false">Counts!B735</f>
        <v>CLE</v>
      </c>
      <c r="B735" s="5" t="str">
        <f aca="false">Counts!C735</f>
        <v>Daniel Schneemann</v>
      </c>
      <c r="C735" s="34" t="str">
        <f aca="false">Counts!F735</f>
        <v>Sep</v>
      </c>
      <c r="D735" s="35" t="n">
        <f aca="false">IFERROR(Counts!P735,"")</f>
        <v>10</v>
      </c>
      <c r="E735" s="36" t="n">
        <f aca="false">IFERROR(Counts!R735/Counts!Q735,"")</f>
        <v>0.3</v>
      </c>
      <c r="F735" s="36" t="n">
        <f aca="false">IFERROR((Counts!R735+Counts!V735+Counts!W735)/(Counts!Q735+Counts!V735+Counts!W735+Counts!X735),"")</f>
        <v>0.3</v>
      </c>
      <c r="G735" s="36" t="n">
        <f aca="false">IFERROR((Counts!R735+Counts!S735+2*Counts!T735+3*Counts!U735)/Counts!Q735,"")</f>
        <v>0.6</v>
      </c>
      <c r="H735" s="35" t="n">
        <f aca="false">IFERROR(Counts!U735,"")</f>
        <v>1</v>
      </c>
      <c r="I735" s="36" t="n">
        <f aca="false">IFERROR(Counts!Z735/Counts!AA735,"")</f>
        <v>0.38</v>
      </c>
      <c r="J735" s="36" t="n">
        <f aca="false">IFERROR(Counts!AB735/Counts!AA735,"")</f>
        <v>0.4682</v>
      </c>
      <c r="K735" s="37" t="n">
        <f aca="false">IFERROR((Counts!AB735-Counts!Z735)/Counts!AA735,"")</f>
        <v>0.0882000000000001</v>
      </c>
      <c r="L735" s="38" t="n">
        <f aca="false">IFERROR(Counts!Y735/Counts!P735,"")</f>
        <v>0.3</v>
      </c>
      <c r="M735" s="38" t="n">
        <f aca="false">IFERROR(Counts!V735/Counts!P735,"")</f>
        <v>0</v>
      </c>
      <c r="N735" s="38" t="n">
        <f aca="false">IFERROR(Counts!AD735/Counts!AC735,"")</f>
        <v>0.285714285714286</v>
      </c>
      <c r="O735" s="38" t="n">
        <f aca="false">IFERROR(Counts!AE735/Counts!AC735,"")</f>
        <v>0.571428571428571</v>
      </c>
      <c r="P735" s="39" t="n">
        <f aca="false">IFERROR(Counts!AG735/Counts!AF735,"")</f>
        <v>91.9571428571429</v>
      </c>
      <c r="Q735" s="38" t="n">
        <f aca="false">IFERROR(Counts!AH735/Counts!AC735,"")</f>
        <v>0.571428571428571</v>
      </c>
      <c r="R735" s="38" t="n">
        <f aca="false">IFERROR(Counts!N735/Counts!M735,"")</f>
        <v>0.333333333333333</v>
      </c>
      <c r="S735" s="38" t="n">
        <f aca="false">IFERROR(Counts!K735/Counts!J735,"")</f>
        <v>0.823529411764706</v>
      </c>
      <c r="T735" s="38" t="n">
        <f aca="false">IFERROR(Counts!I735/Counts!H735,"")</f>
        <v>0.210526315789474</v>
      </c>
      <c r="U735" s="38" t="n">
        <f aca="false">IFERROR(1-Counts!L735/Counts!K735,"")</f>
        <v>0.857142857142857</v>
      </c>
      <c r="V735" s="39" t="n">
        <f aca="false">IFERROR(Counts!AJ735/Counts!AI735,"")</f>
        <v>71.5944444444445</v>
      </c>
      <c r="W735" s="38" t="n">
        <f aca="false">IFERROR(Counts!AK735/Counts!AI735,"")</f>
        <v>0.0555555555555556</v>
      </c>
      <c r="X735" s="40" t="n">
        <f aca="false">IFERROR(Counts!O735,"")</f>
        <v>0.015</v>
      </c>
      <c r="Y735" s="36" t="n">
        <f aca="false">IFERROR(INDEX('Season Counts'!$Y$2:$Y$740,$AF735)/INDEX('Season Counts'!$X$2:$X$740,$AF735),"")</f>
        <v>0.292242105263158</v>
      </c>
      <c r="Z735" s="37" t="n">
        <f aca="false">IFERROR(J735-Y735,"")</f>
        <v>0.175957894736842</v>
      </c>
      <c r="AA735" s="38" t="n">
        <f aca="false">IFERROR(INDEX('Season Counts'!$K$2:$K$740,$AF735)/INDEX('Season Counts'!$J$2:$J$740,$AF735),"")</f>
        <v>0.334488734835355</v>
      </c>
      <c r="AB735" s="41" t="n">
        <f aca="false">IFERROR(R735-AA735,"")</f>
        <v>-0.00115540150202198</v>
      </c>
      <c r="AC735" s="39" t="n">
        <f aca="false">IFERROR(INDEX('Season Counts'!$AG$2:$AG$740,$AF735)/INDEX('Season Counts'!$AF$2:$AF$740,$AF735),"")</f>
        <v>71.1942574257426</v>
      </c>
      <c r="AD735" s="40" t="n">
        <f aca="false">IFERROR(V735-AC735,"")</f>
        <v>0.400187018701871</v>
      </c>
      <c r="AE735" s="4" t="str">
        <f aca="false">IF(D735&lt;Guide!$C$21,"Low PA",IF(TRIM(IF(ISNUMBER(AD735),IF(N(AD735)&lt;=-Guide!$C$24,"▼ Bat Speed  ",IF(N(AD735)&gt;=Guide!$C$24,"▲ Bat Speed  ","")),"")&amp;IF(N(Z735)&gt;=Guide!$C$22,"▲ Contact  ","")&amp;IF(N(Z735)&lt;=-Guide!$C$22,"▼ Contact  ","")&amp;IF(N(AB735)&gt;=Guide!$C$23,"▲ Chase  ","")&amp;IF(N(AB735)&lt;=-Guide!$C$23,"▼ Chase  ",""))="","Stable",TRIM(IF(ISNUMBER(AD735),IF(N(AD735)&lt;=-Guide!$C$24,"▼ Bat Speed  ",IF(N(AD735)&gt;=Guide!$C$24,"▲ Bat Speed  ","")),"")&amp;IF(N(Z735)&gt;=Guide!$C$22,"▲ Contact  ","")&amp;IF(N(Z735)&lt;=-Guide!$C$22,"▼ Contact  ","")&amp;IF(N(AB735)&gt;=Guide!$C$23,"▲ Chase  ","")&amp;IF(N(AB735)&lt;=-Guide!$C$23,"▼ Chase  ",""))))</f>
        <v>Low PA</v>
      </c>
      <c r="AF735" s="35" t="n">
        <f aca="false">MATCH(Counts!A735,'Season Counts'!$A$2:$A$740,0)</f>
        <v>189</v>
      </c>
    </row>
    <row r="736" customFormat="false" ht="15" hidden="false" customHeight="false" outlineLevel="0" collapsed="false">
      <c r="A736" s="34" t="str">
        <f aca="false">Counts!B736</f>
        <v>CLE</v>
      </c>
      <c r="B736" s="5" t="str">
        <f aca="false">Counts!C736</f>
        <v>Patrick Bailey</v>
      </c>
      <c r="C736" s="34" t="str">
        <f aca="false">Counts!F736</f>
        <v>May</v>
      </c>
      <c r="D736" s="35" t="n">
        <f aca="false">IFERROR(Counts!P736,"")</f>
        <v>30</v>
      </c>
      <c r="E736" s="36" t="n">
        <f aca="false">IFERROR(Counts!R736/Counts!Q736,"")</f>
        <v>0.148148148148148</v>
      </c>
      <c r="F736" s="36" t="n">
        <f aca="false">IFERROR((Counts!R736+Counts!V736+Counts!W736)/(Counts!Q736+Counts!V736+Counts!W736+Counts!X736),"")</f>
        <v>0.2</v>
      </c>
      <c r="G736" s="36" t="n">
        <f aca="false">IFERROR((Counts!R736+Counts!S736+2*Counts!T736+3*Counts!U736)/Counts!Q736,"")</f>
        <v>0.333333333333333</v>
      </c>
      <c r="H736" s="35" t="n">
        <f aca="false">IFERROR(Counts!U736,"")</f>
        <v>1</v>
      </c>
      <c r="I736" s="36" t="n">
        <f aca="false">IFERROR(Counts!Z736/Counts!AA736,"")</f>
        <v>0.226666666666667</v>
      </c>
      <c r="J736" s="36" t="n">
        <f aca="false">IFERROR(Counts!AB736/Counts!AA736,"")</f>
        <v>0.294166666666667</v>
      </c>
      <c r="K736" s="37" t="n">
        <f aca="false">IFERROR((Counts!AB736-Counts!Z736)/Counts!AA736,"")</f>
        <v>0.0675</v>
      </c>
      <c r="L736" s="38" t="n">
        <f aca="false">IFERROR(Counts!Y736/Counts!P736,"")</f>
        <v>0.2</v>
      </c>
      <c r="M736" s="38" t="n">
        <f aca="false">IFERROR(Counts!V736/Counts!P736,"")</f>
        <v>0.0666666666666667</v>
      </c>
      <c r="N736" s="38" t="n">
        <f aca="false">IFERROR(Counts!AD736/Counts!AC736,"")</f>
        <v>0.0909090909090909</v>
      </c>
      <c r="O736" s="38" t="n">
        <f aca="false">IFERROR(Counts!AE736/Counts!AC736,"")</f>
        <v>0.272727272727273</v>
      </c>
      <c r="P736" s="39" t="n">
        <f aca="false">IFERROR(Counts!AG736/Counts!AF736,"")</f>
        <v>88.0045454545455</v>
      </c>
      <c r="Q736" s="38" t="n">
        <f aca="false">IFERROR(Counts!AH736/Counts!AC736,"")</f>
        <v>0.227272727272727</v>
      </c>
      <c r="R736" s="38" t="n">
        <f aca="false">IFERROR(Counts!N736/Counts!M736,"")</f>
        <v>0.292307692307692</v>
      </c>
      <c r="S736" s="38" t="n">
        <f aca="false">IFERROR(Counts!K736/Counts!J736,"")</f>
        <v>0.754716981132076</v>
      </c>
      <c r="T736" s="38" t="n">
        <f aca="false">IFERROR(Counts!I736/Counts!H736,"")</f>
        <v>0.220338983050847</v>
      </c>
      <c r="U736" s="38" t="n">
        <f aca="false">IFERROR(1-Counts!L736/Counts!K736,"")</f>
        <v>0.85</v>
      </c>
      <c r="V736" s="39" t="n">
        <f aca="false">IFERROR(Counts!AJ736/Counts!AI736,"")</f>
        <v>73.1314814814815</v>
      </c>
      <c r="W736" s="38" t="n">
        <f aca="false">IFERROR(Counts!AK736/Counts!AI736,"")</f>
        <v>0.388888888888889</v>
      </c>
      <c r="X736" s="40" t="n">
        <f aca="false">IFERROR(Counts!O736,"")</f>
        <v>-2.491</v>
      </c>
      <c r="Y736" s="36" t="n">
        <f aca="false">IFERROR(INDEX('Season Counts'!$Y$2:$Y$740,$AF736)/INDEX('Season Counts'!$X$2:$X$740,$AF736),"")</f>
        <v>0.315484126984127</v>
      </c>
      <c r="Z736" s="37" t="n">
        <f aca="false">IFERROR(J736-Y736,"")</f>
        <v>-0.0213174603174603</v>
      </c>
      <c r="AA736" s="38" t="n">
        <f aca="false">IFERROR(INDEX('Season Counts'!$K$2:$K$740,$AF736)/INDEX('Season Counts'!$J$2:$J$740,$AF736),"")</f>
        <v>0.318181818181818</v>
      </c>
      <c r="AB736" s="41" t="n">
        <f aca="false">IFERROR(R736-AA736,"")</f>
        <v>-0.0258741258741259</v>
      </c>
      <c r="AC736" s="39" t="n">
        <f aca="false">IFERROR(INDEX('Season Counts'!$AG$2:$AG$740,$AF736)/INDEX('Season Counts'!$AF$2:$AF$740,$AF736),"")</f>
        <v>72.8013636363636</v>
      </c>
      <c r="AD736" s="40" t="n">
        <f aca="false">IFERROR(V736-AC736,"")</f>
        <v>0.330117845117854</v>
      </c>
      <c r="AE736" s="4" t="str">
        <f aca="false">IF(D736&lt;Guide!$C$21,"Low PA",IF(TRIM(IF(ISNUMBER(AD736),IF(N(AD736)&lt;=-Guide!$C$24,"▼ Bat Speed  ",IF(N(AD736)&gt;=Guide!$C$24,"▲ Bat Speed  ","")),"")&amp;IF(N(Z736)&gt;=Guide!$C$22,"▲ Contact  ","")&amp;IF(N(Z736)&lt;=-Guide!$C$22,"▼ Contact  ","")&amp;IF(N(AB736)&gt;=Guide!$C$23,"▲ Chase  ","")&amp;IF(N(AB736)&lt;=-Guide!$C$23,"▼ Chase  ",""))="","Stable",TRIM(IF(ISNUMBER(AD736),IF(N(AD736)&lt;=-Guide!$C$24,"▼ Bat Speed  ",IF(N(AD736)&gt;=Guide!$C$24,"▲ Bat Speed  ","")),"")&amp;IF(N(Z736)&gt;=Guide!$C$22,"▲ Contact  ","")&amp;IF(N(Z736)&lt;=-Guide!$C$22,"▼ Contact  ","")&amp;IF(N(AB736)&gt;=Guide!$C$23,"▲ Chase  ","")&amp;IF(N(AB736)&lt;=-Guide!$C$23,"▼ Chase  ",""))))</f>
        <v>Low PA</v>
      </c>
      <c r="AF736" s="35" t="n">
        <f aca="false">MATCH(Counts!A736,'Season Counts'!$A$2:$A$740,0)</f>
        <v>190</v>
      </c>
    </row>
    <row r="737" customFormat="false" ht="15" hidden="false" customHeight="false" outlineLevel="0" collapsed="false">
      <c r="A737" s="34" t="str">
        <f aca="false">Counts!B737</f>
        <v>CLE</v>
      </c>
      <c r="B737" s="5" t="str">
        <f aca="false">Counts!C737</f>
        <v>Patrick Bailey</v>
      </c>
      <c r="C737" s="34" t="str">
        <f aca="false">Counts!F737</f>
        <v>Jun</v>
      </c>
      <c r="D737" s="35" t="n">
        <f aca="false">IFERROR(Counts!P737,"")</f>
        <v>53</v>
      </c>
      <c r="E737" s="36" t="n">
        <f aca="false">IFERROR(Counts!R737/Counts!Q737,"")</f>
        <v>0.224489795918367</v>
      </c>
      <c r="F737" s="36" t="n">
        <f aca="false">IFERROR((Counts!R737+Counts!V737+Counts!W737)/(Counts!Q737+Counts!V737+Counts!W737+Counts!X737),"")</f>
        <v>0.269230769230769</v>
      </c>
      <c r="G737" s="36" t="n">
        <f aca="false">IFERROR((Counts!R737+Counts!S737+2*Counts!T737+3*Counts!U737)/Counts!Q737,"")</f>
        <v>0.285714285714286</v>
      </c>
      <c r="H737" s="35" t="n">
        <f aca="false">IFERROR(Counts!U737,"")</f>
        <v>0</v>
      </c>
      <c r="I737" s="36" t="n">
        <f aca="false">IFERROR(Counts!Z737/Counts!AA737,"")</f>
        <v>0.250961538461538</v>
      </c>
      <c r="J737" s="36" t="n">
        <f aca="false">IFERROR(Counts!AB737/Counts!AA737,"")</f>
        <v>0.262557692307692</v>
      </c>
      <c r="K737" s="37" t="n">
        <f aca="false">IFERROR((Counts!AB737-Counts!Z737)/Counts!AA737,"")</f>
        <v>0.0115961538461538</v>
      </c>
      <c r="L737" s="38" t="n">
        <f aca="false">IFERROR(Counts!Y737/Counts!P737,"")</f>
        <v>0.30188679245283</v>
      </c>
      <c r="M737" s="38" t="n">
        <f aca="false">IFERROR(Counts!V737/Counts!P737,"")</f>
        <v>0.0566037735849057</v>
      </c>
      <c r="N737" s="38" t="n">
        <f aca="false">IFERROR(Counts!AD737/Counts!AC737,"")</f>
        <v>0.0588235294117647</v>
      </c>
      <c r="O737" s="38" t="n">
        <f aca="false">IFERROR(Counts!AE737/Counts!AC737,"")</f>
        <v>0.382352941176471</v>
      </c>
      <c r="P737" s="39" t="n">
        <f aca="false">IFERROR(Counts!AG737/Counts!AF737,"")</f>
        <v>86.7558823529412</v>
      </c>
      <c r="Q737" s="38" t="n">
        <f aca="false">IFERROR(Counts!AH737/Counts!AC737,"")</f>
        <v>0.323529411764706</v>
      </c>
      <c r="R737" s="38" t="n">
        <f aca="false">IFERROR(Counts!N737/Counts!M737,"")</f>
        <v>0.396825396825397</v>
      </c>
      <c r="S737" s="38" t="n">
        <f aca="false">IFERROR(Counts!K737/Counts!J737,"")</f>
        <v>0.710526315789474</v>
      </c>
      <c r="T737" s="38" t="n">
        <f aca="false">IFERROR(Counts!I737/Counts!H737,"")</f>
        <v>0.282442748091603</v>
      </c>
      <c r="U737" s="38" t="n">
        <f aca="false">IFERROR(1-Counts!L737/Counts!K737,"")</f>
        <v>0.814814814814815</v>
      </c>
      <c r="V737" s="39" t="n">
        <f aca="false">IFERROR(Counts!AJ737/Counts!AI737,"")</f>
        <v>73.1435185185185</v>
      </c>
      <c r="W737" s="38" t="n">
        <f aca="false">IFERROR(Counts!AK737/Counts!AI737,"")</f>
        <v>0.351851851851852</v>
      </c>
      <c r="X737" s="40" t="n">
        <f aca="false">IFERROR(Counts!O737,"")</f>
        <v>-1.75</v>
      </c>
      <c r="Y737" s="36" t="n">
        <f aca="false">IFERROR(INDEX('Season Counts'!$Y$2:$Y$740,$AF737)/INDEX('Season Counts'!$X$2:$X$740,$AF737),"")</f>
        <v>0.315484126984127</v>
      </c>
      <c r="Z737" s="37" t="n">
        <f aca="false">IFERROR(J737-Y737,"")</f>
        <v>-0.0529264346764347</v>
      </c>
      <c r="AA737" s="38" t="n">
        <f aca="false">IFERROR(INDEX('Season Counts'!$K$2:$K$740,$AF737)/INDEX('Season Counts'!$J$2:$J$740,$AF737),"")</f>
        <v>0.318181818181818</v>
      </c>
      <c r="AB737" s="41" t="n">
        <f aca="false">IFERROR(R737-AA737,"")</f>
        <v>0.0786435786435786</v>
      </c>
      <c r="AC737" s="39" t="n">
        <f aca="false">IFERROR(INDEX('Season Counts'!$AG$2:$AG$740,$AF737)/INDEX('Season Counts'!$AF$2:$AF$740,$AF737),"")</f>
        <v>72.8013636363636</v>
      </c>
      <c r="AD737" s="40" t="n">
        <f aca="false">IFERROR(V737-AC737,"")</f>
        <v>0.342154882154887</v>
      </c>
      <c r="AE737" s="4" t="str">
        <f aca="false">IF(D737&lt;Guide!$C$21,"Low PA",IF(TRIM(IF(ISNUMBER(AD737),IF(N(AD737)&lt;=-Guide!$C$24,"▼ Bat Speed  ",IF(N(AD737)&gt;=Guide!$C$24,"▲ Bat Speed  ","")),"")&amp;IF(N(Z737)&gt;=Guide!$C$22,"▲ Contact  ","")&amp;IF(N(Z737)&lt;=-Guide!$C$22,"▼ Contact  ","")&amp;IF(N(AB737)&gt;=Guide!$C$23,"▲ Chase  ","")&amp;IF(N(AB737)&lt;=-Guide!$C$23,"▼ Chase  ",""))="","Stable",TRIM(IF(ISNUMBER(AD737),IF(N(AD737)&lt;=-Guide!$C$24,"▼ Bat Speed  ",IF(N(AD737)&gt;=Guide!$C$24,"▲ Bat Speed  ","")),"")&amp;IF(N(Z737)&gt;=Guide!$C$22,"▲ Contact  ","")&amp;IF(N(Z737)&lt;=-Guide!$C$22,"▼ Contact  ","")&amp;IF(N(AB737)&gt;=Guide!$C$23,"▲ Chase  ","")&amp;IF(N(AB737)&lt;=-Guide!$C$23,"▼ Chase  ",""))))</f>
        <v>▼ Contact ▲ Chase</v>
      </c>
      <c r="AF737" s="35" t="n">
        <f aca="false">MATCH(Counts!A737,'Season Counts'!$A$2:$A$740,0)</f>
        <v>190</v>
      </c>
    </row>
    <row r="738" customFormat="false" ht="15" hidden="false" customHeight="false" outlineLevel="0" collapsed="false">
      <c r="A738" s="34" t="str">
        <f aca="false">Counts!B738</f>
        <v>CLE</v>
      </c>
      <c r="B738" s="5" t="str">
        <f aca="false">Counts!C738</f>
        <v>Patrick Bailey</v>
      </c>
      <c r="C738" s="34" t="str">
        <f aca="false">Counts!F738</f>
        <v>Jul</v>
      </c>
      <c r="D738" s="35" t="n">
        <f aca="false">IFERROR(Counts!P738,"")</f>
        <v>56</v>
      </c>
      <c r="E738" s="36" t="n">
        <f aca="false">IFERROR(Counts!R738/Counts!Q738,"")</f>
        <v>0.26</v>
      </c>
      <c r="F738" s="36" t="n">
        <f aca="false">IFERROR((Counts!R738+Counts!V738+Counts!W738)/(Counts!Q738+Counts!V738+Counts!W738+Counts!X738),"")</f>
        <v>0.309090909090909</v>
      </c>
      <c r="G738" s="36" t="n">
        <f aca="false">IFERROR((Counts!R738+Counts!S738+2*Counts!T738+3*Counts!U738)/Counts!Q738,"")</f>
        <v>0.48</v>
      </c>
      <c r="H738" s="35" t="n">
        <f aca="false">IFERROR(Counts!U738,"")</f>
        <v>3</v>
      </c>
      <c r="I738" s="36" t="n">
        <f aca="false">IFERROR(Counts!Z738/Counts!AA738,"")</f>
        <v>0.336363636363636</v>
      </c>
      <c r="J738" s="36" t="n">
        <f aca="false">IFERROR(Counts!AB738/Counts!AA738,"")</f>
        <v>0.329690909090909</v>
      </c>
      <c r="K738" s="37" t="n">
        <f aca="false">IFERROR((Counts!AB738-Counts!Z738)/Counts!AA738,"")</f>
        <v>-0.00667272727272729</v>
      </c>
      <c r="L738" s="38" t="n">
        <f aca="false">IFERROR(Counts!Y738/Counts!P738,"")</f>
        <v>0.232142857142857</v>
      </c>
      <c r="M738" s="38" t="n">
        <f aca="false">IFERROR(Counts!V738/Counts!P738,"")</f>
        <v>0.0714285714285714</v>
      </c>
      <c r="N738" s="38" t="n">
        <f aca="false">IFERROR(Counts!AD738/Counts!AC738,"")</f>
        <v>0.102564102564103</v>
      </c>
      <c r="O738" s="38" t="n">
        <f aca="false">IFERROR(Counts!AE738/Counts!AC738,"")</f>
        <v>0.461538461538462</v>
      </c>
      <c r="P738" s="39" t="n">
        <f aca="false">IFERROR(Counts!AG738/Counts!AF738,"")</f>
        <v>89.5641025641026</v>
      </c>
      <c r="Q738" s="38" t="n">
        <f aca="false">IFERROR(Counts!AH738/Counts!AC738,"")</f>
        <v>0.333333333333333</v>
      </c>
      <c r="R738" s="38" t="n">
        <f aca="false">IFERROR(Counts!N738/Counts!M738,"")</f>
        <v>0.318181818181818</v>
      </c>
      <c r="S738" s="38" t="n">
        <f aca="false">IFERROR(Counts!K738/Counts!J738,"")</f>
        <v>0.728260869565217</v>
      </c>
      <c r="T738" s="38" t="n">
        <f aca="false">IFERROR(Counts!I738/Counts!H738,"")</f>
        <v>0.225490196078431</v>
      </c>
      <c r="U738" s="38" t="n">
        <f aca="false">IFERROR(1-Counts!L738/Counts!K738,"")</f>
        <v>0.791044776119403</v>
      </c>
      <c r="V738" s="39" t="n">
        <f aca="false">IFERROR(Counts!AJ738/Counts!AI738,"")</f>
        <v>73.4516853932584</v>
      </c>
      <c r="W738" s="38" t="n">
        <f aca="false">IFERROR(Counts!AK738/Counts!AI738,"")</f>
        <v>0.393258426966292</v>
      </c>
      <c r="X738" s="40" t="n">
        <f aca="false">IFERROR(Counts!O738,"")</f>
        <v>0.498</v>
      </c>
      <c r="Y738" s="36" t="n">
        <f aca="false">IFERROR(INDEX('Season Counts'!$Y$2:$Y$740,$AF738)/INDEX('Season Counts'!$X$2:$X$740,$AF738),"")</f>
        <v>0.315484126984127</v>
      </c>
      <c r="Z738" s="37" t="n">
        <f aca="false">IFERROR(J738-Y738,"")</f>
        <v>0.0142067821067821</v>
      </c>
      <c r="AA738" s="38" t="n">
        <f aca="false">IFERROR(INDEX('Season Counts'!$K$2:$K$740,$AF738)/INDEX('Season Counts'!$J$2:$J$740,$AF738),"")</f>
        <v>0.318181818181818</v>
      </c>
      <c r="AB738" s="41" t="n">
        <f aca="false">IFERROR(R738-AA738,"")</f>
        <v>0</v>
      </c>
      <c r="AC738" s="39" t="n">
        <f aca="false">IFERROR(INDEX('Season Counts'!$AG$2:$AG$740,$AF738)/INDEX('Season Counts'!$AF$2:$AF$740,$AF738),"")</f>
        <v>72.8013636363636</v>
      </c>
      <c r="AD738" s="40" t="n">
        <f aca="false">IFERROR(V738-AC738,"")</f>
        <v>0.650321756894797</v>
      </c>
      <c r="AE738" s="4" t="str">
        <f aca="false">IF(D738&lt;Guide!$C$21,"Low PA",IF(TRIM(IF(ISNUMBER(AD738),IF(N(AD738)&lt;=-Guide!$C$24,"▼ Bat Speed  ",IF(N(AD738)&gt;=Guide!$C$24,"▲ Bat Speed  ","")),"")&amp;IF(N(Z738)&gt;=Guide!$C$22,"▲ Contact  ","")&amp;IF(N(Z738)&lt;=-Guide!$C$22,"▼ Contact  ","")&amp;IF(N(AB738)&gt;=Guide!$C$23,"▲ Chase  ","")&amp;IF(N(AB738)&lt;=-Guide!$C$23,"▼ Chase  ",""))="","Stable",TRIM(IF(ISNUMBER(AD738),IF(N(AD738)&lt;=-Guide!$C$24,"▼ Bat Speed  ",IF(N(AD738)&gt;=Guide!$C$24,"▲ Bat Speed  ","")),"")&amp;IF(N(Z738)&gt;=Guide!$C$22,"▲ Contact  ","")&amp;IF(N(Z738)&lt;=-Guide!$C$22,"▼ Contact  ","")&amp;IF(N(AB738)&gt;=Guide!$C$23,"▲ Chase  ","")&amp;IF(N(AB738)&lt;=-Guide!$C$23,"▼ Chase  ",""))))</f>
        <v>Stable</v>
      </c>
      <c r="AF738" s="35" t="n">
        <f aca="false">MATCH(Counts!A738,'Season Counts'!$A$2:$A$740,0)</f>
        <v>190</v>
      </c>
    </row>
    <row r="739" customFormat="false" ht="15" hidden="false" customHeight="false" outlineLevel="0" collapsed="false">
      <c r="A739" s="34" t="str">
        <f aca="false">Counts!B739</f>
        <v>CLE</v>
      </c>
      <c r="B739" s="5" t="str">
        <f aca="false">Counts!C739</f>
        <v>Patrick Bailey</v>
      </c>
      <c r="C739" s="34" t="str">
        <f aca="false">Counts!F739</f>
        <v>Aug</v>
      </c>
      <c r="D739" s="35" t="n">
        <f aca="false">IFERROR(Counts!P739,"")</f>
        <v>58</v>
      </c>
      <c r="E739" s="36" t="n">
        <f aca="false">IFERROR(Counts!R739/Counts!Q739,"")</f>
        <v>0.229166666666667</v>
      </c>
      <c r="F739" s="36" t="n">
        <f aca="false">IFERROR((Counts!R739+Counts!V739+Counts!W739)/(Counts!Q739+Counts!V739+Counts!W739+Counts!X739),"")</f>
        <v>0.344827586206897</v>
      </c>
      <c r="G739" s="36" t="n">
        <f aca="false">IFERROR((Counts!R739+Counts!S739+2*Counts!T739+3*Counts!U739)/Counts!Q739,"")</f>
        <v>0.395833333333333</v>
      </c>
      <c r="H739" s="35" t="n">
        <f aca="false">IFERROR(Counts!U739,"")</f>
        <v>2</v>
      </c>
      <c r="I739" s="36" t="n">
        <f aca="false">IFERROR(Counts!Z739/Counts!AA739,"")</f>
        <v>0.335087719298246</v>
      </c>
      <c r="J739" s="36" t="n">
        <f aca="false">IFERROR(Counts!AB739/Counts!AA739,"")</f>
        <v>0.364719298245614</v>
      </c>
      <c r="K739" s="37" t="n">
        <f aca="false">IFERROR((Counts!AB739-Counts!Z739)/Counts!AA739,"")</f>
        <v>0.0296315789473684</v>
      </c>
      <c r="L739" s="38" t="n">
        <f aca="false">IFERROR(Counts!Y739/Counts!P739,"")</f>
        <v>0.241379310344828</v>
      </c>
      <c r="M739" s="38" t="n">
        <f aca="false">IFERROR(Counts!V739/Counts!P739,"")</f>
        <v>0.155172413793103</v>
      </c>
      <c r="N739" s="38" t="n">
        <f aca="false">IFERROR(Counts!AD739/Counts!AC739,"")</f>
        <v>0.0571428571428571</v>
      </c>
      <c r="O739" s="38" t="n">
        <f aca="false">IFERROR(Counts!AE739/Counts!AC739,"")</f>
        <v>0.485714285714286</v>
      </c>
      <c r="P739" s="39" t="n">
        <f aca="false">IFERROR(Counts!AG739/Counts!AF739,"")</f>
        <v>91.6117647058824</v>
      </c>
      <c r="Q739" s="38" t="n">
        <f aca="false">IFERROR(Counts!AH739/Counts!AC739,"")</f>
        <v>0.457142857142857</v>
      </c>
      <c r="R739" s="38" t="n">
        <f aca="false">IFERROR(Counts!N739/Counts!M739,"")</f>
        <v>0.234782608695652</v>
      </c>
      <c r="S739" s="38" t="n">
        <f aca="false">IFERROR(Counts!K739/Counts!J739,"")</f>
        <v>0.682242990654206</v>
      </c>
      <c r="T739" s="38" t="n">
        <f aca="false">IFERROR(Counts!I739/Counts!H739,"")</f>
        <v>0.22</v>
      </c>
      <c r="U739" s="38" t="n">
        <f aca="false">IFERROR(1-Counts!L739/Counts!K739,"")</f>
        <v>0.89041095890411</v>
      </c>
      <c r="V739" s="39" t="n">
        <f aca="false">IFERROR(Counts!AJ739/Counts!AI739,"")</f>
        <v>72.6924731182796</v>
      </c>
      <c r="W739" s="38" t="n">
        <f aca="false">IFERROR(Counts!AK739/Counts!AI739,"")</f>
        <v>0.247311827956989</v>
      </c>
      <c r="X739" s="40" t="n">
        <f aca="false">IFERROR(Counts!O739,"")</f>
        <v>1.163</v>
      </c>
      <c r="Y739" s="36" t="n">
        <f aca="false">IFERROR(INDEX('Season Counts'!$Y$2:$Y$740,$AF739)/INDEX('Season Counts'!$X$2:$X$740,$AF739),"")</f>
        <v>0.315484126984127</v>
      </c>
      <c r="Z739" s="37" t="n">
        <f aca="false">IFERROR(J739-Y739,"")</f>
        <v>0.0492351712614871</v>
      </c>
      <c r="AA739" s="38" t="n">
        <f aca="false">IFERROR(INDEX('Season Counts'!$K$2:$K$740,$AF739)/INDEX('Season Counts'!$J$2:$J$740,$AF739),"")</f>
        <v>0.318181818181818</v>
      </c>
      <c r="AB739" s="41" t="n">
        <f aca="false">IFERROR(R739-AA739,"")</f>
        <v>-0.083399209486166</v>
      </c>
      <c r="AC739" s="39" t="n">
        <f aca="false">IFERROR(INDEX('Season Counts'!$AG$2:$AG$740,$AF739)/INDEX('Season Counts'!$AF$2:$AF$740,$AF739),"")</f>
        <v>72.8013636363636</v>
      </c>
      <c r="AD739" s="40" t="n">
        <f aca="false">IFERROR(V739-AC739,"")</f>
        <v>-0.108890518084067</v>
      </c>
      <c r="AE739" s="4" t="str">
        <f aca="false">IF(D739&lt;Guide!$C$21,"Low PA",IF(TRIM(IF(ISNUMBER(AD739),IF(N(AD739)&lt;=-Guide!$C$24,"▼ Bat Speed  ",IF(N(AD739)&gt;=Guide!$C$24,"▲ Bat Speed  ","")),"")&amp;IF(N(Z739)&gt;=Guide!$C$22,"▲ Contact  ","")&amp;IF(N(Z739)&lt;=-Guide!$C$22,"▼ Contact  ","")&amp;IF(N(AB739)&gt;=Guide!$C$23,"▲ Chase  ","")&amp;IF(N(AB739)&lt;=-Guide!$C$23,"▼ Chase  ",""))="","Stable",TRIM(IF(ISNUMBER(AD739),IF(N(AD739)&lt;=-Guide!$C$24,"▼ Bat Speed  ",IF(N(AD739)&gt;=Guide!$C$24,"▲ Bat Speed  ","")),"")&amp;IF(N(Z739)&gt;=Guide!$C$22,"▲ Contact  ","")&amp;IF(N(Z739)&lt;=-Guide!$C$22,"▼ Contact  ","")&amp;IF(N(AB739)&gt;=Guide!$C$23,"▲ Chase  ","")&amp;IF(N(AB739)&lt;=-Guide!$C$23,"▼ Chase  ",""))))</f>
        <v>▲ Contact ▼ Chase</v>
      </c>
      <c r="AF739" s="35" t="n">
        <f aca="false">MATCH(Counts!A739,'Season Counts'!$A$2:$A$740,0)</f>
        <v>190</v>
      </c>
    </row>
    <row r="740" customFormat="false" ht="15" hidden="false" customHeight="false" outlineLevel="0" collapsed="false">
      <c r="A740" s="34" t="str">
        <f aca="false">Counts!B740</f>
        <v>CLE</v>
      </c>
      <c r="B740" s="5" t="str">
        <f aca="false">Counts!C740</f>
        <v>Patrick Bailey</v>
      </c>
      <c r="C740" s="34" t="str">
        <f aca="false">Counts!F740</f>
        <v>Sep</v>
      </c>
      <c r="D740" s="35" t="n">
        <f aca="false">IFERROR(Counts!P740,"")</f>
        <v>59</v>
      </c>
      <c r="E740" s="36" t="n">
        <f aca="false">IFERROR(Counts!R740/Counts!Q740,"")</f>
        <v>0.240740740740741</v>
      </c>
      <c r="F740" s="36" t="n">
        <f aca="false">IFERROR((Counts!R740+Counts!V740+Counts!W740)/(Counts!Q740+Counts!V740+Counts!W740+Counts!X740),"")</f>
        <v>0.293103448275862</v>
      </c>
      <c r="G740" s="36" t="n">
        <f aca="false">IFERROR((Counts!R740+Counts!S740+2*Counts!T740+3*Counts!U740)/Counts!Q740,"")</f>
        <v>0.425925925925926</v>
      </c>
      <c r="H740" s="35" t="n">
        <f aca="false">IFERROR(Counts!U740,"")</f>
        <v>3</v>
      </c>
      <c r="I740" s="36" t="n">
        <f aca="false">IFERROR(Counts!Z740/Counts!AA740,"")</f>
        <v>0.312931034482759</v>
      </c>
      <c r="J740" s="36" t="n">
        <f aca="false">IFERROR(Counts!AB740/Counts!AA740,"")</f>
        <v>0.312103448275862</v>
      </c>
      <c r="K740" s="37" t="n">
        <f aca="false">IFERROR((Counts!AB740-Counts!Z740)/Counts!AA740,"")</f>
        <v>-0.000827586206896522</v>
      </c>
      <c r="L740" s="38" t="n">
        <f aca="false">IFERROR(Counts!Y740/Counts!P740,"")</f>
        <v>0.355932203389831</v>
      </c>
      <c r="M740" s="38" t="n">
        <f aca="false">IFERROR(Counts!V740/Counts!P740,"")</f>
        <v>0.0508474576271187</v>
      </c>
      <c r="N740" s="38" t="n">
        <f aca="false">IFERROR(Counts!AD740/Counts!AC740,"")</f>
        <v>0.117647058823529</v>
      </c>
      <c r="O740" s="38" t="n">
        <f aca="false">IFERROR(Counts!AE740/Counts!AC740,"")</f>
        <v>0.470588235294118</v>
      </c>
      <c r="P740" s="39" t="n">
        <f aca="false">IFERROR(Counts!AG740/Counts!AF740,"")</f>
        <v>88.4382352941177</v>
      </c>
      <c r="Q740" s="38" t="n">
        <f aca="false">IFERROR(Counts!AH740/Counts!AC740,"")</f>
        <v>0.529411764705882</v>
      </c>
      <c r="R740" s="38" t="n">
        <f aca="false">IFERROR(Counts!N740/Counts!M740,"")</f>
        <v>0.330357142857143</v>
      </c>
      <c r="S740" s="38" t="n">
        <f aca="false">IFERROR(Counts!K740/Counts!J740,"")</f>
        <v>0.669724770642202</v>
      </c>
      <c r="T740" s="38" t="n">
        <f aca="false">IFERROR(Counts!I740/Counts!H740,"")</f>
        <v>0.263636363636364</v>
      </c>
      <c r="U740" s="38" t="n">
        <f aca="false">IFERROR(1-Counts!L740/Counts!K740,"")</f>
        <v>0.89041095890411</v>
      </c>
      <c r="V740" s="39" t="n">
        <f aca="false">IFERROR(Counts!AJ740/Counts!AI740,"")</f>
        <v>71.7333333333333</v>
      </c>
      <c r="W740" s="38" t="n">
        <f aca="false">IFERROR(Counts!AK740/Counts!AI740,"")</f>
        <v>0.166666666666667</v>
      </c>
      <c r="X740" s="40" t="n">
        <f aca="false">IFERROR(Counts!O740,"")</f>
        <v>-0.733</v>
      </c>
      <c r="Y740" s="36" t="n">
        <f aca="false">IFERROR(INDEX('Season Counts'!$Y$2:$Y$740,$AF740)/INDEX('Season Counts'!$X$2:$X$740,$AF740),"")</f>
        <v>0.315484126984127</v>
      </c>
      <c r="Z740" s="37" t="n">
        <f aca="false">IFERROR(J740-Y740,"")</f>
        <v>-0.00338067870826492</v>
      </c>
      <c r="AA740" s="38" t="n">
        <f aca="false">IFERROR(INDEX('Season Counts'!$K$2:$K$740,$AF740)/INDEX('Season Counts'!$J$2:$J$740,$AF740),"")</f>
        <v>0.318181818181818</v>
      </c>
      <c r="AB740" s="41" t="n">
        <f aca="false">IFERROR(R740-AA740,"")</f>
        <v>0.0121753246753247</v>
      </c>
      <c r="AC740" s="39" t="n">
        <f aca="false">IFERROR(INDEX('Season Counts'!$AG$2:$AG$740,$AF740)/INDEX('Season Counts'!$AF$2:$AF$740,$AF740),"")</f>
        <v>72.8013636363636</v>
      </c>
      <c r="AD740" s="40" t="n">
        <f aca="false">IFERROR(V740-AC740,"")</f>
        <v>-1.0680303030303</v>
      </c>
      <c r="AE740" s="4" t="str">
        <f aca="false">IF(D740&lt;Guide!$C$21,"Low PA",IF(TRIM(IF(ISNUMBER(AD740),IF(N(AD740)&lt;=-Guide!$C$24,"▼ Bat Speed  ",IF(N(AD740)&gt;=Guide!$C$24,"▲ Bat Speed  ","")),"")&amp;IF(N(Z740)&gt;=Guide!$C$22,"▲ Contact  ","")&amp;IF(N(Z740)&lt;=-Guide!$C$22,"▼ Contact  ","")&amp;IF(N(AB740)&gt;=Guide!$C$23,"▲ Chase  ","")&amp;IF(N(AB740)&lt;=-Guide!$C$23,"▼ Chase  ",""))="","Stable",TRIM(IF(ISNUMBER(AD740),IF(N(AD740)&lt;=-Guide!$C$24,"▼ Bat Speed  ",IF(N(AD740)&gt;=Guide!$C$24,"▲ Bat Speed  ","")),"")&amp;IF(N(Z740)&gt;=Guide!$C$22,"▲ Contact  ","")&amp;IF(N(Z740)&lt;=-Guide!$C$22,"▼ Contact  ","")&amp;IF(N(AB740)&gt;=Guide!$C$23,"▲ Chase  ","")&amp;IF(N(AB740)&lt;=-Guide!$C$23,"▼ Chase  ",""))))</f>
        <v>▼ Bat Speed</v>
      </c>
      <c r="AF740" s="35" t="n">
        <f aca="false">MATCH(Counts!A740,'Season Counts'!$A$2:$A$740,0)</f>
        <v>190</v>
      </c>
    </row>
    <row r="741" customFormat="false" ht="15" hidden="false" customHeight="false" outlineLevel="0" collapsed="false">
      <c r="A741" s="34" t="str">
        <f aca="false">Counts!B741</f>
        <v>CLE</v>
      </c>
      <c r="B741" s="5" t="str">
        <f aca="false">Counts!C741</f>
        <v>Austin Hedges</v>
      </c>
      <c r="C741" s="34" t="str">
        <f aca="false">Counts!F741</f>
        <v>Mar-Apr</v>
      </c>
      <c r="D741" s="35" t="n">
        <f aca="false">IFERROR(Counts!P741,"")</f>
        <v>39</v>
      </c>
      <c r="E741" s="36" t="n">
        <f aca="false">IFERROR(Counts!R741/Counts!Q741,"")</f>
        <v>0.285714285714286</v>
      </c>
      <c r="F741" s="36" t="n">
        <f aca="false">IFERROR((Counts!R741+Counts!V741+Counts!W741)/(Counts!Q741+Counts!V741+Counts!W741+Counts!X741),"")</f>
        <v>0.333333333333333</v>
      </c>
      <c r="G741" s="36" t="n">
        <f aca="false">IFERROR((Counts!R741+Counts!S741+2*Counts!T741+3*Counts!U741)/Counts!Q741,"")</f>
        <v>0.342857142857143</v>
      </c>
      <c r="H741" s="35" t="n">
        <f aca="false">IFERROR(Counts!U741,"")</f>
        <v>0</v>
      </c>
      <c r="I741" s="36" t="n">
        <f aca="false">IFERROR(Counts!Z741/Counts!AA741,"")</f>
        <v>0.302564102564103</v>
      </c>
      <c r="J741" s="36" t="n">
        <f aca="false">IFERROR(Counts!AB741/Counts!AA741,"")</f>
        <v>0.306564102564103</v>
      </c>
      <c r="K741" s="37" t="n">
        <f aca="false">IFERROR((Counts!AB741-Counts!Z741)/Counts!AA741,"")</f>
        <v>0.00399999999999997</v>
      </c>
      <c r="L741" s="38" t="n">
        <f aca="false">IFERROR(Counts!Y741/Counts!P741,"")</f>
        <v>0.205128205128205</v>
      </c>
      <c r="M741" s="38" t="n">
        <f aca="false">IFERROR(Counts!V741/Counts!P741,"")</f>
        <v>0.0769230769230769</v>
      </c>
      <c r="N741" s="38" t="n">
        <f aca="false">IFERROR(Counts!AD741/Counts!AC741,"")</f>
        <v>0</v>
      </c>
      <c r="O741" s="38" t="n">
        <f aca="false">IFERROR(Counts!AE741/Counts!AC741,"")</f>
        <v>0.392857142857143</v>
      </c>
      <c r="P741" s="39" t="n">
        <f aca="false">IFERROR(Counts!AG741/Counts!AF741,"")</f>
        <v>86.1535714285714</v>
      </c>
      <c r="Q741" s="38" t="n">
        <f aca="false">IFERROR(Counts!AH741/Counts!AC741,"")</f>
        <v>0.357142857142857</v>
      </c>
      <c r="R741" s="38" t="n">
        <f aca="false">IFERROR(Counts!N741/Counts!M741,"")</f>
        <v>0.317073170731707</v>
      </c>
      <c r="S741" s="38" t="n">
        <f aca="false">IFERROR(Counts!K741/Counts!J741,"")</f>
        <v>0.661971830985916</v>
      </c>
      <c r="T741" s="38" t="n">
        <f aca="false">IFERROR(Counts!I741/Counts!H741,"")</f>
        <v>0.232876712328767</v>
      </c>
      <c r="U741" s="38" t="n">
        <f aca="false">IFERROR(1-Counts!L741/Counts!K741,"")</f>
        <v>0.893617021276596</v>
      </c>
      <c r="V741" s="39" t="n">
        <f aca="false">IFERROR(Counts!AJ741/Counts!AI741,"")</f>
        <v>68.6873015873016</v>
      </c>
      <c r="W741" s="38" t="n">
        <f aca="false">IFERROR(Counts!AK741/Counts!AI741,"")</f>
        <v>0.0793650793650794</v>
      </c>
      <c r="X741" s="40" t="n">
        <f aca="false">IFERROR(Counts!O741,"")</f>
        <v>-0.2</v>
      </c>
      <c r="Y741" s="36" t="n">
        <f aca="false">IFERROR(INDEX('Season Counts'!$Y$2:$Y$740,$AF741)/INDEX('Season Counts'!$X$2:$X$740,$AF741),"")</f>
        <v>0.280493827160494</v>
      </c>
      <c r="Z741" s="37" t="n">
        <f aca="false">IFERROR(J741-Y741,"")</f>
        <v>0.0260702754036087</v>
      </c>
      <c r="AA741" s="38" t="n">
        <f aca="false">IFERROR(INDEX('Season Counts'!$K$2:$K$740,$AF741)/INDEX('Season Counts'!$J$2:$J$740,$AF741),"")</f>
        <v>0.253668763102725</v>
      </c>
      <c r="AB741" s="41" t="n">
        <f aca="false">IFERROR(R741-AA741,"")</f>
        <v>0.063404407628982</v>
      </c>
      <c r="AC741" s="39" t="n">
        <f aca="false">IFERROR(INDEX('Season Counts'!$AG$2:$AG$740,$AF741)/INDEX('Season Counts'!$AF$2:$AF$740,$AF741),"")</f>
        <v>69.0304469273743</v>
      </c>
      <c r="AD741" s="40" t="n">
        <f aca="false">IFERROR(V741-AC741,"")</f>
        <v>-0.343145340072709</v>
      </c>
      <c r="AE741" s="4" t="str">
        <f aca="false">IF(D741&lt;Guide!$C$21,"Low PA",IF(TRIM(IF(ISNUMBER(AD741),IF(N(AD741)&lt;=-Guide!$C$24,"▼ Bat Speed  ",IF(N(AD741)&gt;=Guide!$C$24,"▲ Bat Speed  ","")),"")&amp;IF(N(Z741)&gt;=Guide!$C$22,"▲ Contact  ","")&amp;IF(N(Z741)&lt;=-Guide!$C$22,"▼ Contact  ","")&amp;IF(N(AB741)&gt;=Guide!$C$23,"▲ Chase  ","")&amp;IF(N(AB741)&lt;=-Guide!$C$23,"▼ Chase  ",""))="","Stable",TRIM(IF(ISNUMBER(AD741),IF(N(AD741)&lt;=-Guide!$C$24,"▼ Bat Speed  ",IF(N(AD741)&gt;=Guide!$C$24,"▲ Bat Speed  ","")),"")&amp;IF(N(Z741)&gt;=Guide!$C$22,"▲ Contact  ","")&amp;IF(N(Z741)&lt;=-Guide!$C$22,"▼ Contact  ","")&amp;IF(N(AB741)&gt;=Guide!$C$23,"▲ Chase  ","")&amp;IF(N(AB741)&lt;=-Guide!$C$23,"▼ Chase  ",""))))</f>
        <v>Low PA</v>
      </c>
      <c r="AF741" s="35" t="n">
        <f aca="false">MATCH(Counts!A741,'Season Counts'!$A$2:$A$740,0)</f>
        <v>191</v>
      </c>
    </row>
    <row r="742" customFormat="false" ht="15" hidden="false" customHeight="false" outlineLevel="0" collapsed="false">
      <c r="A742" s="34" t="str">
        <f aca="false">Counts!B742</f>
        <v>CLE</v>
      </c>
      <c r="B742" s="5" t="str">
        <f aca="false">Counts!C742</f>
        <v>Austin Hedges</v>
      </c>
      <c r="C742" s="34" t="str">
        <f aca="false">Counts!F742</f>
        <v>May</v>
      </c>
      <c r="D742" s="35" t="n">
        <f aca="false">IFERROR(Counts!P742,"")</f>
        <v>51</v>
      </c>
      <c r="E742" s="36" t="n">
        <f aca="false">IFERROR(Counts!R742/Counts!Q742,"")</f>
        <v>0.209302325581395</v>
      </c>
      <c r="F742" s="36" t="n">
        <f aca="false">IFERROR((Counts!R742+Counts!V742+Counts!W742)/(Counts!Q742+Counts!V742+Counts!W742+Counts!X742),"")</f>
        <v>0.306122448979592</v>
      </c>
      <c r="G742" s="36" t="n">
        <f aca="false">IFERROR((Counts!R742+Counts!S742+2*Counts!T742+3*Counts!U742)/Counts!Q742,"")</f>
        <v>0.325581395348837</v>
      </c>
      <c r="H742" s="35" t="n">
        <f aca="false">IFERROR(Counts!U742,"")</f>
        <v>1</v>
      </c>
      <c r="I742" s="36" t="n">
        <f aca="false">IFERROR(Counts!Z742/Counts!AA742,"")</f>
        <v>0.287755102040816</v>
      </c>
      <c r="J742" s="36" t="n">
        <f aca="false">IFERROR(Counts!AB742/Counts!AA742,"")</f>
        <v>0.247204081632653</v>
      </c>
      <c r="K742" s="37" t="n">
        <f aca="false">IFERROR((Counts!AB742-Counts!Z742)/Counts!AA742,"")</f>
        <v>-0.0405510204081633</v>
      </c>
      <c r="L742" s="38" t="n">
        <f aca="false">IFERROR(Counts!Y742/Counts!P742,"")</f>
        <v>0.176470588235294</v>
      </c>
      <c r="M742" s="38" t="n">
        <f aca="false">IFERROR(Counts!V742/Counts!P742,"")</f>
        <v>0.117647058823529</v>
      </c>
      <c r="N742" s="38" t="n">
        <f aca="false">IFERROR(Counts!AD742/Counts!AC742,"")</f>
        <v>0</v>
      </c>
      <c r="O742" s="38" t="n">
        <f aca="false">IFERROR(Counts!AE742/Counts!AC742,"")</f>
        <v>0.305555555555556</v>
      </c>
      <c r="P742" s="39" t="n">
        <f aca="false">IFERROR(Counts!AG742/Counts!AF742,"")</f>
        <v>83.3805555555556</v>
      </c>
      <c r="Q742" s="38" t="n">
        <f aca="false">IFERROR(Counts!AH742/Counts!AC742,"")</f>
        <v>0.194444444444444</v>
      </c>
      <c r="R742" s="38" t="n">
        <f aca="false">IFERROR(Counts!N742/Counts!M742,"")</f>
        <v>0.18</v>
      </c>
      <c r="S742" s="38" t="n">
        <f aca="false">IFERROR(Counts!K742/Counts!J742,"")</f>
        <v>0.663157894736842</v>
      </c>
      <c r="T742" s="38" t="n">
        <f aca="false">IFERROR(Counts!I742/Counts!H742,"")</f>
        <v>0.209876543209877</v>
      </c>
      <c r="U742" s="38" t="n">
        <f aca="false">IFERROR(1-Counts!L742/Counts!K742,"")</f>
        <v>0.857142857142857</v>
      </c>
      <c r="V742" s="39" t="n">
        <f aca="false">IFERROR(Counts!AJ742/Counts!AI742,"")</f>
        <v>68.4985714285714</v>
      </c>
      <c r="W742" s="38" t="n">
        <f aca="false">IFERROR(Counts!AK742/Counts!AI742,"")</f>
        <v>0.0571428571428571</v>
      </c>
      <c r="X742" s="40" t="n">
        <f aca="false">IFERROR(Counts!O742,"")</f>
        <v>-1.266</v>
      </c>
      <c r="Y742" s="36" t="n">
        <f aca="false">IFERROR(INDEX('Season Counts'!$Y$2:$Y$740,$AF742)/INDEX('Season Counts'!$X$2:$X$740,$AF742),"")</f>
        <v>0.280493827160494</v>
      </c>
      <c r="Z742" s="37" t="n">
        <f aca="false">IFERROR(J742-Y742,"")</f>
        <v>-0.0332897455278408</v>
      </c>
      <c r="AA742" s="38" t="n">
        <f aca="false">IFERROR(INDEX('Season Counts'!$K$2:$K$740,$AF742)/INDEX('Season Counts'!$J$2:$J$740,$AF742),"")</f>
        <v>0.253668763102725</v>
      </c>
      <c r="AB742" s="41" t="n">
        <f aca="false">IFERROR(R742-AA742,"")</f>
        <v>-0.0736687631027254</v>
      </c>
      <c r="AC742" s="39" t="n">
        <f aca="false">IFERROR(INDEX('Season Counts'!$AG$2:$AG$740,$AF742)/INDEX('Season Counts'!$AF$2:$AF$740,$AF742),"")</f>
        <v>69.0304469273743</v>
      </c>
      <c r="AD742" s="40" t="n">
        <f aca="false">IFERROR(V742-AC742,"")</f>
        <v>-0.531875498802876</v>
      </c>
      <c r="AE742" s="4" t="str">
        <f aca="false">IF(D742&lt;Guide!$C$21,"Low PA",IF(TRIM(IF(ISNUMBER(AD742),IF(N(AD742)&lt;=-Guide!$C$24,"▼ Bat Speed  ",IF(N(AD742)&gt;=Guide!$C$24,"▲ Bat Speed  ","")),"")&amp;IF(N(Z742)&gt;=Guide!$C$22,"▲ Contact  ","")&amp;IF(N(Z742)&lt;=-Guide!$C$22,"▼ Contact  ","")&amp;IF(N(AB742)&gt;=Guide!$C$23,"▲ Chase  ","")&amp;IF(N(AB742)&lt;=-Guide!$C$23,"▼ Chase  ",""))="","Stable",TRIM(IF(ISNUMBER(AD742),IF(N(AD742)&lt;=-Guide!$C$24,"▼ Bat Speed  ",IF(N(AD742)&gt;=Guide!$C$24,"▲ Bat Speed  ","")),"")&amp;IF(N(Z742)&gt;=Guide!$C$22,"▲ Contact  ","")&amp;IF(N(Z742)&lt;=-Guide!$C$22,"▼ Contact  ","")&amp;IF(N(AB742)&gt;=Guide!$C$23,"▲ Chase  ","")&amp;IF(N(AB742)&lt;=-Guide!$C$23,"▼ Chase  ",""))))</f>
        <v>▼ Chase</v>
      </c>
      <c r="AF742" s="35" t="n">
        <f aca="false">MATCH(Counts!A742,'Season Counts'!$A$2:$A$740,0)</f>
        <v>191</v>
      </c>
    </row>
    <row r="743" customFormat="false" ht="15" hidden="false" customHeight="false" outlineLevel="0" collapsed="false">
      <c r="A743" s="34" t="str">
        <f aca="false">Counts!B743</f>
        <v>CLE</v>
      </c>
      <c r="B743" s="5" t="str">
        <f aca="false">Counts!C743</f>
        <v>Austin Hedges</v>
      </c>
      <c r="C743" s="34" t="str">
        <f aca="false">Counts!F743</f>
        <v>Jun</v>
      </c>
      <c r="D743" s="35" t="n">
        <f aca="false">IFERROR(Counts!P743,"")</f>
        <v>37</v>
      </c>
      <c r="E743" s="36" t="n">
        <f aca="false">IFERROR(Counts!R743/Counts!Q743,"")</f>
        <v>0.323529411764706</v>
      </c>
      <c r="F743" s="36" t="n">
        <f aca="false">IFERROR((Counts!R743+Counts!V743+Counts!W743)/(Counts!Q743+Counts!V743+Counts!W743+Counts!X743),"")</f>
        <v>0.361111111111111</v>
      </c>
      <c r="G743" s="36" t="n">
        <f aca="false">IFERROR((Counts!R743+Counts!S743+2*Counts!T743+3*Counts!U743)/Counts!Q743,"")</f>
        <v>0.411764705882353</v>
      </c>
      <c r="H743" s="35" t="n">
        <f aca="false">IFERROR(Counts!U743,"")</f>
        <v>0</v>
      </c>
      <c r="I743" s="36" t="n">
        <f aca="false">IFERROR(Counts!Z743/Counts!AA743,"")</f>
        <v>0.343055555555556</v>
      </c>
      <c r="J743" s="36" t="n">
        <f aca="false">IFERROR(Counts!AB743/Counts!AA743,"")</f>
        <v>0.322083333333333</v>
      </c>
      <c r="K743" s="37" t="n">
        <f aca="false">IFERROR((Counts!AB743-Counts!Z743)/Counts!AA743,"")</f>
        <v>-0.0209722222222222</v>
      </c>
      <c r="L743" s="38" t="n">
        <f aca="false">IFERROR(Counts!Y743/Counts!P743,"")</f>
        <v>0.108108108108108</v>
      </c>
      <c r="M743" s="38" t="n">
        <f aca="false">IFERROR(Counts!V743/Counts!P743,"")</f>
        <v>0.027027027027027</v>
      </c>
      <c r="N743" s="38" t="n">
        <f aca="false">IFERROR(Counts!AD743/Counts!AC743,"")</f>
        <v>0.129032258064516</v>
      </c>
      <c r="O743" s="38" t="n">
        <f aca="false">IFERROR(Counts!AE743/Counts!AC743,"")</f>
        <v>0.258064516129032</v>
      </c>
      <c r="P743" s="39" t="n">
        <f aca="false">IFERROR(Counts!AG743/Counts!AF743,"")</f>
        <v>84.7483870967742</v>
      </c>
      <c r="Q743" s="38" t="n">
        <f aca="false">IFERROR(Counts!AH743/Counts!AC743,"")</f>
        <v>0.387096774193548</v>
      </c>
      <c r="R743" s="38" t="n">
        <f aca="false">IFERROR(Counts!N743/Counts!M743,"")</f>
        <v>0.328571428571429</v>
      </c>
      <c r="S743" s="38" t="n">
        <f aca="false">IFERROR(Counts!K743/Counts!J743,"")</f>
        <v>0.652173913043478</v>
      </c>
      <c r="T743" s="38" t="n">
        <f aca="false">IFERROR(Counts!I743/Counts!H743,"")</f>
        <v>0.205882352941176</v>
      </c>
      <c r="U743" s="38" t="n">
        <f aca="false">IFERROR(1-Counts!L743/Counts!K743,"")</f>
        <v>0.866666666666667</v>
      </c>
      <c r="V743" s="39" t="n">
        <f aca="false">IFERROR(Counts!AJ743/Counts!AI743,"")</f>
        <v>70.635593220339</v>
      </c>
      <c r="W743" s="38" t="n">
        <f aca="false">IFERROR(Counts!AK743/Counts!AI743,"")</f>
        <v>0.152542372881356</v>
      </c>
      <c r="X743" s="40" t="n">
        <f aca="false">IFERROR(Counts!O743,"")</f>
        <v>0.156</v>
      </c>
      <c r="Y743" s="36" t="n">
        <f aca="false">IFERROR(INDEX('Season Counts'!$Y$2:$Y$740,$AF743)/INDEX('Season Counts'!$X$2:$X$740,$AF743),"")</f>
        <v>0.280493827160494</v>
      </c>
      <c r="Z743" s="37" t="n">
        <f aca="false">IFERROR(J743-Y743,"")</f>
        <v>0.0415895061728395</v>
      </c>
      <c r="AA743" s="38" t="n">
        <f aca="false">IFERROR(INDEX('Season Counts'!$K$2:$K$740,$AF743)/INDEX('Season Counts'!$J$2:$J$740,$AF743),"")</f>
        <v>0.253668763102725</v>
      </c>
      <c r="AB743" s="41" t="n">
        <f aca="false">IFERROR(R743-AA743,"")</f>
        <v>0.0749026654687032</v>
      </c>
      <c r="AC743" s="39" t="n">
        <f aca="false">IFERROR(INDEX('Season Counts'!$AG$2:$AG$740,$AF743)/INDEX('Season Counts'!$AF$2:$AF$740,$AF743),"")</f>
        <v>69.0304469273743</v>
      </c>
      <c r="AD743" s="40" t="n">
        <f aca="false">IFERROR(V743-AC743,"")</f>
        <v>1.60514629296469</v>
      </c>
      <c r="AE743" s="4" t="str">
        <f aca="false">IF(D743&lt;Guide!$C$21,"Low PA",IF(TRIM(IF(ISNUMBER(AD743),IF(N(AD743)&lt;=-Guide!$C$24,"▼ Bat Speed  ",IF(N(AD743)&gt;=Guide!$C$24,"▲ Bat Speed  ","")),"")&amp;IF(N(Z743)&gt;=Guide!$C$22,"▲ Contact  ","")&amp;IF(N(Z743)&lt;=-Guide!$C$22,"▼ Contact  ","")&amp;IF(N(AB743)&gt;=Guide!$C$23,"▲ Chase  ","")&amp;IF(N(AB743)&lt;=-Guide!$C$23,"▼ Chase  ",""))="","Stable",TRIM(IF(ISNUMBER(AD743),IF(N(AD743)&lt;=-Guide!$C$24,"▼ Bat Speed  ",IF(N(AD743)&gt;=Guide!$C$24,"▲ Bat Speed  ","")),"")&amp;IF(N(Z743)&gt;=Guide!$C$22,"▲ Contact  ","")&amp;IF(N(Z743)&lt;=-Guide!$C$22,"▼ Contact  ","")&amp;IF(N(AB743)&gt;=Guide!$C$23,"▲ Chase  ","")&amp;IF(N(AB743)&lt;=-Guide!$C$23,"▼ Chase  ",""))))</f>
        <v>Low PA</v>
      </c>
      <c r="AF743" s="35" t="n">
        <f aca="false">MATCH(Counts!A743,'Season Counts'!$A$2:$A$740,0)</f>
        <v>191</v>
      </c>
    </row>
    <row r="744" customFormat="false" ht="15" hidden="false" customHeight="false" outlineLevel="0" collapsed="false">
      <c r="A744" s="34" t="str">
        <f aca="false">Counts!B744</f>
        <v>CLE</v>
      </c>
      <c r="B744" s="5" t="str">
        <f aca="false">Counts!C744</f>
        <v>Austin Hedges</v>
      </c>
      <c r="C744" s="34" t="str">
        <f aca="false">Counts!F744</f>
        <v>Jul</v>
      </c>
      <c r="D744" s="35" t="n">
        <f aca="false">IFERROR(Counts!P744,"")</f>
        <v>38</v>
      </c>
      <c r="E744" s="36" t="n">
        <f aca="false">IFERROR(Counts!R744/Counts!Q744,"")</f>
        <v>0.303030303030303</v>
      </c>
      <c r="F744" s="36" t="n">
        <f aca="false">IFERROR((Counts!R744+Counts!V744+Counts!W744)/(Counts!Q744+Counts!V744+Counts!W744+Counts!X744),"")</f>
        <v>0.351351351351351</v>
      </c>
      <c r="G744" s="36" t="n">
        <f aca="false">IFERROR((Counts!R744+Counts!S744+2*Counts!T744+3*Counts!U744)/Counts!Q744,"")</f>
        <v>0.575757575757576</v>
      </c>
      <c r="H744" s="35" t="n">
        <f aca="false">IFERROR(Counts!U744,"")</f>
        <v>3</v>
      </c>
      <c r="I744" s="36" t="n">
        <f aca="false">IFERROR(Counts!Z744/Counts!AA744,"")</f>
        <v>0.408108108108108</v>
      </c>
      <c r="J744" s="36" t="n">
        <f aca="false">IFERROR(Counts!AB744/Counts!AA744,"")</f>
        <v>0.270783783783784</v>
      </c>
      <c r="K744" s="37" t="n">
        <f aca="false">IFERROR((Counts!AB744-Counts!Z744)/Counts!AA744,"")</f>
        <v>-0.137324324324324</v>
      </c>
      <c r="L744" s="38" t="n">
        <f aca="false">IFERROR(Counts!Y744/Counts!P744,"")</f>
        <v>0.184210526315789</v>
      </c>
      <c r="M744" s="38" t="n">
        <f aca="false">IFERROR(Counts!V744/Counts!P744,"")</f>
        <v>0.0789473684210526</v>
      </c>
      <c r="N744" s="38" t="n">
        <f aca="false">IFERROR(Counts!AD744/Counts!AC744,"")</f>
        <v>0.0714285714285714</v>
      </c>
      <c r="O744" s="38" t="n">
        <f aca="false">IFERROR(Counts!AE744/Counts!AC744,"")</f>
        <v>0.321428571428571</v>
      </c>
      <c r="P744" s="39" t="n">
        <f aca="false">IFERROR(Counts!AG744/Counts!AF744,"")</f>
        <v>84.8428571428571</v>
      </c>
      <c r="Q744" s="38" t="n">
        <f aca="false">IFERROR(Counts!AH744/Counts!AC744,"")</f>
        <v>0.214285714285714</v>
      </c>
      <c r="R744" s="38" t="n">
        <f aca="false">IFERROR(Counts!N744/Counts!M744,"")</f>
        <v>0.348484848484849</v>
      </c>
      <c r="S744" s="38" t="n">
        <f aca="false">IFERROR(Counts!K744/Counts!J744,"")</f>
        <v>0.671641791044776</v>
      </c>
      <c r="T744" s="38" t="n">
        <f aca="false">IFERROR(Counts!I744/Counts!H744,"")</f>
        <v>0.205882352941176</v>
      </c>
      <c r="U744" s="38" t="n">
        <f aca="false">IFERROR(1-Counts!L744/Counts!K744,"")</f>
        <v>0.911111111111111</v>
      </c>
      <c r="V744" s="39" t="n">
        <f aca="false">IFERROR(Counts!AJ744/Counts!AI744,"")</f>
        <v>69.4810344827586</v>
      </c>
      <c r="W744" s="38" t="n">
        <f aca="false">IFERROR(Counts!AK744/Counts!AI744,"")</f>
        <v>0.0344827586206897</v>
      </c>
      <c r="X744" s="40" t="n">
        <f aca="false">IFERROR(Counts!O744,"")</f>
        <v>3.265</v>
      </c>
      <c r="Y744" s="36" t="n">
        <f aca="false">IFERROR(INDEX('Season Counts'!$Y$2:$Y$740,$AF744)/INDEX('Season Counts'!$X$2:$X$740,$AF744),"")</f>
        <v>0.280493827160494</v>
      </c>
      <c r="Z744" s="37" t="n">
        <f aca="false">IFERROR(J744-Y744,"")</f>
        <v>-0.00971004337671005</v>
      </c>
      <c r="AA744" s="38" t="n">
        <f aca="false">IFERROR(INDEX('Season Counts'!$K$2:$K$740,$AF744)/INDEX('Season Counts'!$J$2:$J$740,$AF744),"")</f>
        <v>0.253668763102725</v>
      </c>
      <c r="AB744" s="41" t="n">
        <f aca="false">IFERROR(R744-AA744,"")</f>
        <v>0.0948160853821232</v>
      </c>
      <c r="AC744" s="39" t="n">
        <f aca="false">IFERROR(INDEX('Season Counts'!$AG$2:$AG$740,$AF744)/INDEX('Season Counts'!$AF$2:$AF$740,$AF744),"")</f>
        <v>69.0304469273743</v>
      </c>
      <c r="AD744" s="40" t="n">
        <f aca="false">IFERROR(V744-AC744,"")</f>
        <v>0.450587555384317</v>
      </c>
      <c r="AE744" s="4" t="str">
        <f aca="false">IF(D744&lt;Guide!$C$21,"Low PA",IF(TRIM(IF(ISNUMBER(AD744),IF(N(AD744)&lt;=-Guide!$C$24,"▼ Bat Speed  ",IF(N(AD744)&gt;=Guide!$C$24,"▲ Bat Speed  ","")),"")&amp;IF(N(Z744)&gt;=Guide!$C$22,"▲ Contact  ","")&amp;IF(N(Z744)&lt;=-Guide!$C$22,"▼ Contact  ","")&amp;IF(N(AB744)&gt;=Guide!$C$23,"▲ Chase  ","")&amp;IF(N(AB744)&lt;=-Guide!$C$23,"▼ Chase  ",""))="","Stable",TRIM(IF(ISNUMBER(AD744),IF(N(AD744)&lt;=-Guide!$C$24,"▼ Bat Speed  ",IF(N(AD744)&gt;=Guide!$C$24,"▲ Bat Speed  ","")),"")&amp;IF(N(Z744)&gt;=Guide!$C$22,"▲ Contact  ","")&amp;IF(N(Z744)&lt;=-Guide!$C$22,"▼ Contact  ","")&amp;IF(N(AB744)&gt;=Guide!$C$23,"▲ Chase  ","")&amp;IF(N(AB744)&lt;=-Guide!$C$23,"▼ Chase  ",""))))</f>
        <v>Low PA</v>
      </c>
      <c r="AF744" s="35" t="n">
        <f aca="false">MATCH(Counts!A744,'Season Counts'!$A$2:$A$740,0)</f>
        <v>191</v>
      </c>
    </row>
    <row r="745" customFormat="false" ht="15" hidden="false" customHeight="false" outlineLevel="0" collapsed="false">
      <c r="A745" s="34" t="str">
        <f aca="false">Counts!B745</f>
        <v>CLE</v>
      </c>
      <c r="B745" s="5" t="str">
        <f aca="false">Counts!C745</f>
        <v>Austin Hedges</v>
      </c>
      <c r="C745" s="34" t="str">
        <f aca="false">Counts!F745</f>
        <v>Aug</v>
      </c>
      <c r="D745" s="35" t="n">
        <f aca="false">IFERROR(Counts!P745,"")</f>
        <v>44</v>
      </c>
      <c r="E745" s="36" t="n">
        <f aca="false">IFERROR(Counts!R745/Counts!Q745,"")</f>
        <v>0.17948717948718</v>
      </c>
      <c r="F745" s="36" t="n">
        <f aca="false">IFERROR((Counts!R745+Counts!V745+Counts!W745)/(Counts!Q745+Counts!V745+Counts!W745+Counts!X745),"")</f>
        <v>0.272727272727273</v>
      </c>
      <c r="G745" s="36" t="n">
        <f aca="false">IFERROR((Counts!R745+Counts!S745+2*Counts!T745+3*Counts!U745)/Counts!Q745,"")</f>
        <v>0.256410256410256</v>
      </c>
      <c r="H745" s="35" t="n">
        <f aca="false">IFERROR(Counts!U745,"")</f>
        <v>1</v>
      </c>
      <c r="I745" s="36" t="n">
        <f aca="false">IFERROR(Counts!Z745/Counts!AA745,"")</f>
        <v>0.247727272727273</v>
      </c>
      <c r="J745" s="36" t="n">
        <f aca="false">IFERROR(Counts!AB745/Counts!AA745,"")</f>
        <v>0.243318181818182</v>
      </c>
      <c r="K745" s="37" t="n">
        <f aca="false">IFERROR((Counts!AB745-Counts!Z745)/Counts!AA745,"")</f>
        <v>-0.00440909090909093</v>
      </c>
      <c r="L745" s="38" t="n">
        <f aca="false">IFERROR(Counts!Y745/Counts!P745,"")</f>
        <v>0.204545454545455</v>
      </c>
      <c r="M745" s="38" t="n">
        <f aca="false">IFERROR(Counts!V745/Counts!P745,"")</f>
        <v>0.113636363636364</v>
      </c>
      <c r="N745" s="38" t="n">
        <f aca="false">IFERROR(Counts!AD745/Counts!AC745,"")</f>
        <v>0.0333333333333333</v>
      </c>
      <c r="O745" s="38" t="n">
        <f aca="false">IFERROR(Counts!AE745/Counts!AC745,"")</f>
        <v>0.3</v>
      </c>
      <c r="P745" s="39" t="n">
        <f aca="false">IFERROR(Counts!AG745/Counts!AF745,"")</f>
        <v>83.8766666666667</v>
      </c>
      <c r="Q745" s="38" t="n">
        <f aca="false">IFERROR(Counts!AH745/Counts!AC745,"")</f>
        <v>0.233333333333333</v>
      </c>
      <c r="R745" s="38" t="n">
        <f aca="false">IFERROR(Counts!N745/Counts!M745,"")</f>
        <v>0.192771084337349</v>
      </c>
      <c r="S745" s="38" t="n">
        <f aca="false">IFERROR(Counts!K745/Counts!J745,"")</f>
        <v>0.505882352941176</v>
      </c>
      <c r="T745" s="38" t="n">
        <f aca="false">IFERROR(Counts!I745/Counts!H745,"")</f>
        <v>0.203389830508475</v>
      </c>
      <c r="U745" s="38" t="n">
        <f aca="false">IFERROR(1-Counts!L745/Counts!K745,"")</f>
        <v>0.906976744186047</v>
      </c>
      <c r="V745" s="39" t="n">
        <f aca="false">IFERROR(Counts!AJ745/Counts!AI745,"")</f>
        <v>69.09</v>
      </c>
      <c r="W745" s="38" t="n">
        <f aca="false">IFERROR(Counts!AK745/Counts!AI745,"")</f>
        <v>0.1</v>
      </c>
      <c r="X745" s="40" t="n">
        <f aca="false">IFERROR(Counts!O745,"")</f>
        <v>-0.477</v>
      </c>
      <c r="Y745" s="36" t="n">
        <f aca="false">IFERROR(INDEX('Season Counts'!$Y$2:$Y$740,$AF745)/INDEX('Season Counts'!$X$2:$X$740,$AF745),"")</f>
        <v>0.280493827160494</v>
      </c>
      <c r="Z745" s="37" t="n">
        <f aca="false">IFERROR(J745-Y745,"")</f>
        <v>-0.037175645342312</v>
      </c>
      <c r="AA745" s="38" t="n">
        <f aca="false">IFERROR(INDEX('Season Counts'!$K$2:$K$740,$AF745)/INDEX('Season Counts'!$J$2:$J$740,$AF745),"")</f>
        <v>0.253668763102725</v>
      </c>
      <c r="AB745" s="41" t="n">
        <f aca="false">IFERROR(R745-AA745,"")</f>
        <v>-0.0608976787653759</v>
      </c>
      <c r="AC745" s="39" t="n">
        <f aca="false">IFERROR(INDEX('Season Counts'!$AG$2:$AG$740,$AF745)/INDEX('Season Counts'!$AF$2:$AF$740,$AF745),"")</f>
        <v>69.0304469273743</v>
      </c>
      <c r="AD745" s="40" t="n">
        <f aca="false">IFERROR(V745-AC745,"")</f>
        <v>0.0595530726257039</v>
      </c>
      <c r="AE745" s="4" t="str">
        <f aca="false">IF(D745&lt;Guide!$C$21,"Low PA",IF(TRIM(IF(ISNUMBER(AD745),IF(N(AD745)&lt;=-Guide!$C$24,"▼ Bat Speed  ",IF(N(AD745)&gt;=Guide!$C$24,"▲ Bat Speed  ","")),"")&amp;IF(N(Z745)&gt;=Guide!$C$22,"▲ Contact  ","")&amp;IF(N(Z745)&lt;=-Guide!$C$22,"▼ Contact  ","")&amp;IF(N(AB745)&gt;=Guide!$C$23,"▲ Chase  ","")&amp;IF(N(AB745)&lt;=-Guide!$C$23,"▼ Chase  ",""))="","Stable",TRIM(IF(ISNUMBER(AD745),IF(N(AD745)&lt;=-Guide!$C$24,"▼ Bat Speed  ",IF(N(AD745)&gt;=Guide!$C$24,"▲ Bat Speed  ","")),"")&amp;IF(N(Z745)&gt;=Guide!$C$22,"▲ Contact  ","")&amp;IF(N(Z745)&lt;=-Guide!$C$22,"▼ Contact  ","")&amp;IF(N(AB745)&gt;=Guide!$C$23,"▲ Chase  ","")&amp;IF(N(AB745)&lt;=-Guide!$C$23,"▼ Chase  ",""))))</f>
        <v>▼ Chase</v>
      </c>
      <c r="AF745" s="35" t="n">
        <f aca="false">MATCH(Counts!A745,'Season Counts'!$A$2:$A$740,0)</f>
        <v>191</v>
      </c>
    </row>
    <row r="746" customFormat="false" ht="15" hidden="false" customHeight="false" outlineLevel="0" collapsed="false">
      <c r="A746" s="34" t="str">
        <f aca="false">Counts!B746</f>
        <v>CLE</v>
      </c>
      <c r="B746" s="5" t="str">
        <f aca="false">Counts!C746</f>
        <v>Austin Hedges</v>
      </c>
      <c r="C746" s="34" t="str">
        <f aca="false">Counts!F746</f>
        <v>Sep</v>
      </c>
      <c r="D746" s="35" t="n">
        <f aca="false">IFERROR(Counts!P746,"")</f>
        <v>38</v>
      </c>
      <c r="E746" s="36" t="n">
        <f aca="false">IFERROR(Counts!R746/Counts!Q746,"")</f>
        <v>0.193548387096774</v>
      </c>
      <c r="F746" s="36" t="n">
        <f aca="false">IFERROR((Counts!R746+Counts!V746+Counts!W746)/(Counts!Q746+Counts!V746+Counts!W746+Counts!X746),"")</f>
        <v>0.342105263157895</v>
      </c>
      <c r="G746" s="36" t="n">
        <f aca="false">IFERROR((Counts!R746+Counts!S746+2*Counts!T746+3*Counts!U746)/Counts!Q746,"")</f>
        <v>0.387096774193548</v>
      </c>
      <c r="H746" s="35" t="n">
        <f aca="false">IFERROR(Counts!U746,"")</f>
        <v>1</v>
      </c>
      <c r="I746" s="36" t="n">
        <f aca="false">IFERROR(Counts!Z746/Counts!AA746,"")</f>
        <v>0.327631578947368</v>
      </c>
      <c r="J746" s="36" t="n">
        <f aca="false">IFERROR(Counts!AB746/Counts!AA746,"")</f>
        <v>0.309763157894737</v>
      </c>
      <c r="K746" s="37" t="n">
        <f aca="false">IFERROR((Counts!AB746-Counts!Z746)/Counts!AA746,"")</f>
        <v>-0.0178684210526315</v>
      </c>
      <c r="L746" s="38" t="n">
        <f aca="false">IFERROR(Counts!Y746/Counts!P746,"")</f>
        <v>0.210526315789474</v>
      </c>
      <c r="M746" s="38" t="n">
        <f aca="false">IFERROR(Counts!V746/Counts!P746,"")</f>
        <v>0.184210526315789</v>
      </c>
      <c r="N746" s="38" t="n">
        <f aca="false">IFERROR(Counts!AD746/Counts!AC746,"")</f>
        <v>0.0434782608695652</v>
      </c>
      <c r="O746" s="38" t="n">
        <f aca="false">IFERROR(Counts!AE746/Counts!AC746,"")</f>
        <v>0.391304347826087</v>
      </c>
      <c r="P746" s="39" t="n">
        <f aca="false">IFERROR(Counts!AG746/Counts!AF746,"")</f>
        <v>81.9130434782609</v>
      </c>
      <c r="Q746" s="38" t="n">
        <f aca="false">IFERROR(Counts!AH746/Counts!AC746,"")</f>
        <v>0.304347826086957</v>
      </c>
      <c r="R746" s="38" t="n">
        <f aca="false">IFERROR(Counts!N746/Counts!M746,"")</f>
        <v>0.197368421052632</v>
      </c>
      <c r="S746" s="38" t="n">
        <f aca="false">IFERROR(Counts!K746/Counts!J746,"")</f>
        <v>0.739130434782609</v>
      </c>
      <c r="T746" s="38" t="n">
        <f aca="false">IFERROR(Counts!I746/Counts!H746,"")</f>
        <v>0.333333333333333</v>
      </c>
      <c r="U746" s="38" t="n">
        <f aca="false">IFERROR(1-Counts!L746/Counts!K746,"")</f>
        <v>0.764705882352941</v>
      </c>
      <c r="V746" s="39" t="n">
        <f aca="false">IFERROR(Counts!AJ746/Counts!AI746,"")</f>
        <v>67.9103448275862</v>
      </c>
      <c r="W746" s="38" t="n">
        <f aca="false">IFERROR(Counts!AK746/Counts!AI746,"")</f>
        <v>0.0344827586206897</v>
      </c>
      <c r="X746" s="40" t="n">
        <f aca="false">IFERROR(Counts!O746,"")</f>
        <v>1.743</v>
      </c>
      <c r="Y746" s="36" t="n">
        <f aca="false">IFERROR(INDEX('Season Counts'!$Y$2:$Y$740,$AF746)/INDEX('Season Counts'!$X$2:$X$740,$AF746),"")</f>
        <v>0.280493827160494</v>
      </c>
      <c r="Z746" s="37" t="n">
        <f aca="false">IFERROR(J746-Y746,"")</f>
        <v>0.029269330734243</v>
      </c>
      <c r="AA746" s="38" t="n">
        <f aca="false">IFERROR(INDEX('Season Counts'!$K$2:$K$740,$AF746)/INDEX('Season Counts'!$J$2:$J$740,$AF746),"")</f>
        <v>0.253668763102725</v>
      </c>
      <c r="AB746" s="41" t="n">
        <f aca="false">IFERROR(R746-AA746,"")</f>
        <v>-0.0563003420500938</v>
      </c>
      <c r="AC746" s="39" t="n">
        <f aca="false">IFERROR(INDEX('Season Counts'!$AG$2:$AG$740,$AF746)/INDEX('Season Counts'!$AF$2:$AF$740,$AF746),"")</f>
        <v>69.0304469273743</v>
      </c>
      <c r="AD746" s="40" t="n">
        <f aca="false">IFERROR(V746-AC746,"")</f>
        <v>-1.12010209978808</v>
      </c>
      <c r="AE746" s="4" t="str">
        <f aca="false">IF(D746&lt;Guide!$C$21,"Low PA",IF(TRIM(IF(ISNUMBER(AD746),IF(N(AD746)&lt;=-Guide!$C$24,"▼ Bat Speed  ",IF(N(AD746)&gt;=Guide!$C$24,"▲ Bat Speed  ","")),"")&amp;IF(N(Z746)&gt;=Guide!$C$22,"▲ Contact  ","")&amp;IF(N(Z746)&lt;=-Guide!$C$22,"▼ Contact  ","")&amp;IF(N(AB746)&gt;=Guide!$C$23,"▲ Chase  ","")&amp;IF(N(AB746)&lt;=-Guide!$C$23,"▼ Chase  ",""))="","Stable",TRIM(IF(ISNUMBER(AD746),IF(N(AD746)&lt;=-Guide!$C$24,"▼ Bat Speed  ",IF(N(AD746)&gt;=Guide!$C$24,"▲ Bat Speed  ","")),"")&amp;IF(N(Z746)&gt;=Guide!$C$22,"▲ Contact  ","")&amp;IF(N(Z746)&lt;=-Guide!$C$22,"▼ Contact  ","")&amp;IF(N(AB746)&gt;=Guide!$C$23,"▲ Chase  ","")&amp;IF(N(AB746)&lt;=-Guide!$C$23,"▼ Chase  ",""))))</f>
        <v>Low PA</v>
      </c>
      <c r="AF746" s="35" t="n">
        <f aca="false">MATCH(Counts!A746,'Season Counts'!$A$2:$A$740,0)</f>
        <v>191</v>
      </c>
    </row>
    <row r="747" customFormat="false" ht="15" hidden="false" customHeight="false" outlineLevel="0" collapsed="false">
      <c r="A747" s="34" t="str">
        <f aca="false">Counts!B747</f>
        <v>CLE</v>
      </c>
      <c r="B747" s="5" t="str">
        <f aca="false">Counts!C747</f>
        <v>David Fry</v>
      </c>
      <c r="C747" s="34" t="str">
        <f aca="false">Counts!F747</f>
        <v>Mar-Apr</v>
      </c>
      <c r="D747" s="35" t="n">
        <f aca="false">IFERROR(Counts!P747,"")</f>
        <v>44</v>
      </c>
      <c r="E747" s="36" t="n">
        <f aca="false">IFERROR(Counts!R747/Counts!Q747,"")</f>
        <v>0.222222222222222</v>
      </c>
      <c r="F747" s="36" t="n">
        <f aca="false">IFERROR((Counts!R747+Counts!V747+Counts!W747)/(Counts!Q747+Counts!V747+Counts!W747+Counts!X747),"")</f>
        <v>0.363636363636364</v>
      </c>
      <c r="G747" s="36" t="n">
        <f aca="false">IFERROR((Counts!R747+Counts!S747+2*Counts!T747+3*Counts!U747)/Counts!Q747,"")</f>
        <v>0.333333333333333</v>
      </c>
      <c r="H747" s="35" t="n">
        <f aca="false">IFERROR(Counts!U747,"")</f>
        <v>1</v>
      </c>
      <c r="I747" s="36" t="n">
        <f aca="false">IFERROR(Counts!Z747/Counts!AA747,"")</f>
        <v>0.323863636363636</v>
      </c>
      <c r="J747" s="36" t="n">
        <f aca="false">IFERROR(Counts!AB747/Counts!AA747,"")</f>
        <v>0.280704545454546</v>
      </c>
      <c r="K747" s="37" t="n">
        <f aca="false">IFERROR((Counts!AB747-Counts!Z747)/Counts!AA747,"")</f>
        <v>-0.0431590909090909</v>
      </c>
      <c r="L747" s="38" t="n">
        <f aca="false">IFERROR(Counts!Y747/Counts!P747,"")</f>
        <v>0.340909090909091</v>
      </c>
      <c r="M747" s="38" t="n">
        <f aca="false">IFERROR(Counts!V747/Counts!P747,"")</f>
        <v>0.181818181818182</v>
      </c>
      <c r="N747" s="38" t="n">
        <f aca="false">IFERROR(Counts!AD747/Counts!AC747,"")</f>
        <v>0.0952380952380952</v>
      </c>
      <c r="O747" s="38" t="n">
        <f aca="false">IFERROR(Counts!AE747/Counts!AC747,"")</f>
        <v>0.380952380952381</v>
      </c>
      <c r="P747" s="39" t="n">
        <f aca="false">IFERROR(Counts!AG747/Counts!AF747,"")</f>
        <v>88.2142857142857</v>
      </c>
      <c r="Q747" s="38" t="n">
        <f aca="false">IFERROR(Counts!AH747/Counts!AC747,"")</f>
        <v>0.380952380952381</v>
      </c>
      <c r="R747" s="38" t="n">
        <f aca="false">IFERROR(Counts!N747/Counts!M747,"")</f>
        <v>0.232758620689655</v>
      </c>
      <c r="S747" s="38" t="n">
        <f aca="false">IFERROR(Counts!K747/Counts!J747,"")</f>
        <v>0.622222222222222</v>
      </c>
      <c r="T747" s="38" t="n">
        <f aca="false">IFERROR(Counts!I747/Counts!H747,"")</f>
        <v>0.289156626506024</v>
      </c>
      <c r="U747" s="38" t="n">
        <f aca="false">IFERROR(1-Counts!L747/Counts!K747,"")</f>
        <v>0.75</v>
      </c>
      <c r="V747" s="39" t="n">
        <f aca="false">IFERROR(Counts!AJ747/Counts!AI747,"")</f>
        <v>70.8534246575343</v>
      </c>
      <c r="W747" s="38" t="n">
        <f aca="false">IFERROR(Counts!AK747/Counts!AI747,"")</f>
        <v>0.10958904109589</v>
      </c>
      <c r="X747" s="40" t="n">
        <f aca="false">IFERROR(Counts!O747,"")</f>
        <v>-0.282</v>
      </c>
      <c r="Y747" s="36" t="n">
        <f aca="false">IFERROR(INDEX('Season Counts'!$Y$2:$Y$740,$AF747)/INDEX('Season Counts'!$X$2:$X$740,$AF747),"")</f>
        <v>0.270952830188679</v>
      </c>
      <c r="Z747" s="37" t="n">
        <f aca="false">IFERROR(J747-Y747,"")</f>
        <v>0.00975171526586621</v>
      </c>
      <c r="AA747" s="38" t="n">
        <f aca="false">IFERROR(INDEX('Season Counts'!$K$2:$K$740,$AF747)/INDEX('Season Counts'!$J$2:$J$740,$AF747),"")</f>
        <v>0.274949083503055</v>
      </c>
      <c r="AB747" s="41" t="n">
        <f aca="false">IFERROR(R747-AA747,"")</f>
        <v>-0.0421904628133998</v>
      </c>
      <c r="AC747" s="39" t="n">
        <f aca="false">IFERROR(INDEX('Season Counts'!$AG$2:$AG$740,$AF747)/INDEX('Season Counts'!$AF$2:$AF$740,$AF747),"")</f>
        <v>71.2568965517241</v>
      </c>
      <c r="AD747" s="40" t="n">
        <f aca="false">IFERROR(V747-AC747,"")</f>
        <v>-0.403471894189892</v>
      </c>
      <c r="AE747" s="4" t="str">
        <f aca="false">IF(D747&lt;Guide!$C$21,"Low PA",IF(TRIM(IF(ISNUMBER(AD747),IF(N(AD747)&lt;=-Guide!$C$24,"▼ Bat Speed  ",IF(N(AD747)&gt;=Guide!$C$24,"▲ Bat Speed  ","")),"")&amp;IF(N(Z747)&gt;=Guide!$C$22,"▲ Contact  ","")&amp;IF(N(Z747)&lt;=-Guide!$C$22,"▼ Contact  ","")&amp;IF(N(AB747)&gt;=Guide!$C$23,"▲ Chase  ","")&amp;IF(N(AB747)&lt;=-Guide!$C$23,"▼ Chase  ",""))="","Stable",TRIM(IF(ISNUMBER(AD747),IF(N(AD747)&lt;=-Guide!$C$24,"▼ Bat Speed  ",IF(N(AD747)&gt;=Guide!$C$24,"▲ Bat Speed  ","")),"")&amp;IF(N(Z747)&gt;=Guide!$C$22,"▲ Contact  ","")&amp;IF(N(Z747)&lt;=-Guide!$C$22,"▼ Contact  ","")&amp;IF(N(AB747)&gt;=Guide!$C$23,"▲ Chase  ","")&amp;IF(N(AB747)&lt;=-Guide!$C$23,"▼ Chase  ",""))))</f>
        <v>▼ Chase</v>
      </c>
      <c r="AF747" s="35" t="n">
        <f aca="false">MATCH(Counts!A747,'Season Counts'!$A$2:$A$740,0)</f>
        <v>192</v>
      </c>
    </row>
    <row r="748" customFormat="false" ht="15" hidden="false" customHeight="false" outlineLevel="0" collapsed="false">
      <c r="A748" s="34" t="str">
        <f aca="false">Counts!B748</f>
        <v>CLE</v>
      </c>
      <c r="B748" s="5" t="str">
        <f aca="false">Counts!C748</f>
        <v>David Fry</v>
      </c>
      <c r="C748" s="34" t="str">
        <f aca="false">Counts!F748</f>
        <v>May</v>
      </c>
      <c r="D748" s="35" t="n">
        <f aca="false">IFERROR(Counts!P748,"")</f>
        <v>51</v>
      </c>
      <c r="E748" s="36" t="n">
        <f aca="false">IFERROR(Counts!R748/Counts!Q748,"")</f>
        <v>0.288888888888889</v>
      </c>
      <c r="F748" s="36" t="n">
        <f aca="false">IFERROR((Counts!R748+Counts!V748+Counts!W748)/(Counts!Q748+Counts!V748+Counts!W748+Counts!X748),"")</f>
        <v>0.372549019607843</v>
      </c>
      <c r="G748" s="36" t="n">
        <f aca="false">IFERROR((Counts!R748+Counts!S748+2*Counts!T748+3*Counts!U748)/Counts!Q748,"")</f>
        <v>0.466666666666667</v>
      </c>
      <c r="H748" s="35" t="n">
        <f aca="false">IFERROR(Counts!U748,"")</f>
        <v>2</v>
      </c>
      <c r="I748" s="36" t="n">
        <f aca="false">IFERROR(Counts!Z748/Counts!AA748,"")</f>
        <v>0.362</v>
      </c>
      <c r="J748" s="36" t="n">
        <f aca="false">IFERROR(Counts!AB748/Counts!AA748,"")</f>
        <v>0.27904</v>
      </c>
      <c r="K748" s="37" t="n">
        <f aca="false">IFERROR((Counts!AB748-Counts!Z748)/Counts!AA748,"")</f>
        <v>-0.08296</v>
      </c>
      <c r="L748" s="38" t="n">
        <f aca="false">IFERROR(Counts!Y748/Counts!P748,"")</f>
        <v>0.254901960784314</v>
      </c>
      <c r="M748" s="38" t="n">
        <f aca="false">IFERROR(Counts!V748/Counts!P748,"")</f>
        <v>0.117647058823529</v>
      </c>
      <c r="N748" s="38" t="n">
        <f aca="false">IFERROR(Counts!AD748/Counts!AC748,"")</f>
        <v>0.03125</v>
      </c>
      <c r="O748" s="38" t="n">
        <f aca="false">IFERROR(Counts!AE748/Counts!AC748,"")</f>
        <v>0.3125</v>
      </c>
      <c r="P748" s="39" t="n">
        <f aca="false">IFERROR(Counts!AG748/Counts!AF748,"")</f>
        <v>84.98125</v>
      </c>
      <c r="Q748" s="38" t="n">
        <f aca="false">IFERROR(Counts!AH748/Counts!AC748,"")</f>
        <v>0.3125</v>
      </c>
      <c r="R748" s="38" t="n">
        <f aca="false">IFERROR(Counts!N748/Counts!M748,"")</f>
        <v>0.28448275862069</v>
      </c>
      <c r="S748" s="38" t="n">
        <f aca="false">IFERROR(Counts!K748/Counts!J748,"")</f>
        <v>0.586538461538462</v>
      </c>
      <c r="T748" s="38" t="n">
        <f aca="false">IFERROR(Counts!I748/Counts!H748,"")</f>
        <v>0.276595744680851</v>
      </c>
      <c r="U748" s="38" t="n">
        <f aca="false">IFERROR(1-Counts!L748/Counts!K748,"")</f>
        <v>0.80327868852459</v>
      </c>
      <c r="V748" s="39" t="n">
        <f aca="false">IFERROR(Counts!AJ748/Counts!AI748,"")</f>
        <v>70.3605263157895</v>
      </c>
      <c r="W748" s="38" t="n">
        <f aca="false">IFERROR(Counts!AK748/Counts!AI748,"")</f>
        <v>0.0921052631578947</v>
      </c>
      <c r="X748" s="40" t="n">
        <f aca="false">IFERROR(Counts!O748,"")</f>
        <v>1.007</v>
      </c>
      <c r="Y748" s="36" t="n">
        <f aca="false">IFERROR(INDEX('Season Counts'!$Y$2:$Y$740,$AF748)/INDEX('Season Counts'!$X$2:$X$740,$AF748),"")</f>
        <v>0.270952830188679</v>
      </c>
      <c r="Z748" s="37" t="n">
        <f aca="false">IFERROR(J748-Y748,"")</f>
        <v>0.00808716981132074</v>
      </c>
      <c r="AA748" s="38" t="n">
        <f aca="false">IFERROR(INDEX('Season Counts'!$K$2:$K$740,$AF748)/INDEX('Season Counts'!$J$2:$J$740,$AF748),"")</f>
        <v>0.274949083503055</v>
      </c>
      <c r="AB748" s="41" t="n">
        <f aca="false">IFERROR(R748-AA748,"")</f>
        <v>0.0095336751176347</v>
      </c>
      <c r="AC748" s="39" t="n">
        <f aca="false">IFERROR(INDEX('Season Counts'!$AG$2:$AG$740,$AF748)/INDEX('Season Counts'!$AF$2:$AF$740,$AF748),"")</f>
        <v>71.2568965517241</v>
      </c>
      <c r="AD748" s="40" t="n">
        <f aca="false">IFERROR(V748-AC748,"")</f>
        <v>-0.896370235934668</v>
      </c>
      <c r="AE748" s="4" t="str">
        <f aca="false">IF(D748&lt;Guide!$C$21,"Low PA",IF(TRIM(IF(ISNUMBER(AD748),IF(N(AD748)&lt;=-Guide!$C$24,"▼ Bat Speed  ",IF(N(AD748)&gt;=Guide!$C$24,"▲ Bat Speed  ","")),"")&amp;IF(N(Z748)&gt;=Guide!$C$22,"▲ Contact  ","")&amp;IF(N(Z748)&lt;=-Guide!$C$22,"▼ Contact  ","")&amp;IF(N(AB748)&gt;=Guide!$C$23,"▲ Chase  ","")&amp;IF(N(AB748)&lt;=-Guide!$C$23,"▼ Chase  ",""))="","Stable",TRIM(IF(ISNUMBER(AD748),IF(N(AD748)&lt;=-Guide!$C$24,"▼ Bat Speed  ",IF(N(AD748)&gt;=Guide!$C$24,"▲ Bat Speed  ","")),"")&amp;IF(N(Z748)&gt;=Guide!$C$22,"▲ Contact  ","")&amp;IF(N(Z748)&lt;=-Guide!$C$22,"▼ Contact  ","")&amp;IF(N(AB748)&gt;=Guide!$C$23,"▲ Chase  ","")&amp;IF(N(AB748)&lt;=-Guide!$C$23,"▼ Chase  ",""))))</f>
        <v>Stable</v>
      </c>
      <c r="AF748" s="35" t="n">
        <f aca="false">MATCH(Counts!A748,'Season Counts'!$A$2:$A$740,0)</f>
        <v>192</v>
      </c>
    </row>
    <row r="749" customFormat="false" ht="15" hidden="false" customHeight="false" outlineLevel="0" collapsed="false">
      <c r="A749" s="34" t="str">
        <f aca="false">Counts!B749</f>
        <v>CLE</v>
      </c>
      <c r="B749" s="5" t="str">
        <f aca="false">Counts!C749</f>
        <v>David Fry</v>
      </c>
      <c r="C749" s="34" t="str">
        <f aca="false">Counts!F749</f>
        <v>Jun</v>
      </c>
      <c r="D749" s="35" t="n">
        <f aca="false">IFERROR(Counts!P749,"")</f>
        <v>39</v>
      </c>
      <c r="E749" s="36" t="n">
        <f aca="false">IFERROR(Counts!R749/Counts!Q749,"")</f>
        <v>0.0909090909090909</v>
      </c>
      <c r="F749" s="36" t="n">
        <f aca="false">IFERROR((Counts!R749+Counts!V749+Counts!W749)/(Counts!Q749+Counts!V749+Counts!W749+Counts!X749),"")</f>
        <v>0.230769230769231</v>
      </c>
      <c r="G749" s="36" t="n">
        <f aca="false">IFERROR((Counts!R749+Counts!S749+2*Counts!T749+3*Counts!U749)/Counts!Q749,"")</f>
        <v>0.212121212121212</v>
      </c>
      <c r="H749" s="35" t="n">
        <f aca="false">IFERROR(Counts!U749,"")</f>
        <v>1</v>
      </c>
      <c r="I749" s="36" t="n">
        <f aca="false">IFERROR(Counts!Z749/Counts!AA749,"")</f>
        <v>0.214102564102564</v>
      </c>
      <c r="J749" s="36" t="n">
        <f aca="false">IFERROR(Counts!AB749/Counts!AA749,"")</f>
        <v>0.242974358974359</v>
      </c>
      <c r="K749" s="37" t="n">
        <f aca="false">IFERROR((Counts!AB749-Counts!Z749)/Counts!AA749,"")</f>
        <v>0.0288717948717949</v>
      </c>
      <c r="L749" s="38" t="n">
        <f aca="false">IFERROR(Counts!Y749/Counts!P749,"")</f>
        <v>0.307692307692308</v>
      </c>
      <c r="M749" s="38" t="n">
        <f aca="false">IFERROR(Counts!V749/Counts!P749,"")</f>
        <v>0.153846153846154</v>
      </c>
      <c r="N749" s="38" t="n">
        <f aca="false">IFERROR(Counts!AD749/Counts!AC749,"")</f>
        <v>0.0952380952380952</v>
      </c>
      <c r="O749" s="38" t="n">
        <f aca="false">IFERROR(Counts!AE749/Counts!AC749,"")</f>
        <v>0.238095238095238</v>
      </c>
      <c r="P749" s="39" t="n">
        <f aca="false">IFERROR(Counts!AG749/Counts!AF749,"")</f>
        <v>80.8333333333333</v>
      </c>
      <c r="Q749" s="38" t="n">
        <f aca="false">IFERROR(Counts!AH749/Counts!AC749,"")</f>
        <v>0.285714285714286</v>
      </c>
      <c r="R749" s="38" t="n">
        <f aca="false">IFERROR(Counts!N749/Counts!M749,"")</f>
        <v>0.296703296703297</v>
      </c>
      <c r="S749" s="38" t="n">
        <f aca="false">IFERROR(Counts!K749/Counts!J749,"")</f>
        <v>0.575</v>
      </c>
      <c r="T749" s="38" t="n">
        <f aca="false">IFERROR(Counts!I749/Counts!H749,"")</f>
        <v>0.315068493150685</v>
      </c>
      <c r="U749" s="38" t="n">
        <f aca="false">IFERROR(1-Counts!L749/Counts!K749,"")</f>
        <v>0.739130434782609</v>
      </c>
      <c r="V749" s="39" t="n">
        <f aca="false">IFERROR(Counts!AJ749/Counts!AI749,"")</f>
        <v>71.6892307692308</v>
      </c>
      <c r="W749" s="38" t="n">
        <f aca="false">IFERROR(Counts!AK749/Counts!AI749,"")</f>
        <v>0.169230769230769</v>
      </c>
      <c r="X749" s="40" t="n">
        <f aca="false">IFERROR(Counts!O749,"")</f>
        <v>-2.031</v>
      </c>
      <c r="Y749" s="36" t="n">
        <f aca="false">IFERROR(INDEX('Season Counts'!$Y$2:$Y$740,$AF749)/INDEX('Season Counts'!$X$2:$X$740,$AF749),"")</f>
        <v>0.270952830188679</v>
      </c>
      <c r="Z749" s="37" t="n">
        <f aca="false">IFERROR(J749-Y749,"")</f>
        <v>-0.0279784712143203</v>
      </c>
      <c r="AA749" s="38" t="n">
        <f aca="false">IFERROR(INDEX('Season Counts'!$K$2:$K$740,$AF749)/INDEX('Season Counts'!$J$2:$J$740,$AF749),"")</f>
        <v>0.274949083503055</v>
      </c>
      <c r="AB749" s="41" t="n">
        <f aca="false">IFERROR(R749-AA749,"")</f>
        <v>0.0217542132002417</v>
      </c>
      <c r="AC749" s="39" t="n">
        <f aca="false">IFERROR(INDEX('Season Counts'!$AG$2:$AG$740,$AF749)/INDEX('Season Counts'!$AF$2:$AF$740,$AF749),"")</f>
        <v>71.2568965517241</v>
      </c>
      <c r="AD749" s="40" t="n">
        <f aca="false">IFERROR(V749-AC749,"")</f>
        <v>0.432334217506636</v>
      </c>
      <c r="AE749" s="4" t="str">
        <f aca="false">IF(D749&lt;Guide!$C$21,"Low PA",IF(TRIM(IF(ISNUMBER(AD749),IF(N(AD749)&lt;=-Guide!$C$24,"▼ Bat Speed  ",IF(N(AD749)&gt;=Guide!$C$24,"▲ Bat Speed  ","")),"")&amp;IF(N(Z749)&gt;=Guide!$C$22,"▲ Contact  ","")&amp;IF(N(Z749)&lt;=-Guide!$C$22,"▼ Contact  ","")&amp;IF(N(AB749)&gt;=Guide!$C$23,"▲ Chase  ","")&amp;IF(N(AB749)&lt;=-Guide!$C$23,"▼ Chase  ",""))="","Stable",TRIM(IF(ISNUMBER(AD749),IF(N(AD749)&lt;=-Guide!$C$24,"▼ Bat Speed  ",IF(N(AD749)&gt;=Guide!$C$24,"▲ Bat Speed  ","")),"")&amp;IF(N(Z749)&gt;=Guide!$C$22,"▲ Contact  ","")&amp;IF(N(Z749)&lt;=-Guide!$C$22,"▼ Contact  ","")&amp;IF(N(AB749)&gt;=Guide!$C$23,"▲ Chase  ","")&amp;IF(N(AB749)&lt;=-Guide!$C$23,"▼ Chase  ",""))))</f>
        <v>Low PA</v>
      </c>
      <c r="AF749" s="35" t="n">
        <f aca="false">MATCH(Counts!A749,'Season Counts'!$A$2:$A$740,0)</f>
        <v>192</v>
      </c>
    </row>
    <row r="750" customFormat="false" ht="15" hidden="false" customHeight="false" outlineLevel="0" collapsed="false">
      <c r="A750" s="34" t="str">
        <f aca="false">Counts!B750</f>
        <v>CLE</v>
      </c>
      <c r="B750" s="5" t="str">
        <f aca="false">Counts!C750</f>
        <v>David Fry</v>
      </c>
      <c r="C750" s="34" t="str">
        <f aca="false">Counts!F750</f>
        <v>Jul</v>
      </c>
      <c r="D750" s="35" t="n">
        <f aca="false">IFERROR(Counts!P750,"")</f>
        <v>32</v>
      </c>
      <c r="E750" s="36" t="n">
        <f aca="false">IFERROR(Counts!R750/Counts!Q750,"")</f>
        <v>0.0714285714285714</v>
      </c>
      <c r="F750" s="36" t="n">
        <f aca="false">IFERROR((Counts!R750+Counts!V750+Counts!W750)/(Counts!Q750+Counts!V750+Counts!W750+Counts!X750),"")</f>
        <v>0.1875</v>
      </c>
      <c r="G750" s="36" t="n">
        <f aca="false">IFERROR((Counts!R750+Counts!S750+2*Counts!T750+3*Counts!U750)/Counts!Q750,"")</f>
        <v>0.285714285714286</v>
      </c>
      <c r="H750" s="35" t="n">
        <f aca="false">IFERROR(Counts!U750,"")</f>
        <v>2</v>
      </c>
      <c r="I750" s="36" t="n">
        <f aca="false">IFERROR(Counts!Z750/Counts!AA750,"")</f>
        <v>0.2125</v>
      </c>
      <c r="J750" s="36" t="n">
        <f aca="false">IFERROR(Counts!AB750/Counts!AA750,"")</f>
        <v>0.20525</v>
      </c>
      <c r="K750" s="37" t="n">
        <f aca="false">IFERROR((Counts!AB750-Counts!Z750)/Counts!AA750,"")</f>
        <v>-0.00725000000000001</v>
      </c>
      <c r="L750" s="38" t="n">
        <f aca="false">IFERROR(Counts!Y750/Counts!P750,"")</f>
        <v>0.3125</v>
      </c>
      <c r="M750" s="38" t="n">
        <f aca="false">IFERROR(Counts!V750/Counts!P750,"")</f>
        <v>0.125</v>
      </c>
      <c r="N750" s="38" t="n">
        <f aca="false">IFERROR(Counts!AD750/Counts!AC750,"")</f>
        <v>0.0555555555555556</v>
      </c>
      <c r="O750" s="38" t="n">
        <f aca="false">IFERROR(Counts!AE750/Counts!AC750,"")</f>
        <v>0.388888888888889</v>
      </c>
      <c r="P750" s="39" t="n">
        <f aca="false">IFERROR(Counts!AG750/Counts!AF750,"")</f>
        <v>85.9333333333333</v>
      </c>
      <c r="Q750" s="38" t="n">
        <f aca="false">IFERROR(Counts!AH750/Counts!AC750,"")</f>
        <v>0.166666666666667</v>
      </c>
      <c r="R750" s="38" t="n">
        <f aca="false">IFERROR(Counts!N750/Counts!M750,"")</f>
        <v>0.3</v>
      </c>
      <c r="S750" s="38" t="n">
        <f aca="false">IFERROR(Counts!K750/Counts!J750,"")</f>
        <v>0.7</v>
      </c>
      <c r="T750" s="38" t="n">
        <f aca="false">IFERROR(Counts!I750/Counts!H750,"")</f>
        <v>0.287878787878788</v>
      </c>
      <c r="U750" s="38" t="n">
        <f aca="false">IFERROR(1-Counts!L750/Counts!K750,"")</f>
        <v>0.80952380952381</v>
      </c>
      <c r="V750" s="39" t="n">
        <f aca="false">IFERROR(Counts!AJ750/Counts!AI750,"")</f>
        <v>71.2762711864407</v>
      </c>
      <c r="W750" s="38" t="n">
        <f aca="false">IFERROR(Counts!AK750/Counts!AI750,"")</f>
        <v>0.152542372881356</v>
      </c>
      <c r="X750" s="40" t="n">
        <f aca="false">IFERROR(Counts!O750,"")</f>
        <v>-1.798</v>
      </c>
      <c r="Y750" s="36" t="n">
        <f aca="false">IFERROR(INDEX('Season Counts'!$Y$2:$Y$740,$AF750)/INDEX('Season Counts'!$X$2:$X$740,$AF750),"")</f>
        <v>0.270952830188679</v>
      </c>
      <c r="Z750" s="37" t="n">
        <f aca="false">IFERROR(J750-Y750,"")</f>
        <v>-0.0657028301886793</v>
      </c>
      <c r="AA750" s="38" t="n">
        <f aca="false">IFERROR(INDEX('Season Counts'!$K$2:$K$740,$AF750)/INDEX('Season Counts'!$J$2:$J$740,$AF750),"")</f>
        <v>0.274949083503055</v>
      </c>
      <c r="AB750" s="41" t="n">
        <f aca="false">IFERROR(R750-AA750,"")</f>
        <v>0.025050916496945</v>
      </c>
      <c r="AC750" s="39" t="n">
        <f aca="false">IFERROR(INDEX('Season Counts'!$AG$2:$AG$740,$AF750)/INDEX('Season Counts'!$AF$2:$AF$740,$AF750),"")</f>
        <v>71.2568965517241</v>
      </c>
      <c r="AD750" s="40" t="n">
        <f aca="false">IFERROR(V750-AC750,"")</f>
        <v>0.0193746347165416</v>
      </c>
      <c r="AE750" s="4" t="str">
        <f aca="false">IF(D750&lt;Guide!$C$21,"Low PA",IF(TRIM(IF(ISNUMBER(AD750),IF(N(AD750)&lt;=-Guide!$C$24,"▼ Bat Speed  ",IF(N(AD750)&gt;=Guide!$C$24,"▲ Bat Speed  ","")),"")&amp;IF(N(Z750)&gt;=Guide!$C$22,"▲ Contact  ","")&amp;IF(N(Z750)&lt;=-Guide!$C$22,"▼ Contact  ","")&amp;IF(N(AB750)&gt;=Guide!$C$23,"▲ Chase  ","")&amp;IF(N(AB750)&lt;=-Guide!$C$23,"▼ Chase  ",""))="","Stable",TRIM(IF(ISNUMBER(AD750),IF(N(AD750)&lt;=-Guide!$C$24,"▼ Bat Speed  ",IF(N(AD750)&gt;=Guide!$C$24,"▲ Bat Speed  ","")),"")&amp;IF(N(Z750)&gt;=Guide!$C$22,"▲ Contact  ","")&amp;IF(N(Z750)&lt;=-Guide!$C$22,"▼ Contact  ","")&amp;IF(N(AB750)&gt;=Guide!$C$23,"▲ Chase  ","")&amp;IF(N(AB750)&lt;=-Guide!$C$23,"▼ Chase  ",""))))</f>
        <v>Low PA</v>
      </c>
      <c r="AF750" s="35" t="n">
        <f aca="false">MATCH(Counts!A750,'Season Counts'!$A$2:$A$740,0)</f>
        <v>192</v>
      </c>
    </row>
    <row r="751" customFormat="false" ht="15" hidden="false" customHeight="false" outlineLevel="0" collapsed="false">
      <c r="A751" s="34" t="str">
        <f aca="false">Counts!B751</f>
        <v>CLE</v>
      </c>
      <c r="B751" s="5" t="str">
        <f aca="false">Counts!C751</f>
        <v>David Fry</v>
      </c>
      <c r="C751" s="34" t="str">
        <f aca="false">Counts!F751</f>
        <v>Aug</v>
      </c>
      <c r="D751" s="35" t="n">
        <f aca="false">IFERROR(Counts!P751,"")</f>
        <v>6</v>
      </c>
      <c r="E751" s="36" t="n">
        <f aca="false">IFERROR(Counts!R751/Counts!Q751,"")</f>
        <v>0.25</v>
      </c>
      <c r="F751" s="36" t="n">
        <f aca="false">IFERROR((Counts!R751+Counts!V751+Counts!W751)/(Counts!Q751+Counts!V751+Counts!W751+Counts!X751),"")</f>
        <v>0.5</v>
      </c>
      <c r="G751" s="36" t="n">
        <f aca="false">IFERROR((Counts!R751+Counts!S751+2*Counts!T751+3*Counts!U751)/Counts!Q751,"")</f>
        <v>0.5</v>
      </c>
      <c r="H751" s="35" t="n">
        <f aca="false">IFERROR(Counts!U751,"")</f>
        <v>0</v>
      </c>
      <c r="I751" s="36" t="n">
        <f aca="false">IFERROR(Counts!Z751/Counts!AA751,"")</f>
        <v>0.441666666666667</v>
      </c>
      <c r="J751" s="36" t="n">
        <f aca="false">IFERROR(Counts!AB751/Counts!AA751,"")</f>
        <v>0.385</v>
      </c>
      <c r="K751" s="37" t="n">
        <f aca="false">IFERROR((Counts!AB751-Counts!Z751)/Counts!AA751,"")</f>
        <v>-0.0566666666666666</v>
      </c>
      <c r="L751" s="38" t="n">
        <f aca="false">IFERROR(Counts!Y751/Counts!P751,"")</f>
        <v>0.333333333333333</v>
      </c>
      <c r="M751" s="38" t="n">
        <f aca="false">IFERROR(Counts!V751/Counts!P751,"")</f>
        <v>0.333333333333333</v>
      </c>
      <c r="N751" s="38" t="n">
        <f aca="false">IFERROR(Counts!AD751/Counts!AC751,"")</f>
        <v>0</v>
      </c>
      <c r="O751" s="38" t="n">
        <f aca="false">IFERROR(Counts!AE751/Counts!AC751,"")</f>
        <v>0.5</v>
      </c>
      <c r="P751" s="39" t="n">
        <f aca="false">IFERROR(Counts!AG751/Counts!AF751,"")</f>
        <v>87.55</v>
      </c>
      <c r="Q751" s="38" t="n">
        <f aca="false">IFERROR(Counts!AH751/Counts!AC751,"")</f>
        <v>0.5</v>
      </c>
      <c r="R751" s="38" t="n">
        <f aca="false">IFERROR(Counts!N751/Counts!M751,"")</f>
        <v>0.235294117647059</v>
      </c>
      <c r="S751" s="38" t="n">
        <f aca="false">IFERROR(Counts!K751/Counts!J751,"")</f>
        <v>0.588235294117647</v>
      </c>
      <c r="T751" s="38" t="n">
        <f aca="false">IFERROR(Counts!I751/Counts!H751,"")</f>
        <v>0.0714285714285714</v>
      </c>
      <c r="U751" s="38" t="n">
        <f aca="false">IFERROR(1-Counts!L751/Counts!K751,"")</f>
        <v>0.9</v>
      </c>
      <c r="V751" s="39" t="n">
        <f aca="false">IFERROR(Counts!AJ751/Counts!AI751,"")</f>
        <v>71.6928571428572</v>
      </c>
      <c r="W751" s="38" t="n">
        <f aca="false">IFERROR(Counts!AK751/Counts!AI751,"")</f>
        <v>0.142857142857143</v>
      </c>
      <c r="X751" s="40" t="n">
        <f aca="false">IFERROR(Counts!O751,"")</f>
        <v>0.469</v>
      </c>
      <c r="Y751" s="36" t="n">
        <f aca="false">IFERROR(INDEX('Season Counts'!$Y$2:$Y$740,$AF751)/INDEX('Season Counts'!$X$2:$X$740,$AF751),"")</f>
        <v>0.270952830188679</v>
      </c>
      <c r="Z751" s="37" t="n">
        <f aca="false">IFERROR(J751-Y751,"")</f>
        <v>0.114047169811321</v>
      </c>
      <c r="AA751" s="38" t="n">
        <f aca="false">IFERROR(INDEX('Season Counts'!$K$2:$K$740,$AF751)/INDEX('Season Counts'!$J$2:$J$740,$AF751),"")</f>
        <v>0.274949083503055</v>
      </c>
      <c r="AB751" s="41" t="n">
        <f aca="false">IFERROR(R751-AA751,"")</f>
        <v>-0.0396549658559962</v>
      </c>
      <c r="AC751" s="39" t="n">
        <f aca="false">IFERROR(INDEX('Season Counts'!$AG$2:$AG$740,$AF751)/INDEX('Season Counts'!$AF$2:$AF$740,$AF751),"")</f>
        <v>71.2568965517241</v>
      </c>
      <c r="AD751" s="40" t="n">
        <f aca="false">IFERROR(V751-AC751,"")</f>
        <v>0.435960591133011</v>
      </c>
      <c r="AE751" s="4" t="str">
        <f aca="false">IF(D751&lt;Guide!$C$21,"Low PA",IF(TRIM(IF(ISNUMBER(AD751),IF(N(AD751)&lt;=-Guide!$C$24,"▼ Bat Speed  ",IF(N(AD751)&gt;=Guide!$C$24,"▲ Bat Speed  ","")),"")&amp;IF(N(Z751)&gt;=Guide!$C$22,"▲ Contact  ","")&amp;IF(N(Z751)&lt;=-Guide!$C$22,"▼ Contact  ","")&amp;IF(N(AB751)&gt;=Guide!$C$23,"▲ Chase  ","")&amp;IF(N(AB751)&lt;=-Guide!$C$23,"▼ Chase  ",""))="","Stable",TRIM(IF(ISNUMBER(AD751),IF(N(AD751)&lt;=-Guide!$C$24,"▼ Bat Speed  ",IF(N(AD751)&gt;=Guide!$C$24,"▲ Bat Speed  ","")),"")&amp;IF(N(Z751)&gt;=Guide!$C$22,"▲ Contact  ","")&amp;IF(N(Z751)&lt;=-Guide!$C$22,"▼ Contact  ","")&amp;IF(N(AB751)&gt;=Guide!$C$23,"▲ Chase  ","")&amp;IF(N(AB751)&lt;=-Guide!$C$23,"▼ Chase  ",""))))</f>
        <v>Low PA</v>
      </c>
      <c r="AF751" s="35" t="n">
        <f aca="false">MATCH(Counts!A751,'Season Counts'!$A$2:$A$740,0)</f>
        <v>192</v>
      </c>
    </row>
    <row r="752" customFormat="false" ht="15" hidden="false" customHeight="false" outlineLevel="0" collapsed="false">
      <c r="A752" s="34" t="str">
        <f aca="false">Counts!B752</f>
        <v>CLE</v>
      </c>
      <c r="B752" s="5" t="str">
        <f aca="false">Counts!C752</f>
        <v>David Fry</v>
      </c>
      <c r="C752" s="34" t="str">
        <f aca="false">Counts!F752</f>
        <v>Sep</v>
      </c>
      <c r="D752" s="35" t="n">
        <f aca="false">IFERROR(Counts!P752,"")</f>
        <v>42</v>
      </c>
      <c r="E752" s="36" t="n">
        <f aca="false">IFERROR(Counts!R752/Counts!Q752,"")</f>
        <v>0.263157894736842</v>
      </c>
      <c r="F752" s="36" t="n">
        <f aca="false">IFERROR((Counts!R752+Counts!V752+Counts!W752)/(Counts!Q752+Counts!V752+Counts!W752+Counts!X752),"")</f>
        <v>0.333333333333333</v>
      </c>
      <c r="G752" s="36" t="n">
        <f aca="false">IFERROR((Counts!R752+Counts!S752+2*Counts!T752+3*Counts!U752)/Counts!Q752,"")</f>
        <v>0.447368421052632</v>
      </c>
      <c r="H752" s="35" t="n">
        <f aca="false">IFERROR(Counts!U752,"")</f>
        <v>2</v>
      </c>
      <c r="I752" s="36" t="n">
        <f aca="false">IFERROR(Counts!Z752/Counts!AA752,"")</f>
        <v>0.35</v>
      </c>
      <c r="J752" s="36" t="n">
        <f aca="false">IFERROR(Counts!AB752/Counts!AA752,"")</f>
        <v>0.311829268292683</v>
      </c>
      <c r="K752" s="37" t="n">
        <f aca="false">IFERROR((Counts!AB752-Counts!Z752)/Counts!AA752,"")</f>
        <v>-0.0381707317073171</v>
      </c>
      <c r="L752" s="38" t="n">
        <f aca="false">IFERROR(Counts!Y752/Counts!P752,"")</f>
        <v>0.166666666666667</v>
      </c>
      <c r="M752" s="38" t="n">
        <f aca="false">IFERROR(Counts!V752/Counts!P752,"")</f>
        <v>0.0476190476190476</v>
      </c>
      <c r="N752" s="38" t="n">
        <f aca="false">IFERROR(Counts!AD752/Counts!AC752,"")</f>
        <v>0.0645161290322581</v>
      </c>
      <c r="O752" s="38" t="n">
        <f aca="false">IFERROR(Counts!AE752/Counts!AC752,"")</f>
        <v>0.387096774193548</v>
      </c>
      <c r="P752" s="39" t="n">
        <f aca="false">IFERROR(Counts!AG752/Counts!AF752,"")</f>
        <v>86.54</v>
      </c>
      <c r="Q752" s="38" t="n">
        <f aca="false">IFERROR(Counts!AH752/Counts!AC752,"")</f>
        <v>0.225806451612903</v>
      </c>
      <c r="R752" s="38" t="n">
        <f aca="false">IFERROR(Counts!N752/Counts!M752,"")</f>
        <v>0.28169014084507</v>
      </c>
      <c r="S752" s="38" t="n">
        <f aca="false">IFERROR(Counts!K752/Counts!J752,"")</f>
        <v>0.727272727272727</v>
      </c>
      <c r="T752" s="38" t="n">
        <f aca="false">IFERROR(Counts!I752/Counts!H752,"")</f>
        <v>0.205882352941176</v>
      </c>
      <c r="U752" s="38" t="n">
        <f aca="false">IFERROR(1-Counts!L752/Counts!K752,"")</f>
        <v>0.854166666666667</v>
      </c>
      <c r="V752" s="39" t="n">
        <f aca="false">IFERROR(Counts!AJ752/Counts!AI752,"")</f>
        <v>72.2770491803279</v>
      </c>
      <c r="W752" s="38" t="n">
        <f aca="false">IFERROR(Counts!AK752/Counts!AI752,"")</f>
        <v>0.19672131147541</v>
      </c>
      <c r="X752" s="40" t="n">
        <f aca="false">IFERROR(Counts!O752,"")</f>
        <v>0.66</v>
      </c>
      <c r="Y752" s="36" t="n">
        <f aca="false">IFERROR(INDEX('Season Counts'!$Y$2:$Y$740,$AF752)/INDEX('Season Counts'!$X$2:$X$740,$AF752),"")</f>
        <v>0.270952830188679</v>
      </c>
      <c r="Z752" s="37" t="n">
        <f aca="false">IFERROR(J752-Y752,"")</f>
        <v>0.0408764381040037</v>
      </c>
      <c r="AA752" s="38" t="n">
        <f aca="false">IFERROR(INDEX('Season Counts'!$K$2:$K$740,$AF752)/INDEX('Season Counts'!$J$2:$J$740,$AF752),"")</f>
        <v>0.274949083503055</v>
      </c>
      <c r="AB752" s="41" t="n">
        <f aca="false">IFERROR(R752-AA752,"")</f>
        <v>0.00674105734201547</v>
      </c>
      <c r="AC752" s="39" t="n">
        <f aca="false">IFERROR(INDEX('Season Counts'!$AG$2:$AG$740,$AF752)/INDEX('Season Counts'!$AF$2:$AF$740,$AF752),"")</f>
        <v>71.2568965517241</v>
      </c>
      <c r="AD752" s="40" t="n">
        <f aca="false">IFERROR(V752-AC752,"")</f>
        <v>1.02015262860373</v>
      </c>
      <c r="AE752" s="4" t="str">
        <f aca="false">IF(D752&lt;Guide!$C$21,"Low PA",IF(TRIM(IF(ISNUMBER(AD752),IF(N(AD752)&lt;=-Guide!$C$24,"▼ Bat Speed  ",IF(N(AD752)&gt;=Guide!$C$24,"▲ Bat Speed  ","")),"")&amp;IF(N(Z752)&gt;=Guide!$C$22,"▲ Contact  ","")&amp;IF(N(Z752)&lt;=-Guide!$C$22,"▼ Contact  ","")&amp;IF(N(AB752)&gt;=Guide!$C$23,"▲ Chase  ","")&amp;IF(N(AB752)&lt;=-Guide!$C$23,"▼ Chase  ",""))="","Stable",TRIM(IF(ISNUMBER(AD752),IF(N(AD752)&lt;=-Guide!$C$24,"▼ Bat Speed  ",IF(N(AD752)&gt;=Guide!$C$24,"▲ Bat Speed  ","")),"")&amp;IF(N(Z752)&gt;=Guide!$C$22,"▲ Contact  ","")&amp;IF(N(Z752)&lt;=-Guide!$C$22,"▼ Contact  ","")&amp;IF(N(AB752)&gt;=Guide!$C$23,"▲ Chase  ","")&amp;IF(N(AB752)&lt;=-Guide!$C$23,"▼ Chase  ",""))))</f>
        <v>▲ Bat Speed ▲ Contact</v>
      </c>
      <c r="AF752" s="35" t="n">
        <f aca="false">MATCH(Counts!A752,'Season Counts'!$A$2:$A$740,0)</f>
        <v>192</v>
      </c>
    </row>
    <row r="753" customFormat="false" ht="15" hidden="false" customHeight="false" outlineLevel="0" collapsed="false">
      <c r="A753" s="34" t="str">
        <f aca="false">Counts!B753</f>
        <v>CLE</v>
      </c>
      <c r="B753" s="5" t="str">
        <f aca="false">Counts!C753</f>
        <v>Jo Adell</v>
      </c>
      <c r="C753" s="34" t="str">
        <f aca="false">Counts!F753</f>
        <v>Aug</v>
      </c>
      <c r="D753" s="35" t="n">
        <f aca="false">IFERROR(Counts!P753,"")</f>
        <v>98</v>
      </c>
      <c r="E753" s="36" t="n">
        <f aca="false">IFERROR(Counts!R753/Counts!Q753,"")</f>
        <v>0.247058823529412</v>
      </c>
      <c r="F753" s="36" t="n">
        <f aca="false">IFERROR((Counts!R753+Counts!V753+Counts!W753)/(Counts!Q753+Counts!V753+Counts!W753+Counts!X753),"")</f>
        <v>0.336734693877551</v>
      </c>
      <c r="G753" s="36" t="n">
        <f aca="false">IFERROR((Counts!R753+Counts!S753+2*Counts!T753+3*Counts!U753)/Counts!Q753,"")</f>
        <v>0.458823529411765</v>
      </c>
      <c r="H753" s="35" t="n">
        <f aca="false">IFERROR(Counts!U753,"")</f>
        <v>4</v>
      </c>
      <c r="I753" s="36" t="n">
        <f aca="false">IFERROR(Counts!Z753/Counts!AA753,"")</f>
        <v>0.341237113402062</v>
      </c>
      <c r="J753" s="36" t="n">
        <f aca="false">IFERROR(Counts!AB753/Counts!AA753,"")</f>
        <v>0.36339175257732</v>
      </c>
      <c r="K753" s="37" t="n">
        <f aca="false">IFERROR((Counts!AB753-Counts!Z753)/Counts!AA753,"")</f>
        <v>0.0221546391752577</v>
      </c>
      <c r="L753" s="38" t="n">
        <f aca="false">IFERROR(Counts!Y753/Counts!P753,"")</f>
        <v>0.26530612244898</v>
      </c>
      <c r="M753" s="38" t="n">
        <f aca="false">IFERROR(Counts!V753/Counts!P753,"")</f>
        <v>0.102040816326531</v>
      </c>
      <c r="N753" s="38" t="n">
        <f aca="false">IFERROR(Counts!AD753/Counts!AC753,"")</f>
        <v>0.15</v>
      </c>
      <c r="O753" s="38" t="n">
        <f aca="false">IFERROR(Counts!AE753/Counts!AC753,"")</f>
        <v>0.466666666666667</v>
      </c>
      <c r="P753" s="39" t="n">
        <f aca="false">IFERROR(Counts!AG753/Counts!AF753,"")</f>
        <v>92.4666666666667</v>
      </c>
      <c r="Q753" s="38" t="n">
        <f aca="false">IFERROR(Counts!AH753/Counts!AC753,"")</f>
        <v>0.333333333333333</v>
      </c>
      <c r="R753" s="38" t="n">
        <f aca="false">IFERROR(Counts!N753/Counts!M753,"")</f>
        <v>0.34010152284264</v>
      </c>
      <c r="S753" s="38" t="n">
        <f aca="false">IFERROR(Counts!K753/Counts!J753,"")</f>
        <v>0.785310734463277</v>
      </c>
      <c r="T753" s="38" t="n">
        <f aca="false">IFERROR(Counts!I753/Counts!H753,"")</f>
        <v>0.305825242718447</v>
      </c>
      <c r="U753" s="38" t="n">
        <f aca="false">IFERROR(1-Counts!L753/Counts!K753,"")</f>
        <v>0.784172661870504</v>
      </c>
      <c r="V753" s="39" t="n">
        <f aca="false">IFERROR(Counts!AJ753/Counts!AI753,"")</f>
        <v>77.1178770949721</v>
      </c>
      <c r="W753" s="38" t="n">
        <f aca="false">IFERROR(Counts!AK753/Counts!AI753,"")</f>
        <v>0.748603351955307</v>
      </c>
      <c r="X753" s="40" t="n">
        <f aca="false">IFERROR(Counts!O753,"")</f>
        <v>2.096</v>
      </c>
      <c r="Y753" s="36" t="n">
        <f aca="false">IFERROR(INDEX('Season Counts'!$Y$2:$Y$740,$AF753)/INDEX('Season Counts'!$X$2:$X$740,$AF753),"")</f>
        <v>0.34100495049505</v>
      </c>
      <c r="Z753" s="37" t="n">
        <f aca="false">IFERROR(J753-Y753,"")</f>
        <v>0.0223868020822701</v>
      </c>
      <c r="AA753" s="38" t="n">
        <f aca="false">IFERROR(INDEX('Season Counts'!$K$2:$K$740,$AF753)/INDEX('Season Counts'!$J$2:$J$740,$AF753),"")</f>
        <v>0.325471698113208</v>
      </c>
      <c r="AB753" s="41" t="n">
        <f aca="false">IFERROR(R753-AA753,"")</f>
        <v>0.0146298247294321</v>
      </c>
      <c r="AC753" s="39" t="n">
        <f aca="false">IFERROR(INDEX('Season Counts'!$AG$2:$AG$740,$AF753)/INDEX('Season Counts'!$AF$2:$AF$740,$AF753),"")</f>
        <v>77.6623306233062</v>
      </c>
      <c r="AD753" s="40" t="n">
        <f aca="false">IFERROR(V753-AC753,"")</f>
        <v>-0.544453528334159</v>
      </c>
      <c r="AE753" s="4" t="str">
        <f aca="false">IF(D753&lt;Guide!$C$21,"Low PA",IF(TRIM(IF(ISNUMBER(AD753),IF(N(AD753)&lt;=-Guide!$C$24,"▼ Bat Speed  ",IF(N(AD753)&gt;=Guide!$C$24,"▲ Bat Speed  ","")),"")&amp;IF(N(Z753)&gt;=Guide!$C$22,"▲ Contact  ","")&amp;IF(N(Z753)&lt;=-Guide!$C$22,"▼ Contact  ","")&amp;IF(N(AB753)&gt;=Guide!$C$23,"▲ Chase  ","")&amp;IF(N(AB753)&lt;=-Guide!$C$23,"▼ Chase  ",""))="","Stable",TRIM(IF(ISNUMBER(AD753),IF(N(AD753)&lt;=-Guide!$C$24,"▼ Bat Speed  ",IF(N(AD753)&gt;=Guide!$C$24,"▲ Bat Speed  ","")),"")&amp;IF(N(Z753)&gt;=Guide!$C$22,"▲ Contact  ","")&amp;IF(N(Z753)&lt;=-Guide!$C$22,"▼ Contact  ","")&amp;IF(N(AB753)&gt;=Guide!$C$23,"▲ Chase  ","")&amp;IF(N(AB753)&lt;=-Guide!$C$23,"▼ Chase  ",""))))</f>
        <v>Stable</v>
      </c>
      <c r="AF753" s="35" t="n">
        <f aca="false">MATCH(Counts!A753,'Season Counts'!$A$2:$A$740,0)</f>
        <v>193</v>
      </c>
    </row>
    <row r="754" customFormat="false" ht="15" hidden="false" customHeight="false" outlineLevel="0" collapsed="false">
      <c r="A754" s="34" t="str">
        <f aca="false">Counts!B754</f>
        <v>CLE</v>
      </c>
      <c r="B754" s="5" t="str">
        <f aca="false">Counts!C754</f>
        <v>Jo Adell</v>
      </c>
      <c r="C754" s="34" t="str">
        <f aca="false">Counts!F754</f>
        <v>Sep</v>
      </c>
      <c r="D754" s="35" t="n">
        <f aca="false">IFERROR(Counts!P754,"")</f>
        <v>106</v>
      </c>
      <c r="E754" s="36" t="n">
        <f aca="false">IFERROR(Counts!R754/Counts!Q754,"")</f>
        <v>0.242105263157895</v>
      </c>
      <c r="F754" s="36" t="n">
        <f aca="false">IFERROR((Counts!R754+Counts!V754+Counts!W754)/(Counts!Q754+Counts!V754+Counts!W754+Counts!X754),"")</f>
        <v>0.311320754716981</v>
      </c>
      <c r="G754" s="36" t="n">
        <f aca="false">IFERROR((Counts!R754+Counts!S754+2*Counts!T754+3*Counts!U754)/Counts!Q754,"")</f>
        <v>0.378947368421053</v>
      </c>
      <c r="H754" s="35" t="n">
        <f aca="false">IFERROR(Counts!U754,"")</f>
        <v>3</v>
      </c>
      <c r="I754" s="36" t="n">
        <f aca="false">IFERROR(Counts!Z754/Counts!AA754,"")</f>
        <v>0.3</v>
      </c>
      <c r="J754" s="36" t="n">
        <f aca="false">IFERROR(Counts!AB754/Counts!AA754,"")</f>
        <v>0.32032380952381</v>
      </c>
      <c r="K754" s="37" t="n">
        <f aca="false">IFERROR((Counts!AB754-Counts!Z754)/Counts!AA754,"")</f>
        <v>0.0203238095238095</v>
      </c>
      <c r="L754" s="38" t="n">
        <f aca="false">IFERROR(Counts!Y754/Counts!P754,"")</f>
        <v>0.216981132075472</v>
      </c>
      <c r="M754" s="38" t="n">
        <f aca="false">IFERROR(Counts!V754/Counts!P754,"")</f>
        <v>0.0754716981132075</v>
      </c>
      <c r="N754" s="38" t="n">
        <f aca="false">IFERROR(Counts!AD754/Counts!AC754,"")</f>
        <v>0.0547945205479452</v>
      </c>
      <c r="O754" s="38" t="n">
        <f aca="false">IFERROR(Counts!AE754/Counts!AC754,"")</f>
        <v>0.465753424657534</v>
      </c>
      <c r="P754" s="39" t="n">
        <f aca="false">IFERROR(Counts!AG754/Counts!AF754,"")</f>
        <v>91.1763888888889</v>
      </c>
      <c r="Q754" s="38" t="n">
        <f aca="false">IFERROR(Counts!AH754/Counts!AC754,"")</f>
        <v>0.26027397260274</v>
      </c>
      <c r="R754" s="38" t="n">
        <f aca="false">IFERROR(Counts!N754/Counts!M754,"")</f>
        <v>0.312775330396476</v>
      </c>
      <c r="S754" s="38" t="n">
        <f aca="false">IFERROR(Counts!K754/Counts!J754,"")</f>
        <v>0.681818181818182</v>
      </c>
      <c r="T754" s="38" t="n">
        <f aca="false">IFERROR(Counts!I754/Counts!H754,"")</f>
        <v>0.237864077669903</v>
      </c>
      <c r="U754" s="38" t="n">
        <f aca="false">IFERROR(1-Counts!L754/Counts!K754,"")</f>
        <v>0.874074074074074</v>
      </c>
      <c r="V754" s="39" t="n">
        <f aca="false">IFERROR(Counts!AJ754/Counts!AI754,"")</f>
        <v>78.1752631578947</v>
      </c>
      <c r="W754" s="38" t="n">
        <f aca="false">IFERROR(Counts!AK754/Counts!AI754,"")</f>
        <v>0.8</v>
      </c>
      <c r="X754" s="40" t="n">
        <f aca="false">IFERROR(Counts!O754,"")</f>
        <v>0.319</v>
      </c>
      <c r="Y754" s="36" t="n">
        <f aca="false">IFERROR(INDEX('Season Counts'!$Y$2:$Y$740,$AF754)/INDEX('Season Counts'!$X$2:$X$740,$AF754),"")</f>
        <v>0.34100495049505</v>
      </c>
      <c r="Z754" s="37" t="n">
        <f aca="false">IFERROR(J754-Y754,"")</f>
        <v>-0.02068114097124</v>
      </c>
      <c r="AA754" s="38" t="n">
        <f aca="false">IFERROR(INDEX('Season Counts'!$K$2:$K$740,$AF754)/INDEX('Season Counts'!$J$2:$J$740,$AF754),"")</f>
        <v>0.325471698113208</v>
      </c>
      <c r="AB754" s="41" t="n">
        <f aca="false">IFERROR(R754-AA754,"")</f>
        <v>-0.0126963677167318</v>
      </c>
      <c r="AC754" s="39" t="n">
        <f aca="false">IFERROR(INDEX('Season Counts'!$AG$2:$AG$740,$AF754)/INDEX('Season Counts'!$AF$2:$AF$740,$AF754),"")</f>
        <v>77.6623306233062</v>
      </c>
      <c r="AD754" s="40" t="n">
        <f aca="false">IFERROR(V754-AC754,"")</f>
        <v>0.512932534588501</v>
      </c>
      <c r="AE754" s="4" t="str">
        <f aca="false">IF(D754&lt;Guide!$C$21,"Low PA",IF(TRIM(IF(ISNUMBER(AD754),IF(N(AD754)&lt;=-Guide!$C$24,"▼ Bat Speed  ",IF(N(AD754)&gt;=Guide!$C$24,"▲ Bat Speed  ","")),"")&amp;IF(N(Z754)&gt;=Guide!$C$22,"▲ Contact  ","")&amp;IF(N(Z754)&lt;=-Guide!$C$22,"▼ Contact  ","")&amp;IF(N(AB754)&gt;=Guide!$C$23,"▲ Chase  ","")&amp;IF(N(AB754)&lt;=-Guide!$C$23,"▼ Chase  ",""))="","Stable",TRIM(IF(ISNUMBER(AD754),IF(N(AD754)&lt;=-Guide!$C$24,"▼ Bat Speed  ",IF(N(AD754)&gt;=Guide!$C$24,"▲ Bat Speed  ","")),"")&amp;IF(N(Z754)&gt;=Guide!$C$22,"▲ Contact  ","")&amp;IF(N(Z754)&lt;=-Guide!$C$22,"▼ Contact  ","")&amp;IF(N(AB754)&gt;=Guide!$C$23,"▲ Chase  ","")&amp;IF(N(AB754)&lt;=-Guide!$C$23,"▼ Chase  ",""))))</f>
        <v>Stable</v>
      </c>
      <c r="AF754" s="35" t="n">
        <f aca="false">MATCH(Counts!A754,'Season Counts'!$A$2:$A$740,0)</f>
        <v>193</v>
      </c>
    </row>
    <row r="755" customFormat="false" ht="15" hidden="false" customHeight="false" outlineLevel="0" collapsed="false">
      <c r="A755" s="34" t="str">
        <f aca="false">Counts!B755</f>
        <v>CLE</v>
      </c>
      <c r="B755" s="5" t="str">
        <f aca="false">Counts!C755</f>
        <v>Petey Halpin</v>
      </c>
      <c r="C755" s="34" t="str">
        <f aca="false">Counts!F755</f>
        <v>May</v>
      </c>
      <c r="D755" s="35" t="n">
        <f aca="false">IFERROR(Counts!P755,"")</f>
        <v>31</v>
      </c>
      <c r="E755" s="36" t="n">
        <f aca="false">IFERROR(Counts!R755/Counts!Q755,"")</f>
        <v>0.166666666666667</v>
      </c>
      <c r="F755" s="36" t="n">
        <f aca="false">IFERROR((Counts!R755+Counts!V755+Counts!W755)/(Counts!Q755+Counts!V755+Counts!W755+Counts!X755),"")</f>
        <v>0.193548387096774</v>
      </c>
      <c r="G755" s="36" t="n">
        <f aca="false">IFERROR((Counts!R755+Counts!S755+2*Counts!T755+3*Counts!U755)/Counts!Q755,"")</f>
        <v>0.2</v>
      </c>
      <c r="H755" s="35" t="n">
        <f aca="false">IFERROR(Counts!U755,"")</f>
        <v>0</v>
      </c>
      <c r="I755" s="36" t="n">
        <f aca="false">IFERROR(Counts!Z755/Counts!AA755,"")</f>
        <v>0.179032258064516</v>
      </c>
      <c r="J755" s="36" t="n">
        <f aca="false">IFERROR(Counts!AB755/Counts!AA755,"")</f>
        <v>0.270225806451613</v>
      </c>
      <c r="K755" s="37" t="n">
        <f aca="false">IFERROR((Counts!AB755-Counts!Z755)/Counts!AA755,"")</f>
        <v>0.0911935483870968</v>
      </c>
      <c r="L755" s="38" t="n">
        <f aca="false">IFERROR(Counts!Y755/Counts!P755,"")</f>
        <v>0.258064516129032</v>
      </c>
      <c r="M755" s="38" t="n">
        <f aca="false">IFERROR(Counts!V755/Counts!P755,"")</f>
        <v>0.032258064516129</v>
      </c>
      <c r="N755" s="38" t="n">
        <f aca="false">IFERROR(Counts!AD755/Counts!AC755,"")</f>
        <v>0.0909090909090909</v>
      </c>
      <c r="O755" s="38" t="n">
        <f aca="false">IFERROR(Counts!AE755/Counts!AC755,"")</f>
        <v>0.318181818181818</v>
      </c>
      <c r="P755" s="39" t="n">
        <f aca="false">IFERROR(Counts!AG755/Counts!AF755,"")</f>
        <v>85.8045454545455</v>
      </c>
      <c r="Q755" s="38" t="n">
        <f aca="false">IFERROR(Counts!AH755/Counts!AC755,"")</f>
        <v>0.454545454545455</v>
      </c>
      <c r="R755" s="38" t="n">
        <f aca="false">IFERROR(Counts!N755/Counts!M755,"")</f>
        <v>0.306451612903226</v>
      </c>
      <c r="S755" s="38" t="n">
        <f aca="false">IFERROR(Counts!K755/Counts!J755,"")</f>
        <v>0.754098360655738</v>
      </c>
      <c r="T755" s="38" t="n">
        <f aca="false">IFERROR(Counts!I755/Counts!H755,"")</f>
        <v>0.292307692307692</v>
      </c>
      <c r="U755" s="38" t="n">
        <f aca="false">IFERROR(1-Counts!L755/Counts!K755,"")</f>
        <v>0.826086956521739</v>
      </c>
      <c r="V755" s="39" t="n">
        <f aca="false">IFERROR(Counts!AJ755/Counts!AI755,"")</f>
        <v>69.5016949152543</v>
      </c>
      <c r="W755" s="38" t="n">
        <f aca="false">IFERROR(Counts!AK755/Counts!AI755,"")</f>
        <v>0.0508474576271187</v>
      </c>
      <c r="X755" s="40" t="n">
        <f aca="false">IFERROR(Counts!O755,"")</f>
        <v>-3.563</v>
      </c>
      <c r="Y755" s="36" t="n">
        <f aca="false">IFERROR(INDEX('Season Counts'!$Y$2:$Y$740,$AF755)/INDEX('Season Counts'!$X$2:$X$740,$AF755),"")</f>
        <v>0.294505263157895</v>
      </c>
      <c r="Z755" s="37" t="n">
        <f aca="false">IFERROR(J755-Y755,"")</f>
        <v>-0.0242794567062818</v>
      </c>
      <c r="AA755" s="38" t="n">
        <f aca="false">IFERROR(INDEX('Season Counts'!$K$2:$K$740,$AF755)/INDEX('Season Counts'!$J$2:$J$740,$AF755),"")</f>
        <v>0.386167146974063</v>
      </c>
      <c r="AB755" s="41" t="n">
        <f aca="false">IFERROR(R755-AA755,"")</f>
        <v>-0.0797155340708376</v>
      </c>
      <c r="AC755" s="39" t="n">
        <f aca="false">IFERROR(INDEX('Season Counts'!$AG$2:$AG$740,$AF755)/INDEX('Season Counts'!$AF$2:$AF$740,$AF755),"")</f>
        <v>69.6788235294118</v>
      </c>
      <c r="AD755" s="40" t="n">
        <f aca="false">IFERROR(V755-AC755,"")</f>
        <v>-0.17712861415751</v>
      </c>
      <c r="AE755" s="4" t="str">
        <f aca="false">IF(D755&lt;Guide!$C$21,"Low PA",IF(TRIM(IF(ISNUMBER(AD755),IF(N(AD755)&lt;=-Guide!$C$24,"▼ Bat Speed  ",IF(N(AD755)&gt;=Guide!$C$24,"▲ Bat Speed  ","")),"")&amp;IF(N(Z755)&gt;=Guide!$C$22,"▲ Contact  ","")&amp;IF(N(Z755)&lt;=-Guide!$C$22,"▼ Contact  ","")&amp;IF(N(AB755)&gt;=Guide!$C$23,"▲ Chase  ","")&amp;IF(N(AB755)&lt;=-Guide!$C$23,"▼ Chase  ",""))="","Stable",TRIM(IF(ISNUMBER(AD755),IF(N(AD755)&lt;=-Guide!$C$24,"▼ Bat Speed  ",IF(N(AD755)&gt;=Guide!$C$24,"▲ Bat Speed  ","")),"")&amp;IF(N(Z755)&gt;=Guide!$C$22,"▲ Contact  ","")&amp;IF(N(Z755)&lt;=-Guide!$C$22,"▼ Contact  ","")&amp;IF(N(AB755)&gt;=Guide!$C$23,"▲ Chase  ","")&amp;IF(N(AB755)&lt;=-Guide!$C$23,"▼ Chase  ",""))))</f>
        <v>Low PA</v>
      </c>
      <c r="AF755" s="35" t="n">
        <f aca="false">MATCH(Counts!A755,'Season Counts'!$A$2:$A$740,0)</f>
        <v>194</v>
      </c>
    </row>
    <row r="756" customFormat="false" ht="15" hidden="false" customHeight="false" outlineLevel="0" collapsed="false">
      <c r="A756" s="34" t="str">
        <f aca="false">Counts!B756</f>
        <v>CLE</v>
      </c>
      <c r="B756" s="5" t="str">
        <f aca="false">Counts!C756</f>
        <v>Petey Halpin</v>
      </c>
      <c r="C756" s="34" t="str">
        <f aca="false">Counts!F756</f>
        <v>Jun</v>
      </c>
      <c r="D756" s="35" t="n">
        <f aca="false">IFERROR(Counts!P756,"")</f>
        <v>25</v>
      </c>
      <c r="E756" s="36" t="n">
        <f aca="false">IFERROR(Counts!R756/Counts!Q756,"")</f>
        <v>0.173913043478261</v>
      </c>
      <c r="F756" s="36" t="n">
        <f aca="false">IFERROR((Counts!R756+Counts!V756+Counts!W756)/(Counts!Q756+Counts!V756+Counts!W756+Counts!X756),"")</f>
        <v>0.173913043478261</v>
      </c>
      <c r="G756" s="36" t="n">
        <f aca="false">IFERROR((Counts!R756+Counts!S756+2*Counts!T756+3*Counts!U756)/Counts!Q756,"")</f>
        <v>0.260869565217391</v>
      </c>
      <c r="H756" s="35" t="n">
        <f aca="false">IFERROR(Counts!U756,"")</f>
        <v>0</v>
      </c>
      <c r="I756" s="36" t="n">
        <f aca="false">IFERROR(Counts!Z756/Counts!AA756,"")</f>
        <v>0.18695652173913</v>
      </c>
      <c r="J756" s="36" t="n">
        <f aca="false">IFERROR(Counts!AB756/Counts!AA756,"")</f>
        <v>0.177521739130435</v>
      </c>
      <c r="K756" s="37" t="n">
        <f aca="false">IFERROR((Counts!AB756-Counts!Z756)/Counts!AA756,"")</f>
        <v>-0.00943478260869564</v>
      </c>
      <c r="L756" s="38" t="n">
        <f aca="false">IFERROR(Counts!Y756/Counts!P756,"")</f>
        <v>0.32</v>
      </c>
      <c r="M756" s="38" t="n">
        <f aca="false">IFERROR(Counts!V756/Counts!P756,"")</f>
        <v>0</v>
      </c>
      <c r="N756" s="38" t="n">
        <f aca="false">IFERROR(Counts!AD756/Counts!AC756,"")</f>
        <v>0.0588235294117647</v>
      </c>
      <c r="O756" s="38" t="n">
        <f aca="false">IFERROR(Counts!AE756/Counts!AC756,"")</f>
        <v>0.235294117647059</v>
      </c>
      <c r="P756" s="39" t="n">
        <f aca="false">IFERROR(Counts!AG756/Counts!AF756,"")</f>
        <v>78.4176470588235</v>
      </c>
      <c r="Q756" s="38" t="n">
        <f aca="false">IFERROR(Counts!AH756/Counts!AC756,"")</f>
        <v>0.411764705882353</v>
      </c>
      <c r="R756" s="38" t="n">
        <f aca="false">IFERROR(Counts!N756/Counts!M756,"")</f>
        <v>0.512820512820513</v>
      </c>
      <c r="S756" s="38" t="n">
        <f aca="false">IFERROR(Counts!K756/Counts!J756,"")</f>
        <v>0.742857142857143</v>
      </c>
      <c r="T756" s="38" t="n">
        <f aca="false">IFERROR(Counts!I756/Counts!H756,"")</f>
        <v>0.217391304347826</v>
      </c>
      <c r="U756" s="38" t="n">
        <f aca="false">IFERROR(1-Counts!L756/Counts!K756,"")</f>
        <v>0.884615384615385</v>
      </c>
      <c r="V756" s="39" t="n">
        <f aca="false">IFERROR(Counts!AJ756/Counts!AI756,"")</f>
        <v>69.7176470588235</v>
      </c>
      <c r="W756" s="38" t="n">
        <f aca="false">IFERROR(Counts!AK756/Counts!AI756,"")</f>
        <v>0.0294117647058824</v>
      </c>
      <c r="X756" s="40" t="n">
        <f aca="false">IFERROR(Counts!O756,"")</f>
        <v>-2.963</v>
      </c>
      <c r="Y756" s="36" t="n">
        <f aca="false">IFERROR(INDEX('Season Counts'!$Y$2:$Y$740,$AF756)/INDEX('Season Counts'!$X$2:$X$740,$AF756),"")</f>
        <v>0.294505263157895</v>
      </c>
      <c r="Z756" s="37" t="n">
        <f aca="false">IFERROR(J756-Y756,"")</f>
        <v>-0.11698352402746</v>
      </c>
      <c r="AA756" s="38" t="n">
        <f aca="false">IFERROR(INDEX('Season Counts'!$K$2:$K$740,$AF756)/INDEX('Season Counts'!$J$2:$J$740,$AF756),"")</f>
        <v>0.386167146974063</v>
      </c>
      <c r="AB756" s="41" t="n">
        <f aca="false">IFERROR(R756-AA756,"")</f>
        <v>0.126653365846449</v>
      </c>
      <c r="AC756" s="39" t="n">
        <f aca="false">IFERROR(INDEX('Season Counts'!$AG$2:$AG$740,$AF756)/INDEX('Season Counts'!$AF$2:$AF$740,$AF756),"")</f>
        <v>69.6788235294118</v>
      </c>
      <c r="AD756" s="40" t="n">
        <f aca="false">IFERROR(V756-AC756,"")</f>
        <v>0.038823529411772</v>
      </c>
      <c r="AE756" s="4" t="str">
        <f aca="false">IF(D756&lt;Guide!$C$21,"Low PA",IF(TRIM(IF(ISNUMBER(AD756),IF(N(AD756)&lt;=-Guide!$C$24,"▼ Bat Speed  ",IF(N(AD756)&gt;=Guide!$C$24,"▲ Bat Speed  ","")),"")&amp;IF(N(Z756)&gt;=Guide!$C$22,"▲ Contact  ","")&amp;IF(N(Z756)&lt;=-Guide!$C$22,"▼ Contact  ","")&amp;IF(N(AB756)&gt;=Guide!$C$23,"▲ Chase  ","")&amp;IF(N(AB756)&lt;=-Guide!$C$23,"▼ Chase  ",""))="","Stable",TRIM(IF(ISNUMBER(AD756),IF(N(AD756)&lt;=-Guide!$C$24,"▼ Bat Speed  ",IF(N(AD756)&gt;=Guide!$C$24,"▲ Bat Speed  ","")),"")&amp;IF(N(Z756)&gt;=Guide!$C$22,"▲ Contact  ","")&amp;IF(N(Z756)&lt;=-Guide!$C$22,"▼ Contact  ","")&amp;IF(N(AB756)&gt;=Guide!$C$23,"▲ Chase  ","")&amp;IF(N(AB756)&lt;=-Guide!$C$23,"▼ Chase  ",""))))</f>
        <v>Low PA</v>
      </c>
      <c r="AF756" s="35" t="n">
        <f aca="false">MATCH(Counts!A756,'Season Counts'!$A$2:$A$740,0)</f>
        <v>194</v>
      </c>
    </row>
    <row r="757" customFormat="false" ht="15" hidden="false" customHeight="false" outlineLevel="0" collapsed="false">
      <c r="A757" s="34" t="str">
        <f aca="false">Counts!B757</f>
        <v>CLE</v>
      </c>
      <c r="B757" s="5" t="str">
        <f aca="false">Counts!C757</f>
        <v>Petey Halpin</v>
      </c>
      <c r="C757" s="34" t="str">
        <f aca="false">Counts!F757</f>
        <v>Jul</v>
      </c>
      <c r="D757" s="35" t="n">
        <f aca="false">IFERROR(Counts!P757,"")</f>
        <v>55</v>
      </c>
      <c r="E757" s="36" t="n">
        <f aca="false">IFERROR(Counts!R757/Counts!Q757,"")</f>
        <v>0.224489795918367</v>
      </c>
      <c r="F757" s="36" t="n">
        <f aca="false">IFERROR((Counts!R757+Counts!V757+Counts!W757)/(Counts!Q757+Counts!V757+Counts!W757+Counts!X757),"")</f>
        <v>0.277777777777778</v>
      </c>
      <c r="G757" s="36" t="n">
        <f aca="false">IFERROR((Counts!R757+Counts!S757+2*Counts!T757+3*Counts!U757)/Counts!Q757,"")</f>
        <v>0.387755102040816</v>
      </c>
      <c r="H757" s="35" t="n">
        <f aca="false">IFERROR(Counts!U757,"")</f>
        <v>2</v>
      </c>
      <c r="I757" s="36" t="n">
        <f aca="false">IFERROR(Counts!Z757/Counts!AA757,"")</f>
        <v>0.288888888888889</v>
      </c>
      <c r="J757" s="36" t="n">
        <f aca="false">IFERROR(Counts!AB757/Counts!AA757,"")</f>
        <v>0.313851851851852</v>
      </c>
      <c r="K757" s="37" t="n">
        <f aca="false">IFERROR((Counts!AB757-Counts!Z757)/Counts!AA757,"")</f>
        <v>0.024962962962963</v>
      </c>
      <c r="L757" s="38" t="n">
        <f aca="false">IFERROR(Counts!Y757/Counts!P757,"")</f>
        <v>0.109090909090909</v>
      </c>
      <c r="M757" s="38" t="n">
        <f aca="false">IFERROR(Counts!V757/Counts!P757,"")</f>
        <v>0.0363636363636364</v>
      </c>
      <c r="N757" s="38" t="n">
        <f aca="false">IFERROR(Counts!AD757/Counts!AC757,"")</f>
        <v>0.0666666666666667</v>
      </c>
      <c r="O757" s="38" t="n">
        <f aca="false">IFERROR(Counts!AE757/Counts!AC757,"")</f>
        <v>0.266666666666667</v>
      </c>
      <c r="P757" s="39" t="n">
        <f aca="false">IFERROR(Counts!AG757/Counts!AF757,"")</f>
        <v>82.7533333333333</v>
      </c>
      <c r="Q757" s="38" t="n">
        <f aca="false">IFERROR(Counts!AH757/Counts!AC757,"")</f>
        <v>0.422222222222222</v>
      </c>
      <c r="R757" s="38" t="n">
        <f aca="false">IFERROR(Counts!N757/Counts!M757,"")</f>
        <v>0.434343434343434</v>
      </c>
      <c r="S757" s="38" t="n">
        <f aca="false">IFERROR(Counts!K757/Counts!J757,"")</f>
        <v>0.804597701149425</v>
      </c>
      <c r="T757" s="38" t="n">
        <f aca="false">IFERROR(Counts!I757/Counts!H757,"")</f>
        <v>0.20353982300885</v>
      </c>
      <c r="U757" s="38" t="n">
        <f aca="false">IFERROR(1-Counts!L757/Counts!K757,"")</f>
        <v>0.842857142857143</v>
      </c>
      <c r="V757" s="39" t="n">
        <f aca="false">IFERROR(Counts!AJ757/Counts!AI757,"")</f>
        <v>70.4070707070707</v>
      </c>
      <c r="W757" s="38" t="n">
        <f aca="false">IFERROR(Counts!AK757/Counts!AI757,"")</f>
        <v>0.0606060606060606</v>
      </c>
      <c r="X757" s="40" t="n">
        <f aca="false">IFERROR(Counts!O757,"")</f>
        <v>-1.308</v>
      </c>
      <c r="Y757" s="36" t="n">
        <f aca="false">IFERROR(INDEX('Season Counts'!$Y$2:$Y$740,$AF757)/INDEX('Season Counts'!$X$2:$X$740,$AF757),"")</f>
        <v>0.294505263157895</v>
      </c>
      <c r="Z757" s="37" t="n">
        <f aca="false">IFERROR(J757-Y757,"")</f>
        <v>0.0193465886939571</v>
      </c>
      <c r="AA757" s="38" t="n">
        <f aca="false">IFERROR(INDEX('Season Counts'!$K$2:$K$740,$AF757)/INDEX('Season Counts'!$J$2:$J$740,$AF757),"")</f>
        <v>0.386167146974063</v>
      </c>
      <c r="AB757" s="41" t="n">
        <f aca="false">IFERROR(R757-AA757,"")</f>
        <v>0.048176287369371</v>
      </c>
      <c r="AC757" s="39" t="n">
        <f aca="false">IFERROR(INDEX('Season Counts'!$AG$2:$AG$740,$AF757)/INDEX('Season Counts'!$AF$2:$AF$740,$AF757),"")</f>
        <v>69.6788235294118</v>
      </c>
      <c r="AD757" s="40" t="n">
        <f aca="false">IFERROR(V757-AC757,"")</f>
        <v>0.728247177658957</v>
      </c>
      <c r="AE757" s="4" t="str">
        <f aca="false">IF(D757&lt;Guide!$C$21,"Low PA",IF(TRIM(IF(ISNUMBER(AD757),IF(N(AD757)&lt;=-Guide!$C$24,"▼ Bat Speed  ",IF(N(AD757)&gt;=Guide!$C$24,"▲ Bat Speed  ","")),"")&amp;IF(N(Z757)&gt;=Guide!$C$22,"▲ Contact  ","")&amp;IF(N(Z757)&lt;=-Guide!$C$22,"▼ Contact  ","")&amp;IF(N(AB757)&gt;=Guide!$C$23,"▲ Chase  ","")&amp;IF(N(AB757)&lt;=-Guide!$C$23,"▼ Chase  ",""))="","Stable",TRIM(IF(ISNUMBER(AD757),IF(N(AD757)&lt;=-Guide!$C$24,"▼ Bat Speed  ",IF(N(AD757)&gt;=Guide!$C$24,"▲ Bat Speed  ","")),"")&amp;IF(N(Z757)&gt;=Guide!$C$22,"▲ Contact  ","")&amp;IF(N(Z757)&lt;=-Guide!$C$22,"▼ Contact  ","")&amp;IF(N(AB757)&gt;=Guide!$C$23,"▲ Chase  ","")&amp;IF(N(AB757)&lt;=-Guide!$C$23,"▼ Chase  ",""))))</f>
        <v>▲ Chase</v>
      </c>
      <c r="AF757" s="35" t="n">
        <f aca="false">MATCH(Counts!A757,'Season Counts'!$A$2:$A$740,0)</f>
        <v>194</v>
      </c>
    </row>
    <row r="758" customFormat="false" ht="15" hidden="false" customHeight="false" outlineLevel="0" collapsed="false">
      <c r="A758" s="34" t="str">
        <f aca="false">Counts!B758</f>
        <v>CLE</v>
      </c>
      <c r="B758" s="5" t="str">
        <f aca="false">Counts!C758</f>
        <v>Petey Halpin</v>
      </c>
      <c r="C758" s="34" t="str">
        <f aca="false">Counts!F758</f>
        <v>Aug</v>
      </c>
      <c r="D758" s="35" t="n">
        <f aca="false">IFERROR(Counts!P758,"")</f>
        <v>48</v>
      </c>
      <c r="E758" s="36" t="n">
        <f aca="false">IFERROR(Counts!R758/Counts!Q758,"")</f>
        <v>0.272727272727273</v>
      </c>
      <c r="F758" s="36" t="n">
        <f aca="false">IFERROR((Counts!R758+Counts!V758+Counts!W758)/(Counts!Q758+Counts!V758+Counts!W758+Counts!X758),"")</f>
        <v>0.319148936170213</v>
      </c>
      <c r="G758" s="36" t="n">
        <f aca="false">IFERROR((Counts!R758+Counts!S758+2*Counts!T758+3*Counts!U758)/Counts!Q758,"")</f>
        <v>0.363636363636364</v>
      </c>
      <c r="H758" s="35" t="n">
        <f aca="false">IFERROR(Counts!U758,"")</f>
        <v>1</v>
      </c>
      <c r="I758" s="36" t="n">
        <f aca="false">IFERROR(Counts!Z758/Counts!AA758,"")</f>
        <v>0.30531914893617</v>
      </c>
      <c r="J758" s="36" t="n">
        <f aca="false">IFERROR(Counts!AB758/Counts!AA758,"")</f>
        <v>0.33536170212766</v>
      </c>
      <c r="K758" s="37" t="n">
        <f aca="false">IFERROR((Counts!AB758-Counts!Z758)/Counts!AA758,"")</f>
        <v>0.0300425531914894</v>
      </c>
      <c r="L758" s="38" t="n">
        <f aca="false">IFERROR(Counts!Y758/Counts!P758,"")</f>
        <v>0.1875</v>
      </c>
      <c r="M758" s="38" t="n">
        <f aca="false">IFERROR(Counts!V758/Counts!P758,"")</f>
        <v>0.0625</v>
      </c>
      <c r="N758" s="38" t="n">
        <f aca="false">IFERROR(Counts!AD758/Counts!AC758,"")</f>
        <v>0.0277777777777778</v>
      </c>
      <c r="O758" s="38" t="n">
        <f aca="false">IFERROR(Counts!AE758/Counts!AC758,"")</f>
        <v>0.222222222222222</v>
      </c>
      <c r="P758" s="39" t="n">
        <f aca="false">IFERROR(Counts!AG758/Counts!AF758,"")</f>
        <v>79.7833333333333</v>
      </c>
      <c r="Q758" s="38" t="n">
        <f aca="false">IFERROR(Counts!AH758/Counts!AC758,"")</f>
        <v>0.388888888888889</v>
      </c>
      <c r="R758" s="38" t="n">
        <f aca="false">IFERROR(Counts!N758/Counts!M758,"")</f>
        <v>0.36144578313253</v>
      </c>
      <c r="S758" s="38" t="n">
        <f aca="false">IFERROR(Counts!K758/Counts!J758,"")</f>
        <v>0.907894736842105</v>
      </c>
      <c r="T758" s="38" t="n">
        <f aca="false">IFERROR(Counts!I758/Counts!H758,"")</f>
        <v>0.242424242424242</v>
      </c>
      <c r="U758" s="38" t="n">
        <f aca="false">IFERROR(1-Counts!L758/Counts!K758,"")</f>
        <v>0.797101449275362</v>
      </c>
      <c r="V758" s="39" t="n">
        <f aca="false">IFERROR(Counts!AJ758/Counts!AI758,"")</f>
        <v>69.4441860465116</v>
      </c>
      <c r="W758" s="38" t="n">
        <f aca="false">IFERROR(Counts!AK758/Counts!AI758,"")</f>
        <v>0.0348837209302326</v>
      </c>
      <c r="X758" s="40" t="n">
        <f aca="false">IFERROR(Counts!O758,"")</f>
        <v>-1.255</v>
      </c>
      <c r="Y758" s="36" t="n">
        <f aca="false">IFERROR(INDEX('Season Counts'!$Y$2:$Y$740,$AF758)/INDEX('Season Counts'!$X$2:$X$740,$AF758),"")</f>
        <v>0.294505263157895</v>
      </c>
      <c r="Z758" s="37" t="n">
        <f aca="false">IFERROR(J758-Y758,"")</f>
        <v>0.0408564389697648</v>
      </c>
      <c r="AA758" s="38" t="n">
        <f aca="false">IFERROR(INDEX('Season Counts'!$K$2:$K$740,$AF758)/INDEX('Season Counts'!$J$2:$J$740,$AF758),"")</f>
        <v>0.386167146974063</v>
      </c>
      <c r="AB758" s="41" t="n">
        <f aca="false">IFERROR(R758-AA758,"")</f>
        <v>-0.0247213638415333</v>
      </c>
      <c r="AC758" s="39" t="n">
        <f aca="false">IFERROR(INDEX('Season Counts'!$AG$2:$AG$740,$AF758)/INDEX('Season Counts'!$AF$2:$AF$740,$AF758),"")</f>
        <v>69.6788235294118</v>
      </c>
      <c r="AD758" s="40" t="n">
        <f aca="false">IFERROR(V758-AC758,"")</f>
        <v>-0.234637482900126</v>
      </c>
      <c r="AE758" s="4" t="str">
        <f aca="false">IF(D758&lt;Guide!$C$21,"Low PA",IF(TRIM(IF(ISNUMBER(AD758),IF(N(AD758)&lt;=-Guide!$C$24,"▼ Bat Speed  ",IF(N(AD758)&gt;=Guide!$C$24,"▲ Bat Speed  ","")),"")&amp;IF(N(Z758)&gt;=Guide!$C$22,"▲ Contact  ","")&amp;IF(N(Z758)&lt;=-Guide!$C$22,"▼ Contact  ","")&amp;IF(N(AB758)&gt;=Guide!$C$23,"▲ Chase  ","")&amp;IF(N(AB758)&lt;=-Guide!$C$23,"▼ Chase  ",""))="","Stable",TRIM(IF(ISNUMBER(AD758),IF(N(AD758)&lt;=-Guide!$C$24,"▼ Bat Speed  ",IF(N(AD758)&gt;=Guide!$C$24,"▲ Bat Speed  ","")),"")&amp;IF(N(Z758)&gt;=Guide!$C$22,"▲ Contact  ","")&amp;IF(N(Z758)&lt;=-Guide!$C$22,"▼ Contact  ","")&amp;IF(N(AB758)&gt;=Guide!$C$23,"▲ Chase  ","")&amp;IF(N(AB758)&lt;=-Guide!$C$23,"▼ Chase  ",""))))</f>
        <v>▲ Contact</v>
      </c>
      <c r="AF758" s="35" t="n">
        <f aca="false">MATCH(Counts!A758,'Season Counts'!$A$2:$A$740,0)</f>
        <v>194</v>
      </c>
    </row>
    <row r="759" customFormat="false" ht="15" hidden="false" customHeight="false" outlineLevel="0" collapsed="false">
      <c r="A759" s="34" t="str">
        <f aca="false">Counts!B759</f>
        <v>CLE</v>
      </c>
      <c r="B759" s="5" t="str">
        <f aca="false">Counts!C759</f>
        <v>Petey Halpin</v>
      </c>
      <c r="C759" s="34" t="str">
        <f aca="false">Counts!F759</f>
        <v>Sep</v>
      </c>
      <c r="D759" s="35" t="n">
        <f aca="false">IFERROR(Counts!P759,"")</f>
        <v>36</v>
      </c>
      <c r="E759" s="36" t="n">
        <f aca="false">IFERROR(Counts!R759/Counts!Q759,"")</f>
        <v>0.25</v>
      </c>
      <c r="F759" s="36" t="n">
        <f aca="false">IFERROR((Counts!R759+Counts!V759+Counts!W759)/(Counts!Q759+Counts!V759+Counts!W759+Counts!X759),"")</f>
        <v>0.314285714285714</v>
      </c>
      <c r="G759" s="36" t="n">
        <f aca="false">IFERROR((Counts!R759+Counts!S759+2*Counts!T759+3*Counts!U759)/Counts!Q759,"")</f>
        <v>0.34375</v>
      </c>
      <c r="H759" s="35" t="n">
        <f aca="false">IFERROR(Counts!U759,"")</f>
        <v>1</v>
      </c>
      <c r="I759" s="36" t="n">
        <f aca="false">IFERROR(Counts!Z759/Counts!AA759,"")</f>
        <v>0.297142857142857</v>
      </c>
      <c r="J759" s="36" t="n">
        <f aca="false">IFERROR(Counts!AB759/Counts!AA759,"")</f>
        <v>0.308171428571429</v>
      </c>
      <c r="K759" s="37" t="n">
        <f aca="false">IFERROR((Counts!AB759-Counts!Z759)/Counts!AA759,"")</f>
        <v>0.0110285714285714</v>
      </c>
      <c r="L759" s="38" t="n">
        <f aca="false">IFERROR(Counts!Y759/Counts!P759,"")</f>
        <v>0.111111111111111</v>
      </c>
      <c r="M759" s="38" t="n">
        <f aca="false">IFERROR(Counts!V759/Counts!P759,"")</f>
        <v>0.0833333333333333</v>
      </c>
      <c r="N759" s="38" t="n">
        <f aca="false">IFERROR(Counts!AD759/Counts!AC759,"")</f>
        <v>0.0344827586206897</v>
      </c>
      <c r="O759" s="38" t="n">
        <f aca="false">IFERROR(Counts!AE759/Counts!AC759,"")</f>
        <v>0.241379310344828</v>
      </c>
      <c r="P759" s="39" t="n">
        <f aca="false">IFERROR(Counts!AG759/Counts!AF759,"")</f>
        <v>82.1551724137931</v>
      </c>
      <c r="Q759" s="38" t="n">
        <f aca="false">IFERROR(Counts!AH759/Counts!AC759,"")</f>
        <v>0.310344827586207</v>
      </c>
      <c r="R759" s="38" t="n">
        <f aca="false">IFERROR(Counts!N759/Counts!M759,"")</f>
        <v>0.34375</v>
      </c>
      <c r="S759" s="38" t="n">
        <f aca="false">IFERROR(Counts!K759/Counts!J759,"")</f>
        <v>0.807017543859649</v>
      </c>
      <c r="T759" s="38" t="n">
        <f aca="false">IFERROR(Counts!I759/Counts!H759,"")</f>
        <v>0.176470588235294</v>
      </c>
      <c r="U759" s="38" t="n">
        <f aca="false">IFERROR(1-Counts!L759/Counts!K759,"")</f>
        <v>0.869565217391304</v>
      </c>
      <c r="V759" s="39" t="n">
        <f aca="false">IFERROR(Counts!AJ759/Counts!AI759,"")</f>
        <v>68.9887096774194</v>
      </c>
      <c r="W759" s="38" t="n">
        <f aca="false">IFERROR(Counts!AK759/Counts!AI759,"")</f>
        <v>0.0483870967741936</v>
      </c>
      <c r="X759" s="40" t="n">
        <f aca="false">IFERROR(Counts!O759,"")</f>
        <v>0.232</v>
      </c>
      <c r="Y759" s="36" t="n">
        <f aca="false">IFERROR(INDEX('Season Counts'!$Y$2:$Y$740,$AF759)/INDEX('Season Counts'!$X$2:$X$740,$AF759),"")</f>
        <v>0.294505263157895</v>
      </c>
      <c r="Z759" s="37" t="n">
        <f aca="false">IFERROR(J759-Y759,"")</f>
        <v>0.0136661654135338</v>
      </c>
      <c r="AA759" s="38" t="n">
        <f aca="false">IFERROR(INDEX('Season Counts'!$K$2:$K$740,$AF759)/INDEX('Season Counts'!$J$2:$J$740,$AF759),"")</f>
        <v>0.386167146974063</v>
      </c>
      <c r="AB759" s="41" t="n">
        <f aca="false">IFERROR(R759-AA759,"")</f>
        <v>-0.0424171469740634</v>
      </c>
      <c r="AC759" s="39" t="n">
        <f aca="false">IFERROR(INDEX('Season Counts'!$AG$2:$AG$740,$AF759)/INDEX('Season Counts'!$AF$2:$AF$740,$AF759),"")</f>
        <v>69.6788235294118</v>
      </c>
      <c r="AD759" s="40" t="n">
        <f aca="false">IFERROR(V759-AC759,"")</f>
        <v>-0.690113851992408</v>
      </c>
      <c r="AE759" s="4" t="str">
        <f aca="false">IF(D759&lt;Guide!$C$21,"Low PA",IF(TRIM(IF(ISNUMBER(AD759),IF(N(AD759)&lt;=-Guide!$C$24,"▼ Bat Speed  ",IF(N(AD759)&gt;=Guide!$C$24,"▲ Bat Speed  ","")),"")&amp;IF(N(Z759)&gt;=Guide!$C$22,"▲ Contact  ","")&amp;IF(N(Z759)&lt;=-Guide!$C$22,"▼ Contact  ","")&amp;IF(N(AB759)&gt;=Guide!$C$23,"▲ Chase  ","")&amp;IF(N(AB759)&lt;=-Guide!$C$23,"▼ Chase  ",""))="","Stable",TRIM(IF(ISNUMBER(AD759),IF(N(AD759)&lt;=-Guide!$C$24,"▼ Bat Speed  ",IF(N(AD759)&gt;=Guide!$C$24,"▲ Bat Speed  ","")),"")&amp;IF(N(Z759)&gt;=Guide!$C$22,"▲ Contact  ","")&amp;IF(N(Z759)&lt;=-Guide!$C$22,"▼ Contact  ","")&amp;IF(N(AB759)&gt;=Guide!$C$23,"▲ Chase  ","")&amp;IF(N(AB759)&lt;=-Guide!$C$23,"▼ Chase  ",""))))</f>
        <v>Low PA</v>
      </c>
      <c r="AF759" s="35" t="n">
        <f aca="false">MATCH(Counts!A759,'Season Counts'!$A$2:$A$740,0)</f>
        <v>194</v>
      </c>
    </row>
    <row r="760" customFormat="false" ht="15" hidden="false" customHeight="false" outlineLevel="0" collapsed="false">
      <c r="A760" s="34" t="str">
        <f aca="false">Counts!B760</f>
        <v>CLE</v>
      </c>
      <c r="B760" s="5" t="str">
        <f aca="false">Counts!C760</f>
        <v>Nathaniel Lowe</v>
      </c>
      <c r="C760" s="34" t="str">
        <f aca="false">Counts!F760</f>
        <v>Aug</v>
      </c>
      <c r="D760" s="35" t="n">
        <f aca="false">IFERROR(Counts!P760,"")</f>
        <v>84</v>
      </c>
      <c r="E760" s="36" t="n">
        <f aca="false">IFERROR(Counts!R760/Counts!Q760,"")</f>
        <v>0.236842105263158</v>
      </c>
      <c r="F760" s="36" t="n">
        <f aca="false">IFERROR((Counts!R760+Counts!V760+Counts!W760)/(Counts!Q760+Counts!V760+Counts!W760+Counts!X760),"")</f>
        <v>0.261904761904762</v>
      </c>
      <c r="G760" s="36" t="n">
        <f aca="false">IFERROR((Counts!R760+Counts!S760+2*Counts!T760+3*Counts!U760)/Counts!Q760,"")</f>
        <v>0.407894736842105</v>
      </c>
      <c r="H760" s="35" t="n">
        <f aca="false">IFERROR(Counts!U760,"")</f>
        <v>3</v>
      </c>
      <c r="I760" s="36" t="n">
        <f aca="false">IFERROR(Counts!Z760/Counts!AA760,"")</f>
        <v>0.282142857142857</v>
      </c>
      <c r="J760" s="36" t="n">
        <f aca="false">IFERROR(Counts!AB760/Counts!AA760,"")</f>
        <v>0.272369047619048</v>
      </c>
      <c r="K760" s="37" t="n">
        <f aca="false">IFERROR((Counts!AB760-Counts!Z760)/Counts!AA760,"")</f>
        <v>-0.0097738095238095</v>
      </c>
      <c r="L760" s="38" t="n">
        <f aca="false">IFERROR(Counts!Y760/Counts!P760,"")</f>
        <v>0.19047619047619</v>
      </c>
      <c r="M760" s="38" t="n">
        <f aca="false">IFERROR(Counts!V760/Counts!P760,"")</f>
        <v>0.0476190476190476</v>
      </c>
      <c r="N760" s="38" t="n">
        <f aca="false">IFERROR(Counts!AD760/Counts!AC760,"")</f>
        <v>0.0625</v>
      </c>
      <c r="O760" s="38" t="n">
        <f aca="false">IFERROR(Counts!AE760/Counts!AC760,"")</f>
        <v>0.375</v>
      </c>
      <c r="P760" s="39" t="n">
        <f aca="false">IFERROR(Counts!AG760/Counts!AF760,"")</f>
        <v>87.53125</v>
      </c>
      <c r="Q760" s="38" t="n">
        <f aca="false">IFERROR(Counts!AH760/Counts!AC760,"")</f>
        <v>0.3125</v>
      </c>
      <c r="R760" s="38" t="n">
        <f aca="false">IFERROR(Counts!N760/Counts!M760,"")</f>
        <v>0.337748344370861</v>
      </c>
      <c r="S760" s="38" t="n">
        <f aca="false">IFERROR(Counts!K760/Counts!J760,"")</f>
        <v>0.642424242424243</v>
      </c>
      <c r="T760" s="38" t="n">
        <f aca="false">IFERROR(Counts!I760/Counts!H760,"")</f>
        <v>0.178343949044586</v>
      </c>
      <c r="U760" s="38" t="n">
        <f aca="false">IFERROR(1-Counts!L760/Counts!K760,"")</f>
        <v>0.924528301886793</v>
      </c>
      <c r="V760" s="39" t="n">
        <f aca="false">IFERROR(Counts!AJ760/Counts!AI760,"")</f>
        <v>74.3724637681159</v>
      </c>
      <c r="W760" s="38" t="n">
        <f aca="false">IFERROR(Counts!AK760/Counts!AI760,"")</f>
        <v>0.463768115942029</v>
      </c>
      <c r="X760" s="40" t="n">
        <f aca="false">IFERROR(Counts!O760,"")</f>
        <v>-0.913</v>
      </c>
      <c r="Y760" s="36" t="n">
        <f aca="false">IFERROR(INDEX('Season Counts'!$Y$2:$Y$740,$AF760)/INDEX('Season Counts'!$X$2:$X$740,$AF760),"")</f>
        <v>0.307058823529412</v>
      </c>
      <c r="Z760" s="37" t="n">
        <f aca="false">IFERROR(J760-Y760,"")</f>
        <v>-0.0346897759103641</v>
      </c>
      <c r="AA760" s="38" t="n">
        <f aca="false">IFERROR(INDEX('Season Counts'!$K$2:$K$740,$AF760)/INDEX('Season Counts'!$J$2:$J$740,$AF760),"")</f>
        <v>0.277591973244147</v>
      </c>
      <c r="AB760" s="41" t="n">
        <f aca="false">IFERROR(R760-AA760,"")</f>
        <v>0.0601563711267138</v>
      </c>
      <c r="AC760" s="39" t="n">
        <f aca="false">IFERROR(INDEX('Season Counts'!$AG$2:$AG$740,$AF760)/INDEX('Season Counts'!$AF$2:$AF$740,$AF760),"")</f>
        <v>74.2504098360656</v>
      </c>
      <c r="AD760" s="40" t="n">
        <f aca="false">IFERROR(V760-AC760,"")</f>
        <v>0.122053932050363</v>
      </c>
      <c r="AE760" s="4" t="str">
        <f aca="false">IF(D760&lt;Guide!$C$21,"Low PA",IF(TRIM(IF(ISNUMBER(AD760),IF(N(AD760)&lt;=-Guide!$C$24,"▼ Bat Speed  ",IF(N(AD760)&gt;=Guide!$C$24,"▲ Bat Speed  ","")),"")&amp;IF(N(Z760)&gt;=Guide!$C$22,"▲ Contact  ","")&amp;IF(N(Z760)&lt;=-Guide!$C$22,"▼ Contact  ","")&amp;IF(N(AB760)&gt;=Guide!$C$23,"▲ Chase  ","")&amp;IF(N(AB760)&lt;=-Guide!$C$23,"▼ Chase  ",""))="","Stable",TRIM(IF(ISNUMBER(AD760),IF(N(AD760)&lt;=-Guide!$C$24,"▼ Bat Speed  ",IF(N(AD760)&gt;=Guide!$C$24,"▲ Bat Speed  ","")),"")&amp;IF(N(Z760)&gt;=Guide!$C$22,"▲ Contact  ","")&amp;IF(N(Z760)&lt;=-Guide!$C$22,"▼ Contact  ","")&amp;IF(N(AB760)&gt;=Guide!$C$23,"▲ Chase  ","")&amp;IF(N(AB760)&lt;=-Guide!$C$23,"▼ Chase  ",""))))</f>
        <v>▲ Chase</v>
      </c>
      <c r="AF760" s="35" t="n">
        <f aca="false">MATCH(Counts!A760,'Season Counts'!$A$2:$A$740,0)</f>
        <v>195</v>
      </c>
    </row>
    <row r="761" customFormat="false" ht="15" hidden="false" customHeight="false" outlineLevel="0" collapsed="false">
      <c r="A761" s="34" t="str">
        <f aca="false">Counts!B761</f>
        <v>CLE</v>
      </c>
      <c r="B761" s="5" t="str">
        <f aca="false">Counts!C761</f>
        <v>Nathaniel Lowe</v>
      </c>
      <c r="C761" s="34" t="str">
        <f aca="false">Counts!F761</f>
        <v>Sep</v>
      </c>
      <c r="D761" s="35" t="n">
        <f aca="false">IFERROR(Counts!P761,"")</f>
        <v>69</v>
      </c>
      <c r="E761" s="36" t="n">
        <f aca="false">IFERROR(Counts!R761/Counts!Q761,"")</f>
        <v>0.210526315789474</v>
      </c>
      <c r="F761" s="36" t="n">
        <f aca="false">IFERROR((Counts!R761+Counts!V761+Counts!W761)/(Counts!Q761+Counts!V761+Counts!W761+Counts!X761),"")</f>
        <v>0.289855072463768</v>
      </c>
      <c r="G761" s="36" t="n">
        <f aca="false">IFERROR((Counts!R761+Counts!S761+2*Counts!T761+3*Counts!U761)/Counts!Q761,"")</f>
        <v>0.333333333333333</v>
      </c>
      <c r="H761" s="35" t="n">
        <f aca="false">IFERROR(Counts!U761,"")</f>
        <v>2</v>
      </c>
      <c r="I761" s="36" t="n">
        <f aca="false">IFERROR(Counts!Z761/Counts!AA761,"")</f>
        <v>0.27463768115942</v>
      </c>
      <c r="J761" s="36" t="n">
        <f aca="false">IFERROR(Counts!AB761/Counts!AA761,"")</f>
        <v>0.349289855072464</v>
      </c>
      <c r="K761" s="37" t="n">
        <f aca="false">IFERROR((Counts!AB761-Counts!Z761)/Counts!AA761,"")</f>
        <v>0.0746521739130435</v>
      </c>
      <c r="L761" s="38" t="n">
        <f aca="false">IFERROR(Counts!Y761/Counts!P761,"")</f>
        <v>0.188405797101449</v>
      </c>
      <c r="M761" s="38" t="n">
        <f aca="false">IFERROR(Counts!V761/Counts!P761,"")</f>
        <v>0.0869565217391304</v>
      </c>
      <c r="N761" s="38" t="n">
        <f aca="false">IFERROR(Counts!AD761/Counts!AC761,"")</f>
        <v>0.0625</v>
      </c>
      <c r="O761" s="38" t="n">
        <f aca="false">IFERROR(Counts!AE761/Counts!AC761,"")</f>
        <v>0.416666666666667</v>
      </c>
      <c r="P761" s="39" t="n">
        <f aca="false">IFERROR(Counts!AG761/Counts!AF761,"")</f>
        <v>91.55</v>
      </c>
      <c r="Q761" s="38" t="n">
        <f aca="false">IFERROR(Counts!AH761/Counts!AC761,"")</f>
        <v>0.5</v>
      </c>
      <c r="R761" s="38" t="n">
        <f aca="false">IFERROR(Counts!N761/Counts!M761,"")</f>
        <v>0.216216216216216</v>
      </c>
      <c r="S761" s="38" t="n">
        <f aca="false">IFERROR(Counts!K761/Counts!J761,"")</f>
        <v>0.681481481481482</v>
      </c>
      <c r="T761" s="38" t="n">
        <f aca="false">IFERROR(Counts!I761/Counts!H761,"")</f>
        <v>0.241935483870968</v>
      </c>
      <c r="U761" s="38" t="n">
        <f aca="false">IFERROR(1-Counts!L761/Counts!K761,"")</f>
        <v>0.902173913043478</v>
      </c>
      <c r="V761" s="39" t="n">
        <f aca="false">IFERROR(Counts!AJ761/Counts!AI761,"")</f>
        <v>74.0915094339623</v>
      </c>
      <c r="W761" s="38" t="n">
        <f aca="false">IFERROR(Counts!AK761/Counts!AI761,"")</f>
        <v>0.377358490566038</v>
      </c>
      <c r="X761" s="40" t="n">
        <f aca="false">IFERROR(Counts!O761,"")</f>
        <v>-1.477</v>
      </c>
      <c r="Y761" s="36" t="n">
        <f aca="false">IFERROR(INDEX('Season Counts'!$Y$2:$Y$740,$AF761)/INDEX('Season Counts'!$X$2:$X$740,$AF761),"")</f>
        <v>0.307058823529412</v>
      </c>
      <c r="Z761" s="37" t="n">
        <f aca="false">IFERROR(J761-Y761,"")</f>
        <v>0.042231031543052</v>
      </c>
      <c r="AA761" s="38" t="n">
        <f aca="false">IFERROR(INDEX('Season Counts'!$K$2:$K$740,$AF761)/INDEX('Season Counts'!$J$2:$J$740,$AF761),"")</f>
        <v>0.277591973244147</v>
      </c>
      <c r="AB761" s="41" t="n">
        <f aca="false">IFERROR(R761-AA761,"")</f>
        <v>-0.0613757570279309</v>
      </c>
      <c r="AC761" s="39" t="n">
        <f aca="false">IFERROR(INDEX('Season Counts'!$AG$2:$AG$740,$AF761)/INDEX('Season Counts'!$AF$2:$AF$740,$AF761),"")</f>
        <v>74.2504098360656</v>
      </c>
      <c r="AD761" s="40" t="n">
        <f aca="false">IFERROR(V761-AC761,"")</f>
        <v>-0.158900402103313</v>
      </c>
      <c r="AE761" s="4" t="str">
        <f aca="false">IF(D761&lt;Guide!$C$21,"Low PA",IF(TRIM(IF(ISNUMBER(AD761),IF(N(AD761)&lt;=-Guide!$C$24,"▼ Bat Speed  ",IF(N(AD761)&gt;=Guide!$C$24,"▲ Bat Speed  ","")),"")&amp;IF(N(Z761)&gt;=Guide!$C$22,"▲ Contact  ","")&amp;IF(N(Z761)&lt;=-Guide!$C$22,"▼ Contact  ","")&amp;IF(N(AB761)&gt;=Guide!$C$23,"▲ Chase  ","")&amp;IF(N(AB761)&lt;=-Guide!$C$23,"▼ Chase  ",""))="","Stable",TRIM(IF(ISNUMBER(AD761),IF(N(AD761)&lt;=-Guide!$C$24,"▼ Bat Speed  ",IF(N(AD761)&gt;=Guide!$C$24,"▲ Bat Speed  ","")),"")&amp;IF(N(Z761)&gt;=Guide!$C$22,"▲ Contact  ","")&amp;IF(N(Z761)&lt;=-Guide!$C$22,"▼ Contact  ","")&amp;IF(N(AB761)&gt;=Guide!$C$23,"▲ Chase  ","")&amp;IF(N(AB761)&lt;=-Guide!$C$23,"▼ Chase  ",""))))</f>
        <v>▲ Contact ▼ Chase</v>
      </c>
      <c r="AF761" s="35" t="n">
        <f aca="false">MATCH(Counts!A761,'Season Counts'!$A$2:$A$740,0)</f>
        <v>195</v>
      </c>
    </row>
    <row r="762" customFormat="false" ht="15" hidden="false" customHeight="false" outlineLevel="0" collapsed="false">
      <c r="A762" s="34" t="str">
        <f aca="false">Counts!B762</f>
        <v>CLE</v>
      </c>
      <c r="B762" s="5" t="str">
        <f aca="false">Counts!C762</f>
        <v>Angel Genao</v>
      </c>
      <c r="C762" s="34" t="str">
        <f aca="false">Counts!F762</f>
        <v>Aug</v>
      </c>
      <c r="D762" s="35" t="n">
        <f aca="false">IFERROR(Counts!P762,"")</f>
        <v>81</v>
      </c>
      <c r="E762" s="36" t="n">
        <f aca="false">IFERROR(Counts!R762/Counts!Q762,"")</f>
        <v>0.256756756756757</v>
      </c>
      <c r="F762" s="36" t="n">
        <f aca="false">IFERROR((Counts!R762+Counts!V762+Counts!W762)/(Counts!Q762+Counts!V762+Counts!W762+Counts!X762),"")</f>
        <v>0.320987654320988</v>
      </c>
      <c r="G762" s="36" t="n">
        <f aca="false">IFERROR((Counts!R762+Counts!S762+2*Counts!T762+3*Counts!U762)/Counts!Q762,"")</f>
        <v>0.337837837837838</v>
      </c>
      <c r="H762" s="35" t="n">
        <f aca="false">IFERROR(Counts!U762,"")</f>
        <v>1</v>
      </c>
      <c r="I762" s="36" t="n">
        <f aca="false">IFERROR(Counts!Z762/Counts!AA762,"")</f>
        <v>0.298148148148148</v>
      </c>
      <c r="J762" s="36" t="n">
        <f aca="false">IFERROR(Counts!AB762/Counts!AA762,"")</f>
        <v>0.287518518518519</v>
      </c>
      <c r="K762" s="37" t="n">
        <f aca="false">IFERROR((Counts!AB762-Counts!Z762)/Counts!AA762,"")</f>
        <v>-0.0106296296296296</v>
      </c>
      <c r="L762" s="38" t="n">
        <f aca="false">IFERROR(Counts!Y762/Counts!P762,"")</f>
        <v>0.111111111111111</v>
      </c>
      <c r="M762" s="38" t="n">
        <f aca="false">IFERROR(Counts!V762/Counts!P762,"")</f>
        <v>0.0740740740740741</v>
      </c>
      <c r="N762" s="38" t="n">
        <f aca="false">IFERROR(Counts!AD762/Counts!AC762,"")</f>
        <v>0.0461538461538462</v>
      </c>
      <c r="O762" s="38" t="n">
        <f aca="false">IFERROR(Counts!AE762/Counts!AC762,"")</f>
        <v>0.523076923076923</v>
      </c>
      <c r="P762" s="39" t="n">
        <f aca="false">IFERROR(Counts!AG762/Counts!AF762,"")</f>
        <v>91.0292307692308</v>
      </c>
      <c r="Q762" s="38" t="n">
        <f aca="false">IFERROR(Counts!AH762/Counts!AC762,"")</f>
        <v>0.215384615384615</v>
      </c>
      <c r="R762" s="38" t="n">
        <f aca="false">IFERROR(Counts!N762/Counts!M762,"")</f>
        <v>0.289940828402367</v>
      </c>
      <c r="S762" s="38" t="n">
        <f aca="false">IFERROR(Counts!K762/Counts!J762,"")</f>
        <v>0.66412213740458</v>
      </c>
      <c r="T762" s="38" t="n">
        <f aca="false">IFERROR(Counts!I762/Counts!H762,"")</f>
        <v>0.161764705882353</v>
      </c>
      <c r="U762" s="38" t="n">
        <f aca="false">IFERROR(1-Counts!L762/Counts!K762,"")</f>
        <v>0.931034482758621</v>
      </c>
      <c r="V762" s="39" t="n">
        <f aca="false">IFERROR(Counts!AJ762/Counts!AI762,"")</f>
        <v>72.6376068376068</v>
      </c>
      <c r="W762" s="38" t="n">
        <f aca="false">IFERROR(Counts!AK762/Counts!AI762,"")</f>
        <v>0.264957264957265</v>
      </c>
      <c r="X762" s="40" t="n">
        <f aca="false">IFERROR(Counts!O762,"")</f>
        <v>0.581</v>
      </c>
      <c r="Y762" s="36" t="n">
        <f aca="false">IFERROR(INDEX('Season Counts'!$Y$2:$Y$740,$AF762)/INDEX('Season Counts'!$X$2:$X$740,$AF762),"")</f>
        <v>0.286223021582734</v>
      </c>
      <c r="Z762" s="37" t="n">
        <f aca="false">IFERROR(J762-Y762,"")</f>
        <v>0.00129549693578479</v>
      </c>
      <c r="AA762" s="38" t="n">
        <f aca="false">IFERROR(INDEX('Season Counts'!$K$2:$K$740,$AF762)/INDEX('Season Counts'!$J$2:$J$740,$AF762),"")</f>
        <v>0.266666666666667</v>
      </c>
      <c r="AB762" s="41" t="n">
        <f aca="false">IFERROR(R762-AA762,"")</f>
        <v>0.0232741617357002</v>
      </c>
      <c r="AC762" s="39" t="n">
        <f aca="false">IFERROR(INDEX('Season Counts'!$AG$2:$AG$740,$AF762)/INDEX('Season Counts'!$AF$2:$AF$740,$AF762),"")</f>
        <v>72.5866995073892</v>
      </c>
      <c r="AD762" s="40" t="n">
        <f aca="false">IFERROR(V762-AC762,"")</f>
        <v>0.0509073302176688</v>
      </c>
      <c r="AE762" s="4" t="str">
        <f aca="false">IF(D762&lt;Guide!$C$21,"Low PA",IF(TRIM(IF(ISNUMBER(AD762),IF(N(AD762)&lt;=-Guide!$C$24,"▼ Bat Speed  ",IF(N(AD762)&gt;=Guide!$C$24,"▲ Bat Speed  ","")),"")&amp;IF(N(Z762)&gt;=Guide!$C$22,"▲ Contact  ","")&amp;IF(N(Z762)&lt;=-Guide!$C$22,"▼ Contact  ","")&amp;IF(N(AB762)&gt;=Guide!$C$23,"▲ Chase  ","")&amp;IF(N(AB762)&lt;=-Guide!$C$23,"▼ Chase  ",""))="","Stable",TRIM(IF(ISNUMBER(AD762),IF(N(AD762)&lt;=-Guide!$C$24,"▼ Bat Speed  ",IF(N(AD762)&gt;=Guide!$C$24,"▲ Bat Speed  ","")),"")&amp;IF(N(Z762)&gt;=Guide!$C$22,"▲ Contact  ","")&amp;IF(N(Z762)&lt;=-Guide!$C$22,"▼ Contact  ","")&amp;IF(N(AB762)&gt;=Guide!$C$23,"▲ Chase  ","")&amp;IF(N(AB762)&lt;=-Guide!$C$23,"▼ Chase  ",""))))</f>
        <v>Stable</v>
      </c>
      <c r="AF762" s="35" t="n">
        <f aca="false">MATCH(Counts!A762,'Season Counts'!$A$2:$A$740,0)</f>
        <v>196</v>
      </c>
    </row>
    <row r="763" customFormat="false" ht="15" hidden="false" customHeight="false" outlineLevel="0" collapsed="false">
      <c r="A763" s="34" t="str">
        <f aca="false">Counts!B763</f>
        <v>CLE</v>
      </c>
      <c r="B763" s="5" t="str">
        <f aca="false">Counts!C763</f>
        <v>Angel Genao</v>
      </c>
      <c r="C763" s="34" t="str">
        <f aca="false">Counts!F763</f>
        <v>Sep</v>
      </c>
      <c r="D763" s="35" t="n">
        <f aca="false">IFERROR(Counts!P763,"")</f>
        <v>58</v>
      </c>
      <c r="E763" s="36" t="n">
        <f aca="false">IFERROR(Counts!R763/Counts!Q763,"")</f>
        <v>0.150943396226415</v>
      </c>
      <c r="F763" s="36" t="n">
        <f aca="false">IFERROR((Counts!R763+Counts!V763+Counts!W763)/(Counts!Q763+Counts!V763+Counts!W763+Counts!X763),"")</f>
        <v>0.224137931034483</v>
      </c>
      <c r="G763" s="36" t="n">
        <f aca="false">IFERROR((Counts!R763+Counts!S763+2*Counts!T763+3*Counts!U763)/Counts!Q763,"")</f>
        <v>0.226415094339623</v>
      </c>
      <c r="H763" s="35" t="n">
        <f aca="false">IFERROR(Counts!U763,"")</f>
        <v>1</v>
      </c>
      <c r="I763" s="36" t="n">
        <f aca="false">IFERROR(Counts!Z763/Counts!AA763,"")</f>
        <v>0.20948275862069</v>
      </c>
      <c r="J763" s="36" t="n">
        <f aca="false">IFERROR(Counts!AB763/Counts!AA763,"")</f>
        <v>0.284413793103448</v>
      </c>
      <c r="K763" s="37" t="n">
        <f aca="false">IFERROR((Counts!AB763-Counts!Z763)/Counts!AA763,"")</f>
        <v>0.0749310344827586</v>
      </c>
      <c r="L763" s="38" t="n">
        <f aca="false">IFERROR(Counts!Y763/Counts!P763,"")</f>
        <v>0.206896551724138</v>
      </c>
      <c r="M763" s="38" t="n">
        <f aca="false">IFERROR(Counts!V763/Counts!P763,"")</f>
        <v>0.0862068965517241</v>
      </c>
      <c r="N763" s="38" t="n">
        <f aca="false">IFERROR(Counts!AD763/Counts!AC763,"")</f>
        <v>0.0487804878048781</v>
      </c>
      <c r="O763" s="38" t="n">
        <f aca="false">IFERROR(Counts!AE763/Counts!AC763,"")</f>
        <v>0.51219512195122</v>
      </c>
      <c r="P763" s="39" t="n">
        <f aca="false">IFERROR(Counts!AG763/Counts!AF763,"")</f>
        <v>90.3731707317073</v>
      </c>
      <c r="Q763" s="38" t="n">
        <f aca="false">IFERROR(Counts!AH763/Counts!AC763,"")</f>
        <v>0.195121951219512</v>
      </c>
      <c r="R763" s="38" t="n">
        <f aca="false">IFERROR(Counts!N763/Counts!M763,"")</f>
        <v>0.232758620689655</v>
      </c>
      <c r="S763" s="38" t="n">
        <f aca="false">IFERROR(Counts!K763/Counts!J763,"")</f>
        <v>0.650485436893204</v>
      </c>
      <c r="T763" s="38" t="n">
        <f aca="false">IFERROR(Counts!I763/Counts!H763,"")</f>
        <v>0.287234042553192</v>
      </c>
      <c r="U763" s="38" t="n">
        <f aca="false">IFERROR(1-Counts!L763/Counts!K763,"")</f>
        <v>0.805970149253731</v>
      </c>
      <c r="V763" s="39" t="n">
        <f aca="false">IFERROR(Counts!AJ763/Counts!AI763,"")</f>
        <v>72.5174418604651</v>
      </c>
      <c r="W763" s="38" t="n">
        <f aca="false">IFERROR(Counts!AK763/Counts!AI763,"")</f>
        <v>0.232558139534884</v>
      </c>
      <c r="X763" s="40" t="n">
        <f aca="false">IFERROR(Counts!O763,"")</f>
        <v>-6.681</v>
      </c>
      <c r="Y763" s="36" t="n">
        <f aca="false">IFERROR(INDEX('Season Counts'!$Y$2:$Y$740,$AF763)/INDEX('Season Counts'!$X$2:$X$740,$AF763),"")</f>
        <v>0.286223021582734</v>
      </c>
      <c r="Z763" s="37" t="n">
        <f aca="false">IFERROR(J763-Y763,"")</f>
        <v>-0.0018092284792855</v>
      </c>
      <c r="AA763" s="38" t="n">
        <f aca="false">IFERROR(INDEX('Season Counts'!$K$2:$K$740,$AF763)/INDEX('Season Counts'!$J$2:$J$740,$AF763),"")</f>
        <v>0.266666666666667</v>
      </c>
      <c r="AB763" s="41" t="n">
        <f aca="false">IFERROR(R763-AA763,"")</f>
        <v>-0.0339080459770115</v>
      </c>
      <c r="AC763" s="39" t="n">
        <f aca="false">IFERROR(INDEX('Season Counts'!$AG$2:$AG$740,$AF763)/INDEX('Season Counts'!$AF$2:$AF$740,$AF763),"")</f>
        <v>72.5866995073892</v>
      </c>
      <c r="AD763" s="40" t="n">
        <f aca="false">IFERROR(V763-AC763,"")</f>
        <v>-0.0692576469240578</v>
      </c>
      <c r="AE763" s="4" t="str">
        <f aca="false">IF(D763&lt;Guide!$C$21,"Low PA",IF(TRIM(IF(ISNUMBER(AD763),IF(N(AD763)&lt;=-Guide!$C$24,"▼ Bat Speed  ",IF(N(AD763)&gt;=Guide!$C$24,"▲ Bat Speed  ","")),"")&amp;IF(N(Z763)&gt;=Guide!$C$22,"▲ Contact  ","")&amp;IF(N(Z763)&lt;=-Guide!$C$22,"▼ Contact  ","")&amp;IF(N(AB763)&gt;=Guide!$C$23,"▲ Chase  ","")&amp;IF(N(AB763)&lt;=-Guide!$C$23,"▼ Chase  ",""))="","Stable",TRIM(IF(ISNUMBER(AD763),IF(N(AD763)&lt;=-Guide!$C$24,"▼ Bat Speed  ",IF(N(AD763)&gt;=Guide!$C$24,"▲ Bat Speed  ","")),"")&amp;IF(N(Z763)&gt;=Guide!$C$22,"▲ Contact  ","")&amp;IF(N(Z763)&lt;=-Guide!$C$22,"▼ Contact  ","")&amp;IF(N(AB763)&gt;=Guide!$C$23,"▲ Chase  ","")&amp;IF(N(AB763)&lt;=-Guide!$C$23,"▼ Chase  ",""))))</f>
        <v>Stable</v>
      </c>
      <c r="AF763" s="35" t="n">
        <f aca="false">MATCH(Counts!A763,'Season Counts'!$A$2:$A$740,0)</f>
        <v>196</v>
      </c>
    </row>
    <row r="764" customFormat="false" ht="15" hidden="false" customHeight="false" outlineLevel="0" collapsed="false">
      <c r="A764" s="34" t="str">
        <f aca="false">Counts!B764</f>
        <v>CLE</v>
      </c>
      <c r="B764" s="5" t="str">
        <f aca="false">Counts!C764</f>
        <v>Gabriel Arias</v>
      </c>
      <c r="C764" s="34" t="str">
        <f aca="false">Counts!F764</f>
        <v>Mar-Apr</v>
      </c>
      <c r="D764" s="35" t="n">
        <f aca="false">IFERROR(Counts!P764,"")</f>
        <v>32</v>
      </c>
      <c r="E764" s="36" t="n">
        <f aca="false">IFERROR(Counts!R764/Counts!Q764,"")</f>
        <v>0.2</v>
      </c>
      <c r="F764" s="36" t="n">
        <f aca="false">IFERROR((Counts!R764+Counts!V764+Counts!W764)/(Counts!Q764+Counts!V764+Counts!W764+Counts!X764),"")</f>
        <v>0.25</v>
      </c>
      <c r="G764" s="36" t="n">
        <f aca="false">IFERROR((Counts!R764+Counts!S764+2*Counts!T764+3*Counts!U764)/Counts!Q764,"")</f>
        <v>0.433333333333333</v>
      </c>
      <c r="H764" s="35" t="n">
        <f aca="false">IFERROR(Counts!U764,"")</f>
        <v>2</v>
      </c>
      <c r="I764" s="36" t="n">
        <f aca="false">IFERROR(Counts!Z764/Counts!AA764,"")</f>
        <v>0.301612903225806</v>
      </c>
      <c r="J764" s="36" t="n">
        <f aca="false">IFERROR(Counts!AB764/Counts!AA764,"")</f>
        <v>0.292354838709677</v>
      </c>
      <c r="K764" s="37" t="n">
        <f aca="false">IFERROR((Counts!AB764-Counts!Z764)/Counts!AA764,"")</f>
        <v>-0.009258064516129</v>
      </c>
      <c r="L764" s="38" t="n">
        <f aca="false">IFERROR(Counts!Y764/Counts!P764,"")</f>
        <v>0.375</v>
      </c>
      <c r="M764" s="38" t="n">
        <f aca="false">IFERROR(Counts!V764/Counts!P764,"")</f>
        <v>0.0625</v>
      </c>
      <c r="N764" s="38" t="n">
        <f aca="false">IFERROR(Counts!AD764/Counts!AC764,"")</f>
        <v>0.166666666666667</v>
      </c>
      <c r="O764" s="38" t="n">
        <f aca="false">IFERROR(Counts!AE764/Counts!AC764,"")</f>
        <v>0.5</v>
      </c>
      <c r="P764" s="39" t="n">
        <f aca="false">IFERROR(Counts!AG764/Counts!AF764,"")</f>
        <v>94.6176470588235</v>
      </c>
      <c r="Q764" s="38" t="n">
        <f aca="false">IFERROR(Counts!AH764/Counts!AC764,"")</f>
        <v>0.222222222222222</v>
      </c>
      <c r="R764" s="38" t="n">
        <f aca="false">IFERROR(Counts!N764/Counts!M764,"")</f>
        <v>0.294117647058824</v>
      </c>
      <c r="S764" s="38" t="n">
        <f aca="false">IFERROR(Counts!K764/Counts!J764,"")</f>
        <v>0.616666666666667</v>
      </c>
      <c r="T764" s="38" t="n">
        <f aca="false">IFERROR(Counts!I764/Counts!H764,"")</f>
        <v>0.403508771929825</v>
      </c>
      <c r="U764" s="38" t="n">
        <f aca="false">IFERROR(1-Counts!L764/Counts!K764,"")</f>
        <v>0.756756756756757</v>
      </c>
      <c r="V764" s="39" t="n">
        <f aca="false">IFERROR(Counts!AJ764/Counts!AI764,"")</f>
        <v>76.9413043478261</v>
      </c>
      <c r="W764" s="38" t="n">
        <f aca="false">IFERROR(Counts!AK764/Counts!AI764,"")</f>
        <v>0.673913043478261</v>
      </c>
      <c r="X764" s="40" t="n">
        <f aca="false">IFERROR(Counts!O764,"")</f>
        <v>-1.158</v>
      </c>
      <c r="Y764" s="36" t="n">
        <f aca="false">IFERROR(INDEX('Season Counts'!$Y$2:$Y$740,$AF764)/INDEX('Season Counts'!$X$2:$X$740,$AF764),"")</f>
        <v>0.269886363636364</v>
      </c>
      <c r="Z764" s="37" t="n">
        <f aca="false">IFERROR(J764-Y764,"")</f>
        <v>0.0224684750733138</v>
      </c>
      <c r="AA764" s="38" t="n">
        <f aca="false">IFERROR(INDEX('Season Counts'!$K$2:$K$740,$AF764)/INDEX('Season Counts'!$J$2:$J$740,$AF764),"")</f>
        <v>0.37956204379562</v>
      </c>
      <c r="AB764" s="41" t="n">
        <f aca="false">IFERROR(R764-AA764,"")</f>
        <v>-0.0854443967367969</v>
      </c>
      <c r="AC764" s="39" t="n">
        <f aca="false">IFERROR(INDEX('Season Counts'!$AG$2:$AG$740,$AF764)/INDEX('Season Counts'!$AF$2:$AF$740,$AF764),"")</f>
        <v>74.4918454935622</v>
      </c>
      <c r="AD764" s="40" t="n">
        <f aca="false">IFERROR(V764-AC764,"")</f>
        <v>2.44945885426387</v>
      </c>
      <c r="AE764" s="4" t="str">
        <f aca="false">IF(D764&lt;Guide!$C$21,"Low PA",IF(TRIM(IF(ISNUMBER(AD764),IF(N(AD764)&lt;=-Guide!$C$24,"▼ Bat Speed  ",IF(N(AD764)&gt;=Guide!$C$24,"▲ Bat Speed  ","")),"")&amp;IF(N(Z764)&gt;=Guide!$C$22,"▲ Contact  ","")&amp;IF(N(Z764)&lt;=-Guide!$C$22,"▼ Contact  ","")&amp;IF(N(AB764)&gt;=Guide!$C$23,"▲ Chase  ","")&amp;IF(N(AB764)&lt;=-Guide!$C$23,"▼ Chase  ",""))="","Stable",TRIM(IF(ISNUMBER(AD764),IF(N(AD764)&lt;=-Guide!$C$24,"▼ Bat Speed  ",IF(N(AD764)&gt;=Guide!$C$24,"▲ Bat Speed  ","")),"")&amp;IF(N(Z764)&gt;=Guide!$C$22,"▲ Contact  ","")&amp;IF(N(Z764)&lt;=-Guide!$C$22,"▼ Contact  ","")&amp;IF(N(AB764)&gt;=Guide!$C$23,"▲ Chase  ","")&amp;IF(N(AB764)&lt;=-Guide!$C$23,"▼ Chase  ",""))))</f>
        <v>Low PA</v>
      </c>
      <c r="AF764" s="35" t="n">
        <f aca="false">MATCH(Counts!A764,'Season Counts'!$A$2:$A$740,0)</f>
        <v>197</v>
      </c>
    </row>
    <row r="765" customFormat="false" ht="15" hidden="false" customHeight="false" outlineLevel="0" collapsed="false">
      <c r="A765" s="34" t="str">
        <f aca="false">Counts!B765</f>
        <v>CLE</v>
      </c>
      <c r="B765" s="5" t="str">
        <f aca="false">Counts!C765</f>
        <v>Gabriel Arias</v>
      </c>
      <c r="C765" s="34" t="str">
        <f aca="false">Counts!F765</f>
        <v>Jun</v>
      </c>
      <c r="D765" s="35" t="n">
        <f aca="false">IFERROR(Counts!P765,"")</f>
        <v>34</v>
      </c>
      <c r="E765" s="36" t="n">
        <f aca="false">IFERROR(Counts!R765/Counts!Q765,"")</f>
        <v>0.212121212121212</v>
      </c>
      <c r="F765" s="36" t="n">
        <f aca="false">IFERROR((Counts!R765+Counts!V765+Counts!W765)/(Counts!Q765+Counts!V765+Counts!W765+Counts!X765),"")</f>
        <v>0.235294117647059</v>
      </c>
      <c r="G765" s="36" t="n">
        <f aca="false">IFERROR((Counts!R765+Counts!S765+2*Counts!T765+3*Counts!U765)/Counts!Q765,"")</f>
        <v>0.333333333333333</v>
      </c>
      <c r="H765" s="35" t="n">
        <f aca="false">IFERROR(Counts!U765,"")</f>
        <v>1</v>
      </c>
      <c r="I765" s="36" t="n">
        <f aca="false">IFERROR(Counts!Z765/Counts!AA765,"")</f>
        <v>0.234848484848485</v>
      </c>
      <c r="J765" s="36" t="n">
        <f aca="false">IFERROR(Counts!AB765/Counts!AA765,"")</f>
        <v>0.234363636363636</v>
      </c>
      <c r="K765" s="37" t="n">
        <f aca="false">IFERROR((Counts!AB765-Counts!Z765)/Counts!AA765,"")</f>
        <v>-0.000484848484848485</v>
      </c>
      <c r="L765" s="38" t="n">
        <f aca="false">IFERROR(Counts!Y765/Counts!P765,"")</f>
        <v>0.470588235294118</v>
      </c>
      <c r="M765" s="38" t="n">
        <f aca="false">IFERROR(Counts!V765/Counts!P765,"")</f>
        <v>0.0294117647058824</v>
      </c>
      <c r="N765" s="38" t="n">
        <f aca="false">IFERROR(Counts!AD765/Counts!AC765,"")</f>
        <v>0.0588235294117647</v>
      </c>
      <c r="O765" s="38" t="n">
        <f aca="false">IFERROR(Counts!AE765/Counts!AC765,"")</f>
        <v>0.529411764705882</v>
      </c>
      <c r="P765" s="39" t="n">
        <f aca="false">IFERROR(Counts!AG765/Counts!AF765,"")</f>
        <v>89.3176470588235</v>
      </c>
      <c r="Q765" s="38" t="n">
        <f aca="false">IFERROR(Counts!AH765/Counts!AC765,"")</f>
        <v>0.352941176470588</v>
      </c>
      <c r="R765" s="38" t="n">
        <f aca="false">IFERROR(Counts!N765/Counts!M765,"")</f>
        <v>0.440677966101695</v>
      </c>
      <c r="S765" s="38" t="n">
        <f aca="false">IFERROR(Counts!K765/Counts!J765,"")</f>
        <v>0.672131147540984</v>
      </c>
      <c r="T765" s="38" t="n">
        <f aca="false">IFERROR(Counts!I765/Counts!H765,"")</f>
        <v>0.462686567164179</v>
      </c>
      <c r="U765" s="38" t="n">
        <f aca="false">IFERROR(1-Counts!L765/Counts!K765,"")</f>
        <v>0.707317073170732</v>
      </c>
      <c r="V765" s="39" t="n">
        <f aca="false">IFERROR(Counts!AJ765/Counts!AI765,"")</f>
        <v>73.0508196721312</v>
      </c>
      <c r="W765" s="38" t="n">
        <f aca="false">IFERROR(Counts!AK765/Counts!AI765,"")</f>
        <v>0.278688524590164</v>
      </c>
      <c r="X765" s="40" t="n">
        <f aca="false">IFERROR(Counts!O765,"")</f>
        <v>-2.571</v>
      </c>
      <c r="Y765" s="36" t="n">
        <f aca="false">IFERROR(INDEX('Season Counts'!$Y$2:$Y$740,$AF765)/INDEX('Season Counts'!$X$2:$X$740,$AF765),"")</f>
        <v>0.269886363636364</v>
      </c>
      <c r="Z765" s="37" t="n">
        <f aca="false">IFERROR(J765-Y765,"")</f>
        <v>-0.0355227272727273</v>
      </c>
      <c r="AA765" s="38" t="n">
        <f aca="false">IFERROR(INDEX('Season Counts'!$K$2:$K$740,$AF765)/INDEX('Season Counts'!$J$2:$J$740,$AF765),"")</f>
        <v>0.37956204379562</v>
      </c>
      <c r="AB765" s="41" t="n">
        <f aca="false">IFERROR(R765-AA765,"")</f>
        <v>0.0611159223060745</v>
      </c>
      <c r="AC765" s="39" t="n">
        <f aca="false">IFERROR(INDEX('Season Counts'!$AG$2:$AG$740,$AF765)/INDEX('Season Counts'!$AF$2:$AF$740,$AF765),"")</f>
        <v>74.4918454935622</v>
      </c>
      <c r="AD765" s="40" t="n">
        <f aca="false">IFERROR(V765-AC765,"")</f>
        <v>-1.44102582143107</v>
      </c>
      <c r="AE765" s="4" t="str">
        <f aca="false">IF(D765&lt;Guide!$C$21,"Low PA",IF(TRIM(IF(ISNUMBER(AD765),IF(N(AD765)&lt;=-Guide!$C$24,"▼ Bat Speed  ",IF(N(AD765)&gt;=Guide!$C$24,"▲ Bat Speed  ","")),"")&amp;IF(N(Z765)&gt;=Guide!$C$22,"▲ Contact  ","")&amp;IF(N(Z765)&lt;=-Guide!$C$22,"▼ Contact  ","")&amp;IF(N(AB765)&gt;=Guide!$C$23,"▲ Chase  ","")&amp;IF(N(AB765)&lt;=-Guide!$C$23,"▼ Chase  ",""))="","Stable",TRIM(IF(ISNUMBER(AD765),IF(N(AD765)&lt;=-Guide!$C$24,"▼ Bat Speed  ",IF(N(AD765)&gt;=Guide!$C$24,"▲ Bat Speed  ","")),"")&amp;IF(N(Z765)&gt;=Guide!$C$22,"▲ Contact  ","")&amp;IF(N(Z765)&lt;=-Guide!$C$22,"▼ Contact  ","")&amp;IF(N(AB765)&gt;=Guide!$C$23,"▲ Chase  ","")&amp;IF(N(AB765)&lt;=-Guide!$C$23,"▼ Chase  ",""))))</f>
        <v>Low PA</v>
      </c>
      <c r="AF765" s="35" t="n">
        <f aca="false">MATCH(Counts!A765,'Season Counts'!$A$2:$A$740,0)</f>
        <v>197</v>
      </c>
    </row>
    <row r="766" customFormat="false" ht="15" hidden="false" customHeight="false" outlineLevel="0" collapsed="false">
      <c r="A766" s="34" t="str">
        <f aca="false">Counts!B766</f>
        <v>CLE</v>
      </c>
      <c r="B766" s="5" t="str">
        <f aca="false">Counts!C766</f>
        <v>Gabriel Arias</v>
      </c>
      <c r="C766" s="34" t="str">
        <f aca="false">Counts!F766</f>
        <v>Jul</v>
      </c>
      <c r="D766" s="35" t="n">
        <f aca="false">IFERROR(Counts!P766,"")</f>
        <v>60</v>
      </c>
      <c r="E766" s="36" t="n">
        <f aca="false">IFERROR(Counts!R766/Counts!Q766,"")</f>
        <v>0.321428571428571</v>
      </c>
      <c r="F766" s="36" t="n">
        <f aca="false">IFERROR((Counts!R766+Counts!V766+Counts!W766)/(Counts!Q766+Counts!V766+Counts!W766+Counts!X766),"")</f>
        <v>0.366666666666667</v>
      </c>
      <c r="G766" s="36" t="n">
        <f aca="false">IFERROR((Counts!R766+Counts!S766+2*Counts!T766+3*Counts!U766)/Counts!Q766,"")</f>
        <v>0.446428571428571</v>
      </c>
      <c r="H766" s="35" t="n">
        <f aca="false">IFERROR(Counts!U766,"")</f>
        <v>2</v>
      </c>
      <c r="I766" s="36" t="n">
        <f aca="false">IFERROR(Counts!Z766/Counts!AA766,"")</f>
        <v>0.359166666666667</v>
      </c>
      <c r="J766" s="36" t="n">
        <f aca="false">IFERROR(Counts!AB766/Counts!AA766,"")</f>
        <v>0.30705</v>
      </c>
      <c r="K766" s="37" t="n">
        <f aca="false">IFERROR((Counts!AB766-Counts!Z766)/Counts!AA766,"")</f>
        <v>-0.0521166666666667</v>
      </c>
      <c r="L766" s="38" t="n">
        <f aca="false">IFERROR(Counts!Y766/Counts!P766,"")</f>
        <v>0.4</v>
      </c>
      <c r="M766" s="38" t="n">
        <f aca="false">IFERROR(Counts!V766/Counts!P766,"")</f>
        <v>0.0666666666666667</v>
      </c>
      <c r="N766" s="38" t="n">
        <f aca="false">IFERROR(Counts!AD766/Counts!AC766,"")</f>
        <v>0.09375</v>
      </c>
      <c r="O766" s="38" t="n">
        <f aca="false">IFERROR(Counts!AE766/Counts!AC766,"")</f>
        <v>0.40625</v>
      </c>
      <c r="P766" s="39" t="n">
        <f aca="false">IFERROR(Counts!AG766/Counts!AF766,"")</f>
        <v>90.640625</v>
      </c>
      <c r="Q766" s="38" t="n">
        <f aca="false">IFERROR(Counts!AH766/Counts!AC766,"")</f>
        <v>0.40625</v>
      </c>
      <c r="R766" s="38" t="n">
        <f aca="false">IFERROR(Counts!N766/Counts!M766,"")</f>
        <v>0.389312977099237</v>
      </c>
      <c r="S766" s="38" t="n">
        <f aca="false">IFERROR(Counts!K766/Counts!J766,"")</f>
        <v>0.722772277227723</v>
      </c>
      <c r="T766" s="38" t="n">
        <f aca="false">IFERROR(Counts!I766/Counts!H766,"")</f>
        <v>0.459677419354839</v>
      </c>
      <c r="U766" s="38" t="n">
        <f aca="false">IFERROR(1-Counts!L766/Counts!K766,"")</f>
        <v>0.671232876712329</v>
      </c>
      <c r="V766" s="39" t="n">
        <f aca="false">IFERROR(Counts!AJ766/Counts!AI766,"")</f>
        <v>74.3559633027523</v>
      </c>
      <c r="W766" s="38" t="n">
        <f aca="false">IFERROR(Counts!AK766/Counts!AI766,"")</f>
        <v>0.458715596330275</v>
      </c>
      <c r="X766" s="40" t="n">
        <f aca="false">IFERROR(Counts!O766,"")</f>
        <v>1.912</v>
      </c>
      <c r="Y766" s="36" t="n">
        <f aca="false">IFERROR(INDEX('Season Counts'!$Y$2:$Y$740,$AF766)/INDEX('Season Counts'!$X$2:$X$740,$AF766),"")</f>
        <v>0.269886363636364</v>
      </c>
      <c r="Z766" s="37" t="n">
        <f aca="false">IFERROR(J766-Y766,"")</f>
        <v>0.0371636363636363</v>
      </c>
      <c r="AA766" s="38" t="n">
        <f aca="false">IFERROR(INDEX('Season Counts'!$K$2:$K$740,$AF766)/INDEX('Season Counts'!$J$2:$J$740,$AF766),"")</f>
        <v>0.37956204379562</v>
      </c>
      <c r="AB766" s="41" t="n">
        <f aca="false">IFERROR(R766-AA766,"")</f>
        <v>0.00975093330361621</v>
      </c>
      <c r="AC766" s="39" t="n">
        <f aca="false">IFERROR(INDEX('Season Counts'!$AG$2:$AG$740,$AF766)/INDEX('Season Counts'!$AF$2:$AF$740,$AF766),"")</f>
        <v>74.4918454935622</v>
      </c>
      <c r="AD766" s="40" t="n">
        <f aca="false">IFERROR(V766-AC766,"")</f>
        <v>-0.135882190809923</v>
      </c>
      <c r="AE766" s="4" t="str">
        <f aca="false">IF(D766&lt;Guide!$C$21,"Low PA",IF(TRIM(IF(ISNUMBER(AD766),IF(N(AD766)&lt;=-Guide!$C$24,"▼ Bat Speed  ",IF(N(AD766)&gt;=Guide!$C$24,"▲ Bat Speed  ","")),"")&amp;IF(N(Z766)&gt;=Guide!$C$22,"▲ Contact  ","")&amp;IF(N(Z766)&lt;=-Guide!$C$22,"▼ Contact  ","")&amp;IF(N(AB766)&gt;=Guide!$C$23,"▲ Chase  ","")&amp;IF(N(AB766)&lt;=-Guide!$C$23,"▼ Chase  ",""))="","Stable",TRIM(IF(ISNUMBER(AD766),IF(N(AD766)&lt;=-Guide!$C$24,"▼ Bat Speed  ",IF(N(AD766)&gt;=Guide!$C$24,"▲ Bat Speed  ","")),"")&amp;IF(N(Z766)&gt;=Guide!$C$22,"▲ Contact  ","")&amp;IF(N(Z766)&lt;=-Guide!$C$22,"▼ Contact  ","")&amp;IF(N(AB766)&gt;=Guide!$C$23,"▲ Chase  ","")&amp;IF(N(AB766)&lt;=-Guide!$C$23,"▼ Chase  ",""))))</f>
        <v>Stable</v>
      </c>
      <c r="AF766" s="35" t="n">
        <f aca="false">MATCH(Counts!A766,'Season Counts'!$A$2:$A$740,0)</f>
        <v>197</v>
      </c>
    </row>
    <row r="767" customFormat="false" ht="15" hidden="false" customHeight="false" outlineLevel="0" collapsed="false">
      <c r="A767" s="34" t="str">
        <f aca="false">Counts!B767</f>
        <v>CLE</v>
      </c>
      <c r="B767" s="5" t="str">
        <f aca="false">Counts!C767</f>
        <v>Gabriel Arias</v>
      </c>
      <c r="C767" s="34" t="str">
        <f aca="false">Counts!F767</f>
        <v>Aug</v>
      </c>
      <c r="D767" s="35" t="n">
        <f aca="false">IFERROR(Counts!P767,"")</f>
        <v>8</v>
      </c>
      <c r="E767" s="36" t="n">
        <f aca="false">IFERROR(Counts!R767/Counts!Q767,"")</f>
        <v>0</v>
      </c>
      <c r="F767" s="36" t="n">
        <f aca="false">IFERROR((Counts!R767+Counts!V767+Counts!W767)/(Counts!Q767+Counts!V767+Counts!W767+Counts!X767),"")</f>
        <v>0</v>
      </c>
      <c r="G767" s="36" t="n">
        <f aca="false">IFERROR((Counts!R767+Counts!S767+2*Counts!T767+3*Counts!U767)/Counts!Q767,"")</f>
        <v>0</v>
      </c>
      <c r="H767" s="35" t="n">
        <f aca="false">IFERROR(Counts!U767,"")</f>
        <v>0</v>
      </c>
      <c r="I767" s="36" t="n">
        <f aca="false">IFERROR(Counts!Z767/Counts!AA767,"")</f>
        <v>0</v>
      </c>
      <c r="J767" s="36" t="n">
        <f aca="false">IFERROR(Counts!AB767/Counts!AA767,"")</f>
        <v>0.050625</v>
      </c>
      <c r="K767" s="37" t="n">
        <f aca="false">IFERROR((Counts!AB767-Counts!Z767)/Counts!AA767,"")</f>
        <v>0.050625</v>
      </c>
      <c r="L767" s="38" t="n">
        <f aca="false">IFERROR(Counts!Y767/Counts!P767,"")</f>
        <v>0.625</v>
      </c>
      <c r="M767" s="38" t="n">
        <f aca="false">IFERROR(Counts!V767/Counts!P767,"")</f>
        <v>0</v>
      </c>
      <c r="N767" s="38" t="n">
        <f aca="false">IFERROR(Counts!AD767/Counts!AC767,"")</f>
        <v>0</v>
      </c>
      <c r="O767" s="38" t="n">
        <f aca="false">IFERROR(Counts!AE767/Counts!AC767,"")</f>
        <v>0</v>
      </c>
      <c r="P767" s="39" t="n">
        <f aca="false">IFERROR(Counts!AG767/Counts!AF767,"")</f>
        <v>75.6</v>
      </c>
      <c r="Q767" s="38" t="n">
        <f aca="false">IFERROR(Counts!AH767/Counts!AC767,"")</f>
        <v>0.333333333333333</v>
      </c>
      <c r="R767" s="38" t="n">
        <f aca="false">IFERROR(Counts!N767/Counts!M767,"")</f>
        <v>0.4375</v>
      </c>
      <c r="S767" s="38" t="n">
        <f aca="false">IFERROR(Counts!K767/Counts!J767,"")</f>
        <v>0.833333333333333</v>
      </c>
      <c r="T767" s="38" t="n">
        <f aca="false">IFERROR(Counts!I767/Counts!H767,"")</f>
        <v>0.647058823529412</v>
      </c>
      <c r="U767" s="38" t="n">
        <f aca="false">IFERROR(1-Counts!L767/Counts!K767,"")</f>
        <v>0.4</v>
      </c>
      <c r="V767" s="39" t="n">
        <f aca="false">IFERROR(Counts!AJ767/Counts!AI767,"")</f>
        <v>73.9058823529412</v>
      </c>
      <c r="W767" s="38" t="n">
        <f aca="false">IFERROR(Counts!AK767/Counts!AI767,"")</f>
        <v>0.411764705882353</v>
      </c>
      <c r="X767" s="40" t="n">
        <f aca="false">IFERROR(Counts!O767,"")</f>
        <v>-2.157</v>
      </c>
      <c r="Y767" s="36" t="n">
        <f aca="false">IFERROR(INDEX('Season Counts'!$Y$2:$Y$740,$AF767)/INDEX('Season Counts'!$X$2:$X$740,$AF767),"")</f>
        <v>0.269886363636364</v>
      </c>
      <c r="Z767" s="37" t="n">
        <f aca="false">IFERROR(J767-Y767,"")</f>
        <v>-0.219261363636364</v>
      </c>
      <c r="AA767" s="38" t="n">
        <f aca="false">IFERROR(INDEX('Season Counts'!$K$2:$K$740,$AF767)/INDEX('Season Counts'!$J$2:$J$740,$AF767),"")</f>
        <v>0.37956204379562</v>
      </c>
      <c r="AB767" s="41" t="n">
        <f aca="false">IFERROR(R767-AA767,"")</f>
        <v>0.0579379562043796</v>
      </c>
      <c r="AC767" s="39" t="n">
        <f aca="false">IFERROR(INDEX('Season Counts'!$AG$2:$AG$740,$AF767)/INDEX('Season Counts'!$AF$2:$AF$740,$AF767),"")</f>
        <v>74.4918454935622</v>
      </c>
      <c r="AD767" s="40" t="n">
        <f aca="false">IFERROR(V767-AC767,"")</f>
        <v>-0.585963140621047</v>
      </c>
      <c r="AE767" s="4" t="str">
        <f aca="false">IF(D767&lt;Guide!$C$21,"Low PA",IF(TRIM(IF(ISNUMBER(AD767),IF(N(AD767)&lt;=-Guide!$C$24,"▼ Bat Speed  ",IF(N(AD767)&gt;=Guide!$C$24,"▲ Bat Speed  ","")),"")&amp;IF(N(Z767)&gt;=Guide!$C$22,"▲ Contact  ","")&amp;IF(N(Z767)&lt;=-Guide!$C$22,"▼ Contact  ","")&amp;IF(N(AB767)&gt;=Guide!$C$23,"▲ Chase  ","")&amp;IF(N(AB767)&lt;=-Guide!$C$23,"▼ Chase  ",""))="","Stable",TRIM(IF(ISNUMBER(AD767),IF(N(AD767)&lt;=-Guide!$C$24,"▼ Bat Speed  ",IF(N(AD767)&gt;=Guide!$C$24,"▲ Bat Speed  ","")),"")&amp;IF(N(Z767)&gt;=Guide!$C$22,"▲ Contact  ","")&amp;IF(N(Z767)&lt;=-Guide!$C$22,"▼ Contact  ","")&amp;IF(N(AB767)&gt;=Guide!$C$23,"▲ Chase  ","")&amp;IF(N(AB767)&lt;=-Guide!$C$23,"▼ Chase  ",""))))</f>
        <v>Low PA</v>
      </c>
      <c r="AF767" s="35" t="n">
        <f aca="false">MATCH(Counts!A767,'Season Counts'!$A$2:$A$740,0)</f>
        <v>197</v>
      </c>
    </row>
    <row r="768" customFormat="false" ht="15" hidden="false" customHeight="false" outlineLevel="0" collapsed="false">
      <c r="A768" s="34" t="str">
        <f aca="false">Counts!B768</f>
        <v>CLE</v>
      </c>
      <c r="B768" s="5" t="str">
        <f aca="false">Counts!C768</f>
        <v>Kahlil Watson</v>
      </c>
      <c r="C768" s="34" t="str">
        <f aca="false">Counts!F768</f>
        <v>Jun</v>
      </c>
      <c r="D768" s="35" t="n">
        <f aca="false">IFERROR(Counts!P768,"")</f>
        <v>39</v>
      </c>
      <c r="E768" s="36" t="n">
        <f aca="false">IFERROR(Counts!R768/Counts!Q768,"")</f>
        <v>0.263157894736842</v>
      </c>
      <c r="F768" s="36" t="n">
        <f aca="false">IFERROR((Counts!R768+Counts!V768+Counts!W768)/(Counts!Q768+Counts!V768+Counts!W768+Counts!X768),"")</f>
        <v>0.282051282051282</v>
      </c>
      <c r="G768" s="36" t="n">
        <f aca="false">IFERROR((Counts!R768+Counts!S768+2*Counts!T768+3*Counts!U768)/Counts!Q768,"")</f>
        <v>0.394736842105263</v>
      </c>
      <c r="H768" s="35" t="n">
        <f aca="false">IFERROR(Counts!U768,"")</f>
        <v>1</v>
      </c>
      <c r="I768" s="36" t="n">
        <f aca="false">IFERROR(Counts!Z768/Counts!AA768,"")</f>
        <v>0.294871794871795</v>
      </c>
      <c r="J768" s="36" t="n">
        <f aca="false">IFERROR(Counts!AB768/Counts!AA768,"")</f>
        <v>0.291820512820513</v>
      </c>
      <c r="K768" s="37" t="n">
        <f aca="false">IFERROR((Counts!AB768-Counts!Z768)/Counts!AA768,"")</f>
        <v>-0.00305128205128205</v>
      </c>
      <c r="L768" s="38" t="n">
        <f aca="false">IFERROR(Counts!Y768/Counts!P768,"")</f>
        <v>0.333333333333333</v>
      </c>
      <c r="M768" s="38" t="n">
        <f aca="false">IFERROR(Counts!V768/Counts!P768,"")</f>
        <v>0.0256410256410256</v>
      </c>
      <c r="N768" s="38" t="n">
        <f aca="false">IFERROR(Counts!AD768/Counts!AC768,"")</f>
        <v>0.12</v>
      </c>
      <c r="O768" s="38" t="n">
        <f aca="false">IFERROR(Counts!AE768/Counts!AC768,"")</f>
        <v>0.44</v>
      </c>
      <c r="P768" s="39" t="n">
        <f aca="false">IFERROR(Counts!AG768/Counts!AF768,"")</f>
        <v>90.748</v>
      </c>
      <c r="Q768" s="38" t="n">
        <f aca="false">IFERROR(Counts!AH768/Counts!AC768,"")</f>
        <v>0.36</v>
      </c>
      <c r="R768" s="38" t="n">
        <f aca="false">IFERROR(Counts!N768/Counts!M768,"")</f>
        <v>0.333333333333333</v>
      </c>
      <c r="S768" s="38" t="n">
        <f aca="false">IFERROR(Counts!K768/Counts!J768,"")</f>
        <v>0.63768115942029</v>
      </c>
      <c r="T768" s="38" t="n">
        <f aca="false">IFERROR(Counts!I768/Counts!H768,"")</f>
        <v>0.283582089552239</v>
      </c>
      <c r="U768" s="38" t="n">
        <f aca="false">IFERROR(1-Counts!L768/Counts!K768,"")</f>
        <v>0.863636363636364</v>
      </c>
      <c r="V768" s="39" t="n">
        <f aca="false">IFERROR(Counts!AJ768/Counts!AI768,"")</f>
        <v>73.0786885245902</v>
      </c>
      <c r="W768" s="38" t="n">
        <f aca="false">IFERROR(Counts!AK768/Counts!AI768,"")</f>
        <v>0.245901639344262</v>
      </c>
      <c r="X768" s="40" t="n">
        <f aca="false">IFERROR(Counts!O768,"")</f>
        <v>-0.155</v>
      </c>
      <c r="Y768" s="36" t="n">
        <f aca="false">IFERROR(INDEX('Season Counts'!$Y$2:$Y$740,$AF768)/INDEX('Season Counts'!$X$2:$X$740,$AF768),"")</f>
        <v>0.246087912087912</v>
      </c>
      <c r="Z768" s="37" t="n">
        <f aca="false">IFERROR(J768-Y768,"")</f>
        <v>0.0457326007326007</v>
      </c>
      <c r="AA768" s="38" t="n">
        <f aca="false">IFERROR(INDEX('Season Counts'!$K$2:$K$740,$AF768)/INDEX('Season Counts'!$J$2:$J$740,$AF768),"")</f>
        <v>0.352601156069364</v>
      </c>
      <c r="AB768" s="41" t="n">
        <f aca="false">IFERROR(R768-AA768,"")</f>
        <v>-0.0192678227360308</v>
      </c>
      <c r="AC768" s="39" t="n">
        <f aca="false">IFERROR(INDEX('Season Counts'!$AG$2:$AG$740,$AF768)/INDEX('Season Counts'!$AF$2:$AF$740,$AF768),"")</f>
        <v>72.9030674846626</v>
      </c>
      <c r="AD768" s="40" t="n">
        <f aca="false">IFERROR(V768-AC768,"")</f>
        <v>0.175621039927577</v>
      </c>
      <c r="AE768" s="4" t="str">
        <f aca="false">IF(D768&lt;Guide!$C$21,"Low PA",IF(TRIM(IF(ISNUMBER(AD768),IF(N(AD768)&lt;=-Guide!$C$24,"▼ Bat Speed  ",IF(N(AD768)&gt;=Guide!$C$24,"▲ Bat Speed  ","")),"")&amp;IF(N(Z768)&gt;=Guide!$C$22,"▲ Contact  ","")&amp;IF(N(Z768)&lt;=-Guide!$C$22,"▼ Contact  ","")&amp;IF(N(AB768)&gt;=Guide!$C$23,"▲ Chase  ","")&amp;IF(N(AB768)&lt;=-Guide!$C$23,"▼ Chase  ",""))="","Stable",TRIM(IF(ISNUMBER(AD768),IF(N(AD768)&lt;=-Guide!$C$24,"▼ Bat Speed  ",IF(N(AD768)&gt;=Guide!$C$24,"▲ Bat Speed  ","")),"")&amp;IF(N(Z768)&gt;=Guide!$C$22,"▲ Contact  ","")&amp;IF(N(Z768)&lt;=-Guide!$C$22,"▼ Contact  ","")&amp;IF(N(AB768)&gt;=Guide!$C$23,"▲ Chase  ","")&amp;IF(N(AB768)&lt;=-Guide!$C$23,"▼ Chase  ",""))))</f>
        <v>Low PA</v>
      </c>
      <c r="AF768" s="35" t="n">
        <f aca="false">MATCH(Counts!A768,'Season Counts'!$A$2:$A$740,0)</f>
        <v>198</v>
      </c>
    </row>
    <row r="769" customFormat="false" ht="15" hidden="false" customHeight="false" outlineLevel="0" collapsed="false">
      <c r="A769" s="34" t="str">
        <f aca="false">Counts!B769</f>
        <v>CLE</v>
      </c>
      <c r="B769" s="5" t="str">
        <f aca="false">Counts!C769</f>
        <v>Kahlil Watson</v>
      </c>
      <c r="C769" s="34" t="str">
        <f aca="false">Counts!F769</f>
        <v>Jul</v>
      </c>
      <c r="D769" s="35" t="n">
        <f aca="false">IFERROR(Counts!P769,"")</f>
        <v>52</v>
      </c>
      <c r="E769" s="36" t="n">
        <f aca="false">IFERROR(Counts!R769/Counts!Q769,"")</f>
        <v>0.22</v>
      </c>
      <c r="F769" s="36" t="n">
        <f aca="false">IFERROR((Counts!R769+Counts!V769+Counts!W769)/(Counts!Q769+Counts!V769+Counts!W769+Counts!X769),"")</f>
        <v>0.25</v>
      </c>
      <c r="G769" s="36" t="n">
        <f aca="false">IFERROR((Counts!R769+Counts!S769+2*Counts!T769+3*Counts!U769)/Counts!Q769,"")</f>
        <v>0.3</v>
      </c>
      <c r="H769" s="35" t="n">
        <f aca="false">IFERROR(Counts!U769,"")</f>
        <v>0</v>
      </c>
      <c r="I769" s="36" t="n">
        <f aca="false">IFERROR(Counts!Z769/Counts!AA769,"")</f>
        <v>0.257692307692308</v>
      </c>
      <c r="J769" s="36" t="n">
        <f aca="false">IFERROR(Counts!AB769/Counts!AA769,"")</f>
        <v>0.211788461538462</v>
      </c>
      <c r="K769" s="37" t="n">
        <f aca="false">IFERROR((Counts!AB769-Counts!Z769)/Counts!AA769,"")</f>
        <v>-0.0459038461538462</v>
      </c>
      <c r="L769" s="38" t="n">
        <f aca="false">IFERROR(Counts!Y769/Counts!P769,"")</f>
        <v>0.365384615384615</v>
      </c>
      <c r="M769" s="38" t="n">
        <f aca="false">IFERROR(Counts!V769/Counts!P769,"")</f>
        <v>0.0384615384615385</v>
      </c>
      <c r="N769" s="38" t="n">
        <f aca="false">IFERROR(Counts!AD769/Counts!AC769,"")</f>
        <v>0.032258064516129</v>
      </c>
      <c r="O769" s="38" t="n">
        <f aca="false">IFERROR(Counts!AE769/Counts!AC769,"")</f>
        <v>0.225806451612903</v>
      </c>
      <c r="P769" s="39" t="n">
        <f aca="false">IFERROR(Counts!AG769/Counts!AF769,"")</f>
        <v>86.1903225806452</v>
      </c>
      <c r="Q769" s="38" t="n">
        <f aca="false">IFERROR(Counts!AH769/Counts!AC769,"")</f>
        <v>0.258064516129032</v>
      </c>
      <c r="R769" s="38" t="n">
        <f aca="false">IFERROR(Counts!N769/Counts!M769,"")</f>
        <v>0.365384615384615</v>
      </c>
      <c r="S769" s="38" t="n">
        <f aca="false">IFERROR(Counts!K769/Counts!J769,"")</f>
        <v>0.804123711340206</v>
      </c>
      <c r="T769" s="38" t="n">
        <f aca="false">IFERROR(Counts!I769/Counts!H769,"")</f>
        <v>0.344827586206897</v>
      </c>
      <c r="U769" s="38" t="n">
        <f aca="false">IFERROR(1-Counts!L769/Counts!K769,"")</f>
        <v>0.717948717948718</v>
      </c>
      <c r="V769" s="39" t="n">
        <f aca="false">IFERROR(Counts!AJ769/Counts!AI769,"")</f>
        <v>72.7980392156863</v>
      </c>
      <c r="W769" s="38" t="n">
        <f aca="false">IFERROR(Counts!AK769/Counts!AI769,"")</f>
        <v>0.284313725490196</v>
      </c>
      <c r="X769" s="40" t="n">
        <f aca="false">IFERROR(Counts!O769,"")</f>
        <v>-3.152</v>
      </c>
      <c r="Y769" s="36" t="n">
        <f aca="false">IFERROR(INDEX('Season Counts'!$Y$2:$Y$740,$AF769)/INDEX('Season Counts'!$X$2:$X$740,$AF769),"")</f>
        <v>0.246087912087912</v>
      </c>
      <c r="Z769" s="37" t="n">
        <f aca="false">IFERROR(J769-Y769,"")</f>
        <v>-0.0342994505494505</v>
      </c>
      <c r="AA769" s="38" t="n">
        <f aca="false">IFERROR(INDEX('Season Counts'!$K$2:$K$740,$AF769)/INDEX('Season Counts'!$J$2:$J$740,$AF769),"")</f>
        <v>0.352601156069364</v>
      </c>
      <c r="AB769" s="41" t="n">
        <f aca="false">IFERROR(R769-AA769,"")</f>
        <v>0.0127834593152512</v>
      </c>
      <c r="AC769" s="39" t="n">
        <f aca="false">IFERROR(INDEX('Season Counts'!$AG$2:$AG$740,$AF769)/INDEX('Season Counts'!$AF$2:$AF$740,$AF769),"")</f>
        <v>72.9030674846626</v>
      </c>
      <c r="AD769" s="40" t="n">
        <f aca="false">IFERROR(V769-AC769,"")</f>
        <v>-0.105028268976312</v>
      </c>
      <c r="AE769" s="4" t="str">
        <f aca="false">IF(D769&lt;Guide!$C$21,"Low PA",IF(TRIM(IF(ISNUMBER(AD769),IF(N(AD769)&lt;=-Guide!$C$24,"▼ Bat Speed  ",IF(N(AD769)&gt;=Guide!$C$24,"▲ Bat Speed  ","")),"")&amp;IF(N(Z769)&gt;=Guide!$C$22,"▲ Contact  ","")&amp;IF(N(Z769)&lt;=-Guide!$C$22,"▼ Contact  ","")&amp;IF(N(AB769)&gt;=Guide!$C$23,"▲ Chase  ","")&amp;IF(N(AB769)&lt;=-Guide!$C$23,"▼ Chase  ",""))="","Stable",TRIM(IF(ISNUMBER(AD769),IF(N(AD769)&lt;=-Guide!$C$24,"▼ Bat Speed  ",IF(N(AD769)&gt;=Guide!$C$24,"▲ Bat Speed  ","")),"")&amp;IF(N(Z769)&gt;=Guide!$C$22,"▲ Contact  ","")&amp;IF(N(Z769)&lt;=-Guide!$C$22,"▼ Contact  ","")&amp;IF(N(AB769)&gt;=Guide!$C$23,"▲ Chase  ","")&amp;IF(N(AB769)&lt;=-Guide!$C$23,"▼ Chase  ",""))))</f>
        <v>Stable</v>
      </c>
      <c r="AF769" s="35" t="n">
        <f aca="false">MATCH(Counts!A769,'Season Counts'!$A$2:$A$740,0)</f>
        <v>198</v>
      </c>
    </row>
    <row r="770" customFormat="false" ht="15" hidden="false" customHeight="false" outlineLevel="0" collapsed="false">
      <c r="A770" s="34" t="str">
        <f aca="false">Counts!B770</f>
        <v>CLE</v>
      </c>
      <c r="B770" s="5" t="str">
        <f aca="false">Counts!C770</f>
        <v>Bo Naylor</v>
      </c>
      <c r="C770" s="34" t="str">
        <f aca="false">Counts!F770</f>
        <v>Mar-Apr</v>
      </c>
      <c r="D770" s="35" t="n">
        <f aca="false">IFERROR(Counts!P770,"")</f>
        <v>73</v>
      </c>
      <c r="E770" s="36" t="n">
        <f aca="false">IFERROR(Counts!R770/Counts!Q770,"")</f>
        <v>0.117647058823529</v>
      </c>
      <c r="F770" s="36" t="n">
        <f aca="false">IFERROR((Counts!R770+Counts!V770+Counts!W770)/(Counts!Q770+Counts!V770+Counts!W770+Counts!X770),"")</f>
        <v>0.178082191780822</v>
      </c>
      <c r="G770" s="36" t="n">
        <f aca="false">IFERROR((Counts!R770+Counts!S770+2*Counts!T770+3*Counts!U770)/Counts!Q770,"")</f>
        <v>0.176470588235294</v>
      </c>
      <c r="H770" s="35" t="n">
        <f aca="false">IFERROR(Counts!U770,"")</f>
        <v>1</v>
      </c>
      <c r="I770" s="36" t="n">
        <f aca="false">IFERROR(Counts!Z770/Counts!AA770,"")</f>
        <v>0.17112676056338</v>
      </c>
      <c r="J770" s="36" t="n">
        <f aca="false">IFERROR(Counts!AB770/Counts!AA770,"")</f>
        <v>0.291535211267606</v>
      </c>
      <c r="K770" s="37" t="n">
        <f aca="false">IFERROR((Counts!AB770-Counts!Z770)/Counts!AA770,"")</f>
        <v>0.120408450704225</v>
      </c>
      <c r="L770" s="38" t="n">
        <f aca="false">IFERROR(Counts!Y770/Counts!P770,"")</f>
        <v>0.246575342465753</v>
      </c>
      <c r="M770" s="38" t="n">
        <f aca="false">IFERROR(Counts!V770/Counts!P770,"")</f>
        <v>0.0684931506849315</v>
      </c>
      <c r="N770" s="38" t="n">
        <f aca="false">IFERROR(Counts!AD770/Counts!AC770,"")</f>
        <v>0.1</v>
      </c>
      <c r="O770" s="38" t="n">
        <f aca="false">IFERROR(Counts!AE770/Counts!AC770,"")</f>
        <v>0.38</v>
      </c>
      <c r="P770" s="39" t="n">
        <f aca="false">IFERROR(Counts!AG770/Counts!AF770,"")</f>
        <v>88.784</v>
      </c>
      <c r="Q770" s="38" t="n">
        <f aca="false">IFERROR(Counts!AH770/Counts!AC770,"")</f>
        <v>0.36</v>
      </c>
      <c r="R770" s="38" t="n">
        <f aca="false">IFERROR(Counts!N770/Counts!M770,"")</f>
        <v>0.240506329113924</v>
      </c>
      <c r="S770" s="38" t="n">
        <f aca="false">IFERROR(Counts!K770/Counts!J770,"")</f>
        <v>0.677852348993289</v>
      </c>
      <c r="T770" s="38" t="n">
        <f aca="false">IFERROR(Counts!I770/Counts!H770,"")</f>
        <v>0.147887323943662</v>
      </c>
      <c r="U770" s="38" t="n">
        <f aca="false">IFERROR(1-Counts!L770/Counts!K770,"")</f>
        <v>0.930693069306931</v>
      </c>
      <c r="V770" s="39" t="n">
        <f aca="false">IFERROR(Counts!AJ770/Counts!AI770,"")</f>
        <v>71.7040650406504</v>
      </c>
      <c r="W770" s="38" t="n">
        <f aca="false">IFERROR(Counts!AK770/Counts!AI770,"")</f>
        <v>0.138211382113821</v>
      </c>
      <c r="X770" s="40" t="n">
        <f aca="false">IFERROR(Counts!O770,"")</f>
        <v>-9.986</v>
      </c>
      <c r="Y770" s="36" t="n">
        <f aca="false">IFERROR(INDEX('Season Counts'!$Y$2:$Y$740,$AF770)/INDEX('Season Counts'!$X$2:$X$740,$AF770),"")</f>
        <v>0.295295454545455</v>
      </c>
      <c r="Z770" s="37" t="n">
        <f aca="false">IFERROR(J770-Y770,"")</f>
        <v>-0.00376024327784885</v>
      </c>
      <c r="AA770" s="38" t="n">
        <f aca="false">IFERROR(INDEX('Season Counts'!$K$2:$K$740,$AF770)/INDEX('Season Counts'!$J$2:$J$740,$AF770),"")</f>
        <v>0.256281407035176</v>
      </c>
      <c r="AB770" s="41" t="n">
        <f aca="false">IFERROR(R770-AA770,"")</f>
        <v>-0.0157750779212518</v>
      </c>
      <c r="AC770" s="39" t="n">
        <f aca="false">IFERROR(INDEX('Season Counts'!$AG$2:$AG$740,$AF770)/INDEX('Season Counts'!$AF$2:$AF$740,$AF770),"")</f>
        <v>71.8603896103896</v>
      </c>
      <c r="AD770" s="40" t="n">
        <f aca="false">IFERROR(V770-AC770,"")</f>
        <v>-0.156324569739198</v>
      </c>
      <c r="AE770" s="4" t="str">
        <f aca="false">IF(D770&lt;Guide!$C$21,"Low PA",IF(TRIM(IF(ISNUMBER(AD770),IF(N(AD770)&lt;=-Guide!$C$24,"▼ Bat Speed  ",IF(N(AD770)&gt;=Guide!$C$24,"▲ Bat Speed  ","")),"")&amp;IF(N(Z770)&gt;=Guide!$C$22,"▲ Contact  ","")&amp;IF(N(Z770)&lt;=-Guide!$C$22,"▼ Contact  ","")&amp;IF(N(AB770)&gt;=Guide!$C$23,"▲ Chase  ","")&amp;IF(N(AB770)&lt;=-Guide!$C$23,"▼ Chase  ",""))="","Stable",TRIM(IF(ISNUMBER(AD770),IF(N(AD770)&lt;=-Guide!$C$24,"▼ Bat Speed  ",IF(N(AD770)&gt;=Guide!$C$24,"▲ Bat Speed  ","")),"")&amp;IF(N(Z770)&gt;=Guide!$C$22,"▲ Contact  ","")&amp;IF(N(Z770)&lt;=-Guide!$C$22,"▼ Contact  ","")&amp;IF(N(AB770)&gt;=Guide!$C$23,"▲ Chase  ","")&amp;IF(N(AB770)&lt;=-Guide!$C$23,"▼ Chase  ",""))))</f>
        <v>Stable</v>
      </c>
      <c r="AF770" s="35" t="n">
        <f aca="false">MATCH(Counts!A770,'Season Counts'!$A$2:$A$740,0)</f>
        <v>199</v>
      </c>
    </row>
    <row r="771" customFormat="false" ht="15" hidden="false" customHeight="false" outlineLevel="0" collapsed="false">
      <c r="A771" s="34" t="str">
        <f aca="false">Counts!B771</f>
        <v>CLE</v>
      </c>
      <c r="B771" s="5" t="str">
        <f aca="false">Counts!C771</f>
        <v>Bo Naylor</v>
      </c>
      <c r="C771" s="34" t="str">
        <f aca="false">Counts!F771</f>
        <v>May</v>
      </c>
      <c r="D771" s="35" t="n">
        <f aca="false">IFERROR(Counts!P771,"")</f>
        <v>17</v>
      </c>
      <c r="E771" s="36" t="n">
        <f aca="false">IFERROR(Counts!R771/Counts!Q771,"")</f>
        <v>0.25</v>
      </c>
      <c r="F771" s="36" t="n">
        <f aca="false">IFERROR((Counts!R771+Counts!V771+Counts!W771)/(Counts!Q771+Counts!V771+Counts!W771+Counts!X771),"")</f>
        <v>0.294117647058824</v>
      </c>
      <c r="G771" s="36" t="n">
        <f aca="false">IFERROR((Counts!R771+Counts!S771+2*Counts!T771+3*Counts!U771)/Counts!Q771,"")</f>
        <v>0.5</v>
      </c>
      <c r="H771" s="35" t="n">
        <f aca="false">IFERROR(Counts!U771,"")</f>
        <v>1</v>
      </c>
      <c r="I771" s="36" t="n">
        <f aca="false">IFERROR(Counts!Z771/Counts!AA771,"")</f>
        <v>0.338235294117647</v>
      </c>
      <c r="J771" s="36" t="n">
        <f aca="false">IFERROR(Counts!AB771/Counts!AA771,"")</f>
        <v>0.311</v>
      </c>
      <c r="K771" s="37" t="n">
        <f aca="false">IFERROR((Counts!AB771-Counts!Z771)/Counts!AA771,"")</f>
        <v>-0.0272352941176471</v>
      </c>
      <c r="L771" s="38" t="n">
        <f aca="false">IFERROR(Counts!Y771/Counts!P771,"")</f>
        <v>0.176470588235294</v>
      </c>
      <c r="M771" s="38" t="n">
        <f aca="false">IFERROR(Counts!V771/Counts!P771,"")</f>
        <v>0.0588235294117647</v>
      </c>
      <c r="N771" s="38" t="n">
        <f aca="false">IFERROR(Counts!AD771/Counts!AC771,"")</f>
        <v>0.153846153846154</v>
      </c>
      <c r="O771" s="38" t="n">
        <f aca="false">IFERROR(Counts!AE771/Counts!AC771,"")</f>
        <v>0.538461538461538</v>
      </c>
      <c r="P771" s="39" t="n">
        <f aca="false">IFERROR(Counts!AG771/Counts!AF771,"")</f>
        <v>92.9</v>
      </c>
      <c r="Q771" s="38" t="n">
        <f aca="false">IFERROR(Counts!AH771/Counts!AC771,"")</f>
        <v>0.153846153846154</v>
      </c>
      <c r="R771" s="38" t="n">
        <f aca="false">IFERROR(Counts!N771/Counts!M771,"")</f>
        <v>0.317073170731707</v>
      </c>
      <c r="S771" s="38" t="n">
        <f aca="false">IFERROR(Counts!K771/Counts!J771,"")</f>
        <v>0.6</v>
      </c>
      <c r="T771" s="38" t="n">
        <f aca="false">IFERROR(Counts!I771/Counts!H771,"")</f>
        <v>0.0588235294117647</v>
      </c>
      <c r="U771" s="38" t="n">
        <f aca="false">IFERROR(1-Counts!L771/Counts!K771,"")</f>
        <v>1</v>
      </c>
      <c r="V771" s="39" t="n">
        <f aca="false">IFERROR(Counts!AJ771/Counts!AI771,"")</f>
        <v>72.4806451612903</v>
      </c>
      <c r="W771" s="38" t="n">
        <f aca="false">IFERROR(Counts!AK771/Counts!AI771,"")</f>
        <v>0.193548387096774</v>
      </c>
      <c r="X771" s="40" t="n">
        <f aca="false">IFERROR(Counts!O771,"")</f>
        <v>-0.145</v>
      </c>
      <c r="Y771" s="36" t="n">
        <f aca="false">IFERROR(INDEX('Season Counts'!$Y$2:$Y$740,$AF771)/INDEX('Season Counts'!$X$2:$X$740,$AF771),"")</f>
        <v>0.295295454545455</v>
      </c>
      <c r="Z771" s="37" t="n">
        <f aca="false">IFERROR(J771-Y771,"")</f>
        <v>0.0157045454545455</v>
      </c>
      <c r="AA771" s="38" t="n">
        <f aca="false">IFERROR(INDEX('Season Counts'!$K$2:$K$740,$AF771)/INDEX('Season Counts'!$J$2:$J$740,$AF771),"")</f>
        <v>0.256281407035176</v>
      </c>
      <c r="AB771" s="41" t="n">
        <f aca="false">IFERROR(R771-AA771,"")</f>
        <v>0.0607917636965314</v>
      </c>
      <c r="AC771" s="39" t="n">
        <f aca="false">IFERROR(INDEX('Season Counts'!$AG$2:$AG$740,$AF771)/INDEX('Season Counts'!$AF$2:$AF$740,$AF771),"")</f>
        <v>71.8603896103896</v>
      </c>
      <c r="AD771" s="40" t="n">
        <f aca="false">IFERROR(V771-AC771,"")</f>
        <v>0.620255550900723</v>
      </c>
      <c r="AE771" s="4" t="str">
        <f aca="false">IF(D771&lt;Guide!$C$21,"Low PA",IF(TRIM(IF(ISNUMBER(AD771),IF(N(AD771)&lt;=-Guide!$C$24,"▼ Bat Speed  ",IF(N(AD771)&gt;=Guide!$C$24,"▲ Bat Speed  ","")),"")&amp;IF(N(Z771)&gt;=Guide!$C$22,"▲ Contact  ","")&amp;IF(N(Z771)&lt;=-Guide!$C$22,"▼ Contact  ","")&amp;IF(N(AB771)&gt;=Guide!$C$23,"▲ Chase  ","")&amp;IF(N(AB771)&lt;=-Guide!$C$23,"▼ Chase  ",""))="","Stable",TRIM(IF(ISNUMBER(AD771),IF(N(AD771)&lt;=-Guide!$C$24,"▼ Bat Speed  ",IF(N(AD771)&gt;=Guide!$C$24,"▲ Bat Speed  ","")),"")&amp;IF(N(Z771)&gt;=Guide!$C$22,"▲ Contact  ","")&amp;IF(N(Z771)&lt;=-Guide!$C$22,"▼ Contact  ","")&amp;IF(N(AB771)&gt;=Guide!$C$23,"▲ Chase  ","")&amp;IF(N(AB771)&lt;=-Guide!$C$23,"▼ Chase  ",""))))</f>
        <v>Low PA</v>
      </c>
      <c r="AF771" s="35" t="n">
        <f aca="false">MATCH(Counts!A771,'Season Counts'!$A$2:$A$740,0)</f>
        <v>199</v>
      </c>
    </row>
    <row r="772" customFormat="false" ht="15" hidden="false" customHeight="false" outlineLevel="0" collapsed="false">
      <c r="A772" s="34" t="str">
        <f aca="false">Counts!B772</f>
        <v>CLE</v>
      </c>
      <c r="B772" s="5" t="str">
        <f aca="false">Counts!C772</f>
        <v>Juan Brito</v>
      </c>
      <c r="C772" s="34" t="str">
        <f aca="false">Counts!F772</f>
        <v>Mar-Apr</v>
      </c>
      <c r="D772" s="35" t="n">
        <f aca="false">IFERROR(Counts!P772,"")</f>
        <v>56</v>
      </c>
      <c r="E772" s="36" t="n">
        <f aca="false">IFERROR(Counts!R772/Counts!Q772,"")</f>
        <v>0.176470588235294</v>
      </c>
      <c r="F772" s="36" t="n">
        <f aca="false">IFERROR((Counts!R772+Counts!V772+Counts!W772)/(Counts!Q772+Counts!V772+Counts!W772+Counts!X772),"")</f>
        <v>0.25</v>
      </c>
      <c r="G772" s="36" t="n">
        <f aca="false">IFERROR((Counts!R772+Counts!S772+2*Counts!T772+3*Counts!U772)/Counts!Q772,"")</f>
        <v>0.254901960784314</v>
      </c>
      <c r="H772" s="35" t="n">
        <f aca="false">IFERROR(Counts!U772,"")</f>
        <v>0</v>
      </c>
      <c r="I772" s="36" t="n">
        <f aca="false">IFERROR(Counts!Z772/Counts!AA772,"")</f>
        <v>0.232142857142857</v>
      </c>
      <c r="J772" s="36" t="n">
        <f aca="false">IFERROR(Counts!AB772/Counts!AA772,"")</f>
        <v>0.256125</v>
      </c>
      <c r="K772" s="37" t="n">
        <f aca="false">IFERROR((Counts!AB772-Counts!Z772)/Counts!AA772,"")</f>
        <v>0.0239821428571429</v>
      </c>
      <c r="L772" s="38" t="n">
        <f aca="false">IFERROR(Counts!Y772/Counts!P772,"")</f>
        <v>0.303571428571429</v>
      </c>
      <c r="M772" s="38" t="n">
        <f aca="false">IFERROR(Counts!V772/Counts!P772,"")</f>
        <v>0.0714285714285714</v>
      </c>
      <c r="N772" s="38" t="n">
        <f aca="false">IFERROR(Counts!AD772/Counts!AC772,"")</f>
        <v>0.0294117647058824</v>
      </c>
      <c r="O772" s="38" t="n">
        <f aca="false">IFERROR(Counts!AE772/Counts!AC772,"")</f>
        <v>0.323529411764706</v>
      </c>
      <c r="P772" s="39" t="n">
        <f aca="false">IFERROR(Counts!AG772/Counts!AF772,"")</f>
        <v>84.2735294117647</v>
      </c>
      <c r="Q772" s="38" t="n">
        <f aca="false">IFERROR(Counts!AH772/Counts!AC772,"")</f>
        <v>0.323529411764706</v>
      </c>
      <c r="R772" s="38" t="n">
        <f aca="false">IFERROR(Counts!N772/Counts!M772,"")</f>
        <v>0.352</v>
      </c>
      <c r="S772" s="38" t="n">
        <f aca="false">IFERROR(Counts!K772/Counts!J772,"")</f>
        <v>0.636363636363636</v>
      </c>
      <c r="T772" s="38" t="n">
        <f aca="false">IFERROR(Counts!I772/Counts!H772,"")</f>
        <v>0.307017543859649</v>
      </c>
      <c r="U772" s="38" t="n">
        <f aca="false">IFERROR(1-Counts!L772/Counts!K772,"")</f>
        <v>0.814285714285714</v>
      </c>
      <c r="V772" s="39" t="n">
        <f aca="false">IFERROR(Counts!AJ772/Counts!AI772,"")</f>
        <v>68.7989898989899</v>
      </c>
      <c r="W772" s="38" t="n">
        <f aca="false">IFERROR(Counts!AK772/Counts!AI772,"")</f>
        <v>0</v>
      </c>
      <c r="X772" s="40" t="n">
        <f aca="false">IFERROR(Counts!O772,"")</f>
        <v>-4.849</v>
      </c>
      <c r="Y772" s="36" t="n">
        <f aca="false">IFERROR(INDEX('Season Counts'!$Y$2:$Y$740,$AF772)/INDEX('Season Counts'!$X$2:$X$740,$AF772),"")</f>
        <v>0.256125</v>
      </c>
      <c r="Z772" s="37" t="n">
        <f aca="false">IFERROR(J772-Y772,"")</f>
        <v>0</v>
      </c>
      <c r="AA772" s="38" t="n">
        <f aca="false">IFERROR(INDEX('Season Counts'!$K$2:$K$740,$AF772)/INDEX('Season Counts'!$J$2:$J$740,$AF772),"")</f>
        <v>0.352</v>
      </c>
      <c r="AB772" s="41" t="n">
        <f aca="false">IFERROR(R772-AA772,"")</f>
        <v>0</v>
      </c>
      <c r="AC772" s="39" t="n">
        <f aca="false">IFERROR(INDEX('Season Counts'!$AG$2:$AG$740,$AF772)/INDEX('Season Counts'!$AF$2:$AF$740,$AF772),"")</f>
        <v>68.7989898989899</v>
      </c>
      <c r="AD772" s="40" t="n">
        <f aca="false">IFERROR(V772-AC772,"")</f>
        <v>0</v>
      </c>
      <c r="AE772" s="4" t="str">
        <f aca="false">IF(D772&lt;Guide!$C$21,"Low PA",IF(TRIM(IF(ISNUMBER(AD772),IF(N(AD772)&lt;=-Guide!$C$24,"▼ Bat Speed  ",IF(N(AD772)&gt;=Guide!$C$24,"▲ Bat Speed  ","")),"")&amp;IF(N(Z772)&gt;=Guide!$C$22,"▲ Contact  ","")&amp;IF(N(Z772)&lt;=-Guide!$C$22,"▼ Contact  ","")&amp;IF(N(AB772)&gt;=Guide!$C$23,"▲ Chase  ","")&amp;IF(N(AB772)&lt;=-Guide!$C$23,"▼ Chase  ",""))="","Stable",TRIM(IF(ISNUMBER(AD772),IF(N(AD772)&lt;=-Guide!$C$24,"▼ Bat Speed  ",IF(N(AD772)&gt;=Guide!$C$24,"▲ Bat Speed  ","")),"")&amp;IF(N(Z772)&gt;=Guide!$C$22,"▲ Contact  ","")&amp;IF(N(Z772)&lt;=-Guide!$C$22,"▼ Contact  ","")&amp;IF(N(AB772)&gt;=Guide!$C$23,"▲ Chase  ","")&amp;IF(N(AB772)&lt;=-Guide!$C$23,"▼ Chase  ",""))))</f>
        <v>Stable</v>
      </c>
      <c r="AF772" s="35" t="n">
        <f aca="false">MATCH(Counts!A772,'Season Counts'!$A$2:$A$740,0)</f>
        <v>200</v>
      </c>
    </row>
    <row r="773" customFormat="false" ht="15" hidden="false" customHeight="false" outlineLevel="0" collapsed="false">
      <c r="A773" s="34" t="str">
        <f aca="false">Counts!B773</f>
        <v>CLE</v>
      </c>
      <c r="B773" s="5" t="str">
        <f aca="false">Counts!C773</f>
        <v>George Valera</v>
      </c>
      <c r="C773" s="34" t="str">
        <f aca="false">Counts!F773</f>
        <v>Mar-Apr</v>
      </c>
      <c r="D773" s="35" t="n">
        <f aca="false">IFERROR(Counts!P773,"")</f>
        <v>38</v>
      </c>
      <c r="E773" s="36" t="n">
        <f aca="false">IFERROR(Counts!R773/Counts!Q773,"")</f>
        <v>0.216216216216216</v>
      </c>
      <c r="F773" s="36" t="n">
        <f aca="false">IFERROR((Counts!R773+Counts!V773+Counts!W773)/(Counts!Q773+Counts!V773+Counts!W773+Counts!X773),"")</f>
        <v>0.236842105263158</v>
      </c>
      <c r="G773" s="36" t="n">
        <f aca="false">IFERROR((Counts!R773+Counts!S773+2*Counts!T773+3*Counts!U773)/Counts!Q773,"")</f>
        <v>0.297297297297297</v>
      </c>
      <c r="H773" s="35" t="n">
        <f aca="false">IFERROR(Counts!U773,"")</f>
        <v>0</v>
      </c>
      <c r="I773" s="36" t="n">
        <f aca="false">IFERROR(Counts!Z773/Counts!AA773,"")</f>
        <v>0.235526315789474</v>
      </c>
      <c r="J773" s="36" t="n">
        <f aca="false">IFERROR(Counts!AB773/Counts!AA773,"")</f>
        <v>0.198394736842105</v>
      </c>
      <c r="K773" s="37" t="n">
        <f aca="false">IFERROR((Counts!AB773-Counts!Z773)/Counts!AA773,"")</f>
        <v>-0.0371315789473684</v>
      </c>
      <c r="L773" s="38" t="n">
        <f aca="false">IFERROR(Counts!Y773/Counts!P773,"")</f>
        <v>0.210526315789474</v>
      </c>
      <c r="M773" s="38" t="n">
        <f aca="false">IFERROR(Counts!V773/Counts!P773,"")</f>
        <v>0.0263157894736842</v>
      </c>
      <c r="N773" s="38" t="n">
        <f aca="false">IFERROR(Counts!AD773/Counts!AC773,"")</f>
        <v>0</v>
      </c>
      <c r="O773" s="38" t="n">
        <f aca="false">IFERROR(Counts!AE773/Counts!AC773,"")</f>
        <v>0.344827586206897</v>
      </c>
      <c r="P773" s="39" t="n">
        <f aca="false">IFERROR(Counts!AG773/Counts!AF773,"")</f>
        <v>90.1586206896552</v>
      </c>
      <c r="Q773" s="38" t="n">
        <f aca="false">IFERROR(Counts!AH773/Counts!AC773,"")</f>
        <v>0.206896551724138</v>
      </c>
      <c r="R773" s="38" t="n">
        <f aca="false">IFERROR(Counts!N773/Counts!M773,"")</f>
        <v>0.403508771929825</v>
      </c>
      <c r="S773" s="38" t="n">
        <f aca="false">IFERROR(Counts!K773/Counts!J773,"")</f>
        <v>0.725806451612903</v>
      </c>
      <c r="T773" s="38" t="n">
        <f aca="false">IFERROR(Counts!I773/Counts!H773,"")</f>
        <v>0.161764705882353</v>
      </c>
      <c r="U773" s="38" t="n">
        <f aca="false">IFERROR(1-Counts!L773/Counts!K773,"")</f>
        <v>0.888888888888889</v>
      </c>
      <c r="V773" s="39" t="n">
        <f aca="false">IFERROR(Counts!AJ773/Counts!AI773,"")</f>
        <v>72.1672131147541</v>
      </c>
      <c r="W773" s="38" t="n">
        <f aca="false">IFERROR(Counts!AK773/Counts!AI773,"")</f>
        <v>0.229508196721311</v>
      </c>
      <c r="X773" s="40" t="n">
        <f aca="false">IFERROR(Counts!O773,"")</f>
        <v>-1.873</v>
      </c>
      <c r="Y773" s="36" t="n">
        <f aca="false">IFERROR(INDEX('Season Counts'!$Y$2:$Y$740,$AF773)/INDEX('Season Counts'!$X$2:$X$740,$AF773),"")</f>
        <v>0.198394736842105</v>
      </c>
      <c r="Z773" s="37" t="n">
        <f aca="false">IFERROR(J773-Y773,"")</f>
        <v>0</v>
      </c>
      <c r="AA773" s="38" t="n">
        <f aca="false">IFERROR(INDEX('Season Counts'!$K$2:$K$740,$AF773)/INDEX('Season Counts'!$J$2:$J$740,$AF773),"")</f>
        <v>0.403508771929825</v>
      </c>
      <c r="AB773" s="41" t="n">
        <f aca="false">IFERROR(R773-AA773,"")</f>
        <v>0</v>
      </c>
      <c r="AC773" s="39" t="n">
        <f aca="false">IFERROR(INDEX('Season Counts'!$AG$2:$AG$740,$AF773)/INDEX('Season Counts'!$AF$2:$AF$740,$AF773),"")</f>
        <v>72.1672131147541</v>
      </c>
      <c r="AD773" s="40" t="n">
        <f aca="false">IFERROR(V773-AC773,"")</f>
        <v>0</v>
      </c>
      <c r="AE773" s="4" t="str">
        <f aca="false">IF(D773&lt;Guide!$C$21,"Low PA",IF(TRIM(IF(ISNUMBER(AD773),IF(N(AD773)&lt;=-Guide!$C$24,"▼ Bat Speed  ",IF(N(AD773)&gt;=Guide!$C$24,"▲ Bat Speed  ","")),"")&amp;IF(N(Z773)&gt;=Guide!$C$22,"▲ Contact  ","")&amp;IF(N(Z773)&lt;=-Guide!$C$22,"▼ Contact  ","")&amp;IF(N(AB773)&gt;=Guide!$C$23,"▲ Chase  ","")&amp;IF(N(AB773)&lt;=-Guide!$C$23,"▼ Chase  ",""))="","Stable",TRIM(IF(ISNUMBER(AD773),IF(N(AD773)&lt;=-Guide!$C$24,"▼ Bat Speed  ",IF(N(AD773)&gt;=Guide!$C$24,"▲ Bat Speed  ","")),"")&amp;IF(N(Z773)&gt;=Guide!$C$22,"▲ Contact  ","")&amp;IF(N(Z773)&lt;=-Guide!$C$22,"▼ Contact  ","")&amp;IF(N(AB773)&gt;=Guide!$C$23,"▲ Chase  ","")&amp;IF(N(AB773)&lt;=-Guide!$C$23,"▼ Chase  ",""))))</f>
        <v>Low PA</v>
      </c>
      <c r="AF773" s="35" t="n">
        <f aca="false">MATCH(Counts!A773,'Season Counts'!$A$2:$A$740,0)</f>
        <v>201</v>
      </c>
    </row>
    <row r="774" customFormat="false" ht="15" hidden="false" customHeight="false" outlineLevel="0" collapsed="false">
      <c r="A774" s="34" t="str">
        <f aca="false">Counts!B774</f>
        <v>CLE</v>
      </c>
      <c r="B774" s="5" t="str">
        <f aca="false">Counts!C774</f>
        <v>Stuart Fairchild</v>
      </c>
      <c r="C774" s="34" t="str">
        <f aca="false">Counts!F774</f>
        <v>May</v>
      </c>
      <c r="D774" s="35" t="n">
        <f aca="false">IFERROR(Counts!P774,"")</f>
        <v>5</v>
      </c>
      <c r="E774" s="36" t="n">
        <f aca="false">IFERROR(Counts!R774/Counts!Q774,"")</f>
        <v>0</v>
      </c>
      <c r="F774" s="36" t="n">
        <f aca="false">IFERROR((Counts!R774+Counts!V774+Counts!W774)/(Counts!Q774+Counts!V774+Counts!W774+Counts!X774),"")</f>
        <v>0</v>
      </c>
      <c r="G774" s="36" t="n">
        <f aca="false">IFERROR((Counts!R774+Counts!S774+2*Counts!T774+3*Counts!U774)/Counts!Q774,"")</f>
        <v>0</v>
      </c>
      <c r="H774" s="35" t="n">
        <f aca="false">IFERROR(Counts!U774,"")</f>
        <v>0</v>
      </c>
      <c r="I774" s="36" t="n">
        <f aca="false">IFERROR(Counts!Z774/Counts!AA774,"")</f>
        <v>0</v>
      </c>
      <c r="J774" s="36" t="n">
        <f aca="false">IFERROR(Counts!AB774/Counts!AA774,"")</f>
        <v>0</v>
      </c>
      <c r="K774" s="37" t="n">
        <f aca="false">IFERROR((Counts!AB774-Counts!Z774)/Counts!AA774,"")</f>
        <v>0</v>
      </c>
      <c r="L774" s="38" t="n">
        <f aca="false">IFERROR(Counts!Y774/Counts!P774,"")</f>
        <v>1</v>
      </c>
      <c r="M774" s="38" t="n">
        <f aca="false">IFERROR(Counts!V774/Counts!P774,"")</f>
        <v>0</v>
      </c>
      <c r="N774" s="38" t="str">
        <f aca="false">IFERROR(Counts!AD774/Counts!AC774,"")</f>
        <v/>
      </c>
      <c r="O774" s="38" t="str">
        <f aca="false">IFERROR(Counts!AE774/Counts!AC774,"")</f>
        <v/>
      </c>
      <c r="P774" s="39" t="str">
        <f aca="false">IFERROR(Counts!AG774/Counts!AF774,"")</f>
        <v/>
      </c>
      <c r="Q774" s="38" t="str">
        <f aca="false">IFERROR(Counts!AH774/Counts!AC774,"")</f>
        <v/>
      </c>
      <c r="R774" s="38" t="n">
        <f aca="false">IFERROR(Counts!N774/Counts!M774,"")</f>
        <v>0.466666666666667</v>
      </c>
      <c r="S774" s="38" t="n">
        <f aca="false">IFERROR(Counts!K774/Counts!J774,"")</f>
        <v>0.75</v>
      </c>
      <c r="T774" s="38" t="n">
        <f aca="false">IFERROR(Counts!I774/Counts!H774,"")</f>
        <v>0.846153846153846</v>
      </c>
      <c r="U774" s="38" t="n">
        <f aca="false">IFERROR(1-Counts!L774/Counts!K774,"")</f>
        <v>0.333333333333333</v>
      </c>
      <c r="V774" s="39" t="n">
        <f aca="false">IFERROR(Counts!AJ774/Counts!AI774,"")</f>
        <v>69.29</v>
      </c>
      <c r="W774" s="38" t="n">
        <f aca="false">IFERROR(Counts!AK774/Counts!AI774,"")</f>
        <v>0</v>
      </c>
      <c r="X774" s="40" t="n">
        <f aca="false">IFERROR(Counts!O774,"")</f>
        <v>-1.298</v>
      </c>
      <c r="Y774" s="36" t="n">
        <f aca="false">IFERROR(INDEX('Season Counts'!$Y$2:$Y$740,$AF774)/INDEX('Season Counts'!$X$2:$X$740,$AF774),"")</f>
        <v>0.280074074074074</v>
      </c>
      <c r="Z774" s="37" t="n">
        <f aca="false">IFERROR(J774-Y774,"")</f>
        <v>-0.280074074074074</v>
      </c>
      <c r="AA774" s="38" t="n">
        <f aca="false">IFERROR(INDEX('Season Counts'!$K$2:$K$740,$AF774)/INDEX('Season Counts'!$J$2:$J$740,$AF774),"")</f>
        <v>0.235294117647059</v>
      </c>
      <c r="AB774" s="41" t="n">
        <f aca="false">IFERROR(R774-AA774,"")</f>
        <v>0.231372549019608</v>
      </c>
      <c r="AC774" s="39" t="n">
        <f aca="false">IFERROR(INDEX('Season Counts'!$AG$2:$AG$740,$AF774)/INDEX('Season Counts'!$AF$2:$AF$740,$AF774),"")</f>
        <v>70.9638888888889</v>
      </c>
      <c r="AD774" s="40" t="n">
        <f aca="false">IFERROR(V774-AC774,"")</f>
        <v>-1.6738888888889</v>
      </c>
      <c r="AE774" s="4" t="str">
        <f aca="false">IF(D774&lt;Guide!$C$21,"Low PA",IF(TRIM(IF(ISNUMBER(AD774),IF(N(AD774)&lt;=-Guide!$C$24,"▼ Bat Speed  ",IF(N(AD774)&gt;=Guide!$C$24,"▲ Bat Speed  ","")),"")&amp;IF(N(Z774)&gt;=Guide!$C$22,"▲ Contact  ","")&amp;IF(N(Z774)&lt;=-Guide!$C$22,"▼ Contact  ","")&amp;IF(N(AB774)&gt;=Guide!$C$23,"▲ Chase  ","")&amp;IF(N(AB774)&lt;=-Guide!$C$23,"▼ Chase  ",""))="","Stable",TRIM(IF(ISNUMBER(AD774),IF(N(AD774)&lt;=-Guide!$C$24,"▼ Bat Speed  ",IF(N(AD774)&gt;=Guide!$C$24,"▲ Bat Speed  ","")),"")&amp;IF(N(Z774)&gt;=Guide!$C$22,"▲ Contact  ","")&amp;IF(N(Z774)&lt;=-Guide!$C$22,"▼ Contact  ","")&amp;IF(N(AB774)&gt;=Guide!$C$23,"▲ Chase  ","")&amp;IF(N(AB774)&lt;=-Guide!$C$23,"▼ Chase  ",""))))</f>
        <v>Low PA</v>
      </c>
      <c r="AF774" s="35" t="n">
        <f aca="false">MATCH(Counts!A774,'Season Counts'!$A$2:$A$740,0)</f>
        <v>202</v>
      </c>
    </row>
    <row r="775" customFormat="false" ht="15" hidden="false" customHeight="false" outlineLevel="0" collapsed="false">
      <c r="A775" s="34" t="str">
        <f aca="false">Counts!B775</f>
        <v>CLE</v>
      </c>
      <c r="B775" s="5" t="str">
        <f aca="false">Counts!C775</f>
        <v>Stuart Fairchild</v>
      </c>
      <c r="C775" s="34" t="str">
        <f aca="false">Counts!F775</f>
        <v>Jun</v>
      </c>
      <c r="D775" s="35" t="n">
        <f aca="false">IFERROR(Counts!P775,"")</f>
        <v>22</v>
      </c>
      <c r="E775" s="36" t="n">
        <f aca="false">IFERROR(Counts!R775/Counts!Q775,"")</f>
        <v>0.214285714285714</v>
      </c>
      <c r="F775" s="36" t="n">
        <f aca="false">IFERROR((Counts!R775+Counts!V775+Counts!W775)/(Counts!Q775+Counts!V775+Counts!W775+Counts!X775),"")</f>
        <v>0.5</v>
      </c>
      <c r="G775" s="36" t="n">
        <f aca="false">IFERROR((Counts!R775+Counts!S775+2*Counts!T775+3*Counts!U775)/Counts!Q775,"")</f>
        <v>0.214285714285714</v>
      </c>
      <c r="H775" s="35" t="n">
        <f aca="false">IFERROR(Counts!U775,"")</f>
        <v>0</v>
      </c>
      <c r="I775" s="36" t="n">
        <f aca="false">IFERROR(Counts!Z775/Counts!AA775,"")</f>
        <v>0.377272727272727</v>
      </c>
      <c r="J775" s="36" t="n">
        <f aca="false">IFERROR(Counts!AB775/Counts!AA775,"")</f>
        <v>0.343727272727273</v>
      </c>
      <c r="K775" s="37" t="n">
        <f aca="false">IFERROR((Counts!AB775-Counts!Z775)/Counts!AA775,"")</f>
        <v>-0.0335454545454546</v>
      </c>
      <c r="L775" s="38" t="n">
        <f aca="false">IFERROR(Counts!Y775/Counts!P775,"")</f>
        <v>0.409090909090909</v>
      </c>
      <c r="M775" s="38" t="n">
        <f aca="false">IFERROR(Counts!V775/Counts!P775,"")</f>
        <v>0.318181818181818</v>
      </c>
      <c r="N775" s="38" t="n">
        <f aca="false">IFERROR(Counts!AD775/Counts!AC775,"")</f>
        <v>0</v>
      </c>
      <c r="O775" s="38" t="n">
        <f aca="false">IFERROR(Counts!AE775/Counts!AC775,"")</f>
        <v>0.4</v>
      </c>
      <c r="P775" s="39" t="n">
        <f aca="false">IFERROR(Counts!AG775/Counts!AF775,"")</f>
        <v>83.22</v>
      </c>
      <c r="Q775" s="38" t="n">
        <f aca="false">IFERROR(Counts!AH775/Counts!AC775,"")</f>
        <v>0.4</v>
      </c>
      <c r="R775" s="38" t="n">
        <f aca="false">IFERROR(Counts!N775/Counts!M775,"")</f>
        <v>0.169811320754717</v>
      </c>
      <c r="S775" s="38" t="n">
        <f aca="false">IFERROR(Counts!K775/Counts!J775,"")</f>
        <v>0.588235294117647</v>
      </c>
      <c r="T775" s="38" t="n">
        <f aca="false">IFERROR(Counts!I775/Counts!H775,"")</f>
        <v>0.586206896551724</v>
      </c>
      <c r="U775" s="38" t="n">
        <f aca="false">IFERROR(1-Counts!L775/Counts!K775,"")</f>
        <v>0.5</v>
      </c>
      <c r="V775" s="39" t="n">
        <f aca="false">IFERROR(Counts!AJ775/Counts!AI775,"")</f>
        <v>71.6076923076923</v>
      </c>
      <c r="W775" s="38" t="n">
        <f aca="false">IFERROR(Counts!AK775/Counts!AI775,"")</f>
        <v>0.0384615384615385</v>
      </c>
      <c r="X775" s="40" t="n">
        <f aca="false">IFERROR(Counts!O775,"")</f>
        <v>0.97</v>
      </c>
      <c r="Y775" s="36" t="n">
        <f aca="false">IFERROR(INDEX('Season Counts'!$Y$2:$Y$740,$AF775)/INDEX('Season Counts'!$X$2:$X$740,$AF775),"")</f>
        <v>0.280074074074074</v>
      </c>
      <c r="Z775" s="37" t="n">
        <f aca="false">IFERROR(J775-Y775,"")</f>
        <v>0.0636531986531986</v>
      </c>
      <c r="AA775" s="38" t="n">
        <f aca="false">IFERROR(INDEX('Season Counts'!$K$2:$K$740,$AF775)/INDEX('Season Counts'!$J$2:$J$740,$AF775),"")</f>
        <v>0.235294117647059</v>
      </c>
      <c r="AB775" s="41" t="n">
        <f aca="false">IFERROR(R775-AA775,"")</f>
        <v>-0.0654827968923419</v>
      </c>
      <c r="AC775" s="39" t="n">
        <f aca="false">IFERROR(INDEX('Season Counts'!$AG$2:$AG$740,$AF775)/INDEX('Season Counts'!$AF$2:$AF$740,$AF775),"")</f>
        <v>70.9638888888889</v>
      </c>
      <c r="AD775" s="40" t="n">
        <f aca="false">IFERROR(V775-AC775,"")</f>
        <v>0.643803418803415</v>
      </c>
      <c r="AE775" s="4" t="str">
        <f aca="false">IF(D775&lt;Guide!$C$21,"Low PA",IF(TRIM(IF(ISNUMBER(AD775),IF(N(AD775)&lt;=-Guide!$C$24,"▼ Bat Speed  ",IF(N(AD775)&gt;=Guide!$C$24,"▲ Bat Speed  ","")),"")&amp;IF(N(Z775)&gt;=Guide!$C$22,"▲ Contact  ","")&amp;IF(N(Z775)&lt;=-Guide!$C$22,"▼ Contact  ","")&amp;IF(N(AB775)&gt;=Guide!$C$23,"▲ Chase  ","")&amp;IF(N(AB775)&lt;=-Guide!$C$23,"▼ Chase  ",""))="","Stable",TRIM(IF(ISNUMBER(AD775),IF(N(AD775)&lt;=-Guide!$C$24,"▼ Bat Speed  ",IF(N(AD775)&gt;=Guide!$C$24,"▲ Bat Speed  ","")),"")&amp;IF(N(Z775)&gt;=Guide!$C$22,"▲ Contact  ","")&amp;IF(N(Z775)&lt;=-Guide!$C$22,"▼ Contact  ","")&amp;IF(N(AB775)&gt;=Guide!$C$23,"▲ Chase  ","")&amp;IF(N(AB775)&lt;=-Guide!$C$23,"▼ Chase  ",""))))</f>
        <v>Low PA</v>
      </c>
      <c r="AF775" s="35" t="n">
        <f aca="false">MATCH(Counts!A775,'Season Counts'!$A$2:$A$740,0)</f>
        <v>202</v>
      </c>
    </row>
    <row r="776" customFormat="false" ht="15" hidden="false" customHeight="false" outlineLevel="0" collapsed="false">
      <c r="A776" s="34" t="str">
        <f aca="false">Counts!B776</f>
        <v>CLE</v>
      </c>
      <c r="B776" s="5" t="str">
        <f aca="false">Counts!C776</f>
        <v>CJ Kayfus</v>
      </c>
      <c r="C776" s="34" t="str">
        <f aca="false">Counts!F776</f>
        <v>Mar-Apr</v>
      </c>
      <c r="D776" s="35" t="n">
        <f aca="false">IFERROR(Counts!P776,"")</f>
        <v>25</v>
      </c>
      <c r="E776" s="36" t="n">
        <f aca="false">IFERROR(Counts!R776/Counts!Q776,"")</f>
        <v>0.181818181818182</v>
      </c>
      <c r="F776" s="36" t="n">
        <f aca="false">IFERROR((Counts!R776+Counts!V776+Counts!W776)/(Counts!Q776+Counts!V776+Counts!W776+Counts!X776),"")</f>
        <v>0.28</v>
      </c>
      <c r="G776" s="36" t="n">
        <f aca="false">IFERROR((Counts!R776+Counts!S776+2*Counts!T776+3*Counts!U776)/Counts!Q776,"")</f>
        <v>0.363636363636364</v>
      </c>
      <c r="H776" s="35" t="n">
        <f aca="false">IFERROR(Counts!U776,"")</f>
        <v>1</v>
      </c>
      <c r="I776" s="36" t="n">
        <f aca="false">IFERROR(Counts!Z776/Counts!AA776,"")</f>
        <v>0.286</v>
      </c>
      <c r="J776" s="36" t="n">
        <f aca="false">IFERROR(Counts!AB776/Counts!AA776,"")</f>
        <v>0.30428</v>
      </c>
      <c r="K776" s="37" t="n">
        <f aca="false">IFERROR((Counts!AB776-Counts!Z776)/Counts!AA776,"")</f>
        <v>0.01828</v>
      </c>
      <c r="L776" s="38" t="n">
        <f aca="false">IFERROR(Counts!Y776/Counts!P776,"")</f>
        <v>0.32</v>
      </c>
      <c r="M776" s="38" t="n">
        <f aca="false">IFERROR(Counts!V776/Counts!P776,"")</f>
        <v>0.08</v>
      </c>
      <c r="N776" s="38" t="n">
        <f aca="false">IFERROR(Counts!AD776/Counts!AC776,"")</f>
        <v>0.214285714285714</v>
      </c>
      <c r="O776" s="38" t="n">
        <f aca="false">IFERROR(Counts!AE776/Counts!AC776,"")</f>
        <v>0.5</v>
      </c>
      <c r="P776" s="39" t="n">
        <f aca="false">IFERROR(Counts!AG776/Counts!AF776,"")</f>
        <v>92.7785714285714</v>
      </c>
      <c r="Q776" s="38" t="n">
        <f aca="false">IFERROR(Counts!AH776/Counts!AC776,"")</f>
        <v>0.214285714285714</v>
      </c>
      <c r="R776" s="38" t="n">
        <f aca="false">IFERROR(Counts!N776/Counts!M776,"")</f>
        <v>0.344827586206897</v>
      </c>
      <c r="S776" s="38" t="n">
        <f aca="false">IFERROR(Counts!K776/Counts!J776,"")</f>
        <v>0.76</v>
      </c>
      <c r="T776" s="38" t="n">
        <f aca="false">IFERROR(Counts!I776/Counts!H776,"")</f>
        <v>0.362068965517241</v>
      </c>
      <c r="U776" s="38" t="n">
        <f aca="false">IFERROR(1-Counts!L776/Counts!K776,"")</f>
        <v>0.815789473684211</v>
      </c>
      <c r="V776" s="39" t="n">
        <f aca="false">IFERROR(Counts!AJ776/Counts!AI776,"")</f>
        <v>70.438</v>
      </c>
      <c r="W776" s="38" t="n">
        <f aca="false">IFERROR(Counts!AK776/Counts!AI776,"")</f>
        <v>0.2</v>
      </c>
      <c r="X776" s="40" t="n">
        <f aca="false">IFERROR(Counts!O776,"")</f>
        <v>-0.468</v>
      </c>
      <c r="Y776" s="36" t="n">
        <f aca="false">IFERROR(INDEX('Season Counts'!$Y$2:$Y$740,$AF776)/INDEX('Season Counts'!$X$2:$X$740,$AF776),"")</f>
        <v>0.30428</v>
      </c>
      <c r="Z776" s="37" t="n">
        <f aca="false">IFERROR(J776-Y776,"")</f>
        <v>0</v>
      </c>
      <c r="AA776" s="38" t="n">
        <f aca="false">IFERROR(INDEX('Season Counts'!$K$2:$K$740,$AF776)/INDEX('Season Counts'!$J$2:$J$740,$AF776),"")</f>
        <v>0.344827586206897</v>
      </c>
      <c r="AB776" s="41" t="n">
        <f aca="false">IFERROR(R776-AA776,"")</f>
        <v>0</v>
      </c>
      <c r="AC776" s="39" t="n">
        <f aca="false">IFERROR(INDEX('Season Counts'!$AG$2:$AG$740,$AF776)/INDEX('Season Counts'!$AF$2:$AF$740,$AF776),"")</f>
        <v>70.438</v>
      </c>
      <c r="AD776" s="40" t="n">
        <f aca="false">IFERROR(V776-AC776,"")</f>
        <v>0</v>
      </c>
      <c r="AE776" s="4" t="str">
        <f aca="false">IF(D776&lt;Guide!$C$21,"Low PA",IF(TRIM(IF(ISNUMBER(AD776),IF(N(AD776)&lt;=-Guide!$C$24,"▼ Bat Speed  ",IF(N(AD776)&gt;=Guide!$C$24,"▲ Bat Speed  ","")),"")&amp;IF(N(Z776)&gt;=Guide!$C$22,"▲ Contact  ","")&amp;IF(N(Z776)&lt;=-Guide!$C$22,"▼ Contact  ","")&amp;IF(N(AB776)&gt;=Guide!$C$23,"▲ Chase  ","")&amp;IF(N(AB776)&lt;=-Guide!$C$23,"▼ Chase  ",""))="","Stable",TRIM(IF(ISNUMBER(AD776),IF(N(AD776)&lt;=-Guide!$C$24,"▼ Bat Speed  ",IF(N(AD776)&gt;=Guide!$C$24,"▲ Bat Speed  ","")),"")&amp;IF(N(Z776)&gt;=Guide!$C$22,"▲ Contact  ","")&amp;IF(N(Z776)&lt;=-Guide!$C$22,"▼ Contact  ","")&amp;IF(N(AB776)&gt;=Guide!$C$23,"▲ Chase  ","")&amp;IF(N(AB776)&lt;=-Guide!$C$23,"▼ Chase  ",""))))</f>
        <v>Low PA</v>
      </c>
      <c r="AF776" s="35" t="n">
        <f aca="false">MATCH(Counts!A776,'Season Counts'!$A$2:$A$740,0)</f>
        <v>203</v>
      </c>
    </row>
    <row r="777" customFormat="false" ht="15" hidden="false" customHeight="false" outlineLevel="0" collapsed="false">
      <c r="A777" s="34" t="str">
        <f aca="false">Counts!B777</f>
        <v>CLE</v>
      </c>
      <c r="B777" s="5" t="str">
        <f aca="false">Counts!C777</f>
        <v>Cooper Ingle</v>
      </c>
      <c r="C777" s="34" t="str">
        <f aca="false">Counts!F777</f>
        <v>Jun</v>
      </c>
      <c r="D777" s="35" t="n">
        <f aca="false">IFERROR(Counts!P777,"")</f>
        <v>14</v>
      </c>
      <c r="E777" s="36" t="n">
        <f aca="false">IFERROR(Counts!R777/Counts!Q777,"")</f>
        <v>0.0909090909090909</v>
      </c>
      <c r="F777" s="36" t="n">
        <f aca="false">IFERROR((Counts!R777+Counts!V777+Counts!W777)/(Counts!Q777+Counts!V777+Counts!W777+Counts!X777),"")</f>
        <v>0.285714285714286</v>
      </c>
      <c r="G777" s="36" t="n">
        <f aca="false">IFERROR((Counts!R777+Counts!S777+2*Counts!T777+3*Counts!U777)/Counts!Q777,"")</f>
        <v>0.0909090909090909</v>
      </c>
      <c r="H777" s="35" t="n">
        <f aca="false">IFERROR(Counts!U777,"")</f>
        <v>0</v>
      </c>
      <c r="I777" s="36" t="n">
        <f aca="false">IFERROR(Counts!Z777/Counts!AA777,"")</f>
        <v>0.214285714285714</v>
      </c>
      <c r="J777" s="36" t="n">
        <f aca="false">IFERROR(Counts!AB777/Counts!AA777,"")</f>
        <v>0.220785714285714</v>
      </c>
      <c r="K777" s="37" t="n">
        <f aca="false">IFERROR((Counts!AB777-Counts!Z777)/Counts!AA777,"")</f>
        <v>0.00650000000000001</v>
      </c>
      <c r="L777" s="38" t="n">
        <f aca="false">IFERROR(Counts!Y777/Counts!P777,"")</f>
        <v>0.5</v>
      </c>
      <c r="M777" s="38" t="n">
        <f aca="false">IFERROR(Counts!V777/Counts!P777,"")</f>
        <v>0.214285714285714</v>
      </c>
      <c r="N777" s="38" t="n">
        <f aca="false">IFERROR(Counts!AD777/Counts!AC777,"")</f>
        <v>0</v>
      </c>
      <c r="O777" s="38" t="n">
        <f aca="false">IFERROR(Counts!AE777/Counts!AC777,"")</f>
        <v>0.75</v>
      </c>
      <c r="P777" s="39" t="n">
        <f aca="false">IFERROR(Counts!AG777/Counts!AF777,"")</f>
        <v>95.65</v>
      </c>
      <c r="Q777" s="38" t="n">
        <f aca="false">IFERROR(Counts!AH777/Counts!AC777,"")</f>
        <v>0</v>
      </c>
      <c r="R777" s="38" t="n">
        <f aca="false">IFERROR(Counts!N777/Counts!M777,"")</f>
        <v>0.277777777777778</v>
      </c>
      <c r="S777" s="38" t="n">
        <f aca="false">IFERROR(Counts!K777/Counts!J777,"")</f>
        <v>0.483870967741936</v>
      </c>
      <c r="T777" s="38" t="n">
        <f aca="false">IFERROR(Counts!I777/Counts!H777,"")</f>
        <v>0.2</v>
      </c>
      <c r="U777" s="38" t="n">
        <f aca="false">IFERROR(1-Counts!L777/Counts!K777,"")</f>
        <v>0.866666666666667</v>
      </c>
      <c r="V777" s="39" t="n">
        <f aca="false">IFERROR(Counts!AJ777/Counts!AI777,"")</f>
        <v>67.452380952381</v>
      </c>
      <c r="W777" s="38" t="n">
        <f aca="false">IFERROR(Counts!AK777/Counts!AI777,"")</f>
        <v>0</v>
      </c>
      <c r="X777" s="40" t="n">
        <f aca="false">IFERROR(Counts!O777,"")</f>
        <v>-1.124</v>
      </c>
      <c r="Y777" s="36" t="n">
        <f aca="false">IFERROR(INDEX('Season Counts'!$Y$2:$Y$740,$AF777)/INDEX('Season Counts'!$X$2:$X$740,$AF777),"")</f>
        <v>0.175083333333333</v>
      </c>
      <c r="Z777" s="37" t="n">
        <f aca="false">IFERROR(J777-Y777,"")</f>
        <v>0.045702380952381</v>
      </c>
      <c r="AA777" s="38" t="n">
        <f aca="false">IFERROR(INDEX('Season Counts'!$K$2:$K$740,$AF777)/INDEX('Season Counts'!$J$2:$J$740,$AF777),"")</f>
        <v>0.269230769230769</v>
      </c>
      <c r="AB777" s="41" t="n">
        <f aca="false">IFERROR(R777-AA777,"")</f>
        <v>0.00854700854700857</v>
      </c>
      <c r="AC777" s="39" t="n">
        <f aca="false">IFERROR(INDEX('Season Counts'!$AG$2:$AG$740,$AF777)/INDEX('Season Counts'!$AF$2:$AF$740,$AF777),"")</f>
        <v>68.3475</v>
      </c>
      <c r="AD777" s="40" t="n">
        <f aca="false">IFERROR(V777-AC777,"")</f>
        <v>-0.895119047619048</v>
      </c>
      <c r="AE777" s="4" t="str">
        <f aca="false">IF(D777&lt;Guide!$C$21,"Low PA",IF(TRIM(IF(ISNUMBER(AD777),IF(N(AD777)&lt;=-Guide!$C$24,"▼ Bat Speed  ",IF(N(AD777)&gt;=Guide!$C$24,"▲ Bat Speed  ","")),"")&amp;IF(N(Z777)&gt;=Guide!$C$22,"▲ Contact  ","")&amp;IF(N(Z777)&lt;=-Guide!$C$22,"▼ Contact  ","")&amp;IF(N(AB777)&gt;=Guide!$C$23,"▲ Chase  ","")&amp;IF(N(AB777)&lt;=-Guide!$C$23,"▼ Chase  ",""))="","Stable",TRIM(IF(ISNUMBER(AD777),IF(N(AD777)&lt;=-Guide!$C$24,"▼ Bat Speed  ",IF(N(AD777)&gt;=Guide!$C$24,"▲ Bat Speed  ","")),"")&amp;IF(N(Z777)&gt;=Guide!$C$22,"▲ Contact  ","")&amp;IF(N(Z777)&lt;=-Guide!$C$22,"▼ Contact  ","")&amp;IF(N(AB777)&gt;=Guide!$C$23,"▲ Chase  ","")&amp;IF(N(AB777)&lt;=-Guide!$C$23,"▼ Chase  ",""))))</f>
        <v>Low PA</v>
      </c>
      <c r="AF777" s="35" t="n">
        <f aca="false">MATCH(Counts!A777,'Season Counts'!$A$2:$A$740,0)</f>
        <v>204</v>
      </c>
    </row>
    <row r="778" customFormat="false" ht="15" hidden="false" customHeight="false" outlineLevel="0" collapsed="false">
      <c r="A778" s="34" t="str">
        <f aca="false">Counts!B778</f>
        <v>CLE</v>
      </c>
      <c r="B778" s="5" t="str">
        <f aca="false">Counts!C778</f>
        <v>Cooper Ingle</v>
      </c>
      <c r="C778" s="34" t="str">
        <f aca="false">Counts!F778</f>
        <v>Jul</v>
      </c>
      <c r="D778" s="35" t="n">
        <f aca="false">IFERROR(Counts!P778,"")</f>
        <v>10</v>
      </c>
      <c r="E778" s="36" t="n">
        <f aca="false">IFERROR(Counts!R778/Counts!Q778,"")</f>
        <v>0.1</v>
      </c>
      <c r="F778" s="36" t="n">
        <f aca="false">IFERROR((Counts!R778+Counts!V778+Counts!W778)/(Counts!Q778+Counts!V778+Counts!W778+Counts!X778),"")</f>
        <v>0.1</v>
      </c>
      <c r="G778" s="36" t="n">
        <f aca="false">IFERROR((Counts!R778+Counts!S778+2*Counts!T778+3*Counts!U778)/Counts!Q778,"")</f>
        <v>0.1</v>
      </c>
      <c r="H778" s="35" t="n">
        <f aca="false">IFERROR(Counts!U778,"")</f>
        <v>0</v>
      </c>
      <c r="I778" s="36" t="n">
        <f aca="false">IFERROR(Counts!Z778/Counts!AA778,"")</f>
        <v>0.09</v>
      </c>
      <c r="J778" s="36" t="n">
        <f aca="false">IFERROR(Counts!AB778/Counts!AA778,"")</f>
        <v>0.1111</v>
      </c>
      <c r="K778" s="37" t="n">
        <f aca="false">IFERROR((Counts!AB778-Counts!Z778)/Counts!AA778,"")</f>
        <v>0.0211</v>
      </c>
      <c r="L778" s="38" t="n">
        <f aca="false">IFERROR(Counts!Y778/Counts!P778,"")</f>
        <v>0.5</v>
      </c>
      <c r="M778" s="38" t="n">
        <f aca="false">IFERROR(Counts!V778/Counts!P778,"")</f>
        <v>0</v>
      </c>
      <c r="N778" s="38" t="n">
        <f aca="false">IFERROR(Counts!AD778/Counts!AC778,"")</f>
        <v>0</v>
      </c>
      <c r="O778" s="38" t="n">
        <f aca="false">IFERROR(Counts!AE778/Counts!AC778,"")</f>
        <v>0.2</v>
      </c>
      <c r="P778" s="39" t="n">
        <f aca="false">IFERROR(Counts!AG778/Counts!AF778,"")</f>
        <v>87.2</v>
      </c>
      <c r="Q778" s="38" t="n">
        <f aca="false">IFERROR(Counts!AH778/Counts!AC778,"")</f>
        <v>0.4</v>
      </c>
      <c r="R778" s="38" t="n">
        <f aca="false">IFERROR(Counts!N778/Counts!M778,"")</f>
        <v>0.25</v>
      </c>
      <c r="S778" s="38" t="n">
        <f aca="false">IFERROR(Counts!K778/Counts!J778,"")</f>
        <v>0.772727272727273</v>
      </c>
      <c r="T778" s="38" t="n">
        <f aca="false">IFERROR(Counts!I778/Counts!H778,"")</f>
        <v>0.238095238095238</v>
      </c>
      <c r="U778" s="38" t="n">
        <f aca="false">IFERROR(1-Counts!L778/Counts!K778,"")</f>
        <v>0.882352941176471</v>
      </c>
      <c r="V778" s="39" t="n">
        <f aca="false">IFERROR(Counts!AJ778/Counts!AI778,"")</f>
        <v>69.3368421052632</v>
      </c>
      <c r="W778" s="38" t="n">
        <f aca="false">IFERROR(Counts!AK778/Counts!AI778,"")</f>
        <v>0</v>
      </c>
      <c r="X778" s="40" t="n">
        <f aca="false">IFERROR(Counts!O778,"")</f>
        <v>-2.112</v>
      </c>
      <c r="Y778" s="36" t="n">
        <f aca="false">IFERROR(INDEX('Season Counts'!$Y$2:$Y$740,$AF778)/INDEX('Season Counts'!$X$2:$X$740,$AF778),"")</f>
        <v>0.175083333333333</v>
      </c>
      <c r="Z778" s="37" t="n">
        <f aca="false">IFERROR(J778-Y778,"")</f>
        <v>-0.0639833333333333</v>
      </c>
      <c r="AA778" s="38" t="n">
        <f aca="false">IFERROR(INDEX('Season Counts'!$K$2:$K$740,$AF778)/INDEX('Season Counts'!$J$2:$J$740,$AF778),"")</f>
        <v>0.269230769230769</v>
      </c>
      <c r="AB778" s="41" t="n">
        <f aca="false">IFERROR(R778-AA778,"")</f>
        <v>-0.0192307692307692</v>
      </c>
      <c r="AC778" s="39" t="n">
        <f aca="false">IFERROR(INDEX('Season Counts'!$AG$2:$AG$740,$AF778)/INDEX('Season Counts'!$AF$2:$AF$740,$AF778),"")</f>
        <v>68.3475</v>
      </c>
      <c r="AD778" s="40" t="n">
        <f aca="false">IFERROR(V778-AC778,"")</f>
        <v>0.989342105263162</v>
      </c>
      <c r="AE778" s="4" t="str">
        <f aca="false">IF(D778&lt;Guide!$C$21,"Low PA",IF(TRIM(IF(ISNUMBER(AD778),IF(N(AD778)&lt;=-Guide!$C$24,"▼ Bat Speed  ",IF(N(AD778)&gt;=Guide!$C$24,"▲ Bat Speed  ","")),"")&amp;IF(N(Z778)&gt;=Guide!$C$22,"▲ Contact  ","")&amp;IF(N(Z778)&lt;=-Guide!$C$22,"▼ Contact  ","")&amp;IF(N(AB778)&gt;=Guide!$C$23,"▲ Chase  ","")&amp;IF(N(AB778)&lt;=-Guide!$C$23,"▼ Chase  ",""))="","Stable",TRIM(IF(ISNUMBER(AD778),IF(N(AD778)&lt;=-Guide!$C$24,"▼ Bat Speed  ",IF(N(AD778)&gt;=Guide!$C$24,"▲ Bat Speed  ","")),"")&amp;IF(N(Z778)&gt;=Guide!$C$22,"▲ Contact  ","")&amp;IF(N(Z778)&lt;=-Guide!$C$22,"▼ Contact  ","")&amp;IF(N(AB778)&gt;=Guide!$C$23,"▲ Chase  ","")&amp;IF(N(AB778)&lt;=-Guide!$C$23,"▼ Chase  ",""))))</f>
        <v>Low PA</v>
      </c>
      <c r="AF778" s="35" t="n">
        <f aca="false">MATCH(Counts!A778,'Season Counts'!$A$2:$A$740,0)</f>
        <v>204</v>
      </c>
    </row>
    <row r="779" customFormat="false" ht="15" hidden="false" customHeight="false" outlineLevel="0" collapsed="false">
      <c r="A779" s="34" t="str">
        <f aca="false">Counts!B779</f>
        <v>COL</v>
      </c>
      <c r="B779" s="5" t="str">
        <f aca="false">Counts!C779</f>
        <v>TJ Rumfield</v>
      </c>
      <c r="C779" s="34" t="str">
        <f aca="false">Counts!F779</f>
        <v>Mar-Apr</v>
      </c>
      <c r="D779" s="35" t="n">
        <f aca="false">IFERROR(Counts!P779,"")</f>
        <v>127</v>
      </c>
      <c r="E779" s="36" t="n">
        <f aca="false">IFERROR(Counts!R779/Counts!Q779,"")</f>
        <v>0.263157894736842</v>
      </c>
      <c r="F779" s="36" t="n">
        <f aca="false">IFERROR((Counts!R779+Counts!V779+Counts!W779)/(Counts!Q779+Counts!V779+Counts!W779+Counts!X779),"")</f>
        <v>0.330708661417323</v>
      </c>
      <c r="G779" s="36" t="n">
        <f aca="false">IFERROR((Counts!R779+Counts!S779+2*Counts!T779+3*Counts!U779)/Counts!Q779,"")</f>
        <v>0.412280701754386</v>
      </c>
      <c r="H779" s="35" t="n">
        <f aca="false">IFERROR(Counts!U779,"")</f>
        <v>3</v>
      </c>
      <c r="I779" s="36" t="n">
        <f aca="false">IFERROR(Counts!Z779/Counts!AA779,"")</f>
        <v>0.329365079365079</v>
      </c>
      <c r="J779" s="36" t="n">
        <f aca="false">IFERROR(Counts!AB779/Counts!AA779,"")</f>
        <v>0.339738095238095</v>
      </c>
      <c r="K779" s="37" t="n">
        <f aca="false">IFERROR((Counts!AB779-Counts!Z779)/Counts!AA779,"")</f>
        <v>0.0103730158730159</v>
      </c>
      <c r="L779" s="38" t="n">
        <f aca="false">IFERROR(Counts!Y779/Counts!P779,"")</f>
        <v>0.15748031496063</v>
      </c>
      <c r="M779" s="38" t="n">
        <f aca="false">IFERROR(Counts!V779/Counts!P779,"")</f>
        <v>0.0866141732283465</v>
      </c>
      <c r="N779" s="38" t="n">
        <f aca="false">IFERROR(Counts!AD779/Counts!AC779,"")</f>
        <v>0.0842105263157895</v>
      </c>
      <c r="O779" s="38" t="n">
        <f aca="false">IFERROR(Counts!AE779/Counts!AC779,"")</f>
        <v>0.389473684210526</v>
      </c>
      <c r="P779" s="39" t="n">
        <f aca="false">IFERROR(Counts!AG779/Counts!AF779,"")</f>
        <v>87.0159574468085</v>
      </c>
      <c r="Q779" s="38" t="n">
        <f aca="false">IFERROR(Counts!AH779/Counts!AC779,"")</f>
        <v>0.378947368421053</v>
      </c>
      <c r="R779" s="38" t="n">
        <f aca="false">IFERROR(Counts!N779/Counts!M779,"")</f>
        <v>0.30859375</v>
      </c>
      <c r="S779" s="38" t="n">
        <f aca="false">IFERROR(Counts!K779/Counts!J779,"")</f>
        <v>0.758139534883721</v>
      </c>
      <c r="T779" s="38" t="n">
        <f aca="false">IFERROR(Counts!I779/Counts!H779,"")</f>
        <v>0.198347107438017</v>
      </c>
      <c r="U779" s="38" t="n">
        <f aca="false">IFERROR(1-Counts!L779/Counts!K779,"")</f>
        <v>0.920245398773006</v>
      </c>
      <c r="V779" s="39" t="n">
        <f aca="false">IFERROR(Counts!AJ779/Counts!AI779,"")</f>
        <v>69.1631111111111</v>
      </c>
      <c r="W779" s="38" t="n">
        <f aca="false">IFERROR(Counts!AK779/Counts!AI779,"")</f>
        <v>0.111111111111111</v>
      </c>
      <c r="X779" s="40" t="n">
        <f aca="false">IFERROR(Counts!O779,"")</f>
        <v>1.095</v>
      </c>
      <c r="Y779" s="36" t="n">
        <f aca="false">IFERROR(INDEX('Season Counts'!$Y$2:$Y$740,$AF779)/INDEX('Season Counts'!$X$2:$X$740,$AF779),"")</f>
        <v>0.333145135566188</v>
      </c>
      <c r="Z779" s="37" t="n">
        <f aca="false">IFERROR(J779-Y779,"")</f>
        <v>0.00659295967190704</v>
      </c>
      <c r="AA779" s="38" t="n">
        <f aca="false">IFERROR(INDEX('Season Counts'!$K$2:$K$740,$AF779)/INDEX('Season Counts'!$J$2:$J$740,$AF779),"")</f>
        <v>0.303921568627451</v>
      </c>
      <c r="AB779" s="41" t="n">
        <f aca="false">IFERROR(R779-AA779,"")</f>
        <v>0.00467218137254905</v>
      </c>
      <c r="AC779" s="39" t="n">
        <f aca="false">IFERROR(INDEX('Season Counts'!$AG$2:$AG$740,$AF779)/INDEX('Season Counts'!$AF$2:$AF$740,$AF779),"")</f>
        <v>68.4395791583166</v>
      </c>
      <c r="AD779" s="40" t="n">
        <f aca="false">IFERROR(V779-AC779,"")</f>
        <v>0.723531952794488</v>
      </c>
      <c r="AE779" s="4" t="str">
        <f aca="false">IF(D779&lt;Guide!$C$21,"Low PA",IF(TRIM(IF(ISNUMBER(AD779),IF(N(AD779)&lt;=-Guide!$C$24,"▼ Bat Speed  ",IF(N(AD779)&gt;=Guide!$C$24,"▲ Bat Speed  ","")),"")&amp;IF(N(Z779)&gt;=Guide!$C$22,"▲ Contact  ","")&amp;IF(N(Z779)&lt;=-Guide!$C$22,"▼ Contact  ","")&amp;IF(N(AB779)&gt;=Guide!$C$23,"▲ Chase  ","")&amp;IF(N(AB779)&lt;=-Guide!$C$23,"▼ Chase  ",""))="","Stable",TRIM(IF(ISNUMBER(AD779),IF(N(AD779)&lt;=-Guide!$C$24,"▼ Bat Speed  ",IF(N(AD779)&gt;=Guide!$C$24,"▲ Bat Speed  ","")),"")&amp;IF(N(Z779)&gt;=Guide!$C$22,"▲ Contact  ","")&amp;IF(N(Z779)&lt;=-Guide!$C$22,"▼ Contact  ","")&amp;IF(N(AB779)&gt;=Guide!$C$23,"▲ Chase  ","")&amp;IF(N(AB779)&lt;=-Guide!$C$23,"▼ Chase  ",""))))</f>
        <v>Stable</v>
      </c>
      <c r="AF779" s="35" t="n">
        <f aca="false">MATCH(Counts!A779,'Season Counts'!$A$2:$A$740,0)</f>
        <v>205</v>
      </c>
    </row>
    <row r="780" customFormat="false" ht="15" hidden="false" customHeight="false" outlineLevel="0" collapsed="false">
      <c r="A780" s="34" t="str">
        <f aca="false">Counts!B780</f>
        <v>COL</v>
      </c>
      <c r="B780" s="5" t="str">
        <f aca="false">Counts!C780</f>
        <v>TJ Rumfield</v>
      </c>
      <c r="C780" s="34" t="str">
        <f aca="false">Counts!F780</f>
        <v>May</v>
      </c>
      <c r="D780" s="35" t="n">
        <f aca="false">IFERROR(Counts!P780,"")</f>
        <v>100</v>
      </c>
      <c r="E780" s="36" t="n">
        <f aca="false">IFERROR(Counts!R780/Counts!Q780,"")</f>
        <v>0.310344827586207</v>
      </c>
      <c r="F780" s="36" t="n">
        <f aca="false">IFERROR((Counts!R780+Counts!V780+Counts!W780)/(Counts!Q780+Counts!V780+Counts!W780+Counts!X780),"")</f>
        <v>0.4</v>
      </c>
      <c r="G780" s="36" t="n">
        <f aca="false">IFERROR((Counts!R780+Counts!S780+2*Counts!T780+3*Counts!U780)/Counts!Q780,"")</f>
        <v>0.482758620689655</v>
      </c>
      <c r="H780" s="35" t="n">
        <f aca="false">IFERROR(Counts!U780,"")</f>
        <v>4</v>
      </c>
      <c r="I780" s="36" t="n">
        <f aca="false">IFERROR(Counts!Z780/Counts!AA780,"")</f>
        <v>0.3885</v>
      </c>
      <c r="J780" s="36" t="n">
        <f aca="false">IFERROR(Counts!AB780/Counts!AA780,"")</f>
        <v>0.34871</v>
      </c>
      <c r="K780" s="37" t="n">
        <f aca="false">IFERROR((Counts!AB780-Counts!Z780)/Counts!AA780,"")</f>
        <v>-0.03979</v>
      </c>
      <c r="L780" s="38" t="n">
        <f aca="false">IFERROR(Counts!Y780/Counts!P780,"")</f>
        <v>0.14</v>
      </c>
      <c r="M780" s="38" t="n">
        <f aca="false">IFERROR(Counts!V780/Counts!P780,"")</f>
        <v>0.1</v>
      </c>
      <c r="N780" s="38" t="n">
        <f aca="false">IFERROR(Counts!AD780/Counts!AC780,"")</f>
        <v>0.0684931506849315</v>
      </c>
      <c r="O780" s="38" t="n">
        <f aca="false">IFERROR(Counts!AE780/Counts!AC780,"")</f>
        <v>0.301369863013699</v>
      </c>
      <c r="P780" s="39" t="n">
        <f aca="false">IFERROR(Counts!AG780/Counts!AF780,"")</f>
        <v>84.0013698630137</v>
      </c>
      <c r="Q780" s="38" t="n">
        <f aca="false">IFERROR(Counts!AH780/Counts!AC780,"")</f>
        <v>0.438356164383562</v>
      </c>
      <c r="R780" s="38" t="n">
        <f aca="false">IFERROR(Counts!N780/Counts!M780,"")</f>
        <v>0.338028169014085</v>
      </c>
      <c r="S780" s="38" t="n">
        <f aca="false">IFERROR(Counts!K780/Counts!J780,"")</f>
        <v>0.695652173913044</v>
      </c>
      <c r="T780" s="38" t="n">
        <f aca="false">IFERROR(Counts!I780/Counts!H780,"")</f>
        <v>0.16</v>
      </c>
      <c r="U780" s="38" t="n">
        <f aca="false">IFERROR(1-Counts!L780/Counts!K780,"")</f>
        <v>0.9375</v>
      </c>
      <c r="V780" s="39" t="n">
        <f aca="false">IFERROR(Counts!AJ780/Counts!AI780,"")</f>
        <v>68.5174157303371</v>
      </c>
      <c r="W780" s="38" t="n">
        <f aca="false">IFERROR(Counts!AK780/Counts!AI780,"")</f>
        <v>0.0898876404494382</v>
      </c>
      <c r="X780" s="40" t="n">
        <f aca="false">IFERROR(Counts!O780,"")</f>
        <v>6.249</v>
      </c>
      <c r="Y780" s="36" t="n">
        <f aca="false">IFERROR(INDEX('Season Counts'!$Y$2:$Y$740,$AF780)/INDEX('Season Counts'!$X$2:$X$740,$AF780),"")</f>
        <v>0.333145135566188</v>
      </c>
      <c r="Z780" s="37" t="n">
        <f aca="false">IFERROR(J780-Y780,"")</f>
        <v>0.0155648644338118</v>
      </c>
      <c r="AA780" s="38" t="n">
        <f aca="false">IFERROR(INDEX('Season Counts'!$K$2:$K$740,$AF780)/INDEX('Season Counts'!$J$2:$J$740,$AF780),"")</f>
        <v>0.303921568627451</v>
      </c>
      <c r="AB780" s="41" t="n">
        <f aca="false">IFERROR(R780-AA780,"")</f>
        <v>0.0341066003866335</v>
      </c>
      <c r="AC780" s="39" t="n">
        <f aca="false">IFERROR(INDEX('Season Counts'!$AG$2:$AG$740,$AF780)/INDEX('Season Counts'!$AF$2:$AF$740,$AF780),"")</f>
        <v>68.4395791583166</v>
      </c>
      <c r="AD780" s="40" t="n">
        <f aca="false">IFERROR(V780-AC780,"")</f>
        <v>0.0778365720204448</v>
      </c>
      <c r="AE780" s="4" t="str">
        <f aca="false">IF(D780&lt;Guide!$C$21,"Low PA",IF(TRIM(IF(ISNUMBER(AD780),IF(N(AD780)&lt;=-Guide!$C$24,"▼ Bat Speed  ",IF(N(AD780)&gt;=Guide!$C$24,"▲ Bat Speed  ","")),"")&amp;IF(N(Z780)&gt;=Guide!$C$22,"▲ Contact  ","")&amp;IF(N(Z780)&lt;=-Guide!$C$22,"▼ Contact  ","")&amp;IF(N(AB780)&gt;=Guide!$C$23,"▲ Chase  ","")&amp;IF(N(AB780)&lt;=-Guide!$C$23,"▼ Chase  ",""))="","Stable",TRIM(IF(ISNUMBER(AD780),IF(N(AD780)&lt;=-Guide!$C$24,"▼ Bat Speed  ",IF(N(AD780)&gt;=Guide!$C$24,"▲ Bat Speed  ","")),"")&amp;IF(N(Z780)&gt;=Guide!$C$22,"▲ Contact  ","")&amp;IF(N(Z780)&lt;=-Guide!$C$22,"▼ Contact  ","")&amp;IF(N(AB780)&gt;=Guide!$C$23,"▲ Chase  ","")&amp;IF(N(AB780)&lt;=-Guide!$C$23,"▼ Chase  ",""))))</f>
        <v>Stable</v>
      </c>
      <c r="AF780" s="35" t="n">
        <f aca="false">MATCH(Counts!A780,'Season Counts'!$A$2:$A$740,0)</f>
        <v>205</v>
      </c>
    </row>
    <row r="781" customFormat="false" ht="15" hidden="false" customHeight="false" outlineLevel="0" collapsed="false">
      <c r="A781" s="34" t="str">
        <f aca="false">Counts!B781</f>
        <v>COL</v>
      </c>
      <c r="B781" s="5" t="str">
        <f aca="false">Counts!C781</f>
        <v>TJ Rumfield</v>
      </c>
      <c r="C781" s="34" t="str">
        <f aca="false">Counts!F781</f>
        <v>Jun</v>
      </c>
      <c r="D781" s="35" t="n">
        <f aca="false">IFERROR(Counts!P781,"")</f>
        <v>110</v>
      </c>
      <c r="E781" s="36" t="n">
        <f aca="false">IFERROR(Counts!R781/Counts!Q781,"")</f>
        <v>0.315789473684211</v>
      </c>
      <c r="F781" s="36" t="n">
        <f aca="false">IFERROR((Counts!R781+Counts!V781+Counts!W781)/(Counts!Q781+Counts!V781+Counts!W781+Counts!X781),"")</f>
        <v>0.4</v>
      </c>
      <c r="G781" s="36" t="n">
        <f aca="false">IFERROR((Counts!R781+Counts!S781+2*Counts!T781+3*Counts!U781)/Counts!Q781,"")</f>
        <v>0.589473684210526</v>
      </c>
      <c r="H781" s="35" t="n">
        <f aca="false">IFERROR(Counts!U781,"")</f>
        <v>5</v>
      </c>
      <c r="I781" s="36" t="n">
        <f aca="false">IFERROR(Counts!Z781/Counts!AA781,"")</f>
        <v>0.408796296296296</v>
      </c>
      <c r="J781" s="36" t="n">
        <f aca="false">IFERROR(Counts!AB781/Counts!AA781,"")</f>
        <v>0.276481481481482</v>
      </c>
      <c r="K781" s="37" t="n">
        <f aca="false">IFERROR((Counts!AB781-Counts!Z781)/Counts!AA781,"")</f>
        <v>-0.132314814814815</v>
      </c>
      <c r="L781" s="38" t="n">
        <f aca="false">IFERROR(Counts!Y781/Counts!P781,"")</f>
        <v>0.127272727272727</v>
      </c>
      <c r="M781" s="38" t="n">
        <f aca="false">IFERROR(Counts!V781/Counts!P781,"")</f>
        <v>0.109090909090909</v>
      </c>
      <c r="N781" s="38" t="n">
        <f aca="false">IFERROR(Counts!AD781/Counts!AC781,"")</f>
        <v>0.024390243902439</v>
      </c>
      <c r="O781" s="38" t="n">
        <f aca="false">IFERROR(Counts!AE781/Counts!AC781,"")</f>
        <v>0.219512195121951</v>
      </c>
      <c r="P781" s="39" t="n">
        <f aca="false">IFERROR(Counts!AG781/Counts!AF781,"")</f>
        <v>81.63375</v>
      </c>
      <c r="Q781" s="38" t="n">
        <f aca="false">IFERROR(Counts!AH781/Counts!AC781,"")</f>
        <v>0.317073170731707</v>
      </c>
      <c r="R781" s="38" t="n">
        <f aca="false">IFERROR(Counts!N781/Counts!M781,"")</f>
        <v>0.277777777777778</v>
      </c>
      <c r="S781" s="38" t="n">
        <f aca="false">IFERROR(Counts!K781/Counts!J781,"")</f>
        <v>0.683908045977012</v>
      </c>
      <c r="T781" s="38" t="n">
        <f aca="false">IFERROR(Counts!I781/Counts!H781,"")</f>
        <v>0.184357541899441</v>
      </c>
      <c r="U781" s="38" t="n">
        <f aca="false">IFERROR(1-Counts!L781/Counts!K781,"")</f>
        <v>0.92436974789916</v>
      </c>
      <c r="V781" s="39" t="n">
        <f aca="false">IFERROR(Counts!AJ781/Counts!AI781,"")</f>
        <v>68.8726618705036</v>
      </c>
      <c r="W781" s="38" t="n">
        <f aca="false">IFERROR(Counts!AK781/Counts!AI781,"")</f>
        <v>0.0647482014388489</v>
      </c>
      <c r="X781" s="40" t="n">
        <f aca="false">IFERROR(Counts!O781,"")</f>
        <v>9.478</v>
      </c>
      <c r="Y781" s="36" t="n">
        <f aca="false">IFERROR(INDEX('Season Counts'!$Y$2:$Y$740,$AF781)/INDEX('Season Counts'!$X$2:$X$740,$AF781),"")</f>
        <v>0.333145135566188</v>
      </c>
      <c r="Z781" s="37" t="n">
        <f aca="false">IFERROR(J781-Y781,"")</f>
        <v>-0.0566636540847067</v>
      </c>
      <c r="AA781" s="38" t="n">
        <f aca="false">IFERROR(INDEX('Season Counts'!$K$2:$K$740,$AF781)/INDEX('Season Counts'!$J$2:$J$740,$AF781),"")</f>
        <v>0.303921568627451</v>
      </c>
      <c r="AB781" s="41" t="n">
        <f aca="false">IFERROR(R781-AA781,"")</f>
        <v>-0.0261437908496732</v>
      </c>
      <c r="AC781" s="39" t="n">
        <f aca="false">IFERROR(INDEX('Season Counts'!$AG$2:$AG$740,$AF781)/INDEX('Season Counts'!$AF$2:$AF$740,$AF781),"")</f>
        <v>68.4395791583166</v>
      </c>
      <c r="AD781" s="40" t="n">
        <f aca="false">IFERROR(V781-AC781,"")</f>
        <v>0.433082712186959</v>
      </c>
      <c r="AE781" s="4" t="str">
        <f aca="false">IF(D781&lt;Guide!$C$21,"Low PA",IF(TRIM(IF(ISNUMBER(AD781),IF(N(AD781)&lt;=-Guide!$C$24,"▼ Bat Speed  ",IF(N(AD781)&gt;=Guide!$C$24,"▲ Bat Speed  ","")),"")&amp;IF(N(Z781)&gt;=Guide!$C$22,"▲ Contact  ","")&amp;IF(N(Z781)&lt;=-Guide!$C$22,"▼ Contact  ","")&amp;IF(N(AB781)&gt;=Guide!$C$23,"▲ Chase  ","")&amp;IF(N(AB781)&lt;=-Guide!$C$23,"▼ Chase  ",""))="","Stable",TRIM(IF(ISNUMBER(AD781),IF(N(AD781)&lt;=-Guide!$C$24,"▼ Bat Speed  ",IF(N(AD781)&gt;=Guide!$C$24,"▲ Bat Speed  ","")),"")&amp;IF(N(Z781)&gt;=Guide!$C$22,"▲ Contact  ","")&amp;IF(N(Z781)&lt;=-Guide!$C$22,"▼ Contact  ","")&amp;IF(N(AB781)&gt;=Guide!$C$23,"▲ Chase  ","")&amp;IF(N(AB781)&lt;=-Guide!$C$23,"▼ Chase  ",""))))</f>
        <v>▼ Contact</v>
      </c>
      <c r="AF781" s="35" t="n">
        <f aca="false">MATCH(Counts!A781,'Season Counts'!$A$2:$A$740,0)</f>
        <v>205</v>
      </c>
    </row>
    <row r="782" customFormat="false" ht="15" hidden="false" customHeight="false" outlineLevel="0" collapsed="false">
      <c r="A782" s="34" t="str">
        <f aca="false">Counts!B782</f>
        <v>COL</v>
      </c>
      <c r="B782" s="5" t="str">
        <f aca="false">Counts!C782</f>
        <v>TJ Rumfield</v>
      </c>
      <c r="C782" s="34" t="str">
        <f aca="false">Counts!F782</f>
        <v>Jul</v>
      </c>
      <c r="D782" s="35" t="n">
        <f aca="false">IFERROR(Counts!P782,"")</f>
        <v>95</v>
      </c>
      <c r="E782" s="36" t="n">
        <f aca="false">IFERROR(Counts!R782/Counts!Q782,"")</f>
        <v>0.289156626506024</v>
      </c>
      <c r="F782" s="36" t="n">
        <f aca="false">IFERROR((Counts!R782+Counts!V782+Counts!W782)/(Counts!Q782+Counts!V782+Counts!W782+Counts!X782),"")</f>
        <v>0.378947368421053</v>
      </c>
      <c r="G782" s="36" t="n">
        <f aca="false">IFERROR((Counts!R782+Counts!S782+2*Counts!T782+3*Counts!U782)/Counts!Q782,"")</f>
        <v>0.373493975903614</v>
      </c>
      <c r="H782" s="35" t="n">
        <f aca="false">IFERROR(Counts!U782,"")</f>
        <v>1</v>
      </c>
      <c r="I782" s="36" t="n">
        <f aca="false">IFERROR(Counts!Z782/Counts!AA782,"")</f>
        <v>0.342105263157895</v>
      </c>
      <c r="J782" s="36" t="n">
        <f aca="false">IFERROR(Counts!AB782/Counts!AA782,"")</f>
        <v>0.315789473684211</v>
      </c>
      <c r="K782" s="37" t="n">
        <f aca="false">IFERROR((Counts!AB782-Counts!Z782)/Counts!AA782,"")</f>
        <v>-0.0263157894736842</v>
      </c>
      <c r="L782" s="38" t="n">
        <f aca="false">IFERROR(Counts!Y782/Counts!P782,"")</f>
        <v>0.157894736842105</v>
      </c>
      <c r="M782" s="38" t="n">
        <f aca="false">IFERROR(Counts!V782/Counts!P782,"")</f>
        <v>0.115789473684211</v>
      </c>
      <c r="N782" s="38" t="n">
        <f aca="false">IFERROR(Counts!AD782/Counts!AC782,"")</f>
        <v>0.0147058823529412</v>
      </c>
      <c r="O782" s="38" t="n">
        <f aca="false">IFERROR(Counts!AE782/Counts!AC782,"")</f>
        <v>0.161764705882353</v>
      </c>
      <c r="P782" s="39" t="n">
        <f aca="false">IFERROR(Counts!AG782/Counts!AF782,"")</f>
        <v>80.6205882352941</v>
      </c>
      <c r="Q782" s="38" t="n">
        <f aca="false">IFERROR(Counts!AH782/Counts!AC782,"")</f>
        <v>0.411764705882353</v>
      </c>
      <c r="R782" s="38" t="n">
        <f aca="false">IFERROR(Counts!N782/Counts!M782,"")</f>
        <v>0.342105263157895</v>
      </c>
      <c r="S782" s="38" t="n">
        <f aca="false">IFERROR(Counts!K782/Counts!J782,"")</f>
        <v>0.75974025974026</v>
      </c>
      <c r="T782" s="38" t="n">
        <f aca="false">IFERROR(Counts!I782/Counts!H782,"")</f>
        <v>0.186813186813187</v>
      </c>
      <c r="U782" s="38" t="n">
        <f aca="false">IFERROR(1-Counts!L782/Counts!K782,"")</f>
        <v>0.923076923076923</v>
      </c>
      <c r="V782" s="39" t="n">
        <f aca="false">IFERROR(Counts!AJ782/Counts!AI782,"")</f>
        <v>68.2089171974522</v>
      </c>
      <c r="W782" s="38" t="n">
        <f aca="false">IFERROR(Counts!AK782/Counts!AI782,"")</f>
        <v>0.0573248407643312</v>
      </c>
      <c r="X782" s="40" t="n">
        <f aca="false">IFERROR(Counts!O782,"")</f>
        <v>4.108</v>
      </c>
      <c r="Y782" s="36" t="n">
        <f aca="false">IFERROR(INDEX('Season Counts'!$Y$2:$Y$740,$AF782)/INDEX('Season Counts'!$X$2:$X$740,$AF782),"")</f>
        <v>0.333145135566188</v>
      </c>
      <c r="Z782" s="37" t="n">
        <f aca="false">IFERROR(J782-Y782,"")</f>
        <v>-0.0173556618819777</v>
      </c>
      <c r="AA782" s="38" t="n">
        <f aca="false">IFERROR(INDEX('Season Counts'!$K$2:$K$740,$AF782)/INDEX('Season Counts'!$J$2:$J$740,$AF782),"")</f>
        <v>0.303921568627451</v>
      </c>
      <c r="AB782" s="41" t="n">
        <f aca="false">IFERROR(R782-AA782,"")</f>
        <v>0.0381836945304438</v>
      </c>
      <c r="AC782" s="39" t="n">
        <f aca="false">IFERROR(INDEX('Season Counts'!$AG$2:$AG$740,$AF782)/INDEX('Season Counts'!$AF$2:$AF$740,$AF782),"")</f>
        <v>68.4395791583166</v>
      </c>
      <c r="AD782" s="40" t="n">
        <f aca="false">IFERROR(V782-AC782,"")</f>
        <v>-0.23066196086441</v>
      </c>
      <c r="AE782" s="4" t="str">
        <f aca="false">IF(D782&lt;Guide!$C$21,"Low PA",IF(TRIM(IF(ISNUMBER(AD782),IF(N(AD782)&lt;=-Guide!$C$24,"▼ Bat Speed  ",IF(N(AD782)&gt;=Guide!$C$24,"▲ Bat Speed  ","")),"")&amp;IF(N(Z782)&gt;=Guide!$C$22,"▲ Contact  ","")&amp;IF(N(Z782)&lt;=-Guide!$C$22,"▼ Contact  ","")&amp;IF(N(AB782)&gt;=Guide!$C$23,"▲ Chase  ","")&amp;IF(N(AB782)&lt;=-Guide!$C$23,"▼ Chase  ",""))="","Stable",TRIM(IF(ISNUMBER(AD782),IF(N(AD782)&lt;=-Guide!$C$24,"▼ Bat Speed  ",IF(N(AD782)&gt;=Guide!$C$24,"▲ Bat Speed  ","")),"")&amp;IF(N(Z782)&gt;=Guide!$C$22,"▲ Contact  ","")&amp;IF(N(Z782)&lt;=-Guide!$C$22,"▼ Contact  ","")&amp;IF(N(AB782)&gt;=Guide!$C$23,"▲ Chase  ","")&amp;IF(N(AB782)&lt;=-Guide!$C$23,"▼ Chase  ",""))))</f>
        <v>Stable</v>
      </c>
      <c r="AF782" s="35" t="n">
        <f aca="false">MATCH(Counts!A782,'Season Counts'!$A$2:$A$740,0)</f>
        <v>205</v>
      </c>
    </row>
    <row r="783" customFormat="false" ht="15" hidden="false" customHeight="false" outlineLevel="0" collapsed="false">
      <c r="A783" s="34" t="str">
        <f aca="false">Counts!B783</f>
        <v>COL</v>
      </c>
      <c r="B783" s="5" t="str">
        <f aca="false">Counts!C783</f>
        <v>TJ Rumfield</v>
      </c>
      <c r="C783" s="34" t="str">
        <f aca="false">Counts!F783</f>
        <v>Aug</v>
      </c>
      <c r="D783" s="35" t="n">
        <f aca="false">IFERROR(Counts!P783,"")</f>
        <v>111</v>
      </c>
      <c r="E783" s="36" t="n">
        <f aca="false">IFERROR(Counts!R783/Counts!Q783,"")</f>
        <v>0.277777777777778</v>
      </c>
      <c r="F783" s="36" t="n">
        <f aca="false">IFERROR((Counts!R783+Counts!V783+Counts!W783)/(Counts!Q783+Counts!V783+Counts!W783+Counts!X783),"")</f>
        <v>0.414414414414414</v>
      </c>
      <c r="G783" s="36" t="n">
        <f aca="false">IFERROR((Counts!R783+Counts!S783+2*Counts!T783+3*Counts!U783)/Counts!Q783,"")</f>
        <v>0.322222222222222</v>
      </c>
      <c r="H783" s="35" t="n">
        <f aca="false">IFERROR(Counts!U783,"")</f>
        <v>0</v>
      </c>
      <c r="I783" s="36" t="n">
        <f aca="false">IFERROR(Counts!Z783/Counts!AA783,"")</f>
        <v>0.350909090909091</v>
      </c>
      <c r="J783" s="36" t="n">
        <f aca="false">IFERROR(Counts!AB783/Counts!AA783,"")</f>
        <v>0.357554545454545</v>
      </c>
      <c r="K783" s="37" t="n">
        <f aca="false">IFERROR((Counts!AB783-Counts!Z783)/Counts!AA783,"")</f>
        <v>0.00664545454545456</v>
      </c>
      <c r="L783" s="38" t="n">
        <f aca="false">IFERROR(Counts!Y783/Counts!P783,"")</f>
        <v>0.108108108108108</v>
      </c>
      <c r="M783" s="38" t="n">
        <f aca="false">IFERROR(Counts!V783/Counts!P783,"")</f>
        <v>0.171171171171171</v>
      </c>
      <c r="N783" s="38" t="n">
        <f aca="false">IFERROR(Counts!AD783/Counts!AC783,"")</f>
        <v>0.0128205128205128</v>
      </c>
      <c r="O783" s="38" t="n">
        <f aca="false">IFERROR(Counts!AE783/Counts!AC783,"")</f>
        <v>0.282051282051282</v>
      </c>
      <c r="P783" s="39" t="n">
        <f aca="false">IFERROR(Counts!AG783/Counts!AF783,"")</f>
        <v>86.4320512820513</v>
      </c>
      <c r="Q783" s="38" t="n">
        <f aca="false">IFERROR(Counts!AH783/Counts!AC783,"")</f>
        <v>0.320512820512821</v>
      </c>
      <c r="R783" s="38" t="n">
        <f aca="false">IFERROR(Counts!N783/Counts!M783,"")</f>
        <v>0.270588235294118</v>
      </c>
      <c r="S783" s="38" t="n">
        <f aca="false">IFERROR(Counts!K783/Counts!J783,"")</f>
        <v>0.694300518134715</v>
      </c>
      <c r="T783" s="38" t="n">
        <f aca="false">IFERROR(Counts!I783/Counts!H783,"")</f>
        <v>0.152709359605911</v>
      </c>
      <c r="U783" s="38" t="n">
        <f aca="false">IFERROR(1-Counts!L783/Counts!K783,"")</f>
        <v>0.940298507462687</v>
      </c>
      <c r="V783" s="39" t="n">
        <f aca="false">IFERROR(Counts!AJ783/Counts!AI783,"")</f>
        <v>67.835838150289</v>
      </c>
      <c r="W783" s="38" t="n">
        <f aca="false">IFERROR(Counts!AK783/Counts!AI783,"")</f>
        <v>0.0751445086705202</v>
      </c>
      <c r="X783" s="40" t="n">
        <f aca="false">IFERROR(Counts!O783,"")</f>
        <v>1.291</v>
      </c>
      <c r="Y783" s="36" t="n">
        <f aca="false">IFERROR(INDEX('Season Counts'!$Y$2:$Y$740,$AF783)/INDEX('Season Counts'!$X$2:$X$740,$AF783),"")</f>
        <v>0.333145135566188</v>
      </c>
      <c r="Z783" s="37" t="n">
        <f aca="false">IFERROR(J783-Y783,"")</f>
        <v>0.0244094098883573</v>
      </c>
      <c r="AA783" s="38" t="n">
        <f aca="false">IFERROR(INDEX('Season Counts'!$K$2:$K$740,$AF783)/INDEX('Season Counts'!$J$2:$J$740,$AF783),"")</f>
        <v>0.303921568627451</v>
      </c>
      <c r="AB783" s="41" t="n">
        <f aca="false">IFERROR(R783-AA783,"")</f>
        <v>-0.0333333333333333</v>
      </c>
      <c r="AC783" s="39" t="n">
        <f aca="false">IFERROR(INDEX('Season Counts'!$AG$2:$AG$740,$AF783)/INDEX('Season Counts'!$AF$2:$AF$740,$AF783),"")</f>
        <v>68.4395791583166</v>
      </c>
      <c r="AD783" s="40" t="n">
        <f aca="false">IFERROR(V783-AC783,"")</f>
        <v>-0.603741008027612</v>
      </c>
      <c r="AE783" s="4" t="str">
        <f aca="false">IF(D783&lt;Guide!$C$21,"Low PA",IF(TRIM(IF(ISNUMBER(AD783),IF(N(AD783)&lt;=-Guide!$C$24,"▼ Bat Speed  ",IF(N(AD783)&gt;=Guide!$C$24,"▲ Bat Speed  ","")),"")&amp;IF(N(Z783)&gt;=Guide!$C$22,"▲ Contact  ","")&amp;IF(N(Z783)&lt;=-Guide!$C$22,"▼ Contact  ","")&amp;IF(N(AB783)&gt;=Guide!$C$23,"▲ Chase  ","")&amp;IF(N(AB783)&lt;=-Guide!$C$23,"▼ Chase  ",""))="","Stable",TRIM(IF(ISNUMBER(AD783),IF(N(AD783)&lt;=-Guide!$C$24,"▼ Bat Speed  ",IF(N(AD783)&gt;=Guide!$C$24,"▲ Bat Speed  ","")),"")&amp;IF(N(Z783)&gt;=Guide!$C$22,"▲ Contact  ","")&amp;IF(N(Z783)&lt;=-Guide!$C$22,"▼ Contact  ","")&amp;IF(N(AB783)&gt;=Guide!$C$23,"▲ Chase  ","")&amp;IF(N(AB783)&lt;=-Guide!$C$23,"▼ Chase  ",""))))</f>
        <v>Stable</v>
      </c>
      <c r="AF783" s="35" t="n">
        <f aca="false">MATCH(Counts!A783,'Season Counts'!$A$2:$A$740,0)</f>
        <v>205</v>
      </c>
    </row>
    <row r="784" customFormat="false" ht="15" hidden="false" customHeight="false" outlineLevel="0" collapsed="false">
      <c r="A784" s="34" t="str">
        <f aca="false">Counts!B784</f>
        <v>COL</v>
      </c>
      <c r="B784" s="5" t="str">
        <f aca="false">Counts!C784</f>
        <v>TJ Rumfield</v>
      </c>
      <c r="C784" s="34" t="str">
        <f aca="false">Counts!F784</f>
        <v>Sep</v>
      </c>
      <c r="D784" s="35" t="n">
        <f aca="false">IFERROR(Counts!P784,"")</f>
        <v>88</v>
      </c>
      <c r="E784" s="36" t="n">
        <f aca="false">IFERROR(Counts!R784/Counts!Q784,"")</f>
        <v>0.358974358974359</v>
      </c>
      <c r="F784" s="36" t="n">
        <f aca="false">IFERROR((Counts!R784+Counts!V784+Counts!W784)/(Counts!Q784+Counts!V784+Counts!W784+Counts!X784),"")</f>
        <v>0.431818181818182</v>
      </c>
      <c r="G784" s="36" t="n">
        <f aca="false">IFERROR((Counts!R784+Counts!S784+2*Counts!T784+3*Counts!U784)/Counts!Q784,"")</f>
        <v>0.551282051282051</v>
      </c>
      <c r="H784" s="35" t="n">
        <f aca="false">IFERROR(Counts!U784,"")</f>
        <v>3</v>
      </c>
      <c r="I784" s="36" t="n">
        <f aca="false">IFERROR(Counts!Z784/Counts!AA784,"")</f>
        <v>0.427272727272727</v>
      </c>
      <c r="J784" s="36" t="n">
        <f aca="false">IFERROR(Counts!AB784/Counts!AA784,"")</f>
        <v>0.363784090909091</v>
      </c>
      <c r="K784" s="37" t="n">
        <f aca="false">IFERROR((Counts!AB784-Counts!Z784)/Counts!AA784,"")</f>
        <v>-0.0634886363636364</v>
      </c>
      <c r="L784" s="38" t="n">
        <f aca="false">IFERROR(Counts!Y784/Counts!P784,"")</f>
        <v>0.125</v>
      </c>
      <c r="M784" s="38" t="n">
        <f aca="false">IFERROR(Counts!V784/Counts!P784,"")</f>
        <v>0.102272727272727</v>
      </c>
      <c r="N784" s="38" t="n">
        <f aca="false">IFERROR(Counts!AD784/Counts!AC784,"")</f>
        <v>0.0895522388059701</v>
      </c>
      <c r="O784" s="38" t="n">
        <f aca="false">IFERROR(Counts!AE784/Counts!AC784,"")</f>
        <v>0.283582089552239</v>
      </c>
      <c r="P784" s="39" t="n">
        <f aca="false">IFERROR(Counts!AG784/Counts!AF784,"")</f>
        <v>85.1089552238806</v>
      </c>
      <c r="Q784" s="38" t="n">
        <f aca="false">IFERROR(Counts!AH784/Counts!AC784,"")</f>
        <v>0.447761194029851</v>
      </c>
      <c r="R784" s="38" t="n">
        <f aca="false">IFERROR(Counts!N784/Counts!M784,"")</f>
        <v>0.295918367346939</v>
      </c>
      <c r="S784" s="38" t="n">
        <f aca="false">IFERROR(Counts!K784/Counts!J784,"")</f>
        <v>0.626666666666667</v>
      </c>
      <c r="T784" s="38" t="n">
        <f aca="false">IFERROR(Counts!I784/Counts!H784,"")</f>
        <v>0.0921052631578947</v>
      </c>
      <c r="U784" s="38" t="n">
        <f aca="false">IFERROR(1-Counts!L784/Counts!K784,"")</f>
        <v>0.957446808510638</v>
      </c>
      <c r="V784" s="39" t="n">
        <f aca="false">IFERROR(Counts!AJ784/Counts!AI784,"")</f>
        <v>67.6761904761905</v>
      </c>
      <c r="W784" s="38" t="n">
        <f aca="false">IFERROR(Counts!AK784/Counts!AI784,"")</f>
        <v>0.0396825396825397</v>
      </c>
      <c r="X784" s="40" t="n">
        <f aca="false">IFERROR(Counts!O784,"")</f>
        <v>7.125</v>
      </c>
      <c r="Y784" s="36" t="n">
        <f aca="false">IFERROR(INDEX('Season Counts'!$Y$2:$Y$740,$AF784)/INDEX('Season Counts'!$X$2:$X$740,$AF784),"")</f>
        <v>0.333145135566188</v>
      </c>
      <c r="Z784" s="37" t="n">
        <f aca="false">IFERROR(J784-Y784,"")</f>
        <v>0.0306389553429027</v>
      </c>
      <c r="AA784" s="38" t="n">
        <f aca="false">IFERROR(INDEX('Season Counts'!$K$2:$K$740,$AF784)/INDEX('Season Counts'!$J$2:$J$740,$AF784),"")</f>
        <v>0.303921568627451</v>
      </c>
      <c r="AB784" s="41" t="n">
        <f aca="false">IFERROR(R784-AA784,"")</f>
        <v>-0.00800320128051218</v>
      </c>
      <c r="AC784" s="39" t="n">
        <f aca="false">IFERROR(INDEX('Season Counts'!$AG$2:$AG$740,$AF784)/INDEX('Season Counts'!$AF$2:$AF$740,$AF784),"")</f>
        <v>68.4395791583166</v>
      </c>
      <c r="AD784" s="40" t="n">
        <f aca="false">IFERROR(V784-AC784,"")</f>
        <v>-0.763388682126148</v>
      </c>
      <c r="AE784" s="4" t="str">
        <f aca="false">IF(D784&lt;Guide!$C$21,"Low PA",IF(TRIM(IF(ISNUMBER(AD784),IF(N(AD784)&lt;=-Guide!$C$24,"▼ Bat Speed  ",IF(N(AD784)&gt;=Guide!$C$24,"▲ Bat Speed  ","")),"")&amp;IF(N(Z784)&gt;=Guide!$C$22,"▲ Contact  ","")&amp;IF(N(Z784)&lt;=-Guide!$C$22,"▼ Contact  ","")&amp;IF(N(AB784)&gt;=Guide!$C$23,"▲ Chase  ","")&amp;IF(N(AB784)&lt;=-Guide!$C$23,"▼ Chase  ",""))="","Stable",TRIM(IF(ISNUMBER(AD784),IF(N(AD784)&lt;=-Guide!$C$24,"▼ Bat Speed  ",IF(N(AD784)&gt;=Guide!$C$24,"▲ Bat Speed  ","")),"")&amp;IF(N(Z784)&gt;=Guide!$C$22,"▲ Contact  ","")&amp;IF(N(Z784)&lt;=-Guide!$C$22,"▼ Contact  ","")&amp;IF(N(AB784)&gt;=Guide!$C$23,"▲ Chase  ","")&amp;IF(N(AB784)&lt;=-Guide!$C$23,"▼ Chase  ",""))))</f>
        <v>Stable</v>
      </c>
      <c r="AF784" s="35" t="n">
        <f aca="false">MATCH(Counts!A784,'Season Counts'!$A$2:$A$740,0)</f>
        <v>205</v>
      </c>
    </row>
    <row r="785" customFormat="false" ht="15" hidden="false" customHeight="false" outlineLevel="0" collapsed="false">
      <c r="A785" s="34" t="str">
        <f aca="false">Counts!B785</f>
        <v>COL</v>
      </c>
      <c r="B785" s="5" t="str">
        <f aca="false">Counts!C785</f>
        <v>Jake McCarthy</v>
      </c>
      <c r="C785" s="34" t="str">
        <f aca="false">Counts!F785</f>
        <v>Mar-Apr</v>
      </c>
      <c r="D785" s="35" t="n">
        <f aca="false">IFERROR(Counts!P785,"")</f>
        <v>66</v>
      </c>
      <c r="E785" s="36" t="n">
        <f aca="false">IFERROR(Counts!R785/Counts!Q785,"")</f>
        <v>0.267857142857143</v>
      </c>
      <c r="F785" s="36" t="n">
        <f aca="false">IFERROR((Counts!R785+Counts!V785+Counts!W785)/(Counts!Q785+Counts!V785+Counts!W785+Counts!X785),"")</f>
        <v>0.333333333333333</v>
      </c>
      <c r="G785" s="36" t="n">
        <f aca="false">IFERROR((Counts!R785+Counts!S785+2*Counts!T785+3*Counts!U785)/Counts!Q785,"")</f>
        <v>0.392857142857143</v>
      </c>
      <c r="H785" s="35" t="n">
        <f aca="false">IFERROR(Counts!U785,"")</f>
        <v>0</v>
      </c>
      <c r="I785" s="36" t="n">
        <f aca="false">IFERROR(Counts!Z785/Counts!AA785,"")</f>
        <v>0.31984126984127</v>
      </c>
      <c r="J785" s="36" t="n">
        <f aca="false">IFERROR(Counts!AB785/Counts!AA785,"")</f>
        <v>0.302571428571429</v>
      </c>
      <c r="K785" s="37" t="n">
        <f aca="false">IFERROR((Counts!AB785-Counts!Z785)/Counts!AA785,"")</f>
        <v>-0.0172698412698412</v>
      </c>
      <c r="L785" s="38" t="n">
        <f aca="false">IFERROR(Counts!Y785/Counts!P785,"")</f>
        <v>0.181818181818182</v>
      </c>
      <c r="M785" s="38" t="n">
        <f aca="false">IFERROR(Counts!V785/Counts!P785,"")</f>
        <v>0.0757575757575758</v>
      </c>
      <c r="N785" s="38" t="n">
        <f aca="false">IFERROR(Counts!AD785/Counts!AC785,"")</f>
        <v>0.0416666666666667</v>
      </c>
      <c r="O785" s="38" t="n">
        <f aca="false">IFERROR(Counts!AE785/Counts!AC785,"")</f>
        <v>0.229166666666667</v>
      </c>
      <c r="P785" s="39" t="n">
        <f aca="false">IFERROR(Counts!AG785/Counts!AF785,"")</f>
        <v>77.69375</v>
      </c>
      <c r="Q785" s="38" t="n">
        <f aca="false">IFERROR(Counts!AH785/Counts!AC785,"")</f>
        <v>0.229166666666667</v>
      </c>
      <c r="R785" s="38" t="n">
        <f aca="false">IFERROR(Counts!N785/Counts!M785,"")</f>
        <v>0.307017543859649</v>
      </c>
      <c r="S785" s="38" t="n">
        <f aca="false">IFERROR(Counts!K785/Counts!J785,"")</f>
        <v>0.741071428571429</v>
      </c>
      <c r="T785" s="38" t="n">
        <f aca="false">IFERROR(Counts!I785/Counts!H785,"")</f>
        <v>0.23728813559322</v>
      </c>
      <c r="U785" s="38" t="n">
        <f aca="false">IFERROR(1-Counts!L785/Counts!K785,"")</f>
        <v>0.807228915662651</v>
      </c>
      <c r="V785" s="39" t="n">
        <f aca="false">IFERROR(Counts!AJ785/Counts!AI785,"")</f>
        <v>70.336</v>
      </c>
      <c r="W785" s="38" t="n">
        <f aca="false">IFERROR(Counts!AK785/Counts!AI785,"")</f>
        <v>0.13</v>
      </c>
      <c r="X785" s="40" t="n">
        <f aca="false">IFERROR(Counts!O785,"")</f>
        <v>0.136</v>
      </c>
      <c r="Y785" s="36" t="n">
        <f aca="false">IFERROR(INDEX('Season Counts'!$Y$2:$Y$740,$AF785)/INDEX('Season Counts'!$X$2:$X$740,$AF785),"")</f>
        <v>0.321321428571429</v>
      </c>
      <c r="Z785" s="37" t="n">
        <f aca="false">IFERROR(J785-Y785,"")</f>
        <v>-0.01875</v>
      </c>
      <c r="AA785" s="38" t="n">
        <f aca="false">IFERROR(INDEX('Season Counts'!$K$2:$K$740,$AF785)/INDEX('Season Counts'!$J$2:$J$740,$AF785),"")</f>
        <v>0.377777777777778</v>
      </c>
      <c r="AB785" s="41" t="n">
        <f aca="false">IFERROR(R785-AA785,"")</f>
        <v>-0.0707602339181286</v>
      </c>
      <c r="AC785" s="39" t="n">
        <f aca="false">IFERROR(INDEX('Season Counts'!$AG$2:$AG$740,$AF785)/INDEX('Season Counts'!$AF$2:$AF$740,$AF785),"")</f>
        <v>71.3621875</v>
      </c>
      <c r="AD785" s="40" t="n">
        <f aca="false">IFERROR(V785-AC785,"")</f>
        <v>-1.02618749999999</v>
      </c>
      <c r="AE785" s="4" t="str">
        <f aca="false">IF(D785&lt;Guide!$C$21,"Low PA",IF(TRIM(IF(ISNUMBER(AD785),IF(N(AD785)&lt;=-Guide!$C$24,"▼ Bat Speed  ",IF(N(AD785)&gt;=Guide!$C$24,"▲ Bat Speed  ","")),"")&amp;IF(N(Z785)&gt;=Guide!$C$22,"▲ Contact  ","")&amp;IF(N(Z785)&lt;=-Guide!$C$22,"▼ Contact  ","")&amp;IF(N(AB785)&gt;=Guide!$C$23,"▲ Chase  ","")&amp;IF(N(AB785)&lt;=-Guide!$C$23,"▼ Chase  ",""))="","Stable",TRIM(IF(ISNUMBER(AD785),IF(N(AD785)&lt;=-Guide!$C$24,"▼ Bat Speed  ",IF(N(AD785)&gt;=Guide!$C$24,"▲ Bat Speed  ","")),"")&amp;IF(N(Z785)&gt;=Guide!$C$22,"▲ Contact  ","")&amp;IF(N(Z785)&lt;=-Guide!$C$22,"▼ Contact  ","")&amp;IF(N(AB785)&gt;=Guide!$C$23,"▲ Chase  ","")&amp;IF(N(AB785)&lt;=-Guide!$C$23,"▼ Chase  ",""))))</f>
        <v>▼ Bat Speed ▼ Chase</v>
      </c>
      <c r="AF785" s="35" t="n">
        <f aca="false">MATCH(Counts!A785,'Season Counts'!$A$2:$A$740,0)</f>
        <v>206</v>
      </c>
    </row>
    <row r="786" customFormat="false" ht="15" hidden="false" customHeight="false" outlineLevel="0" collapsed="false">
      <c r="A786" s="34" t="str">
        <f aca="false">Counts!B786</f>
        <v>COL</v>
      </c>
      <c r="B786" s="5" t="str">
        <f aca="false">Counts!C786</f>
        <v>Jake McCarthy</v>
      </c>
      <c r="C786" s="34" t="str">
        <f aca="false">Counts!F786</f>
        <v>May</v>
      </c>
      <c r="D786" s="35" t="n">
        <f aca="false">IFERROR(Counts!P786,"")</f>
        <v>92</v>
      </c>
      <c r="E786" s="36" t="n">
        <f aca="false">IFERROR(Counts!R786/Counts!Q786,"")</f>
        <v>0.290697674418605</v>
      </c>
      <c r="F786" s="36" t="n">
        <f aca="false">IFERROR((Counts!R786+Counts!V786+Counts!W786)/(Counts!Q786+Counts!V786+Counts!W786+Counts!X786),"")</f>
        <v>0.315217391304348</v>
      </c>
      <c r="G786" s="36" t="n">
        <f aca="false">IFERROR((Counts!R786+Counts!S786+2*Counts!T786+3*Counts!U786)/Counts!Q786,"")</f>
        <v>0.476744186046512</v>
      </c>
      <c r="H786" s="35" t="n">
        <f aca="false">IFERROR(Counts!U786,"")</f>
        <v>3</v>
      </c>
      <c r="I786" s="36" t="n">
        <f aca="false">IFERROR(Counts!Z786/Counts!AA786,"")</f>
        <v>0.341208791208791</v>
      </c>
      <c r="J786" s="36" t="n">
        <f aca="false">IFERROR(Counts!AB786/Counts!AA786,"")</f>
        <v>0.313032967032967</v>
      </c>
      <c r="K786" s="37" t="n">
        <f aca="false">IFERROR((Counts!AB786-Counts!Z786)/Counts!AA786,"")</f>
        <v>-0.0281758241758242</v>
      </c>
      <c r="L786" s="38" t="n">
        <f aca="false">IFERROR(Counts!Y786/Counts!P786,"")</f>
        <v>0.195652173913044</v>
      </c>
      <c r="M786" s="38" t="n">
        <f aca="false">IFERROR(Counts!V786/Counts!P786,"")</f>
        <v>0.0434782608695652</v>
      </c>
      <c r="N786" s="38" t="n">
        <f aca="false">IFERROR(Counts!AD786/Counts!AC786,"")</f>
        <v>0.0714285714285714</v>
      </c>
      <c r="O786" s="38" t="n">
        <f aca="false">IFERROR(Counts!AE786/Counts!AC786,"")</f>
        <v>0.214285714285714</v>
      </c>
      <c r="P786" s="39" t="n">
        <f aca="false">IFERROR(Counts!AG786/Counts!AF786,"")</f>
        <v>83.0231884057971</v>
      </c>
      <c r="Q786" s="38" t="n">
        <f aca="false">IFERROR(Counts!AH786/Counts!AC786,"")</f>
        <v>0.5</v>
      </c>
      <c r="R786" s="38" t="n">
        <f aca="false">IFERROR(Counts!N786/Counts!M786,"")</f>
        <v>0.358381502890173</v>
      </c>
      <c r="S786" s="38" t="n">
        <f aca="false">IFERROR(Counts!K786/Counts!J786,"")</f>
        <v>0.793333333333333</v>
      </c>
      <c r="T786" s="38" t="n">
        <f aca="false">IFERROR(Counts!I786/Counts!H786,"")</f>
        <v>0.18232044198895</v>
      </c>
      <c r="U786" s="38" t="n">
        <f aca="false">IFERROR(1-Counts!L786/Counts!K786,"")</f>
        <v>0.907563025210084</v>
      </c>
      <c r="V786" s="39" t="n">
        <f aca="false">IFERROR(Counts!AJ786/Counts!AI786,"")</f>
        <v>71.1975609756098</v>
      </c>
      <c r="W786" s="38" t="n">
        <f aca="false">IFERROR(Counts!AK786/Counts!AI786,"")</f>
        <v>0.128048780487805</v>
      </c>
      <c r="X786" s="40" t="n">
        <f aca="false">IFERROR(Counts!O786,"")</f>
        <v>1.579</v>
      </c>
      <c r="Y786" s="36" t="n">
        <f aca="false">IFERROR(INDEX('Season Counts'!$Y$2:$Y$740,$AF786)/INDEX('Season Counts'!$X$2:$X$740,$AF786),"")</f>
        <v>0.321321428571429</v>
      </c>
      <c r="Z786" s="37" t="n">
        <f aca="false">IFERROR(J786-Y786,"")</f>
        <v>-0.00828846153846158</v>
      </c>
      <c r="AA786" s="38" t="n">
        <f aca="false">IFERROR(INDEX('Season Counts'!$K$2:$K$740,$AF786)/INDEX('Season Counts'!$J$2:$J$740,$AF786),"")</f>
        <v>0.377777777777778</v>
      </c>
      <c r="AB786" s="41" t="n">
        <f aca="false">IFERROR(R786-AA786,"")</f>
        <v>-0.0193962748876044</v>
      </c>
      <c r="AC786" s="39" t="n">
        <f aca="false">IFERROR(INDEX('Season Counts'!$AG$2:$AG$740,$AF786)/INDEX('Season Counts'!$AF$2:$AF$740,$AF786),"")</f>
        <v>71.3621875</v>
      </c>
      <c r="AD786" s="40" t="n">
        <f aca="false">IFERROR(V786-AC786,"")</f>
        <v>-0.164626524390243</v>
      </c>
      <c r="AE786" s="4" t="str">
        <f aca="false">IF(D786&lt;Guide!$C$21,"Low PA",IF(TRIM(IF(ISNUMBER(AD786),IF(N(AD786)&lt;=-Guide!$C$24,"▼ Bat Speed  ",IF(N(AD786)&gt;=Guide!$C$24,"▲ Bat Speed  ","")),"")&amp;IF(N(Z786)&gt;=Guide!$C$22,"▲ Contact  ","")&amp;IF(N(Z786)&lt;=-Guide!$C$22,"▼ Contact  ","")&amp;IF(N(AB786)&gt;=Guide!$C$23,"▲ Chase  ","")&amp;IF(N(AB786)&lt;=-Guide!$C$23,"▼ Chase  ",""))="","Stable",TRIM(IF(ISNUMBER(AD786),IF(N(AD786)&lt;=-Guide!$C$24,"▼ Bat Speed  ",IF(N(AD786)&gt;=Guide!$C$24,"▲ Bat Speed  ","")),"")&amp;IF(N(Z786)&gt;=Guide!$C$22,"▲ Contact  ","")&amp;IF(N(Z786)&lt;=-Guide!$C$22,"▼ Contact  ","")&amp;IF(N(AB786)&gt;=Guide!$C$23,"▲ Chase  ","")&amp;IF(N(AB786)&lt;=-Guide!$C$23,"▼ Chase  ",""))))</f>
        <v>Stable</v>
      </c>
      <c r="AF786" s="35" t="n">
        <f aca="false">MATCH(Counts!A786,'Season Counts'!$A$2:$A$740,0)</f>
        <v>206</v>
      </c>
    </row>
    <row r="787" customFormat="false" ht="15" hidden="false" customHeight="false" outlineLevel="0" collapsed="false">
      <c r="A787" s="34" t="str">
        <f aca="false">Counts!B787</f>
        <v>COL</v>
      </c>
      <c r="B787" s="5" t="str">
        <f aca="false">Counts!C787</f>
        <v>Jake McCarthy</v>
      </c>
      <c r="C787" s="34" t="str">
        <f aca="false">Counts!F787</f>
        <v>Jun</v>
      </c>
      <c r="D787" s="35" t="n">
        <f aca="false">IFERROR(Counts!P787,"")</f>
        <v>97</v>
      </c>
      <c r="E787" s="36" t="n">
        <f aca="false">IFERROR(Counts!R787/Counts!Q787,"")</f>
        <v>0.326086956521739</v>
      </c>
      <c r="F787" s="36" t="n">
        <f aca="false">IFERROR((Counts!R787+Counts!V787+Counts!W787)/(Counts!Q787+Counts!V787+Counts!W787+Counts!X787),"")</f>
        <v>0.360824742268041</v>
      </c>
      <c r="G787" s="36" t="n">
        <f aca="false">IFERROR((Counts!R787+Counts!S787+2*Counts!T787+3*Counts!U787)/Counts!Q787,"")</f>
        <v>0.554347826086957</v>
      </c>
      <c r="H787" s="35" t="n">
        <f aca="false">IFERROR(Counts!U787,"")</f>
        <v>3</v>
      </c>
      <c r="I787" s="36" t="n">
        <f aca="false">IFERROR(Counts!Z787/Counts!AA787,"")</f>
        <v>0.391752577319588</v>
      </c>
      <c r="J787" s="36" t="n">
        <f aca="false">IFERROR(Counts!AB787/Counts!AA787,"")</f>
        <v>0.301154639175258</v>
      </c>
      <c r="K787" s="37" t="n">
        <f aca="false">IFERROR((Counts!AB787-Counts!Z787)/Counts!AA787,"")</f>
        <v>-0.0905979381443299</v>
      </c>
      <c r="L787" s="38" t="n">
        <f aca="false">IFERROR(Counts!Y787/Counts!P787,"")</f>
        <v>0.154639175257732</v>
      </c>
      <c r="M787" s="38" t="n">
        <f aca="false">IFERROR(Counts!V787/Counts!P787,"")</f>
        <v>0.0515463917525773</v>
      </c>
      <c r="N787" s="38" t="n">
        <f aca="false">IFERROR(Counts!AD787/Counts!AC787,"")</f>
        <v>0.038961038961039</v>
      </c>
      <c r="O787" s="38" t="n">
        <f aca="false">IFERROR(Counts!AE787/Counts!AC787,"")</f>
        <v>0.298701298701299</v>
      </c>
      <c r="P787" s="39" t="n">
        <f aca="false">IFERROR(Counts!AG787/Counts!AF787,"")</f>
        <v>84.8831168831169</v>
      </c>
      <c r="Q787" s="38" t="n">
        <f aca="false">IFERROR(Counts!AH787/Counts!AC787,"")</f>
        <v>0.350649350649351</v>
      </c>
      <c r="R787" s="38" t="n">
        <f aca="false">IFERROR(Counts!N787/Counts!M787,"")</f>
        <v>0.34375</v>
      </c>
      <c r="S787" s="38" t="n">
        <f aca="false">IFERROR(Counts!K787/Counts!J787,"")</f>
        <v>0.775</v>
      </c>
      <c r="T787" s="38" t="n">
        <f aca="false">IFERROR(Counts!I787/Counts!H787,"")</f>
        <v>0.184357541899441</v>
      </c>
      <c r="U787" s="38" t="n">
        <f aca="false">IFERROR(1-Counts!L787/Counts!K787,"")</f>
        <v>0.870967741935484</v>
      </c>
      <c r="V787" s="39" t="n">
        <f aca="false">IFERROR(Counts!AJ787/Counts!AI787,"")</f>
        <v>71.5765957446808</v>
      </c>
      <c r="W787" s="38" t="n">
        <f aca="false">IFERROR(Counts!AK787/Counts!AI787,"")</f>
        <v>0.148936170212766</v>
      </c>
      <c r="X787" s="40" t="n">
        <f aca="false">IFERROR(Counts!O787,"")</f>
        <v>4.436</v>
      </c>
      <c r="Y787" s="36" t="n">
        <f aca="false">IFERROR(INDEX('Season Counts'!$Y$2:$Y$740,$AF787)/INDEX('Season Counts'!$X$2:$X$740,$AF787),"")</f>
        <v>0.321321428571429</v>
      </c>
      <c r="Z787" s="37" t="n">
        <f aca="false">IFERROR(J787-Y787,"")</f>
        <v>-0.0201667893961708</v>
      </c>
      <c r="AA787" s="38" t="n">
        <f aca="false">IFERROR(INDEX('Season Counts'!$K$2:$K$740,$AF787)/INDEX('Season Counts'!$J$2:$J$740,$AF787),"")</f>
        <v>0.377777777777778</v>
      </c>
      <c r="AB787" s="41" t="n">
        <f aca="false">IFERROR(R787-AA787,"")</f>
        <v>-0.0340277777777778</v>
      </c>
      <c r="AC787" s="39" t="n">
        <f aca="false">IFERROR(INDEX('Season Counts'!$AG$2:$AG$740,$AF787)/INDEX('Season Counts'!$AF$2:$AF$740,$AF787),"")</f>
        <v>71.3621875</v>
      </c>
      <c r="AD787" s="40" t="n">
        <f aca="false">IFERROR(V787-AC787,"")</f>
        <v>0.214408244680854</v>
      </c>
      <c r="AE787" s="4" t="str">
        <f aca="false">IF(D787&lt;Guide!$C$21,"Low PA",IF(TRIM(IF(ISNUMBER(AD787),IF(N(AD787)&lt;=-Guide!$C$24,"▼ Bat Speed  ",IF(N(AD787)&gt;=Guide!$C$24,"▲ Bat Speed  ","")),"")&amp;IF(N(Z787)&gt;=Guide!$C$22,"▲ Contact  ","")&amp;IF(N(Z787)&lt;=-Guide!$C$22,"▼ Contact  ","")&amp;IF(N(AB787)&gt;=Guide!$C$23,"▲ Chase  ","")&amp;IF(N(AB787)&lt;=-Guide!$C$23,"▼ Chase  ",""))="","Stable",TRIM(IF(ISNUMBER(AD787),IF(N(AD787)&lt;=-Guide!$C$24,"▼ Bat Speed  ",IF(N(AD787)&gt;=Guide!$C$24,"▲ Bat Speed  ","")),"")&amp;IF(N(Z787)&gt;=Guide!$C$22,"▲ Contact  ","")&amp;IF(N(Z787)&lt;=-Guide!$C$22,"▼ Contact  ","")&amp;IF(N(AB787)&gt;=Guide!$C$23,"▲ Chase  ","")&amp;IF(N(AB787)&lt;=-Guide!$C$23,"▼ Chase  ",""))))</f>
        <v>Stable</v>
      </c>
      <c r="AF787" s="35" t="n">
        <f aca="false">MATCH(Counts!A787,'Season Counts'!$A$2:$A$740,0)</f>
        <v>206</v>
      </c>
    </row>
    <row r="788" customFormat="false" ht="15" hidden="false" customHeight="false" outlineLevel="0" collapsed="false">
      <c r="A788" s="34" t="str">
        <f aca="false">Counts!B788</f>
        <v>COL</v>
      </c>
      <c r="B788" s="5" t="str">
        <f aca="false">Counts!C788</f>
        <v>Jake McCarthy</v>
      </c>
      <c r="C788" s="34" t="str">
        <f aca="false">Counts!F788</f>
        <v>Jul</v>
      </c>
      <c r="D788" s="35" t="n">
        <f aca="false">IFERROR(Counts!P788,"")</f>
        <v>106</v>
      </c>
      <c r="E788" s="36" t="n">
        <f aca="false">IFERROR(Counts!R788/Counts!Q788,"")</f>
        <v>0.26530612244898</v>
      </c>
      <c r="F788" s="36" t="n">
        <f aca="false">IFERROR((Counts!R788+Counts!V788+Counts!W788)/(Counts!Q788+Counts!V788+Counts!W788+Counts!X788),"")</f>
        <v>0.314285714285714</v>
      </c>
      <c r="G788" s="36" t="n">
        <f aca="false">IFERROR((Counts!R788+Counts!S788+2*Counts!T788+3*Counts!U788)/Counts!Q788,"")</f>
        <v>0.479591836734694</v>
      </c>
      <c r="H788" s="35" t="n">
        <f aca="false">IFERROR(Counts!U788,"")</f>
        <v>4</v>
      </c>
      <c r="I788" s="36" t="n">
        <f aca="false">IFERROR(Counts!Z788/Counts!AA788,"")</f>
        <v>0.341428571428571</v>
      </c>
      <c r="J788" s="36" t="n">
        <f aca="false">IFERROR(Counts!AB788/Counts!AA788,"")</f>
        <v>0.298019047619048</v>
      </c>
      <c r="K788" s="37" t="n">
        <f aca="false">IFERROR((Counts!AB788-Counts!Z788)/Counts!AA788,"")</f>
        <v>-0.0434095238095238</v>
      </c>
      <c r="L788" s="38" t="n">
        <f aca="false">IFERROR(Counts!Y788/Counts!P788,"")</f>
        <v>0.19811320754717</v>
      </c>
      <c r="M788" s="38" t="n">
        <f aca="false">IFERROR(Counts!V788/Counts!P788,"")</f>
        <v>0.0377358490566038</v>
      </c>
      <c r="N788" s="38" t="n">
        <f aca="false">IFERROR(Counts!AD788/Counts!AC788,"")</f>
        <v>0.0512820512820513</v>
      </c>
      <c r="O788" s="38" t="n">
        <f aca="false">IFERROR(Counts!AE788/Counts!AC788,"")</f>
        <v>0.243589743589744</v>
      </c>
      <c r="P788" s="39" t="n">
        <f aca="false">IFERROR(Counts!AG788/Counts!AF788,"")</f>
        <v>79.1576923076923</v>
      </c>
      <c r="Q788" s="38" t="n">
        <f aca="false">IFERROR(Counts!AH788/Counts!AC788,"")</f>
        <v>0.397435897435897</v>
      </c>
      <c r="R788" s="38" t="n">
        <f aca="false">IFERROR(Counts!N788/Counts!M788,"")</f>
        <v>0.466321243523316</v>
      </c>
      <c r="S788" s="38" t="n">
        <f aca="false">IFERROR(Counts!K788/Counts!J788,"")</f>
        <v>0.8125</v>
      </c>
      <c r="T788" s="38" t="n">
        <f aca="false">IFERROR(Counts!I788/Counts!H788,"")</f>
        <v>0.236714975845411</v>
      </c>
      <c r="U788" s="38" t="n">
        <f aca="false">IFERROR(1-Counts!L788/Counts!K788,"")</f>
        <v>0.854700854700855</v>
      </c>
      <c r="V788" s="39" t="n">
        <f aca="false">IFERROR(Counts!AJ788/Counts!AI788,"")</f>
        <v>70.7245614035088</v>
      </c>
      <c r="W788" s="38" t="n">
        <f aca="false">IFERROR(Counts!AK788/Counts!AI788,"")</f>
        <v>0.0994152046783626</v>
      </c>
      <c r="X788" s="40" t="n">
        <f aca="false">IFERROR(Counts!O788,"")</f>
        <v>1.623</v>
      </c>
      <c r="Y788" s="36" t="n">
        <f aca="false">IFERROR(INDEX('Season Counts'!$Y$2:$Y$740,$AF788)/INDEX('Season Counts'!$X$2:$X$740,$AF788),"")</f>
        <v>0.321321428571429</v>
      </c>
      <c r="Z788" s="37" t="n">
        <f aca="false">IFERROR(J788-Y788,"")</f>
        <v>-0.023302380952381</v>
      </c>
      <c r="AA788" s="38" t="n">
        <f aca="false">IFERROR(INDEX('Season Counts'!$K$2:$K$740,$AF788)/INDEX('Season Counts'!$J$2:$J$740,$AF788),"")</f>
        <v>0.377777777777778</v>
      </c>
      <c r="AB788" s="41" t="n">
        <f aca="false">IFERROR(R788-AA788,"")</f>
        <v>0.0885434657455383</v>
      </c>
      <c r="AC788" s="39" t="n">
        <f aca="false">IFERROR(INDEX('Season Counts'!$AG$2:$AG$740,$AF788)/INDEX('Season Counts'!$AF$2:$AF$740,$AF788),"")</f>
        <v>71.3621875</v>
      </c>
      <c r="AD788" s="40" t="n">
        <f aca="false">IFERROR(V788-AC788,"")</f>
        <v>-0.637626096491218</v>
      </c>
      <c r="AE788" s="4" t="str">
        <f aca="false">IF(D788&lt;Guide!$C$21,"Low PA",IF(TRIM(IF(ISNUMBER(AD788),IF(N(AD788)&lt;=-Guide!$C$24,"▼ Bat Speed  ",IF(N(AD788)&gt;=Guide!$C$24,"▲ Bat Speed  ","")),"")&amp;IF(N(Z788)&gt;=Guide!$C$22,"▲ Contact  ","")&amp;IF(N(Z788)&lt;=-Guide!$C$22,"▼ Contact  ","")&amp;IF(N(AB788)&gt;=Guide!$C$23,"▲ Chase  ","")&amp;IF(N(AB788)&lt;=-Guide!$C$23,"▼ Chase  ",""))="","Stable",TRIM(IF(ISNUMBER(AD788),IF(N(AD788)&lt;=-Guide!$C$24,"▼ Bat Speed  ",IF(N(AD788)&gt;=Guide!$C$24,"▲ Bat Speed  ","")),"")&amp;IF(N(Z788)&gt;=Guide!$C$22,"▲ Contact  ","")&amp;IF(N(Z788)&lt;=-Guide!$C$22,"▼ Contact  ","")&amp;IF(N(AB788)&gt;=Guide!$C$23,"▲ Chase  ","")&amp;IF(N(AB788)&lt;=-Guide!$C$23,"▼ Chase  ",""))))</f>
        <v>▲ Chase</v>
      </c>
      <c r="AF788" s="35" t="n">
        <f aca="false">MATCH(Counts!A788,'Season Counts'!$A$2:$A$740,0)</f>
        <v>206</v>
      </c>
    </row>
    <row r="789" customFormat="false" ht="15" hidden="false" customHeight="false" outlineLevel="0" collapsed="false">
      <c r="A789" s="34" t="str">
        <f aca="false">Counts!B789</f>
        <v>COL</v>
      </c>
      <c r="B789" s="5" t="str">
        <f aca="false">Counts!C789</f>
        <v>Jake McCarthy</v>
      </c>
      <c r="C789" s="34" t="str">
        <f aca="false">Counts!F789</f>
        <v>Aug</v>
      </c>
      <c r="D789" s="35" t="n">
        <f aca="false">IFERROR(Counts!P789,"")</f>
        <v>129</v>
      </c>
      <c r="E789" s="36" t="n">
        <f aca="false">IFERROR(Counts!R789/Counts!Q789,"")</f>
        <v>0.288135593220339</v>
      </c>
      <c r="F789" s="36" t="n">
        <f aca="false">IFERROR((Counts!R789+Counts!V789+Counts!W789)/(Counts!Q789+Counts!V789+Counts!W789+Counts!X789),"")</f>
        <v>0.328125</v>
      </c>
      <c r="G789" s="36" t="n">
        <f aca="false">IFERROR((Counts!R789+Counts!S789+2*Counts!T789+3*Counts!U789)/Counts!Q789,"")</f>
        <v>0.440677966101695</v>
      </c>
      <c r="H789" s="35" t="n">
        <f aca="false">IFERROR(Counts!U789,"")</f>
        <v>4</v>
      </c>
      <c r="I789" s="36" t="n">
        <f aca="false">IFERROR(Counts!Z789/Counts!AA789,"")</f>
        <v>0.336434108527132</v>
      </c>
      <c r="J789" s="36" t="n">
        <f aca="false">IFERROR(Counts!AB789/Counts!AA789,"")</f>
        <v>0.369395348837209</v>
      </c>
      <c r="K789" s="37" t="n">
        <f aca="false">IFERROR((Counts!AB789-Counts!Z789)/Counts!AA789,"")</f>
        <v>0.0329612403100775</v>
      </c>
      <c r="L789" s="38" t="n">
        <f aca="false">IFERROR(Counts!Y789/Counts!P789,"")</f>
        <v>0.116279069767442</v>
      </c>
      <c r="M789" s="38" t="n">
        <f aca="false">IFERROR(Counts!V789/Counts!P789,"")</f>
        <v>0.0465116279069767</v>
      </c>
      <c r="N789" s="38" t="n">
        <f aca="false">IFERROR(Counts!AD789/Counts!AC789,"")</f>
        <v>0.0571428571428571</v>
      </c>
      <c r="O789" s="38" t="n">
        <f aca="false">IFERROR(Counts!AE789/Counts!AC789,"")</f>
        <v>0.342857142857143</v>
      </c>
      <c r="P789" s="39" t="n">
        <f aca="false">IFERROR(Counts!AG789/Counts!AF789,"")</f>
        <v>84.0428571428571</v>
      </c>
      <c r="Q789" s="38" t="n">
        <f aca="false">IFERROR(Counts!AH789/Counts!AC789,"")</f>
        <v>0.457142857142857</v>
      </c>
      <c r="R789" s="38" t="n">
        <f aca="false">IFERROR(Counts!N789/Counts!M789,"")</f>
        <v>0.406862745098039</v>
      </c>
      <c r="S789" s="38" t="n">
        <f aca="false">IFERROR(Counts!K789/Counts!J789,"")</f>
        <v>0.850515463917526</v>
      </c>
      <c r="T789" s="38" t="n">
        <f aca="false">IFERROR(Counts!I789/Counts!H789,"")</f>
        <v>0.161290322580645</v>
      </c>
      <c r="U789" s="38" t="n">
        <f aca="false">IFERROR(1-Counts!L789/Counts!K789,"")</f>
        <v>0.939393939393939</v>
      </c>
      <c r="V789" s="39" t="n">
        <f aca="false">IFERROR(Counts!AJ789/Counts!AI789,"")</f>
        <v>71.8107623318386</v>
      </c>
      <c r="W789" s="38" t="n">
        <f aca="false">IFERROR(Counts!AK789/Counts!AI789,"")</f>
        <v>0.20627802690583</v>
      </c>
      <c r="X789" s="40" t="n">
        <f aca="false">IFERROR(Counts!O789,"")</f>
        <v>0.298</v>
      </c>
      <c r="Y789" s="36" t="n">
        <f aca="false">IFERROR(INDEX('Season Counts'!$Y$2:$Y$740,$AF789)/INDEX('Season Counts'!$X$2:$X$740,$AF789),"")</f>
        <v>0.321321428571429</v>
      </c>
      <c r="Z789" s="37" t="n">
        <f aca="false">IFERROR(J789-Y789,"")</f>
        <v>0.0480739202657807</v>
      </c>
      <c r="AA789" s="38" t="n">
        <f aca="false">IFERROR(INDEX('Season Counts'!$K$2:$K$740,$AF789)/INDEX('Season Counts'!$J$2:$J$740,$AF789),"")</f>
        <v>0.377777777777778</v>
      </c>
      <c r="AB789" s="41" t="n">
        <f aca="false">IFERROR(R789-AA789,"")</f>
        <v>0.0290849673202614</v>
      </c>
      <c r="AC789" s="39" t="n">
        <f aca="false">IFERROR(INDEX('Season Counts'!$AG$2:$AG$740,$AF789)/INDEX('Season Counts'!$AF$2:$AF$740,$AF789),"")</f>
        <v>71.3621875</v>
      </c>
      <c r="AD789" s="40" t="n">
        <f aca="false">IFERROR(V789-AC789,"")</f>
        <v>0.44857483183857</v>
      </c>
      <c r="AE789" s="4" t="str">
        <f aca="false">IF(D789&lt;Guide!$C$21,"Low PA",IF(TRIM(IF(ISNUMBER(AD789),IF(N(AD789)&lt;=-Guide!$C$24,"▼ Bat Speed  ",IF(N(AD789)&gt;=Guide!$C$24,"▲ Bat Speed  ","")),"")&amp;IF(N(Z789)&gt;=Guide!$C$22,"▲ Contact  ","")&amp;IF(N(Z789)&lt;=-Guide!$C$22,"▼ Contact  ","")&amp;IF(N(AB789)&gt;=Guide!$C$23,"▲ Chase  ","")&amp;IF(N(AB789)&lt;=-Guide!$C$23,"▼ Chase  ",""))="","Stable",TRIM(IF(ISNUMBER(AD789),IF(N(AD789)&lt;=-Guide!$C$24,"▼ Bat Speed  ",IF(N(AD789)&gt;=Guide!$C$24,"▲ Bat Speed  ","")),"")&amp;IF(N(Z789)&gt;=Guide!$C$22,"▲ Contact  ","")&amp;IF(N(Z789)&lt;=-Guide!$C$22,"▼ Contact  ","")&amp;IF(N(AB789)&gt;=Guide!$C$23,"▲ Chase  ","")&amp;IF(N(AB789)&lt;=-Guide!$C$23,"▼ Chase  ",""))))</f>
        <v>▲ Contact</v>
      </c>
      <c r="AF789" s="35" t="n">
        <f aca="false">MATCH(Counts!A789,'Season Counts'!$A$2:$A$740,0)</f>
        <v>206</v>
      </c>
    </row>
    <row r="790" customFormat="false" ht="15" hidden="false" customHeight="false" outlineLevel="0" collapsed="false">
      <c r="A790" s="34" t="str">
        <f aca="false">Counts!B790</f>
        <v>COL</v>
      </c>
      <c r="B790" s="5" t="str">
        <f aca="false">Counts!C790</f>
        <v>Jake McCarthy</v>
      </c>
      <c r="C790" s="34" t="str">
        <f aca="false">Counts!F790</f>
        <v>Sep</v>
      </c>
      <c r="D790" s="35" t="n">
        <f aca="false">IFERROR(Counts!P790,"")</f>
        <v>106</v>
      </c>
      <c r="E790" s="36" t="n">
        <f aca="false">IFERROR(Counts!R790/Counts!Q790,"")</f>
        <v>0.298969072164948</v>
      </c>
      <c r="F790" s="36" t="n">
        <f aca="false">IFERROR((Counts!R790+Counts!V790+Counts!W790)/(Counts!Q790+Counts!V790+Counts!W790+Counts!X790),"")</f>
        <v>0.352380952380952</v>
      </c>
      <c r="G790" s="36" t="n">
        <f aca="false">IFERROR((Counts!R790+Counts!S790+2*Counts!T790+3*Counts!U790)/Counts!Q790,"")</f>
        <v>0.484536082474227</v>
      </c>
      <c r="H790" s="35" t="n">
        <f aca="false">IFERROR(Counts!U790,"")</f>
        <v>1</v>
      </c>
      <c r="I790" s="36" t="n">
        <f aca="false">IFERROR(Counts!Z790/Counts!AA790,"")</f>
        <v>0.362621359223301</v>
      </c>
      <c r="J790" s="36" t="n">
        <f aca="false">IFERROR(Counts!AB790/Counts!AA790,"")</f>
        <v>0.322650485436893</v>
      </c>
      <c r="K790" s="37" t="n">
        <f aca="false">IFERROR((Counts!AB790-Counts!Z790)/Counts!AA790,"")</f>
        <v>-0.0399708737864078</v>
      </c>
      <c r="L790" s="38" t="n">
        <f aca="false">IFERROR(Counts!Y790/Counts!P790,"")</f>
        <v>0.132075471698113</v>
      </c>
      <c r="M790" s="38" t="n">
        <f aca="false">IFERROR(Counts!V790/Counts!P790,"")</f>
        <v>0.0566037735849057</v>
      </c>
      <c r="N790" s="38" t="n">
        <f aca="false">IFERROR(Counts!AD790/Counts!AC790,"")</f>
        <v>0.0595238095238095</v>
      </c>
      <c r="O790" s="38" t="n">
        <f aca="false">IFERROR(Counts!AE790/Counts!AC790,"")</f>
        <v>0.30952380952381</v>
      </c>
      <c r="P790" s="39" t="n">
        <f aca="false">IFERROR(Counts!AG790/Counts!AF790,"")</f>
        <v>84.6590361445783</v>
      </c>
      <c r="Q790" s="38" t="n">
        <f aca="false">IFERROR(Counts!AH790/Counts!AC790,"")</f>
        <v>0.297619047619048</v>
      </c>
      <c r="R790" s="38" t="n">
        <f aca="false">IFERROR(Counts!N790/Counts!M790,"")</f>
        <v>0.345549738219895</v>
      </c>
      <c r="S790" s="38" t="n">
        <f aca="false">IFERROR(Counts!K790/Counts!J790,"")</f>
        <v>0.759493670886076</v>
      </c>
      <c r="T790" s="38" t="n">
        <f aca="false">IFERROR(Counts!I790/Counts!H790,"")</f>
        <v>0.166666666666667</v>
      </c>
      <c r="U790" s="38" t="n">
        <f aca="false">IFERROR(1-Counts!L790/Counts!K790,"")</f>
        <v>0.95</v>
      </c>
      <c r="V790" s="39" t="n">
        <f aca="false">IFERROR(Counts!AJ790/Counts!AI790,"")</f>
        <v>72.0354037267081</v>
      </c>
      <c r="W790" s="38" t="n">
        <f aca="false">IFERROR(Counts!AK790/Counts!AI790,"")</f>
        <v>0.204968944099379</v>
      </c>
      <c r="X790" s="40" t="n">
        <f aca="false">IFERROR(Counts!O790,"")</f>
        <v>4.297</v>
      </c>
      <c r="Y790" s="36" t="n">
        <f aca="false">IFERROR(INDEX('Season Counts'!$Y$2:$Y$740,$AF790)/INDEX('Season Counts'!$X$2:$X$740,$AF790),"")</f>
        <v>0.321321428571429</v>
      </c>
      <c r="Z790" s="37" t="n">
        <f aca="false">IFERROR(J790-Y790,"")</f>
        <v>0.00132905686546458</v>
      </c>
      <c r="AA790" s="38" t="n">
        <f aca="false">IFERROR(INDEX('Season Counts'!$K$2:$K$740,$AF790)/INDEX('Season Counts'!$J$2:$J$740,$AF790),"")</f>
        <v>0.377777777777778</v>
      </c>
      <c r="AB790" s="41" t="n">
        <f aca="false">IFERROR(R790-AA790,"")</f>
        <v>-0.0322280395578825</v>
      </c>
      <c r="AC790" s="39" t="n">
        <f aca="false">IFERROR(INDEX('Season Counts'!$AG$2:$AG$740,$AF790)/INDEX('Season Counts'!$AF$2:$AF$740,$AF790),"")</f>
        <v>71.3621875</v>
      </c>
      <c r="AD790" s="40" t="n">
        <f aca="false">IFERROR(V790-AC790,"")</f>
        <v>0.673216226708092</v>
      </c>
      <c r="AE790" s="4" t="str">
        <f aca="false">IF(D790&lt;Guide!$C$21,"Low PA",IF(TRIM(IF(ISNUMBER(AD790),IF(N(AD790)&lt;=-Guide!$C$24,"▼ Bat Speed  ",IF(N(AD790)&gt;=Guide!$C$24,"▲ Bat Speed  ","")),"")&amp;IF(N(Z790)&gt;=Guide!$C$22,"▲ Contact  ","")&amp;IF(N(Z790)&lt;=-Guide!$C$22,"▼ Contact  ","")&amp;IF(N(AB790)&gt;=Guide!$C$23,"▲ Chase  ","")&amp;IF(N(AB790)&lt;=-Guide!$C$23,"▼ Chase  ",""))="","Stable",TRIM(IF(ISNUMBER(AD790),IF(N(AD790)&lt;=-Guide!$C$24,"▼ Bat Speed  ",IF(N(AD790)&gt;=Guide!$C$24,"▲ Bat Speed  ","")),"")&amp;IF(N(Z790)&gt;=Guide!$C$22,"▲ Contact  ","")&amp;IF(N(Z790)&lt;=-Guide!$C$22,"▼ Contact  ","")&amp;IF(N(AB790)&gt;=Guide!$C$23,"▲ Chase  ","")&amp;IF(N(AB790)&lt;=-Guide!$C$23,"▼ Chase  ",""))))</f>
        <v>Stable</v>
      </c>
      <c r="AF790" s="35" t="n">
        <f aca="false">MATCH(Counts!A790,'Season Counts'!$A$2:$A$740,0)</f>
        <v>206</v>
      </c>
    </row>
    <row r="791" customFormat="false" ht="15" hidden="false" customHeight="false" outlineLevel="0" collapsed="false">
      <c r="A791" s="34" t="str">
        <f aca="false">Counts!B791</f>
        <v>COL</v>
      </c>
      <c r="B791" s="5" t="str">
        <f aca="false">Counts!C791</f>
        <v>Hunter Goodman</v>
      </c>
      <c r="C791" s="34" t="str">
        <f aca="false">Counts!F791</f>
        <v>Mar-Apr</v>
      </c>
      <c r="D791" s="35" t="n">
        <f aca="false">IFERROR(Counts!P791,"")</f>
        <v>121</v>
      </c>
      <c r="E791" s="36" t="n">
        <f aca="false">IFERROR(Counts!R791/Counts!Q791,"")</f>
        <v>0.256880733944954</v>
      </c>
      <c r="F791" s="36" t="n">
        <f aca="false">IFERROR((Counts!R791+Counts!V791+Counts!W791)/(Counts!Q791+Counts!V791+Counts!W791+Counts!X791),"")</f>
        <v>0.330578512396694</v>
      </c>
      <c r="G791" s="36" t="n">
        <f aca="false">IFERROR((Counts!R791+Counts!S791+2*Counts!T791+3*Counts!U791)/Counts!Q791,"")</f>
        <v>0.559633027522936</v>
      </c>
      <c r="H791" s="35" t="n">
        <f aca="false">IFERROR(Counts!U791,"")</f>
        <v>9</v>
      </c>
      <c r="I791" s="36" t="n">
        <f aca="false">IFERROR(Counts!Z791/Counts!AA791,"")</f>
        <v>0.377310924369748</v>
      </c>
      <c r="J791" s="36" t="n">
        <f aca="false">IFERROR(Counts!AB791/Counts!AA791,"")</f>
        <v>0.329571428571429</v>
      </c>
      <c r="K791" s="37" t="n">
        <f aca="false">IFERROR((Counts!AB791-Counts!Z791)/Counts!AA791,"")</f>
        <v>-0.0477394957983193</v>
      </c>
      <c r="L791" s="38" t="n">
        <f aca="false">IFERROR(Counts!Y791/Counts!P791,"")</f>
        <v>0.380165289256198</v>
      </c>
      <c r="M791" s="38" t="n">
        <f aca="false">IFERROR(Counts!V791/Counts!P791,"")</f>
        <v>0.0743801652892562</v>
      </c>
      <c r="N791" s="38" t="n">
        <f aca="false">IFERROR(Counts!AD791/Counts!AC791,"")</f>
        <v>0.158730158730159</v>
      </c>
      <c r="O791" s="38" t="n">
        <f aca="false">IFERROR(Counts!AE791/Counts!AC791,"")</f>
        <v>0.53968253968254</v>
      </c>
      <c r="P791" s="39" t="n">
        <f aca="false">IFERROR(Counts!AG791/Counts!AF791,"")</f>
        <v>94.0177419354839</v>
      </c>
      <c r="Q791" s="38" t="n">
        <f aca="false">IFERROR(Counts!AH791/Counts!AC791,"")</f>
        <v>0.396825396825397</v>
      </c>
      <c r="R791" s="38" t="n">
        <f aca="false">IFERROR(Counts!N791/Counts!M791,"")</f>
        <v>0.4125</v>
      </c>
      <c r="S791" s="38" t="n">
        <f aca="false">IFERROR(Counts!K791/Counts!J791,"")</f>
        <v>0.732984293193717</v>
      </c>
      <c r="T791" s="38" t="n">
        <f aca="false">IFERROR(Counts!I791/Counts!H791,"")</f>
        <v>0.351464435146444</v>
      </c>
      <c r="U791" s="38" t="n">
        <f aca="false">IFERROR(1-Counts!L791/Counts!K791,"")</f>
        <v>0.757142857142857</v>
      </c>
      <c r="V791" s="39" t="n">
        <f aca="false">IFERROR(Counts!AJ791/Counts!AI791,"")</f>
        <v>75.494923857868</v>
      </c>
      <c r="W791" s="38" t="n">
        <f aca="false">IFERROR(Counts!AK791/Counts!AI791,"")</f>
        <v>0.558375634517767</v>
      </c>
      <c r="X791" s="40" t="n">
        <f aca="false">IFERROR(Counts!O791,"")</f>
        <v>5.194</v>
      </c>
      <c r="Y791" s="36" t="n">
        <f aca="false">IFERROR(INDEX('Season Counts'!$Y$2:$Y$740,$AF791)/INDEX('Season Counts'!$X$2:$X$740,$AF791),"")</f>
        <v>0.321144366197183</v>
      </c>
      <c r="Z791" s="37" t="n">
        <f aca="false">IFERROR(J791-Y791,"")</f>
        <v>0.00842706237424545</v>
      </c>
      <c r="AA791" s="38" t="n">
        <f aca="false">IFERROR(INDEX('Season Counts'!$K$2:$K$740,$AF791)/INDEX('Season Counts'!$J$2:$J$740,$AF791),"")</f>
        <v>0.404032258064516</v>
      </c>
      <c r="AB791" s="41" t="n">
        <f aca="false">IFERROR(R791-AA791,"")</f>
        <v>0.00846774193548383</v>
      </c>
      <c r="AC791" s="39" t="n">
        <f aca="false">IFERROR(INDEX('Season Counts'!$AG$2:$AG$740,$AF791)/INDEX('Season Counts'!$AF$2:$AF$740,$AF791),"")</f>
        <v>75.053557312253</v>
      </c>
      <c r="AD791" s="40" t="n">
        <f aca="false">IFERROR(V791-AC791,"")</f>
        <v>0.441366545615054</v>
      </c>
      <c r="AE791" s="4" t="str">
        <f aca="false">IF(D791&lt;Guide!$C$21,"Low PA",IF(TRIM(IF(ISNUMBER(AD791),IF(N(AD791)&lt;=-Guide!$C$24,"▼ Bat Speed  ",IF(N(AD791)&gt;=Guide!$C$24,"▲ Bat Speed  ","")),"")&amp;IF(N(Z791)&gt;=Guide!$C$22,"▲ Contact  ","")&amp;IF(N(Z791)&lt;=-Guide!$C$22,"▼ Contact  ","")&amp;IF(N(AB791)&gt;=Guide!$C$23,"▲ Chase  ","")&amp;IF(N(AB791)&lt;=-Guide!$C$23,"▼ Chase  ",""))="","Stable",TRIM(IF(ISNUMBER(AD791),IF(N(AD791)&lt;=-Guide!$C$24,"▼ Bat Speed  ",IF(N(AD791)&gt;=Guide!$C$24,"▲ Bat Speed  ","")),"")&amp;IF(N(Z791)&gt;=Guide!$C$22,"▲ Contact  ","")&amp;IF(N(Z791)&lt;=-Guide!$C$22,"▼ Contact  ","")&amp;IF(N(AB791)&gt;=Guide!$C$23,"▲ Chase  ","")&amp;IF(N(AB791)&lt;=-Guide!$C$23,"▼ Chase  ",""))))</f>
        <v>Stable</v>
      </c>
      <c r="AF791" s="35" t="n">
        <f aca="false">MATCH(Counts!A791,'Season Counts'!$A$2:$A$740,0)</f>
        <v>207</v>
      </c>
    </row>
    <row r="792" customFormat="false" ht="15" hidden="false" customHeight="false" outlineLevel="0" collapsed="false">
      <c r="A792" s="34" t="str">
        <f aca="false">Counts!B792</f>
        <v>COL</v>
      </c>
      <c r="B792" s="5" t="str">
        <f aca="false">Counts!C792</f>
        <v>Hunter Goodman</v>
      </c>
      <c r="C792" s="34" t="str">
        <f aca="false">Counts!F792</f>
        <v>May</v>
      </c>
      <c r="D792" s="35" t="n">
        <f aca="false">IFERROR(Counts!P792,"")</f>
        <v>103</v>
      </c>
      <c r="E792" s="36" t="n">
        <f aca="false">IFERROR(Counts!R792/Counts!Q792,"")</f>
        <v>0.21875</v>
      </c>
      <c r="F792" s="36" t="n">
        <f aca="false">IFERROR((Counts!R792+Counts!V792+Counts!W792)/(Counts!Q792+Counts!V792+Counts!W792+Counts!X792),"")</f>
        <v>0.271844660194175</v>
      </c>
      <c r="G792" s="36" t="n">
        <f aca="false">IFERROR((Counts!R792+Counts!S792+2*Counts!T792+3*Counts!U792)/Counts!Q792,"")</f>
        <v>0.375</v>
      </c>
      <c r="H792" s="35" t="n">
        <f aca="false">IFERROR(Counts!U792,"")</f>
        <v>4</v>
      </c>
      <c r="I792" s="36" t="n">
        <f aca="false">IFERROR(Counts!Z792/Counts!AA792,"")</f>
        <v>0.283980582524272</v>
      </c>
      <c r="J792" s="36" t="n">
        <f aca="false">IFERROR(Counts!AB792/Counts!AA792,"")</f>
        <v>0.256766990291262</v>
      </c>
      <c r="K792" s="37" t="n">
        <f aca="false">IFERROR((Counts!AB792-Counts!Z792)/Counts!AA792,"")</f>
        <v>-0.0272135922330097</v>
      </c>
      <c r="L792" s="38" t="n">
        <f aca="false">IFERROR(Counts!Y792/Counts!P792,"")</f>
        <v>0.310679611650485</v>
      </c>
      <c r="M792" s="38" t="n">
        <f aca="false">IFERROR(Counts!V792/Counts!P792,"")</f>
        <v>0.058252427184466</v>
      </c>
      <c r="N792" s="38" t="n">
        <f aca="false">IFERROR(Counts!AD792/Counts!AC792,"")</f>
        <v>0.109375</v>
      </c>
      <c r="O792" s="38" t="n">
        <f aca="false">IFERROR(Counts!AE792/Counts!AC792,"")</f>
        <v>0.359375</v>
      </c>
      <c r="P792" s="39" t="n">
        <f aca="false">IFERROR(Counts!AG792/Counts!AF792,"")</f>
        <v>87.25625</v>
      </c>
      <c r="Q792" s="38" t="n">
        <f aca="false">IFERROR(Counts!AH792/Counts!AC792,"")</f>
        <v>0.3125</v>
      </c>
      <c r="R792" s="38" t="n">
        <f aca="false">IFERROR(Counts!N792/Counts!M792,"")</f>
        <v>0.445344129554656</v>
      </c>
      <c r="S792" s="38" t="n">
        <f aca="false">IFERROR(Counts!K792/Counts!J792,"")</f>
        <v>0.697674418604651</v>
      </c>
      <c r="T792" s="38" t="n">
        <f aca="false">IFERROR(Counts!I792/Counts!H792,"")</f>
        <v>0.28695652173913</v>
      </c>
      <c r="U792" s="38" t="n">
        <f aca="false">IFERROR(1-Counts!L792/Counts!K792,"")</f>
        <v>0.858333333333333</v>
      </c>
      <c r="V792" s="39" t="n">
        <f aca="false">IFERROR(Counts!AJ792/Counts!AI792,"")</f>
        <v>75.4108374384236</v>
      </c>
      <c r="W792" s="38" t="n">
        <f aca="false">IFERROR(Counts!AK792/Counts!AI792,"")</f>
        <v>0.556650246305419</v>
      </c>
      <c r="X792" s="40" t="n">
        <f aca="false">IFERROR(Counts!O792,"")</f>
        <v>-1.244</v>
      </c>
      <c r="Y792" s="36" t="n">
        <f aca="false">IFERROR(INDEX('Season Counts'!$Y$2:$Y$740,$AF792)/INDEX('Season Counts'!$X$2:$X$740,$AF792),"")</f>
        <v>0.321144366197183</v>
      </c>
      <c r="Z792" s="37" t="n">
        <f aca="false">IFERROR(J792-Y792,"")</f>
        <v>-0.064377375905921</v>
      </c>
      <c r="AA792" s="38" t="n">
        <f aca="false">IFERROR(INDEX('Season Counts'!$K$2:$K$740,$AF792)/INDEX('Season Counts'!$J$2:$J$740,$AF792),"")</f>
        <v>0.404032258064516</v>
      </c>
      <c r="AB792" s="41" t="n">
        <f aca="false">IFERROR(R792-AA792,"")</f>
        <v>0.0413118714901397</v>
      </c>
      <c r="AC792" s="39" t="n">
        <f aca="false">IFERROR(INDEX('Season Counts'!$AG$2:$AG$740,$AF792)/INDEX('Season Counts'!$AF$2:$AF$740,$AF792),"")</f>
        <v>75.053557312253</v>
      </c>
      <c r="AD792" s="40" t="n">
        <f aca="false">IFERROR(V792-AC792,"")</f>
        <v>0.357280126170679</v>
      </c>
      <c r="AE792" s="4" t="str">
        <f aca="false">IF(D792&lt;Guide!$C$21,"Low PA",IF(TRIM(IF(ISNUMBER(AD792),IF(N(AD792)&lt;=-Guide!$C$24,"▼ Bat Speed  ",IF(N(AD792)&gt;=Guide!$C$24,"▲ Bat Speed  ","")),"")&amp;IF(N(Z792)&gt;=Guide!$C$22,"▲ Contact  ","")&amp;IF(N(Z792)&lt;=-Guide!$C$22,"▼ Contact  ","")&amp;IF(N(AB792)&gt;=Guide!$C$23,"▲ Chase  ","")&amp;IF(N(AB792)&lt;=-Guide!$C$23,"▼ Chase  ",""))="","Stable",TRIM(IF(ISNUMBER(AD792),IF(N(AD792)&lt;=-Guide!$C$24,"▼ Bat Speed  ",IF(N(AD792)&gt;=Guide!$C$24,"▲ Bat Speed  ","")),"")&amp;IF(N(Z792)&gt;=Guide!$C$22,"▲ Contact  ","")&amp;IF(N(Z792)&lt;=-Guide!$C$22,"▼ Contact  ","")&amp;IF(N(AB792)&gt;=Guide!$C$23,"▲ Chase  ","")&amp;IF(N(AB792)&lt;=-Guide!$C$23,"▼ Chase  ",""))))</f>
        <v>▼ Contact ▲ Chase</v>
      </c>
      <c r="AF792" s="35" t="n">
        <f aca="false">MATCH(Counts!A792,'Season Counts'!$A$2:$A$740,0)</f>
        <v>207</v>
      </c>
    </row>
    <row r="793" customFormat="false" ht="15" hidden="false" customHeight="false" outlineLevel="0" collapsed="false">
      <c r="A793" s="34" t="str">
        <f aca="false">Counts!B793</f>
        <v>COL</v>
      </c>
      <c r="B793" s="5" t="str">
        <f aca="false">Counts!C793</f>
        <v>Hunter Goodman</v>
      </c>
      <c r="C793" s="34" t="str">
        <f aca="false">Counts!F793</f>
        <v>Jun</v>
      </c>
      <c r="D793" s="35" t="n">
        <f aca="false">IFERROR(Counts!P793,"")</f>
        <v>112</v>
      </c>
      <c r="E793" s="36" t="n">
        <f aca="false">IFERROR(Counts!R793/Counts!Q793,"")</f>
        <v>0.25</v>
      </c>
      <c r="F793" s="36" t="n">
        <f aca="false">IFERROR((Counts!R793+Counts!V793+Counts!W793)/(Counts!Q793+Counts!V793+Counts!W793+Counts!X793),"")</f>
        <v>0.3125</v>
      </c>
      <c r="G793" s="36" t="n">
        <f aca="false">IFERROR((Counts!R793+Counts!S793+2*Counts!T793+3*Counts!U793)/Counts!Q793,"")</f>
        <v>0.68</v>
      </c>
      <c r="H793" s="35" t="n">
        <f aca="false">IFERROR(Counts!U793,"")</f>
        <v>13</v>
      </c>
      <c r="I793" s="36" t="n">
        <f aca="false">IFERROR(Counts!Z793/Counts!AA793,"")</f>
        <v>0.386363636363636</v>
      </c>
      <c r="J793" s="36" t="n">
        <f aca="false">IFERROR(Counts!AB793/Counts!AA793,"")</f>
        <v>0.393790909090909</v>
      </c>
      <c r="K793" s="37" t="n">
        <f aca="false">IFERROR((Counts!AB793-Counts!Z793)/Counts!AA793,"")</f>
        <v>0.00742727272727273</v>
      </c>
      <c r="L793" s="38" t="n">
        <f aca="false">IFERROR(Counts!Y793/Counts!P793,"")</f>
        <v>0.294642857142857</v>
      </c>
      <c r="M793" s="38" t="n">
        <f aca="false">IFERROR(Counts!V793/Counts!P793,"")</f>
        <v>0.0892857142857143</v>
      </c>
      <c r="N793" s="38" t="n">
        <f aca="false">IFERROR(Counts!AD793/Counts!AC793,"")</f>
        <v>0.246376811594203</v>
      </c>
      <c r="O793" s="38" t="n">
        <f aca="false">IFERROR(Counts!AE793/Counts!AC793,"")</f>
        <v>0.507246376811594</v>
      </c>
      <c r="P793" s="39" t="n">
        <f aca="false">IFERROR(Counts!AG793/Counts!AF793,"")</f>
        <v>93.0102941176471</v>
      </c>
      <c r="Q793" s="38" t="n">
        <f aca="false">IFERROR(Counts!AH793/Counts!AC793,"")</f>
        <v>0.304347826086957</v>
      </c>
      <c r="R793" s="38" t="n">
        <f aca="false">IFERROR(Counts!N793/Counts!M793,"")</f>
        <v>0.368421052631579</v>
      </c>
      <c r="S793" s="38" t="n">
        <f aca="false">IFERROR(Counts!K793/Counts!J793,"")</f>
        <v>0.761627906976744</v>
      </c>
      <c r="T793" s="38" t="n">
        <f aca="false">IFERROR(Counts!I793/Counts!H793,"")</f>
        <v>0.331730769230769</v>
      </c>
      <c r="U793" s="38" t="n">
        <f aca="false">IFERROR(1-Counts!L793/Counts!K793,"")</f>
        <v>0.809160305343512</v>
      </c>
      <c r="V793" s="39" t="n">
        <f aca="false">IFERROR(Counts!AJ793/Counts!AI793,"")</f>
        <v>75.3760736196319</v>
      </c>
      <c r="W793" s="38" t="n">
        <f aca="false">IFERROR(Counts!AK793/Counts!AI793,"")</f>
        <v>0.52760736196319</v>
      </c>
      <c r="X793" s="40" t="n">
        <f aca="false">IFERROR(Counts!O793,"")</f>
        <v>8.66</v>
      </c>
      <c r="Y793" s="36" t="n">
        <f aca="false">IFERROR(INDEX('Season Counts'!$Y$2:$Y$740,$AF793)/INDEX('Season Counts'!$X$2:$X$740,$AF793),"")</f>
        <v>0.321144366197183</v>
      </c>
      <c r="Z793" s="37" t="n">
        <f aca="false">IFERROR(J793-Y793,"")</f>
        <v>0.072646542893726</v>
      </c>
      <c r="AA793" s="38" t="n">
        <f aca="false">IFERROR(INDEX('Season Counts'!$K$2:$K$740,$AF793)/INDEX('Season Counts'!$J$2:$J$740,$AF793),"")</f>
        <v>0.404032258064516</v>
      </c>
      <c r="AB793" s="41" t="n">
        <f aca="false">IFERROR(R793-AA793,"")</f>
        <v>-0.0356112054329372</v>
      </c>
      <c r="AC793" s="39" t="n">
        <f aca="false">IFERROR(INDEX('Season Counts'!$AG$2:$AG$740,$AF793)/INDEX('Season Counts'!$AF$2:$AF$740,$AF793),"")</f>
        <v>75.053557312253</v>
      </c>
      <c r="AD793" s="40" t="n">
        <f aca="false">IFERROR(V793-AC793,"")</f>
        <v>0.322516307378933</v>
      </c>
      <c r="AE793" s="4" t="str">
        <f aca="false">IF(D793&lt;Guide!$C$21,"Low PA",IF(TRIM(IF(ISNUMBER(AD793),IF(N(AD793)&lt;=-Guide!$C$24,"▼ Bat Speed  ",IF(N(AD793)&gt;=Guide!$C$24,"▲ Bat Speed  ","")),"")&amp;IF(N(Z793)&gt;=Guide!$C$22,"▲ Contact  ","")&amp;IF(N(Z793)&lt;=-Guide!$C$22,"▼ Contact  ","")&amp;IF(N(AB793)&gt;=Guide!$C$23,"▲ Chase  ","")&amp;IF(N(AB793)&lt;=-Guide!$C$23,"▼ Chase  ",""))="","Stable",TRIM(IF(ISNUMBER(AD793),IF(N(AD793)&lt;=-Guide!$C$24,"▼ Bat Speed  ",IF(N(AD793)&gt;=Guide!$C$24,"▲ Bat Speed  ","")),"")&amp;IF(N(Z793)&gt;=Guide!$C$22,"▲ Contact  ","")&amp;IF(N(Z793)&lt;=-Guide!$C$22,"▼ Contact  ","")&amp;IF(N(AB793)&gt;=Guide!$C$23,"▲ Chase  ","")&amp;IF(N(AB793)&lt;=-Guide!$C$23,"▼ Chase  ",""))))</f>
        <v>▲ Contact</v>
      </c>
      <c r="AF793" s="35" t="n">
        <f aca="false">MATCH(Counts!A793,'Season Counts'!$A$2:$A$740,0)</f>
        <v>207</v>
      </c>
    </row>
    <row r="794" customFormat="false" ht="15" hidden="false" customHeight="false" outlineLevel="0" collapsed="false">
      <c r="A794" s="34" t="str">
        <f aca="false">Counts!B794</f>
        <v>COL</v>
      </c>
      <c r="B794" s="5" t="str">
        <f aca="false">Counts!C794</f>
        <v>Hunter Goodman</v>
      </c>
      <c r="C794" s="34" t="str">
        <f aca="false">Counts!F794</f>
        <v>Jul</v>
      </c>
      <c r="D794" s="35" t="n">
        <f aca="false">IFERROR(Counts!P794,"")</f>
        <v>85</v>
      </c>
      <c r="E794" s="36" t="n">
        <f aca="false">IFERROR(Counts!R794/Counts!Q794,"")</f>
        <v>0.287671232876712</v>
      </c>
      <c r="F794" s="36" t="n">
        <f aca="false">IFERROR((Counts!R794+Counts!V794+Counts!W794)/(Counts!Q794+Counts!V794+Counts!W794+Counts!X794),"")</f>
        <v>0.388235294117647</v>
      </c>
      <c r="G794" s="36" t="n">
        <f aca="false">IFERROR((Counts!R794+Counts!S794+2*Counts!T794+3*Counts!U794)/Counts!Q794,"")</f>
        <v>0.534246575342466</v>
      </c>
      <c r="H794" s="35" t="n">
        <f aca="false">IFERROR(Counts!U794,"")</f>
        <v>5</v>
      </c>
      <c r="I794" s="36" t="n">
        <f aca="false">IFERROR(Counts!Z794/Counts!AA794,"")</f>
        <v>0.394642857142857</v>
      </c>
      <c r="J794" s="36" t="n">
        <f aca="false">IFERROR(Counts!AB794/Counts!AA794,"")</f>
        <v>0.334809523809524</v>
      </c>
      <c r="K794" s="37" t="n">
        <f aca="false">IFERROR((Counts!AB794-Counts!Z794)/Counts!AA794,"")</f>
        <v>-0.0598333333333333</v>
      </c>
      <c r="L794" s="38" t="n">
        <f aca="false">IFERROR(Counts!Y794/Counts!P794,"")</f>
        <v>0.364705882352941</v>
      </c>
      <c r="M794" s="38" t="n">
        <f aca="false">IFERROR(Counts!V794/Counts!P794,"")</f>
        <v>0.141176470588235</v>
      </c>
      <c r="N794" s="38" t="n">
        <f aca="false">IFERROR(Counts!AD794/Counts!AC794,"")</f>
        <v>0.142857142857143</v>
      </c>
      <c r="O794" s="38" t="n">
        <f aca="false">IFERROR(Counts!AE794/Counts!AC794,"")</f>
        <v>0.380952380952381</v>
      </c>
      <c r="P794" s="39" t="n">
        <f aca="false">IFERROR(Counts!AG794/Counts!AF794,"")</f>
        <v>87.6071428571429</v>
      </c>
      <c r="Q794" s="38" t="n">
        <f aca="false">IFERROR(Counts!AH794/Counts!AC794,"")</f>
        <v>0.476190476190476</v>
      </c>
      <c r="R794" s="38" t="n">
        <f aca="false">IFERROR(Counts!N794/Counts!M794,"")</f>
        <v>0.364055299539171</v>
      </c>
      <c r="S794" s="38" t="n">
        <f aca="false">IFERROR(Counts!K794/Counts!J794,"")</f>
        <v>0.683098591549296</v>
      </c>
      <c r="T794" s="38" t="n">
        <f aca="false">IFERROR(Counts!I794/Counts!H794,"")</f>
        <v>0.403409090909091</v>
      </c>
      <c r="U794" s="38" t="n">
        <f aca="false">IFERROR(1-Counts!L794/Counts!K794,"")</f>
        <v>0.690721649484536</v>
      </c>
      <c r="V794" s="39" t="n">
        <f aca="false">IFERROR(Counts!AJ794/Counts!AI794,"")</f>
        <v>75.47625</v>
      </c>
      <c r="W794" s="38" t="n">
        <f aca="false">IFERROR(Counts!AK794/Counts!AI794,"")</f>
        <v>0.55625</v>
      </c>
      <c r="X794" s="40" t="n">
        <f aca="false">IFERROR(Counts!O794,"")</f>
        <v>7.835</v>
      </c>
      <c r="Y794" s="36" t="n">
        <f aca="false">IFERROR(INDEX('Season Counts'!$Y$2:$Y$740,$AF794)/INDEX('Season Counts'!$X$2:$X$740,$AF794),"")</f>
        <v>0.321144366197183</v>
      </c>
      <c r="Z794" s="37" t="n">
        <f aca="false">IFERROR(J794-Y794,"")</f>
        <v>0.0136651576123407</v>
      </c>
      <c r="AA794" s="38" t="n">
        <f aca="false">IFERROR(INDEX('Season Counts'!$K$2:$K$740,$AF794)/INDEX('Season Counts'!$J$2:$J$740,$AF794),"")</f>
        <v>0.404032258064516</v>
      </c>
      <c r="AB794" s="41" t="n">
        <f aca="false">IFERROR(R794-AA794,"")</f>
        <v>-0.0399769585253457</v>
      </c>
      <c r="AC794" s="39" t="n">
        <f aca="false">IFERROR(INDEX('Season Counts'!$AG$2:$AG$740,$AF794)/INDEX('Season Counts'!$AF$2:$AF$740,$AF794),"")</f>
        <v>75.053557312253</v>
      </c>
      <c r="AD794" s="40" t="n">
        <f aca="false">IFERROR(V794-AC794,"")</f>
        <v>0.422692687747045</v>
      </c>
      <c r="AE794" s="4" t="str">
        <f aca="false">IF(D794&lt;Guide!$C$21,"Low PA",IF(TRIM(IF(ISNUMBER(AD794),IF(N(AD794)&lt;=-Guide!$C$24,"▼ Bat Speed  ",IF(N(AD794)&gt;=Guide!$C$24,"▲ Bat Speed  ","")),"")&amp;IF(N(Z794)&gt;=Guide!$C$22,"▲ Contact  ","")&amp;IF(N(Z794)&lt;=-Guide!$C$22,"▼ Contact  ","")&amp;IF(N(AB794)&gt;=Guide!$C$23,"▲ Chase  ","")&amp;IF(N(AB794)&lt;=-Guide!$C$23,"▼ Chase  ",""))="","Stable",TRIM(IF(ISNUMBER(AD794),IF(N(AD794)&lt;=-Guide!$C$24,"▼ Bat Speed  ",IF(N(AD794)&gt;=Guide!$C$24,"▲ Bat Speed  ","")),"")&amp;IF(N(Z794)&gt;=Guide!$C$22,"▲ Contact  ","")&amp;IF(N(Z794)&lt;=-Guide!$C$22,"▼ Contact  ","")&amp;IF(N(AB794)&gt;=Guide!$C$23,"▲ Chase  ","")&amp;IF(N(AB794)&lt;=-Guide!$C$23,"▼ Chase  ",""))))</f>
        <v>Stable</v>
      </c>
      <c r="AF794" s="35" t="n">
        <f aca="false">MATCH(Counts!A794,'Season Counts'!$A$2:$A$740,0)</f>
        <v>207</v>
      </c>
    </row>
    <row r="795" customFormat="false" ht="15" hidden="false" customHeight="false" outlineLevel="0" collapsed="false">
      <c r="A795" s="34" t="str">
        <f aca="false">Counts!B795</f>
        <v>COL</v>
      </c>
      <c r="B795" s="5" t="str">
        <f aca="false">Counts!C795</f>
        <v>Hunter Goodman</v>
      </c>
      <c r="C795" s="34" t="str">
        <f aca="false">Counts!F795</f>
        <v>Aug</v>
      </c>
      <c r="D795" s="35" t="n">
        <f aca="false">IFERROR(Counts!P795,"")</f>
        <v>67</v>
      </c>
      <c r="E795" s="36" t="n">
        <f aca="false">IFERROR(Counts!R795/Counts!Q795,"")</f>
        <v>0.274193548387097</v>
      </c>
      <c r="F795" s="36" t="n">
        <f aca="false">IFERROR((Counts!R795+Counts!V795+Counts!W795)/(Counts!Q795+Counts!V795+Counts!W795+Counts!X795),"")</f>
        <v>0.313432835820896</v>
      </c>
      <c r="G795" s="36" t="n">
        <f aca="false">IFERROR((Counts!R795+Counts!S795+2*Counts!T795+3*Counts!U795)/Counts!Q795,"")</f>
        <v>0.564516129032258</v>
      </c>
      <c r="H795" s="35" t="n">
        <f aca="false">IFERROR(Counts!U795,"")</f>
        <v>5</v>
      </c>
      <c r="I795" s="36" t="n">
        <f aca="false">IFERROR(Counts!Z795/Counts!AA795,"")</f>
        <v>0.367910447761194</v>
      </c>
      <c r="J795" s="36" t="n">
        <f aca="false">IFERROR(Counts!AB795/Counts!AA795,"")</f>
        <v>0.32265671641791</v>
      </c>
      <c r="K795" s="37" t="n">
        <f aca="false">IFERROR((Counts!AB795-Counts!Z795)/Counts!AA795,"")</f>
        <v>-0.0452537313432836</v>
      </c>
      <c r="L795" s="38" t="n">
        <f aca="false">IFERROR(Counts!Y795/Counts!P795,"")</f>
        <v>0.238805970149254</v>
      </c>
      <c r="M795" s="38" t="n">
        <f aca="false">IFERROR(Counts!V795/Counts!P795,"")</f>
        <v>0.0597014925373134</v>
      </c>
      <c r="N795" s="38" t="n">
        <f aca="false">IFERROR(Counts!AD795/Counts!AC795,"")</f>
        <v>0.127659574468085</v>
      </c>
      <c r="O795" s="38" t="n">
        <f aca="false">IFERROR(Counts!AE795/Counts!AC795,"")</f>
        <v>0.468085106382979</v>
      </c>
      <c r="P795" s="39" t="n">
        <f aca="false">IFERROR(Counts!AG795/Counts!AF795,"")</f>
        <v>88.0914893617021</v>
      </c>
      <c r="Q795" s="38" t="n">
        <f aca="false">IFERROR(Counts!AH795/Counts!AC795,"")</f>
        <v>0.234042553191489</v>
      </c>
      <c r="R795" s="38" t="n">
        <f aca="false">IFERROR(Counts!N795/Counts!M795,"")</f>
        <v>0.404255319148936</v>
      </c>
      <c r="S795" s="38" t="n">
        <f aca="false">IFERROR(Counts!K795/Counts!J795,"")</f>
        <v>0.79</v>
      </c>
      <c r="T795" s="38" t="n">
        <f aca="false">IFERROR(Counts!I795/Counts!H795,"")</f>
        <v>0.272058823529412</v>
      </c>
      <c r="U795" s="38" t="n">
        <f aca="false">IFERROR(1-Counts!L795/Counts!K795,"")</f>
        <v>0.822784810126582</v>
      </c>
      <c r="V795" s="39" t="n">
        <f aca="false">IFERROR(Counts!AJ795/Counts!AI795,"")</f>
        <v>74.7823529411765</v>
      </c>
      <c r="W795" s="38" t="n">
        <f aca="false">IFERROR(Counts!AK795/Counts!AI795,"")</f>
        <v>0.445378151260504</v>
      </c>
      <c r="X795" s="40" t="n">
        <f aca="false">IFERROR(Counts!O795,"")</f>
        <v>1.231</v>
      </c>
      <c r="Y795" s="36" t="n">
        <f aca="false">IFERROR(INDEX('Season Counts'!$Y$2:$Y$740,$AF795)/INDEX('Season Counts'!$X$2:$X$740,$AF795),"")</f>
        <v>0.321144366197183</v>
      </c>
      <c r="Z795" s="37" t="n">
        <f aca="false">IFERROR(J795-Y795,"")</f>
        <v>0.00151235022072732</v>
      </c>
      <c r="AA795" s="38" t="n">
        <f aca="false">IFERROR(INDEX('Season Counts'!$K$2:$K$740,$AF795)/INDEX('Season Counts'!$J$2:$J$740,$AF795),"")</f>
        <v>0.404032258064516</v>
      </c>
      <c r="AB795" s="41" t="n">
        <f aca="false">IFERROR(R795-AA795,"")</f>
        <v>0.000223061084419995</v>
      </c>
      <c r="AC795" s="39" t="n">
        <f aca="false">IFERROR(INDEX('Season Counts'!$AG$2:$AG$740,$AF795)/INDEX('Season Counts'!$AF$2:$AF$740,$AF795),"")</f>
        <v>75.053557312253</v>
      </c>
      <c r="AD795" s="40" t="n">
        <f aca="false">IFERROR(V795-AC795,"")</f>
        <v>-0.271204371076493</v>
      </c>
      <c r="AE795" s="4" t="str">
        <f aca="false">IF(D795&lt;Guide!$C$21,"Low PA",IF(TRIM(IF(ISNUMBER(AD795),IF(N(AD795)&lt;=-Guide!$C$24,"▼ Bat Speed  ",IF(N(AD795)&gt;=Guide!$C$24,"▲ Bat Speed  ","")),"")&amp;IF(N(Z795)&gt;=Guide!$C$22,"▲ Contact  ","")&amp;IF(N(Z795)&lt;=-Guide!$C$22,"▼ Contact  ","")&amp;IF(N(AB795)&gt;=Guide!$C$23,"▲ Chase  ","")&amp;IF(N(AB795)&lt;=-Guide!$C$23,"▼ Chase  ",""))="","Stable",TRIM(IF(ISNUMBER(AD795),IF(N(AD795)&lt;=-Guide!$C$24,"▼ Bat Speed  ",IF(N(AD795)&gt;=Guide!$C$24,"▲ Bat Speed  ","")),"")&amp;IF(N(Z795)&gt;=Guide!$C$22,"▲ Contact  ","")&amp;IF(N(Z795)&lt;=-Guide!$C$22,"▼ Contact  ","")&amp;IF(N(AB795)&gt;=Guide!$C$23,"▲ Chase  ","")&amp;IF(N(AB795)&lt;=-Guide!$C$23,"▼ Chase  ",""))))</f>
        <v>Stable</v>
      </c>
      <c r="AF795" s="35" t="n">
        <f aca="false">MATCH(Counts!A795,'Season Counts'!$A$2:$A$740,0)</f>
        <v>207</v>
      </c>
    </row>
    <row r="796" customFormat="false" ht="15" hidden="false" customHeight="false" outlineLevel="0" collapsed="false">
      <c r="A796" s="34" t="str">
        <f aca="false">Counts!B796</f>
        <v>COL</v>
      </c>
      <c r="B796" s="5" t="str">
        <f aca="false">Counts!C796</f>
        <v>Hunter Goodman</v>
      </c>
      <c r="C796" s="34" t="str">
        <f aca="false">Counts!F796</f>
        <v>Sep</v>
      </c>
      <c r="D796" s="35" t="n">
        <f aca="false">IFERROR(Counts!P796,"")</f>
        <v>86</v>
      </c>
      <c r="E796" s="36" t="n">
        <f aca="false">IFERROR(Counts!R796/Counts!Q796,"")</f>
        <v>0.192307692307692</v>
      </c>
      <c r="F796" s="36" t="n">
        <f aca="false">IFERROR((Counts!R796+Counts!V796+Counts!W796)/(Counts!Q796+Counts!V796+Counts!W796+Counts!X796),"")</f>
        <v>0.244186046511628</v>
      </c>
      <c r="G796" s="36" t="n">
        <f aca="false">IFERROR((Counts!R796+Counts!S796+2*Counts!T796+3*Counts!U796)/Counts!Q796,"")</f>
        <v>0.448717948717949</v>
      </c>
      <c r="H796" s="35" t="n">
        <f aca="false">IFERROR(Counts!U796,"")</f>
        <v>5</v>
      </c>
      <c r="I796" s="36" t="n">
        <f aca="false">IFERROR(Counts!Z796/Counts!AA796,"")</f>
        <v>0.285294117647059</v>
      </c>
      <c r="J796" s="36" t="n">
        <f aca="false">IFERROR(Counts!AB796/Counts!AA796,"")</f>
        <v>0.278647058823529</v>
      </c>
      <c r="K796" s="37" t="n">
        <f aca="false">IFERROR((Counts!AB796-Counts!Z796)/Counts!AA796,"")</f>
        <v>-0.00664705882352943</v>
      </c>
      <c r="L796" s="38" t="n">
        <f aca="false">IFERROR(Counts!Y796/Counts!P796,"")</f>
        <v>0.197674418604651</v>
      </c>
      <c r="M796" s="38" t="n">
        <f aca="false">IFERROR(Counts!V796/Counts!P796,"")</f>
        <v>0.0581395348837209</v>
      </c>
      <c r="N796" s="38" t="n">
        <f aca="false">IFERROR(Counts!AD796/Counts!AC796,"")</f>
        <v>0.0634920634920635</v>
      </c>
      <c r="O796" s="38" t="n">
        <f aca="false">IFERROR(Counts!AE796/Counts!AC796,"")</f>
        <v>0.380952380952381</v>
      </c>
      <c r="P796" s="39" t="n">
        <f aca="false">IFERROR(Counts!AG796/Counts!AF796,"")</f>
        <v>87.2603174603175</v>
      </c>
      <c r="Q796" s="38" t="n">
        <f aca="false">IFERROR(Counts!AH796/Counts!AC796,"")</f>
        <v>0.301587301587302</v>
      </c>
      <c r="R796" s="38" t="n">
        <f aca="false">IFERROR(Counts!N796/Counts!M796,"")</f>
        <v>0.424731182795699</v>
      </c>
      <c r="S796" s="38" t="n">
        <f aca="false">IFERROR(Counts!K796/Counts!J796,"")</f>
        <v>0.776223776223776</v>
      </c>
      <c r="T796" s="38" t="n">
        <f aca="false">IFERROR(Counts!I796/Counts!H796,"")</f>
        <v>0.242105263157895</v>
      </c>
      <c r="U796" s="38" t="n">
        <f aca="false">IFERROR(1-Counts!L796/Counts!K796,"")</f>
        <v>0.891891891891892</v>
      </c>
      <c r="V796" s="39" t="n">
        <f aca="false">IFERROR(Counts!AJ796/Counts!AI796,"")</f>
        <v>73.5982352941177</v>
      </c>
      <c r="W796" s="38" t="n">
        <f aca="false">IFERROR(Counts!AK796/Counts!AI796,"")</f>
        <v>0.323529411764706</v>
      </c>
      <c r="X796" s="40" t="n">
        <f aca="false">IFERROR(Counts!O796,"")</f>
        <v>-2.785</v>
      </c>
      <c r="Y796" s="36" t="n">
        <f aca="false">IFERROR(INDEX('Season Counts'!$Y$2:$Y$740,$AF796)/INDEX('Season Counts'!$X$2:$X$740,$AF796),"")</f>
        <v>0.321144366197183</v>
      </c>
      <c r="Z796" s="37" t="n">
        <f aca="false">IFERROR(J796-Y796,"")</f>
        <v>-0.0424973073736537</v>
      </c>
      <c r="AA796" s="38" t="n">
        <f aca="false">IFERROR(INDEX('Season Counts'!$K$2:$K$740,$AF796)/INDEX('Season Counts'!$J$2:$J$740,$AF796),"")</f>
        <v>0.404032258064516</v>
      </c>
      <c r="AB796" s="41" t="n">
        <f aca="false">IFERROR(R796-AA796,"")</f>
        <v>0.0206989247311828</v>
      </c>
      <c r="AC796" s="39" t="n">
        <f aca="false">IFERROR(INDEX('Season Counts'!$AG$2:$AG$740,$AF796)/INDEX('Season Counts'!$AF$2:$AF$740,$AF796),"")</f>
        <v>75.053557312253</v>
      </c>
      <c r="AD796" s="40" t="n">
        <f aca="false">IFERROR(V796-AC796,"")</f>
        <v>-1.45532201813531</v>
      </c>
      <c r="AE796" s="4" t="str">
        <f aca="false">IF(D796&lt;Guide!$C$21,"Low PA",IF(TRIM(IF(ISNUMBER(AD796),IF(N(AD796)&lt;=-Guide!$C$24,"▼ Bat Speed  ",IF(N(AD796)&gt;=Guide!$C$24,"▲ Bat Speed  ","")),"")&amp;IF(N(Z796)&gt;=Guide!$C$22,"▲ Contact  ","")&amp;IF(N(Z796)&lt;=-Guide!$C$22,"▼ Contact  ","")&amp;IF(N(AB796)&gt;=Guide!$C$23,"▲ Chase  ","")&amp;IF(N(AB796)&lt;=-Guide!$C$23,"▼ Chase  ",""))="","Stable",TRIM(IF(ISNUMBER(AD796),IF(N(AD796)&lt;=-Guide!$C$24,"▼ Bat Speed  ",IF(N(AD796)&gt;=Guide!$C$24,"▲ Bat Speed  ","")),"")&amp;IF(N(Z796)&gt;=Guide!$C$22,"▲ Contact  ","")&amp;IF(N(Z796)&lt;=-Guide!$C$22,"▼ Contact  ","")&amp;IF(N(AB796)&gt;=Guide!$C$23,"▲ Chase  ","")&amp;IF(N(AB796)&lt;=-Guide!$C$23,"▼ Chase  ",""))))</f>
        <v>▼ Bat Speed ▼ Contact</v>
      </c>
      <c r="AF796" s="35" t="n">
        <f aca="false">MATCH(Counts!A796,'Season Counts'!$A$2:$A$740,0)</f>
        <v>207</v>
      </c>
    </row>
    <row r="797" customFormat="false" ht="15" hidden="false" customHeight="false" outlineLevel="0" collapsed="false">
      <c r="A797" s="34" t="str">
        <f aca="false">Counts!B797</f>
        <v>COL</v>
      </c>
      <c r="B797" s="5" t="str">
        <f aca="false">Counts!C797</f>
        <v>Ezequiel Tovar</v>
      </c>
      <c r="C797" s="34" t="str">
        <f aca="false">Counts!F797</f>
        <v>Mar-Apr</v>
      </c>
      <c r="D797" s="35" t="n">
        <f aca="false">IFERROR(Counts!P797,"")</f>
        <v>121</v>
      </c>
      <c r="E797" s="36" t="n">
        <f aca="false">IFERROR(Counts!R797/Counts!Q797,"")</f>
        <v>0.201754385964912</v>
      </c>
      <c r="F797" s="36" t="n">
        <f aca="false">IFERROR((Counts!R797+Counts!V797+Counts!W797)/(Counts!Q797+Counts!V797+Counts!W797+Counts!X797),"")</f>
        <v>0.247933884297521</v>
      </c>
      <c r="G797" s="36" t="n">
        <f aca="false">IFERROR((Counts!R797+Counts!S797+2*Counts!T797+3*Counts!U797)/Counts!Q797,"")</f>
        <v>0.298245614035088</v>
      </c>
      <c r="H797" s="35" t="n">
        <f aca="false">IFERROR(Counts!U797,"")</f>
        <v>1</v>
      </c>
      <c r="I797" s="36" t="n">
        <f aca="false">IFERROR(Counts!Z797/Counts!AA797,"")</f>
        <v>0.243801652892562</v>
      </c>
      <c r="J797" s="36" t="n">
        <f aca="false">IFERROR(Counts!AB797/Counts!AA797,"")</f>
        <v>0.283099173553719</v>
      </c>
      <c r="K797" s="37" t="n">
        <f aca="false">IFERROR((Counts!AB797-Counts!Z797)/Counts!AA797,"")</f>
        <v>0.0392975206611571</v>
      </c>
      <c r="L797" s="38" t="n">
        <f aca="false">IFERROR(Counts!Y797/Counts!P797,"")</f>
        <v>0.289256198347107</v>
      </c>
      <c r="M797" s="38" t="n">
        <f aca="false">IFERROR(Counts!V797/Counts!P797,"")</f>
        <v>0.0413223140495868</v>
      </c>
      <c r="N797" s="38" t="n">
        <f aca="false">IFERROR(Counts!AD797/Counts!AC797,"")</f>
        <v>0.0759493670886076</v>
      </c>
      <c r="O797" s="38" t="n">
        <f aca="false">IFERROR(Counts!AE797/Counts!AC797,"")</f>
        <v>0.367088607594937</v>
      </c>
      <c r="P797" s="39" t="n">
        <f aca="false">IFERROR(Counts!AG797/Counts!AF797,"")</f>
        <v>86.3594936708861</v>
      </c>
      <c r="Q797" s="38" t="n">
        <f aca="false">IFERROR(Counts!AH797/Counts!AC797,"")</f>
        <v>0.430379746835443</v>
      </c>
      <c r="R797" s="38" t="n">
        <f aca="false">IFERROR(Counts!N797/Counts!M797,"")</f>
        <v>0.474308300395257</v>
      </c>
      <c r="S797" s="38" t="n">
        <f aca="false">IFERROR(Counts!K797/Counts!J797,"")</f>
        <v>0.808823529411765</v>
      </c>
      <c r="T797" s="38" t="n">
        <f aca="false">IFERROR(Counts!I797/Counts!H797,"")</f>
        <v>0.263157894736842</v>
      </c>
      <c r="U797" s="38" t="n">
        <f aca="false">IFERROR(1-Counts!L797/Counts!K797,"")</f>
        <v>0.836363636363636</v>
      </c>
      <c r="V797" s="39" t="n">
        <f aca="false">IFERROR(Counts!AJ797/Counts!AI797,"")</f>
        <v>71.4672131147541</v>
      </c>
      <c r="W797" s="38" t="n">
        <f aca="false">IFERROR(Counts!AK797/Counts!AI797,"")</f>
        <v>0.14344262295082</v>
      </c>
      <c r="X797" s="40" t="n">
        <f aca="false">IFERROR(Counts!O797,"")</f>
        <v>-9.378</v>
      </c>
      <c r="Y797" s="36" t="n">
        <f aca="false">IFERROR(INDEX('Season Counts'!$Y$2:$Y$740,$AF797)/INDEX('Season Counts'!$X$2:$X$740,$AF797),"")</f>
        <v>0.280666003976143</v>
      </c>
      <c r="Z797" s="37" t="n">
        <f aca="false">IFERROR(J797-Y797,"")</f>
        <v>0.00243316957757589</v>
      </c>
      <c r="AA797" s="38" t="n">
        <f aca="false">IFERROR(INDEX('Season Counts'!$K$2:$K$740,$AF797)/INDEX('Season Counts'!$J$2:$J$740,$AF797),"")</f>
        <v>0.437254901960784</v>
      </c>
      <c r="AB797" s="41" t="n">
        <f aca="false">IFERROR(R797-AA797,"")</f>
        <v>0.0370533984344726</v>
      </c>
      <c r="AC797" s="39" t="n">
        <f aca="false">IFERROR(INDEX('Season Counts'!$AG$2:$AG$740,$AF797)/INDEX('Season Counts'!$AF$2:$AF$740,$AF797),"")</f>
        <v>72.142522889115</v>
      </c>
      <c r="AD797" s="40" t="n">
        <f aca="false">IFERROR(V797-AC797,"")</f>
        <v>-0.675309774360855</v>
      </c>
      <c r="AE797" s="4" t="str">
        <f aca="false">IF(D797&lt;Guide!$C$21,"Low PA",IF(TRIM(IF(ISNUMBER(AD797),IF(N(AD797)&lt;=-Guide!$C$24,"▼ Bat Speed  ",IF(N(AD797)&gt;=Guide!$C$24,"▲ Bat Speed  ","")),"")&amp;IF(N(Z797)&gt;=Guide!$C$22,"▲ Contact  ","")&amp;IF(N(Z797)&lt;=-Guide!$C$22,"▼ Contact  ","")&amp;IF(N(AB797)&gt;=Guide!$C$23,"▲ Chase  ","")&amp;IF(N(AB797)&lt;=-Guide!$C$23,"▼ Chase  ",""))="","Stable",TRIM(IF(ISNUMBER(AD797),IF(N(AD797)&lt;=-Guide!$C$24,"▼ Bat Speed  ",IF(N(AD797)&gt;=Guide!$C$24,"▲ Bat Speed  ","")),"")&amp;IF(N(Z797)&gt;=Guide!$C$22,"▲ Contact  ","")&amp;IF(N(Z797)&lt;=-Guide!$C$22,"▼ Contact  ","")&amp;IF(N(AB797)&gt;=Guide!$C$23,"▲ Chase  ","")&amp;IF(N(AB797)&lt;=-Guide!$C$23,"▼ Chase  ",""))))</f>
        <v>Stable</v>
      </c>
      <c r="AF797" s="35" t="n">
        <f aca="false">MATCH(Counts!A797,'Season Counts'!$A$2:$A$740,0)</f>
        <v>208</v>
      </c>
    </row>
    <row r="798" customFormat="false" ht="15" hidden="false" customHeight="false" outlineLevel="0" collapsed="false">
      <c r="A798" s="34" t="str">
        <f aca="false">Counts!B798</f>
        <v>COL</v>
      </c>
      <c r="B798" s="5" t="str">
        <f aca="false">Counts!C798</f>
        <v>Ezequiel Tovar</v>
      </c>
      <c r="C798" s="34" t="str">
        <f aca="false">Counts!F798</f>
        <v>May</v>
      </c>
      <c r="D798" s="35" t="n">
        <f aca="false">IFERROR(Counts!P798,"")</f>
        <v>95</v>
      </c>
      <c r="E798" s="36" t="n">
        <f aca="false">IFERROR(Counts!R798/Counts!Q798,"")</f>
        <v>0.247058823529412</v>
      </c>
      <c r="F798" s="36" t="n">
        <f aca="false">IFERROR((Counts!R798+Counts!V798+Counts!W798)/(Counts!Q798+Counts!V798+Counts!W798+Counts!X798),"")</f>
        <v>0.305263157894737</v>
      </c>
      <c r="G798" s="36" t="n">
        <f aca="false">IFERROR((Counts!R798+Counts!S798+2*Counts!T798+3*Counts!U798)/Counts!Q798,"")</f>
        <v>0.388235294117647</v>
      </c>
      <c r="H798" s="35" t="n">
        <f aca="false">IFERROR(Counts!U798,"")</f>
        <v>3</v>
      </c>
      <c r="I798" s="36" t="n">
        <f aca="false">IFERROR(Counts!Z798/Counts!AA798,"")</f>
        <v>0.303684210526316</v>
      </c>
      <c r="J798" s="36" t="n">
        <f aca="false">IFERROR(Counts!AB798/Counts!AA798,"")</f>
        <v>0.340589473684211</v>
      </c>
      <c r="K798" s="37" t="n">
        <f aca="false">IFERROR((Counts!AB798-Counts!Z798)/Counts!AA798,"")</f>
        <v>0.0369052631578947</v>
      </c>
      <c r="L798" s="38" t="n">
        <f aca="false">IFERROR(Counts!Y798/Counts!P798,"")</f>
        <v>0.210526315789474</v>
      </c>
      <c r="M798" s="38" t="n">
        <f aca="false">IFERROR(Counts!V798/Counts!P798,"")</f>
        <v>0.0842105263157895</v>
      </c>
      <c r="N798" s="38" t="n">
        <f aca="false">IFERROR(Counts!AD798/Counts!AC798,"")</f>
        <v>0.0895522388059701</v>
      </c>
      <c r="O798" s="38" t="n">
        <f aca="false">IFERROR(Counts!AE798/Counts!AC798,"")</f>
        <v>0.388059701492537</v>
      </c>
      <c r="P798" s="39" t="n">
        <f aca="false">IFERROR(Counts!AG798/Counts!AF798,"")</f>
        <v>88.3537313432836</v>
      </c>
      <c r="Q798" s="38" t="n">
        <f aca="false">IFERROR(Counts!AH798/Counts!AC798,"")</f>
        <v>0.328358208955224</v>
      </c>
      <c r="R798" s="38" t="n">
        <f aca="false">IFERROR(Counts!N798/Counts!M798,"")</f>
        <v>0.39344262295082</v>
      </c>
      <c r="S798" s="38" t="n">
        <f aca="false">IFERROR(Counts!K798/Counts!J798,"")</f>
        <v>0.821656050955414</v>
      </c>
      <c r="T798" s="38" t="n">
        <f aca="false">IFERROR(Counts!I798/Counts!H798,"")</f>
        <v>0.233830845771144</v>
      </c>
      <c r="U798" s="38" t="n">
        <f aca="false">IFERROR(1-Counts!L798/Counts!K798,"")</f>
        <v>0.86046511627907</v>
      </c>
      <c r="V798" s="39" t="n">
        <f aca="false">IFERROR(Counts!AJ798/Counts!AI798,"")</f>
        <v>72.0591715976331</v>
      </c>
      <c r="W798" s="38" t="n">
        <f aca="false">IFERROR(Counts!AK798/Counts!AI798,"")</f>
        <v>0.248520710059172</v>
      </c>
      <c r="X798" s="40" t="n">
        <f aca="false">IFERROR(Counts!O798,"")</f>
        <v>0.114</v>
      </c>
      <c r="Y798" s="36" t="n">
        <f aca="false">IFERROR(INDEX('Season Counts'!$Y$2:$Y$740,$AF798)/INDEX('Season Counts'!$X$2:$X$740,$AF798),"")</f>
        <v>0.280666003976143</v>
      </c>
      <c r="Z798" s="37" t="n">
        <f aca="false">IFERROR(J798-Y798,"")</f>
        <v>0.0599234697080674</v>
      </c>
      <c r="AA798" s="38" t="n">
        <f aca="false">IFERROR(INDEX('Season Counts'!$K$2:$K$740,$AF798)/INDEX('Season Counts'!$J$2:$J$740,$AF798),"")</f>
        <v>0.437254901960784</v>
      </c>
      <c r="AB798" s="41" t="n">
        <f aca="false">IFERROR(R798-AA798,"")</f>
        <v>-0.0438122790099647</v>
      </c>
      <c r="AC798" s="39" t="n">
        <f aca="false">IFERROR(INDEX('Season Counts'!$AG$2:$AG$740,$AF798)/INDEX('Season Counts'!$AF$2:$AF$740,$AF798),"")</f>
        <v>72.142522889115</v>
      </c>
      <c r="AD798" s="40" t="n">
        <f aca="false">IFERROR(V798-AC798,"")</f>
        <v>-0.0833512914818186</v>
      </c>
      <c r="AE798" s="4" t="str">
        <f aca="false">IF(D798&lt;Guide!$C$21,"Low PA",IF(TRIM(IF(ISNUMBER(AD798),IF(N(AD798)&lt;=-Guide!$C$24,"▼ Bat Speed  ",IF(N(AD798)&gt;=Guide!$C$24,"▲ Bat Speed  ","")),"")&amp;IF(N(Z798)&gt;=Guide!$C$22,"▲ Contact  ","")&amp;IF(N(Z798)&lt;=-Guide!$C$22,"▼ Contact  ","")&amp;IF(N(AB798)&gt;=Guide!$C$23,"▲ Chase  ","")&amp;IF(N(AB798)&lt;=-Guide!$C$23,"▼ Chase  ",""))="","Stable",TRIM(IF(ISNUMBER(AD798),IF(N(AD798)&lt;=-Guide!$C$24,"▼ Bat Speed  ",IF(N(AD798)&gt;=Guide!$C$24,"▲ Bat Speed  ","")),"")&amp;IF(N(Z798)&gt;=Guide!$C$22,"▲ Contact  ","")&amp;IF(N(Z798)&lt;=-Guide!$C$22,"▼ Contact  ","")&amp;IF(N(AB798)&gt;=Guide!$C$23,"▲ Chase  ","")&amp;IF(N(AB798)&lt;=-Guide!$C$23,"▼ Chase  ",""))))</f>
        <v>▲ Contact ▼ Chase</v>
      </c>
      <c r="AF798" s="35" t="n">
        <f aca="false">MATCH(Counts!A798,'Season Counts'!$A$2:$A$740,0)</f>
        <v>208</v>
      </c>
    </row>
    <row r="799" customFormat="false" ht="15" hidden="false" customHeight="false" outlineLevel="0" collapsed="false">
      <c r="A799" s="34" t="str">
        <f aca="false">Counts!B799</f>
        <v>COL</v>
      </c>
      <c r="B799" s="5" t="str">
        <f aca="false">Counts!C799</f>
        <v>Ezequiel Tovar</v>
      </c>
      <c r="C799" s="34" t="str">
        <f aca="false">Counts!F799</f>
        <v>Jun</v>
      </c>
      <c r="D799" s="35" t="n">
        <f aca="false">IFERROR(Counts!P799,"")</f>
        <v>86</v>
      </c>
      <c r="E799" s="36" t="n">
        <f aca="false">IFERROR(Counts!R799/Counts!Q799,"")</f>
        <v>0.17283950617284</v>
      </c>
      <c r="F799" s="36" t="n">
        <f aca="false">IFERROR((Counts!R799+Counts!V799+Counts!W799)/(Counts!Q799+Counts!V799+Counts!W799+Counts!X799),"")</f>
        <v>0.197674418604651</v>
      </c>
      <c r="G799" s="36" t="n">
        <f aca="false">IFERROR((Counts!R799+Counts!S799+2*Counts!T799+3*Counts!U799)/Counts!Q799,"")</f>
        <v>0.308641975308642</v>
      </c>
      <c r="H799" s="35" t="n">
        <f aca="false">IFERROR(Counts!U799,"")</f>
        <v>2</v>
      </c>
      <c r="I799" s="36" t="n">
        <f aca="false">IFERROR(Counts!Z799/Counts!AA799,"")</f>
        <v>0.216860465116279</v>
      </c>
      <c r="J799" s="36" t="n">
        <f aca="false">IFERROR(Counts!AB799/Counts!AA799,"")</f>
        <v>0.19306976744186</v>
      </c>
      <c r="K799" s="37" t="n">
        <f aca="false">IFERROR((Counts!AB799-Counts!Z799)/Counts!AA799,"")</f>
        <v>-0.0237906976744186</v>
      </c>
      <c r="L799" s="38" t="n">
        <f aca="false">IFERROR(Counts!Y799/Counts!P799,"")</f>
        <v>0.337209302325581</v>
      </c>
      <c r="M799" s="38" t="n">
        <f aca="false">IFERROR(Counts!V799/Counts!P799,"")</f>
        <v>0.0348837209302326</v>
      </c>
      <c r="N799" s="38" t="n">
        <f aca="false">IFERROR(Counts!AD799/Counts!AC799,"")</f>
        <v>0.037037037037037</v>
      </c>
      <c r="O799" s="38" t="n">
        <f aca="false">IFERROR(Counts!AE799/Counts!AC799,"")</f>
        <v>0.259259259259259</v>
      </c>
      <c r="P799" s="39" t="n">
        <f aca="false">IFERROR(Counts!AG799/Counts!AF799,"")</f>
        <v>85.6981481481482</v>
      </c>
      <c r="Q799" s="38" t="n">
        <f aca="false">IFERROR(Counts!AH799/Counts!AC799,"")</f>
        <v>0.351851851851852</v>
      </c>
      <c r="R799" s="38" t="n">
        <f aca="false">IFERROR(Counts!N799/Counts!M799,"")</f>
        <v>0.5</v>
      </c>
      <c r="S799" s="38" t="n">
        <f aca="false">IFERROR(Counts!K799/Counts!J799,"")</f>
        <v>0.834437086092715</v>
      </c>
      <c r="T799" s="38" t="n">
        <f aca="false">IFERROR(Counts!I799/Counts!H799,"")</f>
        <v>0.303921568627451</v>
      </c>
      <c r="U799" s="38" t="n">
        <f aca="false">IFERROR(1-Counts!L799/Counts!K799,"")</f>
        <v>0.793650793650794</v>
      </c>
      <c r="V799" s="39" t="n">
        <f aca="false">IFERROR(Counts!AJ799/Counts!AI799,"")</f>
        <v>72.3737804878049</v>
      </c>
      <c r="W799" s="38" t="n">
        <f aca="false">IFERROR(Counts!AK799/Counts!AI799,"")</f>
        <v>0.25609756097561</v>
      </c>
      <c r="X799" s="40" t="n">
        <f aca="false">IFERROR(Counts!O799,"")</f>
        <v>-8.495</v>
      </c>
      <c r="Y799" s="36" t="n">
        <f aca="false">IFERROR(INDEX('Season Counts'!$Y$2:$Y$740,$AF799)/INDEX('Season Counts'!$X$2:$X$740,$AF799),"")</f>
        <v>0.280666003976143</v>
      </c>
      <c r="Z799" s="37" t="n">
        <f aca="false">IFERROR(J799-Y799,"")</f>
        <v>-0.0875962365342827</v>
      </c>
      <c r="AA799" s="38" t="n">
        <f aca="false">IFERROR(INDEX('Season Counts'!$K$2:$K$740,$AF799)/INDEX('Season Counts'!$J$2:$J$740,$AF799),"")</f>
        <v>0.437254901960784</v>
      </c>
      <c r="AB799" s="41" t="n">
        <f aca="false">IFERROR(R799-AA799,"")</f>
        <v>0.0627450980392157</v>
      </c>
      <c r="AC799" s="39" t="n">
        <f aca="false">IFERROR(INDEX('Season Counts'!$AG$2:$AG$740,$AF799)/INDEX('Season Counts'!$AF$2:$AF$740,$AF799),"")</f>
        <v>72.142522889115</v>
      </c>
      <c r="AD799" s="40" t="n">
        <f aca="false">IFERROR(V799-AC799,"")</f>
        <v>0.231257598689922</v>
      </c>
      <c r="AE799" s="4" t="str">
        <f aca="false">IF(D799&lt;Guide!$C$21,"Low PA",IF(TRIM(IF(ISNUMBER(AD799),IF(N(AD799)&lt;=-Guide!$C$24,"▼ Bat Speed  ",IF(N(AD799)&gt;=Guide!$C$24,"▲ Bat Speed  ","")),"")&amp;IF(N(Z799)&gt;=Guide!$C$22,"▲ Contact  ","")&amp;IF(N(Z799)&lt;=-Guide!$C$22,"▼ Contact  ","")&amp;IF(N(AB799)&gt;=Guide!$C$23,"▲ Chase  ","")&amp;IF(N(AB799)&lt;=-Guide!$C$23,"▼ Chase  ",""))="","Stable",TRIM(IF(ISNUMBER(AD799),IF(N(AD799)&lt;=-Guide!$C$24,"▼ Bat Speed  ",IF(N(AD799)&gt;=Guide!$C$24,"▲ Bat Speed  ","")),"")&amp;IF(N(Z799)&gt;=Guide!$C$22,"▲ Contact  ","")&amp;IF(N(Z799)&lt;=-Guide!$C$22,"▼ Contact  ","")&amp;IF(N(AB799)&gt;=Guide!$C$23,"▲ Chase  ","")&amp;IF(N(AB799)&lt;=-Guide!$C$23,"▼ Chase  ",""))))</f>
        <v>▼ Contact ▲ Chase</v>
      </c>
      <c r="AF799" s="35" t="n">
        <f aca="false">MATCH(Counts!A799,'Season Counts'!$A$2:$A$740,0)</f>
        <v>208</v>
      </c>
    </row>
    <row r="800" customFormat="false" ht="15" hidden="false" customHeight="false" outlineLevel="0" collapsed="false">
      <c r="A800" s="34" t="str">
        <f aca="false">Counts!B800</f>
        <v>COL</v>
      </c>
      <c r="B800" s="5" t="str">
        <f aca="false">Counts!C800</f>
        <v>Ezequiel Tovar</v>
      </c>
      <c r="C800" s="34" t="str">
        <f aca="false">Counts!F800</f>
        <v>Jul</v>
      </c>
      <c r="D800" s="35" t="n">
        <f aca="false">IFERROR(Counts!P800,"")</f>
        <v>70</v>
      </c>
      <c r="E800" s="36" t="n">
        <f aca="false">IFERROR(Counts!R800/Counts!Q800,"")</f>
        <v>0.145161290322581</v>
      </c>
      <c r="F800" s="36" t="n">
        <f aca="false">IFERROR((Counts!R800+Counts!V800+Counts!W800)/(Counts!Q800+Counts!V800+Counts!W800+Counts!X800),"")</f>
        <v>0.202898550724638</v>
      </c>
      <c r="G800" s="36" t="n">
        <f aca="false">IFERROR((Counts!R800+Counts!S800+2*Counts!T800+3*Counts!U800)/Counts!Q800,"")</f>
        <v>0.274193548387097</v>
      </c>
      <c r="H800" s="35" t="n">
        <f aca="false">IFERROR(Counts!U800,"")</f>
        <v>2</v>
      </c>
      <c r="I800" s="36" t="n">
        <f aca="false">IFERROR(Counts!Z800/Counts!AA800,"")</f>
        <v>0.210144927536232</v>
      </c>
      <c r="J800" s="36" t="n">
        <f aca="false">IFERROR(Counts!AB800/Counts!AA800,"")</f>
        <v>0.237695652173913</v>
      </c>
      <c r="K800" s="37" t="n">
        <f aca="false">IFERROR((Counts!AB800-Counts!Z800)/Counts!AA800,"")</f>
        <v>0.0275507246376812</v>
      </c>
      <c r="L800" s="38" t="n">
        <f aca="false">IFERROR(Counts!Y800/Counts!P800,"")</f>
        <v>0.171428571428571</v>
      </c>
      <c r="M800" s="38" t="n">
        <f aca="false">IFERROR(Counts!V800/Counts!P800,"")</f>
        <v>0.0714285714285714</v>
      </c>
      <c r="N800" s="38" t="n">
        <f aca="false">IFERROR(Counts!AD800/Counts!AC800,"")</f>
        <v>0.0377358490566038</v>
      </c>
      <c r="O800" s="38" t="n">
        <f aca="false">IFERROR(Counts!AE800/Counts!AC800,"")</f>
        <v>0.283018867924528</v>
      </c>
      <c r="P800" s="39" t="n">
        <f aca="false">IFERROR(Counts!AG800/Counts!AF800,"")</f>
        <v>82.0283018867925</v>
      </c>
      <c r="Q800" s="38" t="n">
        <f aca="false">IFERROR(Counts!AH800/Counts!AC800,"")</f>
        <v>0.283018867924528</v>
      </c>
      <c r="R800" s="38" t="n">
        <f aca="false">IFERROR(Counts!N800/Counts!M800,"")</f>
        <v>0.421428571428571</v>
      </c>
      <c r="S800" s="38" t="n">
        <f aca="false">IFERROR(Counts!K800/Counts!J800,"")</f>
        <v>0.818965517241379</v>
      </c>
      <c r="T800" s="38" t="n">
        <f aca="false">IFERROR(Counts!I800/Counts!H800,"")</f>
        <v>0.246753246753247</v>
      </c>
      <c r="U800" s="38" t="n">
        <f aca="false">IFERROR(1-Counts!L800/Counts!K800,"")</f>
        <v>0.831578947368421</v>
      </c>
      <c r="V800" s="39" t="n">
        <f aca="false">IFERROR(Counts!AJ800/Counts!AI800,"")</f>
        <v>72.8936170212766</v>
      </c>
      <c r="W800" s="38" t="n">
        <f aca="false">IFERROR(Counts!AK800/Counts!AI800,"")</f>
        <v>0.290780141843972</v>
      </c>
      <c r="X800" s="40" t="n">
        <f aca="false">IFERROR(Counts!O800,"")</f>
        <v>-5.962</v>
      </c>
      <c r="Y800" s="36" t="n">
        <f aca="false">IFERROR(INDEX('Season Counts'!$Y$2:$Y$740,$AF800)/INDEX('Season Counts'!$X$2:$X$740,$AF800),"")</f>
        <v>0.280666003976143</v>
      </c>
      <c r="Z800" s="37" t="n">
        <f aca="false">IFERROR(J800-Y800,"")</f>
        <v>-0.0429703518022301</v>
      </c>
      <c r="AA800" s="38" t="n">
        <f aca="false">IFERROR(INDEX('Season Counts'!$K$2:$K$740,$AF800)/INDEX('Season Counts'!$J$2:$J$740,$AF800),"")</f>
        <v>0.437254901960784</v>
      </c>
      <c r="AB800" s="41" t="n">
        <f aca="false">IFERROR(R800-AA800,"")</f>
        <v>-0.0158263305322129</v>
      </c>
      <c r="AC800" s="39" t="n">
        <f aca="false">IFERROR(INDEX('Season Counts'!$AG$2:$AG$740,$AF800)/INDEX('Season Counts'!$AF$2:$AF$740,$AF800),"")</f>
        <v>72.142522889115</v>
      </c>
      <c r="AD800" s="40" t="n">
        <f aca="false">IFERROR(V800-AC800,"")</f>
        <v>0.75109413216164</v>
      </c>
      <c r="AE800" s="4" t="str">
        <f aca="false">IF(D800&lt;Guide!$C$21,"Low PA",IF(TRIM(IF(ISNUMBER(AD800),IF(N(AD800)&lt;=-Guide!$C$24,"▼ Bat Speed  ",IF(N(AD800)&gt;=Guide!$C$24,"▲ Bat Speed  ","")),"")&amp;IF(N(Z800)&gt;=Guide!$C$22,"▲ Contact  ","")&amp;IF(N(Z800)&lt;=-Guide!$C$22,"▼ Contact  ","")&amp;IF(N(AB800)&gt;=Guide!$C$23,"▲ Chase  ","")&amp;IF(N(AB800)&lt;=-Guide!$C$23,"▼ Chase  ",""))="","Stable",TRIM(IF(ISNUMBER(AD800),IF(N(AD800)&lt;=-Guide!$C$24,"▼ Bat Speed  ",IF(N(AD800)&gt;=Guide!$C$24,"▲ Bat Speed  ","")),"")&amp;IF(N(Z800)&gt;=Guide!$C$22,"▲ Contact  ","")&amp;IF(N(Z800)&lt;=-Guide!$C$22,"▼ Contact  ","")&amp;IF(N(AB800)&gt;=Guide!$C$23,"▲ Chase  ","")&amp;IF(N(AB800)&lt;=-Guide!$C$23,"▼ Chase  ",""))))</f>
        <v>▼ Contact</v>
      </c>
      <c r="AF800" s="35" t="n">
        <f aca="false">MATCH(Counts!A800,'Season Counts'!$A$2:$A$740,0)</f>
        <v>208</v>
      </c>
    </row>
    <row r="801" customFormat="false" ht="15" hidden="false" customHeight="false" outlineLevel="0" collapsed="false">
      <c r="A801" s="34" t="str">
        <f aca="false">Counts!B801</f>
        <v>COL</v>
      </c>
      <c r="B801" s="5" t="str">
        <f aca="false">Counts!C801</f>
        <v>Ezequiel Tovar</v>
      </c>
      <c r="C801" s="34" t="str">
        <f aca="false">Counts!F801</f>
        <v>Aug</v>
      </c>
      <c r="D801" s="35" t="n">
        <f aca="false">IFERROR(Counts!P801,"")</f>
        <v>75</v>
      </c>
      <c r="E801" s="36" t="n">
        <f aca="false">IFERROR(Counts!R801/Counts!Q801,"")</f>
        <v>0.26865671641791</v>
      </c>
      <c r="F801" s="36" t="n">
        <f aca="false">IFERROR((Counts!R801+Counts!V801+Counts!W801)/(Counts!Q801+Counts!V801+Counts!W801+Counts!X801),"")</f>
        <v>0.32</v>
      </c>
      <c r="G801" s="36" t="n">
        <f aca="false">IFERROR((Counts!R801+Counts!S801+2*Counts!T801+3*Counts!U801)/Counts!Q801,"")</f>
        <v>0.402985074626866</v>
      </c>
      <c r="H801" s="35" t="n">
        <f aca="false">IFERROR(Counts!U801,"")</f>
        <v>2</v>
      </c>
      <c r="I801" s="36" t="n">
        <f aca="false">IFERROR(Counts!Z801/Counts!AA801,"")</f>
        <v>0.315333333333333</v>
      </c>
      <c r="J801" s="36" t="n">
        <f aca="false">IFERROR(Counts!AB801/Counts!AA801,"")</f>
        <v>0.320746666666667</v>
      </c>
      <c r="K801" s="37" t="n">
        <f aca="false">IFERROR((Counts!AB801-Counts!Z801)/Counts!AA801,"")</f>
        <v>0.00541333333333337</v>
      </c>
      <c r="L801" s="38" t="n">
        <f aca="false">IFERROR(Counts!Y801/Counts!P801,"")</f>
        <v>0.226666666666667</v>
      </c>
      <c r="M801" s="38" t="n">
        <f aca="false">IFERROR(Counts!V801/Counts!P801,"")</f>
        <v>0.08</v>
      </c>
      <c r="N801" s="38" t="n">
        <f aca="false">IFERROR(Counts!AD801/Counts!AC801,"")</f>
        <v>0.0769230769230769</v>
      </c>
      <c r="O801" s="38" t="n">
        <f aca="false">IFERROR(Counts!AE801/Counts!AC801,"")</f>
        <v>0.384615384615385</v>
      </c>
      <c r="P801" s="39" t="n">
        <f aca="false">IFERROR(Counts!AG801/Counts!AF801,"")</f>
        <v>87.1153846153846</v>
      </c>
      <c r="Q801" s="38" t="n">
        <f aca="false">IFERROR(Counts!AH801/Counts!AC801,"")</f>
        <v>0.307692307692308</v>
      </c>
      <c r="R801" s="38" t="n">
        <f aca="false">IFERROR(Counts!N801/Counts!M801,"")</f>
        <v>0.402366863905325</v>
      </c>
      <c r="S801" s="38" t="n">
        <f aca="false">IFERROR(Counts!K801/Counts!J801,"")</f>
        <v>0.824427480916031</v>
      </c>
      <c r="T801" s="38" t="n">
        <f aca="false">IFERROR(Counts!I801/Counts!H801,"")</f>
        <v>0.227272727272727</v>
      </c>
      <c r="U801" s="38" t="n">
        <f aca="false">IFERROR(1-Counts!L801/Counts!K801,"")</f>
        <v>0.888888888888889</v>
      </c>
      <c r="V801" s="39" t="n">
        <f aca="false">IFERROR(Counts!AJ801/Counts!AI801,"")</f>
        <v>72.2057692307692</v>
      </c>
      <c r="W801" s="38" t="n">
        <f aca="false">IFERROR(Counts!AK801/Counts!AI801,"")</f>
        <v>0.224358974358974</v>
      </c>
      <c r="X801" s="40" t="n">
        <f aca="false">IFERROR(Counts!O801,"")</f>
        <v>-1.504</v>
      </c>
      <c r="Y801" s="36" t="n">
        <f aca="false">IFERROR(INDEX('Season Counts'!$Y$2:$Y$740,$AF801)/INDEX('Season Counts'!$X$2:$X$740,$AF801),"")</f>
        <v>0.280666003976143</v>
      </c>
      <c r="Z801" s="37" t="n">
        <f aca="false">IFERROR(J801-Y801,"")</f>
        <v>0.0400806626905235</v>
      </c>
      <c r="AA801" s="38" t="n">
        <f aca="false">IFERROR(INDEX('Season Counts'!$K$2:$K$740,$AF801)/INDEX('Season Counts'!$J$2:$J$740,$AF801),"")</f>
        <v>0.437254901960784</v>
      </c>
      <c r="AB801" s="41" t="n">
        <f aca="false">IFERROR(R801-AA801,"")</f>
        <v>-0.0348880380554589</v>
      </c>
      <c r="AC801" s="39" t="n">
        <f aca="false">IFERROR(INDEX('Season Counts'!$AG$2:$AG$740,$AF801)/INDEX('Season Counts'!$AF$2:$AF$740,$AF801),"")</f>
        <v>72.142522889115</v>
      </c>
      <c r="AD801" s="40" t="n">
        <f aca="false">IFERROR(V801-AC801,"")</f>
        <v>0.0632463416542777</v>
      </c>
      <c r="AE801" s="4" t="str">
        <f aca="false">IF(D801&lt;Guide!$C$21,"Low PA",IF(TRIM(IF(ISNUMBER(AD801),IF(N(AD801)&lt;=-Guide!$C$24,"▼ Bat Speed  ",IF(N(AD801)&gt;=Guide!$C$24,"▲ Bat Speed  ","")),"")&amp;IF(N(Z801)&gt;=Guide!$C$22,"▲ Contact  ","")&amp;IF(N(Z801)&lt;=-Guide!$C$22,"▼ Contact  ","")&amp;IF(N(AB801)&gt;=Guide!$C$23,"▲ Chase  ","")&amp;IF(N(AB801)&lt;=-Guide!$C$23,"▼ Chase  ",""))="","Stable",TRIM(IF(ISNUMBER(AD801),IF(N(AD801)&lt;=-Guide!$C$24,"▼ Bat Speed  ",IF(N(AD801)&gt;=Guide!$C$24,"▲ Bat Speed  ","")),"")&amp;IF(N(Z801)&gt;=Guide!$C$22,"▲ Contact  ","")&amp;IF(N(Z801)&lt;=-Guide!$C$22,"▼ Contact  ","")&amp;IF(N(AB801)&gt;=Guide!$C$23,"▲ Chase  ","")&amp;IF(N(AB801)&lt;=-Guide!$C$23,"▼ Chase  ",""))))</f>
        <v>▲ Contact</v>
      </c>
      <c r="AF801" s="35" t="n">
        <f aca="false">MATCH(Counts!A801,'Season Counts'!$A$2:$A$740,0)</f>
        <v>208</v>
      </c>
    </row>
    <row r="802" customFormat="false" ht="15" hidden="false" customHeight="false" outlineLevel="0" collapsed="false">
      <c r="A802" s="34" t="str">
        <f aca="false">Counts!B802</f>
        <v>COL</v>
      </c>
      <c r="B802" s="5" t="str">
        <f aca="false">Counts!C802</f>
        <v>Ezequiel Tovar</v>
      </c>
      <c r="C802" s="34" t="str">
        <f aca="false">Counts!F802</f>
        <v>Sep</v>
      </c>
      <c r="D802" s="35" t="n">
        <f aca="false">IFERROR(Counts!P802,"")</f>
        <v>59</v>
      </c>
      <c r="E802" s="36" t="n">
        <f aca="false">IFERROR(Counts!R802/Counts!Q802,"")</f>
        <v>0.303571428571429</v>
      </c>
      <c r="F802" s="36" t="n">
        <f aca="false">IFERROR((Counts!R802+Counts!V802+Counts!W802)/(Counts!Q802+Counts!V802+Counts!W802+Counts!X802),"")</f>
        <v>0.327586206896552</v>
      </c>
      <c r="G802" s="36" t="n">
        <f aca="false">IFERROR((Counts!R802+Counts!S802+2*Counts!T802+3*Counts!U802)/Counts!Q802,"")</f>
        <v>0.5</v>
      </c>
      <c r="H802" s="35" t="n">
        <f aca="false">IFERROR(Counts!U802,"")</f>
        <v>3</v>
      </c>
      <c r="I802" s="36" t="n">
        <f aca="false">IFERROR(Counts!Z802/Counts!AA802,"")</f>
        <v>0.363157894736842</v>
      </c>
      <c r="J802" s="36" t="n">
        <f aca="false">IFERROR(Counts!AB802/Counts!AA802,"")</f>
        <v>0.307070175438597</v>
      </c>
      <c r="K802" s="37" t="n">
        <f aca="false">IFERROR((Counts!AB802-Counts!Z802)/Counts!AA802,"")</f>
        <v>-0.0560877192982456</v>
      </c>
      <c r="L802" s="38" t="n">
        <f aca="false">IFERROR(Counts!Y802/Counts!P802,"")</f>
        <v>0.271186440677966</v>
      </c>
      <c r="M802" s="38" t="n">
        <f aca="false">IFERROR(Counts!V802/Counts!P802,"")</f>
        <v>0.0338983050847458</v>
      </c>
      <c r="N802" s="38" t="n">
        <f aca="false">IFERROR(Counts!AD802/Counts!AC802,"")</f>
        <v>0.0975609756097561</v>
      </c>
      <c r="O802" s="38" t="n">
        <f aca="false">IFERROR(Counts!AE802/Counts!AC802,"")</f>
        <v>0.268292682926829</v>
      </c>
      <c r="P802" s="39" t="n">
        <f aca="false">IFERROR(Counts!AG802/Counts!AF802,"")</f>
        <v>82.8775</v>
      </c>
      <c r="Q802" s="38" t="n">
        <f aca="false">IFERROR(Counts!AH802/Counts!AC802,"")</f>
        <v>0.439024390243902</v>
      </c>
      <c r="R802" s="38" t="n">
        <f aca="false">IFERROR(Counts!N802/Counts!M802,"")</f>
        <v>0.411764705882353</v>
      </c>
      <c r="S802" s="38" t="n">
        <f aca="false">IFERROR(Counts!K802/Counts!J802,"")</f>
        <v>0.780952380952381</v>
      </c>
      <c r="T802" s="38" t="n">
        <f aca="false">IFERROR(Counts!I802/Counts!H802,"")</f>
        <v>0.282442748091603</v>
      </c>
      <c r="U802" s="38" t="n">
        <f aca="false">IFERROR(1-Counts!L802/Counts!K802,"")</f>
        <v>0.878048780487805</v>
      </c>
      <c r="V802" s="39" t="n">
        <f aca="false">IFERROR(Counts!AJ802/Counts!AI802,"")</f>
        <v>72.3733944954128</v>
      </c>
      <c r="W802" s="38" t="n">
        <f aca="false">IFERROR(Counts!AK802/Counts!AI802,"")</f>
        <v>0.247706422018349</v>
      </c>
      <c r="X802" s="40" t="n">
        <f aca="false">IFERROR(Counts!O802,"")</f>
        <v>1.428</v>
      </c>
      <c r="Y802" s="36" t="n">
        <f aca="false">IFERROR(INDEX('Season Counts'!$Y$2:$Y$740,$AF802)/INDEX('Season Counts'!$X$2:$X$740,$AF802),"")</f>
        <v>0.280666003976143</v>
      </c>
      <c r="Z802" s="37" t="n">
        <f aca="false">IFERROR(J802-Y802,"")</f>
        <v>0.0264041714624533</v>
      </c>
      <c r="AA802" s="38" t="n">
        <f aca="false">IFERROR(INDEX('Season Counts'!$K$2:$K$740,$AF802)/INDEX('Season Counts'!$J$2:$J$740,$AF802),"")</f>
        <v>0.437254901960784</v>
      </c>
      <c r="AB802" s="41" t="n">
        <f aca="false">IFERROR(R802-AA802,"")</f>
        <v>-0.0254901960784314</v>
      </c>
      <c r="AC802" s="39" t="n">
        <f aca="false">IFERROR(INDEX('Season Counts'!$AG$2:$AG$740,$AF802)/INDEX('Season Counts'!$AF$2:$AF$740,$AF802),"")</f>
        <v>72.142522889115</v>
      </c>
      <c r="AD802" s="40" t="n">
        <f aca="false">IFERROR(V802-AC802,"")</f>
        <v>0.230871606297882</v>
      </c>
      <c r="AE802" s="4" t="str">
        <f aca="false">IF(D802&lt;Guide!$C$21,"Low PA",IF(TRIM(IF(ISNUMBER(AD802),IF(N(AD802)&lt;=-Guide!$C$24,"▼ Bat Speed  ",IF(N(AD802)&gt;=Guide!$C$24,"▲ Bat Speed  ","")),"")&amp;IF(N(Z802)&gt;=Guide!$C$22,"▲ Contact  ","")&amp;IF(N(Z802)&lt;=-Guide!$C$22,"▼ Contact  ","")&amp;IF(N(AB802)&gt;=Guide!$C$23,"▲ Chase  ","")&amp;IF(N(AB802)&lt;=-Guide!$C$23,"▼ Chase  ",""))="","Stable",TRIM(IF(ISNUMBER(AD802),IF(N(AD802)&lt;=-Guide!$C$24,"▼ Bat Speed  ",IF(N(AD802)&gt;=Guide!$C$24,"▲ Bat Speed  ","")),"")&amp;IF(N(Z802)&gt;=Guide!$C$22,"▲ Contact  ","")&amp;IF(N(Z802)&lt;=-Guide!$C$22,"▼ Contact  ","")&amp;IF(N(AB802)&gt;=Guide!$C$23,"▲ Chase  ","")&amp;IF(N(AB802)&lt;=-Guide!$C$23,"▼ Chase  ",""))))</f>
        <v>Stable</v>
      </c>
      <c r="AF802" s="35" t="n">
        <f aca="false">MATCH(Counts!A802,'Season Counts'!$A$2:$A$740,0)</f>
        <v>208</v>
      </c>
    </row>
    <row r="803" customFormat="false" ht="15" hidden="false" customHeight="false" outlineLevel="0" collapsed="false">
      <c r="A803" s="34" t="str">
        <f aca="false">Counts!B803</f>
        <v>COL</v>
      </c>
      <c r="B803" s="5" t="str">
        <f aca="false">Counts!C803</f>
        <v>Willi Castro</v>
      </c>
      <c r="C803" s="34" t="str">
        <f aca="false">Counts!F803</f>
        <v>Mar-Apr</v>
      </c>
      <c r="D803" s="35" t="n">
        <f aca="false">IFERROR(Counts!P803,"")</f>
        <v>85</v>
      </c>
      <c r="E803" s="36" t="n">
        <f aca="false">IFERROR(Counts!R803/Counts!Q803,"")</f>
        <v>0.246753246753247</v>
      </c>
      <c r="F803" s="36" t="n">
        <f aca="false">IFERROR((Counts!R803+Counts!V803+Counts!W803)/(Counts!Q803+Counts!V803+Counts!W803+Counts!X803),"")</f>
        <v>0.317647058823529</v>
      </c>
      <c r="G803" s="36" t="n">
        <f aca="false">IFERROR((Counts!R803+Counts!S803+2*Counts!T803+3*Counts!U803)/Counts!Q803,"")</f>
        <v>0.350649350649351</v>
      </c>
      <c r="H803" s="35" t="n">
        <f aca="false">IFERROR(Counts!U803,"")</f>
        <v>1</v>
      </c>
      <c r="I803" s="36" t="n">
        <f aca="false">IFERROR(Counts!Z803/Counts!AA803,"")</f>
        <v>0.300588235294118</v>
      </c>
      <c r="J803" s="36" t="n">
        <f aca="false">IFERROR(Counts!AB803/Counts!AA803,"")</f>
        <v>0.282188235294118</v>
      </c>
      <c r="K803" s="37" t="n">
        <f aca="false">IFERROR((Counts!AB803-Counts!Z803)/Counts!AA803,"")</f>
        <v>-0.0184</v>
      </c>
      <c r="L803" s="38" t="n">
        <f aca="false">IFERROR(Counts!Y803/Counts!P803,"")</f>
        <v>0.341176470588235</v>
      </c>
      <c r="M803" s="38" t="n">
        <f aca="false">IFERROR(Counts!V803/Counts!P803,"")</f>
        <v>0.0823529411764706</v>
      </c>
      <c r="N803" s="38" t="n">
        <f aca="false">IFERROR(Counts!AD803/Counts!AC803,"")</f>
        <v>0.0833333333333333</v>
      </c>
      <c r="O803" s="38" t="n">
        <f aca="false">IFERROR(Counts!AE803/Counts!AC803,"")</f>
        <v>0.4375</v>
      </c>
      <c r="P803" s="39" t="n">
        <f aca="false">IFERROR(Counts!AG803/Counts!AF803,"")</f>
        <v>88.5083333333333</v>
      </c>
      <c r="Q803" s="38" t="n">
        <f aca="false">IFERROR(Counts!AH803/Counts!AC803,"")</f>
        <v>0.333333333333333</v>
      </c>
      <c r="R803" s="38" t="n">
        <f aca="false">IFERROR(Counts!N803/Counts!M803,"")</f>
        <v>0.362162162162162</v>
      </c>
      <c r="S803" s="38" t="n">
        <f aca="false">IFERROR(Counts!K803/Counts!J803,"")</f>
        <v>0.729559748427673</v>
      </c>
      <c r="T803" s="38" t="n">
        <f aca="false">IFERROR(Counts!I803/Counts!H803,"")</f>
        <v>0.311475409836066</v>
      </c>
      <c r="U803" s="38" t="n">
        <f aca="false">IFERROR(1-Counts!L803/Counts!K803,"")</f>
        <v>0.78448275862069</v>
      </c>
      <c r="V803" s="39" t="n">
        <f aca="false">IFERROR(Counts!AJ803/Counts!AI803,"")</f>
        <v>71.8493506493506</v>
      </c>
      <c r="W803" s="38" t="n">
        <f aca="false">IFERROR(Counts!AK803/Counts!AI803,"")</f>
        <v>0.168831168831169</v>
      </c>
      <c r="X803" s="40" t="n">
        <f aca="false">IFERROR(Counts!O803,"")</f>
        <v>-1.442</v>
      </c>
      <c r="Y803" s="36" t="n">
        <f aca="false">IFERROR(INDEX('Season Counts'!$Y$2:$Y$740,$AF803)/INDEX('Season Counts'!$X$2:$X$740,$AF803),"")</f>
        <v>0.308831578947368</v>
      </c>
      <c r="Z803" s="37" t="n">
        <f aca="false">IFERROR(J803-Y803,"")</f>
        <v>-0.0266433436532508</v>
      </c>
      <c r="AA803" s="38" t="n">
        <f aca="false">IFERROR(INDEX('Season Counts'!$K$2:$K$740,$AF803)/INDEX('Season Counts'!$J$2:$J$740,$AF803),"")</f>
        <v>0.376893939393939</v>
      </c>
      <c r="AB803" s="41" t="n">
        <f aca="false">IFERROR(R803-AA803,"")</f>
        <v>-0.0147317772317772</v>
      </c>
      <c r="AC803" s="39" t="n">
        <f aca="false">IFERROR(INDEX('Season Counts'!$AG$2:$AG$740,$AF803)/INDEX('Season Counts'!$AF$2:$AF$740,$AF803),"")</f>
        <v>72.8273863636364</v>
      </c>
      <c r="AD803" s="40" t="n">
        <f aca="false">IFERROR(V803-AC803,"")</f>
        <v>-0.978035714285724</v>
      </c>
      <c r="AE803" s="4" t="str">
        <f aca="false">IF(D803&lt;Guide!$C$21,"Low PA",IF(TRIM(IF(ISNUMBER(AD803),IF(N(AD803)&lt;=-Guide!$C$24,"▼ Bat Speed  ",IF(N(AD803)&gt;=Guide!$C$24,"▲ Bat Speed  ","")),"")&amp;IF(N(Z803)&gt;=Guide!$C$22,"▲ Contact  ","")&amp;IF(N(Z803)&lt;=-Guide!$C$22,"▼ Contact  ","")&amp;IF(N(AB803)&gt;=Guide!$C$23,"▲ Chase  ","")&amp;IF(N(AB803)&lt;=-Guide!$C$23,"▼ Chase  ",""))="","Stable",TRIM(IF(ISNUMBER(AD803),IF(N(AD803)&lt;=-Guide!$C$24,"▼ Bat Speed  ",IF(N(AD803)&gt;=Guide!$C$24,"▲ Bat Speed  ","")),"")&amp;IF(N(Z803)&gt;=Guide!$C$22,"▲ Contact  ","")&amp;IF(N(Z803)&lt;=-Guide!$C$22,"▼ Contact  ","")&amp;IF(N(AB803)&gt;=Guide!$C$23,"▲ Chase  ","")&amp;IF(N(AB803)&lt;=-Guide!$C$23,"▼ Chase  ",""))))</f>
        <v>Stable</v>
      </c>
      <c r="AF803" s="35" t="n">
        <f aca="false">MATCH(Counts!A803,'Season Counts'!$A$2:$A$740,0)</f>
        <v>209</v>
      </c>
    </row>
    <row r="804" customFormat="false" ht="15" hidden="false" customHeight="false" outlineLevel="0" collapsed="false">
      <c r="A804" s="34" t="str">
        <f aca="false">Counts!B804</f>
        <v>COL</v>
      </c>
      <c r="B804" s="5" t="str">
        <f aca="false">Counts!C804</f>
        <v>Willi Castro</v>
      </c>
      <c r="C804" s="34" t="str">
        <f aca="false">Counts!F804</f>
        <v>May</v>
      </c>
      <c r="D804" s="35" t="n">
        <f aca="false">IFERROR(Counts!P804,"")</f>
        <v>97</v>
      </c>
      <c r="E804" s="36" t="n">
        <f aca="false">IFERROR(Counts!R804/Counts!Q804,"")</f>
        <v>0.277777777777778</v>
      </c>
      <c r="F804" s="36" t="n">
        <f aca="false">IFERROR((Counts!R804+Counts!V804+Counts!W804)/(Counts!Q804+Counts!V804+Counts!W804+Counts!X804),"")</f>
        <v>0.319587628865979</v>
      </c>
      <c r="G804" s="36" t="n">
        <f aca="false">IFERROR((Counts!R804+Counts!S804+2*Counts!T804+3*Counts!U804)/Counts!Q804,"")</f>
        <v>0.355555555555556</v>
      </c>
      <c r="H804" s="35" t="n">
        <f aca="false">IFERROR(Counts!U804,"")</f>
        <v>1</v>
      </c>
      <c r="I804" s="36" t="n">
        <f aca="false">IFERROR(Counts!Z804/Counts!AA804,"")</f>
        <v>0.301030927835052</v>
      </c>
      <c r="J804" s="36" t="n">
        <f aca="false">IFERROR(Counts!AB804/Counts!AA804,"")</f>
        <v>0.260525773195876</v>
      </c>
      <c r="K804" s="37" t="n">
        <f aca="false">IFERROR((Counts!AB804-Counts!Z804)/Counts!AA804,"")</f>
        <v>-0.0405051546391752</v>
      </c>
      <c r="L804" s="38" t="n">
        <f aca="false">IFERROR(Counts!Y804/Counts!P804,"")</f>
        <v>0.247422680412371</v>
      </c>
      <c r="M804" s="38" t="n">
        <f aca="false">IFERROR(Counts!V804/Counts!P804,"")</f>
        <v>0.0618556701030928</v>
      </c>
      <c r="N804" s="38" t="n">
        <f aca="false">IFERROR(Counts!AD804/Counts!AC804,"")</f>
        <v>0.0298507462686567</v>
      </c>
      <c r="O804" s="38" t="n">
        <f aca="false">IFERROR(Counts!AE804/Counts!AC804,"")</f>
        <v>0.477611940298507</v>
      </c>
      <c r="P804" s="39" t="n">
        <f aca="false">IFERROR(Counts!AG804/Counts!AF804,"")</f>
        <v>88.0850746268657</v>
      </c>
      <c r="Q804" s="38" t="n">
        <f aca="false">IFERROR(Counts!AH804/Counts!AC804,"")</f>
        <v>0.298507462686567</v>
      </c>
      <c r="R804" s="38" t="n">
        <f aca="false">IFERROR(Counts!N804/Counts!M804,"")</f>
        <v>0.417040358744395</v>
      </c>
      <c r="S804" s="38" t="n">
        <f aca="false">IFERROR(Counts!K804/Counts!J804,"")</f>
        <v>0.758620689655172</v>
      </c>
      <c r="T804" s="38" t="n">
        <f aca="false">IFERROR(Counts!I804/Counts!H804,"")</f>
        <v>0.231111111111111</v>
      </c>
      <c r="U804" s="38" t="n">
        <f aca="false">IFERROR(1-Counts!L804/Counts!K804,"")</f>
        <v>0.863636363636364</v>
      </c>
      <c r="V804" s="39" t="n">
        <f aca="false">IFERROR(Counts!AJ804/Counts!AI804,"")</f>
        <v>73.2067307692308</v>
      </c>
      <c r="W804" s="38" t="n">
        <f aca="false">IFERROR(Counts!AK804/Counts!AI804,"")</f>
        <v>0.283653846153846</v>
      </c>
      <c r="X804" s="40" t="n">
        <f aca="false">IFERROR(Counts!O804,"")</f>
        <v>-2.435</v>
      </c>
      <c r="Y804" s="36" t="n">
        <f aca="false">IFERROR(INDEX('Season Counts'!$Y$2:$Y$740,$AF804)/INDEX('Season Counts'!$X$2:$X$740,$AF804),"")</f>
        <v>0.308831578947368</v>
      </c>
      <c r="Z804" s="37" t="n">
        <f aca="false">IFERROR(J804-Y804,"")</f>
        <v>-0.0483058057514921</v>
      </c>
      <c r="AA804" s="38" t="n">
        <f aca="false">IFERROR(INDEX('Season Counts'!$K$2:$K$740,$AF804)/INDEX('Season Counts'!$J$2:$J$740,$AF804),"")</f>
        <v>0.376893939393939</v>
      </c>
      <c r="AB804" s="41" t="n">
        <f aca="false">IFERROR(R804-AA804,"")</f>
        <v>0.0401464193504552</v>
      </c>
      <c r="AC804" s="39" t="n">
        <f aca="false">IFERROR(INDEX('Season Counts'!$AG$2:$AG$740,$AF804)/INDEX('Season Counts'!$AF$2:$AF$740,$AF804),"")</f>
        <v>72.8273863636364</v>
      </c>
      <c r="AD804" s="40" t="n">
        <f aca="false">IFERROR(V804-AC804,"")</f>
        <v>0.379344405594409</v>
      </c>
      <c r="AE804" s="4" t="str">
        <f aca="false">IF(D804&lt;Guide!$C$21,"Low PA",IF(TRIM(IF(ISNUMBER(AD804),IF(N(AD804)&lt;=-Guide!$C$24,"▼ Bat Speed  ",IF(N(AD804)&gt;=Guide!$C$24,"▲ Bat Speed  ","")),"")&amp;IF(N(Z804)&gt;=Guide!$C$22,"▲ Contact  ","")&amp;IF(N(Z804)&lt;=-Guide!$C$22,"▼ Contact  ","")&amp;IF(N(AB804)&gt;=Guide!$C$23,"▲ Chase  ","")&amp;IF(N(AB804)&lt;=-Guide!$C$23,"▼ Chase  ",""))="","Stable",TRIM(IF(ISNUMBER(AD804),IF(N(AD804)&lt;=-Guide!$C$24,"▼ Bat Speed  ",IF(N(AD804)&gt;=Guide!$C$24,"▲ Bat Speed  ","")),"")&amp;IF(N(Z804)&gt;=Guide!$C$22,"▲ Contact  ","")&amp;IF(N(Z804)&lt;=-Guide!$C$22,"▼ Contact  ","")&amp;IF(N(AB804)&gt;=Guide!$C$23,"▲ Chase  ","")&amp;IF(N(AB804)&lt;=-Guide!$C$23,"▼ Chase  ",""))))</f>
        <v>▼ Contact ▲ Chase</v>
      </c>
      <c r="AF804" s="35" t="n">
        <f aca="false">MATCH(Counts!A804,'Season Counts'!$A$2:$A$740,0)</f>
        <v>209</v>
      </c>
    </row>
    <row r="805" customFormat="false" ht="15" hidden="false" customHeight="false" outlineLevel="0" collapsed="false">
      <c r="A805" s="34" t="str">
        <f aca="false">Counts!B805</f>
        <v>COL</v>
      </c>
      <c r="B805" s="5" t="str">
        <f aca="false">Counts!C805</f>
        <v>Willi Castro</v>
      </c>
      <c r="C805" s="34" t="str">
        <f aca="false">Counts!F805</f>
        <v>Jun</v>
      </c>
      <c r="D805" s="35" t="n">
        <f aca="false">IFERROR(Counts!P805,"")</f>
        <v>103</v>
      </c>
      <c r="E805" s="36" t="n">
        <f aca="false">IFERROR(Counts!R805/Counts!Q805,"")</f>
        <v>0.292134831460674</v>
      </c>
      <c r="F805" s="36" t="n">
        <f aca="false">IFERROR((Counts!R805+Counts!V805+Counts!W805)/(Counts!Q805+Counts!V805+Counts!W805+Counts!X805),"")</f>
        <v>0.388349514563107</v>
      </c>
      <c r="G805" s="36" t="n">
        <f aca="false">IFERROR((Counts!R805+Counts!S805+2*Counts!T805+3*Counts!U805)/Counts!Q805,"")</f>
        <v>0.471910112359551</v>
      </c>
      <c r="H805" s="35" t="n">
        <f aca="false">IFERROR(Counts!U805,"")</f>
        <v>4</v>
      </c>
      <c r="I805" s="36" t="n">
        <f aca="false">IFERROR(Counts!Z805/Counts!AA805,"")</f>
        <v>0.362745098039216</v>
      </c>
      <c r="J805" s="36" t="n">
        <f aca="false">IFERROR(Counts!AB805/Counts!AA805,"")</f>
        <v>0.362176470588235</v>
      </c>
      <c r="K805" s="37" t="n">
        <f aca="false">IFERROR((Counts!AB805-Counts!Z805)/Counts!AA805,"")</f>
        <v>-0.00056862745098039</v>
      </c>
      <c r="L805" s="38" t="n">
        <f aca="false">IFERROR(Counts!Y805/Counts!P805,"")</f>
        <v>0.203883495145631</v>
      </c>
      <c r="M805" s="38" t="n">
        <f aca="false">IFERROR(Counts!V805/Counts!P805,"")</f>
        <v>0.116504854368932</v>
      </c>
      <c r="N805" s="38" t="n">
        <f aca="false">IFERROR(Counts!AD805/Counts!AC805,"")</f>
        <v>0.0735294117647059</v>
      </c>
      <c r="O805" s="38" t="n">
        <f aca="false">IFERROR(Counts!AE805/Counts!AC805,"")</f>
        <v>0.338235294117647</v>
      </c>
      <c r="P805" s="39" t="n">
        <f aca="false">IFERROR(Counts!AG805/Counts!AF805,"")</f>
        <v>86.944776119403</v>
      </c>
      <c r="Q805" s="38" t="n">
        <f aca="false">IFERROR(Counts!AH805/Counts!AC805,"")</f>
        <v>0.352941176470588</v>
      </c>
      <c r="R805" s="38" t="n">
        <f aca="false">IFERROR(Counts!N805/Counts!M805,"")</f>
        <v>0.331858407079646</v>
      </c>
      <c r="S805" s="38" t="n">
        <f aca="false">IFERROR(Counts!K805/Counts!J805,"")</f>
        <v>0.727777777777778</v>
      </c>
      <c r="T805" s="38" t="n">
        <f aca="false">IFERROR(Counts!I805/Counts!H805,"")</f>
        <v>0.276699029126214</v>
      </c>
      <c r="U805" s="38" t="n">
        <f aca="false">IFERROR(1-Counts!L805/Counts!K805,"")</f>
        <v>0.809160305343512</v>
      </c>
      <c r="V805" s="39" t="n">
        <f aca="false">IFERROR(Counts!AJ805/Counts!AI805,"")</f>
        <v>73.49375</v>
      </c>
      <c r="W805" s="38" t="n">
        <f aca="false">IFERROR(Counts!AK805/Counts!AI805,"")</f>
        <v>0.34375</v>
      </c>
      <c r="X805" s="40" t="n">
        <f aca="false">IFERROR(Counts!O805,"")</f>
        <v>3.469</v>
      </c>
      <c r="Y805" s="36" t="n">
        <f aca="false">IFERROR(INDEX('Season Counts'!$Y$2:$Y$740,$AF805)/INDEX('Season Counts'!$X$2:$X$740,$AF805),"")</f>
        <v>0.308831578947368</v>
      </c>
      <c r="Z805" s="37" t="n">
        <f aca="false">IFERROR(J805-Y805,"")</f>
        <v>0.0533448916408669</v>
      </c>
      <c r="AA805" s="38" t="n">
        <f aca="false">IFERROR(INDEX('Season Counts'!$K$2:$K$740,$AF805)/INDEX('Season Counts'!$J$2:$J$740,$AF805),"")</f>
        <v>0.376893939393939</v>
      </c>
      <c r="AB805" s="41" t="n">
        <f aca="false">IFERROR(R805-AA805,"")</f>
        <v>-0.0450355323142934</v>
      </c>
      <c r="AC805" s="39" t="n">
        <f aca="false">IFERROR(INDEX('Season Counts'!$AG$2:$AG$740,$AF805)/INDEX('Season Counts'!$AF$2:$AF$740,$AF805),"")</f>
        <v>72.8273863636364</v>
      </c>
      <c r="AD805" s="40" t="n">
        <f aca="false">IFERROR(V805-AC805,"")</f>
        <v>0.666363636363641</v>
      </c>
      <c r="AE805" s="4" t="str">
        <f aca="false">IF(D805&lt;Guide!$C$21,"Low PA",IF(TRIM(IF(ISNUMBER(AD805),IF(N(AD805)&lt;=-Guide!$C$24,"▼ Bat Speed  ",IF(N(AD805)&gt;=Guide!$C$24,"▲ Bat Speed  ","")),"")&amp;IF(N(Z805)&gt;=Guide!$C$22,"▲ Contact  ","")&amp;IF(N(Z805)&lt;=-Guide!$C$22,"▼ Contact  ","")&amp;IF(N(AB805)&gt;=Guide!$C$23,"▲ Chase  ","")&amp;IF(N(AB805)&lt;=-Guide!$C$23,"▼ Chase  ",""))="","Stable",TRIM(IF(ISNUMBER(AD805),IF(N(AD805)&lt;=-Guide!$C$24,"▼ Bat Speed  ",IF(N(AD805)&gt;=Guide!$C$24,"▲ Bat Speed  ","")),"")&amp;IF(N(Z805)&gt;=Guide!$C$22,"▲ Contact  ","")&amp;IF(N(Z805)&lt;=-Guide!$C$22,"▼ Contact  ","")&amp;IF(N(AB805)&gt;=Guide!$C$23,"▲ Chase  ","")&amp;IF(N(AB805)&lt;=-Guide!$C$23,"▼ Chase  ",""))))</f>
        <v>▲ Contact ▼ Chase</v>
      </c>
      <c r="AF805" s="35" t="n">
        <f aca="false">MATCH(Counts!A805,'Season Counts'!$A$2:$A$740,0)</f>
        <v>209</v>
      </c>
    </row>
    <row r="806" customFormat="false" ht="15" hidden="false" customHeight="false" outlineLevel="0" collapsed="false">
      <c r="A806" s="34" t="str">
        <f aca="false">Counts!B806</f>
        <v>COL</v>
      </c>
      <c r="B806" s="5" t="str">
        <f aca="false">Counts!C806</f>
        <v>Willi Castro</v>
      </c>
      <c r="C806" s="34" t="str">
        <f aca="false">Counts!F806</f>
        <v>Jul</v>
      </c>
      <c r="D806" s="35" t="n">
        <f aca="false">IFERROR(Counts!P806,"")</f>
        <v>79</v>
      </c>
      <c r="E806" s="36" t="n">
        <f aca="false">IFERROR(Counts!R806/Counts!Q806,"")</f>
        <v>0.208333333333333</v>
      </c>
      <c r="F806" s="36" t="n">
        <f aca="false">IFERROR((Counts!R806+Counts!V806+Counts!W806)/(Counts!Q806+Counts!V806+Counts!W806+Counts!X806),"")</f>
        <v>0.278481012658228</v>
      </c>
      <c r="G806" s="36" t="n">
        <f aca="false">IFERROR((Counts!R806+Counts!S806+2*Counts!T806+3*Counts!U806)/Counts!Q806,"")</f>
        <v>0.444444444444444</v>
      </c>
      <c r="H806" s="35" t="n">
        <f aca="false">IFERROR(Counts!U806,"")</f>
        <v>5</v>
      </c>
      <c r="I806" s="36" t="n">
        <f aca="false">IFERROR(Counts!Z806/Counts!AA806,"")</f>
        <v>0.311392405063291</v>
      </c>
      <c r="J806" s="36" t="n">
        <f aca="false">IFERROR(Counts!AB806/Counts!AA806,"")</f>
        <v>0.288278481012658</v>
      </c>
      <c r="K806" s="37" t="n">
        <f aca="false">IFERROR((Counts!AB806-Counts!Z806)/Counts!AA806,"")</f>
        <v>-0.0231139240506329</v>
      </c>
      <c r="L806" s="38" t="n">
        <f aca="false">IFERROR(Counts!Y806/Counts!P806,"")</f>
        <v>0.354430379746835</v>
      </c>
      <c r="M806" s="38" t="n">
        <f aca="false">IFERROR(Counts!V806/Counts!P806,"")</f>
        <v>0.0632911392405063</v>
      </c>
      <c r="N806" s="38" t="n">
        <f aca="false">IFERROR(Counts!AD806/Counts!AC806,"")</f>
        <v>0.159090909090909</v>
      </c>
      <c r="O806" s="38" t="n">
        <f aca="false">IFERROR(Counts!AE806/Counts!AC806,"")</f>
        <v>0.340909090909091</v>
      </c>
      <c r="P806" s="39" t="n">
        <f aca="false">IFERROR(Counts!AG806/Counts!AF806,"")</f>
        <v>85.4931818181818</v>
      </c>
      <c r="Q806" s="38" t="n">
        <f aca="false">IFERROR(Counts!AH806/Counts!AC806,"")</f>
        <v>0.363636363636364</v>
      </c>
      <c r="R806" s="38" t="n">
        <f aca="false">IFERROR(Counts!N806/Counts!M806,"")</f>
        <v>0.426829268292683</v>
      </c>
      <c r="S806" s="38" t="n">
        <f aca="false">IFERROR(Counts!K806/Counts!J806,"")</f>
        <v>0.795454545454545</v>
      </c>
      <c r="T806" s="38" t="n">
        <f aca="false">IFERROR(Counts!I806/Counts!H806,"")</f>
        <v>0.314285714285714</v>
      </c>
      <c r="U806" s="38" t="n">
        <f aca="false">IFERROR(1-Counts!L806/Counts!K806,"")</f>
        <v>0.847619047619048</v>
      </c>
      <c r="V806" s="39" t="n">
        <f aca="false">IFERROR(Counts!AJ806/Counts!AI806,"")</f>
        <v>73.4461538461539</v>
      </c>
      <c r="W806" s="38" t="n">
        <f aca="false">IFERROR(Counts!AK806/Counts!AI806,"")</f>
        <v>0.391025641025641</v>
      </c>
      <c r="X806" s="40" t="n">
        <f aca="false">IFERROR(Counts!O806,"")</f>
        <v>-0.154</v>
      </c>
      <c r="Y806" s="36" t="n">
        <f aca="false">IFERROR(INDEX('Season Counts'!$Y$2:$Y$740,$AF806)/INDEX('Season Counts'!$X$2:$X$740,$AF806),"")</f>
        <v>0.308831578947368</v>
      </c>
      <c r="Z806" s="37" t="n">
        <f aca="false">IFERROR(J806-Y806,"")</f>
        <v>-0.0205530979347102</v>
      </c>
      <c r="AA806" s="38" t="n">
        <f aca="false">IFERROR(INDEX('Season Counts'!$K$2:$K$740,$AF806)/INDEX('Season Counts'!$J$2:$J$740,$AF806),"")</f>
        <v>0.376893939393939</v>
      </c>
      <c r="AB806" s="41" t="n">
        <f aca="false">IFERROR(R806-AA806,"")</f>
        <v>0.0499353288987435</v>
      </c>
      <c r="AC806" s="39" t="n">
        <f aca="false">IFERROR(INDEX('Season Counts'!$AG$2:$AG$740,$AF806)/INDEX('Season Counts'!$AF$2:$AF$740,$AF806),"")</f>
        <v>72.8273863636364</v>
      </c>
      <c r="AD806" s="40" t="n">
        <f aca="false">IFERROR(V806-AC806,"")</f>
        <v>0.618767482517484</v>
      </c>
      <c r="AE806" s="4" t="str">
        <f aca="false">IF(D806&lt;Guide!$C$21,"Low PA",IF(TRIM(IF(ISNUMBER(AD806),IF(N(AD806)&lt;=-Guide!$C$24,"▼ Bat Speed  ",IF(N(AD806)&gt;=Guide!$C$24,"▲ Bat Speed  ","")),"")&amp;IF(N(Z806)&gt;=Guide!$C$22,"▲ Contact  ","")&amp;IF(N(Z806)&lt;=-Guide!$C$22,"▼ Contact  ","")&amp;IF(N(AB806)&gt;=Guide!$C$23,"▲ Chase  ","")&amp;IF(N(AB806)&lt;=-Guide!$C$23,"▼ Chase  ",""))="","Stable",TRIM(IF(ISNUMBER(AD806),IF(N(AD806)&lt;=-Guide!$C$24,"▼ Bat Speed  ",IF(N(AD806)&gt;=Guide!$C$24,"▲ Bat Speed  ","")),"")&amp;IF(N(Z806)&gt;=Guide!$C$22,"▲ Contact  ","")&amp;IF(N(Z806)&lt;=-Guide!$C$22,"▼ Contact  ","")&amp;IF(N(AB806)&gt;=Guide!$C$23,"▲ Chase  ","")&amp;IF(N(AB806)&lt;=-Guide!$C$23,"▼ Chase  ",""))))</f>
        <v>▲ Chase</v>
      </c>
      <c r="AF806" s="35" t="n">
        <f aca="false">MATCH(Counts!A806,'Season Counts'!$A$2:$A$740,0)</f>
        <v>209</v>
      </c>
    </row>
    <row r="807" customFormat="false" ht="15" hidden="false" customHeight="false" outlineLevel="0" collapsed="false">
      <c r="A807" s="34" t="str">
        <f aca="false">Counts!B807</f>
        <v>COL</v>
      </c>
      <c r="B807" s="5" t="str">
        <f aca="false">Counts!C807</f>
        <v>Willi Castro</v>
      </c>
      <c r="C807" s="34" t="str">
        <f aca="false">Counts!F807</f>
        <v>Aug</v>
      </c>
      <c r="D807" s="35" t="n">
        <f aca="false">IFERROR(Counts!P807,"")</f>
        <v>113</v>
      </c>
      <c r="E807" s="36" t="n">
        <f aca="false">IFERROR(Counts!R807/Counts!Q807,"")</f>
        <v>0.262626262626263</v>
      </c>
      <c r="F807" s="36" t="n">
        <f aca="false">IFERROR((Counts!R807+Counts!V807+Counts!W807)/(Counts!Q807+Counts!V807+Counts!W807+Counts!X807),"")</f>
        <v>0.336283185840708</v>
      </c>
      <c r="G807" s="36" t="n">
        <f aca="false">IFERROR((Counts!R807+Counts!S807+2*Counts!T807+3*Counts!U807)/Counts!Q807,"")</f>
        <v>0.454545454545455</v>
      </c>
      <c r="H807" s="35" t="n">
        <f aca="false">IFERROR(Counts!U807,"")</f>
        <v>4</v>
      </c>
      <c r="I807" s="36" t="n">
        <f aca="false">IFERROR(Counts!Z807/Counts!AA807,"")</f>
        <v>0.345089285714286</v>
      </c>
      <c r="J807" s="36" t="n">
        <f aca="false">IFERROR(Counts!AB807/Counts!AA807,"")</f>
        <v>0.336803571428571</v>
      </c>
      <c r="K807" s="37" t="n">
        <f aca="false">IFERROR((Counts!AB807-Counts!Z807)/Counts!AA807,"")</f>
        <v>-0.00828571428571426</v>
      </c>
      <c r="L807" s="38" t="n">
        <f aca="false">IFERROR(Counts!Y807/Counts!P807,"")</f>
        <v>0.238938053097345</v>
      </c>
      <c r="M807" s="38" t="n">
        <f aca="false">IFERROR(Counts!V807/Counts!P807,"")</f>
        <v>0.0973451327433628</v>
      </c>
      <c r="N807" s="38" t="n">
        <f aca="false">IFERROR(Counts!AD807/Counts!AC807,"")</f>
        <v>0.0810810810810811</v>
      </c>
      <c r="O807" s="38" t="n">
        <f aca="false">IFERROR(Counts!AE807/Counts!AC807,"")</f>
        <v>0.391891891891892</v>
      </c>
      <c r="P807" s="39" t="n">
        <f aca="false">IFERROR(Counts!AG807/Counts!AF807,"")</f>
        <v>85.572602739726</v>
      </c>
      <c r="Q807" s="38" t="n">
        <f aca="false">IFERROR(Counts!AH807/Counts!AC807,"")</f>
        <v>0.324324324324324</v>
      </c>
      <c r="R807" s="38" t="n">
        <f aca="false">IFERROR(Counts!N807/Counts!M807,"")</f>
        <v>0.36046511627907</v>
      </c>
      <c r="S807" s="38" t="n">
        <f aca="false">IFERROR(Counts!K807/Counts!J807,"")</f>
        <v>0.681818181818182</v>
      </c>
      <c r="T807" s="38" t="n">
        <f aca="false">IFERROR(Counts!I807/Counts!H807,"")</f>
        <v>0.267543859649123</v>
      </c>
      <c r="U807" s="38" t="n">
        <f aca="false">IFERROR(1-Counts!L807/Counts!K807,"")</f>
        <v>0.859259259259259</v>
      </c>
      <c r="V807" s="39" t="n">
        <f aca="false">IFERROR(Counts!AJ807/Counts!AI807,"")</f>
        <v>72.1767326732673</v>
      </c>
      <c r="W807" s="38" t="n">
        <f aca="false">IFERROR(Counts!AK807/Counts!AI807,"")</f>
        <v>0.237623762376238</v>
      </c>
      <c r="X807" s="40" t="n">
        <f aca="false">IFERROR(Counts!O807,"")</f>
        <v>2.594</v>
      </c>
      <c r="Y807" s="36" t="n">
        <f aca="false">IFERROR(INDEX('Season Counts'!$Y$2:$Y$740,$AF807)/INDEX('Season Counts'!$X$2:$X$740,$AF807),"")</f>
        <v>0.308831578947368</v>
      </c>
      <c r="Z807" s="37" t="n">
        <f aca="false">IFERROR(J807-Y807,"")</f>
        <v>0.027971992481203</v>
      </c>
      <c r="AA807" s="38" t="n">
        <f aca="false">IFERROR(INDEX('Season Counts'!$K$2:$K$740,$AF807)/INDEX('Season Counts'!$J$2:$J$740,$AF807),"")</f>
        <v>0.376893939393939</v>
      </c>
      <c r="AB807" s="41" t="n">
        <f aca="false">IFERROR(R807-AA807,"")</f>
        <v>-0.0164288231148697</v>
      </c>
      <c r="AC807" s="39" t="n">
        <f aca="false">IFERROR(INDEX('Season Counts'!$AG$2:$AG$740,$AF807)/INDEX('Season Counts'!$AF$2:$AF$740,$AF807),"")</f>
        <v>72.8273863636364</v>
      </c>
      <c r="AD807" s="40" t="n">
        <f aca="false">IFERROR(V807-AC807,"")</f>
        <v>-0.65065369036904</v>
      </c>
      <c r="AE807" s="4" t="str">
        <f aca="false">IF(D807&lt;Guide!$C$21,"Low PA",IF(TRIM(IF(ISNUMBER(AD807),IF(N(AD807)&lt;=-Guide!$C$24,"▼ Bat Speed  ",IF(N(AD807)&gt;=Guide!$C$24,"▲ Bat Speed  ","")),"")&amp;IF(N(Z807)&gt;=Guide!$C$22,"▲ Contact  ","")&amp;IF(N(Z807)&lt;=-Guide!$C$22,"▼ Contact  ","")&amp;IF(N(AB807)&gt;=Guide!$C$23,"▲ Chase  ","")&amp;IF(N(AB807)&lt;=-Guide!$C$23,"▼ Chase  ",""))="","Stable",TRIM(IF(ISNUMBER(AD807),IF(N(AD807)&lt;=-Guide!$C$24,"▼ Bat Speed  ",IF(N(AD807)&gt;=Guide!$C$24,"▲ Bat Speed  ","")),"")&amp;IF(N(Z807)&gt;=Guide!$C$22,"▲ Contact  ","")&amp;IF(N(Z807)&lt;=-Guide!$C$22,"▼ Contact  ","")&amp;IF(N(AB807)&gt;=Guide!$C$23,"▲ Chase  ","")&amp;IF(N(AB807)&lt;=-Guide!$C$23,"▼ Chase  ",""))))</f>
        <v>Stable</v>
      </c>
      <c r="AF807" s="35" t="n">
        <f aca="false">MATCH(Counts!A807,'Season Counts'!$A$2:$A$740,0)</f>
        <v>209</v>
      </c>
    </row>
    <row r="808" customFormat="false" ht="15" hidden="false" customHeight="false" outlineLevel="0" collapsed="false">
      <c r="A808" s="34" t="str">
        <f aca="false">Counts!B808</f>
        <v>COL</v>
      </c>
      <c r="B808" s="5" t="str">
        <f aca="false">Counts!C808</f>
        <v>Kyle Karros</v>
      </c>
      <c r="C808" s="34" t="str">
        <f aca="false">Counts!F808</f>
        <v>Mar-Apr</v>
      </c>
      <c r="D808" s="35" t="n">
        <f aca="false">IFERROR(Counts!P808,"")</f>
        <v>112</v>
      </c>
      <c r="E808" s="36" t="n">
        <f aca="false">IFERROR(Counts!R808/Counts!Q808,"")</f>
        <v>0.206521739130435</v>
      </c>
      <c r="F808" s="36" t="n">
        <f aca="false">IFERROR((Counts!R808+Counts!V808+Counts!W808)/(Counts!Q808+Counts!V808+Counts!W808+Counts!X808),"")</f>
        <v>0.330357142857143</v>
      </c>
      <c r="G808" s="36" t="n">
        <f aca="false">IFERROR((Counts!R808+Counts!S808+2*Counts!T808+3*Counts!U808)/Counts!Q808,"")</f>
        <v>0.271739130434783</v>
      </c>
      <c r="H808" s="35" t="n">
        <f aca="false">IFERROR(Counts!U808,"")</f>
        <v>1</v>
      </c>
      <c r="I808" s="36" t="n">
        <f aca="false">IFERROR(Counts!Z808/Counts!AA808,"")</f>
        <v>0.286936936936937</v>
      </c>
      <c r="J808" s="36" t="n">
        <f aca="false">IFERROR(Counts!AB808/Counts!AA808,"")</f>
        <v>0.351378378378378</v>
      </c>
      <c r="K808" s="37" t="n">
        <f aca="false">IFERROR((Counts!AB808-Counts!Z808)/Counts!AA808,"")</f>
        <v>0.0644414414414414</v>
      </c>
      <c r="L808" s="38" t="n">
        <f aca="false">IFERROR(Counts!Y808/Counts!P808,"")</f>
        <v>0.223214285714286</v>
      </c>
      <c r="M808" s="38" t="n">
        <f aca="false">IFERROR(Counts!V808/Counts!P808,"")</f>
        <v>0.160714285714286</v>
      </c>
      <c r="N808" s="38" t="n">
        <f aca="false">IFERROR(Counts!AD808/Counts!AC808,"")</f>
        <v>0.072463768115942</v>
      </c>
      <c r="O808" s="38" t="n">
        <f aca="false">IFERROR(Counts!AE808/Counts!AC808,"")</f>
        <v>0.391304347826087</v>
      </c>
      <c r="P808" s="39" t="n">
        <f aca="false">IFERROR(Counts!AG808/Counts!AF808,"")</f>
        <v>90.1514705882353</v>
      </c>
      <c r="Q808" s="38" t="n">
        <f aca="false">IFERROR(Counts!AH808/Counts!AC808,"")</f>
        <v>0.449275362318841</v>
      </c>
      <c r="R808" s="38" t="n">
        <f aca="false">IFERROR(Counts!N808/Counts!M808,"")</f>
        <v>0.234432234432234</v>
      </c>
      <c r="S808" s="38" t="n">
        <f aca="false">IFERROR(Counts!K808/Counts!J808,"")</f>
        <v>0.611872146118721</v>
      </c>
      <c r="T808" s="38" t="n">
        <f aca="false">IFERROR(Counts!I808/Counts!H808,"")</f>
        <v>0.237373737373737</v>
      </c>
      <c r="U808" s="38" t="n">
        <f aca="false">IFERROR(1-Counts!L808/Counts!K808,"")</f>
        <v>0.902985074626866</v>
      </c>
      <c r="V808" s="39" t="n">
        <f aca="false">IFERROR(Counts!AJ808/Counts!AI808,"")</f>
        <v>69.8041176470588</v>
      </c>
      <c r="W808" s="38" t="n">
        <f aca="false">IFERROR(Counts!AK808/Counts!AI808,"")</f>
        <v>0.0411764705882353</v>
      </c>
      <c r="X808" s="40" t="n">
        <f aca="false">IFERROR(Counts!O808,"")</f>
        <v>-5.098</v>
      </c>
      <c r="Y808" s="36" t="n">
        <f aca="false">IFERROR(INDEX('Season Counts'!$Y$2:$Y$740,$AF808)/INDEX('Season Counts'!$X$2:$X$740,$AF808),"")</f>
        <v>0.333716101694915</v>
      </c>
      <c r="Z808" s="37" t="n">
        <f aca="false">IFERROR(J808-Y808,"")</f>
        <v>0.0176622766834631</v>
      </c>
      <c r="AA808" s="38" t="n">
        <f aca="false">IFERROR(INDEX('Season Counts'!$K$2:$K$740,$AF808)/INDEX('Season Counts'!$J$2:$J$740,$AF808),"")</f>
        <v>0.248062015503876</v>
      </c>
      <c r="AB808" s="41" t="n">
        <f aca="false">IFERROR(R808-AA808,"")</f>
        <v>-0.0136297810716415</v>
      </c>
      <c r="AC808" s="39" t="n">
        <f aca="false">IFERROR(INDEX('Season Counts'!$AG$2:$AG$740,$AF808)/INDEX('Season Counts'!$AF$2:$AF$740,$AF808),"")</f>
        <v>70.2018207282913</v>
      </c>
      <c r="AD808" s="40" t="n">
        <f aca="false">IFERROR(V808-AC808,"")</f>
        <v>-0.397703081232478</v>
      </c>
      <c r="AE808" s="4" t="str">
        <f aca="false">IF(D808&lt;Guide!$C$21,"Low PA",IF(TRIM(IF(ISNUMBER(AD808),IF(N(AD808)&lt;=-Guide!$C$24,"▼ Bat Speed  ",IF(N(AD808)&gt;=Guide!$C$24,"▲ Bat Speed  ","")),"")&amp;IF(N(Z808)&gt;=Guide!$C$22,"▲ Contact  ","")&amp;IF(N(Z808)&lt;=-Guide!$C$22,"▼ Contact  ","")&amp;IF(N(AB808)&gt;=Guide!$C$23,"▲ Chase  ","")&amp;IF(N(AB808)&lt;=-Guide!$C$23,"▼ Chase  ",""))="","Stable",TRIM(IF(ISNUMBER(AD808),IF(N(AD808)&lt;=-Guide!$C$24,"▼ Bat Speed  ",IF(N(AD808)&gt;=Guide!$C$24,"▲ Bat Speed  ","")),"")&amp;IF(N(Z808)&gt;=Guide!$C$22,"▲ Contact  ","")&amp;IF(N(Z808)&lt;=-Guide!$C$22,"▼ Contact  ","")&amp;IF(N(AB808)&gt;=Guide!$C$23,"▲ Chase  ","")&amp;IF(N(AB808)&lt;=-Guide!$C$23,"▼ Chase  ",""))))</f>
        <v>Stable</v>
      </c>
      <c r="AF808" s="35" t="n">
        <f aca="false">MATCH(Counts!A808,'Season Counts'!$A$2:$A$740,0)</f>
        <v>210</v>
      </c>
    </row>
    <row r="809" customFormat="false" ht="15" hidden="false" customHeight="false" outlineLevel="0" collapsed="false">
      <c r="A809" s="34" t="str">
        <f aca="false">Counts!B809</f>
        <v>COL</v>
      </c>
      <c r="B809" s="5" t="str">
        <f aca="false">Counts!C809</f>
        <v>Kyle Karros</v>
      </c>
      <c r="C809" s="34" t="str">
        <f aca="false">Counts!F809</f>
        <v>May</v>
      </c>
      <c r="D809" s="35" t="n">
        <f aca="false">IFERROR(Counts!P809,"")</f>
        <v>78</v>
      </c>
      <c r="E809" s="36" t="n">
        <f aca="false">IFERROR(Counts!R809/Counts!Q809,"")</f>
        <v>0.225352112676056</v>
      </c>
      <c r="F809" s="36" t="n">
        <f aca="false">IFERROR((Counts!R809+Counts!V809+Counts!W809)/(Counts!Q809+Counts!V809+Counts!W809+Counts!X809),"")</f>
        <v>0.294871794871795</v>
      </c>
      <c r="G809" s="36" t="n">
        <f aca="false">IFERROR((Counts!R809+Counts!S809+2*Counts!T809+3*Counts!U809)/Counts!Q809,"")</f>
        <v>0.380281690140845</v>
      </c>
      <c r="H809" s="35" t="n">
        <f aca="false">IFERROR(Counts!U809,"")</f>
        <v>2</v>
      </c>
      <c r="I809" s="36" t="n">
        <f aca="false">IFERROR(Counts!Z809/Counts!AA809,"")</f>
        <v>0.298076923076923</v>
      </c>
      <c r="J809" s="36" t="n">
        <f aca="false">IFERROR(Counts!AB809/Counts!AA809,"")</f>
        <v>0.291384615384615</v>
      </c>
      <c r="K809" s="37" t="n">
        <f aca="false">IFERROR((Counts!AB809-Counts!Z809)/Counts!AA809,"")</f>
        <v>-0.00669230769230767</v>
      </c>
      <c r="L809" s="38" t="n">
        <f aca="false">IFERROR(Counts!Y809/Counts!P809,"")</f>
        <v>0.269230769230769</v>
      </c>
      <c r="M809" s="38" t="n">
        <f aca="false">IFERROR(Counts!V809/Counts!P809,"")</f>
        <v>0.0897435897435897</v>
      </c>
      <c r="N809" s="38" t="n">
        <f aca="false">IFERROR(Counts!AD809/Counts!AC809,"")</f>
        <v>0.06</v>
      </c>
      <c r="O809" s="38" t="n">
        <f aca="false">IFERROR(Counts!AE809/Counts!AC809,"")</f>
        <v>0.42</v>
      </c>
      <c r="P809" s="39" t="n">
        <f aca="false">IFERROR(Counts!AG809/Counts!AF809,"")</f>
        <v>87.904</v>
      </c>
      <c r="Q809" s="38" t="n">
        <f aca="false">IFERROR(Counts!AH809/Counts!AC809,"")</f>
        <v>0.42</v>
      </c>
      <c r="R809" s="38" t="n">
        <f aca="false">IFERROR(Counts!N809/Counts!M809,"")</f>
        <v>0.257142857142857</v>
      </c>
      <c r="S809" s="38" t="n">
        <f aca="false">IFERROR(Counts!K809/Counts!J809,"")</f>
        <v>0.629139072847682</v>
      </c>
      <c r="T809" s="38" t="n">
        <f aca="false">IFERROR(Counts!I809/Counts!H809,"")</f>
        <v>0.221428571428571</v>
      </c>
      <c r="U809" s="38" t="n">
        <f aca="false">IFERROR(1-Counts!L809/Counts!K809,"")</f>
        <v>0.884210526315789</v>
      </c>
      <c r="V809" s="39" t="n">
        <f aca="false">IFERROR(Counts!AJ809/Counts!AI809,"")</f>
        <v>70.3566929133858</v>
      </c>
      <c r="W809" s="38" t="n">
        <f aca="false">IFERROR(Counts!AK809/Counts!AI809,"")</f>
        <v>0.0551181102362205</v>
      </c>
      <c r="X809" s="40" t="n">
        <f aca="false">IFERROR(Counts!O809,"")</f>
        <v>-0.478</v>
      </c>
      <c r="Y809" s="36" t="n">
        <f aca="false">IFERROR(INDEX('Season Counts'!$Y$2:$Y$740,$AF809)/INDEX('Season Counts'!$X$2:$X$740,$AF809),"")</f>
        <v>0.333716101694915</v>
      </c>
      <c r="Z809" s="37" t="n">
        <f aca="false">IFERROR(J809-Y809,"")</f>
        <v>-0.0423314863102999</v>
      </c>
      <c r="AA809" s="38" t="n">
        <f aca="false">IFERROR(INDEX('Season Counts'!$K$2:$K$740,$AF809)/INDEX('Season Counts'!$J$2:$J$740,$AF809),"")</f>
        <v>0.248062015503876</v>
      </c>
      <c r="AB809" s="41" t="n">
        <f aca="false">IFERROR(R809-AA809,"")</f>
        <v>0.00908084163898115</v>
      </c>
      <c r="AC809" s="39" t="n">
        <f aca="false">IFERROR(INDEX('Season Counts'!$AG$2:$AG$740,$AF809)/INDEX('Season Counts'!$AF$2:$AF$740,$AF809),"")</f>
        <v>70.2018207282913</v>
      </c>
      <c r="AD809" s="40" t="n">
        <f aca="false">IFERROR(V809-AC809,"")</f>
        <v>0.154872185094519</v>
      </c>
      <c r="AE809" s="4" t="str">
        <f aca="false">IF(D809&lt;Guide!$C$21,"Low PA",IF(TRIM(IF(ISNUMBER(AD809),IF(N(AD809)&lt;=-Guide!$C$24,"▼ Bat Speed  ",IF(N(AD809)&gt;=Guide!$C$24,"▲ Bat Speed  ","")),"")&amp;IF(N(Z809)&gt;=Guide!$C$22,"▲ Contact  ","")&amp;IF(N(Z809)&lt;=-Guide!$C$22,"▼ Contact  ","")&amp;IF(N(AB809)&gt;=Guide!$C$23,"▲ Chase  ","")&amp;IF(N(AB809)&lt;=-Guide!$C$23,"▼ Chase  ",""))="","Stable",TRIM(IF(ISNUMBER(AD809),IF(N(AD809)&lt;=-Guide!$C$24,"▼ Bat Speed  ",IF(N(AD809)&gt;=Guide!$C$24,"▲ Bat Speed  ","")),"")&amp;IF(N(Z809)&gt;=Guide!$C$22,"▲ Contact  ","")&amp;IF(N(Z809)&lt;=-Guide!$C$22,"▼ Contact  ","")&amp;IF(N(AB809)&gt;=Guide!$C$23,"▲ Chase  ","")&amp;IF(N(AB809)&lt;=-Guide!$C$23,"▼ Chase  ",""))))</f>
        <v>▼ Contact</v>
      </c>
      <c r="AF809" s="35" t="n">
        <f aca="false">MATCH(Counts!A809,'Season Counts'!$A$2:$A$740,0)</f>
        <v>210</v>
      </c>
    </row>
    <row r="810" customFormat="false" ht="15" hidden="false" customHeight="false" outlineLevel="0" collapsed="false">
      <c r="A810" s="34" t="str">
        <f aca="false">Counts!B810</f>
        <v>COL</v>
      </c>
      <c r="B810" s="5" t="str">
        <f aca="false">Counts!C810</f>
        <v>Kyle Karros</v>
      </c>
      <c r="C810" s="34" t="str">
        <f aca="false">Counts!F810</f>
        <v>Jun</v>
      </c>
      <c r="D810" s="35" t="n">
        <f aca="false">IFERROR(Counts!P810,"")</f>
        <v>81</v>
      </c>
      <c r="E810" s="36" t="n">
        <f aca="false">IFERROR(Counts!R810/Counts!Q810,"")</f>
        <v>0.357142857142857</v>
      </c>
      <c r="F810" s="36" t="n">
        <f aca="false">IFERROR((Counts!R810+Counts!V810+Counts!W810)/(Counts!Q810+Counts!V810+Counts!W810+Counts!X810),"")</f>
        <v>0.444444444444444</v>
      </c>
      <c r="G810" s="36" t="n">
        <f aca="false">IFERROR((Counts!R810+Counts!S810+2*Counts!T810+3*Counts!U810)/Counts!Q810,"")</f>
        <v>0.585714285714286</v>
      </c>
      <c r="H810" s="35" t="n">
        <f aca="false">IFERROR(Counts!U810,"")</f>
        <v>2</v>
      </c>
      <c r="I810" s="36" t="n">
        <f aca="false">IFERROR(Counts!Z810/Counts!AA810,"")</f>
        <v>0.436708860759494</v>
      </c>
      <c r="J810" s="36" t="n">
        <f aca="false">IFERROR(Counts!AB810/Counts!AA810,"")</f>
        <v>0.358481012658228</v>
      </c>
      <c r="K810" s="37" t="n">
        <f aca="false">IFERROR((Counts!AB810-Counts!Z810)/Counts!AA810,"")</f>
        <v>-0.0782278481012658</v>
      </c>
      <c r="L810" s="38" t="n">
        <f aca="false">IFERROR(Counts!Y810/Counts!P810,"")</f>
        <v>0.148148148148148</v>
      </c>
      <c r="M810" s="38" t="n">
        <f aca="false">IFERROR(Counts!V810/Counts!P810,"")</f>
        <v>0.111111111111111</v>
      </c>
      <c r="N810" s="38" t="n">
        <f aca="false">IFERROR(Counts!AD810/Counts!AC810,"")</f>
        <v>0.103448275862069</v>
      </c>
      <c r="O810" s="38" t="n">
        <f aca="false">IFERROR(Counts!AE810/Counts!AC810,"")</f>
        <v>0.53448275862069</v>
      </c>
      <c r="P810" s="39" t="n">
        <f aca="false">IFERROR(Counts!AG810/Counts!AF810,"")</f>
        <v>90.5672413793103</v>
      </c>
      <c r="Q810" s="38" t="n">
        <f aca="false">IFERROR(Counts!AH810/Counts!AC810,"")</f>
        <v>0.431034482758621</v>
      </c>
      <c r="R810" s="38" t="n">
        <f aca="false">IFERROR(Counts!N810/Counts!M810,"")</f>
        <v>0.232558139534884</v>
      </c>
      <c r="S810" s="38" t="n">
        <f aca="false">IFERROR(Counts!K810/Counts!J810,"")</f>
        <v>0.767123287671233</v>
      </c>
      <c r="T810" s="38" t="n">
        <f aca="false">IFERROR(Counts!I810/Counts!H810,"")</f>
        <v>0.256578947368421</v>
      </c>
      <c r="U810" s="38" t="n">
        <f aca="false">IFERROR(1-Counts!L810/Counts!K810,"")</f>
        <v>0.848214285714286</v>
      </c>
      <c r="V810" s="39" t="n">
        <f aca="false">IFERROR(Counts!AJ810/Counts!AI810,"")</f>
        <v>70.575</v>
      </c>
      <c r="W810" s="38" t="n">
        <f aca="false">IFERROR(Counts!AK810/Counts!AI810,"")</f>
        <v>0.129310344827586</v>
      </c>
      <c r="X810" s="40" t="n">
        <f aca="false">IFERROR(Counts!O810,"")</f>
        <v>6.9</v>
      </c>
      <c r="Y810" s="36" t="n">
        <f aca="false">IFERROR(INDEX('Season Counts'!$Y$2:$Y$740,$AF810)/INDEX('Season Counts'!$X$2:$X$740,$AF810),"")</f>
        <v>0.333716101694915</v>
      </c>
      <c r="Z810" s="37" t="n">
        <f aca="false">IFERROR(J810-Y810,"")</f>
        <v>0.0247649109633126</v>
      </c>
      <c r="AA810" s="38" t="n">
        <f aca="false">IFERROR(INDEX('Season Counts'!$K$2:$K$740,$AF810)/INDEX('Season Counts'!$J$2:$J$740,$AF810),"")</f>
        <v>0.248062015503876</v>
      </c>
      <c r="AB810" s="41" t="n">
        <f aca="false">IFERROR(R810-AA810,"")</f>
        <v>-0.0155038759689922</v>
      </c>
      <c r="AC810" s="39" t="n">
        <f aca="false">IFERROR(INDEX('Season Counts'!$AG$2:$AG$740,$AF810)/INDEX('Season Counts'!$AF$2:$AF$740,$AF810),"")</f>
        <v>70.2018207282913</v>
      </c>
      <c r="AD810" s="40" t="n">
        <f aca="false">IFERROR(V810-AC810,"")</f>
        <v>0.373179271708693</v>
      </c>
      <c r="AE810" s="4" t="str">
        <f aca="false">IF(D810&lt;Guide!$C$21,"Low PA",IF(TRIM(IF(ISNUMBER(AD810),IF(N(AD810)&lt;=-Guide!$C$24,"▼ Bat Speed  ",IF(N(AD810)&gt;=Guide!$C$24,"▲ Bat Speed  ","")),"")&amp;IF(N(Z810)&gt;=Guide!$C$22,"▲ Contact  ","")&amp;IF(N(Z810)&lt;=-Guide!$C$22,"▼ Contact  ","")&amp;IF(N(AB810)&gt;=Guide!$C$23,"▲ Chase  ","")&amp;IF(N(AB810)&lt;=-Guide!$C$23,"▼ Chase  ",""))="","Stable",TRIM(IF(ISNUMBER(AD810),IF(N(AD810)&lt;=-Guide!$C$24,"▼ Bat Speed  ",IF(N(AD810)&gt;=Guide!$C$24,"▲ Bat Speed  ","")),"")&amp;IF(N(Z810)&gt;=Guide!$C$22,"▲ Contact  ","")&amp;IF(N(Z810)&lt;=-Guide!$C$22,"▼ Contact  ","")&amp;IF(N(AB810)&gt;=Guide!$C$23,"▲ Chase  ","")&amp;IF(N(AB810)&lt;=-Guide!$C$23,"▼ Chase  ",""))))</f>
        <v>Stable</v>
      </c>
      <c r="AF810" s="35" t="n">
        <f aca="false">MATCH(Counts!A810,'Season Counts'!$A$2:$A$740,0)</f>
        <v>210</v>
      </c>
    </row>
    <row r="811" customFormat="false" ht="15" hidden="false" customHeight="false" outlineLevel="0" collapsed="false">
      <c r="A811" s="34" t="str">
        <f aca="false">Counts!B811</f>
        <v>COL</v>
      </c>
      <c r="B811" s="5" t="str">
        <f aca="false">Counts!C811</f>
        <v>Kyle Karros</v>
      </c>
      <c r="C811" s="34" t="str">
        <f aca="false">Counts!F811</f>
        <v>Jul</v>
      </c>
      <c r="D811" s="35" t="n">
        <f aca="false">IFERROR(Counts!P811,"")</f>
        <v>88</v>
      </c>
      <c r="E811" s="36" t="n">
        <f aca="false">IFERROR(Counts!R811/Counts!Q811,"")</f>
        <v>0.293333333333333</v>
      </c>
      <c r="F811" s="36" t="n">
        <f aca="false">IFERROR((Counts!R811+Counts!V811+Counts!W811)/(Counts!Q811+Counts!V811+Counts!W811+Counts!X811),"")</f>
        <v>0.397727272727273</v>
      </c>
      <c r="G811" s="36" t="n">
        <f aca="false">IFERROR((Counts!R811+Counts!S811+2*Counts!T811+3*Counts!U811)/Counts!Q811,"")</f>
        <v>0.52</v>
      </c>
      <c r="H811" s="35" t="n">
        <f aca="false">IFERROR(Counts!U811,"")</f>
        <v>4</v>
      </c>
      <c r="I811" s="36" t="n">
        <f aca="false">IFERROR(Counts!Z811/Counts!AA811,"")</f>
        <v>0.398295454545455</v>
      </c>
      <c r="J811" s="36" t="n">
        <f aca="false">IFERROR(Counts!AB811/Counts!AA811,"")</f>
        <v>0.351738636363636</v>
      </c>
      <c r="K811" s="37" t="n">
        <f aca="false">IFERROR((Counts!AB811-Counts!Z811)/Counts!AA811,"")</f>
        <v>-0.0465568181818182</v>
      </c>
      <c r="L811" s="38" t="n">
        <f aca="false">IFERROR(Counts!Y811/Counts!P811,"")</f>
        <v>0.193181818181818</v>
      </c>
      <c r="M811" s="38" t="n">
        <f aca="false">IFERROR(Counts!V811/Counts!P811,"")</f>
        <v>0.125</v>
      </c>
      <c r="N811" s="38" t="n">
        <f aca="false">IFERROR(Counts!AD811/Counts!AC811,"")</f>
        <v>0.0862068965517241</v>
      </c>
      <c r="O811" s="38" t="n">
        <f aca="false">IFERROR(Counts!AE811/Counts!AC811,"")</f>
        <v>0.379310344827586</v>
      </c>
      <c r="P811" s="39" t="n">
        <f aca="false">IFERROR(Counts!AG811/Counts!AF811,"")</f>
        <v>89.8741379310345</v>
      </c>
      <c r="Q811" s="38" t="n">
        <f aca="false">IFERROR(Counts!AH811/Counts!AC811,"")</f>
        <v>0.413793103448276</v>
      </c>
      <c r="R811" s="38" t="n">
        <f aca="false">IFERROR(Counts!N811/Counts!M811,"")</f>
        <v>0.264864864864865</v>
      </c>
      <c r="S811" s="38" t="n">
        <f aca="false">IFERROR(Counts!K811/Counts!J811,"")</f>
        <v>0.746666666666667</v>
      </c>
      <c r="T811" s="38" t="n">
        <f aca="false">IFERROR(Counts!I811/Counts!H811,"")</f>
        <v>0.22360248447205</v>
      </c>
      <c r="U811" s="38" t="n">
        <f aca="false">IFERROR(1-Counts!L811/Counts!K811,"")</f>
        <v>0.910714285714286</v>
      </c>
      <c r="V811" s="39" t="n">
        <f aca="false">IFERROR(Counts!AJ811/Counts!AI811,"")</f>
        <v>70.4742857142857</v>
      </c>
      <c r="W811" s="38" t="n">
        <f aca="false">IFERROR(Counts!AK811/Counts!AI811,"")</f>
        <v>0.0714285714285714</v>
      </c>
      <c r="X811" s="40" t="n">
        <f aca="false">IFERROR(Counts!O811,"")</f>
        <v>6.464</v>
      </c>
      <c r="Y811" s="36" t="n">
        <f aca="false">IFERROR(INDEX('Season Counts'!$Y$2:$Y$740,$AF811)/INDEX('Season Counts'!$X$2:$X$740,$AF811),"")</f>
        <v>0.333716101694915</v>
      </c>
      <c r="Z811" s="37" t="n">
        <f aca="false">IFERROR(J811-Y811,"")</f>
        <v>0.0180225346687211</v>
      </c>
      <c r="AA811" s="38" t="n">
        <f aca="false">IFERROR(INDEX('Season Counts'!$K$2:$K$740,$AF811)/INDEX('Season Counts'!$J$2:$J$740,$AF811),"")</f>
        <v>0.248062015503876</v>
      </c>
      <c r="AB811" s="41" t="n">
        <f aca="false">IFERROR(R811-AA811,"")</f>
        <v>0.0168028493609889</v>
      </c>
      <c r="AC811" s="39" t="n">
        <f aca="false">IFERROR(INDEX('Season Counts'!$AG$2:$AG$740,$AF811)/INDEX('Season Counts'!$AF$2:$AF$740,$AF811),"")</f>
        <v>70.2018207282913</v>
      </c>
      <c r="AD811" s="40" t="n">
        <f aca="false">IFERROR(V811-AC811,"")</f>
        <v>0.272464985994404</v>
      </c>
      <c r="AE811" s="4" t="str">
        <f aca="false">IF(D811&lt;Guide!$C$21,"Low PA",IF(TRIM(IF(ISNUMBER(AD811),IF(N(AD811)&lt;=-Guide!$C$24,"▼ Bat Speed  ",IF(N(AD811)&gt;=Guide!$C$24,"▲ Bat Speed  ","")),"")&amp;IF(N(Z811)&gt;=Guide!$C$22,"▲ Contact  ","")&amp;IF(N(Z811)&lt;=-Guide!$C$22,"▼ Contact  ","")&amp;IF(N(AB811)&gt;=Guide!$C$23,"▲ Chase  ","")&amp;IF(N(AB811)&lt;=-Guide!$C$23,"▼ Chase  ",""))="","Stable",TRIM(IF(ISNUMBER(AD811),IF(N(AD811)&lt;=-Guide!$C$24,"▼ Bat Speed  ",IF(N(AD811)&gt;=Guide!$C$24,"▲ Bat Speed  ","")),"")&amp;IF(N(Z811)&gt;=Guide!$C$22,"▲ Contact  ","")&amp;IF(N(Z811)&lt;=-Guide!$C$22,"▼ Contact  ","")&amp;IF(N(AB811)&gt;=Guide!$C$23,"▲ Chase  ","")&amp;IF(N(AB811)&lt;=-Guide!$C$23,"▼ Chase  ",""))))</f>
        <v>Stable</v>
      </c>
      <c r="AF811" s="35" t="n">
        <f aca="false">MATCH(Counts!A811,'Season Counts'!$A$2:$A$740,0)</f>
        <v>210</v>
      </c>
    </row>
    <row r="812" customFormat="false" ht="15" hidden="false" customHeight="false" outlineLevel="0" collapsed="false">
      <c r="A812" s="34" t="str">
        <f aca="false">Counts!B812</f>
        <v>COL</v>
      </c>
      <c r="B812" s="5" t="str">
        <f aca="false">Counts!C812</f>
        <v>Kyle Karros</v>
      </c>
      <c r="C812" s="34" t="str">
        <f aca="false">Counts!F812</f>
        <v>Aug</v>
      </c>
      <c r="D812" s="35" t="n">
        <f aca="false">IFERROR(Counts!P812,"")</f>
        <v>44</v>
      </c>
      <c r="E812" s="36" t="n">
        <f aca="false">IFERROR(Counts!R812/Counts!Q812,"")</f>
        <v>0.236842105263158</v>
      </c>
      <c r="F812" s="36" t="n">
        <f aca="false">IFERROR((Counts!R812+Counts!V812+Counts!W812)/(Counts!Q812+Counts!V812+Counts!W812+Counts!X812),"")</f>
        <v>0.318181818181818</v>
      </c>
      <c r="G812" s="36" t="n">
        <f aca="false">IFERROR((Counts!R812+Counts!S812+2*Counts!T812+3*Counts!U812)/Counts!Q812,"")</f>
        <v>0.342105263157895</v>
      </c>
      <c r="H812" s="35" t="n">
        <f aca="false">IFERROR(Counts!U812,"")</f>
        <v>1</v>
      </c>
      <c r="I812" s="36" t="n">
        <f aca="false">IFERROR(Counts!Z812/Counts!AA812,"")</f>
        <v>0.296590909090909</v>
      </c>
      <c r="J812" s="36" t="n">
        <f aca="false">IFERROR(Counts!AB812/Counts!AA812,"")</f>
        <v>0.323272727272727</v>
      </c>
      <c r="K812" s="37" t="n">
        <f aca="false">IFERROR((Counts!AB812-Counts!Z812)/Counts!AA812,"")</f>
        <v>0.0266818181818182</v>
      </c>
      <c r="L812" s="38" t="n">
        <f aca="false">IFERROR(Counts!Y812/Counts!P812,"")</f>
        <v>0.159090909090909</v>
      </c>
      <c r="M812" s="38" t="n">
        <f aca="false">IFERROR(Counts!V812/Counts!P812,"")</f>
        <v>0.0681818181818182</v>
      </c>
      <c r="N812" s="38" t="n">
        <f aca="false">IFERROR(Counts!AD812/Counts!AC812,"")</f>
        <v>0.0625</v>
      </c>
      <c r="O812" s="38" t="n">
        <f aca="false">IFERROR(Counts!AE812/Counts!AC812,"")</f>
        <v>0.28125</v>
      </c>
      <c r="P812" s="39" t="n">
        <f aca="false">IFERROR(Counts!AG812/Counts!AF812,"")</f>
        <v>85.25</v>
      </c>
      <c r="Q812" s="38" t="n">
        <f aca="false">IFERROR(Counts!AH812/Counts!AC812,"")</f>
        <v>0.375</v>
      </c>
      <c r="R812" s="38" t="n">
        <f aca="false">IFERROR(Counts!N812/Counts!M812,"")</f>
        <v>0.225</v>
      </c>
      <c r="S812" s="38" t="n">
        <f aca="false">IFERROR(Counts!K812/Counts!J812,"")</f>
        <v>0.719101123595506</v>
      </c>
      <c r="T812" s="38" t="n">
        <f aca="false">IFERROR(Counts!I812/Counts!H812,"")</f>
        <v>0.121951219512195</v>
      </c>
      <c r="U812" s="38" t="n">
        <f aca="false">IFERROR(1-Counts!L812/Counts!K812,"")</f>
        <v>0.9375</v>
      </c>
      <c r="V812" s="39" t="n">
        <f aca="false">IFERROR(Counts!AJ812/Counts!AI812,"")</f>
        <v>69.3323943661972</v>
      </c>
      <c r="W812" s="38" t="n">
        <f aca="false">IFERROR(Counts!AK812/Counts!AI812,"")</f>
        <v>0.0422535211267606</v>
      </c>
      <c r="X812" s="40" t="n">
        <f aca="false">IFERROR(Counts!O812,"")</f>
        <v>0.138</v>
      </c>
      <c r="Y812" s="36" t="n">
        <f aca="false">IFERROR(INDEX('Season Counts'!$Y$2:$Y$740,$AF812)/INDEX('Season Counts'!$X$2:$X$740,$AF812),"")</f>
        <v>0.333716101694915</v>
      </c>
      <c r="Z812" s="37" t="n">
        <f aca="false">IFERROR(J812-Y812,"")</f>
        <v>-0.010443374422188</v>
      </c>
      <c r="AA812" s="38" t="n">
        <f aca="false">IFERROR(INDEX('Season Counts'!$K$2:$K$740,$AF812)/INDEX('Season Counts'!$J$2:$J$740,$AF812),"")</f>
        <v>0.248062015503876</v>
      </c>
      <c r="AB812" s="41" t="n">
        <f aca="false">IFERROR(R812-AA812,"")</f>
        <v>-0.023062015503876</v>
      </c>
      <c r="AC812" s="39" t="n">
        <f aca="false">IFERROR(INDEX('Season Counts'!$AG$2:$AG$740,$AF812)/INDEX('Season Counts'!$AF$2:$AF$740,$AF812),"")</f>
        <v>70.2018207282913</v>
      </c>
      <c r="AD812" s="40" t="n">
        <f aca="false">IFERROR(V812-AC812,"")</f>
        <v>-0.869426362094117</v>
      </c>
      <c r="AE812" s="4" t="str">
        <f aca="false">IF(D812&lt;Guide!$C$21,"Low PA",IF(TRIM(IF(ISNUMBER(AD812),IF(N(AD812)&lt;=-Guide!$C$24,"▼ Bat Speed  ",IF(N(AD812)&gt;=Guide!$C$24,"▲ Bat Speed  ","")),"")&amp;IF(N(Z812)&gt;=Guide!$C$22,"▲ Contact  ","")&amp;IF(N(Z812)&lt;=-Guide!$C$22,"▼ Contact  ","")&amp;IF(N(AB812)&gt;=Guide!$C$23,"▲ Chase  ","")&amp;IF(N(AB812)&lt;=-Guide!$C$23,"▼ Chase  ",""))="","Stable",TRIM(IF(ISNUMBER(AD812),IF(N(AD812)&lt;=-Guide!$C$24,"▼ Bat Speed  ",IF(N(AD812)&gt;=Guide!$C$24,"▲ Bat Speed  ","")),"")&amp;IF(N(Z812)&gt;=Guide!$C$22,"▲ Contact  ","")&amp;IF(N(Z812)&lt;=-Guide!$C$22,"▼ Contact  ","")&amp;IF(N(AB812)&gt;=Guide!$C$23,"▲ Chase  ","")&amp;IF(N(AB812)&lt;=-Guide!$C$23,"▼ Chase  ",""))))</f>
        <v>Stable</v>
      </c>
      <c r="AF812" s="35" t="n">
        <f aca="false">MATCH(Counts!A812,'Season Counts'!$A$2:$A$740,0)</f>
        <v>210</v>
      </c>
    </row>
    <row r="813" customFormat="false" ht="15" hidden="false" customHeight="false" outlineLevel="0" collapsed="false">
      <c r="A813" s="34" t="str">
        <f aca="false">Counts!B813</f>
        <v>COL</v>
      </c>
      <c r="B813" s="5" t="str">
        <f aca="false">Counts!C813</f>
        <v>Kyle Karros</v>
      </c>
      <c r="C813" s="34" t="str">
        <f aca="false">Counts!F813</f>
        <v>Sep</v>
      </c>
      <c r="D813" s="35" t="n">
        <f aca="false">IFERROR(Counts!P813,"")</f>
        <v>72</v>
      </c>
      <c r="E813" s="36" t="n">
        <f aca="false">IFERROR(Counts!R813/Counts!Q813,"")</f>
        <v>0.2</v>
      </c>
      <c r="F813" s="36" t="n">
        <f aca="false">IFERROR((Counts!R813+Counts!V813+Counts!W813)/(Counts!Q813+Counts!V813+Counts!W813+Counts!X813),"")</f>
        <v>0.277777777777778</v>
      </c>
      <c r="G813" s="36" t="n">
        <f aca="false">IFERROR((Counts!R813+Counts!S813+2*Counts!T813+3*Counts!U813)/Counts!Q813,"")</f>
        <v>0.384615384615385</v>
      </c>
      <c r="H813" s="35" t="n">
        <f aca="false">IFERROR(Counts!U813,"")</f>
        <v>3</v>
      </c>
      <c r="I813" s="36" t="n">
        <f aca="false">IFERROR(Counts!Z813/Counts!AA813,"")</f>
        <v>0.290972222222222</v>
      </c>
      <c r="J813" s="36" t="n">
        <f aca="false">IFERROR(Counts!AB813/Counts!AA813,"")</f>
        <v>0.309527777777778</v>
      </c>
      <c r="K813" s="37" t="n">
        <f aca="false">IFERROR((Counts!AB813-Counts!Z813)/Counts!AA813,"")</f>
        <v>0.0185555555555556</v>
      </c>
      <c r="L813" s="38" t="n">
        <f aca="false">IFERROR(Counts!Y813/Counts!P813,"")</f>
        <v>0.25</v>
      </c>
      <c r="M813" s="38" t="n">
        <f aca="false">IFERROR(Counts!V813/Counts!P813,"")</f>
        <v>0.0833333333333333</v>
      </c>
      <c r="N813" s="38" t="n">
        <f aca="false">IFERROR(Counts!AD813/Counts!AC813,"")</f>
        <v>0.106382978723404</v>
      </c>
      <c r="O813" s="38" t="n">
        <f aca="false">IFERROR(Counts!AE813/Counts!AC813,"")</f>
        <v>0.404255319148936</v>
      </c>
      <c r="P813" s="39" t="n">
        <f aca="false">IFERROR(Counts!AG813/Counts!AF813,"")</f>
        <v>91.1382978723404</v>
      </c>
      <c r="Q813" s="38" t="n">
        <f aca="false">IFERROR(Counts!AH813/Counts!AC813,"")</f>
        <v>0.382978723404255</v>
      </c>
      <c r="R813" s="38" t="n">
        <f aca="false">IFERROR(Counts!N813/Counts!M813,"")</f>
        <v>0.272108843537415</v>
      </c>
      <c r="S813" s="38" t="n">
        <f aca="false">IFERROR(Counts!K813/Counts!J813,"")</f>
        <v>0.591304347826087</v>
      </c>
      <c r="T813" s="38" t="n">
        <f aca="false">IFERROR(Counts!I813/Counts!H813,"")</f>
        <v>0.296296296296296</v>
      </c>
      <c r="U813" s="38" t="n">
        <f aca="false">IFERROR(1-Counts!L813/Counts!K813,"")</f>
        <v>0.882352941176471</v>
      </c>
      <c r="V813" s="39" t="n">
        <f aca="false">IFERROR(Counts!AJ813/Counts!AI813,"")</f>
        <v>70.5155555555556</v>
      </c>
      <c r="W813" s="38" t="n">
        <f aca="false">IFERROR(Counts!AK813/Counts!AI813,"")</f>
        <v>0.122222222222222</v>
      </c>
      <c r="X813" s="40" t="n">
        <f aca="false">IFERROR(Counts!O813,"")</f>
        <v>-1.443</v>
      </c>
      <c r="Y813" s="36" t="n">
        <f aca="false">IFERROR(INDEX('Season Counts'!$Y$2:$Y$740,$AF813)/INDEX('Season Counts'!$X$2:$X$740,$AF813),"")</f>
        <v>0.333716101694915</v>
      </c>
      <c r="Z813" s="37" t="n">
        <f aca="false">IFERROR(J813-Y813,"")</f>
        <v>-0.0241883239171375</v>
      </c>
      <c r="AA813" s="38" t="n">
        <f aca="false">IFERROR(INDEX('Season Counts'!$K$2:$K$740,$AF813)/INDEX('Season Counts'!$J$2:$J$740,$AF813),"")</f>
        <v>0.248062015503876</v>
      </c>
      <c r="AB813" s="41" t="n">
        <f aca="false">IFERROR(R813-AA813,"")</f>
        <v>0.024046828033539</v>
      </c>
      <c r="AC813" s="39" t="n">
        <f aca="false">IFERROR(INDEX('Season Counts'!$AG$2:$AG$740,$AF813)/INDEX('Season Counts'!$AF$2:$AF$740,$AF813),"")</f>
        <v>70.2018207282913</v>
      </c>
      <c r="AD813" s="40" t="n">
        <f aca="false">IFERROR(V813-AC813,"")</f>
        <v>0.313734827264241</v>
      </c>
      <c r="AE813" s="4" t="str">
        <f aca="false">IF(D813&lt;Guide!$C$21,"Low PA",IF(TRIM(IF(ISNUMBER(AD813),IF(N(AD813)&lt;=-Guide!$C$24,"▼ Bat Speed  ",IF(N(AD813)&gt;=Guide!$C$24,"▲ Bat Speed  ","")),"")&amp;IF(N(Z813)&gt;=Guide!$C$22,"▲ Contact  ","")&amp;IF(N(Z813)&lt;=-Guide!$C$22,"▼ Contact  ","")&amp;IF(N(AB813)&gt;=Guide!$C$23,"▲ Chase  ","")&amp;IF(N(AB813)&lt;=-Guide!$C$23,"▼ Chase  ",""))="","Stable",TRIM(IF(ISNUMBER(AD813),IF(N(AD813)&lt;=-Guide!$C$24,"▼ Bat Speed  ",IF(N(AD813)&gt;=Guide!$C$24,"▲ Bat Speed  ","")),"")&amp;IF(N(Z813)&gt;=Guide!$C$22,"▲ Contact  ","")&amp;IF(N(Z813)&lt;=-Guide!$C$22,"▼ Contact  ","")&amp;IF(N(AB813)&gt;=Guide!$C$23,"▲ Chase  ","")&amp;IF(N(AB813)&lt;=-Guide!$C$23,"▼ Chase  ",""))))</f>
        <v>Stable</v>
      </c>
      <c r="AF813" s="35" t="n">
        <f aca="false">MATCH(Counts!A813,'Season Counts'!$A$2:$A$740,0)</f>
        <v>210</v>
      </c>
    </row>
    <row r="814" customFormat="false" ht="15" hidden="false" customHeight="false" outlineLevel="0" collapsed="false">
      <c r="A814" s="34" t="str">
        <f aca="false">Counts!B814</f>
        <v>COL</v>
      </c>
      <c r="B814" s="5" t="str">
        <f aca="false">Counts!C814</f>
        <v>Troy Johnston</v>
      </c>
      <c r="C814" s="34" t="str">
        <f aca="false">Counts!F814</f>
        <v>Mar-Apr</v>
      </c>
      <c r="D814" s="35" t="n">
        <f aca="false">IFERROR(Counts!P814,"")</f>
        <v>106</v>
      </c>
      <c r="E814" s="36" t="n">
        <f aca="false">IFERROR(Counts!R814/Counts!Q814,"")</f>
        <v>0.3125</v>
      </c>
      <c r="F814" s="36" t="n">
        <f aca="false">IFERROR((Counts!R814+Counts!V814+Counts!W814)/(Counts!Q814+Counts!V814+Counts!W814+Counts!X814),"")</f>
        <v>0.371428571428571</v>
      </c>
      <c r="G814" s="36" t="n">
        <f aca="false">IFERROR((Counts!R814+Counts!S814+2*Counts!T814+3*Counts!U814)/Counts!Q814,"")</f>
        <v>0.447916666666667</v>
      </c>
      <c r="H814" s="35" t="n">
        <f aca="false">IFERROR(Counts!U814,"")</f>
        <v>2</v>
      </c>
      <c r="I814" s="36" t="n">
        <f aca="false">IFERROR(Counts!Z814/Counts!AA814,"")</f>
        <v>0.361428571428571</v>
      </c>
      <c r="J814" s="36" t="n">
        <f aca="false">IFERROR(Counts!AB814/Counts!AA814,"")</f>
        <v>0.31992380952381</v>
      </c>
      <c r="K814" s="37" t="n">
        <f aca="false">IFERROR((Counts!AB814-Counts!Z814)/Counts!AA814,"")</f>
        <v>-0.041504761904762</v>
      </c>
      <c r="L814" s="38" t="n">
        <f aca="false">IFERROR(Counts!Y814/Counts!P814,"")</f>
        <v>0.207547169811321</v>
      </c>
      <c r="M814" s="38" t="n">
        <f aca="false">IFERROR(Counts!V814/Counts!P814,"")</f>
        <v>0.0754716981132075</v>
      </c>
      <c r="N814" s="38" t="n">
        <f aca="false">IFERROR(Counts!AD814/Counts!AC814,"")</f>
        <v>0.0266666666666667</v>
      </c>
      <c r="O814" s="38" t="n">
        <f aca="false">IFERROR(Counts!AE814/Counts!AC814,"")</f>
        <v>0.413333333333333</v>
      </c>
      <c r="P814" s="39" t="n">
        <f aca="false">IFERROR(Counts!AG814/Counts!AF814,"")</f>
        <v>87.7346666666667</v>
      </c>
      <c r="Q814" s="38" t="n">
        <f aca="false">IFERROR(Counts!AH814/Counts!AC814,"")</f>
        <v>0.48</v>
      </c>
      <c r="R814" s="38" t="n">
        <f aca="false">IFERROR(Counts!N814/Counts!M814,"")</f>
        <v>0.372222222222222</v>
      </c>
      <c r="S814" s="38" t="n">
        <f aca="false">IFERROR(Counts!K814/Counts!J814,"")</f>
        <v>0.60427807486631</v>
      </c>
      <c r="T814" s="38" t="n">
        <f aca="false">IFERROR(Counts!I814/Counts!H814,"")</f>
        <v>0.2</v>
      </c>
      <c r="U814" s="38" t="n">
        <f aca="false">IFERROR(1-Counts!L814/Counts!K814,"")</f>
        <v>0.876106194690266</v>
      </c>
      <c r="V814" s="39" t="n">
        <f aca="false">IFERROR(Counts!AJ814/Counts!AI814,"")</f>
        <v>70.2343949044586</v>
      </c>
      <c r="W814" s="38" t="n">
        <f aca="false">IFERROR(Counts!AK814/Counts!AI814,"")</f>
        <v>0.0700636942675159</v>
      </c>
      <c r="X814" s="40" t="n">
        <f aca="false">IFERROR(Counts!O814,"")</f>
        <v>2.819</v>
      </c>
      <c r="Y814" s="36" t="n">
        <f aca="false">IFERROR(INDEX('Season Counts'!$Y$2:$Y$740,$AF814)/INDEX('Season Counts'!$X$2:$X$740,$AF814),"")</f>
        <v>0.32274606741573</v>
      </c>
      <c r="Z814" s="37" t="n">
        <f aca="false">IFERROR(J814-Y814,"")</f>
        <v>-0.00282225789192087</v>
      </c>
      <c r="AA814" s="38" t="n">
        <f aca="false">IFERROR(INDEX('Season Counts'!$K$2:$K$740,$AF814)/INDEX('Season Counts'!$J$2:$J$740,$AF814),"")</f>
        <v>0.361627906976744</v>
      </c>
      <c r="AB814" s="41" t="n">
        <f aca="false">IFERROR(R814-AA814,"")</f>
        <v>0.010594315245478</v>
      </c>
      <c r="AC814" s="39" t="n">
        <f aca="false">IFERROR(INDEX('Season Counts'!$AG$2:$AG$740,$AF814)/INDEX('Season Counts'!$AF$2:$AF$740,$AF814),"")</f>
        <v>70.1928281461434</v>
      </c>
      <c r="AD814" s="40" t="n">
        <f aca="false">IFERROR(V814-AC814,"")</f>
        <v>0.041566758315156</v>
      </c>
      <c r="AE814" s="4" t="str">
        <f aca="false">IF(D814&lt;Guide!$C$21,"Low PA",IF(TRIM(IF(ISNUMBER(AD814),IF(N(AD814)&lt;=-Guide!$C$24,"▼ Bat Speed  ",IF(N(AD814)&gt;=Guide!$C$24,"▲ Bat Speed  ","")),"")&amp;IF(N(Z814)&gt;=Guide!$C$22,"▲ Contact  ","")&amp;IF(N(Z814)&lt;=-Guide!$C$22,"▼ Contact  ","")&amp;IF(N(AB814)&gt;=Guide!$C$23,"▲ Chase  ","")&amp;IF(N(AB814)&lt;=-Guide!$C$23,"▼ Chase  ",""))="","Stable",TRIM(IF(ISNUMBER(AD814),IF(N(AD814)&lt;=-Guide!$C$24,"▼ Bat Speed  ",IF(N(AD814)&gt;=Guide!$C$24,"▲ Bat Speed  ","")),"")&amp;IF(N(Z814)&gt;=Guide!$C$22,"▲ Contact  ","")&amp;IF(N(Z814)&lt;=-Guide!$C$22,"▼ Contact  ","")&amp;IF(N(AB814)&gt;=Guide!$C$23,"▲ Chase  ","")&amp;IF(N(AB814)&lt;=-Guide!$C$23,"▼ Chase  ",""))))</f>
        <v>Stable</v>
      </c>
      <c r="AF814" s="35" t="n">
        <f aca="false">MATCH(Counts!A814,'Season Counts'!$A$2:$A$740,0)</f>
        <v>211</v>
      </c>
    </row>
    <row r="815" customFormat="false" ht="15" hidden="false" customHeight="false" outlineLevel="0" collapsed="false">
      <c r="A815" s="34" t="str">
        <f aca="false">Counts!B815</f>
        <v>COL</v>
      </c>
      <c r="B815" s="5" t="str">
        <f aca="false">Counts!C815</f>
        <v>Troy Johnston</v>
      </c>
      <c r="C815" s="34" t="str">
        <f aca="false">Counts!F815</f>
        <v>May</v>
      </c>
      <c r="D815" s="35" t="n">
        <f aca="false">IFERROR(Counts!P815,"")</f>
        <v>96</v>
      </c>
      <c r="E815" s="36" t="n">
        <f aca="false">IFERROR(Counts!R815/Counts!Q815,"")</f>
        <v>0.306818181818182</v>
      </c>
      <c r="F815" s="36" t="n">
        <f aca="false">IFERROR((Counts!R815+Counts!V815+Counts!W815)/(Counts!Q815+Counts!V815+Counts!W815+Counts!X815),"")</f>
        <v>0.364583333333333</v>
      </c>
      <c r="G815" s="36" t="n">
        <f aca="false">IFERROR((Counts!R815+Counts!S815+2*Counts!T815+3*Counts!U815)/Counts!Q815,"")</f>
        <v>0.397727272727273</v>
      </c>
      <c r="H815" s="35" t="n">
        <f aca="false">IFERROR(Counts!U815,"")</f>
        <v>0</v>
      </c>
      <c r="I815" s="36" t="n">
        <f aca="false">IFERROR(Counts!Z815/Counts!AA815,"")</f>
        <v>0.340625</v>
      </c>
      <c r="J815" s="36" t="n">
        <f aca="false">IFERROR(Counts!AB815/Counts!AA815,"")</f>
        <v>0.328885416666667</v>
      </c>
      <c r="K815" s="37" t="n">
        <f aca="false">IFERROR((Counts!AB815-Counts!Z815)/Counts!AA815,"")</f>
        <v>-0.0117395833333334</v>
      </c>
      <c r="L815" s="38" t="n">
        <f aca="false">IFERROR(Counts!Y815/Counts!P815,"")</f>
        <v>0.208333333333333</v>
      </c>
      <c r="M815" s="38" t="n">
        <f aca="false">IFERROR(Counts!V815/Counts!P815,"")</f>
        <v>0.0729166666666667</v>
      </c>
      <c r="N815" s="38" t="n">
        <f aca="false">IFERROR(Counts!AD815/Counts!AC815,"")</f>
        <v>0.0294117647058824</v>
      </c>
      <c r="O815" s="38" t="n">
        <f aca="false">IFERROR(Counts!AE815/Counts!AC815,"")</f>
        <v>0.338235294117647</v>
      </c>
      <c r="P815" s="39" t="n">
        <f aca="false">IFERROR(Counts!AG815/Counts!AF815,"")</f>
        <v>88.1544117647059</v>
      </c>
      <c r="Q815" s="38" t="n">
        <f aca="false">IFERROR(Counts!AH815/Counts!AC815,"")</f>
        <v>0.441176470588235</v>
      </c>
      <c r="R815" s="38" t="n">
        <f aca="false">IFERROR(Counts!N815/Counts!M815,"")</f>
        <v>0.365853658536585</v>
      </c>
      <c r="S815" s="38" t="n">
        <f aca="false">IFERROR(Counts!K815/Counts!J815,"")</f>
        <v>0.679245283018868</v>
      </c>
      <c r="T815" s="38" t="n">
        <f aca="false">IFERROR(Counts!I815/Counts!H815,"")</f>
        <v>0.234972677595628</v>
      </c>
      <c r="U815" s="38" t="n">
        <f aca="false">IFERROR(1-Counts!L815/Counts!K815,"")</f>
        <v>0.898148148148148</v>
      </c>
      <c r="V815" s="39" t="n">
        <f aca="false">IFERROR(Counts!AJ815/Counts!AI815,"")</f>
        <v>69.5132075471698</v>
      </c>
      <c r="W815" s="38" t="n">
        <f aca="false">IFERROR(Counts!AK815/Counts!AI815,"")</f>
        <v>0.0377358490566038</v>
      </c>
      <c r="X815" s="40" t="n">
        <f aca="false">IFERROR(Counts!O815,"")</f>
        <v>0.97</v>
      </c>
      <c r="Y815" s="36" t="n">
        <f aca="false">IFERROR(INDEX('Season Counts'!$Y$2:$Y$740,$AF815)/INDEX('Season Counts'!$X$2:$X$740,$AF815),"")</f>
        <v>0.32274606741573</v>
      </c>
      <c r="Z815" s="37" t="n">
        <f aca="false">IFERROR(J815-Y815,"")</f>
        <v>0.00613934925093629</v>
      </c>
      <c r="AA815" s="38" t="n">
        <f aca="false">IFERROR(INDEX('Season Counts'!$K$2:$K$740,$AF815)/INDEX('Season Counts'!$J$2:$J$740,$AF815),"")</f>
        <v>0.361627906976744</v>
      </c>
      <c r="AB815" s="41" t="n">
        <f aca="false">IFERROR(R815-AA815,"")</f>
        <v>0.00422575155984117</v>
      </c>
      <c r="AC815" s="39" t="n">
        <f aca="false">IFERROR(INDEX('Season Counts'!$AG$2:$AG$740,$AF815)/INDEX('Season Counts'!$AF$2:$AF$740,$AF815),"")</f>
        <v>70.1928281461434</v>
      </c>
      <c r="AD815" s="40" t="n">
        <f aca="false">IFERROR(V815-AC815,"")</f>
        <v>-0.679620598973628</v>
      </c>
      <c r="AE815" s="4" t="str">
        <f aca="false">IF(D815&lt;Guide!$C$21,"Low PA",IF(TRIM(IF(ISNUMBER(AD815),IF(N(AD815)&lt;=-Guide!$C$24,"▼ Bat Speed  ",IF(N(AD815)&gt;=Guide!$C$24,"▲ Bat Speed  ","")),"")&amp;IF(N(Z815)&gt;=Guide!$C$22,"▲ Contact  ","")&amp;IF(N(Z815)&lt;=-Guide!$C$22,"▼ Contact  ","")&amp;IF(N(AB815)&gt;=Guide!$C$23,"▲ Chase  ","")&amp;IF(N(AB815)&lt;=-Guide!$C$23,"▼ Chase  ",""))="","Stable",TRIM(IF(ISNUMBER(AD815),IF(N(AD815)&lt;=-Guide!$C$24,"▼ Bat Speed  ",IF(N(AD815)&gt;=Guide!$C$24,"▲ Bat Speed  ","")),"")&amp;IF(N(Z815)&gt;=Guide!$C$22,"▲ Contact  ","")&amp;IF(N(Z815)&lt;=-Guide!$C$22,"▼ Contact  ","")&amp;IF(N(AB815)&gt;=Guide!$C$23,"▲ Chase  ","")&amp;IF(N(AB815)&lt;=-Guide!$C$23,"▼ Chase  ",""))))</f>
        <v>Stable</v>
      </c>
      <c r="AF815" s="35" t="n">
        <f aca="false">MATCH(Counts!A815,'Season Counts'!$A$2:$A$740,0)</f>
        <v>211</v>
      </c>
    </row>
    <row r="816" customFormat="false" ht="15" hidden="false" customHeight="false" outlineLevel="0" collapsed="false">
      <c r="A816" s="34" t="str">
        <f aca="false">Counts!B816</f>
        <v>COL</v>
      </c>
      <c r="B816" s="5" t="str">
        <f aca="false">Counts!C816</f>
        <v>Troy Johnston</v>
      </c>
      <c r="C816" s="34" t="str">
        <f aca="false">Counts!F816</f>
        <v>Jun</v>
      </c>
      <c r="D816" s="35" t="n">
        <f aca="false">IFERROR(Counts!P816,"")</f>
        <v>82</v>
      </c>
      <c r="E816" s="36" t="n">
        <f aca="false">IFERROR(Counts!R816/Counts!Q816,"")</f>
        <v>0.318840579710145</v>
      </c>
      <c r="F816" s="36" t="n">
        <f aca="false">IFERROR((Counts!R816+Counts!V816+Counts!W816)/(Counts!Q816+Counts!V816+Counts!W816+Counts!X816),"")</f>
        <v>0.402439024390244</v>
      </c>
      <c r="G816" s="36" t="n">
        <f aca="false">IFERROR((Counts!R816+Counts!S816+2*Counts!T816+3*Counts!U816)/Counts!Q816,"")</f>
        <v>0.463768115942029</v>
      </c>
      <c r="H816" s="35" t="n">
        <f aca="false">IFERROR(Counts!U816,"")</f>
        <v>1</v>
      </c>
      <c r="I816" s="36" t="n">
        <f aca="false">IFERROR(Counts!Z816/Counts!AA816,"")</f>
        <v>0.363125</v>
      </c>
      <c r="J816" s="36" t="n">
        <f aca="false">IFERROR(Counts!AB816/Counts!AA816,"")</f>
        <v>0.352075</v>
      </c>
      <c r="K816" s="37" t="n">
        <f aca="false">IFERROR((Counts!AB816-Counts!Z816)/Counts!AA816,"")</f>
        <v>-0.01105</v>
      </c>
      <c r="L816" s="38" t="n">
        <f aca="false">IFERROR(Counts!Y816/Counts!P816,"")</f>
        <v>0.0853658536585366</v>
      </c>
      <c r="M816" s="38" t="n">
        <f aca="false">IFERROR(Counts!V816/Counts!P816,"")</f>
        <v>0.109756097560976</v>
      </c>
      <c r="N816" s="38" t="n">
        <f aca="false">IFERROR(Counts!AD816/Counts!AC816,"")</f>
        <v>0.015625</v>
      </c>
      <c r="O816" s="38" t="n">
        <f aca="false">IFERROR(Counts!AE816/Counts!AC816,"")</f>
        <v>0.34375</v>
      </c>
      <c r="P816" s="39" t="n">
        <f aca="false">IFERROR(Counts!AG816/Counts!AF816,"")</f>
        <v>89.9467741935484</v>
      </c>
      <c r="Q816" s="38" t="n">
        <f aca="false">IFERROR(Counts!AH816/Counts!AC816,"")</f>
        <v>0.375</v>
      </c>
      <c r="R816" s="38" t="n">
        <f aca="false">IFERROR(Counts!N816/Counts!M816,"")</f>
        <v>0.273381294964029</v>
      </c>
      <c r="S816" s="38" t="n">
        <f aca="false">IFERROR(Counts!K816/Counts!J816,"")</f>
        <v>0.785714285714286</v>
      </c>
      <c r="T816" s="38" t="n">
        <f aca="false">IFERROR(Counts!I816/Counts!H816,"")</f>
        <v>0.202702702702703</v>
      </c>
      <c r="U816" s="38" t="n">
        <f aca="false">IFERROR(1-Counts!L816/Counts!K816,"")</f>
        <v>0.881818181818182</v>
      </c>
      <c r="V816" s="39" t="n">
        <f aca="false">IFERROR(Counts!AJ816/Counts!AI816,"")</f>
        <v>69.8616666666667</v>
      </c>
      <c r="W816" s="38" t="n">
        <f aca="false">IFERROR(Counts!AK816/Counts!AI816,"")</f>
        <v>0.0166666666666667</v>
      </c>
      <c r="X816" s="40" t="n">
        <f aca="false">IFERROR(Counts!O816,"")</f>
        <v>4.361</v>
      </c>
      <c r="Y816" s="36" t="n">
        <f aca="false">IFERROR(INDEX('Season Counts'!$Y$2:$Y$740,$AF816)/INDEX('Season Counts'!$X$2:$X$740,$AF816),"")</f>
        <v>0.32274606741573</v>
      </c>
      <c r="Z816" s="37" t="n">
        <f aca="false">IFERROR(J816-Y816,"")</f>
        <v>0.0293289325842697</v>
      </c>
      <c r="AA816" s="38" t="n">
        <f aca="false">IFERROR(INDEX('Season Counts'!$K$2:$K$740,$AF816)/INDEX('Season Counts'!$J$2:$J$740,$AF816),"")</f>
        <v>0.361627906976744</v>
      </c>
      <c r="AB816" s="41" t="n">
        <f aca="false">IFERROR(R816-AA816,"")</f>
        <v>-0.0882466120127154</v>
      </c>
      <c r="AC816" s="39" t="n">
        <f aca="false">IFERROR(INDEX('Season Counts'!$AG$2:$AG$740,$AF816)/INDEX('Season Counts'!$AF$2:$AF$740,$AF816),"")</f>
        <v>70.1928281461434</v>
      </c>
      <c r="AD816" s="40" t="n">
        <f aca="false">IFERROR(V816-AC816,"")</f>
        <v>-0.331161479476776</v>
      </c>
      <c r="AE816" s="4" t="str">
        <f aca="false">IF(D816&lt;Guide!$C$21,"Low PA",IF(TRIM(IF(ISNUMBER(AD816),IF(N(AD816)&lt;=-Guide!$C$24,"▼ Bat Speed  ",IF(N(AD816)&gt;=Guide!$C$24,"▲ Bat Speed  ","")),"")&amp;IF(N(Z816)&gt;=Guide!$C$22,"▲ Contact  ","")&amp;IF(N(Z816)&lt;=-Guide!$C$22,"▼ Contact  ","")&amp;IF(N(AB816)&gt;=Guide!$C$23,"▲ Chase  ","")&amp;IF(N(AB816)&lt;=-Guide!$C$23,"▼ Chase  ",""))="","Stable",TRIM(IF(ISNUMBER(AD816),IF(N(AD816)&lt;=-Guide!$C$24,"▼ Bat Speed  ",IF(N(AD816)&gt;=Guide!$C$24,"▲ Bat Speed  ","")),"")&amp;IF(N(Z816)&gt;=Guide!$C$22,"▲ Contact  ","")&amp;IF(N(Z816)&lt;=-Guide!$C$22,"▼ Contact  ","")&amp;IF(N(AB816)&gt;=Guide!$C$23,"▲ Chase  ","")&amp;IF(N(AB816)&lt;=-Guide!$C$23,"▼ Chase  ",""))))</f>
        <v>▼ Chase</v>
      </c>
      <c r="AF816" s="35" t="n">
        <f aca="false">MATCH(Counts!A816,'Season Counts'!$A$2:$A$740,0)</f>
        <v>211</v>
      </c>
    </row>
    <row r="817" customFormat="false" ht="15" hidden="false" customHeight="false" outlineLevel="0" collapsed="false">
      <c r="A817" s="34" t="str">
        <f aca="false">Counts!B817</f>
        <v>COL</v>
      </c>
      <c r="B817" s="5" t="str">
        <f aca="false">Counts!C817</f>
        <v>Troy Johnston</v>
      </c>
      <c r="C817" s="34" t="str">
        <f aca="false">Counts!F817</f>
        <v>Jul</v>
      </c>
      <c r="D817" s="35" t="n">
        <f aca="false">IFERROR(Counts!P817,"")</f>
        <v>64</v>
      </c>
      <c r="E817" s="36" t="n">
        <f aca="false">IFERROR(Counts!R817/Counts!Q817,"")</f>
        <v>0.148148148148148</v>
      </c>
      <c r="F817" s="36" t="n">
        <f aca="false">IFERROR((Counts!R817+Counts!V817+Counts!W817)/(Counts!Q817+Counts!V817+Counts!W817+Counts!X817),"")</f>
        <v>0.234375</v>
      </c>
      <c r="G817" s="36" t="n">
        <f aca="false">IFERROR((Counts!R817+Counts!S817+2*Counts!T817+3*Counts!U817)/Counts!Q817,"")</f>
        <v>0.185185185185185</v>
      </c>
      <c r="H817" s="35" t="n">
        <f aca="false">IFERROR(Counts!U817,"")</f>
        <v>0</v>
      </c>
      <c r="I817" s="36" t="n">
        <f aca="false">IFERROR(Counts!Z817/Counts!AA817,"")</f>
        <v>0.203174603174603</v>
      </c>
      <c r="J817" s="36" t="n">
        <f aca="false">IFERROR(Counts!AB817/Counts!AA817,"")</f>
        <v>0.280126984126984</v>
      </c>
      <c r="K817" s="37" t="n">
        <f aca="false">IFERROR((Counts!AB817-Counts!Z817)/Counts!AA817,"")</f>
        <v>0.0769523809523809</v>
      </c>
      <c r="L817" s="38" t="n">
        <f aca="false">IFERROR(Counts!Y817/Counts!P817,"")</f>
        <v>0.140625</v>
      </c>
      <c r="M817" s="38" t="n">
        <f aca="false">IFERROR(Counts!V817/Counts!P817,"")</f>
        <v>0.09375</v>
      </c>
      <c r="N817" s="38" t="n">
        <f aca="false">IFERROR(Counts!AD817/Counts!AC817,"")</f>
        <v>0</v>
      </c>
      <c r="O817" s="38" t="n">
        <f aca="false">IFERROR(Counts!AE817/Counts!AC817,"")</f>
        <v>0.458333333333333</v>
      </c>
      <c r="P817" s="39" t="n">
        <f aca="false">IFERROR(Counts!AG817/Counts!AF817,"")</f>
        <v>92.2404255319149</v>
      </c>
      <c r="Q817" s="38" t="n">
        <f aca="false">IFERROR(Counts!AH817/Counts!AC817,"")</f>
        <v>0.375</v>
      </c>
      <c r="R817" s="38" t="n">
        <f aca="false">IFERROR(Counts!N817/Counts!M817,"")</f>
        <v>0.375886524822695</v>
      </c>
      <c r="S817" s="38" t="n">
        <f aca="false">IFERROR(Counts!K817/Counts!J817,"")</f>
        <v>0.817307692307692</v>
      </c>
      <c r="T817" s="38" t="n">
        <f aca="false">IFERROR(Counts!I817/Counts!H817,"")</f>
        <v>0.217391304347826</v>
      </c>
      <c r="U817" s="38" t="n">
        <f aca="false">IFERROR(1-Counts!L817/Counts!K817,"")</f>
        <v>0.894117647058824</v>
      </c>
      <c r="V817" s="39" t="n">
        <f aca="false">IFERROR(Counts!AJ817/Counts!AI817,"")</f>
        <v>71.4685483870968</v>
      </c>
      <c r="W817" s="38" t="n">
        <f aca="false">IFERROR(Counts!AK817/Counts!AI817,"")</f>
        <v>0.120967741935484</v>
      </c>
      <c r="X817" s="40" t="n">
        <f aca="false">IFERROR(Counts!O817,"")</f>
        <v>-6.154</v>
      </c>
      <c r="Y817" s="36" t="n">
        <f aca="false">IFERROR(INDEX('Season Counts'!$Y$2:$Y$740,$AF817)/INDEX('Season Counts'!$X$2:$X$740,$AF817),"")</f>
        <v>0.32274606741573</v>
      </c>
      <c r="Z817" s="37" t="n">
        <f aca="false">IFERROR(J817-Y817,"")</f>
        <v>-0.0426190832887463</v>
      </c>
      <c r="AA817" s="38" t="n">
        <f aca="false">IFERROR(INDEX('Season Counts'!$K$2:$K$740,$AF817)/INDEX('Season Counts'!$J$2:$J$740,$AF817),"")</f>
        <v>0.361627906976744</v>
      </c>
      <c r="AB817" s="41" t="n">
        <f aca="false">IFERROR(R817-AA817,"")</f>
        <v>0.0142586178459508</v>
      </c>
      <c r="AC817" s="39" t="n">
        <f aca="false">IFERROR(INDEX('Season Counts'!$AG$2:$AG$740,$AF817)/INDEX('Season Counts'!$AF$2:$AF$740,$AF817),"")</f>
        <v>70.1928281461434</v>
      </c>
      <c r="AD817" s="40" t="n">
        <f aca="false">IFERROR(V817-AC817,"")</f>
        <v>1.27572024095333</v>
      </c>
      <c r="AE817" s="4" t="str">
        <f aca="false">IF(D817&lt;Guide!$C$21,"Low PA",IF(TRIM(IF(ISNUMBER(AD817),IF(N(AD817)&lt;=-Guide!$C$24,"▼ Bat Speed  ",IF(N(AD817)&gt;=Guide!$C$24,"▲ Bat Speed  ","")),"")&amp;IF(N(Z817)&gt;=Guide!$C$22,"▲ Contact  ","")&amp;IF(N(Z817)&lt;=-Guide!$C$22,"▼ Contact  ","")&amp;IF(N(AB817)&gt;=Guide!$C$23,"▲ Chase  ","")&amp;IF(N(AB817)&lt;=-Guide!$C$23,"▼ Chase  ",""))="","Stable",TRIM(IF(ISNUMBER(AD817),IF(N(AD817)&lt;=-Guide!$C$24,"▼ Bat Speed  ",IF(N(AD817)&gt;=Guide!$C$24,"▲ Bat Speed  ","")),"")&amp;IF(N(Z817)&gt;=Guide!$C$22,"▲ Contact  ","")&amp;IF(N(Z817)&lt;=-Guide!$C$22,"▼ Contact  ","")&amp;IF(N(AB817)&gt;=Guide!$C$23,"▲ Chase  ","")&amp;IF(N(AB817)&lt;=-Guide!$C$23,"▼ Chase  ",""))))</f>
        <v>▲ Bat Speed ▼ Contact</v>
      </c>
      <c r="AF817" s="35" t="n">
        <f aca="false">MATCH(Counts!A817,'Season Counts'!$A$2:$A$740,0)</f>
        <v>211</v>
      </c>
    </row>
    <row r="818" customFormat="false" ht="15" hidden="false" customHeight="false" outlineLevel="0" collapsed="false">
      <c r="A818" s="34" t="str">
        <f aca="false">Counts!B818</f>
        <v>COL</v>
      </c>
      <c r="B818" s="5" t="str">
        <f aca="false">Counts!C818</f>
        <v>Troy Johnston</v>
      </c>
      <c r="C818" s="34" t="str">
        <f aca="false">Counts!F818</f>
        <v>Aug</v>
      </c>
      <c r="D818" s="35" t="n">
        <f aca="false">IFERROR(Counts!P818,"")</f>
        <v>54</v>
      </c>
      <c r="E818" s="36" t="n">
        <f aca="false">IFERROR(Counts!R818/Counts!Q818,"")</f>
        <v>0.319148936170213</v>
      </c>
      <c r="F818" s="36" t="n">
        <f aca="false">IFERROR((Counts!R818+Counts!V818+Counts!W818)/(Counts!Q818+Counts!V818+Counts!W818+Counts!X818),"")</f>
        <v>0.407407407407407</v>
      </c>
      <c r="G818" s="36" t="n">
        <f aca="false">IFERROR((Counts!R818+Counts!S818+2*Counts!T818+3*Counts!U818)/Counts!Q818,"")</f>
        <v>0.51063829787234</v>
      </c>
      <c r="H818" s="35" t="n">
        <f aca="false">IFERROR(Counts!U818,"")</f>
        <v>1</v>
      </c>
      <c r="I818" s="36" t="n">
        <f aca="false">IFERROR(Counts!Z818/Counts!AA818,"")</f>
        <v>0.4</v>
      </c>
      <c r="J818" s="36" t="n">
        <f aca="false">IFERROR(Counts!AB818/Counts!AA818,"")</f>
        <v>0.378574074074074</v>
      </c>
      <c r="K818" s="37" t="n">
        <f aca="false">IFERROR((Counts!AB818-Counts!Z818)/Counts!AA818,"")</f>
        <v>-0.0214259259259259</v>
      </c>
      <c r="L818" s="38" t="n">
        <f aca="false">IFERROR(Counts!Y818/Counts!P818,"")</f>
        <v>0.185185185185185</v>
      </c>
      <c r="M818" s="38" t="n">
        <f aca="false">IFERROR(Counts!V818/Counts!P818,"")</f>
        <v>0.0925925925925926</v>
      </c>
      <c r="N818" s="38" t="n">
        <f aca="false">IFERROR(Counts!AD818/Counts!AC818,"")</f>
        <v>0.0540540540540541</v>
      </c>
      <c r="O818" s="38" t="n">
        <f aca="false">IFERROR(Counts!AE818/Counts!AC818,"")</f>
        <v>0.297297297297297</v>
      </c>
      <c r="P818" s="39" t="n">
        <f aca="false">IFERROR(Counts!AG818/Counts!AF818,"")</f>
        <v>87.8702702702703</v>
      </c>
      <c r="Q818" s="38" t="n">
        <f aca="false">IFERROR(Counts!AH818/Counts!AC818,"")</f>
        <v>0.378378378378378</v>
      </c>
      <c r="R818" s="38" t="n">
        <f aca="false">IFERROR(Counts!N818/Counts!M818,"")</f>
        <v>0.401785714285714</v>
      </c>
      <c r="S818" s="38" t="n">
        <f aca="false">IFERROR(Counts!K818/Counts!J818,"")</f>
        <v>0.724137931034483</v>
      </c>
      <c r="T818" s="38" t="n">
        <f aca="false">IFERROR(Counts!I818/Counts!H818,"")</f>
        <v>0.259259259259259</v>
      </c>
      <c r="U818" s="38" t="n">
        <f aca="false">IFERROR(1-Counts!L818/Counts!K818,"")</f>
        <v>0.857142857142857</v>
      </c>
      <c r="V818" s="39" t="n">
        <f aca="false">IFERROR(Counts!AJ818/Counts!AI818,"")</f>
        <v>69.647191011236</v>
      </c>
      <c r="W818" s="38" t="n">
        <f aca="false">IFERROR(Counts!AK818/Counts!AI818,"")</f>
        <v>0.0224719101123596</v>
      </c>
      <c r="X818" s="40" t="n">
        <f aca="false">IFERROR(Counts!O818,"")</f>
        <v>2.776</v>
      </c>
      <c r="Y818" s="36" t="n">
        <f aca="false">IFERROR(INDEX('Season Counts'!$Y$2:$Y$740,$AF818)/INDEX('Season Counts'!$X$2:$X$740,$AF818),"")</f>
        <v>0.32274606741573</v>
      </c>
      <c r="Z818" s="37" t="n">
        <f aca="false">IFERROR(J818-Y818,"")</f>
        <v>0.0558280066583438</v>
      </c>
      <c r="AA818" s="38" t="n">
        <f aca="false">IFERROR(INDEX('Season Counts'!$K$2:$K$740,$AF818)/INDEX('Season Counts'!$J$2:$J$740,$AF818),"")</f>
        <v>0.361627906976744</v>
      </c>
      <c r="AB818" s="41" t="n">
        <f aca="false">IFERROR(R818-AA818,"")</f>
        <v>0.0401578073089701</v>
      </c>
      <c r="AC818" s="39" t="n">
        <f aca="false">IFERROR(INDEX('Season Counts'!$AG$2:$AG$740,$AF818)/INDEX('Season Counts'!$AF$2:$AF$740,$AF818),"")</f>
        <v>70.1928281461434</v>
      </c>
      <c r="AD818" s="40" t="n">
        <f aca="false">IFERROR(V818-AC818,"")</f>
        <v>-0.54563713490748</v>
      </c>
      <c r="AE818" s="4" t="str">
        <f aca="false">IF(D818&lt;Guide!$C$21,"Low PA",IF(TRIM(IF(ISNUMBER(AD818),IF(N(AD818)&lt;=-Guide!$C$24,"▼ Bat Speed  ",IF(N(AD818)&gt;=Guide!$C$24,"▲ Bat Speed  ","")),"")&amp;IF(N(Z818)&gt;=Guide!$C$22,"▲ Contact  ","")&amp;IF(N(Z818)&lt;=-Guide!$C$22,"▼ Contact  ","")&amp;IF(N(AB818)&gt;=Guide!$C$23,"▲ Chase  ","")&amp;IF(N(AB818)&lt;=-Guide!$C$23,"▼ Chase  ",""))="","Stable",TRIM(IF(ISNUMBER(AD818),IF(N(AD818)&lt;=-Guide!$C$24,"▼ Bat Speed  ",IF(N(AD818)&gt;=Guide!$C$24,"▲ Bat Speed  ","")),"")&amp;IF(N(Z818)&gt;=Guide!$C$22,"▲ Contact  ","")&amp;IF(N(Z818)&lt;=-Guide!$C$22,"▼ Contact  ","")&amp;IF(N(AB818)&gt;=Guide!$C$23,"▲ Chase  ","")&amp;IF(N(AB818)&lt;=-Guide!$C$23,"▼ Chase  ",""))))</f>
        <v>▲ Contact ▲ Chase</v>
      </c>
      <c r="AF818" s="35" t="n">
        <f aca="false">MATCH(Counts!A818,'Season Counts'!$A$2:$A$740,0)</f>
        <v>211</v>
      </c>
    </row>
    <row r="819" customFormat="false" ht="15" hidden="false" customHeight="false" outlineLevel="0" collapsed="false">
      <c r="A819" s="34" t="str">
        <f aca="false">Counts!B819</f>
        <v>COL</v>
      </c>
      <c r="B819" s="5" t="str">
        <f aca="false">Counts!C819</f>
        <v>Troy Johnston</v>
      </c>
      <c r="C819" s="34" t="str">
        <f aca="false">Counts!F819</f>
        <v>Sep</v>
      </c>
      <c r="D819" s="35" t="n">
        <f aca="false">IFERROR(Counts!P819,"")</f>
        <v>47</v>
      </c>
      <c r="E819" s="36" t="n">
        <f aca="false">IFERROR(Counts!R819/Counts!Q819,"")</f>
        <v>0.186046511627907</v>
      </c>
      <c r="F819" s="36" t="n">
        <f aca="false">IFERROR((Counts!R819+Counts!V819+Counts!W819)/(Counts!Q819+Counts!V819+Counts!W819+Counts!X819),"")</f>
        <v>0.25531914893617</v>
      </c>
      <c r="G819" s="36" t="n">
        <f aca="false">IFERROR((Counts!R819+Counts!S819+2*Counts!T819+3*Counts!U819)/Counts!Q819,"")</f>
        <v>0.27906976744186</v>
      </c>
      <c r="H819" s="35" t="n">
        <f aca="false">IFERROR(Counts!U819,"")</f>
        <v>0</v>
      </c>
      <c r="I819" s="36" t="n">
        <f aca="false">IFERROR(Counts!Z819/Counts!AA819,"")</f>
        <v>0.242553191489362</v>
      </c>
      <c r="J819" s="36" t="n">
        <f aca="false">IFERROR(Counts!AB819/Counts!AA819,"")</f>
        <v>0.259574468085106</v>
      </c>
      <c r="K819" s="37" t="n">
        <f aca="false">IFERROR((Counts!AB819-Counts!Z819)/Counts!AA819,"")</f>
        <v>0.0170212765957447</v>
      </c>
      <c r="L819" s="38" t="n">
        <f aca="false">IFERROR(Counts!Y819/Counts!P819,"")</f>
        <v>0.319148936170213</v>
      </c>
      <c r="M819" s="38" t="n">
        <f aca="false">IFERROR(Counts!V819/Counts!P819,"")</f>
        <v>0.0425531914893617</v>
      </c>
      <c r="N819" s="38" t="n">
        <f aca="false">IFERROR(Counts!AD819/Counts!AC819,"")</f>
        <v>0</v>
      </c>
      <c r="O819" s="38" t="n">
        <f aca="false">IFERROR(Counts!AE819/Counts!AC819,"")</f>
        <v>0.321428571428571</v>
      </c>
      <c r="P819" s="39" t="n">
        <f aca="false">IFERROR(Counts!AG819/Counts!AF819,"")</f>
        <v>90.5392857142857</v>
      </c>
      <c r="Q819" s="38" t="n">
        <f aca="false">IFERROR(Counts!AH819/Counts!AC819,"")</f>
        <v>0.392857142857143</v>
      </c>
      <c r="R819" s="38" t="n">
        <f aca="false">IFERROR(Counts!N819/Counts!M819,"")</f>
        <v>0.397590361445783</v>
      </c>
      <c r="S819" s="38" t="n">
        <f aca="false">IFERROR(Counts!K819/Counts!J819,"")</f>
        <v>0.693877551020408</v>
      </c>
      <c r="T819" s="38" t="n">
        <f aca="false">IFERROR(Counts!I819/Counts!H819,"")</f>
        <v>0.267326732673267</v>
      </c>
      <c r="U819" s="38" t="n">
        <f aca="false">IFERROR(1-Counts!L819/Counts!K819,"")</f>
        <v>0.823529411764706</v>
      </c>
      <c r="V819" s="39" t="n">
        <f aca="false">IFERROR(Counts!AJ819/Counts!AI819,"")</f>
        <v>70.5444444444445</v>
      </c>
      <c r="W819" s="38" t="n">
        <f aca="false">IFERROR(Counts!AK819/Counts!AI819,"")</f>
        <v>0.0555555555555556</v>
      </c>
      <c r="X819" s="40" t="n">
        <f aca="false">IFERROR(Counts!O819,"")</f>
        <v>-3.782</v>
      </c>
      <c r="Y819" s="36" t="n">
        <f aca="false">IFERROR(INDEX('Season Counts'!$Y$2:$Y$740,$AF819)/INDEX('Season Counts'!$X$2:$X$740,$AF819),"")</f>
        <v>0.32274606741573</v>
      </c>
      <c r="Z819" s="37" t="n">
        <f aca="false">IFERROR(J819-Y819,"")</f>
        <v>-0.063171599330624</v>
      </c>
      <c r="AA819" s="38" t="n">
        <f aca="false">IFERROR(INDEX('Season Counts'!$K$2:$K$740,$AF819)/INDEX('Season Counts'!$J$2:$J$740,$AF819),"")</f>
        <v>0.361627906976744</v>
      </c>
      <c r="AB819" s="41" t="n">
        <f aca="false">IFERROR(R819-AA819,"")</f>
        <v>0.035962454469039</v>
      </c>
      <c r="AC819" s="39" t="n">
        <f aca="false">IFERROR(INDEX('Season Counts'!$AG$2:$AG$740,$AF819)/INDEX('Season Counts'!$AF$2:$AF$740,$AF819),"")</f>
        <v>70.1928281461434</v>
      </c>
      <c r="AD819" s="40" t="n">
        <f aca="false">IFERROR(V819-AC819,"")</f>
        <v>0.351616298301011</v>
      </c>
      <c r="AE819" s="4" t="str">
        <f aca="false">IF(D819&lt;Guide!$C$21,"Low PA",IF(TRIM(IF(ISNUMBER(AD819),IF(N(AD819)&lt;=-Guide!$C$24,"▼ Bat Speed  ",IF(N(AD819)&gt;=Guide!$C$24,"▲ Bat Speed  ","")),"")&amp;IF(N(Z819)&gt;=Guide!$C$22,"▲ Contact  ","")&amp;IF(N(Z819)&lt;=-Guide!$C$22,"▼ Contact  ","")&amp;IF(N(AB819)&gt;=Guide!$C$23,"▲ Chase  ","")&amp;IF(N(AB819)&lt;=-Guide!$C$23,"▼ Chase  ",""))="","Stable",TRIM(IF(ISNUMBER(AD819),IF(N(AD819)&lt;=-Guide!$C$24,"▼ Bat Speed  ",IF(N(AD819)&gt;=Guide!$C$24,"▲ Bat Speed  ","")),"")&amp;IF(N(Z819)&gt;=Guide!$C$22,"▲ Contact  ","")&amp;IF(N(Z819)&lt;=-Guide!$C$22,"▼ Contact  ","")&amp;IF(N(AB819)&gt;=Guide!$C$23,"▲ Chase  ","")&amp;IF(N(AB819)&lt;=-Guide!$C$23,"▼ Chase  ",""))))</f>
        <v>▼ Contact</v>
      </c>
      <c r="AF819" s="35" t="n">
        <f aca="false">MATCH(Counts!A819,'Season Counts'!$A$2:$A$740,0)</f>
        <v>211</v>
      </c>
    </row>
    <row r="820" customFormat="false" ht="15" hidden="false" customHeight="false" outlineLevel="0" collapsed="false">
      <c r="A820" s="34" t="str">
        <f aca="false">Counts!B820</f>
        <v>COL</v>
      </c>
      <c r="B820" s="5" t="str">
        <f aca="false">Counts!C820</f>
        <v>Mickey Moniak</v>
      </c>
      <c r="C820" s="34" t="str">
        <f aca="false">Counts!F820</f>
        <v>Mar-Apr</v>
      </c>
      <c r="D820" s="35" t="n">
        <f aca="false">IFERROR(Counts!P820,"")</f>
        <v>97</v>
      </c>
      <c r="E820" s="36" t="n">
        <f aca="false">IFERROR(Counts!R820/Counts!Q820,"")</f>
        <v>0.314606741573034</v>
      </c>
      <c r="F820" s="36" t="n">
        <f aca="false">IFERROR((Counts!R820+Counts!V820+Counts!W820)/(Counts!Q820+Counts!V820+Counts!W820+Counts!X820),"")</f>
        <v>0.360824742268041</v>
      </c>
      <c r="G820" s="36" t="n">
        <f aca="false">IFERROR((Counts!R820+Counts!S820+2*Counts!T820+3*Counts!U820)/Counts!Q820,"")</f>
        <v>0.651685393258427</v>
      </c>
      <c r="H820" s="35" t="n">
        <f aca="false">IFERROR(Counts!U820,"")</f>
        <v>8</v>
      </c>
      <c r="I820" s="36" t="n">
        <f aca="false">IFERROR(Counts!Z820/Counts!AA820,"")</f>
        <v>0.422680412371134</v>
      </c>
      <c r="J820" s="36" t="n">
        <f aca="false">IFERROR(Counts!AB820/Counts!AA820,"")</f>
        <v>0.32080412371134</v>
      </c>
      <c r="K820" s="37" t="n">
        <f aca="false">IFERROR((Counts!AB820-Counts!Z820)/Counts!AA820,"")</f>
        <v>-0.101876288659794</v>
      </c>
      <c r="L820" s="38" t="n">
        <f aca="false">IFERROR(Counts!Y820/Counts!P820,"")</f>
        <v>0.257731958762887</v>
      </c>
      <c r="M820" s="38" t="n">
        <f aca="false">IFERROR(Counts!V820/Counts!P820,"")</f>
        <v>0.0618556701030928</v>
      </c>
      <c r="N820" s="38" t="n">
        <f aca="false">IFERROR(Counts!AD820/Counts!AC820,"")</f>
        <v>0.123076923076923</v>
      </c>
      <c r="O820" s="38" t="n">
        <f aca="false">IFERROR(Counts!AE820/Counts!AC820,"")</f>
        <v>0.369230769230769</v>
      </c>
      <c r="P820" s="39" t="n">
        <f aca="false">IFERROR(Counts!AG820/Counts!AF820,"")</f>
        <v>89.8046153846154</v>
      </c>
      <c r="Q820" s="38" t="n">
        <f aca="false">IFERROR(Counts!AH820/Counts!AC820,"")</f>
        <v>0.338461538461539</v>
      </c>
      <c r="R820" s="38" t="n">
        <f aca="false">IFERROR(Counts!N820/Counts!M820,"")</f>
        <v>0.423280423280423</v>
      </c>
      <c r="S820" s="38" t="n">
        <f aca="false">IFERROR(Counts!K820/Counts!J820,"")</f>
        <v>0.739644970414201</v>
      </c>
      <c r="T820" s="38" t="n">
        <f aca="false">IFERROR(Counts!I820/Counts!H820,"")</f>
        <v>0.253658536585366</v>
      </c>
      <c r="U820" s="38" t="n">
        <f aca="false">IFERROR(1-Counts!L820/Counts!K820,"")</f>
        <v>0.888</v>
      </c>
      <c r="V820" s="39" t="n">
        <f aca="false">IFERROR(Counts!AJ820/Counts!AI820,"")</f>
        <v>74.0417142857143</v>
      </c>
      <c r="W820" s="38" t="n">
        <f aca="false">IFERROR(Counts!AK820/Counts!AI820,"")</f>
        <v>0.417142857142857</v>
      </c>
      <c r="X820" s="40" t="n">
        <f aca="false">IFERROR(Counts!O820,"")</f>
        <v>13.533</v>
      </c>
      <c r="Y820" s="36" t="n">
        <f aca="false">IFERROR(INDEX('Season Counts'!$Y$2:$Y$740,$AF820)/INDEX('Season Counts'!$X$2:$X$740,$AF820),"")</f>
        <v>0.278924311926606</v>
      </c>
      <c r="Z820" s="37" t="n">
        <f aca="false">IFERROR(J820-Y820,"")</f>
        <v>0.0418798117847347</v>
      </c>
      <c r="AA820" s="38" t="n">
        <f aca="false">IFERROR(INDEX('Season Counts'!$K$2:$K$740,$AF820)/INDEX('Season Counts'!$J$2:$J$740,$AF820),"")</f>
        <v>0.439655172413793</v>
      </c>
      <c r="AB820" s="41" t="n">
        <f aca="false">IFERROR(R820-AA820,"")</f>
        <v>-0.0163747491333698</v>
      </c>
      <c r="AC820" s="39" t="n">
        <f aca="false">IFERROR(INDEX('Season Counts'!$AG$2:$AG$740,$AF820)/INDEX('Season Counts'!$AF$2:$AF$740,$AF820),"")</f>
        <v>74.3448362720403</v>
      </c>
      <c r="AD820" s="40" t="n">
        <f aca="false">IFERROR(V820-AC820,"")</f>
        <v>-0.303121986326033</v>
      </c>
      <c r="AE820" s="4" t="str">
        <f aca="false">IF(D820&lt;Guide!$C$21,"Low PA",IF(TRIM(IF(ISNUMBER(AD820),IF(N(AD820)&lt;=-Guide!$C$24,"▼ Bat Speed  ",IF(N(AD820)&gt;=Guide!$C$24,"▲ Bat Speed  ","")),"")&amp;IF(N(Z820)&gt;=Guide!$C$22,"▲ Contact  ","")&amp;IF(N(Z820)&lt;=-Guide!$C$22,"▼ Contact  ","")&amp;IF(N(AB820)&gt;=Guide!$C$23,"▲ Chase  ","")&amp;IF(N(AB820)&lt;=-Guide!$C$23,"▼ Chase  ",""))="","Stable",TRIM(IF(ISNUMBER(AD820),IF(N(AD820)&lt;=-Guide!$C$24,"▼ Bat Speed  ",IF(N(AD820)&gt;=Guide!$C$24,"▲ Bat Speed  ","")),"")&amp;IF(N(Z820)&gt;=Guide!$C$22,"▲ Contact  ","")&amp;IF(N(Z820)&lt;=-Guide!$C$22,"▼ Contact  ","")&amp;IF(N(AB820)&gt;=Guide!$C$23,"▲ Chase  ","")&amp;IF(N(AB820)&lt;=-Guide!$C$23,"▼ Chase  ",""))))</f>
        <v>▲ Contact</v>
      </c>
      <c r="AF820" s="35" t="n">
        <f aca="false">MATCH(Counts!A820,'Season Counts'!$A$2:$A$740,0)</f>
        <v>212</v>
      </c>
    </row>
    <row r="821" customFormat="false" ht="15" hidden="false" customHeight="false" outlineLevel="0" collapsed="false">
      <c r="A821" s="34" t="str">
        <f aca="false">Counts!B821</f>
        <v>COL</v>
      </c>
      <c r="B821" s="5" t="str">
        <f aca="false">Counts!C821</f>
        <v>Mickey Moniak</v>
      </c>
      <c r="C821" s="34" t="str">
        <f aca="false">Counts!F821</f>
        <v>May</v>
      </c>
      <c r="D821" s="35" t="n">
        <f aca="false">IFERROR(Counts!P821,"")</f>
        <v>67</v>
      </c>
      <c r="E821" s="36" t="n">
        <f aca="false">IFERROR(Counts!R821/Counts!Q821,"")</f>
        <v>0.229508196721311</v>
      </c>
      <c r="F821" s="36" t="n">
        <f aca="false">IFERROR((Counts!R821+Counts!V821+Counts!W821)/(Counts!Q821+Counts!V821+Counts!W821+Counts!X821),"")</f>
        <v>0.298507462686567</v>
      </c>
      <c r="G821" s="36" t="n">
        <f aca="false">IFERROR((Counts!R821+Counts!S821+2*Counts!T821+3*Counts!U821)/Counts!Q821,"")</f>
        <v>0.540983606557377</v>
      </c>
      <c r="H821" s="35" t="n">
        <f aca="false">IFERROR(Counts!U821,"")</f>
        <v>4</v>
      </c>
      <c r="I821" s="36" t="n">
        <f aca="false">IFERROR(Counts!Z821/Counts!AA821,"")</f>
        <v>0.352985074626866</v>
      </c>
      <c r="J821" s="36" t="n">
        <f aca="false">IFERROR(Counts!AB821/Counts!AA821,"")</f>
        <v>0.323208955223881</v>
      </c>
      <c r="K821" s="37" t="n">
        <f aca="false">IFERROR((Counts!AB821-Counts!Z821)/Counts!AA821,"")</f>
        <v>-0.029776119402985</v>
      </c>
      <c r="L821" s="38" t="n">
        <f aca="false">IFERROR(Counts!Y821/Counts!P821,"")</f>
        <v>0.223880597014925</v>
      </c>
      <c r="M821" s="38" t="n">
        <f aca="false">IFERROR(Counts!V821/Counts!P821,"")</f>
        <v>0.0597014925373134</v>
      </c>
      <c r="N821" s="38" t="n">
        <f aca="false">IFERROR(Counts!AD821/Counts!AC821,"")</f>
        <v>0.152173913043478</v>
      </c>
      <c r="O821" s="38" t="n">
        <f aca="false">IFERROR(Counts!AE821/Counts!AC821,"")</f>
        <v>0.478260869565217</v>
      </c>
      <c r="P821" s="39" t="n">
        <f aca="false">IFERROR(Counts!AG821/Counts!AF821,"")</f>
        <v>89.45</v>
      </c>
      <c r="Q821" s="38" t="n">
        <f aca="false">IFERROR(Counts!AH821/Counts!AC821,"")</f>
        <v>0.347826086956522</v>
      </c>
      <c r="R821" s="38" t="n">
        <f aca="false">IFERROR(Counts!N821/Counts!M821,"")</f>
        <v>0.4</v>
      </c>
      <c r="S821" s="38" t="n">
        <f aca="false">IFERROR(Counts!K821/Counts!J821,"")</f>
        <v>0.805825242718447</v>
      </c>
      <c r="T821" s="38" t="n">
        <f aca="false">IFERROR(Counts!I821/Counts!H821,"")</f>
        <v>0.248062015503876</v>
      </c>
      <c r="U821" s="38" t="n">
        <f aca="false">IFERROR(1-Counts!L821/Counts!K821,"")</f>
        <v>0.867469879518072</v>
      </c>
      <c r="V821" s="39" t="n">
        <f aca="false">IFERROR(Counts!AJ821/Counts!AI821,"")</f>
        <v>74.255737704918</v>
      </c>
      <c r="W821" s="38" t="n">
        <f aca="false">IFERROR(Counts!AK821/Counts!AI821,"")</f>
        <v>0.475409836065574</v>
      </c>
      <c r="X821" s="40" t="n">
        <f aca="false">IFERROR(Counts!O821,"")</f>
        <v>2.556</v>
      </c>
      <c r="Y821" s="36" t="n">
        <f aca="false">IFERROR(INDEX('Season Counts'!$Y$2:$Y$740,$AF821)/INDEX('Season Counts'!$X$2:$X$740,$AF821),"")</f>
        <v>0.278924311926606</v>
      </c>
      <c r="Z821" s="37" t="n">
        <f aca="false">IFERROR(J821-Y821,"")</f>
        <v>0.0442846432972751</v>
      </c>
      <c r="AA821" s="38" t="n">
        <f aca="false">IFERROR(INDEX('Season Counts'!$K$2:$K$740,$AF821)/INDEX('Season Counts'!$J$2:$J$740,$AF821),"")</f>
        <v>0.439655172413793</v>
      </c>
      <c r="AB821" s="41" t="n">
        <f aca="false">IFERROR(R821-AA821,"")</f>
        <v>-0.0396551724137931</v>
      </c>
      <c r="AC821" s="39" t="n">
        <f aca="false">IFERROR(INDEX('Season Counts'!$AG$2:$AG$740,$AF821)/INDEX('Season Counts'!$AF$2:$AF$740,$AF821),"")</f>
        <v>74.3448362720403</v>
      </c>
      <c r="AD821" s="40" t="n">
        <f aca="false">IFERROR(V821-AC821,"")</f>
        <v>-0.0890985671222779</v>
      </c>
      <c r="AE821" s="4" t="str">
        <f aca="false">IF(D821&lt;Guide!$C$21,"Low PA",IF(TRIM(IF(ISNUMBER(AD821),IF(N(AD821)&lt;=-Guide!$C$24,"▼ Bat Speed  ",IF(N(AD821)&gt;=Guide!$C$24,"▲ Bat Speed  ","")),"")&amp;IF(N(Z821)&gt;=Guide!$C$22,"▲ Contact  ","")&amp;IF(N(Z821)&lt;=-Guide!$C$22,"▼ Contact  ","")&amp;IF(N(AB821)&gt;=Guide!$C$23,"▲ Chase  ","")&amp;IF(N(AB821)&lt;=-Guide!$C$23,"▼ Chase  ",""))="","Stable",TRIM(IF(ISNUMBER(AD821),IF(N(AD821)&lt;=-Guide!$C$24,"▼ Bat Speed  ",IF(N(AD821)&gt;=Guide!$C$24,"▲ Bat Speed  ","")),"")&amp;IF(N(Z821)&gt;=Guide!$C$22,"▲ Contact  ","")&amp;IF(N(Z821)&lt;=-Guide!$C$22,"▼ Contact  ","")&amp;IF(N(AB821)&gt;=Guide!$C$23,"▲ Chase  ","")&amp;IF(N(AB821)&lt;=-Guide!$C$23,"▼ Chase  ",""))))</f>
        <v>▲ Contact</v>
      </c>
      <c r="AF821" s="35" t="n">
        <f aca="false">MATCH(Counts!A821,'Season Counts'!$A$2:$A$740,0)</f>
        <v>212</v>
      </c>
    </row>
    <row r="822" customFormat="false" ht="15" hidden="false" customHeight="false" outlineLevel="0" collapsed="false">
      <c r="A822" s="34" t="str">
        <f aca="false">Counts!B822</f>
        <v>COL</v>
      </c>
      <c r="B822" s="5" t="str">
        <f aca="false">Counts!C822</f>
        <v>Mickey Moniak</v>
      </c>
      <c r="C822" s="34" t="str">
        <f aca="false">Counts!F822</f>
        <v>Jun</v>
      </c>
      <c r="D822" s="35" t="n">
        <f aca="false">IFERROR(Counts!P822,"")</f>
        <v>24</v>
      </c>
      <c r="E822" s="36" t="n">
        <f aca="false">IFERROR(Counts!R822/Counts!Q822,"")</f>
        <v>0.130434782608696</v>
      </c>
      <c r="F822" s="36" t="n">
        <f aca="false">IFERROR((Counts!R822+Counts!V822+Counts!W822)/(Counts!Q822+Counts!V822+Counts!W822+Counts!X822),"")</f>
        <v>0.166666666666667</v>
      </c>
      <c r="G822" s="36" t="n">
        <f aca="false">IFERROR((Counts!R822+Counts!S822+2*Counts!T822+3*Counts!U822)/Counts!Q822,"")</f>
        <v>0.260869565217391</v>
      </c>
      <c r="H822" s="35" t="n">
        <f aca="false">IFERROR(Counts!U822,"")</f>
        <v>1</v>
      </c>
      <c r="I822" s="36" t="n">
        <f aca="false">IFERROR(Counts!Z822/Counts!AA822,"")</f>
        <v>0.1875</v>
      </c>
      <c r="J822" s="36" t="n">
        <f aca="false">IFERROR(Counts!AB822/Counts!AA822,"")</f>
        <v>0.222458333333333</v>
      </c>
      <c r="K822" s="37" t="n">
        <f aca="false">IFERROR((Counts!AB822-Counts!Z822)/Counts!AA822,"")</f>
        <v>0.0349583333333334</v>
      </c>
      <c r="L822" s="38" t="n">
        <f aca="false">IFERROR(Counts!Y822/Counts!P822,"")</f>
        <v>0.291666666666667</v>
      </c>
      <c r="M822" s="38" t="n">
        <f aca="false">IFERROR(Counts!V822/Counts!P822,"")</f>
        <v>0.0416666666666667</v>
      </c>
      <c r="N822" s="38" t="n">
        <f aca="false">IFERROR(Counts!AD822/Counts!AC822,"")</f>
        <v>0.0625</v>
      </c>
      <c r="O822" s="38" t="n">
        <f aca="false">IFERROR(Counts!AE822/Counts!AC822,"")</f>
        <v>0.3125</v>
      </c>
      <c r="P822" s="39" t="n">
        <f aca="false">IFERROR(Counts!AG822/Counts!AF822,"")</f>
        <v>89.05</v>
      </c>
      <c r="Q822" s="38" t="n">
        <f aca="false">IFERROR(Counts!AH822/Counts!AC822,"")</f>
        <v>0.3125</v>
      </c>
      <c r="R822" s="38" t="n">
        <f aca="false">IFERROR(Counts!N822/Counts!M822,"")</f>
        <v>0.478260869565217</v>
      </c>
      <c r="S822" s="38" t="n">
        <f aca="false">IFERROR(Counts!K822/Counts!J822,"")</f>
        <v>0.806451612903226</v>
      </c>
      <c r="T822" s="38" t="n">
        <f aca="false">IFERROR(Counts!I822/Counts!H822,"")</f>
        <v>0.319148936170213</v>
      </c>
      <c r="U822" s="38" t="n">
        <f aca="false">IFERROR(1-Counts!L822/Counts!K822,"")</f>
        <v>0.88</v>
      </c>
      <c r="V822" s="39" t="n">
        <f aca="false">IFERROR(Counts!AJ822/Counts!AI822,"")</f>
        <v>75.8142857142857</v>
      </c>
      <c r="W822" s="38" t="n">
        <f aca="false">IFERROR(Counts!AK822/Counts!AI822,"")</f>
        <v>0.714285714285714</v>
      </c>
      <c r="X822" s="40" t="n">
        <f aca="false">IFERROR(Counts!O822,"")</f>
        <v>-2.54</v>
      </c>
      <c r="Y822" s="36" t="n">
        <f aca="false">IFERROR(INDEX('Season Counts'!$Y$2:$Y$740,$AF822)/INDEX('Season Counts'!$X$2:$X$740,$AF822),"")</f>
        <v>0.278924311926606</v>
      </c>
      <c r="Z822" s="37" t="n">
        <f aca="false">IFERROR(J822-Y822,"")</f>
        <v>-0.0564659785932722</v>
      </c>
      <c r="AA822" s="38" t="n">
        <f aca="false">IFERROR(INDEX('Season Counts'!$K$2:$K$740,$AF822)/INDEX('Season Counts'!$J$2:$J$740,$AF822),"")</f>
        <v>0.439655172413793</v>
      </c>
      <c r="AB822" s="41" t="n">
        <f aca="false">IFERROR(R822-AA822,"")</f>
        <v>0.0386056971514243</v>
      </c>
      <c r="AC822" s="39" t="n">
        <f aca="false">IFERROR(INDEX('Season Counts'!$AG$2:$AG$740,$AF822)/INDEX('Season Counts'!$AF$2:$AF$740,$AF822),"")</f>
        <v>74.3448362720403</v>
      </c>
      <c r="AD822" s="40" t="n">
        <f aca="false">IFERROR(V822-AC822,"")</f>
        <v>1.46944944224541</v>
      </c>
      <c r="AE822" s="4" t="str">
        <f aca="false">IF(D822&lt;Guide!$C$21,"Low PA",IF(TRIM(IF(ISNUMBER(AD822),IF(N(AD822)&lt;=-Guide!$C$24,"▼ Bat Speed  ",IF(N(AD822)&gt;=Guide!$C$24,"▲ Bat Speed  ","")),"")&amp;IF(N(Z822)&gt;=Guide!$C$22,"▲ Contact  ","")&amp;IF(N(Z822)&lt;=-Guide!$C$22,"▼ Contact  ","")&amp;IF(N(AB822)&gt;=Guide!$C$23,"▲ Chase  ","")&amp;IF(N(AB822)&lt;=-Guide!$C$23,"▼ Chase  ",""))="","Stable",TRIM(IF(ISNUMBER(AD822),IF(N(AD822)&lt;=-Guide!$C$24,"▼ Bat Speed  ",IF(N(AD822)&gt;=Guide!$C$24,"▲ Bat Speed  ","")),"")&amp;IF(N(Z822)&gt;=Guide!$C$22,"▲ Contact  ","")&amp;IF(N(Z822)&lt;=-Guide!$C$22,"▼ Contact  ","")&amp;IF(N(AB822)&gt;=Guide!$C$23,"▲ Chase  ","")&amp;IF(N(AB822)&lt;=-Guide!$C$23,"▼ Chase  ",""))))</f>
        <v>Low PA</v>
      </c>
      <c r="AF822" s="35" t="n">
        <f aca="false">MATCH(Counts!A822,'Season Counts'!$A$2:$A$740,0)</f>
        <v>212</v>
      </c>
    </row>
    <row r="823" customFormat="false" ht="15" hidden="false" customHeight="false" outlineLevel="0" collapsed="false">
      <c r="A823" s="34" t="str">
        <f aca="false">Counts!B823</f>
        <v>COL</v>
      </c>
      <c r="B823" s="5" t="str">
        <f aca="false">Counts!C823</f>
        <v>Mickey Moniak</v>
      </c>
      <c r="C823" s="34" t="str">
        <f aca="false">Counts!F823</f>
        <v>Jul</v>
      </c>
      <c r="D823" s="35" t="n">
        <f aca="false">IFERROR(Counts!P823,"")</f>
        <v>80</v>
      </c>
      <c r="E823" s="36" t="n">
        <f aca="false">IFERROR(Counts!R823/Counts!Q823,"")</f>
        <v>0.32</v>
      </c>
      <c r="F823" s="36" t="n">
        <f aca="false">IFERROR((Counts!R823+Counts!V823+Counts!W823)/(Counts!Q823+Counts!V823+Counts!W823+Counts!X823),"")</f>
        <v>0.3375</v>
      </c>
      <c r="G823" s="36" t="n">
        <f aca="false">IFERROR((Counts!R823+Counts!S823+2*Counts!T823+3*Counts!U823)/Counts!Q823,"")</f>
        <v>0.56</v>
      </c>
      <c r="H823" s="35" t="n">
        <f aca="false">IFERROR(Counts!U823,"")</f>
        <v>4</v>
      </c>
      <c r="I823" s="36" t="n">
        <f aca="false">IFERROR(Counts!Z823/Counts!AA823,"")</f>
        <v>0.3775</v>
      </c>
      <c r="J823" s="36" t="n">
        <f aca="false">IFERROR(Counts!AB823/Counts!AA823,"")</f>
        <v>0.27775</v>
      </c>
      <c r="K823" s="37" t="n">
        <f aca="false">IFERROR((Counts!AB823-Counts!Z823)/Counts!AA823,"")</f>
        <v>-0.09975</v>
      </c>
      <c r="L823" s="38" t="n">
        <f aca="false">IFERROR(Counts!Y823/Counts!P823,"")</f>
        <v>0.2625</v>
      </c>
      <c r="M823" s="38" t="n">
        <f aca="false">IFERROR(Counts!V823/Counts!P823,"")</f>
        <v>0.0375</v>
      </c>
      <c r="N823" s="38" t="n">
        <f aca="false">IFERROR(Counts!AD823/Counts!AC823,"")</f>
        <v>0.0714285714285714</v>
      </c>
      <c r="O823" s="38" t="n">
        <f aca="false">IFERROR(Counts!AE823/Counts!AC823,"")</f>
        <v>0.482142857142857</v>
      </c>
      <c r="P823" s="39" t="n">
        <f aca="false">IFERROR(Counts!AG823/Counts!AF823,"")</f>
        <v>89.2196428571429</v>
      </c>
      <c r="Q823" s="38" t="n">
        <f aca="false">IFERROR(Counts!AH823/Counts!AC823,"")</f>
        <v>0.303571428571429</v>
      </c>
      <c r="R823" s="38" t="n">
        <f aca="false">IFERROR(Counts!N823/Counts!M823,"")</f>
        <v>0.421052631578947</v>
      </c>
      <c r="S823" s="38" t="n">
        <f aca="false">IFERROR(Counts!K823/Counts!J823,"")</f>
        <v>0.755725190839695</v>
      </c>
      <c r="T823" s="38" t="n">
        <f aca="false">IFERROR(Counts!I823/Counts!H823,"")</f>
        <v>0.294478527607362</v>
      </c>
      <c r="U823" s="38" t="n">
        <f aca="false">IFERROR(1-Counts!L823/Counts!K823,"")</f>
        <v>0.868686868686869</v>
      </c>
      <c r="V823" s="39" t="n">
        <f aca="false">IFERROR(Counts!AJ823/Counts!AI823,"")</f>
        <v>74.6937931034483</v>
      </c>
      <c r="W823" s="38" t="n">
        <f aca="false">IFERROR(Counts!AK823/Counts!AI823,"")</f>
        <v>0.510344827586207</v>
      </c>
      <c r="X823" s="40" t="n">
        <f aca="false">IFERROR(Counts!O823,"")</f>
        <v>3.472</v>
      </c>
      <c r="Y823" s="36" t="n">
        <f aca="false">IFERROR(INDEX('Season Counts'!$Y$2:$Y$740,$AF823)/INDEX('Season Counts'!$X$2:$X$740,$AF823),"")</f>
        <v>0.278924311926606</v>
      </c>
      <c r="Z823" s="37" t="n">
        <f aca="false">IFERROR(J823-Y823,"")</f>
        <v>-0.0011743119266055</v>
      </c>
      <c r="AA823" s="38" t="n">
        <f aca="false">IFERROR(INDEX('Season Counts'!$K$2:$K$740,$AF823)/INDEX('Season Counts'!$J$2:$J$740,$AF823),"")</f>
        <v>0.439655172413793</v>
      </c>
      <c r="AB823" s="41" t="n">
        <f aca="false">IFERROR(R823-AA823,"")</f>
        <v>-0.0186025408348458</v>
      </c>
      <c r="AC823" s="39" t="n">
        <f aca="false">IFERROR(INDEX('Season Counts'!$AG$2:$AG$740,$AF823)/INDEX('Season Counts'!$AF$2:$AF$740,$AF823),"")</f>
        <v>74.3448362720403</v>
      </c>
      <c r="AD823" s="40" t="n">
        <f aca="false">IFERROR(V823-AC823,"")</f>
        <v>0.348956831407961</v>
      </c>
      <c r="AE823" s="4" t="str">
        <f aca="false">IF(D823&lt;Guide!$C$21,"Low PA",IF(TRIM(IF(ISNUMBER(AD823),IF(N(AD823)&lt;=-Guide!$C$24,"▼ Bat Speed  ",IF(N(AD823)&gt;=Guide!$C$24,"▲ Bat Speed  ","")),"")&amp;IF(N(Z823)&gt;=Guide!$C$22,"▲ Contact  ","")&amp;IF(N(Z823)&lt;=-Guide!$C$22,"▼ Contact  ","")&amp;IF(N(AB823)&gt;=Guide!$C$23,"▲ Chase  ","")&amp;IF(N(AB823)&lt;=-Guide!$C$23,"▼ Chase  ",""))="","Stable",TRIM(IF(ISNUMBER(AD823),IF(N(AD823)&lt;=-Guide!$C$24,"▼ Bat Speed  ",IF(N(AD823)&gt;=Guide!$C$24,"▲ Bat Speed  ","")),"")&amp;IF(N(Z823)&gt;=Guide!$C$22,"▲ Contact  ","")&amp;IF(N(Z823)&lt;=-Guide!$C$22,"▼ Contact  ","")&amp;IF(N(AB823)&gt;=Guide!$C$23,"▲ Chase  ","")&amp;IF(N(AB823)&lt;=-Guide!$C$23,"▼ Chase  ",""))))</f>
        <v>Stable</v>
      </c>
      <c r="AF823" s="35" t="n">
        <f aca="false">MATCH(Counts!A823,'Season Counts'!$A$2:$A$740,0)</f>
        <v>212</v>
      </c>
    </row>
    <row r="824" customFormat="false" ht="15" hidden="false" customHeight="false" outlineLevel="0" collapsed="false">
      <c r="A824" s="34" t="str">
        <f aca="false">Counts!B824</f>
        <v>COL</v>
      </c>
      <c r="B824" s="5" t="str">
        <f aca="false">Counts!C824</f>
        <v>Mickey Moniak</v>
      </c>
      <c r="C824" s="34" t="str">
        <f aca="false">Counts!F824</f>
        <v>Aug</v>
      </c>
      <c r="D824" s="35" t="n">
        <f aca="false">IFERROR(Counts!P824,"")</f>
        <v>106</v>
      </c>
      <c r="E824" s="36" t="n">
        <f aca="false">IFERROR(Counts!R824/Counts!Q824,"")</f>
        <v>0.1875</v>
      </c>
      <c r="F824" s="36" t="n">
        <f aca="false">IFERROR((Counts!R824+Counts!V824+Counts!W824)/(Counts!Q824+Counts!V824+Counts!W824+Counts!X824),"")</f>
        <v>0.226415094339623</v>
      </c>
      <c r="G824" s="36" t="n">
        <f aca="false">IFERROR((Counts!R824+Counts!S824+2*Counts!T824+3*Counts!U824)/Counts!Q824,"")</f>
        <v>0.364583333333333</v>
      </c>
      <c r="H824" s="35" t="n">
        <f aca="false">IFERROR(Counts!U824,"")</f>
        <v>4</v>
      </c>
      <c r="I824" s="36" t="n">
        <f aca="false">IFERROR(Counts!Z824/Counts!AA824,"")</f>
        <v>0.250471698113208</v>
      </c>
      <c r="J824" s="36" t="n">
        <f aca="false">IFERROR(Counts!AB824/Counts!AA824,"")</f>
        <v>0.239150943396226</v>
      </c>
      <c r="K824" s="37" t="n">
        <f aca="false">IFERROR((Counts!AB824-Counts!Z824)/Counts!AA824,"")</f>
        <v>-0.0113207547169811</v>
      </c>
      <c r="L824" s="38" t="n">
        <f aca="false">IFERROR(Counts!Y824/Counts!P824,"")</f>
        <v>0.283018867924528</v>
      </c>
      <c r="M824" s="38" t="n">
        <f aca="false">IFERROR(Counts!V824/Counts!P824,"")</f>
        <v>0.0566037735849057</v>
      </c>
      <c r="N824" s="38" t="n">
        <f aca="false">IFERROR(Counts!AD824/Counts!AC824,"")</f>
        <v>0.0714285714285714</v>
      </c>
      <c r="O824" s="38" t="n">
        <f aca="false">IFERROR(Counts!AE824/Counts!AC824,"")</f>
        <v>0.385714285714286</v>
      </c>
      <c r="P824" s="39" t="n">
        <f aca="false">IFERROR(Counts!AG824/Counts!AF824,"")</f>
        <v>89.7557142857143</v>
      </c>
      <c r="Q824" s="38" t="n">
        <f aca="false">IFERROR(Counts!AH824/Counts!AC824,"")</f>
        <v>0.314285714285714</v>
      </c>
      <c r="R824" s="38" t="n">
        <f aca="false">IFERROR(Counts!N824/Counts!M824,"")</f>
        <v>0.415841584158416</v>
      </c>
      <c r="S824" s="38" t="n">
        <f aca="false">IFERROR(Counts!K824/Counts!J824,"")</f>
        <v>0.764367816091954</v>
      </c>
      <c r="T824" s="38" t="n">
        <f aca="false">IFERROR(Counts!I824/Counts!H824,"")</f>
        <v>0.267281105990783</v>
      </c>
      <c r="U824" s="38" t="n">
        <f aca="false">IFERROR(1-Counts!L824/Counts!K824,"")</f>
        <v>0.796992481203008</v>
      </c>
      <c r="V824" s="39" t="n">
        <f aca="false">IFERROR(Counts!AJ824/Counts!AI824,"")</f>
        <v>74.2649484536082</v>
      </c>
      <c r="W824" s="38" t="n">
        <f aca="false">IFERROR(Counts!AK824/Counts!AI824,"")</f>
        <v>0.43298969072165</v>
      </c>
      <c r="X824" s="40" t="n">
        <f aca="false">IFERROR(Counts!O824,"")</f>
        <v>-4.264</v>
      </c>
      <c r="Y824" s="36" t="n">
        <f aca="false">IFERROR(INDEX('Season Counts'!$Y$2:$Y$740,$AF824)/INDEX('Season Counts'!$X$2:$X$740,$AF824),"")</f>
        <v>0.278924311926606</v>
      </c>
      <c r="Z824" s="37" t="n">
        <f aca="false">IFERROR(J824-Y824,"")</f>
        <v>-0.0397733685303791</v>
      </c>
      <c r="AA824" s="38" t="n">
        <f aca="false">IFERROR(INDEX('Season Counts'!$K$2:$K$740,$AF824)/INDEX('Season Counts'!$J$2:$J$740,$AF824),"")</f>
        <v>0.439655172413793</v>
      </c>
      <c r="AB824" s="41" t="n">
        <f aca="false">IFERROR(R824-AA824,"")</f>
        <v>-0.0238135882553773</v>
      </c>
      <c r="AC824" s="39" t="n">
        <f aca="false">IFERROR(INDEX('Season Counts'!$AG$2:$AG$740,$AF824)/INDEX('Season Counts'!$AF$2:$AF$740,$AF824),"")</f>
        <v>74.3448362720403</v>
      </c>
      <c r="AD824" s="40" t="n">
        <f aca="false">IFERROR(V824-AC824,"")</f>
        <v>-0.0798878184320699</v>
      </c>
      <c r="AE824" s="4" t="str">
        <f aca="false">IF(D824&lt;Guide!$C$21,"Low PA",IF(TRIM(IF(ISNUMBER(AD824),IF(N(AD824)&lt;=-Guide!$C$24,"▼ Bat Speed  ",IF(N(AD824)&gt;=Guide!$C$24,"▲ Bat Speed  ","")),"")&amp;IF(N(Z824)&gt;=Guide!$C$22,"▲ Contact  ","")&amp;IF(N(Z824)&lt;=-Guide!$C$22,"▼ Contact  ","")&amp;IF(N(AB824)&gt;=Guide!$C$23,"▲ Chase  ","")&amp;IF(N(AB824)&lt;=-Guide!$C$23,"▼ Chase  ",""))="","Stable",TRIM(IF(ISNUMBER(AD824),IF(N(AD824)&lt;=-Guide!$C$24,"▼ Bat Speed  ",IF(N(AD824)&gt;=Guide!$C$24,"▲ Bat Speed  ","")),"")&amp;IF(N(Z824)&gt;=Guide!$C$22,"▲ Contact  ","")&amp;IF(N(Z824)&lt;=-Guide!$C$22,"▼ Contact  ","")&amp;IF(N(AB824)&gt;=Guide!$C$23,"▲ Chase  ","")&amp;IF(N(AB824)&lt;=-Guide!$C$23,"▼ Chase  ",""))))</f>
        <v>Stable</v>
      </c>
      <c r="AF824" s="35" t="n">
        <f aca="false">MATCH(Counts!A824,'Season Counts'!$A$2:$A$740,0)</f>
        <v>212</v>
      </c>
    </row>
    <row r="825" customFormat="false" ht="15" hidden="false" customHeight="false" outlineLevel="0" collapsed="false">
      <c r="A825" s="34" t="str">
        <f aca="false">Counts!B825</f>
        <v>COL</v>
      </c>
      <c r="B825" s="5" t="str">
        <f aca="false">Counts!C825</f>
        <v>Mickey Moniak</v>
      </c>
      <c r="C825" s="34" t="str">
        <f aca="false">Counts!F825</f>
        <v>Sep</v>
      </c>
      <c r="D825" s="35" t="n">
        <f aca="false">IFERROR(Counts!P825,"")</f>
        <v>62</v>
      </c>
      <c r="E825" s="36" t="n">
        <f aca="false">IFERROR(Counts!R825/Counts!Q825,"")</f>
        <v>0.15</v>
      </c>
      <c r="F825" s="36" t="n">
        <f aca="false">IFERROR((Counts!R825+Counts!V825+Counts!W825)/(Counts!Q825+Counts!V825+Counts!W825+Counts!X825),"")</f>
        <v>0.17741935483871</v>
      </c>
      <c r="G825" s="36" t="n">
        <f aca="false">IFERROR((Counts!R825+Counts!S825+2*Counts!T825+3*Counts!U825)/Counts!Q825,"")</f>
        <v>0.333333333333333</v>
      </c>
      <c r="H825" s="35" t="n">
        <f aca="false">IFERROR(Counts!U825,"")</f>
        <v>2</v>
      </c>
      <c r="I825" s="36" t="n">
        <f aca="false">IFERROR(Counts!Z825/Counts!AA825,"")</f>
        <v>0.216935483870968</v>
      </c>
      <c r="J825" s="36" t="n">
        <f aca="false">IFERROR(Counts!AB825/Counts!AA825,"")</f>
        <v>0.25691935483871</v>
      </c>
      <c r="K825" s="37" t="n">
        <f aca="false">IFERROR((Counts!AB825-Counts!Z825)/Counts!AA825,"")</f>
        <v>0.039983870967742</v>
      </c>
      <c r="L825" s="38" t="n">
        <f aca="false">IFERROR(Counts!Y825/Counts!P825,"")</f>
        <v>0.354838709677419</v>
      </c>
      <c r="M825" s="38" t="n">
        <f aca="false">IFERROR(Counts!V825/Counts!P825,"")</f>
        <v>0.032258064516129</v>
      </c>
      <c r="N825" s="38" t="n">
        <f aca="false">IFERROR(Counts!AD825/Counts!AC825,"")</f>
        <v>0.0789473684210526</v>
      </c>
      <c r="O825" s="38" t="n">
        <f aca="false">IFERROR(Counts!AE825/Counts!AC825,"")</f>
        <v>0.421052631578947</v>
      </c>
      <c r="P825" s="39" t="n">
        <f aca="false">IFERROR(Counts!AG825/Counts!AF825,"")</f>
        <v>91.0552631578947</v>
      </c>
      <c r="Q825" s="38" t="n">
        <f aca="false">IFERROR(Counts!AH825/Counts!AC825,"")</f>
        <v>0.394736842105263</v>
      </c>
      <c r="R825" s="38" t="n">
        <f aca="false">IFERROR(Counts!N825/Counts!M825,"")</f>
        <v>0.564814814814815</v>
      </c>
      <c r="S825" s="38" t="n">
        <f aca="false">IFERROR(Counts!K825/Counts!J825,"")</f>
        <v>0.760416666666667</v>
      </c>
      <c r="T825" s="38" t="n">
        <f aca="false">IFERROR(Counts!I825/Counts!H825,"")</f>
        <v>0.328358208955224</v>
      </c>
      <c r="U825" s="38" t="n">
        <f aca="false">IFERROR(1-Counts!L825/Counts!K825,"")</f>
        <v>0.835616438356164</v>
      </c>
      <c r="V825" s="39" t="n">
        <f aca="false">IFERROR(Counts!AJ825/Counts!AI825,"")</f>
        <v>74.0612068965517</v>
      </c>
      <c r="W825" s="38" t="n">
        <f aca="false">IFERROR(Counts!AK825/Counts!AI825,"")</f>
        <v>0.456896551724138</v>
      </c>
      <c r="X825" s="40" t="n">
        <f aca="false">IFERROR(Counts!O825,"")</f>
        <v>-4.615</v>
      </c>
      <c r="Y825" s="36" t="n">
        <f aca="false">IFERROR(INDEX('Season Counts'!$Y$2:$Y$740,$AF825)/INDEX('Season Counts'!$X$2:$X$740,$AF825),"")</f>
        <v>0.278924311926606</v>
      </c>
      <c r="Z825" s="37" t="n">
        <f aca="false">IFERROR(J825-Y825,"")</f>
        <v>-0.0220049570878958</v>
      </c>
      <c r="AA825" s="38" t="n">
        <f aca="false">IFERROR(INDEX('Season Counts'!$K$2:$K$740,$AF825)/INDEX('Season Counts'!$J$2:$J$740,$AF825),"")</f>
        <v>0.439655172413793</v>
      </c>
      <c r="AB825" s="41" t="n">
        <f aca="false">IFERROR(R825-AA825,"")</f>
        <v>0.125159642401022</v>
      </c>
      <c r="AC825" s="39" t="n">
        <f aca="false">IFERROR(INDEX('Season Counts'!$AG$2:$AG$740,$AF825)/INDEX('Season Counts'!$AF$2:$AF$740,$AF825),"")</f>
        <v>74.3448362720403</v>
      </c>
      <c r="AD825" s="40" t="n">
        <f aca="false">IFERROR(V825-AC825,"")</f>
        <v>-0.283629375488587</v>
      </c>
      <c r="AE825" s="4" t="str">
        <f aca="false">IF(D825&lt;Guide!$C$21,"Low PA",IF(TRIM(IF(ISNUMBER(AD825),IF(N(AD825)&lt;=-Guide!$C$24,"▼ Bat Speed  ",IF(N(AD825)&gt;=Guide!$C$24,"▲ Bat Speed  ","")),"")&amp;IF(N(Z825)&gt;=Guide!$C$22,"▲ Contact  ","")&amp;IF(N(Z825)&lt;=-Guide!$C$22,"▼ Contact  ","")&amp;IF(N(AB825)&gt;=Guide!$C$23,"▲ Chase  ","")&amp;IF(N(AB825)&lt;=-Guide!$C$23,"▼ Chase  ",""))="","Stable",TRIM(IF(ISNUMBER(AD825),IF(N(AD825)&lt;=-Guide!$C$24,"▼ Bat Speed  ",IF(N(AD825)&gt;=Guide!$C$24,"▲ Bat Speed  ","")),"")&amp;IF(N(Z825)&gt;=Guide!$C$22,"▲ Contact  ","")&amp;IF(N(Z825)&lt;=-Guide!$C$22,"▼ Contact  ","")&amp;IF(N(AB825)&gt;=Guide!$C$23,"▲ Chase  ","")&amp;IF(N(AB825)&lt;=-Guide!$C$23,"▼ Chase  ",""))))</f>
        <v>▲ Chase</v>
      </c>
      <c r="AF825" s="35" t="n">
        <f aca="false">MATCH(Counts!A825,'Season Counts'!$A$2:$A$740,0)</f>
        <v>212</v>
      </c>
    </row>
    <row r="826" customFormat="false" ht="15" hidden="false" customHeight="false" outlineLevel="0" collapsed="false">
      <c r="A826" s="34" t="str">
        <f aca="false">Counts!B826</f>
        <v>COL</v>
      </c>
      <c r="B826" s="5" t="str">
        <f aca="false">Counts!C826</f>
        <v>Cole Carrigg</v>
      </c>
      <c r="C826" s="34" t="str">
        <f aca="false">Counts!F826</f>
        <v>Jun</v>
      </c>
      <c r="D826" s="35" t="n">
        <f aca="false">IFERROR(Counts!P826,"")</f>
        <v>77</v>
      </c>
      <c r="E826" s="36" t="n">
        <f aca="false">IFERROR(Counts!R826/Counts!Q826,"")</f>
        <v>0.265625</v>
      </c>
      <c r="F826" s="36" t="n">
        <f aca="false">IFERROR((Counts!R826+Counts!V826+Counts!W826)/(Counts!Q826+Counts!V826+Counts!W826+Counts!X826),"")</f>
        <v>0.368421052631579</v>
      </c>
      <c r="G826" s="36" t="n">
        <f aca="false">IFERROR((Counts!R826+Counts!S826+2*Counts!T826+3*Counts!U826)/Counts!Q826,"")</f>
        <v>0.484375</v>
      </c>
      <c r="H826" s="35" t="n">
        <f aca="false">IFERROR(Counts!U826,"")</f>
        <v>3</v>
      </c>
      <c r="I826" s="36" t="n">
        <f aca="false">IFERROR(Counts!Z826/Counts!AA826,"")</f>
        <v>0.369078947368421</v>
      </c>
      <c r="J826" s="36" t="n">
        <f aca="false">IFERROR(Counts!AB826/Counts!AA826,"")</f>
        <v>0.350802631578947</v>
      </c>
      <c r="K826" s="37" t="n">
        <f aca="false">IFERROR((Counts!AB826-Counts!Z826)/Counts!AA826,"")</f>
        <v>-0.0182763157894737</v>
      </c>
      <c r="L826" s="38" t="n">
        <f aca="false">IFERROR(Counts!Y826/Counts!P826,"")</f>
        <v>0.207792207792208</v>
      </c>
      <c r="M826" s="38" t="n">
        <f aca="false">IFERROR(Counts!V826/Counts!P826,"")</f>
        <v>0.12987012987013</v>
      </c>
      <c r="N826" s="38" t="n">
        <f aca="false">IFERROR(Counts!AD826/Counts!AC826,"")</f>
        <v>0.06</v>
      </c>
      <c r="O826" s="38" t="n">
        <f aca="false">IFERROR(Counts!AE826/Counts!AC826,"")</f>
        <v>0.34</v>
      </c>
      <c r="P826" s="39" t="n">
        <f aca="false">IFERROR(Counts!AG826/Counts!AF826,"")</f>
        <v>83.89</v>
      </c>
      <c r="Q826" s="38" t="n">
        <f aca="false">IFERROR(Counts!AH826/Counts!AC826,"")</f>
        <v>0.34</v>
      </c>
      <c r="R826" s="38" t="n">
        <f aca="false">IFERROR(Counts!N826/Counts!M826,"")</f>
        <v>0.372670807453416</v>
      </c>
      <c r="S826" s="38" t="n">
        <f aca="false">IFERROR(Counts!K826/Counts!J826,"")</f>
        <v>0.75</v>
      </c>
      <c r="T826" s="38" t="n">
        <f aca="false">IFERROR(Counts!I826/Counts!H826,"")</f>
        <v>0.238993710691824</v>
      </c>
      <c r="U826" s="38" t="n">
        <f aca="false">IFERROR(1-Counts!L826/Counts!K826,"")</f>
        <v>0.838383838383838</v>
      </c>
      <c r="V826" s="39" t="n">
        <f aca="false">IFERROR(Counts!AJ826/Counts!AI826,"")</f>
        <v>74.3761904761905</v>
      </c>
      <c r="W826" s="38" t="n">
        <f aca="false">IFERROR(Counts!AK826/Counts!AI826,"")</f>
        <v>0.447619047619048</v>
      </c>
      <c r="X826" s="40" t="n">
        <f aca="false">IFERROR(Counts!O826,"")</f>
        <v>4.102</v>
      </c>
      <c r="Y826" s="36" t="n">
        <f aca="false">IFERROR(INDEX('Season Counts'!$Y$2:$Y$740,$AF826)/INDEX('Season Counts'!$X$2:$X$740,$AF826),"")</f>
        <v>0.315555858310627</v>
      </c>
      <c r="Z826" s="37" t="n">
        <f aca="false">IFERROR(J826-Y826,"")</f>
        <v>0.0352467732683207</v>
      </c>
      <c r="AA826" s="38" t="n">
        <f aca="false">IFERROR(INDEX('Season Counts'!$K$2:$K$740,$AF826)/INDEX('Season Counts'!$J$2:$J$740,$AF826),"")</f>
        <v>0.363291139240506</v>
      </c>
      <c r="AB826" s="41" t="n">
        <f aca="false">IFERROR(R826-AA826,"")</f>
        <v>0.00937966821290981</v>
      </c>
      <c r="AC826" s="39" t="n">
        <f aca="false">IFERROR(INDEX('Season Counts'!$AG$2:$AG$740,$AF826)/INDEX('Season Counts'!$AF$2:$AF$740,$AF826),"")</f>
        <v>73.2087636932707</v>
      </c>
      <c r="AD826" s="40" t="n">
        <f aca="false">IFERROR(V826-AC826,"")</f>
        <v>1.16742678291973</v>
      </c>
      <c r="AE826" s="4" t="str">
        <f aca="false">IF(D826&lt;Guide!$C$21,"Low PA",IF(TRIM(IF(ISNUMBER(AD826),IF(N(AD826)&lt;=-Guide!$C$24,"▼ Bat Speed  ",IF(N(AD826)&gt;=Guide!$C$24,"▲ Bat Speed  ","")),"")&amp;IF(N(Z826)&gt;=Guide!$C$22,"▲ Contact  ","")&amp;IF(N(Z826)&lt;=-Guide!$C$22,"▼ Contact  ","")&amp;IF(N(AB826)&gt;=Guide!$C$23,"▲ Chase  ","")&amp;IF(N(AB826)&lt;=-Guide!$C$23,"▼ Chase  ",""))="","Stable",TRIM(IF(ISNUMBER(AD826),IF(N(AD826)&lt;=-Guide!$C$24,"▼ Bat Speed  ",IF(N(AD826)&gt;=Guide!$C$24,"▲ Bat Speed  ","")),"")&amp;IF(N(Z826)&gt;=Guide!$C$22,"▲ Contact  ","")&amp;IF(N(Z826)&lt;=-Guide!$C$22,"▼ Contact  ","")&amp;IF(N(AB826)&gt;=Guide!$C$23,"▲ Chase  ","")&amp;IF(N(AB826)&lt;=-Guide!$C$23,"▼ Chase  ",""))))</f>
        <v>▲ Bat Speed</v>
      </c>
      <c r="AF826" s="35" t="n">
        <f aca="false">MATCH(Counts!A826,'Season Counts'!$A$2:$A$740,0)</f>
        <v>213</v>
      </c>
    </row>
    <row r="827" customFormat="false" ht="15" hidden="false" customHeight="false" outlineLevel="0" collapsed="false">
      <c r="A827" s="34" t="str">
        <f aca="false">Counts!B827</f>
        <v>COL</v>
      </c>
      <c r="B827" s="5" t="str">
        <f aca="false">Counts!C827</f>
        <v>Cole Carrigg</v>
      </c>
      <c r="C827" s="34" t="str">
        <f aca="false">Counts!F827</f>
        <v>Jul</v>
      </c>
      <c r="D827" s="35" t="n">
        <f aca="false">IFERROR(Counts!P827,"")</f>
        <v>82</v>
      </c>
      <c r="E827" s="36" t="n">
        <f aca="false">IFERROR(Counts!R827/Counts!Q827,"")</f>
        <v>0.323943661971831</v>
      </c>
      <c r="F827" s="36" t="n">
        <f aca="false">IFERROR((Counts!R827+Counts!V827+Counts!W827)/(Counts!Q827+Counts!V827+Counts!W827+Counts!X827),"")</f>
        <v>0.378048780487805</v>
      </c>
      <c r="G827" s="36" t="n">
        <f aca="false">IFERROR((Counts!R827+Counts!S827+2*Counts!T827+3*Counts!U827)/Counts!Q827,"")</f>
        <v>0.549295774647887</v>
      </c>
      <c r="H827" s="35" t="n">
        <f aca="false">IFERROR(Counts!U827,"")</f>
        <v>2</v>
      </c>
      <c r="I827" s="36" t="n">
        <f aca="false">IFERROR(Counts!Z827/Counts!AA827,"")</f>
        <v>0.38641975308642</v>
      </c>
      <c r="J827" s="36" t="n">
        <f aca="false">IFERROR(Counts!AB827/Counts!AA827,"")</f>
        <v>0.306802469135802</v>
      </c>
      <c r="K827" s="37" t="n">
        <f aca="false">IFERROR((Counts!AB827-Counts!Z827)/Counts!AA827,"")</f>
        <v>-0.0796172839506173</v>
      </c>
      <c r="L827" s="38" t="n">
        <f aca="false">IFERROR(Counts!Y827/Counts!P827,"")</f>
        <v>0.195121951219512</v>
      </c>
      <c r="M827" s="38" t="n">
        <f aca="false">IFERROR(Counts!V827/Counts!P827,"")</f>
        <v>0.0731707317073171</v>
      </c>
      <c r="N827" s="38" t="n">
        <f aca="false">IFERROR(Counts!AD827/Counts!AC827,"")</f>
        <v>0.0517241379310345</v>
      </c>
      <c r="O827" s="38" t="n">
        <f aca="false">IFERROR(Counts!AE827/Counts!AC827,"")</f>
        <v>0.310344827586207</v>
      </c>
      <c r="P827" s="39" t="n">
        <f aca="false">IFERROR(Counts!AG827/Counts!AF827,"")</f>
        <v>86.348275862069</v>
      </c>
      <c r="Q827" s="38" t="n">
        <f aca="false">IFERROR(Counts!AH827/Counts!AC827,"")</f>
        <v>0.448275862068966</v>
      </c>
      <c r="R827" s="38" t="n">
        <f aca="false">IFERROR(Counts!N827/Counts!M827,"")</f>
        <v>0.346820809248555</v>
      </c>
      <c r="S827" s="38" t="n">
        <f aca="false">IFERROR(Counts!K827/Counts!J827,"")</f>
        <v>0.72992700729927</v>
      </c>
      <c r="T827" s="38" t="n">
        <f aca="false">IFERROR(Counts!I827/Counts!H827,"")</f>
        <v>0.23125</v>
      </c>
      <c r="U827" s="38" t="n">
        <f aca="false">IFERROR(1-Counts!L827/Counts!K827,"")</f>
        <v>0.85</v>
      </c>
      <c r="V827" s="39" t="n">
        <f aca="false">IFERROR(Counts!AJ827/Counts!AI827,"")</f>
        <v>72.9587412587413</v>
      </c>
      <c r="W827" s="38" t="n">
        <f aca="false">IFERROR(Counts!AK827/Counts!AI827,"")</f>
        <v>0.335664335664336</v>
      </c>
      <c r="X827" s="40" t="n">
        <f aca="false">IFERROR(Counts!O827,"")</f>
        <v>4.981</v>
      </c>
      <c r="Y827" s="36" t="n">
        <f aca="false">IFERROR(INDEX('Season Counts'!$Y$2:$Y$740,$AF827)/INDEX('Season Counts'!$X$2:$X$740,$AF827),"")</f>
        <v>0.315555858310627</v>
      </c>
      <c r="Z827" s="37" t="n">
        <f aca="false">IFERROR(J827-Y827,"")</f>
        <v>-0.00875338917482427</v>
      </c>
      <c r="AA827" s="38" t="n">
        <f aca="false">IFERROR(INDEX('Season Counts'!$K$2:$K$740,$AF827)/INDEX('Season Counts'!$J$2:$J$740,$AF827),"")</f>
        <v>0.363291139240506</v>
      </c>
      <c r="AB827" s="41" t="n">
        <f aca="false">IFERROR(R827-AA827,"")</f>
        <v>-0.0164703299919514</v>
      </c>
      <c r="AC827" s="39" t="n">
        <f aca="false">IFERROR(INDEX('Season Counts'!$AG$2:$AG$740,$AF827)/INDEX('Season Counts'!$AF$2:$AF$740,$AF827),"")</f>
        <v>73.2087636932707</v>
      </c>
      <c r="AD827" s="40" t="n">
        <f aca="false">IFERROR(V827-AC827,"")</f>
        <v>-0.250022434529484</v>
      </c>
      <c r="AE827" s="4" t="str">
        <f aca="false">IF(D827&lt;Guide!$C$21,"Low PA",IF(TRIM(IF(ISNUMBER(AD827),IF(N(AD827)&lt;=-Guide!$C$24,"▼ Bat Speed  ",IF(N(AD827)&gt;=Guide!$C$24,"▲ Bat Speed  ","")),"")&amp;IF(N(Z827)&gt;=Guide!$C$22,"▲ Contact  ","")&amp;IF(N(Z827)&lt;=-Guide!$C$22,"▼ Contact  ","")&amp;IF(N(AB827)&gt;=Guide!$C$23,"▲ Chase  ","")&amp;IF(N(AB827)&lt;=-Guide!$C$23,"▼ Chase  ",""))="","Stable",TRIM(IF(ISNUMBER(AD827),IF(N(AD827)&lt;=-Guide!$C$24,"▼ Bat Speed  ",IF(N(AD827)&gt;=Guide!$C$24,"▲ Bat Speed  ","")),"")&amp;IF(N(Z827)&gt;=Guide!$C$22,"▲ Contact  ","")&amp;IF(N(Z827)&lt;=-Guide!$C$22,"▼ Contact  ","")&amp;IF(N(AB827)&gt;=Guide!$C$23,"▲ Chase  ","")&amp;IF(N(AB827)&lt;=-Guide!$C$23,"▼ Chase  ",""))))</f>
        <v>Stable</v>
      </c>
      <c r="AF827" s="35" t="n">
        <f aca="false">MATCH(Counts!A827,'Season Counts'!$A$2:$A$740,0)</f>
        <v>213</v>
      </c>
    </row>
    <row r="828" customFormat="false" ht="15" hidden="false" customHeight="false" outlineLevel="0" collapsed="false">
      <c r="A828" s="34" t="str">
        <f aca="false">Counts!B828</f>
        <v>COL</v>
      </c>
      <c r="B828" s="5" t="str">
        <f aca="false">Counts!C828</f>
        <v>Cole Carrigg</v>
      </c>
      <c r="C828" s="34" t="str">
        <f aca="false">Counts!F828</f>
        <v>Aug</v>
      </c>
      <c r="D828" s="35" t="n">
        <f aca="false">IFERROR(Counts!P828,"")</f>
        <v>112</v>
      </c>
      <c r="E828" s="36" t="n">
        <f aca="false">IFERROR(Counts!R828/Counts!Q828,"")</f>
        <v>0.21</v>
      </c>
      <c r="F828" s="36" t="n">
        <f aca="false">IFERROR((Counts!R828+Counts!V828+Counts!W828)/(Counts!Q828+Counts!V828+Counts!W828+Counts!X828),"")</f>
        <v>0.294642857142857</v>
      </c>
      <c r="G828" s="36" t="n">
        <f aca="false">IFERROR((Counts!R828+Counts!S828+2*Counts!T828+3*Counts!U828)/Counts!Q828,"")</f>
        <v>0.33</v>
      </c>
      <c r="H828" s="35" t="n">
        <f aca="false">IFERROR(Counts!U828,"")</f>
        <v>1</v>
      </c>
      <c r="I828" s="36" t="n">
        <f aca="false">IFERROR(Counts!Z828/Counts!AA828,"")</f>
        <v>0.280454545454545</v>
      </c>
      <c r="J828" s="36" t="n">
        <f aca="false">IFERROR(Counts!AB828/Counts!AA828,"")</f>
        <v>0.308590909090909</v>
      </c>
      <c r="K828" s="37" t="n">
        <f aca="false">IFERROR((Counts!AB828-Counts!Z828)/Counts!AA828,"")</f>
        <v>0.0281363636363636</v>
      </c>
      <c r="L828" s="38" t="n">
        <f aca="false">IFERROR(Counts!Y828/Counts!P828,"")</f>
        <v>0.25</v>
      </c>
      <c r="M828" s="38" t="n">
        <f aca="false">IFERROR(Counts!V828/Counts!P828,"")</f>
        <v>0.0982142857142857</v>
      </c>
      <c r="N828" s="38" t="n">
        <f aca="false">IFERROR(Counts!AD828/Counts!AC828,"")</f>
        <v>0.0416666666666667</v>
      </c>
      <c r="O828" s="38" t="n">
        <f aca="false">IFERROR(Counts!AE828/Counts!AC828,"")</f>
        <v>0.375</v>
      </c>
      <c r="P828" s="39" t="n">
        <f aca="false">IFERROR(Counts!AG828/Counts!AF828,"")</f>
        <v>87.6816901408451</v>
      </c>
      <c r="Q828" s="38" t="n">
        <f aca="false">IFERROR(Counts!AH828/Counts!AC828,"")</f>
        <v>0.361111111111111</v>
      </c>
      <c r="R828" s="38" t="n">
        <f aca="false">IFERROR(Counts!N828/Counts!M828,"")</f>
        <v>0.333333333333333</v>
      </c>
      <c r="S828" s="38" t="n">
        <f aca="false">IFERROR(Counts!K828/Counts!J828,"")</f>
        <v>0.700507614213198</v>
      </c>
      <c r="T828" s="38" t="n">
        <f aca="false">IFERROR(Counts!I828/Counts!H828,"")</f>
        <v>0.213636363636364</v>
      </c>
      <c r="U828" s="38" t="n">
        <f aca="false">IFERROR(1-Counts!L828/Counts!K828,"")</f>
        <v>0.876811594202899</v>
      </c>
      <c r="V828" s="39" t="n">
        <f aca="false">IFERROR(Counts!AJ828/Counts!AI828,"")</f>
        <v>73.1632124352332</v>
      </c>
      <c r="W828" s="38" t="n">
        <f aca="false">IFERROR(Counts!AK828/Counts!AI828,"")</f>
        <v>0.336787564766839</v>
      </c>
      <c r="X828" s="40" t="n">
        <f aca="false">IFERROR(Counts!O828,"")</f>
        <v>-5.544</v>
      </c>
      <c r="Y828" s="36" t="n">
        <f aca="false">IFERROR(INDEX('Season Counts'!$Y$2:$Y$740,$AF828)/INDEX('Season Counts'!$X$2:$X$740,$AF828),"")</f>
        <v>0.315555858310627</v>
      </c>
      <c r="Z828" s="37" t="n">
        <f aca="false">IFERROR(J828-Y828,"")</f>
        <v>-0.00696494921971763</v>
      </c>
      <c r="AA828" s="38" t="n">
        <f aca="false">IFERROR(INDEX('Season Counts'!$K$2:$K$740,$AF828)/INDEX('Season Counts'!$J$2:$J$740,$AF828),"")</f>
        <v>0.363291139240506</v>
      </c>
      <c r="AB828" s="41" t="n">
        <f aca="false">IFERROR(R828-AA828,"")</f>
        <v>-0.029957805907173</v>
      </c>
      <c r="AC828" s="39" t="n">
        <f aca="false">IFERROR(INDEX('Season Counts'!$AG$2:$AG$740,$AF828)/INDEX('Season Counts'!$AF$2:$AF$740,$AF828),"")</f>
        <v>73.2087636932707</v>
      </c>
      <c r="AD828" s="40" t="n">
        <f aca="false">IFERROR(V828-AC828,"")</f>
        <v>-0.0455512580375768</v>
      </c>
      <c r="AE828" s="4" t="str">
        <f aca="false">IF(D828&lt;Guide!$C$21,"Low PA",IF(TRIM(IF(ISNUMBER(AD828),IF(N(AD828)&lt;=-Guide!$C$24,"▼ Bat Speed  ",IF(N(AD828)&gt;=Guide!$C$24,"▲ Bat Speed  ","")),"")&amp;IF(N(Z828)&gt;=Guide!$C$22,"▲ Contact  ","")&amp;IF(N(Z828)&lt;=-Guide!$C$22,"▼ Contact  ","")&amp;IF(N(AB828)&gt;=Guide!$C$23,"▲ Chase  ","")&amp;IF(N(AB828)&lt;=-Guide!$C$23,"▼ Chase  ",""))="","Stable",TRIM(IF(ISNUMBER(AD828),IF(N(AD828)&lt;=-Guide!$C$24,"▼ Bat Speed  ",IF(N(AD828)&gt;=Guide!$C$24,"▲ Bat Speed  ","")),"")&amp;IF(N(Z828)&gt;=Guide!$C$22,"▲ Contact  ","")&amp;IF(N(Z828)&lt;=-Guide!$C$22,"▼ Contact  ","")&amp;IF(N(AB828)&gt;=Guide!$C$23,"▲ Chase  ","")&amp;IF(N(AB828)&lt;=-Guide!$C$23,"▼ Chase  ",""))))</f>
        <v>Stable</v>
      </c>
      <c r="AF828" s="35" t="n">
        <f aca="false">MATCH(Counts!A828,'Season Counts'!$A$2:$A$740,0)</f>
        <v>213</v>
      </c>
    </row>
    <row r="829" customFormat="false" ht="15" hidden="false" customHeight="false" outlineLevel="0" collapsed="false">
      <c r="A829" s="34" t="str">
        <f aca="false">Counts!B829</f>
        <v>COL</v>
      </c>
      <c r="B829" s="5" t="str">
        <f aca="false">Counts!C829</f>
        <v>Cole Carrigg</v>
      </c>
      <c r="C829" s="34" t="str">
        <f aca="false">Counts!F829</f>
        <v>Sep</v>
      </c>
      <c r="D829" s="35" t="n">
        <f aca="false">IFERROR(Counts!P829,"")</f>
        <v>101</v>
      </c>
      <c r="E829" s="36" t="n">
        <f aca="false">IFERROR(Counts!R829/Counts!Q829,"")</f>
        <v>0.326530612244898</v>
      </c>
      <c r="F829" s="36" t="n">
        <f aca="false">IFERROR((Counts!R829+Counts!V829+Counts!W829)/(Counts!Q829+Counts!V829+Counts!W829+Counts!X829),"")</f>
        <v>0.34</v>
      </c>
      <c r="G829" s="36" t="n">
        <f aca="false">IFERROR((Counts!R829+Counts!S829+2*Counts!T829+3*Counts!U829)/Counts!Q829,"")</f>
        <v>0.571428571428571</v>
      </c>
      <c r="H829" s="35" t="n">
        <f aca="false">IFERROR(Counts!U829,"")</f>
        <v>6</v>
      </c>
      <c r="I829" s="36" t="n">
        <f aca="false">IFERROR(Counts!Z829/Counts!AA829,"")</f>
        <v>0.389</v>
      </c>
      <c r="J829" s="36" t="n">
        <f aca="false">IFERROR(Counts!AB829/Counts!AA829,"")</f>
        <v>0.30352</v>
      </c>
      <c r="K829" s="37" t="n">
        <f aca="false">IFERROR((Counts!AB829-Counts!Z829)/Counts!AA829,"")</f>
        <v>-0.08548</v>
      </c>
      <c r="L829" s="38" t="n">
        <f aca="false">IFERROR(Counts!Y829/Counts!P829,"")</f>
        <v>0.287128712871287</v>
      </c>
      <c r="M829" s="38" t="n">
        <f aca="false">IFERROR(Counts!V829/Counts!P829,"")</f>
        <v>0.0099009900990099</v>
      </c>
      <c r="N829" s="38" t="n">
        <f aca="false">IFERROR(Counts!AD829/Counts!AC829,"")</f>
        <v>0.1</v>
      </c>
      <c r="O829" s="38" t="n">
        <f aca="false">IFERROR(Counts!AE829/Counts!AC829,"")</f>
        <v>0.457142857142857</v>
      </c>
      <c r="P829" s="39" t="n">
        <f aca="false">IFERROR(Counts!AG829/Counts!AF829,"")</f>
        <v>89.1857142857143</v>
      </c>
      <c r="Q829" s="38" t="n">
        <f aca="false">IFERROR(Counts!AH829/Counts!AC829,"")</f>
        <v>0.428571428571429</v>
      </c>
      <c r="R829" s="38" t="n">
        <f aca="false">IFERROR(Counts!N829/Counts!M829,"")</f>
        <v>0.404761904761905</v>
      </c>
      <c r="S829" s="38" t="n">
        <f aca="false">IFERROR(Counts!K829/Counts!J829,"")</f>
        <v>0.780748663101604</v>
      </c>
      <c r="T829" s="38" t="n">
        <f aca="false">IFERROR(Counts!I829/Counts!H829,"")</f>
        <v>0.251082251082251</v>
      </c>
      <c r="U829" s="38" t="n">
        <f aca="false">IFERROR(1-Counts!L829/Counts!K829,"")</f>
        <v>0.876712328767123</v>
      </c>
      <c r="V829" s="39" t="n">
        <f aca="false">IFERROR(Counts!AJ829/Counts!AI829,"")</f>
        <v>72.8146464646465</v>
      </c>
      <c r="W829" s="38" t="n">
        <f aca="false">IFERROR(Counts!AK829/Counts!AI829,"")</f>
        <v>0.313131313131313</v>
      </c>
      <c r="X829" s="40" t="n">
        <f aca="false">IFERROR(Counts!O829,"")</f>
        <v>7.341</v>
      </c>
      <c r="Y829" s="36" t="n">
        <f aca="false">IFERROR(INDEX('Season Counts'!$Y$2:$Y$740,$AF829)/INDEX('Season Counts'!$X$2:$X$740,$AF829),"")</f>
        <v>0.315555858310627</v>
      </c>
      <c r="Z829" s="37" t="n">
        <f aca="false">IFERROR(J829-Y829,"")</f>
        <v>-0.0120358583106267</v>
      </c>
      <c r="AA829" s="38" t="n">
        <f aca="false">IFERROR(INDEX('Season Counts'!$K$2:$K$740,$AF829)/INDEX('Season Counts'!$J$2:$J$740,$AF829),"")</f>
        <v>0.363291139240506</v>
      </c>
      <c r="AB829" s="41" t="n">
        <f aca="false">IFERROR(R829-AA829,"")</f>
        <v>0.0414707655213984</v>
      </c>
      <c r="AC829" s="39" t="n">
        <f aca="false">IFERROR(INDEX('Season Counts'!$AG$2:$AG$740,$AF829)/INDEX('Season Counts'!$AF$2:$AF$740,$AF829),"")</f>
        <v>73.2087636932707</v>
      </c>
      <c r="AD829" s="40" t="n">
        <f aca="false">IFERROR(V829-AC829,"")</f>
        <v>-0.394117228624282</v>
      </c>
      <c r="AE829" s="4" t="str">
        <f aca="false">IF(D829&lt;Guide!$C$21,"Low PA",IF(TRIM(IF(ISNUMBER(AD829),IF(N(AD829)&lt;=-Guide!$C$24,"▼ Bat Speed  ",IF(N(AD829)&gt;=Guide!$C$24,"▲ Bat Speed  ","")),"")&amp;IF(N(Z829)&gt;=Guide!$C$22,"▲ Contact  ","")&amp;IF(N(Z829)&lt;=-Guide!$C$22,"▼ Contact  ","")&amp;IF(N(AB829)&gt;=Guide!$C$23,"▲ Chase  ","")&amp;IF(N(AB829)&lt;=-Guide!$C$23,"▼ Chase  ",""))="","Stable",TRIM(IF(ISNUMBER(AD829),IF(N(AD829)&lt;=-Guide!$C$24,"▼ Bat Speed  ",IF(N(AD829)&gt;=Guide!$C$24,"▲ Bat Speed  ","")),"")&amp;IF(N(Z829)&gt;=Guide!$C$22,"▲ Contact  ","")&amp;IF(N(Z829)&lt;=-Guide!$C$22,"▼ Contact  ","")&amp;IF(N(AB829)&gt;=Guide!$C$23,"▲ Chase  ","")&amp;IF(N(AB829)&lt;=-Guide!$C$23,"▼ Chase  ",""))))</f>
        <v>▲ Chase</v>
      </c>
      <c r="AF829" s="35" t="n">
        <f aca="false">MATCH(Counts!A829,'Season Counts'!$A$2:$A$740,0)</f>
        <v>213</v>
      </c>
    </row>
    <row r="830" customFormat="false" ht="15" hidden="false" customHeight="false" outlineLevel="0" collapsed="false">
      <c r="A830" s="34" t="str">
        <f aca="false">Counts!B830</f>
        <v>COL</v>
      </c>
      <c r="B830" s="5" t="str">
        <f aca="false">Counts!C830</f>
        <v>Tyler Freeman</v>
      </c>
      <c r="C830" s="34" t="str">
        <f aca="false">Counts!F830</f>
        <v>Mar-Apr</v>
      </c>
      <c r="D830" s="35" t="n">
        <f aca="false">IFERROR(Counts!P830,"")</f>
        <v>65</v>
      </c>
      <c r="E830" s="36" t="n">
        <f aca="false">IFERROR(Counts!R830/Counts!Q830,"")</f>
        <v>0.285714285714286</v>
      </c>
      <c r="F830" s="36" t="n">
        <f aca="false">IFERROR((Counts!R830+Counts!V830+Counts!W830)/(Counts!Q830+Counts!V830+Counts!W830+Counts!X830),"")</f>
        <v>0.354838709677419</v>
      </c>
      <c r="G830" s="36" t="n">
        <f aca="false">IFERROR((Counts!R830+Counts!S830+2*Counts!T830+3*Counts!U830)/Counts!Q830,"")</f>
        <v>0.357142857142857</v>
      </c>
      <c r="H830" s="35" t="n">
        <f aca="false">IFERROR(Counts!U830,"")</f>
        <v>1</v>
      </c>
      <c r="I830" s="36" t="n">
        <f aca="false">IFERROR(Counts!Z830/Counts!AA830,"")</f>
        <v>0.328688524590164</v>
      </c>
      <c r="J830" s="36" t="n">
        <f aca="false">IFERROR(Counts!AB830/Counts!AA830,"")</f>
        <v>0.340540983606557</v>
      </c>
      <c r="K830" s="37" t="n">
        <f aca="false">IFERROR((Counts!AB830-Counts!Z830)/Counts!AA830,"")</f>
        <v>0.0118524590163934</v>
      </c>
      <c r="L830" s="38" t="n">
        <f aca="false">IFERROR(Counts!Y830/Counts!P830,"")</f>
        <v>0.107692307692308</v>
      </c>
      <c r="M830" s="38" t="n">
        <f aca="false">IFERROR(Counts!V830/Counts!P830,"")</f>
        <v>0.0307692307692308</v>
      </c>
      <c r="N830" s="38" t="n">
        <f aca="false">IFERROR(Counts!AD830/Counts!AC830,"")</f>
        <v>0</v>
      </c>
      <c r="O830" s="38" t="n">
        <f aca="false">IFERROR(Counts!AE830/Counts!AC830,"")</f>
        <v>0.307692307692308</v>
      </c>
      <c r="P830" s="39" t="n">
        <f aca="false">IFERROR(Counts!AG830/Counts!AF830,"")</f>
        <v>82.6862745098039</v>
      </c>
      <c r="Q830" s="38" t="n">
        <f aca="false">IFERROR(Counts!AH830/Counts!AC830,"")</f>
        <v>0.384615384615385</v>
      </c>
      <c r="R830" s="38" t="n">
        <f aca="false">IFERROR(Counts!N830/Counts!M830,"")</f>
        <v>0.315789473684211</v>
      </c>
      <c r="S830" s="38" t="n">
        <f aca="false">IFERROR(Counts!K830/Counts!J830,"")</f>
        <v>0.690909090909091</v>
      </c>
      <c r="T830" s="38" t="n">
        <f aca="false">IFERROR(Counts!I830/Counts!H830,"")</f>
        <v>0.107142857142857</v>
      </c>
      <c r="U830" s="38" t="n">
        <f aca="false">IFERROR(1-Counts!L830/Counts!K830,"")</f>
        <v>0.921052631578947</v>
      </c>
      <c r="V830" s="39" t="n">
        <f aca="false">IFERROR(Counts!AJ830/Counts!AI830,"")</f>
        <v>70.2130434782609</v>
      </c>
      <c r="W830" s="38" t="n">
        <f aca="false">IFERROR(Counts!AK830/Counts!AI830,"")</f>
        <v>0.108695652173913</v>
      </c>
      <c r="X830" s="40" t="n">
        <f aca="false">IFERROR(Counts!O830,"")</f>
        <v>0.098</v>
      </c>
      <c r="Y830" s="36" t="n">
        <f aca="false">IFERROR(INDEX('Season Counts'!$Y$2:$Y$740,$AF830)/INDEX('Season Counts'!$X$2:$X$740,$AF830),"")</f>
        <v>0.30905</v>
      </c>
      <c r="Z830" s="37" t="n">
        <f aca="false">IFERROR(J830-Y830,"")</f>
        <v>0.0314909836065573</v>
      </c>
      <c r="AA830" s="38" t="n">
        <f aca="false">IFERROR(INDEX('Season Counts'!$K$2:$K$740,$AF830)/INDEX('Season Counts'!$J$2:$J$740,$AF830),"")</f>
        <v>0.301526717557252</v>
      </c>
      <c r="AB830" s="41" t="n">
        <f aca="false">IFERROR(R830-AA830,"")</f>
        <v>0.0142627561269586</v>
      </c>
      <c r="AC830" s="39" t="n">
        <f aca="false">IFERROR(INDEX('Season Counts'!$AG$2:$AG$740,$AF830)/INDEX('Season Counts'!$AF$2:$AF$740,$AF830),"")</f>
        <v>70.3659722222222</v>
      </c>
      <c r="AD830" s="40" t="n">
        <f aca="false">IFERROR(V830-AC830,"")</f>
        <v>-0.152928743961354</v>
      </c>
      <c r="AE830" s="4" t="str">
        <f aca="false">IF(D830&lt;Guide!$C$21,"Low PA",IF(TRIM(IF(ISNUMBER(AD830),IF(N(AD830)&lt;=-Guide!$C$24,"▼ Bat Speed  ",IF(N(AD830)&gt;=Guide!$C$24,"▲ Bat Speed  ","")),"")&amp;IF(N(Z830)&gt;=Guide!$C$22,"▲ Contact  ","")&amp;IF(N(Z830)&lt;=-Guide!$C$22,"▼ Contact  ","")&amp;IF(N(AB830)&gt;=Guide!$C$23,"▲ Chase  ","")&amp;IF(N(AB830)&lt;=-Guide!$C$23,"▼ Chase  ",""))="","Stable",TRIM(IF(ISNUMBER(AD830),IF(N(AD830)&lt;=-Guide!$C$24,"▼ Bat Speed  ",IF(N(AD830)&gt;=Guide!$C$24,"▲ Bat Speed  ","")),"")&amp;IF(N(Z830)&gt;=Guide!$C$22,"▲ Contact  ","")&amp;IF(N(Z830)&lt;=-Guide!$C$22,"▼ Contact  ","")&amp;IF(N(AB830)&gt;=Guide!$C$23,"▲ Chase  ","")&amp;IF(N(AB830)&lt;=-Guide!$C$23,"▼ Chase  ",""))))</f>
        <v>Stable</v>
      </c>
      <c r="AF830" s="35" t="n">
        <f aca="false">MATCH(Counts!A830,'Season Counts'!$A$2:$A$740,0)</f>
        <v>214</v>
      </c>
    </row>
    <row r="831" customFormat="false" ht="15" hidden="false" customHeight="false" outlineLevel="0" collapsed="false">
      <c r="A831" s="34" t="str">
        <f aca="false">Counts!B831</f>
        <v>COL</v>
      </c>
      <c r="B831" s="5" t="str">
        <f aca="false">Counts!C831</f>
        <v>Tyler Freeman</v>
      </c>
      <c r="C831" s="34" t="str">
        <f aca="false">Counts!F831</f>
        <v>May</v>
      </c>
      <c r="D831" s="35" t="n">
        <f aca="false">IFERROR(Counts!P831,"")</f>
        <v>83</v>
      </c>
      <c r="E831" s="36" t="n">
        <f aca="false">IFERROR(Counts!R831/Counts!Q831,"")</f>
        <v>0.273972602739726</v>
      </c>
      <c r="F831" s="36" t="n">
        <f aca="false">IFERROR((Counts!R831+Counts!V831+Counts!W831)/(Counts!Q831+Counts!V831+Counts!W831+Counts!X831),"")</f>
        <v>0.353658536585366</v>
      </c>
      <c r="G831" s="36" t="n">
        <f aca="false">IFERROR((Counts!R831+Counts!S831+2*Counts!T831+3*Counts!U831)/Counts!Q831,"")</f>
        <v>0.36986301369863</v>
      </c>
      <c r="H831" s="35" t="n">
        <f aca="false">IFERROR(Counts!U831,"")</f>
        <v>1</v>
      </c>
      <c r="I831" s="36" t="n">
        <f aca="false">IFERROR(Counts!Z831/Counts!AA831,"")</f>
        <v>0.326829268292683</v>
      </c>
      <c r="J831" s="36" t="n">
        <f aca="false">IFERROR(Counts!AB831/Counts!AA831,"")</f>
        <v>0.312719512195122</v>
      </c>
      <c r="K831" s="37" t="n">
        <f aca="false">IFERROR((Counts!AB831-Counts!Z831)/Counts!AA831,"")</f>
        <v>-0.014109756097561</v>
      </c>
      <c r="L831" s="38" t="n">
        <f aca="false">IFERROR(Counts!Y831/Counts!P831,"")</f>
        <v>0.120481927710843</v>
      </c>
      <c r="M831" s="38" t="n">
        <f aca="false">IFERROR(Counts!V831/Counts!P831,"")</f>
        <v>0.0481927710843374</v>
      </c>
      <c r="N831" s="38" t="n">
        <f aca="false">IFERROR(Counts!AD831/Counts!AC831,"")</f>
        <v>0.015625</v>
      </c>
      <c r="O831" s="38" t="n">
        <f aca="false">IFERROR(Counts!AE831/Counts!AC831,"")</f>
        <v>0.3125</v>
      </c>
      <c r="P831" s="39" t="n">
        <f aca="false">IFERROR(Counts!AG831/Counts!AF831,"")</f>
        <v>84.515625</v>
      </c>
      <c r="Q831" s="38" t="n">
        <f aca="false">IFERROR(Counts!AH831/Counts!AC831,"")</f>
        <v>0.390625</v>
      </c>
      <c r="R831" s="38" t="n">
        <f aca="false">IFERROR(Counts!N831/Counts!M831,"")</f>
        <v>0.282051282051282</v>
      </c>
      <c r="S831" s="38" t="n">
        <f aca="false">IFERROR(Counts!K831/Counts!J831,"")</f>
        <v>0.657718120805369</v>
      </c>
      <c r="T831" s="38" t="n">
        <f aca="false">IFERROR(Counts!I831/Counts!H831,"")</f>
        <v>0.0845070422535211</v>
      </c>
      <c r="U831" s="38" t="n">
        <f aca="false">IFERROR(1-Counts!L831/Counts!K831,"")</f>
        <v>0.969387755102041</v>
      </c>
      <c r="V831" s="39" t="n">
        <f aca="false">IFERROR(Counts!AJ831/Counts!AI831,"")</f>
        <v>69.9392</v>
      </c>
      <c r="W831" s="38" t="n">
        <f aca="false">IFERROR(Counts!AK831/Counts!AI831,"")</f>
        <v>0.104</v>
      </c>
      <c r="X831" s="40" t="n">
        <f aca="false">IFERROR(Counts!O831,"")</f>
        <v>0.046</v>
      </c>
      <c r="Y831" s="36" t="n">
        <f aca="false">IFERROR(INDEX('Season Counts'!$Y$2:$Y$740,$AF831)/INDEX('Season Counts'!$X$2:$X$740,$AF831),"")</f>
        <v>0.30905</v>
      </c>
      <c r="Z831" s="37" t="n">
        <f aca="false">IFERROR(J831-Y831,"")</f>
        <v>0.0036695121951219</v>
      </c>
      <c r="AA831" s="38" t="n">
        <f aca="false">IFERROR(INDEX('Season Counts'!$K$2:$K$740,$AF831)/INDEX('Season Counts'!$J$2:$J$740,$AF831),"")</f>
        <v>0.301526717557252</v>
      </c>
      <c r="AB831" s="41" t="n">
        <f aca="false">IFERROR(R831-AA831,"")</f>
        <v>-0.0194754355059699</v>
      </c>
      <c r="AC831" s="39" t="n">
        <f aca="false">IFERROR(INDEX('Season Counts'!$AG$2:$AG$740,$AF831)/INDEX('Season Counts'!$AF$2:$AF$740,$AF831),"")</f>
        <v>70.3659722222222</v>
      </c>
      <c r="AD831" s="40" t="n">
        <f aca="false">IFERROR(V831-AC831,"")</f>
        <v>-0.426772222222226</v>
      </c>
      <c r="AE831" s="4" t="str">
        <f aca="false">IF(D831&lt;Guide!$C$21,"Low PA",IF(TRIM(IF(ISNUMBER(AD831),IF(N(AD831)&lt;=-Guide!$C$24,"▼ Bat Speed  ",IF(N(AD831)&gt;=Guide!$C$24,"▲ Bat Speed  ","")),"")&amp;IF(N(Z831)&gt;=Guide!$C$22,"▲ Contact  ","")&amp;IF(N(Z831)&lt;=-Guide!$C$22,"▼ Contact  ","")&amp;IF(N(AB831)&gt;=Guide!$C$23,"▲ Chase  ","")&amp;IF(N(AB831)&lt;=-Guide!$C$23,"▼ Chase  ",""))="","Stable",TRIM(IF(ISNUMBER(AD831),IF(N(AD831)&lt;=-Guide!$C$24,"▼ Bat Speed  ",IF(N(AD831)&gt;=Guide!$C$24,"▲ Bat Speed  ","")),"")&amp;IF(N(Z831)&gt;=Guide!$C$22,"▲ Contact  ","")&amp;IF(N(Z831)&lt;=-Guide!$C$22,"▼ Contact  ","")&amp;IF(N(AB831)&gt;=Guide!$C$23,"▲ Chase  ","")&amp;IF(N(AB831)&lt;=-Guide!$C$23,"▼ Chase  ",""))))</f>
        <v>Stable</v>
      </c>
      <c r="AF831" s="35" t="n">
        <f aca="false">MATCH(Counts!A831,'Season Counts'!$A$2:$A$740,0)</f>
        <v>214</v>
      </c>
    </row>
    <row r="832" customFormat="false" ht="15" hidden="false" customHeight="false" outlineLevel="0" collapsed="false">
      <c r="A832" s="34" t="str">
        <f aca="false">Counts!B832</f>
        <v>COL</v>
      </c>
      <c r="B832" s="5" t="str">
        <f aca="false">Counts!C832</f>
        <v>Tyler Freeman</v>
      </c>
      <c r="C832" s="34" t="str">
        <f aca="false">Counts!F832</f>
        <v>Jun</v>
      </c>
      <c r="D832" s="35" t="n">
        <f aca="false">IFERROR(Counts!P832,"")</f>
        <v>68</v>
      </c>
      <c r="E832" s="36" t="n">
        <f aca="false">IFERROR(Counts!R832/Counts!Q832,"")</f>
        <v>0.258620689655172</v>
      </c>
      <c r="F832" s="36" t="n">
        <f aca="false">IFERROR((Counts!R832+Counts!V832+Counts!W832)/(Counts!Q832+Counts!V832+Counts!W832+Counts!X832),"")</f>
        <v>0.358208955223881</v>
      </c>
      <c r="G832" s="36" t="n">
        <f aca="false">IFERROR((Counts!R832+Counts!S832+2*Counts!T832+3*Counts!U832)/Counts!Q832,"")</f>
        <v>0.362068965517241</v>
      </c>
      <c r="H832" s="35" t="n">
        <f aca="false">IFERROR(Counts!U832,"")</f>
        <v>1</v>
      </c>
      <c r="I832" s="36" t="n">
        <f aca="false">IFERROR(Counts!Z832/Counts!AA832,"")</f>
        <v>0.327611940298507</v>
      </c>
      <c r="J832" s="36" t="n">
        <f aca="false">IFERROR(Counts!AB832/Counts!AA832,"")</f>
        <v>0.30044776119403</v>
      </c>
      <c r="K832" s="37" t="n">
        <f aca="false">IFERROR((Counts!AB832-Counts!Z832)/Counts!AA832,"")</f>
        <v>-0.0271641791044776</v>
      </c>
      <c r="L832" s="38" t="n">
        <f aca="false">IFERROR(Counts!Y832/Counts!P832,"")</f>
        <v>0.176470588235294</v>
      </c>
      <c r="M832" s="38" t="n">
        <f aca="false">IFERROR(Counts!V832/Counts!P832,"")</f>
        <v>0.0441176470588235</v>
      </c>
      <c r="N832" s="38" t="n">
        <f aca="false">IFERROR(Counts!AD832/Counts!AC832,"")</f>
        <v>0.0212765957446809</v>
      </c>
      <c r="O832" s="38" t="n">
        <f aca="false">IFERROR(Counts!AE832/Counts!AC832,"")</f>
        <v>0.382978723404255</v>
      </c>
      <c r="P832" s="39" t="n">
        <f aca="false">IFERROR(Counts!AG832/Counts!AF832,"")</f>
        <v>85.5446808510638</v>
      </c>
      <c r="Q832" s="38" t="n">
        <f aca="false">IFERROR(Counts!AH832/Counts!AC832,"")</f>
        <v>0.297872340425532</v>
      </c>
      <c r="R832" s="38" t="n">
        <f aca="false">IFERROR(Counts!N832/Counts!M832,"")</f>
        <v>0.307086614173228</v>
      </c>
      <c r="S832" s="38" t="n">
        <f aca="false">IFERROR(Counts!K832/Counts!J832,"")</f>
        <v>0.775700934579439</v>
      </c>
      <c r="T832" s="38" t="n">
        <f aca="false">IFERROR(Counts!I832/Counts!H832,"")</f>
        <v>0.155737704918033</v>
      </c>
      <c r="U832" s="38" t="n">
        <f aca="false">IFERROR(1-Counts!L832/Counts!K832,"")</f>
        <v>0.91566265060241</v>
      </c>
      <c r="V832" s="39" t="n">
        <f aca="false">IFERROR(Counts!AJ832/Counts!AI832,"")</f>
        <v>70.3157894736842</v>
      </c>
      <c r="W832" s="38" t="n">
        <f aca="false">IFERROR(Counts!AK832/Counts!AI832,"")</f>
        <v>0.105263157894737</v>
      </c>
      <c r="X832" s="40" t="n">
        <f aca="false">IFERROR(Counts!O832,"")</f>
        <v>2.991</v>
      </c>
      <c r="Y832" s="36" t="n">
        <f aca="false">IFERROR(INDEX('Season Counts'!$Y$2:$Y$740,$AF832)/INDEX('Season Counts'!$X$2:$X$740,$AF832),"")</f>
        <v>0.30905</v>
      </c>
      <c r="Z832" s="37" t="n">
        <f aca="false">IFERROR(J832-Y832,"")</f>
        <v>-0.00860223880597022</v>
      </c>
      <c r="AA832" s="38" t="n">
        <f aca="false">IFERROR(INDEX('Season Counts'!$K$2:$K$740,$AF832)/INDEX('Season Counts'!$J$2:$J$740,$AF832),"")</f>
        <v>0.301526717557252</v>
      </c>
      <c r="AB832" s="41" t="n">
        <f aca="false">IFERROR(R832-AA832,"")</f>
        <v>0.00555989661597645</v>
      </c>
      <c r="AC832" s="39" t="n">
        <f aca="false">IFERROR(INDEX('Season Counts'!$AG$2:$AG$740,$AF832)/INDEX('Season Counts'!$AF$2:$AF$740,$AF832),"")</f>
        <v>70.3659722222222</v>
      </c>
      <c r="AD832" s="40" t="n">
        <f aca="false">IFERROR(V832-AC832,"")</f>
        <v>-0.0501827485380204</v>
      </c>
      <c r="AE832" s="4" t="str">
        <f aca="false">IF(D832&lt;Guide!$C$21,"Low PA",IF(TRIM(IF(ISNUMBER(AD832),IF(N(AD832)&lt;=-Guide!$C$24,"▼ Bat Speed  ",IF(N(AD832)&gt;=Guide!$C$24,"▲ Bat Speed  ","")),"")&amp;IF(N(Z832)&gt;=Guide!$C$22,"▲ Contact  ","")&amp;IF(N(Z832)&lt;=-Guide!$C$22,"▼ Contact  ","")&amp;IF(N(AB832)&gt;=Guide!$C$23,"▲ Chase  ","")&amp;IF(N(AB832)&lt;=-Guide!$C$23,"▼ Chase  ",""))="","Stable",TRIM(IF(ISNUMBER(AD832),IF(N(AD832)&lt;=-Guide!$C$24,"▼ Bat Speed  ",IF(N(AD832)&gt;=Guide!$C$24,"▲ Bat Speed  ","")),"")&amp;IF(N(Z832)&gt;=Guide!$C$22,"▲ Contact  ","")&amp;IF(N(Z832)&lt;=-Guide!$C$22,"▼ Contact  ","")&amp;IF(N(AB832)&gt;=Guide!$C$23,"▲ Chase  ","")&amp;IF(N(AB832)&lt;=-Guide!$C$23,"▼ Chase  ",""))))</f>
        <v>Stable</v>
      </c>
      <c r="AF832" s="35" t="n">
        <f aca="false">MATCH(Counts!A832,'Season Counts'!$A$2:$A$740,0)</f>
        <v>214</v>
      </c>
    </row>
    <row r="833" customFormat="false" ht="15" hidden="false" customHeight="false" outlineLevel="0" collapsed="false">
      <c r="A833" s="34" t="str">
        <f aca="false">Counts!B833</f>
        <v>COL</v>
      </c>
      <c r="B833" s="5" t="str">
        <f aca="false">Counts!C833</f>
        <v>Tyler Freeman</v>
      </c>
      <c r="C833" s="34" t="str">
        <f aca="false">Counts!F833</f>
        <v>Jul</v>
      </c>
      <c r="D833" s="35" t="n">
        <f aca="false">IFERROR(Counts!P833,"")</f>
        <v>60</v>
      </c>
      <c r="E833" s="36" t="n">
        <f aca="false">IFERROR(Counts!R833/Counts!Q833,"")</f>
        <v>0.175438596491228</v>
      </c>
      <c r="F833" s="36" t="n">
        <f aca="false">IFERROR((Counts!R833+Counts!V833+Counts!W833)/(Counts!Q833+Counts!V833+Counts!W833+Counts!X833),"")</f>
        <v>0.203389830508475</v>
      </c>
      <c r="G833" s="36" t="n">
        <f aca="false">IFERROR((Counts!R833+Counts!S833+2*Counts!T833+3*Counts!U833)/Counts!Q833,"")</f>
        <v>0.175438596491228</v>
      </c>
      <c r="H833" s="35" t="n">
        <f aca="false">IFERROR(Counts!U833,"")</f>
        <v>0</v>
      </c>
      <c r="I833" s="36" t="n">
        <f aca="false">IFERROR(Counts!Z833/Counts!AA833,"")</f>
        <v>0.176271186440678</v>
      </c>
      <c r="J833" s="36" t="n">
        <f aca="false">IFERROR(Counts!AB833/Counts!AA833,"")</f>
        <v>0.299966101694915</v>
      </c>
      <c r="K833" s="37" t="n">
        <f aca="false">IFERROR((Counts!AB833-Counts!Z833)/Counts!AA833,"")</f>
        <v>0.123694915254237</v>
      </c>
      <c r="L833" s="38" t="n">
        <f aca="false">IFERROR(Counts!Y833/Counts!P833,"")</f>
        <v>0.0666666666666667</v>
      </c>
      <c r="M833" s="38" t="n">
        <f aca="false">IFERROR(Counts!V833/Counts!P833,"")</f>
        <v>0.0333333333333333</v>
      </c>
      <c r="N833" s="38" t="n">
        <f aca="false">IFERROR(Counts!AD833/Counts!AC833,"")</f>
        <v>0.0185185185185185</v>
      </c>
      <c r="O833" s="38" t="n">
        <f aca="false">IFERROR(Counts!AE833/Counts!AC833,"")</f>
        <v>0.444444444444444</v>
      </c>
      <c r="P833" s="39" t="n">
        <f aca="false">IFERROR(Counts!AG833/Counts!AF833,"")</f>
        <v>87.2703703703704</v>
      </c>
      <c r="Q833" s="38" t="n">
        <f aca="false">IFERROR(Counts!AH833/Counts!AC833,"")</f>
        <v>0.259259259259259</v>
      </c>
      <c r="R833" s="38" t="n">
        <f aca="false">IFERROR(Counts!N833/Counts!M833,"")</f>
        <v>0.30188679245283</v>
      </c>
      <c r="S833" s="38" t="n">
        <f aca="false">IFERROR(Counts!K833/Counts!J833,"")</f>
        <v>0.754385964912281</v>
      </c>
      <c r="T833" s="38" t="n">
        <f aca="false">IFERROR(Counts!I833/Counts!H833,"")</f>
        <v>0.110169491525424</v>
      </c>
      <c r="U833" s="38" t="n">
        <f aca="false">IFERROR(1-Counts!L833/Counts!K833,"")</f>
        <v>0.930232558139535</v>
      </c>
      <c r="V833" s="39" t="n">
        <f aca="false">IFERROR(Counts!AJ833/Counts!AI833,"")</f>
        <v>71.0386138613861</v>
      </c>
      <c r="W833" s="38" t="n">
        <f aca="false">IFERROR(Counts!AK833/Counts!AI833,"")</f>
        <v>0.178217821782178</v>
      </c>
      <c r="X833" s="40" t="n">
        <f aca="false">IFERROR(Counts!O833,"")</f>
        <v>-5.616</v>
      </c>
      <c r="Y833" s="36" t="n">
        <f aca="false">IFERROR(INDEX('Season Counts'!$Y$2:$Y$740,$AF833)/INDEX('Season Counts'!$X$2:$X$740,$AF833),"")</f>
        <v>0.30905</v>
      </c>
      <c r="Z833" s="37" t="n">
        <f aca="false">IFERROR(J833-Y833,"")</f>
        <v>-0.00908389830508477</v>
      </c>
      <c r="AA833" s="38" t="n">
        <f aca="false">IFERROR(INDEX('Season Counts'!$K$2:$K$740,$AF833)/INDEX('Season Counts'!$J$2:$J$740,$AF833),"")</f>
        <v>0.301526717557252</v>
      </c>
      <c r="AB833" s="41" t="n">
        <f aca="false">IFERROR(R833-AA833,"")</f>
        <v>0.000360074895578266</v>
      </c>
      <c r="AC833" s="39" t="n">
        <f aca="false">IFERROR(INDEX('Season Counts'!$AG$2:$AG$740,$AF833)/INDEX('Season Counts'!$AF$2:$AF$740,$AF833),"")</f>
        <v>70.3659722222222</v>
      </c>
      <c r="AD833" s="40" t="n">
        <f aca="false">IFERROR(V833-AC833,"")</f>
        <v>0.672641639163913</v>
      </c>
      <c r="AE833" s="4" t="str">
        <f aca="false">IF(D833&lt;Guide!$C$21,"Low PA",IF(TRIM(IF(ISNUMBER(AD833),IF(N(AD833)&lt;=-Guide!$C$24,"▼ Bat Speed  ",IF(N(AD833)&gt;=Guide!$C$24,"▲ Bat Speed  ","")),"")&amp;IF(N(Z833)&gt;=Guide!$C$22,"▲ Contact  ","")&amp;IF(N(Z833)&lt;=-Guide!$C$22,"▼ Contact  ","")&amp;IF(N(AB833)&gt;=Guide!$C$23,"▲ Chase  ","")&amp;IF(N(AB833)&lt;=-Guide!$C$23,"▼ Chase  ",""))="","Stable",TRIM(IF(ISNUMBER(AD833),IF(N(AD833)&lt;=-Guide!$C$24,"▼ Bat Speed  ",IF(N(AD833)&gt;=Guide!$C$24,"▲ Bat Speed  ","")),"")&amp;IF(N(Z833)&gt;=Guide!$C$22,"▲ Contact  ","")&amp;IF(N(Z833)&lt;=-Guide!$C$22,"▼ Contact  ","")&amp;IF(N(AB833)&gt;=Guide!$C$23,"▲ Chase  ","")&amp;IF(N(AB833)&lt;=-Guide!$C$23,"▼ Chase  ",""))))</f>
        <v>Stable</v>
      </c>
      <c r="AF833" s="35" t="n">
        <f aca="false">MATCH(Counts!A833,'Season Counts'!$A$2:$A$740,0)</f>
        <v>214</v>
      </c>
    </row>
    <row r="834" customFormat="false" ht="15" hidden="false" customHeight="false" outlineLevel="0" collapsed="false">
      <c r="A834" s="34" t="str">
        <f aca="false">Counts!B834</f>
        <v>COL</v>
      </c>
      <c r="B834" s="5" t="str">
        <f aca="false">Counts!C834</f>
        <v>Tyler Freeman</v>
      </c>
      <c r="C834" s="34" t="str">
        <f aca="false">Counts!F834</f>
        <v>Aug</v>
      </c>
      <c r="D834" s="35" t="n">
        <f aca="false">IFERROR(Counts!P834,"")</f>
        <v>12</v>
      </c>
      <c r="E834" s="36" t="n">
        <f aca="false">IFERROR(Counts!R834/Counts!Q834,"")</f>
        <v>0.181818181818182</v>
      </c>
      <c r="F834" s="36" t="n">
        <f aca="false">IFERROR((Counts!R834+Counts!V834+Counts!W834)/(Counts!Q834+Counts!V834+Counts!W834+Counts!X834),"")</f>
        <v>0.181818181818182</v>
      </c>
      <c r="G834" s="36" t="n">
        <f aca="false">IFERROR((Counts!R834+Counts!S834+2*Counts!T834+3*Counts!U834)/Counts!Q834,"")</f>
        <v>0.181818181818182</v>
      </c>
      <c r="H834" s="35" t="n">
        <f aca="false">IFERROR(Counts!U834,"")</f>
        <v>0</v>
      </c>
      <c r="I834" s="36" t="n">
        <f aca="false">IFERROR(Counts!Z834/Counts!AA834,"")</f>
        <v>0.163636363636364</v>
      </c>
      <c r="J834" s="36" t="n">
        <f aca="false">IFERROR(Counts!AB834/Counts!AA834,"")</f>
        <v>0.208181818181818</v>
      </c>
      <c r="K834" s="37" t="n">
        <f aca="false">IFERROR((Counts!AB834-Counts!Z834)/Counts!AA834,"")</f>
        <v>0.0445454545454546</v>
      </c>
      <c r="L834" s="38" t="n">
        <f aca="false">IFERROR(Counts!Y834/Counts!P834,"")</f>
        <v>0.0833333333333333</v>
      </c>
      <c r="M834" s="38" t="n">
        <f aca="false">IFERROR(Counts!V834/Counts!P834,"")</f>
        <v>0</v>
      </c>
      <c r="N834" s="38" t="n">
        <f aca="false">IFERROR(Counts!AD834/Counts!AC834,"")</f>
        <v>0</v>
      </c>
      <c r="O834" s="38" t="n">
        <f aca="false">IFERROR(Counts!AE834/Counts!AC834,"")</f>
        <v>0.363636363636364</v>
      </c>
      <c r="P834" s="39" t="n">
        <f aca="false">IFERROR(Counts!AG834/Counts!AF834,"")</f>
        <v>81.2545454545455</v>
      </c>
      <c r="Q834" s="38" t="n">
        <f aca="false">IFERROR(Counts!AH834/Counts!AC834,"")</f>
        <v>0.272727272727273</v>
      </c>
      <c r="R834" s="38" t="n">
        <f aca="false">IFERROR(Counts!N834/Counts!M834,"")</f>
        <v>0.333333333333333</v>
      </c>
      <c r="S834" s="38" t="n">
        <f aca="false">IFERROR(Counts!K834/Counts!J834,"")</f>
        <v>0.85</v>
      </c>
      <c r="T834" s="38" t="n">
        <f aca="false">IFERROR(Counts!I834/Counts!H834,"")</f>
        <v>0.0416666666666667</v>
      </c>
      <c r="U834" s="38" t="n">
        <f aca="false">IFERROR(1-Counts!L834/Counts!K834,"")</f>
        <v>1</v>
      </c>
      <c r="V834" s="39" t="n">
        <f aca="false">IFERROR(Counts!AJ834/Counts!AI834,"")</f>
        <v>70.5894736842105</v>
      </c>
      <c r="W834" s="38" t="n">
        <f aca="false">IFERROR(Counts!AK834/Counts!AI834,"")</f>
        <v>0.157894736842105</v>
      </c>
      <c r="X834" s="40" t="n">
        <f aca="false">IFERROR(Counts!O834,"")</f>
        <v>-1.371</v>
      </c>
      <c r="Y834" s="36" t="n">
        <f aca="false">IFERROR(INDEX('Season Counts'!$Y$2:$Y$740,$AF834)/INDEX('Season Counts'!$X$2:$X$740,$AF834),"")</f>
        <v>0.30905</v>
      </c>
      <c r="Z834" s="37" t="n">
        <f aca="false">IFERROR(J834-Y834,"")</f>
        <v>-0.100868181818182</v>
      </c>
      <c r="AA834" s="38" t="n">
        <f aca="false">IFERROR(INDEX('Season Counts'!$K$2:$K$740,$AF834)/INDEX('Season Counts'!$J$2:$J$740,$AF834),"")</f>
        <v>0.301526717557252</v>
      </c>
      <c r="AB834" s="41" t="n">
        <f aca="false">IFERROR(R834-AA834,"")</f>
        <v>0.0318066157760814</v>
      </c>
      <c r="AC834" s="39" t="n">
        <f aca="false">IFERROR(INDEX('Season Counts'!$AG$2:$AG$740,$AF834)/INDEX('Season Counts'!$AF$2:$AF$740,$AF834),"")</f>
        <v>70.3659722222222</v>
      </c>
      <c r="AD834" s="40" t="n">
        <f aca="false">IFERROR(V834-AC834,"")</f>
        <v>0.223501461988306</v>
      </c>
      <c r="AE834" s="4" t="str">
        <f aca="false">IF(D834&lt;Guide!$C$21,"Low PA",IF(TRIM(IF(ISNUMBER(AD834),IF(N(AD834)&lt;=-Guide!$C$24,"▼ Bat Speed  ",IF(N(AD834)&gt;=Guide!$C$24,"▲ Bat Speed  ","")),"")&amp;IF(N(Z834)&gt;=Guide!$C$22,"▲ Contact  ","")&amp;IF(N(Z834)&lt;=-Guide!$C$22,"▼ Contact  ","")&amp;IF(N(AB834)&gt;=Guide!$C$23,"▲ Chase  ","")&amp;IF(N(AB834)&lt;=-Guide!$C$23,"▼ Chase  ",""))="","Stable",TRIM(IF(ISNUMBER(AD834),IF(N(AD834)&lt;=-Guide!$C$24,"▼ Bat Speed  ",IF(N(AD834)&gt;=Guide!$C$24,"▲ Bat Speed  ","")),"")&amp;IF(N(Z834)&gt;=Guide!$C$22,"▲ Contact  ","")&amp;IF(N(Z834)&lt;=-Guide!$C$22,"▼ Contact  ","")&amp;IF(N(AB834)&gt;=Guide!$C$23,"▲ Chase  ","")&amp;IF(N(AB834)&lt;=-Guide!$C$23,"▼ Chase  ",""))))</f>
        <v>Low PA</v>
      </c>
      <c r="AF834" s="35" t="n">
        <f aca="false">MATCH(Counts!A834,'Season Counts'!$A$2:$A$740,0)</f>
        <v>214</v>
      </c>
    </row>
    <row r="835" customFormat="false" ht="15" hidden="false" customHeight="false" outlineLevel="0" collapsed="false">
      <c r="A835" s="34" t="str">
        <f aca="false">Counts!B835</f>
        <v>COL</v>
      </c>
      <c r="B835" s="5" t="str">
        <f aca="false">Counts!C835</f>
        <v>Edouard Julien</v>
      </c>
      <c r="C835" s="34" t="str">
        <f aca="false">Counts!F835</f>
        <v>Mar-Apr</v>
      </c>
      <c r="D835" s="35" t="n">
        <f aca="false">IFERROR(Counts!P835,"")</f>
        <v>91</v>
      </c>
      <c r="E835" s="36" t="n">
        <f aca="false">IFERROR(Counts!R835/Counts!Q835,"")</f>
        <v>0.30379746835443</v>
      </c>
      <c r="F835" s="36" t="n">
        <f aca="false">IFERROR((Counts!R835+Counts!V835+Counts!W835)/(Counts!Q835+Counts!V835+Counts!W835+Counts!X835),"")</f>
        <v>0.395604395604396</v>
      </c>
      <c r="G835" s="36" t="n">
        <f aca="false">IFERROR((Counts!R835+Counts!S835+2*Counts!T835+3*Counts!U835)/Counts!Q835,"")</f>
        <v>0.443037974683544</v>
      </c>
      <c r="H835" s="35" t="n">
        <f aca="false">IFERROR(Counts!U835,"")</f>
        <v>2</v>
      </c>
      <c r="I835" s="36" t="n">
        <f aca="false">IFERROR(Counts!Z835/Counts!AA835,"")</f>
        <v>0.373076923076923</v>
      </c>
      <c r="J835" s="36" t="n">
        <f aca="false">IFERROR(Counts!AB835/Counts!AA835,"")</f>
        <v>0.377747252747253</v>
      </c>
      <c r="K835" s="37" t="n">
        <f aca="false">IFERROR((Counts!AB835-Counts!Z835)/Counts!AA835,"")</f>
        <v>0.00467032967032964</v>
      </c>
      <c r="L835" s="38" t="n">
        <f aca="false">IFERROR(Counts!Y835/Counts!P835,"")</f>
        <v>0.241758241758242</v>
      </c>
      <c r="M835" s="38" t="n">
        <f aca="false">IFERROR(Counts!V835/Counts!P835,"")</f>
        <v>0.120879120879121</v>
      </c>
      <c r="N835" s="38" t="n">
        <f aca="false">IFERROR(Counts!AD835/Counts!AC835,"")</f>
        <v>0.105263157894737</v>
      </c>
      <c r="O835" s="38" t="n">
        <f aca="false">IFERROR(Counts!AE835/Counts!AC835,"")</f>
        <v>0.43859649122807</v>
      </c>
      <c r="P835" s="39" t="n">
        <f aca="false">IFERROR(Counts!AG835/Counts!AF835,"")</f>
        <v>90.7491228070175</v>
      </c>
      <c r="Q835" s="38" t="n">
        <f aca="false">IFERROR(Counts!AH835/Counts!AC835,"")</f>
        <v>0.43859649122807</v>
      </c>
      <c r="R835" s="38" t="n">
        <f aca="false">IFERROR(Counts!N835/Counts!M835,"")</f>
        <v>0.196808510638298</v>
      </c>
      <c r="S835" s="38" t="n">
        <f aca="false">IFERROR(Counts!K835/Counts!J835,"")</f>
        <v>0.606382978723404</v>
      </c>
      <c r="T835" s="38" t="n">
        <f aca="false">IFERROR(Counts!I835/Counts!H835,"")</f>
        <v>0.225165562913907</v>
      </c>
      <c r="U835" s="38" t="n">
        <f aca="false">IFERROR(1-Counts!L835/Counts!K835,"")</f>
        <v>0.859649122807018</v>
      </c>
      <c r="V835" s="39" t="n">
        <f aca="false">IFERROR(Counts!AJ835/Counts!AI835,"")</f>
        <v>70.9587786259542</v>
      </c>
      <c r="W835" s="38" t="n">
        <f aca="false">IFERROR(Counts!AK835/Counts!AI835,"")</f>
        <v>0.152671755725191</v>
      </c>
      <c r="X835" s="40" t="n">
        <f aca="false">IFERROR(Counts!O835,"")</f>
        <v>4.223</v>
      </c>
      <c r="Y835" s="36" t="n">
        <f aca="false">IFERROR(INDEX('Season Counts'!$Y$2:$Y$740,$AF835)/INDEX('Season Counts'!$X$2:$X$740,$AF835),"")</f>
        <v>0.338264492753623</v>
      </c>
      <c r="Z835" s="37" t="n">
        <f aca="false">IFERROR(J835-Y835,"")</f>
        <v>0.0394827599936295</v>
      </c>
      <c r="AA835" s="38" t="n">
        <f aca="false">IFERROR(INDEX('Season Counts'!$K$2:$K$740,$AF835)/INDEX('Season Counts'!$J$2:$J$740,$AF835),"")</f>
        <v>0.185840707964602</v>
      </c>
      <c r="AB835" s="41" t="n">
        <f aca="false">IFERROR(R835-AA835,"")</f>
        <v>0.0109678026736961</v>
      </c>
      <c r="AC835" s="39" t="n">
        <f aca="false">IFERROR(INDEX('Season Counts'!$AG$2:$AG$740,$AF835)/INDEX('Season Counts'!$AF$2:$AF$740,$AF835),"")</f>
        <v>71.5076167076167</v>
      </c>
      <c r="AD835" s="40" t="n">
        <f aca="false">IFERROR(V835-AC835,"")</f>
        <v>-0.54883808166251</v>
      </c>
      <c r="AE835" s="4" t="str">
        <f aca="false">IF(D835&lt;Guide!$C$21,"Low PA",IF(TRIM(IF(ISNUMBER(AD835),IF(N(AD835)&lt;=-Guide!$C$24,"▼ Bat Speed  ",IF(N(AD835)&gt;=Guide!$C$24,"▲ Bat Speed  ","")),"")&amp;IF(N(Z835)&gt;=Guide!$C$22,"▲ Contact  ","")&amp;IF(N(Z835)&lt;=-Guide!$C$22,"▼ Contact  ","")&amp;IF(N(AB835)&gt;=Guide!$C$23,"▲ Chase  ","")&amp;IF(N(AB835)&lt;=-Guide!$C$23,"▼ Chase  ",""))="","Stable",TRIM(IF(ISNUMBER(AD835),IF(N(AD835)&lt;=-Guide!$C$24,"▼ Bat Speed  ",IF(N(AD835)&gt;=Guide!$C$24,"▲ Bat Speed  ","")),"")&amp;IF(N(Z835)&gt;=Guide!$C$22,"▲ Contact  ","")&amp;IF(N(Z835)&lt;=-Guide!$C$22,"▼ Contact  ","")&amp;IF(N(AB835)&gt;=Guide!$C$23,"▲ Chase  ","")&amp;IF(N(AB835)&lt;=-Guide!$C$23,"▼ Chase  ",""))))</f>
        <v>Stable</v>
      </c>
      <c r="AF835" s="35" t="n">
        <f aca="false">MATCH(Counts!A835,'Season Counts'!$A$2:$A$740,0)</f>
        <v>215</v>
      </c>
    </row>
    <row r="836" customFormat="false" ht="15" hidden="false" customHeight="false" outlineLevel="0" collapsed="false">
      <c r="A836" s="34" t="str">
        <f aca="false">Counts!B836</f>
        <v>COL</v>
      </c>
      <c r="B836" s="5" t="str">
        <f aca="false">Counts!C836</f>
        <v>Edouard Julien</v>
      </c>
      <c r="C836" s="34" t="str">
        <f aca="false">Counts!F836</f>
        <v>May</v>
      </c>
      <c r="D836" s="35" t="n">
        <f aca="false">IFERROR(Counts!P836,"")</f>
        <v>69</v>
      </c>
      <c r="E836" s="36" t="n">
        <f aca="false">IFERROR(Counts!R836/Counts!Q836,"")</f>
        <v>0.0819672131147541</v>
      </c>
      <c r="F836" s="36" t="n">
        <f aca="false">IFERROR((Counts!R836+Counts!V836+Counts!W836)/(Counts!Q836+Counts!V836+Counts!W836+Counts!X836),"")</f>
        <v>0.188405797101449</v>
      </c>
      <c r="G836" s="36" t="n">
        <f aca="false">IFERROR((Counts!R836+Counts!S836+2*Counts!T836+3*Counts!U836)/Counts!Q836,"")</f>
        <v>0.0819672131147541</v>
      </c>
      <c r="H836" s="35" t="n">
        <f aca="false">IFERROR(Counts!U836,"")</f>
        <v>0</v>
      </c>
      <c r="I836" s="36" t="n">
        <f aca="false">IFERROR(Counts!Z836/Counts!AA836,"")</f>
        <v>0.146376811594203</v>
      </c>
      <c r="J836" s="36" t="n">
        <f aca="false">IFERROR(Counts!AB836/Counts!AA836,"")</f>
        <v>0.25431884057971</v>
      </c>
      <c r="K836" s="37" t="n">
        <f aca="false">IFERROR((Counts!AB836-Counts!Z836)/Counts!AA836,"")</f>
        <v>0.107942028985507</v>
      </c>
      <c r="L836" s="38" t="n">
        <f aca="false">IFERROR(Counts!Y836/Counts!P836,"")</f>
        <v>0.318840579710145</v>
      </c>
      <c r="M836" s="38" t="n">
        <f aca="false">IFERROR(Counts!V836/Counts!P836,"")</f>
        <v>0.115942028985507</v>
      </c>
      <c r="N836" s="38" t="n">
        <f aca="false">IFERROR(Counts!AD836/Counts!AC836,"")</f>
        <v>0.0256410256410256</v>
      </c>
      <c r="O836" s="38" t="n">
        <f aca="false">IFERROR(Counts!AE836/Counts!AC836,"")</f>
        <v>0.538461538461538</v>
      </c>
      <c r="P836" s="39" t="n">
        <f aca="false">IFERROR(Counts!AG836/Counts!AF836,"")</f>
        <v>89.848717948718</v>
      </c>
      <c r="Q836" s="38" t="n">
        <f aca="false">IFERROR(Counts!AH836/Counts!AC836,"")</f>
        <v>0.461538461538462</v>
      </c>
      <c r="R836" s="38" t="n">
        <f aca="false">IFERROR(Counts!N836/Counts!M836,"")</f>
        <v>0.226666666666667</v>
      </c>
      <c r="S836" s="38" t="n">
        <f aca="false">IFERROR(Counts!K836/Counts!J836,"")</f>
        <v>0.688405797101449</v>
      </c>
      <c r="T836" s="38" t="n">
        <f aca="false">IFERROR(Counts!I836/Counts!H836,"")</f>
        <v>0.248062015503876</v>
      </c>
      <c r="U836" s="38" t="n">
        <f aca="false">IFERROR(1-Counts!L836/Counts!K836,"")</f>
        <v>0.863157894736842</v>
      </c>
      <c r="V836" s="39" t="n">
        <f aca="false">IFERROR(Counts!AJ836/Counts!AI836,"")</f>
        <v>71.8974137931035</v>
      </c>
      <c r="W836" s="38" t="n">
        <f aca="false">IFERROR(Counts!AK836/Counts!AI836,"")</f>
        <v>0.163793103448276</v>
      </c>
      <c r="X836" s="40" t="n">
        <f aca="false">IFERROR(Counts!O836,"")</f>
        <v>-9.825</v>
      </c>
      <c r="Y836" s="36" t="n">
        <f aca="false">IFERROR(INDEX('Season Counts'!$Y$2:$Y$740,$AF836)/INDEX('Season Counts'!$X$2:$X$740,$AF836),"")</f>
        <v>0.338264492753623</v>
      </c>
      <c r="Z836" s="37" t="n">
        <f aca="false">IFERROR(J836-Y836,"")</f>
        <v>-0.0839456521739131</v>
      </c>
      <c r="AA836" s="38" t="n">
        <f aca="false">IFERROR(INDEX('Season Counts'!$K$2:$K$740,$AF836)/INDEX('Season Counts'!$J$2:$J$740,$AF836),"")</f>
        <v>0.185840707964602</v>
      </c>
      <c r="AB836" s="41" t="n">
        <f aca="false">IFERROR(R836-AA836,"")</f>
        <v>0.0408259587020649</v>
      </c>
      <c r="AC836" s="39" t="n">
        <f aca="false">IFERROR(INDEX('Season Counts'!$AG$2:$AG$740,$AF836)/INDEX('Season Counts'!$AF$2:$AF$740,$AF836),"")</f>
        <v>71.5076167076167</v>
      </c>
      <c r="AD836" s="40" t="n">
        <f aca="false">IFERROR(V836-AC836,"")</f>
        <v>0.389797085486748</v>
      </c>
      <c r="AE836" s="4" t="str">
        <f aca="false">IF(D836&lt;Guide!$C$21,"Low PA",IF(TRIM(IF(ISNUMBER(AD836),IF(N(AD836)&lt;=-Guide!$C$24,"▼ Bat Speed  ",IF(N(AD836)&gt;=Guide!$C$24,"▲ Bat Speed  ","")),"")&amp;IF(N(Z836)&gt;=Guide!$C$22,"▲ Contact  ","")&amp;IF(N(Z836)&lt;=-Guide!$C$22,"▼ Contact  ","")&amp;IF(N(AB836)&gt;=Guide!$C$23,"▲ Chase  ","")&amp;IF(N(AB836)&lt;=-Guide!$C$23,"▼ Chase  ",""))="","Stable",TRIM(IF(ISNUMBER(AD836),IF(N(AD836)&lt;=-Guide!$C$24,"▼ Bat Speed  ",IF(N(AD836)&gt;=Guide!$C$24,"▲ Bat Speed  ","")),"")&amp;IF(N(Z836)&gt;=Guide!$C$22,"▲ Contact  ","")&amp;IF(N(Z836)&lt;=-Guide!$C$22,"▼ Contact  ","")&amp;IF(N(AB836)&gt;=Guide!$C$23,"▲ Chase  ","")&amp;IF(N(AB836)&lt;=-Guide!$C$23,"▼ Chase  ",""))))</f>
        <v>▼ Contact ▲ Chase</v>
      </c>
      <c r="AF836" s="35" t="n">
        <f aca="false">MATCH(Counts!A836,'Season Counts'!$A$2:$A$740,0)</f>
        <v>215</v>
      </c>
    </row>
    <row r="837" customFormat="false" ht="15" hidden="false" customHeight="false" outlineLevel="0" collapsed="false">
      <c r="A837" s="34" t="str">
        <f aca="false">Counts!B837</f>
        <v>COL</v>
      </c>
      <c r="B837" s="5" t="str">
        <f aca="false">Counts!C837</f>
        <v>Edouard Julien</v>
      </c>
      <c r="C837" s="34" t="str">
        <f aca="false">Counts!F837</f>
        <v>Jun</v>
      </c>
      <c r="D837" s="35" t="n">
        <f aca="false">IFERROR(Counts!P837,"")</f>
        <v>64</v>
      </c>
      <c r="E837" s="36" t="n">
        <f aca="false">IFERROR(Counts!R837/Counts!Q837,"")</f>
        <v>0.288461538461538</v>
      </c>
      <c r="F837" s="36" t="n">
        <f aca="false">IFERROR((Counts!R837+Counts!V837+Counts!W837)/(Counts!Q837+Counts!V837+Counts!W837+Counts!X837),"")</f>
        <v>0.421875</v>
      </c>
      <c r="G837" s="36" t="n">
        <f aca="false">IFERROR((Counts!R837+Counts!S837+2*Counts!T837+3*Counts!U837)/Counts!Q837,"")</f>
        <v>0.365384615384615</v>
      </c>
      <c r="H837" s="35" t="n">
        <f aca="false">IFERROR(Counts!U837,"")</f>
        <v>0</v>
      </c>
      <c r="I837" s="36" t="n">
        <f aca="false">IFERROR(Counts!Z837/Counts!AA837,"")</f>
        <v>0.3640625</v>
      </c>
      <c r="J837" s="36" t="n">
        <f aca="false">IFERROR(Counts!AB837/Counts!AA837,"")</f>
        <v>0.3975625</v>
      </c>
      <c r="K837" s="37" t="n">
        <f aca="false">IFERROR((Counts!AB837-Counts!Z837)/Counts!AA837,"")</f>
        <v>0.0335</v>
      </c>
      <c r="L837" s="38" t="n">
        <f aca="false">IFERROR(Counts!Y837/Counts!P837,"")</f>
        <v>0.234375</v>
      </c>
      <c r="M837" s="38" t="n">
        <f aca="false">IFERROR(Counts!V837/Counts!P837,"")</f>
        <v>0.1875</v>
      </c>
      <c r="N837" s="38" t="n">
        <f aca="false">IFERROR(Counts!AD837/Counts!AC837,"")</f>
        <v>0.0540540540540541</v>
      </c>
      <c r="O837" s="38" t="n">
        <f aca="false">IFERROR(Counts!AE837/Counts!AC837,"")</f>
        <v>0.594594594594595</v>
      </c>
      <c r="P837" s="39" t="n">
        <f aca="false">IFERROR(Counts!AG837/Counts!AF837,"")</f>
        <v>94.3216216216216</v>
      </c>
      <c r="Q837" s="38" t="n">
        <f aca="false">IFERROR(Counts!AH837/Counts!AC837,"")</f>
        <v>0.540540540540541</v>
      </c>
      <c r="R837" s="38" t="n">
        <f aca="false">IFERROR(Counts!N837/Counts!M837,"")</f>
        <v>0.141732283464567</v>
      </c>
      <c r="S837" s="38" t="n">
        <f aca="false">IFERROR(Counts!K837/Counts!J837,"")</f>
        <v>0.595588235294118</v>
      </c>
      <c r="T837" s="38" t="n">
        <f aca="false">IFERROR(Counts!I837/Counts!H837,"")</f>
        <v>0.171717171717172</v>
      </c>
      <c r="U837" s="38" t="n">
        <f aca="false">IFERROR(1-Counts!L837/Counts!K837,"")</f>
        <v>0.888888888888889</v>
      </c>
      <c r="V837" s="39" t="n">
        <f aca="false">IFERROR(Counts!AJ837/Counts!AI837,"")</f>
        <v>71.9094117647059</v>
      </c>
      <c r="W837" s="38" t="n">
        <f aca="false">IFERROR(Counts!AK837/Counts!AI837,"")</f>
        <v>0.141176470588235</v>
      </c>
      <c r="X837" s="40" t="n">
        <f aca="false">IFERROR(Counts!O837,"")</f>
        <v>3.169</v>
      </c>
      <c r="Y837" s="36" t="n">
        <f aca="false">IFERROR(INDEX('Season Counts'!$Y$2:$Y$740,$AF837)/INDEX('Season Counts'!$X$2:$X$740,$AF837),"")</f>
        <v>0.338264492753623</v>
      </c>
      <c r="Z837" s="37" t="n">
        <f aca="false">IFERROR(J837-Y837,"")</f>
        <v>0.0592980072463768</v>
      </c>
      <c r="AA837" s="38" t="n">
        <f aca="false">IFERROR(INDEX('Season Counts'!$K$2:$K$740,$AF837)/INDEX('Season Counts'!$J$2:$J$740,$AF837),"")</f>
        <v>0.185840707964602</v>
      </c>
      <c r="AB837" s="41" t="n">
        <f aca="false">IFERROR(R837-AA837,"")</f>
        <v>-0.0441084245000349</v>
      </c>
      <c r="AC837" s="39" t="n">
        <f aca="false">IFERROR(INDEX('Season Counts'!$AG$2:$AG$740,$AF837)/INDEX('Season Counts'!$AF$2:$AF$740,$AF837),"")</f>
        <v>71.5076167076167</v>
      </c>
      <c r="AD837" s="40" t="n">
        <f aca="false">IFERROR(V837-AC837,"")</f>
        <v>0.401795057089174</v>
      </c>
      <c r="AE837" s="4" t="str">
        <f aca="false">IF(D837&lt;Guide!$C$21,"Low PA",IF(TRIM(IF(ISNUMBER(AD837),IF(N(AD837)&lt;=-Guide!$C$24,"▼ Bat Speed  ",IF(N(AD837)&gt;=Guide!$C$24,"▲ Bat Speed  ","")),"")&amp;IF(N(Z837)&gt;=Guide!$C$22,"▲ Contact  ","")&amp;IF(N(Z837)&lt;=-Guide!$C$22,"▼ Contact  ","")&amp;IF(N(AB837)&gt;=Guide!$C$23,"▲ Chase  ","")&amp;IF(N(AB837)&lt;=-Guide!$C$23,"▼ Chase  ",""))="","Stable",TRIM(IF(ISNUMBER(AD837),IF(N(AD837)&lt;=-Guide!$C$24,"▼ Bat Speed  ",IF(N(AD837)&gt;=Guide!$C$24,"▲ Bat Speed  ","")),"")&amp;IF(N(Z837)&gt;=Guide!$C$22,"▲ Contact  ","")&amp;IF(N(Z837)&lt;=-Guide!$C$22,"▼ Contact  ","")&amp;IF(N(AB837)&gt;=Guide!$C$23,"▲ Chase  ","")&amp;IF(N(AB837)&lt;=-Guide!$C$23,"▼ Chase  ",""))))</f>
        <v>▲ Contact ▼ Chase</v>
      </c>
      <c r="AF837" s="35" t="n">
        <f aca="false">MATCH(Counts!A837,'Season Counts'!$A$2:$A$740,0)</f>
        <v>215</v>
      </c>
    </row>
    <row r="838" customFormat="false" ht="15" hidden="false" customHeight="false" outlineLevel="0" collapsed="false">
      <c r="A838" s="34" t="str">
        <f aca="false">Counts!B838</f>
        <v>COL</v>
      </c>
      <c r="B838" s="5" t="str">
        <f aca="false">Counts!C838</f>
        <v>Edouard Julien</v>
      </c>
      <c r="C838" s="34" t="str">
        <f aca="false">Counts!F838</f>
        <v>Jul</v>
      </c>
      <c r="D838" s="35" t="n">
        <f aca="false">IFERROR(Counts!P838,"")</f>
        <v>42</v>
      </c>
      <c r="E838" s="36" t="n">
        <f aca="false">IFERROR(Counts!R838/Counts!Q838,"")</f>
        <v>0.131578947368421</v>
      </c>
      <c r="F838" s="36" t="n">
        <f aca="false">IFERROR((Counts!R838+Counts!V838+Counts!W838)/(Counts!Q838+Counts!V838+Counts!W838+Counts!X838),"")</f>
        <v>0.214285714285714</v>
      </c>
      <c r="G838" s="36" t="n">
        <f aca="false">IFERROR((Counts!R838+Counts!S838+2*Counts!T838+3*Counts!U838)/Counts!Q838,"")</f>
        <v>0.263157894736842</v>
      </c>
      <c r="H838" s="35" t="n">
        <f aca="false">IFERROR(Counts!U838,"")</f>
        <v>1</v>
      </c>
      <c r="I838" s="36" t="n">
        <f aca="false">IFERROR(Counts!Z838/Counts!AA838,"")</f>
        <v>0.216666666666667</v>
      </c>
      <c r="J838" s="36" t="n">
        <f aca="false">IFERROR(Counts!AB838/Counts!AA838,"")</f>
        <v>0.282619047619048</v>
      </c>
      <c r="K838" s="37" t="n">
        <f aca="false">IFERROR((Counts!AB838-Counts!Z838)/Counts!AA838,"")</f>
        <v>0.0659523809523809</v>
      </c>
      <c r="L838" s="38" t="n">
        <f aca="false">IFERROR(Counts!Y838/Counts!P838,"")</f>
        <v>0.238095238095238</v>
      </c>
      <c r="M838" s="38" t="n">
        <f aca="false">IFERROR(Counts!V838/Counts!P838,"")</f>
        <v>0.0952380952380952</v>
      </c>
      <c r="N838" s="38" t="n">
        <f aca="false">IFERROR(Counts!AD838/Counts!AC838,"")</f>
        <v>0.0714285714285714</v>
      </c>
      <c r="O838" s="38" t="n">
        <f aca="false">IFERROR(Counts!AE838/Counts!AC838,"")</f>
        <v>0.428571428571429</v>
      </c>
      <c r="P838" s="39" t="n">
        <f aca="false">IFERROR(Counts!AG838/Counts!AF838,"")</f>
        <v>85.4642857142857</v>
      </c>
      <c r="Q838" s="38" t="n">
        <f aca="false">IFERROR(Counts!AH838/Counts!AC838,"")</f>
        <v>0.285714285714286</v>
      </c>
      <c r="R838" s="38" t="n">
        <f aca="false">IFERROR(Counts!N838/Counts!M838,"")</f>
        <v>0.189873417721519</v>
      </c>
      <c r="S838" s="38" t="n">
        <f aca="false">IFERROR(Counts!K838/Counts!J838,"")</f>
        <v>0.611111111111111</v>
      </c>
      <c r="T838" s="38" t="n">
        <f aca="false">IFERROR(Counts!I838/Counts!H838,"")</f>
        <v>0.171428571428571</v>
      </c>
      <c r="U838" s="38" t="n">
        <f aca="false">IFERROR(1-Counts!L838/Counts!K838,"")</f>
        <v>0.909090909090909</v>
      </c>
      <c r="V838" s="39" t="n">
        <f aca="false">IFERROR(Counts!AJ838/Counts!AI838,"")</f>
        <v>71.2433333333333</v>
      </c>
      <c r="W838" s="38" t="n">
        <f aca="false">IFERROR(Counts!AK838/Counts!AI838,"")</f>
        <v>0.133333333333333</v>
      </c>
      <c r="X838" s="40" t="n">
        <f aca="false">IFERROR(Counts!O838,"")</f>
        <v>-0.87</v>
      </c>
      <c r="Y838" s="36" t="n">
        <f aca="false">IFERROR(INDEX('Season Counts'!$Y$2:$Y$740,$AF838)/INDEX('Season Counts'!$X$2:$X$740,$AF838),"")</f>
        <v>0.338264492753623</v>
      </c>
      <c r="Z838" s="37" t="n">
        <f aca="false">IFERROR(J838-Y838,"")</f>
        <v>-0.0556454451345756</v>
      </c>
      <c r="AA838" s="38" t="n">
        <f aca="false">IFERROR(INDEX('Season Counts'!$K$2:$K$740,$AF838)/INDEX('Season Counts'!$J$2:$J$740,$AF838),"")</f>
        <v>0.185840707964602</v>
      </c>
      <c r="AB838" s="41" t="n">
        <f aca="false">IFERROR(R838-AA838,"")</f>
        <v>0.00403270975691722</v>
      </c>
      <c r="AC838" s="39" t="n">
        <f aca="false">IFERROR(INDEX('Season Counts'!$AG$2:$AG$740,$AF838)/INDEX('Season Counts'!$AF$2:$AF$740,$AF838),"")</f>
        <v>71.5076167076167</v>
      </c>
      <c r="AD838" s="40" t="n">
        <f aca="false">IFERROR(V838-AC838,"")</f>
        <v>-0.264283374283366</v>
      </c>
      <c r="AE838" s="4" t="str">
        <f aca="false">IF(D838&lt;Guide!$C$21,"Low PA",IF(TRIM(IF(ISNUMBER(AD838),IF(N(AD838)&lt;=-Guide!$C$24,"▼ Bat Speed  ",IF(N(AD838)&gt;=Guide!$C$24,"▲ Bat Speed  ","")),"")&amp;IF(N(Z838)&gt;=Guide!$C$22,"▲ Contact  ","")&amp;IF(N(Z838)&lt;=-Guide!$C$22,"▼ Contact  ","")&amp;IF(N(AB838)&gt;=Guide!$C$23,"▲ Chase  ","")&amp;IF(N(AB838)&lt;=-Guide!$C$23,"▼ Chase  ",""))="","Stable",TRIM(IF(ISNUMBER(AD838),IF(N(AD838)&lt;=-Guide!$C$24,"▼ Bat Speed  ",IF(N(AD838)&gt;=Guide!$C$24,"▲ Bat Speed  ","")),"")&amp;IF(N(Z838)&gt;=Guide!$C$22,"▲ Contact  ","")&amp;IF(N(Z838)&lt;=-Guide!$C$22,"▼ Contact  ","")&amp;IF(N(AB838)&gt;=Guide!$C$23,"▲ Chase  ","")&amp;IF(N(AB838)&lt;=-Guide!$C$23,"▼ Chase  ",""))))</f>
        <v>▼ Contact</v>
      </c>
      <c r="AF838" s="35" t="n">
        <f aca="false">MATCH(Counts!A838,'Season Counts'!$A$2:$A$740,0)</f>
        <v>215</v>
      </c>
    </row>
    <row r="839" customFormat="false" ht="15" hidden="false" customHeight="false" outlineLevel="0" collapsed="false">
      <c r="A839" s="34" t="str">
        <f aca="false">Counts!B839</f>
        <v>COL</v>
      </c>
      <c r="B839" s="5" t="str">
        <f aca="false">Counts!C839</f>
        <v>Edouard Julien</v>
      </c>
      <c r="C839" s="34" t="str">
        <f aca="false">Counts!F839</f>
        <v>Aug</v>
      </c>
      <c r="D839" s="35" t="n">
        <f aca="false">IFERROR(Counts!P839,"")</f>
        <v>10</v>
      </c>
      <c r="E839" s="36" t="n">
        <f aca="false">IFERROR(Counts!R839/Counts!Q839,"")</f>
        <v>0</v>
      </c>
      <c r="F839" s="36" t="n">
        <f aca="false">IFERROR((Counts!R839+Counts!V839+Counts!W839)/(Counts!Q839+Counts!V839+Counts!W839+Counts!X839),"")</f>
        <v>0.4</v>
      </c>
      <c r="G839" s="36" t="n">
        <f aca="false">IFERROR((Counts!R839+Counts!S839+2*Counts!T839+3*Counts!U839)/Counts!Q839,"")</f>
        <v>0</v>
      </c>
      <c r="H839" s="35" t="n">
        <f aca="false">IFERROR(Counts!U839,"")</f>
        <v>0</v>
      </c>
      <c r="I839" s="36" t="n">
        <f aca="false">IFERROR(Counts!Z839/Counts!AA839,"")</f>
        <v>0.28</v>
      </c>
      <c r="J839" s="36" t="n">
        <f aca="false">IFERROR(Counts!AB839/Counts!AA839,"")</f>
        <v>0.4124</v>
      </c>
      <c r="K839" s="37" t="n">
        <f aca="false">IFERROR((Counts!AB839-Counts!Z839)/Counts!AA839,"")</f>
        <v>0.1324</v>
      </c>
      <c r="L839" s="38" t="n">
        <f aca="false">IFERROR(Counts!Y839/Counts!P839,"")</f>
        <v>0.2</v>
      </c>
      <c r="M839" s="38" t="n">
        <f aca="false">IFERROR(Counts!V839/Counts!P839,"")</f>
        <v>0.4</v>
      </c>
      <c r="N839" s="38" t="n">
        <f aca="false">IFERROR(Counts!AD839/Counts!AC839,"")</f>
        <v>0.25</v>
      </c>
      <c r="O839" s="38" t="n">
        <f aca="false">IFERROR(Counts!AE839/Counts!AC839,"")</f>
        <v>0.5</v>
      </c>
      <c r="P839" s="39" t="n">
        <f aca="false">IFERROR(Counts!AG839/Counts!AF839,"")</f>
        <v>88.725</v>
      </c>
      <c r="Q839" s="38" t="n">
        <f aca="false">IFERROR(Counts!AH839/Counts!AC839,"")</f>
        <v>0.25</v>
      </c>
      <c r="R839" s="38" t="n">
        <f aca="false">IFERROR(Counts!N839/Counts!M839,"")</f>
        <v>0.0476190476190476</v>
      </c>
      <c r="S839" s="38" t="n">
        <f aca="false">IFERROR(Counts!K839/Counts!J839,"")</f>
        <v>0.714285714285714</v>
      </c>
      <c r="T839" s="38" t="n">
        <f aca="false">IFERROR(Counts!I839/Counts!H839,"")</f>
        <v>0.4375</v>
      </c>
      <c r="U839" s="38" t="n">
        <f aca="false">IFERROR(1-Counts!L839/Counts!K839,"")</f>
        <v>0.6</v>
      </c>
      <c r="V839" s="39" t="n">
        <f aca="false">IFERROR(Counts!AJ839/Counts!AI839,"")</f>
        <v>72.0666666666667</v>
      </c>
      <c r="W839" s="38" t="n">
        <f aca="false">IFERROR(Counts!AK839/Counts!AI839,"")</f>
        <v>0.333333333333333</v>
      </c>
      <c r="X839" s="40" t="n">
        <f aca="false">IFERROR(Counts!O839,"")</f>
        <v>0.039</v>
      </c>
      <c r="Y839" s="36" t="n">
        <f aca="false">IFERROR(INDEX('Season Counts'!$Y$2:$Y$740,$AF839)/INDEX('Season Counts'!$X$2:$X$740,$AF839),"")</f>
        <v>0.338264492753623</v>
      </c>
      <c r="Z839" s="37" t="n">
        <f aca="false">IFERROR(J839-Y839,"")</f>
        <v>0.0741355072463768</v>
      </c>
      <c r="AA839" s="38" t="n">
        <f aca="false">IFERROR(INDEX('Season Counts'!$K$2:$K$740,$AF839)/INDEX('Season Counts'!$J$2:$J$740,$AF839),"")</f>
        <v>0.185840707964602</v>
      </c>
      <c r="AB839" s="41" t="n">
        <f aca="false">IFERROR(R839-AA839,"")</f>
        <v>-0.138221660345554</v>
      </c>
      <c r="AC839" s="39" t="n">
        <f aca="false">IFERROR(INDEX('Season Counts'!$AG$2:$AG$740,$AF839)/INDEX('Season Counts'!$AF$2:$AF$740,$AF839),"")</f>
        <v>71.5076167076167</v>
      </c>
      <c r="AD839" s="40" t="n">
        <f aca="false">IFERROR(V839-AC839,"")</f>
        <v>0.559049959049958</v>
      </c>
      <c r="AE839" s="4" t="str">
        <f aca="false">IF(D839&lt;Guide!$C$21,"Low PA",IF(TRIM(IF(ISNUMBER(AD839),IF(N(AD839)&lt;=-Guide!$C$24,"▼ Bat Speed  ",IF(N(AD839)&gt;=Guide!$C$24,"▲ Bat Speed  ","")),"")&amp;IF(N(Z839)&gt;=Guide!$C$22,"▲ Contact  ","")&amp;IF(N(Z839)&lt;=-Guide!$C$22,"▼ Contact  ","")&amp;IF(N(AB839)&gt;=Guide!$C$23,"▲ Chase  ","")&amp;IF(N(AB839)&lt;=-Guide!$C$23,"▼ Chase  ",""))="","Stable",TRIM(IF(ISNUMBER(AD839),IF(N(AD839)&lt;=-Guide!$C$24,"▼ Bat Speed  ",IF(N(AD839)&gt;=Guide!$C$24,"▲ Bat Speed  ","")),"")&amp;IF(N(Z839)&gt;=Guide!$C$22,"▲ Contact  ","")&amp;IF(N(Z839)&lt;=-Guide!$C$22,"▼ Contact  ","")&amp;IF(N(AB839)&gt;=Guide!$C$23,"▲ Chase  ","")&amp;IF(N(AB839)&lt;=-Guide!$C$23,"▼ Chase  ",""))))</f>
        <v>Low PA</v>
      </c>
      <c r="AF839" s="35" t="n">
        <f aca="false">MATCH(Counts!A839,'Season Counts'!$A$2:$A$740,0)</f>
        <v>215</v>
      </c>
    </row>
    <row r="840" customFormat="false" ht="15" hidden="false" customHeight="false" outlineLevel="0" collapsed="false">
      <c r="A840" s="34" t="str">
        <f aca="false">Counts!B840</f>
        <v>COL</v>
      </c>
      <c r="B840" s="5" t="str">
        <f aca="false">Counts!C840</f>
        <v>Brett Sullivan</v>
      </c>
      <c r="C840" s="34" t="str">
        <f aca="false">Counts!F840</f>
        <v>Mar-Apr</v>
      </c>
      <c r="D840" s="35" t="n">
        <f aca="false">IFERROR(Counts!P840,"")</f>
        <v>47</v>
      </c>
      <c r="E840" s="36" t="n">
        <f aca="false">IFERROR(Counts!R840/Counts!Q840,"")</f>
        <v>0.288888888888889</v>
      </c>
      <c r="F840" s="36" t="n">
        <f aca="false">IFERROR((Counts!R840+Counts!V840+Counts!W840)/(Counts!Q840+Counts!V840+Counts!W840+Counts!X840),"")</f>
        <v>0.319148936170213</v>
      </c>
      <c r="G840" s="36" t="n">
        <f aca="false">IFERROR((Counts!R840+Counts!S840+2*Counts!T840+3*Counts!U840)/Counts!Q840,"")</f>
        <v>0.422222222222222</v>
      </c>
      <c r="H840" s="35" t="n">
        <f aca="false">IFERROR(Counts!U840,"")</f>
        <v>0</v>
      </c>
      <c r="I840" s="36" t="n">
        <f aca="false">IFERROR(Counts!Z840/Counts!AA840,"")</f>
        <v>0.323404255319149</v>
      </c>
      <c r="J840" s="36" t="n">
        <f aca="false">IFERROR(Counts!AB840/Counts!AA840,"")</f>
        <v>0.269893617021277</v>
      </c>
      <c r="K840" s="37" t="n">
        <f aca="false">IFERROR((Counts!AB840-Counts!Z840)/Counts!AA840,"")</f>
        <v>-0.0535106382978723</v>
      </c>
      <c r="L840" s="38" t="n">
        <f aca="false">IFERROR(Counts!Y840/Counts!P840,"")</f>
        <v>0.191489361702128</v>
      </c>
      <c r="M840" s="38" t="n">
        <f aca="false">IFERROR(Counts!V840/Counts!P840,"")</f>
        <v>0.0425531914893617</v>
      </c>
      <c r="N840" s="38" t="n">
        <f aca="false">IFERROR(Counts!AD840/Counts!AC840,"")</f>
        <v>0</v>
      </c>
      <c r="O840" s="38" t="n">
        <f aca="false">IFERROR(Counts!AE840/Counts!AC840,"")</f>
        <v>0.305555555555556</v>
      </c>
      <c r="P840" s="39" t="n">
        <f aca="false">IFERROR(Counts!AG840/Counts!AF840,"")</f>
        <v>86.6694444444444</v>
      </c>
      <c r="Q840" s="38" t="n">
        <f aca="false">IFERROR(Counts!AH840/Counts!AC840,"")</f>
        <v>0.305555555555556</v>
      </c>
      <c r="R840" s="38" t="n">
        <f aca="false">IFERROR(Counts!N840/Counts!M840,"")</f>
        <v>0.367088607594937</v>
      </c>
      <c r="S840" s="38" t="n">
        <f aca="false">IFERROR(Counts!K840/Counts!J840,"")</f>
        <v>0.694117647058824</v>
      </c>
      <c r="T840" s="38" t="n">
        <f aca="false">IFERROR(Counts!I840/Counts!H840,"")</f>
        <v>0.159090909090909</v>
      </c>
      <c r="U840" s="38" t="n">
        <f aca="false">IFERROR(1-Counts!L840/Counts!K840,"")</f>
        <v>0.864406779661017</v>
      </c>
      <c r="V840" s="39" t="n">
        <f aca="false">IFERROR(Counts!AJ840/Counts!AI840,"")</f>
        <v>67.2263888888889</v>
      </c>
      <c r="W840" s="38" t="n">
        <f aca="false">IFERROR(Counts!AK840/Counts!AI840,"")</f>
        <v>0.0277777777777778</v>
      </c>
      <c r="X840" s="40" t="n">
        <f aca="false">IFERROR(Counts!O840,"")</f>
        <v>-0.239</v>
      </c>
      <c r="Y840" s="36" t="n">
        <f aca="false">IFERROR(INDEX('Season Counts'!$Y$2:$Y$740,$AF840)/INDEX('Season Counts'!$X$2:$X$740,$AF840),"")</f>
        <v>0.28125641025641</v>
      </c>
      <c r="Z840" s="37" t="n">
        <f aca="false">IFERROR(J840-Y840,"")</f>
        <v>-0.0113627932351336</v>
      </c>
      <c r="AA840" s="38" t="n">
        <f aca="false">IFERROR(INDEX('Season Counts'!$K$2:$K$740,$AF840)/INDEX('Season Counts'!$J$2:$J$740,$AF840),"")</f>
        <v>0.333333333333333</v>
      </c>
      <c r="AB840" s="41" t="n">
        <f aca="false">IFERROR(R840-AA840,"")</f>
        <v>0.0337552742616034</v>
      </c>
      <c r="AC840" s="39" t="n">
        <f aca="false">IFERROR(INDEX('Season Counts'!$AG$2:$AG$740,$AF840)/INDEX('Season Counts'!$AF$2:$AF$740,$AF840),"")</f>
        <v>68.8259052924791</v>
      </c>
      <c r="AD840" s="40" t="n">
        <f aca="false">IFERROR(V840-AC840,"")</f>
        <v>-1.59951640359022</v>
      </c>
      <c r="AE840" s="4" t="str">
        <f aca="false">IF(D840&lt;Guide!$C$21,"Low PA",IF(TRIM(IF(ISNUMBER(AD840),IF(N(AD840)&lt;=-Guide!$C$24,"▼ Bat Speed  ",IF(N(AD840)&gt;=Guide!$C$24,"▲ Bat Speed  ","")),"")&amp;IF(N(Z840)&gt;=Guide!$C$22,"▲ Contact  ","")&amp;IF(N(Z840)&lt;=-Guide!$C$22,"▼ Contact  ","")&amp;IF(N(AB840)&gt;=Guide!$C$23,"▲ Chase  ","")&amp;IF(N(AB840)&lt;=-Guide!$C$23,"▼ Chase  ",""))="","Stable",TRIM(IF(ISNUMBER(AD840),IF(N(AD840)&lt;=-Guide!$C$24,"▼ Bat Speed  ",IF(N(AD840)&gt;=Guide!$C$24,"▲ Bat Speed  ","")),"")&amp;IF(N(Z840)&gt;=Guide!$C$22,"▲ Contact  ","")&amp;IF(N(Z840)&lt;=-Guide!$C$22,"▼ Contact  ","")&amp;IF(N(AB840)&gt;=Guide!$C$23,"▲ Chase  ","")&amp;IF(N(AB840)&lt;=-Guide!$C$23,"▼ Chase  ",""))))</f>
        <v>▼ Bat Speed</v>
      </c>
      <c r="AF840" s="35" t="n">
        <f aca="false">MATCH(Counts!A840,'Season Counts'!$A$2:$A$740,0)</f>
        <v>216</v>
      </c>
    </row>
    <row r="841" customFormat="false" ht="15" hidden="false" customHeight="false" outlineLevel="0" collapsed="false">
      <c r="A841" s="34" t="str">
        <f aca="false">Counts!B841</f>
        <v>COL</v>
      </c>
      <c r="B841" s="5" t="str">
        <f aca="false">Counts!C841</f>
        <v>Brett Sullivan</v>
      </c>
      <c r="C841" s="34" t="str">
        <f aca="false">Counts!F841</f>
        <v>May</v>
      </c>
      <c r="D841" s="35" t="n">
        <f aca="false">IFERROR(Counts!P841,"")</f>
        <v>42</v>
      </c>
      <c r="E841" s="36" t="n">
        <f aca="false">IFERROR(Counts!R841/Counts!Q841,"")</f>
        <v>0.0810810810810811</v>
      </c>
      <c r="F841" s="36" t="n">
        <f aca="false">IFERROR((Counts!R841+Counts!V841+Counts!W841)/(Counts!Q841+Counts!V841+Counts!W841+Counts!X841),"")</f>
        <v>0.146341463414634</v>
      </c>
      <c r="G841" s="36" t="n">
        <f aca="false">IFERROR((Counts!R841+Counts!S841+2*Counts!T841+3*Counts!U841)/Counts!Q841,"")</f>
        <v>0.162162162162162</v>
      </c>
      <c r="H841" s="35" t="n">
        <f aca="false">IFERROR(Counts!U841,"")</f>
        <v>1</v>
      </c>
      <c r="I841" s="36" t="n">
        <f aca="false">IFERROR(Counts!Z841/Counts!AA841,"")</f>
        <v>0.14390243902439</v>
      </c>
      <c r="J841" s="36" t="n">
        <f aca="false">IFERROR(Counts!AB841/Counts!AA841,"")</f>
        <v>0.208463414634146</v>
      </c>
      <c r="K841" s="37" t="n">
        <f aca="false">IFERROR((Counts!AB841-Counts!Z841)/Counts!AA841,"")</f>
        <v>0.0645609756097561</v>
      </c>
      <c r="L841" s="38" t="n">
        <f aca="false">IFERROR(Counts!Y841/Counts!P841,"")</f>
        <v>0.238095238095238</v>
      </c>
      <c r="M841" s="38" t="n">
        <f aca="false">IFERROR(Counts!V841/Counts!P841,"")</f>
        <v>0.0476190476190476</v>
      </c>
      <c r="N841" s="38" t="n">
        <f aca="false">IFERROR(Counts!AD841/Counts!AC841,"")</f>
        <v>0.0344827586206897</v>
      </c>
      <c r="O841" s="38" t="n">
        <f aca="false">IFERROR(Counts!AE841/Counts!AC841,"")</f>
        <v>0.206896551724138</v>
      </c>
      <c r="P841" s="39" t="n">
        <f aca="false">IFERROR(Counts!AG841/Counts!AF841,"")</f>
        <v>81.1275862068966</v>
      </c>
      <c r="Q841" s="38" t="n">
        <f aca="false">IFERROR(Counts!AH841/Counts!AC841,"")</f>
        <v>0.172413793103448</v>
      </c>
      <c r="R841" s="38" t="n">
        <f aca="false">IFERROR(Counts!N841/Counts!M841,"")</f>
        <v>0.397590361445783</v>
      </c>
      <c r="S841" s="38" t="n">
        <f aca="false">IFERROR(Counts!K841/Counts!J841,"")</f>
        <v>0.647887323943662</v>
      </c>
      <c r="T841" s="38" t="n">
        <f aca="false">IFERROR(Counts!I841/Counts!H841,"")</f>
        <v>0.227848101265823</v>
      </c>
      <c r="U841" s="38" t="n">
        <f aca="false">IFERROR(1-Counts!L841/Counts!K841,"")</f>
        <v>0.869565217391304</v>
      </c>
      <c r="V841" s="39" t="n">
        <f aca="false">IFERROR(Counts!AJ841/Counts!AI841,"")</f>
        <v>66.730303030303</v>
      </c>
      <c r="W841" s="38" t="n">
        <f aca="false">IFERROR(Counts!AK841/Counts!AI841,"")</f>
        <v>0</v>
      </c>
      <c r="X841" s="40" t="n">
        <f aca="false">IFERROR(Counts!O841,"")</f>
        <v>-4.629</v>
      </c>
      <c r="Y841" s="36" t="n">
        <f aca="false">IFERROR(INDEX('Season Counts'!$Y$2:$Y$740,$AF841)/INDEX('Season Counts'!$X$2:$X$740,$AF841),"")</f>
        <v>0.28125641025641</v>
      </c>
      <c r="Z841" s="37" t="n">
        <f aca="false">IFERROR(J841-Y841,"")</f>
        <v>-0.0727929956222639</v>
      </c>
      <c r="AA841" s="38" t="n">
        <f aca="false">IFERROR(INDEX('Season Counts'!$K$2:$K$740,$AF841)/INDEX('Season Counts'!$J$2:$J$740,$AF841),"")</f>
        <v>0.333333333333333</v>
      </c>
      <c r="AB841" s="41" t="n">
        <f aca="false">IFERROR(R841-AA841,"")</f>
        <v>0.0642570281124498</v>
      </c>
      <c r="AC841" s="39" t="n">
        <f aca="false">IFERROR(INDEX('Season Counts'!$AG$2:$AG$740,$AF841)/INDEX('Season Counts'!$AF$2:$AF$740,$AF841),"")</f>
        <v>68.8259052924791</v>
      </c>
      <c r="AD841" s="40" t="n">
        <f aca="false">IFERROR(V841-AC841,"")</f>
        <v>-2.09560226217607</v>
      </c>
      <c r="AE841" s="4" t="str">
        <f aca="false">IF(D841&lt;Guide!$C$21,"Low PA",IF(TRIM(IF(ISNUMBER(AD841),IF(N(AD841)&lt;=-Guide!$C$24,"▼ Bat Speed  ",IF(N(AD841)&gt;=Guide!$C$24,"▲ Bat Speed  ","")),"")&amp;IF(N(Z841)&gt;=Guide!$C$22,"▲ Contact  ","")&amp;IF(N(Z841)&lt;=-Guide!$C$22,"▼ Contact  ","")&amp;IF(N(AB841)&gt;=Guide!$C$23,"▲ Chase  ","")&amp;IF(N(AB841)&lt;=-Guide!$C$23,"▼ Chase  ",""))="","Stable",TRIM(IF(ISNUMBER(AD841),IF(N(AD841)&lt;=-Guide!$C$24,"▼ Bat Speed  ",IF(N(AD841)&gt;=Guide!$C$24,"▲ Bat Speed  ","")),"")&amp;IF(N(Z841)&gt;=Guide!$C$22,"▲ Contact  ","")&amp;IF(N(Z841)&lt;=-Guide!$C$22,"▼ Contact  ","")&amp;IF(N(AB841)&gt;=Guide!$C$23,"▲ Chase  ","")&amp;IF(N(AB841)&lt;=-Guide!$C$23,"▼ Chase  ",""))))</f>
        <v>▼ Bat Speed ▼ Contact ▲ Chase</v>
      </c>
      <c r="AF841" s="35" t="n">
        <f aca="false">MATCH(Counts!A841,'Season Counts'!$A$2:$A$740,0)</f>
        <v>216</v>
      </c>
    </row>
    <row r="842" customFormat="false" ht="15" hidden="false" customHeight="false" outlineLevel="0" collapsed="false">
      <c r="A842" s="34" t="str">
        <f aca="false">Counts!B842</f>
        <v>COL</v>
      </c>
      <c r="B842" s="5" t="str">
        <f aca="false">Counts!C842</f>
        <v>Brett Sullivan</v>
      </c>
      <c r="C842" s="34" t="str">
        <f aca="false">Counts!F842</f>
        <v>Jun</v>
      </c>
      <c r="D842" s="35" t="n">
        <f aca="false">IFERROR(Counts!P842,"")</f>
        <v>29</v>
      </c>
      <c r="E842" s="36" t="n">
        <f aca="false">IFERROR(Counts!R842/Counts!Q842,"")</f>
        <v>0.259259259259259</v>
      </c>
      <c r="F842" s="36" t="n">
        <f aca="false">IFERROR((Counts!R842+Counts!V842+Counts!W842)/(Counts!Q842+Counts!V842+Counts!W842+Counts!X842),"")</f>
        <v>0.275862068965517</v>
      </c>
      <c r="G842" s="36" t="n">
        <f aca="false">IFERROR((Counts!R842+Counts!S842+2*Counts!T842+3*Counts!U842)/Counts!Q842,"")</f>
        <v>0.592592592592593</v>
      </c>
      <c r="H842" s="35" t="n">
        <f aca="false">IFERROR(Counts!U842,"")</f>
        <v>3</v>
      </c>
      <c r="I842" s="36" t="n">
        <f aca="false">IFERROR(Counts!Z842/Counts!AA842,"")</f>
        <v>0.355172413793104</v>
      </c>
      <c r="J842" s="36" t="n">
        <f aca="false">IFERROR(Counts!AB842/Counts!AA842,"")</f>
        <v>0.325034482758621</v>
      </c>
      <c r="K842" s="37" t="n">
        <f aca="false">IFERROR((Counts!AB842-Counts!Z842)/Counts!AA842,"")</f>
        <v>-0.0301379310344828</v>
      </c>
      <c r="L842" s="38" t="n">
        <f aca="false">IFERROR(Counts!Y842/Counts!P842,"")</f>
        <v>0.137931034482759</v>
      </c>
      <c r="M842" s="38" t="n">
        <f aca="false">IFERROR(Counts!V842/Counts!P842,"")</f>
        <v>0.0344827586206897</v>
      </c>
      <c r="N842" s="38" t="n">
        <f aca="false">IFERROR(Counts!AD842/Counts!AC842,"")</f>
        <v>0.0833333333333333</v>
      </c>
      <c r="O842" s="38" t="n">
        <f aca="false">IFERROR(Counts!AE842/Counts!AC842,"")</f>
        <v>0.375</v>
      </c>
      <c r="P842" s="39" t="n">
        <f aca="false">IFERROR(Counts!AG842/Counts!AF842,"")</f>
        <v>89.3333333333333</v>
      </c>
      <c r="Q842" s="38" t="n">
        <f aca="false">IFERROR(Counts!AH842/Counts!AC842,"")</f>
        <v>0.541666666666667</v>
      </c>
      <c r="R842" s="38" t="n">
        <f aca="false">IFERROR(Counts!N842/Counts!M842,"")</f>
        <v>0.25</v>
      </c>
      <c r="S842" s="38" t="n">
        <f aca="false">IFERROR(Counts!K842/Counts!J842,"")</f>
        <v>0.691176470588235</v>
      </c>
      <c r="T842" s="38" t="n">
        <f aca="false">IFERROR(Counts!I842/Counts!H842,"")</f>
        <v>0.0689655172413793</v>
      </c>
      <c r="U842" s="38" t="n">
        <f aca="false">IFERROR(1-Counts!L842/Counts!K842,"")</f>
        <v>0.936170212765958</v>
      </c>
      <c r="V842" s="39" t="n">
        <f aca="false">IFERROR(Counts!AJ842/Counts!AI842,"")</f>
        <v>70.0055555555556</v>
      </c>
      <c r="W842" s="38" t="n">
        <f aca="false">IFERROR(Counts!AK842/Counts!AI842,"")</f>
        <v>0.0555555555555556</v>
      </c>
      <c r="X842" s="40" t="n">
        <f aca="false">IFERROR(Counts!O842,"")</f>
        <v>0.312</v>
      </c>
      <c r="Y842" s="36" t="n">
        <f aca="false">IFERROR(INDEX('Season Counts'!$Y$2:$Y$740,$AF842)/INDEX('Season Counts'!$X$2:$X$740,$AF842),"")</f>
        <v>0.28125641025641</v>
      </c>
      <c r="Z842" s="37" t="n">
        <f aca="false">IFERROR(J842-Y842,"")</f>
        <v>0.0437780725022104</v>
      </c>
      <c r="AA842" s="38" t="n">
        <f aca="false">IFERROR(INDEX('Season Counts'!$K$2:$K$740,$AF842)/INDEX('Season Counts'!$J$2:$J$740,$AF842),"")</f>
        <v>0.333333333333333</v>
      </c>
      <c r="AB842" s="41" t="n">
        <f aca="false">IFERROR(R842-AA842,"")</f>
        <v>-0.0833333333333333</v>
      </c>
      <c r="AC842" s="39" t="n">
        <f aca="false">IFERROR(INDEX('Season Counts'!$AG$2:$AG$740,$AF842)/INDEX('Season Counts'!$AF$2:$AF$740,$AF842),"")</f>
        <v>68.8259052924791</v>
      </c>
      <c r="AD842" s="40" t="n">
        <f aca="false">IFERROR(V842-AC842,"")</f>
        <v>1.17965026307644</v>
      </c>
      <c r="AE842" s="4" t="str">
        <f aca="false">IF(D842&lt;Guide!$C$21,"Low PA",IF(TRIM(IF(ISNUMBER(AD842),IF(N(AD842)&lt;=-Guide!$C$24,"▼ Bat Speed  ",IF(N(AD842)&gt;=Guide!$C$24,"▲ Bat Speed  ","")),"")&amp;IF(N(Z842)&gt;=Guide!$C$22,"▲ Contact  ","")&amp;IF(N(Z842)&lt;=-Guide!$C$22,"▼ Contact  ","")&amp;IF(N(AB842)&gt;=Guide!$C$23,"▲ Chase  ","")&amp;IF(N(AB842)&lt;=-Guide!$C$23,"▼ Chase  ",""))="","Stable",TRIM(IF(ISNUMBER(AD842),IF(N(AD842)&lt;=-Guide!$C$24,"▼ Bat Speed  ",IF(N(AD842)&gt;=Guide!$C$24,"▲ Bat Speed  ","")),"")&amp;IF(N(Z842)&gt;=Guide!$C$22,"▲ Contact  ","")&amp;IF(N(Z842)&lt;=-Guide!$C$22,"▼ Contact  ","")&amp;IF(N(AB842)&gt;=Guide!$C$23,"▲ Chase  ","")&amp;IF(N(AB842)&lt;=-Guide!$C$23,"▼ Chase  ",""))))</f>
        <v>Low PA</v>
      </c>
      <c r="AF842" s="35" t="n">
        <f aca="false">MATCH(Counts!A842,'Season Counts'!$A$2:$A$740,0)</f>
        <v>216</v>
      </c>
    </row>
    <row r="843" customFormat="false" ht="15" hidden="false" customHeight="false" outlineLevel="0" collapsed="false">
      <c r="A843" s="34" t="str">
        <f aca="false">Counts!B843</f>
        <v>COL</v>
      </c>
      <c r="B843" s="5" t="str">
        <f aca="false">Counts!C843</f>
        <v>Brett Sullivan</v>
      </c>
      <c r="C843" s="34" t="str">
        <f aca="false">Counts!F843</f>
        <v>Jul</v>
      </c>
      <c r="D843" s="35" t="n">
        <f aca="false">IFERROR(Counts!P843,"")</f>
        <v>29</v>
      </c>
      <c r="E843" s="36" t="n">
        <f aca="false">IFERROR(Counts!R843/Counts!Q843,"")</f>
        <v>0.296296296296296</v>
      </c>
      <c r="F843" s="36" t="n">
        <f aca="false">IFERROR((Counts!R843+Counts!V843+Counts!W843)/(Counts!Q843+Counts!V843+Counts!W843+Counts!X843),"")</f>
        <v>0.344827586206897</v>
      </c>
      <c r="G843" s="36" t="n">
        <f aca="false">IFERROR((Counts!R843+Counts!S843+2*Counts!T843+3*Counts!U843)/Counts!Q843,"")</f>
        <v>0.444444444444444</v>
      </c>
      <c r="H843" s="35" t="n">
        <f aca="false">IFERROR(Counts!U843,"")</f>
        <v>0</v>
      </c>
      <c r="I843" s="36" t="n">
        <f aca="false">IFERROR(Counts!Z843/Counts!AA843,"")</f>
        <v>0.357142857142857</v>
      </c>
      <c r="J843" s="36" t="n">
        <f aca="false">IFERROR(Counts!AB843/Counts!AA843,"")</f>
        <v>0.237035714285714</v>
      </c>
      <c r="K843" s="37" t="n">
        <f aca="false">IFERROR((Counts!AB843-Counts!Z843)/Counts!AA843,"")</f>
        <v>-0.120107142857143</v>
      </c>
      <c r="L843" s="38" t="n">
        <f aca="false">IFERROR(Counts!Y843/Counts!P843,"")</f>
        <v>0.103448275862069</v>
      </c>
      <c r="M843" s="38" t="n">
        <f aca="false">IFERROR(Counts!V843/Counts!P843,"")</f>
        <v>0.0689655172413793</v>
      </c>
      <c r="N843" s="38" t="n">
        <f aca="false">IFERROR(Counts!AD843/Counts!AC843,"")</f>
        <v>0</v>
      </c>
      <c r="O843" s="38" t="n">
        <f aca="false">IFERROR(Counts!AE843/Counts!AC843,"")</f>
        <v>0.375</v>
      </c>
      <c r="P843" s="39" t="n">
        <f aca="false">IFERROR(Counts!AG843/Counts!AF843,"")</f>
        <v>86.8304347826087</v>
      </c>
      <c r="Q843" s="38" t="n">
        <f aca="false">IFERROR(Counts!AH843/Counts!AC843,"")</f>
        <v>0.208333333333333</v>
      </c>
      <c r="R843" s="38" t="n">
        <f aca="false">IFERROR(Counts!N843/Counts!M843,"")</f>
        <v>0.3125</v>
      </c>
      <c r="S843" s="38" t="n">
        <f aca="false">IFERROR(Counts!K843/Counts!J843,"")</f>
        <v>0.725</v>
      </c>
      <c r="T843" s="38" t="n">
        <f aca="false">IFERROR(Counts!I843/Counts!H843,"")</f>
        <v>0.113636363636364</v>
      </c>
      <c r="U843" s="38" t="n">
        <f aca="false">IFERROR(1-Counts!L843/Counts!K843,"")</f>
        <v>1</v>
      </c>
      <c r="V843" s="39" t="n">
        <f aca="false">IFERROR(Counts!AJ843/Counts!AI843,"")</f>
        <v>70.43</v>
      </c>
      <c r="W843" s="38" t="n">
        <f aca="false">IFERROR(Counts!AK843/Counts!AI843,"")</f>
        <v>0.125</v>
      </c>
      <c r="X843" s="40" t="n">
        <f aca="false">IFERROR(Counts!O843,"")</f>
        <v>1.391</v>
      </c>
      <c r="Y843" s="36" t="n">
        <f aca="false">IFERROR(INDEX('Season Counts'!$Y$2:$Y$740,$AF843)/INDEX('Season Counts'!$X$2:$X$740,$AF843),"")</f>
        <v>0.28125641025641</v>
      </c>
      <c r="Z843" s="37" t="n">
        <f aca="false">IFERROR(J843-Y843,"")</f>
        <v>-0.044220695970696</v>
      </c>
      <c r="AA843" s="38" t="n">
        <f aca="false">IFERROR(INDEX('Season Counts'!$K$2:$K$740,$AF843)/INDEX('Season Counts'!$J$2:$J$740,$AF843),"")</f>
        <v>0.333333333333333</v>
      </c>
      <c r="AB843" s="41" t="n">
        <f aca="false">IFERROR(R843-AA843,"")</f>
        <v>-0.0208333333333333</v>
      </c>
      <c r="AC843" s="39" t="n">
        <f aca="false">IFERROR(INDEX('Season Counts'!$AG$2:$AG$740,$AF843)/INDEX('Season Counts'!$AF$2:$AF$740,$AF843),"")</f>
        <v>68.8259052924791</v>
      </c>
      <c r="AD843" s="40" t="n">
        <f aca="false">IFERROR(V843-AC843,"")</f>
        <v>1.60409470752089</v>
      </c>
      <c r="AE843" s="4" t="str">
        <f aca="false">IF(D843&lt;Guide!$C$21,"Low PA",IF(TRIM(IF(ISNUMBER(AD843),IF(N(AD843)&lt;=-Guide!$C$24,"▼ Bat Speed  ",IF(N(AD843)&gt;=Guide!$C$24,"▲ Bat Speed  ","")),"")&amp;IF(N(Z843)&gt;=Guide!$C$22,"▲ Contact  ","")&amp;IF(N(Z843)&lt;=-Guide!$C$22,"▼ Contact  ","")&amp;IF(N(AB843)&gt;=Guide!$C$23,"▲ Chase  ","")&amp;IF(N(AB843)&lt;=-Guide!$C$23,"▼ Chase  ",""))="","Stable",TRIM(IF(ISNUMBER(AD843),IF(N(AD843)&lt;=-Guide!$C$24,"▼ Bat Speed  ",IF(N(AD843)&gt;=Guide!$C$24,"▲ Bat Speed  ","")),"")&amp;IF(N(Z843)&gt;=Guide!$C$22,"▲ Contact  ","")&amp;IF(N(Z843)&lt;=-Guide!$C$22,"▼ Contact  ","")&amp;IF(N(AB843)&gt;=Guide!$C$23,"▲ Chase  ","")&amp;IF(N(AB843)&lt;=-Guide!$C$23,"▼ Chase  ",""))))</f>
        <v>Low PA</v>
      </c>
      <c r="AF843" s="35" t="n">
        <f aca="false">MATCH(Counts!A843,'Season Counts'!$A$2:$A$740,0)</f>
        <v>216</v>
      </c>
    </row>
    <row r="844" customFormat="false" ht="15" hidden="false" customHeight="false" outlineLevel="0" collapsed="false">
      <c r="A844" s="34" t="str">
        <f aca="false">Counts!B844</f>
        <v>COL</v>
      </c>
      <c r="B844" s="5" t="str">
        <f aca="false">Counts!C844</f>
        <v>Brett Sullivan</v>
      </c>
      <c r="C844" s="34" t="str">
        <f aca="false">Counts!F844</f>
        <v>Aug</v>
      </c>
      <c r="D844" s="35" t="n">
        <f aca="false">IFERROR(Counts!P844,"")</f>
        <v>56</v>
      </c>
      <c r="E844" s="36" t="n">
        <f aca="false">IFERROR(Counts!R844/Counts!Q844,"")</f>
        <v>0.24</v>
      </c>
      <c r="F844" s="36" t="n">
        <f aca="false">IFERROR((Counts!R844+Counts!V844+Counts!W844)/(Counts!Q844+Counts!V844+Counts!W844+Counts!X844),"")</f>
        <v>0.303571428571429</v>
      </c>
      <c r="G844" s="36" t="n">
        <f aca="false">IFERROR((Counts!R844+Counts!S844+2*Counts!T844+3*Counts!U844)/Counts!Q844,"")</f>
        <v>0.5</v>
      </c>
      <c r="H844" s="35" t="n">
        <f aca="false">IFERROR(Counts!U844,"")</f>
        <v>3</v>
      </c>
      <c r="I844" s="36" t="n">
        <f aca="false">IFERROR(Counts!Z844/Counts!AA844,"")</f>
        <v>0.339285714285714</v>
      </c>
      <c r="J844" s="36" t="n">
        <f aca="false">IFERROR(Counts!AB844/Counts!AA844,"")</f>
        <v>0.335232142857143</v>
      </c>
      <c r="K844" s="37" t="n">
        <f aca="false">IFERROR((Counts!AB844-Counts!Z844)/Counts!AA844,"")</f>
        <v>-0.00405357142857143</v>
      </c>
      <c r="L844" s="38" t="n">
        <f aca="false">IFERROR(Counts!Y844/Counts!P844,"")</f>
        <v>0.160714285714286</v>
      </c>
      <c r="M844" s="38" t="n">
        <f aca="false">IFERROR(Counts!V844/Counts!P844,"")</f>
        <v>0.0892857142857143</v>
      </c>
      <c r="N844" s="38" t="n">
        <f aca="false">IFERROR(Counts!AD844/Counts!AC844,"")</f>
        <v>0.0952380952380952</v>
      </c>
      <c r="O844" s="38" t="n">
        <f aca="false">IFERROR(Counts!AE844/Counts!AC844,"")</f>
        <v>0.357142857142857</v>
      </c>
      <c r="P844" s="39" t="n">
        <f aca="false">IFERROR(Counts!AG844/Counts!AF844,"")</f>
        <v>86.5119047619048</v>
      </c>
      <c r="Q844" s="38" t="n">
        <f aca="false">IFERROR(Counts!AH844/Counts!AC844,"")</f>
        <v>0.380952380952381</v>
      </c>
      <c r="R844" s="38" t="n">
        <f aca="false">IFERROR(Counts!N844/Counts!M844,"")</f>
        <v>0.313131313131313</v>
      </c>
      <c r="S844" s="38" t="n">
        <f aca="false">IFERROR(Counts!K844/Counts!J844,"")</f>
        <v>0.712871287128713</v>
      </c>
      <c r="T844" s="38" t="n">
        <f aca="false">IFERROR(Counts!I844/Counts!H844,"")</f>
        <v>0.145631067961165</v>
      </c>
      <c r="U844" s="38" t="n">
        <f aca="false">IFERROR(1-Counts!L844/Counts!K844,"")</f>
        <v>0.902777777777778</v>
      </c>
      <c r="V844" s="39" t="n">
        <f aca="false">IFERROR(Counts!AJ844/Counts!AI844,"")</f>
        <v>69.8978494623656</v>
      </c>
      <c r="W844" s="38" t="n">
        <f aca="false">IFERROR(Counts!AK844/Counts!AI844,"")</f>
        <v>0.0860215053763441</v>
      </c>
      <c r="X844" s="40" t="n">
        <f aca="false">IFERROR(Counts!O844,"")</f>
        <v>0.393</v>
      </c>
      <c r="Y844" s="36" t="n">
        <f aca="false">IFERROR(INDEX('Season Counts'!$Y$2:$Y$740,$AF844)/INDEX('Season Counts'!$X$2:$X$740,$AF844),"")</f>
        <v>0.28125641025641</v>
      </c>
      <c r="Z844" s="37" t="n">
        <f aca="false">IFERROR(J844-Y844,"")</f>
        <v>0.0539757326007326</v>
      </c>
      <c r="AA844" s="38" t="n">
        <f aca="false">IFERROR(INDEX('Season Counts'!$K$2:$K$740,$AF844)/INDEX('Season Counts'!$J$2:$J$740,$AF844),"")</f>
        <v>0.333333333333333</v>
      </c>
      <c r="AB844" s="41" t="n">
        <f aca="false">IFERROR(R844-AA844,"")</f>
        <v>-0.0202020202020202</v>
      </c>
      <c r="AC844" s="39" t="n">
        <f aca="false">IFERROR(INDEX('Season Counts'!$AG$2:$AG$740,$AF844)/INDEX('Season Counts'!$AF$2:$AF$740,$AF844),"")</f>
        <v>68.8259052924791</v>
      </c>
      <c r="AD844" s="40" t="n">
        <f aca="false">IFERROR(V844-AC844,"")</f>
        <v>1.07194416988648</v>
      </c>
      <c r="AE844" s="4" t="str">
        <f aca="false">IF(D844&lt;Guide!$C$21,"Low PA",IF(TRIM(IF(ISNUMBER(AD844),IF(N(AD844)&lt;=-Guide!$C$24,"▼ Bat Speed  ",IF(N(AD844)&gt;=Guide!$C$24,"▲ Bat Speed  ","")),"")&amp;IF(N(Z844)&gt;=Guide!$C$22,"▲ Contact  ","")&amp;IF(N(Z844)&lt;=-Guide!$C$22,"▼ Contact  ","")&amp;IF(N(AB844)&gt;=Guide!$C$23,"▲ Chase  ","")&amp;IF(N(AB844)&lt;=-Guide!$C$23,"▼ Chase  ",""))="","Stable",TRIM(IF(ISNUMBER(AD844),IF(N(AD844)&lt;=-Guide!$C$24,"▼ Bat Speed  ",IF(N(AD844)&gt;=Guide!$C$24,"▲ Bat Speed  ","")),"")&amp;IF(N(Z844)&gt;=Guide!$C$22,"▲ Contact  ","")&amp;IF(N(Z844)&lt;=-Guide!$C$22,"▼ Contact  ","")&amp;IF(N(AB844)&gt;=Guide!$C$23,"▲ Chase  ","")&amp;IF(N(AB844)&lt;=-Guide!$C$23,"▼ Chase  ",""))))</f>
        <v>▲ Bat Speed ▲ Contact</v>
      </c>
      <c r="AF844" s="35" t="n">
        <f aca="false">MATCH(Counts!A844,'Season Counts'!$A$2:$A$740,0)</f>
        <v>216</v>
      </c>
    </row>
    <row r="845" customFormat="false" ht="15" hidden="false" customHeight="false" outlineLevel="0" collapsed="false">
      <c r="A845" s="34" t="str">
        <f aca="false">Counts!B845</f>
        <v>COL</v>
      </c>
      <c r="B845" s="5" t="str">
        <f aca="false">Counts!C845</f>
        <v>Brett Sullivan</v>
      </c>
      <c r="C845" s="34" t="str">
        <f aca="false">Counts!F845</f>
        <v>Sep</v>
      </c>
      <c r="D845" s="35" t="n">
        <f aca="false">IFERROR(Counts!P845,"")</f>
        <v>34</v>
      </c>
      <c r="E845" s="36" t="n">
        <f aca="false">IFERROR(Counts!R845/Counts!Q845,"")</f>
        <v>0.1875</v>
      </c>
      <c r="F845" s="36" t="n">
        <f aca="false">IFERROR((Counts!R845+Counts!V845+Counts!W845)/(Counts!Q845+Counts!V845+Counts!W845+Counts!X845),"")</f>
        <v>0.212121212121212</v>
      </c>
      <c r="G845" s="36" t="n">
        <f aca="false">IFERROR((Counts!R845+Counts!S845+2*Counts!T845+3*Counts!U845)/Counts!Q845,"")</f>
        <v>0.21875</v>
      </c>
      <c r="H845" s="35" t="n">
        <f aca="false">IFERROR(Counts!U845,"")</f>
        <v>0</v>
      </c>
      <c r="I845" s="36" t="n">
        <f aca="false">IFERROR(Counts!Z845/Counts!AA845,"")</f>
        <v>0.195454545454545</v>
      </c>
      <c r="J845" s="36" t="n">
        <f aca="false">IFERROR(Counts!AB845/Counts!AA845,"")</f>
        <v>0.295333333333333</v>
      </c>
      <c r="K845" s="37" t="n">
        <f aca="false">IFERROR((Counts!AB845-Counts!Z845)/Counts!AA845,"")</f>
        <v>0.0998787878787879</v>
      </c>
      <c r="L845" s="38" t="n">
        <f aca="false">IFERROR(Counts!Y845/Counts!P845,"")</f>
        <v>0.147058823529412</v>
      </c>
      <c r="M845" s="38" t="n">
        <f aca="false">IFERROR(Counts!V845/Counts!P845,"")</f>
        <v>0.0294117647058824</v>
      </c>
      <c r="N845" s="38" t="n">
        <f aca="false">IFERROR(Counts!AD845/Counts!AC845,"")</f>
        <v>0</v>
      </c>
      <c r="O845" s="38" t="n">
        <f aca="false">IFERROR(Counts!AE845/Counts!AC845,"")</f>
        <v>0.392857142857143</v>
      </c>
      <c r="P845" s="39" t="n">
        <f aca="false">IFERROR(Counts!AG845/Counts!AF845,"")</f>
        <v>86.5821428571429</v>
      </c>
      <c r="Q845" s="38" t="n">
        <f aca="false">IFERROR(Counts!AH845/Counts!AC845,"")</f>
        <v>0.321428571428571</v>
      </c>
      <c r="R845" s="38" t="n">
        <f aca="false">IFERROR(Counts!N845/Counts!M845,"")</f>
        <v>0.307692307692308</v>
      </c>
      <c r="S845" s="38" t="n">
        <f aca="false">IFERROR(Counts!K845/Counts!J845,"")</f>
        <v>0.694915254237288</v>
      </c>
      <c r="T845" s="38" t="n">
        <f aca="false">IFERROR(Counts!I845/Counts!H845,"")</f>
        <v>0.12280701754386</v>
      </c>
      <c r="U845" s="38" t="n">
        <f aca="false">IFERROR(1-Counts!L845/Counts!K845,"")</f>
        <v>0.926829268292683</v>
      </c>
      <c r="V845" s="39" t="n">
        <f aca="false">IFERROR(Counts!AJ845/Counts!AI845,"")</f>
        <v>69.7326923076923</v>
      </c>
      <c r="W845" s="38" t="n">
        <f aca="false">IFERROR(Counts!AK845/Counts!AI845,"")</f>
        <v>0</v>
      </c>
      <c r="X845" s="40" t="n">
        <f aca="false">IFERROR(Counts!O845,"")</f>
        <v>-3.723</v>
      </c>
      <c r="Y845" s="36" t="n">
        <f aca="false">IFERROR(INDEX('Season Counts'!$Y$2:$Y$740,$AF845)/INDEX('Season Counts'!$X$2:$X$740,$AF845),"")</f>
        <v>0.28125641025641</v>
      </c>
      <c r="Z845" s="37" t="n">
        <f aca="false">IFERROR(J845-Y845,"")</f>
        <v>0.0140769230769231</v>
      </c>
      <c r="AA845" s="38" t="n">
        <f aca="false">IFERROR(INDEX('Season Counts'!$K$2:$K$740,$AF845)/INDEX('Season Counts'!$J$2:$J$740,$AF845),"")</f>
        <v>0.333333333333333</v>
      </c>
      <c r="AB845" s="41" t="n">
        <f aca="false">IFERROR(R845-AA845,"")</f>
        <v>-0.0256410256410256</v>
      </c>
      <c r="AC845" s="39" t="n">
        <f aca="false">IFERROR(INDEX('Season Counts'!$AG$2:$AG$740,$AF845)/INDEX('Season Counts'!$AF$2:$AF$740,$AF845),"")</f>
        <v>68.8259052924791</v>
      </c>
      <c r="AD845" s="40" t="n">
        <f aca="false">IFERROR(V845-AC845,"")</f>
        <v>0.906787015213197</v>
      </c>
      <c r="AE845" s="4" t="str">
        <f aca="false">IF(D845&lt;Guide!$C$21,"Low PA",IF(TRIM(IF(ISNUMBER(AD845),IF(N(AD845)&lt;=-Guide!$C$24,"▼ Bat Speed  ",IF(N(AD845)&gt;=Guide!$C$24,"▲ Bat Speed  ","")),"")&amp;IF(N(Z845)&gt;=Guide!$C$22,"▲ Contact  ","")&amp;IF(N(Z845)&lt;=-Guide!$C$22,"▼ Contact  ","")&amp;IF(N(AB845)&gt;=Guide!$C$23,"▲ Chase  ","")&amp;IF(N(AB845)&lt;=-Guide!$C$23,"▼ Chase  ",""))="","Stable",TRIM(IF(ISNUMBER(AD845),IF(N(AD845)&lt;=-Guide!$C$24,"▼ Bat Speed  ",IF(N(AD845)&gt;=Guide!$C$24,"▲ Bat Speed  ","")),"")&amp;IF(N(Z845)&gt;=Guide!$C$22,"▲ Contact  ","")&amp;IF(N(Z845)&lt;=-Guide!$C$22,"▼ Contact  ","")&amp;IF(N(AB845)&gt;=Guide!$C$23,"▲ Chase  ","")&amp;IF(N(AB845)&lt;=-Guide!$C$23,"▼ Chase  ",""))))</f>
        <v>Low PA</v>
      </c>
      <c r="AF845" s="35" t="n">
        <f aca="false">MATCH(Counts!A845,'Season Counts'!$A$2:$A$740,0)</f>
        <v>216</v>
      </c>
    </row>
    <row r="846" customFormat="false" ht="15" hidden="false" customHeight="false" outlineLevel="0" collapsed="false">
      <c r="A846" s="34" t="str">
        <f aca="false">Counts!B846</f>
        <v>COL</v>
      </c>
      <c r="B846" s="5" t="str">
        <f aca="false">Counts!C846</f>
        <v>Jordan Beck</v>
      </c>
      <c r="C846" s="34" t="str">
        <f aca="false">Counts!F846</f>
        <v>Mar-Apr</v>
      </c>
      <c r="D846" s="35" t="n">
        <f aca="false">IFERROR(Counts!P846,"")</f>
        <v>67</v>
      </c>
      <c r="E846" s="36" t="n">
        <f aca="false">IFERROR(Counts!R846/Counts!Q846,"")</f>
        <v>0.161290322580645</v>
      </c>
      <c r="F846" s="36" t="n">
        <f aca="false">IFERROR((Counts!R846+Counts!V846+Counts!W846)/(Counts!Q846+Counts!V846+Counts!W846+Counts!X846),"")</f>
        <v>0.208955223880597</v>
      </c>
      <c r="G846" s="36" t="n">
        <f aca="false">IFERROR((Counts!R846+Counts!S846+2*Counts!T846+3*Counts!U846)/Counts!Q846,"")</f>
        <v>0.241935483870968</v>
      </c>
      <c r="H846" s="35" t="n">
        <f aca="false">IFERROR(Counts!U846,"")</f>
        <v>1</v>
      </c>
      <c r="I846" s="36" t="n">
        <f aca="false">IFERROR(Counts!Z846/Counts!AA846,"")</f>
        <v>0.184615384615385</v>
      </c>
      <c r="J846" s="36" t="n">
        <f aca="false">IFERROR(Counts!AB846/Counts!AA846,"")</f>
        <v>0.235261538461538</v>
      </c>
      <c r="K846" s="37" t="n">
        <f aca="false">IFERROR((Counts!AB846-Counts!Z846)/Counts!AA846,"")</f>
        <v>0.0506461538461538</v>
      </c>
      <c r="L846" s="38" t="n">
        <f aca="false">IFERROR(Counts!Y846/Counts!P846,"")</f>
        <v>0.223880597014925</v>
      </c>
      <c r="M846" s="38" t="n">
        <f aca="false">IFERROR(Counts!V846/Counts!P846,"")</f>
        <v>0.0597014925373134</v>
      </c>
      <c r="N846" s="38" t="n">
        <f aca="false">IFERROR(Counts!AD846/Counts!AC846,"")</f>
        <v>0.0208333333333333</v>
      </c>
      <c r="O846" s="38" t="n">
        <f aca="false">IFERROR(Counts!AE846/Counts!AC846,"")</f>
        <v>0.270833333333333</v>
      </c>
      <c r="P846" s="39" t="n">
        <f aca="false">IFERROR(Counts!AG846/Counts!AF846,"")</f>
        <v>84.9574468085106</v>
      </c>
      <c r="Q846" s="38" t="n">
        <f aca="false">IFERROR(Counts!AH846/Counts!AC846,"")</f>
        <v>0.25</v>
      </c>
      <c r="R846" s="38" t="n">
        <f aca="false">IFERROR(Counts!N846/Counts!M846,"")</f>
        <v>0.4</v>
      </c>
      <c r="S846" s="38" t="n">
        <f aca="false">IFERROR(Counts!K846/Counts!J846,"")</f>
        <v>0.743119266055046</v>
      </c>
      <c r="T846" s="38" t="n">
        <f aca="false">IFERROR(Counts!I846/Counts!H846,"")</f>
        <v>0.299270072992701</v>
      </c>
      <c r="U846" s="38" t="n">
        <f aca="false">IFERROR(1-Counts!L846/Counts!K846,"")</f>
        <v>0.814814814814815</v>
      </c>
      <c r="V846" s="39" t="n">
        <f aca="false">IFERROR(Counts!AJ846/Counts!AI846,"")</f>
        <v>73.6441666666667</v>
      </c>
      <c r="W846" s="38" t="n">
        <f aca="false">IFERROR(Counts!AK846/Counts!AI846,"")</f>
        <v>0.366666666666667</v>
      </c>
      <c r="X846" s="40" t="n">
        <f aca="false">IFERROR(Counts!O846,"")</f>
        <v>-4.985</v>
      </c>
      <c r="Y846" s="36" t="n">
        <f aca="false">IFERROR(INDEX('Season Counts'!$Y$2:$Y$740,$AF846)/INDEX('Season Counts'!$X$2:$X$740,$AF846),"")</f>
        <v>0.252623595505618</v>
      </c>
      <c r="Z846" s="37" t="n">
        <f aca="false">IFERROR(J846-Y846,"")</f>
        <v>-0.0173620570440795</v>
      </c>
      <c r="AA846" s="38" t="n">
        <f aca="false">IFERROR(INDEX('Season Counts'!$K$2:$K$740,$AF846)/INDEX('Season Counts'!$J$2:$J$740,$AF846),"")</f>
        <v>0.379947229551451</v>
      </c>
      <c r="AB846" s="41" t="n">
        <f aca="false">IFERROR(R846-AA846,"")</f>
        <v>0.0200527704485489</v>
      </c>
      <c r="AC846" s="39" t="n">
        <f aca="false">IFERROR(INDEX('Season Counts'!$AG$2:$AG$740,$AF846)/INDEX('Season Counts'!$AF$2:$AF$740,$AF846),"")</f>
        <v>73.8636075949367</v>
      </c>
      <c r="AD846" s="40" t="n">
        <f aca="false">IFERROR(V846-AC846,"")</f>
        <v>-0.219440928270046</v>
      </c>
      <c r="AE846" s="4" t="str">
        <f aca="false">IF(D846&lt;Guide!$C$21,"Low PA",IF(TRIM(IF(ISNUMBER(AD846),IF(N(AD846)&lt;=-Guide!$C$24,"▼ Bat Speed  ",IF(N(AD846)&gt;=Guide!$C$24,"▲ Bat Speed  ","")),"")&amp;IF(N(Z846)&gt;=Guide!$C$22,"▲ Contact  ","")&amp;IF(N(Z846)&lt;=-Guide!$C$22,"▼ Contact  ","")&amp;IF(N(AB846)&gt;=Guide!$C$23,"▲ Chase  ","")&amp;IF(N(AB846)&lt;=-Guide!$C$23,"▼ Chase  ",""))="","Stable",TRIM(IF(ISNUMBER(AD846),IF(N(AD846)&lt;=-Guide!$C$24,"▼ Bat Speed  ",IF(N(AD846)&gt;=Guide!$C$24,"▲ Bat Speed  ","")),"")&amp;IF(N(Z846)&gt;=Guide!$C$22,"▲ Contact  ","")&amp;IF(N(Z846)&lt;=-Guide!$C$22,"▼ Contact  ","")&amp;IF(N(AB846)&gt;=Guide!$C$23,"▲ Chase  ","")&amp;IF(N(AB846)&lt;=-Guide!$C$23,"▼ Chase  ",""))))</f>
        <v>Stable</v>
      </c>
      <c r="AF846" s="35" t="n">
        <f aca="false">MATCH(Counts!A846,'Season Counts'!$A$2:$A$740,0)</f>
        <v>217</v>
      </c>
    </row>
    <row r="847" customFormat="false" ht="15" hidden="false" customHeight="false" outlineLevel="0" collapsed="false">
      <c r="A847" s="34" t="str">
        <f aca="false">Counts!B847</f>
        <v>COL</v>
      </c>
      <c r="B847" s="5" t="str">
        <f aca="false">Counts!C847</f>
        <v>Jordan Beck</v>
      </c>
      <c r="C847" s="34" t="str">
        <f aca="false">Counts!F847</f>
        <v>May</v>
      </c>
      <c r="D847" s="35" t="n">
        <f aca="false">IFERROR(Counts!P847,"")</f>
        <v>21</v>
      </c>
      <c r="E847" s="36" t="n">
        <f aca="false">IFERROR(Counts!R847/Counts!Q847,"")</f>
        <v>0.25</v>
      </c>
      <c r="F847" s="36" t="n">
        <f aca="false">IFERROR((Counts!R847+Counts!V847+Counts!W847)/(Counts!Q847+Counts!V847+Counts!W847+Counts!X847),"")</f>
        <v>0.285714285714286</v>
      </c>
      <c r="G847" s="36" t="n">
        <f aca="false">IFERROR((Counts!R847+Counts!S847+2*Counts!T847+3*Counts!U847)/Counts!Q847,"")</f>
        <v>0.5</v>
      </c>
      <c r="H847" s="35" t="n">
        <f aca="false">IFERROR(Counts!U847,"")</f>
        <v>0</v>
      </c>
      <c r="I847" s="36" t="n">
        <f aca="false">IFERROR(Counts!Z847/Counts!AA847,"")</f>
        <v>0.330952380952381</v>
      </c>
      <c r="J847" s="36" t="n">
        <f aca="false">IFERROR(Counts!AB847/Counts!AA847,"")</f>
        <v>0.315</v>
      </c>
      <c r="K847" s="37" t="n">
        <f aca="false">IFERROR((Counts!AB847-Counts!Z847)/Counts!AA847,"")</f>
        <v>-0.015952380952381</v>
      </c>
      <c r="L847" s="38" t="n">
        <f aca="false">IFERROR(Counts!Y847/Counts!P847,"")</f>
        <v>0.333333333333333</v>
      </c>
      <c r="M847" s="38" t="n">
        <f aca="false">IFERROR(Counts!V847/Counts!P847,"")</f>
        <v>0.0476190476190476</v>
      </c>
      <c r="N847" s="38" t="n">
        <f aca="false">IFERROR(Counts!AD847/Counts!AC847,"")</f>
        <v>0.0769230769230769</v>
      </c>
      <c r="O847" s="38" t="n">
        <f aca="false">IFERROR(Counts!AE847/Counts!AC847,"")</f>
        <v>0.230769230769231</v>
      </c>
      <c r="P847" s="39" t="n">
        <f aca="false">IFERROR(Counts!AG847/Counts!AF847,"")</f>
        <v>82.5846153846154</v>
      </c>
      <c r="Q847" s="38" t="n">
        <f aca="false">IFERROR(Counts!AH847/Counts!AC847,"")</f>
        <v>0.461538461538462</v>
      </c>
      <c r="R847" s="38" t="n">
        <f aca="false">IFERROR(Counts!N847/Counts!M847,"")</f>
        <v>0.4375</v>
      </c>
      <c r="S847" s="38" t="n">
        <f aca="false">IFERROR(Counts!K847/Counts!J847,"")</f>
        <v>0.619047619047619</v>
      </c>
      <c r="T847" s="38" t="n">
        <f aca="false">IFERROR(Counts!I847/Counts!H847,"")</f>
        <v>0.234042553191489</v>
      </c>
      <c r="U847" s="38" t="n">
        <f aca="false">IFERROR(1-Counts!L847/Counts!K847,"")</f>
        <v>0.846153846153846</v>
      </c>
      <c r="V847" s="39" t="n">
        <f aca="false">IFERROR(Counts!AJ847/Counts!AI847,"")</f>
        <v>72.7315789473684</v>
      </c>
      <c r="W847" s="38" t="n">
        <f aca="false">IFERROR(Counts!AK847/Counts!AI847,"")</f>
        <v>0.315789473684211</v>
      </c>
      <c r="X847" s="40" t="n">
        <f aca="false">IFERROR(Counts!O847,"")</f>
        <v>0.426</v>
      </c>
      <c r="Y847" s="36" t="n">
        <f aca="false">IFERROR(INDEX('Season Counts'!$Y$2:$Y$740,$AF847)/INDEX('Season Counts'!$X$2:$X$740,$AF847),"")</f>
        <v>0.252623595505618</v>
      </c>
      <c r="Z847" s="37" t="n">
        <f aca="false">IFERROR(J847-Y847,"")</f>
        <v>0.062376404494382</v>
      </c>
      <c r="AA847" s="38" t="n">
        <f aca="false">IFERROR(INDEX('Season Counts'!$K$2:$K$740,$AF847)/INDEX('Season Counts'!$J$2:$J$740,$AF847),"")</f>
        <v>0.379947229551451</v>
      </c>
      <c r="AB847" s="41" t="n">
        <f aca="false">IFERROR(R847-AA847,"")</f>
        <v>0.0575527704485488</v>
      </c>
      <c r="AC847" s="39" t="n">
        <f aca="false">IFERROR(INDEX('Season Counts'!$AG$2:$AG$740,$AF847)/INDEX('Season Counts'!$AF$2:$AF$740,$AF847),"")</f>
        <v>73.8636075949367</v>
      </c>
      <c r="AD847" s="40" t="n">
        <f aca="false">IFERROR(V847-AC847,"")</f>
        <v>-1.13202864756829</v>
      </c>
      <c r="AE847" s="4" t="str">
        <f aca="false">IF(D847&lt;Guide!$C$21,"Low PA",IF(TRIM(IF(ISNUMBER(AD847),IF(N(AD847)&lt;=-Guide!$C$24,"▼ Bat Speed  ",IF(N(AD847)&gt;=Guide!$C$24,"▲ Bat Speed  ","")),"")&amp;IF(N(Z847)&gt;=Guide!$C$22,"▲ Contact  ","")&amp;IF(N(Z847)&lt;=-Guide!$C$22,"▼ Contact  ","")&amp;IF(N(AB847)&gt;=Guide!$C$23,"▲ Chase  ","")&amp;IF(N(AB847)&lt;=-Guide!$C$23,"▼ Chase  ",""))="","Stable",TRIM(IF(ISNUMBER(AD847),IF(N(AD847)&lt;=-Guide!$C$24,"▼ Bat Speed  ",IF(N(AD847)&gt;=Guide!$C$24,"▲ Bat Speed  ","")),"")&amp;IF(N(Z847)&gt;=Guide!$C$22,"▲ Contact  ","")&amp;IF(N(Z847)&lt;=-Guide!$C$22,"▼ Contact  ","")&amp;IF(N(AB847)&gt;=Guide!$C$23,"▲ Chase  ","")&amp;IF(N(AB847)&lt;=-Guide!$C$23,"▼ Chase  ",""))))</f>
        <v>Low PA</v>
      </c>
      <c r="AF847" s="35" t="n">
        <f aca="false">MATCH(Counts!A847,'Season Counts'!$A$2:$A$740,0)</f>
        <v>217</v>
      </c>
    </row>
    <row r="848" customFormat="false" ht="15" hidden="false" customHeight="false" outlineLevel="0" collapsed="false">
      <c r="A848" s="34" t="str">
        <f aca="false">Counts!B848</f>
        <v>COL</v>
      </c>
      <c r="B848" s="5" t="str">
        <f aca="false">Counts!C848</f>
        <v>Jordan Beck</v>
      </c>
      <c r="C848" s="34" t="str">
        <f aca="false">Counts!F848</f>
        <v>Aug</v>
      </c>
      <c r="D848" s="35" t="n">
        <f aca="false">IFERROR(Counts!P848,"")</f>
        <v>54</v>
      </c>
      <c r="E848" s="36" t="n">
        <f aca="false">IFERROR(Counts!R848/Counts!Q848,"")</f>
        <v>0.244897959183673</v>
      </c>
      <c r="F848" s="36" t="n">
        <f aca="false">IFERROR((Counts!R848+Counts!V848+Counts!W848)/(Counts!Q848+Counts!V848+Counts!W848+Counts!X848),"")</f>
        <v>0.314814814814815</v>
      </c>
      <c r="G848" s="36" t="n">
        <f aca="false">IFERROR((Counts!R848+Counts!S848+2*Counts!T848+3*Counts!U848)/Counts!Q848,"")</f>
        <v>0.326530612244898</v>
      </c>
      <c r="H848" s="35" t="n">
        <f aca="false">IFERROR(Counts!U848,"")</f>
        <v>0</v>
      </c>
      <c r="I848" s="36" t="n">
        <f aca="false">IFERROR(Counts!Z848/Counts!AA848,"")</f>
        <v>0.290740740740741</v>
      </c>
      <c r="J848" s="36" t="n">
        <f aca="false">IFERROR(Counts!AB848/Counts!AA848,"")</f>
        <v>0.245925925925926</v>
      </c>
      <c r="K848" s="37" t="n">
        <f aca="false">IFERROR((Counts!AB848-Counts!Z848)/Counts!AA848,"")</f>
        <v>-0.0448148148148148</v>
      </c>
      <c r="L848" s="38" t="n">
        <f aca="false">IFERROR(Counts!Y848/Counts!P848,"")</f>
        <v>0.351851851851852</v>
      </c>
      <c r="M848" s="38" t="n">
        <f aca="false">IFERROR(Counts!V848/Counts!P848,"")</f>
        <v>0.0925925925925926</v>
      </c>
      <c r="N848" s="38" t="n">
        <f aca="false">IFERROR(Counts!AD848/Counts!AC848,"")</f>
        <v>0.0666666666666667</v>
      </c>
      <c r="O848" s="38" t="n">
        <f aca="false">IFERROR(Counts!AE848/Counts!AC848,"")</f>
        <v>0.4</v>
      </c>
      <c r="P848" s="39" t="n">
        <f aca="false">IFERROR(Counts!AG848/Counts!AF848,"")</f>
        <v>87.0733333333333</v>
      </c>
      <c r="Q848" s="38" t="n">
        <f aca="false">IFERROR(Counts!AH848/Counts!AC848,"")</f>
        <v>0.3</v>
      </c>
      <c r="R848" s="38" t="n">
        <f aca="false">IFERROR(Counts!N848/Counts!M848,"")</f>
        <v>0.333333333333333</v>
      </c>
      <c r="S848" s="38" t="n">
        <f aca="false">IFERROR(Counts!K848/Counts!J848,"")</f>
        <v>0.634615384615385</v>
      </c>
      <c r="T848" s="38" t="n">
        <f aca="false">IFERROR(Counts!I848/Counts!H848,"")</f>
        <v>0.29</v>
      </c>
      <c r="U848" s="38" t="n">
        <f aca="false">IFERROR(1-Counts!L848/Counts!K848,"")</f>
        <v>0.818181818181818</v>
      </c>
      <c r="V848" s="39" t="n">
        <f aca="false">IFERROR(Counts!AJ848/Counts!AI848,"")</f>
        <v>74.8535714285714</v>
      </c>
      <c r="W848" s="38" t="n">
        <f aca="false">IFERROR(Counts!AK848/Counts!AI848,"")</f>
        <v>0.44047619047619</v>
      </c>
      <c r="X848" s="40" t="n">
        <f aca="false">IFERROR(Counts!O848,"")</f>
        <v>-1.905</v>
      </c>
      <c r="Y848" s="36" t="n">
        <f aca="false">IFERROR(INDEX('Season Counts'!$Y$2:$Y$740,$AF848)/INDEX('Season Counts'!$X$2:$X$740,$AF848),"")</f>
        <v>0.252623595505618</v>
      </c>
      <c r="Z848" s="37" t="n">
        <f aca="false">IFERROR(J848-Y848,"")</f>
        <v>-0.00669766957969206</v>
      </c>
      <c r="AA848" s="38" t="n">
        <f aca="false">IFERROR(INDEX('Season Counts'!$K$2:$K$740,$AF848)/INDEX('Season Counts'!$J$2:$J$740,$AF848),"")</f>
        <v>0.379947229551451</v>
      </c>
      <c r="AB848" s="41" t="n">
        <f aca="false">IFERROR(R848-AA848,"")</f>
        <v>-0.0466138962181178</v>
      </c>
      <c r="AC848" s="39" t="n">
        <f aca="false">IFERROR(INDEX('Season Counts'!$AG$2:$AG$740,$AF848)/INDEX('Season Counts'!$AF$2:$AF$740,$AF848),"")</f>
        <v>73.8636075949367</v>
      </c>
      <c r="AD848" s="40" t="n">
        <f aca="false">IFERROR(V848-AC848,"")</f>
        <v>0.989963833634718</v>
      </c>
      <c r="AE848" s="4" t="str">
        <f aca="false">IF(D848&lt;Guide!$C$21,"Low PA",IF(TRIM(IF(ISNUMBER(AD848),IF(N(AD848)&lt;=-Guide!$C$24,"▼ Bat Speed  ",IF(N(AD848)&gt;=Guide!$C$24,"▲ Bat Speed  ","")),"")&amp;IF(N(Z848)&gt;=Guide!$C$22,"▲ Contact  ","")&amp;IF(N(Z848)&lt;=-Guide!$C$22,"▼ Contact  ","")&amp;IF(N(AB848)&gt;=Guide!$C$23,"▲ Chase  ","")&amp;IF(N(AB848)&lt;=-Guide!$C$23,"▼ Chase  ",""))="","Stable",TRIM(IF(ISNUMBER(AD848),IF(N(AD848)&lt;=-Guide!$C$24,"▼ Bat Speed  ",IF(N(AD848)&gt;=Guide!$C$24,"▲ Bat Speed  ","")),"")&amp;IF(N(Z848)&gt;=Guide!$C$22,"▲ Contact  ","")&amp;IF(N(Z848)&lt;=-Guide!$C$22,"▼ Contact  ","")&amp;IF(N(AB848)&gt;=Guide!$C$23,"▲ Chase  ","")&amp;IF(N(AB848)&lt;=-Guide!$C$23,"▼ Chase  ",""))))</f>
        <v>▼ Chase</v>
      </c>
      <c r="AF848" s="35" t="n">
        <f aca="false">MATCH(Counts!A848,'Season Counts'!$A$2:$A$740,0)</f>
        <v>217</v>
      </c>
    </row>
    <row r="849" customFormat="false" ht="15" hidden="false" customHeight="false" outlineLevel="0" collapsed="false">
      <c r="A849" s="34" t="str">
        <f aca="false">Counts!B849</f>
        <v>COL</v>
      </c>
      <c r="B849" s="5" t="str">
        <f aca="false">Counts!C849</f>
        <v>Jordan Beck</v>
      </c>
      <c r="C849" s="34" t="str">
        <f aca="false">Counts!F849</f>
        <v>Sep</v>
      </c>
      <c r="D849" s="35" t="n">
        <f aca="false">IFERROR(Counts!P849,"")</f>
        <v>38</v>
      </c>
      <c r="E849" s="36" t="n">
        <f aca="false">IFERROR(Counts!R849/Counts!Q849,"")</f>
        <v>0.176470588235294</v>
      </c>
      <c r="F849" s="36" t="n">
        <f aca="false">IFERROR((Counts!R849+Counts!V849+Counts!W849)/(Counts!Q849+Counts!V849+Counts!W849+Counts!X849),"")</f>
        <v>0.263157894736842</v>
      </c>
      <c r="G849" s="36" t="n">
        <f aca="false">IFERROR((Counts!R849+Counts!S849+2*Counts!T849+3*Counts!U849)/Counts!Q849,"")</f>
        <v>0.205882352941176</v>
      </c>
      <c r="H849" s="35" t="n">
        <f aca="false">IFERROR(Counts!U849,"")</f>
        <v>0</v>
      </c>
      <c r="I849" s="36" t="n">
        <f aca="false">IFERROR(Counts!Z849/Counts!AA849,"")</f>
        <v>0.225</v>
      </c>
      <c r="J849" s="36" t="n">
        <f aca="false">IFERROR(Counts!AB849/Counts!AA849,"")</f>
        <v>0.257368421052632</v>
      </c>
      <c r="K849" s="37" t="n">
        <f aca="false">IFERROR((Counts!AB849-Counts!Z849)/Counts!AA849,"")</f>
        <v>0.0323684210526315</v>
      </c>
      <c r="L849" s="38" t="n">
        <f aca="false">IFERROR(Counts!Y849/Counts!P849,"")</f>
        <v>0.421052631578947</v>
      </c>
      <c r="M849" s="38" t="n">
        <f aca="false">IFERROR(Counts!V849/Counts!P849,"")</f>
        <v>0.105263157894737</v>
      </c>
      <c r="N849" s="38" t="n">
        <f aca="false">IFERROR(Counts!AD849/Counts!AC849,"")</f>
        <v>0</v>
      </c>
      <c r="O849" s="38" t="n">
        <f aca="false">IFERROR(Counts!AE849/Counts!AC849,"")</f>
        <v>0.388888888888889</v>
      </c>
      <c r="P849" s="39" t="n">
        <f aca="false">IFERROR(Counts!AG849/Counts!AF849,"")</f>
        <v>85.1166666666667</v>
      </c>
      <c r="Q849" s="38" t="n">
        <f aca="false">IFERROR(Counts!AH849/Counts!AC849,"")</f>
        <v>0.388888888888889</v>
      </c>
      <c r="R849" s="38" t="n">
        <f aca="false">IFERROR(Counts!N849/Counts!M849,"")</f>
        <v>0.370786516853933</v>
      </c>
      <c r="S849" s="38" t="n">
        <f aca="false">IFERROR(Counts!K849/Counts!J849,"")</f>
        <v>0.72</v>
      </c>
      <c r="T849" s="38" t="n">
        <f aca="false">IFERROR(Counts!I849/Counts!H849,"")</f>
        <v>0.28735632183908</v>
      </c>
      <c r="U849" s="38" t="n">
        <f aca="false">IFERROR(1-Counts!L849/Counts!K849,"")</f>
        <v>0.851851851851852</v>
      </c>
      <c r="V849" s="39" t="n">
        <f aca="false">IFERROR(Counts!AJ849/Counts!AI849,"")</f>
        <v>73.677027027027</v>
      </c>
      <c r="W849" s="38" t="n">
        <f aca="false">IFERROR(Counts!AK849/Counts!AI849,"")</f>
        <v>0.364864864864865</v>
      </c>
      <c r="X849" s="40" t="n">
        <f aca="false">IFERROR(Counts!O849,"")</f>
        <v>-3.927</v>
      </c>
      <c r="Y849" s="36" t="n">
        <f aca="false">IFERROR(INDEX('Season Counts'!$Y$2:$Y$740,$AF849)/INDEX('Season Counts'!$X$2:$X$740,$AF849),"")</f>
        <v>0.252623595505618</v>
      </c>
      <c r="Z849" s="37" t="n">
        <f aca="false">IFERROR(J849-Y849,"")</f>
        <v>0.00474482554701361</v>
      </c>
      <c r="AA849" s="38" t="n">
        <f aca="false">IFERROR(INDEX('Season Counts'!$K$2:$K$740,$AF849)/INDEX('Season Counts'!$J$2:$J$740,$AF849),"")</f>
        <v>0.379947229551451</v>
      </c>
      <c r="AB849" s="41" t="n">
        <f aca="false">IFERROR(R849-AA849,"")</f>
        <v>-0.00916071269751856</v>
      </c>
      <c r="AC849" s="39" t="n">
        <f aca="false">IFERROR(INDEX('Season Counts'!$AG$2:$AG$740,$AF849)/INDEX('Season Counts'!$AF$2:$AF$740,$AF849),"")</f>
        <v>73.8636075949367</v>
      </c>
      <c r="AD849" s="40" t="n">
        <f aca="false">IFERROR(V849-AC849,"")</f>
        <v>-0.186580567909672</v>
      </c>
      <c r="AE849" s="4" t="str">
        <f aca="false">IF(D849&lt;Guide!$C$21,"Low PA",IF(TRIM(IF(ISNUMBER(AD849),IF(N(AD849)&lt;=-Guide!$C$24,"▼ Bat Speed  ",IF(N(AD849)&gt;=Guide!$C$24,"▲ Bat Speed  ","")),"")&amp;IF(N(Z849)&gt;=Guide!$C$22,"▲ Contact  ","")&amp;IF(N(Z849)&lt;=-Guide!$C$22,"▼ Contact  ","")&amp;IF(N(AB849)&gt;=Guide!$C$23,"▲ Chase  ","")&amp;IF(N(AB849)&lt;=-Guide!$C$23,"▼ Chase  ",""))="","Stable",TRIM(IF(ISNUMBER(AD849),IF(N(AD849)&lt;=-Guide!$C$24,"▼ Bat Speed  ",IF(N(AD849)&gt;=Guide!$C$24,"▲ Bat Speed  ","")),"")&amp;IF(N(Z849)&gt;=Guide!$C$22,"▲ Contact  ","")&amp;IF(N(Z849)&lt;=-Guide!$C$22,"▼ Contact  ","")&amp;IF(N(AB849)&gt;=Guide!$C$23,"▲ Chase  ","")&amp;IF(N(AB849)&lt;=-Guide!$C$23,"▼ Chase  ",""))))</f>
        <v>Low PA</v>
      </c>
      <c r="AF849" s="35" t="n">
        <f aca="false">MATCH(Counts!A849,'Season Counts'!$A$2:$A$740,0)</f>
        <v>217</v>
      </c>
    </row>
    <row r="850" customFormat="false" ht="15" hidden="false" customHeight="false" outlineLevel="0" collapsed="false">
      <c r="A850" s="34" t="str">
        <f aca="false">Counts!B850</f>
        <v>COL</v>
      </c>
      <c r="B850" s="5" t="str">
        <f aca="false">Counts!C850</f>
        <v>Connor Norby</v>
      </c>
      <c r="C850" s="34" t="str">
        <f aca="false">Counts!F850</f>
        <v>Aug</v>
      </c>
      <c r="D850" s="35" t="n">
        <f aca="false">IFERROR(Counts!P850,"")</f>
        <v>70</v>
      </c>
      <c r="E850" s="36" t="n">
        <f aca="false">IFERROR(Counts!R850/Counts!Q850,"")</f>
        <v>0.295081967213115</v>
      </c>
      <c r="F850" s="36" t="n">
        <f aca="false">IFERROR((Counts!R850+Counts!V850+Counts!W850)/(Counts!Q850+Counts!V850+Counts!W850+Counts!X850),"")</f>
        <v>0.385714285714286</v>
      </c>
      <c r="G850" s="36" t="n">
        <f aca="false">IFERROR((Counts!R850+Counts!S850+2*Counts!T850+3*Counts!U850)/Counts!Q850,"")</f>
        <v>0.475409836065574</v>
      </c>
      <c r="H850" s="35" t="n">
        <f aca="false">IFERROR(Counts!U850,"")</f>
        <v>2</v>
      </c>
      <c r="I850" s="36" t="n">
        <f aca="false">IFERROR(Counts!Z850/Counts!AA850,"")</f>
        <v>0.377857142857143</v>
      </c>
      <c r="J850" s="36" t="n">
        <f aca="false">IFERROR(Counts!AB850/Counts!AA850,"")</f>
        <v>0.3527</v>
      </c>
      <c r="K850" s="37" t="n">
        <f aca="false">IFERROR((Counts!AB850-Counts!Z850)/Counts!AA850,"")</f>
        <v>-0.0251571428571428</v>
      </c>
      <c r="L850" s="38" t="n">
        <f aca="false">IFERROR(Counts!Y850/Counts!P850,"")</f>
        <v>0.285714285714286</v>
      </c>
      <c r="M850" s="38" t="n">
        <f aca="false">IFERROR(Counts!V850/Counts!P850,"")</f>
        <v>0.128571428571429</v>
      </c>
      <c r="N850" s="38" t="n">
        <f aca="false">IFERROR(Counts!AD850/Counts!AC850,"")</f>
        <v>0.0487804878048781</v>
      </c>
      <c r="O850" s="38" t="n">
        <f aca="false">IFERROR(Counts!AE850/Counts!AC850,"")</f>
        <v>0.390243902439024</v>
      </c>
      <c r="P850" s="39" t="n">
        <f aca="false">IFERROR(Counts!AG850/Counts!AF850,"")</f>
        <v>87.5</v>
      </c>
      <c r="Q850" s="38" t="n">
        <f aca="false">IFERROR(Counts!AH850/Counts!AC850,"")</f>
        <v>0.439024390243902</v>
      </c>
      <c r="R850" s="38" t="n">
        <f aca="false">IFERROR(Counts!N850/Counts!M850,"")</f>
        <v>0.278145695364238</v>
      </c>
      <c r="S850" s="38" t="n">
        <f aca="false">IFERROR(Counts!K850/Counts!J850,"")</f>
        <v>0.748148148148148</v>
      </c>
      <c r="T850" s="38" t="n">
        <f aca="false">IFERROR(Counts!I850/Counts!H850,"")</f>
        <v>0.265734265734266</v>
      </c>
      <c r="U850" s="38" t="n">
        <f aca="false">IFERROR(1-Counts!L850/Counts!K850,"")</f>
        <v>0.831683168316832</v>
      </c>
      <c r="V850" s="39" t="n">
        <f aca="false">IFERROR(Counts!AJ850/Counts!AI850,"")</f>
        <v>71.3383333333333</v>
      </c>
      <c r="W850" s="38" t="n">
        <f aca="false">IFERROR(Counts!AK850/Counts!AI850,"")</f>
        <v>0.15</v>
      </c>
      <c r="X850" s="40" t="n">
        <f aca="false">IFERROR(Counts!O850,"")</f>
        <v>2.841</v>
      </c>
      <c r="Y850" s="36" t="n">
        <f aca="false">IFERROR(INDEX('Season Counts'!$Y$2:$Y$740,$AF850)/INDEX('Season Counts'!$X$2:$X$740,$AF850),"")</f>
        <v>0.353093959731544</v>
      </c>
      <c r="Z850" s="37" t="n">
        <f aca="false">IFERROR(J850-Y850,"")</f>
        <v>-0.000393959731543603</v>
      </c>
      <c r="AA850" s="38" t="n">
        <f aca="false">IFERROR(INDEX('Season Counts'!$K$2:$K$740,$AF850)/INDEX('Season Counts'!$J$2:$J$740,$AF850),"")</f>
        <v>0.291803278688525</v>
      </c>
      <c r="AB850" s="41" t="n">
        <f aca="false">IFERROR(R850-AA850,"")</f>
        <v>-0.0136575833242862</v>
      </c>
      <c r="AC850" s="39" t="n">
        <f aca="false">IFERROR(INDEX('Season Counts'!$AG$2:$AG$740,$AF850)/INDEX('Season Counts'!$AF$2:$AF$740,$AF850),"")</f>
        <v>71.0399253731343</v>
      </c>
      <c r="AD850" s="40" t="n">
        <f aca="false">IFERROR(V850-AC850,"")</f>
        <v>0.298407960199</v>
      </c>
      <c r="AE850" s="4" t="str">
        <f aca="false">IF(D850&lt;Guide!$C$21,"Low PA",IF(TRIM(IF(ISNUMBER(AD850),IF(N(AD850)&lt;=-Guide!$C$24,"▼ Bat Speed  ",IF(N(AD850)&gt;=Guide!$C$24,"▲ Bat Speed  ","")),"")&amp;IF(N(Z850)&gt;=Guide!$C$22,"▲ Contact  ","")&amp;IF(N(Z850)&lt;=-Guide!$C$22,"▼ Contact  ","")&amp;IF(N(AB850)&gt;=Guide!$C$23,"▲ Chase  ","")&amp;IF(N(AB850)&lt;=-Guide!$C$23,"▼ Chase  ",""))="","Stable",TRIM(IF(ISNUMBER(AD850),IF(N(AD850)&lt;=-Guide!$C$24,"▼ Bat Speed  ",IF(N(AD850)&gt;=Guide!$C$24,"▲ Bat Speed  ","")),"")&amp;IF(N(Z850)&gt;=Guide!$C$22,"▲ Contact  ","")&amp;IF(N(Z850)&lt;=-Guide!$C$22,"▼ Contact  ","")&amp;IF(N(AB850)&gt;=Guide!$C$23,"▲ Chase  ","")&amp;IF(N(AB850)&lt;=-Guide!$C$23,"▼ Chase  ",""))))</f>
        <v>Stable</v>
      </c>
      <c r="AF850" s="35" t="n">
        <f aca="false">MATCH(Counts!A850,'Season Counts'!$A$2:$A$740,0)</f>
        <v>218</v>
      </c>
    </row>
    <row r="851" customFormat="false" ht="15" hidden="false" customHeight="false" outlineLevel="0" collapsed="false">
      <c r="A851" s="34" t="str">
        <f aca="false">Counts!B851</f>
        <v>COL</v>
      </c>
      <c r="B851" s="5" t="str">
        <f aca="false">Counts!C851</f>
        <v>Connor Norby</v>
      </c>
      <c r="C851" s="34" t="str">
        <f aca="false">Counts!F851</f>
        <v>Sep</v>
      </c>
      <c r="D851" s="35" t="n">
        <f aca="false">IFERROR(Counts!P851,"")</f>
        <v>80</v>
      </c>
      <c r="E851" s="36" t="n">
        <f aca="false">IFERROR(Counts!R851/Counts!Q851,"")</f>
        <v>0.308823529411765</v>
      </c>
      <c r="F851" s="36" t="n">
        <f aca="false">IFERROR((Counts!R851+Counts!V851+Counts!W851)/(Counts!Q851+Counts!V851+Counts!W851+Counts!X851),"")</f>
        <v>0.3875</v>
      </c>
      <c r="G851" s="36" t="n">
        <f aca="false">IFERROR((Counts!R851+Counts!S851+2*Counts!T851+3*Counts!U851)/Counts!Q851,"")</f>
        <v>0.441176470588235</v>
      </c>
      <c r="H851" s="35" t="n">
        <f aca="false">IFERROR(Counts!U851,"")</f>
        <v>1</v>
      </c>
      <c r="I851" s="36" t="n">
        <f aca="false">IFERROR(Counts!Z851/Counts!AA851,"")</f>
        <v>0.368354430379747</v>
      </c>
      <c r="J851" s="36" t="n">
        <f aca="false">IFERROR(Counts!AB851/Counts!AA851,"")</f>
        <v>0.353443037974684</v>
      </c>
      <c r="K851" s="37" t="n">
        <f aca="false">IFERROR((Counts!AB851-Counts!Z851)/Counts!AA851,"")</f>
        <v>-0.0149113924050633</v>
      </c>
      <c r="L851" s="38" t="n">
        <f aca="false">IFERROR(Counts!Y851/Counts!P851,"")</f>
        <v>0.225</v>
      </c>
      <c r="M851" s="38" t="n">
        <f aca="false">IFERROR(Counts!V851/Counts!P851,"")</f>
        <v>0.0875</v>
      </c>
      <c r="N851" s="38" t="n">
        <f aca="false">IFERROR(Counts!AD851/Counts!AC851,"")</f>
        <v>0.0961538461538462</v>
      </c>
      <c r="O851" s="38" t="n">
        <f aca="false">IFERROR(Counts!AE851/Counts!AC851,"")</f>
        <v>0.326923076923077</v>
      </c>
      <c r="P851" s="39" t="n">
        <f aca="false">IFERROR(Counts!AG851/Counts!AF851,"")</f>
        <v>88.4941176470588</v>
      </c>
      <c r="Q851" s="38" t="n">
        <f aca="false">IFERROR(Counts!AH851/Counts!AC851,"")</f>
        <v>0.442307692307692</v>
      </c>
      <c r="R851" s="38" t="n">
        <f aca="false">IFERROR(Counts!N851/Counts!M851,"")</f>
        <v>0.305194805194805</v>
      </c>
      <c r="S851" s="38" t="n">
        <f aca="false">IFERROR(Counts!K851/Counts!J851,"")</f>
        <v>0.814285714285714</v>
      </c>
      <c r="T851" s="38" t="n">
        <f aca="false">IFERROR(Counts!I851/Counts!H851,"")</f>
        <v>0.186335403726708</v>
      </c>
      <c r="U851" s="38" t="n">
        <f aca="false">IFERROR(1-Counts!L851/Counts!K851,"")</f>
        <v>0.929824561403509</v>
      </c>
      <c r="V851" s="39" t="n">
        <f aca="false">IFERROR(Counts!AJ851/Counts!AI851,"")</f>
        <v>70.797972972973</v>
      </c>
      <c r="W851" s="38" t="n">
        <f aca="false">IFERROR(Counts!AK851/Counts!AI851,"")</f>
        <v>0.121621621621622</v>
      </c>
      <c r="X851" s="40" t="n">
        <f aca="false">IFERROR(Counts!O851,"")</f>
        <v>3.198</v>
      </c>
      <c r="Y851" s="36" t="n">
        <f aca="false">IFERROR(INDEX('Season Counts'!$Y$2:$Y$740,$AF851)/INDEX('Season Counts'!$X$2:$X$740,$AF851),"")</f>
        <v>0.353093959731544</v>
      </c>
      <c r="Z851" s="37" t="n">
        <f aca="false">IFERROR(J851-Y851,"")</f>
        <v>0.000349078243139955</v>
      </c>
      <c r="AA851" s="38" t="n">
        <f aca="false">IFERROR(INDEX('Season Counts'!$K$2:$K$740,$AF851)/INDEX('Season Counts'!$J$2:$J$740,$AF851),"")</f>
        <v>0.291803278688525</v>
      </c>
      <c r="AB851" s="41" t="n">
        <f aca="false">IFERROR(R851-AA851,"")</f>
        <v>0.0133915265062806</v>
      </c>
      <c r="AC851" s="39" t="n">
        <f aca="false">IFERROR(INDEX('Season Counts'!$AG$2:$AG$740,$AF851)/INDEX('Season Counts'!$AF$2:$AF$740,$AF851),"")</f>
        <v>71.0399253731343</v>
      </c>
      <c r="AD851" s="40" t="n">
        <f aca="false">IFERROR(V851-AC851,"")</f>
        <v>-0.241952400161367</v>
      </c>
      <c r="AE851" s="4" t="str">
        <f aca="false">IF(D851&lt;Guide!$C$21,"Low PA",IF(TRIM(IF(ISNUMBER(AD851),IF(N(AD851)&lt;=-Guide!$C$24,"▼ Bat Speed  ",IF(N(AD851)&gt;=Guide!$C$24,"▲ Bat Speed  ","")),"")&amp;IF(N(Z851)&gt;=Guide!$C$22,"▲ Contact  ","")&amp;IF(N(Z851)&lt;=-Guide!$C$22,"▼ Contact  ","")&amp;IF(N(AB851)&gt;=Guide!$C$23,"▲ Chase  ","")&amp;IF(N(AB851)&lt;=-Guide!$C$23,"▼ Chase  ",""))="","Stable",TRIM(IF(ISNUMBER(AD851),IF(N(AD851)&lt;=-Guide!$C$24,"▼ Bat Speed  ",IF(N(AD851)&gt;=Guide!$C$24,"▲ Bat Speed  ","")),"")&amp;IF(N(Z851)&gt;=Guide!$C$22,"▲ Contact  ","")&amp;IF(N(Z851)&lt;=-Guide!$C$22,"▼ Contact  ","")&amp;IF(N(AB851)&gt;=Guide!$C$23,"▲ Chase  ","")&amp;IF(N(AB851)&lt;=-Guide!$C$23,"▼ Chase  ",""))))</f>
        <v>Stable</v>
      </c>
      <c r="AF851" s="35" t="n">
        <f aca="false">MATCH(Counts!A851,'Season Counts'!$A$2:$A$740,0)</f>
        <v>218</v>
      </c>
    </row>
    <row r="852" customFormat="false" ht="15" hidden="false" customHeight="false" outlineLevel="0" collapsed="false">
      <c r="A852" s="34" t="str">
        <f aca="false">Counts!B852</f>
        <v>COL</v>
      </c>
      <c r="B852" s="5" t="str">
        <f aca="false">Counts!C852</f>
        <v>Brenton Doyle</v>
      </c>
      <c r="C852" s="34" t="str">
        <f aca="false">Counts!F852</f>
        <v>Mar-Apr</v>
      </c>
      <c r="D852" s="35" t="n">
        <f aca="false">IFERROR(Counts!P852,"")</f>
        <v>93</v>
      </c>
      <c r="E852" s="36" t="n">
        <f aca="false">IFERROR(Counts!R852/Counts!Q852,"")</f>
        <v>0.214285714285714</v>
      </c>
      <c r="F852" s="36" t="n">
        <f aca="false">IFERROR((Counts!R852+Counts!V852+Counts!W852)/(Counts!Q852+Counts!V852+Counts!W852+Counts!X852),"")</f>
        <v>0.290322580645161</v>
      </c>
      <c r="G852" s="36" t="n">
        <f aca="false">IFERROR((Counts!R852+Counts!S852+2*Counts!T852+3*Counts!U852)/Counts!Q852,"")</f>
        <v>0.285714285714286</v>
      </c>
      <c r="H852" s="35" t="n">
        <f aca="false">IFERROR(Counts!U852,"")</f>
        <v>1</v>
      </c>
      <c r="I852" s="36" t="n">
        <f aca="false">IFERROR(Counts!Z852/Counts!AA852,"")</f>
        <v>0.263888888888889</v>
      </c>
      <c r="J852" s="36" t="n">
        <f aca="false">IFERROR(Counts!AB852/Counts!AA852,"")</f>
        <v>0.260188888888889</v>
      </c>
      <c r="K852" s="37" t="n">
        <f aca="false">IFERROR((Counts!AB852-Counts!Z852)/Counts!AA852,"")</f>
        <v>-0.00369999999999998</v>
      </c>
      <c r="L852" s="38" t="n">
        <f aca="false">IFERROR(Counts!Y852/Counts!P852,"")</f>
        <v>0.344086021505376</v>
      </c>
      <c r="M852" s="38" t="n">
        <f aca="false">IFERROR(Counts!V852/Counts!P852,"")</f>
        <v>0.0967741935483871</v>
      </c>
      <c r="N852" s="38" t="n">
        <f aca="false">IFERROR(Counts!AD852/Counts!AC852,"")</f>
        <v>0.0384615384615385</v>
      </c>
      <c r="O852" s="38" t="n">
        <f aca="false">IFERROR(Counts!AE852/Counts!AC852,"")</f>
        <v>0.365384615384615</v>
      </c>
      <c r="P852" s="39" t="n">
        <f aca="false">IFERROR(Counts!AG852/Counts!AF852,"")</f>
        <v>88.4632653061225</v>
      </c>
      <c r="Q852" s="38" t="n">
        <f aca="false">IFERROR(Counts!AH852/Counts!AC852,"")</f>
        <v>0.288461538461538</v>
      </c>
      <c r="R852" s="38" t="n">
        <f aca="false">IFERROR(Counts!N852/Counts!M852,"")</f>
        <v>0.342857142857143</v>
      </c>
      <c r="S852" s="38" t="n">
        <f aca="false">IFERROR(Counts!K852/Counts!J852,"")</f>
        <v>0.743243243243243</v>
      </c>
      <c r="T852" s="38" t="n">
        <f aca="false">IFERROR(Counts!I852/Counts!H852,"")</f>
        <v>0.252941176470588</v>
      </c>
      <c r="U852" s="38" t="n">
        <f aca="false">IFERROR(1-Counts!L852/Counts!K852,"")</f>
        <v>0.927272727272727</v>
      </c>
      <c r="V852" s="39" t="n">
        <f aca="false">IFERROR(Counts!AJ852/Counts!AI852,"")</f>
        <v>72.1847222222222</v>
      </c>
      <c r="W852" s="38" t="n">
        <f aca="false">IFERROR(Counts!AK852/Counts!AI852,"")</f>
        <v>0.180555555555556</v>
      </c>
      <c r="X852" s="40" t="n">
        <f aca="false">IFERROR(Counts!O852,"")</f>
        <v>-4.183</v>
      </c>
      <c r="Y852" s="36" t="n">
        <f aca="false">IFERROR(INDEX('Season Counts'!$Y$2:$Y$740,$AF852)/INDEX('Season Counts'!$X$2:$X$740,$AF852),"")</f>
        <v>0.251587301587302</v>
      </c>
      <c r="Z852" s="37" t="n">
        <f aca="false">IFERROR(J852-Y852,"")</f>
        <v>0.00860158730158733</v>
      </c>
      <c r="AA852" s="38" t="n">
        <f aca="false">IFERROR(INDEX('Season Counts'!$K$2:$K$740,$AF852)/INDEX('Season Counts'!$J$2:$J$740,$AF852),"")</f>
        <v>0.347107438016529</v>
      </c>
      <c r="AB852" s="41" t="n">
        <f aca="false">IFERROR(R852-AA852,"")</f>
        <v>-0.00425029515938608</v>
      </c>
      <c r="AC852" s="39" t="n">
        <f aca="false">IFERROR(INDEX('Season Counts'!$AG$2:$AG$740,$AF852)/INDEX('Season Counts'!$AF$2:$AF$740,$AF852),"")</f>
        <v>72.1956730769231</v>
      </c>
      <c r="AD852" s="40" t="n">
        <f aca="false">IFERROR(V852-AC852,"")</f>
        <v>-0.0109508547008659</v>
      </c>
      <c r="AE852" s="4" t="str">
        <f aca="false">IF(D852&lt;Guide!$C$21,"Low PA",IF(TRIM(IF(ISNUMBER(AD852),IF(N(AD852)&lt;=-Guide!$C$24,"▼ Bat Speed  ",IF(N(AD852)&gt;=Guide!$C$24,"▲ Bat Speed  ","")),"")&amp;IF(N(Z852)&gt;=Guide!$C$22,"▲ Contact  ","")&amp;IF(N(Z852)&lt;=-Guide!$C$22,"▼ Contact  ","")&amp;IF(N(AB852)&gt;=Guide!$C$23,"▲ Chase  ","")&amp;IF(N(AB852)&lt;=-Guide!$C$23,"▼ Chase  ",""))="","Stable",TRIM(IF(ISNUMBER(AD852),IF(N(AD852)&lt;=-Guide!$C$24,"▼ Bat Speed  ",IF(N(AD852)&gt;=Guide!$C$24,"▲ Bat Speed  ","")),"")&amp;IF(N(Z852)&gt;=Guide!$C$22,"▲ Contact  ","")&amp;IF(N(Z852)&lt;=-Guide!$C$22,"▼ Contact  ","")&amp;IF(N(AB852)&gt;=Guide!$C$23,"▲ Chase  ","")&amp;IF(N(AB852)&lt;=-Guide!$C$23,"▼ Chase  ",""))))</f>
        <v>Stable</v>
      </c>
      <c r="AF852" s="35" t="n">
        <f aca="false">MATCH(Counts!A852,'Season Counts'!$A$2:$A$740,0)</f>
        <v>219</v>
      </c>
    </row>
    <row r="853" customFormat="false" ht="15" hidden="false" customHeight="false" outlineLevel="0" collapsed="false">
      <c r="A853" s="34" t="str">
        <f aca="false">Counts!B853</f>
        <v>COL</v>
      </c>
      <c r="B853" s="5" t="str">
        <f aca="false">Counts!C853</f>
        <v>Brenton Doyle</v>
      </c>
      <c r="C853" s="34" t="str">
        <f aca="false">Counts!F853</f>
        <v>May</v>
      </c>
      <c r="D853" s="35" t="n">
        <f aca="false">IFERROR(Counts!P853,"")</f>
        <v>29</v>
      </c>
      <c r="E853" s="36" t="n">
        <f aca="false">IFERROR(Counts!R853/Counts!Q853,"")</f>
        <v>0.185185185185185</v>
      </c>
      <c r="F853" s="36" t="n">
        <f aca="false">IFERROR((Counts!R853+Counts!V853+Counts!W853)/(Counts!Q853+Counts!V853+Counts!W853+Counts!X853),"")</f>
        <v>0.241379310344828</v>
      </c>
      <c r="G853" s="36" t="n">
        <f aca="false">IFERROR((Counts!R853+Counts!S853+2*Counts!T853+3*Counts!U853)/Counts!Q853,"")</f>
        <v>0.222222222222222</v>
      </c>
      <c r="H853" s="35" t="n">
        <f aca="false">IFERROR(Counts!U853,"")</f>
        <v>0</v>
      </c>
      <c r="I853" s="36" t="n">
        <f aca="false">IFERROR(Counts!Z853/Counts!AA853,"")</f>
        <v>0.21551724137931</v>
      </c>
      <c r="J853" s="36" t="n">
        <f aca="false">IFERROR(Counts!AB853/Counts!AA853,"")</f>
        <v>0.209896551724138</v>
      </c>
      <c r="K853" s="37" t="n">
        <f aca="false">IFERROR((Counts!AB853-Counts!Z853)/Counts!AA853,"")</f>
        <v>-0.00562068965517242</v>
      </c>
      <c r="L853" s="38" t="n">
        <f aca="false">IFERROR(Counts!Y853/Counts!P853,"")</f>
        <v>0.275862068965517</v>
      </c>
      <c r="M853" s="38" t="n">
        <f aca="false">IFERROR(Counts!V853/Counts!P853,"")</f>
        <v>0.0689655172413793</v>
      </c>
      <c r="N853" s="38" t="n">
        <f aca="false">IFERROR(Counts!AD853/Counts!AC853,"")</f>
        <v>0.105263157894737</v>
      </c>
      <c r="O853" s="38" t="n">
        <f aca="false">IFERROR(Counts!AE853/Counts!AC853,"")</f>
        <v>0.315789473684211</v>
      </c>
      <c r="P853" s="39" t="n">
        <f aca="false">IFERROR(Counts!AG853/Counts!AF853,"")</f>
        <v>82.8894736842105</v>
      </c>
      <c r="Q853" s="38" t="n">
        <f aca="false">IFERROR(Counts!AH853/Counts!AC853,"")</f>
        <v>0.210526315789474</v>
      </c>
      <c r="R853" s="38" t="n">
        <f aca="false">IFERROR(Counts!N853/Counts!M853,"")</f>
        <v>0.392156862745098</v>
      </c>
      <c r="S853" s="38" t="n">
        <f aca="false">IFERROR(Counts!K853/Counts!J853,"")</f>
        <v>0.725490196078431</v>
      </c>
      <c r="T853" s="38" t="n">
        <f aca="false">IFERROR(Counts!I853/Counts!H853,"")</f>
        <v>0.368421052631579</v>
      </c>
      <c r="U853" s="38" t="n">
        <f aca="false">IFERROR(1-Counts!L853/Counts!K853,"")</f>
        <v>0.72972972972973</v>
      </c>
      <c r="V853" s="39" t="n">
        <f aca="false">IFERROR(Counts!AJ853/Counts!AI853,"")</f>
        <v>72.1352941176471</v>
      </c>
      <c r="W853" s="38" t="n">
        <f aca="false">IFERROR(Counts!AK853/Counts!AI853,"")</f>
        <v>0.176470588235294</v>
      </c>
      <c r="X853" s="40" t="n">
        <f aca="false">IFERROR(Counts!O853,"")</f>
        <v>-2.423</v>
      </c>
      <c r="Y853" s="36" t="n">
        <f aca="false">IFERROR(INDEX('Season Counts'!$Y$2:$Y$740,$AF853)/INDEX('Season Counts'!$X$2:$X$740,$AF853),"")</f>
        <v>0.251587301587302</v>
      </c>
      <c r="Z853" s="37" t="n">
        <f aca="false">IFERROR(J853-Y853,"")</f>
        <v>-0.0416907498631637</v>
      </c>
      <c r="AA853" s="38" t="n">
        <f aca="false">IFERROR(INDEX('Season Counts'!$K$2:$K$740,$AF853)/INDEX('Season Counts'!$J$2:$J$740,$AF853),"")</f>
        <v>0.347107438016529</v>
      </c>
      <c r="AB853" s="41" t="n">
        <f aca="false">IFERROR(R853-AA853,"")</f>
        <v>0.0450494247285691</v>
      </c>
      <c r="AC853" s="39" t="n">
        <f aca="false">IFERROR(INDEX('Season Counts'!$AG$2:$AG$740,$AF853)/INDEX('Season Counts'!$AF$2:$AF$740,$AF853),"")</f>
        <v>72.1956730769231</v>
      </c>
      <c r="AD853" s="40" t="n">
        <f aca="false">IFERROR(V853-AC853,"")</f>
        <v>-0.0603789592760222</v>
      </c>
      <c r="AE853" s="4" t="str">
        <f aca="false">IF(D853&lt;Guide!$C$21,"Low PA",IF(TRIM(IF(ISNUMBER(AD853),IF(N(AD853)&lt;=-Guide!$C$24,"▼ Bat Speed  ",IF(N(AD853)&gt;=Guide!$C$24,"▲ Bat Speed  ","")),"")&amp;IF(N(Z853)&gt;=Guide!$C$22,"▲ Contact  ","")&amp;IF(N(Z853)&lt;=-Guide!$C$22,"▼ Contact  ","")&amp;IF(N(AB853)&gt;=Guide!$C$23,"▲ Chase  ","")&amp;IF(N(AB853)&lt;=-Guide!$C$23,"▼ Chase  ",""))="","Stable",TRIM(IF(ISNUMBER(AD853),IF(N(AD853)&lt;=-Guide!$C$24,"▼ Bat Speed  ",IF(N(AD853)&gt;=Guide!$C$24,"▲ Bat Speed  ","")),"")&amp;IF(N(Z853)&gt;=Guide!$C$22,"▲ Contact  ","")&amp;IF(N(Z853)&lt;=-Guide!$C$22,"▼ Contact  ","")&amp;IF(N(AB853)&gt;=Guide!$C$23,"▲ Chase  ","")&amp;IF(N(AB853)&lt;=-Guide!$C$23,"▼ Chase  ",""))))</f>
        <v>Low PA</v>
      </c>
      <c r="AF853" s="35" t="n">
        <f aca="false">MATCH(Counts!A853,'Season Counts'!$A$2:$A$740,0)</f>
        <v>219</v>
      </c>
    </row>
    <row r="854" customFormat="false" ht="15" hidden="false" customHeight="false" outlineLevel="0" collapsed="false">
      <c r="A854" s="34" t="str">
        <f aca="false">Counts!B854</f>
        <v>COL</v>
      </c>
      <c r="B854" s="5" t="str">
        <f aca="false">Counts!C854</f>
        <v>Brenton Doyle</v>
      </c>
      <c r="C854" s="34" t="str">
        <f aca="false">Counts!F854</f>
        <v>Jul</v>
      </c>
      <c r="D854" s="35" t="n">
        <f aca="false">IFERROR(Counts!P854,"")</f>
        <v>3</v>
      </c>
      <c r="E854" s="36" t="n">
        <f aca="false">IFERROR(Counts!R854/Counts!Q854,"")</f>
        <v>0.333333333333333</v>
      </c>
      <c r="F854" s="36" t="n">
        <f aca="false">IFERROR((Counts!R854+Counts!V854+Counts!W854)/(Counts!Q854+Counts!V854+Counts!W854+Counts!X854),"")</f>
        <v>0.333333333333333</v>
      </c>
      <c r="G854" s="36" t="n">
        <f aca="false">IFERROR((Counts!R854+Counts!S854+2*Counts!T854+3*Counts!U854)/Counts!Q854,"")</f>
        <v>0.666666666666667</v>
      </c>
      <c r="H854" s="35" t="n">
        <f aca="false">IFERROR(Counts!U854,"")</f>
        <v>0</v>
      </c>
      <c r="I854" s="36" t="n">
        <f aca="false">IFERROR(Counts!Z854/Counts!AA854,"")</f>
        <v>0.416666666666667</v>
      </c>
      <c r="J854" s="36" t="n">
        <f aca="false">IFERROR(Counts!AB854/Counts!AA854,"")</f>
        <v>0.196</v>
      </c>
      <c r="K854" s="37" t="n">
        <f aca="false">IFERROR((Counts!AB854-Counts!Z854)/Counts!AA854,"")</f>
        <v>-0.220666666666667</v>
      </c>
      <c r="L854" s="38" t="n">
        <f aca="false">IFERROR(Counts!Y854/Counts!P854,"")</f>
        <v>0.333333333333333</v>
      </c>
      <c r="M854" s="38" t="n">
        <f aca="false">IFERROR(Counts!V854/Counts!P854,"")</f>
        <v>0</v>
      </c>
      <c r="N854" s="38" t="n">
        <f aca="false">IFERROR(Counts!AD854/Counts!AC854,"")</f>
        <v>0</v>
      </c>
      <c r="O854" s="38" t="n">
        <f aca="false">IFERROR(Counts!AE854/Counts!AC854,"")</f>
        <v>1</v>
      </c>
      <c r="P854" s="39" t="n">
        <f aca="false">IFERROR(Counts!AG854/Counts!AF854,"")</f>
        <v>97.55</v>
      </c>
      <c r="Q854" s="38" t="n">
        <f aca="false">IFERROR(Counts!AH854/Counts!AC854,"")</f>
        <v>0</v>
      </c>
      <c r="R854" s="38" t="n">
        <f aca="false">IFERROR(Counts!N854/Counts!M854,"")</f>
        <v>0</v>
      </c>
      <c r="S854" s="38" t="n">
        <f aca="false">IFERROR(Counts!K854/Counts!J854,"")</f>
        <v>0.6</v>
      </c>
      <c r="T854" s="38" t="n">
        <f aca="false">IFERROR(Counts!I854/Counts!H854,"")</f>
        <v>0.333333333333333</v>
      </c>
      <c r="U854" s="38" t="n">
        <f aca="false">IFERROR(1-Counts!L854/Counts!K854,"")</f>
        <v>0.666666666666667</v>
      </c>
      <c r="V854" s="39" t="n">
        <f aca="false">IFERROR(Counts!AJ854/Counts!AI854,"")</f>
        <v>72.8666666666667</v>
      </c>
      <c r="W854" s="38" t="n">
        <f aca="false">IFERROR(Counts!AK854/Counts!AI854,"")</f>
        <v>0.333333333333333</v>
      </c>
      <c r="X854" s="40" t="n">
        <f aca="false">IFERROR(Counts!O854,"")</f>
        <v>0.386</v>
      </c>
      <c r="Y854" s="36" t="n">
        <f aca="false">IFERROR(INDEX('Season Counts'!$Y$2:$Y$740,$AF854)/INDEX('Season Counts'!$X$2:$X$740,$AF854),"")</f>
        <v>0.251587301587302</v>
      </c>
      <c r="Z854" s="37" t="n">
        <f aca="false">IFERROR(J854-Y854,"")</f>
        <v>-0.0555873015873016</v>
      </c>
      <c r="AA854" s="38" t="n">
        <f aca="false">IFERROR(INDEX('Season Counts'!$K$2:$K$740,$AF854)/INDEX('Season Counts'!$J$2:$J$740,$AF854),"")</f>
        <v>0.347107438016529</v>
      </c>
      <c r="AB854" s="41" t="n">
        <f aca="false">IFERROR(R854-AA854,"")</f>
        <v>-0.347107438016529</v>
      </c>
      <c r="AC854" s="39" t="n">
        <f aca="false">IFERROR(INDEX('Season Counts'!$AG$2:$AG$740,$AF854)/INDEX('Season Counts'!$AF$2:$AF$740,$AF854),"")</f>
        <v>72.1956730769231</v>
      </c>
      <c r="AD854" s="40" t="n">
        <f aca="false">IFERROR(V854-AC854,"")</f>
        <v>0.670993589743574</v>
      </c>
      <c r="AE854" s="4" t="str">
        <f aca="false">IF(D854&lt;Guide!$C$21,"Low PA",IF(TRIM(IF(ISNUMBER(AD854),IF(N(AD854)&lt;=-Guide!$C$24,"▼ Bat Speed  ",IF(N(AD854)&gt;=Guide!$C$24,"▲ Bat Speed  ","")),"")&amp;IF(N(Z854)&gt;=Guide!$C$22,"▲ Contact  ","")&amp;IF(N(Z854)&lt;=-Guide!$C$22,"▼ Contact  ","")&amp;IF(N(AB854)&gt;=Guide!$C$23,"▲ Chase  ","")&amp;IF(N(AB854)&lt;=-Guide!$C$23,"▼ Chase  ",""))="","Stable",TRIM(IF(ISNUMBER(AD854),IF(N(AD854)&lt;=-Guide!$C$24,"▼ Bat Speed  ",IF(N(AD854)&gt;=Guide!$C$24,"▲ Bat Speed  ","")),"")&amp;IF(N(Z854)&gt;=Guide!$C$22,"▲ Contact  ","")&amp;IF(N(Z854)&lt;=-Guide!$C$22,"▼ Contact  ","")&amp;IF(N(AB854)&gt;=Guide!$C$23,"▲ Chase  ","")&amp;IF(N(AB854)&lt;=-Guide!$C$23,"▼ Chase  ",""))))</f>
        <v>Low PA</v>
      </c>
      <c r="AF854" s="35" t="n">
        <f aca="false">MATCH(Counts!A854,'Season Counts'!$A$2:$A$740,0)</f>
        <v>219</v>
      </c>
    </row>
    <row r="855" customFormat="false" ht="15" hidden="false" customHeight="false" outlineLevel="0" collapsed="false">
      <c r="A855" s="34" t="str">
        <f aca="false">Counts!B855</f>
        <v>COL</v>
      </c>
      <c r="B855" s="5" t="str">
        <f aca="false">Counts!C855</f>
        <v>Brenton Doyle</v>
      </c>
      <c r="C855" s="34" t="str">
        <f aca="false">Counts!F855</f>
        <v>Aug</v>
      </c>
      <c r="D855" s="35" t="n">
        <f aca="false">IFERROR(Counts!P855,"")</f>
        <v>4</v>
      </c>
      <c r="E855" s="36" t="n">
        <f aca="false">IFERROR(Counts!R855/Counts!Q855,"")</f>
        <v>0.333333333333333</v>
      </c>
      <c r="F855" s="36" t="n">
        <f aca="false">IFERROR((Counts!R855+Counts!V855+Counts!W855)/(Counts!Q855+Counts!V855+Counts!W855+Counts!X855),"")</f>
        <v>0.5</v>
      </c>
      <c r="G855" s="36" t="n">
        <f aca="false">IFERROR((Counts!R855+Counts!S855+2*Counts!T855+3*Counts!U855)/Counts!Q855,"")</f>
        <v>0.333333333333333</v>
      </c>
      <c r="H855" s="35" t="n">
        <f aca="false">IFERROR(Counts!U855,"")</f>
        <v>0</v>
      </c>
      <c r="I855" s="36" t="n">
        <f aca="false">IFERROR(Counts!Z855/Counts!AA855,"")</f>
        <v>0.4</v>
      </c>
      <c r="J855" s="36" t="n">
        <f aca="false">IFERROR(Counts!AB855/Counts!AA855,"")</f>
        <v>0.402</v>
      </c>
      <c r="K855" s="37" t="n">
        <f aca="false">IFERROR((Counts!AB855-Counts!Z855)/Counts!AA855,"")</f>
        <v>0.002</v>
      </c>
      <c r="L855" s="38" t="n">
        <f aca="false">IFERROR(Counts!Y855/Counts!P855,"")</f>
        <v>0.25</v>
      </c>
      <c r="M855" s="38" t="n">
        <f aca="false">IFERROR(Counts!V855/Counts!P855,"")</f>
        <v>0.25</v>
      </c>
      <c r="N855" s="38" t="n">
        <f aca="false">IFERROR(Counts!AD855/Counts!AC855,"")</f>
        <v>0</v>
      </c>
      <c r="O855" s="38" t="n">
        <f aca="false">IFERROR(Counts!AE855/Counts!AC855,"")</f>
        <v>0</v>
      </c>
      <c r="P855" s="39" t="n">
        <f aca="false">IFERROR(Counts!AG855/Counts!AF855,"")</f>
        <v>87.5</v>
      </c>
      <c r="Q855" s="38" t="n">
        <f aca="false">IFERROR(Counts!AH855/Counts!AC855,"")</f>
        <v>0.5</v>
      </c>
      <c r="R855" s="38" t="n">
        <f aca="false">IFERROR(Counts!N855/Counts!M855,"")</f>
        <v>0.363636363636364</v>
      </c>
      <c r="S855" s="38" t="n">
        <f aca="false">IFERROR(Counts!K855/Counts!J855,"")</f>
        <v>0.636363636363636</v>
      </c>
      <c r="T855" s="38" t="n">
        <f aca="false">IFERROR(Counts!I855/Counts!H855,"")</f>
        <v>0.0909090909090909</v>
      </c>
      <c r="U855" s="38" t="n">
        <f aca="false">IFERROR(1-Counts!L855/Counts!K855,"")</f>
        <v>0.857142857142857</v>
      </c>
      <c r="V855" s="39" t="n">
        <f aca="false">IFERROR(Counts!AJ855/Counts!AI855,"")</f>
        <v>72.46</v>
      </c>
      <c r="W855" s="38" t="n">
        <f aca="false">IFERROR(Counts!AK855/Counts!AI855,"")</f>
        <v>0</v>
      </c>
      <c r="X855" s="40" t="n">
        <f aca="false">IFERROR(Counts!O855,"")</f>
        <v>0.317</v>
      </c>
      <c r="Y855" s="36" t="n">
        <f aca="false">IFERROR(INDEX('Season Counts'!$Y$2:$Y$740,$AF855)/INDEX('Season Counts'!$X$2:$X$740,$AF855),"")</f>
        <v>0.251587301587302</v>
      </c>
      <c r="Z855" s="37" t="n">
        <f aca="false">IFERROR(J855-Y855,"")</f>
        <v>0.150412698412698</v>
      </c>
      <c r="AA855" s="38" t="n">
        <f aca="false">IFERROR(INDEX('Season Counts'!$K$2:$K$740,$AF855)/INDEX('Season Counts'!$J$2:$J$740,$AF855),"")</f>
        <v>0.347107438016529</v>
      </c>
      <c r="AB855" s="41" t="n">
        <f aca="false">IFERROR(R855-AA855,"")</f>
        <v>0.0165289256198347</v>
      </c>
      <c r="AC855" s="39" t="n">
        <f aca="false">IFERROR(INDEX('Season Counts'!$AG$2:$AG$740,$AF855)/INDEX('Season Counts'!$AF$2:$AF$740,$AF855),"")</f>
        <v>72.1956730769231</v>
      </c>
      <c r="AD855" s="40" t="n">
        <f aca="false">IFERROR(V855-AC855,"")</f>
        <v>0.264326923076922</v>
      </c>
      <c r="AE855" s="4" t="str">
        <f aca="false">IF(D855&lt;Guide!$C$21,"Low PA",IF(TRIM(IF(ISNUMBER(AD855),IF(N(AD855)&lt;=-Guide!$C$24,"▼ Bat Speed  ",IF(N(AD855)&gt;=Guide!$C$24,"▲ Bat Speed  ","")),"")&amp;IF(N(Z855)&gt;=Guide!$C$22,"▲ Contact  ","")&amp;IF(N(Z855)&lt;=-Guide!$C$22,"▼ Contact  ","")&amp;IF(N(AB855)&gt;=Guide!$C$23,"▲ Chase  ","")&amp;IF(N(AB855)&lt;=-Guide!$C$23,"▼ Chase  ",""))="","Stable",TRIM(IF(ISNUMBER(AD855),IF(N(AD855)&lt;=-Guide!$C$24,"▼ Bat Speed  ",IF(N(AD855)&gt;=Guide!$C$24,"▲ Bat Speed  ","")),"")&amp;IF(N(Z855)&gt;=Guide!$C$22,"▲ Contact  ","")&amp;IF(N(Z855)&lt;=-Guide!$C$22,"▼ Contact  ","")&amp;IF(N(AB855)&gt;=Guide!$C$23,"▲ Chase  ","")&amp;IF(N(AB855)&lt;=-Guide!$C$23,"▼ Chase  ",""))))</f>
        <v>Low PA</v>
      </c>
      <c r="AF855" s="35" t="n">
        <f aca="false">MATCH(Counts!A855,'Season Counts'!$A$2:$A$740,0)</f>
        <v>219</v>
      </c>
    </row>
    <row r="856" customFormat="false" ht="15" hidden="false" customHeight="false" outlineLevel="0" collapsed="false">
      <c r="A856" s="34" t="str">
        <f aca="false">Counts!B856</f>
        <v>COL</v>
      </c>
      <c r="B856" s="5" t="str">
        <f aca="false">Counts!C856</f>
        <v>Adael Amador</v>
      </c>
      <c r="C856" s="34" t="str">
        <f aca="false">Counts!F856</f>
        <v>Aug</v>
      </c>
      <c r="D856" s="35" t="n">
        <f aca="false">IFERROR(Counts!P856,"")</f>
        <v>13</v>
      </c>
      <c r="E856" s="36" t="n">
        <f aca="false">IFERROR(Counts!R856/Counts!Q856,"")</f>
        <v>0.3</v>
      </c>
      <c r="F856" s="36" t="n">
        <f aca="false">IFERROR((Counts!R856+Counts!V856+Counts!W856)/(Counts!Q856+Counts!V856+Counts!W856+Counts!X856),"")</f>
        <v>0.461538461538462</v>
      </c>
      <c r="G856" s="36" t="n">
        <f aca="false">IFERROR((Counts!R856+Counts!S856+2*Counts!T856+3*Counts!U856)/Counts!Q856,"")</f>
        <v>0.7</v>
      </c>
      <c r="H856" s="35" t="n">
        <f aca="false">IFERROR(Counts!U856,"")</f>
        <v>1</v>
      </c>
      <c r="I856" s="36" t="n">
        <f aca="false">IFERROR(Counts!Z856/Counts!AA856,"")</f>
        <v>0.480769230769231</v>
      </c>
      <c r="J856" s="36" t="n">
        <f aca="false">IFERROR(Counts!AB856/Counts!AA856,"")</f>
        <v>0.258</v>
      </c>
      <c r="K856" s="37" t="n">
        <f aca="false">IFERROR((Counts!AB856-Counts!Z856)/Counts!AA856,"")</f>
        <v>-0.222769230769231</v>
      </c>
      <c r="L856" s="38" t="n">
        <f aca="false">IFERROR(Counts!Y856/Counts!P856,"")</f>
        <v>0.384615384615385</v>
      </c>
      <c r="M856" s="38" t="n">
        <f aca="false">IFERROR(Counts!V856/Counts!P856,"")</f>
        <v>0.230769230769231</v>
      </c>
      <c r="N856" s="38" t="n">
        <f aca="false">IFERROR(Counts!AD856/Counts!AC856,"")</f>
        <v>0.2</v>
      </c>
      <c r="O856" s="38" t="n">
        <f aca="false">IFERROR(Counts!AE856/Counts!AC856,"")</f>
        <v>0.2</v>
      </c>
      <c r="P856" s="39" t="n">
        <f aca="false">IFERROR(Counts!AG856/Counts!AF856,"")</f>
        <v>79.9</v>
      </c>
      <c r="Q856" s="38" t="n">
        <f aca="false">IFERROR(Counts!AH856/Counts!AC856,"")</f>
        <v>0.2</v>
      </c>
      <c r="R856" s="38" t="n">
        <f aca="false">IFERROR(Counts!N856/Counts!M856,"")</f>
        <v>0.222222222222222</v>
      </c>
      <c r="S856" s="38" t="n">
        <f aca="false">IFERROR(Counts!K856/Counts!J856,"")</f>
        <v>0.59375</v>
      </c>
      <c r="T856" s="38" t="n">
        <f aca="false">IFERROR(Counts!I856/Counts!H856,"")</f>
        <v>0.2</v>
      </c>
      <c r="U856" s="38" t="n">
        <f aca="false">IFERROR(1-Counts!L856/Counts!K856,"")</f>
        <v>0.842105263157895</v>
      </c>
      <c r="V856" s="39" t="n">
        <f aca="false">IFERROR(Counts!AJ856/Counts!AI856,"")</f>
        <v>68.4391304347826</v>
      </c>
      <c r="W856" s="38" t="n">
        <f aca="false">IFERROR(Counts!AK856/Counts!AI856,"")</f>
        <v>0</v>
      </c>
      <c r="X856" s="40" t="n">
        <f aca="false">IFERROR(Counts!O856,"")</f>
        <v>2.051</v>
      </c>
      <c r="Y856" s="36" t="n">
        <f aca="false">IFERROR(INDEX('Season Counts'!$Y$2:$Y$740,$AF856)/INDEX('Season Counts'!$X$2:$X$740,$AF856),"")</f>
        <v>0.274311827956989</v>
      </c>
      <c r="Z856" s="37" t="n">
        <f aca="false">IFERROR(J856-Y856,"")</f>
        <v>-0.0163118279569892</v>
      </c>
      <c r="AA856" s="38" t="n">
        <f aca="false">IFERROR(INDEX('Season Counts'!$K$2:$K$740,$AF856)/INDEX('Season Counts'!$J$2:$J$740,$AF856),"")</f>
        <v>0.247191011235955</v>
      </c>
      <c r="AB856" s="41" t="n">
        <f aca="false">IFERROR(R856-AA856,"")</f>
        <v>-0.0249687890137328</v>
      </c>
      <c r="AC856" s="39" t="n">
        <f aca="false">IFERROR(INDEX('Season Counts'!$AG$2:$AG$740,$AF856)/INDEX('Season Counts'!$AF$2:$AF$740,$AF856),"")</f>
        <v>68.9</v>
      </c>
      <c r="AD856" s="40" t="n">
        <f aca="false">IFERROR(V856-AC856,"")</f>
        <v>-0.460869565217408</v>
      </c>
      <c r="AE856" s="4" t="str">
        <f aca="false">IF(D856&lt;Guide!$C$21,"Low PA",IF(TRIM(IF(ISNUMBER(AD856),IF(N(AD856)&lt;=-Guide!$C$24,"▼ Bat Speed  ",IF(N(AD856)&gt;=Guide!$C$24,"▲ Bat Speed  ","")),"")&amp;IF(N(Z856)&gt;=Guide!$C$22,"▲ Contact  ","")&amp;IF(N(Z856)&lt;=-Guide!$C$22,"▼ Contact  ","")&amp;IF(N(AB856)&gt;=Guide!$C$23,"▲ Chase  ","")&amp;IF(N(AB856)&lt;=-Guide!$C$23,"▼ Chase  ",""))="","Stable",TRIM(IF(ISNUMBER(AD856),IF(N(AD856)&lt;=-Guide!$C$24,"▼ Bat Speed  ",IF(N(AD856)&gt;=Guide!$C$24,"▲ Bat Speed  ","")),"")&amp;IF(N(Z856)&gt;=Guide!$C$22,"▲ Contact  ","")&amp;IF(N(Z856)&lt;=-Guide!$C$22,"▼ Contact  ","")&amp;IF(N(AB856)&gt;=Guide!$C$23,"▲ Chase  ","")&amp;IF(N(AB856)&lt;=-Guide!$C$23,"▼ Chase  ",""))))</f>
        <v>Low PA</v>
      </c>
      <c r="AF856" s="35" t="n">
        <f aca="false">MATCH(Counts!A856,'Season Counts'!$A$2:$A$740,0)</f>
        <v>220</v>
      </c>
    </row>
    <row r="857" customFormat="false" ht="15" hidden="false" customHeight="false" outlineLevel="0" collapsed="false">
      <c r="A857" s="34" t="str">
        <f aca="false">Counts!B857</f>
        <v>COL</v>
      </c>
      <c r="B857" s="5" t="str">
        <f aca="false">Counts!C857</f>
        <v>Adael Amador</v>
      </c>
      <c r="C857" s="34" t="str">
        <f aca="false">Counts!F857</f>
        <v>Sep</v>
      </c>
      <c r="D857" s="35" t="n">
        <f aca="false">IFERROR(Counts!P857,"")</f>
        <v>82</v>
      </c>
      <c r="E857" s="36" t="n">
        <f aca="false">IFERROR(Counts!R857/Counts!Q857,"")</f>
        <v>0.273972602739726</v>
      </c>
      <c r="F857" s="36" t="n">
        <f aca="false">IFERROR((Counts!R857+Counts!V857+Counts!W857)/(Counts!Q857+Counts!V857+Counts!W857+Counts!X857),"")</f>
        <v>0.345679012345679</v>
      </c>
      <c r="G857" s="36" t="n">
        <f aca="false">IFERROR((Counts!R857+Counts!S857+2*Counts!T857+3*Counts!U857)/Counts!Q857,"")</f>
        <v>0.452054794520548</v>
      </c>
      <c r="H857" s="35" t="n">
        <f aca="false">IFERROR(Counts!U857,"")</f>
        <v>3</v>
      </c>
      <c r="I857" s="36" t="n">
        <f aca="false">IFERROR(Counts!Z857/Counts!AA857,"")</f>
        <v>0.345</v>
      </c>
      <c r="J857" s="36" t="n">
        <f aca="false">IFERROR(Counts!AB857/Counts!AA857,"")</f>
        <v>0.2769625</v>
      </c>
      <c r="K857" s="37" t="n">
        <f aca="false">IFERROR((Counts!AB857-Counts!Z857)/Counts!AA857,"")</f>
        <v>-0.0680375</v>
      </c>
      <c r="L857" s="38" t="n">
        <f aca="false">IFERROR(Counts!Y857/Counts!P857,"")</f>
        <v>0.0853658536585366</v>
      </c>
      <c r="M857" s="38" t="n">
        <f aca="false">IFERROR(Counts!V857/Counts!P857,"")</f>
        <v>0.0853658536585366</v>
      </c>
      <c r="N857" s="38" t="n">
        <f aca="false">IFERROR(Counts!AD857/Counts!AC857,"")</f>
        <v>0.0597014925373134</v>
      </c>
      <c r="O857" s="38" t="n">
        <f aca="false">IFERROR(Counts!AE857/Counts!AC857,"")</f>
        <v>0.253731343283582</v>
      </c>
      <c r="P857" s="39" t="n">
        <f aca="false">IFERROR(Counts!AG857/Counts!AF857,"")</f>
        <v>82.489552238806</v>
      </c>
      <c r="Q857" s="38" t="n">
        <f aca="false">IFERROR(Counts!AH857/Counts!AC857,"")</f>
        <v>0.26865671641791</v>
      </c>
      <c r="R857" s="38" t="n">
        <f aca="false">IFERROR(Counts!N857/Counts!M857,"")</f>
        <v>0.251655629139073</v>
      </c>
      <c r="S857" s="38" t="n">
        <f aca="false">IFERROR(Counts!K857/Counts!J857,"")</f>
        <v>0.8</v>
      </c>
      <c r="T857" s="38" t="n">
        <f aca="false">IFERROR(Counts!I857/Counts!H857,"")</f>
        <v>0.132530120481928</v>
      </c>
      <c r="U857" s="38" t="n">
        <f aca="false">IFERROR(1-Counts!L857/Counts!K857,"")</f>
        <v>0.9140625</v>
      </c>
      <c r="V857" s="39" t="n">
        <f aca="false">IFERROR(Counts!AJ857/Counts!AI857,"")</f>
        <v>68.9757142857143</v>
      </c>
      <c r="W857" s="38" t="n">
        <f aca="false">IFERROR(Counts!AK857/Counts!AI857,"")</f>
        <v>0.0857142857142857</v>
      </c>
      <c r="X857" s="40" t="n">
        <f aca="false">IFERROR(Counts!O857,"")</f>
        <v>2.079</v>
      </c>
      <c r="Y857" s="36" t="n">
        <f aca="false">IFERROR(INDEX('Season Counts'!$Y$2:$Y$740,$AF857)/INDEX('Season Counts'!$X$2:$X$740,$AF857),"")</f>
        <v>0.274311827956989</v>
      </c>
      <c r="Z857" s="37" t="n">
        <f aca="false">IFERROR(J857-Y857,"")</f>
        <v>0.00265067204301078</v>
      </c>
      <c r="AA857" s="38" t="n">
        <f aca="false">IFERROR(INDEX('Season Counts'!$K$2:$K$740,$AF857)/INDEX('Season Counts'!$J$2:$J$740,$AF857),"")</f>
        <v>0.247191011235955</v>
      </c>
      <c r="AB857" s="41" t="n">
        <f aca="false">IFERROR(R857-AA857,"")</f>
        <v>0.00446461790311781</v>
      </c>
      <c r="AC857" s="39" t="n">
        <f aca="false">IFERROR(INDEX('Season Counts'!$AG$2:$AG$740,$AF857)/INDEX('Season Counts'!$AF$2:$AF$740,$AF857),"")</f>
        <v>68.9</v>
      </c>
      <c r="AD857" s="40" t="n">
        <f aca="false">IFERROR(V857-AC857,"")</f>
        <v>0.0757142857142839</v>
      </c>
      <c r="AE857" s="4" t="str">
        <f aca="false">IF(D857&lt;Guide!$C$21,"Low PA",IF(TRIM(IF(ISNUMBER(AD857),IF(N(AD857)&lt;=-Guide!$C$24,"▼ Bat Speed  ",IF(N(AD857)&gt;=Guide!$C$24,"▲ Bat Speed  ","")),"")&amp;IF(N(Z857)&gt;=Guide!$C$22,"▲ Contact  ","")&amp;IF(N(Z857)&lt;=-Guide!$C$22,"▼ Contact  ","")&amp;IF(N(AB857)&gt;=Guide!$C$23,"▲ Chase  ","")&amp;IF(N(AB857)&lt;=-Guide!$C$23,"▼ Chase  ",""))="","Stable",TRIM(IF(ISNUMBER(AD857),IF(N(AD857)&lt;=-Guide!$C$24,"▼ Bat Speed  ",IF(N(AD857)&gt;=Guide!$C$24,"▲ Bat Speed  ","")),"")&amp;IF(N(Z857)&gt;=Guide!$C$22,"▲ Contact  ","")&amp;IF(N(Z857)&lt;=-Guide!$C$22,"▼ Contact  ","")&amp;IF(N(AB857)&gt;=Guide!$C$23,"▲ Chase  ","")&amp;IF(N(AB857)&lt;=-Guide!$C$23,"▼ Chase  ",""))))</f>
        <v>Stable</v>
      </c>
      <c r="AF857" s="35" t="n">
        <f aca="false">MATCH(Counts!A857,'Season Counts'!$A$2:$A$740,0)</f>
        <v>220</v>
      </c>
    </row>
    <row r="858" customFormat="false" ht="15" hidden="false" customHeight="false" outlineLevel="0" collapsed="false">
      <c r="A858" s="34" t="str">
        <f aca="false">Counts!B858</f>
        <v>COL</v>
      </c>
      <c r="B858" s="5" t="str">
        <f aca="false">Counts!C858</f>
        <v>Braxton Fulford</v>
      </c>
      <c r="C858" s="34" t="str">
        <f aca="false">Counts!F858</f>
        <v>Mar-Apr</v>
      </c>
      <c r="D858" s="35" t="n">
        <f aca="false">IFERROR(Counts!P858,"")</f>
        <v>5</v>
      </c>
      <c r="E858" s="36" t="n">
        <f aca="false">IFERROR(Counts!R858/Counts!Q858,"")</f>
        <v>0.4</v>
      </c>
      <c r="F858" s="36" t="n">
        <f aca="false">IFERROR((Counts!R858+Counts!V858+Counts!W858)/(Counts!Q858+Counts!V858+Counts!W858+Counts!X858),"")</f>
        <v>0.4</v>
      </c>
      <c r="G858" s="36" t="n">
        <f aca="false">IFERROR((Counts!R858+Counts!S858+2*Counts!T858+3*Counts!U858)/Counts!Q858,"")</f>
        <v>1</v>
      </c>
      <c r="H858" s="35" t="n">
        <f aca="false">IFERROR(Counts!U858,"")</f>
        <v>1</v>
      </c>
      <c r="I858" s="36" t="n">
        <f aca="false">IFERROR(Counts!Z858/Counts!AA858,"")</f>
        <v>0.58</v>
      </c>
      <c r="J858" s="36" t="n">
        <f aca="false">IFERROR(Counts!AB858/Counts!AA858,"")</f>
        <v>0.115</v>
      </c>
      <c r="K858" s="37" t="n">
        <f aca="false">IFERROR((Counts!AB858-Counts!Z858)/Counts!AA858,"")</f>
        <v>-0.465</v>
      </c>
      <c r="L858" s="38" t="n">
        <f aca="false">IFERROR(Counts!Y858/Counts!P858,"")</f>
        <v>0.4</v>
      </c>
      <c r="M858" s="38" t="n">
        <f aca="false">IFERROR(Counts!V858/Counts!P858,"")</f>
        <v>0</v>
      </c>
      <c r="N858" s="38" t="n">
        <f aca="false">IFERROR(Counts!AD858/Counts!AC858,"")</f>
        <v>0</v>
      </c>
      <c r="O858" s="38" t="n">
        <f aca="false">IFERROR(Counts!AE858/Counts!AC858,"")</f>
        <v>0.666666666666667</v>
      </c>
      <c r="P858" s="39" t="n">
        <f aca="false">IFERROR(Counts!AG858/Counts!AF858,"")</f>
        <v>90.1666666666667</v>
      </c>
      <c r="Q858" s="38" t="n">
        <f aca="false">IFERROR(Counts!AH858/Counts!AC858,"")</f>
        <v>0.333333333333333</v>
      </c>
      <c r="R858" s="38" t="n">
        <f aca="false">IFERROR(Counts!N858/Counts!M858,"")</f>
        <v>0.5</v>
      </c>
      <c r="S858" s="38" t="n">
        <f aca="false">IFERROR(Counts!K858/Counts!J858,"")</f>
        <v>0.6</v>
      </c>
      <c r="T858" s="38" t="n">
        <f aca="false">IFERROR(Counts!I858/Counts!H858,"")</f>
        <v>0.5</v>
      </c>
      <c r="U858" s="38" t="n">
        <f aca="false">IFERROR(1-Counts!L858/Counts!K858,"")</f>
        <v>0.666666666666667</v>
      </c>
      <c r="V858" s="39" t="n">
        <f aca="false">IFERROR(Counts!AJ858/Counts!AI858,"")</f>
        <v>71.4</v>
      </c>
      <c r="W858" s="38" t="n">
        <f aca="false">IFERROR(Counts!AK858/Counts!AI858,"")</f>
        <v>0.111111111111111</v>
      </c>
      <c r="X858" s="40" t="n">
        <f aca="false">IFERROR(Counts!O858,"")</f>
        <v>1.074</v>
      </c>
      <c r="Y858" s="36" t="n">
        <f aca="false">IFERROR(INDEX('Season Counts'!$Y$2:$Y$740,$AF858)/INDEX('Season Counts'!$X$2:$X$740,$AF858),"")</f>
        <v>0.208952941176471</v>
      </c>
      <c r="Z858" s="37" t="n">
        <f aca="false">IFERROR(J858-Y858,"")</f>
        <v>-0.0939529411764706</v>
      </c>
      <c r="AA858" s="38" t="n">
        <f aca="false">IFERROR(INDEX('Season Counts'!$K$2:$K$740,$AF858)/INDEX('Season Counts'!$J$2:$J$740,$AF858),"")</f>
        <v>0.28643216080402</v>
      </c>
      <c r="AB858" s="41" t="n">
        <f aca="false">IFERROR(R858-AA858,"")</f>
        <v>0.21356783919598</v>
      </c>
      <c r="AC858" s="39" t="n">
        <f aca="false">IFERROR(INDEX('Season Counts'!$AG$2:$AG$740,$AF858)/INDEX('Season Counts'!$AF$2:$AF$740,$AF858),"")</f>
        <v>72.17578125</v>
      </c>
      <c r="AD858" s="40" t="n">
        <f aca="false">IFERROR(V858-AC858,"")</f>
        <v>-0.775781249999994</v>
      </c>
      <c r="AE858" s="4" t="str">
        <f aca="false">IF(D858&lt;Guide!$C$21,"Low PA",IF(TRIM(IF(ISNUMBER(AD858),IF(N(AD858)&lt;=-Guide!$C$24,"▼ Bat Speed  ",IF(N(AD858)&gt;=Guide!$C$24,"▲ Bat Speed  ","")),"")&amp;IF(N(Z858)&gt;=Guide!$C$22,"▲ Contact  ","")&amp;IF(N(Z858)&lt;=-Guide!$C$22,"▼ Contact  ","")&amp;IF(N(AB858)&gt;=Guide!$C$23,"▲ Chase  ","")&amp;IF(N(AB858)&lt;=-Guide!$C$23,"▼ Chase  ",""))="","Stable",TRIM(IF(ISNUMBER(AD858),IF(N(AD858)&lt;=-Guide!$C$24,"▼ Bat Speed  ",IF(N(AD858)&gt;=Guide!$C$24,"▲ Bat Speed  ","")),"")&amp;IF(N(Z858)&gt;=Guide!$C$22,"▲ Contact  ","")&amp;IF(N(Z858)&lt;=-Guide!$C$22,"▼ Contact  ","")&amp;IF(N(AB858)&gt;=Guide!$C$23,"▲ Chase  ","")&amp;IF(N(AB858)&lt;=-Guide!$C$23,"▼ Chase  ",""))))</f>
        <v>Low PA</v>
      </c>
      <c r="AF858" s="35" t="n">
        <f aca="false">MATCH(Counts!A858,'Season Counts'!$A$2:$A$740,0)</f>
        <v>221</v>
      </c>
    </row>
    <row r="859" customFormat="false" ht="15" hidden="false" customHeight="false" outlineLevel="0" collapsed="false">
      <c r="A859" s="34" t="str">
        <f aca="false">Counts!B859</f>
        <v>COL</v>
      </c>
      <c r="B859" s="5" t="str">
        <f aca="false">Counts!C859</f>
        <v>Braxton Fulford</v>
      </c>
      <c r="C859" s="34" t="str">
        <f aca="false">Counts!F859</f>
        <v>May</v>
      </c>
      <c r="D859" s="35" t="n">
        <f aca="false">IFERROR(Counts!P859,"")</f>
        <v>18</v>
      </c>
      <c r="E859" s="36" t="n">
        <f aca="false">IFERROR(Counts!R859/Counts!Q859,"")</f>
        <v>0.133333333333333</v>
      </c>
      <c r="F859" s="36" t="n">
        <f aca="false">IFERROR((Counts!R859+Counts!V859+Counts!W859)/(Counts!Q859+Counts!V859+Counts!W859+Counts!X859),"")</f>
        <v>0.222222222222222</v>
      </c>
      <c r="G859" s="36" t="n">
        <f aca="false">IFERROR((Counts!R859+Counts!S859+2*Counts!T859+3*Counts!U859)/Counts!Q859,"")</f>
        <v>0.133333333333333</v>
      </c>
      <c r="H859" s="35" t="n">
        <f aca="false">IFERROR(Counts!U859,"")</f>
        <v>0</v>
      </c>
      <c r="I859" s="36" t="n">
        <f aca="false">IFERROR(Counts!Z859/Counts!AA859,"")</f>
        <v>0.177777777777778</v>
      </c>
      <c r="J859" s="36" t="n">
        <f aca="false">IFERROR(Counts!AB859/Counts!AA859,"")</f>
        <v>0.19</v>
      </c>
      <c r="K859" s="37" t="n">
        <f aca="false">IFERROR((Counts!AB859-Counts!Z859)/Counts!AA859,"")</f>
        <v>0.0122222222222222</v>
      </c>
      <c r="L859" s="38" t="n">
        <f aca="false">IFERROR(Counts!Y859/Counts!P859,"")</f>
        <v>0.277777777777778</v>
      </c>
      <c r="M859" s="38" t="n">
        <f aca="false">IFERROR(Counts!V859/Counts!P859,"")</f>
        <v>0.111111111111111</v>
      </c>
      <c r="N859" s="38" t="n">
        <f aca="false">IFERROR(Counts!AD859/Counts!AC859,"")</f>
        <v>0</v>
      </c>
      <c r="O859" s="38" t="n">
        <f aca="false">IFERROR(Counts!AE859/Counts!AC859,"")</f>
        <v>0.0909090909090909</v>
      </c>
      <c r="P859" s="39" t="n">
        <f aca="false">IFERROR(Counts!AG859/Counts!AF859,"")</f>
        <v>79.8909090909091</v>
      </c>
      <c r="Q859" s="38" t="n">
        <f aca="false">IFERROR(Counts!AH859/Counts!AC859,"")</f>
        <v>0.272727272727273</v>
      </c>
      <c r="R859" s="38" t="n">
        <f aca="false">IFERROR(Counts!N859/Counts!M859,"")</f>
        <v>0.27027027027027</v>
      </c>
      <c r="S859" s="38" t="n">
        <f aca="false">IFERROR(Counts!K859/Counts!J859,"")</f>
        <v>0.666666666666667</v>
      </c>
      <c r="T859" s="38" t="n">
        <f aca="false">IFERROR(Counts!I859/Counts!H859,"")</f>
        <v>0.333333333333333</v>
      </c>
      <c r="U859" s="38" t="n">
        <f aca="false">IFERROR(1-Counts!L859/Counts!K859,"")</f>
        <v>0.75</v>
      </c>
      <c r="V859" s="39" t="n">
        <f aca="false">IFERROR(Counts!AJ859/Counts!AI859,"")</f>
        <v>72.9826086956522</v>
      </c>
      <c r="W859" s="38" t="n">
        <f aca="false">IFERROR(Counts!AK859/Counts!AI859,"")</f>
        <v>0.347826086956522</v>
      </c>
      <c r="X859" s="40" t="n">
        <f aca="false">IFERROR(Counts!O859,"")</f>
        <v>-1.497</v>
      </c>
      <c r="Y859" s="36" t="n">
        <f aca="false">IFERROR(INDEX('Season Counts'!$Y$2:$Y$740,$AF859)/INDEX('Season Counts'!$X$2:$X$740,$AF859),"")</f>
        <v>0.208952941176471</v>
      </c>
      <c r="Z859" s="37" t="n">
        <f aca="false">IFERROR(J859-Y859,"")</f>
        <v>-0.0189529411764706</v>
      </c>
      <c r="AA859" s="38" t="n">
        <f aca="false">IFERROR(INDEX('Season Counts'!$K$2:$K$740,$AF859)/INDEX('Season Counts'!$J$2:$J$740,$AF859),"")</f>
        <v>0.28643216080402</v>
      </c>
      <c r="AB859" s="41" t="n">
        <f aca="false">IFERROR(R859-AA859,"")</f>
        <v>-0.0161618905337498</v>
      </c>
      <c r="AC859" s="39" t="n">
        <f aca="false">IFERROR(INDEX('Season Counts'!$AG$2:$AG$740,$AF859)/INDEX('Season Counts'!$AF$2:$AF$740,$AF859),"")</f>
        <v>72.17578125</v>
      </c>
      <c r="AD859" s="40" t="n">
        <f aca="false">IFERROR(V859-AC859,"")</f>
        <v>0.806827445652175</v>
      </c>
      <c r="AE859" s="4" t="str">
        <f aca="false">IF(D859&lt;Guide!$C$21,"Low PA",IF(TRIM(IF(ISNUMBER(AD859),IF(N(AD859)&lt;=-Guide!$C$24,"▼ Bat Speed  ",IF(N(AD859)&gt;=Guide!$C$24,"▲ Bat Speed  ","")),"")&amp;IF(N(Z859)&gt;=Guide!$C$22,"▲ Contact  ","")&amp;IF(N(Z859)&lt;=-Guide!$C$22,"▼ Contact  ","")&amp;IF(N(AB859)&gt;=Guide!$C$23,"▲ Chase  ","")&amp;IF(N(AB859)&lt;=-Guide!$C$23,"▼ Chase  ",""))="","Stable",TRIM(IF(ISNUMBER(AD859),IF(N(AD859)&lt;=-Guide!$C$24,"▼ Bat Speed  ",IF(N(AD859)&gt;=Guide!$C$24,"▲ Bat Speed  ","")),"")&amp;IF(N(Z859)&gt;=Guide!$C$22,"▲ Contact  ","")&amp;IF(N(Z859)&lt;=-Guide!$C$22,"▼ Contact  ","")&amp;IF(N(AB859)&gt;=Guide!$C$23,"▲ Chase  ","")&amp;IF(N(AB859)&lt;=-Guide!$C$23,"▼ Chase  ",""))))</f>
        <v>Low PA</v>
      </c>
      <c r="AF859" s="35" t="n">
        <f aca="false">MATCH(Counts!A859,'Season Counts'!$A$2:$A$740,0)</f>
        <v>221</v>
      </c>
    </row>
    <row r="860" customFormat="false" ht="15" hidden="false" customHeight="false" outlineLevel="0" collapsed="false">
      <c r="A860" s="34" t="str">
        <f aca="false">Counts!B860</f>
        <v>COL</v>
      </c>
      <c r="B860" s="5" t="str">
        <f aca="false">Counts!C860</f>
        <v>Braxton Fulford</v>
      </c>
      <c r="C860" s="34" t="str">
        <f aca="false">Counts!F860</f>
        <v>Jun</v>
      </c>
      <c r="D860" s="35" t="n">
        <f aca="false">IFERROR(Counts!P860,"")</f>
        <v>29</v>
      </c>
      <c r="E860" s="36" t="n">
        <f aca="false">IFERROR(Counts!R860/Counts!Q860,"")</f>
        <v>0.217391304347826</v>
      </c>
      <c r="F860" s="36" t="n">
        <f aca="false">IFERROR((Counts!R860+Counts!V860+Counts!W860)/(Counts!Q860+Counts!V860+Counts!W860+Counts!X860),"")</f>
        <v>0.344827586206897</v>
      </c>
      <c r="G860" s="36" t="n">
        <f aca="false">IFERROR((Counts!R860+Counts!S860+2*Counts!T860+3*Counts!U860)/Counts!Q860,"")</f>
        <v>0.347826086956522</v>
      </c>
      <c r="H860" s="35" t="n">
        <f aca="false">IFERROR(Counts!U860,"")</f>
        <v>0</v>
      </c>
      <c r="I860" s="36" t="n">
        <f aca="false">IFERROR(Counts!Z860/Counts!AA860,"")</f>
        <v>0.312068965517241</v>
      </c>
      <c r="J860" s="36" t="n">
        <f aca="false">IFERROR(Counts!AB860/Counts!AA860,"")</f>
        <v>0.277103448275862</v>
      </c>
      <c r="K860" s="37" t="n">
        <f aca="false">IFERROR((Counts!AB860-Counts!Z860)/Counts!AA860,"")</f>
        <v>-0.0349655172413794</v>
      </c>
      <c r="L860" s="38" t="n">
        <f aca="false">IFERROR(Counts!Y860/Counts!P860,"")</f>
        <v>0.448275862068966</v>
      </c>
      <c r="M860" s="38" t="n">
        <f aca="false">IFERROR(Counts!V860/Counts!P860,"")</f>
        <v>0.137931034482759</v>
      </c>
      <c r="N860" s="38" t="n">
        <f aca="false">IFERROR(Counts!AD860/Counts!AC860,"")</f>
        <v>0.181818181818182</v>
      </c>
      <c r="O860" s="38" t="n">
        <f aca="false">IFERROR(Counts!AE860/Counts!AC860,"")</f>
        <v>0.454545454545455</v>
      </c>
      <c r="P860" s="39" t="n">
        <f aca="false">IFERROR(Counts!AG860/Counts!AF860,"")</f>
        <v>91.8272727272727</v>
      </c>
      <c r="Q860" s="38" t="n">
        <f aca="false">IFERROR(Counts!AH860/Counts!AC860,"")</f>
        <v>0.363636363636364</v>
      </c>
      <c r="R860" s="38" t="n">
        <f aca="false">IFERROR(Counts!N860/Counts!M860,"")</f>
        <v>0.192771084337349</v>
      </c>
      <c r="S860" s="38" t="n">
        <f aca="false">IFERROR(Counts!K860/Counts!J860,"")</f>
        <v>0.615384615384615</v>
      </c>
      <c r="T860" s="38" t="n">
        <f aca="false">IFERROR(Counts!I860/Counts!H860,"")</f>
        <v>0.270833333333333</v>
      </c>
      <c r="U860" s="38" t="n">
        <f aca="false">IFERROR(1-Counts!L860/Counts!K860,"")</f>
        <v>0.84375</v>
      </c>
      <c r="V860" s="39" t="n">
        <f aca="false">IFERROR(Counts!AJ860/Counts!AI860,"")</f>
        <v>71.6451612903226</v>
      </c>
      <c r="W860" s="38" t="n">
        <f aca="false">IFERROR(Counts!AK860/Counts!AI860,"")</f>
        <v>0.225806451612903</v>
      </c>
      <c r="X860" s="40" t="n">
        <f aca="false">IFERROR(Counts!O860,"")</f>
        <v>0.045</v>
      </c>
      <c r="Y860" s="36" t="n">
        <f aca="false">IFERROR(INDEX('Season Counts'!$Y$2:$Y$740,$AF860)/INDEX('Season Counts'!$X$2:$X$740,$AF860),"")</f>
        <v>0.208952941176471</v>
      </c>
      <c r="Z860" s="37" t="n">
        <f aca="false">IFERROR(J860-Y860,"")</f>
        <v>0.0681505070993914</v>
      </c>
      <c r="AA860" s="38" t="n">
        <f aca="false">IFERROR(INDEX('Season Counts'!$K$2:$K$740,$AF860)/INDEX('Season Counts'!$J$2:$J$740,$AF860),"")</f>
        <v>0.28643216080402</v>
      </c>
      <c r="AB860" s="41" t="n">
        <f aca="false">IFERROR(R860-AA860,"")</f>
        <v>-0.0936610764666707</v>
      </c>
      <c r="AC860" s="39" t="n">
        <f aca="false">IFERROR(INDEX('Season Counts'!$AG$2:$AG$740,$AF860)/INDEX('Season Counts'!$AF$2:$AF$740,$AF860),"")</f>
        <v>72.17578125</v>
      </c>
      <c r="AD860" s="40" t="n">
        <f aca="false">IFERROR(V860-AC860,"")</f>
        <v>-0.530619959677424</v>
      </c>
      <c r="AE860" s="4" t="str">
        <f aca="false">IF(D860&lt;Guide!$C$21,"Low PA",IF(TRIM(IF(ISNUMBER(AD860),IF(N(AD860)&lt;=-Guide!$C$24,"▼ Bat Speed  ",IF(N(AD860)&gt;=Guide!$C$24,"▲ Bat Speed  ","")),"")&amp;IF(N(Z860)&gt;=Guide!$C$22,"▲ Contact  ","")&amp;IF(N(Z860)&lt;=-Guide!$C$22,"▼ Contact  ","")&amp;IF(N(AB860)&gt;=Guide!$C$23,"▲ Chase  ","")&amp;IF(N(AB860)&lt;=-Guide!$C$23,"▼ Chase  ",""))="","Stable",TRIM(IF(ISNUMBER(AD860),IF(N(AD860)&lt;=-Guide!$C$24,"▼ Bat Speed  ",IF(N(AD860)&gt;=Guide!$C$24,"▲ Bat Speed  ","")),"")&amp;IF(N(Z860)&gt;=Guide!$C$22,"▲ Contact  ","")&amp;IF(N(Z860)&lt;=-Guide!$C$22,"▼ Contact  ","")&amp;IF(N(AB860)&gt;=Guide!$C$23,"▲ Chase  ","")&amp;IF(N(AB860)&lt;=-Guide!$C$23,"▼ Chase  ",""))))</f>
        <v>Low PA</v>
      </c>
      <c r="AF860" s="35" t="n">
        <f aca="false">MATCH(Counts!A860,'Season Counts'!$A$2:$A$740,0)</f>
        <v>221</v>
      </c>
    </row>
    <row r="861" customFormat="false" ht="15" hidden="false" customHeight="false" outlineLevel="0" collapsed="false">
      <c r="A861" s="34" t="str">
        <f aca="false">Counts!B861</f>
        <v>COL</v>
      </c>
      <c r="B861" s="5" t="str">
        <f aca="false">Counts!C861</f>
        <v>Braxton Fulford</v>
      </c>
      <c r="C861" s="34" t="str">
        <f aca="false">Counts!F861</f>
        <v>Jul</v>
      </c>
      <c r="D861" s="35" t="n">
        <f aca="false">IFERROR(Counts!P861,"")</f>
        <v>19</v>
      </c>
      <c r="E861" s="36" t="n">
        <f aca="false">IFERROR(Counts!R861/Counts!Q861,"")</f>
        <v>0.105263157894737</v>
      </c>
      <c r="F861" s="36" t="n">
        <f aca="false">IFERROR((Counts!R861+Counts!V861+Counts!W861)/(Counts!Q861+Counts!V861+Counts!W861+Counts!X861),"")</f>
        <v>0.105263157894737</v>
      </c>
      <c r="G861" s="36" t="n">
        <f aca="false">IFERROR((Counts!R861+Counts!S861+2*Counts!T861+3*Counts!U861)/Counts!Q861,"")</f>
        <v>0.157894736842105</v>
      </c>
      <c r="H861" s="35" t="n">
        <f aca="false">IFERROR(Counts!U861,"")</f>
        <v>0</v>
      </c>
      <c r="I861" s="36" t="n">
        <f aca="false">IFERROR(Counts!Z861/Counts!AA861,"")</f>
        <v>0.113157894736842</v>
      </c>
      <c r="J861" s="36" t="n">
        <f aca="false">IFERROR(Counts!AB861/Counts!AA861,"")</f>
        <v>0.139894736842105</v>
      </c>
      <c r="K861" s="37" t="n">
        <f aca="false">IFERROR((Counts!AB861-Counts!Z861)/Counts!AA861,"")</f>
        <v>0.0267368421052632</v>
      </c>
      <c r="L861" s="38" t="n">
        <f aca="false">IFERROR(Counts!Y861/Counts!P861,"")</f>
        <v>0.473684210526316</v>
      </c>
      <c r="M861" s="38" t="n">
        <f aca="false">IFERROR(Counts!V861/Counts!P861,"")</f>
        <v>0</v>
      </c>
      <c r="N861" s="38" t="n">
        <f aca="false">IFERROR(Counts!AD861/Counts!AC861,"")</f>
        <v>0.1</v>
      </c>
      <c r="O861" s="38" t="n">
        <f aca="false">IFERROR(Counts!AE861/Counts!AC861,"")</f>
        <v>0.3</v>
      </c>
      <c r="P861" s="39" t="n">
        <f aca="false">IFERROR(Counts!AG861/Counts!AF861,"")</f>
        <v>84.07</v>
      </c>
      <c r="Q861" s="38" t="n">
        <f aca="false">IFERROR(Counts!AH861/Counts!AC861,"")</f>
        <v>0.1</v>
      </c>
      <c r="R861" s="38" t="n">
        <f aca="false">IFERROR(Counts!N861/Counts!M861,"")</f>
        <v>0.481481481481481</v>
      </c>
      <c r="S861" s="38" t="n">
        <f aca="false">IFERROR(Counts!K861/Counts!J861,"")</f>
        <v>0.717948717948718</v>
      </c>
      <c r="T861" s="38" t="n">
        <f aca="false">IFERROR(Counts!I861/Counts!H861,"")</f>
        <v>0.365853658536585</v>
      </c>
      <c r="U861" s="38" t="n">
        <f aca="false">IFERROR(1-Counts!L861/Counts!K861,"")</f>
        <v>0.785714285714286</v>
      </c>
      <c r="V861" s="39" t="n">
        <f aca="false">IFERROR(Counts!AJ861/Counts!AI861,"")</f>
        <v>70.974358974359</v>
      </c>
      <c r="W861" s="38" t="n">
        <f aca="false">IFERROR(Counts!AK861/Counts!AI861,"")</f>
        <v>0.17948717948718</v>
      </c>
      <c r="X861" s="40" t="n">
        <f aca="false">IFERROR(Counts!O861,"")</f>
        <v>-2.006</v>
      </c>
      <c r="Y861" s="36" t="n">
        <f aca="false">IFERROR(INDEX('Season Counts'!$Y$2:$Y$740,$AF861)/INDEX('Season Counts'!$X$2:$X$740,$AF861),"")</f>
        <v>0.208952941176471</v>
      </c>
      <c r="Z861" s="37" t="n">
        <f aca="false">IFERROR(J861-Y861,"")</f>
        <v>-0.0690582043343653</v>
      </c>
      <c r="AA861" s="38" t="n">
        <f aca="false">IFERROR(INDEX('Season Counts'!$K$2:$K$740,$AF861)/INDEX('Season Counts'!$J$2:$J$740,$AF861),"")</f>
        <v>0.28643216080402</v>
      </c>
      <c r="AB861" s="41" t="n">
        <f aca="false">IFERROR(R861-AA861,"")</f>
        <v>0.195049320677461</v>
      </c>
      <c r="AC861" s="39" t="n">
        <f aca="false">IFERROR(INDEX('Season Counts'!$AG$2:$AG$740,$AF861)/INDEX('Season Counts'!$AF$2:$AF$740,$AF861),"")</f>
        <v>72.17578125</v>
      </c>
      <c r="AD861" s="40" t="n">
        <f aca="false">IFERROR(V861-AC861,"")</f>
        <v>-1.20142227564102</v>
      </c>
      <c r="AE861" s="4" t="str">
        <f aca="false">IF(D861&lt;Guide!$C$21,"Low PA",IF(TRIM(IF(ISNUMBER(AD861),IF(N(AD861)&lt;=-Guide!$C$24,"▼ Bat Speed  ",IF(N(AD861)&gt;=Guide!$C$24,"▲ Bat Speed  ","")),"")&amp;IF(N(Z861)&gt;=Guide!$C$22,"▲ Contact  ","")&amp;IF(N(Z861)&lt;=-Guide!$C$22,"▼ Contact  ","")&amp;IF(N(AB861)&gt;=Guide!$C$23,"▲ Chase  ","")&amp;IF(N(AB861)&lt;=-Guide!$C$23,"▼ Chase  ",""))="","Stable",TRIM(IF(ISNUMBER(AD861),IF(N(AD861)&lt;=-Guide!$C$24,"▼ Bat Speed  ",IF(N(AD861)&gt;=Guide!$C$24,"▲ Bat Speed  ","")),"")&amp;IF(N(Z861)&gt;=Guide!$C$22,"▲ Contact  ","")&amp;IF(N(Z861)&lt;=-Guide!$C$22,"▼ Contact  ","")&amp;IF(N(AB861)&gt;=Guide!$C$23,"▲ Chase  ","")&amp;IF(N(AB861)&lt;=-Guide!$C$23,"▼ Chase  ",""))))</f>
        <v>Low PA</v>
      </c>
      <c r="AF861" s="35" t="n">
        <f aca="false">MATCH(Counts!A861,'Season Counts'!$A$2:$A$740,0)</f>
        <v>221</v>
      </c>
    </row>
    <row r="862" customFormat="false" ht="15" hidden="false" customHeight="false" outlineLevel="0" collapsed="false">
      <c r="A862" s="34" t="str">
        <f aca="false">Counts!B862</f>
        <v>COL</v>
      </c>
      <c r="B862" s="5" t="str">
        <f aca="false">Counts!C862</f>
        <v>Braxton Fulford</v>
      </c>
      <c r="C862" s="34" t="str">
        <f aca="false">Counts!F862</f>
        <v>Aug</v>
      </c>
      <c r="D862" s="35" t="n">
        <f aca="false">IFERROR(Counts!P862,"")</f>
        <v>8</v>
      </c>
      <c r="E862" s="36" t="n">
        <f aca="false">IFERROR(Counts!R862/Counts!Q862,"")</f>
        <v>0.142857142857143</v>
      </c>
      <c r="F862" s="36" t="n">
        <f aca="false">IFERROR((Counts!R862+Counts!V862+Counts!W862)/(Counts!Q862+Counts!V862+Counts!W862+Counts!X862),"")</f>
        <v>0.25</v>
      </c>
      <c r="G862" s="36" t="n">
        <f aca="false">IFERROR((Counts!R862+Counts!S862+2*Counts!T862+3*Counts!U862)/Counts!Q862,"")</f>
        <v>0.142857142857143</v>
      </c>
      <c r="H862" s="35" t="n">
        <f aca="false">IFERROR(Counts!U862,"")</f>
        <v>0</v>
      </c>
      <c r="I862" s="36" t="n">
        <f aca="false">IFERROR(Counts!Z862/Counts!AA862,"")</f>
        <v>0.2</v>
      </c>
      <c r="J862" s="36" t="n">
        <f aca="false">IFERROR(Counts!AB862/Counts!AA862,"")</f>
        <v>0.2365</v>
      </c>
      <c r="K862" s="37" t="n">
        <f aca="false">IFERROR((Counts!AB862-Counts!Z862)/Counts!AA862,"")</f>
        <v>0.0365</v>
      </c>
      <c r="L862" s="38" t="n">
        <f aca="false">IFERROR(Counts!Y862/Counts!P862,"")</f>
        <v>0.25</v>
      </c>
      <c r="M862" s="38" t="n">
        <f aca="false">IFERROR(Counts!V862/Counts!P862,"")</f>
        <v>0.125</v>
      </c>
      <c r="N862" s="38" t="n">
        <f aca="false">IFERROR(Counts!AD862/Counts!AC862,"")</f>
        <v>0</v>
      </c>
      <c r="O862" s="38" t="n">
        <f aca="false">IFERROR(Counts!AE862/Counts!AC862,"")</f>
        <v>0.4</v>
      </c>
      <c r="P862" s="39" t="n">
        <f aca="false">IFERROR(Counts!AG862/Counts!AF862,"")</f>
        <v>85.62</v>
      </c>
      <c r="Q862" s="38" t="n">
        <f aca="false">IFERROR(Counts!AH862/Counts!AC862,"")</f>
        <v>0.4</v>
      </c>
      <c r="R862" s="38" t="n">
        <f aca="false">IFERROR(Counts!N862/Counts!M862,"")</f>
        <v>0.318181818181818</v>
      </c>
      <c r="S862" s="38" t="n">
        <f aca="false">IFERROR(Counts!K862/Counts!J862,"")</f>
        <v>0.705882352941177</v>
      </c>
      <c r="T862" s="38" t="n">
        <f aca="false">IFERROR(Counts!I862/Counts!H862,"")</f>
        <v>0.263157894736842</v>
      </c>
      <c r="U862" s="38" t="n">
        <f aca="false">IFERROR(1-Counts!L862/Counts!K862,"")</f>
        <v>0.833333333333333</v>
      </c>
      <c r="V862" s="39" t="n">
        <f aca="false">IFERROR(Counts!AJ862/Counts!AI862,"")</f>
        <v>72.7764705882353</v>
      </c>
      <c r="W862" s="38" t="n">
        <f aca="false">IFERROR(Counts!AK862/Counts!AI862,"")</f>
        <v>0.235294117647059</v>
      </c>
      <c r="X862" s="40" t="n">
        <f aca="false">IFERROR(Counts!O862,"")</f>
        <v>-1.006</v>
      </c>
      <c r="Y862" s="36" t="n">
        <f aca="false">IFERROR(INDEX('Season Counts'!$Y$2:$Y$740,$AF862)/INDEX('Season Counts'!$X$2:$X$740,$AF862),"")</f>
        <v>0.208952941176471</v>
      </c>
      <c r="Z862" s="37" t="n">
        <f aca="false">IFERROR(J862-Y862,"")</f>
        <v>0.0275470588235294</v>
      </c>
      <c r="AA862" s="38" t="n">
        <f aca="false">IFERROR(INDEX('Season Counts'!$K$2:$K$740,$AF862)/INDEX('Season Counts'!$J$2:$J$740,$AF862),"")</f>
        <v>0.28643216080402</v>
      </c>
      <c r="AB862" s="41" t="n">
        <f aca="false">IFERROR(R862-AA862,"")</f>
        <v>0.0317496573777981</v>
      </c>
      <c r="AC862" s="39" t="n">
        <f aca="false">IFERROR(INDEX('Season Counts'!$AG$2:$AG$740,$AF862)/INDEX('Season Counts'!$AF$2:$AF$740,$AF862),"")</f>
        <v>72.17578125</v>
      </c>
      <c r="AD862" s="40" t="n">
        <f aca="false">IFERROR(V862-AC862,"")</f>
        <v>0.600689338235299</v>
      </c>
      <c r="AE862" s="4" t="str">
        <f aca="false">IF(D862&lt;Guide!$C$21,"Low PA",IF(TRIM(IF(ISNUMBER(AD862),IF(N(AD862)&lt;=-Guide!$C$24,"▼ Bat Speed  ",IF(N(AD862)&gt;=Guide!$C$24,"▲ Bat Speed  ","")),"")&amp;IF(N(Z862)&gt;=Guide!$C$22,"▲ Contact  ","")&amp;IF(N(Z862)&lt;=-Guide!$C$22,"▼ Contact  ","")&amp;IF(N(AB862)&gt;=Guide!$C$23,"▲ Chase  ","")&amp;IF(N(AB862)&lt;=-Guide!$C$23,"▼ Chase  ",""))="","Stable",TRIM(IF(ISNUMBER(AD862),IF(N(AD862)&lt;=-Guide!$C$24,"▼ Bat Speed  ",IF(N(AD862)&gt;=Guide!$C$24,"▲ Bat Speed  ","")),"")&amp;IF(N(Z862)&gt;=Guide!$C$22,"▲ Contact  ","")&amp;IF(N(Z862)&lt;=-Guide!$C$22,"▼ Contact  ","")&amp;IF(N(AB862)&gt;=Guide!$C$23,"▲ Chase  ","")&amp;IF(N(AB862)&lt;=-Guide!$C$23,"▼ Chase  ",""))))</f>
        <v>Low PA</v>
      </c>
      <c r="AF862" s="35" t="n">
        <f aca="false">MATCH(Counts!A862,'Season Counts'!$A$2:$A$740,0)</f>
        <v>221</v>
      </c>
    </row>
    <row r="863" customFormat="false" ht="15" hidden="false" customHeight="false" outlineLevel="0" collapsed="false">
      <c r="A863" s="34" t="str">
        <f aca="false">Counts!B863</f>
        <v>COL</v>
      </c>
      <c r="B863" s="5" t="str">
        <f aca="false">Counts!C863</f>
        <v>Braxton Fulford</v>
      </c>
      <c r="C863" s="34" t="str">
        <f aca="false">Counts!F863</f>
        <v>Sep</v>
      </c>
      <c r="D863" s="35" t="n">
        <f aca="false">IFERROR(Counts!P863,"")</f>
        <v>6</v>
      </c>
      <c r="E863" s="36" t="n">
        <f aca="false">IFERROR(Counts!R863/Counts!Q863,"")</f>
        <v>0.2</v>
      </c>
      <c r="F863" s="36" t="n">
        <f aca="false">IFERROR((Counts!R863+Counts!V863+Counts!W863)/(Counts!Q863+Counts!V863+Counts!W863+Counts!X863),"")</f>
        <v>0.333333333333333</v>
      </c>
      <c r="G863" s="36" t="n">
        <f aca="false">IFERROR((Counts!R863+Counts!S863+2*Counts!T863+3*Counts!U863)/Counts!Q863,"")</f>
        <v>0.2</v>
      </c>
      <c r="H863" s="35" t="n">
        <f aca="false">IFERROR(Counts!U863,"")</f>
        <v>0</v>
      </c>
      <c r="I863" s="36" t="n">
        <f aca="false">IFERROR(Counts!Z863/Counts!AA863,"")</f>
        <v>0.266666666666667</v>
      </c>
      <c r="J863" s="36" t="n">
        <f aca="false">IFERROR(Counts!AB863/Counts!AA863,"")</f>
        <v>0.196666666666667</v>
      </c>
      <c r="K863" s="37" t="n">
        <f aca="false">IFERROR((Counts!AB863-Counts!Z863)/Counts!AA863,"")</f>
        <v>-0.07</v>
      </c>
      <c r="L863" s="38" t="n">
        <f aca="false">IFERROR(Counts!Y863/Counts!P863,"")</f>
        <v>0.5</v>
      </c>
      <c r="M863" s="38" t="n">
        <f aca="false">IFERROR(Counts!V863/Counts!P863,"")</f>
        <v>0.166666666666667</v>
      </c>
      <c r="N863" s="38" t="n">
        <f aca="false">IFERROR(Counts!AD863/Counts!AC863,"")</f>
        <v>0</v>
      </c>
      <c r="O863" s="38" t="n">
        <f aca="false">IFERROR(Counts!AE863/Counts!AC863,"")</f>
        <v>1</v>
      </c>
      <c r="P863" s="39" t="n">
        <f aca="false">IFERROR(Counts!AG863/Counts!AF863,"")</f>
        <v>101.35</v>
      </c>
      <c r="Q863" s="38" t="n">
        <f aca="false">IFERROR(Counts!AH863/Counts!AC863,"")</f>
        <v>0</v>
      </c>
      <c r="R863" s="38" t="n">
        <f aca="false">IFERROR(Counts!N863/Counts!M863,"")</f>
        <v>0.25</v>
      </c>
      <c r="S863" s="38" t="n">
        <f aca="false">IFERROR(Counts!K863/Counts!J863,"")</f>
        <v>0.7</v>
      </c>
      <c r="T863" s="38" t="n">
        <f aca="false">IFERROR(Counts!I863/Counts!H863,"")</f>
        <v>0.545454545454545</v>
      </c>
      <c r="U863" s="38" t="n">
        <f aca="false">IFERROR(1-Counts!L863/Counts!K863,"")</f>
        <v>0.714285714285714</v>
      </c>
      <c r="V863" s="39" t="n">
        <f aca="false">IFERROR(Counts!AJ863/Counts!AI863,"")</f>
        <v>76.7888888888889</v>
      </c>
      <c r="W863" s="38" t="n">
        <f aca="false">IFERROR(Counts!AK863/Counts!AI863,"")</f>
        <v>0.666666666666667</v>
      </c>
      <c r="X863" s="40" t="n">
        <f aca="false">IFERROR(Counts!O863,"")</f>
        <v>-0.503</v>
      </c>
      <c r="Y863" s="36" t="n">
        <f aca="false">IFERROR(INDEX('Season Counts'!$Y$2:$Y$740,$AF863)/INDEX('Season Counts'!$X$2:$X$740,$AF863),"")</f>
        <v>0.208952941176471</v>
      </c>
      <c r="Z863" s="37" t="n">
        <f aca="false">IFERROR(J863-Y863,"")</f>
        <v>-0.0122862745098039</v>
      </c>
      <c r="AA863" s="38" t="n">
        <f aca="false">IFERROR(INDEX('Season Counts'!$K$2:$K$740,$AF863)/INDEX('Season Counts'!$J$2:$J$740,$AF863),"")</f>
        <v>0.28643216080402</v>
      </c>
      <c r="AB863" s="41" t="n">
        <f aca="false">IFERROR(R863-AA863,"")</f>
        <v>-0.0364321608040201</v>
      </c>
      <c r="AC863" s="39" t="n">
        <f aca="false">IFERROR(INDEX('Season Counts'!$AG$2:$AG$740,$AF863)/INDEX('Season Counts'!$AF$2:$AF$740,$AF863),"")</f>
        <v>72.17578125</v>
      </c>
      <c r="AD863" s="40" t="n">
        <f aca="false">IFERROR(V863-AC863,"")</f>
        <v>4.61310763888889</v>
      </c>
      <c r="AE863" s="4" t="str">
        <f aca="false">IF(D863&lt;Guide!$C$21,"Low PA",IF(TRIM(IF(ISNUMBER(AD863),IF(N(AD863)&lt;=-Guide!$C$24,"▼ Bat Speed  ",IF(N(AD863)&gt;=Guide!$C$24,"▲ Bat Speed  ","")),"")&amp;IF(N(Z863)&gt;=Guide!$C$22,"▲ Contact  ","")&amp;IF(N(Z863)&lt;=-Guide!$C$22,"▼ Contact  ","")&amp;IF(N(AB863)&gt;=Guide!$C$23,"▲ Chase  ","")&amp;IF(N(AB863)&lt;=-Guide!$C$23,"▼ Chase  ",""))="","Stable",TRIM(IF(ISNUMBER(AD863),IF(N(AD863)&lt;=-Guide!$C$24,"▼ Bat Speed  ",IF(N(AD863)&gt;=Guide!$C$24,"▲ Bat Speed  ","")),"")&amp;IF(N(Z863)&gt;=Guide!$C$22,"▲ Contact  ","")&amp;IF(N(Z863)&lt;=-Guide!$C$22,"▼ Contact  ","")&amp;IF(N(AB863)&gt;=Guide!$C$23,"▲ Chase  ","")&amp;IF(N(AB863)&lt;=-Guide!$C$23,"▼ Chase  ",""))))</f>
        <v>Low PA</v>
      </c>
      <c r="AF863" s="35" t="n">
        <f aca="false">MATCH(Counts!A863,'Season Counts'!$A$2:$A$740,0)</f>
        <v>221</v>
      </c>
    </row>
    <row r="864" customFormat="false" ht="15" hidden="false" customHeight="false" outlineLevel="0" collapsed="false">
      <c r="A864" s="34" t="str">
        <f aca="false">Counts!B864</f>
        <v>COL</v>
      </c>
      <c r="B864" s="5" t="str">
        <f aca="false">Counts!C864</f>
        <v>Zac Veen</v>
      </c>
      <c r="C864" s="34" t="str">
        <f aca="false">Counts!F864</f>
        <v>Aug</v>
      </c>
      <c r="D864" s="35" t="n">
        <f aca="false">IFERROR(Counts!P864,"")</f>
        <v>35</v>
      </c>
      <c r="E864" s="36" t="n">
        <f aca="false">IFERROR(Counts!R864/Counts!Q864,"")</f>
        <v>0.225806451612903</v>
      </c>
      <c r="F864" s="36" t="n">
        <f aca="false">IFERROR((Counts!R864+Counts!V864+Counts!W864)/(Counts!Q864+Counts!V864+Counts!W864+Counts!X864),"")</f>
        <v>0.314285714285714</v>
      </c>
      <c r="G864" s="36" t="n">
        <f aca="false">IFERROR((Counts!R864+Counts!S864+2*Counts!T864+3*Counts!U864)/Counts!Q864,"")</f>
        <v>0.451612903225806</v>
      </c>
      <c r="H864" s="35" t="n">
        <f aca="false">IFERROR(Counts!U864,"")</f>
        <v>2</v>
      </c>
      <c r="I864" s="36" t="n">
        <f aca="false">IFERROR(Counts!Z864/Counts!AA864,"")</f>
        <v>0.332857142857143</v>
      </c>
      <c r="J864" s="36" t="n">
        <f aca="false">IFERROR(Counts!AB864/Counts!AA864,"")</f>
        <v>0.283857142857143</v>
      </c>
      <c r="K864" s="37" t="n">
        <f aca="false">IFERROR((Counts!AB864-Counts!Z864)/Counts!AA864,"")</f>
        <v>-0.049</v>
      </c>
      <c r="L864" s="38" t="n">
        <f aca="false">IFERROR(Counts!Y864/Counts!P864,"")</f>
        <v>0.4</v>
      </c>
      <c r="M864" s="38" t="n">
        <f aca="false">IFERROR(Counts!V864/Counts!P864,"")</f>
        <v>0.0857142857142857</v>
      </c>
      <c r="N864" s="38" t="n">
        <f aca="false">IFERROR(Counts!AD864/Counts!AC864,"")</f>
        <v>0.117647058823529</v>
      </c>
      <c r="O864" s="38" t="n">
        <f aca="false">IFERROR(Counts!AE864/Counts!AC864,"")</f>
        <v>0.411764705882353</v>
      </c>
      <c r="P864" s="39" t="n">
        <f aca="false">IFERROR(Counts!AG864/Counts!AF864,"")</f>
        <v>86.3529411764706</v>
      </c>
      <c r="Q864" s="38" t="n">
        <f aca="false">IFERROR(Counts!AH864/Counts!AC864,"")</f>
        <v>0.294117647058824</v>
      </c>
      <c r="R864" s="38" t="n">
        <f aca="false">IFERROR(Counts!N864/Counts!M864,"")</f>
        <v>0.430555555555556</v>
      </c>
      <c r="S864" s="38" t="n">
        <f aca="false">IFERROR(Counts!K864/Counts!J864,"")</f>
        <v>0.86</v>
      </c>
      <c r="T864" s="38" t="n">
        <f aca="false">IFERROR(Counts!I864/Counts!H864,"")</f>
        <v>0.432432432432432</v>
      </c>
      <c r="U864" s="38" t="n">
        <f aca="false">IFERROR(1-Counts!L864/Counts!K864,"")</f>
        <v>0.627906976744186</v>
      </c>
      <c r="V864" s="39" t="n">
        <f aca="false">IFERROR(Counts!AJ864/Counts!AI864,"")</f>
        <v>72.0754098360656</v>
      </c>
      <c r="W864" s="38" t="n">
        <f aca="false">IFERROR(Counts!AK864/Counts!AI864,"")</f>
        <v>0.278688524590164</v>
      </c>
      <c r="X864" s="40" t="n">
        <f aca="false">IFERROR(Counts!O864,"")</f>
        <v>0.133</v>
      </c>
      <c r="Y864" s="36" t="n">
        <f aca="false">IFERROR(INDEX('Season Counts'!$Y$2:$Y$740,$AF864)/INDEX('Season Counts'!$X$2:$X$740,$AF864),"")</f>
        <v>0.275376623376623</v>
      </c>
      <c r="Z864" s="37" t="n">
        <f aca="false">IFERROR(J864-Y864,"")</f>
        <v>0.00848051948051948</v>
      </c>
      <c r="AA864" s="38" t="n">
        <f aca="false">IFERROR(INDEX('Season Counts'!$K$2:$K$740,$AF864)/INDEX('Season Counts'!$J$2:$J$740,$AF864),"")</f>
        <v>0.418478260869565</v>
      </c>
      <c r="AB864" s="41" t="n">
        <f aca="false">IFERROR(R864-AA864,"")</f>
        <v>0.0120772946859903</v>
      </c>
      <c r="AC864" s="39" t="n">
        <f aca="false">IFERROR(INDEX('Season Counts'!$AG$2:$AG$740,$AF864)/INDEX('Season Counts'!$AF$2:$AF$740,$AF864),"")</f>
        <v>72.4471830985916</v>
      </c>
      <c r="AD864" s="40" t="n">
        <f aca="false">IFERROR(V864-AC864,"")</f>
        <v>-0.371773262525977</v>
      </c>
      <c r="AE864" s="4" t="str">
        <f aca="false">IF(D864&lt;Guide!$C$21,"Low PA",IF(TRIM(IF(ISNUMBER(AD864),IF(N(AD864)&lt;=-Guide!$C$24,"▼ Bat Speed  ",IF(N(AD864)&gt;=Guide!$C$24,"▲ Bat Speed  ","")),"")&amp;IF(N(Z864)&gt;=Guide!$C$22,"▲ Contact  ","")&amp;IF(N(Z864)&lt;=-Guide!$C$22,"▼ Contact  ","")&amp;IF(N(AB864)&gt;=Guide!$C$23,"▲ Chase  ","")&amp;IF(N(AB864)&lt;=-Guide!$C$23,"▼ Chase  ",""))="","Stable",TRIM(IF(ISNUMBER(AD864),IF(N(AD864)&lt;=-Guide!$C$24,"▼ Bat Speed  ",IF(N(AD864)&gt;=Guide!$C$24,"▲ Bat Speed  ","")),"")&amp;IF(N(Z864)&gt;=Guide!$C$22,"▲ Contact  ","")&amp;IF(N(Z864)&lt;=-Guide!$C$22,"▼ Contact  ","")&amp;IF(N(AB864)&gt;=Guide!$C$23,"▲ Chase  ","")&amp;IF(N(AB864)&lt;=-Guide!$C$23,"▼ Chase  ",""))))</f>
        <v>Low PA</v>
      </c>
      <c r="AF864" s="35" t="n">
        <f aca="false">MATCH(Counts!A864,'Season Counts'!$A$2:$A$740,0)</f>
        <v>222</v>
      </c>
    </row>
    <row r="865" customFormat="false" ht="15" hidden="false" customHeight="false" outlineLevel="0" collapsed="false">
      <c r="A865" s="34" t="str">
        <f aca="false">Counts!B865</f>
        <v>COL</v>
      </c>
      <c r="B865" s="5" t="str">
        <f aca="false">Counts!C865</f>
        <v>Zac Veen</v>
      </c>
      <c r="C865" s="34" t="str">
        <f aca="false">Counts!F865</f>
        <v>Sep</v>
      </c>
      <c r="D865" s="35" t="n">
        <f aca="false">IFERROR(Counts!P865,"")</f>
        <v>44</v>
      </c>
      <c r="E865" s="36" t="n">
        <f aca="false">IFERROR(Counts!R865/Counts!Q865,"")</f>
        <v>0.236842105263158</v>
      </c>
      <c r="F865" s="36" t="n">
        <f aca="false">IFERROR((Counts!R865+Counts!V865+Counts!W865)/(Counts!Q865+Counts!V865+Counts!W865+Counts!X865),"")</f>
        <v>0.30952380952381</v>
      </c>
      <c r="G865" s="36" t="n">
        <f aca="false">IFERROR((Counts!R865+Counts!S865+2*Counts!T865+3*Counts!U865)/Counts!Q865,"")</f>
        <v>0.421052631578947</v>
      </c>
      <c r="H865" s="35" t="n">
        <f aca="false">IFERROR(Counts!U865,"")</f>
        <v>1</v>
      </c>
      <c r="I865" s="36" t="n">
        <f aca="false">IFERROR(Counts!Z865/Counts!AA865,"")</f>
        <v>0.319047619047619</v>
      </c>
      <c r="J865" s="36" t="n">
        <f aca="false">IFERROR(Counts!AB865/Counts!AA865,"")</f>
        <v>0.268309523809524</v>
      </c>
      <c r="K865" s="37" t="n">
        <f aca="false">IFERROR((Counts!AB865-Counts!Z865)/Counts!AA865,"")</f>
        <v>-0.0507380952380952</v>
      </c>
      <c r="L865" s="38" t="n">
        <f aca="false">IFERROR(Counts!Y865/Counts!P865,"")</f>
        <v>0.386363636363636</v>
      </c>
      <c r="M865" s="38" t="n">
        <f aca="false">IFERROR(Counts!V865/Counts!P865,"")</f>
        <v>0.0909090909090909</v>
      </c>
      <c r="N865" s="38" t="n">
        <f aca="false">IFERROR(Counts!AD865/Counts!AC865,"")</f>
        <v>0.0434782608695652</v>
      </c>
      <c r="O865" s="38" t="n">
        <f aca="false">IFERROR(Counts!AE865/Counts!AC865,"")</f>
        <v>0.347826086956522</v>
      </c>
      <c r="P865" s="39" t="n">
        <f aca="false">IFERROR(Counts!AG865/Counts!AF865,"")</f>
        <v>80.404347826087</v>
      </c>
      <c r="Q865" s="38" t="n">
        <f aca="false">IFERROR(Counts!AH865/Counts!AC865,"")</f>
        <v>0.434782608695652</v>
      </c>
      <c r="R865" s="38" t="n">
        <f aca="false">IFERROR(Counts!N865/Counts!M865,"")</f>
        <v>0.410714285714286</v>
      </c>
      <c r="S865" s="38" t="n">
        <f aca="false">IFERROR(Counts!K865/Counts!J865,"")</f>
        <v>0.695652173913044</v>
      </c>
      <c r="T865" s="38" t="n">
        <f aca="false">IFERROR(Counts!I865/Counts!H865,"")</f>
        <v>0.308510638297872</v>
      </c>
      <c r="U865" s="38" t="n">
        <f aca="false">IFERROR(1-Counts!L865/Counts!K865,"")</f>
        <v>0.791666666666667</v>
      </c>
      <c r="V865" s="39" t="n">
        <f aca="false">IFERROR(Counts!AJ865/Counts!AI865,"")</f>
        <v>72.7271604938272</v>
      </c>
      <c r="W865" s="38" t="n">
        <f aca="false">IFERROR(Counts!AK865/Counts!AI865,"")</f>
        <v>0.246913580246914</v>
      </c>
      <c r="X865" s="40" t="n">
        <f aca="false">IFERROR(Counts!O865,"")</f>
        <v>1.13</v>
      </c>
      <c r="Y865" s="36" t="n">
        <f aca="false">IFERROR(INDEX('Season Counts'!$Y$2:$Y$740,$AF865)/INDEX('Season Counts'!$X$2:$X$740,$AF865),"")</f>
        <v>0.275376623376623</v>
      </c>
      <c r="Z865" s="37" t="n">
        <f aca="false">IFERROR(J865-Y865,"")</f>
        <v>-0.00706709956709956</v>
      </c>
      <c r="AA865" s="38" t="n">
        <f aca="false">IFERROR(INDEX('Season Counts'!$K$2:$K$740,$AF865)/INDEX('Season Counts'!$J$2:$J$740,$AF865),"")</f>
        <v>0.418478260869565</v>
      </c>
      <c r="AB865" s="41" t="n">
        <f aca="false">IFERROR(R865-AA865,"")</f>
        <v>-0.00776397515527955</v>
      </c>
      <c r="AC865" s="39" t="n">
        <f aca="false">IFERROR(INDEX('Season Counts'!$AG$2:$AG$740,$AF865)/INDEX('Season Counts'!$AF$2:$AF$740,$AF865),"")</f>
        <v>72.4471830985916</v>
      </c>
      <c r="AD865" s="40" t="n">
        <f aca="false">IFERROR(V865-AC865,"")</f>
        <v>0.279977395235605</v>
      </c>
      <c r="AE865" s="4" t="str">
        <f aca="false">IF(D865&lt;Guide!$C$21,"Low PA",IF(TRIM(IF(ISNUMBER(AD865),IF(N(AD865)&lt;=-Guide!$C$24,"▼ Bat Speed  ",IF(N(AD865)&gt;=Guide!$C$24,"▲ Bat Speed  ","")),"")&amp;IF(N(Z865)&gt;=Guide!$C$22,"▲ Contact  ","")&amp;IF(N(Z865)&lt;=-Guide!$C$22,"▼ Contact  ","")&amp;IF(N(AB865)&gt;=Guide!$C$23,"▲ Chase  ","")&amp;IF(N(AB865)&lt;=-Guide!$C$23,"▼ Chase  ",""))="","Stable",TRIM(IF(ISNUMBER(AD865),IF(N(AD865)&lt;=-Guide!$C$24,"▼ Bat Speed  ",IF(N(AD865)&gt;=Guide!$C$24,"▲ Bat Speed  ","")),"")&amp;IF(N(Z865)&gt;=Guide!$C$22,"▲ Contact  ","")&amp;IF(N(Z865)&lt;=-Guide!$C$22,"▼ Contact  ","")&amp;IF(N(AB865)&gt;=Guide!$C$23,"▲ Chase  ","")&amp;IF(N(AB865)&lt;=-Guide!$C$23,"▼ Chase  ",""))))</f>
        <v>Stable</v>
      </c>
      <c r="AF865" s="35" t="n">
        <f aca="false">MATCH(Counts!A865,'Season Counts'!$A$2:$A$740,0)</f>
        <v>222</v>
      </c>
    </row>
    <row r="866" customFormat="false" ht="15" hidden="false" customHeight="false" outlineLevel="0" collapsed="false">
      <c r="A866" s="34" t="str">
        <f aca="false">Counts!B866</f>
        <v>COL</v>
      </c>
      <c r="B866" s="5" t="str">
        <f aca="false">Counts!C866</f>
        <v>Sterlin Thompson</v>
      </c>
      <c r="C866" s="34" t="str">
        <f aca="false">Counts!F866</f>
        <v>May</v>
      </c>
      <c r="D866" s="35" t="n">
        <f aca="false">IFERROR(Counts!P866,"")</f>
        <v>31</v>
      </c>
      <c r="E866" s="36" t="n">
        <f aca="false">IFERROR(Counts!R866/Counts!Q866,"")</f>
        <v>0.148148148148148</v>
      </c>
      <c r="F866" s="36" t="n">
        <f aca="false">IFERROR((Counts!R866+Counts!V866+Counts!W866)/(Counts!Q866+Counts!V866+Counts!W866+Counts!X866),"")</f>
        <v>0.258064516129032</v>
      </c>
      <c r="G866" s="36" t="n">
        <f aca="false">IFERROR((Counts!R866+Counts!S866+2*Counts!T866+3*Counts!U866)/Counts!Q866,"")</f>
        <v>0.185185185185185</v>
      </c>
      <c r="H866" s="35" t="n">
        <f aca="false">IFERROR(Counts!U866,"")</f>
        <v>0</v>
      </c>
      <c r="I866" s="36" t="n">
        <f aca="false">IFERROR(Counts!Z866/Counts!AA866,"")</f>
        <v>0.217741935483871</v>
      </c>
      <c r="J866" s="36" t="n">
        <f aca="false">IFERROR(Counts!AB866/Counts!AA866,"")</f>
        <v>0.262774193548387</v>
      </c>
      <c r="K866" s="37" t="n">
        <f aca="false">IFERROR((Counts!AB866-Counts!Z866)/Counts!AA866,"")</f>
        <v>0.0450322580645162</v>
      </c>
      <c r="L866" s="38" t="n">
        <f aca="false">IFERROR(Counts!Y866/Counts!P866,"")</f>
        <v>0.161290322580645</v>
      </c>
      <c r="M866" s="38" t="n">
        <f aca="false">IFERROR(Counts!V866/Counts!P866,"")</f>
        <v>0.0645161290322581</v>
      </c>
      <c r="N866" s="38" t="n">
        <f aca="false">IFERROR(Counts!AD866/Counts!AC866,"")</f>
        <v>0</v>
      </c>
      <c r="O866" s="38" t="n">
        <f aca="false">IFERROR(Counts!AE866/Counts!AC866,"")</f>
        <v>0.363636363636364</v>
      </c>
      <c r="P866" s="39" t="n">
        <f aca="false">IFERROR(Counts!AG866/Counts!AF866,"")</f>
        <v>85.8681818181818</v>
      </c>
      <c r="Q866" s="38" t="n">
        <f aca="false">IFERROR(Counts!AH866/Counts!AC866,"")</f>
        <v>0.181818181818182</v>
      </c>
      <c r="R866" s="38" t="n">
        <f aca="false">IFERROR(Counts!N866/Counts!M866,"")</f>
        <v>0.262295081967213</v>
      </c>
      <c r="S866" s="38" t="n">
        <f aca="false">IFERROR(Counts!K866/Counts!J866,"")</f>
        <v>0.788461538461538</v>
      </c>
      <c r="T866" s="38" t="n">
        <f aca="false">IFERROR(Counts!I866/Counts!H866,"")</f>
        <v>0.263157894736842</v>
      </c>
      <c r="U866" s="38" t="n">
        <f aca="false">IFERROR(1-Counts!L866/Counts!K866,"")</f>
        <v>0.853658536585366</v>
      </c>
      <c r="V866" s="39" t="n">
        <f aca="false">IFERROR(Counts!AJ866/Counts!AI866,"")</f>
        <v>75.5884615384615</v>
      </c>
      <c r="W866" s="38" t="n">
        <f aca="false">IFERROR(Counts!AK866/Counts!AI866,"")</f>
        <v>0.557692307692308</v>
      </c>
      <c r="X866" s="40" t="n">
        <f aca="false">IFERROR(Counts!O866,"")</f>
        <v>-2.518</v>
      </c>
      <c r="Y866" s="36" t="n">
        <f aca="false">IFERROR(INDEX('Season Counts'!$Y$2:$Y$740,$AF866)/INDEX('Season Counts'!$X$2:$X$740,$AF866),"")</f>
        <v>0.294909090909091</v>
      </c>
      <c r="Z866" s="37" t="n">
        <f aca="false">IFERROR(J866-Y866,"")</f>
        <v>-0.0321348973607038</v>
      </c>
      <c r="AA866" s="38" t="n">
        <f aca="false">IFERROR(INDEX('Season Counts'!$K$2:$K$740,$AF866)/INDEX('Season Counts'!$J$2:$J$740,$AF866),"")</f>
        <v>0.294797687861272</v>
      </c>
      <c r="AB866" s="41" t="n">
        <f aca="false">IFERROR(R866-AA866,"")</f>
        <v>-0.0325026058940586</v>
      </c>
      <c r="AC866" s="39" t="n">
        <f aca="false">IFERROR(INDEX('Season Counts'!$AG$2:$AG$740,$AF866)/INDEX('Season Counts'!$AF$2:$AF$740,$AF866),"")</f>
        <v>75.4830508474576</v>
      </c>
      <c r="AD866" s="40" t="n">
        <f aca="false">IFERROR(V866-AC866,"")</f>
        <v>0.105410691003897</v>
      </c>
      <c r="AE866" s="4" t="str">
        <f aca="false">IF(D866&lt;Guide!$C$21,"Low PA",IF(TRIM(IF(ISNUMBER(AD866),IF(N(AD866)&lt;=-Guide!$C$24,"▼ Bat Speed  ",IF(N(AD866)&gt;=Guide!$C$24,"▲ Bat Speed  ","")),"")&amp;IF(N(Z866)&gt;=Guide!$C$22,"▲ Contact  ","")&amp;IF(N(Z866)&lt;=-Guide!$C$22,"▼ Contact  ","")&amp;IF(N(AB866)&gt;=Guide!$C$23,"▲ Chase  ","")&amp;IF(N(AB866)&lt;=-Guide!$C$23,"▼ Chase  ",""))="","Stable",TRIM(IF(ISNUMBER(AD866),IF(N(AD866)&lt;=-Guide!$C$24,"▼ Bat Speed  ",IF(N(AD866)&gt;=Guide!$C$24,"▲ Bat Speed  ","")),"")&amp;IF(N(Z866)&gt;=Guide!$C$22,"▲ Contact  ","")&amp;IF(N(Z866)&lt;=-Guide!$C$22,"▼ Contact  ","")&amp;IF(N(AB866)&gt;=Guide!$C$23,"▲ Chase  ","")&amp;IF(N(AB866)&lt;=-Guide!$C$23,"▼ Chase  ",""))))</f>
        <v>Low PA</v>
      </c>
      <c r="AF866" s="35" t="n">
        <f aca="false">MATCH(Counts!A866,'Season Counts'!$A$2:$A$740,0)</f>
        <v>223</v>
      </c>
    </row>
    <row r="867" customFormat="false" ht="15" hidden="false" customHeight="false" outlineLevel="0" collapsed="false">
      <c r="A867" s="34" t="str">
        <f aca="false">Counts!B867</f>
        <v>COL</v>
      </c>
      <c r="B867" s="5" t="str">
        <f aca="false">Counts!C867</f>
        <v>Sterlin Thompson</v>
      </c>
      <c r="C867" s="34" t="str">
        <f aca="false">Counts!F867</f>
        <v>Jun</v>
      </c>
      <c r="D867" s="35" t="n">
        <f aca="false">IFERROR(Counts!P867,"")</f>
        <v>46</v>
      </c>
      <c r="E867" s="36" t="n">
        <f aca="false">IFERROR(Counts!R867/Counts!Q867,"")</f>
        <v>0.285714285714286</v>
      </c>
      <c r="F867" s="36" t="n">
        <f aca="false">IFERROR((Counts!R867+Counts!V867+Counts!W867)/(Counts!Q867+Counts!V867+Counts!W867+Counts!X867),"")</f>
        <v>0.347826086956522</v>
      </c>
      <c r="G867" s="36" t="n">
        <f aca="false">IFERROR((Counts!R867+Counts!S867+2*Counts!T867+3*Counts!U867)/Counts!Q867,"")</f>
        <v>0.5</v>
      </c>
      <c r="H867" s="35" t="n">
        <f aca="false">IFERROR(Counts!U867,"")</f>
        <v>2</v>
      </c>
      <c r="I867" s="36" t="n">
        <f aca="false">IFERROR(Counts!Z867/Counts!AA867,"")</f>
        <v>0.366304347826087</v>
      </c>
      <c r="J867" s="36" t="n">
        <f aca="false">IFERROR(Counts!AB867/Counts!AA867,"")</f>
        <v>0.316565217391304</v>
      </c>
      <c r="K867" s="37" t="n">
        <f aca="false">IFERROR((Counts!AB867-Counts!Z867)/Counts!AA867,"")</f>
        <v>-0.0497391304347827</v>
      </c>
      <c r="L867" s="38" t="n">
        <f aca="false">IFERROR(Counts!Y867/Counts!P867,"")</f>
        <v>0.347826086956522</v>
      </c>
      <c r="M867" s="38" t="n">
        <f aca="false">IFERROR(Counts!V867/Counts!P867,"")</f>
        <v>0.0652173913043478</v>
      </c>
      <c r="N867" s="38" t="n">
        <f aca="false">IFERROR(Counts!AD867/Counts!AC867,"")</f>
        <v>0.115384615384615</v>
      </c>
      <c r="O867" s="38" t="n">
        <f aca="false">IFERROR(Counts!AE867/Counts!AC867,"")</f>
        <v>0.5</v>
      </c>
      <c r="P867" s="39" t="n">
        <f aca="false">IFERROR(Counts!AG867/Counts!AF867,"")</f>
        <v>87.2</v>
      </c>
      <c r="Q867" s="38" t="n">
        <f aca="false">IFERROR(Counts!AH867/Counts!AC867,"")</f>
        <v>0.423076923076923</v>
      </c>
      <c r="R867" s="38" t="n">
        <f aca="false">IFERROR(Counts!N867/Counts!M867,"")</f>
        <v>0.3125</v>
      </c>
      <c r="S867" s="38" t="n">
        <f aca="false">IFERROR(Counts!K867/Counts!J867,"")</f>
        <v>0.735632183908046</v>
      </c>
      <c r="T867" s="38" t="n">
        <f aca="false">IFERROR(Counts!I867/Counts!H867,"")</f>
        <v>0.282828282828283</v>
      </c>
      <c r="U867" s="38" t="n">
        <f aca="false">IFERROR(1-Counts!L867/Counts!K867,"")</f>
        <v>0.8125</v>
      </c>
      <c r="V867" s="39" t="n">
        <f aca="false">IFERROR(Counts!AJ867/Counts!AI867,"")</f>
        <v>75.4</v>
      </c>
      <c r="W867" s="38" t="n">
        <f aca="false">IFERROR(Counts!AK867/Counts!AI867,"")</f>
        <v>0.590909090909091</v>
      </c>
      <c r="X867" s="40" t="n">
        <f aca="false">IFERROR(Counts!O867,"")</f>
        <v>1.851</v>
      </c>
      <c r="Y867" s="36" t="n">
        <f aca="false">IFERROR(INDEX('Season Counts'!$Y$2:$Y$740,$AF867)/INDEX('Season Counts'!$X$2:$X$740,$AF867),"")</f>
        <v>0.294909090909091</v>
      </c>
      <c r="Z867" s="37" t="n">
        <f aca="false">IFERROR(J867-Y867,"")</f>
        <v>0.0216561264822134</v>
      </c>
      <c r="AA867" s="38" t="n">
        <f aca="false">IFERROR(INDEX('Season Counts'!$K$2:$K$740,$AF867)/INDEX('Season Counts'!$J$2:$J$740,$AF867),"")</f>
        <v>0.294797687861272</v>
      </c>
      <c r="AB867" s="41" t="n">
        <f aca="false">IFERROR(R867-AA867,"")</f>
        <v>0.0177023121387283</v>
      </c>
      <c r="AC867" s="39" t="n">
        <f aca="false">IFERROR(INDEX('Season Counts'!$AG$2:$AG$740,$AF867)/INDEX('Season Counts'!$AF$2:$AF$740,$AF867),"")</f>
        <v>75.4830508474576</v>
      </c>
      <c r="AD867" s="40" t="n">
        <f aca="false">IFERROR(V867-AC867,"")</f>
        <v>-0.0830508474576419</v>
      </c>
      <c r="AE867" s="4" t="str">
        <f aca="false">IF(D867&lt;Guide!$C$21,"Low PA",IF(TRIM(IF(ISNUMBER(AD867),IF(N(AD867)&lt;=-Guide!$C$24,"▼ Bat Speed  ",IF(N(AD867)&gt;=Guide!$C$24,"▲ Bat Speed  ","")),"")&amp;IF(N(Z867)&gt;=Guide!$C$22,"▲ Contact  ","")&amp;IF(N(Z867)&lt;=-Guide!$C$22,"▼ Contact  ","")&amp;IF(N(AB867)&gt;=Guide!$C$23,"▲ Chase  ","")&amp;IF(N(AB867)&lt;=-Guide!$C$23,"▼ Chase  ",""))="","Stable",TRIM(IF(ISNUMBER(AD867),IF(N(AD867)&lt;=-Guide!$C$24,"▼ Bat Speed  ",IF(N(AD867)&gt;=Guide!$C$24,"▲ Bat Speed  ","")),"")&amp;IF(N(Z867)&gt;=Guide!$C$22,"▲ Contact  ","")&amp;IF(N(Z867)&lt;=-Guide!$C$22,"▼ Contact  ","")&amp;IF(N(AB867)&gt;=Guide!$C$23,"▲ Chase  ","")&amp;IF(N(AB867)&lt;=-Guide!$C$23,"▼ Chase  ",""))))</f>
        <v>Stable</v>
      </c>
      <c r="AF867" s="35" t="n">
        <f aca="false">MATCH(Counts!A867,'Season Counts'!$A$2:$A$740,0)</f>
        <v>223</v>
      </c>
    </row>
    <row r="868" customFormat="false" ht="15" hidden="false" customHeight="false" outlineLevel="0" collapsed="false">
      <c r="A868" s="34" t="str">
        <f aca="false">Counts!B868</f>
        <v>COL</v>
      </c>
      <c r="B868" s="5" t="str">
        <f aca="false">Counts!C868</f>
        <v>Chad Stevens</v>
      </c>
      <c r="C868" s="34" t="str">
        <f aca="false">Counts!F868</f>
        <v>May</v>
      </c>
      <c r="D868" s="35" t="n">
        <f aca="false">IFERROR(Counts!P868,"")</f>
        <v>21</v>
      </c>
      <c r="E868" s="36" t="n">
        <f aca="false">IFERROR(Counts!R868/Counts!Q868,"")</f>
        <v>0.0625</v>
      </c>
      <c r="F868" s="36" t="n">
        <f aca="false">IFERROR((Counts!R868+Counts!V868+Counts!W868)/(Counts!Q868+Counts!V868+Counts!W868+Counts!X868),"")</f>
        <v>0.238095238095238</v>
      </c>
      <c r="G868" s="36" t="n">
        <f aca="false">IFERROR((Counts!R868+Counts!S868+2*Counts!T868+3*Counts!U868)/Counts!Q868,"")</f>
        <v>0.0625</v>
      </c>
      <c r="H868" s="35" t="n">
        <f aca="false">IFERROR(Counts!U868,"")</f>
        <v>0</v>
      </c>
      <c r="I868" s="36" t="n">
        <f aca="false">IFERROR(Counts!Z868/Counts!AA868,"")</f>
        <v>0.176190476190476</v>
      </c>
      <c r="J868" s="36" t="n">
        <f aca="false">IFERROR(Counts!AB868/Counts!AA868,"")</f>
        <v>0.264904761904762</v>
      </c>
      <c r="K868" s="37" t="n">
        <f aca="false">IFERROR((Counts!AB868-Counts!Z868)/Counts!AA868,"")</f>
        <v>0.0887142857142857</v>
      </c>
      <c r="L868" s="38" t="n">
        <f aca="false">IFERROR(Counts!Y868/Counts!P868,"")</f>
        <v>0.285714285714286</v>
      </c>
      <c r="M868" s="38" t="n">
        <f aca="false">IFERROR(Counts!V868/Counts!P868,"")</f>
        <v>0.19047619047619</v>
      </c>
      <c r="N868" s="38" t="n">
        <f aca="false">IFERROR(Counts!AD868/Counts!AC868,"")</f>
        <v>0.0909090909090909</v>
      </c>
      <c r="O868" s="38" t="n">
        <f aca="false">IFERROR(Counts!AE868/Counts!AC868,"")</f>
        <v>0.363636363636364</v>
      </c>
      <c r="P868" s="39" t="n">
        <f aca="false">IFERROR(Counts!AG868/Counts!AF868,"")</f>
        <v>83.1454545454545</v>
      </c>
      <c r="Q868" s="38" t="n">
        <f aca="false">IFERROR(Counts!AH868/Counts!AC868,"")</f>
        <v>0.454545454545455</v>
      </c>
      <c r="R868" s="38" t="n">
        <f aca="false">IFERROR(Counts!N868/Counts!M868,"")</f>
        <v>0.326923076923077</v>
      </c>
      <c r="S868" s="38" t="n">
        <f aca="false">IFERROR(Counts!K868/Counts!J868,"")</f>
        <v>0.717948717948718</v>
      </c>
      <c r="T868" s="38" t="n">
        <f aca="false">IFERROR(Counts!I868/Counts!H868,"")</f>
        <v>0.177777777777778</v>
      </c>
      <c r="U868" s="38" t="n">
        <f aca="false">IFERROR(1-Counts!L868/Counts!K868,"")</f>
        <v>0.928571428571429</v>
      </c>
      <c r="V868" s="39" t="n">
        <f aca="false">IFERROR(Counts!AJ868/Counts!AI868,"")</f>
        <v>72.3702702702703</v>
      </c>
      <c r="W868" s="38" t="n">
        <f aca="false">IFERROR(Counts!AK868/Counts!AI868,"")</f>
        <v>0.351351351351351</v>
      </c>
      <c r="X868" s="40" t="n">
        <f aca="false">IFERROR(Counts!O868,"")</f>
        <v>-2.353</v>
      </c>
      <c r="Y868" s="36" t="n">
        <f aca="false">IFERROR(INDEX('Season Counts'!$Y$2:$Y$740,$AF868)/INDEX('Season Counts'!$X$2:$X$740,$AF868),"")</f>
        <v>0.209529411764706</v>
      </c>
      <c r="Z868" s="37" t="n">
        <f aca="false">IFERROR(J868-Y868,"")</f>
        <v>0.055375350140056</v>
      </c>
      <c r="AA868" s="38" t="n">
        <f aca="false">IFERROR(INDEX('Season Counts'!$K$2:$K$740,$AF868)/INDEX('Season Counts'!$J$2:$J$740,$AF868),"")</f>
        <v>0.377777777777778</v>
      </c>
      <c r="AB868" s="41" t="n">
        <f aca="false">IFERROR(R868-AA868,"")</f>
        <v>-0.0508547008547008</v>
      </c>
      <c r="AC868" s="39" t="n">
        <f aca="false">IFERROR(INDEX('Season Counts'!$AG$2:$AG$740,$AF868)/INDEX('Season Counts'!$AF$2:$AF$740,$AF868),"")</f>
        <v>72.2631578947368</v>
      </c>
      <c r="AD868" s="40" t="n">
        <f aca="false">IFERROR(V868-AC868,"")</f>
        <v>0.107112375533433</v>
      </c>
      <c r="AE868" s="4" t="str">
        <f aca="false">IF(D868&lt;Guide!$C$21,"Low PA",IF(TRIM(IF(ISNUMBER(AD868),IF(N(AD868)&lt;=-Guide!$C$24,"▼ Bat Speed  ",IF(N(AD868)&gt;=Guide!$C$24,"▲ Bat Speed  ","")),"")&amp;IF(N(Z868)&gt;=Guide!$C$22,"▲ Contact  ","")&amp;IF(N(Z868)&lt;=-Guide!$C$22,"▼ Contact  ","")&amp;IF(N(AB868)&gt;=Guide!$C$23,"▲ Chase  ","")&amp;IF(N(AB868)&lt;=-Guide!$C$23,"▼ Chase  ",""))="","Stable",TRIM(IF(ISNUMBER(AD868),IF(N(AD868)&lt;=-Guide!$C$24,"▼ Bat Speed  ",IF(N(AD868)&gt;=Guide!$C$24,"▲ Bat Speed  ","")),"")&amp;IF(N(Z868)&gt;=Guide!$C$22,"▲ Contact  ","")&amp;IF(N(Z868)&lt;=-Guide!$C$22,"▼ Contact  ","")&amp;IF(N(AB868)&gt;=Guide!$C$23,"▲ Chase  ","")&amp;IF(N(AB868)&lt;=-Guide!$C$23,"▼ Chase  ",""))))</f>
        <v>Low PA</v>
      </c>
      <c r="AF868" s="35" t="n">
        <f aca="false">MATCH(Counts!A868,'Season Counts'!$A$2:$A$740,0)</f>
        <v>224</v>
      </c>
    </row>
    <row r="869" customFormat="false" ht="15" hidden="false" customHeight="false" outlineLevel="0" collapsed="false">
      <c r="A869" s="34" t="str">
        <f aca="false">Counts!B869</f>
        <v>COL</v>
      </c>
      <c r="B869" s="5" t="str">
        <f aca="false">Counts!C869</f>
        <v>Chad Stevens</v>
      </c>
      <c r="C869" s="34" t="str">
        <f aca="false">Counts!F869</f>
        <v>Jun</v>
      </c>
      <c r="D869" s="35" t="n">
        <f aca="false">IFERROR(Counts!P869,"")</f>
        <v>13</v>
      </c>
      <c r="E869" s="36" t="n">
        <f aca="false">IFERROR(Counts!R869/Counts!Q869,"")</f>
        <v>0</v>
      </c>
      <c r="F869" s="36" t="n">
        <f aca="false">IFERROR((Counts!R869+Counts!V869+Counts!W869)/(Counts!Q869+Counts!V869+Counts!W869+Counts!X869),"")</f>
        <v>0.0769230769230769</v>
      </c>
      <c r="G869" s="36" t="n">
        <f aca="false">IFERROR((Counts!R869+Counts!S869+2*Counts!T869+3*Counts!U869)/Counts!Q869,"")</f>
        <v>0</v>
      </c>
      <c r="H869" s="35" t="n">
        <f aca="false">IFERROR(Counts!U869,"")</f>
        <v>0</v>
      </c>
      <c r="I869" s="36" t="n">
        <f aca="false">IFERROR(Counts!Z869/Counts!AA869,"")</f>
        <v>0.0538461538461538</v>
      </c>
      <c r="J869" s="36" t="n">
        <f aca="false">IFERROR(Counts!AB869/Counts!AA869,"")</f>
        <v>0.120076923076923</v>
      </c>
      <c r="K869" s="37" t="n">
        <f aca="false">IFERROR((Counts!AB869-Counts!Z869)/Counts!AA869,"")</f>
        <v>0.0662307692307692</v>
      </c>
      <c r="L869" s="38" t="n">
        <f aca="false">IFERROR(Counts!Y869/Counts!P869,"")</f>
        <v>0.538461538461538</v>
      </c>
      <c r="M869" s="38" t="n">
        <f aca="false">IFERROR(Counts!V869/Counts!P869,"")</f>
        <v>0.0769230769230769</v>
      </c>
      <c r="N869" s="38" t="n">
        <f aca="false">IFERROR(Counts!AD869/Counts!AC869,"")</f>
        <v>0</v>
      </c>
      <c r="O869" s="38" t="n">
        <f aca="false">IFERROR(Counts!AE869/Counts!AC869,"")</f>
        <v>0</v>
      </c>
      <c r="P869" s="39" t="n">
        <f aca="false">IFERROR(Counts!AG869/Counts!AF869,"")</f>
        <v>77.6</v>
      </c>
      <c r="Q869" s="38" t="n">
        <f aca="false">IFERROR(Counts!AH869/Counts!AC869,"")</f>
        <v>0.4</v>
      </c>
      <c r="R869" s="38" t="n">
        <f aca="false">IFERROR(Counts!N869/Counts!M869,"")</f>
        <v>0.447368421052632</v>
      </c>
      <c r="S869" s="38" t="n">
        <f aca="false">IFERROR(Counts!K869/Counts!J869,"")</f>
        <v>0.545454545454545</v>
      </c>
      <c r="T869" s="38" t="n">
        <f aca="false">IFERROR(Counts!I869/Counts!H869,"")</f>
        <v>0.379310344827586</v>
      </c>
      <c r="U869" s="38" t="n">
        <f aca="false">IFERROR(1-Counts!L869/Counts!K869,"")</f>
        <v>0.666666666666667</v>
      </c>
      <c r="V869" s="39" t="n">
        <f aca="false">IFERROR(Counts!AJ869/Counts!AI869,"")</f>
        <v>72.065</v>
      </c>
      <c r="W869" s="38" t="n">
        <f aca="false">IFERROR(Counts!AK869/Counts!AI869,"")</f>
        <v>0.4</v>
      </c>
      <c r="X869" s="40" t="n">
        <f aca="false">IFERROR(Counts!O869,"")</f>
        <v>-2.797</v>
      </c>
      <c r="Y869" s="36" t="n">
        <f aca="false">IFERROR(INDEX('Season Counts'!$Y$2:$Y$740,$AF869)/INDEX('Season Counts'!$X$2:$X$740,$AF869),"")</f>
        <v>0.209529411764706</v>
      </c>
      <c r="Z869" s="37" t="n">
        <f aca="false">IFERROR(J869-Y869,"")</f>
        <v>-0.0894524886877828</v>
      </c>
      <c r="AA869" s="38" t="n">
        <f aca="false">IFERROR(INDEX('Season Counts'!$K$2:$K$740,$AF869)/INDEX('Season Counts'!$J$2:$J$740,$AF869),"")</f>
        <v>0.377777777777778</v>
      </c>
      <c r="AB869" s="41" t="n">
        <f aca="false">IFERROR(R869-AA869,"")</f>
        <v>0.0695906432748538</v>
      </c>
      <c r="AC869" s="39" t="n">
        <f aca="false">IFERROR(INDEX('Season Counts'!$AG$2:$AG$740,$AF869)/INDEX('Season Counts'!$AF$2:$AF$740,$AF869),"")</f>
        <v>72.2631578947368</v>
      </c>
      <c r="AD869" s="40" t="n">
        <f aca="false">IFERROR(V869-AC869,"")</f>
        <v>-0.198157894736838</v>
      </c>
      <c r="AE869" s="4" t="str">
        <f aca="false">IF(D869&lt;Guide!$C$21,"Low PA",IF(TRIM(IF(ISNUMBER(AD869),IF(N(AD869)&lt;=-Guide!$C$24,"▼ Bat Speed  ",IF(N(AD869)&gt;=Guide!$C$24,"▲ Bat Speed  ","")),"")&amp;IF(N(Z869)&gt;=Guide!$C$22,"▲ Contact  ","")&amp;IF(N(Z869)&lt;=-Guide!$C$22,"▼ Contact  ","")&amp;IF(N(AB869)&gt;=Guide!$C$23,"▲ Chase  ","")&amp;IF(N(AB869)&lt;=-Guide!$C$23,"▼ Chase  ",""))="","Stable",TRIM(IF(ISNUMBER(AD869),IF(N(AD869)&lt;=-Guide!$C$24,"▼ Bat Speed  ",IF(N(AD869)&gt;=Guide!$C$24,"▲ Bat Speed  ","")),"")&amp;IF(N(Z869)&gt;=Guide!$C$22,"▲ Contact  ","")&amp;IF(N(Z869)&lt;=-Guide!$C$22,"▼ Contact  ","")&amp;IF(N(AB869)&gt;=Guide!$C$23,"▲ Chase  ","")&amp;IF(N(AB869)&lt;=-Guide!$C$23,"▼ Chase  ",""))))</f>
        <v>Low PA</v>
      </c>
      <c r="AF869" s="35" t="n">
        <f aca="false">MATCH(Counts!A869,'Season Counts'!$A$2:$A$740,0)</f>
        <v>224</v>
      </c>
    </row>
    <row r="870" customFormat="false" ht="15" hidden="false" customHeight="false" outlineLevel="0" collapsed="false">
      <c r="A870" s="34" t="str">
        <f aca="false">Counts!B870</f>
        <v>COL</v>
      </c>
      <c r="B870" s="5" t="str">
        <f aca="false">Counts!C870</f>
        <v>Ryan Ritter</v>
      </c>
      <c r="C870" s="34" t="str">
        <f aca="false">Counts!F870</f>
        <v>Mar-Apr</v>
      </c>
      <c r="D870" s="35" t="n">
        <f aca="false">IFERROR(Counts!P870,"")</f>
        <v>7</v>
      </c>
      <c r="E870" s="36" t="n">
        <f aca="false">IFERROR(Counts!R870/Counts!Q870,"")</f>
        <v>0.142857142857143</v>
      </c>
      <c r="F870" s="36" t="n">
        <f aca="false">IFERROR((Counts!R870+Counts!V870+Counts!W870)/(Counts!Q870+Counts!V870+Counts!W870+Counts!X870),"")</f>
        <v>0.142857142857143</v>
      </c>
      <c r="G870" s="36" t="n">
        <f aca="false">IFERROR((Counts!R870+Counts!S870+2*Counts!T870+3*Counts!U870)/Counts!Q870,"")</f>
        <v>0.142857142857143</v>
      </c>
      <c r="H870" s="35" t="n">
        <f aca="false">IFERROR(Counts!U870,"")</f>
        <v>0</v>
      </c>
      <c r="I870" s="36" t="n">
        <f aca="false">IFERROR(Counts!Z870/Counts!AA870,"")</f>
        <v>0.128571428571429</v>
      </c>
      <c r="J870" s="36" t="n">
        <f aca="false">IFERROR(Counts!AB870/Counts!AA870,"")</f>
        <v>0.165857142857143</v>
      </c>
      <c r="K870" s="37" t="n">
        <f aca="false">IFERROR((Counts!AB870-Counts!Z870)/Counts!AA870,"")</f>
        <v>0.0372857142857143</v>
      </c>
      <c r="L870" s="38" t="n">
        <f aca="false">IFERROR(Counts!Y870/Counts!P870,"")</f>
        <v>0.428571428571429</v>
      </c>
      <c r="M870" s="38" t="n">
        <f aca="false">IFERROR(Counts!V870/Counts!P870,"")</f>
        <v>0</v>
      </c>
      <c r="N870" s="38" t="n">
        <f aca="false">IFERROR(Counts!AD870/Counts!AC870,"")</f>
        <v>0</v>
      </c>
      <c r="O870" s="38" t="n">
        <f aca="false">IFERROR(Counts!AE870/Counts!AC870,"")</f>
        <v>0.25</v>
      </c>
      <c r="P870" s="39" t="n">
        <f aca="false">IFERROR(Counts!AG870/Counts!AF870,"")</f>
        <v>90.575</v>
      </c>
      <c r="Q870" s="38" t="n">
        <f aca="false">IFERROR(Counts!AH870/Counts!AC870,"")</f>
        <v>0.5</v>
      </c>
      <c r="R870" s="38" t="n">
        <f aca="false">IFERROR(Counts!N870/Counts!M870,"")</f>
        <v>0.454545454545455</v>
      </c>
      <c r="S870" s="38" t="n">
        <f aca="false">IFERROR(Counts!K870/Counts!J870,"")</f>
        <v>0.928571428571429</v>
      </c>
      <c r="T870" s="38" t="n">
        <f aca="false">IFERROR(Counts!I870/Counts!H870,"")</f>
        <v>0.333333333333333</v>
      </c>
      <c r="U870" s="38" t="n">
        <f aca="false">IFERROR(1-Counts!L870/Counts!K870,"")</f>
        <v>0.692307692307692</v>
      </c>
      <c r="V870" s="39" t="n">
        <f aca="false">IFERROR(Counts!AJ870/Counts!AI870,"")</f>
        <v>70.8</v>
      </c>
      <c r="W870" s="38" t="n">
        <f aca="false">IFERROR(Counts!AK870/Counts!AI870,"")</f>
        <v>0.0714285714285714</v>
      </c>
      <c r="X870" s="40" t="n">
        <f aca="false">IFERROR(Counts!O870,"")</f>
        <v>-1.034</v>
      </c>
      <c r="Y870" s="36" t="n">
        <f aca="false">IFERROR(INDEX('Season Counts'!$Y$2:$Y$740,$AF870)/INDEX('Season Counts'!$X$2:$X$740,$AF870),"")</f>
        <v>0.20955</v>
      </c>
      <c r="Z870" s="37" t="n">
        <f aca="false">IFERROR(J870-Y870,"")</f>
        <v>-0.0436928571428571</v>
      </c>
      <c r="AA870" s="38" t="n">
        <f aca="false">IFERROR(INDEX('Season Counts'!$K$2:$K$740,$AF870)/INDEX('Season Counts'!$J$2:$J$740,$AF870),"")</f>
        <v>0.297297297297297</v>
      </c>
      <c r="AB870" s="41" t="n">
        <f aca="false">IFERROR(R870-AA870,"")</f>
        <v>0.157248157248157</v>
      </c>
      <c r="AC870" s="39" t="n">
        <f aca="false">IFERROR(INDEX('Season Counts'!$AG$2:$AG$740,$AF870)/INDEX('Season Counts'!$AF$2:$AF$740,$AF870),"")</f>
        <v>70.1878787878788</v>
      </c>
      <c r="AD870" s="40" t="n">
        <f aca="false">IFERROR(V870-AC870,"")</f>
        <v>0.61212121212121</v>
      </c>
      <c r="AE870" s="4" t="str">
        <f aca="false">IF(D870&lt;Guide!$C$21,"Low PA",IF(TRIM(IF(ISNUMBER(AD870),IF(N(AD870)&lt;=-Guide!$C$24,"▼ Bat Speed  ",IF(N(AD870)&gt;=Guide!$C$24,"▲ Bat Speed  ","")),"")&amp;IF(N(Z870)&gt;=Guide!$C$22,"▲ Contact  ","")&amp;IF(N(Z870)&lt;=-Guide!$C$22,"▼ Contact  ","")&amp;IF(N(AB870)&gt;=Guide!$C$23,"▲ Chase  ","")&amp;IF(N(AB870)&lt;=-Guide!$C$23,"▼ Chase  ",""))="","Stable",TRIM(IF(ISNUMBER(AD870),IF(N(AD870)&lt;=-Guide!$C$24,"▼ Bat Speed  ",IF(N(AD870)&gt;=Guide!$C$24,"▲ Bat Speed  ","")),"")&amp;IF(N(Z870)&gt;=Guide!$C$22,"▲ Contact  ","")&amp;IF(N(Z870)&lt;=-Guide!$C$22,"▼ Contact  ","")&amp;IF(N(AB870)&gt;=Guide!$C$23,"▲ Chase  ","")&amp;IF(N(AB870)&lt;=-Guide!$C$23,"▼ Chase  ",""))))</f>
        <v>Low PA</v>
      </c>
      <c r="AF870" s="35" t="n">
        <f aca="false">MATCH(Counts!A870,'Season Counts'!$A$2:$A$740,0)</f>
        <v>225</v>
      </c>
    </row>
    <row r="871" customFormat="false" ht="15" hidden="false" customHeight="false" outlineLevel="0" collapsed="false">
      <c r="A871" s="34" t="str">
        <f aca="false">Counts!B871</f>
        <v>COL</v>
      </c>
      <c r="B871" s="5" t="str">
        <f aca="false">Counts!C871</f>
        <v>Ryan Ritter</v>
      </c>
      <c r="C871" s="34" t="str">
        <f aca="false">Counts!F871</f>
        <v>Aug</v>
      </c>
      <c r="D871" s="35" t="n">
        <f aca="false">IFERROR(Counts!P871,"")</f>
        <v>12</v>
      </c>
      <c r="E871" s="36" t="n">
        <f aca="false">IFERROR(Counts!R871/Counts!Q871,"")</f>
        <v>0.2</v>
      </c>
      <c r="F871" s="36" t="n">
        <f aca="false">IFERROR((Counts!R871+Counts!V871+Counts!W871)/(Counts!Q871+Counts!V871+Counts!W871+Counts!X871),"")</f>
        <v>0.272727272727273</v>
      </c>
      <c r="G871" s="36" t="n">
        <f aca="false">IFERROR((Counts!R871+Counts!S871+2*Counts!T871+3*Counts!U871)/Counts!Q871,"")</f>
        <v>0.2</v>
      </c>
      <c r="H871" s="35" t="n">
        <f aca="false">IFERROR(Counts!U871,"")</f>
        <v>0</v>
      </c>
      <c r="I871" s="36" t="n">
        <f aca="false">IFERROR(Counts!Z871/Counts!AA871,"")</f>
        <v>0.227272727272727</v>
      </c>
      <c r="J871" s="36" t="n">
        <f aca="false">IFERROR(Counts!AB871/Counts!AA871,"")</f>
        <v>0.275454545454545</v>
      </c>
      <c r="K871" s="37" t="n">
        <f aca="false">IFERROR((Counts!AB871-Counts!Z871)/Counts!AA871,"")</f>
        <v>0.0481818181818182</v>
      </c>
      <c r="L871" s="38" t="n">
        <f aca="false">IFERROR(Counts!Y871/Counts!P871,"")</f>
        <v>0.25</v>
      </c>
      <c r="M871" s="38" t="n">
        <f aca="false">IFERROR(Counts!V871/Counts!P871,"")</f>
        <v>0.0833333333333333</v>
      </c>
      <c r="N871" s="38" t="n">
        <f aca="false">IFERROR(Counts!AD871/Counts!AC871,"")</f>
        <v>0</v>
      </c>
      <c r="O871" s="38" t="n">
        <f aca="false">IFERROR(Counts!AE871/Counts!AC871,"")</f>
        <v>0.375</v>
      </c>
      <c r="P871" s="39" t="n">
        <f aca="false">IFERROR(Counts!AG871/Counts!AF871,"")</f>
        <v>82.75</v>
      </c>
      <c r="Q871" s="38" t="n">
        <f aca="false">IFERROR(Counts!AH871/Counts!AC871,"")</f>
        <v>0.25</v>
      </c>
      <c r="R871" s="38" t="n">
        <f aca="false">IFERROR(Counts!N871/Counts!M871,"")</f>
        <v>0.173913043478261</v>
      </c>
      <c r="S871" s="38" t="n">
        <f aca="false">IFERROR(Counts!K871/Counts!J871,"")</f>
        <v>0.666666666666667</v>
      </c>
      <c r="T871" s="38" t="n">
        <f aca="false">IFERROR(Counts!I871/Counts!H871,"")</f>
        <v>0.166666666666667</v>
      </c>
      <c r="U871" s="38" t="n">
        <f aca="false">IFERROR(1-Counts!L871/Counts!K871,"")</f>
        <v>0.928571428571429</v>
      </c>
      <c r="V871" s="39" t="n">
        <f aca="false">IFERROR(Counts!AJ871/Counts!AI871,"")</f>
        <v>69.6466666666667</v>
      </c>
      <c r="W871" s="38" t="n">
        <f aca="false">IFERROR(Counts!AK871/Counts!AI871,"")</f>
        <v>0</v>
      </c>
      <c r="X871" s="40" t="n">
        <f aca="false">IFERROR(Counts!O871,"")</f>
        <v>-1.161</v>
      </c>
      <c r="Y871" s="36" t="n">
        <f aca="false">IFERROR(INDEX('Season Counts'!$Y$2:$Y$740,$AF871)/INDEX('Season Counts'!$X$2:$X$740,$AF871),"")</f>
        <v>0.20955</v>
      </c>
      <c r="Z871" s="37" t="n">
        <f aca="false">IFERROR(J871-Y871,"")</f>
        <v>0.0659045454545455</v>
      </c>
      <c r="AA871" s="38" t="n">
        <f aca="false">IFERROR(INDEX('Season Counts'!$K$2:$K$740,$AF871)/INDEX('Season Counts'!$J$2:$J$740,$AF871),"")</f>
        <v>0.297297297297297</v>
      </c>
      <c r="AB871" s="41" t="n">
        <f aca="false">IFERROR(R871-AA871,"")</f>
        <v>-0.123384253819036</v>
      </c>
      <c r="AC871" s="39" t="n">
        <f aca="false">IFERROR(INDEX('Season Counts'!$AG$2:$AG$740,$AF871)/INDEX('Season Counts'!$AF$2:$AF$740,$AF871),"")</f>
        <v>70.1878787878788</v>
      </c>
      <c r="AD871" s="40" t="n">
        <f aca="false">IFERROR(V871-AC871,"")</f>
        <v>-0.541212121212112</v>
      </c>
      <c r="AE871" s="4" t="str">
        <f aca="false">IF(D871&lt;Guide!$C$21,"Low PA",IF(TRIM(IF(ISNUMBER(AD871),IF(N(AD871)&lt;=-Guide!$C$24,"▼ Bat Speed  ",IF(N(AD871)&gt;=Guide!$C$24,"▲ Bat Speed  ","")),"")&amp;IF(N(Z871)&gt;=Guide!$C$22,"▲ Contact  ","")&amp;IF(N(Z871)&lt;=-Guide!$C$22,"▼ Contact  ","")&amp;IF(N(AB871)&gt;=Guide!$C$23,"▲ Chase  ","")&amp;IF(N(AB871)&lt;=-Guide!$C$23,"▼ Chase  ",""))="","Stable",TRIM(IF(ISNUMBER(AD871),IF(N(AD871)&lt;=-Guide!$C$24,"▼ Bat Speed  ",IF(N(AD871)&gt;=Guide!$C$24,"▲ Bat Speed  ","")),"")&amp;IF(N(Z871)&gt;=Guide!$C$22,"▲ Contact  ","")&amp;IF(N(Z871)&lt;=-Guide!$C$22,"▼ Contact  ","")&amp;IF(N(AB871)&gt;=Guide!$C$23,"▲ Chase  ","")&amp;IF(N(AB871)&lt;=-Guide!$C$23,"▼ Chase  ",""))))</f>
        <v>Low PA</v>
      </c>
      <c r="AF871" s="35" t="n">
        <f aca="false">MATCH(Counts!A871,'Season Counts'!$A$2:$A$740,0)</f>
        <v>225</v>
      </c>
    </row>
    <row r="872" customFormat="false" ht="15" hidden="false" customHeight="false" outlineLevel="0" collapsed="false">
      <c r="A872" s="34" t="str">
        <f aca="false">Counts!B872</f>
        <v>COL</v>
      </c>
      <c r="B872" s="5" t="str">
        <f aca="false">Counts!C872</f>
        <v>Ryan Ritter</v>
      </c>
      <c r="C872" s="34" t="str">
        <f aca="false">Counts!F872</f>
        <v>Sep</v>
      </c>
      <c r="D872" s="35" t="n">
        <f aca="false">IFERROR(Counts!P872,"")</f>
        <v>2</v>
      </c>
      <c r="E872" s="36" t="n">
        <f aca="false">IFERROR(Counts!R872/Counts!Q872,"")</f>
        <v>0</v>
      </c>
      <c r="F872" s="36" t="n">
        <f aca="false">IFERROR((Counts!R872+Counts!V872+Counts!W872)/(Counts!Q872+Counts!V872+Counts!W872+Counts!X872),"")</f>
        <v>0</v>
      </c>
      <c r="G872" s="36" t="n">
        <f aca="false">IFERROR((Counts!R872+Counts!S872+2*Counts!T872+3*Counts!U872)/Counts!Q872,"")</f>
        <v>0</v>
      </c>
      <c r="H872" s="35" t="n">
        <f aca="false">IFERROR(Counts!U872,"")</f>
        <v>0</v>
      </c>
      <c r="I872" s="36" t="n">
        <f aca="false">IFERROR(Counts!Z872/Counts!AA872,"")</f>
        <v>0</v>
      </c>
      <c r="J872" s="36" t="n">
        <f aca="false">IFERROR(Counts!AB872/Counts!AA872,"")</f>
        <v>0</v>
      </c>
      <c r="K872" s="37" t="n">
        <f aca="false">IFERROR((Counts!AB872-Counts!Z872)/Counts!AA872,"")</f>
        <v>0</v>
      </c>
      <c r="L872" s="38" t="n">
        <f aca="false">IFERROR(Counts!Y872/Counts!P872,"")</f>
        <v>1</v>
      </c>
      <c r="M872" s="38" t="n">
        <f aca="false">IFERROR(Counts!V872/Counts!P872,"")</f>
        <v>0</v>
      </c>
      <c r="N872" s="38" t="str">
        <f aca="false">IFERROR(Counts!AD872/Counts!AC872,"")</f>
        <v/>
      </c>
      <c r="O872" s="38" t="str">
        <f aca="false">IFERROR(Counts!AE872/Counts!AC872,"")</f>
        <v/>
      </c>
      <c r="P872" s="39" t="str">
        <f aca="false">IFERROR(Counts!AG872/Counts!AF872,"")</f>
        <v/>
      </c>
      <c r="Q872" s="38" t="str">
        <f aca="false">IFERROR(Counts!AH872/Counts!AC872,"")</f>
        <v/>
      </c>
      <c r="R872" s="38" t="n">
        <f aca="false">IFERROR(Counts!N872/Counts!M872,"")</f>
        <v>0.666666666666667</v>
      </c>
      <c r="S872" s="38" t="n">
        <f aca="false">IFERROR(Counts!K872/Counts!J872,"")</f>
        <v>0.75</v>
      </c>
      <c r="T872" s="38" t="n">
        <f aca="false">IFERROR(Counts!I872/Counts!H872,"")</f>
        <v>0.8</v>
      </c>
      <c r="U872" s="38" t="n">
        <f aca="false">IFERROR(1-Counts!L872/Counts!K872,"")</f>
        <v>0.333333333333333</v>
      </c>
      <c r="V872" s="39" t="n">
        <f aca="false">IFERROR(Counts!AJ872/Counts!AI872,"")</f>
        <v>70.075</v>
      </c>
      <c r="W872" s="38" t="n">
        <f aca="false">IFERROR(Counts!AK872/Counts!AI872,"")</f>
        <v>0.25</v>
      </c>
      <c r="X872" s="40" t="n">
        <f aca="false">IFERROR(Counts!O872,"")</f>
        <v>-0.5</v>
      </c>
      <c r="Y872" s="36" t="n">
        <f aca="false">IFERROR(INDEX('Season Counts'!$Y$2:$Y$740,$AF872)/INDEX('Season Counts'!$X$2:$X$740,$AF872),"")</f>
        <v>0.20955</v>
      </c>
      <c r="Z872" s="37" t="n">
        <f aca="false">IFERROR(J872-Y872,"")</f>
        <v>-0.20955</v>
      </c>
      <c r="AA872" s="38" t="n">
        <f aca="false">IFERROR(INDEX('Season Counts'!$K$2:$K$740,$AF872)/INDEX('Season Counts'!$J$2:$J$740,$AF872),"")</f>
        <v>0.297297297297297</v>
      </c>
      <c r="AB872" s="41" t="n">
        <f aca="false">IFERROR(R872-AA872,"")</f>
        <v>0.369369369369369</v>
      </c>
      <c r="AC872" s="39" t="n">
        <f aca="false">IFERROR(INDEX('Season Counts'!$AG$2:$AG$740,$AF872)/INDEX('Season Counts'!$AF$2:$AF$740,$AF872),"")</f>
        <v>70.1878787878788</v>
      </c>
      <c r="AD872" s="40" t="n">
        <f aca="false">IFERROR(V872-AC872,"")</f>
        <v>-0.112878787878785</v>
      </c>
      <c r="AE872" s="4" t="str">
        <f aca="false">IF(D872&lt;Guide!$C$21,"Low PA",IF(TRIM(IF(ISNUMBER(AD872),IF(N(AD872)&lt;=-Guide!$C$24,"▼ Bat Speed  ",IF(N(AD872)&gt;=Guide!$C$24,"▲ Bat Speed  ","")),"")&amp;IF(N(Z872)&gt;=Guide!$C$22,"▲ Contact  ","")&amp;IF(N(Z872)&lt;=-Guide!$C$22,"▼ Contact  ","")&amp;IF(N(AB872)&gt;=Guide!$C$23,"▲ Chase  ","")&amp;IF(N(AB872)&lt;=-Guide!$C$23,"▼ Chase  ",""))="","Stable",TRIM(IF(ISNUMBER(AD872),IF(N(AD872)&lt;=-Guide!$C$24,"▼ Bat Speed  ",IF(N(AD872)&gt;=Guide!$C$24,"▲ Bat Speed  ","")),"")&amp;IF(N(Z872)&gt;=Guide!$C$22,"▲ Contact  ","")&amp;IF(N(Z872)&lt;=-Guide!$C$22,"▼ Contact  ","")&amp;IF(N(AB872)&gt;=Guide!$C$23,"▲ Chase  ","")&amp;IF(N(AB872)&lt;=-Guide!$C$23,"▼ Chase  ",""))))</f>
        <v>Low PA</v>
      </c>
      <c r="AF872" s="35" t="n">
        <f aca="false">MATCH(Counts!A872,'Season Counts'!$A$2:$A$740,0)</f>
        <v>225</v>
      </c>
    </row>
    <row r="873" customFormat="false" ht="15" hidden="false" customHeight="false" outlineLevel="0" collapsed="false">
      <c r="A873" s="34" t="str">
        <f aca="false">Counts!B873</f>
        <v>COL</v>
      </c>
      <c r="B873" s="5" t="str">
        <f aca="false">Counts!C873</f>
        <v>Vimael Machín</v>
      </c>
      <c r="C873" s="34" t="str">
        <f aca="false">Counts!F873</f>
        <v>Sep</v>
      </c>
      <c r="D873" s="35" t="n">
        <f aca="false">IFERROR(Counts!P873,"")</f>
        <v>6</v>
      </c>
      <c r="E873" s="36" t="n">
        <f aca="false">IFERROR(Counts!R873/Counts!Q873,"")</f>
        <v>0.5</v>
      </c>
      <c r="F873" s="36" t="n">
        <f aca="false">IFERROR((Counts!R873+Counts!V873+Counts!W873)/(Counts!Q873+Counts!V873+Counts!W873+Counts!X873),"")</f>
        <v>0.5</v>
      </c>
      <c r="G873" s="36" t="n">
        <f aca="false">IFERROR((Counts!R873+Counts!S873+2*Counts!T873+3*Counts!U873)/Counts!Q873,"")</f>
        <v>0.5</v>
      </c>
      <c r="H873" s="35" t="n">
        <f aca="false">IFERROR(Counts!U873,"")</f>
        <v>0</v>
      </c>
      <c r="I873" s="36" t="n">
        <f aca="false">IFERROR(Counts!Z873/Counts!AA873,"")</f>
        <v>0.45</v>
      </c>
      <c r="J873" s="36" t="n">
        <f aca="false">IFERROR(Counts!AB873/Counts!AA873,"")</f>
        <v>0.416833333333333</v>
      </c>
      <c r="K873" s="37" t="n">
        <f aca="false">IFERROR((Counts!AB873-Counts!Z873)/Counts!AA873,"")</f>
        <v>-0.0331666666666667</v>
      </c>
      <c r="L873" s="38" t="n">
        <f aca="false">IFERROR(Counts!Y873/Counts!P873,"")</f>
        <v>0.333333333333333</v>
      </c>
      <c r="M873" s="38" t="n">
        <f aca="false">IFERROR(Counts!V873/Counts!P873,"")</f>
        <v>0</v>
      </c>
      <c r="N873" s="38" t="n">
        <f aca="false">IFERROR(Counts!AD873/Counts!AC873,"")</f>
        <v>0</v>
      </c>
      <c r="O873" s="38" t="n">
        <f aca="false">IFERROR(Counts!AE873/Counts!AC873,"")</f>
        <v>0.5</v>
      </c>
      <c r="P873" s="39" t="n">
        <f aca="false">IFERROR(Counts!AG873/Counts!AF873,"")</f>
        <v>90.15</v>
      </c>
      <c r="Q873" s="38" t="n">
        <f aca="false">IFERROR(Counts!AH873/Counts!AC873,"")</f>
        <v>0.5</v>
      </c>
      <c r="R873" s="38" t="n">
        <f aca="false">IFERROR(Counts!N873/Counts!M873,"")</f>
        <v>0.272727272727273</v>
      </c>
      <c r="S873" s="38" t="n">
        <f aca="false">IFERROR(Counts!K873/Counts!J873,"")</f>
        <v>0.461538461538462</v>
      </c>
      <c r="T873" s="38" t="n">
        <f aca="false">IFERROR(Counts!I873/Counts!H873,"")</f>
        <v>0.444444444444444</v>
      </c>
      <c r="U873" s="38" t="n">
        <f aca="false">IFERROR(1-Counts!L873/Counts!K873,"")</f>
        <v>0.833333333333333</v>
      </c>
      <c r="V873" s="39" t="n">
        <f aca="false">IFERROR(Counts!AJ873/Counts!AI873,"")</f>
        <v>74.225</v>
      </c>
      <c r="W873" s="38" t="n">
        <f aca="false">IFERROR(Counts!AK873/Counts!AI873,"")</f>
        <v>0.25</v>
      </c>
      <c r="X873" s="40" t="n">
        <f aca="false">IFERROR(Counts!O873,"")</f>
        <v>0.368</v>
      </c>
      <c r="Y873" s="36" t="n">
        <f aca="false">IFERROR(INDEX('Season Counts'!$Y$2:$Y$740,$AF873)/INDEX('Season Counts'!$X$2:$X$740,$AF873),"")</f>
        <v>0.416833333333333</v>
      </c>
      <c r="Z873" s="37" t="n">
        <f aca="false">IFERROR(J873-Y873,"")</f>
        <v>0</v>
      </c>
      <c r="AA873" s="38" t="n">
        <f aca="false">IFERROR(INDEX('Season Counts'!$K$2:$K$740,$AF873)/INDEX('Season Counts'!$J$2:$J$740,$AF873),"")</f>
        <v>0.272727272727273</v>
      </c>
      <c r="AB873" s="41" t="n">
        <f aca="false">IFERROR(R873-AA873,"")</f>
        <v>0</v>
      </c>
      <c r="AC873" s="39" t="n">
        <f aca="false">IFERROR(INDEX('Season Counts'!$AG$2:$AG$740,$AF873)/INDEX('Season Counts'!$AF$2:$AF$740,$AF873),"")</f>
        <v>74.225</v>
      </c>
      <c r="AD873" s="40" t="n">
        <f aca="false">IFERROR(V873-AC873,"")</f>
        <v>0</v>
      </c>
      <c r="AE873" s="4" t="str">
        <f aca="false">IF(D873&lt;Guide!$C$21,"Low PA",IF(TRIM(IF(ISNUMBER(AD873),IF(N(AD873)&lt;=-Guide!$C$24,"▼ Bat Speed  ",IF(N(AD873)&gt;=Guide!$C$24,"▲ Bat Speed  ","")),"")&amp;IF(N(Z873)&gt;=Guide!$C$22,"▲ Contact  ","")&amp;IF(N(Z873)&lt;=-Guide!$C$22,"▼ Contact  ","")&amp;IF(N(AB873)&gt;=Guide!$C$23,"▲ Chase  ","")&amp;IF(N(AB873)&lt;=-Guide!$C$23,"▼ Chase  ",""))="","Stable",TRIM(IF(ISNUMBER(AD873),IF(N(AD873)&lt;=-Guide!$C$24,"▼ Bat Speed  ",IF(N(AD873)&gt;=Guide!$C$24,"▲ Bat Speed  ","")),"")&amp;IF(N(Z873)&gt;=Guide!$C$22,"▲ Contact  ","")&amp;IF(N(Z873)&lt;=-Guide!$C$22,"▼ Contact  ","")&amp;IF(N(AB873)&gt;=Guide!$C$23,"▲ Chase  ","")&amp;IF(N(AB873)&lt;=-Guide!$C$23,"▼ Chase  ",""))))</f>
        <v>Low PA</v>
      </c>
      <c r="AF873" s="35" t="n">
        <f aca="false">MATCH(Counts!A873,'Season Counts'!$A$2:$A$740,0)</f>
        <v>226</v>
      </c>
    </row>
    <row r="874" customFormat="false" ht="15" hidden="false" customHeight="false" outlineLevel="0" collapsed="false">
      <c r="A874" s="34" t="str">
        <f aca="false">Counts!B874</f>
        <v>CWS</v>
      </c>
      <c r="B874" s="5" t="str">
        <f aca="false">Counts!C874</f>
        <v>Miguel Vargas</v>
      </c>
      <c r="C874" s="34" t="str">
        <f aca="false">Counts!F874</f>
        <v>Mar-Apr</v>
      </c>
      <c r="D874" s="35" t="n">
        <f aca="false">IFERROR(Counts!P874,"")</f>
        <v>134</v>
      </c>
      <c r="E874" s="36" t="n">
        <f aca="false">IFERROR(Counts!R874/Counts!Q874,"")</f>
        <v>0.214953271028037</v>
      </c>
      <c r="F874" s="36" t="n">
        <f aca="false">IFERROR((Counts!R874+Counts!V874+Counts!W874)/(Counts!Q874+Counts!V874+Counts!W874+Counts!X874),"")</f>
        <v>0.365671641791045</v>
      </c>
      <c r="G874" s="36" t="n">
        <f aca="false">IFERROR((Counts!R874+Counts!S874+2*Counts!T874+3*Counts!U874)/Counts!Q874,"")</f>
        <v>0.439252336448598</v>
      </c>
      <c r="H874" s="35" t="n">
        <f aca="false">IFERROR(Counts!U874,"")</f>
        <v>6</v>
      </c>
      <c r="I874" s="36" t="n">
        <f aca="false">IFERROR(Counts!Z874/Counts!AA874,"")</f>
        <v>0.357894736842105</v>
      </c>
      <c r="J874" s="36" t="n">
        <f aca="false">IFERROR(Counts!AB874/Counts!AA874,"")</f>
        <v>0.372022556390977</v>
      </c>
      <c r="K874" s="37" t="n">
        <f aca="false">IFERROR((Counts!AB874-Counts!Z874)/Counts!AA874,"")</f>
        <v>0.0141278195488722</v>
      </c>
      <c r="L874" s="38" t="n">
        <f aca="false">IFERROR(Counts!Y874/Counts!P874,"")</f>
        <v>0.164179104477612</v>
      </c>
      <c r="M874" s="38" t="n">
        <f aca="false">IFERROR(Counts!V874/Counts!P874,"")</f>
        <v>0.17910447761194</v>
      </c>
      <c r="N874" s="38" t="n">
        <f aca="false">IFERROR(Counts!AD874/Counts!AC874,"")</f>
        <v>0.127906976744186</v>
      </c>
      <c r="O874" s="38" t="n">
        <f aca="false">IFERROR(Counts!AE874/Counts!AC874,"")</f>
        <v>0.441860465116279</v>
      </c>
      <c r="P874" s="39" t="n">
        <f aca="false">IFERROR(Counts!AG874/Counts!AF874,"")</f>
        <v>89.106976744186</v>
      </c>
      <c r="Q874" s="38" t="n">
        <f aca="false">IFERROR(Counts!AH874/Counts!AC874,"")</f>
        <v>0.406976744186047</v>
      </c>
      <c r="R874" s="38" t="n">
        <f aca="false">IFERROR(Counts!N874/Counts!M874,"")</f>
        <v>0.15625</v>
      </c>
      <c r="S874" s="38" t="n">
        <f aca="false">IFERROR(Counts!K874/Counts!J874,"")</f>
        <v>0.676923076923077</v>
      </c>
      <c r="T874" s="38" t="n">
        <f aca="false">IFERROR(Counts!I874/Counts!H874,"")</f>
        <v>0.135746606334842</v>
      </c>
      <c r="U874" s="38" t="n">
        <f aca="false">IFERROR(1-Counts!L874/Counts!K874,"")</f>
        <v>0.869318181818182</v>
      </c>
      <c r="V874" s="39" t="n">
        <f aca="false">IFERROR(Counts!AJ874/Counts!AI874,"")</f>
        <v>73.2927835051546</v>
      </c>
      <c r="W874" s="38" t="n">
        <f aca="false">IFERROR(Counts!AK874/Counts!AI874,"")</f>
        <v>0.350515463917526</v>
      </c>
      <c r="X874" s="40" t="n">
        <f aca="false">IFERROR(Counts!O874,"")</f>
        <v>6.255</v>
      </c>
      <c r="Y874" s="36" t="n">
        <f aca="false">IFERROR(INDEX('Season Counts'!$Y$2:$Y$740,$AF874)/INDEX('Season Counts'!$X$2:$X$740,$AF874),"")</f>
        <v>0.378721664275466</v>
      </c>
      <c r="Z874" s="37" t="n">
        <f aca="false">IFERROR(J874-Y874,"")</f>
        <v>-0.00669910788448885</v>
      </c>
      <c r="AA874" s="38" t="n">
        <f aca="false">IFERROR(INDEX('Season Counts'!$K$2:$K$740,$AF874)/INDEX('Season Counts'!$J$2:$J$740,$AF874),"")</f>
        <v>0.209254143646409</v>
      </c>
      <c r="AB874" s="41" t="n">
        <f aca="false">IFERROR(R874-AA874,"")</f>
        <v>-0.0530041436464089</v>
      </c>
      <c r="AC874" s="39" t="n">
        <f aca="false">IFERROR(INDEX('Season Counts'!$AG$2:$AG$740,$AF874)/INDEX('Season Counts'!$AF$2:$AF$740,$AF874),"")</f>
        <v>73.9677981651376</v>
      </c>
      <c r="AD874" s="40" t="n">
        <f aca="false">IFERROR(V874-AC874,"")</f>
        <v>-0.675014659982978</v>
      </c>
      <c r="AE874" s="4" t="str">
        <f aca="false">IF(D874&lt;Guide!$C$21,"Low PA",IF(TRIM(IF(ISNUMBER(AD874),IF(N(AD874)&lt;=-Guide!$C$24,"▼ Bat Speed  ",IF(N(AD874)&gt;=Guide!$C$24,"▲ Bat Speed  ","")),"")&amp;IF(N(Z874)&gt;=Guide!$C$22,"▲ Contact  ","")&amp;IF(N(Z874)&lt;=-Guide!$C$22,"▼ Contact  ","")&amp;IF(N(AB874)&gt;=Guide!$C$23,"▲ Chase  ","")&amp;IF(N(AB874)&lt;=-Guide!$C$23,"▼ Chase  ",""))="","Stable",TRIM(IF(ISNUMBER(AD874),IF(N(AD874)&lt;=-Guide!$C$24,"▼ Bat Speed  ",IF(N(AD874)&gt;=Guide!$C$24,"▲ Bat Speed  ","")),"")&amp;IF(N(Z874)&gt;=Guide!$C$22,"▲ Contact  ","")&amp;IF(N(Z874)&lt;=-Guide!$C$22,"▼ Contact  ","")&amp;IF(N(AB874)&gt;=Guide!$C$23,"▲ Chase  ","")&amp;IF(N(AB874)&lt;=-Guide!$C$23,"▼ Chase  ",""))))</f>
        <v>▼ Chase</v>
      </c>
      <c r="AF874" s="35" t="n">
        <f aca="false">MATCH(Counts!A874,'Season Counts'!$A$2:$A$740,0)</f>
        <v>227</v>
      </c>
    </row>
    <row r="875" customFormat="false" ht="15" hidden="false" customHeight="false" outlineLevel="0" collapsed="false">
      <c r="A875" s="34" t="str">
        <f aca="false">Counts!B875</f>
        <v>CWS</v>
      </c>
      <c r="B875" s="5" t="str">
        <f aca="false">Counts!C875</f>
        <v>Miguel Vargas</v>
      </c>
      <c r="C875" s="34" t="str">
        <f aca="false">Counts!F875</f>
        <v>May</v>
      </c>
      <c r="D875" s="35" t="n">
        <f aca="false">IFERROR(Counts!P875,"")</f>
        <v>118</v>
      </c>
      <c r="E875" s="36" t="n">
        <f aca="false">IFERROR(Counts!R875/Counts!Q875,"")</f>
        <v>0.25</v>
      </c>
      <c r="F875" s="36" t="n">
        <f aca="false">IFERROR((Counts!R875+Counts!V875+Counts!W875)/(Counts!Q875+Counts!V875+Counts!W875+Counts!X875),"")</f>
        <v>0.355932203389831</v>
      </c>
      <c r="G875" s="36" t="n">
        <f aca="false">IFERROR((Counts!R875+Counts!S875+2*Counts!T875+3*Counts!U875)/Counts!Q875,"")</f>
        <v>0.51</v>
      </c>
      <c r="H875" s="35" t="n">
        <f aca="false">IFERROR(Counts!U875,"")</f>
        <v>7</v>
      </c>
      <c r="I875" s="36" t="n">
        <f aca="false">IFERROR(Counts!Z875/Counts!AA875,"")</f>
        <v>0.371610169491525</v>
      </c>
      <c r="J875" s="36" t="n">
        <f aca="false">IFERROR(Counts!AB875/Counts!AA875,"")</f>
        <v>0.404389830508475</v>
      </c>
      <c r="K875" s="37" t="n">
        <f aca="false">IFERROR((Counts!AB875-Counts!Z875)/Counts!AA875,"")</f>
        <v>0.0327796610169492</v>
      </c>
      <c r="L875" s="38" t="n">
        <f aca="false">IFERROR(Counts!Y875/Counts!P875,"")</f>
        <v>0.186440677966102</v>
      </c>
      <c r="M875" s="38" t="n">
        <f aca="false">IFERROR(Counts!V875/Counts!P875,"")</f>
        <v>0.11864406779661</v>
      </c>
      <c r="N875" s="38" t="n">
        <f aca="false">IFERROR(Counts!AD875/Counts!AC875,"")</f>
        <v>0.164556962025316</v>
      </c>
      <c r="O875" s="38" t="n">
        <f aca="false">IFERROR(Counts!AE875/Counts!AC875,"")</f>
        <v>0.481012658227848</v>
      </c>
      <c r="P875" s="39" t="n">
        <f aca="false">IFERROR(Counts!AG875/Counts!AF875,"")</f>
        <v>91.4898734177215</v>
      </c>
      <c r="Q875" s="38" t="n">
        <f aca="false">IFERROR(Counts!AH875/Counts!AC875,"")</f>
        <v>0.379746835443038</v>
      </c>
      <c r="R875" s="38" t="n">
        <f aca="false">IFERROR(Counts!N875/Counts!M875,"")</f>
        <v>0.222222222222222</v>
      </c>
      <c r="S875" s="38" t="n">
        <f aca="false">IFERROR(Counts!K875/Counts!J875,"")</f>
        <v>0.73109243697479</v>
      </c>
      <c r="T875" s="38" t="n">
        <f aca="false">IFERROR(Counts!I875/Counts!H875,"")</f>
        <v>0.20353982300885</v>
      </c>
      <c r="U875" s="38" t="n">
        <f aca="false">IFERROR(1-Counts!L875/Counts!K875,"")</f>
        <v>0.827586206896552</v>
      </c>
      <c r="V875" s="39" t="n">
        <f aca="false">IFERROR(Counts!AJ875/Counts!AI875,"")</f>
        <v>74.6514705882353</v>
      </c>
      <c r="W875" s="38" t="n">
        <f aca="false">IFERROR(Counts!AK875/Counts!AI875,"")</f>
        <v>0.529411764705882</v>
      </c>
      <c r="X875" s="40" t="n">
        <f aca="false">IFERROR(Counts!O875,"")</f>
        <v>5.538</v>
      </c>
      <c r="Y875" s="36" t="n">
        <f aca="false">IFERROR(INDEX('Season Counts'!$Y$2:$Y$740,$AF875)/INDEX('Season Counts'!$X$2:$X$740,$AF875),"")</f>
        <v>0.378721664275466</v>
      </c>
      <c r="Z875" s="37" t="n">
        <f aca="false">IFERROR(J875-Y875,"")</f>
        <v>0.0256681662330083</v>
      </c>
      <c r="AA875" s="38" t="n">
        <f aca="false">IFERROR(INDEX('Season Counts'!$K$2:$K$740,$AF875)/INDEX('Season Counts'!$J$2:$J$740,$AF875),"")</f>
        <v>0.209254143646409</v>
      </c>
      <c r="AB875" s="41" t="n">
        <f aca="false">IFERROR(R875-AA875,"")</f>
        <v>0.0129680785758134</v>
      </c>
      <c r="AC875" s="39" t="n">
        <f aca="false">IFERROR(INDEX('Season Counts'!$AG$2:$AG$740,$AF875)/INDEX('Season Counts'!$AF$2:$AF$740,$AF875),"")</f>
        <v>73.9677981651376</v>
      </c>
      <c r="AD875" s="40" t="n">
        <f aca="false">IFERROR(V875-AC875,"")</f>
        <v>0.68367242309769</v>
      </c>
      <c r="AE875" s="4" t="str">
        <f aca="false">IF(D875&lt;Guide!$C$21,"Low PA",IF(TRIM(IF(ISNUMBER(AD875),IF(N(AD875)&lt;=-Guide!$C$24,"▼ Bat Speed  ",IF(N(AD875)&gt;=Guide!$C$24,"▲ Bat Speed  ","")),"")&amp;IF(N(Z875)&gt;=Guide!$C$22,"▲ Contact  ","")&amp;IF(N(Z875)&lt;=-Guide!$C$22,"▼ Contact  ","")&amp;IF(N(AB875)&gt;=Guide!$C$23,"▲ Chase  ","")&amp;IF(N(AB875)&lt;=-Guide!$C$23,"▼ Chase  ",""))="","Stable",TRIM(IF(ISNUMBER(AD875),IF(N(AD875)&lt;=-Guide!$C$24,"▼ Bat Speed  ",IF(N(AD875)&gt;=Guide!$C$24,"▲ Bat Speed  ","")),"")&amp;IF(N(Z875)&gt;=Guide!$C$22,"▲ Contact  ","")&amp;IF(N(Z875)&lt;=-Guide!$C$22,"▼ Contact  ","")&amp;IF(N(AB875)&gt;=Guide!$C$23,"▲ Chase  ","")&amp;IF(N(AB875)&lt;=-Guide!$C$23,"▼ Chase  ",""))))</f>
        <v>Stable</v>
      </c>
      <c r="AF875" s="35" t="n">
        <f aca="false">MATCH(Counts!A875,'Season Counts'!$A$2:$A$740,0)</f>
        <v>227</v>
      </c>
    </row>
    <row r="876" customFormat="false" ht="15" hidden="false" customHeight="false" outlineLevel="0" collapsed="false">
      <c r="A876" s="34" t="str">
        <f aca="false">Counts!B876</f>
        <v>CWS</v>
      </c>
      <c r="B876" s="5" t="str">
        <f aca="false">Counts!C876</f>
        <v>Miguel Vargas</v>
      </c>
      <c r="C876" s="34" t="str">
        <f aca="false">Counts!F876</f>
        <v>Jun</v>
      </c>
      <c r="D876" s="35" t="n">
        <f aca="false">IFERROR(Counts!P876,"")</f>
        <v>109</v>
      </c>
      <c r="E876" s="36" t="n">
        <f aca="false">IFERROR(Counts!R876/Counts!Q876,"")</f>
        <v>0.28125</v>
      </c>
      <c r="F876" s="36" t="n">
        <f aca="false">IFERROR((Counts!R876+Counts!V876+Counts!W876)/(Counts!Q876+Counts!V876+Counts!W876+Counts!X876),"")</f>
        <v>0.361111111111111</v>
      </c>
      <c r="G876" s="36" t="n">
        <f aca="false">IFERROR((Counts!R876+Counts!S876+2*Counts!T876+3*Counts!U876)/Counts!Q876,"")</f>
        <v>0.53125</v>
      </c>
      <c r="H876" s="35" t="n">
        <f aca="false">IFERROR(Counts!U876,"")</f>
        <v>6</v>
      </c>
      <c r="I876" s="36" t="n">
        <f aca="false">IFERROR(Counts!Z876/Counts!AA876,"")</f>
        <v>0.389814814814815</v>
      </c>
      <c r="J876" s="36" t="n">
        <f aca="false">IFERROR(Counts!AB876/Counts!AA876,"")</f>
        <v>0.444101851851852</v>
      </c>
      <c r="K876" s="37" t="n">
        <f aca="false">IFERROR((Counts!AB876-Counts!Z876)/Counts!AA876,"")</f>
        <v>0.054287037037037</v>
      </c>
      <c r="L876" s="38" t="n">
        <f aca="false">IFERROR(Counts!Y876/Counts!P876,"")</f>
        <v>0.146788990825688</v>
      </c>
      <c r="M876" s="38" t="n">
        <f aca="false">IFERROR(Counts!V876/Counts!P876,"")</f>
        <v>0.110091743119266</v>
      </c>
      <c r="N876" s="38" t="n">
        <f aca="false">IFERROR(Counts!AD876/Counts!AC876,"")</f>
        <v>0.1375</v>
      </c>
      <c r="O876" s="38" t="n">
        <f aca="false">IFERROR(Counts!AE876/Counts!AC876,"")</f>
        <v>0.45</v>
      </c>
      <c r="P876" s="39" t="n">
        <f aca="false">IFERROR(Counts!AG876/Counts!AF876,"")</f>
        <v>90</v>
      </c>
      <c r="Q876" s="38" t="n">
        <f aca="false">IFERROR(Counts!AH876/Counts!AC876,"")</f>
        <v>0.5</v>
      </c>
      <c r="R876" s="38" t="n">
        <f aca="false">IFERROR(Counts!N876/Counts!M876,"")</f>
        <v>0.263888888888889</v>
      </c>
      <c r="S876" s="38" t="n">
        <f aca="false">IFERROR(Counts!K876/Counts!J876,"")</f>
        <v>0.658536585365854</v>
      </c>
      <c r="T876" s="38" t="n">
        <f aca="false">IFERROR(Counts!I876/Counts!H876,"")</f>
        <v>0.150259067357513</v>
      </c>
      <c r="U876" s="38" t="n">
        <f aca="false">IFERROR(1-Counts!L876/Counts!K876,"")</f>
        <v>0.881481481481482</v>
      </c>
      <c r="V876" s="39" t="n">
        <f aca="false">IFERROR(Counts!AJ876/Counts!AI876,"")</f>
        <v>74.564367816092</v>
      </c>
      <c r="W876" s="38" t="n">
        <f aca="false">IFERROR(Counts!AK876/Counts!AI876,"")</f>
        <v>0.471264367816092</v>
      </c>
      <c r="X876" s="40" t="n">
        <f aca="false">IFERROR(Counts!O876,"")</f>
        <v>5.226</v>
      </c>
      <c r="Y876" s="36" t="n">
        <f aca="false">IFERROR(INDEX('Season Counts'!$Y$2:$Y$740,$AF876)/INDEX('Season Counts'!$X$2:$X$740,$AF876),"")</f>
        <v>0.378721664275466</v>
      </c>
      <c r="Z876" s="37" t="n">
        <f aca="false">IFERROR(J876-Y876,"")</f>
        <v>0.0653801875763856</v>
      </c>
      <c r="AA876" s="38" t="n">
        <f aca="false">IFERROR(INDEX('Season Counts'!$K$2:$K$740,$AF876)/INDEX('Season Counts'!$J$2:$J$740,$AF876),"")</f>
        <v>0.209254143646409</v>
      </c>
      <c r="AB876" s="41" t="n">
        <f aca="false">IFERROR(R876-AA876,"")</f>
        <v>0.0546347452424801</v>
      </c>
      <c r="AC876" s="39" t="n">
        <f aca="false">IFERROR(INDEX('Season Counts'!$AG$2:$AG$740,$AF876)/INDEX('Season Counts'!$AF$2:$AF$740,$AF876),"")</f>
        <v>73.9677981651376</v>
      </c>
      <c r="AD876" s="40" t="n">
        <f aca="false">IFERROR(V876-AC876,"")</f>
        <v>0.596569650954351</v>
      </c>
      <c r="AE876" s="4" t="str">
        <f aca="false">IF(D876&lt;Guide!$C$21,"Low PA",IF(TRIM(IF(ISNUMBER(AD876),IF(N(AD876)&lt;=-Guide!$C$24,"▼ Bat Speed  ",IF(N(AD876)&gt;=Guide!$C$24,"▲ Bat Speed  ","")),"")&amp;IF(N(Z876)&gt;=Guide!$C$22,"▲ Contact  ","")&amp;IF(N(Z876)&lt;=-Guide!$C$22,"▼ Contact  ","")&amp;IF(N(AB876)&gt;=Guide!$C$23,"▲ Chase  ","")&amp;IF(N(AB876)&lt;=-Guide!$C$23,"▼ Chase  ",""))="","Stable",TRIM(IF(ISNUMBER(AD876),IF(N(AD876)&lt;=-Guide!$C$24,"▼ Bat Speed  ",IF(N(AD876)&gt;=Guide!$C$24,"▲ Bat Speed  ","")),"")&amp;IF(N(Z876)&gt;=Guide!$C$22,"▲ Contact  ","")&amp;IF(N(Z876)&lt;=-Guide!$C$22,"▼ Contact  ","")&amp;IF(N(AB876)&gt;=Guide!$C$23,"▲ Chase  ","")&amp;IF(N(AB876)&lt;=-Guide!$C$23,"▼ Chase  ",""))))</f>
        <v>▲ Contact ▲ Chase</v>
      </c>
      <c r="AF876" s="35" t="n">
        <f aca="false">MATCH(Counts!A876,'Season Counts'!$A$2:$A$740,0)</f>
        <v>227</v>
      </c>
    </row>
    <row r="877" customFormat="false" ht="15" hidden="false" customHeight="false" outlineLevel="0" collapsed="false">
      <c r="A877" s="34" t="str">
        <f aca="false">Counts!B877</f>
        <v>CWS</v>
      </c>
      <c r="B877" s="5" t="str">
        <f aca="false">Counts!C877</f>
        <v>Miguel Vargas</v>
      </c>
      <c r="C877" s="34" t="str">
        <f aca="false">Counts!F877</f>
        <v>Jul</v>
      </c>
      <c r="D877" s="35" t="n">
        <f aca="false">IFERROR(Counts!P877,"")</f>
        <v>111</v>
      </c>
      <c r="E877" s="36" t="n">
        <f aca="false">IFERROR(Counts!R877/Counts!Q877,"")</f>
        <v>0.216494845360825</v>
      </c>
      <c r="F877" s="36" t="n">
        <f aca="false">IFERROR((Counts!R877+Counts!V877+Counts!W877)/(Counts!Q877+Counts!V877+Counts!W877+Counts!X877),"")</f>
        <v>0.297297297297297</v>
      </c>
      <c r="G877" s="36" t="n">
        <f aca="false">IFERROR((Counts!R877+Counts!S877+2*Counts!T877+3*Counts!U877)/Counts!Q877,"")</f>
        <v>0.443298969072165</v>
      </c>
      <c r="H877" s="35" t="n">
        <f aca="false">IFERROR(Counts!U877,"")</f>
        <v>4</v>
      </c>
      <c r="I877" s="36" t="n">
        <f aca="false">IFERROR(Counts!Z877/Counts!AA877,"")</f>
        <v>0.313636363636364</v>
      </c>
      <c r="J877" s="36" t="n">
        <f aca="false">IFERROR(Counts!AB877/Counts!AA877,"")</f>
        <v>0.354136363636364</v>
      </c>
      <c r="K877" s="37" t="n">
        <f aca="false">IFERROR((Counts!AB877-Counts!Z877)/Counts!AA877,"")</f>
        <v>0.0405</v>
      </c>
      <c r="L877" s="38" t="n">
        <f aca="false">IFERROR(Counts!Y877/Counts!P877,"")</f>
        <v>0.189189189189189</v>
      </c>
      <c r="M877" s="38" t="n">
        <f aca="false">IFERROR(Counts!V877/Counts!P877,"")</f>
        <v>0.0900900900900901</v>
      </c>
      <c r="N877" s="38" t="n">
        <f aca="false">IFERROR(Counts!AD877/Counts!AC877,"")</f>
        <v>0.153846153846154</v>
      </c>
      <c r="O877" s="38" t="n">
        <f aca="false">IFERROR(Counts!AE877/Counts!AC877,"")</f>
        <v>0.512820512820513</v>
      </c>
      <c r="P877" s="39" t="n">
        <f aca="false">IFERROR(Counts!AG877/Counts!AF877,"")</f>
        <v>92.4846153846154</v>
      </c>
      <c r="Q877" s="38" t="n">
        <f aca="false">IFERROR(Counts!AH877/Counts!AC877,"")</f>
        <v>0.358974358974359</v>
      </c>
      <c r="R877" s="38" t="n">
        <f aca="false">IFERROR(Counts!N877/Counts!M877,"")</f>
        <v>0.267676767676768</v>
      </c>
      <c r="S877" s="38" t="n">
        <f aca="false">IFERROR(Counts!K877/Counts!J877,"")</f>
        <v>0.717171717171717</v>
      </c>
      <c r="T877" s="38" t="n">
        <f aca="false">IFERROR(Counts!I877/Counts!H877,"")</f>
        <v>0.205128205128205</v>
      </c>
      <c r="U877" s="38" t="n">
        <f aca="false">IFERROR(1-Counts!L877/Counts!K877,"")</f>
        <v>0.859154929577465</v>
      </c>
      <c r="V877" s="39" t="n">
        <f aca="false">IFERROR(Counts!AJ877/Counts!AI877,"")</f>
        <v>74.1301775147929</v>
      </c>
      <c r="W877" s="38" t="n">
        <f aca="false">IFERROR(Counts!AK877/Counts!AI877,"")</f>
        <v>0.461538461538462</v>
      </c>
      <c r="X877" s="40" t="n">
        <f aca="false">IFERROR(Counts!O877,"")</f>
        <v>0.442</v>
      </c>
      <c r="Y877" s="36" t="n">
        <f aca="false">IFERROR(INDEX('Season Counts'!$Y$2:$Y$740,$AF877)/INDEX('Season Counts'!$X$2:$X$740,$AF877),"")</f>
        <v>0.378721664275466</v>
      </c>
      <c r="Z877" s="37" t="n">
        <f aca="false">IFERROR(J877-Y877,"")</f>
        <v>-0.0245853006391026</v>
      </c>
      <c r="AA877" s="38" t="n">
        <f aca="false">IFERROR(INDEX('Season Counts'!$K$2:$K$740,$AF877)/INDEX('Season Counts'!$J$2:$J$740,$AF877),"")</f>
        <v>0.209254143646409</v>
      </c>
      <c r="AB877" s="41" t="n">
        <f aca="false">IFERROR(R877-AA877,"")</f>
        <v>0.0584226240303588</v>
      </c>
      <c r="AC877" s="39" t="n">
        <f aca="false">IFERROR(INDEX('Season Counts'!$AG$2:$AG$740,$AF877)/INDEX('Season Counts'!$AF$2:$AF$740,$AF877),"")</f>
        <v>73.9677981651376</v>
      </c>
      <c r="AD877" s="40" t="n">
        <f aca="false">IFERROR(V877-AC877,"")</f>
        <v>0.162379349655296</v>
      </c>
      <c r="AE877" s="4" t="str">
        <f aca="false">IF(D877&lt;Guide!$C$21,"Low PA",IF(TRIM(IF(ISNUMBER(AD877),IF(N(AD877)&lt;=-Guide!$C$24,"▼ Bat Speed  ",IF(N(AD877)&gt;=Guide!$C$24,"▲ Bat Speed  ","")),"")&amp;IF(N(Z877)&gt;=Guide!$C$22,"▲ Contact  ","")&amp;IF(N(Z877)&lt;=-Guide!$C$22,"▼ Contact  ","")&amp;IF(N(AB877)&gt;=Guide!$C$23,"▲ Chase  ","")&amp;IF(N(AB877)&lt;=-Guide!$C$23,"▼ Chase  ",""))="","Stable",TRIM(IF(ISNUMBER(AD877),IF(N(AD877)&lt;=-Guide!$C$24,"▼ Bat Speed  ",IF(N(AD877)&gt;=Guide!$C$24,"▲ Bat Speed  ","")),"")&amp;IF(N(Z877)&gt;=Guide!$C$22,"▲ Contact  ","")&amp;IF(N(Z877)&lt;=-Guide!$C$22,"▼ Contact  ","")&amp;IF(N(AB877)&gt;=Guide!$C$23,"▲ Chase  ","")&amp;IF(N(AB877)&lt;=-Guide!$C$23,"▼ Chase  ",""))))</f>
        <v>▲ Chase</v>
      </c>
      <c r="AF877" s="35" t="n">
        <f aca="false">MATCH(Counts!A877,'Season Counts'!$A$2:$A$740,0)</f>
        <v>227</v>
      </c>
    </row>
    <row r="878" customFormat="false" ht="15" hidden="false" customHeight="false" outlineLevel="0" collapsed="false">
      <c r="A878" s="34" t="str">
        <f aca="false">Counts!B878</f>
        <v>CWS</v>
      </c>
      <c r="B878" s="5" t="str">
        <f aca="false">Counts!C878</f>
        <v>Miguel Vargas</v>
      </c>
      <c r="C878" s="34" t="str">
        <f aca="false">Counts!F878</f>
        <v>Aug</v>
      </c>
      <c r="D878" s="35" t="n">
        <f aca="false">IFERROR(Counts!P878,"")</f>
        <v>124</v>
      </c>
      <c r="E878" s="36" t="n">
        <f aca="false">IFERROR(Counts!R878/Counts!Q878,"")</f>
        <v>0.285714285714286</v>
      </c>
      <c r="F878" s="36" t="n">
        <f aca="false">IFERROR((Counts!R878+Counts!V878+Counts!W878)/(Counts!Q878+Counts!V878+Counts!W878+Counts!X878),"")</f>
        <v>0.42741935483871</v>
      </c>
      <c r="G878" s="36" t="n">
        <f aca="false">IFERROR((Counts!R878+Counts!S878+2*Counts!T878+3*Counts!U878)/Counts!Q878,"")</f>
        <v>0.520408163265306</v>
      </c>
      <c r="H878" s="35" t="n">
        <f aca="false">IFERROR(Counts!U878,"")</f>
        <v>6</v>
      </c>
      <c r="I878" s="36" t="n">
        <f aca="false">IFERROR(Counts!Z878/Counts!AA878,"")</f>
        <v>0.402083333333333</v>
      </c>
      <c r="J878" s="36" t="n">
        <f aca="false">IFERROR(Counts!AB878/Counts!AA878,"")</f>
        <v>0.378416666666667</v>
      </c>
      <c r="K878" s="37" t="n">
        <f aca="false">IFERROR((Counts!AB878-Counts!Z878)/Counts!AA878,"")</f>
        <v>-0.0236666666666667</v>
      </c>
      <c r="L878" s="38" t="n">
        <f aca="false">IFERROR(Counts!Y878/Counts!P878,"")</f>
        <v>0.193548387096774</v>
      </c>
      <c r="M878" s="38" t="n">
        <f aca="false">IFERROR(Counts!V878/Counts!P878,"")</f>
        <v>0.201612903225806</v>
      </c>
      <c r="N878" s="38" t="n">
        <f aca="false">IFERROR(Counts!AD878/Counts!AC878,"")</f>
        <v>0.12</v>
      </c>
      <c r="O878" s="38" t="n">
        <f aca="false">IFERROR(Counts!AE878/Counts!AC878,"")</f>
        <v>0.4</v>
      </c>
      <c r="P878" s="39" t="n">
        <f aca="false">IFERROR(Counts!AG878/Counts!AF878,"")</f>
        <v>89.988</v>
      </c>
      <c r="Q878" s="38" t="n">
        <f aca="false">IFERROR(Counts!AH878/Counts!AC878,"")</f>
        <v>0.453333333333333</v>
      </c>
      <c r="R878" s="38" t="n">
        <f aca="false">IFERROR(Counts!N878/Counts!M878,"")</f>
        <v>0.184300341296928</v>
      </c>
      <c r="S878" s="38" t="n">
        <f aca="false">IFERROR(Counts!K878/Counts!J878,"")</f>
        <v>0.653846153846154</v>
      </c>
      <c r="T878" s="38" t="n">
        <f aca="false">IFERROR(Counts!I878/Counts!H878,"")</f>
        <v>0.178743961352657</v>
      </c>
      <c r="U878" s="38" t="n">
        <f aca="false">IFERROR(1-Counts!L878/Counts!K878,"")</f>
        <v>0.882352941176471</v>
      </c>
      <c r="V878" s="39" t="n">
        <f aca="false">IFERROR(Counts!AJ878/Counts!AI878,"")</f>
        <v>73.1537634408602</v>
      </c>
      <c r="W878" s="38" t="n">
        <f aca="false">IFERROR(Counts!AK878/Counts!AI878,"")</f>
        <v>0.333333333333333</v>
      </c>
      <c r="X878" s="40" t="n">
        <f aca="false">IFERROR(Counts!O878,"")</f>
        <v>8.144</v>
      </c>
      <c r="Y878" s="36" t="n">
        <f aca="false">IFERROR(INDEX('Season Counts'!$Y$2:$Y$740,$AF878)/INDEX('Season Counts'!$X$2:$X$740,$AF878),"")</f>
        <v>0.378721664275466</v>
      </c>
      <c r="Z878" s="37" t="n">
        <f aca="false">IFERROR(J878-Y878,"")</f>
        <v>-0.000304997608799651</v>
      </c>
      <c r="AA878" s="38" t="n">
        <f aca="false">IFERROR(INDEX('Season Counts'!$K$2:$K$740,$AF878)/INDEX('Season Counts'!$J$2:$J$740,$AF878),"")</f>
        <v>0.209254143646409</v>
      </c>
      <c r="AB878" s="41" t="n">
        <f aca="false">IFERROR(R878-AA878,"")</f>
        <v>-0.0249538023494805</v>
      </c>
      <c r="AC878" s="39" t="n">
        <f aca="false">IFERROR(INDEX('Season Counts'!$AG$2:$AG$740,$AF878)/INDEX('Season Counts'!$AF$2:$AF$740,$AF878),"")</f>
        <v>73.9677981651376</v>
      </c>
      <c r="AD878" s="40" t="n">
        <f aca="false">IFERROR(V878-AC878,"")</f>
        <v>-0.814034724277391</v>
      </c>
      <c r="AE878" s="4" t="str">
        <f aca="false">IF(D878&lt;Guide!$C$21,"Low PA",IF(TRIM(IF(ISNUMBER(AD878),IF(N(AD878)&lt;=-Guide!$C$24,"▼ Bat Speed  ",IF(N(AD878)&gt;=Guide!$C$24,"▲ Bat Speed  ","")),"")&amp;IF(N(Z878)&gt;=Guide!$C$22,"▲ Contact  ","")&amp;IF(N(Z878)&lt;=-Guide!$C$22,"▼ Contact  ","")&amp;IF(N(AB878)&gt;=Guide!$C$23,"▲ Chase  ","")&amp;IF(N(AB878)&lt;=-Guide!$C$23,"▼ Chase  ",""))="","Stable",TRIM(IF(ISNUMBER(AD878),IF(N(AD878)&lt;=-Guide!$C$24,"▼ Bat Speed  ",IF(N(AD878)&gt;=Guide!$C$24,"▲ Bat Speed  ","")),"")&amp;IF(N(Z878)&gt;=Guide!$C$22,"▲ Contact  ","")&amp;IF(N(Z878)&lt;=-Guide!$C$22,"▼ Contact  ","")&amp;IF(N(AB878)&gt;=Guide!$C$23,"▲ Chase  ","")&amp;IF(N(AB878)&lt;=-Guide!$C$23,"▼ Chase  ",""))))</f>
        <v>Stable</v>
      </c>
      <c r="AF878" s="35" t="n">
        <f aca="false">MATCH(Counts!A878,'Season Counts'!$A$2:$A$740,0)</f>
        <v>227</v>
      </c>
    </row>
    <row r="879" customFormat="false" ht="15" hidden="false" customHeight="false" outlineLevel="0" collapsed="false">
      <c r="A879" s="34" t="str">
        <f aca="false">Counts!B879</f>
        <v>CWS</v>
      </c>
      <c r="B879" s="5" t="str">
        <f aca="false">Counts!C879</f>
        <v>Miguel Vargas</v>
      </c>
      <c r="C879" s="34" t="str">
        <f aca="false">Counts!F879</f>
        <v>Sep</v>
      </c>
      <c r="D879" s="35" t="n">
        <f aca="false">IFERROR(Counts!P879,"")</f>
        <v>108</v>
      </c>
      <c r="E879" s="36" t="n">
        <f aca="false">IFERROR(Counts!R879/Counts!Q879,"")</f>
        <v>0.255555555555556</v>
      </c>
      <c r="F879" s="36" t="n">
        <f aca="false">IFERROR((Counts!R879+Counts!V879+Counts!W879)/(Counts!Q879+Counts!V879+Counts!W879+Counts!X879),"")</f>
        <v>0.361111111111111</v>
      </c>
      <c r="G879" s="36" t="n">
        <f aca="false">IFERROR((Counts!R879+Counts!S879+2*Counts!T879+3*Counts!U879)/Counts!Q879,"")</f>
        <v>0.4</v>
      </c>
      <c r="H879" s="35" t="n">
        <f aca="false">IFERROR(Counts!U879,"")</f>
        <v>4</v>
      </c>
      <c r="I879" s="36" t="n">
        <f aca="false">IFERROR(Counts!Z879/Counts!AA879,"")</f>
        <v>0.339351851851852</v>
      </c>
      <c r="J879" s="36" t="n">
        <f aca="false">IFERROR(Counts!AB879/Counts!AA879,"")</f>
        <v>0.318925925925926</v>
      </c>
      <c r="K879" s="37" t="n">
        <f aca="false">IFERROR((Counts!AB879-Counts!Z879)/Counts!AA879,"")</f>
        <v>-0.0204259259259259</v>
      </c>
      <c r="L879" s="38" t="n">
        <f aca="false">IFERROR(Counts!Y879/Counts!P879,"")</f>
        <v>0.194444444444444</v>
      </c>
      <c r="M879" s="38" t="n">
        <f aca="false">IFERROR(Counts!V879/Counts!P879,"")</f>
        <v>0.148148148148148</v>
      </c>
      <c r="N879" s="38" t="n">
        <f aca="false">IFERROR(Counts!AD879/Counts!AC879,"")</f>
        <v>0.0704225352112676</v>
      </c>
      <c r="O879" s="38" t="n">
        <f aca="false">IFERROR(Counts!AE879/Counts!AC879,"")</f>
        <v>0.323943661971831</v>
      </c>
      <c r="P879" s="39" t="n">
        <f aca="false">IFERROR(Counts!AG879/Counts!AF879,"")</f>
        <v>87.2098591549296</v>
      </c>
      <c r="Q879" s="38" t="n">
        <f aca="false">IFERROR(Counts!AH879/Counts!AC879,"")</f>
        <v>0.28169014084507</v>
      </c>
      <c r="R879" s="38" t="n">
        <f aca="false">IFERROR(Counts!N879/Counts!M879,"")</f>
        <v>0.191780821917808</v>
      </c>
      <c r="S879" s="38" t="n">
        <f aca="false">IFERROR(Counts!K879/Counts!J879,"")</f>
        <v>0.696969696969697</v>
      </c>
      <c r="T879" s="38" t="n">
        <f aca="false">IFERROR(Counts!I879/Counts!H879,"")</f>
        <v>0.188888888888889</v>
      </c>
      <c r="U879" s="38" t="n">
        <f aca="false">IFERROR(1-Counts!L879/Counts!K879,"")</f>
        <v>0.869565217391304</v>
      </c>
      <c r="V879" s="39" t="n">
        <f aca="false">IFERROR(Counts!AJ879/Counts!AI879,"")</f>
        <v>74.039263803681</v>
      </c>
      <c r="W879" s="38" t="n">
        <f aca="false">IFERROR(Counts!AK879/Counts!AI879,"")</f>
        <v>0.447852760736196</v>
      </c>
      <c r="X879" s="40" t="n">
        <f aca="false">IFERROR(Counts!O879,"")</f>
        <v>2.511</v>
      </c>
      <c r="Y879" s="36" t="n">
        <f aca="false">IFERROR(INDEX('Season Counts'!$Y$2:$Y$740,$AF879)/INDEX('Season Counts'!$X$2:$X$740,$AF879),"")</f>
        <v>0.378721664275466</v>
      </c>
      <c r="Z879" s="37" t="n">
        <f aca="false">IFERROR(J879-Y879,"")</f>
        <v>-0.0597957383495403</v>
      </c>
      <c r="AA879" s="38" t="n">
        <f aca="false">IFERROR(INDEX('Season Counts'!$K$2:$K$740,$AF879)/INDEX('Season Counts'!$J$2:$J$740,$AF879),"")</f>
        <v>0.209254143646409</v>
      </c>
      <c r="AB879" s="41" t="n">
        <f aca="false">IFERROR(R879-AA879,"")</f>
        <v>-0.0174733217286006</v>
      </c>
      <c r="AC879" s="39" t="n">
        <f aca="false">IFERROR(INDEX('Season Counts'!$AG$2:$AG$740,$AF879)/INDEX('Season Counts'!$AF$2:$AF$740,$AF879),"")</f>
        <v>73.9677981651376</v>
      </c>
      <c r="AD879" s="40" t="n">
        <f aca="false">IFERROR(V879-AC879,"")</f>
        <v>0.0714656385433727</v>
      </c>
      <c r="AE879" s="4" t="str">
        <f aca="false">IF(D879&lt;Guide!$C$21,"Low PA",IF(TRIM(IF(ISNUMBER(AD879),IF(N(AD879)&lt;=-Guide!$C$24,"▼ Bat Speed  ",IF(N(AD879)&gt;=Guide!$C$24,"▲ Bat Speed  ","")),"")&amp;IF(N(Z879)&gt;=Guide!$C$22,"▲ Contact  ","")&amp;IF(N(Z879)&lt;=-Guide!$C$22,"▼ Contact  ","")&amp;IF(N(AB879)&gt;=Guide!$C$23,"▲ Chase  ","")&amp;IF(N(AB879)&lt;=-Guide!$C$23,"▼ Chase  ",""))="","Stable",TRIM(IF(ISNUMBER(AD879),IF(N(AD879)&lt;=-Guide!$C$24,"▼ Bat Speed  ",IF(N(AD879)&gt;=Guide!$C$24,"▲ Bat Speed  ","")),"")&amp;IF(N(Z879)&gt;=Guide!$C$22,"▲ Contact  ","")&amp;IF(N(Z879)&lt;=-Guide!$C$22,"▼ Contact  ","")&amp;IF(N(AB879)&gt;=Guide!$C$23,"▲ Chase  ","")&amp;IF(N(AB879)&lt;=-Guide!$C$23,"▼ Chase  ",""))))</f>
        <v>▼ Contact</v>
      </c>
      <c r="AF879" s="35" t="n">
        <f aca="false">MATCH(Counts!A879,'Season Counts'!$A$2:$A$740,0)</f>
        <v>227</v>
      </c>
    </row>
    <row r="880" customFormat="false" ht="15" hidden="false" customHeight="false" outlineLevel="0" collapsed="false">
      <c r="A880" s="34" t="str">
        <f aca="false">Counts!B880</f>
        <v>CWS</v>
      </c>
      <c r="B880" s="5" t="str">
        <f aca="false">Counts!C880</f>
        <v>Chase Meidroth</v>
      </c>
      <c r="C880" s="34" t="str">
        <f aca="false">Counts!F880</f>
        <v>Mar-Apr</v>
      </c>
      <c r="D880" s="35" t="n">
        <f aca="false">IFERROR(Counts!P880,"")</f>
        <v>127</v>
      </c>
      <c r="E880" s="36" t="n">
        <f aca="false">IFERROR(Counts!R880/Counts!Q880,"")</f>
        <v>0.256880733944954</v>
      </c>
      <c r="F880" s="36" t="n">
        <f aca="false">IFERROR((Counts!R880+Counts!V880+Counts!W880)/(Counts!Q880+Counts!V880+Counts!W880+Counts!X880),"")</f>
        <v>0.338709677419355</v>
      </c>
      <c r="G880" s="36" t="n">
        <f aca="false">IFERROR((Counts!R880+Counts!S880+2*Counts!T880+3*Counts!U880)/Counts!Q880,"")</f>
        <v>0.339449541284404</v>
      </c>
      <c r="H880" s="35" t="n">
        <f aca="false">IFERROR(Counts!U880,"")</f>
        <v>1</v>
      </c>
      <c r="I880" s="36" t="n">
        <f aca="false">IFERROR(Counts!Z880/Counts!AA880,"")</f>
        <v>0.306451612903226</v>
      </c>
      <c r="J880" s="36" t="n">
        <f aca="false">IFERROR(Counts!AB880/Counts!AA880,"")</f>
        <v>0.30616935483871</v>
      </c>
      <c r="K880" s="37" t="n">
        <f aca="false">IFERROR((Counts!AB880-Counts!Z880)/Counts!AA880,"")</f>
        <v>-0.000282258064516102</v>
      </c>
      <c r="L880" s="38" t="n">
        <f aca="false">IFERROR(Counts!Y880/Counts!P880,"")</f>
        <v>0.21259842519685</v>
      </c>
      <c r="M880" s="38" t="n">
        <f aca="false">IFERROR(Counts!V880/Counts!P880,"")</f>
        <v>0.110236220472441</v>
      </c>
      <c r="N880" s="38" t="n">
        <f aca="false">IFERROR(Counts!AD880/Counts!AC880,"")</f>
        <v>0.0470588235294118</v>
      </c>
      <c r="O880" s="38" t="n">
        <f aca="false">IFERROR(Counts!AE880/Counts!AC880,"")</f>
        <v>0.376470588235294</v>
      </c>
      <c r="P880" s="39" t="n">
        <f aca="false">IFERROR(Counts!AG880/Counts!AF880,"")</f>
        <v>85.9119047619048</v>
      </c>
      <c r="Q880" s="38" t="n">
        <f aca="false">IFERROR(Counts!AH880/Counts!AC880,"")</f>
        <v>0.317647058823529</v>
      </c>
      <c r="R880" s="38" t="n">
        <f aca="false">IFERROR(Counts!N880/Counts!M880,"")</f>
        <v>0.241758241758242</v>
      </c>
      <c r="S880" s="38" t="n">
        <f aca="false">IFERROR(Counts!K880/Counts!J880,"")</f>
        <v>0.505454545454546</v>
      </c>
      <c r="T880" s="38" t="n">
        <f aca="false">IFERROR(Counts!I880/Counts!H880,"")</f>
        <v>0.15609756097561</v>
      </c>
      <c r="U880" s="38" t="n">
        <f aca="false">IFERROR(1-Counts!L880/Counts!K880,"")</f>
        <v>0.884892086330935</v>
      </c>
      <c r="V880" s="39" t="n">
        <f aca="false">IFERROR(Counts!AJ880/Counts!AI880,"")</f>
        <v>66.7513661202186</v>
      </c>
      <c r="W880" s="38" t="n">
        <f aca="false">IFERROR(Counts!AK880/Counts!AI880,"")</f>
        <v>0.0109289617486339</v>
      </c>
      <c r="X880" s="40" t="n">
        <f aca="false">IFERROR(Counts!O880,"")</f>
        <v>-1.472</v>
      </c>
      <c r="Y880" s="36" t="n">
        <f aca="false">IFERROR(INDEX('Season Counts'!$Y$2:$Y$740,$AF880)/INDEX('Season Counts'!$X$2:$X$740,$AF880),"")</f>
        <v>0.301417981072555</v>
      </c>
      <c r="Z880" s="37" t="n">
        <f aca="false">IFERROR(J880-Y880,"")</f>
        <v>0.00475137376615453</v>
      </c>
      <c r="AA880" s="38" t="n">
        <f aca="false">IFERROR(INDEX('Season Counts'!$K$2:$K$740,$AF880)/INDEX('Season Counts'!$J$2:$J$740,$AF880),"")</f>
        <v>0.289434523809524</v>
      </c>
      <c r="AB880" s="41" t="n">
        <f aca="false">IFERROR(R880-AA880,"")</f>
        <v>-0.0476762820512821</v>
      </c>
      <c r="AC880" s="39" t="n">
        <f aca="false">IFERROR(INDEX('Season Counts'!$AG$2:$AG$740,$AF880)/INDEX('Season Counts'!$AF$2:$AF$740,$AF880),"")</f>
        <v>66.8768115942029</v>
      </c>
      <c r="AD880" s="40" t="n">
        <f aca="false">IFERROR(V880-AC880,"")</f>
        <v>-0.125445473984328</v>
      </c>
      <c r="AE880" s="4" t="str">
        <f aca="false">IF(D880&lt;Guide!$C$21,"Low PA",IF(TRIM(IF(ISNUMBER(AD880),IF(N(AD880)&lt;=-Guide!$C$24,"▼ Bat Speed  ",IF(N(AD880)&gt;=Guide!$C$24,"▲ Bat Speed  ","")),"")&amp;IF(N(Z880)&gt;=Guide!$C$22,"▲ Contact  ","")&amp;IF(N(Z880)&lt;=-Guide!$C$22,"▼ Contact  ","")&amp;IF(N(AB880)&gt;=Guide!$C$23,"▲ Chase  ","")&amp;IF(N(AB880)&lt;=-Guide!$C$23,"▼ Chase  ",""))="","Stable",TRIM(IF(ISNUMBER(AD880),IF(N(AD880)&lt;=-Guide!$C$24,"▼ Bat Speed  ",IF(N(AD880)&gt;=Guide!$C$24,"▲ Bat Speed  ","")),"")&amp;IF(N(Z880)&gt;=Guide!$C$22,"▲ Contact  ","")&amp;IF(N(Z880)&lt;=-Guide!$C$22,"▼ Contact  ","")&amp;IF(N(AB880)&gt;=Guide!$C$23,"▲ Chase  ","")&amp;IF(N(AB880)&lt;=-Guide!$C$23,"▼ Chase  ",""))))</f>
        <v>▼ Chase</v>
      </c>
      <c r="AF880" s="35" t="n">
        <f aca="false">MATCH(Counts!A880,'Season Counts'!$A$2:$A$740,0)</f>
        <v>228</v>
      </c>
    </row>
    <row r="881" customFormat="false" ht="15" hidden="false" customHeight="false" outlineLevel="0" collapsed="false">
      <c r="A881" s="34" t="str">
        <f aca="false">Counts!B881</f>
        <v>CWS</v>
      </c>
      <c r="B881" s="5" t="str">
        <f aca="false">Counts!C881</f>
        <v>Chase Meidroth</v>
      </c>
      <c r="C881" s="34" t="str">
        <f aca="false">Counts!F881</f>
        <v>May</v>
      </c>
      <c r="D881" s="35" t="n">
        <f aca="false">IFERROR(Counts!P881,"")</f>
        <v>115</v>
      </c>
      <c r="E881" s="36" t="n">
        <f aca="false">IFERROR(Counts!R881/Counts!Q881,"")</f>
        <v>0.281553398058252</v>
      </c>
      <c r="F881" s="36" t="n">
        <f aca="false">IFERROR((Counts!R881+Counts!V881+Counts!W881)/(Counts!Q881+Counts!V881+Counts!W881+Counts!X881),"")</f>
        <v>0.342105263157895</v>
      </c>
      <c r="G881" s="36" t="n">
        <f aca="false">IFERROR((Counts!R881+Counts!S881+2*Counts!T881+3*Counts!U881)/Counts!Q881,"")</f>
        <v>0.446601941747573</v>
      </c>
      <c r="H881" s="35" t="n">
        <f aca="false">IFERROR(Counts!U881,"")</f>
        <v>4</v>
      </c>
      <c r="I881" s="36" t="n">
        <f aca="false">IFERROR(Counts!Z881/Counts!AA881,"")</f>
        <v>0.347345132743363</v>
      </c>
      <c r="J881" s="36" t="n">
        <f aca="false">IFERROR(Counts!AB881/Counts!AA881,"")</f>
        <v>0.299088495575221</v>
      </c>
      <c r="K881" s="37" t="n">
        <f aca="false">IFERROR((Counts!AB881-Counts!Z881)/Counts!AA881,"")</f>
        <v>-0.0482566371681416</v>
      </c>
      <c r="L881" s="38" t="n">
        <f aca="false">IFERROR(Counts!Y881/Counts!P881,"")</f>
        <v>0.226086956521739</v>
      </c>
      <c r="M881" s="38" t="n">
        <f aca="false">IFERROR(Counts!V881/Counts!P881,"")</f>
        <v>0.0869565217391304</v>
      </c>
      <c r="N881" s="38" t="n">
        <f aca="false">IFERROR(Counts!AD881/Counts!AC881,"")</f>
        <v>0.0759493670886076</v>
      </c>
      <c r="O881" s="38" t="n">
        <f aca="false">IFERROR(Counts!AE881/Counts!AC881,"")</f>
        <v>0.379746835443038</v>
      </c>
      <c r="P881" s="39" t="n">
        <f aca="false">IFERROR(Counts!AG881/Counts!AF881,"")</f>
        <v>87.2538461538462</v>
      </c>
      <c r="Q881" s="38" t="n">
        <f aca="false">IFERROR(Counts!AH881/Counts!AC881,"")</f>
        <v>0.354430379746835</v>
      </c>
      <c r="R881" s="38" t="n">
        <f aca="false">IFERROR(Counts!N881/Counts!M881,"")</f>
        <v>0.294117647058824</v>
      </c>
      <c r="S881" s="38" t="n">
        <f aca="false">IFERROR(Counts!K881/Counts!J881,"")</f>
        <v>0.587443946188341</v>
      </c>
      <c r="T881" s="38" t="n">
        <f aca="false">IFERROR(Counts!I881/Counts!H881,"")</f>
        <v>0.168367346938776</v>
      </c>
      <c r="U881" s="38" t="n">
        <f aca="false">IFERROR(1-Counts!L881/Counts!K881,"")</f>
        <v>0.893129770992367</v>
      </c>
      <c r="V881" s="39" t="n">
        <f aca="false">IFERROR(Counts!AJ881/Counts!AI881,"")</f>
        <v>67.4964285714286</v>
      </c>
      <c r="W881" s="38" t="n">
        <f aca="false">IFERROR(Counts!AK881/Counts!AI881,"")</f>
        <v>0.0238095238095238</v>
      </c>
      <c r="X881" s="40" t="n">
        <f aca="false">IFERROR(Counts!O881,"")</f>
        <v>1.267</v>
      </c>
      <c r="Y881" s="36" t="n">
        <f aca="false">IFERROR(INDEX('Season Counts'!$Y$2:$Y$740,$AF881)/INDEX('Season Counts'!$X$2:$X$740,$AF881),"")</f>
        <v>0.301417981072555</v>
      </c>
      <c r="Z881" s="37" t="n">
        <f aca="false">IFERROR(J881-Y881,"")</f>
        <v>-0.00232948549733397</v>
      </c>
      <c r="AA881" s="38" t="n">
        <f aca="false">IFERROR(INDEX('Season Counts'!$K$2:$K$740,$AF881)/INDEX('Season Counts'!$J$2:$J$740,$AF881),"")</f>
        <v>0.289434523809524</v>
      </c>
      <c r="AB881" s="41" t="n">
        <f aca="false">IFERROR(R881-AA881,"")</f>
        <v>0.0046831232492997</v>
      </c>
      <c r="AC881" s="39" t="n">
        <f aca="false">IFERROR(INDEX('Season Counts'!$AG$2:$AG$740,$AF881)/INDEX('Season Counts'!$AF$2:$AF$740,$AF881),"")</f>
        <v>66.8768115942029</v>
      </c>
      <c r="AD881" s="40" t="n">
        <f aca="false">IFERROR(V881-AC881,"")</f>
        <v>0.619616977225661</v>
      </c>
      <c r="AE881" s="4" t="str">
        <f aca="false">IF(D881&lt;Guide!$C$21,"Low PA",IF(TRIM(IF(ISNUMBER(AD881),IF(N(AD881)&lt;=-Guide!$C$24,"▼ Bat Speed  ",IF(N(AD881)&gt;=Guide!$C$24,"▲ Bat Speed  ","")),"")&amp;IF(N(Z881)&gt;=Guide!$C$22,"▲ Contact  ","")&amp;IF(N(Z881)&lt;=-Guide!$C$22,"▼ Contact  ","")&amp;IF(N(AB881)&gt;=Guide!$C$23,"▲ Chase  ","")&amp;IF(N(AB881)&lt;=-Guide!$C$23,"▼ Chase  ",""))="","Stable",TRIM(IF(ISNUMBER(AD881),IF(N(AD881)&lt;=-Guide!$C$24,"▼ Bat Speed  ",IF(N(AD881)&gt;=Guide!$C$24,"▲ Bat Speed  ","")),"")&amp;IF(N(Z881)&gt;=Guide!$C$22,"▲ Contact  ","")&amp;IF(N(Z881)&lt;=-Guide!$C$22,"▼ Contact  ","")&amp;IF(N(AB881)&gt;=Guide!$C$23,"▲ Chase  ","")&amp;IF(N(AB881)&lt;=-Guide!$C$23,"▼ Chase  ",""))))</f>
        <v>Stable</v>
      </c>
      <c r="AF881" s="35" t="n">
        <f aca="false">MATCH(Counts!A881,'Season Counts'!$A$2:$A$740,0)</f>
        <v>228</v>
      </c>
    </row>
    <row r="882" customFormat="false" ht="15" hidden="false" customHeight="false" outlineLevel="0" collapsed="false">
      <c r="A882" s="34" t="str">
        <f aca="false">Counts!B882</f>
        <v>CWS</v>
      </c>
      <c r="B882" s="5" t="str">
        <f aca="false">Counts!C882</f>
        <v>Chase Meidroth</v>
      </c>
      <c r="C882" s="34" t="str">
        <f aca="false">Counts!F882</f>
        <v>Jun</v>
      </c>
      <c r="D882" s="35" t="n">
        <f aca="false">IFERROR(Counts!P882,"")</f>
        <v>106</v>
      </c>
      <c r="E882" s="36" t="n">
        <f aca="false">IFERROR(Counts!R882/Counts!Q882,"")</f>
        <v>0.287234042553192</v>
      </c>
      <c r="F882" s="36" t="n">
        <f aca="false">IFERROR((Counts!R882+Counts!V882+Counts!W882)/(Counts!Q882+Counts!V882+Counts!W882+Counts!X882),"")</f>
        <v>0.361904761904762</v>
      </c>
      <c r="G882" s="36" t="n">
        <f aca="false">IFERROR((Counts!R882+Counts!S882+2*Counts!T882+3*Counts!U882)/Counts!Q882,"")</f>
        <v>0.361702127659575</v>
      </c>
      <c r="H882" s="35" t="n">
        <f aca="false">IFERROR(Counts!U882,"")</f>
        <v>1</v>
      </c>
      <c r="I882" s="36" t="n">
        <f aca="false">IFERROR(Counts!Z882/Counts!AA882,"")</f>
        <v>0.32621359223301</v>
      </c>
      <c r="J882" s="36" t="n">
        <f aca="false">IFERROR(Counts!AB882/Counts!AA882,"")</f>
        <v>0.254155339805825</v>
      </c>
      <c r="K882" s="37" t="n">
        <f aca="false">IFERROR((Counts!AB882-Counts!Z882)/Counts!AA882,"")</f>
        <v>-0.0720582524271845</v>
      </c>
      <c r="L882" s="38" t="n">
        <f aca="false">IFERROR(Counts!Y882/Counts!P882,"")</f>
        <v>0.30188679245283</v>
      </c>
      <c r="M882" s="38" t="n">
        <f aca="false">IFERROR(Counts!V882/Counts!P882,"")</f>
        <v>0.0849056603773585</v>
      </c>
      <c r="N882" s="38" t="n">
        <f aca="false">IFERROR(Counts!AD882/Counts!AC882,"")</f>
        <v>0</v>
      </c>
      <c r="O882" s="38" t="n">
        <f aca="false">IFERROR(Counts!AE882/Counts!AC882,"")</f>
        <v>0.253968253968254</v>
      </c>
      <c r="P882" s="39" t="n">
        <f aca="false">IFERROR(Counts!AG882/Counts!AF882,"")</f>
        <v>85.0806451612903</v>
      </c>
      <c r="Q882" s="38" t="n">
        <f aca="false">IFERROR(Counts!AH882/Counts!AC882,"")</f>
        <v>0.365079365079365</v>
      </c>
      <c r="R882" s="38" t="n">
        <f aca="false">IFERROR(Counts!N882/Counts!M882,"")</f>
        <v>0.28695652173913</v>
      </c>
      <c r="S882" s="38" t="n">
        <f aca="false">IFERROR(Counts!K882/Counts!J882,"")</f>
        <v>0.539130434782609</v>
      </c>
      <c r="T882" s="38" t="n">
        <f aca="false">IFERROR(Counts!I882/Counts!H882,"")</f>
        <v>0.225130890052356</v>
      </c>
      <c r="U882" s="38" t="n">
        <f aca="false">IFERROR(1-Counts!L882/Counts!K882,"")</f>
        <v>0.846774193548387</v>
      </c>
      <c r="V882" s="39" t="n">
        <f aca="false">IFERROR(Counts!AJ882/Counts!AI882,"")</f>
        <v>65.84</v>
      </c>
      <c r="W882" s="38" t="n">
        <f aca="false">IFERROR(Counts!AK882/Counts!AI882,"")</f>
        <v>0.00588235294117647</v>
      </c>
      <c r="X882" s="40" t="n">
        <f aca="false">IFERROR(Counts!O882,"")</f>
        <v>-0.304</v>
      </c>
      <c r="Y882" s="36" t="n">
        <f aca="false">IFERROR(INDEX('Season Counts'!$Y$2:$Y$740,$AF882)/INDEX('Season Counts'!$X$2:$X$740,$AF882),"")</f>
        <v>0.301417981072555</v>
      </c>
      <c r="Z882" s="37" t="n">
        <f aca="false">IFERROR(J882-Y882,"")</f>
        <v>-0.0472626412667299</v>
      </c>
      <c r="AA882" s="38" t="n">
        <f aca="false">IFERROR(INDEX('Season Counts'!$K$2:$K$740,$AF882)/INDEX('Season Counts'!$J$2:$J$740,$AF882),"")</f>
        <v>0.289434523809524</v>
      </c>
      <c r="AB882" s="41" t="n">
        <f aca="false">IFERROR(R882-AA882,"")</f>
        <v>-0.00247800207039339</v>
      </c>
      <c r="AC882" s="39" t="n">
        <f aca="false">IFERROR(INDEX('Season Counts'!$AG$2:$AG$740,$AF882)/INDEX('Season Counts'!$AF$2:$AF$740,$AF882),"")</f>
        <v>66.8768115942029</v>
      </c>
      <c r="AD882" s="40" t="n">
        <f aca="false">IFERROR(V882-AC882,"")</f>
        <v>-1.03681159420292</v>
      </c>
      <c r="AE882" s="4" t="str">
        <f aca="false">IF(D882&lt;Guide!$C$21,"Low PA",IF(TRIM(IF(ISNUMBER(AD882),IF(N(AD882)&lt;=-Guide!$C$24,"▼ Bat Speed  ",IF(N(AD882)&gt;=Guide!$C$24,"▲ Bat Speed  ","")),"")&amp;IF(N(Z882)&gt;=Guide!$C$22,"▲ Contact  ","")&amp;IF(N(Z882)&lt;=-Guide!$C$22,"▼ Contact  ","")&amp;IF(N(AB882)&gt;=Guide!$C$23,"▲ Chase  ","")&amp;IF(N(AB882)&lt;=-Guide!$C$23,"▼ Chase  ",""))="","Stable",TRIM(IF(ISNUMBER(AD882),IF(N(AD882)&lt;=-Guide!$C$24,"▼ Bat Speed  ",IF(N(AD882)&gt;=Guide!$C$24,"▲ Bat Speed  ","")),"")&amp;IF(N(Z882)&gt;=Guide!$C$22,"▲ Contact  ","")&amp;IF(N(Z882)&lt;=-Guide!$C$22,"▼ Contact  ","")&amp;IF(N(AB882)&gt;=Guide!$C$23,"▲ Chase  ","")&amp;IF(N(AB882)&lt;=-Guide!$C$23,"▼ Chase  ",""))))</f>
        <v>▼ Bat Speed ▼ Contact</v>
      </c>
      <c r="AF882" s="35" t="n">
        <f aca="false">MATCH(Counts!A882,'Season Counts'!$A$2:$A$740,0)</f>
        <v>228</v>
      </c>
    </row>
    <row r="883" customFormat="false" ht="15" hidden="false" customHeight="false" outlineLevel="0" collapsed="false">
      <c r="A883" s="34" t="str">
        <f aca="false">Counts!B883</f>
        <v>CWS</v>
      </c>
      <c r="B883" s="5" t="str">
        <f aca="false">Counts!C883</f>
        <v>Chase Meidroth</v>
      </c>
      <c r="C883" s="34" t="str">
        <f aca="false">Counts!F883</f>
        <v>Jul</v>
      </c>
      <c r="D883" s="35" t="n">
        <f aca="false">IFERROR(Counts!P883,"")</f>
        <v>97</v>
      </c>
      <c r="E883" s="36" t="n">
        <f aca="false">IFERROR(Counts!R883/Counts!Q883,"")</f>
        <v>0.261904761904762</v>
      </c>
      <c r="F883" s="36" t="n">
        <f aca="false">IFERROR((Counts!R883+Counts!V883+Counts!W883)/(Counts!Q883+Counts!V883+Counts!W883+Counts!X883),"")</f>
        <v>0.34375</v>
      </c>
      <c r="G883" s="36" t="n">
        <f aca="false">IFERROR((Counts!R883+Counts!S883+2*Counts!T883+3*Counts!U883)/Counts!Q883,"")</f>
        <v>0.428571428571429</v>
      </c>
      <c r="H883" s="35" t="n">
        <f aca="false">IFERROR(Counts!U883,"")</f>
        <v>3</v>
      </c>
      <c r="I883" s="36" t="n">
        <f aca="false">IFERROR(Counts!Z883/Counts!AA883,"")</f>
        <v>0.3390625</v>
      </c>
      <c r="J883" s="36" t="n">
        <f aca="false">IFERROR(Counts!AB883/Counts!AA883,"")</f>
        <v>0.3169375</v>
      </c>
      <c r="K883" s="37" t="n">
        <f aca="false">IFERROR((Counts!AB883-Counts!Z883)/Counts!AA883,"")</f>
        <v>-0.022125</v>
      </c>
      <c r="L883" s="38" t="n">
        <f aca="false">IFERROR(Counts!Y883/Counts!P883,"")</f>
        <v>0.164948453608247</v>
      </c>
      <c r="M883" s="38" t="n">
        <f aca="false">IFERROR(Counts!V883/Counts!P883,"")</f>
        <v>0.0927835051546392</v>
      </c>
      <c r="N883" s="38" t="n">
        <f aca="false">IFERROR(Counts!AD883/Counts!AC883,"")</f>
        <v>0.0571428571428571</v>
      </c>
      <c r="O883" s="38" t="n">
        <f aca="false">IFERROR(Counts!AE883/Counts!AC883,"")</f>
        <v>0.371428571428571</v>
      </c>
      <c r="P883" s="39" t="n">
        <f aca="false">IFERROR(Counts!AG883/Counts!AF883,"")</f>
        <v>85.1028571428572</v>
      </c>
      <c r="Q883" s="38" t="n">
        <f aca="false">IFERROR(Counts!AH883/Counts!AC883,"")</f>
        <v>0.342857142857143</v>
      </c>
      <c r="R883" s="38" t="n">
        <f aca="false">IFERROR(Counts!N883/Counts!M883,"")</f>
        <v>0.28921568627451</v>
      </c>
      <c r="S883" s="38" t="n">
        <f aca="false">IFERROR(Counts!K883/Counts!J883,"")</f>
        <v>0.596774193548387</v>
      </c>
      <c r="T883" s="38" t="n">
        <f aca="false">IFERROR(Counts!I883/Counts!H883,"")</f>
        <v>0.135294117647059</v>
      </c>
      <c r="U883" s="38" t="n">
        <f aca="false">IFERROR(1-Counts!L883/Counts!K883,"")</f>
        <v>0.900900900900901</v>
      </c>
      <c r="V883" s="39" t="n">
        <f aca="false">IFERROR(Counts!AJ883/Counts!AI883,"")</f>
        <v>67.5661971830986</v>
      </c>
      <c r="W883" s="38" t="n">
        <f aca="false">IFERROR(Counts!AK883/Counts!AI883,"")</f>
        <v>0.00704225352112676</v>
      </c>
      <c r="X883" s="40" t="n">
        <f aca="false">IFERROR(Counts!O883,"")</f>
        <v>2.708</v>
      </c>
      <c r="Y883" s="36" t="n">
        <f aca="false">IFERROR(INDEX('Season Counts'!$Y$2:$Y$740,$AF883)/INDEX('Season Counts'!$X$2:$X$740,$AF883),"")</f>
        <v>0.301417981072555</v>
      </c>
      <c r="Z883" s="37" t="n">
        <f aca="false">IFERROR(J883-Y883,"")</f>
        <v>0.0155195189274448</v>
      </c>
      <c r="AA883" s="38" t="n">
        <f aca="false">IFERROR(INDEX('Season Counts'!$K$2:$K$740,$AF883)/INDEX('Season Counts'!$J$2:$J$740,$AF883),"")</f>
        <v>0.289434523809524</v>
      </c>
      <c r="AB883" s="41" t="n">
        <f aca="false">IFERROR(R883-AA883,"")</f>
        <v>-0.000218837535014005</v>
      </c>
      <c r="AC883" s="39" t="n">
        <f aca="false">IFERROR(INDEX('Season Counts'!$AG$2:$AG$740,$AF883)/INDEX('Season Counts'!$AF$2:$AF$740,$AF883),"")</f>
        <v>66.8768115942029</v>
      </c>
      <c r="AD883" s="40" t="n">
        <f aca="false">IFERROR(V883-AC883,"")</f>
        <v>0.689385588895689</v>
      </c>
      <c r="AE883" s="4" t="str">
        <f aca="false">IF(D883&lt;Guide!$C$21,"Low PA",IF(TRIM(IF(ISNUMBER(AD883),IF(N(AD883)&lt;=-Guide!$C$24,"▼ Bat Speed  ",IF(N(AD883)&gt;=Guide!$C$24,"▲ Bat Speed  ","")),"")&amp;IF(N(Z883)&gt;=Guide!$C$22,"▲ Contact  ","")&amp;IF(N(Z883)&lt;=-Guide!$C$22,"▼ Contact  ","")&amp;IF(N(AB883)&gt;=Guide!$C$23,"▲ Chase  ","")&amp;IF(N(AB883)&lt;=-Guide!$C$23,"▼ Chase  ",""))="","Stable",TRIM(IF(ISNUMBER(AD883),IF(N(AD883)&lt;=-Guide!$C$24,"▼ Bat Speed  ",IF(N(AD883)&gt;=Guide!$C$24,"▲ Bat Speed  ","")),"")&amp;IF(N(Z883)&gt;=Guide!$C$22,"▲ Contact  ","")&amp;IF(N(Z883)&lt;=-Guide!$C$22,"▼ Contact  ","")&amp;IF(N(AB883)&gt;=Guide!$C$23,"▲ Chase  ","")&amp;IF(N(AB883)&lt;=-Guide!$C$23,"▼ Chase  ",""))))</f>
        <v>Stable</v>
      </c>
      <c r="AF883" s="35" t="n">
        <f aca="false">MATCH(Counts!A883,'Season Counts'!$A$2:$A$740,0)</f>
        <v>228</v>
      </c>
    </row>
    <row r="884" customFormat="false" ht="15" hidden="false" customHeight="false" outlineLevel="0" collapsed="false">
      <c r="A884" s="34" t="str">
        <f aca="false">Counts!B884</f>
        <v>CWS</v>
      </c>
      <c r="B884" s="5" t="str">
        <f aca="false">Counts!C884</f>
        <v>Chase Meidroth</v>
      </c>
      <c r="C884" s="34" t="str">
        <f aca="false">Counts!F884</f>
        <v>Aug</v>
      </c>
      <c r="D884" s="35" t="n">
        <f aca="false">IFERROR(Counts!P884,"")</f>
        <v>108</v>
      </c>
      <c r="E884" s="36" t="n">
        <f aca="false">IFERROR(Counts!R884/Counts!Q884,"")</f>
        <v>0.268041237113402</v>
      </c>
      <c r="F884" s="36" t="n">
        <f aca="false">IFERROR((Counts!R884+Counts!V884+Counts!W884)/(Counts!Q884+Counts!V884+Counts!W884+Counts!X884),"")</f>
        <v>0.342592592592593</v>
      </c>
      <c r="G884" s="36" t="n">
        <f aca="false">IFERROR((Counts!R884+Counts!S884+2*Counts!T884+3*Counts!U884)/Counts!Q884,"")</f>
        <v>0.422680412371134</v>
      </c>
      <c r="H884" s="35" t="n">
        <f aca="false">IFERROR(Counts!U884,"")</f>
        <v>3</v>
      </c>
      <c r="I884" s="36" t="n">
        <f aca="false">IFERROR(Counts!Z884/Counts!AA884,"")</f>
        <v>0.337962962962963</v>
      </c>
      <c r="J884" s="36" t="n">
        <f aca="false">IFERROR(Counts!AB884/Counts!AA884,"")</f>
        <v>0.295861111111111</v>
      </c>
      <c r="K884" s="37" t="n">
        <f aca="false">IFERROR((Counts!AB884-Counts!Z884)/Counts!AA884,"")</f>
        <v>-0.0421018518518519</v>
      </c>
      <c r="L884" s="38" t="n">
        <f aca="false">IFERROR(Counts!Y884/Counts!P884,"")</f>
        <v>0.194444444444444</v>
      </c>
      <c r="M884" s="38" t="n">
        <f aca="false">IFERROR(Counts!V884/Counts!P884,"")</f>
        <v>0.101851851851852</v>
      </c>
      <c r="N884" s="38" t="n">
        <f aca="false">IFERROR(Counts!AD884/Counts!AC884,"")</f>
        <v>0.0263157894736842</v>
      </c>
      <c r="O884" s="38" t="n">
        <f aca="false">IFERROR(Counts!AE884/Counts!AC884,"")</f>
        <v>0.315789473684211</v>
      </c>
      <c r="P884" s="39" t="n">
        <f aca="false">IFERROR(Counts!AG884/Counts!AF884,"")</f>
        <v>84.2684210526316</v>
      </c>
      <c r="Q884" s="38" t="n">
        <f aca="false">IFERROR(Counts!AH884/Counts!AC884,"")</f>
        <v>0.302631578947368</v>
      </c>
      <c r="R884" s="38" t="n">
        <f aca="false">IFERROR(Counts!N884/Counts!M884,"")</f>
        <v>0.308370044052863</v>
      </c>
      <c r="S884" s="38" t="n">
        <f aca="false">IFERROR(Counts!K884/Counts!J884,"")</f>
        <v>0.555555555555556</v>
      </c>
      <c r="T884" s="38" t="n">
        <f aca="false">IFERROR(Counts!I884/Counts!H884,"")</f>
        <v>0.178947368421053</v>
      </c>
      <c r="U884" s="38" t="n">
        <f aca="false">IFERROR(1-Counts!L884/Counts!K884,"")</f>
        <v>0.891666666666667</v>
      </c>
      <c r="V884" s="39" t="n">
        <f aca="false">IFERROR(Counts!AJ884/Counts!AI884,"")</f>
        <v>67.0070588235294</v>
      </c>
      <c r="W884" s="38" t="n">
        <f aca="false">IFERROR(Counts!AK884/Counts!AI884,"")</f>
        <v>0.0117647058823529</v>
      </c>
      <c r="X884" s="40" t="n">
        <f aca="false">IFERROR(Counts!O884,"")</f>
        <v>2.187</v>
      </c>
      <c r="Y884" s="36" t="n">
        <f aca="false">IFERROR(INDEX('Season Counts'!$Y$2:$Y$740,$AF884)/INDEX('Season Counts'!$X$2:$X$740,$AF884),"")</f>
        <v>0.301417981072555</v>
      </c>
      <c r="Z884" s="37" t="n">
        <f aca="false">IFERROR(J884-Y884,"")</f>
        <v>-0.00555686996144406</v>
      </c>
      <c r="AA884" s="38" t="n">
        <f aca="false">IFERROR(INDEX('Season Counts'!$K$2:$K$740,$AF884)/INDEX('Season Counts'!$J$2:$J$740,$AF884),"")</f>
        <v>0.289434523809524</v>
      </c>
      <c r="AB884" s="41" t="n">
        <f aca="false">IFERROR(R884-AA884,"")</f>
        <v>0.0189355202433396</v>
      </c>
      <c r="AC884" s="39" t="n">
        <f aca="false">IFERROR(INDEX('Season Counts'!$AG$2:$AG$740,$AF884)/INDEX('Season Counts'!$AF$2:$AF$740,$AF884),"")</f>
        <v>66.8768115942029</v>
      </c>
      <c r="AD884" s="40" t="n">
        <f aca="false">IFERROR(V884-AC884,"")</f>
        <v>0.130247229326514</v>
      </c>
      <c r="AE884" s="4" t="str">
        <f aca="false">IF(D884&lt;Guide!$C$21,"Low PA",IF(TRIM(IF(ISNUMBER(AD884),IF(N(AD884)&lt;=-Guide!$C$24,"▼ Bat Speed  ",IF(N(AD884)&gt;=Guide!$C$24,"▲ Bat Speed  ","")),"")&amp;IF(N(Z884)&gt;=Guide!$C$22,"▲ Contact  ","")&amp;IF(N(Z884)&lt;=-Guide!$C$22,"▼ Contact  ","")&amp;IF(N(AB884)&gt;=Guide!$C$23,"▲ Chase  ","")&amp;IF(N(AB884)&lt;=-Guide!$C$23,"▼ Chase  ",""))="","Stable",TRIM(IF(ISNUMBER(AD884),IF(N(AD884)&lt;=-Guide!$C$24,"▼ Bat Speed  ",IF(N(AD884)&gt;=Guide!$C$24,"▲ Bat Speed  ","")),"")&amp;IF(N(Z884)&gt;=Guide!$C$22,"▲ Contact  ","")&amp;IF(N(Z884)&lt;=-Guide!$C$22,"▼ Contact  ","")&amp;IF(N(AB884)&gt;=Guide!$C$23,"▲ Chase  ","")&amp;IF(N(AB884)&lt;=-Guide!$C$23,"▼ Chase  ",""))))</f>
        <v>Stable</v>
      </c>
      <c r="AF884" s="35" t="n">
        <f aca="false">MATCH(Counts!A884,'Season Counts'!$A$2:$A$740,0)</f>
        <v>228</v>
      </c>
    </row>
    <row r="885" customFormat="false" ht="15" hidden="false" customHeight="false" outlineLevel="0" collapsed="false">
      <c r="A885" s="34" t="str">
        <f aca="false">Counts!B885</f>
        <v>CWS</v>
      </c>
      <c r="B885" s="5" t="str">
        <f aca="false">Counts!C885</f>
        <v>Chase Meidroth</v>
      </c>
      <c r="C885" s="34" t="str">
        <f aca="false">Counts!F885</f>
        <v>Sep</v>
      </c>
      <c r="D885" s="35" t="n">
        <f aca="false">IFERROR(Counts!P885,"")</f>
        <v>90</v>
      </c>
      <c r="E885" s="36" t="n">
        <f aca="false">IFERROR(Counts!R885/Counts!Q885,"")</f>
        <v>0.30379746835443</v>
      </c>
      <c r="F885" s="36" t="n">
        <f aca="false">IFERROR((Counts!R885+Counts!V885+Counts!W885)/(Counts!Q885+Counts!V885+Counts!W885+Counts!X885),"")</f>
        <v>0.377777777777778</v>
      </c>
      <c r="G885" s="36" t="n">
        <f aca="false">IFERROR((Counts!R885+Counts!S885+2*Counts!T885+3*Counts!U885)/Counts!Q885,"")</f>
        <v>0.518987341772152</v>
      </c>
      <c r="H885" s="35" t="n">
        <f aca="false">IFERROR(Counts!U885,"")</f>
        <v>4</v>
      </c>
      <c r="I885" s="36" t="n">
        <f aca="false">IFERROR(Counts!Z885/Counts!AA885,"")</f>
        <v>0.386111111111111</v>
      </c>
      <c r="J885" s="36" t="n">
        <f aca="false">IFERROR(Counts!AB885/Counts!AA885,"")</f>
        <v>0.342</v>
      </c>
      <c r="K885" s="37" t="n">
        <f aca="false">IFERROR((Counts!AB885-Counts!Z885)/Counts!AA885,"")</f>
        <v>-0.0441111111111111</v>
      </c>
      <c r="L885" s="38" t="n">
        <f aca="false">IFERROR(Counts!Y885/Counts!P885,"")</f>
        <v>0.211111111111111</v>
      </c>
      <c r="M885" s="38" t="n">
        <f aca="false">IFERROR(Counts!V885/Counts!P885,"")</f>
        <v>0.0888888888888889</v>
      </c>
      <c r="N885" s="38" t="n">
        <f aca="false">IFERROR(Counts!AD885/Counts!AC885,"")</f>
        <v>0.0655737704918033</v>
      </c>
      <c r="O885" s="38" t="n">
        <f aca="false">IFERROR(Counts!AE885/Counts!AC885,"")</f>
        <v>0.360655737704918</v>
      </c>
      <c r="P885" s="39" t="n">
        <f aca="false">IFERROR(Counts!AG885/Counts!AF885,"")</f>
        <v>84.7344262295082</v>
      </c>
      <c r="Q885" s="38" t="n">
        <f aca="false">IFERROR(Counts!AH885/Counts!AC885,"")</f>
        <v>0.426229508196721</v>
      </c>
      <c r="R885" s="38" t="n">
        <f aca="false">IFERROR(Counts!N885/Counts!M885,"")</f>
        <v>0.333333333333333</v>
      </c>
      <c r="S885" s="38" t="n">
        <f aca="false">IFERROR(Counts!K885/Counts!J885,"")</f>
        <v>0.567251461988304</v>
      </c>
      <c r="T885" s="38" t="n">
        <f aca="false">IFERROR(Counts!I885/Counts!H885,"")</f>
        <v>0.18125</v>
      </c>
      <c r="U885" s="38" t="n">
        <f aca="false">IFERROR(1-Counts!L885/Counts!K885,"")</f>
        <v>0.855670103092784</v>
      </c>
      <c r="V885" s="39" t="n">
        <f aca="false">IFERROR(Counts!AJ885/Counts!AI885,"")</f>
        <v>66.6894736842105</v>
      </c>
      <c r="W885" s="38" t="n">
        <f aca="false">IFERROR(Counts!AK885/Counts!AI885,"")</f>
        <v>0.0075187969924812</v>
      </c>
      <c r="X885" s="40" t="n">
        <f aca="false">IFERROR(Counts!O885,"")</f>
        <v>2.596</v>
      </c>
      <c r="Y885" s="36" t="n">
        <f aca="false">IFERROR(INDEX('Season Counts'!$Y$2:$Y$740,$AF885)/INDEX('Season Counts'!$X$2:$X$740,$AF885),"")</f>
        <v>0.301417981072555</v>
      </c>
      <c r="Z885" s="37" t="n">
        <f aca="false">IFERROR(J885-Y885,"")</f>
        <v>0.0405820189274448</v>
      </c>
      <c r="AA885" s="38" t="n">
        <f aca="false">IFERROR(INDEX('Season Counts'!$K$2:$K$740,$AF885)/INDEX('Season Counts'!$J$2:$J$740,$AF885),"")</f>
        <v>0.289434523809524</v>
      </c>
      <c r="AB885" s="41" t="n">
        <f aca="false">IFERROR(R885-AA885,"")</f>
        <v>0.0438988095238095</v>
      </c>
      <c r="AC885" s="39" t="n">
        <f aca="false">IFERROR(INDEX('Season Counts'!$AG$2:$AG$740,$AF885)/INDEX('Season Counts'!$AF$2:$AF$740,$AF885),"")</f>
        <v>66.8768115942029</v>
      </c>
      <c r="AD885" s="40" t="n">
        <f aca="false">IFERROR(V885-AC885,"")</f>
        <v>-0.18733790999238</v>
      </c>
      <c r="AE885" s="4" t="str">
        <f aca="false">IF(D885&lt;Guide!$C$21,"Low PA",IF(TRIM(IF(ISNUMBER(AD885),IF(N(AD885)&lt;=-Guide!$C$24,"▼ Bat Speed  ",IF(N(AD885)&gt;=Guide!$C$24,"▲ Bat Speed  ","")),"")&amp;IF(N(Z885)&gt;=Guide!$C$22,"▲ Contact  ","")&amp;IF(N(Z885)&lt;=-Guide!$C$22,"▼ Contact  ","")&amp;IF(N(AB885)&gt;=Guide!$C$23,"▲ Chase  ","")&amp;IF(N(AB885)&lt;=-Guide!$C$23,"▼ Chase  ",""))="","Stable",TRIM(IF(ISNUMBER(AD885),IF(N(AD885)&lt;=-Guide!$C$24,"▼ Bat Speed  ",IF(N(AD885)&gt;=Guide!$C$24,"▲ Bat Speed  ","")),"")&amp;IF(N(Z885)&gt;=Guide!$C$22,"▲ Contact  ","")&amp;IF(N(Z885)&lt;=-Guide!$C$22,"▼ Contact  ","")&amp;IF(N(AB885)&gt;=Guide!$C$23,"▲ Chase  ","")&amp;IF(N(AB885)&lt;=-Guide!$C$23,"▼ Chase  ",""))))</f>
        <v>▲ Contact ▲ Chase</v>
      </c>
      <c r="AF885" s="35" t="n">
        <f aca="false">MATCH(Counts!A885,'Season Counts'!$A$2:$A$740,0)</f>
        <v>228</v>
      </c>
    </row>
    <row r="886" customFormat="false" ht="15" hidden="false" customHeight="false" outlineLevel="0" collapsed="false">
      <c r="A886" s="34" t="str">
        <f aca="false">Counts!B886</f>
        <v>CWS</v>
      </c>
      <c r="B886" s="5" t="str">
        <f aca="false">Counts!C886</f>
        <v>Colson Montgomery</v>
      </c>
      <c r="C886" s="34" t="str">
        <f aca="false">Counts!F886</f>
        <v>Mar-Apr</v>
      </c>
      <c r="D886" s="35" t="n">
        <f aca="false">IFERROR(Counts!P886,"")</f>
        <v>128</v>
      </c>
      <c r="E886" s="36" t="n">
        <f aca="false">IFERROR(Counts!R886/Counts!Q886,"")</f>
        <v>0.234234234234234</v>
      </c>
      <c r="F886" s="36" t="n">
        <f aca="false">IFERROR((Counts!R886+Counts!V886+Counts!W886)/(Counts!Q886+Counts!V886+Counts!W886+Counts!X886),"")</f>
        <v>0.3359375</v>
      </c>
      <c r="G886" s="36" t="n">
        <f aca="false">IFERROR((Counts!R886+Counts!S886+2*Counts!T886+3*Counts!U886)/Counts!Q886,"")</f>
        <v>0.495495495495496</v>
      </c>
      <c r="H886" s="35" t="n">
        <f aca="false">IFERROR(Counts!U886,"")</f>
        <v>8</v>
      </c>
      <c r="I886" s="36" t="n">
        <f aca="false">IFERROR(Counts!Z886/Counts!AA886,"")</f>
        <v>0.352777777777778</v>
      </c>
      <c r="J886" s="36" t="n">
        <f aca="false">IFERROR(Counts!AB886/Counts!AA886,"")</f>
        <v>0.3305</v>
      </c>
      <c r="K886" s="37" t="n">
        <f aca="false">IFERROR((Counts!AB886-Counts!Z886)/Counts!AA886,"")</f>
        <v>-0.0222777777777778</v>
      </c>
      <c r="L886" s="38" t="n">
        <f aca="false">IFERROR(Counts!Y886/Counts!P886,"")</f>
        <v>0.296875</v>
      </c>
      <c r="M886" s="38" t="n">
        <f aca="false">IFERROR(Counts!V886/Counts!P886,"")</f>
        <v>0.078125</v>
      </c>
      <c r="N886" s="38" t="n">
        <f aca="false">IFERROR(Counts!AD886/Counts!AC886,"")</f>
        <v>0.150684931506849</v>
      </c>
      <c r="O886" s="38" t="n">
        <f aca="false">IFERROR(Counts!AE886/Counts!AC886,"")</f>
        <v>0.410958904109589</v>
      </c>
      <c r="P886" s="39" t="n">
        <f aca="false">IFERROR(Counts!AG886/Counts!AF886,"")</f>
        <v>89.5356164383562</v>
      </c>
      <c r="Q886" s="38" t="n">
        <f aca="false">IFERROR(Counts!AH886/Counts!AC886,"")</f>
        <v>0.410958904109589</v>
      </c>
      <c r="R886" s="38" t="n">
        <f aca="false">IFERROR(Counts!N886/Counts!M886,"")</f>
        <v>0.282945736434109</v>
      </c>
      <c r="S886" s="38" t="n">
        <f aca="false">IFERROR(Counts!K886/Counts!J886,"")</f>
        <v>0.725225225225225</v>
      </c>
      <c r="T886" s="38" t="n">
        <f aca="false">IFERROR(Counts!I886/Counts!H886,"")</f>
        <v>0.333333333333333</v>
      </c>
      <c r="U886" s="38" t="n">
        <f aca="false">IFERROR(1-Counts!L886/Counts!K886,"")</f>
        <v>0.788819875776398</v>
      </c>
      <c r="V886" s="39" t="n">
        <f aca="false">IFERROR(Counts!AJ886/Counts!AI886,"")</f>
        <v>76.1123222748815</v>
      </c>
      <c r="W886" s="38" t="n">
        <f aca="false">IFERROR(Counts!AK886/Counts!AI886,"")</f>
        <v>0.625592417061611</v>
      </c>
      <c r="X886" s="40" t="n">
        <f aca="false">IFERROR(Counts!O886,"")</f>
        <v>4.891</v>
      </c>
      <c r="Y886" s="36" t="n">
        <f aca="false">IFERROR(INDEX('Season Counts'!$Y$2:$Y$740,$AF886)/INDEX('Season Counts'!$X$2:$X$740,$AF886),"")</f>
        <v>0.294172741679873</v>
      </c>
      <c r="Z886" s="37" t="n">
        <f aca="false">IFERROR(J886-Y886,"")</f>
        <v>0.0363272583201268</v>
      </c>
      <c r="AA886" s="38" t="n">
        <f aca="false">IFERROR(INDEX('Season Counts'!$K$2:$K$740,$AF886)/INDEX('Season Counts'!$J$2:$J$740,$AF886),"")</f>
        <v>0.324074074074074</v>
      </c>
      <c r="AB886" s="41" t="n">
        <f aca="false">IFERROR(R886-AA886,"")</f>
        <v>-0.0411283376399655</v>
      </c>
      <c r="AC886" s="39" t="n">
        <f aca="false">IFERROR(INDEX('Season Counts'!$AG$2:$AG$740,$AF886)/INDEX('Season Counts'!$AF$2:$AF$740,$AF886),"")</f>
        <v>76.6246891651865</v>
      </c>
      <c r="AD886" s="40" t="n">
        <f aca="false">IFERROR(V886-AC886,"")</f>
        <v>-0.512366890304975</v>
      </c>
      <c r="AE886" s="4" t="str">
        <f aca="false">IF(D886&lt;Guide!$C$21,"Low PA",IF(TRIM(IF(ISNUMBER(AD886),IF(N(AD886)&lt;=-Guide!$C$24,"▼ Bat Speed  ",IF(N(AD886)&gt;=Guide!$C$24,"▲ Bat Speed  ","")),"")&amp;IF(N(Z886)&gt;=Guide!$C$22,"▲ Contact  ","")&amp;IF(N(Z886)&lt;=-Guide!$C$22,"▼ Contact  ","")&amp;IF(N(AB886)&gt;=Guide!$C$23,"▲ Chase  ","")&amp;IF(N(AB886)&lt;=-Guide!$C$23,"▼ Chase  ",""))="","Stable",TRIM(IF(ISNUMBER(AD886),IF(N(AD886)&lt;=-Guide!$C$24,"▼ Bat Speed  ",IF(N(AD886)&gt;=Guide!$C$24,"▲ Bat Speed  ","")),"")&amp;IF(N(Z886)&gt;=Guide!$C$22,"▲ Contact  ","")&amp;IF(N(Z886)&lt;=-Guide!$C$22,"▼ Contact  ","")&amp;IF(N(AB886)&gt;=Guide!$C$23,"▲ Chase  ","")&amp;IF(N(AB886)&lt;=-Guide!$C$23,"▼ Chase  ",""))))</f>
        <v>▼ Chase</v>
      </c>
      <c r="AF886" s="35" t="n">
        <f aca="false">MATCH(Counts!A886,'Season Counts'!$A$2:$A$740,0)</f>
        <v>229</v>
      </c>
    </row>
    <row r="887" customFormat="false" ht="15" hidden="false" customHeight="false" outlineLevel="0" collapsed="false">
      <c r="A887" s="34" t="str">
        <f aca="false">Counts!B887</f>
        <v>CWS</v>
      </c>
      <c r="B887" s="5" t="str">
        <f aca="false">Counts!C887</f>
        <v>Colson Montgomery</v>
      </c>
      <c r="C887" s="34" t="str">
        <f aca="false">Counts!F887</f>
        <v>May</v>
      </c>
      <c r="D887" s="35" t="n">
        <f aca="false">IFERROR(Counts!P887,"")</f>
        <v>115</v>
      </c>
      <c r="E887" s="36" t="n">
        <f aca="false">IFERROR(Counts!R887/Counts!Q887,"")</f>
        <v>0.235294117647059</v>
      </c>
      <c r="F887" s="36" t="n">
        <f aca="false">IFERROR((Counts!R887+Counts!V887+Counts!W887)/(Counts!Q887+Counts!V887+Counts!W887+Counts!X887),"")</f>
        <v>0.321739130434783</v>
      </c>
      <c r="G887" s="36" t="n">
        <f aca="false">IFERROR((Counts!R887+Counts!S887+2*Counts!T887+3*Counts!U887)/Counts!Q887,"")</f>
        <v>0.5</v>
      </c>
      <c r="H887" s="35" t="n">
        <f aca="false">IFERROR(Counts!U887,"")</f>
        <v>7</v>
      </c>
      <c r="I887" s="36" t="n">
        <f aca="false">IFERROR(Counts!Z887/Counts!AA887,"")</f>
        <v>0.349122807017544</v>
      </c>
      <c r="J887" s="36" t="n">
        <f aca="false">IFERROR(Counts!AB887/Counts!AA887,"")</f>
        <v>0.329833333333333</v>
      </c>
      <c r="K887" s="37" t="n">
        <f aca="false">IFERROR((Counts!AB887-Counts!Z887)/Counts!AA887,"")</f>
        <v>-0.0192894736842105</v>
      </c>
      <c r="L887" s="38" t="n">
        <f aca="false">IFERROR(Counts!Y887/Counts!P887,"")</f>
        <v>0.28695652173913</v>
      </c>
      <c r="M887" s="38" t="n">
        <f aca="false">IFERROR(Counts!V887/Counts!P887,"")</f>
        <v>0.104347826086957</v>
      </c>
      <c r="N887" s="38" t="n">
        <f aca="false">IFERROR(Counts!AD887/Counts!AC887,"")</f>
        <v>0.130434782608696</v>
      </c>
      <c r="O887" s="38" t="n">
        <f aca="false">IFERROR(Counts!AE887/Counts!AC887,"")</f>
        <v>0.478260869565217</v>
      </c>
      <c r="P887" s="39" t="n">
        <f aca="false">IFERROR(Counts!AG887/Counts!AF887,"")</f>
        <v>90.7623188405797</v>
      </c>
      <c r="Q887" s="38" t="n">
        <f aca="false">IFERROR(Counts!AH887/Counts!AC887,"")</f>
        <v>0.36231884057971</v>
      </c>
      <c r="R887" s="38" t="n">
        <f aca="false">IFERROR(Counts!N887/Counts!M887,"")</f>
        <v>0.334862385321101</v>
      </c>
      <c r="S887" s="38" t="n">
        <f aca="false">IFERROR(Counts!K887/Counts!J887,"")</f>
        <v>0.781094527363184</v>
      </c>
      <c r="T887" s="38" t="n">
        <f aca="false">IFERROR(Counts!I887/Counts!H887,"")</f>
        <v>0.334782608695652</v>
      </c>
      <c r="U887" s="38" t="n">
        <f aca="false">IFERROR(1-Counts!L887/Counts!K887,"")</f>
        <v>0.808917197452229</v>
      </c>
      <c r="V887" s="39" t="n">
        <f aca="false">IFERROR(Counts!AJ887/Counts!AI887,"")</f>
        <v>76.1791878172589</v>
      </c>
      <c r="W887" s="38" t="n">
        <f aca="false">IFERROR(Counts!AK887/Counts!AI887,"")</f>
        <v>0.65989847715736</v>
      </c>
      <c r="X887" s="40" t="n">
        <f aca="false">IFERROR(Counts!O887,"")</f>
        <v>3.612</v>
      </c>
      <c r="Y887" s="36" t="n">
        <f aca="false">IFERROR(INDEX('Season Counts'!$Y$2:$Y$740,$AF887)/INDEX('Season Counts'!$X$2:$X$740,$AF887),"")</f>
        <v>0.294172741679873</v>
      </c>
      <c r="Z887" s="37" t="n">
        <f aca="false">IFERROR(J887-Y887,"")</f>
        <v>0.0356605916534601</v>
      </c>
      <c r="AA887" s="38" t="n">
        <f aca="false">IFERROR(INDEX('Season Counts'!$K$2:$K$740,$AF887)/INDEX('Season Counts'!$J$2:$J$740,$AF887),"")</f>
        <v>0.324074074074074</v>
      </c>
      <c r="AB887" s="41" t="n">
        <f aca="false">IFERROR(R887-AA887,"")</f>
        <v>0.0107883112470268</v>
      </c>
      <c r="AC887" s="39" t="n">
        <f aca="false">IFERROR(INDEX('Season Counts'!$AG$2:$AG$740,$AF887)/INDEX('Season Counts'!$AF$2:$AF$740,$AF887),"")</f>
        <v>76.6246891651865</v>
      </c>
      <c r="AD887" s="40" t="n">
        <f aca="false">IFERROR(V887-AC887,"")</f>
        <v>-0.445501347927618</v>
      </c>
      <c r="AE887" s="4" t="str">
        <f aca="false">IF(D887&lt;Guide!$C$21,"Low PA",IF(TRIM(IF(ISNUMBER(AD887),IF(N(AD887)&lt;=-Guide!$C$24,"▼ Bat Speed  ",IF(N(AD887)&gt;=Guide!$C$24,"▲ Bat Speed  ","")),"")&amp;IF(N(Z887)&gt;=Guide!$C$22,"▲ Contact  ","")&amp;IF(N(Z887)&lt;=-Guide!$C$22,"▼ Contact  ","")&amp;IF(N(AB887)&gt;=Guide!$C$23,"▲ Chase  ","")&amp;IF(N(AB887)&lt;=-Guide!$C$23,"▼ Chase  ",""))="","Stable",TRIM(IF(ISNUMBER(AD887),IF(N(AD887)&lt;=-Guide!$C$24,"▼ Bat Speed  ",IF(N(AD887)&gt;=Guide!$C$24,"▲ Bat Speed  ","")),"")&amp;IF(N(Z887)&gt;=Guide!$C$22,"▲ Contact  ","")&amp;IF(N(Z887)&lt;=-Guide!$C$22,"▼ Contact  ","")&amp;IF(N(AB887)&gt;=Guide!$C$23,"▲ Chase  ","")&amp;IF(N(AB887)&lt;=-Guide!$C$23,"▼ Chase  ",""))))</f>
        <v>Stable</v>
      </c>
      <c r="AF887" s="35" t="n">
        <f aca="false">MATCH(Counts!A887,'Season Counts'!$A$2:$A$740,0)</f>
        <v>229</v>
      </c>
    </row>
    <row r="888" customFormat="false" ht="15" hidden="false" customHeight="false" outlineLevel="0" collapsed="false">
      <c r="A888" s="34" t="str">
        <f aca="false">Counts!B888</f>
        <v>CWS</v>
      </c>
      <c r="B888" s="5" t="str">
        <f aca="false">Counts!C888</f>
        <v>Colson Montgomery</v>
      </c>
      <c r="C888" s="34" t="str">
        <f aca="false">Counts!F888</f>
        <v>Jun</v>
      </c>
      <c r="D888" s="35" t="n">
        <f aca="false">IFERROR(Counts!P888,"")</f>
        <v>95</v>
      </c>
      <c r="E888" s="36" t="n">
        <f aca="false">IFERROR(Counts!R888/Counts!Q888,"")</f>
        <v>0.186046511627907</v>
      </c>
      <c r="F888" s="36" t="n">
        <f aca="false">IFERROR((Counts!R888+Counts!V888+Counts!W888)/(Counts!Q888+Counts!V888+Counts!W888+Counts!X888),"")</f>
        <v>0.263157894736842</v>
      </c>
      <c r="G888" s="36" t="n">
        <f aca="false">IFERROR((Counts!R888+Counts!S888+2*Counts!T888+3*Counts!U888)/Counts!Q888,"")</f>
        <v>0.441860465116279</v>
      </c>
      <c r="H888" s="35" t="n">
        <f aca="false">IFERROR(Counts!U888,"")</f>
        <v>6</v>
      </c>
      <c r="I888" s="36" t="n">
        <f aca="false">IFERROR(Counts!Z888/Counts!AA888,"")</f>
        <v>0.301075268817204</v>
      </c>
      <c r="J888" s="36" t="n">
        <f aca="false">IFERROR(Counts!AB888/Counts!AA888,"")</f>
        <v>0.318924731182796</v>
      </c>
      <c r="K888" s="37" t="n">
        <f aca="false">IFERROR((Counts!AB888-Counts!Z888)/Counts!AA888,"")</f>
        <v>0.0178494623655914</v>
      </c>
      <c r="L888" s="38" t="n">
        <f aca="false">IFERROR(Counts!Y888/Counts!P888,"")</f>
        <v>0.389473684210526</v>
      </c>
      <c r="M888" s="38" t="n">
        <f aca="false">IFERROR(Counts!V888/Counts!P888,"")</f>
        <v>0.0842105263157895</v>
      </c>
      <c r="N888" s="38" t="n">
        <f aca="false">IFERROR(Counts!AD888/Counts!AC888,"")</f>
        <v>0.163265306122449</v>
      </c>
      <c r="O888" s="38" t="n">
        <f aca="false">IFERROR(Counts!AE888/Counts!AC888,"")</f>
        <v>0.469387755102041</v>
      </c>
      <c r="P888" s="39" t="n">
        <f aca="false">IFERROR(Counts!AG888/Counts!AF888,"")</f>
        <v>89.030612244898</v>
      </c>
      <c r="Q888" s="38" t="n">
        <f aca="false">IFERROR(Counts!AH888/Counts!AC888,"")</f>
        <v>0.326530612244898</v>
      </c>
      <c r="R888" s="38" t="n">
        <f aca="false">IFERROR(Counts!N888/Counts!M888,"")</f>
        <v>0.362694300518135</v>
      </c>
      <c r="S888" s="38" t="n">
        <f aca="false">IFERROR(Counts!K888/Counts!J888,"")</f>
        <v>0.778443113772455</v>
      </c>
      <c r="T888" s="38" t="n">
        <f aca="false">IFERROR(Counts!I888/Counts!H888,"")</f>
        <v>0.358208955223881</v>
      </c>
      <c r="U888" s="38" t="n">
        <f aca="false">IFERROR(1-Counts!L888/Counts!K888,"")</f>
        <v>0.807692307692308</v>
      </c>
      <c r="V888" s="39" t="n">
        <f aca="false">IFERROR(Counts!AJ888/Counts!AI888,"")</f>
        <v>76.9005617977528</v>
      </c>
      <c r="W888" s="38" t="n">
        <f aca="false">IFERROR(Counts!AK888/Counts!AI888,"")</f>
        <v>0.764044943820225</v>
      </c>
      <c r="X888" s="40" t="n">
        <f aca="false">IFERROR(Counts!O888,"")</f>
        <v>-2.124</v>
      </c>
      <c r="Y888" s="36" t="n">
        <f aca="false">IFERROR(INDEX('Season Counts'!$Y$2:$Y$740,$AF888)/INDEX('Season Counts'!$X$2:$X$740,$AF888),"")</f>
        <v>0.294172741679873</v>
      </c>
      <c r="Z888" s="37" t="n">
        <f aca="false">IFERROR(J888-Y888,"")</f>
        <v>0.0247519895029225</v>
      </c>
      <c r="AA888" s="38" t="n">
        <f aca="false">IFERROR(INDEX('Season Counts'!$K$2:$K$740,$AF888)/INDEX('Season Counts'!$J$2:$J$740,$AF888),"")</f>
        <v>0.324074074074074</v>
      </c>
      <c r="AB888" s="41" t="n">
        <f aca="false">IFERROR(R888-AA888,"")</f>
        <v>0.0386202264440607</v>
      </c>
      <c r="AC888" s="39" t="n">
        <f aca="false">IFERROR(INDEX('Season Counts'!$AG$2:$AG$740,$AF888)/INDEX('Season Counts'!$AF$2:$AF$740,$AF888),"")</f>
        <v>76.6246891651865</v>
      </c>
      <c r="AD888" s="40" t="n">
        <f aca="false">IFERROR(V888-AC888,"")</f>
        <v>0.275872632566305</v>
      </c>
      <c r="AE888" s="4" t="str">
        <f aca="false">IF(D888&lt;Guide!$C$21,"Low PA",IF(TRIM(IF(ISNUMBER(AD888),IF(N(AD888)&lt;=-Guide!$C$24,"▼ Bat Speed  ",IF(N(AD888)&gt;=Guide!$C$24,"▲ Bat Speed  ","")),"")&amp;IF(N(Z888)&gt;=Guide!$C$22,"▲ Contact  ","")&amp;IF(N(Z888)&lt;=-Guide!$C$22,"▼ Contact  ","")&amp;IF(N(AB888)&gt;=Guide!$C$23,"▲ Chase  ","")&amp;IF(N(AB888)&lt;=-Guide!$C$23,"▼ Chase  ",""))="","Stable",TRIM(IF(ISNUMBER(AD888),IF(N(AD888)&lt;=-Guide!$C$24,"▼ Bat Speed  ",IF(N(AD888)&gt;=Guide!$C$24,"▲ Bat Speed  ","")),"")&amp;IF(N(Z888)&gt;=Guide!$C$22,"▲ Contact  ","")&amp;IF(N(Z888)&lt;=-Guide!$C$22,"▼ Contact  ","")&amp;IF(N(AB888)&gt;=Guide!$C$23,"▲ Chase  ","")&amp;IF(N(AB888)&lt;=-Guide!$C$23,"▼ Chase  ",""))))</f>
        <v>Stable</v>
      </c>
      <c r="AF888" s="35" t="n">
        <f aca="false">MATCH(Counts!A888,'Season Counts'!$A$2:$A$740,0)</f>
        <v>229</v>
      </c>
    </row>
    <row r="889" customFormat="false" ht="15" hidden="false" customHeight="false" outlineLevel="0" collapsed="false">
      <c r="A889" s="34" t="str">
        <f aca="false">Counts!B889</f>
        <v>CWS</v>
      </c>
      <c r="B889" s="5" t="str">
        <f aca="false">Counts!C889</f>
        <v>Colson Montgomery</v>
      </c>
      <c r="C889" s="34" t="str">
        <f aca="false">Counts!F889</f>
        <v>Jul</v>
      </c>
      <c r="D889" s="35" t="n">
        <f aca="false">IFERROR(Counts!P889,"")</f>
        <v>95</v>
      </c>
      <c r="E889" s="36" t="n">
        <f aca="false">IFERROR(Counts!R889/Counts!Q889,"")</f>
        <v>0.204545454545455</v>
      </c>
      <c r="F889" s="36" t="n">
        <f aca="false">IFERROR((Counts!R889+Counts!V889+Counts!W889)/(Counts!Q889+Counts!V889+Counts!W889+Counts!X889),"")</f>
        <v>0.252631578947368</v>
      </c>
      <c r="G889" s="36" t="n">
        <f aca="false">IFERROR((Counts!R889+Counts!S889+2*Counts!T889+3*Counts!U889)/Counts!Q889,"")</f>
        <v>0.363636363636364</v>
      </c>
      <c r="H889" s="35" t="n">
        <f aca="false">IFERROR(Counts!U889,"")</f>
        <v>4</v>
      </c>
      <c r="I889" s="36" t="n">
        <f aca="false">IFERROR(Counts!Z889/Counts!AA889,"")</f>
        <v>0.271276595744681</v>
      </c>
      <c r="J889" s="36" t="n">
        <f aca="false">IFERROR(Counts!AB889/Counts!AA889,"")</f>
        <v>0.262425531914894</v>
      </c>
      <c r="K889" s="37" t="n">
        <f aca="false">IFERROR((Counts!AB889-Counts!Z889)/Counts!AA889,"")</f>
        <v>-0.00885106382978724</v>
      </c>
      <c r="L889" s="38" t="n">
        <f aca="false">IFERROR(Counts!Y889/Counts!P889,"")</f>
        <v>0.315789473684211</v>
      </c>
      <c r="M889" s="38" t="n">
        <f aca="false">IFERROR(Counts!V889/Counts!P889,"")</f>
        <v>0.0631578947368421</v>
      </c>
      <c r="N889" s="38" t="n">
        <f aca="false">IFERROR(Counts!AD889/Counts!AC889,"")</f>
        <v>0.0677966101694915</v>
      </c>
      <c r="O889" s="38" t="n">
        <f aca="false">IFERROR(Counts!AE889/Counts!AC889,"")</f>
        <v>0.338983050847458</v>
      </c>
      <c r="P889" s="39" t="n">
        <f aca="false">IFERROR(Counts!AG889/Counts!AF889,"")</f>
        <v>87.2275862068966</v>
      </c>
      <c r="Q889" s="38" t="n">
        <f aca="false">IFERROR(Counts!AH889/Counts!AC889,"")</f>
        <v>0.254237288135593</v>
      </c>
      <c r="R889" s="38" t="n">
        <f aca="false">IFERROR(Counts!N889/Counts!M889,"")</f>
        <v>0.313829787234043</v>
      </c>
      <c r="S889" s="38" t="n">
        <f aca="false">IFERROR(Counts!K889/Counts!J889,"")</f>
        <v>0.675</v>
      </c>
      <c r="T889" s="38" t="n">
        <f aca="false">IFERROR(Counts!I889/Counts!H889,"")</f>
        <v>0.335329341317365</v>
      </c>
      <c r="U889" s="38" t="n">
        <f aca="false">IFERROR(1-Counts!L889/Counts!K889,"")</f>
        <v>0.814814814814815</v>
      </c>
      <c r="V889" s="39" t="n">
        <f aca="false">IFERROR(Counts!AJ889/Counts!AI889,"")</f>
        <v>77.0798657718121</v>
      </c>
      <c r="W889" s="38" t="n">
        <f aca="false">IFERROR(Counts!AK889/Counts!AI889,"")</f>
        <v>0.758389261744967</v>
      </c>
      <c r="X889" s="40" t="n">
        <f aca="false">IFERROR(Counts!O889,"")</f>
        <v>-2.197</v>
      </c>
      <c r="Y889" s="36" t="n">
        <f aca="false">IFERROR(INDEX('Season Counts'!$Y$2:$Y$740,$AF889)/INDEX('Season Counts'!$X$2:$X$740,$AF889),"")</f>
        <v>0.294172741679873</v>
      </c>
      <c r="Z889" s="37" t="n">
        <f aca="false">IFERROR(J889-Y889,"")</f>
        <v>-0.0317472097649796</v>
      </c>
      <c r="AA889" s="38" t="n">
        <f aca="false">IFERROR(INDEX('Season Counts'!$K$2:$K$740,$AF889)/INDEX('Season Counts'!$J$2:$J$740,$AF889),"")</f>
        <v>0.324074074074074</v>
      </c>
      <c r="AB889" s="41" t="n">
        <f aca="false">IFERROR(R889-AA889,"")</f>
        <v>-0.0102442868400315</v>
      </c>
      <c r="AC889" s="39" t="n">
        <f aca="false">IFERROR(INDEX('Season Counts'!$AG$2:$AG$740,$AF889)/INDEX('Season Counts'!$AF$2:$AF$740,$AF889),"")</f>
        <v>76.6246891651865</v>
      </c>
      <c r="AD889" s="40" t="n">
        <f aca="false">IFERROR(V889-AC889,"")</f>
        <v>0.455176606625585</v>
      </c>
      <c r="AE889" s="4" t="str">
        <f aca="false">IF(D889&lt;Guide!$C$21,"Low PA",IF(TRIM(IF(ISNUMBER(AD889),IF(N(AD889)&lt;=-Guide!$C$24,"▼ Bat Speed  ",IF(N(AD889)&gt;=Guide!$C$24,"▲ Bat Speed  ","")),"")&amp;IF(N(Z889)&gt;=Guide!$C$22,"▲ Contact  ","")&amp;IF(N(Z889)&lt;=-Guide!$C$22,"▼ Contact  ","")&amp;IF(N(AB889)&gt;=Guide!$C$23,"▲ Chase  ","")&amp;IF(N(AB889)&lt;=-Guide!$C$23,"▼ Chase  ",""))="","Stable",TRIM(IF(ISNUMBER(AD889),IF(N(AD889)&lt;=-Guide!$C$24,"▼ Bat Speed  ",IF(N(AD889)&gt;=Guide!$C$24,"▲ Bat Speed  ","")),"")&amp;IF(N(Z889)&gt;=Guide!$C$22,"▲ Contact  ","")&amp;IF(N(Z889)&lt;=-Guide!$C$22,"▼ Contact  ","")&amp;IF(N(AB889)&gt;=Guide!$C$23,"▲ Chase  ","")&amp;IF(N(AB889)&lt;=-Guide!$C$23,"▼ Chase  ",""))))</f>
        <v>Stable</v>
      </c>
      <c r="AF889" s="35" t="n">
        <f aca="false">MATCH(Counts!A889,'Season Counts'!$A$2:$A$740,0)</f>
        <v>229</v>
      </c>
    </row>
    <row r="890" customFormat="false" ht="15" hidden="false" customHeight="false" outlineLevel="0" collapsed="false">
      <c r="A890" s="34" t="str">
        <f aca="false">Counts!B890</f>
        <v>CWS</v>
      </c>
      <c r="B890" s="5" t="str">
        <f aca="false">Counts!C890</f>
        <v>Colson Montgomery</v>
      </c>
      <c r="C890" s="34" t="str">
        <f aca="false">Counts!F890</f>
        <v>Aug</v>
      </c>
      <c r="D890" s="35" t="n">
        <f aca="false">IFERROR(Counts!P890,"")</f>
        <v>112</v>
      </c>
      <c r="E890" s="36" t="n">
        <f aca="false">IFERROR(Counts!R890/Counts!Q890,"")</f>
        <v>0.2</v>
      </c>
      <c r="F890" s="36" t="n">
        <f aca="false">IFERROR((Counts!R890+Counts!V890+Counts!W890)/(Counts!Q890+Counts!V890+Counts!W890+Counts!X890),"")</f>
        <v>0.276785714285714</v>
      </c>
      <c r="G890" s="36" t="n">
        <f aca="false">IFERROR((Counts!R890+Counts!S890+2*Counts!T890+3*Counts!U890)/Counts!Q890,"")</f>
        <v>0.36</v>
      </c>
      <c r="H890" s="35" t="n">
        <f aca="false">IFERROR(Counts!U890,"")</f>
        <v>4</v>
      </c>
      <c r="I890" s="36" t="n">
        <f aca="false">IFERROR(Counts!Z890/Counts!AA890,"")</f>
        <v>0.28125</v>
      </c>
      <c r="J890" s="36" t="n">
        <f aca="false">IFERROR(Counts!AB890/Counts!AA890,"")</f>
        <v>0.2674375</v>
      </c>
      <c r="K890" s="37" t="n">
        <f aca="false">IFERROR((Counts!AB890-Counts!Z890)/Counts!AA890,"")</f>
        <v>-0.0138125</v>
      </c>
      <c r="L890" s="38" t="n">
        <f aca="false">IFERROR(Counts!Y890/Counts!P890,"")</f>
        <v>0.419642857142857</v>
      </c>
      <c r="M890" s="38" t="n">
        <f aca="false">IFERROR(Counts!V890/Counts!P890,"")</f>
        <v>0.0892857142857143</v>
      </c>
      <c r="N890" s="38" t="n">
        <f aca="false">IFERROR(Counts!AD890/Counts!AC890,"")</f>
        <v>0.111111111111111</v>
      </c>
      <c r="O890" s="38" t="n">
        <f aca="false">IFERROR(Counts!AE890/Counts!AC890,"")</f>
        <v>0.425925925925926</v>
      </c>
      <c r="P890" s="39" t="n">
        <f aca="false">IFERROR(Counts!AG890/Counts!AF890,"")</f>
        <v>87.7703703703704</v>
      </c>
      <c r="Q890" s="38" t="n">
        <f aca="false">IFERROR(Counts!AH890/Counts!AC890,"")</f>
        <v>0.388888888888889</v>
      </c>
      <c r="R890" s="38" t="n">
        <f aca="false">IFERROR(Counts!N890/Counts!M890,"")</f>
        <v>0.341772151898734</v>
      </c>
      <c r="S890" s="38" t="n">
        <f aca="false">IFERROR(Counts!K890/Counts!J890,"")</f>
        <v>0.741784037558686</v>
      </c>
      <c r="T890" s="38" t="n">
        <f aca="false">IFERROR(Counts!I890/Counts!H890,"")</f>
        <v>0.338912133891213</v>
      </c>
      <c r="U890" s="38" t="n">
        <f aca="false">IFERROR(1-Counts!L890/Counts!K890,"")</f>
        <v>0.854430379746835</v>
      </c>
      <c r="V890" s="39" t="n">
        <f aca="false">IFERROR(Counts!AJ890/Counts!AI890,"")</f>
        <v>76.6828703703704</v>
      </c>
      <c r="W890" s="38" t="n">
        <f aca="false">IFERROR(Counts!AK890/Counts!AI890,"")</f>
        <v>0.726851851851852</v>
      </c>
      <c r="X890" s="40" t="n">
        <f aca="false">IFERROR(Counts!O890,"")</f>
        <v>-2.386</v>
      </c>
      <c r="Y890" s="36" t="n">
        <f aca="false">IFERROR(INDEX('Season Counts'!$Y$2:$Y$740,$AF890)/INDEX('Season Counts'!$X$2:$X$740,$AF890),"")</f>
        <v>0.294172741679873</v>
      </c>
      <c r="Z890" s="37" t="n">
        <f aca="false">IFERROR(J890-Y890,"")</f>
        <v>-0.0267352416798732</v>
      </c>
      <c r="AA890" s="38" t="n">
        <f aca="false">IFERROR(INDEX('Season Counts'!$K$2:$K$740,$AF890)/INDEX('Season Counts'!$J$2:$J$740,$AF890),"")</f>
        <v>0.324074074074074</v>
      </c>
      <c r="AB890" s="41" t="n">
        <f aca="false">IFERROR(R890-AA890,"")</f>
        <v>0.0176980778246601</v>
      </c>
      <c r="AC890" s="39" t="n">
        <f aca="false">IFERROR(INDEX('Season Counts'!$AG$2:$AG$740,$AF890)/INDEX('Season Counts'!$AF$2:$AF$740,$AF890),"")</f>
        <v>76.6246891651865</v>
      </c>
      <c r="AD890" s="40" t="n">
        <f aca="false">IFERROR(V890-AC890,"")</f>
        <v>0.058181205183871</v>
      </c>
      <c r="AE890" s="4" t="str">
        <f aca="false">IF(D890&lt;Guide!$C$21,"Low PA",IF(TRIM(IF(ISNUMBER(AD890),IF(N(AD890)&lt;=-Guide!$C$24,"▼ Bat Speed  ",IF(N(AD890)&gt;=Guide!$C$24,"▲ Bat Speed  ","")),"")&amp;IF(N(Z890)&gt;=Guide!$C$22,"▲ Contact  ","")&amp;IF(N(Z890)&lt;=-Guide!$C$22,"▼ Contact  ","")&amp;IF(N(AB890)&gt;=Guide!$C$23,"▲ Chase  ","")&amp;IF(N(AB890)&lt;=-Guide!$C$23,"▼ Chase  ",""))="","Stable",TRIM(IF(ISNUMBER(AD890),IF(N(AD890)&lt;=-Guide!$C$24,"▼ Bat Speed  ",IF(N(AD890)&gt;=Guide!$C$24,"▲ Bat Speed  ","")),"")&amp;IF(N(Z890)&gt;=Guide!$C$22,"▲ Contact  ","")&amp;IF(N(Z890)&lt;=-Guide!$C$22,"▼ Contact  ","")&amp;IF(N(AB890)&gt;=Guide!$C$23,"▲ Chase  ","")&amp;IF(N(AB890)&lt;=-Guide!$C$23,"▼ Chase  ",""))))</f>
        <v>Stable</v>
      </c>
      <c r="AF890" s="35" t="n">
        <f aca="false">MATCH(Counts!A890,'Season Counts'!$A$2:$A$740,0)</f>
        <v>229</v>
      </c>
    </row>
    <row r="891" customFormat="false" ht="15" hidden="false" customHeight="false" outlineLevel="0" collapsed="false">
      <c r="A891" s="34" t="str">
        <f aca="false">Counts!B891</f>
        <v>CWS</v>
      </c>
      <c r="B891" s="5" t="str">
        <f aca="false">Counts!C891</f>
        <v>Colson Montgomery</v>
      </c>
      <c r="C891" s="34" t="str">
        <f aca="false">Counts!F891</f>
        <v>Sep</v>
      </c>
      <c r="D891" s="35" t="n">
        <f aca="false">IFERROR(Counts!P891,"")</f>
        <v>93</v>
      </c>
      <c r="E891" s="36" t="n">
        <f aca="false">IFERROR(Counts!R891/Counts!Q891,"")</f>
        <v>0.0987654320987654</v>
      </c>
      <c r="F891" s="36" t="n">
        <f aca="false">IFERROR((Counts!R891+Counts!V891+Counts!W891)/(Counts!Q891+Counts!V891+Counts!W891+Counts!X891),"")</f>
        <v>0.21505376344086</v>
      </c>
      <c r="G891" s="36" t="n">
        <f aca="false">IFERROR((Counts!R891+Counts!S891+2*Counts!T891+3*Counts!U891)/Counts!Q891,"")</f>
        <v>0.209876543209877</v>
      </c>
      <c r="H891" s="35" t="n">
        <f aca="false">IFERROR(Counts!U891,"")</f>
        <v>2</v>
      </c>
      <c r="I891" s="36" t="n">
        <f aca="false">IFERROR(Counts!Z891/Counts!AA891,"")</f>
        <v>0.2125</v>
      </c>
      <c r="J891" s="36" t="n">
        <f aca="false">IFERROR(Counts!AB891/Counts!AA891,"")</f>
        <v>0.240195652173913</v>
      </c>
      <c r="K891" s="37" t="n">
        <f aca="false">IFERROR((Counts!AB891-Counts!Z891)/Counts!AA891,"")</f>
        <v>0.027695652173913</v>
      </c>
      <c r="L891" s="38" t="n">
        <f aca="false">IFERROR(Counts!Y891/Counts!P891,"")</f>
        <v>0.451612903225806</v>
      </c>
      <c r="M891" s="38" t="n">
        <f aca="false">IFERROR(Counts!V891/Counts!P891,"")</f>
        <v>0.0860215053763441</v>
      </c>
      <c r="N891" s="38" t="n">
        <f aca="false">IFERROR(Counts!AD891/Counts!AC891,"")</f>
        <v>0.0769230769230769</v>
      </c>
      <c r="O891" s="38" t="n">
        <f aca="false">IFERROR(Counts!AE891/Counts!AC891,"")</f>
        <v>0.307692307692308</v>
      </c>
      <c r="P891" s="39" t="n">
        <f aca="false">IFERROR(Counts!AG891/Counts!AF891,"")</f>
        <v>86.0589743589744</v>
      </c>
      <c r="Q891" s="38" t="n">
        <f aca="false">IFERROR(Counts!AH891/Counts!AC891,"")</f>
        <v>0.333333333333333</v>
      </c>
      <c r="R891" s="38" t="n">
        <f aca="false">IFERROR(Counts!N891/Counts!M891,"")</f>
        <v>0.316831683168317</v>
      </c>
      <c r="S891" s="38" t="n">
        <f aca="false">IFERROR(Counts!K891/Counts!J891,"")</f>
        <v>0.672043010752688</v>
      </c>
      <c r="T891" s="38" t="n">
        <f aca="false">IFERROR(Counts!I891/Counts!H891,"")</f>
        <v>0.354497354497355</v>
      </c>
      <c r="U891" s="38" t="n">
        <f aca="false">IFERROR(1-Counts!L891/Counts!K891,"")</f>
        <v>0.816</v>
      </c>
      <c r="V891" s="39" t="n">
        <f aca="false">IFERROR(Counts!AJ891/Counts!AI891,"")</f>
        <v>77.004</v>
      </c>
      <c r="W891" s="38" t="n">
        <f aca="false">IFERROR(Counts!AK891/Counts!AI891,"")</f>
        <v>0.777142857142857</v>
      </c>
      <c r="X891" s="40" t="n">
        <f aca="false">IFERROR(Counts!O891,"")</f>
        <v>-6.56</v>
      </c>
      <c r="Y891" s="36" t="n">
        <f aca="false">IFERROR(INDEX('Season Counts'!$Y$2:$Y$740,$AF891)/INDEX('Season Counts'!$X$2:$X$740,$AF891),"")</f>
        <v>0.294172741679873</v>
      </c>
      <c r="Z891" s="37" t="n">
        <f aca="false">IFERROR(J891-Y891,"")</f>
        <v>-0.0539770895059602</v>
      </c>
      <c r="AA891" s="38" t="n">
        <f aca="false">IFERROR(INDEX('Season Counts'!$K$2:$K$740,$AF891)/INDEX('Season Counts'!$J$2:$J$740,$AF891),"")</f>
        <v>0.324074074074074</v>
      </c>
      <c r="AB891" s="41" t="n">
        <f aca="false">IFERROR(R891-AA891,"")</f>
        <v>-0.00724239090575723</v>
      </c>
      <c r="AC891" s="39" t="n">
        <f aca="false">IFERROR(INDEX('Season Counts'!$AG$2:$AG$740,$AF891)/INDEX('Season Counts'!$AF$2:$AF$740,$AF891),"")</f>
        <v>76.6246891651865</v>
      </c>
      <c r="AD891" s="40" t="n">
        <f aca="false">IFERROR(V891-AC891,"")</f>
        <v>0.379310834813509</v>
      </c>
      <c r="AE891" s="4" t="str">
        <f aca="false">IF(D891&lt;Guide!$C$21,"Low PA",IF(TRIM(IF(ISNUMBER(AD891),IF(N(AD891)&lt;=-Guide!$C$24,"▼ Bat Speed  ",IF(N(AD891)&gt;=Guide!$C$24,"▲ Bat Speed  ","")),"")&amp;IF(N(Z891)&gt;=Guide!$C$22,"▲ Contact  ","")&amp;IF(N(Z891)&lt;=-Guide!$C$22,"▼ Contact  ","")&amp;IF(N(AB891)&gt;=Guide!$C$23,"▲ Chase  ","")&amp;IF(N(AB891)&lt;=-Guide!$C$23,"▼ Chase  ",""))="","Stable",TRIM(IF(ISNUMBER(AD891),IF(N(AD891)&lt;=-Guide!$C$24,"▼ Bat Speed  ",IF(N(AD891)&gt;=Guide!$C$24,"▲ Bat Speed  ","")),"")&amp;IF(N(Z891)&gt;=Guide!$C$22,"▲ Contact  ","")&amp;IF(N(Z891)&lt;=-Guide!$C$22,"▼ Contact  ","")&amp;IF(N(AB891)&gt;=Guide!$C$23,"▲ Chase  ","")&amp;IF(N(AB891)&lt;=-Guide!$C$23,"▼ Chase  ",""))))</f>
        <v>▼ Contact</v>
      </c>
      <c r="AF891" s="35" t="n">
        <f aca="false">MATCH(Counts!A891,'Season Counts'!$A$2:$A$740,0)</f>
        <v>229</v>
      </c>
    </row>
    <row r="892" customFormat="false" ht="15" hidden="false" customHeight="false" outlineLevel="0" collapsed="false">
      <c r="A892" s="34" t="str">
        <f aca="false">Counts!B892</f>
        <v>CWS</v>
      </c>
      <c r="B892" s="5" t="str">
        <f aca="false">Counts!C892</f>
        <v>Sam Antonacci</v>
      </c>
      <c r="C892" s="34" t="str">
        <f aca="false">Counts!F892</f>
        <v>Mar-Apr</v>
      </c>
      <c r="D892" s="35" t="n">
        <f aca="false">IFERROR(Counts!P892,"")</f>
        <v>49</v>
      </c>
      <c r="E892" s="36" t="n">
        <f aca="false">IFERROR(Counts!R892/Counts!Q892,"")</f>
        <v>0.225</v>
      </c>
      <c r="F892" s="36" t="n">
        <f aca="false">IFERROR((Counts!R892+Counts!V892+Counts!W892)/(Counts!Q892+Counts!V892+Counts!W892+Counts!X892),"")</f>
        <v>0.346938775510204</v>
      </c>
      <c r="G892" s="36" t="n">
        <f aca="false">IFERROR((Counts!R892+Counts!S892+2*Counts!T892+3*Counts!U892)/Counts!Q892,"")</f>
        <v>0.425</v>
      </c>
      <c r="H892" s="35" t="n">
        <f aca="false">IFERROR(Counts!U892,"")</f>
        <v>1</v>
      </c>
      <c r="I892" s="36" t="n">
        <f aca="false">IFERROR(Counts!Z892/Counts!AA892,"")</f>
        <v>0.344791666666667</v>
      </c>
      <c r="J892" s="36" t="n">
        <f aca="false">IFERROR(Counts!AB892/Counts!AA892,"")</f>
        <v>0.3770625</v>
      </c>
      <c r="K892" s="37" t="n">
        <f aca="false">IFERROR((Counts!AB892-Counts!Z892)/Counts!AA892,"")</f>
        <v>0.0322708333333333</v>
      </c>
      <c r="L892" s="38" t="n">
        <f aca="false">IFERROR(Counts!Y892/Counts!P892,"")</f>
        <v>0.0612244897959184</v>
      </c>
      <c r="M892" s="38" t="n">
        <f aca="false">IFERROR(Counts!V892/Counts!P892,"")</f>
        <v>0.0816326530612245</v>
      </c>
      <c r="N892" s="38" t="n">
        <f aca="false">IFERROR(Counts!AD892/Counts!AC892,"")</f>
        <v>0.0789473684210526</v>
      </c>
      <c r="O892" s="38" t="n">
        <f aca="false">IFERROR(Counts!AE892/Counts!AC892,"")</f>
        <v>0.368421052631579</v>
      </c>
      <c r="P892" s="39" t="n">
        <f aca="false">IFERROR(Counts!AG892/Counts!AF892,"")</f>
        <v>87.6378378378378</v>
      </c>
      <c r="Q892" s="38" t="n">
        <f aca="false">IFERROR(Counts!AH892/Counts!AC892,"")</f>
        <v>0.315789473684211</v>
      </c>
      <c r="R892" s="38" t="n">
        <f aca="false">IFERROR(Counts!N892/Counts!M892,"")</f>
        <v>0.25</v>
      </c>
      <c r="S892" s="38" t="n">
        <f aca="false">IFERROR(Counts!K892/Counts!J892,"")</f>
        <v>0.578313253012048</v>
      </c>
      <c r="T892" s="38" t="n">
        <f aca="false">IFERROR(Counts!I892/Counts!H892,"")</f>
        <v>0.0945945945945946</v>
      </c>
      <c r="U892" s="38" t="n">
        <f aca="false">IFERROR(1-Counts!L892/Counts!K892,"")</f>
        <v>0.9375</v>
      </c>
      <c r="V892" s="39" t="n">
        <f aca="false">IFERROR(Counts!AJ892/Counts!AI892,"")</f>
        <v>70.1393939393939</v>
      </c>
      <c r="W892" s="38" t="n">
        <f aca="false">IFERROR(Counts!AK892/Counts!AI892,"")</f>
        <v>0.0757575757575758</v>
      </c>
      <c r="X892" s="40" t="n">
        <f aca="false">IFERROR(Counts!O892,"")</f>
        <v>0.077</v>
      </c>
      <c r="Y892" s="36" t="n">
        <f aca="false">IFERROR(INDEX('Season Counts'!$Y$2:$Y$740,$AF892)/INDEX('Season Counts'!$X$2:$X$740,$AF892),"")</f>
        <v>0.347942028985507</v>
      </c>
      <c r="Z892" s="37" t="n">
        <f aca="false">IFERROR(J892-Y892,"")</f>
        <v>0.0291204710144928</v>
      </c>
      <c r="AA892" s="38" t="n">
        <f aca="false">IFERROR(INDEX('Season Counts'!$K$2:$K$740,$AF892)/INDEX('Season Counts'!$J$2:$J$740,$AF892),"")</f>
        <v>0.218433179723502</v>
      </c>
      <c r="AB892" s="41" t="n">
        <f aca="false">IFERROR(R892-AA892,"")</f>
        <v>0.0315668202764977</v>
      </c>
      <c r="AC892" s="39" t="n">
        <f aca="false">IFERROR(INDEX('Season Counts'!$AG$2:$AG$740,$AF892)/INDEX('Season Counts'!$AF$2:$AF$740,$AF892),"")</f>
        <v>69.6505535055351</v>
      </c>
      <c r="AD892" s="40" t="n">
        <f aca="false">IFERROR(V892-AC892,"")</f>
        <v>0.488840433858883</v>
      </c>
      <c r="AE892" s="4" t="str">
        <f aca="false">IF(D892&lt;Guide!$C$21,"Low PA",IF(TRIM(IF(ISNUMBER(AD892),IF(N(AD892)&lt;=-Guide!$C$24,"▼ Bat Speed  ",IF(N(AD892)&gt;=Guide!$C$24,"▲ Bat Speed  ","")),"")&amp;IF(N(Z892)&gt;=Guide!$C$22,"▲ Contact  ","")&amp;IF(N(Z892)&lt;=-Guide!$C$22,"▼ Contact  ","")&amp;IF(N(AB892)&gt;=Guide!$C$23,"▲ Chase  ","")&amp;IF(N(AB892)&lt;=-Guide!$C$23,"▼ Chase  ",""))="","Stable",TRIM(IF(ISNUMBER(AD892),IF(N(AD892)&lt;=-Guide!$C$24,"▼ Bat Speed  ",IF(N(AD892)&gt;=Guide!$C$24,"▲ Bat Speed  ","")),"")&amp;IF(N(Z892)&gt;=Guide!$C$22,"▲ Contact  ","")&amp;IF(N(Z892)&lt;=-Guide!$C$22,"▼ Contact  ","")&amp;IF(N(AB892)&gt;=Guide!$C$23,"▲ Chase  ","")&amp;IF(N(AB892)&lt;=-Guide!$C$23,"▼ Chase  ",""))))</f>
        <v>Stable</v>
      </c>
      <c r="AF892" s="35" t="n">
        <f aca="false">MATCH(Counts!A892,'Season Counts'!$A$2:$A$740,0)</f>
        <v>230</v>
      </c>
    </row>
    <row r="893" customFormat="false" ht="15" hidden="false" customHeight="false" outlineLevel="0" collapsed="false">
      <c r="A893" s="34" t="str">
        <f aca="false">Counts!B893</f>
        <v>CWS</v>
      </c>
      <c r="B893" s="5" t="str">
        <f aca="false">Counts!C893</f>
        <v>Sam Antonacci</v>
      </c>
      <c r="C893" s="34" t="str">
        <f aca="false">Counts!F893</f>
        <v>May</v>
      </c>
      <c r="D893" s="35" t="n">
        <f aca="false">IFERROR(Counts!P893,"")</f>
        <v>113</v>
      </c>
      <c r="E893" s="36" t="n">
        <f aca="false">IFERROR(Counts!R893/Counts!Q893,"")</f>
        <v>0.295918367346939</v>
      </c>
      <c r="F893" s="36" t="n">
        <f aca="false">IFERROR((Counts!R893+Counts!V893+Counts!W893)/(Counts!Q893+Counts!V893+Counts!W893+Counts!X893),"")</f>
        <v>0.378378378378378</v>
      </c>
      <c r="G893" s="36" t="n">
        <f aca="false">IFERROR((Counts!R893+Counts!S893+2*Counts!T893+3*Counts!U893)/Counts!Q893,"")</f>
        <v>0.336734693877551</v>
      </c>
      <c r="H893" s="35" t="n">
        <f aca="false">IFERROR(Counts!U893,"")</f>
        <v>0</v>
      </c>
      <c r="I893" s="36" t="n">
        <f aca="false">IFERROR(Counts!Z893/Counts!AA893,"")</f>
        <v>0.32972972972973</v>
      </c>
      <c r="J893" s="36" t="n">
        <f aca="false">IFERROR(Counts!AB893/Counts!AA893,"")</f>
        <v>0.36009009009009</v>
      </c>
      <c r="K893" s="37" t="n">
        <f aca="false">IFERROR((Counts!AB893-Counts!Z893)/Counts!AA893,"")</f>
        <v>0.0303603603603603</v>
      </c>
      <c r="L893" s="38" t="n">
        <f aca="false">IFERROR(Counts!Y893/Counts!P893,"")</f>
        <v>0.194690265486726</v>
      </c>
      <c r="M893" s="38" t="n">
        <f aca="false">IFERROR(Counts!V893/Counts!P893,"")</f>
        <v>0.0530973451327434</v>
      </c>
      <c r="N893" s="38" t="n">
        <f aca="false">IFERROR(Counts!AD893/Counts!AC893,"")</f>
        <v>0.0641025641025641</v>
      </c>
      <c r="O893" s="38" t="n">
        <f aca="false">IFERROR(Counts!AE893/Counts!AC893,"")</f>
        <v>0.346153846153846</v>
      </c>
      <c r="P893" s="39" t="n">
        <f aca="false">IFERROR(Counts!AG893/Counts!AF893,"")</f>
        <v>86.2730769230769</v>
      </c>
      <c r="Q893" s="38" t="n">
        <f aca="false">IFERROR(Counts!AH893/Counts!AC893,"")</f>
        <v>0.435897435897436</v>
      </c>
      <c r="R893" s="38" t="n">
        <f aca="false">IFERROR(Counts!N893/Counts!M893,"")</f>
        <v>0.191111111111111</v>
      </c>
      <c r="S893" s="38" t="n">
        <f aca="false">IFERROR(Counts!K893/Counts!J893,"")</f>
        <v>0.622317596566524</v>
      </c>
      <c r="T893" s="38" t="n">
        <f aca="false">IFERROR(Counts!I893/Counts!H893,"")</f>
        <v>0.154255319148936</v>
      </c>
      <c r="U893" s="38" t="n">
        <f aca="false">IFERROR(1-Counts!L893/Counts!K893,"")</f>
        <v>0.910344827586207</v>
      </c>
      <c r="V893" s="39" t="n">
        <f aca="false">IFERROR(Counts!AJ893/Counts!AI893,"")</f>
        <v>70.0593939393939</v>
      </c>
      <c r="W893" s="38" t="n">
        <f aca="false">IFERROR(Counts!AK893/Counts!AI893,"")</f>
        <v>0.133333333333333</v>
      </c>
      <c r="X893" s="40" t="n">
        <f aca="false">IFERROR(Counts!O893,"")</f>
        <v>1.698</v>
      </c>
      <c r="Y893" s="36" t="n">
        <f aca="false">IFERROR(INDEX('Season Counts'!$Y$2:$Y$740,$AF893)/INDEX('Season Counts'!$X$2:$X$740,$AF893),"")</f>
        <v>0.347942028985507</v>
      </c>
      <c r="Z893" s="37" t="n">
        <f aca="false">IFERROR(J893-Y893,"")</f>
        <v>0.0121480611045828</v>
      </c>
      <c r="AA893" s="38" t="n">
        <f aca="false">IFERROR(INDEX('Season Counts'!$K$2:$K$740,$AF893)/INDEX('Season Counts'!$J$2:$J$740,$AF893),"")</f>
        <v>0.218433179723502</v>
      </c>
      <c r="AB893" s="41" t="n">
        <f aca="false">IFERROR(R893-AA893,"")</f>
        <v>-0.0273220686123912</v>
      </c>
      <c r="AC893" s="39" t="n">
        <f aca="false">IFERROR(INDEX('Season Counts'!$AG$2:$AG$740,$AF893)/INDEX('Season Counts'!$AF$2:$AF$740,$AF893),"")</f>
        <v>69.6505535055351</v>
      </c>
      <c r="AD893" s="40" t="n">
        <f aca="false">IFERROR(V893-AC893,"")</f>
        <v>0.40884043385887</v>
      </c>
      <c r="AE893" s="4" t="str">
        <f aca="false">IF(D893&lt;Guide!$C$21,"Low PA",IF(TRIM(IF(ISNUMBER(AD893),IF(N(AD893)&lt;=-Guide!$C$24,"▼ Bat Speed  ",IF(N(AD893)&gt;=Guide!$C$24,"▲ Bat Speed  ","")),"")&amp;IF(N(Z893)&gt;=Guide!$C$22,"▲ Contact  ","")&amp;IF(N(Z893)&lt;=-Guide!$C$22,"▼ Contact  ","")&amp;IF(N(AB893)&gt;=Guide!$C$23,"▲ Chase  ","")&amp;IF(N(AB893)&lt;=-Guide!$C$23,"▼ Chase  ",""))="","Stable",TRIM(IF(ISNUMBER(AD893),IF(N(AD893)&lt;=-Guide!$C$24,"▼ Bat Speed  ",IF(N(AD893)&gt;=Guide!$C$24,"▲ Bat Speed  ","")),"")&amp;IF(N(Z893)&gt;=Guide!$C$22,"▲ Contact  ","")&amp;IF(N(Z893)&lt;=-Guide!$C$22,"▼ Contact  ","")&amp;IF(N(AB893)&gt;=Guide!$C$23,"▲ Chase  ","")&amp;IF(N(AB893)&lt;=-Guide!$C$23,"▼ Chase  ",""))))</f>
        <v>Stable</v>
      </c>
      <c r="AF893" s="35" t="n">
        <f aca="false">MATCH(Counts!A893,'Season Counts'!$A$2:$A$740,0)</f>
        <v>230</v>
      </c>
    </row>
    <row r="894" customFormat="false" ht="15" hidden="false" customHeight="false" outlineLevel="0" collapsed="false">
      <c r="A894" s="34" t="str">
        <f aca="false">Counts!B894</f>
        <v>CWS</v>
      </c>
      <c r="B894" s="5" t="str">
        <f aca="false">Counts!C894</f>
        <v>Sam Antonacci</v>
      </c>
      <c r="C894" s="34" t="str">
        <f aca="false">Counts!F894</f>
        <v>Jun</v>
      </c>
      <c r="D894" s="35" t="n">
        <f aca="false">IFERROR(Counts!P894,"")</f>
        <v>101</v>
      </c>
      <c r="E894" s="36" t="n">
        <f aca="false">IFERROR(Counts!R894/Counts!Q894,"")</f>
        <v>0.317647058823529</v>
      </c>
      <c r="F894" s="36" t="n">
        <f aca="false">IFERROR((Counts!R894+Counts!V894+Counts!W894)/(Counts!Q894+Counts!V894+Counts!W894+Counts!X894),"")</f>
        <v>0.425742574257426</v>
      </c>
      <c r="G894" s="36" t="n">
        <f aca="false">IFERROR((Counts!R894+Counts!S894+2*Counts!T894+3*Counts!U894)/Counts!Q894,"")</f>
        <v>0.494117647058824</v>
      </c>
      <c r="H894" s="35" t="n">
        <f aca="false">IFERROR(Counts!U894,"")</f>
        <v>3</v>
      </c>
      <c r="I894" s="36" t="n">
        <f aca="false">IFERROR(Counts!Z894/Counts!AA894,"")</f>
        <v>0.409</v>
      </c>
      <c r="J894" s="36" t="n">
        <f aca="false">IFERROR(Counts!AB894/Counts!AA894,"")</f>
        <v>0.38291</v>
      </c>
      <c r="K894" s="37" t="n">
        <f aca="false">IFERROR((Counts!AB894-Counts!Z894)/Counts!AA894,"")</f>
        <v>-0.02609</v>
      </c>
      <c r="L894" s="38" t="n">
        <f aca="false">IFERROR(Counts!Y894/Counts!P894,"")</f>
        <v>0.138613861386139</v>
      </c>
      <c r="M894" s="38" t="n">
        <f aca="false">IFERROR(Counts!V894/Counts!P894,"")</f>
        <v>0.099009900990099</v>
      </c>
      <c r="N894" s="38" t="n">
        <f aca="false">IFERROR(Counts!AD894/Counts!AC894,"")</f>
        <v>0.0704225352112676</v>
      </c>
      <c r="O894" s="38" t="n">
        <f aca="false">IFERROR(Counts!AE894/Counts!AC894,"")</f>
        <v>0.394366197183099</v>
      </c>
      <c r="P894" s="39" t="n">
        <f aca="false">IFERROR(Counts!AG894/Counts!AF894,"")</f>
        <v>88.4028571428571</v>
      </c>
      <c r="Q894" s="38" t="n">
        <f aca="false">IFERROR(Counts!AH894/Counts!AC894,"")</f>
        <v>0.422535211267606</v>
      </c>
      <c r="R894" s="38" t="n">
        <f aca="false">IFERROR(Counts!N894/Counts!M894,"")</f>
        <v>0.224489795918367</v>
      </c>
      <c r="S894" s="38" t="n">
        <f aca="false">IFERROR(Counts!K894/Counts!J894,"")</f>
        <v>0.640625</v>
      </c>
      <c r="T894" s="38" t="n">
        <f aca="false">IFERROR(Counts!I894/Counts!H894,"")</f>
        <v>0.130952380952381</v>
      </c>
      <c r="U894" s="38" t="n">
        <f aca="false">IFERROR(1-Counts!L894/Counts!K894,"")</f>
        <v>0.894308943089431</v>
      </c>
      <c r="V894" s="39" t="n">
        <f aca="false">IFERROR(Counts!AJ894/Counts!AI894,"")</f>
        <v>70.3450980392157</v>
      </c>
      <c r="W894" s="38" t="n">
        <f aca="false">IFERROR(Counts!AK894/Counts!AI894,"")</f>
        <v>0.065359477124183</v>
      </c>
      <c r="X894" s="40" t="n">
        <f aca="false">IFERROR(Counts!O894,"")</f>
        <v>7.709</v>
      </c>
      <c r="Y894" s="36" t="n">
        <f aca="false">IFERROR(INDEX('Season Counts'!$Y$2:$Y$740,$AF894)/INDEX('Season Counts'!$X$2:$X$740,$AF894),"")</f>
        <v>0.347942028985507</v>
      </c>
      <c r="Z894" s="37" t="n">
        <f aca="false">IFERROR(J894-Y894,"")</f>
        <v>0.0349679710144927</v>
      </c>
      <c r="AA894" s="38" t="n">
        <f aca="false">IFERROR(INDEX('Season Counts'!$K$2:$K$740,$AF894)/INDEX('Season Counts'!$J$2:$J$740,$AF894),"")</f>
        <v>0.218433179723502</v>
      </c>
      <c r="AB894" s="41" t="n">
        <f aca="false">IFERROR(R894-AA894,"")</f>
        <v>0.00605661619486506</v>
      </c>
      <c r="AC894" s="39" t="n">
        <f aca="false">IFERROR(INDEX('Season Counts'!$AG$2:$AG$740,$AF894)/INDEX('Season Counts'!$AF$2:$AF$740,$AF894),"")</f>
        <v>69.6505535055351</v>
      </c>
      <c r="AD894" s="40" t="n">
        <f aca="false">IFERROR(V894-AC894,"")</f>
        <v>0.694544533680627</v>
      </c>
      <c r="AE894" s="4" t="str">
        <f aca="false">IF(D894&lt;Guide!$C$21,"Low PA",IF(TRIM(IF(ISNUMBER(AD894),IF(N(AD894)&lt;=-Guide!$C$24,"▼ Bat Speed  ",IF(N(AD894)&gt;=Guide!$C$24,"▲ Bat Speed  ","")),"")&amp;IF(N(Z894)&gt;=Guide!$C$22,"▲ Contact  ","")&amp;IF(N(Z894)&lt;=-Guide!$C$22,"▼ Contact  ","")&amp;IF(N(AB894)&gt;=Guide!$C$23,"▲ Chase  ","")&amp;IF(N(AB894)&lt;=-Guide!$C$23,"▼ Chase  ",""))="","Stable",TRIM(IF(ISNUMBER(AD894),IF(N(AD894)&lt;=-Guide!$C$24,"▼ Bat Speed  ",IF(N(AD894)&gt;=Guide!$C$24,"▲ Bat Speed  ","")),"")&amp;IF(N(Z894)&gt;=Guide!$C$22,"▲ Contact  ","")&amp;IF(N(Z894)&lt;=-Guide!$C$22,"▼ Contact  ","")&amp;IF(N(AB894)&gt;=Guide!$C$23,"▲ Chase  ","")&amp;IF(N(AB894)&lt;=-Guide!$C$23,"▼ Chase  ",""))))</f>
        <v>Stable</v>
      </c>
      <c r="AF894" s="35" t="n">
        <f aca="false">MATCH(Counts!A894,'Season Counts'!$A$2:$A$740,0)</f>
        <v>230</v>
      </c>
    </row>
    <row r="895" customFormat="false" ht="15" hidden="false" customHeight="false" outlineLevel="0" collapsed="false">
      <c r="A895" s="34" t="str">
        <f aca="false">Counts!B895</f>
        <v>CWS</v>
      </c>
      <c r="B895" s="5" t="str">
        <f aca="false">Counts!C895</f>
        <v>Sam Antonacci</v>
      </c>
      <c r="C895" s="34" t="str">
        <f aca="false">Counts!F895</f>
        <v>Jul</v>
      </c>
      <c r="D895" s="35" t="n">
        <f aca="false">IFERROR(Counts!P895,"")</f>
        <v>94</v>
      </c>
      <c r="E895" s="36" t="n">
        <f aca="false">IFERROR(Counts!R895/Counts!Q895,"")</f>
        <v>0.255813953488372</v>
      </c>
      <c r="F895" s="36" t="n">
        <f aca="false">IFERROR((Counts!R895+Counts!V895+Counts!W895)/(Counts!Q895+Counts!V895+Counts!W895+Counts!X895),"")</f>
        <v>0.311827956989247</v>
      </c>
      <c r="G895" s="36" t="n">
        <f aca="false">IFERROR((Counts!R895+Counts!S895+2*Counts!T895+3*Counts!U895)/Counts!Q895,"")</f>
        <v>0.430232558139535</v>
      </c>
      <c r="H895" s="35" t="n">
        <f aca="false">IFERROR(Counts!U895,"")</f>
        <v>4</v>
      </c>
      <c r="I895" s="36" t="n">
        <f aca="false">IFERROR(Counts!Z895/Counts!AA895,"")</f>
        <v>0.324193548387097</v>
      </c>
      <c r="J895" s="36" t="n">
        <f aca="false">IFERROR(Counts!AB895/Counts!AA895,"")</f>
        <v>0.302516129032258</v>
      </c>
      <c r="K895" s="37" t="n">
        <f aca="false">IFERROR((Counts!AB895-Counts!Z895)/Counts!AA895,"")</f>
        <v>-0.0216774193548387</v>
      </c>
      <c r="L895" s="38" t="n">
        <f aca="false">IFERROR(Counts!Y895/Counts!P895,"")</f>
        <v>0.170212765957447</v>
      </c>
      <c r="M895" s="38" t="n">
        <f aca="false">IFERROR(Counts!V895/Counts!P895,"")</f>
        <v>0.0531914893617021</v>
      </c>
      <c r="N895" s="38" t="n">
        <f aca="false">IFERROR(Counts!AD895/Counts!AC895,"")</f>
        <v>0.0422535211267606</v>
      </c>
      <c r="O895" s="38" t="n">
        <f aca="false">IFERROR(Counts!AE895/Counts!AC895,"")</f>
        <v>0.338028169014085</v>
      </c>
      <c r="P895" s="39" t="n">
        <f aca="false">IFERROR(Counts!AG895/Counts!AF895,"")</f>
        <v>86.5676056338028</v>
      </c>
      <c r="Q895" s="38" t="n">
        <f aca="false">IFERROR(Counts!AH895/Counts!AC895,"")</f>
        <v>0.366197183098592</v>
      </c>
      <c r="R895" s="38" t="n">
        <f aca="false">IFERROR(Counts!N895/Counts!M895,"")</f>
        <v>0.256830601092896</v>
      </c>
      <c r="S895" s="38" t="n">
        <f aca="false">IFERROR(Counts!K895/Counts!J895,"")</f>
        <v>0.664921465968586</v>
      </c>
      <c r="T895" s="38" t="n">
        <f aca="false">IFERROR(Counts!I895/Counts!H895,"")</f>
        <v>0.0977011494252874</v>
      </c>
      <c r="U895" s="38" t="n">
        <f aca="false">IFERROR(1-Counts!L895/Counts!K895,"")</f>
        <v>0.929133858267717</v>
      </c>
      <c r="V895" s="39" t="n">
        <f aca="false">IFERROR(Counts!AJ895/Counts!AI895,"")</f>
        <v>69.3248366013072</v>
      </c>
      <c r="W895" s="38" t="n">
        <f aca="false">IFERROR(Counts!AK895/Counts!AI895,"")</f>
        <v>0.0718954248366013</v>
      </c>
      <c r="X895" s="40" t="n">
        <f aca="false">IFERROR(Counts!O895,"")</f>
        <v>0.715</v>
      </c>
      <c r="Y895" s="36" t="n">
        <f aca="false">IFERROR(INDEX('Season Counts'!$Y$2:$Y$740,$AF895)/INDEX('Season Counts'!$X$2:$X$740,$AF895),"")</f>
        <v>0.347942028985507</v>
      </c>
      <c r="Z895" s="37" t="n">
        <f aca="false">IFERROR(J895-Y895,"")</f>
        <v>-0.0454258999532492</v>
      </c>
      <c r="AA895" s="38" t="n">
        <f aca="false">IFERROR(INDEX('Season Counts'!$K$2:$K$740,$AF895)/INDEX('Season Counts'!$J$2:$J$740,$AF895),"")</f>
        <v>0.218433179723502</v>
      </c>
      <c r="AB895" s="41" t="n">
        <f aca="false">IFERROR(R895-AA895,"")</f>
        <v>0.0383974213693939</v>
      </c>
      <c r="AC895" s="39" t="n">
        <f aca="false">IFERROR(INDEX('Season Counts'!$AG$2:$AG$740,$AF895)/INDEX('Season Counts'!$AF$2:$AF$740,$AF895),"")</f>
        <v>69.6505535055351</v>
      </c>
      <c r="AD895" s="40" t="n">
        <f aca="false">IFERROR(V895-AC895,"")</f>
        <v>-0.325716904227861</v>
      </c>
      <c r="AE895" s="4" t="str">
        <f aca="false">IF(D895&lt;Guide!$C$21,"Low PA",IF(TRIM(IF(ISNUMBER(AD895),IF(N(AD895)&lt;=-Guide!$C$24,"▼ Bat Speed  ",IF(N(AD895)&gt;=Guide!$C$24,"▲ Bat Speed  ","")),"")&amp;IF(N(Z895)&gt;=Guide!$C$22,"▲ Contact  ","")&amp;IF(N(Z895)&lt;=-Guide!$C$22,"▼ Contact  ","")&amp;IF(N(AB895)&gt;=Guide!$C$23,"▲ Chase  ","")&amp;IF(N(AB895)&lt;=-Guide!$C$23,"▼ Chase  ",""))="","Stable",TRIM(IF(ISNUMBER(AD895),IF(N(AD895)&lt;=-Guide!$C$24,"▼ Bat Speed  ",IF(N(AD895)&gt;=Guide!$C$24,"▲ Bat Speed  ","")),"")&amp;IF(N(Z895)&gt;=Guide!$C$22,"▲ Contact  ","")&amp;IF(N(Z895)&lt;=-Guide!$C$22,"▼ Contact  ","")&amp;IF(N(AB895)&gt;=Guide!$C$23,"▲ Chase  ","")&amp;IF(N(AB895)&lt;=-Guide!$C$23,"▼ Chase  ",""))))</f>
        <v>▼ Contact</v>
      </c>
      <c r="AF895" s="35" t="n">
        <f aca="false">MATCH(Counts!A895,'Season Counts'!$A$2:$A$740,0)</f>
        <v>230</v>
      </c>
    </row>
    <row r="896" customFormat="false" ht="15" hidden="false" customHeight="false" outlineLevel="0" collapsed="false">
      <c r="A896" s="34" t="str">
        <f aca="false">Counts!B896</f>
        <v>CWS</v>
      </c>
      <c r="B896" s="5" t="str">
        <f aca="false">Counts!C896</f>
        <v>Sam Antonacci</v>
      </c>
      <c r="C896" s="34" t="str">
        <f aca="false">Counts!F896</f>
        <v>Aug</v>
      </c>
      <c r="D896" s="35" t="n">
        <f aca="false">IFERROR(Counts!P896,"")</f>
        <v>111</v>
      </c>
      <c r="E896" s="36" t="n">
        <f aca="false">IFERROR(Counts!R896/Counts!Q896,"")</f>
        <v>0.225806451612903</v>
      </c>
      <c r="F896" s="36" t="n">
        <f aca="false">IFERROR((Counts!R896+Counts!V896+Counts!W896)/(Counts!Q896+Counts!V896+Counts!W896+Counts!X896),"")</f>
        <v>0.351351351351351</v>
      </c>
      <c r="G896" s="36" t="n">
        <f aca="false">IFERROR((Counts!R896+Counts!S896+2*Counts!T896+3*Counts!U896)/Counts!Q896,"")</f>
        <v>0.311827956989247</v>
      </c>
      <c r="H896" s="35" t="n">
        <f aca="false">IFERROR(Counts!U896,"")</f>
        <v>0</v>
      </c>
      <c r="I896" s="36" t="n">
        <f aca="false">IFERROR(Counts!Z896/Counts!AA896,"")</f>
        <v>0.309009009009009</v>
      </c>
      <c r="J896" s="36" t="n">
        <f aca="false">IFERROR(Counts!AB896/Counts!AA896,"")</f>
        <v>0.30209009009009</v>
      </c>
      <c r="K896" s="37" t="n">
        <f aca="false">IFERROR((Counts!AB896-Counts!Z896)/Counts!AA896,"")</f>
        <v>-0.00691891891891893</v>
      </c>
      <c r="L896" s="38" t="n">
        <f aca="false">IFERROR(Counts!Y896/Counts!P896,"")</f>
        <v>0.171171171171171</v>
      </c>
      <c r="M896" s="38" t="n">
        <f aca="false">IFERROR(Counts!V896/Counts!P896,"")</f>
        <v>0.117117117117117</v>
      </c>
      <c r="N896" s="38" t="n">
        <f aca="false">IFERROR(Counts!AD896/Counts!AC896,"")</f>
        <v>0.0135135135135135</v>
      </c>
      <c r="O896" s="38" t="n">
        <f aca="false">IFERROR(Counts!AE896/Counts!AC896,"")</f>
        <v>0.189189189189189</v>
      </c>
      <c r="P896" s="39" t="n">
        <f aca="false">IFERROR(Counts!AG896/Counts!AF896,"")</f>
        <v>85.3662162162162</v>
      </c>
      <c r="Q896" s="38" t="n">
        <f aca="false">IFERROR(Counts!AH896/Counts!AC896,"")</f>
        <v>0.351351351351351</v>
      </c>
      <c r="R896" s="38" t="n">
        <f aca="false">IFERROR(Counts!N896/Counts!M896,"")</f>
        <v>0.181434599156118</v>
      </c>
      <c r="S896" s="38" t="n">
        <f aca="false">IFERROR(Counts!K896/Counts!J896,"")</f>
        <v>0.616071428571429</v>
      </c>
      <c r="T896" s="38" t="n">
        <f aca="false">IFERROR(Counts!I896/Counts!H896,"")</f>
        <v>0.154696132596685</v>
      </c>
      <c r="U896" s="38" t="n">
        <f aca="false">IFERROR(1-Counts!L896/Counts!K896,"")</f>
        <v>0.920289855072464</v>
      </c>
      <c r="V896" s="39" t="n">
        <f aca="false">IFERROR(Counts!AJ896/Counts!AI896,"")</f>
        <v>69.6032258064516</v>
      </c>
      <c r="W896" s="38" t="n">
        <f aca="false">IFERROR(Counts!AK896/Counts!AI896,"")</f>
        <v>0.0580645161290323</v>
      </c>
      <c r="X896" s="40" t="n">
        <f aca="false">IFERROR(Counts!O896,"")</f>
        <v>-0.035</v>
      </c>
      <c r="Y896" s="36" t="n">
        <f aca="false">IFERROR(INDEX('Season Counts'!$Y$2:$Y$740,$AF896)/INDEX('Season Counts'!$X$2:$X$740,$AF896),"")</f>
        <v>0.347942028985507</v>
      </c>
      <c r="Z896" s="37" t="n">
        <f aca="false">IFERROR(J896-Y896,"")</f>
        <v>-0.0458519388954172</v>
      </c>
      <c r="AA896" s="38" t="n">
        <f aca="false">IFERROR(INDEX('Season Counts'!$K$2:$K$740,$AF896)/INDEX('Season Counts'!$J$2:$J$740,$AF896),"")</f>
        <v>0.218433179723502</v>
      </c>
      <c r="AB896" s="41" t="n">
        <f aca="false">IFERROR(R896-AA896,"")</f>
        <v>-0.0369985805673841</v>
      </c>
      <c r="AC896" s="39" t="n">
        <f aca="false">IFERROR(INDEX('Season Counts'!$AG$2:$AG$740,$AF896)/INDEX('Season Counts'!$AF$2:$AF$740,$AF896),"")</f>
        <v>69.6505535055351</v>
      </c>
      <c r="AD896" s="40" t="n">
        <f aca="false">IFERROR(V896-AC896,"")</f>
        <v>-0.0473276990834393</v>
      </c>
      <c r="AE896" s="4" t="str">
        <f aca="false">IF(D896&lt;Guide!$C$21,"Low PA",IF(TRIM(IF(ISNUMBER(AD896),IF(N(AD896)&lt;=-Guide!$C$24,"▼ Bat Speed  ",IF(N(AD896)&gt;=Guide!$C$24,"▲ Bat Speed  ","")),"")&amp;IF(N(Z896)&gt;=Guide!$C$22,"▲ Contact  ","")&amp;IF(N(Z896)&lt;=-Guide!$C$22,"▼ Contact  ","")&amp;IF(N(AB896)&gt;=Guide!$C$23,"▲ Chase  ","")&amp;IF(N(AB896)&lt;=-Guide!$C$23,"▼ Chase  ",""))="","Stable",TRIM(IF(ISNUMBER(AD896),IF(N(AD896)&lt;=-Guide!$C$24,"▼ Bat Speed  ",IF(N(AD896)&gt;=Guide!$C$24,"▲ Bat Speed  ","")),"")&amp;IF(N(Z896)&gt;=Guide!$C$22,"▲ Contact  ","")&amp;IF(N(Z896)&lt;=-Guide!$C$22,"▼ Contact  ","")&amp;IF(N(AB896)&gt;=Guide!$C$23,"▲ Chase  ","")&amp;IF(N(AB896)&lt;=-Guide!$C$23,"▼ Chase  ",""))))</f>
        <v>▼ Contact</v>
      </c>
      <c r="AF896" s="35" t="n">
        <f aca="false">MATCH(Counts!A896,'Season Counts'!$A$2:$A$740,0)</f>
        <v>230</v>
      </c>
    </row>
    <row r="897" customFormat="false" ht="15" hidden="false" customHeight="false" outlineLevel="0" collapsed="false">
      <c r="A897" s="34" t="str">
        <f aca="false">Counts!B897</f>
        <v>CWS</v>
      </c>
      <c r="B897" s="5" t="str">
        <f aca="false">Counts!C897</f>
        <v>Sam Antonacci</v>
      </c>
      <c r="C897" s="34" t="str">
        <f aca="false">Counts!F897</f>
        <v>Sep</v>
      </c>
      <c r="D897" s="35" t="n">
        <f aca="false">IFERROR(Counts!P897,"")</f>
        <v>89</v>
      </c>
      <c r="E897" s="36" t="n">
        <f aca="false">IFERROR(Counts!R897/Counts!Q897,"")</f>
        <v>0.320512820512821</v>
      </c>
      <c r="F897" s="36" t="n">
        <f aca="false">IFERROR((Counts!R897+Counts!V897+Counts!W897)/(Counts!Q897+Counts!V897+Counts!W897+Counts!X897),"")</f>
        <v>0.393258426966292</v>
      </c>
      <c r="G897" s="36" t="n">
        <f aca="false">IFERROR((Counts!R897+Counts!S897+2*Counts!T897+3*Counts!U897)/Counts!Q897,"")</f>
        <v>0.41025641025641</v>
      </c>
      <c r="H897" s="35" t="n">
        <f aca="false">IFERROR(Counts!U897,"")</f>
        <v>0</v>
      </c>
      <c r="I897" s="36" t="n">
        <f aca="false">IFERROR(Counts!Z897/Counts!AA897,"")</f>
        <v>0.358988764044944</v>
      </c>
      <c r="J897" s="36" t="n">
        <f aca="false">IFERROR(Counts!AB897/Counts!AA897,"")</f>
        <v>0.382449438202247</v>
      </c>
      <c r="K897" s="37" t="n">
        <f aca="false">IFERROR((Counts!AB897-Counts!Z897)/Counts!AA897,"")</f>
        <v>0.0234606741573033</v>
      </c>
      <c r="L897" s="38" t="n">
        <f aca="false">IFERROR(Counts!Y897/Counts!P897,"")</f>
        <v>0.0898876404494382</v>
      </c>
      <c r="M897" s="38" t="n">
        <f aca="false">IFERROR(Counts!V897/Counts!P897,"")</f>
        <v>0.0561797752808989</v>
      </c>
      <c r="N897" s="38" t="n">
        <f aca="false">IFERROR(Counts!AD897/Counts!AC897,"")</f>
        <v>0.0422535211267606</v>
      </c>
      <c r="O897" s="38" t="n">
        <f aca="false">IFERROR(Counts!AE897/Counts!AC897,"")</f>
        <v>0.394366197183099</v>
      </c>
      <c r="P897" s="39" t="n">
        <f aca="false">IFERROR(Counts!AG897/Counts!AF897,"")</f>
        <v>88.7197183098592</v>
      </c>
      <c r="Q897" s="38" t="n">
        <f aca="false">IFERROR(Counts!AH897/Counts!AC897,"")</f>
        <v>0.422535211267606</v>
      </c>
      <c r="R897" s="38" t="n">
        <f aca="false">IFERROR(Counts!N897/Counts!M897,"")</f>
        <v>0.242857142857143</v>
      </c>
      <c r="S897" s="38" t="n">
        <f aca="false">IFERROR(Counts!K897/Counts!J897,"")</f>
        <v>0.630952380952381</v>
      </c>
      <c r="T897" s="38" t="n">
        <f aca="false">IFERROR(Counts!I897/Counts!H897,"")</f>
        <v>0.0928571428571429</v>
      </c>
      <c r="U897" s="38" t="n">
        <f aca="false">IFERROR(1-Counts!L897/Counts!K897,"")</f>
        <v>0.933962264150943</v>
      </c>
      <c r="V897" s="39" t="n">
        <f aca="false">IFERROR(Counts!AJ897/Counts!AI897,"")</f>
        <v>68.4206611570248</v>
      </c>
      <c r="W897" s="38" t="n">
        <f aca="false">IFERROR(Counts!AK897/Counts!AI897,"")</f>
        <v>0.0165289256198347</v>
      </c>
      <c r="X897" s="40" t="n">
        <f aca="false">IFERROR(Counts!O897,"")</f>
        <v>2.022</v>
      </c>
      <c r="Y897" s="36" t="n">
        <f aca="false">IFERROR(INDEX('Season Counts'!$Y$2:$Y$740,$AF897)/INDEX('Season Counts'!$X$2:$X$740,$AF897),"")</f>
        <v>0.347942028985507</v>
      </c>
      <c r="Z897" s="37" t="n">
        <f aca="false">IFERROR(J897-Y897,"")</f>
        <v>0.0345074092167399</v>
      </c>
      <c r="AA897" s="38" t="n">
        <f aca="false">IFERROR(INDEX('Season Counts'!$K$2:$K$740,$AF897)/INDEX('Season Counts'!$J$2:$J$740,$AF897),"")</f>
        <v>0.218433179723502</v>
      </c>
      <c r="AB897" s="41" t="n">
        <f aca="false">IFERROR(R897-AA897,"")</f>
        <v>0.0244239631336406</v>
      </c>
      <c r="AC897" s="39" t="n">
        <f aca="false">IFERROR(INDEX('Season Counts'!$AG$2:$AG$740,$AF897)/INDEX('Season Counts'!$AF$2:$AF$740,$AF897),"")</f>
        <v>69.6505535055351</v>
      </c>
      <c r="AD897" s="40" t="n">
        <f aca="false">IFERROR(V897-AC897,"")</f>
        <v>-1.22989234851026</v>
      </c>
      <c r="AE897" s="4" t="str">
        <f aca="false">IF(D897&lt;Guide!$C$21,"Low PA",IF(TRIM(IF(ISNUMBER(AD897),IF(N(AD897)&lt;=-Guide!$C$24,"▼ Bat Speed  ",IF(N(AD897)&gt;=Guide!$C$24,"▲ Bat Speed  ","")),"")&amp;IF(N(Z897)&gt;=Guide!$C$22,"▲ Contact  ","")&amp;IF(N(Z897)&lt;=-Guide!$C$22,"▼ Contact  ","")&amp;IF(N(AB897)&gt;=Guide!$C$23,"▲ Chase  ","")&amp;IF(N(AB897)&lt;=-Guide!$C$23,"▼ Chase  ",""))="","Stable",TRIM(IF(ISNUMBER(AD897),IF(N(AD897)&lt;=-Guide!$C$24,"▼ Bat Speed  ",IF(N(AD897)&gt;=Guide!$C$24,"▲ Bat Speed  ","")),"")&amp;IF(N(Z897)&gt;=Guide!$C$22,"▲ Contact  ","")&amp;IF(N(Z897)&lt;=-Guide!$C$22,"▼ Contact  ","")&amp;IF(N(AB897)&gt;=Guide!$C$23,"▲ Chase  ","")&amp;IF(N(AB897)&lt;=-Guide!$C$23,"▼ Chase  ",""))))</f>
        <v>▼ Bat Speed</v>
      </c>
      <c r="AF897" s="35" t="n">
        <f aca="false">MATCH(Counts!A897,'Season Counts'!$A$2:$A$740,0)</f>
        <v>230</v>
      </c>
    </row>
    <row r="898" customFormat="false" ht="15" hidden="false" customHeight="false" outlineLevel="0" collapsed="false">
      <c r="A898" s="34" t="str">
        <f aca="false">Counts!B898</f>
        <v>CWS</v>
      </c>
      <c r="B898" s="5" t="str">
        <f aca="false">Counts!C898</f>
        <v>Munetaka Murakami</v>
      </c>
      <c r="C898" s="34" t="str">
        <f aca="false">Counts!F898</f>
        <v>Mar-Apr</v>
      </c>
      <c r="D898" s="35" t="n">
        <f aca="false">IFERROR(Counts!P898,"")</f>
        <v>136</v>
      </c>
      <c r="E898" s="36" t="n">
        <f aca="false">IFERROR(Counts!R898/Counts!Q898,"")</f>
        <v>0.236363636363636</v>
      </c>
      <c r="F898" s="36" t="n">
        <f aca="false">IFERROR((Counts!R898+Counts!V898+Counts!W898)/(Counts!Q898+Counts!V898+Counts!W898+Counts!X898),"")</f>
        <v>0.375</v>
      </c>
      <c r="G898" s="36" t="n">
        <f aca="false">IFERROR((Counts!R898+Counts!S898+2*Counts!T898+3*Counts!U898)/Counts!Q898,"")</f>
        <v>0.563636363636364</v>
      </c>
      <c r="H898" s="35" t="n">
        <f aca="false">IFERROR(Counts!U898,"")</f>
        <v>12</v>
      </c>
      <c r="I898" s="36" t="n">
        <f aca="false">IFERROR(Counts!Z898/Counts!AA898,"")</f>
        <v>0.393939393939394</v>
      </c>
      <c r="J898" s="36" t="n">
        <f aca="false">IFERROR(Counts!AB898/Counts!AA898,"")</f>
        <v>0.391083333333333</v>
      </c>
      <c r="K898" s="37" t="n">
        <f aca="false">IFERROR((Counts!AB898-Counts!Z898)/Counts!AA898,"")</f>
        <v>-0.00285606060606062</v>
      </c>
      <c r="L898" s="38" t="n">
        <f aca="false">IFERROR(Counts!Y898/Counts!P898,"")</f>
        <v>0.338235294117647</v>
      </c>
      <c r="M898" s="38" t="n">
        <f aca="false">IFERROR(Counts!V898/Counts!P898,"")</f>
        <v>0.183823529411765</v>
      </c>
      <c r="N898" s="38" t="n">
        <f aca="false">IFERROR(Counts!AD898/Counts!AC898,"")</f>
        <v>0.215384615384615</v>
      </c>
      <c r="O898" s="38" t="n">
        <f aca="false">IFERROR(Counts!AE898/Counts!AC898,"")</f>
        <v>0.630769230769231</v>
      </c>
      <c r="P898" s="39" t="n">
        <f aca="false">IFERROR(Counts!AG898/Counts!AF898,"")</f>
        <v>95.215625</v>
      </c>
      <c r="Q898" s="38" t="n">
        <f aca="false">IFERROR(Counts!AH898/Counts!AC898,"")</f>
        <v>0.338461538461539</v>
      </c>
      <c r="R898" s="38" t="n">
        <f aca="false">IFERROR(Counts!N898/Counts!M898,"")</f>
        <v>0.215434083601286</v>
      </c>
      <c r="S898" s="38" t="n">
        <f aca="false">IFERROR(Counts!K898/Counts!J898,"")</f>
        <v>0.616236162361624</v>
      </c>
      <c r="T898" s="38" t="n">
        <f aca="false">IFERROR(Counts!I898/Counts!H898,"")</f>
        <v>0.397435897435897</v>
      </c>
      <c r="U898" s="38" t="n">
        <f aca="false">IFERROR(1-Counts!L898/Counts!K898,"")</f>
        <v>0.706586826347305</v>
      </c>
      <c r="V898" s="39" t="n">
        <f aca="false">IFERROR(Counts!AJ898/Counts!AI898,"")</f>
        <v>74.5115207373272</v>
      </c>
      <c r="W898" s="38" t="n">
        <f aca="false">IFERROR(Counts!AK898/Counts!AI898,"")</f>
        <v>0.516129032258065</v>
      </c>
      <c r="X898" s="40" t="n">
        <f aca="false">IFERROR(Counts!O898,"")</f>
        <v>9.499</v>
      </c>
      <c r="Y898" s="36" t="n">
        <f aca="false">IFERROR(INDEX('Season Counts'!$Y$2:$Y$740,$AF898)/INDEX('Season Counts'!$X$2:$X$740,$AF898),"")</f>
        <v>0.350771639042357</v>
      </c>
      <c r="Z898" s="37" t="n">
        <f aca="false">IFERROR(J898-Y898,"")</f>
        <v>0.0403116942909761</v>
      </c>
      <c r="AA898" s="38" t="n">
        <f aca="false">IFERROR(INDEX('Season Counts'!$K$2:$K$740,$AF898)/INDEX('Season Counts'!$J$2:$J$740,$AF898),"")</f>
        <v>0.221792890262751</v>
      </c>
      <c r="AB898" s="41" t="n">
        <f aca="false">IFERROR(R898-AA898,"")</f>
        <v>-0.00635880666146496</v>
      </c>
      <c r="AC898" s="39" t="n">
        <f aca="false">IFERROR(INDEX('Season Counts'!$AG$2:$AG$740,$AF898)/INDEX('Season Counts'!$AF$2:$AF$740,$AF898),"")</f>
        <v>74.76393629124</v>
      </c>
      <c r="AD898" s="40" t="n">
        <f aca="false">IFERROR(V898-AC898,"")</f>
        <v>-0.252415553912854</v>
      </c>
      <c r="AE898" s="4" t="str">
        <f aca="false">IF(D898&lt;Guide!$C$21,"Low PA",IF(TRIM(IF(ISNUMBER(AD898),IF(N(AD898)&lt;=-Guide!$C$24,"▼ Bat Speed  ",IF(N(AD898)&gt;=Guide!$C$24,"▲ Bat Speed  ","")),"")&amp;IF(N(Z898)&gt;=Guide!$C$22,"▲ Contact  ","")&amp;IF(N(Z898)&lt;=-Guide!$C$22,"▼ Contact  ","")&amp;IF(N(AB898)&gt;=Guide!$C$23,"▲ Chase  ","")&amp;IF(N(AB898)&lt;=-Guide!$C$23,"▼ Chase  ",""))="","Stable",TRIM(IF(ISNUMBER(AD898),IF(N(AD898)&lt;=-Guide!$C$24,"▼ Bat Speed  ",IF(N(AD898)&gt;=Guide!$C$24,"▲ Bat Speed  ","")),"")&amp;IF(N(Z898)&gt;=Guide!$C$22,"▲ Contact  ","")&amp;IF(N(Z898)&lt;=-Guide!$C$22,"▼ Contact  ","")&amp;IF(N(AB898)&gt;=Guide!$C$23,"▲ Chase  ","")&amp;IF(N(AB898)&lt;=-Guide!$C$23,"▼ Chase  ",""))))</f>
        <v>▲ Contact</v>
      </c>
      <c r="AF898" s="35" t="n">
        <f aca="false">MATCH(Counts!A898,'Season Counts'!$A$2:$A$740,0)</f>
        <v>231</v>
      </c>
    </row>
    <row r="899" customFormat="false" ht="15" hidden="false" customHeight="false" outlineLevel="0" collapsed="false">
      <c r="A899" s="34" t="str">
        <f aca="false">Counts!B899</f>
        <v>CWS</v>
      </c>
      <c r="B899" s="5" t="str">
        <f aca="false">Counts!C899</f>
        <v>Munetaka Murakami</v>
      </c>
      <c r="C899" s="34" t="str">
        <f aca="false">Counts!F899</f>
        <v>May</v>
      </c>
      <c r="D899" s="35" t="n">
        <f aca="false">IFERROR(Counts!P899,"")</f>
        <v>110</v>
      </c>
      <c r="E899" s="36" t="n">
        <f aca="false">IFERROR(Counts!R899/Counts!Q899,"")</f>
        <v>0.244444444444444</v>
      </c>
      <c r="F899" s="36" t="n">
        <f aca="false">IFERROR((Counts!R899+Counts!V899+Counts!W899)/(Counts!Q899+Counts!V899+Counts!W899+Counts!X899),"")</f>
        <v>0.381818181818182</v>
      </c>
      <c r="G899" s="36" t="n">
        <f aca="false">IFERROR((Counts!R899+Counts!S899+2*Counts!T899+3*Counts!U899)/Counts!Q899,"")</f>
        <v>0.555555555555556</v>
      </c>
      <c r="H899" s="35" t="n">
        <f aca="false">IFERROR(Counts!U899,"")</f>
        <v>8</v>
      </c>
      <c r="I899" s="36" t="n">
        <f aca="false">IFERROR(Counts!Z899/Counts!AA899,"")</f>
        <v>0.397247706422018</v>
      </c>
      <c r="J899" s="36" t="n">
        <f aca="false">IFERROR(Counts!AB899/Counts!AA899,"")</f>
        <v>0.364532110091743</v>
      </c>
      <c r="K899" s="37" t="n">
        <f aca="false">IFERROR((Counts!AB899-Counts!Z899)/Counts!AA899,"")</f>
        <v>-0.0327155963302752</v>
      </c>
      <c r="L899" s="38" t="n">
        <f aca="false">IFERROR(Counts!Y899/Counts!P899,"")</f>
        <v>0.309090909090909</v>
      </c>
      <c r="M899" s="38" t="n">
        <f aca="false">IFERROR(Counts!V899/Counts!P899,"")</f>
        <v>0.172727272727273</v>
      </c>
      <c r="N899" s="38" t="n">
        <f aca="false">IFERROR(Counts!AD899/Counts!AC899,"")</f>
        <v>0.196428571428571</v>
      </c>
      <c r="O899" s="38" t="n">
        <f aca="false">IFERROR(Counts!AE899/Counts!AC899,"")</f>
        <v>0.535714285714286</v>
      </c>
      <c r="P899" s="39" t="n">
        <f aca="false">IFERROR(Counts!AG899/Counts!AF899,"")</f>
        <v>93.0803571428571</v>
      </c>
      <c r="Q899" s="38" t="n">
        <f aca="false">IFERROR(Counts!AH899/Counts!AC899,"")</f>
        <v>0.267857142857143</v>
      </c>
      <c r="R899" s="38" t="n">
        <f aca="false">IFERROR(Counts!N899/Counts!M899,"")</f>
        <v>0.223021582733813</v>
      </c>
      <c r="S899" s="38" t="n">
        <f aca="false">IFERROR(Counts!K899/Counts!J899,"")</f>
        <v>0.68421052631579</v>
      </c>
      <c r="T899" s="38" t="n">
        <f aca="false">IFERROR(Counts!I899/Counts!H899,"")</f>
        <v>0.380733944954128</v>
      </c>
      <c r="U899" s="38" t="n">
        <f aca="false">IFERROR(1-Counts!L899/Counts!K899,"")</f>
        <v>0.730769230769231</v>
      </c>
      <c r="V899" s="39" t="n">
        <f aca="false">IFERROR(Counts!AJ899/Counts!AI899,"")</f>
        <v>75.4117346938776</v>
      </c>
      <c r="W899" s="38" t="n">
        <f aca="false">IFERROR(Counts!AK899/Counts!AI899,"")</f>
        <v>0.566326530612245</v>
      </c>
      <c r="X899" s="40" t="n">
        <f aca="false">IFERROR(Counts!O899,"")</f>
        <v>7.688</v>
      </c>
      <c r="Y899" s="36" t="n">
        <f aca="false">IFERROR(INDEX('Season Counts'!$Y$2:$Y$740,$AF899)/INDEX('Season Counts'!$X$2:$X$740,$AF899),"")</f>
        <v>0.350771639042357</v>
      </c>
      <c r="Z899" s="37" t="n">
        <f aca="false">IFERROR(J899-Y899,"")</f>
        <v>0.0137604710493859</v>
      </c>
      <c r="AA899" s="38" t="n">
        <f aca="false">IFERROR(INDEX('Season Counts'!$K$2:$K$740,$AF899)/INDEX('Season Counts'!$J$2:$J$740,$AF899),"")</f>
        <v>0.221792890262751</v>
      </c>
      <c r="AB899" s="41" t="n">
        <f aca="false">IFERROR(R899-AA899,"")</f>
        <v>0.0012286924710618</v>
      </c>
      <c r="AC899" s="39" t="n">
        <f aca="false">IFERROR(INDEX('Season Counts'!$AG$2:$AG$740,$AF899)/INDEX('Season Counts'!$AF$2:$AF$740,$AF899),"")</f>
        <v>74.76393629124</v>
      </c>
      <c r="AD899" s="40" t="n">
        <f aca="false">IFERROR(V899-AC899,"")</f>
        <v>0.647798402637505</v>
      </c>
      <c r="AE899" s="4" t="str">
        <f aca="false">IF(D899&lt;Guide!$C$21,"Low PA",IF(TRIM(IF(ISNUMBER(AD899),IF(N(AD899)&lt;=-Guide!$C$24,"▼ Bat Speed  ",IF(N(AD899)&gt;=Guide!$C$24,"▲ Bat Speed  ","")),"")&amp;IF(N(Z899)&gt;=Guide!$C$22,"▲ Contact  ","")&amp;IF(N(Z899)&lt;=-Guide!$C$22,"▼ Contact  ","")&amp;IF(N(AB899)&gt;=Guide!$C$23,"▲ Chase  ","")&amp;IF(N(AB899)&lt;=-Guide!$C$23,"▼ Chase  ",""))="","Stable",TRIM(IF(ISNUMBER(AD899),IF(N(AD899)&lt;=-Guide!$C$24,"▼ Bat Speed  ",IF(N(AD899)&gt;=Guide!$C$24,"▲ Bat Speed  ","")),"")&amp;IF(N(Z899)&gt;=Guide!$C$22,"▲ Contact  ","")&amp;IF(N(Z899)&lt;=-Guide!$C$22,"▼ Contact  ","")&amp;IF(N(AB899)&gt;=Guide!$C$23,"▲ Chase  ","")&amp;IF(N(AB899)&lt;=-Guide!$C$23,"▼ Chase  ",""))))</f>
        <v>Stable</v>
      </c>
      <c r="AF899" s="35" t="n">
        <f aca="false">MATCH(Counts!A899,'Season Counts'!$A$2:$A$740,0)</f>
        <v>231</v>
      </c>
    </row>
    <row r="900" customFormat="false" ht="15" hidden="false" customHeight="false" outlineLevel="0" collapsed="false">
      <c r="A900" s="34" t="str">
        <f aca="false">Counts!B900</f>
        <v>CWS</v>
      </c>
      <c r="B900" s="5" t="str">
        <f aca="false">Counts!C900</f>
        <v>Munetaka Murakami</v>
      </c>
      <c r="C900" s="34" t="str">
        <f aca="false">Counts!F900</f>
        <v>Jul</v>
      </c>
      <c r="D900" s="35" t="n">
        <f aca="false">IFERROR(Counts!P900,"")</f>
        <v>76</v>
      </c>
      <c r="E900" s="36" t="n">
        <f aca="false">IFERROR(Counts!R900/Counts!Q900,"")</f>
        <v>0.258064516129032</v>
      </c>
      <c r="F900" s="36" t="n">
        <f aca="false">IFERROR((Counts!R900+Counts!V900+Counts!W900)/(Counts!Q900+Counts!V900+Counts!W900+Counts!X900),"")</f>
        <v>0.394736842105263</v>
      </c>
      <c r="G900" s="36" t="n">
        <f aca="false">IFERROR((Counts!R900+Counts!S900+2*Counts!T900+3*Counts!U900)/Counts!Q900,"")</f>
        <v>0.532258064516129</v>
      </c>
      <c r="H900" s="35" t="n">
        <f aca="false">IFERROR(Counts!U900,"")</f>
        <v>4</v>
      </c>
      <c r="I900" s="36" t="n">
        <f aca="false">IFERROR(Counts!Z900/Counts!AA900,"")</f>
        <v>0.396575342465753</v>
      </c>
      <c r="J900" s="36" t="n">
        <f aca="false">IFERROR(Counts!AB900/Counts!AA900,"")</f>
        <v>0.368712328767123</v>
      </c>
      <c r="K900" s="37" t="n">
        <f aca="false">IFERROR((Counts!AB900-Counts!Z900)/Counts!AA900,"")</f>
        <v>-0.0278630136986301</v>
      </c>
      <c r="L900" s="38" t="n">
        <f aca="false">IFERROR(Counts!Y900/Counts!P900,"")</f>
        <v>0.315789473684211</v>
      </c>
      <c r="M900" s="38" t="n">
        <f aca="false">IFERROR(Counts!V900/Counts!P900,"")</f>
        <v>0.184210526315789</v>
      </c>
      <c r="N900" s="38" t="n">
        <f aca="false">IFERROR(Counts!AD900/Counts!AC900,"")</f>
        <v>0.184210526315789</v>
      </c>
      <c r="O900" s="38" t="n">
        <f aca="false">IFERROR(Counts!AE900/Counts!AC900,"")</f>
        <v>0.657894736842105</v>
      </c>
      <c r="P900" s="39" t="n">
        <f aca="false">IFERROR(Counts!AG900/Counts!AF900,"")</f>
        <v>94.3783783783784</v>
      </c>
      <c r="Q900" s="38" t="n">
        <f aca="false">IFERROR(Counts!AH900/Counts!AC900,"")</f>
        <v>0.394736842105263</v>
      </c>
      <c r="R900" s="38" t="n">
        <f aca="false">IFERROR(Counts!N900/Counts!M900,"")</f>
        <v>0.222222222222222</v>
      </c>
      <c r="S900" s="38" t="n">
        <f aca="false">IFERROR(Counts!K900/Counts!J900,"")</f>
        <v>0.592105263157895</v>
      </c>
      <c r="T900" s="38" t="n">
        <f aca="false">IFERROR(Counts!I900/Counts!H900,"")</f>
        <v>0.420634920634921</v>
      </c>
      <c r="U900" s="38" t="n">
        <f aca="false">IFERROR(1-Counts!L900/Counts!K900,"")</f>
        <v>0.633333333333333</v>
      </c>
      <c r="V900" s="39" t="n">
        <f aca="false">IFERROR(Counts!AJ900/Counts!AI900,"")</f>
        <v>74.7285714285714</v>
      </c>
      <c r="W900" s="38" t="n">
        <f aca="false">IFERROR(Counts!AK900/Counts!AI900,"")</f>
        <v>0.473214285714286</v>
      </c>
      <c r="X900" s="40" t="n">
        <f aca="false">IFERROR(Counts!O900,"")</f>
        <v>5.775</v>
      </c>
      <c r="Y900" s="36" t="n">
        <f aca="false">IFERROR(INDEX('Season Counts'!$Y$2:$Y$740,$AF900)/INDEX('Season Counts'!$X$2:$X$740,$AF900),"")</f>
        <v>0.350771639042357</v>
      </c>
      <c r="Z900" s="37" t="n">
        <f aca="false">IFERROR(J900-Y900,"")</f>
        <v>0.017940689724766</v>
      </c>
      <c r="AA900" s="38" t="n">
        <f aca="false">IFERROR(INDEX('Season Counts'!$K$2:$K$740,$AF900)/INDEX('Season Counts'!$J$2:$J$740,$AF900),"")</f>
        <v>0.221792890262751</v>
      </c>
      <c r="AB900" s="41" t="n">
        <f aca="false">IFERROR(R900-AA900,"")</f>
        <v>0.000429331959471063</v>
      </c>
      <c r="AC900" s="39" t="n">
        <f aca="false">IFERROR(INDEX('Season Counts'!$AG$2:$AG$740,$AF900)/INDEX('Season Counts'!$AF$2:$AF$740,$AF900),"")</f>
        <v>74.76393629124</v>
      </c>
      <c r="AD900" s="40" t="n">
        <f aca="false">IFERROR(V900-AC900,"")</f>
        <v>-0.0353648626686152</v>
      </c>
      <c r="AE900" s="4" t="str">
        <f aca="false">IF(D900&lt;Guide!$C$21,"Low PA",IF(TRIM(IF(ISNUMBER(AD900),IF(N(AD900)&lt;=-Guide!$C$24,"▼ Bat Speed  ",IF(N(AD900)&gt;=Guide!$C$24,"▲ Bat Speed  ","")),"")&amp;IF(N(Z900)&gt;=Guide!$C$22,"▲ Contact  ","")&amp;IF(N(Z900)&lt;=-Guide!$C$22,"▼ Contact  ","")&amp;IF(N(AB900)&gt;=Guide!$C$23,"▲ Chase  ","")&amp;IF(N(AB900)&lt;=-Guide!$C$23,"▼ Chase  ",""))="","Stable",TRIM(IF(ISNUMBER(AD900),IF(N(AD900)&lt;=-Guide!$C$24,"▼ Bat Speed  ",IF(N(AD900)&gt;=Guide!$C$24,"▲ Bat Speed  ","")),"")&amp;IF(N(Z900)&gt;=Guide!$C$22,"▲ Contact  ","")&amp;IF(N(Z900)&lt;=-Guide!$C$22,"▼ Contact  ","")&amp;IF(N(AB900)&gt;=Guide!$C$23,"▲ Chase  ","")&amp;IF(N(AB900)&lt;=-Guide!$C$23,"▼ Chase  ",""))))</f>
        <v>Stable</v>
      </c>
      <c r="AF900" s="35" t="n">
        <f aca="false">MATCH(Counts!A900,'Season Counts'!$A$2:$A$740,0)</f>
        <v>231</v>
      </c>
    </row>
    <row r="901" customFormat="false" ht="15" hidden="false" customHeight="false" outlineLevel="0" collapsed="false">
      <c r="A901" s="34" t="str">
        <f aca="false">Counts!B901</f>
        <v>CWS</v>
      </c>
      <c r="B901" s="5" t="str">
        <f aca="false">Counts!C901</f>
        <v>Munetaka Murakami</v>
      </c>
      <c r="C901" s="34" t="str">
        <f aca="false">Counts!F901</f>
        <v>Aug</v>
      </c>
      <c r="D901" s="35" t="n">
        <f aca="false">IFERROR(Counts!P901,"")</f>
        <v>125</v>
      </c>
      <c r="E901" s="36" t="n">
        <f aca="false">IFERROR(Counts!R901/Counts!Q901,"")</f>
        <v>0.147058823529412</v>
      </c>
      <c r="F901" s="36" t="n">
        <f aca="false">IFERROR((Counts!R901+Counts!V901+Counts!W901)/(Counts!Q901+Counts!V901+Counts!W901+Counts!X901),"")</f>
        <v>0.304</v>
      </c>
      <c r="G901" s="36" t="n">
        <f aca="false">IFERROR((Counts!R901+Counts!S901+2*Counts!T901+3*Counts!U901)/Counts!Q901,"")</f>
        <v>0.343137254901961</v>
      </c>
      <c r="H901" s="35" t="n">
        <f aca="false">IFERROR(Counts!U901,"")</f>
        <v>5</v>
      </c>
      <c r="I901" s="36" t="n">
        <f aca="false">IFERROR(Counts!Z901/Counts!AA901,"")</f>
        <v>0.291532258064516</v>
      </c>
      <c r="J901" s="36" t="n">
        <f aca="false">IFERROR(Counts!AB901/Counts!AA901,"")</f>
        <v>0.321983870967742</v>
      </c>
      <c r="K901" s="37" t="n">
        <f aca="false">IFERROR((Counts!AB901-Counts!Z901)/Counts!AA901,"")</f>
        <v>0.0304516129032258</v>
      </c>
      <c r="L901" s="38" t="n">
        <f aca="false">IFERROR(Counts!Y901/Counts!P901,"")</f>
        <v>0.368</v>
      </c>
      <c r="M901" s="38" t="n">
        <f aca="false">IFERROR(Counts!V901/Counts!P901,"")</f>
        <v>0.176</v>
      </c>
      <c r="N901" s="38" t="n">
        <f aca="false">IFERROR(Counts!AD901/Counts!AC901,"")</f>
        <v>0.178571428571429</v>
      </c>
      <c r="O901" s="38" t="n">
        <f aca="false">IFERROR(Counts!AE901/Counts!AC901,"")</f>
        <v>0.482142857142857</v>
      </c>
      <c r="P901" s="39" t="n">
        <f aca="false">IFERROR(Counts!AG901/Counts!AF901,"")</f>
        <v>93.2571428571429</v>
      </c>
      <c r="Q901" s="38" t="n">
        <f aca="false">IFERROR(Counts!AH901/Counts!AC901,"")</f>
        <v>0.285714285714286</v>
      </c>
      <c r="R901" s="38" t="n">
        <f aca="false">IFERROR(Counts!N901/Counts!M901,"")</f>
        <v>0.207119741100324</v>
      </c>
      <c r="S901" s="38" t="n">
        <f aca="false">IFERROR(Counts!K901/Counts!J901,"")</f>
        <v>0.578125</v>
      </c>
      <c r="T901" s="38" t="n">
        <f aca="false">IFERROR(Counts!I901/Counts!H901,"")</f>
        <v>0.386792452830189</v>
      </c>
      <c r="U901" s="38" t="n">
        <f aca="false">IFERROR(1-Counts!L901/Counts!K901,"")</f>
        <v>0.702702702702703</v>
      </c>
      <c r="V901" s="39" t="n">
        <f aca="false">IFERROR(Counts!AJ901/Counts!AI901,"")</f>
        <v>74.5513513513514</v>
      </c>
      <c r="W901" s="38" t="n">
        <f aca="false">IFERROR(Counts!AK901/Counts!AI901,"")</f>
        <v>0.486486486486487</v>
      </c>
      <c r="X901" s="40" t="n">
        <f aca="false">IFERROR(Counts!O901,"")</f>
        <v>-1.908</v>
      </c>
      <c r="Y901" s="36" t="n">
        <f aca="false">IFERROR(INDEX('Season Counts'!$Y$2:$Y$740,$AF901)/INDEX('Season Counts'!$X$2:$X$740,$AF901),"")</f>
        <v>0.350771639042357</v>
      </c>
      <c r="Z901" s="37" t="n">
        <f aca="false">IFERROR(J901-Y901,"")</f>
        <v>-0.0287877680746153</v>
      </c>
      <c r="AA901" s="38" t="n">
        <f aca="false">IFERROR(INDEX('Season Counts'!$K$2:$K$740,$AF901)/INDEX('Season Counts'!$J$2:$J$740,$AF901),"")</f>
        <v>0.221792890262751</v>
      </c>
      <c r="AB901" s="41" t="n">
        <f aca="false">IFERROR(R901-AA901,"")</f>
        <v>-0.0146731491624275</v>
      </c>
      <c r="AC901" s="39" t="n">
        <f aca="false">IFERROR(INDEX('Season Counts'!$AG$2:$AG$740,$AF901)/INDEX('Season Counts'!$AF$2:$AF$740,$AF901),"")</f>
        <v>74.76393629124</v>
      </c>
      <c r="AD901" s="40" t="n">
        <f aca="false">IFERROR(V901-AC901,"")</f>
        <v>-0.212584939888686</v>
      </c>
      <c r="AE901" s="4" t="str">
        <f aca="false">IF(D901&lt;Guide!$C$21,"Low PA",IF(TRIM(IF(ISNUMBER(AD901),IF(N(AD901)&lt;=-Guide!$C$24,"▼ Bat Speed  ",IF(N(AD901)&gt;=Guide!$C$24,"▲ Bat Speed  ","")),"")&amp;IF(N(Z901)&gt;=Guide!$C$22,"▲ Contact  ","")&amp;IF(N(Z901)&lt;=-Guide!$C$22,"▼ Contact  ","")&amp;IF(N(AB901)&gt;=Guide!$C$23,"▲ Chase  ","")&amp;IF(N(AB901)&lt;=-Guide!$C$23,"▼ Chase  ",""))="","Stable",TRIM(IF(ISNUMBER(AD901),IF(N(AD901)&lt;=-Guide!$C$24,"▼ Bat Speed  ",IF(N(AD901)&gt;=Guide!$C$24,"▲ Bat Speed  ","")),"")&amp;IF(N(Z901)&gt;=Guide!$C$22,"▲ Contact  ","")&amp;IF(N(Z901)&lt;=-Guide!$C$22,"▼ Contact  ","")&amp;IF(N(AB901)&gt;=Guide!$C$23,"▲ Chase  ","")&amp;IF(N(AB901)&lt;=-Guide!$C$23,"▼ Chase  ",""))))</f>
        <v>Stable</v>
      </c>
      <c r="AF901" s="35" t="n">
        <f aca="false">MATCH(Counts!A901,'Season Counts'!$A$2:$A$740,0)</f>
        <v>231</v>
      </c>
    </row>
    <row r="902" customFormat="false" ht="15" hidden="false" customHeight="false" outlineLevel="0" collapsed="false">
      <c r="A902" s="34" t="str">
        <f aca="false">Counts!B902</f>
        <v>CWS</v>
      </c>
      <c r="B902" s="5" t="str">
        <f aca="false">Counts!C902</f>
        <v>Munetaka Murakami</v>
      </c>
      <c r="C902" s="34" t="str">
        <f aca="false">Counts!F902</f>
        <v>Sep</v>
      </c>
      <c r="D902" s="35" t="n">
        <f aca="false">IFERROR(Counts!P902,"")</f>
        <v>106</v>
      </c>
      <c r="E902" s="36" t="n">
        <f aca="false">IFERROR(Counts!R902/Counts!Q902,"")</f>
        <v>0.166666666666667</v>
      </c>
      <c r="F902" s="36" t="n">
        <f aca="false">IFERROR((Counts!R902+Counts!V902+Counts!W902)/(Counts!Q902+Counts!V902+Counts!W902+Counts!X902),"")</f>
        <v>0.292452830188679</v>
      </c>
      <c r="G902" s="36" t="n">
        <f aca="false">IFERROR((Counts!R902+Counts!S902+2*Counts!T902+3*Counts!U902)/Counts!Q902,"")</f>
        <v>0.411111111111111</v>
      </c>
      <c r="H902" s="35" t="n">
        <f aca="false">IFERROR(Counts!U902,"")</f>
        <v>6</v>
      </c>
      <c r="I902" s="36" t="n">
        <f aca="false">IFERROR(Counts!Z902/Counts!AA902,"")</f>
        <v>0.304761904761905</v>
      </c>
      <c r="J902" s="36" t="n">
        <f aca="false">IFERROR(Counts!AB902/Counts!AA902,"")</f>
        <v>0.307333333333333</v>
      </c>
      <c r="K902" s="37" t="n">
        <f aca="false">IFERROR((Counts!AB902-Counts!Z902)/Counts!AA902,"")</f>
        <v>0.0025714285714286</v>
      </c>
      <c r="L902" s="38" t="n">
        <f aca="false">IFERROR(Counts!Y902/Counts!P902,"")</f>
        <v>0.433962264150943</v>
      </c>
      <c r="M902" s="38" t="n">
        <f aca="false">IFERROR(Counts!V902/Counts!P902,"")</f>
        <v>0.113207547169811</v>
      </c>
      <c r="N902" s="38" t="n">
        <f aca="false">IFERROR(Counts!AD902/Counts!AC902,"")</f>
        <v>0.25</v>
      </c>
      <c r="O902" s="38" t="n">
        <f aca="false">IFERROR(Counts!AE902/Counts!AC902,"")</f>
        <v>0.545454545454545</v>
      </c>
      <c r="P902" s="39" t="n">
        <f aca="false">IFERROR(Counts!AG902/Counts!AF902,"")</f>
        <v>93.3409090909091</v>
      </c>
      <c r="Q902" s="38" t="n">
        <f aca="false">IFERROR(Counts!AH902/Counts!AC902,"")</f>
        <v>0.318181818181818</v>
      </c>
      <c r="R902" s="38" t="n">
        <f aca="false">IFERROR(Counts!N902/Counts!M902,"")</f>
        <v>0.247863247863248</v>
      </c>
      <c r="S902" s="38" t="n">
        <f aca="false">IFERROR(Counts!K902/Counts!J902,"")</f>
        <v>0.617117117117117</v>
      </c>
      <c r="T902" s="38" t="n">
        <f aca="false">IFERROR(Counts!I902/Counts!H902,"")</f>
        <v>0.415384615384615</v>
      </c>
      <c r="U902" s="38" t="n">
        <f aca="false">IFERROR(1-Counts!L902/Counts!K902,"")</f>
        <v>0.671532846715329</v>
      </c>
      <c r="V902" s="39" t="n">
        <f aca="false">IFERROR(Counts!AJ902/Counts!AI902,"")</f>
        <v>74.592899408284</v>
      </c>
      <c r="W902" s="38" t="n">
        <f aca="false">IFERROR(Counts!AK902/Counts!AI902,"")</f>
        <v>0.467455621301775</v>
      </c>
      <c r="X902" s="40" t="n">
        <f aca="false">IFERROR(Counts!O902,"")</f>
        <v>-1.231</v>
      </c>
      <c r="Y902" s="36" t="n">
        <f aca="false">IFERROR(INDEX('Season Counts'!$Y$2:$Y$740,$AF902)/INDEX('Season Counts'!$X$2:$X$740,$AF902),"")</f>
        <v>0.350771639042357</v>
      </c>
      <c r="Z902" s="37" t="n">
        <f aca="false">IFERROR(J902-Y902,"")</f>
        <v>-0.0434383057090239</v>
      </c>
      <c r="AA902" s="38" t="n">
        <f aca="false">IFERROR(INDEX('Season Counts'!$K$2:$K$740,$AF902)/INDEX('Season Counts'!$J$2:$J$740,$AF902),"")</f>
        <v>0.221792890262751</v>
      </c>
      <c r="AB902" s="41" t="n">
        <f aca="false">IFERROR(R902-AA902,"")</f>
        <v>0.0260703576004967</v>
      </c>
      <c r="AC902" s="39" t="n">
        <f aca="false">IFERROR(INDEX('Season Counts'!$AG$2:$AG$740,$AF902)/INDEX('Season Counts'!$AF$2:$AF$740,$AF902),"")</f>
        <v>74.76393629124</v>
      </c>
      <c r="AD902" s="40" t="n">
        <f aca="false">IFERROR(V902-AC902,"")</f>
        <v>-0.171036882956017</v>
      </c>
      <c r="AE902" s="4" t="str">
        <f aca="false">IF(D902&lt;Guide!$C$21,"Low PA",IF(TRIM(IF(ISNUMBER(AD902),IF(N(AD902)&lt;=-Guide!$C$24,"▼ Bat Speed  ",IF(N(AD902)&gt;=Guide!$C$24,"▲ Bat Speed  ","")),"")&amp;IF(N(Z902)&gt;=Guide!$C$22,"▲ Contact  ","")&amp;IF(N(Z902)&lt;=-Guide!$C$22,"▼ Contact  ","")&amp;IF(N(AB902)&gt;=Guide!$C$23,"▲ Chase  ","")&amp;IF(N(AB902)&lt;=-Guide!$C$23,"▼ Chase  ",""))="","Stable",TRIM(IF(ISNUMBER(AD902),IF(N(AD902)&lt;=-Guide!$C$24,"▼ Bat Speed  ",IF(N(AD902)&gt;=Guide!$C$24,"▲ Bat Speed  ","")),"")&amp;IF(N(Z902)&gt;=Guide!$C$22,"▲ Contact  ","")&amp;IF(N(Z902)&lt;=-Guide!$C$22,"▼ Contact  ","")&amp;IF(N(AB902)&gt;=Guide!$C$23,"▲ Chase  ","")&amp;IF(N(AB902)&lt;=-Guide!$C$23,"▼ Chase  ",""))))</f>
        <v>▼ Contact</v>
      </c>
      <c r="AF902" s="35" t="n">
        <f aca="false">MATCH(Counts!A902,'Season Counts'!$A$2:$A$740,0)</f>
        <v>231</v>
      </c>
    </row>
    <row r="903" customFormat="false" ht="15" hidden="false" customHeight="false" outlineLevel="0" collapsed="false">
      <c r="A903" s="34" t="str">
        <f aca="false">Counts!B903</f>
        <v>CWS</v>
      </c>
      <c r="B903" s="5" t="str">
        <f aca="false">Counts!C903</f>
        <v>Tristan Peters</v>
      </c>
      <c r="C903" s="34" t="str">
        <f aca="false">Counts!F903</f>
        <v>Mar-Apr</v>
      </c>
      <c r="D903" s="35" t="n">
        <f aca="false">IFERROR(Counts!P903,"")</f>
        <v>72</v>
      </c>
      <c r="E903" s="36" t="n">
        <f aca="false">IFERROR(Counts!R903/Counts!Q903,"")</f>
        <v>0.272727272727273</v>
      </c>
      <c r="F903" s="36" t="n">
        <f aca="false">IFERROR((Counts!R903+Counts!V903+Counts!W903)/(Counts!Q903+Counts!V903+Counts!W903+Counts!X903),"")</f>
        <v>0.323943661971831</v>
      </c>
      <c r="G903" s="36" t="n">
        <f aca="false">IFERROR((Counts!R903+Counts!S903+2*Counts!T903+3*Counts!U903)/Counts!Q903,"")</f>
        <v>0.318181818181818</v>
      </c>
      <c r="H903" s="35" t="n">
        <f aca="false">IFERROR(Counts!U903,"")</f>
        <v>0</v>
      </c>
      <c r="I903" s="36" t="n">
        <f aca="false">IFERROR(Counts!Z903/Counts!AA903,"")</f>
        <v>0.292253521126761</v>
      </c>
      <c r="J903" s="36" t="n">
        <f aca="false">IFERROR(Counts!AB903/Counts!AA903,"")</f>
        <v>0.284605633802817</v>
      </c>
      <c r="K903" s="37" t="n">
        <f aca="false">IFERROR((Counts!AB903-Counts!Z903)/Counts!AA903,"")</f>
        <v>-0.00764788732394365</v>
      </c>
      <c r="L903" s="38" t="n">
        <f aca="false">IFERROR(Counts!Y903/Counts!P903,"")</f>
        <v>0.25</v>
      </c>
      <c r="M903" s="38" t="n">
        <f aca="false">IFERROR(Counts!V903/Counts!P903,"")</f>
        <v>0.0555555555555556</v>
      </c>
      <c r="N903" s="38" t="n">
        <f aca="false">IFERROR(Counts!AD903/Counts!AC903,"")</f>
        <v>0.0408163265306122</v>
      </c>
      <c r="O903" s="38" t="n">
        <f aca="false">IFERROR(Counts!AE903/Counts!AC903,"")</f>
        <v>0.26530612244898</v>
      </c>
      <c r="P903" s="39" t="n">
        <f aca="false">IFERROR(Counts!AG903/Counts!AF903,"")</f>
        <v>80.7714285714286</v>
      </c>
      <c r="Q903" s="38" t="n">
        <f aca="false">IFERROR(Counts!AH903/Counts!AC903,"")</f>
        <v>0.326530612244898</v>
      </c>
      <c r="R903" s="38" t="n">
        <f aca="false">IFERROR(Counts!N903/Counts!M903,"")</f>
        <v>0.37037037037037</v>
      </c>
      <c r="S903" s="38" t="n">
        <f aca="false">IFERROR(Counts!K903/Counts!J903,"")</f>
        <v>0.759398496240602</v>
      </c>
      <c r="T903" s="38" t="n">
        <f aca="false">IFERROR(Counts!I903/Counts!H903,"")</f>
        <v>0.218543046357616</v>
      </c>
      <c r="U903" s="38" t="n">
        <f aca="false">IFERROR(1-Counts!L903/Counts!K903,"")</f>
        <v>0.792079207920792</v>
      </c>
      <c r="V903" s="39" t="n">
        <f aca="false">IFERROR(Counts!AJ903/Counts!AI903,"")</f>
        <v>69.8768595041322</v>
      </c>
      <c r="W903" s="38" t="n">
        <f aca="false">IFERROR(Counts!AK903/Counts!AI903,"")</f>
        <v>0.0826446280991736</v>
      </c>
      <c r="X903" s="40" t="n">
        <f aca="false">IFERROR(Counts!O903,"")</f>
        <v>-2.443</v>
      </c>
      <c r="Y903" s="36" t="n">
        <f aca="false">IFERROR(INDEX('Season Counts'!$Y$2:$Y$740,$AF903)/INDEX('Season Counts'!$X$2:$X$740,$AF903),"")</f>
        <v>0.313574380165289</v>
      </c>
      <c r="Z903" s="37" t="n">
        <f aca="false">IFERROR(J903-Y903,"")</f>
        <v>-0.0289687463624724</v>
      </c>
      <c r="AA903" s="38" t="n">
        <f aca="false">IFERROR(INDEX('Season Counts'!$K$2:$K$740,$AF903)/INDEX('Season Counts'!$J$2:$J$740,$AF903),"")</f>
        <v>0.326185101580135</v>
      </c>
      <c r="AB903" s="41" t="n">
        <f aca="false">IFERROR(R903-AA903,"")</f>
        <v>0.0441852687902349</v>
      </c>
      <c r="AC903" s="39" t="n">
        <f aca="false">IFERROR(INDEX('Season Counts'!$AG$2:$AG$740,$AF903)/INDEX('Season Counts'!$AF$2:$AF$740,$AF903),"")</f>
        <v>69.6901477832512</v>
      </c>
      <c r="AD903" s="40" t="n">
        <f aca="false">IFERROR(V903-AC903,"")</f>
        <v>0.186711720881007</v>
      </c>
      <c r="AE903" s="4" t="str">
        <f aca="false">IF(D903&lt;Guide!$C$21,"Low PA",IF(TRIM(IF(ISNUMBER(AD903),IF(N(AD903)&lt;=-Guide!$C$24,"▼ Bat Speed  ",IF(N(AD903)&gt;=Guide!$C$24,"▲ Bat Speed  ","")),"")&amp;IF(N(Z903)&gt;=Guide!$C$22,"▲ Contact  ","")&amp;IF(N(Z903)&lt;=-Guide!$C$22,"▼ Contact  ","")&amp;IF(N(AB903)&gt;=Guide!$C$23,"▲ Chase  ","")&amp;IF(N(AB903)&lt;=-Guide!$C$23,"▼ Chase  ",""))="","Stable",TRIM(IF(ISNUMBER(AD903),IF(N(AD903)&lt;=-Guide!$C$24,"▼ Bat Speed  ",IF(N(AD903)&gt;=Guide!$C$24,"▲ Bat Speed  ","")),"")&amp;IF(N(Z903)&gt;=Guide!$C$22,"▲ Contact  ","")&amp;IF(N(Z903)&lt;=-Guide!$C$22,"▼ Contact  ","")&amp;IF(N(AB903)&gt;=Guide!$C$23,"▲ Chase  ","")&amp;IF(N(AB903)&lt;=-Guide!$C$23,"▼ Chase  ",""))))</f>
        <v>▲ Chase</v>
      </c>
      <c r="AF903" s="35" t="n">
        <f aca="false">MATCH(Counts!A903,'Season Counts'!$A$2:$A$740,0)</f>
        <v>232</v>
      </c>
    </row>
    <row r="904" customFormat="false" ht="15" hidden="false" customHeight="false" outlineLevel="0" collapsed="false">
      <c r="A904" s="34" t="str">
        <f aca="false">Counts!B904</f>
        <v>CWS</v>
      </c>
      <c r="B904" s="5" t="str">
        <f aca="false">Counts!C904</f>
        <v>Tristan Peters</v>
      </c>
      <c r="C904" s="34" t="str">
        <f aca="false">Counts!F904</f>
        <v>May</v>
      </c>
      <c r="D904" s="35" t="n">
        <f aca="false">IFERROR(Counts!P904,"")</f>
        <v>88</v>
      </c>
      <c r="E904" s="36" t="n">
        <f aca="false">IFERROR(Counts!R904/Counts!Q904,"")</f>
        <v>0.302631578947368</v>
      </c>
      <c r="F904" s="36" t="n">
        <f aca="false">IFERROR((Counts!R904+Counts!V904+Counts!W904)/(Counts!Q904+Counts!V904+Counts!W904+Counts!X904),"")</f>
        <v>0.376470588235294</v>
      </c>
      <c r="G904" s="36" t="n">
        <f aca="false">IFERROR((Counts!R904+Counts!S904+2*Counts!T904+3*Counts!U904)/Counts!Q904,"")</f>
        <v>0.486842105263158</v>
      </c>
      <c r="H904" s="35" t="n">
        <f aca="false">IFERROR(Counts!U904,"")</f>
        <v>2</v>
      </c>
      <c r="I904" s="36" t="n">
        <f aca="false">IFERROR(Counts!Z904/Counts!AA904,"")</f>
        <v>0.380952380952381</v>
      </c>
      <c r="J904" s="36" t="n">
        <f aca="false">IFERROR(Counts!AB904/Counts!AA904,"")</f>
        <v>0.296226190476191</v>
      </c>
      <c r="K904" s="37" t="n">
        <f aca="false">IFERROR((Counts!AB904-Counts!Z904)/Counts!AA904,"")</f>
        <v>-0.0847261904761905</v>
      </c>
      <c r="L904" s="38" t="n">
        <f aca="false">IFERROR(Counts!Y904/Counts!P904,"")</f>
        <v>0.147727272727273</v>
      </c>
      <c r="M904" s="38" t="n">
        <f aca="false">IFERROR(Counts!V904/Counts!P904,"")</f>
        <v>0.0909090909090909</v>
      </c>
      <c r="N904" s="38" t="n">
        <f aca="false">IFERROR(Counts!AD904/Counts!AC904,"")</f>
        <v>0.0454545454545455</v>
      </c>
      <c r="O904" s="38" t="n">
        <f aca="false">IFERROR(Counts!AE904/Counts!AC904,"")</f>
        <v>0.242424242424242</v>
      </c>
      <c r="P904" s="39" t="n">
        <f aca="false">IFERROR(Counts!AG904/Counts!AF904,"")</f>
        <v>80.5353846153846</v>
      </c>
      <c r="Q904" s="38" t="n">
        <f aca="false">IFERROR(Counts!AH904/Counts!AC904,"")</f>
        <v>0.363636363636364</v>
      </c>
      <c r="R904" s="38" t="n">
        <f aca="false">IFERROR(Counts!N904/Counts!M904,"")</f>
        <v>0.331168831168831</v>
      </c>
      <c r="S904" s="38" t="n">
        <f aca="false">IFERROR(Counts!K904/Counts!J904,"")</f>
        <v>0.780487804878049</v>
      </c>
      <c r="T904" s="38" t="n">
        <f aca="false">IFERROR(Counts!I904/Counts!H904,"")</f>
        <v>0.189944134078212</v>
      </c>
      <c r="U904" s="38" t="n">
        <f aca="false">IFERROR(1-Counts!L904/Counts!K904,"")</f>
        <v>0.8984375</v>
      </c>
      <c r="V904" s="39" t="n">
        <f aca="false">IFERROR(Counts!AJ904/Counts!AI904,"")</f>
        <v>68.8141891891892</v>
      </c>
      <c r="W904" s="38" t="n">
        <f aca="false">IFERROR(Counts!AK904/Counts!AI904,"")</f>
        <v>0.0472972972972973</v>
      </c>
      <c r="X904" s="40" t="n">
        <f aca="false">IFERROR(Counts!O904,"")</f>
        <v>6</v>
      </c>
      <c r="Y904" s="36" t="n">
        <f aca="false">IFERROR(INDEX('Season Counts'!$Y$2:$Y$740,$AF904)/INDEX('Season Counts'!$X$2:$X$740,$AF904),"")</f>
        <v>0.313574380165289</v>
      </c>
      <c r="Z904" s="37" t="n">
        <f aca="false">IFERROR(J904-Y904,"")</f>
        <v>-0.0173481896890988</v>
      </c>
      <c r="AA904" s="38" t="n">
        <f aca="false">IFERROR(INDEX('Season Counts'!$K$2:$K$740,$AF904)/INDEX('Season Counts'!$J$2:$J$740,$AF904),"")</f>
        <v>0.326185101580135</v>
      </c>
      <c r="AB904" s="41" t="n">
        <f aca="false">IFERROR(R904-AA904,"")</f>
        <v>0.00498372958869575</v>
      </c>
      <c r="AC904" s="39" t="n">
        <f aca="false">IFERROR(INDEX('Season Counts'!$AG$2:$AG$740,$AF904)/INDEX('Season Counts'!$AF$2:$AF$740,$AF904),"")</f>
        <v>69.6901477832512</v>
      </c>
      <c r="AD904" s="40" t="n">
        <f aca="false">IFERROR(V904-AC904,"")</f>
        <v>-0.875958594062041</v>
      </c>
      <c r="AE904" s="4" t="str">
        <f aca="false">IF(D904&lt;Guide!$C$21,"Low PA",IF(TRIM(IF(ISNUMBER(AD904),IF(N(AD904)&lt;=-Guide!$C$24,"▼ Bat Speed  ",IF(N(AD904)&gt;=Guide!$C$24,"▲ Bat Speed  ","")),"")&amp;IF(N(Z904)&gt;=Guide!$C$22,"▲ Contact  ","")&amp;IF(N(Z904)&lt;=-Guide!$C$22,"▼ Contact  ","")&amp;IF(N(AB904)&gt;=Guide!$C$23,"▲ Chase  ","")&amp;IF(N(AB904)&lt;=-Guide!$C$23,"▼ Chase  ",""))="","Stable",TRIM(IF(ISNUMBER(AD904),IF(N(AD904)&lt;=-Guide!$C$24,"▼ Bat Speed  ",IF(N(AD904)&gt;=Guide!$C$24,"▲ Bat Speed  ","")),"")&amp;IF(N(Z904)&gt;=Guide!$C$22,"▲ Contact  ","")&amp;IF(N(Z904)&lt;=-Guide!$C$22,"▼ Contact  ","")&amp;IF(N(AB904)&gt;=Guide!$C$23,"▲ Chase  ","")&amp;IF(N(AB904)&lt;=-Guide!$C$23,"▼ Chase  ",""))))</f>
        <v>Stable</v>
      </c>
      <c r="AF904" s="35" t="n">
        <f aca="false">MATCH(Counts!A904,'Season Counts'!$A$2:$A$740,0)</f>
        <v>232</v>
      </c>
    </row>
    <row r="905" customFormat="false" ht="15" hidden="false" customHeight="false" outlineLevel="0" collapsed="false">
      <c r="A905" s="34" t="str">
        <f aca="false">Counts!B905</f>
        <v>CWS</v>
      </c>
      <c r="B905" s="5" t="str">
        <f aca="false">Counts!C905</f>
        <v>Tristan Peters</v>
      </c>
      <c r="C905" s="34" t="str">
        <f aca="false">Counts!F905</f>
        <v>Jun</v>
      </c>
      <c r="D905" s="35" t="n">
        <f aca="false">IFERROR(Counts!P905,"")</f>
        <v>82</v>
      </c>
      <c r="E905" s="36" t="n">
        <f aca="false">IFERROR(Counts!R905/Counts!Q905,"")</f>
        <v>0.28</v>
      </c>
      <c r="F905" s="36" t="n">
        <f aca="false">IFERROR((Counts!R905+Counts!V905+Counts!W905)/(Counts!Q905+Counts!V905+Counts!W905+Counts!X905),"")</f>
        <v>0.329268292682927</v>
      </c>
      <c r="G905" s="36" t="n">
        <f aca="false">IFERROR((Counts!R905+Counts!S905+2*Counts!T905+3*Counts!U905)/Counts!Q905,"")</f>
        <v>0.493333333333333</v>
      </c>
      <c r="H905" s="35" t="n">
        <f aca="false">IFERROR(Counts!U905,"")</f>
        <v>2</v>
      </c>
      <c r="I905" s="36" t="n">
        <f aca="false">IFERROR(Counts!Z905/Counts!AA905,"")</f>
        <v>0.36</v>
      </c>
      <c r="J905" s="36" t="n">
        <f aca="false">IFERROR(Counts!AB905/Counts!AA905,"")</f>
        <v>0.331075</v>
      </c>
      <c r="K905" s="37" t="n">
        <f aca="false">IFERROR((Counts!AB905-Counts!Z905)/Counts!AA905,"")</f>
        <v>-0.028925</v>
      </c>
      <c r="L905" s="38" t="n">
        <f aca="false">IFERROR(Counts!Y905/Counts!P905,"")</f>
        <v>0.158536585365854</v>
      </c>
      <c r="M905" s="38" t="n">
        <f aca="false">IFERROR(Counts!V905/Counts!P905,"")</f>
        <v>0.0609756097560976</v>
      </c>
      <c r="N905" s="38" t="n">
        <f aca="false">IFERROR(Counts!AD905/Counts!AC905,"")</f>
        <v>0.0476190476190476</v>
      </c>
      <c r="O905" s="38" t="n">
        <f aca="false">IFERROR(Counts!AE905/Counts!AC905,"")</f>
        <v>0.365079365079365</v>
      </c>
      <c r="P905" s="39" t="n">
        <f aca="false">IFERROR(Counts!AG905/Counts!AF905,"")</f>
        <v>84.1306451612903</v>
      </c>
      <c r="Q905" s="38" t="n">
        <f aca="false">IFERROR(Counts!AH905/Counts!AC905,"")</f>
        <v>0.365079365079365</v>
      </c>
      <c r="R905" s="38" t="n">
        <f aca="false">IFERROR(Counts!N905/Counts!M905,"")</f>
        <v>0.36241610738255</v>
      </c>
      <c r="S905" s="38" t="n">
        <f aca="false">IFERROR(Counts!K905/Counts!J905,"")</f>
        <v>0.78169014084507</v>
      </c>
      <c r="T905" s="38" t="n">
        <f aca="false">IFERROR(Counts!I905/Counts!H905,"")</f>
        <v>0.180722891566265</v>
      </c>
      <c r="U905" s="38" t="n">
        <f aca="false">IFERROR(1-Counts!L905/Counts!K905,"")</f>
        <v>0.882882882882883</v>
      </c>
      <c r="V905" s="39" t="n">
        <f aca="false">IFERROR(Counts!AJ905/Counts!AI905,"")</f>
        <v>70.2814285714286</v>
      </c>
      <c r="W905" s="38" t="n">
        <f aca="false">IFERROR(Counts!AK905/Counts!AI905,"")</f>
        <v>0.107142857142857</v>
      </c>
      <c r="X905" s="40" t="n">
        <f aca="false">IFERROR(Counts!O905,"")</f>
        <v>2.388</v>
      </c>
      <c r="Y905" s="36" t="n">
        <f aca="false">IFERROR(INDEX('Season Counts'!$Y$2:$Y$740,$AF905)/INDEX('Season Counts'!$X$2:$X$740,$AF905),"")</f>
        <v>0.313574380165289</v>
      </c>
      <c r="Z905" s="37" t="n">
        <f aca="false">IFERROR(J905-Y905,"")</f>
        <v>0.0175006198347107</v>
      </c>
      <c r="AA905" s="38" t="n">
        <f aca="false">IFERROR(INDEX('Season Counts'!$K$2:$K$740,$AF905)/INDEX('Season Counts'!$J$2:$J$740,$AF905),"")</f>
        <v>0.326185101580135</v>
      </c>
      <c r="AB905" s="41" t="n">
        <f aca="false">IFERROR(R905-AA905,"")</f>
        <v>0.0362310058024149</v>
      </c>
      <c r="AC905" s="39" t="n">
        <f aca="false">IFERROR(INDEX('Season Counts'!$AG$2:$AG$740,$AF905)/INDEX('Season Counts'!$AF$2:$AF$740,$AF905),"")</f>
        <v>69.6901477832512</v>
      </c>
      <c r="AD905" s="40" t="n">
        <f aca="false">IFERROR(V905-AC905,"")</f>
        <v>0.591280788177329</v>
      </c>
      <c r="AE905" s="4" t="str">
        <f aca="false">IF(D905&lt;Guide!$C$21,"Low PA",IF(TRIM(IF(ISNUMBER(AD905),IF(N(AD905)&lt;=-Guide!$C$24,"▼ Bat Speed  ",IF(N(AD905)&gt;=Guide!$C$24,"▲ Bat Speed  ","")),"")&amp;IF(N(Z905)&gt;=Guide!$C$22,"▲ Contact  ","")&amp;IF(N(Z905)&lt;=-Guide!$C$22,"▼ Contact  ","")&amp;IF(N(AB905)&gt;=Guide!$C$23,"▲ Chase  ","")&amp;IF(N(AB905)&lt;=-Guide!$C$23,"▼ Chase  ",""))="","Stable",TRIM(IF(ISNUMBER(AD905),IF(N(AD905)&lt;=-Guide!$C$24,"▼ Bat Speed  ",IF(N(AD905)&gt;=Guide!$C$24,"▲ Bat Speed  ","")),"")&amp;IF(N(Z905)&gt;=Guide!$C$22,"▲ Contact  ","")&amp;IF(N(Z905)&lt;=-Guide!$C$22,"▼ Contact  ","")&amp;IF(N(AB905)&gt;=Guide!$C$23,"▲ Chase  ","")&amp;IF(N(AB905)&lt;=-Guide!$C$23,"▼ Chase  ",""))))</f>
        <v>Stable</v>
      </c>
      <c r="AF905" s="35" t="n">
        <f aca="false">MATCH(Counts!A905,'Season Counts'!$A$2:$A$740,0)</f>
        <v>232</v>
      </c>
    </row>
    <row r="906" customFormat="false" ht="15" hidden="false" customHeight="false" outlineLevel="0" collapsed="false">
      <c r="A906" s="34" t="str">
        <f aca="false">Counts!B906</f>
        <v>CWS</v>
      </c>
      <c r="B906" s="5" t="str">
        <f aca="false">Counts!C906</f>
        <v>Tristan Peters</v>
      </c>
      <c r="C906" s="34" t="str">
        <f aca="false">Counts!F906</f>
        <v>Jul</v>
      </c>
      <c r="D906" s="35" t="n">
        <f aca="false">IFERROR(Counts!P906,"")</f>
        <v>85</v>
      </c>
      <c r="E906" s="36" t="n">
        <f aca="false">IFERROR(Counts!R906/Counts!Q906,"")</f>
        <v>0.217948717948718</v>
      </c>
      <c r="F906" s="36" t="n">
        <f aca="false">IFERROR((Counts!R906+Counts!V906+Counts!W906)/(Counts!Q906+Counts!V906+Counts!W906+Counts!X906),"")</f>
        <v>0.270588235294118</v>
      </c>
      <c r="G906" s="36" t="n">
        <f aca="false">IFERROR((Counts!R906+Counts!S906+2*Counts!T906+3*Counts!U906)/Counts!Q906,"")</f>
        <v>0.371794871794872</v>
      </c>
      <c r="H906" s="35" t="n">
        <f aca="false">IFERROR(Counts!U906,"")</f>
        <v>2</v>
      </c>
      <c r="I906" s="36" t="n">
        <f aca="false">IFERROR(Counts!Z906/Counts!AA906,"")</f>
        <v>0.28</v>
      </c>
      <c r="J906" s="36" t="n">
        <f aca="false">IFERROR(Counts!AB906/Counts!AA906,"")</f>
        <v>0.283011764705882</v>
      </c>
      <c r="K906" s="37" t="n">
        <f aca="false">IFERROR((Counts!AB906-Counts!Z906)/Counts!AA906,"")</f>
        <v>0.00301176470588236</v>
      </c>
      <c r="L906" s="38" t="n">
        <f aca="false">IFERROR(Counts!Y906/Counts!P906,"")</f>
        <v>0.188235294117647</v>
      </c>
      <c r="M906" s="38" t="n">
        <f aca="false">IFERROR(Counts!V906/Counts!P906,"")</f>
        <v>0.0588235294117647</v>
      </c>
      <c r="N906" s="38" t="n">
        <f aca="false">IFERROR(Counts!AD906/Counts!AC906,"")</f>
        <v>0.0634920634920635</v>
      </c>
      <c r="O906" s="38" t="n">
        <f aca="false">IFERROR(Counts!AE906/Counts!AC906,"")</f>
        <v>0.333333333333333</v>
      </c>
      <c r="P906" s="39" t="n">
        <f aca="false">IFERROR(Counts!AG906/Counts!AF906,"")</f>
        <v>87.1888888888889</v>
      </c>
      <c r="Q906" s="38" t="n">
        <f aca="false">IFERROR(Counts!AH906/Counts!AC906,"")</f>
        <v>0.301587301587302</v>
      </c>
      <c r="R906" s="38" t="n">
        <f aca="false">IFERROR(Counts!N906/Counts!M906,"")</f>
        <v>0.313333333333333</v>
      </c>
      <c r="S906" s="38" t="n">
        <f aca="false">IFERROR(Counts!K906/Counts!J906,"")</f>
        <v>0.737179487179487</v>
      </c>
      <c r="T906" s="38" t="n">
        <f aca="false">IFERROR(Counts!I906/Counts!H906,"")</f>
        <v>0.222222222222222</v>
      </c>
      <c r="U906" s="38" t="n">
        <f aca="false">IFERROR(1-Counts!L906/Counts!K906,"")</f>
        <v>0.869565217391304</v>
      </c>
      <c r="V906" s="39" t="n">
        <f aca="false">IFERROR(Counts!AJ906/Counts!AI906,"")</f>
        <v>70.0888111888112</v>
      </c>
      <c r="W906" s="38" t="n">
        <f aca="false">IFERROR(Counts!AK906/Counts!AI906,"")</f>
        <v>0.0979020979020979</v>
      </c>
      <c r="X906" s="40" t="n">
        <f aca="false">IFERROR(Counts!O906,"")</f>
        <v>-3.584</v>
      </c>
      <c r="Y906" s="36" t="n">
        <f aca="false">IFERROR(INDEX('Season Counts'!$Y$2:$Y$740,$AF906)/INDEX('Season Counts'!$X$2:$X$740,$AF906),"")</f>
        <v>0.313574380165289</v>
      </c>
      <c r="Z906" s="37" t="n">
        <f aca="false">IFERROR(J906-Y906,"")</f>
        <v>-0.0305626154594069</v>
      </c>
      <c r="AA906" s="38" t="n">
        <f aca="false">IFERROR(INDEX('Season Counts'!$K$2:$K$740,$AF906)/INDEX('Season Counts'!$J$2:$J$740,$AF906),"")</f>
        <v>0.326185101580135</v>
      </c>
      <c r="AB906" s="41" t="n">
        <f aca="false">IFERROR(R906-AA906,"")</f>
        <v>-0.0128517682468021</v>
      </c>
      <c r="AC906" s="39" t="n">
        <f aca="false">IFERROR(INDEX('Season Counts'!$AG$2:$AG$740,$AF906)/INDEX('Season Counts'!$AF$2:$AF$740,$AF906),"")</f>
        <v>69.6901477832512</v>
      </c>
      <c r="AD906" s="40" t="n">
        <f aca="false">IFERROR(V906-AC906,"")</f>
        <v>0.398663405559958</v>
      </c>
      <c r="AE906" s="4" t="str">
        <f aca="false">IF(D906&lt;Guide!$C$21,"Low PA",IF(TRIM(IF(ISNUMBER(AD906),IF(N(AD906)&lt;=-Guide!$C$24,"▼ Bat Speed  ",IF(N(AD906)&gt;=Guide!$C$24,"▲ Bat Speed  ","")),"")&amp;IF(N(Z906)&gt;=Guide!$C$22,"▲ Contact  ","")&amp;IF(N(Z906)&lt;=-Guide!$C$22,"▼ Contact  ","")&amp;IF(N(AB906)&gt;=Guide!$C$23,"▲ Chase  ","")&amp;IF(N(AB906)&lt;=-Guide!$C$23,"▼ Chase  ",""))="","Stable",TRIM(IF(ISNUMBER(AD906),IF(N(AD906)&lt;=-Guide!$C$24,"▼ Bat Speed  ",IF(N(AD906)&gt;=Guide!$C$24,"▲ Bat Speed  ","")),"")&amp;IF(N(Z906)&gt;=Guide!$C$22,"▲ Contact  ","")&amp;IF(N(Z906)&lt;=-Guide!$C$22,"▼ Contact  ","")&amp;IF(N(AB906)&gt;=Guide!$C$23,"▲ Chase  ","")&amp;IF(N(AB906)&lt;=-Guide!$C$23,"▼ Chase  ",""))))</f>
        <v>Stable</v>
      </c>
      <c r="AF906" s="35" t="n">
        <f aca="false">MATCH(Counts!A906,'Season Counts'!$A$2:$A$740,0)</f>
        <v>232</v>
      </c>
    </row>
    <row r="907" customFormat="false" ht="15" hidden="false" customHeight="false" outlineLevel="0" collapsed="false">
      <c r="A907" s="34" t="str">
        <f aca="false">Counts!B907</f>
        <v>CWS</v>
      </c>
      <c r="B907" s="5" t="str">
        <f aca="false">Counts!C907</f>
        <v>Tristan Peters</v>
      </c>
      <c r="C907" s="34" t="str">
        <f aca="false">Counts!F907</f>
        <v>Aug</v>
      </c>
      <c r="D907" s="35" t="n">
        <f aca="false">IFERROR(Counts!P907,"")</f>
        <v>87</v>
      </c>
      <c r="E907" s="36" t="n">
        <f aca="false">IFERROR(Counts!R907/Counts!Q907,"")</f>
        <v>0.32</v>
      </c>
      <c r="F907" s="36" t="n">
        <f aca="false">IFERROR((Counts!R907+Counts!V907+Counts!W907)/(Counts!Q907+Counts!V907+Counts!W907+Counts!X907),"")</f>
        <v>0.413793103448276</v>
      </c>
      <c r="G907" s="36" t="n">
        <f aca="false">IFERROR((Counts!R907+Counts!S907+2*Counts!T907+3*Counts!U907)/Counts!Q907,"")</f>
        <v>0.64</v>
      </c>
      <c r="H907" s="35" t="n">
        <f aca="false">IFERROR(Counts!U907,"")</f>
        <v>6</v>
      </c>
      <c r="I907" s="36" t="n">
        <f aca="false">IFERROR(Counts!Z907/Counts!AA907,"")</f>
        <v>0.444827586206897</v>
      </c>
      <c r="J907" s="36" t="n">
        <f aca="false">IFERROR(Counts!AB907/Counts!AA907,"")</f>
        <v>0.37367816091954</v>
      </c>
      <c r="K907" s="37" t="n">
        <f aca="false">IFERROR((Counts!AB907-Counts!Z907)/Counts!AA907,"")</f>
        <v>-0.0711494252873564</v>
      </c>
      <c r="L907" s="38" t="n">
        <f aca="false">IFERROR(Counts!Y907/Counts!P907,"")</f>
        <v>0.172413793103448</v>
      </c>
      <c r="M907" s="38" t="n">
        <f aca="false">IFERROR(Counts!V907/Counts!P907,"")</f>
        <v>0.114942528735632</v>
      </c>
      <c r="N907" s="38" t="n">
        <f aca="false">IFERROR(Counts!AD907/Counts!AC907,"")</f>
        <v>0.0833333333333333</v>
      </c>
      <c r="O907" s="38" t="n">
        <f aca="false">IFERROR(Counts!AE907/Counts!AC907,"")</f>
        <v>0.416666666666667</v>
      </c>
      <c r="P907" s="39" t="n">
        <f aca="false">IFERROR(Counts!AG907/Counts!AF907,"")</f>
        <v>85.9366666666667</v>
      </c>
      <c r="Q907" s="38" t="n">
        <f aca="false">IFERROR(Counts!AH907/Counts!AC907,"")</f>
        <v>0.45</v>
      </c>
      <c r="R907" s="38" t="n">
        <f aca="false">IFERROR(Counts!N907/Counts!M907,"")</f>
        <v>0.263513513513514</v>
      </c>
      <c r="S907" s="38" t="n">
        <f aca="false">IFERROR(Counts!K907/Counts!J907,"")</f>
        <v>0.68</v>
      </c>
      <c r="T907" s="38" t="n">
        <f aca="false">IFERROR(Counts!I907/Counts!H907,"")</f>
        <v>0.262411347517731</v>
      </c>
      <c r="U907" s="38" t="n">
        <f aca="false">IFERROR(1-Counts!L907/Counts!K907,"")</f>
        <v>0.813725490196078</v>
      </c>
      <c r="V907" s="39" t="n">
        <f aca="false">IFERROR(Counts!AJ907/Counts!AI907,"")</f>
        <v>69.9912</v>
      </c>
      <c r="W907" s="38" t="n">
        <f aca="false">IFERROR(Counts!AK907/Counts!AI907,"")</f>
        <v>0.104</v>
      </c>
      <c r="X907" s="40" t="n">
        <f aca="false">IFERROR(Counts!O907,"")</f>
        <v>10.965</v>
      </c>
      <c r="Y907" s="36" t="n">
        <f aca="false">IFERROR(INDEX('Season Counts'!$Y$2:$Y$740,$AF907)/INDEX('Season Counts'!$X$2:$X$740,$AF907),"")</f>
        <v>0.313574380165289</v>
      </c>
      <c r="Z907" s="37" t="n">
        <f aca="false">IFERROR(J907-Y907,"")</f>
        <v>0.0601037807542509</v>
      </c>
      <c r="AA907" s="38" t="n">
        <f aca="false">IFERROR(INDEX('Season Counts'!$K$2:$K$740,$AF907)/INDEX('Season Counts'!$J$2:$J$740,$AF907),"")</f>
        <v>0.326185101580135</v>
      </c>
      <c r="AB907" s="41" t="n">
        <f aca="false">IFERROR(R907-AA907,"")</f>
        <v>-0.0626715880666219</v>
      </c>
      <c r="AC907" s="39" t="n">
        <f aca="false">IFERROR(INDEX('Season Counts'!$AG$2:$AG$740,$AF907)/INDEX('Season Counts'!$AF$2:$AF$740,$AF907),"")</f>
        <v>69.6901477832512</v>
      </c>
      <c r="AD907" s="40" t="n">
        <f aca="false">IFERROR(V907-AC907,"")</f>
        <v>0.301052216748758</v>
      </c>
      <c r="AE907" s="4" t="str">
        <f aca="false">IF(D907&lt;Guide!$C$21,"Low PA",IF(TRIM(IF(ISNUMBER(AD907),IF(N(AD907)&lt;=-Guide!$C$24,"▼ Bat Speed  ",IF(N(AD907)&gt;=Guide!$C$24,"▲ Bat Speed  ","")),"")&amp;IF(N(Z907)&gt;=Guide!$C$22,"▲ Contact  ","")&amp;IF(N(Z907)&lt;=-Guide!$C$22,"▼ Contact  ","")&amp;IF(N(AB907)&gt;=Guide!$C$23,"▲ Chase  ","")&amp;IF(N(AB907)&lt;=-Guide!$C$23,"▼ Chase  ",""))="","Stable",TRIM(IF(ISNUMBER(AD907),IF(N(AD907)&lt;=-Guide!$C$24,"▼ Bat Speed  ",IF(N(AD907)&gt;=Guide!$C$24,"▲ Bat Speed  ","")),"")&amp;IF(N(Z907)&gt;=Guide!$C$22,"▲ Contact  ","")&amp;IF(N(Z907)&lt;=-Guide!$C$22,"▼ Contact  ","")&amp;IF(N(AB907)&gt;=Guide!$C$23,"▲ Chase  ","")&amp;IF(N(AB907)&lt;=-Guide!$C$23,"▼ Chase  ",""))))</f>
        <v>▲ Contact ▼ Chase</v>
      </c>
      <c r="AF907" s="35" t="n">
        <f aca="false">MATCH(Counts!A907,'Season Counts'!$A$2:$A$740,0)</f>
        <v>232</v>
      </c>
    </row>
    <row r="908" customFormat="false" ht="15" hidden="false" customHeight="false" outlineLevel="0" collapsed="false">
      <c r="A908" s="34" t="str">
        <f aca="false">Counts!B908</f>
        <v>CWS</v>
      </c>
      <c r="B908" s="5" t="str">
        <f aca="false">Counts!C908</f>
        <v>Tristan Peters</v>
      </c>
      <c r="C908" s="34" t="str">
        <f aca="false">Counts!F908</f>
        <v>Sep</v>
      </c>
      <c r="D908" s="35" t="n">
        <f aca="false">IFERROR(Counts!P908,"")</f>
        <v>77</v>
      </c>
      <c r="E908" s="36" t="n">
        <f aca="false">IFERROR(Counts!R908/Counts!Q908,"")</f>
        <v>0.194029850746269</v>
      </c>
      <c r="F908" s="36" t="n">
        <f aca="false">IFERROR((Counts!R908+Counts!V908+Counts!W908)/(Counts!Q908+Counts!V908+Counts!W908+Counts!X908),"")</f>
        <v>0.298701298701299</v>
      </c>
      <c r="G908" s="36" t="n">
        <f aca="false">IFERROR((Counts!R908+Counts!S908+2*Counts!T908+3*Counts!U908)/Counts!Q908,"")</f>
        <v>0.283582089552239</v>
      </c>
      <c r="H908" s="35" t="n">
        <f aca="false">IFERROR(Counts!U908,"")</f>
        <v>0</v>
      </c>
      <c r="I908" s="36" t="n">
        <f aca="false">IFERROR(Counts!Z908/Counts!AA908,"")</f>
        <v>0.279220779220779</v>
      </c>
      <c r="J908" s="36" t="n">
        <f aca="false">IFERROR(Counts!AB908/Counts!AA908,"")</f>
        <v>0.306857142857143</v>
      </c>
      <c r="K908" s="37" t="n">
        <f aca="false">IFERROR((Counts!AB908-Counts!Z908)/Counts!AA908,"")</f>
        <v>0.0276363636363636</v>
      </c>
      <c r="L908" s="38" t="n">
        <f aca="false">IFERROR(Counts!Y908/Counts!P908,"")</f>
        <v>0.194805194805195</v>
      </c>
      <c r="M908" s="38" t="n">
        <f aca="false">IFERROR(Counts!V908/Counts!P908,"")</f>
        <v>0.0649350649350649</v>
      </c>
      <c r="N908" s="38" t="n">
        <f aca="false">IFERROR(Counts!AD908/Counts!AC908,"")</f>
        <v>0.0384615384615385</v>
      </c>
      <c r="O908" s="38" t="n">
        <f aca="false">IFERROR(Counts!AE908/Counts!AC908,"")</f>
        <v>0.423076923076923</v>
      </c>
      <c r="P908" s="39" t="n">
        <f aca="false">IFERROR(Counts!AG908/Counts!AF908,"")</f>
        <v>86.9307692307692</v>
      </c>
      <c r="Q908" s="38" t="n">
        <f aca="false">IFERROR(Counts!AH908/Counts!AC908,"")</f>
        <v>0.230769230769231</v>
      </c>
      <c r="R908" s="38" t="n">
        <f aca="false">IFERROR(Counts!N908/Counts!M908,"")</f>
        <v>0.32</v>
      </c>
      <c r="S908" s="38" t="n">
        <f aca="false">IFERROR(Counts!K908/Counts!J908,"")</f>
        <v>0.737226277372263</v>
      </c>
      <c r="T908" s="38" t="n">
        <f aca="false">IFERROR(Counts!I908/Counts!H908,"")</f>
        <v>0.147651006711409</v>
      </c>
      <c r="U908" s="38" t="n">
        <f aca="false">IFERROR(1-Counts!L908/Counts!K908,"")</f>
        <v>0.920792079207921</v>
      </c>
      <c r="V908" s="39" t="n">
        <f aca="false">IFERROR(Counts!AJ908/Counts!AI908,"")</f>
        <v>69.1688888888889</v>
      </c>
      <c r="W908" s="38" t="n">
        <f aca="false">IFERROR(Counts!AK908/Counts!AI908,"")</f>
        <v>0.037037037037037</v>
      </c>
      <c r="X908" s="40" t="n">
        <f aca="false">IFERROR(Counts!O908,"")</f>
        <v>-2.813</v>
      </c>
      <c r="Y908" s="36" t="n">
        <f aca="false">IFERROR(INDEX('Season Counts'!$Y$2:$Y$740,$AF908)/INDEX('Season Counts'!$X$2:$X$740,$AF908),"")</f>
        <v>0.313574380165289</v>
      </c>
      <c r="Z908" s="37" t="n">
        <f aca="false">IFERROR(J908-Y908,"")</f>
        <v>-0.00671723730814638</v>
      </c>
      <c r="AA908" s="38" t="n">
        <f aca="false">IFERROR(INDEX('Season Counts'!$K$2:$K$740,$AF908)/INDEX('Season Counts'!$J$2:$J$740,$AF908),"")</f>
        <v>0.326185101580135</v>
      </c>
      <c r="AB908" s="41" t="n">
        <f aca="false">IFERROR(R908-AA908,"")</f>
        <v>-0.00618510158013541</v>
      </c>
      <c r="AC908" s="39" t="n">
        <f aca="false">IFERROR(INDEX('Season Counts'!$AG$2:$AG$740,$AF908)/INDEX('Season Counts'!$AF$2:$AF$740,$AF908),"")</f>
        <v>69.6901477832512</v>
      </c>
      <c r="AD908" s="40" t="n">
        <f aca="false">IFERROR(V908-AC908,"")</f>
        <v>-0.521258894362347</v>
      </c>
      <c r="AE908" s="4" t="str">
        <f aca="false">IF(D908&lt;Guide!$C$21,"Low PA",IF(TRIM(IF(ISNUMBER(AD908),IF(N(AD908)&lt;=-Guide!$C$24,"▼ Bat Speed  ",IF(N(AD908)&gt;=Guide!$C$24,"▲ Bat Speed  ","")),"")&amp;IF(N(Z908)&gt;=Guide!$C$22,"▲ Contact  ","")&amp;IF(N(Z908)&lt;=-Guide!$C$22,"▼ Contact  ","")&amp;IF(N(AB908)&gt;=Guide!$C$23,"▲ Chase  ","")&amp;IF(N(AB908)&lt;=-Guide!$C$23,"▼ Chase  ",""))="","Stable",TRIM(IF(ISNUMBER(AD908),IF(N(AD908)&lt;=-Guide!$C$24,"▼ Bat Speed  ",IF(N(AD908)&gt;=Guide!$C$24,"▲ Bat Speed  ","")),"")&amp;IF(N(Z908)&gt;=Guide!$C$22,"▲ Contact  ","")&amp;IF(N(Z908)&lt;=-Guide!$C$22,"▼ Contact  ","")&amp;IF(N(AB908)&gt;=Guide!$C$23,"▲ Chase  ","")&amp;IF(N(AB908)&lt;=-Guide!$C$23,"▼ Chase  ",""))))</f>
        <v>Stable</v>
      </c>
      <c r="AF908" s="35" t="n">
        <f aca="false">MATCH(Counts!A908,'Season Counts'!$A$2:$A$740,0)</f>
        <v>232</v>
      </c>
    </row>
    <row r="909" customFormat="false" ht="15" hidden="false" customHeight="false" outlineLevel="0" collapsed="false">
      <c r="A909" s="34" t="str">
        <f aca="false">Counts!B909</f>
        <v>CWS</v>
      </c>
      <c r="B909" s="5" t="str">
        <f aca="false">Counts!C909</f>
        <v>Andrew Benintendi</v>
      </c>
      <c r="C909" s="34" t="str">
        <f aca="false">Counts!F909</f>
        <v>Mar-Apr</v>
      </c>
      <c r="D909" s="35" t="n">
        <f aca="false">IFERROR(Counts!P909,"")</f>
        <v>97</v>
      </c>
      <c r="E909" s="36" t="n">
        <f aca="false">IFERROR(Counts!R909/Counts!Q909,"")</f>
        <v>0.211111111111111</v>
      </c>
      <c r="F909" s="36" t="n">
        <f aca="false">IFERROR((Counts!R909+Counts!V909+Counts!W909)/(Counts!Q909+Counts!V909+Counts!W909+Counts!X909),"")</f>
        <v>0.257731958762887</v>
      </c>
      <c r="G909" s="36" t="n">
        <f aca="false">IFERROR((Counts!R909+Counts!S909+2*Counts!T909+3*Counts!U909)/Counts!Q909,"")</f>
        <v>0.377777777777778</v>
      </c>
      <c r="H909" s="35" t="n">
        <f aca="false">IFERROR(Counts!U909,"")</f>
        <v>2</v>
      </c>
      <c r="I909" s="36" t="n">
        <f aca="false">IFERROR(Counts!Z909/Counts!AA909,"")</f>
        <v>0.277604166666667</v>
      </c>
      <c r="J909" s="36" t="n">
        <f aca="false">IFERROR(Counts!AB909/Counts!AA909,"")</f>
        <v>0.291947916666667</v>
      </c>
      <c r="K909" s="37" t="n">
        <f aca="false">IFERROR((Counts!AB909-Counts!Z909)/Counts!AA909,"")</f>
        <v>0.01434375</v>
      </c>
      <c r="L909" s="38" t="n">
        <f aca="false">IFERROR(Counts!Y909/Counts!P909,"")</f>
        <v>0.350515463917526</v>
      </c>
      <c r="M909" s="38" t="n">
        <f aca="false">IFERROR(Counts!V909/Counts!P909,"")</f>
        <v>0.0618556701030928</v>
      </c>
      <c r="N909" s="38" t="n">
        <f aca="false">IFERROR(Counts!AD909/Counts!AC909,"")</f>
        <v>0.105263157894737</v>
      </c>
      <c r="O909" s="38" t="n">
        <f aca="false">IFERROR(Counts!AE909/Counts!AC909,"")</f>
        <v>0.614035087719298</v>
      </c>
      <c r="P909" s="39" t="n">
        <f aca="false">IFERROR(Counts!AG909/Counts!AF909,"")</f>
        <v>90.5392857142857</v>
      </c>
      <c r="Q909" s="38" t="n">
        <f aca="false">IFERROR(Counts!AH909/Counts!AC909,"")</f>
        <v>0.43859649122807</v>
      </c>
      <c r="R909" s="38" t="n">
        <f aca="false">IFERROR(Counts!N909/Counts!M909,"")</f>
        <v>0.350961538461538</v>
      </c>
      <c r="S909" s="38" t="n">
        <f aca="false">IFERROR(Counts!K909/Counts!J909,"")</f>
        <v>0.742857142857143</v>
      </c>
      <c r="T909" s="38" t="n">
        <f aca="false">IFERROR(Counts!I909/Counts!H909,"")</f>
        <v>0.339901477832512</v>
      </c>
      <c r="U909" s="38" t="n">
        <f aca="false">IFERROR(1-Counts!L909/Counts!K909,"")</f>
        <v>0.730769230769231</v>
      </c>
      <c r="V909" s="39" t="n">
        <f aca="false">IFERROR(Counts!AJ909/Counts!AI909,"")</f>
        <v>69.5653846153846</v>
      </c>
      <c r="W909" s="38" t="n">
        <f aca="false">IFERROR(Counts!AK909/Counts!AI909,"")</f>
        <v>0.0659340659340659</v>
      </c>
      <c r="X909" s="40" t="n">
        <f aca="false">IFERROR(Counts!O909,"")</f>
        <v>-4.226</v>
      </c>
      <c r="Y909" s="36" t="n">
        <f aca="false">IFERROR(INDEX('Season Counts'!$Y$2:$Y$740,$AF909)/INDEX('Season Counts'!$X$2:$X$740,$AF909),"")</f>
        <v>0.306690476190476</v>
      </c>
      <c r="Z909" s="37" t="n">
        <f aca="false">IFERROR(J909-Y909,"")</f>
        <v>-0.0147425595238095</v>
      </c>
      <c r="AA909" s="38" t="n">
        <f aca="false">IFERROR(INDEX('Season Counts'!$K$2:$K$740,$AF909)/INDEX('Season Counts'!$J$2:$J$740,$AF909),"")</f>
        <v>0.337513061650993</v>
      </c>
      <c r="AB909" s="41" t="n">
        <f aca="false">IFERROR(R909-AA909,"")</f>
        <v>0.0134484768105457</v>
      </c>
      <c r="AC909" s="39" t="n">
        <f aca="false">IFERROR(INDEX('Season Counts'!$AG$2:$AG$740,$AF909)/INDEX('Season Counts'!$AF$2:$AF$740,$AF909),"")</f>
        <v>70.0366421568627</v>
      </c>
      <c r="AD909" s="40" t="n">
        <f aca="false">IFERROR(V909-AC909,"")</f>
        <v>-0.471257541478124</v>
      </c>
      <c r="AE909" s="4" t="str">
        <f aca="false">IF(D909&lt;Guide!$C$21,"Low PA",IF(TRIM(IF(ISNUMBER(AD909),IF(N(AD909)&lt;=-Guide!$C$24,"▼ Bat Speed  ",IF(N(AD909)&gt;=Guide!$C$24,"▲ Bat Speed  ","")),"")&amp;IF(N(Z909)&gt;=Guide!$C$22,"▲ Contact  ","")&amp;IF(N(Z909)&lt;=-Guide!$C$22,"▼ Contact  ","")&amp;IF(N(AB909)&gt;=Guide!$C$23,"▲ Chase  ","")&amp;IF(N(AB909)&lt;=-Guide!$C$23,"▼ Chase  ",""))="","Stable",TRIM(IF(ISNUMBER(AD909),IF(N(AD909)&lt;=-Guide!$C$24,"▼ Bat Speed  ",IF(N(AD909)&gt;=Guide!$C$24,"▲ Bat Speed  ","")),"")&amp;IF(N(Z909)&gt;=Guide!$C$22,"▲ Contact  ","")&amp;IF(N(Z909)&lt;=-Guide!$C$22,"▼ Contact  ","")&amp;IF(N(AB909)&gt;=Guide!$C$23,"▲ Chase  ","")&amp;IF(N(AB909)&lt;=-Guide!$C$23,"▼ Chase  ",""))))</f>
        <v>Stable</v>
      </c>
      <c r="AF909" s="35" t="n">
        <f aca="false">MATCH(Counts!A909,'Season Counts'!$A$2:$A$740,0)</f>
        <v>233</v>
      </c>
    </row>
    <row r="910" customFormat="false" ht="15" hidden="false" customHeight="false" outlineLevel="0" collapsed="false">
      <c r="A910" s="34" t="str">
        <f aca="false">Counts!B910</f>
        <v>CWS</v>
      </c>
      <c r="B910" s="5" t="str">
        <f aca="false">Counts!C910</f>
        <v>Andrew Benintendi</v>
      </c>
      <c r="C910" s="34" t="str">
        <f aca="false">Counts!F910</f>
        <v>May</v>
      </c>
      <c r="D910" s="35" t="n">
        <f aca="false">IFERROR(Counts!P910,"")</f>
        <v>87</v>
      </c>
      <c r="E910" s="36" t="n">
        <f aca="false">IFERROR(Counts!R910/Counts!Q910,"")</f>
        <v>0.256410256410256</v>
      </c>
      <c r="F910" s="36" t="n">
        <f aca="false">IFERROR((Counts!R910+Counts!V910+Counts!W910)/(Counts!Q910+Counts!V910+Counts!W910+Counts!X910),"")</f>
        <v>0.302325581395349</v>
      </c>
      <c r="G910" s="36" t="n">
        <f aca="false">IFERROR((Counts!R910+Counts!S910+2*Counts!T910+3*Counts!U910)/Counts!Q910,"")</f>
        <v>0.384615384615385</v>
      </c>
      <c r="H910" s="35" t="n">
        <f aca="false">IFERROR(Counts!U910,"")</f>
        <v>2</v>
      </c>
      <c r="I910" s="36" t="n">
        <f aca="false">IFERROR(Counts!Z910/Counts!AA910,"")</f>
        <v>0.3</v>
      </c>
      <c r="J910" s="36" t="n">
        <f aca="false">IFERROR(Counts!AB910/Counts!AA910,"")</f>
        <v>0.325151162790698</v>
      </c>
      <c r="K910" s="37" t="n">
        <f aca="false">IFERROR((Counts!AB910-Counts!Z910)/Counts!AA910,"")</f>
        <v>0.0251511627906977</v>
      </c>
      <c r="L910" s="38" t="n">
        <f aca="false">IFERROR(Counts!Y910/Counts!P910,"")</f>
        <v>0.195402298850575</v>
      </c>
      <c r="M910" s="38" t="n">
        <f aca="false">IFERROR(Counts!V910/Counts!P910,"")</f>
        <v>0.0689655172413793</v>
      </c>
      <c r="N910" s="38" t="n">
        <f aca="false">IFERROR(Counts!AD910/Counts!AC910,"")</f>
        <v>0.09375</v>
      </c>
      <c r="O910" s="38" t="n">
        <f aca="false">IFERROR(Counts!AE910/Counts!AC910,"")</f>
        <v>0.34375</v>
      </c>
      <c r="P910" s="39" t="n">
        <f aca="false">IFERROR(Counts!AG910/Counts!AF910,"")</f>
        <v>85.7078125</v>
      </c>
      <c r="Q910" s="38" t="n">
        <f aca="false">IFERROR(Counts!AH910/Counts!AC910,"")</f>
        <v>0.40625</v>
      </c>
      <c r="R910" s="38" t="n">
        <f aca="false">IFERROR(Counts!N910/Counts!M910,"")</f>
        <v>0.322147651006711</v>
      </c>
      <c r="S910" s="38" t="n">
        <f aca="false">IFERROR(Counts!K910/Counts!J910,"")</f>
        <v>0.724358974358974</v>
      </c>
      <c r="T910" s="38" t="n">
        <f aca="false">IFERROR(Counts!I910/Counts!H910,"")</f>
        <v>0.211180124223603</v>
      </c>
      <c r="U910" s="38" t="n">
        <f aca="false">IFERROR(1-Counts!L910/Counts!K910,"")</f>
        <v>0.849557522123894</v>
      </c>
      <c r="V910" s="39" t="n">
        <f aca="false">IFERROR(Counts!AJ910/Counts!AI910,"")</f>
        <v>69.6992537313433</v>
      </c>
      <c r="W910" s="38" t="n">
        <f aca="false">IFERROR(Counts!AK910/Counts!AI910,"")</f>
        <v>0.0373134328358209</v>
      </c>
      <c r="X910" s="40" t="n">
        <f aca="false">IFERROR(Counts!O910,"")</f>
        <v>-1.054</v>
      </c>
      <c r="Y910" s="36" t="n">
        <f aca="false">IFERROR(INDEX('Season Counts'!$Y$2:$Y$740,$AF910)/INDEX('Season Counts'!$X$2:$X$740,$AF910),"")</f>
        <v>0.306690476190476</v>
      </c>
      <c r="Z910" s="37" t="n">
        <f aca="false">IFERROR(J910-Y910,"")</f>
        <v>0.0184606866002215</v>
      </c>
      <c r="AA910" s="38" t="n">
        <f aca="false">IFERROR(INDEX('Season Counts'!$K$2:$K$740,$AF910)/INDEX('Season Counts'!$J$2:$J$740,$AF910),"")</f>
        <v>0.337513061650993</v>
      </c>
      <c r="AB910" s="41" t="n">
        <f aca="false">IFERROR(R910-AA910,"")</f>
        <v>-0.0153654106442813</v>
      </c>
      <c r="AC910" s="39" t="n">
        <f aca="false">IFERROR(INDEX('Season Counts'!$AG$2:$AG$740,$AF910)/INDEX('Season Counts'!$AF$2:$AF$740,$AF910),"")</f>
        <v>70.0366421568627</v>
      </c>
      <c r="AD910" s="40" t="n">
        <f aca="false">IFERROR(V910-AC910,"")</f>
        <v>-0.33738842551945</v>
      </c>
      <c r="AE910" s="4" t="str">
        <f aca="false">IF(D910&lt;Guide!$C$21,"Low PA",IF(TRIM(IF(ISNUMBER(AD910),IF(N(AD910)&lt;=-Guide!$C$24,"▼ Bat Speed  ",IF(N(AD910)&gt;=Guide!$C$24,"▲ Bat Speed  ","")),"")&amp;IF(N(Z910)&gt;=Guide!$C$22,"▲ Contact  ","")&amp;IF(N(Z910)&lt;=-Guide!$C$22,"▼ Contact  ","")&amp;IF(N(AB910)&gt;=Guide!$C$23,"▲ Chase  ","")&amp;IF(N(AB910)&lt;=-Guide!$C$23,"▼ Chase  ",""))="","Stable",TRIM(IF(ISNUMBER(AD910),IF(N(AD910)&lt;=-Guide!$C$24,"▼ Bat Speed  ",IF(N(AD910)&gt;=Guide!$C$24,"▲ Bat Speed  ","")),"")&amp;IF(N(Z910)&gt;=Guide!$C$22,"▲ Contact  ","")&amp;IF(N(Z910)&lt;=-Guide!$C$22,"▼ Contact  ","")&amp;IF(N(AB910)&gt;=Guide!$C$23,"▲ Chase  ","")&amp;IF(N(AB910)&lt;=-Guide!$C$23,"▼ Chase  ",""))))</f>
        <v>Stable</v>
      </c>
      <c r="AF910" s="35" t="n">
        <f aca="false">MATCH(Counts!A910,'Season Counts'!$A$2:$A$740,0)</f>
        <v>233</v>
      </c>
    </row>
    <row r="911" customFormat="false" ht="15" hidden="false" customHeight="false" outlineLevel="0" collapsed="false">
      <c r="A911" s="34" t="str">
        <f aca="false">Counts!B911</f>
        <v>CWS</v>
      </c>
      <c r="B911" s="5" t="str">
        <f aca="false">Counts!C911</f>
        <v>Andrew Benintendi</v>
      </c>
      <c r="C911" s="34" t="str">
        <f aca="false">Counts!F911</f>
        <v>Jun</v>
      </c>
      <c r="D911" s="35" t="n">
        <f aca="false">IFERROR(Counts!P911,"")</f>
        <v>75</v>
      </c>
      <c r="E911" s="36" t="n">
        <f aca="false">IFERROR(Counts!R911/Counts!Q911,"")</f>
        <v>0.283582089552239</v>
      </c>
      <c r="F911" s="36" t="n">
        <f aca="false">IFERROR((Counts!R911+Counts!V911+Counts!W911)/(Counts!Q911+Counts!V911+Counts!W911+Counts!X911),"")</f>
        <v>0.36</v>
      </c>
      <c r="G911" s="36" t="n">
        <f aca="false">IFERROR((Counts!R911+Counts!S911+2*Counts!T911+3*Counts!U911)/Counts!Q911,"")</f>
        <v>0.597014925373134</v>
      </c>
      <c r="H911" s="35" t="n">
        <f aca="false">IFERROR(Counts!U911,"")</f>
        <v>6</v>
      </c>
      <c r="I911" s="36" t="n">
        <f aca="false">IFERROR(Counts!Z911/Counts!AA911,"")</f>
        <v>0.383108108108108</v>
      </c>
      <c r="J911" s="36" t="n">
        <f aca="false">IFERROR(Counts!AB911/Counts!AA911,"")</f>
        <v>0.379635135135135</v>
      </c>
      <c r="K911" s="37" t="n">
        <f aca="false">IFERROR((Counts!AB911-Counts!Z911)/Counts!AA911,"")</f>
        <v>-0.00347297297297299</v>
      </c>
      <c r="L911" s="38" t="n">
        <f aca="false">IFERROR(Counts!Y911/Counts!P911,"")</f>
        <v>0.186666666666667</v>
      </c>
      <c r="M911" s="38" t="n">
        <f aca="false">IFERROR(Counts!V911/Counts!P911,"")</f>
        <v>0.106666666666667</v>
      </c>
      <c r="N911" s="38" t="n">
        <f aca="false">IFERROR(Counts!AD911/Counts!AC911,"")</f>
        <v>0.113207547169811</v>
      </c>
      <c r="O911" s="38" t="n">
        <f aca="false">IFERROR(Counts!AE911/Counts!AC911,"")</f>
        <v>0.547169811320755</v>
      </c>
      <c r="P911" s="39" t="n">
        <f aca="false">IFERROR(Counts!AG911/Counts!AF911,"")</f>
        <v>92.2698113207547</v>
      </c>
      <c r="Q911" s="38" t="n">
        <f aca="false">IFERROR(Counts!AH911/Counts!AC911,"")</f>
        <v>0.320754716981132</v>
      </c>
      <c r="R911" s="38" t="n">
        <f aca="false">IFERROR(Counts!N911/Counts!M911,"")</f>
        <v>0.29375</v>
      </c>
      <c r="S911" s="38" t="n">
        <f aca="false">IFERROR(Counts!K911/Counts!J911,"")</f>
        <v>0.730769230769231</v>
      </c>
      <c r="T911" s="38" t="n">
        <f aca="false">IFERROR(Counts!I911/Counts!H911,"")</f>
        <v>0.215277777777778</v>
      </c>
      <c r="U911" s="38" t="n">
        <f aca="false">IFERROR(1-Counts!L911/Counts!K911,"")</f>
        <v>0.852631578947368</v>
      </c>
      <c r="V911" s="39" t="n">
        <f aca="false">IFERROR(Counts!AJ911/Counts!AI911,"")</f>
        <v>70.7384</v>
      </c>
      <c r="W911" s="38" t="n">
        <f aca="false">IFERROR(Counts!AK911/Counts!AI911,"")</f>
        <v>0.024</v>
      </c>
      <c r="X911" s="40" t="n">
        <f aca="false">IFERROR(Counts!O911,"")</f>
        <v>6.454</v>
      </c>
      <c r="Y911" s="36" t="n">
        <f aca="false">IFERROR(INDEX('Season Counts'!$Y$2:$Y$740,$AF911)/INDEX('Season Counts'!$X$2:$X$740,$AF911),"")</f>
        <v>0.306690476190476</v>
      </c>
      <c r="Z911" s="37" t="n">
        <f aca="false">IFERROR(J911-Y911,"")</f>
        <v>0.072944658944659</v>
      </c>
      <c r="AA911" s="38" t="n">
        <f aca="false">IFERROR(INDEX('Season Counts'!$K$2:$K$740,$AF911)/INDEX('Season Counts'!$J$2:$J$740,$AF911),"")</f>
        <v>0.337513061650993</v>
      </c>
      <c r="AB911" s="41" t="n">
        <f aca="false">IFERROR(R911-AA911,"")</f>
        <v>-0.0437630616509927</v>
      </c>
      <c r="AC911" s="39" t="n">
        <f aca="false">IFERROR(INDEX('Season Counts'!$AG$2:$AG$740,$AF911)/INDEX('Season Counts'!$AF$2:$AF$740,$AF911),"")</f>
        <v>70.0366421568627</v>
      </c>
      <c r="AD911" s="40" t="n">
        <f aca="false">IFERROR(V911-AC911,"")</f>
        <v>0.701757843137258</v>
      </c>
      <c r="AE911" s="4" t="str">
        <f aca="false">IF(D911&lt;Guide!$C$21,"Low PA",IF(TRIM(IF(ISNUMBER(AD911),IF(N(AD911)&lt;=-Guide!$C$24,"▼ Bat Speed  ",IF(N(AD911)&gt;=Guide!$C$24,"▲ Bat Speed  ","")),"")&amp;IF(N(Z911)&gt;=Guide!$C$22,"▲ Contact  ","")&amp;IF(N(Z911)&lt;=-Guide!$C$22,"▼ Contact  ","")&amp;IF(N(AB911)&gt;=Guide!$C$23,"▲ Chase  ","")&amp;IF(N(AB911)&lt;=-Guide!$C$23,"▼ Chase  ",""))="","Stable",TRIM(IF(ISNUMBER(AD911),IF(N(AD911)&lt;=-Guide!$C$24,"▼ Bat Speed  ",IF(N(AD911)&gt;=Guide!$C$24,"▲ Bat Speed  ","")),"")&amp;IF(N(Z911)&gt;=Guide!$C$22,"▲ Contact  ","")&amp;IF(N(Z911)&lt;=-Guide!$C$22,"▼ Contact  ","")&amp;IF(N(AB911)&gt;=Guide!$C$23,"▲ Chase  ","")&amp;IF(N(AB911)&lt;=-Guide!$C$23,"▼ Chase  ",""))))</f>
        <v>▲ Contact ▼ Chase</v>
      </c>
      <c r="AF911" s="35" t="n">
        <f aca="false">MATCH(Counts!A911,'Season Counts'!$A$2:$A$740,0)</f>
        <v>233</v>
      </c>
    </row>
    <row r="912" customFormat="false" ht="15" hidden="false" customHeight="false" outlineLevel="0" collapsed="false">
      <c r="A912" s="34" t="str">
        <f aca="false">Counts!B912</f>
        <v>CWS</v>
      </c>
      <c r="B912" s="5" t="str">
        <f aca="false">Counts!C912</f>
        <v>Andrew Benintendi</v>
      </c>
      <c r="C912" s="34" t="str">
        <f aca="false">Counts!F912</f>
        <v>Jul</v>
      </c>
      <c r="D912" s="35" t="n">
        <f aca="false">IFERROR(Counts!P912,"")</f>
        <v>74</v>
      </c>
      <c r="E912" s="36" t="n">
        <f aca="false">IFERROR(Counts!R912/Counts!Q912,"")</f>
        <v>0.25</v>
      </c>
      <c r="F912" s="36" t="n">
        <f aca="false">IFERROR((Counts!R912+Counts!V912+Counts!W912)/(Counts!Q912+Counts!V912+Counts!W912+Counts!X912),"")</f>
        <v>0.337837837837838</v>
      </c>
      <c r="G912" s="36" t="n">
        <f aca="false">IFERROR((Counts!R912+Counts!S912+2*Counts!T912+3*Counts!U912)/Counts!Q912,"")</f>
        <v>0.375</v>
      </c>
      <c r="H912" s="35" t="n">
        <f aca="false">IFERROR(Counts!U912,"")</f>
        <v>1</v>
      </c>
      <c r="I912" s="36" t="n">
        <f aca="false">IFERROR(Counts!Z912/Counts!AA912,"")</f>
        <v>0.317361111111111</v>
      </c>
      <c r="J912" s="36" t="n">
        <f aca="false">IFERROR(Counts!AB912/Counts!AA912,"")</f>
        <v>0.274777777777778</v>
      </c>
      <c r="K912" s="37" t="n">
        <f aca="false">IFERROR((Counts!AB912-Counts!Z912)/Counts!AA912,"")</f>
        <v>-0.0425833333333334</v>
      </c>
      <c r="L912" s="38" t="n">
        <f aca="false">IFERROR(Counts!Y912/Counts!P912,"")</f>
        <v>0.189189189189189</v>
      </c>
      <c r="M912" s="38" t="n">
        <f aca="false">IFERROR(Counts!V912/Counts!P912,"")</f>
        <v>0.121621621621622</v>
      </c>
      <c r="N912" s="38" t="n">
        <f aca="false">IFERROR(Counts!AD912/Counts!AC912,"")</f>
        <v>0.0392156862745098</v>
      </c>
      <c r="O912" s="38" t="n">
        <f aca="false">IFERROR(Counts!AE912/Counts!AC912,"")</f>
        <v>0.313725490196078</v>
      </c>
      <c r="P912" s="39" t="n">
        <f aca="false">IFERROR(Counts!AG912/Counts!AF912,"")</f>
        <v>84.816</v>
      </c>
      <c r="Q912" s="38" t="n">
        <f aca="false">IFERROR(Counts!AH912/Counts!AC912,"")</f>
        <v>0.294117647058824</v>
      </c>
      <c r="R912" s="38" t="n">
        <f aca="false">IFERROR(Counts!N912/Counts!M912,"")</f>
        <v>0.278571428571429</v>
      </c>
      <c r="S912" s="38" t="n">
        <f aca="false">IFERROR(Counts!K912/Counts!J912,"")</f>
        <v>0.783582089552239</v>
      </c>
      <c r="T912" s="38" t="n">
        <f aca="false">IFERROR(Counts!I912/Counts!H912,"")</f>
        <v>0.256944444444444</v>
      </c>
      <c r="U912" s="38" t="n">
        <f aca="false">IFERROR(1-Counts!L912/Counts!K912,"")</f>
        <v>0.761904761904762</v>
      </c>
      <c r="V912" s="39" t="n">
        <f aca="false">IFERROR(Counts!AJ912/Counts!AI912,"")</f>
        <v>70.025</v>
      </c>
      <c r="W912" s="38" t="n">
        <f aca="false">IFERROR(Counts!AK912/Counts!AI912,"")</f>
        <v>0.0606060606060606</v>
      </c>
      <c r="X912" s="40" t="n">
        <f aca="false">IFERROR(Counts!O912,"")</f>
        <v>-0.831</v>
      </c>
      <c r="Y912" s="36" t="n">
        <f aca="false">IFERROR(INDEX('Season Counts'!$Y$2:$Y$740,$AF912)/INDEX('Season Counts'!$X$2:$X$740,$AF912),"")</f>
        <v>0.306690476190476</v>
      </c>
      <c r="Z912" s="37" t="n">
        <f aca="false">IFERROR(J912-Y912,"")</f>
        <v>-0.0319126984126984</v>
      </c>
      <c r="AA912" s="38" t="n">
        <f aca="false">IFERROR(INDEX('Season Counts'!$K$2:$K$740,$AF912)/INDEX('Season Counts'!$J$2:$J$740,$AF912),"")</f>
        <v>0.337513061650993</v>
      </c>
      <c r="AB912" s="41" t="n">
        <f aca="false">IFERROR(R912-AA912,"")</f>
        <v>-0.0589416330795641</v>
      </c>
      <c r="AC912" s="39" t="n">
        <f aca="false">IFERROR(INDEX('Season Counts'!$AG$2:$AG$740,$AF912)/INDEX('Season Counts'!$AF$2:$AF$740,$AF912),"")</f>
        <v>70.0366421568627</v>
      </c>
      <c r="AD912" s="40" t="n">
        <f aca="false">IFERROR(V912-AC912,"")</f>
        <v>-0.0116421568627487</v>
      </c>
      <c r="AE912" s="4" t="str">
        <f aca="false">IF(D912&lt;Guide!$C$21,"Low PA",IF(TRIM(IF(ISNUMBER(AD912),IF(N(AD912)&lt;=-Guide!$C$24,"▼ Bat Speed  ",IF(N(AD912)&gt;=Guide!$C$24,"▲ Bat Speed  ","")),"")&amp;IF(N(Z912)&gt;=Guide!$C$22,"▲ Contact  ","")&amp;IF(N(Z912)&lt;=-Guide!$C$22,"▼ Contact  ","")&amp;IF(N(AB912)&gt;=Guide!$C$23,"▲ Chase  ","")&amp;IF(N(AB912)&lt;=-Guide!$C$23,"▼ Chase  ",""))="","Stable",TRIM(IF(ISNUMBER(AD912),IF(N(AD912)&lt;=-Guide!$C$24,"▼ Bat Speed  ",IF(N(AD912)&gt;=Guide!$C$24,"▲ Bat Speed  ","")),"")&amp;IF(N(Z912)&gt;=Guide!$C$22,"▲ Contact  ","")&amp;IF(N(Z912)&lt;=-Guide!$C$22,"▼ Contact  ","")&amp;IF(N(AB912)&gt;=Guide!$C$23,"▲ Chase  ","")&amp;IF(N(AB912)&lt;=-Guide!$C$23,"▼ Chase  ",""))))</f>
        <v>▼ Chase</v>
      </c>
      <c r="AF912" s="35" t="n">
        <f aca="false">MATCH(Counts!A912,'Season Counts'!$A$2:$A$740,0)</f>
        <v>233</v>
      </c>
    </row>
    <row r="913" customFormat="false" ht="15" hidden="false" customHeight="false" outlineLevel="0" collapsed="false">
      <c r="A913" s="34" t="str">
        <f aca="false">Counts!B913</f>
        <v>CWS</v>
      </c>
      <c r="B913" s="5" t="str">
        <f aca="false">Counts!C913</f>
        <v>Andrew Benintendi</v>
      </c>
      <c r="C913" s="34" t="str">
        <f aca="false">Counts!F913</f>
        <v>Aug</v>
      </c>
      <c r="D913" s="35" t="n">
        <f aca="false">IFERROR(Counts!P913,"")</f>
        <v>75</v>
      </c>
      <c r="E913" s="36" t="n">
        <f aca="false">IFERROR(Counts!R913/Counts!Q913,"")</f>
        <v>0.246376811594203</v>
      </c>
      <c r="F913" s="36" t="n">
        <f aca="false">IFERROR((Counts!R913+Counts!V913+Counts!W913)/(Counts!Q913+Counts!V913+Counts!W913+Counts!X913),"")</f>
        <v>0.293333333333333</v>
      </c>
      <c r="G913" s="36" t="n">
        <f aca="false">IFERROR((Counts!R913+Counts!S913+2*Counts!T913+3*Counts!U913)/Counts!Q913,"")</f>
        <v>0.434782608695652</v>
      </c>
      <c r="H913" s="35" t="n">
        <f aca="false">IFERROR(Counts!U913,"")</f>
        <v>3</v>
      </c>
      <c r="I913" s="36" t="n">
        <f aca="false">IFERROR(Counts!Z913/Counts!AA913,"")</f>
        <v>0.317567567567568</v>
      </c>
      <c r="J913" s="36" t="n">
        <f aca="false">IFERROR(Counts!AB913/Counts!AA913,"")</f>
        <v>0.267891891891892</v>
      </c>
      <c r="K913" s="37" t="n">
        <f aca="false">IFERROR((Counts!AB913-Counts!Z913)/Counts!AA913,"")</f>
        <v>-0.0496756756756757</v>
      </c>
      <c r="L913" s="38" t="n">
        <f aca="false">IFERROR(Counts!Y913/Counts!P913,"")</f>
        <v>0.226666666666667</v>
      </c>
      <c r="M913" s="38" t="n">
        <f aca="false">IFERROR(Counts!V913/Counts!P913,"")</f>
        <v>0.0533333333333333</v>
      </c>
      <c r="N913" s="38" t="n">
        <f aca="false">IFERROR(Counts!AD913/Counts!AC913,"")</f>
        <v>0.0754716981132075</v>
      </c>
      <c r="O913" s="38" t="n">
        <f aca="false">IFERROR(Counts!AE913/Counts!AC913,"")</f>
        <v>0.377358490566038</v>
      </c>
      <c r="P913" s="39" t="n">
        <f aca="false">IFERROR(Counts!AG913/Counts!AF913,"")</f>
        <v>90.2788461538462</v>
      </c>
      <c r="Q913" s="38" t="n">
        <f aca="false">IFERROR(Counts!AH913/Counts!AC913,"")</f>
        <v>0.39622641509434</v>
      </c>
      <c r="R913" s="38" t="n">
        <f aca="false">IFERROR(Counts!N913/Counts!M913,"")</f>
        <v>0.396103896103896</v>
      </c>
      <c r="S913" s="38" t="n">
        <f aca="false">IFERROR(Counts!K913/Counts!J913,"")</f>
        <v>0.71551724137931</v>
      </c>
      <c r="T913" s="38" t="n">
        <f aca="false">IFERROR(Counts!I913/Counts!H913,"")</f>
        <v>0.270833333333333</v>
      </c>
      <c r="U913" s="38" t="n">
        <f aca="false">IFERROR(1-Counts!L913/Counts!K913,"")</f>
        <v>0.831325301204819</v>
      </c>
      <c r="V913" s="39" t="n">
        <f aca="false">IFERROR(Counts!AJ913/Counts!AI913,"")</f>
        <v>70.096992481203</v>
      </c>
      <c r="W913" s="38" t="n">
        <f aca="false">IFERROR(Counts!AK913/Counts!AI913,"")</f>
        <v>0.0676691729323308</v>
      </c>
      <c r="X913" s="40" t="n">
        <f aca="false">IFERROR(Counts!O913,"")</f>
        <v>1.25</v>
      </c>
      <c r="Y913" s="36" t="n">
        <f aca="false">IFERROR(INDEX('Season Counts'!$Y$2:$Y$740,$AF913)/INDEX('Season Counts'!$X$2:$X$740,$AF913),"")</f>
        <v>0.306690476190476</v>
      </c>
      <c r="Z913" s="37" t="n">
        <f aca="false">IFERROR(J913-Y913,"")</f>
        <v>-0.0387985842985843</v>
      </c>
      <c r="AA913" s="38" t="n">
        <f aca="false">IFERROR(INDEX('Season Counts'!$K$2:$K$740,$AF913)/INDEX('Season Counts'!$J$2:$J$740,$AF913),"")</f>
        <v>0.337513061650993</v>
      </c>
      <c r="AB913" s="41" t="n">
        <f aca="false">IFERROR(R913-AA913,"")</f>
        <v>0.0585908344529034</v>
      </c>
      <c r="AC913" s="39" t="n">
        <f aca="false">IFERROR(INDEX('Season Counts'!$AG$2:$AG$740,$AF913)/INDEX('Season Counts'!$AF$2:$AF$740,$AF913),"")</f>
        <v>70.0366421568627</v>
      </c>
      <c r="AD913" s="40" t="n">
        <f aca="false">IFERROR(V913-AC913,"")</f>
        <v>0.0603503243402628</v>
      </c>
      <c r="AE913" s="4" t="str">
        <f aca="false">IF(D913&lt;Guide!$C$21,"Low PA",IF(TRIM(IF(ISNUMBER(AD913),IF(N(AD913)&lt;=-Guide!$C$24,"▼ Bat Speed  ",IF(N(AD913)&gt;=Guide!$C$24,"▲ Bat Speed  ","")),"")&amp;IF(N(Z913)&gt;=Guide!$C$22,"▲ Contact  ","")&amp;IF(N(Z913)&lt;=-Guide!$C$22,"▼ Contact  ","")&amp;IF(N(AB913)&gt;=Guide!$C$23,"▲ Chase  ","")&amp;IF(N(AB913)&lt;=-Guide!$C$23,"▼ Chase  ",""))="","Stable",TRIM(IF(ISNUMBER(AD913),IF(N(AD913)&lt;=-Guide!$C$24,"▼ Bat Speed  ",IF(N(AD913)&gt;=Guide!$C$24,"▲ Bat Speed  ","")),"")&amp;IF(N(Z913)&gt;=Guide!$C$22,"▲ Contact  ","")&amp;IF(N(Z913)&lt;=-Guide!$C$22,"▼ Contact  ","")&amp;IF(N(AB913)&gt;=Guide!$C$23,"▲ Chase  ","")&amp;IF(N(AB913)&lt;=-Guide!$C$23,"▼ Chase  ",""))))</f>
        <v>▲ Chase</v>
      </c>
      <c r="AF913" s="35" t="n">
        <f aca="false">MATCH(Counts!A913,'Season Counts'!$A$2:$A$740,0)</f>
        <v>233</v>
      </c>
    </row>
    <row r="914" customFormat="false" ht="15" hidden="false" customHeight="false" outlineLevel="0" collapsed="false">
      <c r="A914" s="34" t="str">
        <f aca="false">Counts!B914</f>
        <v>CWS</v>
      </c>
      <c r="B914" s="5" t="str">
        <f aca="false">Counts!C914</f>
        <v>Andrew Benintendi</v>
      </c>
      <c r="C914" s="34" t="str">
        <f aca="false">Counts!F914</f>
        <v>Sep</v>
      </c>
      <c r="D914" s="35" t="n">
        <f aca="false">IFERROR(Counts!P914,"")</f>
        <v>60</v>
      </c>
      <c r="E914" s="36" t="n">
        <f aca="false">IFERROR(Counts!R914/Counts!Q914,"")</f>
        <v>0.188679245283019</v>
      </c>
      <c r="F914" s="36" t="n">
        <f aca="false">IFERROR((Counts!R914+Counts!V914+Counts!W914)/(Counts!Q914+Counts!V914+Counts!W914+Counts!X914),"")</f>
        <v>0.266666666666667</v>
      </c>
      <c r="G914" s="36" t="n">
        <f aca="false">IFERROR((Counts!R914+Counts!S914+2*Counts!T914+3*Counts!U914)/Counts!Q914,"")</f>
        <v>0.30188679245283</v>
      </c>
      <c r="H914" s="35" t="n">
        <f aca="false">IFERROR(Counts!U914,"")</f>
        <v>1</v>
      </c>
      <c r="I914" s="36" t="n">
        <f aca="false">IFERROR(Counts!Z914/Counts!AA914,"")</f>
        <v>0.255833333333333</v>
      </c>
      <c r="J914" s="36" t="n">
        <f aca="false">IFERROR(Counts!AB914/Counts!AA914,"")</f>
        <v>0.3</v>
      </c>
      <c r="K914" s="37" t="n">
        <f aca="false">IFERROR((Counts!AB914-Counts!Z914)/Counts!AA914,"")</f>
        <v>0.0441666666666667</v>
      </c>
      <c r="L914" s="38" t="n">
        <f aca="false">IFERROR(Counts!Y914/Counts!P914,"")</f>
        <v>0.266666666666667</v>
      </c>
      <c r="M914" s="38" t="n">
        <f aca="false">IFERROR(Counts!V914/Counts!P914,"")</f>
        <v>0.1</v>
      </c>
      <c r="N914" s="38" t="n">
        <f aca="false">IFERROR(Counts!AD914/Counts!AC914,"")</f>
        <v>0.0789473684210526</v>
      </c>
      <c r="O914" s="38" t="n">
        <f aca="false">IFERROR(Counts!AE914/Counts!AC914,"")</f>
        <v>0.526315789473684</v>
      </c>
      <c r="P914" s="39" t="n">
        <f aca="false">IFERROR(Counts!AG914/Counts!AF914,"")</f>
        <v>91.0473684210526</v>
      </c>
      <c r="Q914" s="38" t="n">
        <f aca="false">IFERROR(Counts!AH914/Counts!AC914,"")</f>
        <v>0.421052631578947</v>
      </c>
      <c r="R914" s="38" t="n">
        <f aca="false">IFERROR(Counts!N914/Counts!M914,"")</f>
        <v>0.376712328767123</v>
      </c>
      <c r="S914" s="38" t="n">
        <f aca="false">IFERROR(Counts!K914/Counts!J914,"")</f>
        <v>0.670103092783505</v>
      </c>
      <c r="T914" s="38" t="n">
        <f aca="false">IFERROR(Counts!I914/Counts!H914,"")</f>
        <v>0.258333333333333</v>
      </c>
      <c r="U914" s="38" t="n">
        <f aca="false">IFERROR(1-Counts!L914/Counts!K914,"")</f>
        <v>0.8</v>
      </c>
      <c r="V914" s="39" t="n">
        <f aca="false">IFERROR(Counts!AJ914/Counts!AI914,"")</f>
        <v>70.3709090909091</v>
      </c>
      <c r="W914" s="38" t="n">
        <f aca="false">IFERROR(Counts!AK914/Counts!AI914,"")</f>
        <v>0.0454545454545455</v>
      </c>
      <c r="X914" s="40" t="n">
        <f aca="false">IFERROR(Counts!O914,"")</f>
        <v>-2.063</v>
      </c>
      <c r="Y914" s="36" t="n">
        <f aca="false">IFERROR(INDEX('Season Counts'!$Y$2:$Y$740,$AF914)/INDEX('Season Counts'!$X$2:$X$740,$AF914),"")</f>
        <v>0.306690476190476</v>
      </c>
      <c r="Z914" s="37" t="n">
        <f aca="false">IFERROR(J914-Y914,"")</f>
        <v>-0.00669047619047619</v>
      </c>
      <c r="AA914" s="38" t="n">
        <f aca="false">IFERROR(INDEX('Season Counts'!$K$2:$K$740,$AF914)/INDEX('Season Counts'!$J$2:$J$740,$AF914),"")</f>
        <v>0.337513061650993</v>
      </c>
      <c r="AB914" s="41" t="n">
        <f aca="false">IFERROR(R914-AA914,"")</f>
        <v>0.0391992671161306</v>
      </c>
      <c r="AC914" s="39" t="n">
        <f aca="false">IFERROR(INDEX('Season Counts'!$AG$2:$AG$740,$AF914)/INDEX('Season Counts'!$AF$2:$AF$740,$AF914),"")</f>
        <v>70.0366421568627</v>
      </c>
      <c r="AD914" s="40" t="n">
        <f aca="false">IFERROR(V914-AC914,"")</f>
        <v>0.334266934046354</v>
      </c>
      <c r="AE914" s="4" t="str">
        <f aca="false">IF(D914&lt;Guide!$C$21,"Low PA",IF(TRIM(IF(ISNUMBER(AD914),IF(N(AD914)&lt;=-Guide!$C$24,"▼ Bat Speed  ",IF(N(AD914)&gt;=Guide!$C$24,"▲ Bat Speed  ","")),"")&amp;IF(N(Z914)&gt;=Guide!$C$22,"▲ Contact  ","")&amp;IF(N(Z914)&lt;=-Guide!$C$22,"▼ Contact  ","")&amp;IF(N(AB914)&gt;=Guide!$C$23,"▲ Chase  ","")&amp;IF(N(AB914)&lt;=-Guide!$C$23,"▼ Chase  ",""))="","Stable",TRIM(IF(ISNUMBER(AD914),IF(N(AD914)&lt;=-Guide!$C$24,"▼ Bat Speed  ",IF(N(AD914)&gt;=Guide!$C$24,"▲ Bat Speed  ","")),"")&amp;IF(N(Z914)&gt;=Guide!$C$22,"▲ Contact  ","")&amp;IF(N(Z914)&lt;=-Guide!$C$22,"▼ Contact  ","")&amp;IF(N(AB914)&gt;=Guide!$C$23,"▲ Chase  ","")&amp;IF(N(AB914)&lt;=-Guide!$C$23,"▼ Chase  ",""))))</f>
        <v>Stable</v>
      </c>
      <c r="AF914" s="35" t="n">
        <f aca="false">MATCH(Counts!A914,'Season Counts'!$A$2:$A$740,0)</f>
        <v>233</v>
      </c>
    </row>
    <row r="915" customFormat="false" ht="15" hidden="false" customHeight="false" outlineLevel="0" collapsed="false">
      <c r="A915" s="34" t="str">
        <f aca="false">Counts!B915</f>
        <v>CWS</v>
      </c>
      <c r="B915" s="5" t="str">
        <f aca="false">Counts!C915</f>
        <v>Braden Montgomery</v>
      </c>
      <c r="C915" s="34" t="str">
        <f aca="false">Counts!F915</f>
        <v>Jun</v>
      </c>
      <c r="D915" s="35" t="n">
        <f aca="false">IFERROR(Counts!P915,"")</f>
        <v>76</v>
      </c>
      <c r="E915" s="36" t="n">
        <f aca="false">IFERROR(Counts!R915/Counts!Q915,"")</f>
        <v>0.238805970149254</v>
      </c>
      <c r="F915" s="36" t="n">
        <f aca="false">IFERROR((Counts!R915+Counts!V915+Counts!W915)/(Counts!Q915+Counts!V915+Counts!W915+Counts!X915),"")</f>
        <v>0.315789473684211</v>
      </c>
      <c r="G915" s="36" t="n">
        <f aca="false">IFERROR((Counts!R915+Counts!S915+2*Counts!T915+3*Counts!U915)/Counts!Q915,"")</f>
        <v>0.417910447761194</v>
      </c>
      <c r="H915" s="35" t="n">
        <f aca="false">IFERROR(Counts!U915,"")</f>
        <v>2</v>
      </c>
      <c r="I915" s="36" t="n">
        <f aca="false">IFERROR(Counts!Z915/Counts!AA915,"")</f>
        <v>0.324</v>
      </c>
      <c r="J915" s="36" t="n">
        <f aca="false">IFERROR(Counts!AB915/Counts!AA915,"")</f>
        <v>0.31736</v>
      </c>
      <c r="K915" s="37" t="n">
        <f aca="false">IFERROR((Counts!AB915-Counts!Z915)/Counts!AA915,"")</f>
        <v>-0.00664000000000002</v>
      </c>
      <c r="L915" s="38" t="n">
        <f aca="false">IFERROR(Counts!Y915/Counts!P915,"")</f>
        <v>0.236842105263158</v>
      </c>
      <c r="M915" s="38" t="n">
        <f aca="false">IFERROR(Counts!V915/Counts!P915,"")</f>
        <v>0.105263157894737</v>
      </c>
      <c r="N915" s="38" t="n">
        <f aca="false">IFERROR(Counts!AD915/Counts!AC915,"")</f>
        <v>0.06</v>
      </c>
      <c r="O915" s="38" t="n">
        <f aca="false">IFERROR(Counts!AE915/Counts!AC915,"")</f>
        <v>0.44</v>
      </c>
      <c r="P915" s="39" t="n">
        <f aca="false">IFERROR(Counts!AG915/Counts!AF915,"")</f>
        <v>89.122</v>
      </c>
      <c r="Q915" s="38" t="n">
        <f aca="false">IFERROR(Counts!AH915/Counts!AC915,"")</f>
        <v>0.34</v>
      </c>
      <c r="R915" s="38" t="n">
        <f aca="false">IFERROR(Counts!N915/Counts!M915,"")</f>
        <v>0.267123287671233</v>
      </c>
      <c r="S915" s="38" t="n">
        <f aca="false">IFERROR(Counts!K915/Counts!J915,"")</f>
        <v>0.785123966942149</v>
      </c>
      <c r="T915" s="38" t="n">
        <f aca="false">IFERROR(Counts!I915/Counts!H915,"")</f>
        <v>0.244604316546763</v>
      </c>
      <c r="U915" s="38" t="n">
        <f aca="false">IFERROR(1-Counts!L915/Counts!K915,"")</f>
        <v>0.884210526315789</v>
      </c>
      <c r="V915" s="39" t="n">
        <f aca="false">IFERROR(Counts!AJ915/Counts!AI915,"")</f>
        <v>70.0344537815126</v>
      </c>
      <c r="W915" s="38" t="n">
        <f aca="false">IFERROR(Counts!AK915/Counts!AI915,"")</f>
        <v>0.117647058823529</v>
      </c>
      <c r="X915" s="40" t="n">
        <f aca="false">IFERROR(Counts!O915,"")</f>
        <v>0.365</v>
      </c>
      <c r="Y915" s="36" t="n">
        <f aca="false">IFERROR(INDEX('Season Counts'!$Y$2:$Y$740,$AF915)/INDEX('Season Counts'!$X$2:$X$740,$AF915),"")</f>
        <v>0.325283746556474</v>
      </c>
      <c r="Z915" s="37" t="n">
        <f aca="false">IFERROR(J915-Y915,"")</f>
        <v>-0.00792374655647388</v>
      </c>
      <c r="AA915" s="38" t="n">
        <f aca="false">IFERROR(INDEX('Season Counts'!$K$2:$K$740,$AF915)/INDEX('Season Counts'!$J$2:$J$740,$AF915),"")</f>
        <v>0.274431057563588</v>
      </c>
      <c r="AB915" s="41" t="n">
        <f aca="false">IFERROR(R915-AA915,"")</f>
        <v>-0.00730776989235482</v>
      </c>
      <c r="AC915" s="39" t="n">
        <f aca="false">IFERROR(INDEX('Season Counts'!$AG$2:$AG$740,$AF915)/INDEX('Season Counts'!$AF$2:$AF$740,$AF915),"")</f>
        <v>69.6774919614148</v>
      </c>
      <c r="AD915" s="40" t="n">
        <f aca="false">IFERROR(V915-AC915,"")</f>
        <v>0.356961820097823</v>
      </c>
      <c r="AE915" s="4" t="str">
        <f aca="false">IF(D915&lt;Guide!$C$21,"Low PA",IF(TRIM(IF(ISNUMBER(AD915),IF(N(AD915)&lt;=-Guide!$C$24,"▼ Bat Speed  ",IF(N(AD915)&gt;=Guide!$C$24,"▲ Bat Speed  ","")),"")&amp;IF(N(Z915)&gt;=Guide!$C$22,"▲ Contact  ","")&amp;IF(N(Z915)&lt;=-Guide!$C$22,"▼ Contact  ","")&amp;IF(N(AB915)&gt;=Guide!$C$23,"▲ Chase  ","")&amp;IF(N(AB915)&lt;=-Guide!$C$23,"▼ Chase  ",""))="","Stable",TRIM(IF(ISNUMBER(AD915),IF(N(AD915)&lt;=-Guide!$C$24,"▼ Bat Speed  ",IF(N(AD915)&gt;=Guide!$C$24,"▲ Bat Speed  ","")),"")&amp;IF(N(Z915)&gt;=Guide!$C$22,"▲ Contact  ","")&amp;IF(N(Z915)&lt;=-Guide!$C$22,"▼ Contact  ","")&amp;IF(N(AB915)&gt;=Guide!$C$23,"▲ Chase  ","")&amp;IF(N(AB915)&lt;=-Guide!$C$23,"▼ Chase  ",""))))</f>
        <v>Stable</v>
      </c>
      <c r="AF915" s="35" t="n">
        <f aca="false">MATCH(Counts!A915,'Season Counts'!$A$2:$A$740,0)</f>
        <v>234</v>
      </c>
    </row>
    <row r="916" customFormat="false" ht="15" hidden="false" customHeight="false" outlineLevel="0" collapsed="false">
      <c r="A916" s="34" t="str">
        <f aca="false">Counts!B916</f>
        <v>CWS</v>
      </c>
      <c r="B916" s="5" t="str">
        <f aca="false">Counts!C916</f>
        <v>Braden Montgomery</v>
      </c>
      <c r="C916" s="34" t="str">
        <f aca="false">Counts!F916</f>
        <v>Jul</v>
      </c>
      <c r="D916" s="35" t="n">
        <f aca="false">IFERROR(Counts!P916,"")</f>
        <v>99</v>
      </c>
      <c r="E916" s="36" t="n">
        <f aca="false">IFERROR(Counts!R916/Counts!Q916,"")</f>
        <v>0.235955056179775</v>
      </c>
      <c r="F916" s="36" t="n">
        <f aca="false">IFERROR((Counts!R916+Counts!V916+Counts!W916)/(Counts!Q916+Counts!V916+Counts!W916+Counts!X916),"")</f>
        <v>0.313131313131313</v>
      </c>
      <c r="G916" s="36" t="n">
        <f aca="false">IFERROR((Counts!R916+Counts!S916+2*Counts!T916+3*Counts!U916)/Counts!Q916,"")</f>
        <v>0.359550561797753</v>
      </c>
      <c r="H916" s="35" t="n">
        <f aca="false">IFERROR(Counts!U916,"")</f>
        <v>1</v>
      </c>
      <c r="I916" s="36" t="n">
        <f aca="false">IFERROR(Counts!Z916/Counts!AA916,"")</f>
        <v>0.301010101010101</v>
      </c>
      <c r="J916" s="36" t="n">
        <f aca="false">IFERROR(Counts!AB916/Counts!AA916,"")</f>
        <v>0.299676767676768</v>
      </c>
      <c r="K916" s="37" t="n">
        <f aca="false">IFERROR((Counts!AB916-Counts!Z916)/Counts!AA916,"")</f>
        <v>-0.00133333333333335</v>
      </c>
      <c r="L916" s="38" t="n">
        <f aca="false">IFERROR(Counts!Y916/Counts!P916,"")</f>
        <v>0.171717171717172</v>
      </c>
      <c r="M916" s="38" t="n">
        <f aca="false">IFERROR(Counts!V916/Counts!P916,"")</f>
        <v>0.0808080808080808</v>
      </c>
      <c r="N916" s="38" t="n">
        <f aca="false">IFERROR(Counts!AD916/Counts!AC916,"")</f>
        <v>0.0138888888888889</v>
      </c>
      <c r="O916" s="38" t="n">
        <f aca="false">IFERROR(Counts!AE916/Counts!AC916,"")</f>
        <v>0.388888888888889</v>
      </c>
      <c r="P916" s="39" t="n">
        <f aca="false">IFERROR(Counts!AG916/Counts!AF916,"")</f>
        <v>88.3861111111111</v>
      </c>
      <c r="Q916" s="38" t="n">
        <f aca="false">IFERROR(Counts!AH916/Counts!AC916,"")</f>
        <v>0.291666666666667</v>
      </c>
      <c r="R916" s="38" t="n">
        <f aca="false">IFERROR(Counts!N916/Counts!M916,"")</f>
        <v>0.343589743589744</v>
      </c>
      <c r="S916" s="38" t="n">
        <f aca="false">IFERROR(Counts!K916/Counts!J916,"")</f>
        <v>0.757396449704142</v>
      </c>
      <c r="T916" s="38" t="n">
        <f aca="false">IFERROR(Counts!I916/Counts!H916,"")</f>
        <v>0.266666666666667</v>
      </c>
      <c r="U916" s="38" t="n">
        <f aca="false">IFERROR(1-Counts!L916/Counts!K916,"")</f>
        <v>0.8359375</v>
      </c>
      <c r="V916" s="39" t="n">
        <f aca="false">IFERROR(Counts!AJ916/Counts!AI916,"")</f>
        <v>69.6349397590361</v>
      </c>
      <c r="W916" s="38" t="n">
        <f aca="false">IFERROR(Counts!AK916/Counts!AI916,"")</f>
        <v>0.0843373493975904</v>
      </c>
      <c r="X916" s="40" t="n">
        <f aca="false">IFERROR(Counts!O916,"")</f>
        <v>-3.007</v>
      </c>
      <c r="Y916" s="36" t="n">
        <f aca="false">IFERROR(INDEX('Season Counts'!$Y$2:$Y$740,$AF916)/INDEX('Season Counts'!$X$2:$X$740,$AF916),"")</f>
        <v>0.325283746556474</v>
      </c>
      <c r="Z916" s="37" t="n">
        <f aca="false">IFERROR(J916-Y916,"")</f>
        <v>-0.0256069788797062</v>
      </c>
      <c r="AA916" s="38" t="n">
        <f aca="false">IFERROR(INDEX('Season Counts'!$K$2:$K$740,$AF916)/INDEX('Season Counts'!$J$2:$J$740,$AF916),"")</f>
        <v>0.274431057563588</v>
      </c>
      <c r="AB916" s="41" t="n">
        <f aca="false">IFERROR(R916-AA916,"")</f>
        <v>0.0691586860261559</v>
      </c>
      <c r="AC916" s="39" t="n">
        <f aca="false">IFERROR(INDEX('Season Counts'!$AG$2:$AG$740,$AF916)/INDEX('Season Counts'!$AF$2:$AF$740,$AF916),"")</f>
        <v>69.6774919614148</v>
      </c>
      <c r="AD916" s="40" t="n">
        <f aca="false">IFERROR(V916-AC916,"")</f>
        <v>-0.0425522023786442</v>
      </c>
      <c r="AE916" s="4" t="str">
        <f aca="false">IF(D916&lt;Guide!$C$21,"Low PA",IF(TRIM(IF(ISNUMBER(AD916),IF(N(AD916)&lt;=-Guide!$C$24,"▼ Bat Speed  ",IF(N(AD916)&gt;=Guide!$C$24,"▲ Bat Speed  ","")),"")&amp;IF(N(Z916)&gt;=Guide!$C$22,"▲ Contact  ","")&amp;IF(N(Z916)&lt;=-Guide!$C$22,"▼ Contact  ","")&amp;IF(N(AB916)&gt;=Guide!$C$23,"▲ Chase  ","")&amp;IF(N(AB916)&lt;=-Guide!$C$23,"▼ Chase  ",""))="","Stable",TRIM(IF(ISNUMBER(AD916),IF(N(AD916)&lt;=-Guide!$C$24,"▼ Bat Speed  ",IF(N(AD916)&gt;=Guide!$C$24,"▲ Bat Speed  ","")),"")&amp;IF(N(Z916)&gt;=Guide!$C$22,"▲ Contact  ","")&amp;IF(N(Z916)&lt;=-Guide!$C$22,"▼ Contact  ","")&amp;IF(N(AB916)&gt;=Guide!$C$23,"▲ Chase  ","")&amp;IF(N(AB916)&lt;=-Guide!$C$23,"▼ Chase  ",""))))</f>
        <v>▲ Chase</v>
      </c>
      <c r="AF916" s="35" t="n">
        <f aca="false">MATCH(Counts!A916,'Season Counts'!$A$2:$A$740,0)</f>
        <v>234</v>
      </c>
    </row>
    <row r="917" customFormat="false" ht="15" hidden="false" customHeight="false" outlineLevel="0" collapsed="false">
      <c r="A917" s="34" t="str">
        <f aca="false">Counts!B917</f>
        <v>CWS</v>
      </c>
      <c r="B917" s="5" t="str">
        <f aca="false">Counts!C917</f>
        <v>Braden Montgomery</v>
      </c>
      <c r="C917" s="34" t="str">
        <f aca="false">Counts!F917</f>
        <v>Aug</v>
      </c>
      <c r="D917" s="35" t="n">
        <f aca="false">IFERROR(Counts!P917,"")</f>
        <v>113</v>
      </c>
      <c r="E917" s="36" t="n">
        <f aca="false">IFERROR(Counts!R917/Counts!Q917,"")</f>
        <v>0.204081632653061</v>
      </c>
      <c r="F917" s="36" t="n">
        <f aca="false">IFERROR((Counts!R917+Counts!V917+Counts!W917)/(Counts!Q917+Counts!V917+Counts!W917+Counts!X917),"")</f>
        <v>0.309734513274336</v>
      </c>
      <c r="G917" s="36" t="n">
        <f aca="false">IFERROR((Counts!R917+Counts!S917+2*Counts!T917+3*Counts!U917)/Counts!Q917,"")</f>
        <v>0.306122448979592</v>
      </c>
      <c r="H917" s="35" t="n">
        <f aca="false">IFERROR(Counts!U917,"")</f>
        <v>2</v>
      </c>
      <c r="I917" s="36" t="n">
        <f aca="false">IFERROR(Counts!Z917/Counts!AA917,"")</f>
        <v>0.278571428571429</v>
      </c>
      <c r="J917" s="36" t="n">
        <f aca="false">IFERROR(Counts!AB917/Counts!AA917,"")</f>
        <v>0.344401785714286</v>
      </c>
      <c r="K917" s="37" t="n">
        <f aca="false">IFERROR((Counts!AB917-Counts!Z917)/Counts!AA917,"")</f>
        <v>0.0658303571428572</v>
      </c>
      <c r="L917" s="38" t="n">
        <f aca="false">IFERROR(Counts!Y917/Counts!P917,"")</f>
        <v>0.20353982300885</v>
      </c>
      <c r="M917" s="38" t="n">
        <f aca="false">IFERROR(Counts!V917/Counts!P917,"")</f>
        <v>0.123893805309735</v>
      </c>
      <c r="N917" s="38" t="n">
        <f aca="false">IFERROR(Counts!AD917/Counts!AC917,"")</f>
        <v>0.0533333333333333</v>
      </c>
      <c r="O917" s="38" t="n">
        <f aca="false">IFERROR(Counts!AE917/Counts!AC917,"")</f>
        <v>0.4</v>
      </c>
      <c r="P917" s="39" t="n">
        <f aca="false">IFERROR(Counts!AG917/Counts!AF917,"")</f>
        <v>88.1986486486486</v>
      </c>
      <c r="Q917" s="38" t="n">
        <f aca="false">IFERROR(Counts!AH917/Counts!AC917,"")</f>
        <v>0.253333333333333</v>
      </c>
      <c r="R917" s="38" t="n">
        <f aca="false">IFERROR(Counts!N917/Counts!M917,"")</f>
        <v>0.210743801652893</v>
      </c>
      <c r="S917" s="38" t="n">
        <f aca="false">IFERROR(Counts!K917/Counts!J917,"")</f>
        <v>0.76</v>
      </c>
      <c r="T917" s="38" t="n">
        <f aca="false">IFERROR(Counts!I917/Counts!H917,"")</f>
        <v>0.256756756756757</v>
      </c>
      <c r="U917" s="38" t="n">
        <f aca="false">IFERROR(1-Counts!L917/Counts!K917,"")</f>
        <v>0.830409356725146</v>
      </c>
      <c r="V917" s="39" t="n">
        <f aca="false">IFERROR(Counts!AJ917/Counts!AI917,"")</f>
        <v>69.7039603960396</v>
      </c>
      <c r="W917" s="38" t="n">
        <f aca="false">IFERROR(Counts!AK917/Counts!AI917,"")</f>
        <v>0.0693069306930693</v>
      </c>
      <c r="X917" s="40" t="n">
        <f aca="false">IFERROR(Counts!O917,"")</f>
        <v>-3.296</v>
      </c>
      <c r="Y917" s="36" t="n">
        <f aca="false">IFERROR(INDEX('Season Counts'!$Y$2:$Y$740,$AF917)/INDEX('Season Counts'!$X$2:$X$740,$AF917),"")</f>
        <v>0.325283746556474</v>
      </c>
      <c r="Z917" s="37" t="n">
        <f aca="false">IFERROR(J917-Y917,"")</f>
        <v>0.0191180391578119</v>
      </c>
      <c r="AA917" s="38" t="n">
        <f aca="false">IFERROR(INDEX('Season Counts'!$K$2:$K$740,$AF917)/INDEX('Season Counts'!$J$2:$J$740,$AF917),"")</f>
        <v>0.274431057563588</v>
      </c>
      <c r="AB917" s="41" t="n">
        <f aca="false">IFERROR(R917-AA917,"")</f>
        <v>-0.0636872559106952</v>
      </c>
      <c r="AC917" s="39" t="n">
        <f aca="false">IFERROR(INDEX('Season Counts'!$AG$2:$AG$740,$AF917)/INDEX('Season Counts'!$AF$2:$AF$740,$AF917),"")</f>
        <v>69.6774919614148</v>
      </c>
      <c r="AD917" s="40" t="n">
        <f aca="false">IFERROR(V917-AC917,"")</f>
        <v>0.0264684346248174</v>
      </c>
      <c r="AE917" s="4" t="str">
        <f aca="false">IF(D917&lt;Guide!$C$21,"Low PA",IF(TRIM(IF(ISNUMBER(AD917),IF(N(AD917)&lt;=-Guide!$C$24,"▼ Bat Speed  ",IF(N(AD917)&gt;=Guide!$C$24,"▲ Bat Speed  ","")),"")&amp;IF(N(Z917)&gt;=Guide!$C$22,"▲ Contact  ","")&amp;IF(N(Z917)&lt;=-Guide!$C$22,"▼ Contact  ","")&amp;IF(N(AB917)&gt;=Guide!$C$23,"▲ Chase  ","")&amp;IF(N(AB917)&lt;=-Guide!$C$23,"▼ Chase  ",""))="","Stable",TRIM(IF(ISNUMBER(AD917),IF(N(AD917)&lt;=-Guide!$C$24,"▼ Bat Speed  ",IF(N(AD917)&gt;=Guide!$C$24,"▲ Bat Speed  ","")),"")&amp;IF(N(Z917)&gt;=Guide!$C$22,"▲ Contact  ","")&amp;IF(N(Z917)&lt;=-Guide!$C$22,"▼ Contact  ","")&amp;IF(N(AB917)&gt;=Guide!$C$23,"▲ Chase  ","")&amp;IF(N(AB917)&lt;=-Guide!$C$23,"▼ Chase  ",""))))</f>
        <v>▼ Chase</v>
      </c>
      <c r="AF917" s="35" t="n">
        <f aca="false">MATCH(Counts!A917,'Season Counts'!$A$2:$A$740,0)</f>
        <v>234</v>
      </c>
    </row>
    <row r="918" customFormat="false" ht="15" hidden="false" customHeight="false" outlineLevel="0" collapsed="false">
      <c r="A918" s="34" t="str">
        <f aca="false">Counts!B918</f>
        <v>CWS</v>
      </c>
      <c r="B918" s="5" t="str">
        <f aca="false">Counts!C918</f>
        <v>Braden Montgomery</v>
      </c>
      <c r="C918" s="34" t="str">
        <f aca="false">Counts!F918</f>
        <v>Sep</v>
      </c>
      <c r="D918" s="35" t="n">
        <f aca="false">IFERROR(Counts!P918,"")</f>
        <v>77</v>
      </c>
      <c r="E918" s="36" t="n">
        <f aca="false">IFERROR(Counts!R918/Counts!Q918,"")</f>
        <v>0.231884057971015</v>
      </c>
      <c r="F918" s="36" t="n">
        <f aca="false">IFERROR((Counts!R918+Counts!V918+Counts!W918)/(Counts!Q918+Counts!V918+Counts!W918+Counts!X918),"")</f>
        <v>0.311688311688312</v>
      </c>
      <c r="G918" s="36" t="n">
        <f aca="false">IFERROR((Counts!R918+Counts!S918+2*Counts!T918+3*Counts!U918)/Counts!Q918,"")</f>
        <v>0.333333333333333</v>
      </c>
      <c r="H918" s="35" t="n">
        <f aca="false">IFERROR(Counts!U918,"")</f>
        <v>1</v>
      </c>
      <c r="I918" s="36" t="n">
        <f aca="false">IFERROR(Counts!Z918/Counts!AA918,"")</f>
        <v>0.292207792207792</v>
      </c>
      <c r="J918" s="36" t="n">
        <f aca="false">IFERROR(Counts!AB918/Counts!AA918,"")</f>
        <v>0.338116883116883</v>
      </c>
      <c r="K918" s="37" t="n">
        <f aca="false">IFERROR((Counts!AB918-Counts!Z918)/Counts!AA918,"")</f>
        <v>0.0459090909090909</v>
      </c>
      <c r="L918" s="38" t="n">
        <f aca="false">IFERROR(Counts!Y918/Counts!P918,"")</f>
        <v>0.181818181818182</v>
      </c>
      <c r="M918" s="38" t="n">
        <f aca="false">IFERROR(Counts!V918/Counts!P918,"")</f>
        <v>0.103896103896104</v>
      </c>
      <c r="N918" s="38" t="n">
        <f aca="false">IFERROR(Counts!AD918/Counts!AC918,"")</f>
        <v>0.0545454545454545</v>
      </c>
      <c r="O918" s="38" t="n">
        <f aca="false">IFERROR(Counts!AE918/Counts!AC918,"")</f>
        <v>0.418181818181818</v>
      </c>
      <c r="P918" s="39" t="n">
        <f aca="false">IFERROR(Counts!AG918/Counts!AF918,"")</f>
        <v>89.2872727272727</v>
      </c>
      <c r="Q918" s="38" t="n">
        <f aca="false">IFERROR(Counts!AH918/Counts!AC918,"")</f>
        <v>0.290909090909091</v>
      </c>
      <c r="R918" s="38" t="n">
        <f aca="false">IFERROR(Counts!N918/Counts!M918,"")</f>
        <v>0.292682926829268</v>
      </c>
      <c r="S918" s="38" t="n">
        <f aca="false">IFERROR(Counts!K918/Counts!J918,"")</f>
        <v>0.75886524822695</v>
      </c>
      <c r="T918" s="38" t="n">
        <f aca="false">IFERROR(Counts!I918/Counts!H918,"")</f>
        <v>0.316129032258065</v>
      </c>
      <c r="U918" s="38" t="n">
        <f aca="false">IFERROR(1-Counts!L918/Counts!K918,"")</f>
        <v>0.822429906542056</v>
      </c>
      <c r="V918" s="39" t="n">
        <f aca="false">IFERROR(Counts!AJ918/Counts!AI918,"")</f>
        <v>69.3755555555556</v>
      </c>
      <c r="W918" s="38" t="n">
        <f aca="false">IFERROR(Counts!AK918/Counts!AI918,"")</f>
        <v>0.0962962962962963</v>
      </c>
      <c r="X918" s="40" t="n">
        <f aca="false">IFERROR(Counts!O918,"")</f>
        <v>-1.268</v>
      </c>
      <c r="Y918" s="36" t="n">
        <f aca="false">IFERROR(INDEX('Season Counts'!$Y$2:$Y$740,$AF918)/INDEX('Season Counts'!$X$2:$X$740,$AF918),"")</f>
        <v>0.325283746556474</v>
      </c>
      <c r="Z918" s="37" t="n">
        <f aca="false">IFERROR(J918-Y918,"")</f>
        <v>0.0128331365604092</v>
      </c>
      <c r="AA918" s="38" t="n">
        <f aca="false">IFERROR(INDEX('Season Counts'!$K$2:$K$740,$AF918)/INDEX('Season Counts'!$J$2:$J$740,$AF918),"")</f>
        <v>0.274431057563588</v>
      </c>
      <c r="AB918" s="41" t="n">
        <f aca="false">IFERROR(R918-AA918,"")</f>
        <v>0.0182518692656806</v>
      </c>
      <c r="AC918" s="39" t="n">
        <f aca="false">IFERROR(INDEX('Season Counts'!$AG$2:$AG$740,$AF918)/INDEX('Season Counts'!$AF$2:$AF$740,$AF918),"")</f>
        <v>69.6774919614148</v>
      </c>
      <c r="AD918" s="40" t="n">
        <f aca="false">IFERROR(V918-AC918,"")</f>
        <v>-0.301936405859223</v>
      </c>
      <c r="AE918" s="4" t="str">
        <f aca="false">IF(D918&lt;Guide!$C$21,"Low PA",IF(TRIM(IF(ISNUMBER(AD918),IF(N(AD918)&lt;=-Guide!$C$24,"▼ Bat Speed  ",IF(N(AD918)&gt;=Guide!$C$24,"▲ Bat Speed  ","")),"")&amp;IF(N(Z918)&gt;=Guide!$C$22,"▲ Contact  ","")&amp;IF(N(Z918)&lt;=-Guide!$C$22,"▼ Contact  ","")&amp;IF(N(AB918)&gt;=Guide!$C$23,"▲ Chase  ","")&amp;IF(N(AB918)&lt;=-Guide!$C$23,"▼ Chase  ",""))="","Stable",TRIM(IF(ISNUMBER(AD918),IF(N(AD918)&lt;=-Guide!$C$24,"▼ Bat Speed  ",IF(N(AD918)&gt;=Guide!$C$24,"▲ Bat Speed  ","")),"")&amp;IF(N(Z918)&gt;=Guide!$C$22,"▲ Contact  ","")&amp;IF(N(Z918)&lt;=-Guide!$C$22,"▼ Contact  ","")&amp;IF(N(AB918)&gt;=Guide!$C$23,"▲ Chase  ","")&amp;IF(N(AB918)&lt;=-Guide!$C$23,"▼ Chase  ",""))))</f>
        <v>Stable</v>
      </c>
      <c r="AF918" s="35" t="n">
        <f aca="false">MATCH(Counts!A918,'Season Counts'!$A$2:$A$740,0)</f>
        <v>234</v>
      </c>
    </row>
    <row r="919" customFormat="false" ht="15" hidden="false" customHeight="false" outlineLevel="0" collapsed="false">
      <c r="A919" s="34" t="str">
        <f aca="false">Counts!B919</f>
        <v>CWS</v>
      </c>
      <c r="B919" s="5" t="str">
        <f aca="false">Counts!C919</f>
        <v>Randal Grichuk</v>
      </c>
      <c r="C919" s="34" t="str">
        <f aca="false">Counts!F919</f>
        <v>May</v>
      </c>
      <c r="D919" s="35" t="n">
        <f aca="false">IFERROR(Counts!P919,"")</f>
        <v>43</v>
      </c>
      <c r="E919" s="36" t="n">
        <f aca="false">IFERROR(Counts!R919/Counts!Q919,"")</f>
        <v>0.292682926829268</v>
      </c>
      <c r="F919" s="36" t="n">
        <f aca="false">IFERROR((Counts!R919+Counts!V919+Counts!W919)/(Counts!Q919+Counts!V919+Counts!W919+Counts!X919),"")</f>
        <v>0.325581395348837</v>
      </c>
      <c r="G919" s="36" t="n">
        <f aca="false">IFERROR((Counts!R919+Counts!S919+2*Counts!T919+3*Counts!U919)/Counts!Q919,"")</f>
        <v>0.609756097560976</v>
      </c>
      <c r="H919" s="35" t="n">
        <f aca="false">IFERROR(Counts!U919,"")</f>
        <v>4</v>
      </c>
      <c r="I919" s="36" t="n">
        <f aca="false">IFERROR(Counts!Z919/Counts!AA919,"")</f>
        <v>0.394186046511628</v>
      </c>
      <c r="J919" s="36" t="n">
        <f aca="false">IFERROR(Counts!AB919/Counts!AA919,"")</f>
        <v>0.43453488372093</v>
      </c>
      <c r="K919" s="37" t="n">
        <f aca="false">IFERROR((Counts!AB919-Counts!Z919)/Counts!AA919,"")</f>
        <v>0.0403488372093023</v>
      </c>
      <c r="L919" s="38" t="n">
        <f aca="false">IFERROR(Counts!Y919/Counts!P919,"")</f>
        <v>0.186046511627907</v>
      </c>
      <c r="M919" s="38" t="n">
        <f aca="false">IFERROR(Counts!V919/Counts!P919,"")</f>
        <v>0.0232558139534884</v>
      </c>
      <c r="N919" s="38" t="n">
        <f aca="false">IFERROR(Counts!AD919/Counts!AC919,"")</f>
        <v>0.121212121212121</v>
      </c>
      <c r="O919" s="38" t="n">
        <f aca="false">IFERROR(Counts!AE919/Counts!AC919,"")</f>
        <v>0.393939393939394</v>
      </c>
      <c r="P919" s="39" t="n">
        <f aca="false">IFERROR(Counts!AG919/Counts!AF919,"")</f>
        <v>91.8757575757576</v>
      </c>
      <c r="Q919" s="38" t="n">
        <f aca="false">IFERROR(Counts!AH919/Counts!AC919,"")</f>
        <v>0.484848484848485</v>
      </c>
      <c r="R919" s="38" t="n">
        <f aca="false">IFERROR(Counts!N919/Counts!M919,"")</f>
        <v>0.317647058823529</v>
      </c>
      <c r="S919" s="38" t="n">
        <f aca="false">IFERROR(Counts!K919/Counts!J919,"")</f>
        <v>0.697368421052632</v>
      </c>
      <c r="T919" s="38" t="n">
        <f aca="false">IFERROR(Counts!I919/Counts!H919,"")</f>
        <v>0.1875</v>
      </c>
      <c r="U919" s="38" t="n">
        <f aca="false">IFERROR(1-Counts!L919/Counts!K919,"")</f>
        <v>0.924528301886793</v>
      </c>
      <c r="V919" s="39" t="n">
        <f aca="false">IFERROR(Counts!AJ919/Counts!AI919,"")</f>
        <v>73.8917808219178</v>
      </c>
      <c r="W919" s="38" t="n">
        <f aca="false">IFERROR(Counts!AK919/Counts!AI919,"")</f>
        <v>0.356164383561644</v>
      </c>
      <c r="X919" s="40" t="n">
        <f aca="false">IFERROR(Counts!O919,"")</f>
        <v>2.095</v>
      </c>
      <c r="Y919" s="36" t="n">
        <f aca="false">IFERROR(INDEX('Season Counts'!$Y$2:$Y$740,$AF919)/INDEX('Season Counts'!$X$2:$X$740,$AF919),"")</f>
        <v>0.337618852459016</v>
      </c>
      <c r="Z919" s="37" t="n">
        <f aca="false">IFERROR(J919-Y919,"")</f>
        <v>0.0969160312619138</v>
      </c>
      <c r="AA919" s="38" t="n">
        <f aca="false">IFERROR(INDEX('Season Counts'!$K$2:$K$740,$AF919)/INDEX('Season Counts'!$J$2:$J$740,$AF919),"")</f>
        <v>0.364835164835165</v>
      </c>
      <c r="AB919" s="41" t="n">
        <f aca="false">IFERROR(R919-AA919,"")</f>
        <v>-0.0471881060116354</v>
      </c>
      <c r="AC919" s="39" t="n">
        <f aca="false">IFERROR(INDEX('Season Counts'!$AG$2:$AG$740,$AF919)/INDEX('Season Counts'!$AF$2:$AF$740,$AF919),"")</f>
        <v>74.6415492957747</v>
      </c>
      <c r="AD919" s="40" t="n">
        <f aca="false">IFERROR(V919-AC919,"")</f>
        <v>-0.749768473856832</v>
      </c>
      <c r="AE919" s="4" t="str">
        <f aca="false">IF(D919&lt;Guide!$C$21,"Low PA",IF(TRIM(IF(ISNUMBER(AD919),IF(N(AD919)&lt;=-Guide!$C$24,"▼ Bat Speed  ",IF(N(AD919)&gt;=Guide!$C$24,"▲ Bat Speed  ","")),"")&amp;IF(N(Z919)&gt;=Guide!$C$22,"▲ Contact  ","")&amp;IF(N(Z919)&lt;=-Guide!$C$22,"▼ Contact  ","")&amp;IF(N(AB919)&gt;=Guide!$C$23,"▲ Chase  ","")&amp;IF(N(AB919)&lt;=-Guide!$C$23,"▼ Chase  ",""))="","Stable",TRIM(IF(ISNUMBER(AD919),IF(N(AD919)&lt;=-Guide!$C$24,"▼ Bat Speed  ",IF(N(AD919)&gt;=Guide!$C$24,"▲ Bat Speed  ","")),"")&amp;IF(N(Z919)&gt;=Guide!$C$22,"▲ Contact  ","")&amp;IF(N(Z919)&lt;=-Guide!$C$22,"▼ Contact  ","")&amp;IF(N(AB919)&gt;=Guide!$C$23,"▲ Chase  ","")&amp;IF(N(AB919)&lt;=-Guide!$C$23,"▼ Chase  ",""))))</f>
        <v>▲ Contact ▼ Chase</v>
      </c>
      <c r="AF919" s="35" t="n">
        <f aca="false">MATCH(Counts!A919,'Season Counts'!$A$2:$A$740,0)</f>
        <v>235</v>
      </c>
    </row>
    <row r="920" customFormat="false" ht="15" hidden="false" customHeight="false" outlineLevel="0" collapsed="false">
      <c r="A920" s="34" t="str">
        <f aca="false">Counts!B920</f>
        <v>CWS</v>
      </c>
      <c r="B920" s="5" t="str">
        <f aca="false">Counts!C920</f>
        <v>Randal Grichuk</v>
      </c>
      <c r="C920" s="34" t="str">
        <f aca="false">Counts!F920</f>
        <v>Jun</v>
      </c>
      <c r="D920" s="35" t="n">
        <f aca="false">IFERROR(Counts!P920,"")</f>
        <v>48</v>
      </c>
      <c r="E920" s="36" t="n">
        <f aca="false">IFERROR(Counts!R920/Counts!Q920,"")</f>
        <v>0.288888888888889</v>
      </c>
      <c r="F920" s="36" t="n">
        <f aca="false">IFERROR((Counts!R920+Counts!V920+Counts!W920)/(Counts!Q920+Counts!V920+Counts!W920+Counts!X920),"")</f>
        <v>0.333333333333333</v>
      </c>
      <c r="G920" s="36" t="n">
        <f aca="false">IFERROR((Counts!R920+Counts!S920+2*Counts!T920+3*Counts!U920)/Counts!Q920,"")</f>
        <v>0.688888888888889</v>
      </c>
      <c r="H920" s="35" t="n">
        <f aca="false">IFERROR(Counts!U920,"")</f>
        <v>5</v>
      </c>
      <c r="I920" s="36" t="n">
        <f aca="false">IFERROR(Counts!Z920/Counts!AA920,"")</f>
        <v>0.423958333333333</v>
      </c>
      <c r="J920" s="36" t="n">
        <f aca="false">IFERROR(Counts!AB920/Counts!AA920,"")</f>
        <v>0.3840625</v>
      </c>
      <c r="K920" s="37" t="n">
        <f aca="false">IFERROR((Counts!AB920-Counts!Z920)/Counts!AA920,"")</f>
        <v>-0.0398958333333334</v>
      </c>
      <c r="L920" s="38" t="n">
        <f aca="false">IFERROR(Counts!Y920/Counts!P920,"")</f>
        <v>0.208333333333333</v>
      </c>
      <c r="M920" s="38" t="n">
        <f aca="false">IFERROR(Counts!V920/Counts!P920,"")</f>
        <v>0.0625</v>
      </c>
      <c r="N920" s="38" t="n">
        <f aca="false">IFERROR(Counts!AD920/Counts!AC920,"")</f>
        <v>0.142857142857143</v>
      </c>
      <c r="O920" s="38" t="n">
        <f aca="false">IFERROR(Counts!AE920/Counts!AC920,"")</f>
        <v>0.514285714285714</v>
      </c>
      <c r="P920" s="39" t="n">
        <f aca="false">IFERROR(Counts!AG920/Counts!AF920,"")</f>
        <v>89.5142857142857</v>
      </c>
      <c r="Q920" s="38" t="n">
        <f aca="false">IFERROR(Counts!AH920/Counts!AC920,"")</f>
        <v>0.428571428571429</v>
      </c>
      <c r="R920" s="38" t="n">
        <f aca="false">IFERROR(Counts!N920/Counts!M920,"")</f>
        <v>0.27710843373494</v>
      </c>
      <c r="S920" s="38" t="n">
        <f aca="false">IFERROR(Counts!K920/Counts!J920,"")</f>
        <v>0.689655172413793</v>
      </c>
      <c r="T920" s="38" t="n">
        <f aca="false">IFERROR(Counts!I920/Counts!H920,"")</f>
        <v>0.253012048192771</v>
      </c>
      <c r="U920" s="38" t="n">
        <f aca="false">IFERROR(1-Counts!L920/Counts!K920,"")</f>
        <v>0.866666666666667</v>
      </c>
      <c r="V920" s="39" t="n">
        <f aca="false">IFERROR(Counts!AJ920/Counts!AI920,"")</f>
        <v>74.295945945946</v>
      </c>
      <c r="W920" s="38" t="n">
        <f aca="false">IFERROR(Counts!AK920/Counts!AI920,"")</f>
        <v>0.472972972972973</v>
      </c>
      <c r="X920" s="40" t="n">
        <f aca="false">IFERROR(Counts!O920,"")</f>
        <v>5.002</v>
      </c>
      <c r="Y920" s="36" t="n">
        <f aca="false">IFERROR(INDEX('Season Counts'!$Y$2:$Y$740,$AF920)/INDEX('Season Counts'!$X$2:$X$740,$AF920),"")</f>
        <v>0.337618852459016</v>
      </c>
      <c r="Z920" s="37" t="n">
        <f aca="false">IFERROR(J920-Y920,"")</f>
        <v>0.0464436475409836</v>
      </c>
      <c r="AA920" s="38" t="n">
        <f aca="false">IFERROR(INDEX('Season Counts'!$K$2:$K$740,$AF920)/INDEX('Season Counts'!$J$2:$J$740,$AF920),"")</f>
        <v>0.364835164835165</v>
      </c>
      <c r="AB920" s="41" t="n">
        <f aca="false">IFERROR(R920-AA920,"")</f>
        <v>-0.0877267311002251</v>
      </c>
      <c r="AC920" s="39" t="n">
        <f aca="false">IFERROR(INDEX('Season Counts'!$AG$2:$AG$740,$AF920)/INDEX('Season Counts'!$AF$2:$AF$740,$AF920),"")</f>
        <v>74.6415492957747</v>
      </c>
      <c r="AD920" s="40" t="n">
        <f aca="false">IFERROR(V920-AC920,"")</f>
        <v>-0.345603349828707</v>
      </c>
      <c r="AE920" s="4" t="str">
        <f aca="false">IF(D920&lt;Guide!$C$21,"Low PA",IF(TRIM(IF(ISNUMBER(AD920),IF(N(AD920)&lt;=-Guide!$C$24,"▼ Bat Speed  ",IF(N(AD920)&gt;=Guide!$C$24,"▲ Bat Speed  ","")),"")&amp;IF(N(Z920)&gt;=Guide!$C$22,"▲ Contact  ","")&amp;IF(N(Z920)&lt;=-Guide!$C$22,"▼ Contact  ","")&amp;IF(N(AB920)&gt;=Guide!$C$23,"▲ Chase  ","")&amp;IF(N(AB920)&lt;=-Guide!$C$23,"▼ Chase  ",""))="","Stable",TRIM(IF(ISNUMBER(AD920),IF(N(AD920)&lt;=-Guide!$C$24,"▼ Bat Speed  ",IF(N(AD920)&gt;=Guide!$C$24,"▲ Bat Speed  ","")),"")&amp;IF(N(Z920)&gt;=Guide!$C$22,"▲ Contact  ","")&amp;IF(N(Z920)&lt;=-Guide!$C$22,"▼ Contact  ","")&amp;IF(N(AB920)&gt;=Guide!$C$23,"▲ Chase  ","")&amp;IF(N(AB920)&lt;=-Guide!$C$23,"▼ Chase  ",""))))</f>
        <v>▲ Contact ▼ Chase</v>
      </c>
      <c r="AF920" s="35" t="n">
        <f aca="false">MATCH(Counts!A920,'Season Counts'!$A$2:$A$740,0)</f>
        <v>235</v>
      </c>
    </row>
    <row r="921" customFormat="false" ht="15" hidden="false" customHeight="false" outlineLevel="0" collapsed="false">
      <c r="A921" s="34" t="str">
        <f aca="false">Counts!B921</f>
        <v>CWS</v>
      </c>
      <c r="B921" s="5" t="str">
        <f aca="false">Counts!C921</f>
        <v>Randal Grichuk</v>
      </c>
      <c r="C921" s="34" t="str">
        <f aca="false">Counts!F921</f>
        <v>Jul</v>
      </c>
      <c r="D921" s="35" t="n">
        <f aca="false">IFERROR(Counts!P921,"")</f>
        <v>41</v>
      </c>
      <c r="E921" s="36" t="n">
        <f aca="false">IFERROR(Counts!R921/Counts!Q921,"")</f>
        <v>0.230769230769231</v>
      </c>
      <c r="F921" s="36" t="n">
        <f aca="false">IFERROR((Counts!R921+Counts!V921+Counts!W921)/(Counts!Q921+Counts!V921+Counts!W921+Counts!X921),"")</f>
        <v>0.268292682926829</v>
      </c>
      <c r="G921" s="36" t="n">
        <f aca="false">IFERROR((Counts!R921+Counts!S921+2*Counts!T921+3*Counts!U921)/Counts!Q921,"")</f>
        <v>0.384615384615385</v>
      </c>
      <c r="H921" s="35" t="n">
        <f aca="false">IFERROR(Counts!U921,"")</f>
        <v>0</v>
      </c>
      <c r="I921" s="36" t="n">
        <f aca="false">IFERROR(Counts!Z921/Counts!AA921,"")</f>
        <v>0.2725</v>
      </c>
      <c r="J921" s="36" t="n">
        <f aca="false">IFERROR(Counts!AB921/Counts!AA921,"")</f>
        <v>0.214875</v>
      </c>
      <c r="K921" s="37" t="n">
        <f aca="false">IFERROR((Counts!AB921-Counts!Z921)/Counts!AA921,"")</f>
        <v>-0.057625</v>
      </c>
      <c r="L921" s="38" t="n">
        <f aca="false">IFERROR(Counts!Y921/Counts!P921,"")</f>
        <v>0.24390243902439</v>
      </c>
      <c r="M921" s="38" t="n">
        <f aca="false">IFERROR(Counts!V921/Counts!P921,"")</f>
        <v>0.0487804878048781</v>
      </c>
      <c r="N921" s="38" t="n">
        <f aca="false">IFERROR(Counts!AD921/Counts!AC921,"")</f>
        <v>0.0344827586206897</v>
      </c>
      <c r="O921" s="38" t="n">
        <f aca="false">IFERROR(Counts!AE921/Counts!AC921,"")</f>
        <v>0.448275862068966</v>
      </c>
      <c r="P921" s="39" t="n">
        <f aca="false">IFERROR(Counts!AG921/Counts!AF921,"")</f>
        <v>91.0724137931035</v>
      </c>
      <c r="Q921" s="38" t="n">
        <f aca="false">IFERROR(Counts!AH921/Counts!AC921,"")</f>
        <v>0.206896551724138</v>
      </c>
      <c r="R921" s="38" t="n">
        <f aca="false">IFERROR(Counts!N921/Counts!M921,"")</f>
        <v>0.428571428571429</v>
      </c>
      <c r="S921" s="38" t="n">
        <f aca="false">IFERROR(Counts!K921/Counts!J921,"")</f>
        <v>0.831168831168831</v>
      </c>
      <c r="T921" s="38" t="n">
        <f aca="false">IFERROR(Counts!I921/Counts!H921,"")</f>
        <v>0.21</v>
      </c>
      <c r="U921" s="38" t="n">
        <f aca="false">IFERROR(1-Counts!L921/Counts!K921,"")</f>
        <v>0.921875</v>
      </c>
      <c r="V921" s="39" t="n">
        <f aca="false">IFERROR(Counts!AJ921/Counts!AI921,"")</f>
        <v>74.8275862068966</v>
      </c>
      <c r="W921" s="38" t="n">
        <f aca="false">IFERROR(Counts!AK921/Counts!AI921,"")</f>
        <v>0.528735632183908</v>
      </c>
      <c r="X921" s="40" t="n">
        <f aca="false">IFERROR(Counts!O921,"")</f>
        <v>-0.957</v>
      </c>
      <c r="Y921" s="36" t="n">
        <f aca="false">IFERROR(INDEX('Season Counts'!$Y$2:$Y$740,$AF921)/INDEX('Season Counts'!$X$2:$X$740,$AF921),"")</f>
        <v>0.337618852459016</v>
      </c>
      <c r="Z921" s="37" t="n">
        <f aca="false">IFERROR(J921-Y921,"")</f>
        <v>-0.122743852459016</v>
      </c>
      <c r="AA921" s="38" t="n">
        <f aca="false">IFERROR(INDEX('Season Counts'!$K$2:$K$740,$AF921)/INDEX('Season Counts'!$J$2:$J$740,$AF921),"")</f>
        <v>0.364835164835165</v>
      </c>
      <c r="AB921" s="41" t="n">
        <f aca="false">IFERROR(R921-AA921,"")</f>
        <v>0.0637362637362637</v>
      </c>
      <c r="AC921" s="39" t="n">
        <f aca="false">IFERROR(INDEX('Season Counts'!$AG$2:$AG$740,$AF921)/INDEX('Season Counts'!$AF$2:$AF$740,$AF921),"")</f>
        <v>74.6415492957747</v>
      </c>
      <c r="AD921" s="40" t="n">
        <f aca="false">IFERROR(V921-AC921,"")</f>
        <v>0.186036911121903</v>
      </c>
      <c r="AE921" s="4" t="str">
        <f aca="false">IF(D921&lt;Guide!$C$21,"Low PA",IF(TRIM(IF(ISNUMBER(AD921),IF(N(AD921)&lt;=-Guide!$C$24,"▼ Bat Speed  ",IF(N(AD921)&gt;=Guide!$C$24,"▲ Bat Speed  ","")),"")&amp;IF(N(Z921)&gt;=Guide!$C$22,"▲ Contact  ","")&amp;IF(N(Z921)&lt;=-Guide!$C$22,"▼ Contact  ","")&amp;IF(N(AB921)&gt;=Guide!$C$23,"▲ Chase  ","")&amp;IF(N(AB921)&lt;=-Guide!$C$23,"▼ Chase  ",""))="","Stable",TRIM(IF(ISNUMBER(AD921),IF(N(AD921)&lt;=-Guide!$C$24,"▼ Bat Speed  ",IF(N(AD921)&gt;=Guide!$C$24,"▲ Bat Speed  ","")),"")&amp;IF(N(Z921)&gt;=Guide!$C$22,"▲ Contact  ","")&amp;IF(N(Z921)&lt;=-Guide!$C$22,"▼ Contact  ","")&amp;IF(N(AB921)&gt;=Guide!$C$23,"▲ Chase  ","")&amp;IF(N(AB921)&lt;=-Guide!$C$23,"▼ Chase  ",""))))</f>
        <v>▼ Contact ▲ Chase</v>
      </c>
      <c r="AF921" s="35" t="n">
        <f aca="false">MATCH(Counts!A921,'Season Counts'!$A$2:$A$740,0)</f>
        <v>235</v>
      </c>
    </row>
    <row r="922" customFormat="false" ht="15" hidden="false" customHeight="false" outlineLevel="0" collapsed="false">
      <c r="A922" s="34" t="str">
        <f aca="false">Counts!B922</f>
        <v>CWS</v>
      </c>
      <c r="B922" s="5" t="str">
        <f aca="false">Counts!C922</f>
        <v>Randal Grichuk</v>
      </c>
      <c r="C922" s="34" t="str">
        <f aca="false">Counts!F922</f>
        <v>Aug</v>
      </c>
      <c r="D922" s="35" t="n">
        <f aca="false">IFERROR(Counts!P922,"")</f>
        <v>46</v>
      </c>
      <c r="E922" s="36" t="n">
        <f aca="false">IFERROR(Counts!R922/Counts!Q922,"")</f>
        <v>0.326086956521739</v>
      </c>
      <c r="F922" s="36" t="n">
        <f aca="false">IFERROR((Counts!R922+Counts!V922+Counts!W922)/(Counts!Q922+Counts!V922+Counts!W922+Counts!X922),"")</f>
        <v>0.326086956521739</v>
      </c>
      <c r="G922" s="36" t="n">
        <f aca="false">IFERROR((Counts!R922+Counts!S922+2*Counts!T922+3*Counts!U922)/Counts!Q922,"")</f>
        <v>0.630434782608696</v>
      </c>
      <c r="H922" s="35" t="n">
        <f aca="false">IFERROR(Counts!U922,"")</f>
        <v>2</v>
      </c>
      <c r="I922" s="36" t="n">
        <f aca="false">IFERROR(Counts!Z922/Counts!AA922,"")</f>
        <v>0.411111111111111</v>
      </c>
      <c r="J922" s="36" t="n">
        <f aca="false">IFERROR(Counts!AB922/Counts!AA922,"")</f>
        <v>0.298177777777778</v>
      </c>
      <c r="K922" s="37" t="n">
        <f aca="false">IFERROR((Counts!AB922-Counts!Z922)/Counts!AA922,"")</f>
        <v>-0.112933333333333</v>
      </c>
      <c r="L922" s="38" t="n">
        <f aca="false">IFERROR(Counts!Y922/Counts!P922,"")</f>
        <v>0.239130434782609</v>
      </c>
      <c r="M922" s="38" t="n">
        <f aca="false">IFERROR(Counts!V922/Counts!P922,"")</f>
        <v>0</v>
      </c>
      <c r="N922" s="38" t="n">
        <f aca="false">IFERROR(Counts!AD922/Counts!AC922,"")</f>
        <v>0.142857142857143</v>
      </c>
      <c r="O922" s="38" t="n">
        <f aca="false">IFERROR(Counts!AE922/Counts!AC922,"")</f>
        <v>0.485714285714286</v>
      </c>
      <c r="P922" s="39" t="n">
        <f aca="false">IFERROR(Counts!AG922/Counts!AF922,"")</f>
        <v>92.2676470588235</v>
      </c>
      <c r="Q922" s="38" t="n">
        <f aca="false">IFERROR(Counts!AH922/Counts!AC922,"")</f>
        <v>0.4</v>
      </c>
      <c r="R922" s="38" t="n">
        <f aca="false">IFERROR(Counts!N922/Counts!M922,"")</f>
        <v>0.379746835443038</v>
      </c>
      <c r="S922" s="38" t="n">
        <f aca="false">IFERROR(Counts!K922/Counts!J922,"")</f>
        <v>0.708860759493671</v>
      </c>
      <c r="T922" s="38" t="n">
        <f aca="false">IFERROR(Counts!I922/Counts!H922,"")</f>
        <v>0.232558139534884</v>
      </c>
      <c r="U922" s="38" t="n">
        <f aca="false">IFERROR(1-Counts!L922/Counts!K922,"")</f>
        <v>0.857142857142857</v>
      </c>
      <c r="V922" s="39" t="n">
        <f aca="false">IFERROR(Counts!AJ922/Counts!AI922,"")</f>
        <v>75.2078947368421</v>
      </c>
      <c r="W922" s="38" t="n">
        <f aca="false">IFERROR(Counts!AK922/Counts!AI922,"")</f>
        <v>0.552631578947369</v>
      </c>
      <c r="X922" s="40" t="n">
        <f aca="false">IFERROR(Counts!O922,"")</f>
        <v>2.444</v>
      </c>
      <c r="Y922" s="36" t="n">
        <f aca="false">IFERROR(INDEX('Season Counts'!$Y$2:$Y$740,$AF922)/INDEX('Season Counts'!$X$2:$X$740,$AF922),"")</f>
        <v>0.337618852459016</v>
      </c>
      <c r="Z922" s="37" t="n">
        <f aca="false">IFERROR(J922-Y922,"")</f>
        <v>-0.0394410746812386</v>
      </c>
      <c r="AA922" s="38" t="n">
        <f aca="false">IFERROR(INDEX('Season Counts'!$K$2:$K$740,$AF922)/INDEX('Season Counts'!$J$2:$J$740,$AF922),"")</f>
        <v>0.364835164835165</v>
      </c>
      <c r="AB922" s="41" t="n">
        <f aca="false">IFERROR(R922-AA922,"")</f>
        <v>0.0149116706078732</v>
      </c>
      <c r="AC922" s="39" t="n">
        <f aca="false">IFERROR(INDEX('Season Counts'!$AG$2:$AG$740,$AF922)/INDEX('Season Counts'!$AF$2:$AF$740,$AF922),"")</f>
        <v>74.6415492957747</v>
      </c>
      <c r="AD922" s="40" t="n">
        <f aca="false">IFERROR(V922-AC922,"")</f>
        <v>0.566345441067455</v>
      </c>
      <c r="AE922" s="4" t="str">
        <f aca="false">IF(D922&lt;Guide!$C$21,"Low PA",IF(TRIM(IF(ISNUMBER(AD922),IF(N(AD922)&lt;=-Guide!$C$24,"▼ Bat Speed  ",IF(N(AD922)&gt;=Guide!$C$24,"▲ Bat Speed  ","")),"")&amp;IF(N(Z922)&gt;=Guide!$C$22,"▲ Contact  ","")&amp;IF(N(Z922)&lt;=-Guide!$C$22,"▼ Contact  ","")&amp;IF(N(AB922)&gt;=Guide!$C$23,"▲ Chase  ","")&amp;IF(N(AB922)&lt;=-Guide!$C$23,"▼ Chase  ",""))="","Stable",TRIM(IF(ISNUMBER(AD922),IF(N(AD922)&lt;=-Guide!$C$24,"▼ Bat Speed  ",IF(N(AD922)&gt;=Guide!$C$24,"▲ Bat Speed  ","")),"")&amp;IF(N(Z922)&gt;=Guide!$C$22,"▲ Contact  ","")&amp;IF(N(Z922)&lt;=-Guide!$C$22,"▼ Contact  ","")&amp;IF(N(AB922)&gt;=Guide!$C$23,"▲ Chase  ","")&amp;IF(N(AB922)&lt;=-Guide!$C$23,"▼ Chase  ",""))))</f>
        <v>Stable</v>
      </c>
      <c r="AF922" s="35" t="n">
        <f aca="false">MATCH(Counts!A922,'Season Counts'!$A$2:$A$740,0)</f>
        <v>235</v>
      </c>
    </row>
    <row r="923" customFormat="false" ht="15" hidden="false" customHeight="false" outlineLevel="0" collapsed="false">
      <c r="A923" s="34" t="str">
        <f aca="false">Counts!B923</f>
        <v>CWS</v>
      </c>
      <c r="B923" s="5" t="str">
        <f aca="false">Counts!C923</f>
        <v>Randal Grichuk</v>
      </c>
      <c r="C923" s="34" t="str">
        <f aca="false">Counts!F923</f>
        <v>Sep</v>
      </c>
      <c r="D923" s="35" t="n">
        <f aca="false">IFERROR(Counts!P923,"")</f>
        <v>69</v>
      </c>
      <c r="E923" s="36" t="n">
        <f aca="false">IFERROR(Counts!R923/Counts!Q923,"")</f>
        <v>0.333333333333333</v>
      </c>
      <c r="F923" s="36" t="n">
        <f aca="false">IFERROR((Counts!R923+Counts!V923+Counts!W923)/(Counts!Q923+Counts!V923+Counts!W923+Counts!X923),"")</f>
        <v>0.36231884057971</v>
      </c>
      <c r="G923" s="36" t="n">
        <f aca="false">IFERROR((Counts!R923+Counts!S923+2*Counts!T923+3*Counts!U923)/Counts!Q923,"")</f>
        <v>0.634920634920635</v>
      </c>
      <c r="H923" s="35" t="n">
        <f aca="false">IFERROR(Counts!U923,"")</f>
        <v>4</v>
      </c>
      <c r="I923" s="36" t="n">
        <f aca="false">IFERROR(Counts!Z923/Counts!AA923,"")</f>
        <v>0.409558823529412</v>
      </c>
      <c r="J923" s="36" t="n">
        <f aca="false">IFERROR(Counts!AB923/Counts!AA923,"")</f>
        <v>0.341852941176471</v>
      </c>
      <c r="K923" s="37" t="n">
        <f aca="false">IFERROR((Counts!AB923-Counts!Z923)/Counts!AA923,"")</f>
        <v>-0.0677058823529412</v>
      </c>
      <c r="L923" s="38" t="n">
        <f aca="false">IFERROR(Counts!Y923/Counts!P923,"")</f>
        <v>0.173913043478261</v>
      </c>
      <c r="M923" s="38" t="n">
        <f aca="false">IFERROR(Counts!V923/Counts!P923,"")</f>
        <v>0.0579710144927536</v>
      </c>
      <c r="N923" s="38" t="n">
        <f aca="false">IFERROR(Counts!AD923/Counts!AC923,"")</f>
        <v>0.0754716981132075</v>
      </c>
      <c r="O923" s="38" t="n">
        <f aca="false">IFERROR(Counts!AE923/Counts!AC923,"")</f>
        <v>0.566037735849057</v>
      </c>
      <c r="P923" s="39" t="n">
        <f aca="false">IFERROR(Counts!AG923/Counts!AF923,"")</f>
        <v>92.4509433962264</v>
      </c>
      <c r="Q923" s="38" t="n">
        <f aca="false">IFERROR(Counts!AH923/Counts!AC923,"")</f>
        <v>0.358490566037736</v>
      </c>
      <c r="R923" s="38" t="n">
        <f aca="false">IFERROR(Counts!N923/Counts!M923,"")</f>
        <v>0.403225806451613</v>
      </c>
      <c r="S923" s="38" t="n">
        <f aca="false">IFERROR(Counts!K923/Counts!J923,"")</f>
        <v>0.68421052631579</v>
      </c>
      <c r="T923" s="38" t="n">
        <f aca="false">IFERROR(Counts!I923/Counts!H923,"")</f>
        <v>0.1796875</v>
      </c>
      <c r="U923" s="38" t="n">
        <f aca="false">IFERROR(1-Counts!L923/Counts!K923,"")</f>
        <v>0.923076923076923</v>
      </c>
      <c r="V923" s="39" t="n">
        <f aca="false">IFERROR(Counts!AJ923/Counts!AI923,"")</f>
        <v>74.823275862069</v>
      </c>
      <c r="W923" s="38" t="n">
        <f aca="false">IFERROR(Counts!AK923/Counts!AI923,"")</f>
        <v>0.517241379310345</v>
      </c>
      <c r="X923" s="40" t="n">
        <f aca="false">IFERROR(Counts!O923,"")</f>
        <v>4.542</v>
      </c>
      <c r="Y923" s="36" t="n">
        <f aca="false">IFERROR(INDEX('Season Counts'!$Y$2:$Y$740,$AF923)/INDEX('Season Counts'!$X$2:$X$740,$AF923),"")</f>
        <v>0.337618852459016</v>
      </c>
      <c r="Z923" s="37" t="n">
        <f aca="false">IFERROR(J923-Y923,"")</f>
        <v>0.00423408871745418</v>
      </c>
      <c r="AA923" s="38" t="n">
        <f aca="false">IFERROR(INDEX('Season Counts'!$K$2:$K$740,$AF923)/INDEX('Season Counts'!$J$2:$J$740,$AF923),"")</f>
        <v>0.364835164835165</v>
      </c>
      <c r="AB923" s="41" t="n">
        <f aca="false">IFERROR(R923-AA923,"")</f>
        <v>0.0383906416164481</v>
      </c>
      <c r="AC923" s="39" t="n">
        <f aca="false">IFERROR(INDEX('Season Counts'!$AG$2:$AG$740,$AF923)/INDEX('Season Counts'!$AF$2:$AF$740,$AF923),"")</f>
        <v>74.6415492957747</v>
      </c>
      <c r="AD923" s="40" t="n">
        <f aca="false">IFERROR(V923-AC923,"")</f>
        <v>0.181726566294316</v>
      </c>
      <c r="AE923" s="4" t="str">
        <f aca="false">IF(D923&lt;Guide!$C$21,"Low PA",IF(TRIM(IF(ISNUMBER(AD923),IF(N(AD923)&lt;=-Guide!$C$24,"▼ Bat Speed  ",IF(N(AD923)&gt;=Guide!$C$24,"▲ Bat Speed  ","")),"")&amp;IF(N(Z923)&gt;=Guide!$C$22,"▲ Contact  ","")&amp;IF(N(Z923)&lt;=-Guide!$C$22,"▼ Contact  ","")&amp;IF(N(AB923)&gt;=Guide!$C$23,"▲ Chase  ","")&amp;IF(N(AB923)&lt;=-Guide!$C$23,"▼ Chase  ",""))="","Stable",TRIM(IF(ISNUMBER(AD923),IF(N(AD923)&lt;=-Guide!$C$24,"▼ Bat Speed  ",IF(N(AD923)&gt;=Guide!$C$24,"▲ Bat Speed  ","")),"")&amp;IF(N(Z923)&gt;=Guide!$C$22,"▲ Contact  ","")&amp;IF(N(Z923)&lt;=-Guide!$C$22,"▼ Contact  ","")&amp;IF(N(AB923)&gt;=Guide!$C$23,"▲ Chase  ","")&amp;IF(N(AB923)&lt;=-Guide!$C$23,"▼ Chase  ",""))))</f>
        <v>Stable</v>
      </c>
      <c r="AF923" s="35" t="n">
        <f aca="false">MATCH(Counts!A923,'Season Counts'!$A$2:$A$740,0)</f>
        <v>235</v>
      </c>
    </row>
    <row r="924" customFormat="false" ht="15" hidden="false" customHeight="false" outlineLevel="0" collapsed="false">
      <c r="A924" s="34" t="str">
        <f aca="false">Counts!B924</f>
        <v>CWS</v>
      </c>
      <c r="B924" s="5" t="str">
        <f aca="false">Counts!C924</f>
        <v>Luisangel Acuña</v>
      </c>
      <c r="C924" s="34" t="str">
        <f aca="false">Counts!F924</f>
        <v>Mar-Apr</v>
      </c>
      <c r="D924" s="35" t="n">
        <f aca="false">IFERROR(Counts!P924,"")</f>
        <v>81</v>
      </c>
      <c r="E924" s="36" t="n">
        <f aca="false">IFERROR(Counts!R924/Counts!Q924,"")</f>
        <v>0.180555555555556</v>
      </c>
      <c r="F924" s="36" t="n">
        <f aca="false">IFERROR((Counts!R924+Counts!V924+Counts!W924)/(Counts!Q924+Counts!V924+Counts!W924+Counts!X924),"")</f>
        <v>0.25</v>
      </c>
      <c r="G924" s="36" t="n">
        <f aca="false">IFERROR((Counts!R924+Counts!S924+2*Counts!T924+3*Counts!U924)/Counts!Q924,"")</f>
        <v>0.194444444444444</v>
      </c>
      <c r="H924" s="35" t="n">
        <f aca="false">IFERROR(Counts!U924,"")</f>
        <v>0</v>
      </c>
      <c r="I924" s="36" t="n">
        <f aca="false">IFERROR(Counts!Z924/Counts!AA924,"")</f>
        <v>0.211875</v>
      </c>
      <c r="J924" s="36" t="n">
        <f aca="false">IFERROR(Counts!AB924/Counts!AA924,"")</f>
        <v>0.279875</v>
      </c>
      <c r="K924" s="37" t="n">
        <f aca="false">IFERROR((Counts!AB924-Counts!Z924)/Counts!AA924,"")</f>
        <v>0.068</v>
      </c>
      <c r="L924" s="38" t="n">
        <f aca="false">IFERROR(Counts!Y924/Counts!P924,"")</f>
        <v>0.135802469135802</v>
      </c>
      <c r="M924" s="38" t="n">
        <f aca="false">IFERROR(Counts!V924/Counts!P924,"")</f>
        <v>0.0740740740740741</v>
      </c>
      <c r="N924" s="38" t="n">
        <f aca="false">IFERROR(Counts!AD924/Counts!AC924,"")</f>
        <v>0.0317460317460317</v>
      </c>
      <c r="O924" s="38" t="n">
        <f aca="false">IFERROR(Counts!AE924/Counts!AC924,"")</f>
        <v>0.380952380952381</v>
      </c>
      <c r="P924" s="39" t="n">
        <f aca="false">IFERROR(Counts!AG924/Counts!AF924,"")</f>
        <v>87.2698412698413</v>
      </c>
      <c r="Q924" s="38" t="n">
        <f aca="false">IFERROR(Counts!AH924/Counts!AC924,"")</f>
        <v>0.158730158730159</v>
      </c>
      <c r="R924" s="38" t="n">
        <f aca="false">IFERROR(Counts!N924/Counts!M924,"")</f>
        <v>0.329479768786127</v>
      </c>
      <c r="S924" s="38" t="n">
        <f aca="false">IFERROR(Counts!K924/Counts!J924,"")</f>
        <v>0.710743801652893</v>
      </c>
      <c r="T924" s="38" t="n">
        <f aca="false">IFERROR(Counts!I924/Counts!H924,"")</f>
        <v>0.230769230769231</v>
      </c>
      <c r="U924" s="38" t="n">
        <f aca="false">IFERROR(1-Counts!L924/Counts!K924,"")</f>
        <v>0.895348837209302</v>
      </c>
      <c r="V924" s="39" t="n">
        <f aca="false">IFERROR(Counts!AJ924/Counts!AI924,"")</f>
        <v>71.8900826446281</v>
      </c>
      <c r="W924" s="38" t="n">
        <f aca="false">IFERROR(Counts!AK924/Counts!AI924,"")</f>
        <v>0.256198347107438</v>
      </c>
      <c r="X924" s="40" t="n">
        <f aca="false">IFERROR(Counts!O924,"")</f>
        <v>-8.236</v>
      </c>
      <c r="Y924" s="36" t="n">
        <f aca="false">IFERROR(INDEX('Season Counts'!$Y$2:$Y$740,$AF924)/INDEX('Season Counts'!$X$2:$X$740,$AF924),"")</f>
        <v>0.268540540540541</v>
      </c>
      <c r="Z924" s="37" t="n">
        <f aca="false">IFERROR(J924-Y924,"")</f>
        <v>0.0113344594594594</v>
      </c>
      <c r="AA924" s="38" t="n">
        <f aca="false">IFERROR(INDEX('Season Counts'!$K$2:$K$740,$AF924)/INDEX('Season Counts'!$J$2:$J$740,$AF924),"")</f>
        <v>0.341288782816229</v>
      </c>
      <c r="AB924" s="41" t="n">
        <f aca="false">IFERROR(R924-AA924,"")</f>
        <v>-0.0118090140301019</v>
      </c>
      <c r="AC924" s="39" t="n">
        <f aca="false">IFERROR(INDEX('Season Counts'!$AG$2:$AG$740,$AF924)/INDEX('Season Counts'!$AF$2:$AF$740,$AF924),"")</f>
        <v>72.2058309037901</v>
      </c>
      <c r="AD924" s="40" t="n">
        <f aca="false">IFERROR(V924-AC924,"")</f>
        <v>-0.315748259161978</v>
      </c>
      <c r="AE924" s="4" t="str">
        <f aca="false">IF(D924&lt;Guide!$C$21,"Low PA",IF(TRIM(IF(ISNUMBER(AD924),IF(N(AD924)&lt;=-Guide!$C$24,"▼ Bat Speed  ",IF(N(AD924)&gt;=Guide!$C$24,"▲ Bat Speed  ","")),"")&amp;IF(N(Z924)&gt;=Guide!$C$22,"▲ Contact  ","")&amp;IF(N(Z924)&lt;=-Guide!$C$22,"▼ Contact  ","")&amp;IF(N(AB924)&gt;=Guide!$C$23,"▲ Chase  ","")&amp;IF(N(AB924)&lt;=-Guide!$C$23,"▼ Chase  ",""))="","Stable",TRIM(IF(ISNUMBER(AD924),IF(N(AD924)&lt;=-Guide!$C$24,"▼ Bat Speed  ",IF(N(AD924)&gt;=Guide!$C$24,"▲ Bat Speed  ","")),"")&amp;IF(N(Z924)&gt;=Guide!$C$22,"▲ Contact  ","")&amp;IF(N(Z924)&lt;=-Guide!$C$22,"▼ Contact  ","")&amp;IF(N(AB924)&gt;=Guide!$C$23,"▲ Chase  ","")&amp;IF(N(AB924)&lt;=-Guide!$C$23,"▼ Chase  ",""))))</f>
        <v>Stable</v>
      </c>
      <c r="AF924" s="35" t="n">
        <f aca="false">MATCH(Counts!A924,'Season Counts'!$A$2:$A$740,0)</f>
        <v>236</v>
      </c>
    </row>
    <row r="925" customFormat="false" ht="15" hidden="false" customHeight="false" outlineLevel="0" collapsed="false">
      <c r="A925" s="34" t="str">
        <f aca="false">Counts!B925</f>
        <v>CWS</v>
      </c>
      <c r="B925" s="5" t="str">
        <f aca="false">Counts!C925</f>
        <v>Luisangel Acuña</v>
      </c>
      <c r="C925" s="34" t="str">
        <f aca="false">Counts!F925</f>
        <v>May</v>
      </c>
      <c r="D925" s="35" t="n">
        <f aca="false">IFERROR(Counts!P925,"")</f>
        <v>32</v>
      </c>
      <c r="E925" s="36" t="n">
        <f aca="false">IFERROR(Counts!R925/Counts!Q925,"")</f>
        <v>0.129032258064516</v>
      </c>
      <c r="F925" s="36" t="n">
        <f aca="false">IFERROR((Counts!R925+Counts!V925+Counts!W925)/(Counts!Q925+Counts!V925+Counts!W925+Counts!X925),"")</f>
        <v>0.125</v>
      </c>
      <c r="G925" s="36" t="n">
        <f aca="false">IFERROR((Counts!R925+Counts!S925+2*Counts!T925+3*Counts!U925)/Counts!Q925,"")</f>
        <v>0.129032258064516</v>
      </c>
      <c r="H925" s="35" t="n">
        <f aca="false">IFERROR(Counts!U925,"")</f>
        <v>0</v>
      </c>
      <c r="I925" s="36" t="n">
        <f aca="false">IFERROR(Counts!Z925/Counts!AA925,"")</f>
        <v>0.1125</v>
      </c>
      <c r="J925" s="36" t="n">
        <f aca="false">IFERROR(Counts!AB925/Counts!AA925,"")</f>
        <v>0.20121875</v>
      </c>
      <c r="K925" s="37" t="n">
        <f aca="false">IFERROR((Counts!AB925-Counts!Z925)/Counts!AA925,"")</f>
        <v>0.08871875</v>
      </c>
      <c r="L925" s="38" t="n">
        <f aca="false">IFERROR(Counts!Y925/Counts!P925,"")</f>
        <v>0.3125</v>
      </c>
      <c r="M925" s="38" t="n">
        <f aca="false">IFERROR(Counts!V925/Counts!P925,"")</f>
        <v>0</v>
      </c>
      <c r="N925" s="38" t="n">
        <f aca="false">IFERROR(Counts!AD925/Counts!AC925,"")</f>
        <v>0</v>
      </c>
      <c r="O925" s="38" t="n">
        <f aca="false">IFERROR(Counts!AE925/Counts!AC925,"")</f>
        <v>0.318181818181818</v>
      </c>
      <c r="P925" s="39" t="n">
        <f aca="false">IFERROR(Counts!AG925/Counts!AF925,"")</f>
        <v>88.5363636363636</v>
      </c>
      <c r="Q925" s="38" t="n">
        <f aca="false">IFERROR(Counts!AH925/Counts!AC925,"")</f>
        <v>0.272727272727273</v>
      </c>
      <c r="R925" s="38" t="n">
        <f aca="false">IFERROR(Counts!N925/Counts!M925,"")</f>
        <v>0.39622641509434</v>
      </c>
      <c r="S925" s="38" t="n">
        <f aca="false">IFERROR(Counts!K925/Counts!J925,"")</f>
        <v>0.690909090909091</v>
      </c>
      <c r="T925" s="38" t="n">
        <f aca="false">IFERROR(Counts!I925/Counts!H925,"")</f>
        <v>0.23728813559322</v>
      </c>
      <c r="U925" s="38" t="n">
        <f aca="false">IFERROR(1-Counts!L925/Counts!K925,"")</f>
        <v>0.921052631578947</v>
      </c>
      <c r="V925" s="39" t="n">
        <f aca="false">IFERROR(Counts!AJ925/Counts!AI925,"")</f>
        <v>72.2787234042553</v>
      </c>
      <c r="W925" s="38" t="n">
        <f aca="false">IFERROR(Counts!AK925/Counts!AI925,"")</f>
        <v>0.319148936170213</v>
      </c>
      <c r="X925" s="40" t="n">
        <f aca="false">IFERROR(Counts!O925,"")</f>
        <v>-5.138</v>
      </c>
      <c r="Y925" s="36" t="n">
        <f aca="false">IFERROR(INDEX('Season Counts'!$Y$2:$Y$740,$AF925)/INDEX('Season Counts'!$X$2:$X$740,$AF925),"")</f>
        <v>0.268540540540541</v>
      </c>
      <c r="Z925" s="37" t="n">
        <f aca="false">IFERROR(J925-Y925,"")</f>
        <v>-0.0673217905405406</v>
      </c>
      <c r="AA925" s="38" t="n">
        <f aca="false">IFERROR(INDEX('Season Counts'!$K$2:$K$740,$AF925)/INDEX('Season Counts'!$J$2:$J$740,$AF925),"")</f>
        <v>0.341288782816229</v>
      </c>
      <c r="AB925" s="41" t="n">
        <f aca="false">IFERROR(R925-AA925,"")</f>
        <v>0.0549376322781106</v>
      </c>
      <c r="AC925" s="39" t="n">
        <f aca="false">IFERROR(INDEX('Season Counts'!$AG$2:$AG$740,$AF925)/INDEX('Season Counts'!$AF$2:$AF$740,$AF925),"")</f>
        <v>72.2058309037901</v>
      </c>
      <c r="AD925" s="40" t="n">
        <f aca="false">IFERROR(V925-AC925,"")</f>
        <v>0.0728925004652297</v>
      </c>
      <c r="AE925" s="4" t="str">
        <f aca="false">IF(D925&lt;Guide!$C$21,"Low PA",IF(TRIM(IF(ISNUMBER(AD925),IF(N(AD925)&lt;=-Guide!$C$24,"▼ Bat Speed  ",IF(N(AD925)&gt;=Guide!$C$24,"▲ Bat Speed  ","")),"")&amp;IF(N(Z925)&gt;=Guide!$C$22,"▲ Contact  ","")&amp;IF(N(Z925)&lt;=-Guide!$C$22,"▼ Contact  ","")&amp;IF(N(AB925)&gt;=Guide!$C$23,"▲ Chase  ","")&amp;IF(N(AB925)&lt;=-Guide!$C$23,"▼ Chase  ",""))="","Stable",TRIM(IF(ISNUMBER(AD925),IF(N(AD925)&lt;=-Guide!$C$24,"▼ Bat Speed  ",IF(N(AD925)&gt;=Guide!$C$24,"▲ Bat Speed  ","")),"")&amp;IF(N(Z925)&gt;=Guide!$C$22,"▲ Contact  ","")&amp;IF(N(Z925)&lt;=-Guide!$C$22,"▼ Contact  ","")&amp;IF(N(AB925)&gt;=Guide!$C$23,"▲ Chase  ","")&amp;IF(N(AB925)&lt;=-Guide!$C$23,"▼ Chase  ",""))))</f>
        <v>Low PA</v>
      </c>
      <c r="AF925" s="35" t="n">
        <f aca="false">MATCH(Counts!A925,'Season Counts'!$A$2:$A$740,0)</f>
        <v>236</v>
      </c>
    </row>
    <row r="926" customFormat="false" ht="15" hidden="false" customHeight="false" outlineLevel="0" collapsed="false">
      <c r="A926" s="34" t="str">
        <f aca="false">Counts!B926</f>
        <v>CWS</v>
      </c>
      <c r="B926" s="5" t="str">
        <f aca="false">Counts!C926</f>
        <v>Luisangel Acuña</v>
      </c>
      <c r="C926" s="34" t="str">
        <f aca="false">Counts!F926</f>
        <v>Jun</v>
      </c>
      <c r="D926" s="35" t="n">
        <f aca="false">IFERROR(Counts!P926,"")</f>
        <v>34</v>
      </c>
      <c r="E926" s="36" t="n">
        <f aca="false">IFERROR(Counts!R926/Counts!Q926,"")</f>
        <v>0.40625</v>
      </c>
      <c r="F926" s="36" t="n">
        <f aca="false">IFERROR((Counts!R926+Counts!V926+Counts!W926)/(Counts!Q926+Counts!V926+Counts!W926+Counts!X926),"")</f>
        <v>0.424242424242424</v>
      </c>
      <c r="G926" s="36" t="n">
        <f aca="false">IFERROR((Counts!R926+Counts!S926+2*Counts!T926+3*Counts!U926)/Counts!Q926,"")</f>
        <v>0.53125</v>
      </c>
      <c r="H926" s="35" t="n">
        <f aca="false">IFERROR(Counts!U926,"")</f>
        <v>1</v>
      </c>
      <c r="I926" s="36" t="n">
        <f aca="false">IFERROR(Counts!Z926/Counts!AA926,"")</f>
        <v>0.41969696969697</v>
      </c>
      <c r="J926" s="36" t="n">
        <f aca="false">IFERROR(Counts!AB926/Counts!AA926,"")</f>
        <v>0.326484848484848</v>
      </c>
      <c r="K926" s="37" t="n">
        <f aca="false">IFERROR((Counts!AB926-Counts!Z926)/Counts!AA926,"")</f>
        <v>-0.0932121212121212</v>
      </c>
      <c r="L926" s="38" t="n">
        <f aca="false">IFERROR(Counts!Y926/Counts!P926,"")</f>
        <v>0.147058823529412</v>
      </c>
      <c r="M926" s="38" t="n">
        <f aca="false">IFERROR(Counts!V926/Counts!P926,"")</f>
        <v>0.0294117647058824</v>
      </c>
      <c r="N926" s="38" t="n">
        <f aca="false">IFERROR(Counts!AD926/Counts!AC926,"")</f>
        <v>0.107142857142857</v>
      </c>
      <c r="O926" s="38" t="n">
        <f aca="false">IFERROR(Counts!AE926/Counts!AC926,"")</f>
        <v>0.428571428571429</v>
      </c>
      <c r="P926" s="39" t="n">
        <f aca="false">IFERROR(Counts!AG926/Counts!AF926,"")</f>
        <v>86.0071428571429</v>
      </c>
      <c r="Q926" s="38" t="n">
        <f aca="false">IFERROR(Counts!AH926/Counts!AC926,"")</f>
        <v>0.321428571428571</v>
      </c>
      <c r="R926" s="38" t="n">
        <f aca="false">IFERROR(Counts!N926/Counts!M926,"")</f>
        <v>0.32</v>
      </c>
      <c r="S926" s="38" t="n">
        <f aca="false">IFERROR(Counts!K926/Counts!J926,"")</f>
        <v>0.694915254237288</v>
      </c>
      <c r="T926" s="38" t="n">
        <f aca="false">IFERROR(Counts!I926/Counts!H926,"")</f>
        <v>0.192982456140351</v>
      </c>
      <c r="U926" s="38" t="n">
        <f aca="false">IFERROR(1-Counts!L926/Counts!K926,"")</f>
        <v>0.853658536585366</v>
      </c>
      <c r="V926" s="39" t="n">
        <f aca="false">IFERROR(Counts!AJ926/Counts!AI926,"")</f>
        <v>72.4918367346939</v>
      </c>
      <c r="W926" s="38" t="n">
        <f aca="false">IFERROR(Counts!AK926/Counts!AI926,"")</f>
        <v>0.326530612244898</v>
      </c>
      <c r="X926" s="40" t="n">
        <f aca="false">IFERROR(Counts!O926,"")</f>
        <v>1.899</v>
      </c>
      <c r="Y926" s="36" t="n">
        <f aca="false">IFERROR(INDEX('Season Counts'!$Y$2:$Y$740,$AF926)/INDEX('Season Counts'!$X$2:$X$740,$AF926),"")</f>
        <v>0.268540540540541</v>
      </c>
      <c r="Z926" s="37" t="n">
        <f aca="false">IFERROR(J926-Y926,"")</f>
        <v>0.0579443079443079</v>
      </c>
      <c r="AA926" s="38" t="n">
        <f aca="false">IFERROR(INDEX('Season Counts'!$K$2:$K$740,$AF926)/INDEX('Season Counts'!$J$2:$J$740,$AF926),"")</f>
        <v>0.341288782816229</v>
      </c>
      <c r="AB926" s="41" t="n">
        <f aca="false">IFERROR(R926-AA926,"")</f>
        <v>-0.0212887828162291</v>
      </c>
      <c r="AC926" s="39" t="n">
        <f aca="false">IFERROR(INDEX('Season Counts'!$AG$2:$AG$740,$AF926)/INDEX('Season Counts'!$AF$2:$AF$740,$AF926),"")</f>
        <v>72.2058309037901</v>
      </c>
      <c r="AD926" s="40" t="n">
        <f aca="false">IFERROR(V926-AC926,"")</f>
        <v>0.28600583090379</v>
      </c>
      <c r="AE926" s="4" t="str">
        <f aca="false">IF(D926&lt;Guide!$C$21,"Low PA",IF(TRIM(IF(ISNUMBER(AD926),IF(N(AD926)&lt;=-Guide!$C$24,"▼ Bat Speed  ",IF(N(AD926)&gt;=Guide!$C$24,"▲ Bat Speed  ","")),"")&amp;IF(N(Z926)&gt;=Guide!$C$22,"▲ Contact  ","")&amp;IF(N(Z926)&lt;=-Guide!$C$22,"▼ Contact  ","")&amp;IF(N(AB926)&gt;=Guide!$C$23,"▲ Chase  ","")&amp;IF(N(AB926)&lt;=-Guide!$C$23,"▼ Chase  ",""))="","Stable",TRIM(IF(ISNUMBER(AD926),IF(N(AD926)&lt;=-Guide!$C$24,"▼ Bat Speed  ",IF(N(AD926)&gt;=Guide!$C$24,"▲ Bat Speed  ","")),"")&amp;IF(N(Z926)&gt;=Guide!$C$22,"▲ Contact  ","")&amp;IF(N(Z926)&lt;=-Guide!$C$22,"▼ Contact  ","")&amp;IF(N(AB926)&gt;=Guide!$C$23,"▲ Chase  ","")&amp;IF(N(AB926)&lt;=-Guide!$C$23,"▼ Chase  ",""))))</f>
        <v>Low PA</v>
      </c>
      <c r="AF926" s="35" t="n">
        <f aca="false">MATCH(Counts!A926,'Season Counts'!$A$2:$A$740,0)</f>
        <v>236</v>
      </c>
    </row>
    <row r="927" customFormat="false" ht="15" hidden="false" customHeight="false" outlineLevel="0" collapsed="false">
      <c r="A927" s="34" t="str">
        <f aca="false">Counts!B927</f>
        <v>CWS</v>
      </c>
      <c r="B927" s="5" t="str">
        <f aca="false">Counts!C927</f>
        <v>Luisangel Acuña</v>
      </c>
      <c r="C927" s="34" t="str">
        <f aca="false">Counts!F927</f>
        <v>Jul</v>
      </c>
      <c r="D927" s="35" t="n">
        <f aca="false">IFERROR(Counts!P927,"")</f>
        <v>31</v>
      </c>
      <c r="E927" s="36" t="n">
        <f aca="false">IFERROR(Counts!R927/Counts!Q927,"")</f>
        <v>0.32258064516129</v>
      </c>
      <c r="F927" s="36" t="n">
        <f aca="false">IFERROR((Counts!R927+Counts!V927+Counts!W927)/(Counts!Q927+Counts!V927+Counts!W927+Counts!X927),"")</f>
        <v>0.32258064516129</v>
      </c>
      <c r="G927" s="36" t="n">
        <f aca="false">IFERROR((Counts!R927+Counts!S927+2*Counts!T927+3*Counts!U927)/Counts!Q927,"")</f>
        <v>0.354838709677419</v>
      </c>
      <c r="H927" s="35" t="n">
        <f aca="false">IFERROR(Counts!U927,"")</f>
        <v>0</v>
      </c>
      <c r="I927" s="36" t="n">
        <f aca="false">IFERROR(Counts!Z927/Counts!AA927,"")</f>
        <v>0.301612903225806</v>
      </c>
      <c r="J927" s="36" t="n">
        <f aca="false">IFERROR(Counts!AB927/Counts!AA927,"")</f>
        <v>0.287258064516129</v>
      </c>
      <c r="K927" s="37" t="n">
        <f aca="false">IFERROR((Counts!AB927-Counts!Z927)/Counts!AA927,"")</f>
        <v>-0.0143548387096774</v>
      </c>
      <c r="L927" s="38" t="n">
        <f aca="false">IFERROR(Counts!Y927/Counts!P927,"")</f>
        <v>0.225806451612903</v>
      </c>
      <c r="M927" s="38" t="n">
        <f aca="false">IFERROR(Counts!V927/Counts!P927,"")</f>
        <v>0</v>
      </c>
      <c r="N927" s="38" t="n">
        <f aca="false">IFERROR(Counts!AD927/Counts!AC927,"")</f>
        <v>0</v>
      </c>
      <c r="O927" s="38" t="n">
        <f aca="false">IFERROR(Counts!AE927/Counts!AC927,"")</f>
        <v>0.375</v>
      </c>
      <c r="P927" s="39" t="n">
        <f aca="false">IFERROR(Counts!AG927/Counts!AF927,"")</f>
        <v>85.6416666666667</v>
      </c>
      <c r="Q927" s="38" t="n">
        <f aca="false">IFERROR(Counts!AH927/Counts!AC927,"")</f>
        <v>0.375</v>
      </c>
      <c r="R927" s="38" t="n">
        <f aca="false">IFERROR(Counts!N927/Counts!M927,"")</f>
        <v>0.407407407407407</v>
      </c>
      <c r="S927" s="38" t="n">
        <f aca="false">IFERROR(Counts!K927/Counts!J927,"")</f>
        <v>0.702127659574468</v>
      </c>
      <c r="T927" s="38" t="n">
        <f aca="false">IFERROR(Counts!I927/Counts!H927,"")</f>
        <v>0.309090909090909</v>
      </c>
      <c r="U927" s="38" t="n">
        <f aca="false">IFERROR(1-Counts!L927/Counts!K927,"")</f>
        <v>0.818181818181818</v>
      </c>
      <c r="V927" s="39" t="n">
        <f aca="false">IFERROR(Counts!AJ927/Counts!AI927,"")</f>
        <v>72.2042553191489</v>
      </c>
      <c r="W927" s="38" t="n">
        <f aca="false">IFERROR(Counts!AK927/Counts!AI927,"")</f>
        <v>0.276595744680851</v>
      </c>
      <c r="X927" s="40" t="n">
        <f aca="false">IFERROR(Counts!O927,"")</f>
        <v>-0.954</v>
      </c>
      <c r="Y927" s="36" t="n">
        <f aca="false">IFERROR(INDEX('Season Counts'!$Y$2:$Y$740,$AF927)/INDEX('Season Counts'!$X$2:$X$740,$AF927),"")</f>
        <v>0.268540540540541</v>
      </c>
      <c r="Z927" s="37" t="n">
        <f aca="false">IFERROR(J927-Y927,"")</f>
        <v>0.0187175239755885</v>
      </c>
      <c r="AA927" s="38" t="n">
        <f aca="false">IFERROR(INDEX('Season Counts'!$K$2:$K$740,$AF927)/INDEX('Season Counts'!$J$2:$J$740,$AF927),"")</f>
        <v>0.341288782816229</v>
      </c>
      <c r="AB927" s="41" t="n">
        <f aca="false">IFERROR(R927-AA927,"")</f>
        <v>0.0661186245911783</v>
      </c>
      <c r="AC927" s="39" t="n">
        <f aca="false">IFERROR(INDEX('Season Counts'!$AG$2:$AG$740,$AF927)/INDEX('Season Counts'!$AF$2:$AF$740,$AF927),"")</f>
        <v>72.2058309037901</v>
      </c>
      <c r="AD927" s="40" t="n">
        <f aca="false">IFERROR(V927-AC927,"")</f>
        <v>-0.00157558464115937</v>
      </c>
      <c r="AE927" s="4" t="str">
        <f aca="false">IF(D927&lt;Guide!$C$21,"Low PA",IF(TRIM(IF(ISNUMBER(AD927),IF(N(AD927)&lt;=-Guide!$C$24,"▼ Bat Speed  ",IF(N(AD927)&gt;=Guide!$C$24,"▲ Bat Speed  ","")),"")&amp;IF(N(Z927)&gt;=Guide!$C$22,"▲ Contact  ","")&amp;IF(N(Z927)&lt;=-Guide!$C$22,"▼ Contact  ","")&amp;IF(N(AB927)&gt;=Guide!$C$23,"▲ Chase  ","")&amp;IF(N(AB927)&lt;=-Guide!$C$23,"▼ Chase  ",""))="","Stable",TRIM(IF(ISNUMBER(AD927),IF(N(AD927)&lt;=-Guide!$C$24,"▼ Bat Speed  ",IF(N(AD927)&gt;=Guide!$C$24,"▲ Bat Speed  ","")),"")&amp;IF(N(Z927)&gt;=Guide!$C$22,"▲ Contact  ","")&amp;IF(N(Z927)&lt;=-Guide!$C$22,"▼ Contact  ","")&amp;IF(N(AB927)&gt;=Guide!$C$23,"▲ Chase  ","")&amp;IF(N(AB927)&lt;=-Guide!$C$23,"▼ Chase  ",""))))</f>
        <v>Low PA</v>
      </c>
      <c r="AF927" s="35" t="n">
        <f aca="false">MATCH(Counts!A927,'Season Counts'!$A$2:$A$740,0)</f>
        <v>236</v>
      </c>
    </row>
    <row r="928" customFormat="false" ht="15" hidden="false" customHeight="false" outlineLevel="0" collapsed="false">
      <c r="A928" s="34" t="str">
        <f aca="false">Counts!B928</f>
        <v>CWS</v>
      </c>
      <c r="B928" s="5" t="str">
        <f aca="false">Counts!C928</f>
        <v>Luisangel Acuña</v>
      </c>
      <c r="C928" s="34" t="str">
        <f aca="false">Counts!F928</f>
        <v>Aug</v>
      </c>
      <c r="D928" s="35" t="n">
        <f aca="false">IFERROR(Counts!P928,"")</f>
        <v>29</v>
      </c>
      <c r="E928" s="36" t="n">
        <f aca="false">IFERROR(Counts!R928/Counts!Q928,"")</f>
        <v>0.214285714285714</v>
      </c>
      <c r="F928" s="36" t="n">
        <f aca="false">IFERROR((Counts!R928+Counts!V928+Counts!W928)/(Counts!Q928+Counts!V928+Counts!W928+Counts!X928),"")</f>
        <v>0.241379310344828</v>
      </c>
      <c r="G928" s="36" t="n">
        <f aca="false">IFERROR((Counts!R928+Counts!S928+2*Counts!T928+3*Counts!U928)/Counts!Q928,"")</f>
        <v>0.25</v>
      </c>
      <c r="H928" s="35" t="n">
        <f aca="false">IFERROR(Counts!U928,"")</f>
        <v>0</v>
      </c>
      <c r="I928" s="36" t="n">
        <f aca="false">IFERROR(Counts!Z928/Counts!AA928,"")</f>
        <v>0.222413793103448</v>
      </c>
      <c r="J928" s="36" t="n">
        <f aca="false">IFERROR(Counts!AB928/Counts!AA928,"")</f>
        <v>0.199413793103448</v>
      </c>
      <c r="K928" s="37" t="n">
        <f aca="false">IFERROR((Counts!AB928-Counts!Z928)/Counts!AA928,"")</f>
        <v>-0.023</v>
      </c>
      <c r="L928" s="38" t="n">
        <f aca="false">IFERROR(Counts!Y928/Counts!P928,"")</f>
        <v>0.241379310344828</v>
      </c>
      <c r="M928" s="38" t="n">
        <f aca="false">IFERROR(Counts!V928/Counts!P928,"")</f>
        <v>0.0344827586206897</v>
      </c>
      <c r="N928" s="38" t="n">
        <f aca="false">IFERROR(Counts!AD928/Counts!AC928,"")</f>
        <v>0</v>
      </c>
      <c r="O928" s="38" t="n">
        <f aca="false">IFERROR(Counts!AE928/Counts!AC928,"")</f>
        <v>0.238095238095238</v>
      </c>
      <c r="P928" s="39" t="n">
        <f aca="false">IFERROR(Counts!AG928/Counts!AF928,"")</f>
        <v>84.5809523809524</v>
      </c>
      <c r="Q928" s="38" t="n">
        <f aca="false">IFERROR(Counts!AH928/Counts!AC928,"")</f>
        <v>0.333333333333333</v>
      </c>
      <c r="R928" s="38" t="n">
        <f aca="false">IFERROR(Counts!N928/Counts!M928,"")</f>
        <v>0.310344827586207</v>
      </c>
      <c r="S928" s="38" t="n">
        <f aca="false">IFERROR(Counts!K928/Counts!J928,"")</f>
        <v>0.735849056603774</v>
      </c>
      <c r="T928" s="38" t="n">
        <f aca="false">IFERROR(Counts!I928/Counts!H928,"")</f>
        <v>0.228070175438596</v>
      </c>
      <c r="U928" s="38" t="n">
        <f aca="false">IFERROR(1-Counts!L928/Counts!K928,"")</f>
        <v>0.871794871794872</v>
      </c>
      <c r="V928" s="39" t="n">
        <f aca="false">IFERROR(Counts!AJ928/Counts!AI928,"")</f>
        <v>72.0019230769231</v>
      </c>
      <c r="W928" s="38" t="n">
        <f aca="false">IFERROR(Counts!AK928/Counts!AI928,"")</f>
        <v>0.25</v>
      </c>
      <c r="X928" s="40" t="n">
        <f aca="false">IFERROR(Counts!O928,"")</f>
        <v>-2.176</v>
      </c>
      <c r="Y928" s="36" t="n">
        <f aca="false">IFERROR(INDEX('Season Counts'!$Y$2:$Y$740,$AF928)/INDEX('Season Counts'!$X$2:$X$740,$AF928),"")</f>
        <v>0.268540540540541</v>
      </c>
      <c r="Z928" s="37" t="n">
        <f aca="false">IFERROR(J928-Y928,"")</f>
        <v>-0.0691267474370923</v>
      </c>
      <c r="AA928" s="38" t="n">
        <f aca="false">IFERROR(INDEX('Season Counts'!$K$2:$K$740,$AF928)/INDEX('Season Counts'!$J$2:$J$740,$AF928),"")</f>
        <v>0.341288782816229</v>
      </c>
      <c r="AB928" s="41" t="n">
        <f aca="false">IFERROR(R928-AA928,"")</f>
        <v>-0.0309439552300222</v>
      </c>
      <c r="AC928" s="39" t="n">
        <f aca="false">IFERROR(INDEX('Season Counts'!$AG$2:$AG$740,$AF928)/INDEX('Season Counts'!$AF$2:$AF$740,$AF928),"")</f>
        <v>72.2058309037901</v>
      </c>
      <c r="AD928" s="40" t="n">
        <f aca="false">IFERROR(V928-AC928,"")</f>
        <v>-0.20390782686701</v>
      </c>
      <c r="AE928" s="4" t="str">
        <f aca="false">IF(D928&lt;Guide!$C$21,"Low PA",IF(TRIM(IF(ISNUMBER(AD928),IF(N(AD928)&lt;=-Guide!$C$24,"▼ Bat Speed  ",IF(N(AD928)&gt;=Guide!$C$24,"▲ Bat Speed  ","")),"")&amp;IF(N(Z928)&gt;=Guide!$C$22,"▲ Contact  ","")&amp;IF(N(Z928)&lt;=-Guide!$C$22,"▼ Contact  ","")&amp;IF(N(AB928)&gt;=Guide!$C$23,"▲ Chase  ","")&amp;IF(N(AB928)&lt;=-Guide!$C$23,"▼ Chase  ",""))="","Stable",TRIM(IF(ISNUMBER(AD928),IF(N(AD928)&lt;=-Guide!$C$24,"▼ Bat Speed  ",IF(N(AD928)&gt;=Guide!$C$24,"▲ Bat Speed  ","")),"")&amp;IF(N(Z928)&gt;=Guide!$C$22,"▲ Contact  ","")&amp;IF(N(Z928)&lt;=-Guide!$C$22,"▼ Contact  ","")&amp;IF(N(AB928)&gt;=Guide!$C$23,"▲ Chase  ","")&amp;IF(N(AB928)&lt;=-Guide!$C$23,"▼ Chase  ",""))))</f>
        <v>Low PA</v>
      </c>
      <c r="AF928" s="35" t="n">
        <f aca="false">MATCH(Counts!A928,'Season Counts'!$A$2:$A$740,0)</f>
        <v>236</v>
      </c>
    </row>
    <row r="929" customFormat="false" ht="15" hidden="false" customHeight="false" outlineLevel="0" collapsed="false">
      <c r="A929" s="34" t="str">
        <f aca="false">Counts!B929</f>
        <v>CWS</v>
      </c>
      <c r="B929" s="5" t="str">
        <f aca="false">Counts!C929</f>
        <v>Luisangel Acuña</v>
      </c>
      <c r="C929" s="34" t="str">
        <f aca="false">Counts!F929</f>
        <v>Sep</v>
      </c>
      <c r="D929" s="35" t="n">
        <f aca="false">IFERROR(Counts!P929,"")</f>
        <v>17</v>
      </c>
      <c r="E929" s="36" t="n">
        <f aca="false">IFERROR(Counts!R929/Counts!Q929,"")</f>
        <v>0.125</v>
      </c>
      <c r="F929" s="36" t="n">
        <f aca="false">IFERROR((Counts!R929+Counts!V929+Counts!W929)/(Counts!Q929+Counts!V929+Counts!W929+Counts!X929),"")</f>
        <v>0.176470588235294</v>
      </c>
      <c r="G929" s="36" t="n">
        <f aca="false">IFERROR((Counts!R929+Counts!S929+2*Counts!T929+3*Counts!U929)/Counts!Q929,"")</f>
        <v>0.3125</v>
      </c>
      <c r="H929" s="35" t="n">
        <f aca="false">IFERROR(Counts!U929,"")</f>
        <v>1</v>
      </c>
      <c r="I929" s="36" t="n">
        <f aca="false">IFERROR(Counts!Z929/Counts!AA929,"")</f>
        <v>0.211764705882353</v>
      </c>
      <c r="J929" s="36" t="n">
        <f aca="false">IFERROR(Counts!AB929/Counts!AA929,"")</f>
        <v>0.313235294117647</v>
      </c>
      <c r="K929" s="37" t="n">
        <f aca="false">IFERROR((Counts!AB929-Counts!Z929)/Counts!AA929,"")</f>
        <v>0.101470588235294</v>
      </c>
      <c r="L929" s="38" t="n">
        <f aca="false">IFERROR(Counts!Y929/Counts!P929,"")</f>
        <v>0.235294117647059</v>
      </c>
      <c r="M929" s="38" t="n">
        <f aca="false">IFERROR(Counts!V929/Counts!P929,"")</f>
        <v>0.0588235294117647</v>
      </c>
      <c r="N929" s="38" t="n">
        <f aca="false">IFERROR(Counts!AD929/Counts!AC929,"")</f>
        <v>0.0833333333333333</v>
      </c>
      <c r="O929" s="38" t="n">
        <f aca="false">IFERROR(Counts!AE929/Counts!AC929,"")</f>
        <v>0.416666666666667</v>
      </c>
      <c r="P929" s="39" t="n">
        <f aca="false">IFERROR(Counts!AG929/Counts!AF929,"")</f>
        <v>90.2</v>
      </c>
      <c r="Q929" s="38" t="n">
        <f aca="false">IFERROR(Counts!AH929/Counts!AC929,"")</f>
        <v>0.25</v>
      </c>
      <c r="R929" s="38" t="n">
        <f aca="false">IFERROR(Counts!N929/Counts!M929,"")</f>
        <v>0.290322580645161</v>
      </c>
      <c r="S929" s="38" t="n">
        <f aca="false">IFERROR(Counts!K929/Counts!J929,"")</f>
        <v>0.8</v>
      </c>
      <c r="T929" s="38" t="n">
        <f aca="false">IFERROR(Counts!I929/Counts!H929,"")</f>
        <v>0.275862068965517</v>
      </c>
      <c r="U929" s="38" t="n">
        <f aca="false">IFERROR(1-Counts!L929/Counts!K929,"")</f>
        <v>0.85</v>
      </c>
      <c r="V929" s="39" t="n">
        <f aca="false">IFERROR(Counts!AJ929/Counts!AI929,"")</f>
        <v>73.3703703703704</v>
      </c>
      <c r="W929" s="38" t="n">
        <f aca="false">IFERROR(Counts!AK929/Counts!AI929,"")</f>
        <v>0.333333333333333</v>
      </c>
      <c r="X929" s="40" t="n">
        <f aca="false">IFERROR(Counts!O929,"")</f>
        <v>-0.539</v>
      </c>
      <c r="Y929" s="36" t="n">
        <f aca="false">IFERROR(INDEX('Season Counts'!$Y$2:$Y$740,$AF929)/INDEX('Season Counts'!$X$2:$X$740,$AF929),"")</f>
        <v>0.268540540540541</v>
      </c>
      <c r="Z929" s="37" t="n">
        <f aca="false">IFERROR(J929-Y929,"")</f>
        <v>0.0446947535771065</v>
      </c>
      <c r="AA929" s="38" t="n">
        <f aca="false">IFERROR(INDEX('Season Counts'!$K$2:$K$740,$AF929)/INDEX('Season Counts'!$J$2:$J$740,$AF929),"")</f>
        <v>0.341288782816229</v>
      </c>
      <c r="AB929" s="41" t="n">
        <f aca="false">IFERROR(R929-AA929,"")</f>
        <v>-0.0509662021710678</v>
      </c>
      <c r="AC929" s="39" t="n">
        <f aca="false">IFERROR(INDEX('Season Counts'!$AG$2:$AG$740,$AF929)/INDEX('Season Counts'!$AF$2:$AF$740,$AF929),"")</f>
        <v>72.2058309037901</v>
      </c>
      <c r="AD929" s="40" t="n">
        <f aca="false">IFERROR(V929-AC929,"")</f>
        <v>1.16453946658028</v>
      </c>
      <c r="AE929" s="4" t="str">
        <f aca="false">IF(D929&lt;Guide!$C$21,"Low PA",IF(TRIM(IF(ISNUMBER(AD929),IF(N(AD929)&lt;=-Guide!$C$24,"▼ Bat Speed  ",IF(N(AD929)&gt;=Guide!$C$24,"▲ Bat Speed  ","")),"")&amp;IF(N(Z929)&gt;=Guide!$C$22,"▲ Contact  ","")&amp;IF(N(Z929)&lt;=-Guide!$C$22,"▼ Contact  ","")&amp;IF(N(AB929)&gt;=Guide!$C$23,"▲ Chase  ","")&amp;IF(N(AB929)&lt;=-Guide!$C$23,"▼ Chase  ",""))="","Stable",TRIM(IF(ISNUMBER(AD929),IF(N(AD929)&lt;=-Guide!$C$24,"▼ Bat Speed  ",IF(N(AD929)&gt;=Guide!$C$24,"▲ Bat Speed  ","")),"")&amp;IF(N(Z929)&gt;=Guide!$C$22,"▲ Contact  ","")&amp;IF(N(Z929)&lt;=-Guide!$C$22,"▼ Contact  ","")&amp;IF(N(AB929)&gt;=Guide!$C$23,"▲ Chase  ","")&amp;IF(N(AB929)&lt;=-Guide!$C$23,"▼ Chase  ",""))))</f>
        <v>Low PA</v>
      </c>
      <c r="AF929" s="35" t="n">
        <f aca="false">MATCH(Counts!A929,'Season Counts'!$A$2:$A$740,0)</f>
        <v>236</v>
      </c>
    </row>
    <row r="930" customFormat="false" ht="15" hidden="false" customHeight="false" outlineLevel="0" collapsed="false">
      <c r="A930" s="34" t="str">
        <f aca="false">Counts!B930</f>
        <v>CWS</v>
      </c>
      <c r="B930" s="5" t="str">
        <f aca="false">Counts!C930</f>
        <v>Edgar Quero</v>
      </c>
      <c r="C930" s="34" t="str">
        <f aca="false">Counts!F930</f>
        <v>Mar-Apr</v>
      </c>
      <c r="D930" s="35" t="n">
        <f aca="false">IFERROR(Counts!P930,"")</f>
        <v>83</v>
      </c>
      <c r="E930" s="36" t="n">
        <f aca="false">IFERROR(Counts!R930/Counts!Q930,"")</f>
        <v>0.159420289855072</v>
      </c>
      <c r="F930" s="36" t="n">
        <f aca="false">IFERROR((Counts!R930+Counts!V930+Counts!W930)/(Counts!Q930+Counts!V930+Counts!W930+Counts!X930),"")</f>
        <v>0.271604938271605</v>
      </c>
      <c r="G930" s="36" t="n">
        <f aca="false">IFERROR((Counts!R930+Counts!S930+2*Counts!T930+3*Counts!U930)/Counts!Q930,"")</f>
        <v>0.173913043478261</v>
      </c>
      <c r="H930" s="35" t="n">
        <f aca="false">IFERROR(Counts!U930,"")</f>
        <v>0</v>
      </c>
      <c r="I930" s="36" t="n">
        <f aca="false">IFERROR(Counts!Z930/Counts!AA930,"")</f>
        <v>0.224375</v>
      </c>
      <c r="J930" s="36" t="n">
        <f aca="false">IFERROR(Counts!AB930/Counts!AA930,"")</f>
        <v>0.253275</v>
      </c>
      <c r="K930" s="37" t="n">
        <f aca="false">IFERROR((Counts!AB930-Counts!Z930)/Counts!AA930,"")</f>
        <v>0.0289</v>
      </c>
      <c r="L930" s="38" t="n">
        <f aca="false">IFERROR(Counts!Y930/Counts!P930,"")</f>
        <v>0.204819277108434</v>
      </c>
      <c r="M930" s="38" t="n">
        <f aca="false">IFERROR(Counts!V930/Counts!P930,"")</f>
        <v>0.108433734939759</v>
      </c>
      <c r="N930" s="38" t="n">
        <f aca="false">IFERROR(Counts!AD930/Counts!AC930,"")</f>
        <v>0</v>
      </c>
      <c r="O930" s="38" t="n">
        <f aca="false">IFERROR(Counts!AE930/Counts!AC930,"")</f>
        <v>0.254545454545455</v>
      </c>
      <c r="P930" s="39" t="n">
        <f aca="false">IFERROR(Counts!AG930/Counts!AF930,"")</f>
        <v>86.7777777777778</v>
      </c>
      <c r="Q930" s="38" t="n">
        <f aca="false">IFERROR(Counts!AH930/Counts!AC930,"")</f>
        <v>0.2</v>
      </c>
      <c r="R930" s="38" t="n">
        <f aca="false">IFERROR(Counts!N930/Counts!M930,"")</f>
        <v>0.270588235294118</v>
      </c>
      <c r="S930" s="38" t="n">
        <f aca="false">IFERROR(Counts!K930/Counts!J930,"")</f>
        <v>0.727272727272727</v>
      </c>
      <c r="T930" s="38" t="n">
        <f aca="false">IFERROR(Counts!I930/Counts!H930,"")</f>
        <v>0.22</v>
      </c>
      <c r="U930" s="38" t="n">
        <f aca="false">IFERROR(1-Counts!L930/Counts!K930,"")</f>
        <v>0.855769230769231</v>
      </c>
      <c r="V930" s="39" t="n">
        <f aca="false">IFERROR(Counts!AJ930/Counts!AI930,"")</f>
        <v>68.2630769230769</v>
      </c>
      <c r="W930" s="38" t="n">
        <f aca="false">IFERROR(Counts!AK930/Counts!AI930,"")</f>
        <v>0.0153846153846154</v>
      </c>
      <c r="X930" s="40" t="n">
        <f aca="false">IFERROR(Counts!O930,"")</f>
        <v>-6.12</v>
      </c>
      <c r="Y930" s="36" t="n">
        <f aca="false">IFERROR(INDEX('Season Counts'!$Y$2:$Y$740,$AF930)/INDEX('Season Counts'!$X$2:$X$740,$AF930),"")</f>
        <v>0.281793427230047</v>
      </c>
      <c r="Z930" s="37" t="n">
        <f aca="false">IFERROR(J930-Y930,"")</f>
        <v>-0.0285184272300469</v>
      </c>
      <c r="AA930" s="38" t="n">
        <f aca="false">IFERROR(INDEX('Season Counts'!$K$2:$K$740,$AF930)/INDEX('Season Counts'!$J$2:$J$740,$AF930),"")</f>
        <v>0.256880733944954</v>
      </c>
      <c r="AB930" s="41" t="n">
        <f aca="false">IFERROR(R930-AA930,"")</f>
        <v>0.0137075013491635</v>
      </c>
      <c r="AC930" s="39" t="n">
        <f aca="false">IFERROR(INDEX('Season Counts'!$AG$2:$AG$740,$AF930)/INDEX('Season Counts'!$AF$2:$AF$740,$AF930),"")</f>
        <v>68.986703601108</v>
      </c>
      <c r="AD930" s="40" t="n">
        <f aca="false">IFERROR(V930-AC930,"")</f>
        <v>-0.72362667803111</v>
      </c>
      <c r="AE930" s="4" t="str">
        <f aca="false">IF(D930&lt;Guide!$C$21,"Low PA",IF(TRIM(IF(ISNUMBER(AD930),IF(N(AD930)&lt;=-Guide!$C$24,"▼ Bat Speed  ",IF(N(AD930)&gt;=Guide!$C$24,"▲ Bat Speed  ","")),"")&amp;IF(N(Z930)&gt;=Guide!$C$22,"▲ Contact  ","")&amp;IF(N(Z930)&lt;=-Guide!$C$22,"▼ Contact  ","")&amp;IF(N(AB930)&gt;=Guide!$C$23,"▲ Chase  ","")&amp;IF(N(AB930)&lt;=-Guide!$C$23,"▼ Chase  ",""))="","Stable",TRIM(IF(ISNUMBER(AD930),IF(N(AD930)&lt;=-Guide!$C$24,"▼ Bat Speed  ",IF(N(AD930)&gt;=Guide!$C$24,"▲ Bat Speed  ","")),"")&amp;IF(N(Z930)&gt;=Guide!$C$22,"▲ Contact  ","")&amp;IF(N(Z930)&lt;=-Guide!$C$22,"▼ Contact  ","")&amp;IF(N(AB930)&gt;=Guide!$C$23,"▲ Chase  ","")&amp;IF(N(AB930)&lt;=-Guide!$C$23,"▼ Chase  ",""))))</f>
        <v>Stable</v>
      </c>
      <c r="AF930" s="35" t="n">
        <f aca="false">MATCH(Counts!A930,'Season Counts'!$A$2:$A$740,0)</f>
        <v>237</v>
      </c>
    </row>
    <row r="931" customFormat="false" ht="15" hidden="false" customHeight="false" outlineLevel="0" collapsed="false">
      <c r="A931" s="34" t="str">
        <f aca="false">Counts!B931</f>
        <v>CWS</v>
      </c>
      <c r="B931" s="5" t="str">
        <f aca="false">Counts!C931</f>
        <v>Edgar Quero</v>
      </c>
      <c r="C931" s="34" t="str">
        <f aca="false">Counts!F931</f>
        <v>May</v>
      </c>
      <c r="D931" s="35" t="n">
        <f aca="false">IFERROR(Counts!P931,"")</f>
        <v>51</v>
      </c>
      <c r="E931" s="36" t="n">
        <f aca="false">IFERROR(Counts!R931/Counts!Q931,"")</f>
        <v>0.255813953488372</v>
      </c>
      <c r="F931" s="36" t="n">
        <f aca="false">IFERROR((Counts!R931+Counts!V931+Counts!W931)/(Counts!Q931+Counts!V931+Counts!W931+Counts!X931),"")</f>
        <v>0.294117647058824</v>
      </c>
      <c r="G931" s="36" t="n">
        <f aca="false">IFERROR((Counts!R931+Counts!S931+2*Counts!T931+3*Counts!U931)/Counts!Q931,"")</f>
        <v>0.395348837209302</v>
      </c>
      <c r="H931" s="35" t="n">
        <f aca="false">IFERROR(Counts!U931,"")</f>
        <v>2</v>
      </c>
      <c r="I931" s="36" t="n">
        <f aca="false">IFERROR(Counts!Z931/Counts!AA931,"")</f>
        <v>0.292156862745098</v>
      </c>
      <c r="J931" s="36" t="n">
        <f aca="false">IFERROR(Counts!AB931/Counts!AA931,"")</f>
        <v>0.260294117647059</v>
      </c>
      <c r="K931" s="37" t="n">
        <f aca="false">IFERROR((Counts!AB931-Counts!Z931)/Counts!AA931,"")</f>
        <v>-0.0318627450980392</v>
      </c>
      <c r="L931" s="38" t="n">
        <f aca="false">IFERROR(Counts!Y931/Counts!P931,"")</f>
        <v>0.313725490196078</v>
      </c>
      <c r="M931" s="38" t="n">
        <f aca="false">IFERROR(Counts!V931/Counts!P931,"")</f>
        <v>0.0588235294117647</v>
      </c>
      <c r="N931" s="38" t="n">
        <f aca="false">IFERROR(Counts!AD931/Counts!AC931,"")</f>
        <v>0.032258064516129</v>
      </c>
      <c r="O931" s="38" t="n">
        <f aca="false">IFERROR(Counts!AE931/Counts!AC931,"")</f>
        <v>0.419354838709677</v>
      </c>
      <c r="P931" s="39" t="n">
        <f aca="false">IFERROR(Counts!AG931/Counts!AF931,"")</f>
        <v>91.6354838709677</v>
      </c>
      <c r="Q931" s="38" t="n">
        <f aca="false">IFERROR(Counts!AH931/Counts!AC931,"")</f>
        <v>0.32258064516129</v>
      </c>
      <c r="R931" s="38" t="n">
        <f aca="false">IFERROR(Counts!N931/Counts!M931,"")</f>
        <v>0.280373831775701</v>
      </c>
      <c r="S931" s="38" t="n">
        <f aca="false">IFERROR(Counts!K931/Counts!J931,"")</f>
        <v>0.723404255319149</v>
      </c>
      <c r="T931" s="38" t="n">
        <f aca="false">IFERROR(Counts!I931/Counts!H931,"")</f>
        <v>0.224489795918367</v>
      </c>
      <c r="U931" s="38" t="n">
        <f aca="false">IFERROR(1-Counts!L931/Counts!K931,"")</f>
        <v>0.867647058823529</v>
      </c>
      <c r="V931" s="39" t="n">
        <f aca="false">IFERROR(Counts!AJ931/Counts!AI931,"")</f>
        <v>68.7634146341463</v>
      </c>
      <c r="W931" s="38" t="n">
        <f aca="false">IFERROR(Counts!AK931/Counts!AI931,"")</f>
        <v>0.0365853658536585</v>
      </c>
      <c r="X931" s="40" t="n">
        <f aca="false">IFERROR(Counts!O931,"")</f>
        <v>-1.239</v>
      </c>
      <c r="Y931" s="36" t="n">
        <f aca="false">IFERROR(INDEX('Season Counts'!$Y$2:$Y$740,$AF931)/INDEX('Season Counts'!$X$2:$X$740,$AF931),"")</f>
        <v>0.281793427230047</v>
      </c>
      <c r="Z931" s="37" t="n">
        <f aca="false">IFERROR(J931-Y931,"")</f>
        <v>-0.0214993095829881</v>
      </c>
      <c r="AA931" s="38" t="n">
        <f aca="false">IFERROR(INDEX('Season Counts'!$K$2:$K$740,$AF931)/INDEX('Season Counts'!$J$2:$J$740,$AF931),"")</f>
        <v>0.256880733944954</v>
      </c>
      <c r="AB931" s="41" t="n">
        <f aca="false">IFERROR(R931-AA931,"")</f>
        <v>0.0234930978307468</v>
      </c>
      <c r="AC931" s="39" t="n">
        <f aca="false">IFERROR(INDEX('Season Counts'!$AG$2:$AG$740,$AF931)/INDEX('Season Counts'!$AF$2:$AF$740,$AF931),"")</f>
        <v>68.986703601108</v>
      </c>
      <c r="AD931" s="40" t="n">
        <f aca="false">IFERROR(V931-AC931,"")</f>
        <v>-0.22328896696169</v>
      </c>
      <c r="AE931" s="4" t="str">
        <f aca="false">IF(D931&lt;Guide!$C$21,"Low PA",IF(TRIM(IF(ISNUMBER(AD931),IF(N(AD931)&lt;=-Guide!$C$24,"▼ Bat Speed  ",IF(N(AD931)&gt;=Guide!$C$24,"▲ Bat Speed  ","")),"")&amp;IF(N(Z931)&gt;=Guide!$C$22,"▲ Contact  ","")&amp;IF(N(Z931)&lt;=-Guide!$C$22,"▼ Contact  ","")&amp;IF(N(AB931)&gt;=Guide!$C$23,"▲ Chase  ","")&amp;IF(N(AB931)&lt;=-Guide!$C$23,"▼ Chase  ",""))="","Stable",TRIM(IF(ISNUMBER(AD931),IF(N(AD931)&lt;=-Guide!$C$24,"▼ Bat Speed  ",IF(N(AD931)&gt;=Guide!$C$24,"▲ Bat Speed  ","")),"")&amp;IF(N(Z931)&gt;=Guide!$C$22,"▲ Contact  ","")&amp;IF(N(Z931)&lt;=-Guide!$C$22,"▼ Contact  ","")&amp;IF(N(AB931)&gt;=Guide!$C$23,"▲ Chase  ","")&amp;IF(N(AB931)&lt;=-Guide!$C$23,"▼ Chase  ",""))))</f>
        <v>Stable</v>
      </c>
      <c r="AF931" s="35" t="n">
        <f aca="false">MATCH(Counts!A931,'Season Counts'!$A$2:$A$740,0)</f>
        <v>237</v>
      </c>
    </row>
    <row r="932" customFormat="false" ht="15" hidden="false" customHeight="false" outlineLevel="0" collapsed="false">
      <c r="A932" s="34" t="str">
        <f aca="false">Counts!B932</f>
        <v>CWS</v>
      </c>
      <c r="B932" s="5" t="str">
        <f aca="false">Counts!C932</f>
        <v>Edgar Quero</v>
      </c>
      <c r="C932" s="34" t="str">
        <f aca="false">Counts!F932</f>
        <v>Jun</v>
      </c>
      <c r="D932" s="35" t="n">
        <f aca="false">IFERROR(Counts!P932,"")</f>
        <v>38</v>
      </c>
      <c r="E932" s="36" t="n">
        <f aca="false">IFERROR(Counts!R932/Counts!Q932,"")</f>
        <v>0.157894736842105</v>
      </c>
      <c r="F932" s="36" t="n">
        <f aca="false">IFERROR((Counts!R932+Counts!V932+Counts!W932)/(Counts!Q932+Counts!V932+Counts!W932+Counts!X932),"")</f>
        <v>0.157894736842105</v>
      </c>
      <c r="G932" s="36" t="n">
        <f aca="false">IFERROR((Counts!R932+Counts!S932+2*Counts!T932+3*Counts!U932)/Counts!Q932,"")</f>
        <v>0.157894736842105</v>
      </c>
      <c r="H932" s="35" t="n">
        <f aca="false">IFERROR(Counts!U932,"")</f>
        <v>0</v>
      </c>
      <c r="I932" s="36" t="n">
        <f aca="false">IFERROR(Counts!Z932/Counts!AA932,"")</f>
        <v>0.142105263157895</v>
      </c>
      <c r="J932" s="36" t="n">
        <f aca="false">IFERROR(Counts!AB932/Counts!AA932,"")</f>
        <v>0.272236842105263</v>
      </c>
      <c r="K932" s="37" t="n">
        <f aca="false">IFERROR((Counts!AB932-Counts!Z932)/Counts!AA932,"")</f>
        <v>0.130131578947368</v>
      </c>
      <c r="L932" s="38" t="n">
        <f aca="false">IFERROR(Counts!Y932/Counts!P932,"")</f>
        <v>0.210526315789474</v>
      </c>
      <c r="M932" s="38" t="n">
        <f aca="false">IFERROR(Counts!V932/Counts!P932,"")</f>
        <v>0</v>
      </c>
      <c r="N932" s="38" t="n">
        <f aca="false">IFERROR(Counts!AD932/Counts!AC932,"")</f>
        <v>0.0666666666666667</v>
      </c>
      <c r="O932" s="38" t="n">
        <f aca="false">IFERROR(Counts!AE932/Counts!AC932,"")</f>
        <v>0.433333333333333</v>
      </c>
      <c r="P932" s="39" t="n">
        <f aca="false">IFERROR(Counts!AG932/Counts!AF932,"")</f>
        <v>92.8466666666667</v>
      </c>
      <c r="Q932" s="38" t="n">
        <f aca="false">IFERROR(Counts!AH932/Counts!AC932,"")</f>
        <v>0.366666666666667</v>
      </c>
      <c r="R932" s="38" t="n">
        <f aca="false">IFERROR(Counts!N932/Counts!M932,"")</f>
        <v>0.253968253968254</v>
      </c>
      <c r="S932" s="38" t="n">
        <f aca="false">IFERROR(Counts!K932/Counts!J932,"")</f>
        <v>0.782608695652174</v>
      </c>
      <c r="T932" s="38" t="n">
        <f aca="false">IFERROR(Counts!I932/Counts!H932,"")</f>
        <v>0.128571428571429</v>
      </c>
      <c r="U932" s="38" t="n">
        <f aca="false">IFERROR(1-Counts!L932/Counts!K932,"")</f>
        <v>0.925925925925926</v>
      </c>
      <c r="V932" s="39" t="n">
        <f aca="false">IFERROR(Counts!AJ932/Counts!AI932,"")</f>
        <v>70.5222222222222</v>
      </c>
      <c r="W932" s="38" t="n">
        <f aca="false">IFERROR(Counts!AK932/Counts!AI932,"")</f>
        <v>0.0952380952380952</v>
      </c>
      <c r="X932" s="40" t="n">
        <f aca="false">IFERROR(Counts!O932,"")</f>
        <v>-6.099</v>
      </c>
      <c r="Y932" s="36" t="n">
        <f aca="false">IFERROR(INDEX('Season Counts'!$Y$2:$Y$740,$AF932)/INDEX('Season Counts'!$X$2:$X$740,$AF932),"")</f>
        <v>0.281793427230047</v>
      </c>
      <c r="Z932" s="37" t="n">
        <f aca="false">IFERROR(J932-Y932,"")</f>
        <v>-0.0095565851247838</v>
      </c>
      <c r="AA932" s="38" t="n">
        <f aca="false">IFERROR(INDEX('Season Counts'!$K$2:$K$740,$AF932)/INDEX('Season Counts'!$J$2:$J$740,$AF932),"")</f>
        <v>0.256880733944954</v>
      </c>
      <c r="AB932" s="41" t="n">
        <f aca="false">IFERROR(R932-AA932,"")</f>
        <v>-0.00291247997670019</v>
      </c>
      <c r="AC932" s="39" t="n">
        <f aca="false">IFERROR(INDEX('Season Counts'!$AG$2:$AG$740,$AF932)/INDEX('Season Counts'!$AF$2:$AF$740,$AF932),"")</f>
        <v>68.986703601108</v>
      </c>
      <c r="AD932" s="40" t="n">
        <f aca="false">IFERROR(V932-AC932,"")</f>
        <v>1.53551862111418</v>
      </c>
      <c r="AE932" s="4" t="str">
        <f aca="false">IF(D932&lt;Guide!$C$21,"Low PA",IF(TRIM(IF(ISNUMBER(AD932),IF(N(AD932)&lt;=-Guide!$C$24,"▼ Bat Speed  ",IF(N(AD932)&gt;=Guide!$C$24,"▲ Bat Speed  ","")),"")&amp;IF(N(Z932)&gt;=Guide!$C$22,"▲ Contact  ","")&amp;IF(N(Z932)&lt;=-Guide!$C$22,"▼ Contact  ","")&amp;IF(N(AB932)&gt;=Guide!$C$23,"▲ Chase  ","")&amp;IF(N(AB932)&lt;=-Guide!$C$23,"▼ Chase  ",""))="","Stable",TRIM(IF(ISNUMBER(AD932),IF(N(AD932)&lt;=-Guide!$C$24,"▼ Bat Speed  ",IF(N(AD932)&gt;=Guide!$C$24,"▲ Bat Speed  ","")),"")&amp;IF(N(Z932)&gt;=Guide!$C$22,"▲ Contact  ","")&amp;IF(N(Z932)&lt;=-Guide!$C$22,"▼ Contact  ","")&amp;IF(N(AB932)&gt;=Guide!$C$23,"▲ Chase  ","")&amp;IF(N(AB932)&lt;=-Guide!$C$23,"▼ Chase  ",""))))</f>
        <v>Low PA</v>
      </c>
      <c r="AF932" s="35" t="n">
        <f aca="false">MATCH(Counts!A932,'Season Counts'!$A$2:$A$740,0)</f>
        <v>237</v>
      </c>
    </row>
    <row r="933" customFormat="false" ht="15" hidden="false" customHeight="false" outlineLevel="0" collapsed="false">
      <c r="A933" s="34" t="str">
        <f aca="false">Counts!B933</f>
        <v>CWS</v>
      </c>
      <c r="B933" s="5" t="str">
        <f aca="false">Counts!C933</f>
        <v>Edgar Quero</v>
      </c>
      <c r="C933" s="34" t="str">
        <f aca="false">Counts!F933</f>
        <v>Jul</v>
      </c>
      <c r="D933" s="35" t="n">
        <f aca="false">IFERROR(Counts!P933,"")</f>
        <v>18</v>
      </c>
      <c r="E933" s="36" t="n">
        <f aca="false">IFERROR(Counts!R933/Counts!Q933,"")</f>
        <v>0.176470588235294</v>
      </c>
      <c r="F933" s="36" t="n">
        <f aca="false">IFERROR((Counts!R933+Counts!V933+Counts!W933)/(Counts!Q933+Counts!V933+Counts!W933+Counts!X933),"")</f>
        <v>0.222222222222222</v>
      </c>
      <c r="G933" s="36" t="n">
        <f aca="false">IFERROR((Counts!R933+Counts!S933+2*Counts!T933+3*Counts!U933)/Counts!Q933,"")</f>
        <v>0.176470588235294</v>
      </c>
      <c r="H933" s="35" t="n">
        <f aca="false">IFERROR(Counts!U933,"")</f>
        <v>0</v>
      </c>
      <c r="I933" s="36" t="n">
        <f aca="false">IFERROR(Counts!Z933/Counts!AA933,"")</f>
        <v>0.2</v>
      </c>
      <c r="J933" s="36" t="n">
        <f aca="false">IFERROR(Counts!AB933/Counts!AA933,"")</f>
        <v>0.332882352941176</v>
      </c>
      <c r="K933" s="37" t="n">
        <f aca="false">IFERROR((Counts!AB933-Counts!Z933)/Counts!AA933,"")</f>
        <v>0.132882352941176</v>
      </c>
      <c r="L933" s="38" t="n">
        <f aca="false">IFERROR(Counts!Y933/Counts!P933,"")</f>
        <v>0</v>
      </c>
      <c r="M933" s="38" t="n">
        <f aca="false">IFERROR(Counts!V933/Counts!P933,"")</f>
        <v>0.0555555555555556</v>
      </c>
      <c r="N933" s="38" t="n">
        <f aca="false">IFERROR(Counts!AD933/Counts!AC933,"")</f>
        <v>0</v>
      </c>
      <c r="O933" s="38" t="n">
        <f aca="false">IFERROR(Counts!AE933/Counts!AC933,"")</f>
        <v>0.470588235294118</v>
      </c>
      <c r="P933" s="39" t="n">
        <f aca="false">IFERROR(Counts!AG933/Counts!AF933,"")</f>
        <v>86.96875</v>
      </c>
      <c r="Q933" s="38" t="n">
        <f aca="false">IFERROR(Counts!AH933/Counts!AC933,"")</f>
        <v>0.294117647058824</v>
      </c>
      <c r="R933" s="38" t="n">
        <f aca="false">IFERROR(Counts!N933/Counts!M933,"")</f>
        <v>0.216216216216216</v>
      </c>
      <c r="S933" s="38" t="n">
        <f aca="false">IFERROR(Counts!K933/Counts!J933,"")</f>
        <v>0.820512820512821</v>
      </c>
      <c r="T933" s="38" t="n">
        <f aca="false">IFERROR(Counts!I933/Counts!H933,"")</f>
        <v>0.075</v>
      </c>
      <c r="U933" s="38" t="n">
        <f aca="false">IFERROR(1-Counts!L933/Counts!K933,"")</f>
        <v>0.9375</v>
      </c>
      <c r="V933" s="39" t="n">
        <f aca="false">IFERROR(Counts!AJ933/Counts!AI933,"")</f>
        <v>69.9575757575758</v>
      </c>
      <c r="W933" s="38" t="n">
        <f aca="false">IFERROR(Counts!AK933/Counts!AI933,"")</f>
        <v>0</v>
      </c>
      <c r="X933" s="40" t="n">
        <f aca="false">IFERROR(Counts!O933,"")</f>
        <v>-2.156</v>
      </c>
      <c r="Y933" s="36" t="n">
        <f aca="false">IFERROR(INDEX('Season Counts'!$Y$2:$Y$740,$AF933)/INDEX('Season Counts'!$X$2:$X$740,$AF933),"")</f>
        <v>0.281793427230047</v>
      </c>
      <c r="Z933" s="37" t="n">
        <f aca="false">IFERROR(J933-Y933,"")</f>
        <v>0.0510889257111295</v>
      </c>
      <c r="AA933" s="38" t="n">
        <f aca="false">IFERROR(INDEX('Season Counts'!$K$2:$K$740,$AF933)/INDEX('Season Counts'!$J$2:$J$740,$AF933),"")</f>
        <v>0.256880733944954</v>
      </c>
      <c r="AB933" s="41" t="n">
        <f aca="false">IFERROR(R933-AA933,"")</f>
        <v>-0.0406645177287379</v>
      </c>
      <c r="AC933" s="39" t="n">
        <f aca="false">IFERROR(INDEX('Season Counts'!$AG$2:$AG$740,$AF933)/INDEX('Season Counts'!$AF$2:$AF$740,$AF933),"")</f>
        <v>68.986703601108</v>
      </c>
      <c r="AD933" s="40" t="n">
        <f aca="false">IFERROR(V933-AC933,"")</f>
        <v>0.970872156467721</v>
      </c>
      <c r="AE933" s="4" t="str">
        <f aca="false">IF(D933&lt;Guide!$C$21,"Low PA",IF(TRIM(IF(ISNUMBER(AD933),IF(N(AD933)&lt;=-Guide!$C$24,"▼ Bat Speed  ",IF(N(AD933)&gt;=Guide!$C$24,"▲ Bat Speed  ","")),"")&amp;IF(N(Z933)&gt;=Guide!$C$22,"▲ Contact  ","")&amp;IF(N(Z933)&lt;=-Guide!$C$22,"▼ Contact  ","")&amp;IF(N(AB933)&gt;=Guide!$C$23,"▲ Chase  ","")&amp;IF(N(AB933)&lt;=-Guide!$C$23,"▼ Chase  ",""))="","Stable",TRIM(IF(ISNUMBER(AD933),IF(N(AD933)&lt;=-Guide!$C$24,"▼ Bat Speed  ",IF(N(AD933)&gt;=Guide!$C$24,"▲ Bat Speed  ","")),"")&amp;IF(N(Z933)&gt;=Guide!$C$22,"▲ Contact  ","")&amp;IF(N(Z933)&lt;=-Guide!$C$22,"▼ Contact  ","")&amp;IF(N(AB933)&gt;=Guide!$C$23,"▲ Chase  ","")&amp;IF(N(AB933)&lt;=-Guide!$C$23,"▼ Chase  ",""))))</f>
        <v>Low PA</v>
      </c>
      <c r="AF933" s="35" t="n">
        <f aca="false">MATCH(Counts!A933,'Season Counts'!$A$2:$A$740,0)</f>
        <v>237</v>
      </c>
    </row>
    <row r="934" customFormat="false" ht="15" hidden="false" customHeight="false" outlineLevel="0" collapsed="false">
      <c r="A934" s="34" t="str">
        <f aca="false">Counts!B934</f>
        <v>CWS</v>
      </c>
      <c r="B934" s="5" t="str">
        <f aca="false">Counts!C934</f>
        <v>Edgar Quero</v>
      </c>
      <c r="C934" s="34" t="str">
        <f aca="false">Counts!F934</f>
        <v>Aug</v>
      </c>
      <c r="D934" s="35" t="n">
        <f aca="false">IFERROR(Counts!P934,"")</f>
        <v>20</v>
      </c>
      <c r="E934" s="36" t="n">
        <f aca="false">IFERROR(Counts!R934/Counts!Q934,"")</f>
        <v>0.4375</v>
      </c>
      <c r="F934" s="36" t="n">
        <f aca="false">IFERROR((Counts!R934+Counts!V934+Counts!W934)/(Counts!Q934+Counts!V934+Counts!W934+Counts!X934),"")</f>
        <v>0.55</v>
      </c>
      <c r="G934" s="36" t="n">
        <f aca="false">IFERROR((Counts!R934+Counts!S934+2*Counts!T934+3*Counts!U934)/Counts!Q934,"")</f>
        <v>0.625</v>
      </c>
      <c r="H934" s="35" t="n">
        <f aca="false">IFERROR(Counts!U934,"")</f>
        <v>1</v>
      </c>
      <c r="I934" s="36" t="n">
        <f aca="false">IFERROR(Counts!Z934/Counts!AA934,"")</f>
        <v>0.51</v>
      </c>
      <c r="J934" s="36" t="n">
        <f aca="false">IFERROR(Counts!AB934/Counts!AA934,"")</f>
        <v>0.3912</v>
      </c>
      <c r="K934" s="37" t="n">
        <f aca="false">IFERROR((Counts!AB934-Counts!Z934)/Counts!AA934,"")</f>
        <v>-0.1188</v>
      </c>
      <c r="L934" s="38" t="n">
        <f aca="false">IFERROR(Counts!Y934/Counts!P934,"")</f>
        <v>0.05</v>
      </c>
      <c r="M934" s="38" t="n">
        <f aca="false">IFERROR(Counts!V934/Counts!P934,"")</f>
        <v>0.15</v>
      </c>
      <c r="N934" s="38" t="n">
        <f aca="false">IFERROR(Counts!AD934/Counts!AC934,"")</f>
        <v>0.0666666666666667</v>
      </c>
      <c r="O934" s="38" t="n">
        <f aca="false">IFERROR(Counts!AE934/Counts!AC934,"")</f>
        <v>0.6</v>
      </c>
      <c r="P934" s="39" t="n">
        <f aca="false">IFERROR(Counts!AG934/Counts!AF934,"")</f>
        <v>92.6666666666667</v>
      </c>
      <c r="Q934" s="38" t="n">
        <f aca="false">IFERROR(Counts!AH934/Counts!AC934,"")</f>
        <v>0.266666666666667</v>
      </c>
      <c r="R934" s="38" t="n">
        <f aca="false">IFERROR(Counts!N934/Counts!M934,"")</f>
        <v>0.227272727272727</v>
      </c>
      <c r="S934" s="38" t="n">
        <f aca="false">IFERROR(Counts!K934/Counts!J934,"")</f>
        <v>0.791666666666667</v>
      </c>
      <c r="T934" s="38" t="n">
        <f aca="false">IFERROR(Counts!I934/Counts!H934,"")</f>
        <v>0.0833333333333333</v>
      </c>
      <c r="U934" s="38" t="n">
        <f aca="false">IFERROR(1-Counts!L934/Counts!K934,"")</f>
        <v>0.973684210526316</v>
      </c>
      <c r="V934" s="39" t="n">
        <f aca="false">IFERROR(Counts!AJ934/Counts!AI934,"")</f>
        <v>68.3446808510638</v>
      </c>
      <c r="W934" s="38" t="n">
        <f aca="false">IFERROR(Counts!AK934/Counts!AI934,"")</f>
        <v>0.0425531914893617</v>
      </c>
      <c r="X934" s="40" t="n">
        <f aca="false">IFERROR(Counts!O934,"")</f>
        <v>3.989</v>
      </c>
      <c r="Y934" s="36" t="n">
        <f aca="false">IFERROR(INDEX('Season Counts'!$Y$2:$Y$740,$AF934)/INDEX('Season Counts'!$X$2:$X$740,$AF934),"")</f>
        <v>0.281793427230047</v>
      </c>
      <c r="Z934" s="37" t="n">
        <f aca="false">IFERROR(J934-Y934,"")</f>
        <v>0.109406572769953</v>
      </c>
      <c r="AA934" s="38" t="n">
        <f aca="false">IFERROR(INDEX('Season Counts'!$K$2:$K$740,$AF934)/INDEX('Season Counts'!$J$2:$J$740,$AF934),"")</f>
        <v>0.256880733944954</v>
      </c>
      <c r="AB934" s="41" t="n">
        <f aca="false">IFERROR(R934-AA934,"")</f>
        <v>-0.0296080066722269</v>
      </c>
      <c r="AC934" s="39" t="n">
        <f aca="false">IFERROR(INDEX('Season Counts'!$AG$2:$AG$740,$AF934)/INDEX('Season Counts'!$AF$2:$AF$740,$AF934),"")</f>
        <v>68.986703601108</v>
      </c>
      <c r="AD934" s="40" t="n">
        <f aca="false">IFERROR(V934-AC934,"")</f>
        <v>-0.642022750044205</v>
      </c>
      <c r="AE934" s="4" t="str">
        <f aca="false">IF(D934&lt;Guide!$C$21,"Low PA",IF(TRIM(IF(ISNUMBER(AD934),IF(N(AD934)&lt;=-Guide!$C$24,"▼ Bat Speed  ",IF(N(AD934)&gt;=Guide!$C$24,"▲ Bat Speed  ","")),"")&amp;IF(N(Z934)&gt;=Guide!$C$22,"▲ Contact  ","")&amp;IF(N(Z934)&lt;=-Guide!$C$22,"▼ Contact  ","")&amp;IF(N(AB934)&gt;=Guide!$C$23,"▲ Chase  ","")&amp;IF(N(AB934)&lt;=-Guide!$C$23,"▼ Chase  ",""))="","Stable",TRIM(IF(ISNUMBER(AD934),IF(N(AD934)&lt;=-Guide!$C$24,"▼ Bat Speed  ",IF(N(AD934)&gt;=Guide!$C$24,"▲ Bat Speed  ","")),"")&amp;IF(N(Z934)&gt;=Guide!$C$22,"▲ Contact  ","")&amp;IF(N(Z934)&lt;=-Guide!$C$22,"▼ Contact  ","")&amp;IF(N(AB934)&gt;=Guide!$C$23,"▲ Chase  ","")&amp;IF(N(AB934)&lt;=-Guide!$C$23,"▼ Chase  ",""))))</f>
        <v>Low PA</v>
      </c>
      <c r="AF934" s="35" t="n">
        <f aca="false">MATCH(Counts!A934,'Season Counts'!$A$2:$A$740,0)</f>
        <v>237</v>
      </c>
    </row>
    <row r="935" customFormat="false" ht="15" hidden="false" customHeight="false" outlineLevel="0" collapsed="false">
      <c r="A935" s="34" t="str">
        <f aca="false">Counts!B935</f>
        <v>CWS</v>
      </c>
      <c r="B935" s="5" t="str">
        <f aca="false">Counts!C935</f>
        <v>Edgar Quero</v>
      </c>
      <c r="C935" s="34" t="str">
        <f aca="false">Counts!F935</f>
        <v>Sep</v>
      </c>
      <c r="D935" s="35" t="n">
        <f aca="false">IFERROR(Counts!P935,"")</f>
        <v>7</v>
      </c>
      <c r="E935" s="36" t="n">
        <f aca="false">IFERROR(Counts!R935/Counts!Q935,"")</f>
        <v>0</v>
      </c>
      <c r="F935" s="36" t="n">
        <f aca="false">IFERROR((Counts!R935+Counts!V935+Counts!W935)/(Counts!Q935+Counts!V935+Counts!W935+Counts!X935),"")</f>
        <v>0.428571428571429</v>
      </c>
      <c r="G935" s="36" t="n">
        <f aca="false">IFERROR((Counts!R935+Counts!S935+2*Counts!T935+3*Counts!U935)/Counts!Q935,"")</f>
        <v>0</v>
      </c>
      <c r="H935" s="35" t="n">
        <f aca="false">IFERROR(Counts!U935,"")</f>
        <v>0</v>
      </c>
      <c r="I935" s="36" t="n">
        <f aca="false">IFERROR(Counts!Z935/Counts!AA935,"")</f>
        <v>0.3</v>
      </c>
      <c r="J935" s="36" t="n">
        <f aca="false">IFERROR(Counts!AB935/Counts!AA935,"")</f>
        <v>0.379571428571429</v>
      </c>
      <c r="K935" s="37" t="n">
        <f aca="false">IFERROR((Counts!AB935-Counts!Z935)/Counts!AA935,"")</f>
        <v>0.0795714285714286</v>
      </c>
      <c r="L935" s="38" t="n">
        <f aca="false">IFERROR(Counts!Y935/Counts!P935,"")</f>
        <v>0.142857142857143</v>
      </c>
      <c r="M935" s="38" t="n">
        <f aca="false">IFERROR(Counts!V935/Counts!P935,"")</f>
        <v>0.285714285714286</v>
      </c>
      <c r="N935" s="38" t="n">
        <f aca="false">IFERROR(Counts!AD935/Counts!AC935,"")</f>
        <v>0</v>
      </c>
      <c r="O935" s="38" t="n">
        <f aca="false">IFERROR(Counts!AE935/Counts!AC935,"")</f>
        <v>0.666666666666667</v>
      </c>
      <c r="P935" s="39" t="n">
        <f aca="false">IFERROR(Counts!AG935/Counts!AF935,"")</f>
        <v>93.5333333333334</v>
      </c>
      <c r="Q935" s="38" t="n">
        <f aca="false">IFERROR(Counts!AH935/Counts!AC935,"")</f>
        <v>0</v>
      </c>
      <c r="R935" s="38" t="n">
        <f aca="false">IFERROR(Counts!N935/Counts!M935,"")</f>
        <v>0.133333333333333</v>
      </c>
      <c r="S935" s="38" t="n">
        <f aca="false">IFERROR(Counts!K935/Counts!J935,"")</f>
        <v>0.714285714285714</v>
      </c>
      <c r="T935" s="38" t="n">
        <f aca="false">IFERROR(Counts!I935/Counts!H935,"")</f>
        <v>0.285714285714286</v>
      </c>
      <c r="U935" s="38" t="n">
        <f aca="false">IFERROR(1-Counts!L935/Counts!K935,"")</f>
        <v>0.8</v>
      </c>
      <c r="V935" s="39" t="n">
        <f aca="false">IFERROR(Counts!AJ935/Counts!AI935,"")</f>
        <v>71.2833333333333</v>
      </c>
      <c r="W935" s="38" t="n">
        <f aca="false">IFERROR(Counts!AK935/Counts!AI935,"")</f>
        <v>0.166666666666667</v>
      </c>
      <c r="X935" s="40" t="n">
        <f aca="false">IFERROR(Counts!O935,"")</f>
        <v>-0.653</v>
      </c>
      <c r="Y935" s="36" t="n">
        <f aca="false">IFERROR(INDEX('Season Counts'!$Y$2:$Y$740,$AF935)/INDEX('Season Counts'!$X$2:$X$740,$AF935),"")</f>
        <v>0.281793427230047</v>
      </c>
      <c r="Z935" s="37" t="n">
        <f aca="false">IFERROR(J935-Y935,"")</f>
        <v>0.0977780013413816</v>
      </c>
      <c r="AA935" s="38" t="n">
        <f aca="false">IFERROR(INDEX('Season Counts'!$K$2:$K$740,$AF935)/INDEX('Season Counts'!$J$2:$J$740,$AF935),"")</f>
        <v>0.256880733944954</v>
      </c>
      <c r="AB935" s="41" t="n">
        <f aca="false">IFERROR(R935-AA935,"")</f>
        <v>-0.123547400611621</v>
      </c>
      <c r="AC935" s="39" t="n">
        <f aca="false">IFERROR(INDEX('Season Counts'!$AG$2:$AG$740,$AF935)/INDEX('Season Counts'!$AF$2:$AF$740,$AF935),"")</f>
        <v>68.986703601108</v>
      </c>
      <c r="AD935" s="40" t="n">
        <f aca="false">IFERROR(V935-AC935,"")</f>
        <v>2.2966297322253</v>
      </c>
      <c r="AE935" s="4" t="str">
        <f aca="false">IF(D935&lt;Guide!$C$21,"Low PA",IF(TRIM(IF(ISNUMBER(AD935),IF(N(AD935)&lt;=-Guide!$C$24,"▼ Bat Speed  ",IF(N(AD935)&gt;=Guide!$C$24,"▲ Bat Speed  ","")),"")&amp;IF(N(Z935)&gt;=Guide!$C$22,"▲ Contact  ","")&amp;IF(N(Z935)&lt;=-Guide!$C$22,"▼ Contact  ","")&amp;IF(N(AB935)&gt;=Guide!$C$23,"▲ Chase  ","")&amp;IF(N(AB935)&lt;=-Guide!$C$23,"▼ Chase  ",""))="","Stable",TRIM(IF(ISNUMBER(AD935),IF(N(AD935)&lt;=-Guide!$C$24,"▼ Bat Speed  ",IF(N(AD935)&gt;=Guide!$C$24,"▲ Bat Speed  ","")),"")&amp;IF(N(Z935)&gt;=Guide!$C$22,"▲ Contact  ","")&amp;IF(N(Z935)&lt;=-Guide!$C$22,"▼ Contact  ","")&amp;IF(N(AB935)&gt;=Guide!$C$23,"▲ Chase  ","")&amp;IF(N(AB935)&lt;=-Guide!$C$23,"▼ Chase  ",""))))</f>
        <v>Low PA</v>
      </c>
      <c r="AF935" s="35" t="n">
        <f aca="false">MATCH(Counts!A935,'Season Counts'!$A$2:$A$740,0)</f>
        <v>237</v>
      </c>
    </row>
    <row r="936" customFormat="false" ht="15" hidden="false" customHeight="false" outlineLevel="0" collapsed="false">
      <c r="A936" s="34" t="str">
        <f aca="false">Counts!B936</f>
        <v>CWS</v>
      </c>
      <c r="B936" s="5" t="str">
        <f aca="false">Counts!C936</f>
        <v>Drew Romo</v>
      </c>
      <c r="C936" s="34" t="str">
        <f aca="false">Counts!F936</f>
        <v>Mar-Apr</v>
      </c>
      <c r="D936" s="35" t="n">
        <f aca="false">IFERROR(Counts!P936,"")</f>
        <v>9</v>
      </c>
      <c r="E936" s="36" t="n">
        <f aca="false">IFERROR(Counts!R936/Counts!Q936,"")</f>
        <v>0.333333333333333</v>
      </c>
      <c r="F936" s="36" t="n">
        <f aca="false">IFERROR((Counts!R936+Counts!V936+Counts!W936)/(Counts!Q936+Counts!V936+Counts!W936+Counts!X936),"")</f>
        <v>0.555555555555556</v>
      </c>
      <c r="G936" s="36" t="n">
        <f aca="false">IFERROR((Counts!R936+Counts!S936+2*Counts!T936+3*Counts!U936)/Counts!Q936,"")</f>
        <v>1.33333333333333</v>
      </c>
      <c r="H936" s="35" t="n">
        <f aca="false">IFERROR(Counts!U936,"")</f>
        <v>2</v>
      </c>
      <c r="I936" s="36" t="n">
        <f aca="false">IFERROR(Counts!Z936/Counts!AA936,"")</f>
        <v>0.677777777777778</v>
      </c>
      <c r="J936" s="36" t="n">
        <f aca="false">IFERROR(Counts!AB936/Counts!AA936,"")</f>
        <v>0.585777777777778</v>
      </c>
      <c r="K936" s="37" t="n">
        <f aca="false">IFERROR((Counts!AB936-Counts!Z936)/Counts!AA936,"")</f>
        <v>-0.0919999999999999</v>
      </c>
      <c r="L936" s="38" t="n">
        <f aca="false">IFERROR(Counts!Y936/Counts!P936,"")</f>
        <v>0.111111111111111</v>
      </c>
      <c r="M936" s="38" t="n">
        <f aca="false">IFERROR(Counts!V936/Counts!P936,"")</f>
        <v>0.222222222222222</v>
      </c>
      <c r="N936" s="38" t="n">
        <f aca="false">IFERROR(Counts!AD936/Counts!AC936,"")</f>
        <v>0.4</v>
      </c>
      <c r="O936" s="38" t="n">
        <f aca="false">IFERROR(Counts!AE936/Counts!AC936,"")</f>
        <v>0.4</v>
      </c>
      <c r="P936" s="39" t="n">
        <f aca="false">IFERROR(Counts!AG936/Counts!AF936,"")</f>
        <v>90.98</v>
      </c>
      <c r="Q936" s="38" t="n">
        <f aca="false">IFERROR(Counts!AH936/Counts!AC936,"")</f>
        <v>0.4</v>
      </c>
      <c r="R936" s="38" t="n">
        <f aca="false">IFERROR(Counts!N936/Counts!M936,"")</f>
        <v>0.25</v>
      </c>
      <c r="S936" s="38" t="n">
        <f aca="false">IFERROR(Counts!K936/Counts!J936,"")</f>
        <v>0.6875</v>
      </c>
      <c r="T936" s="38" t="n">
        <f aca="false">IFERROR(Counts!I936/Counts!H936,"")</f>
        <v>0.2</v>
      </c>
      <c r="U936" s="38" t="n">
        <f aca="false">IFERROR(1-Counts!L936/Counts!K936,"")</f>
        <v>1</v>
      </c>
      <c r="V936" s="39" t="n">
        <f aca="false">IFERROR(Counts!AJ936/Counts!AI936,"")</f>
        <v>69.8384615384615</v>
      </c>
      <c r="W936" s="38" t="n">
        <f aca="false">IFERROR(Counts!AK936/Counts!AI936,"")</f>
        <v>0</v>
      </c>
      <c r="X936" s="40" t="n">
        <f aca="false">IFERROR(Counts!O936,"")</f>
        <v>4.857</v>
      </c>
      <c r="Y936" s="36" t="n">
        <f aca="false">IFERROR(INDEX('Season Counts'!$Y$2:$Y$740,$AF936)/INDEX('Season Counts'!$X$2:$X$740,$AF936),"")</f>
        <v>0.261656862745098</v>
      </c>
      <c r="Z936" s="37" t="n">
        <f aca="false">IFERROR(J936-Y936,"")</f>
        <v>0.32412091503268</v>
      </c>
      <c r="AA936" s="38" t="n">
        <f aca="false">IFERROR(INDEX('Season Counts'!$K$2:$K$740,$AF936)/INDEX('Season Counts'!$J$2:$J$740,$AF936),"")</f>
        <v>0.34390243902439</v>
      </c>
      <c r="AB936" s="41" t="n">
        <f aca="false">IFERROR(R936-AA936,"")</f>
        <v>-0.0939024390243902</v>
      </c>
      <c r="AC936" s="39" t="n">
        <f aca="false">IFERROR(INDEX('Season Counts'!$AG$2:$AG$740,$AF936)/INDEX('Season Counts'!$AF$2:$AF$740,$AF936),"")</f>
        <v>69.8244776119403</v>
      </c>
      <c r="AD936" s="40" t="n">
        <f aca="false">IFERROR(V936-AC936,"")</f>
        <v>0.0139839265212345</v>
      </c>
      <c r="AE936" s="4" t="str">
        <f aca="false">IF(D936&lt;Guide!$C$21,"Low PA",IF(TRIM(IF(ISNUMBER(AD936),IF(N(AD936)&lt;=-Guide!$C$24,"▼ Bat Speed  ",IF(N(AD936)&gt;=Guide!$C$24,"▲ Bat Speed  ","")),"")&amp;IF(N(Z936)&gt;=Guide!$C$22,"▲ Contact  ","")&amp;IF(N(Z936)&lt;=-Guide!$C$22,"▼ Contact  ","")&amp;IF(N(AB936)&gt;=Guide!$C$23,"▲ Chase  ","")&amp;IF(N(AB936)&lt;=-Guide!$C$23,"▼ Chase  ",""))="","Stable",TRIM(IF(ISNUMBER(AD936),IF(N(AD936)&lt;=-Guide!$C$24,"▼ Bat Speed  ",IF(N(AD936)&gt;=Guide!$C$24,"▲ Bat Speed  ","")),"")&amp;IF(N(Z936)&gt;=Guide!$C$22,"▲ Contact  ","")&amp;IF(N(Z936)&lt;=-Guide!$C$22,"▼ Contact  ","")&amp;IF(N(AB936)&gt;=Guide!$C$23,"▲ Chase  ","")&amp;IF(N(AB936)&lt;=-Guide!$C$23,"▼ Chase  ",""))))</f>
        <v>Low PA</v>
      </c>
      <c r="AF936" s="35" t="n">
        <f aca="false">MATCH(Counts!A936,'Season Counts'!$A$2:$A$740,0)</f>
        <v>238</v>
      </c>
    </row>
    <row r="937" customFormat="false" ht="15" hidden="false" customHeight="false" outlineLevel="0" collapsed="false">
      <c r="A937" s="34" t="str">
        <f aca="false">Counts!B937</f>
        <v>CWS</v>
      </c>
      <c r="B937" s="5" t="str">
        <f aca="false">Counts!C937</f>
        <v>Drew Romo</v>
      </c>
      <c r="C937" s="34" t="str">
        <f aca="false">Counts!F937</f>
        <v>May</v>
      </c>
      <c r="D937" s="35" t="n">
        <f aca="false">IFERROR(Counts!P937,"")</f>
        <v>63</v>
      </c>
      <c r="E937" s="36" t="n">
        <f aca="false">IFERROR(Counts!R937/Counts!Q937,"")</f>
        <v>0.160714285714286</v>
      </c>
      <c r="F937" s="36" t="n">
        <f aca="false">IFERROR((Counts!R937+Counts!V937+Counts!W937)/(Counts!Q937+Counts!V937+Counts!W937+Counts!X937),"")</f>
        <v>0.253968253968254</v>
      </c>
      <c r="G937" s="36" t="n">
        <f aca="false">IFERROR((Counts!R937+Counts!S937+2*Counts!T937+3*Counts!U937)/Counts!Q937,"")</f>
        <v>0.375</v>
      </c>
      <c r="H937" s="35" t="n">
        <f aca="false">IFERROR(Counts!U937,"")</f>
        <v>3</v>
      </c>
      <c r="I937" s="36" t="n">
        <f aca="false">IFERROR(Counts!Z937/Counts!AA937,"")</f>
        <v>0.275396825396825</v>
      </c>
      <c r="J937" s="36" t="n">
        <f aca="false">IFERROR(Counts!AB937/Counts!AA937,"")</f>
        <v>0.278095238095238</v>
      </c>
      <c r="K937" s="37" t="n">
        <f aca="false">IFERROR((Counts!AB937-Counts!Z937)/Counts!AA937,"")</f>
        <v>0.00269841269841267</v>
      </c>
      <c r="L937" s="38" t="n">
        <f aca="false">IFERROR(Counts!Y937/Counts!P937,"")</f>
        <v>0.253968253968254</v>
      </c>
      <c r="M937" s="38" t="n">
        <f aca="false">IFERROR(Counts!V937/Counts!P937,"")</f>
        <v>0.111111111111111</v>
      </c>
      <c r="N937" s="38" t="n">
        <f aca="false">IFERROR(Counts!AD937/Counts!AC937,"")</f>
        <v>0.075</v>
      </c>
      <c r="O937" s="38" t="n">
        <f aca="false">IFERROR(Counts!AE937/Counts!AC937,"")</f>
        <v>0.325</v>
      </c>
      <c r="P937" s="39" t="n">
        <f aca="false">IFERROR(Counts!AG937/Counts!AF937,"")</f>
        <v>83.2975</v>
      </c>
      <c r="Q937" s="38" t="n">
        <f aca="false">IFERROR(Counts!AH937/Counts!AC937,"")</f>
        <v>0.275</v>
      </c>
      <c r="R937" s="38" t="n">
        <f aca="false">IFERROR(Counts!N937/Counts!M937,"")</f>
        <v>0.297709923664122</v>
      </c>
      <c r="S937" s="38" t="n">
        <f aca="false">IFERROR(Counts!K937/Counts!J937,"")</f>
        <v>0.676470588235294</v>
      </c>
      <c r="T937" s="38" t="n">
        <f aca="false">IFERROR(Counts!I937/Counts!H937,"")</f>
        <v>0.296296296296296</v>
      </c>
      <c r="U937" s="38" t="n">
        <f aca="false">IFERROR(1-Counts!L937/Counts!K937,"")</f>
        <v>0.840579710144928</v>
      </c>
      <c r="V937" s="39" t="n">
        <f aca="false">IFERROR(Counts!AJ937/Counts!AI937,"")</f>
        <v>69.8265957446808</v>
      </c>
      <c r="W937" s="38" t="n">
        <f aca="false">IFERROR(Counts!AK937/Counts!AI937,"")</f>
        <v>0.0851063829787234</v>
      </c>
      <c r="X937" s="40" t="n">
        <f aca="false">IFERROR(Counts!O937,"")</f>
        <v>-2.765</v>
      </c>
      <c r="Y937" s="36" t="n">
        <f aca="false">IFERROR(INDEX('Season Counts'!$Y$2:$Y$740,$AF937)/INDEX('Season Counts'!$X$2:$X$740,$AF937),"")</f>
        <v>0.261656862745098</v>
      </c>
      <c r="Z937" s="37" t="n">
        <f aca="false">IFERROR(J937-Y937,"")</f>
        <v>0.01643837535014</v>
      </c>
      <c r="AA937" s="38" t="n">
        <f aca="false">IFERROR(INDEX('Season Counts'!$K$2:$K$740,$AF937)/INDEX('Season Counts'!$J$2:$J$740,$AF937),"")</f>
        <v>0.34390243902439</v>
      </c>
      <c r="AB937" s="41" t="n">
        <f aca="false">IFERROR(R937-AA937,"")</f>
        <v>-0.0461925153602681</v>
      </c>
      <c r="AC937" s="39" t="n">
        <f aca="false">IFERROR(INDEX('Season Counts'!$AG$2:$AG$740,$AF937)/INDEX('Season Counts'!$AF$2:$AF$740,$AF937),"")</f>
        <v>69.8244776119403</v>
      </c>
      <c r="AD937" s="40" t="n">
        <f aca="false">IFERROR(V937-AC937,"")</f>
        <v>0.00211813274054862</v>
      </c>
      <c r="AE937" s="4" t="str">
        <f aca="false">IF(D937&lt;Guide!$C$21,"Low PA",IF(TRIM(IF(ISNUMBER(AD937),IF(N(AD937)&lt;=-Guide!$C$24,"▼ Bat Speed  ",IF(N(AD937)&gt;=Guide!$C$24,"▲ Bat Speed  ","")),"")&amp;IF(N(Z937)&gt;=Guide!$C$22,"▲ Contact  ","")&amp;IF(N(Z937)&lt;=-Guide!$C$22,"▼ Contact  ","")&amp;IF(N(AB937)&gt;=Guide!$C$23,"▲ Chase  ","")&amp;IF(N(AB937)&lt;=-Guide!$C$23,"▼ Chase  ",""))="","Stable",TRIM(IF(ISNUMBER(AD937),IF(N(AD937)&lt;=-Guide!$C$24,"▼ Bat Speed  ",IF(N(AD937)&gt;=Guide!$C$24,"▲ Bat Speed  ","")),"")&amp;IF(N(Z937)&gt;=Guide!$C$22,"▲ Contact  ","")&amp;IF(N(Z937)&lt;=-Guide!$C$22,"▼ Contact  ","")&amp;IF(N(AB937)&gt;=Guide!$C$23,"▲ Chase  ","")&amp;IF(N(AB937)&lt;=-Guide!$C$23,"▼ Chase  ",""))))</f>
        <v>▼ Chase</v>
      </c>
      <c r="AF937" s="35" t="n">
        <f aca="false">MATCH(Counts!A937,'Season Counts'!$A$2:$A$740,0)</f>
        <v>238</v>
      </c>
    </row>
    <row r="938" customFormat="false" ht="15" hidden="false" customHeight="false" outlineLevel="0" collapsed="false">
      <c r="A938" s="34" t="str">
        <f aca="false">Counts!B938</f>
        <v>CWS</v>
      </c>
      <c r="B938" s="5" t="str">
        <f aca="false">Counts!C938</f>
        <v>Drew Romo</v>
      </c>
      <c r="C938" s="34" t="str">
        <f aca="false">Counts!F938</f>
        <v>Jun</v>
      </c>
      <c r="D938" s="35" t="n">
        <f aca="false">IFERROR(Counts!P938,"")</f>
        <v>36</v>
      </c>
      <c r="E938" s="36" t="n">
        <f aca="false">IFERROR(Counts!R938/Counts!Q938,"")</f>
        <v>0.0606060606060606</v>
      </c>
      <c r="F938" s="36" t="n">
        <f aca="false">IFERROR((Counts!R938+Counts!V938+Counts!W938)/(Counts!Q938+Counts!V938+Counts!W938+Counts!X938),"")</f>
        <v>0.0857142857142857</v>
      </c>
      <c r="G938" s="36" t="n">
        <f aca="false">IFERROR((Counts!R938+Counts!S938+2*Counts!T938+3*Counts!U938)/Counts!Q938,"")</f>
        <v>0.0909090909090909</v>
      </c>
      <c r="H938" s="35" t="n">
        <f aca="false">IFERROR(Counts!U938,"")</f>
        <v>0</v>
      </c>
      <c r="I938" s="36" t="n">
        <f aca="false">IFERROR(Counts!Z938/Counts!AA938,"")</f>
        <v>0.0814285714285714</v>
      </c>
      <c r="J938" s="36" t="n">
        <f aca="false">IFERROR(Counts!AB938/Counts!AA938,"")</f>
        <v>0.147514285714286</v>
      </c>
      <c r="K938" s="37" t="n">
        <f aca="false">IFERROR((Counts!AB938-Counts!Z938)/Counts!AA938,"")</f>
        <v>0.0660857142857143</v>
      </c>
      <c r="L938" s="38" t="n">
        <f aca="false">IFERROR(Counts!Y938/Counts!P938,"")</f>
        <v>0.305555555555556</v>
      </c>
      <c r="M938" s="38" t="n">
        <f aca="false">IFERROR(Counts!V938/Counts!P938,"")</f>
        <v>0.0277777777777778</v>
      </c>
      <c r="N938" s="38" t="n">
        <f aca="false">IFERROR(Counts!AD938/Counts!AC938,"")</f>
        <v>0.0416666666666667</v>
      </c>
      <c r="O938" s="38" t="n">
        <f aca="false">IFERROR(Counts!AE938/Counts!AC938,"")</f>
        <v>0.25</v>
      </c>
      <c r="P938" s="39" t="n">
        <f aca="false">IFERROR(Counts!AG938/Counts!AF938,"")</f>
        <v>82.4083333333333</v>
      </c>
      <c r="Q938" s="38" t="n">
        <f aca="false">IFERROR(Counts!AH938/Counts!AC938,"")</f>
        <v>0.208333333333333</v>
      </c>
      <c r="R938" s="38" t="n">
        <f aca="false">IFERROR(Counts!N938/Counts!M938,"")</f>
        <v>0.454545454545455</v>
      </c>
      <c r="S938" s="38" t="n">
        <f aca="false">IFERROR(Counts!K938/Counts!J938,"")</f>
        <v>0.735849056603774</v>
      </c>
      <c r="T938" s="38" t="n">
        <f aca="false">IFERROR(Counts!I938/Counts!H938,"")</f>
        <v>0.304347826086957</v>
      </c>
      <c r="U938" s="38" t="n">
        <f aca="false">IFERROR(1-Counts!L938/Counts!K938,"")</f>
        <v>0.846153846153846</v>
      </c>
      <c r="V938" s="39" t="n">
        <f aca="false">IFERROR(Counts!AJ938/Counts!AI938,"")</f>
        <v>69.7206349206349</v>
      </c>
      <c r="W938" s="38" t="n">
        <f aca="false">IFERROR(Counts!AK938/Counts!AI938,"")</f>
        <v>0.0158730158730159</v>
      </c>
      <c r="X938" s="40" t="n">
        <f aca="false">IFERROR(Counts!O938,"")</f>
        <v>-7.072</v>
      </c>
      <c r="Y938" s="36" t="n">
        <f aca="false">IFERROR(INDEX('Season Counts'!$Y$2:$Y$740,$AF938)/INDEX('Season Counts'!$X$2:$X$740,$AF938),"")</f>
        <v>0.261656862745098</v>
      </c>
      <c r="Z938" s="37" t="n">
        <f aca="false">IFERROR(J938-Y938,"")</f>
        <v>-0.114142577030812</v>
      </c>
      <c r="AA938" s="38" t="n">
        <f aca="false">IFERROR(INDEX('Season Counts'!$K$2:$K$740,$AF938)/INDEX('Season Counts'!$J$2:$J$740,$AF938),"")</f>
        <v>0.34390243902439</v>
      </c>
      <c r="AB938" s="41" t="n">
        <f aca="false">IFERROR(R938-AA938,"")</f>
        <v>0.110643015521064</v>
      </c>
      <c r="AC938" s="39" t="n">
        <f aca="false">IFERROR(INDEX('Season Counts'!$AG$2:$AG$740,$AF938)/INDEX('Season Counts'!$AF$2:$AF$740,$AF938),"")</f>
        <v>69.8244776119403</v>
      </c>
      <c r="AD938" s="40" t="n">
        <f aca="false">IFERROR(V938-AC938,"")</f>
        <v>-0.103842691305374</v>
      </c>
      <c r="AE938" s="4" t="str">
        <f aca="false">IF(D938&lt;Guide!$C$21,"Low PA",IF(TRIM(IF(ISNUMBER(AD938),IF(N(AD938)&lt;=-Guide!$C$24,"▼ Bat Speed  ",IF(N(AD938)&gt;=Guide!$C$24,"▲ Bat Speed  ","")),"")&amp;IF(N(Z938)&gt;=Guide!$C$22,"▲ Contact  ","")&amp;IF(N(Z938)&lt;=-Guide!$C$22,"▼ Contact  ","")&amp;IF(N(AB938)&gt;=Guide!$C$23,"▲ Chase  ","")&amp;IF(N(AB938)&lt;=-Guide!$C$23,"▼ Chase  ",""))="","Stable",TRIM(IF(ISNUMBER(AD938),IF(N(AD938)&lt;=-Guide!$C$24,"▼ Bat Speed  ",IF(N(AD938)&gt;=Guide!$C$24,"▲ Bat Speed  ","")),"")&amp;IF(N(Z938)&gt;=Guide!$C$22,"▲ Contact  ","")&amp;IF(N(Z938)&lt;=-Guide!$C$22,"▼ Contact  ","")&amp;IF(N(AB938)&gt;=Guide!$C$23,"▲ Chase  ","")&amp;IF(N(AB938)&lt;=-Guide!$C$23,"▼ Chase  ",""))))</f>
        <v>Low PA</v>
      </c>
      <c r="AF938" s="35" t="n">
        <f aca="false">MATCH(Counts!A938,'Season Counts'!$A$2:$A$740,0)</f>
        <v>238</v>
      </c>
    </row>
    <row r="939" customFormat="false" ht="15" hidden="false" customHeight="false" outlineLevel="0" collapsed="false">
      <c r="A939" s="34" t="str">
        <f aca="false">Counts!B939</f>
        <v>CWS</v>
      </c>
      <c r="B939" s="5" t="str">
        <f aca="false">Counts!C939</f>
        <v>Drew Romo</v>
      </c>
      <c r="C939" s="34" t="str">
        <f aca="false">Counts!F939</f>
        <v>Jul</v>
      </c>
      <c r="D939" s="35" t="n">
        <f aca="false">IFERROR(Counts!P939,"")</f>
        <v>39</v>
      </c>
      <c r="E939" s="36" t="n">
        <f aca="false">IFERROR(Counts!R939/Counts!Q939,"")</f>
        <v>0.142857142857143</v>
      </c>
      <c r="F939" s="36" t="n">
        <f aca="false">IFERROR((Counts!R939+Counts!V939+Counts!W939)/(Counts!Q939+Counts!V939+Counts!W939+Counts!X939),"")</f>
        <v>0.230769230769231</v>
      </c>
      <c r="G939" s="36" t="n">
        <f aca="false">IFERROR((Counts!R939+Counts!S939+2*Counts!T939+3*Counts!U939)/Counts!Q939,"")</f>
        <v>0.171428571428571</v>
      </c>
      <c r="H939" s="35" t="n">
        <f aca="false">IFERROR(Counts!U939,"")</f>
        <v>0</v>
      </c>
      <c r="I939" s="36" t="n">
        <f aca="false">IFERROR(Counts!Z939/Counts!AA939,"")</f>
        <v>0.196153846153846</v>
      </c>
      <c r="J939" s="36" t="n">
        <f aca="false">IFERROR(Counts!AB939/Counts!AA939,"")</f>
        <v>0.208102564102564</v>
      </c>
      <c r="K939" s="37" t="n">
        <f aca="false">IFERROR((Counts!AB939-Counts!Z939)/Counts!AA939,"")</f>
        <v>0.0119487179487179</v>
      </c>
      <c r="L939" s="38" t="n">
        <f aca="false">IFERROR(Counts!Y939/Counts!P939,"")</f>
        <v>0.230769230769231</v>
      </c>
      <c r="M939" s="38" t="n">
        <f aca="false">IFERROR(Counts!V939/Counts!P939,"")</f>
        <v>0.0769230769230769</v>
      </c>
      <c r="N939" s="38" t="n">
        <f aca="false">IFERROR(Counts!AD939/Counts!AC939,"")</f>
        <v>0</v>
      </c>
      <c r="O939" s="38" t="n">
        <f aca="false">IFERROR(Counts!AE939/Counts!AC939,"")</f>
        <v>0.115384615384615</v>
      </c>
      <c r="P939" s="39" t="n">
        <f aca="false">IFERROR(Counts!AG939/Counts!AF939,"")</f>
        <v>79.4769230769231</v>
      </c>
      <c r="Q939" s="38" t="n">
        <f aca="false">IFERROR(Counts!AH939/Counts!AC939,"")</f>
        <v>0.307692307692308</v>
      </c>
      <c r="R939" s="38" t="n">
        <f aca="false">IFERROR(Counts!N939/Counts!M939,"")</f>
        <v>0.3125</v>
      </c>
      <c r="S939" s="38" t="n">
        <f aca="false">IFERROR(Counts!K939/Counts!J939,"")</f>
        <v>0.710144927536232</v>
      </c>
      <c r="T939" s="38" t="n">
        <f aca="false">IFERROR(Counts!I939/Counts!H939,"")</f>
        <v>0.310810810810811</v>
      </c>
      <c r="U939" s="38" t="n">
        <f aca="false">IFERROR(1-Counts!L939/Counts!K939,"")</f>
        <v>0.795918367346939</v>
      </c>
      <c r="V939" s="39" t="n">
        <f aca="false">IFERROR(Counts!AJ939/Counts!AI939,"")</f>
        <v>70.1058823529412</v>
      </c>
      <c r="W939" s="38" t="n">
        <f aca="false">IFERROR(Counts!AK939/Counts!AI939,"")</f>
        <v>0.0441176470588235</v>
      </c>
      <c r="X939" s="40" t="n">
        <f aca="false">IFERROR(Counts!O939,"")</f>
        <v>-4.391</v>
      </c>
      <c r="Y939" s="36" t="n">
        <f aca="false">IFERROR(INDEX('Season Counts'!$Y$2:$Y$740,$AF939)/INDEX('Season Counts'!$X$2:$X$740,$AF939),"")</f>
        <v>0.261656862745098</v>
      </c>
      <c r="Z939" s="37" t="n">
        <f aca="false">IFERROR(J939-Y939,"")</f>
        <v>-0.0535542986425339</v>
      </c>
      <c r="AA939" s="38" t="n">
        <f aca="false">IFERROR(INDEX('Season Counts'!$K$2:$K$740,$AF939)/INDEX('Season Counts'!$J$2:$J$740,$AF939),"")</f>
        <v>0.34390243902439</v>
      </c>
      <c r="AB939" s="41" t="n">
        <f aca="false">IFERROR(R939-AA939,"")</f>
        <v>-0.0314024390243902</v>
      </c>
      <c r="AC939" s="39" t="n">
        <f aca="false">IFERROR(INDEX('Season Counts'!$AG$2:$AG$740,$AF939)/INDEX('Season Counts'!$AF$2:$AF$740,$AF939),"")</f>
        <v>69.8244776119403</v>
      </c>
      <c r="AD939" s="40" t="n">
        <f aca="false">IFERROR(V939-AC939,"")</f>
        <v>0.281404741000884</v>
      </c>
      <c r="AE939" s="4" t="str">
        <f aca="false">IF(D939&lt;Guide!$C$21,"Low PA",IF(TRIM(IF(ISNUMBER(AD939),IF(N(AD939)&lt;=-Guide!$C$24,"▼ Bat Speed  ",IF(N(AD939)&gt;=Guide!$C$24,"▲ Bat Speed  ","")),"")&amp;IF(N(Z939)&gt;=Guide!$C$22,"▲ Contact  ","")&amp;IF(N(Z939)&lt;=-Guide!$C$22,"▼ Contact  ","")&amp;IF(N(AB939)&gt;=Guide!$C$23,"▲ Chase  ","")&amp;IF(N(AB939)&lt;=-Guide!$C$23,"▼ Chase  ",""))="","Stable",TRIM(IF(ISNUMBER(AD939),IF(N(AD939)&lt;=-Guide!$C$24,"▼ Bat Speed  ",IF(N(AD939)&gt;=Guide!$C$24,"▲ Bat Speed  ","")),"")&amp;IF(N(Z939)&gt;=Guide!$C$22,"▲ Contact  ","")&amp;IF(N(Z939)&lt;=-Guide!$C$22,"▼ Contact  ","")&amp;IF(N(AB939)&gt;=Guide!$C$23,"▲ Chase  ","")&amp;IF(N(AB939)&lt;=-Guide!$C$23,"▼ Chase  ",""))))</f>
        <v>Low PA</v>
      </c>
      <c r="AF939" s="35" t="n">
        <f aca="false">MATCH(Counts!A939,'Season Counts'!$A$2:$A$740,0)</f>
        <v>238</v>
      </c>
    </row>
    <row r="940" customFormat="false" ht="15" hidden="false" customHeight="false" outlineLevel="0" collapsed="false">
      <c r="A940" s="34" t="str">
        <f aca="false">Counts!B940</f>
        <v>CWS</v>
      </c>
      <c r="B940" s="5" t="str">
        <f aca="false">Counts!C940</f>
        <v>Drew Romo</v>
      </c>
      <c r="C940" s="34" t="str">
        <f aca="false">Counts!F940</f>
        <v>Aug</v>
      </c>
      <c r="D940" s="35" t="n">
        <f aca="false">IFERROR(Counts!P940,"")</f>
        <v>49</v>
      </c>
      <c r="E940" s="36" t="n">
        <f aca="false">IFERROR(Counts!R940/Counts!Q940,"")</f>
        <v>0.162790697674419</v>
      </c>
      <c r="F940" s="36" t="n">
        <f aca="false">IFERROR((Counts!R940+Counts!V940+Counts!W940)/(Counts!Q940+Counts!V940+Counts!W940+Counts!X940),"")</f>
        <v>0.25</v>
      </c>
      <c r="G940" s="36" t="n">
        <f aca="false">IFERROR((Counts!R940+Counts!S940+2*Counts!T940+3*Counts!U940)/Counts!Q940,"")</f>
        <v>0.302325581395349</v>
      </c>
      <c r="H940" s="35" t="n">
        <f aca="false">IFERROR(Counts!U940,"")</f>
        <v>2</v>
      </c>
      <c r="I940" s="36" t="n">
        <f aca="false">IFERROR(Counts!Z940/Counts!AA940,"")</f>
        <v>0.25</v>
      </c>
      <c r="J940" s="36" t="n">
        <f aca="false">IFERROR(Counts!AB940/Counts!AA940,"")</f>
        <v>0.2854375</v>
      </c>
      <c r="K940" s="37" t="n">
        <f aca="false">IFERROR((Counts!AB940-Counts!Z940)/Counts!AA940,"")</f>
        <v>0.0354375</v>
      </c>
      <c r="L940" s="38" t="n">
        <f aca="false">IFERROR(Counts!Y940/Counts!P940,"")</f>
        <v>0.183673469387755</v>
      </c>
      <c r="M940" s="38" t="n">
        <f aca="false">IFERROR(Counts!V940/Counts!P940,"")</f>
        <v>0.0816326530612245</v>
      </c>
      <c r="N940" s="38" t="n">
        <f aca="false">IFERROR(Counts!AD940/Counts!AC940,"")</f>
        <v>0.0571428571428571</v>
      </c>
      <c r="O940" s="38" t="n">
        <f aca="false">IFERROR(Counts!AE940/Counts!AC940,"")</f>
        <v>0.285714285714286</v>
      </c>
      <c r="P940" s="39" t="n">
        <f aca="false">IFERROR(Counts!AG940/Counts!AF940,"")</f>
        <v>84.56</v>
      </c>
      <c r="Q940" s="38" t="n">
        <f aca="false">IFERROR(Counts!AH940/Counts!AC940,"")</f>
        <v>0.314285714285714</v>
      </c>
      <c r="R940" s="38" t="n">
        <f aca="false">IFERROR(Counts!N940/Counts!M940,"")</f>
        <v>0.410526315789474</v>
      </c>
      <c r="S940" s="38" t="n">
        <f aca="false">IFERROR(Counts!K940/Counts!J940,"")</f>
        <v>0.813333333333333</v>
      </c>
      <c r="T940" s="38" t="n">
        <f aca="false">IFERROR(Counts!I940/Counts!H940,"")</f>
        <v>0.26</v>
      </c>
      <c r="U940" s="38" t="n">
        <f aca="false">IFERROR(1-Counts!L940/Counts!K940,"")</f>
        <v>0.852459016393443</v>
      </c>
      <c r="V940" s="39" t="n">
        <f aca="false">IFERROR(Counts!AJ940/Counts!AI940,"")</f>
        <v>69.7395348837209</v>
      </c>
      <c r="W940" s="38" t="n">
        <f aca="false">IFERROR(Counts!AK940/Counts!AI940,"")</f>
        <v>0.0581395348837209</v>
      </c>
      <c r="X940" s="40" t="n">
        <f aca="false">IFERROR(Counts!O940,"")</f>
        <v>-2.128</v>
      </c>
      <c r="Y940" s="36" t="n">
        <f aca="false">IFERROR(INDEX('Season Counts'!$Y$2:$Y$740,$AF940)/INDEX('Season Counts'!$X$2:$X$740,$AF940),"")</f>
        <v>0.261656862745098</v>
      </c>
      <c r="Z940" s="37" t="n">
        <f aca="false">IFERROR(J940-Y940,"")</f>
        <v>0.023780637254902</v>
      </c>
      <c r="AA940" s="38" t="n">
        <f aca="false">IFERROR(INDEX('Season Counts'!$K$2:$K$740,$AF940)/INDEX('Season Counts'!$J$2:$J$740,$AF940),"")</f>
        <v>0.34390243902439</v>
      </c>
      <c r="AB940" s="41" t="n">
        <f aca="false">IFERROR(R940-AA940,"")</f>
        <v>0.0666238767650835</v>
      </c>
      <c r="AC940" s="39" t="n">
        <f aca="false">IFERROR(INDEX('Season Counts'!$AG$2:$AG$740,$AF940)/INDEX('Season Counts'!$AF$2:$AF$740,$AF940),"")</f>
        <v>69.8244776119403</v>
      </c>
      <c r="AD940" s="40" t="n">
        <f aca="false">IFERROR(V940-AC940,"")</f>
        <v>-0.0849427282193602</v>
      </c>
      <c r="AE940" s="4" t="str">
        <f aca="false">IF(D940&lt;Guide!$C$21,"Low PA",IF(TRIM(IF(ISNUMBER(AD940),IF(N(AD940)&lt;=-Guide!$C$24,"▼ Bat Speed  ",IF(N(AD940)&gt;=Guide!$C$24,"▲ Bat Speed  ","")),"")&amp;IF(N(Z940)&gt;=Guide!$C$22,"▲ Contact  ","")&amp;IF(N(Z940)&lt;=-Guide!$C$22,"▼ Contact  ","")&amp;IF(N(AB940)&gt;=Guide!$C$23,"▲ Chase  ","")&amp;IF(N(AB940)&lt;=-Guide!$C$23,"▼ Chase  ",""))="","Stable",TRIM(IF(ISNUMBER(AD940),IF(N(AD940)&lt;=-Guide!$C$24,"▼ Bat Speed  ",IF(N(AD940)&gt;=Guide!$C$24,"▲ Bat Speed  ","")),"")&amp;IF(N(Z940)&gt;=Guide!$C$22,"▲ Contact  ","")&amp;IF(N(Z940)&lt;=-Guide!$C$22,"▼ Contact  ","")&amp;IF(N(AB940)&gt;=Guide!$C$23,"▲ Chase  ","")&amp;IF(N(AB940)&lt;=-Guide!$C$23,"▼ Chase  ",""))))</f>
        <v>▲ Chase</v>
      </c>
      <c r="AF940" s="35" t="n">
        <f aca="false">MATCH(Counts!A940,'Season Counts'!$A$2:$A$740,0)</f>
        <v>238</v>
      </c>
    </row>
    <row r="941" customFormat="false" ht="15" hidden="false" customHeight="false" outlineLevel="0" collapsed="false">
      <c r="A941" s="34" t="str">
        <f aca="false">Counts!B941</f>
        <v>CWS</v>
      </c>
      <c r="B941" s="5" t="str">
        <f aca="false">Counts!C941</f>
        <v>Drew Romo</v>
      </c>
      <c r="C941" s="34" t="str">
        <f aca="false">Counts!F941</f>
        <v>Sep</v>
      </c>
      <c r="D941" s="35" t="n">
        <f aca="false">IFERROR(Counts!P941,"")</f>
        <v>10</v>
      </c>
      <c r="E941" s="36" t="n">
        <f aca="false">IFERROR(Counts!R941/Counts!Q941,"")</f>
        <v>0.142857142857143</v>
      </c>
      <c r="F941" s="36" t="n">
        <f aca="false">IFERROR((Counts!R941+Counts!V941+Counts!W941)/(Counts!Q941+Counts!V941+Counts!W941+Counts!X941),"")</f>
        <v>0.4</v>
      </c>
      <c r="G941" s="36" t="n">
        <f aca="false">IFERROR((Counts!R941+Counts!S941+2*Counts!T941+3*Counts!U941)/Counts!Q941,"")</f>
        <v>0.285714285714286</v>
      </c>
      <c r="H941" s="35" t="n">
        <f aca="false">IFERROR(Counts!U941,"")</f>
        <v>0</v>
      </c>
      <c r="I941" s="36" t="n">
        <f aca="false">IFERROR(Counts!Z941/Counts!AA941,"")</f>
        <v>0.335</v>
      </c>
      <c r="J941" s="36" t="n">
        <f aca="false">IFERROR(Counts!AB941/Counts!AA941,"")</f>
        <v>0.3606</v>
      </c>
      <c r="K941" s="37" t="n">
        <f aca="false">IFERROR((Counts!AB941-Counts!Z941)/Counts!AA941,"")</f>
        <v>0.0256</v>
      </c>
      <c r="L941" s="38" t="n">
        <f aca="false">IFERROR(Counts!Y941/Counts!P941,"")</f>
        <v>0.1</v>
      </c>
      <c r="M941" s="38" t="n">
        <f aca="false">IFERROR(Counts!V941/Counts!P941,"")</f>
        <v>0.3</v>
      </c>
      <c r="N941" s="38" t="n">
        <f aca="false">IFERROR(Counts!AD941/Counts!AC941,"")</f>
        <v>0</v>
      </c>
      <c r="O941" s="38" t="n">
        <f aca="false">IFERROR(Counts!AE941/Counts!AC941,"")</f>
        <v>0.333333333333333</v>
      </c>
      <c r="P941" s="39" t="n">
        <f aca="false">IFERROR(Counts!AG941/Counts!AF941,"")</f>
        <v>83.8666666666667</v>
      </c>
      <c r="Q941" s="38" t="n">
        <f aca="false">IFERROR(Counts!AH941/Counts!AC941,"")</f>
        <v>0.166666666666667</v>
      </c>
      <c r="R941" s="38" t="n">
        <f aca="false">IFERROR(Counts!N941/Counts!M941,"")</f>
        <v>0.181818181818182</v>
      </c>
      <c r="S941" s="38" t="n">
        <f aca="false">IFERROR(Counts!K941/Counts!J941,"")</f>
        <v>0.583333333333333</v>
      </c>
      <c r="T941" s="38" t="n">
        <f aca="false">IFERROR(Counts!I941/Counts!H941,"")</f>
        <v>0.272727272727273</v>
      </c>
      <c r="U941" s="38" t="n">
        <f aca="false">IFERROR(1-Counts!L941/Counts!K941,"")</f>
        <v>1</v>
      </c>
      <c r="V941" s="39" t="n">
        <f aca="false">IFERROR(Counts!AJ941/Counts!AI941,"")</f>
        <v>69.3090909090909</v>
      </c>
      <c r="W941" s="38" t="n">
        <f aca="false">IFERROR(Counts!AK941/Counts!AI941,"")</f>
        <v>0</v>
      </c>
      <c r="X941" s="40" t="n">
        <f aca="false">IFERROR(Counts!O941,"")</f>
        <v>0.034</v>
      </c>
      <c r="Y941" s="36" t="n">
        <f aca="false">IFERROR(INDEX('Season Counts'!$Y$2:$Y$740,$AF941)/INDEX('Season Counts'!$X$2:$X$740,$AF941),"")</f>
        <v>0.261656862745098</v>
      </c>
      <c r="Z941" s="37" t="n">
        <f aca="false">IFERROR(J941-Y941,"")</f>
        <v>0.098943137254902</v>
      </c>
      <c r="AA941" s="38" t="n">
        <f aca="false">IFERROR(INDEX('Season Counts'!$K$2:$K$740,$AF941)/INDEX('Season Counts'!$J$2:$J$740,$AF941),"")</f>
        <v>0.34390243902439</v>
      </c>
      <c r="AB941" s="41" t="n">
        <f aca="false">IFERROR(R941-AA941,"")</f>
        <v>-0.162084257206208</v>
      </c>
      <c r="AC941" s="39" t="n">
        <f aca="false">IFERROR(INDEX('Season Counts'!$AG$2:$AG$740,$AF941)/INDEX('Season Counts'!$AF$2:$AF$740,$AF941),"")</f>
        <v>69.8244776119403</v>
      </c>
      <c r="AD941" s="40" t="n">
        <f aca="false">IFERROR(V941-AC941,"")</f>
        <v>-0.515386702849384</v>
      </c>
      <c r="AE941" s="4" t="str">
        <f aca="false">IF(D941&lt;Guide!$C$21,"Low PA",IF(TRIM(IF(ISNUMBER(AD941),IF(N(AD941)&lt;=-Guide!$C$24,"▼ Bat Speed  ",IF(N(AD941)&gt;=Guide!$C$24,"▲ Bat Speed  ","")),"")&amp;IF(N(Z941)&gt;=Guide!$C$22,"▲ Contact  ","")&amp;IF(N(Z941)&lt;=-Guide!$C$22,"▼ Contact  ","")&amp;IF(N(AB941)&gt;=Guide!$C$23,"▲ Chase  ","")&amp;IF(N(AB941)&lt;=-Guide!$C$23,"▼ Chase  ",""))="","Stable",TRIM(IF(ISNUMBER(AD941),IF(N(AD941)&lt;=-Guide!$C$24,"▼ Bat Speed  ",IF(N(AD941)&gt;=Guide!$C$24,"▲ Bat Speed  ","")),"")&amp;IF(N(Z941)&gt;=Guide!$C$22,"▲ Contact  ","")&amp;IF(N(Z941)&lt;=-Guide!$C$22,"▼ Contact  ","")&amp;IF(N(AB941)&gt;=Guide!$C$23,"▲ Chase  ","")&amp;IF(N(AB941)&lt;=-Guide!$C$23,"▼ Chase  ",""))))</f>
        <v>Low PA</v>
      </c>
      <c r="AF941" s="35" t="n">
        <f aca="false">MATCH(Counts!A941,'Season Counts'!$A$2:$A$740,0)</f>
        <v>238</v>
      </c>
    </row>
    <row r="942" customFormat="false" ht="15" hidden="false" customHeight="false" outlineLevel="0" collapsed="false">
      <c r="A942" s="34" t="str">
        <f aca="false">Counts!B942</f>
        <v>CWS</v>
      </c>
      <c r="B942" s="5" t="str">
        <f aca="false">Counts!C942</f>
        <v>Kyle Teel</v>
      </c>
      <c r="C942" s="34" t="str">
        <f aca="false">Counts!F942</f>
        <v>Jun</v>
      </c>
      <c r="D942" s="35" t="n">
        <f aca="false">IFERROR(Counts!P942,"")</f>
        <v>30</v>
      </c>
      <c r="E942" s="36" t="n">
        <f aca="false">IFERROR(Counts!R942/Counts!Q942,"")</f>
        <v>0.230769230769231</v>
      </c>
      <c r="F942" s="36" t="n">
        <f aca="false">IFERROR((Counts!R942+Counts!V942+Counts!W942)/(Counts!Q942+Counts!V942+Counts!W942+Counts!X942),"")</f>
        <v>0.333333333333333</v>
      </c>
      <c r="G942" s="36" t="n">
        <f aca="false">IFERROR((Counts!R942+Counts!S942+2*Counts!T942+3*Counts!U942)/Counts!Q942,"")</f>
        <v>0.346153846153846</v>
      </c>
      <c r="H942" s="35" t="n">
        <f aca="false">IFERROR(Counts!U942,"")</f>
        <v>1</v>
      </c>
      <c r="I942" s="36" t="n">
        <f aca="false">IFERROR(Counts!Z942/Counts!AA942,"")</f>
        <v>0.31</v>
      </c>
      <c r="J942" s="36" t="n">
        <f aca="false">IFERROR(Counts!AB942/Counts!AA942,"")</f>
        <v>0.287966666666667</v>
      </c>
      <c r="K942" s="37" t="n">
        <f aca="false">IFERROR((Counts!AB942-Counts!Z942)/Counts!AA942,"")</f>
        <v>-0.0220333333333334</v>
      </c>
      <c r="L942" s="38" t="n">
        <f aca="false">IFERROR(Counts!Y942/Counts!P942,"")</f>
        <v>0.4</v>
      </c>
      <c r="M942" s="38" t="n">
        <f aca="false">IFERROR(Counts!V942/Counts!P942,"")</f>
        <v>0.1</v>
      </c>
      <c r="N942" s="38" t="n">
        <f aca="false">IFERROR(Counts!AD942/Counts!AC942,"")</f>
        <v>0.0714285714285714</v>
      </c>
      <c r="O942" s="38" t="n">
        <f aca="false">IFERROR(Counts!AE942/Counts!AC942,"")</f>
        <v>0.428571428571429</v>
      </c>
      <c r="P942" s="39" t="n">
        <f aca="false">IFERROR(Counts!AG942/Counts!AF942,"")</f>
        <v>83.0214285714286</v>
      </c>
      <c r="Q942" s="38" t="n">
        <f aca="false">IFERROR(Counts!AH942/Counts!AC942,"")</f>
        <v>0.428571428571429</v>
      </c>
      <c r="R942" s="38" t="n">
        <f aca="false">IFERROR(Counts!N942/Counts!M942,"")</f>
        <v>0.289473684210526</v>
      </c>
      <c r="S942" s="38" t="n">
        <f aca="false">IFERROR(Counts!K942/Counts!J942,"")</f>
        <v>0.666666666666667</v>
      </c>
      <c r="T942" s="38" t="n">
        <f aca="false">IFERROR(Counts!I942/Counts!H942,"")</f>
        <v>0.416666666666667</v>
      </c>
      <c r="U942" s="38" t="n">
        <f aca="false">IFERROR(1-Counts!L942/Counts!K942,"")</f>
        <v>0.789473684210526</v>
      </c>
      <c r="V942" s="39" t="n">
        <f aca="false">IFERROR(Counts!AJ942/Counts!AI942,"")</f>
        <v>73.0037037037037</v>
      </c>
      <c r="W942" s="38" t="n">
        <f aca="false">IFERROR(Counts!AK942/Counts!AI942,"")</f>
        <v>0.37037037037037</v>
      </c>
      <c r="X942" s="40" t="n">
        <f aca="false">IFERROR(Counts!O942,"")</f>
        <v>2.12</v>
      </c>
      <c r="Y942" s="36" t="n">
        <f aca="false">IFERROR(INDEX('Season Counts'!$Y$2:$Y$740,$AF942)/INDEX('Season Counts'!$X$2:$X$740,$AF942),"")</f>
        <v>0.321062937062937</v>
      </c>
      <c r="Z942" s="37" t="n">
        <f aca="false">IFERROR(J942-Y942,"")</f>
        <v>-0.0330962703962704</v>
      </c>
      <c r="AA942" s="38" t="n">
        <f aca="false">IFERROR(INDEX('Season Counts'!$K$2:$K$740,$AF942)/INDEX('Season Counts'!$J$2:$J$740,$AF942),"")</f>
        <v>0.313390313390313</v>
      </c>
      <c r="AB942" s="41" t="n">
        <f aca="false">IFERROR(R942-AA942,"")</f>
        <v>-0.023916629179787</v>
      </c>
      <c r="AC942" s="39" t="n">
        <f aca="false">IFERROR(INDEX('Season Counts'!$AG$2:$AG$740,$AF942)/INDEX('Season Counts'!$AF$2:$AF$740,$AF942),"")</f>
        <v>72.0653225806452</v>
      </c>
      <c r="AD942" s="40" t="n">
        <f aca="false">IFERROR(V942-AC942,"")</f>
        <v>0.938381123058548</v>
      </c>
      <c r="AE942" s="4" t="str">
        <f aca="false">IF(D942&lt;Guide!$C$21,"Low PA",IF(TRIM(IF(ISNUMBER(AD942),IF(N(AD942)&lt;=-Guide!$C$24,"▼ Bat Speed  ",IF(N(AD942)&gt;=Guide!$C$24,"▲ Bat Speed  ","")),"")&amp;IF(N(Z942)&gt;=Guide!$C$22,"▲ Contact  ","")&amp;IF(N(Z942)&lt;=-Guide!$C$22,"▼ Contact  ","")&amp;IF(N(AB942)&gt;=Guide!$C$23,"▲ Chase  ","")&amp;IF(N(AB942)&lt;=-Guide!$C$23,"▼ Chase  ",""))="","Stable",TRIM(IF(ISNUMBER(AD942),IF(N(AD942)&lt;=-Guide!$C$24,"▼ Bat Speed  ",IF(N(AD942)&gt;=Guide!$C$24,"▲ Bat Speed  ","")),"")&amp;IF(N(Z942)&gt;=Guide!$C$22,"▲ Contact  ","")&amp;IF(N(Z942)&lt;=-Guide!$C$22,"▼ Contact  ","")&amp;IF(N(AB942)&gt;=Guide!$C$23,"▲ Chase  ","")&amp;IF(N(AB942)&lt;=-Guide!$C$23,"▼ Chase  ",""))))</f>
        <v>Low PA</v>
      </c>
      <c r="AF942" s="35" t="n">
        <f aca="false">MATCH(Counts!A942,'Season Counts'!$A$2:$A$740,0)</f>
        <v>239</v>
      </c>
    </row>
    <row r="943" customFormat="false" ht="15" hidden="false" customHeight="false" outlineLevel="0" collapsed="false">
      <c r="A943" s="34" t="str">
        <f aca="false">Counts!B943</f>
        <v>CWS</v>
      </c>
      <c r="B943" s="5" t="str">
        <f aca="false">Counts!C943</f>
        <v>Kyle Teel</v>
      </c>
      <c r="C943" s="34" t="str">
        <f aca="false">Counts!F943</f>
        <v>Jul</v>
      </c>
      <c r="D943" s="35" t="n">
        <f aca="false">IFERROR(Counts!P943,"")</f>
        <v>40</v>
      </c>
      <c r="E943" s="36" t="n">
        <f aca="false">IFERROR(Counts!R943/Counts!Q943,"")</f>
        <v>0.162162162162162</v>
      </c>
      <c r="F943" s="36" t="n">
        <f aca="false">IFERROR((Counts!R943+Counts!V943+Counts!W943)/(Counts!Q943+Counts!V943+Counts!W943+Counts!X943),"")</f>
        <v>0.225</v>
      </c>
      <c r="G943" s="36" t="n">
        <f aca="false">IFERROR((Counts!R943+Counts!S943+2*Counts!T943+3*Counts!U943)/Counts!Q943,"")</f>
        <v>0.297297297297297</v>
      </c>
      <c r="H943" s="35" t="n">
        <f aca="false">IFERROR(Counts!U943,"")</f>
        <v>1</v>
      </c>
      <c r="I943" s="36" t="n">
        <f aca="false">IFERROR(Counts!Z943/Counts!AA943,"")</f>
        <v>0.2325</v>
      </c>
      <c r="J943" s="36" t="n">
        <f aca="false">IFERROR(Counts!AB943/Counts!AA943,"")</f>
        <v>0.313175</v>
      </c>
      <c r="K943" s="37" t="n">
        <f aca="false">IFERROR((Counts!AB943-Counts!Z943)/Counts!AA943,"")</f>
        <v>0.080675</v>
      </c>
      <c r="L943" s="38" t="n">
        <f aca="false">IFERROR(Counts!Y943/Counts!P943,"")</f>
        <v>0.375</v>
      </c>
      <c r="M943" s="38" t="n">
        <f aca="false">IFERROR(Counts!V943/Counts!P943,"")</f>
        <v>0.075</v>
      </c>
      <c r="N943" s="38" t="n">
        <f aca="false">IFERROR(Counts!AD943/Counts!AC943,"")</f>
        <v>0.136363636363636</v>
      </c>
      <c r="O943" s="38" t="n">
        <f aca="false">IFERROR(Counts!AE943/Counts!AC943,"")</f>
        <v>0.545454545454545</v>
      </c>
      <c r="P943" s="39" t="n">
        <f aca="false">IFERROR(Counts!AG943/Counts!AF943,"")</f>
        <v>85.2727272727273</v>
      </c>
      <c r="Q943" s="38" t="n">
        <f aca="false">IFERROR(Counts!AH943/Counts!AC943,"")</f>
        <v>0.5</v>
      </c>
      <c r="R943" s="38" t="n">
        <f aca="false">IFERROR(Counts!N943/Counts!M943,"")</f>
        <v>0.366666666666667</v>
      </c>
      <c r="S943" s="38" t="n">
        <f aca="false">IFERROR(Counts!K943/Counts!J943,"")</f>
        <v>0.694444444444444</v>
      </c>
      <c r="T943" s="38" t="n">
        <f aca="false">IFERROR(Counts!I943/Counts!H943,"")</f>
        <v>0.27710843373494</v>
      </c>
      <c r="U943" s="38" t="n">
        <f aca="false">IFERROR(1-Counts!L943/Counts!K943,"")</f>
        <v>0.8</v>
      </c>
      <c r="V943" s="39" t="n">
        <f aca="false">IFERROR(Counts!AJ943/Counts!AI943,"")</f>
        <v>71.8701298701299</v>
      </c>
      <c r="W943" s="38" t="n">
        <f aca="false">IFERROR(Counts!AK943/Counts!AI943,"")</f>
        <v>0.25974025974026</v>
      </c>
      <c r="X943" s="40" t="n">
        <f aca="false">IFERROR(Counts!O943,"")</f>
        <v>-2.732</v>
      </c>
      <c r="Y943" s="36" t="n">
        <f aca="false">IFERROR(INDEX('Season Counts'!$Y$2:$Y$740,$AF943)/INDEX('Season Counts'!$X$2:$X$740,$AF943),"")</f>
        <v>0.321062937062937</v>
      </c>
      <c r="Z943" s="37" t="n">
        <f aca="false">IFERROR(J943-Y943,"")</f>
        <v>-0.00788793706293706</v>
      </c>
      <c r="AA943" s="38" t="n">
        <f aca="false">IFERROR(INDEX('Season Counts'!$K$2:$K$740,$AF943)/INDEX('Season Counts'!$J$2:$J$740,$AF943),"")</f>
        <v>0.313390313390313</v>
      </c>
      <c r="AB943" s="41" t="n">
        <f aca="false">IFERROR(R943-AA943,"")</f>
        <v>0.0532763532763533</v>
      </c>
      <c r="AC943" s="39" t="n">
        <f aca="false">IFERROR(INDEX('Season Counts'!$AG$2:$AG$740,$AF943)/INDEX('Season Counts'!$AF$2:$AF$740,$AF943),"")</f>
        <v>72.0653225806452</v>
      </c>
      <c r="AD943" s="40" t="n">
        <f aca="false">IFERROR(V943-AC943,"")</f>
        <v>-0.195192710515286</v>
      </c>
      <c r="AE943" s="4" t="str">
        <f aca="false">IF(D943&lt;Guide!$C$21,"Low PA",IF(TRIM(IF(ISNUMBER(AD943),IF(N(AD943)&lt;=-Guide!$C$24,"▼ Bat Speed  ",IF(N(AD943)&gt;=Guide!$C$24,"▲ Bat Speed  ","")),"")&amp;IF(N(Z943)&gt;=Guide!$C$22,"▲ Contact  ","")&amp;IF(N(Z943)&lt;=-Guide!$C$22,"▼ Contact  ","")&amp;IF(N(AB943)&gt;=Guide!$C$23,"▲ Chase  ","")&amp;IF(N(AB943)&lt;=-Guide!$C$23,"▼ Chase  ",""))="","Stable",TRIM(IF(ISNUMBER(AD943),IF(N(AD943)&lt;=-Guide!$C$24,"▼ Bat Speed  ",IF(N(AD943)&gt;=Guide!$C$24,"▲ Bat Speed  ","")),"")&amp;IF(N(Z943)&gt;=Guide!$C$22,"▲ Contact  ","")&amp;IF(N(Z943)&lt;=-Guide!$C$22,"▼ Contact  ","")&amp;IF(N(AB943)&gt;=Guide!$C$23,"▲ Chase  ","")&amp;IF(N(AB943)&lt;=-Guide!$C$23,"▼ Chase  ",""))))</f>
        <v>▲ Chase</v>
      </c>
      <c r="AF943" s="35" t="n">
        <f aca="false">MATCH(Counts!A943,'Season Counts'!$A$2:$A$740,0)</f>
        <v>239</v>
      </c>
    </row>
    <row r="944" customFormat="false" ht="15" hidden="false" customHeight="false" outlineLevel="0" collapsed="false">
      <c r="A944" s="34" t="str">
        <f aca="false">Counts!B944</f>
        <v>CWS</v>
      </c>
      <c r="B944" s="5" t="str">
        <f aca="false">Counts!C944</f>
        <v>Kyle Teel</v>
      </c>
      <c r="C944" s="34" t="str">
        <f aca="false">Counts!F944</f>
        <v>Sep</v>
      </c>
      <c r="D944" s="35" t="n">
        <f aca="false">IFERROR(Counts!P944,"")</f>
        <v>74</v>
      </c>
      <c r="E944" s="36" t="n">
        <f aca="false">IFERROR(Counts!R944/Counts!Q944,"")</f>
        <v>0.232142857142857</v>
      </c>
      <c r="F944" s="36" t="n">
        <f aca="false">IFERROR((Counts!R944+Counts!V944+Counts!W944)/(Counts!Q944+Counts!V944+Counts!W944+Counts!X944),"")</f>
        <v>0.397260273972603</v>
      </c>
      <c r="G944" s="36" t="n">
        <f aca="false">IFERROR((Counts!R944+Counts!S944+2*Counts!T944+3*Counts!U944)/Counts!Q944,"")</f>
        <v>0.410714285714286</v>
      </c>
      <c r="H944" s="35" t="n">
        <f aca="false">IFERROR(Counts!U944,"")</f>
        <v>3</v>
      </c>
      <c r="I944" s="36" t="n">
        <f aca="false">IFERROR(Counts!Z944/Counts!AA944,"")</f>
        <v>0.363698630136986</v>
      </c>
      <c r="J944" s="36" t="n">
        <f aca="false">IFERROR(Counts!AB944/Counts!AA944,"")</f>
        <v>0.338986301369863</v>
      </c>
      <c r="K944" s="37" t="n">
        <f aca="false">IFERROR((Counts!AB944-Counts!Z944)/Counts!AA944,"")</f>
        <v>-0.0247123287671233</v>
      </c>
      <c r="L944" s="38" t="n">
        <f aca="false">IFERROR(Counts!Y944/Counts!P944,"")</f>
        <v>0.324324324324324</v>
      </c>
      <c r="M944" s="38" t="n">
        <f aca="false">IFERROR(Counts!V944/Counts!P944,"")</f>
        <v>0.175675675675676</v>
      </c>
      <c r="N944" s="38" t="n">
        <f aca="false">IFERROR(Counts!AD944/Counts!AC944,"")</f>
        <v>0.117647058823529</v>
      </c>
      <c r="O944" s="38" t="n">
        <f aca="false">IFERROR(Counts!AE944/Counts!AC944,"")</f>
        <v>0.441176470588235</v>
      </c>
      <c r="P944" s="39" t="n">
        <f aca="false">IFERROR(Counts!AG944/Counts!AF944,"")</f>
        <v>84.4941176470588</v>
      </c>
      <c r="Q944" s="38" t="n">
        <f aca="false">IFERROR(Counts!AH944/Counts!AC944,"")</f>
        <v>0.352941176470588</v>
      </c>
      <c r="R944" s="38" t="n">
        <f aca="false">IFERROR(Counts!N944/Counts!M944,"")</f>
        <v>0.297297297297297</v>
      </c>
      <c r="S944" s="38" t="n">
        <f aca="false">IFERROR(Counts!K944/Counts!J944,"")</f>
        <v>0.606060606060606</v>
      </c>
      <c r="T944" s="38" t="n">
        <f aca="false">IFERROR(Counts!I944/Counts!H944,"")</f>
        <v>0.318518518518519</v>
      </c>
      <c r="U944" s="38" t="n">
        <f aca="false">IFERROR(1-Counts!L944/Counts!K944,"")</f>
        <v>0.7875</v>
      </c>
      <c r="V944" s="39" t="n">
        <f aca="false">IFERROR(Counts!AJ944/Counts!AI944,"")</f>
        <v>71.7606837606838</v>
      </c>
      <c r="W944" s="38" t="n">
        <f aca="false">IFERROR(Counts!AK944/Counts!AI944,"")</f>
        <v>0.273504273504274</v>
      </c>
      <c r="X944" s="40" t="n">
        <f aca="false">IFERROR(Counts!O944,"")</f>
        <v>2.78</v>
      </c>
      <c r="Y944" s="36" t="n">
        <f aca="false">IFERROR(INDEX('Season Counts'!$Y$2:$Y$740,$AF944)/INDEX('Season Counts'!$X$2:$X$740,$AF944),"")</f>
        <v>0.321062937062937</v>
      </c>
      <c r="Z944" s="37" t="n">
        <f aca="false">IFERROR(J944-Y944,"")</f>
        <v>0.017923364306926</v>
      </c>
      <c r="AA944" s="38" t="n">
        <f aca="false">IFERROR(INDEX('Season Counts'!$K$2:$K$740,$AF944)/INDEX('Season Counts'!$J$2:$J$740,$AF944),"")</f>
        <v>0.313390313390313</v>
      </c>
      <c r="AB944" s="41" t="n">
        <f aca="false">IFERROR(R944-AA944,"")</f>
        <v>-0.0160930160930161</v>
      </c>
      <c r="AC944" s="39" t="n">
        <f aca="false">IFERROR(INDEX('Season Counts'!$AG$2:$AG$740,$AF944)/INDEX('Season Counts'!$AF$2:$AF$740,$AF944),"")</f>
        <v>72.0653225806452</v>
      </c>
      <c r="AD944" s="40" t="n">
        <f aca="false">IFERROR(V944-AC944,"")</f>
        <v>-0.304638819961397</v>
      </c>
      <c r="AE944" s="4" t="str">
        <f aca="false">IF(D944&lt;Guide!$C$21,"Low PA",IF(TRIM(IF(ISNUMBER(AD944),IF(N(AD944)&lt;=-Guide!$C$24,"▼ Bat Speed  ",IF(N(AD944)&gt;=Guide!$C$24,"▲ Bat Speed  ","")),"")&amp;IF(N(Z944)&gt;=Guide!$C$22,"▲ Contact  ","")&amp;IF(N(Z944)&lt;=-Guide!$C$22,"▼ Contact  ","")&amp;IF(N(AB944)&gt;=Guide!$C$23,"▲ Chase  ","")&amp;IF(N(AB944)&lt;=-Guide!$C$23,"▼ Chase  ",""))="","Stable",TRIM(IF(ISNUMBER(AD944),IF(N(AD944)&lt;=-Guide!$C$24,"▼ Bat Speed  ",IF(N(AD944)&gt;=Guide!$C$24,"▲ Bat Speed  ","")),"")&amp;IF(N(Z944)&gt;=Guide!$C$22,"▲ Contact  ","")&amp;IF(N(Z944)&lt;=-Guide!$C$22,"▼ Contact  ","")&amp;IF(N(AB944)&gt;=Guide!$C$23,"▲ Chase  ","")&amp;IF(N(AB944)&lt;=-Guide!$C$23,"▼ Chase  ",""))))</f>
        <v>Stable</v>
      </c>
      <c r="AF944" s="35" t="n">
        <f aca="false">MATCH(Counts!A944,'Season Counts'!$A$2:$A$740,0)</f>
        <v>239</v>
      </c>
    </row>
    <row r="945" customFormat="false" ht="15" hidden="false" customHeight="false" outlineLevel="0" collapsed="false">
      <c r="A945" s="34" t="str">
        <f aca="false">Counts!B945</f>
        <v>CWS</v>
      </c>
      <c r="B945" s="5" t="str">
        <f aca="false">Counts!C945</f>
        <v>Jacob Gonzalez</v>
      </c>
      <c r="C945" s="34" t="str">
        <f aca="false">Counts!F945</f>
        <v>May</v>
      </c>
      <c r="D945" s="35" t="n">
        <f aca="false">IFERROR(Counts!P945,"")</f>
        <v>3</v>
      </c>
      <c r="E945" s="36" t="n">
        <f aca="false">IFERROR(Counts!R945/Counts!Q945,"")</f>
        <v>0.333333333333333</v>
      </c>
      <c r="F945" s="36" t="n">
        <f aca="false">IFERROR((Counts!R945+Counts!V945+Counts!W945)/(Counts!Q945+Counts!V945+Counts!W945+Counts!X945),"")</f>
        <v>0.333333333333333</v>
      </c>
      <c r="G945" s="36" t="n">
        <f aca="false">IFERROR((Counts!R945+Counts!S945+2*Counts!T945+3*Counts!U945)/Counts!Q945,"")</f>
        <v>0.333333333333333</v>
      </c>
      <c r="H945" s="35" t="n">
        <f aca="false">IFERROR(Counts!U945,"")</f>
        <v>0</v>
      </c>
      <c r="I945" s="36" t="n">
        <f aca="false">IFERROR(Counts!Z945/Counts!AA945,"")</f>
        <v>0.3</v>
      </c>
      <c r="J945" s="36" t="n">
        <f aca="false">IFERROR(Counts!AB945/Counts!AA945,"")</f>
        <v>0.446</v>
      </c>
      <c r="K945" s="37" t="n">
        <f aca="false">IFERROR((Counts!AB945-Counts!Z945)/Counts!AA945,"")</f>
        <v>0.146</v>
      </c>
      <c r="L945" s="38" t="n">
        <f aca="false">IFERROR(Counts!Y945/Counts!P945,"")</f>
        <v>0</v>
      </c>
      <c r="M945" s="38" t="n">
        <f aca="false">IFERROR(Counts!V945/Counts!P945,"")</f>
        <v>0</v>
      </c>
      <c r="N945" s="38" t="n">
        <f aca="false">IFERROR(Counts!AD945/Counts!AC945,"")</f>
        <v>0</v>
      </c>
      <c r="O945" s="38" t="n">
        <f aca="false">IFERROR(Counts!AE945/Counts!AC945,"")</f>
        <v>0.666666666666667</v>
      </c>
      <c r="P945" s="39" t="n">
        <f aca="false">IFERROR(Counts!AG945/Counts!AF945,"")</f>
        <v>97.6</v>
      </c>
      <c r="Q945" s="38" t="n">
        <f aca="false">IFERROR(Counts!AH945/Counts!AC945,"")</f>
        <v>0</v>
      </c>
      <c r="R945" s="38" t="n">
        <f aca="false">IFERROR(Counts!N945/Counts!M945,"")</f>
        <v>0.5</v>
      </c>
      <c r="S945" s="38" t="n">
        <f aca="false">IFERROR(Counts!K945/Counts!J945,"")</f>
        <v>0.555555555555556</v>
      </c>
      <c r="T945" s="38" t="n">
        <f aca="false">IFERROR(Counts!I945/Counts!H945,"")</f>
        <v>0</v>
      </c>
      <c r="U945" s="38" t="n">
        <f aca="false">IFERROR(1-Counts!L945/Counts!K945,"")</f>
        <v>1</v>
      </c>
      <c r="V945" s="39" t="n">
        <f aca="false">IFERROR(Counts!AJ945/Counts!AI945,"")</f>
        <v>72.25</v>
      </c>
      <c r="W945" s="38" t="n">
        <f aca="false">IFERROR(Counts!AK945/Counts!AI945,"")</f>
        <v>0.375</v>
      </c>
      <c r="X945" s="40" t="n">
        <f aca="false">IFERROR(Counts!O945,"")</f>
        <v>-0.114</v>
      </c>
      <c r="Y945" s="36" t="n">
        <f aca="false">IFERROR(INDEX('Season Counts'!$Y$2:$Y$740,$AF945)/INDEX('Season Counts'!$X$2:$X$740,$AF945),"")</f>
        <v>0.3064</v>
      </c>
      <c r="Z945" s="37" t="n">
        <f aca="false">IFERROR(J945-Y945,"")</f>
        <v>0.1396</v>
      </c>
      <c r="AA945" s="38" t="n">
        <f aca="false">IFERROR(INDEX('Season Counts'!$K$2:$K$740,$AF945)/INDEX('Season Counts'!$J$2:$J$740,$AF945),"")</f>
        <v>0.333333333333333</v>
      </c>
      <c r="AB945" s="41" t="n">
        <f aca="false">IFERROR(R945-AA945,"")</f>
        <v>0.166666666666667</v>
      </c>
      <c r="AC945" s="39" t="n">
        <f aca="false">IFERROR(INDEX('Season Counts'!$AG$2:$AG$740,$AF945)/INDEX('Season Counts'!$AF$2:$AF$740,$AF945),"")</f>
        <v>71.2053191489362</v>
      </c>
      <c r="AD945" s="40" t="n">
        <f aca="false">IFERROR(V945-AC945,"")</f>
        <v>1.04468085106383</v>
      </c>
      <c r="AE945" s="4" t="str">
        <f aca="false">IF(D945&lt;Guide!$C$21,"Low PA",IF(TRIM(IF(ISNUMBER(AD945),IF(N(AD945)&lt;=-Guide!$C$24,"▼ Bat Speed  ",IF(N(AD945)&gt;=Guide!$C$24,"▲ Bat Speed  ","")),"")&amp;IF(N(Z945)&gt;=Guide!$C$22,"▲ Contact  ","")&amp;IF(N(Z945)&lt;=-Guide!$C$22,"▼ Contact  ","")&amp;IF(N(AB945)&gt;=Guide!$C$23,"▲ Chase  ","")&amp;IF(N(AB945)&lt;=-Guide!$C$23,"▼ Chase  ",""))="","Stable",TRIM(IF(ISNUMBER(AD945),IF(N(AD945)&lt;=-Guide!$C$24,"▼ Bat Speed  ",IF(N(AD945)&gt;=Guide!$C$24,"▲ Bat Speed  ","")),"")&amp;IF(N(Z945)&gt;=Guide!$C$22,"▲ Contact  ","")&amp;IF(N(Z945)&lt;=-Guide!$C$22,"▼ Contact  ","")&amp;IF(N(AB945)&gt;=Guide!$C$23,"▲ Chase  ","")&amp;IF(N(AB945)&lt;=-Guide!$C$23,"▼ Chase  ",""))))</f>
        <v>Low PA</v>
      </c>
      <c r="AF945" s="35" t="n">
        <f aca="false">MATCH(Counts!A945,'Season Counts'!$A$2:$A$740,0)</f>
        <v>240</v>
      </c>
    </row>
    <row r="946" customFormat="false" ht="15" hidden="false" customHeight="false" outlineLevel="0" collapsed="false">
      <c r="A946" s="34" t="str">
        <f aca="false">Counts!B946</f>
        <v>CWS</v>
      </c>
      <c r="B946" s="5" t="str">
        <f aca="false">Counts!C946</f>
        <v>Jacob Gonzalez</v>
      </c>
      <c r="C946" s="34" t="str">
        <f aca="false">Counts!F946</f>
        <v>Jun</v>
      </c>
      <c r="D946" s="35" t="n">
        <f aca="false">IFERROR(Counts!P946,"")</f>
        <v>79</v>
      </c>
      <c r="E946" s="36" t="n">
        <f aca="false">IFERROR(Counts!R946/Counts!Q946,"")</f>
        <v>0.257142857142857</v>
      </c>
      <c r="F946" s="36" t="n">
        <f aca="false">IFERROR((Counts!R946+Counts!V946+Counts!W946)/(Counts!Q946+Counts!V946+Counts!W946+Counts!X946),"")</f>
        <v>0.341772151898734</v>
      </c>
      <c r="G946" s="36" t="n">
        <f aca="false">IFERROR((Counts!R946+Counts!S946+2*Counts!T946+3*Counts!U946)/Counts!Q946,"")</f>
        <v>0.4</v>
      </c>
      <c r="H946" s="35" t="n">
        <f aca="false">IFERROR(Counts!U946,"")</f>
        <v>2</v>
      </c>
      <c r="I946" s="36" t="n">
        <f aca="false">IFERROR(Counts!Z946/Counts!AA946,"")</f>
        <v>0.334615384615385</v>
      </c>
      <c r="J946" s="36" t="n">
        <f aca="false">IFERROR(Counts!AB946/Counts!AA946,"")</f>
        <v>0.301692307692308</v>
      </c>
      <c r="K946" s="37" t="n">
        <f aca="false">IFERROR((Counts!AB946-Counts!Z946)/Counts!AA946,"")</f>
        <v>-0.0329230769230769</v>
      </c>
      <c r="L946" s="38" t="n">
        <f aca="false">IFERROR(Counts!Y946/Counts!P946,"")</f>
        <v>0.240506329113924</v>
      </c>
      <c r="M946" s="38" t="n">
        <f aca="false">IFERROR(Counts!V946/Counts!P946,"")</f>
        <v>0.0886075949367089</v>
      </c>
      <c r="N946" s="38" t="n">
        <f aca="false">IFERROR(Counts!AD946/Counts!AC946,"")</f>
        <v>0.0196078431372549</v>
      </c>
      <c r="O946" s="38" t="n">
        <f aca="false">IFERROR(Counts!AE946/Counts!AC946,"")</f>
        <v>0.411764705882353</v>
      </c>
      <c r="P946" s="39" t="n">
        <f aca="false">IFERROR(Counts!AG946/Counts!AF946,"")</f>
        <v>88.3588235294118</v>
      </c>
      <c r="Q946" s="38" t="n">
        <f aca="false">IFERROR(Counts!AH946/Counts!AC946,"")</f>
        <v>0.294117647058824</v>
      </c>
      <c r="R946" s="38" t="n">
        <f aca="false">IFERROR(Counts!N946/Counts!M946,"")</f>
        <v>0.339393939393939</v>
      </c>
      <c r="S946" s="38" t="n">
        <f aca="false">IFERROR(Counts!K946/Counts!J946,"")</f>
        <v>0.740506329113924</v>
      </c>
      <c r="T946" s="38" t="n">
        <f aca="false">IFERROR(Counts!I946/Counts!H946,"")</f>
        <v>0.192090395480226</v>
      </c>
      <c r="U946" s="38" t="n">
        <f aca="false">IFERROR(1-Counts!L946/Counts!K946,"")</f>
        <v>0.888888888888889</v>
      </c>
      <c r="V946" s="39" t="n">
        <f aca="false">IFERROR(Counts!AJ946/Counts!AI946,"")</f>
        <v>71.1547169811321</v>
      </c>
      <c r="W946" s="38" t="n">
        <f aca="false">IFERROR(Counts!AK946/Counts!AI946,"")</f>
        <v>0.119496855345912</v>
      </c>
      <c r="X946" s="40" t="n">
        <f aca="false">IFERROR(Counts!O946,"")</f>
        <v>0.508</v>
      </c>
      <c r="Y946" s="36" t="n">
        <f aca="false">IFERROR(INDEX('Season Counts'!$Y$2:$Y$740,$AF946)/INDEX('Season Counts'!$X$2:$X$740,$AF946),"")</f>
        <v>0.3064</v>
      </c>
      <c r="Z946" s="37" t="n">
        <f aca="false">IFERROR(J946-Y946,"")</f>
        <v>-0.0047076923076923</v>
      </c>
      <c r="AA946" s="38" t="n">
        <f aca="false">IFERROR(INDEX('Season Counts'!$K$2:$K$740,$AF946)/INDEX('Season Counts'!$J$2:$J$740,$AF946),"")</f>
        <v>0.333333333333333</v>
      </c>
      <c r="AB946" s="41" t="n">
        <f aca="false">IFERROR(R946-AA946,"")</f>
        <v>0.0060606060606061</v>
      </c>
      <c r="AC946" s="39" t="n">
        <f aca="false">IFERROR(INDEX('Season Counts'!$AG$2:$AG$740,$AF946)/INDEX('Season Counts'!$AF$2:$AF$740,$AF946),"")</f>
        <v>71.2053191489362</v>
      </c>
      <c r="AD946" s="40" t="n">
        <f aca="false">IFERROR(V946-AC946,"")</f>
        <v>-0.0506021678040867</v>
      </c>
      <c r="AE946" s="4" t="str">
        <f aca="false">IF(D946&lt;Guide!$C$21,"Low PA",IF(TRIM(IF(ISNUMBER(AD946),IF(N(AD946)&lt;=-Guide!$C$24,"▼ Bat Speed  ",IF(N(AD946)&gt;=Guide!$C$24,"▲ Bat Speed  ","")),"")&amp;IF(N(Z946)&gt;=Guide!$C$22,"▲ Contact  ","")&amp;IF(N(Z946)&lt;=-Guide!$C$22,"▼ Contact  ","")&amp;IF(N(AB946)&gt;=Guide!$C$23,"▲ Chase  ","")&amp;IF(N(AB946)&lt;=-Guide!$C$23,"▼ Chase  ",""))="","Stable",TRIM(IF(ISNUMBER(AD946),IF(N(AD946)&lt;=-Guide!$C$24,"▼ Bat Speed  ",IF(N(AD946)&gt;=Guide!$C$24,"▲ Bat Speed  ","")),"")&amp;IF(N(Z946)&gt;=Guide!$C$22,"▲ Contact  ","")&amp;IF(N(Z946)&lt;=-Guide!$C$22,"▼ Contact  ","")&amp;IF(N(AB946)&gt;=Guide!$C$23,"▲ Chase  ","")&amp;IF(N(AB946)&lt;=-Guide!$C$23,"▼ Chase  ",""))))</f>
        <v>Stable</v>
      </c>
      <c r="AF946" s="35" t="n">
        <f aca="false">MATCH(Counts!A946,'Season Counts'!$A$2:$A$740,0)</f>
        <v>240</v>
      </c>
    </row>
    <row r="947" customFormat="false" ht="15" hidden="false" customHeight="false" outlineLevel="0" collapsed="false">
      <c r="A947" s="34" t="str">
        <f aca="false">Counts!B947</f>
        <v>CWS</v>
      </c>
      <c r="B947" s="5" t="str">
        <f aca="false">Counts!C947</f>
        <v>Jacob Gonzalez</v>
      </c>
      <c r="C947" s="34" t="str">
        <f aca="false">Counts!F947</f>
        <v>Jul</v>
      </c>
      <c r="D947" s="35" t="n">
        <f aca="false">IFERROR(Counts!P947,"")</f>
        <v>15</v>
      </c>
      <c r="E947" s="36" t="n">
        <f aca="false">IFERROR(Counts!R947/Counts!Q947,"")</f>
        <v>0.153846153846154</v>
      </c>
      <c r="F947" s="36" t="n">
        <f aca="false">IFERROR((Counts!R947+Counts!V947+Counts!W947)/(Counts!Q947+Counts!V947+Counts!W947+Counts!X947),"")</f>
        <v>0.214285714285714</v>
      </c>
      <c r="G947" s="36" t="n">
        <f aca="false">IFERROR((Counts!R947+Counts!S947+2*Counts!T947+3*Counts!U947)/Counts!Q947,"")</f>
        <v>0.153846153846154</v>
      </c>
      <c r="H947" s="35" t="n">
        <f aca="false">IFERROR(Counts!U947,"")</f>
        <v>0</v>
      </c>
      <c r="I947" s="36" t="n">
        <f aca="false">IFERROR(Counts!Z947/Counts!AA947,"")</f>
        <v>0.178571428571429</v>
      </c>
      <c r="J947" s="36" t="n">
        <f aca="false">IFERROR(Counts!AB947/Counts!AA947,"")</f>
        <v>0.302714285714286</v>
      </c>
      <c r="K947" s="37" t="n">
        <f aca="false">IFERROR((Counts!AB947-Counts!Z947)/Counts!AA947,"")</f>
        <v>0.124142857142857</v>
      </c>
      <c r="L947" s="38" t="n">
        <f aca="false">IFERROR(Counts!Y947/Counts!P947,"")</f>
        <v>0.2</v>
      </c>
      <c r="M947" s="38" t="n">
        <f aca="false">IFERROR(Counts!V947/Counts!P947,"")</f>
        <v>0.0666666666666667</v>
      </c>
      <c r="N947" s="38" t="n">
        <f aca="false">IFERROR(Counts!AD947/Counts!AC947,"")</f>
        <v>0</v>
      </c>
      <c r="O947" s="38" t="n">
        <f aca="false">IFERROR(Counts!AE947/Counts!AC947,"")</f>
        <v>0.363636363636364</v>
      </c>
      <c r="P947" s="39" t="n">
        <f aca="false">IFERROR(Counts!AG947/Counts!AF947,"")</f>
        <v>81.1090909090909</v>
      </c>
      <c r="Q947" s="38" t="n">
        <f aca="false">IFERROR(Counts!AH947/Counts!AC947,"")</f>
        <v>0.363636363636364</v>
      </c>
      <c r="R947" s="38" t="n">
        <f aca="false">IFERROR(Counts!N947/Counts!M947,"")</f>
        <v>0.238095238095238</v>
      </c>
      <c r="S947" s="38" t="n">
        <f aca="false">IFERROR(Counts!K947/Counts!J947,"")</f>
        <v>0.740740740740741</v>
      </c>
      <c r="T947" s="38" t="n">
        <f aca="false">IFERROR(Counts!I947/Counts!H947,"")</f>
        <v>0.2</v>
      </c>
      <c r="U947" s="38" t="n">
        <f aca="false">IFERROR(1-Counts!L947/Counts!K947,"")</f>
        <v>0.8</v>
      </c>
      <c r="V947" s="39" t="n">
        <f aca="false">IFERROR(Counts!AJ947/Counts!AI947,"")</f>
        <v>71.1904761904762</v>
      </c>
      <c r="W947" s="38" t="n">
        <f aca="false">IFERROR(Counts!AK947/Counts!AI947,"")</f>
        <v>0.19047619047619</v>
      </c>
      <c r="X947" s="40" t="n">
        <f aca="false">IFERROR(Counts!O947,"")</f>
        <v>-2.12</v>
      </c>
      <c r="Y947" s="36" t="n">
        <f aca="false">IFERROR(INDEX('Season Counts'!$Y$2:$Y$740,$AF947)/INDEX('Season Counts'!$X$2:$X$740,$AF947),"")</f>
        <v>0.3064</v>
      </c>
      <c r="Z947" s="37" t="n">
        <f aca="false">IFERROR(J947-Y947,"")</f>
        <v>-0.00368571428571424</v>
      </c>
      <c r="AA947" s="38" t="n">
        <f aca="false">IFERROR(INDEX('Season Counts'!$K$2:$K$740,$AF947)/INDEX('Season Counts'!$J$2:$J$740,$AF947),"")</f>
        <v>0.333333333333333</v>
      </c>
      <c r="AB947" s="41" t="n">
        <f aca="false">IFERROR(R947-AA947,"")</f>
        <v>-0.0952380952380952</v>
      </c>
      <c r="AC947" s="39" t="n">
        <f aca="false">IFERROR(INDEX('Season Counts'!$AG$2:$AG$740,$AF947)/INDEX('Season Counts'!$AF$2:$AF$740,$AF947),"")</f>
        <v>71.2053191489362</v>
      </c>
      <c r="AD947" s="40" t="n">
        <f aca="false">IFERROR(V947-AC947,"")</f>
        <v>-0.0148429584599796</v>
      </c>
      <c r="AE947" s="4" t="str">
        <f aca="false">IF(D947&lt;Guide!$C$21,"Low PA",IF(TRIM(IF(ISNUMBER(AD947),IF(N(AD947)&lt;=-Guide!$C$24,"▼ Bat Speed  ",IF(N(AD947)&gt;=Guide!$C$24,"▲ Bat Speed  ","")),"")&amp;IF(N(Z947)&gt;=Guide!$C$22,"▲ Contact  ","")&amp;IF(N(Z947)&lt;=-Guide!$C$22,"▼ Contact  ","")&amp;IF(N(AB947)&gt;=Guide!$C$23,"▲ Chase  ","")&amp;IF(N(AB947)&lt;=-Guide!$C$23,"▼ Chase  ",""))="","Stable",TRIM(IF(ISNUMBER(AD947),IF(N(AD947)&lt;=-Guide!$C$24,"▼ Bat Speed  ",IF(N(AD947)&gt;=Guide!$C$24,"▲ Bat Speed  ","")),"")&amp;IF(N(Z947)&gt;=Guide!$C$22,"▲ Contact  ","")&amp;IF(N(Z947)&lt;=-Guide!$C$22,"▼ Contact  ","")&amp;IF(N(AB947)&gt;=Guide!$C$23,"▲ Chase  ","")&amp;IF(N(AB947)&lt;=-Guide!$C$23,"▼ Chase  ",""))))</f>
        <v>Low PA</v>
      </c>
      <c r="AF947" s="35" t="n">
        <f aca="false">MATCH(Counts!A947,'Season Counts'!$A$2:$A$740,0)</f>
        <v>240</v>
      </c>
    </row>
    <row r="948" customFormat="false" ht="15" hidden="false" customHeight="false" outlineLevel="0" collapsed="false">
      <c r="A948" s="34" t="str">
        <f aca="false">Counts!B948</f>
        <v>CWS</v>
      </c>
      <c r="B948" s="5" t="str">
        <f aca="false">Counts!C948</f>
        <v>Brenton Doyle</v>
      </c>
      <c r="C948" s="34" t="str">
        <f aca="false">Counts!F948</f>
        <v>Aug</v>
      </c>
      <c r="D948" s="35" t="n">
        <f aca="false">IFERROR(Counts!P948,"")</f>
        <v>53</v>
      </c>
      <c r="E948" s="36" t="n">
        <f aca="false">IFERROR(Counts!R948/Counts!Q948,"")</f>
        <v>0.211538461538462</v>
      </c>
      <c r="F948" s="36" t="n">
        <f aca="false">IFERROR((Counts!R948+Counts!V948+Counts!W948)/(Counts!Q948+Counts!V948+Counts!W948+Counts!X948),"")</f>
        <v>0.211538461538462</v>
      </c>
      <c r="G948" s="36" t="n">
        <f aca="false">IFERROR((Counts!R948+Counts!S948+2*Counts!T948+3*Counts!U948)/Counts!Q948,"")</f>
        <v>0.346153846153846</v>
      </c>
      <c r="H948" s="35" t="n">
        <f aca="false">IFERROR(Counts!U948,"")</f>
        <v>2</v>
      </c>
      <c r="I948" s="36" t="n">
        <f aca="false">IFERROR(Counts!Z948/Counts!AA948,"")</f>
        <v>0.239423076923077</v>
      </c>
      <c r="J948" s="36" t="n">
        <f aca="false">IFERROR(Counts!AB948/Counts!AA948,"")</f>
        <v>0.210673076923077</v>
      </c>
      <c r="K948" s="37" t="n">
        <f aca="false">IFERROR((Counts!AB948-Counts!Z948)/Counts!AA948,"")</f>
        <v>-0.02875</v>
      </c>
      <c r="L948" s="38" t="n">
        <f aca="false">IFERROR(Counts!Y948/Counts!P948,"")</f>
        <v>0.30188679245283</v>
      </c>
      <c r="M948" s="38" t="n">
        <f aca="false">IFERROR(Counts!V948/Counts!P948,"")</f>
        <v>0</v>
      </c>
      <c r="N948" s="38" t="n">
        <f aca="false">IFERROR(Counts!AD948/Counts!AC948,"")</f>
        <v>0.0810810810810811</v>
      </c>
      <c r="O948" s="38" t="n">
        <f aca="false">IFERROR(Counts!AE948/Counts!AC948,"")</f>
        <v>0.243243243243243</v>
      </c>
      <c r="P948" s="39" t="n">
        <f aca="false">IFERROR(Counts!AG948/Counts!AF948,"")</f>
        <v>85.9594594594595</v>
      </c>
      <c r="Q948" s="38" t="n">
        <f aca="false">IFERROR(Counts!AH948/Counts!AC948,"")</f>
        <v>0.27027027027027</v>
      </c>
      <c r="R948" s="38" t="n">
        <f aca="false">IFERROR(Counts!N948/Counts!M948,"")</f>
        <v>0.32</v>
      </c>
      <c r="S948" s="38" t="n">
        <f aca="false">IFERROR(Counts!K948/Counts!J948,"")</f>
        <v>0.771739130434783</v>
      </c>
      <c r="T948" s="38" t="n">
        <f aca="false">IFERROR(Counts!I948/Counts!H948,"")</f>
        <v>0.315789473684211</v>
      </c>
      <c r="U948" s="38" t="n">
        <f aca="false">IFERROR(1-Counts!L948/Counts!K948,"")</f>
        <v>0.845070422535211</v>
      </c>
      <c r="V948" s="39" t="n">
        <f aca="false">IFERROR(Counts!AJ948/Counts!AI948,"")</f>
        <v>72.4583333333333</v>
      </c>
      <c r="W948" s="38" t="n">
        <f aca="false">IFERROR(Counts!AK948/Counts!AI948,"")</f>
        <v>0.130952380952381</v>
      </c>
      <c r="X948" s="40" t="n">
        <f aca="false">IFERROR(Counts!O948,"")</f>
        <v>-3.692</v>
      </c>
      <c r="Y948" s="36" t="n">
        <f aca="false">IFERROR(INDEX('Season Counts'!$Y$2:$Y$740,$AF948)/INDEX('Season Counts'!$X$2:$X$740,$AF948),"")</f>
        <v>0.235376344086022</v>
      </c>
      <c r="Z948" s="37" t="n">
        <f aca="false">IFERROR(J948-Y948,"")</f>
        <v>-0.0247032671629446</v>
      </c>
      <c r="AA948" s="38" t="n">
        <f aca="false">IFERROR(INDEX('Season Counts'!$K$2:$K$740,$AF948)/INDEX('Season Counts'!$J$2:$J$740,$AF948),"")</f>
        <v>0.351724137931034</v>
      </c>
      <c r="AB948" s="41" t="n">
        <f aca="false">IFERROR(R948-AA948,"")</f>
        <v>-0.0317241379310345</v>
      </c>
      <c r="AC948" s="39" t="n">
        <f aca="false">IFERROR(INDEX('Season Counts'!$AG$2:$AG$740,$AF948)/INDEX('Season Counts'!$AF$2:$AF$740,$AF948),"")</f>
        <v>73.1463855421687</v>
      </c>
      <c r="AD948" s="40" t="n">
        <f aca="false">IFERROR(V948-AC948,"")</f>
        <v>-0.688052208835345</v>
      </c>
      <c r="AE948" s="4" t="str">
        <f aca="false">IF(D948&lt;Guide!$C$21,"Low PA",IF(TRIM(IF(ISNUMBER(AD948),IF(N(AD948)&lt;=-Guide!$C$24,"▼ Bat Speed  ",IF(N(AD948)&gt;=Guide!$C$24,"▲ Bat Speed  ","")),"")&amp;IF(N(Z948)&gt;=Guide!$C$22,"▲ Contact  ","")&amp;IF(N(Z948)&lt;=-Guide!$C$22,"▼ Contact  ","")&amp;IF(N(AB948)&gt;=Guide!$C$23,"▲ Chase  ","")&amp;IF(N(AB948)&lt;=-Guide!$C$23,"▼ Chase  ",""))="","Stable",TRIM(IF(ISNUMBER(AD948),IF(N(AD948)&lt;=-Guide!$C$24,"▼ Bat Speed  ",IF(N(AD948)&gt;=Guide!$C$24,"▲ Bat Speed  ","")),"")&amp;IF(N(Z948)&gt;=Guide!$C$22,"▲ Contact  ","")&amp;IF(N(Z948)&lt;=-Guide!$C$22,"▼ Contact  ","")&amp;IF(N(AB948)&gt;=Guide!$C$23,"▲ Chase  ","")&amp;IF(N(AB948)&lt;=-Guide!$C$23,"▼ Chase  ",""))))</f>
        <v>Stable</v>
      </c>
      <c r="AF948" s="35" t="n">
        <f aca="false">MATCH(Counts!A948,'Season Counts'!$A$2:$A$740,0)</f>
        <v>241</v>
      </c>
    </row>
    <row r="949" customFormat="false" ht="15" hidden="false" customHeight="false" outlineLevel="0" collapsed="false">
      <c r="A949" s="34" t="str">
        <f aca="false">Counts!B949</f>
        <v>CWS</v>
      </c>
      <c r="B949" s="5" t="str">
        <f aca="false">Counts!C949</f>
        <v>Brenton Doyle</v>
      </c>
      <c r="C949" s="34" t="str">
        <f aca="false">Counts!F949</f>
        <v>Sep</v>
      </c>
      <c r="D949" s="35" t="n">
        <f aca="false">IFERROR(Counts!P949,"")</f>
        <v>41</v>
      </c>
      <c r="E949" s="36" t="n">
        <f aca="false">IFERROR(Counts!R949/Counts!Q949,"")</f>
        <v>0.317073170731707</v>
      </c>
      <c r="F949" s="36" t="n">
        <f aca="false">IFERROR((Counts!R949+Counts!V949+Counts!W949)/(Counts!Q949+Counts!V949+Counts!W949+Counts!X949),"")</f>
        <v>0.317073170731707</v>
      </c>
      <c r="G949" s="36" t="n">
        <f aca="false">IFERROR((Counts!R949+Counts!S949+2*Counts!T949+3*Counts!U949)/Counts!Q949,"")</f>
        <v>0.609756097560976</v>
      </c>
      <c r="H949" s="35" t="n">
        <f aca="false">IFERROR(Counts!U949,"")</f>
        <v>3</v>
      </c>
      <c r="I949" s="36" t="n">
        <f aca="false">IFERROR(Counts!Z949/Counts!AA949,"")</f>
        <v>0.391463414634146</v>
      </c>
      <c r="J949" s="36" t="n">
        <f aca="false">IFERROR(Counts!AB949/Counts!AA949,"")</f>
        <v>0.266707317073171</v>
      </c>
      <c r="K949" s="37" t="n">
        <f aca="false">IFERROR((Counts!AB949-Counts!Z949)/Counts!AA949,"")</f>
        <v>-0.124756097560976</v>
      </c>
      <c r="L949" s="38" t="n">
        <f aca="false">IFERROR(Counts!Y949/Counts!P949,"")</f>
        <v>0.365853658536585</v>
      </c>
      <c r="M949" s="38" t="n">
        <f aca="false">IFERROR(Counts!V949/Counts!P949,"")</f>
        <v>0</v>
      </c>
      <c r="N949" s="38" t="n">
        <f aca="false">IFERROR(Counts!AD949/Counts!AC949,"")</f>
        <v>0.0769230769230769</v>
      </c>
      <c r="O949" s="38" t="n">
        <f aca="false">IFERROR(Counts!AE949/Counts!AC949,"")</f>
        <v>0.5</v>
      </c>
      <c r="P949" s="39" t="n">
        <f aca="false">IFERROR(Counts!AG949/Counts!AF949,"")</f>
        <v>91.4961538461539</v>
      </c>
      <c r="Q949" s="38" t="n">
        <f aca="false">IFERROR(Counts!AH949/Counts!AC949,"")</f>
        <v>0.307692307692308</v>
      </c>
      <c r="R949" s="38" t="n">
        <f aca="false">IFERROR(Counts!N949/Counts!M949,"")</f>
        <v>0.385714285714286</v>
      </c>
      <c r="S949" s="38" t="n">
        <f aca="false">IFERROR(Counts!K949/Counts!J949,"")</f>
        <v>0.728395061728395</v>
      </c>
      <c r="T949" s="38" t="n">
        <f aca="false">IFERROR(Counts!I949/Counts!H949,"")</f>
        <v>0.348837209302326</v>
      </c>
      <c r="U949" s="38" t="n">
        <f aca="false">IFERROR(1-Counts!L949/Counts!K949,"")</f>
        <v>0.779661016949153</v>
      </c>
      <c r="V949" s="39" t="n">
        <f aca="false">IFERROR(Counts!AJ949/Counts!AI949,"")</f>
        <v>73.8512195121951</v>
      </c>
      <c r="W949" s="38" t="n">
        <f aca="false">IFERROR(Counts!AK949/Counts!AI949,"")</f>
        <v>0.353658536585366</v>
      </c>
      <c r="X949" s="40" t="n">
        <f aca="false">IFERROR(Counts!O949,"")</f>
        <v>2.506</v>
      </c>
      <c r="Y949" s="36" t="n">
        <f aca="false">IFERROR(INDEX('Season Counts'!$Y$2:$Y$740,$AF949)/INDEX('Season Counts'!$X$2:$X$740,$AF949),"")</f>
        <v>0.235376344086022</v>
      </c>
      <c r="Z949" s="37" t="n">
        <f aca="false">IFERROR(J949-Y949,"")</f>
        <v>0.0313309729871492</v>
      </c>
      <c r="AA949" s="38" t="n">
        <f aca="false">IFERROR(INDEX('Season Counts'!$K$2:$K$740,$AF949)/INDEX('Season Counts'!$J$2:$J$740,$AF949),"")</f>
        <v>0.351724137931034</v>
      </c>
      <c r="AB949" s="41" t="n">
        <f aca="false">IFERROR(R949-AA949,"")</f>
        <v>0.0339901477832513</v>
      </c>
      <c r="AC949" s="39" t="n">
        <f aca="false">IFERROR(INDEX('Season Counts'!$AG$2:$AG$740,$AF949)/INDEX('Season Counts'!$AF$2:$AF$740,$AF949),"")</f>
        <v>73.1463855421687</v>
      </c>
      <c r="AD949" s="40" t="n">
        <f aca="false">IFERROR(V949-AC949,"")</f>
        <v>0.704833970026456</v>
      </c>
      <c r="AE949" s="4" t="str">
        <f aca="false">IF(D949&lt;Guide!$C$21,"Low PA",IF(TRIM(IF(ISNUMBER(AD949),IF(N(AD949)&lt;=-Guide!$C$24,"▼ Bat Speed  ",IF(N(AD949)&gt;=Guide!$C$24,"▲ Bat Speed  ","")),"")&amp;IF(N(Z949)&gt;=Guide!$C$22,"▲ Contact  ","")&amp;IF(N(Z949)&lt;=-Guide!$C$22,"▼ Contact  ","")&amp;IF(N(AB949)&gt;=Guide!$C$23,"▲ Chase  ","")&amp;IF(N(AB949)&lt;=-Guide!$C$23,"▼ Chase  ",""))="","Stable",TRIM(IF(ISNUMBER(AD949),IF(N(AD949)&lt;=-Guide!$C$24,"▼ Bat Speed  ",IF(N(AD949)&gt;=Guide!$C$24,"▲ Bat Speed  ","")),"")&amp;IF(N(Z949)&gt;=Guide!$C$22,"▲ Contact  ","")&amp;IF(N(Z949)&lt;=-Guide!$C$22,"▼ Contact  ","")&amp;IF(N(AB949)&gt;=Guide!$C$23,"▲ Chase  ","")&amp;IF(N(AB949)&lt;=-Guide!$C$23,"▼ Chase  ",""))))</f>
        <v>Stable</v>
      </c>
      <c r="AF949" s="35" t="n">
        <f aca="false">MATCH(Counts!A949,'Season Counts'!$A$2:$A$740,0)</f>
        <v>241</v>
      </c>
    </row>
    <row r="950" customFormat="false" ht="15" hidden="false" customHeight="false" outlineLevel="0" collapsed="false">
      <c r="A950" s="34" t="str">
        <f aca="false">Counts!B950</f>
        <v>CWS</v>
      </c>
      <c r="B950" s="5" t="str">
        <f aca="false">Counts!C950</f>
        <v>Derek Hill</v>
      </c>
      <c r="C950" s="34" t="str">
        <f aca="false">Counts!F950</f>
        <v>Mar-Apr</v>
      </c>
      <c r="D950" s="35" t="n">
        <f aca="false">IFERROR(Counts!P950,"")</f>
        <v>43</v>
      </c>
      <c r="E950" s="36" t="n">
        <f aca="false">IFERROR(Counts!R950/Counts!Q950,"")</f>
        <v>0.243243243243243</v>
      </c>
      <c r="F950" s="36" t="n">
        <f aca="false">IFERROR((Counts!R950+Counts!V950+Counts!W950)/(Counts!Q950+Counts!V950+Counts!W950+Counts!X950),"")</f>
        <v>0.333333333333333</v>
      </c>
      <c r="G950" s="36" t="n">
        <f aca="false">IFERROR((Counts!R950+Counts!S950+2*Counts!T950+3*Counts!U950)/Counts!Q950,"")</f>
        <v>0.324324324324324</v>
      </c>
      <c r="H950" s="35" t="n">
        <f aca="false">IFERROR(Counts!U950,"")</f>
        <v>1</v>
      </c>
      <c r="I950" s="36" t="n">
        <f aca="false">IFERROR(Counts!Z950/Counts!AA950,"")</f>
        <v>0.287804878048781</v>
      </c>
      <c r="J950" s="36" t="n">
        <f aca="false">IFERROR(Counts!AB950/Counts!AA950,"")</f>
        <v>0.301512195121951</v>
      </c>
      <c r="K950" s="37" t="n">
        <f aca="false">IFERROR((Counts!AB950-Counts!Z950)/Counts!AA950,"")</f>
        <v>0.0137073170731707</v>
      </c>
      <c r="L950" s="38" t="n">
        <f aca="false">IFERROR(Counts!Y950/Counts!P950,"")</f>
        <v>0.325581395348837</v>
      </c>
      <c r="M950" s="38" t="n">
        <f aca="false">IFERROR(Counts!V950/Counts!P950,"")</f>
        <v>0.116279069767442</v>
      </c>
      <c r="N950" s="38" t="n">
        <f aca="false">IFERROR(Counts!AD950/Counts!AC950,"")</f>
        <v>0.0416666666666667</v>
      </c>
      <c r="O950" s="38" t="n">
        <f aca="false">IFERROR(Counts!AE950/Counts!AC950,"")</f>
        <v>0.291666666666667</v>
      </c>
      <c r="P950" s="39" t="n">
        <f aca="false">IFERROR(Counts!AG950/Counts!AF950,"")</f>
        <v>77.3739130434783</v>
      </c>
      <c r="Q950" s="38" t="n">
        <f aca="false">IFERROR(Counts!AH950/Counts!AC950,"")</f>
        <v>0.375</v>
      </c>
      <c r="R950" s="38" t="n">
        <f aca="false">IFERROR(Counts!N950/Counts!M950,"")</f>
        <v>0.352941176470588</v>
      </c>
      <c r="S950" s="38" t="n">
        <f aca="false">IFERROR(Counts!K950/Counts!J950,"")</f>
        <v>0.7</v>
      </c>
      <c r="T950" s="38" t="n">
        <f aca="false">IFERROR(Counts!I950/Counts!H950,"")</f>
        <v>0.265822784810127</v>
      </c>
      <c r="U950" s="38" t="n">
        <f aca="false">IFERROR(1-Counts!L950/Counts!K950,"")</f>
        <v>0.877551020408163</v>
      </c>
      <c r="V950" s="39" t="n">
        <f aca="false">IFERROR(Counts!AJ950/Counts!AI950,"")</f>
        <v>71.0876923076923</v>
      </c>
      <c r="W950" s="38" t="n">
        <f aca="false">IFERROR(Counts!AK950/Counts!AI950,"")</f>
        <v>0.107692307692308</v>
      </c>
      <c r="X950" s="40" t="n">
        <f aca="false">IFERROR(Counts!O950,"")</f>
        <v>-0.902</v>
      </c>
      <c r="Y950" s="36" t="n">
        <f aca="false">IFERROR(INDEX('Season Counts'!$Y$2:$Y$740,$AF950)/INDEX('Season Counts'!$X$2:$X$740,$AF950),"")</f>
        <v>0.30167816091954</v>
      </c>
      <c r="Z950" s="37" t="n">
        <f aca="false">IFERROR(J950-Y950,"")</f>
        <v>-0.000165965797588985</v>
      </c>
      <c r="AA950" s="38" t="n">
        <f aca="false">IFERROR(INDEX('Season Counts'!$K$2:$K$740,$AF950)/INDEX('Season Counts'!$J$2:$J$740,$AF950),"")</f>
        <v>0.343589743589744</v>
      </c>
      <c r="AB950" s="41" t="n">
        <f aca="false">IFERROR(R950-AA950,"")</f>
        <v>0.00935143288084467</v>
      </c>
      <c r="AC950" s="39" t="n">
        <f aca="false">IFERROR(INDEX('Season Counts'!$AG$2:$AG$740,$AF950)/INDEX('Season Counts'!$AF$2:$AF$740,$AF950),"")</f>
        <v>71.6547297297297</v>
      </c>
      <c r="AD950" s="40" t="n">
        <f aca="false">IFERROR(V950-AC950,"")</f>
        <v>-0.567037422037416</v>
      </c>
      <c r="AE950" s="4" t="str">
        <f aca="false">IF(D950&lt;Guide!$C$21,"Low PA",IF(TRIM(IF(ISNUMBER(AD950),IF(N(AD950)&lt;=-Guide!$C$24,"▼ Bat Speed  ",IF(N(AD950)&gt;=Guide!$C$24,"▲ Bat Speed  ","")),"")&amp;IF(N(Z950)&gt;=Guide!$C$22,"▲ Contact  ","")&amp;IF(N(Z950)&lt;=-Guide!$C$22,"▼ Contact  ","")&amp;IF(N(AB950)&gt;=Guide!$C$23,"▲ Chase  ","")&amp;IF(N(AB950)&lt;=-Guide!$C$23,"▼ Chase  ",""))="","Stable",TRIM(IF(ISNUMBER(AD950),IF(N(AD950)&lt;=-Guide!$C$24,"▼ Bat Speed  ",IF(N(AD950)&gt;=Guide!$C$24,"▲ Bat Speed  ","")),"")&amp;IF(N(Z950)&gt;=Guide!$C$22,"▲ Contact  ","")&amp;IF(N(Z950)&lt;=-Guide!$C$22,"▼ Contact  ","")&amp;IF(N(AB950)&gt;=Guide!$C$23,"▲ Chase  ","")&amp;IF(N(AB950)&lt;=-Guide!$C$23,"▼ Chase  ",""))))</f>
        <v>Stable</v>
      </c>
      <c r="AF950" s="35" t="n">
        <f aca="false">MATCH(Counts!A950,'Season Counts'!$A$2:$A$740,0)</f>
        <v>242</v>
      </c>
    </row>
    <row r="951" customFormat="false" ht="15" hidden="false" customHeight="false" outlineLevel="0" collapsed="false">
      <c r="A951" s="34" t="str">
        <f aca="false">Counts!B951</f>
        <v>CWS</v>
      </c>
      <c r="B951" s="5" t="str">
        <f aca="false">Counts!C951</f>
        <v>Derek Hill</v>
      </c>
      <c r="C951" s="34" t="str">
        <f aca="false">Counts!F951</f>
        <v>May</v>
      </c>
      <c r="D951" s="35" t="n">
        <f aca="false">IFERROR(Counts!P951,"")</f>
        <v>30</v>
      </c>
      <c r="E951" s="36" t="n">
        <f aca="false">IFERROR(Counts!R951/Counts!Q951,"")</f>
        <v>0.222222222222222</v>
      </c>
      <c r="F951" s="36" t="n">
        <f aca="false">IFERROR((Counts!R951+Counts!V951+Counts!W951)/(Counts!Q951+Counts!V951+Counts!W951+Counts!X951),"")</f>
        <v>0.275862068965517</v>
      </c>
      <c r="G951" s="36" t="n">
        <f aca="false">IFERROR((Counts!R951+Counts!S951+2*Counts!T951+3*Counts!U951)/Counts!Q951,"")</f>
        <v>0.481481481481481</v>
      </c>
      <c r="H951" s="35" t="n">
        <f aca="false">IFERROR(Counts!U951,"")</f>
        <v>2</v>
      </c>
      <c r="I951" s="36" t="n">
        <f aca="false">IFERROR(Counts!Z951/Counts!AA951,"")</f>
        <v>0.322413793103448</v>
      </c>
      <c r="J951" s="36" t="n">
        <f aca="false">IFERROR(Counts!AB951/Counts!AA951,"")</f>
        <v>0.314620689655172</v>
      </c>
      <c r="K951" s="37" t="n">
        <f aca="false">IFERROR((Counts!AB951-Counts!Z951)/Counts!AA951,"")</f>
        <v>-0.00779310344827583</v>
      </c>
      <c r="L951" s="38" t="n">
        <f aca="false">IFERROR(Counts!Y951/Counts!P951,"")</f>
        <v>0.233333333333333</v>
      </c>
      <c r="M951" s="38" t="n">
        <f aca="false">IFERROR(Counts!V951/Counts!P951,"")</f>
        <v>0.0666666666666667</v>
      </c>
      <c r="N951" s="38" t="n">
        <f aca="false">IFERROR(Counts!AD951/Counts!AC951,"")</f>
        <v>0.142857142857143</v>
      </c>
      <c r="O951" s="38" t="n">
        <f aca="false">IFERROR(Counts!AE951/Counts!AC951,"")</f>
        <v>0.380952380952381</v>
      </c>
      <c r="P951" s="39" t="n">
        <f aca="false">IFERROR(Counts!AG951/Counts!AF951,"")</f>
        <v>86.8190476190476</v>
      </c>
      <c r="Q951" s="38" t="n">
        <f aca="false">IFERROR(Counts!AH951/Counts!AC951,"")</f>
        <v>0.285714285714286</v>
      </c>
      <c r="R951" s="38" t="n">
        <f aca="false">IFERROR(Counts!N951/Counts!M951,"")</f>
        <v>0.342857142857143</v>
      </c>
      <c r="S951" s="38" t="n">
        <f aca="false">IFERROR(Counts!K951/Counts!J951,"")</f>
        <v>0.75</v>
      </c>
      <c r="T951" s="38" t="n">
        <f aca="false">IFERROR(Counts!I951/Counts!H951,"")</f>
        <v>0.333333333333333</v>
      </c>
      <c r="U951" s="38" t="n">
        <f aca="false">IFERROR(1-Counts!L951/Counts!K951,"")</f>
        <v>0.738095238095238</v>
      </c>
      <c r="V951" s="39" t="n">
        <f aca="false">IFERROR(Counts!AJ951/Counts!AI951,"")</f>
        <v>72.3074074074074</v>
      </c>
      <c r="W951" s="38" t="n">
        <f aca="false">IFERROR(Counts!AK951/Counts!AI951,"")</f>
        <v>0.222222222222222</v>
      </c>
      <c r="X951" s="40" t="n">
        <f aca="false">IFERROR(Counts!O951,"")</f>
        <v>1.907</v>
      </c>
      <c r="Y951" s="36" t="n">
        <f aca="false">IFERROR(INDEX('Season Counts'!$Y$2:$Y$740,$AF951)/INDEX('Season Counts'!$X$2:$X$740,$AF951),"")</f>
        <v>0.30167816091954</v>
      </c>
      <c r="Z951" s="37" t="n">
        <f aca="false">IFERROR(J951-Y951,"")</f>
        <v>0.0129425287356322</v>
      </c>
      <c r="AA951" s="38" t="n">
        <f aca="false">IFERROR(INDEX('Season Counts'!$K$2:$K$740,$AF951)/INDEX('Season Counts'!$J$2:$J$740,$AF951),"")</f>
        <v>0.343589743589744</v>
      </c>
      <c r="AB951" s="41" t="n">
        <f aca="false">IFERROR(R951-AA951,"")</f>
        <v>-0.00073260073260073</v>
      </c>
      <c r="AC951" s="39" t="n">
        <f aca="false">IFERROR(INDEX('Season Counts'!$AG$2:$AG$740,$AF951)/INDEX('Season Counts'!$AF$2:$AF$740,$AF951),"")</f>
        <v>71.6547297297297</v>
      </c>
      <c r="AD951" s="40" t="n">
        <f aca="false">IFERROR(V951-AC951,"")</f>
        <v>0.652677677677687</v>
      </c>
      <c r="AE951" s="4" t="str">
        <f aca="false">IF(D951&lt;Guide!$C$21,"Low PA",IF(TRIM(IF(ISNUMBER(AD951),IF(N(AD951)&lt;=-Guide!$C$24,"▼ Bat Speed  ",IF(N(AD951)&gt;=Guide!$C$24,"▲ Bat Speed  ","")),"")&amp;IF(N(Z951)&gt;=Guide!$C$22,"▲ Contact  ","")&amp;IF(N(Z951)&lt;=-Guide!$C$22,"▼ Contact  ","")&amp;IF(N(AB951)&gt;=Guide!$C$23,"▲ Chase  ","")&amp;IF(N(AB951)&lt;=-Guide!$C$23,"▼ Chase  ",""))="","Stable",TRIM(IF(ISNUMBER(AD951),IF(N(AD951)&lt;=-Guide!$C$24,"▼ Bat Speed  ",IF(N(AD951)&gt;=Guide!$C$24,"▲ Bat Speed  ","")),"")&amp;IF(N(Z951)&gt;=Guide!$C$22,"▲ Contact  ","")&amp;IF(N(Z951)&lt;=-Guide!$C$22,"▼ Contact  ","")&amp;IF(N(AB951)&gt;=Guide!$C$23,"▲ Chase  ","")&amp;IF(N(AB951)&lt;=-Guide!$C$23,"▼ Chase  ",""))))</f>
        <v>Low PA</v>
      </c>
      <c r="AF951" s="35" t="n">
        <f aca="false">MATCH(Counts!A951,'Season Counts'!$A$2:$A$740,0)</f>
        <v>242</v>
      </c>
    </row>
    <row r="952" customFormat="false" ht="15" hidden="false" customHeight="false" outlineLevel="0" collapsed="false">
      <c r="A952" s="34" t="str">
        <f aca="false">Counts!B952</f>
        <v>CWS</v>
      </c>
      <c r="B952" s="5" t="str">
        <f aca="false">Counts!C952</f>
        <v>Derek Hill</v>
      </c>
      <c r="C952" s="34" t="str">
        <f aca="false">Counts!F952</f>
        <v>Jun</v>
      </c>
      <c r="D952" s="35" t="n">
        <f aca="false">IFERROR(Counts!P952,"")</f>
        <v>17</v>
      </c>
      <c r="E952" s="36" t="n">
        <f aca="false">IFERROR(Counts!R952/Counts!Q952,"")</f>
        <v>0.125</v>
      </c>
      <c r="F952" s="36" t="n">
        <f aca="false">IFERROR((Counts!R952+Counts!V952+Counts!W952)/(Counts!Q952+Counts!V952+Counts!W952+Counts!X952),"")</f>
        <v>0.176470588235294</v>
      </c>
      <c r="G952" s="36" t="n">
        <f aca="false">IFERROR((Counts!R952+Counts!S952+2*Counts!T952+3*Counts!U952)/Counts!Q952,"")</f>
        <v>0.3125</v>
      </c>
      <c r="H952" s="35" t="n">
        <f aca="false">IFERROR(Counts!U952,"")</f>
        <v>1</v>
      </c>
      <c r="I952" s="36" t="n">
        <f aca="false">IFERROR(Counts!Z952/Counts!AA952,"")</f>
        <v>0.211764705882353</v>
      </c>
      <c r="J952" s="36" t="n">
        <f aca="false">IFERROR(Counts!AB952/Counts!AA952,"")</f>
        <v>0.28</v>
      </c>
      <c r="K952" s="37" t="n">
        <f aca="false">IFERROR((Counts!AB952-Counts!Z952)/Counts!AA952,"")</f>
        <v>0.0682352941176471</v>
      </c>
      <c r="L952" s="38" t="n">
        <f aca="false">IFERROR(Counts!Y952/Counts!P952,"")</f>
        <v>0.470588235294118</v>
      </c>
      <c r="M952" s="38" t="n">
        <f aca="false">IFERROR(Counts!V952/Counts!P952,"")</f>
        <v>0</v>
      </c>
      <c r="N952" s="38" t="n">
        <f aca="false">IFERROR(Counts!AD952/Counts!AC952,"")</f>
        <v>0.125</v>
      </c>
      <c r="O952" s="38" t="n">
        <f aca="false">IFERROR(Counts!AE952/Counts!AC952,"")</f>
        <v>0.5</v>
      </c>
      <c r="P952" s="39" t="n">
        <f aca="false">IFERROR(Counts!AG952/Counts!AF952,"")</f>
        <v>81.15</v>
      </c>
      <c r="Q952" s="38" t="n">
        <f aca="false">IFERROR(Counts!AH952/Counts!AC952,"")</f>
        <v>0.5</v>
      </c>
      <c r="R952" s="38" t="n">
        <f aca="false">IFERROR(Counts!N952/Counts!M952,"")</f>
        <v>0.325</v>
      </c>
      <c r="S952" s="38" t="n">
        <f aca="false">IFERROR(Counts!K952/Counts!J952,"")</f>
        <v>0.807692307692308</v>
      </c>
      <c r="T952" s="38" t="n">
        <f aca="false">IFERROR(Counts!I952/Counts!H952,"")</f>
        <v>0.470588235294118</v>
      </c>
      <c r="U952" s="38" t="n">
        <f aca="false">IFERROR(1-Counts!L952/Counts!K952,"")</f>
        <v>0.571428571428571</v>
      </c>
      <c r="V952" s="39" t="n">
        <f aca="false">IFERROR(Counts!AJ952/Counts!AI952,"")</f>
        <v>71.7103448275862</v>
      </c>
      <c r="W952" s="38" t="n">
        <f aca="false">IFERROR(Counts!AK952/Counts!AI952,"")</f>
        <v>0.275862068965517</v>
      </c>
      <c r="X952" s="40" t="n">
        <f aca="false">IFERROR(Counts!O952,"")</f>
        <v>-1.058</v>
      </c>
      <c r="Y952" s="36" t="n">
        <f aca="false">IFERROR(INDEX('Season Counts'!$Y$2:$Y$740,$AF952)/INDEX('Season Counts'!$X$2:$X$740,$AF952),"")</f>
        <v>0.30167816091954</v>
      </c>
      <c r="Z952" s="37" t="n">
        <f aca="false">IFERROR(J952-Y952,"")</f>
        <v>-0.0216781609195402</v>
      </c>
      <c r="AA952" s="38" t="n">
        <f aca="false">IFERROR(INDEX('Season Counts'!$K$2:$K$740,$AF952)/INDEX('Season Counts'!$J$2:$J$740,$AF952),"")</f>
        <v>0.343589743589744</v>
      </c>
      <c r="AB952" s="41" t="n">
        <f aca="false">IFERROR(R952-AA952,"")</f>
        <v>-0.0185897435897436</v>
      </c>
      <c r="AC952" s="39" t="n">
        <f aca="false">IFERROR(INDEX('Season Counts'!$AG$2:$AG$740,$AF952)/INDEX('Season Counts'!$AF$2:$AF$740,$AF952),"")</f>
        <v>71.6547297297297</v>
      </c>
      <c r="AD952" s="40" t="n">
        <f aca="false">IFERROR(V952-AC952,"")</f>
        <v>0.0556150978564745</v>
      </c>
      <c r="AE952" s="4" t="str">
        <f aca="false">IF(D952&lt;Guide!$C$21,"Low PA",IF(TRIM(IF(ISNUMBER(AD952),IF(N(AD952)&lt;=-Guide!$C$24,"▼ Bat Speed  ",IF(N(AD952)&gt;=Guide!$C$24,"▲ Bat Speed  ","")),"")&amp;IF(N(Z952)&gt;=Guide!$C$22,"▲ Contact  ","")&amp;IF(N(Z952)&lt;=-Guide!$C$22,"▼ Contact  ","")&amp;IF(N(AB952)&gt;=Guide!$C$23,"▲ Chase  ","")&amp;IF(N(AB952)&lt;=-Guide!$C$23,"▼ Chase  ",""))="","Stable",TRIM(IF(ISNUMBER(AD952),IF(N(AD952)&lt;=-Guide!$C$24,"▼ Bat Speed  ",IF(N(AD952)&gt;=Guide!$C$24,"▲ Bat Speed  ","")),"")&amp;IF(N(Z952)&gt;=Guide!$C$22,"▲ Contact  ","")&amp;IF(N(Z952)&lt;=-Guide!$C$22,"▼ Contact  ","")&amp;IF(N(AB952)&gt;=Guide!$C$23,"▲ Chase  ","")&amp;IF(N(AB952)&lt;=-Guide!$C$23,"▼ Chase  ",""))))</f>
        <v>Low PA</v>
      </c>
      <c r="AF952" s="35" t="n">
        <f aca="false">MATCH(Counts!A952,'Season Counts'!$A$2:$A$740,0)</f>
        <v>242</v>
      </c>
    </row>
    <row r="953" customFormat="false" ht="15" hidden="false" customHeight="false" outlineLevel="0" collapsed="false">
      <c r="A953" s="34" t="str">
        <f aca="false">Counts!B953</f>
        <v>CWS</v>
      </c>
      <c r="B953" s="5" t="str">
        <f aca="false">Counts!C953</f>
        <v>Everson Pereira</v>
      </c>
      <c r="C953" s="34" t="str">
        <f aca="false">Counts!F953</f>
        <v>Mar-Apr</v>
      </c>
      <c r="D953" s="35" t="n">
        <f aca="false">IFERROR(Counts!P953,"")</f>
        <v>71</v>
      </c>
      <c r="E953" s="36" t="n">
        <f aca="false">IFERROR(Counts!R953/Counts!Q953,"")</f>
        <v>0.25</v>
      </c>
      <c r="F953" s="36" t="n">
        <f aca="false">IFERROR((Counts!R953+Counts!V953+Counts!W953)/(Counts!Q953+Counts!V953+Counts!W953+Counts!X953),"")</f>
        <v>0.309859154929577</v>
      </c>
      <c r="G953" s="36" t="n">
        <f aca="false">IFERROR((Counts!R953+Counts!S953+2*Counts!T953+3*Counts!U953)/Counts!Q953,"")</f>
        <v>0.453125</v>
      </c>
      <c r="H953" s="35" t="n">
        <f aca="false">IFERROR(Counts!U953,"")</f>
        <v>3</v>
      </c>
      <c r="I953" s="36" t="n">
        <f aca="false">IFERROR(Counts!Z953/Counts!AA953,"")</f>
        <v>0.328169014084507</v>
      </c>
      <c r="J953" s="36" t="n">
        <f aca="false">IFERROR(Counts!AB953/Counts!AA953,"")</f>
        <v>0.313169014084507</v>
      </c>
      <c r="K953" s="37" t="n">
        <f aca="false">IFERROR((Counts!AB953-Counts!Z953)/Counts!AA953,"")</f>
        <v>-0.015</v>
      </c>
      <c r="L953" s="38" t="n">
        <f aca="false">IFERROR(Counts!Y953/Counts!P953,"")</f>
        <v>0.295774647887324</v>
      </c>
      <c r="M953" s="38" t="n">
        <f aca="false">IFERROR(Counts!V953/Counts!P953,"")</f>
        <v>0.0563380281690141</v>
      </c>
      <c r="N953" s="38" t="n">
        <f aca="false">IFERROR(Counts!AD953/Counts!AC953,"")</f>
        <v>0.113636363636364</v>
      </c>
      <c r="O953" s="38" t="n">
        <f aca="false">IFERROR(Counts!AE953/Counts!AC953,"")</f>
        <v>0.431818181818182</v>
      </c>
      <c r="P953" s="39" t="n">
        <f aca="false">IFERROR(Counts!AG953/Counts!AF953,"")</f>
        <v>87.7431818181818</v>
      </c>
      <c r="Q953" s="38" t="n">
        <f aca="false">IFERROR(Counts!AH953/Counts!AC953,"")</f>
        <v>0.409090909090909</v>
      </c>
      <c r="R953" s="38" t="n">
        <f aca="false">IFERROR(Counts!N953/Counts!M953,"")</f>
        <v>0.420634920634921</v>
      </c>
      <c r="S953" s="38" t="n">
        <f aca="false">IFERROR(Counts!K953/Counts!J953,"")</f>
        <v>0.801801801801802</v>
      </c>
      <c r="T953" s="38" t="n">
        <f aca="false">IFERROR(Counts!I953/Counts!H953,"")</f>
        <v>0.338028169014085</v>
      </c>
      <c r="U953" s="38" t="n">
        <f aca="false">IFERROR(1-Counts!L953/Counts!K953,"")</f>
        <v>0.808988764044944</v>
      </c>
      <c r="V953" s="39" t="n">
        <f aca="false">IFERROR(Counts!AJ953/Counts!AI953,"")</f>
        <v>74.6904</v>
      </c>
      <c r="W953" s="38" t="n">
        <f aca="false">IFERROR(Counts!AK953/Counts!AI953,"")</f>
        <v>0.528</v>
      </c>
      <c r="X953" s="40" t="n">
        <f aca="false">IFERROR(Counts!O953,"")</f>
        <v>-0.336</v>
      </c>
      <c r="Y953" s="36" t="n">
        <f aca="false">IFERROR(INDEX('Season Counts'!$Y$2:$Y$740,$AF953)/INDEX('Season Counts'!$X$2:$X$740,$AF953),"")</f>
        <v>0.294818181818182</v>
      </c>
      <c r="Z953" s="37" t="n">
        <f aca="false">IFERROR(J953-Y953,"")</f>
        <v>0.0183508322663252</v>
      </c>
      <c r="AA953" s="38" t="n">
        <f aca="false">IFERROR(INDEX('Season Counts'!$K$2:$K$740,$AF953)/INDEX('Season Counts'!$J$2:$J$740,$AF953),"")</f>
        <v>0.394117647058824</v>
      </c>
      <c r="AB953" s="41" t="n">
        <f aca="false">IFERROR(R953-AA953,"")</f>
        <v>0.0265172735760971</v>
      </c>
      <c r="AC953" s="39" t="n">
        <f aca="false">IFERROR(INDEX('Season Counts'!$AG$2:$AG$740,$AF953)/INDEX('Season Counts'!$AF$2:$AF$740,$AF953),"")</f>
        <v>74.5179487179487</v>
      </c>
      <c r="AD953" s="40" t="n">
        <f aca="false">IFERROR(V953-AC953,"")</f>
        <v>0.172451282051284</v>
      </c>
      <c r="AE953" s="4" t="str">
        <f aca="false">IF(D953&lt;Guide!$C$21,"Low PA",IF(TRIM(IF(ISNUMBER(AD953),IF(N(AD953)&lt;=-Guide!$C$24,"▼ Bat Speed  ",IF(N(AD953)&gt;=Guide!$C$24,"▲ Bat Speed  ","")),"")&amp;IF(N(Z953)&gt;=Guide!$C$22,"▲ Contact  ","")&amp;IF(N(Z953)&lt;=-Guide!$C$22,"▼ Contact  ","")&amp;IF(N(AB953)&gt;=Guide!$C$23,"▲ Chase  ","")&amp;IF(N(AB953)&lt;=-Guide!$C$23,"▼ Chase  ",""))="","Stable",TRIM(IF(ISNUMBER(AD953),IF(N(AD953)&lt;=-Guide!$C$24,"▼ Bat Speed  ",IF(N(AD953)&gt;=Guide!$C$24,"▲ Bat Speed  ","")),"")&amp;IF(N(Z953)&gt;=Guide!$C$22,"▲ Contact  ","")&amp;IF(N(Z953)&lt;=-Guide!$C$22,"▼ Contact  ","")&amp;IF(N(AB953)&gt;=Guide!$C$23,"▲ Chase  ","")&amp;IF(N(AB953)&lt;=-Guide!$C$23,"▼ Chase  ",""))))</f>
        <v>Stable</v>
      </c>
      <c r="AF953" s="35" t="n">
        <f aca="false">MATCH(Counts!A953,'Season Counts'!$A$2:$A$740,0)</f>
        <v>243</v>
      </c>
    </row>
    <row r="954" customFormat="false" ht="15" hidden="false" customHeight="false" outlineLevel="0" collapsed="false">
      <c r="A954" s="34" t="str">
        <f aca="false">Counts!B954</f>
        <v>CWS</v>
      </c>
      <c r="B954" s="5" t="str">
        <f aca="false">Counts!C954</f>
        <v>Everson Pereira</v>
      </c>
      <c r="C954" s="34" t="str">
        <f aca="false">Counts!F954</f>
        <v>Jun</v>
      </c>
      <c r="D954" s="35" t="n">
        <f aca="false">IFERROR(Counts!P954,"")</f>
        <v>6</v>
      </c>
      <c r="E954" s="36" t="n">
        <f aca="false">IFERROR(Counts!R954/Counts!Q954,"")</f>
        <v>0</v>
      </c>
      <c r="F954" s="36" t="n">
        <f aca="false">IFERROR((Counts!R954+Counts!V954+Counts!W954)/(Counts!Q954+Counts!V954+Counts!W954+Counts!X954),"")</f>
        <v>0.166666666666667</v>
      </c>
      <c r="G954" s="36" t="n">
        <f aca="false">IFERROR((Counts!R954+Counts!S954+2*Counts!T954+3*Counts!U954)/Counts!Q954,"")</f>
        <v>0</v>
      </c>
      <c r="H954" s="35" t="n">
        <f aca="false">IFERROR(Counts!U954,"")</f>
        <v>0</v>
      </c>
      <c r="I954" s="36" t="n">
        <f aca="false">IFERROR(Counts!Z954/Counts!AA954,"")</f>
        <v>0.116666666666667</v>
      </c>
      <c r="J954" s="36" t="n">
        <f aca="false">IFERROR(Counts!AB954/Counts!AA954,"")</f>
        <v>0.174166666666667</v>
      </c>
      <c r="K954" s="37" t="n">
        <f aca="false">IFERROR((Counts!AB954-Counts!Z954)/Counts!AA954,"")</f>
        <v>0.0575</v>
      </c>
      <c r="L954" s="38" t="n">
        <f aca="false">IFERROR(Counts!Y954/Counts!P954,"")</f>
        <v>0.333333333333333</v>
      </c>
      <c r="M954" s="38" t="n">
        <f aca="false">IFERROR(Counts!V954/Counts!P954,"")</f>
        <v>0.166666666666667</v>
      </c>
      <c r="N954" s="38" t="n">
        <f aca="false">IFERROR(Counts!AD954/Counts!AC954,"")</f>
        <v>0</v>
      </c>
      <c r="O954" s="38" t="n">
        <f aca="false">IFERROR(Counts!AE954/Counts!AC954,"")</f>
        <v>0.333333333333333</v>
      </c>
      <c r="P954" s="39" t="n">
        <f aca="false">IFERROR(Counts!AG954/Counts!AF954,"")</f>
        <v>89.8333333333333</v>
      </c>
      <c r="Q954" s="38" t="n">
        <f aca="false">IFERROR(Counts!AH954/Counts!AC954,"")</f>
        <v>0</v>
      </c>
      <c r="R954" s="38" t="n">
        <f aca="false">IFERROR(Counts!N954/Counts!M954,"")</f>
        <v>0.3125</v>
      </c>
      <c r="S954" s="38" t="n">
        <f aca="false">IFERROR(Counts!K954/Counts!J954,"")</f>
        <v>0.7</v>
      </c>
      <c r="T954" s="38" t="n">
        <f aca="false">IFERROR(Counts!I954/Counts!H954,"")</f>
        <v>0.416666666666667</v>
      </c>
      <c r="U954" s="38" t="n">
        <f aca="false">IFERROR(1-Counts!L954/Counts!K954,"")</f>
        <v>0.571428571428571</v>
      </c>
      <c r="V954" s="39" t="n">
        <f aca="false">IFERROR(Counts!AJ954/Counts!AI954,"")</f>
        <v>74.0916666666667</v>
      </c>
      <c r="W954" s="38" t="n">
        <f aca="false">IFERROR(Counts!AK954/Counts!AI954,"")</f>
        <v>0.416666666666667</v>
      </c>
      <c r="X954" s="40" t="n">
        <f aca="false">IFERROR(Counts!O954,"")</f>
        <v>-0.904</v>
      </c>
      <c r="Y954" s="36" t="n">
        <f aca="false">IFERROR(INDEX('Season Counts'!$Y$2:$Y$740,$AF954)/INDEX('Season Counts'!$X$2:$X$740,$AF954),"")</f>
        <v>0.294818181818182</v>
      </c>
      <c r="Z954" s="37" t="n">
        <f aca="false">IFERROR(J954-Y954,"")</f>
        <v>-0.120651515151515</v>
      </c>
      <c r="AA954" s="38" t="n">
        <f aca="false">IFERROR(INDEX('Season Counts'!$K$2:$K$740,$AF954)/INDEX('Season Counts'!$J$2:$J$740,$AF954),"")</f>
        <v>0.394117647058824</v>
      </c>
      <c r="AB954" s="41" t="n">
        <f aca="false">IFERROR(R954-AA954,"")</f>
        <v>-0.0816176470588235</v>
      </c>
      <c r="AC954" s="39" t="n">
        <f aca="false">IFERROR(INDEX('Season Counts'!$AG$2:$AG$740,$AF954)/INDEX('Season Counts'!$AF$2:$AF$740,$AF954),"")</f>
        <v>74.5179487179487</v>
      </c>
      <c r="AD954" s="40" t="n">
        <f aca="false">IFERROR(V954-AC954,"")</f>
        <v>-0.426282051282044</v>
      </c>
      <c r="AE954" s="4" t="str">
        <f aca="false">IF(D954&lt;Guide!$C$21,"Low PA",IF(TRIM(IF(ISNUMBER(AD954),IF(N(AD954)&lt;=-Guide!$C$24,"▼ Bat Speed  ",IF(N(AD954)&gt;=Guide!$C$24,"▲ Bat Speed  ","")),"")&amp;IF(N(Z954)&gt;=Guide!$C$22,"▲ Contact  ","")&amp;IF(N(Z954)&lt;=-Guide!$C$22,"▼ Contact  ","")&amp;IF(N(AB954)&gt;=Guide!$C$23,"▲ Chase  ","")&amp;IF(N(AB954)&lt;=-Guide!$C$23,"▼ Chase  ",""))="","Stable",TRIM(IF(ISNUMBER(AD954),IF(N(AD954)&lt;=-Guide!$C$24,"▼ Bat Speed  ",IF(N(AD954)&gt;=Guide!$C$24,"▲ Bat Speed  ","")),"")&amp;IF(N(Z954)&gt;=Guide!$C$22,"▲ Contact  ","")&amp;IF(N(Z954)&lt;=-Guide!$C$22,"▼ Contact  ","")&amp;IF(N(AB954)&gt;=Guide!$C$23,"▲ Chase  ","")&amp;IF(N(AB954)&lt;=-Guide!$C$23,"▼ Chase  ",""))))</f>
        <v>Low PA</v>
      </c>
      <c r="AF954" s="35" t="n">
        <f aca="false">MATCH(Counts!A954,'Season Counts'!$A$2:$A$740,0)</f>
        <v>243</v>
      </c>
    </row>
    <row r="955" customFormat="false" ht="15" hidden="false" customHeight="false" outlineLevel="0" collapsed="false">
      <c r="A955" s="34" t="str">
        <f aca="false">Counts!B955</f>
        <v>CWS</v>
      </c>
      <c r="B955" s="5" t="str">
        <f aca="false">Counts!C955</f>
        <v>Everson Pereira</v>
      </c>
      <c r="C955" s="34" t="str">
        <f aca="false">Counts!F955</f>
        <v>Jul</v>
      </c>
      <c r="D955" s="35" t="n">
        <f aca="false">IFERROR(Counts!P955,"")</f>
        <v>6</v>
      </c>
      <c r="E955" s="36" t="n">
        <f aca="false">IFERROR(Counts!R955/Counts!Q955,"")</f>
        <v>0</v>
      </c>
      <c r="F955" s="36" t="n">
        <f aca="false">IFERROR((Counts!R955+Counts!V955+Counts!W955)/(Counts!Q955+Counts!V955+Counts!W955+Counts!X955),"")</f>
        <v>0</v>
      </c>
      <c r="G955" s="36" t="n">
        <f aca="false">IFERROR((Counts!R955+Counts!S955+2*Counts!T955+3*Counts!U955)/Counts!Q955,"")</f>
        <v>0</v>
      </c>
      <c r="H955" s="35" t="n">
        <f aca="false">IFERROR(Counts!U955,"")</f>
        <v>0</v>
      </c>
      <c r="I955" s="36" t="n">
        <f aca="false">IFERROR(Counts!Z955/Counts!AA955,"")</f>
        <v>0</v>
      </c>
      <c r="J955" s="36" t="n">
        <f aca="false">IFERROR(Counts!AB955/Counts!AA955,"")</f>
        <v>0.00833333333333333</v>
      </c>
      <c r="K955" s="37" t="n">
        <f aca="false">IFERROR((Counts!AB955-Counts!Z955)/Counts!AA955,"")</f>
        <v>0.00833333333333333</v>
      </c>
      <c r="L955" s="38" t="n">
        <f aca="false">IFERROR(Counts!Y955/Counts!P955,"")</f>
        <v>0.833333333333333</v>
      </c>
      <c r="M955" s="38" t="n">
        <f aca="false">IFERROR(Counts!V955/Counts!P955,"")</f>
        <v>0</v>
      </c>
      <c r="N955" s="38" t="n">
        <f aca="false">IFERROR(Counts!AD955/Counts!AC955,"")</f>
        <v>0</v>
      </c>
      <c r="O955" s="38" t="n">
        <f aca="false">IFERROR(Counts!AE955/Counts!AC955,"")</f>
        <v>0</v>
      </c>
      <c r="P955" s="39" t="n">
        <f aca="false">IFERROR(Counts!AG955/Counts!AF955,"")</f>
        <v>90.8</v>
      </c>
      <c r="Q955" s="38" t="n">
        <f aca="false">IFERROR(Counts!AH955/Counts!AC955,"")</f>
        <v>0</v>
      </c>
      <c r="R955" s="38" t="n">
        <f aca="false">IFERROR(Counts!N955/Counts!M955,"")</f>
        <v>0.294117647058824</v>
      </c>
      <c r="S955" s="38" t="n">
        <f aca="false">IFERROR(Counts!K955/Counts!J955,"")</f>
        <v>0.625</v>
      </c>
      <c r="T955" s="38" t="n">
        <f aca="false">IFERROR(Counts!I955/Counts!H955,"")</f>
        <v>0.466666666666667</v>
      </c>
      <c r="U955" s="38" t="n">
        <f aca="false">IFERROR(1-Counts!L955/Counts!K955,"")</f>
        <v>0.8</v>
      </c>
      <c r="V955" s="39" t="n">
        <f aca="false">IFERROR(Counts!AJ955/Counts!AI955,"")</f>
        <v>73.2363636363636</v>
      </c>
      <c r="W955" s="38" t="n">
        <f aca="false">IFERROR(Counts!AK955/Counts!AI955,"")</f>
        <v>0.0909090909090909</v>
      </c>
      <c r="X955" s="40" t="n">
        <f aca="false">IFERROR(Counts!O955,"")</f>
        <v>-1.658</v>
      </c>
      <c r="Y955" s="36" t="n">
        <f aca="false">IFERROR(INDEX('Season Counts'!$Y$2:$Y$740,$AF955)/INDEX('Season Counts'!$X$2:$X$740,$AF955),"")</f>
        <v>0.294818181818182</v>
      </c>
      <c r="Z955" s="37" t="n">
        <f aca="false">IFERROR(J955-Y955,"")</f>
        <v>-0.286484848484848</v>
      </c>
      <c r="AA955" s="38" t="n">
        <f aca="false">IFERROR(INDEX('Season Counts'!$K$2:$K$740,$AF955)/INDEX('Season Counts'!$J$2:$J$740,$AF955),"")</f>
        <v>0.394117647058824</v>
      </c>
      <c r="AB955" s="41" t="n">
        <f aca="false">IFERROR(R955-AA955,"")</f>
        <v>-0.1</v>
      </c>
      <c r="AC955" s="39" t="n">
        <f aca="false">IFERROR(INDEX('Season Counts'!$AG$2:$AG$740,$AF955)/INDEX('Season Counts'!$AF$2:$AF$740,$AF955),"")</f>
        <v>74.5179487179487</v>
      </c>
      <c r="AD955" s="40" t="n">
        <f aca="false">IFERROR(V955-AC955,"")</f>
        <v>-1.28158508158508</v>
      </c>
      <c r="AE955" s="4" t="str">
        <f aca="false">IF(D955&lt;Guide!$C$21,"Low PA",IF(TRIM(IF(ISNUMBER(AD955),IF(N(AD955)&lt;=-Guide!$C$24,"▼ Bat Speed  ",IF(N(AD955)&gt;=Guide!$C$24,"▲ Bat Speed  ","")),"")&amp;IF(N(Z955)&gt;=Guide!$C$22,"▲ Contact  ","")&amp;IF(N(Z955)&lt;=-Guide!$C$22,"▼ Contact  ","")&amp;IF(N(AB955)&gt;=Guide!$C$23,"▲ Chase  ","")&amp;IF(N(AB955)&lt;=-Guide!$C$23,"▼ Chase  ",""))="","Stable",TRIM(IF(ISNUMBER(AD955),IF(N(AD955)&lt;=-Guide!$C$24,"▼ Bat Speed  ",IF(N(AD955)&gt;=Guide!$C$24,"▲ Bat Speed  ","")),"")&amp;IF(N(Z955)&gt;=Guide!$C$22,"▲ Contact  ","")&amp;IF(N(Z955)&lt;=-Guide!$C$22,"▼ Contact  ","")&amp;IF(N(AB955)&gt;=Guide!$C$23,"▲ Chase  ","")&amp;IF(N(AB955)&lt;=-Guide!$C$23,"▼ Chase  ",""))))</f>
        <v>Low PA</v>
      </c>
      <c r="AF955" s="35" t="n">
        <f aca="false">MATCH(Counts!A955,'Season Counts'!$A$2:$A$740,0)</f>
        <v>243</v>
      </c>
    </row>
    <row r="956" customFormat="false" ht="15" hidden="false" customHeight="false" outlineLevel="0" collapsed="false">
      <c r="A956" s="34" t="str">
        <f aca="false">Counts!B956</f>
        <v>CWS</v>
      </c>
      <c r="B956" s="5" t="str">
        <f aca="false">Counts!C956</f>
        <v>Everson Pereira</v>
      </c>
      <c r="C956" s="34" t="str">
        <f aca="false">Counts!F956</f>
        <v>Aug</v>
      </c>
      <c r="D956" s="35" t="n">
        <f aca="false">IFERROR(Counts!P956,"")</f>
        <v>5</v>
      </c>
      <c r="E956" s="36" t="n">
        <f aca="false">IFERROR(Counts!R956/Counts!Q956,"")</f>
        <v>0.4</v>
      </c>
      <c r="F956" s="36" t="n">
        <f aca="false">IFERROR((Counts!R956+Counts!V956+Counts!W956)/(Counts!Q956+Counts!V956+Counts!W956+Counts!X956),"")</f>
        <v>0.4</v>
      </c>
      <c r="G956" s="36" t="n">
        <f aca="false">IFERROR((Counts!R956+Counts!S956+2*Counts!T956+3*Counts!U956)/Counts!Q956,"")</f>
        <v>1.2</v>
      </c>
      <c r="H956" s="35" t="n">
        <f aca="false">IFERROR(Counts!U956,"")</f>
        <v>1</v>
      </c>
      <c r="I956" s="36" t="n">
        <f aca="false">IFERROR(Counts!Z956/Counts!AA956,"")</f>
        <v>0.65</v>
      </c>
      <c r="J956" s="36" t="n">
        <f aca="false">IFERROR(Counts!AB956/Counts!AA956,"")</f>
        <v>0.5228</v>
      </c>
      <c r="K956" s="37" t="n">
        <f aca="false">IFERROR((Counts!AB956-Counts!Z956)/Counts!AA956,"")</f>
        <v>-0.1272</v>
      </c>
      <c r="L956" s="38" t="n">
        <f aca="false">IFERROR(Counts!Y956/Counts!P956,"")</f>
        <v>0.4</v>
      </c>
      <c r="M956" s="38" t="n">
        <f aca="false">IFERROR(Counts!V956/Counts!P956,"")</f>
        <v>0</v>
      </c>
      <c r="N956" s="38" t="n">
        <f aca="false">IFERROR(Counts!AD956/Counts!AC956,"")</f>
        <v>0.666666666666667</v>
      </c>
      <c r="O956" s="38" t="n">
        <f aca="false">IFERROR(Counts!AE956/Counts!AC956,"")</f>
        <v>0.666666666666667</v>
      </c>
      <c r="P956" s="39" t="n">
        <f aca="false">IFERROR(Counts!AG956/Counts!AF956,"")</f>
        <v>94.3333333333333</v>
      </c>
      <c r="Q956" s="38" t="n">
        <f aca="false">IFERROR(Counts!AH956/Counts!AC956,"")</f>
        <v>0.666666666666667</v>
      </c>
      <c r="R956" s="38" t="n">
        <f aca="false">IFERROR(Counts!N956/Counts!M956,"")</f>
        <v>0.363636363636364</v>
      </c>
      <c r="S956" s="38" t="n">
        <f aca="false">IFERROR(Counts!K956/Counts!J956,"")</f>
        <v>0.555555555555556</v>
      </c>
      <c r="T956" s="38" t="n">
        <f aca="false">IFERROR(Counts!I956/Counts!H956,"")</f>
        <v>0.111111111111111</v>
      </c>
      <c r="U956" s="38" t="n">
        <f aca="false">IFERROR(1-Counts!L956/Counts!K956,"")</f>
        <v>1</v>
      </c>
      <c r="V956" s="39" t="n">
        <f aca="false">IFERROR(Counts!AJ956/Counts!AI956,"")</f>
        <v>74.225</v>
      </c>
      <c r="W956" s="38" t="n">
        <f aca="false">IFERROR(Counts!AK956/Counts!AI956,"")</f>
        <v>0.625</v>
      </c>
      <c r="X956" s="40" t="n">
        <f aca="false">IFERROR(Counts!O956,"")</f>
        <v>1.169</v>
      </c>
      <c r="Y956" s="36" t="n">
        <f aca="false">IFERROR(INDEX('Season Counts'!$Y$2:$Y$740,$AF956)/INDEX('Season Counts'!$X$2:$X$740,$AF956),"")</f>
        <v>0.294818181818182</v>
      </c>
      <c r="Z956" s="37" t="n">
        <f aca="false">IFERROR(J956-Y956,"")</f>
        <v>0.227981818181818</v>
      </c>
      <c r="AA956" s="38" t="n">
        <f aca="false">IFERROR(INDEX('Season Counts'!$K$2:$K$740,$AF956)/INDEX('Season Counts'!$J$2:$J$740,$AF956),"")</f>
        <v>0.394117647058824</v>
      </c>
      <c r="AB956" s="41" t="n">
        <f aca="false">IFERROR(R956-AA956,"")</f>
        <v>-0.0304812834224599</v>
      </c>
      <c r="AC956" s="39" t="n">
        <f aca="false">IFERROR(INDEX('Season Counts'!$AG$2:$AG$740,$AF956)/INDEX('Season Counts'!$AF$2:$AF$740,$AF956),"")</f>
        <v>74.5179487179487</v>
      </c>
      <c r="AD956" s="40" t="n">
        <f aca="false">IFERROR(V956-AC956,"")</f>
        <v>-0.292948717948718</v>
      </c>
      <c r="AE956" s="4" t="str">
        <f aca="false">IF(D956&lt;Guide!$C$21,"Low PA",IF(TRIM(IF(ISNUMBER(AD956),IF(N(AD956)&lt;=-Guide!$C$24,"▼ Bat Speed  ",IF(N(AD956)&gt;=Guide!$C$24,"▲ Bat Speed  ","")),"")&amp;IF(N(Z956)&gt;=Guide!$C$22,"▲ Contact  ","")&amp;IF(N(Z956)&lt;=-Guide!$C$22,"▼ Contact  ","")&amp;IF(N(AB956)&gt;=Guide!$C$23,"▲ Chase  ","")&amp;IF(N(AB956)&lt;=-Guide!$C$23,"▼ Chase  ",""))="","Stable",TRIM(IF(ISNUMBER(AD956),IF(N(AD956)&lt;=-Guide!$C$24,"▼ Bat Speed  ",IF(N(AD956)&gt;=Guide!$C$24,"▲ Bat Speed  ","")),"")&amp;IF(N(Z956)&gt;=Guide!$C$22,"▲ Contact  ","")&amp;IF(N(Z956)&lt;=-Guide!$C$22,"▼ Contact  ","")&amp;IF(N(AB956)&gt;=Guide!$C$23,"▲ Chase  ","")&amp;IF(N(AB956)&lt;=-Guide!$C$23,"▼ Chase  ",""))))</f>
        <v>Low PA</v>
      </c>
      <c r="AF956" s="35" t="n">
        <f aca="false">MATCH(Counts!A956,'Season Counts'!$A$2:$A$740,0)</f>
        <v>243</v>
      </c>
    </row>
    <row r="957" customFormat="false" ht="15" hidden="false" customHeight="false" outlineLevel="0" collapsed="false">
      <c r="A957" s="34" t="str">
        <f aca="false">Counts!B957</f>
        <v>CWS</v>
      </c>
      <c r="B957" s="5" t="str">
        <f aca="false">Counts!C957</f>
        <v>Jarred Kelenic</v>
      </c>
      <c r="C957" s="34" t="str">
        <f aca="false">Counts!F957</f>
        <v>Mar-Apr</v>
      </c>
      <c r="D957" s="35" t="n">
        <f aca="false">IFERROR(Counts!P957,"")</f>
        <v>2</v>
      </c>
      <c r="E957" s="36" t="n">
        <f aca="false">IFERROR(Counts!R957/Counts!Q957,"")</f>
        <v>0</v>
      </c>
      <c r="F957" s="36" t="n">
        <f aca="false">IFERROR((Counts!R957+Counts!V957+Counts!W957)/(Counts!Q957+Counts!V957+Counts!W957+Counts!X957),"")</f>
        <v>0.5</v>
      </c>
      <c r="G957" s="36" t="n">
        <f aca="false">IFERROR((Counts!R957+Counts!S957+2*Counts!T957+3*Counts!U957)/Counts!Q957,"")</f>
        <v>0</v>
      </c>
      <c r="H957" s="35" t="n">
        <f aca="false">IFERROR(Counts!U957,"")</f>
        <v>0</v>
      </c>
      <c r="I957" s="36" t="n">
        <f aca="false">IFERROR(Counts!Z957/Counts!AA957,"")</f>
        <v>0.35</v>
      </c>
      <c r="J957" s="36" t="n">
        <f aca="false">IFERROR(Counts!AB957/Counts!AA957,"")</f>
        <v>0.349</v>
      </c>
      <c r="K957" s="37" t="n">
        <f aca="false">IFERROR((Counts!AB957-Counts!Z957)/Counts!AA957,"")</f>
        <v>-0.001</v>
      </c>
      <c r="L957" s="38" t="n">
        <f aca="false">IFERROR(Counts!Y957/Counts!P957,"")</f>
        <v>0.5</v>
      </c>
      <c r="M957" s="38" t="n">
        <f aca="false">IFERROR(Counts!V957/Counts!P957,"")</f>
        <v>0.5</v>
      </c>
      <c r="N957" s="38" t="str">
        <f aca="false">IFERROR(Counts!AD957/Counts!AC957,"")</f>
        <v/>
      </c>
      <c r="O957" s="38" t="str">
        <f aca="false">IFERROR(Counts!AE957/Counts!AC957,"")</f>
        <v/>
      </c>
      <c r="P957" s="39" t="str">
        <f aca="false">IFERROR(Counts!AG957/Counts!AF957,"")</f>
        <v/>
      </c>
      <c r="Q957" s="38" t="str">
        <f aca="false">IFERROR(Counts!AH957/Counts!AC957,"")</f>
        <v/>
      </c>
      <c r="R957" s="38" t="n">
        <f aca="false">IFERROR(Counts!N957/Counts!M957,"")</f>
        <v>0.125</v>
      </c>
      <c r="S957" s="38" t="n">
        <f aca="false">IFERROR(Counts!K957/Counts!J957,"")</f>
        <v>0</v>
      </c>
      <c r="T957" s="38" t="n">
        <f aca="false">IFERROR(Counts!I957/Counts!H957,"")</f>
        <v>1</v>
      </c>
      <c r="U957" s="38" t="str">
        <f aca="false">IFERROR(1-Counts!L957/Counts!K957,"")</f>
        <v/>
      </c>
      <c r="V957" s="39" t="n">
        <f aca="false">IFERROR(Counts!AJ957/Counts!AI957,"")</f>
        <v>67.1</v>
      </c>
      <c r="W957" s="38" t="n">
        <f aca="false">IFERROR(Counts!AK957/Counts!AI957,"")</f>
        <v>0</v>
      </c>
      <c r="X957" s="40" t="n">
        <f aca="false">IFERROR(Counts!O957,"")</f>
        <v>0.166</v>
      </c>
      <c r="Y957" s="36" t="n">
        <f aca="false">IFERROR(INDEX('Season Counts'!$Y$2:$Y$740,$AF957)/INDEX('Season Counts'!$X$2:$X$740,$AF957),"")</f>
        <v>0.367728813559322</v>
      </c>
      <c r="Z957" s="37" t="n">
        <f aca="false">IFERROR(J957-Y957,"")</f>
        <v>-0.0187288135593221</v>
      </c>
      <c r="AA957" s="38" t="n">
        <f aca="false">IFERROR(INDEX('Season Counts'!$K$2:$K$740,$AF957)/INDEX('Season Counts'!$J$2:$J$740,$AF957),"")</f>
        <v>0.271186440677966</v>
      </c>
      <c r="AB957" s="41" t="n">
        <f aca="false">IFERROR(R957-AA957,"")</f>
        <v>-0.146186440677966</v>
      </c>
      <c r="AC957" s="39" t="n">
        <f aca="false">IFERROR(INDEX('Season Counts'!$AG$2:$AG$740,$AF957)/INDEX('Season Counts'!$AF$2:$AF$740,$AF957),"")</f>
        <v>73.56875</v>
      </c>
      <c r="AD957" s="40" t="n">
        <f aca="false">IFERROR(V957-AC957,"")</f>
        <v>-6.46875000000001</v>
      </c>
      <c r="AE957" s="4" t="str">
        <f aca="false">IF(D957&lt;Guide!$C$21,"Low PA",IF(TRIM(IF(ISNUMBER(AD957),IF(N(AD957)&lt;=-Guide!$C$24,"▼ Bat Speed  ",IF(N(AD957)&gt;=Guide!$C$24,"▲ Bat Speed  ","")),"")&amp;IF(N(Z957)&gt;=Guide!$C$22,"▲ Contact  ","")&amp;IF(N(Z957)&lt;=-Guide!$C$22,"▼ Contact  ","")&amp;IF(N(AB957)&gt;=Guide!$C$23,"▲ Chase  ","")&amp;IF(N(AB957)&lt;=-Guide!$C$23,"▼ Chase  ",""))="","Stable",TRIM(IF(ISNUMBER(AD957),IF(N(AD957)&lt;=-Guide!$C$24,"▼ Bat Speed  ",IF(N(AD957)&gt;=Guide!$C$24,"▲ Bat Speed  ","")),"")&amp;IF(N(Z957)&gt;=Guide!$C$22,"▲ Contact  ","")&amp;IF(N(Z957)&lt;=-Guide!$C$22,"▼ Contact  ","")&amp;IF(N(AB957)&gt;=Guide!$C$23,"▲ Chase  ","")&amp;IF(N(AB957)&lt;=-Guide!$C$23,"▼ Chase  ",""))))</f>
        <v>Low PA</v>
      </c>
      <c r="AF957" s="35" t="n">
        <f aca="false">MATCH(Counts!A957,'Season Counts'!$A$2:$A$740,0)</f>
        <v>244</v>
      </c>
    </row>
    <row r="958" customFormat="false" ht="15" hidden="false" customHeight="false" outlineLevel="0" collapsed="false">
      <c r="A958" s="34" t="str">
        <f aca="false">Counts!B958</f>
        <v>CWS</v>
      </c>
      <c r="B958" s="5" t="str">
        <f aca="false">Counts!C958</f>
        <v>Jarred Kelenic</v>
      </c>
      <c r="C958" s="34" t="str">
        <f aca="false">Counts!F958</f>
        <v>May</v>
      </c>
      <c r="D958" s="35" t="n">
        <f aca="false">IFERROR(Counts!P958,"")</f>
        <v>57</v>
      </c>
      <c r="E958" s="36" t="n">
        <f aca="false">IFERROR(Counts!R958/Counts!Q958,"")</f>
        <v>0.230769230769231</v>
      </c>
      <c r="F958" s="36" t="n">
        <f aca="false">IFERROR((Counts!R958+Counts!V958+Counts!W958)/(Counts!Q958+Counts!V958+Counts!W958+Counts!X958),"")</f>
        <v>0.298245614035088</v>
      </c>
      <c r="G958" s="36" t="n">
        <f aca="false">IFERROR((Counts!R958+Counts!S958+2*Counts!T958+3*Counts!U958)/Counts!Q958,"")</f>
        <v>0.326923076923077</v>
      </c>
      <c r="H958" s="35" t="n">
        <f aca="false">IFERROR(Counts!U958,"")</f>
        <v>1</v>
      </c>
      <c r="I958" s="36" t="n">
        <f aca="false">IFERROR(Counts!Z958/Counts!AA958,"")</f>
        <v>0.282456140350877</v>
      </c>
      <c r="J958" s="36" t="n">
        <f aca="false">IFERROR(Counts!AB958/Counts!AA958,"")</f>
        <v>0.368385964912281</v>
      </c>
      <c r="K958" s="37" t="n">
        <f aca="false">IFERROR((Counts!AB958-Counts!Z958)/Counts!AA958,"")</f>
        <v>0.0859298245614035</v>
      </c>
      <c r="L958" s="38" t="n">
        <f aca="false">IFERROR(Counts!Y958/Counts!P958,"")</f>
        <v>0.333333333333333</v>
      </c>
      <c r="M958" s="38" t="n">
        <f aca="false">IFERROR(Counts!V958/Counts!P958,"")</f>
        <v>0.087719298245614</v>
      </c>
      <c r="N958" s="38" t="n">
        <f aca="false">IFERROR(Counts!AD958/Counts!AC958,"")</f>
        <v>0.242424242424242</v>
      </c>
      <c r="O958" s="38" t="n">
        <f aca="false">IFERROR(Counts!AE958/Counts!AC958,"")</f>
        <v>0.545454545454545</v>
      </c>
      <c r="P958" s="39" t="n">
        <f aca="false">IFERROR(Counts!AG958/Counts!AF958,"")</f>
        <v>95.4848484848485</v>
      </c>
      <c r="Q958" s="38" t="n">
        <f aca="false">IFERROR(Counts!AH958/Counts!AC958,"")</f>
        <v>0.484848484848485</v>
      </c>
      <c r="R958" s="38" t="n">
        <f aca="false">IFERROR(Counts!N958/Counts!M958,"")</f>
        <v>0.281818181818182</v>
      </c>
      <c r="S958" s="38" t="n">
        <f aca="false">IFERROR(Counts!K958/Counts!J958,"")</f>
        <v>0.688679245283019</v>
      </c>
      <c r="T958" s="38" t="n">
        <f aca="false">IFERROR(Counts!I958/Counts!H958,"")</f>
        <v>0.326923076923077</v>
      </c>
      <c r="U958" s="38" t="n">
        <f aca="false">IFERROR(1-Counts!L958/Counts!K958,"")</f>
        <v>0.849315068493151</v>
      </c>
      <c r="V958" s="39" t="n">
        <f aca="false">IFERROR(Counts!AJ958/Counts!AI958,"")</f>
        <v>73.6368421052632</v>
      </c>
      <c r="W958" s="38" t="n">
        <f aca="false">IFERROR(Counts!AK958/Counts!AI958,"")</f>
        <v>0.368421052631579</v>
      </c>
      <c r="X958" s="40" t="n">
        <f aca="false">IFERROR(Counts!O958,"")</f>
        <v>-2.625</v>
      </c>
      <c r="Y958" s="36" t="n">
        <f aca="false">IFERROR(INDEX('Season Counts'!$Y$2:$Y$740,$AF958)/INDEX('Season Counts'!$X$2:$X$740,$AF958),"")</f>
        <v>0.367728813559322</v>
      </c>
      <c r="Z958" s="37" t="n">
        <f aca="false">IFERROR(J958-Y958,"")</f>
        <v>0.000657151352958629</v>
      </c>
      <c r="AA958" s="38" t="n">
        <f aca="false">IFERROR(INDEX('Season Counts'!$K$2:$K$740,$AF958)/INDEX('Season Counts'!$J$2:$J$740,$AF958),"")</f>
        <v>0.271186440677966</v>
      </c>
      <c r="AB958" s="41" t="n">
        <f aca="false">IFERROR(R958-AA958,"")</f>
        <v>0.0106317411402157</v>
      </c>
      <c r="AC958" s="39" t="n">
        <f aca="false">IFERROR(INDEX('Season Counts'!$AG$2:$AG$740,$AF958)/INDEX('Season Counts'!$AF$2:$AF$740,$AF958),"")</f>
        <v>73.56875</v>
      </c>
      <c r="AD958" s="40" t="n">
        <f aca="false">IFERROR(V958-AC958,"")</f>
        <v>0.0680921052631476</v>
      </c>
      <c r="AE958" s="4" t="str">
        <f aca="false">IF(D958&lt;Guide!$C$21,"Low PA",IF(TRIM(IF(ISNUMBER(AD958),IF(N(AD958)&lt;=-Guide!$C$24,"▼ Bat Speed  ",IF(N(AD958)&gt;=Guide!$C$24,"▲ Bat Speed  ","")),"")&amp;IF(N(Z958)&gt;=Guide!$C$22,"▲ Contact  ","")&amp;IF(N(Z958)&lt;=-Guide!$C$22,"▼ Contact  ","")&amp;IF(N(AB958)&gt;=Guide!$C$23,"▲ Chase  ","")&amp;IF(N(AB958)&lt;=-Guide!$C$23,"▼ Chase  ",""))="","Stable",TRIM(IF(ISNUMBER(AD958),IF(N(AD958)&lt;=-Guide!$C$24,"▼ Bat Speed  ",IF(N(AD958)&gt;=Guide!$C$24,"▲ Bat Speed  ","")),"")&amp;IF(N(Z958)&gt;=Guide!$C$22,"▲ Contact  ","")&amp;IF(N(Z958)&lt;=-Guide!$C$22,"▼ Contact  ","")&amp;IF(N(AB958)&gt;=Guide!$C$23,"▲ Chase  ","")&amp;IF(N(AB958)&lt;=-Guide!$C$23,"▼ Chase  ",""))))</f>
        <v>Stable</v>
      </c>
      <c r="AF958" s="35" t="n">
        <f aca="false">MATCH(Counts!A958,'Season Counts'!$A$2:$A$740,0)</f>
        <v>244</v>
      </c>
    </row>
    <row r="959" customFormat="false" ht="15" hidden="false" customHeight="false" outlineLevel="0" collapsed="false">
      <c r="A959" s="34" t="str">
        <f aca="false">Counts!B959</f>
        <v>CWS</v>
      </c>
      <c r="B959" s="5" t="str">
        <f aca="false">Counts!C959</f>
        <v>Jake Rogers</v>
      </c>
      <c r="C959" s="34" t="str">
        <f aca="false">Counts!F959</f>
        <v>Aug</v>
      </c>
      <c r="D959" s="35" t="n">
        <f aca="false">IFERROR(Counts!P959,"")</f>
        <v>31</v>
      </c>
      <c r="E959" s="36" t="n">
        <f aca="false">IFERROR(Counts!R959/Counts!Q959,"")</f>
        <v>0.111111111111111</v>
      </c>
      <c r="F959" s="36" t="n">
        <f aca="false">IFERROR((Counts!R959+Counts!V959+Counts!W959)/(Counts!Q959+Counts!V959+Counts!W959+Counts!X959),"")</f>
        <v>0.225806451612903</v>
      </c>
      <c r="G959" s="36" t="n">
        <f aca="false">IFERROR((Counts!R959+Counts!S959+2*Counts!T959+3*Counts!U959)/Counts!Q959,"")</f>
        <v>0.222222222222222</v>
      </c>
      <c r="H959" s="35" t="n">
        <f aca="false">IFERROR(Counts!U959,"")</f>
        <v>1</v>
      </c>
      <c r="I959" s="36" t="n">
        <f aca="false">IFERROR(Counts!Z959/Counts!AA959,"")</f>
        <v>0.212903225806452</v>
      </c>
      <c r="J959" s="36" t="n">
        <f aca="false">IFERROR(Counts!AB959/Counts!AA959,"")</f>
        <v>0.292483870967742</v>
      </c>
      <c r="K959" s="37" t="n">
        <f aca="false">IFERROR((Counts!AB959-Counts!Z959)/Counts!AA959,"")</f>
        <v>0.0795806451612903</v>
      </c>
      <c r="L959" s="38" t="n">
        <f aca="false">IFERROR(Counts!Y959/Counts!P959,"")</f>
        <v>0.354838709677419</v>
      </c>
      <c r="M959" s="38" t="n">
        <f aca="false">IFERROR(Counts!V959/Counts!P959,"")</f>
        <v>0.129032258064516</v>
      </c>
      <c r="N959" s="38" t="n">
        <f aca="false">IFERROR(Counts!AD959/Counts!AC959,"")</f>
        <v>0.1875</v>
      </c>
      <c r="O959" s="38" t="n">
        <f aca="false">IFERROR(Counts!AE959/Counts!AC959,"")</f>
        <v>0.375</v>
      </c>
      <c r="P959" s="39" t="n">
        <f aca="false">IFERROR(Counts!AG959/Counts!AF959,"")</f>
        <v>86.10625</v>
      </c>
      <c r="Q959" s="38" t="n">
        <f aca="false">IFERROR(Counts!AH959/Counts!AC959,"")</f>
        <v>0.25</v>
      </c>
      <c r="R959" s="38" t="n">
        <f aca="false">IFERROR(Counts!N959/Counts!M959,"")</f>
        <v>0.26984126984127</v>
      </c>
      <c r="S959" s="38" t="n">
        <f aca="false">IFERROR(Counts!K959/Counts!J959,"")</f>
        <v>0.676470588235294</v>
      </c>
      <c r="T959" s="38" t="n">
        <f aca="false">IFERROR(Counts!I959/Counts!H959,"")</f>
        <v>0.174603174603175</v>
      </c>
      <c r="U959" s="38" t="n">
        <f aca="false">IFERROR(1-Counts!L959/Counts!K959,"")</f>
        <v>0.891304347826087</v>
      </c>
      <c r="V959" s="39" t="n">
        <f aca="false">IFERROR(Counts!AJ959/Counts!AI959,"")</f>
        <v>70.3327272727273</v>
      </c>
      <c r="W959" s="38" t="n">
        <f aca="false">IFERROR(Counts!AK959/Counts!AI959,"")</f>
        <v>0.0545454545454545</v>
      </c>
      <c r="X959" s="40" t="n">
        <f aca="false">IFERROR(Counts!O959,"")</f>
        <v>-2.296</v>
      </c>
      <c r="Y959" s="36" t="n">
        <f aca="false">IFERROR(INDEX('Season Counts'!$Y$2:$Y$740,$AF959)/INDEX('Season Counts'!$X$2:$X$740,$AF959),"")</f>
        <v>0.255521739130435</v>
      </c>
      <c r="Z959" s="37" t="n">
        <f aca="false">IFERROR(J959-Y959,"")</f>
        <v>0.0369621318373071</v>
      </c>
      <c r="AA959" s="38" t="n">
        <f aca="false">IFERROR(INDEX('Season Counts'!$K$2:$K$740,$AF959)/INDEX('Season Counts'!$J$2:$J$740,$AF959),"")</f>
        <v>0.270833333333333</v>
      </c>
      <c r="AB959" s="41" t="n">
        <f aca="false">IFERROR(R959-AA959,"")</f>
        <v>-0.000992063492063489</v>
      </c>
      <c r="AC959" s="39" t="n">
        <f aca="false">IFERROR(INDEX('Season Counts'!$AG$2:$AG$740,$AF959)/INDEX('Season Counts'!$AF$2:$AF$740,$AF959),"")</f>
        <v>70.6388888888889</v>
      </c>
      <c r="AD959" s="40" t="n">
        <f aca="false">IFERROR(V959-AC959,"")</f>
        <v>-0.306161616161603</v>
      </c>
      <c r="AE959" s="4" t="str">
        <f aca="false">IF(D959&lt;Guide!$C$21,"Low PA",IF(TRIM(IF(ISNUMBER(AD959),IF(N(AD959)&lt;=-Guide!$C$24,"▼ Bat Speed  ",IF(N(AD959)&gt;=Guide!$C$24,"▲ Bat Speed  ","")),"")&amp;IF(N(Z959)&gt;=Guide!$C$22,"▲ Contact  ","")&amp;IF(N(Z959)&lt;=-Guide!$C$22,"▼ Contact  ","")&amp;IF(N(AB959)&gt;=Guide!$C$23,"▲ Chase  ","")&amp;IF(N(AB959)&lt;=-Guide!$C$23,"▼ Chase  ",""))="","Stable",TRIM(IF(ISNUMBER(AD959),IF(N(AD959)&lt;=-Guide!$C$24,"▼ Bat Speed  ",IF(N(AD959)&gt;=Guide!$C$24,"▲ Bat Speed  ","")),"")&amp;IF(N(Z959)&gt;=Guide!$C$22,"▲ Contact  ","")&amp;IF(N(Z959)&lt;=-Guide!$C$22,"▼ Contact  ","")&amp;IF(N(AB959)&gt;=Guide!$C$23,"▲ Chase  ","")&amp;IF(N(AB959)&lt;=-Guide!$C$23,"▼ Chase  ",""))))</f>
        <v>Low PA</v>
      </c>
      <c r="AF959" s="35" t="n">
        <f aca="false">MATCH(Counts!A959,'Season Counts'!$A$2:$A$740,0)</f>
        <v>245</v>
      </c>
    </row>
    <row r="960" customFormat="false" ht="15" hidden="false" customHeight="false" outlineLevel="0" collapsed="false">
      <c r="A960" s="34" t="str">
        <f aca="false">Counts!B960</f>
        <v>CWS</v>
      </c>
      <c r="B960" s="5" t="str">
        <f aca="false">Counts!C960</f>
        <v>Jake Rogers</v>
      </c>
      <c r="C960" s="34" t="str">
        <f aca="false">Counts!F960</f>
        <v>Sep</v>
      </c>
      <c r="D960" s="35" t="n">
        <f aca="false">IFERROR(Counts!P960,"")</f>
        <v>15</v>
      </c>
      <c r="E960" s="36" t="n">
        <f aca="false">IFERROR(Counts!R960/Counts!Q960,"")</f>
        <v>0.0833333333333333</v>
      </c>
      <c r="F960" s="36" t="n">
        <f aca="false">IFERROR((Counts!R960+Counts!V960+Counts!W960)/(Counts!Q960+Counts!V960+Counts!W960+Counts!X960),"")</f>
        <v>0.266666666666667</v>
      </c>
      <c r="G960" s="36" t="n">
        <f aca="false">IFERROR((Counts!R960+Counts!S960+2*Counts!T960+3*Counts!U960)/Counts!Q960,"")</f>
        <v>0.0833333333333333</v>
      </c>
      <c r="H960" s="35" t="n">
        <f aca="false">IFERROR(Counts!U960,"")</f>
        <v>0</v>
      </c>
      <c r="I960" s="36" t="n">
        <f aca="false">IFERROR(Counts!Z960/Counts!AA960,"")</f>
        <v>0.2</v>
      </c>
      <c r="J960" s="36" t="n">
        <f aca="false">IFERROR(Counts!AB960/Counts!AA960,"")</f>
        <v>0.179133333333333</v>
      </c>
      <c r="K960" s="37" t="n">
        <f aca="false">IFERROR((Counts!AB960-Counts!Z960)/Counts!AA960,"")</f>
        <v>-0.0208666666666667</v>
      </c>
      <c r="L960" s="38" t="n">
        <f aca="false">IFERROR(Counts!Y960/Counts!P960,"")</f>
        <v>0.333333333333333</v>
      </c>
      <c r="M960" s="38" t="n">
        <f aca="false">IFERROR(Counts!V960/Counts!P960,"")</f>
        <v>0.2</v>
      </c>
      <c r="N960" s="38" t="n">
        <f aca="false">IFERROR(Counts!AD960/Counts!AC960,"")</f>
        <v>0</v>
      </c>
      <c r="O960" s="38" t="n">
        <f aca="false">IFERROR(Counts!AE960/Counts!AC960,"")</f>
        <v>0.142857142857143</v>
      </c>
      <c r="P960" s="39" t="n">
        <f aca="false">IFERROR(Counts!AG960/Counts!AF960,"")</f>
        <v>84.5428571428571</v>
      </c>
      <c r="Q960" s="38" t="n">
        <f aca="false">IFERROR(Counts!AH960/Counts!AC960,"")</f>
        <v>0</v>
      </c>
      <c r="R960" s="38" t="n">
        <f aca="false">IFERROR(Counts!N960/Counts!M960,"")</f>
        <v>0.272727272727273</v>
      </c>
      <c r="S960" s="38" t="n">
        <f aca="false">IFERROR(Counts!K960/Counts!J960,"")</f>
        <v>0.454545454545455</v>
      </c>
      <c r="T960" s="38" t="n">
        <f aca="false">IFERROR(Counts!I960/Counts!H960,"")</f>
        <v>0.315789473684211</v>
      </c>
      <c r="U960" s="38" t="n">
        <f aca="false">IFERROR(1-Counts!L960/Counts!K960,"")</f>
        <v>0.8</v>
      </c>
      <c r="V960" s="39" t="n">
        <f aca="false">IFERROR(Counts!AJ960/Counts!AI960,"")</f>
        <v>71.6294117647059</v>
      </c>
      <c r="W960" s="38" t="n">
        <f aca="false">IFERROR(Counts!AK960/Counts!AI960,"")</f>
        <v>0</v>
      </c>
      <c r="X960" s="40" t="n">
        <f aca="false">IFERROR(Counts!O960,"")</f>
        <v>-1.107</v>
      </c>
      <c r="Y960" s="36" t="n">
        <f aca="false">IFERROR(INDEX('Season Counts'!$Y$2:$Y$740,$AF960)/INDEX('Season Counts'!$X$2:$X$740,$AF960),"")</f>
        <v>0.255521739130435</v>
      </c>
      <c r="Z960" s="37" t="n">
        <f aca="false">IFERROR(J960-Y960,"")</f>
        <v>-0.0763884057971015</v>
      </c>
      <c r="AA960" s="38" t="n">
        <f aca="false">IFERROR(INDEX('Season Counts'!$K$2:$K$740,$AF960)/INDEX('Season Counts'!$J$2:$J$740,$AF960),"")</f>
        <v>0.270833333333333</v>
      </c>
      <c r="AB960" s="41" t="n">
        <f aca="false">IFERROR(R960-AA960,"")</f>
        <v>0.00189393939393939</v>
      </c>
      <c r="AC960" s="39" t="n">
        <f aca="false">IFERROR(INDEX('Season Counts'!$AG$2:$AG$740,$AF960)/INDEX('Season Counts'!$AF$2:$AF$740,$AF960),"")</f>
        <v>70.6388888888889</v>
      </c>
      <c r="AD960" s="40" t="n">
        <f aca="false">IFERROR(V960-AC960,"")</f>
        <v>0.990522875816993</v>
      </c>
      <c r="AE960" s="4" t="str">
        <f aca="false">IF(D960&lt;Guide!$C$21,"Low PA",IF(TRIM(IF(ISNUMBER(AD960),IF(N(AD960)&lt;=-Guide!$C$24,"▼ Bat Speed  ",IF(N(AD960)&gt;=Guide!$C$24,"▲ Bat Speed  ","")),"")&amp;IF(N(Z960)&gt;=Guide!$C$22,"▲ Contact  ","")&amp;IF(N(Z960)&lt;=-Guide!$C$22,"▼ Contact  ","")&amp;IF(N(AB960)&gt;=Guide!$C$23,"▲ Chase  ","")&amp;IF(N(AB960)&lt;=-Guide!$C$23,"▼ Chase  ",""))="","Stable",TRIM(IF(ISNUMBER(AD960),IF(N(AD960)&lt;=-Guide!$C$24,"▼ Bat Speed  ",IF(N(AD960)&gt;=Guide!$C$24,"▲ Bat Speed  ","")),"")&amp;IF(N(Z960)&gt;=Guide!$C$22,"▲ Contact  ","")&amp;IF(N(Z960)&lt;=-Guide!$C$22,"▼ Contact  ","")&amp;IF(N(AB960)&gt;=Guide!$C$23,"▲ Chase  ","")&amp;IF(N(AB960)&lt;=-Guide!$C$23,"▼ Chase  ",""))))</f>
        <v>Low PA</v>
      </c>
      <c r="AF960" s="35" t="n">
        <f aca="false">MATCH(Counts!A960,'Season Counts'!$A$2:$A$740,0)</f>
        <v>245</v>
      </c>
    </row>
    <row r="961" customFormat="false" ht="15" hidden="false" customHeight="false" outlineLevel="0" collapsed="false">
      <c r="A961" s="34" t="str">
        <f aca="false">Counts!B961</f>
        <v>CWS</v>
      </c>
      <c r="B961" s="5" t="str">
        <f aca="false">Counts!C961</f>
        <v>Austin Hays</v>
      </c>
      <c r="C961" s="34" t="str">
        <f aca="false">Counts!F961</f>
        <v>Mar-Apr</v>
      </c>
      <c r="D961" s="35" t="n">
        <f aca="false">IFERROR(Counts!P961,"")</f>
        <v>40</v>
      </c>
      <c r="E961" s="36" t="n">
        <f aca="false">IFERROR(Counts!R961/Counts!Q961,"")</f>
        <v>0.230769230769231</v>
      </c>
      <c r="F961" s="36" t="n">
        <f aca="false">IFERROR((Counts!R961+Counts!V961+Counts!W961)/(Counts!Q961+Counts!V961+Counts!W961+Counts!X961),"")</f>
        <v>0.25</v>
      </c>
      <c r="G961" s="36" t="n">
        <f aca="false">IFERROR((Counts!R961+Counts!S961+2*Counts!T961+3*Counts!U961)/Counts!Q961,"")</f>
        <v>0.333333333333333</v>
      </c>
      <c r="H961" s="35" t="n">
        <f aca="false">IFERROR(Counts!U961,"")</f>
        <v>1</v>
      </c>
      <c r="I961" s="36" t="n">
        <f aca="false">IFERROR(Counts!Z961/Counts!AA961,"")</f>
        <v>0.244871794871795</v>
      </c>
      <c r="J961" s="36" t="n">
        <f aca="false">IFERROR(Counts!AB961/Counts!AA961,"")</f>
        <v>0.263717948717949</v>
      </c>
      <c r="K961" s="37" t="n">
        <f aca="false">IFERROR((Counts!AB961-Counts!Z961)/Counts!AA961,"")</f>
        <v>0.0188461538461538</v>
      </c>
      <c r="L961" s="38" t="n">
        <f aca="false">IFERROR(Counts!Y961/Counts!P961,"")</f>
        <v>0.325</v>
      </c>
      <c r="M961" s="38" t="n">
        <f aca="false">IFERROR(Counts!V961/Counts!P961,"")</f>
        <v>0.025</v>
      </c>
      <c r="N961" s="38" t="n">
        <f aca="false">IFERROR(Counts!AD961/Counts!AC961,"")</f>
        <v>0.0384615384615385</v>
      </c>
      <c r="O961" s="38" t="n">
        <f aca="false">IFERROR(Counts!AE961/Counts!AC961,"")</f>
        <v>0.5</v>
      </c>
      <c r="P961" s="39" t="n">
        <f aca="false">IFERROR(Counts!AG961/Counts!AF961,"")</f>
        <v>86.0615384615385</v>
      </c>
      <c r="Q961" s="38" t="n">
        <f aca="false">IFERROR(Counts!AH961/Counts!AC961,"")</f>
        <v>0.230769230769231</v>
      </c>
      <c r="R961" s="38" t="n">
        <f aca="false">IFERROR(Counts!N961/Counts!M961,"")</f>
        <v>0.372093023255814</v>
      </c>
      <c r="S961" s="38" t="n">
        <f aca="false">IFERROR(Counts!K961/Counts!J961,"")</f>
        <v>0.723076923076923</v>
      </c>
      <c r="T961" s="38" t="n">
        <f aca="false">IFERROR(Counts!I961/Counts!H961,"")</f>
        <v>0.379746835443038</v>
      </c>
      <c r="U961" s="38" t="n">
        <f aca="false">IFERROR(1-Counts!L961/Counts!K961,"")</f>
        <v>0.787234042553192</v>
      </c>
      <c r="V961" s="39" t="n">
        <f aca="false">IFERROR(Counts!AJ961/Counts!AI961,"")</f>
        <v>72.4075757575758</v>
      </c>
      <c r="W961" s="38" t="n">
        <f aca="false">IFERROR(Counts!AK961/Counts!AI961,"")</f>
        <v>0.227272727272727</v>
      </c>
      <c r="X961" s="40" t="n">
        <f aca="false">IFERROR(Counts!O961,"")</f>
        <v>-2.44</v>
      </c>
      <c r="Y961" s="36" t="n">
        <f aca="false">IFERROR(INDEX('Season Counts'!$Y$2:$Y$740,$AF961)/INDEX('Season Counts'!$X$2:$X$740,$AF961),"")</f>
        <v>0.28293023255814</v>
      </c>
      <c r="Z961" s="37" t="n">
        <f aca="false">IFERROR(J961-Y961,"")</f>
        <v>-0.0192122838401908</v>
      </c>
      <c r="AA961" s="38" t="n">
        <f aca="false">IFERROR(INDEX('Season Counts'!$K$2:$K$740,$AF961)/INDEX('Season Counts'!$J$2:$J$740,$AF961),"")</f>
        <v>0.393617021276596</v>
      </c>
      <c r="AB961" s="41" t="n">
        <f aca="false">IFERROR(R961-AA961,"")</f>
        <v>-0.0215239980207818</v>
      </c>
      <c r="AC961" s="39" t="n">
        <f aca="false">IFERROR(INDEX('Season Counts'!$AG$2:$AG$740,$AF961)/INDEX('Season Counts'!$AF$2:$AF$740,$AF961),"")</f>
        <v>72.7333333333333</v>
      </c>
      <c r="AD961" s="40" t="n">
        <f aca="false">IFERROR(V961-AC961,"")</f>
        <v>-0.325757575757578</v>
      </c>
      <c r="AE961" s="4" t="str">
        <f aca="false">IF(D961&lt;Guide!$C$21,"Low PA",IF(TRIM(IF(ISNUMBER(AD961),IF(N(AD961)&lt;=-Guide!$C$24,"▼ Bat Speed  ",IF(N(AD961)&gt;=Guide!$C$24,"▲ Bat Speed  ","")),"")&amp;IF(N(Z961)&gt;=Guide!$C$22,"▲ Contact  ","")&amp;IF(N(Z961)&lt;=-Guide!$C$22,"▼ Contact  ","")&amp;IF(N(AB961)&gt;=Guide!$C$23,"▲ Chase  ","")&amp;IF(N(AB961)&lt;=-Guide!$C$23,"▼ Chase  ",""))="","Stable",TRIM(IF(ISNUMBER(AD961),IF(N(AD961)&lt;=-Guide!$C$24,"▼ Bat Speed  ",IF(N(AD961)&gt;=Guide!$C$24,"▲ Bat Speed  ","")),"")&amp;IF(N(Z961)&gt;=Guide!$C$22,"▲ Contact  ","")&amp;IF(N(Z961)&lt;=-Guide!$C$22,"▼ Contact  ","")&amp;IF(N(AB961)&gt;=Guide!$C$23,"▲ Chase  ","")&amp;IF(N(AB961)&lt;=-Guide!$C$23,"▼ Chase  ",""))))</f>
        <v>Stable</v>
      </c>
      <c r="AF961" s="35" t="n">
        <f aca="false">MATCH(Counts!A961,'Season Counts'!$A$2:$A$740,0)</f>
        <v>246</v>
      </c>
    </row>
    <row r="962" customFormat="false" ht="15" hidden="false" customHeight="false" outlineLevel="0" collapsed="false">
      <c r="A962" s="34" t="str">
        <f aca="false">Counts!B962</f>
        <v>CWS</v>
      </c>
      <c r="B962" s="5" t="str">
        <f aca="false">Counts!C962</f>
        <v>Austin Hays</v>
      </c>
      <c r="C962" s="34" t="str">
        <f aca="false">Counts!F962</f>
        <v>May</v>
      </c>
      <c r="D962" s="35" t="n">
        <f aca="false">IFERROR(Counts!P962,"")</f>
        <v>4</v>
      </c>
      <c r="E962" s="36" t="n">
        <f aca="false">IFERROR(Counts!R962/Counts!Q962,"")</f>
        <v>0.25</v>
      </c>
      <c r="F962" s="36" t="n">
        <f aca="false">IFERROR((Counts!R962+Counts!V962+Counts!W962)/(Counts!Q962+Counts!V962+Counts!W962+Counts!X962),"")</f>
        <v>0.25</v>
      </c>
      <c r="G962" s="36" t="n">
        <f aca="false">IFERROR((Counts!R962+Counts!S962+2*Counts!T962+3*Counts!U962)/Counts!Q962,"")</f>
        <v>0.25</v>
      </c>
      <c r="H962" s="35" t="n">
        <f aca="false">IFERROR(Counts!U962,"")</f>
        <v>0</v>
      </c>
      <c r="I962" s="36" t="n">
        <f aca="false">IFERROR(Counts!Z962/Counts!AA962,"")</f>
        <v>0.225</v>
      </c>
      <c r="J962" s="36" t="n">
        <f aca="false">IFERROR(Counts!AB962/Counts!AA962,"")</f>
        <v>0.47025</v>
      </c>
      <c r="K962" s="37" t="n">
        <f aca="false">IFERROR((Counts!AB962-Counts!Z962)/Counts!AA962,"")</f>
        <v>0.24525</v>
      </c>
      <c r="L962" s="38" t="n">
        <f aca="false">IFERROR(Counts!Y962/Counts!P962,"")</f>
        <v>0</v>
      </c>
      <c r="M962" s="38" t="n">
        <f aca="false">IFERROR(Counts!V962/Counts!P962,"")</f>
        <v>0</v>
      </c>
      <c r="N962" s="38" t="n">
        <f aca="false">IFERROR(Counts!AD962/Counts!AC962,"")</f>
        <v>0</v>
      </c>
      <c r="O962" s="38" t="n">
        <f aca="false">IFERROR(Counts!AE962/Counts!AC962,"")</f>
        <v>0.5</v>
      </c>
      <c r="P962" s="39" t="n">
        <f aca="false">IFERROR(Counts!AG962/Counts!AF962,"")</f>
        <v>92.95</v>
      </c>
      <c r="Q962" s="38" t="n">
        <f aca="false">IFERROR(Counts!AH962/Counts!AC962,"")</f>
        <v>0.75</v>
      </c>
      <c r="R962" s="38" t="n">
        <f aca="false">IFERROR(Counts!N962/Counts!M962,"")</f>
        <v>0.625</v>
      </c>
      <c r="S962" s="38" t="n">
        <f aca="false">IFERROR(Counts!K962/Counts!J962,"")</f>
        <v>0.714285714285714</v>
      </c>
      <c r="T962" s="38" t="n">
        <f aca="false">IFERROR(Counts!I962/Counts!H962,"")</f>
        <v>0.1</v>
      </c>
      <c r="U962" s="38" t="n">
        <f aca="false">IFERROR(1-Counts!L962/Counts!K962,"")</f>
        <v>0.8</v>
      </c>
      <c r="V962" s="39" t="n">
        <f aca="false">IFERROR(Counts!AJ962/Counts!AI962,"")</f>
        <v>75.1222222222222</v>
      </c>
      <c r="W962" s="38" t="n">
        <f aca="false">IFERROR(Counts!AK962/Counts!AI962,"")</f>
        <v>0.222222222222222</v>
      </c>
      <c r="X962" s="40" t="n">
        <f aca="false">IFERROR(Counts!O962,"")</f>
        <v>-0.449</v>
      </c>
      <c r="Y962" s="36" t="n">
        <f aca="false">IFERROR(INDEX('Season Counts'!$Y$2:$Y$740,$AF962)/INDEX('Season Counts'!$X$2:$X$740,$AF962),"")</f>
        <v>0.28293023255814</v>
      </c>
      <c r="Z962" s="37" t="n">
        <f aca="false">IFERROR(J962-Y962,"")</f>
        <v>0.18731976744186</v>
      </c>
      <c r="AA962" s="38" t="n">
        <f aca="false">IFERROR(INDEX('Season Counts'!$K$2:$K$740,$AF962)/INDEX('Season Counts'!$J$2:$J$740,$AF962),"")</f>
        <v>0.393617021276596</v>
      </c>
      <c r="AB962" s="41" t="n">
        <f aca="false">IFERROR(R962-AA962,"")</f>
        <v>0.231382978723404</v>
      </c>
      <c r="AC962" s="39" t="n">
        <f aca="false">IFERROR(INDEX('Season Counts'!$AG$2:$AG$740,$AF962)/INDEX('Season Counts'!$AF$2:$AF$740,$AF962),"")</f>
        <v>72.7333333333333</v>
      </c>
      <c r="AD962" s="40" t="n">
        <f aca="false">IFERROR(V962-AC962,"")</f>
        <v>2.38888888888889</v>
      </c>
      <c r="AE962" s="4" t="str">
        <f aca="false">IF(D962&lt;Guide!$C$21,"Low PA",IF(TRIM(IF(ISNUMBER(AD962),IF(N(AD962)&lt;=-Guide!$C$24,"▼ Bat Speed  ",IF(N(AD962)&gt;=Guide!$C$24,"▲ Bat Speed  ","")),"")&amp;IF(N(Z962)&gt;=Guide!$C$22,"▲ Contact  ","")&amp;IF(N(Z962)&lt;=-Guide!$C$22,"▼ Contact  ","")&amp;IF(N(AB962)&gt;=Guide!$C$23,"▲ Chase  ","")&amp;IF(N(AB962)&lt;=-Guide!$C$23,"▼ Chase  ",""))="","Stable",TRIM(IF(ISNUMBER(AD962),IF(N(AD962)&lt;=-Guide!$C$24,"▼ Bat Speed  ",IF(N(AD962)&gt;=Guide!$C$24,"▲ Bat Speed  ","")),"")&amp;IF(N(Z962)&gt;=Guide!$C$22,"▲ Contact  ","")&amp;IF(N(Z962)&lt;=-Guide!$C$22,"▼ Contact  ","")&amp;IF(N(AB962)&gt;=Guide!$C$23,"▲ Chase  ","")&amp;IF(N(AB962)&lt;=-Guide!$C$23,"▼ Chase  ",""))))</f>
        <v>Low PA</v>
      </c>
      <c r="AF962" s="35" t="n">
        <f aca="false">MATCH(Counts!A962,'Season Counts'!$A$2:$A$740,0)</f>
        <v>246</v>
      </c>
    </row>
    <row r="963" customFormat="false" ht="15" hidden="false" customHeight="false" outlineLevel="0" collapsed="false">
      <c r="A963" s="34" t="str">
        <f aca="false">Counts!B963</f>
        <v>CWS</v>
      </c>
      <c r="B963" s="5" t="str">
        <f aca="false">Counts!C963</f>
        <v>Junior Perez</v>
      </c>
      <c r="C963" s="34" t="str">
        <f aca="false">Counts!F963</f>
        <v>Jun</v>
      </c>
      <c r="D963" s="35" t="n">
        <f aca="false">IFERROR(Counts!P963,"")</f>
        <v>17</v>
      </c>
      <c r="E963" s="36" t="n">
        <f aca="false">IFERROR(Counts!R963/Counts!Q963,"")</f>
        <v>0.25</v>
      </c>
      <c r="F963" s="36" t="n">
        <f aca="false">IFERROR((Counts!R963+Counts!V963+Counts!W963)/(Counts!Q963+Counts!V963+Counts!W963+Counts!X963),"")</f>
        <v>0.294117647058824</v>
      </c>
      <c r="G963" s="36" t="n">
        <f aca="false">IFERROR((Counts!R963+Counts!S963+2*Counts!T963+3*Counts!U963)/Counts!Q963,"")</f>
        <v>0.625</v>
      </c>
      <c r="H963" s="35" t="n">
        <f aca="false">IFERROR(Counts!U963,"")</f>
        <v>2</v>
      </c>
      <c r="I963" s="36" t="n">
        <f aca="false">IFERROR(Counts!Z963/Counts!AA963,"")</f>
        <v>0.382352941176471</v>
      </c>
      <c r="J963" s="36" t="n">
        <f aca="false">IFERROR(Counts!AB963/Counts!AA963,"")</f>
        <v>0.349176470588235</v>
      </c>
      <c r="K963" s="37" t="n">
        <f aca="false">IFERROR((Counts!AB963-Counts!Z963)/Counts!AA963,"")</f>
        <v>-0.0331764705882353</v>
      </c>
      <c r="L963" s="38" t="n">
        <f aca="false">IFERROR(Counts!Y963/Counts!P963,"")</f>
        <v>0.470588235294118</v>
      </c>
      <c r="M963" s="38" t="n">
        <f aca="false">IFERROR(Counts!V963/Counts!P963,"")</f>
        <v>0.0588235294117647</v>
      </c>
      <c r="N963" s="38" t="n">
        <f aca="false">IFERROR(Counts!AD963/Counts!AC963,"")</f>
        <v>0.125</v>
      </c>
      <c r="O963" s="38" t="n">
        <f aca="false">IFERROR(Counts!AE963/Counts!AC963,"")</f>
        <v>0.625</v>
      </c>
      <c r="P963" s="39" t="n">
        <f aca="false">IFERROR(Counts!AG963/Counts!AF963,"")</f>
        <v>92.3625</v>
      </c>
      <c r="Q963" s="38" t="n">
        <f aca="false">IFERROR(Counts!AH963/Counts!AC963,"")</f>
        <v>0.625</v>
      </c>
      <c r="R963" s="38" t="n">
        <f aca="false">IFERROR(Counts!N963/Counts!M963,"")</f>
        <v>0.27027027027027</v>
      </c>
      <c r="S963" s="38" t="n">
        <f aca="false">IFERROR(Counts!K963/Counts!J963,"")</f>
        <v>0.764705882352941</v>
      </c>
      <c r="T963" s="38" t="n">
        <f aca="false">IFERROR(Counts!I963/Counts!H963,"")</f>
        <v>0.388888888888889</v>
      </c>
      <c r="U963" s="38" t="n">
        <f aca="false">IFERROR(1-Counts!L963/Counts!K963,"")</f>
        <v>0.653846153846154</v>
      </c>
      <c r="V963" s="39" t="n">
        <f aca="false">IFERROR(Counts!AJ963/Counts!AI963,"")</f>
        <v>75.4137931034483</v>
      </c>
      <c r="W963" s="38" t="n">
        <f aca="false">IFERROR(Counts!AK963/Counts!AI963,"")</f>
        <v>0.551724137931035</v>
      </c>
      <c r="X963" s="40" t="n">
        <f aca="false">IFERROR(Counts!O963,"")</f>
        <v>0.181</v>
      </c>
      <c r="Y963" s="36" t="n">
        <f aca="false">IFERROR(INDEX('Season Counts'!$Y$2:$Y$740,$AF963)/INDEX('Season Counts'!$X$2:$X$740,$AF963),"")</f>
        <v>0.312472222222222</v>
      </c>
      <c r="Z963" s="37" t="n">
        <f aca="false">IFERROR(J963-Y963,"")</f>
        <v>0.0367042483660131</v>
      </c>
      <c r="AA963" s="38" t="n">
        <f aca="false">IFERROR(INDEX('Season Counts'!$K$2:$K$740,$AF963)/INDEX('Season Counts'!$J$2:$J$740,$AF963),"")</f>
        <v>0.287878787878788</v>
      </c>
      <c r="AB963" s="41" t="n">
        <f aca="false">IFERROR(R963-AA963,"")</f>
        <v>-0.0176085176085176</v>
      </c>
      <c r="AC963" s="39" t="n">
        <f aca="false">IFERROR(INDEX('Season Counts'!$AG$2:$AG$740,$AF963)/INDEX('Season Counts'!$AF$2:$AF$740,$AF963),"")</f>
        <v>75.2741935483871</v>
      </c>
      <c r="AD963" s="40" t="n">
        <f aca="false">IFERROR(V963-AC963,"")</f>
        <v>0.139599555061167</v>
      </c>
      <c r="AE963" s="4" t="str">
        <f aca="false">IF(D963&lt;Guide!$C$21,"Low PA",IF(TRIM(IF(ISNUMBER(AD963),IF(N(AD963)&lt;=-Guide!$C$24,"▼ Bat Speed  ",IF(N(AD963)&gt;=Guide!$C$24,"▲ Bat Speed  ","")),"")&amp;IF(N(Z963)&gt;=Guide!$C$22,"▲ Contact  ","")&amp;IF(N(Z963)&lt;=-Guide!$C$22,"▼ Contact  ","")&amp;IF(N(AB963)&gt;=Guide!$C$23,"▲ Chase  ","")&amp;IF(N(AB963)&lt;=-Guide!$C$23,"▼ Chase  ",""))="","Stable",TRIM(IF(ISNUMBER(AD963),IF(N(AD963)&lt;=-Guide!$C$24,"▼ Bat Speed  ",IF(N(AD963)&gt;=Guide!$C$24,"▲ Bat Speed  ","")),"")&amp;IF(N(Z963)&gt;=Guide!$C$22,"▲ Contact  ","")&amp;IF(N(Z963)&lt;=-Guide!$C$22,"▼ Contact  ","")&amp;IF(N(AB963)&gt;=Guide!$C$23,"▲ Chase  ","")&amp;IF(N(AB963)&lt;=-Guide!$C$23,"▼ Chase  ",""))))</f>
        <v>Low PA</v>
      </c>
      <c r="AF963" s="35" t="n">
        <f aca="false">MATCH(Counts!A963,'Season Counts'!$A$2:$A$740,0)</f>
        <v>247</v>
      </c>
    </row>
    <row r="964" customFormat="false" ht="15" hidden="false" customHeight="false" outlineLevel="0" collapsed="false">
      <c r="A964" s="34" t="str">
        <f aca="false">Counts!B964</f>
        <v>CWS</v>
      </c>
      <c r="B964" s="5" t="str">
        <f aca="false">Counts!C964</f>
        <v>Junior Perez</v>
      </c>
      <c r="C964" s="34" t="str">
        <f aca="false">Counts!F964</f>
        <v>Jul</v>
      </c>
      <c r="D964" s="35" t="n">
        <f aca="false">IFERROR(Counts!P964,"")</f>
        <v>19</v>
      </c>
      <c r="E964" s="36" t="n">
        <f aca="false">IFERROR(Counts!R964/Counts!Q964,"")</f>
        <v>0.105263157894737</v>
      </c>
      <c r="F964" s="36" t="n">
        <f aca="false">IFERROR((Counts!R964+Counts!V964+Counts!W964)/(Counts!Q964+Counts!V964+Counts!W964+Counts!X964),"")</f>
        <v>0.105263157894737</v>
      </c>
      <c r="G964" s="36" t="n">
        <f aca="false">IFERROR((Counts!R964+Counts!S964+2*Counts!T964+3*Counts!U964)/Counts!Q964,"")</f>
        <v>0.263157894736842</v>
      </c>
      <c r="H964" s="35" t="n">
        <f aca="false">IFERROR(Counts!U964,"")</f>
        <v>1</v>
      </c>
      <c r="I964" s="36" t="n">
        <f aca="false">IFERROR(Counts!Z964/Counts!AA964,"")</f>
        <v>0.152631578947368</v>
      </c>
      <c r="J964" s="36" t="n">
        <f aca="false">IFERROR(Counts!AB964/Counts!AA964,"")</f>
        <v>0.279631578947368</v>
      </c>
      <c r="K964" s="37" t="n">
        <f aca="false">IFERROR((Counts!AB964-Counts!Z964)/Counts!AA964,"")</f>
        <v>0.127</v>
      </c>
      <c r="L964" s="38" t="n">
        <f aca="false">IFERROR(Counts!Y964/Counts!P964,"")</f>
        <v>0.315789473684211</v>
      </c>
      <c r="M964" s="38" t="n">
        <f aca="false">IFERROR(Counts!V964/Counts!P964,"")</f>
        <v>0</v>
      </c>
      <c r="N964" s="38" t="n">
        <f aca="false">IFERROR(Counts!AD964/Counts!AC964,"")</f>
        <v>0.153846153846154</v>
      </c>
      <c r="O964" s="38" t="n">
        <f aca="false">IFERROR(Counts!AE964/Counts!AC964,"")</f>
        <v>0.461538461538462</v>
      </c>
      <c r="P964" s="39" t="n">
        <f aca="false">IFERROR(Counts!AG964/Counts!AF964,"")</f>
        <v>90.1307692307692</v>
      </c>
      <c r="Q964" s="38" t="n">
        <f aca="false">IFERROR(Counts!AH964/Counts!AC964,"")</f>
        <v>0.153846153846154</v>
      </c>
      <c r="R964" s="38" t="n">
        <f aca="false">IFERROR(Counts!N964/Counts!M964,"")</f>
        <v>0.310344827586207</v>
      </c>
      <c r="S964" s="38" t="n">
        <f aca="false">IFERROR(Counts!K964/Counts!J964,"")</f>
        <v>0.666666666666667</v>
      </c>
      <c r="T964" s="38" t="n">
        <f aca="false">IFERROR(Counts!I964/Counts!H964,"")</f>
        <v>0.371428571428571</v>
      </c>
      <c r="U964" s="38" t="n">
        <f aca="false">IFERROR(1-Counts!L964/Counts!K964,"")</f>
        <v>0.807692307692308</v>
      </c>
      <c r="V964" s="39" t="n">
        <f aca="false">IFERROR(Counts!AJ964/Counts!AI964,"")</f>
        <v>75.1515151515152</v>
      </c>
      <c r="W964" s="38" t="n">
        <f aca="false">IFERROR(Counts!AK964/Counts!AI964,"")</f>
        <v>0.636363636363636</v>
      </c>
      <c r="X964" s="40" t="n">
        <f aca="false">IFERROR(Counts!O964,"")</f>
        <v>-1.736</v>
      </c>
      <c r="Y964" s="36" t="n">
        <f aca="false">IFERROR(INDEX('Season Counts'!$Y$2:$Y$740,$AF964)/INDEX('Season Counts'!$X$2:$X$740,$AF964),"")</f>
        <v>0.312472222222222</v>
      </c>
      <c r="Z964" s="37" t="n">
        <f aca="false">IFERROR(J964-Y964,"")</f>
        <v>-0.0328406432748539</v>
      </c>
      <c r="AA964" s="38" t="n">
        <f aca="false">IFERROR(INDEX('Season Counts'!$K$2:$K$740,$AF964)/INDEX('Season Counts'!$J$2:$J$740,$AF964),"")</f>
        <v>0.287878787878788</v>
      </c>
      <c r="AB964" s="41" t="n">
        <f aca="false">IFERROR(R964-AA964,"")</f>
        <v>0.022466039707419</v>
      </c>
      <c r="AC964" s="39" t="n">
        <f aca="false">IFERROR(INDEX('Season Counts'!$AG$2:$AG$740,$AF964)/INDEX('Season Counts'!$AF$2:$AF$740,$AF964),"")</f>
        <v>75.2741935483871</v>
      </c>
      <c r="AD964" s="40" t="n">
        <f aca="false">IFERROR(V964-AC964,"")</f>
        <v>-0.122678396871947</v>
      </c>
      <c r="AE964" s="4" t="str">
        <f aca="false">IF(D964&lt;Guide!$C$21,"Low PA",IF(TRIM(IF(ISNUMBER(AD964),IF(N(AD964)&lt;=-Guide!$C$24,"▼ Bat Speed  ",IF(N(AD964)&gt;=Guide!$C$24,"▲ Bat Speed  ","")),"")&amp;IF(N(Z964)&gt;=Guide!$C$22,"▲ Contact  ","")&amp;IF(N(Z964)&lt;=-Guide!$C$22,"▼ Contact  ","")&amp;IF(N(AB964)&gt;=Guide!$C$23,"▲ Chase  ","")&amp;IF(N(AB964)&lt;=-Guide!$C$23,"▼ Chase  ",""))="","Stable",TRIM(IF(ISNUMBER(AD964),IF(N(AD964)&lt;=-Guide!$C$24,"▼ Bat Speed  ",IF(N(AD964)&gt;=Guide!$C$24,"▲ Bat Speed  ","")),"")&amp;IF(N(Z964)&gt;=Guide!$C$22,"▲ Contact  ","")&amp;IF(N(Z964)&lt;=-Guide!$C$22,"▼ Contact  ","")&amp;IF(N(AB964)&gt;=Guide!$C$23,"▲ Chase  ","")&amp;IF(N(AB964)&lt;=-Guide!$C$23,"▼ Chase  ",""))))</f>
        <v>Low PA</v>
      </c>
      <c r="AF964" s="35" t="n">
        <f aca="false">MATCH(Counts!A964,'Season Counts'!$A$2:$A$740,0)</f>
        <v>247</v>
      </c>
    </row>
    <row r="965" customFormat="false" ht="15" hidden="false" customHeight="false" outlineLevel="0" collapsed="false">
      <c r="A965" s="34" t="str">
        <f aca="false">Counts!B965</f>
        <v>CWS</v>
      </c>
      <c r="B965" s="5" t="str">
        <f aca="false">Counts!C965</f>
        <v>Reese McGuire</v>
      </c>
      <c r="C965" s="34" t="str">
        <f aca="false">Counts!F965</f>
        <v>Mar-Apr</v>
      </c>
      <c r="D965" s="35" t="n">
        <f aca="false">IFERROR(Counts!P965,"")</f>
        <v>34</v>
      </c>
      <c r="E965" s="36" t="n">
        <f aca="false">IFERROR(Counts!R965/Counts!Q965,"")</f>
        <v>0.172413793103448</v>
      </c>
      <c r="F965" s="36" t="n">
        <f aca="false">IFERROR((Counts!R965+Counts!V965+Counts!W965)/(Counts!Q965+Counts!V965+Counts!W965+Counts!X965),"")</f>
        <v>0.272727272727273</v>
      </c>
      <c r="G965" s="36" t="n">
        <f aca="false">IFERROR((Counts!R965+Counts!S965+2*Counts!T965+3*Counts!U965)/Counts!Q965,"")</f>
        <v>0.172413793103448</v>
      </c>
      <c r="H965" s="35" t="n">
        <f aca="false">IFERROR(Counts!U965,"")</f>
        <v>0</v>
      </c>
      <c r="I965" s="36" t="n">
        <f aca="false">IFERROR(Counts!Z965/Counts!AA965,"")</f>
        <v>0.221212121212121</v>
      </c>
      <c r="J965" s="36" t="n">
        <f aca="false">IFERROR(Counts!AB965/Counts!AA965,"")</f>
        <v>0.242121212121212</v>
      </c>
      <c r="K965" s="37" t="n">
        <f aca="false">IFERROR((Counts!AB965-Counts!Z965)/Counts!AA965,"")</f>
        <v>0.0209090909090909</v>
      </c>
      <c r="L965" s="38" t="n">
        <f aca="false">IFERROR(Counts!Y965/Counts!P965,"")</f>
        <v>0.264705882352941</v>
      </c>
      <c r="M965" s="38" t="n">
        <f aca="false">IFERROR(Counts!V965/Counts!P965,"")</f>
        <v>0.0588235294117647</v>
      </c>
      <c r="N965" s="38" t="n">
        <f aca="false">IFERROR(Counts!AD965/Counts!AC965,"")</f>
        <v>0</v>
      </c>
      <c r="O965" s="38" t="n">
        <f aca="false">IFERROR(Counts!AE965/Counts!AC965,"")</f>
        <v>0.0952380952380952</v>
      </c>
      <c r="P965" s="39" t="n">
        <f aca="false">IFERROR(Counts!AG965/Counts!AF965,"")</f>
        <v>72.5619047619048</v>
      </c>
      <c r="Q965" s="38" t="n">
        <f aca="false">IFERROR(Counts!AH965/Counts!AC965,"")</f>
        <v>0.333333333333333</v>
      </c>
      <c r="R965" s="38" t="n">
        <f aca="false">IFERROR(Counts!N965/Counts!M965,"")</f>
        <v>0.375</v>
      </c>
      <c r="S965" s="38" t="n">
        <f aca="false">IFERROR(Counts!K965/Counts!J965,"")</f>
        <v>0.596774193548387</v>
      </c>
      <c r="T965" s="38" t="n">
        <f aca="false">IFERROR(Counts!I965/Counts!H965,"")</f>
        <v>0.2</v>
      </c>
      <c r="U965" s="38" t="n">
        <f aca="false">IFERROR(1-Counts!L965/Counts!K965,"")</f>
        <v>0.918918918918919</v>
      </c>
      <c r="V965" s="39" t="n">
        <f aca="false">IFERROR(Counts!AJ965/Counts!AI965,"")</f>
        <v>69.4212765957447</v>
      </c>
      <c r="W965" s="38" t="n">
        <f aca="false">IFERROR(Counts!AK965/Counts!AI965,"")</f>
        <v>0.0212765957446809</v>
      </c>
      <c r="X965" s="40" t="n">
        <f aca="false">IFERROR(Counts!O965,"")</f>
        <v>-3.089</v>
      </c>
      <c r="Y965" s="36" t="n">
        <f aca="false">IFERROR(INDEX('Season Counts'!$Y$2:$Y$740,$AF965)/INDEX('Season Counts'!$X$2:$X$740,$AF965),"")</f>
        <v>0.242121212121212</v>
      </c>
      <c r="Z965" s="37" t="n">
        <f aca="false">IFERROR(J965-Y965,"")</f>
        <v>0</v>
      </c>
      <c r="AA965" s="38" t="n">
        <f aca="false">IFERROR(INDEX('Season Counts'!$K$2:$K$740,$AF965)/INDEX('Season Counts'!$J$2:$J$740,$AF965),"")</f>
        <v>0.375</v>
      </c>
      <c r="AB965" s="41" t="n">
        <f aca="false">IFERROR(R965-AA965,"")</f>
        <v>0</v>
      </c>
      <c r="AC965" s="39" t="n">
        <f aca="false">IFERROR(INDEX('Season Counts'!$AG$2:$AG$740,$AF965)/INDEX('Season Counts'!$AF$2:$AF$740,$AF965),"")</f>
        <v>69.4212765957447</v>
      </c>
      <c r="AD965" s="40" t="n">
        <f aca="false">IFERROR(V965-AC965,"")</f>
        <v>0</v>
      </c>
      <c r="AE965" s="4" t="str">
        <f aca="false">IF(D965&lt;Guide!$C$21,"Low PA",IF(TRIM(IF(ISNUMBER(AD965),IF(N(AD965)&lt;=-Guide!$C$24,"▼ Bat Speed  ",IF(N(AD965)&gt;=Guide!$C$24,"▲ Bat Speed  ","")),"")&amp;IF(N(Z965)&gt;=Guide!$C$22,"▲ Contact  ","")&amp;IF(N(Z965)&lt;=-Guide!$C$22,"▼ Contact  ","")&amp;IF(N(AB965)&gt;=Guide!$C$23,"▲ Chase  ","")&amp;IF(N(AB965)&lt;=-Guide!$C$23,"▼ Chase  ",""))="","Stable",TRIM(IF(ISNUMBER(AD965),IF(N(AD965)&lt;=-Guide!$C$24,"▼ Bat Speed  ",IF(N(AD965)&gt;=Guide!$C$24,"▲ Bat Speed  ","")),"")&amp;IF(N(Z965)&gt;=Guide!$C$22,"▲ Contact  ","")&amp;IF(N(Z965)&lt;=-Guide!$C$22,"▼ Contact  ","")&amp;IF(N(AB965)&gt;=Guide!$C$23,"▲ Chase  ","")&amp;IF(N(AB965)&lt;=-Guide!$C$23,"▼ Chase  ",""))))</f>
        <v>Low PA</v>
      </c>
      <c r="AF965" s="35" t="n">
        <f aca="false">MATCH(Counts!A965,'Season Counts'!$A$2:$A$740,0)</f>
        <v>248</v>
      </c>
    </row>
    <row r="966" customFormat="false" ht="15" hidden="false" customHeight="false" outlineLevel="0" collapsed="false">
      <c r="A966" s="34" t="str">
        <f aca="false">Counts!B966</f>
        <v>CWS</v>
      </c>
      <c r="B966" s="5" t="str">
        <f aca="false">Counts!C966</f>
        <v>Lenyn Sosa</v>
      </c>
      <c r="C966" s="34" t="str">
        <f aca="false">Counts!F966</f>
        <v>Mar-Apr</v>
      </c>
      <c r="D966" s="35" t="n">
        <f aca="false">IFERROR(Counts!P966,"")</f>
        <v>33</v>
      </c>
      <c r="E966" s="36" t="n">
        <f aca="false">IFERROR(Counts!R966/Counts!Q966,"")</f>
        <v>0.212121212121212</v>
      </c>
      <c r="F966" s="36" t="n">
        <f aca="false">IFERROR((Counts!R966+Counts!V966+Counts!W966)/(Counts!Q966+Counts!V966+Counts!W966+Counts!X966),"")</f>
        <v>0.212121212121212</v>
      </c>
      <c r="G966" s="36" t="n">
        <f aca="false">IFERROR((Counts!R966+Counts!S966+2*Counts!T966+3*Counts!U966)/Counts!Q966,"")</f>
        <v>0.303030303030303</v>
      </c>
      <c r="H966" s="35" t="n">
        <f aca="false">IFERROR(Counts!U966,"")</f>
        <v>0</v>
      </c>
      <c r="I966" s="36" t="n">
        <f aca="false">IFERROR(Counts!Z966/Counts!AA966,"")</f>
        <v>0.222727272727273</v>
      </c>
      <c r="J966" s="36" t="n">
        <f aca="false">IFERROR(Counts!AB966/Counts!AA966,"")</f>
        <v>0.256515151515152</v>
      </c>
      <c r="K966" s="37" t="n">
        <f aca="false">IFERROR((Counts!AB966-Counts!Z966)/Counts!AA966,"")</f>
        <v>0.0337878787878788</v>
      </c>
      <c r="L966" s="38" t="n">
        <f aca="false">IFERROR(Counts!Y966/Counts!P966,"")</f>
        <v>0.212121212121212</v>
      </c>
      <c r="M966" s="38" t="n">
        <f aca="false">IFERROR(Counts!V966/Counts!P966,"")</f>
        <v>0</v>
      </c>
      <c r="N966" s="38" t="n">
        <f aca="false">IFERROR(Counts!AD966/Counts!AC966,"")</f>
        <v>0</v>
      </c>
      <c r="O966" s="38" t="n">
        <f aca="false">IFERROR(Counts!AE966/Counts!AC966,"")</f>
        <v>0.423076923076923</v>
      </c>
      <c r="P966" s="39" t="n">
        <f aca="false">IFERROR(Counts!AG966/Counts!AF966,"")</f>
        <v>90.7307692307692</v>
      </c>
      <c r="Q966" s="38" t="n">
        <f aca="false">IFERROR(Counts!AH966/Counts!AC966,"")</f>
        <v>0.423076923076923</v>
      </c>
      <c r="R966" s="38" t="n">
        <f aca="false">IFERROR(Counts!N966/Counts!M966,"")</f>
        <v>0.506172839506173</v>
      </c>
      <c r="S966" s="38" t="n">
        <f aca="false">IFERROR(Counts!K966/Counts!J966,"")</f>
        <v>0.678571428571429</v>
      </c>
      <c r="T966" s="38" t="n">
        <f aca="false">IFERROR(Counts!I966/Counts!H966,"")</f>
        <v>0.189873417721519</v>
      </c>
      <c r="U966" s="38" t="n">
        <f aca="false">IFERROR(1-Counts!L966/Counts!K966,"")</f>
        <v>0.842105263157895</v>
      </c>
      <c r="V966" s="39" t="n">
        <f aca="false">IFERROR(Counts!AJ966/Counts!AI966,"")</f>
        <v>72.613698630137</v>
      </c>
      <c r="W966" s="38" t="n">
        <f aca="false">IFERROR(Counts!AK966/Counts!AI966,"")</f>
        <v>0.26027397260274</v>
      </c>
      <c r="X966" s="40" t="n">
        <f aca="false">IFERROR(Counts!O966,"")</f>
        <v>-2.966</v>
      </c>
      <c r="Y966" s="36" t="n">
        <f aca="false">IFERROR(INDEX('Season Counts'!$Y$2:$Y$740,$AF966)/INDEX('Season Counts'!$X$2:$X$740,$AF966),"")</f>
        <v>0.256515151515152</v>
      </c>
      <c r="Z966" s="37" t="n">
        <f aca="false">IFERROR(J966-Y966,"")</f>
        <v>0</v>
      </c>
      <c r="AA966" s="38" t="n">
        <f aca="false">IFERROR(INDEX('Season Counts'!$K$2:$K$740,$AF966)/INDEX('Season Counts'!$J$2:$J$740,$AF966),"")</f>
        <v>0.506172839506173</v>
      </c>
      <c r="AB966" s="41" t="n">
        <f aca="false">IFERROR(R966-AA966,"")</f>
        <v>0</v>
      </c>
      <c r="AC966" s="39" t="n">
        <f aca="false">IFERROR(INDEX('Season Counts'!$AG$2:$AG$740,$AF966)/INDEX('Season Counts'!$AF$2:$AF$740,$AF966),"")</f>
        <v>72.613698630137</v>
      </c>
      <c r="AD966" s="40" t="n">
        <f aca="false">IFERROR(V966-AC966,"")</f>
        <v>0</v>
      </c>
      <c r="AE966" s="4" t="str">
        <f aca="false">IF(D966&lt;Guide!$C$21,"Low PA",IF(TRIM(IF(ISNUMBER(AD966),IF(N(AD966)&lt;=-Guide!$C$24,"▼ Bat Speed  ",IF(N(AD966)&gt;=Guide!$C$24,"▲ Bat Speed  ","")),"")&amp;IF(N(Z966)&gt;=Guide!$C$22,"▲ Contact  ","")&amp;IF(N(Z966)&lt;=-Guide!$C$22,"▼ Contact  ","")&amp;IF(N(AB966)&gt;=Guide!$C$23,"▲ Chase  ","")&amp;IF(N(AB966)&lt;=-Guide!$C$23,"▼ Chase  ",""))="","Stable",TRIM(IF(ISNUMBER(AD966),IF(N(AD966)&lt;=-Guide!$C$24,"▼ Bat Speed  ",IF(N(AD966)&gt;=Guide!$C$24,"▲ Bat Speed  ","")),"")&amp;IF(N(Z966)&gt;=Guide!$C$22,"▲ Contact  ","")&amp;IF(N(Z966)&lt;=-Guide!$C$22,"▼ Contact  ","")&amp;IF(N(AB966)&gt;=Guide!$C$23,"▲ Chase  ","")&amp;IF(N(AB966)&lt;=-Guide!$C$23,"▼ Chase  ",""))))</f>
        <v>Low PA</v>
      </c>
      <c r="AF966" s="35" t="n">
        <f aca="false">MATCH(Counts!A966,'Season Counts'!$A$2:$A$740,0)</f>
        <v>249</v>
      </c>
    </row>
    <row r="967" customFormat="false" ht="15" hidden="false" customHeight="false" outlineLevel="0" collapsed="false">
      <c r="A967" s="34" t="str">
        <f aca="false">Counts!B967</f>
        <v>CWS</v>
      </c>
      <c r="B967" s="5" t="str">
        <f aca="false">Counts!C967</f>
        <v>Tanner Murray</v>
      </c>
      <c r="C967" s="34" t="str">
        <f aca="false">Counts!F967</f>
        <v>Mar-Apr</v>
      </c>
      <c r="D967" s="35" t="n">
        <f aca="false">IFERROR(Counts!P967,"")</f>
        <v>33</v>
      </c>
      <c r="E967" s="36" t="n">
        <f aca="false">IFERROR(Counts!R967/Counts!Q967,"")</f>
        <v>0.214285714285714</v>
      </c>
      <c r="F967" s="36" t="n">
        <f aca="false">IFERROR((Counts!R967+Counts!V967+Counts!W967)/(Counts!Q967+Counts!V967+Counts!W967+Counts!X967),"")</f>
        <v>0.28125</v>
      </c>
      <c r="G967" s="36" t="n">
        <f aca="false">IFERROR((Counts!R967+Counts!S967+2*Counts!T967+3*Counts!U967)/Counts!Q967,"")</f>
        <v>0.321428571428571</v>
      </c>
      <c r="H967" s="35" t="n">
        <f aca="false">IFERROR(Counts!U967,"")</f>
        <v>1</v>
      </c>
      <c r="I967" s="36" t="n">
        <f aca="false">IFERROR(Counts!Z967/Counts!AA967,"")</f>
        <v>0.254838709677419</v>
      </c>
      <c r="J967" s="36" t="n">
        <f aca="false">IFERROR(Counts!AB967/Counts!AA967,"")</f>
        <v>0.275193548387097</v>
      </c>
      <c r="K967" s="37" t="n">
        <f aca="false">IFERROR((Counts!AB967-Counts!Z967)/Counts!AA967,"")</f>
        <v>0.0203548387096774</v>
      </c>
      <c r="L967" s="38" t="n">
        <f aca="false">IFERROR(Counts!Y967/Counts!P967,"")</f>
        <v>0.212121212121212</v>
      </c>
      <c r="M967" s="38" t="n">
        <f aca="false">IFERROR(Counts!V967/Counts!P967,"")</f>
        <v>0.0606060606060606</v>
      </c>
      <c r="N967" s="38" t="n">
        <f aca="false">IFERROR(Counts!AD967/Counts!AC967,"")</f>
        <v>0.0869565217391304</v>
      </c>
      <c r="O967" s="38" t="n">
        <f aca="false">IFERROR(Counts!AE967/Counts!AC967,"")</f>
        <v>0.434782608695652</v>
      </c>
      <c r="P967" s="39" t="n">
        <f aca="false">IFERROR(Counts!AG967/Counts!AF967,"")</f>
        <v>85.5565217391304</v>
      </c>
      <c r="Q967" s="38" t="n">
        <f aca="false">IFERROR(Counts!AH967/Counts!AC967,"")</f>
        <v>0.260869565217391</v>
      </c>
      <c r="R967" s="38" t="n">
        <f aca="false">IFERROR(Counts!N967/Counts!M967,"")</f>
        <v>0.321428571428571</v>
      </c>
      <c r="S967" s="38" t="n">
        <f aca="false">IFERROR(Counts!K967/Counts!J967,"")</f>
        <v>0.680851063829787</v>
      </c>
      <c r="T967" s="38" t="n">
        <f aca="false">IFERROR(Counts!I967/Counts!H967,"")</f>
        <v>0.32</v>
      </c>
      <c r="U967" s="38" t="n">
        <f aca="false">IFERROR(1-Counts!L967/Counts!K967,"")</f>
        <v>0.78125</v>
      </c>
      <c r="V967" s="39" t="n">
        <f aca="false">IFERROR(Counts!AJ967/Counts!AI967,"")</f>
        <v>73.8095238095238</v>
      </c>
      <c r="W967" s="38" t="n">
        <f aca="false">IFERROR(Counts!AK967/Counts!AI967,"")</f>
        <v>0.404761904761905</v>
      </c>
      <c r="X967" s="40" t="n">
        <f aca="false">IFERROR(Counts!O967,"")</f>
        <v>-0.274</v>
      </c>
      <c r="Y967" s="36" t="n">
        <f aca="false">IFERROR(INDEX('Season Counts'!$Y$2:$Y$740,$AF967)/INDEX('Season Counts'!$X$2:$X$740,$AF967),"")</f>
        <v>0.275193548387097</v>
      </c>
      <c r="Z967" s="37" t="n">
        <f aca="false">IFERROR(J967-Y967,"")</f>
        <v>0</v>
      </c>
      <c r="AA967" s="38" t="n">
        <f aca="false">IFERROR(INDEX('Season Counts'!$K$2:$K$740,$AF967)/INDEX('Season Counts'!$J$2:$J$740,$AF967),"")</f>
        <v>0.321428571428571</v>
      </c>
      <c r="AB967" s="41" t="n">
        <f aca="false">IFERROR(R967-AA967,"")</f>
        <v>0</v>
      </c>
      <c r="AC967" s="39" t="n">
        <f aca="false">IFERROR(INDEX('Season Counts'!$AG$2:$AG$740,$AF967)/INDEX('Season Counts'!$AF$2:$AF$740,$AF967),"")</f>
        <v>73.8095238095238</v>
      </c>
      <c r="AD967" s="40" t="n">
        <f aca="false">IFERROR(V967-AC967,"")</f>
        <v>0</v>
      </c>
      <c r="AE967" s="4" t="str">
        <f aca="false">IF(D967&lt;Guide!$C$21,"Low PA",IF(TRIM(IF(ISNUMBER(AD967),IF(N(AD967)&lt;=-Guide!$C$24,"▼ Bat Speed  ",IF(N(AD967)&gt;=Guide!$C$24,"▲ Bat Speed  ","")),"")&amp;IF(N(Z967)&gt;=Guide!$C$22,"▲ Contact  ","")&amp;IF(N(Z967)&lt;=-Guide!$C$22,"▼ Contact  ","")&amp;IF(N(AB967)&gt;=Guide!$C$23,"▲ Chase  ","")&amp;IF(N(AB967)&lt;=-Guide!$C$23,"▼ Chase  ",""))="","Stable",TRIM(IF(ISNUMBER(AD967),IF(N(AD967)&lt;=-Guide!$C$24,"▼ Bat Speed  ",IF(N(AD967)&gt;=Guide!$C$24,"▲ Bat Speed  ","")),"")&amp;IF(N(Z967)&gt;=Guide!$C$22,"▲ Contact  ","")&amp;IF(N(Z967)&lt;=-Guide!$C$22,"▼ Contact  ","")&amp;IF(N(AB967)&gt;=Guide!$C$23,"▲ Chase  ","")&amp;IF(N(AB967)&lt;=-Guide!$C$23,"▼ Chase  ",""))))</f>
        <v>Low PA</v>
      </c>
      <c r="AF967" s="35" t="n">
        <f aca="false">MATCH(Counts!A967,'Season Counts'!$A$2:$A$740,0)</f>
        <v>250</v>
      </c>
    </row>
    <row r="968" customFormat="false" ht="15" hidden="false" customHeight="false" outlineLevel="0" collapsed="false">
      <c r="A968" s="34" t="str">
        <f aca="false">Counts!B968</f>
        <v>CWS</v>
      </c>
      <c r="B968" s="5" t="str">
        <f aca="false">Counts!C968</f>
        <v>Rikuu Nishida</v>
      </c>
      <c r="C968" s="34" t="str">
        <f aca="false">Counts!F968</f>
        <v>May</v>
      </c>
      <c r="D968" s="35" t="n">
        <f aca="false">IFERROR(Counts!P968,"")</f>
        <v>18</v>
      </c>
      <c r="E968" s="36" t="n">
        <f aca="false">IFERROR(Counts!R968/Counts!Q968,"")</f>
        <v>0.235294117647059</v>
      </c>
      <c r="F968" s="36" t="n">
        <f aca="false">IFERROR((Counts!R968+Counts!V968+Counts!W968)/(Counts!Q968+Counts!V968+Counts!W968+Counts!X968),"")</f>
        <v>0.235294117647059</v>
      </c>
      <c r="G968" s="36" t="n">
        <f aca="false">IFERROR((Counts!R968+Counts!S968+2*Counts!T968+3*Counts!U968)/Counts!Q968,"")</f>
        <v>0.235294117647059</v>
      </c>
      <c r="H968" s="35" t="n">
        <f aca="false">IFERROR(Counts!U968,"")</f>
        <v>0</v>
      </c>
      <c r="I968" s="36" t="n">
        <f aca="false">IFERROR(Counts!Z968/Counts!AA968,"")</f>
        <v>0.211764705882353</v>
      </c>
      <c r="J968" s="36" t="n">
        <f aca="false">IFERROR(Counts!AB968/Counts!AA968,"")</f>
        <v>0.230882352941176</v>
      </c>
      <c r="K968" s="37" t="n">
        <f aca="false">IFERROR((Counts!AB968-Counts!Z968)/Counts!AA968,"")</f>
        <v>0.0191176470588235</v>
      </c>
      <c r="L968" s="38" t="n">
        <f aca="false">IFERROR(Counts!Y968/Counts!P968,"")</f>
        <v>0.166666666666667</v>
      </c>
      <c r="M968" s="38" t="n">
        <f aca="false">IFERROR(Counts!V968/Counts!P968,"")</f>
        <v>0</v>
      </c>
      <c r="N968" s="38" t="n">
        <f aca="false">IFERROR(Counts!AD968/Counts!AC968,"")</f>
        <v>0</v>
      </c>
      <c r="O968" s="38" t="n">
        <f aca="false">IFERROR(Counts!AE968/Counts!AC968,"")</f>
        <v>0.0666666666666667</v>
      </c>
      <c r="P968" s="39" t="n">
        <f aca="false">IFERROR(Counts!AG968/Counts!AF968,"")</f>
        <v>84.88</v>
      </c>
      <c r="Q968" s="38" t="n">
        <f aca="false">IFERROR(Counts!AH968/Counts!AC968,"")</f>
        <v>0.333333333333333</v>
      </c>
      <c r="R968" s="38" t="n">
        <f aca="false">IFERROR(Counts!N968/Counts!M968,"")</f>
        <v>0.269230769230769</v>
      </c>
      <c r="S968" s="38" t="n">
        <f aca="false">IFERROR(Counts!K968/Counts!J968,"")</f>
        <v>0.636363636363636</v>
      </c>
      <c r="T968" s="38" t="n">
        <f aca="false">IFERROR(Counts!I968/Counts!H968,"")</f>
        <v>0.142857142857143</v>
      </c>
      <c r="U968" s="38" t="n">
        <f aca="false">IFERROR(1-Counts!L968/Counts!K968,"")</f>
        <v>0.80952380952381</v>
      </c>
      <c r="V968" s="39" t="n">
        <f aca="false">IFERROR(Counts!AJ968/Counts!AI968,"")</f>
        <v>61.2142857142857</v>
      </c>
      <c r="W968" s="38" t="n">
        <f aca="false">IFERROR(Counts!AK968/Counts!AI968,"")</f>
        <v>0</v>
      </c>
      <c r="X968" s="40" t="n">
        <f aca="false">IFERROR(Counts!O968,"")</f>
        <v>-1.369</v>
      </c>
      <c r="Y968" s="36" t="n">
        <f aca="false">IFERROR(INDEX('Season Counts'!$Y$2:$Y$740,$AF968)/INDEX('Season Counts'!$X$2:$X$740,$AF968),"")</f>
        <v>0.247310344827586</v>
      </c>
      <c r="Z968" s="37" t="n">
        <f aca="false">IFERROR(J968-Y968,"")</f>
        <v>-0.0164279918864098</v>
      </c>
      <c r="AA968" s="38" t="n">
        <f aca="false">IFERROR(INDEX('Season Counts'!$K$2:$K$740,$AF968)/INDEX('Season Counts'!$J$2:$J$740,$AF968),"")</f>
        <v>0.30952380952381</v>
      </c>
      <c r="AB968" s="41" t="n">
        <f aca="false">IFERROR(R968-AA968,"")</f>
        <v>-0.0402930402930403</v>
      </c>
      <c r="AC968" s="39" t="n">
        <f aca="false">IFERROR(INDEX('Season Counts'!$AG$2:$AG$740,$AF968)/INDEX('Season Counts'!$AF$2:$AF$740,$AF968),"")</f>
        <v>61.0918918918919</v>
      </c>
      <c r="AD968" s="40" t="n">
        <f aca="false">IFERROR(V968-AC968,"")</f>
        <v>0.122393822393818</v>
      </c>
      <c r="AE968" s="4" t="str">
        <f aca="false">IF(D968&lt;Guide!$C$21,"Low PA",IF(TRIM(IF(ISNUMBER(AD968),IF(N(AD968)&lt;=-Guide!$C$24,"▼ Bat Speed  ",IF(N(AD968)&gt;=Guide!$C$24,"▲ Bat Speed  ","")),"")&amp;IF(N(Z968)&gt;=Guide!$C$22,"▲ Contact  ","")&amp;IF(N(Z968)&lt;=-Guide!$C$22,"▼ Contact  ","")&amp;IF(N(AB968)&gt;=Guide!$C$23,"▲ Chase  ","")&amp;IF(N(AB968)&lt;=-Guide!$C$23,"▼ Chase  ",""))="","Stable",TRIM(IF(ISNUMBER(AD968),IF(N(AD968)&lt;=-Guide!$C$24,"▼ Bat Speed  ",IF(N(AD968)&gt;=Guide!$C$24,"▲ Bat Speed  ","")),"")&amp;IF(N(Z968)&gt;=Guide!$C$22,"▲ Contact  ","")&amp;IF(N(Z968)&lt;=-Guide!$C$22,"▼ Contact  ","")&amp;IF(N(AB968)&gt;=Guide!$C$23,"▲ Chase  ","")&amp;IF(N(AB968)&lt;=-Guide!$C$23,"▼ Chase  ",""))))</f>
        <v>Low PA</v>
      </c>
      <c r="AF968" s="35" t="n">
        <f aca="false">MATCH(Counts!A968,'Season Counts'!$A$2:$A$740,0)</f>
        <v>251</v>
      </c>
    </row>
    <row r="969" customFormat="false" ht="15" hidden="false" customHeight="false" outlineLevel="0" collapsed="false">
      <c r="A969" s="34" t="str">
        <f aca="false">Counts!B969</f>
        <v>CWS</v>
      </c>
      <c r="B969" s="5" t="str">
        <f aca="false">Counts!C969</f>
        <v>Rikuu Nishida</v>
      </c>
      <c r="C969" s="34" t="str">
        <f aca="false">Counts!F969</f>
        <v>Jun</v>
      </c>
      <c r="D969" s="35" t="n">
        <f aca="false">IFERROR(Counts!P969,"")</f>
        <v>12</v>
      </c>
      <c r="E969" s="36" t="n">
        <f aca="false">IFERROR(Counts!R969/Counts!Q969,"")</f>
        <v>0.25</v>
      </c>
      <c r="F969" s="36" t="n">
        <f aca="false">IFERROR((Counts!R969+Counts!V969+Counts!W969)/(Counts!Q969+Counts!V969+Counts!W969+Counts!X969),"")</f>
        <v>0.25</v>
      </c>
      <c r="G969" s="36" t="n">
        <f aca="false">IFERROR((Counts!R969+Counts!S969+2*Counts!T969+3*Counts!U969)/Counts!Q969,"")</f>
        <v>0.25</v>
      </c>
      <c r="H969" s="35" t="n">
        <f aca="false">IFERROR(Counts!U969,"")</f>
        <v>0</v>
      </c>
      <c r="I969" s="36" t="n">
        <f aca="false">IFERROR(Counts!Z969/Counts!AA969,"")</f>
        <v>0.225</v>
      </c>
      <c r="J969" s="36" t="n">
        <f aca="false">IFERROR(Counts!AB969/Counts!AA969,"")</f>
        <v>0.270583333333333</v>
      </c>
      <c r="K969" s="37" t="n">
        <f aca="false">IFERROR((Counts!AB969-Counts!Z969)/Counts!AA969,"")</f>
        <v>0.0455833333333333</v>
      </c>
      <c r="L969" s="38" t="n">
        <f aca="false">IFERROR(Counts!Y969/Counts!P969,"")</f>
        <v>0.166666666666667</v>
      </c>
      <c r="M969" s="38" t="n">
        <f aca="false">IFERROR(Counts!V969/Counts!P969,"")</f>
        <v>0</v>
      </c>
      <c r="N969" s="38" t="n">
        <f aca="false">IFERROR(Counts!AD969/Counts!AC969,"")</f>
        <v>0</v>
      </c>
      <c r="O969" s="38" t="n">
        <f aca="false">IFERROR(Counts!AE969/Counts!AC969,"")</f>
        <v>0.2</v>
      </c>
      <c r="P969" s="39" t="n">
        <f aca="false">IFERROR(Counts!AG969/Counts!AF969,"")</f>
        <v>81.49</v>
      </c>
      <c r="Q969" s="38" t="n">
        <f aca="false">IFERROR(Counts!AH969/Counts!AC969,"")</f>
        <v>0.5</v>
      </c>
      <c r="R969" s="38" t="n">
        <f aca="false">IFERROR(Counts!N969/Counts!M969,"")</f>
        <v>0.375</v>
      </c>
      <c r="S969" s="38" t="n">
        <f aca="false">IFERROR(Counts!K969/Counts!J969,"")</f>
        <v>0.545454545454545</v>
      </c>
      <c r="T969" s="38" t="n">
        <f aca="false">IFERROR(Counts!I969/Counts!H969,"")</f>
        <v>0.111111111111111</v>
      </c>
      <c r="U969" s="38" t="n">
        <f aca="false">IFERROR(1-Counts!L969/Counts!K969,"")</f>
        <v>0.833333333333333</v>
      </c>
      <c r="V969" s="39" t="n">
        <f aca="false">IFERROR(Counts!AJ969/Counts!AI969,"")</f>
        <v>60.93125</v>
      </c>
      <c r="W969" s="38" t="n">
        <f aca="false">IFERROR(Counts!AK969/Counts!AI969,"")</f>
        <v>0</v>
      </c>
      <c r="X969" s="40" t="n">
        <f aca="false">IFERROR(Counts!O969,"")</f>
        <v>0.238</v>
      </c>
      <c r="Y969" s="36" t="n">
        <f aca="false">IFERROR(INDEX('Season Counts'!$Y$2:$Y$740,$AF969)/INDEX('Season Counts'!$X$2:$X$740,$AF969),"")</f>
        <v>0.247310344827586</v>
      </c>
      <c r="Z969" s="37" t="n">
        <f aca="false">IFERROR(J969-Y969,"")</f>
        <v>0.0232729885057471</v>
      </c>
      <c r="AA969" s="38" t="n">
        <f aca="false">IFERROR(INDEX('Season Counts'!$K$2:$K$740,$AF969)/INDEX('Season Counts'!$J$2:$J$740,$AF969),"")</f>
        <v>0.30952380952381</v>
      </c>
      <c r="AB969" s="41" t="n">
        <f aca="false">IFERROR(R969-AA969,"")</f>
        <v>0.0654761904761905</v>
      </c>
      <c r="AC969" s="39" t="n">
        <f aca="false">IFERROR(INDEX('Season Counts'!$AG$2:$AG$740,$AF969)/INDEX('Season Counts'!$AF$2:$AF$740,$AF969),"")</f>
        <v>61.0918918918919</v>
      </c>
      <c r="AD969" s="40" t="n">
        <f aca="false">IFERROR(V969-AC969,"")</f>
        <v>-0.160641891891899</v>
      </c>
      <c r="AE969" s="4" t="str">
        <f aca="false">IF(D969&lt;Guide!$C$21,"Low PA",IF(TRIM(IF(ISNUMBER(AD969),IF(N(AD969)&lt;=-Guide!$C$24,"▼ Bat Speed  ",IF(N(AD969)&gt;=Guide!$C$24,"▲ Bat Speed  ","")),"")&amp;IF(N(Z969)&gt;=Guide!$C$22,"▲ Contact  ","")&amp;IF(N(Z969)&lt;=-Guide!$C$22,"▼ Contact  ","")&amp;IF(N(AB969)&gt;=Guide!$C$23,"▲ Chase  ","")&amp;IF(N(AB969)&lt;=-Guide!$C$23,"▼ Chase  ",""))="","Stable",TRIM(IF(ISNUMBER(AD969),IF(N(AD969)&lt;=-Guide!$C$24,"▼ Bat Speed  ",IF(N(AD969)&gt;=Guide!$C$24,"▲ Bat Speed  ","")),"")&amp;IF(N(Z969)&gt;=Guide!$C$22,"▲ Contact  ","")&amp;IF(N(Z969)&lt;=-Guide!$C$22,"▼ Contact  ","")&amp;IF(N(AB969)&gt;=Guide!$C$23,"▲ Chase  ","")&amp;IF(N(AB969)&lt;=-Guide!$C$23,"▼ Chase  ",""))))</f>
        <v>Low PA</v>
      </c>
      <c r="AF969" s="35" t="n">
        <f aca="false">MATCH(Counts!A969,'Season Counts'!$A$2:$A$740,0)</f>
        <v>251</v>
      </c>
    </row>
    <row r="970" customFormat="false" ht="15" hidden="false" customHeight="false" outlineLevel="0" collapsed="false">
      <c r="A970" s="34" t="str">
        <f aca="false">Counts!B970</f>
        <v>CWS</v>
      </c>
      <c r="B970" s="5" t="str">
        <f aca="false">Counts!C970</f>
        <v>Tommy Pham</v>
      </c>
      <c r="C970" s="34" t="str">
        <f aca="false">Counts!F970</f>
        <v>Sep</v>
      </c>
      <c r="D970" s="35" t="n">
        <f aca="false">IFERROR(Counts!P970,"")</f>
        <v>21</v>
      </c>
      <c r="E970" s="36" t="n">
        <f aca="false">IFERROR(Counts!R970/Counts!Q970,"")</f>
        <v>0.176470588235294</v>
      </c>
      <c r="F970" s="36" t="n">
        <f aca="false">IFERROR((Counts!R970+Counts!V970+Counts!W970)/(Counts!Q970+Counts!V970+Counts!W970+Counts!X970),"")</f>
        <v>0.333333333333333</v>
      </c>
      <c r="G970" s="36" t="n">
        <f aca="false">IFERROR((Counts!R970+Counts!S970+2*Counts!T970+3*Counts!U970)/Counts!Q970,"")</f>
        <v>0.352941176470588</v>
      </c>
      <c r="H970" s="35" t="n">
        <f aca="false">IFERROR(Counts!U970,"")</f>
        <v>1</v>
      </c>
      <c r="I970" s="36" t="n">
        <f aca="false">IFERROR(Counts!Z970/Counts!AA970,"")</f>
        <v>0.314285714285714</v>
      </c>
      <c r="J970" s="36" t="n">
        <f aca="false">IFERROR(Counts!AB970/Counts!AA970,"")</f>
        <v>0.437047619047619</v>
      </c>
      <c r="K970" s="37" t="n">
        <f aca="false">IFERROR((Counts!AB970-Counts!Z970)/Counts!AA970,"")</f>
        <v>0.122761904761905</v>
      </c>
      <c r="L970" s="38" t="n">
        <f aca="false">IFERROR(Counts!Y970/Counts!P970,"")</f>
        <v>0.19047619047619</v>
      </c>
      <c r="M970" s="38" t="n">
        <f aca="false">IFERROR(Counts!V970/Counts!P970,"")</f>
        <v>0.19047619047619</v>
      </c>
      <c r="N970" s="38" t="n">
        <f aca="false">IFERROR(Counts!AD970/Counts!AC970,"")</f>
        <v>0.0769230769230769</v>
      </c>
      <c r="O970" s="38" t="n">
        <f aca="false">IFERROR(Counts!AE970/Counts!AC970,"")</f>
        <v>0.615384615384615</v>
      </c>
      <c r="P970" s="39" t="n">
        <f aca="false">IFERROR(Counts!AG970/Counts!AF970,"")</f>
        <v>94.5076923076923</v>
      </c>
      <c r="Q970" s="38" t="n">
        <f aca="false">IFERROR(Counts!AH970/Counts!AC970,"")</f>
        <v>0.307692307692308</v>
      </c>
      <c r="R970" s="38" t="n">
        <f aca="false">IFERROR(Counts!N970/Counts!M970,"")</f>
        <v>0.170731707317073</v>
      </c>
      <c r="S970" s="38" t="n">
        <f aca="false">IFERROR(Counts!K970/Counts!J970,"")</f>
        <v>0.631578947368421</v>
      </c>
      <c r="T970" s="38" t="n">
        <f aca="false">IFERROR(Counts!I970/Counts!H970,"")</f>
        <v>0.32258064516129</v>
      </c>
      <c r="U970" s="38" t="n">
        <f aca="false">IFERROR(1-Counts!L970/Counts!K970,"")</f>
        <v>0.833333333333333</v>
      </c>
      <c r="V970" s="39" t="n">
        <f aca="false">IFERROR(Counts!AJ970/Counts!AI970,"")</f>
        <v>74.2166666666667</v>
      </c>
      <c r="W970" s="38" t="n">
        <f aca="false">IFERROR(Counts!AK970/Counts!AI970,"")</f>
        <v>0.466666666666667</v>
      </c>
      <c r="X970" s="40" t="n">
        <f aca="false">IFERROR(Counts!O970,"")</f>
        <v>0.396</v>
      </c>
      <c r="Y970" s="36" t="n">
        <f aca="false">IFERROR(INDEX('Season Counts'!$Y$2:$Y$740,$AF970)/INDEX('Season Counts'!$X$2:$X$740,$AF970),"")</f>
        <v>0.437047619047619</v>
      </c>
      <c r="Z970" s="37" t="n">
        <f aca="false">IFERROR(J970-Y970,"")</f>
        <v>0</v>
      </c>
      <c r="AA970" s="38" t="n">
        <f aca="false">IFERROR(INDEX('Season Counts'!$K$2:$K$740,$AF970)/INDEX('Season Counts'!$J$2:$J$740,$AF970),"")</f>
        <v>0.170731707317073</v>
      </c>
      <c r="AB970" s="41" t="n">
        <f aca="false">IFERROR(R970-AA970,"")</f>
        <v>0</v>
      </c>
      <c r="AC970" s="39" t="n">
        <f aca="false">IFERROR(INDEX('Season Counts'!$AG$2:$AG$740,$AF970)/INDEX('Season Counts'!$AF$2:$AF$740,$AF970),"")</f>
        <v>74.2166666666667</v>
      </c>
      <c r="AD970" s="40" t="n">
        <f aca="false">IFERROR(V970-AC970,"")</f>
        <v>0</v>
      </c>
      <c r="AE970" s="4" t="str">
        <f aca="false">IF(D970&lt;Guide!$C$21,"Low PA",IF(TRIM(IF(ISNUMBER(AD970),IF(N(AD970)&lt;=-Guide!$C$24,"▼ Bat Speed  ",IF(N(AD970)&gt;=Guide!$C$24,"▲ Bat Speed  ","")),"")&amp;IF(N(Z970)&gt;=Guide!$C$22,"▲ Contact  ","")&amp;IF(N(Z970)&lt;=-Guide!$C$22,"▼ Contact  ","")&amp;IF(N(AB970)&gt;=Guide!$C$23,"▲ Chase  ","")&amp;IF(N(AB970)&lt;=-Guide!$C$23,"▼ Chase  ",""))="","Stable",TRIM(IF(ISNUMBER(AD970),IF(N(AD970)&lt;=-Guide!$C$24,"▼ Bat Speed  ",IF(N(AD970)&gt;=Guide!$C$24,"▲ Bat Speed  ","")),"")&amp;IF(N(Z970)&gt;=Guide!$C$22,"▲ Contact  ","")&amp;IF(N(Z970)&lt;=-Guide!$C$22,"▼ Contact  ","")&amp;IF(N(AB970)&gt;=Guide!$C$23,"▲ Chase  ","")&amp;IF(N(AB970)&lt;=-Guide!$C$23,"▼ Chase  ",""))))</f>
        <v>Low PA</v>
      </c>
      <c r="AF970" s="35" t="n">
        <f aca="false">MATCH(Counts!A970,'Season Counts'!$A$2:$A$740,0)</f>
        <v>252</v>
      </c>
    </row>
    <row r="971" customFormat="false" ht="15" hidden="false" customHeight="false" outlineLevel="0" collapsed="false">
      <c r="A971" s="34" t="str">
        <f aca="false">Counts!B971</f>
        <v>CWS</v>
      </c>
      <c r="B971" s="5" t="str">
        <f aca="false">Counts!C971</f>
        <v>Dustin Harris</v>
      </c>
      <c r="C971" s="34" t="str">
        <f aca="false">Counts!F971</f>
        <v>Mar-Apr</v>
      </c>
      <c r="D971" s="35" t="n">
        <f aca="false">IFERROR(Counts!P971,"")</f>
        <v>16</v>
      </c>
      <c r="E971" s="36" t="n">
        <f aca="false">IFERROR(Counts!R971/Counts!Q971,"")</f>
        <v>0.25</v>
      </c>
      <c r="F971" s="36" t="n">
        <f aca="false">IFERROR((Counts!R971+Counts!V971+Counts!W971)/(Counts!Q971+Counts!V971+Counts!W971+Counts!X971),"")</f>
        <v>0.4375</v>
      </c>
      <c r="G971" s="36" t="n">
        <f aca="false">IFERROR((Counts!R971+Counts!S971+2*Counts!T971+3*Counts!U971)/Counts!Q971,"")</f>
        <v>0.333333333333333</v>
      </c>
      <c r="H971" s="35" t="n">
        <f aca="false">IFERROR(Counts!U971,"")</f>
        <v>0</v>
      </c>
      <c r="I971" s="36" t="n">
        <f aca="false">IFERROR(Counts!Z971/Counts!AA971,"")</f>
        <v>0.365625</v>
      </c>
      <c r="J971" s="36" t="n">
        <f aca="false">IFERROR(Counts!AB971/Counts!AA971,"")</f>
        <v>0.3898125</v>
      </c>
      <c r="K971" s="37" t="n">
        <f aca="false">IFERROR((Counts!AB971-Counts!Z971)/Counts!AA971,"")</f>
        <v>0.0241875</v>
      </c>
      <c r="L971" s="38" t="n">
        <f aca="false">IFERROR(Counts!Y971/Counts!P971,"")</f>
        <v>0.0625</v>
      </c>
      <c r="M971" s="38" t="n">
        <f aca="false">IFERROR(Counts!V971/Counts!P971,"")</f>
        <v>0.25</v>
      </c>
      <c r="N971" s="38" t="n">
        <f aca="false">IFERROR(Counts!AD971/Counts!AC971,"")</f>
        <v>0</v>
      </c>
      <c r="O971" s="38" t="n">
        <f aca="false">IFERROR(Counts!AE971/Counts!AC971,"")</f>
        <v>0.181818181818182</v>
      </c>
      <c r="P971" s="39" t="n">
        <f aca="false">IFERROR(Counts!AG971/Counts!AF971,"")</f>
        <v>85.3818181818182</v>
      </c>
      <c r="Q971" s="38" t="n">
        <f aca="false">IFERROR(Counts!AH971/Counts!AC971,"")</f>
        <v>0.454545454545455</v>
      </c>
      <c r="R971" s="38" t="n">
        <f aca="false">IFERROR(Counts!N971/Counts!M971,"")</f>
        <v>0.193548387096774</v>
      </c>
      <c r="S971" s="38" t="n">
        <f aca="false">IFERROR(Counts!K971/Counts!J971,"")</f>
        <v>0.409090909090909</v>
      </c>
      <c r="T971" s="38" t="n">
        <f aca="false">IFERROR(Counts!I971/Counts!H971,"")</f>
        <v>0.2</v>
      </c>
      <c r="U971" s="38" t="n">
        <f aca="false">IFERROR(1-Counts!L971/Counts!K971,"")</f>
        <v>0.888888888888889</v>
      </c>
      <c r="V971" s="39" t="n">
        <f aca="false">IFERROR(Counts!AJ971/Counts!AI971,"")</f>
        <v>65.8733333333333</v>
      </c>
      <c r="W971" s="38" t="n">
        <f aca="false">IFERROR(Counts!AK971/Counts!AI971,"")</f>
        <v>0.0666666666666667</v>
      </c>
      <c r="X971" s="40" t="n">
        <f aca="false">IFERROR(Counts!O971,"")</f>
        <v>0.688</v>
      </c>
      <c r="Y971" s="36" t="n">
        <f aca="false">IFERROR(INDEX('Season Counts'!$Y$2:$Y$740,$AF971)/INDEX('Season Counts'!$X$2:$X$740,$AF971),"")</f>
        <v>0.3898125</v>
      </c>
      <c r="Z971" s="37" t="n">
        <f aca="false">IFERROR(J971-Y971,"")</f>
        <v>0</v>
      </c>
      <c r="AA971" s="38" t="n">
        <f aca="false">IFERROR(INDEX('Season Counts'!$K$2:$K$740,$AF971)/INDEX('Season Counts'!$J$2:$J$740,$AF971),"")</f>
        <v>0.193548387096774</v>
      </c>
      <c r="AB971" s="41" t="n">
        <f aca="false">IFERROR(R971-AA971,"")</f>
        <v>0</v>
      </c>
      <c r="AC971" s="39" t="n">
        <f aca="false">IFERROR(INDEX('Season Counts'!$AG$2:$AG$740,$AF971)/INDEX('Season Counts'!$AF$2:$AF$740,$AF971),"")</f>
        <v>65.8733333333333</v>
      </c>
      <c r="AD971" s="40" t="n">
        <f aca="false">IFERROR(V971-AC971,"")</f>
        <v>0</v>
      </c>
      <c r="AE971" s="4" t="str">
        <f aca="false">IF(D971&lt;Guide!$C$21,"Low PA",IF(TRIM(IF(ISNUMBER(AD971),IF(N(AD971)&lt;=-Guide!$C$24,"▼ Bat Speed  ",IF(N(AD971)&gt;=Guide!$C$24,"▲ Bat Speed  ","")),"")&amp;IF(N(Z971)&gt;=Guide!$C$22,"▲ Contact  ","")&amp;IF(N(Z971)&lt;=-Guide!$C$22,"▼ Contact  ","")&amp;IF(N(AB971)&gt;=Guide!$C$23,"▲ Chase  ","")&amp;IF(N(AB971)&lt;=-Guide!$C$23,"▼ Chase  ",""))="","Stable",TRIM(IF(ISNUMBER(AD971),IF(N(AD971)&lt;=-Guide!$C$24,"▼ Bat Speed  ",IF(N(AD971)&gt;=Guide!$C$24,"▲ Bat Speed  ","")),"")&amp;IF(N(Z971)&gt;=Guide!$C$22,"▲ Contact  ","")&amp;IF(N(Z971)&lt;=-Guide!$C$22,"▼ Contact  ","")&amp;IF(N(AB971)&gt;=Guide!$C$23,"▲ Chase  ","")&amp;IF(N(AB971)&lt;=-Guide!$C$23,"▼ Chase  ",""))))</f>
        <v>Low PA</v>
      </c>
      <c r="AF971" s="35" t="n">
        <f aca="false">MATCH(Counts!A971,'Season Counts'!$A$2:$A$740,0)</f>
        <v>253</v>
      </c>
    </row>
    <row r="972" customFormat="false" ht="15" hidden="false" customHeight="false" outlineLevel="0" collapsed="false">
      <c r="A972" s="34" t="str">
        <f aca="false">Counts!B972</f>
        <v>CWS</v>
      </c>
      <c r="B972" s="5" t="str">
        <f aca="false">Counts!C972</f>
        <v>Joey Bart</v>
      </c>
      <c r="C972" s="34" t="str">
        <f aca="false">Counts!F972</f>
        <v>Aug</v>
      </c>
      <c r="D972" s="35" t="n">
        <f aca="false">IFERROR(Counts!P972,"")</f>
        <v>9</v>
      </c>
      <c r="E972" s="36" t="n">
        <f aca="false">IFERROR(Counts!R972/Counts!Q972,"")</f>
        <v>0</v>
      </c>
      <c r="F972" s="36" t="n">
        <f aca="false">IFERROR((Counts!R972+Counts!V972+Counts!W972)/(Counts!Q972+Counts!V972+Counts!W972+Counts!X972),"")</f>
        <v>0.333333333333333</v>
      </c>
      <c r="G972" s="36" t="n">
        <f aca="false">IFERROR((Counts!R972+Counts!S972+2*Counts!T972+3*Counts!U972)/Counts!Q972,"")</f>
        <v>0</v>
      </c>
      <c r="H972" s="35" t="n">
        <f aca="false">IFERROR(Counts!U972,"")</f>
        <v>0</v>
      </c>
      <c r="I972" s="36" t="n">
        <f aca="false">IFERROR(Counts!Z972/Counts!AA972,"")</f>
        <v>0.233333333333333</v>
      </c>
      <c r="J972" s="36" t="n">
        <f aca="false">IFERROR(Counts!AB972/Counts!AA972,"")</f>
        <v>0.311111111111111</v>
      </c>
      <c r="K972" s="37" t="n">
        <f aca="false">IFERROR((Counts!AB972-Counts!Z972)/Counts!AA972,"")</f>
        <v>0.0777777777777778</v>
      </c>
      <c r="L972" s="38" t="n">
        <f aca="false">IFERROR(Counts!Y972/Counts!P972,"")</f>
        <v>0.444444444444444</v>
      </c>
      <c r="M972" s="38" t="n">
        <f aca="false">IFERROR(Counts!V972/Counts!P972,"")</f>
        <v>0.111111111111111</v>
      </c>
      <c r="N972" s="38" t="n">
        <f aca="false">IFERROR(Counts!AD972/Counts!AC972,"")</f>
        <v>0</v>
      </c>
      <c r="O972" s="38" t="n">
        <f aca="false">IFERROR(Counts!AE972/Counts!AC972,"")</f>
        <v>0.5</v>
      </c>
      <c r="P972" s="39" t="n">
        <f aca="false">IFERROR(Counts!AG972/Counts!AF972,"")</f>
        <v>70.85</v>
      </c>
      <c r="Q972" s="38" t="n">
        <f aca="false">IFERROR(Counts!AH972/Counts!AC972,"")</f>
        <v>0</v>
      </c>
      <c r="R972" s="38" t="n">
        <f aca="false">IFERROR(Counts!N972/Counts!M972,"")</f>
        <v>0.478260869565217</v>
      </c>
      <c r="S972" s="38" t="n">
        <f aca="false">IFERROR(Counts!K972/Counts!J972,"")</f>
        <v>0.7</v>
      </c>
      <c r="T972" s="38" t="n">
        <f aca="false">IFERROR(Counts!I972/Counts!H972,"")</f>
        <v>0.388888888888889</v>
      </c>
      <c r="U972" s="38" t="n">
        <f aca="false">IFERROR(1-Counts!L972/Counts!K972,"")</f>
        <v>0.857142857142857</v>
      </c>
      <c r="V972" s="39" t="n">
        <f aca="false">IFERROR(Counts!AJ972/Counts!AI972,"")</f>
        <v>74.1466666666667</v>
      </c>
      <c r="W972" s="38" t="n">
        <f aca="false">IFERROR(Counts!AK972/Counts!AI972,"")</f>
        <v>0.466666666666667</v>
      </c>
      <c r="X972" s="40" t="n">
        <f aca="false">IFERROR(Counts!O972,"")</f>
        <v>-0.584</v>
      </c>
      <c r="Y972" s="36" t="n">
        <f aca="false">IFERROR(INDEX('Season Counts'!$Y$2:$Y$740,$AF972)/INDEX('Season Counts'!$X$2:$X$740,$AF972),"")</f>
        <v>0.311111111111111</v>
      </c>
      <c r="Z972" s="37" t="n">
        <f aca="false">IFERROR(J972-Y972,"")</f>
        <v>0</v>
      </c>
      <c r="AA972" s="38" t="n">
        <f aca="false">IFERROR(INDEX('Season Counts'!$K$2:$K$740,$AF972)/INDEX('Season Counts'!$J$2:$J$740,$AF972),"")</f>
        <v>0.478260869565217</v>
      </c>
      <c r="AB972" s="41" t="n">
        <f aca="false">IFERROR(R972-AA972,"")</f>
        <v>0</v>
      </c>
      <c r="AC972" s="39" t="n">
        <f aca="false">IFERROR(INDEX('Season Counts'!$AG$2:$AG$740,$AF972)/INDEX('Season Counts'!$AF$2:$AF$740,$AF972),"")</f>
        <v>74.1466666666667</v>
      </c>
      <c r="AD972" s="40" t="n">
        <f aca="false">IFERROR(V972-AC972,"")</f>
        <v>0</v>
      </c>
      <c r="AE972" s="4" t="str">
        <f aca="false">IF(D972&lt;Guide!$C$21,"Low PA",IF(TRIM(IF(ISNUMBER(AD972),IF(N(AD972)&lt;=-Guide!$C$24,"▼ Bat Speed  ",IF(N(AD972)&gt;=Guide!$C$24,"▲ Bat Speed  ","")),"")&amp;IF(N(Z972)&gt;=Guide!$C$22,"▲ Contact  ","")&amp;IF(N(Z972)&lt;=-Guide!$C$22,"▼ Contact  ","")&amp;IF(N(AB972)&gt;=Guide!$C$23,"▲ Chase  ","")&amp;IF(N(AB972)&lt;=-Guide!$C$23,"▼ Chase  ",""))="","Stable",TRIM(IF(ISNUMBER(AD972),IF(N(AD972)&lt;=-Guide!$C$24,"▼ Bat Speed  ",IF(N(AD972)&gt;=Guide!$C$24,"▲ Bat Speed  ","")),"")&amp;IF(N(Z972)&gt;=Guide!$C$22,"▲ Contact  ","")&amp;IF(N(Z972)&lt;=-Guide!$C$22,"▼ Contact  ","")&amp;IF(N(AB972)&gt;=Guide!$C$23,"▲ Chase  ","")&amp;IF(N(AB972)&lt;=-Guide!$C$23,"▼ Chase  ",""))))</f>
        <v>Low PA</v>
      </c>
      <c r="AF972" s="35" t="n">
        <f aca="false">MATCH(Counts!A972,'Season Counts'!$A$2:$A$740,0)</f>
        <v>254</v>
      </c>
    </row>
    <row r="973" customFormat="false" ht="15" hidden="false" customHeight="false" outlineLevel="0" collapsed="false">
      <c r="A973" s="34" t="str">
        <f aca="false">Counts!B973</f>
        <v>DET</v>
      </c>
      <c r="B973" s="5" t="str">
        <f aca="false">Counts!C973</f>
        <v>Kevin McGonigle</v>
      </c>
      <c r="C973" s="34" t="str">
        <f aca="false">Counts!F973</f>
        <v>Mar-Apr</v>
      </c>
      <c r="D973" s="35" t="n">
        <f aca="false">IFERROR(Counts!P973,"")</f>
        <v>136</v>
      </c>
      <c r="E973" s="36" t="n">
        <f aca="false">IFERROR(Counts!R973/Counts!Q973,"")</f>
        <v>0.327586206896552</v>
      </c>
      <c r="F973" s="36" t="n">
        <f aca="false">IFERROR((Counts!R973+Counts!V973+Counts!W973)/(Counts!Q973+Counts!V973+Counts!W973+Counts!X973),"")</f>
        <v>0.426470588235294</v>
      </c>
      <c r="G973" s="36" t="n">
        <f aca="false">IFERROR((Counts!R973+Counts!S973+2*Counts!T973+3*Counts!U973)/Counts!Q973,"")</f>
        <v>0.508620689655172</v>
      </c>
      <c r="H973" s="35" t="n">
        <f aca="false">IFERROR(Counts!U973,"")</f>
        <v>2</v>
      </c>
      <c r="I973" s="36" t="n">
        <f aca="false">IFERROR(Counts!Z973/Counts!AA973,"")</f>
        <v>0.409191176470588</v>
      </c>
      <c r="J973" s="36" t="n">
        <f aca="false">IFERROR(Counts!AB973/Counts!AA973,"")</f>
        <v>0.413154411764706</v>
      </c>
      <c r="K973" s="37" t="n">
        <f aca="false">IFERROR((Counts!AB973-Counts!Z973)/Counts!AA973,"")</f>
        <v>0.00396323529411766</v>
      </c>
      <c r="L973" s="38" t="n">
        <f aca="false">IFERROR(Counts!Y973/Counts!P973,"")</f>
        <v>0.125</v>
      </c>
      <c r="M973" s="38" t="n">
        <f aca="false">IFERROR(Counts!V973/Counts!P973,"")</f>
        <v>0.139705882352941</v>
      </c>
      <c r="N973" s="38" t="n">
        <f aca="false">IFERROR(Counts!AD973/Counts!AC973,"")</f>
        <v>0.131313131313131</v>
      </c>
      <c r="O973" s="38" t="n">
        <f aca="false">IFERROR(Counts!AE973/Counts!AC973,"")</f>
        <v>0.404040404040404</v>
      </c>
      <c r="P973" s="39" t="n">
        <f aca="false">IFERROR(Counts!AG973/Counts!AF973,"")</f>
        <v>88.6787878787879</v>
      </c>
      <c r="Q973" s="38" t="n">
        <f aca="false">IFERROR(Counts!AH973/Counts!AC973,"")</f>
        <v>0.454545454545455</v>
      </c>
      <c r="R973" s="38" t="n">
        <f aca="false">IFERROR(Counts!N973/Counts!M973,"")</f>
        <v>0.199346405228758</v>
      </c>
      <c r="S973" s="38" t="n">
        <f aca="false">IFERROR(Counts!K973/Counts!J973,"")</f>
        <v>0.671641791044776</v>
      </c>
      <c r="T973" s="38" t="n">
        <f aca="false">IFERROR(Counts!I973/Counts!H973,"")</f>
        <v>0.116182572614108</v>
      </c>
      <c r="U973" s="38" t="n">
        <f aca="false">IFERROR(1-Counts!L973/Counts!K973,"")</f>
        <v>0.916666666666667</v>
      </c>
      <c r="V973" s="39" t="n">
        <f aca="false">IFERROR(Counts!AJ973/Counts!AI973,"")</f>
        <v>71.5572769953052</v>
      </c>
      <c r="W973" s="38" t="n">
        <f aca="false">IFERROR(Counts!AK973/Counts!AI973,"")</f>
        <v>0.211267605633803</v>
      </c>
      <c r="X973" s="40" t="n">
        <f aca="false">IFERROR(Counts!O973,"")</f>
        <v>9.734</v>
      </c>
      <c r="Y973" s="36" t="n">
        <f aca="false">IFERROR(INDEX('Season Counts'!$Y$2:$Y$740,$AF973)/INDEX('Season Counts'!$X$2:$X$740,$AF973),"")</f>
        <v>0.355314893617021</v>
      </c>
      <c r="Z973" s="37" t="n">
        <f aca="false">IFERROR(J973-Y973,"")</f>
        <v>0.0578395181476846</v>
      </c>
      <c r="AA973" s="38" t="n">
        <f aca="false">IFERROR(INDEX('Season Counts'!$K$2:$K$740,$AF973)/INDEX('Season Counts'!$J$2:$J$740,$AF973),"")</f>
        <v>0.195697432338654</v>
      </c>
      <c r="AB973" s="41" t="n">
        <f aca="false">IFERROR(R973-AA973,"")</f>
        <v>0.00364897289010446</v>
      </c>
      <c r="AC973" s="39" t="n">
        <f aca="false">IFERROR(INDEX('Season Counts'!$AG$2:$AG$740,$AF973)/INDEX('Season Counts'!$AF$2:$AF$740,$AF973),"")</f>
        <v>71.2571162790698</v>
      </c>
      <c r="AD973" s="40" t="n">
        <f aca="false">IFERROR(V973-AC973,"")</f>
        <v>0.300160716235411</v>
      </c>
      <c r="AE973" s="4" t="str">
        <f aca="false">IF(D973&lt;Guide!$C$21,"Low PA",IF(TRIM(IF(ISNUMBER(AD973),IF(N(AD973)&lt;=-Guide!$C$24,"▼ Bat Speed  ",IF(N(AD973)&gt;=Guide!$C$24,"▲ Bat Speed  ","")),"")&amp;IF(N(Z973)&gt;=Guide!$C$22,"▲ Contact  ","")&amp;IF(N(Z973)&lt;=-Guide!$C$22,"▼ Contact  ","")&amp;IF(N(AB973)&gt;=Guide!$C$23,"▲ Chase  ","")&amp;IF(N(AB973)&lt;=-Guide!$C$23,"▼ Chase  ",""))="","Stable",TRIM(IF(ISNUMBER(AD973),IF(N(AD973)&lt;=-Guide!$C$24,"▼ Bat Speed  ",IF(N(AD973)&gt;=Guide!$C$24,"▲ Bat Speed  ","")),"")&amp;IF(N(Z973)&gt;=Guide!$C$22,"▲ Contact  ","")&amp;IF(N(Z973)&lt;=-Guide!$C$22,"▼ Contact  ","")&amp;IF(N(AB973)&gt;=Guide!$C$23,"▲ Chase  ","")&amp;IF(N(AB973)&lt;=-Guide!$C$23,"▼ Chase  ",""))))</f>
        <v>▲ Contact</v>
      </c>
      <c r="AF973" s="35" t="n">
        <f aca="false">MATCH(Counts!A973,'Season Counts'!$A$2:$A$740,0)</f>
        <v>255</v>
      </c>
    </row>
    <row r="974" customFormat="false" ht="15" hidden="false" customHeight="false" outlineLevel="0" collapsed="false">
      <c r="A974" s="34" t="str">
        <f aca="false">Counts!B974</f>
        <v>DET</v>
      </c>
      <c r="B974" s="5" t="str">
        <f aca="false">Counts!C974</f>
        <v>Kevin McGonigle</v>
      </c>
      <c r="C974" s="34" t="str">
        <f aca="false">Counts!F974</f>
        <v>May</v>
      </c>
      <c r="D974" s="35" t="n">
        <f aca="false">IFERROR(Counts!P974,"")</f>
        <v>118</v>
      </c>
      <c r="E974" s="36" t="n">
        <f aca="false">IFERROR(Counts!R974/Counts!Q974,"")</f>
        <v>0.237623762376238</v>
      </c>
      <c r="F974" s="36" t="n">
        <f aca="false">IFERROR((Counts!R974+Counts!V974+Counts!W974)/(Counts!Q974+Counts!V974+Counts!W974+Counts!X974),"")</f>
        <v>0.347457627118644</v>
      </c>
      <c r="G974" s="36" t="n">
        <f aca="false">IFERROR((Counts!R974+Counts!S974+2*Counts!T974+3*Counts!U974)/Counts!Q974,"")</f>
        <v>0.297029702970297</v>
      </c>
      <c r="H974" s="35" t="n">
        <f aca="false">IFERROR(Counts!U974,"")</f>
        <v>1</v>
      </c>
      <c r="I974" s="36" t="n">
        <f aca="false">IFERROR(Counts!Z974/Counts!AA974,"")</f>
        <v>0.302118644067797</v>
      </c>
      <c r="J974" s="36" t="n">
        <f aca="false">IFERROR(Counts!AB974/Counts!AA974,"")</f>
        <v>0.302237288135593</v>
      </c>
      <c r="K974" s="37" t="n">
        <f aca="false">IFERROR((Counts!AB974-Counts!Z974)/Counts!AA974,"")</f>
        <v>0.000118644067796635</v>
      </c>
      <c r="L974" s="38" t="n">
        <f aca="false">IFERROR(Counts!Y974/Counts!P974,"")</f>
        <v>0.152542372881356</v>
      </c>
      <c r="M974" s="38" t="n">
        <f aca="false">IFERROR(Counts!V974/Counts!P974,"")</f>
        <v>0.135593220338983</v>
      </c>
      <c r="N974" s="38" t="n">
        <f aca="false">IFERROR(Counts!AD974/Counts!AC974,"")</f>
        <v>0.036144578313253</v>
      </c>
      <c r="O974" s="38" t="n">
        <f aca="false">IFERROR(Counts!AE974/Counts!AC974,"")</f>
        <v>0.337349397590361</v>
      </c>
      <c r="P974" s="39" t="n">
        <f aca="false">IFERROR(Counts!AG974/Counts!AF974,"")</f>
        <v>87.6783132530121</v>
      </c>
      <c r="Q974" s="38" t="n">
        <f aca="false">IFERROR(Counts!AH974/Counts!AC974,"")</f>
        <v>0.289156626506024</v>
      </c>
      <c r="R974" s="38" t="n">
        <f aca="false">IFERROR(Counts!N974/Counts!M974,"")</f>
        <v>0.188841201716738</v>
      </c>
      <c r="S974" s="38" t="n">
        <f aca="false">IFERROR(Counts!K974/Counts!J974,"")</f>
        <v>0.63716814159292</v>
      </c>
      <c r="T974" s="38" t="n">
        <f aca="false">IFERROR(Counts!I974/Counts!H974,"")</f>
        <v>0.138297872340426</v>
      </c>
      <c r="U974" s="38" t="n">
        <f aca="false">IFERROR(1-Counts!L974/Counts!K974,"")</f>
        <v>0.930555555555556</v>
      </c>
      <c r="V974" s="39" t="n">
        <f aca="false">IFERROR(Counts!AJ974/Counts!AI974,"")</f>
        <v>71.384375</v>
      </c>
      <c r="W974" s="38" t="n">
        <f aca="false">IFERROR(Counts!AK974/Counts!AI974,"")</f>
        <v>0.1625</v>
      </c>
      <c r="X974" s="40" t="n">
        <f aca="false">IFERROR(Counts!O974,"")</f>
        <v>-2.684</v>
      </c>
      <c r="Y974" s="36" t="n">
        <f aca="false">IFERROR(INDEX('Season Counts'!$Y$2:$Y$740,$AF974)/INDEX('Season Counts'!$X$2:$X$740,$AF974),"")</f>
        <v>0.355314893617021</v>
      </c>
      <c r="Z974" s="37" t="n">
        <f aca="false">IFERROR(J974-Y974,"")</f>
        <v>-0.053077605481428</v>
      </c>
      <c r="AA974" s="38" t="n">
        <f aca="false">IFERROR(INDEX('Season Counts'!$K$2:$K$740,$AF974)/INDEX('Season Counts'!$J$2:$J$740,$AF974),"")</f>
        <v>0.195697432338654</v>
      </c>
      <c r="AB974" s="41" t="n">
        <f aca="false">IFERROR(R974-AA974,"")</f>
        <v>-0.00685623062191551</v>
      </c>
      <c r="AC974" s="39" t="n">
        <f aca="false">IFERROR(INDEX('Season Counts'!$AG$2:$AG$740,$AF974)/INDEX('Season Counts'!$AF$2:$AF$740,$AF974),"")</f>
        <v>71.2571162790698</v>
      </c>
      <c r="AD974" s="40" t="n">
        <f aca="false">IFERROR(V974-AC974,"")</f>
        <v>0.127258720930243</v>
      </c>
      <c r="AE974" s="4" t="str">
        <f aca="false">IF(D974&lt;Guide!$C$21,"Low PA",IF(TRIM(IF(ISNUMBER(AD974),IF(N(AD974)&lt;=-Guide!$C$24,"▼ Bat Speed  ",IF(N(AD974)&gt;=Guide!$C$24,"▲ Bat Speed  ","")),"")&amp;IF(N(Z974)&gt;=Guide!$C$22,"▲ Contact  ","")&amp;IF(N(Z974)&lt;=-Guide!$C$22,"▼ Contact  ","")&amp;IF(N(AB974)&gt;=Guide!$C$23,"▲ Chase  ","")&amp;IF(N(AB974)&lt;=-Guide!$C$23,"▼ Chase  ",""))="","Stable",TRIM(IF(ISNUMBER(AD974),IF(N(AD974)&lt;=-Guide!$C$24,"▼ Bat Speed  ",IF(N(AD974)&gt;=Guide!$C$24,"▲ Bat Speed  ","")),"")&amp;IF(N(Z974)&gt;=Guide!$C$22,"▲ Contact  ","")&amp;IF(N(Z974)&lt;=-Guide!$C$22,"▼ Contact  ","")&amp;IF(N(AB974)&gt;=Guide!$C$23,"▲ Chase  ","")&amp;IF(N(AB974)&lt;=-Guide!$C$23,"▼ Chase  ",""))))</f>
        <v>▼ Contact</v>
      </c>
      <c r="AF974" s="35" t="n">
        <f aca="false">MATCH(Counts!A974,'Season Counts'!$A$2:$A$740,0)</f>
        <v>255</v>
      </c>
    </row>
    <row r="975" customFormat="false" ht="15" hidden="false" customHeight="false" outlineLevel="0" collapsed="false">
      <c r="A975" s="34" t="str">
        <f aca="false">Counts!B975</f>
        <v>DET</v>
      </c>
      <c r="B975" s="5" t="str">
        <f aca="false">Counts!C975</f>
        <v>Kevin McGonigle</v>
      </c>
      <c r="C975" s="34" t="str">
        <f aca="false">Counts!F975</f>
        <v>Jun</v>
      </c>
      <c r="D975" s="35" t="n">
        <f aca="false">IFERROR(Counts!P975,"")</f>
        <v>114</v>
      </c>
      <c r="E975" s="36" t="n">
        <f aca="false">IFERROR(Counts!R975/Counts!Q975,"")</f>
        <v>0.276595744680851</v>
      </c>
      <c r="F975" s="36" t="n">
        <f aca="false">IFERROR((Counts!R975+Counts!V975+Counts!W975)/(Counts!Q975+Counts!V975+Counts!W975+Counts!X975),"")</f>
        <v>0.403508771929825</v>
      </c>
      <c r="G975" s="36" t="n">
        <f aca="false">IFERROR((Counts!R975+Counts!S975+2*Counts!T975+3*Counts!U975)/Counts!Q975,"")</f>
        <v>0.436170212765957</v>
      </c>
      <c r="H975" s="35" t="n">
        <f aca="false">IFERROR(Counts!U975,"")</f>
        <v>3</v>
      </c>
      <c r="I975" s="36" t="n">
        <f aca="false">IFERROR(Counts!Z975/Counts!AA975,"")</f>
        <v>0.378761061946903</v>
      </c>
      <c r="J975" s="36" t="n">
        <f aca="false">IFERROR(Counts!AB975/Counts!AA975,"")</f>
        <v>0.389867256637168</v>
      </c>
      <c r="K975" s="37" t="n">
        <f aca="false">IFERROR((Counts!AB975-Counts!Z975)/Counts!AA975,"")</f>
        <v>0.0111061946902655</v>
      </c>
      <c r="L975" s="38" t="n">
        <f aca="false">IFERROR(Counts!Y975/Counts!P975,"")</f>
        <v>0.140350877192982</v>
      </c>
      <c r="M975" s="38" t="n">
        <f aca="false">IFERROR(Counts!V975/Counts!P975,"")</f>
        <v>0.166666666666667</v>
      </c>
      <c r="N975" s="38" t="n">
        <f aca="false">IFERROR(Counts!AD975/Counts!AC975,"")</f>
        <v>0.0641025641025641</v>
      </c>
      <c r="O975" s="38" t="n">
        <f aca="false">IFERROR(Counts!AE975/Counts!AC975,"")</f>
        <v>0.371794871794872</v>
      </c>
      <c r="P975" s="39" t="n">
        <f aca="false">IFERROR(Counts!AG975/Counts!AF975,"")</f>
        <v>88.4233766233766</v>
      </c>
      <c r="Q975" s="38" t="n">
        <f aca="false">IFERROR(Counts!AH975/Counts!AC975,"")</f>
        <v>0.384615384615385</v>
      </c>
      <c r="R975" s="38" t="n">
        <f aca="false">IFERROR(Counts!N975/Counts!M975,"")</f>
        <v>0.133047210300429</v>
      </c>
      <c r="S975" s="38" t="n">
        <f aca="false">IFERROR(Counts!K975/Counts!J975,"")</f>
        <v>0.716666666666667</v>
      </c>
      <c r="T975" s="38" t="n">
        <f aca="false">IFERROR(Counts!I975/Counts!H975,"")</f>
        <v>0.167487684729064</v>
      </c>
      <c r="U975" s="38" t="n">
        <f aca="false">IFERROR(1-Counts!L975/Counts!K975,"")</f>
        <v>0.866279069767442</v>
      </c>
      <c r="V975" s="39" t="n">
        <f aca="false">IFERROR(Counts!AJ975/Counts!AI975,"")</f>
        <v>71.2675824175824</v>
      </c>
      <c r="W975" s="38" t="n">
        <f aca="false">IFERROR(Counts!AK975/Counts!AI975,"")</f>
        <v>0.17032967032967</v>
      </c>
      <c r="X975" s="40" t="n">
        <f aca="false">IFERROR(Counts!O975,"")</f>
        <v>5.72</v>
      </c>
      <c r="Y975" s="36" t="n">
        <f aca="false">IFERROR(INDEX('Season Counts'!$Y$2:$Y$740,$AF975)/INDEX('Season Counts'!$X$2:$X$740,$AF975),"")</f>
        <v>0.355314893617021</v>
      </c>
      <c r="Z975" s="37" t="n">
        <f aca="false">IFERROR(J975-Y975,"")</f>
        <v>0.0345523630201469</v>
      </c>
      <c r="AA975" s="38" t="n">
        <f aca="false">IFERROR(INDEX('Season Counts'!$K$2:$K$740,$AF975)/INDEX('Season Counts'!$J$2:$J$740,$AF975),"")</f>
        <v>0.195697432338654</v>
      </c>
      <c r="AB975" s="41" t="n">
        <f aca="false">IFERROR(R975-AA975,"")</f>
        <v>-0.0626502220382245</v>
      </c>
      <c r="AC975" s="39" t="n">
        <f aca="false">IFERROR(INDEX('Season Counts'!$AG$2:$AG$740,$AF975)/INDEX('Season Counts'!$AF$2:$AF$740,$AF975),"")</f>
        <v>71.2571162790698</v>
      </c>
      <c r="AD975" s="40" t="n">
        <f aca="false">IFERROR(V975-AC975,"")</f>
        <v>0.0104661385126548</v>
      </c>
      <c r="AE975" s="4" t="str">
        <f aca="false">IF(D975&lt;Guide!$C$21,"Low PA",IF(TRIM(IF(ISNUMBER(AD975),IF(N(AD975)&lt;=-Guide!$C$24,"▼ Bat Speed  ",IF(N(AD975)&gt;=Guide!$C$24,"▲ Bat Speed  ","")),"")&amp;IF(N(Z975)&gt;=Guide!$C$22,"▲ Contact  ","")&amp;IF(N(Z975)&lt;=-Guide!$C$22,"▼ Contact  ","")&amp;IF(N(AB975)&gt;=Guide!$C$23,"▲ Chase  ","")&amp;IF(N(AB975)&lt;=-Guide!$C$23,"▼ Chase  ",""))="","Stable",TRIM(IF(ISNUMBER(AD975),IF(N(AD975)&lt;=-Guide!$C$24,"▼ Bat Speed  ",IF(N(AD975)&gt;=Guide!$C$24,"▲ Bat Speed  ","")),"")&amp;IF(N(Z975)&gt;=Guide!$C$22,"▲ Contact  ","")&amp;IF(N(Z975)&lt;=-Guide!$C$22,"▼ Contact  ","")&amp;IF(N(AB975)&gt;=Guide!$C$23,"▲ Chase  ","")&amp;IF(N(AB975)&lt;=-Guide!$C$23,"▼ Chase  ",""))))</f>
        <v>▼ Chase</v>
      </c>
      <c r="AF975" s="35" t="n">
        <f aca="false">MATCH(Counts!A975,'Season Counts'!$A$2:$A$740,0)</f>
        <v>255</v>
      </c>
    </row>
    <row r="976" customFormat="false" ht="15" hidden="false" customHeight="false" outlineLevel="0" collapsed="false">
      <c r="A976" s="34" t="str">
        <f aca="false">Counts!B976</f>
        <v>DET</v>
      </c>
      <c r="B976" s="5" t="str">
        <f aca="false">Counts!C976</f>
        <v>Kevin McGonigle</v>
      </c>
      <c r="C976" s="34" t="str">
        <f aca="false">Counts!F976</f>
        <v>Jul</v>
      </c>
      <c r="D976" s="35" t="n">
        <f aca="false">IFERROR(Counts!P976,"")</f>
        <v>107</v>
      </c>
      <c r="E976" s="36" t="n">
        <f aca="false">IFERROR(Counts!R976/Counts!Q976,"")</f>
        <v>0.293478260869565</v>
      </c>
      <c r="F976" s="36" t="n">
        <f aca="false">IFERROR((Counts!R976+Counts!V976+Counts!W976)/(Counts!Q976+Counts!V976+Counts!W976+Counts!X976),"")</f>
        <v>0.373831775700935</v>
      </c>
      <c r="G976" s="36" t="n">
        <f aca="false">IFERROR((Counts!R976+Counts!S976+2*Counts!T976+3*Counts!U976)/Counts!Q976,"")</f>
        <v>0.445652173913043</v>
      </c>
      <c r="H976" s="35" t="n">
        <f aca="false">IFERROR(Counts!U976,"")</f>
        <v>4</v>
      </c>
      <c r="I976" s="36" t="n">
        <f aca="false">IFERROR(Counts!Z976/Counts!AA976,"")</f>
        <v>0.356603773584906</v>
      </c>
      <c r="J976" s="36" t="n">
        <f aca="false">IFERROR(Counts!AB976/Counts!AA976,"")</f>
        <v>0.311650943396226</v>
      </c>
      <c r="K976" s="37" t="n">
        <f aca="false">IFERROR((Counts!AB976-Counts!Z976)/Counts!AA976,"")</f>
        <v>-0.0449528301886793</v>
      </c>
      <c r="L976" s="38" t="n">
        <f aca="false">IFERROR(Counts!Y976/Counts!P976,"")</f>
        <v>0.14018691588785</v>
      </c>
      <c r="M976" s="38" t="n">
        <f aca="false">IFERROR(Counts!V976/Counts!P976,"")</f>
        <v>0.121495327102804</v>
      </c>
      <c r="N976" s="38" t="n">
        <f aca="false">IFERROR(Counts!AD976/Counts!AC976,"")</f>
        <v>0.0379746835443038</v>
      </c>
      <c r="O976" s="38" t="n">
        <f aca="false">IFERROR(Counts!AE976/Counts!AC976,"")</f>
        <v>0.367088607594937</v>
      </c>
      <c r="P976" s="39" t="n">
        <f aca="false">IFERROR(Counts!AG976/Counts!AF976,"")</f>
        <v>87.4177215189873</v>
      </c>
      <c r="Q976" s="38" t="n">
        <f aca="false">IFERROR(Counts!AH976/Counts!AC976,"")</f>
        <v>0.316455696202532</v>
      </c>
      <c r="R976" s="38" t="n">
        <f aca="false">IFERROR(Counts!N976/Counts!M976,"")</f>
        <v>0.202764976958525</v>
      </c>
      <c r="S976" s="38" t="n">
        <f aca="false">IFERROR(Counts!K976/Counts!J976,"")</f>
        <v>0.704081632653061</v>
      </c>
      <c r="T976" s="38" t="n">
        <f aca="false">IFERROR(Counts!I976/Counts!H976,"")</f>
        <v>0.153846153846154</v>
      </c>
      <c r="U976" s="38" t="n">
        <f aca="false">IFERROR(1-Counts!L976/Counts!K976,"")</f>
        <v>0.905797101449275</v>
      </c>
      <c r="V976" s="39" t="n">
        <f aca="false">IFERROR(Counts!AJ976/Counts!AI976,"")</f>
        <v>70.9940119760479</v>
      </c>
      <c r="W976" s="38" t="n">
        <f aca="false">IFERROR(Counts!AK976/Counts!AI976,"")</f>
        <v>0.173652694610778</v>
      </c>
      <c r="X976" s="40" t="n">
        <f aca="false">IFERROR(Counts!O976,"")</f>
        <v>3.494</v>
      </c>
      <c r="Y976" s="36" t="n">
        <f aca="false">IFERROR(INDEX('Season Counts'!$Y$2:$Y$740,$AF976)/INDEX('Season Counts'!$X$2:$X$740,$AF976),"")</f>
        <v>0.355314893617021</v>
      </c>
      <c r="Z976" s="37" t="n">
        <f aca="false">IFERROR(J976-Y976,"")</f>
        <v>-0.0436639502207949</v>
      </c>
      <c r="AA976" s="38" t="n">
        <f aca="false">IFERROR(INDEX('Season Counts'!$K$2:$K$740,$AF976)/INDEX('Season Counts'!$J$2:$J$740,$AF976),"")</f>
        <v>0.195697432338654</v>
      </c>
      <c r="AB976" s="41" t="n">
        <f aca="false">IFERROR(R976-AA976,"")</f>
        <v>0.00706754461987164</v>
      </c>
      <c r="AC976" s="39" t="n">
        <f aca="false">IFERROR(INDEX('Season Counts'!$AG$2:$AG$740,$AF976)/INDEX('Season Counts'!$AF$2:$AF$740,$AF976),"")</f>
        <v>71.2571162790698</v>
      </c>
      <c r="AD976" s="40" t="n">
        <f aca="false">IFERROR(V976-AC976,"")</f>
        <v>-0.263104303021862</v>
      </c>
      <c r="AE976" s="4" t="str">
        <f aca="false">IF(D976&lt;Guide!$C$21,"Low PA",IF(TRIM(IF(ISNUMBER(AD976),IF(N(AD976)&lt;=-Guide!$C$24,"▼ Bat Speed  ",IF(N(AD976)&gt;=Guide!$C$24,"▲ Bat Speed  ","")),"")&amp;IF(N(Z976)&gt;=Guide!$C$22,"▲ Contact  ","")&amp;IF(N(Z976)&lt;=-Guide!$C$22,"▼ Contact  ","")&amp;IF(N(AB976)&gt;=Guide!$C$23,"▲ Chase  ","")&amp;IF(N(AB976)&lt;=-Guide!$C$23,"▼ Chase  ",""))="","Stable",TRIM(IF(ISNUMBER(AD976),IF(N(AD976)&lt;=-Guide!$C$24,"▼ Bat Speed  ",IF(N(AD976)&gt;=Guide!$C$24,"▲ Bat Speed  ","")),"")&amp;IF(N(Z976)&gt;=Guide!$C$22,"▲ Contact  ","")&amp;IF(N(Z976)&lt;=-Guide!$C$22,"▼ Contact  ","")&amp;IF(N(AB976)&gt;=Guide!$C$23,"▲ Chase  ","")&amp;IF(N(AB976)&lt;=-Guide!$C$23,"▼ Chase  ",""))))</f>
        <v>▼ Contact</v>
      </c>
      <c r="AF976" s="35" t="n">
        <f aca="false">MATCH(Counts!A976,'Season Counts'!$A$2:$A$740,0)</f>
        <v>255</v>
      </c>
    </row>
    <row r="977" customFormat="false" ht="15" hidden="false" customHeight="false" outlineLevel="0" collapsed="false">
      <c r="A977" s="34" t="str">
        <f aca="false">Counts!B977</f>
        <v>DET</v>
      </c>
      <c r="B977" s="5" t="str">
        <f aca="false">Counts!C977</f>
        <v>Kevin McGonigle</v>
      </c>
      <c r="C977" s="34" t="str">
        <f aca="false">Counts!F977</f>
        <v>Aug</v>
      </c>
      <c r="D977" s="35" t="n">
        <f aca="false">IFERROR(Counts!P977,"")</f>
        <v>123</v>
      </c>
      <c r="E977" s="36" t="n">
        <f aca="false">IFERROR(Counts!R977/Counts!Q977,"")</f>
        <v>0.231481481481481</v>
      </c>
      <c r="F977" s="36" t="n">
        <f aca="false">IFERROR((Counts!R977+Counts!V977+Counts!W977)/(Counts!Q977+Counts!V977+Counts!W977+Counts!X977),"")</f>
        <v>0.317073170731707</v>
      </c>
      <c r="G977" s="36" t="n">
        <f aca="false">IFERROR((Counts!R977+Counts!S977+2*Counts!T977+3*Counts!U977)/Counts!Q977,"")</f>
        <v>0.37962962962963</v>
      </c>
      <c r="H977" s="35" t="n">
        <f aca="false">IFERROR(Counts!U977,"")</f>
        <v>4</v>
      </c>
      <c r="I977" s="36" t="n">
        <f aca="false">IFERROR(Counts!Z977/Counts!AA977,"")</f>
        <v>0.309756097560976</v>
      </c>
      <c r="J977" s="36" t="n">
        <f aca="false">IFERROR(Counts!AB977/Counts!AA977,"")</f>
        <v>0.335894308943089</v>
      </c>
      <c r="K977" s="37" t="n">
        <f aca="false">IFERROR((Counts!AB977-Counts!Z977)/Counts!AA977,"")</f>
        <v>0.0261382113821138</v>
      </c>
      <c r="L977" s="38" t="n">
        <f aca="false">IFERROR(Counts!Y977/Counts!P977,"")</f>
        <v>0.130081300813008</v>
      </c>
      <c r="M977" s="38" t="n">
        <f aca="false">IFERROR(Counts!V977/Counts!P977,"")</f>
        <v>0.113821138211382</v>
      </c>
      <c r="N977" s="38" t="n">
        <f aca="false">IFERROR(Counts!AD977/Counts!AC977,"")</f>
        <v>0.0752688172043011</v>
      </c>
      <c r="O977" s="38" t="n">
        <f aca="false">IFERROR(Counts!AE977/Counts!AC977,"")</f>
        <v>0.365591397849462</v>
      </c>
      <c r="P977" s="39" t="n">
        <f aca="false">IFERROR(Counts!AG977/Counts!AF977,"")</f>
        <v>88.8655913978495</v>
      </c>
      <c r="Q977" s="38" t="n">
        <f aca="false">IFERROR(Counts!AH977/Counts!AC977,"")</f>
        <v>0.387096774193548</v>
      </c>
      <c r="R977" s="38" t="n">
        <f aca="false">IFERROR(Counts!N977/Counts!M977,"")</f>
        <v>0.243478260869565</v>
      </c>
      <c r="S977" s="38" t="n">
        <f aca="false">IFERROR(Counts!K977/Counts!J977,"")</f>
        <v>0.674897119341564</v>
      </c>
      <c r="T977" s="38" t="n">
        <f aca="false">IFERROR(Counts!I977/Counts!H977,"")</f>
        <v>0.118181818181818</v>
      </c>
      <c r="U977" s="38" t="n">
        <f aca="false">IFERROR(1-Counts!L977/Counts!K977,"")</f>
        <v>0.945121951219512</v>
      </c>
      <c r="V977" s="39" t="n">
        <f aca="false">IFERROR(Counts!AJ977/Counts!AI977,"")</f>
        <v>70.729797979798</v>
      </c>
      <c r="W977" s="38" t="n">
        <f aca="false">IFERROR(Counts!AK977/Counts!AI977,"")</f>
        <v>0.101010101010101</v>
      </c>
      <c r="X977" s="40" t="n">
        <f aca="false">IFERROR(Counts!O977,"")</f>
        <v>0.743</v>
      </c>
      <c r="Y977" s="36" t="n">
        <f aca="false">IFERROR(INDEX('Season Counts'!$Y$2:$Y$740,$AF977)/INDEX('Season Counts'!$X$2:$X$740,$AF977),"")</f>
        <v>0.355314893617021</v>
      </c>
      <c r="Z977" s="37" t="n">
        <f aca="false">IFERROR(J977-Y977,"")</f>
        <v>-0.0194205846739319</v>
      </c>
      <c r="AA977" s="38" t="n">
        <f aca="false">IFERROR(INDEX('Season Counts'!$K$2:$K$740,$AF977)/INDEX('Season Counts'!$J$2:$J$740,$AF977),"")</f>
        <v>0.195697432338654</v>
      </c>
      <c r="AB977" s="41" t="n">
        <f aca="false">IFERROR(R977-AA977,"")</f>
        <v>0.0477808285309115</v>
      </c>
      <c r="AC977" s="39" t="n">
        <f aca="false">IFERROR(INDEX('Season Counts'!$AG$2:$AG$740,$AF977)/INDEX('Season Counts'!$AF$2:$AF$740,$AF977),"")</f>
        <v>71.2571162790698</v>
      </c>
      <c r="AD977" s="40" t="n">
        <f aca="false">IFERROR(V977-AC977,"")</f>
        <v>-0.527318299271784</v>
      </c>
      <c r="AE977" s="4" t="str">
        <f aca="false">IF(D977&lt;Guide!$C$21,"Low PA",IF(TRIM(IF(ISNUMBER(AD977),IF(N(AD977)&lt;=-Guide!$C$24,"▼ Bat Speed  ",IF(N(AD977)&gt;=Guide!$C$24,"▲ Bat Speed  ","")),"")&amp;IF(N(Z977)&gt;=Guide!$C$22,"▲ Contact  ","")&amp;IF(N(Z977)&lt;=-Guide!$C$22,"▼ Contact  ","")&amp;IF(N(AB977)&gt;=Guide!$C$23,"▲ Chase  ","")&amp;IF(N(AB977)&lt;=-Guide!$C$23,"▼ Chase  ",""))="","Stable",TRIM(IF(ISNUMBER(AD977),IF(N(AD977)&lt;=-Guide!$C$24,"▼ Bat Speed  ",IF(N(AD977)&gt;=Guide!$C$24,"▲ Bat Speed  ","")),"")&amp;IF(N(Z977)&gt;=Guide!$C$22,"▲ Contact  ","")&amp;IF(N(Z977)&lt;=-Guide!$C$22,"▼ Contact  ","")&amp;IF(N(AB977)&gt;=Guide!$C$23,"▲ Chase  ","")&amp;IF(N(AB977)&lt;=-Guide!$C$23,"▼ Chase  ",""))))</f>
        <v>▲ Chase</v>
      </c>
      <c r="AF977" s="35" t="n">
        <f aca="false">MATCH(Counts!A977,'Season Counts'!$A$2:$A$740,0)</f>
        <v>255</v>
      </c>
    </row>
    <row r="978" customFormat="false" ht="15" hidden="false" customHeight="false" outlineLevel="0" collapsed="false">
      <c r="A978" s="34" t="str">
        <f aca="false">Counts!B978</f>
        <v>DET</v>
      </c>
      <c r="B978" s="5" t="str">
        <f aca="false">Counts!C978</f>
        <v>Kevin McGonigle</v>
      </c>
      <c r="C978" s="34" t="str">
        <f aca="false">Counts!F978</f>
        <v>Sep</v>
      </c>
      <c r="D978" s="35" t="n">
        <f aca="false">IFERROR(Counts!P978,"")</f>
        <v>109</v>
      </c>
      <c r="E978" s="36" t="n">
        <f aca="false">IFERROR(Counts!R978/Counts!Q978,"")</f>
        <v>0.297872340425532</v>
      </c>
      <c r="F978" s="36" t="n">
        <f aca="false">IFERROR((Counts!R978+Counts!V978+Counts!W978)/(Counts!Q978+Counts!V978+Counts!W978+Counts!X978),"")</f>
        <v>0.385321100917431</v>
      </c>
      <c r="G978" s="36" t="n">
        <f aca="false">IFERROR((Counts!R978+Counts!S978+2*Counts!T978+3*Counts!U978)/Counts!Q978,"")</f>
        <v>0.51063829787234</v>
      </c>
      <c r="H978" s="35" t="n">
        <f aca="false">IFERROR(Counts!U978,"")</f>
        <v>4</v>
      </c>
      <c r="I978" s="36" t="n">
        <f aca="false">IFERROR(Counts!Z978/Counts!AA978,"")</f>
        <v>0.393577981651376</v>
      </c>
      <c r="J978" s="36" t="n">
        <f aca="false">IFERROR(Counts!AB978/Counts!AA978,"")</f>
        <v>0.369165137614679</v>
      </c>
      <c r="K978" s="37" t="n">
        <f aca="false">IFERROR((Counts!AB978-Counts!Z978)/Counts!AA978,"")</f>
        <v>-0.0244128440366973</v>
      </c>
      <c r="L978" s="38" t="n">
        <f aca="false">IFERROR(Counts!Y978/Counts!P978,"")</f>
        <v>0.165137614678899</v>
      </c>
      <c r="M978" s="38" t="n">
        <f aca="false">IFERROR(Counts!V978/Counts!P978,"")</f>
        <v>0.128440366972477</v>
      </c>
      <c r="N978" s="38" t="n">
        <f aca="false">IFERROR(Counts!AD978/Counts!AC978,"")</f>
        <v>0.0779220779220779</v>
      </c>
      <c r="O978" s="38" t="n">
        <f aca="false">IFERROR(Counts!AE978/Counts!AC978,"")</f>
        <v>0.402597402597403</v>
      </c>
      <c r="P978" s="39" t="n">
        <f aca="false">IFERROR(Counts!AG978/Counts!AF978,"")</f>
        <v>85.4116883116883</v>
      </c>
      <c r="Q978" s="38" t="n">
        <f aca="false">IFERROR(Counts!AH978/Counts!AC978,"")</f>
        <v>0.402597402597403</v>
      </c>
      <c r="R978" s="38" t="n">
        <f aca="false">IFERROR(Counts!N978/Counts!M978,"")</f>
        <v>0.207207207207207</v>
      </c>
      <c r="S978" s="38" t="n">
        <f aca="false">IFERROR(Counts!K978/Counts!J978,"")</f>
        <v>0.627906976744186</v>
      </c>
      <c r="T978" s="38" t="n">
        <f aca="false">IFERROR(Counts!I978/Counts!H978,"")</f>
        <v>0.165745856353591</v>
      </c>
      <c r="U978" s="38" t="n">
        <f aca="false">IFERROR(1-Counts!L978/Counts!K978,"")</f>
        <v>0.881481481481482</v>
      </c>
      <c r="V978" s="39" t="n">
        <f aca="false">IFERROR(Counts!AJ978/Counts!AI978,"")</f>
        <v>71.658064516129</v>
      </c>
      <c r="W978" s="38" t="n">
        <f aca="false">IFERROR(Counts!AK978/Counts!AI978,"")</f>
        <v>0.154838709677419</v>
      </c>
      <c r="X978" s="40" t="n">
        <f aca="false">IFERROR(Counts!O978,"")</f>
        <v>7.234</v>
      </c>
      <c r="Y978" s="36" t="n">
        <f aca="false">IFERROR(INDEX('Season Counts'!$Y$2:$Y$740,$AF978)/INDEX('Season Counts'!$X$2:$X$740,$AF978),"")</f>
        <v>0.355314893617021</v>
      </c>
      <c r="Z978" s="37" t="n">
        <f aca="false">IFERROR(J978-Y978,"")</f>
        <v>0.0138502439976576</v>
      </c>
      <c r="AA978" s="38" t="n">
        <f aca="false">IFERROR(INDEX('Season Counts'!$K$2:$K$740,$AF978)/INDEX('Season Counts'!$J$2:$J$740,$AF978),"")</f>
        <v>0.195697432338654</v>
      </c>
      <c r="AB978" s="41" t="n">
        <f aca="false">IFERROR(R978-AA978,"")</f>
        <v>0.0115097748685535</v>
      </c>
      <c r="AC978" s="39" t="n">
        <f aca="false">IFERROR(INDEX('Season Counts'!$AG$2:$AG$740,$AF978)/INDEX('Season Counts'!$AF$2:$AF$740,$AF978),"")</f>
        <v>71.2571162790698</v>
      </c>
      <c r="AD978" s="40" t="n">
        <f aca="false">IFERROR(V978-AC978,"")</f>
        <v>0.400948237059268</v>
      </c>
      <c r="AE978" s="4" t="str">
        <f aca="false">IF(D978&lt;Guide!$C$21,"Low PA",IF(TRIM(IF(ISNUMBER(AD978),IF(N(AD978)&lt;=-Guide!$C$24,"▼ Bat Speed  ",IF(N(AD978)&gt;=Guide!$C$24,"▲ Bat Speed  ","")),"")&amp;IF(N(Z978)&gt;=Guide!$C$22,"▲ Contact  ","")&amp;IF(N(Z978)&lt;=-Guide!$C$22,"▼ Contact  ","")&amp;IF(N(AB978)&gt;=Guide!$C$23,"▲ Chase  ","")&amp;IF(N(AB978)&lt;=-Guide!$C$23,"▼ Chase  ",""))="","Stable",TRIM(IF(ISNUMBER(AD978),IF(N(AD978)&lt;=-Guide!$C$24,"▼ Bat Speed  ",IF(N(AD978)&gt;=Guide!$C$24,"▲ Bat Speed  ","")),"")&amp;IF(N(Z978)&gt;=Guide!$C$22,"▲ Contact  ","")&amp;IF(N(Z978)&lt;=-Guide!$C$22,"▼ Contact  ","")&amp;IF(N(AB978)&gt;=Guide!$C$23,"▲ Chase  ","")&amp;IF(N(AB978)&lt;=-Guide!$C$23,"▼ Chase  ",""))))</f>
        <v>Stable</v>
      </c>
      <c r="AF978" s="35" t="n">
        <f aca="false">MATCH(Counts!A978,'Season Counts'!$A$2:$A$740,0)</f>
        <v>255</v>
      </c>
    </row>
    <row r="979" customFormat="false" ht="15" hidden="false" customHeight="false" outlineLevel="0" collapsed="false">
      <c r="A979" s="34" t="str">
        <f aca="false">Counts!B979</f>
        <v>DET</v>
      </c>
      <c r="B979" s="5" t="str">
        <f aca="false">Counts!C979</f>
        <v>Spencer Torkelson</v>
      </c>
      <c r="C979" s="34" t="str">
        <f aca="false">Counts!F979</f>
        <v>Mar-Apr</v>
      </c>
      <c r="D979" s="35" t="n">
        <f aca="false">IFERROR(Counts!P979,"")</f>
        <v>120</v>
      </c>
      <c r="E979" s="36" t="n">
        <f aca="false">IFERROR(Counts!R979/Counts!Q979,"")</f>
        <v>0.227722772277228</v>
      </c>
      <c r="F979" s="36" t="n">
        <f aca="false">IFERROR((Counts!R979+Counts!V979+Counts!W979)/(Counts!Q979+Counts!V979+Counts!W979+Counts!X979),"")</f>
        <v>0.35</v>
      </c>
      <c r="G979" s="36" t="n">
        <f aca="false">IFERROR((Counts!R979+Counts!S979+2*Counts!T979+3*Counts!U979)/Counts!Q979,"")</f>
        <v>0.435643564356436</v>
      </c>
      <c r="H979" s="35" t="n">
        <f aca="false">IFERROR(Counts!U979,"")</f>
        <v>5</v>
      </c>
      <c r="I979" s="36" t="n">
        <f aca="false">IFERROR(Counts!Z979/Counts!AA979,"")</f>
        <v>0.349579831932773</v>
      </c>
      <c r="J979" s="36" t="n">
        <f aca="false">IFERROR(Counts!AB979/Counts!AA979,"")</f>
        <v>0.374680672268908</v>
      </c>
      <c r="K979" s="37" t="n">
        <f aca="false">IFERROR((Counts!AB979-Counts!Z979)/Counts!AA979,"")</f>
        <v>0.0251008403361345</v>
      </c>
      <c r="L979" s="38" t="n">
        <f aca="false">IFERROR(Counts!Y979/Counts!P979,"")</f>
        <v>0.283333333333333</v>
      </c>
      <c r="M979" s="38" t="n">
        <f aca="false">IFERROR(Counts!V979/Counts!P979,"")</f>
        <v>0.15</v>
      </c>
      <c r="N979" s="38" t="n">
        <f aca="false">IFERROR(Counts!AD979/Counts!AC979,"")</f>
        <v>0.149253731343284</v>
      </c>
      <c r="O979" s="38" t="n">
        <f aca="false">IFERROR(Counts!AE979/Counts!AC979,"")</f>
        <v>0.477611940298507</v>
      </c>
      <c r="P979" s="39" t="n">
        <f aca="false">IFERROR(Counts!AG979/Counts!AF979,"")</f>
        <v>91.4393939393939</v>
      </c>
      <c r="Q979" s="38" t="n">
        <f aca="false">IFERROR(Counts!AH979/Counts!AC979,"")</f>
        <v>0.447761194029851</v>
      </c>
      <c r="R979" s="38" t="n">
        <f aca="false">IFERROR(Counts!N979/Counts!M979,"")</f>
        <v>0.169117647058824</v>
      </c>
      <c r="S979" s="38" t="n">
        <f aca="false">IFERROR(Counts!K979/Counts!J979,"")</f>
        <v>0.618473895582329</v>
      </c>
      <c r="T979" s="38" t="n">
        <f aca="false">IFERROR(Counts!I979/Counts!H979,"")</f>
        <v>0.275</v>
      </c>
      <c r="U979" s="38" t="n">
        <f aca="false">IFERROR(1-Counts!L979/Counts!K979,"")</f>
        <v>0.811688311688312</v>
      </c>
      <c r="V979" s="39" t="n">
        <f aca="false">IFERROR(Counts!AJ979/Counts!AI979,"")</f>
        <v>73.1604395604396</v>
      </c>
      <c r="W979" s="38" t="n">
        <f aca="false">IFERROR(Counts!AK979/Counts!AI979,"")</f>
        <v>0.247252747252747</v>
      </c>
      <c r="X979" s="40" t="n">
        <f aca="false">IFERROR(Counts!O979,"")</f>
        <v>3.072</v>
      </c>
      <c r="Y979" s="36" t="n">
        <f aca="false">IFERROR(INDEX('Season Counts'!$Y$2:$Y$740,$AF979)/INDEX('Season Counts'!$X$2:$X$740,$AF979),"")</f>
        <v>0.314599018003273</v>
      </c>
      <c r="Z979" s="37" t="n">
        <f aca="false">IFERROR(J979-Y979,"")</f>
        <v>0.0600816542656343</v>
      </c>
      <c r="AA979" s="38" t="n">
        <f aca="false">IFERROR(INDEX('Season Counts'!$K$2:$K$740,$AF979)/INDEX('Season Counts'!$J$2:$J$740,$AF979),"")</f>
        <v>0.215236686390533</v>
      </c>
      <c r="AB979" s="41" t="n">
        <f aca="false">IFERROR(R979-AA979,"")</f>
        <v>-0.046119039331709</v>
      </c>
      <c r="AC979" s="39" t="n">
        <f aca="false">IFERROR(INDEX('Season Counts'!$AG$2:$AG$740,$AF979)/INDEX('Season Counts'!$AF$2:$AF$740,$AF979),"")</f>
        <v>73.1562244897959</v>
      </c>
      <c r="AD979" s="40" t="n">
        <f aca="false">IFERROR(V979-AC979,"")</f>
        <v>0.00421507064365301</v>
      </c>
      <c r="AE979" s="4" t="str">
        <f aca="false">IF(D979&lt;Guide!$C$21,"Low PA",IF(TRIM(IF(ISNUMBER(AD979),IF(N(AD979)&lt;=-Guide!$C$24,"▼ Bat Speed  ",IF(N(AD979)&gt;=Guide!$C$24,"▲ Bat Speed  ","")),"")&amp;IF(N(Z979)&gt;=Guide!$C$22,"▲ Contact  ","")&amp;IF(N(Z979)&lt;=-Guide!$C$22,"▼ Contact  ","")&amp;IF(N(AB979)&gt;=Guide!$C$23,"▲ Chase  ","")&amp;IF(N(AB979)&lt;=-Guide!$C$23,"▼ Chase  ",""))="","Stable",TRIM(IF(ISNUMBER(AD979),IF(N(AD979)&lt;=-Guide!$C$24,"▼ Bat Speed  ",IF(N(AD979)&gt;=Guide!$C$24,"▲ Bat Speed  ","")),"")&amp;IF(N(Z979)&gt;=Guide!$C$22,"▲ Contact  ","")&amp;IF(N(Z979)&lt;=-Guide!$C$22,"▼ Contact  ","")&amp;IF(N(AB979)&gt;=Guide!$C$23,"▲ Chase  ","")&amp;IF(N(AB979)&lt;=-Guide!$C$23,"▼ Chase  ",""))))</f>
        <v>▲ Contact ▼ Chase</v>
      </c>
      <c r="AF979" s="35" t="n">
        <f aca="false">MATCH(Counts!A979,'Season Counts'!$A$2:$A$740,0)</f>
        <v>256</v>
      </c>
    </row>
    <row r="980" customFormat="false" ht="15" hidden="false" customHeight="false" outlineLevel="0" collapsed="false">
      <c r="A980" s="34" t="str">
        <f aca="false">Counts!B980</f>
        <v>DET</v>
      </c>
      <c r="B980" s="5" t="str">
        <f aca="false">Counts!C980</f>
        <v>Spencer Torkelson</v>
      </c>
      <c r="C980" s="34" t="str">
        <f aca="false">Counts!F980</f>
        <v>May</v>
      </c>
      <c r="D980" s="35" t="n">
        <f aca="false">IFERROR(Counts!P980,"")</f>
        <v>107</v>
      </c>
      <c r="E980" s="36" t="n">
        <f aca="false">IFERROR(Counts!R980/Counts!Q980,"")</f>
        <v>0.2</v>
      </c>
      <c r="F980" s="36" t="n">
        <f aca="false">IFERROR((Counts!R980+Counts!V980+Counts!W980)/(Counts!Q980+Counts!V980+Counts!W980+Counts!X980),"")</f>
        <v>0.280373831775701</v>
      </c>
      <c r="G980" s="36" t="n">
        <f aca="false">IFERROR((Counts!R980+Counts!S980+2*Counts!T980+3*Counts!U980)/Counts!Q980,"")</f>
        <v>0.368421052631579</v>
      </c>
      <c r="H980" s="35" t="n">
        <f aca="false">IFERROR(Counts!U980,"")</f>
        <v>3</v>
      </c>
      <c r="I980" s="36" t="n">
        <f aca="false">IFERROR(Counts!Z980/Counts!AA980,"")</f>
        <v>0.285514018691589</v>
      </c>
      <c r="J980" s="36" t="n">
        <f aca="false">IFERROR(Counts!AB980/Counts!AA980,"")</f>
        <v>0.26103738317757</v>
      </c>
      <c r="K980" s="37" t="n">
        <f aca="false">IFERROR((Counts!AB980-Counts!Z980)/Counts!AA980,"")</f>
        <v>-0.0244766355140187</v>
      </c>
      <c r="L980" s="38" t="n">
        <f aca="false">IFERROR(Counts!Y980/Counts!P980,"")</f>
        <v>0.364485981308411</v>
      </c>
      <c r="M980" s="38" t="n">
        <f aca="false">IFERROR(Counts!V980/Counts!P980,"")</f>
        <v>0.0841121495327103</v>
      </c>
      <c r="N980" s="38" t="n">
        <f aca="false">IFERROR(Counts!AD980/Counts!AC980,"")</f>
        <v>0.12280701754386</v>
      </c>
      <c r="O980" s="38" t="n">
        <f aca="false">IFERROR(Counts!AE980/Counts!AC980,"")</f>
        <v>0.43859649122807</v>
      </c>
      <c r="P980" s="39" t="n">
        <f aca="false">IFERROR(Counts!AG980/Counts!AF980,"")</f>
        <v>89.5894736842105</v>
      </c>
      <c r="Q980" s="38" t="n">
        <f aca="false">IFERROR(Counts!AH980/Counts!AC980,"")</f>
        <v>0.491228070175439</v>
      </c>
      <c r="R980" s="38" t="n">
        <f aca="false">IFERROR(Counts!N980/Counts!M980,"")</f>
        <v>0.253275109170306</v>
      </c>
      <c r="S980" s="38" t="n">
        <f aca="false">IFERROR(Counts!K980/Counts!J980,"")</f>
        <v>0.656387665198238</v>
      </c>
      <c r="T980" s="38" t="n">
        <f aca="false">IFERROR(Counts!I980/Counts!H980,"")</f>
        <v>0.280193236714976</v>
      </c>
      <c r="U980" s="38" t="n">
        <f aca="false">IFERROR(1-Counts!L980/Counts!K980,"")</f>
        <v>0.832214765100671</v>
      </c>
      <c r="V980" s="39" t="n">
        <f aca="false">IFERROR(Counts!AJ980/Counts!AI980,"")</f>
        <v>73.0010989010989</v>
      </c>
      <c r="W980" s="38" t="n">
        <f aca="false">IFERROR(Counts!AK980/Counts!AI980,"")</f>
        <v>0.225274725274725</v>
      </c>
      <c r="X980" s="40" t="n">
        <f aca="false">IFERROR(Counts!O980,"")</f>
        <v>-4.349</v>
      </c>
      <c r="Y980" s="36" t="n">
        <f aca="false">IFERROR(INDEX('Season Counts'!$Y$2:$Y$740,$AF980)/INDEX('Season Counts'!$X$2:$X$740,$AF980),"")</f>
        <v>0.314599018003273</v>
      </c>
      <c r="Z980" s="37" t="n">
        <f aca="false">IFERROR(J980-Y980,"")</f>
        <v>-0.0535616348257033</v>
      </c>
      <c r="AA980" s="38" t="n">
        <f aca="false">IFERROR(INDEX('Season Counts'!$K$2:$K$740,$AF980)/INDEX('Season Counts'!$J$2:$J$740,$AF980),"")</f>
        <v>0.215236686390533</v>
      </c>
      <c r="AB980" s="41" t="n">
        <f aca="false">IFERROR(R980-AA980,"")</f>
        <v>0.0380384227797731</v>
      </c>
      <c r="AC980" s="39" t="n">
        <f aca="false">IFERROR(INDEX('Season Counts'!$AG$2:$AG$740,$AF980)/INDEX('Season Counts'!$AF$2:$AF$740,$AF980),"")</f>
        <v>73.1562244897959</v>
      </c>
      <c r="AD980" s="40" t="n">
        <f aca="false">IFERROR(V980-AC980,"")</f>
        <v>-0.155125588697018</v>
      </c>
      <c r="AE980" s="4" t="str">
        <f aca="false">IF(D980&lt;Guide!$C$21,"Low PA",IF(TRIM(IF(ISNUMBER(AD980),IF(N(AD980)&lt;=-Guide!$C$24,"▼ Bat Speed  ",IF(N(AD980)&gt;=Guide!$C$24,"▲ Bat Speed  ","")),"")&amp;IF(N(Z980)&gt;=Guide!$C$22,"▲ Contact  ","")&amp;IF(N(Z980)&lt;=-Guide!$C$22,"▼ Contact  ","")&amp;IF(N(AB980)&gt;=Guide!$C$23,"▲ Chase  ","")&amp;IF(N(AB980)&lt;=-Guide!$C$23,"▼ Chase  ",""))="","Stable",TRIM(IF(ISNUMBER(AD980),IF(N(AD980)&lt;=-Guide!$C$24,"▼ Bat Speed  ",IF(N(AD980)&gt;=Guide!$C$24,"▲ Bat Speed  ","")),"")&amp;IF(N(Z980)&gt;=Guide!$C$22,"▲ Contact  ","")&amp;IF(N(Z980)&lt;=-Guide!$C$22,"▼ Contact  ","")&amp;IF(N(AB980)&gt;=Guide!$C$23,"▲ Chase  ","")&amp;IF(N(AB980)&lt;=-Guide!$C$23,"▼ Chase  ",""))))</f>
        <v>▼ Contact</v>
      </c>
      <c r="AF980" s="35" t="n">
        <f aca="false">MATCH(Counts!A980,'Season Counts'!$A$2:$A$740,0)</f>
        <v>256</v>
      </c>
    </row>
    <row r="981" customFormat="false" ht="15" hidden="false" customHeight="false" outlineLevel="0" collapsed="false">
      <c r="A981" s="34" t="str">
        <f aca="false">Counts!B981</f>
        <v>DET</v>
      </c>
      <c r="B981" s="5" t="str">
        <f aca="false">Counts!C981</f>
        <v>Spencer Torkelson</v>
      </c>
      <c r="C981" s="34" t="str">
        <f aca="false">Counts!F981</f>
        <v>Jun</v>
      </c>
      <c r="D981" s="35" t="n">
        <f aca="false">IFERROR(Counts!P981,"")</f>
        <v>103</v>
      </c>
      <c r="E981" s="36" t="n">
        <f aca="false">IFERROR(Counts!R981/Counts!Q981,"")</f>
        <v>0.224719101123596</v>
      </c>
      <c r="F981" s="36" t="n">
        <f aca="false">IFERROR((Counts!R981+Counts!V981+Counts!W981)/(Counts!Q981+Counts!V981+Counts!W981+Counts!X981),"")</f>
        <v>0.313725490196078</v>
      </c>
      <c r="G981" s="36" t="n">
        <f aca="false">IFERROR((Counts!R981+Counts!S981+2*Counts!T981+3*Counts!U981)/Counts!Q981,"")</f>
        <v>0.48314606741573</v>
      </c>
      <c r="H981" s="35" t="n">
        <f aca="false">IFERROR(Counts!U981,"")</f>
        <v>6</v>
      </c>
      <c r="I981" s="36" t="n">
        <f aca="false">IFERROR(Counts!Z981/Counts!AA981,"")</f>
        <v>0.344174757281553</v>
      </c>
      <c r="J981" s="36" t="n">
        <f aca="false">IFERROR(Counts!AB981/Counts!AA981,"")</f>
        <v>0.335805825242718</v>
      </c>
      <c r="K981" s="37" t="n">
        <f aca="false">IFERROR((Counts!AB981-Counts!Z981)/Counts!AA981,"")</f>
        <v>-0.00836893203883497</v>
      </c>
      <c r="L981" s="38" t="n">
        <f aca="false">IFERROR(Counts!Y981/Counts!P981,"")</f>
        <v>0.330097087378641</v>
      </c>
      <c r="M981" s="38" t="n">
        <f aca="false">IFERROR(Counts!V981/Counts!P981,"")</f>
        <v>0.0970873786407767</v>
      </c>
      <c r="N981" s="38" t="n">
        <f aca="false">IFERROR(Counts!AD981/Counts!AC981,"")</f>
        <v>0.142857142857143</v>
      </c>
      <c r="O981" s="38" t="n">
        <f aca="false">IFERROR(Counts!AE981/Counts!AC981,"")</f>
        <v>0.428571428571429</v>
      </c>
      <c r="P981" s="39" t="n">
        <f aca="false">IFERROR(Counts!AG981/Counts!AF981,"")</f>
        <v>89.4446428571429</v>
      </c>
      <c r="Q981" s="38" t="n">
        <f aca="false">IFERROR(Counts!AH981/Counts!AC981,"")</f>
        <v>0.517857142857143</v>
      </c>
      <c r="R981" s="38" t="n">
        <f aca="false">IFERROR(Counts!N981/Counts!M981,"")</f>
        <v>0.248888888888889</v>
      </c>
      <c r="S981" s="38" t="n">
        <f aca="false">IFERROR(Counts!K981/Counts!J981,"")</f>
        <v>0.665137614678899</v>
      </c>
      <c r="T981" s="38" t="n">
        <f aca="false">IFERROR(Counts!I981/Counts!H981,"")</f>
        <v>0.313432835820896</v>
      </c>
      <c r="U981" s="38" t="n">
        <f aca="false">IFERROR(1-Counts!L981/Counts!K981,"")</f>
        <v>0.820689655172414</v>
      </c>
      <c r="V981" s="39" t="n">
        <f aca="false">IFERROR(Counts!AJ981/Counts!AI981,"")</f>
        <v>73.0551724137931</v>
      </c>
      <c r="W981" s="38" t="n">
        <f aca="false">IFERROR(Counts!AK981/Counts!AI981,"")</f>
        <v>0.241379310344828</v>
      </c>
      <c r="X981" s="40" t="n">
        <f aca="false">IFERROR(Counts!O981,"")</f>
        <v>4.041</v>
      </c>
      <c r="Y981" s="36" t="n">
        <f aca="false">IFERROR(INDEX('Season Counts'!$Y$2:$Y$740,$AF981)/INDEX('Season Counts'!$X$2:$X$740,$AF981),"")</f>
        <v>0.314599018003273</v>
      </c>
      <c r="Z981" s="37" t="n">
        <f aca="false">IFERROR(J981-Y981,"")</f>
        <v>0.0212068072394451</v>
      </c>
      <c r="AA981" s="38" t="n">
        <f aca="false">IFERROR(INDEX('Season Counts'!$K$2:$K$740,$AF981)/INDEX('Season Counts'!$J$2:$J$740,$AF981),"")</f>
        <v>0.215236686390533</v>
      </c>
      <c r="AB981" s="41" t="n">
        <f aca="false">IFERROR(R981-AA981,"")</f>
        <v>0.0336522024983564</v>
      </c>
      <c r="AC981" s="39" t="n">
        <f aca="false">IFERROR(INDEX('Season Counts'!$AG$2:$AG$740,$AF981)/INDEX('Season Counts'!$AF$2:$AF$740,$AF981),"")</f>
        <v>73.1562244897959</v>
      </c>
      <c r="AD981" s="40" t="n">
        <f aca="false">IFERROR(V981-AC981,"")</f>
        <v>-0.101052076002816</v>
      </c>
      <c r="AE981" s="4" t="str">
        <f aca="false">IF(D981&lt;Guide!$C$21,"Low PA",IF(TRIM(IF(ISNUMBER(AD981),IF(N(AD981)&lt;=-Guide!$C$24,"▼ Bat Speed  ",IF(N(AD981)&gt;=Guide!$C$24,"▲ Bat Speed  ","")),"")&amp;IF(N(Z981)&gt;=Guide!$C$22,"▲ Contact  ","")&amp;IF(N(Z981)&lt;=-Guide!$C$22,"▼ Contact  ","")&amp;IF(N(AB981)&gt;=Guide!$C$23,"▲ Chase  ","")&amp;IF(N(AB981)&lt;=-Guide!$C$23,"▼ Chase  ",""))="","Stable",TRIM(IF(ISNUMBER(AD981),IF(N(AD981)&lt;=-Guide!$C$24,"▼ Bat Speed  ",IF(N(AD981)&gt;=Guide!$C$24,"▲ Bat Speed  ","")),"")&amp;IF(N(Z981)&gt;=Guide!$C$22,"▲ Contact  ","")&amp;IF(N(Z981)&lt;=-Guide!$C$22,"▼ Contact  ","")&amp;IF(N(AB981)&gt;=Guide!$C$23,"▲ Chase  ","")&amp;IF(N(AB981)&lt;=-Guide!$C$23,"▼ Chase  ",""))))</f>
        <v>Stable</v>
      </c>
      <c r="AF981" s="35" t="n">
        <f aca="false">MATCH(Counts!A981,'Season Counts'!$A$2:$A$740,0)</f>
        <v>256</v>
      </c>
    </row>
    <row r="982" customFormat="false" ht="15" hidden="false" customHeight="false" outlineLevel="0" collapsed="false">
      <c r="A982" s="34" t="str">
        <f aca="false">Counts!B982</f>
        <v>DET</v>
      </c>
      <c r="B982" s="5" t="str">
        <f aca="false">Counts!C982</f>
        <v>Spencer Torkelson</v>
      </c>
      <c r="C982" s="34" t="str">
        <f aca="false">Counts!F982</f>
        <v>Jul</v>
      </c>
      <c r="D982" s="35" t="n">
        <f aca="false">IFERROR(Counts!P982,"")</f>
        <v>97</v>
      </c>
      <c r="E982" s="36" t="n">
        <f aca="false">IFERROR(Counts!R982/Counts!Q982,"")</f>
        <v>0.209302325581395</v>
      </c>
      <c r="F982" s="36" t="n">
        <f aca="false">IFERROR((Counts!R982+Counts!V982+Counts!W982)/(Counts!Q982+Counts!V982+Counts!W982+Counts!X982),"")</f>
        <v>0.278350515463918</v>
      </c>
      <c r="G982" s="36" t="n">
        <f aca="false">IFERROR((Counts!R982+Counts!S982+2*Counts!T982+3*Counts!U982)/Counts!Q982,"")</f>
        <v>0.418604651162791</v>
      </c>
      <c r="H982" s="35" t="n">
        <f aca="false">IFERROR(Counts!U982,"")</f>
        <v>6</v>
      </c>
      <c r="I982" s="36" t="n">
        <f aca="false">IFERROR(Counts!Z982/Counts!AA982,"")</f>
        <v>0.3</v>
      </c>
      <c r="J982" s="36" t="n">
        <f aca="false">IFERROR(Counts!AB982/Counts!AA982,"")</f>
        <v>0.301979381443299</v>
      </c>
      <c r="K982" s="37" t="n">
        <f aca="false">IFERROR((Counts!AB982-Counts!Z982)/Counts!AA982,"")</f>
        <v>0.00197938144329897</v>
      </c>
      <c r="L982" s="38" t="n">
        <f aca="false">IFERROR(Counts!Y982/Counts!P982,"")</f>
        <v>0.268041237113402</v>
      </c>
      <c r="M982" s="38" t="n">
        <f aca="false">IFERROR(Counts!V982/Counts!P982,"")</f>
        <v>0.0927835051546392</v>
      </c>
      <c r="N982" s="38" t="n">
        <f aca="false">IFERROR(Counts!AD982/Counts!AC982,"")</f>
        <v>0.129032258064516</v>
      </c>
      <c r="O982" s="38" t="n">
        <f aca="false">IFERROR(Counts!AE982/Counts!AC982,"")</f>
        <v>0.338709677419355</v>
      </c>
      <c r="P982" s="39" t="n">
        <f aca="false">IFERROR(Counts!AG982/Counts!AF982,"")</f>
        <v>88.3225806451613</v>
      </c>
      <c r="Q982" s="38" t="n">
        <f aca="false">IFERROR(Counts!AH982/Counts!AC982,"")</f>
        <v>0.32258064516129</v>
      </c>
      <c r="R982" s="38" t="n">
        <f aca="false">IFERROR(Counts!N982/Counts!M982,"")</f>
        <v>0.256281407035176</v>
      </c>
      <c r="S982" s="38" t="n">
        <f aca="false">IFERROR(Counts!K982/Counts!J982,"")</f>
        <v>0.705202312138728</v>
      </c>
      <c r="T982" s="38" t="n">
        <f aca="false">IFERROR(Counts!I982/Counts!H982,"")</f>
        <v>0.289017341040462</v>
      </c>
      <c r="U982" s="38" t="n">
        <f aca="false">IFERROR(1-Counts!L982/Counts!K982,"")</f>
        <v>0.860655737704918</v>
      </c>
      <c r="V982" s="39" t="n">
        <f aca="false">IFERROR(Counts!AJ982/Counts!AI982,"")</f>
        <v>74.0910256410257</v>
      </c>
      <c r="W982" s="38" t="n">
        <f aca="false">IFERROR(Counts!AK982/Counts!AI982,"")</f>
        <v>0.397435897435897</v>
      </c>
      <c r="X982" s="40" t="n">
        <f aca="false">IFERROR(Counts!O982,"")</f>
        <v>-3.674</v>
      </c>
      <c r="Y982" s="36" t="n">
        <f aca="false">IFERROR(INDEX('Season Counts'!$Y$2:$Y$740,$AF982)/INDEX('Season Counts'!$X$2:$X$740,$AF982),"")</f>
        <v>0.314599018003273</v>
      </c>
      <c r="Z982" s="37" t="n">
        <f aca="false">IFERROR(J982-Y982,"")</f>
        <v>-0.0126196365599743</v>
      </c>
      <c r="AA982" s="38" t="n">
        <f aca="false">IFERROR(INDEX('Season Counts'!$K$2:$K$740,$AF982)/INDEX('Season Counts'!$J$2:$J$740,$AF982),"")</f>
        <v>0.215236686390533</v>
      </c>
      <c r="AB982" s="41" t="n">
        <f aca="false">IFERROR(R982-AA982,"")</f>
        <v>0.0410447206446433</v>
      </c>
      <c r="AC982" s="39" t="n">
        <f aca="false">IFERROR(INDEX('Season Counts'!$AG$2:$AG$740,$AF982)/INDEX('Season Counts'!$AF$2:$AF$740,$AF982),"")</f>
        <v>73.1562244897959</v>
      </c>
      <c r="AD982" s="40" t="n">
        <f aca="false">IFERROR(V982-AC982,"")</f>
        <v>0.934801151229735</v>
      </c>
      <c r="AE982" s="4" t="str">
        <f aca="false">IF(D982&lt;Guide!$C$21,"Low PA",IF(TRIM(IF(ISNUMBER(AD982),IF(N(AD982)&lt;=-Guide!$C$24,"▼ Bat Speed  ",IF(N(AD982)&gt;=Guide!$C$24,"▲ Bat Speed  ","")),"")&amp;IF(N(Z982)&gt;=Guide!$C$22,"▲ Contact  ","")&amp;IF(N(Z982)&lt;=-Guide!$C$22,"▼ Contact  ","")&amp;IF(N(AB982)&gt;=Guide!$C$23,"▲ Chase  ","")&amp;IF(N(AB982)&lt;=-Guide!$C$23,"▼ Chase  ",""))="","Stable",TRIM(IF(ISNUMBER(AD982),IF(N(AD982)&lt;=-Guide!$C$24,"▼ Bat Speed  ",IF(N(AD982)&gt;=Guide!$C$24,"▲ Bat Speed  ","")),"")&amp;IF(N(Z982)&gt;=Guide!$C$22,"▲ Contact  ","")&amp;IF(N(Z982)&lt;=-Guide!$C$22,"▼ Contact  ","")&amp;IF(N(AB982)&gt;=Guide!$C$23,"▲ Chase  ","")&amp;IF(N(AB982)&lt;=-Guide!$C$23,"▼ Chase  ",""))))</f>
        <v>▲ Chase</v>
      </c>
      <c r="AF982" s="35" t="n">
        <f aca="false">MATCH(Counts!A982,'Season Counts'!$A$2:$A$740,0)</f>
        <v>256</v>
      </c>
    </row>
    <row r="983" customFormat="false" ht="15" hidden="false" customHeight="false" outlineLevel="0" collapsed="false">
      <c r="A983" s="34" t="str">
        <f aca="false">Counts!B983</f>
        <v>DET</v>
      </c>
      <c r="B983" s="5" t="str">
        <f aca="false">Counts!C983</f>
        <v>Spencer Torkelson</v>
      </c>
      <c r="C983" s="34" t="str">
        <f aca="false">Counts!F983</f>
        <v>Aug</v>
      </c>
      <c r="D983" s="35" t="n">
        <f aca="false">IFERROR(Counts!P983,"")</f>
        <v>97</v>
      </c>
      <c r="E983" s="36" t="n">
        <f aca="false">IFERROR(Counts!R983/Counts!Q983,"")</f>
        <v>0.238095238095238</v>
      </c>
      <c r="F983" s="36" t="n">
        <f aca="false">IFERROR((Counts!R983+Counts!V983+Counts!W983)/(Counts!Q983+Counts!V983+Counts!W983+Counts!X983),"")</f>
        <v>0.34020618556701</v>
      </c>
      <c r="G983" s="36" t="n">
        <f aca="false">IFERROR((Counts!R983+Counts!S983+2*Counts!T983+3*Counts!U983)/Counts!Q983,"")</f>
        <v>0.297619047619048</v>
      </c>
      <c r="H983" s="35" t="n">
        <f aca="false">IFERROR(Counts!U983,"")</f>
        <v>0</v>
      </c>
      <c r="I983" s="36" t="n">
        <f aca="false">IFERROR(Counts!Z983/Counts!AA983,"")</f>
        <v>0.297422680412371</v>
      </c>
      <c r="J983" s="36" t="n">
        <f aca="false">IFERROR(Counts!AB983/Counts!AA983,"")</f>
        <v>0.26640206185567</v>
      </c>
      <c r="K983" s="37" t="n">
        <f aca="false">IFERROR((Counts!AB983-Counts!Z983)/Counts!AA983,"")</f>
        <v>-0.031020618556701</v>
      </c>
      <c r="L983" s="38" t="n">
        <f aca="false">IFERROR(Counts!Y983/Counts!P983,"")</f>
        <v>0.329896907216495</v>
      </c>
      <c r="M983" s="38" t="n">
        <f aca="false">IFERROR(Counts!V983/Counts!P983,"")</f>
        <v>0.123711340206186</v>
      </c>
      <c r="N983" s="38" t="n">
        <f aca="false">IFERROR(Counts!AD983/Counts!AC983,"")</f>
        <v>0.0576923076923077</v>
      </c>
      <c r="O983" s="38" t="n">
        <f aca="false">IFERROR(Counts!AE983/Counts!AC983,"")</f>
        <v>0.346153846153846</v>
      </c>
      <c r="P983" s="39" t="n">
        <f aca="false">IFERROR(Counts!AG983/Counts!AF983,"")</f>
        <v>86.5403846153846</v>
      </c>
      <c r="Q983" s="38" t="n">
        <f aca="false">IFERROR(Counts!AH983/Counts!AC983,"")</f>
        <v>0.326923076923077</v>
      </c>
      <c r="R983" s="38" t="n">
        <f aca="false">IFERROR(Counts!N983/Counts!M983,"")</f>
        <v>0.188073394495413</v>
      </c>
      <c r="S983" s="38" t="n">
        <f aca="false">IFERROR(Counts!K983/Counts!J983,"")</f>
        <v>0.634146341463415</v>
      </c>
      <c r="T983" s="38" t="n">
        <f aca="false">IFERROR(Counts!I983/Counts!H983,"")</f>
        <v>0.321637426900585</v>
      </c>
      <c r="U983" s="38" t="n">
        <f aca="false">IFERROR(1-Counts!L983/Counts!K983,"")</f>
        <v>0.815384615384615</v>
      </c>
      <c r="V983" s="39" t="n">
        <f aca="false">IFERROR(Counts!AJ983/Counts!AI983,"")</f>
        <v>72.6993464052288</v>
      </c>
      <c r="W983" s="38" t="n">
        <f aca="false">IFERROR(Counts!AK983/Counts!AI983,"")</f>
        <v>0.215686274509804</v>
      </c>
      <c r="X983" s="40" t="n">
        <f aca="false">IFERROR(Counts!O983,"")</f>
        <v>-1.796</v>
      </c>
      <c r="Y983" s="36" t="n">
        <f aca="false">IFERROR(INDEX('Season Counts'!$Y$2:$Y$740,$AF983)/INDEX('Season Counts'!$X$2:$X$740,$AF983),"")</f>
        <v>0.314599018003273</v>
      </c>
      <c r="Z983" s="37" t="n">
        <f aca="false">IFERROR(J983-Y983,"")</f>
        <v>-0.0481969561476032</v>
      </c>
      <c r="AA983" s="38" t="n">
        <f aca="false">IFERROR(INDEX('Season Counts'!$K$2:$K$740,$AF983)/INDEX('Season Counts'!$J$2:$J$740,$AF983),"")</f>
        <v>0.215236686390533</v>
      </c>
      <c r="AB983" s="41" t="n">
        <f aca="false">IFERROR(R983-AA983,"")</f>
        <v>-0.0271632918951197</v>
      </c>
      <c r="AC983" s="39" t="n">
        <f aca="false">IFERROR(INDEX('Season Counts'!$AG$2:$AG$740,$AF983)/INDEX('Season Counts'!$AF$2:$AF$740,$AF983),"")</f>
        <v>73.1562244897959</v>
      </c>
      <c r="AD983" s="40" t="n">
        <f aca="false">IFERROR(V983-AC983,"")</f>
        <v>-0.456878084567165</v>
      </c>
      <c r="AE983" s="4" t="str">
        <f aca="false">IF(D983&lt;Guide!$C$21,"Low PA",IF(TRIM(IF(ISNUMBER(AD983),IF(N(AD983)&lt;=-Guide!$C$24,"▼ Bat Speed  ",IF(N(AD983)&gt;=Guide!$C$24,"▲ Bat Speed  ","")),"")&amp;IF(N(Z983)&gt;=Guide!$C$22,"▲ Contact  ","")&amp;IF(N(Z983)&lt;=-Guide!$C$22,"▼ Contact  ","")&amp;IF(N(AB983)&gt;=Guide!$C$23,"▲ Chase  ","")&amp;IF(N(AB983)&lt;=-Guide!$C$23,"▼ Chase  ",""))="","Stable",TRIM(IF(ISNUMBER(AD983),IF(N(AD983)&lt;=-Guide!$C$24,"▼ Bat Speed  ",IF(N(AD983)&gt;=Guide!$C$24,"▲ Bat Speed  ","")),"")&amp;IF(N(Z983)&gt;=Guide!$C$22,"▲ Contact  ","")&amp;IF(N(Z983)&lt;=-Guide!$C$22,"▼ Contact  ","")&amp;IF(N(AB983)&gt;=Guide!$C$23,"▲ Chase  ","")&amp;IF(N(AB983)&lt;=-Guide!$C$23,"▼ Chase  ",""))))</f>
        <v>▼ Contact</v>
      </c>
      <c r="AF983" s="35" t="n">
        <f aca="false">MATCH(Counts!A983,'Season Counts'!$A$2:$A$740,0)</f>
        <v>256</v>
      </c>
    </row>
    <row r="984" customFormat="false" ht="15" hidden="false" customHeight="false" outlineLevel="0" collapsed="false">
      <c r="A984" s="34" t="str">
        <f aca="false">Counts!B984</f>
        <v>DET</v>
      </c>
      <c r="B984" s="5" t="str">
        <f aca="false">Counts!C984</f>
        <v>Spencer Torkelson</v>
      </c>
      <c r="C984" s="34" t="str">
        <f aca="false">Counts!F984</f>
        <v>Sep</v>
      </c>
      <c r="D984" s="35" t="n">
        <f aca="false">IFERROR(Counts!P984,"")</f>
        <v>88</v>
      </c>
      <c r="E984" s="36" t="n">
        <f aca="false">IFERROR(Counts!R984/Counts!Q984,"")</f>
        <v>0.295774647887324</v>
      </c>
      <c r="F984" s="36" t="n">
        <f aca="false">IFERROR((Counts!R984+Counts!V984+Counts!W984)/(Counts!Q984+Counts!V984+Counts!W984+Counts!X984),"")</f>
        <v>0.431818181818182</v>
      </c>
      <c r="G984" s="36" t="n">
        <f aca="false">IFERROR((Counts!R984+Counts!S984+2*Counts!T984+3*Counts!U984)/Counts!Q984,"")</f>
        <v>0.647887323943662</v>
      </c>
      <c r="H984" s="35" t="n">
        <f aca="false">IFERROR(Counts!U984,"")</f>
        <v>6</v>
      </c>
      <c r="I984" s="36" t="n">
        <f aca="false">IFERROR(Counts!Z984/Counts!AA984,"")</f>
        <v>0.460795454545455</v>
      </c>
      <c r="J984" s="36" t="n">
        <f aca="false">IFERROR(Counts!AB984/Counts!AA984,"")</f>
        <v>0.340693181818182</v>
      </c>
      <c r="K984" s="37" t="n">
        <f aca="false">IFERROR((Counts!AB984-Counts!Z984)/Counts!AA984,"")</f>
        <v>-0.120102272727273</v>
      </c>
      <c r="L984" s="38" t="n">
        <f aca="false">IFERROR(Counts!Y984/Counts!P984,"")</f>
        <v>0.329545454545455</v>
      </c>
      <c r="M984" s="38" t="n">
        <f aca="false">IFERROR(Counts!V984/Counts!P984,"")</f>
        <v>0.147727272727273</v>
      </c>
      <c r="N984" s="38" t="n">
        <f aca="false">IFERROR(Counts!AD984/Counts!AC984,"")</f>
        <v>0.119047619047619</v>
      </c>
      <c r="O984" s="38" t="n">
        <f aca="false">IFERROR(Counts!AE984/Counts!AC984,"")</f>
        <v>0.5</v>
      </c>
      <c r="P984" s="39" t="n">
        <f aca="false">IFERROR(Counts!AG984/Counts!AF984,"")</f>
        <v>91.8023809523809</v>
      </c>
      <c r="Q984" s="38" t="n">
        <f aca="false">IFERROR(Counts!AH984/Counts!AC984,"")</f>
        <v>0.428571428571429</v>
      </c>
      <c r="R984" s="38" t="n">
        <f aca="false">IFERROR(Counts!N984/Counts!M984,"")</f>
        <v>0.186602870813397</v>
      </c>
      <c r="S984" s="38" t="n">
        <f aca="false">IFERROR(Counts!K984/Counts!J984,"")</f>
        <v>0.630952380952381</v>
      </c>
      <c r="T984" s="38" t="n">
        <f aca="false">IFERROR(Counts!I984/Counts!H984,"")</f>
        <v>0.351724137931034</v>
      </c>
      <c r="U984" s="38" t="n">
        <f aca="false">IFERROR(1-Counts!L984/Counts!K984,"")</f>
        <v>0.792452830188679</v>
      </c>
      <c r="V984" s="39" t="n">
        <f aca="false">IFERROR(Counts!AJ984/Counts!AI984,"")</f>
        <v>72.9240601503759</v>
      </c>
      <c r="W984" s="38" t="n">
        <f aca="false">IFERROR(Counts!AK984/Counts!AI984,"")</f>
        <v>0.24812030075188</v>
      </c>
      <c r="X984" s="40" t="n">
        <f aca="false">IFERROR(Counts!O984,"")</f>
        <v>9.846</v>
      </c>
      <c r="Y984" s="36" t="n">
        <f aca="false">IFERROR(INDEX('Season Counts'!$Y$2:$Y$740,$AF984)/INDEX('Season Counts'!$X$2:$X$740,$AF984),"")</f>
        <v>0.314599018003273</v>
      </c>
      <c r="Z984" s="37" t="n">
        <f aca="false">IFERROR(J984-Y984,"")</f>
        <v>0.0260941638149085</v>
      </c>
      <c r="AA984" s="38" t="n">
        <f aca="false">IFERROR(INDEX('Season Counts'!$K$2:$K$740,$AF984)/INDEX('Season Counts'!$J$2:$J$740,$AF984),"")</f>
        <v>0.215236686390533</v>
      </c>
      <c r="AB984" s="41" t="n">
        <f aca="false">IFERROR(R984-AA984,"")</f>
        <v>-0.0286338155771354</v>
      </c>
      <c r="AC984" s="39" t="n">
        <f aca="false">IFERROR(INDEX('Season Counts'!$AG$2:$AG$740,$AF984)/INDEX('Season Counts'!$AF$2:$AF$740,$AF984),"")</f>
        <v>73.1562244897959</v>
      </c>
      <c r="AD984" s="40" t="n">
        <f aca="false">IFERROR(V984-AC984,"")</f>
        <v>-0.232164339419981</v>
      </c>
      <c r="AE984" s="4" t="str">
        <f aca="false">IF(D984&lt;Guide!$C$21,"Low PA",IF(TRIM(IF(ISNUMBER(AD984),IF(N(AD984)&lt;=-Guide!$C$24,"▼ Bat Speed  ",IF(N(AD984)&gt;=Guide!$C$24,"▲ Bat Speed  ","")),"")&amp;IF(N(Z984)&gt;=Guide!$C$22,"▲ Contact  ","")&amp;IF(N(Z984)&lt;=-Guide!$C$22,"▼ Contact  ","")&amp;IF(N(AB984)&gt;=Guide!$C$23,"▲ Chase  ","")&amp;IF(N(AB984)&lt;=-Guide!$C$23,"▼ Chase  ",""))="","Stable",TRIM(IF(ISNUMBER(AD984),IF(N(AD984)&lt;=-Guide!$C$24,"▼ Bat Speed  ",IF(N(AD984)&gt;=Guide!$C$24,"▲ Bat Speed  ","")),"")&amp;IF(N(Z984)&gt;=Guide!$C$22,"▲ Contact  ","")&amp;IF(N(Z984)&lt;=-Guide!$C$22,"▼ Contact  ","")&amp;IF(N(AB984)&gt;=Guide!$C$23,"▲ Chase  ","")&amp;IF(N(AB984)&lt;=-Guide!$C$23,"▼ Chase  ",""))))</f>
        <v>Stable</v>
      </c>
      <c r="AF984" s="35" t="n">
        <f aca="false">MATCH(Counts!A984,'Season Counts'!$A$2:$A$740,0)</f>
        <v>256</v>
      </c>
    </row>
    <row r="985" customFormat="false" ht="15" hidden="false" customHeight="false" outlineLevel="0" collapsed="false">
      <c r="A985" s="34" t="str">
        <f aca="false">Counts!B985</f>
        <v>DET</v>
      </c>
      <c r="B985" s="5" t="str">
        <f aca="false">Counts!C985</f>
        <v>Dillon Dingler</v>
      </c>
      <c r="C985" s="34" t="str">
        <f aca="false">Counts!F985</f>
        <v>Mar-Apr</v>
      </c>
      <c r="D985" s="35" t="n">
        <f aca="false">IFERROR(Counts!P985,"")</f>
        <v>106</v>
      </c>
      <c r="E985" s="36" t="n">
        <f aca="false">IFERROR(Counts!R985/Counts!Q985,"")</f>
        <v>0.247311827956989</v>
      </c>
      <c r="F985" s="36" t="n">
        <f aca="false">IFERROR((Counts!R985+Counts!V985+Counts!W985)/(Counts!Q985+Counts!V985+Counts!W985+Counts!X985),"")</f>
        <v>0.326923076923077</v>
      </c>
      <c r="G985" s="36" t="n">
        <f aca="false">IFERROR((Counts!R985+Counts!S985+2*Counts!T985+3*Counts!U985)/Counts!Q985,"")</f>
        <v>0.473118279569893</v>
      </c>
      <c r="H985" s="35" t="n">
        <f aca="false">IFERROR(Counts!U985,"")</f>
        <v>5</v>
      </c>
      <c r="I985" s="36" t="n">
        <f aca="false">IFERROR(Counts!Z985/Counts!AA985,"")</f>
        <v>0.356190476190476</v>
      </c>
      <c r="J985" s="36" t="n">
        <f aca="false">IFERROR(Counts!AB985/Counts!AA985,"")</f>
        <v>0.422790476190476</v>
      </c>
      <c r="K985" s="37" t="n">
        <f aca="false">IFERROR((Counts!AB985-Counts!Z985)/Counts!AA985,"")</f>
        <v>0.0666</v>
      </c>
      <c r="L985" s="38" t="n">
        <f aca="false">IFERROR(Counts!Y985/Counts!P985,"")</f>
        <v>0.179245283018868</v>
      </c>
      <c r="M985" s="38" t="n">
        <f aca="false">IFERROR(Counts!V985/Counts!P985,"")</f>
        <v>0.0660377358490566</v>
      </c>
      <c r="N985" s="38" t="n">
        <f aca="false">IFERROR(Counts!AD985/Counts!AC985,"")</f>
        <v>0.175675675675676</v>
      </c>
      <c r="O985" s="38" t="n">
        <f aca="false">IFERROR(Counts!AE985/Counts!AC985,"")</f>
        <v>0.540540540540541</v>
      </c>
      <c r="P985" s="39" t="n">
        <f aca="false">IFERROR(Counts!AG985/Counts!AF985,"")</f>
        <v>91.4027397260274</v>
      </c>
      <c r="Q985" s="38" t="n">
        <f aca="false">IFERROR(Counts!AH985/Counts!AC985,"")</f>
        <v>0.472972972972973</v>
      </c>
      <c r="R985" s="38" t="n">
        <f aca="false">IFERROR(Counts!N985/Counts!M985,"")</f>
        <v>0.338028169014085</v>
      </c>
      <c r="S985" s="38" t="n">
        <f aca="false">IFERROR(Counts!K985/Counts!J985,"")</f>
        <v>0.652631578947369</v>
      </c>
      <c r="T985" s="38" t="n">
        <f aca="false">IFERROR(Counts!I985/Counts!H985,"")</f>
        <v>0.193877551020408</v>
      </c>
      <c r="U985" s="38" t="n">
        <f aca="false">IFERROR(1-Counts!L985/Counts!K985,"")</f>
        <v>0.911290322580645</v>
      </c>
      <c r="V985" s="39" t="n">
        <f aca="false">IFERROR(Counts!AJ985/Counts!AI985,"")</f>
        <v>71.357225433526</v>
      </c>
      <c r="W985" s="38" t="n">
        <f aca="false">IFERROR(Counts!AK985/Counts!AI985,"")</f>
        <v>0.121387283236994</v>
      </c>
      <c r="X985" s="40" t="n">
        <f aca="false">IFERROR(Counts!O985,"")</f>
        <v>5.416</v>
      </c>
      <c r="Y985" s="36" t="n">
        <f aca="false">IFERROR(INDEX('Season Counts'!$Y$2:$Y$740,$AF985)/INDEX('Season Counts'!$X$2:$X$740,$AF985),"")</f>
        <v>0.344694214876033</v>
      </c>
      <c r="Z985" s="37" t="n">
        <f aca="false">IFERROR(J985-Y985,"")</f>
        <v>0.0780962613144432</v>
      </c>
      <c r="AA985" s="38" t="n">
        <f aca="false">IFERROR(INDEX('Season Counts'!$K$2:$K$740,$AF985)/INDEX('Season Counts'!$J$2:$J$740,$AF985),"")</f>
        <v>0.334136546184739</v>
      </c>
      <c r="AB985" s="41" t="n">
        <f aca="false">IFERROR(R985-AA985,"")</f>
        <v>0.00389162282934552</v>
      </c>
      <c r="AC985" s="39" t="n">
        <f aca="false">IFERROR(INDEX('Season Counts'!$AG$2:$AG$740,$AF985)/INDEX('Season Counts'!$AF$2:$AF$740,$AF985),"")</f>
        <v>71.9207960199005</v>
      </c>
      <c r="AD985" s="40" t="n">
        <f aca="false">IFERROR(V985-AC985,"")</f>
        <v>-0.563570586374482</v>
      </c>
      <c r="AE985" s="4" t="str">
        <f aca="false">IF(D985&lt;Guide!$C$21,"Low PA",IF(TRIM(IF(ISNUMBER(AD985),IF(N(AD985)&lt;=-Guide!$C$24,"▼ Bat Speed  ",IF(N(AD985)&gt;=Guide!$C$24,"▲ Bat Speed  ","")),"")&amp;IF(N(Z985)&gt;=Guide!$C$22,"▲ Contact  ","")&amp;IF(N(Z985)&lt;=-Guide!$C$22,"▼ Contact  ","")&amp;IF(N(AB985)&gt;=Guide!$C$23,"▲ Chase  ","")&amp;IF(N(AB985)&lt;=-Guide!$C$23,"▼ Chase  ",""))="","Stable",TRIM(IF(ISNUMBER(AD985),IF(N(AD985)&lt;=-Guide!$C$24,"▼ Bat Speed  ",IF(N(AD985)&gt;=Guide!$C$24,"▲ Bat Speed  ","")),"")&amp;IF(N(Z985)&gt;=Guide!$C$22,"▲ Contact  ","")&amp;IF(N(Z985)&lt;=-Guide!$C$22,"▼ Contact  ","")&amp;IF(N(AB985)&gt;=Guide!$C$23,"▲ Chase  ","")&amp;IF(N(AB985)&lt;=-Guide!$C$23,"▼ Chase  ",""))))</f>
        <v>▲ Contact</v>
      </c>
      <c r="AF985" s="35" t="n">
        <f aca="false">MATCH(Counts!A985,'Season Counts'!$A$2:$A$740,0)</f>
        <v>257</v>
      </c>
    </row>
    <row r="986" customFormat="false" ht="15" hidden="false" customHeight="false" outlineLevel="0" collapsed="false">
      <c r="A986" s="34" t="str">
        <f aca="false">Counts!B986</f>
        <v>DET</v>
      </c>
      <c r="B986" s="5" t="str">
        <f aca="false">Counts!C986</f>
        <v>Dillon Dingler</v>
      </c>
      <c r="C986" s="34" t="str">
        <f aca="false">Counts!F986</f>
        <v>May</v>
      </c>
      <c r="D986" s="35" t="n">
        <f aca="false">IFERROR(Counts!P986,"")</f>
        <v>110</v>
      </c>
      <c r="E986" s="36" t="n">
        <f aca="false">IFERROR(Counts!R986/Counts!Q986,"")</f>
        <v>0.206185567010309</v>
      </c>
      <c r="F986" s="36" t="n">
        <f aca="false">IFERROR((Counts!R986+Counts!V986+Counts!W986)/(Counts!Q986+Counts!V986+Counts!W986+Counts!X986),"")</f>
        <v>0.3</v>
      </c>
      <c r="G986" s="36" t="n">
        <f aca="false">IFERROR((Counts!R986+Counts!S986+2*Counts!T986+3*Counts!U986)/Counts!Q986,"")</f>
        <v>0.443298969072165</v>
      </c>
      <c r="H986" s="35" t="n">
        <f aca="false">IFERROR(Counts!U986,"")</f>
        <v>6</v>
      </c>
      <c r="I986" s="36" t="n">
        <f aca="false">IFERROR(Counts!Z986/Counts!AA986,"")</f>
        <v>0.325229357798165</v>
      </c>
      <c r="J986" s="36" t="n">
        <f aca="false">IFERROR(Counts!AB986/Counts!AA986,"")</f>
        <v>0.351385321100917</v>
      </c>
      <c r="K986" s="37" t="n">
        <f aca="false">IFERROR((Counts!AB986-Counts!Z986)/Counts!AA986,"")</f>
        <v>0.0261559633027523</v>
      </c>
      <c r="L986" s="38" t="n">
        <f aca="false">IFERROR(Counts!Y986/Counts!P986,"")</f>
        <v>0.245454545454545</v>
      </c>
      <c r="M986" s="38" t="n">
        <f aca="false">IFERROR(Counts!V986/Counts!P986,"")</f>
        <v>0.118181818181818</v>
      </c>
      <c r="N986" s="38" t="n">
        <f aca="false">IFERROR(Counts!AD986/Counts!AC986,"")</f>
        <v>0.0714285714285714</v>
      </c>
      <c r="O986" s="38" t="n">
        <f aca="false">IFERROR(Counts!AE986/Counts!AC986,"")</f>
        <v>0.414285714285714</v>
      </c>
      <c r="P986" s="39" t="n">
        <f aca="false">IFERROR(Counts!AG986/Counts!AF986,"")</f>
        <v>88.2585714285714</v>
      </c>
      <c r="Q986" s="38" t="n">
        <f aca="false">IFERROR(Counts!AH986/Counts!AC986,"")</f>
        <v>0.385714285714286</v>
      </c>
      <c r="R986" s="38" t="n">
        <f aca="false">IFERROR(Counts!N986/Counts!M986,"")</f>
        <v>0.333333333333333</v>
      </c>
      <c r="S986" s="38" t="n">
        <f aca="false">IFERROR(Counts!K986/Counts!J986,"")</f>
        <v>0.595348837209302</v>
      </c>
      <c r="T986" s="38" t="n">
        <f aca="false">IFERROR(Counts!I986/Counts!H986,"")</f>
        <v>0.200956937799043</v>
      </c>
      <c r="U986" s="38" t="n">
        <f aca="false">IFERROR(1-Counts!L986/Counts!K986,"")</f>
        <v>0.8984375</v>
      </c>
      <c r="V986" s="39" t="n">
        <f aca="false">IFERROR(Counts!AJ986/Counts!AI986,"")</f>
        <v>71.9505681818182</v>
      </c>
      <c r="W986" s="38" t="n">
        <f aca="false">IFERROR(Counts!AK986/Counts!AI986,"")</f>
        <v>0.136363636363636</v>
      </c>
      <c r="X986" s="40" t="n">
        <f aca="false">IFERROR(Counts!O986,"")</f>
        <v>2.496</v>
      </c>
      <c r="Y986" s="36" t="n">
        <f aca="false">IFERROR(INDEX('Season Counts'!$Y$2:$Y$740,$AF986)/INDEX('Season Counts'!$X$2:$X$740,$AF986),"")</f>
        <v>0.344694214876033</v>
      </c>
      <c r="Z986" s="37" t="n">
        <f aca="false">IFERROR(J986-Y986,"")</f>
        <v>0.00669110622488445</v>
      </c>
      <c r="AA986" s="38" t="n">
        <f aca="false">IFERROR(INDEX('Season Counts'!$K$2:$K$740,$AF986)/INDEX('Season Counts'!$J$2:$J$740,$AF986),"")</f>
        <v>0.334136546184739</v>
      </c>
      <c r="AB986" s="41" t="n">
        <f aca="false">IFERROR(R986-AA986,"")</f>
        <v>-0.000803212851405666</v>
      </c>
      <c r="AC986" s="39" t="n">
        <f aca="false">IFERROR(INDEX('Season Counts'!$AG$2:$AG$740,$AF986)/INDEX('Season Counts'!$AF$2:$AF$740,$AF986),"")</f>
        <v>71.9207960199005</v>
      </c>
      <c r="AD986" s="40" t="n">
        <f aca="false">IFERROR(V986-AC986,"")</f>
        <v>0.0297721619176912</v>
      </c>
      <c r="AE986" s="4" t="str">
        <f aca="false">IF(D986&lt;Guide!$C$21,"Low PA",IF(TRIM(IF(ISNUMBER(AD986),IF(N(AD986)&lt;=-Guide!$C$24,"▼ Bat Speed  ",IF(N(AD986)&gt;=Guide!$C$24,"▲ Bat Speed  ","")),"")&amp;IF(N(Z986)&gt;=Guide!$C$22,"▲ Contact  ","")&amp;IF(N(Z986)&lt;=-Guide!$C$22,"▼ Contact  ","")&amp;IF(N(AB986)&gt;=Guide!$C$23,"▲ Chase  ","")&amp;IF(N(AB986)&lt;=-Guide!$C$23,"▼ Chase  ",""))="","Stable",TRIM(IF(ISNUMBER(AD986),IF(N(AD986)&lt;=-Guide!$C$24,"▼ Bat Speed  ",IF(N(AD986)&gt;=Guide!$C$24,"▲ Bat Speed  ","")),"")&amp;IF(N(Z986)&gt;=Guide!$C$22,"▲ Contact  ","")&amp;IF(N(Z986)&lt;=-Guide!$C$22,"▼ Contact  ","")&amp;IF(N(AB986)&gt;=Guide!$C$23,"▲ Chase  ","")&amp;IF(N(AB986)&lt;=-Guide!$C$23,"▼ Chase  ",""))))</f>
        <v>Stable</v>
      </c>
      <c r="AF986" s="35" t="n">
        <f aca="false">MATCH(Counts!A986,'Season Counts'!$A$2:$A$740,0)</f>
        <v>257</v>
      </c>
    </row>
    <row r="987" customFormat="false" ht="15" hidden="false" customHeight="false" outlineLevel="0" collapsed="false">
      <c r="A987" s="34" t="str">
        <f aca="false">Counts!B987</f>
        <v>DET</v>
      </c>
      <c r="B987" s="5" t="str">
        <f aca="false">Counts!C987</f>
        <v>Dillon Dingler</v>
      </c>
      <c r="C987" s="34" t="str">
        <f aca="false">Counts!F987</f>
        <v>Jun</v>
      </c>
      <c r="D987" s="35" t="n">
        <f aca="false">IFERROR(Counts!P987,"")</f>
        <v>113</v>
      </c>
      <c r="E987" s="36" t="n">
        <f aca="false">IFERROR(Counts!R987/Counts!Q987,"")</f>
        <v>0.333333333333333</v>
      </c>
      <c r="F987" s="36" t="n">
        <f aca="false">IFERROR((Counts!R987+Counts!V987+Counts!W987)/(Counts!Q987+Counts!V987+Counts!W987+Counts!X987),"")</f>
        <v>0.353982300884956</v>
      </c>
      <c r="G987" s="36" t="n">
        <f aca="false">IFERROR((Counts!R987+Counts!S987+2*Counts!T987+3*Counts!U987)/Counts!Q987,"")</f>
        <v>0.657142857142857</v>
      </c>
      <c r="H987" s="35" t="n">
        <f aca="false">IFERROR(Counts!U987,"")</f>
        <v>8</v>
      </c>
      <c r="I987" s="36" t="n">
        <f aca="false">IFERROR(Counts!Z987/Counts!AA987,"")</f>
        <v>0.41858407079646</v>
      </c>
      <c r="J987" s="36" t="n">
        <f aca="false">IFERROR(Counts!AB987/Counts!AA987,"")</f>
        <v>0.390141592920354</v>
      </c>
      <c r="K987" s="37" t="n">
        <f aca="false">IFERROR((Counts!AB987-Counts!Z987)/Counts!AA987,"")</f>
        <v>-0.0284424778761062</v>
      </c>
      <c r="L987" s="38" t="n">
        <f aca="false">IFERROR(Counts!Y987/Counts!P987,"")</f>
        <v>0.212389380530973</v>
      </c>
      <c r="M987" s="38" t="n">
        <f aca="false">IFERROR(Counts!V987/Counts!P987,"")</f>
        <v>0.0265486725663717</v>
      </c>
      <c r="N987" s="38" t="n">
        <f aca="false">IFERROR(Counts!AD987/Counts!AC987,"")</f>
        <v>0.130952380952381</v>
      </c>
      <c r="O987" s="38" t="n">
        <f aca="false">IFERROR(Counts!AE987/Counts!AC987,"")</f>
        <v>0.5</v>
      </c>
      <c r="P987" s="39" t="n">
        <f aca="false">IFERROR(Counts!AG987/Counts!AF987,"")</f>
        <v>91.3357142857143</v>
      </c>
      <c r="Q987" s="38" t="n">
        <f aca="false">IFERROR(Counts!AH987/Counts!AC987,"")</f>
        <v>0.452380952380952</v>
      </c>
      <c r="R987" s="38" t="n">
        <f aca="false">IFERROR(Counts!N987/Counts!M987,"")</f>
        <v>0.365296803652968</v>
      </c>
      <c r="S987" s="38" t="n">
        <f aca="false">IFERROR(Counts!K987/Counts!J987,"")</f>
        <v>0.680628272251309</v>
      </c>
      <c r="T987" s="38" t="n">
        <f aca="false">IFERROR(Counts!I987/Counts!H987,"")</f>
        <v>0.204761904761905</v>
      </c>
      <c r="U987" s="38" t="n">
        <f aca="false">IFERROR(1-Counts!L987/Counts!K987,"")</f>
        <v>0.907692307692308</v>
      </c>
      <c r="V987" s="39" t="n">
        <f aca="false">IFERROR(Counts!AJ987/Counts!AI987,"")</f>
        <v>72.5364102564103</v>
      </c>
      <c r="W987" s="38" t="n">
        <f aca="false">IFERROR(Counts!AK987/Counts!AI987,"")</f>
        <v>0.246153846153846</v>
      </c>
      <c r="X987" s="40" t="n">
        <f aca="false">IFERROR(Counts!O987,"")</f>
        <v>10.525</v>
      </c>
      <c r="Y987" s="36" t="n">
        <f aca="false">IFERROR(INDEX('Season Counts'!$Y$2:$Y$740,$AF987)/INDEX('Season Counts'!$X$2:$X$740,$AF987),"")</f>
        <v>0.344694214876033</v>
      </c>
      <c r="Z987" s="37" t="n">
        <f aca="false">IFERROR(J987-Y987,"")</f>
        <v>0.045447378044321</v>
      </c>
      <c r="AA987" s="38" t="n">
        <f aca="false">IFERROR(INDEX('Season Counts'!$K$2:$K$740,$AF987)/INDEX('Season Counts'!$J$2:$J$740,$AF987),"")</f>
        <v>0.334136546184739</v>
      </c>
      <c r="AB987" s="41" t="n">
        <f aca="false">IFERROR(R987-AA987,"")</f>
        <v>0.031160257468229</v>
      </c>
      <c r="AC987" s="39" t="n">
        <f aca="false">IFERROR(INDEX('Season Counts'!$AG$2:$AG$740,$AF987)/INDEX('Season Counts'!$AF$2:$AF$740,$AF987),"")</f>
        <v>71.9207960199005</v>
      </c>
      <c r="AD987" s="40" t="n">
        <f aca="false">IFERROR(V987-AC987,"")</f>
        <v>0.615614236509771</v>
      </c>
      <c r="AE987" s="4" t="str">
        <f aca="false">IF(D987&lt;Guide!$C$21,"Low PA",IF(TRIM(IF(ISNUMBER(AD987),IF(N(AD987)&lt;=-Guide!$C$24,"▼ Bat Speed  ",IF(N(AD987)&gt;=Guide!$C$24,"▲ Bat Speed  ","")),"")&amp;IF(N(Z987)&gt;=Guide!$C$22,"▲ Contact  ","")&amp;IF(N(Z987)&lt;=-Guide!$C$22,"▼ Contact  ","")&amp;IF(N(AB987)&gt;=Guide!$C$23,"▲ Chase  ","")&amp;IF(N(AB987)&lt;=-Guide!$C$23,"▼ Chase  ",""))="","Stable",TRIM(IF(ISNUMBER(AD987),IF(N(AD987)&lt;=-Guide!$C$24,"▼ Bat Speed  ",IF(N(AD987)&gt;=Guide!$C$24,"▲ Bat Speed  ","")),"")&amp;IF(N(Z987)&gt;=Guide!$C$22,"▲ Contact  ","")&amp;IF(N(Z987)&lt;=-Guide!$C$22,"▼ Contact  ","")&amp;IF(N(AB987)&gt;=Guide!$C$23,"▲ Chase  ","")&amp;IF(N(AB987)&lt;=-Guide!$C$23,"▼ Chase  ",""))))</f>
        <v>▲ Contact</v>
      </c>
      <c r="AF987" s="35" t="n">
        <f aca="false">MATCH(Counts!A987,'Season Counts'!$A$2:$A$740,0)</f>
        <v>257</v>
      </c>
    </row>
    <row r="988" customFormat="false" ht="15" hidden="false" customHeight="false" outlineLevel="0" collapsed="false">
      <c r="A988" s="34" t="str">
        <f aca="false">Counts!B988</f>
        <v>DET</v>
      </c>
      <c r="B988" s="5" t="str">
        <f aca="false">Counts!C988</f>
        <v>Dillon Dingler</v>
      </c>
      <c r="C988" s="34" t="str">
        <f aca="false">Counts!F988</f>
        <v>Jul</v>
      </c>
      <c r="D988" s="35" t="n">
        <f aca="false">IFERROR(Counts!P988,"")</f>
        <v>93</v>
      </c>
      <c r="E988" s="36" t="n">
        <f aca="false">IFERROR(Counts!R988/Counts!Q988,"")</f>
        <v>0.285714285714286</v>
      </c>
      <c r="F988" s="36" t="n">
        <f aca="false">IFERROR((Counts!R988+Counts!V988+Counts!W988)/(Counts!Q988+Counts!V988+Counts!W988+Counts!X988),"")</f>
        <v>0.354838709677419</v>
      </c>
      <c r="G988" s="36" t="n">
        <f aca="false">IFERROR((Counts!R988+Counts!S988+2*Counts!T988+3*Counts!U988)/Counts!Q988,"")</f>
        <v>0.488095238095238</v>
      </c>
      <c r="H988" s="35" t="n">
        <f aca="false">IFERROR(Counts!U988,"")</f>
        <v>4</v>
      </c>
      <c r="I988" s="36" t="n">
        <f aca="false">IFERROR(Counts!Z988/Counts!AA988,"")</f>
        <v>0.366129032258065</v>
      </c>
      <c r="J988" s="36" t="n">
        <f aca="false">IFERROR(Counts!AB988/Counts!AA988,"")</f>
        <v>0.306290322580645</v>
      </c>
      <c r="K988" s="37" t="n">
        <f aca="false">IFERROR((Counts!AB988-Counts!Z988)/Counts!AA988,"")</f>
        <v>-0.0598387096774193</v>
      </c>
      <c r="L988" s="38" t="n">
        <f aca="false">IFERROR(Counts!Y988/Counts!P988,"")</f>
        <v>0.236559139784946</v>
      </c>
      <c r="M988" s="38" t="n">
        <f aca="false">IFERROR(Counts!V988/Counts!P988,"")</f>
        <v>0.032258064516129</v>
      </c>
      <c r="N988" s="38" t="n">
        <f aca="false">IFERROR(Counts!AD988/Counts!AC988,"")</f>
        <v>0.0483870967741936</v>
      </c>
      <c r="O988" s="38" t="n">
        <f aca="false">IFERROR(Counts!AE988/Counts!AC988,"")</f>
        <v>0.306451612903226</v>
      </c>
      <c r="P988" s="39" t="n">
        <f aca="false">IFERROR(Counts!AG988/Counts!AF988,"")</f>
        <v>84.5645161290323</v>
      </c>
      <c r="Q988" s="38" t="n">
        <f aca="false">IFERROR(Counts!AH988/Counts!AC988,"")</f>
        <v>0.32258064516129</v>
      </c>
      <c r="R988" s="38" t="n">
        <f aca="false">IFERROR(Counts!N988/Counts!M988,"")</f>
        <v>0.305555555555556</v>
      </c>
      <c r="S988" s="38" t="n">
        <f aca="false">IFERROR(Counts!K988/Counts!J988,"")</f>
        <v>0.616352201257862</v>
      </c>
      <c r="T988" s="38" t="n">
        <f aca="false">IFERROR(Counts!I988/Counts!H988,"")</f>
        <v>0.176829268292683</v>
      </c>
      <c r="U988" s="38" t="n">
        <f aca="false">IFERROR(1-Counts!L988/Counts!K988,"")</f>
        <v>0.928571428571429</v>
      </c>
      <c r="V988" s="39" t="n">
        <f aca="false">IFERROR(Counts!AJ988/Counts!AI988,"")</f>
        <v>71.6804054054054</v>
      </c>
      <c r="W988" s="38" t="n">
        <f aca="false">IFERROR(Counts!AK988/Counts!AI988,"")</f>
        <v>0.175675675675676</v>
      </c>
      <c r="X988" s="40" t="n">
        <f aca="false">IFERROR(Counts!O988,"")</f>
        <v>2.18</v>
      </c>
      <c r="Y988" s="36" t="n">
        <f aca="false">IFERROR(INDEX('Season Counts'!$Y$2:$Y$740,$AF988)/INDEX('Season Counts'!$X$2:$X$740,$AF988),"")</f>
        <v>0.344694214876033</v>
      </c>
      <c r="Z988" s="37" t="n">
        <f aca="false">IFERROR(J988-Y988,"")</f>
        <v>-0.0384038922953879</v>
      </c>
      <c r="AA988" s="38" t="n">
        <f aca="false">IFERROR(INDEX('Season Counts'!$K$2:$K$740,$AF988)/INDEX('Season Counts'!$J$2:$J$740,$AF988),"")</f>
        <v>0.334136546184739</v>
      </c>
      <c r="AB988" s="41" t="n">
        <f aca="false">IFERROR(R988-AA988,"")</f>
        <v>-0.0285809906291834</v>
      </c>
      <c r="AC988" s="39" t="n">
        <f aca="false">IFERROR(INDEX('Season Counts'!$AG$2:$AG$740,$AF988)/INDEX('Season Counts'!$AF$2:$AF$740,$AF988),"")</f>
        <v>71.9207960199005</v>
      </c>
      <c r="AD988" s="40" t="n">
        <f aca="false">IFERROR(V988-AC988,"")</f>
        <v>-0.240390614495084</v>
      </c>
      <c r="AE988" s="4" t="str">
        <f aca="false">IF(D988&lt;Guide!$C$21,"Low PA",IF(TRIM(IF(ISNUMBER(AD988),IF(N(AD988)&lt;=-Guide!$C$24,"▼ Bat Speed  ",IF(N(AD988)&gt;=Guide!$C$24,"▲ Bat Speed  ","")),"")&amp;IF(N(Z988)&gt;=Guide!$C$22,"▲ Contact  ","")&amp;IF(N(Z988)&lt;=-Guide!$C$22,"▼ Contact  ","")&amp;IF(N(AB988)&gt;=Guide!$C$23,"▲ Chase  ","")&amp;IF(N(AB988)&lt;=-Guide!$C$23,"▼ Chase  ",""))="","Stable",TRIM(IF(ISNUMBER(AD988),IF(N(AD988)&lt;=-Guide!$C$24,"▼ Bat Speed  ",IF(N(AD988)&gt;=Guide!$C$24,"▲ Bat Speed  ","")),"")&amp;IF(N(Z988)&gt;=Guide!$C$22,"▲ Contact  ","")&amp;IF(N(Z988)&lt;=-Guide!$C$22,"▼ Contact  ","")&amp;IF(N(AB988)&gt;=Guide!$C$23,"▲ Chase  ","")&amp;IF(N(AB988)&lt;=-Guide!$C$23,"▼ Chase  ",""))))</f>
        <v>Stable</v>
      </c>
      <c r="AF988" s="35" t="n">
        <f aca="false">MATCH(Counts!A988,'Season Counts'!$A$2:$A$740,0)</f>
        <v>257</v>
      </c>
    </row>
    <row r="989" customFormat="false" ht="15" hidden="false" customHeight="false" outlineLevel="0" collapsed="false">
      <c r="A989" s="34" t="str">
        <f aca="false">Counts!B989</f>
        <v>DET</v>
      </c>
      <c r="B989" s="5" t="str">
        <f aca="false">Counts!C989</f>
        <v>Dillon Dingler</v>
      </c>
      <c r="C989" s="34" t="str">
        <f aca="false">Counts!F989</f>
        <v>Aug</v>
      </c>
      <c r="D989" s="35" t="n">
        <f aca="false">IFERROR(Counts!P989,"")</f>
        <v>113</v>
      </c>
      <c r="E989" s="36" t="n">
        <f aca="false">IFERROR(Counts!R989/Counts!Q989,"")</f>
        <v>0.173076923076923</v>
      </c>
      <c r="F989" s="36" t="n">
        <f aca="false">IFERROR((Counts!R989+Counts!V989+Counts!W989)/(Counts!Q989+Counts!V989+Counts!W989+Counts!X989),"")</f>
        <v>0.238938053097345</v>
      </c>
      <c r="G989" s="36" t="n">
        <f aca="false">IFERROR((Counts!R989+Counts!S989+2*Counts!T989+3*Counts!U989)/Counts!Q989,"")</f>
        <v>0.278846153846154</v>
      </c>
      <c r="H989" s="35" t="n">
        <f aca="false">IFERROR(Counts!U989,"")</f>
        <v>3</v>
      </c>
      <c r="I989" s="36" t="n">
        <f aca="false">IFERROR(Counts!Z989/Counts!AA989,"")</f>
        <v>0.234513274336283</v>
      </c>
      <c r="J989" s="36" t="n">
        <f aca="false">IFERROR(Counts!AB989/Counts!AA989,"")</f>
        <v>0.26970796460177</v>
      </c>
      <c r="K989" s="37" t="n">
        <f aca="false">IFERROR((Counts!AB989-Counts!Z989)/Counts!AA989,"")</f>
        <v>0.0351946902654867</v>
      </c>
      <c r="L989" s="38" t="n">
        <f aca="false">IFERROR(Counts!Y989/Counts!P989,"")</f>
        <v>0.256637168141593</v>
      </c>
      <c r="M989" s="38" t="n">
        <f aca="false">IFERROR(Counts!V989/Counts!P989,"")</f>
        <v>0.0530973451327434</v>
      </c>
      <c r="N989" s="38" t="n">
        <f aca="false">IFERROR(Counts!AD989/Counts!AC989,"")</f>
        <v>0.0666666666666667</v>
      </c>
      <c r="O989" s="38" t="n">
        <f aca="false">IFERROR(Counts!AE989/Counts!AC989,"")</f>
        <v>0.32</v>
      </c>
      <c r="P989" s="39" t="n">
        <f aca="false">IFERROR(Counts!AG989/Counts!AF989,"")</f>
        <v>85.58</v>
      </c>
      <c r="Q989" s="38" t="n">
        <f aca="false">IFERROR(Counts!AH989/Counts!AC989,"")</f>
        <v>0.36</v>
      </c>
      <c r="R989" s="38" t="n">
        <f aca="false">IFERROR(Counts!N989/Counts!M989,"")</f>
        <v>0.336405529953917</v>
      </c>
      <c r="S989" s="38" t="n">
        <f aca="false">IFERROR(Counts!K989/Counts!J989,"")</f>
        <v>0.665071770334928</v>
      </c>
      <c r="T989" s="38" t="n">
        <f aca="false">IFERROR(Counts!I989/Counts!H989,"")</f>
        <v>0.221698113207547</v>
      </c>
      <c r="U989" s="38" t="n">
        <f aca="false">IFERROR(1-Counts!L989/Counts!K989,"")</f>
        <v>0.884892086330935</v>
      </c>
      <c r="V989" s="39" t="n">
        <f aca="false">IFERROR(Counts!AJ989/Counts!AI989,"")</f>
        <v>71.5589189189189</v>
      </c>
      <c r="W989" s="38" t="n">
        <f aca="false">IFERROR(Counts!AK989/Counts!AI989,"")</f>
        <v>0.151351351351351</v>
      </c>
      <c r="X989" s="40" t="n">
        <f aca="false">IFERROR(Counts!O989,"")</f>
        <v>-6.735</v>
      </c>
      <c r="Y989" s="36" t="n">
        <f aca="false">IFERROR(INDEX('Season Counts'!$Y$2:$Y$740,$AF989)/INDEX('Season Counts'!$X$2:$X$740,$AF989),"")</f>
        <v>0.344694214876033</v>
      </c>
      <c r="Z989" s="37" t="n">
        <f aca="false">IFERROR(J989-Y989,"")</f>
        <v>-0.0749862502742631</v>
      </c>
      <c r="AA989" s="38" t="n">
        <f aca="false">IFERROR(INDEX('Season Counts'!$K$2:$K$740,$AF989)/INDEX('Season Counts'!$J$2:$J$740,$AF989),"")</f>
        <v>0.334136546184739</v>
      </c>
      <c r="AB989" s="41" t="n">
        <f aca="false">IFERROR(R989-AA989,"")</f>
        <v>0.00226898376917806</v>
      </c>
      <c r="AC989" s="39" t="n">
        <f aca="false">IFERROR(INDEX('Season Counts'!$AG$2:$AG$740,$AF989)/INDEX('Season Counts'!$AF$2:$AF$740,$AF989),"")</f>
        <v>71.9207960199005</v>
      </c>
      <c r="AD989" s="40" t="n">
        <f aca="false">IFERROR(V989-AC989,"")</f>
        <v>-0.361877100981573</v>
      </c>
      <c r="AE989" s="4" t="str">
        <f aca="false">IF(D989&lt;Guide!$C$21,"Low PA",IF(TRIM(IF(ISNUMBER(AD989),IF(N(AD989)&lt;=-Guide!$C$24,"▼ Bat Speed  ",IF(N(AD989)&gt;=Guide!$C$24,"▲ Bat Speed  ","")),"")&amp;IF(N(Z989)&gt;=Guide!$C$22,"▲ Contact  ","")&amp;IF(N(Z989)&lt;=-Guide!$C$22,"▼ Contact  ","")&amp;IF(N(AB989)&gt;=Guide!$C$23,"▲ Chase  ","")&amp;IF(N(AB989)&lt;=-Guide!$C$23,"▼ Chase  ",""))="","Stable",TRIM(IF(ISNUMBER(AD989),IF(N(AD989)&lt;=-Guide!$C$24,"▼ Bat Speed  ",IF(N(AD989)&gt;=Guide!$C$24,"▲ Bat Speed  ","")),"")&amp;IF(N(Z989)&gt;=Guide!$C$22,"▲ Contact  ","")&amp;IF(N(Z989)&lt;=-Guide!$C$22,"▼ Contact  ","")&amp;IF(N(AB989)&gt;=Guide!$C$23,"▲ Chase  ","")&amp;IF(N(AB989)&lt;=-Guide!$C$23,"▼ Chase  ",""))))</f>
        <v>▼ Contact</v>
      </c>
      <c r="AF989" s="35" t="n">
        <f aca="false">MATCH(Counts!A989,'Season Counts'!$A$2:$A$740,0)</f>
        <v>257</v>
      </c>
    </row>
    <row r="990" customFormat="false" ht="15" hidden="false" customHeight="false" outlineLevel="0" collapsed="false">
      <c r="A990" s="34" t="str">
        <f aca="false">Counts!B990</f>
        <v>DET</v>
      </c>
      <c r="B990" s="5" t="str">
        <f aca="false">Counts!C990</f>
        <v>Dillon Dingler</v>
      </c>
      <c r="C990" s="34" t="str">
        <f aca="false">Counts!F990</f>
        <v>Sep</v>
      </c>
      <c r="D990" s="35" t="n">
        <f aca="false">IFERROR(Counts!P990,"")</f>
        <v>72</v>
      </c>
      <c r="E990" s="36" t="n">
        <f aca="false">IFERROR(Counts!R990/Counts!Q990,"")</f>
        <v>0.205882352941176</v>
      </c>
      <c r="F990" s="36" t="n">
        <f aca="false">IFERROR((Counts!R990+Counts!V990+Counts!W990)/(Counts!Q990+Counts!V990+Counts!W990+Counts!X990),"")</f>
        <v>0.222222222222222</v>
      </c>
      <c r="G990" s="36" t="n">
        <f aca="false">IFERROR((Counts!R990+Counts!S990+2*Counts!T990+3*Counts!U990)/Counts!Q990,"")</f>
        <v>0.294117647058824</v>
      </c>
      <c r="H990" s="35" t="n">
        <f aca="false">IFERROR(Counts!U990,"")</f>
        <v>1</v>
      </c>
      <c r="I990" s="36" t="n">
        <f aca="false">IFERROR(Counts!Z990/Counts!AA990,"")</f>
        <v>0.224305555555556</v>
      </c>
      <c r="J990" s="36" t="n">
        <f aca="false">IFERROR(Counts!AB990/Counts!AA990,"")</f>
        <v>0.316638888888889</v>
      </c>
      <c r="K990" s="37" t="n">
        <f aca="false">IFERROR((Counts!AB990-Counts!Z990)/Counts!AA990,"")</f>
        <v>0.0923333333333333</v>
      </c>
      <c r="L990" s="38" t="n">
        <f aca="false">IFERROR(Counts!Y990/Counts!P990,"")</f>
        <v>0.25</v>
      </c>
      <c r="M990" s="38" t="n">
        <f aca="false">IFERROR(Counts!V990/Counts!P990,"")</f>
        <v>0.0277777777777778</v>
      </c>
      <c r="N990" s="38" t="n">
        <f aca="false">IFERROR(Counts!AD990/Counts!AC990,"")</f>
        <v>0.0961538461538462</v>
      </c>
      <c r="O990" s="38" t="n">
        <f aca="false">IFERROR(Counts!AE990/Counts!AC990,"")</f>
        <v>0.519230769230769</v>
      </c>
      <c r="P990" s="39" t="n">
        <f aca="false">IFERROR(Counts!AG990/Counts!AF990,"")</f>
        <v>91.4153846153846</v>
      </c>
      <c r="Q990" s="38" t="n">
        <f aca="false">IFERROR(Counts!AH990/Counts!AC990,"")</f>
        <v>0.403846153846154</v>
      </c>
      <c r="R990" s="38" t="n">
        <f aca="false">IFERROR(Counts!N990/Counts!M990,"")</f>
        <v>0.321167883211679</v>
      </c>
      <c r="S990" s="38" t="n">
        <f aca="false">IFERROR(Counts!K990/Counts!J990,"")</f>
        <v>0.703703703703704</v>
      </c>
      <c r="T990" s="38" t="n">
        <f aca="false">IFERROR(Counts!I990/Counts!H990,"")</f>
        <v>0.23021582733813</v>
      </c>
      <c r="U990" s="38" t="n">
        <f aca="false">IFERROR(1-Counts!L990/Counts!K990,"")</f>
        <v>0.905263157894737</v>
      </c>
      <c r="V990" s="39" t="n">
        <f aca="false">IFERROR(Counts!AJ990/Counts!AI990,"")</f>
        <v>72.5046875</v>
      </c>
      <c r="W990" s="38" t="n">
        <f aca="false">IFERROR(Counts!AK990/Counts!AI990,"")</f>
        <v>0.21875</v>
      </c>
      <c r="X990" s="40" t="n">
        <f aca="false">IFERROR(Counts!O990,"")</f>
        <v>-4.762</v>
      </c>
      <c r="Y990" s="36" t="n">
        <f aca="false">IFERROR(INDEX('Season Counts'!$Y$2:$Y$740,$AF990)/INDEX('Season Counts'!$X$2:$X$740,$AF990),"")</f>
        <v>0.344694214876033</v>
      </c>
      <c r="Z990" s="37" t="n">
        <f aca="false">IFERROR(J990-Y990,"")</f>
        <v>-0.0280553259871442</v>
      </c>
      <c r="AA990" s="38" t="n">
        <f aca="false">IFERROR(INDEX('Season Counts'!$K$2:$K$740,$AF990)/INDEX('Season Counts'!$J$2:$J$740,$AF990),"")</f>
        <v>0.334136546184739</v>
      </c>
      <c r="AB990" s="41" t="n">
        <f aca="false">IFERROR(R990-AA990,"")</f>
        <v>-0.0129686629730602</v>
      </c>
      <c r="AC990" s="39" t="n">
        <f aca="false">IFERROR(INDEX('Season Counts'!$AG$2:$AG$740,$AF990)/INDEX('Season Counts'!$AF$2:$AF$740,$AF990),"")</f>
        <v>71.9207960199005</v>
      </c>
      <c r="AD990" s="40" t="n">
        <f aca="false">IFERROR(V990-AC990,"")</f>
        <v>0.58389148009951</v>
      </c>
      <c r="AE990" s="4" t="str">
        <f aca="false">IF(D990&lt;Guide!$C$21,"Low PA",IF(TRIM(IF(ISNUMBER(AD990),IF(N(AD990)&lt;=-Guide!$C$24,"▼ Bat Speed  ",IF(N(AD990)&gt;=Guide!$C$24,"▲ Bat Speed  ","")),"")&amp;IF(N(Z990)&gt;=Guide!$C$22,"▲ Contact  ","")&amp;IF(N(Z990)&lt;=-Guide!$C$22,"▼ Contact  ","")&amp;IF(N(AB990)&gt;=Guide!$C$23,"▲ Chase  ","")&amp;IF(N(AB990)&lt;=-Guide!$C$23,"▼ Chase  ",""))="","Stable",TRIM(IF(ISNUMBER(AD990),IF(N(AD990)&lt;=-Guide!$C$24,"▼ Bat Speed  ",IF(N(AD990)&gt;=Guide!$C$24,"▲ Bat Speed  ","")),"")&amp;IF(N(Z990)&gt;=Guide!$C$22,"▲ Contact  ","")&amp;IF(N(Z990)&lt;=-Guide!$C$22,"▼ Contact  ","")&amp;IF(N(AB990)&gt;=Guide!$C$23,"▲ Chase  ","")&amp;IF(N(AB990)&lt;=-Guide!$C$23,"▼ Chase  ",""))))</f>
        <v>Stable</v>
      </c>
      <c r="AF990" s="35" t="n">
        <f aca="false">MATCH(Counts!A990,'Season Counts'!$A$2:$A$740,0)</f>
        <v>257</v>
      </c>
    </row>
    <row r="991" customFormat="false" ht="15" hidden="false" customHeight="false" outlineLevel="0" collapsed="false">
      <c r="A991" s="34" t="str">
        <f aca="false">Counts!B991</f>
        <v>DET</v>
      </c>
      <c r="B991" s="5" t="str">
        <f aca="false">Counts!C991</f>
        <v>Riley Greene</v>
      </c>
      <c r="C991" s="34" t="str">
        <f aca="false">Counts!F991</f>
        <v>Mar-Apr</v>
      </c>
      <c r="D991" s="35" t="n">
        <f aca="false">IFERROR(Counts!P991,"")</f>
        <v>133</v>
      </c>
      <c r="E991" s="36" t="n">
        <f aca="false">IFERROR(Counts!R991/Counts!Q991,"")</f>
        <v>0.283185840707965</v>
      </c>
      <c r="F991" s="36" t="n">
        <f aca="false">IFERROR((Counts!R991+Counts!V991+Counts!W991)/(Counts!Q991+Counts!V991+Counts!W991+Counts!X991),"")</f>
        <v>0.390977443609023</v>
      </c>
      <c r="G991" s="36" t="n">
        <f aca="false">IFERROR((Counts!R991+Counts!S991+2*Counts!T991+3*Counts!U991)/Counts!Q991,"")</f>
        <v>0.460176991150442</v>
      </c>
      <c r="H991" s="35" t="n">
        <f aca="false">IFERROR(Counts!U991,"")</f>
        <v>4</v>
      </c>
      <c r="I991" s="36" t="n">
        <f aca="false">IFERROR(Counts!Z991/Counts!AA991,"")</f>
        <v>0.37593984962406</v>
      </c>
      <c r="J991" s="36" t="n">
        <f aca="false">IFERROR(Counts!AB991/Counts!AA991,"")</f>
        <v>0.400864661654135</v>
      </c>
      <c r="K991" s="37" t="n">
        <f aca="false">IFERROR((Counts!AB991-Counts!Z991)/Counts!AA991,"")</f>
        <v>0.0249248120300752</v>
      </c>
      <c r="L991" s="38" t="n">
        <f aca="false">IFERROR(Counts!Y991/Counts!P991,"")</f>
        <v>0.263157894736842</v>
      </c>
      <c r="M991" s="38" t="n">
        <f aca="false">IFERROR(Counts!V991/Counts!P991,"")</f>
        <v>0.150375939849624</v>
      </c>
      <c r="N991" s="38" t="n">
        <f aca="false">IFERROR(Counts!AD991/Counts!AC991,"")</f>
        <v>0.153846153846154</v>
      </c>
      <c r="O991" s="38" t="n">
        <f aca="false">IFERROR(Counts!AE991/Counts!AC991,"")</f>
        <v>0.5</v>
      </c>
      <c r="P991" s="39" t="n">
        <f aca="false">IFERROR(Counts!AG991/Counts!AF991,"")</f>
        <v>90.3884615384615</v>
      </c>
      <c r="Q991" s="38" t="n">
        <f aca="false">IFERROR(Counts!AH991/Counts!AC991,"")</f>
        <v>0.435897435897436</v>
      </c>
      <c r="R991" s="38" t="n">
        <f aca="false">IFERROR(Counts!N991/Counts!M991,"")</f>
        <v>0.243333333333333</v>
      </c>
      <c r="S991" s="38" t="n">
        <f aca="false">IFERROR(Counts!K991/Counts!J991,"")</f>
        <v>0.623188405797101</v>
      </c>
      <c r="T991" s="38" t="n">
        <f aca="false">IFERROR(Counts!I991/Counts!H991,"")</f>
        <v>0.257142857142857</v>
      </c>
      <c r="U991" s="38" t="n">
        <f aca="false">IFERROR(1-Counts!L991/Counts!K991,"")</f>
        <v>0.86046511627907</v>
      </c>
      <c r="V991" s="39" t="n">
        <f aca="false">IFERROR(Counts!AJ991/Counts!AI991,"")</f>
        <v>75.7966183574879</v>
      </c>
      <c r="W991" s="38" t="n">
        <f aca="false">IFERROR(Counts!AK991/Counts!AI991,"")</f>
        <v>0.603864734299517</v>
      </c>
      <c r="X991" s="40" t="n">
        <f aca="false">IFERROR(Counts!O991,"")</f>
        <v>6.655</v>
      </c>
      <c r="Y991" s="36" t="n">
        <f aca="false">IFERROR(INDEX('Season Counts'!$Y$2:$Y$740,$AF991)/INDEX('Season Counts'!$X$2:$X$740,$AF991),"")</f>
        <v>0.369397959183673</v>
      </c>
      <c r="Z991" s="37" t="n">
        <f aca="false">IFERROR(J991-Y991,"")</f>
        <v>0.0314667024704619</v>
      </c>
      <c r="AA991" s="38" t="n">
        <f aca="false">IFERROR(INDEX('Season Counts'!$K$2:$K$740,$AF991)/INDEX('Season Counts'!$J$2:$J$740,$AF991),"")</f>
        <v>0.26027397260274</v>
      </c>
      <c r="AB991" s="41" t="n">
        <f aca="false">IFERROR(R991-AA991,"")</f>
        <v>-0.0169406392694064</v>
      </c>
      <c r="AC991" s="39" t="n">
        <f aca="false">IFERROR(INDEX('Season Counts'!$AG$2:$AG$740,$AF991)/INDEX('Season Counts'!$AF$2:$AF$740,$AF991),"")</f>
        <v>75.7042957042957</v>
      </c>
      <c r="AD991" s="40" t="n">
        <f aca="false">IFERROR(V991-AC991,"")</f>
        <v>0.0923226531922126</v>
      </c>
      <c r="AE991" s="4" t="str">
        <f aca="false">IF(D991&lt;Guide!$C$21,"Low PA",IF(TRIM(IF(ISNUMBER(AD991),IF(N(AD991)&lt;=-Guide!$C$24,"▼ Bat Speed  ",IF(N(AD991)&gt;=Guide!$C$24,"▲ Bat Speed  ","")),"")&amp;IF(N(Z991)&gt;=Guide!$C$22,"▲ Contact  ","")&amp;IF(N(Z991)&lt;=-Guide!$C$22,"▼ Contact  ","")&amp;IF(N(AB991)&gt;=Guide!$C$23,"▲ Chase  ","")&amp;IF(N(AB991)&lt;=-Guide!$C$23,"▼ Chase  ",""))="","Stable",TRIM(IF(ISNUMBER(AD991),IF(N(AD991)&lt;=-Guide!$C$24,"▼ Bat Speed  ",IF(N(AD991)&gt;=Guide!$C$24,"▲ Bat Speed  ","")),"")&amp;IF(N(Z991)&gt;=Guide!$C$22,"▲ Contact  ","")&amp;IF(N(Z991)&lt;=-Guide!$C$22,"▼ Contact  ","")&amp;IF(N(AB991)&gt;=Guide!$C$23,"▲ Chase  ","")&amp;IF(N(AB991)&lt;=-Guide!$C$23,"▼ Chase  ",""))))</f>
        <v>Stable</v>
      </c>
      <c r="AF991" s="35" t="n">
        <f aca="false">MATCH(Counts!A991,'Season Counts'!$A$2:$A$740,0)</f>
        <v>258</v>
      </c>
    </row>
    <row r="992" customFormat="false" ht="15" hidden="false" customHeight="false" outlineLevel="0" collapsed="false">
      <c r="A992" s="34" t="str">
        <f aca="false">Counts!B992</f>
        <v>DET</v>
      </c>
      <c r="B992" s="5" t="str">
        <f aca="false">Counts!C992</f>
        <v>Riley Greene</v>
      </c>
      <c r="C992" s="34" t="str">
        <f aca="false">Counts!F992</f>
        <v>May</v>
      </c>
      <c r="D992" s="35" t="n">
        <f aca="false">IFERROR(Counts!P992,"")</f>
        <v>115</v>
      </c>
      <c r="E992" s="36" t="n">
        <f aca="false">IFERROR(Counts!R992/Counts!Q992,"")</f>
        <v>0.320388349514563</v>
      </c>
      <c r="F992" s="36" t="n">
        <f aca="false">IFERROR((Counts!R992+Counts!V992+Counts!W992)/(Counts!Q992+Counts!V992+Counts!W992+Counts!X992),"")</f>
        <v>0.391304347826087</v>
      </c>
      <c r="G992" s="36" t="n">
        <f aca="false">IFERROR((Counts!R992+Counts!S992+2*Counts!T992+3*Counts!U992)/Counts!Q992,"")</f>
        <v>0.388349514563107</v>
      </c>
      <c r="H992" s="35" t="n">
        <f aca="false">IFERROR(Counts!U992,"")</f>
        <v>0</v>
      </c>
      <c r="I992" s="36" t="n">
        <f aca="false">IFERROR(Counts!Z992/Counts!AA992,"")</f>
        <v>0.352608695652174</v>
      </c>
      <c r="J992" s="36" t="n">
        <f aca="false">IFERROR(Counts!AB992/Counts!AA992,"")</f>
        <v>0.309234782608696</v>
      </c>
      <c r="K992" s="37" t="n">
        <f aca="false">IFERROR((Counts!AB992-Counts!Z992)/Counts!AA992,"")</f>
        <v>-0.0433739130434783</v>
      </c>
      <c r="L992" s="38" t="n">
        <f aca="false">IFERROR(Counts!Y992/Counts!P992,"")</f>
        <v>0.304347826086957</v>
      </c>
      <c r="M992" s="38" t="n">
        <f aca="false">IFERROR(Counts!V992/Counts!P992,"")</f>
        <v>0.0869565217391304</v>
      </c>
      <c r="N992" s="38" t="n">
        <f aca="false">IFERROR(Counts!AD992/Counts!AC992,"")</f>
        <v>0.0735294117647059</v>
      </c>
      <c r="O992" s="38" t="n">
        <f aca="false">IFERROR(Counts!AE992/Counts!AC992,"")</f>
        <v>0.5</v>
      </c>
      <c r="P992" s="39" t="n">
        <f aca="false">IFERROR(Counts!AG992/Counts!AF992,"")</f>
        <v>90.9926470588235</v>
      </c>
      <c r="Q992" s="38" t="n">
        <f aca="false">IFERROR(Counts!AH992/Counts!AC992,"")</f>
        <v>0.367647058823529</v>
      </c>
      <c r="R992" s="38" t="n">
        <f aca="false">IFERROR(Counts!N992/Counts!M992,"")</f>
        <v>0.2890625</v>
      </c>
      <c r="S992" s="38" t="n">
        <f aca="false">IFERROR(Counts!K992/Counts!J992,"")</f>
        <v>0.712962962962963</v>
      </c>
      <c r="T992" s="38" t="n">
        <f aca="false">IFERROR(Counts!I992/Counts!H992,"")</f>
        <v>0.289473684210526</v>
      </c>
      <c r="U992" s="38" t="n">
        <f aca="false">IFERROR(1-Counts!L992/Counts!K992,"")</f>
        <v>0.818181818181818</v>
      </c>
      <c r="V992" s="39" t="n">
        <f aca="false">IFERROR(Counts!AJ992/Counts!AI992,"")</f>
        <v>75.2303482587065</v>
      </c>
      <c r="W992" s="38" t="n">
        <f aca="false">IFERROR(Counts!AK992/Counts!AI992,"")</f>
        <v>0.537313432835821</v>
      </c>
      <c r="X992" s="40" t="n">
        <f aca="false">IFERROR(Counts!O992,"")</f>
        <v>1.264</v>
      </c>
      <c r="Y992" s="36" t="n">
        <f aca="false">IFERROR(INDEX('Season Counts'!$Y$2:$Y$740,$AF992)/INDEX('Season Counts'!$X$2:$X$740,$AF992),"")</f>
        <v>0.369397959183673</v>
      </c>
      <c r="Z992" s="37" t="n">
        <f aca="false">IFERROR(J992-Y992,"")</f>
        <v>-0.0601631765749778</v>
      </c>
      <c r="AA992" s="38" t="n">
        <f aca="false">IFERROR(INDEX('Season Counts'!$K$2:$K$740,$AF992)/INDEX('Season Counts'!$J$2:$J$740,$AF992),"")</f>
        <v>0.26027397260274</v>
      </c>
      <c r="AB992" s="41" t="n">
        <f aca="false">IFERROR(R992-AA992,"")</f>
        <v>0.0287885273972603</v>
      </c>
      <c r="AC992" s="39" t="n">
        <f aca="false">IFERROR(INDEX('Season Counts'!$AG$2:$AG$740,$AF992)/INDEX('Season Counts'!$AF$2:$AF$740,$AF992),"")</f>
        <v>75.7042957042957</v>
      </c>
      <c r="AD992" s="40" t="n">
        <f aca="false">IFERROR(V992-AC992,"")</f>
        <v>-0.473947445589232</v>
      </c>
      <c r="AE992" s="4" t="str">
        <f aca="false">IF(D992&lt;Guide!$C$21,"Low PA",IF(TRIM(IF(ISNUMBER(AD992),IF(N(AD992)&lt;=-Guide!$C$24,"▼ Bat Speed  ",IF(N(AD992)&gt;=Guide!$C$24,"▲ Bat Speed  ","")),"")&amp;IF(N(Z992)&gt;=Guide!$C$22,"▲ Contact  ","")&amp;IF(N(Z992)&lt;=-Guide!$C$22,"▼ Contact  ","")&amp;IF(N(AB992)&gt;=Guide!$C$23,"▲ Chase  ","")&amp;IF(N(AB992)&lt;=-Guide!$C$23,"▼ Chase  ",""))="","Stable",TRIM(IF(ISNUMBER(AD992),IF(N(AD992)&lt;=-Guide!$C$24,"▼ Bat Speed  ",IF(N(AD992)&gt;=Guide!$C$24,"▲ Bat Speed  ","")),"")&amp;IF(N(Z992)&gt;=Guide!$C$22,"▲ Contact  ","")&amp;IF(N(Z992)&lt;=-Guide!$C$22,"▼ Contact  ","")&amp;IF(N(AB992)&gt;=Guide!$C$23,"▲ Chase  ","")&amp;IF(N(AB992)&lt;=-Guide!$C$23,"▼ Chase  ",""))))</f>
        <v>▼ Contact</v>
      </c>
      <c r="AF992" s="35" t="n">
        <f aca="false">MATCH(Counts!A992,'Season Counts'!$A$2:$A$740,0)</f>
        <v>258</v>
      </c>
    </row>
    <row r="993" customFormat="false" ht="15" hidden="false" customHeight="false" outlineLevel="0" collapsed="false">
      <c r="A993" s="34" t="str">
        <f aca="false">Counts!B993</f>
        <v>DET</v>
      </c>
      <c r="B993" s="5" t="str">
        <f aca="false">Counts!C993</f>
        <v>Riley Greene</v>
      </c>
      <c r="C993" s="34" t="str">
        <f aca="false">Counts!F993</f>
        <v>Jun</v>
      </c>
      <c r="D993" s="35" t="n">
        <f aca="false">IFERROR(Counts!P993,"")</f>
        <v>109</v>
      </c>
      <c r="E993" s="36" t="n">
        <f aca="false">IFERROR(Counts!R993/Counts!Q993,"")</f>
        <v>0.258064516129032</v>
      </c>
      <c r="F993" s="36" t="n">
        <f aca="false">IFERROR((Counts!R993+Counts!V993+Counts!W993)/(Counts!Q993+Counts!V993+Counts!W993+Counts!X993),"")</f>
        <v>0.348623853211009</v>
      </c>
      <c r="G993" s="36" t="n">
        <f aca="false">IFERROR((Counts!R993+Counts!S993+2*Counts!T993+3*Counts!U993)/Counts!Q993,"")</f>
        <v>0.505376344086022</v>
      </c>
      <c r="H993" s="35" t="n">
        <f aca="false">IFERROR(Counts!U993,"")</f>
        <v>7</v>
      </c>
      <c r="I993" s="36" t="n">
        <f aca="false">IFERROR(Counts!Z993/Counts!AA993,"")</f>
        <v>0.365137614678899</v>
      </c>
      <c r="J993" s="36" t="n">
        <f aca="false">IFERROR(Counts!AB993/Counts!AA993,"")</f>
        <v>0.375596330275229</v>
      </c>
      <c r="K993" s="37" t="n">
        <f aca="false">IFERROR((Counts!AB993-Counts!Z993)/Counts!AA993,"")</f>
        <v>0.0104587155963303</v>
      </c>
      <c r="L993" s="38" t="n">
        <f aca="false">IFERROR(Counts!Y993/Counts!P993,"")</f>
        <v>0.238532110091743</v>
      </c>
      <c r="M993" s="38" t="n">
        <f aca="false">IFERROR(Counts!V993/Counts!P993,"")</f>
        <v>0.128440366972477</v>
      </c>
      <c r="N993" s="38" t="n">
        <f aca="false">IFERROR(Counts!AD993/Counts!AC993,"")</f>
        <v>0.188405797101449</v>
      </c>
      <c r="O993" s="38" t="n">
        <f aca="false">IFERROR(Counts!AE993/Counts!AC993,"")</f>
        <v>0.550724637681159</v>
      </c>
      <c r="P993" s="39" t="n">
        <f aca="false">IFERROR(Counts!AG993/Counts!AF993,"")</f>
        <v>94.9927536231884</v>
      </c>
      <c r="Q993" s="38" t="n">
        <f aca="false">IFERROR(Counts!AH993/Counts!AC993,"")</f>
        <v>0.347826086956522</v>
      </c>
      <c r="R993" s="38" t="n">
        <f aca="false">IFERROR(Counts!N993/Counts!M993,"")</f>
        <v>0.2152466367713</v>
      </c>
      <c r="S993" s="38" t="n">
        <f aca="false">IFERROR(Counts!K993/Counts!J993,"")</f>
        <v>0.741626794258373</v>
      </c>
      <c r="T993" s="38" t="n">
        <f aca="false">IFERROR(Counts!I993/Counts!H993,"")</f>
        <v>0.266009852216749</v>
      </c>
      <c r="U993" s="38" t="n">
        <f aca="false">IFERROR(1-Counts!L993/Counts!K993,"")</f>
        <v>0.832258064516129</v>
      </c>
      <c r="V993" s="39" t="n">
        <f aca="false">IFERROR(Counts!AJ993/Counts!AI993,"")</f>
        <v>75.7620320855615</v>
      </c>
      <c r="W993" s="38" t="n">
        <f aca="false">IFERROR(Counts!AK993/Counts!AI993,"")</f>
        <v>0.593582887700535</v>
      </c>
      <c r="X993" s="40" t="n">
        <f aca="false">IFERROR(Counts!O993,"")</f>
        <v>4.49</v>
      </c>
      <c r="Y993" s="36" t="n">
        <f aca="false">IFERROR(INDEX('Season Counts'!$Y$2:$Y$740,$AF993)/INDEX('Season Counts'!$X$2:$X$740,$AF993),"")</f>
        <v>0.369397959183673</v>
      </c>
      <c r="Z993" s="37" t="n">
        <f aca="false">IFERROR(J993-Y993,"")</f>
        <v>0.00619837109155585</v>
      </c>
      <c r="AA993" s="38" t="n">
        <f aca="false">IFERROR(INDEX('Season Counts'!$K$2:$K$740,$AF993)/INDEX('Season Counts'!$J$2:$J$740,$AF993),"")</f>
        <v>0.26027397260274</v>
      </c>
      <c r="AB993" s="41" t="n">
        <f aca="false">IFERROR(R993-AA993,"")</f>
        <v>-0.0450273358314393</v>
      </c>
      <c r="AC993" s="39" t="n">
        <f aca="false">IFERROR(INDEX('Season Counts'!$AG$2:$AG$740,$AF993)/INDEX('Season Counts'!$AF$2:$AF$740,$AF993),"")</f>
        <v>75.7042957042957</v>
      </c>
      <c r="AD993" s="40" t="n">
        <f aca="false">IFERROR(V993-AC993,"")</f>
        <v>0.0577363812657978</v>
      </c>
      <c r="AE993" s="4" t="str">
        <f aca="false">IF(D993&lt;Guide!$C$21,"Low PA",IF(TRIM(IF(ISNUMBER(AD993),IF(N(AD993)&lt;=-Guide!$C$24,"▼ Bat Speed  ",IF(N(AD993)&gt;=Guide!$C$24,"▲ Bat Speed  ","")),"")&amp;IF(N(Z993)&gt;=Guide!$C$22,"▲ Contact  ","")&amp;IF(N(Z993)&lt;=-Guide!$C$22,"▼ Contact  ","")&amp;IF(N(AB993)&gt;=Guide!$C$23,"▲ Chase  ","")&amp;IF(N(AB993)&lt;=-Guide!$C$23,"▼ Chase  ",""))="","Stable",TRIM(IF(ISNUMBER(AD993),IF(N(AD993)&lt;=-Guide!$C$24,"▼ Bat Speed  ",IF(N(AD993)&gt;=Guide!$C$24,"▲ Bat Speed  ","")),"")&amp;IF(N(Z993)&gt;=Guide!$C$22,"▲ Contact  ","")&amp;IF(N(Z993)&lt;=-Guide!$C$22,"▼ Contact  ","")&amp;IF(N(AB993)&gt;=Guide!$C$23,"▲ Chase  ","")&amp;IF(N(AB993)&lt;=-Guide!$C$23,"▼ Chase  ",""))))</f>
        <v>▼ Chase</v>
      </c>
      <c r="AF993" s="35" t="n">
        <f aca="false">MATCH(Counts!A993,'Season Counts'!$A$2:$A$740,0)</f>
        <v>258</v>
      </c>
    </row>
    <row r="994" customFormat="false" ht="15" hidden="false" customHeight="false" outlineLevel="0" collapsed="false">
      <c r="A994" s="34" t="str">
        <f aca="false">Counts!B994</f>
        <v>DET</v>
      </c>
      <c r="B994" s="5" t="str">
        <f aca="false">Counts!C994</f>
        <v>Riley Greene</v>
      </c>
      <c r="C994" s="34" t="str">
        <f aca="false">Counts!F994</f>
        <v>Jul</v>
      </c>
      <c r="D994" s="35" t="n">
        <f aca="false">IFERROR(Counts!P994,"")</f>
        <v>102</v>
      </c>
      <c r="E994" s="36" t="n">
        <f aca="false">IFERROR(Counts!R994/Counts!Q994,"")</f>
        <v>0.235294117647059</v>
      </c>
      <c r="F994" s="36" t="n">
        <f aca="false">IFERROR((Counts!R994+Counts!V994+Counts!W994)/(Counts!Q994+Counts!V994+Counts!W994+Counts!X994),"")</f>
        <v>0.333333333333333</v>
      </c>
      <c r="G994" s="36" t="n">
        <f aca="false">IFERROR((Counts!R994+Counts!S994+2*Counts!T994+3*Counts!U994)/Counts!Q994,"")</f>
        <v>0.482352941176471</v>
      </c>
      <c r="H994" s="35" t="n">
        <f aca="false">IFERROR(Counts!U994,"")</f>
        <v>4</v>
      </c>
      <c r="I994" s="36" t="n">
        <f aca="false">IFERROR(Counts!Z994/Counts!AA994,"")</f>
        <v>0.332142857142857</v>
      </c>
      <c r="J994" s="36" t="n">
        <f aca="false">IFERROR(Counts!AB994/Counts!AA994,"")</f>
        <v>0.385540816326531</v>
      </c>
      <c r="K994" s="37" t="n">
        <f aca="false">IFERROR((Counts!AB994-Counts!Z994)/Counts!AA994,"")</f>
        <v>0.0533979591836735</v>
      </c>
      <c r="L994" s="38" t="n">
        <f aca="false">IFERROR(Counts!Y994/Counts!P994,"")</f>
        <v>0.245098039215686</v>
      </c>
      <c r="M994" s="38" t="n">
        <f aca="false">IFERROR(Counts!V994/Counts!P994,"")</f>
        <v>0.137254901960784</v>
      </c>
      <c r="N994" s="38" t="n">
        <f aca="false">IFERROR(Counts!AD994/Counts!AC994,"")</f>
        <v>0.19047619047619</v>
      </c>
      <c r="O994" s="38" t="n">
        <f aca="false">IFERROR(Counts!AE994/Counts!AC994,"")</f>
        <v>0.444444444444444</v>
      </c>
      <c r="P994" s="39" t="n">
        <f aca="false">IFERROR(Counts!AG994/Counts!AF994,"")</f>
        <v>87.815873015873</v>
      </c>
      <c r="Q994" s="38" t="n">
        <f aca="false">IFERROR(Counts!AH994/Counts!AC994,"")</f>
        <v>0.380952380952381</v>
      </c>
      <c r="R994" s="38" t="n">
        <f aca="false">IFERROR(Counts!N994/Counts!M994,"")</f>
        <v>0.277056277056277</v>
      </c>
      <c r="S994" s="38" t="n">
        <f aca="false">IFERROR(Counts!K994/Counts!J994,"")</f>
        <v>0.728571428571429</v>
      </c>
      <c r="T994" s="38" t="n">
        <f aca="false">IFERROR(Counts!I994/Counts!H994,"")</f>
        <v>0.267281105990783</v>
      </c>
      <c r="U994" s="38" t="n">
        <f aca="false">IFERROR(1-Counts!L994/Counts!K994,"")</f>
        <v>0.823529411764706</v>
      </c>
      <c r="V994" s="39" t="n">
        <f aca="false">IFERROR(Counts!AJ994/Counts!AI994,"")</f>
        <v>75.9952127659575</v>
      </c>
      <c r="W994" s="38" t="n">
        <f aca="false">IFERROR(Counts!AK994/Counts!AI994,"")</f>
        <v>0.638297872340426</v>
      </c>
      <c r="X994" s="40" t="n">
        <f aca="false">IFERROR(Counts!O994,"")</f>
        <v>0.402</v>
      </c>
      <c r="Y994" s="36" t="n">
        <f aca="false">IFERROR(INDEX('Season Counts'!$Y$2:$Y$740,$AF994)/INDEX('Season Counts'!$X$2:$X$740,$AF994),"")</f>
        <v>0.369397959183673</v>
      </c>
      <c r="Z994" s="37" t="n">
        <f aca="false">IFERROR(J994-Y994,"")</f>
        <v>0.0161428571428572</v>
      </c>
      <c r="AA994" s="38" t="n">
        <f aca="false">IFERROR(INDEX('Season Counts'!$K$2:$K$740,$AF994)/INDEX('Season Counts'!$J$2:$J$740,$AF994),"")</f>
        <v>0.26027397260274</v>
      </c>
      <c r="AB994" s="41" t="n">
        <f aca="false">IFERROR(R994-AA994,"")</f>
        <v>0.0167823044535373</v>
      </c>
      <c r="AC994" s="39" t="n">
        <f aca="false">IFERROR(INDEX('Season Counts'!$AG$2:$AG$740,$AF994)/INDEX('Season Counts'!$AF$2:$AF$740,$AF994),"")</f>
        <v>75.7042957042957</v>
      </c>
      <c r="AD994" s="40" t="n">
        <f aca="false">IFERROR(V994-AC994,"")</f>
        <v>0.290917061661744</v>
      </c>
      <c r="AE994" s="4" t="str">
        <f aca="false">IF(D994&lt;Guide!$C$21,"Low PA",IF(TRIM(IF(ISNUMBER(AD994),IF(N(AD994)&lt;=-Guide!$C$24,"▼ Bat Speed  ",IF(N(AD994)&gt;=Guide!$C$24,"▲ Bat Speed  ","")),"")&amp;IF(N(Z994)&gt;=Guide!$C$22,"▲ Contact  ","")&amp;IF(N(Z994)&lt;=-Guide!$C$22,"▼ Contact  ","")&amp;IF(N(AB994)&gt;=Guide!$C$23,"▲ Chase  ","")&amp;IF(N(AB994)&lt;=-Guide!$C$23,"▼ Chase  ",""))="","Stable",TRIM(IF(ISNUMBER(AD994),IF(N(AD994)&lt;=-Guide!$C$24,"▼ Bat Speed  ",IF(N(AD994)&gt;=Guide!$C$24,"▲ Bat Speed  ","")),"")&amp;IF(N(Z994)&gt;=Guide!$C$22,"▲ Contact  ","")&amp;IF(N(Z994)&lt;=-Guide!$C$22,"▼ Contact  ","")&amp;IF(N(AB994)&gt;=Guide!$C$23,"▲ Chase  ","")&amp;IF(N(AB994)&lt;=-Guide!$C$23,"▼ Chase  ",""))))</f>
        <v>Stable</v>
      </c>
      <c r="AF994" s="35" t="n">
        <f aca="false">MATCH(Counts!A994,'Season Counts'!$A$2:$A$740,0)</f>
        <v>258</v>
      </c>
    </row>
    <row r="995" customFormat="false" ht="15" hidden="false" customHeight="false" outlineLevel="0" collapsed="false">
      <c r="A995" s="34" t="str">
        <f aca="false">Counts!B995</f>
        <v>DET</v>
      </c>
      <c r="B995" s="5" t="str">
        <f aca="false">Counts!C995</f>
        <v>Riley Greene</v>
      </c>
      <c r="C995" s="34" t="str">
        <f aca="false">Counts!F995</f>
        <v>Aug</v>
      </c>
      <c r="D995" s="35" t="n">
        <f aca="false">IFERROR(Counts!P995,"")</f>
        <v>33</v>
      </c>
      <c r="E995" s="36" t="n">
        <f aca="false">IFERROR(Counts!R995/Counts!Q995,"")</f>
        <v>0.214285714285714</v>
      </c>
      <c r="F995" s="36" t="n">
        <f aca="false">IFERROR((Counts!R995+Counts!V995+Counts!W995)/(Counts!Q995+Counts!V995+Counts!W995+Counts!X995),"")</f>
        <v>0.333333333333333</v>
      </c>
      <c r="G995" s="36" t="n">
        <f aca="false">IFERROR((Counts!R995+Counts!S995+2*Counts!T995+3*Counts!U995)/Counts!Q995,"")</f>
        <v>0.357142857142857</v>
      </c>
      <c r="H995" s="35" t="n">
        <f aca="false">IFERROR(Counts!U995,"")</f>
        <v>1</v>
      </c>
      <c r="I995" s="36" t="n">
        <f aca="false">IFERROR(Counts!Z995/Counts!AA995,"")</f>
        <v>0.313636363636364</v>
      </c>
      <c r="J995" s="36" t="n">
        <f aca="false">IFERROR(Counts!AB995/Counts!AA995,"")</f>
        <v>0.283090909090909</v>
      </c>
      <c r="K995" s="37" t="n">
        <f aca="false">IFERROR((Counts!AB995-Counts!Z995)/Counts!AA995,"")</f>
        <v>-0.0305454545454545</v>
      </c>
      <c r="L995" s="38" t="n">
        <f aca="false">IFERROR(Counts!Y995/Counts!P995,"")</f>
        <v>0.363636363636364</v>
      </c>
      <c r="M995" s="38" t="n">
        <f aca="false">IFERROR(Counts!V995/Counts!P995,"")</f>
        <v>0.0909090909090909</v>
      </c>
      <c r="N995" s="38" t="n">
        <f aca="false">IFERROR(Counts!AD995/Counts!AC995,"")</f>
        <v>0.0625</v>
      </c>
      <c r="O995" s="38" t="n">
        <f aca="false">IFERROR(Counts!AE995/Counts!AC995,"")</f>
        <v>0.1875</v>
      </c>
      <c r="P995" s="39" t="n">
        <f aca="false">IFERROR(Counts!AG995/Counts!AF995,"")</f>
        <v>80.1125</v>
      </c>
      <c r="Q995" s="38" t="n">
        <f aca="false">IFERROR(Counts!AH995/Counts!AC995,"")</f>
        <v>0.625</v>
      </c>
      <c r="R995" s="38" t="n">
        <f aca="false">IFERROR(Counts!N995/Counts!M995,"")</f>
        <v>0.311688311688312</v>
      </c>
      <c r="S995" s="38" t="n">
        <f aca="false">IFERROR(Counts!K995/Counts!J995,"")</f>
        <v>0.583333333333333</v>
      </c>
      <c r="T995" s="38" t="n">
        <f aca="false">IFERROR(Counts!I995/Counts!H995,"")</f>
        <v>0.338983050847458</v>
      </c>
      <c r="U995" s="38" t="n">
        <f aca="false">IFERROR(1-Counts!L995/Counts!K995,"")</f>
        <v>0.771428571428572</v>
      </c>
      <c r="V995" s="39" t="n">
        <f aca="false">IFERROR(Counts!AJ995/Counts!AI995,"")</f>
        <v>75.6716981132075</v>
      </c>
      <c r="W995" s="38" t="n">
        <f aca="false">IFERROR(Counts!AK995/Counts!AI995,"")</f>
        <v>0.528301886792453</v>
      </c>
      <c r="X995" s="40" t="n">
        <f aca="false">IFERROR(Counts!O995,"")</f>
        <v>1.051</v>
      </c>
      <c r="Y995" s="36" t="n">
        <f aca="false">IFERROR(INDEX('Season Counts'!$Y$2:$Y$740,$AF995)/INDEX('Season Counts'!$X$2:$X$740,$AF995),"")</f>
        <v>0.369397959183673</v>
      </c>
      <c r="Z995" s="37" t="n">
        <f aca="false">IFERROR(J995-Y995,"")</f>
        <v>-0.0863070500927644</v>
      </c>
      <c r="AA995" s="38" t="n">
        <f aca="false">IFERROR(INDEX('Season Counts'!$K$2:$K$740,$AF995)/INDEX('Season Counts'!$J$2:$J$740,$AF995),"")</f>
        <v>0.26027397260274</v>
      </c>
      <c r="AB995" s="41" t="n">
        <f aca="false">IFERROR(R995-AA995,"")</f>
        <v>0.051414339085572</v>
      </c>
      <c r="AC995" s="39" t="n">
        <f aca="false">IFERROR(INDEX('Season Counts'!$AG$2:$AG$740,$AF995)/INDEX('Season Counts'!$AF$2:$AF$740,$AF995),"")</f>
        <v>75.7042957042957</v>
      </c>
      <c r="AD995" s="40" t="n">
        <f aca="false">IFERROR(V995-AC995,"")</f>
        <v>-0.0325975910881624</v>
      </c>
      <c r="AE995" s="4" t="str">
        <f aca="false">IF(D995&lt;Guide!$C$21,"Low PA",IF(TRIM(IF(ISNUMBER(AD995),IF(N(AD995)&lt;=-Guide!$C$24,"▼ Bat Speed  ",IF(N(AD995)&gt;=Guide!$C$24,"▲ Bat Speed  ","")),"")&amp;IF(N(Z995)&gt;=Guide!$C$22,"▲ Contact  ","")&amp;IF(N(Z995)&lt;=-Guide!$C$22,"▼ Contact  ","")&amp;IF(N(AB995)&gt;=Guide!$C$23,"▲ Chase  ","")&amp;IF(N(AB995)&lt;=-Guide!$C$23,"▼ Chase  ",""))="","Stable",TRIM(IF(ISNUMBER(AD995),IF(N(AD995)&lt;=-Guide!$C$24,"▼ Bat Speed  ",IF(N(AD995)&gt;=Guide!$C$24,"▲ Bat Speed  ","")),"")&amp;IF(N(Z995)&gt;=Guide!$C$22,"▲ Contact  ","")&amp;IF(N(Z995)&lt;=-Guide!$C$22,"▼ Contact  ","")&amp;IF(N(AB995)&gt;=Guide!$C$23,"▲ Chase  ","")&amp;IF(N(AB995)&lt;=-Guide!$C$23,"▼ Chase  ",""))))</f>
        <v>Low PA</v>
      </c>
      <c r="AF995" s="35" t="n">
        <f aca="false">MATCH(Counts!A995,'Season Counts'!$A$2:$A$740,0)</f>
        <v>258</v>
      </c>
    </row>
    <row r="996" customFormat="false" ht="15" hidden="false" customHeight="false" outlineLevel="0" collapsed="false">
      <c r="A996" s="34" t="str">
        <f aca="false">Counts!B996</f>
        <v>DET</v>
      </c>
      <c r="B996" s="5" t="str">
        <f aca="false">Counts!C996</f>
        <v>Riley Greene</v>
      </c>
      <c r="C996" s="34" t="str">
        <f aca="false">Counts!F996</f>
        <v>Sep</v>
      </c>
      <c r="D996" s="35" t="n">
        <f aca="false">IFERROR(Counts!P996,"")</f>
        <v>100</v>
      </c>
      <c r="E996" s="36" t="n">
        <f aca="false">IFERROR(Counts!R996/Counts!Q996,"")</f>
        <v>0.314606741573034</v>
      </c>
      <c r="F996" s="36" t="n">
        <f aca="false">IFERROR((Counts!R996+Counts!V996+Counts!W996)/(Counts!Q996+Counts!V996+Counts!W996+Counts!X996),"")</f>
        <v>0.39</v>
      </c>
      <c r="G996" s="36" t="n">
        <f aca="false">IFERROR((Counts!R996+Counts!S996+2*Counts!T996+3*Counts!U996)/Counts!Q996,"")</f>
        <v>0.584269662921348</v>
      </c>
      <c r="H996" s="35" t="n">
        <f aca="false">IFERROR(Counts!U996,"")</f>
        <v>5</v>
      </c>
      <c r="I996" s="36" t="n">
        <f aca="false">IFERROR(Counts!Z996/Counts!AA996,"")</f>
        <v>0.4155</v>
      </c>
      <c r="J996" s="36" t="n">
        <f aca="false">IFERROR(Counts!AB996/Counts!AA996,"")</f>
        <v>0.40264</v>
      </c>
      <c r="K996" s="37" t="n">
        <f aca="false">IFERROR((Counts!AB996-Counts!Z996)/Counts!AA996,"")</f>
        <v>-0.0128599999999999</v>
      </c>
      <c r="L996" s="38" t="n">
        <f aca="false">IFERROR(Counts!Y996/Counts!P996,"")</f>
        <v>0.24</v>
      </c>
      <c r="M996" s="38" t="n">
        <f aca="false">IFERROR(Counts!V996/Counts!P996,"")</f>
        <v>0.1</v>
      </c>
      <c r="N996" s="38" t="n">
        <f aca="false">IFERROR(Counts!AD996/Counts!AC996,"")</f>
        <v>0.153846153846154</v>
      </c>
      <c r="O996" s="38" t="n">
        <f aca="false">IFERROR(Counts!AE996/Counts!AC996,"")</f>
        <v>0.353846153846154</v>
      </c>
      <c r="P996" s="39" t="n">
        <f aca="false">IFERROR(Counts!AG996/Counts!AF996,"")</f>
        <v>87.0507692307692</v>
      </c>
      <c r="Q996" s="38" t="n">
        <f aca="false">IFERROR(Counts!AH996/Counts!AC996,"")</f>
        <v>0.461538461538462</v>
      </c>
      <c r="R996" s="38" t="n">
        <f aca="false">IFERROR(Counts!N996/Counts!M996,"")</f>
        <v>0.259911894273128</v>
      </c>
      <c r="S996" s="38" t="n">
        <f aca="false">IFERROR(Counts!K996/Counts!J996,"")</f>
        <v>0.687830687830688</v>
      </c>
      <c r="T996" s="38" t="n">
        <f aca="false">IFERROR(Counts!I996/Counts!H996,"")</f>
        <v>0.26984126984127</v>
      </c>
      <c r="U996" s="38" t="n">
        <f aca="false">IFERROR(1-Counts!L996/Counts!K996,"")</f>
        <v>0.876923076923077</v>
      </c>
      <c r="V996" s="39" t="n">
        <f aca="false">IFERROR(Counts!AJ996/Counts!AI996,"")</f>
        <v>75.7793939393939</v>
      </c>
      <c r="W996" s="38" t="n">
        <f aca="false">IFERROR(Counts!AK996/Counts!AI996,"")</f>
        <v>0.642424242424243</v>
      </c>
      <c r="X996" s="40" t="n">
        <f aca="false">IFERROR(Counts!O996,"")</f>
        <v>9.508</v>
      </c>
      <c r="Y996" s="36" t="n">
        <f aca="false">IFERROR(INDEX('Season Counts'!$Y$2:$Y$740,$AF996)/INDEX('Season Counts'!$X$2:$X$740,$AF996),"")</f>
        <v>0.369397959183673</v>
      </c>
      <c r="Z996" s="37" t="n">
        <f aca="false">IFERROR(J996-Y996,"")</f>
        <v>0.0332420408163266</v>
      </c>
      <c r="AA996" s="38" t="n">
        <f aca="false">IFERROR(INDEX('Season Counts'!$K$2:$K$740,$AF996)/INDEX('Season Counts'!$J$2:$J$740,$AF996),"")</f>
        <v>0.26027397260274</v>
      </c>
      <c r="AB996" s="41" t="n">
        <f aca="false">IFERROR(R996-AA996,"")</f>
        <v>-0.000362078329611937</v>
      </c>
      <c r="AC996" s="39" t="n">
        <f aca="false">IFERROR(INDEX('Season Counts'!$AG$2:$AG$740,$AF996)/INDEX('Season Counts'!$AF$2:$AF$740,$AF996),"")</f>
        <v>75.7042957042957</v>
      </c>
      <c r="AD996" s="40" t="n">
        <f aca="false">IFERROR(V996-AC996,"")</f>
        <v>0.0750982350982383</v>
      </c>
      <c r="AE996" s="4" t="str">
        <f aca="false">IF(D996&lt;Guide!$C$21,"Low PA",IF(TRIM(IF(ISNUMBER(AD996),IF(N(AD996)&lt;=-Guide!$C$24,"▼ Bat Speed  ",IF(N(AD996)&gt;=Guide!$C$24,"▲ Bat Speed  ","")),"")&amp;IF(N(Z996)&gt;=Guide!$C$22,"▲ Contact  ","")&amp;IF(N(Z996)&lt;=-Guide!$C$22,"▼ Contact  ","")&amp;IF(N(AB996)&gt;=Guide!$C$23,"▲ Chase  ","")&amp;IF(N(AB996)&lt;=-Guide!$C$23,"▼ Chase  ",""))="","Stable",TRIM(IF(ISNUMBER(AD996),IF(N(AD996)&lt;=-Guide!$C$24,"▼ Bat Speed  ",IF(N(AD996)&gt;=Guide!$C$24,"▲ Bat Speed  ","")),"")&amp;IF(N(Z996)&gt;=Guide!$C$22,"▲ Contact  ","")&amp;IF(N(Z996)&lt;=-Guide!$C$22,"▼ Contact  ","")&amp;IF(N(AB996)&gt;=Guide!$C$23,"▲ Chase  ","")&amp;IF(N(AB996)&lt;=-Guide!$C$23,"▼ Chase  ",""))))</f>
        <v>Stable</v>
      </c>
      <c r="AF996" s="35" t="n">
        <f aca="false">MATCH(Counts!A996,'Season Counts'!$A$2:$A$740,0)</f>
        <v>258</v>
      </c>
    </row>
    <row r="997" customFormat="false" ht="15" hidden="false" customHeight="false" outlineLevel="0" collapsed="false">
      <c r="A997" s="34" t="str">
        <f aca="false">Counts!B997</f>
        <v>DET</v>
      </c>
      <c r="B997" s="5" t="str">
        <f aca="false">Counts!C997</f>
        <v>Colt Keith</v>
      </c>
      <c r="C997" s="34" t="str">
        <f aca="false">Counts!F997</f>
        <v>Mar-Apr</v>
      </c>
      <c r="D997" s="35" t="n">
        <f aca="false">IFERROR(Counts!P997,"")</f>
        <v>96</v>
      </c>
      <c r="E997" s="36" t="n">
        <f aca="false">IFERROR(Counts!R997/Counts!Q997,"")</f>
        <v>0.326086956521739</v>
      </c>
      <c r="F997" s="36" t="n">
        <f aca="false">IFERROR((Counts!R997+Counts!V997+Counts!W997)/(Counts!Q997+Counts!V997+Counts!W997+Counts!X997),"")</f>
        <v>0.354166666666667</v>
      </c>
      <c r="G997" s="36" t="n">
        <f aca="false">IFERROR((Counts!R997+Counts!S997+2*Counts!T997+3*Counts!U997)/Counts!Q997,"")</f>
        <v>0.402173913043478</v>
      </c>
      <c r="H997" s="35" t="n">
        <f aca="false">IFERROR(Counts!U997,"")</f>
        <v>0</v>
      </c>
      <c r="I997" s="36" t="n">
        <f aca="false">IFERROR(Counts!Z997/Counts!AA997,"")</f>
        <v>0.339473684210526</v>
      </c>
      <c r="J997" s="36" t="n">
        <f aca="false">IFERROR(Counts!AB997/Counts!AA997,"")</f>
        <v>0.341157894736842</v>
      </c>
      <c r="K997" s="37" t="n">
        <f aca="false">IFERROR((Counts!AB997-Counts!Z997)/Counts!AA997,"")</f>
        <v>0.00168421052631575</v>
      </c>
      <c r="L997" s="38" t="n">
        <f aca="false">IFERROR(Counts!Y997/Counts!P997,"")</f>
        <v>0.197916666666667</v>
      </c>
      <c r="M997" s="38" t="n">
        <f aca="false">IFERROR(Counts!V997/Counts!P997,"")</f>
        <v>0.0416666666666667</v>
      </c>
      <c r="N997" s="38" t="n">
        <f aca="false">IFERROR(Counts!AD997/Counts!AC997,"")</f>
        <v>0.0684931506849315</v>
      </c>
      <c r="O997" s="38" t="n">
        <f aca="false">IFERROR(Counts!AE997/Counts!AC997,"")</f>
        <v>0.520547945205479</v>
      </c>
      <c r="P997" s="39" t="n">
        <f aca="false">IFERROR(Counts!AG997/Counts!AF997,"")</f>
        <v>93.6513888888889</v>
      </c>
      <c r="Q997" s="38" t="n">
        <f aca="false">IFERROR(Counts!AH997/Counts!AC997,"")</f>
        <v>0.36986301369863</v>
      </c>
      <c r="R997" s="38" t="n">
        <f aca="false">IFERROR(Counts!N997/Counts!M997,"")</f>
        <v>0.21264367816092</v>
      </c>
      <c r="S997" s="38" t="n">
        <f aca="false">IFERROR(Counts!K997/Counts!J997,"")</f>
        <v>0.60655737704918</v>
      </c>
      <c r="T997" s="38" t="n">
        <f aca="false">IFERROR(Counts!I997/Counts!H997,"")</f>
        <v>0.222972972972973</v>
      </c>
      <c r="U997" s="38" t="n">
        <f aca="false">IFERROR(1-Counts!L997/Counts!K997,"")</f>
        <v>0.873873873873874</v>
      </c>
      <c r="V997" s="39" t="n">
        <f aca="false">IFERROR(Counts!AJ997/Counts!AI997,"")</f>
        <v>72.5940298507463</v>
      </c>
      <c r="W997" s="38" t="n">
        <f aca="false">IFERROR(Counts!AK997/Counts!AI997,"")</f>
        <v>0.208955223880597</v>
      </c>
      <c r="X997" s="40" t="n">
        <f aca="false">IFERROR(Counts!O997,"")</f>
        <v>0.321</v>
      </c>
      <c r="Y997" s="36" t="n">
        <f aca="false">IFERROR(INDEX('Season Counts'!$Y$2:$Y$740,$AF997)/INDEX('Season Counts'!$X$2:$X$740,$AF997),"")</f>
        <v>0.333092417061611</v>
      </c>
      <c r="Z997" s="37" t="n">
        <f aca="false">IFERROR(J997-Y997,"")</f>
        <v>0.00806547767523069</v>
      </c>
      <c r="AA997" s="38" t="n">
        <f aca="false">IFERROR(INDEX('Season Counts'!$K$2:$K$740,$AF997)/INDEX('Season Counts'!$J$2:$J$740,$AF997),"")</f>
        <v>0.245942571785268</v>
      </c>
      <c r="AB997" s="41" t="n">
        <f aca="false">IFERROR(R997-AA997,"")</f>
        <v>-0.0332988936243489</v>
      </c>
      <c r="AC997" s="39" t="n">
        <f aca="false">IFERROR(INDEX('Season Counts'!$AG$2:$AG$740,$AF997)/INDEX('Season Counts'!$AF$2:$AF$740,$AF997),"")</f>
        <v>72.092663476874</v>
      </c>
      <c r="AD997" s="40" t="n">
        <f aca="false">IFERROR(V997-AC997,"")</f>
        <v>0.501366373872273</v>
      </c>
      <c r="AE997" s="4" t="str">
        <f aca="false">IF(D997&lt;Guide!$C$21,"Low PA",IF(TRIM(IF(ISNUMBER(AD997),IF(N(AD997)&lt;=-Guide!$C$24,"▼ Bat Speed  ",IF(N(AD997)&gt;=Guide!$C$24,"▲ Bat Speed  ","")),"")&amp;IF(N(Z997)&gt;=Guide!$C$22,"▲ Contact  ","")&amp;IF(N(Z997)&lt;=-Guide!$C$22,"▼ Contact  ","")&amp;IF(N(AB997)&gt;=Guide!$C$23,"▲ Chase  ","")&amp;IF(N(AB997)&lt;=-Guide!$C$23,"▼ Chase  ",""))="","Stable",TRIM(IF(ISNUMBER(AD997),IF(N(AD997)&lt;=-Guide!$C$24,"▼ Bat Speed  ",IF(N(AD997)&gt;=Guide!$C$24,"▲ Bat Speed  ","")),"")&amp;IF(N(Z997)&gt;=Guide!$C$22,"▲ Contact  ","")&amp;IF(N(Z997)&lt;=-Guide!$C$22,"▼ Contact  ","")&amp;IF(N(AB997)&gt;=Guide!$C$23,"▲ Chase  ","")&amp;IF(N(AB997)&lt;=-Guide!$C$23,"▼ Chase  ",""))))</f>
        <v>Stable</v>
      </c>
      <c r="AF997" s="35" t="n">
        <f aca="false">MATCH(Counts!A997,'Season Counts'!$A$2:$A$740,0)</f>
        <v>259</v>
      </c>
    </row>
    <row r="998" customFormat="false" ht="15" hidden="false" customHeight="false" outlineLevel="0" collapsed="false">
      <c r="A998" s="34" t="str">
        <f aca="false">Counts!B998</f>
        <v>DET</v>
      </c>
      <c r="B998" s="5" t="str">
        <f aca="false">Counts!C998</f>
        <v>Colt Keith</v>
      </c>
      <c r="C998" s="34" t="str">
        <f aca="false">Counts!F998</f>
        <v>May</v>
      </c>
      <c r="D998" s="35" t="n">
        <f aca="false">IFERROR(Counts!P998,"")</f>
        <v>77</v>
      </c>
      <c r="E998" s="36" t="n">
        <f aca="false">IFERROR(Counts!R998/Counts!Q998,"")</f>
        <v>0.217391304347826</v>
      </c>
      <c r="F998" s="36" t="n">
        <f aca="false">IFERROR((Counts!R998+Counts!V998+Counts!W998)/(Counts!Q998+Counts!V998+Counts!W998+Counts!X998),"")</f>
        <v>0.285714285714286</v>
      </c>
      <c r="G998" s="36" t="n">
        <f aca="false">IFERROR((Counts!R998+Counts!S998+2*Counts!T998+3*Counts!U998)/Counts!Q998,"")</f>
        <v>0.260869565217391</v>
      </c>
      <c r="H998" s="35" t="n">
        <f aca="false">IFERROR(Counts!U998,"")</f>
        <v>0</v>
      </c>
      <c r="I998" s="36" t="n">
        <f aca="false">IFERROR(Counts!Z998/Counts!AA998,"")</f>
        <v>0.252597402597403</v>
      </c>
      <c r="J998" s="36" t="n">
        <f aca="false">IFERROR(Counts!AB998/Counts!AA998,"")</f>
        <v>0.272779220779221</v>
      </c>
      <c r="K998" s="37" t="n">
        <f aca="false">IFERROR((Counts!AB998-Counts!Z998)/Counts!AA998,"")</f>
        <v>0.0201818181818182</v>
      </c>
      <c r="L998" s="38" t="n">
        <f aca="false">IFERROR(Counts!Y998/Counts!P998,"")</f>
        <v>0.207792207792208</v>
      </c>
      <c r="M998" s="38" t="n">
        <f aca="false">IFERROR(Counts!V998/Counts!P998,"")</f>
        <v>0.0779220779220779</v>
      </c>
      <c r="N998" s="38" t="n">
        <f aca="false">IFERROR(Counts!AD998/Counts!AC998,"")</f>
        <v>0.0185185185185185</v>
      </c>
      <c r="O998" s="38" t="n">
        <f aca="false">IFERROR(Counts!AE998/Counts!AC998,"")</f>
        <v>0.240740740740741</v>
      </c>
      <c r="P998" s="39" t="n">
        <f aca="false">IFERROR(Counts!AG998/Counts!AF998,"")</f>
        <v>82.8111111111111</v>
      </c>
      <c r="Q998" s="38" t="n">
        <f aca="false">IFERROR(Counts!AH998/Counts!AC998,"")</f>
        <v>0.444444444444444</v>
      </c>
      <c r="R998" s="38" t="n">
        <f aca="false">IFERROR(Counts!N998/Counts!M998,"")</f>
        <v>0.233082706766917</v>
      </c>
      <c r="S998" s="38" t="n">
        <f aca="false">IFERROR(Counts!K998/Counts!J998,"")</f>
        <v>0.615384615384615</v>
      </c>
      <c r="T998" s="38" t="n">
        <f aca="false">IFERROR(Counts!I998/Counts!H998,"")</f>
        <v>0.19327731092437</v>
      </c>
      <c r="U998" s="38" t="n">
        <f aca="false">IFERROR(1-Counts!L998/Counts!K998,"")</f>
        <v>0.840909090909091</v>
      </c>
      <c r="V998" s="39" t="n">
        <f aca="false">IFERROR(Counts!AJ998/Counts!AI998,"")</f>
        <v>70.9683168316832</v>
      </c>
      <c r="W998" s="38" t="n">
        <f aca="false">IFERROR(Counts!AK998/Counts!AI998,"")</f>
        <v>0.138613861386139</v>
      </c>
      <c r="X998" s="40" t="n">
        <f aca="false">IFERROR(Counts!O998,"")</f>
        <v>-5.041</v>
      </c>
      <c r="Y998" s="36" t="n">
        <f aca="false">IFERROR(INDEX('Season Counts'!$Y$2:$Y$740,$AF998)/INDEX('Season Counts'!$X$2:$X$740,$AF998),"")</f>
        <v>0.333092417061611</v>
      </c>
      <c r="Z998" s="37" t="n">
        <f aca="false">IFERROR(J998-Y998,"")</f>
        <v>-0.0603131962823906</v>
      </c>
      <c r="AA998" s="38" t="n">
        <f aca="false">IFERROR(INDEX('Season Counts'!$K$2:$K$740,$AF998)/INDEX('Season Counts'!$J$2:$J$740,$AF998),"")</f>
        <v>0.245942571785268</v>
      </c>
      <c r="AB998" s="41" t="n">
        <f aca="false">IFERROR(R998-AA998,"")</f>
        <v>-0.0128598650183511</v>
      </c>
      <c r="AC998" s="39" t="n">
        <f aca="false">IFERROR(INDEX('Season Counts'!$AG$2:$AG$740,$AF998)/INDEX('Season Counts'!$AF$2:$AF$740,$AF998),"")</f>
        <v>72.092663476874</v>
      </c>
      <c r="AD998" s="40" t="n">
        <f aca="false">IFERROR(V998-AC998,"")</f>
        <v>-1.12434664519083</v>
      </c>
      <c r="AE998" s="4" t="str">
        <f aca="false">IF(D998&lt;Guide!$C$21,"Low PA",IF(TRIM(IF(ISNUMBER(AD998),IF(N(AD998)&lt;=-Guide!$C$24,"▼ Bat Speed  ",IF(N(AD998)&gt;=Guide!$C$24,"▲ Bat Speed  ","")),"")&amp;IF(N(Z998)&gt;=Guide!$C$22,"▲ Contact  ","")&amp;IF(N(Z998)&lt;=-Guide!$C$22,"▼ Contact  ","")&amp;IF(N(AB998)&gt;=Guide!$C$23,"▲ Chase  ","")&amp;IF(N(AB998)&lt;=-Guide!$C$23,"▼ Chase  ",""))="","Stable",TRIM(IF(ISNUMBER(AD998),IF(N(AD998)&lt;=-Guide!$C$24,"▼ Bat Speed  ",IF(N(AD998)&gt;=Guide!$C$24,"▲ Bat Speed  ","")),"")&amp;IF(N(Z998)&gt;=Guide!$C$22,"▲ Contact  ","")&amp;IF(N(Z998)&lt;=-Guide!$C$22,"▼ Contact  ","")&amp;IF(N(AB998)&gt;=Guide!$C$23,"▲ Chase  ","")&amp;IF(N(AB998)&lt;=-Guide!$C$23,"▼ Chase  ",""))))</f>
        <v>▼ Bat Speed ▼ Contact</v>
      </c>
      <c r="AF998" s="35" t="n">
        <f aca="false">MATCH(Counts!A998,'Season Counts'!$A$2:$A$740,0)</f>
        <v>259</v>
      </c>
    </row>
    <row r="999" customFormat="false" ht="15" hidden="false" customHeight="false" outlineLevel="0" collapsed="false">
      <c r="A999" s="34" t="str">
        <f aca="false">Counts!B999</f>
        <v>DET</v>
      </c>
      <c r="B999" s="5" t="str">
        <f aca="false">Counts!C999</f>
        <v>Colt Keith</v>
      </c>
      <c r="C999" s="34" t="str">
        <f aca="false">Counts!F999</f>
        <v>Jun</v>
      </c>
      <c r="D999" s="35" t="n">
        <f aca="false">IFERROR(Counts!P999,"")</f>
        <v>73</v>
      </c>
      <c r="E999" s="36" t="n">
        <f aca="false">IFERROR(Counts!R999/Counts!Q999,"")</f>
        <v>0.173913043478261</v>
      </c>
      <c r="F999" s="36" t="n">
        <f aca="false">IFERROR((Counts!R999+Counts!V999+Counts!W999)/(Counts!Q999+Counts!V999+Counts!W999+Counts!X999),"")</f>
        <v>0.219178082191781</v>
      </c>
      <c r="G999" s="36" t="n">
        <f aca="false">IFERROR((Counts!R999+Counts!S999+2*Counts!T999+3*Counts!U999)/Counts!Q999,"")</f>
        <v>0.434782608695652</v>
      </c>
      <c r="H999" s="35" t="n">
        <f aca="false">IFERROR(Counts!U999,"")</f>
        <v>5</v>
      </c>
      <c r="I999" s="36" t="n">
        <f aca="false">IFERROR(Counts!Z999/Counts!AA999,"")</f>
        <v>0.276027397260274</v>
      </c>
      <c r="J999" s="36" t="n">
        <f aca="false">IFERROR(Counts!AB999/Counts!AA999,"")</f>
        <v>0.324465753424658</v>
      </c>
      <c r="K999" s="37" t="n">
        <f aca="false">IFERROR((Counts!AB999-Counts!Z999)/Counts!AA999,"")</f>
        <v>0.0484383561643836</v>
      </c>
      <c r="L999" s="38" t="n">
        <f aca="false">IFERROR(Counts!Y999/Counts!P999,"")</f>
        <v>0.150684931506849</v>
      </c>
      <c r="M999" s="38" t="n">
        <f aca="false">IFERROR(Counts!V999/Counts!P999,"")</f>
        <v>0.0273972602739726</v>
      </c>
      <c r="N999" s="38" t="n">
        <f aca="false">IFERROR(Counts!AD999/Counts!AC999,"")</f>
        <v>0.120689655172414</v>
      </c>
      <c r="O999" s="38" t="n">
        <f aca="false">IFERROR(Counts!AE999/Counts!AC999,"")</f>
        <v>0.46551724137931</v>
      </c>
      <c r="P999" s="39" t="n">
        <f aca="false">IFERROR(Counts!AG999/Counts!AF999,"")</f>
        <v>87.9879310344828</v>
      </c>
      <c r="Q999" s="38" t="n">
        <f aca="false">IFERROR(Counts!AH999/Counts!AC999,"")</f>
        <v>0.396551724137931</v>
      </c>
      <c r="R999" s="38" t="n">
        <f aca="false">IFERROR(Counts!N999/Counts!M999,"")</f>
        <v>0.277310924369748</v>
      </c>
      <c r="S999" s="38" t="n">
        <f aca="false">IFERROR(Counts!K999/Counts!J999,"")</f>
        <v>0.674242424242424</v>
      </c>
      <c r="T999" s="38" t="n">
        <f aca="false">IFERROR(Counts!I999/Counts!H999,"")</f>
        <v>0.163934426229508</v>
      </c>
      <c r="U999" s="38" t="n">
        <f aca="false">IFERROR(1-Counts!L999/Counts!K999,"")</f>
        <v>0.910112359550562</v>
      </c>
      <c r="V999" s="39" t="n">
        <f aca="false">IFERROR(Counts!AJ999/Counts!AI999,"")</f>
        <v>72.2477477477478</v>
      </c>
      <c r="W999" s="38" t="n">
        <f aca="false">IFERROR(Counts!AK999/Counts!AI999,"")</f>
        <v>0.27027027027027</v>
      </c>
      <c r="X999" s="40" t="n">
        <f aca="false">IFERROR(Counts!O999,"")</f>
        <v>-1.448</v>
      </c>
      <c r="Y999" s="36" t="n">
        <f aca="false">IFERROR(INDEX('Season Counts'!$Y$2:$Y$740,$AF999)/INDEX('Season Counts'!$X$2:$X$740,$AF999),"")</f>
        <v>0.333092417061611</v>
      </c>
      <c r="Z999" s="37" t="n">
        <f aca="false">IFERROR(J999-Y999,"")</f>
        <v>-0.0086266636369538</v>
      </c>
      <c r="AA999" s="38" t="n">
        <f aca="false">IFERROR(INDEX('Season Counts'!$K$2:$K$740,$AF999)/INDEX('Season Counts'!$J$2:$J$740,$AF999),"")</f>
        <v>0.245942571785268</v>
      </c>
      <c r="AB999" s="41" t="n">
        <f aca="false">IFERROR(R999-AA999,"")</f>
        <v>0.0313683525844795</v>
      </c>
      <c r="AC999" s="39" t="n">
        <f aca="false">IFERROR(INDEX('Season Counts'!$AG$2:$AG$740,$AF999)/INDEX('Season Counts'!$AF$2:$AF$740,$AF999),"")</f>
        <v>72.092663476874</v>
      </c>
      <c r="AD999" s="40" t="n">
        <f aca="false">IFERROR(V999-AC999,"")</f>
        <v>0.155084270873758</v>
      </c>
      <c r="AE999" s="4" t="str">
        <f aca="false">IF(D999&lt;Guide!$C$21,"Low PA",IF(TRIM(IF(ISNUMBER(AD999),IF(N(AD999)&lt;=-Guide!$C$24,"▼ Bat Speed  ",IF(N(AD999)&gt;=Guide!$C$24,"▲ Bat Speed  ","")),"")&amp;IF(N(Z999)&gt;=Guide!$C$22,"▲ Contact  ","")&amp;IF(N(Z999)&lt;=-Guide!$C$22,"▼ Contact  ","")&amp;IF(N(AB999)&gt;=Guide!$C$23,"▲ Chase  ","")&amp;IF(N(AB999)&lt;=-Guide!$C$23,"▼ Chase  ",""))="","Stable",TRIM(IF(ISNUMBER(AD999),IF(N(AD999)&lt;=-Guide!$C$24,"▼ Bat Speed  ",IF(N(AD999)&gt;=Guide!$C$24,"▲ Bat Speed  ","")),"")&amp;IF(N(Z999)&gt;=Guide!$C$22,"▲ Contact  ","")&amp;IF(N(Z999)&lt;=-Guide!$C$22,"▼ Contact  ","")&amp;IF(N(AB999)&gt;=Guide!$C$23,"▲ Chase  ","")&amp;IF(N(AB999)&lt;=-Guide!$C$23,"▼ Chase  ",""))))</f>
        <v>Stable</v>
      </c>
      <c r="AF999" s="35" t="n">
        <f aca="false">MATCH(Counts!A999,'Season Counts'!$A$2:$A$740,0)</f>
        <v>259</v>
      </c>
    </row>
    <row r="1000" customFormat="false" ht="15" hidden="false" customHeight="false" outlineLevel="0" collapsed="false">
      <c r="A1000" s="34" t="str">
        <f aca="false">Counts!B1000</f>
        <v>DET</v>
      </c>
      <c r="B1000" s="5" t="str">
        <f aca="false">Counts!C1000</f>
        <v>Colt Keith</v>
      </c>
      <c r="C1000" s="34" t="str">
        <f aca="false">Counts!F1000</f>
        <v>Jul</v>
      </c>
      <c r="D1000" s="35" t="n">
        <f aca="false">IFERROR(Counts!P1000,"")</f>
        <v>66</v>
      </c>
      <c r="E1000" s="36" t="n">
        <f aca="false">IFERROR(Counts!R1000/Counts!Q1000,"")</f>
        <v>0.322033898305085</v>
      </c>
      <c r="F1000" s="36" t="n">
        <f aca="false">IFERROR((Counts!R1000+Counts!V1000+Counts!W1000)/(Counts!Q1000+Counts!V1000+Counts!W1000+Counts!X1000),"")</f>
        <v>0.378787878787879</v>
      </c>
      <c r="G1000" s="36" t="n">
        <f aca="false">IFERROR((Counts!R1000+Counts!S1000+2*Counts!T1000+3*Counts!U1000)/Counts!Q1000,"")</f>
        <v>0.593220338983051</v>
      </c>
      <c r="H1000" s="35" t="n">
        <f aca="false">IFERROR(Counts!U1000,"")</f>
        <v>3</v>
      </c>
      <c r="I1000" s="36" t="n">
        <f aca="false">IFERROR(Counts!Z1000/Counts!AA1000,"")</f>
        <v>0.409848484848485</v>
      </c>
      <c r="J1000" s="36" t="n">
        <f aca="false">IFERROR(Counts!AB1000/Counts!AA1000,"")</f>
        <v>0.355727272727273</v>
      </c>
      <c r="K1000" s="37" t="n">
        <f aca="false">IFERROR((Counts!AB1000-Counts!Z1000)/Counts!AA1000,"")</f>
        <v>-0.0541212121212121</v>
      </c>
      <c r="L1000" s="38" t="n">
        <f aca="false">IFERROR(Counts!Y1000/Counts!P1000,"")</f>
        <v>0.212121212121212</v>
      </c>
      <c r="M1000" s="38" t="n">
        <f aca="false">IFERROR(Counts!V1000/Counts!P1000,"")</f>
        <v>0.0909090909090909</v>
      </c>
      <c r="N1000" s="38" t="n">
        <f aca="false">IFERROR(Counts!AD1000/Counts!AC1000,"")</f>
        <v>0.0869565217391304</v>
      </c>
      <c r="O1000" s="38" t="n">
        <f aca="false">IFERROR(Counts!AE1000/Counts!AC1000,"")</f>
        <v>0.347826086956522</v>
      </c>
      <c r="P1000" s="39" t="n">
        <f aca="false">IFERROR(Counts!AG1000/Counts!AF1000,"")</f>
        <v>88.4086956521739</v>
      </c>
      <c r="Q1000" s="38" t="n">
        <f aca="false">IFERROR(Counts!AH1000/Counts!AC1000,"")</f>
        <v>0.521739130434783</v>
      </c>
      <c r="R1000" s="38" t="n">
        <f aca="false">IFERROR(Counts!N1000/Counts!M1000,"")</f>
        <v>0.273381294964029</v>
      </c>
      <c r="S1000" s="38" t="n">
        <f aca="false">IFERROR(Counts!K1000/Counts!J1000,"")</f>
        <v>0.643939393939394</v>
      </c>
      <c r="T1000" s="38" t="n">
        <f aca="false">IFERROR(Counts!I1000/Counts!H1000,"")</f>
        <v>0.170731707317073</v>
      </c>
      <c r="U1000" s="38" t="n">
        <f aca="false">IFERROR(1-Counts!L1000/Counts!K1000,"")</f>
        <v>0.929411764705882</v>
      </c>
      <c r="V1000" s="39" t="n">
        <f aca="false">IFERROR(Counts!AJ1000/Counts!AI1000,"")</f>
        <v>71.5339285714286</v>
      </c>
      <c r="W1000" s="38" t="n">
        <f aca="false">IFERROR(Counts!AK1000/Counts!AI1000,"")</f>
        <v>0.151785714285714</v>
      </c>
      <c r="X1000" s="40" t="n">
        <f aca="false">IFERROR(Counts!O1000,"")</f>
        <v>3.756</v>
      </c>
      <c r="Y1000" s="36" t="n">
        <f aca="false">IFERROR(INDEX('Season Counts'!$Y$2:$Y$740,$AF1000)/INDEX('Season Counts'!$X$2:$X$740,$AF1000),"")</f>
        <v>0.333092417061611</v>
      </c>
      <c r="Z1000" s="37" t="n">
        <f aca="false">IFERROR(J1000-Y1000,"")</f>
        <v>0.0226348556656614</v>
      </c>
      <c r="AA1000" s="38" t="n">
        <f aca="false">IFERROR(INDEX('Season Counts'!$K$2:$K$740,$AF1000)/INDEX('Season Counts'!$J$2:$J$740,$AF1000),"")</f>
        <v>0.245942571785268</v>
      </c>
      <c r="AB1000" s="41" t="n">
        <f aca="false">IFERROR(R1000-AA1000,"")</f>
        <v>0.0274387231787604</v>
      </c>
      <c r="AC1000" s="39" t="n">
        <f aca="false">IFERROR(INDEX('Season Counts'!$AG$2:$AG$740,$AF1000)/INDEX('Season Counts'!$AF$2:$AF$740,$AF1000),"")</f>
        <v>72.092663476874</v>
      </c>
      <c r="AD1000" s="40" t="n">
        <f aca="false">IFERROR(V1000-AC1000,"")</f>
        <v>-0.558734905445419</v>
      </c>
      <c r="AE1000" s="4" t="str">
        <f aca="false">IF(D1000&lt;Guide!$C$21,"Low PA",IF(TRIM(IF(ISNUMBER(AD1000),IF(N(AD1000)&lt;=-Guide!$C$24,"▼ Bat Speed  ",IF(N(AD1000)&gt;=Guide!$C$24,"▲ Bat Speed  ","")),"")&amp;IF(N(Z1000)&gt;=Guide!$C$22,"▲ Contact  ","")&amp;IF(N(Z1000)&lt;=-Guide!$C$22,"▼ Contact  ","")&amp;IF(N(AB1000)&gt;=Guide!$C$23,"▲ Chase  ","")&amp;IF(N(AB1000)&lt;=-Guide!$C$23,"▼ Chase  ",""))="","Stable",TRIM(IF(ISNUMBER(AD1000),IF(N(AD1000)&lt;=-Guide!$C$24,"▼ Bat Speed  ",IF(N(AD1000)&gt;=Guide!$C$24,"▲ Bat Speed  ","")),"")&amp;IF(N(Z1000)&gt;=Guide!$C$22,"▲ Contact  ","")&amp;IF(N(Z1000)&lt;=-Guide!$C$22,"▼ Contact  ","")&amp;IF(N(AB1000)&gt;=Guide!$C$23,"▲ Chase  ","")&amp;IF(N(AB1000)&lt;=-Guide!$C$23,"▼ Chase  ",""))))</f>
        <v>Stable</v>
      </c>
      <c r="AF1000" s="35" t="n">
        <f aca="false">MATCH(Counts!A1000,'Season Counts'!$A$2:$A$740,0)</f>
        <v>259</v>
      </c>
    </row>
    <row r="1001" customFormat="false" ht="15" hidden="false" customHeight="false" outlineLevel="0" collapsed="false">
      <c r="A1001" s="34" t="str">
        <f aca="false">Counts!B1001</f>
        <v>DET</v>
      </c>
      <c r="B1001" s="5" t="str">
        <f aca="false">Counts!C1001</f>
        <v>Colt Keith</v>
      </c>
      <c r="C1001" s="34" t="str">
        <f aca="false">Counts!F1001</f>
        <v>Aug</v>
      </c>
      <c r="D1001" s="35" t="n">
        <f aca="false">IFERROR(Counts!P1001,"")</f>
        <v>77</v>
      </c>
      <c r="E1001" s="36" t="n">
        <f aca="false">IFERROR(Counts!R1001/Counts!Q1001,"")</f>
        <v>0.230769230769231</v>
      </c>
      <c r="F1001" s="36" t="n">
        <f aca="false">IFERROR((Counts!R1001+Counts!V1001+Counts!W1001)/(Counts!Q1001+Counts!V1001+Counts!W1001+Counts!X1001),"")</f>
        <v>0.350649350649351</v>
      </c>
      <c r="G1001" s="36" t="n">
        <f aca="false">IFERROR((Counts!R1001+Counts!S1001+2*Counts!T1001+3*Counts!U1001)/Counts!Q1001,"")</f>
        <v>0.338461538461539</v>
      </c>
      <c r="H1001" s="35" t="n">
        <f aca="false">IFERROR(Counts!U1001,"")</f>
        <v>1</v>
      </c>
      <c r="I1001" s="36" t="n">
        <f aca="false">IFERROR(Counts!Z1001/Counts!AA1001,"")</f>
        <v>0.316883116883117</v>
      </c>
      <c r="J1001" s="36" t="n">
        <f aca="false">IFERROR(Counts!AB1001/Counts!AA1001,"")</f>
        <v>0.382051948051948</v>
      </c>
      <c r="K1001" s="37" t="n">
        <f aca="false">IFERROR((Counts!AB1001-Counts!Z1001)/Counts!AA1001,"")</f>
        <v>0.0651688311688312</v>
      </c>
      <c r="L1001" s="38" t="n">
        <f aca="false">IFERROR(Counts!Y1001/Counts!P1001,"")</f>
        <v>0.194805194805195</v>
      </c>
      <c r="M1001" s="38" t="n">
        <f aca="false">IFERROR(Counts!V1001/Counts!P1001,"")</f>
        <v>0.142857142857143</v>
      </c>
      <c r="N1001" s="38" t="n">
        <f aca="false">IFERROR(Counts!AD1001/Counts!AC1001,"")</f>
        <v>0.08</v>
      </c>
      <c r="O1001" s="38" t="n">
        <f aca="false">IFERROR(Counts!AE1001/Counts!AC1001,"")</f>
        <v>0.48</v>
      </c>
      <c r="P1001" s="39" t="n">
        <f aca="false">IFERROR(Counts!AG1001/Counts!AF1001,"")</f>
        <v>90.554</v>
      </c>
      <c r="Q1001" s="38" t="n">
        <f aca="false">IFERROR(Counts!AH1001/Counts!AC1001,"")</f>
        <v>0.4</v>
      </c>
      <c r="R1001" s="38" t="n">
        <f aca="false">IFERROR(Counts!N1001/Counts!M1001,"")</f>
        <v>0.231707317073171</v>
      </c>
      <c r="S1001" s="38" t="n">
        <f aca="false">IFERROR(Counts!K1001/Counts!J1001,"")</f>
        <v>0.659574468085106</v>
      </c>
      <c r="T1001" s="38" t="n">
        <f aca="false">IFERROR(Counts!I1001/Counts!H1001,"")</f>
        <v>0.198473282442748</v>
      </c>
      <c r="U1001" s="38" t="n">
        <f aca="false">IFERROR(1-Counts!L1001/Counts!K1001,"")</f>
        <v>0.89247311827957</v>
      </c>
      <c r="V1001" s="39" t="n">
        <f aca="false">IFERROR(Counts!AJ1001/Counts!AI1001,"")</f>
        <v>72.55</v>
      </c>
      <c r="W1001" s="38" t="n">
        <f aca="false">IFERROR(Counts!AK1001/Counts!AI1001,"")</f>
        <v>0.219298245614035</v>
      </c>
      <c r="X1001" s="40" t="n">
        <f aca="false">IFERROR(Counts!O1001,"")</f>
        <v>-0.813</v>
      </c>
      <c r="Y1001" s="36" t="n">
        <f aca="false">IFERROR(INDEX('Season Counts'!$Y$2:$Y$740,$AF1001)/INDEX('Season Counts'!$X$2:$X$740,$AF1001),"")</f>
        <v>0.333092417061611</v>
      </c>
      <c r="Z1001" s="37" t="n">
        <f aca="false">IFERROR(J1001-Y1001,"")</f>
        <v>0.0489595309903367</v>
      </c>
      <c r="AA1001" s="38" t="n">
        <f aca="false">IFERROR(INDEX('Season Counts'!$K$2:$K$740,$AF1001)/INDEX('Season Counts'!$J$2:$J$740,$AF1001),"")</f>
        <v>0.245942571785268</v>
      </c>
      <c r="AB1001" s="41" t="n">
        <f aca="false">IFERROR(R1001-AA1001,"")</f>
        <v>-0.0142352547120977</v>
      </c>
      <c r="AC1001" s="39" t="n">
        <f aca="false">IFERROR(INDEX('Season Counts'!$AG$2:$AG$740,$AF1001)/INDEX('Season Counts'!$AF$2:$AF$740,$AF1001),"")</f>
        <v>72.092663476874</v>
      </c>
      <c r="AD1001" s="40" t="n">
        <f aca="false">IFERROR(V1001-AC1001,"")</f>
        <v>0.457336523126017</v>
      </c>
      <c r="AE1001" s="4" t="str">
        <f aca="false">IF(D1001&lt;Guide!$C$21,"Low PA",IF(TRIM(IF(ISNUMBER(AD1001),IF(N(AD1001)&lt;=-Guide!$C$24,"▼ Bat Speed  ",IF(N(AD1001)&gt;=Guide!$C$24,"▲ Bat Speed  ","")),"")&amp;IF(N(Z1001)&gt;=Guide!$C$22,"▲ Contact  ","")&amp;IF(N(Z1001)&lt;=-Guide!$C$22,"▼ Contact  ","")&amp;IF(N(AB1001)&gt;=Guide!$C$23,"▲ Chase  ","")&amp;IF(N(AB1001)&lt;=-Guide!$C$23,"▼ Chase  ",""))="","Stable",TRIM(IF(ISNUMBER(AD1001),IF(N(AD1001)&lt;=-Guide!$C$24,"▼ Bat Speed  ",IF(N(AD1001)&gt;=Guide!$C$24,"▲ Bat Speed  ","")),"")&amp;IF(N(Z1001)&gt;=Guide!$C$22,"▲ Contact  ","")&amp;IF(N(Z1001)&lt;=-Guide!$C$22,"▼ Contact  ","")&amp;IF(N(AB1001)&gt;=Guide!$C$23,"▲ Chase  ","")&amp;IF(N(AB1001)&lt;=-Guide!$C$23,"▼ Chase  ",""))))</f>
        <v>▲ Contact</v>
      </c>
      <c r="AF1001" s="35" t="n">
        <f aca="false">MATCH(Counts!A1001,'Season Counts'!$A$2:$A$740,0)</f>
        <v>259</v>
      </c>
    </row>
    <row r="1002" customFormat="false" ht="15" hidden="false" customHeight="false" outlineLevel="0" collapsed="false">
      <c r="A1002" s="34" t="str">
        <f aca="false">Counts!B1002</f>
        <v>DET</v>
      </c>
      <c r="B1002" s="5" t="str">
        <f aca="false">Counts!C1002</f>
        <v>Colt Keith</v>
      </c>
      <c r="C1002" s="34" t="str">
        <f aca="false">Counts!F1002</f>
        <v>Sep</v>
      </c>
      <c r="D1002" s="35" t="n">
        <f aca="false">IFERROR(Counts!P1002,"")</f>
        <v>34</v>
      </c>
      <c r="E1002" s="36" t="n">
        <f aca="false">IFERROR(Counts!R1002/Counts!Q1002,"")</f>
        <v>0.266666666666667</v>
      </c>
      <c r="F1002" s="36" t="n">
        <f aca="false">IFERROR((Counts!R1002+Counts!V1002+Counts!W1002)/(Counts!Q1002+Counts!V1002+Counts!W1002+Counts!X1002),"")</f>
        <v>0.352941176470588</v>
      </c>
      <c r="G1002" s="36" t="n">
        <f aca="false">IFERROR((Counts!R1002+Counts!S1002+2*Counts!T1002+3*Counts!U1002)/Counts!Q1002,"")</f>
        <v>0.466666666666667</v>
      </c>
      <c r="H1002" s="35" t="n">
        <f aca="false">IFERROR(Counts!U1002,"")</f>
        <v>1</v>
      </c>
      <c r="I1002" s="36" t="n">
        <f aca="false">IFERROR(Counts!Z1002/Counts!AA1002,"")</f>
        <v>0.357352941176471</v>
      </c>
      <c r="J1002" s="36" t="n">
        <f aca="false">IFERROR(Counts!AB1002/Counts!AA1002,"")</f>
        <v>0.310852941176471</v>
      </c>
      <c r="K1002" s="37" t="n">
        <f aca="false">IFERROR((Counts!AB1002-Counts!Z1002)/Counts!AA1002,"")</f>
        <v>-0.0465</v>
      </c>
      <c r="L1002" s="38" t="n">
        <f aca="false">IFERROR(Counts!Y1002/Counts!P1002,"")</f>
        <v>0.264705882352941</v>
      </c>
      <c r="M1002" s="38" t="n">
        <f aca="false">IFERROR(Counts!V1002/Counts!P1002,"")</f>
        <v>0.0882352941176471</v>
      </c>
      <c r="N1002" s="38" t="n">
        <f aca="false">IFERROR(Counts!AD1002/Counts!AC1002,"")</f>
        <v>0.0952380952380952</v>
      </c>
      <c r="O1002" s="38" t="n">
        <f aca="false">IFERROR(Counts!AE1002/Counts!AC1002,"")</f>
        <v>0.428571428571429</v>
      </c>
      <c r="P1002" s="39" t="n">
        <f aca="false">IFERROR(Counts!AG1002/Counts!AF1002,"")</f>
        <v>85.7047619047619</v>
      </c>
      <c r="Q1002" s="38" t="n">
        <f aca="false">IFERROR(Counts!AH1002/Counts!AC1002,"")</f>
        <v>0.333333333333333</v>
      </c>
      <c r="R1002" s="38" t="n">
        <f aca="false">IFERROR(Counts!N1002/Counts!M1002,"")</f>
        <v>0.277777777777778</v>
      </c>
      <c r="S1002" s="38" t="n">
        <f aca="false">IFERROR(Counts!K1002/Counts!J1002,"")</f>
        <v>0.539473684210526</v>
      </c>
      <c r="T1002" s="38" t="n">
        <f aca="false">IFERROR(Counts!I1002/Counts!H1002,"")</f>
        <v>0.229508196721311</v>
      </c>
      <c r="U1002" s="38" t="n">
        <f aca="false">IFERROR(1-Counts!L1002/Counts!K1002,"")</f>
        <v>0.853658536585366</v>
      </c>
      <c r="V1002" s="39" t="n">
        <f aca="false">IFERROR(Counts!AJ1002/Counts!AI1002,"")</f>
        <v>72.8127272727273</v>
      </c>
      <c r="W1002" s="38" t="n">
        <f aca="false">IFERROR(Counts!AK1002/Counts!AI1002,"")</f>
        <v>0.290909090909091</v>
      </c>
      <c r="X1002" s="40" t="n">
        <f aca="false">IFERROR(Counts!O1002,"")</f>
        <v>0.427</v>
      </c>
      <c r="Y1002" s="36" t="n">
        <f aca="false">IFERROR(INDEX('Season Counts'!$Y$2:$Y$740,$AF1002)/INDEX('Season Counts'!$X$2:$X$740,$AF1002),"")</f>
        <v>0.333092417061611</v>
      </c>
      <c r="Z1002" s="37" t="n">
        <f aca="false">IFERROR(J1002-Y1002,"")</f>
        <v>-0.0222394758851407</v>
      </c>
      <c r="AA1002" s="38" t="n">
        <f aca="false">IFERROR(INDEX('Season Counts'!$K$2:$K$740,$AF1002)/INDEX('Season Counts'!$J$2:$J$740,$AF1002),"")</f>
        <v>0.245942571785268</v>
      </c>
      <c r="AB1002" s="41" t="n">
        <f aca="false">IFERROR(R1002-AA1002,"")</f>
        <v>0.0318352059925094</v>
      </c>
      <c r="AC1002" s="39" t="n">
        <f aca="false">IFERROR(INDEX('Season Counts'!$AG$2:$AG$740,$AF1002)/INDEX('Season Counts'!$AF$2:$AF$740,$AF1002),"")</f>
        <v>72.092663476874</v>
      </c>
      <c r="AD1002" s="40" t="n">
        <f aca="false">IFERROR(V1002-AC1002,"")</f>
        <v>0.720063795853278</v>
      </c>
      <c r="AE1002" s="4" t="str">
        <f aca="false">IF(D1002&lt;Guide!$C$21,"Low PA",IF(TRIM(IF(ISNUMBER(AD1002),IF(N(AD1002)&lt;=-Guide!$C$24,"▼ Bat Speed  ",IF(N(AD1002)&gt;=Guide!$C$24,"▲ Bat Speed  ","")),"")&amp;IF(N(Z1002)&gt;=Guide!$C$22,"▲ Contact  ","")&amp;IF(N(Z1002)&lt;=-Guide!$C$22,"▼ Contact  ","")&amp;IF(N(AB1002)&gt;=Guide!$C$23,"▲ Chase  ","")&amp;IF(N(AB1002)&lt;=-Guide!$C$23,"▼ Chase  ",""))="","Stable",TRIM(IF(ISNUMBER(AD1002),IF(N(AD1002)&lt;=-Guide!$C$24,"▼ Bat Speed  ",IF(N(AD1002)&gt;=Guide!$C$24,"▲ Bat Speed  ","")),"")&amp;IF(N(Z1002)&gt;=Guide!$C$22,"▲ Contact  ","")&amp;IF(N(Z1002)&lt;=-Guide!$C$22,"▼ Contact  ","")&amp;IF(N(AB1002)&gt;=Guide!$C$23,"▲ Chase  ","")&amp;IF(N(AB1002)&lt;=-Guide!$C$23,"▼ Chase  ",""))))</f>
        <v>Low PA</v>
      </c>
      <c r="AF1002" s="35" t="n">
        <f aca="false">MATCH(Counts!A1002,'Season Counts'!$A$2:$A$740,0)</f>
        <v>259</v>
      </c>
    </row>
    <row r="1003" customFormat="false" ht="15" hidden="false" customHeight="false" outlineLevel="0" collapsed="false">
      <c r="A1003" s="34" t="str">
        <f aca="false">Counts!B1003</f>
        <v>DET</v>
      </c>
      <c r="B1003" s="5" t="str">
        <f aca="false">Counts!C1003</f>
        <v>Zach McKinstry</v>
      </c>
      <c r="C1003" s="34" t="str">
        <f aca="false">Counts!F1003</f>
        <v>Mar-Apr</v>
      </c>
      <c r="D1003" s="35" t="n">
        <f aca="false">IFERROR(Counts!P1003,"")</f>
        <v>46</v>
      </c>
      <c r="E1003" s="36" t="n">
        <f aca="false">IFERROR(Counts!R1003/Counts!Q1003,"")</f>
        <v>0.209302325581395</v>
      </c>
      <c r="F1003" s="36" t="n">
        <f aca="false">IFERROR((Counts!R1003+Counts!V1003+Counts!W1003)/(Counts!Q1003+Counts!V1003+Counts!W1003+Counts!X1003),"")</f>
        <v>0.260869565217391</v>
      </c>
      <c r="G1003" s="36" t="n">
        <f aca="false">IFERROR((Counts!R1003+Counts!S1003+2*Counts!T1003+3*Counts!U1003)/Counts!Q1003,"")</f>
        <v>0.325581395348837</v>
      </c>
      <c r="H1003" s="35" t="n">
        <f aca="false">IFERROR(Counts!U1003,"")</f>
        <v>1</v>
      </c>
      <c r="I1003" s="36" t="n">
        <f aca="false">IFERROR(Counts!Z1003/Counts!AA1003,"")</f>
        <v>0.260869565217391</v>
      </c>
      <c r="J1003" s="36" t="n">
        <f aca="false">IFERROR(Counts!AB1003/Counts!AA1003,"")</f>
        <v>0.248173913043478</v>
      </c>
      <c r="K1003" s="37" t="n">
        <f aca="false">IFERROR((Counts!AB1003-Counts!Z1003)/Counts!AA1003,"")</f>
        <v>-0.012695652173913</v>
      </c>
      <c r="L1003" s="38" t="n">
        <f aca="false">IFERROR(Counts!Y1003/Counts!P1003,"")</f>
        <v>0.217391304347826</v>
      </c>
      <c r="M1003" s="38" t="n">
        <f aca="false">IFERROR(Counts!V1003/Counts!P1003,"")</f>
        <v>0.0652173913043478</v>
      </c>
      <c r="N1003" s="38" t="n">
        <f aca="false">IFERROR(Counts!AD1003/Counts!AC1003,"")</f>
        <v>0.0303030303030303</v>
      </c>
      <c r="O1003" s="38" t="n">
        <f aca="false">IFERROR(Counts!AE1003/Counts!AC1003,"")</f>
        <v>0.242424242424242</v>
      </c>
      <c r="P1003" s="39" t="n">
        <f aca="false">IFERROR(Counts!AG1003/Counts!AF1003,"")</f>
        <v>85.769696969697</v>
      </c>
      <c r="Q1003" s="38" t="n">
        <f aca="false">IFERROR(Counts!AH1003/Counts!AC1003,"")</f>
        <v>0.333333333333333</v>
      </c>
      <c r="R1003" s="38" t="n">
        <f aca="false">IFERROR(Counts!N1003/Counts!M1003,"")</f>
        <v>0.2625</v>
      </c>
      <c r="S1003" s="38" t="n">
        <f aca="false">IFERROR(Counts!K1003/Counts!J1003,"")</f>
        <v>0.684684684684685</v>
      </c>
      <c r="T1003" s="38" t="n">
        <f aca="false">IFERROR(Counts!I1003/Counts!H1003,"")</f>
        <v>0.123711340206186</v>
      </c>
      <c r="U1003" s="38" t="n">
        <f aca="false">IFERROR(1-Counts!L1003/Counts!K1003,"")</f>
        <v>0.947368421052632</v>
      </c>
      <c r="V1003" s="39" t="n">
        <f aca="false">IFERROR(Counts!AJ1003/Counts!AI1003,"")</f>
        <v>69.0523255813954</v>
      </c>
      <c r="W1003" s="38" t="n">
        <f aca="false">IFERROR(Counts!AK1003/Counts!AI1003,"")</f>
        <v>0.0465116279069767</v>
      </c>
      <c r="X1003" s="40" t="n">
        <f aca="false">IFERROR(Counts!O1003,"")</f>
        <v>-3.25</v>
      </c>
      <c r="Y1003" s="36" t="n">
        <f aca="false">IFERROR(INDEX('Season Counts'!$Y$2:$Y$740,$AF1003)/INDEX('Season Counts'!$X$2:$X$740,$AF1003),"")</f>
        <v>0.284251196172249</v>
      </c>
      <c r="Z1003" s="37" t="n">
        <f aca="false">IFERROR(J1003-Y1003,"")</f>
        <v>-0.0360772831287705</v>
      </c>
      <c r="AA1003" s="38" t="n">
        <f aca="false">IFERROR(INDEX('Season Counts'!$K$2:$K$740,$AF1003)/INDEX('Season Counts'!$J$2:$J$740,$AF1003),"")</f>
        <v>0.280409731113956</v>
      </c>
      <c r="AB1003" s="41" t="n">
        <f aca="false">IFERROR(R1003-AA1003,"")</f>
        <v>-0.0179097311139564</v>
      </c>
      <c r="AC1003" s="39" t="n">
        <f aca="false">IFERROR(INDEX('Season Counts'!$AG$2:$AG$740,$AF1003)/INDEX('Season Counts'!$AF$2:$AF$740,$AF1003),"")</f>
        <v>67.9856502242153</v>
      </c>
      <c r="AD1003" s="40" t="n">
        <f aca="false">IFERROR(V1003-AC1003,"")</f>
        <v>1.0666753571801</v>
      </c>
      <c r="AE1003" s="4" t="str">
        <f aca="false">IF(D1003&lt;Guide!$C$21,"Low PA",IF(TRIM(IF(ISNUMBER(AD1003),IF(N(AD1003)&lt;=-Guide!$C$24,"▼ Bat Speed  ",IF(N(AD1003)&gt;=Guide!$C$24,"▲ Bat Speed  ","")),"")&amp;IF(N(Z1003)&gt;=Guide!$C$22,"▲ Contact  ","")&amp;IF(N(Z1003)&lt;=-Guide!$C$22,"▼ Contact  ","")&amp;IF(N(AB1003)&gt;=Guide!$C$23,"▲ Chase  ","")&amp;IF(N(AB1003)&lt;=-Guide!$C$23,"▼ Chase  ",""))="","Stable",TRIM(IF(ISNUMBER(AD1003),IF(N(AD1003)&lt;=-Guide!$C$24,"▼ Bat Speed  ",IF(N(AD1003)&gt;=Guide!$C$24,"▲ Bat Speed  ","")),"")&amp;IF(N(Z1003)&gt;=Guide!$C$22,"▲ Contact  ","")&amp;IF(N(Z1003)&lt;=-Guide!$C$22,"▼ Contact  ","")&amp;IF(N(AB1003)&gt;=Guide!$C$23,"▲ Chase  ","")&amp;IF(N(AB1003)&lt;=-Guide!$C$23,"▼ Chase  ",""))))</f>
        <v>▲ Bat Speed</v>
      </c>
      <c r="AF1003" s="35" t="n">
        <f aca="false">MATCH(Counts!A1003,'Season Counts'!$A$2:$A$740,0)</f>
        <v>260</v>
      </c>
    </row>
    <row r="1004" customFormat="false" ht="15" hidden="false" customHeight="false" outlineLevel="0" collapsed="false">
      <c r="A1004" s="34" t="str">
        <f aca="false">Counts!B1004</f>
        <v>DET</v>
      </c>
      <c r="B1004" s="5" t="str">
        <f aca="false">Counts!C1004</f>
        <v>Zach McKinstry</v>
      </c>
      <c r="C1004" s="34" t="str">
        <f aca="false">Counts!F1004</f>
        <v>May</v>
      </c>
      <c r="D1004" s="35" t="n">
        <f aca="false">IFERROR(Counts!P1004,"")</f>
        <v>78</v>
      </c>
      <c r="E1004" s="36" t="n">
        <f aca="false">IFERROR(Counts!R1004/Counts!Q1004,"")</f>
        <v>0.123076923076923</v>
      </c>
      <c r="F1004" s="36" t="n">
        <f aca="false">IFERROR((Counts!R1004+Counts!V1004+Counts!W1004)/(Counts!Q1004+Counts!V1004+Counts!W1004+Counts!X1004),"")</f>
        <v>0.233766233766234</v>
      </c>
      <c r="G1004" s="36" t="n">
        <f aca="false">IFERROR((Counts!R1004+Counts!S1004+2*Counts!T1004+3*Counts!U1004)/Counts!Q1004,"")</f>
        <v>0.138461538461538</v>
      </c>
      <c r="H1004" s="35" t="n">
        <f aca="false">IFERROR(Counts!U1004,"")</f>
        <v>0</v>
      </c>
      <c r="I1004" s="36" t="n">
        <f aca="false">IFERROR(Counts!Z1004/Counts!AA1004,"")</f>
        <v>0.184666666666667</v>
      </c>
      <c r="J1004" s="36" t="n">
        <f aca="false">IFERROR(Counts!AB1004/Counts!AA1004,"")</f>
        <v>0.244013333333333</v>
      </c>
      <c r="K1004" s="37" t="n">
        <f aca="false">IFERROR((Counts!AB1004-Counts!Z1004)/Counts!AA1004,"")</f>
        <v>0.0593466666666667</v>
      </c>
      <c r="L1004" s="38" t="n">
        <f aca="false">IFERROR(Counts!Y1004/Counts!P1004,"")</f>
        <v>0.166666666666667</v>
      </c>
      <c r="M1004" s="38" t="n">
        <f aca="false">IFERROR(Counts!V1004/Counts!P1004,"")</f>
        <v>0.128205128205128</v>
      </c>
      <c r="N1004" s="38" t="n">
        <f aca="false">IFERROR(Counts!AD1004/Counts!AC1004,"")</f>
        <v>0</v>
      </c>
      <c r="O1004" s="38" t="n">
        <f aca="false">IFERROR(Counts!AE1004/Counts!AC1004,"")</f>
        <v>0.2</v>
      </c>
      <c r="P1004" s="39" t="n">
        <f aca="false">IFERROR(Counts!AG1004/Counts!AF1004,"")</f>
        <v>82.2296296296296</v>
      </c>
      <c r="Q1004" s="38" t="n">
        <f aca="false">IFERROR(Counts!AH1004/Counts!AC1004,"")</f>
        <v>0.290909090909091</v>
      </c>
      <c r="R1004" s="38" t="n">
        <f aca="false">IFERROR(Counts!N1004/Counts!M1004,"")</f>
        <v>0.291666666666667</v>
      </c>
      <c r="S1004" s="38" t="n">
        <f aca="false">IFERROR(Counts!K1004/Counts!J1004,"")</f>
        <v>0.683544303797468</v>
      </c>
      <c r="T1004" s="38" t="n">
        <f aca="false">IFERROR(Counts!I1004/Counts!H1004,"")</f>
        <v>0.12</v>
      </c>
      <c r="U1004" s="38" t="n">
        <f aca="false">IFERROR(1-Counts!L1004/Counts!K1004,"")</f>
        <v>0.953703703703704</v>
      </c>
      <c r="V1004" s="39" t="n">
        <f aca="false">IFERROR(Counts!AJ1004/Counts!AI1004,"")</f>
        <v>68.5305970149254</v>
      </c>
      <c r="W1004" s="38" t="n">
        <f aca="false">IFERROR(Counts!AK1004/Counts!AI1004,"")</f>
        <v>0.0447761194029851</v>
      </c>
      <c r="X1004" s="40" t="n">
        <f aca="false">IFERROR(Counts!O1004,"")</f>
        <v>-6.558</v>
      </c>
      <c r="Y1004" s="36" t="n">
        <f aca="false">IFERROR(INDEX('Season Counts'!$Y$2:$Y$740,$AF1004)/INDEX('Season Counts'!$X$2:$X$740,$AF1004),"")</f>
        <v>0.284251196172249</v>
      </c>
      <c r="Z1004" s="37" t="n">
        <f aca="false">IFERROR(J1004-Y1004,"")</f>
        <v>-0.0402378628389155</v>
      </c>
      <c r="AA1004" s="38" t="n">
        <f aca="false">IFERROR(INDEX('Season Counts'!$K$2:$K$740,$AF1004)/INDEX('Season Counts'!$J$2:$J$740,$AF1004),"")</f>
        <v>0.280409731113956</v>
      </c>
      <c r="AB1004" s="41" t="n">
        <f aca="false">IFERROR(R1004-AA1004,"")</f>
        <v>0.0112569355527102</v>
      </c>
      <c r="AC1004" s="39" t="n">
        <f aca="false">IFERROR(INDEX('Season Counts'!$AG$2:$AG$740,$AF1004)/INDEX('Season Counts'!$AF$2:$AF$740,$AF1004),"")</f>
        <v>67.9856502242153</v>
      </c>
      <c r="AD1004" s="40" t="n">
        <f aca="false">IFERROR(V1004-AC1004,"")</f>
        <v>0.544946790710128</v>
      </c>
      <c r="AE1004" s="4" t="str">
        <f aca="false">IF(D1004&lt;Guide!$C$21,"Low PA",IF(TRIM(IF(ISNUMBER(AD1004),IF(N(AD1004)&lt;=-Guide!$C$24,"▼ Bat Speed  ",IF(N(AD1004)&gt;=Guide!$C$24,"▲ Bat Speed  ","")),"")&amp;IF(N(Z1004)&gt;=Guide!$C$22,"▲ Contact  ","")&amp;IF(N(Z1004)&lt;=-Guide!$C$22,"▼ Contact  ","")&amp;IF(N(AB1004)&gt;=Guide!$C$23,"▲ Chase  ","")&amp;IF(N(AB1004)&lt;=-Guide!$C$23,"▼ Chase  ",""))="","Stable",TRIM(IF(ISNUMBER(AD1004),IF(N(AD1004)&lt;=-Guide!$C$24,"▼ Bat Speed  ",IF(N(AD1004)&gt;=Guide!$C$24,"▲ Bat Speed  ","")),"")&amp;IF(N(Z1004)&gt;=Guide!$C$22,"▲ Contact  ","")&amp;IF(N(Z1004)&lt;=-Guide!$C$22,"▼ Contact  ","")&amp;IF(N(AB1004)&gt;=Guide!$C$23,"▲ Chase  ","")&amp;IF(N(AB1004)&lt;=-Guide!$C$23,"▼ Chase  ",""))))</f>
        <v>▼ Contact</v>
      </c>
      <c r="AF1004" s="35" t="n">
        <f aca="false">MATCH(Counts!A1004,'Season Counts'!$A$2:$A$740,0)</f>
        <v>260</v>
      </c>
    </row>
    <row r="1005" customFormat="false" ht="15" hidden="false" customHeight="false" outlineLevel="0" collapsed="false">
      <c r="A1005" s="34" t="str">
        <f aca="false">Counts!B1005</f>
        <v>DET</v>
      </c>
      <c r="B1005" s="5" t="str">
        <f aca="false">Counts!C1005</f>
        <v>Zach McKinstry</v>
      </c>
      <c r="C1005" s="34" t="str">
        <f aca="false">Counts!F1005</f>
        <v>Jun</v>
      </c>
      <c r="D1005" s="35" t="n">
        <f aca="false">IFERROR(Counts!P1005,"")</f>
        <v>84</v>
      </c>
      <c r="E1005" s="36" t="n">
        <f aca="false">IFERROR(Counts!R1005/Counts!Q1005,"")</f>
        <v>0.243243243243243</v>
      </c>
      <c r="F1005" s="36" t="n">
        <f aca="false">IFERROR((Counts!R1005+Counts!V1005+Counts!W1005)/(Counts!Q1005+Counts!V1005+Counts!W1005+Counts!X1005),"")</f>
        <v>0.325301204819277</v>
      </c>
      <c r="G1005" s="36" t="n">
        <f aca="false">IFERROR((Counts!R1005+Counts!S1005+2*Counts!T1005+3*Counts!U1005)/Counts!Q1005,"")</f>
        <v>0.405405405405405</v>
      </c>
      <c r="H1005" s="35" t="n">
        <f aca="false">IFERROR(Counts!U1005,"")</f>
        <v>2</v>
      </c>
      <c r="I1005" s="36" t="n">
        <f aca="false">IFERROR(Counts!Z1005/Counts!AA1005,"")</f>
        <v>0.32289156626506</v>
      </c>
      <c r="J1005" s="36" t="n">
        <f aca="false">IFERROR(Counts!AB1005/Counts!AA1005,"")</f>
        <v>0.294614457831325</v>
      </c>
      <c r="K1005" s="37" t="n">
        <f aca="false">IFERROR((Counts!AB1005-Counts!Z1005)/Counts!AA1005,"")</f>
        <v>-0.028277108433735</v>
      </c>
      <c r="L1005" s="38" t="n">
        <f aca="false">IFERROR(Counts!Y1005/Counts!P1005,"")</f>
        <v>0.142857142857143</v>
      </c>
      <c r="M1005" s="38" t="n">
        <f aca="false">IFERROR(Counts!V1005/Counts!P1005,"")</f>
        <v>0.107142857142857</v>
      </c>
      <c r="N1005" s="38" t="n">
        <f aca="false">IFERROR(Counts!AD1005/Counts!AC1005,"")</f>
        <v>0.0317460317460317</v>
      </c>
      <c r="O1005" s="38" t="n">
        <f aca="false">IFERROR(Counts!AE1005/Counts!AC1005,"")</f>
        <v>0.19047619047619</v>
      </c>
      <c r="P1005" s="39" t="n">
        <f aca="false">IFERROR(Counts!AG1005/Counts!AF1005,"")</f>
        <v>84.1380952380952</v>
      </c>
      <c r="Q1005" s="38" t="n">
        <f aca="false">IFERROR(Counts!AH1005/Counts!AC1005,"")</f>
        <v>0.444444444444444</v>
      </c>
      <c r="R1005" s="38" t="n">
        <f aca="false">IFERROR(Counts!N1005/Counts!M1005,"")</f>
        <v>0.3</v>
      </c>
      <c r="S1005" s="38" t="n">
        <f aca="false">IFERROR(Counts!K1005/Counts!J1005,"")</f>
        <v>0.666666666666667</v>
      </c>
      <c r="T1005" s="38" t="n">
        <f aca="false">IFERROR(Counts!I1005/Counts!H1005,"")</f>
        <v>0.119205298013245</v>
      </c>
      <c r="U1005" s="38" t="n">
        <f aca="false">IFERROR(1-Counts!L1005/Counts!K1005,"")</f>
        <v>0.95</v>
      </c>
      <c r="V1005" s="39" t="n">
        <f aca="false">IFERROR(Counts!AJ1005/Counts!AI1005,"")</f>
        <v>67.7428571428572</v>
      </c>
      <c r="W1005" s="38" t="n">
        <f aca="false">IFERROR(Counts!AK1005/Counts!AI1005,"")</f>
        <v>0.0317460317460317</v>
      </c>
      <c r="X1005" s="40" t="n">
        <f aca="false">IFERROR(Counts!O1005,"")</f>
        <v>1.998</v>
      </c>
      <c r="Y1005" s="36" t="n">
        <f aca="false">IFERROR(INDEX('Season Counts'!$Y$2:$Y$740,$AF1005)/INDEX('Season Counts'!$X$2:$X$740,$AF1005),"")</f>
        <v>0.284251196172249</v>
      </c>
      <c r="Z1005" s="37" t="n">
        <f aca="false">IFERROR(J1005-Y1005,"")</f>
        <v>0.0103632616590765</v>
      </c>
      <c r="AA1005" s="38" t="n">
        <f aca="false">IFERROR(INDEX('Season Counts'!$K$2:$K$740,$AF1005)/INDEX('Season Counts'!$J$2:$J$740,$AF1005),"")</f>
        <v>0.280409731113956</v>
      </c>
      <c r="AB1005" s="41" t="n">
        <f aca="false">IFERROR(R1005-AA1005,"")</f>
        <v>0.0195902688860435</v>
      </c>
      <c r="AC1005" s="39" t="n">
        <f aca="false">IFERROR(INDEX('Season Counts'!$AG$2:$AG$740,$AF1005)/INDEX('Season Counts'!$AF$2:$AF$740,$AF1005),"")</f>
        <v>67.9856502242153</v>
      </c>
      <c r="AD1005" s="40" t="n">
        <f aca="false">IFERROR(V1005-AC1005,"")</f>
        <v>-0.242793081358101</v>
      </c>
      <c r="AE1005" s="4" t="str">
        <f aca="false">IF(D1005&lt;Guide!$C$21,"Low PA",IF(TRIM(IF(ISNUMBER(AD1005),IF(N(AD1005)&lt;=-Guide!$C$24,"▼ Bat Speed  ",IF(N(AD1005)&gt;=Guide!$C$24,"▲ Bat Speed  ","")),"")&amp;IF(N(Z1005)&gt;=Guide!$C$22,"▲ Contact  ","")&amp;IF(N(Z1005)&lt;=-Guide!$C$22,"▼ Contact  ","")&amp;IF(N(AB1005)&gt;=Guide!$C$23,"▲ Chase  ","")&amp;IF(N(AB1005)&lt;=-Guide!$C$23,"▼ Chase  ",""))="","Stable",TRIM(IF(ISNUMBER(AD1005),IF(N(AD1005)&lt;=-Guide!$C$24,"▼ Bat Speed  ",IF(N(AD1005)&gt;=Guide!$C$24,"▲ Bat Speed  ","")),"")&amp;IF(N(Z1005)&gt;=Guide!$C$22,"▲ Contact  ","")&amp;IF(N(Z1005)&lt;=-Guide!$C$22,"▼ Contact  ","")&amp;IF(N(AB1005)&gt;=Guide!$C$23,"▲ Chase  ","")&amp;IF(N(AB1005)&lt;=-Guide!$C$23,"▼ Chase  ",""))))</f>
        <v>Stable</v>
      </c>
      <c r="AF1005" s="35" t="n">
        <f aca="false">MATCH(Counts!A1005,'Season Counts'!$A$2:$A$740,0)</f>
        <v>260</v>
      </c>
    </row>
    <row r="1006" customFormat="false" ht="15" hidden="false" customHeight="false" outlineLevel="0" collapsed="false">
      <c r="A1006" s="34" t="str">
        <f aca="false">Counts!B1006</f>
        <v>DET</v>
      </c>
      <c r="B1006" s="5" t="str">
        <f aca="false">Counts!C1006</f>
        <v>Zach McKinstry</v>
      </c>
      <c r="C1006" s="34" t="str">
        <f aca="false">Counts!F1006</f>
        <v>Jul</v>
      </c>
      <c r="D1006" s="35" t="n">
        <f aca="false">IFERROR(Counts!P1006,"")</f>
        <v>82</v>
      </c>
      <c r="E1006" s="36" t="n">
        <f aca="false">IFERROR(Counts!R1006/Counts!Q1006,"")</f>
        <v>0.24</v>
      </c>
      <c r="F1006" s="36" t="n">
        <f aca="false">IFERROR((Counts!R1006+Counts!V1006+Counts!W1006)/(Counts!Q1006+Counts!V1006+Counts!W1006+Counts!X1006),"")</f>
        <v>0.296296296296296</v>
      </c>
      <c r="G1006" s="36" t="n">
        <f aca="false">IFERROR((Counts!R1006+Counts!S1006+2*Counts!T1006+3*Counts!U1006)/Counts!Q1006,"")</f>
        <v>0.373333333333333</v>
      </c>
      <c r="H1006" s="35" t="n">
        <f aca="false">IFERROR(Counts!U1006,"")</f>
        <v>1</v>
      </c>
      <c r="I1006" s="36" t="n">
        <f aca="false">IFERROR(Counts!Z1006/Counts!AA1006,"")</f>
        <v>0.295679012345679</v>
      </c>
      <c r="J1006" s="36" t="n">
        <f aca="false">IFERROR(Counts!AB1006/Counts!AA1006,"")</f>
        <v>0.324765432098765</v>
      </c>
      <c r="K1006" s="37" t="n">
        <f aca="false">IFERROR((Counts!AB1006-Counts!Z1006)/Counts!AA1006,"")</f>
        <v>0.0290864197530864</v>
      </c>
      <c r="L1006" s="38" t="n">
        <f aca="false">IFERROR(Counts!Y1006/Counts!P1006,"")</f>
        <v>0.146341463414634</v>
      </c>
      <c r="M1006" s="38" t="n">
        <f aca="false">IFERROR(Counts!V1006/Counts!P1006,"")</f>
        <v>0.0731707317073171</v>
      </c>
      <c r="N1006" s="38" t="n">
        <f aca="false">IFERROR(Counts!AD1006/Counts!AC1006,"")</f>
        <v>0.046875</v>
      </c>
      <c r="O1006" s="38" t="n">
        <f aca="false">IFERROR(Counts!AE1006/Counts!AC1006,"")</f>
        <v>0.28125</v>
      </c>
      <c r="P1006" s="39" t="n">
        <f aca="false">IFERROR(Counts!AG1006/Counts!AF1006,"")</f>
        <v>86.346875</v>
      </c>
      <c r="Q1006" s="38" t="n">
        <f aca="false">IFERROR(Counts!AH1006/Counts!AC1006,"")</f>
        <v>0.46875</v>
      </c>
      <c r="R1006" s="38" t="n">
        <f aca="false">IFERROR(Counts!N1006/Counts!M1006,"")</f>
        <v>0.313432835820896</v>
      </c>
      <c r="S1006" s="38" t="n">
        <f aca="false">IFERROR(Counts!K1006/Counts!J1006,"")</f>
        <v>0.652777777777778</v>
      </c>
      <c r="T1006" s="38" t="n">
        <f aca="false">IFERROR(Counts!I1006/Counts!H1006,"")</f>
        <v>0.198529411764706</v>
      </c>
      <c r="U1006" s="38" t="n">
        <f aca="false">IFERROR(1-Counts!L1006/Counts!K1006,"")</f>
        <v>0.914893617021277</v>
      </c>
      <c r="V1006" s="39" t="n">
        <f aca="false">IFERROR(Counts!AJ1006/Counts!AI1006,"")</f>
        <v>68.7909090909091</v>
      </c>
      <c r="W1006" s="38" t="n">
        <f aca="false">IFERROR(Counts!AK1006/Counts!AI1006,"")</f>
        <v>0.107438016528926</v>
      </c>
      <c r="X1006" s="40" t="n">
        <f aca="false">IFERROR(Counts!O1006,"")</f>
        <v>0.12</v>
      </c>
      <c r="Y1006" s="36" t="n">
        <f aca="false">IFERROR(INDEX('Season Counts'!$Y$2:$Y$740,$AF1006)/INDEX('Season Counts'!$X$2:$X$740,$AF1006),"")</f>
        <v>0.284251196172249</v>
      </c>
      <c r="Z1006" s="37" t="n">
        <f aca="false">IFERROR(J1006-Y1006,"")</f>
        <v>0.0405142359265167</v>
      </c>
      <c r="AA1006" s="38" t="n">
        <f aca="false">IFERROR(INDEX('Season Counts'!$K$2:$K$740,$AF1006)/INDEX('Season Counts'!$J$2:$J$740,$AF1006),"")</f>
        <v>0.280409731113956</v>
      </c>
      <c r="AB1006" s="41" t="n">
        <f aca="false">IFERROR(R1006-AA1006,"")</f>
        <v>0.0330231047069391</v>
      </c>
      <c r="AC1006" s="39" t="n">
        <f aca="false">IFERROR(INDEX('Season Counts'!$AG$2:$AG$740,$AF1006)/INDEX('Season Counts'!$AF$2:$AF$740,$AF1006),"")</f>
        <v>67.9856502242153</v>
      </c>
      <c r="AD1006" s="40" t="n">
        <f aca="false">IFERROR(V1006-AC1006,"")</f>
        <v>0.805258866693848</v>
      </c>
      <c r="AE1006" s="4" t="str">
        <f aca="false">IF(D1006&lt;Guide!$C$21,"Low PA",IF(TRIM(IF(ISNUMBER(AD1006),IF(N(AD1006)&lt;=-Guide!$C$24,"▼ Bat Speed  ",IF(N(AD1006)&gt;=Guide!$C$24,"▲ Bat Speed  ","")),"")&amp;IF(N(Z1006)&gt;=Guide!$C$22,"▲ Contact  ","")&amp;IF(N(Z1006)&lt;=-Guide!$C$22,"▼ Contact  ","")&amp;IF(N(AB1006)&gt;=Guide!$C$23,"▲ Chase  ","")&amp;IF(N(AB1006)&lt;=-Guide!$C$23,"▼ Chase  ",""))="","Stable",TRIM(IF(ISNUMBER(AD1006),IF(N(AD1006)&lt;=-Guide!$C$24,"▼ Bat Speed  ",IF(N(AD1006)&gt;=Guide!$C$24,"▲ Bat Speed  ","")),"")&amp;IF(N(Z1006)&gt;=Guide!$C$22,"▲ Contact  ","")&amp;IF(N(Z1006)&lt;=-Guide!$C$22,"▼ Contact  ","")&amp;IF(N(AB1006)&gt;=Guide!$C$23,"▲ Chase  ","")&amp;IF(N(AB1006)&lt;=-Guide!$C$23,"▼ Chase  ",""))))</f>
        <v>▲ Contact</v>
      </c>
      <c r="AF1006" s="35" t="n">
        <f aca="false">MATCH(Counts!A1006,'Season Counts'!$A$2:$A$740,0)</f>
        <v>260</v>
      </c>
    </row>
    <row r="1007" customFormat="false" ht="15" hidden="false" customHeight="false" outlineLevel="0" collapsed="false">
      <c r="A1007" s="34" t="str">
        <f aca="false">Counts!B1007</f>
        <v>DET</v>
      </c>
      <c r="B1007" s="5" t="str">
        <f aca="false">Counts!C1007</f>
        <v>Zach McKinstry</v>
      </c>
      <c r="C1007" s="34" t="str">
        <f aca="false">Counts!F1007</f>
        <v>Aug</v>
      </c>
      <c r="D1007" s="35" t="n">
        <f aca="false">IFERROR(Counts!P1007,"")</f>
        <v>87</v>
      </c>
      <c r="E1007" s="36" t="n">
        <f aca="false">IFERROR(Counts!R1007/Counts!Q1007,"")</f>
        <v>0.24</v>
      </c>
      <c r="F1007" s="36" t="n">
        <f aca="false">IFERROR((Counts!R1007+Counts!V1007+Counts!W1007)/(Counts!Q1007+Counts!V1007+Counts!W1007+Counts!X1007),"")</f>
        <v>0.344827586206897</v>
      </c>
      <c r="G1007" s="36" t="n">
        <f aca="false">IFERROR((Counts!R1007+Counts!S1007+2*Counts!T1007+3*Counts!U1007)/Counts!Q1007,"")</f>
        <v>0.306666666666667</v>
      </c>
      <c r="H1007" s="35" t="n">
        <f aca="false">IFERROR(Counts!U1007,"")</f>
        <v>0</v>
      </c>
      <c r="I1007" s="36" t="n">
        <f aca="false">IFERROR(Counts!Z1007/Counts!AA1007,"")</f>
        <v>0.302873563218391</v>
      </c>
      <c r="J1007" s="36" t="n">
        <f aca="false">IFERROR(Counts!AB1007/Counts!AA1007,"")</f>
        <v>0.290620689655172</v>
      </c>
      <c r="K1007" s="37" t="n">
        <f aca="false">IFERROR((Counts!AB1007-Counts!Z1007)/Counts!AA1007,"")</f>
        <v>-0.0122528735632184</v>
      </c>
      <c r="L1007" s="38" t="n">
        <f aca="false">IFERROR(Counts!Y1007/Counts!P1007,"")</f>
        <v>0.160919540229885</v>
      </c>
      <c r="M1007" s="38" t="n">
        <f aca="false">IFERROR(Counts!V1007/Counts!P1007,"")</f>
        <v>0.103448275862069</v>
      </c>
      <c r="N1007" s="38" t="n">
        <f aca="false">IFERROR(Counts!AD1007/Counts!AC1007,"")</f>
        <v>0</v>
      </c>
      <c r="O1007" s="38" t="n">
        <f aca="false">IFERROR(Counts!AE1007/Counts!AC1007,"")</f>
        <v>0.19672131147541</v>
      </c>
      <c r="P1007" s="39" t="n">
        <f aca="false">IFERROR(Counts!AG1007/Counts!AF1007,"")</f>
        <v>87.3114754098361</v>
      </c>
      <c r="Q1007" s="38" t="n">
        <f aca="false">IFERROR(Counts!AH1007/Counts!AC1007,"")</f>
        <v>0.377049180327869</v>
      </c>
      <c r="R1007" s="38" t="n">
        <f aca="false">IFERROR(Counts!N1007/Counts!M1007,"")</f>
        <v>0.25748502994012</v>
      </c>
      <c r="S1007" s="38" t="n">
        <f aca="false">IFERROR(Counts!K1007/Counts!J1007,"")</f>
        <v>0.710982658959538</v>
      </c>
      <c r="T1007" s="38" t="n">
        <f aca="false">IFERROR(Counts!I1007/Counts!H1007,"")</f>
        <v>0.120481927710843</v>
      </c>
      <c r="U1007" s="38" t="n">
        <f aca="false">IFERROR(1-Counts!L1007/Counts!K1007,"")</f>
        <v>0.943089430894309</v>
      </c>
      <c r="V1007" s="39" t="n">
        <f aca="false">IFERROR(Counts!AJ1007/Counts!AI1007,"")</f>
        <v>66.7906474820144</v>
      </c>
      <c r="W1007" s="38" t="n">
        <f aca="false">IFERROR(Counts!AK1007/Counts!AI1007,"")</f>
        <v>0.0215827338129496</v>
      </c>
      <c r="X1007" s="40" t="n">
        <f aca="false">IFERROR(Counts!O1007,"")</f>
        <v>-1.602</v>
      </c>
      <c r="Y1007" s="36" t="n">
        <f aca="false">IFERROR(INDEX('Season Counts'!$Y$2:$Y$740,$AF1007)/INDEX('Season Counts'!$X$2:$X$740,$AF1007),"")</f>
        <v>0.284251196172249</v>
      </c>
      <c r="Z1007" s="37" t="n">
        <f aca="false">IFERROR(J1007-Y1007,"")</f>
        <v>0.00636949348292359</v>
      </c>
      <c r="AA1007" s="38" t="n">
        <f aca="false">IFERROR(INDEX('Season Counts'!$K$2:$K$740,$AF1007)/INDEX('Season Counts'!$J$2:$J$740,$AF1007),"")</f>
        <v>0.280409731113956</v>
      </c>
      <c r="AB1007" s="41" t="n">
        <f aca="false">IFERROR(R1007-AA1007,"")</f>
        <v>-0.0229247011738367</v>
      </c>
      <c r="AC1007" s="39" t="n">
        <f aca="false">IFERROR(INDEX('Season Counts'!$AG$2:$AG$740,$AF1007)/INDEX('Season Counts'!$AF$2:$AF$740,$AF1007),"")</f>
        <v>67.9856502242153</v>
      </c>
      <c r="AD1007" s="40" t="n">
        <f aca="false">IFERROR(V1007-AC1007,"")</f>
        <v>-1.19500274220086</v>
      </c>
      <c r="AE1007" s="4" t="str">
        <f aca="false">IF(D1007&lt;Guide!$C$21,"Low PA",IF(TRIM(IF(ISNUMBER(AD1007),IF(N(AD1007)&lt;=-Guide!$C$24,"▼ Bat Speed  ",IF(N(AD1007)&gt;=Guide!$C$24,"▲ Bat Speed  ","")),"")&amp;IF(N(Z1007)&gt;=Guide!$C$22,"▲ Contact  ","")&amp;IF(N(Z1007)&lt;=-Guide!$C$22,"▼ Contact  ","")&amp;IF(N(AB1007)&gt;=Guide!$C$23,"▲ Chase  ","")&amp;IF(N(AB1007)&lt;=-Guide!$C$23,"▼ Chase  ",""))="","Stable",TRIM(IF(ISNUMBER(AD1007),IF(N(AD1007)&lt;=-Guide!$C$24,"▼ Bat Speed  ",IF(N(AD1007)&gt;=Guide!$C$24,"▲ Bat Speed  ","")),"")&amp;IF(N(Z1007)&gt;=Guide!$C$22,"▲ Contact  ","")&amp;IF(N(Z1007)&lt;=-Guide!$C$22,"▼ Contact  ","")&amp;IF(N(AB1007)&gt;=Guide!$C$23,"▲ Chase  ","")&amp;IF(N(AB1007)&lt;=-Guide!$C$23,"▼ Chase  ",""))))</f>
        <v>▼ Bat Speed</v>
      </c>
      <c r="AF1007" s="35" t="n">
        <f aca="false">MATCH(Counts!A1007,'Season Counts'!$A$2:$A$740,0)</f>
        <v>260</v>
      </c>
    </row>
    <row r="1008" customFormat="false" ht="15" hidden="false" customHeight="false" outlineLevel="0" collapsed="false">
      <c r="A1008" s="34" t="str">
        <f aca="false">Counts!B1008</f>
        <v>DET</v>
      </c>
      <c r="B1008" s="5" t="str">
        <f aca="false">Counts!C1008</f>
        <v>Zach McKinstry</v>
      </c>
      <c r="C1008" s="34" t="str">
        <f aca="false">Counts!F1008</f>
        <v>Sep</v>
      </c>
      <c r="D1008" s="35" t="n">
        <f aca="false">IFERROR(Counts!P1008,"")</f>
        <v>46</v>
      </c>
      <c r="E1008" s="36" t="n">
        <f aca="false">IFERROR(Counts!R1008/Counts!Q1008,"")</f>
        <v>0.0769230769230769</v>
      </c>
      <c r="F1008" s="36" t="n">
        <f aca="false">IFERROR((Counts!R1008+Counts!V1008+Counts!W1008)/(Counts!Q1008+Counts!V1008+Counts!W1008+Counts!X1008),"")</f>
        <v>0.217391304347826</v>
      </c>
      <c r="G1008" s="36" t="n">
        <f aca="false">IFERROR((Counts!R1008+Counts!S1008+2*Counts!T1008+3*Counts!U1008)/Counts!Q1008,"")</f>
        <v>0.128205128205128</v>
      </c>
      <c r="H1008" s="35" t="n">
        <f aca="false">IFERROR(Counts!U1008,"")</f>
        <v>0</v>
      </c>
      <c r="I1008" s="36" t="n">
        <f aca="false">IFERROR(Counts!Z1008/Counts!AA1008,"")</f>
        <v>0.180434782608696</v>
      </c>
      <c r="J1008" s="36" t="n">
        <f aca="false">IFERROR(Counts!AB1008/Counts!AA1008,"")</f>
        <v>0.283847826086957</v>
      </c>
      <c r="K1008" s="37" t="n">
        <f aca="false">IFERROR((Counts!AB1008-Counts!Z1008)/Counts!AA1008,"")</f>
        <v>0.103413043478261</v>
      </c>
      <c r="L1008" s="38" t="n">
        <f aca="false">IFERROR(Counts!Y1008/Counts!P1008,"")</f>
        <v>0.173913043478261</v>
      </c>
      <c r="M1008" s="38" t="n">
        <f aca="false">IFERROR(Counts!V1008/Counts!P1008,"")</f>
        <v>0.108695652173913</v>
      </c>
      <c r="N1008" s="38" t="n">
        <f aca="false">IFERROR(Counts!AD1008/Counts!AC1008,"")</f>
        <v>0</v>
      </c>
      <c r="O1008" s="38" t="n">
        <f aca="false">IFERROR(Counts!AE1008/Counts!AC1008,"")</f>
        <v>0.258064516129032</v>
      </c>
      <c r="P1008" s="39" t="n">
        <f aca="false">IFERROR(Counts!AG1008/Counts!AF1008,"")</f>
        <v>84.9161290322581</v>
      </c>
      <c r="Q1008" s="38" t="n">
        <f aca="false">IFERROR(Counts!AH1008/Counts!AC1008,"")</f>
        <v>0.354838709677419</v>
      </c>
      <c r="R1008" s="38" t="n">
        <f aca="false">IFERROR(Counts!N1008/Counts!M1008,"")</f>
        <v>0.232558139534884</v>
      </c>
      <c r="S1008" s="38" t="n">
        <f aca="false">IFERROR(Counts!K1008/Counts!J1008,"")</f>
        <v>0.592233009708738</v>
      </c>
      <c r="T1008" s="38" t="n">
        <f aca="false">IFERROR(Counts!I1008/Counts!H1008,"")</f>
        <v>0.197530864197531</v>
      </c>
      <c r="U1008" s="38" t="n">
        <f aca="false">IFERROR(1-Counts!L1008/Counts!K1008,"")</f>
        <v>0.868852459016393</v>
      </c>
      <c r="V1008" s="39" t="n">
        <f aca="false">IFERROR(Counts!AJ1008/Counts!AI1008,"")</f>
        <v>66.9460317460318</v>
      </c>
      <c r="W1008" s="38" t="n">
        <f aca="false">IFERROR(Counts!AK1008/Counts!AI1008,"")</f>
        <v>0</v>
      </c>
      <c r="X1008" s="40" t="n">
        <f aca="false">IFERROR(Counts!O1008,"")</f>
        <v>-5.369</v>
      </c>
      <c r="Y1008" s="36" t="n">
        <f aca="false">IFERROR(INDEX('Season Counts'!$Y$2:$Y$740,$AF1008)/INDEX('Season Counts'!$X$2:$X$740,$AF1008),"")</f>
        <v>0.284251196172249</v>
      </c>
      <c r="Z1008" s="37" t="n">
        <f aca="false">IFERROR(J1008-Y1008,"")</f>
        <v>-0.000403370085292287</v>
      </c>
      <c r="AA1008" s="38" t="n">
        <f aca="false">IFERROR(INDEX('Season Counts'!$K$2:$K$740,$AF1008)/INDEX('Season Counts'!$J$2:$J$740,$AF1008),"")</f>
        <v>0.280409731113956</v>
      </c>
      <c r="AB1008" s="41" t="n">
        <f aca="false">IFERROR(R1008-AA1008,"")</f>
        <v>-0.0478515915790727</v>
      </c>
      <c r="AC1008" s="39" t="n">
        <f aca="false">IFERROR(INDEX('Season Counts'!$AG$2:$AG$740,$AF1008)/INDEX('Season Counts'!$AF$2:$AF$740,$AF1008),"")</f>
        <v>67.9856502242153</v>
      </c>
      <c r="AD1008" s="40" t="n">
        <f aca="false">IFERROR(V1008-AC1008,"")</f>
        <v>-1.0396184781835</v>
      </c>
      <c r="AE1008" s="4" t="str">
        <f aca="false">IF(D1008&lt;Guide!$C$21,"Low PA",IF(TRIM(IF(ISNUMBER(AD1008),IF(N(AD1008)&lt;=-Guide!$C$24,"▼ Bat Speed  ",IF(N(AD1008)&gt;=Guide!$C$24,"▲ Bat Speed  ","")),"")&amp;IF(N(Z1008)&gt;=Guide!$C$22,"▲ Contact  ","")&amp;IF(N(Z1008)&lt;=-Guide!$C$22,"▼ Contact  ","")&amp;IF(N(AB1008)&gt;=Guide!$C$23,"▲ Chase  ","")&amp;IF(N(AB1008)&lt;=-Guide!$C$23,"▼ Chase  ",""))="","Stable",TRIM(IF(ISNUMBER(AD1008),IF(N(AD1008)&lt;=-Guide!$C$24,"▼ Bat Speed  ",IF(N(AD1008)&gt;=Guide!$C$24,"▲ Bat Speed  ","")),"")&amp;IF(N(Z1008)&gt;=Guide!$C$22,"▲ Contact  ","")&amp;IF(N(Z1008)&lt;=-Guide!$C$22,"▼ Contact  ","")&amp;IF(N(AB1008)&gt;=Guide!$C$23,"▲ Chase  ","")&amp;IF(N(AB1008)&lt;=-Guide!$C$23,"▼ Chase  ",""))))</f>
        <v>▼ Bat Speed ▼ Chase</v>
      </c>
      <c r="AF1008" s="35" t="n">
        <f aca="false">MATCH(Counts!A1008,'Season Counts'!$A$2:$A$740,0)</f>
        <v>260</v>
      </c>
    </row>
    <row r="1009" customFormat="false" ht="15" hidden="false" customHeight="false" outlineLevel="0" collapsed="false">
      <c r="A1009" s="34" t="str">
        <f aca="false">Counts!B1009</f>
        <v>DET</v>
      </c>
      <c r="B1009" s="5" t="str">
        <f aca="false">Counts!C1009</f>
        <v>Gleyber Torres</v>
      </c>
      <c r="C1009" s="34" t="str">
        <f aca="false">Counts!F1009</f>
        <v>Mar-Apr</v>
      </c>
      <c r="D1009" s="35" t="n">
        <f aca="false">IFERROR(Counts!P1009,"")</f>
        <v>137</v>
      </c>
      <c r="E1009" s="36" t="n">
        <f aca="false">IFERROR(Counts!R1009/Counts!Q1009,"")</f>
        <v>0.254545454545455</v>
      </c>
      <c r="F1009" s="36" t="n">
        <f aca="false">IFERROR((Counts!R1009+Counts!V1009+Counts!W1009)/(Counts!Q1009+Counts!V1009+Counts!W1009+Counts!X1009),"")</f>
        <v>0.386861313868613</v>
      </c>
      <c r="G1009" s="36" t="n">
        <f aca="false">IFERROR((Counts!R1009+Counts!S1009+2*Counts!T1009+3*Counts!U1009)/Counts!Q1009,"")</f>
        <v>0.327272727272727</v>
      </c>
      <c r="H1009" s="35" t="n">
        <f aca="false">IFERROR(Counts!U1009,"")</f>
        <v>2</v>
      </c>
      <c r="I1009" s="36" t="n">
        <f aca="false">IFERROR(Counts!Z1009/Counts!AA1009,"")</f>
        <v>0.332846715328467</v>
      </c>
      <c r="J1009" s="36" t="n">
        <f aca="false">IFERROR(Counts!AB1009/Counts!AA1009,"")</f>
        <v>0.339992700729927</v>
      </c>
      <c r="K1009" s="37" t="n">
        <f aca="false">IFERROR((Counts!AB1009-Counts!Z1009)/Counts!AA1009,"")</f>
        <v>0.00714598540145985</v>
      </c>
      <c r="L1009" s="38" t="n">
        <f aca="false">IFERROR(Counts!Y1009/Counts!P1009,"")</f>
        <v>0.153284671532847</v>
      </c>
      <c r="M1009" s="38" t="n">
        <f aca="false">IFERROR(Counts!V1009/Counts!P1009,"")</f>
        <v>0.175182481751825</v>
      </c>
      <c r="N1009" s="38" t="n">
        <f aca="false">IFERROR(Counts!AD1009/Counts!AC1009,"")</f>
        <v>0.0549450549450549</v>
      </c>
      <c r="O1009" s="38" t="n">
        <f aca="false">IFERROR(Counts!AE1009/Counts!AC1009,"")</f>
        <v>0.252747252747253</v>
      </c>
      <c r="P1009" s="39" t="n">
        <f aca="false">IFERROR(Counts!AG1009/Counts!AF1009,"")</f>
        <v>82.8967032967033</v>
      </c>
      <c r="Q1009" s="38" t="n">
        <f aca="false">IFERROR(Counts!AH1009/Counts!AC1009,"")</f>
        <v>0.384615384615385</v>
      </c>
      <c r="R1009" s="38" t="n">
        <f aca="false">IFERROR(Counts!N1009/Counts!M1009,"")</f>
        <v>0.17056856187291</v>
      </c>
      <c r="S1009" s="38" t="n">
        <f aca="false">IFERROR(Counts!K1009/Counts!J1009,"")</f>
        <v>0.614285714285714</v>
      </c>
      <c r="T1009" s="38" t="n">
        <f aca="false">IFERROR(Counts!I1009/Counts!H1009,"")</f>
        <v>0.170403587443946</v>
      </c>
      <c r="U1009" s="38" t="n">
        <f aca="false">IFERROR(1-Counts!L1009/Counts!K1009,"")</f>
        <v>0.854651162790698</v>
      </c>
      <c r="V1009" s="39" t="n">
        <f aca="false">IFERROR(Counts!AJ1009/Counts!AI1009,"")</f>
        <v>67.6661538461539</v>
      </c>
      <c r="W1009" s="38" t="n">
        <f aca="false">IFERROR(Counts!AK1009/Counts!AI1009,"")</f>
        <v>0.0102564102564103</v>
      </c>
      <c r="X1009" s="40" t="n">
        <f aca="false">IFERROR(Counts!O1009,"")</f>
        <v>1.788</v>
      </c>
      <c r="Y1009" s="36" t="n">
        <f aca="false">IFERROR(INDEX('Season Counts'!$Y$2:$Y$740,$AF1009)/INDEX('Season Counts'!$X$2:$X$740,$AF1009),"")</f>
        <v>0.325083932853717</v>
      </c>
      <c r="Z1009" s="37" t="n">
        <f aca="false">IFERROR(J1009-Y1009,"")</f>
        <v>0.01490876787621</v>
      </c>
      <c r="AA1009" s="38" t="n">
        <f aca="false">IFERROR(INDEX('Season Counts'!$K$2:$K$740,$AF1009)/INDEX('Season Counts'!$J$2:$J$740,$AF1009),"")</f>
        <v>0.189010989010989</v>
      </c>
      <c r="AB1009" s="41" t="n">
        <f aca="false">IFERROR(R1009-AA1009,"")</f>
        <v>-0.0184424271380793</v>
      </c>
      <c r="AC1009" s="39" t="n">
        <f aca="false">IFERROR(INDEX('Season Counts'!$AG$2:$AG$740,$AF1009)/INDEX('Season Counts'!$AF$2:$AF$740,$AF1009),"")</f>
        <v>68.1410179640719</v>
      </c>
      <c r="AD1009" s="40" t="n">
        <f aca="false">IFERROR(V1009-AC1009,"")</f>
        <v>-0.474864117918003</v>
      </c>
      <c r="AE1009" s="4" t="str">
        <f aca="false">IF(D1009&lt;Guide!$C$21,"Low PA",IF(TRIM(IF(ISNUMBER(AD1009),IF(N(AD1009)&lt;=-Guide!$C$24,"▼ Bat Speed  ",IF(N(AD1009)&gt;=Guide!$C$24,"▲ Bat Speed  ","")),"")&amp;IF(N(Z1009)&gt;=Guide!$C$22,"▲ Contact  ","")&amp;IF(N(Z1009)&lt;=-Guide!$C$22,"▼ Contact  ","")&amp;IF(N(AB1009)&gt;=Guide!$C$23,"▲ Chase  ","")&amp;IF(N(AB1009)&lt;=-Guide!$C$23,"▼ Chase  ",""))="","Stable",TRIM(IF(ISNUMBER(AD1009),IF(N(AD1009)&lt;=-Guide!$C$24,"▼ Bat Speed  ",IF(N(AD1009)&gt;=Guide!$C$24,"▲ Bat Speed  ","")),"")&amp;IF(N(Z1009)&gt;=Guide!$C$22,"▲ Contact  ","")&amp;IF(N(Z1009)&lt;=-Guide!$C$22,"▼ Contact  ","")&amp;IF(N(AB1009)&gt;=Guide!$C$23,"▲ Chase  ","")&amp;IF(N(AB1009)&lt;=-Guide!$C$23,"▼ Chase  ",""))))</f>
        <v>Stable</v>
      </c>
      <c r="AF1009" s="35" t="n">
        <f aca="false">MATCH(Counts!A1009,'Season Counts'!$A$2:$A$740,0)</f>
        <v>261</v>
      </c>
    </row>
    <row r="1010" customFormat="false" ht="15" hidden="false" customHeight="false" outlineLevel="0" collapsed="false">
      <c r="A1010" s="34" t="str">
        <f aca="false">Counts!B1010</f>
        <v>DET</v>
      </c>
      <c r="B1010" s="5" t="str">
        <f aca="false">Counts!C1010</f>
        <v>Gleyber Torres</v>
      </c>
      <c r="C1010" s="34" t="str">
        <f aca="false">Counts!F1010</f>
        <v>May</v>
      </c>
      <c r="D1010" s="35" t="n">
        <f aca="false">IFERROR(Counts!P1010,"")</f>
        <v>7</v>
      </c>
      <c r="E1010" s="36" t="n">
        <f aca="false">IFERROR(Counts!R1010/Counts!Q1010,"")</f>
        <v>0.333333333333333</v>
      </c>
      <c r="F1010" s="36" t="n">
        <f aca="false">IFERROR((Counts!R1010+Counts!V1010+Counts!W1010)/(Counts!Q1010+Counts!V1010+Counts!W1010+Counts!X1010),"")</f>
        <v>0.428571428571429</v>
      </c>
      <c r="G1010" s="36" t="n">
        <f aca="false">IFERROR((Counts!R1010+Counts!S1010+2*Counts!T1010+3*Counts!U1010)/Counts!Q1010,"")</f>
        <v>0.333333333333333</v>
      </c>
      <c r="H1010" s="35" t="n">
        <f aca="false">IFERROR(Counts!U1010,"")</f>
        <v>0</v>
      </c>
      <c r="I1010" s="36" t="n">
        <f aca="false">IFERROR(Counts!Z1010/Counts!AA1010,"")</f>
        <v>0.357142857142857</v>
      </c>
      <c r="J1010" s="36" t="n">
        <f aca="false">IFERROR(Counts!AB1010/Counts!AA1010,"")</f>
        <v>0.454857142857143</v>
      </c>
      <c r="K1010" s="37" t="n">
        <f aca="false">IFERROR((Counts!AB1010-Counts!Z1010)/Counts!AA1010,"")</f>
        <v>0.0977142857142857</v>
      </c>
      <c r="L1010" s="38" t="n">
        <f aca="false">IFERROR(Counts!Y1010/Counts!P1010,"")</f>
        <v>0.142857142857143</v>
      </c>
      <c r="M1010" s="38" t="n">
        <f aca="false">IFERROR(Counts!V1010/Counts!P1010,"")</f>
        <v>0.142857142857143</v>
      </c>
      <c r="N1010" s="38" t="n">
        <f aca="false">IFERROR(Counts!AD1010/Counts!AC1010,"")</f>
        <v>0.2</v>
      </c>
      <c r="O1010" s="38" t="n">
        <f aca="false">IFERROR(Counts!AE1010/Counts!AC1010,"")</f>
        <v>0.4</v>
      </c>
      <c r="P1010" s="39" t="n">
        <f aca="false">IFERROR(Counts!AG1010/Counts!AF1010,"")</f>
        <v>84.56</v>
      </c>
      <c r="Q1010" s="38" t="n">
        <f aca="false">IFERROR(Counts!AH1010/Counts!AC1010,"")</f>
        <v>0.2</v>
      </c>
      <c r="R1010" s="38" t="n">
        <f aca="false">IFERROR(Counts!N1010/Counts!M1010,"")</f>
        <v>0.111111111111111</v>
      </c>
      <c r="S1010" s="38" t="n">
        <f aca="false">IFERROR(Counts!K1010/Counts!J1010,"")</f>
        <v>0.578947368421053</v>
      </c>
      <c r="T1010" s="38" t="n">
        <f aca="false">IFERROR(Counts!I1010/Counts!H1010,"")</f>
        <v>0.230769230769231</v>
      </c>
      <c r="U1010" s="38" t="n">
        <f aca="false">IFERROR(1-Counts!L1010/Counts!K1010,"")</f>
        <v>0.909090909090909</v>
      </c>
      <c r="V1010" s="39" t="n">
        <f aca="false">IFERROR(Counts!AJ1010/Counts!AI1010,"")</f>
        <v>66.2</v>
      </c>
      <c r="W1010" s="38" t="n">
        <f aca="false">IFERROR(Counts!AK1010/Counts!AI1010,"")</f>
        <v>0</v>
      </c>
      <c r="X1010" s="40" t="n">
        <f aca="false">IFERROR(Counts!O1010,"")</f>
        <v>0.444</v>
      </c>
      <c r="Y1010" s="36" t="n">
        <f aca="false">IFERROR(INDEX('Season Counts'!$Y$2:$Y$740,$AF1010)/INDEX('Season Counts'!$X$2:$X$740,$AF1010),"")</f>
        <v>0.325083932853717</v>
      </c>
      <c r="Z1010" s="37" t="n">
        <f aca="false">IFERROR(J1010-Y1010,"")</f>
        <v>0.129773210003426</v>
      </c>
      <c r="AA1010" s="38" t="n">
        <f aca="false">IFERROR(INDEX('Season Counts'!$K$2:$K$740,$AF1010)/INDEX('Season Counts'!$J$2:$J$740,$AF1010),"")</f>
        <v>0.189010989010989</v>
      </c>
      <c r="AB1010" s="41" t="n">
        <f aca="false">IFERROR(R1010-AA1010,"")</f>
        <v>-0.0778998778998779</v>
      </c>
      <c r="AC1010" s="39" t="n">
        <f aca="false">IFERROR(INDEX('Season Counts'!$AG$2:$AG$740,$AF1010)/INDEX('Season Counts'!$AF$2:$AF$740,$AF1010),"")</f>
        <v>68.1410179640719</v>
      </c>
      <c r="AD1010" s="40" t="n">
        <f aca="false">IFERROR(V1010-AC1010,"")</f>
        <v>-1.94101796407185</v>
      </c>
      <c r="AE1010" s="4" t="str">
        <f aca="false">IF(D1010&lt;Guide!$C$21,"Low PA",IF(TRIM(IF(ISNUMBER(AD1010),IF(N(AD1010)&lt;=-Guide!$C$24,"▼ Bat Speed  ",IF(N(AD1010)&gt;=Guide!$C$24,"▲ Bat Speed  ","")),"")&amp;IF(N(Z1010)&gt;=Guide!$C$22,"▲ Contact  ","")&amp;IF(N(Z1010)&lt;=-Guide!$C$22,"▼ Contact  ","")&amp;IF(N(AB1010)&gt;=Guide!$C$23,"▲ Chase  ","")&amp;IF(N(AB1010)&lt;=-Guide!$C$23,"▼ Chase  ",""))="","Stable",TRIM(IF(ISNUMBER(AD1010),IF(N(AD1010)&lt;=-Guide!$C$24,"▼ Bat Speed  ",IF(N(AD1010)&gt;=Guide!$C$24,"▲ Bat Speed  ","")),"")&amp;IF(N(Z1010)&gt;=Guide!$C$22,"▲ Contact  ","")&amp;IF(N(Z1010)&lt;=-Guide!$C$22,"▼ Contact  ","")&amp;IF(N(AB1010)&gt;=Guide!$C$23,"▲ Chase  ","")&amp;IF(N(AB1010)&lt;=-Guide!$C$23,"▼ Chase  ",""))))</f>
        <v>Low PA</v>
      </c>
      <c r="AF1010" s="35" t="n">
        <f aca="false">MATCH(Counts!A1010,'Season Counts'!$A$2:$A$740,0)</f>
        <v>261</v>
      </c>
    </row>
    <row r="1011" customFormat="false" ht="15" hidden="false" customHeight="false" outlineLevel="0" collapsed="false">
      <c r="A1011" s="34" t="str">
        <f aca="false">Counts!B1011</f>
        <v>DET</v>
      </c>
      <c r="B1011" s="5" t="str">
        <f aca="false">Counts!C1011</f>
        <v>Gleyber Torres</v>
      </c>
      <c r="C1011" s="34" t="str">
        <f aca="false">Counts!F1011</f>
        <v>Jun</v>
      </c>
      <c r="D1011" s="35" t="n">
        <f aca="false">IFERROR(Counts!P1011,"")</f>
        <v>46</v>
      </c>
      <c r="E1011" s="36" t="n">
        <f aca="false">IFERROR(Counts!R1011/Counts!Q1011,"")</f>
        <v>0.341463414634146</v>
      </c>
      <c r="F1011" s="36" t="n">
        <f aca="false">IFERROR((Counts!R1011+Counts!V1011+Counts!W1011)/(Counts!Q1011+Counts!V1011+Counts!W1011+Counts!X1011),"")</f>
        <v>0.41304347826087</v>
      </c>
      <c r="G1011" s="36" t="n">
        <f aca="false">IFERROR((Counts!R1011+Counts!S1011+2*Counts!T1011+3*Counts!U1011)/Counts!Q1011,"")</f>
        <v>0.585365853658537</v>
      </c>
      <c r="H1011" s="35" t="n">
        <f aca="false">IFERROR(Counts!U1011,"")</f>
        <v>2</v>
      </c>
      <c r="I1011" s="36" t="n">
        <f aca="false">IFERROR(Counts!Z1011/Counts!AA1011,"")</f>
        <v>0.422222222222222</v>
      </c>
      <c r="J1011" s="36" t="n">
        <f aca="false">IFERROR(Counts!AB1011/Counts!AA1011,"")</f>
        <v>0.331755555555556</v>
      </c>
      <c r="K1011" s="37" t="n">
        <f aca="false">IFERROR((Counts!AB1011-Counts!Z1011)/Counts!AA1011,"")</f>
        <v>-0.0904666666666667</v>
      </c>
      <c r="L1011" s="38" t="n">
        <f aca="false">IFERROR(Counts!Y1011/Counts!P1011,"")</f>
        <v>0.239130434782609</v>
      </c>
      <c r="M1011" s="38" t="n">
        <f aca="false">IFERROR(Counts!V1011/Counts!P1011,"")</f>
        <v>0.0869565217391304</v>
      </c>
      <c r="N1011" s="38" t="n">
        <f aca="false">IFERROR(Counts!AD1011/Counts!AC1011,"")</f>
        <v>0.133333333333333</v>
      </c>
      <c r="O1011" s="38" t="n">
        <f aca="false">IFERROR(Counts!AE1011/Counts!AC1011,"")</f>
        <v>0.5</v>
      </c>
      <c r="P1011" s="39" t="n">
        <f aca="false">IFERROR(Counts!AG1011/Counts!AF1011,"")</f>
        <v>92.6433333333334</v>
      </c>
      <c r="Q1011" s="38" t="n">
        <f aca="false">IFERROR(Counts!AH1011/Counts!AC1011,"")</f>
        <v>0.433333333333333</v>
      </c>
      <c r="R1011" s="38" t="n">
        <f aca="false">IFERROR(Counts!N1011/Counts!M1011,"")</f>
        <v>0.154639175257732</v>
      </c>
      <c r="S1011" s="38" t="n">
        <f aca="false">IFERROR(Counts!K1011/Counts!J1011,"")</f>
        <v>0.693069306930693</v>
      </c>
      <c r="T1011" s="38" t="n">
        <f aca="false">IFERROR(Counts!I1011/Counts!H1011,"")</f>
        <v>0.247058823529412</v>
      </c>
      <c r="U1011" s="38" t="n">
        <f aca="false">IFERROR(1-Counts!L1011/Counts!K1011,"")</f>
        <v>0.842857142857143</v>
      </c>
      <c r="V1011" s="39" t="n">
        <f aca="false">IFERROR(Counts!AJ1011/Counts!AI1011,"")</f>
        <v>68.7090909090909</v>
      </c>
      <c r="W1011" s="38" t="n">
        <f aca="false">IFERROR(Counts!AK1011/Counts!AI1011,"")</f>
        <v>0.0779220779220779</v>
      </c>
      <c r="X1011" s="40" t="n">
        <f aca="false">IFERROR(Counts!O1011,"")</f>
        <v>3.282</v>
      </c>
      <c r="Y1011" s="36" t="n">
        <f aca="false">IFERROR(INDEX('Season Counts'!$Y$2:$Y$740,$AF1011)/INDEX('Season Counts'!$X$2:$X$740,$AF1011),"")</f>
        <v>0.325083932853717</v>
      </c>
      <c r="Z1011" s="37" t="n">
        <f aca="false">IFERROR(J1011-Y1011,"")</f>
        <v>0.00667162270183858</v>
      </c>
      <c r="AA1011" s="38" t="n">
        <f aca="false">IFERROR(INDEX('Season Counts'!$K$2:$K$740,$AF1011)/INDEX('Season Counts'!$J$2:$J$740,$AF1011),"")</f>
        <v>0.189010989010989</v>
      </c>
      <c r="AB1011" s="41" t="n">
        <f aca="false">IFERROR(R1011-AA1011,"")</f>
        <v>-0.034371813753257</v>
      </c>
      <c r="AC1011" s="39" t="n">
        <f aca="false">IFERROR(INDEX('Season Counts'!$AG$2:$AG$740,$AF1011)/INDEX('Season Counts'!$AF$2:$AF$740,$AF1011),"")</f>
        <v>68.1410179640719</v>
      </c>
      <c r="AD1011" s="40" t="n">
        <f aca="false">IFERROR(V1011-AC1011,"")</f>
        <v>0.568072945019068</v>
      </c>
      <c r="AE1011" s="4" t="str">
        <f aca="false">IF(D1011&lt;Guide!$C$21,"Low PA",IF(TRIM(IF(ISNUMBER(AD1011),IF(N(AD1011)&lt;=-Guide!$C$24,"▼ Bat Speed  ",IF(N(AD1011)&gt;=Guide!$C$24,"▲ Bat Speed  ","")),"")&amp;IF(N(Z1011)&gt;=Guide!$C$22,"▲ Contact  ","")&amp;IF(N(Z1011)&lt;=-Guide!$C$22,"▼ Contact  ","")&amp;IF(N(AB1011)&gt;=Guide!$C$23,"▲ Chase  ","")&amp;IF(N(AB1011)&lt;=-Guide!$C$23,"▼ Chase  ",""))="","Stable",TRIM(IF(ISNUMBER(AD1011),IF(N(AD1011)&lt;=-Guide!$C$24,"▼ Bat Speed  ",IF(N(AD1011)&gt;=Guide!$C$24,"▲ Bat Speed  ","")),"")&amp;IF(N(Z1011)&gt;=Guide!$C$22,"▲ Contact  ","")&amp;IF(N(Z1011)&lt;=-Guide!$C$22,"▼ Contact  ","")&amp;IF(N(AB1011)&gt;=Guide!$C$23,"▲ Chase  ","")&amp;IF(N(AB1011)&lt;=-Guide!$C$23,"▼ Chase  ",""))))</f>
        <v>Stable</v>
      </c>
      <c r="AF1011" s="35" t="n">
        <f aca="false">MATCH(Counts!A1011,'Season Counts'!$A$2:$A$740,0)</f>
        <v>261</v>
      </c>
    </row>
    <row r="1012" customFormat="false" ht="15" hidden="false" customHeight="false" outlineLevel="0" collapsed="false">
      <c r="A1012" s="34" t="str">
        <f aca="false">Counts!B1012</f>
        <v>DET</v>
      </c>
      <c r="B1012" s="5" t="str">
        <f aca="false">Counts!C1012</f>
        <v>Gleyber Torres</v>
      </c>
      <c r="C1012" s="34" t="str">
        <f aca="false">Counts!F1012</f>
        <v>Jul</v>
      </c>
      <c r="D1012" s="35" t="n">
        <f aca="false">IFERROR(Counts!P1012,"")</f>
        <v>43</v>
      </c>
      <c r="E1012" s="36" t="n">
        <f aca="false">IFERROR(Counts!R1012/Counts!Q1012,"")</f>
        <v>0.189189189189189</v>
      </c>
      <c r="F1012" s="36" t="n">
        <f aca="false">IFERROR((Counts!R1012+Counts!V1012+Counts!W1012)/(Counts!Q1012+Counts!V1012+Counts!W1012+Counts!X1012),"")</f>
        <v>0.302325581395349</v>
      </c>
      <c r="G1012" s="36" t="n">
        <f aca="false">IFERROR((Counts!R1012+Counts!S1012+2*Counts!T1012+3*Counts!U1012)/Counts!Q1012,"")</f>
        <v>0.324324324324324</v>
      </c>
      <c r="H1012" s="35" t="n">
        <f aca="false">IFERROR(Counts!U1012,"")</f>
        <v>1</v>
      </c>
      <c r="I1012" s="36" t="n">
        <f aca="false">IFERROR(Counts!Z1012/Counts!AA1012,"")</f>
        <v>0.286046511627907</v>
      </c>
      <c r="J1012" s="36" t="n">
        <f aca="false">IFERROR(Counts!AB1012/Counts!AA1012,"")</f>
        <v>0.300348837209302</v>
      </c>
      <c r="K1012" s="37" t="n">
        <f aca="false">IFERROR((Counts!AB1012-Counts!Z1012)/Counts!AA1012,"")</f>
        <v>0.0143023255813953</v>
      </c>
      <c r="L1012" s="38" t="n">
        <f aca="false">IFERROR(Counts!Y1012/Counts!P1012,"")</f>
        <v>0.302325581395349</v>
      </c>
      <c r="M1012" s="38" t="n">
        <f aca="false">IFERROR(Counts!V1012/Counts!P1012,"")</f>
        <v>0.13953488372093</v>
      </c>
      <c r="N1012" s="38" t="n">
        <f aca="false">IFERROR(Counts!AD1012/Counts!AC1012,"")</f>
        <v>0.0416666666666667</v>
      </c>
      <c r="O1012" s="38" t="n">
        <f aca="false">IFERROR(Counts!AE1012/Counts!AC1012,"")</f>
        <v>0.333333333333333</v>
      </c>
      <c r="P1012" s="39" t="n">
        <f aca="false">IFERROR(Counts!AG1012/Counts!AF1012,"")</f>
        <v>88.325</v>
      </c>
      <c r="Q1012" s="38" t="n">
        <f aca="false">IFERROR(Counts!AH1012/Counts!AC1012,"")</f>
        <v>0.458333333333333</v>
      </c>
      <c r="R1012" s="38" t="n">
        <f aca="false">IFERROR(Counts!N1012/Counts!M1012,"")</f>
        <v>0.230769230769231</v>
      </c>
      <c r="S1012" s="38" t="n">
        <f aca="false">IFERROR(Counts!K1012/Counts!J1012,"")</f>
        <v>0.662790697674419</v>
      </c>
      <c r="T1012" s="38" t="n">
        <f aca="false">IFERROR(Counts!I1012/Counts!H1012,"")</f>
        <v>0.243589743589744</v>
      </c>
      <c r="U1012" s="38" t="n">
        <f aca="false">IFERROR(1-Counts!L1012/Counts!K1012,"")</f>
        <v>0.859649122807018</v>
      </c>
      <c r="V1012" s="39" t="n">
        <f aca="false">IFERROR(Counts!AJ1012/Counts!AI1012,"")</f>
        <v>68.3371428571429</v>
      </c>
      <c r="W1012" s="38" t="n">
        <f aca="false">IFERROR(Counts!AK1012/Counts!AI1012,"")</f>
        <v>0.0285714285714286</v>
      </c>
      <c r="X1012" s="40" t="n">
        <f aca="false">IFERROR(Counts!O1012,"")</f>
        <v>-1.484</v>
      </c>
      <c r="Y1012" s="36" t="n">
        <f aca="false">IFERROR(INDEX('Season Counts'!$Y$2:$Y$740,$AF1012)/INDEX('Season Counts'!$X$2:$X$740,$AF1012),"")</f>
        <v>0.325083932853717</v>
      </c>
      <c r="Z1012" s="37" t="n">
        <f aca="false">IFERROR(J1012-Y1012,"")</f>
        <v>-0.0247350956444147</v>
      </c>
      <c r="AA1012" s="38" t="n">
        <f aca="false">IFERROR(INDEX('Season Counts'!$K$2:$K$740,$AF1012)/INDEX('Season Counts'!$J$2:$J$740,$AF1012),"")</f>
        <v>0.189010989010989</v>
      </c>
      <c r="AB1012" s="41" t="n">
        <f aca="false">IFERROR(R1012-AA1012,"")</f>
        <v>0.0417582417582418</v>
      </c>
      <c r="AC1012" s="39" t="n">
        <f aca="false">IFERROR(INDEX('Season Counts'!$AG$2:$AG$740,$AF1012)/INDEX('Season Counts'!$AF$2:$AF$740,$AF1012),"")</f>
        <v>68.1410179640719</v>
      </c>
      <c r="AD1012" s="40" t="n">
        <f aca="false">IFERROR(V1012-AC1012,"")</f>
        <v>0.196124893071016</v>
      </c>
      <c r="AE1012" s="4" t="str">
        <f aca="false">IF(D1012&lt;Guide!$C$21,"Low PA",IF(TRIM(IF(ISNUMBER(AD1012),IF(N(AD1012)&lt;=-Guide!$C$24,"▼ Bat Speed  ",IF(N(AD1012)&gt;=Guide!$C$24,"▲ Bat Speed  ","")),"")&amp;IF(N(Z1012)&gt;=Guide!$C$22,"▲ Contact  ","")&amp;IF(N(Z1012)&lt;=-Guide!$C$22,"▼ Contact  ","")&amp;IF(N(AB1012)&gt;=Guide!$C$23,"▲ Chase  ","")&amp;IF(N(AB1012)&lt;=-Guide!$C$23,"▼ Chase  ",""))="","Stable",TRIM(IF(ISNUMBER(AD1012),IF(N(AD1012)&lt;=-Guide!$C$24,"▼ Bat Speed  ",IF(N(AD1012)&gt;=Guide!$C$24,"▲ Bat Speed  ","")),"")&amp;IF(N(Z1012)&gt;=Guide!$C$22,"▲ Contact  ","")&amp;IF(N(Z1012)&lt;=-Guide!$C$22,"▼ Contact  ","")&amp;IF(N(AB1012)&gt;=Guide!$C$23,"▲ Chase  ","")&amp;IF(N(AB1012)&lt;=-Guide!$C$23,"▼ Chase  ",""))))</f>
        <v>▲ Chase</v>
      </c>
      <c r="AF1012" s="35" t="n">
        <f aca="false">MATCH(Counts!A1012,'Season Counts'!$A$2:$A$740,0)</f>
        <v>261</v>
      </c>
    </row>
    <row r="1013" customFormat="false" ht="15" hidden="false" customHeight="false" outlineLevel="0" collapsed="false">
      <c r="A1013" s="34" t="str">
        <f aca="false">Counts!B1013</f>
        <v>DET</v>
      </c>
      <c r="B1013" s="5" t="str">
        <f aca="false">Counts!C1013</f>
        <v>Gleyber Torres</v>
      </c>
      <c r="C1013" s="34" t="str">
        <f aca="false">Counts!F1013</f>
        <v>Aug</v>
      </c>
      <c r="D1013" s="35" t="n">
        <f aca="false">IFERROR(Counts!P1013,"")</f>
        <v>117</v>
      </c>
      <c r="E1013" s="36" t="n">
        <f aca="false">IFERROR(Counts!R1013/Counts!Q1013,"")</f>
        <v>0.257142857142857</v>
      </c>
      <c r="F1013" s="36" t="n">
        <f aca="false">IFERROR((Counts!R1013+Counts!V1013+Counts!W1013)/(Counts!Q1013+Counts!V1013+Counts!W1013+Counts!X1013),"")</f>
        <v>0.333333333333333</v>
      </c>
      <c r="G1013" s="36" t="n">
        <f aca="false">IFERROR((Counts!R1013+Counts!S1013+2*Counts!T1013+3*Counts!U1013)/Counts!Q1013,"")</f>
        <v>0.380952380952381</v>
      </c>
      <c r="H1013" s="35" t="n">
        <f aca="false">IFERROR(Counts!U1013,"")</f>
        <v>3</v>
      </c>
      <c r="I1013" s="36" t="n">
        <f aca="false">IFERROR(Counts!Z1013/Counts!AA1013,"")</f>
        <v>0.316379310344828</v>
      </c>
      <c r="J1013" s="36" t="n">
        <f aca="false">IFERROR(Counts!AB1013/Counts!AA1013,"")</f>
        <v>0.306301724137931</v>
      </c>
      <c r="K1013" s="37" t="n">
        <f aca="false">IFERROR((Counts!AB1013-Counts!Z1013)/Counts!AA1013,"")</f>
        <v>-0.0100775862068966</v>
      </c>
      <c r="L1013" s="38" t="n">
        <f aca="false">IFERROR(Counts!Y1013/Counts!P1013,"")</f>
        <v>0.162393162393162</v>
      </c>
      <c r="M1013" s="38" t="n">
        <f aca="false">IFERROR(Counts!V1013/Counts!P1013,"")</f>
        <v>0.094017094017094</v>
      </c>
      <c r="N1013" s="38" t="n">
        <f aca="false">IFERROR(Counts!AD1013/Counts!AC1013,"")</f>
        <v>0.0581395348837209</v>
      </c>
      <c r="O1013" s="38" t="n">
        <f aca="false">IFERROR(Counts!AE1013/Counts!AC1013,"")</f>
        <v>0.348837209302326</v>
      </c>
      <c r="P1013" s="39" t="n">
        <f aca="false">IFERROR(Counts!AG1013/Counts!AF1013,"")</f>
        <v>87.4848837209302</v>
      </c>
      <c r="Q1013" s="38" t="n">
        <f aca="false">IFERROR(Counts!AH1013/Counts!AC1013,"")</f>
        <v>0.337209302325581</v>
      </c>
      <c r="R1013" s="38" t="n">
        <f aca="false">IFERROR(Counts!N1013/Counts!M1013,"")</f>
        <v>0.212121212121212</v>
      </c>
      <c r="S1013" s="38" t="n">
        <f aca="false">IFERROR(Counts!K1013/Counts!J1013,"")</f>
        <v>0.714912280701754</v>
      </c>
      <c r="T1013" s="38" t="n">
        <f aca="false">IFERROR(Counts!I1013/Counts!H1013,"")</f>
        <v>0.179245283018868</v>
      </c>
      <c r="U1013" s="38" t="n">
        <f aca="false">IFERROR(1-Counts!L1013/Counts!K1013,"")</f>
        <v>0.895705521472393</v>
      </c>
      <c r="V1013" s="39" t="n">
        <f aca="false">IFERROR(Counts!AJ1013/Counts!AI1013,"")</f>
        <v>68.4193717277487</v>
      </c>
      <c r="W1013" s="38" t="n">
        <f aca="false">IFERROR(Counts!AK1013/Counts!AI1013,"")</f>
        <v>0.0471204188481675</v>
      </c>
      <c r="X1013" s="40" t="n">
        <f aca="false">IFERROR(Counts!O1013,"")</f>
        <v>-0.838</v>
      </c>
      <c r="Y1013" s="36" t="n">
        <f aca="false">IFERROR(INDEX('Season Counts'!$Y$2:$Y$740,$AF1013)/INDEX('Season Counts'!$X$2:$X$740,$AF1013),"")</f>
        <v>0.325083932853717</v>
      </c>
      <c r="Z1013" s="37" t="n">
        <f aca="false">IFERROR(J1013-Y1013,"")</f>
        <v>-0.018782208715786</v>
      </c>
      <c r="AA1013" s="38" t="n">
        <f aca="false">IFERROR(INDEX('Season Counts'!$K$2:$K$740,$AF1013)/INDEX('Season Counts'!$J$2:$J$740,$AF1013),"")</f>
        <v>0.189010989010989</v>
      </c>
      <c r="AB1013" s="41" t="n">
        <f aca="false">IFERROR(R1013-AA1013,"")</f>
        <v>0.0231102231102231</v>
      </c>
      <c r="AC1013" s="39" t="n">
        <f aca="false">IFERROR(INDEX('Season Counts'!$AG$2:$AG$740,$AF1013)/INDEX('Season Counts'!$AF$2:$AF$740,$AF1013),"")</f>
        <v>68.1410179640719</v>
      </c>
      <c r="AD1013" s="40" t="n">
        <f aca="false">IFERROR(V1013-AC1013,"")</f>
        <v>0.278353763676847</v>
      </c>
      <c r="AE1013" s="4" t="str">
        <f aca="false">IF(D1013&lt;Guide!$C$21,"Low PA",IF(TRIM(IF(ISNUMBER(AD1013),IF(N(AD1013)&lt;=-Guide!$C$24,"▼ Bat Speed  ",IF(N(AD1013)&gt;=Guide!$C$24,"▲ Bat Speed  ","")),"")&amp;IF(N(Z1013)&gt;=Guide!$C$22,"▲ Contact  ","")&amp;IF(N(Z1013)&lt;=-Guide!$C$22,"▼ Contact  ","")&amp;IF(N(AB1013)&gt;=Guide!$C$23,"▲ Chase  ","")&amp;IF(N(AB1013)&lt;=-Guide!$C$23,"▼ Chase  ",""))="","Stable",TRIM(IF(ISNUMBER(AD1013),IF(N(AD1013)&lt;=-Guide!$C$24,"▼ Bat Speed  ",IF(N(AD1013)&gt;=Guide!$C$24,"▲ Bat Speed  ","")),"")&amp;IF(N(Z1013)&gt;=Guide!$C$22,"▲ Contact  ","")&amp;IF(N(Z1013)&lt;=-Guide!$C$22,"▼ Contact  ","")&amp;IF(N(AB1013)&gt;=Guide!$C$23,"▲ Chase  ","")&amp;IF(N(AB1013)&lt;=-Guide!$C$23,"▼ Chase  ",""))))</f>
        <v>Stable</v>
      </c>
      <c r="AF1013" s="35" t="n">
        <f aca="false">MATCH(Counts!A1013,'Season Counts'!$A$2:$A$740,0)</f>
        <v>261</v>
      </c>
    </row>
    <row r="1014" customFormat="false" ht="15" hidden="false" customHeight="false" outlineLevel="0" collapsed="false">
      <c r="A1014" s="34" t="str">
        <f aca="false">Counts!B1014</f>
        <v>DET</v>
      </c>
      <c r="B1014" s="5" t="str">
        <f aca="false">Counts!C1014</f>
        <v>Gleyber Torres</v>
      </c>
      <c r="C1014" s="34" t="str">
        <f aca="false">Counts!F1014</f>
        <v>Sep</v>
      </c>
      <c r="D1014" s="35" t="n">
        <f aca="false">IFERROR(Counts!P1014,"")</f>
        <v>70</v>
      </c>
      <c r="E1014" s="36" t="n">
        <f aca="false">IFERROR(Counts!R1014/Counts!Q1014,"")</f>
        <v>0.254237288135593</v>
      </c>
      <c r="F1014" s="36" t="n">
        <f aca="false">IFERROR((Counts!R1014+Counts!V1014+Counts!W1014)/(Counts!Q1014+Counts!V1014+Counts!W1014+Counts!X1014),"")</f>
        <v>0.371428571428571</v>
      </c>
      <c r="G1014" s="36" t="n">
        <f aca="false">IFERROR((Counts!R1014+Counts!S1014+2*Counts!T1014+3*Counts!U1014)/Counts!Q1014,"")</f>
        <v>0.271186440677966</v>
      </c>
      <c r="H1014" s="35" t="n">
        <f aca="false">IFERROR(Counts!U1014,"")</f>
        <v>0</v>
      </c>
      <c r="I1014" s="36" t="n">
        <f aca="false">IFERROR(Counts!Z1014/Counts!AA1014,"")</f>
        <v>0.302173913043478</v>
      </c>
      <c r="J1014" s="36" t="n">
        <f aca="false">IFERROR(Counts!AB1014/Counts!AA1014,"")</f>
        <v>0.32495652173913</v>
      </c>
      <c r="K1014" s="37" t="n">
        <f aca="false">IFERROR((Counts!AB1014-Counts!Z1014)/Counts!AA1014,"")</f>
        <v>0.0227826086956522</v>
      </c>
      <c r="L1014" s="38" t="n">
        <f aca="false">IFERROR(Counts!Y1014/Counts!P1014,"")</f>
        <v>0.228571428571429</v>
      </c>
      <c r="M1014" s="38" t="n">
        <f aca="false">IFERROR(Counts!V1014/Counts!P1014,"")</f>
        <v>0.157142857142857</v>
      </c>
      <c r="N1014" s="38" t="n">
        <f aca="false">IFERROR(Counts!AD1014/Counts!AC1014,"")</f>
        <v>0.0232558139534884</v>
      </c>
      <c r="O1014" s="38" t="n">
        <f aca="false">IFERROR(Counts!AE1014/Counts!AC1014,"")</f>
        <v>0.27906976744186</v>
      </c>
      <c r="P1014" s="39" t="n">
        <f aca="false">IFERROR(Counts!AG1014/Counts!AF1014,"")</f>
        <v>85.4186046511628</v>
      </c>
      <c r="Q1014" s="38" t="n">
        <f aca="false">IFERROR(Counts!AH1014/Counts!AC1014,"")</f>
        <v>0.511627906976744</v>
      </c>
      <c r="R1014" s="38" t="n">
        <f aca="false">IFERROR(Counts!N1014/Counts!M1014,"")</f>
        <v>0.195402298850575</v>
      </c>
      <c r="S1014" s="38" t="n">
        <f aca="false">IFERROR(Counts!K1014/Counts!J1014,"")</f>
        <v>0.686666666666667</v>
      </c>
      <c r="T1014" s="38" t="n">
        <f aca="false">IFERROR(Counts!I1014/Counts!H1014,"")</f>
        <v>0.248175182481752</v>
      </c>
      <c r="U1014" s="38" t="n">
        <f aca="false">IFERROR(1-Counts!L1014/Counts!K1014,"")</f>
        <v>0.825242718446602</v>
      </c>
      <c r="V1014" s="39" t="n">
        <f aca="false">IFERROR(Counts!AJ1014/Counts!AI1014,"")</f>
        <v>68.1837398373984</v>
      </c>
      <c r="W1014" s="38" t="n">
        <f aca="false">IFERROR(Counts!AK1014/Counts!AI1014,"")</f>
        <v>0.032520325203252</v>
      </c>
      <c r="X1014" s="40" t="n">
        <f aca="false">IFERROR(Counts!O1014,"")</f>
        <v>-0.948</v>
      </c>
      <c r="Y1014" s="36" t="n">
        <f aca="false">IFERROR(INDEX('Season Counts'!$Y$2:$Y$740,$AF1014)/INDEX('Season Counts'!$X$2:$X$740,$AF1014),"")</f>
        <v>0.325083932853717</v>
      </c>
      <c r="Z1014" s="37" t="n">
        <f aca="false">IFERROR(J1014-Y1014,"")</f>
        <v>-0.000127411114586584</v>
      </c>
      <c r="AA1014" s="38" t="n">
        <f aca="false">IFERROR(INDEX('Season Counts'!$K$2:$K$740,$AF1014)/INDEX('Season Counts'!$J$2:$J$740,$AF1014),"")</f>
        <v>0.189010989010989</v>
      </c>
      <c r="AB1014" s="41" t="n">
        <f aca="false">IFERROR(R1014-AA1014,"")</f>
        <v>0.00639130983958572</v>
      </c>
      <c r="AC1014" s="39" t="n">
        <f aca="false">IFERROR(INDEX('Season Counts'!$AG$2:$AG$740,$AF1014)/INDEX('Season Counts'!$AF$2:$AF$740,$AF1014),"")</f>
        <v>68.1410179640719</v>
      </c>
      <c r="AD1014" s="40" t="n">
        <f aca="false">IFERROR(V1014-AC1014,"")</f>
        <v>0.0427218733265278</v>
      </c>
      <c r="AE1014" s="4" t="str">
        <f aca="false">IF(D1014&lt;Guide!$C$21,"Low PA",IF(TRIM(IF(ISNUMBER(AD1014),IF(N(AD1014)&lt;=-Guide!$C$24,"▼ Bat Speed  ",IF(N(AD1014)&gt;=Guide!$C$24,"▲ Bat Speed  ","")),"")&amp;IF(N(Z1014)&gt;=Guide!$C$22,"▲ Contact  ","")&amp;IF(N(Z1014)&lt;=-Guide!$C$22,"▼ Contact  ","")&amp;IF(N(AB1014)&gt;=Guide!$C$23,"▲ Chase  ","")&amp;IF(N(AB1014)&lt;=-Guide!$C$23,"▼ Chase  ",""))="","Stable",TRIM(IF(ISNUMBER(AD1014),IF(N(AD1014)&lt;=-Guide!$C$24,"▼ Bat Speed  ",IF(N(AD1014)&gt;=Guide!$C$24,"▲ Bat Speed  ","")),"")&amp;IF(N(Z1014)&gt;=Guide!$C$22,"▲ Contact  ","")&amp;IF(N(Z1014)&lt;=-Guide!$C$22,"▼ Contact  ","")&amp;IF(N(AB1014)&gt;=Guide!$C$23,"▲ Chase  ","")&amp;IF(N(AB1014)&lt;=-Guide!$C$23,"▼ Chase  ",""))))</f>
        <v>Stable</v>
      </c>
      <c r="AF1014" s="35" t="n">
        <f aca="false">MATCH(Counts!A1014,'Season Counts'!$A$2:$A$740,0)</f>
        <v>261</v>
      </c>
    </row>
    <row r="1015" customFormat="false" ht="15" hidden="false" customHeight="false" outlineLevel="0" collapsed="false">
      <c r="A1015" s="34" t="str">
        <f aca="false">Counts!B1015</f>
        <v>DET</v>
      </c>
      <c r="B1015" s="5" t="str">
        <f aca="false">Counts!C1015</f>
        <v>Hao-Yu Lee</v>
      </c>
      <c r="C1015" s="34" t="str">
        <f aca="false">Counts!F1015</f>
        <v>Mar-Apr</v>
      </c>
      <c r="D1015" s="35" t="n">
        <f aca="false">IFERROR(Counts!P1015,"")</f>
        <v>27</v>
      </c>
      <c r="E1015" s="36" t="n">
        <f aca="false">IFERROR(Counts!R1015/Counts!Q1015,"")</f>
        <v>0.208333333333333</v>
      </c>
      <c r="F1015" s="36" t="n">
        <f aca="false">IFERROR((Counts!R1015+Counts!V1015+Counts!W1015)/(Counts!Q1015+Counts!V1015+Counts!W1015+Counts!X1015),"")</f>
        <v>0.296296296296296</v>
      </c>
      <c r="G1015" s="36" t="n">
        <f aca="false">IFERROR((Counts!R1015+Counts!S1015+2*Counts!T1015+3*Counts!U1015)/Counts!Q1015,"")</f>
        <v>0.416666666666667</v>
      </c>
      <c r="H1015" s="35" t="n">
        <f aca="false">IFERROR(Counts!U1015,"")</f>
        <v>1</v>
      </c>
      <c r="I1015" s="36" t="n">
        <f aca="false">IFERROR(Counts!Z1015/Counts!AA1015,"")</f>
        <v>0.311111111111111</v>
      </c>
      <c r="J1015" s="36" t="n">
        <f aca="false">IFERROR(Counts!AB1015/Counts!AA1015,"")</f>
        <v>0.374333333333333</v>
      </c>
      <c r="K1015" s="37" t="n">
        <f aca="false">IFERROR((Counts!AB1015-Counts!Z1015)/Counts!AA1015,"")</f>
        <v>0.0632222222222222</v>
      </c>
      <c r="L1015" s="38" t="n">
        <f aca="false">IFERROR(Counts!Y1015/Counts!P1015,"")</f>
        <v>0.296296296296296</v>
      </c>
      <c r="M1015" s="38" t="n">
        <f aca="false">IFERROR(Counts!V1015/Counts!P1015,"")</f>
        <v>0.111111111111111</v>
      </c>
      <c r="N1015" s="38" t="n">
        <f aca="false">IFERROR(Counts!AD1015/Counts!AC1015,"")</f>
        <v>0.1875</v>
      </c>
      <c r="O1015" s="38" t="n">
        <f aca="false">IFERROR(Counts!AE1015/Counts!AC1015,"")</f>
        <v>0.4375</v>
      </c>
      <c r="P1015" s="39" t="n">
        <f aca="false">IFERROR(Counts!AG1015/Counts!AF1015,"")</f>
        <v>90.25</v>
      </c>
      <c r="Q1015" s="38" t="n">
        <f aca="false">IFERROR(Counts!AH1015/Counts!AC1015,"")</f>
        <v>0.4375</v>
      </c>
      <c r="R1015" s="38" t="n">
        <f aca="false">IFERROR(Counts!N1015/Counts!M1015,"")</f>
        <v>0.28</v>
      </c>
      <c r="S1015" s="38" t="n">
        <f aca="false">IFERROR(Counts!K1015/Counts!J1015,"")</f>
        <v>0.755102040816327</v>
      </c>
      <c r="T1015" s="38" t="n">
        <f aca="false">IFERROR(Counts!I1015/Counts!H1015,"")</f>
        <v>0.352941176470588</v>
      </c>
      <c r="U1015" s="38" t="n">
        <f aca="false">IFERROR(1-Counts!L1015/Counts!K1015,"")</f>
        <v>0.756756756756757</v>
      </c>
      <c r="V1015" s="39" t="n">
        <f aca="false">IFERROR(Counts!AJ1015/Counts!AI1015,"")</f>
        <v>70.5604651162791</v>
      </c>
      <c r="W1015" s="38" t="n">
        <f aca="false">IFERROR(Counts!AK1015/Counts!AI1015,"")</f>
        <v>0.13953488372093</v>
      </c>
      <c r="X1015" s="40" t="n">
        <f aca="false">IFERROR(Counts!O1015,"")</f>
        <v>-0.687</v>
      </c>
      <c r="Y1015" s="36" t="n">
        <f aca="false">IFERROR(INDEX('Season Counts'!$Y$2:$Y$740,$AF1015)/INDEX('Season Counts'!$X$2:$X$740,$AF1015),"")</f>
        <v>0.302124309392265</v>
      </c>
      <c r="Z1015" s="37" t="n">
        <f aca="false">IFERROR(J1015-Y1015,"")</f>
        <v>0.0722090239410681</v>
      </c>
      <c r="AA1015" s="38" t="n">
        <f aca="false">IFERROR(INDEX('Season Counts'!$K$2:$K$740,$AF1015)/INDEX('Season Counts'!$J$2:$J$740,$AF1015),"")</f>
        <v>0.290909090909091</v>
      </c>
      <c r="AB1015" s="41" t="n">
        <f aca="false">IFERROR(R1015-AA1015,"")</f>
        <v>-0.0109090909090909</v>
      </c>
      <c r="AC1015" s="39" t="n">
        <f aca="false">IFERROR(INDEX('Season Counts'!$AG$2:$AG$740,$AF1015)/INDEX('Season Counts'!$AF$2:$AF$740,$AF1015),"")</f>
        <v>71.3926056338028</v>
      </c>
      <c r="AD1015" s="40" t="n">
        <f aca="false">IFERROR(V1015-AC1015,"")</f>
        <v>-0.832140517523754</v>
      </c>
      <c r="AE1015" s="4" t="str">
        <f aca="false">IF(D1015&lt;Guide!$C$21,"Low PA",IF(TRIM(IF(ISNUMBER(AD1015),IF(N(AD1015)&lt;=-Guide!$C$24,"▼ Bat Speed  ",IF(N(AD1015)&gt;=Guide!$C$24,"▲ Bat Speed  ","")),"")&amp;IF(N(Z1015)&gt;=Guide!$C$22,"▲ Contact  ","")&amp;IF(N(Z1015)&lt;=-Guide!$C$22,"▼ Contact  ","")&amp;IF(N(AB1015)&gt;=Guide!$C$23,"▲ Chase  ","")&amp;IF(N(AB1015)&lt;=-Guide!$C$23,"▼ Chase  ",""))="","Stable",TRIM(IF(ISNUMBER(AD1015),IF(N(AD1015)&lt;=-Guide!$C$24,"▼ Bat Speed  ",IF(N(AD1015)&gt;=Guide!$C$24,"▲ Bat Speed  ","")),"")&amp;IF(N(Z1015)&gt;=Guide!$C$22,"▲ Contact  ","")&amp;IF(N(Z1015)&lt;=-Guide!$C$22,"▼ Contact  ","")&amp;IF(N(AB1015)&gt;=Guide!$C$23,"▲ Chase  ","")&amp;IF(N(AB1015)&lt;=-Guide!$C$23,"▼ Chase  ",""))))</f>
        <v>Low PA</v>
      </c>
      <c r="AF1015" s="35" t="n">
        <f aca="false">MATCH(Counts!A1015,'Season Counts'!$A$2:$A$740,0)</f>
        <v>262</v>
      </c>
    </row>
    <row r="1016" customFormat="false" ht="15" hidden="false" customHeight="false" outlineLevel="0" collapsed="false">
      <c r="A1016" s="34" t="str">
        <f aca="false">Counts!B1016</f>
        <v>DET</v>
      </c>
      <c r="B1016" s="5" t="str">
        <f aca="false">Counts!C1016</f>
        <v>Hao-Yu Lee</v>
      </c>
      <c r="C1016" s="34" t="str">
        <f aca="false">Counts!F1016</f>
        <v>May</v>
      </c>
      <c r="D1016" s="35" t="n">
        <f aca="false">IFERROR(Counts!P1016,"")</f>
        <v>55</v>
      </c>
      <c r="E1016" s="36" t="n">
        <f aca="false">IFERROR(Counts!R1016/Counts!Q1016,"")</f>
        <v>0.185185185185185</v>
      </c>
      <c r="F1016" s="36" t="n">
        <f aca="false">IFERROR((Counts!R1016+Counts!V1016+Counts!W1016)/(Counts!Q1016+Counts!V1016+Counts!W1016+Counts!X1016),"")</f>
        <v>0.2</v>
      </c>
      <c r="G1016" s="36" t="n">
        <f aca="false">IFERROR((Counts!R1016+Counts!S1016+2*Counts!T1016+3*Counts!U1016)/Counts!Q1016,"")</f>
        <v>0.240740740740741</v>
      </c>
      <c r="H1016" s="35" t="n">
        <f aca="false">IFERROR(Counts!U1016,"")</f>
        <v>0</v>
      </c>
      <c r="I1016" s="36" t="n">
        <f aca="false">IFERROR(Counts!Z1016/Counts!AA1016,"")</f>
        <v>0.195454545454545</v>
      </c>
      <c r="J1016" s="36" t="n">
        <f aca="false">IFERROR(Counts!AB1016/Counts!AA1016,"")</f>
        <v>0.227054545454545</v>
      </c>
      <c r="K1016" s="37" t="n">
        <f aca="false">IFERROR((Counts!AB1016-Counts!Z1016)/Counts!AA1016,"")</f>
        <v>0.0316</v>
      </c>
      <c r="L1016" s="38" t="n">
        <f aca="false">IFERROR(Counts!Y1016/Counts!P1016,"")</f>
        <v>0.290909090909091</v>
      </c>
      <c r="M1016" s="38" t="n">
        <f aca="false">IFERROR(Counts!V1016/Counts!P1016,"")</f>
        <v>0.0181818181818182</v>
      </c>
      <c r="N1016" s="38" t="n">
        <f aca="false">IFERROR(Counts!AD1016/Counts!AC1016,"")</f>
        <v>0.0789473684210526</v>
      </c>
      <c r="O1016" s="38" t="n">
        <f aca="false">IFERROR(Counts!AE1016/Counts!AC1016,"")</f>
        <v>0.263157894736842</v>
      </c>
      <c r="P1016" s="39" t="n">
        <f aca="false">IFERROR(Counts!AG1016/Counts!AF1016,"")</f>
        <v>87.7894736842105</v>
      </c>
      <c r="Q1016" s="38" t="n">
        <f aca="false">IFERROR(Counts!AH1016/Counts!AC1016,"")</f>
        <v>0.368421052631579</v>
      </c>
      <c r="R1016" s="38" t="n">
        <f aca="false">IFERROR(Counts!N1016/Counts!M1016,"")</f>
        <v>0.25531914893617</v>
      </c>
      <c r="S1016" s="38" t="n">
        <f aca="false">IFERROR(Counts!K1016/Counts!J1016,"")</f>
        <v>0.636363636363636</v>
      </c>
      <c r="T1016" s="38" t="n">
        <f aca="false">IFERROR(Counts!I1016/Counts!H1016,"")</f>
        <v>0.264367816091954</v>
      </c>
      <c r="U1016" s="38" t="n">
        <f aca="false">IFERROR(1-Counts!L1016/Counts!K1016,"")</f>
        <v>0.873015873015873</v>
      </c>
      <c r="V1016" s="39" t="n">
        <f aca="false">IFERROR(Counts!AJ1016/Counts!AI1016,"")</f>
        <v>71.0630136986301</v>
      </c>
      <c r="W1016" s="38" t="n">
        <f aca="false">IFERROR(Counts!AK1016/Counts!AI1016,"")</f>
        <v>0.136986301369863</v>
      </c>
      <c r="X1016" s="40" t="n">
        <f aca="false">IFERROR(Counts!O1016,"")</f>
        <v>-4.42</v>
      </c>
      <c r="Y1016" s="36" t="n">
        <f aca="false">IFERROR(INDEX('Season Counts'!$Y$2:$Y$740,$AF1016)/INDEX('Season Counts'!$X$2:$X$740,$AF1016),"")</f>
        <v>0.302124309392265</v>
      </c>
      <c r="Z1016" s="37" t="n">
        <f aca="false">IFERROR(J1016-Y1016,"")</f>
        <v>-0.0750697639377198</v>
      </c>
      <c r="AA1016" s="38" t="n">
        <f aca="false">IFERROR(INDEX('Season Counts'!$K$2:$K$740,$AF1016)/INDEX('Season Counts'!$J$2:$J$740,$AF1016),"")</f>
        <v>0.290909090909091</v>
      </c>
      <c r="AB1016" s="41" t="n">
        <f aca="false">IFERROR(R1016-AA1016,"")</f>
        <v>-0.0355899419729207</v>
      </c>
      <c r="AC1016" s="39" t="n">
        <f aca="false">IFERROR(INDEX('Season Counts'!$AG$2:$AG$740,$AF1016)/INDEX('Season Counts'!$AF$2:$AF$740,$AF1016),"")</f>
        <v>71.3926056338028</v>
      </c>
      <c r="AD1016" s="40" t="n">
        <f aca="false">IFERROR(V1016-AC1016,"")</f>
        <v>-0.329591935172672</v>
      </c>
      <c r="AE1016" s="4" t="str">
        <f aca="false">IF(D1016&lt;Guide!$C$21,"Low PA",IF(TRIM(IF(ISNUMBER(AD1016),IF(N(AD1016)&lt;=-Guide!$C$24,"▼ Bat Speed  ",IF(N(AD1016)&gt;=Guide!$C$24,"▲ Bat Speed  ","")),"")&amp;IF(N(Z1016)&gt;=Guide!$C$22,"▲ Contact  ","")&amp;IF(N(Z1016)&lt;=-Guide!$C$22,"▼ Contact  ","")&amp;IF(N(AB1016)&gt;=Guide!$C$23,"▲ Chase  ","")&amp;IF(N(AB1016)&lt;=-Guide!$C$23,"▼ Chase  ",""))="","Stable",TRIM(IF(ISNUMBER(AD1016),IF(N(AD1016)&lt;=-Guide!$C$24,"▼ Bat Speed  ",IF(N(AD1016)&gt;=Guide!$C$24,"▲ Bat Speed  ","")),"")&amp;IF(N(Z1016)&gt;=Guide!$C$22,"▲ Contact  ","")&amp;IF(N(Z1016)&lt;=-Guide!$C$22,"▼ Contact  ","")&amp;IF(N(AB1016)&gt;=Guide!$C$23,"▲ Chase  ","")&amp;IF(N(AB1016)&lt;=-Guide!$C$23,"▼ Chase  ",""))))</f>
        <v>▼ Contact</v>
      </c>
      <c r="AF1016" s="35" t="n">
        <f aca="false">MATCH(Counts!A1016,'Season Counts'!$A$2:$A$740,0)</f>
        <v>262</v>
      </c>
    </row>
    <row r="1017" customFormat="false" ht="15" hidden="false" customHeight="false" outlineLevel="0" collapsed="false">
      <c r="A1017" s="34" t="str">
        <f aca="false">Counts!B1017</f>
        <v>DET</v>
      </c>
      <c r="B1017" s="5" t="str">
        <f aca="false">Counts!C1017</f>
        <v>Hao-Yu Lee</v>
      </c>
      <c r="C1017" s="34" t="str">
        <f aca="false">Counts!F1017</f>
        <v>Jun</v>
      </c>
      <c r="D1017" s="35" t="n">
        <f aca="false">IFERROR(Counts!P1017,"")</f>
        <v>57</v>
      </c>
      <c r="E1017" s="36" t="n">
        <f aca="false">IFERROR(Counts!R1017/Counts!Q1017,"")</f>
        <v>0.351851851851852</v>
      </c>
      <c r="F1017" s="36" t="n">
        <f aca="false">IFERROR((Counts!R1017+Counts!V1017+Counts!W1017)/(Counts!Q1017+Counts!V1017+Counts!W1017+Counts!X1017),"")</f>
        <v>0.375</v>
      </c>
      <c r="G1017" s="36" t="n">
        <f aca="false">IFERROR((Counts!R1017+Counts!S1017+2*Counts!T1017+3*Counts!U1017)/Counts!Q1017,"")</f>
        <v>0.518518518518519</v>
      </c>
      <c r="H1017" s="35" t="n">
        <f aca="false">IFERROR(Counts!U1017,"")</f>
        <v>2</v>
      </c>
      <c r="I1017" s="36" t="n">
        <f aca="false">IFERROR(Counts!Z1017/Counts!AA1017,"")</f>
        <v>0.388392857142857</v>
      </c>
      <c r="J1017" s="36" t="n">
        <f aca="false">IFERROR(Counts!AB1017/Counts!AA1017,"")</f>
        <v>0.275714285714286</v>
      </c>
      <c r="K1017" s="37" t="n">
        <f aca="false">IFERROR((Counts!AB1017-Counts!Z1017)/Counts!AA1017,"")</f>
        <v>-0.112678571428571</v>
      </c>
      <c r="L1017" s="38" t="n">
        <f aca="false">IFERROR(Counts!Y1017/Counts!P1017,"")</f>
        <v>0.210526315789474</v>
      </c>
      <c r="M1017" s="38" t="n">
        <f aca="false">IFERROR(Counts!V1017/Counts!P1017,"")</f>
        <v>0.0350877192982456</v>
      </c>
      <c r="N1017" s="38" t="n">
        <f aca="false">IFERROR(Counts!AD1017/Counts!AC1017,"")</f>
        <v>0.0465116279069767</v>
      </c>
      <c r="O1017" s="38" t="n">
        <f aca="false">IFERROR(Counts!AE1017/Counts!AC1017,"")</f>
        <v>0.372093023255814</v>
      </c>
      <c r="P1017" s="39" t="n">
        <f aca="false">IFERROR(Counts!AG1017/Counts!AF1017,"")</f>
        <v>85.453488372093</v>
      </c>
      <c r="Q1017" s="38" t="n">
        <f aca="false">IFERROR(Counts!AH1017/Counts!AC1017,"")</f>
        <v>0.372093023255814</v>
      </c>
      <c r="R1017" s="38" t="n">
        <f aca="false">IFERROR(Counts!N1017/Counts!M1017,"")</f>
        <v>0.405660377358491</v>
      </c>
      <c r="S1017" s="38" t="n">
        <f aca="false">IFERROR(Counts!K1017/Counts!J1017,"")</f>
        <v>0.764705882352941</v>
      </c>
      <c r="T1017" s="38" t="n">
        <f aca="false">IFERROR(Counts!I1017/Counts!H1017,"")</f>
        <v>0.259259259259259</v>
      </c>
      <c r="U1017" s="38" t="n">
        <f aca="false">IFERROR(1-Counts!L1017/Counts!K1017,"")</f>
        <v>0.830769230769231</v>
      </c>
      <c r="V1017" s="39" t="n">
        <f aca="false">IFERROR(Counts!AJ1017/Counts!AI1017,"")</f>
        <v>71.2466666666667</v>
      </c>
      <c r="W1017" s="38" t="n">
        <f aca="false">IFERROR(Counts!AK1017/Counts!AI1017,"")</f>
        <v>0.2</v>
      </c>
      <c r="X1017" s="40" t="n">
        <f aca="false">IFERROR(Counts!O1017,"")</f>
        <v>2.647</v>
      </c>
      <c r="Y1017" s="36" t="n">
        <f aca="false">IFERROR(INDEX('Season Counts'!$Y$2:$Y$740,$AF1017)/INDEX('Season Counts'!$X$2:$X$740,$AF1017),"")</f>
        <v>0.302124309392265</v>
      </c>
      <c r="Z1017" s="37" t="n">
        <f aca="false">IFERROR(J1017-Y1017,"")</f>
        <v>-0.0264100236779795</v>
      </c>
      <c r="AA1017" s="38" t="n">
        <f aca="false">IFERROR(INDEX('Season Counts'!$K$2:$K$740,$AF1017)/INDEX('Season Counts'!$J$2:$J$740,$AF1017),"")</f>
        <v>0.290909090909091</v>
      </c>
      <c r="AB1017" s="41" t="n">
        <f aca="false">IFERROR(R1017-AA1017,"")</f>
        <v>0.1147512864494</v>
      </c>
      <c r="AC1017" s="39" t="n">
        <f aca="false">IFERROR(INDEX('Season Counts'!$AG$2:$AG$740,$AF1017)/INDEX('Season Counts'!$AF$2:$AF$740,$AF1017),"")</f>
        <v>71.3926056338028</v>
      </c>
      <c r="AD1017" s="40" t="n">
        <f aca="false">IFERROR(V1017-AC1017,"")</f>
        <v>-0.145938967136146</v>
      </c>
      <c r="AE1017" s="4" t="str">
        <f aca="false">IF(D1017&lt;Guide!$C$21,"Low PA",IF(TRIM(IF(ISNUMBER(AD1017),IF(N(AD1017)&lt;=-Guide!$C$24,"▼ Bat Speed  ",IF(N(AD1017)&gt;=Guide!$C$24,"▲ Bat Speed  ","")),"")&amp;IF(N(Z1017)&gt;=Guide!$C$22,"▲ Contact  ","")&amp;IF(N(Z1017)&lt;=-Guide!$C$22,"▼ Contact  ","")&amp;IF(N(AB1017)&gt;=Guide!$C$23,"▲ Chase  ","")&amp;IF(N(AB1017)&lt;=-Guide!$C$23,"▼ Chase  ",""))="","Stable",TRIM(IF(ISNUMBER(AD1017),IF(N(AD1017)&lt;=-Guide!$C$24,"▼ Bat Speed  ",IF(N(AD1017)&gt;=Guide!$C$24,"▲ Bat Speed  ","")),"")&amp;IF(N(Z1017)&gt;=Guide!$C$22,"▲ Contact  ","")&amp;IF(N(Z1017)&lt;=-Guide!$C$22,"▼ Contact  ","")&amp;IF(N(AB1017)&gt;=Guide!$C$23,"▲ Chase  ","")&amp;IF(N(AB1017)&lt;=-Guide!$C$23,"▼ Chase  ",""))))</f>
        <v>▲ Chase</v>
      </c>
      <c r="AF1017" s="35" t="n">
        <f aca="false">MATCH(Counts!A1017,'Season Counts'!$A$2:$A$740,0)</f>
        <v>262</v>
      </c>
    </row>
    <row r="1018" customFormat="false" ht="15" hidden="false" customHeight="false" outlineLevel="0" collapsed="false">
      <c r="A1018" s="34" t="str">
        <f aca="false">Counts!B1018</f>
        <v>DET</v>
      </c>
      <c r="B1018" s="5" t="str">
        <f aca="false">Counts!C1018</f>
        <v>Hao-Yu Lee</v>
      </c>
      <c r="C1018" s="34" t="str">
        <f aca="false">Counts!F1018</f>
        <v>Jul</v>
      </c>
      <c r="D1018" s="35" t="n">
        <f aca="false">IFERROR(Counts!P1018,"")</f>
        <v>59</v>
      </c>
      <c r="E1018" s="36" t="n">
        <f aca="false">IFERROR(Counts!R1018/Counts!Q1018,"")</f>
        <v>0.296296296296296</v>
      </c>
      <c r="F1018" s="36" t="n">
        <f aca="false">IFERROR((Counts!R1018+Counts!V1018+Counts!W1018)/(Counts!Q1018+Counts!V1018+Counts!W1018+Counts!X1018),"")</f>
        <v>0.322033898305085</v>
      </c>
      <c r="G1018" s="36" t="n">
        <f aca="false">IFERROR((Counts!R1018+Counts!S1018+2*Counts!T1018+3*Counts!U1018)/Counts!Q1018,"")</f>
        <v>0.537037037037037</v>
      </c>
      <c r="H1018" s="35" t="n">
        <f aca="false">IFERROR(Counts!U1018,"")</f>
        <v>3</v>
      </c>
      <c r="I1018" s="36" t="n">
        <f aca="false">IFERROR(Counts!Z1018/Counts!AA1018,"")</f>
        <v>0.359322033898305</v>
      </c>
      <c r="J1018" s="36" t="n">
        <f aca="false">IFERROR(Counts!AB1018/Counts!AA1018,"")</f>
        <v>0.31206779661017</v>
      </c>
      <c r="K1018" s="37" t="n">
        <f aca="false">IFERROR((Counts!AB1018-Counts!Z1018)/Counts!AA1018,"")</f>
        <v>-0.0472542372881356</v>
      </c>
      <c r="L1018" s="38" t="n">
        <f aca="false">IFERROR(Counts!Y1018/Counts!P1018,"")</f>
        <v>0.23728813559322</v>
      </c>
      <c r="M1018" s="38" t="n">
        <f aca="false">IFERROR(Counts!V1018/Counts!P1018,"")</f>
        <v>0.0508474576271187</v>
      </c>
      <c r="N1018" s="38" t="n">
        <f aca="false">IFERROR(Counts!AD1018/Counts!AC1018,"")</f>
        <v>0.119047619047619</v>
      </c>
      <c r="O1018" s="38" t="n">
        <f aca="false">IFERROR(Counts!AE1018/Counts!AC1018,"")</f>
        <v>0.5</v>
      </c>
      <c r="P1018" s="39" t="n">
        <f aca="false">IFERROR(Counts!AG1018/Counts!AF1018,"")</f>
        <v>91.9404761904762</v>
      </c>
      <c r="Q1018" s="38" t="n">
        <f aca="false">IFERROR(Counts!AH1018/Counts!AC1018,"")</f>
        <v>0.357142857142857</v>
      </c>
      <c r="R1018" s="38" t="n">
        <f aca="false">IFERROR(Counts!N1018/Counts!M1018,"")</f>
        <v>0.326923076923077</v>
      </c>
      <c r="S1018" s="38" t="n">
        <f aca="false">IFERROR(Counts!K1018/Counts!J1018,"")</f>
        <v>0.590476190476191</v>
      </c>
      <c r="T1018" s="38" t="n">
        <f aca="false">IFERROR(Counts!I1018/Counts!H1018,"")</f>
        <v>0.25</v>
      </c>
      <c r="U1018" s="38" t="n">
        <f aca="false">IFERROR(1-Counts!L1018/Counts!K1018,"")</f>
        <v>0.887096774193548</v>
      </c>
      <c r="V1018" s="39" t="n">
        <f aca="false">IFERROR(Counts!AJ1018/Counts!AI1018,"")</f>
        <v>72.0719512195122</v>
      </c>
      <c r="W1018" s="38" t="n">
        <f aca="false">IFERROR(Counts!AK1018/Counts!AI1018,"")</f>
        <v>0.268292682926829</v>
      </c>
      <c r="X1018" s="40" t="n">
        <f aca="false">IFERROR(Counts!O1018,"")</f>
        <v>2.718</v>
      </c>
      <c r="Y1018" s="36" t="n">
        <f aca="false">IFERROR(INDEX('Season Counts'!$Y$2:$Y$740,$AF1018)/INDEX('Season Counts'!$X$2:$X$740,$AF1018),"")</f>
        <v>0.302124309392265</v>
      </c>
      <c r="Z1018" s="37" t="n">
        <f aca="false">IFERROR(J1018-Y1018,"")</f>
        <v>0.00994348721790428</v>
      </c>
      <c r="AA1018" s="38" t="n">
        <f aca="false">IFERROR(INDEX('Season Counts'!$K$2:$K$740,$AF1018)/INDEX('Season Counts'!$J$2:$J$740,$AF1018),"")</f>
        <v>0.290909090909091</v>
      </c>
      <c r="AB1018" s="41" t="n">
        <f aca="false">IFERROR(R1018-AA1018,"")</f>
        <v>0.036013986013986</v>
      </c>
      <c r="AC1018" s="39" t="n">
        <f aca="false">IFERROR(INDEX('Season Counts'!$AG$2:$AG$740,$AF1018)/INDEX('Season Counts'!$AF$2:$AF$740,$AF1018),"")</f>
        <v>71.3926056338028</v>
      </c>
      <c r="AD1018" s="40" t="n">
        <f aca="false">IFERROR(V1018-AC1018,"")</f>
        <v>0.67934558570937</v>
      </c>
      <c r="AE1018" s="4" t="str">
        <f aca="false">IF(D1018&lt;Guide!$C$21,"Low PA",IF(TRIM(IF(ISNUMBER(AD1018),IF(N(AD1018)&lt;=-Guide!$C$24,"▼ Bat Speed  ",IF(N(AD1018)&gt;=Guide!$C$24,"▲ Bat Speed  ","")),"")&amp;IF(N(Z1018)&gt;=Guide!$C$22,"▲ Contact  ","")&amp;IF(N(Z1018)&lt;=-Guide!$C$22,"▼ Contact  ","")&amp;IF(N(AB1018)&gt;=Guide!$C$23,"▲ Chase  ","")&amp;IF(N(AB1018)&lt;=-Guide!$C$23,"▼ Chase  ",""))="","Stable",TRIM(IF(ISNUMBER(AD1018),IF(N(AD1018)&lt;=-Guide!$C$24,"▼ Bat Speed  ",IF(N(AD1018)&gt;=Guide!$C$24,"▲ Bat Speed  ","")),"")&amp;IF(N(Z1018)&gt;=Guide!$C$22,"▲ Contact  ","")&amp;IF(N(Z1018)&lt;=-Guide!$C$22,"▼ Contact  ","")&amp;IF(N(AB1018)&gt;=Guide!$C$23,"▲ Chase  ","")&amp;IF(N(AB1018)&lt;=-Guide!$C$23,"▼ Chase  ",""))))</f>
        <v>Stable</v>
      </c>
      <c r="AF1018" s="35" t="n">
        <f aca="false">MATCH(Counts!A1018,'Season Counts'!$A$2:$A$740,0)</f>
        <v>262</v>
      </c>
    </row>
    <row r="1019" customFormat="false" ht="15" hidden="false" customHeight="false" outlineLevel="0" collapsed="false">
      <c r="A1019" s="34" t="str">
        <f aca="false">Counts!B1019</f>
        <v>DET</v>
      </c>
      <c r="B1019" s="5" t="str">
        <f aca="false">Counts!C1019</f>
        <v>Hao-Yu Lee</v>
      </c>
      <c r="C1019" s="34" t="str">
        <f aca="false">Counts!F1019</f>
        <v>Aug</v>
      </c>
      <c r="D1019" s="35" t="n">
        <f aca="false">IFERROR(Counts!P1019,"")</f>
        <v>66</v>
      </c>
      <c r="E1019" s="36" t="n">
        <f aca="false">IFERROR(Counts!R1019/Counts!Q1019,"")</f>
        <v>0.275862068965517</v>
      </c>
      <c r="F1019" s="36" t="n">
        <f aca="false">IFERROR((Counts!R1019+Counts!V1019+Counts!W1019)/(Counts!Q1019+Counts!V1019+Counts!W1019+Counts!X1019),"")</f>
        <v>0.363636363636364</v>
      </c>
      <c r="G1019" s="36" t="n">
        <f aca="false">IFERROR((Counts!R1019+Counts!S1019+2*Counts!T1019+3*Counts!U1019)/Counts!Q1019,"")</f>
        <v>0.413793103448276</v>
      </c>
      <c r="H1019" s="35" t="n">
        <f aca="false">IFERROR(Counts!U1019,"")</f>
        <v>2</v>
      </c>
      <c r="I1019" s="36" t="n">
        <f aca="false">IFERROR(Counts!Z1019/Counts!AA1019,"")</f>
        <v>0.341538461538462</v>
      </c>
      <c r="J1019" s="36" t="n">
        <f aca="false">IFERROR(Counts!AB1019/Counts!AA1019,"")</f>
        <v>0.367015384615385</v>
      </c>
      <c r="K1019" s="37" t="n">
        <f aca="false">IFERROR((Counts!AB1019-Counts!Z1019)/Counts!AA1019,"")</f>
        <v>0.0254769230769231</v>
      </c>
      <c r="L1019" s="38" t="n">
        <f aca="false">IFERROR(Counts!Y1019/Counts!P1019,"")</f>
        <v>0.151515151515152</v>
      </c>
      <c r="M1019" s="38" t="n">
        <f aca="false">IFERROR(Counts!V1019/Counts!P1019,"")</f>
        <v>0.121212121212121</v>
      </c>
      <c r="N1019" s="38" t="n">
        <f aca="false">IFERROR(Counts!AD1019/Counts!AC1019,"")</f>
        <v>0.0833333333333333</v>
      </c>
      <c r="O1019" s="38" t="n">
        <f aca="false">IFERROR(Counts!AE1019/Counts!AC1019,"")</f>
        <v>0.479166666666667</v>
      </c>
      <c r="P1019" s="39" t="n">
        <f aca="false">IFERROR(Counts!AG1019/Counts!AF1019,"")</f>
        <v>91.70625</v>
      </c>
      <c r="Q1019" s="38" t="n">
        <f aca="false">IFERROR(Counts!AH1019/Counts!AC1019,"")</f>
        <v>0.333333333333333</v>
      </c>
      <c r="R1019" s="38" t="n">
        <f aca="false">IFERROR(Counts!N1019/Counts!M1019,"")</f>
        <v>0.242857142857143</v>
      </c>
      <c r="S1019" s="38" t="n">
        <f aca="false">IFERROR(Counts!K1019/Counts!J1019,"")</f>
        <v>0.637096774193548</v>
      </c>
      <c r="T1019" s="38" t="n">
        <f aca="false">IFERROR(Counts!I1019/Counts!H1019,"")</f>
        <v>0.194690265486726</v>
      </c>
      <c r="U1019" s="38" t="n">
        <f aca="false">IFERROR(1-Counts!L1019/Counts!K1019,"")</f>
        <v>0.886075949367089</v>
      </c>
      <c r="V1019" s="39" t="n">
        <f aca="false">IFERROR(Counts!AJ1019/Counts!AI1019,"")</f>
        <v>72.2133333333333</v>
      </c>
      <c r="W1019" s="38" t="n">
        <f aca="false">IFERROR(Counts!AK1019/Counts!AI1019,"")</f>
        <v>0.285714285714286</v>
      </c>
      <c r="X1019" s="40" t="n">
        <f aca="false">IFERROR(Counts!O1019,"")</f>
        <v>2.16</v>
      </c>
      <c r="Y1019" s="36" t="n">
        <f aca="false">IFERROR(INDEX('Season Counts'!$Y$2:$Y$740,$AF1019)/INDEX('Season Counts'!$X$2:$X$740,$AF1019),"")</f>
        <v>0.302124309392265</v>
      </c>
      <c r="Z1019" s="37" t="n">
        <f aca="false">IFERROR(J1019-Y1019,"")</f>
        <v>0.0648910752231194</v>
      </c>
      <c r="AA1019" s="38" t="n">
        <f aca="false">IFERROR(INDEX('Season Counts'!$K$2:$K$740,$AF1019)/INDEX('Season Counts'!$J$2:$J$740,$AF1019),"")</f>
        <v>0.290909090909091</v>
      </c>
      <c r="AB1019" s="41" t="n">
        <f aca="false">IFERROR(R1019-AA1019,"")</f>
        <v>-0.048051948051948</v>
      </c>
      <c r="AC1019" s="39" t="n">
        <f aca="false">IFERROR(INDEX('Season Counts'!$AG$2:$AG$740,$AF1019)/INDEX('Season Counts'!$AF$2:$AF$740,$AF1019),"")</f>
        <v>71.3926056338028</v>
      </c>
      <c r="AD1019" s="40" t="n">
        <f aca="false">IFERROR(V1019-AC1019,"")</f>
        <v>0.820727699530508</v>
      </c>
      <c r="AE1019" s="4" t="str">
        <f aca="false">IF(D1019&lt;Guide!$C$21,"Low PA",IF(TRIM(IF(ISNUMBER(AD1019),IF(N(AD1019)&lt;=-Guide!$C$24,"▼ Bat Speed  ",IF(N(AD1019)&gt;=Guide!$C$24,"▲ Bat Speed  ","")),"")&amp;IF(N(Z1019)&gt;=Guide!$C$22,"▲ Contact  ","")&amp;IF(N(Z1019)&lt;=-Guide!$C$22,"▼ Contact  ","")&amp;IF(N(AB1019)&gt;=Guide!$C$23,"▲ Chase  ","")&amp;IF(N(AB1019)&lt;=-Guide!$C$23,"▼ Chase  ",""))="","Stable",TRIM(IF(ISNUMBER(AD1019),IF(N(AD1019)&lt;=-Guide!$C$24,"▼ Bat Speed  ",IF(N(AD1019)&gt;=Guide!$C$24,"▲ Bat Speed  ","")),"")&amp;IF(N(Z1019)&gt;=Guide!$C$22,"▲ Contact  ","")&amp;IF(N(Z1019)&lt;=-Guide!$C$22,"▼ Contact  ","")&amp;IF(N(AB1019)&gt;=Guide!$C$23,"▲ Chase  ","")&amp;IF(N(AB1019)&lt;=-Guide!$C$23,"▼ Chase  ",""))))</f>
        <v>▲ Contact ▼ Chase</v>
      </c>
      <c r="AF1019" s="35" t="n">
        <f aca="false">MATCH(Counts!A1019,'Season Counts'!$A$2:$A$740,0)</f>
        <v>262</v>
      </c>
    </row>
    <row r="1020" customFormat="false" ht="15" hidden="false" customHeight="false" outlineLevel="0" collapsed="false">
      <c r="A1020" s="34" t="str">
        <f aca="false">Counts!B1020</f>
        <v>DET</v>
      </c>
      <c r="B1020" s="5" t="str">
        <f aca="false">Counts!C1020</f>
        <v>Hao-Yu Lee</v>
      </c>
      <c r="C1020" s="34" t="str">
        <f aca="false">Counts!F1020</f>
        <v>Sep</v>
      </c>
      <c r="D1020" s="35" t="n">
        <f aca="false">IFERROR(Counts!P1020,"")</f>
        <v>100</v>
      </c>
      <c r="E1020" s="36" t="n">
        <f aca="false">IFERROR(Counts!R1020/Counts!Q1020,"")</f>
        <v>0.244186046511628</v>
      </c>
      <c r="F1020" s="36" t="n">
        <f aca="false">IFERROR((Counts!R1020+Counts!V1020+Counts!W1020)/(Counts!Q1020+Counts!V1020+Counts!W1020+Counts!X1020),"")</f>
        <v>0.34</v>
      </c>
      <c r="G1020" s="36" t="n">
        <f aca="false">IFERROR((Counts!R1020+Counts!S1020+2*Counts!T1020+3*Counts!U1020)/Counts!Q1020,"")</f>
        <v>0.418604651162791</v>
      </c>
      <c r="H1020" s="35" t="n">
        <f aca="false">IFERROR(Counts!U1020,"")</f>
        <v>2</v>
      </c>
      <c r="I1020" s="36" t="n">
        <f aca="false">IFERROR(Counts!Z1020/Counts!AA1020,"")</f>
        <v>0.3335</v>
      </c>
      <c r="J1020" s="36" t="n">
        <f aca="false">IFERROR(Counts!AB1020/Counts!AA1020,"")</f>
        <v>0.29066</v>
      </c>
      <c r="K1020" s="37" t="n">
        <f aca="false">IFERROR((Counts!AB1020-Counts!Z1020)/Counts!AA1020,"")</f>
        <v>-0.04284</v>
      </c>
      <c r="L1020" s="38" t="n">
        <f aca="false">IFERROR(Counts!Y1020/Counts!P1020,"")</f>
        <v>0.27</v>
      </c>
      <c r="M1020" s="38" t="n">
        <f aca="false">IFERROR(Counts!V1020/Counts!P1020,"")</f>
        <v>0.13</v>
      </c>
      <c r="N1020" s="38" t="n">
        <f aca="false">IFERROR(Counts!AD1020/Counts!AC1020,"")</f>
        <v>0.0666666666666667</v>
      </c>
      <c r="O1020" s="38" t="n">
        <f aca="false">IFERROR(Counts!AE1020/Counts!AC1020,"")</f>
        <v>0.416666666666667</v>
      </c>
      <c r="P1020" s="39" t="n">
        <f aca="false">IFERROR(Counts!AG1020/Counts!AF1020,"")</f>
        <v>87.9166666666667</v>
      </c>
      <c r="Q1020" s="38" t="n">
        <f aca="false">IFERROR(Counts!AH1020/Counts!AC1020,"")</f>
        <v>0.35</v>
      </c>
      <c r="R1020" s="38" t="n">
        <f aca="false">IFERROR(Counts!N1020/Counts!M1020,"")</f>
        <v>0.266968325791855</v>
      </c>
      <c r="S1020" s="38" t="n">
        <f aca="false">IFERROR(Counts!K1020/Counts!J1020,"")</f>
        <v>0.652380952380952</v>
      </c>
      <c r="T1020" s="38" t="n">
        <f aca="false">IFERROR(Counts!I1020/Counts!H1020,"")</f>
        <v>0.255102040816327</v>
      </c>
      <c r="U1020" s="38" t="n">
        <f aca="false">IFERROR(1-Counts!L1020/Counts!K1020,"")</f>
        <v>0.817518248175183</v>
      </c>
      <c r="V1020" s="39" t="n">
        <f aca="false">IFERROR(Counts!AJ1020/Counts!AI1020,"")</f>
        <v>70.9988571428571</v>
      </c>
      <c r="W1020" s="38" t="n">
        <f aca="false">IFERROR(Counts!AK1020/Counts!AI1020,"")</f>
        <v>0.205714285714286</v>
      </c>
      <c r="X1020" s="40" t="n">
        <f aca="false">IFERROR(Counts!O1020,"")</f>
        <v>2.086</v>
      </c>
      <c r="Y1020" s="36" t="n">
        <f aca="false">IFERROR(INDEX('Season Counts'!$Y$2:$Y$740,$AF1020)/INDEX('Season Counts'!$X$2:$X$740,$AF1020),"")</f>
        <v>0.302124309392265</v>
      </c>
      <c r="Z1020" s="37" t="n">
        <f aca="false">IFERROR(J1020-Y1020,"")</f>
        <v>-0.0114643093922652</v>
      </c>
      <c r="AA1020" s="38" t="n">
        <f aca="false">IFERROR(INDEX('Season Counts'!$K$2:$K$740,$AF1020)/INDEX('Season Counts'!$J$2:$J$740,$AF1020),"")</f>
        <v>0.290909090909091</v>
      </c>
      <c r="AB1020" s="41" t="n">
        <f aca="false">IFERROR(R1020-AA1020,"")</f>
        <v>-0.0239407651172357</v>
      </c>
      <c r="AC1020" s="39" t="n">
        <f aca="false">IFERROR(INDEX('Season Counts'!$AG$2:$AG$740,$AF1020)/INDEX('Season Counts'!$AF$2:$AF$740,$AF1020),"")</f>
        <v>71.3926056338028</v>
      </c>
      <c r="AD1020" s="40" t="n">
        <f aca="false">IFERROR(V1020-AC1020,"")</f>
        <v>-0.393748490945683</v>
      </c>
      <c r="AE1020" s="4" t="str">
        <f aca="false">IF(D1020&lt;Guide!$C$21,"Low PA",IF(TRIM(IF(ISNUMBER(AD1020),IF(N(AD1020)&lt;=-Guide!$C$24,"▼ Bat Speed  ",IF(N(AD1020)&gt;=Guide!$C$24,"▲ Bat Speed  ","")),"")&amp;IF(N(Z1020)&gt;=Guide!$C$22,"▲ Contact  ","")&amp;IF(N(Z1020)&lt;=-Guide!$C$22,"▼ Contact  ","")&amp;IF(N(AB1020)&gt;=Guide!$C$23,"▲ Chase  ","")&amp;IF(N(AB1020)&lt;=-Guide!$C$23,"▼ Chase  ",""))="","Stable",TRIM(IF(ISNUMBER(AD1020),IF(N(AD1020)&lt;=-Guide!$C$24,"▼ Bat Speed  ",IF(N(AD1020)&gt;=Guide!$C$24,"▲ Bat Speed  ","")),"")&amp;IF(N(Z1020)&gt;=Guide!$C$22,"▲ Contact  ","")&amp;IF(N(Z1020)&lt;=-Guide!$C$22,"▼ Contact  ","")&amp;IF(N(AB1020)&gt;=Guide!$C$23,"▲ Chase  ","")&amp;IF(N(AB1020)&lt;=-Guide!$C$23,"▼ Chase  ",""))))</f>
        <v>Stable</v>
      </c>
      <c r="AF1020" s="35" t="n">
        <f aca="false">MATCH(Counts!A1020,'Season Counts'!$A$2:$A$740,0)</f>
        <v>262</v>
      </c>
    </row>
    <row r="1021" customFormat="false" ht="15" hidden="false" customHeight="false" outlineLevel="0" collapsed="false">
      <c r="A1021" s="34" t="str">
        <f aca="false">Counts!B1021</f>
        <v>DET</v>
      </c>
      <c r="B1021" s="5" t="str">
        <f aca="false">Counts!C1021</f>
        <v>Matt Vierling</v>
      </c>
      <c r="C1021" s="34" t="str">
        <f aca="false">Counts!F1021</f>
        <v>Mar-Apr</v>
      </c>
      <c r="D1021" s="35" t="n">
        <f aca="false">IFERROR(Counts!P1021,"")</f>
        <v>70</v>
      </c>
      <c r="E1021" s="36" t="n">
        <f aca="false">IFERROR(Counts!R1021/Counts!Q1021,"")</f>
        <v>0.225806451612903</v>
      </c>
      <c r="F1021" s="36" t="n">
        <f aca="false">IFERROR((Counts!R1021+Counts!V1021+Counts!W1021)/(Counts!Q1021+Counts!V1021+Counts!W1021+Counts!X1021),"")</f>
        <v>0.285714285714286</v>
      </c>
      <c r="G1021" s="36" t="n">
        <f aca="false">IFERROR((Counts!R1021+Counts!S1021+2*Counts!T1021+3*Counts!U1021)/Counts!Q1021,"")</f>
        <v>0.370967741935484</v>
      </c>
      <c r="H1021" s="35" t="n">
        <f aca="false">IFERROR(Counts!U1021,"")</f>
        <v>1</v>
      </c>
      <c r="I1021" s="36" t="n">
        <f aca="false">IFERROR(Counts!Z1021/Counts!AA1021,"")</f>
        <v>0.289855072463768</v>
      </c>
      <c r="J1021" s="36" t="n">
        <f aca="false">IFERROR(Counts!AB1021/Counts!AA1021,"")</f>
        <v>0.305753623188406</v>
      </c>
      <c r="K1021" s="37" t="n">
        <f aca="false">IFERROR((Counts!AB1021-Counts!Z1021)/Counts!AA1021,"")</f>
        <v>0.0158985507246377</v>
      </c>
      <c r="L1021" s="38" t="n">
        <f aca="false">IFERROR(Counts!Y1021/Counts!P1021,"")</f>
        <v>0.157142857142857</v>
      </c>
      <c r="M1021" s="38" t="n">
        <f aca="false">IFERROR(Counts!V1021/Counts!P1021,"")</f>
        <v>0.0857142857142857</v>
      </c>
      <c r="N1021" s="38" t="n">
        <f aca="false">IFERROR(Counts!AD1021/Counts!AC1021,"")</f>
        <v>0.0377358490566038</v>
      </c>
      <c r="O1021" s="38" t="n">
        <f aca="false">IFERROR(Counts!AE1021/Counts!AC1021,"")</f>
        <v>0.415094339622642</v>
      </c>
      <c r="P1021" s="39" t="n">
        <f aca="false">IFERROR(Counts!AG1021/Counts!AF1021,"")</f>
        <v>88.1788461538462</v>
      </c>
      <c r="Q1021" s="38" t="n">
        <f aca="false">IFERROR(Counts!AH1021/Counts!AC1021,"")</f>
        <v>0.377358490566038</v>
      </c>
      <c r="R1021" s="38" t="n">
        <f aca="false">IFERROR(Counts!N1021/Counts!M1021,"")</f>
        <v>0.261744966442953</v>
      </c>
      <c r="S1021" s="38" t="n">
        <f aca="false">IFERROR(Counts!K1021/Counts!J1021,"")</f>
        <v>0.6</v>
      </c>
      <c r="T1021" s="38" t="n">
        <f aca="false">IFERROR(Counts!I1021/Counts!H1021,"")</f>
        <v>0.125</v>
      </c>
      <c r="U1021" s="38" t="n">
        <f aca="false">IFERROR(1-Counts!L1021/Counts!K1021,"")</f>
        <v>0.938271604938272</v>
      </c>
      <c r="V1021" s="39" t="n">
        <f aca="false">IFERROR(Counts!AJ1021/Counts!AI1021,"")</f>
        <v>71.1119266055046</v>
      </c>
      <c r="W1021" s="38" t="n">
        <f aca="false">IFERROR(Counts!AK1021/Counts!AI1021,"")</f>
        <v>0.0825688073394496</v>
      </c>
      <c r="X1021" s="40" t="n">
        <f aca="false">IFERROR(Counts!O1021,"")</f>
        <v>-2.383</v>
      </c>
      <c r="Y1021" s="36" t="n">
        <f aca="false">IFERROR(INDEX('Season Counts'!$Y$2:$Y$740,$AF1021)/INDEX('Season Counts'!$X$2:$X$740,$AF1021),"")</f>
        <v>0.303636678200692</v>
      </c>
      <c r="Z1021" s="37" t="n">
        <f aca="false">IFERROR(J1021-Y1021,"")</f>
        <v>0.00211694498771375</v>
      </c>
      <c r="AA1021" s="38" t="n">
        <f aca="false">IFERROR(INDEX('Season Counts'!$K$2:$K$740,$AF1021)/INDEX('Season Counts'!$J$2:$J$740,$AF1021),"")</f>
        <v>0.323529411764706</v>
      </c>
      <c r="AB1021" s="41" t="n">
        <f aca="false">IFERROR(R1021-AA1021,"")</f>
        <v>-0.0617844453217529</v>
      </c>
      <c r="AC1021" s="39" t="n">
        <f aca="false">IFERROR(INDEX('Season Counts'!$AG$2:$AG$740,$AF1021)/INDEX('Season Counts'!$AF$2:$AF$740,$AF1021),"")</f>
        <v>70.928085106383</v>
      </c>
      <c r="AD1021" s="40" t="n">
        <f aca="false">IFERROR(V1021-AC1021,"")</f>
        <v>0.183841499121613</v>
      </c>
      <c r="AE1021" s="4" t="str">
        <f aca="false">IF(D1021&lt;Guide!$C$21,"Low PA",IF(TRIM(IF(ISNUMBER(AD1021),IF(N(AD1021)&lt;=-Guide!$C$24,"▼ Bat Speed  ",IF(N(AD1021)&gt;=Guide!$C$24,"▲ Bat Speed  ","")),"")&amp;IF(N(Z1021)&gt;=Guide!$C$22,"▲ Contact  ","")&amp;IF(N(Z1021)&lt;=-Guide!$C$22,"▼ Contact  ","")&amp;IF(N(AB1021)&gt;=Guide!$C$23,"▲ Chase  ","")&amp;IF(N(AB1021)&lt;=-Guide!$C$23,"▼ Chase  ",""))="","Stable",TRIM(IF(ISNUMBER(AD1021),IF(N(AD1021)&lt;=-Guide!$C$24,"▼ Bat Speed  ",IF(N(AD1021)&gt;=Guide!$C$24,"▲ Bat Speed  ","")),"")&amp;IF(N(Z1021)&gt;=Guide!$C$22,"▲ Contact  ","")&amp;IF(N(Z1021)&lt;=-Guide!$C$22,"▼ Contact  ","")&amp;IF(N(AB1021)&gt;=Guide!$C$23,"▲ Chase  ","")&amp;IF(N(AB1021)&lt;=-Guide!$C$23,"▼ Chase  ",""))))</f>
        <v>▼ Chase</v>
      </c>
      <c r="AF1021" s="35" t="n">
        <f aca="false">MATCH(Counts!A1021,'Season Counts'!$A$2:$A$740,0)</f>
        <v>263</v>
      </c>
    </row>
    <row r="1022" customFormat="false" ht="15" hidden="false" customHeight="false" outlineLevel="0" collapsed="false">
      <c r="A1022" s="34" t="str">
        <f aca="false">Counts!B1022</f>
        <v>DET</v>
      </c>
      <c r="B1022" s="5" t="str">
        <f aca="false">Counts!C1022</f>
        <v>Matt Vierling</v>
      </c>
      <c r="C1022" s="34" t="str">
        <f aca="false">Counts!F1022</f>
        <v>May</v>
      </c>
      <c r="D1022" s="35" t="n">
        <f aca="false">IFERROR(Counts!P1022,"")</f>
        <v>101</v>
      </c>
      <c r="E1022" s="36" t="n">
        <f aca="false">IFERROR(Counts!R1022/Counts!Q1022,"")</f>
        <v>0.2</v>
      </c>
      <c r="F1022" s="36" t="n">
        <f aca="false">IFERROR((Counts!R1022+Counts!V1022+Counts!W1022)/(Counts!Q1022+Counts!V1022+Counts!W1022+Counts!X1022),"")</f>
        <v>0.277227722772277</v>
      </c>
      <c r="G1022" s="36" t="n">
        <f aca="false">IFERROR((Counts!R1022+Counts!S1022+2*Counts!T1022+3*Counts!U1022)/Counts!Q1022,"")</f>
        <v>0.333333333333333</v>
      </c>
      <c r="H1022" s="35" t="n">
        <f aca="false">IFERROR(Counts!U1022,"")</f>
        <v>3</v>
      </c>
      <c r="I1022" s="36" t="n">
        <f aca="false">IFERROR(Counts!Z1022/Counts!AA1022,"")</f>
        <v>0.272772277227723</v>
      </c>
      <c r="J1022" s="36" t="n">
        <f aca="false">IFERROR(Counts!AB1022/Counts!AA1022,"")</f>
        <v>0.312980198019802</v>
      </c>
      <c r="K1022" s="37" t="n">
        <f aca="false">IFERROR((Counts!AB1022-Counts!Z1022)/Counts!AA1022,"")</f>
        <v>0.0402079207920792</v>
      </c>
      <c r="L1022" s="38" t="n">
        <f aca="false">IFERROR(Counts!Y1022/Counts!P1022,"")</f>
        <v>0.188118811881188</v>
      </c>
      <c r="M1022" s="38" t="n">
        <f aca="false">IFERROR(Counts!V1022/Counts!P1022,"")</f>
        <v>0.099009900990099</v>
      </c>
      <c r="N1022" s="38" t="n">
        <f aca="false">IFERROR(Counts!AD1022/Counts!AC1022,"")</f>
        <v>0.0694444444444445</v>
      </c>
      <c r="O1022" s="38" t="n">
        <f aca="false">IFERROR(Counts!AE1022/Counts!AC1022,"")</f>
        <v>0.305555555555556</v>
      </c>
      <c r="P1022" s="39" t="n">
        <f aca="false">IFERROR(Counts!AG1022/Counts!AF1022,"")</f>
        <v>85.9944444444445</v>
      </c>
      <c r="Q1022" s="38" t="n">
        <f aca="false">IFERROR(Counts!AH1022/Counts!AC1022,"")</f>
        <v>0.347222222222222</v>
      </c>
      <c r="R1022" s="38" t="n">
        <f aca="false">IFERROR(Counts!N1022/Counts!M1022,"")</f>
        <v>0.304347826086957</v>
      </c>
      <c r="S1022" s="38" t="n">
        <f aca="false">IFERROR(Counts!K1022/Counts!J1022,"")</f>
        <v>0.665071770334928</v>
      </c>
      <c r="T1022" s="38" t="n">
        <f aca="false">IFERROR(Counts!I1022/Counts!H1022,"")</f>
        <v>0.153846153846154</v>
      </c>
      <c r="U1022" s="38" t="n">
        <f aca="false">IFERROR(1-Counts!L1022/Counts!K1022,"")</f>
        <v>0.863309352517986</v>
      </c>
      <c r="V1022" s="39" t="n">
        <f aca="false">IFERROR(Counts!AJ1022/Counts!AI1022,"")</f>
        <v>70.5797687861272</v>
      </c>
      <c r="W1022" s="38" t="n">
        <f aca="false">IFERROR(Counts!AK1022/Counts!AI1022,"")</f>
        <v>0.046242774566474</v>
      </c>
      <c r="X1022" s="40" t="n">
        <f aca="false">IFERROR(Counts!O1022,"")</f>
        <v>-2.565</v>
      </c>
      <c r="Y1022" s="36" t="n">
        <f aca="false">IFERROR(INDEX('Season Counts'!$Y$2:$Y$740,$AF1022)/INDEX('Season Counts'!$X$2:$X$740,$AF1022),"")</f>
        <v>0.303636678200692</v>
      </c>
      <c r="Z1022" s="37" t="n">
        <f aca="false">IFERROR(J1022-Y1022,"")</f>
        <v>0.00934351981910991</v>
      </c>
      <c r="AA1022" s="38" t="n">
        <f aca="false">IFERROR(INDEX('Season Counts'!$K$2:$K$740,$AF1022)/INDEX('Season Counts'!$J$2:$J$740,$AF1022),"")</f>
        <v>0.323529411764706</v>
      </c>
      <c r="AB1022" s="41" t="n">
        <f aca="false">IFERROR(R1022-AA1022,"")</f>
        <v>-0.0191815856777494</v>
      </c>
      <c r="AC1022" s="39" t="n">
        <f aca="false">IFERROR(INDEX('Season Counts'!$AG$2:$AG$740,$AF1022)/INDEX('Season Counts'!$AF$2:$AF$740,$AF1022),"")</f>
        <v>70.928085106383</v>
      </c>
      <c r="AD1022" s="40" t="n">
        <f aca="false">IFERROR(V1022-AC1022,"")</f>
        <v>-0.348316320255805</v>
      </c>
      <c r="AE1022" s="4" t="str">
        <f aca="false">IF(D1022&lt;Guide!$C$21,"Low PA",IF(TRIM(IF(ISNUMBER(AD1022),IF(N(AD1022)&lt;=-Guide!$C$24,"▼ Bat Speed  ",IF(N(AD1022)&gt;=Guide!$C$24,"▲ Bat Speed  ","")),"")&amp;IF(N(Z1022)&gt;=Guide!$C$22,"▲ Contact  ","")&amp;IF(N(Z1022)&lt;=-Guide!$C$22,"▼ Contact  ","")&amp;IF(N(AB1022)&gt;=Guide!$C$23,"▲ Chase  ","")&amp;IF(N(AB1022)&lt;=-Guide!$C$23,"▼ Chase  ",""))="","Stable",TRIM(IF(ISNUMBER(AD1022),IF(N(AD1022)&lt;=-Guide!$C$24,"▼ Bat Speed  ",IF(N(AD1022)&gt;=Guide!$C$24,"▲ Bat Speed  ","")),"")&amp;IF(N(Z1022)&gt;=Guide!$C$22,"▲ Contact  ","")&amp;IF(N(Z1022)&lt;=-Guide!$C$22,"▼ Contact  ","")&amp;IF(N(AB1022)&gt;=Guide!$C$23,"▲ Chase  ","")&amp;IF(N(AB1022)&lt;=-Guide!$C$23,"▼ Chase  ",""))))</f>
        <v>Stable</v>
      </c>
      <c r="AF1022" s="35" t="n">
        <f aca="false">MATCH(Counts!A1022,'Season Counts'!$A$2:$A$740,0)</f>
        <v>263</v>
      </c>
    </row>
    <row r="1023" customFormat="false" ht="15" hidden="false" customHeight="false" outlineLevel="0" collapsed="false">
      <c r="A1023" s="34" t="str">
        <f aca="false">Counts!B1023</f>
        <v>DET</v>
      </c>
      <c r="B1023" s="5" t="str">
        <f aca="false">Counts!C1023</f>
        <v>Matt Vierling</v>
      </c>
      <c r="C1023" s="34" t="str">
        <f aca="false">Counts!F1023</f>
        <v>Jun</v>
      </c>
      <c r="D1023" s="35" t="n">
        <f aca="false">IFERROR(Counts!P1023,"")</f>
        <v>63</v>
      </c>
      <c r="E1023" s="36" t="n">
        <f aca="false">IFERROR(Counts!R1023/Counts!Q1023,"")</f>
        <v>0.183333333333333</v>
      </c>
      <c r="F1023" s="36" t="n">
        <f aca="false">IFERROR((Counts!R1023+Counts!V1023+Counts!W1023)/(Counts!Q1023+Counts!V1023+Counts!W1023+Counts!X1023),"")</f>
        <v>0.193548387096774</v>
      </c>
      <c r="G1023" s="36" t="n">
        <f aca="false">IFERROR((Counts!R1023+Counts!S1023+2*Counts!T1023+3*Counts!U1023)/Counts!Q1023,"")</f>
        <v>0.3</v>
      </c>
      <c r="H1023" s="35" t="n">
        <f aca="false">IFERROR(Counts!U1023,"")</f>
        <v>1</v>
      </c>
      <c r="I1023" s="36" t="n">
        <f aca="false">IFERROR(Counts!Z1023/Counts!AA1023,"")</f>
        <v>0.211290322580645</v>
      </c>
      <c r="J1023" s="36" t="n">
        <f aca="false">IFERROR(Counts!AB1023/Counts!AA1023,"")</f>
        <v>0.279887096774194</v>
      </c>
      <c r="K1023" s="37" t="n">
        <f aca="false">IFERROR((Counts!AB1023-Counts!Z1023)/Counts!AA1023,"")</f>
        <v>0.0685967741935484</v>
      </c>
      <c r="L1023" s="38" t="n">
        <f aca="false">IFERROR(Counts!Y1023/Counts!P1023,"")</f>
        <v>0.126984126984127</v>
      </c>
      <c r="M1023" s="38" t="n">
        <f aca="false">IFERROR(Counts!V1023/Counts!P1023,"")</f>
        <v>0.0158730158730159</v>
      </c>
      <c r="N1023" s="38" t="n">
        <f aca="false">IFERROR(Counts!AD1023/Counts!AC1023,"")</f>
        <v>0.0555555555555556</v>
      </c>
      <c r="O1023" s="38" t="n">
        <f aca="false">IFERROR(Counts!AE1023/Counts!AC1023,"")</f>
        <v>0.37037037037037</v>
      </c>
      <c r="P1023" s="39" t="n">
        <f aca="false">IFERROR(Counts!AG1023/Counts!AF1023,"")</f>
        <v>87.9759259259259</v>
      </c>
      <c r="Q1023" s="38" t="n">
        <f aca="false">IFERROR(Counts!AH1023/Counts!AC1023,"")</f>
        <v>0.333333333333333</v>
      </c>
      <c r="R1023" s="38" t="n">
        <f aca="false">IFERROR(Counts!N1023/Counts!M1023,"")</f>
        <v>0.432692307692308</v>
      </c>
      <c r="S1023" s="38" t="n">
        <f aca="false">IFERROR(Counts!K1023/Counts!J1023,"")</f>
        <v>0.601851851851852</v>
      </c>
      <c r="T1023" s="38" t="n">
        <f aca="false">IFERROR(Counts!I1023/Counts!H1023,"")</f>
        <v>0.163636363636364</v>
      </c>
      <c r="U1023" s="38" t="n">
        <f aca="false">IFERROR(1-Counts!L1023/Counts!K1023,"")</f>
        <v>0.969230769230769</v>
      </c>
      <c r="V1023" s="39" t="n">
        <f aca="false">IFERROR(Counts!AJ1023/Counts!AI1023,"")</f>
        <v>70.9868686868687</v>
      </c>
      <c r="W1023" s="38" t="n">
        <f aca="false">IFERROR(Counts!AK1023/Counts!AI1023,"")</f>
        <v>0.111111111111111</v>
      </c>
      <c r="X1023" s="40" t="n">
        <f aca="false">IFERROR(Counts!O1023,"")</f>
        <v>-4.987</v>
      </c>
      <c r="Y1023" s="36" t="n">
        <f aca="false">IFERROR(INDEX('Season Counts'!$Y$2:$Y$740,$AF1023)/INDEX('Season Counts'!$X$2:$X$740,$AF1023),"")</f>
        <v>0.303636678200692</v>
      </c>
      <c r="Z1023" s="37" t="n">
        <f aca="false">IFERROR(J1023-Y1023,"")</f>
        <v>-0.0237495814264985</v>
      </c>
      <c r="AA1023" s="38" t="n">
        <f aca="false">IFERROR(INDEX('Season Counts'!$K$2:$K$740,$AF1023)/INDEX('Season Counts'!$J$2:$J$740,$AF1023),"")</f>
        <v>0.323529411764706</v>
      </c>
      <c r="AB1023" s="41" t="n">
        <f aca="false">IFERROR(R1023-AA1023,"")</f>
        <v>0.109162895927602</v>
      </c>
      <c r="AC1023" s="39" t="n">
        <f aca="false">IFERROR(INDEX('Season Counts'!$AG$2:$AG$740,$AF1023)/INDEX('Season Counts'!$AF$2:$AF$740,$AF1023),"")</f>
        <v>70.928085106383</v>
      </c>
      <c r="AD1023" s="40" t="n">
        <f aca="false">IFERROR(V1023-AC1023,"")</f>
        <v>0.0587835804857235</v>
      </c>
      <c r="AE1023" s="4" t="str">
        <f aca="false">IF(D1023&lt;Guide!$C$21,"Low PA",IF(TRIM(IF(ISNUMBER(AD1023),IF(N(AD1023)&lt;=-Guide!$C$24,"▼ Bat Speed  ",IF(N(AD1023)&gt;=Guide!$C$24,"▲ Bat Speed  ","")),"")&amp;IF(N(Z1023)&gt;=Guide!$C$22,"▲ Contact  ","")&amp;IF(N(Z1023)&lt;=-Guide!$C$22,"▼ Contact  ","")&amp;IF(N(AB1023)&gt;=Guide!$C$23,"▲ Chase  ","")&amp;IF(N(AB1023)&lt;=-Guide!$C$23,"▼ Chase  ",""))="","Stable",TRIM(IF(ISNUMBER(AD1023),IF(N(AD1023)&lt;=-Guide!$C$24,"▼ Bat Speed  ",IF(N(AD1023)&gt;=Guide!$C$24,"▲ Bat Speed  ","")),"")&amp;IF(N(Z1023)&gt;=Guide!$C$22,"▲ Contact  ","")&amp;IF(N(Z1023)&lt;=-Guide!$C$22,"▼ Contact  ","")&amp;IF(N(AB1023)&gt;=Guide!$C$23,"▲ Chase  ","")&amp;IF(N(AB1023)&lt;=-Guide!$C$23,"▼ Chase  ",""))))</f>
        <v>▲ Chase</v>
      </c>
      <c r="AF1023" s="35" t="n">
        <f aca="false">MATCH(Counts!A1023,'Season Counts'!$A$2:$A$740,0)</f>
        <v>263</v>
      </c>
    </row>
    <row r="1024" customFormat="false" ht="15" hidden="false" customHeight="false" outlineLevel="0" collapsed="false">
      <c r="A1024" s="34" t="str">
        <f aca="false">Counts!B1024</f>
        <v>DET</v>
      </c>
      <c r="B1024" s="5" t="str">
        <f aca="false">Counts!C1024</f>
        <v>Matt Vierling</v>
      </c>
      <c r="C1024" s="34" t="str">
        <f aca="false">Counts!F1024</f>
        <v>Jul</v>
      </c>
      <c r="D1024" s="35" t="n">
        <f aca="false">IFERROR(Counts!P1024,"")</f>
        <v>57</v>
      </c>
      <c r="E1024" s="36" t="n">
        <f aca="false">IFERROR(Counts!R1024/Counts!Q1024,"")</f>
        <v>0.222222222222222</v>
      </c>
      <c r="F1024" s="36" t="n">
        <f aca="false">IFERROR((Counts!R1024+Counts!V1024+Counts!W1024)/(Counts!Q1024+Counts!V1024+Counts!W1024+Counts!X1024),"")</f>
        <v>0.245614035087719</v>
      </c>
      <c r="G1024" s="36" t="n">
        <f aca="false">IFERROR((Counts!R1024+Counts!S1024+2*Counts!T1024+3*Counts!U1024)/Counts!Q1024,"")</f>
        <v>0.333333333333333</v>
      </c>
      <c r="H1024" s="35" t="n">
        <f aca="false">IFERROR(Counts!U1024,"")</f>
        <v>0</v>
      </c>
      <c r="I1024" s="36" t="n">
        <f aca="false">IFERROR(Counts!Z1024/Counts!AA1024,"")</f>
        <v>0.250877192982456</v>
      </c>
      <c r="J1024" s="36" t="n">
        <f aca="false">IFERROR(Counts!AB1024/Counts!AA1024,"")</f>
        <v>0.310350877192983</v>
      </c>
      <c r="K1024" s="37" t="n">
        <f aca="false">IFERROR((Counts!AB1024-Counts!Z1024)/Counts!AA1024,"")</f>
        <v>0.0594736842105263</v>
      </c>
      <c r="L1024" s="38" t="n">
        <f aca="false">IFERROR(Counts!Y1024/Counts!P1024,"")</f>
        <v>0.192982456140351</v>
      </c>
      <c r="M1024" s="38" t="n">
        <f aca="false">IFERROR(Counts!V1024/Counts!P1024,"")</f>
        <v>0.0350877192982456</v>
      </c>
      <c r="N1024" s="38" t="n">
        <f aca="false">IFERROR(Counts!AD1024/Counts!AC1024,"")</f>
        <v>0.0227272727272727</v>
      </c>
      <c r="O1024" s="38" t="n">
        <f aca="false">IFERROR(Counts!AE1024/Counts!AC1024,"")</f>
        <v>0.431818181818182</v>
      </c>
      <c r="P1024" s="39" t="n">
        <f aca="false">IFERROR(Counts!AG1024/Counts!AF1024,"")</f>
        <v>89.3386363636364</v>
      </c>
      <c r="Q1024" s="38" t="n">
        <f aca="false">IFERROR(Counts!AH1024/Counts!AC1024,"")</f>
        <v>0.431818181818182</v>
      </c>
      <c r="R1024" s="38" t="n">
        <f aca="false">IFERROR(Counts!N1024/Counts!M1024,"")</f>
        <v>0.336448598130841</v>
      </c>
      <c r="S1024" s="38" t="n">
        <f aca="false">IFERROR(Counts!K1024/Counts!J1024,"")</f>
        <v>0.647058823529412</v>
      </c>
      <c r="T1024" s="38" t="n">
        <f aca="false">IFERROR(Counts!I1024/Counts!H1024,"")</f>
        <v>0.215686274509804</v>
      </c>
      <c r="U1024" s="38" t="n">
        <f aca="false">IFERROR(1-Counts!L1024/Counts!K1024,"")</f>
        <v>0.909090909090909</v>
      </c>
      <c r="V1024" s="39" t="n">
        <f aca="false">IFERROR(Counts!AJ1024/Counts!AI1024,"")</f>
        <v>71.314606741573</v>
      </c>
      <c r="W1024" s="38" t="n">
        <f aca="false">IFERROR(Counts!AK1024/Counts!AI1024,"")</f>
        <v>0.0898876404494382</v>
      </c>
      <c r="X1024" s="40" t="n">
        <f aca="false">IFERROR(Counts!O1024,"")</f>
        <v>-4.349</v>
      </c>
      <c r="Y1024" s="36" t="n">
        <f aca="false">IFERROR(INDEX('Season Counts'!$Y$2:$Y$740,$AF1024)/INDEX('Season Counts'!$X$2:$X$740,$AF1024),"")</f>
        <v>0.303636678200692</v>
      </c>
      <c r="Z1024" s="37" t="n">
        <f aca="false">IFERROR(J1024-Y1024,"")</f>
        <v>0.00671419899229042</v>
      </c>
      <c r="AA1024" s="38" t="n">
        <f aca="false">IFERROR(INDEX('Season Counts'!$K$2:$K$740,$AF1024)/INDEX('Season Counts'!$J$2:$J$740,$AF1024),"")</f>
        <v>0.323529411764706</v>
      </c>
      <c r="AB1024" s="41" t="n">
        <f aca="false">IFERROR(R1024-AA1024,"")</f>
        <v>0.0129191863661352</v>
      </c>
      <c r="AC1024" s="39" t="n">
        <f aca="false">IFERROR(INDEX('Season Counts'!$AG$2:$AG$740,$AF1024)/INDEX('Season Counts'!$AF$2:$AF$740,$AF1024),"")</f>
        <v>70.928085106383</v>
      </c>
      <c r="AD1024" s="40" t="n">
        <f aca="false">IFERROR(V1024-AC1024,"")</f>
        <v>0.386521635190064</v>
      </c>
      <c r="AE1024" s="4" t="str">
        <f aca="false">IF(D1024&lt;Guide!$C$21,"Low PA",IF(TRIM(IF(ISNUMBER(AD1024),IF(N(AD1024)&lt;=-Guide!$C$24,"▼ Bat Speed  ",IF(N(AD1024)&gt;=Guide!$C$24,"▲ Bat Speed  ","")),"")&amp;IF(N(Z1024)&gt;=Guide!$C$22,"▲ Contact  ","")&amp;IF(N(Z1024)&lt;=-Guide!$C$22,"▼ Contact  ","")&amp;IF(N(AB1024)&gt;=Guide!$C$23,"▲ Chase  ","")&amp;IF(N(AB1024)&lt;=-Guide!$C$23,"▼ Chase  ",""))="","Stable",TRIM(IF(ISNUMBER(AD1024),IF(N(AD1024)&lt;=-Guide!$C$24,"▼ Bat Speed  ",IF(N(AD1024)&gt;=Guide!$C$24,"▲ Bat Speed  ","")),"")&amp;IF(N(Z1024)&gt;=Guide!$C$22,"▲ Contact  ","")&amp;IF(N(Z1024)&lt;=-Guide!$C$22,"▼ Contact  ","")&amp;IF(N(AB1024)&gt;=Guide!$C$23,"▲ Chase  ","")&amp;IF(N(AB1024)&lt;=-Guide!$C$23,"▼ Chase  ",""))))</f>
        <v>Stable</v>
      </c>
      <c r="AF1024" s="35" t="n">
        <f aca="false">MATCH(Counts!A1024,'Season Counts'!$A$2:$A$740,0)</f>
        <v>263</v>
      </c>
    </row>
    <row r="1025" customFormat="false" ht="15" hidden="false" customHeight="false" outlineLevel="0" collapsed="false">
      <c r="A1025" s="34" t="str">
        <f aca="false">Counts!B1025</f>
        <v>DET</v>
      </c>
      <c r="B1025" s="5" t="str">
        <f aca="false">Counts!C1025</f>
        <v>Kerry Carpenter</v>
      </c>
      <c r="C1025" s="34" t="str">
        <f aca="false">Counts!F1025</f>
        <v>Mar-Apr</v>
      </c>
      <c r="D1025" s="35" t="n">
        <f aca="false">IFERROR(Counts!P1025,"")</f>
        <v>99</v>
      </c>
      <c r="E1025" s="36" t="n">
        <f aca="false">IFERROR(Counts!R1025/Counts!Q1025,"")</f>
        <v>0.223529411764706</v>
      </c>
      <c r="F1025" s="36" t="n">
        <f aca="false">IFERROR((Counts!R1025+Counts!V1025+Counts!W1025)/(Counts!Q1025+Counts!V1025+Counts!W1025+Counts!X1025),"")</f>
        <v>0.313131313131313</v>
      </c>
      <c r="G1025" s="36" t="n">
        <f aca="false">IFERROR((Counts!R1025+Counts!S1025+2*Counts!T1025+3*Counts!U1025)/Counts!Q1025,"")</f>
        <v>0.505882352941176</v>
      </c>
      <c r="H1025" s="35" t="n">
        <f aca="false">IFERROR(Counts!U1025,"")</f>
        <v>6</v>
      </c>
      <c r="I1025" s="36" t="n">
        <f aca="false">IFERROR(Counts!Z1025/Counts!AA1025,"")</f>
        <v>0.348979591836735</v>
      </c>
      <c r="J1025" s="36" t="n">
        <f aca="false">IFERROR(Counts!AB1025/Counts!AA1025,"")</f>
        <v>0.311459183673469</v>
      </c>
      <c r="K1025" s="37" t="n">
        <f aca="false">IFERROR((Counts!AB1025-Counts!Z1025)/Counts!AA1025,"")</f>
        <v>-0.0375204081632653</v>
      </c>
      <c r="L1025" s="38" t="n">
        <f aca="false">IFERROR(Counts!Y1025/Counts!P1025,"")</f>
        <v>0.343434343434343</v>
      </c>
      <c r="M1025" s="38" t="n">
        <f aca="false">IFERROR(Counts!V1025/Counts!P1025,"")</f>
        <v>0.101010101010101</v>
      </c>
      <c r="N1025" s="38" t="n">
        <f aca="false">IFERROR(Counts!AD1025/Counts!AC1025,"")</f>
        <v>0.132075471698113</v>
      </c>
      <c r="O1025" s="38" t="n">
        <f aca="false">IFERROR(Counts!AE1025/Counts!AC1025,"")</f>
        <v>0.547169811320755</v>
      </c>
      <c r="P1025" s="39" t="n">
        <f aca="false">IFERROR(Counts!AG1025/Counts!AF1025,"")</f>
        <v>93.1230769230769</v>
      </c>
      <c r="Q1025" s="38" t="n">
        <f aca="false">IFERROR(Counts!AH1025/Counts!AC1025,"")</f>
        <v>0.377358490566038</v>
      </c>
      <c r="R1025" s="38" t="n">
        <f aca="false">IFERROR(Counts!N1025/Counts!M1025,"")</f>
        <v>0.320512820512821</v>
      </c>
      <c r="S1025" s="38" t="n">
        <f aca="false">IFERROR(Counts!K1025/Counts!J1025,"")</f>
        <v>0.646341463414634</v>
      </c>
      <c r="T1025" s="38" t="n">
        <f aca="false">IFERROR(Counts!I1025/Counts!H1025,"")</f>
        <v>0.348066298342541</v>
      </c>
      <c r="U1025" s="38" t="n">
        <f aca="false">IFERROR(1-Counts!L1025/Counts!K1025,"")</f>
        <v>0.764150943396226</v>
      </c>
      <c r="V1025" s="39" t="n">
        <f aca="false">IFERROR(Counts!AJ1025/Counts!AI1025,"")</f>
        <v>72.066875</v>
      </c>
      <c r="W1025" s="38" t="n">
        <f aca="false">IFERROR(Counts!AK1025/Counts!AI1025,"")</f>
        <v>0.20625</v>
      </c>
      <c r="X1025" s="40" t="n">
        <f aca="false">IFERROR(Counts!O1025,"")</f>
        <v>5.119</v>
      </c>
      <c r="Y1025" s="36" t="n">
        <f aca="false">IFERROR(INDEX('Season Counts'!$Y$2:$Y$740,$AF1025)/INDEX('Season Counts'!$X$2:$X$740,$AF1025),"")</f>
        <v>0.298221789883269</v>
      </c>
      <c r="Z1025" s="37" t="n">
        <f aca="false">IFERROR(J1025-Y1025,"")</f>
        <v>0.0132373937902009</v>
      </c>
      <c r="AA1025" s="38" t="n">
        <f aca="false">IFERROR(INDEX('Season Counts'!$K$2:$K$740,$AF1025)/INDEX('Season Counts'!$J$2:$J$740,$AF1025),"")</f>
        <v>0.363309352517986</v>
      </c>
      <c r="AB1025" s="41" t="n">
        <f aca="false">IFERROR(R1025-AA1025,"")</f>
        <v>-0.0427965320051651</v>
      </c>
      <c r="AC1025" s="39" t="n">
        <f aca="false">IFERROR(INDEX('Season Counts'!$AG$2:$AG$740,$AF1025)/INDEX('Season Counts'!$AF$2:$AF$740,$AF1025),"")</f>
        <v>71.7532894736842</v>
      </c>
      <c r="AD1025" s="40" t="n">
        <f aca="false">IFERROR(V1025-AC1025,"")</f>
        <v>0.313585526315805</v>
      </c>
      <c r="AE1025" s="4" t="str">
        <f aca="false">IF(D1025&lt;Guide!$C$21,"Low PA",IF(TRIM(IF(ISNUMBER(AD1025),IF(N(AD1025)&lt;=-Guide!$C$24,"▼ Bat Speed  ",IF(N(AD1025)&gt;=Guide!$C$24,"▲ Bat Speed  ","")),"")&amp;IF(N(Z1025)&gt;=Guide!$C$22,"▲ Contact  ","")&amp;IF(N(Z1025)&lt;=-Guide!$C$22,"▼ Contact  ","")&amp;IF(N(AB1025)&gt;=Guide!$C$23,"▲ Chase  ","")&amp;IF(N(AB1025)&lt;=-Guide!$C$23,"▼ Chase  ",""))="","Stable",TRIM(IF(ISNUMBER(AD1025),IF(N(AD1025)&lt;=-Guide!$C$24,"▼ Bat Speed  ",IF(N(AD1025)&gt;=Guide!$C$24,"▲ Bat Speed  ","")),"")&amp;IF(N(Z1025)&gt;=Guide!$C$22,"▲ Contact  ","")&amp;IF(N(Z1025)&lt;=-Guide!$C$22,"▼ Contact  ","")&amp;IF(N(AB1025)&gt;=Guide!$C$23,"▲ Chase  ","")&amp;IF(N(AB1025)&lt;=-Guide!$C$23,"▼ Chase  ",""))))</f>
        <v>▼ Chase</v>
      </c>
      <c r="AF1025" s="35" t="n">
        <f aca="false">MATCH(Counts!A1025,'Season Counts'!$A$2:$A$740,0)</f>
        <v>264</v>
      </c>
    </row>
    <row r="1026" customFormat="false" ht="15" hidden="false" customHeight="false" outlineLevel="0" collapsed="false">
      <c r="A1026" s="34" t="str">
        <f aca="false">Counts!B1026</f>
        <v>DET</v>
      </c>
      <c r="B1026" s="5" t="str">
        <f aca="false">Counts!C1026</f>
        <v>Kerry Carpenter</v>
      </c>
      <c r="C1026" s="34" t="str">
        <f aca="false">Counts!F1026</f>
        <v>May</v>
      </c>
      <c r="D1026" s="35" t="n">
        <f aca="false">IFERROR(Counts!P1026,"")</f>
        <v>20</v>
      </c>
      <c r="E1026" s="36" t="n">
        <f aca="false">IFERROR(Counts!R1026/Counts!Q1026,"")</f>
        <v>0.210526315789474</v>
      </c>
      <c r="F1026" s="36" t="n">
        <f aca="false">IFERROR((Counts!R1026+Counts!V1026+Counts!W1026)/(Counts!Q1026+Counts!V1026+Counts!W1026+Counts!X1026),"")</f>
        <v>0.25</v>
      </c>
      <c r="G1026" s="36" t="n">
        <f aca="false">IFERROR((Counts!R1026+Counts!S1026+2*Counts!T1026+3*Counts!U1026)/Counts!Q1026,"")</f>
        <v>0.210526315789474</v>
      </c>
      <c r="H1026" s="35" t="n">
        <f aca="false">IFERROR(Counts!U1026,"")</f>
        <v>0</v>
      </c>
      <c r="I1026" s="36" t="n">
        <f aca="false">IFERROR(Counts!Z1026/Counts!AA1026,"")</f>
        <v>0.215</v>
      </c>
      <c r="J1026" s="36" t="n">
        <f aca="false">IFERROR(Counts!AB1026/Counts!AA1026,"")</f>
        <v>0.22675</v>
      </c>
      <c r="K1026" s="37" t="n">
        <f aca="false">IFERROR((Counts!AB1026-Counts!Z1026)/Counts!AA1026,"")</f>
        <v>0.01175</v>
      </c>
      <c r="L1026" s="38" t="n">
        <f aca="false">IFERROR(Counts!Y1026/Counts!P1026,"")</f>
        <v>0.35</v>
      </c>
      <c r="M1026" s="38" t="n">
        <f aca="false">IFERROR(Counts!V1026/Counts!P1026,"")</f>
        <v>0.05</v>
      </c>
      <c r="N1026" s="38" t="n">
        <f aca="false">IFERROR(Counts!AD1026/Counts!AC1026,"")</f>
        <v>0</v>
      </c>
      <c r="O1026" s="38" t="n">
        <f aca="false">IFERROR(Counts!AE1026/Counts!AC1026,"")</f>
        <v>0.25</v>
      </c>
      <c r="P1026" s="39" t="n">
        <f aca="false">IFERROR(Counts!AG1026/Counts!AF1026,"")</f>
        <v>86.3583333333333</v>
      </c>
      <c r="Q1026" s="38" t="n">
        <f aca="false">IFERROR(Counts!AH1026/Counts!AC1026,"")</f>
        <v>0.416666666666667</v>
      </c>
      <c r="R1026" s="38" t="n">
        <f aca="false">IFERROR(Counts!N1026/Counts!M1026,"")</f>
        <v>0.363636363636364</v>
      </c>
      <c r="S1026" s="38" t="n">
        <f aca="false">IFERROR(Counts!K1026/Counts!J1026,"")</f>
        <v>0.675</v>
      </c>
      <c r="T1026" s="38" t="n">
        <f aca="false">IFERROR(Counts!I1026/Counts!H1026,"")</f>
        <v>0.255813953488372</v>
      </c>
      <c r="U1026" s="38" t="n">
        <f aca="false">IFERROR(1-Counts!L1026/Counts!K1026,"")</f>
        <v>0.777777777777778</v>
      </c>
      <c r="V1026" s="39" t="n">
        <f aca="false">IFERROR(Counts!AJ1026/Counts!AI1026,"")</f>
        <v>71.7906976744186</v>
      </c>
      <c r="W1026" s="38" t="n">
        <f aca="false">IFERROR(Counts!AK1026/Counts!AI1026,"")</f>
        <v>0.116279069767442</v>
      </c>
      <c r="X1026" s="40" t="n">
        <f aca="false">IFERROR(Counts!O1026,"")</f>
        <v>-1.982</v>
      </c>
      <c r="Y1026" s="36" t="n">
        <f aca="false">IFERROR(INDEX('Season Counts'!$Y$2:$Y$740,$AF1026)/INDEX('Season Counts'!$X$2:$X$740,$AF1026),"")</f>
        <v>0.298221789883269</v>
      </c>
      <c r="Z1026" s="37" t="n">
        <f aca="false">IFERROR(J1026-Y1026,"")</f>
        <v>-0.0714717898832685</v>
      </c>
      <c r="AA1026" s="38" t="n">
        <f aca="false">IFERROR(INDEX('Season Counts'!$K$2:$K$740,$AF1026)/INDEX('Season Counts'!$J$2:$J$740,$AF1026),"")</f>
        <v>0.363309352517986</v>
      </c>
      <c r="AB1026" s="41" t="n">
        <f aca="false">IFERROR(R1026-AA1026,"")</f>
        <v>0.000327011118378018</v>
      </c>
      <c r="AC1026" s="39" t="n">
        <f aca="false">IFERROR(INDEX('Season Counts'!$AG$2:$AG$740,$AF1026)/INDEX('Season Counts'!$AF$2:$AF$740,$AF1026),"")</f>
        <v>71.7532894736842</v>
      </c>
      <c r="AD1026" s="40" t="n">
        <f aca="false">IFERROR(V1026-AC1026,"")</f>
        <v>0.0374082007344043</v>
      </c>
      <c r="AE1026" s="4" t="str">
        <f aca="false">IF(D1026&lt;Guide!$C$21,"Low PA",IF(TRIM(IF(ISNUMBER(AD1026),IF(N(AD1026)&lt;=-Guide!$C$24,"▼ Bat Speed  ",IF(N(AD1026)&gt;=Guide!$C$24,"▲ Bat Speed  ","")),"")&amp;IF(N(Z1026)&gt;=Guide!$C$22,"▲ Contact  ","")&amp;IF(N(Z1026)&lt;=-Guide!$C$22,"▼ Contact  ","")&amp;IF(N(AB1026)&gt;=Guide!$C$23,"▲ Chase  ","")&amp;IF(N(AB1026)&lt;=-Guide!$C$23,"▼ Chase  ",""))="","Stable",TRIM(IF(ISNUMBER(AD1026),IF(N(AD1026)&lt;=-Guide!$C$24,"▼ Bat Speed  ",IF(N(AD1026)&gt;=Guide!$C$24,"▲ Bat Speed  ","")),"")&amp;IF(N(Z1026)&gt;=Guide!$C$22,"▲ Contact  ","")&amp;IF(N(Z1026)&lt;=-Guide!$C$22,"▼ Contact  ","")&amp;IF(N(AB1026)&gt;=Guide!$C$23,"▲ Chase  ","")&amp;IF(N(AB1026)&lt;=-Guide!$C$23,"▼ Chase  ",""))))</f>
        <v>Low PA</v>
      </c>
      <c r="AF1026" s="35" t="n">
        <f aca="false">MATCH(Counts!A1026,'Season Counts'!$A$2:$A$740,0)</f>
        <v>264</v>
      </c>
    </row>
    <row r="1027" customFormat="false" ht="15" hidden="false" customHeight="false" outlineLevel="0" collapsed="false">
      <c r="A1027" s="34" t="str">
        <f aca="false">Counts!B1027</f>
        <v>DET</v>
      </c>
      <c r="B1027" s="5" t="str">
        <f aca="false">Counts!C1027</f>
        <v>Kerry Carpenter</v>
      </c>
      <c r="C1027" s="34" t="str">
        <f aca="false">Counts!F1027</f>
        <v>Jun</v>
      </c>
      <c r="D1027" s="35" t="n">
        <f aca="false">IFERROR(Counts!P1027,"")</f>
        <v>83</v>
      </c>
      <c r="E1027" s="36" t="n">
        <f aca="false">IFERROR(Counts!R1027/Counts!Q1027,"")</f>
        <v>0.253333333333333</v>
      </c>
      <c r="F1027" s="36" t="n">
        <f aca="false">IFERROR((Counts!R1027+Counts!V1027+Counts!W1027)/(Counts!Q1027+Counts!V1027+Counts!W1027+Counts!X1027),"")</f>
        <v>0.313253012048193</v>
      </c>
      <c r="G1027" s="36" t="n">
        <f aca="false">IFERROR((Counts!R1027+Counts!S1027+2*Counts!T1027+3*Counts!U1027)/Counts!Q1027,"")</f>
        <v>0.573333333333333</v>
      </c>
      <c r="H1027" s="35" t="n">
        <f aca="false">IFERROR(Counts!U1027,"")</f>
        <v>7</v>
      </c>
      <c r="I1027" s="36" t="n">
        <f aca="false">IFERROR(Counts!Z1027/Counts!AA1027,"")</f>
        <v>0.375</v>
      </c>
      <c r="J1027" s="36" t="n">
        <f aca="false">IFERROR(Counts!AB1027/Counts!AA1027,"")</f>
        <v>0.344853658536585</v>
      </c>
      <c r="K1027" s="37" t="n">
        <f aca="false">IFERROR((Counts!AB1027-Counts!Z1027)/Counts!AA1027,"")</f>
        <v>-0.0301463414634147</v>
      </c>
      <c r="L1027" s="38" t="n">
        <f aca="false">IFERROR(Counts!Y1027/Counts!P1027,"")</f>
        <v>0.240963855421687</v>
      </c>
      <c r="M1027" s="38" t="n">
        <f aca="false">IFERROR(Counts!V1027/Counts!P1027,"")</f>
        <v>0.0602409638554217</v>
      </c>
      <c r="N1027" s="38" t="n">
        <f aca="false">IFERROR(Counts!AD1027/Counts!AC1027,"")</f>
        <v>0.125</v>
      </c>
      <c r="O1027" s="38" t="n">
        <f aca="false">IFERROR(Counts!AE1027/Counts!AC1027,"")</f>
        <v>0.5</v>
      </c>
      <c r="P1027" s="39" t="n">
        <f aca="false">IFERROR(Counts!AG1027/Counts!AF1027,"")</f>
        <v>90.0963636363636</v>
      </c>
      <c r="Q1027" s="38" t="n">
        <f aca="false">IFERROR(Counts!AH1027/Counts!AC1027,"")</f>
        <v>0.392857142857143</v>
      </c>
      <c r="R1027" s="38" t="n">
        <f aca="false">IFERROR(Counts!N1027/Counts!M1027,"")</f>
        <v>0.421052631578947</v>
      </c>
      <c r="S1027" s="38" t="n">
        <f aca="false">IFERROR(Counts!K1027/Counts!J1027,"")</f>
        <v>0.688741721854305</v>
      </c>
      <c r="T1027" s="38" t="n">
        <f aca="false">IFERROR(Counts!I1027/Counts!H1027,"")</f>
        <v>0.204545454545455</v>
      </c>
      <c r="U1027" s="38" t="n">
        <f aca="false">IFERROR(1-Counts!L1027/Counts!K1027,"")</f>
        <v>0.875</v>
      </c>
      <c r="V1027" s="39" t="n">
        <f aca="false">IFERROR(Counts!AJ1027/Counts!AI1027,"")</f>
        <v>71.5445859872611</v>
      </c>
      <c r="W1027" s="38" t="n">
        <f aca="false">IFERROR(Counts!AK1027/Counts!AI1027,"")</f>
        <v>0.114649681528662</v>
      </c>
      <c r="X1027" s="40" t="n">
        <f aca="false">IFERROR(Counts!O1027,"")</f>
        <v>4.222</v>
      </c>
      <c r="Y1027" s="36" t="n">
        <f aca="false">IFERROR(INDEX('Season Counts'!$Y$2:$Y$740,$AF1027)/INDEX('Season Counts'!$X$2:$X$740,$AF1027),"")</f>
        <v>0.298221789883269</v>
      </c>
      <c r="Z1027" s="37" t="n">
        <f aca="false">IFERROR(J1027-Y1027,"")</f>
        <v>0.0466318686533169</v>
      </c>
      <c r="AA1027" s="38" t="n">
        <f aca="false">IFERROR(INDEX('Season Counts'!$K$2:$K$740,$AF1027)/INDEX('Season Counts'!$J$2:$J$740,$AF1027),"")</f>
        <v>0.363309352517986</v>
      </c>
      <c r="AB1027" s="41" t="n">
        <f aca="false">IFERROR(R1027-AA1027,"")</f>
        <v>0.0577432790609617</v>
      </c>
      <c r="AC1027" s="39" t="n">
        <f aca="false">IFERROR(INDEX('Season Counts'!$AG$2:$AG$740,$AF1027)/INDEX('Season Counts'!$AF$2:$AF$740,$AF1027),"")</f>
        <v>71.7532894736842</v>
      </c>
      <c r="AD1027" s="40" t="n">
        <f aca="false">IFERROR(V1027-AC1027,"")</f>
        <v>-0.208703486423062</v>
      </c>
      <c r="AE1027" s="4" t="str">
        <f aca="false">IF(D1027&lt;Guide!$C$21,"Low PA",IF(TRIM(IF(ISNUMBER(AD1027),IF(N(AD1027)&lt;=-Guide!$C$24,"▼ Bat Speed  ",IF(N(AD1027)&gt;=Guide!$C$24,"▲ Bat Speed  ","")),"")&amp;IF(N(Z1027)&gt;=Guide!$C$22,"▲ Contact  ","")&amp;IF(N(Z1027)&lt;=-Guide!$C$22,"▼ Contact  ","")&amp;IF(N(AB1027)&gt;=Guide!$C$23,"▲ Chase  ","")&amp;IF(N(AB1027)&lt;=-Guide!$C$23,"▼ Chase  ",""))="","Stable",TRIM(IF(ISNUMBER(AD1027),IF(N(AD1027)&lt;=-Guide!$C$24,"▼ Bat Speed  ",IF(N(AD1027)&gt;=Guide!$C$24,"▲ Bat Speed  ","")),"")&amp;IF(N(Z1027)&gt;=Guide!$C$22,"▲ Contact  ","")&amp;IF(N(Z1027)&lt;=-Guide!$C$22,"▼ Contact  ","")&amp;IF(N(AB1027)&gt;=Guide!$C$23,"▲ Chase  ","")&amp;IF(N(AB1027)&lt;=-Guide!$C$23,"▼ Chase  ",""))))</f>
        <v>▲ Contact ▲ Chase</v>
      </c>
      <c r="AF1027" s="35" t="n">
        <f aca="false">MATCH(Counts!A1027,'Season Counts'!$A$2:$A$740,0)</f>
        <v>264</v>
      </c>
    </row>
    <row r="1028" customFormat="false" ht="15" hidden="false" customHeight="false" outlineLevel="0" collapsed="false">
      <c r="A1028" s="34" t="str">
        <f aca="false">Counts!B1028</f>
        <v>DET</v>
      </c>
      <c r="B1028" s="5" t="str">
        <f aca="false">Counts!C1028</f>
        <v>Kerry Carpenter</v>
      </c>
      <c r="C1028" s="34" t="str">
        <f aca="false">Counts!F1028</f>
        <v>Jul</v>
      </c>
      <c r="D1028" s="35" t="n">
        <f aca="false">IFERROR(Counts!P1028,"")</f>
        <v>57</v>
      </c>
      <c r="E1028" s="36" t="n">
        <f aca="false">IFERROR(Counts!R1028/Counts!Q1028,"")</f>
        <v>0.115384615384615</v>
      </c>
      <c r="F1028" s="36" t="n">
        <f aca="false">IFERROR((Counts!R1028+Counts!V1028+Counts!W1028)/(Counts!Q1028+Counts!V1028+Counts!W1028+Counts!X1028),"")</f>
        <v>0.163636363636364</v>
      </c>
      <c r="G1028" s="36" t="n">
        <f aca="false">IFERROR((Counts!R1028+Counts!S1028+2*Counts!T1028+3*Counts!U1028)/Counts!Q1028,"")</f>
        <v>0.115384615384615</v>
      </c>
      <c r="H1028" s="35" t="n">
        <f aca="false">IFERROR(Counts!U1028,"")</f>
        <v>0</v>
      </c>
      <c r="I1028" s="36" t="n">
        <f aca="false">IFERROR(Counts!Z1028/Counts!AA1028,"")</f>
        <v>0.156140350877193</v>
      </c>
      <c r="J1028" s="36" t="n">
        <f aca="false">IFERROR(Counts!AB1028/Counts!AA1028,"")</f>
        <v>0.233456140350877</v>
      </c>
      <c r="K1028" s="37" t="n">
        <f aca="false">IFERROR((Counts!AB1028-Counts!Z1028)/Counts!AA1028,"")</f>
        <v>0.0773157894736842</v>
      </c>
      <c r="L1028" s="38" t="n">
        <f aca="false">IFERROR(Counts!Y1028/Counts!P1028,"")</f>
        <v>0.245614035087719</v>
      </c>
      <c r="M1028" s="38" t="n">
        <f aca="false">IFERROR(Counts!V1028/Counts!P1028,"")</f>
        <v>0.0350877192982456</v>
      </c>
      <c r="N1028" s="38" t="n">
        <f aca="false">IFERROR(Counts!AD1028/Counts!AC1028,"")</f>
        <v>0.0263157894736842</v>
      </c>
      <c r="O1028" s="38" t="n">
        <f aca="false">IFERROR(Counts!AE1028/Counts!AC1028,"")</f>
        <v>0.263157894736842</v>
      </c>
      <c r="P1028" s="39" t="n">
        <f aca="false">IFERROR(Counts!AG1028/Counts!AF1028,"")</f>
        <v>85.9578947368421</v>
      </c>
      <c r="Q1028" s="38" t="n">
        <f aca="false">IFERROR(Counts!AH1028/Counts!AC1028,"")</f>
        <v>0.315789473684211</v>
      </c>
      <c r="R1028" s="38" t="n">
        <f aca="false">IFERROR(Counts!N1028/Counts!M1028,"")</f>
        <v>0.364485981308411</v>
      </c>
      <c r="S1028" s="38" t="n">
        <f aca="false">IFERROR(Counts!K1028/Counts!J1028,"")</f>
        <v>0.679245283018868</v>
      </c>
      <c r="T1028" s="38" t="n">
        <f aca="false">IFERROR(Counts!I1028/Counts!H1028,"")</f>
        <v>0.216216216216216</v>
      </c>
      <c r="U1028" s="38" t="n">
        <f aca="false">IFERROR(1-Counts!L1028/Counts!K1028,"")</f>
        <v>0.847222222222222</v>
      </c>
      <c r="V1028" s="39" t="n">
        <f aca="false">IFERROR(Counts!AJ1028/Counts!AI1028,"")</f>
        <v>71.5552083333333</v>
      </c>
      <c r="W1028" s="38" t="n">
        <f aca="false">IFERROR(Counts!AK1028/Counts!AI1028,"")</f>
        <v>0.208333333333333</v>
      </c>
      <c r="X1028" s="40" t="n">
        <f aca="false">IFERROR(Counts!O1028,"")</f>
        <v>-5.965</v>
      </c>
      <c r="Y1028" s="36" t="n">
        <f aca="false">IFERROR(INDEX('Season Counts'!$Y$2:$Y$740,$AF1028)/INDEX('Season Counts'!$X$2:$X$740,$AF1028),"")</f>
        <v>0.298221789883269</v>
      </c>
      <c r="Z1028" s="37" t="n">
        <f aca="false">IFERROR(J1028-Y1028,"")</f>
        <v>-0.0647656495323913</v>
      </c>
      <c r="AA1028" s="38" t="n">
        <f aca="false">IFERROR(INDEX('Season Counts'!$K$2:$K$740,$AF1028)/INDEX('Season Counts'!$J$2:$J$740,$AF1028),"")</f>
        <v>0.363309352517986</v>
      </c>
      <c r="AB1028" s="41" t="n">
        <f aca="false">IFERROR(R1028-AA1028,"")</f>
        <v>0.00117662879042557</v>
      </c>
      <c r="AC1028" s="39" t="n">
        <f aca="false">IFERROR(INDEX('Season Counts'!$AG$2:$AG$740,$AF1028)/INDEX('Season Counts'!$AF$2:$AF$740,$AF1028),"")</f>
        <v>71.7532894736842</v>
      </c>
      <c r="AD1028" s="40" t="n">
        <f aca="false">IFERROR(V1028-AC1028,"")</f>
        <v>-0.198081140350865</v>
      </c>
      <c r="AE1028" s="4" t="str">
        <f aca="false">IF(D1028&lt;Guide!$C$21,"Low PA",IF(TRIM(IF(ISNUMBER(AD1028),IF(N(AD1028)&lt;=-Guide!$C$24,"▼ Bat Speed  ",IF(N(AD1028)&gt;=Guide!$C$24,"▲ Bat Speed  ","")),"")&amp;IF(N(Z1028)&gt;=Guide!$C$22,"▲ Contact  ","")&amp;IF(N(Z1028)&lt;=-Guide!$C$22,"▼ Contact  ","")&amp;IF(N(AB1028)&gt;=Guide!$C$23,"▲ Chase  ","")&amp;IF(N(AB1028)&lt;=-Guide!$C$23,"▼ Chase  ",""))="","Stable",TRIM(IF(ISNUMBER(AD1028),IF(N(AD1028)&lt;=-Guide!$C$24,"▼ Bat Speed  ",IF(N(AD1028)&gt;=Guide!$C$24,"▲ Bat Speed  ","")),"")&amp;IF(N(Z1028)&gt;=Guide!$C$22,"▲ Contact  ","")&amp;IF(N(Z1028)&lt;=-Guide!$C$22,"▼ Contact  ","")&amp;IF(N(AB1028)&gt;=Guide!$C$23,"▲ Chase  ","")&amp;IF(N(AB1028)&lt;=-Guide!$C$23,"▼ Chase  ",""))))</f>
        <v>▼ Contact</v>
      </c>
      <c r="AF1028" s="35" t="n">
        <f aca="false">MATCH(Counts!A1028,'Season Counts'!$A$2:$A$740,0)</f>
        <v>264</v>
      </c>
    </row>
    <row r="1029" customFormat="false" ht="15" hidden="false" customHeight="false" outlineLevel="0" collapsed="false">
      <c r="A1029" s="34" t="str">
        <f aca="false">Counts!B1029</f>
        <v>DET</v>
      </c>
      <c r="B1029" s="5" t="str">
        <f aca="false">Counts!C1029</f>
        <v>Max Clark</v>
      </c>
      <c r="C1029" s="34" t="str">
        <f aca="false">Counts!F1029</f>
        <v>Jul</v>
      </c>
      <c r="D1029" s="35" t="n">
        <f aca="false">IFERROR(Counts!P1029,"")</f>
        <v>5</v>
      </c>
      <c r="E1029" s="36" t="n">
        <f aca="false">IFERROR(Counts!R1029/Counts!Q1029,"")</f>
        <v>0.75</v>
      </c>
      <c r="F1029" s="36" t="n">
        <f aca="false">IFERROR((Counts!R1029+Counts!V1029+Counts!W1029)/(Counts!Q1029+Counts!V1029+Counts!W1029+Counts!X1029),"")</f>
        <v>0.8</v>
      </c>
      <c r="G1029" s="36" t="n">
        <f aca="false">IFERROR((Counts!R1029+Counts!S1029+2*Counts!T1029+3*Counts!U1029)/Counts!Q1029,"")</f>
        <v>1.25</v>
      </c>
      <c r="H1029" s="35" t="n">
        <f aca="false">IFERROR(Counts!U1029,"")</f>
        <v>0</v>
      </c>
      <c r="I1029" s="36" t="n">
        <f aca="false">IFERROR(Counts!Z1029/Counts!AA1029,"")</f>
        <v>0.82</v>
      </c>
      <c r="J1029" s="36" t="n">
        <f aca="false">IFERROR(Counts!AB1029/Counts!AA1029,"")</f>
        <v>0.5734</v>
      </c>
      <c r="K1029" s="37" t="n">
        <f aca="false">IFERROR((Counts!AB1029-Counts!Z1029)/Counts!AA1029,"")</f>
        <v>-0.2466</v>
      </c>
      <c r="L1029" s="38" t="n">
        <f aca="false">IFERROR(Counts!Y1029/Counts!P1029,"")</f>
        <v>0</v>
      </c>
      <c r="M1029" s="38" t="n">
        <f aca="false">IFERROR(Counts!V1029/Counts!P1029,"")</f>
        <v>0.2</v>
      </c>
      <c r="N1029" s="38" t="n">
        <f aca="false">IFERROR(Counts!AD1029/Counts!AC1029,"")</f>
        <v>0</v>
      </c>
      <c r="O1029" s="38" t="n">
        <f aca="false">IFERROR(Counts!AE1029/Counts!AC1029,"")</f>
        <v>0.5</v>
      </c>
      <c r="P1029" s="39" t="n">
        <f aca="false">IFERROR(Counts!AG1029/Counts!AF1029,"")</f>
        <v>84.125</v>
      </c>
      <c r="Q1029" s="38" t="n">
        <f aca="false">IFERROR(Counts!AH1029/Counts!AC1029,"")</f>
        <v>0.75</v>
      </c>
      <c r="R1029" s="38" t="n">
        <f aca="false">IFERROR(Counts!N1029/Counts!M1029,"")</f>
        <v>0.333333333333333</v>
      </c>
      <c r="S1029" s="38" t="n">
        <f aca="false">IFERROR(Counts!K1029/Counts!J1029,"")</f>
        <v>0.5</v>
      </c>
      <c r="T1029" s="38" t="n">
        <f aca="false">IFERROR(Counts!I1029/Counts!H1029,"")</f>
        <v>0.142857142857143</v>
      </c>
      <c r="U1029" s="38" t="n">
        <f aca="false">IFERROR(1-Counts!L1029/Counts!K1029,"")</f>
        <v>1</v>
      </c>
      <c r="V1029" s="39" t="n">
        <f aca="false">IFERROR(Counts!AJ1029/Counts!AI1029,"")</f>
        <v>72.1833333333333</v>
      </c>
      <c r="W1029" s="38" t="n">
        <f aca="false">IFERROR(Counts!AK1029/Counts!AI1029,"")</f>
        <v>0.166666666666667</v>
      </c>
      <c r="X1029" s="40" t="n">
        <f aca="false">IFERROR(Counts!O1029,"")</f>
        <v>1.955</v>
      </c>
      <c r="Y1029" s="36" t="n">
        <f aca="false">IFERROR(INDEX('Season Counts'!$Y$2:$Y$740,$AF1029)/INDEX('Season Counts'!$X$2:$X$740,$AF1029),"")</f>
        <v>0.31360396039604</v>
      </c>
      <c r="Z1029" s="37" t="n">
        <f aca="false">IFERROR(J1029-Y1029,"")</f>
        <v>0.25979603960396</v>
      </c>
      <c r="AA1029" s="38" t="n">
        <f aca="false">IFERROR(INDEX('Season Counts'!$K$2:$K$740,$AF1029)/INDEX('Season Counts'!$J$2:$J$740,$AF1029),"")</f>
        <v>0.286472148541114</v>
      </c>
      <c r="AB1029" s="41" t="n">
        <f aca="false">IFERROR(R1029-AA1029,"")</f>
        <v>0.0468611847922192</v>
      </c>
      <c r="AC1029" s="39" t="n">
        <f aca="false">IFERROR(INDEX('Season Counts'!$AG$2:$AG$740,$AF1029)/INDEX('Season Counts'!$AF$2:$AF$740,$AF1029),"")</f>
        <v>73.6495114006515</v>
      </c>
      <c r="AD1029" s="40" t="n">
        <f aca="false">IFERROR(V1029-AC1029,"")</f>
        <v>-1.46617806731814</v>
      </c>
      <c r="AE1029" s="4" t="str">
        <f aca="false">IF(D1029&lt;Guide!$C$21,"Low PA",IF(TRIM(IF(ISNUMBER(AD1029),IF(N(AD1029)&lt;=-Guide!$C$24,"▼ Bat Speed  ",IF(N(AD1029)&gt;=Guide!$C$24,"▲ Bat Speed  ","")),"")&amp;IF(N(Z1029)&gt;=Guide!$C$22,"▲ Contact  ","")&amp;IF(N(Z1029)&lt;=-Guide!$C$22,"▼ Contact  ","")&amp;IF(N(AB1029)&gt;=Guide!$C$23,"▲ Chase  ","")&amp;IF(N(AB1029)&lt;=-Guide!$C$23,"▼ Chase  ",""))="","Stable",TRIM(IF(ISNUMBER(AD1029),IF(N(AD1029)&lt;=-Guide!$C$24,"▼ Bat Speed  ",IF(N(AD1029)&gt;=Guide!$C$24,"▲ Bat Speed  ","")),"")&amp;IF(N(Z1029)&gt;=Guide!$C$22,"▲ Contact  ","")&amp;IF(N(Z1029)&lt;=-Guide!$C$22,"▼ Contact  ","")&amp;IF(N(AB1029)&gt;=Guide!$C$23,"▲ Chase  ","")&amp;IF(N(AB1029)&lt;=-Guide!$C$23,"▼ Chase  ",""))))</f>
        <v>Low PA</v>
      </c>
      <c r="AF1029" s="35" t="n">
        <f aca="false">MATCH(Counts!A1029,'Season Counts'!$A$2:$A$740,0)</f>
        <v>265</v>
      </c>
    </row>
    <row r="1030" customFormat="false" ht="15" hidden="false" customHeight="false" outlineLevel="0" collapsed="false">
      <c r="A1030" s="34" t="str">
        <f aca="false">Counts!B1030</f>
        <v>DET</v>
      </c>
      <c r="B1030" s="5" t="str">
        <f aca="false">Counts!C1030</f>
        <v>Max Clark</v>
      </c>
      <c r="C1030" s="34" t="str">
        <f aca="false">Counts!F1030</f>
        <v>Aug</v>
      </c>
      <c r="D1030" s="35" t="n">
        <f aca="false">IFERROR(Counts!P1030,"")</f>
        <v>103</v>
      </c>
      <c r="E1030" s="36" t="n">
        <f aca="false">IFERROR(Counts!R1030/Counts!Q1030,"")</f>
        <v>0.212765957446809</v>
      </c>
      <c r="F1030" s="36" t="n">
        <f aca="false">IFERROR((Counts!R1030+Counts!V1030+Counts!W1030)/(Counts!Q1030+Counts!V1030+Counts!W1030+Counts!X1030),"")</f>
        <v>0.267326732673267</v>
      </c>
      <c r="G1030" s="36" t="n">
        <f aca="false">IFERROR((Counts!R1030+Counts!S1030+2*Counts!T1030+3*Counts!U1030)/Counts!Q1030,"")</f>
        <v>0.361702127659575</v>
      </c>
      <c r="H1030" s="35" t="n">
        <f aca="false">IFERROR(Counts!U1030,"")</f>
        <v>2</v>
      </c>
      <c r="I1030" s="36" t="n">
        <f aca="false">IFERROR(Counts!Z1030/Counts!AA1030,"")</f>
        <v>0.276237623762376</v>
      </c>
      <c r="J1030" s="36" t="n">
        <f aca="false">IFERROR(Counts!AB1030/Counts!AA1030,"")</f>
        <v>0.293108910891089</v>
      </c>
      <c r="K1030" s="37" t="n">
        <f aca="false">IFERROR((Counts!AB1030-Counts!Z1030)/Counts!AA1030,"")</f>
        <v>0.0168712871287129</v>
      </c>
      <c r="L1030" s="38" t="n">
        <f aca="false">IFERROR(Counts!Y1030/Counts!P1030,"")</f>
        <v>0.223300970873786</v>
      </c>
      <c r="M1030" s="38" t="n">
        <f aca="false">IFERROR(Counts!V1030/Counts!P1030,"")</f>
        <v>0.058252427184466</v>
      </c>
      <c r="N1030" s="38" t="n">
        <f aca="false">IFERROR(Counts!AD1030/Counts!AC1030,"")</f>
        <v>0.0136986301369863</v>
      </c>
      <c r="O1030" s="38" t="n">
        <f aca="false">IFERROR(Counts!AE1030/Counts!AC1030,"")</f>
        <v>0.383561643835616</v>
      </c>
      <c r="P1030" s="39" t="n">
        <f aca="false">IFERROR(Counts!AG1030/Counts!AF1030,"")</f>
        <v>85.113698630137</v>
      </c>
      <c r="Q1030" s="38" t="n">
        <f aca="false">IFERROR(Counts!AH1030/Counts!AC1030,"")</f>
        <v>0.36986301369863</v>
      </c>
      <c r="R1030" s="38" t="n">
        <f aca="false">IFERROR(Counts!N1030/Counts!M1030,"")</f>
        <v>0.329787234042553</v>
      </c>
      <c r="S1030" s="38" t="n">
        <f aca="false">IFERROR(Counts!K1030/Counts!J1030,"")</f>
        <v>0.692307692307692</v>
      </c>
      <c r="T1030" s="38" t="n">
        <f aca="false">IFERROR(Counts!I1030/Counts!H1030,"")</f>
        <v>0.142131979695431</v>
      </c>
      <c r="U1030" s="38" t="n">
        <f aca="false">IFERROR(1-Counts!L1030/Counts!K1030,"")</f>
        <v>0.925925925925926</v>
      </c>
      <c r="V1030" s="39" t="n">
        <f aca="false">IFERROR(Counts!AJ1030/Counts!AI1030,"")</f>
        <v>73.5656976744186</v>
      </c>
      <c r="W1030" s="38" t="n">
        <f aca="false">IFERROR(Counts!AK1030/Counts!AI1030,"")</f>
        <v>0.296511627906977</v>
      </c>
      <c r="X1030" s="40" t="n">
        <f aca="false">IFERROR(Counts!O1030,"")</f>
        <v>-4.827</v>
      </c>
      <c r="Y1030" s="36" t="n">
        <f aca="false">IFERROR(INDEX('Season Counts'!$Y$2:$Y$740,$AF1030)/INDEX('Season Counts'!$X$2:$X$740,$AF1030),"")</f>
        <v>0.31360396039604</v>
      </c>
      <c r="Z1030" s="37" t="n">
        <f aca="false">IFERROR(J1030-Y1030,"")</f>
        <v>-0.0204950495049505</v>
      </c>
      <c r="AA1030" s="38" t="n">
        <f aca="false">IFERROR(INDEX('Season Counts'!$K$2:$K$740,$AF1030)/INDEX('Season Counts'!$J$2:$J$740,$AF1030),"")</f>
        <v>0.286472148541114</v>
      </c>
      <c r="AB1030" s="41" t="n">
        <f aca="false">IFERROR(R1030-AA1030,"")</f>
        <v>0.0433150855014391</v>
      </c>
      <c r="AC1030" s="39" t="n">
        <f aca="false">IFERROR(INDEX('Season Counts'!$AG$2:$AG$740,$AF1030)/INDEX('Season Counts'!$AF$2:$AF$740,$AF1030),"")</f>
        <v>73.6495114006515</v>
      </c>
      <c r="AD1030" s="40" t="n">
        <f aca="false">IFERROR(V1030-AC1030,"")</f>
        <v>-0.0838137262328758</v>
      </c>
      <c r="AE1030" s="4" t="str">
        <f aca="false">IF(D1030&lt;Guide!$C$21,"Low PA",IF(TRIM(IF(ISNUMBER(AD1030),IF(N(AD1030)&lt;=-Guide!$C$24,"▼ Bat Speed  ",IF(N(AD1030)&gt;=Guide!$C$24,"▲ Bat Speed  ","")),"")&amp;IF(N(Z1030)&gt;=Guide!$C$22,"▲ Contact  ","")&amp;IF(N(Z1030)&lt;=-Guide!$C$22,"▼ Contact  ","")&amp;IF(N(AB1030)&gt;=Guide!$C$23,"▲ Chase  ","")&amp;IF(N(AB1030)&lt;=-Guide!$C$23,"▼ Chase  ",""))="","Stable",TRIM(IF(ISNUMBER(AD1030),IF(N(AD1030)&lt;=-Guide!$C$24,"▼ Bat Speed  ",IF(N(AD1030)&gt;=Guide!$C$24,"▲ Bat Speed  ","")),"")&amp;IF(N(Z1030)&gt;=Guide!$C$22,"▲ Contact  ","")&amp;IF(N(Z1030)&lt;=-Guide!$C$22,"▼ Contact  ","")&amp;IF(N(AB1030)&gt;=Guide!$C$23,"▲ Chase  ","")&amp;IF(N(AB1030)&lt;=-Guide!$C$23,"▼ Chase  ",""))))</f>
        <v>▲ Chase</v>
      </c>
      <c r="AF1030" s="35" t="n">
        <f aca="false">MATCH(Counts!A1030,'Season Counts'!$A$2:$A$740,0)</f>
        <v>265</v>
      </c>
    </row>
    <row r="1031" customFormat="false" ht="15" hidden="false" customHeight="false" outlineLevel="0" collapsed="false">
      <c r="A1031" s="34" t="str">
        <f aca="false">Counts!B1031</f>
        <v>DET</v>
      </c>
      <c r="B1031" s="5" t="str">
        <f aca="false">Counts!C1031</f>
        <v>Max Clark</v>
      </c>
      <c r="C1031" s="34" t="str">
        <f aca="false">Counts!F1031</f>
        <v>Sep</v>
      </c>
      <c r="D1031" s="35" t="n">
        <f aca="false">IFERROR(Counts!P1031,"")</f>
        <v>98</v>
      </c>
      <c r="E1031" s="36" t="n">
        <f aca="false">IFERROR(Counts!R1031/Counts!Q1031,"")</f>
        <v>0.317073170731707</v>
      </c>
      <c r="F1031" s="36" t="n">
        <f aca="false">IFERROR((Counts!R1031+Counts!V1031+Counts!W1031)/(Counts!Q1031+Counts!V1031+Counts!W1031+Counts!X1031),"")</f>
        <v>0.412371134020619</v>
      </c>
      <c r="G1031" s="36" t="n">
        <f aca="false">IFERROR((Counts!R1031+Counts!S1031+2*Counts!T1031+3*Counts!U1031)/Counts!Q1031,"")</f>
        <v>0.439024390243902</v>
      </c>
      <c r="H1031" s="35" t="n">
        <f aca="false">IFERROR(Counts!U1031,"")</f>
        <v>1</v>
      </c>
      <c r="I1031" s="36" t="n">
        <f aca="false">IFERROR(Counts!Z1031/Counts!AA1031,"")</f>
        <v>0.375520833333333</v>
      </c>
      <c r="J1031" s="36" t="n">
        <f aca="false">IFERROR(Counts!AB1031/Counts!AA1031,"")</f>
        <v>0.321635416666667</v>
      </c>
      <c r="K1031" s="37" t="n">
        <f aca="false">IFERROR((Counts!AB1031-Counts!Z1031)/Counts!AA1031,"")</f>
        <v>-0.0538854166666667</v>
      </c>
      <c r="L1031" s="38" t="n">
        <f aca="false">IFERROR(Counts!Y1031/Counts!P1031,"")</f>
        <v>0.193877551020408</v>
      </c>
      <c r="M1031" s="38" t="n">
        <f aca="false">IFERROR(Counts!V1031/Counts!P1031,"")</f>
        <v>0.112244897959184</v>
      </c>
      <c r="N1031" s="38" t="n">
        <f aca="false">IFERROR(Counts!AD1031/Counts!AC1031,"")</f>
        <v>0.0307692307692308</v>
      </c>
      <c r="O1031" s="38" t="n">
        <f aca="false">IFERROR(Counts!AE1031/Counts!AC1031,"")</f>
        <v>0.369230769230769</v>
      </c>
      <c r="P1031" s="39" t="n">
        <f aca="false">IFERROR(Counts!AG1031/Counts!AF1031,"")</f>
        <v>85.8846153846154</v>
      </c>
      <c r="Q1031" s="38" t="n">
        <f aca="false">IFERROR(Counts!AH1031/Counts!AC1031,"")</f>
        <v>0.338461538461539</v>
      </c>
      <c r="R1031" s="38" t="n">
        <f aca="false">IFERROR(Counts!N1031/Counts!M1031,"")</f>
        <v>0.238888888888889</v>
      </c>
      <c r="S1031" s="38" t="n">
        <f aca="false">IFERROR(Counts!K1031/Counts!J1031,"")</f>
        <v>0.574712643678161</v>
      </c>
      <c r="T1031" s="38" t="n">
        <f aca="false">IFERROR(Counts!I1031/Counts!H1031,"")</f>
        <v>0.13986013986014</v>
      </c>
      <c r="U1031" s="38" t="n">
        <f aca="false">IFERROR(1-Counts!L1031/Counts!K1031,"")</f>
        <v>0.94</v>
      </c>
      <c r="V1031" s="39" t="n">
        <f aca="false">IFERROR(Counts!AJ1031/Counts!AI1031,"")</f>
        <v>73.8294573643411</v>
      </c>
      <c r="W1031" s="38" t="n">
        <f aca="false">IFERROR(Counts!AK1031/Counts!AI1031,"")</f>
        <v>0.348837209302326</v>
      </c>
      <c r="X1031" s="40" t="n">
        <f aca="false">IFERROR(Counts!O1031,"")</f>
        <v>2.341</v>
      </c>
      <c r="Y1031" s="36" t="n">
        <f aca="false">IFERROR(INDEX('Season Counts'!$Y$2:$Y$740,$AF1031)/INDEX('Season Counts'!$X$2:$X$740,$AF1031),"")</f>
        <v>0.31360396039604</v>
      </c>
      <c r="Z1031" s="37" t="n">
        <f aca="false">IFERROR(J1031-Y1031,"")</f>
        <v>0.00803145627062707</v>
      </c>
      <c r="AA1031" s="38" t="n">
        <f aca="false">IFERROR(INDEX('Season Counts'!$K$2:$K$740,$AF1031)/INDEX('Season Counts'!$J$2:$J$740,$AF1031),"")</f>
        <v>0.286472148541114</v>
      </c>
      <c r="AB1031" s="41" t="n">
        <f aca="false">IFERROR(R1031-AA1031,"")</f>
        <v>-0.0475832596522252</v>
      </c>
      <c r="AC1031" s="39" t="n">
        <f aca="false">IFERROR(INDEX('Season Counts'!$AG$2:$AG$740,$AF1031)/INDEX('Season Counts'!$AF$2:$AF$740,$AF1031),"")</f>
        <v>73.6495114006515</v>
      </c>
      <c r="AD1031" s="40" t="n">
        <f aca="false">IFERROR(V1031-AC1031,"")</f>
        <v>0.179945963689605</v>
      </c>
      <c r="AE1031" s="4" t="str">
        <f aca="false">IF(D1031&lt;Guide!$C$21,"Low PA",IF(TRIM(IF(ISNUMBER(AD1031),IF(N(AD1031)&lt;=-Guide!$C$24,"▼ Bat Speed  ",IF(N(AD1031)&gt;=Guide!$C$24,"▲ Bat Speed  ","")),"")&amp;IF(N(Z1031)&gt;=Guide!$C$22,"▲ Contact  ","")&amp;IF(N(Z1031)&lt;=-Guide!$C$22,"▼ Contact  ","")&amp;IF(N(AB1031)&gt;=Guide!$C$23,"▲ Chase  ","")&amp;IF(N(AB1031)&lt;=-Guide!$C$23,"▼ Chase  ",""))="","Stable",TRIM(IF(ISNUMBER(AD1031),IF(N(AD1031)&lt;=-Guide!$C$24,"▼ Bat Speed  ",IF(N(AD1031)&gt;=Guide!$C$24,"▲ Bat Speed  ","")),"")&amp;IF(N(Z1031)&gt;=Guide!$C$22,"▲ Contact  ","")&amp;IF(N(Z1031)&lt;=-Guide!$C$22,"▼ Contact  ","")&amp;IF(N(AB1031)&gt;=Guide!$C$23,"▲ Chase  ","")&amp;IF(N(AB1031)&lt;=-Guide!$C$23,"▼ Chase  ",""))))</f>
        <v>▼ Chase</v>
      </c>
      <c r="AF1031" s="35" t="n">
        <f aca="false">MATCH(Counts!A1031,'Season Counts'!$A$2:$A$740,0)</f>
        <v>265</v>
      </c>
    </row>
    <row r="1032" customFormat="false" ht="15" hidden="false" customHeight="false" outlineLevel="0" collapsed="false">
      <c r="A1032" s="34" t="str">
        <f aca="false">Counts!B1032</f>
        <v>DET</v>
      </c>
      <c r="B1032" s="5" t="str">
        <f aca="false">Counts!C1032</f>
        <v>Javier Báez</v>
      </c>
      <c r="C1032" s="34" t="str">
        <f aca="false">Counts!F1032</f>
        <v>Mar-Apr</v>
      </c>
      <c r="D1032" s="35" t="n">
        <f aca="false">IFERROR(Counts!P1032,"")</f>
        <v>82</v>
      </c>
      <c r="E1032" s="36" t="n">
        <f aca="false">IFERROR(Counts!R1032/Counts!Q1032,"")</f>
        <v>0.256410256410256</v>
      </c>
      <c r="F1032" s="36" t="n">
        <f aca="false">IFERROR((Counts!R1032+Counts!V1032+Counts!W1032)/(Counts!Q1032+Counts!V1032+Counts!W1032+Counts!X1032),"")</f>
        <v>0.280487804878049</v>
      </c>
      <c r="G1032" s="36" t="n">
        <f aca="false">IFERROR((Counts!R1032+Counts!S1032+2*Counts!T1032+3*Counts!U1032)/Counts!Q1032,"")</f>
        <v>0.397435897435897</v>
      </c>
      <c r="H1032" s="35" t="n">
        <f aca="false">IFERROR(Counts!U1032,"")</f>
        <v>2</v>
      </c>
      <c r="I1032" s="36" t="n">
        <f aca="false">IFERROR(Counts!Z1032/Counts!AA1032,"")</f>
        <v>0.296913580246914</v>
      </c>
      <c r="J1032" s="36" t="n">
        <f aca="false">IFERROR(Counts!AB1032/Counts!AA1032,"")</f>
        <v>0.29379012345679</v>
      </c>
      <c r="K1032" s="37" t="n">
        <f aca="false">IFERROR((Counts!AB1032-Counts!Z1032)/Counts!AA1032,"")</f>
        <v>-0.00312345679012346</v>
      </c>
      <c r="L1032" s="38" t="n">
        <f aca="false">IFERROR(Counts!Y1032/Counts!P1032,"")</f>
        <v>0.195121951219512</v>
      </c>
      <c r="M1032" s="38" t="n">
        <f aca="false">IFERROR(Counts!V1032/Counts!P1032,"")</f>
        <v>0.024390243902439</v>
      </c>
      <c r="N1032" s="38" t="n">
        <f aca="false">IFERROR(Counts!AD1032/Counts!AC1032,"")</f>
        <v>0.0317460317460317</v>
      </c>
      <c r="O1032" s="38" t="n">
        <f aca="false">IFERROR(Counts!AE1032/Counts!AC1032,"")</f>
        <v>0.285714285714286</v>
      </c>
      <c r="P1032" s="39" t="n">
        <f aca="false">IFERROR(Counts!AG1032/Counts!AF1032,"")</f>
        <v>84.6935483870968</v>
      </c>
      <c r="Q1032" s="38" t="n">
        <f aca="false">IFERROR(Counts!AH1032/Counts!AC1032,"")</f>
        <v>0.46031746031746</v>
      </c>
      <c r="R1032" s="38" t="n">
        <f aca="false">IFERROR(Counts!N1032/Counts!M1032,"")</f>
        <v>0.509090909090909</v>
      </c>
      <c r="S1032" s="38" t="n">
        <f aca="false">IFERROR(Counts!K1032/Counts!J1032,"")</f>
        <v>0.728070175438597</v>
      </c>
      <c r="T1032" s="38" t="n">
        <f aca="false">IFERROR(Counts!I1032/Counts!H1032,"")</f>
        <v>0.251497005988024</v>
      </c>
      <c r="U1032" s="38" t="n">
        <f aca="false">IFERROR(1-Counts!L1032/Counts!K1032,"")</f>
        <v>0.867469879518072</v>
      </c>
      <c r="V1032" s="39" t="n">
        <f aca="false">IFERROR(Counts!AJ1032/Counts!AI1032,"")</f>
        <v>72.7075342465753</v>
      </c>
      <c r="W1032" s="38" t="n">
        <f aca="false">IFERROR(Counts!AK1032/Counts!AI1032,"")</f>
        <v>0.23972602739726</v>
      </c>
      <c r="X1032" s="40" t="n">
        <f aca="false">IFERROR(Counts!O1032,"")</f>
        <v>-3.071</v>
      </c>
      <c r="Y1032" s="36" t="n">
        <f aca="false">IFERROR(INDEX('Season Counts'!$Y$2:$Y$740,$AF1032)/INDEX('Season Counts'!$X$2:$X$740,$AF1032),"")</f>
        <v>0.266425641025641</v>
      </c>
      <c r="Z1032" s="37" t="n">
        <f aca="false">IFERROR(J1032-Y1032,"")</f>
        <v>0.0273644824311491</v>
      </c>
      <c r="AA1032" s="38" t="n">
        <f aca="false">IFERROR(INDEX('Season Counts'!$K$2:$K$740,$AF1032)/INDEX('Season Counts'!$J$2:$J$740,$AF1032),"")</f>
        <v>0.473551637279597</v>
      </c>
      <c r="AB1032" s="41" t="n">
        <f aca="false">IFERROR(R1032-AA1032,"")</f>
        <v>0.0355392718113121</v>
      </c>
      <c r="AC1032" s="39" t="n">
        <f aca="false">IFERROR(INDEX('Season Counts'!$AG$2:$AG$740,$AF1032)/INDEX('Season Counts'!$AF$2:$AF$740,$AF1032),"")</f>
        <v>73.4488235294118</v>
      </c>
      <c r="AD1032" s="40" t="n">
        <f aca="false">IFERROR(V1032-AC1032,"")</f>
        <v>-0.741289282836419</v>
      </c>
      <c r="AE1032" s="4" t="str">
        <f aca="false">IF(D1032&lt;Guide!$C$21,"Low PA",IF(TRIM(IF(ISNUMBER(AD1032),IF(N(AD1032)&lt;=-Guide!$C$24,"▼ Bat Speed  ",IF(N(AD1032)&gt;=Guide!$C$24,"▲ Bat Speed  ","")),"")&amp;IF(N(Z1032)&gt;=Guide!$C$22,"▲ Contact  ","")&amp;IF(N(Z1032)&lt;=-Guide!$C$22,"▼ Contact  ","")&amp;IF(N(AB1032)&gt;=Guide!$C$23,"▲ Chase  ","")&amp;IF(N(AB1032)&lt;=-Guide!$C$23,"▼ Chase  ",""))="","Stable",TRIM(IF(ISNUMBER(AD1032),IF(N(AD1032)&lt;=-Guide!$C$24,"▼ Bat Speed  ",IF(N(AD1032)&gt;=Guide!$C$24,"▲ Bat Speed  ","")),"")&amp;IF(N(Z1032)&gt;=Guide!$C$22,"▲ Contact  ","")&amp;IF(N(Z1032)&lt;=-Guide!$C$22,"▼ Contact  ","")&amp;IF(N(AB1032)&gt;=Guide!$C$23,"▲ Chase  ","")&amp;IF(N(AB1032)&lt;=-Guide!$C$23,"▼ Chase  ",""))))</f>
        <v>Stable</v>
      </c>
      <c r="AF1032" s="35" t="n">
        <f aca="false">MATCH(Counts!A1032,'Season Counts'!$A$2:$A$740,0)</f>
        <v>266</v>
      </c>
    </row>
    <row r="1033" customFormat="false" ht="15" hidden="false" customHeight="false" outlineLevel="0" collapsed="false">
      <c r="A1033" s="34" t="str">
        <f aca="false">Counts!B1033</f>
        <v>DET</v>
      </c>
      <c r="B1033" s="5" t="str">
        <f aca="false">Counts!C1033</f>
        <v>Javier Báez</v>
      </c>
      <c r="C1033" s="34" t="str">
        <f aca="false">Counts!F1033</f>
        <v>Jul</v>
      </c>
      <c r="D1033" s="35" t="n">
        <f aca="false">IFERROR(Counts!P1033,"")</f>
        <v>14</v>
      </c>
      <c r="E1033" s="36" t="n">
        <f aca="false">IFERROR(Counts!R1033/Counts!Q1033,"")</f>
        <v>0.571428571428571</v>
      </c>
      <c r="F1033" s="36" t="n">
        <f aca="false">IFERROR((Counts!R1033+Counts!V1033+Counts!W1033)/(Counts!Q1033+Counts!V1033+Counts!W1033+Counts!X1033),"")</f>
        <v>0.571428571428571</v>
      </c>
      <c r="G1033" s="36" t="n">
        <f aca="false">IFERROR((Counts!R1033+Counts!S1033+2*Counts!T1033+3*Counts!U1033)/Counts!Q1033,"")</f>
        <v>0.642857142857143</v>
      </c>
      <c r="H1033" s="35" t="n">
        <f aca="false">IFERROR(Counts!U1033,"")</f>
        <v>0</v>
      </c>
      <c r="I1033" s="36" t="n">
        <f aca="false">IFERROR(Counts!Z1033/Counts!AA1033,"")</f>
        <v>0.539285714285714</v>
      </c>
      <c r="J1033" s="36" t="n">
        <f aca="false">IFERROR(Counts!AB1033/Counts!AA1033,"")</f>
        <v>0.341428571428571</v>
      </c>
      <c r="K1033" s="37" t="n">
        <f aca="false">IFERROR((Counts!AB1033-Counts!Z1033)/Counts!AA1033,"")</f>
        <v>-0.197857142857143</v>
      </c>
      <c r="L1033" s="38" t="n">
        <f aca="false">IFERROR(Counts!Y1033/Counts!P1033,"")</f>
        <v>0.0714285714285714</v>
      </c>
      <c r="M1033" s="38" t="n">
        <f aca="false">IFERROR(Counts!V1033/Counts!P1033,"")</f>
        <v>0</v>
      </c>
      <c r="N1033" s="38" t="n">
        <f aca="false">IFERROR(Counts!AD1033/Counts!AC1033,"")</f>
        <v>0</v>
      </c>
      <c r="O1033" s="38" t="n">
        <f aca="false">IFERROR(Counts!AE1033/Counts!AC1033,"")</f>
        <v>0.384615384615385</v>
      </c>
      <c r="P1033" s="39" t="n">
        <f aca="false">IFERROR(Counts!AG1033/Counts!AF1033,"")</f>
        <v>87.8230769230769</v>
      </c>
      <c r="Q1033" s="38" t="n">
        <f aca="false">IFERROR(Counts!AH1033/Counts!AC1033,"")</f>
        <v>0.307692307692308</v>
      </c>
      <c r="R1033" s="38" t="n">
        <f aca="false">IFERROR(Counts!N1033/Counts!M1033,"")</f>
        <v>0.35</v>
      </c>
      <c r="S1033" s="38" t="n">
        <f aca="false">IFERROR(Counts!K1033/Counts!J1033,"")</f>
        <v>0.6</v>
      </c>
      <c r="T1033" s="38" t="n">
        <f aca="false">IFERROR(Counts!I1033/Counts!H1033,"")</f>
        <v>0.0526315789473684</v>
      </c>
      <c r="U1033" s="38" t="n">
        <f aca="false">IFERROR(1-Counts!L1033/Counts!K1033,"")</f>
        <v>1</v>
      </c>
      <c r="V1033" s="39" t="n">
        <f aca="false">IFERROR(Counts!AJ1033/Counts!AI1033,"")</f>
        <v>74.8705882352941</v>
      </c>
      <c r="W1033" s="38" t="n">
        <f aca="false">IFERROR(Counts!AK1033/Counts!AI1033,"")</f>
        <v>0.588235294117647</v>
      </c>
      <c r="X1033" s="40" t="n">
        <f aca="false">IFERROR(Counts!O1033,"")</f>
        <v>2.075</v>
      </c>
      <c r="Y1033" s="36" t="n">
        <f aca="false">IFERROR(INDEX('Season Counts'!$Y$2:$Y$740,$AF1033)/INDEX('Season Counts'!$X$2:$X$740,$AF1033),"")</f>
        <v>0.266425641025641</v>
      </c>
      <c r="Z1033" s="37" t="n">
        <f aca="false">IFERROR(J1033-Y1033,"")</f>
        <v>0.0750029304029304</v>
      </c>
      <c r="AA1033" s="38" t="n">
        <f aca="false">IFERROR(INDEX('Season Counts'!$K$2:$K$740,$AF1033)/INDEX('Season Counts'!$J$2:$J$740,$AF1033),"")</f>
        <v>0.473551637279597</v>
      </c>
      <c r="AB1033" s="41" t="n">
        <f aca="false">IFERROR(R1033-AA1033,"")</f>
        <v>-0.123551637279597</v>
      </c>
      <c r="AC1033" s="39" t="n">
        <f aca="false">IFERROR(INDEX('Season Counts'!$AG$2:$AG$740,$AF1033)/INDEX('Season Counts'!$AF$2:$AF$740,$AF1033),"")</f>
        <v>73.4488235294118</v>
      </c>
      <c r="AD1033" s="40" t="n">
        <f aca="false">IFERROR(V1033-AC1033,"")</f>
        <v>1.42176470588237</v>
      </c>
      <c r="AE1033" s="4" t="str">
        <f aca="false">IF(D1033&lt;Guide!$C$21,"Low PA",IF(TRIM(IF(ISNUMBER(AD1033),IF(N(AD1033)&lt;=-Guide!$C$24,"▼ Bat Speed  ",IF(N(AD1033)&gt;=Guide!$C$24,"▲ Bat Speed  ","")),"")&amp;IF(N(Z1033)&gt;=Guide!$C$22,"▲ Contact  ","")&amp;IF(N(Z1033)&lt;=-Guide!$C$22,"▼ Contact  ","")&amp;IF(N(AB1033)&gt;=Guide!$C$23,"▲ Chase  ","")&amp;IF(N(AB1033)&lt;=-Guide!$C$23,"▼ Chase  ",""))="","Stable",TRIM(IF(ISNUMBER(AD1033),IF(N(AD1033)&lt;=-Guide!$C$24,"▼ Bat Speed  ",IF(N(AD1033)&gt;=Guide!$C$24,"▲ Bat Speed  ","")),"")&amp;IF(N(Z1033)&gt;=Guide!$C$22,"▲ Contact  ","")&amp;IF(N(Z1033)&lt;=-Guide!$C$22,"▼ Contact  ","")&amp;IF(N(AB1033)&gt;=Guide!$C$23,"▲ Chase  ","")&amp;IF(N(AB1033)&lt;=-Guide!$C$23,"▼ Chase  ",""))))</f>
        <v>Low PA</v>
      </c>
      <c r="AF1033" s="35" t="n">
        <f aca="false">MATCH(Counts!A1033,'Season Counts'!$A$2:$A$740,0)</f>
        <v>266</v>
      </c>
    </row>
    <row r="1034" customFormat="false" ht="15" hidden="false" customHeight="false" outlineLevel="0" collapsed="false">
      <c r="A1034" s="34" t="str">
        <f aca="false">Counts!B1034</f>
        <v>DET</v>
      </c>
      <c r="B1034" s="5" t="str">
        <f aca="false">Counts!C1034</f>
        <v>Javier Báez</v>
      </c>
      <c r="C1034" s="34" t="str">
        <f aca="false">Counts!F1034</f>
        <v>Aug</v>
      </c>
      <c r="D1034" s="35" t="n">
        <f aca="false">IFERROR(Counts!P1034,"")</f>
        <v>69</v>
      </c>
      <c r="E1034" s="36" t="n">
        <f aca="false">IFERROR(Counts!R1034/Counts!Q1034,"")</f>
        <v>0.184615384615385</v>
      </c>
      <c r="F1034" s="36" t="n">
        <f aca="false">IFERROR((Counts!R1034+Counts!V1034+Counts!W1034)/(Counts!Q1034+Counts!V1034+Counts!W1034+Counts!X1034),"")</f>
        <v>0.231884057971015</v>
      </c>
      <c r="G1034" s="36" t="n">
        <f aca="false">IFERROR((Counts!R1034+Counts!S1034+2*Counts!T1034+3*Counts!U1034)/Counts!Q1034,"")</f>
        <v>0.276923076923077</v>
      </c>
      <c r="H1034" s="35" t="n">
        <f aca="false">IFERROR(Counts!U1034,"")</f>
        <v>0</v>
      </c>
      <c r="I1034" s="36" t="n">
        <f aca="false">IFERROR(Counts!Z1034/Counts!AA1034,"")</f>
        <v>0.227536231884058</v>
      </c>
      <c r="J1034" s="36" t="n">
        <f aca="false">IFERROR(Counts!AB1034/Counts!AA1034,"")</f>
        <v>0.220550724637681</v>
      </c>
      <c r="K1034" s="37" t="n">
        <f aca="false">IFERROR((Counts!AB1034-Counts!Z1034)/Counts!AA1034,"")</f>
        <v>-0.0069855072463768</v>
      </c>
      <c r="L1034" s="38" t="n">
        <f aca="false">IFERROR(Counts!Y1034/Counts!P1034,"")</f>
        <v>0.202898550724638</v>
      </c>
      <c r="M1034" s="38" t="n">
        <f aca="false">IFERROR(Counts!V1034/Counts!P1034,"")</f>
        <v>0.0434782608695652</v>
      </c>
      <c r="N1034" s="38" t="n">
        <f aca="false">IFERROR(Counts!AD1034/Counts!AC1034,"")</f>
        <v>0.0196078431372549</v>
      </c>
      <c r="O1034" s="38" t="n">
        <f aca="false">IFERROR(Counts!AE1034/Counts!AC1034,"")</f>
        <v>0.372549019607843</v>
      </c>
      <c r="P1034" s="39" t="n">
        <f aca="false">IFERROR(Counts!AG1034/Counts!AF1034,"")</f>
        <v>85.5705882352941</v>
      </c>
      <c r="Q1034" s="38" t="n">
        <f aca="false">IFERROR(Counts!AH1034/Counts!AC1034,"")</f>
        <v>0.176470588235294</v>
      </c>
      <c r="R1034" s="38" t="n">
        <f aca="false">IFERROR(Counts!N1034/Counts!M1034,"")</f>
        <v>0.442028985507246</v>
      </c>
      <c r="S1034" s="38" t="n">
        <f aca="false">IFERROR(Counts!K1034/Counts!J1034,"")</f>
        <v>0.584070796460177</v>
      </c>
      <c r="T1034" s="38" t="n">
        <f aca="false">IFERROR(Counts!I1034/Counts!H1034,"")</f>
        <v>0.299212598425197</v>
      </c>
      <c r="U1034" s="38" t="n">
        <f aca="false">IFERROR(1-Counts!L1034/Counts!K1034,"")</f>
        <v>0.757575757575758</v>
      </c>
      <c r="V1034" s="39" t="n">
        <f aca="false">IFERROR(Counts!AJ1034/Counts!AI1034,"")</f>
        <v>73.8697478991597</v>
      </c>
      <c r="W1034" s="38" t="n">
        <f aca="false">IFERROR(Counts!AK1034/Counts!AI1034,"")</f>
        <v>0.38655462184874</v>
      </c>
      <c r="X1034" s="40" t="n">
        <f aca="false">IFERROR(Counts!O1034,"")</f>
        <v>-5.492</v>
      </c>
      <c r="Y1034" s="36" t="n">
        <f aca="false">IFERROR(INDEX('Season Counts'!$Y$2:$Y$740,$AF1034)/INDEX('Season Counts'!$X$2:$X$740,$AF1034),"")</f>
        <v>0.266425641025641</v>
      </c>
      <c r="Z1034" s="37" t="n">
        <f aca="false">IFERROR(J1034-Y1034,"")</f>
        <v>-0.0458749163879599</v>
      </c>
      <c r="AA1034" s="38" t="n">
        <f aca="false">IFERROR(INDEX('Season Counts'!$K$2:$K$740,$AF1034)/INDEX('Season Counts'!$J$2:$J$740,$AF1034),"")</f>
        <v>0.473551637279597</v>
      </c>
      <c r="AB1034" s="41" t="n">
        <f aca="false">IFERROR(R1034-AA1034,"")</f>
        <v>-0.0315226517723506</v>
      </c>
      <c r="AC1034" s="39" t="n">
        <f aca="false">IFERROR(INDEX('Season Counts'!$AG$2:$AG$740,$AF1034)/INDEX('Season Counts'!$AF$2:$AF$740,$AF1034),"")</f>
        <v>73.4488235294118</v>
      </c>
      <c r="AD1034" s="40" t="n">
        <f aca="false">IFERROR(V1034-AC1034,"")</f>
        <v>0.420924369747908</v>
      </c>
      <c r="AE1034" s="4" t="str">
        <f aca="false">IF(D1034&lt;Guide!$C$21,"Low PA",IF(TRIM(IF(ISNUMBER(AD1034),IF(N(AD1034)&lt;=-Guide!$C$24,"▼ Bat Speed  ",IF(N(AD1034)&gt;=Guide!$C$24,"▲ Bat Speed  ","")),"")&amp;IF(N(Z1034)&gt;=Guide!$C$22,"▲ Contact  ","")&amp;IF(N(Z1034)&lt;=-Guide!$C$22,"▼ Contact  ","")&amp;IF(N(AB1034)&gt;=Guide!$C$23,"▲ Chase  ","")&amp;IF(N(AB1034)&lt;=-Guide!$C$23,"▼ Chase  ",""))="","Stable",TRIM(IF(ISNUMBER(AD1034),IF(N(AD1034)&lt;=-Guide!$C$24,"▼ Bat Speed  ",IF(N(AD1034)&gt;=Guide!$C$24,"▲ Bat Speed  ","")),"")&amp;IF(N(Z1034)&gt;=Guide!$C$22,"▲ Contact  ","")&amp;IF(N(Z1034)&lt;=-Guide!$C$22,"▼ Contact  ","")&amp;IF(N(AB1034)&gt;=Guide!$C$23,"▲ Chase  ","")&amp;IF(N(AB1034)&lt;=-Guide!$C$23,"▼ Chase  ",""))))</f>
        <v>▼ Contact</v>
      </c>
      <c r="AF1034" s="35" t="n">
        <f aca="false">MATCH(Counts!A1034,'Season Counts'!$A$2:$A$740,0)</f>
        <v>266</v>
      </c>
    </row>
    <row r="1035" customFormat="false" ht="15" hidden="false" customHeight="false" outlineLevel="0" collapsed="false">
      <c r="A1035" s="34" t="str">
        <f aca="false">Counts!B1035</f>
        <v>DET</v>
      </c>
      <c r="B1035" s="5" t="str">
        <f aca="false">Counts!C1035</f>
        <v>Javier Báez</v>
      </c>
      <c r="C1035" s="34" t="str">
        <f aca="false">Counts!F1035</f>
        <v>Sep</v>
      </c>
      <c r="D1035" s="35" t="n">
        <f aca="false">IFERROR(Counts!P1035,"")</f>
        <v>31</v>
      </c>
      <c r="E1035" s="36" t="n">
        <f aca="false">IFERROR(Counts!R1035/Counts!Q1035,"")</f>
        <v>0.166666666666667</v>
      </c>
      <c r="F1035" s="36" t="n">
        <f aca="false">IFERROR((Counts!R1035+Counts!V1035+Counts!W1035)/(Counts!Q1035+Counts!V1035+Counts!W1035+Counts!X1035),"")</f>
        <v>0.193548387096774</v>
      </c>
      <c r="G1035" s="36" t="n">
        <f aca="false">IFERROR((Counts!R1035+Counts!S1035+2*Counts!T1035+3*Counts!U1035)/Counts!Q1035,"")</f>
        <v>0.333333333333333</v>
      </c>
      <c r="H1035" s="35" t="n">
        <f aca="false">IFERROR(Counts!U1035,"")</f>
        <v>1</v>
      </c>
      <c r="I1035" s="36" t="n">
        <f aca="false">IFERROR(Counts!Z1035/Counts!AA1035,"")</f>
        <v>0.225806451612903</v>
      </c>
      <c r="J1035" s="36" t="n">
        <f aca="false">IFERROR(Counts!AB1035/Counts!AA1035,"")</f>
        <v>0.263161290322581</v>
      </c>
      <c r="K1035" s="37" t="n">
        <f aca="false">IFERROR((Counts!AB1035-Counts!Z1035)/Counts!AA1035,"")</f>
        <v>0.0373548387096774</v>
      </c>
      <c r="L1035" s="38" t="n">
        <f aca="false">IFERROR(Counts!Y1035/Counts!P1035,"")</f>
        <v>0.32258064516129</v>
      </c>
      <c r="M1035" s="38" t="n">
        <f aca="false">IFERROR(Counts!V1035/Counts!P1035,"")</f>
        <v>0.032258064516129</v>
      </c>
      <c r="N1035" s="38" t="n">
        <f aca="false">IFERROR(Counts!AD1035/Counts!AC1035,"")</f>
        <v>0.05</v>
      </c>
      <c r="O1035" s="38" t="n">
        <f aca="false">IFERROR(Counts!AE1035/Counts!AC1035,"")</f>
        <v>0.45</v>
      </c>
      <c r="P1035" s="39" t="n">
        <f aca="false">IFERROR(Counts!AG1035/Counts!AF1035,"")</f>
        <v>87.165</v>
      </c>
      <c r="Q1035" s="38" t="n">
        <f aca="false">IFERROR(Counts!AH1035/Counts!AC1035,"")</f>
        <v>0.4</v>
      </c>
      <c r="R1035" s="38" t="n">
        <f aca="false">IFERROR(Counts!N1035/Counts!M1035,"")</f>
        <v>0.486486486486487</v>
      </c>
      <c r="S1035" s="38" t="n">
        <f aca="false">IFERROR(Counts!K1035/Counts!J1035,"")</f>
        <v>0.659574468085106</v>
      </c>
      <c r="T1035" s="38" t="n">
        <f aca="false">IFERROR(Counts!I1035/Counts!H1035,"")</f>
        <v>0.402985074626866</v>
      </c>
      <c r="U1035" s="38" t="n">
        <f aca="false">IFERROR(1-Counts!L1035/Counts!K1035,"")</f>
        <v>0.741935483870968</v>
      </c>
      <c r="V1035" s="39" t="n">
        <f aca="false">IFERROR(Counts!AJ1035/Counts!AI1035,"")</f>
        <v>74.0344827586207</v>
      </c>
      <c r="W1035" s="38" t="n">
        <f aca="false">IFERROR(Counts!AK1035/Counts!AI1035,"")</f>
        <v>0.344827586206897</v>
      </c>
      <c r="X1035" s="40" t="n">
        <f aca="false">IFERROR(Counts!O1035,"")</f>
        <v>-1.073</v>
      </c>
      <c r="Y1035" s="36" t="n">
        <f aca="false">IFERROR(INDEX('Season Counts'!$Y$2:$Y$740,$AF1035)/INDEX('Season Counts'!$X$2:$X$740,$AF1035),"")</f>
        <v>0.266425641025641</v>
      </c>
      <c r="Z1035" s="37" t="n">
        <f aca="false">IFERROR(J1035-Y1035,"")</f>
        <v>-0.00326435070306041</v>
      </c>
      <c r="AA1035" s="38" t="n">
        <f aca="false">IFERROR(INDEX('Season Counts'!$K$2:$K$740,$AF1035)/INDEX('Season Counts'!$J$2:$J$740,$AF1035),"")</f>
        <v>0.473551637279597</v>
      </c>
      <c r="AB1035" s="41" t="n">
        <f aca="false">IFERROR(R1035-AA1035,"")</f>
        <v>0.0129348492068895</v>
      </c>
      <c r="AC1035" s="39" t="n">
        <f aca="false">IFERROR(INDEX('Season Counts'!$AG$2:$AG$740,$AF1035)/INDEX('Season Counts'!$AF$2:$AF$740,$AF1035),"")</f>
        <v>73.4488235294118</v>
      </c>
      <c r="AD1035" s="40" t="n">
        <f aca="false">IFERROR(V1035-AC1035,"")</f>
        <v>0.585659229208929</v>
      </c>
      <c r="AE1035" s="4" t="str">
        <f aca="false">IF(D1035&lt;Guide!$C$21,"Low PA",IF(TRIM(IF(ISNUMBER(AD1035),IF(N(AD1035)&lt;=-Guide!$C$24,"▼ Bat Speed  ",IF(N(AD1035)&gt;=Guide!$C$24,"▲ Bat Speed  ","")),"")&amp;IF(N(Z1035)&gt;=Guide!$C$22,"▲ Contact  ","")&amp;IF(N(Z1035)&lt;=-Guide!$C$22,"▼ Contact  ","")&amp;IF(N(AB1035)&gt;=Guide!$C$23,"▲ Chase  ","")&amp;IF(N(AB1035)&lt;=-Guide!$C$23,"▼ Chase  ",""))="","Stable",TRIM(IF(ISNUMBER(AD1035),IF(N(AD1035)&lt;=-Guide!$C$24,"▼ Bat Speed  ",IF(N(AD1035)&gt;=Guide!$C$24,"▲ Bat Speed  ","")),"")&amp;IF(N(Z1035)&gt;=Guide!$C$22,"▲ Contact  ","")&amp;IF(N(Z1035)&lt;=-Guide!$C$22,"▼ Contact  ","")&amp;IF(N(AB1035)&gt;=Guide!$C$23,"▲ Chase  ","")&amp;IF(N(AB1035)&lt;=-Guide!$C$23,"▼ Chase  ",""))))</f>
        <v>Low PA</v>
      </c>
      <c r="AF1035" s="35" t="n">
        <f aca="false">MATCH(Counts!A1035,'Season Counts'!$A$2:$A$740,0)</f>
        <v>266</v>
      </c>
    </row>
    <row r="1036" customFormat="false" ht="15" hidden="false" customHeight="false" outlineLevel="0" collapsed="false">
      <c r="A1036" s="34" t="str">
        <f aca="false">Counts!B1036</f>
        <v>DET</v>
      </c>
      <c r="B1036" s="5" t="str">
        <f aca="false">Counts!C1036</f>
        <v>Wenceel Pérez</v>
      </c>
      <c r="C1036" s="34" t="str">
        <f aca="false">Counts!F1036</f>
        <v>Mar-Apr</v>
      </c>
      <c r="D1036" s="35" t="n">
        <f aca="false">IFERROR(Counts!P1036,"")</f>
        <v>50</v>
      </c>
      <c r="E1036" s="36" t="n">
        <f aca="false">IFERROR(Counts!R1036/Counts!Q1036,"")</f>
        <v>0.130434782608696</v>
      </c>
      <c r="F1036" s="36" t="n">
        <f aca="false">IFERROR((Counts!R1036+Counts!V1036+Counts!W1036)/(Counts!Q1036+Counts!V1036+Counts!W1036+Counts!X1036),"")</f>
        <v>0.2</v>
      </c>
      <c r="G1036" s="36" t="n">
        <f aca="false">IFERROR((Counts!R1036+Counts!S1036+2*Counts!T1036+3*Counts!U1036)/Counts!Q1036,"")</f>
        <v>0.282608695652174</v>
      </c>
      <c r="H1036" s="35" t="n">
        <f aca="false">IFERROR(Counts!U1036,"")</f>
        <v>2</v>
      </c>
      <c r="I1036" s="36" t="n">
        <f aca="false">IFERROR(Counts!Z1036/Counts!AA1036,"")</f>
        <v>0.215</v>
      </c>
      <c r="J1036" s="36" t="n">
        <f aca="false">IFERROR(Counts!AB1036/Counts!AA1036,"")</f>
        <v>0.32244</v>
      </c>
      <c r="K1036" s="37" t="n">
        <f aca="false">IFERROR((Counts!AB1036-Counts!Z1036)/Counts!AA1036,"")</f>
        <v>0.10744</v>
      </c>
      <c r="L1036" s="38" t="n">
        <f aca="false">IFERROR(Counts!Y1036/Counts!P1036,"")</f>
        <v>0.1</v>
      </c>
      <c r="M1036" s="38" t="n">
        <f aca="false">IFERROR(Counts!V1036/Counts!P1036,"")</f>
        <v>0.08</v>
      </c>
      <c r="N1036" s="38" t="n">
        <f aca="false">IFERROR(Counts!AD1036/Counts!AC1036,"")</f>
        <v>0.121951219512195</v>
      </c>
      <c r="O1036" s="38" t="n">
        <f aca="false">IFERROR(Counts!AE1036/Counts!AC1036,"")</f>
        <v>0.463414634146342</v>
      </c>
      <c r="P1036" s="39" t="n">
        <f aca="false">IFERROR(Counts!AG1036/Counts!AF1036,"")</f>
        <v>90.8682926829268</v>
      </c>
      <c r="Q1036" s="38" t="n">
        <f aca="false">IFERROR(Counts!AH1036/Counts!AC1036,"")</f>
        <v>0.292682926829268</v>
      </c>
      <c r="R1036" s="38" t="n">
        <f aca="false">IFERROR(Counts!N1036/Counts!M1036,"")</f>
        <v>0.212765957446809</v>
      </c>
      <c r="S1036" s="38" t="n">
        <f aca="false">IFERROR(Counts!K1036/Counts!J1036,"")</f>
        <v>0.784810126582278</v>
      </c>
      <c r="T1036" s="38" t="n">
        <f aca="false">IFERROR(Counts!I1036/Counts!H1036,"")</f>
        <v>0.109756097560976</v>
      </c>
      <c r="U1036" s="38" t="n">
        <f aca="false">IFERROR(1-Counts!L1036/Counts!K1036,"")</f>
        <v>0.951612903225807</v>
      </c>
      <c r="V1036" s="39" t="n">
        <f aca="false">IFERROR(Counts!AJ1036/Counts!AI1036,"")</f>
        <v>71.9184210526316</v>
      </c>
      <c r="W1036" s="38" t="n">
        <f aca="false">IFERROR(Counts!AK1036/Counts!AI1036,"")</f>
        <v>0.223684210526316</v>
      </c>
      <c r="X1036" s="40" t="n">
        <f aca="false">IFERROR(Counts!O1036,"")</f>
        <v>-5.075</v>
      </c>
      <c r="Y1036" s="36" t="n">
        <f aca="false">IFERROR(INDEX('Season Counts'!$Y$2:$Y$740,$AF1036)/INDEX('Season Counts'!$X$2:$X$740,$AF1036),"")</f>
        <v>0.271731428571429</v>
      </c>
      <c r="Z1036" s="37" t="n">
        <f aca="false">IFERROR(J1036-Y1036,"")</f>
        <v>0.0507085714285714</v>
      </c>
      <c r="AA1036" s="38" t="n">
        <f aca="false">IFERROR(INDEX('Season Counts'!$K$2:$K$740,$AF1036)/INDEX('Season Counts'!$J$2:$J$740,$AF1036),"")</f>
        <v>0.290909090909091</v>
      </c>
      <c r="AB1036" s="41" t="n">
        <f aca="false">IFERROR(R1036-AA1036,"")</f>
        <v>-0.0781431334622824</v>
      </c>
      <c r="AC1036" s="39" t="n">
        <f aca="false">IFERROR(INDEX('Season Counts'!$AG$2:$AG$740,$AF1036)/INDEX('Season Counts'!$AF$2:$AF$740,$AF1036),"")</f>
        <v>71.3736462093863</v>
      </c>
      <c r="AD1036" s="40" t="n">
        <f aca="false">IFERROR(V1036-AC1036,"")</f>
        <v>0.544774843245307</v>
      </c>
      <c r="AE1036" s="4" t="str">
        <f aca="false">IF(D1036&lt;Guide!$C$21,"Low PA",IF(TRIM(IF(ISNUMBER(AD1036),IF(N(AD1036)&lt;=-Guide!$C$24,"▼ Bat Speed  ",IF(N(AD1036)&gt;=Guide!$C$24,"▲ Bat Speed  ","")),"")&amp;IF(N(Z1036)&gt;=Guide!$C$22,"▲ Contact  ","")&amp;IF(N(Z1036)&lt;=-Guide!$C$22,"▼ Contact  ","")&amp;IF(N(AB1036)&gt;=Guide!$C$23,"▲ Chase  ","")&amp;IF(N(AB1036)&lt;=-Guide!$C$23,"▼ Chase  ",""))="","Stable",TRIM(IF(ISNUMBER(AD1036),IF(N(AD1036)&lt;=-Guide!$C$24,"▼ Bat Speed  ",IF(N(AD1036)&gt;=Guide!$C$24,"▲ Bat Speed  ","")),"")&amp;IF(N(Z1036)&gt;=Guide!$C$22,"▲ Contact  ","")&amp;IF(N(Z1036)&lt;=-Guide!$C$22,"▼ Contact  ","")&amp;IF(N(AB1036)&gt;=Guide!$C$23,"▲ Chase  ","")&amp;IF(N(AB1036)&lt;=-Guide!$C$23,"▼ Chase  ",""))))</f>
        <v>▲ Contact ▼ Chase</v>
      </c>
      <c r="AF1036" s="35" t="n">
        <f aca="false">MATCH(Counts!A1036,'Season Counts'!$A$2:$A$740,0)</f>
        <v>267</v>
      </c>
    </row>
    <row r="1037" customFormat="false" ht="15" hidden="false" customHeight="false" outlineLevel="0" collapsed="false">
      <c r="A1037" s="34" t="str">
        <f aca="false">Counts!B1037</f>
        <v>DET</v>
      </c>
      <c r="B1037" s="5" t="str">
        <f aca="false">Counts!C1037</f>
        <v>Wenceel Pérez</v>
      </c>
      <c r="C1037" s="34" t="str">
        <f aca="false">Counts!F1037</f>
        <v>May</v>
      </c>
      <c r="D1037" s="35" t="n">
        <f aca="false">IFERROR(Counts!P1037,"")</f>
        <v>99</v>
      </c>
      <c r="E1037" s="36" t="n">
        <f aca="false">IFERROR(Counts!R1037/Counts!Q1037,"")</f>
        <v>0.184782608695652</v>
      </c>
      <c r="F1037" s="36" t="n">
        <f aca="false">IFERROR((Counts!R1037+Counts!V1037+Counts!W1037)/(Counts!Q1037+Counts!V1037+Counts!W1037+Counts!X1037),"")</f>
        <v>0.242424242424242</v>
      </c>
      <c r="G1037" s="36" t="n">
        <f aca="false">IFERROR((Counts!R1037+Counts!S1037+2*Counts!T1037+3*Counts!U1037)/Counts!Q1037,"")</f>
        <v>0.315217391304348</v>
      </c>
      <c r="H1037" s="35" t="n">
        <f aca="false">IFERROR(Counts!U1037,"")</f>
        <v>3</v>
      </c>
      <c r="I1037" s="36" t="n">
        <f aca="false">IFERROR(Counts!Z1037/Counts!AA1037,"")</f>
        <v>0.247979797979798</v>
      </c>
      <c r="J1037" s="36" t="n">
        <f aca="false">IFERROR(Counts!AB1037/Counts!AA1037,"")</f>
        <v>0.230373737373737</v>
      </c>
      <c r="K1037" s="37" t="n">
        <f aca="false">IFERROR((Counts!AB1037-Counts!Z1037)/Counts!AA1037,"")</f>
        <v>-0.0176060606060606</v>
      </c>
      <c r="L1037" s="38" t="n">
        <f aca="false">IFERROR(Counts!Y1037/Counts!P1037,"")</f>
        <v>0.171717171717172</v>
      </c>
      <c r="M1037" s="38" t="n">
        <f aca="false">IFERROR(Counts!V1037/Counts!P1037,"")</f>
        <v>0.0707070707070707</v>
      </c>
      <c r="N1037" s="38" t="n">
        <f aca="false">IFERROR(Counts!AD1037/Counts!AC1037,"")</f>
        <v>0.04</v>
      </c>
      <c r="O1037" s="38" t="n">
        <f aca="false">IFERROR(Counts!AE1037/Counts!AC1037,"")</f>
        <v>0.28</v>
      </c>
      <c r="P1037" s="39" t="n">
        <f aca="false">IFERROR(Counts!AG1037/Counts!AF1037,"")</f>
        <v>85.3413333333333</v>
      </c>
      <c r="Q1037" s="38" t="n">
        <f aca="false">IFERROR(Counts!AH1037/Counts!AC1037,"")</f>
        <v>0.186666666666667</v>
      </c>
      <c r="R1037" s="38" t="n">
        <f aca="false">IFERROR(Counts!N1037/Counts!M1037,"")</f>
        <v>0.295454545454545</v>
      </c>
      <c r="S1037" s="38" t="n">
        <f aca="false">IFERROR(Counts!K1037/Counts!J1037,"")</f>
        <v>0.636842105263158</v>
      </c>
      <c r="T1037" s="38" t="n">
        <f aca="false">IFERROR(Counts!I1037/Counts!H1037,"")</f>
        <v>0.173410404624277</v>
      </c>
      <c r="U1037" s="38" t="n">
        <f aca="false">IFERROR(1-Counts!L1037/Counts!K1037,"")</f>
        <v>0.867768595041322</v>
      </c>
      <c r="V1037" s="39" t="n">
        <f aca="false">IFERROR(Counts!AJ1037/Counts!AI1037,"")</f>
        <v>70.9904761904762</v>
      </c>
      <c r="W1037" s="38" t="n">
        <f aca="false">IFERROR(Counts!AK1037/Counts!AI1037,"")</f>
        <v>0.156462585034014</v>
      </c>
      <c r="X1037" s="40" t="n">
        <f aca="false">IFERROR(Counts!O1037,"")</f>
        <v>-5.741</v>
      </c>
      <c r="Y1037" s="36" t="n">
        <f aca="false">IFERROR(INDEX('Season Counts'!$Y$2:$Y$740,$AF1037)/INDEX('Season Counts'!$X$2:$X$740,$AF1037),"")</f>
        <v>0.271731428571429</v>
      </c>
      <c r="Z1037" s="37" t="n">
        <f aca="false">IFERROR(J1037-Y1037,"")</f>
        <v>-0.0413576911976912</v>
      </c>
      <c r="AA1037" s="38" t="n">
        <f aca="false">IFERROR(INDEX('Season Counts'!$K$2:$K$740,$AF1037)/INDEX('Season Counts'!$J$2:$J$740,$AF1037),"")</f>
        <v>0.290909090909091</v>
      </c>
      <c r="AB1037" s="41" t="n">
        <f aca="false">IFERROR(R1037-AA1037,"")</f>
        <v>0.00454545454545458</v>
      </c>
      <c r="AC1037" s="39" t="n">
        <f aca="false">IFERROR(INDEX('Season Counts'!$AG$2:$AG$740,$AF1037)/INDEX('Season Counts'!$AF$2:$AF$740,$AF1037),"")</f>
        <v>71.3736462093863</v>
      </c>
      <c r="AD1037" s="40" t="n">
        <f aca="false">IFERROR(V1037-AC1037,"")</f>
        <v>-0.383170018910093</v>
      </c>
      <c r="AE1037" s="4" t="str">
        <f aca="false">IF(D1037&lt;Guide!$C$21,"Low PA",IF(TRIM(IF(ISNUMBER(AD1037),IF(N(AD1037)&lt;=-Guide!$C$24,"▼ Bat Speed  ",IF(N(AD1037)&gt;=Guide!$C$24,"▲ Bat Speed  ","")),"")&amp;IF(N(Z1037)&gt;=Guide!$C$22,"▲ Contact  ","")&amp;IF(N(Z1037)&lt;=-Guide!$C$22,"▼ Contact  ","")&amp;IF(N(AB1037)&gt;=Guide!$C$23,"▲ Chase  ","")&amp;IF(N(AB1037)&lt;=-Guide!$C$23,"▼ Chase  ",""))="","Stable",TRIM(IF(ISNUMBER(AD1037),IF(N(AD1037)&lt;=-Guide!$C$24,"▼ Bat Speed  ",IF(N(AD1037)&gt;=Guide!$C$24,"▲ Bat Speed  ","")),"")&amp;IF(N(Z1037)&gt;=Guide!$C$22,"▲ Contact  ","")&amp;IF(N(Z1037)&lt;=-Guide!$C$22,"▼ Contact  ","")&amp;IF(N(AB1037)&gt;=Guide!$C$23,"▲ Chase  ","")&amp;IF(N(AB1037)&lt;=-Guide!$C$23,"▼ Chase  ",""))))</f>
        <v>▼ Contact</v>
      </c>
      <c r="AF1037" s="35" t="n">
        <f aca="false">MATCH(Counts!A1037,'Season Counts'!$A$2:$A$740,0)</f>
        <v>267</v>
      </c>
    </row>
    <row r="1038" customFormat="false" ht="15" hidden="false" customHeight="false" outlineLevel="0" collapsed="false">
      <c r="A1038" s="34" t="str">
        <f aca="false">Counts!B1038</f>
        <v>DET</v>
      </c>
      <c r="B1038" s="5" t="str">
        <f aca="false">Counts!C1038</f>
        <v>Wenceel Pérez</v>
      </c>
      <c r="C1038" s="34" t="str">
        <f aca="false">Counts!F1038</f>
        <v>Jun</v>
      </c>
      <c r="D1038" s="35" t="n">
        <f aca="false">IFERROR(Counts!P1038,"")</f>
        <v>26</v>
      </c>
      <c r="E1038" s="36" t="n">
        <f aca="false">IFERROR(Counts!R1038/Counts!Q1038,"")</f>
        <v>0.260869565217391</v>
      </c>
      <c r="F1038" s="36" t="n">
        <f aca="false">IFERROR((Counts!R1038+Counts!V1038+Counts!W1038)/(Counts!Q1038+Counts!V1038+Counts!W1038+Counts!X1038),"")</f>
        <v>0.346153846153846</v>
      </c>
      <c r="G1038" s="36" t="n">
        <f aca="false">IFERROR((Counts!R1038+Counts!S1038+2*Counts!T1038+3*Counts!U1038)/Counts!Q1038,"")</f>
        <v>0.608695652173913</v>
      </c>
      <c r="H1038" s="35" t="n">
        <f aca="false">IFERROR(Counts!U1038,"")</f>
        <v>2</v>
      </c>
      <c r="I1038" s="36" t="n">
        <f aca="false">IFERROR(Counts!Z1038/Counts!AA1038,"")</f>
        <v>0.4</v>
      </c>
      <c r="J1038" s="36" t="n">
        <f aca="false">IFERROR(Counts!AB1038/Counts!AA1038,"")</f>
        <v>0.331692307692308</v>
      </c>
      <c r="K1038" s="37" t="n">
        <f aca="false">IFERROR((Counts!AB1038-Counts!Z1038)/Counts!AA1038,"")</f>
        <v>-0.0683076923076923</v>
      </c>
      <c r="L1038" s="38" t="n">
        <f aca="false">IFERROR(Counts!Y1038/Counts!P1038,"")</f>
        <v>0.269230769230769</v>
      </c>
      <c r="M1038" s="38" t="n">
        <f aca="false">IFERROR(Counts!V1038/Counts!P1038,"")</f>
        <v>0.115384615384615</v>
      </c>
      <c r="N1038" s="38" t="n">
        <f aca="false">IFERROR(Counts!AD1038/Counts!AC1038,"")</f>
        <v>0.125</v>
      </c>
      <c r="O1038" s="38" t="n">
        <f aca="false">IFERROR(Counts!AE1038/Counts!AC1038,"")</f>
        <v>0.25</v>
      </c>
      <c r="P1038" s="39" t="n">
        <f aca="false">IFERROR(Counts!AG1038/Counts!AF1038,"")</f>
        <v>86.85</v>
      </c>
      <c r="Q1038" s="38" t="n">
        <f aca="false">IFERROR(Counts!AH1038/Counts!AC1038,"")</f>
        <v>0.375</v>
      </c>
      <c r="R1038" s="38" t="n">
        <f aca="false">IFERROR(Counts!N1038/Counts!M1038,"")</f>
        <v>0.4</v>
      </c>
      <c r="S1038" s="38" t="n">
        <f aca="false">IFERROR(Counts!K1038/Counts!J1038,"")</f>
        <v>0.62962962962963</v>
      </c>
      <c r="T1038" s="38" t="n">
        <f aca="false">IFERROR(Counts!I1038/Counts!H1038,"")</f>
        <v>0.224137931034483</v>
      </c>
      <c r="U1038" s="38" t="n">
        <f aca="false">IFERROR(1-Counts!L1038/Counts!K1038,"")</f>
        <v>0.911764705882353</v>
      </c>
      <c r="V1038" s="39" t="n">
        <f aca="false">IFERROR(Counts!AJ1038/Counts!AI1038,"")</f>
        <v>71.65</v>
      </c>
      <c r="W1038" s="38" t="n">
        <f aca="false">IFERROR(Counts!AK1038/Counts!AI1038,"")</f>
        <v>0.222222222222222</v>
      </c>
      <c r="X1038" s="40" t="n">
        <f aca="false">IFERROR(Counts!O1038,"")</f>
        <v>0.998</v>
      </c>
      <c r="Y1038" s="36" t="n">
        <f aca="false">IFERROR(INDEX('Season Counts'!$Y$2:$Y$740,$AF1038)/INDEX('Season Counts'!$X$2:$X$740,$AF1038),"")</f>
        <v>0.271731428571429</v>
      </c>
      <c r="Z1038" s="37" t="n">
        <f aca="false">IFERROR(J1038-Y1038,"")</f>
        <v>0.0599608791208792</v>
      </c>
      <c r="AA1038" s="38" t="n">
        <f aca="false">IFERROR(INDEX('Season Counts'!$K$2:$K$740,$AF1038)/INDEX('Season Counts'!$J$2:$J$740,$AF1038),"")</f>
        <v>0.290909090909091</v>
      </c>
      <c r="AB1038" s="41" t="n">
        <f aca="false">IFERROR(R1038-AA1038,"")</f>
        <v>0.109090909090909</v>
      </c>
      <c r="AC1038" s="39" t="n">
        <f aca="false">IFERROR(INDEX('Season Counts'!$AG$2:$AG$740,$AF1038)/INDEX('Season Counts'!$AF$2:$AF$740,$AF1038),"")</f>
        <v>71.3736462093863</v>
      </c>
      <c r="AD1038" s="40" t="n">
        <f aca="false">IFERROR(V1038-AC1038,"")</f>
        <v>0.276353790613712</v>
      </c>
      <c r="AE1038" s="4" t="str">
        <f aca="false">IF(D1038&lt;Guide!$C$21,"Low PA",IF(TRIM(IF(ISNUMBER(AD1038),IF(N(AD1038)&lt;=-Guide!$C$24,"▼ Bat Speed  ",IF(N(AD1038)&gt;=Guide!$C$24,"▲ Bat Speed  ","")),"")&amp;IF(N(Z1038)&gt;=Guide!$C$22,"▲ Contact  ","")&amp;IF(N(Z1038)&lt;=-Guide!$C$22,"▼ Contact  ","")&amp;IF(N(AB1038)&gt;=Guide!$C$23,"▲ Chase  ","")&amp;IF(N(AB1038)&lt;=-Guide!$C$23,"▼ Chase  ",""))="","Stable",TRIM(IF(ISNUMBER(AD1038),IF(N(AD1038)&lt;=-Guide!$C$24,"▼ Bat Speed  ",IF(N(AD1038)&gt;=Guide!$C$24,"▲ Bat Speed  ","")),"")&amp;IF(N(Z1038)&gt;=Guide!$C$22,"▲ Contact  ","")&amp;IF(N(Z1038)&lt;=-Guide!$C$22,"▼ Contact  ","")&amp;IF(N(AB1038)&gt;=Guide!$C$23,"▲ Chase  ","")&amp;IF(N(AB1038)&lt;=-Guide!$C$23,"▼ Chase  ",""))))</f>
        <v>Low PA</v>
      </c>
      <c r="AF1038" s="35" t="n">
        <f aca="false">MATCH(Counts!A1038,'Season Counts'!$A$2:$A$740,0)</f>
        <v>267</v>
      </c>
    </row>
    <row r="1039" customFormat="false" ht="15" hidden="false" customHeight="false" outlineLevel="0" collapsed="false">
      <c r="A1039" s="34" t="str">
        <f aca="false">Counts!B1039</f>
        <v>DET</v>
      </c>
      <c r="B1039" s="5" t="str">
        <f aca="false">Counts!C1039</f>
        <v>Ben Malgeri</v>
      </c>
      <c r="C1039" s="34" t="str">
        <f aca="false">Counts!F1039</f>
        <v>Jun</v>
      </c>
      <c r="D1039" s="35" t="n">
        <f aca="false">IFERROR(Counts!P1039,"")</f>
        <v>13</v>
      </c>
      <c r="E1039" s="36" t="n">
        <f aca="false">IFERROR(Counts!R1039/Counts!Q1039,"")</f>
        <v>0.2</v>
      </c>
      <c r="F1039" s="36" t="n">
        <f aca="false">IFERROR((Counts!R1039+Counts!V1039+Counts!W1039)/(Counts!Q1039+Counts!V1039+Counts!W1039+Counts!X1039),"")</f>
        <v>0.307692307692308</v>
      </c>
      <c r="G1039" s="36" t="n">
        <f aca="false">IFERROR((Counts!R1039+Counts!S1039+2*Counts!T1039+3*Counts!U1039)/Counts!Q1039,"")</f>
        <v>0.2</v>
      </c>
      <c r="H1039" s="35" t="n">
        <f aca="false">IFERROR(Counts!U1039,"")</f>
        <v>0</v>
      </c>
      <c r="I1039" s="36" t="n">
        <f aca="false">IFERROR(Counts!Z1039/Counts!AA1039,"")</f>
        <v>0.246153846153846</v>
      </c>
      <c r="J1039" s="36" t="n">
        <f aca="false">IFERROR(Counts!AB1039/Counts!AA1039,"")</f>
        <v>0.355846153846154</v>
      </c>
      <c r="K1039" s="37" t="n">
        <f aca="false">IFERROR((Counts!AB1039-Counts!Z1039)/Counts!AA1039,"")</f>
        <v>0.109692307692308</v>
      </c>
      <c r="L1039" s="38" t="n">
        <f aca="false">IFERROR(Counts!Y1039/Counts!P1039,"")</f>
        <v>0.307692307692308</v>
      </c>
      <c r="M1039" s="38" t="n">
        <f aca="false">IFERROR(Counts!V1039/Counts!P1039,"")</f>
        <v>0.153846153846154</v>
      </c>
      <c r="N1039" s="38" t="n">
        <f aca="false">IFERROR(Counts!AD1039/Counts!AC1039,"")</f>
        <v>0</v>
      </c>
      <c r="O1039" s="38" t="n">
        <f aca="false">IFERROR(Counts!AE1039/Counts!AC1039,"")</f>
        <v>0.571428571428571</v>
      </c>
      <c r="P1039" s="39" t="n">
        <f aca="false">IFERROR(Counts!AG1039/Counts!AF1039,"")</f>
        <v>96.3</v>
      </c>
      <c r="Q1039" s="38" t="n">
        <f aca="false">IFERROR(Counts!AH1039/Counts!AC1039,"")</f>
        <v>0.571428571428571</v>
      </c>
      <c r="R1039" s="38" t="n">
        <f aca="false">IFERROR(Counts!N1039/Counts!M1039,"")</f>
        <v>0.333333333333333</v>
      </c>
      <c r="S1039" s="38" t="n">
        <f aca="false">IFERROR(Counts!K1039/Counts!J1039,"")</f>
        <v>0.636363636363636</v>
      </c>
      <c r="T1039" s="38" t="n">
        <f aca="false">IFERROR(Counts!I1039/Counts!H1039,"")</f>
        <v>0.32</v>
      </c>
      <c r="U1039" s="38" t="n">
        <f aca="false">IFERROR(1-Counts!L1039/Counts!K1039,"")</f>
        <v>0.928571428571429</v>
      </c>
      <c r="V1039" s="39" t="n">
        <f aca="false">IFERROR(Counts!AJ1039/Counts!AI1039,"")</f>
        <v>68.8954545454545</v>
      </c>
      <c r="W1039" s="38" t="n">
        <f aca="false">IFERROR(Counts!AK1039/Counts!AI1039,"")</f>
        <v>0.0909090909090909</v>
      </c>
      <c r="X1039" s="40" t="n">
        <f aca="false">IFERROR(Counts!O1039,"")</f>
        <v>-0.92</v>
      </c>
      <c r="Y1039" s="36" t="n">
        <f aca="false">IFERROR(INDEX('Season Counts'!$Y$2:$Y$740,$AF1039)/INDEX('Season Counts'!$X$2:$X$740,$AF1039),"")</f>
        <v>0.317178571428571</v>
      </c>
      <c r="Z1039" s="37" t="n">
        <f aca="false">IFERROR(J1039-Y1039,"")</f>
        <v>0.0386675824175825</v>
      </c>
      <c r="AA1039" s="38" t="n">
        <f aca="false">IFERROR(INDEX('Season Counts'!$K$2:$K$740,$AF1039)/INDEX('Season Counts'!$J$2:$J$740,$AF1039),"")</f>
        <v>0.238095238095238</v>
      </c>
      <c r="AB1039" s="41" t="n">
        <f aca="false">IFERROR(R1039-AA1039,"")</f>
        <v>0.0952380952380952</v>
      </c>
      <c r="AC1039" s="39" t="n">
        <f aca="false">IFERROR(INDEX('Season Counts'!$AG$2:$AG$740,$AF1039)/INDEX('Season Counts'!$AF$2:$AF$740,$AF1039),"")</f>
        <v>68.7461538461539</v>
      </c>
      <c r="AD1039" s="40" t="n">
        <f aca="false">IFERROR(V1039-AC1039,"")</f>
        <v>0.149300699300696</v>
      </c>
      <c r="AE1039" s="4" t="str">
        <f aca="false">IF(D1039&lt;Guide!$C$21,"Low PA",IF(TRIM(IF(ISNUMBER(AD1039),IF(N(AD1039)&lt;=-Guide!$C$24,"▼ Bat Speed  ",IF(N(AD1039)&gt;=Guide!$C$24,"▲ Bat Speed  ","")),"")&amp;IF(N(Z1039)&gt;=Guide!$C$22,"▲ Contact  ","")&amp;IF(N(Z1039)&lt;=-Guide!$C$22,"▼ Contact  ","")&amp;IF(N(AB1039)&gt;=Guide!$C$23,"▲ Chase  ","")&amp;IF(N(AB1039)&lt;=-Guide!$C$23,"▼ Chase  ",""))="","Stable",TRIM(IF(ISNUMBER(AD1039),IF(N(AD1039)&lt;=-Guide!$C$24,"▼ Bat Speed  ",IF(N(AD1039)&gt;=Guide!$C$24,"▲ Bat Speed  ","")),"")&amp;IF(N(Z1039)&gt;=Guide!$C$22,"▲ Contact  ","")&amp;IF(N(Z1039)&lt;=-Guide!$C$22,"▼ Contact  ","")&amp;IF(N(AB1039)&gt;=Guide!$C$23,"▲ Chase  ","")&amp;IF(N(AB1039)&lt;=-Guide!$C$23,"▼ Chase  ",""))))</f>
        <v>Low PA</v>
      </c>
      <c r="AF1039" s="35" t="n">
        <f aca="false">MATCH(Counts!A1039,'Season Counts'!$A$2:$A$740,0)</f>
        <v>268</v>
      </c>
    </row>
    <row r="1040" customFormat="false" ht="15" hidden="false" customHeight="false" outlineLevel="0" collapsed="false">
      <c r="A1040" s="34" t="str">
        <f aca="false">Counts!B1040</f>
        <v>DET</v>
      </c>
      <c r="B1040" s="5" t="str">
        <f aca="false">Counts!C1040</f>
        <v>Ben Malgeri</v>
      </c>
      <c r="C1040" s="34" t="str">
        <f aca="false">Counts!F1040</f>
        <v>Jul</v>
      </c>
      <c r="D1040" s="35" t="n">
        <f aca="false">IFERROR(Counts!P1040,"")</f>
        <v>34</v>
      </c>
      <c r="E1040" s="36" t="n">
        <f aca="false">IFERROR(Counts!R1040/Counts!Q1040,"")</f>
        <v>0.310344827586207</v>
      </c>
      <c r="F1040" s="36" t="n">
        <f aca="false">IFERROR((Counts!R1040+Counts!V1040+Counts!W1040)/(Counts!Q1040+Counts!V1040+Counts!W1040+Counts!X1040),"")</f>
        <v>0.411764705882353</v>
      </c>
      <c r="G1040" s="36" t="n">
        <f aca="false">IFERROR((Counts!R1040+Counts!S1040+2*Counts!T1040+3*Counts!U1040)/Counts!Q1040,"")</f>
        <v>0.482758620689655</v>
      </c>
      <c r="H1040" s="35" t="n">
        <f aca="false">IFERROR(Counts!U1040,"")</f>
        <v>1</v>
      </c>
      <c r="I1040" s="36" t="n">
        <f aca="false">IFERROR(Counts!Z1040/Counts!AA1040,"")</f>
        <v>0.394117647058824</v>
      </c>
      <c r="J1040" s="36" t="n">
        <f aca="false">IFERROR(Counts!AB1040/Counts!AA1040,"")</f>
        <v>0.305058823529412</v>
      </c>
      <c r="K1040" s="37" t="n">
        <f aca="false">IFERROR((Counts!AB1040-Counts!Z1040)/Counts!AA1040,"")</f>
        <v>-0.0890588235294118</v>
      </c>
      <c r="L1040" s="38" t="n">
        <f aca="false">IFERROR(Counts!Y1040/Counts!P1040,"")</f>
        <v>0.176470588235294</v>
      </c>
      <c r="M1040" s="38" t="n">
        <f aca="false">IFERROR(Counts!V1040/Counts!P1040,"")</f>
        <v>0.147058823529412</v>
      </c>
      <c r="N1040" s="38" t="n">
        <f aca="false">IFERROR(Counts!AD1040/Counts!AC1040,"")</f>
        <v>0.0434782608695652</v>
      </c>
      <c r="O1040" s="38" t="n">
        <f aca="false">IFERROR(Counts!AE1040/Counts!AC1040,"")</f>
        <v>0.347826086956522</v>
      </c>
      <c r="P1040" s="39" t="n">
        <f aca="false">IFERROR(Counts!AG1040/Counts!AF1040,"")</f>
        <v>86.3695652173913</v>
      </c>
      <c r="Q1040" s="38" t="n">
        <f aca="false">IFERROR(Counts!AH1040/Counts!AC1040,"")</f>
        <v>0.391304347826087</v>
      </c>
      <c r="R1040" s="38" t="n">
        <f aca="false">IFERROR(Counts!N1040/Counts!M1040,"")</f>
        <v>0.253731343283582</v>
      </c>
      <c r="S1040" s="38" t="n">
        <f aca="false">IFERROR(Counts!K1040/Counts!J1040,"")</f>
        <v>0.763636363636364</v>
      </c>
      <c r="T1040" s="38" t="n">
        <f aca="false">IFERROR(Counts!I1040/Counts!H1040,"")</f>
        <v>0.254237288135593</v>
      </c>
      <c r="U1040" s="38" t="n">
        <f aca="false">IFERROR(1-Counts!L1040/Counts!K1040,"")</f>
        <v>0.857142857142857</v>
      </c>
      <c r="V1040" s="39" t="n">
        <f aca="false">IFERROR(Counts!AJ1040/Counts!AI1040,"")</f>
        <v>69.3692307692308</v>
      </c>
      <c r="W1040" s="38" t="n">
        <f aca="false">IFERROR(Counts!AK1040/Counts!AI1040,"")</f>
        <v>0.0384615384615385</v>
      </c>
      <c r="X1040" s="40" t="n">
        <f aca="false">IFERROR(Counts!O1040,"")</f>
        <v>2.306</v>
      </c>
      <c r="Y1040" s="36" t="n">
        <f aca="false">IFERROR(INDEX('Season Counts'!$Y$2:$Y$740,$AF1040)/INDEX('Season Counts'!$X$2:$X$740,$AF1040),"")</f>
        <v>0.317178571428571</v>
      </c>
      <c r="Z1040" s="37" t="n">
        <f aca="false">IFERROR(J1040-Y1040,"")</f>
        <v>-0.0121197478991597</v>
      </c>
      <c r="AA1040" s="38" t="n">
        <f aca="false">IFERROR(INDEX('Season Counts'!$K$2:$K$740,$AF1040)/INDEX('Season Counts'!$J$2:$J$740,$AF1040),"")</f>
        <v>0.238095238095238</v>
      </c>
      <c r="AB1040" s="41" t="n">
        <f aca="false">IFERROR(R1040-AA1040,"")</f>
        <v>0.015636105188344</v>
      </c>
      <c r="AC1040" s="39" t="n">
        <f aca="false">IFERROR(INDEX('Season Counts'!$AG$2:$AG$740,$AF1040)/INDEX('Season Counts'!$AF$2:$AF$740,$AF1040),"")</f>
        <v>68.7461538461539</v>
      </c>
      <c r="AD1040" s="40" t="n">
        <f aca="false">IFERROR(V1040-AC1040,"")</f>
        <v>0.623076923076923</v>
      </c>
      <c r="AE1040" s="4" t="str">
        <f aca="false">IF(D1040&lt;Guide!$C$21,"Low PA",IF(TRIM(IF(ISNUMBER(AD1040),IF(N(AD1040)&lt;=-Guide!$C$24,"▼ Bat Speed  ",IF(N(AD1040)&gt;=Guide!$C$24,"▲ Bat Speed  ","")),"")&amp;IF(N(Z1040)&gt;=Guide!$C$22,"▲ Contact  ","")&amp;IF(N(Z1040)&lt;=-Guide!$C$22,"▼ Contact  ","")&amp;IF(N(AB1040)&gt;=Guide!$C$23,"▲ Chase  ","")&amp;IF(N(AB1040)&lt;=-Guide!$C$23,"▼ Chase  ",""))="","Stable",TRIM(IF(ISNUMBER(AD1040),IF(N(AD1040)&lt;=-Guide!$C$24,"▼ Bat Speed  ",IF(N(AD1040)&gt;=Guide!$C$24,"▲ Bat Speed  ","")),"")&amp;IF(N(Z1040)&gt;=Guide!$C$22,"▲ Contact  ","")&amp;IF(N(Z1040)&lt;=-Guide!$C$22,"▼ Contact  ","")&amp;IF(N(AB1040)&gt;=Guide!$C$23,"▲ Chase  ","")&amp;IF(N(AB1040)&lt;=-Guide!$C$23,"▼ Chase  ",""))))</f>
        <v>Low PA</v>
      </c>
      <c r="AF1040" s="35" t="n">
        <f aca="false">MATCH(Counts!A1040,'Season Counts'!$A$2:$A$740,0)</f>
        <v>268</v>
      </c>
    </row>
    <row r="1041" customFormat="false" ht="15" hidden="false" customHeight="false" outlineLevel="0" collapsed="false">
      <c r="A1041" s="34" t="str">
        <f aca="false">Counts!B1041</f>
        <v>DET</v>
      </c>
      <c r="B1041" s="5" t="str">
        <f aca="false">Counts!C1041</f>
        <v>Ben Malgeri</v>
      </c>
      <c r="C1041" s="34" t="str">
        <f aca="false">Counts!F1041</f>
        <v>Aug</v>
      </c>
      <c r="D1041" s="35" t="n">
        <f aca="false">IFERROR(Counts!P1041,"")</f>
        <v>39</v>
      </c>
      <c r="E1041" s="36" t="n">
        <f aca="false">IFERROR(Counts!R1041/Counts!Q1041,"")</f>
        <v>0.151515151515152</v>
      </c>
      <c r="F1041" s="36" t="n">
        <f aca="false">IFERROR((Counts!R1041+Counts!V1041+Counts!W1041)/(Counts!Q1041+Counts!V1041+Counts!W1041+Counts!X1041),"")</f>
        <v>0.282051282051282</v>
      </c>
      <c r="G1041" s="36" t="n">
        <f aca="false">IFERROR((Counts!R1041+Counts!S1041+2*Counts!T1041+3*Counts!U1041)/Counts!Q1041,"")</f>
        <v>0.333333333333333</v>
      </c>
      <c r="H1041" s="35" t="n">
        <f aca="false">IFERROR(Counts!U1041,"")</f>
        <v>2</v>
      </c>
      <c r="I1041" s="36" t="n">
        <f aca="false">IFERROR(Counts!Z1041/Counts!AA1041,"")</f>
        <v>0.27948717948718</v>
      </c>
      <c r="J1041" s="36" t="n">
        <f aca="false">IFERROR(Counts!AB1041/Counts!AA1041,"")</f>
        <v>0.294538461538462</v>
      </c>
      <c r="K1041" s="37" t="n">
        <f aca="false">IFERROR((Counts!AB1041-Counts!Z1041)/Counts!AA1041,"")</f>
        <v>0.015051282051282</v>
      </c>
      <c r="L1041" s="38" t="n">
        <f aca="false">IFERROR(Counts!Y1041/Counts!P1041,"")</f>
        <v>0.307692307692308</v>
      </c>
      <c r="M1041" s="38" t="n">
        <f aca="false">IFERROR(Counts!V1041/Counts!P1041,"")</f>
        <v>0.128205128205128</v>
      </c>
      <c r="N1041" s="38" t="n">
        <f aca="false">IFERROR(Counts!AD1041/Counts!AC1041,"")</f>
        <v>0.0952380952380952</v>
      </c>
      <c r="O1041" s="38" t="n">
        <f aca="false">IFERROR(Counts!AE1041/Counts!AC1041,"")</f>
        <v>0.428571428571429</v>
      </c>
      <c r="P1041" s="39" t="n">
        <f aca="false">IFERROR(Counts!AG1041/Counts!AF1041,"")</f>
        <v>91.4285714285714</v>
      </c>
      <c r="Q1041" s="38" t="n">
        <f aca="false">IFERROR(Counts!AH1041/Counts!AC1041,"")</f>
        <v>0.380952380952381</v>
      </c>
      <c r="R1041" s="38" t="n">
        <f aca="false">IFERROR(Counts!N1041/Counts!M1041,"")</f>
        <v>0.28735632183908</v>
      </c>
      <c r="S1041" s="38" t="n">
        <f aca="false">IFERROR(Counts!K1041/Counts!J1041,"")</f>
        <v>0.608695652173913</v>
      </c>
      <c r="T1041" s="38" t="n">
        <f aca="false">IFERROR(Counts!I1041/Counts!H1041,"")</f>
        <v>0.26865671641791</v>
      </c>
      <c r="U1041" s="38" t="n">
        <f aca="false">IFERROR(1-Counts!L1041/Counts!K1041,"")</f>
        <v>0.833333333333333</v>
      </c>
      <c r="V1041" s="39" t="n">
        <f aca="false">IFERROR(Counts!AJ1041/Counts!AI1041,"")</f>
        <v>69.0152542372881</v>
      </c>
      <c r="W1041" s="38" t="n">
        <f aca="false">IFERROR(Counts!AK1041/Counts!AI1041,"")</f>
        <v>0.0338983050847458</v>
      </c>
      <c r="X1041" s="40" t="n">
        <f aca="false">IFERROR(Counts!O1041,"")</f>
        <v>-0.099</v>
      </c>
      <c r="Y1041" s="36" t="n">
        <f aca="false">IFERROR(INDEX('Season Counts'!$Y$2:$Y$740,$AF1041)/INDEX('Season Counts'!$X$2:$X$740,$AF1041),"")</f>
        <v>0.317178571428571</v>
      </c>
      <c r="Z1041" s="37" t="n">
        <f aca="false">IFERROR(J1041-Y1041,"")</f>
        <v>-0.0226401098901099</v>
      </c>
      <c r="AA1041" s="38" t="n">
        <f aca="false">IFERROR(INDEX('Season Counts'!$K$2:$K$740,$AF1041)/INDEX('Season Counts'!$J$2:$J$740,$AF1041),"")</f>
        <v>0.238095238095238</v>
      </c>
      <c r="AB1041" s="41" t="n">
        <f aca="false">IFERROR(R1041-AA1041,"")</f>
        <v>0.0492610837438424</v>
      </c>
      <c r="AC1041" s="39" t="n">
        <f aca="false">IFERROR(INDEX('Season Counts'!$AG$2:$AG$740,$AF1041)/INDEX('Season Counts'!$AF$2:$AF$740,$AF1041),"")</f>
        <v>68.7461538461539</v>
      </c>
      <c r="AD1041" s="40" t="n">
        <f aca="false">IFERROR(V1041-AC1041,"")</f>
        <v>0.269100391134288</v>
      </c>
      <c r="AE1041" s="4" t="str">
        <f aca="false">IF(D1041&lt;Guide!$C$21,"Low PA",IF(TRIM(IF(ISNUMBER(AD1041),IF(N(AD1041)&lt;=-Guide!$C$24,"▼ Bat Speed  ",IF(N(AD1041)&gt;=Guide!$C$24,"▲ Bat Speed  ","")),"")&amp;IF(N(Z1041)&gt;=Guide!$C$22,"▲ Contact  ","")&amp;IF(N(Z1041)&lt;=-Guide!$C$22,"▼ Contact  ","")&amp;IF(N(AB1041)&gt;=Guide!$C$23,"▲ Chase  ","")&amp;IF(N(AB1041)&lt;=-Guide!$C$23,"▼ Chase  ",""))="","Stable",TRIM(IF(ISNUMBER(AD1041),IF(N(AD1041)&lt;=-Guide!$C$24,"▼ Bat Speed  ",IF(N(AD1041)&gt;=Guide!$C$24,"▲ Bat Speed  ","")),"")&amp;IF(N(Z1041)&gt;=Guide!$C$22,"▲ Contact  ","")&amp;IF(N(Z1041)&lt;=-Guide!$C$22,"▼ Contact  ","")&amp;IF(N(AB1041)&gt;=Guide!$C$23,"▲ Chase  ","")&amp;IF(N(AB1041)&lt;=-Guide!$C$23,"▼ Chase  ",""))))</f>
        <v>Low PA</v>
      </c>
      <c r="AF1041" s="35" t="n">
        <f aca="false">MATCH(Counts!A1041,'Season Counts'!$A$2:$A$740,0)</f>
        <v>268</v>
      </c>
    </row>
    <row r="1042" customFormat="false" ht="15" hidden="false" customHeight="false" outlineLevel="0" collapsed="false">
      <c r="A1042" s="34" t="str">
        <f aca="false">Counts!B1042</f>
        <v>DET</v>
      </c>
      <c r="B1042" s="5" t="str">
        <f aca="false">Counts!C1042</f>
        <v>Ben Malgeri</v>
      </c>
      <c r="C1042" s="34" t="str">
        <f aca="false">Counts!F1042</f>
        <v>Sep</v>
      </c>
      <c r="D1042" s="35" t="n">
        <f aca="false">IFERROR(Counts!P1042,"")</f>
        <v>54</v>
      </c>
      <c r="E1042" s="36" t="n">
        <f aca="false">IFERROR(Counts!R1042/Counts!Q1042,"")</f>
        <v>0.291666666666667</v>
      </c>
      <c r="F1042" s="36" t="n">
        <f aca="false">IFERROR((Counts!R1042+Counts!V1042+Counts!W1042)/(Counts!Q1042+Counts!V1042+Counts!W1042+Counts!X1042),"")</f>
        <v>0.37037037037037</v>
      </c>
      <c r="G1042" s="36" t="n">
        <f aca="false">IFERROR((Counts!R1042+Counts!S1042+2*Counts!T1042+3*Counts!U1042)/Counts!Q1042,"")</f>
        <v>0.479166666666667</v>
      </c>
      <c r="H1042" s="35" t="n">
        <f aca="false">IFERROR(Counts!U1042,"")</f>
        <v>2</v>
      </c>
      <c r="I1042" s="36" t="n">
        <f aca="false">IFERROR(Counts!Z1042/Counts!AA1042,"")</f>
        <v>0.371296296296296</v>
      </c>
      <c r="J1042" s="36" t="n">
        <f aca="false">IFERROR(Counts!AB1042/Counts!AA1042,"")</f>
        <v>0.331851851851852</v>
      </c>
      <c r="K1042" s="37" t="n">
        <f aca="false">IFERROR((Counts!AB1042-Counts!Z1042)/Counts!AA1042,"")</f>
        <v>-0.0394444444444444</v>
      </c>
      <c r="L1042" s="38" t="n">
        <f aca="false">IFERROR(Counts!Y1042/Counts!P1042,"")</f>
        <v>0.259259259259259</v>
      </c>
      <c r="M1042" s="38" t="n">
        <f aca="false">IFERROR(Counts!V1042/Counts!P1042,"")</f>
        <v>0.0925925925925926</v>
      </c>
      <c r="N1042" s="38" t="n">
        <f aca="false">IFERROR(Counts!AD1042/Counts!AC1042,"")</f>
        <v>0.0882352941176471</v>
      </c>
      <c r="O1042" s="38" t="n">
        <f aca="false">IFERROR(Counts!AE1042/Counts!AC1042,"")</f>
        <v>0.441176470588235</v>
      </c>
      <c r="P1042" s="39" t="n">
        <f aca="false">IFERROR(Counts!AG1042/Counts!AF1042,"")</f>
        <v>90.4264705882353</v>
      </c>
      <c r="Q1042" s="38" t="n">
        <f aca="false">IFERROR(Counts!AH1042/Counts!AC1042,"")</f>
        <v>0.352941176470588</v>
      </c>
      <c r="R1042" s="38" t="n">
        <f aca="false">IFERROR(Counts!N1042/Counts!M1042,"")</f>
        <v>0.13953488372093</v>
      </c>
      <c r="S1042" s="38" t="n">
        <f aca="false">IFERROR(Counts!K1042/Counts!J1042,"")</f>
        <v>0.666666666666667</v>
      </c>
      <c r="T1042" s="38" t="n">
        <f aca="false">IFERROR(Counts!I1042/Counts!H1042,"")</f>
        <v>0.22093023255814</v>
      </c>
      <c r="U1042" s="38" t="n">
        <f aca="false">IFERROR(1-Counts!L1042/Counts!K1042,"")</f>
        <v>0.824324324324324</v>
      </c>
      <c r="V1042" s="39" t="n">
        <f aca="false">IFERROR(Counts!AJ1042/Counts!AI1042,"")</f>
        <v>68.0586666666667</v>
      </c>
      <c r="W1042" s="38" t="n">
        <f aca="false">IFERROR(Counts!AK1042/Counts!AI1042,"")</f>
        <v>0</v>
      </c>
      <c r="X1042" s="40" t="n">
        <f aca="false">IFERROR(Counts!O1042,"")</f>
        <v>1.61</v>
      </c>
      <c r="Y1042" s="36" t="n">
        <f aca="false">IFERROR(INDEX('Season Counts'!$Y$2:$Y$740,$AF1042)/INDEX('Season Counts'!$X$2:$X$740,$AF1042),"")</f>
        <v>0.317178571428571</v>
      </c>
      <c r="Z1042" s="37" t="n">
        <f aca="false">IFERROR(J1042-Y1042,"")</f>
        <v>0.0146732804232805</v>
      </c>
      <c r="AA1042" s="38" t="n">
        <f aca="false">IFERROR(INDEX('Season Counts'!$K$2:$K$740,$AF1042)/INDEX('Season Counts'!$J$2:$J$740,$AF1042),"")</f>
        <v>0.238095238095238</v>
      </c>
      <c r="AB1042" s="41" t="n">
        <f aca="false">IFERROR(R1042-AA1042,"")</f>
        <v>-0.0985603543743079</v>
      </c>
      <c r="AC1042" s="39" t="n">
        <f aca="false">IFERROR(INDEX('Season Counts'!$AG$2:$AG$740,$AF1042)/INDEX('Season Counts'!$AF$2:$AF$740,$AF1042),"")</f>
        <v>68.7461538461539</v>
      </c>
      <c r="AD1042" s="40" t="n">
        <f aca="false">IFERROR(V1042-AC1042,"")</f>
        <v>-0.687487179487178</v>
      </c>
      <c r="AE1042" s="4" t="str">
        <f aca="false">IF(D1042&lt;Guide!$C$21,"Low PA",IF(TRIM(IF(ISNUMBER(AD1042),IF(N(AD1042)&lt;=-Guide!$C$24,"▼ Bat Speed  ",IF(N(AD1042)&gt;=Guide!$C$24,"▲ Bat Speed  ","")),"")&amp;IF(N(Z1042)&gt;=Guide!$C$22,"▲ Contact  ","")&amp;IF(N(Z1042)&lt;=-Guide!$C$22,"▼ Contact  ","")&amp;IF(N(AB1042)&gt;=Guide!$C$23,"▲ Chase  ","")&amp;IF(N(AB1042)&lt;=-Guide!$C$23,"▼ Chase  ",""))="","Stable",TRIM(IF(ISNUMBER(AD1042),IF(N(AD1042)&lt;=-Guide!$C$24,"▼ Bat Speed  ",IF(N(AD1042)&gt;=Guide!$C$24,"▲ Bat Speed  ","")),"")&amp;IF(N(Z1042)&gt;=Guide!$C$22,"▲ Contact  ","")&amp;IF(N(Z1042)&lt;=-Guide!$C$22,"▼ Contact  ","")&amp;IF(N(AB1042)&gt;=Guide!$C$23,"▲ Chase  ","")&amp;IF(N(AB1042)&lt;=-Guide!$C$23,"▼ Chase  ",""))))</f>
        <v>▼ Chase</v>
      </c>
      <c r="AF1042" s="35" t="n">
        <f aca="false">MATCH(Counts!A1042,'Season Counts'!$A$2:$A$740,0)</f>
        <v>268</v>
      </c>
    </row>
    <row r="1043" customFormat="false" ht="15" hidden="false" customHeight="false" outlineLevel="0" collapsed="false">
      <c r="A1043" s="34" t="str">
        <f aca="false">Counts!B1043</f>
        <v>DET</v>
      </c>
      <c r="B1043" s="5" t="str">
        <f aca="false">Counts!C1043</f>
        <v>Eduardo Valencia</v>
      </c>
      <c r="C1043" s="34" t="str">
        <f aca="false">Counts!F1043</f>
        <v>Jul</v>
      </c>
      <c r="D1043" s="35" t="n">
        <f aca="false">IFERROR(Counts!P1043,"")</f>
        <v>25</v>
      </c>
      <c r="E1043" s="36" t="n">
        <f aca="false">IFERROR(Counts!R1043/Counts!Q1043,"")</f>
        <v>0.416666666666667</v>
      </c>
      <c r="F1043" s="36" t="n">
        <f aca="false">IFERROR((Counts!R1043+Counts!V1043+Counts!W1043)/(Counts!Q1043+Counts!V1043+Counts!W1043+Counts!X1043),"")</f>
        <v>0.44</v>
      </c>
      <c r="G1043" s="36" t="n">
        <f aca="false">IFERROR((Counts!R1043+Counts!S1043+2*Counts!T1043+3*Counts!U1043)/Counts!Q1043,"")</f>
        <v>0.958333333333333</v>
      </c>
      <c r="H1043" s="35" t="n">
        <f aca="false">IFERROR(Counts!U1043,"")</f>
        <v>4</v>
      </c>
      <c r="I1043" s="36" t="n">
        <f aca="false">IFERROR(Counts!Z1043/Counts!AA1043,"")</f>
        <v>0.578</v>
      </c>
      <c r="J1043" s="36" t="n">
        <f aca="false">IFERROR(Counts!AB1043/Counts!AA1043,"")</f>
        <v>0.35232</v>
      </c>
      <c r="K1043" s="37" t="n">
        <f aca="false">IFERROR((Counts!AB1043-Counts!Z1043)/Counts!AA1043,"")</f>
        <v>-0.22568</v>
      </c>
      <c r="L1043" s="38" t="n">
        <f aca="false">IFERROR(Counts!Y1043/Counts!P1043,"")</f>
        <v>0.24</v>
      </c>
      <c r="M1043" s="38" t="n">
        <f aca="false">IFERROR(Counts!V1043/Counts!P1043,"")</f>
        <v>0</v>
      </c>
      <c r="N1043" s="38" t="n">
        <f aca="false">IFERROR(Counts!AD1043/Counts!AC1043,"")</f>
        <v>0.166666666666667</v>
      </c>
      <c r="O1043" s="38" t="n">
        <f aca="false">IFERROR(Counts!AE1043/Counts!AC1043,"")</f>
        <v>0.5</v>
      </c>
      <c r="P1043" s="39" t="n">
        <f aca="false">IFERROR(Counts!AG1043/Counts!AF1043,"")</f>
        <v>89.6111111111111</v>
      </c>
      <c r="Q1043" s="38" t="n">
        <f aca="false">IFERROR(Counts!AH1043/Counts!AC1043,"")</f>
        <v>0.5</v>
      </c>
      <c r="R1043" s="38" t="n">
        <f aca="false">IFERROR(Counts!N1043/Counts!M1043,"")</f>
        <v>0.358490566037736</v>
      </c>
      <c r="S1043" s="38" t="n">
        <f aca="false">IFERROR(Counts!K1043/Counts!J1043,"")</f>
        <v>0.785714285714286</v>
      </c>
      <c r="T1043" s="38" t="n">
        <f aca="false">IFERROR(Counts!I1043/Counts!H1043,"")</f>
        <v>0.269230769230769</v>
      </c>
      <c r="U1043" s="38" t="n">
        <f aca="false">IFERROR(1-Counts!L1043/Counts!K1043,"")</f>
        <v>0.787878787878788</v>
      </c>
      <c r="V1043" s="39" t="n">
        <f aca="false">IFERROR(Counts!AJ1043/Counts!AI1043,"")</f>
        <v>72.6</v>
      </c>
      <c r="W1043" s="38" t="n">
        <f aca="false">IFERROR(Counts!AK1043/Counts!AI1043,"")</f>
        <v>0.24</v>
      </c>
      <c r="X1043" s="40" t="n">
        <f aca="false">IFERROR(Counts!O1043,"")</f>
        <v>5.718</v>
      </c>
      <c r="Y1043" s="36" t="n">
        <f aca="false">IFERROR(INDEX('Season Counts'!$Y$2:$Y$740,$AF1043)/INDEX('Season Counts'!$X$2:$X$740,$AF1043),"")</f>
        <v>0.3745</v>
      </c>
      <c r="Z1043" s="37" t="n">
        <f aca="false">IFERROR(J1043-Y1043,"")</f>
        <v>-0.02218</v>
      </c>
      <c r="AA1043" s="38" t="n">
        <f aca="false">IFERROR(INDEX('Season Counts'!$K$2:$K$740,$AF1043)/INDEX('Season Counts'!$J$2:$J$740,$AF1043),"")</f>
        <v>0.352517985611511</v>
      </c>
      <c r="AB1043" s="41" t="n">
        <f aca="false">IFERROR(R1043-AA1043,"")</f>
        <v>0.00597258042622506</v>
      </c>
      <c r="AC1043" s="39" t="n">
        <f aca="false">IFERROR(INDEX('Season Counts'!$AG$2:$AG$740,$AF1043)/INDEX('Season Counts'!$AF$2:$AF$740,$AF1043),"")</f>
        <v>73.1177865612648</v>
      </c>
      <c r="AD1043" s="40" t="n">
        <f aca="false">IFERROR(V1043-AC1043,"")</f>
        <v>-0.517786561264828</v>
      </c>
      <c r="AE1043" s="4" t="str">
        <f aca="false">IF(D1043&lt;Guide!$C$21,"Low PA",IF(TRIM(IF(ISNUMBER(AD1043),IF(N(AD1043)&lt;=-Guide!$C$24,"▼ Bat Speed  ",IF(N(AD1043)&gt;=Guide!$C$24,"▲ Bat Speed  ","")),"")&amp;IF(N(Z1043)&gt;=Guide!$C$22,"▲ Contact  ","")&amp;IF(N(Z1043)&lt;=-Guide!$C$22,"▼ Contact  ","")&amp;IF(N(AB1043)&gt;=Guide!$C$23,"▲ Chase  ","")&amp;IF(N(AB1043)&lt;=-Guide!$C$23,"▼ Chase  ",""))="","Stable",TRIM(IF(ISNUMBER(AD1043),IF(N(AD1043)&lt;=-Guide!$C$24,"▼ Bat Speed  ",IF(N(AD1043)&gt;=Guide!$C$24,"▲ Bat Speed  ","")),"")&amp;IF(N(Z1043)&gt;=Guide!$C$22,"▲ Contact  ","")&amp;IF(N(Z1043)&lt;=-Guide!$C$22,"▼ Contact  ","")&amp;IF(N(AB1043)&gt;=Guide!$C$23,"▲ Chase  ","")&amp;IF(N(AB1043)&lt;=-Guide!$C$23,"▼ Chase  ",""))))</f>
        <v>Low PA</v>
      </c>
      <c r="AF1043" s="35" t="n">
        <f aca="false">MATCH(Counts!A1043,'Season Counts'!$A$2:$A$740,0)</f>
        <v>269</v>
      </c>
    </row>
    <row r="1044" customFormat="false" ht="15" hidden="false" customHeight="false" outlineLevel="0" collapsed="false">
      <c r="A1044" s="34" t="str">
        <f aca="false">Counts!B1044</f>
        <v>DET</v>
      </c>
      <c r="B1044" s="5" t="str">
        <f aca="false">Counts!C1044</f>
        <v>Eduardo Valencia</v>
      </c>
      <c r="C1044" s="34" t="str">
        <f aca="false">Counts!F1044</f>
        <v>Aug</v>
      </c>
      <c r="D1044" s="35" t="n">
        <f aca="false">IFERROR(Counts!P1044,"")</f>
        <v>54</v>
      </c>
      <c r="E1044" s="36" t="n">
        <f aca="false">IFERROR(Counts!R1044/Counts!Q1044,"")</f>
        <v>0.264150943396226</v>
      </c>
      <c r="F1044" s="36" t="n">
        <f aca="false">IFERROR((Counts!R1044+Counts!V1044+Counts!W1044)/(Counts!Q1044+Counts!V1044+Counts!W1044+Counts!X1044),"")</f>
        <v>0.277777777777778</v>
      </c>
      <c r="G1044" s="36" t="n">
        <f aca="false">IFERROR((Counts!R1044+Counts!S1044+2*Counts!T1044+3*Counts!U1044)/Counts!Q1044,"")</f>
        <v>0.490566037735849</v>
      </c>
      <c r="H1044" s="35" t="n">
        <f aca="false">IFERROR(Counts!U1044,"")</f>
        <v>2</v>
      </c>
      <c r="I1044" s="36" t="n">
        <f aca="false">IFERROR(Counts!Z1044/Counts!AA1044,"")</f>
        <v>0.325925925925926</v>
      </c>
      <c r="J1044" s="36" t="n">
        <f aca="false">IFERROR(Counts!AB1044/Counts!AA1044,"")</f>
        <v>0.278444444444444</v>
      </c>
      <c r="K1044" s="37" t="n">
        <f aca="false">IFERROR((Counts!AB1044-Counts!Z1044)/Counts!AA1044,"")</f>
        <v>-0.0474814814814815</v>
      </c>
      <c r="L1044" s="38" t="n">
        <f aca="false">IFERROR(Counts!Y1044/Counts!P1044,"")</f>
        <v>0.333333333333333</v>
      </c>
      <c r="M1044" s="38" t="n">
        <f aca="false">IFERROR(Counts!V1044/Counts!P1044,"")</f>
        <v>0.0185185185185185</v>
      </c>
      <c r="N1044" s="38" t="n">
        <f aca="false">IFERROR(Counts!AD1044/Counts!AC1044,"")</f>
        <v>0.2</v>
      </c>
      <c r="O1044" s="38" t="n">
        <f aca="false">IFERROR(Counts!AE1044/Counts!AC1044,"")</f>
        <v>0.428571428571429</v>
      </c>
      <c r="P1044" s="39" t="n">
        <f aca="false">IFERROR(Counts!AG1044/Counts!AF1044,"")</f>
        <v>86.8885714285714</v>
      </c>
      <c r="Q1044" s="38" t="n">
        <f aca="false">IFERROR(Counts!AH1044/Counts!AC1044,"")</f>
        <v>0.371428571428571</v>
      </c>
      <c r="R1044" s="38" t="n">
        <f aca="false">IFERROR(Counts!N1044/Counts!M1044,"")</f>
        <v>0.36</v>
      </c>
      <c r="S1044" s="38" t="n">
        <f aca="false">IFERROR(Counts!K1044/Counts!J1044,"")</f>
        <v>0.72972972972973</v>
      </c>
      <c r="T1044" s="38" t="n">
        <f aca="false">IFERROR(Counts!I1044/Counts!H1044,"")</f>
        <v>0.264957264957265</v>
      </c>
      <c r="U1044" s="38" t="n">
        <f aca="false">IFERROR(1-Counts!L1044/Counts!K1044,"")</f>
        <v>0.827160493827161</v>
      </c>
      <c r="V1044" s="39" t="n">
        <f aca="false">IFERROR(Counts!AJ1044/Counts!AI1044,"")</f>
        <v>73.3930693069307</v>
      </c>
      <c r="W1044" s="38" t="n">
        <f aca="false">IFERROR(Counts!AK1044/Counts!AI1044,"")</f>
        <v>0.326732673267327</v>
      </c>
      <c r="X1044" s="40" t="n">
        <f aca="false">IFERROR(Counts!O1044,"")</f>
        <v>0.383</v>
      </c>
      <c r="Y1044" s="36" t="n">
        <f aca="false">IFERROR(INDEX('Season Counts'!$Y$2:$Y$740,$AF1044)/INDEX('Season Counts'!$X$2:$X$740,$AF1044),"")</f>
        <v>0.3745</v>
      </c>
      <c r="Z1044" s="37" t="n">
        <f aca="false">IFERROR(J1044-Y1044,"")</f>
        <v>-0.0960555555555556</v>
      </c>
      <c r="AA1044" s="38" t="n">
        <f aca="false">IFERROR(INDEX('Season Counts'!$K$2:$K$740,$AF1044)/INDEX('Season Counts'!$J$2:$J$740,$AF1044),"")</f>
        <v>0.352517985611511</v>
      </c>
      <c r="AB1044" s="41" t="n">
        <f aca="false">IFERROR(R1044-AA1044,"")</f>
        <v>0.00748201438848922</v>
      </c>
      <c r="AC1044" s="39" t="n">
        <f aca="false">IFERROR(INDEX('Season Counts'!$AG$2:$AG$740,$AF1044)/INDEX('Season Counts'!$AF$2:$AF$740,$AF1044),"")</f>
        <v>73.1177865612648</v>
      </c>
      <c r="AD1044" s="40" t="n">
        <f aca="false">IFERROR(V1044-AC1044,"")</f>
        <v>0.275282745665876</v>
      </c>
      <c r="AE1044" s="4" t="str">
        <f aca="false">IF(D1044&lt;Guide!$C$21,"Low PA",IF(TRIM(IF(ISNUMBER(AD1044),IF(N(AD1044)&lt;=-Guide!$C$24,"▼ Bat Speed  ",IF(N(AD1044)&gt;=Guide!$C$24,"▲ Bat Speed  ","")),"")&amp;IF(N(Z1044)&gt;=Guide!$C$22,"▲ Contact  ","")&amp;IF(N(Z1044)&lt;=-Guide!$C$22,"▼ Contact  ","")&amp;IF(N(AB1044)&gt;=Guide!$C$23,"▲ Chase  ","")&amp;IF(N(AB1044)&lt;=-Guide!$C$23,"▼ Chase  ",""))="","Stable",TRIM(IF(ISNUMBER(AD1044),IF(N(AD1044)&lt;=-Guide!$C$24,"▼ Bat Speed  ",IF(N(AD1044)&gt;=Guide!$C$24,"▲ Bat Speed  ","")),"")&amp;IF(N(Z1044)&gt;=Guide!$C$22,"▲ Contact  ","")&amp;IF(N(Z1044)&lt;=-Guide!$C$22,"▼ Contact  ","")&amp;IF(N(AB1044)&gt;=Guide!$C$23,"▲ Chase  ","")&amp;IF(N(AB1044)&lt;=-Guide!$C$23,"▼ Chase  ",""))))</f>
        <v>▼ Contact</v>
      </c>
      <c r="AF1044" s="35" t="n">
        <f aca="false">MATCH(Counts!A1044,'Season Counts'!$A$2:$A$740,0)</f>
        <v>269</v>
      </c>
    </row>
    <row r="1045" customFormat="false" ht="15" hidden="false" customHeight="false" outlineLevel="0" collapsed="false">
      <c r="A1045" s="34" t="str">
        <f aca="false">Counts!B1045</f>
        <v>DET</v>
      </c>
      <c r="B1045" s="5" t="str">
        <f aca="false">Counts!C1045</f>
        <v>Eduardo Valencia</v>
      </c>
      <c r="C1045" s="34" t="str">
        <f aca="false">Counts!F1045</f>
        <v>Sep</v>
      </c>
      <c r="D1045" s="35" t="n">
        <f aca="false">IFERROR(Counts!P1045,"")</f>
        <v>59</v>
      </c>
      <c r="E1045" s="36" t="n">
        <f aca="false">IFERROR(Counts!R1045/Counts!Q1045,"")</f>
        <v>0.384615384615385</v>
      </c>
      <c r="F1045" s="36" t="n">
        <f aca="false">IFERROR((Counts!R1045+Counts!V1045+Counts!W1045)/(Counts!Q1045+Counts!V1045+Counts!W1045+Counts!X1045),"")</f>
        <v>0.448275862068966</v>
      </c>
      <c r="G1045" s="36" t="n">
        <f aca="false">IFERROR((Counts!R1045+Counts!S1045+2*Counts!T1045+3*Counts!U1045)/Counts!Q1045,"")</f>
        <v>0.634615384615385</v>
      </c>
      <c r="H1045" s="35" t="n">
        <f aca="false">IFERROR(Counts!U1045,"")</f>
        <v>2</v>
      </c>
      <c r="I1045" s="36" t="n">
        <f aca="false">IFERROR(Counts!Z1045/Counts!AA1045,"")</f>
        <v>0.466949152542373</v>
      </c>
      <c r="J1045" s="36" t="n">
        <f aca="false">IFERROR(Counts!AB1045/Counts!AA1045,"")</f>
        <v>0.471813559322034</v>
      </c>
      <c r="K1045" s="37" t="n">
        <f aca="false">IFERROR((Counts!AB1045-Counts!Z1045)/Counts!AA1045,"")</f>
        <v>0.004864406779661</v>
      </c>
      <c r="L1045" s="38" t="n">
        <f aca="false">IFERROR(Counts!Y1045/Counts!P1045,"")</f>
        <v>0.135593220338983</v>
      </c>
      <c r="M1045" s="38" t="n">
        <f aca="false">IFERROR(Counts!V1045/Counts!P1045,"")</f>
        <v>0.0847457627118644</v>
      </c>
      <c r="N1045" s="38" t="n">
        <f aca="false">IFERROR(Counts!AD1045/Counts!AC1045,"")</f>
        <v>0.113636363636364</v>
      </c>
      <c r="O1045" s="38" t="n">
        <f aca="false">IFERROR(Counts!AE1045/Counts!AC1045,"")</f>
        <v>0.545454545454545</v>
      </c>
      <c r="P1045" s="39" t="n">
        <f aca="false">IFERROR(Counts!AG1045/Counts!AF1045,"")</f>
        <v>92.1545454545455</v>
      </c>
      <c r="Q1045" s="38" t="n">
        <f aca="false">IFERROR(Counts!AH1045/Counts!AC1045,"")</f>
        <v>0.522727272727273</v>
      </c>
      <c r="R1045" s="38" t="n">
        <f aca="false">IFERROR(Counts!N1045/Counts!M1045,"")</f>
        <v>0.344</v>
      </c>
      <c r="S1045" s="38" t="n">
        <f aca="false">IFERROR(Counts!K1045/Counts!J1045,"")</f>
        <v>0.672897196261682</v>
      </c>
      <c r="T1045" s="38" t="n">
        <f aca="false">IFERROR(Counts!I1045/Counts!H1045,"")</f>
        <v>0.226086956521739</v>
      </c>
      <c r="U1045" s="38" t="n">
        <f aca="false">IFERROR(1-Counts!L1045/Counts!K1045,"")</f>
        <v>0.819444444444444</v>
      </c>
      <c r="V1045" s="39" t="n">
        <f aca="false">IFERROR(Counts!AJ1045/Counts!AI1045,"")</f>
        <v>73.0990196078432</v>
      </c>
      <c r="W1045" s="38" t="n">
        <f aca="false">IFERROR(Counts!AK1045/Counts!AI1045,"")</f>
        <v>0.333333333333333</v>
      </c>
      <c r="X1045" s="40" t="n">
        <f aca="false">IFERROR(Counts!O1045,"")</f>
        <v>6.244</v>
      </c>
      <c r="Y1045" s="36" t="n">
        <f aca="false">IFERROR(INDEX('Season Counts'!$Y$2:$Y$740,$AF1045)/INDEX('Season Counts'!$X$2:$X$740,$AF1045),"")</f>
        <v>0.3745</v>
      </c>
      <c r="Z1045" s="37" t="n">
        <f aca="false">IFERROR(J1045-Y1045,"")</f>
        <v>0.0973135593220339</v>
      </c>
      <c r="AA1045" s="38" t="n">
        <f aca="false">IFERROR(INDEX('Season Counts'!$K$2:$K$740,$AF1045)/INDEX('Season Counts'!$J$2:$J$740,$AF1045),"")</f>
        <v>0.352517985611511</v>
      </c>
      <c r="AB1045" s="41" t="n">
        <f aca="false">IFERROR(R1045-AA1045,"")</f>
        <v>-0.00851798561151079</v>
      </c>
      <c r="AC1045" s="39" t="n">
        <f aca="false">IFERROR(INDEX('Season Counts'!$AG$2:$AG$740,$AF1045)/INDEX('Season Counts'!$AF$2:$AF$740,$AF1045),"")</f>
        <v>73.1177865612648</v>
      </c>
      <c r="AD1045" s="40" t="n">
        <f aca="false">IFERROR(V1045-AC1045,"")</f>
        <v>-0.0187669534216752</v>
      </c>
      <c r="AE1045" s="4" t="str">
        <f aca="false">IF(D1045&lt;Guide!$C$21,"Low PA",IF(TRIM(IF(ISNUMBER(AD1045),IF(N(AD1045)&lt;=-Guide!$C$24,"▼ Bat Speed  ",IF(N(AD1045)&gt;=Guide!$C$24,"▲ Bat Speed  ","")),"")&amp;IF(N(Z1045)&gt;=Guide!$C$22,"▲ Contact  ","")&amp;IF(N(Z1045)&lt;=-Guide!$C$22,"▼ Contact  ","")&amp;IF(N(AB1045)&gt;=Guide!$C$23,"▲ Chase  ","")&amp;IF(N(AB1045)&lt;=-Guide!$C$23,"▼ Chase  ",""))="","Stable",TRIM(IF(ISNUMBER(AD1045),IF(N(AD1045)&lt;=-Guide!$C$24,"▼ Bat Speed  ",IF(N(AD1045)&gt;=Guide!$C$24,"▲ Bat Speed  ","")),"")&amp;IF(N(Z1045)&gt;=Guide!$C$22,"▲ Contact  ","")&amp;IF(N(Z1045)&lt;=-Guide!$C$22,"▼ Contact  ","")&amp;IF(N(AB1045)&gt;=Guide!$C$23,"▲ Chase  ","")&amp;IF(N(AB1045)&lt;=-Guide!$C$23,"▼ Chase  ",""))))</f>
        <v>▲ Contact</v>
      </c>
      <c r="AF1045" s="35" t="n">
        <f aca="false">MATCH(Counts!A1045,'Season Counts'!$A$2:$A$740,0)</f>
        <v>269</v>
      </c>
    </row>
    <row r="1046" customFormat="false" ht="15" hidden="false" customHeight="false" outlineLevel="0" collapsed="false">
      <c r="A1046" s="34" t="str">
        <f aca="false">Counts!B1046</f>
        <v>DET</v>
      </c>
      <c r="B1046" s="5" t="str">
        <f aca="false">Counts!C1046</f>
        <v>Jake Rogers</v>
      </c>
      <c r="C1046" s="34" t="str">
        <f aca="false">Counts!F1046</f>
        <v>Mar-Apr</v>
      </c>
      <c r="D1046" s="35" t="n">
        <f aca="false">IFERROR(Counts!P1046,"")</f>
        <v>34</v>
      </c>
      <c r="E1046" s="36" t="n">
        <f aca="false">IFERROR(Counts!R1046/Counts!Q1046,"")</f>
        <v>0.133333333333333</v>
      </c>
      <c r="F1046" s="36" t="n">
        <f aca="false">IFERROR((Counts!R1046+Counts!V1046+Counts!W1046)/(Counts!Q1046+Counts!V1046+Counts!W1046+Counts!X1046),"")</f>
        <v>0.176470588235294</v>
      </c>
      <c r="G1046" s="36" t="n">
        <f aca="false">IFERROR((Counts!R1046+Counts!S1046+2*Counts!T1046+3*Counts!U1046)/Counts!Q1046,"")</f>
        <v>0.2</v>
      </c>
      <c r="H1046" s="35" t="n">
        <f aca="false">IFERROR(Counts!U1046,"")</f>
        <v>0</v>
      </c>
      <c r="I1046" s="36" t="n">
        <f aca="false">IFERROR(Counts!Z1046/Counts!AA1046,"")</f>
        <v>0.167647058823529</v>
      </c>
      <c r="J1046" s="36" t="n">
        <f aca="false">IFERROR(Counts!AB1046/Counts!AA1046,"")</f>
        <v>0.241647058823529</v>
      </c>
      <c r="K1046" s="37" t="n">
        <f aca="false">IFERROR((Counts!AB1046-Counts!Z1046)/Counts!AA1046,"")</f>
        <v>0.074</v>
      </c>
      <c r="L1046" s="38" t="n">
        <f aca="false">IFERROR(Counts!Y1046/Counts!P1046,"")</f>
        <v>0.294117647058824</v>
      </c>
      <c r="M1046" s="38" t="n">
        <f aca="false">IFERROR(Counts!V1046/Counts!P1046,"")</f>
        <v>0.0294117647058824</v>
      </c>
      <c r="N1046" s="38" t="n">
        <f aca="false">IFERROR(Counts!AD1046/Counts!AC1046,"")</f>
        <v>0.136363636363636</v>
      </c>
      <c r="O1046" s="38" t="n">
        <f aca="false">IFERROR(Counts!AE1046/Counts!AC1046,"")</f>
        <v>0.318181818181818</v>
      </c>
      <c r="P1046" s="39" t="n">
        <f aca="false">IFERROR(Counts!AG1046/Counts!AF1046,"")</f>
        <v>88.3272727272727</v>
      </c>
      <c r="Q1046" s="38" t="n">
        <f aca="false">IFERROR(Counts!AH1046/Counts!AC1046,"")</f>
        <v>0.363636363636364</v>
      </c>
      <c r="R1046" s="38" t="n">
        <f aca="false">IFERROR(Counts!N1046/Counts!M1046,"")</f>
        <v>0.27536231884058</v>
      </c>
      <c r="S1046" s="38" t="n">
        <f aca="false">IFERROR(Counts!K1046/Counts!J1046,"")</f>
        <v>0.584615384615385</v>
      </c>
      <c r="T1046" s="38" t="n">
        <f aca="false">IFERROR(Counts!I1046/Counts!H1046,"")</f>
        <v>0.263157894736842</v>
      </c>
      <c r="U1046" s="38" t="n">
        <f aca="false">IFERROR(1-Counts!L1046/Counts!K1046,"")</f>
        <v>0.815789473684211</v>
      </c>
      <c r="V1046" s="39" t="n">
        <f aca="false">IFERROR(Counts!AJ1046/Counts!AI1046,"")</f>
        <v>71.0326530612245</v>
      </c>
      <c r="W1046" s="38" t="n">
        <f aca="false">IFERROR(Counts!AK1046/Counts!AI1046,"")</f>
        <v>0.0612244897959184</v>
      </c>
      <c r="X1046" s="40" t="n">
        <f aca="false">IFERROR(Counts!O1046,"")</f>
        <v>-4.189</v>
      </c>
      <c r="Y1046" s="36" t="n">
        <f aca="false">IFERROR(INDEX('Season Counts'!$Y$2:$Y$740,$AF1046)/INDEX('Season Counts'!$X$2:$X$740,$AF1046),"")</f>
        <v>0.260834862385321</v>
      </c>
      <c r="Z1046" s="37" t="n">
        <f aca="false">IFERROR(J1046-Y1046,"")</f>
        <v>-0.0191878035617917</v>
      </c>
      <c r="AA1046" s="38" t="n">
        <f aca="false">IFERROR(INDEX('Season Counts'!$K$2:$K$740,$AF1046)/INDEX('Season Counts'!$J$2:$J$740,$AF1046),"")</f>
        <v>0.263392857142857</v>
      </c>
      <c r="AB1046" s="41" t="n">
        <f aca="false">IFERROR(R1046-AA1046,"")</f>
        <v>0.0119694616977226</v>
      </c>
      <c r="AC1046" s="39" t="n">
        <f aca="false">IFERROR(INDEX('Season Counts'!$AG$2:$AG$740,$AF1046)/INDEX('Season Counts'!$AF$2:$AF$740,$AF1046),"")</f>
        <v>70.6512195121951</v>
      </c>
      <c r="AD1046" s="40" t="n">
        <f aca="false">IFERROR(V1046-AC1046,"")</f>
        <v>0.381433549029381</v>
      </c>
      <c r="AE1046" s="4" t="str">
        <f aca="false">IF(D1046&lt;Guide!$C$21,"Low PA",IF(TRIM(IF(ISNUMBER(AD1046),IF(N(AD1046)&lt;=-Guide!$C$24,"▼ Bat Speed  ",IF(N(AD1046)&gt;=Guide!$C$24,"▲ Bat Speed  ","")),"")&amp;IF(N(Z1046)&gt;=Guide!$C$22,"▲ Contact  ","")&amp;IF(N(Z1046)&lt;=-Guide!$C$22,"▼ Contact  ","")&amp;IF(N(AB1046)&gt;=Guide!$C$23,"▲ Chase  ","")&amp;IF(N(AB1046)&lt;=-Guide!$C$23,"▼ Chase  ",""))="","Stable",TRIM(IF(ISNUMBER(AD1046),IF(N(AD1046)&lt;=-Guide!$C$24,"▼ Bat Speed  ",IF(N(AD1046)&gt;=Guide!$C$24,"▲ Bat Speed  ","")),"")&amp;IF(N(Z1046)&gt;=Guide!$C$22,"▲ Contact  ","")&amp;IF(N(Z1046)&lt;=-Guide!$C$22,"▼ Contact  ","")&amp;IF(N(AB1046)&gt;=Guide!$C$23,"▲ Chase  ","")&amp;IF(N(AB1046)&lt;=-Guide!$C$23,"▼ Chase  ",""))))</f>
        <v>Low PA</v>
      </c>
      <c r="AF1046" s="35" t="n">
        <f aca="false">MATCH(Counts!A1046,'Season Counts'!$A$2:$A$740,0)</f>
        <v>270</v>
      </c>
    </row>
    <row r="1047" customFormat="false" ht="15" hidden="false" customHeight="false" outlineLevel="0" collapsed="false">
      <c r="A1047" s="34" t="str">
        <f aca="false">Counts!B1047</f>
        <v>DET</v>
      </c>
      <c r="B1047" s="5" t="str">
        <f aca="false">Counts!C1047</f>
        <v>Jake Rogers</v>
      </c>
      <c r="C1047" s="34" t="str">
        <f aca="false">Counts!F1047</f>
        <v>May</v>
      </c>
      <c r="D1047" s="35" t="n">
        <f aca="false">IFERROR(Counts!P1047,"")</f>
        <v>25</v>
      </c>
      <c r="E1047" s="36" t="n">
        <f aca="false">IFERROR(Counts!R1047/Counts!Q1047,"")</f>
        <v>0.142857142857143</v>
      </c>
      <c r="F1047" s="36" t="n">
        <f aca="false">IFERROR((Counts!R1047+Counts!V1047+Counts!W1047)/(Counts!Q1047+Counts!V1047+Counts!W1047+Counts!X1047),"")</f>
        <v>0.28</v>
      </c>
      <c r="G1047" s="36" t="n">
        <f aca="false">IFERROR((Counts!R1047+Counts!S1047+2*Counts!T1047+3*Counts!U1047)/Counts!Q1047,"")</f>
        <v>0.238095238095238</v>
      </c>
      <c r="H1047" s="35" t="n">
        <f aca="false">IFERROR(Counts!U1047,"")</f>
        <v>0</v>
      </c>
      <c r="I1047" s="36" t="n">
        <f aca="false">IFERROR(Counts!Z1047/Counts!AA1047,"")</f>
        <v>0.248</v>
      </c>
      <c r="J1047" s="36" t="n">
        <f aca="false">IFERROR(Counts!AB1047/Counts!AA1047,"")</f>
        <v>0.22976</v>
      </c>
      <c r="K1047" s="37" t="n">
        <f aca="false">IFERROR((Counts!AB1047-Counts!Z1047)/Counts!AA1047,"")</f>
        <v>-0.01824</v>
      </c>
      <c r="L1047" s="38" t="n">
        <f aca="false">IFERROR(Counts!Y1047/Counts!P1047,"")</f>
        <v>0.36</v>
      </c>
      <c r="M1047" s="38" t="n">
        <f aca="false">IFERROR(Counts!V1047/Counts!P1047,"")</f>
        <v>0.16</v>
      </c>
      <c r="N1047" s="38" t="n">
        <f aca="false">IFERROR(Counts!AD1047/Counts!AC1047,"")</f>
        <v>0</v>
      </c>
      <c r="O1047" s="38" t="n">
        <f aca="false">IFERROR(Counts!AE1047/Counts!AC1047,"")</f>
        <v>0.416666666666667</v>
      </c>
      <c r="P1047" s="39" t="n">
        <f aca="false">IFERROR(Counts!AG1047/Counts!AF1047,"")</f>
        <v>83.5833333333333</v>
      </c>
      <c r="Q1047" s="38" t="n">
        <f aca="false">IFERROR(Counts!AH1047/Counts!AC1047,"")</f>
        <v>0.333333333333333</v>
      </c>
      <c r="R1047" s="38" t="n">
        <f aca="false">IFERROR(Counts!N1047/Counts!M1047,"")</f>
        <v>0.314814814814815</v>
      </c>
      <c r="S1047" s="38" t="n">
        <f aca="false">IFERROR(Counts!K1047/Counts!J1047,"")</f>
        <v>0.592592592592593</v>
      </c>
      <c r="T1047" s="38" t="n">
        <f aca="false">IFERROR(Counts!I1047/Counts!H1047,"")</f>
        <v>0.285714285714286</v>
      </c>
      <c r="U1047" s="38" t="n">
        <f aca="false">IFERROR(1-Counts!L1047/Counts!K1047,"")</f>
        <v>0.8125</v>
      </c>
      <c r="V1047" s="39" t="n">
        <f aca="false">IFERROR(Counts!AJ1047/Counts!AI1047,"")</f>
        <v>70.2545454545455</v>
      </c>
      <c r="W1047" s="38" t="n">
        <f aca="false">IFERROR(Counts!AK1047/Counts!AI1047,"")</f>
        <v>0.0227272727272727</v>
      </c>
      <c r="X1047" s="40" t="n">
        <f aca="false">IFERROR(Counts!O1047,"")</f>
        <v>-1.994</v>
      </c>
      <c r="Y1047" s="36" t="n">
        <f aca="false">IFERROR(INDEX('Season Counts'!$Y$2:$Y$740,$AF1047)/INDEX('Season Counts'!$X$2:$X$740,$AF1047),"")</f>
        <v>0.260834862385321</v>
      </c>
      <c r="Z1047" s="37" t="n">
        <f aca="false">IFERROR(J1047-Y1047,"")</f>
        <v>-0.0310748623853211</v>
      </c>
      <c r="AA1047" s="38" t="n">
        <f aca="false">IFERROR(INDEX('Season Counts'!$K$2:$K$740,$AF1047)/INDEX('Season Counts'!$J$2:$J$740,$AF1047),"")</f>
        <v>0.263392857142857</v>
      </c>
      <c r="AB1047" s="41" t="n">
        <f aca="false">IFERROR(R1047-AA1047,"")</f>
        <v>0.0514219576719577</v>
      </c>
      <c r="AC1047" s="39" t="n">
        <f aca="false">IFERROR(INDEX('Season Counts'!$AG$2:$AG$740,$AF1047)/INDEX('Season Counts'!$AF$2:$AF$740,$AF1047),"")</f>
        <v>70.6512195121951</v>
      </c>
      <c r="AD1047" s="40" t="n">
        <f aca="false">IFERROR(V1047-AC1047,"")</f>
        <v>-0.396674057649662</v>
      </c>
      <c r="AE1047" s="4" t="str">
        <f aca="false">IF(D1047&lt;Guide!$C$21,"Low PA",IF(TRIM(IF(ISNUMBER(AD1047),IF(N(AD1047)&lt;=-Guide!$C$24,"▼ Bat Speed  ",IF(N(AD1047)&gt;=Guide!$C$24,"▲ Bat Speed  ","")),"")&amp;IF(N(Z1047)&gt;=Guide!$C$22,"▲ Contact  ","")&amp;IF(N(Z1047)&lt;=-Guide!$C$22,"▼ Contact  ","")&amp;IF(N(AB1047)&gt;=Guide!$C$23,"▲ Chase  ","")&amp;IF(N(AB1047)&lt;=-Guide!$C$23,"▼ Chase  ",""))="","Stable",TRIM(IF(ISNUMBER(AD1047),IF(N(AD1047)&lt;=-Guide!$C$24,"▼ Bat Speed  ",IF(N(AD1047)&gt;=Guide!$C$24,"▲ Bat Speed  ","")),"")&amp;IF(N(Z1047)&gt;=Guide!$C$22,"▲ Contact  ","")&amp;IF(N(Z1047)&lt;=-Guide!$C$22,"▼ Contact  ","")&amp;IF(N(AB1047)&gt;=Guide!$C$23,"▲ Chase  ","")&amp;IF(N(AB1047)&lt;=-Guide!$C$23,"▼ Chase  ",""))))</f>
        <v>Low PA</v>
      </c>
      <c r="AF1047" s="35" t="n">
        <f aca="false">MATCH(Counts!A1047,'Season Counts'!$A$2:$A$740,0)</f>
        <v>270</v>
      </c>
    </row>
    <row r="1048" customFormat="false" ht="15" hidden="false" customHeight="false" outlineLevel="0" collapsed="false">
      <c r="A1048" s="34" t="str">
        <f aca="false">Counts!B1048</f>
        <v>DET</v>
      </c>
      <c r="B1048" s="5" t="str">
        <f aca="false">Counts!C1048</f>
        <v>Jake Rogers</v>
      </c>
      <c r="C1048" s="34" t="str">
        <f aca="false">Counts!F1048</f>
        <v>Jun</v>
      </c>
      <c r="D1048" s="35" t="n">
        <f aca="false">IFERROR(Counts!P1048,"")</f>
        <v>23</v>
      </c>
      <c r="E1048" s="36" t="n">
        <f aca="false">IFERROR(Counts!R1048/Counts!Q1048,"")</f>
        <v>0.2</v>
      </c>
      <c r="F1048" s="36" t="n">
        <f aca="false">IFERROR((Counts!R1048+Counts!V1048+Counts!W1048)/(Counts!Q1048+Counts!V1048+Counts!W1048+Counts!X1048),"")</f>
        <v>0.272727272727273</v>
      </c>
      <c r="G1048" s="36" t="n">
        <f aca="false">IFERROR((Counts!R1048+Counts!S1048+2*Counts!T1048+3*Counts!U1048)/Counts!Q1048,"")</f>
        <v>0.35</v>
      </c>
      <c r="H1048" s="35" t="n">
        <f aca="false">IFERROR(Counts!U1048,"")</f>
        <v>1</v>
      </c>
      <c r="I1048" s="36" t="n">
        <f aca="false">IFERROR(Counts!Z1048/Counts!AA1048,"")</f>
        <v>0.277272727272727</v>
      </c>
      <c r="J1048" s="36" t="n">
        <f aca="false">IFERROR(Counts!AB1048/Counts!AA1048,"")</f>
        <v>0.2465</v>
      </c>
      <c r="K1048" s="37" t="n">
        <f aca="false">IFERROR((Counts!AB1048-Counts!Z1048)/Counts!AA1048,"")</f>
        <v>-0.0307727272727273</v>
      </c>
      <c r="L1048" s="38" t="n">
        <f aca="false">IFERROR(Counts!Y1048/Counts!P1048,"")</f>
        <v>0.260869565217391</v>
      </c>
      <c r="M1048" s="38" t="n">
        <f aca="false">IFERROR(Counts!V1048/Counts!P1048,"")</f>
        <v>0.0869565217391304</v>
      </c>
      <c r="N1048" s="38" t="n">
        <f aca="false">IFERROR(Counts!AD1048/Counts!AC1048,"")</f>
        <v>0.0666666666666667</v>
      </c>
      <c r="O1048" s="38" t="n">
        <f aca="false">IFERROR(Counts!AE1048/Counts!AC1048,"")</f>
        <v>0.333333333333333</v>
      </c>
      <c r="P1048" s="39" t="n">
        <f aca="false">IFERROR(Counts!AG1048/Counts!AF1048,"")</f>
        <v>83.5866666666667</v>
      </c>
      <c r="Q1048" s="38" t="n">
        <f aca="false">IFERROR(Counts!AH1048/Counts!AC1048,"")</f>
        <v>0.2</v>
      </c>
      <c r="R1048" s="38" t="n">
        <f aca="false">IFERROR(Counts!N1048/Counts!M1048,"")</f>
        <v>0.238095238095238</v>
      </c>
      <c r="S1048" s="38" t="n">
        <f aca="false">IFERROR(Counts!K1048/Counts!J1048,"")</f>
        <v>0.65</v>
      </c>
      <c r="T1048" s="38" t="n">
        <f aca="false">IFERROR(Counts!I1048/Counts!H1048,"")</f>
        <v>0.305555555555556</v>
      </c>
      <c r="U1048" s="38" t="n">
        <f aca="false">IFERROR(1-Counts!L1048/Counts!K1048,"")</f>
        <v>0.807692307692308</v>
      </c>
      <c r="V1048" s="39" t="n">
        <f aca="false">IFERROR(Counts!AJ1048/Counts!AI1048,"")</f>
        <v>70.884375</v>
      </c>
      <c r="W1048" s="38" t="n">
        <f aca="false">IFERROR(Counts!AK1048/Counts!AI1048,"")</f>
        <v>0.125</v>
      </c>
      <c r="X1048" s="40" t="n">
        <f aca="false">IFERROR(Counts!O1048,"")</f>
        <v>0.694</v>
      </c>
      <c r="Y1048" s="36" t="n">
        <f aca="false">IFERROR(INDEX('Season Counts'!$Y$2:$Y$740,$AF1048)/INDEX('Season Counts'!$X$2:$X$740,$AF1048),"")</f>
        <v>0.260834862385321</v>
      </c>
      <c r="Z1048" s="37" t="n">
        <f aca="false">IFERROR(J1048-Y1048,"")</f>
        <v>-0.0143348623853211</v>
      </c>
      <c r="AA1048" s="38" t="n">
        <f aca="false">IFERROR(INDEX('Season Counts'!$K$2:$K$740,$AF1048)/INDEX('Season Counts'!$J$2:$J$740,$AF1048),"")</f>
        <v>0.263392857142857</v>
      </c>
      <c r="AB1048" s="41" t="n">
        <f aca="false">IFERROR(R1048-AA1048,"")</f>
        <v>-0.0252976190476191</v>
      </c>
      <c r="AC1048" s="39" t="n">
        <f aca="false">IFERROR(INDEX('Season Counts'!$AG$2:$AG$740,$AF1048)/INDEX('Season Counts'!$AF$2:$AF$740,$AF1048),"")</f>
        <v>70.6512195121951</v>
      </c>
      <c r="AD1048" s="40" t="n">
        <f aca="false">IFERROR(V1048-AC1048,"")</f>
        <v>0.233155487804893</v>
      </c>
      <c r="AE1048" s="4" t="str">
        <f aca="false">IF(D1048&lt;Guide!$C$21,"Low PA",IF(TRIM(IF(ISNUMBER(AD1048),IF(N(AD1048)&lt;=-Guide!$C$24,"▼ Bat Speed  ",IF(N(AD1048)&gt;=Guide!$C$24,"▲ Bat Speed  ","")),"")&amp;IF(N(Z1048)&gt;=Guide!$C$22,"▲ Contact  ","")&amp;IF(N(Z1048)&lt;=-Guide!$C$22,"▼ Contact  ","")&amp;IF(N(AB1048)&gt;=Guide!$C$23,"▲ Chase  ","")&amp;IF(N(AB1048)&lt;=-Guide!$C$23,"▼ Chase  ",""))="","Stable",TRIM(IF(ISNUMBER(AD1048),IF(N(AD1048)&lt;=-Guide!$C$24,"▼ Bat Speed  ",IF(N(AD1048)&gt;=Guide!$C$24,"▲ Bat Speed  ","")),"")&amp;IF(N(Z1048)&gt;=Guide!$C$22,"▲ Contact  ","")&amp;IF(N(Z1048)&lt;=-Guide!$C$22,"▼ Contact  ","")&amp;IF(N(AB1048)&gt;=Guide!$C$23,"▲ Chase  ","")&amp;IF(N(AB1048)&lt;=-Guide!$C$23,"▼ Chase  ",""))))</f>
        <v>Low PA</v>
      </c>
      <c r="AF1048" s="35" t="n">
        <f aca="false">MATCH(Counts!A1048,'Season Counts'!$A$2:$A$740,0)</f>
        <v>270</v>
      </c>
    </row>
    <row r="1049" customFormat="false" ht="15" hidden="false" customHeight="false" outlineLevel="0" collapsed="false">
      <c r="A1049" s="34" t="str">
        <f aca="false">Counts!B1049</f>
        <v>DET</v>
      </c>
      <c r="B1049" s="5" t="str">
        <f aca="false">Counts!C1049</f>
        <v>Jake Rogers</v>
      </c>
      <c r="C1049" s="34" t="str">
        <f aca="false">Counts!F1049</f>
        <v>Jul</v>
      </c>
      <c r="D1049" s="35" t="n">
        <f aca="false">IFERROR(Counts!P1049,"")</f>
        <v>28</v>
      </c>
      <c r="E1049" s="36" t="n">
        <f aca="false">IFERROR(Counts!R1049/Counts!Q1049,"")</f>
        <v>0.181818181818182</v>
      </c>
      <c r="F1049" s="36" t="n">
        <f aca="false">IFERROR((Counts!R1049+Counts!V1049+Counts!W1049)/(Counts!Q1049+Counts!V1049+Counts!W1049+Counts!X1049),"")</f>
        <v>0.357142857142857</v>
      </c>
      <c r="G1049" s="36" t="n">
        <f aca="false">IFERROR((Counts!R1049+Counts!S1049+2*Counts!T1049+3*Counts!U1049)/Counts!Q1049,"")</f>
        <v>0.454545454545455</v>
      </c>
      <c r="H1049" s="35" t="n">
        <f aca="false">IFERROR(Counts!U1049,"")</f>
        <v>2</v>
      </c>
      <c r="I1049" s="36" t="n">
        <f aca="false">IFERROR(Counts!Z1049/Counts!AA1049,"")</f>
        <v>0.357142857142857</v>
      </c>
      <c r="J1049" s="36" t="n">
        <f aca="false">IFERROR(Counts!AB1049/Counts!AA1049,"")</f>
        <v>0.323142857142857</v>
      </c>
      <c r="K1049" s="37" t="n">
        <f aca="false">IFERROR((Counts!AB1049-Counts!Z1049)/Counts!AA1049,"")</f>
        <v>-0.034</v>
      </c>
      <c r="L1049" s="38" t="n">
        <f aca="false">IFERROR(Counts!Y1049/Counts!P1049,"")</f>
        <v>0.214285714285714</v>
      </c>
      <c r="M1049" s="38" t="n">
        <f aca="false">IFERROR(Counts!V1049/Counts!P1049,"")</f>
        <v>0.214285714285714</v>
      </c>
      <c r="N1049" s="38" t="n">
        <f aca="false">IFERROR(Counts!AD1049/Counts!AC1049,"")</f>
        <v>0.0625</v>
      </c>
      <c r="O1049" s="38" t="n">
        <f aca="false">IFERROR(Counts!AE1049/Counts!AC1049,"")</f>
        <v>0.5</v>
      </c>
      <c r="P1049" s="39" t="n">
        <f aca="false">IFERROR(Counts!AG1049/Counts!AF1049,"")</f>
        <v>89.9</v>
      </c>
      <c r="Q1049" s="38" t="n">
        <f aca="false">IFERROR(Counts!AH1049/Counts!AC1049,"")</f>
        <v>0.375</v>
      </c>
      <c r="R1049" s="38" t="n">
        <f aca="false">IFERROR(Counts!N1049/Counts!M1049,"")</f>
        <v>0.220338983050847</v>
      </c>
      <c r="S1049" s="38" t="n">
        <f aca="false">IFERROR(Counts!K1049/Counts!J1049,"")</f>
        <v>0.615384615384615</v>
      </c>
      <c r="T1049" s="38" t="n">
        <f aca="false">IFERROR(Counts!I1049/Counts!H1049,"")</f>
        <v>0.177777777777778</v>
      </c>
      <c r="U1049" s="38" t="n">
        <f aca="false">IFERROR(1-Counts!L1049/Counts!K1049,"")</f>
        <v>0.875</v>
      </c>
      <c r="V1049" s="39" t="n">
        <f aca="false">IFERROR(Counts!AJ1049/Counts!AI1049,"")</f>
        <v>70.4282051282051</v>
      </c>
      <c r="W1049" s="38" t="n">
        <f aca="false">IFERROR(Counts!AK1049/Counts!AI1049,"")</f>
        <v>0.0256410256410256</v>
      </c>
      <c r="X1049" s="40" t="n">
        <f aca="false">IFERROR(Counts!O1049,"")</f>
        <v>1.592</v>
      </c>
      <c r="Y1049" s="36" t="n">
        <f aca="false">IFERROR(INDEX('Season Counts'!$Y$2:$Y$740,$AF1049)/INDEX('Season Counts'!$X$2:$X$740,$AF1049),"")</f>
        <v>0.260834862385321</v>
      </c>
      <c r="Z1049" s="37" t="n">
        <f aca="false">IFERROR(J1049-Y1049,"")</f>
        <v>0.062307994757536</v>
      </c>
      <c r="AA1049" s="38" t="n">
        <f aca="false">IFERROR(INDEX('Season Counts'!$K$2:$K$740,$AF1049)/INDEX('Season Counts'!$J$2:$J$740,$AF1049),"")</f>
        <v>0.263392857142857</v>
      </c>
      <c r="AB1049" s="41" t="n">
        <f aca="false">IFERROR(R1049-AA1049,"")</f>
        <v>-0.0430538740920097</v>
      </c>
      <c r="AC1049" s="39" t="n">
        <f aca="false">IFERROR(INDEX('Season Counts'!$AG$2:$AG$740,$AF1049)/INDEX('Season Counts'!$AF$2:$AF$740,$AF1049),"")</f>
        <v>70.6512195121951</v>
      </c>
      <c r="AD1049" s="40" t="n">
        <f aca="false">IFERROR(V1049-AC1049,"")</f>
        <v>-0.223014383989991</v>
      </c>
      <c r="AE1049" s="4" t="str">
        <f aca="false">IF(D1049&lt;Guide!$C$21,"Low PA",IF(TRIM(IF(ISNUMBER(AD1049),IF(N(AD1049)&lt;=-Guide!$C$24,"▼ Bat Speed  ",IF(N(AD1049)&gt;=Guide!$C$24,"▲ Bat Speed  ","")),"")&amp;IF(N(Z1049)&gt;=Guide!$C$22,"▲ Contact  ","")&amp;IF(N(Z1049)&lt;=-Guide!$C$22,"▼ Contact  ","")&amp;IF(N(AB1049)&gt;=Guide!$C$23,"▲ Chase  ","")&amp;IF(N(AB1049)&lt;=-Guide!$C$23,"▼ Chase  ",""))="","Stable",TRIM(IF(ISNUMBER(AD1049),IF(N(AD1049)&lt;=-Guide!$C$24,"▼ Bat Speed  ",IF(N(AD1049)&gt;=Guide!$C$24,"▲ Bat Speed  ","")),"")&amp;IF(N(Z1049)&gt;=Guide!$C$22,"▲ Contact  ","")&amp;IF(N(Z1049)&lt;=-Guide!$C$22,"▼ Contact  ","")&amp;IF(N(AB1049)&gt;=Guide!$C$23,"▲ Chase  ","")&amp;IF(N(AB1049)&lt;=-Guide!$C$23,"▼ Chase  ",""))))</f>
        <v>Low PA</v>
      </c>
      <c r="AF1049" s="35" t="n">
        <f aca="false">MATCH(Counts!A1049,'Season Counts'!$A$2:$A$740,0)</f>
        <v>270</v>
      </c>
    </row>
    <row r="1050" customFormat="false" ht="15" hidden="false" customHeight="false" outlineLevel="0" collapsed="false">
      <c r="A1050" s="34" t="str">
        <f aca="false">Counts!B1050</f>
        <v>DET</v>
      </c>
      <c r="B1050" s="5" t="str">
        <f aca="false">Counts!C1050</f>
        <v>Jahmai Jones</v>
      </c>
      <c r="C1050" s="34" t="str">
        <f aca="false">Counts!F1050</f>
        <v>Mar-Apr</v>
      </c>
      <c r="D1050" s="35" t="n">
        <f aca="false">IFERROR(Counts!P1050,"")</f>
        <v>37</v>
      </c>
      <c r="E1050" s="36" t="n">
        <f aca="false">IFERROR(Counts!R1050/Counts!Q1050,"")</f>
        <v>0.194444444444444</v>
      </c>
      <c r="F1050" s="36" t="n">
        <f aca="false">IFERROR((Counts!R1050+Counts!V1050+Counts!W1050)/(Counts!Q1050+Counts!V1050+Counts!W1050+Counts!X1050),"")</f>
        <v>0.216216216216216</v>
      </c>
      <c r="G1050" s="36" t="n">
        <f aca="false">IFERROR((Counts!R1050+Counts!S1050+2*Counts!T1050+3*Counts!U1050)/Counts!Q1050,"")</f>
        <v>0.388888888888889</v>
      </c>
      <c r="H1050" s="35" t="n">
        <f aca="false">IFERROR(Counts!U1050,"")</f>
        <v>2</v>
      </c>
      <c r="I1050" s="36" t="n">
        <f aca="false">IFERROR(Counts!Z1050/Counts!AA1050,"")</f>
        <v>0.258108108108108</v>
      </c>
      <c r="J1050" s="36" t="n">
        <f aca="false">IFERROR(Counts!AB1050/Counts!AA1050,"")</f>
        <v>0.389243243243243</v>
      </c>
      <c r="K1050" s="37" t="n">
        <f aca="false">IFERROR((Counts!AB1050-Counts!Z1050)/Counts!AA1050,"")</f>
        <v>0.131135135135135</v>
      </c>
      <c r="L1050" s="38" t="n">
        <f aca="false">IFERROR(Counts!Y1050/Counts!P1050,"")</f>
        <v>0.351351351351351</v>
      </c>
      <c r="M1050" s="38" t="n">
        <f aca="false">IFERROR(Counts!V1050/Counts!P1050,"")</f>
        <v>0.027027027027027</v>
      </c>
      <c r="N1050" s="38" t="n">
        <f aca="false">IFERROR(Counts!AD1050/Counts!AC1050,"")</f>
        <v>0.217391304347826</v>
      </c>
      <c r="O1050" s="38" t="n">
        <f aca="false">IFERROR(Counts!AE1050/Counts!AC1050,"")</f>
        <v>0.565217391304348</v>
      </c>
      <c r="P1050" s="39" t="n">
        <f aca="false">IFERROR(Counts!AG1050/Counts!AF1050,"")</f>
        <v>94.1130434782609</v>
      </c>
      <c r="Q1050" s="38" t="n">
        <f aca="false">IFERROR(Counts!AH1050/Counts!AC1050,"")</f>
        <v>0.434782608695652</v>
      </c>
      <c r="R1050" s="38" t="n">
        <f aca="false">IFERROR(Counts!N1050/Counts!M1050,"")</f>
        <v>0.307692307692308</v>
      </c>
      <c r="S1050" s="38" t="n">
        <f aca="false">IFERROR(Counts!K1050/Counts!J1050,"")</f>
        <v>0.796875</v>
      </c>
      <c r="T1050" s="38" t="n">
        <f aca="false">IFERROR(Counts!I1050/Counts!H1050,"")</f>
        <v>0.253521126760563</v>
      </c>
      <c r="U1050" s="38" t="n">
        <f aca="false">IFERROR(1-Counts!L1050/Counts!K1050,"")</f>
        <v>0.843137254901961</v>
      </c>
      <c r="V1050" s="39" t="n">
        <f aca="false">IFERROR(Counts!AJ1050/Counts!AI1050,"")</f>
        <v>73.4816666666667</v>
      </c>
      <c r="W1050" s="38" t="n">
        <f aca="false">IFERROR(Counts!AK1050/Counts!AI1050,"")</f>
        <v>0.35</v>
      </c>
      <c r="X1050" s="40" t="n">
        <f aca="false">IFERROR(Counts!O1050,"")</f>
        <v>0.314</v>
      </c>
      <c r="Y1050" s="36" t="n">
        <f aca="false">IFERROR(INDEX('Season Counts'!$Y$2:$Y$740,$AF1050)/INDEX('Season Counts'!$X$2:$X$740,$AF1050),"")</f>
        <v>0.289552380952381</v>
      </c>
      <c r="Z1050" s="37" t="n">
        <f aca="false">IFERROR(J1050-Y1050,"")</f>
        <v>0.0996908622908623</v>
      </c>
      <c r="AA1050" s="38" t="n">
        <f aca="false">IFERROR(INDEX('Season Counts'!$K$2:$K$740,$AF1050)/INDEX('Season Counts'!$J$2:$J$740,$AF1050),"")</f>
        <v>0.296650717703349</v>
      </c>
      <c r="AB1050" s="41" t="n">
        <f aca="false">IFERROR(R1050-AA1050,"")</f>
        <v>0.0110415899889584</v>
      </c>
      <c r="AC1050" s="39" t="n">
        <f aca="false">IFERROR(INDEX('Season Counts'!$AG$2:$AG$740,$AF1050)/INDEX('Season Counts'!$AF$2:$AF$740,$AF1050),"")</f>
        <v>73.1940828402367</v>
      </c>
      <c r="AD1050" s="40" t="n">
        <f aca="false">IFERROR(V1050-AC1050,"")</f>
        <v>0.287583826429966</v>
      </c>
      <c r="AE1050" s="4" t="str">
        <f aca="false">IF(D1050&lt;Guide!$C$21,"Low PA",IF(TRIM(IF(ISNUMBER(AD1050),IF(N(AD1050)&lt;=-Guide!$C$24,"▼ Bat Speed  ",IF(N(AD1050)&gt;=Guide!$C$24,"▲ Bat Speed  ","")),"")&amp;IF(N(Z1050)&gt;=Guide!$C$22,"▲ Contact  ","")&amp;IF(N(Z1050)&lt;=-Guide!$C$22,"▼ Contact  ","")&amp;IF(N(AB1050)&gt;=Guide!$C$23,"▲ Chase  ","")&amp;IF(N(AB1050)&lt;=-Guide!$C$23,"▼ Chase  ",""))="","Stable",TRIM(IF(ISNUMBER(AD1050),IF(N(AD1050)&lt;=-Guide!$C$24,"▼ Bat Speed  ",IF(N(AD1050)&gt;=Guide!$C$24,"▲ Bat Speed  ","")),"")&amp;IF(N(Z1050)&gt;=Guide!$C$22,"▲ Contact  ","")&amp;IF(N(Z1050)&lt;=-Guide!$C$22,"▼ Contact  ","")&amp;IF(N(AB1050)&gt;=Guide!$C$23,"▲ Chase  ","")&amp;IF(N(AB1050)&lt;=-Guide!$C$23,"▼ Chase  ",""))))</f>
        <v>Low PA</v>
      </c>
      <c r="AF1050" s="35" t="n">
        <f aca="false">MATCH(Counts!A1050,'Season Counts'!$A$2:$A$740,0)</f>
        <v>271</v>
      </c>
    </row>
    <row r="1051" customFormat="false" ht="15" hidden="false" customHeight="false" outlineLevel="0" collapsed="false">
      <c r="A1051" s="34" t="str">
        <f aca="false">Counts!B1051</f>
        <v>DET</v>
      </c>
      <c r="B1051" s="5" t="str">
        <f aca="false">Counts!C1051</f>
        <v>Jahmai Jones</v>
      </c>
      <c r="C1051" s="34" t="str">
        <f aca="false">Counts!F1051</f>
        <v>May</v>
      </c>
      <c r="D1051" s="35" t="n">
        <f aca="false">IFERROR(Counts!P1051,"")</f>
        <v>41</v>
      </c>
      <c r="E1051" s="36" t="n">
        <f aca="false">IFERROR(Counts!R1051/Counts!Q1051,"")</f>
        <v>0.114285714285714</v>
      </c>
      <c r="F1051" s="36" t="n">
        <f aca="false">IFERROR((Counts!R1051+Counts!V1051+Counts!W1051)/(Counts!Q1051+Counts!V1051+Counts!W1051+Counts!X1051),"")</f>
        <v>0.24390243902439</v>
      </c>
      <c r="G1051" s="36" t="n">
        <f aca="false">IFERROR((Counts!R1051+Counts!S1051+2*Counts!T1051+3*Counts!U1051)/Counts!Q1051,"")</f>
        <v>0.142857142857143</v>
      </c>
      <c r="H1051" s="35" t="n">
        <f aca="false">IFERROR(Counts!U1051,"")</f>
        <v>0</v>
      </c>
      <c r="I1051" s="36" t="n">
        <f aca="false">IFERROR(Counts!Z1051/Counts!AA1051,"")</f>
        <v>0.198780487804878</v>
      </c>
      <c r="J1051" s="36" t="n">
        <f aca="false">IFERROR(Counts!AB1051/Counts!AA1051,"")</f>
        <v>0.271878048780488</v>
      </c>
      <c r="K1051" s="37" t="n">
        <f aca="false">IFERROR((Counts!AB1051-Counts!Z1051)/Counts!AA1051,"")</f>
        <v>0.0730975609756098</v>
      </c>
      <c r="L1051" s="38" t="n">
        <f aca="false">IFERROR(Counts!Y1051/Counts!P1051,"")</f>
        <v>0.268292682926829</v>
      </c>
      <c r="M1051" s="38" t="n">
        <f aca="false">IFERROR(Counts!V1051/Counts!P1051,"")</f>
        <v>0.146341463414634</v>
      </c>
      <c r="N1051" s="38" t="n">
        <f aca="false">IFERROR(Counts!AD1051/Counts!AC1051,"")</f>
        <v>0</v>
      </c>
      <c r="O1051" s="38" t="n">
        <f aca="false">IFERROR(Counts!AE1051/Counts!AC1051,"")</f>
        <v>0.416666666666667</v>
      </c>
      <c r="P1051" s="39" t="n">
        <f aca="false">IFERROR(Counts!AG1051/Counts!AF1051,"")</f>
        <v>89.1708333333333</v>
      </c>
      <c r="Q1051" s="38" t="n">
        <f aca="false">IFERROR(Counts!AH1051/Counts!AC1051,"")</f>
        <v>0.25</v>
      </c>
      <c r="R1051" s="38" t="n">
        <f aca="false">IFERROR(Counts!N1051/Counts!M1051,"")</f>
        <v>0.290697674418605</v>
      </c>
      <c r="S1051" s="38" t="n">
        <f aca="false">IFERROR(Counts!K1051/Counts!J1051,"")</f>
        <v>0.666666666666667</v>
      </c>
      <c r="T1051" s="38" t="n">
        <f aca="false">IFERROR(Counts!I1051/Counts!H1051,"")</f>
        <v>0.318840579710145</v>
      </c>
      <c r="U1051" s="38" t="n">
        <f aca="false">IFERROR(1-Counts!L1051/Counts!K1051,"")</f>
        <v>0.840909090909091</v>
      </c>
      <c r="V1051" s="39" t="n">
        <f aca="false">IFERROR(Counts!AJ1051/Counts!AI1051,"")</f>
        <v>72.7209677419355</v>
      </c>
      <c r="W1051" s="38" t="n">
        <f aca="false">IFERROR(Counts!AK1051/Counts!AI1051,"")</f>
        <v>0.32258064516129</v>
      </c>
      <c r="X1051" s="40" t="n">
        <f aca="false">IFERROR(Counts!O1051,"")</f>
        <v>-3.788</v>
      </c>
      <c r="Y1051" s="36" t="n">
        <f aca="false">IFERROR(INDEX('Season Counts'!$Y$2:$Y$740,$AF1051)/INDEX('Season Counts'!$X$2:$X$740,$AF1051),"")</f>
        <v>0.289552380952381</v>
      </c>
      <c r="Z1051" s="37" t="n">
        <f aca="false">IFERROR(J1051-Y1051,"")</f>
        <v>-0.0176743321718931</v>
      </c>
      <c r="AA1051" s="38" t="n">
        <f aca="false">IFERROR(INDEX('Season Counts'!$K$2:$K$740,$AF1051)/INDEX('Season Counts'!$J$2:$J$740,$AF1051),"")</f>
        <v>0.296650717703349</v>
      </c>
      <c r="AB1051" s="41" t="n">
        <f aca="false">IFERROR(R1051-AA1051,"")</f>
        <v>-0.00595304328474461</v>
      </c>
      <c r="AC1051" s="39" t="n">
        <f aca="false">IFERROR(INDEX('Season Counts'!$AG$2:$AG$740,$AF1051)/INDEX('Season Counts'!$AF$2:$AF$740,$AF1051),"")</f>
        <v>73.1940828402367</v>
      </c>
      <c r="AD1051" s="40" t="n">
        <f aca="false">IFERROR(V1051-AC1051,"")</f>
        <v>-0.473115098301207</v>
      </c>
      <c r="AE1051" s="4" t="str">
        <f aca="false">IF(D1051&lt;Guide!$C$21,"Low PA",IF(TRIM(IF(ISNUMBER(AD1051),IF(N(AD1051)&lt;=-Guide!$C$24,"▼ Bat Speed  ",IF(N(AD1051)&gt;=Guide!$C$24,"▲ Bat Speed  ","")),"")&amp;IF(N(Z1051)&gt;=Guide!$C$22,"▲ Contact  ","")&amp;IF(N(Z1051)&lt;=-Guide!$C$22,"▼ Contact  ","")&amp;IF(N(AB1051)&gt;=Guide!$C$23,"▲ Chase  ","")&amp;IF(N(AB1051)&lt;=-Guide!$C$23,"▼ Chase  ",""))="","Stable",TRIM(IF(ISNUMBER(AD1051),IF(N(AD1051)&lt;=-Guide!$C$24,"▼ Bat Speed  ",IF(N(AD1051)&gt;=Guide!$C$24,"▲ Bat Speed  ","")),"")&amp;IF(N(Z1051)&gt;=Guide!$C$22,"▲ Contact  ","")&amp;IF(N(Z1051)&lt;=-Guide!$C$22,"▼ Contact  ","")&amp;IF(N(AB1051)&gt;=Guide!$C$23,"▲ Chase  ","")&amp;IF(N(AB1051)&lt;=-Guide!$C$23,"▼ Chase  ",""))))</f>
        <v>Stable</v>
      </c>
      <c r="AF1051" s="35" t="n">
        <f aca="false">MATCH(Counts!A1051,'Season Counts'!$A$2:$A$740,0)</f>
        <v>271</v>
      </c>
    </row>
    <row r="1052" customFormat="false" ht="15" hidden="false" customHeight="false" outlineLevel="0" collapsed="false">
      <c r="A1052" s="34" t="str">
        <f aca="false">Counts!B1052</f>
        <v>DET</v>
      </c>
      <c r="B1052" s="5" t="str">
        <f aca="false">Counts!C1052</f>
        <v>Jahmai Jones</v>
      </c>
      <c r="C1052" s="34" t="str">
        <f aca="false">Counts!F1052</f>
        <v>Jun</v>
      </c>
      <c r="D1052" s="35" t="n">
        <f aca="false">IFERROR(Counts!P1052,"")</f>
        <v>25</v>
      </c>
      <c r="E1052" s="36" t="n">
        <f aca="false">IFERROR(Counts!R1052/Counts!Q1052,"")</f>
        <v>0.0909090909090909</v>
      </c>
      <c r="F1052" s="36" t="n">
        <f aca="false">IFERROR((Counts!R1052+Counts!V1052+Counts!W1052)/(Counts!Q1052+Counts!V1052+Counts!W1052+Counts!X1052),"")</f>
        <v>0.2</v>
      </c>
      <c r="G1052" s="36" t="n">
        <f aca="false">IFERROR((Counts!R1052+Counts!S1052+2*Counts!T1052+3*Counts!U1052)/Counts!Q1052,"")</f>
        <v>0.0909090909090909</v>
      </c>
      <c r="H1052" s="35" t="n">
        <f aca="false">IFERROR(Counts!U1052,"")</f>
        <v>0</v>
      </c>
      <c r="I1052" s="36" t="n">
        <f aca="false">IFERROR(Counts!Z1052/Counts!AA1052,"")</f>
        <v>0.156</v>
      </c>
      <c r="J1052" s="36" t="n">
        <f aca="false">IFERROR(Counts!AB1052/Counts!AA1052,"")</f>
        <v>0.19356</v>
      </c>
      <c r="K1052" s="37" t="n">
        <f aca="false">IFERROR((Counts!AB1052-Counts!Z1052)/Counts!AA1052,"")</f>
        <v>0.03756</v>
      </c>
      <c r="L1052" s="38" t="n">
        <f aca="false">IFERROR(Counts!Y1052/Counts!P1052,"")</f>
        <v>0.4</v>
      </c>
      <c r="M1052" s="38" t="n">
        <f aca="false">IFERROR(Counts!V1052/Counts!P1052,"")</f>
        <v>0.12</v>
      </c>
      <c r="N1052" s="38" t="n">
        <f aca="false">IFERROR(Counts!AD1052/Counts!AC1052,"")</f>
        <v>0</v>
      </c>
      <c r="O1052" s="38" t="n">
        <f aca="false">IFERROR(Counts!AE1052/Counts!AC1052,"")</f>
        <v>0.25</v>
      </c>
      <c r="P1052" s="39" t="n">
        <f aca="false">IFERROR(Counts!AG1052/Counts!AF1052,"")</f>
        <v>88.2583333333333</v>
      </c>
      <c r="Q1052" s="38" t="n">
        <f aca="false">IFERROR(Counts!AH1052/Counts!AC1052,"")</f>
        <v>0.166666666666667</v>
      </c>
      <c r="R1052" s="38" t="n">
        <f aca="false">IFERROR(Counts!N1052/Counts!M1052,"")</f>
        <v>0.277777777777778</v>
      </c>
      <c r="S1052" s="38" t="n">
        <f aca="false">IFERROR(Counts!K1052/Counts!J1052,"")</f>
        <v>0.688888888888889</v>
      </c>
      <c r="T1052" s="38" t="n">
        <f aca="false">IFERROR(Counts!I1052/Counts!H1052,"")</f>
        <v>0.434782608695652</v>
      </c>
      <c r="U1052" s="38" t="n">
        <f aca="false">IFERROR(1-Counts!L1052/Counts!K1052,"")</f>
        <v>0.612903225806452</v>
      </c>
      <c r="V1052" s="39" t="n">
        <f aca="false">IFERROR(Counts!AJ1052/Counts!AI1052,"")</f>
        <v>73.4488372093023</v>
      </c>
      <c r="W1052" s="38" t="n">
        <f aca="false">IFERROR(Counts!AK1052/Counts!AI1052,"")</f>
        <v>0.372093023255814</v>
      </c>
      <c r="X1052" s="40" t="n">
        <f aca="false">IFERROR(Counts!O1052,"")</f>
        <v>-3.868</v>
      </c>
      <c r="Y1052" s="36" t="n">
        <f aca="false">IFERROR(INDEX('Season Counts'!$Y$2:$Y$740,$AF1052)/INDEX('Season Counts'!$X$2:$X$740,$AF1052),"")</f>
        <v>0.289552380952381</v>
      </c>
      <c r="Z1052" s="37" t="n">
        <f aca="false">IFERROR(J1052-Y1052,"")</f>
        <v>-0.0959923809523809</v>
      </c>
      <c r="AA1052" s="38" t="n">
        <f aca="false">IFERROR(INDEX('Season Counts'!$K$2:$K$740,$AF1052)/INDEX('Season Counts'!$J$2:$J$740,$AF1052),"")</f>
        <v>0.296650717703349</v>
      </c>
      <c r="AB1052" s="41" t="n">
        <f aca="false">IFERROR(R1052-AA1052,"")</f>
        <v>-0.0188729399255715</v>
      </c>
      <c r="AC1052" s="39" t="n">
        <f aca="false">IFERROR(INDEX('Season Counts'!$AG$2:$AG$740,$AF1052)/INDEX('Season Counts'!$AF$2:$AF$740,$AF1052),"")</f>
        <v>73.1940828402367</v>
      </c>
      <c r="AD1052" s="40" t="n">
        <f aca="false">IFERROR(V1052-AC1052,"")</f>
        <v>0.254754369065637</v>
      </c>
      <c r="AE1052" s="4" t="str">
        <f aca="false">IF(D1052&lt;Guide!$C$21,"Low PA",IF(TRIM(IF(ISNUMBER(AD1052),IF(N(AD1052)&lt;=-Guide!$C$24,"▼ Bat Speed  ",IF(N(AD1052)&gt;=Guide!$C$24,"▲ Bat Speed  ","")),"")&amp;IF(N(Z1052)&gt;=Guide!$C$22,"▲ Contact  ","")&amp;IF(N(Z1052)&lt;=-Guide!$C$22,"▼ Contact  ","")&amp;IF(N(AB1052)&gt;=Guide!$C$23,"▲ Chase  ","")&amp;IF(N(AB1052)&lt;=-Guide!$C$23,"▼ Chase  ",""))="","Stable",TRIM(IF(ISNUMBER(AD1052),IF(N(AD1052)&lt;=-Guide!$C$24,"▼ Bat Speed  ",IF(N(AD1052)&gt;=Guide!$C$24,"▲ Bat Speed  ","")),"")&amp;IF(N(Z1052)&gt;=Guide!$C$22,"▲ Contact  ","")&amp;IF(N(Z1052)&lt;=-Guide!$C$22,"▼ Contact  ","")&amp;IF(N(AB1052)&gt;=Guide!$C$23,"▲ Chase  ","")&amp;IF(N(AB1052)&lt;=-Guide!$C$23,"▼ Chase  ",""))))</f>
        <v>Low PA</v>
      </c>
      <c r="AF1052" s="35" t="n">
        <f aca="false">MATCH(Counts!A1052,'Season Counts'!$A$2:$A$740,0)</f>
        <v>271</v>
      </c>
    </row>
    <row r="1053" customFormat="false" ht="15" hidden="false" customHeight="false" outlineLevel="0" collapsed="false">
      <c r="A1053" s="34" t="str">
        <f aca="false">Counts!B1053</f>
        <v>DET</v>
      </c>
      <c r="B1053" s="5" t="str">
        <f aca="false">Counts!C1053</f>
        <v>Jahmai Jones</v>
      </c>
      <c r="C1053" s="34" t="str">
        <f aca="false">Counts!F1053</f>
        <v>Jul</v>
      </c>
      <c r="D1053" s="35" t="n">
        <f aca="false">IFERROR(Counts!P1053,"")</f>
        <v>2</v>
      </c>
      <c r="E1053" s="36" t="n">
        <f aca="false">IFERROR(Counts!R1053/Counts!Q1053,"")</f>
        <v>0</v>
      </c>
      <c r="F1053" s="36" t="n">
        <f aca="false">IFERROR((Counts!R1053+Counts!V1053+Counts!W1053)/(Counts!Q1053+Counts!V1053+Counts!W1053+Counts!X1053),"")</f>
        <v>0</v>
      </c>
      <c r="G1053" s="36" t="n">
        <f aca="false">IFERROR((Counts!R1053+Counts!S1053+2*Counts!T1053+3*Counts!U1053)/Counts!Q1053,"")</f>
        <v>0</v>
      </c>
      <c r="H1053" s="35" t="n">
        <f aca="false">IFERROR(Counts!U1053,"")</f>
        <v>0</v>
      </c>
      <c r="I1053" s="36" t="n">
        <f aca="false">IFERROR(Counts!Z1053/Counts!AA1053,"")</f>
        <v>0</v>
      </c>
      <c r="J1053" s="36" t="n">
        <f aca="false">IFERROR(Counts!AB1053/Counts!AA1053,"")</f>
        <v>0.0075</v>
      </c>
      <c r="K1053" s="37" t="n">
        <f aca="false">IFERROR((Counts!AB1053-Counts!Z1053)/Counts!AA1053,"")</f>
        <v>0.0075</v>
      </c>
      <c r="L1053" s="38" t="n">
        <f aca="false">IFERROR(Counts!Y1053/Counts!P1053,"")</f>
        <v>0.5</v>
      </c>
      <c r="M1053" s="38" t="n">
        <f aca="false">IFERROR(Counts!V1053/Counts!P1053,"")</f>
        <v>0</v>
      </c>
      <c r="N1053" s="38" t="n">
        <f aca="false">IFERROR(Counts!AD1053/Counts!AC1053,"")</f>
        <v>0</v>
      </c>
      <c r="O1053" s="38" t="n">
        <f aca="false">IFERROR(Counts!AE1053/Counts!AC1053,"")</f>
        <v>0</v>
      </c>
      <c r="P1053" s="39" t="n">
        <f aca="false">IFERROR(Counts!AG1053/Counts!AF1053,"")</f>
        <v>87.5</v>
      </c>
      <c r="Q1053" s="38" t="n">
        <f aca="false">IFERROR(Counts!AH1053/Counts!AC1053,"")</f>
        <v>0</v>
      </c>
      <c r="R1053" s="38" t="n">
        <f aca="false">IFERROR(Counts!N1053/Counts!M1053,"")</f>
        <v>0.5</v>
      </c>
      <c r="S1053" s="38" t="n">
        <f aca="false">IFERROR(Counts!K1053/Counts!J1053,"")</f>
        <v>1</v>
      </c>
      <c r="T1053" s="38" t="n">
        <f aca="false">IFERROR(Counts!I1053/Counts!H1053,"")</f>
        <v>0.5</v>
      </c>
      <c r="U1053" s="38" t="n">
        <f aca="false">IFERROR(1-Counts!L1053/Counts!K1053,"")</f>
        <v>1</v>
      </c>
      <c r="V1053" s="39" t="n">
        <f aca="false">IFERROR(Counts!AJ1053/Counts!AI1053,"")</f>
        <v>73.475</v>
      </c>
      <c r="W1053" s="38" t="n">
        <f aca="false">IFERROR(Counts!AK1053/Counts!AI1053,"")</f>
        <v>0.5</v>
      </c>
      <c r="X1053" s="40" t="n">
        <f aca="false">IFERROR(Counts!O1053,"")</f>
        <v>-0.519</v>
      </c>
      <c r="Y1053" s="36" t="n">
        <f aca="false">IFERROR(INDEX('Season Counts'!$Y$2:$Y$740,$AF1053)/INDEX('Season Counts'!$X$2:$X$740,$AF1053),"")</f>
        <v>0.289552380952381</v>
      </c>
      <c r="Z1053" s="37" t="n">
        <f aca="false">IFERROR(J1053-Y1053,"")</f>
        <v>-0.282052380952381</v>
      </c>
      <c r="AA1053" s="38" t="n">
        <f aca="false">IFERROR(INDEX('Season Counts'!$K$2:$K$740,$AF1053)/INDEX('Season Counts'!$J$2:$J$740,$AF1053),"")</f>
        <v>0.296650717703349</v>
      </c>
      <c r="AB1053" s="41" t="n">
        <f aca="false">IFERROR(R1053-AA1053,"")</f>
        <v>0.203349282296651</v>
      </c>
      <c r="AC1053" s="39" t="n">
        <f aca="false">IFERROR(INDEX('Season Counts'!$AG$2:$AG$740,$AF1053)/INDEX('Season Counts'!$AF$2:$AF$740,$AF1053),"")</f>
        <v>73.1940828402367</v>
      </c>
      <c r="AD1053" s="40" t="n">
        <f aca="false">IFERROR(V1053-AC1053,"")</f>
        <v>0.280917159763305</v>
      </c>
      <c r="AE1053" s="4" t="str">
        <f aca="false">IF(D1053&lt;Guide!$C$21,"Low PA",IF(TRIM(IF(ISNUMBER(AD1053),IF(N(AD1053)&lt;=-Guide!$C$24,"▼ Bat Speed  ",IF(N(AD1053)&gt;=Guide!$C$24,"▲ Bat Speed  ","")),"")&amp;IF(N(Z1053)&gt;=Guide!$C$22,"▲ Contact  ","")&amp;IF(N(Z1053)&lt;=-Guide!$C$22,"▼ Contact  ","")&amp;IF(N(AB1053)&gt;=Guide!$C$23,"▲ Chase  ","")&amp;IF(N(AB1053)&lt;=-Guide!$C$23,"▼ Chase  ",""))="","Stable",TRIM(IF(ISNUMBER(AD1053),IF(N(AD1053)&lt;=-Guide!$C$24,"▼ Bat Speed  ",IF(N(AD1053)&gt;=Guide!$C$24,"▲ Bat Speed  ","")),"")&amp;IF(N(Z1053)&gt;=Guide!$C$22,"▲ Contact  ","")&amp;IF(N(Z1053)&lt;=-Guide!$C$22,"▼ Contact  ","")&amp;IF(N(AB1053)&gt;=Guide!$C$23,"▲ Chase  ","")&amp;IF(N(AB1053)&lt;=-Guide!$C$23,"▼ Chase  ",""))))</f>
        <v>Low PA</v>
      </c>
      <c r="AF1053" s="35" t="n">
        <f aca="false">MATCH(Counts!A1053,'Season Counts'!$A$2:$A$740,0)</f>
        <v>271</v>
      </c>
    </row>
    <row r="1054" customFormat="false" ht="15" hidden="false" customHeight="false" outlineLevel="0" collapsed="false">
      <c r="A1054" s="34" t="str">
        <f aca="false">Counts!B1054</f>
        <v>DET</v>
      </c>
      <c r="B1054" s="5" t="str">
        <f aca="false">Counts!C1054</f>
        <v>James Outman</v>
      </c>
      <c r="C1054" s="34" t="str">
        <f aca="false">Counts!F1054</f>
        <v>Jun</v>
      </c>
      <c r="D1054" s="35" t="n">
        <f aca="false">IFERROR(Counts!P1054,"")</f>
        <v>39</v>
      </c>
      <c r="E1054" s="36" t="n">
        <f aca="false">IFERROR(Counts!R1054/Counts!Q1054,"")</f>
        <v>0.205882352941176</v>
      </c>
      <c r="F1054" s="36" t="n">
        <f aca="false">IFERROR((Counts!R1054+Counts!V1054+Counts!W1054)/(Counts!Q1054+Counts!V1054+Counts!W1054+Counts!X1054),"")</f>
        <v>0.307692307692308</v>
      </c>
      <c r="G1054" s="36" t="n">
        <f aca="false">IFERROR((Counts!R1054+Counts!S1054+2*Counts!T1054+3*Counts!U1054)/Counts!Q1054,"")</f>
        <v>0.470588235294118</v>
      </c>
      <c r="H1054" s="35" t="n">
        <f aca="false">IFERROR(Counts!U1054,"")</f>
        <v>3</v>
      </c>
      <c r="I1054" s="36" t="n">
        <f aca="false">IFERROR(Counts!Z1054/Counts!AA1054,"")</f>
        <v>0.335897435897436</v>
      </c>
      <c r="J1054" s="36" t="n">
        <f aca="false">IFERROR(Counts!AB1054/Counts!AA1054,"")</f>
        <v>0.293205128205128</v>
      </c>
      <c r="K1054" s="37" t="n">
        <f aca="false">IFERROR((Counts!AB1054-Counts!Z1054)/Counts!AA1054,"")</f>
        <v>-0.0426923076923077</v>
      </c>
      <c r="L1054" s="38" t="n">
        <f aca="false">IFERROR(Counts!Y1054/Counts!P1054,"")</f>
        <v>0.435897435897436</v>
      </c>
      <c r="M1054" s="38" t="n">
        <f aca="false">IFERROR(Counts!V1054/Counts!P1054,"")</f>
        <v>0.128205128205128</v>
      </c>
      <c r="N1054" s="38" t="n">
        <f aca="false">IFERROR(Counts!AD1054/Counts!AC1054,"")</f>
        <v>0.176470588235294</v>
      </c>
      <c r="O1054" s="38" t="n">
        <f aca="false">IFERROR(Counts!AE1054/Counts!AC1054,"")</f>
        <v>0.411764705882353</v>
      </c>
      <c r="P1054" s="39" t="n">
        <f aca="false">IFERROR(Counts!AG1054/Counts!AF1054,"")</f>
        <v>92.5294117647059</v>
      </c>
      <c r="Q1054" s="38" t="n">
        <f aca="false">IFERROR(Counts!AH1054/Counts!AC1054,"")</f>
        <v>0.411764705882353</v>
      </c>
      <c r="R1054" s="38" t="n">
        <f aca="false">IFERROR(Counts!N1054/Counts!M1054,"")</f>
        <v>0.244444444444444</v>
      </c>
      <c r="S1054" s="38" t="n">
        <f aca="false">IFERROR(Counts!K1054/Counts!J1054,"")</f>
        <v>0.733333333333333</v>
      </c>
      <c r="T1054" s="38" t="n">
        <f aca="false">IFERROR(Counts!I1054/Counts!H1054,"")</f>
        <v>0.428571428571429</v>
      </c>
      <c r="U1054" s="38" t="n">
        <f aca="false">IFERROR(1-Counts!L1054/Counts!K1054,"")</f>
        <v>0.672727272727273</v>
      </c>
      <c r="V1054" s="39" t="n">
        <f aca="false">IFERROR(Counts!AJ1054/Counts!AI1054,"")</f>
        <v>71.9522388059702</v>
      </c>
      <c r="W1054" s="38" t="n">
        <f aca="false">IFERROR(Counts!AK1054/Counts!AI1054,"")</f>
        <v>0.194029850746269</v>
      </c>
      <c r="X1054" s="40" t="n">
        <f aca="false">IFERROR(Counts!O1054,"")</f>
        <v>-0.723</v>
      </c>
      <c r="Y1054" s="36" t="n">
        <f aca="false">IFERROR(INDEX('Season Counts'!$Y$2:$Y$740,$AF1054)/INDEX('Season Counts'!$X$2:$X$740,$AF1054),"")</f>
        <v>0.24603</v>
      </c>
      <c r="Z1054" s="37" t="n">
        <f aca="false">IFERROR(J1054-Y1054,"")</f>
        <v>0.0471751282051282</v>
      </c>
      <c r="AA1054" s="38" t="n">
        <f aca="false">IFERROR(INDEX('Season Counts'!$K$2:$K$740,$AF1054)/INDEX('Season Counts'!$J$2:$J$740,$AF1054),"")</f>
        <v>0.294117647058824</v>
      </c>
      <c r="AB1054" s="41" t="n">
        <f aca="false">IFERROR(R1054-AA1054,"")</f>
        <v>-0.0496732026143791</v>
      </c>
      <c r="AC1054" s="39" t="n">
        <f aca="false">IFERROR(INDEX('Season Counts'!$AG$2:$AG$740,$AF1054)/INDEX('Season Counts'!$AF$2:$AF$740,$AF1054),"")</f>
        <v>72.5994186046512</v>
      </c>
      <c r="AD1054" s="40" t="n">
        <f aca="false">IFERROR(V1054-AC1054,"")</f>
        <v>-0.647179798681009</v>
      </c>
      <c r="AE1054" s="4" t="str">
        <f aca="false">IF(D1054&lt;Guide!$C$21,"Low PA",IF(TRIM(IF(ISNUMBER(AD1054),IF(N(AD1054)&lt;=-Guide!$C$24,"▼ Bat Speed  ",IF(N(AD1054)&gt;=Guide!$C$24,"▲ Bat Speed  ","")),"")&amp;IF(N(Z1054)&gt;=Guide!$C$22,"▲ Contact  ","")&amp;IF(N(Z1054)&lt;=-Guide!$C$22,"▼ Contact  ","")&amp;IF(N(AB1054)&gt;=Guide!$C$23,"▲ Chase  ","")&amp;IF(N(AB1054)&lt;=-Guide!$C$23,"▼ Chase  ",""))="","Stable",TRIM(IF(ISNUMBER(AD1054),IF(N(AD1054)&lt;=-Guide!$C$24,"▼ Bat Speed  ",IF(N(AD1054)&gt;=Guide!$C$24,"▲ Bat Speed  ","")),"")&amp;IF(N(Z1054)&gt;=Guide!$C$22,"▲ Contact  ","")&amp;IF(N(Z1054)&lt;=-Guide!$C$22,"▼ Contact  ","")&amp;IF(N(AB1054)&gt;=Guide!$C$23,"▲ Chase  ","")&amp;IF(N(AB1054)&lt;=-Guide!$C$23,"▼ Chase  ",""))))</f>
        <v>Low PA</v>
      </c>
      <c r="AF1054" s="35" t="n">
        <f aca="false">MATCH(Counts!A1054,'Season Counts'!$A$2:$A$740,0)</f>
        <v>272</v>
      </c>
    </row>
    <row r="1055" customFormat="false" ht="15" hidden="false" customHeight="false" outlineLevel="0" collapsed="false">
      <c r="A1055" s="34" t="str">
        <f aca="false">Counts!B1055</f>
        <v>DET</v>
      </c>
      <c r="B1055" s="5" t="str">
        <f aca="false">Counts!C1055</f>
        <v>James Outman</v>
      </c>
      <c r="C1055" s="34" t="str">
        <f aca="false">Counts!F1055</f>
        <v>Jul</v>
      </c>
      <c r="D1055" s="35" t="n">
        <f aca="false">IFERROR(Counts!P1055,"")</f>
        <v>57</v>
      </c>
      <c r="E1055" s="36" t="n">
        <f aca="false">IFERROR(Counts!R1055/Counts!Q1055,"")</f>
        <v>0.142857142857143</v>
      </c>
      <c r="F1055" s="36" t="n">
        <f aca="false">IFERROR((Counts!R1055+Counts!V1055+Counts!W1055)/(Counts!Q1055+Counts!V1055+Counts!W1055+Counts!X1055),"")</f>
        <v>0.157894736842105</v>
      </c>
      <c r="G1055" s="36" t="n">
        <f aca="false">IFERROR((Counts!R1055+Counts!S1055+2*Counts!T1055+3*Counts!U1055)/Counts!Q1055,"")</f>
        <v>0.232142857142857</v>
      </c>
      <c r="H1055" s="35" t="n">
        <f aca="false">IFERROR(Counts!U1055,"")</f>
        <v>1</v>
      </c>
      <c r="I1055" s="36" t="n">
        <f aca="false">IFERROR(Counts!Z1055/Counts!AA1055,"")</f>
        <v>0.170175438596491</v>
      </c>
      <c r="J1055" s="36" t="n">
        <f aca="false">IFERROR(Counts!AB1055/Counts!AA1055,"")</f>
        <v>0.184175438596491</v>
      </c>
      <c r="K1055" s="37" t="n">
        <f aca="false">IFERROR((Counts!AB1055-Counts!Z1055)/Counts!AA1055,"")</f>
        <v>0.014</v>
      </c>
      <c r="L1055" s="38" t="n">
        <f aca="false">IFERROR(Counts!Y1055/Counts!P1055,"")</f>
        <v>0.421052631578947</v>
      </c>
      <c r="M1055" s="38" t="n">
        <f aca="false">IFERROR(Counts!V1055/Counts!P1055,"")</f>
        <v>0</v>
      </c>
      <c r="N1055" s="38" t="n">
        <f aca="false">IFERROR(Counts!AD1055/Counts!AC1055,"")</f>
        <v>0.0625</v>
      </c>
      <c r="O1055" s="38" t="n">
        <f aca="false">IFERROR(Counts!AE1055/Counts!AC1055,"")</f>
        <v>0.46875</v>
      </c>
      <c r="P1055" s="39" t="n">
        <f aca="false">IFERROR(Counts!AG1055/Counts!AF1055,"")</f>
        <v>84.7</v>
      </c>
      <c r="Q1055" s="38" t="n">
        <f aca="false">IFERROR(Counts!AH1055/Counts!AC1055,"")</f>
        <v>0.3125</v>
      </c>
      <c r="R1055" s="38" t="n">
        <f aca="false">IFERROR(Counts!N1055/Counts!M1055,"")</f>
        <v>0.338709677419355</v>
      </c>
      <c r="S1055" s="38" t="n">
        <f aca="false">IFERROR(Counts!K1055/Counts!J1055,"")</f>
        <v>0.7</v>
      </c>
      <c r="T1055" s="38" t="n">
        <f aca="false">IFERROR(Counts!I1055/Counts!H1055,"")</f>
        <v>0.401785714285714</v>
      </c>
      <c r="U1055" s="38" t="n">
        <f aca="false">IFERROR(1-Counts!L1055/Counts!K1055,"")</f>
        <v>0.757142857142857</v>
      </c>
      <c r="V1055" s="39" t="n">
        <f aca="false">IFERROR(Counts!AJ1055/Counts!AI1055,"")</f>
        <v>72.8151515151515</v>
      </c>
      <c r="W1055" s="38" t="n">
        <f aca="false">IFERROR(Counts!AK1055/Counts!AI1055,"")</f>
        <v>0.252525252525253</v>
      </c>
      <c r="X1055" s="40" t="n">
        <f aca="false">IFERROR(Counts!O1055,"")</f>
        <v>-8.101</v>
      </c>
      <c r="Y1055" s="36" t="n">
        <f aca="false">IFERROR(INDEX('Season Counts'!$Y$2:$Y$740,$AF1055)/INDEX('Season Counts'!$X$2:$X$740,$AF1055),"")</f>
        <v>0.24603</v>
      </c>
      <c r="Z1055" s="37" t="n">
        <f aca="false">IFERROR(J1055-Y1055,"")</f>
        <v>-0.0618545614035088</v>
      </c>
      <c r="AA1055" s="38" t="n">
        <f aca="false">IFERROR(INDEX('Season Counts'!$K$2:$K$740,$AF1055)/INDEX('Season Counts'!$J$2:$J$740,$AF1055),"")</f>
        <v>0.294117647058824</v>
      </c>
      <c r="AB1055" s="41" t="n">
        <f aca="false">IFERROR(R1055-AA1055,"")</f>
        <v>0.0445920303605313</v>
      </c>
      <c r="AC1055" s="39" t="n">
        <f aca="false">IFERROR(INDEX('Season Counts'!$AG$2:$AG$740,$AF1055)/INDEX('Season Counts'!$AF$2:$AF$740,$AF1055),"")</f>
        <v>72.5994186046512</v>
      </c>
      <c r="AD1055" s="40" t="n">
        <f aca="false">IFERROR(V1055-AC1055,"")</f>
        <v>0.21573291050035</v>
      </c>
      <c r="AE1055" s="4" t="str">
        <f aca="false">IF(D1055&lt;Guide!$C$21,"Low PA",IF(TRIM(IF(ISNUMBER(AD1055),IF(N(AD1055)&lt;=-Guide!$C$24,"▼ Bat Speed  ",IF(N(AD1055)&gt;=Guide!$C$24,"▲ Bat Speed  ","")),"")&amp;IF(N(Z1055)&gt;=Guide!$C$22,"▲ Contact  ","")&amp;IF(N(Z1055)&lt;=-Guide!$C$22,"▼ Contact  ","")&amp;IF(N(AB1055)&gt;=Guide!$C$23,"▲ Chase  ","")&amp;IF(N(AB1055)&lt;=-Guide!$C$23,"▼ Chase  ",""))="","Stable",TRIM(IF(ISNUMBER(AD1055),IF(N(AD1055)&lt;=-Guide!$C$24,"▼ Bat Speed  ",IF(N(AD1055)&gt;=Guide!$C$24,"▲ Bat Speed  ","")),"")&amp;IF(N(Z1055)&gt;=Guide!$C$22,"▲ Contact  ","")&amp;IF(N(Z1055)&lt;=-Guide!$C$22,"▼ Contact  ","")&amp;IF(N(AB1055)&gt;=Guide!$C$23,"▲ Chase  ","")&amp;IF(N(AB1055)&lt;=-Guide!$C$23,"▼ Chase  ",""))))</f>
        <v>▼ Contact ▲ Chase</v>
      </c>
      <c r="AF1055" s="35" t="n">
        <f aca="false">MATCH(Counts!A1055,'Season Counts'!$A$2:$A$740,0)</f>
        <v>272</v>
      </c>
    </row>
    <row r="1056" customFormat="false" ht="15" hidden="false" customHeight="false" outlineLevel="0" collapsed="false">
      <c r="A1056" s="34" t="str">
        <f aca="false">Counts!B1056</f>
        <v>DET</v>
      </c>
      <c r="B1056" s="5" t="str">
        <f aca="false">Counts!C1056</f>
        <v>James Outman</v>
      </c>
      <c r="C1056" s="34" t="str">
        <f aca="false">Counts!F1056</f>
        <v>Aug</v>
      </c>
      <c r="D1056" s="35" t="n">
        <f aca="false">IFERROR(Counts!P1056,"")</f>
        <v>4</v>
      </c>
      <c r="E1056" s="36" t="n">
        <f aca="false">IFERROR(Counts!R1056/Counts!Q1056,"")</f>
        <v>0.666666666666667</v>
      </c>
      <c r="F1056" s="36" t="n">
        <f aca="false">IFERROR((Counts!R1056+Counts!V1056+Counts!W1056)/(Counts!Q1056+Counts!V1056+Counts!W1056+Counts!X1056),"")</f>
        <v>0.75</v>
      </c>
      <c r="G1056" s="36" t="n">
        <f aca="false">IFERROR((Counts!R1056+Counts!S1056+2*Counts!T1056+3*Counts!U1056)/Counts!Q1056,"")</f>
        <v>1.66666666666667</v>
      </c>
      <c r="H1056" s="35" t="n">
        <f aca="false">IFERROR(Counts!U1056,"")</f>
        <v>1</v>
      </c>
      <c r="I1056" s="36" t="n">
        <f aca="false">IFERROR(Counts!Z1056/Counts!AA1056,"")</f>
        <v>0.9</v>
      </c>
      <c r="J1056" s="36" t="n">
        <f aca="false">IFERROR(Counts!AB1056/Counts!AA1056,"")</f>
        <v>0.6675</v>
      </c>
      <c r="K1056" s="37" t="n">
        <f aca="false">IFERROR((Counts!AB1056-Counts!Z1056)/Counts!AA1056,"")</f>
        <v>-0.2325</v>
      </c>
      <c r="L1056" s="38" t="n">
        <f aca="false">IFERROR(Counts!Y1056/Counts!P1056,"")</f>
        <v>0.25</v>
      </c>
      <c r="M1056" s="38" t="n">
        <f aca="false">IFERROR(Counts!V1056/Counts!P1056,"")</f>
        <v>0</v>
      </c>
      <c r="N1056" s="38" t="n">
        <f aca="false">IFERROR(Counts!AD1056/Counts!AC1056,"")</f>
        <v>0.5</v>
      </c>
      <c r="O1056" s="38" t="n">
        <f aca="false">IFERROR(Counts!AE1056/Counts!AC1056,"")</f>
        <v>0.5</v>
      </c>
      <c r="P1056" s="39" t="n">
        <f aca="false">IFERROR(Counts!AG1056/Counts!AF1056,"")</f>
        <v>95.55</v>
      </c>
      <c r="Q1056" s="38" t="n">
        <f aca="false">IFERROR(Counts!AH1056/Counts!AC1056,"")</f>
        <v>0.5</v>
      </c>
      <c r="R1056" s="38" t="n">
        <f aca="false">IFERROR(Counts!N1056/Counts!M1056,"")</f>
        <v>0.142857142857143</v>
      </c>
      <c r="S1056" s="38" t="n">
        <f aca="false">IFERROR(Counts!K1056/Counts!J1056,"")</f>
        <v>0.714285714285714</v>
      </c>
      <c r="T1056" s="38" t="n">
        <f aca="false">IFERROR(Counts!I1056/Counts!H1056,"")</f>
        <v>0.166666666666667</v>
      </c>
      <c r="U1056" s="38" t="n">
        <f aca="false">IFERROR(1-Counts!L1056/Counts!K1056,"")</f>
        <v>1</v>
      </c>
      <c r="V1056" s="39" t="n">
        <f aca="false">IFERROR(Counts!AJ1056/Counts!AI1056,"")</f>
        <v>76.2666666666667</v>
      </c>
      <c r="W1056" s="38" t="n">
        <f aca="false">IFERROR(Counts!AK1056/Counts!AI1056,"")</f>
        <v>0.666666666666667</v>
      </c>
      <c r="X1056" s="40" t="n">
        <f aca="false">IFERROR(Counts!O1056,"")</f>
        <v>1.738</v>
      </c>
      <c r="Y1056" s="36" t="n">
        <f aca="false">IFERROR(INDEX('Season Counts'!$Y$2:$Y$740,$AF1056)/INDEX('Season Counts'!$X$2:$X$740,$AF1056),"")</f>
        <v>0.24603</v>
      </c>
      <c r="Z1056" s="37" t="n">
        <f aca="false">IFERROR(J1056-Y1056,"")</f>
        <v>0.42147</v>
      </c>
      <c r="AA1056" s="38" t="n">
        <f aca="false">IFERROR(INDEX('Season Counts'!$K$2:$K$740,$AF1056)/INDEX('Season Counts'!$J$2:$J$740,$AF1056),"")</f>
        <v>0.294117647058824</v>
      </c>
      <c r="AB1056" s="41" t="n">
        <f aca="false">IFERROR(R1056-AA1056,"")</f>
        <v>-0.151260504201681</v>
      </c>
      <c r="AC1056" s="39" t="n">
        <f aca="false">IFERROR(INDEX('Season Counts'!$AG$2:$AG$740,$AF1056)/INDEX('Season Counts'!$AF$2:$AF$740,$AF1056),"")</f>
        <v>72.5994186046512</v>
      </c>
      <c r="AD1056" s="40" t="n">
        <f aca="false">IFERROR(V1056-AC1056,"")</f>
        <v>3.6672480620155</v>
      </c>
      <c r="AE1056" s="4" t="str">
        <f aca="false">IF(D1056&lt;Guide!$C$21,"Low PA",IF(TRIM(IF(ISNUMBER(AD1056),IF(N(AD1056)&lt;=-Guide!$C$24,"▼ Bat Speed  ",IF(N(AD1056)&gt;=Guide!$C$24,"▲ Bat Speed  ","")),"")&amp;IF(N(Z1056)&gt;=Guide!$C$22,"▲ Contact  ","")&amp;IF(N(Z1056)&lt;=-Guide!$C$22,"▼ Contact  ","")&amp;IF(N(AB1056)&gt;=Guide!$C$23,"▲ Chase  ","")&amp;IF(N(AB1056)&lt;=-Guide!$C$23,"▼ Chase  ",""))="","Stable",TRIM(IF(ISNUMBER(AD1056),IF(N(AD1056)&lt;=-Guide!$C$24,"▼ Bat Speed  ",IF(N(AD1056)&gt;=Guide!$C$24,"▲ Bat Speed  ","")),"")&amp;IF(N(Z1056)&gt;=Guide!$C$22,"▲ Contact  ","")&amp;IF(N(Z1056)&lt;=-Guide!$C$22,"▼ Contact  ","")&amp;IF(N(AB1056)&gt;=Guide!$C$23,"▲ Chase  ","")&amp;IF(N(AB1056)&lt;=-Guide!$C$23,"▼ Chase  ",""))))</f>
        <v>Low PA</v>
      </c>
      <c r="AF1056" s="35" t="n">
        <f aca="false">MATCH(Counts!A1056,'Season Counts'!$A$2:$A$740,0)</f>
        <v>272</v>
      </c>
    </row>
    <row r="1057" customFormat="false" ht="15" hidden="false" customHeight="false" outlineLevel="0" collapsed="false">
      <c r="A1057" s="34" t="str">
        <f aca="false">Counts!B1057</f>
        <v>DET</v>
      </c>
      <c r="B1057" s="5" t="str">
        <f aca="false">Counts!C1057</f>
        <v>Brett Callahan</v>
      </c>
      <c r="C1057" s="34" t="str">
        <f aca="false">Counts!F1057</f>
        <v>Aug</v>
      </c>
      <c r="D1057" s="35" t="n">
        <f aca="false">IFERROR(Counts!P1057,"")</f>
        <v>34</v>
      </c>
      <c r="E1057" s="36" t="n">
        <f aca="false">IFERROR(Counts!R1057/Counts!Q1057,"")</f>
        <v>0.266666666666667</v>
      </c>
      <c r="F1057" s="36" t="n">
        <f aca="false">IFERROR((Counts!R1057+Counts!V1057+Counts!W1057)/(Counts!Q1057+Counts!V1057+Counts!W1057+Counts!X1057),"")</f>
        <v>0.323529411764706</v>
      </c>
      <c r="G1057" s="36" t="n">
        <f aca="false">IFERROR((Counts!R1057+Counts!S1057+2*Counts!T1057+3*Counts!U1057)/Counts!Q1057,"")</f>
        <v>0.466666666666667</v>
      </c>
      <c r="H1057" s="35" t="n">
        <f aca="false">IFERROR(Counts!U1057,"")</f>
        <v>1</v>
      </c>
      <c r="I1057" s="36" t="n">
        <f aca="false">IFERROR(Counts!Z1057/Counts!AA1057,"")</f>
        <v>0.336764705882353</v>
      </c>
      <c r="J1057" s="36" t="n">
        <f aca="false">IFERROR(Counts!AB1057/Counts!AA1057,"")</f>
        <v>0.331323529411765</v>
      </c>
      <c r="K1057" s="37" t="n">
        <f aca="false">IFERROR((Counts!AB1057-Counts!Z1057)/Counts!AA1057,"")</f>
        <v>-0.0054411764705882</v>
      </c>
      <c r="L1057" s="38" t="n">
        <f aca="false">IFERROR(Counts!Y1057/Counts!P1057,"")</f>
        <v>0.264705882352941</v>
      </c>
      <c r="M1057" s="38" t="n">
        <f aca="false">IFERROR(Counts!V1057/Counts!P1057,"")</f>
        <v>0.0588235294117647</v>
      </c>
      <c r="N1057" s="38" t="n">
        <f aca="false">IFERROR(Counts!AD1057/Counts!AC1057,"")</f>
        <v>0.0454545454545455</v>
      </c>
      <c r="O1057" s="38" t="n">
        <f aca="false">IFERROR(Counts!AE1057/Counts!AC1057,"")</f>
        <v>0.454545454545455</v>
      </c>
      <c r="P1057" s="39" t="n">
        <f aca="false">IFERROR(Counts!AG1057/Counts!AF1057,"")</f>
        <v>90.3545454545455</v>
      </c>
      <c r="Q1057" s="38" t="n">
        <f aca="false">IFERROR(Counts!AH1057/Counts!AC1057,"")</f>
        <v>0.363636363636364</v>
      </c>
      <c r="R1057" s="38" t="n">
        <f aca="false">IFERROR(Counts!N1057/Counts!M1057,"")</f>
        <v>0.36734693877551</v>
      </c>
      <c r="S1057" s="38" t="n">
        <f aca="false">IFERROR(Counts!K1057/Counts!J1057,"")</f>
        <v>0.793103448275862</v>
      </c>
      <c r="T1057" s="38" t="n">
        <f aca="false">IFERROR(Counts!I1057/Counts!H1057,"")</f>
        <v>0.15625</v>
      </c>
      <c r="U1057" s="38" t="n">
        <f aca="false">IFERROR(1-Counts!L1057/Counts!K1057,"")</f>
        <v>0.934782608695652</v>
      </c>
      <c r="V1057" s="39" t="n">
        <f aca="false">IFERROR(Counts!AJ1057/Counts!AI1057,"")</f>
        <v>74.2844827586207</v>
      </c>
      <c r="W1057" s="38" t="n">
        <f aca="false">IFERROR(Counts!AK1057/Counts!AI1057,"")</f>
        <v>0.46551724137931</v>
      </c>
      <c r="X1057" s="40" t="n">
        <f aca="false">IFERROR(Counts!O1057,"")</f>
        <v>2.084</v>
      </c>
      <c r="Y1057" s="36" t="n">
        <f aca="false">IFERROR(INDEX('Season Counts'!$Y$2:$Y$740,$AF1057)/INDEX('Season Counts'!$X$2:$X$740,$AF1057),"")</f>
        <v>0.2957</v>
      </c>
      <c r="Z1057" s="37" t="n">
        <f aca="false">IFERROR(J1057-Y1057,"")</f>
        <v>0.0356235294117648</v>
      </c>
      <c r="AA1057" s="38" t="n">
        <f aca="false">IFERROR(INDEX('Season Counts'!$K$2:$K$740,$AF1057)/INDEX('Season Counts'!$J$2:$J$740,$AF1057),"")</f>
        <v>0.401408450704225</v>
      </c>
      <c r="AB1057" s="41" t="n">
        <f aca="false">IFERROR(R1057-AA1057,"")</f>
        <v>-0.0340615119287152</v>
      </c>
      <c r="AC1057" s="39" t="n">
        <f aca="false">IFERROR(INDEX('Season Counts'!$AG$2:$AG$740,$AF1057)/INDEX('Season Counts'!$AF$2:$AF$740,$AF1057),"")</f>
        <v>75.0767605633803</v>
      </c>
      <c r="AD1057" s="40" t="n">
        <f aca="false">IFERROR(V1057-AC1057,"")</f>
        <v>-0.792277804759593</v>
      </c>
      <c r="AE1057" s="4" t="str">
        <f aca="false">IF(D1057&lt;Guide!$C$21,"Low PA",IF(TRIM(IF(ISNUMBER(AD1057),IF(N(AD1057)&lt;=-Guide!$C$24,"▼ Bat Speed  ",IF(N(AD1057)&gt;=Guide!$C$24,"▲ Bat Speed  ","")),"")&amp;IF(N(Z1057)&gt;=Guide!$C$22,"▲ Contact  ","")&amp;IF(N(Z1057)&lt;=-Guide!$C$22,"▼ Contact  ","")&amp;IF(N(AB1057)&gt;=Guide!$C$23,"▲ Chase  ","")&amp;IF(N(AB1057)&lt;=-Guide!$C$23,"▼ Chase  ",""))="","Stable",TRIM(IF(ISNUMBER(AD1057),IF(N(AD1057)&lt;=-Guide!$C$24,"▼ Bat Speed  ",IF(N(AD1057)&gt;=Guide!$C$24,"▲ Bat Speed  ","")),"")&amp;IF(N(Z1057)&gt;=Guide!$C$22,"▲ Contact  ","")&amp;IF(N(Z1057)&lt;=-Guide!$C$22,"▼ Contact  ","")&amp;IF(N(AB1057)&gt;=Guide!$C$23,"▲ Chase  ","")&amp;IF(N(AB1057)&lt;=-Guide!$C$23,"▼ Chase  ",""))))</f>
        <v>Low PA</v>
      </c>
      <c r="AF1057" s="35" t="n">
        <f aca="false">MATCH(Counts!A1057,'Season Counts'!$A$2:$A$740,0)</f>
        <v>273</v>
      </c>
    </row>
    <row r="1058" customFormat="false" ht="15" hidden="false" customHeight="false" outlineLevel="0" collapsed="false">
      <c r="A1058" s="34" t="str">
        <f aca="false">Counts!B1058</f>
        <v>DET</v>
      </c>
      <c r="B1058" s="5" t="str">
        <f aca="false">Counts!C1058</f>
        <v>Brett Callahan</v>
      </c>
      <c r="C1058" s="34" t="str">
        <f aca="false">Counts!F1058</f>
        <v>Sep</v>
      </c>
      <c r="D1058" s="35" t="n">
        <f aca="false">IFERROR(Counts!P1058,"")</f>
        <v>46</v>
      </c>
      <c r="E1058" s="36" t="n">
        <f aca="false">IFERROR(Counts!R1058/Counts!Q1058,"")</f>
        <v>0.170731707317073</v>
      </c>
      <c r="F1058" s="36" t="n">
        <f aca="false">IFERROR((Counts!R1058+Counts!V1058+Counts!W1058)/(Counts!Q1058+Counts!V1058+Counts!W1058+Counts!X1058),"")</f>
        <v>0.260869565217391</v>
      </c>
      <c r="G1058" s="36" t="n">
        <f aca="false">IFERROR((Counts!R1058+Counts!S1058+2*Counts!T1058+3*Counts!U1058)/Counts!Q1058,"")</f>
        <v>0.219512195121951</v>
      </c>
      <c r="H1058" s="35" t="n">
        <f aca="false">IFERROR(Counts!U1058,"")</f>
        <v>0</v>
      </c>
      <c r="I1058" s="36" t="n">
        <f aca="false">IFERROR(Counts!Z1058/Counts!AA1058,"")</f>
        <v>0.228260869565217</v>
      </c>
      <c r="J1058" s="36" t="n">
        <f aca="false">IFERROR(Counts!AB1058/Counts!AA1058,"")</f>
        <v>0.269369565217391</v>
      </c>
      <c r="K1058" s="37" t="n">
        <f aca="false">IFERROR((Counts!AB1058-Counts!Z1058)/Counts!AA1058,"")</f>
        <v>0.0411086956521739</v>
      </c>
      <c r="L1058" s="38" t="n">
        <f aca="false">IFERROR(Counts!Y1058/Counts!P1058,"")</f>
        <v>0.391304347826087</v>
      </c>
      <c r="M1058" s="38" t="n">
        <f aca="false">IFERROR(Counts!V1058/Counts!P1058,"")</f>
        <v>0.108695652173913</v>
      </c>
      <c r="N1058" s="38" t="n">
        <f aca="false">IFERROR(Counts!AD1058/Counts!AC1058,"")</f>
        <v>0.173913043478261</v>
      </c>
      <c r="O1058" s="38" t="n">
        <f aca="false">IFERROR(Counts!AE1058/Counts!AC1058,"")</f>
        <v>0.434782608695652</v>
      </c>
      <c r="P1058" s="39" t="n">
        <f aca="false">IFERROR(Counts!AG1058/Counts!AF1058,"")</f>
        <v>89.4130434782609</v>
      </c>
      <c r="Q1058" s="38" t="n">
        <f aca="false">IFERROR(Counts!AH1058/Counts!AC1058,"")</f>
        <v>0.217391304347826</v>
      </c>
      <c r="R1058" s="38" t="n">
        <f aca="false">IFERROR(Counts!N1058/Counts!M1058,"")</f>
        <v>0.419354838709677</v>
      </c>
      <c r="S1058" s="38" t="n">
        <f aca="false">IFERROR(Counts!K1058/Counts!J1058,"")</f>
        <v>0.766233766233766</v>
      </c>
      <c r="T1058" s="38" t="n">
        <f aca="false">IFERROR(Counts!I1058/Counts!H1058,"")</f>
        <v>0.326530612244898</v>
      </c>
      <c r="U1058" s="38" t="n">
        <f aca="false">IFERROR(1-Counts!L1058/Counts!K1058,"")</f>
        <v>0.847457627118644</v>
      </c>
      <c r="V1058" s="39" t="n">
        <f aca="false">IFERROR(Counts!AJ1058/Counts!AI1058,"")</f>
        <v>75.6238095238095</v>
      </c>
      <c r="W1058" s="38" t="n">
        <f aca="false">IFERROR(Counts!AK1058/Counts!AI1058,"")</f>
        <v>0.55952380952381</v>
      </c>
      <c r="X1058" s="40" t="n">
        <f aca="false">IFERROR(Counts!O1058,"")</f>
        <v>-4.088</v>
      </c>
      <c r="Y1058" s="36" t="n">
        <f aca="false">IFERROR(INDEX('Season Counts'!$Y$2:$Y$740,$AF1058)/INDEX('Season Counts'!$X$2:$X$740,$AF1058),"")</f>
        <v>0.2957</v>
      </c>
      <c r="Z1058" s="37" t="n">
        <f aca="false">IFERROR(J1058-Y1058,"")</f>
        <v>-0.0263304347826087</v>
      </c>
      <c r="AA1058" s="38" t="n">
        <f aca="false">IFERROR(INDEX('Season Counts'!$K$2:$K$740,$AF1058)/INDEX('Season Counts'!$J$2:$J$740,$AF1058),"")</f>
        <v>0.401408450704225</v>
      </c>
      <c r="AB1058" s="41" t="n">
        <f aca="false">IFERROR(R1058-AA1058,"")</f>
        <v>0.0179463880054521</v>
      </c>
      <c r="AC1058" s="39" t="n">
        <f aca="false">IFERROR(INDEX('Season Counts'!$AG$2:$AG$740,$AF1058)/INDEX('Season Counts'!$AF$2:$AF$740,$AF1058),"")</f>
        <v>75.0767605633803</v>
      </c>
      <c r="AD1058" s="40" t="n">
        <f aca="false">IFERROR(V1058-AC1058,"")</f>
        <v>0.547048960429237</v>
      </c>
      <c r="AE1058" s="4" t="str">
        <f aca="false">IF(D1058&lt;Guide!$C$21,"Low PA",IF(TRIM(IF(ISNUMBER(AD1058),IF(N(AD1058)&lt;=-Guide!$C$24,"▼ Bat Speed  ",IF(N(AD1058)&gt;=Guide!$C$24,"▲ Bat Speed  ","")),"")&amp;IF(N(Z1058)&gt;=Guide!$C$22,"▲ Contact  ","")&amp;IF(N(Z1058)&lt;=-Guide!$C$22,"▼ Contact  ","")&amp;IF(N(AB1058)&gt;=Guide!$C$23,"▲ Chase  ","")&amp;IF(N(AB1058)&lt;=-Guide!$C$23,"▼ Chase  ",""))="","Stable",TRIM(IF(ISNUMBER(AD1058),IF(N(AD1058)&lt;=-Guide!$C$24,"▼ Bat Speed  ",IF(N(AD1058)&gt;=Guide!$C$24,"▲ Bat Speed  ","")),"")&amp;IF(N(Z1058)&gt;=Guide!$C$22,"▲ Contact  ","")&amp;IF(N(Z1058)&lt;=-Guide!$C$22,"▼ Contact  ","")&amp;IF(N(AB1058)&gt;=Guide!$C$23,"▲ Chase  ","")&amp;IF(N(AB1058)&lt;=-Guide!$C$23,"▼ Chase  ",""))))</f>
        <v>Stable</v>
      </c>
      <c r="AF1058" s="35" t="n">
        <f aca="false">MATCH(Counts!A1058,'Season Counts'!$A$2:$A$740,0)</f>
        <v>273</v>
      </c>
    </row>
    <row r="1059" customFormat="false" ht="15" hidden="false" customHeight="false" outlineLevel="0" collapsed="false">
      <c r="A1059" s="34" t="str">
        <f aca="false">Counts!B1059</f>
        <v>DET</v>
      </c>
      <c r="B1059" s="5" t="str">
        <f aca="false">Counts!C1059</f>
        <v>John Peck</v>
      </c>
      <c r="C1059" s="34" t="str">
        <f aca="false">Counts!F1059</f>
        <v>Sep</v>
      </c>
      <c r="D1059" s="35" t="n">
        <f aca="false">IFERROR(Counts!P1059,"")</f>
        <v>80</v>
      </c>
      <c r="E1059" s="36" t="n">
        <f aca="false">IFERROR(Counts!R1059/Counts!Q1059,"")</f>
        <v>0.161764705882353</v>
      </c>
      <c r="F1059" s="36" t="n">
        <f aca="false">IFERROR((Counts!R1059+Counts!V1059+Counts!W1059)/(Counts!Q1059+Counts!V1059+Counts!W1059+Counts!X1059),"")</f>
        <v>0.275</v>
      </c>
      <c r="G1059" s="36" t="n">
        <f aca="false">IFERROR((Counts!R1059+Counts!S1059+2*Counts!T1059+3*Counts!U1059)/Counts!Q1059,"")</f>
        <v>0.176470588235294</v>
      </c>
      <c r="H1059" s="35" t="n">
        <f aca="false">IFERROR(Counts!U1059,"")</f>
        <v>0</v>
      </c>
      <c r="I1059" s="36" t="n">
        <f aca="false">IFERROR(Counts!Z1059/Counts!AA1059,"")</f>
        <v>0.227215189873418</v>
      </c>
      <c r="J1059" s="36" t="n">
        <f aca="false">IFERROR(Counts!AB1059/Counts!AA1059,"")</f>
        <v>0.310443037974684</v>
      </c>
      <c r="K1059" s="37" t="n">
        <f aca="false">IFERROR((Counts!AB1059-Counts!Z1059)/Counts!AA1059,"")</f>
        <v>0.0832278481012658</v>
      </c>
      <c r="L1059" s="38" t="n">
        <f aca="false">IFERROR(Counts!Y1059/Counts!P1059,"")</f>
        <v>0.2</v>
      </c>
      <c r="M1059" s="38" t="n">
        <f aca="false">IFERROR(Counts!V1059/Counts!P1059,"")</f>
        <v>0.1125</v>
      </c>
      <c r="N1059" s="38" t="n">
        <f aca="false">IFERROR(Counts!AD1059/Counts!AC1059,"")</f>
        <v>0.0754716981132075</v>
      </c>
      <c r="O1059" s="38" t="n">
        <f aca="false">IFERROR(Counts!AE1059/Counts!AC1059,"")</f>
        <v>0.377358490566038</v>
      </c>
      <c r="P1059" s="39" t="n">
        <f aca="false">IFERROR(Counts!AG1059/Counts!AF1059,"")</f>
        <v>88.5480769230769</v>
      </c>
      <c r="Q1059" s="38" t="n">
        <f aca="false">IFERROR(Counts!AH1059/Counts!AC1059,"")</f>
        <v>0.320754716981132</v>
      </c>
      <c r="R1059" s="38" t="n">
        <f aca="false">IFERROR(Counts!N1059/Counts!M1059,"")</f>
        <v>0.322147651006711</v>
      </c>
      <c r="S1059" s="38" t="n">
        <f aca="false">IFERROR(Counts!K1059/Counts!J1059,"")</f>
        <v>0.75968992248062</v>
      </c>
      <c r="T1059" s="38" t="n">
        <f aca="false">IFERROR(Counts!I1059/Counts!H1059,"")</f>
        <v>0.23972602739726</v>
      </c>
      <c r="U1059" s="38" t="n">
        <f aca="false">IFERROR(1-Counts!L1059/Counts!K1059,"")</f>
        <v>0.826530612244898</v>
      </c>
      <c r="V1059" s="39" t="n">
        <f aca="false">IFERROR(Counts!AJ1059/Counts!AI1059,"")</f>
        <v>72.22890625</v>
      </c>
      <c r="W1059" s="38" t="n">
        <f aca="false">IFERROR(Counts!AK1059/Counts!AI1059,"")</f>
        <v>0.171875</v>
      </c>
      <c r="X1059" s="40" t="n">
        <f aca="false">IFERROR(Counts!O1059,"")</f>
        <v>-5.904</v>
      </c>
      <c r="Y1059" s="36" t="n">
        <f aca="false">IFERROR(INDEX('Season Counts'!$Y$2:$Y$740,$AF1059)/INDEX('Season Counts'!$X$2:$X$740,$AF1059),"")</f>
        <v>0.310443037974684</v>
      </c>
      <c r="Z1059" s="37" t="n">
        <f aca="false">IFERROR(J1059-Y1059,"")</f>
        <v>0</v>
      </c>
      <c r="AA1059" s="38" t="n">
        <f aca="false">IFERROR(INDEX('Season Counts'!$K$2:$K$740,$AF1059)/INDEX('Season Counts'!$J$2:$J$740,$AF1059),"")</f>
        <v>0.322147651006711</v>
      </c>
      <c r="AB1059" s="41" t="n">
        <f aca="false">IFERROR(R1059-AA1059,"")</f>
        <v>0</v>
      </c>
      <c r="AC1059" s="39" t="n">
        <f aca="false">IFERROR(INDEX('Season Counts'!$AG$2:$AG$740,$AF1059)/INDEX('Season Counts'!$AF$2:$AF$740,$AF1059),"")</f>
        <v>72.22890625</v>
      </c>
      <c r="AD1059" s="40" t="n">
        <f aca="false">IFERROR(V1059-AC1059,"")</f>
        <v>0</v>
      </c>
      <c r="AE1059" s="4" t="str">
        <f aca="false">IF(D1059&lt;Guide!$C$21,"Low PA",IF(TRIM(IF(ISNUMBER(AD1059),IF(N(AD1059)&lt;=-Guide!$C$24,"▼ Bat Speed  ",IF(N(AD1059)&gt;=Guide!$C$24,"▲ Bat Speed  ","")),"")&amp;IF(N(Z1059)&gt;=Guide!$C$22,"▲ Contact  ","")&amp;IF(N(Z1059)&lt;=-Guide!$C$22,"▼ Contact  ","")&amp;IF(N(AB1059)&gt;=Guide!$C$23,"▲ Chase  ","")&amp;IF(N(AB1059)&lt;=-Guide!$C$23,"▼ Chase  ",""))="","Stable",TRIM(IF(ISNUMBER(AD1059),IF(N(AD1059)&lt;=-Guide!$C$24,"▼ Bat Speed  ",IF(N(AD1059)&gt;=Guide!$C$24,"▲ Bat Speed  ","")),"")&amp;IF(N(Z1059)&gt;=Guide!$C$22,"▲ Contact  ","")&amp;IF(N(Z1059)&lt;=-Guide!$C$22,"▼ Contact  ","")&amp;IF(N(AB1059)&gt;=Guide!$C$23,"▲ Chase  ","")&amp;IF(N(AB1059)&lt;=-Guide!$C$23,"▼ Chase  ",""))))</f>
        <v>Stable</v>
      </c>
      <c r="AF1059" s="35" t="n">
        <f aca="false">MATCH(Counts!A1059,'Season Counts'!$A$2:$A$740,0)</f>
        <v>274</v>
      </c>
    </row>
    <row r="1060" customFormat="false" ht="15" hidden="false" customHeight="false" outlineLevel="0" collapsed="false">
      <c r="A1060" s="34" t="str">
        <f aca="false">Counts!B1060</f>
        <v>DET</v>
      </c>
      <c r="B1060" s="5" t="str">
        <f aca="false">Counts!C1060</f>
        <v>Zack Short</v>
      </c>
      <c r="C1060" s="34" t="str">
        <f aca="false">Counts!F1060</f>
        <v>May</v>
      </c>
      <c r="D1060" s="35" t="n">
        <f aca="false">IFERROR(Counts!P1060,"")</f>
        <v>34</v>
      </c>
      <c r="E1060" s="36" t="n">
        <f aca="false">IFERROR(Counts!R1060/Counts!Q1060,"")</f>
        <v>0.12</v>
      </c>
      <c r="F1060" s="36" t="n">
        <f aca="false">IFERROR((Counts!R1060+Counts!V1060+Counts!W1060)/(Counts!Q1060+Counts!V1060+Counts!W1060+Counts!X1060),"")</f>
        <v>0.323529411764706</v>
      </c>
      <c r="G1060" s="36" t="n">
        <f aca="false">IFERROR((Counts!R1060+Counts!S1060+2*Counts!T1060+3*Counts!U1060)/Counts!Q1060,"")</f>
        <v>0.16</v>
      </c>
      <c r="H1060" s="35" t="n">
        <f aca="false">IFERROR(Counts!U1060,"")</f>
        <v>0</v>
      </c>
      <c r="I1060" s="36" t="n">
        <f aca="false">IFERROR(Counts!Z1060/Counts!AA1060,"")</f>
        <v>0.254411764705882</v>
      </c>
      <c r="J1060" s="36" t="n">
        <f aca="false">IFERROR(Counts!AB1060/Counts!AA1060,"")</f>
        <v>0.322794117647059</v>
      </c>
      <c r="K1060" s="37" t="n">
        <f aca="false">IFERROR((Counts!AB1060-Counts!Z1060)/Counts!AA1060,"")</f>
        <v>0.0683823529411765</v>
      </c>
      <c r="L1060" s="38" t="n">
        <f aca="false">IFERROR(Counts!Y1060/Counts!P1060,"")</f>
        <v>0.235294117647059</v>
      </c>
      <c r="M1060" s="38" t="n">
        <f aca="false">IFERROR(Counts!V1060/Counts!P1060,"")</f>
        <v>0.205882352941176</v>
      </c>
      <c r="N1060" s="38" t="n">
        <f aca="false">IFERROR(Counts!AD1060/Counts!AC1060,"")</f>
        <v>0.0555555555555556</v>
      </c>
      <c r="O1060" s="38" t="n">
        <f aca="false">IFERROR(Counts!AE1060/Counts!AC1060,"")</f>
        <v>0.277777777777778</v>
      </c>
      <c r="P1060" s="39" t="n">
        <f aca="false">IFERROR(Counts!AG1060/Counts!AF1060,"")</f>
        <v>83.3166666666667</v>
      </c>
      <c r="Q1060" s="38" t="n">
        <f aca="false">IFERROR(Counts!AH1060/Counts!AC1060,"")</f>
        <v>0.388888888888889</v>
      </c>
      <c r="R1060" s="38" t="n">
        <f aca="false">IFERROR(Counts!N1060/Counts!M1060,"")</f>
        <v>0.3</v>
      </c>
      <c r="S1060" s="38" t="n">
        <f aca="false">IFERROR(Counts!K1060/Counts!J1060,"")</f>
        <v>0.652173913043478</v>
      </c>
      <c r="T1060" s="38" t="n">
        <f aca="false">IFERROR(Counts!I1060/Counts!H1060,"")</f>
        <v>0.277777777777778</v>
      </c>
      <c r="U1060" s="38" t="n">
        <f aca="false">IFERROR(1-Counts!L1060/Counts!K1060,"")</f>
        <v>0.866666666666667</v>
      </c>
      <c r="V1060" s="39" t="n">
        <f aca="false">IFERROR(Counts!AJ1060/Counts!AI1060,"")</f>
        <v>70.1424242424242</v>
      </c>
      <c r="W1060" s="38" t="n">
        <f aca="false">IFERROR(Counts!AK1060/Counts!AI1060,"")</f>
        <v>0.0606060606060606</v>
      </c>
      <c r="X1060" s="40" t="n">
        <f aca="false">IFERROR(Counts!O1060,"")</f>
        <v>-1.253</v>
      </c>
      <c r="Y1060" s="36" t="n">
        <f aca="false">IFERROR(INDEX('Season Counts'!$Y$2:$Y$740,$AF1060)/INDEX('Season Counts'!$X$2:$X$740,$AF1060),"")</f>
        <v>0.285847826086957</v>
      </c>
      <c r="Z1060" s="37" t="n">
        <f aca="false">IFERROR(J1060-Y1060,"")</f>
        <v>0.0369462915601023</v>
      </c>
      <c r="AA1060" s="38" t="n">
        <f aca="false">IFERROR(INDEX('Season Counts'!$K$2:$K$740,$AF1060)/INDEX('Season Counts'!$J$2:$J$740,$AF1060),"")</f>
        <v>0.271929824561404</v>
      </c>
      <c r="AB1060" s="41" t="n">
        <f aca="false">IFERROR(R1060-AA1060,"")</f>
        <v>0.0280701754385965</v>
      </c>
      <c r="AC1060" s="39" t="n">
        <f aca="false">IFERROR(INDEX('Season Counts'!$AG$2:$AG$740,$AF1060)/INDEX('Season Counts'!$AF$2:$AF$740,$AF1060),"")</f>
        <v>70.4422222222222</v>
      </c>
      <c r="AD1060" s="40" t="n">
        <f aca="false">IFERROR(V1060-AC1060,"")</f>
        <v>-0.299797979797987</v>
      </c>
      <c r="AE1060" s="4" t="str">
        <f aca="false">IF(D1060&lt;Guide!$C$21,"Low PA",IF(TRIM(IF(ISNUMBER(AD1060),IF(N(AD1060)&lt;=-Guide!$C$24,"▼ Bat Speed  ",IF(N(AD1060)&gt;=Guide!$C$24,"▲ Bat Speed  ","")),"")&amp;IF(N(Z1060)&gt;=Guide!$C$22,"▲ Contact  ","")&amp;IF(N(Z1060)&lt;=-Guide!$C$22,"▼ Contact  ","")&amp;IF(N(AB1060)&gt;=Guide!$C$23,"▲ Chase  ","")&amp;IF(N(AB1060)&lt;=-Guide!$C$23,"▼ Chase  ",""))="","Stable",TRIM(IF(ISNUMBER(AD1060),IF(N(AD1060)&lt;=-Guide!$C$24,"▼ Bat Speed  ",IF(N(AD1060)&gt;=Guide!$C$24,"▲ Bat Speed  ","")),"")&amp;IF(N(Z1060)&gt;=Guide!$C$22,"▲ Contact  ","")&amp;IF(N(Z1060)&lt;=-Guide!$C$22,"▼ Contact  ","")&amp;IF(N(AB1060)&gt;=Guide!$C$23,"▲ Chase  ","")&amp;IF(N(AB1060)&lt;=-Guide!$C$23,"▼ Chase  ",""))))</f>
        <v>Low PA</v>
      </c>
      <c r="AF1060" s="35" t="n">
        <f aca="false">MATCH(Counts!A1060,'Season Counts'!$A$2:$A$740,0)</f>
        <v>275</v>
      </c>
    </row>
    <row r="1061" customFormat="false" ht="15" hidden="false" customHeight="false" outlineLevel="0" collapsed="false">
      <c r="A1061" s="34" t="str">
        <f aca="false">Counts!B1061</f>
        <v>DET</v>
      </c>
      <c r="B1061" s="5" t="str">
        <f aca="false">Counts!C1061</f>
        <v>Zack Short</v>
      </c>
      <c r="C1061" s="34" t="str">
        <f aca="false">Counts!F1061</f>
        <v>Jun</v>
      </c>
      <c r="D1061" s="35" t="n">
        <f aca="false">IFERROR(Counts!P1061,"")</f>
        <v>12</v>
      </c>
      <c r="E1061" s="36" t="n">
        <f aca="false">IFERROR(Counts!R1061/Counts!Q1061,"")</f>
        <v>0.272727272727273</v>
      </c>
      <c r="F1061" s="36" t="n">
        <f aca="false">IFERROR((Counts!R1061+Counts!V1061+Counts!W1061)/(Counts!Q1061+Counts!V1061+Counts!W1061+Counts!X1061),"")</f>
        <v>0.25</v>
      </c>
      <c r="G1061" s="36" t="n">
        <f aca="false">IFERROR((Counts!R1061+Counts!S1061+2*Counts!T1061+3*Counts!U1061)/Counts!Q1061,"")</f>
        <v>0.363636363636364</v>
      </c>
      <c r="H1061" s="35" t="n">
        <f aca="false">IFERROR(Counts!U1061,"")</f>
        <v>0</v>
      </c>
      <c r="I1061" s="36" t="n">
        <f aca="false">IFERROR(Counts!Z1061/Counts!AA1061,"")</f>
        <v>0.254166666666667</v>
      </c>
      <c r="J1061" s="36" t="n">
        <f aca="false">IFERROR(Counts!AB1061/Counts!AA1061,"")</f>
        <v>0.181166666666667</v>
      </c>
      <c r="K1061" s="37" t="n">
        <f aca="false">IFERROR((Counts!AB1061-Counts!Z1061)/Counts!AA1061,"")</f>
        <v>-0.073</v>
      </c>
      <c r="L1061" s="38" t="n">
        <f aca="false">IFERROR(Counts!Y1061/Counts!P1061,"")</f>
        <v>0.333333333333333</v>
      </c>
      <c r="M1061" s="38" t="n">
        <f aca="false">IFERROR(Counts!V1061/Counts!P1061,"")</f>
        <v>0</v>
      </c>
      <c r="N1061" s="38" t="n">
        <f aca="false">IFERROR(Counts!AD1061/Counts!AC1061,"")</f>
        <v>0.125</v>
      </c>
      <c r="O1061" s="38" t="n">
        <f aca="false">IFERROR(Counts!AE1061/Counts!AC1061,"")</f>
        <v>0.25</v>
      </c>
      <c r="P1061" s="39" t="n">
        <f aca="false">IFERROR(Counts!AG1061/Counts!AF1061,"")</f>
        <v>92.0875</v>
      </c>
      <c r="Q1061" s="38" t="n">
        <f aca="false">IFERROR(Counts!AH1061/Counts!AC1061,"")</f>
        <v>0.125</v>
      </c>
      <c r="R1061" s="38" t="n">
        <f aca="false">IFERROR(Counts!N1061/Counts!M1061,"")</f>
        <v>0.166666666666667</v>
      </c>
      <c r="S1061" s="38" t="n">
        <f aca="false">IFERROR(Counts!K1061/Counts!J1061,"")</f>
        <v>0.758620689655172</v>
      </c>
      <c r="T1061" s="38" t="n">
        <f aca="false">IFERROR(Counts!I1061/Counts!H1061,"")</f>
        <v>0.307692307692308</v>
      </c>
      <c r="U1061" s="38" t="n">
        <f aca="false">IFERROR(1-Counts!L1061/Counts!K1061,"")</f>
        <v>0.727272727272727</v>
      </c>
      <c r="V1061" s="39" t="n">
        <f aca="false">IFERROR(Counts!AJ1061/Counts!AI1061,"")</f>
        <v>71.2666666666667</v>
      </c>
      <c r="W1061" s="38" t="n">
        <f aca="false">IFERROR(Counts!AK1061/Counts!AI1061,"")</f>
        <v>0</v>
      </c>
      <c r="X1061" s="40" t="n">
        <f aca="false">IFERROR(Counts!O1061,"")</f>
        <v>-0.713</v>
      </c>
      <c r="Y1061" s="36" t="n">
        <f aca="false">IFERROR(INDEX('Season Counts'!$Y$2:$Y$740,$AF1061)/INDEX('Season Counts'!$X$2:$X$740,$AF1061),"")</f>
        <v>0.285847826086957</v>
      </c>
      <c r="Z1061" s="37" t="n">
        <f aca="false">IFERROR(J1061-Y1061,"")</f>
        <v>-0.10468115942029</v>
      </c>
      <c r="AA1061" s="38" t="n">
        <f aca="false">IFERROR(INDEX('Season Counts'!$K$2:$K$740,$AF1061)/INDEX('Season Counts'!$J$2:$J$740,$AF1061),"")</f>
        <v>0.271929824561404</v>
      </c>
      <c r="AB1061" s="41" t="n">
        <f aca="false">IFERROR(R1061-AA1061,"")</f>
        <v>-0.105263157894737</v>
      </c>
      <c r="AC1061" s="39" t="n">
        <f aca="false">IFERROR(INDEX('Season Counts'!$AG$2:$AG$740,$AF1061)/INDEX('Season Counts'!$AF$2:$AF$740,$AF1061),"")</f>
        <v>70.4422222222222</v>
      </c>
      <c r="AD1061" s="40" t="n">
        <f aca="false">IFERROR(V1061-AC1061,"")</f>
        <v>0.824444444444438</v>
      </c>
      <c r="AE1061" s="4" t="str">
        <f aca="false">IF(D1061&lt;Guide!$C$21,"Low PA",IF(TRIM(IF(ISNUMBER(AD1061),IF(N(AD1061)&lt;=-Guide!$C$24,"▼ Bat Speed  ",IF(N(AD1061)&gt;=Guide!$C$24,"▲ Bat Speed  ","")),"")&amp;IF(N(Z1061)&gt;=Guide!$C$22,"▲ Contact  ","")&amp;IF(N(Z1061)&lt;=-Guide!$C$22,"▼ Contact  ","")&amp;IF(N(AB1061)&gt;=Guide!$C$23,"▲ Chase  ","")&amp;IF(N(AB1061)&lt;=-Guide!$C$23,"▼ Chase  ",""))="","Stable",TRIM(IF(ISNUMBER(AD1061),IF(N(AD1061)&lt;=-Guide!$C$24,"▼ Bat Speed  ",IF(N(AD1061)&gt;=Guide!$C$24,"▲ Bat Speed  ","")),"")&amp;IF(N(Z1061)&gt;=Guide!$C$22,"▲ Contact  ","")&amp;IF(N(Z1061)&lt;=-Guide!$C$22,"▼ Contact  ","")&amp;IF(N(AB1061)&gt;=Guide!$C$23,"▲ Chase  ","")&amp;IF(N(AB1061)&lt;=-Guide!$C$23,"▼ Chase  ",""))))</f>
        <v>Low PA</v>
      </c>
      <c r="AF1061" s="35" t="n">
        <f aca="false">MATCH(Counts!A1061,'Season Counts'!$A$2:$A$740,0)</f>
        <v>275</v>
      </c>
    </row>
    <row r="1062" customFormat="false" ht="15" hidden="false" customHeight="false" outlineLevel="0" collapsed="false">
      <c r="A1062" s="34" t="str">
        <f aca="false">Counts!B1062</f>
        <v>DET</v>
      </c>
      <c r="B1062" s="5" t="str">
        <f aca="false">Counts!C1062</f>
        <v>Parker Meadows</v>
      </c>
      <c r="C1062" s="34" t="str">
        <f aca="false">Counts!F1062</f>
        <v>Mar-Apr</v>
      </c>
      <c r="D1062" s="35" t="n">
        <f aca="false">IFERROR(Counts!P1062,"")</f>
        <v>39</v>
      </c>
      <c r="E1062" s="36" t="n">
        <f aca="false">IFERROR(Counts!R1062/Counts!Q1062,"")</f>
        <v>0.25</v>
      </c>
      <c r="F1062" s="36" t="n">
        <f aca="false">IFERROR((Counts!R1062+Counts!V1062+Counts!W1062)/(Counts!Q1062+Counts!V1062+Counts!W1062+Counts!X1062),"")</f>
        <v>0.307692307692308</v>
      </c>
      <c r="G1062" s="36" t="n">
        <f aca="false">IFERROR((Counts!R1062+Counts!S1062+2*Counts!T1062+3*Counts!U1062)/Counts!Q1062,"")</f>
        <v>0.333333333333333</v>
      </c>
      <c r="H1062" s="35" t="n">
        <f aca="false">IFERROR(Counts!U1062,"")</f>
        <v>0</v>
      </c>
      <c r="I1062" s="36" t="n">
        <f aca="false">IFERROR(Counts!Z1062/Counts!AA1062,"")</f>
        <v>0.288461538461538</v>
      </c>
      <c r="J1062" s="36" t="n">
        <f aca="false">IFERROR(Counts!AB1062/Counts!AA1062,"")</f>
        <v>0.249923076923077</v>
      </c>
      <c r="K1062" s="37" t="n">
        <f aca="false">IFERROR((Counts!AB1062-Counts!Z1062)/Counts!AA1062,"")</f>
        <v>-0.0385384615384615</v>
      </c>
      <c r="L1062" s="38" t="n">
        <f aca="false">IFERROR(Counts!Y1062/Counts!P1062,"")</f>
        <v>0.256410256410256</v>
      </c>
      <c r="M1062" s="38" t="n">
        <f aca="false">IFERROR(Counts!V1062/Counts!P1062,"")</f>
        <v>0.0512820512820513</v>
      </c>
      <c r="N1062" s="38" t="n">
        <f aca="false">IFERROR(Counts!AD1062/Counts!AC1062,"")</f>
        <v>0.0384615384615385</v>
      </c>
      <c r="O1062" s="38" t="n">
        <f aca="false">IFERROR(Counts!AE1062/Counts!AC1062,"")</f>
        <v>0.192307692307692</v>
      </c>
      <c r="P1062" s="39" t="n">
        <f aca="false">IFERROR(Counts!AG1062/Counts!AF1062,"")</f>
        <v>85.2807692307692</v>
      </c>
      <c r="Q1062" s="38" t="n">
        <f aca="false">IFERROR(Counts!AH1062/Counts!AC1062,"")</f>
        <v>0.307692307692308</v>
      </c>
      <c r="R1062" s="38" t="n">
        <f aca="false">IFERROR(Counts!N1062/Counts!M1062,"")</f>
        <v>0.27906976744186</v>
      </c>
      <c r="S1062" s="38" t="n">
        <f aca="false">IFERROR(Counts!K1062/Counts!J1062,"")</f>
        <v>0.649350649350649</v>
      </c>
      <c r="T1062" s="38" t="n">
        <f aca="false">IFERROR(Counts!I1062/Counts!H1062,"")</f>
        <v>0.189189189189189</v>
      </c>
      <c r="U1062" s="38" t="n">
        <f aca="false">IFERROR(1-Counts!L1062/Counts!K1062,"")</f>
        <v>0.88</v>
      </c>
      <c r="V1062" s="39" t="n">
        <f aca="false">IFERROR(Counts!AJ1062/Counts!AI1062,"")</f>
        <v>70.1707692307692</v>
      </c>
      <c r="W1062" s="38" t="n">
        <f aca="false">IFERROR(Counts!AK1062/Counts!AI1062,"")</f>
        <v>0.0153846153846154</v>
      </c>
      <c r="X1062" s="40" t="n">
        <f aca="false">IFERROR(Counts!O1062,"")</f>
        <v>-1.341</v>
      </c>
      <c r="Y1062" s="36" t="n">
        <f aca="false">IFERROR(INDEX('Season Counts'!$Y$2:$Y$740,$AF1062)/INDEX('Season Counts'!$X$2:$X$740,$AF1062),"")</f>
        <v>0.249923076923077</v>
      </c>
      <c r="Z1062" s="37" t="n">
        <f aca="false">IFERROR(J1062-Y1062,"")</f>
        <v>0</v>
      </c>
      <c r="AA1062" s="38" t="n">
        <f aca="false">IFERROR(INDEX('Season Counts'!$K$2:$K$740,$AF1062)/INDEX('Season Counts'!$J$2:$J$740,$AF1062),"")</f>
        <v>0.27906976744186</v>
      </c>
      <c r="AB1062" s="41" t="n">
        <f aca="false">IFERROR(R1062-AA1062,"")</f>
        <v>0</v>
      </c>
      <c r="AC1062" s="39" t="n">
        <f aca="false">IFERROR(INDEX('Season Counts'!$AG$2:$AG$740,$AF1062)/INDEX('Season Counts'!$AF$2:$AF$740,$AF1062),"")</f>
        <v>70.1707692307692</v>
      </c>
      <c r="AD1062" s="40" t="n">
        <f aca="false">IFERROR(V1062-AC1062,"")</f>
        <v>0</v>
      </c>
      <c r="AE1062" s="4" t="str">
        <f aca="false">IF(D1062&lt;Guide!$C$21,"Low PA",IF(TRIM(IF(ISNUMBER(AD1062),IF(N(AD1062)&lt;=-Guide!$C$24,"▼ Bat Speed  ",IF(N(AD1062)&gt;=Guide!$C$24,"▲ Bat Speed  ","")),"")&amp;IF(N(Z1062)&gt;=Guide!$C$22,"▲ Contact  ","")&amp;IF(N(Z1062)&lt;=-Guide!$C$22,"▼ Contact  ","")&amp;IF(N(AB1062)&gt;=Guide!$C$23,"▲ Chase  ","")&amp;IF(N(AB1062)&lt;=-Guide!$C$23,"▼ Chase  ",""))="","Stable",TRIM(IF(ISNUMBER(AD1062),IF(N(AD1062)&lt;=-Guide!$C$24,"▼ Bat Speed  ",IF(N(AD1062)&gt;=Guide!$C$24,"▲ Bat Speed  ","")),"")&amp;IF(N(Z1062)&gt;=Guide!$C$22,"▲ Contact  ","")&amp;IF(N(Z1062)&lt;=-Guide!$C$22,"▼ Contact  ","")&amp;IF(N(AB1062)&gt;=Guide!$C$23,"▲ Chase  ","")&amp;IF(N(AB1062)&lt;=-Guide!$C$23,"▼ Chase  ",""))))</f>
        <v>Low PA</v>
      </c>
      <c r="AF1062" s="35" t="n">
        <f aca="false">MATCH(Counts!A1062,'Season Counts'!$A$2:$A$740,0)</f>
        <v>276</v>
      </c>
    </row>
    <row r="1063" customFormat="false" ht="15" hidden="false" customHeight="false" outlineLevel="0" collapsed="false">
      <c r="A1063" s="34" t="str">
        <f aca="false">Counts!B1063</f>
        <v>DET</v>
      </c>
      <c r="B1063" s="5" t="str">
        <f aca="false">Counts!C1063</f>
        <v>Gage Workman</v>
      </c>
      <c r="C1063" s="34" t="str">
        <f aca="false">Counts!F1063</f>
        <v>May</v>
      </c>
      <c r="D1063" s="35" t="n">
        <f aca="false">IFERROR(Counts!P1063,"")</f>
        <v>38</v>
      </c>
      <c r="E1063" s="36" t="n">
        <f aca="false">IFERROR(Counts!R1063/Counts!Q1063,"")</f>
        <v>0.157894736842105</v>
      </c>
      <c r="F1063" s="36" t="n">
        <f aca="false">IFERROR((Counts!R1063+Counts!V1063+Counts!W1063)/(Counts!Q1063+Counts!V1063+Counts!W1063+Counts!X1063),"")</f>
        <v>0.157894736842105</v>
      </c>
      <c r="G1063" s="36" t="n">
        <f aca="false">IFERROR((Counts!R1063+Counts!S1063+2*Counts!T1063+3*Counts!U1063)/Counts!Q1063,"")</f>
        <v>0.394736842105263</v>
      </c>
      <c r="H1063" s="35" t="n">
        <f aca="false">IFERROR(Counts!U1063,"")</f>
        <v>2</v>
      </c>
      <c r="I1063" s="36" t="n">
        <f aca="false">IFERROR(Counts!Z1063/Counts!AA1063,"")</f>
        <v>0.227631578947368</v>
      </c>
      <c r="J1063" s="36" t="n">
        <f aca="false">IFERROR(Counts!AB1063/Counts!AA1063,"")</f>
        <v>0.310526315789474</v>
      </c>
      <c r="K1063" s="37" t="n">
        <f aca="false">IFERROR((Counts!AB1063-Counts!Z1063)/Counts!AA1063,"")</f>
        <v>0.0828947368421053</v>
      </c>
      <c r="L1063" s="38" t="n">
        <f aca="false">IFERROR(Counts!Y1063/Counts!P1063,"")</f>
        <v>0.421052631578947</v>
      </c>
      <c r="M1063" s="38" t="n">
        <f aca="false">IFERROR(Counts!V1063/Counts!P1063,"")</f>
        <v>0</v>
      </c>
      <c r="N1063" s="38" t="n">
        <f aca="false">IFERROR(Counts!AD1063/Counts!AC1063,"")</f>
        <v>0.227272727272727</v>
      </c>
      <c r="O1063" s="38" t="n">
        <f aca="false">IFERROR(Counts!AE1063/Counts!AC1063,"")</f>
        <v>0.454545454545455</v>
      </c>
      <c r="P1063" s="39" t="n">
        <f aca="false">IFERROR(Counts!AG1063/Counts!AF1063,"")</f>
        <v>94.1545454545455</v>
      </c>
      <c r="Q1063" s="38" t="n">
        <f aca="false">IFERROR(Counts!AH1063/Counts!AC1063,"")</f>
        <v>0.5</v>
      </c>
      <c r="R1063" s="38" t="n">
        <f aca="false">IFERROR(Counts!N1063/Counts!M1063,"")</f>
        <v>0.423076923076923</v>
      </c>
      <c r="S1063" s="38" t="n">
        <f aca="false">IFERROR(Counts!K1063/Counts!J1063,"")</f>
        <v>0.796875</v>
      </c>
      <c r="T1063" s="38" t="n">
        <f aca="false">IFERROR(Counts!I1063/Counts!H1063,"")</f>
        <v>0.30952380952381</v>
      </c>
      <c r="U1063" s="38" t="n">
        <f aca="false">IFERROR(1-Counts!L1063/Counts!K1063,"")</f>
        <v>0.843137254901961</v>
      </c>
      <c r="V1063" s="39" t="n">
        <f aca="false">IFERROR(Counts!AJ1063/Counts!AI1063,"")</f>
        <v>70.9486842105263</v>
      </c>
      <c r="W1063" s="38" t="n">
        <f aca="false">IFERROR(Counts!AK1063/Counts!AI1063,"")</f>
        <v>0.131578947368421</v>
      </c>
      <c r="X1063" s="40" t="n">
        <f aca="false">IFERROR(Counts!O1063,"")</f>
        <v>-3.059</v>
      </c>
      <c r="Y1063" s="36" t="n">
        <f aca="false">IFERROR(INDEX('Season Counts'!$Y$2:$Y$740,$AF1063)/INDEX('Season Counts'!$X$2:$X$740,$AF1063),"")</f>
        <v>0.310526315789474</v>
      </c>
      <c r="Z1063" s="37" t="n">
        <f aca="false">IFERROR(J1063-Y1063,"")</f>
        <v>0</v>
      </c>
      <c r="AA1063" s="38" t="n">
        <f aca="false">IFERROR(INDEX('Season Counts'!$K$2:$K$740,$AF1063)/INDEX('Season Counts'!$J$2:$J$740,$AF1063),"")</f>
        <v>0.423076923076923</v>
      </c>
      <c r="AB1063" s="41" t="n">
        <f aca="false">IFERROR(R1063-AA1063,"")</f>
        <v>0</v>
      </c>
      <c r="AC1063" s="39" t="n">
        <f aca="false">IFERROR(INDEX('Season Counts'!$AG$2:$AG$740,$AF1063)/INDEX('Season Counts'!$AF$2:$AF$740,$AF1063),"")</f>
        <v>70.9486842105263</v>
      </c>
      <c r="AD1063" s="40" t="n">
        <f aca="false">IFERROR(V1063-AC1063,"")</f>
        <v>0</v>
      </c>
      <c r="AE1063" s="4" t="str">
        <f aca="false">IF(D1063&lt;Guide!$C$21,"Low PA",IF(TRIM(IF(ISNUMBER(AD1063),IF(N(AD1063)&lt;=-Guide!$C$24,"▼ Bat Speed  ",IF(N(AD1063)&gt;=Guide!$C$24,"▲ Bat Speed  ","")),"")&amp;IF(N(Z1063)&gt;=Guide!$C$22,"▲ Contact  ","")&amp;IF(N(Z1063)&lt;=-Guide!$C$22,"▼ Contact  ","")&amp;IF(N(AB1063)&gt;=Guide!$C$23,"▲ Chase  ","")&amp;IF(N(AB1063)&lt;=-Guide!$C$23,"▼ Chase  ",""))="","Stable",TRIM(IF(ISNUMBER(AD1063),IF(N(AD1063)&lt;=-Guide!$C$24,"▼ Bat Speed  ",IF(N(AD1063)&gt;=Guide!$C$24,"▲ Bat Speed  ","")),"")&amp;IF(N(Z1063)&gt;=Guide!$C$22,"▲ Contact  ","")&amp;IF(N(Z1063)&lt;=-Guide!$C$22,"▼ Contact  ","")&amp;IF(N(AB1063)&gt;=Guide!$C$23,"▲ Chase  ","")&amp;IF(N(AB1063)&lt;=-Guide!$C$23,"▼ Chase  ",""))))</f>
        <v>Low PA</v>
      </c>
      <c r="AF1063" s="35" t="n">
        <f aca="false">MATCH(Counts!A1063,'Season Counts'!$A$2:$A$740,0)</f>
        <v>277</v>
      </c>
    </row>
    <row r="1064" customFormat="false" ht="15" hidden="false" customHeight="false" outlineLevel="0" collapsed="false">
      <c r="A1064" s="34" t="str">
        <f aca="false">Counts!B1064</f>
        <v>DET</v>
      </c>
      <c r="B1064" s="5" t="str">
        <f aca="false">Counts!C1064</f>
        <v>Jace Jung</v>
      </c>
      <c r="C1064" s="34" t="str">
        <f aca="false">Counts!F1064</f>
        <v>Mar-Apr</v>
      </c>
      <c r="D1064" s="35" t="n">
        <f aca="false">IFERROR(Counts!P1064,"")</f>
        <v>2</v>
      </c>
      <c r="E1064" s="36" t="n">
        <f aca="false">IFERROR(Counts!R1064/Counts!Q1064,"")</f>
        <v>0</v>
      </c>
      <c r="F1064" s="36" t="n">
        <f aca="false">IFERROR((Counts!R1064+Counts!V1064+Counts!W1064)/(Counts!Q1064+Counts!V1064+Counts!W1064+Counts!X1064),"")</f>
        <v>0.5</v>
      </c>
      <c r="G1064" s="36" t="n">
        <f aca="false">IFERROR((Counts!R1064+Counts!S1064+2*Counts!T1064+3*Counts!U1064)/Counts!Q1064,"")</f>
        <v>0</v>
      </c>
      <c r="H1064" s="35" t="n">
        <f aca="false">IFERROR(Counts!U1064,"")</f>
        <v>0</v>
      </c>
      <c r="I1064" s="36" t="n">
        <f aca="false">IFERROR(Counts!Z1064/Counts!AA1064,"")</f>
        <v>0.35</v>
      </c>
      <c r="J1064" s="36" t="n">
        <f aca="false">IFERROR(Counts!AB1064/Counts!AA1064,"")</f>
        <v>0.492</v>
      </c>
      <c r="K1064" s="37" t="n">
        <f aca="false">IFERROR((Counts!AB1064-Counts!Z1064)/Counts!AA1064,"")</f>
        <v>0.142</v>
      </c>
      <c r="L1064" s="38" t="n">
        <f aca="false">IFERROR(Counts!Y1064/Counts!P1064,"")</f>
        <v>0</v>
      </c>
      <c r="M1064" s="38" t="n">
        <f aca="false">IFERROR(Counts!V1064/Counts!P1064,"")</f>
        <v>0.5</v>
      </c>
      <c r="N1064" s="38" t="n">
        <f aca="false">IFERROR(Counts!AD1064/Counts!AC1064,"")</f>
        <v>0</v>
      </c>
      <c r="O1064" s="38" t="n">
        <f aca="false">IFERROR(Counts!AE1064/Counts!AC1064,"")</f>
        <v>0</v>
      </c>
      <c r="P1064" s="39" t="n">
        <f aca="false">IFERROR(Counts!AG1064/Counts!AF1064,"")</f>
        <v>85.3</v>
      </c>
      <c r="Q1064" s="38" t="n">
        <f aca="false">IFERROR(Counts!AH1064/Counts!AC1064,"")</f>
        <v>1</v>
      </c>
      <c r="R1064" s="38" t="n">
        <f aca="false">IFERROR(Counts!N1064/Counts!M1064,"")</f>
        <v>0</v>
      </c>
      <c r="S1064" s="38" t="n">
        <f aca="false">IFERROR(Counts!K1064/Counts!J1064,"")</f>
        <v>0.5</v>
      </c>
      <c r="T1064" s="38" t="n">
        <f aca="false">IFERROR(Counts!I1064/Counts!H1064,"")</f>
        <v>0</v>
      </c>
      <c r="U1064" s="38" t="n">
        <f aca="false">IFERROR(1-Counts!L1064/Counts!K1064,"")</f>
        <v>1</v>
      </c>
      <c r="V1064" s="39" t="n">
        <f aca="false">IFERROR(Counts!AJ1064/Counts!AI1064,"")</f>
        <v>70.4</v>
      </c>
      <c r="W1064" s="38" t="n">
        <f aca="false">IFERROR(Counts!AK1064/Counts!AI1064,"")</f>
        <v>0</v>
      </c>
      <c r="X1064" s="40" t="n">
        <f aca="false">IFERROR(Counts!O1064,"")</f>
        <v>-0.129</v>
      </c>
      <c r="Y1064" s="36" t="n">
        <f aca="false">IFERROR(INDEX('Season Counts'!$Y$2:$Y$740,$AF1064)/INDEX('Season Counts'!$X$2:$X$740,$AF1064),"")</f>
        <v>0.367</v>
      </c>
      <c r="Z1064" s="37" t="n">
        <f aca="false">IFERROR(J1064-Y1064,"")</f>
        <v>0.125</v>
      </c>
      <c r="AA1064" s="38" t="n">
        <f aca="false">IFERROR(INDEX('Season Counts'!$K$2:$K$740,$AF1064)/INDEX('Season Counts'!$J$2:$J$740,$AF1064),"")</f>
        <v>0.260869565217391</v>
      </c>
      <c r="AB1064" s="41" t="n">
        <f aca="false">IFERROR(R1064-AA1064,"")</f>
        <v>-0.260869565217391</v>
      </c>
      <c r="AC1064" s="39" t="n">
        <f aca="false">IFERROR(INDEX('Season Counts'!$AG$2:$AG$740,$AF1064)/INDEX('Season Counts'!$AF$2:$AF$740,$AF1064),"")</f>
        <v>72.0052631578947</v>
      </c>
      <c r="AD1064" s="40" t="n">
        <f aca="false">IFERROR(V1064-AC1064,"")</f>
        <v>-1.60526315789473</v>
      </c>
      <c r="AE1064" s="4" t="str">
        <f aca="false">IF(D1064&lt;Guide!$C$21,"Low PA",IF(TRIM(IF(ISNUMBER(AD1064),IF(N(AD1064)&lt;=-Guide!$C$24,"▼ Bat Speed  ",IF(N(AD1064)&gt;=Guide!$C$24,"▲ Bat Speed  ","")),"")&amp;IF(N(Z1064)&gt;=Guide!$C$22,"▲ Contact  ","")&amp;IF(N(Z1064)&lt;=-Guide!$C$22,"▼ Contact  ","")&amp;IF(N(AB1064)&gt;=Guide!$C$23,"▲ Chase  ","")&amp;IF(N(AB1064)&lt;=-Guide!$C$23,"▼ Chase  ",""))="","Stable",TRIM(IF(ISNUMBER(AD1064),IF(N(AD1064)&lt;=-Guide!$C$24,"▼ Bat Speed  ",IF(N(AD1064)&gt;=Guide!$C$24,"▲ Bat Speed  ","")),"")&amp;IF(N(Z1064)&gt;=Guide!$C$22,"▲ Contact  ","")&amp;IF(N(Z1064)&lt;=-Guide!$C$22,"▼ Contact  ","")&amp;IF(N(AB1064)&gt;=Guide!$C$23,"▲ Chase  ","")&amp;IF(N(AB1064)&lt;=-Guide!$C$23,"▼ Chase  ",""))))</f>
        <v>Low PA</v>
      </c>
      <c r="AF1064" s="35" t="n">
        <f aca="false">MATCH(Counts!A1064,'Season Counts'!$A$2:$A$740,0)</f>
        <v>278</v>
      </c>
    </row>
    <row r="1065" customFormat="false" ht="15" hidden="false" customHeight="false" outlineLevel="0" collapsed="false">
      <c r="A1065" s="34" t="str">
        <f aca="false">Counts!B1065</f>
        <v>DET</v>
      </c>
      <c r="B1065" s="5" t="str">
        <f aca="false">Counts!C1065</f>
        <v>Jace Jung</v>
      </c>
      <c r="C1065" s="34" t="str">
        <f aca="false">Counts!F1065</f>
        <v>May</v>
      </c>
      <c r="D1065" s="35" t="n">
        <f aca="false">IFERROR(Counts!P1065,"")</f>
        <v>6</v>
      </c>
      <c r="E1065" s="36" t="n">
        <f aca="false">IFERROR(Counts!R1065/Counts!Q1065,"")</f>
        <v>0.2</v>
      </c>
      <c r="F1065" s="36" t="n">
        <f aca="false">IFERROR((Counts!R1065+Counts!V1065+Counts!W1065)/(Counts!Q1065+Counts!V1065+Counts!W1065+Counts!X1065),"")</f>
        <v>0.333333333333333</v>
      </c>
      <c r="G1065" s="36" t="n">
        <f aca="false">IFERROR((Counts!R1065+Counts!S1065+2*Counts!T1065+3*Counts!U1065)/Counts!Q1065,"")</f>
        <v>0.2</v>
      </c>
      <c r="H1065" s="35" t="n">
        <f aca="false">IFERROR(Counts!U1065,"")</f>
        <v>0</v>
      </c>
      <c r="I1065" s="36" t="n">
        <f aca="false">IFERROR(Counts!Z1065/Counts!AA1065,"")</f>
        <v>0.266666666666667</v>
      </c>
      <c r="J1065" s="36" t="n">
        <f aca="false">IFERROR(Counts!AB1065/Counts!AA1065,"")</f>
        <v>0.358166666666667</v>
      </c>
      <c r="K1065" s="37" t="n">
        <f aca="false">IFERROR((Counts!AB1065-Counts!Z1065)/Counts!AA1065,"")</f>
        <v>0.0915</v>
      </c>
      <c r="L1065" s="38" t="n">
        <f aca="false">IFERROR(Counts!Y1065/Counts!P1065,"")</f>
        <v>0.166666666666667</v>
      </c>
      <c r="M1065" s="38" t="n">
        <f aca="false">IFERROR(Counts!V1065/Counts!P1065,"")</f>
        <v>0.166666666666667</v>
      </c>
      <c r="N1065" s="38" t="n">
        <f aca="false">IFERROR(Counts!AD1065/Counts!AC1065,"")</f>
        <v>0</v>
      </c>
      <c r="O1065" s="38" t="n">
        <f aca="false">IFERROR(Counts!AE1065/Counts!AC1065,"")</f>
        <v>0.25</v>
      </c>
      <c r="P1065" s="39" t="n">
        <f aca="false">IFERROR(Counts!AG1065/Counts!AF1065,"")</f>
        <v>85.6</v>
      </c>
      <c r="Q1065" s="38" t="n">
        <f aca="false">IFERROR(Counts!AH1065/Counts!AC1065,"")</f>
        <v>0.75</v>
      </c>
      <c r="R1065" s="38" t="n">
        <f aca="false">IFERROR(Counts!N1065/Counts!M1065,"")</f>
        <v>0.230769230769231</v>
      </c>
      <c r="S1065" s="38" t="n">
        <f aca="false">IFERROR(Counts!K1065/Counts!J1065,"")</f>
        <v>0.785714285714286</v>
      </c>
      <c r="T1065" s="38" t="n">
        <f aca="false">IFERROR(Counts!I1065/Counts!H1065,"")</f>
        <v>0.0714285714285714</v>
      </c>
      <c r="U1065" s="38" t="n">
        <f aca="false">IFERROR(1-Counts!L1065/Counts!K1065,"")</f>
        <v>1</v>
      </c>
      <c r="V1065" s="39" t="n">
        <f aca="false">IFERROR(Counts!AJ1065/Counts!AI1065,"")</f>
        <v>71.975</v>
      </c>
      <c r="W1065" s="38" t="n">
        <f aca="false">IFERROR(Counts!AK1065/Counts!AI1065,"")</f>
        <v>0.166666666666667</v>
      </c>
      <c r="X1065" s="40" t="n">
        <f aca="false">IFERROR(Counts!O1065,"")</f>
        <v>-0.309</v>
      </c>
      <c r="Y1065" s="36" t="n">
        <f aca="false">IFERROR(INDEX('Season Counts'!$Y$2:$Y$740,$AF1065)/INDEX('Season Counts'!$X$2:$X$740,$AF1065),"")</f>
        <v>0.367</v>
      </c>
      <c r="Z1065" s="37" t="n">
        <f aca="false">IFERROR(J1065-Y1065,"")</f>
        <v>-0.0088333333333333</v>
      </c>
      <c r="AA1065" s="38" t="n">
        <f aca="false">IFERROR(INDEX('Season Counts'!$K$2:$K$740,$AF1065)/INDEX('Season Counts'!$J$2:$J$740,$AF1065),"")</f>
        <v>0.260869565217391</v>
      </c>
      <c r="AB1065" s="41" t="n">
        <f aca="false">IFERROR(R1065-AA1065,"")</f>
        <v>-0.0301003344481605</v>
      </c>
      <c r="AC1065" s="39" t="n">
        <f aca="false">IFERROR(INDEX('Season Counts'!$AG$2:$AG$740,$AF1065)/INDEX('Season Counts'!$AF$2:$AF$740,$AF1065),"")</f>
        <v>72.0052631578947</v>
      </c>
      <c r="AD1065" s="40" t="n">
        <f aca="false">IFERROR(V1065-AC1065,"")</f>
        <v>-0.0302631578947228</v>
      </c>
      <c r="AE1065" s="4" t="str">
        <f aca="false">IF(D1065&lt;Guide!$C$21,"Low PA",IF(TRIM(IF(ISNUMBER(AD1065),IF(N(AD1065)&lt;=-Guide!$C$24,"▼ Bat Speed  ",IF(N(AD1065)&gt;=Guide!$C$24,"▲ Bat Speed  ","")),"")&amp;IF(N(Z1065)&gt;=Guide!$C$22,"▲ Contact  ","")&amp;IF(N(Z1065)&lt;=-Guide!$C$22,"▼ Contact  ","")&amp;IF(N(AB1065)&gt;=Guide!$C$23,"▲ Chase  ","")&amp;IF(N(AB1065)&lt;=-Guide!$C$23,"▼ Chase  ",""))="","Stable",TRIM(IF(ISNUMBER(AD1065),IF(N(AD1065)&lt;=-Guide!$C$24,"▼ Bat Speed  ",IF(N(AD1065)&gt;=Guide!$C$24,"▲ Bat Speed  ","")),"")&amp;IF(N(Z1065)&gt;=Guide!$C$22,"▲ Contact  ","")&amp;IF(N(Z1065)&lt;=-Guide!$C$22,"▼ Contact  ","")&amp;IF(N(AB1065)&gt;=Guide!$C$23,"▲ Chase  ","")&amp;IF(N(AB1065)&lt;=-Guide!$C$23,"▼ Chase  ",""))))</f>
        <v>Low PA</v>
      </c>
      <c r="AF1065" s="35" t="n">
        <f aca="false">MATCH(Counts!A1065,'Season Counts'!$A$2:$A$740,0)</f>
        <v>278</v>
      </c>
    </row>
    <row r="1066" customFormat="false" ht="15" hidden="false" customHeight="false" outlineLevel="0" collapsed="false">
      <c r="A1066" s="34" t="str">
        <f aca="false">Counts!B1066</f>
        <v>DET</v>
      </c>
      <c r="B1066" s="5" t="str">
        <f aca="false">Counts!C1066</f>
        <v>Jace Jung</v>
      </c>
      <c r="C1066" s="34" t="str">
        <f aca="false">Counts!F1066</f>
        <v>Sep</v>
      </c>
      <c r="D1066" s="35" t="n">
        <f aca="false">IFERROR(Counts!P1066,"")</f>
        <v>3</v>
      </c>
      <c r="E1066" s="36" t="n">
        <f aca="false">IFERROR(Counts!R1066/Counts!Q1066,"")</f>
        <v>0.333333333333333</v>
      </c>
      <c r="F1066" s="36" t="n">
        <f aca="false">IFERROR((Counts!R1066+Counts!V1066+Counts!W1066)/(Counts!Q1066+Counts!V1066+Counts!W1066+Counts!X1066),"")</f>
        <v>0.333333333333333</v>
      </c>
      <c r="G1066" s="36" t="n">
        <f aca="false">IFERROR((Counts!R1066+Counts!S1066+2*Counts!T1066+3*Counts!U1066)/Counts!Q1066,"")</f>
        <v>0.333333333333333</v>
      </c>
      <c r="H1066" s="35" t="n">
        <f aca="false">IFERROR(Counts!U1066,"")</f>
        <v>0</v>
      </c>
      <c r="I1066" s="36" t="n">
        <f aca="false">IFERROR(Counts!Z1066/Counts!AA1066,"")</f>
        <v>0.533333333333333</v>
      </c>
      <c r="J1066" s="36" t="n">
        <f aca="false">IFERROR(Counts!AB1066/Counts!AA1066,"")</f>
        <v>0.301333333333333</v>
      </c>
      <c r="K1066" s="37" t="n">
        <f aca="false">IFERROR((Counts!AB1066-Counts!Z1066)/Counts!AA1066,"")</f>
        <v>-0.232</v>
      </c>
      <c r="L1066" s="38" t="n">
        <f aca="false">IFERROR(Counts!Y1066/Counts!P1066,"")</f>
        <v>0.666666666666667</v>
      </c>
      <c r="M1066" s="38" t="n">
        <f aca="false">IFERROR(Counts!V1066/Counts!P1066,"")</f>
        <v>0</v>
      </c>
      <c r="N1066" s="38" t="n">
        <f aca="false">IFERROR(Counts!AD1066/Counts!AC1066,"")</f>
        <v>0</v>
      </c>
      <c r="O1066" s="38" t="n">
        <f aca="false">IFERROR(Counts!AE1066/Counts!AC1066,"")</f>
        <v>0</v>
      </c>
      <c r="P1066" s="39" t="n">
        <f aca="false">IFERROR(Counts!AG1066/Counts!AF1066,"")</f>
        <v>77.3</v>
      </c>
      <c r="Q1066" s="38" t="n">
        <f aca="false">IFERROR(Counts!AH1066/Counts!AC1066,"")</f>
        <v>1</v>
      </c>
      <c r="R1066" s="38" t="n">
        <f aca="false">IFERROR(Counts!N1066/Counts!M1066,"")</f>
        <v>0.5</v>
      </c>
      <c r="S1066" s="38" t="n">
        <f aca="false">IFERROR(Counts!K1066/Counts!J1066,"")</f>
        <v>0.75</v>
      </c>
      <c r="T1066" s="38" t="n">
        <f aca="false">IFERROR(Counts!I1066/Counts!H1066,"")</f>
        <v>0.666666666666667</v>
      </c>
      <c r="U1066" s="38" t="n">
        <f aca="false">IFERROR(1-Counts!L1066/Counts!K1066,"")</f>
        <v>0.666666666666667</v>
      </c>
      <c r="V1066" s="39" t="n">
        <f aca="false">IFERROR(Counts!AJ1066/Counts!AI1066,"")</f>
        <v>72.3333333333333</v>
      </c>
      <c r="W1066" s="38" t="n">
        <f aca="false">IFERROR(Counts!AK1066/Counts!AI1066,"")</f>
        <v>0.5</v>
      </c>
      <c r="X1066" s="40" t="n">
        <f aca="false">IFERROR(Counts!O1066,"")</f>
        <v>0.53</v>
      </c>
      <c r="Y1066" s="36" t="n">
        <f aca="false">IFERROR(INDEX('Season Counts'!$Y$2:$Y$740,$AF1066)/INDEX('Season Counts'!$X$2:$X$740,$AF1066),"")</f>
        <v>0.367</v>
      </c>
      <c r="Z1066" s="37" t="n">
        <f aca="false">IFERROR(J1066-Y1066,"")</f>
        <v>-0.0656666666666667</v>
      </c>
      <c r="AA1066" s="38" t="n">
        <f aca="false">IFERROR(INDEX('Season Counts'!$K$2:$K$740,$AF1066)/INDEX('Season Counts'!$J$2:$J$740,$AF1066),"")</f>
        <v>0.260869565217391</v>
      </c>
      <c r="AB1066" s="41" t="n">
        <f aca="false">IFERROR(R1066-AA1066,"")</f>
        <v>0.239130434782609</v>
      </c>
      <c r="AC1066" s="39" t="n">
        <f aca="false">IFERROR(INDEX('Season Counts'!$AG$2:$AG$740,$AF1066)/INDEX('Season Counts'!$AF$2:$AF$740,$AF1066),"")</f>
        <v>72.0052631578947</v>
      </c>
      <c r="AD1066" s="40" t="n">
        <f aca="false">IFERROR(V1066-AC1066,"")</f>
        <v>0.328070175438597</v>
      </c>
      <c r="AE1066" s="4" t="str">
        <f aca="false">IF(D1066&lt;Guide!$C$21,"Low PA",IF(TRIM(IF(ISNUMBER(AD1066),IF(N(AD1066)&lt;=-Guide!$C$24,"▼ Bat Speed  ",IF(N(AD1066)&gt;=Guide!$C$24,"▲ Bat Speed  ","")),"")&amp;IF(N(Z1066)&gt;=Guide!$C$22,"▲ Contact  ","")&amp;IF(N(Z1066)&lt;=-Guide!$C$22,"▼ Contact  ","")&amp;IF(N(AB1066)&gt;=Guide!$C$23,"▲ Chase  ","")&amp;IF(N(AB1066)&lt;=-Guide!$C$23,"▼ Chase  ",""))="","Stable",TRIM(IF(ISNUMBER(AD1066),IF(N(AD1066)&lt;=-Guide!$C$24,"▼ Bat Speed  ",IF(N(AD1066)&gt;=Guide!$C$24,"▲ Bat Speed  ","")),"")&amp;IF(N(Z1066)&gt;=Guide!$C$22,"▲ Contact  ","")&amp;IF(N(Z1066)&lt;=-Guide!$C$22,"▼ Contact  ","")&amp;IF(N(AB1066)&gt;=Guide!$C$23,"▲ Chase  ","")&amp;IF(N(AB1066)&lt;=-Guide!$C$23,"▼ Chase  ",""))))</f>
        <v>Low PA</v>
      </c>
      <c r="AF1066" s="35" t="n">
        <f aca="false">MATCH(Counts!A1066,'Season Counts'!$A$2:$A$740,0)</f>
        <v>278</v>
      </c>
    </row>
    <row r="1067" customFormat="false" ht="15" hidden="false" customHeight="false" outlineLevel="0" collapsed="false">
      <c r="A1067" s="34" t="str">
        <f aca="false">Counts!B1067</f>
        <v>DET</v>
      </c>
      <c r="B1067" s="5" t="str">
        <f aca="false">Counts!C1067</f>
        <v>Corey Julks</v>
      </c>
      <c r="C1067" s="34" t="str">
        <f aca="false">Counts!F1067</f>
        <v>Aug</v>
      </c>
      <c r="D1067" s="35" t="n">
        <f aca="false">IFERROR(Counts!P1067,"")</f>
        <v>7</v>
      </c>
      <c r="E1067" s="36" t="n">
        <f aca="false">IFERROR(Counts!R1067/Counts!Q1067,"")</f>
        <v>0.285714285714286</v>
      </c>
      <c r="F1067" s="36" t="n">
        <f aca="false">IFERROR((Counts!R1067+Counts!V1067+Counts!W1067)/(Counts!Q1067+Counts!V1067+Counts!W1067+Counts!X1067),"")</f>
        <v>0.285714285714286</v>
      </c>
      <c r="G1067" s="36" t="n">
        <f aca="false">IFERROR((Counts!R1067+Counts!S1067+2*Counts!T1067+3*Counts!U1067)/Counts!Q1067,"")</f>
        <v>0.428571428571429</v>
      </c>
      <c r="H1067" s="35" t="n">
        <f aca="false">IFERROR(Counts!U1067,"")</f>
        <v>0</v>
      </c>
      <c r="I1067" s="36" t="n">
        <f aca="false">IFERROR(Counts!Z1067/Counts!AA1067,"")</f>
        <v>0.307142857142857</v>
      </c>
      <c r="J1067" s="36" t="n">
        <f aca="false">IFERROR(Counts!AB1067/Counts!AA1067,"")</f>
        <v>0.187857142857143</v>
      </c>
      <c r="K1067" s="37" t="n">
        <f aca="false">IFERROR((Counts!AB1067-Counts!Z1067)/Counts!AA1067,"")</f>
        <v>-0.119285714285714</v>
      </c>
      <c r="L1067" s="38" t="n">
        <f aca="false">IFERROR(Counts!Y1067/Counts!P1067,"")</f>
        <v>0.142857142857143</v>
      </c>
      <c r="M1067" s="38" t="n">
        <f aca="false">IFERROR(Counts!V1067/Counts!P1067,"")</f>
        <v>0</v>
      </c>
      <c r="N1067" s="38" t="n">
        <f aca="false">IFERROR(Counts!AD1067/Counts!AC1067,"")</f>
        <v>0</v>
      </c>
      <c r="O1067" s="38" t="n">
        <f aca="false">IFERROR(Counts!AE1067/Counts!AC1067,"")</f>
        <v>0.333333333333333</v>
      </c>
      <c r="P1067" s="39" t="n">
        <f aca="false">IFERROR(Counts!AG1067/Counts!AF1067,"")</f>
        <v>87.9</v>
      </c>
      <c r="Q1067" s="38" t="n">
        <f aca="false">IFERROR(Counts!AH1067/Counts!AC1067,"")</f>
        <v>0.333333333333333</v>
      </c>
      <c r="R1067" s="38" t="n">
        <f aca="false">IFERROR(Counts!N1067/Counts!M1067,"")</f>
        <v>0.230769230769231</v>
      </c>
      <c r="S1067" s="38" t="n">
        <f aca="false">IFERROR(Counts!K1067/Counts!J1067,"")</f>
        <v>0.666666666666667</v>
      </c>
      <c r="T1067" s="38" t="n">
        <f aca="false">IFERROR(Counts!I1067/Counts!H1067,"")</f>
        <v>0.0909090909090909</v>
      </c>
      <c r="U1067" s="38" t="n">
        <f aca="false">IFERROR(1-Counts!L1067/Counts!K1067,"")</f>
        <v>1</v>
      </c>
      <c r="V1067" s="39" t="n">
        <f aca="false">IFERROR(Counts!AJ1067/Counts!AI1067,"")</f>
        <v>72.68</v>
      </c>
      <c r="W1067" s="38" t="n">
        <f aca="false">IFERROR(Counts!AK1067/Counts!AI1067,"")</f>
        <v>0.1</v>
      </c>
      <c r="X1067" s="40" t="n">
        <f aca="false">IFERROR(Counts!O1067,"")</f>
        <v>-0.169</v>
      </c>
      <c r="Y1067" s="36" t="n">
        <f aca="false">IFERROR(INDEX('Season Counts'!$Y$2:$Y$740,$AF1067)/INDEX('Season Counts'!$X$2:$X$740,$AF1067),"")</f>
        <v>0.187857142857143</v>
      </c>
      <c r="Z1067" s="37" t="n">
        <f aca="false">IFERROR(J1067-Y1067,"")</f>
        <v>0</v>
      </c>
      <c r="AA1067" s="38" t="n">
        <f aca="false">IFERROR(INDEX('Season Counts'!$K$2:$K$740,$AF1067)/INDEX('Season Counts'!$J$2:$J$740,$AF1067),"")</f>
        <v>0.230769230769231</v>
      </c>
      <c r="AB1067" s="41" t="n">
        <f aca="false">IFERROR(R1067-AA1067,"")</f>
        <v>0</v>
      </c>
      <c r="AC1067" s="39" t="n">
        <f aca="false">IFERROR(INDEX('Season Counts'!$AG$2:$AG$740,$AF1067)/INDEX('Season Counts'!$AF$2:$AF$740,$AF1067),"")</f>
        <v>72.68</v>
      </c>
      <c r="AD1067" s="40" t="n">
        <f aca="false">IFERROR(V1067-AC1067,"")</f>
        <v>0</v>
      </c>
      <c r="AE1067" s="4" t="str">
        <f aca="false">IF(D1067&lt;Guide!$C$21,"Low PA",IF(TRIM(IF(ISNUMBER(AD1067),IF(N(AD1067)&lt;=-Guide!$C$24,"▼ Bat Speed  ",IF(N(AD1067)&gt;=Guide!$C$24,"▲ Bat Speed  ","")),"")&amp;IF(N(Z1067)&gt;=Guide!$C$22,"▲ Contact  ","")&amp;IF(N(Z1067)&lt;=-Guide!$C$22,"▼ Contact  ","")&amp;IF(N(AB1067)&gt;=Guide!$C$23,"▲ Chase  ","")&amp;IF(N(AB1067)&lt;=-Guide!$C$23,"▼ Chase  ",""))="","Stable",TRIM(IF(ISNUMBER(AD1067),IF(N(AD1067)&lt;=-Guide!$C$24,"▼ Bat Speed  ",IF(N(AD1067)&gt;=Guide!$C$24,"▲ Bat Speed  ","")),"")&amp;IF(N(Z1067)&gt;=Guide!$C$22,"▲ Contact  ","")&amp;IF(N(Z1067)&lt;=-Guide!$C$22,"▼ Contact  ","")&amp;IF(N(AB1067)&gt;=Guide!$C$23,"▲ Chase  ","")&amp;IF(N(AB1067)&lt;=-Guide!$C$23,"▼ Chase  ",""))))</f>
        <v>Low PA</v>
      </c>
      <c r="AF1067" s="35" t="n">
        <f aca="false">MATCH(Counts!A1067,'Season Counts'!$A$2:$A$740,0)</f>
        <v>279</v>
      </c>
    </row>
    <row r="1068" customFormat="false" ht="15" hidden="false" customHeight="false" outlineLevel="0" collapsed="false">
      <c r="A1068" s="34" t="str">
        <f aca="false">Counts!B1068</f>
        <v>DET</v>
      </c>
      <c r="B1068" s="5" t="str">
        <f aca="false">Counts!C1068</f>
        <v>Trei Cruz</v>
      </c>
      <c r="C1068" s="34" t="str">
        <f aca="false">Counts!F1068</f>
        <v>Jun</v>
      </c>
      <c r="D1068" s="35" t="n">
        <f aca="false">IFERROR(Counts!P1068,"")</f>
        <v>5</v>
      </c>
      <c r="E1068" s="36" t="n">
        <f aca="false">IFERROR(Counts!R1068/Counts!Q1068,"")</f>
        <v>0</v>
      </c>
      <c r="F1068" s="36" t="n">
        <f aca="false">IFERROR((Counts!R1068+Counts!V1068+Counts!W1068)/(Counts!Q1068+Counts!V1068+Counts!W1068+Counts!X1068),"")</f>
        <v>0</v>
      </c>
      <c r="G1068" s="36" t="n">
        <f aca="false">IFERROR((Counts!R1068+Counts!S1068+2*Counts!T1068+3*Counts!U1068)/Counts!Q1068,"")</f>
        <v>0</v>
      </c>
      <c r="H1068" s="35" t="n">
        <f aca="false">IFERROR(Counts!U1068,"")</f>
        <v>0</v>
      </c>
      <c r="I1068" s="36" t="n">
        <f aca="false">IFERROR(Counts!Z1068/Counts!AA1068,"")</f>
        <v>0</v>
      </c>
      <c r="J1068" s="36" t="n">
        <f aca="false">IFERROR(Counts!AB1068/Counts!AA1068,"")</f>
        <v>0.0968</v>
      </c>
      <c r="K1068" s="37" t="n">
        <f aca="false">IFERROR((Counts!AB1068-Counts!Z1068)/Counts!AA1068,"")</f>
        <v>0.0968</v>
      </c>
      <c r="L1068" s="38" t="n">
        <f aca="false">IFERROR(Counts!Y1068/Counts!P1068,"")</f>
        <v>0.6</v>
      </c>
      <c r="M1068" s="38" t="n">
        <f aca="false">IFERROR(Counts!V1068/Counts!P1068,"")</f>
        <v>0</v>
      </c>
      <c r="N1068" s="38" t="n">
        <f aca="false">IFERROR(Counts!AD1068/Counts!AC1068,"")</f>
        <v>0</v>
      </c>
      <c r="O1068" s="38" t="n">
        <f aca="false">IFERROR(Counts!AE1068/Counts!AC1068,"")</f>
        <v>0.5</v>
      </c>
      <c r="P1068" s="39" t="n">
        <f aca="false">IFERROR(Counts!AG1068/Counts!AF1068,"")</f>
        <v>96.7</v>
      </c>
      <c r="Q1068" s="38" t="n">
        <f aca="false">IFERROR(Counts!AH1068/Counts!AC1068,"")</f>
        <v>0</v>
      </c>
      <c r="R1068" s="38" t="n">
        <f aca="false">IFERROR(Counts!N1068/Counts!M1068,"")</f>
        <v>0.142857142857143</v>
      </c>
      <c r="S1068" s="38" t="n">
        <f aca="false">IFERROR(Counts!K1068/Counts!J1068,"")</f>
        <v>0.642857142857143</v>
      </c>
      <c r="T1068" s="38" t="n">
        <f aca="false">IFERROR(Counts!I1068/Counts!H1068,"")</f>
        <v>0.4</v>
      </c>
      <c r="U1068" s="38" t="n">
        <f aca="false">IFERROR(1-Counts!L1068/Counts!K1068,"")</f>
        <v>0.555555555555556</v>
      </c>
      <c r="V1068" s="39" t="n">
        <f aca="false">IFERROR(Counts!AJ1068/Counts!AI1068,"")</f>
        <v>73.075</v>
      </c>
      <c r="W1068" s="38" t="n">
        <f aca="false">IFERROR(Counts!AK1068/Counts!AI1068,"")</f>
        <v>0.375</v>
      </c>
      <c r="X1068" s="40" t="n">
        <f aca="false">IFERROR(Counts!O1068,"")</f>
        <v>-1.292</v>
      </c>
      <c r="Y1068" s="36" t="n">
        <f aca="false">IFERROR(INDEX('Season Counts'!$Y$2:$Y$740,$AF1068)/INDEX('Season Counts'!$X$2:$X$740,$AF1068),"")</f>
        <v>0.0968</v>
      </c>
      <c r="Z1068" s="37" t="n">
        <f aca="false">IFERROR(J1068-Y1068,"")</f>
        <v>0</v>
      </c>
      <c r="AA1068" s="38" t="n">
        <f aca="false">IFERROR(INDEX('Season Counts'!$K$2:$K$740,$AF1068)/INDEX('Season Counts'!$J$2:$J$740,$AF1068),"")</f>
        <v>0.142857142857143</v>
      </c>
      <c r="AB1068" s="41" t="n">
        <f aca="false">IFERROR(R1068-AA1068,"")</f>
        <v>0</v>
      </c>
      <c r="AC1068" s="39" t="n">
        <f aca="false">IFERROR(INDEX('Season Counts'!$AG$2:$AG$740,$AF1068)/INDEX('Season Counts'!$AF$2:$AF$740,$AF1068),"")</f>
        <v>73.075</v>
      </c>
      <c r="AD1068" s="40" t="n">
        <f aca="false">IFERROR(V1068-AC1068,"")</f>
        <v>0</v>
      </c>
      <c r="AE1068" s="4" t="str">
        <f aca="false">IF(D1068&lt;Guide!$C$21,"Low PA",IF(TRIM(IF(ISNUMBER(AD1068),IF(N(AD1068)&lt;=-Guide!$C$24,"▼ Bat Speed  ",IF(N(AD1068)&gt;=Guide!$C$24,"▲ Bat Speed  ","")),"")&amp;IF(N(Z1068)&gt;=Guide!$C$22,"▲ Contact  ","")&amp;IF(N(Z1068)&lt;=-Guide!$C$22,"▼ Contact  ","")&amp;IF(N(AB1068)&gt;=Guide!$C$23,"▲ Chase  ","")&amp;IF(N(AB1068)&lt;=-Guide!$C$23,"▼ Chase  ",""))="","Stable",TRIM(IF(ISNUMBER(AD1068),IF(N(AD1068)&lt;=-Guide!$C$24,"▼ Bat Speed  ",IF(N(AD1068)&gt;=Guide!$C$24,"▲ Bat Speed  ","")),"")&amp;IF(N(Z1068)&gt;=Guide!$C$22,"▲ Contact  ","")&amp;IF(N(Z1068)&lt;=-Guide!$C$22,"▼ Contact  ","")&amp;IF(N(AB1068)&gt;=Guide!$C$23,"▲ Chase  ","")&amp;IF(N(AB1068)&lt;=-Guide!$C$23,"▼ Chase  ",""))))</f>
        <v>Low PA</v>
      </c>
      <c r="AF1068" s="35" t="n">
        <f aca="false">MATCH(Counts!A1068,'Season Counts'!$A$2:$A$740,0)</f>
        <v>280</v>
      </c>
    </row>
    <row r="1069" customFormat="false" ht="15" hidden="false" customHeight="false" outlineLevel="0" collapsed="false">
      <c r="A1069" s="34" t="str">
        <f aca="false">Counts!B1069</f>
        <v>HOU</v>
      </c>
      <c r="B1069" s="5" t="str">
        <f aca="false">Counts!C1069</f>
        <v>Yordan Alvarez</v>
      </c>
      <c r="C1069" s="34" t="str">
        <f aca="false">Counts!F1069</f>
        <v>Mar-Apr</v>
      </c>
      <c r="D1069" s="35" t="n">
        <f aca="false">IFERROR(Counts!P1069,"")</f>
        <v>143</v>
      </c>
      <c r="E1069" s="36" t="n">
        <f aca="false">IFERROR(Counts!R1069/Counts!Q1069,"")</f>
        <v>0.355932203389831</v>
      </c>
      <c r="F1069" s="36" t="n">
        <f aca="false">IFERROR((Counts!R1069+Counts!V1069+Counts!W1069)/(Counts!Q1069+Counts!V1069+Counts!W1069+Counts!X1069),"")</f>
        <v>0.461538461538462</v>
      </c>
      <c r="G1069" s="36" t="n">
        <f aca="false">IFERROR((Counts!R1069+Counts!S1069+2*Counts!T1069+3*Counts!U1069)/Counts!Q1069,"")</f>
        <v>0.73728813559322</v>
      </c>
      <c r="H1069" s="35" t="n">
        <f aca="false">IFERROR(Counts!U1069,"")</f>
        <v>12</v>
      </c>
      <c r="I1069" s="36" t="n">
        <f aca="false">IFERROR(Counts!Z1069/Counts!AA1069,"")</f>
        <v>0.487226277372263</v>
      </c>
      <c r="J1069" s="36" t="n">
        <f aca="false">IFERROR(Counts!AB1069/Counts!AA1069,"")</f>
        <v>0.52729197080292</v>
      </c>
      <c r="K1069" s="37" t="n">
        <f aca="false">IFERROR((Counts!AB1069-Counts!Z1069)/Counts!AA1069,"")</f>
        <v>0.040065693430657</v>
      </c>
      <c r="L1069" s="38" t="n">
        <f aca="false">IFERROR(Counts!Y1069/Counts!P1069,"")</f>
        <v>0.0979020979020979</v>
      </c>
      <c r="M1069" s="38" t="n">
        <f aca="false">IFERROR(Counts!V1069/Counts!P1069,"")</f>
        <v>0.146853146853147</v>
      </c>
      <c r="N1069" s="38" t="n">
        <f aca="false">IFERROR(Counts!AD1069/Counts!AC1069,"")</f>
        <v>0.180952380952381</v>
      </c>
      <c r="O1069" s="38" t="n">
        <f aca="false">IFERROR(Counts!AE1069/Counts!AC1069,"")</f>
        <v>0.495238095238095</v>
      </c>
      <c r="P1069" s="39" t="n">
        <f aca="false">IFERROR(Counts!AG1069/Counts!AF1069,"")</f>
        <v>93.5961904761905</v>
      </c>
      <c r="Q1069" s="38" t="n">
        <f aca="false">IFERROR(Counts!AH1069/Counts!AC1069,"")</f>
        <v>0.476190476190476</v>
      </c>
      <c r="R1069" s="38" t="n">
        <f aca="false">IFERROR(Counts!N1069/Counts!M1069,"")</f>
        <v>0.269360269360269</v>
      </c>
      <c r="S1069" s="38" t="n">
        <f aca="false">IFERROR(Counts!K1069/Counts!J1069,"")</f>
        <v>0.616033755274262</v>
      </c>
      <c r="T1069" s="38" t="n">
        <f aca="false">IFERROR(Counts!I1069/Counts!H1069,"")</f>
        <v>0.163716814159292</v>
      </c>
      <c r="U1069" s="38" t="n">
        <f aca="false">IFERROR(1-Counts!L1069/Counts!K1069,"")</f>
        <v>0.945205479452055</v>
      </c>
      <c r="V1069" s="39" t="n">
        <f aca="false">IFERROR(Counts!AJ1069/Counts!AI1069,"")</f>
        <v>75.6137055837563</v>
      </c>
      <c r="W1069" s="38" t="n">
        <f aca="false">IFERROR(Counts!AK1069/Counts!AI1069,"")</f>
        <v>0.558375634517767</v>
      </c>
      <c r="X1069" s="40" t="n">
        <f aca="false">IFERROR(Counts!O1069,"")</f>
        <v>19.89</v>
      </c>
      <c r="Y1069" s="36" t="n">
        <f aca="false">IFERROR(INDEX('Season Counts'!$Y$2:$Y$740,$AF1069)/INDEX('Season Counts'!$X$2:$X$740,$AF1069),"")</f>
        <v>0.441503048780488</v>
      </c>
      <c r="Z1069" s="37" t="n">
        <f aca="false">IFERROR(J1069-Y1069,"")</f>
        <v>0.085788922022432</v>
      </c>
      <c r="AA1069" s="38" t="n">
        <f aca="false">IFERROR(INDEX('Season Counts'!$K$2:$K$740,$AF1069)/INDEX('Season Counts'!$J$2:$J$740,$AF1069),"")</f>
        <v>0.289864864864865</v>
      </c>
      <c r="AB1069" s="41" t="n">
        <f aca="false">IFERROR(R1069-AA1069,"")</f>
        <v>-0.0205045955045955</v>
      </c>
      <c r="AC1069" s="39" t="n">
        <f aca="false">IFERROR(INDEX('Season Counts'!$AG$2:$AG$740,$AF1069)/INDEX('Season Counts'!$AF$2:$AF$740,$AF1069),"")</f>
        <v>76.2737978410206</v>
      </c>
      <c r="AD1069" s="40" t="n">
        <f aca="false">IFERROR(V1069-AC1069,"")</f>
        <v>-0.660092257264267</v>
      </c>
      <c r="AE1069" s="4" t="str">
        <f aca="false">IF(D1069&lt;Guide!$C$21,"Low PA",IF(TRIM(IF(ISNUMBER(AD1069),IF(N(AD1069)&lt;=-Guide!$C$24,"▼ Bat Speed  ",IF(N(AD1069)&gt;=Guide!$C$24,"▲ Bat Speed  ","")),"")&amp;IF(N(Z1069)&gt;=Guide!$C$22,"▲ Contact  ","")&amp;IF(N(Z1069)&lt;=-Guide!$C$22,"▼ Contact  ","")&amp;IF(N(AB1069)&gt;=Guide!$C$23,"▲ Chase  ","")&amp;IF(N(AB1069)&lt;=-Guide!$C$23,"▼ Chase  ",""))="","Stable",TRIM(IF(ISNUMBER(AD1069),IF(N(AD1069)&lt;=-Guide!$C$24,"▼ Bat Speed  ",IF(N(AD1069)&gt;=Guide!$C$24,"▲ Bat Speed  ","")),"")&amp;IF(N(Z1069)&gt;=Guide!$C$22,"▲ Contact  ","")&amp;IF(N(Z1069)&lt;=-Guide!$C$22,"▼ Contact  ","")&amp;IF(N(AB1069)&gt;=Guide!$C$23,"▲ Chase  ","")&amp;IF(N(AB1069)&lt;=-Guide!$C$23,"▼ Chase  ",""))))</f>
        <v>▲ Contact</v>
      </c>
      <c r="AF1069" s="35" t="n">
        <f aca="false">MATCH(Counts!A1069,'Season Counts'!$A$2:$A$740,0)</f>
        <v>281</v>
      </c>
    </row>
    <row r="1070" customFormat="false" ht="15" hidden="false" customHeight="false" outlineLevel="0" collapsed="false">
      <c r="A1070" s="34" t="str">
        <f aca="false">Counts!B1070</f>
        <v>HOU</v>
      </c>
      <c r="B1070" s="5" t="str">
        <f aca="false">Counts!C1070</f>
        <v>Yordan Alvarez</v>
      </c>
      <c r="C1070" s="34" t="str">
        <f aca="false">Counts!F1070</f>
        <v>May</v>
      </c>
      <c r="D1070" s="35" t="n">
        <f aca="false">IFERROR(Counts!P1070,"")</f>
        <v>118</v>
      </c>
      <c r="E1070" s="36" t="n">
        <f aca="false">IFERROR(Counts!R1070/Counts!Q1070,"")</f>
        <v>0.237113402061856</v>
      </c>
      <c r="F1070" s="36" t="n">
        <f aca="false">IFERROR((Counts!R1070+Counts!V1070+Counts!W1070)/(Counts!Q1070+Counts!V1070+Counts!W1070+Counts!X1070),"")</f>
        <v>0.364406779661017</v>
      </c>
      <c r="G1070" s="36" t="n">
        <f aca="false">IFERROR((Counts!R1070+Counts!S1070+2*Counts!T1070+3*Counts!U1070)/Counts!Q1070,"")</f>
        <v>0.515463917525773</v>
      </c>
      <c r="H1070" s="35" t="n">
        <f aca="false">IFERROR(Counts!U1070,"")</f>
        <v>8</v>
      </c>
      <c r="I1070" s="36" t="n">
        <f aca="false">IFERROR(Counts!Z1070/Counts!AA1070,"")</f>
        <v>0.378508771929825</v>
      </c>
      <c r="J1070" s="36" t="n">
        <f aca="false">IFERROR(Counts!AB1070/Counts!AA1070,"")</f>
        <v>0.455614035087719</v>
      </c>
      <c r="K1070" s="37" t="n">
        <f aca="false">IFERROR((Counts!AB1070-Counts!Z1070)/Counts!AA1070,"")</f>
        <v>0.0771052631578947</v>
      </c>
      <c r="L1070" s="38" t="n">
        <f aca="false">IFERROR(Counts!Y1070/Counts!P1070,"")</f>
        <v>0.279661016949153</v>
      </c>
      <c r="M1070" s="38" t="n">
        <f aca="false">IFERROR(Counts!V1070/Counts!P1070,"")</f>
        <v>0.152542372881356</v>
      </c>
      <c r="N1070" s="38" t="n">
        <f aca="false">IFERROR(Counts!AD1070/Counts!AC1070,"")</f>
        <v>0.230769230769231</v>
      </c>
      <c r="O1070" s="38" t="n">
        <f aca="false">IFERROR(Counts!AE1070/Counts!AC1070,"")</f>
        <v>0.6</v>
      </c>
      <c r="P1070" s="39" t="n">
        <f aca="false">IFERROR(Counts!AG1070/Counts!AF1070,"")</f>
        <v>96.5761904761905</v>
      </c>
      <c r="Q1070" s="38" t="n">
        <f aca="false">IFERROR(Counts!AH1070/Counts!AC1070,"")</f>
        <v>0.492307692307692</v>
      </c>
      <c r="R1070" s="38" t="n">
        <f aca="false">IFERROR(Counts!N1070/Counts!M1070,"")</f>
        <v>0.272727272727273</v>
      </c>
      <c r="S1070" s="38" t="n">
        <f aca="false">IFERROR(Counts!K1070/Counts!J1070,"")</f>
        <v>0.602678571428571</v>
      </c>
      <c r="T1070" s="38" t="n">
        <f aca="false">IFERROR(Counts!I1070/Counts!H1070,"")</f>
        <v>0.200980392156863</v>
      </c>
      <c r="U1070" s="38" t="n">
        <f aca="false">IFERROR(1-Counts!L1070/Counts!K1070,"")</f>
        <v>0.874074074074074</v>
      </c>
      <c r="V1070" s="39" t="n">
        <f aca="false">IFERROR(Counts!AJ1070/Counts!AI1070,"")</f>
        <v>76.6661375661376</v>
      </c>
      <c r="W1070" s="38" t="n">
        <f aca="false">IFERROR(Counts!AK1070/Counts!AI1070,"")</f>
        <v>0.671957671957672</v>
      </c>
      <c r="X1070" s="40" t="n">
        <f aca="false">IFERROR(Counts!O1070,"")</f>
        <v>5.209</v>
      </c>
      <c r="Y1070" s="36" t="n">
        <f aca="false">IFERROR(INDEX('Season Counts'!$Y$2:$Y$740,$AF1070)/INDEX('Season Counts'!$X$2:$X$740,$AF1070),"")</f>
        <v>0.441503048780488</v>
      </c>
      <c r="Z1070" s="37" t="n">
        <f aca="false">IFERROR(J1070-Y1070,"")</f>
        <v>0.0141109863072315</v>
      </c>
      <c r="AA1070" s="38" t="n">
        <f aca="false">IFERROR(INDEX('Season Counts'!$K$2:$K$740,$AF1070)/INDEX('Season Counts'!$J$2:$J$740,$AF1070),"")</f>
        <v>0.289864864864865</v>
      </c>
      <c r="AB1070" s="41" t="n">
        <f aca="false">IFERROR(R1070-AA1070,"")</f>
        <v>-0.0171375921375921</v>
      </c>
      <c r="AC1070" s="39" t="n">
        <f aca="false">IFERROR(INDEX('Season Counts'!$AG$2:$AG$740,$AF1070)/INDEX('Season Counts'!$AF$2:$AF$740,$AF1070),"")</f>
        <v>76.2737978410206</v>
      </c>
      <c r="AD1070" s="40" t="n">
        <f aca="false">IFERROR(V1070-AC1070,"")</f>
        <v>0.392339725116955</v>
      </c>
      <c r="AE1070" s="4" t="str">
        <f aca="false">IF(D1070&lt;Guide!$C$21,"Low PA",IF(TRIM(IF(ISNUMBER(AD1070),IF(N(AD1070)&lt;=-Guide!$C$24,"▼ Bat Speed  ",IF(N(AD1070)&gt;=Guide!$C$24,"▲ Bat Speed  ","")),"")&amp;IF(N(Z1070)&gt;=Guide!$C$22,"▲ Contact  ","")&amp;IF(N(Z1070)&lt;=-Guide!$C$22,"▼ Contact  ","")&amp;IF(N(AB1070)&gt;=Guide!$C$23,"▲ Chase  ","")&amp;IF(N(AB1070)&lt;=-Guide!$C$23,"▼ Chase  ",""))="","Stable",TRIM(IF(ISNUMBER(AD1070),IF(N(AD1070)&lt;=-Guide!$C$24,"▼ Bat Speed  ",IF(N(AD1070)&gt;=Guide!$C$24,"▲ Bat Speed  ","")),"")&amp;IF(N(Z1070)&gt;=Guide!$C$22,"▲ Contact  ","")&amp;IF(N(Z1070)&lt;=-Guide!$C$22,"▼ Contact  ","")&amp;IF(N(AB1070)&gt;=Guide!$C$23,"▲ Chase  ","")&amp;IF(N(AB1070)&lt;=-Guide!$C$23,"▼ Chase  ",""))))</f>
        <v>Stable</v>
      </c>
      <c r="AF1070" s="35" t="n">
        <f aca="false">MATCH(Counts!A1070,'Season Counts'!$A$2:$A$740,0)</f>
        <v>281</v>
      </c>
    </row>
    <row r="1071" customFormat="false" ht="15" hidden="false" customHeight="false" outlineLevel="0" collapsed="false">
      <c r="A1071" s="34" t="str">
        <f aca="false">Counts!B1071</f>
        <v>HOU</v>
      </c>
      <c r="B1071" s="5" t="str">
        <f aca="false">Counts!C1071</f>
        <v>Yordan Alvarez</v>
      </c>
      <c r="C1071" s="34" t="str">
        <f aca="false">Counts!F1071</f>
        <v>Jun</v>
      </c>
      <c r="D1071" s="35" t="n">
        <f aca="false">IFERROR(Counts!P1071,"")</f>
        <v>112</v>
      </c>
      <c r="E1071" s="36" t="n">
        <f aca="false">IFERROR(Counts!R1071/Counts!Q1071,"")</f>
        <v>0.344086021505376</v>
      </c>
      <c r="F1071" s="36" t="n">
        <f aca="false">IFERROR((Counts!R1071+Counts!V1071+Counts!W1071)/(Counts!Q1071+Counts!V1071+Counts!W1071+Counts!X1071),"")</f>
        <v>0.455357142857143</v>
      </c>
      <c r="G1071" s="36" t="n">
        <f aca="false">IFERROR((Counts!R1071+Counts!S1071+2*Counts!T1071+3*Counts!U1071)/Counts!Q1071,"")</f>
        <v>0.580645161290323</v>
      </c>
      <c r="H1071" s="35" t="n">
        <f aca="false">IFERROR(Counts!U1071,"")</f>
        <v>6</v>
      </c>
      <c r="I1071" s="36" t="n">
        <f aca="false">IFERROR(Counts!Z1071/Counts!AA1071,"")</f>
        <v>0.435514018691589</v>
      </c>
      <c r="J1071" s="36" t="n">
        <f aca="false">IFERROR(Counts!AB1071/Counts!AA1071,"")</f>
        <v>0.44288785046729</v>
      </c>
      <c r="K1071" s="37" t="n">
        <f aca="false">IFERROR((Counts!AB1071-Counts!Z1071)/Counts!AA1071,"")</f>
        <v>0.00737383177570095</v>
      </c>
      <c r="L1071" s="38" t="n">
        <f aca="false">IFERROR(Counts!Y1071/Counts!P1071,"")</f>
        <v>0.151785714285714</v>
      </c>
      <c r="M1071" s="38" t="n">
        <f aca="false">IFERROR(Counts!V1071/Counts!P1071,"")</f>
        <v>0.169642857142857</v>
      </c>
      <c r="N1071" s="38" t="n">
        <f aca="false">IFERROR(Counts!AD1071/Counts!AC1071,"")</f>
        <v>0.171052631578947</v>
      </c>
      <c r="O1071" s="38" t="n">
        <f aca="false">IFERROR(Counts!AE1071/Counts!AC1071,"")</f>
        <v>0.539473684210526</v>
      </c>
      <c r="P1071" s="39" t="n">
        <f aca="false">IFERROR(Counts!AG1071/Counts!AF1071,"")</f>
        <v>94.1263157894737</v>
      </c>
      <c r="Q1071" s="38" t="n">
        <f aca="false">IFERROR(Counts!AH1071/Counts!AC1071,"")</f>
        <v>0.407894736842105</v>
      </c>
      <c r="R1071" s="38" t="n">
        <f aca="false">IFERROR(Counts!N1071/Counts!M1071,"")</f>
        <v>0.271604938271605</v>
      </c>
      <c r="S1071" s="38" t="n">
        <f aca="false">IFERROR(Counts!K1071/Counts!J1071,"")</f>
        <v>0.666666666666667</v>
      </c>
      <c r="T1071" s="38" t="n">
        <f aca="false">IFERROR(Counts!I1071/Counts!H1071,"")</f>
        <v>0.128865979381443</v>
      </c>
      <c r="U1071" s="38" t="n">
        <f aca="false">IFERROR(1-Counts!L1071/Counts!K1071,"")</f>
        <v>0.9453125</v>
      </c>
      <c r="V1071" s="39" t="n">
        <f aca="false">IFERROR(Counts!AJ1071/Counts!AI1071,"")</f>
        <v>76.1651162790698</v>
      </c>
      <c r="W1071" s="38" t="n">
        <f aca="false">IFERROR(Counts!AK1071/Counts!AI1071,"")</f>
        <v>0.604651162790698</v>
      </c>
      <c r="X1071" s="40" t="n">
        <f aca="false">IFERROR(Counts!O1071,"")</f>
        <v>8.982</v>
      </c>
      <c r="Y1071" s="36" t="n">
        <f aca="false">IFERROR(INDEX('Season Counts'!$Y$2:$Y$740,$AF1071)/INDEX('Season Counts'!$X$2:$X$740,$AF1071),"")</f>
        <v>0.441503048780488</v>
      </c>
      <c r="Z1071" s="37" t="n">
        <f aca="false">IFERROR(J1071-Y1071,"")</f>
        <v>0.00138480168680194</v>
      </c>
      <c r="AA1071" s="38" t="n">
        <f aca="false">IFERROR(INDEX('Season Counts'!$K$2:$K$740,$AF1071)/INDEX('Season Counts'!$J$2:$J$740,$AF1071),"")</f>
        <v>0.289864864864865</v>
      </c>
      <c r="AB1071" s="41" t="n">
        <f aca="false">IFERROR(R1071-AA1071,"")</f>
        <v>-0.0182599265932599</v>
      </c>
      <c r="AC1071" s="39" t="n">
        <f aca="false">IFERROR(INDEX('Season Counts'!$AG$2:$AG$740,$AF1071)/INDEX('Season Counts'!$AF$2:$AF$740,$AF1071),"")</f>
        <v>76.2737978410206</v>
      </c>
      <c r="AD1071" s="40" t="n">
        <f aca="false">IFERROR(V1071-AC1071,"")</f>
        <v>-0.108681561950846</v>
      </c>
      <c r="AE1071" s="4" t="str">
        <f aca="false">IF(D1071&lt;Guide!$C$21,"Low PA",IF(TRIM(IF(ISNUMBER(AD1071),IF(N(AD1071)&lt;=-Guide!$C$24,"▼ Bat Speed  ",IF(N(AD1071)&gt;=Guide!$C$24,"▲ Bat Speed  ","")),"")&amp;IF(N(Z1071)&gt;=Guide!$C$22,"▲ Contact  ","")&amp;IF(N(Z1071)&lt;=-Guide!$C$22,"▼ Contact  ","")&amp;IF(N(AB1071)&gt;=Guide!$C$23,"▲ Chase  ","")&amp;IF(N(AB1071)&lt;=-Guide!$C$23,"▼ Chase  ",""))="","Stable",TRIM(IF(ISNUMBER(AD1071),IF(N(AD1071)&lt;=-Guide!$C$24,"▼ Bat Speed  ",IF(N(AD1071)&gt;=Guide!$C$24,"▲ Bat Speed  ","")),"")&amp;IF(N(Z1071)&gt;=Guide!$C$22,"▲ Contact  ","")&amp;IF(N(Z1071)&lt;=-Guide!$C$22,"▼ Contact  ","")&amp;IF(N(AB1071)&gt;=Guide!$C$23,"▲ Chase  ","")&amp;IF(N(AB1071)&lt;=-Guide!$C$23,"▼ Chase  ",""))))</f>
        <v>Stable</v>
      </c>
      <c r="AF1071" s="35" t="n">
        <f aca="false">MATCH(Counts!A1071,'Season Counts'!$A$2:$A$740,0)</f>
        <v>281</v>
      </c>
    </row>
    <row r="1072" customFormat="false" ht="15" hidden="false" customHeight="false" outlineLevel="0" collapsed="false">
      <c r="A1072" s="34" t="str">
        <f aca="false">Counts!B1072</f>
        <v>HOU</v>
      </c>
      <c r="B1072" s="5" t="str">
        <f aca="false">Counts!C1072</f>
        <v>Yordan Alvarez</v>
      </c>
      <c r="C1072" s="34" t="str">
        <f aca="false">Counts!F1072</f>
        <v>Jul</v>
      </c>
      <c r="D1072" s="35" t="n">
        <f aca="false">IFERROR(Counts!P1072,"")</f>
        <v>105</v>
      </c>
      <c r="E1072" s="36" t="n">
        <f aca="false">IFERROR(Counts!R1072/Counts!Q1072,"")</f>
        <v>0.36046511627907</v>
      </c>
      <c r="F1072" s="36" t="n">
        <f aca="false">IFERROR((Counts!R1072+Counts!V1072+Counts!W1072)/(Counts!Q1072+Counts!V1072+Counts!W1072+Counts!X1072),"")</f>
        <v>0.466666666666667</v>
      </c>
      <c r="G1072" s="36" t="n">
        <f aca="false">IFERROR((Counts!R1072+Counts!S1072+2*Counts!T1072+3*Counts!U1072)/Counts!Q1072,"")</f>
        <v>0.72093023255814</v>
      </c>
      <c r="H1072" s="35" t="n">
        <f aca="false">IFERROR(Counts!U1072,"")</f>
        <v>9</v>
      </c>
      <c r="I1072" s="36" t="n">
        <f aca="false">IFERROR(Counts!Z1072/Counts!AA1072,"")</f>
        <v>0.485714285714286</v>
      </c>
      <c r="J1072" s="36" t="n">
        <f aca="false">IFERROR(Counts!AB1072/Counts!AA1072,"")</f>
        <v>0.462744897959184</v>
      </c>
      <c r="K1072" s="37" t="n">
        <f aca="false">IFERROR((Counts!AB1072-Counts!Z1072)/Counts!AA1072,"")</f>
        <v>-0.0229693877551021</v>
      </c>
      <c r="L1072" s="38" t="n">
        <f aca="false">IFERROR(Counts!Y1072/Counts!P1072,"")</f>
        <v>0.171428571428571</v>
      </c>
      <c r="M1072" s="38" t="n">
        <f aca="false">IFERROR(Counts!V1072/Counts!P1072,"")</f>
        <v>0.161904761904762</v>
      </c>
      <c r="N1072" s="38" t="n">
        <f aca="false">IFERROR(Counts!AD1072/Counts!AC1072,"")</f>
        <v>0.159420289855072</v>
      </c>
      <c r="O1072" s="38" t="n">
        <f aca="false">IFERROR(Counts!AE1072/Counts!AC1072,"")</f>
        <v>0.536231884057971</v>
      </c>
      <c r="P1072" s="39" t="n">
        <f aca="false">IFERROR(Counts!AG1072/Counts!AF1072,"")</f>
        <v>95.1376811594203</v>
      </c>
      <c r="Q1072" s="38" t="n">
        <f aca="false">IFERROR(Counts!AH1072/Counts!AC1072,"")</f>
        <v>0.347826086956522</v>
      </c>
      <c r="R1072" s="38" t="n">
        <f aca="false">IFERROR(Counts!N1072/Counts!M1072,"")</f>
        <v>0.28448275862069</v>
      </c>
      <c r="S1072" s="38" t="n">
        <f aca="false">IFERROR(Counts!K1072/Counts!J1072,"")</f>
        <v>0.585798816568047</v>
      </c>
      <c r="T1072" s="38" t="n">
        <f aca="false">IFERROR(Counts!I1072/Counts!H1072,"")</f>
        <v>0.193939393939394</v>
      </c>
      <c r="U1072" s="38" t="n">
        <f aca="false">IFERROR(1-Counts!L1072/Counts!K1072,"")</f>
        <v>0.898989898989899</v>
      </c>
      <c r="V1072" s="39" t="n">
        <f aca="false">IFERROR(Counts!AJ1072/Counts!AI1072,"")</f>
        <v>76.5591836734694</v>
      </c>
      <c r="W1072" s="38" t="n">
        <f aca="false">IFERROR(Counts!AK1072/Counts!AI1072,"")</f>
        <v>0.687074829931973</v>
      </c>
      <c r="X1072" s="40" t="n">
        <f aca="false">IFERROR(Counts!O1072,"")</f>
        <v>11.515</v>
      </c>
      <c r="Y1072" s="36" t="n">
        <f aca="false">IFERROR(INDEX('Season Counts'!$Y$2:$Y$740,$AF1072)/INDEX('Season Counts'!$X$2:$X$740,$AF1072),"")</f>
        <v>0.441503048780488</v>
      </c>
      <c r="Z1072" s="37" t="n">
        <f aca="false">IFERROR(J1072-Y1072,"")</f>
        <v>0.0212418491786959</v>
      </c>
      <c r="AA1072" s="38" t="n">
        <f aca="false">IFERROR(INDEX('Season Counts'!$K$2:$K$740,$AF1072)/INDEX('Season Counts'!$J$2:$J$740,$AF1072),"")</f>
        <v>0.289864864864865</v>
      </c>
      <c r="AB1072" s="41" t="n">
        <f aca="false">IFERROR(R1072-AA1072,"")</f>
        <v>-0.00538210624417518</v>
      </c>
      <c r="AC1072" s="39" t="n">
        <f aca="false">IFERROR(INDEX('Season Counts'!$AG$2:$AG$740,$AF1072)/INDEX('Season Counts'!$AF$2:$AF$740,$AF1072),"")</f>
        <v>76.2737978410206</v>
      </c>
      <c r="AD1072" s="40" t="n">
        <f aca="false">IFERROR(V1072-AC1072,"")</f>
        <v>0.285385832448782</v>
      </c>
      <c r="AE1072" s="4" t="str">
        <f aca="false">IF(D1072&lt;Guide!$C$21,"Low PA",IF(TRIM(IF(ISNUMBER(AD1072),IF(N(AD1072)&lt;=-Guide!$C$24,"▼ Bat Speed  ",IF(N(AD1072)&gt;=Guide!$C$24,"▲ Bat Speed  ","")),"")&amp;IF(N(Z1072)&gt;=Guide!$C$22,"▲ Contact  ","")&amp;IF(N(Z1072)&lt;=-Guide!$C$22,"▼ Contact  ","")&amp;IF(N(AB1072)&gt;=Guide!$C$23,"▲ Chase  ","")&amp;IF(N(AB1072)&lt;=-Guide!$C$23,"▼ Chase  ",""))="","Stable",TRIM(IF(ISNUMBER(AD1072),IF(N(AD1072)&lt;=-Guide!$C$24,"▼ Bat Speed  ",IF(N(AD1072)&gt;=Guide!$C$24,"▲ Bat Speed  ","")),"")&amp;IF(N(Z1072)&gt;=Guide!$C$22,"▲ Contact  ","")&amp;IF(N(Z1072)&lt;=-Guide!$C$22,"▼ Contact  ","")&amp;IF(N(AB1072)&gt;=Guide!$C$23,"▲ Chase  ","")&amp;IF(N(AB1072)&lt;=-Guide!$C$23,"▼ Chase  ",""))))</f>
        <v>Stable</v>
      </c>
      <c r="AF1072" s="35" t="n">
        <f aca="false">MATCH(Counts!A1072,'Season Counts'!$A$2:$A$740,0)</f>
        <v>281</v>
      </c>
    </row>
    <row r="1073" customFormat="false" ht="15" hidden="false" customHeight="false" outlineLevel="0" collapsed="false">
      <c r="A1073" s="34" t="str">
        <f aca="false">Counts!B1073</f>
        <v>HOU</v>
      </c>
      <c r="B1073" s="5" t="str">
        <f aca="false">Counts!C1073</f>
        <v>Yordan Alvarez</v>
      </c>
      <c r="C1073" s="34" t="str">
        <f aca="false">Counts!F1073</f>
        <v>Aug</v>
      </c>
      <c r="D1073" s="35" t="n">
        <f aca="false">IFERROR(Counts!P1073,"")</f>
        <v>118</v>
      </c>
      <c r="E1073" s="36" t="n">
        <f aca="false">IFERROR(Counts!R1073/Counts!Q1073,"")</f>
        <v>0.287234042553192</v>
      </c>
      <c r="F1073" s="36" t="n">
        <f aca="false">IFERROR((Counts!R1073+Counts!V1073+Counts!W1073)/(Counts!Q1073+Counts!V1073+Counts!W1073+Counts!X1073),"")</f>
        <v>0.415254237288136</v>
      </c>
      <c r="G1073" s="36" t="n">
        <f aca="false">IFERROR((Counts!R1073+Counts!S1073+2*Counts!T1073+3*Counts!U1073)/Counts!Q1073,"")</f>
        <v>0.457446808510638</v>
      </c>
      <c r="H1073" s="35" t="n">
        <f aca="false">IFERROR(Counts!U1073,"")</f>
        <v>2</v>
      </c>
      <c r="I1073" s="36" t="n">
        <f aca="false">IFERROR(Counts!Z1073/Counts!AA1073,"")</f>
        <v>0.358715596330275</v>
      </c>
      <c r="J1073" s="36" t="n">
        <f aca="false">IFERROR(Counts!AB1073/Counts!AA1073,"")</f>
        <v>0.354018348623853</v>
      </c>
      <c r="K1073" s="37" t="n">
        <f aca="false">IFERROR((Counts!AB1073-Counts!Z1073)/Counts!AA1073,"")</f>
        <v>-0.00469724770642202</v>
      </c>
      <c r="L1073" s="38" t="n">
        <f aca="false">IFERROR(Counts!Y1073/Counts!P1073,"")</f>
        <v>0.169491525423729</v>
      </c>
      <c r="M1073" s="38" t="n">
        <f aca="false">IFERROR(Counts!V1073/Counts!P1073,"")</f>
        <v>0.161016949152542</v>
      </c>
      <c r="N1073" s="38" t="n">
        <f aca="false">IFERROR(Counts!AD1073/Counts!AC1073,"")</f>
        <v>0.0921052631578947</v>
      </c>
      <c r="O1073" s="38" t="n">
        <f aca="false">IFERROR(Counts!AE1073/Counts!AC1073,"")</f>
        <v>0.526315789473684</v>
      </c>
      <c r="P1073" s="39" t="n">
        <f aca="false">IFERROR(Counts!AG1073/Counts!AF1073,"")</f>
        <v>93.7697368421053</v>
      </c>
      <c r="Q1073" s="38" t="n">
        <f aca="false">IFERROR(Counts!AH1073/Counts!AC1073,"")</f>
        <v>0.407894736842105</v>
      </c>
      <c r="R1073" s="38" t="n">
        <f aca="false">IFERROR(Counts!N1073/Counts!M1073,"")</f>
        <v>0.333333333333333</v>
      </c>
      <c r="S1073" s="38" t="n">
        <f aca="false">IFERROR(Counts!K1073/Counts!J1073,"")</f>
        <v>0.605714285714286</v>
      </c>
      <c r="T1073" s="38" t="n">
        <f aca="false">IFERROR(Counts!I1073/Counts!H1073,"")</f>
        <v>0.174863387978142</v>
      </c>
      <c r="U1073" s="38" t="n">
        <f aca="false">IFERROR(1-Counts!L1073/Counts!K1073,"")</f>
        <v>0.915094339622642</v>
      </c>
      <c r="V1073" s="39" t="n">
        <f aca="false">IFERROR(Counts!AJ1073/Counts!AI1073,"")</f>
        <v>76.63125</v>
      </c>
      <c r="W1073" s="38" t="n">
        <f aca="false">IFERROR(Counts!AK1073/Counts!AI1073,"")</f>
        <v>0.64375</v>
      </c>
      <c r="X1073" s="40" t="n">
        <f aca="false">IFERROR(Counts!O1073,"")</f>
        <v>5.878</v>
      </c>
      <c r="Y1073" s="36" t="n">
        <f aca="false">IFERROR(INDEX('Season Counts'!$Y$2:$Y$740,$AF1073)/INDEX('Season Counts'!$X$2:$X$740,$AF1073),"")</f>
        <v>0.441503048780488</v>
      </c>
      <c r="Z1073" s="37" t="n">
        <f aca="false">IFERROR(J1073-Y1073,"")</f>
        <v>-0.0874847001566346</v>
      </c>
      <c r="AA1073" s="38" t="n">
        <f aca="false">IFERROR(INDEX('Season Counts'!$K$2:$K$740,$AF1073)/INDEX('Season Counts'!$J$2:$J$740,$AF1073),"")</f>
        <v>0.289864864864865</v>
      </c>
      <c r="AB1073" s="41" t="n">
        <f aca="false">IFERROR(R1073-AA1073,"")</f>
        <v>0.0434684684684685</v>
      </c>
      <c r="AC1073" s="39" t="n">
        <f aca="false">IFERROR(INDEX('Season Counts'!$AG$2:$AG$740,$AF1073)/INDEX('Season Counts'!$AF$2:$AF$740,$AF1073),"")</f>
        <v>76.2737978410206</v>
      </c>
      <c r="AD1073" s="40" t="n">
        <f aca="false">IFERROR(V1073-AC1073,"")</f>
        <v>0.357452158979385</v>
      </c>
      <c r="AE1073" s="4" t="str">
        <f aca="false">IF(D1073&lt;Guide!$C$21,"Low PA",IF(TRIM(IF(ISNUMBER(AD1073),IF(N(AD1073)&lt;=-Guide!$C$24,"▼ Bat Speed  ",IF(N(AD1073)&gt;=Guide!$C$24,"▲ Bat Speed  ","")),"")&amp;IF(N(Z1073)&gt;=Guide!$C$22,"▲ Contact  ","")&amp;IF(N(Z1073)&lt;=-Guide!$C$22,"▼ Contact  ","")&amp;IF(N(AB1073)&gt;=Guide!$C$23,"▲ Chase  ","")&amp;IF(N(AB1073)&lt;=-Guide!$C$23,"▼ Chase  ",""))="","Stable",TRIM(IF(ISNUMBER(AD1073),IF(N(AD1073)&lt;=-Guide!$C$24,"▼ Bat Speed  ",IF(N(AD1073)&gt;=Guide!$C$24,"▲ Bat Speed  ","")),"")&amp;IF(N(Z1073)&gt;=Guide!$C$22,"▲ Contact  ","")&amp;IF(N(Z1073)&lt;=-Guide!$C$22,"▼ Contact  ","")&amp;IF(N(AB1073)&gt;=Guide!$C$23,"▲ Chase  ","")&amp;IF(N(AB1073)&lt;=-Guide!$C$23,"▼ Chase  ",""))))</f>
        <v>▼ Contact ▲ Chase</v>
      </c>
      <c r="AF1073" s="35" t="n">
        <f aca="false">MATCH(Counts!A1073,'Season Counts'!$A$2:$A$740,0)</f>
        <v>281</v>
      </c>
    </row>
    <row r="1074" customFormat="false" ht="15" hidden="false" customHeight="false" outlineLevel="0" collapsed="false">
      <c r="A1074" s="34" t="str">
        <f aca="false">Counts!B1074</f>
        <v>HOU</v>
      </c>
      <c r="B1074" s="5" t="str">
        <f aca="false">Counts!C1074</f>
        <v>Yordan Alvarez</v>
      </c>
      <c r="C1074" s="34" t="str">
        <f aca="false">Counts!F1074</f>
        <v>Sep</v>
      </c>
      <c r="D1074" s="35" t="n">
        <f aca="false">IFERROR(Counts!P1074,"")</f>
        <v>95</v>
      </c>
      <c r="E1074" s="36" t="n">
        <f aca="false">IFERROR(Counts!R1074/Counts!Q1074,"")</f>
        <v>0.307692307692308</v>
      </c>
      <c r="F1074" s="36" t="n">
        <f aca="false">IFERROR((Counts!R1074+Counts!V1074+Counts!W1074)/(Counts!Q1074+Counts!V1074+Counts!W1074+Counts!X1074),"")</f>
        <v>0.431578947368421</v>
      </c>
      <c r="G1074" s="36" t="n">
        <f aca="false">IFERROR((Counts!R1074+Counts!S1074+2*Counts!T1074+3*Counts!U1074)/Counts!Q1074,"")</f>
        <v>0.576923076923077</v>
      </c>
      <c r="H1074" s="35" t="n">
        <f aca="false">IFERROR(Counts!U1074,"")</f>
        <v>5</v>
      </c>
      <c r="I1074" s="36" t="n">
        <f aca="false">IFERROR(Counts!Z1074/Counts!AA1074,"")</f>
        <v>0.420879120879121</v>
      </c>
      <c r="J1074" s="36" t="n">
        <f aca="false">IFERROR(Counts!AB1074/Counts!AA1074,"")</f>
        <v>0.374956043956044</v>
      </c>
      <c r="K1074" s="37" t="n">
        <f aca="false">IFERROR((Counts!AB1074-Counts!Z1074)/Counts!AA1074,"")</f>
        <v>-0.0459230769230769</v>
      </c>
      <c r="L1074" s="38" t="n">
        <f aca="false">IFERROR(Counts!Y1074/Counts!P1074,"")</f>
        <v>0.178947368421053</v>
      </c>
      <c r="M1074" s="38" t="n">
        <f aca="false">IFERROR(Counts!V1074/Counts!P1074,"")</f>
        <v>0.157894736842105</v>
      </c>
      <c r="N1074" s="38" t="n">
        <f aca="false">IFERROR(Counts!AD1074/Counts!AC1074,"")</f>
        <v>0.114754098360656</v>
      </c>
      <c r="O1074" s="38" t="n">
        <f aca="false">IFERROR(Counts!AE1074/Counts!AC1074,"")</f>
        <v>0.557377049180328</v>
      </c>
      <c r="P1074" s="39" t="n">
        <f aca="false">IFERROR(Counts!AG1074/Counts!AF1074,"")</f>
        <v>93.8196721311475</v>
      </c>
      <c r="Q1074" s="38" t="n">
        <f aca="false">IFERROR(Counts!AH1074/Counts!AC1074,"")</f>
        <v>0.311475409836066</v>
      </c>
      <c r="R1074" s="38" t="n">
        <f aca="false">IFERROR(Counts!N1074/Counts!M1074,"")</f>
        <v>0.316964285714286</v>
      </c>
      <c r="S1074" s="38" t="n">
        <f aca="false">IFERROR(Counts!K1074/Counts!J1074,"")</f>
        <v>0.675496688741722</v>
      </c>
      <c r="T1074" s="38" t="n">
        <f aca="false">IFERROR(Counts!I1074/Counts!H1074,"")</f>
        <v>0.173410404624277</v>
      </c>
      <c r="U1074" s="38" t="n">
        <f aca="false">IFERROR(1-Counts!L1074/Counts!K1074,"")</f>
        <v>0.92156862745098</v>
      </c>
      <c r="V1074" s="39" t="n">
        <f aca="false">IFERROR(Counts!AJ1074/Counts!AI1074,"")</f>
        <v>76.1142857142857</v>
      </c>
      <c r="W1074" s="38" t="n">
        <f aca="false">IFERROR(Counts!AK1074/Counts!AI1074,"")</f>
        <v>0.636363636363636</v>
      </c>
      <c r="X1074" s="40" t="n">
        <f aca="false">IFERROR(Counts!O1074,"")</f>
        <v>9.458</v>
      </c>
      <c r="Y1074" s="36" t="n">
        <f aca="false">IFERROR(INDEX('Season Counts'!$Y$2:$Y$740,$AF1074)/INDEX('Season Counts'!$X$2:$X$740,$AF1074),"")</f>
        <v>0.441503048780488</v>
      </c>
      <c r="Z1074" s="37" t="n">
        <f aca="false">IFERROR(J1074-Y1074,"")</f>
        <v>-0.0665470048244438</v>
      </c>
      <c r="AA1074" s="38" t="n">
        <f aca="false">IFERROR(INDEX('Season Counts'!$K$2:$K$740,$AF1074)/INDEX('Season Counts'!$J$2:$J$740,$AF1074),"")</f>
        <v>0.289864864864865</v>
      </c>
      <c r="AB1074" s="41" t="n">
        <f aca="false">IFERROR(R1074-AA1074,"")</f>
        <v>0.0270994208494209</v>
      </c>
      <c r="AC1074" s="39" t="n">
        <f aca="false">IFERROR(INDEX('Season Counts'!$AG$2:$AG$740,$AF1074)/INDEX('Season Counts'!$AF$2:$AF$740,$AF1074),"")</f>
        <v>76.2737978410206</v>
      </c>
      <c r="AD1074" s="40" t="n">
        <f aca="false">IFERROR(V1074-AC1074,"")</f>
        <v>-0.159512126734896</v>
      </c>
      <c r="AE1074" s="4" t="str">
        <f aca="false">IF(D1074&lt;Guide!$C$21,"Low PA",IF(TRIM(IF(ISNUMBER(AD1074),IF(N(AD1074)&lt;=-Guide!$C$24,"▼ Bat Speed  ",IF(N(AD1074)&gt;=Guide!$C$24,"▲ Bat Speed  ","")),"")&amp;IF(N(Z1074)&gt;=Guide!$C$22,"▲ Contact  ","")&amp;IF(N(Z1074)&lt;=-Guide!$C$22,"▼ Contact  ","")&amp;IF(N(AB1074)&gt;=Guide!$C$23,"▲ Chase  ","")&amp;IF(N(AB1074)&lt;=-Guide!$C$23,"▼ Chase  ",""))="","Stable",TRIM(IF(ISNUMBER(AD1074),IF(N(AD1074)&lt;=-Guide!$C$24,"▼ Bat Speed  ",IF(N(AD1074)&gt;=Guide!$C$24,"▲ Bat Speed  ","")),"")&amp;IF(N(Z1074)&gt;=Guide!$C$22,"▲ Contact  ","")&amp;IF(N(Z1074)&lt;=-Guide!$C$22,"▼ Contact  ","")&amp;IF(N(AB1074)&gt;=Guide!$C$23,"▲ Chase  ","")&amp;IF(N(AB1074)&lt;=-Guide!$C$23,"▼ Chase  ",""))))</f>
        <v>▼ Contact</v>
      </c>
      <c r="AF1074" s="35" t="n">
        <f aca="false">MATCH(Counts!A1074,'Season Counts'!$A$2:$A$740,0)</f>
        <v>281</v>
      </c>
    </row>
    <row r="1075" customFormat="false" ht="15" hidden="false" customHeight="false" outlineLevel="0" collapsed="false">
      <c r="A1075" s="34" t="str">
        <f aca="false">Counts!B1075</f>
        <v>HOU</v>
      </c>
      <c r="B1075" s="5" t="str">
        <f aca="false">Counts!C1075</f>
        <v>Isaac Paredes</v>
      </c>
      <c r="C1075" s="34" t="str">
        <f aca="false">Counts!F1075</f>
        <v>Mar-Apr</v>
      </c>
      <c r="D1075" s="35" t="n">
        <f aca="false">IFERROR(Counts!P1075,"")</f>
        <v>112</v>
      </c>
      <c r="E1075" s="36" t="n">
        <f aca="false">IFERROR(Counts!R1075/Counts!Q1075,"")</f>
        <v>0.252525252525253</v>
      </c>
      <c r="F1075" s="36" t="n">
        <f aca="false">IFERROR((Counts!R1075+Counts!V1075+Counts!W1075)/(Counts!Q1075+Counts!V1075+Counts!W1075+Counts!X1075),"")</f>
        <v>0.339285714285714</v>
      </c>
      <c r="G1075" s="36" t="n">
        <f aca="false">IFERROR((Counts!R1075+Counts!S1075+2*Counts!T1075+3*Counts!U1075)/Counts!Q1075,"")</f>
        <v>0.383838383838384</v>
      </c>
      <c r="H1075" s="35" t="n">
        <f aca="false">IFERROR(Counts!U1075,"")</f>
        <v>3</v>
      </c>
      <c r="I1075" s="36" t="n">
        <f aca="false">IFERROR(Counts!Z1075/Counts!AA1075,"")</f>
        <v>0.324107142857143</v>
      </c>
      <c r="J1075" s="36" t="n">
        <f aca="false">IFERROR(Counts!AB1075/Counts!AA1075,"")</f>
        <v>0.296321428571429</v>
      </c>
      <c r="K1075" s="37" t="n">
        <f aca="false">IFERROR((Counts!AB1075-Counts!Z1075)/Counts!AA1075,"")</f>
        <v>-0.0277857142857142</v>
      </c>
      <c r="L1075" s="38" t="n">
        <f aca="false">IFERROR(Counts!Y1075/Counts!P1075,"")</f>
        <v>0.160714285714286</v>
      </c>
      <c r="M1075" s="38" t="n">
        <f aca="false">IFERROR(Counts!V1075/Counts!P1075,"")</f>
        <v>0.0803571428571429</v>
      </c>
      <c r="N1075" s="38" t="n">
        <f aca="false">IFERROR(Counts!AD1075/Counts!AC1075,"")</f>
        <v>0.0246913580246914</v>
      </c>
      <c r="O1075" s="38" t="n">
        <f aca="false">IFERROR(Counts!AE1075/Counts!AC1075,"")</f>
        <v>0.259259259259259</v>
      </c>
      <c r="P1075" s="39" t="n">
        <f aca="false">IFERROR(Counts!AG1075/Counts!AF1075,"")</f>
        <v>87.4987654320988</v>
      </c>
      <c r="Q1075" s="38" t="n">
        <f aca="false">IFERROR(Counts!AH1075/Counts!AC1075,"")</f>
        <v>0.358024691358025</v>
      </c>
      <c r="R1075" s="38" t="n">
        <f aca="false">IFERROR(Counts!N1075/Counts!M1075,"")</f>
        <v>0.29296875</v>
      </c>
      <c r="S1075" s="38" t="n">
        <f aca="false">IFERROR(Counts!K1075/Counts!J1075,"")</f>
        <v>0.605932203389831</v>
      </c>
      <c r="T1075" s="38" t="n">
        <f aca="false">IFERROR(Counts!I1075/Counts!H1075,"")</f>
        <v>0.169724770642202</v>
      </c>
      <c r="U1075" s="38" t="n">
        <f aca="false">IFERROR(1-Counts!L1075/Counts!K1075,"")</f>
        <v>0.902097902097902</v>
      </c>
      <c r="V1075" s="39" t="n">
        <f aca="false">IFERROR(Counts!AJ1075/Counts!AI1075,"")</f>
        <v>67.3760869565218</v>
      </c>
      <c r="W1075" s="38" t="n">
        <f aca="false">IFERROR(Counts!AK1075/Counts!AI1075,"")</f>
        <v>0.0543478260869565</v>
      </c>
      <c r="X1075" s="40" t="n">
        <f aca="false">IFERROR(Counts!O1075,"")</f>
        <v>2.324</v>
      </c>
      <c r="Y1075" s="36" t="n">
        <f aca="false">IFERROR(INDEX('Season Counts'!$Y$2:$Y$740,$AF1075)/INDEX('Season Counts'!$X$2:$X$740,$AF1075),"")</f>
        <v>0.323189024390244</v>
      </c>
      <c r="Z1075" s="37" t="n">
        <f aca="false">IFERROR(J1075-Y1075,"")</f>
        <v>-0.0268675958188153</v>
      </c>
      <c r="AA1075" s="38" t="n">
        <f aca="false">IFERROR(INDEX('Season Counts'!$K$2:$K$740,$AF1075)/INDEX('Season Counts'!$J$2:$J$740,$AF1075),"")</f>
        <v>0.269576379974326</v>
      </c>
      <c r="AB1075" s="41" t="n">
        <f aca="false">IFERROR(R1075-AA1075,"")</f>
        <v>0.023392370025674</v>
      </c>
      <c r="AC1075" s="39" t="n">
        <f aca="false">IFERROR(INDEX('Season Counts'!$AG$2:$AG$740,$AF1075)/INDEX('Season Counts'!$AF$2:$AF$740,$AF1075),"")</f>
        <v>67.2205687203792</v>
      </c>
      <c r="AD1075" s="40" t="n">
        <f aca="false">IFERROR(V1075-AC1075,"")</f>
        <v>0.155518236142598</v>
      </c>
      <c r="AE1075" s="4" t="str">
        <f aca="false">IF(D1075&lt;Guide!$C$21,"Low PA",IF(TRIM(IF(ISNUMBER(AD1075),IF(N(AD1075)&lt;=-Guide!$C$24,"▼ Bat Speed  ",IF(N(AD1075)&gt;=Guide!$C$24,"▲ Bat Speed  ","")),"")&amp;IF(N(Z1075)&gt;=Guide!$C$22,"▲ Contact  ","")&amp;IF(N(Z1075)&lt;=-Guide!$C$22,"▼ Contact  ","")&amp;IF(N(AB1075)&gt;=Guide!$C$23,"▲ Chase  ","")&amp;IF(N(AB1075)&lt;=-Guide!$C$23,"▼ Chase  ",""))="","Stable",TRIM(IF(ISNUMBER(AD1075),IF(N(AD1075)&lt;=-Guide!$C$24,"▼ Bat Speed  ",IF(N(AD1075)&gt;=Guide!$C$24,"▲ Bat Speed  ","")),"")&amp;IF(N(Z1075)&gt;=Guide!$C$22,"▲ Contact  ","")&amp;IF(N(Z1075)&lt;=-Guide!$C$22,"▼ Contact  ","")&amp;IF(N(AB1075)&gt;=Guide!$C$23,"▲ Chase  ","")&amp;IF(N(AB1075)&lt;=-Guide!$C$23,"▼ Chase  ",""))))</f>
        <v>Stable</v>
      </c>
      <c r="AF1075" s="35" t="n">
        <f aca="false">MATCH(Counts!A1075,'Season Counts'!$A$2:$A$740,0)</f>
        <v>282</v>
      </c>
    </row>
    <row r="1076" customFormat="false" ht="15" hidden="false" customHeight="false" outlineLevel="0" collapsed="false">
      <c r="A1076" s="34" t="str">
        <f aca="false">Counts!B1076</f>
        <v>HOU</v>
      </c>
      <c r="B1076" s="5" t="str">
        <f aca="false">Counts!C1076</f>
        <v>Isaac Paredes</v>
      </c>
      <c r="C1076" s="34" t="str">
        <f aca="false">Counts!F1076</f>
        <v>May</v>
      </c>
      <c r="D1076" s="35" t="n">
        <f aca="false">IFERROR(Counts!P1076,"")</f>
        <v>113</v>
      </c>
      <c r="E1076" s="36" t="n">
        <f aca="false">IFERROR(Counts!R1076/Counts!Q1076,"")</f>
        <v>0.222222222222222</v>
      </c>
      <c r="F1076" s="36" t="n">
        <f aca="false">IFERROR((Counts!R1076+Counts!V1076+Counts!W1076)/(Counts!Q1076+Counts!V1076+Counts!W1076+Counts!X1076),"")</f>
        <v>0.31858407079646</v>
      </c>
      <c r="G1076" s="36" t="n">
        <f aca="false">IFERROR((Counts!R1076+Counts!S1076+2*Counts!T1076+3*Counts!U1076)/Counts!Q1076,"")</f>
        <v>0.373737373737374</v>
      </c>
      <c r="H1076" s="35" t="n">
        <f aca="false">IFERROR(Counts!U1076,"")</f>
        <v>3</v>
      </c>
      <c r="I1076" s="36" t="n">
        <f aca="false">IFERROR(Counts!Z1076/Counts!AA1076,"")</f>
        <v>0.309734513274336</v>
      </c>
      <c r="J1076" s="36" t="n">
        <f aca="false">IFERROR(Counts!AB1076/Counts!AA1076,"")</f>
        <v>0.328398230088496</v>
      </c>
      <c r="K1076" s="37" t="n">
        <f aca="false">IFERROR((Counts!AB1076-Counts!Z1076)/Counts!AA1076,"")</f>
        <v>0.0186637168141593</v>
      </c>
      <c r="L1076" s="38" t="n">
        <f aca="false">IFERROR(Counts!Y1076/Counts!P1076,"")</f>
        <v>0.15929203539823</v>
      </c>
      <c r="M1076" s="38" t="n">
        <f aca="false">IFERROR(Counts!V1076/Counts!P1076,"")</f>
        <v>0.0973451327433628</v>
      </c>
      <c r="N1076" s="38" t="n">
        <f aca="false">IFERROR(Counts!AD1076/Counts!AC1076,"")</f>
        <v>0.0864197530864198</v>
      </c>
      <c r="O1076" s="38" t="n">
        <f aca="false">IFERROR(Counts!AE1076/Counts!AC1076,"")</f>
        <v>0.296296296296296</v>
      </c>
      <c r="P1076" s="39" t="n">
        <f aca="false">IFERROR(Counts!AG1076/Counts!AF1076,"")</f>
        <v>85.8172839506173</v>
      </c>
      <c r="Q1076" s="38" t="n">
        <f aca="false">IFERROR(Counts!AH1076/Counts!AC1076,"")</f>
        <v>0.395061728395062</v>
      </c>
      <c r="R1076" s="38" t="n">
        <f aca="false">IFERROR(Counts!N1076/Counts!M1076,"")</f>
        <v>0.259259259259259</v>
      </c>
      <c r="S1076" s="38" t="n">
        <f aca="false">IFERROR(Counts!K1076/Counts!J1076,"")</f>
        <v>0.643153526970954</v>
      </c>
      <c r="T1076" s="38" t="n">
        <f aca="false">IFERROR(Counts!I1076/Counts!H1076,"")</f>
        <v>0.142222222222222</v>
      </c>
      <c r="U1076" s="38" t="n">
        <f aca="false">IFERROR(1-Counts!L1076/Counts!K1076,"")</f>
        <v>0.916129032258065</v>
      </c>
      <c r="V1076" s="39" t="n">
        <f aca="false">IFERROR(Counts!AJ1076/Counts!AI1076,"")</f>
        <v>67.2702564102564</v>
      </c>
      <c r="W1076" s="38" t="n">
        <f aca="false">IFERROR(Counts!AK1076/Counts!AI1076,"")</f>
        <v>0.0461538461538462</v>
      </c>
      <c r="X1076" s="40" t="n">
        <f aca="false">IFERROR(Counts!O1076,"")</f>
        <v>-1.349</v>
      </c>
      <c r="Y1076" s="36" t="n">
        <f aca="false">IFERROR(INDEX('Season Counts'!$Y$2:$Y$740,$AF1076)/INDEX('Season Counts'!$X$2:$X$740,$AF1076),"")</f>
        <v>0.323189024390244</v>
      </c>
      <c r="Z1076" s="37" t="n">
        <f aca="false">IFERROR(J1076-Y1076,"")</f>
        <v>0.00520920569825173</v>
      </c>
      <c r="AA1076" s="38" t="n">
        <f aca="false">IFERROR(INDEX('Season Counts'!$K$2:$K$740,$AF1076)/INDEX('Season Counts'!$J$2:$J$740,$AF1076),"")</f>
        <v>0.269576379974326</v>
      </c>
      <c r="AB1076" s="41" t="n">
        <f aca="false">IFERROR(R1076-AA1076,"")</f>
        <v>-0.0103171207150668</v>
      </c>
      <c r="AC1076" s="39" t="n">
        <f aca="false">IFERROR(INDEX('Season Counts'!$AG$2:$AG$740,$AF1076)/INDEX('Season Counts'!$AF$2:$AF$740,$AF1076),"")</f>
        <v>67.2205687203792</v>
      </c>
      <c r="AD1076" s="40" t="n">
        <f aca="false">IFERROR(V1076-AC1076,"")</f>
        <v>0.0496876898772598</v>
      </c>
      <c r="AE1076" s="4" t="str">
        <f aca="false">IF(D1076&lt;Guide!$C$21,"Low PA",IF(TRIM(IF(ISNUMBER(AD1076),IF(N(AD1076)&lt;=-Guide!$C$24,"▼ Bat Speed  ",IF(N(AD1076)&gt;=Guide!$C$24,"▲ Bat Speed  ","")),"")&amp;IF(N(Z1076)&gt;=Guide!$C$22,"▲ Contact  ","")&amp;IF(N(Z1076)&lt;=-Guide!$C$22,"▼ Contact  ","")&amp;IF(N(AB1076)&gt;=Guide!$C$23,"▲ Chase  ","")&amp;IF(N(AB1076)&lt;=-Guide!$C$23,"▼ Chase  ",""))="","Stable",TRIM(IF(ISNUMBER(AD1076),IF(N(AD1076)&lt;=-Guide!$C$24,"▼ Bat Speed  ",IF(N(AD1076)&gt;=Guide!$C$24,"▲ Bat Speed  ","")),"")&amp;IF(N(Z1076)&gt;=Guide!$C$22,"▲ Contact  ","")&amp;IF(N(Z1076)&lt;=-Guide!$C$22,"▼ Contact  ","")&amp;IF(N(AB1076)&gt;=Guide!$C$23,"▲ Chase  ","")&amp;IF(N(AB1076)&lt;=-Guide!$C$23,"▼ Chase  ",""))))</f>
        <v>Stable</v>
      </c>
      <c r="AF1076" s="35" t="n">
        <f aca="false">MATCH(Counts!A1076,'Season Counts'!$A$2:$A$740,0)</f>
        <v>282</v>
      </c>
    </row>
    <row r="1077" customFormat="false" ht="15" hidden="false" customHeight="false" outlineLevel="0" collapsed="false">
      <c r="A1077" s="34" t="str">
        <f aca="false">Counts!B1077</f>
        <v>HOU</v>
      </c>
      <c r="B1077" s="5" t="str">
        <f aca="false">Counts!C1077</f>
        <v>Isaac Paredes</v>
      </c>
      <c r="C1077" s="34" t="str">
        <f aca="false">Counts!F1077</f>
        <v>Jun</v>
      </c>
      <c r="D1077" s="35" t="n">
        <f aca="false">IFERROR(Counts!P1077,"")</f>
        <v>114</v>
      </c>
      <c r="E1077" s="36" t="n">
        <f aca="false">IFERROR(Counts!R1077/Counts!Q1077,"")</f>
        <v>0.276595744680851</v>
      </c>
      <c r="F1077" s="36" t="n">
        <f aca="false">IFERROR((Counts!R1077+Counts!V1077+Counts!W1077)/(Counts!Q1077+Counts!V1077+Counts!W1077+Counts!X1077),"")</f>
        <v>0.37719298245614</v>
      </c>
      <c r="G1077" s="36" t="n">
        <f aca="false">IFERROR((Counts!R1077+Counts!S1077+2*Counts!T1077+3*Counts!U1077)/Counts!Q1077,"")</f>
        <v>0.5</v>
      </c>
      <c r="H1077" s="35" t="n">
        <f aca="false">IFERROR(Counts!U1077,"")</f>
        <v>5</v>
      </c>
      <c r="I1077" s="36" t="n">
        <f aca="false">IFERROR(Counts!Z1077/Counts!AA1077,"")</f>
        <v>0.376315789473684</v>
      </c>
      <c r="J1077" s="36" t="n">
        <f aca="false">IFERROR(Counts!AB1077/Counts!AA1077,"")</f>
        <v>0.314947368421053</v>
      </c>
      <c r="K1077" s="37" t="n">
        <f aca="false">IFERROR((Counts!AB1077-Counts!Z1077)/Counts!AA1077,"")</f>
        <v>-0.0613684210526315</v>
      </c>
      <c r="L1077" s="38" t="n">
        <f aca="false">IFERROR(Counts!Y1077/Counts!P1077,"")</f>
        <v>0.157894736842105</v>
      </c>
      <c r="M1077" s="38" t="n">
        <f aca="false">IFERROR(Counts!V1077/Counts!P1077,"")</f>
        <v>0.114035087719298</v>
      </c>
      <c r="N1077" s="38" t="n">
        <f aca="false">IFERROR(Counts!AD1077/Counts!AC1077,"")</f>
        <v>0.0759493670886076</v>
      </c>
      <c r="O1077" s="38" t="n">
        <f aca="false">IFERROR(Counts!AE1077/Counts!AC1077,"")</f>
        <v>0.341772151898734</v>
      </c>
      <c r="P1077" s="39" t="n">
        <f aca="false">IFERROR(Counts!AG1077/Counts!AF1077,"")</f>
        <v>87.4835443037975</v>
      </c>
      <c r="Q1077" s="38" t="n">
        <f aca="false">IFERROR(Counts!AH1077/Counts!AC1077,"")</f>
        <v>0.405063291139241</v>
      </c>
      <c r="R1077" s="38" t="n">
        <f aca="false">IFERROR(Counts!N1077/Counts!M1077,"")</f>
        <v>0.264705882352941</v>
      </c>
      <c r="S1077" s="38" t="n">
        <f aca="false">IFERROR(Counts!K1077/Counts!J1077,"")</f>
        <v>0.630630630630631</v>
      </c>
      <c r="T1077" s="38" t="n">
        <f aca="false">IFERROR(Counts!I1077/Counts!H1077,"")</f>
        <v>0.179245283018868</v>
      </c>
      <c r="U1077" s="38" t="n">
        <f aca="false">IFERROR(1-Counts!L1077/Counts!K1077,"")</f>
        <v>0.864285714285714</v>
      </c>
      <c r="V1077" s="39" t="n">
        <f aca="false">IFERROR(Counts!AJ1077/Counts!AI1077,"")</f>
        <v>67.6590909090909</v>
      </c>
      <c r="W1077" s="38" t="n">
        <f aca="false">IFERROR(Counts!AK1077/Counts!AI1077,"")</f>
        <v>0.0738636363636364</v>
      </c>
      <c r="X1077" s="40" t="n">
        <f aca="false">IFERROR(Counts!O1077,"")</f>
        <v>7.129</v>
      </c>
      <c r="Y1077" s="36" t="n">
        <f aca="false">IFERROR(INDEX('Season Counts'!$Y$2:$Y$740,$AF1077)/INDEX('Season Counts'!$X$2:$X$740,$AF1077),"")</f>
        <v>0.323189024390244</v>
      </c>
      <c r="Z1077" s="37" t="n">
        <f aca="false">IFERROR(J1077-Y1077,"")</f>
        <v>-0.00824165596919124</v>
      </c>
      <c r="AA1077" s="38" t="n">
        <f aca="false">IFERROR(INDEX('Season Counts'!$K$2:$K$740,$AF1077)/INDEX('Season Counts'!$J$2:$J$740,$AF1077),"")</f>
        <v>0.269576379974326</v>
      </c>
      <c r="AB1077" s="41" t="n">
        <f aca="false">IFERROR(R1077-AA1077,"")</f>
        <v>-0.00487049762138486</v>
      </c>
      <c r="AC1077" s="39" t="n">
        <f aca="false">IFERROR(INDEX('Season Counts'!$AG$2:$AG$740,$AF1077)/INDEX('Season Counts'!$AF$2:$AF$740,$AF1077),"")</f>
        <v>67.2205687203792</v>
      </c>
      <c r="AD1077" s="40" t="n">
        <f aca="false">IFERROR(V1077-AC1077,"")</f>
        <v>0.438522188711758</v>
      </c>
      <c r="AE1077" s="4" t="str">
        <f aca="false">IF(D1077&lt;Guide!$C$21,"Low PA",IF(TRIM(IF(ISNUMBER(AD1077),IF(N(AD1077)&lt;=-Guide!$C$24,"▼ Bat Speed  ",IF(N(AD1077)&gt;=Guide!$C$24,"▲ Bat Speed  ","")),"")&amp;IF(N(Z1077)&gt;=Guide!$C$22,"▲ Contact  ","")&amp;IF(N(Z1077)&lt;=-Guide!$C$22,"▼ Contact  ","")&amp;IF(N(AB1077)&gt;=Guide!$C$23,"▲ Chase  ","")&amp;IF(N(AB1077)&lt;=-Guide!$C$23,"▼ Chase  ",""))="","Stable",TRIM(IF(ISNUMBER(AD1077),IF(N(AD1077)&lt;=-Guide!$C$24,"▼ Bat Speed  ",IF(N(AD1077)&gt;=Guide!$C$24,"▲ Bat Speed  ","")),"")&amp;IF(N(Z1077)&gt;=Guide!$C$22,"▲ Contact  ","")&amp;IF(N(Z1077)&lt;=-Guide!$C$22,"▼ Contact  ","")&amp;IF(N(AB1077)&gt;=Guide!$C$23,"▲ Chase  ","")&amp;IF(N(AB1077)&lt;=-Guide!$C$23,"▼ Chase  ",""))))</f>
        <v>Stable</v>
      </c>
      <c r="AF1077" s="35" t="n">
        <f aca="false">MATCH(Counts!A1077,'Season Counts'!$A$2:$A$740,0)</f>
        <v>282</v>
      </c>
    </row>
    <row r="1078" customFormat="false" ht="15" hidden="false" customHeight="false" outlineLevel="0" collapsed="false">
      <c r="A1078" s="34" t="str">
        <f aca="false">Counts!B1078</f>
        <v>HOU</v>
      </c>
      <c r="B1078" s="5" t="str">
        <f aca="false">Counts!C1078</f>
        <v>Isaac Paredes</v>
      </c>
      <c r="C1078" s="34" t="str">
        <f aca="false">Counts!F1078</f>
        <v>Jul</v>
      </c>
      <c r="D1078" s="35" t="n">
        <f aca="false">IFERROR(Counts!P1078,"")</f>
        <v>104</v>
      </c>
      <c r="E1078" s="36" t="n">
        <f aca="false">IFERROR(Counts!R1078/Counts!Q1078,"")</f>
        <v>0.280898876404494</v>
      </c>
      <c r="F1078" s="36" t="n">
        <f aca="false">IFERROR((Counts!R1078+Counts!V1078+Counts!W1078)/(Counts!Q1078+Counts!V1078+Counts!W1078+Counts!X1078),"")</f>
        <v>0.375</v>
      </c>
      <c r="G1078" s="36" t="n">
        <f aca="false">IFERROR((Counts!R1078+Counts!S1078+2*Counts!T1078+3*Counts!U1078)/Counts!Q1078,"")</f>
        <v>0.460674157303371</v>
      </c>
      <c r="H1078" s="35" t="n">
        <f aca="false">IFERROR(Counts!U1078,"")</f>
        <v>4</v>
      </c>
      <c r="I1078" s="36" t="n">
        <f aca="false">IFERROR(Counts!Z1078/Counts!AA1078,"")</f>
        <v>0.366346153846154</v>
      </c>
      <c r="J1078" s="36" t="n">
        <f aca="false">IFERROR(Counts!AB1078/Counts!AA1078,"")</f>
        <v>0.361913461538462</v>
      </c>
      <c r="K1078" s="37" t="n">
        <f aca="false">IFERROR((Counts!AB1078-Counts!Z1078)/Counts!AA1078,"")</f>
        <v>-0.00443269230769229</v>
      </c>
      <c r="L1078" s="38" t="n">
        <f aca="false">IFERROR(Counts!Y1078/Counts!P1078,"")</f>
        <v>0.105769230769231</v>
      </c>
      <c r="M1078" s="38" t="n">
        <f aca="false">IFERROR(Counts!V1078/Counts!P1078,"")</f>
        <v>0.0961538461538462</v>
      </c>
      <c r="N1078" s="38" t="n">
        <f aca="false">IFERROR(Counts!AD1078/Counts!AC1078,"")</f>
        <v>0.0506329113924051</v>
      </c>
      <c r="O1078" s="38" t="n">
        <f aca="false">IFERROR(Counts!AE1078/Counts!AC1078,"")</f>
        <v>0.30379746835443</v>
      </c>
      <c r="P1078" s="39" t="n">
        <f aca="false">IFERROR(Counts!AG1078/Counts!AF1078,"")</f>
        <v>85.2721518987342</v>
      </c>
      <c r="Q1078" s="38" t="n">
        <f aca="false">IFERROR(Counts!AH1078/Counts!AC1078,"")</f>
        <v>0.455696202531646</v>
      </c>
      <c r="R1078" s="38" t="n">
        <f aca="false">IFERROR(Counts!N1078/Counts!M1078,"")</f>
        <v>0.251063829787234</v>
      </c>
      <c r="S1078" s="38" t="n">
        <f aca="false">IFERROR(Counts!K1078/Counts!J1078,"")</f>
        <v>0.623931623931624</v>
      </c>
      <c r="T1078" s="38" t="n">
        <f aca="false">IFERROR(Counts!I1078/Counts!H1078,"")</f>
        <v>0.107317073170732</v>
      </c>
      <c r="U1078" s="38" t="n">
        <f aca="false">IFERROR(1-Counts!L1078/Counts!K1078,"")</f>
        <v>0.910958904109589</v>
      </c>
      <c r="V1078" s="39" t="n">
        <f aca="false">IFERROR(Counts!AJ1078/Counts!AI1078,"")</f>
        <v>66.7994082840237</v>
      </c>
      <c r="W1078" s="38" t="n">
        <f aca="false">IFERROR(Counts!AK1078/Counts!AI1078,"")</f>
        <v>0.0946745562130178</v>
      </c>
      <c r="X1078" s="40" t="n">
        <f aca="false">IFERROR(Counts!O1078,"")</f>
        <v>3.767</v>
      </c>
      <c r="Y1078" s="36" t="n">
        <f aca="false">IFERROR(INDEX('Season Counts'!$Y$2:$Y$740,$AF1078)/INDEX('Season Counts'!$X$2:$X$740,$AF1078),"")</f>
        <v>0.323189024390244</v>
      </c>
      <c r="Z1078" s="37" t="n">
        <f aca="false">IFERROR(J1078-Y1078,"")</f>
        <v>0.0387244371482177</v>
      </c>
      <c r="AA1078" s="38" t="n">
        <f aca="false">IFERROR(INDEX('Season Counts'!$K$2:$K$740,$AF1078)/INDEX('Season Counts'!$J$2:$J$740,$AF1078),"")</f>
        <v>0.269576379974326</v>
      </c>
      <c r="AB1078" s="41" t="n">
        <f aca="false">IFERROR(R1078-AA1078,"")</f>
        <v>-0.018512550187092</v>
      </c>
      <c r="AC1078" s="39" t="n">
        <f aca="false">IFERROR(INDEX('Season Counts'!$AG$2:$AG$740,$AF1078)/INDEX('Season Counts'!$AF$2:$AF$740,$AF1078),"")</f>
        <v>67.2205687203792</v>
      </c>
      <c r="AD1078" s="40" t="n">
        <f aca="false">IFERROR(V1078-AC1078,"")</f>
        <v>-0.421160436355478</v>
      </c>
      <c r="AE1078" s="4" t="str">
        <f aca="false">IF(D1078&lt;Guide!$C$21,"Low PA",IF(TRIM(IF(ISNUMBER(AD1078),IF(N(AD1078)&lt;=-Guide!$C$24,"▼ Bat Speed  ",IF(N(AD1078)&gt;=Guide!$C$24,"▲ Bat Speed  ","")),"")&amp;IF(N(Z1078)&gt;=Guide!$C$22,"▲ Contact  ","")&amp;IF(N(Z1078)&lt;=-Guide!$C$22,"▼ Contact  ","")&amp;IF(N(AB1078)&gt;=Guide!$C$23,"▲ Chase  ","")&amp;IF(N(AB1078)&lt;=-Guide!$C$23,"▼ Chase  ",""))="","Stable",TRIM(IF(ISNUMBER(AD1078),IF(N(AD1078)&lt;=-Guide!$C$24,"▼ Bat Speed  ",IF(N(AD1078)&gt;=Guide!$C$24,"▲ Bat Speed  ","")),"")&amp;IF(N(Z1078)&gt;=Guide!$C$22,"▲ Contact  ","")&amp;IF(N(Z1078)&lt;=-Guide!$C$22,"▼ Contact  ","")&amp;IF(N(AB1078)&gt;=Guide!$C$23,"▲ Chase  ","")&amp;IF(N(AB1078)&lt;=-Guide!$C$23,"▼ Chase  ",""))))</f>
        <v>Stable</v>
      </c>
      <c r="AF1078" s="35" t="n">
        <f aca="false">MATCH(Counts!A1078,'Season Counts'!$A$2:$A$740,0)</f>
        <v>282</v>
      </c>
    </row>
    <row r="1079" customFormat="false" ht="15" hidden="false" customHeight="false" outlineLevel="0" collapsed="false">
      <c r="A1079" s="34" t="str">
        <f aca="false">Counts!B1079</f>
        <v>HOU</v>
      </c>
      <c r="B1079" s="5" t="str">
        <f aca="false">Counts!C1079</f>
        <v>Isaac Paredes</v>
      </c>
      <c r="C1079" s="34" t="str">
        <f aca="false">Counts!F1079</f>
        <v>Aug</v>
      </c>
      <c r="D1079" s="35" t="n">
        <f aca="false">IFERROR(Counts!P1079,"")</f>
        <v>114</v>
      </c>
      <c r="E1079" s="36" t="n">
        <f aca="false">IFERROR(Counts!R1079/Counts!Q1079,"")</f>
        <v>0.252631578947368</v>
      </c>
      <c r="F1079" s="36" t="n">
        <f aca="false">IFERROR((Counts!R1079+Counts!V1079+Counts!W1079)/(Counts!Q1079+Counts!V1079+Counts!W1079+Counts!X1079),"")</f>
        <v>0.368421052631579</v>
      </c>
      <c r="G1079" s="36" t="n">
        <f aca="false">IFERROR((Counts!R1079+Counts!S1079+2*Counts!T1079+3*Counts!U1079)/Counts!Q1079,"")</f>
        <v>0.368421052631579</v>
      </c>
      <c r="H1079" s="35" t="n">
        <f aca="false">IFERROR(Counts!U1079,"")</f>
        <v>2</v>
      </c>
      <c r="I1079" s="36" t="n">
        <f aca="false">IFERROR(Counts!Z1079/Counts!AA1079,"")</f>
        <v>0.334375</v>
      </c>
      <c r="J1079" s="36" t="n">
        <f aca="false">IFERROR(Counts!AB1079/Counts!AA1079,"")</f>
        <v>0.300464285714286</v>
      </c>
      <c r="K1079" s="37" t="n">
        <f aca="false">IFERROR((Counts!AB1079-Counts!Z1079)/Counts!AA1079,"")</f>
        <v>-0.0339107142857143</v>
      </c>
      <c r="L1079" s="38" t="n">
        <f aca="false">IFERROR(Counts!Y1079/Counts!P1079,"")</f>
        <v>0.0701754385964912</v>
      </c>
      <c r="M1079" s="38" t="n">
        <f aca="false">IFERROR(Counts!V1079/Counts!P1079,"")</f>
        <v>0.140350877192982</v>
      </c>
      <c r="N1079" s="38" t="n">
        <f aca="false">IFERROR(Counts!AD1079/Counts!AC1079,"")</f>
        <v>0.0113636363636364</v>
      </c>
      <c r="O1079" s="38" t="n">
        <f aca="false">IFERROR(Counts!AE1079/Counts!AC1079,"")</f>
        <v>0.204545454545455</v>
      </c>
      <c r="P1079" s="39" t="n">
        <f aca="false">IFERROR(Counts!AG1079/Counts!AF1079,"")</f>
        <v>83.5390804597701</v>
      </c>
      <c r="Q1079" s="38" t="n">
        <f aca="false">IFERROR(Counts!AH1079/Counts!AC1079,"")</f>
        <v>0.329545454545455</v>
      </c>
      <c r="R1079" s="38" t="n">
        <f aca="false">IFERROR(Counts!N1079/Counts!M1079,"")</f>
        <v>0.3</v>
      </c>
      <c r="S1079" s="38" t="n">
        <f aca="false">IFERROR(Counts!K1079/Counts!J1079,"")</f>
        <v>0.582222222222222</v>
      </c>
      <c r="T1079" s="38" t="n">
        <f aca="false">IFERROR(Counts!I1079/Counts!H1079,"")</f>
        <v>0.114832535885167</v>
      </c>
      <c r="U1079" s="38" t="n">
        <f aca="false">IFERROR(1-Counts!L1079/Counts!K1079,"")</f>
        <v>0.946564885496183</v>
      </c>
      <c r="V1079" s="39" t="n">
        <f aca="false">IFERROR(Counts!AJ1079/Counts!AI1079,"")</f>
        <v>66.8458823529412</v>
      </c>
      <c r="W1079" s="38" t="n">
        <f aca="false">IFERROR(Counts!AK1079/Counts!AI1079,"")</f>
        <v>0.0647058823529412</v>
      </c>
      <c r="X1079" s="40" t="n">
        <f aca="false">IFERROR(Counts!O1079,"")</f>
        <v>1.139</v>
      </c>
      <c r="Y1079" s="36" t="n">
        <f aca="false">IFERROR(INDEX('Season Counts'!$Y$2:$Y$740,$AF1079)/INDEX('Season Counts'!$X$2:$X$740,$AF1079),"")</f>
        <v>0.323189024390244</v>
      </c>
      <c r="Z1079" s="37" t="n">
        <f aca="false">IFERROR(J1079-Y1079,"")</f>
        <v>-0.0227247386759581</v>
      </c>
      <c r="AA1079" s="38" t="n">
        <f aca="false">IFERROR(INDEX('Season Counts'!$K$2:$K$740,$AF1079)/INDEX('Season Counts'!$J$2:$J$740,$AF1079),"")</f>
        <v>0.269576379974326</v>
      </c>
      <c r="AB1079" s="41" t="n">
        <f aca="false">IFERROR(R1079-AA1079,"")</f>
        <v>0.0304236200256739</v>
      </c>
      <c r="AC1079" s="39" t="n">
        <f aca="false">IFERROR(INDEX('Season Counts'!$AG$2:$AG$740,$AF1079)/INDEX('Season Counts'!$AF$2:$AF$740,$AF1079),"")</f>
        <v>67.2205687203792</v>
      </c>
      <c r="AD1079" s="40" t="n">
        <f aca="false">IFERROR(V1079-AC1079,"")</f>
        <v>-0.374686367437974</v>
      </c>
      <c r="AE1079" s="4" t="str">
        <f aca="false">IF(D1079&lt;Guide!$C$21,"Low PA",IF(TRIM(IF(ISNUMBER(AD1079),IF(N(AD1079)&lt;=-Guide!$C$24,"▼ Bat Speed  ",IF(N(AD1079)&gt;=Guide!$C$24,"▲ Bat Speed  ","")),"")&amp;IF(N(Z1079)&gt;=Guide!$C$22,"▲ Contact  ","")&amp;IF(N(Z1079)&lt;=-Guide!$C$22,"▼ Contact  ","")&amp;IF(N(AB1079)&gt;=Guide!$C$23,"▲ Chase  ","")&amp;IF(N(AB1079)&lt;=-Guide!$C$23,"▼ Chase  ",""))="","Stable",TRIM(IF(ISNUMBER(AD1079),IF(N(AD1079)&lt;=-Guide!$C$24,"▼ Bat Speed  ",IF(N(AD1079)&gt;=Guide!$C$24,"▲ Bat Speed  ","")),"")&amp;IF(N(Z1079)&gt;=Guide!$C$22,"▲ Contact  ","")&amp;IF(N(Z1079)&lt;=-Guide!$C$22,"▼ Contact  ","")&amp;IF(N(AB1079)&gt;=Guide!$C$23,"▲ Chase  ","")&amp;IF(N(AB1079)&lt;=-Guide!$C$23,"▼ Chase  ",""))))</f>
        <v>Stable</v>
      </c>
      <c r="AF1079" s="35" t="n">
        <f aca="false">MATCH(Counts!A1079,'Season Counts'!$A$2:$A$740,0)</f>
        <v>282</v>
      </c>
    </row>
    <row r="1080" customFormat="false" ht="15" hidden="false" customHeight="false" outlineLevel="0" collapsed="false">
      <c r="A1080" s="34" t="str">
        <f aca="false">Counts!B1080</f>
        <v>HOU</v>
      </c>
      <c r="B1080" s="5" t="str">
        <f aca="false">Counts!C1080</f>
        <v>Isaac Paredes</v>
      </c>
      <c r="C1080" s="34" t="str">
        <f aca="false">Counts!F1080</f>
        <v>Sep</v>
      </c>
      <c r="D1080" s="35" t="n">
        <f aca="false">IFERROR(Counts!P1080,"")</f>
        <v>102</v>
      </c>
      <c r="E1080" s="36" t="n">
        <f aca="false">IFERROR(Counts!R1080/Counts!Q1080,"")</f>
        <v>0.290697674418605</v>
      </c>
      <c r="F1080" s="36" t="n">
        <f aca="false">IFERROR((Counts!R1080+Counts!V1080+Counts!W1080)/(Counts!Q1080+Counts!V1080+Counts!W1080+Counts!X1080),"")</f>
        <v>0.382352941176471</v>
      </c>
      <c r="G1080" s="36" t="n">
        <f aca="false">IFERROR((Counts!R1080+Counts!S1080+2*Counts!T1080+3*Counts!U1080)/Counts!Q1080,"")</f>
        <v>0.616279069767442</v>
      </c>
      <c r="H1080" s="35" t="n">
        <f aca="false">IFERROR(Counts!U1080,"")</f>
        <v>8</v>
      </c>
      <c r="I1080" s="36" t="n">
        <f aca="false">IFERROR(Counts!Z1080/Counts!AA1080,"")</f>
        <v>0.420792079207921</v>
      </c>
      <c r="J1080" s="36" t="n">
        <f aca="false">IFERROR(Counts!AB1080/Counts!AA1080,"")</f>
        <v>0.341782178217822</v>
      </c>
      <c r="K1080" s="37" t="n">
        <f aca="false">IFERROR((Counts!AB1080-Counts!Z1080)/Counts!AA1080,"")</f>
        <v>-0.079009900990099</v>
      </c>
      <c r="L1080" s="38" t="n">
        <f aca="false">IFERROR(Counts!Y1080/Counts!P1080,"")</f>
        <v>0.147058823529412</v>
      </c>
      <c r="M1080" s="38" t="n">
        <f aca="false">IFERROR(Counts!V1080/Counts!P1080,"")</f>
        <v>0.117647058823529</v>
      </c>
      <c r="N1080" s="38" t="n">
        <f aca="false">IFERROR(Counts!AD1080/Counts!AC1080,"")</f>
        <v>0.0410958904109589</v>
      </c>
      <c r="O1080" s="38" t="n">
        <f aca="false">IFERROR(Counts!AE1080/Counts!AC1080,"")</f>
        <v>0.36986301369863</v>
      </c>
      <c r="P1080" s="39" t="n">
        <f aca="false">IFERROR(Counts!AG1080/Counts!AF1080,"")</f>
        <v>86.4575342465753</v>
      </c>
      <c r="Q1080" s="38" t="n">
        <f aca="false">IFERROR(Counts!AH1080/Counts!AC1080,"")</f>
        <v>0.479452054794521</v>
      </c>
      <c r="R1080" s="38" t="n">
        <f aca="false">IFERROR(Counts!N1080/Counts!M1080,"")</f>
        <v>0.249056603773585</v>
      </c>
      <c r="S1080" s="38" t="n">
        <f aca="false">IFERROR(Counts!K1080/Counts!J1080,"")</f>
        <v>0.635071090047393</v>
      </c>
      <c r="T1080" s="38" t="n">
        <f aca="false">IFERROR(Counts!I1080/Counts!H1080,"")</f>
        <v>0.12</v>
      </c>
      <c r="U1080" s="38" t="n">
        <f aca="false">IFERROR(1-Counts!L1080/Counts!K1080,"")</f>
        <v>0.925373134328358</v>
      </c>
      <c r="V1080" s="39" t="n">
        <f aca="false">IFERROR(Counts!AJ1080/Counts!AI1080,"")</f>
        <v>67.3409937888199</v>
      </c>
      <c r="W1080" s="38" t="n">
        <f aca="false">IFERROR(Counts!AK1080/Counts!AI1080,"")</f>
        <v>0.0683229813664596</v>
      </c>
      <c r="X1080" s="40" t="n">
        <f aca="false">IFERROR(Counts!O1080,"")</f>
        <v>13.654</v>
      </c>
      <c r="Y1080" s="36" t="n">
        <f aca="false">IFERROR(INDEX('Season Counts'!$Y$2:$Y$740,$AF1080)/INDEX('Season Counts'!$X$2:$X$740,$AF1080),"")</f>
        <v>0.323189024390244</v>
      </c>
      <c r="Z1080" s="37" t="n">
        <f aca="false">IFERROR(J1080-Y1080,"")</f>
        <v>0.0185931538275779</v>
      </c>
      <c r="AA1080" s="38" t="n">
        <f aca="false">IFERROR(INDEX('Season Counts'!$K$2:$K$740,$AF1080)/INDEX('Season Counts'!$J$2:$J$740,$AF1080),"")</f>
        <v>0.269576379974326</v>
      </c>
      <c r="AB1080" s="41" t="n">
        <f aca="false">IFERROR(R1080-AA1080,"")</f>
        <v>-0.0205197762007411</v>
      </c>
      <c r="AC1080" s="39" t="n">
        <f aca="false">IFERROR(INDEX('Season Counts'!$AG$2:$AG$740,$AF1080)/INDEX('Season Counts'!$AF$2:$AF$740,$AF1080),"")</f>
        <v>67.2205687203792</v>
      </c>
      <c r="AD1080" s="40" t="n">
        <f aca="false">IFERROR(V1080-AC1080,"")</f>
        <v>0.120425068440724</v>
      </c>
      <c r="AE1080" s="4" t="str">
        <f aca="false">IF(D1080&lt;Guide!$C$21,"Low PA",IF(TRIM(IF(ISNUMBER(AD1080),IF(N(AD1080)&lt;=-Guide!$C$24,"▼ Bat Speed  ",IF(N(AD1080)&gt;=Guide!$C$24,"▲ Bat Speed  ","")),"")&amp;IF(N(Z1080)&gt;=Guide!$C$22,"▲ Contact  ","")&amp;IF(N(Z1080)&lt;=-Guide!$C$22,"▼ Contact  ","")&amp;IF(N(AB1080)&gt;=Guide!$C$23,"▲ Chase  ","")&amp;IF(N(AB1080)&lt;=-Guide!$C$23,"▼ Chase  ",""))="","Stable",TRIM(IF(ISNUMBER(AD1080),IF(N(AD1080)&lt;=-Guide!$C$24,"▼ Bat Speed  ",IF(N(AD1080)&gt;=Guide!$C$24,"▲ Bat Speed  ","")),"")&amp;IF(N(Z1080)&gt;=Guide!$C$22,"▲ Contact  ","")&amp;IF(N(Z1080)&lt;=-Guide!$C$22,"▼ Contact  ","")&amp;IF(N(AB1080)&gt;=Guide!$C$23,"▲ Chase  ","")&amp;IF(N(AB1080)&lt;=-Guide!$C$23,"▼ Chase  ",""))))</f>
        <v>Stable</v>
      </c>
      <c r="AF1080" s="35" t="n">
        <f aca="false">MATCH(Counts!A1080,'Season Counts'!$A$2:$A$740,0)</f>
        <v>282</v>
      </c>
    </row>
    <row r="1081" customFormat="false" ht="15" hidden="false" customHeight="false" outlineLevel="0" collapsed="false">
      <c r="A1081" s="34" t="str">
        <f aca="false">Counts!B1081</f>
        <v>HOU</v>
      </c>
      <c r="B1081" s="5" t="str">
        <f aca="false">Counts!C1081</f>
        <v>Christian Walker</v>
      </c>
      <c r="C1081" s="34" t="str">
        <f aca="false">Counts!F1081</f>
        <v>Mar-Apr</v>
      </c>
      <c r="D1081" s="35" t="n">
        <f aca="false">IFERROR(Counts!P1081,"")</f>
        <v>131</v>
      </c>
      <c r="E1081" s="36" t="n">
        <f aca="false">IFERROR(Counts!R1081/Counts!Q1081,"")</f>
        <v>0.293103448275862</v>
      </c>
      <c r="F1081" s="36" t="n">
        <f aca="false">IFERROR((Counts!R1081+Counts!V1081+Counts!W1081)/(Counts!Q1081+Counts!V1081+Counts!W1081+Counts!X1081),"")</f>
        <v>0.366412213740458</v>
      </c>
      <c r="G1081" s="36" t="n">
        <f aca="false">IFERROR((Counts!R1081+Counts!S1081+2*Counts!T1081+3*Counts!U1081)/Counts!Q1081,"")</f>
        <v>0.551724137931035</v>
      </c>
      <c r="H1081" s="35" t="n">
        <f aca="false">IFERROR(Counts!U1081,"")</f>
        <v>7</v>
      </c>
      <c r="I1081" s="36" t="n">
        <f aca="false">IFERROR(Counts!Z1081/Counts!AA1081,"")</f>
        <v>0.388846153846154</v>
      </c>
      <c r="J1081" s="36" t="n">
        <f aca="false">IFERROR(Counts!AB1081/Counts!AA1081,"")</f>
        <v>0.360769230769231</v>
      </c>
      <c r="K1081" s="37" t="n">
        <f aca="false">IFERROR((Counts!AB1081-Counts!Z1081)/Counts!AA1081,"")</f>
        <v>-0.0280769230769231</v>
      </c>
      <c r="L1081" s="38" t="n">
        <f aca="false">IFERROR(Counts!Y1081/Counts!P1081,"")</f>
        <v>0.175572519083969</v>
      </c>
      <c r="M1081" s="38" t="n">
        <f aca="false">IFERROR(Counts!V1081/Counts!P1081,"")</f>
        <v>0.099236641221374</v>
      </c>
      <c r="N1081" s="38" t="n">
        <f aca="false">IFERROR(Counts!AD1081/Counts!AC1081,"")</f>
        <v>0.127659574468085</v>
      </c>
      <c r="O1081" s="38" t="n">
        <f aca="false">IFERROR(Counts!AE1081/Counts!AC1081,"")</f>
        <v>0.48936170212766</v>
      </c>
      <c r="P1081" s="39" t="n">
        <f aca="false">IFERROR(Counts!AG1081/Counts!AF1081,"")</f>
        <v>90.1542553191489</v>
      </c>
      <c r="Q1081" s="38" t="n">
        <f aca="false">IFERROR(Counts!AH1081/Counts!AC1081,"")</f>
        <v>0.319148936170213</v>
      </c>
      <c r="R1081" s="38" t="n">
        <f aca="false">IFERROR(Counts!N1081/Counts!M1081,"")</f>
        <v>0.28030303030303</v>
      </c>
      <c r="S1081" s="38" t="n">
        <f aca="false">IFERROR(Counts!K1081/Counts!J1081,"")</f>
        <v>0.726086956521739</v>
      </c>
      <c r="T1081" s="38" t="n">
        <f aca="false">IFERROR(Counts!I1081/Counts!H1081,"")</f>
        <v>0.240663900414938</v>
      </c>
      <c r="U1081" s="38" t="n">
        <f aca="false">IFERROR(1-Counts!L1081/Counts!K1081,"")</f>
        <v>0.880239520958084</v>
      </c>
      <c r="V1081" s="39" t="n">
        <f aca="false">IFERROR(Counts!AJ1081/Counts!AI1081,"")</f>
        <v>73.9880184331797</v>
      </c>
      <c r="W1081" s="38" t="n">
        <f aca="false">IFERROR(Counts!AK1081/Counts!AI1081,"")</f>
        <v>0.387096774193548</v>
      </c>
      <c r="X1081" s="40" t="n">
        <f aca="false">IFERROR(Counts!O1081,"")</f>
        <v>11.344</v>
      </c>
      <c r="Y1081" s="36" t="n">
        <f aca="false">IFERROR(INDEX('Season Counts'!$Y$2:$Y$740,$AF1081)/INDEX('Season Counts'!$X$2:$X$740,$AF1081),"")</f>
        <v>0.304548335974643</v>
      </c>
      <c r="Z1081" s="37" t="n">
        <f aca="false">IFERROR(J1081-Y1081,"")</f>
        <v>0.0562208947945873</v>
      </c>
      <c r="AA1081" s="38" t="n">
        <f aca="false">IFERROR(INDEX('Season Counts'!$K$2:$K$740,$AF1081)/INDEX('Season Counts'!$J$2:$J$740,$AF1081),"")</f>
        <v>0.316062176165803</v>
      </c>
      <c r="AB1081" s="41" t="n">
        <f aca="false">IFERROR(R1081-AA1081,"")</f>
        <v>-0.0357591458627728</v>
      </c>
      <c r="AC1081" s="39" t="n">
        <f aca="false">IFERROR(INDEX('Season Counts'!$AG$2:$AG$740,$AF1081)/INDEX('Season Counts'!$AF$2:$AF$740,$AF1081),"")</f>
        <v>74.3445446348061</v>
      </c>
      <c r="AD1081" s="40" t="n">
        <f aca="false">IFERROR(V1081-AC1081,"")</f>
        <v>-0.356526201626423</v>
      </c>
      <c r="AE1081" s="4" t="str">
        <f aca="false">IF(D1081&lt;Guide!$C$21,"Low PA",IF(TRIM(IF(ISNUMBER(AD1081),IF(N(AD1081)&lt;=-Guide!$C$24,"▼ Bat Speed  ",IF(N(AD1081)&gt;=Guide!$C$24,"▲ Bat Speed  ","")),"")&amp;IF(N(Z1081)&gt;=Guide!$C$22,"▲ Contact  ","")&amp;IF(N(Z1081)&lt;=-Guide!$C$22,"▼ Contact  ","")&amp;IF(N(AB1081)&gt;=Guide!$C$23,"▲ Chase  ","")&amp;IF(N(AB1081)&lt;=-Guide!$C$23,"▼ Chase  ",""))="","Stable",TRIM(IF(ISNUMBER(AD1081),IF(N(AD1081)&lt;=-Guide!$C$24,"▼ Bat Speed  ",IF(N(AD1081)&gt;=Guide!$C$24,"▲ Bat Speed  ","")),"")&amp;IF(N(Z1081)&gt;=Guide!$C$22,"▲ Contact  ","")&amp;IF(N(Z1081)&lt;=-Guide!$C$22,"▼ Contact  ","")&amp;IF(N(AB1081)&gt;=Guide!$C$23,"▲ Chase  ","")&amp;IF(N(AB1081)&lt;=-Guide!$C$23,"▼ Chase  ",""))))</f>
        <v>▲ Contact</v>
      </c>
      <c r="AF1081" s="35" t="n">
        <f aca="false">MATCH(Counts!A1081,'Season Counts'!$A$2:$A$740,0)</f>
        <v>283</v>
      </c>
    </row>
    <row r="1082" customFormat="false" ht="15" hidden="false" customHeight="false" outlineLevel="0" collapsed="false">
      <c r="A1082" s="34" t="str">
        <f aca="false">Counts!B1082</f>
        <v>HOU</v>
      </c>
      <c r="B1082" s="5" t="str">
        <f aca="false">Counts!C1082</f>
        <v>Christian Walker</v>
      </c>
      <c r="C1082" s="34" t="str">
        <f aca="false">Counts!F1082</f>
        <v>May</v>
      </c>
      <c r="D1082" s="35" t="n">
        <f aca="false">IFERROR(Counts!P1082,"")</f>
        <v>116</v>
      </c>
      <c r="E1082" s="36" t="n">
        <f aca="false">IFERROR(Counts!R1082/Counts!Q1082,"")</f>
        <v>0.2</v>
      </c>
      <c r="F1082" s="36" t="n">
        <f aca="false">IFERROR((Counts!R1082+Counts!V1082+Counts!W1082)/(Counts!Q1082+Counts!V1082+Counts!W1082+Counts!X1082),"")</f>
        <v>0.275862068965517</v>
      </c>
      <c r="G1082" s="36" t="n">
        <f aca="false">IFERROR((Counts!R1082+Counts!S1082+2*Counts!T1082+3*Counts!U1082)/Counts!Q1082,"")</f>
        <v>0.466666666666667</v>
      </c>
      <c r="H1082" s="35" t="n">
        <f aca="false">IFERROR(Counts!U1082,"")</f>
        <v>9</v>
      </c>
      <c r="I1082" s="36" t="n">
        <f aca="false">IFERROR(Counts!Z1082/Counts!AA1082,"")</f>
        <v>0.314347826086957</v>
      </c>
      <c r="J1082" s="36" t="n">
        <f aca="false">IFERROR(Counts!AB1082/Counts!AA1082,"")</f>
        <v>0.308652173913043</v>
      </c>
      <c r="K1082" s="37" t="n">
        <f aca="false">IFERROR((Counts!AB1082-Counts!Z1082)/Counts!AA1082,"")</f>
        <v>-0.00569565217391305</v>
      </c>
      <c r="L1082" s="38" t="n">
        <f aca="false">IFERROR(Counts!Y1082/Counts!P1082,"")</f>
        <v>0.21551724137931</v>
      </c>
      <c r="M1082" s="38" t="n">
        <f aca="false">IFERROR(Counts!V1082/Counts!P1082,"")</f>
        <v>0.0689655172413793</v>
      </c>
      <c r="N1082" s="38" t="n">
        <f aca="false">IFERROR(Counts!AD1082/Counts!AC1082,"")</f>
        <v>0.1375</v>
      </c>
      <c r="O1082" s="38" t="n">
        <f aca="false">IFERROR(Counts!AE1082/Counts!AC1082,"")</f>
        <v>0.4375</v>
      </c>
      <c r="P1082" s="39" t="n">
        <f aca="false">IFERROR(Counts!AG1082/Counts!AF1082,"")</f>
        <v>91.36</v>
      </c>
      <c r="Q1082" s="38" t="n">
        <f aca="false">IFERROR(Counts!AH1082/Counts!AC1082,"")</f>
        <v>0.325</v>
      </c>
      <c r="R1082" s="38" t="n">
        <f aca="false">IFERROR(Counts!N1082/Counts!M1082,"")</f>
        <v>0.300429184549356</v>
      </c>
      <c r="S1082" s="38" t="n">
        <f aca="false">IFERROR(Counts!K1082/Counts!J1082,"")</f>
        <v>0.757281553398058</v>
      </c>
      <c r="T1082" s="38" t="n">
        <f aca="false">IFERROR(Counts!I1082/Counts!H1082,"")</f>
        <v>0.287610619469027</v>
      </c>
      <c r="U1082" s="38" t="n">
        <f aca="false">IFERROR(1-Counts!L1082/Counts!K1082,"")</f>
        <v>0.83974358974359</v>
      </c>
      <c r="V1082" s="39" t="n">
        <f aca="false">IFERROR(Counts!AJ1082/Counts!AI1082,"")</f>
        <v>74.283</v>
      </c>
      <c r="W1082" s="38" t="n">
        <f aca="false">IFERROR(Counts!AK1082/Counts!AI1082,"")</f>
        <v>0.44</v>
      </c>
      <c r="X1082" s="40" t="n">
        <f aca="false">IFERROR(Counts!O1082,"")</f>
        <v>0.76</v>
      </c>
      <c r="Y1082" s="36" t="n">
        <f aca="false">IFERROR(INDEX('Season Counts'!$Y$2:$Y$740,$AF1082)/INDEX('Season Counts'!$X$2:$X$740,$AF1082),"")</f>
        <v>0.304548335974643</v>
      </c>
      <c r="Z1082" s="37" t="n">
        <f aca="false">IFERROR(J1082-Y1082,"")</f>
        <v>0.00410383793840002</v>
      </c>
      <c r="AA1082" s="38" t="n">
        <f aca="false">IFERROR(INDEX('Season Counts'!$K$2:$K$740,$AF1082)/INDEX('Season Counts'!$J$2:$J$740,$AF1082),"")</f>
        <v>0.316062176165803</v>
      </c>
      <c r="AB1082" s="41" t="n">
        <f aca="false">IFERROR(R1082-AA1082,"")</f>
        <v>-0.0156329916164469</v>
      </c>
      <c r="AC1082" s="39" t="n">
        <f aca="false">IFERROR(INDEX('Season Counts'!$AG$2:$AG$740,$AF1082)/INDEX('Season Counts'!$AF$2:$AF$740,$AF1082),"")</f>
        <v>74.3445446348061</v>
      </c>
      <c r="AD1082" s="40" t="n">
        <f aca="false">IFERROR(V1082-AC1082,"")</f>
        <v>-0.0615446348061397</v>
      </c>
      <c r="AE1082" s="4" t="str">
        <f aca="false">IF(D1082&lt;Guide!$C$21,"Low PA",IF(TRIM(IF(ISNUMBER(AD1082),IF(N(AD1082)&lt;=-Guide!$C$24,"▼ Bat Speed  ",IF(N(AD1082)&gt;=Guide!$C$24,"▲ Bat Speed  ","")),"")&amp;IF(N(Z1082)&gt;=Guide!$C$22,"▲ Contact  ","")&amp;IF(N(Z1082)&lt;=-Guide!$C$22,"▼ Contact  ","")&amp;IF(N(AB1082)&gt;=Guide!$C$23,"▲ Chase  ","")&amp;IF(N(AB1082)&lt;=-Guide!$C$23,"▼ Chase  ",""))="","Stable",TRIM(IF(ISNUMBER(AD1082),IF(N(AD1082)&lt;=-Guide!$C$24,"▼ Bat Speed  ",IF(N(AD1082)&gt;=Guide!$C$24,"▲ Bat Speed  ","")),"")&amp;IF(N(Z1082)&gt;=Guide!$C$22,"▲ Contact  ","")&amp;IF(N(Z1082)&lt;=-Guide!$C$22,"▼ Contact  ","")&amp;IF(N(AB1082)&gt;=Guide!$C$23,"▲ Chase  ","")&amp;IF(N(AB1082)&lt;=-Guide!$C$23,"▼ Chase  ",""))))</f>
        <v>Stable</v>
      </c>
      <c r="AF1082" s="35" t="n">
        <f aca="false">MATCH(Counts!A1082,'Season Counts'!$A$2:$A$740,0)</f>
        <v>283</v>
      </c>
    </row>
    <row r="1083" customFormat="false" ht="15" hidden="false" customHeight="false" outlineLevel="0" collapsed="false">
      <c r="A1083" s="34" t="str">
        <f aca="false">Counts!B1083</f>
        <v>HOU</v>
      </c>
      <c r="B1083" s="5" t="str">
        <f aca="false">Counts!C1083</f>
        <v>Christian Walker</v>
      </c>
      <c r="C1083" s="34" t="str">
        <f aca="false">Counts!F1083</f>
        <v>Jun</v>
      </c>
      <c r="D1083" s="35" t="n">
        <f aca="false">IFERROR(Counts!P1083,"")</f>
        <v>112</v>
      </c>
      <c r="E1083" s="36" t="n">
        <f aca="false">IFERROR(Counts!R1083/Counts!Q1083,"")</f>
        <v>0.223300970873786</v>
      </c>
      <c r="F1083" s="36" t="n">
        <f aca="false">IFERROR((Counts!R1083+Counts!V1083+Counts!W1083)/(Counts!Q1083+Counts!V1083+Counts!W1083+Counts!X1083),"")</f>
        <v>0.285714285714286</v>
      </c>
      <c r="G1083" s="36" t="n">
        <f aca="false">IFERROR((Counts!R1083+Counts!S1083+2*Counts!T1083+3*Counts!U1083)/Counts!Q1083,"")</f>
        <v>0.388349514563107</v>
      </c>
      <c r="H1083" s="35" t="n">
        <f aca="false">IFERROR(Counts!U1083,"")</f>
        <v>3</v>
      </c>
      <c r="I1083" s="36" t="n">
        <f aca="false">IFERROR(Counts!Z1083/Counts!AA1083,"")</f>
        <v>0.295535714285714</v>
      </c>
      <c r="J1083" s="36" t="n">
        <f aca="false">IFERROR(Counts!AB1083/Counts!AA1083,"")</f>
        <v>0.231125</v>
      </c>
      <c r="K1083" s="37" t="n">
        <f aca="false">IFERROR((Counts!AB1083-Counts!Z1083)/Counts!AA1083,"")</f>
        <v>-0.0644107142857143</v>
      </c>
      <c r="L1083" s="38" t="n">
        <f aca="false">IFERROR(Counts!Y1083/Counts!P1083,"")</f>
        <v>0.276785714285714</v>
      </c>
      <c r="M1083" s="38" t="n">
        <f aca="false">IFERROR(Counts!V1083/Counts!P1083,"")</f>
        <v>0.0803571428571429</v>
      </c>
      <c r="N1083" s="38" t="n">
        <f aca="false">IFERROR(Counts!AD1083/Counts!AC1083,"")</f>
        <v>0.0138888888888889</v>
      </c>
      <c r="O1083" s="38" t="n">
        <f aca="false">IFERROR(Counts!AE1083/Counts!AC1083,"")</f>
        <v>0.375</v>
      </c>
      <c r="P1083" s="39" t="n">
        <f aca="false">IFERROR(Counts!AG1083/Counts!AF1083,"")</f>
        <v>87.8791666666667</v>
      </c>
      <c r="Q1083" s="38" t="n">
        <f aca="false">IFERROR(Counts!AH1083/Counts!AC1083,"")</f>
        <v>0.291666666666667</v>
      </c>
      <c r="R1083" s="38" t="n">
        <f aca="false">IFERROR(Counts!N1083/Counts!M1083,"")</f>
        <v>0.316205533596838</v>
      </c>
      <c r="S1083" s="38" t="n">
        <f aca="false">IFERROR(Counts!K1083/Counts!J1083,"")</f>
        <v>0.706730769230769</v>
      </c>
      <c r="T1083" s="38" t="n">
        <f aca="false">IFERROR(Counts!I1083/Counts!H1083,"")</f>
        <v>0.233480176211454</v>
      </c>
      <c r="U1083" s="38" t="n">
        <f aca="false">IFERROR(1-Counts!L1083/Counts!K1083,"")</f>
        <v>0.877551020408163</v>
      </c>
      <c r="V1083" s="39" t="n">
        <f aca="false">IFERROR(Counts!AJ1083/Counts!AI1083,"")</f>
        <v>74.3348039215686</v>
      </c>
      <c r="W1083" s="38" t="n">
        <f aca="false">IFERROR(Counts!AK1083/Counts!AI1083,"")</f>
        <v>0.450980392156863</v>
      </c>
      <c r="X1083" s="40" t="n">
        <f aca="false">IFERROR(Counts!O1083,"")</f>
        <v>-2.341</v>
      </c>
      <c r="Y1083" s="36" t="n">
        <f aca="false">IFERROR(INDEX('Season Counts'!$Y$2:$Y$740,$AF1083)/INDEX('Season Counts'!$X$2:$X$740,$AF1083),"")</f>
        <v>0.304548335974643</v>
      </c>
      <c r="Z1083" s="37" t="n">
        <f aca="false">IFERROR(J1083-Y1083,"")</f>
        <v>-0.0734233359746434</v>
      </c>
      <c r="AA1083" s="38" t="n">
        <f aca="false">IFERROR(INDEX('Season Counts'!$K$2:$K$740,$AF1083)/INDEX('Season Counts'!$J$2:$J$740,$AF1083),"")</f>
        <v>0.316062176165803</v>
      </c>
      <c r="AB1083" s="41" t="n">
        <f aca="false">IFERROR(R1083-AA1083,"")</f>
        <v>0.00014335743103483</v>
      </c>
      <c r="AC1083" s="39" t="n">
        <f aca="false">IFERROR(INDEX('Season Counts'!$AG$2:$AG$740,$AF1083)/INDEX('Season Counts'!$AF$2:$AF$740,$AF1083),"")</f>
        <v>74.3445446348061</v>
      </c>
      <c r="AD1083" s="40" t="n">
        <f aca="false">IFERROR(V1083-AC1083,"")</f>
        <v>-0.00974071323751957</v>
      </c>
      <c r="AE1083" s="4" t="str">
        <f aca="false">IF(D1083&lt;Guide!$C$21,"Low PA",IF(TRIM(IF(ISNUMBER(AD1083),IF(N(AD1083)&lt;=-Guide!$C$24,"▼ Bat Speed  ",IF(N(AD1083)&gt;=Guide!$C$24,"▲ Bat Speed  ","")),"")&amp;IF(N(Z1083)&gt;=Guide!$C$22,"▲ Contact  ","")&amp;IF(N(Z1083)&lt;=-Guide!$C$22,"▼ Contact  ","")&amp;IF(N(AB1083)&gt;=Guide!$C$23,"▲ Chase  ","")&amp;IF(N(AB1083)&lt;=-Guide!$C$23,"▼ Chase  ",""))="","Stable",TRIM(IF(ISNUMBER(AD1083),IF(N(AD1083)&lt;=-Guide!$C$24,"▼ Bat Speed  ",IF(N(AD1083)&gt;=Guide!$C$24,"▲ Bat Speed  ","")),"")&amp;IF(N(Z1083)&gt;=Guide!$C$22,"▲ Contact  ","")&amp;IF(N(Z1083)&lt;=-Guide!$C$22,"▼ Contact  ","")&amp;IF(N(AB1083)&gt;=Guide!$C$23,"▲ Chase  ","")&amp;IF(N(AB1083)&lt;=-Guide!$C$23,"▼ Chase  ",""))))</f>
        <v>▼ Contact</v>
      </c>
      <c r="AF1083" s="35" t="n">
        <f aca="false">MATCH(Counts!A1083,'Season Counts'!$A$2:$A$740,0)</f>
        <v>283</v>
      </c>
    </row>
    <row r="1084" customFormat="false" ht="15" hidden="false" customHeight="false" outlineLevel="0" collapsed="false">
      <c r="A1084" s="34" t="str">
        <f aca="false">Counts!B1084</f>
        <v>HOU</v>
      </c>
      <c r="B1084" s="5" t="str">
        <f aca="false">Counts!C1084</f>
        <v>Christian Walker</v>
      </c>
      <c r="C1084" s="34" t="str">
        <f aca="false">Counts!F1084</f>
        <v>Jul</v>
      </c>
      <c r="D1084" s="35" t="n">
        <f aca="false">IFERROR(Counts!P1084,"")</f>
        <v>82</v>
      </c>
      <c r="E1084" s="36" t="n">
        <f aca="false">IFERROR(Counts!R1084/Counts!Q1084,"")</f>
        <v>0.208333333333333</v>
      </c>
      <c r="F1084" s="36" t="n">
        <f aca="false">IFERROR((Counts!R1084+Counts!V1084+Counts!W1084)/(Counts!Q1084+Counts!V1084+Counts!W1084+Counts!X1084),"")</f>
        <v>0.304878048780488</v>
      </c>
      <c r="G1084" s="36" t="n">
        <f aca="false">IFERROR((Counts!R1084+Counts!S1084+2*Counts!T1084+3*Counts!U1084)/Counts!Q1084,"")</f>
        <v>0.388888888888889</v>
      </c>
      <c r="H1084" s="35" t="n">
        <f aca="false">IFERROR(Counts!U1084,"")</f>
        <v>3</v>
      </c>
      <c r="I1084" s="36" t="n">
        <f aca="false">IFERROR(Counts!Z1084/Counts!AA1084,"")</f>
        <v>0.307317073170732</v>
      </c>
      <c r="J1084" s="36" t="n">
        <f aca="false">IFERROR(Counts!AB1084/Counts!AA1084,"")</f>
        <v>0.292378048780488</v>
      </c>
      <c r="K1084" s="37" t="n">
        <f aca="false">IFERROR((Counts!AB1084-Counts!Z1084)/Counts!AA1084,"")</f>
        <v>-0.0149390243902439</v>
      </c>
      <c r="L1084" s="38" t="n">
        <f aca="false">IFERROR(Counts!Y1084/Counts!P1084,"")</f>
        <v>0.329268292682927</v>
      </c>
      <c r="M1084" s="38" t="n">
        <f aca="false">IFERROR(Counts!V1084/Counts!P1084,"")</f>
        <v>0.0731707317073171</v>
      </c>
      <c r="N1084" s="38" t="n">
        <f aca="false">IFERROR(Counts!AD1084/Counts!AC1084,"")</f>
        <v>0.111111111111111</v>
      </c>
      <c r="O1084" s="38" t="n">
        <f aca="false">IFERROR(Counts!AE1084/Counts!AC1084,"")</f>
        <v>0.333333333333333</v>
      </c>
      <c r="P1084" s="39" t="n">
        <f aca="false">IFERROR(Counts!AG1084/Counts!AF1084,"")</f>
        <v>87.1933333333333</v>
      </c>
      <c r="Q1084" s="38" t="n">
        <f aca="false">IFERROR(Counts!AH1084/Counts!AC1084,"")</f>
        <v>0.377777777777778</v>
      </c>
      <c r="R1084" s="38" t="n">
        <f aca="false">IFERROR(Counts!N1084/Counts!M1084,"")</f>
        <v>0.379310344827586</v>
      </c>
      <c r="S1084" s="38" t="n">
        <f aca="false">IFERROR(Counts!K1084/Counts!J1084,"")</f>
        <v>0.757961783439491</v>
      </c>
      <c r="T1084" s="38" t="n">
        <f aca="false">IFERROR(Counts!I1084/Counts!H1084,"")</f>
        <v>0.32972972972973</v>
      </c>
      <c r="U1084" s="38" t="n">
        <f aca="false">IFERROR(1-Counts!L1084/Counts!K1084,"")</f>
        <v>0.80672268907563</v>
      </c>
      <c r="V1084" s="39" t="n">
        <f aca="false">IFERROR(Counts!AJ1084/Counts!AI1084,"")</f>
        <v>75.3261904761905</v>
      </c>
      <c r="W1084" s="38" t="n">
        <f aca="false">IFERROR(Counts!AK1084/Counts!AI1084,"")</f>
        <v>0.541666666666667</v>
      </c>
      <c r="X1084" s="40" t="n">
        <f aca="false">IFERROR(Counts!O1084,"")</f>
        <v>-0.504</v>
      </c>
      <c r="Y1084" s="36" t="n">
        <f aca="false">IFERROR(INDEX('Season Counts'!$Y$2:$Y$740,$AF1084)/INDEX('Season Counts'!$X$2:$X$740,$AF1084),"")</f>
        <v>0.304548335974643</v>
      </c>
      <c r="Z1084" s="37" t="n">
        <f aca="false">IFERROR(J1084-Y1084,"")</f>
        <v>-0.0121702871941556</v>
      </c>
      <c r="AA1084" s="38" t="n">
        <f aca="false">IFERROR(INDEX('Season Counts'!$K$2:$K$740,$AF1084)/INDEX('Season Counts'!$J$2:$J$740,$AF1084),"")</f>
        <v>0.316062176165803</v>
      </c>
      <c r="AB1084" s="41" t="n">
        <f aca="false">IFERROR(R1084-AA1084,"")</f>
        <v>0.0632481686617831</v>
      </c>
      <c r="AC1084" s="39" t="n">
        <f aca="false">IFERROR(INDEX('Season Counts'!$AG$2:$AG$740,$AF1084)/INDEX('Season Counts'!$AF$2:$AF$740,$AF1084),"")</f>
        <v>74.3445446348061</v>
      </c>
      <c r="AD1084" s="40" t="n">
        <f aca="false">IFERROR(V1084-AC1084,"")</f>
        <v>0.981645841384335</v>
      </c>
      <c r="AE1084" s="4" t="str">
        <f aca="false">IF(D1084&lt;Guide!$C$21,"Low PA",IF(TRIM(IF(ISNUMBER(AD1084),IF(N(AD1084)&lt;=-Guide!$C$24,"▼ Bat Speed  ",IF(N(AD1084)&gt;=Guide!$C$24,"▲ Bat Speed  ","")),"")&amp;IF(N(Z1084)&gt;=Guide!$C$22,"▲ Contact  ","")&amp;IF(N(Z1084)&lt;=-Guide!$C$22,"▼ Contact  ","")&amp;IF(N(AB1084)&gt;=Guide!$C$23,"▲ Chase  ","")&amp;IF(N(AB1084)&lt;=-Guide!$C$23,"▼ Chase  ",""))="","Stable",TRIM(IF(ISNUMBER(AD1084),IF(N(AD1084)&lt;=-Guide!$C$24,"▼ Bat Speed  ",IF(N(AD1084)&gt;=Guide!$C$24,"▲ Bat Speed  ","")),"")&amp;IF(N(Z1084)&gt;=Guide!$C$22,"▲ Contact  ","")&amp;IF(N(Z1084)&lt;=-Guide!$C$22,"▼ Contact  ","")&amp;IF(N(AB1084)&gt;=Guide!$C$23,"▲ Chase  ","")&amp;IF(N(AB1084)&lt;=-Guide!$C$23,"▼ Chase  ",""))))</f>
        <v>▲ Chase</v>
      </c>
      <c r="AF1084" s="35" t="n">
        <f aca="false">MATCH(Counts!A1084,'Season Counts'!$A$2:$A$740,0)</f>
        <v>283</v>
      </c>
    </row>
    <row r="1085" customFormat="false" ht="15" hidden="false" customHeight="false" outlineLevel="0" collapsed="false">
      <c r="A1085" s="34" t="str">
        <f aca="false">Counts!B1085</f>
        <v>HOU</v>
      </c>
      <c r="B1085" s="5" t="str">
        <f aca="false">Counts!C1085</f>
        <v>Christian Walker</v>
      </c>
      <c r="C1085" s="34" t="str">
        <f aca="false">Counts!F1085</f>
        <v>Aug</v>
      </c>
      <c r="D1085" s="35" t="n">
        <f aca="false">IFERROR(Counts!P1085,"")</f>
        <v>105</v>
      </c>
      <c r="E1085" s="36" t="n">
        <f aca="false">IFERROR(Counts!R1085/Counts!Q1085,"")</f>
        <v>0.202127659574468</v>
      </c>
      <c r="F1085" s="36" t="n">
        <f aca="false">IFERROR((Counts!R1085+Counts!V1085+Counts!W1085)/(Counts!Q1085+Counts!V1085+Counts!W1085+Counts!X1085),"")</f>
        <v>0.276190476190476</v>
      </c>
      <c r="G1085" s="36" t="n">
        <f aca="false">IFERROR((Counts!R1085+Counts!S1085+2*Counts!T1085+3*Counts!U1085)/Counts!Q1085,"")</f>
        <v>0.319148936170213</v>
      </c>
      <c r="H1085" s="35" t="n">
        <f aca="false">IFERROR(Counts!U1085,"")</f>
        <v>2</v>
      </c>
      <c r="I1085" s="36" t="n">
        <f aca="false">IFERROR(Counts!Z1085/Counts!AA1085,"")</f>
        <v>0.267142857142857</v>
      </c>
      <c r="J1085" s="36" t="n">
        <f aca="false">IFERROR(Counts!AB1085/Counts!AA1085,"")</f>
        <v>0.3108</v>
      </c>
      <c r="K1085" s="37" t="n">
        <f aca="false">IFERROR((Counts!AB1085-Counts!Z1085)/Counts!AA1085,"")</f>
        <v>0.0436571428571429</v>
      </c>
      <c r="L1085" s="38" t="n">
        <f aca="false">IFERROR(Counts!Y1085/Counts!P1085,"")</f>
        <v>0.2</v>
      </c>
      <c r="M1085" s="38" t="n">
        <f aca="false">IFERROR(Counts!V1085/Counts!P1085,"")</f>
        <v>0.0761904761904762</v>
      </c>
      <c r="N1085" s="38" t="n">
        <f aca="false">IFERROR(Counts!AD1085/Counts!AC1085,"")</f>
        <v>0.0540540540540541</v>
      </c>
      <c r="O1085" s="38" t="n">
        <f aca="false">IFERROR(Counts!AE1085/Counts!AC1085,"")</f>
        <v>0.378378378378378</v>
      </c>
      <c r="P1085" s="39" t="n">
        <f aca="false">IFERROR(Counts!AG1085/Counts!AF1085,"")</f>
        <v>88.1135135135135</v>
      </c>
      <c r="Q1085" s="38" t="n">
        <f aca="false">IFERROR(Counts!AH1085/Counts!AC1085,"")</f>
        <v>0.297297297297297</v>
      </c>
      <c r="R1085" s="38" t="n">
        <f aca="false">IFERROR(Counts!N1085/Counts!M1085,"")</f>
        <v>0.304721030042918</v>
      </c>
      <c r="S1085" s="38" t="n">
        <f aca="false">IFERROR(Counts!K1085/Counts!J1085,"")</f>
        <v>0.707602339181287</v>
      </c>
      <c r="T1085" s="38" t="n">
        <f aca="false">IFERROR(Counts!I1085/Counts!H1085,"")</f>
        <v>0.255208333333333</v>
      </c>
      <c r="U1085" s="38" t="n">
        <f aca="false">IFERROR(1-Counts!L1085/Counts!K1085,"")</f>
        <v>0.859504132231405</v>
      </c>
      <c r="V1085" s="39" t="n">
        <f aca="false">IFERROR(Counts!AJ1085/Counts!AI1085,"")</f>
        <v>74.560736196319</v>
      </c>
      <c r="W1085" s="38" t="n">
        <f aca="false">IFERROR(Counts!AK1085/Counts!AI1085,"")</f>
        <v>0.423312883435583</v>
      </c>
      <c r="X1085" s="40" t="n">
        <f aca="false">IFERROR(Counts!O1085,"")</f>
        <v>-4.006</v>
      </c>
      <c r="Y1085" s="36" t="n">
        <f aca="false">IFERROR(INDEX('Season Counts'!$Y$2:$Y$740,$AF1085)/INDEX('Season Counts'!$X$2:$X$740,$AF1085),"")</f>
        <v>0.304548335974643</v>
      </c>
      <c r="Z1085" s="37" t="n">
        <f aca="false">IFERROR(J1085-Y1085,"")</f>
        <v>0.0062516640253566</v>
      </c>
      <c r="AA1085" s="38" t="n">
        <f aca="false">IFERROR(INDEX('Season Counts'!$K$2:$K$740,$AF1085)/INDEX('Season Counts'!$J$2:$J$740,$AF1085),"")</f>
        <v>0.316062176165803</v>
      </c>
      <c r="AB1085" s="41" t="n">
        <f aca="false">IFERROR(R1085-AA1085,"")</f>
        <v>-0.0113411461228847</v>
      </c>
      <c r="AC1085" s="39" t="n">
        <f aca="false">IFERROR(INDEX('Season Counts'!$AG$2:$AG$740,$AF1085)/INDEX('Season Counts'!$AF$2:$AF$740,$AF1085),"")</f>
        <v>74.3445446348061</v>
      </c>
      <c r="AD1085" s="40" t="n">
        <f aca="false">IFERROR(V1085-AC1085,"")</f>
        <v>0.216191561512872</v>
      </c>
      <c r="AE1085" s="4" t="str">
        <f aca="false">IF(D1085&lt;Guide!$C$21,"Low PA",IF(TRIM(IF(ISNUMBER(AD1085),IF(N(AD1085)&lt;=-Guide!$C$24,"▼ Bat Speed  ",IF(N(AD1085)&gt;=Guide!$C$24,"▲ Bat Speed  ","")),"")&amp;IF(N(Z1085)&gt;=Guide!$C$22,"▲ Contact  ","")&amp;IF(N(Z1085)&lt;=-Guide!$C$22,"▼ Contact  ","")&amp;IF(N(AB1085)&gt;=Guide!$C$23,"▲ Chase  ","")&amp;IF(N(AB1085)&lt;=-Guide!$C$23,"▼ Chase  ",""))="","Stable",TRIM(IF(ISNUMBER(AD1085),IF(N(AD1085)&lt;=-Guide!$C$24,"▼ Bat Speed  ",IF(N(AD1085)&gt;=Guide!$C$24,"▲ Bat Speed  ","")),"")&amp;IF(N(Z1085)&gt;=Guide!$C$22,"▲ Contact  ","")&amp;IF(N(Z1085)&lt;=-Guide!$C$22,"▼ Contact  ","")&amp;IF(N(AB1085)&gt;=Guide!$C$23,"▲ Chase  ","")&amp;IF(N(AB1085)&lt;=-Guide!$C$23,"▼ Chase  ",""))))</f>
        <v>Stable</v>
      </c>
      <c r="AF1085" s="35" t="n">
        <f aca="false">MATCH(Counts!A1085,'Season Counts'!$A$2:$A$740,0)</f>
        <v>283</v>
      </c>
    </row>
    <row r="1086" customFormat="false" ht="15" hidden="false" customHeight="false" outlineLevel="0" collapsed="false">
      <c r="A1086" s="34" t="str">
        <f aca="false">Counts!B1086</f>
        <v>HOU</v>
      </c>
      <c r="B1086" s="5" t="str">
        <f aca="false">Counts!C1086</f>
        <v>Christian Walker</v>
      </c>
      <c r="C1086" s="34" t="str">
        <f aca="false">Counts!F1086</f>
        <v>Sep</v>
      </c>
      <c r="D1086" s="35" t="n">
        <f aca="false">IFERROR(Counts!P1086,"")</f>
        <v>89</v>
      </c>
      <c r="E1086" s="36" t="n">
        <f aca="false">IFERROR(Counts!R1086/Counts!Q1086,"")</f>
        <v>0.209876543209877</v>
      </c>
      <c r="F1086" s="36" t="n">
        <f aca="false">IFERROR((Counts!R1086+Counts!V1086+Counts!W1086)/(Counts!Q1086+Counts!V1086+Counts!W1086+Counts!X1086),"")</f>
        <v>0.269662921348315</v>
      </c>
      <c r="G1086" s="36" t="n">
        <f aca="false">IFERROR((Counts!R1086+Counts!S1086+2*Counts!T1086+3*Counts!U1086)/Counts!Q1086,"")</f>
        <v>0.407407407407407</v>
      </c>
      <c r="H1086" s="35" t="n">
        <f aca="false">IFERROR(Counts!U1086,"")</f>
        <v>5</v>
      </c>
      <c r="I1086" s="36" t="n">
        <f aca="false">IFERROR(Counts!Z1086/Counts!AA1086,"")</f>
        <v>0.291379310344828</v>
      </c>
      <c r="J1086" s="36" t="n">
        <f aca="false">IFERROR(Counts!AB1086/Counts!AA1086,"")</f>
        <v>0.313563218390805</v>
      </c>
      <c r="K1086" s="37" t="n">
        <f aca="false">IFERROR((Counts!AB1086-Counts!Z1086)/Counts!AA1086,"")</f>
        <v>0.022183908045977</v>
      </c>
      <c r="L1086" s="38" t="n">
        <f aca="false">IFERROR(Counts!Y1086/Counts!P1086,"")</f>
        <v>0.224719101123596</v>
      </c>
      <c r="M1086" s="38" t="n">
        <f aca="false">IFERROR(Counts!V1086/Counts!P1086,"")</f>
        <v>0.0786516853932584</v>
      </c>
      <c r="N1086" s="38" t="n">
        <f aca="false">IFERROR(Counts!AD1086/Counts!AC1086,"")</f>
        <v>0.129032258064516</v>
      </c>
      <c r="O1086" s="38" t="n">
        <f aca="false">IFERROR(Counts!AE1086/Counts!AC1086,"")</f>
        <v>0.370967741935484</v>
      </c>
      <c r="P1086" s="39" t="n">
        <f aca="false">IFERROR(Counts!AG1086/Counts!AF1086,"")</f>
        <v>88.0770491803279</v>
      </c>
      <c r="Q1086" s="38" t="n">
        <f aca="false">IFERROR(Counts!AH1086/Counts!AC1086,"")</f>
        <v>0.403225806451613</v>
      </c>
      <c r="R1086" s="38" t="n">
        <f aca="false">IFERROR(Counts!N1086/Counts!M1086,"")</f>
        <v>0.34020618556701</v>
      </c>
      <c r="S1086" s="38" t="n">
        <f aca="false">IFERROR(Counts!K1086/Counts!J1086,"")</f>
        <v>0.733333333333333</v>
      </c>
      <c r="T1086" s="38" t="n">
        <f aca="false">IFERROR(Counts!I1086/Counts!H1086,"")</f>
        <v>0.272727272727273</v>
      </c>
      <c r="U1086" s="38" t="n">
        <f aca="false">IFERROR(1-Counts!L1086/Counts!K1086,"")</f>
        <v>0.854545454545455</v>
      </c>
      <c r="V1086" s="39" t="n">
        <f aca="false">IFERROR(Counts!AJ1086/Counts!AI1086,"")</f>
        <v>73.6535031847134</v>
      </c>
      <c r="W1086" s="38" t="n">
        <f aca="false">IFERROR(Counts!AK1086/Counts!AI1086,"")</f>
        <v>0.394904458598726</v>
      </c>
      <c r="X1086" s="40" t="n">
        <f aca="false">IFERROR(Counts!O1086,"")</f>
        <v>-1.109</v>
      </c>
      <c r="Y1086" s="36" t="n">
        <f aca="false">IFERROR(INDEX('Season Counts'!$Y$2:$Y$740,$AF1086)/INDEX('Season Counts'!$X$2:$X$740,$AF1086),"")</f>
        <v>0.304548335974643</v>
      </c>
      <c r="Z1086" s="37" t="n">
        <f aca="false">IFERROR(J1086-Y1086,"")</f>
        <v>0.00901488241616116</v>
      </c>
      <c r="AA1086" s="38" t="n">
        <f aca="false">IFERROR(INDEX('Season Counts'!$K$2:$K$740,$AF1086)/INDEX('Season Counts'!$J$2:$J$740,$AF1086),"")</f>
        <v>0.316062176165803</v>
      </c>
      <c r="AB1086" s="41" t="n">
        <f aca="false">IFERROR(R1086-AA1086,"")</f>
        <v>0.0241440094012072</v>
      </c>
      <c r="AC1086" s="39" t="n">
        <f aca="false">IFERROR(INDEX('Season Counts'!$AG$2:$AG$740,$AF1086)/INDEX('Season Counts'!$AF$2:$AF$740,$AF1086),"")</f>
        <v>74.3445446348061</v>
      </c>
      <c r="AD1086" s="40" t="n">
        <f aca="false">IFERROR(V1086-AC1086,"")</f>
        <v>-0.691041450092769</v>
      </c>
      <c r="AE1086" s="4" t="str">
        <f aca="false">IF(D1086&lt;Guide!$C$21,"Low PA",IF(TRIM(IF(ISNUMBER(AD1086),IF(N(AD1086)&lt;=-Guide!$C$24,"▼ Bat Speed  ",IF(N(AD1086)&gt;=Guide!$C$24,"▲ Bat Speed  ","")),"")&amp;IF(N(Z1086)&gt;=Guide!$C$22,"▲ Contact  ","")&amp;IF(N(Z1086)&lt;=-Guide!$C$22,"▼ Contact  ","")&amp;IF(N(AB1086)&gt;=Guide!$C$23,"▲ Chase  ","")&amp;IF(N(AB1086)&lt;=-Guide!$C$23,"▼ Chase  ",""))="","Stable",TRIM(IF(ISNUMBER(AD1086),IF(N(AD1086)&lt;=-Guide!$C$24,"▼ Bat Speed  ",IF(N(AD1086)&gt;=Guide!$C$24,"▲ Bat Speed  ","")),"")&amp;IF(N(Z1086)&gt;=Guide!$C$22,"▲ Contact  ","")&amp;IF(N(Z1086)&lt;=-Guide!$C$22,"▼ Contact  ","")&amp;IF(N(AB1086)&gt;=Guide!$C$23,"▲ Chase  ","")&amp;IF(N(AB1086)&lt;=-Guide!$C$23,"▼ Chase  ",""))))</f>
        <v>Stable</v>
      </c>
      <c r="AF1086" s="35" t="n">
        <f aca="false">MATCH(Counts!A1086,'Season Counts'!$A$2:$A$740,0)</f>
        <v>283</v>
      </c>
    </row>
    <row r="1087" customFormat="false" ht="15" hidden="false" customHeight="false" outlineLevel="0" collapsed="false">
      <c r="A1087" s="34" t="str">
        <f aca="false">Counts!B1087</f>
        <v>HOU</v>
      </c>
      <c r="B1087" s="5" t="str">
        <f aca="false">Counts!C1087</f>
        <v>Jose Altuve</v>
      </c>
      <c r="C1087" s="34" t="str">
        <f aca="false">Counts!F1087</f>
        <v>Mar-Apr</v>
      </c>
      <c r="D1087" s="35" t="n">
        <f aca="false">IFERROR(Counts!P1087,"")</f>
        <v>129</v>
      </c>
      <c r="E1087" s="36" t="n">
        <f aca="false">IFERROR(Counts!R1087/Counts!Q1087,"")</f>
        <v>0.25</v>
      </c>
      <c r="F1087" s="36" t="n">
        <f aca="false">IFERROR((Counts!R1087+Counts!V1087+Counts!W1087)/(Counts!Q1087+Counts!V1087+Counts!W1087+Counts!X1087),"")</f>
        <v>0.348837209302326</v>
      </c>
      <c r="G1087" s="36" t="n">
        <f aca="false">IFERROR((Counts!R1087+Counts!S1087+2*Counts!T1087+3*Counts!U1087)/Counts!Q1087,"")</f>
        <v>0.392857142857143</v>
      </c>
      <c r="H1087" s="35" t="n">
        <f aca="false">IFERROR(Counts!U1087,"")</f>
        <v>3</v>
      </c>
      <c r="I1087" s="36" t="n">
        <f aca="false">IFERROR(Counts!Z1087/Counts!AA1087,"")</f>
        <v>0.329296875</v>
      </c>
      <c r="J1087" s="36" t="n">
        <f aca="false">IFERROR(Counts!AB1087/Counts!AA1087,"")</f>
        <v>0.3222734375</v>
      </c>
      <c r="K1087" s="37" t="n">
        <f aca="false">IFERROR((Counts!AB1087-Counts!Z1087)/Counts!AA1087,"")</f>
        <v>-0.00702343750000001</v>
      </c>
      <c r="L1087" s="38" t="n">
        <f aca="false">IFERROR(Counts!Y1087/Counts!P1087,"")</f>
        <v>0.186046511627907</v>
      </c>
      <c r="M1087" s="38" t="n">
        <f aca="false">IFERROR(Counts!V1087/Counts!P1087,"")</f>
        <v>0.131782945736434</v>
      </c>
      <c r="N1087" s="38" t="n">
        <f aca="false">IFERROR(Counts!AD1087/Counts!AC1087,"")</f>
        <v>0.0681818181818182</v>
      </c>
      <c r="O1087" s="38" t="n">
        <f aca="false">IFERROR(Counts!AE1087/Counts!AC1087,"")</f>
        <v>0.363636363636364</v>
      </c>
      <c r="P1087" s="39" t="n">
        <f aca="false">IFERROR(Counts!AG1087/Counts!AF1087,"")</f>
        <v>84.7670454545455</v>
      </c>
      <c r="Q1087" s="38" t="n">
        <f aca="false">IFERROR(Counts!AH1087/Counts!AC1087,"")</f>
        <v>0.318181818181818</v>
      </c>
      <c r="R1087" s="38" t="n">
        <f aca="false">IFERROR(Counts!N1087/Counts!M1087,"")</f>
        <v>0.297297297297297</v>
      </c>
      <c r="S1087" s="38" t="n">
        <f aca="false">IFERROR(Counts!K1087/Counts!J1087,"")</f>
        <v>0.647058823529412</v>
      </c>
      <c r="T1087" s="38" t="n">
        <f aca="false">IFERROR(Counts!I1087/Counts!H1087,"")</f>
        <v>0.220095693779904</v>
      </c>
      <c r="U1087" s="38" t="n">
        <f aca="false">IFERROR(1-Counts!L1087/Counts!K1087,"")</f>
        <v>0.871212121212121</v>
      </c>
      <c r="V1087" s="39" t="n">
        <f aca="false">IFERROR(Counts!AJ1087/Counts!AI1087,"")</f>
        <v>68.9602150537635</v>
      </c>
      <c r="W1087" s="38" t="n">
        <f aca="false">IFERROR(Counts!AK1087/Counts!AI1087,"")</f>
        <v>0.10752688172043</v>
      </c>
      <c r="X1087" s="40" t="n">
        <f aca="false">IFERROR(Counts!O1087,"")</f>
        <v>2.184</v>
      </c>
      <c r="Y1087" s="36" t="n">
        <f aca="false">IFERROR(INDEX('Season Counts'!$Y$2:$Y$740,$AF1087)/INDEX('Season Counts'!$X$2:$X$740,$AF1087),"")</f>
        <v>0.270781305114638</v>
      </c>
      <c r="Z1087" s="37" t="n">
        <f aca="false">IFERROR(J1087-Y1087,"")</f>
        <v>0.0514921323853615</v>
      </c>
      <c r="AA1087" s="38" t="n">
        <f aca="false">IFERROR(INDEX('Season Counts'!$K$2:$K$740,$AF1087)/INDEX('Season Counts'!$J$2:$J$740,$AF1087),"")</f>
        <v>0.371886120996441</v>
      </c>
      <c r="AB1087" s="41" t="n">
        <f aca="false">IFERROR(R1087-AA1087,"")</f>
        <v>-0.074588823699144</v>
      </c>
      <c r="AC1087" s="39" t="n">
        <f aca="false">IFERROR(INDEX('Season Counts'!$AG$2:$AG$740,$AF1087)/INDEX('Season Counts'!$AF$2:$AF$740,$AF1087),"")</f>
        <v>68.5970518867925</v>
      </c>
      <c r="AD1087" s="40" t="n">
        <f aca="false">IFERROR(V1087-AC1087,"")</f>
        <v>0.363163166970992</v>
      </c>
      <c r="AE1087" s="4" t="str">
        <f aca="false">IF(D1087&lt;Guide!$C$21,"Low PA",IF(TRIM(IF(ISNUMBER(AD1087),IF(N(AD1087)&lt;=-Guide!$C$24,"▼ Bat Speed  ",IF(N(AD1087)&gt;=Guide!$C$24,"▲ Bat Speed  ","")),"")&amp;IF(N(Z1087)&gt;=Guide!$C$22,"▲ Contact  ","")&amp;IF(N(Z1087)&lt;=-Guide!$C$22,"▼ Contact  ","")&amp;IF(N(AB1087)&gt;=Guide!$C$23,"▲ Chase  ","")&amp;IF(N(AB1087)&lt;=-Guide!$C$23,"▼ Chase  ",""))="","Stable",TRIM(IF(ISNUMBER(AD1087),IF(N(AD1087)&lt;=-Guide!$C$24,"▼ Bat Speed  ",IF(N(AD1087)&gt;=Guide!$C$24,"▲ Bat Speed  ","")),"")&amp;IF(N(Z1087)&gt;=Guide!$C$22,"▲ Contact  ","")&amp;IF(N(Z1087)&lt;=-Guide!$C$22,"▼ Contact  ","")&amp;IF(N(AB1087)&gt;=Guide!$C$23,"▲ Chase  ","")&amp;IF(N(AB1087)&lt;=-Guide!$C$23,"▼ Chase  ",""))))</f>
        <v>▲ Contact ▼ Chase</v>
      </c>
      <c r="AF1087" s="35" t="n">
        <f aca="false">MATCH(Counts!A1087,'Season Counts'!$A$2:$A$740,0)</f>
        <v>284</v>
      </c>
    </row>
    <row r="1088" customFormat="false" ht="15" hidden="false" customHeight="false" outlineLevel="0" collapsed="false">
      <c r="A1088" s="34" t="str">
        <f aca="false">Counts!B1088</f>
        <v>HOU</v>
      </c>
      <c r="B1088" s="5" t="str">
        <f aca="false">Counts!C1088</f>
        <v>Jose Altuve</v>
      </c>
      <c r="C1088" s="34" t="str">
        <f aca="false">Counts!F1088</f>
        <v>May</v>
      </c>
      <c r="D1088" s="35" t="n">
        <f aca="false">IFERROR(Counts!P1088,"")</f>
        <v>56</v>
      </c>
      <c r="E1088" s="36" t="n">
        <f aca="false">IFERROR(Counts!R1088/Counts!Q1088,"")</f>
        <v>0.235294117647059</v>
      </c>
      <c r="F1088" s="36" t="n">
        <f aca="false">IFERROR((Counts!R1088+Counts!V1088+Counts!W1088)/(Counts!Q1088+Counts!V1088+Counts!W1088+Counts!X1088),"")</f>
        <v>0.272727272727273</v>
      </c>
      <c r="G1088" s="36" t="n">
        <f aca="false">IFERROR((Counts!R1088+Counts!S1088+2*Counts!T1088+3*Counts!U1088)/Counts!Q1088,"")</f>
        <v>0.352941176470588</v>
      </c>
      <c r="H1088" s="35" t="n">
        <f aca="false">IFERROR(Counts!U1088,"")</f>
        <v>1</v>
      </c>
      <c r="I1088" s="36" t="n">
        <f aca="false">IFERROR(Counts!Z1088/Counts!AA1088,"")</f>
        <v>0.272115384615385</v>
      </c>
      <c r="J1088" s="36" t="n">
        <f aca="false">IFERROR(Counts!AB1088/Counts!AA1088,"")</f>
        <v>0.29125</v>
      </c>
      <c r="K1088" s="37" t="n">
        <f aca="false">IFERROR((Counts!AB1088-Counts!Z1088)/Counts!AA1088,"")</f>
        <v>0.0191346153846154</v>
      </c>
      <c r="L1088" s="38" t="n">
        <f aca="false">IFERROR(Counts!Y1088/Counts!P1088,"")</f>
        <v>0.196428571428571</v>
      </c>
      <c r="M1088" s="38" t="n">
        <f aca="false">IFERROR(Counts!V1088/Counts!P1088,"")</f>
        <v>0.0357142857142857</v>
      </c>
      <c r="N1088" s="38" t="n">
        <f aca="false">IFERROR(Counts!AD1088/Counts!AC1088,"")</f>
        <v>0.0476190476190476</v>
      </c>
      <c r="O1088" s="38" t="n">
        <f aca="false">IFERROR(Counts!AE1088/Counts!AC1088,"")</f>
        <v>0.380952380952381</v>
      </c>
      <c r="P1088" s="39" t="n">
        <f aca="false">IFERROR(Counts!AG1088/Counts!AF1088,"")</f>
        <v>86.9128205128205</v>
      </c>
      <c r="Q1088" s="38" t="n">
        <f aca="false">IFERROR(Counts!AH1088/Counts!AC1088,"")</f>
        <v>0.357142857142857</v>
      </c>
      <c r="R1088" s="38" t="n">
        <f aca="false">IFERROR(Counts!N1088/Counts!M1088,"")</f>
        <v>0.420560747663551</v>
      </c>
      <c r="S1088" s="38" t="n">
        <f aca="false">IFERROR(Counts!K1088/Counts!J1088,"")</f>
        <v>0.637362637362637</v>
      </c>
      <c r="T1088" s="38" t="n">
        <f aca="false">IFERROR(Counts!I1088/Counts!H1088,"")</f>
        <v>0.242718446601942</v>
      </c>
      <c r="U1088" s="38" t="n">
        <f aca="false">IFERROR(1-Counts!L1088/Counts!K1088,"")</f>
        <v>0.827586206896552</v>
      </c>
      <c r="V1088" s="39" t="n">
        <f aca="false">IFERROR(Counts!AJ1088/Counts!AI1088,"")</f>
        <v>68.4738095238095</v>
      </c>
      <c r="W1088" s="38" t="n">
        <f aca="false">IFERROR(Counts!AK1088/Counts!AI1088,"")</f>
        <v>0.0476190476190476</v>
      </c>
      <c r="X1088" s="40" t="n">
        <f aca="false">IFERROR(Counts!O1088,"")</f>
        <v>-2.78</v>
      </c>
      <c r="Y1088" s="36" t="n">
        <f aca="false">IFERROR(INDEX('Season Counts'!$Y$2:$Y$740,$AF1088)/INDEX('Season Counts'!$X$2:$X$740,$AF1088),"")</f>
        <v>0.270781305114638</v>
      </c>
      <c r="Z1088" s="37" t="n">
        <f aca="false">IFERROR(J1088-Y1088,"")</f>
        <v>0.0204686948853616</v>
      </c>
      <c r="AA1088" s="38" t="n">
        <f aca="false">IFERROR(INDEX('Season Counts'!$K$2:$K$740,$AF1088)/INDEX('Season Counts'!$J$2:$J$740,$AF1088),"")</f>
        <v>0.371886120996441</v>
      </c>
      <c r="AB1088" s="41" t="n">
        <f aca="false">IFERROR(R1088-AA1088,"")</f>
        <v>0.0486746266671101</v>
      </c>
      <c r="AC1088" s="39" t="n">
        <f aca="false">IFERROR(INDEX('Season Counts'!$AG$2:$AG$740,$AF1088)/INDEX('Season Counts'!$AF$2:$AF$740,$AF1088),"")</f>
        <v>68.5970518867925</v>
      </c>
      <c r="AD1088" s="40" t="n">
        <f aca="false">IFERROR(V1088-AC1088,"")</f>
        <v>-0.123242362982936</v>
      </c>
      <c r="AE1088" s="4" t="str">
        <f aca="false">IF(D1088&lt;Guide!$C$21,"Low PA",IF(TRIM(IF(ISNUMBER(AD1088),IF(N(AD1088)&lt;=-Guide!$C$24,"▼ Bat Speed  ",IF(N(AD1088)&gt;=Guide!$C$24,"▲ Bat Speed  ","")),"")&amp;IF(N(Z1088)&gt;=Guide!$C$22,"▲ Contact  ","")&amp;IF(N(Z1088)&lt;=-Guide!$C$22,"▼ Contact  ","")&amp;IF(N(AB1088)&gt;=Guide!$C$23,"▲ Chase  ","")&amp;IF(N(AB1088)&lt;=-Guide!$C$23,"▼ Chase  ",""))="","Stable",TRIM(IF(ISNUMBER(AD1088),IF(N(AD1088)&lt;=-Guide!$C$24,"▼ Bat Speed  ",IF(N(AD1088)&gt;=Guide!$C$24,"▲ Bat Speed  ","")),"")&amp;IF(N(Z1088)&gt;=Guide!$C$22,"▲ Contact  ","")&amp;IF(N(Z1088)&lt;=-Guide!$C$22,"▼ Contact  ","")&amp;IF(N(AB1088)&gt;=Guide!$C$23,"▲ Chase  ","")&amp;IF(N(AB1088)&lt;=-Guide!$C$23,"▼ Chase  ",""))))</f>
        <v>▲ Chase</v>
      </c>
      <c r="AF1088" s="35" t="n">
        <f aca="false">MATCH(Counts!A1088,'Season Counts'!$A$2:$A$740,0)</f>
        <v>284</v>
      </c>
    </row>
    <row r="1089" customFormat="false" ht="15" hidden="false" customHeight="false" outlineLevel="0" collapsed="false">
      <c r="A1089" s="34" t="str">
        <f aca="false">Counts!B1089</f>
        <v>HOU</v>
      </c>
      <c r="B1089" s="5" t="str">
        <f aca="false">Counts!C1089</f>
        <v>Jose Altuve</v>
      </c>
      <c r="C1089" s="34" t="str">
        <f aca="false">Counts!F1089</f>
        <v>Jun</v>
      </c>
      <c r="D1089" s="35" t="n">
        <f aca="false">IFERROR(Counts!P1089,"")</f>
        <v>88</v>
      </c>
      <c r="E1089" s="36" t="n">
        <f aca="false">IFERROR(Counts!R1089/Counts!Q1089,"")</f>
        <v>0.207317073170732</v>
      </c>
      <c r="F1089" s="36" t="n">
        <f aca="false">IFERROR((Counts!R1089+Counts!V1089+Counts!W1089)/(Counts!Q1089+Counts!V1089+Counts!W1089+Counts!X1089),"")</f>
        <v>0.261363636363636</v>
      </c>
      <c r="G1089" s="36" t="n">
        <f aca="false">IFERROR((Counts!R1089+Counts!S1089+2*Counts!T1089+3*Counts!U1089)/Counts!Q1089,"")</f>
        <v>0.378048780487805</v>
      </c>
      <c r="H1089" s="35" t="n">
        <f aca="false">IFERROR(Counts!U1089,"")</f>
        <v>4</v>
      </c>
      <c r="I1089" s="36" t="n">
        <f aca="false">IFERROR(Counts!Z1089/Counts!AA1089,"")</f>
        <v>0.279545454545455</v>
      </c>
      <c r="J1089" s="36" t="n">
        <f aca="false">IFERROR(Counts!AB1089/Counts!AA1089,"")</f>
        <v>0.250647727272727</v>
      </c>
      <c r="K1089" s="37" t="n">
        <f aca="false">IFERROR((Counts!AB1089-Counts!Z1089)/Counts!AA1089,"")</f>
        <v>-0.0288977272727273</v>
      </c>
      <c r="L1089" s="38" t="n">
        <f aca="false">IFERROR(Counts!Y1089/Counts!P1089,"")</f>
        <v>0.272727272727273</v>
      </c>
      <c r="M1089" s="38" t="n">
        <f aca="false">IFERROR(Counts!V1089/Counts!P1089,"")</f>
        <v>0.0681818181818182</v>
      </c>
      <c r="N1089" s="38" t="n">
        <f aca="false">IFERROR(Counts!AD1089/Counts!AC1089,"")</f>
        <v>0.0689655172413793</v>
      </c>
      <c r="O1089" s="38" t="n">
        <f aca="false">IFERROR(Counts!AE1089/Counts!AC1089,"")</f>
        <v>0.189655172413793</v>
      </c>
      <c r="P1089" s="39" t="n">
        <f aca="false">IFERROR(Counts!AG1089/Counts!AF1089,"")</f>
        <v>83.2379310344828</v>
      </c>
      <c r="Q1089" s="38" t="n">
        <f aca="false">IFERROR(Counts!AH1089/Counts!AC1089,"")</f>
        <v>0.327586206896552</v>
      </c>
      <c r="R1089" s="38" t="n">
        <f aca="false">IFERROR(Counts!N1089/Counts!M1089,"")</f>
        <v>0.379679144385027</v>
      </c>
      <c r="S1089" s="38" t="n">
        <f aca="false">IFERROR(Counts!K1089/Counts!J1089,"")</f>
        <v>0.583333333333333</v>
      </c>
      <c r="T1089" s="38" t="n">
        <f aca="false">IFERROR(Counts!I1089/Counts!H1089,"")</f>
        <v>0.256756756756757</v>
      </c>
      <c r="U1089" s="38" t="n">
        <f aca="false">IFERROR(1-Counts!L1089/Counts!K1089,"")</f>
        <v>0.87012987012987</v>
      </c>
      <c r="V1089" s="39" t="n">
        <f aca="false">IFERROR(Counts!AJ1089/Counts!AI1089,"")</f>
        <v>67.8672</v>
      </c>
      <c r="W1089" s="38" t="n">
        <f aca="false">IFERROR(Counts!AK1089/Counts!AI1089,"")</f>
        <v>0.056</v>
      </c>
      <c r="X1089" s="40" t="n">
        <f aca="false">IFERROR(Counts!O1089,"")</f>
        <v>-2.986</v>
      </c>
      <c r="Y1089" s="36" t="n">
        <f aca="false">IFERROR(INDEX('Season Counts'!$Y$2:$Y$740,$AF1089)/INDEX('Season Counts'!$X$2:$X$740,$AF1089),"")</f>
        <v>0.270781305114638</v>
      </c>
      <c r="Z1089" s="37" t="n">
        <f aca="false">IFERROR(J1089-Y1089,"")</f>
        <v>-0.0201335778419112</v>
      </c>
      <c r="AA1089" s="38" t="n">
        <f aca="false">IFERROR(INDEX('Season Counts'!$K$2:$K$740,$AF1089)/INDEX('Season Counts'!$J$2:$J$740,$AF1089),"")</f>
        <v>0.371886120996441</v>
      </c>
      <c r="AB1089" s="41" t="n">
        <f aca="false">IFERROR(R1089-AA1089,"")</f>
        <v>0.00779302338858545</v>
      </c>
      <c r="AC1089" s="39" t="n">
        <f aca="false">IFERROR(INDEX('Season Counts'!$AG$2:$AG$740,$AF1089)/INDEX('Season Counts'!$AF$2:$AF$740,$AF1089),"")</f>
        <v>68.5970518867925</v>
      </c>
      <c r="AD1089" s="40" t="n">
        <f aca="false">IFERROR(V1089-AC1089,"")</f>
        <v>-0.72985188679246</v>
      </c>
      <c r="AE1089" s="4" t="str">
        <f aca="false">IF(D1089&lt;Guide!$C$21,"Low PA",IF(TRIM(IF(ISNUMBER(AD1089),IF(N(AD1089)&lt;=-Guide!$C$24,"▼ Bat Speed  ",IF(N(AD1089)&gt;=Guide!$C$24,"▲ Bat Speed  ","")),"")&amp;IF(N(Z1089)&gt;=Guide!$C$22,"▲ Contact  ","")&amp;IF(N(Z1089)&lt;=-Guide!$C$22,"▼ Contact  ","")&amp;IF(N(AB1089)&gt;=Guide!$C$23,"▲ Chase  ","")&amp;IF(N(AB1089)&lt;=-Guide!$C$23,"▼ Chase  ",""))="","Stable",TRIM(IF(ISNUMBER(AD1089),IF(N(AD1089)&lt;=-Guide!$C$24,"▼ Bat Speed  ",IF(N(AD1089)&gt;=Guide!$C$24,"▲ Bat Speed  ","")),"")&amp;IF(N(Z1089)&gt;=Guide!$C$22,"▲ Contact  ","")&amp;IF(N(Z1089)&lt;=-Guide!$C$22,"▼ Contact  ","")&amp;IF(N(AB1089)&gt;=Guide!$C$23,"▲ Chase  ","")&amp;IF(N(AB1089)&lt;=-Guide!$C$23,"▼ Chase  ",""))))</f>
        <v>Stable</v>
      </c>
      <c r="AF1089" s="35" t="n">
        <f aca="false">MATCH(Counts!A1089,'Season Counts'!$A$2:$A$740,0)</f>
        <v>284</v>
      </c>
    </row>
    <row r="1090" customFormat="false" ht="15" hidden="false" customHeight="false" outlineLevel="0" collapsed="false">
      <c r="A1090" s="34" t="str">
        <f aca="false">Counts!B1090</f>
        <v>HOU</v>
      </c>
      <c r="B1090" s="5" t="str">
        <f aca="false">Counts!C1090</f>
        <v>Jose Altuve</v>
      </c>
      <c r="C1090" s="34" t="str">
        <f aca="false">Counts!F1090</f>
        <v>Jul</v>
      </c>
      <c r="D1090" s="35" t="n">
        <f aca="false">IFERROR(Counts!P1090,"")</f>
        <v>96</v>
      </c>
      <c r="E1090" s="36" t="n">
        <f aca="false">IFERROR(Counts!R1090/Counts!Q1090,"")</f>
        <v>0.228260869565217</v>
      </c>
      <c r="F1090" s="36" t="n">
        <f aca="false">IFERROR((Counts!R1090+Counts!V1090+Counts!W1090)/(Counts!Q1090+Counts!V1090+Counts!W1090+Counts!X1090),"")</f>
        <v>0.260416666666667</v>
      </c>
      <c r="G1090" s="36" t="n">
        <f aca="false">IFERROR((Counts!R1090+Counts!S1090+2*Counts!T1090+3*Counts!U1090)/Counts!Q1090,"")</f>
        <v>0.402173913043478</v>
      </c>
      <c r="H1090" s="35" t="n">
        <f aca="false">IFERROR(Counts!U1090,"")</f>
        <v>4</v>
      </c>
      <c r="I1090" s="36" t="n">
        <f aca="false">IFERROR(Counts!Z1090/Counts!AA1090,"")</f>
        <v>0.28</v>
      </c>
      <c r="J1090" s="36" t="n">
        <f aca="false">IFERROR(Counts!AB1090/Counts!AA1090,"")</f>
        <v>0.215410526315789</v>
      </c>
      <c r="K1090" s="37" t="n">
        <f aca="false">IFERROR((Counts!AB1090-Counts!Z1090)/Counts!AA1090,"")</f>
        <v>-0.0645894736842106</v>
      </c>
      <c r="L1090" s="38" t="n">
        <f aca="false">IFERROR(Counts!Y1090/Counts!P1090,"")</f>
        <v>0.21875</v>
      </c>
      <c r="M1090" s="38" t="n">
        <f aca="false">IFERROR(Counts!V1090/Counts!P1090,"")</f>
        <v>0.0416666666666667</v>
      </c>
      <c r="N1090" s="38" t="n">
        <f aca="false">IFERROR(Counts!AD1090/Counts!AC1090,"")</f>
        <v>0.028169014084507</v>
      </c>
      <c r="O1090" s="38" t="n">
        <f aca="false">IFERROR(Counts!AE1090/Counts!AC1090,"")</f>
        <v>0.366197183098592</v>
      </c>
      <c r="P1090" s="39" t="n">
        <f aca="false">IFERROR(Counts!AG1090/Counts!AF1090,"")</f>
        <v>85.5857142857143</v>
      </c>
      <c r="Q1090" s="38" t="n">
        <f aca="false">IFERROR(Counts!AH1090/Counts!AC1090,"")</f>
        <v>0.323943661971831</v>
      </c>
      <c r="R1090" s="38" t="n">
        <f aca="false">IFERROR(Counts!N1090/Counts!M1090,"")</f>
        <v>0.412087912087912</v>
      </c>
      <c r="S1090" s="38" t="n">
        <f aca="false">IFERROR(Counts!K1090/Counts!J1090,"")</f>
        <v>0.597633136094675</v>
      </c>
      <c r="T1090" s="38" t="n">
        <f aca="false">IFERROR(Counts!I1090/Counts!H1090,"")</f>
        <v>0.164772727272727</v>
      </c>
      <c r="U1090" s="38" t="n">
        <f aca="false">IFERROR(1-Counts!L1090/Counts!K1090,"")</f>
        <v>0.930693069306931</v>
      </c>
      <c r="V1090" s="39" t="n">
        <f aca="false">IFERROR(Counts!AJ1090/Counts!AI1090,"")</f>
        <v>68.9699300699301</v>
      </c>
      <c r="W1090" s="38" t="n">
        <f aca="false">IFERROR(Counts!AK1090/Counts!AI1090,"")</f>
        <v>0.118881118881119</v>
      </c>
      <c r="X1090" s="40" t="n">
        <f aca="false">IFERROR(Counts!O1090,"")</f>
        <v>0.846</v>
      </c>
      <c r="Y1090" s="36" t="n">
        <f aca="false">IFERROR(INDEX('Season Counts'!$Y$2:$Y$740,$AF1090)/INDEX('Season Counts'!$X$2:$X$740,$AF1090),"")</f>
        <v>0.270781305114638</v>
      </c>
      <c r="Z1090" s="37" t="n">
        <f aca="false">IFERROR(J1090-Y1090,"")</f>
        <v>-0.055370778798849</v>
      </c>
      <c r="AA1090" s="38" t="n">
        <f aca="false">IFERROR(INDEX('Season Counts'!$K$2:$K$740,$AF1090)/INDEX('Season Counts'!$J$2:$J$740,$AF1090),"")</f>
        <v>0.371886120996441</v>
      </c>
      <c r="AB1090" s="41" t="n">
        <f aca="false">IFERROR(R1090-AA1090,"")</f>
        <v>0.0402017910914708</v>
      </c>
      <c r="AC1090" s="39" t="n">
        <f aca="false">IFERROR(INDEX('Season Counts'!$AG$2:$AG$740,$AF1090)/INDEX('Season Counts'!$AF$2:$AF$740,$AF1090),"")</f>
        <v>68.5970518867925</v>
      </c>
      <c r="AD1090" s="40" t="n">
        <f aca="false">IFERROR(V1090-AC1090,"")</f>
        <v>0.372878183137615</v>
      </c>
      <c r="AE1090" s="4" t="str">
        <f aca="false">IF(D1090&lt;Guide!$C$21,"Low PA",IF(TRIM(IF(ISNUMBER(AD1090),IF(N(AD1090)&lt;=-Guide!$C$24,"▼ Bat Speed  ",IF(N(AD1090)&gt;=Guide!$C$24,"▲ Bat Speed  ","")),"")&amp;IF(N(Z1090)&gt;=Guide!$C$22,"▲ Contact  ","")&amp;IF(N(Z1090)&lt;=-Guide!$C$22,"▼ Contact  ","")&amp;IF(N(AB1090)&gt;=Guide!$C$23,"▲ Chase  ","")&amp;IF(N(AB1090)&lt;=-Guide!$C$23,"▼ Chase  ",""))="","Stable",TRIM(IF(ISNUMBER(AD1090),IF(N(AD1090)&lt;=-Guide!$C$24,"▼ Bat Speed  ",IF(N(AD1090)&gt;=Guide!$C$24,"▲ Bat Speed  ","")),"")&amp;IF(N(Z1090)&gt;=Guide!$C$22,"▲ Contact  ","")&amp;IF(N(Z1090)&lt;=-Guide!$C$22,"▼ Contact  ","")&amp;IF(N(AB1090)&gt;=Guide!$C$23,"▲ Chase  ","")&amp;IF(N(AB1090)&lt;=-Guide!$C$23,"▼ Chase  ",""))))</f>
        <v>▼ Contact ▲ Chase</v>
      </c>
      <c r="AF1090" s="35" t="n">
        <f aca="false">MATCH(Counts!A1090,'Season Counts'!$A$2:$A$740,0)</f>
        <v>284</v>
      </c>
    </row>
    <row r="1091" customFormat="false" ht="15" hidden="false" customHeight="false" outlineLevel="0" collapsed="false">
      <c r="A1091" s="34" t="str">
        <f aca="false">Counts!B1091</f>
        <v>HOU</v>
      </c>
      <c r="B1091" s="5" t="str">
        <f aca="false">Counts!C1091</f>
        <v>Jose Altuve</v>
      </c>
      <c r="C1091" s="34" t="str">
        <f aca="false">Counts!F1091</f>
        <v>Aug</v>
      </c>
      <c r="D1091" s="35" t="n">
        <f aca="false">IFERROR(Counts!P1091,"")</f>
        <v>102</v>
      </c>
      <c r="E1091" s="36" t="n">
        <f aca="false">IFERROR(Counts!R1091/Counts!Q1091,"")</f>
        <v>0.307692307692308</v>
      </c>
      <c r="F1091" s="36" t="n">
        <f aca="false">IFERROR((Counts!R1091+Counts!V1091+Counts!W1091)/(Counts!Q1091+Counts!V1091+Counts!W1091+Counts!X1091),"")</f>
        <v>0.372549019607843</v>
      </c>
      <c r="G1091" s="36" t="n">
        <f aca="false">IFERROR((Counts!R1091+Counts!S1091+2*Counts!T1091+3*Counts!U1091)/Counts!Q1091,"")</f>
        <v>0.43956043956044</v>
      </c>
      <c r="H1091" s="35" t="n">
        <f aca="false">IFERROR(Counts!U1091,"")</f>
        <v>2</v>
      </c>
      <c r="I1091" s="36" t="n">
        <f aca="false">IFERROR(Counts!Z1091/Counts!AA1091,"")</f>
        <v>0.357843137254902</v>
      </c>
      <c r="J1091" s="36" t="n">
        <f aca="false">IFERROR(Counts!AB1091/Counts!AA1091,"")</f>
        <v>0.282392156862745</v>
      </c>
      <c r="K1091" s="37" t="n">
        <f aca="false">IFERROR((Counts!AB1091-Counts!Z1091)/Counts!AA1091,"")</f>
        <v>-0.0754509803921569</v>
      </c>
      <c r="L1091" s="38" t="n">
        <f aca="false">IFERROR(Counts!Y1091/Counts!P1091,"")</f>
        <v>0.156862745098039</v>
      </c>
      <c r="M1091" s="38" t="n">
        <f aca="false">IFERROR(Counts!V1091/Counts!P1091,"")</f>
        <v>0.0882352941176471</v>
      </c>
      <c r="N1091" s="38" t="n">
        <f aca="false">IFERROR(Counts!AD1091/Counts!AC1091,"")</f>
        <v>0.0263157894736842</v>
      </c>
      <c r="O1091" s="38" t="n">
        <f aca="false">IFERROR(Counts!AE1091/Counts!AC1091,"")</f>
        <v>0.328947368421053</v>
      </c>
      <c r="P1091" s="39" t="n">
        <f aca="false">IFERROR(Counts!AG1091/Counts!AF1091,"")</f>
        <v>84.0276315789474</v>
      </c>
      <c r="Q1091" s="38" t="n">
        <f aca="false">IFERROR(Counts!AH1091/Counts!AC1091,"")</f>
        <v>0.276315789473684</v>
      </c>
      <c r="R1091" s="38" t="n">
        <f aca="false">IFERROR(Counts!N1091/Counts!M1091,"")</f>
        <v>0.346534653465347</v>
      </c>
      <c r="S1091" s="38" t="n">
        <f aca="false">IFERROR(Counts!K1091/Counts!J1091,"")</f>
        <v>0.658385093167702</v>
      </c>
      <c r="T1091" s="38" t="n">
        <f aca="false">IFERROR(Counts!I1091/Counts!H1091,"")</f>
        <v>0.181818181818182</v>
      </c>
      <c r="U1091" s="38" t="n">
        <f aca="false">IFERROR(1-Counts!L1091/Counts!K1091,"")</f>
        <v>0.877358490566038</v>
      </c>
      <c r="V1091" s="39" t="n">
        <f aca="false">IFERROR(Counts!AJ1091/Counts!AI1091,"")</f>
        <v>69.381935483871</v>
      </c>
      <c r="W1091" s="38" t="n">
        <f aca="false">IFERROR(Counts!AK1091/Counts!AI1091,"")</f>
        <v>0.135483870967742</v>
      </c>
      <c r="X1091" s="40" t="n">
        <f aca="false">IFERROR(Counts!O1091,"")</f>
        <v>3.257</v>
      </c>
      <c r="Y1091" s="36" t="n">
        <f aca="false">IFERROR(INDEX('Season Counts'!$Y$2:$Y$740,$AF1091)/INDEX('Season Counts'!$X$2:$X$740,$AF1091),"")</f>
        <v>0.270781305114638</v>
      </c>
      <c r="Z1091" s="37" t="n">
        <f aca="false">IFERROR(J1091-Y1091,"")</f>
        <v>0.0116108517481067</v>
      </c>
      <c r="AA1091" s="38" t="n">
        <f aca="false">IFERROR(INDEX('Season Counts'!$K$2:$K$740,$AF1091)/INDEX('Season Counts'!$J$2:$J$740,$AF1091),"")</f>
        <v>0.371886120996441</v>
      </c>
      <c r="AB1091" s="41" t="n">
        <f aca="false">IFERROR(R1091-AA1091,"")</f>
        <v>-0.0253514675310948</v>
      </c>
      <c r="AC1091" s="39" t="n">
        <f aca="false">IFERROR(INDEX('Season Counts'!$AG$2:$AG$740,$AF1091)/INDEX('Season Counts'!$AF$2:$AF$740,$AF1091),"")</f>
        <v>68.5970518867925</v>
      </c>
      <c r="AD1091" s="40" t="n">
        <f aca="false">IFERROR(V1091-AC1091,"")</f>
        <v>0.784883597078519</v>
      </c>
      <c r="AE1091" s="4" t="str">
        <f aca="false">IF(D1091&lt;Guide!$C$21,"Low PA",IF(TRIM(IF(ISNUMBER(AD1091),IF(N(AD1091)&lt;=-Guide!$C$24,"▼ Bat Speed  ",IF(N(AD1091)&gt;=Guide!$C$24,"▲ Bat Speed  ","")),"")&amp;IF(N(Z1091)&gt;=Guide!$C$22,"▲ Contact  ","")&amp;IF(N(Z1091)&lt;=-Guide!$C$22,"▼ Contact  ","")&amp;IF(N(AB1091)&gt;=Guide!$C$23,"▲ Chase  ","")&amp;IF(N(AB1091)&lt;=-Guide!$C$23,"▼ Chase  ",""))="","Stable",TRIM(IF(ISNUMBER(AD1091),IF(N(AD1091)&lt;=-Guide!$C$24,"▼ Bat Speed  ",IF(N(AD1091)&gt;=Guide!$C$24,"▲ Bat Speed  ","")),"")&amp;IF(N(Z1091)&gt;=Guide!$C$22,"▲ Contact  ","")&amp;IF(N(Z1091)&lt;=-Guide!$C$22,"▼ Contact  ","")&amp;IF(N(AB1091)&gt;=Guide!$C$23,"▲ Chase  ","")&amp;IF(N(AB1091)&lt;=-Guide!$C$23,"▼ Chase  ",""))))</f>
        <v>Stable</v>
      </c>
      <c r="AF1091" s="35" t="n">
        <f aca="false">MATCH(Counts!A1091,'Season Counts'!$A$2:$A$740,0)</f>
        <v>284</v>
      </c>
    </row>
    <row r="1092" customFormat="false" ht="15" hidden="false" customHeight="false" outlineLevel="0" collapsed="false">
      <c r="A1092" s="34" t="str">
        <f aca="false">Counts!B1092</f>
        <v>HOU</v>
      </c>
      <c r="B1092" s="5" t="str">
        <f aca="false">Counts!C1092</f>
        <v>Jose Altuve</v>
      </c>
      <c r="C1092" s="34" t="str">
        <f aca="false">Counts!F1092</f>
        <v>Sep</v>
      </c>
      <c r="D1092" s="35" t="n">
        <f aca="false">IFERROR(Counts!P1092,"")</f>
        <v>102</v>
      </c>
      <c r="E1092" s="36" t="n">
        <f aca="false">IFERROR(Counts!R1092/Counts!Q1092,"")</f>
        <v>0.260416666666667</v>
      </c>
      <c r="F1092" s="36" t="n">
        <f aca="false">IFERROR((Counts!R1092+Counts!V1092+Counts!W1092)/(Counts!Q1092+Counts!V1092+Counts!W1092+Counts!X1092),"")</f>
        <v>0.284313725490196</v>
      </c>
      <c r="G1092" s="36" t="n">
        <f aca="false">IFERROR((Counts!R1092+Counts!S1092+2*Counts!T1092+3*Counts!U1092)/Counts!Q1092,"")</f>
        <v>0.385416666666667</v>
      </c>
      <c r="H1092" s="35" t="n">
        <f aca="false">IFERROR(Counts!U1092,"")</f>
        <v>2</v>
      </c>
      <c r="I1092" s="36" t="n">
        <f aca="false">IFERROR(Counts!Z1092/Counts!AA1092,"")</f>
        <v>0.290196078431373</v>
      </c>
      <c r="J1092" s="36" t="n">
        <f aca="false">IFERROR(Counts!AB1092/Counts!AA1092,"")</f>
        <v>0.253058823529412</v>
      </c>
      <c r="K1092" s="37" t="n">
        <f aca="false">IFERROR((Counts!AB1092-Counts!Z1092)/Counts!AA1092,"")</f>
        <v>-0.0371372549019608</v>
      </c>
      <c r="L1092" s="38" t="n">
        <f aca="false">IFERROR(Counts!Y1092/Counts!P1092,"")</f>
        <v>0.176470588235294</v>
      </c>
      <c r="M1092" s="38" t="n">
        <f aca="false">IFERROR(Counts!V1092/Counts!P1092,"")</f>
        <v>0.0294117647058824</v>
      </c>
      <c r="N1092" s="38" t="n">
        <f aca="false">IFERROR(Counts!AD1092/Counts!AC1092,"")</f>
        <v>0.0125</v>
      </c>
      <c r="O1092" s="38" t="n">
        <f aca="false">IFERROR(Counts!AE1092/Counts!AC1092,"")</f>
        <v>0.25</v>
      </c>
      <c r="P1092" s="39" t="n">
        <f aca="false">IFERROR(Counts!AG1092/Counts!AF1092,"")</f>
        <v>83.8825</v>
      </c>
      <c r="Q1092" s="38" t="n">
        <f aca="false">IFERROR(Counts!AH1092/Counts!AC1092,"")</f>
        <v>0.3375</v>
      </c>
      <c r="R1092" s="38" t="n">
        <f aca="false">IFERROR(Counts!N1092/Counts!M1092,"")</f>
        <v>0.427807486631016</v>
      </c>
      <c r="S1092" s="38" t="n">
        <f aca="false">IFERROR(Counts!K1092/Counts!J1092,"")</f>
        <v>0.705882352941177</v>
      </c>
      <c r="T1092" s="38" t="n">
        <f aca="false">IFERROR(Counts!I1092/Counts!H1092,"")</f>
        <v>0.196808510638298</v>
      </c>
      <c r="U1092" s="38" t="n">
        <f aca="false">IFERROR(1-Counts!L1092/Counts!K1092,"")</f>
        <v>0.87037037037037</v>
      </c>
      <c r="V1092" s="39" t="n">
        <f aca="false">IFERROR(Counts!AJ1092/Counts!AI1092,"")</f>
        <v>67.6877419354839</v>
      </c>
      <c r="W1092" s="38" t="n">
        <f aca="false">IFERROR(Counts!AK1092/Counts!AI1092,"")</f>
        <v>0.0709677419354839</v>
      </c>
      <c r="X1092" s="40" t="n">
        <f aca="false">IFERROR(Counts!O1092,"")</f>
        <v>-4.715</v>
      </c>
      <c r="Y1092" s="36" t="n">
        <f aca="false">IFERROR(INDEX('Season Counts'!$Y$2:$Y$740,$AF1092)/INDEX('Season Counts'!$X$2:$X$740,$AF1092),"")</f>
        <v>0.270781305114638</v>
      </c>
      <c r="Z1092" s="37" t="n">
        <f aca="false">IFERROR(J1092-Y1092,"")</f>
        <v>-0.0177224815852267</v>
      </c>
      <c r="AA1092" s="38" t="n">
        <f aca="false">IFERROR(INDEX('Season Counts'!$K$2:$K$740,$AF1092)/INDEX('Season Counts'!$J$2:$J$740,$AF1092),"")</f>
        <v>0.371886120996441</v>
      </c>
      <c r="AB1092" s="41" t="n">
        <f aca="false">IFERROR(R1092-AA1092,"")</f>
        <v>0.0559213656345747</v>
      </c>
      <c r="AC1092" s="39" t="n">
        <f aca="false">IFERROR(INDEX('Season Counts'!$AG$2:$AG$740,$AF1092)/INDEX('Season Counts'!$AF$2:$AF$740,$AF1092),"")</f>
        <v>68.5970518867925</v>
      </c>
      <c r="AD1092" s="40" t="n">
        <f aca="false">IFERROR(V1092-AC1092,"")</f>
        <v>-0.909309951308586</v>
      </c>
      <c r="AE1092" s="4" t="str">
        <f aca="false">IF(D1092&lt;Guide!$C$21,"Low PA",IF(TRIM(IF(ISNUMBER(AD1092),IF(N(AD1092)&lt;=-Guide!$C$24,"▼ Bat Speed  ",IF(N(AD1092)&gt;=Guide!$C$24,"▲ Bat Speed  ","")),"")&amp;IF(N(Z1092)&gt;=Guide!$C$22,"▲ Contact  ","")&amp;IF(N(Z1092)&lt;=-Guide!$C$22,"▼ Contact  ","")&amp;IF(N(AB1092)&gt;=Guide!$C$23,"▲ Chase  ","")&amp;IF(N(AB1092)&lt;=-Guide!$C$23,"▼ Chase  ",""))="","Stable",TRIM(IF(ISNUMBER(AD1092),IF(N(AD1092)&lt;=-Guide!$C$24,"▼ Bat Speed  ",IF(N(AD1092)&gt;=Guide!$C$24,"▲ Bat Speed  ","")),"")&amp;IF(N(Z1092)&gt;=Guide!$C$22,"▲ Contact  ","")&amp;IF(N(Z1092)&lt;=-Guide!$C$22,"▼ Contact  ","")&amp;IF(N(AB1092)&gt;=Guide!$C$23,"▲ Chase  ","")&amp;IF(N(AB1092)&lt;=-Guide!$C$23,"▼ Chase  ",""))))</f>
        <v>▲ Chase</v>
      </c>
      <c r="AF1092" s="35" t="n">
        <f aca="false">MATCH(Counts!A1092,'Season Counts'!$A$2:$A$740,0)</f>
        <v>284</v>
      </c>
    </row>
    <row r="1093" customFormat="false" ht="15" hidden="false" customHeight="false" outlineLevel="0" collapsed="false">
      <c r="A1093" s="34" t="str">
        <f aca="false">Counts!B1093</f>
        <v>HOU</v>
      </c>
      <c r="B1093" s="5" t="str">
        <f aca="false">Counts!C1093</f>
        <v>Cam Smith</v>
      </c>
      <c r="C1093" s="34" t="str">
        <f aca="false">Counts!F1093</f>
        <v>Mar-Apr</v>
      </c>
      <c r="D1093" s="35" t="n">
        <f aca="false">IFERROR(Counts!P1093,"")</f>
        <v>124</v>
      </c>
      <c r="E1093" s="36" t="n">
        <f aca="false">IFERROR(Counts!R1093/Counts!Q1093,"")</f>
        <v>0.219047619047619</v>
      </c>
      <c r="F1093" s="36" t="n">
        <f aca="false">IFERROR((Counts!R1093+Counts!V1093+Counts!W1093)/(Counts!Q1093+Counts!V1093+Counts!W1093+Counts!X1093),"")</f>
        <v>0.317073170731707</v>
      </c>
      <c r="G1093" s="36" t="n">
        <f aca="false">IFERROR((Counts!R1093+Counts!S1093+2*Counts!T1093+3*Counts!U1093)/Counts!Q1093,"")</f>
        <v>0.380952380952381</v>
      </c>
      <c r="H1093" s="35" t="n">
        <f aca="false">IFERROR(Counts!U1093,"")</f>
        <v>4</v>
      </c>
      <c r="I1093" s="36" t="n">
        <f aca="false">IFERROR(Counts!Z1093/Counts!AA1093,"")</f>
        <v>0.315040650406504</v>
      </c>
      <c r="J1093" s="36" t="n">
        <f aca="false">IFERROR(Counts!AB1093/Counts!AA1093,"")</f>
        <v>0.349414634146342</v>
      </c>
      <c r="K1093" s="37" t="n">
        <f aca="false">IFERROR((Counts!AB1093-Counts!Z1093)/Counts!AA1093,"")</f>
        <v>0.0343739837398374</v>
      </c>
      <c r="L1093" s="38" t="n">
        <f aca="false">IFERROR(Counts!Y1093/Counts!P1093,"")</f>
        <v>0.274193548387097</v>
      </c>
      <c r="M1093" s="38" t="n">
        <f aca="false">IFERROR(Counts!V1093/Counts!P1093,"")</f>
        <v>0.112903225806452</v>
      </c>
      <c r="N1093" s="38" t="n">
        <f aca="false">IFERROR(Counts!AD1093/Counts!AC1093,"")</f>
        <v>0.150684931506849</v>
      </c>
      <c r="O1093" s="38" t="n">
        <f aca="false">IFERROR(Counts!AE1093/Counts!AC1093,"")</f>
        <v>0.452054794520548</v>
      </c>
      <c r="P1093" s="39" t="n">
        <f aca="false">IFERROR(Counts!AG1093/Counts!AF1093,"")</f>
        <v>88.9125</v>
      </c>
      <c r="Q1093" s="38" t="n">
        <f aca="false">IFERROR(Counts!AH1093/Counts!AC1093,"")</f>
        <v>0.356164383561644</v>
      </c>
      <c r="R1093" s="38" t="n">
        <f aca="false">IFERROR(Counts!N1093/Counts!M1093,"")</f>
        <v>0.316176470588235</v>
      </c>
      <c r="S1093" s="38" t="n">
        <f aca="false">IFERROR(Counts!K1093/Counts!J1093,"")</f>
        <v>0.629032258064516</v>
      </c>
      <c r="T1093" s="38" t="n">
        <f aca="false">IFERROR(Counts!I1093/Counts!H1093,"")</f>
        <v>0.28099173553719</v>
      </c>
      <c r="U1093" s="38" t="n">
        <f aca="false">IFERROR(1-Counts!L1093/Counts!K1093,"")</f>
        <v>0.846153846153846</v>
      </c>
      <c r="V1093" s="39" t="n">
        <f aca="false">IFERROR(Counts!AJ1093/Counts!AI1093,"")</f>
        <v>77.7490654205607</v>
      </c>
      <c r="W1093" s="38" t="n">
        <f aca="false">IFERROR(Counts!AK1093/Counts!AI1093,"")</f>
        <v>0.775700934579439</v>
      </c>
      <c r="X1093" s="40" t="n">
        <f aca="false">IFERROR(Counts!O1093,"")</f>
        <v>-0.773</v>
      </c>
      <c r="Y1093" s="36" t="n">
        <f aca="false">IFERROR(INDEX('Season Counts'!$Y$2:$Y$740,$AF1093)/INDEX('Season Counts'!$X$2:$X$740,$AF1093),"")</f>
        <v>0.317148672566372</v>
      </c>
      <c r="Z1093" s="37" t="n">
        <f aca="false">IFERROR(J1093-Y1093,"")</f>
        <v>0.0322659615799698</v>
      </c>
      <c r="AA1093" s="38" t="n">
        <f aca="false">IFERROR(INDEX('Season Counts'!$K$2:$K$740,$AF1093)/INDEX('Season Counts'!$J$2:$J$740,$AF1093),"")</f>
        <v>0.299598393574297</v>
      </c>
      <c r="AB1093" s="41" t="n">
        <f aca="false">IFERROR(R1093-AA1093,"")</f>
        <v>0.0165780770139381</v>
      </c>
      <c r="AC1093" s="39" t="n">
        <f aca="false">IFERROR(INDEX('Season Counts'!$AG$2:$AG$740,$AF1093)/INDEX('Season Counts'!$AF$2:$AF$740,$AF1093),"")</f>
        <v>77.9623772102161</v>
      </c>
      <c r="AD1093" s="40" t="n">
        <f aca="false">IFERROR(V1093-AC1093,"")</f>
        <v>-0.213311789655364</v>
      </c>
      <c r="AE1093" s="4" t="str">
        <f aca="false">IF(D1093&lt;Guide!$C$21,"Low PA",IF(TRIM(IF(ISNUMBER(AD1093),IF(N(AD1093)&lt;=-Guide!$C$24,"▼ Bat Speed  ",IF(N(AD1093)&gt;=Guide!$C$24,"▲ Bat Speed  ","")),"")&amp;IF(N(Z1093)&gt;=Guide!$C$22,"▲ Contact  ","")&amp;IF(N(Z1093)&lt;=-Guide!$C$22,"▼ Contact  ","")&amp;IF(N(AB1093)&gt;=Guide!$C$23,"▲ Chase  ","")&amp;IF(N(AB1093)&lt;=-Guide!$C$23,"▼ Chase  ",""))="","Stable",TRIM(IF(ISNUMBER(AD1093),IF(N(AD1093)&lt;=-Guide!$C$24,"▼ Bat Speed  ",IF(N(AD1093)&gt;=Guide!$C$24,"▲ Bat Speed  ","")),"")&amp;IF(N(Z1093)&gt;=Guide!$C$22,"▲ Contact  ","")&amp;IF(N(Z1093)&lt;=-Guide!$C$22,"▼ Contact  ","")&amp;IF(N(AB1093)&gt;=Guide!$C$23,"▲ Chase  ","")&amp;IF(N(AB1093)&lt;=-Guide!$C$23,"▼ Chase  ",""))))</f>
        <v>Stable</v>
      </c>
      <c r="AF1093" s="35" t="n">
        <f aca="false">MATCH(Counts!A1093,'Season Counts'!$A$2:$A$740,0)</f>
        <v>285</v>
      </c>
    </row>
    <row r="1094" customFormat="false" ht="15" hidden="false" customHeight="false" outlineLevel="0" collapsed="false">
      <c r="A1094" s="34" t="str">
        <f aca="false">Counts!B1094</f>
        <v>HOU</v>
      </c>
      <c r="B1094" s="5" t="str">
        <f aca="false">Counts!C1094</f>
        <v>Cam Smith</v>
      </c>
      <c r="C1094" s="34" t="str">
        <f aca="false">Counts!F1094</f>
        <v>May</v>
      </c>
      <c r="D1094" s="35" t="n">
        <f aca="false">IFERROR(Counts!P1094,"")</f>
        <v>102</v>
      </c>
      <c r="E1094" s="36" t="n">
        <f aca="false">IFERROR(Counts!R1094/Counts!Q1094,"")</f>
        <v>0.217391304347826</v>
      </c>
      <c r="F1094" s="36" t="n">
        <f aca="false">IFERROR((Counts!R1094+Counts!V1094+Counts!W1094)/(Counts!Q1094+Counts!V1094+Counts!W1094+Counts!X1094),"")</f>
        <v>0.294117647058824</v>
      </c>
      <c r="G1094" s="36" t="n">
        <f aca="false">IFERROR((Counts!R1094+Counts!S1094+2*Counts!T1094+3*Counts!U1094)/Counts!Q1094,"")</f>
        <v>0.315217391304348</v>
      </c>
      <c r="H1094" s="35" t="n">
        <f aca="false">IFERROR(Counts!U1094,"")</f>
        <v>2</v>
      </c>
      <c r="I1094" s="36" t="n">
        <f aca="false">IFERROR(Counts!Z1094/Counts!AA1094,"")</f>
        <v>0.276960784313726</v>
      </c>
      <c r="J1094" s="36" t="n">
        <f aca="false">IFERROR(Counts!AB1094/Counts!AA1094,"")</f>
        <v>0.344725490196078</v>
      </c>
      <c r="K1094" s="37" t="n">
        <f aca="false">IFERROR((Counts!AB1094-Counts!Z1094)/Counts!AA1094,"")</f>
        <v>0.0677647058823529</v>
      </c>
      <c r="L1094" s="38" t="n">
        <f aca="false">IFERROR(Counts!Y1094/Counts!P1094,"")</f>
        <v>0.254901960784314</v>
      </c>
      <c r="M1094" s="38" t="n">
        <f aca="false">IFERROR(Counts!V1094/Counts!P1094,"")</f>
        <v>0.0784313725490196</v>
      </c>
      <c r="N1094" s="38" t="n">
        <f aca="false">IFERROR(Counts!AD1094/Counts!AC1094,"")</f>
        <v>0.121212121212121</v>
      </c>
      <c r="O1094" s="38" t="n">
        <f aca="false">IFERROR(Counts!AE1094/Counts!AC1094,"")</f>
        <v>0.409090909090909</v>
      </c>
      <c r="P1094" s="39" t="n">
        <f aca="false">IFERROR(Counts!AG1094/Counts!AF1094,"")</f>
        <v>87.8469696969697</v>
      </c>
      <c r="Q1094" s="38" t="n">
        <f aca="false">IFERROR(Counts!AH1094/Counts!AC1094,"")</f>
        <v>0.378787878787879</v>
      </c>
      <c r="R1094" s="38" t="n">
        <f aca="false">IFERROR(Counts!N1094/Counts!M1094,"")</f>
        <v>0.273148148148148</v>
      </c>
      <c r="S1094" s="38" t="n">
        <f aca="false">IFERROR(Counts!K1094/Counts!J1094,"")</f>
        <v>0.66304347826087</v>
      </c>
      <c r="T1094" s="38" t="n">
        <f aca="false">IFERROR(Counts!I1094/Counts!H1094,"")</f>
        <v>0.298342541436464</v>
      </c>
      <c r="U1094" s="38" t="n">
        <f aca="false">IFERROR(1-Counts!L1094/Counts!K1094,"")</f>
        <v>0.819672131147541</v>
      </c>
      <c r="V1094" s="39" t="n">
        <f aca="false">IFERROR(Counts!AJ1094/Counts!AI1094,"")</f>
        <v>76.9541935483871</v>
      </c>
      <c r="W1094" s="38" t="n">
        <f aca="false">IFERROR(Counts!AK1094/Counts!AI1094,"")</f>
        <v>0.748387096774194</v>
      </c>
      <c r="X1094" s="40" t="n">
        <f aca="false">IFERROR(Counts!O1094,"")</f>
        <v>-2.433</v>
      </c>
      <c r="Y1094" s="36" t="n">
        <f aca="false">IFERROR(INDEX('Season Counts'!$Y$2:$Y$740,$AF1094)/INDEX('Season Counts'!$X$2:$X$740,$AF1094),"")</f>
        <v>0.317148672566372</v>
      </c>
      <c r="Z1094" s="37" t="n">
        <f aca="false">IFERROR(J1094-Y1094,"")</f>
        <v>0.0275768176297067</v>
      </c>
      <c r="AA1094" s="38" t="n">
        <f aca="false">IFERROR(INDEX('Season Counts'!$K$2:$K$740,$AF1094)/INDEX('Season Counts'!$J$2:$J$740,$AF1094),"")</f>
        <v>0.299598393574297</v>
      </c>
      <c r="AB1094" s="41" t="n">
        <f aca="false">IFERROR(R1094-AA1094,"")</f>
        <v>-0.026450245426149</v>
      </c>
      <c r="AC1094" s="39" t="n">
        <f aca="false">IFERROR(INDEX('Season Counts'!$AG$2:$AG$740,$AF1094)/INDEX('Season Counts'!$AF$2:$AF$740,$AF1094),"")</f>
        <v>77.9623772102161</v>
      </c>
      <c r="AD1094" s="40" t="n">
        <f aca="false">IFERROR(V1094-AC1094,"")</f>
        <v>-1.00818366182901</v>
      </c>
      <c r="AE1094" s="4" t="str">
        <f aca="false">IF(D1094&lt;Guide!$C$21,"Low PA",IF(TRIM(IF(ISNUMBER(AD1094),IF(N(AD1094)&lt;=-Guide!$C$24,"▼ Bat Speed  ",IF(N(AD1094)&gt;=Guide!$C$24,"▲ Bat Speed  ","")),"")&amp;IF(N(Z1094)&gt;=Guide!$C$22,"▲ Contact  ","")&amp;IF(N(Z1094)&lt;=-Guide!$C$22,"▼ Contact  ","")&amp;IF(N(AB1094)&gt;=Guide!$C$23,"▲ Chase  ","")&amp;IF(N(AB1094)&lt;=-Guide!$C$23,"▼ Chase  ",""))="","Stable",TRIM(IF(ISNUMBER(AD1094),IF(N(AD1094)&lt;=-Guide!$C$24,"▼ Bat Speed  ",IF(N(AD1094)&gt;=Guide!$C$24,"▲ Bat Speed  ","")),"")&amp;IF(N(Z1094)&gt;=Guide!$C$22,"▲ Contact  ","")&amp;IF(N(Z1094)&lt;=-Guide!$C$22,"▼ Contact  ","")&amp;IF(N(AB1094)&gt;=Guide!$C$23,"▲ Chase  ","")&amp;IF(N(AB1094)&lt;=-Guide!$C$23,"▼ Chase  ",""))))</f>
        <v>▼ Bat Speed</v>
      </c>
      <c r="AF1094" s="35" t="n">
        <f aca="false">MATCH(Counts!A1094,'Season Counts'!$A$2:$A$740,0)</f>
        <v>285</v>
      </c>
    </row>
    <row r="1095" customFormat="false" ht="15" hidden="false" customHeight="false" outlineLevel="0" collapsed="false">
      <c r="A1095" s="34" t="str">
        <f aca="false">Counts!B1095</f>
        <v>HOU</v>
      </c>
      <c r="B1095" s="5" t="str">
        <f aca="false">Counts!C1095</f>
        <v>Cam Smith</v>
      </c>
      <c r="C1095" s="34" t="str">
        <f aca="false">Counts!F1095</f>
        <v>Jun</v>
      </c>
      <c r="D1095" s="35" t="n">
        <f aca="false">IFERROR(Counts!P1095,"")</f>
        <v>98</v>
      </c>
      <c r="E1095" s="36" t="n">
        <f aca="false">IFERROR(Counts!R1095/Counts!Q1095,"")</f>
        <v>0.230769230769231</v>
      </c>
      <c r="F1095" s="36" t="n">
        <f aca="false">IFERROR((Counts!R1095+Counts!V1095+Counts!W1095)/(Counts!Q1095+Counts!V1095+Counts!W1095+Counts!X1095),"")</f>
        <v>0.275510204081633</v>
      </c>
      <c r="G1095" s="36" t="n">
        <f aca="false">IFERROR((Counts!R1095+Counts!S1095+2*Counts!T1095+3*Counts!U1095)/Counts!Q1095,"")</f>
        <v>0.461538461538462</v>
      </c>
      <c r="H1095" s="35" t="n">
        <f aca="false">IFERROR(Counts!U1095,"")</f>
        <v>5</v>
      </c>
      <c r="I1095" s="36" t="n">
        <f aca="false">IFERROR(Counts!Z1095/Counts!AA1095,"")</f>
        <v>0.319791666666667</v>
      </c>
      <c r="J1095" s="36" t="n">
        <f aca="false">IFERROR(Counts!AB1095/Counts!AA1095,"")</f>
        <v>0.32934375</v>
      </c>
      <c r="K1095" s="37" t="n">
        <f aca="false">IFERROR((Counts!AB1095-Counts!Z1095)/Counts!AA1095,"")</f>
        <v>0.00955208333333335</v>
      </c>
      <c r="L1095" s="38" t="n">
        <f aca="false">IFERROR(Counts!Y1095/Counts!P1095,"")</f>
        <v>0.224489795918367</v>
      </c>
      <c r="M1095" s="38" t="n">
        <f aca="false">IFERROR(Counts!V1095/Counts!P1095,"")</f>
        <v>0.0612244897959184</v>
      </c>
      <c r="N1095" s="38" t="n">
        <f aca="false">IFERROR(Counts!AD1095/Counts!AC1095,"")</f>
        <v>0.1</v>
      </c>
      <c r="O1095" s="38" t="n">
        <f aca="false">IFERROR(Counts!AE1095/Counts!AC1095,"")</f>
        <v>0.485714285714286</v>
      </c>
      <c r="P1095" s="39" t="n">
        <f aca="false">IFERROR(Counts!AG1095/Counts!AF1095,"")</f>
        <v>92.3882352941176</v>
      </c>
      <c r="Q1095" s="38" t="n">
        <f aca="false">IFERROR(Counts!AH1095/Counts!AC1095,"")</f>
        <v>0.3</v>
      </c>
      <c r="R1095" s="38" t="n">
        <f aca="false">IFERROR(Counts!N1095/Counts!M1095,"")</f>
        <v>0.263959390862944</v>
      </c>
      <c r="S1095" s="38" t="n">
        <f aca="false">IFERROR(Counts!K1095/Counts!J1095,"")</f>
        <v>0.738916256157636</v>
      </c>
      <c r="T1095" s="38" t="n">
        <f aca="false">IFERROR(Counts!I1095/Counts!H1095,"")</f>
        <v>0.257425742574257</v>
      </c>
      <c r="U1095" s="38" t="n">
        <f aca="false">IFERROR(1-Counts!L1095/Counts!K1095,"")</f>
        <v>0.833333333333333</v>
      </c>
      <c r="V1095" s="39" t="n">
        <f aca="false">IFERROR(Counts!AJ1095/Counts!AI1095,"")</f>
        <v>76.9393442622951</v>
      </c>
      <c r="W1095" s="38" t="n">
        <f aca="false">IFERROR(Counts!AK1095/Counts!AI1095,"")</f>
        <v>0.748633879781421</v>
      </c>
      <c r="X1095" s="40" t="n">
        <f aca="false">IFERROR(Counts!O1095,"")</f>
        <v>0.464</v>
      </c>
      <c r="Y1095" s="36" t="n">
        <f aca="false">IFERROR(INDEX('Season Counts'!$Y$2:$Y$740,$AF1095)/INDEX('Season Counts'!$X$2:$X$740,$AF1095),"")</f>
        <v>0.317148672566372</v>
      </c>
      <c r="Z1095" s="37" t="n">
        <f aca="false">IFERROR(J1095-Y1095,"")</f>
        <v>0.0121950774336283</v>
      </c>
      <c r="AA1095" s="38" t="n">
        <f aca="false">IFERROR(INDEX('Season Counts'!$K$2:$K$740,$AF1095)/INDEX('Season Counts'!$J$2:$J$740,$AF1095),"")</f>
        <v>0.299598393574297</v>
      </c>
      <c r="AB1095" s="41" t="n">
        <f aca="false">IFERROR(R1095-AA1095,"")</f>
        <v>-0.035639002711353</v>
      </c>
      <c r="AC1095" s="39" t="n">
        <f aca="false">IFERROR(INDEX('Season Counts'!$AG$2:$AG$740,$AF1095)/INDEX('Season Counts'!$AF$2:$AF$740,$AF1095),"")</f>
        <v>77.9623772102161</v>
      </c>
      <c r="AD1095" s="40" t="n">
        <f aca="false">IFERROR(V1095-AC1095,"")</f>
        <v>-1.02303294792102</v>
      </c>
      <c r="AE1095" s="4" t="str">
        <f aca="false">IF(D1095&lt;Guide!$C$21,"Low PA",IF(TRIM(IF(ISNUMBER(AD1095),IF(N(AD1095)&lt;=-Guide!$C$24,"▼ Bat Speed  ",IF(N(AD1095)&gt;=Guide!$C$24,"▲ Bat Speed  ","")),"")&amp;IF(N(Z1095)&gt;=Guide!$C$22,"▲ Contact  ","")&amp;IF(N(Z1095)&lt;=-Guide!$C$22,"▼ Contact  ","")&amp;IF(N(AB1095)&gt;=Guide!$C$23,"▲ Chase  ","")&amp;IF(N(AB1095)&lt;=-Guide!$C$23,"▼ Chase  ",""))="","Stable",TRIM(IF(ISNUMBER(AD1095),IF(N(AD1095)&lt;=-Guide!$C$24,"▼ Bat Speed  ",IF(N(AD1095)&gt;=Guide!$C$24,"▲ Bat Speed  ","")),"")&amp;IF(N(Z1095)&gt;=Guide!$C$22,"▲ Contact  ","")&amp;IF(N(Z1095)&lt;=-Guide!$C$22,"▼ Contact  ","")&amp;IF(N(AB1095)&gt;=Guide!$C$23,"▲ Chase  ","")&amp;IF(N(AB1095)&lt;=-Guide!$C$23,"▼ Chase  ",""))))</f>
        <v>▼ Bat Speed</v>
      </c>
      <c r="AF1095" s="35" t="n">
        <f aca="false">MATCH(Counts!A1095,'Season Counts'!$A$2:$A$740,0)</f>
        <v>285</v>
      </c>
    </row>
    <row r="1096" customFormat="false" ht="15" hidden="false" customHeight="false" outlineLevel="0" collapsed="false">
      <c r="A1096" s="34" t="str">
        <f aca="false">Counts!B1096</f>
        <v>HOU</v>
      </c>
      <c r="B1096" s="5" t="str">
        <f aca="false">Counts!C1096</f>
        <v>Cam Smith</v>
      </c>
      <c r="C1096" s="34" t="str">
        <f aca="false">Counts!F1096</f>
        <v>Jul</v>
      </c>
      <c r="D1096" s="35" t="n">
        <f aca="false">IFERROR(Counts!P1096,"")</f>
        <v>78</v>
      </c>
      <c r="E1096" s="36" t="n">
        <f aca="false">IFERROR(Counts!R1096/Counts!Q1096,"")</f>
        <v>0.142857142857143</v>
      </c>
      <c r="F1096" s="36" t="n">
        <f aca="false">IFERROR((Counts!R1096+Counts!V1096+Counts!W1096)/(Counts!Q1096+Counts!V1096+Counts!W1096+Counts!X1096),"")</f>
        <v>0.217948717948718</v>
      </c>
      <c r="G1096" s="36" t="n">
        <f aca="false">IFERROR((Counts!R1096+Counts!S1096+2*Counts!T1096+3*Counts!U1096)/Counts!Q1096,"")</f>
        <v>0.285714285714286</v>
      </c>
      <c r="H1096" s="35" t="n">
        <f aca="false">IFERROR(Counts!U1096,"")</f>
        <v>2</v>
      </c>
      <c r="I1096" s="36" t="n">
        <f aca="false">IFERROR(Counts!Z1096/Counts!AA1096,"")</f>
        <v>0.224358974358974</v>
      </c>
      <c r="J1096" s="36" t="n">
        <f aca="false">IFERROR(Counts!AB1096/Counts!AA1096,"")</f>
        <v>0.273410256410256</v>
      </c>
      <c r="K1096" s="37" t="n">
        <f aca="false">IFERROR((Counts!AB1096-Counts!Z1096)/Counts!AA1096,"")</f>
        <v>0.0490512820512821</v>
      </c>
      <c r="L1096" s="38" t="n">
        <f aca="false">IFERROR(Counts!Y1096/Counts!P1096,"")</f>
        <v>0.217948717948718</v>
      </c>
      <c r="M1096" s="38" t="n">
        <f aca="false">IFERROR(Counts!V1096/Counts!P1096,"")</f>
        <v>0.0641025641025641</v>
      </c>
      <c r="N1096" s="38" t="n">
        <f aca="false">IFERROR(Counts!AD1096/Counts!AC1096,"")</f>
        <v>0.0740740740740741</v>
      </c>
      <c r="O1096" s="38" t="n">
        <f aca="false">IFERROR(Counts!AE1096/Counts!AC1096,"")</f>
        <v>0.425925925925926</v>
      </c>
      <c r="P1096" s="39" t="n">
        <f aca="false">IFERROR(Counts!AG1096/Counts!AF1096,"")</f>
        <v>88.6092592592593</v>
      </c>
      <c r="Q1096" s="38" t="n">
        <f aca="false">IFERROR(Counts!AH1096/Counts!AC1096,"")</f>
        <v>0.222222222222222</v>
      </c>
      <c r="R1096" s="38" t="n">
        <f aca="false">IFERROR(Counts!N1096/Counts!M1096,"")</f>
        <v>0.299435028248588</v>
      </c>
      <c r="S1096" s="38" t="n">
        <f aca="false">IFERROR(Counts!K1096/Counts!J1096,"")</f>
        <v>0.733766233766234</v>
      </c>
      <c r="T1096" s="38" t="n">
        <f aca="false">IFERROR(Counts!I1096/Counts!H1096,"")</f>
        <v>0.228915662650602</v>
      </c>
      <c r="U1096" s="38" t="n">
        <f aca="false">IFERROR(1-Counts!L1096/Counts!K1096,"")</f>
        <v>0.796460176991151</v>
      </c>
      <c r="V1096" s="39" t="n">
        <f aca="false">IFERROR(Counts!AJ1096/Counts!AI1096,"")</f>
        <v>78.72</v>
      </c>
      <c r="W1096" s="38" t="n">
        <f aca="false">IFERROR(Counts!AK1096/Counts!AI1096,"")</f>
        <v>0.84</v>
      </c>
      <c r="X1096" s="40" t="n">
        <f aca="false">IFERROR(Counts!O1096,"")</f>
        <v>-6.027</v>
      </c>
      <c r="Y1096" s="36" t="n">
        <f aca="false">IFERROR(INDEX('Season Counts'!$Y$2:$Y$740,$AF1096)/INDEX('Season Counts'!$X$2:$X$740,$AF1096),"")</f>
        <v>0.317148672566372</v>
      </c>
      <c r="Z1096" s="37" t="n">
        <f aca="false">IFERROR(J1096-Y1096,"")</f>
        <v>-0.0437384161561153</v>
      </c>
      <c r="AA1096" s="38" t="n">
        <f aca="false">IFERROR(INDEX('Season Counts'!$K$2:$K$740,$AF1096)/INDEX('Season Counts'!$J$2:$J$740,$AF1096),"")</f>
        <v>0.299598393574297</v>
      </c>
      <c r="AB1096" s="41" t="n">
        <f aca="false">IFERROR(R1096-AA1096,"")</f>
        <v>-0.000163365325709597</v>
      </c>
      <c r="AC1096" s="39" t="n">
        <f aca="false">IFERROR(INDEX('Season Counts'!$AG$2:$AG$740,$AF1096)/INDEX('Season Counts'!$AF$2:$AF$740,$AF1096),"")</f>
        <v>77.9623772102161</v>
      </c>
      <c r="AD1096" s="40" t="n">
        <f aca="false">IFERROR(V1096-AC1096,"")</f>
        <v>0.757622789783895</v>
      </c>
      <c r="AE1096" s="4" t="str">
        <f aca="false">IF(D1096&lt;Guide!$C$21,"Low PA",IF(TRIM(IF(ISNUMBER(AD1096),IF(N(AD1096)&lt;=-Guide!$C$24,"▼ Bat Speed  ",IF(N(AD1096)&gt;=Guide!$C$24,"▲ Bat Speed  ","")),"")&amp;IF(N(Z1096)&gt;=Guide!$C$22,"▲ Contact  ","")&amp;IF(N(Z1096)&lt;=-Guide!$C$22,"▼ Contact  ","")&amp;IF(N(AB1096)&gt;=Guide!$C$23,"▲ Chase  ","")&amp;IF(N(AB1096)&lt;=-Guide!$C$23,"▼ Chase  ",""))="","Stable",TRIM(IF(ISNUMBER(AD1096),IF(N(AD1096)&lt;=-Guide!$C$24,"▼ Bat Speed  ",IF(N(AD1096)&gt;=Guide!$C$24,"▲ Bat Speed  ","")),"")&amp;IF(N(Z1096)&gt;=Guide!$C$22,"▲ Contact  ","")&amp;IF(N(Z1096)&lt;=-Guide!$C$22,"▼ Contact  ","")&amp;IF(N(AB1096)&gt;=Guide!$C$23,"▲ Chase  ","")&amp;IF(N(AB1096)&lt;=-Guide!$C$23,"▼ Chase  ",""))))</f>
        <v>▼ Contact</v>
      </c>
      <c r="AF1096" s="35" t="n">
        <f aca="false">MATCH(Counts!A1096,'Season Counts'!$A$2:$A$740,0)</f>
        <v>285</v>
      </c>
    </row>
    <row r="1097" customFormat="false" ht="15" hidden="false" customHeight="false" outlineLevel="0" collapsed="false">
      <c r="A1097" s="34" t="str">
        <f aca="false">Counts!B1097</f>
        <v>HOU</v>
      </c>
      <c r="B1097" s="5" t="str">
        <f aca="false">Counts!C1097</f>
        <v>Cam Smith</v>
      </c>
      <c r="C1097" s="34" t="str">
        <f aca="false">Counts!F1097</f>
        <v>Aug</v>
      </c>
      <c r="D1097" s="35" t="n">
        <f aca="false">IFERROR(Counts!P1097,"")</f>
        <v>81</v>
      </c>
      <c r="E1097" s="36" t="n">
        <f aca="false">IFERROR(Counts!R1097/Counts!Q1097,"")</f>
        <v>0.25</v>
      </c>
      <c r="F1097" s="36" t="n">
        <f aca="false">IFERROR((Counts!R1097+Counts!V1097+Counts!W1097)/(Counts!Q1097+Counts!V1097+Counts!W1097+Counts!X1097),"")</f>
        <v>0.271604938271605</v>
      </c>
      <c r="G1097" s="36" t="n">
        <f aca="false">IFERROR((Counts!R1097+Counts!S1097+2*Counts!T1097+3*Counts!U1097)/Counts!Q1097,"")</f>
        <v>0.513157894736842</v>
      </c>
      <c r="H1097" s="35" t="n">
        <f aca="false">IFERROR(Counts!U1097,"")</f>
        <v>4</v>
      </c>
      <c r="I1097" s="36" t="n">
        <f aca="false">IFERROR(Counts!Z1097/Counts!AA1097,"")</f>
        <v>0.325925925925926</v>
      </c>
      <c r="J1097" s="36" t="n">
        <f aca="false">IFERROR(Counts!AB1097/Counts!AA1097,"")</f>
        <v>0.29058024691358</v>
      </c>
      <c r="K1097" s="37" t="n">
        <f aca="false">IFERROR((Counts!AB1097-Counts!Z1097)/Counts!AA1097,"")</f>
        <v>-0.0353456790123457</v>
      </c>
      <c r="L1097" s="38" t="n">
        <f aca="false">IFERROR(Counts!Y1097/Counts!P1097,"")</f>
        <v>0.259259259259259</v>
      </c>
      <c r="M1097" s="38" t="n">
        <f aca="false">IFERROR(Counts!V1097/Counts!P1097,"")</f>
        <v>0.037037037037037</v>
      </c>
      <c r="N1097" s="38" t="n">
        <f aca="false">IFERROR(Counts!AD1097/Counts!AC1097,"")</f>
        <v>0.087719298245614</v>
      </c>
      <c r="O1097" s="38" t="n">
        <f aca="false">IFERROR(Counts!AE1097/Counts!AC1097,"")</f>
        <v>0.43859649122807</v>
      </c>
      <c r="P1097" s="39" t="n">
        <f aca="false">IFERROR(Counts!AG1097/Counts!AF1097,"")</f>
        <v>87.6122807017544</v>
      </c>
      <c r="Q1097" s="38" t="n">
        <f aca="false">IFERROR(Counts!AH1097/Counts!AC1097,"")</f>
        <v>0.368421052631579</v>
      </c>
      <c r="R1097" s="38" t="n">
        <f aca="false">IFERROR(Counts!N1097/Counts!M1097,"")</f>
        <v>0.337423312883436</v>
      </c>
      <c r="S1097" s="38" t="n">
        <f aca="false">IFERROR(Counts!K1097/Counts!J1097,"")</f>
        <v>0.743589743589744</v>
      </c>
      <c r="T1097" s="38" t="n">
        <f aca="false">IFERROR(Counts!I1097/Counts!H1097,"")</f>
        <v>0.274853801169591</v>
      </c>
      <c r="U1097" s="38" t="n">
        <f aca="false">IFERROR(1-Counts!L1097/Counts!K1097,"")</f>
        <v>0.810344827586207</v>
      </c>
      <c r="V1097" s="39" t="n">
        <f aca="false">IFERROR(Counts!AJ1097/Counts!AI1097,"")</f>
        <v>79.0941176470588</v>
      </c>
      <c r="W1097" s="38" t="n">
        <f aca="false">IFERROR(Counts!AK1097/Counts!AI1097,"")</f>
        <v>0.830065359477124</v>
      </c>
      <c r="X1097" s="40" t="n">
        <f aca="false">IFERROR(Counts!O1097,"")</f>
        <v>-0.614</v>
      </c>
      <c r="Y1097" s="36" t="n">
        <f aca="false">IFERROR(INDEX('Season Counts'!$Y$2:$Y$740,$AF1097)/INDEX('Season Counts'!$X$2:$X$740,$AF1097),"")</f>
        <v>0.317148672566372</v>
      </c>
      <c r="Z1097" s="37" t="n">
        <f aca="false">IFERROR(J1097-Y1097,"")</f>
        <v>-0.0265684256527914</v>
      </c>
      <c r="AA1097" s="38" t="n">
        <f aca="false">IFERROR(INDEX('Season Counts'!$K$2:$K$740,$AF1097)/INDEX('Season Counts'!$J$2:$J$740,$AF1097),"")</f>
        <v>0.299598393574297</v>
      </c>
      <c r="AB1097" s="41" t="n">
        <f aca="false">IFERROR(R1097-AA1097,"")</f>
        <v>0.0378249193091384</v>
      </c>
      <c r="AC1097" s="39" t="n">
        <f aca="false">IFERROR(INDEX('Season Counts'!$AG$2:$AG$740,$AF1097)/INDEX('Season Counts'!$AF$2:$AF$740,$AF1097),"")</f>
        <v>77.9623772102161</v>
      </c>
      <c r="AD1097" s="40" t="n">
        <f aca="false">IFERROR(V1097-AC1097,"")</f>
        <v>1.13174043684272</v>
      </c>
      <c r="AE1097" s="4" t="str">
        <f aca="false">IF(D1097&lt;Guide!$C$21,"Low PA",IF(TRIM(IF(ISNUMBER(AD1097),IF(N(AD1097)&lt;=-Guide!$C$24,"▼ Bat Speed  ",IF(N(AD1097)&gt;=Guide!$C$24,"▲ Bat Speed  ","")),"")&amp;IF(N(Z1097)&gt;=Guide!$C$22,"▲ Contact  ","")&amp;IF(N(Z1097)&lt;=-Guide!$C$22,"▼ Contact  ","")&amp;IF(N(AB1097)&gt;=Guide!$C$23,"▲ Chase  ","")&amp;IF(N(AB1097)&lt;=-Guide!$C$23,"▼ Chase  ",""))="","Stable",TRIM(IF(ISNUMBER(AD1097),IF(N(AD1097)&lt;=-Guide!$C$24,"▼ Bat Speed  ",IF(N(AD1097)&gt;=Guide!$C$24,"▲ Bat Speed  ","")),"")&amp;IF(N(Z1097)&gt;=Guide!$C$22,"▲ Contact  ","")&amp;IF(N(Z1097)&lt;=-Guide!$C$22,"▼ Contact  ","")&amp;IF(N(AB1097)&gt;=Guide!$C$23,"▲ Chase  ","")&amp;IF(N(AB1097)&lt;=-Guide!$C$23,"▼ Chase  ",""))))</f>
        <v>▲ Bat Speed</v>
      </c>
      <c r="AF1097" s="35" t="n">
        <f aca="false">MATCH(Counts!A1097,'Season Counts'!$A$2:$A$740,0)</f>
        <v>285</v>
      </c>
    </row>
    <row r="1098" customFormat="false" ht="15" hidden="false" customHeight="false" outlineLevel="0" collapsed="false">
      <c r="A1098" s="34" t="str">
        <f aca="false">Counts!B1098</f>
        <v>HOU</v>
      </c>
      <c r="B1098" s="5" t="str">
        <f aca="false">Counts!C1098</f>
        <v>Cam Smith</v>
      </c>
      <c r="C1098" s="34" t="str">
        <f aca="false">Counts!F1098</f>
        <v>Sep</v>
      </c>
      <c r="D1098" s="35" t="n">
        <f aca="false">IFERROR(Counts!P1098,"")</f>
        <v>85</v>
      </c>
      <c r="E1098" s="36" t="n">
        <f aca="false">IFERROR(Counts!R1098/Counts!Q1098,"")</f>
        <v>0.184210526315789</v>
      </c>
      <c r="F1098" s="36" t="n">
        <f aca="false">IFERROR((Counts!R1098+Counts!V1098+Counts!W1098)/(Counts!Q1098+Counts!V1098+Counts!W1098+Counts!X1098),"")</f>
        <v>0.270588235294118</v>
      </c>
      <c r="G1098" s="36" t="n">
        <f aca="false">IFERROR((Counts!R1098+Counts!S1098+2*Counts!T1098+3*Counts!U1098)/Counts!Q1098,"")</f>
        <v>0.381578947368421</v>
      </c>
      <c r="H1098" s="35" t="n">
        <f aca="false">IFERROR(Counts!U1098,"")</f>
        <v>4</v>
      </c>
      <c r="I1098" s="36" t="n">
        <f aca="false">IFERROR(Counts!Z1098/Counts!AA1098,"")</f>
        <v>0.286470588235294</v>
      </c>
      <c r="J1098" s="36" t="n">
        <f aca="false">IFERROR(Counts!AB1098/Counts!AA1098,"")</f>
        <v>0.289047058823529</v>
      </c>
      <c r="K1098" s="37" t="n">
        <f aca="false">IFERROR((Counts!AB1098-Counts!Z1098)/Counts!AA1098,"")</f>
        <v>0.00257647058823527</v>
      </c>
      <c r="L1098" s="38" t="n">
        <f aca="false">IFERROR(Counts!Y1098/Counts!P1098,"")</f>
        <v>0.329411764705882</v>
      </c>
      <c r="M1098" s="38" t="n">
        <f aca="false">IFERROR(Counts!V1098/Counts!P1098,"")</f>
        <v>0.0941176470588235</v>
      </c>
      <c r="N1098" s="38" t="n">
        <f aca="false">IFERROR(Counts!AD1098/Counts!AC1098,"")</f>
        <v>0.125</v>
      </c>
      <c r="O1098" s="38" t="n">
        <f aca="false">IFERROR(Counts!AE1098/Counts!AC1098,"")</f>
        <v>0.375</v>
      </c>
      <c r="P1098" s="39" t="n">
        <f aca="false">IFERROR(Counts!AG1098/Counts!AF1098,"")</f>
        <v>85.5270833333333</v>
      </c>
      <c r="Q1098" s="38" t="n">
        <f aca="false">IFERROR(Counts!AH1098/Counts!AC1098,"")</f>
        <v>0.333333333333333</v>
      </c>
      <c r="R1098" s="38" t="n">
        <f aca="false">IFERROR(Counts!N1098/Counts!M1098,"")</f>
        <v>0.309090909090909</v>
      </c>
      <c r="S1098" s="38" t="n">
        <f aca="false">IFERROR(Counts!K1098/Counts!J1098,"")</f>
        <v>0.670520231213873</v>
      </c>
      <c r="T1098" s="38" t="n">
        <f aca="false">IFERROR(Counts!I1098/Counts!H1098,"")</f>
        <v>0.282608695652174</v>
      </c>
      <c r="U1098" s="38" t="n">
        <f aca="false">IFERROR(1-Counts!L1098/Counts!K1098,"")</f>
        <v>0.810344827586207</v>
      </c>
      <c r="V1098" s="39" t="n">
        <f aca="false">IFERROR(Counts!AJ1098/Counts!AI1098,"")</f>
        <v>78.5901840490798</v>
      </c>
      <c r="W1098" s="38" t="n">
        <f aca="false">IFERROR(Counts!AK1098/Counts!AI1098,"")</f>
        <v>0.797546012269939</v>
      </c>
      <c r="X1098" s="40" t="n">
        <f aca="false">IFERROR(Counts!O1098,"")</f>
        <v>-1.267</v>
      </c>
      <c r="Y1098" s="36" t="n">
        <f aca="false">IFERROR(INDEX('Season Counts'!$Y$2:$Y$740,$AF1098)/INDEX('Season Counts'!$X$2:$X$740,$AF1098),"")</f>
        <v>0.317148672566372</v>
      </c>
      <c r="Z1098" s="37" t="n">
        <f aca="false">IFERROR(J1098-Y1098,"")</f>
        <v>-0.0281016137428423</v>
      </c>
      <c r="AA1098" s="38" t="n">
        <f aca="false">IFERROR(INDEX('Season Counts'!$K$2:$K$740,$AF1098)/INDEX('Season Counts'!$J$2:$J$740,$AF1098),"")</f>
        <v>0.299598393574297</v>
      </c>
      <c r="AB1098" s="41" t="n">
        <f aca="false">IFERROR(R1098-AA1098,"")</f>
        <v>0.0094925155166119</v>
      </c>
      <c r="AC1098" s="39" t="n">
        <f aca="false">IFERROR(INDEX('Season Counts'!$AG$2:$AG$740,$AF1098)/INDEX('Season Counts'!$AF$2:$AF$740,$AF1098),"")</f>
        <v>77.9623772102161</v>
      </c>
      <c r="AD1098" s="40" t="n">
        <f aca="false">IFERROR(V1098-AC1098,"")</f>
        <v>0.627806838863648</v>
      </c>
      <c r="AE1098" s="4" t="str">
        <f aca="false">IF(D1098&lt;Guide!$C$21,"Low PA",IF(TRIM(IF(ISNUMBER(AD1098),IF(N(AD1098)&lt;=-Guide!$C$24,"▼ Bat Speed  ",IF(N(AD1098)&gt;=Guide!$C$24,"▲ Bat Speed  ","")),"")&amp;IF(N(Z1098)&gt;=Guide!$C$22,"▲ Contact  ","")&amp;IF(N(Z1098)&lt;=-Guide!$C$22,"▼ Contact  ","")&amp;IF(N(AB1098)&gt;=Guide!$C$23,"▲ Chase  ","")&amp;IF(N(AB1098)&lt;=-Guide!$C$23,"▼ Chase  ",""))="","Stable",TRIM(IF(ISNUMBER(AD1098),IF(N(AD1098)&lt;=-Guide!$C$24,"▼ Bat Speed  ",IF(N(AD1098)&gt;=Guide!$C$24,"▲ Bat Speed  ","")),"")&amp;IF(N(Z1098)&gt;=Guide!$C$22,"▲ Contact  ","")&amp;IF(N(Z1098)&lt;=-Guide!$C$22,"▼ Contact  ","")&amp;IF(N(AB1098)&gt;=Guide!$C$23,"▲ Chase  ","")&amp;IF(N(AB1098)&lt;=-Guide!$C$23,"▼ Chase  ",""))))</f>
        <v>Stable</v>
      </c>
      <c r="AF1098" s="35" t="n">
        <f aca="false">MATCH(Counts!A1098,'Season Counts'!$A$2:$A$740,0)</f>
        <v>285</v>
      </c>
    </row>
    <row r="1099" customFormat="false" ht="15" hidden="false" customHeight="false" outlineLevel="0" collapsed="false">
      <c r="A1099" s="34" t="str">
        <f aca="false">Counts!B1099</f>
        <v>HOU</v>
      </c>
      <c r="B1099" s="5" t="str">
        <f aca="false">Counts!C1099</f>
        <v>Jeremy Peña</v>
      </c>
      <c r="C1099" s="34" t="str">
        <f aca="false">Counts!F1099</f>
        <v>Mar-Apr</v>
      </c>
      <c r="D1099" s="35" t="n">
        <f aca="false">IFERROR(Counts!P1099,"")</f>
        <v>46</v>
      </c>
      <c r="E1099" s="36" t="n">
        <f aca="false">IFERROR(Counts!R1099/Counts!Q1099,"")</f>
        <v>0.255813953488372</v>
      </c>
      <c r="F1099" s="36" t="n">
        <f aca="false">IFERROR((Counts!R1099+Counts!V1099+Counts!W1099)/(Counts!Q1099+Counts!V1099+Counts!W1099+Counts!X1099),"")</f>
        <v>0.304347826086957</v>
      </c>
      <c r="G1099" s="36" t="n">
        <f aca="false">IFERROR((Counts!R1099+Counts!S1099+2*Counts!T1099+3*Counts!U1099)/Counts!Q1099,"")</f>
        <v>0.348837209302326</v>
      </c>
      <c r="H1099" s="35" t="n">
        <f aca="false">IFERROR(Counts!U1099,"")</f>
        <v>0</v>
      </c>
      <c r="I1099" s="36" t="n">
        <f aca="false">IFERROR(Counts!Z1099/Counts!AA1099,"")</f>
        <v>0.291304347826087</v>
      </c>
      <c r="J1099" s="36" t="n">
        <f aca="false">IFERROR(Counts!AB1099/Counts!AA1099,"")</f>
        <v>0.359934782608696</v>
      </c>
      <c r="K1099" s="37" t="n">
        <f aca="false">IFERROR((Counts!AB1099-Counts!Z1099)/Counts!AA1099,"")</f>
        <v>0.0686304347826087</v>
      </c>
      <c r="L1099" s="38" t="n">
        <f aca="false">IFERROR(Counts!Y1099/Counts!P1099,"")</f>
        <v>0.130434782608696</v>
      </c>
      <c r="M1099" s="38" t="n">
        <f aca="false">IFERROR(Counts!V1099/Counts!P1099,"")</f>
        <v>0.0652173913043478</v>
      </c>
      <c r="N1099" s="38" t="n">
        <f aca="false">IFERROR(Counts!AD1099/Counts!AC1099,"")</f>
        <v>0.027027027027027</v>
      </c>
      <c r="O1099" s="38" t="n">
        <f aca="false">IFERROR(Counts!AE1099/Counts!AC1099,"")</f>
        <v>0.297297297297297</v>
      </c>
      <c r="P1099" s="39" t="n">
        <f aca="false">IFERROR(Counts!AG1099/Counts!AF1099,"")</f>
        <v>86.0891891891892</v>
      </c>
      <c r="Q1099" s="38" t="n">
        <f aca="false">IFERROR(Counts!AH1099/Counts!AC1099,"")</f>
        <v>0.45945945945946</v>
      </c>
      <c r="R1099" s="38" t="n">
        <f aca="false">IFERROR(Counts!N1099/Counts!M1099,"")</f>
        <v>0.311111111111111</v>
      </c>
      <c r="S1099" s="38" t="n">
        <f aca="false">IFERROR(Counts!K1099/Counts!J1099,"")</f>
        <v>0.822222222222222</v>
      </c>
      <c r="T1099" s="38" t="n">
        <f aca="false">IFERROR(Counts!I1099/Counts!H1099,"")</f>
        <v>0.196078431372549</v>
      </c>
      <c r="U1099" s="38" t="n">
        <f aca="false">IFERROR(1-Counts!L1099/Counts!K1099,"")</f>
        <v>0.891891891891892</v>
      </c>
      <c r="V1099" s="39" t="n">
        <f aca="false">IFERROR(Counts!AJ1099/Counts!AI1099,"")</f>
        <v>72.3164835164835</v>
      </c>
      <c r="W1099" s="38" t="n">
        <f aca="false">IFERROR(Counts!AK1099/Counts!AI1099,"")</f>
        <v>0.142857142857143</v>
      </c>
      <c r="X1099" s="40" t="n">
        <f aca="false">IFERROR(Counts!O1099,"")</f>
        <v>-1.004</v>
      </c>
      <c r="Y1099" s="36" t="n">
        <f aca="false">IFERROR(INDEX('Season Counts'!$Y$2:$Y$740,$AF1099)/INDEX('Season Counts'!$X$2:$X$740,$AF1099),"")</f>
        <v>0.326432712215321</v>
      </c>
      <c r="Z1099" s="37" t="n">
        <f aca="false">IFERROR(J1099-Y1099,"")</f>
        <v>0.0335020703933747</v>
      </c>
      <c r="AA1099" s="38" t="n">
        <f aca="false">IFERROR(INDEX('Season Counts'!$K$2:$K$740,$AF1099)/INDEX('Season Counts'!$J$2:$J$740,$AF1099),"")</f>
        <v>0.392746113989637</v>
      </c>
      <c r="AB1099" s="41" t="n">
        <f aca="false">IFERROR(R1099-AA1099,"")</f>
        <v>-0.0816350028785262</v>
      </c>
      <c r="AC1099" s="39" t="n">
        <f aca="false">IFERROR(INDEX('Season Counts'!$AG$2:$AG$740,$AF1099)/INDEX('Season Counts'!$AF$2:$AF$740,$AF1099),"")</f>
        <v>72.3879725085911</v>
      </c>
      <c r="AD1099" s="40" t="n">
        <f aca="false">IFERROR(V1099-AC1099,"")</f>
        <v>-0.0714889921075468</v>
      </c>
      <c r="AE1099" s="4" t="str">
        <f aca="false">IF(D1099&lt;Guide!$C$21,"Low PA",IF(TRIM(IF(ISNUMBER(AD1099),IF(N(AD1099)&lt;=-Guide!$C$24,"▼ Bat Speed  ",IF(N(AD1099)&gt;=Guide!$C$24,"▲ Bat Speed  ","")),"")&amp;IF(N(Z1099)&gt;=Guide!$C$22,"▲ Contact  ","")&amp;IF(N(Z1099)&lt;=-Guide!$C$22,"▼ Contact  ","")&amp;IF(N(AB1099)&gt;=Guide!$C$23,"▲ Chase  ","")&amp;IF(N(AB1099)&lt;=-Guide!$C$23,"▼ Chase  ",""))="","Stable",TRIM(IF(ISNUMBER(AD1099),IF(N(AD1099)&lt;=-Guide!$C$24,"▼ Bat Speed  ",IF(N(AD1099)&gt;=Guide!$C$24,"▲ Bat Speed  ","")),"")&amp;IF(N(Z1099)&gt;=Guide!$C$22,"▲ Contact  ","")&amp;IF(N(Z1099)&lt;=-Guide!$C$22,"▼ Contact  ","")&amp;IF(N(AB1099)&gt;=Guide!$C$23,"▲ Chase  ","")&amp;IF(N(AB1099)&lt;=-Guide!$C$23,"▼ Chase  ",""))))</f>
        <v>▼ Chase</v>
      </c>
      <c r="AF1099" s="35" t="n">
        <f aca="false">MATCH(Counts!A1099,'Season Counts'!$A$2:$A$740,0)</f>
        <v>286</v>
      </c>
    </row>
    <row r="1100" customFormat="false" ht="15" hidden="false" customHeight="false" outlineLevel="0" collapsed="false">
      <c r="A1100" s="34" t="str">
        <f aca="false">Counts!B1100</f>
        <v>HOU</v>
      </c>
      <c r="B1100" s="5" t="str">
        <f aca="false">Counts!C1100</f>
        <v>Jeremy Peña</v>
      </c>
      <c r="C1100" s="34" t="str">
        <f aca="false">Counts!F1100</f>
        <v>May</v>
      </c>
      <c r="D1100" s="35" t="n">
        <f aca="false">IFERROR(Counts!P1100,"")</f>
        <v>54</v>
      </c>
      <c r="E1100" s="36" t="n">
        <f aca="false">IFERROR(Counts!R1100/Counts!Q1100,"")</f>
        <v>0.285714285714286</v>
      </c>
      <c r="F1100" s="36" t="n">
        <f aca="false">IFERROR((Counts!R1100+Counts!V1100+Counts!W1100)/(Counts!Q1100+Counts!V1100+Counts!W1100+Counts!X1100),"")</f>
        <v>0.333333333333333</v>
      </c>
      <c r="G1100" s="36" t="n">
        <f aca="false">IFERROR((Counts!R1100+Counts!S1100+2*Counts!T1100+3*Counts!U1100)/Counts!Q1100,"")</f>
        <v>0.469387755102041</v>
      </c>
      <c r="H1100" s="35" t="n">
        <f aca="false">IFERROR(Counts!U1100,"")</f>
        <v>3</v>
      </c>
      <c r="I1100" s="36" t="n">
        <f aca="false">IFERROR(Counts!Z1100/Counts!AA1100,"")</f>
        <v>0.346296296296296</v>
      </c>
      <c r="J1100" s="36" t="n">
        <f aca="false">IFERROR(Counts!AB1100/Counts!AA1100,"")</f>
        <v>0.359759259259259</v>
      </c>
      <c r="K1100" s="37" t="n">
        <f aca="false">IFERROR((Counts!AB1100-Counts!Z1100)/Counts!AA1100,"")</f>
        <v>0.013462962962963</v>
      </c>
      <c r="L1100" s="38" t="n">
        <f aca="false">IFERROR(Counts!Y1100/Counts!P1100,"")</f>
        <v>0.185185185185185</v>
      </c>
      <c r="M1100" s="38" t="n">
        <f aca="false">IFERROR(Counts!V1100/Counts!P1100,"")</f>
        <v>0.0185185185185185</v>
      </c>
      <c r="N1100" s="38" t="n">
        <f aca="false">IFERROR(Counts!AD1100/Counts!AC1100,"")</f>
        <v>0.075</v>
      </c>
      <c r="O1100" s="38" t="n">
        <f aca="false">IFERROR(Counts!AE1100/Counts!AC1100,"")</f>
        <v>0.25</v>
      </c>
      <c r="P1100" s="39" t="n">
        <f aca="false">IFERROR(Counts!AG1100/Counts!AF1100,"")</f>
        <v>84.04</v>
      </c>
      <c r="Q1100" s="38" t="n">
        <f aca="false">IFERROR(Counts!AH1100/Counts!AC1100,"")</f>
        <v>0.35</v>
      </c>
      <c r="R1100" s="38" t="n">
        <f aca="false">IFERROR(Counts!N1100/Counts!M1100,"")</f>
        <v>0.377358490566038</v>
      </c>
      <c r="S1100" s="38" t="n">
        <f aca="false">IFERROR(Counts!K1100/Counts!J1100,"")</f>
        <v>0.72093023255814</v>
      </c>
      <c r="T1100" s="38" t="n">
        <f aca="false">IFERROR(Counts!I1100/Counts!H1100,"")</f>
        <v>0.303921568627451</v>
      </c>
      <c r="U1100" s="38" t="n">
        <f aca="false">IFERROR(1-Counts!L1100/Counts!K1100,"")</f>
        <v>0.82258064516129</v>
      </c>
      <c r="V1100" s="39" t="n">
        <f aca="false">IFERROR(Counts!AJ1100/Counts!AI1100,"")</f>
        <v>72.2354838709677</v>
      </c>
      <c r="W1100" s="38" t="n">
        <f aca="false">IFERROR(Counts!AK1100/Counts!AI1100,"")</f>
        <v>0.0967741935483871</v>
      </c>
      <c r="X1100" s="40" t="n">
        <f aca="false">IFERROR(Counts!O1100,"")</f>
        <v>2.559</v>
      </c>
      <c r="Y1100" s="36" t="n">
        <f aca="false">IFERROR(INDEX('Season Counts'!$Y$2:$Y$740,$AF1100)/INDEX('Season Counts'!$X$2:$X$740,$AF1100),"")</f>
        <v>0.326432712215321</v>
      </c>
      <c r="Z1100" s="37" t="n">
        <f aca="false">IFERROR(J1100-Y1100,"")</f>
        <v>0.0333265470439383</v>
      </c>
      <c r="AA1100" s="38" t="n">
        <f aca="false">IFERROR(INDEX('Season Counts'!$K$2:$K$740,$AF1100)/INDEX('Season Counts'!$J$2:$J$740,$AF1100),"")</f>
        <v>0.392746113989637</v>
      </c>
      <c r="AB1100" s="41" t="n">
        <f aca="false">IFERROR(R1100-AA1100,"")</f>
        <v>-0.0153876234235996</v>
      </c>
      <c r="AC1100" s="39" t="n">
        <f aca="false">IFERROR(INDEX('Season Counts'!$AG$2:$AG$740,$AF1100)/INDEX('Season Counts'!$AF$2:$AF$740,$AF1100),"")</f>
        <v>72.3879725085911</v>
      </c>
      <c r="AD1100" s="40" t="n">
        <f aca="false">IFERROR(V1100-AC1100,"")</f>
        <v>-0.152488637623321</v>
      </c>
      <c r="AE1100" s="4" t="str">
        <f aca="false">IF(D1100&lt;Guide!$C$21,"Low PA",IF(TRIM(IF(ISNUMBER(AD1100),IF(N(AD1100)&lt;=-Guide!$C$24,"▼ Bat Speed  ",IF(N(AD1100)&gt;=Guide!$C$24,"▲ Bat Speed  ","")),"")&amp;IF(N(Z1100)&gt;=Guide!$C$22,"▲ Contact  ","")&amp;IF(N(Z1100)&lt;=-Guide!$C$22,"▼ Contact  ","")&amp;IF(N(AB1100)&gt;=Guide!$C$23,"▲ Chase  ","")&amp;IF(N(AB1100)&lt;=-Guide!$C$23,"▼ Chase  ",""))="","Stable",TRIM(IF(ISNUMBER(AD1100),IF(N(AD1100)&lt;=-Guide!$C$24,"▼ Bat Speed  ",IF(N(AD1100)&gt;=Guide!$C$24,"▲ Bat Speed  ","")),"")&amp;IF(N(Z1100)&gt;=Guide!$C$22,"▲ Contact  ","")&amp;IF(N(Z1100)&lt;=-Guide!$C$22,"▼ Contact  ","")&amp;IF(N(AB1100)&gt;=Guide!$C$23,"▲ Chase  ","")&amp;IF(N(AB1100)&lt;=-Guide!$C$23,"▼ Chase  ",""))))</f>
        <v>Stable</v>
      </c>
      <c r="AF1100" s="35" t="n">
        <f aca="false">MATCH(Counts!A1100,'Season Counts'!$A$2:$A$740,0)</f>
        <v>286</v>
      </c>
    </row>
    <row r="1101" customFormat="false" ht="15" hidden="false" customHeight="false" outlineLevel="0" collapsed="false">
      <c r="A1101" s="34" t="str">
        <f aca="false">Counts!B1101</f>
        <v>HOU</v>
      </c>
      <c r="B1101" s="5" t="str">
        <f aca="false">Counts!C1101</f>
        <v>Jeremy Peña</v>
      </c>
      <c r="C1101" s="34" t="str">
        <f aca="false">Counts!F1101</f>
        <v>Jun</v>
      </c>
      <c r="D1101" s="35" t="n">
        <f aca="false">IFERROR(Counts!P1101,"")</f>
        <v>102</v>
      </c>
      <c r="E1101" s="36" t="n">
        <f aca="false">IFERROR(Counts!R1101/Counts!Q1101,"")</f>
        <v>0.318681318681319</v>
      </c>
      <c r="F1101" s="36" t="n">
        <f aca="false">IFERROR((Counts!R1101+Counts!V1101+Counts!W1101)/(Counts!Q1101+Counts!V1101+Counts!W1101+Counts!X1101),"")</f>
        <v>0.392156862745098</v>
      </c>
      <c r="G1101" s="36" t="n">
        <f aca="false">IFERROR((Counts!R1101+Counts!S1101+2*Counts!T1101+3*Counts!U1101)/Counts!Q1101,"")</f>
        <v>0.472527472527473</v>
      </c>
      <c r="H1101" s="35" t="n">
        <f aca="false">IFERROR(Counts!U1101,"")</f>
        <v>3</v>
      </c>
      <c r="I1101" s="36" t="n">
        <f aca="false">IFERROR(Counts!Z1101/Counts!AA1101,"")</f>
        <v>0.380882352941177</v>
      </c>
      <c r="J1101" s="36" t="n">
        <f aca="false">IFERROR(Counts!AB1101/Counts!AA1101,"")</f>
        <v>0.330627450980392</v>
      </c>
      <c r="K1101" s="37" t="n">
        <f aca="false">IFERROR((Counts!AB1101-Counts!Z1101)/Counts!AA1101,"")</f>
        <v>-0.0502549019607844</v>
      </c>
      <c r="L1101" s="38" t="n">
        <f aca="false">IFERROR(Counts!Y1101/Counts!P1101,"")</f>
        <v>0.186274509803922</v>
      </c>
      <c r="M1101" s="38" t="n">
        <f aca="false">IFERROR(Counts!V1101/Counts!P1101,"")</f>
        <v>0.107843137254902</v>
      </c>
      <c r="N1101" s="38" t="n">
        <f aca="false">IFERROR(Counts!AD1101/Counts!AC1101,"")</f>
        <v>0.0277777777777778</v>
      </c>
      <c r="O1101" s="38" t="n">
        <f aca="false">IFERROR(Counts!AE1101/Counts!AC1101,"")</f>
        <v>0.486111111111111</v>
      </c>
      <c r="P1101" s="39" t="n">
        <f aca="false">IFERROR(Counts!AG1101/Counts!AF1101,"")</f>
        <v>89.6194444444445</v>
      </c>
      <c r="Q1101" s="38" t="n">
        <f aca="false">IFERROR(Counts!AH1101/Counts!AC1101,"")</f>
        <v>0.305555555555556</v>
      </c>
      <c r="R1101" s="38" t="n">
        <f aca="false">IFERROR(Counts!N1101/Counts!M1101,"")</f>
        <v>0.350710900473934</v>
      </c>
      <c r="S1101" s="38" t="n">
        <f aca="false">IFERROR(Counts!K1101/Counts!J1101,"")</f>
        <v>0.729411764705882</v>
      </c>
      <c r="T1101" s="38" t="n">
        <f aca="false">IFERROR(Counts!I1101/Counts!H1101,"")</f>
        <v>0.272727272727273</v>
      </c>
      <c r="U1101" s="38" t="n">
        <f aca="false">IFERROR(1-Counts!L1101/Counts!K1101,"")</f>
        <v>0.862903225806452</v>
      </c>
      <c r="V1101" s="39" t="n">
        <f aca="false">IFERROR(Counts!AJ1101/Counts!AI1101,"")</f>
        <v>71.9819209039548</v>
      </c>
      <c r="W1101" s="38" t="n">
        <f aca="false">IFERROR(Counts!AK1101/Counts!AI1101,"")</f>
        <v>0.129943502824859</v>
      </c>
      <c r="X1101" s="40" t="n">
        <f aca="false">IFERROR(Counts!O1101,"")</f>
        <v>5.637</v>
      </c>
      <c r="Y1101" s="36" t="n">
        <f aca="false">IFERROR(INDEX('Season Counts'!$Y$2:$Y$740,$AF1101)/INDEX('Season Counts'!$X$2:$X$740,$AF1101),"")</f>
        <v>0.326432712215321</v>
      </c>
      <c r="Z1101" s="37" t="n">
        <f aca="false">IFERROR(J1101-Y1101,"")</f>
        <v>0.0041947387650712</v>
      </c>
      <c r="AA1101" s="38" t="n">
        <f aca="false">IFERROR(INDEX('Season Counts'!$K$2:$K$740,$AF1101)/INDEX('Season Counts'!$J$2:$J$740,$AF1101),"")</f>
        <v>0.392746113989637</v>
      </c>
      <c r="AB1101" s="41" t="n">
        <f aca="false">IFERROR(R1101-AA1101,"")</f>
        <v>-0.0420352135157037</v>
      </c>
      <c r="AC1101" s="39" t="n">
        <f aca="false">IFERROR(INDEX('Season Counts'!$AG$2:$AG$740,$AF1101)/INDEX('Season Counts'!$AF$2:$AF$740,$AF1101),"")</f>
        <v>72.3879725085911</v>
      </c>
      <c r="AD1101" s="40" t="n">
        <f aca="false">IFERROR(V1101-AC1101,"")</f>
        <v>-0.406051604636261</v>
      </c>
      <c r="AE1101" s="4" t="str">
        <f aca="false">IF(D1101&lt;Guide!$C$21,"Low PA",IF(TRIM(IF(ISNUMBER(AD1101),IF(N(AD1101)&lt;=-Guide!$C$24,"▼ Bat Speed  ",IF(N(AD1101)&gt;=Guide!$C$24,"▲ Bat Speed  ","")),"")&amp;IF(N(Z1101)&gt;=Guide!$C$22,"▲ Contact  ","")&amp;IF(N(Z1101)&lt;=-Guide!$C$22,"▼ Contact  ","")&amp;IF(N(AB1101)&gt;=Guide!$C$23,"▲ Chase  ","")&amp;IF(N(AB1101)&lt;=-Guide!$C$23,"▼ Chase  ",""))="","Stable",TRIM(IF(ISNUMBER(AD1101),IF(N(AD1101)&lt;=-Guide!$C$24,"▼ Bat Speed  ",IF(N(AD1101)&gt;=Guide!$C$24,"▲ Bat Speed  ","")),"")&amp;IF(N(Z1101)&gt;=Guide!$C$22,"▲ Contact  ","")&amp;IF(N(Z1101)&lt;=-Guide!$C$22,"▼ Contact  ","")&amp;IF(N(AB1101)&gt;=Guide!$C$23,"▲ Chase  ","")&amp;IF(N(AB1101)&lt;=-Guide!$C$23,"▼ Chase  ",""))))</f>
        <v>▼ Chase</v>
      </c>
      <c r="AF1101" s="35" t="n">
        <f aca="false">MATCH(Counts!A1101,'Season Counts'!$A$2:$A$740,0)</f>
        <v>286</v>
      </c>
    </row>
    <row r="1102" customFormat="false" ht="15" hidden="false" customHeight="false" outlineLevel="0" collapsed="false">
      <c r="A1102" s="34" t="str">
        <f aca="false">Counts!B1102</f>
        <v>HOU</v>
      </c>
      <c r="B1102" s="5" t="str">
        <f aca="false">Counts!C1102</f>
        <v>Jeremy Peña</v>
      </c>
      <c r="C1102" s="34" t="str">
        <f aca="false">Counts!F1102</f>
        <v>Jul</v>
      </c>
      <c r="D1102" s="35" t="n">
        <f aca="false">IFERROR(Counts!P1102,"")</f>
        <v>68</v>
      </c>
      <c r="E1102" s="36" t="n">
        <f aca="false">IFERROR(Counts!R1102/Counts!Q1102,"")</f>
        <v>0.380952380952381</v>
      </c>
      <c r="F1102" s="36" t="n">
        <f aca="false">IFERROR((Counts!R1102+Counts!V1102+Counts!W1102)/(Counts!Q1102+Counts!V1102+Counts!W1102+Counts!X1102),"")</f>
        <v>0.411764705882353</v>
      </c>
      <c r="G1102" s="36" t="n">
        <f aca="false">IFERROR((Counts!R1102+Counts!S1102+2*Counts!T1102+3*Counts!U1102)/Counts!Q1102,"")</f>
        <v>0.698412698412698</v>
      </c>
      <c r="H1102" s="35" t="n">
        <f aca="false">IFERROR(Counts!U1102,"")</f>
        <v>6</v>
      </c>
      <c r="I1102" s="36" t="n">
        <f aca="false">IFERROR(Counts!Z1102/Counts!AA1102,"")</f>
        <v>0.466176470588235</v>
      </c>
      <c r="J1102" s="36" t="n">
        <f aca="false">IFERROR(Counts!AB1102/Counts!AA1102,"")</f>
        <v>0.385088235294118</v>
      </c>
      <c r="K1102" s="37" t="n">
        <f aca="false">IFERROR((Counts!AB1102-Counts!Z1102)/Counts!AA1102,"")</f>
        <v>-0.0810882352941176</v>
      </c>
      <c r="L1102" s="38" t="n">
        <f aca="false">IFERROR(Counts!Y1102/Counts!P1102,"")</f>
        <v>0.205882352941176</v>
      </c>
      <c r="M1102" s="38" t="n">
        <f aca="false">IFERROR(Counts!V1102/Counts!P1102,"")</f>
        <v>0.0294117647058824</v>
      </c>
      <c r="N1102" s="38" t="n">
        <f aca="false">IFERROR(Counts!AD1102/Counts!AC1102,"")</f>
        <v>0.1</v>
      </c>
      <c r="O1102" s="38" t="n">
        <f aca="false">IFERROR(Counts!AE1102/Counts!AC1102,"")</f>
        <v>0.54</v>
      </c>
      <c r="P1102" s="39" t="n">
        <f aca="false">IFERROR(Counts!AG1102/Counts!AF1102,"")</f>
        <v>92.276</v>
      </c>
      <c r="Q1102" s="38" t="n">
        <f aca="false">IFERROR(Counts!AH1102/Counts!AC1102,"")</f>
        <v>0.32</v>
      </c>
      <c r="R1102" s="38" t="n">
        <f aca="false">IFERROR(Counts!N1102/Counts!M1102,"")</f>
        <v>0.3515625</v>
      </c>
      <c r="S1102" s="38" t="n">
        <f aca="false">IFERROR(Counts!K1102/Counts!J1102,"")</f>
        <v>0.809917355371901</v>
      </c>
      <c r="T1102" s="38" t="n">
        <f aca="false">IFERROR(Counts!I1102/Counts!H1102,"")</f>
        <v>0.258741258741259</v>
      </c>
      <c r="U1102" s="38" t="n">
        <f aca="false">IFERROR(1-Counts!L1102/Counts!K1102,"")</f>
        <v>0.826530612244898</v>
      </c>
      <c r="V1102" s="39" t="n">
        <f aca="false">IFERROR(Counts!AJ1102/Counts!AI1102,"")</f>
        <v>72.3425196850394</v>
      </c>
      <c r="W1102" s="38" t="n">
        <f aca="false">IFERROR(Counts!AK1102/Counts!AI1102,"")</f>
        <v>0.173228346456693</v>
      </c>
      <c r="X1102" s="40" t="n">
        <f aca="false">IFERROR(Counts!O1102,"")</f>
        <v>6.592</v>
      </c>
      <c r="Y1102" s="36" t="n">
        <f aca="false">IFERROR(INDEX('Season Counts'!$Y$2:$Y$740,$AF1102)/INDEX('Season Counts'!$X$2:$X$740,$AF1102),"")</f>
        <v>0.326432712215321</v>
      </c>
      <c r="Z1102" s="37" t="n">
        <f aca="false">IFERROR(J1102-Y1102,"")</f>
        <v>0.0586555230787967</v>
      </c>
      <c r="AA1102" s="38" t="n">
        <f aca="false">IFERROR(INDEX('Season Counts'!$K$2:$K$740,$AF1102)/INDEX('Season Counts'!$J$2:$J$740,$AF1102),"")</f>
        <v>0.392746113989637</v>
      </c>
      <c r="AB1102" s="41" t="n">
        <f aca="false">IFERROR(R1102-AA1102,"")</f>
        <v>-0.0411836139896373</v>
      </c>
      <c r="AC1102" s="39" t="n">
        <f aca="false">IFERROR(INDEX('Season Counts'!$AG$2:$AG$740,$AF1102)/INDEX('Season Counts'!$AF$2:$AF$740,$AF1102),"")</f>
        <v>72.3879725085911</v>
      </c>
      <c r="AD1102" s="40" t="n">
        <f aca="false">IFERROR(V1102-AC1102,"")</f>
        <v>-0.0454528235516989</v>
      </c>
      <c r="AE1102" s="4" t="str">
        <f aca="false">IF(D1102&lt;Guide!$C$21,"Low PA",IF(TRIM(IF(ISNUMBER(AD1102),IF(N(AD1102)&lt;=-Guide!$C$24,"▼ Bat Speed  ",IF(N(AD1102)&gt;=Guide!$C$24,"▲ Bat Speed  ","")),"")&amp;IF(N(Z1102)&gt;=Guide!$C$22,"▲ Contact  ","")&amp;IF(N(Z1102)&lt;=-Guide!$C$22,"▼ Contact  ","")&amp;IF(N(AB1102)&gt;=Guide!$C$23,"▲ Chase  ","")&amp;IF(N(AB1102)&lt;=-Guide!$C$23,"▼ Chase  ",""))="","Stable",TRIM(IF(ISNUMBER(AD1102),IF(N(AD1102)&lt;=-Guide!$C$24,"▼ Bat Speed  ",IF(N(AD1102)&gt;=Guide!$C$24,"▲ Bat Speed  ","")),"")&amp;IF(N(Z1102)&gt;=Guide!$C$22,"▲ Contact  ","")&amp;IF(N(Z1102)&lt;=-Guide!$C$22,"▼ Contact  ","")&amp;IF(N(AB1102)&gt;=Guide!$C$23,"▲ Chase  ","")&amp;IF(N(AB1102)&lt;=-Guide!$C$23,"▼ Chase  ",""))))</f>
        <v>▲ Contact ▼ Chase</v>
      </c>
      <c r="AF1102" s="35" t="n">
        <f aca="false">MATCH(Counts!A1102,'Season Counts'!$A$2:$A$740,0)</f>
        <v>286</v>
      </c>
    </row>
    <row r="1103" customFormat="false" ht="15" hidden="false" customHeight="false" outlineLevel="0" collapsed="false">
      <c r="A1103" s="34" t="str">
        <f aca="false">Counts!B1103</f>
        <v>HOU</v>
      </c>
      <c r="B1103" s="5" t="str">
        <f aca="false">Counts!C1103</f>
        <v>Jeremy Peña</v>
      </c>
      <c r="C1103" s="34" t="str">
        <f aca="false">Counts!F1103</f>
        <v>Aug</v>
      </c>
      <c r="D1103" s="35" t="n">
        <f aca="false">IFERROR(Counts!P1103,"")</f>
        <v>110</v>
      </c>
      <c r="E1103" s="36" t="n">
        <f aca="false">IFERROR(Counts!R1103/Counts!Q1103,"")</f>
        <v>0.203883495145631</v>
      </c>
      <c r="F1103" s="36" t="n">
        <f aca="false">IFERROR((Counts!R1103+Counts!V1103+Counts!W1103)/(Counts!Q1103+Counts!V1103+Counts!W1103+Counts!X1103),"")</f>
        <v>0.254545454545455</v>
      </c>
      <c r="G1103" s="36" t="n">
        <f aca="false">IFERROR((Counts!R1103+Counts!S1103+2*Counts!T1103+3*Counts!U1103)/Counts!Q1103,"")</f>
        <v>0.41747572815534</v>
      </c>
      <c r="H1103" s="35" t="n">
        <f aca="false">IFERROR(Counts!U1103,"")</f>
        <v>5</v>
      </c>
      <c r="I1103" s="36" t="n">
        <f aca="false">IFERROR(Counts!Z1103/Counts!AA1103,"")</f>
        <v>0.288636363636364</v>
      </c>
      <c r="J1103" s="36" t="n">
        <f aca="false">IFERROR(Counts!AB1103/Counts!AA1103,"")</f>
        <v>0.272281818181818</v>
      </c>
      <c r="K1103" s="37" t="n">
        <f aca="false">IFERROR((Counts!AB1103-Counts!Z1103)/Counts!AA1103,"")</f>
        <v>-0.0163545454545455</v>
      </c>
      <c r="L1103" s="38" t="n">
        <f aca="false">IFERROR(Counts!Y1103/Counts!P1103,"")</f>
        <v>0.318181818181818</v>
      </c>
      <c r="M1103" s="38" t="n">
        <f aca="false">IFERROR(Counts!V1103/Counts!P1103,"")</f>
        <v>0.0454545454545455</v>
      </c>
      <c r="N1103" s="38" t="n">
        <f aca="false">IFERROR(Counts!AD1103/Counts!AC1103,"")</f>
        <v>0.0882352941176471</v>
      </c>
      <c r="O1103" s="38" t="n">
        <f aca="false">IFERROR(Counts!AE1103/Counts!AC1103,"")</f>
        <v>0.323529411764706</v>
      </c>
      <c r="P1103" s="39" t="n">
        <f aca="false">IFERROR(Counts!AG1103/Counts!AF1103,"")</f>
        <v>87.8264705882353</v>
      </c>
      <c r="Q1103" s="38" t="n">
        <f aca="false">IFERROR(Counts!AH1103/Counts!AC1103,"")</f>
        <v>0.352941176470588</v>
      </c>
      <c r="R1103" s="38" t="n">
        <f aca="false">IFERROR(Counts!N1103/Counts!M1103,"")</f>
        <v>0.454128440366973</v>
      </c>
      <c r="S1103" s="38" t="n">
        <f aca="false">IFERROR(Counts!K1103/Counts!J1103,"")</f>
        <v>0.695402298850575</v>
      </c>
      <c r="T1103" s="38" t="n">
        <f aca="false">IFERROR(Counts!I1103/Counts!H1103,"")</f>
        <v>0.359090909090909</v>
      </c>
      <c r="U1103" s="38" t="n">
        <f aca="false">IFERROR(1-Counts!L1103/Counts!K1103,"")</f>
        <v>0.801652892561984</v>
      </c>
      <c r="V1103" s="39" t="n">
        <f aca="false">IFERROR(Counts!AJ1103/Counts!AI1103,"")</f>
        <v>72.3218274111675</v>
      </c>
      <c r="W1103" s="38" t="n">
        <f aca="false">IFERROR(Counts!AK1103/Counts!AI1103,"")</f>
        <v>0.17258883248731</v>
      </c>
      <c r="X1103" s="40" t="n">
        <f aca="false">IFERROR(Counts!O1103,"")</f>
        <v>-1.313</v>
      </c>
      <c r="Y1103" s="36" t="n">
        <f aca="false">IFERROR(INDEX('Season Counts'!$Y$2:$Y$740,$AF1103)/INDEX('Season Counts'!$X$2:$X$740,$AF1103),"")</f>
        <v>0.326432712215321</v>
      </c>
      <c r="Z1103" s="37" t="n">
        <f aca="false">IFERROR(J1103-Y1103,"")</f>
        <v>-0.0541508940335028</v>
      </c>
      <c r="AA1103" s="38" t="n">
        <f aca="false">IFERROR(INDEX('Season Counts'!$K$2:$K$740,$AF1103)/INDEX('Season Counts'!$J$2:$J$740,$AF1103),"")</f>
        <v>0.392746113989637</v>
      </c>
      <c r="AB1103" s="41" t="n">
        <f aca="false">IFERROR(R1103-AA1103,"")</f>
        <v>0.0613823263773352</v>
      </c>
      <c r="AC1103" s="39" t="n">
        <f aca="false">IFERROR(INDEX('Season Counts'!$AG$2:$AG$740,$AF1103)/INDEX('Season Counts'!$AF$2:$AF$740,$AF1103),"")</f>
        <v>72.3879725085911</v>
      </c>
      <c r="AD1103" s="40" t="n">
        <f aca="false">IFERROR(V1103-AC1103,"")</f>
        <v>-0.0661450974235578</v>
      </c>
      <c r="AE1103" s="4" t="str">
        <f aca="false">IF(D1103&lt;Guide!$C$21,"Low PA",IF(TRIM(IF(ISNUMBER(AD1103),IF(N(AD1103)&lt;=-Guide!$C$24,"▼ Bat Speed  ",IF(N(AD1103)&gt;=Guide!$C$24,"▲ Bat Speed  ","")),"")&amp;IF(N(Z1103)&gt;=Guide!$C$22,"▲ Contact  ","")&amp;IF(N(Z1103)&lt;=-Guide!$C$22,"▼ Contact  ","")&amp;IF(N(AB1103)&gt;=Guide!$C$23,"▲ Chase  ","")&amp;IF(N(AB1103)&lt;=-Guide!$C$23,"▼ Chase  ",""))="","Stable",TRIM(IF(ISNUMBER(AD1103),IF(N(AD1103)&lt;=-Guide!$C$24,"▼ Bat Speed  ",IF(N(AD1103)&gt;=Guide!$C$24,"▲ Bat Speed  ","")),"")&amp;IF(N(Z1103)&gt;=Guide!$C$22,"▲ Contact  ","")&amp;IF(N(Z1103)&lt;=-Guide!$C$22,"▼ Contact  ","")&amp;IF(N(AB1103)&gt;=Guide!$C$23,"▲ Chase  ","")&amp;IF(N(AB1103)&lt;=-Guide!$C$23,"▼ Chase  ",""))))</f>
        <v>▼ Contact ▲ Chase</v>
      </c>
      <c r="AF1103" s="35" t="n">
        <f aca="false">MATCH(Counts!A1103,'Season Counts'!$A$2:$A$740,0)</f>
        <v>286</v>
      </c>
    </row>
    <row r="1104" customFormat="false" ht="15" hidden="false" customHeight="false" outlineLevel="0" collapsed="false">
      <c r="A1104" s="34" t="str">
        <f aca="false">Counts!B1104</f>
        <v>HOU</v>
      </c>
      <c r="B1104" s="5" t="str">
        <f aca="false">Counts!C1104</f>
        <v>Jeremy Peña</v>
      </c>
      <c r="C1104" s="34" t="str">
        <f aca="false">Counts!F1104</f>
        <v>Sep</v>
      </c>
      <c r="D1104" s="35" t="n">
        <f aca="false">IFERROR(Counts!P1104,"")</f>
        <v>103</v>
      </c>
      <c r="E1104" s="36" t="n">
        <f aca="false">IFERROR(Counts!R1104/Counts!Q1104,"")</f>
        <v>0.255102040816327</v>
      </c>
      <c r="F1104" s="36" t="n">
        <f aca="false">IFERROR((Counts!R1104+Counts!V1104+Counts!W1104)/(Counts!Q1104+Counts!V1104+Counts!W1104+Counts!X1104),"")</f>
        <v>0.281553398058252</v>
      </c>
      <c r="G1104" s="36" t="n">
        <f aca="false">IFERROR((Counts!R1104+Counts!S1104+2*Counts!T1104+3*Counts!U1104)/Counts!Q1104,"")</f>
        <v>0.459183673469388</v>
      </c>
      <c r="H1104" s="35" t="n">
        <f aca="false">IFERROR(Counts!U1104,"")</f>
        <v>5</v>
      </c>
      <c r="I1104" s="36" t="n">
        <f aca="false">IFERROR(Counts!Z1104/Counts!AA1104,"")</f>
        <v>0.316019417475728</v>
      </c>
      <c r="J1104" s="36" t="n">
        <f aca="false">IFERROR(Counts!AB1104/Counts!AA1104,"")</f>
        <v>0.30895145631068</v>
      </c>
      <c r="K1104" s="37" t="n">
        <f aca="false">IFERROR((Counts!AB1104-Counts!Z1104)/Counts!AA1104,"")</f>
        <v>-0.00706796116504852</v>
      </c>
      <c r="L1104" s="38" t="n">
        <f aca="false">IFERROR(Counts!Y1104/Counts!P1104,"")</f>
        <v>0.310679611650485</v>
      </c>
      <c r="M1104" s="38" t="n">
        <f aca="false">IFERROR(Counts!V1104/Counts!P1104,"")</f>
        <v>0.0194174757281553</v>
      </c>
      <c r="N1104" s="38" t="n">
        <f aca="false">IFERROR(Counts!AD1104/Counts!AC1104,"")</f>
        <v>0.104477611940299</v>
      </c>
      <c r="O1104" s="38" t="n">
        <f aca="false">IFERROR(Counts!AE1104/Counts!AC1104,"")</f>
        <v>0.388059701492537</v>
      </c>
      <c r="P1104" s="39" t="n">
        <f aca="false">IFERROR(Counts!AG1104/Counts!AF1104,"")</f>
        <v>89.5970149253731</v>
      </c>
      <c r="Q1104" s="38" t="n">
        <f aca="false">IFERROR(Counts!AH1104/Counts!AC1104,"")</f>
        <v>0.417910447761194</v>
      </c>
      <c r="R1104" s="38" t="n">
        <f aca="false">IFERROR(Counts!N1104/Counts!M1104,"")</f>
        <v>0.438679245283019</v>
      </c>
      <c r="S1104" s="38" t="n">
        <f aca="false">IFERROR(Counts!K1104/Counts!J1104,"")</f>
        <v>0.734939759036145</v>
      </c>
      <c r="T1104" s="38" t="n">
        <f aca="false">IFERROR(Counts!I1104/Counts!H1104,"")</f>
        <v>0.311627906976744</v>
      </c>
      <c r="U1104" s="38" t="n">
        <f aca="false">IFERROR(1-Counts!L1104/Counts!K1104,"")</f>
        <v>0.868852459016393</v>
      </c>
      <c r="V1104" s="39" t="n">
        <f aca="false">IFERROR(Counts!AJ1104/Counts!AI1104,"")</f>
        <v>72.9803191489362</v>
      </c>
      <c r="W1104" s="38" t="n">
        <f aca="false">IFERROR(Counts!AK1104/Counts!AI1104,"")</f>
        <v>0.25531914893617</v>
      </c>
      <c r="X1104" s="40" t="n">
        <f aca="false">IFERROR(Counts!O1104,"")</f>
        <v>-1.39</v>
      </c>
      <c r="Y1104" s="36" t="n">
        <f aca="false">IFERROR(INDEX('Season Counts'!$Y$2:$Y$740,$AF1104)/INDEX('Season Counts'!$X$2:$X$740,$AF1104),"")</f>
        <v>0.326432712215321</v>
      </c>
      <c r="Z1104" s="37" t="n">
        <f aca="false">IFERROR(J1104-Y1104,"")</f>
        <v>-0.0174812559046413</v>
      </c>
      <c r="AA1104" s="38" t="n">
        <f aca="false">IFERROR(INDEX('Season Counts'!$K$2:$K$740,$AF1104)/INDEX('Season Counts'!$J$2:$J$740,$AF1104),"")</f>
        <v>0.392746113989637</v>
      </c>
      <c r="AB1104" s="41" t="n">
        <f aca="false">IFERROR(R1104-AA1104,"")</f>
        <v>0.0459331312933816</v>
      </c>
      <c r="AC1104" s="39" t="n">
        <f aca="false">IFERROR(INDEX('Season Counts'!$AG$2:$AG$740,$AF1104)/INDEX('Season Counts'!$AF$2:$AF$740,$AF1104),"")</f>
        <v>72.3879725085911</v>
      </c>
      <c r="AD1104" s="40" t="n">
        <f aca="false">IFERROR(V1104-AC1104,"")</f>
        <v>0.592346640345099</v>
      </c>
      <c r="AE1104" s="4" t="str">
        <f aca="false">IF(D1104&lt;Guide!$C$21,"Low PA",IF(TRIM(IF(ISNUMBER(AD1104),IF(N(AD1104)&lt;=-Guide!$C$24,"▼ Bat Speed  ",IF(N(AD1104)&gt;=Guide!$C$24,"▲ Bat Speed  ","")),"")&amp;IF(N(Z1104)&gt;=Guide!$C$22,"▲ Contact  ","")&amp;IF(N(Z1104)&lt;=-Guide!$C$22,"▼ Contact  ","")&amp;IF(N(AB1104)&gt;=Guide!$C$23,"▲ Chase  ","")&amp;IF(N(AB1104)&lt;=-Guide!$C$23,"▼ Chase  ",""))="","Stable",TRIM(IF(ISNUMBER(AD1104),IF(N(AD1104)&lt;=-Guide!$C$24,"▼ Bat Speed  ",IF(N(AD1104)&gt;=Guide!$C$24,"▲ Bat Speed  ","")),"")&amp;IF(N(Z1104)&gt;=Guide!$C$22,"▲ Contact  ","")&amp;IF(N(Z1104)&lt;=-Guide!$C$22,"▼ Contact  ","")&amp;IF(N(AB1104)&gt;=Guide!$C$23,"▲ Chase  ","")&amp;IF(N(AB1104)&lt;=-Guide!$C$23,"▼ Chase  ",""))))</f>
        <v>▲ Chase</v>
      </c>
      <c r="AF1104" s="35" t="n">
        <f aca="false">MATCH(Counts!A1104,'Season Counts'!$A$2:$A$740,0)</f>
        <v>286</v>
      </c>
    </row>
    <row r="1105" customFormat="false" ht="15" hidden="false" customHeight="false" outlineLevel="0" collapsed="false">
      <c r="A1105" s="34" t="str">
        <f aca="false">Counts!B1105</f>
        <v>HOU</v>
      </c>
      <c r="B1105" s="5" t="str">
        <f aca="false">Counts!C1105</f>
        <v>Yainer Diaz</v>
      </c>
      <c r="C1105" s="34" t="str">
        <f aca="false">Counts!F1105</f>
        <v>Mar-Apr</v>
      </c>
      <c r="D1105" s="35" t="n">
        <f aca="false">IFERROR(Counts!P1105,"")</f>
        <v>97</v>
      </c>
      <c r="E1105" s="36" t="n">
        <f aca="false">IFERROR(Counts!R1105/Counts!Q1105,"")</f>
        <v>0.239130434782609</v>
      </c>
      <c r="F1105" s="36" t="n">
        <f aca="false">IFERROR((Counts!R1105+Counts!V1105+Counts!W1105)/(Counts!Q1105+Counts!V1105+Counts!W1105+Counts!X1105),"")</f>
        <v>0.257731958762887</v>
      </c>
      <c r="G1105" s="36" t="n">
        <f aca="false">IFERROR((Counts!R1105+Counts!S1105+2*Counts!T1105+3*Counts!U1105)/Counts!Q1105,"")</f>
        <v>0.347826086956522</v>
      </c>
      <c r="H1105" s="35" t="n">
        <f aca="false">IFERROR(Counts!U1105,"")</f>
        <v>2</v>
      </c>
      <c r="I1105" s="36" t="n">
        <f aca="false">IFERROR(Counts!Z1105/Counts!AA1105,"")</f>
        <v>0.262886597938144</v>
      </c>
      <c r="J1105" s="36" t="n">
        <f aca="false">IFERROR(Counts!AB1105/Counts!AA1105,"")</f>
        <v>0.264340206185567</v>
      </c>
      <c r="K1105" s="37" t="n">
        <f aca="false">IFERROR((Counts!AB1105-Counts!Z1105)/Counts!AA1105,"")</f>
        <v>0.00145360824742266</v>
      </c>
      <c r="L1105" s="38" t="n">
        <f aca="false">IFERROR(Counts!Y1105/Counts!P1105,"")</f>
        <v>0.154639175257732</v>
      </c>
      <c r="M1105" s="38" t="n">
        <f aca="false">IFERROR(Counts!V1105/Counts!P1105,"")</f>
        <v>0.0309278350515464</v>
      </c>
      <c r="N1105" s="38" t="n">
        <f aca="false">IFERROR(Counts!AD1105/Counts!AC1105,"")</f>
        <v>0.0379746835443038</v>
      </c>
      <c r="O1105" s="38" t="n">
        <f aca="false">IFERROR(Counts!AE1105/Counts!AC1105,"")</f>
        <v>0.278481012658228</v>
      </c>
      <c r="P1105" s="39" t="n">
        <f aca="false">IFERROR(Counts!AG1105/Counts!AF1105,"")</f>
        <v>87.8949367088608</v>
      </c>
      <c r="Q1105" s="38" t="n">
        <f aca="false">IFERROR(Counts!AH1105/Counts!AC1105,"")</f>
        <v>0.253164556962025</v>
      </c>
      <c r="R1105" s="38" t="n">
        <f aca="false">IFERROR(Counts!N1105/Counts!M1105,"")</f>
        <v>0.413793103448276</v>
      </c>
      <c r="S1105" s="38" t="n">
        <f aca="false">IFERROR(Counts!K1105/Counts!J1105,"")</f>
        <v>0.763888888888889</v>
      </c>
      <c r="T1105" s="38" t="n">
        <f aca="false">IFERROR(Counts!I1105/Counts!H1105,"")</f>
        <v>0.21978021978022</v>
      </c>
      <c r="U1105" s="38" t="n">
        <f aca="false">IFERROR(1-Counts!L1105/Counts!K1105,"")</f>
        <v>0.918181818181818</v>
      </c>
      <c r="V1105" s="39" t="n">
        <f aca="false">IFERROR(Counts!AJ1105/Counts!AI1105,"")</f>
        <v>72.2172839506173</v>
      </c>
      <c r="W1105" s="38" t="n">
        <f aca="false">IFERROR(Counts!AK1105/Counts!AI1105,"")</f>
        <v>0.148148148148148</v>
      </c>
      <c r="X1105" s="40" t="n">
        <f aca="false">IFERROR(Counts!O1105,"")</f>
        <v>-2.591</v>
      </c>
      <c r="Y1105" s="36" t="n">
        <f aca="false">IFERROR(INDEX('Season Counts'!$Y$2:$Y$740,$AF1105)/INDEX('Season Counts'!$X$2:$X$740,$AF1105),"")</f>
        <v>0.312429362880886</v>
      </c>
      <c r="Z1105" s="37" t="n">
        <f aca="false">IFERROR(J1105-Y1105,"")</f>
        <v>-0.0480891566953195</v>
      </c>
      <c r="AA1105" s="38" t="n">
        <f aca="false">IFERROR(INDEX('Season Counts'!$K$2:$K$740,$AF1105)/INDEX('Season Counts'!$J$2:$J$740,$AF1105),"")</f>
        <v>0.420880913539967</v>
      </c>
      <c r="AB1105" s="41" t="n">
        <f aca="false">IFERROR(R1105-AA1105,"")</f>
        <v>-0.00708781009169152</v>
      </c>
      <c r="AC1105" s="39" t="n">
        <f aca="false">IFERROR(INDEX('Season Counts'!$AG$2:$AG$740,$AF1105)/INDEX('Season Counts'!$AF$2:$AF$740,$AF1105),"")</f>
        <v>72.6538851351351</v>
      </c>
      <c r="AD1105" s="40" t="n">
        <f aca="false">IFERROR(V1105-AC1105,"")</f>
        <v>-0.436601184517841</v>
      </c>
      <c r="AE1105" s="4" t="str">
        <f aca="false">IF(D1105&lt;Guide!$C$21,"Low PA",IF(TRIM(IF(ISNUMBER(AD1105),IF(N(AD1105)&lt;=-Guide!$C$24,"▼ Bat Speed  ",IF(N(AD1105)&gt;=Guide!$C$24,"▲ Bat Speed  ","")),"")&amp;IF(N(Z1105)&gt;=Guide!$C$22,"▲ Contact  ","")&amp;IF(N(Z1105)&lt;=-Guide!$C$22,"▼ Contact  ","")&amp;IF(N(AB1105)&gt;=Guide!$C$23,"▲ Chase  ","")&amp;IF(N(AB1105)&lt;=-Guide!$C$23,"▼ Chase  ",""))="","Stable",TRIM(IF(ISNUMBER(AD1105),IF(N(AD1105)&lt;=-Guide!$C$24,"▼ Bat Speed  ",IF(N(AD1105)&gt;=Guide!$C$24,"▲ Bat Speed  ","")),"")&amp;IF(N(Z1105)&gt;=Guide!$C$22,"▲ Contact  ","")&amp;IF(N(Z1105)&lt;=-Guide!$C$22,"▼ Contact  ","")&amp;IF(N(AB1105)&gt;=Guide!$C$23,"▲ Chase  ","")&amp;IF(N(AB1105)&lt;=-Guide!$C$23,"▼ Chase  ",""))))</f>
        <v>▼ Contact</v>
      </c>
      <c r="AF1105" s="35" t="n">
        <f aca="false">MATCH(Counts!A1105,'Season Counts'!$A$2:$A$740,0)</f>
        <v>287</v>
      </c>
    </row>
    <row r="1106" customFormat="false" ht="15" hidden="false" customHeight="false" outlineLevel="0" collapsed="false">
      <c r="A1106" s="34" t="str">
        <f aca="false">Counts!B1106</f>
        <v>HOU</v>
      </c>
      <c r="B1106" s="5" t="str">
        <f aca="false">Counts!C1106</f>
        <v>Yainer Diaz</v>
      </c>
      <c r="C1106" s="34" t="str">
        <f aca="false">Counts!F1106</f>
        <v>May</v>
      </c>
      <c r="D1106" s="35" t="n">
        <f aca="false">IFERROR(Counts!P1106,"")</f>
        <v>9</v>
      </c>
      <c r="E1106" s="36" t="n">
        <f aca="false">IFERROR(Counts!R1106/Counts!Q1106,"")</f>
        <v>0.222222222222222</v>
      </c>
      <c r="F1106" s="36" t="n">
        <f aca="false">IFERROR((Counts!R1106+Counts!V1106+Counts!W1106)/(Counts!Q1106+Counts!V1106+Counts!W1106+Counts!X1106),"")</f>
        <v>0.222222222222222</v>
      </c>
      <c r="G1106" s="36" t="n">
        <f aca="false">IFERROR((Counts!R1106+Counts!S1106+2*Counts!T1106+3*Counts!U1106)/Counts!Q1106,"")</f>
        <v>0.333333333333333</v>
      </c>
      <c r="H1106" s="35" t="n">
        <f aca="false">IFERROR(Counts!U1106,"")</f>
        <v>0</v>
      </c>
      <c r="I1106" s="36" t="n">
        <f aca="false">IFERROR(Counts!Z1106/Counts!AA1106,"")</f>
        <v>0.238888888888889</v>
      </c>
      <c r="J1106" s="36" t="n">
        <f aca="false">IFERROR(Counts!AB1106/Counts!AA1106,"")</f>
        <v>0.180666666666667</v>
      </c>
      <c r="K1106" s="37" t="n">
        <f aca="false">IFERROR((Counts!AB1106-Counts!Z1106)/Counts!AA1106,"")</f>
        <v>-0.0582222222222222</v>
      </c>
      <c r="L1106" s="38" t="n">
        <f aca="false">IFERROR(Counts!Y1106/Counts!P1106,"")</f>
        <v>0.111111111111111</v>
      </c>
      <c r="M1106" s="38" t="n">
        <f aca="false">IFERROR(Counts!V1106/Counts!P1106,"")</f>
        <v>0</v>
      </c>
      <c r="N1106" s="38" t="n">
        <f aca="false">IFERROR(Counts!AD1106/Counts!AC1106,"")</f>
        <v>0</v>
      </c>
      <c r="O1106" s="38" t="n">
        <f aca="false">IFERROR(Counts!AE1106/Counts!AC1106,"")</f>
        <v>0.375</v>
      </c>
      <c r="P1106" s="39" t="n">
        <f aca="false">IFERROR(Counts!AG1106/Counts!AF1106,"")</f>
        <v>86.85</v>
      </c>
      <c r="Q1106" s="38" t="n">
        <f aca="false">IFERROR(Counts!AH1106/Counts!AC1106,"")</f>
        <v>0.125</v>
      </c>
      <c r="R1106" s="38" t="n">
        <f aca="false">IFERROR(Counts!N1106/Counts!M1106,"")</f>
        <v>0.7</v>
      </c>
      <c r="S1106" s="38" t="n">
        <f aca="false">IFERROR(Counts!K1106/Counts!J1106,"")</f>
        <v>0.727272727272727</v>
      </c>
      <c r="T1106" s="38" t="n">
        <f aca="false">IFERROR(Counts!I1106/Counts!H1106,"")</f>
        <v>0.2</v>
      </c>
      <c r="U1106" s="38" t="n">
        <f aca="false">IFERROR(1-Counts!L1106/Counts!K1106,"")</f>
        <v>0.75</v>
      </c>
      <c r="V1106" s="39" t="n">
        <f aca="false">IFERROR(Counts!AJ1106/Counts!AI1106,"")</f>
        <v>72.7066666666667</v>
      </c>
      <c r="W1106" s="38" t="n">
        <f aca="false">IFERROR(Counts!AK1106/Counts!AI1106,"")</f>
        <v>0.266666666666667</v>
      </c>
      <c r="X1106" s="40" t="n">
        <f aca="false">IFERROR(Counts!O1106,"")</f>
        <v>-0.603</v>
      </c>
      <c r="Y1106" s="36" t="n">
        <f aca="false">IFERROR(INDEX('Season Counts'!$Y$2:$Y$740,$AF1106)/INDEX('Season Counts'!$X$2:$X$740,$AF1106),"")</f>
        <v>0.312429362880886</v>
      </c>
      <c r="Z1106" s="37" t="n">
        <f aca="false">IFERROR(J1106-Y1106,"")</f>
        <v>-0.13176269621422</v>
      </c>
      <c r="AA1106" s="38" t="n">
        <f aca="false">IFERROR(INDEX('Season Counts'!$K$2:$K$740,$AF1106)/INDEX('Season Counts'!$J$2:$J$740,$AF1106),"")</f>
        <v>0.420880913539967</v>
      </c>
      <c r="AB1106" s="41" t="n">
        <f aca="false">IFERROR(R1106-AA1106,"")</f>
        <v>0.279119086460033</v>
      </c>
      <c r="AC1106" s="39" t="n">
        <f aca="false">IFERROR(INDEX('Season Counts'!$AG$2:$AG$740,$AF1106)/INDEX('Season Counts'!$AF$2:$AF$740,$AF1106),"")</f>
        <v>72.6538851351351</v>
      </c>
      <c r="AD1106" s="40" t="n">
        <f aca="false">IFERROR(V1106-AC1106,"")</f>
        <v>0.0527815315315365</v>
      </c>
      <c r="AE1106" s="4" t="str">
        <f aca="false">IF(D1106&lt;Guide!$C$21,"Low PA",IF(TRIM(IF(ISNUMBER(AD1106),IF(N(AD1106)&lt;=-Guide!$C$24,"▼ Bat Speed  ",IF(N(AD1106)&gt;=Guide!$C$24,"▲ Bat Speed  ","")),"")&amp;IF(N(Z1106)&gt;=Guide!$C$22,"▲ Contact  ","")&amp;IF(N(Z1106)&lt;=-Guide!$C$22,"▼ Contact  ","")&amp;IF(N(AB1106)&gt;=Guide!$C$23,"▲ Chase  ","")&amp;IF(N(AB1106)&lt;=-Guide!$C$23,"▼ Chase  ",""))="","Stable",TRIM(IF(ISNUMBER(AD1106),IF(N(AD1106)&lt;=-Guide!$C$24,"▼ Bat Speed  ",IF(N(AD1106)&gt;=Guide!$C$24,"▲ Bat Speed  ","")),"")&amp;IF(N(Z1106)&gt;=Guide!$C$22,"▲ Contact  ","")&amp;IF(N(Z1106)&lt;=-Guide!$C$22,"▼ Contact  ","")&amp;IF(N(AB1106)&gt;=Guide!$C$23,"▲ Chase  ","")&amp;IF(N(AB1106)&lt;=-Guide!$C$23,"▼ Chase  ",""))))</f>
        <v>Low PA</v>
      </c>
      <c r="AF1106" s="35" t="n">
        <f aca="false">MATCH(Counts!A1106,'Season Counts'!$A$2:$A$740,0)</f>
        <v>287</v>
      </c>
    </row>
    <row r="1107" customFormat="false" ht="15" hidden="false" customHeight="false" outlineLevel="0" collapsed="false">
      <c r="A1107" s="34" t="str">
        <f aca="false">Counts!B1107</f>
        <v>HOU</v>
      </c>
      <c r="B1107" s="5" t="str">
        <f aca="false">Counts!C1107</f>
        <v>Yainer Diaz</v>
      </c>
      <c r="C1107" s="34" t="str">
        <f aca="false">Counts!F1107</f>
        <v>Jun</v>
      </c>
      <c r="D1107" s="35" t="n">
        <f aca="false">IFERROR(Counts!P1107,"")</f>
        <v>40</v>
      </c>
      <c r="E1107" s="36" t="n">
        <f aca="false">IFERROR(Counts!R1107/Counts!Q1107,"")</f>
        <v>0.27027027027027</v>
      </c>
      <c r="F1107" s="36" t="n">
        <f aca="false">IFERROR((Counts!R1107+Counts!V1107+Counts!W1107)/(Counts!Q1107+Counts!V1107+Counts!W1107+Counts!X1107),"")</f>
        <v>0.325</v>
      </c>
      <c r="G1107" s="36" t="n">
        <f aca="false">IFERROR((Counts!R1107+Counts!S1107+2*Counts!T1107+3*Counts!U1107)/Counts!Q1107,"")</f>
        <v>0.405405405405405</v>
      </c>
      <c r="H1107" s="35" t="n">
        <f aca="false">IFERROR(Counts!U1107,"")</f>
        <v>1</v>
      </c>
      <c r="I1107" s="36" t="n">
        <f aca="false">IFERROR(Counts!Z1107/Counts!AA1107,"")</f>
        <v>0.3225</v>
      </c>
      <c r="J1107" s="36" t="n">
        <f aca="false">IFERROR(Counts!AB1107/Counts!AA1107,"")</f>
        <v>0.34325</v>
      </c>
      <c r="K1107" s="37" t="n">
        <f aca="false">IFERROR((Counts!AB1107-Counts!Z1107)/Counts!AA1107,"")</f>
        <v>0.02075</v>
      </c>
      <c r="L1107" s="38" t="n">
        <f aca="false">IFERROR(Counts!Y1107/Counts!P1107,"")</f>
        <v>0.175</v>
      </c>
      <c r="M1107" s="38" t="n">
        <f aca="false">IFERROR(Counts!V1107/Counts!P1107,"")</f>
        <v>0.05</v>
      </c>
      <c r="N1107" s="38" t="n">
        <f aca="false">IFERROR(Counts!AD1107/Counts!AC1107,"")</f>
        <v>0.0666666666666667</v>
      </c>
      <c r="O1107" s="38" t="n">
        <f aca="false">IFERROR(Counts!AE1107/Counts!AC1107,"")</f>
        <v>0.366666666666667</v>
      </c>
      <c r="P1107" s="39" t="n">
        <f aca="false">IFERROR(Counts!AG1107/Counts!AF1107,"")</f>
        <v>86.7966666666667</v>
      </c>
      <c r="Q1107" s="38" t="n">
        <f aca="false">IFERROR(Counts!AH1107/Counts!AC1107,"")</f>
        <v>0.366666666666667</v>
      </c>
      <c r="R1107" s="38" t="n">
        <f aca="false">IFERROR(Counts!N1107/Counts!M1107,"")</f>
        <v>0.314285714285714</v>
      </c>
      <c r="S1107" s="38" t="n">
        <f aca="false">IFERROR(Counts!K1107/Counts!J1107,"")</f>
        <v>0.692307692307692</v>
      </c>
      <c r="T1107" s="38" t="n">
        <f aca="false">IFERROR(Counts!I1107/Counts!H1107,"")</f>
        <v>0.194029850746269</v>
      </c>
      <c r="U1107" s="38" t="n">
        <f aca="false">IFERROR(1-Counts!L1107/Counts!K1107,"")</f>
        <v>0.911111111111111</v>
      </c>
      <c r="V1107" s="39" t="n">
        <f aca="false">IFERROR(Counts!AJ1107/Counts!AI1107,"")</f>
        <v>73.1933333333333</v>
      </c>
      <c r="W1107" s="38" t="n">
        <f aca="false">IFERROR(Counts!AK1107/Counts!AI1107,"")</f>
        <v>0.3</v>
      </c>
      <c r="X1107" s="40" t="n">
        <f aca="false">IFERROR(Counts!O1107,"")</f>
        <v>0.185</v>
      </c>
      <c r="Y1107" s="36" t="n">
        <f aca="false">IFERROR(INDEX('Season Counts'!$Y$2:$Y$740,$AF1107)/INDEX('Season Counts'!$X$2:$X$740,$AF1107),"")</f>
        <v>0.312429362880886</v>
      </c>
      <c r="Z1107" s="37" t="n">
        <f aca="false">IFERROR(J1107-Y1107,"")</f>
        <v>0.0308206371191135</v>
      </c>
      <c r="AA1107" s="38" t="n">
        <f aca="false">IFERROR(INDEX('Season Counts'!$K$2:$K$740,$AF1107)/INDEX('Season Counts'!$J$2:$J$740,$AF1107),"")</f>
        <v>0.420880913539967</v>
      </c>
      <c r="AB1107" s="41" t="n">
        <f aca="false">IFERROR(R1107-AA1107,"")</f>
        <v>-0.106595199254253</v>
      </c>
      <c r="AC1107" s="39" t="n">
        <f aca="false">IFERROR(INDEX('Season Counts'!$AG$2:$AG$740,$AF1107)/INDEX('Season Counts'!$AF$2:$AF$740,$AF1107),"")</f>
        <v>72.6538851351351</v>
      </c>
      <c r="AD1107" s="40" t="n">
        <f aca="false">IFERROR(V1107-AC1107,"")</f>
        <v>0.539448198198215</v>
      </c>
      <c r="AE1107" s="4" t="str">
        <f aca="false">IF(D1107&lt;Guide!$C$21,"Low PA",IF(TRIM(IF(ISNUMBER(AD1107),IF(N(AD1107)&lt;=-Guide!$C$24,"▼ Bat Speed  ",IF(N(AD1107)&gt;=Guide!$C$24,"▲ Bat Speed  ","")),"")&amp;IF(N(Z1107)&gt;=Guide!$C$22,"▲ Contact  ","")&amp;IF(N(Z1107)&lt;=-Guide!$C$22,"▼ Contact  ","")&amp;IF(N(AB1107)&gt;=Guide!$C$23,"▲ Chase  ","")&amp;IF(N(AB1107)&lt;=-Guide!$C$23,"▼ Chase  ",""))="","Stable",TRIM(IF(ISNUMBER(AD1107),IF(N(AD1107)&lt;=-Guide!$C$24,"▼ Bat Speed  ",IF(N(AD1107)&gt;=Guide!$C$24,"▲ Bat Speed  ","")),"")&amp;IF(N(Z1107)&gt;=Guide!$C$22,"▲ Contact  ","")&amp;IF(N(Z1107)&lt;=-Guide!$C$22,"▼ Contact  ","")&amp;IF(N(AB1107)&gt;=Guide!$C$23,"▲ Chase  ","")&amp;IF(N(AB1107)&lt;=-Guide!$C$23,"▼ Chase  ",""))))</f>
        <v>▼ Chase</v>
      </c>
      <c r="AF1107" s="35" t="n">
        <f aca="false">MATCH(Counts!A1107,'Season Counts'!$A$2:$A$740,0)</f>
        <v>287</v>
      </c>
    </row>
    <row r="1108" customFormat="false" ht="15" hidden="false" customHeight="false" outlineLevel="0" collapsed="false">
      <c r="A1108" s="34" t="str">
        <f aca="false">Counts!B1108</f>
        <v>HOU</v>
      </c>
      <c r="B1108" s="5" t="str">
        <f aca="false">Counts!C1108</f>
        <v>Yainer Diaz</v>
      </c>
      <c r="C1108" s="34" t="str">
        <f aca="false">Counts!F1108</f>
        <v>Jul</v>
      </c>
      <c r="D1108" s="35" t="n">
        <f aca="false">IFERROR(Counts!P1108,"")</f>
        <v>63</v>
      </c>
      <c r="E1108" s="36" t="n">
        <f aca="false">IFERROR(Counts!R1108/Counts!Q1108,"")</f>
        <v>0.295081967213115</v>
      </c>
      <c r="F1108" s="36" t="n">
        <f aca="false">IFERROR((Counts!R1108+Counts!V1108+Counts!W1108)/(Counts!Q1108+Counts!V1108+Counts!W1108+Counts!X1108),"")</f>
        <v>0.317460317460317</v>
      </c>
      <c r="G1108" s="36" t="n">
        <f aca="false">IFERROR((Counts!R1108+Counts!S1108+2*Counts!T1108+3*Counts!U1108)/Counts!Q1108,"")</f>
        <v>0.573770491803279</v>
      </c>
      <c r="H1108" s="35" t="n">
        <f aca="false">IFERROR(Counts!U1108,"")</f>
        <v>5</v>
      </c>
      <c r="I1108" s="36" t="n">
        <f aca="false">IFERROR(Counts!Z1108/Counts!AA1108,"")</f>
        <v>0.377777777777778</v>
      </c>
      <c r="J1108" s="36" t="n">
        <f aca="false">IFERROR(Counts!AB1108/Counts!AA1108,"")</f>
        <v>0.393365079365079</v>
      </c>
      <c r="K1108" s="37" t="n">
        <f aca="false">IFERROR((Counts!AB1108-Counts!Z1108)/Counts!AA1108,"")</f>
        <v>0.0155873015873016</v>
      </c>
      <c r="L1108" s="38" t="n">
        <f aca="false">IFERROR(Counts!Y1108/Counts!P1108,"")</f>
        <v>0.142857142857143</v>
      </c>
      <c r="M1108" s="38" t="n">
        <f aca="false">IFERROR(Counts!V1108/Counts!P1108,"")</f>
        <v>0.0317460317460317</v>
      </c>
      <c r="N1108" s="38" t="n">
        <f aca="false">IFERROR(Counts!AD1108/Counts!AC1108,"")</f>
        <v>0.0961538461538462</v>
      </c>
      <c r="O1108" s="38" t="n">
        <f aca="false">IFERROR(Counts!AE1108/Counts!AC1108,"")</f>
        <v>0.423076923076923</v>
      </c>
      <c r="P1108" s="39" t="n">
        <f aca="false">IFERROR(Counts!AG1108/Counts!AF1108,"")</f>
        <v>88.5865384615385</v>
      </c>
      <c r="Q1108" s="38" t="n">
        <f aca="false">IFERROR(Counts!AH1108/Counts!AC1108,"")</f>
        <v>0.403846153846154</v>
      </c>
      <c r="R1108" s="38" t="n">
        <f aca="false">IFERROR(Counts!N1108/Counts!M1108,"")</f>
        <v>0.471153846153846</v>
      </c>
      <c r="S1108" s="38" t="n">
        <f aca="false">IFERROR(Counts!K1108/Counts!J1108,"")</f>
        <v>0.694736842105263</v>
      </c>
      <c r="T1108" s="38" t="n">
        <f aca="false">IFERROR(Counts!I1108/Counts!H1108,"")</f>
        <v>0.156521739130435</v>
      </c>
      <c r="U1108" s="38" t="n">
        <f aca="false">IFERROR(1-Counts!L1108/Counts!K1108,"")</f>
        <v>0.924242424242424</v>
      </c>
      <c r="V1108" s="39" t="n">
        <f aca="false">IFERROR(Counts!AJ1108/Counts!AI1108,"")</f>
        <v>72.55</v>
      </c>
      <c r="W1108" s="38" t="n">
        <f aca="false">IFERROR(Counts!AK1108/Counts!AI1108,"")</f>
        <v>0.244897959183673</v>
      </c>
      <c r="X1108" s="40" t="n">
        <f aca="false">IFERROR(Counts!O1108,"")</f>
        <v>6.315</v>
      </c>
      <c r="Y1108" s="36" t="n">
        <f aca="false">IFERROR(INDEX('Season Counts'!$Y$2:$Y$740,$AF1108)/INDEX('Season Counts'!$X$2:$X$740,$AF1108),"")</f>
        <v>0.312429362880886</v>
      </c>
      <c r="Z1108" s="37" t="n">
        <f aca="false">IFERROR(J1108-Y1108,"")</f>
        <v>0.0809357164841929</v>
      </c>
      <c r="AA1108" s="38" t="n">
        <f aca="false">IFERROR(INDEX('Season Counts'!$K$2:$K$740,$AF1108)/INDEX('Season Counts'!$J$2:$J$740,$AF1108),"")</f>
        <v>0.420880913539967</v>
      </c>
      <c r="AB1108" s="41" t="n">
        <f aca="false">IFERROR(R1108-AA1108,"")</f>
        <v>0.0502729326138788</v>
      </c>
      <c r="AC1108" s="39" t="n">
        <f aca="false">IFERROR(INDEX('Season Counts'!$AG$2:$AG$740,$AF1108)/INDEX('Season Counts'!$AF$2:$AF$740,$AF1108),"")</f>
        <v>72.6538851351351</v>
      </c>
      <c r="AD1108" s="40" t="n">
        <f aca="false">IFERROR(V1108-AC1108,"")</f>
        <v>-0.10388513513513</v>
      </c>
      <c r="AE1108" s="4" t="str">
        <f aca="false">IF(D1108&lt;Guide!$C$21,"Low PA",IF(TRIM(IF(ISNUMBER(AD1108),IF(N(AD1108)&lt;=-Guide!$C$24,"▼ Bat Speed  ",IF(N(AD1108)&gt;=Guide!$C$24,"▲ Bat Speed  ","")),"")&amp;IF(N(Z1108)&gt;=Guide!$C$22,"▲ Contact  ","")&amp;IF(N(Z1108)&lt;=-Guide!$C$22,"▼ Contact  ","")&amp;IF(N(AB1108)&gt;=Guide!$C$23,"▲ Chase  ","")&amp;IF(N(AB1108)&lt;=-Guide!$C$23,"▼ Chase  ",""))="","Stable",TRIM(IF(ISNUMBER(AD1108),IF(N(AD1108)&lt;=-Guide!$C$24,"▼ Bat Speed  ",IF(N(AD1108)&gt;=Guide!$C$24,"▲ Bat Speed  ","")),"")&amp;IF(N(Z1108)&gt;=Guide!$C$22,"▲ Contact  ","")&amp;IF(N(Z1108)&lt;=-Guide!$C$22,"▼ Contact  ","")&amp;IF(N(AB1108)&gt;=Guide!$C$23,"▲ Chase  ","")&amp;IF(N(AB1108)&lt;=-Guide!$C$23,"▼ Chase  ",""))))</f>
        <v>▲ Contact ▲ Chase</v>
      </c>
      <c r="AF1108" s="35" t="n">
        <f aca="false">MATCH(Counts!A1108,'Season Counts'!$A$2:$A$740,0)</f>
        <v>287</v>
      </c>
    </row>
    <row r="1109" customFormat="false" ht="15" hidden="false" customHeight="false" outlineLevel="0" collapsed="false">
      <c r="A1109" s="34" t="str">
        <f aca="false">Counts!B1109</f>
        <v>HOU</v>
      </c>
      <c r="B1109" s="5" t="str">
        <f aca="false">Counts!C1109</f>
        <v>Yainer Diaz</v>
      </c>
      <c r="C1109" s="34" t="str">
        <f aca="false">Counts!F1109</f>
        <v>Aug</v>
      </c>
      <c r="D1109" s="35" t="n">
        <f aca="false">IFERROR(Counts!P1109,"")</f>
        <v>65</v>
      </c>
      <c r="E1109" s="36" t="n">
        <f aca="false">IFERROR(Counts!R1109/Counts!Q1109,"")</f>
        <v>0.262295081967213</v>
      </c>
      <c r="F1109" s="36" t="n">
        <f aca="false">IFERROR((Counts!R1109+Counts!V1109+Counts!W1109)/(Counts!Q1109+Counts!V1109+Counts!W1109+Counts!X1109),"")</f>
        <v>0.307692307692308</v>
      </c>
      <c r="G1109" s="36" t="n">
        <f aca="false">IFERROR((Counts!R1109+Counts!S1109+2*Counts!T1109+3*Counts!U1109)/Counts!Q1109,"")</f>
        <v>0.39344262295082</v>
      </c>
      <c r="H1109" s="35" t="n">
        <f aca="false">IFERROR(Counts!U1109,"")</f>
        <v>2</v>
      </c>
      <c r="I1109" s="36" t="n">
        <f aca="false">IFERROR(Counts!Z1109/Counts!AA1109,"")</f>
        <v>0.309230769230769</v>
      </c>
      <c r="J1109" s="36" t="n">
        <f aca="false">IFERROR(Counts!AB1109/Counts!AA1109,"")</f>
        <v>0.260107692307692</v>
      </c>
      <c r="K1109" s="37" t="n">
        <f aca="false">IFERROR((Counts!AB1109-Counts!Z1109)/Counts!AA1109,"")</f>
        <v>-0.0491230769230769</v>
      </c>
      <c r="L1109" s="38" t="n">
        <f aca="false">IFERROR(Counts!Y1109/Counts!P1109,"")</f>
        <v>0.169230769230769</v>
      </c>
      <c r="M1109" s="38" t="n">
        <f aca="false">IFERROR(Counts!V1109/Counts!P1109,"")</f>
        <v>0.0461538461538462</v>
      </c>
      <c r="N1109" s="38" t="n">
        <f aca="false">IFERROR(Counts!AD1109/Counts!AC1109,"")</f>
        <v>0.04</v>
      </c>
      <c r="O1109" s="38" t="n">
        <f aca="false">IFERROR(Counts!AE1109/Counts!AC1109,"")</f>
        <v>0.4</v>
      </c>
      <c r="P1109" s="39" t="n">
        <f aca="false">IFERROR(Counts!AG1109/Counts!AF1109,"")</f>
        <v>88.55</v>
      </c>
      <c r="Q1109" s="38" t="n">
        <f aca="false">IFERROR(Counts!AH1109/Counts!AC1109,"")</f>
        <v>0.22</v>
      </c>
      <c r="R1109" s="38" t="n">
        <f aca="false">IFERROR(Counts!N1109/Counts!M1109,"")</f>
        <v>0.472222222222222</v>
      </c>
      <c r="S1109" s="38" t="n">
        <f aca="false">IFERROR(Counts!K1109/Counts!J1109,"")</f>
        <v>0.805825242718447</v>
      </c>
      <c r="T1109" s="38" t="n">
        <f aca="false">IFERROR(Counts!I1109/Counts!H1109,"")</f>
        <v>0.201492537313433</v>
      </c>
      <c r="U1109" s="38" t="n">
        <f aca="false">IFERROR(1-Counts!L1109/Counts!K1109,"")</f>
        <v>0.91566265060241</v>
      </c>
      <c r="V1109" s="39" t="n">
        <f aca="false">IFERROR(Counts!AJ1109/Counts!AI1109,"")</f>
        <v>72.6882352941177</v>
      </c>
      <c r="W1109" s="38" t="n">
        <f aca="false">IFERROR(Counts!AK1109/Counts!AI1109,"")</f>
        <v>0.26890756302521</v>
      </c>
      <c r="X1109" s="40" t="n">
        <f aca="false">IFERROR(Counts!O1109,"")</f>
        <v>1.315</v>
      </c>
      <c r="Y1109" s="36" t="n">
        <f aca="false">IFERROR(INDEX('Season Counts'!$Y$2:$Y$740,$AF1109)/INDEX('Season Counts'!$X$2:$X$740,$AF1109),"")</f>
        <v>0.312429362880886</v>
      </c>
      <c r="Z1109" s="37" t="n">
        <f aca="false">IFERROR(J1109-Y1109,"")</f>
        <v>-0.0523216705731941</v>
      </c>
      <c r="AA1109" s="38" t="n">
        <f aca="false">IFERROR(INDEX('Season Counts'!$K$2:$K$740,$AF1109)/INDEX('Season Counts'!$J$2:$J$740,$AF1109),"")</f>
        <v>0.420880913539967</v>
      </c>
      <c r="AB1109" s="41" t="n">
        <f aca="false">IFERROR(R1109-AA1109,"")</f>
        <v>0.0513413086822548</v>
      </c>
      <c r="AC1109" s="39" t="n">
        <f aca="false">IFERROR(INDEX('Season Counts'!$AG$2:$AG$740,$AF1109)/INDEX('Season Counts'!$AF$2:$AF$740,$AF1109),"")</f>
        <v>72.6538851351351</v>
      </c>
      <c r="AD1109" s="40" t="n">
        <f aca="false">IFERROR(V1109-AC1109,"")</f>
        <v>0.0343501589825195</v>
      </c>
      <c r="AE1109" s="4" t="str">
        <f aca="false">IF(D1109&lt;Guide!$C$21,"Low PA",IF(TRIM(IF(ISNUMBER(AD1109),IF(N(AD1109)&lt;=-Guide!$C$24,"▼ Bat Speed  ",IF(N(AD1109)&gt;=Guide!$C$24,"▲ Bat Speed  ","")),"")&amp;IF(N(Z1109)&gt;=Guide!$C$22,"▲ Contact  ","")&amp;IF(N(Z1109)&lt;=-Guide!$C$22,"▼ Contact  ","")&amp;IF(N(AB1109)&gt;=Guide!$C$23,"▲ Chase  ","")&amp;IF(N(AB1109)&lt;=-Guide!$C$23,"▼ Chase  ",""))="","Stable",TRIM(IF(ISNUMBER(AD1109),IF(N(AD1109)&lt;=-Guide!$C$24,"▼ Bat Speed  ",IF(N(AD1109)&gt;=Guide!$C$24,"▲ Bat Speed  ","")),"")&amp;IF(N(Z1109)&gt;=Guide!$C$22,"▲ Contact  ","")&amp;IF(N(Z1109)&lt;=-Guide!$C$22,"▼ Contact  ","")&amp;IF(N(AB1109)&gt;=Guide!$C$23,"▲ Chase  ","")&amp;IF(N(AB1109)&lt;=-Guide!$C$23,"▼ Chase  ",""))))</f>
        <v>▼ Contact ▲ Chase</v>
      </c>
      <c r="AF1109" s="35" t="n">
        <f aca="false">MATCH(Counts!A1109,'Season Counts'!$A$2:$A$740,0)</f>
        <v>287</v>
      </c>
    </row>
    <row r="1110" customFormat="false" ht="15" hidden="false" customHeight="false" outlineLevel="0" collapsed="false">
      <c r="A1110" s="34" t="str">
        <f aca="false">Counts!B1110</f>
        <v>HOU</v>
      </c>
      <c r="B1110" s="5" t="str">
        <f aca="false">Counts!C1110</f>
        <v>Yainer Diaz</v>
      </c>
      <c r="C1110" s="34" t="str">
        <f aca="false">Counts!F1110</f>
        <v>Sep</v>
      </c>
      <c r="D1110" s="35" t="n">
        <f aca="false">IFERROR(Counts!P1110,"")</f>
        <v>87</v>
      </c>
      <c r="E1110" s="36" t="n">
        <f aca="false">IFERROR(Counts!R1110/Counts!Q1110,"")</f>
        <v>0.357142857142857</v>
      </c>
      <c r="F1110" s="36" t="n">
        <f aca="false">IFERROR((Counts!R1110+Counts!V1110+Counts!W1110)/(Counts!Q1110+Counts!V1110+Counts!W1110+Counts!X1110),"")</f>
        <v>0.379310344827586</v>
      </c>
      <c r="G1110" s="36" t="n">
        <f aca="false">IFERROR((Counts!R1110+Counts!S1110+2*Counts!T1110+3*Counts!U1110)/Counts!Q1110,"")</f>
        <v>0.583333333333333</v>
      </c>
      <c r="H1110" s="35" t="n">
        <f aca="false">IFERROR(Counts!U1110,"")</f>
        <v>4</v>
      </c>
      <c r="I1110" s="36" t="n">
        <f aca="false">IFERROR(Counts!Z1110/Counts!AA1110,"")</f>
        <v>0.413218390804598</v>
      </c>
      <c r="J1110" s="36" t="n">
        <f aca="false">IFERROR(Counts!AB1110/Counts!AA1110,"")</f>
        <v>0.345988505747126</v>
      </c>
      <c r="K1110" s="37" t="n">
        <f aca="false">IFERROR((Counts!AB1110-Counts!Z1110)/Counts!AA1110,"")</f>
        <v>-0.0672298850574713</v>
      </c>
      <c r="L1110" s="38" t="n">
        <f aca="false">IFERROR(Counts!Y1110/Counts!P1110,"")</f>
        <v>0.160919540229885</v>
      </c>
      <c r="M1110" s="38" t="n">
        <f aca="false">IFERROR(Counts!V1110/Counts!P1110,"")</f>
        <v>0.0229885057471264</v>
      </c>
      <c r="N1110" s="38" t="n">
        <f aca="false">IFERROR(Counts!AD1110/Counts!AC1110,"")</f>
        <v>0.114285714285714</v>
      </c>
      <c r="O1110" s="38" t="n">
        <f aca="false">IFERROR(Counts!AE1110/Counts!AC1110,"")</f>
        <v>0.485714285714286</v>
      </c>
      <c r="P1110" s="39" t="n">
        <f aca="false">IFERROR(Counts!AG1110/Counts!AF1110,"")</f>
        <v>93.2057142857143</v>
      </c>
      <c r="Q1110" s="38" t="n">
        <f aca="false">IFERROR(Counts!AH1110/Counts!AC1110,"")</f>
        <v>0.342857142857143</v>
      </c>
      <c r="R1110" s="38" t="n">
        <f aca="false">IFERROR(Counts!N1110/Counts!M1110,"")</f>
        <v>0.387755102040816</v>
      </c>
      <c r="S1110" s="38" t="n">
        <f aca="false">IFERROR(Counts!K1110/Counts!J1110,"")</f>
        <v>0.7421875</v>
      </c>
      <c r="T1110" s="38" t="n">
        <f aca="false">IFERROR(Counts!I1110/Counts!H1110,"")</f>
        <v>0.203947368421053</v>
      </c>
      <c r="U1110" s="38" t="n">
        <f aca="false">IFERROR(1-Counts!L1110/Counts!K1110,"")</f>
        <v>0.884210526315789</v>
      </c>
      <c r="V1110" s="39" t="n">
        <f aca="false">IFERROR(Counts!AJ1110/Counts!AI1110,"")</f>
        <v>72.9702898550725</v>
      </c>
      <c r="W1110" s="38" t="n">
        <f aca="false">IFERROR(Counts!AK1110/Counts!AI1110,"")</f>
        <v>0.289855072463768</v>
      </c>
      <c r="X1110" s="40" t="n">
        <f aca="false">IFERROR(Counts!O1110,"")</f>
        <v>6.093</v>
      </c>
      <c r="Y1110" s="36" t="n">
        <f aca="false">IFERROR(INDEX('Season Counts'!$Y$2:$Y$740,$AF1110)/INDEX('Season Counts'!$X$2:$X$740,$AF1110),"")</f>
        <v>0.312429362880886</v>
      </c>
      <c r="Z1110" s="37" t="n">
        <f aca="false">IFERROR(J1110-Y1110,"")</f>
        <v>0.03355914286624</v>
      </c>
      <c r="AA1110" s="38" t="n">
        <f aca="false">IFERROR(INDEX('Season Counts'!$K$2:$K$740,$AF1110)/INDEX('Season Counts'!$J$2:$J$740,$AF1110),"")</f>
        <v>0.420880913539967</v>
      </c>
      <c r="AB1110" s="41" t="n">
        <f aca="false">IFERROR(R1110-AA1110,"")</f>
        <v>-0.0331258114991511</v>
      </c>
      <c r="AC1110" s="39" t="n">
        <f aca="false">IFERROR(INDEX('Season Counts'!$AG$2:$AG$740,$AF1110)/INDEX('Season Counts'!$AF$2:$AF$740,$AF1110),"")</f>
        <v>72.6538851351351</v>
      </c>
      <c r="AD1110" s="40" t="n">
        <f aca="false">IFERROR(V1110-AC1110,"")</f>
        <v>0.316404719937339</v>
      </c>
      <c r="AE1110" s="4" t="str">
        <f aca="false">IF(D1110&lt;Guide!$C$21,"Low PA",IF(TRIM(IF(ISNUMBER(AD1110),IF(N(AD1110)&lt;=-Guide!$C$24,"▼ Bat Speed  ",IF(N(AD1110)&gt;=Guide!$C$24,"▲ Bat Speed  ","")),"")&amp;IF(N(Z1110)&gt;=Guide!$C$22,"▲ Contact  ","")&amp;IF(N(Z1110)&lt;=-Guide!$C$22,"▼ Contact  ","")&amp;IF(N(AB1110)&gt;=Guide!$C$23,"▲ Chase  ","")&amp;IF(N(AB1110)&lt;=-Guide!$C$23,"▼ Chase  ",""))="","Stable",TRIM(IF(ISNUMBER(AD1110),IF(N(AD1110)&lt;=-Guide!$C$24,"▼ Bat Speed  ",IF(N(AD1110)&gt;=Guide!$C$24,"▲ Bat Speed  ","")),"")&amp;IF(N(Z1110)&gt;=Guide!$C$22,"▲ Contact  ","")&amp;IF(N(Z1110)&lt;=-Guide!$C$22,"▼ Contact  ","")&amp;IF(N(AB1110)&gt;=Guide!$C$23,"▲ Chase  ","")&amp;IF(N(AB1110)&lt;=-Guide!$C$23,"▼ Chase  ",""))))</f>
        <v>Stable</v>
      </c>
      <c r="AF1110" s="35" t="n">
        <f aca="false">MATCH(Counts!A1110,'Season Counts'!$A$2:$A$740,0)</f>
        <v>287</v>
      </c>
    </row>
    <row r="1111" customFormat="false" ht="15" hidden="false" customHeight="false" outlineLevel="0" collapsed="false">
      <c r="A1111" s="34" t="str">
        <f aca="false">Counts!B1111</f>
        <v>HOU</v>
      </c>
      <c r="B1111" s="5" t="str">
        <f aca="false">Counts!C1111</f>
        <v>Taylor Trammell</v>
      </c>
      <c r="C1111" s="34" t="str">
        <f aca="false">Counts!F1111</f>
        <v>Mar-Apr</v>
      </c>
      <c r="D1111" s="35" t="n">
        <f aca="false">IFERROR(Counts!P1111,"")</f>
        <v>33</v>
      </c>
      <c r="E1111" s="36" t="n">
        <f aca="false">IFERROR(Counts!R1111/Counts!Q1111,"")</f>
        <v>0.344827586206897</v>
      </c>
      <c r="F1111" s="36" t="n">
        <f aca="false">IFERROR((Counts!R1111+Counts!V1111+Counts!W1111)/(Counts!Q1111+Counts!V1111+Counts!W1111+Counts!X1111),"")</f>
        <v>0.424242424242424</v>
      </c>
      <c r="G1111" s="36" t="n">
        <f aca="false">IFERROR((Counts!R1111+Counts!S1111+2*Counts!T1111+3*Counts!U1111)/Counts!Q1111,"")</f>
        <v>0.448275862068966</v>
      </c>
      <c r="H1111" s="35" t="n">
        <f aca="false">IFERROR(Counts!U1111,"")</f>
        <v>0</v>
      </c>
      <c r="I1111" s="36" t="n">
        <f aca="false">IFERROR(Counts!Z1111/Counts!AA1111,"")</f>
        <v>0.389393939393939</v>
      </c>
      <c r="J1111" s="36" t="n">
        <f aca="false">IFERROR(Counts!AB1111/Counts!AA1111,"")</f>
        <v>0.290151515151515</v>
      </c>
      <c r="K1111" s="37" t="n">
        <f aca="false">IFERROR((Counts!AB1111-Counts!Z1111)/Counts!AA1111,"")</f>
        <v>-0.0992424242424243</v>
      </c>
      <c r="L1111" s="38" t="n">
        <f aca="false">IFERROR(Counts!Y1111/Counts!P1111,"")</f>
        <v>0.272727272727273</v>
      </c>
      <c r="M1111" s="38" t="n">
        <f aca="false">IFERROR(Counts!V1111/Counts!P1111,"")</f>
        <v>0.121212121212121</v>
      </c>
      <c r="N1111" s="38" t="n">
        <f aca="false">IFERROR(Counts!AD1111/Counts!AC1111,"")</f>
        <v>0.05</v>
      </c>
      <c r="O1111" s="38" t="n">
        <f aca="false">IFERROR(Counts!AE1111/Counts!AC1111,"")</f>
        <v>0.45</v>
      </c>
      <c r="P1111" s="39" t="n">
        <f aca="false">IFERROR(Counts!AG1111/Counts!AF1111,"")</f>
        <v>88.635</v>
      </c>
      <c r="Q1111" s="38" t="n">
        <f aca="false">IFERROR(Counts!AH1111/Counts!AC1111,"")</f>
        <v>0.3</v>
      </c>
      <c r="R1111" s="38" t="n">
        <f aca="false">IFERROR(Counts!N1111/Counts!M1111,"")</f>
        <v>0.240740740740741</v>
      </c>
      <c r="S1111" s="38" t="n">
        <f aca="false">IFERROR(Counts!K1111/Counts!J1111,"")</f>
        <v>0.642857142857143</v>
      </c>
      <c r="T1111" s="38" t="n">
        <f aca="false">IFERROR(Counts!I1111/Counts!H1111,"")</f>
        <v>0.306122448979592</v>
      </c>
      <c r="U1111" s="38" t="n">
        <f aca="false">IFERROR(1-Counts!L1111/Counts!K1111,"")</f>
        <v>0.777777777777778</v>
      </c>
      <c r="V1111" s="39" t="n">
        <f aca="false">IFERROR(Counts!AJ1111/Counts!AI1111,"")</f>
        <v>75.2973684210526</v>
      </c>
      <c r="W1111" s="38" t="n">
        <f aca="false">IFERROR(Counts!AK1111/Counts!AI1111,"")</f>
        <v>0.526315789473684</v>
      </c>
      <c r="X1111" s="40" t="n">
        <f aca="false">IFERROR(Counts!O1111,"")</f>
        <v>1.185</v>
      </c>
      <c r="Y1111" s="36" t="n">
        <f aca="false">IFERROR(INDEX('Season Counts'!$Y$2:$Y$740,$AF1111)/INDEX('Season Counts'!$X$2:$X$740,$AF1111),"")</f>
        <v>0.28320905923345</v>
      </c>
      <c r="Z1111" s="37" t="n">
        <f aca="false">IFERROR(J1111-Y1111,"")</f>
        <v>0.00694245591806558</v>
      </c>
      <c r="AA1111" s="38" t="n">
        <f aca="false">IFERROR(INDEX('Season Counts'!$K$2:$K$740,$AF1111)/INDEX('Season Counts'!$J$2:$J$740,$AF1111),"")</f>
        <v>0.293402777777778</v>
      </c>
      <c r="AB1111" s="41" t="n">
        <f aca="false">IFERROR(R1111-AA1111,"")</f>
        <v>-0.0526620370370371</v>
      </c>
      <c r="AC1111" s="39" t="n">
        <f aca="false">IFERROR(INDEX('Season Counts'!$AG$2:$AG$740,$AF1111)/INDEX('Season Counts'!$AF$2:$AF$740,$AF1111),"")</f>
        <v>76.5108786610879</v>
      </c>
      <c r="AD1111" s="40" t="n">
        <f aca="false">IFERROR(V1111-AC1111,"")</f>
        <v>-1.21351024003522</v>
      </c>
      <c r="AE1111" s="4" t="str">
        <f aca="false">IF(D1111&lt;Guide!$C$21,"Low PA",IF(TRIM(IF(ISNUMBER(AD1111),IF(N(AD1111)&lt;=-Guide!$C$24,"▼ Bat Speed  ",IF(N(AD1111)&gt;=Guide!$C$24,"▲ Bat Speed  ","")),"")&amp;IF(N(Z1111)&gt;=Guide!$C$22,"▲ Contact  ","")&amp;IF(N(Z1111)&lt;=-Guide!$C$22,"▼ Contact  ","")&amp;IF(N(AB1111)&gt;=Guide!$C$23,"▲ Chase  ","")&amp;IF(N(AB1111)&lt;=-Guide!$C$23,"▼ Chase  ",""))="","Stable",TRIM(IF(ISNUMBER(AD1111),IF(N(AD1111)&lt;=-Guide!$C$24,"▼ Bat Speed  ",IF(N(AD1111)&gt;=Guide!$C$24,"▲ Bat Speed  ","")),"")&amp;IF(N(Z1111)&gt;=Guide!$C$22,"▲ Contact  ","")&amp;IF(N(Z1111)&lt;=-Guide!$C$22,"▼ Contact  ","")&amp;IF(N(AB1111)&gt;=Guide!$C$23,"▲ Chase  ","")&amp;IF(N(AB1111)&lt;=-Guide!$C$23,"▼ Chase  ",""))))</f>
        <v>Low PA</v>
      </c>
      <c r="AF1111" s="35" t="n">
        <f aca="false">MATCH(Counts!A1111,'Season Counts'!$A$2:$A$740,0)</f>
        <v>288</v>
      </c>
    </row>
    <row r="1112" customFormat="false" ht="15" hidden="false" customHeight="false" outlineLevel="0" collapsed="false">
      <c r="A1112" s="34" t="str">
        <f aca="false">Counts!B1112</f>
        <v>HOU</v>
      </c>
      <c r="B1112" s="5" t="str">
        <f aca="false">Counts!C1112</f>
        <v>Taylor Trammell</v>
      </c>
      <c r="C1112" s="34" t="str">
        <f aca="false">Counts!F1112</f>
        <v>May</v>
      </c>
      <c r="D1112" s="35" t="n">
        <f aca="false">IFERROR(Counts!P1112,"")</f>
        <v>24</v>
      </c>
      <c r="E1112" s="36" t="n">
        <f aca="false">IFERROR(Counts!R1112/Counts!Q1112,"")</f>
        <v>0.272727272727273</v>
      </c>
      <c r="F1112" s="36" t="n">
        <f aca="false">IFERROR((Counts!R1112+Counts!V1112+Counts!W1112)/(Counts!Q1112+Counts!V1112+Counts!W1112+Counts!X1112),"")</f>
        <v>0.304347826086957</v>
      </c>
      <c r="G1112" s="36" t="n">
        <f aca="false">IFERROR((Counts!R1112+Counts!S1112+2*Counts!T1112+3*Counts!U1112)/Counts!Q1112,"")</f>
        <v>0.363636363636364</v>
      </c>
      <c r="H1112" s="35" t="n">
        <f aca="false">IFERROR(Counts!U1112,"")</f>
        <v>0</v>
      </c>
      <c r="I1112" s="36" t="n">
        <f aca="false">IFERROR(Counts!Z1112/Counts!AA1112,"")</f>
        <v>0.295652173913044</v>
      </c>
      <c r="J1112" s="36" t="n">
        <f aca="false">IFERROR(Counts!AB1112/Counts!AA1112,"")</f>
        <v>0.201347826086957</v>
      </c>
      <c r="K1112" s="37" t="n">
        <f aca="false">IFERROR((Counts!AB1112-Counts!Z1112)/Counts!AA1112,"")</f>
        <v>-0.094304347826087</v>
      </c>
      <c r="L1112" s="38" t="n">
        <f aca="false">IFERROR(Counts!Y1112/Counts!P1112,"")</f>
        <v>0.416666666666667</v>
      </c>
      <c r="M1112" s="38" t="n">
        <f aca="false">IFERROR(Counts!V1112/Counts!P1112,"")</f>
        <v>0</v>
      </c>
      <c r="N1112" s="38" t="n">
        <f aca="false">IFERROR(Counts!AD1112/Counts!AC1112,"")</f>
        <v>0</v>
      </c>
      <c r="O1112" s="38" t="n">
        <f aca="false">IFERROR(Counts!AE1112/Counts!AC1112,"")</f>
        <v>0.0769230769230769</v>
      </c>
      <c r="P1112" s="39" t="n">
        <f aca="false">IFERROR(Counts!AG1112/Counts!AF1112,"")</f>
        <v>78.7846153846154</v>
      </c>
      <c r="Q1112" s="38" t="n">
        <f aca="false">IFERROR(Counts!AH1112/Counts!AC1112,"")</f>
        <v>0.230769230769231</v>
      </c>
      <c r="R1112" s="38" t="n">
        <f aca="false">IFERROR(Counts!N1112/Counts!M1112,"")</f>
        <v>0.306122448979592</v>
      </c>
      <c r="S1112" s="38" t="n">
        <f aca="false">IFERROR(Counts!K1112/Counts!J1112,"")</f>
        <v>0.648148148148148</v>
      </c>
      <c r="T1112" s="38" t="n">
        <f aca="false">IFERROR(Counts!I1112/Counts!H1112,"")</f>
        <v>0.4</v>
      </c>
      <c r="U1112" s="38" t="n">
        <f aca="false">IFERROR(1-Counts!L1112/Counts!K1112,"")</f>
        <v>0.771428571428572</v>
      </c>
      <c r="V1112" s="39" t="n">
        <f aca="false">IFERROR(Counts!AJ1112/Counts!AI1112,"")</f>
        <v>74.3116279069768</v>
      </c>
      <c r="W1112" s="38" t="n">
        <f aca="false">IFERROR(Counts!AK1112/Counts!AI1112,"")</f>
        <v>0.418604651162791</v>
      </c>
      <c r="X1112" s="40" t="n">
        <f aca="false">IFERROR(Counts!O1112,"")</f>
        <v>-0.67</v>
      </c>
      <c r="Y1112" s="36" t="n">
        <f aca="false">IFERROR(INDEX('Season Counts'!$Y$2:$Y$740,$AF1112)/INDEX('Season Counts'!$X$2:$X$740,$AF1112),"")</f>
        <v>0.28320905923345</v>
      </c>
      <c r="Z1112" s="37" t="n">
        <f aca="false">IFERROR(J1112-Y1112,"")</f>
        <v>-0.081861233146493</v>
      </c>
      <c r="AA1112" s="38" t="n">
        <f aca="false">IFERROR(INDEX('Season Counts'!$K$2:$K$740,$AF1112)/INDEX('Season Counts'!$J$2:$J$740,$AF1112),"")</f>
        <v>0.293402777777778</v>
      </c>
      <c r="AB1112" s="41" t="n">
        <f aca="false">IFERROR(R1112-AA1112,"")</f>
        <v>0.0127196712018141</v>
      </c>
      <c r="AC1112" s="39" t="n">
        <f aca="false">IFERROR(INDEX('Season Counts'!$AG$2:$AG$740,$AF1112)/INDEX('Season Counts'!$AF$2:$AF$740,$AF1112),"")</f>
        <v>76.5108786610879</v>
      </c>
      <c r="AD1112" s="40" t="n">
        <f aca="false">IFERROR(V1112-AC1112,"")</f>
        <v>-2.19925075411111</v>
      </c>
      <c r="AE1112" s="4" t="str">
        <f aca="false">IF(D1112&lt;Guide!$C$21,"Low PA",IF(TRIM(IF(ISNUMBER(AD1112),IF(N(AD1112)&lt;=-Guide!$C$24,"▼ Bat Speed  ",IF(N(AD1112)&gt;=Guide!$C$24,"▲ Bat Speed  ","")),"")&amp;IF(N(Z1112)&gt;=Guide!$C$22,"▲ Contact  ","")&amp;IF(N(Z1112)&lt;=-Guide!$C$22,"▼ Contact  ","")&amp;IF(N(AB1112)&gt;=Guide!$C$23,"▲ Chase  ","")&amp;IF(N(AB1112)&lt;=-Guide!$C$23,"▼ Chase  ",""))="","Stable",TRIM(IF(ISNUMBER(AD1112),IF(N(AD1112)&lt;=-Guide!$C$24,"▼ Bat Speed  ",IF(N(AD1112)&gt;=Guide!$C$24,"▲ Bat Speed  ","")),"")&amp;IF(N(Z1112)&gt;=Guide!$C$22,"▲ Contact  ","")&amp;IF(N(Z1112)&lt;=-Guide!$C$22,"▼ Contact  ","")&amp;IF(N(AB1112)&gt;=Guide!$C$23,"▲ Chase  ","")&amp;IF(N(AB1112)&lt;=-Guide!$C$23,"▼ Chase  ",""))))</f>
        <v>Low PA</v>
      </c>
      <c r="AF1112" s="35" t="n">
        <f aca="false">MATCH(Counts!A1112,'Season Counts'!$A$2:$A$740,0)</f>
        <v>288</v>
      </c>
    </row>
    <row r="1113" customFormat="false" ht="15" hidden="false" customHeight="false" outlineLevel="0" collapsed="false">
      <c r="A1113" s="34" t="str">
        <f aca="false">Counts!B1113</f>
        <v>HOU</v>
      </c>
      <c r="B1113" s="5" t="str">
        <f aca="false">Counts!C1113</f>
        <v>Taylor Trammell</v>
      </c>
      <c r="C1113" s="34" t="str">
        <f aca="false">Counts!F1113</f>
        <v>Jun</v>
      </c>
      <c r="D1113" s="35" t="n">
        <f aca="false">IFERROR(Counts!P1113,"")</f>
        <v>48</v>
      </c>
      <c r="E1113" s="36" t="n">
        <f aca="false">IFERROR(Counts!R1113/Counts!Q1113,"")</f>
        <v>0.204545454545455</v>
      </c>
      <c r="F1113" s="36" t="n">
        <f aca="false">IFERROR((Counts!R1113+Counts!V1113+Counts!W1113)/(Counts!Q1113+Counts!V1113+Counts!W1113+Counts!X1113),"")</f>
        <v>0.270833333333333</v>
      </c>
      <c r="G1113" s="36" t="n">
        <f aca="false">IFERROR((Counts!R1113+Counts!S1113+2*Counts!T1113+3*Counts!U1113)/Counts!Q1113,"")</f>
        <v>0.454545454545455</v>
      </c>
      <c r="H1113" s="35" t="n">
        <f aca="false">IFERROR(Counts!U1113,"")</f>
        <v>3</v>
      </c>
      <c r="I1113" s="36" t="n">
        <f aca="false">IFERROR(Counts!Z1113/Counts!AA1113,"")</f>
        <v>0.310416666666667</v>
      </c>
      <c r="J1113" s="36" t="n">
        <f aca="false">IFERROR(Counts!AB1113/Counts!AA1113,"")</f>
        <v>0.354625</v>
      </c>
      <c r="K1113" s="37" t="n">
        <f aca="false">IFERROR((Counts!AB1113-Counts!Z1113)/Counts!AA1113,"")</f>
        <v>0.0442083333333333</v>
      </c>
      <c r="L1113" s="38" t="n">
        <f aca="false">IFERROR(Counts!Y1113/Counts!P1113,"")</f>
        <v>0.333333333333333</v>
      </c>
      <c r="M1113" s="38" t="n">
        <f aca="false">IFERROR(Counts!V1113/Counts!P1113,"")</f>
        <v>0.0833333333333333</v>
      </c>
      <c r="N1113" s="38" t="n">
        <f aca="false">IFERROR(Counts!AD1113/Counts!AC1113,"")</f>
        <v>0.214285714285714</v>
      </c>
      <c r="O1113" s="38" t="n">
        <f aca="false">IFERROR(Counts!AE1113/Counts!AC1113,"")</f>
        <v>0.464285714285714</v>
      </c>
      <c r="P1113" s="39" t="n">
        <f aca="false">IFERROR(Counts!AG1113/Counts!AF1113,"")</f>
        <v>92.4892857142857</v>
      </c>
      <c r="Q1113" s="38" t="n">
        <f aca="false">IFERROR(Counts!AH1113/Counts!AC1113,"")</f>
        <v>0.321428571428571</v>
      </c>
      <c r="R1113" s="38" t="n">
        <f aca="false">IFERROR(Counts!N1113/Counts!M1113,"")</f>
        <v>0.311111111111111</v>
      </c>
      <c r="S1113" s="38" t="n">
        <f aca="false">IFERROR(Counts!K1113/Counts!J1113,"")</f>
        <v>0.65979381443299</v>
      </c>
      <c r="T1113" s="38" t="n">
        <f aca="false">IFERROR(Counts!I1113/Counts!H1113,"")</f>
        <v>0.33695652173913</v>
      </c>
      <c r="U1113" s="38" t="n">
        <f aca="false">IFERROR(1-Counts!L1113/Counts!K1113,"")</f>
        <v>0.796875</v>
      </c>
      <c r="V1113" s="39" t="n">
        <f aca="false">IFERROR(Counts!AJ1113/Counts!AI1113,"")</f>
        <v>75.7205128205128</v>
      </c>
      <c r="W1113" s="38" t="n">
        <f aca="false">IFERROR(Counts!AK1113/Counts!AI1113,"")</f>
        <v>0.576923076923077</v>
      </c>
      <c r="X1113" s="40" t="n">
        <f aca="false">IFERROR(Counts!O1113,"")</f>
        <v>0.582</v>
      </c>
      <c r="Y1113" s="36" t="n">
        <f aca="false">IFERROR(INDEX('Season Counts'!$Y$2:$Y$740,$AF1113)/INDEX('Season Counts'!$X$2:$X$740,$AF1113),"")</f>
        <v>0.28320905923345</v>
      </c>
      <c r="Z1113" s="37" t="n">
        <f aca="false">IFERROR(J1113-Y1113,"")</f>
        <v>0.0714159407665505</v>
      </c>
      <c r="AA1113" s="38" t="n">
        <f aca="false">IFERROR(INDEX('Season Counts'!$K$2:$K$740,$AF1113)/INDEX('Season Counts'!$J$2:$J$740,$AF1113),"")</f>
        <v>0.293402777777778</v>
      </c>
      <c r="AB1113" s="41" t="n">
        <f aca="false">IFERROR(R1113-AA1113,"")</f>
        <v>0.0177083333333333</v>
      </c>
      <c r="AC1113" s="39" t="n">
        <f aca="false">IFERROR(INDEX('Season Counts'!$AG$2:$AG$740,$AF1113)/INDEX('Season Counts'!$AF$2:$AF$740,$AF1113),"")</f>
        <v>76.5108786610879</v>
      </c>
      <c r="AD1113" s="40" t="n">
        <f aca="false">IFERROR(V1113-AC1113,"")</f>
        <v>-0.790365840575035</v>
      </c>
      <c r="AE1113" s="4" t="str">
        <f aca="false">IF(D1113&lt;Guide!$C$21,"Low PA",IF(TRIM(IF(ISNUMBER(AD1113),IF(N(AD1113)&lt;=-Guide!$C$24,"▼ Bat Speed  ",IF(N(AD1113)&gt;=Guide!$C$24,"▲ Bat Speed  ","")),"")&amp;IF(N(Z1113)&gt;=Guide!$C$22,"▲ Contact  ","")&amp;IF(N(Z1113)&lt;=-Guide!$C$22,"▼ Contact  ","")&amp;IF(N(AB1113)&gt;=Guide!$C$23,"▲ Chase  ","")&amp;IF(N(AB1113)&lt;=-Guide!$C$23,"▼ Chase  ",""))="","Stable",TRIM(IF(ISNUMBER(AD1113),IF(N(AD1113)&lt;=-Guide!$C$24,"▼ Bat Speed  ",IF(N(AD1113)&gt;=Guide!$C$24,"▲ Bat Speed  ","")),"")&amp;IF(N(Z1113)&gt;=Guide!$C$22,"▲ Contact  ","")&amp;IF(N(Z1113)&lt;=-Guide!$C$22,"▼ Contact  ","")&amp;IF(N(AB1113)&gt;=Guide!$C$23,"▲ Chase  ","")&amp;IF(N(AB1113)&lt;=-Guide!$C$23,"▼ Chase  ",""))))</f>
        <v>▲ Contact</v>
      </c>
      <c r="AF1113" s="35" t="n">
        <f aca="false">MATCH(Counts!A1113,'Season Counts'!$A$2:$A$740,0)</f>
        <v>288</v>
      </c>
    </row>
    <row r="1114" customFormat="false" ht="15" hidden="false" customHeight="false" outlineLevel="0" collapsed="false">
      <c r="A1114" s="34" t="str">
        <f aca="false">Counts!B1114</f>
        <v>HOU</v>
      </c>
      <c r="B1114" s="5" t="str">
        <f aca="false">Counts!C1114</f>
        <v>Taylor Trammell</v>
      </c>
      <c r="C1114" s="34" t="str">
        <f aca="false">Counts!F1114</f>
        <v>Jul</v>
      </c>
      <c r="D1114" s="35" t="n">
        <f aca="false">IFERROR(Counts!P1114,"")</f>
        <v>51</v>
      </c>
      <c r="E1114" s="36" t="n">
        <f aca="false">IFERROR(Counts!R1114/Counts!Q1114,"")</f>
        <v>0.181818181818182</v>
      </c>
      <c r="F1114" s="36" t="n">
        <f aca="false">IFERROR((Counts!R1114+Counts!V1114+Counts!W1114)/(Counts!Q1114+Counts!V1114+Counts!W1114+Counts!X1114),"")</f>
        <v>0.294117647058824</v>
      </c>
      <c r="G1114" s="36" t="n">
        <f aca="false">IFERROR((Counts!R1114+Counts!S1114+2*Counts!T1114+3*Counts!U1114)/Counts!Q1114,"")</f>
        <v>0.340909090909091</v>
      </c>
      <c r="H1114" s="35" t="n">
        <f aca="false">IFERROR(Counts!U1114,"")</f>
        <v>2</v>
      </c>
      <c r="I1114" s="36" t="n">
        <f aca="false">IFERROR(Counts!Z1114/Counts!AA1114,"")</f>
        <v>0.287254901960784</v>
      </c>
      <c r="J1114" s="36" t="n">
        <f aca="false">IFERROR(Counts!AB1114/Counts!AA1114,"")</f>
        <v>0.296823529411765</v>
      </c>
      <c r="K1114" s="37" t="n">
        <f aca="false">IFERROR((Counts!AB1114-Counts!Z1114)/Counts!AA1114,"")</f>
        <v>0.00956862745098038</v>
      </c>
      <c r="L1114" s="38" t="n">
        <f aca="false">IFERROR(Counts!Y1114/Counts!P1114,"")</f>
        <v>0.294117647058824</v>
      </c>
      <c r="M1114" s="38" t="n">
        <f aca="false">IFERROR(Counts!V1114/Counts!P1114,"")</f>
        <v>0.0980392156862745</v>
      </c>
      <c r="N1114" s="38" t="n">
        <f aca="false">IFERROR(Counts!AD1114/Counts!AC1114,"")</f>
        <v>0.103448275862069</v>
      </c>
      <c r="O1114" s="38" t="n">
        <f aca="false">IFERROR(Counts!AE1114/Counts!AC1114,"")</f>
        <v>0.275862068965517</v>
      </c>
      <c r="P1114" s="39" t="n">
        <f aca="false">IFERROR(Counts!AG1114/Counts!AF1114,"")</f>
        <v>81.948275862069</v>
      </c>
      <c r="Q1114" s="38" t="n">
        <f aca="false">IFERROR(Counts!AH1114/Counts!AC1114,"")</f>
        <v>0.310344827586207</v>
      </c>
      <c r="R1114" s="38" t="n">
        <f aca="false">IFERROR(Counts!N1114/Counts!M1114,"")</f>
        <v>0.279569892473118</v>
      </c>
      <c r="S1114" s="38" t="n">
        <f aca="false">IFERROR(Counts!K1114/Counts!J1114,"")</f>
        <v>0.705882352941177</v>
      </c>
      <c r="T1114" s="38" t="n">
        <f aca="false">IFERROR(Counts!I1114/Counts!H1114,"")</f>
        <v>0.397959183673469</v>
      </c>
      <c r="U1114" s="38" t="n">
        <f aca="false">IFERROR(1-Counts!L1114/Counts!K1114,"")</f>
        <v>0.694444444444444</v>
      </c>
      <c r="V1114" s="39" t="n">
        <f aca="false">IFERROR(Counts!AJ1114/Counts!AI1114,"")</f>
        <v>76.9</v>
      </c>
      <c r="W1114" s="38" t="n">
        <f aca="false">IFERROR(Counts!AK1114/Counts!AI1114,"")</f>
        <v>0.714285714285714</v>
      </c>
      <c r="X1114" s="40" t="n">
        <f aca="false">IFERROR(Counts!O1114,"")</f>
        <v>-0.173</v>
      </c>
      <c r="Y1114" s="36" t="n">
        <f aca="false">IFERROR(INDEX('Season Counts'!$Y$2:$Y$740,$AF1114)/INDEX('Season Counts'!$X$2:$X$740,$AF1114),"")</f>
        <v>0.28320905923345</v>
      </c>
      <c r="Z1114" s="37" t="n">
        <f aca="false">IFERROR(J1114-Y1114,"")</f>
        <v>0.0136144701783152</v>
      </c>
      <c r="AA1114" s="38" t="n">
        <f aca="false">IFERROR(INDEX('Season Counts'!$K$2:$K$740,$AF1114)/INDEX('Season Counts'!$J$2:$J$740,$AF1114),"")</f>
        <v>0.293402777777778</v>
      </c>
      <c r="AB1114" s="41" t="n">
        <f aca="false">IFERROR(R1114-AA1114,"")</f>
        <v>-0.0138328853046595</v>
      </c>
      <c r="AC1114" s="39" t="n">
        <f aca="false">IFERROR(INDEX('Season Counts'!$AG$2:$AG$740,$AF1114)/INDEX('Season Counts'!$AF$2:$AF$740,$AF1114),"")</f>
        <v>76.5108786610879</v>
      </c>
      <c r="AD1114" s="40" t="n">
        <f aca="false">IFERROR(V1114-AC1114,"")</f>
        <v>0.389121338912133</v>
      </c>
      <c r="AE1114" s="4" t="str">
        <f aca="false">IF(D1114&lt;Guide!$C$21,"Low PA",IF(TRIM(IF(ISNUMBER(AD1114),IF(N(AD1114)&lt;=-Guide!$C$24,"▼ Bat Speed  ",IF(N(AD1114)&gt;=Guide!$C$24,"▲ Bat Speed  ","")),"")&amp;IF(N(Z1114)&gt;=Guide!$C$22,"▲ Contact  ","")&amp;IF(N(Z1114)&lt;=-Guide!$C$22,"▼ Contact  ","")&amp;IF(N(AB1114)&gt;=Guide!$C$23,"▲ Chase  ","")&amp;IF(N(AB1114)&lt;=-Guide!$C$23,"▼ Chase  ",""))="","Stable",TRIM(IF(ISNUMBER(AD1114),IF(N(AD1114)&lt;=-Guide!$C$24,"▼ Bat Speed  ",IF(N(AD1114)&gt;=Guide!$C$24,"▲ Bat Speed  ","")),"")&amp;IF(N(Z1114)&gt;=Guide!$C$22,"▲ Contact  ","")&amp;IF(N(Z1114)&lt;=-Guide!$C$22,"▼ Contact  ","")&amp;IF(N(AB1114)&gt;=Guide!$C$23,"▲ Chase  ","")&amp;IF(N(AB1114)&lt;=-Guide!$C$23,"▼ Chase  ",""))))</f>
        <v>Stable</v>
      </c>
      <c r="AF1114" s="35" t="n">
        <f aca="false">MATCH(Counts!A1114,'Season Counts'!$A$2:$A$740,0)</f>
        <v>288</v>
      </c>
    </row>
    <row r="1115" customFormat="false" ht="15" hidden="false" customHeight="false" outlineLevel="0" collapsed="false">
      <c r="A1115" s="34" t="str">
        <f aca="false">Counts!B1115</f>
        <v>HOU</v>
      </c>
      <c r="B1115" s="5" t="str">
        <f aca="false">Counts!C1115</f>
        <v>Taylor Trammell</v>
      </c>
      <c r="C1115" s="34" t="str">
        <f aca="false">Counts!F1115</f>
        <v>Aug</v>
      </c>
      <c r="D1115" s="35" t="n">
        <f aca="false">IFERROR(Counts!P1115,"")</f>
        <v>72</v>
      </c>
      <c r="E1115" s="36" t="n">
        <f aca="false">IFERROR(Counts!R1115/Counts!Q1115,"")</f>
        <v>0.125</v>
      </c>
      <c r="F1115" s="36" t="n">
        <f aca="false">IFERROR((Counts!R1115+Counts!V1115+Counts!W1115)/(Counts!Q1115+Counts!V1115+Counts!W1115+Counts!X1115),"")</f>
        <v>0.222222222222222</v>
      </c>
      <c r="G1115" s="36" t="n">
        <f aca="false">IFERROR((Counts!R1115+Counts!S1115+2*Counts!T1115+3*Counts!U1115)/Counts!Q1115,"")</f>
        <v>0.25</v>
      </c>
      <c r="H1115" s="35" t="n">
        <f aca="false">IFERROR(Counts!U1115,"")</f>
        <v>2</v>
      </c>
      <c r="I1115" s="36" t="n">
        <f aca="false">IFERROR(Counts!Z1115/Counts!AA1115,"")</f>
        <v>0.211267605633803</v>
      </c>
      <c r="J1115" s="36" t="n">
        <f aca="false">IFERROR(Counts!AB1115/Counts!AA1115,"")</f>
        <v>0.27343661971831</v>
      </c>
      <c r="K1115" s="37" t="n">
        <f aca="false">IFERROR((Counts!AB1115-Counts!Z1115)/Counts!AA1115,"")</f>
        <v>0.0621690140845071</v>
      </c>
      <c r="L1115" s="38" t="n">
        <f aca="false">IFERROR(Counts!Y1115/Counts!P1115,"")</f>
        <v>0.277777777777778</v>
      </c>
      <c r="M1115" s="38" t="n">
        <f aca="false">IFERROR(Counts!V1115/Counts!P1115,"")</f>
        <v>0.0972222222222222</v>
      </c>
      <c r="N1115" s="38" t="n">
        <f aca="false">IFERROR(Counts!AD1115/Counts!AC1115,"")</f>
        <v>0.136363636363636</v>
      </c>
      <c r="O1115" s="38" t="n">
        <f aca="false">IFERROR(Counts!AE1115/Counts!AC1115,"")</f>
        <v>0.431818181818182</v>
      </c>
      <c r="P1115" s="39" t="n">
        <f aca="false">IFERROR(Counts!AG1115/Counts!AF1115,"")</f>
        <v>88.5386363636364</v>
      </c>
      <c r="Q1115" s="38" t="n">
        <f aca="false">IFERROR(Counts!AH1115/Counts!AC1115,"")</f>
        <v>0.25</v>
      </c>
      <c r="R1115" s="38" t="n">
        <f aca="false">IFERROR(Counts!N1115/Counts!M1115,"")</f>
        <v>0.256756756756757</v>
      </c>
      <c r="S1115" s="38" t="n">
        <f aca="false">IFERROR(Counts!K1115/Counts!J1115,"")</f>
        <v>0.700787401574803</v>
      </c>
      <c r="T1115" s="38" t="n">
        <f aca="false">IFERROR(Counts!I1115/Counts!H1115,"")</f>
        <v>0.354330708661417</v>
      </c>
      <c r="U1115" s="38" t="n">
        <f aca="false">IFERROR(1-Counts!L1115/Counts!K1115,"")</f>
        <v>0.786516853932584</v>
      </c>
      <c r="V1115" s="39" t="n">
        <f aca="false">IFERROR(Counts!AJ1115/Counts!AI1115,"")</f>
        <v>77.8035714285714</v>
      </c>
      <c r="W1115" s="38" t="n">
        <f aca="false">IFERROR(Counts!AK1115/Counts!AI1115,"")</f>
        <v>0.830357142857143</v>
      </c>
      <c r="X1115" s="40" t="n">
        <f aca="false">IFERROR(Counts!O1115,"")</f>
        <v>-5.546</v>
      </c>
      <c r="Y1115" s="36" t="n">
        <f aca="false">IFERROR(INDEX('Season Counts'!$Y$2:$Y$740,$AF1115)/INDEX('Season Counts'!$X$2:$X$740,$AF1115),"")</f>
        <v>0.28320905923345</v>
      </c>
      <c r="Z1115" s="37" t="n">
        <f aca="false">IFERROR(J1115-Y1115,"")</f>
        <v>-0.00977243951513962</v>
      </c>
      <c r="AA1115" s="38" t="n">
        <f aca="false">IFERROR(INDEX('Season Counts'!$K$2:$K$740,$AF1115)/INDEX('Season Counts'!$J$2:$J$740,$AF1115),"")</f>
        <v>0.293402777777778</v>
      </c>
      <c r="AB1115" s="41" t="n">
        <f aca="false">IFERROR(R1115-AA1115,"")</f>
        <v>-0.0366460210210211</v>
      </c>
      <c r="AC1115" s="39" t="n">
        <f aca="false">IFERROR(INDEX('Season Counts'!$AG$2:$AG$740,$AF1115)/INDEX('Season Counts'!$AF$2:$AF$740,$AF1115),"")</f>
        <v>76.5108786610879</v>
      </c>
      <c r="AD1115" s="40" t="n">
        <f aca="false">IFERROR(V1115-AC1115,"")</f>
        <v>1.29269276748357</v>
      </c>
      <c r="AE1115" s="4" t="str">
        <f aca="false">IF(D1115&lt;Guide!$C$21,"Low PA",IF(TRIM(IF(ISNUMBER(AD1115),IF(N(AD1115)&lt;=-Guide!$C$24,"▼ Bat Speed  ",IF(N(AD1115)&gt;=Guide!$C$24,"▲ Bat Speed  ","")),"")&amp;IF(N(Z1115)&gt;=Guide!$C$22,"▲ Contact  ","")&amp;IF(N(Z1115)&lt;=-Guide!$C$22,"▼ Contact  ","")&amp;IF(N(AB1115)&gt;=Guide!$C$23,"▲ Chase  ","")&amp;IF(N(AB1115)&lt;=-Guide!$C$23,"▼ Chase  ",""))="","Stable",TRIM(IF(ISNUMBER(AD1115),IF(N(AD1115)&lt;=-Guide!$C$24,"▼ Bat Speed  ",IF(N(AD1115)&gt;=Guide!$C$24,"▲ Bat Speed  ","")),"")&amp;IF(N(Z1115)&gt;=Guide!$C$22,"▲ Contact  ","")&amp;IF(N(Z1115)&lt;=-Guide!$C$22,"▼ Contact  ","")&amp;IF(N(AB1115)&gt;=Guide!$C$23,"▲ Chase  ","")&amp;IF(N(AB1115)&lt;=-Guide!$C$23,"▼ Chase  ",""))))</f>
        <v>▲ Bat Speed</v>
      </c>
      <c r="AF1115" s="35" t="n">
        <f aca="false">MATCH(Counts!A1115,'Season Counts'!$A$2:$A$740,0)</f>
        <v>288</v>
      </c>
    </row>
    <row r="1116" customFormat="false" ht="15" hidden="false" customHeight="false" outlineLevel="0" collapsed="false">
      <c r="A1116" s="34" t="str">
        <f aca="false">Counts!B1116</f>
        <v>HOU</v>
      </c>
      <c r="B1116" s="5" t="str">
        <f aca="false">Counts!C1116</f>
        <v>Taylor Trammell</v>
      </c>
      <c r="C1116" s="34" t="str">
        <f aca="false">Counts!F1116</f>
        <v>Sep</v>
      </c>
      <c r="D1116" s="35" t="n">
        <f aca="false">IFERROR(Counts!P1116,"")</f>
        <v>61</v>
      </c>
      <c r="E1116" s="36" t="n">
        <f aca="false">IFERROR(Counts!R1116/Counts!Q1116,"")</f>
        <v>0.153846153846154</v>
      </c>
      <c r="F1116" s="36" t="n">
        <f aca="false">IFERROR((Counts!R1116+Counts!V1116+Counts!W1116)/(Counts!Q1116+Counts!V1116+Counts!W1116+Counts!X1116),"")</f>
        <v>0.278688524590164</v>
      </c>
      <c r="G1116" s="36" t="n">
        <f aca="false">IFERROR((Counts!R1116+Counts!S1116+2*Counts!T1116+3*Counts!U1116)/Counts!Q1116,"")</f>
        <v>0.288461538461538</v>
      </c>
      <c r="H1116" s="35" t="n">
        <f aca="false">IFERROR(Counts!U1116,"")</f>
        <v>1</v>
      </c>
      <c r="I1116" s="36" t="n">
        <f aca="false">IFERROR(Counts!Z1116/Counts!AA1116,"")</f>
        <v>0.262295081967213</v>
      </c>
      <c r="J1116" s="36" t="n">
        <f aca="false">IFERROR(Counts!AB1116/Counts!AA1116,"")</f>
        <v>0.254114754098361</v>
      </c>
      <c r="K1116" s="37" t="n">
        <f aca="false">IFERROR((Counts!AB1116-Counts!Z1116)/Counts!AA1116,"")</f>
        <v>-0.00818032786885247</v>
      </c>
      <c r="L1116" s="38" t="n">
        <f aca="false">IFERROR(Counts!Y1116/Counts!P1116,"")</f>
        <v>0.377049180327869</v>
      </c>
      <c r="M1116" s="38" t="n">
        <f aca="false">IFERROR(Counts!V1116/Counts!P1116,"")</f>
        <v>0.147540983606557</v>
      </c>
      <c r="N1116" s="38" t="n">
        <f aca="false">IFERROR(Counts!AD1116/Counts!AC1116,"")</f>
        <v>0.137931034482759</v>
      </c>
      <c r="O1116" s="38" t="n">
        <f aca="false">IFERROR(Counts!AE1116/Counts!AC1116,"")</f>
        <v>0.413793103448276</v>
      </c>
      <c r="P1116" s="39" t="n">
        <f aca="false">IFERROR(Counts!AG1116/Counts!AF1116,"")</f>
        <v>90.0448275862069</v>
      </c>
      <c r="Q1116" s="38" t="n">
        <f aca="false">IFERROR(Counts!AH1116/Counts!AC1116,"")</f>
        <v>0.310344827586207</v>
      </c>
      <c r="R1116" s="38" t="n">
        <f aca="false">IFERROR(Counts!N1116/Counts!M1116,"")</f>
        <v>0.345070422535211</v>
      </c>
      <c r="S1116" s="38" t="n">
        <f aca="false">IFERROR(Counts!K1116/Counts!J1116,"")</f>
        <v>0.769230769230769</v>
      </c>
      <c r="T1116" s="38" t="n">
        <f aca="false">IFERROR(Counts!I1116/Counts!H1116,"")</f>
        <v>0.37984496124031</v>
      </c>
      <c r="U1116" s="38" t="n">
        <f aca="false">IFERROR(1-Counts!L1116/Counts!K1116,"")</f>
        <v>0.7</v>
      </c>
      <c r="V1116" s="39" t="n">
        <f aca="false">IFERROR(Counts!AJ1116/Counts!AI1116,"")</f>
        <v>76.701724137931</v>
      </c>
      <c r="W1116" s="38" t="n">
        <f aca="false">IFERROR(Counts!AK1116/Counts!AI1116,"")</f>
        <v>0.724137931034483</v>
      </c>
      <c r="X1116" s="40" t="n">
        <f aca="false">IFERROR(Counts!O1116,"")</f>
        <v>-3.158</v>
      </c>
      <c r="Y1116" s="36" t="n">
        <f aca="false">IFERROR(INDEX('Season Counts'!$Y$2:$Y$740,$AF1116)/INDEX('Season Counts'!$X$2:$X$740,$AF1116),"")</f>
        <v>0.28320905923345</v>
      </c>
      <c r="Z1116" s="37" t="n">
        <f aca="false">IFERROR(J1116-Y1116,"")</f>
        <v>-0.0290943051350889</v>
      </c>
      <c r="AA1116" s="38" t="n">
        <f aca="false">IFERROR(INDEX('Season Counts'!$K$2:$K$740,$AF1116)/INDEX('Season Counts'!$J$2:$J$740,$AF1116),"")</f>
        <v>0.293402777777778</v>
      </c>
      <c r="AB1116" s="41" t="n">
        <f aca="false">IFERROR(R1116-AA1116,"")</f>
        <v>0.0516676447574335</v>
      </c>
      <c r="AC1116" s="39" t="n">
        <f aca="false">IFERROR(INDEX('Season Counts'!$AG$2:$AG$740,$AF1116)/INDEX('Season Counts'!$AF$2:$AF$740,$AF1116),"")</f>
        <v>76.5108786610879</v>
      </c>
      <c r="AD1116" s="40" t="n">
        <f aca="false">IFERROR(V1116-AC1116,"")</f>
        <v>0.19084547684318</v>
      </c>
      <c r="AE1116" s="4" t="str">
        <f aca="false">IF(D1116&lt;Guide!$C$21,"Low PA",IF(TRIM(IF(ISNUMBER(AD1116),IF(N(AD1116)&lt;=-Guide!$C$24,"▼ Bat Speed  ",IF(N(AD1116)&gt;=Guide!$C$24,"▲ Bat Speed  ","")),"")&amp;IF(N(Z1116)&gt;=Guide!$C$22,"▲ Contact  ","")&amp;IF(N(Z1116)&lt;=-Guide!$C$22,"▼ Contact  ","")&amp;IF(N(AB1116)&gt;=Guide!$C$23,"▲ Chase  ","")&amp;IF(N(AB1116)&lt;=-Guide!$C$23,"▼ Chase  ",""))="","Stable",TRIM(IF(ISNUMBER(AD1116),IF(N(AD1116)&lt;=-Guide!$C$24,"▼ Bat Speed  ",IF(N(AD1116)&gt;=Guide!$C$24,"▲ Bat Speed  ","")),"")&amp;IF(N(Z1116)&gt;=Guide!$C$22,"▲ Contact  ","")&amp;IF(N(Z1116)&lt;=-Guide!$C$22,"▼ Contact  ","")&amp;IF(N(AB1116)&gt;=Guide!$C$23,"▲ Chase  ","")&amp;IF(N(AB1116)&lt;=-Guide!$C$23,"▼ Chase  ",""))))</f>
        <v>▲ Chase</v>
      </c>
      <c r="AF1116" s="35" t="n">
        <f aca="false">MATCH(Counts!A1116,'Season Counts'!$A$2:$A$740,0)</f>
        <v>288</v>
      </c>
    </row>
    <row r="1117" customFormat="false" ht="15" hidden="false" customHeight="false" outlineLevel="0" collapsed="false">
      <c r="A1117" s="34" t="str">
        <f aca="false">Counts!B1117</f>
        <v>HOU</v>
      </c>
      <c r="B1117" s="5" t="str">
        <f aca="false">Counts!C1117</f>
        <v>Christian Vázquez</v>
      </c>
      <c r="C1117" s="34" t="str">
        <f aca="false">Counts!F1117</f>
        <v>Mar-Apr</v>
      </c>
      <c r="D1117" s="35" t="n">
        <f aca="false">IFERROR(Counts!P1117,"")</f>
        <v>55</v>
      </c>
      <c r="E1117" s="36" t="n">
        <f aca="false">IFERROR(Counts!R1117/Counts!Q1117,"")</f>
        <v>0.326530612244898</v>
      </c>
      <c r="F1117" s="36" t="n">
        <f aca="false">IFERROR((Counts!R1117+Counts!V1117+Counts!W1117)/(Counts!Q1117+Counts!V1117+Counts!W1117+Counts!X1117),"")</f>
        <v>0.388888888888889</v>
      </c>
      <c r="G1117" s="36" t="n">
        <f aca="false">IFERROR((Counts!R1117+Counts!S1117+2*Counts!T1117+3*Counts!U1117)/Counts!Q1117,"")</f>
        <v>0.530612244897959</v>
      </c>
      <c r="H1117" s="35" t="n">
        <f aca="false">IFERROR(Counts!U1117,"")</f>
        <v>2</v>
      </c>
      <c r="I1117" s="36" t="n">
        <f aca="false">IFERROR(Counts!Z1117/Counts!AA1117,"")</f>
        <v>0.398148148148148</v>
      </c>
      <c r="J1117" s="36" t="n">
        <f aca="false">IFERROR(Counts!AB1117/Counts!AA1117,"")</f>
        <v>0.265055555555556</v>
      </c>
      <c r="K1117" s="37" t="n">
        <f aca="false">IFERROR((Counts!AB1117-Counts!Z1117)/Counts!AA1117,"")</f>
        <v>-0.133092592592593</v>
      </c>
      <c r="L1117" s="38" t="n">
        <f aca="false">IFERROR(Counts!Y1117/Counts!P1117,"")</f>
        <v>0.145454545454545</v>
      </c>
      <c r="M1117" s="38" t="n">
        <f aca="false">IFERROR(Counts!V1117/Counts!P1117,"")</f>
        <v>0.0909090909090909</v>
      </c>
      <c r="N1117" s="38" t="n">
        <f aca="false">IFERROR(Counts!AD1117/Counts!AC1117,"")</f>
        <v>0.0238095238095238</v>
      </c>
      <c r="O1117" s="38" t="n">
        <f aca="false">IFERROR(Counts!AE1117/Counts!AC1117,"")</f>
        <v>0.261904761904762</v>
      </c>
      <c r="P1117" s="39" t="n">
        <f aca="false">IFERROR(Counts!AG1117/Counts!AF1117,"")</f>
        <v>85.2642857142857</v>
      </c>
      <c r="Q1117" s="38" t="n">
        <f aca="false">IFERROR(Counts!AH1117/Counts!AC1117,"")</f>
        <v>0.285714285714286</v>
      </c>
      <c r="R1117" s="38" t="n">
        <f aca="false">IFERROR(Counts!N1117/Counts!M1117,"")</f>
        <v>0.301587301587302</v>
      </c>
      <c r="S1117" s="38" t="n">
        <f aca="false">IFERROR(Counts!K1117/Counts!J1117,"")</f>
        <v>0.561904761904762</v>
      </c>
      <c r="T1117" s="38" t="n">
        <f aca="false">IFERROR(Counts!I1117/Counts!H1117,"")</f>
        <v>0.144329896907216</v>
      </c>
      <c r="U1117" s="38" t="n">
        <f aca="false">IFERROR(1-Counts!L1117/Counts!K1117,"")</f>
        <v>0.915254237288136</v>
      </c>
      <c r="V1117" s="39" t="n">
        <f aca="false">IFERROR(Counts!AJ1117/Counts!AI1117,"")</f>
        <v>65.6556818181818</v>
      </c>
      <c r="W1117" s="38" t="n">
        <f aca="false">IFERROR(Counts!AK1117/Counts!AI1117,"")</f>
        <v>0.0227272727272727</v>
      </c>
      <c r="X1117" s="40" t="n">
        <f aca="false">IFERROR(Counts!O1117,"")</f>
        <v>2.422</v>
      </c>
      <c r="Y1117" s="36" t="n">
        <f aca="false">IFERROR(INDEX('Season Counts'!$Y$2:$Y$740,$AF1117)/INDEX('Season Counts'!$X$2:$X$740,$AF1117),"")</f>
        <v>0.233192307692308</v>
      </c>
      <c r="Z1117" s="37" t="n">
        <f aca="false">IFERROR(J1117-Y1117,"")</f>
        <v>0.0318632478632478</v>
      </c>
      <c r="AA1117" s="38" t="n">
        <f aca="false">IFERROR(INDEX('Season Counts'!$K$2:$K$740,$AF1117)/INDEX('Season Counts'!$J$2:$J$740,$AF1117),"")</f>
        <v>0.365137614678899</v>
      </c>
      <c r="AB1117" s="41" t="n">
        <f aca="false">IFERROR(R1117-AA1117,"")</f>
        <v>-0.0635503130915975</v>
      </c>
      <c r="AC1117" s="39" t="n">
        <f aca="false">IFERROR(INDEX('Season Counts'!$AG$2:$AG$740,$AF1117)/INDEX('Season Counts'!$AF$2:$AF$740,$AF1117),"")</f>
        <v>65.4623556581986</v>
      </c>
      <c r="AD1117" s="40" t="n">
        <f aca="false">IFERROR(V1117-AC1117,"")</f>
        <v>0.193326159983201</v>
      </c>
      <c r="AE1117" s="4" t="str">
        <f aca="false">IF(D1117&lt;Guide!$C$21,"Low PA",IF(TRIM(IF(ISNUMBER(AD1117),IF(N(AD1117)&lt;=-Guide!$C$24,"▼ Bat Speed  ",IF(N(AD1117)&gt;=Guide!$C$24,"▲ Bat Speed  ","")),"")&amp;IF(N(Z1117)&gt;=Guide!$C$22,"▲ Contact  ","")&amp;IF(N(Z1117)&lt;=-Guide!$C$22,"▼ Contact  ","")&amp;IF(N(AB1117)&gt;=Guide!$C$23,"▲ Chase  ","")&amp;IF(N(AB1117)&lt;=-Guide!$C$23,"▼ Chase  ",""))="","Stable",TRIM(IF(ISNUMBER(AD1117),IF(N(AD1117)&lt;=-Guide!$C$24,"▼ Bat Speed  ",IF(N(AD1117)&gt;=Guide!$C$24,"▲ Bat Speed  ","")),"")&amp;IF(N(Z1117)&gt;=Guide!$C$22,"▲ Contact  ","")&amp;IF(N(Z1117)&lt;=-Guide!$C$22,"▼ Contact  ","")&amp;IF(N(AB1117)&gt;=Guide!$C$23,"▲ Chase  ","")&amp;IF(N(AB1117)&lt;=-Guide!$C$23,"▼ Chase  ",""))))</f>
        <v>▼ Chase</v>
      </c>
      <c r="AF1117" s="35" t="n">
        <f aca="false">MATCH(Counts!A1117,'Season Counts'!$A$2:$A$740,0)</f>
        <v>289</v>
      </c>
    </row>
    <row r="1118" customFormat="false" ht="15" hidden="false" customHeight="false" outlineLevel="0" collapsed="false">
      <c r="A1118" s="34" t="str">
        <f aca="false">Counts!B1118</f>
        <v>HOU</v>
      </c>
      <c r="B1118" s="5" t="str">
        <f aca="false">Counts!C1118</f>
        <v>Christian Vázquez</v>
      </c>
      <c r="C1118" s="34" t="str">
        <f aca="false">Counts!F1118</f>
        <v>May</v>
      </c>
      <c r="D1118" s="35" t="n">
        <f aca="false">IFERROR(Counts!P1118,"")</f>
        <v>71</v>
      </c>
      <c r="E1118" s="36" t="n">
        <f aca="false">IFERROR(Counts!R1118/Counts!Q1118,"")</f>
        <v>0.184615384615385</v>
      </c>
      <c r="F1118" s="36" t="n">
        <f aca="false">IFERROR((Counts!R1118+Counts!V1118+Counts!W1118)/(Counts!Q1118+Counts!V1118+Counts!W1118+Counts!X1118),"")</f>
        <v>0.242857142857143</v>
      </c>
      <c r="G1118" s="36" t="n">
        <f aca="false">IFERROR((Counts!R1118+Counts!S1118+2*Counts!T1118+3*Counts!U1118)/Counts!Q1118,"")</f>
        <v>0.276923076923077</v>
      </c>
      <c r="H1118" s="35" t="n">
        <f aca="false">IFERROR(Counts!U1118,"")</f>
        <v>2</v>
      </c>
      <c r="I1118" s="36" t="n">
        <f aca="false">IFERROR(Counts!Z1118/Counts!AA1118,"")</f>
        <v>0.228985507246377</v>
      </c>
      <c r="J1118" s="36" t="n">
        <f aca="false">IFERROR(Counts!AB1118/Counts!AA1118,"")</f>
        <v>0.240826086956522</v>
      </c>
      <c r="K1118" s="37" t="n">
        <f aca="false">IFERROR((Counts!AB1118-Counts!Z1118)/Counts!AA1118,"")</f>
        <v>0.0118405797101449</v>
      </c>
      <c r="L1118" s="38" t="n">
        <f aca="false">IFERROR(Counts!Y1118/Counts!P1118,"")</f>
        <v>0.169014084507042</v>
      </c>
      <c r="M1118" s="38" t="n">
        <f aca="false">IFERROR(Counts!V1118/Counts!P1118,"")</f>
        <v>0.0704225352112676</v>
      </c>
      <c r="N1118" s="38" t="n">
        <f aca="false">IFERROR(Counts!AD1118/Counts!AC1118,"")</f>
        <v>0.0185185185185185</v>
      </c>
      <c r="O1118" s="38" t="n">
        <f aca="false">IFERROR(Counts!AE1118/Counts!AC1118,"")</f>
        <v>0.203703703703704</v>
      </c>
      <c r="P1118" s="39" t="n">
        <f aca="false">IFERROR(Counts!AG1118/Counts!AF1118,"")</f>
        <v>82.6277777777778</v>
      </c>
      <c r="Q1118" s="38" t="n">
        <f aca="false">IFERROR(Counts!AH1118/Counts!AC1118,"")</f>
        <v>0.314814814814815</v>
      </c>
      <c r="R1118" s="38" t="n">
        <f aca="false">IFERROR(Counts!N1118/Counts!M1118,"")</f>
        <v>0.365853658536585</v>
      </c>
      <c r="S1118" s="38" t="n">
        <f aca="false">IFERROR(Counts!K1118/Counts!J1118,"")</f>
        <v>0.617391304347826</v>
      </c>
      <c r="T1118" s="38" t="n">
        <f aca="false">IFERROR(Counts!I1118/Counts!H1118,"")</f>
        <v>0.198275862068966</v>
      </c>
      <c r="U1118" s="38" t="n">
        <f aca="false">IFERROR(1-Counts!L1118/Counts!K1118,"")</f>
        <v>0.901408450704225</v>
      </c>
      <c r="V1118" s="39" t="n">
        <f aca="false">IFERROR(Counts!AJ1118/Counts!AI1118,"")</f>
        <v>64.8656862745098</v>
      </c>
      <c r="W1118" s="38" t="n">
        <f aca="false">IFERROR(Counts!AK1118/Counts!AI1118,"")</f>
        <v>0</v>
      </c>
      <c r="X1118" s="40" t="n">
        <f aca="false">IFERROR(Counts!O1118,"")</f>
        <v>-5.497</v>
      </c>
      <c r="Y1118" s="36" t="n">
        <f aca="false">IFERROR(INDEX('Season Counts'!$Y$2:$Y$740,$AF1118)/INDEX('Season Counts'!$X$2:$X$740,$AF1118),"")</f>
        <v>0.233192307692308</v>
      </c>
      <c r="Z1118" s="37" t="n">
        <f aca="false">IFERROR(J1118-Y1118,"")</f>
        <v>0.00763377926421405</v>
      </c>
      <c r="AA1118" s="38" t="n">
        <f aca="false">IFERROR(INDEX('Season Counts'!$K$2:$K$740,$AF1118)/INDEX('Season Counts'!$J$2:$J$740,$AF1118),"")</f>
        <v>0.365137614678899</v>
      </c>
      <c r="AB1118" s="41" t="n">
        <f aca="false">IFERROR(R1118-AA1118,"")</f>
        <v>0.000716043857686255</v>
      </c>
      <c r="AC1118" s="39" t="n">
        <f aca="false">IFERROR(INDEX('Season Counts'!$AG$2:$AG$740,$AF1118)/INDEX('Season Counts'!$AF$2:$AF$740,$AF1118),"")</f>
        <v>65.4623556581986</v>
      </c>
      <c r="AD1118" s="40" t="n">
        <f aca="false">IFERROR(V1118-AC1118,"")</f>
        <v>-0.596669383688806</v>
      </c>
      <c r="AE1118" s="4" t="str">
        <f aca="false">IF(D1118&lt;Guide!$C$21,"Low PA",IF(TRIM(IF(ISNUMBER(AD1118),IF(N(AD1118)&lt;=-Guide!$C$24,"▼ Bat Speed  ",IF(N(AD1118)&gt;=Guide!$C$24,"▲ Bat Speed  ","")),"")&amp;IF(N(Z1118)&gt;=Guide!$C$22,"▲ Contact  ","")&amp;IF(N(Z1118)&lt;=-Guide!$C$22,"▼ Contact  ","")&amp;IF(N(AB1118)&gt;=Guide!$C$23,"▲ Chase  ","")&amp;IF(N(AB1118)&lt;=-Guide!$C$23,"▼ Chase  ",""))="","Stable",TRIM(IF(ISNUMBER(AD1118),IF(N(AD1118)&lt;=-Guide!$C$24,"▼ Bat Speed  ",IF(N(AD1118)&gt;=Guide!$C$24,"▲ Bat Speed  ","")),"")&amp;IF(N(Z1118)&gt;=Guide!$C$22,"▲ Contact  ","")&amp;IF(N(Z1118)&lt;=-Guide!$C$22,"▼ Contact  ","")&amp;IF(N(AB1118)&gt;=Guide!$C$23,"▲ Chase  ","")&amp;IF(N(AB1118)&lt;=-Guide!$C$23,"▼ Chase  ",""))))</f>
        <v>Stable</v>
      </c>
      <c r="AF1118" s="35" t="n">
        <f aca="false">MATCH(Counts!A1118,'Season Counts'!$A$2:$A$740,0)</f>
        <v>289</v>
      </c>
    </row>
    <row r="1119" customFormat="false" ht="15" hidden="false" customHeight="false" outlineLevel="0" collapsed="false">
      <c r="A1119" s="34" t="str">
        <f aca="false">Counts!B1119</f>
        <v>HOU</v>
      </c>
      <c r="B1119" s="5" t="str">
        <f aca="false">Counts!C1119</f>
        <v>Christian Vázquez</v>
      </c>
      <c r="C1119" s="34" t="str">
        <f aca="false">Counts!F1119</f>
        <v>Jun</v>
      </c>
      <c r="D1119" s="35" t="n">
        <f aca="false">IFERROR(Counts!P1119,"")</f>
        <v>52</v>
      </c>
      <c r="E1119" s="36" t="n">
        <f aca="false">IFERROR(Counts!R1119/Counts!Q1119,"")</f>
        <v>0.145833333333333</v>
      </c>
      <c r="F1119" s="36" t="n">
        <f aca="false">IFERROR((Counts!R1119+Counts!V1119+Counts!W1119)/(Counts!Q1119+Counts!V1119+Counts!W1119+Counts!X1119),"")</f>
        <v>0.196078431372549</v>
      </c>
      <c r="G1119" s="36" t="n">
        <f aca="false">IFERROR((Counts!R1119+Counts!S1119+2*Counts!T1119+3*Counts!U1119)/Counts!Q1119,"")</f>
        <v>0.1875</v>
      </c>
      <c r="H1119" s="35" t="n">
        <f aca="false">IFERROR(Counts!U1119,"")</f>
        <v>0</v>
      </c>
      <c r="I1119" s="36" t="n">
        <f aca="false">IFERROR(Counts!Z1119/Counts!AA1119,"")</f>
        <v>0.17843137254902</v>
      </c>
      <c r="J1119" s="36" t="n">
        <f aca="false">IFERROR(Counts!AB1119/Counts!AA1119,"")</f>
        <v>0.199666666666667</v>
      </c>
      <c r="K1119" s="37" t="n">
        <f aca="false">IFERROR((Counts!AB1119-Counts!Z1119)/Counts!AA1119,"")</f>
        <v>0.0212352941176471</v>
      </c>
      <c r="L1119" s="38" t="n">
        <f aca="false">IFERROR(Counts!Y1119/Counts!P1119,"")</f>
        <v>0.173076923076923</v>
      </c>
      <c r="M1119" s="38" t="n">
        <f aca="false">IFERROR(Counts!V1119/Counts!P1119,"")</f>
        <v>0.0576923076923077</v>
      </c>
      <c r="N1119" s="38" t="n">
        <f aca="false">IFERROR(Counts!AD1119/Counts!AC1119,"")</f>
        <v>0</v>
      </c>
      <c r="O1119" s="38" t="n">
        <f aca="false">IFERROR(Counts!AE1119/Counts!AC1119,"")</f>
        <v>0.225</v>
      </c>
      <c r="P1119" s="39" t="n">
        <f aca="false">IFERROR(Counts!AG1119/Counts!AF1119,"")</f>
        <v>84.275</v>
      </c>
      <c r="Q1119" s="38" t="n">
        <f aca="false">IFERROR(Counts!AH1119/Counts!AC1119,"")</f>
        <v>0.375</v>
      </c>
      <c r="R1119" s="38" t="n">
        <f aca="false">IFERROR(Counts!N1119/Counts!M1119,"")</f>
        <v>0.4</v>
      </c>
      <c r="S1119" s="38" t="n">
        <f aca="false">IFERROR(Counts!K1119/Counts!J1119,"")</f>
        <v>0.634615384615385</v>
      </c>
      <c r="T1119" s="38" t="n">
        <f aca="false">IFERROR(Counts!I1119/Counts!H1119,"")</f>
        <v>0.142857142857143</v>
      </c>
      <c r="U1119" s="38" t="n">
        <f aca="false">IFERROR(1-Counts!L1119/Counts!K1119,"")</f>
        <v>0.909090909090909</v>
      </c>
      <c r="V1119" s="39" t="n">
        <f aca="false">IFERROR(Counts!AJ1119/Counts!AI1119,"")</f>
        <v>65.8428571428571</v>
      </c>
      <c r="W1119" s="38" t="n">
        <f aca="false">IFERROR(Counts!AK1119/Counts!AI1119,"")</f>
        <v>0</v>
      </c>
      <c r="X1119" s="40" t="n">
        <f aca="false">IFERROR(Counts!O1119,"")</f>
        <v>-6.449</v>
      </c>
      <c r="Y1119" s="36" t="n">
        <f aca="false">IFERROR(INDEX('Season Counts'!$Y$2:$Y$740,$AF1119)/INDEX('Season Counts'!$X$2:$X$740,$AF1119),"")</f>
        <v>0.233192307692308</v>
      </c>
      <c r="Z1119" s="37" t="n">
        <f aca="false">IFERROR(J1119-Y1119,"")</f>
        <v>-0.033525641025641</v>
      </c>
      <c r="AA1119" s="38" t="n">
        <f aca="false">IFERROR(INDEX('Season Counts'!$K$2:$K$740,$AF1119)/INDEX('Season Counts'!$J$2:$J$740,$AF1119),"")</f>
        <v>0.365137614678899</v>
      </c>
      <c r="AB1119" s="41" t="n">
        <f aca="false">IFERROR(R1119-AA1119,"")</f>
        <v>0.0348623853211009</v>
      </c>
      <c r="AC1119" s="39" t="n">
        <f aca="false">IFERROR(INDEX('Season Counts'!$AG$2:$AG$740,$AF1119)/INDEX('Season Counts'!$AF$2:$AF$740,$AF1119),"")</f>
        <v>65.4623556581986</v>
      </c>
      <c r="AD1119" s="40" t="n">
        <f aca="false">IFERROR(V1119-AC1119,"")</f>
        <v>0.380501484658524</v>
      </c>
      <c r="AE1119" s="4" t="str">
        <f aca="false">IF(D1119&lt;Guide!$C$21,"Low PA",IF(TRIM(IF(ISNUMBER(AD1119),IF(N(AD1119)&lt;=-Guide!$C$24,"▼ Bat Speed  ",IF(N(AD1119)&gt;=Guide!$C$24,"▲ Bat Speed  ","")),"")&amp;IF(N(Z1119)&gt;=Guide!$C$22,"▲ Contact  ","")&amp;IF(N(Z1119)&lt;=-Guide!$C$22,"▼ Contact  ","")&amp;IF(N(AB1119)&gt;=Guide!$C$23,"▲ Chase  ","")&amp;IF(N(AB1119)&lt;=-Guide!$C$23,"▼ Chase  ",""))="","Stable",TRIM(IF(ISNUMBER(AD1119),IF(N(AD1119)&lt;=-Guide!$C$24,"▼ Bat Speed  ",IF(N(AD1119)&gt;=Guide!$C$24,"▲ Bat Speed  ","")),"")&amp;IF(N(Z1119)&gt;=Guide!$C$22,"▲ Contact  ","")&amp;IF(N(Z1119)&lt;=-Guide!$C$22,"▼ Contact  ","")&amp;IF(N(AB1119)&gt;=Guide!$C$23,"▲ Chase  ","")&amp;IF(N(AB1119)&lt;=-Guide!$C$23,"▼ Chase  ",""))))</f>
        <v>Stable</v>
      </c>
      <c r="AF1119" s="35" t="n">
        <f aca="false">MATCH(Counts!A1119,'Season Counts'!$A$2:$A$740,0)</f>
        <v>289</v>
      </c>
    </row>
    <row r="1120" customFormat="false" ht="15" hidden="false" customHeight="false" outlineLevel="0" collapsed="false">
      <c r="A1120" s="34" t="str">
        <f aca="false">Counts!B1120</f>
        <v>HOU</v>
      </c>
      <c r="B1120" s="5" t="str">
        <f aca="false">Counts!C1120</f>
        <v>Christian Vázquez</v>
      </c>
      <c r="C1120" s="34" t="str">
        <f aca="false">Counts!F1120</f>
        <v>Jul</v>
      </c>
      <c r="D1120" s="35" t="n">
        <f aca="false">IFERROR(Counts!P1120,"")</f>
        <v>36</v>
      </c>
      <c r="E1120" s="36" t="n">
        <f aca="false">IFERROR(Counts!R1120/Counts!Q1120,"")</f>
        <v>0.21875</v>
      </c>
      <c r="F1120" s="36" t="n">
        <f aca="false">IFERROR((Counts!R1120+Counts!V1120+Counts!W1120)/(Counts!Q1120+Counts!V1120+Counts!W1120+Counts!X1120),"")</f>
        <v>0.257142857142857</v>
      </c>
      <c r="G1120" s="36" t="n">
        <f aca="false">IFERROR((Counts!R1120+Counts!S1120+2*Counts!T1120+3*Counts!U1120)/Counts!Q1120,"")</f>
        <v>0.34375</v>
      </c>
      <c r="H1120" s="35" t="n">
        <f aca="false">IFERROR(Counts!U1120,"")</f>
        <v>1</v>
      </c>
      <c r="I1120" s="36" t="n">
        <f aca="false">IFERROR(Counts!Z1120/Counts!AA1120,"")</f>
        <v>0.261428571428571</v>
      </c>
      <c r="J1120" s="36" t="n">
        <f aca="false">IFERROR(Counts!AB1120/Counts!AA1120,"")</f>
        <v>0.247114285714286</v>
      </c>
      <c r="K1120" s="37" t="n">
        <f aca="false">IFERROR((Counts!AB1120-Counts!Z1120)/Counts!AA1120,"")</f>
        <v>-0.0143142857142858</v>
      </c>
      <c r="L1120" s="38" t="n">
        <f aca="false">IFERROR(Counts!Y1120/Counts!P1120,"")</f>
        <v>0.305555555555556</v>
      </c>
      <c r="M1120" s="38" t="n">
        <f aca="false">IFERROR(Counts!V1120/Counts!P1120,"")</f>
        <v>0.0555555555555556</v>
      </c>
      <c r="N1120" s="38" t="n">
        <f aca="false">IFERROR(Counts!AD1120/Counts!AC1120,"")</f>
        <v>0</v>
      </c>
      <c r="O1120" s="38" t="n">
        <f aca="false">IFERROR(Counts!AE1120/Counts!AC1120,"")</f>
        <v>0.260869565217391</v>
      </c>
      <c r="P1120" s="39" t="n">
        <f aca="false">IFERROR(Counts!AG1120/Counts!AF1120,"")</f>
        <v>79.6391304347826</v>
      </c>
      <c r="Q1120" s="38" t="n">
        <f aca="false">IFERROR(Counts!AH1120/Counts!AC1120,"")</f>
        <v>0.521739130434783</v>
      </c>
      <c r="R1120" s="38" t="n">
        <f aca="false">IFERROR(Counts!N1120/Counts!M1120,"")</f>
        <v>0.36</v>
      </c>
      <c r="S1120" s="38" t="n">
        <f aca="false">IFERROR(Counts!K1120/Counts!J1120,"")</f>
        <v>0.612903225806452</v>
      </c>
      <c r="T1120" s="38" t="n">
        <f aca="false">IFERROR(Counts!I1120/Counts!H1120,"")</f>
        <v>0.276923076923077</v>
      </c>
      <c r="U1120" s="38" t="n">
        <f aca="false">IFERROR(1-Counts!L1120/Counts!K1120,"")</f>
        <v>0.894736842105263</v>
      </c>
      <c r="V1120" s="39" t="n">
        <f aca="false">IFERROR(Counts!AJ1120/Counts!AI1120,"")</f>
        <v>66.1740740740741</v>
      </c>
      <c r="W1120" s="38" t="n">
        <f aca="false">IFERROR(Counts!AK1120/Counts!AI1120,"")</f>
        <v>0</v>
      </c>
      <c r="X1120" s="40" t="n">
        <f aca="false">IFERROR(Counts!O1120,"")</f>
        <v>-0.577</v>
      </c>
      <c r="Y1120" s="36" t="n">
        <f aca="false">IFERROR(INDEX('Season Counts'!$Y$2:$Y$740,$AF1120)/INDEX('Season Counts'!$X$2:$X$740,$AF1120),"")</f>
        <v>0.233192307692308</v>
      </c>
      <c r="Z1120" s="37" t="n">
        <f aca="false">IFERROR(J1120-Y1120,"")</f>
        <v>0.013921978021978</v>
      </c>
      <c r="AA1120" s="38" t="n">
        <f aca="false">IFERROR(INDEX('Season Counts'!$K$2:$K$740,$AF1120)/INDEX('Season Counts'!$J$2:$J$740,$AF1120),"")</f>
        <v>0.365137614678899</v>
      </c>
      <c r="AB1120" s="41" t="n">
        <f aca="false">IFERROR(R1120-AA1120,"")</f>
        <v>-0.00513761467889912</v>
      </c>
      <c r="AC1120" s="39" t="n">
        <f aca="false">IFERROR(INDEX('Season Counts'!$AG$2:$AG$740,$AF1120)/INDEX('Season Counts'!$AF$2:$AF$740,$AF1120),"")</f>
        <v>65.4623556581986</v>
      </c>
      <c r="AD1120" s="40" t="n">
        <f aca="false">IFERROR(V1120-AC1120,"")</f>
        <v>0.711718415875453</v>
      </c>
      <c r="AE1120" s="4" t="str">
        <f aca="false">IF(D1120&lt;Guide!$C$21,"Low PA",IF(TRIM(IF(ISNUMBER(AD1120),IF(N(AD1120)&lt;=-Guide!$C$24,"▼ Bat Speed  ",IF(N(AD1120)&gt;=Guide!$C$24,"▲ Bat Speed  ","")),"")&amp;IF(N(Z1120)&gt;=Guide!$C$22,"▲ Contact  ","")&amp;IF(N(Z1120)&lt;=-Guide!$C$22,"▼ Contact  ","")&amp;IF(N(AB1120)&gt;=Guide!$C$23,"▲ Chase  ","")&amp;IF(N(AB1120)&lt;=-Guide!$C$23,"▼ Chase  ",""))="","Stable",TRIM(IF(ISNUMBER(AD1120),IF(N(AD1120)&lt;=-Guide!$C$24,"▼ Bat Speed  ",IF(N(AD1120)&gt;=Guide!$C$24,"▲ Bat Speed  ","")),"")&amp;IF(N(Z1120)&gt;=Guide!$C$22,"▲ Contact  ","")&amp;IF(N(Z1120)&lt;=-Guide!$C$22,"▼ Contact  ","")&amp;IF(N(AB1120)&gt;=Guide!$C$23,"▲ Chase  ","")&amp;IF(N(AB1120)&lt;=-Guide!$C$23,"▼ Chase  ",""))))</f>
        <v>Low PA</v>
      </c>
      <c r="AF1120" s="35" t="n">
        <f aca="false">MATCH(Counts!A1120,'Season Counts'!$A$2:$A$740,0)</f>
        <v>289</v>
      </c>
    </row>
    <row r="1121" customFormat="false" ht="15" hidden="false" customHeight="false" outlineLevel="0" collapsed="false">
      <c r="A1121" s="34" t="str">
        <f aca="false">Counts!B1121</f>
        <v>HOU</v>
      </c>
      <c r="B1121" s="5" t="str">
        <f aca="false">Counts!C1121</f>
        <v>Christian Vázquez</v>
      </c>
      <c r="C1121" s="34" t="str">
        <f aca="false">Counts!F1121</f>
        <v>Aug</v>
      </c>
      <c r="D1121" s="35" t="n">
        <f aca="false">IFERROR(Counts!P1121,"")</f>
        <v>35</v>
      </c>
      <c r="E1121" s="36" t="n">
        <f aca="false">IFERROR(Counts!R1121/Counts!Q1121,"")</f>
        <v>0.193548387096774</v>
      </c>
      <c r="F1121" s="36" t="n">
        <f aca="false">IFERROR((Counts!R1121+Counts!V1121+Counts!W1121)/(Counts!Q1121+Counts!V1121+Counts!W1121+Counts!X1121),"")</f>
        <v>0.264705882352941</v>
      </c>
      <c r="G1121" s="36" t="n">
        <f aca="false">IFERROR((Counts!R1121+Counts!S1121+2*Counts!T1121+3*Counts!U1121)/Counts!Q1121,"")</f>
        <v>0.387096774193548</v>
      </c>
      <c r="H1121" s="35" t="n">
        <f aca="false">IFERROR(Counts!U1121,"")</f>
        <v>2</v>
      </c>
      <c r="I1121" s="36" t="n">
        <f aca="false">IFERROR(Counts!Z1121/Counts!AA1121,"")</f>
        <v>0.285294117647059</v>
      </c>
      <c r="J1121" s="36" t="n">
        <f aca="false">IFERROR(Counts!AB1121/Counts!AA1121,"")</f>
        <v>0.240147058823529</v>
      </c>
      <c r="K1121" s="37" t="n">
        <f aca="false">IFERROR((Counts!AB1121-Counts!Z1121)/Counts!AA1121,"")</f>
        <v>-0.0451470588235294</v>
      </c>
      <c r="L1121" s="38" t="n">
        <f aca="false">IFERROR(Counts!Y1121/Counts!P1121,"")</f>
        <v>0.257142857142857</v>
      </c>
      <c r="M1121" s="38" t="n">
        <f aca="false">IFERROR(Counts!V1121/Counts!P1121,"")</f>
        <v>0.0857142857142857</v>
      </c>
      <c r="N1121" s="38" t="n">
        <f aca="false">IFERROR(Counts!AD1121/Counts!AC1121,"")</f>
        <v>0.0869565217391304</v>
      </c>
      <c r="O1121" s="38" t="n">
        <f aca="false">IFERROR(Counts!AE1121/Counts!AC1121,"")</f>
        <v>0.173913043478261</v>
      </c>
      <c r="P1121" s="39" t="n">
        <f aca="false">IFERROR(Counts!AG1121/Counts!AF1121,"")</f>
        <v>82.7391304347826</v>
      </c>
      <c r="Q1121" s="38" t="n">
        <f aca="false">IFERROR(Counts!AH1121/Counts!AC1121,"")</f>
        <v>0.304347826086957</v>
      </c>
      <c r="R1121" s="38" t="n">
        <f aca="false">IFERROR(Counts!N1121/Counts!M1121,"")</f>
        <v>0.384615384615385</v>
      </c>
      <c r="S1121" s="38" t="n">
        <f aca="false">IFERROR(Counts!K1121/Counts!J1121,"")</f>
        <v>0.626865671641791</v>
      </c>
      <c r="T1121" s="38" t="n">
        <f aca="false">IFERROR(Counts!I1121/Counts!H1121,"")</f>
        <v>0.166666666666667</v>
      </c>
      <c r="U1121" s="38" t="n">
        <f aca="false">IFERROR(1-Counts!L1121/Counts!K1121,"")</f>
        <v>0.952380952380952</v>
      </c>
      <c r="V1121" s="39" t="n">
        <f aca="false">IFERROR(Counts!AJ1121/Counts!AI1121,"")</f>
        <v>64.2633333333333</v>
      </c>
      <c r="W1121" s="38" t="n">
        <f aca="false">IFERROR(Counts!AK1121/Counts!AI1121,"")</f>
        <v>0</v>
      </c>
      <c r="X1121" s="40" t="n">
        <f aca="false">IFERROR(Counts!O1121,"")</f>
        <v>-0.127</v>
      </c>
      <c r="Y1121" s="36" t="n">
        <f aca="false">IFERROR(INDEX('Season Counts'!$Y$2:$Y$740,$AF1121)/INDEX('Season Counts'!$X$2:$X$740,$AF1121),"")</f>
        <v>0.233192307692308</v>
      </c>
      <c r="Z1121" s="37" t="n">
        <f aca="false">IFERROR(J1121-Y1121,"")</f>
        <v>0.00695475113122168</v>
      </c>
      <c r="AA1121" s="38" t="n">
        <f aca="false">IFERROR(INDEX('Season Counts'!$K$2:$K$740,$AF1121)/INDEX('Season Counts'!$J$2:$J$740,$AF1121),"")</f>
        <v>0.365137614678899</v>
      </c>
      <c r="AB1121" s="41" t="n">
        <f aca="false">IFERROR(R1121-AA1121,"")</f>
        <v>0.0194777699364855</v>
      </c>
      <c r="AC1121" s="39" t="n">
        <f aca="false">IFERROR(INDEX('Season Counts'!$AG$2:$AG$740,$AF1121)/INDEX('Season Counts'!$AF$2:$AF$740,$AF1121),"")</f>
        <v>65.4623556581986</v>
      </c>
      <c r="AD1121" s="40" t="n">
        <f aca="false">IFERROR(V1121-AC1121,"")</f>
        <v>-1.19902232486528</v>
      </c>
      <c r="AE1121" s="4" t="str">
        <f aca="false">IF(D1121&lt;Guide!$C$21,"Low PA",IF(TRIM(IF(ISNUMBER(AD1121),IF(N(AD1121)&lt;=-Guide!$C$24,"▼ Bat Speed  ",IF(N(AD1121)&gt;=Guide!$C$24,"▲ Bat Speed  ","")),"")&amp;IF(N(Z1121)&gt;=Guide!$C$22,"▲ Contact  ","")&amp;IF(N(Z1121)&lt;=-Guide!$C$22,"▼ Contact  ","")&amp;IF(N(AB1121)&gt;=Guide!$C$23,"▲ Chase  ","")&amp;IF(N(AB1121)&lt;=-Guide!$C$23,"▼ Chase  ",""))="","Stable",TRIM(IF(ISNUMBER(AD1121),IF(N(AD1121)&lt;=-Guide!$C$24,"▼ Bat Speed  ",IF(N(AD1121)&gt;=Guide!$C$24,"▲ Bat Speed  ","")),"")&amp;IF(N(Z1121)&gt;=Guide!$C$22,"▲ Contact  ","")&amp;IF(N(Z1121)&lt;=-Guide!$C$22,"▼ Contact  ","")&amp;IF(N(AB1121)&gt;=Guide!$C$23,"▲ Chase  ","")&amp;IF(N(AB1121)&lt;=-Guide!$C$23,"▼ Chase  ",""))))</f>
        <v>Low PA</v>
      </c>
      <c r="AF1121" s="35" t="n">
        <f aca="false">MATCH(Counts!A1121,'Season Counts'!$A$2:$A$740,0)</f>
        <v>289</v>
      </c>
    </row>
    <row r="1122" customFormat="false" ht="15" hidden="false" customHeight="false" outlineLevel="0" collapsed="false">
      <c r="A1122" s="34" t="str">
        <f aca="false">Counts!B1122</f>
        <v>HOU</v>
      </c>
      <c r="B1122" s="5" t="str">
        <f aca="false">Counts!C1122</f>
        <v>Christian Vázquez</v>
      </c>
      <c r="C1122" s="34" t="str">
        <f aca="false">Counts!F1122</f>
        <v>Sep</v>
      </c>
      <c r="D1122" s="35" t="n">
        <f aca="false">IFERROR(Counts!P1122,"")</f>
        <v>17</v>
      </c>
      <c r="E1122" s="36" t="n">
        <f aca="false">IFERROR(Counts!R1122/Counts!Q1122,"")</f>
        <v>0.117647058823529</v>
      </c>
      <c r="F1122" s="36" t="n">
        <f aca="false">IFERROR((Counts!R1122+Counts!V1122+Counts!W1122)/(Counts!Q1122+Counts!V1122+Counts!W1122+Counts!X1122),"")</f>
        <v>0.117647058823529</v>
      </c>
      <c r="G1122" s="36" t="n">
        <f aca="false">IFERROR((Counts!R1122+Counts!S1122+2*Counts!T1122+3*Counts!U1122)/Counts!Q1122,"")</f>
        <v>0.117647058823529</v>
      </c>
      <c r="H1122" s="35" t="n">
        <f aca="false">IFERROR(Counts!U1122,"")</f>
        <v>0</v>
      </c>
      <c r="I1122" s="36" t="n">
        <f aca="false">IFERROR(Counts!Z1122/Counts!AA1122,"")</f>
        <v>0.105882352941176</v>
      </c>
      <c r="J1122" s="36" t="n">
        <f aca="false">IFERROR(Counts!AB1122/Counts!AA1122,"")</f>
        <v>0.159</v>
      </c>
      <c r="K1122" s="37" t="n">
        <f aca="false">IFERROR((Counts!AB1122-Counts!Z1122)/Counts!AA1122,"")</f>
        <v>0.0531176470588235</v>
      </c>
      <c r="L1122" s="38" t="n">
        <f aca="false">IFERROR(Counts!Y1122/Counts!P1122,"")</f>
        <v>0.235294117647059</v>
      </c>
      <c r="M1122" s="38" t="n">
        <f aca="false">IFERROR(Counts!V1122/Counts!P1122,"")</f>
        <v>0</v>
      </c>
      <c r="N1122" s="38" t="n">
        <f aca="false">IFERROR(Counts!AD1122/Counts!AC1122,"")</f>
        <v>0</v>
      </c>
      <c r="O1122" s="38" t="n">
        <f aca="false">IFERROR(Counts!AE1122/Counts!AC1122,"")</f>
        <v>0.230769230769231</v>
      </c>
      <c r="P1122" s="39" t="n">
        <f aca="false">IFERROR(Counts!AG1122/Counts!AF1122,"")</f>
        <v>86.5230769230769</v>
      </c>
      <c r="Q1122" s="38" t="n">
        <f aca="false">IFERROR(Counts!AH1122/Counts!AC1122,"")</f>
        <v>0.230769230769231</v>
      </c>
      <c r="R1122" s="38" t="n">
        <f aca="false">IFERROR(Counts!N1122/Counts!M1122,"")</f>
        <v>0.464285714285714</v>
      </c>
      <c r="S1122" s="38" t="n">
        <f aca="false">IFERROR(Counts!K1122/Counts!J1122,"")</f>
        <v>0.689655172413793</v>
      </c>
      <c r="T1122" s="38" t="n">
        <f aca="false">IFERROR(Counts!I1122/Counts!H1122,"")</f>
        <v>0.212121212121212</v>
      </c>
      <c r="U1122" s="38" t="n">
        <f aca="false">IFERROR(1-Counts!L1122/Counts!K1122,"")</f>
        <v>0.85</v>
      </c>
      <c r="V1122" s="39" t="n">
        <f aca="false">IFERROR(Counts!AJ1122/Counts!AI1122,"")</f>
        <v>66.7548387096774</v>
      </c>
      <c r="W1122" s="38" t="n">
        <f aca="false">IFERROR(Counts!AK1122/Counts!AI1122,"")</f>
        <v>0</v>
      </c>
      <c r="X1122" s="40" t="n">
        <f aca="false">IFERROR(Counts!O1122,"")</f>
        <v>-3.26</v>
      </c>
      <c r="Y1122" s="36" t="n">
        <f aca="false">IFERROR(INDEX('Season Counts'!$Y$2:$Y$740,$AF1122)/INDEX('Season Counts'!$X$2:$X$740,$AF1122),"")</f>
        <v>0.233192307692308</v>
      </c>
      <c r="Z1122" s="37" t="n">
        <f aca="false">IFERROR(J1122-Y1122,"")</f>
        <v>-0.0741923076923077</v>
      </c>
      <c r="AA1122" s="38" t="n">
        <f aca="false">IFERROR(INDEX('Season Counts'!$K$2:$K$740,$AF1122)/INDEX('Season Counts'!$J$2:$J$740,$AF1122),"")</f>
        <v>0.365137614678899</v>
      </c>
      <c r="AB1122" s="41" t="n">
        <f aca="false">IFERROR(R1122-AA1122,"")</f>
        <v>0.0991480996068152</v>
      </c>
      <c r="AC1122" s="39" t="n">
        <f aca="false">IFERROR(INDEX('Season Counts'!$AG$2:$AG$740,$AF1122)/INDEX('Season Counts'!$AF$2:$AF$740,$AF1122),"")</f>
        <v>65.4623556581986</v>
      </c>
      <c r="AD1122" s="40" t="n">
        <f aca="false">IFERROR(V1122-AC1122,"")</f>
        <v>1.29248305147881</v>
      </c>
      <c r="AE1122" s="4" t="str">
        <f aca="false">IF(D1122&lt;Guide!$C$21,"Low PA",IF(TRIM(IF(ISNUMBER(AD1122),IF(N(AD1122)&lt;=-Guide!$C$24,"▼ Bat Speed  ",IF(N(AD1122)&gt;=Guide!$C$24,"▲ Bat Speed  ","")),"")&amp;IF(N(Z1122)&gt;=Guide!$C$22,"▲ Contact  ","")&amp;IF(N(Z1122)&lt;=-Guide!$C$22,"▼ Contact  ","")&amp;IF(N(AB1122)&gt;=Guide!$C$23,"▲ Chase  ","")&amp;IF(N(AB1122)&lt;=-Guide!$C$23,"▼ Chase  ",""))="","Stable",TRIM(IF(ISNUMBER(AD1122),IF(N(AD1122)&lt;=-Guide!$C$24,"▼ Bat Speed  ",IF(N(AD1122)&gt;=Guide!$C$24,"▲ Bat Speed  ","")),"")&amp;IF(N(Z1122)&gt;=Guide!$C$22,"▲ Contact  ","")&amp;IF(N(Z1122)&lt;=-Guide!$C$22,"▼ Contact  ","")&amp;IF(N(AB1122)&gt;=Guide!$C$23,"▲ Chase  ","")&amp;IF(N(AB1122)&lt;=-Guide!$C$23,"▼ Chase  ",""))))</f>
        <v>Low PA</v>
      </c>
      <c r="AF1122" s="35" t="n">
        <f aca="false">MATCH(Counts!A1122,'Season Counts'!$A$2:$A$740,0)</f>
        <v>289</v>
      </c>
    </row>
    <row r="1123" customFormat="false" ht="15" hidden="false" customHeight="false" outlineLevel="0" collapsed="false">
      <c r="A1123" s="34" t="str">
        <f aca="false">Counts!B1123</f>
        <v>HOU</v>
      </c>
      <c r="B1123" s="5" t="str">
        <f aca="false">Counts!C1123</f>
        <v>Brice Matthews</v>
      </c>
      <c r="C1123" s="34" t="str">
        <f aca="false">Counts!F1123</f>
        <v>Mar-Apr</v>
      </c>
      <c r="D1123" s="35" t="n">
        <f aca="false">IFERROR(Counts!P1123,"")</f>
        <v>64</v>
      </c>
      <c r="E1123" s="36" t="n">
        <f aca="false">IFERROR(Counts!R1123/Counts!Q1123,"")</f>
        <v>0.206896551724138</v>
      </c>
      <c r="F1123" s="36" t="n">
        <f aca="false">IFERROR((Counts!R1123+Counts!V1123+Counts!W1123)/(Counts!Q1123+Counts!V1123+Counts!W1123+Counts!X1123),"")</f>
        <v>0.26984126984127</v>
      </c>
      <c r="G1123" s="36" t="n">
        <f aca="false">IFERROR((Counts!R1123+Counts!S1123+2*Counts!T1123+3*Counts!U1123)/Counts!Q1123,"")</f>
        <v>0.379310344827586</v>
      </c>
      <c r="H1123" s="35" t="n">
        <f aca="false">IFERROR(Counts!U1123,"")</f>
        <v>2</v>
      </c>
      <c r="I1123" s="36" t="n">
        <f aca="false">IFERROR(Counts!Z1123/Counts!AA1123,"")</f>
        <v>0.284126984126984</v>
      </c>
      <c r="J1123" s="36" t="n">
        <f aca="false">IFERROR(Counts!AB1123/Counts!AA1123,"")</f>
        <v>0.263857142857143</v>
      </c>
      <c r="K1123" s="37" t="n">
        <f aca="false">IFERROR((Counts!AB1123-Counts!Z1123)/Counts!AA1123,"")</f>
        <v>-0.0202698412698412</v>
      </c>
      <c r="L1123" s="38" t="n">
        <f aca="false">IFERROR(Counts!Y1123/Counts!P1123,"")</f>
        <v>0.390625</v>
      </c>
      <c r="M1123" s="38" t="n">
        <f aca="false">IFERROR(Counts!V1123/Counts!P1123,"")</f>
        <v>0.078125</v>
      </c>
      <c r="N1123" s="38" t="n">
        <f aca="false">IFERROR(Counts!AD1123/Counts!AC1123,"")</f>
        <v>0.0882352941176471</v>
      </c>
      <c r="O1123" s="38" t="n">
        <f aca="false">IFERROR(Counts!AE1123/Counts!AC1123,"")</f>
        <v>0.323529411764706</v>
      </c>
      <c r="P1123" s="39" t="n">
        <f aca="false">IFERROR(Counts!AG1123/Counts!AF1123,"")</f>
        <v>83.7558823529412</v>
      </c>
      <c r="Q1123" s="38" t="n">
        <f aca="false">IFERROR(Counts!AH1123/Counts!AC1123,"")</f>
        <v>0.441176470588235</v>
      </c>
      <c r="R1123" s="38" t="n">
        <f aca="false">IFERROR(Counts!N1123/Counts!M1123,"")</f>
        <v>0.244755244755245</v>
      </c>
      <c r="S1123" s="38" t="n">
        <f aca="false">IFERROR(Counts!K1123/Counts!J1123,"")</f>
        <v>0.657342657342657</v>
      </c>
      <c r="T1123" s="38" t="n">
        <f aca="false">IFERROR(Counts!I1123/Counts!H1123,"")</f>
        <v>0.37984496124031</v>
      </c>
      <c r="U1123" s="38" t="n">
        <f aca="false">IFERROR(1-Counts!L1123/Counts!K1123,"")</f>
        <v>0.74468085106383</v>
      </c>
      <c r="V1123" s="39" t="n">
        <f aca="false">IFERROR(Counts!AJ1123/Counts!AI1123,"")</f>
        <v>71.9453703703704</v>
      </c>
      <c r="W1123" s="38" t="n">
        <f aca="false">IFERROR(Counts!AK1123/Counts!AI1123,"")</f>
        <v>0.185185185185185</v>
      </c>
      <c r="X1123" s="40" t="n">
        <f aca="false">IFERROR(Counts!O1123,"")</f>
        <v>-1.043</v>
      </c>
      <c r="Y1123" s="36" t="n">
        <f aca="false">IFERROR(INDEX('Season Counts'!$Y$2:$Y$740,$AF1123)/INDEX('Season Counts'!$X$2:$X$740,$AF1123),"")</f>
        <v>0.260869565217391</v>
      </c>
      <c r="Z1123" s="37" t="n">
        <f aca="false">IFERROR(J1123-Y1123,"")</f>
        <v>0.0029875776397516</v>
      </c>
      <c r="AA1123" s="38" t="n">
        <f aca="false">IFERROR(INDEX('Season Counts'!$K$2:$K$740,$AF1123)/INDEX('Season Counts'!$J$2:$J$740,$AF1123),"")</f>
        <v>0.254658385093168</v>
      </c>
      <c r="AB1123" s="41" t="n">
        <f aca="false">IFERROR(R1123-AA1123,"")</f>
        <v>-0.00990314033792292</v>
      </c>
      <c r="AC1123" s="39" t="n">
        <f aca="false">IFERROR(INDEX('Season Counts'!$AG$2:$AG$740,$AF1123)/INDEX('Season Counts'!$AF$2:$AF$740,$AF1123),"")</f>
        <v>72.975</v>
      </c>
      <c r="AD1123" s="40" t="n">
        <f aca="false">IFERROR(V1123-AC1123,"")</f>
        <v>-1.02962962962962</v>
      </c>
      <c r="AE1123" s="4" t="str">
        <f aca="false">IF(D1123&lt;Guide!$C$21,"Low PA",IF(TRIM(IF(ISNUMBER(AD1123),IF(N(AD1123)&lt;=-Guide!$C$24,"▼ Bat Speed  ",IF(N(AD1123)&gt;=Guide!$C$24,"▲ Bat Speed  ","")),"")&amp;IF(N(Z1123)&gt;=Guide!$C$22,"▲ Contact  ","")&amp;IF(N(Z1123)&lt;=-Guide!$C$22,"▼ Contact  ","")&amp;IF(N(AB1123)&gt;=Guide!$C$23,"▲ Chase  ","")&amp;IF(N(AB1123)&lt;=-Guide!$C$23,"▼ Chase  ",""))="","Stable",TRIM(IF(ISNUMBER(AD1123),IF(N(AD1123)&lt;=-Guide!$C$24,"▼ Bat Speed  ",IF(N(AD1123)&gt;=Guide!$C$24,"▲ Bat Speed  ","")),"")&amp;IF(N(Z1123)&gt;=Guide!$C$22,"▲ Contact  ","")&amp;IF(N(Z1123)&lt;=-Guide!$C$22,"▼ Contact  ","")&amp;IF(N(AB1123)&gt;=Guide!$C$23,"▲ Chase  ","")&amp;IF(N(AB1123)&lt;=-Guide!$C$23,"▼ Chase  ",""))))</f>
        <v>▼ Bat Speed</v>
      </c>
      <c r="AF1123" s="35" t="n">
        <f aca="false">MATCH(Counts!A1123,'Season Counts'!$A$2:$A$740,0)</f>
        <v>290</v>
      </c>
    </row>
    <row r="1124" customFormat="false" ht="15" hidden="false" customHeight="false" outlineLevel="0" collapsed="false">
      <c r="A1124" s="34" t="str">
        <f aca="false">Counts!B1124</f>
        <v>HOU</v>
      </c>
      <c r="B1124" s="5" t="str">
        <f aca="false">Counts!C1124</f>
        <v>Brice Matthews</v>
      </c>
      <c r="C1124" s="34" t="str">
        <f aca="false">Counts!F1124</f>
        <v>May</v>
      </c>
      <c r="D1124" s="35" t="n">
        <f aca="false">IFERROR(Counts!P1124,"")</f>
        <v>91</v>
      </c>
      <c r="E1124" s="36" t="n">
        <f aca="false">IFERROR(Counts!R1124/Counts!Q1124,"")</f>
        <v>0.202380952380952</v>
      </c>
      <c r="F1124" s="36" t="n">
        <f aca="false">IFERROR((Counts!R1124+Counts!V1124+Counts!W1124)/(Counts!Q1124+Counts!V1124+Counts!W1124+Counts!X1124),"")</f>
        <v>0.252747252747253</v>
      </c>
      <c r="G1124" s="36" t="n">
        <f aca="false">IFERROR((Counts!R1124+Counts!S1124+2*Counts!T1124+3*Counts!U1124)/Counts!Q1124,"")</f>
        <v>0.297619047619048</v>
      </c>
      <c r="H1124" s="35" t="n">
        <f aca="false">IFERROR(Counts!U1124,"")</f>
        <v>2</v>
      </c>
      <c r="I1124" s="36" t="n">
        <f aca="false">IFERROR(Counts!Z1124/Counts!AA1124,"")</f>
        <v>0.246153846153846</v>
      </c>
      <c r="J1124" s="36" t="n">
        <f aca="false">IFERROR(Counts!AB1124/Counts!AA1124,"")</f>
        <v>0.271065934065934</v>
      </c>
      <c r="K1124" s="37" t="n">
        <f aca="false">IFERROR((Counts!AB1124-Counts!Z1124)/Counts!AA1124,"")</f>
        <v>0.0249120879120879</v>
      </c>
      <c r="L1124" s="38" t="n">
        <f aca="false">IFERROR(Counts!Y1124/Counts!P1124,"")</f>
        <v>0.274725274725275</v>
      </c>
      <c r="M1124" s="38" t="n">
        <f aca="false">IFERROR(Counts!V1124/Counts!P1124,"")</f>
        <v>0.0659340659340659</v>
      </c>
      <c r="N1124" s="38" t="n">
        <f aca="false">IFERROR(Counts!AD1124/Counts!AC1124,"")</f>
        <v>0.0666666666666667</v>
      </c>
      <c r="O1124" s="38" t="n">
        <f aca="false">IFERROR(Counts!AE1124/Counts!AC1124,"")</f>
        <v>0.45</v>
      </c>
      <c r="P1124" s="39" t="n">
        <f aca="false">IFERROR(Counts!AG1124/Counts!AF1124,"")</f>
        <v>86.7066666666667</v>
      </c>
      <c r="Q1124" s="38" t="n">
        <f aca="false">IFERROR(Counts!AH1124/Counts!AC1124,"")</f>
        <v>0.266666666666667</v>
      </c>
      <c r="R1124" s="38" t="n">
        <f aca="false">IFERROR(Counts!N1124/Counts!M1124,"")</f>
        <v>0.259668508287293</v>
      </c>
      <c r="S1124" s="38" t="n">
        <f aca="false">IFERROR(Counts!K1124/Counts!J1124,"")</f>
        <v>0.651933701657459</v>
      </c>
      <c r="T1124" s="38" t="n">
        <f aca="false">IFERROR(Counts!I1124/Counts!H1124,"")</f>
        <v>0.345454545454545</v>
      </c>
      <c r="U1124" s="38" t="n">
        <f aca="false">IFERROR(1-Counts!L1124/Counts!K1124,"")</f>
        <v>0.73728813559322</v>
      </c>
      <c r="V1124" s="39" t="n">
        <f aca="false">IFERROR(Counts!AJ1124/Counts!AI1124,"")</f>
        <v>72.8159722222222</v>
      </c>
      <c r="W1124" s="38" t="n">
        <f aca="false">IFERROR(Counts!AK1124/Counts!AI1124,"")</f>
        <v>0.291666666666667</v>
      </c>
      <c r="X1124" s="40" t="n">
        <f aca="false">IFERROR(Counts!O1124,"")</f>
        <v>-7.58</v>
      </c>
      <c r="Y1124" s="36" t="n">
        <f aca="false">IFERROR(INDEX('Season Counts'!$Y$2:$Y$740,$AF1124)/INDEX('Season Counts'!$X$2:$X$740,$AF1124),"")</f>
        <v>0.260869565217391</v>
      </c>
      <c r="Z1124" s="37" t="n">
        <f aca="false">IFERROR(J1124-Y1124,"")</f>
        <v>0.0101963688485428</v>
      </c>
      <c r="AA1124" s="38" t="n">
        <f aca="false">IFERROR(INDEX('Season Counts'!$K$2:$K$740,$AF1124)/INDEX('Season Counts'!$J$2:$J$740,$AF1124),"")</f>
        <v>0.254658385093168</v>
      </c>
      <c r="AB1124" s="41" t="n">
        <f aca="false">IFERROR(R1124-AA1124,"")</f>
        <v>0.00501012319412514</v>
      </c>
      <c r="AC1124" s="39" t="n">
        <f aca="false">IFERROR(INDEX('Season Counts'!$AG$2:$AG$740,$AF1124)/INDEX('Season Counts'!$AF$2:$AF$740,$AF1124),"")</f>
        <v>72.975</v>
      </c>
      <c r="AD1124" s="40" t="n">
        <f aca="false">IFERROR(V1124-AC1124,"")</f>
        <v>-0.159027777777766</v>
      </c>
      <c r="AE1124" s="4" t="str">
        <f aca="false">IF(D1124&lt;Guide!$C$21,"Low PA",IF(TRIM(IF(ISNUMBER(AD1124),IF(N(AD1124)&lt;=-Guide!$C$24,"▼ Bat Speed  ",IF(N(AD1124)&gt;=Guide!$C$24,"▲ Bat Speed  ","")),"")&amp;IF(N(Z1124)&gt;=Guide!$C$22,"▲ Contact  ","")&amp;IF(N(Z1124)&lt;=-Guide!$C$22,"▼ Contact  ","")&amp;IF(N(AB1124)&gt;=Guide!$C$23,"▲ Chase  ","")&amp;IF(N(AB1124)&lt;=-Guide!$C$23,"▼ Chase  ",""))="","Stable",TRIM(IF(ISNUMBER(AD1124),IF(N(AD1124)&lt;=-Guide!$C$24,"▼ Bat Speed  ",IF(N(AD1124)&gt;=Guide!$C$24,"▲ Bat Speed  ","")),"")&amp;IF(N(Z1124)&gt;=Guide!$C$22,"▲ Contact  ","")&amp;IF(N(Z1124)&lt;=-Guide!$C$22,"▼ Contact  ","")&amp;IF(N(AB1124)&gt;=Guide!$C$23,"▲ Chase  ","")&amp;IF(N(AB1124)&lt;=-Guide!$C$23,"▼ Chase  ",""))))</f>
        <v>Stable</v>
      </c>
      <c r="AF1124" s="35" t="n">
        <f aca="false">MATCH(Counts!A1124,'Season Counts'!$A$2:$A$740,0)</f>
        <v>290</v>
      </c>
    </row>
    <row r="1125" customFormat="false" ht="15" hidden="false" customHeight="false" outlineLevel="0" collapsed="false">
      <c r="A1125" s="34" t="str">
        <f aca="false">Counts!B1125</f>
        <v>HOU</v>
      </c>
      <c r="B1125" s="5" t="str">
        <f aca="false">Counts!C1125</f>
        <v>Brice Matthews</v>
      </c>
      <c r="C1125" s="34" t="str">
        <f aca="false">Counts!F1125</f>
        <v>Jun</v>
      </c>
      <c r="D1125" s="35" t="n">
        <f aca="false">IFERROR(Counts!P1125,"")</f>
        <v>53</v>
      </c>
      <c r="E1125" s="36" t="n">
        <f aca="false">IFERROR(Counts!R1125/Counts!Q1125,"")</f>
        <v>0.16</v>
      </c>
      <c r="F1125" s="36" t="n">
        <f aca="false">IFERROR((Counts!R1125+Counts!V1125+Counts!W1125)/(Counts!Q1125+Counts!V1125+Counts!W1125+Counts!X1125),"")</f>
        <v>0.192307692307692</v>
      </c>
      <c r="G1125" s="36" t="n">
        <f aca="false">IFERROR((Counts!R1125+Counts!S1125+2*Counts!T1125+3*Counts!U1125)/Counts!Q1125,"")</f>
        <v>0.3</v>
      </c>
      <c r="H1125" s="35" t="n">
        <f aca="false">IFERROR(Counts!U1125,"")</f>
        <v>2</v>
      </c>
      <c r="I1125" s="36" t="n">
        <f aca="false">IFERROR(Counts!Z1125/Counts!AA1125,"")</f>
        <v>0.218627450980392</v>
      </c>
      <c r="J1125" s="36" t="n">
        <f aca="false">IFERROR(Counts!AB1125/Counts!AA1125,"")</f>
        <v>0.242333333333333</v>
      </c>
      <c r="K1125" s="37" t="n">
        <f aca="false">IFERROR((Counts!AB1125-Counts!Z1125)/Counts!AA1125,"")</f>
        <v>0.0237058823529412</v>
      </c>
      <c r="L1125" s="38" t="n">
        <f aca="false">IFERROR(Counts!Y1125/Counts!P1125,"")</f>
        <v>0.339622641509434</v>
      </c>
      <c r="M1125" s="38" t="n">
        <f aca="false">IFERROR(Counts!V1125/Counts!P1125,"")</f>
        <v>0.0377358490566038</v>
      </c>
      <c r="N1125" s="38" t="n">
        <f aca="false">IFERROR(Counts!AD1125/Counts!AC1125,"")</f>
        <v>0.121212121212121</v>
      </c>
      <c r="O1125" s="38" t="n">
        <f aca="false">IFERROR(Counts!AE1125/Counts!AC1125,"")</f>
        <v>0.333333333333333</v>
      </c>
      <c r="P1125" s="39" t="n">
        <f aca="false">IFERROR(Counts!AG1125/Counts!AF1125,"")</f>
        <v>79.453125</v>
      </c>
      <c r="Q1125" s="38" t="n">
        <f aca="false">IFERROR(Counts!AH1125/Counts!AC1125,"")</f>
        <v>0.303030303030303</v>
      </c>
      <c r="R1125" s="38" t="n">
        <f aca="false">IFERROR(Counts!N1125/Counts!M1125,"")</f>
        <v>0.263636363636364</v>
      </c>
      <c r="S1125" s="38" t="n">
        <f aca="false">IFERROR(Counts!K1125/Counts!J1125,"")</f>
        <v>0.702970297029703</v>
      </c>
      <c r="T1125" s="38" t="n">
        <f aca="false">IFERROR(Counts!I1125/Counts!H1125,"")</f>
        <v>0.31</v>
      </c>
      <c r="U1125" s="38" t="n">
        <f aca="false">IFERROR(1-Counts!L1125/Counts!K1125,"")</f>
        <v>0.845070422535211</v>
      </c>
      <c r="V1125" s="39" t="n">
        <f aca="false">IFERROR(Counts!AJ1125/Counts!AI1125,"")</f>
        <v>73.453488372093</v>
      </c>
      <c r="W1125" s="38" t="n">
        <f aca="false">IFERROR(Counts!AK1125/Counts!AI1125,"")</f>
        <v>0.372093023255814</v>
      </c>
      <c r="X1125" s="40" t="n">
        <f aca="false">IFERROR(Counts!O1125,"")</f>
        <v>-5.327</v>
      </c>
      <c r="Y1125" s="36" t="n">
        <f aca="false">IFERROR(INDEX('Season Counts'!$Y$2:$Y$740,$AF1125)/INDEX('Season Counts'!$X$2:$X$740,$AF1125),"")</f>
        <v>0.260869565217391</v>
      </c>
      <c r="Z1125" s="37" t="n">
        <f aca="false">IFERROR(J1125-Y1125,"")</f>
        <v>-0.018536231884058</v>
      </c>
      <c r="AA1125" s="38" t="n">
        <f aca="false">IFERROR(INDEX('Season Counts'!$K$2:$K$740,$AF1125)/INDEX('Season Counts'!$J$2:$J$740,$AF1125),"")</f>
        <v>0.254658385093168</v>
      </c>
      <c r="AB1125" s="41" t="n">
        <f aca="false">IFERROR(R1125-AA1125,"")</f>
        <v>0.00897797854319593</v>
      </c>
      <c r="AC1125" s="39" t="n">
        <f aca="false">IFERROR(INDEX('Season Counts'!$AG$2:$AG$740,$AF1125)/INDEX('Season Counts'!$AF$2:$AF$740,$AF1125),"")</f>
        <v>72.975</v>
      </c>
      <c r="AD1125" s="40" t="n">
        <f aca="false">IFERROR(V1125-AC1125,"")</f>
        <v>0.478488372093025</v>
      </c>
      <c r="AE1125" s="4" t="str">
        <f aca="false">IF(D1125&lt;Guide!$C$21,"Low PA",IF(TRIM(IF(ISNUMBER(AD1125),IF(N(AD1125)&lt;=-Guide!$C$24,"▼ Bat Speed  ",IF(N(AD1125)&gt;=Guide!$C$24,"▲ Bat Speed  ","")),"")&amp;IF(N(Z1125)&gt;=Guide!$C$22,"▲ Contact  ","")&amp;IF(N(Z1125)&lt;=-Guide!$C$22,"▼ Contact  ","")&amp;IF(N(AB1125)&gt;=Guide!$C$23,"▲ Chase  ","")&amp;IF(N(AB1125)&lt;=-Guide!$C$23,"▼ Chase  ",""))="","Stable",TRIM(IF(ISNUMBER(AD1125),IF(N(AD1125)&lt;=-Guide!$C$24,"▼ Bat Speed  ",IF(N(AD1125)&gt;=Guide!$C$24,"▲ Bat Speed  ","")),"")&amp;IF(N(Z1125)&gt;=Guide!$C$22,"▲ Contact  ","")&amp;IF(N(Z1125)&lt;=-Guide!$C$22,"▼ Contact  ","")&amp;IF(N(AB1125)&gt;=Guide!$C$23,"▲ Chase  ","")&amp;IF(N(AB1125)&lt;=-Guide!$C$23,"▼ Chase  ",""))))</f>
        <v>Stable</v>
      </c>
      <c r="AF1125" s="35" t="n">
        <f aca="false">MATCH(Counts!A1125,'Season Counts'!$A$2:$A$740,0)</f>
        <v>290</v>
      </c>
    </row>
    <row r="1126" customFormat="false" ht="15" hidden="false" customHeight="false" outlineLevel="0" collapsed="false">
      <c r="A1126" s="34" t="str">
        <f aca="false">Counts!B1126</f>
        <v>HOU</v>
      </c>
      <c r="B1126" s="5" t="str">
        <f aca="false">Counts!C1126</f>
        <v>Brice Matthews</v>
      </c>
      <c r="C1126" s="34" t="str">
        <f aca="false">Counts!F1126</f>
        <v>Jul</v>
      </c>
      <c r="D1126" s="35" t="n">
        <f aca="false">IFERROR(Counts!P1126,"")</f>
        <v>18</v>
      </c>
      <c r="E1126" s="36" t="n">
        <f aca="false">IFERROR(Counts!R1126/Counts!Q1126,"")</f>
        <v>0.25</v>
      </c>
      <c r="F1126" s="36" t="n">
        <f aca="false">IFERROR((Counts!R1126+Counts!V1126+Counts!W1126)/(Counts!Q1126+Counts!V1126+Counts!W1126+Counts!X1126),"")</f>
        <v>0.333333333333333</v>
      </c>
      <c r="G1126" s="36" t="n">
        <f aca="false">IFERROR((Counts!R1126+Counts!S1126+2*Counts!T1126+3*Counts!U1126)/Counts!Q1126,"")</f>
        <v>0.4375</v>
      </c>
      <c r="H1126" s="35" t="n">
        <f aca="false">IFERROR(Counts!U1126,"")</f>
        <v>1</v>
      </c>
      <c r="I1126" s="36" t="n">
        <f aca="false">IFERROR(Counts!Z1126/Counts!AA1126,"")</f>
        <v>0.338888888888889</v>
      </c>
      <c r="J1126" s="36" t="n">
        <f aca="false">IFERROR(Counts!AB1126/Counts!AA1126,"")</f>
        <v>0.245055555555556</v>
      </c>
      <c r="K1126" s="37" t="n">
        <f aca="false">IFERROR((Counts!AB1126-Counts!Z1126)/Counts!AA1126,"")</f>
        <v>-0.0938333333333333</v>
      </c>
      <c r="L1126" s="38" t="n">
        <f aca="false">IFERROR(Counts!Y1126/Counts!P1126,"")</f>
        <v>0.166666666666667</v>
      </c>
      <c r="M1126" s="38" t="n">
        <f aca="false">IFERROR(Counts!V1126/Counts!P1126,"")</f>
        <v>0.111111111111111</v>
      </c>
      <c r="N1126" s="38" t="n">
        <f aca="false">IFERROR(Counts!AD1126/Counts!AC1126,"")</f>
        <v>0.0769230769230769</v>
      </c>
      <c r="O1126" s="38" t="n">
        <f aca="false">IFERROR(Counts!AE1126/Counts!AC1126,"")</f>
        <v>0.230769230769231</v>
      </c>
      <c r="P1126" s="39" t="n">
        <f aca="false">IFERROR(Counts!AG1126/Counts!AF1126,"")</f>
        <v>78.9692307692308</v>
      </c>
      <c r="Q1126" s="38" t="n">
        <f aca="false">IFERROR(Counts!AH1126/Counts!AC1126,"")</f>
        <v>0.153846153846154</v>
      </c>
      <c r="R1126" s="38" t="n">
        <f aca="false">IFERROR(Counts!N1126/Counts!M1126,"")</f>
        <v>0.216216216216216</v>
      </c>
      <c r="S1126" s="38" t="n">
        <f aca="false">IFERROR(Counts!K1126/Counts!J1126,"")</f>
        <v>0.794871794871795</v>
      </c>
      <c r="T1126" s="38" t="n">
        <f aca="false">IFERROR(Counts!I1126/Counts!H1126,"")</f>
        <v>0.153846153846154</v>
      </c>
      <c r="U1126" s="38" t="n">
        <f aca="false">IFERROR(1-Counts!L1126/Counts!K1126,"")</f>
        <v>0.935483870967742</v>
      </c>
      <c r="V1126" s="39" t="n">
        <f aca="false">IFERROR(Counts!AJ1126/Counts!AI1126,"")</f>
        <v>74.6333333333333</v>
      </c>
      <c r="W1126" s="38" t="n">
        <f aca="false">IFERROR(Counts!AK1126/Counts!AI1126,"")</f>
        <v>0.424242424242424</v>
      </c>
      <c r="X1126" s="40" t="n">
        <f aca="false">IFERROR(Counts!O1126,"")</f>
        <v>-0.083</v>
      </c>
      <c r="Y1126" s="36" t="n">
        <f aca="false">IFERROR(INDEX('Season Counts'!$Y$2:$Y$740,$AF1126)/INDEX('Season Counts'!$X$2:$X$740,$AF1126),"")</f>
        <v>0.260869565217391</v>
      </c>
      <c r="Z1126" s="37" t="n">
        <f aca="false">IFERROR(J1126-Y1126,"")</f>
        <v>-0.0158140096618358</v>
      </c>
      <c r="AA1126" s="38" t="n">
        <f aca="false">IFERROR(INDEX('Season Counts'!$K$2:$K$740,$AF1126)/INDEX('Season Counts'!$J$2:$J$740,$AF1126),"")</f>
        <v>0.254658385093168</v>
      </c>
      <c r="AB1126" s="41" t="n">
        <f aca="false">IFERROR(R1126-AA1126,"")</f>
        <v>-0.0384421688769515</v>
      </c>
      <c r="AC1126" s="39" t="n">
        <f aca="false">IFERROR(INDEX('Season Counts'!$AG$2:$AG$740,$AF1126)/INDEX('Season Counts'!$AF$2:$AF$740,$AF1126),"")</f>
        <v>72.975</v>
      </c>
      <c r="AD1126" s="40" t="n">
        <f aca="false">IFERROR(V1126-AC1126,"")</f>
        <v>1.65833333333335</v>
      </c>
      <c r="AE1126" s="4" t="str">
        <f aca="false">IF(D1126&lt;Guide!$C$21,"Low PA",IF(TRIM(IF(ISNUMBER(AD1126),IF(N(AD1126)&lt;=-Guide!$C$24,"▼ Bat Speed  ",IF(N(AD1126)&gt;=Guide!$C$24,"▲ Bat Speed  ","")),"")&amp;IF(N(Z1126)&gt;=Guide!$C$22,"▲ Contact  ","")&amp;IF(N(Z1126)&lt;=-Guide!$C$22,"▼ Contact  ","")&amp;IF(N(AB1126)&gt;=Guide!$C$23,"▲ Chase  ","")&amp;IF(N(AB1126)&lt;=-Guide!$C$23,"▼ Chase  ",""))="","Stable",TRIM(IF(ISNUMBER(AD1126),IF(N(AD1126)&lt;=-Guide!$C$24,"▼ Bat Speed  ",IF(N(AD1126)&gt;=Guide!$C$24,"▲ Bat Speed  ","")),"")&amp;IF(N(Z1126)&gt;=Guide!$C$22,"▲ Contact  ","")&amp;IF(N(Z1126)&lt;=-Guide!$C$22,"▼ Contact  ","")&amp;IF(N(AB1126)&gt;=Guide!$C$23,"▲ Chase  ","")&amp;IF(N(AB1126)&lt;=-Guide!$C$23,"▼ Chase  ",""))))</f>
        <v>Low PA</v>
      </c>
      <c r="AF1126" s="35" t="n">
        <f aca="false">MATCH(Counts!A1126,'Season Counts'!$A$2:$A$740,0)</f>
        <v>290</v>
      </c>
    </row>
    <row r="1127" customFormat="false" ht="15" hidden="false" customHeight="false" outlineLevel="0" collapsed="false">
      <c r="A1127" s="34" t="str">
        <f aca="false">Counts!B1127</f>
        <v>HOU</v>
      </c>
      <c r="B1127" s="5" t="str">
        <f aca="false">Counts!C1127</f>
        <v>Brice Matthews</v>
      </c>
      <c r="C1127" s="34" t="str">
        <f aca="false">Counts!F1127</f>
        <v>Sep</v>
      </c>
      <c r="D1127" s="35" t="n">
        <f aca="false">IFERROR(Counts!P1127,"")</f>
        <v>7</v>
      </c>
      <c r="E1127" s="36" t="n">
        <f aca="false">IFERROR(Counts!R1127/Counts!Q1127,"")</f>
        <v>0.333333333333333</v>
      </c>
      <c r="F1127" s="36" t="n">
        <f aca="false">IFERROR((Counts!R1127+Counts!V1127+Counts!W1127)/(Counts!Q1127+Counts!V1127+Counts!W1127+Counts!X1127),"")</f>
        <v>0.428571428571429</v>
      </c>
      <c r="G1127" s="36" t="n">
        <f aca="false">IFERROR((Counts!R1127+Counts!S1127+2*Counts!T1127+3*Counts!U1127)/Counts!Q1127,"")</f>
        <v>0.333333333333333</v>
      </c>
      <c r="H1127" s="35" t="n">
        <f aca="false">IFERROR(Counts!U1127,"")</f>
        <v>0</v>
      </c>
      <c r="I1127" s="36" t="n">
        <f aca="false">IFERROR(Counts!Z1127/Counts!AA1127,"")</f>
        <v>0.357142857142857</v>
      </c>
      <c r="J1127" s="36" t="n">
        <f aca="false">IFERROR(Counts!AB1127/Counts!AA1127,"")</f>
        <v>0.277142857142857</v>
      </c>
      <c r="K1127" s="37" t="n">
        <f aca="false">IFERROR((Counts!AB1127-Counts!Z1127)/Counts!AA1127,"")</f>
        <v>-0.08</v>
      </c>
      <c r="L1127" s="38" t="n">
        <f aca="false">IFERROR(Counts!Y1127/Counts!P1127,"")</f>
        <v>0.428571428571429</v>
      </c>
      <c r="M1127" s="38" t="n">
        <f aca="false">IFERROR(Counts!V1127/Counts!P1127,"")</f>
        <v>0.142857142857143</v>
      </c>
      <c r="N1127" s="38" t="n">
        <f aca="false">IFERROR(Counts!AD1127/Counts!AC1127,"")</f>
        <v>0</v>
      </c>
      <c r="O1127" s="38" t="n">
        <f aca="false">IFERROR(Counts!AE1127/Counts!AC1127,"")</f>
        <v>0</v>
      </c>
      <c r="P1127" s="39" t="n">
        <f aca="false">IFERROR(Counts!AG1127/Counts!AF1127,"")</f>
        <v>67.7333333333333</v>
      </c>
      <c r="Q1127" s="38" t="n">
        <f aca="false">IFERROR(Counts!AH1127/Counts!AC1127,"")</f>
        <v>0.333333333333333</v>
      </c>
      <c r="R1127" s="38" t="n">
        <f aca="false">IFERROR(Counts!N1127/Counts!M1127,"")</f>
        <v>0.333333333333333</v>
      </c>
      <c r="S1127" s="38" t="n">
        <f aca="false">IFERROR(Counts!K1127/Counts!J1127,"")</f>
        <v>0.833333333333333</v>
      </c>
      <c r="T1127" s="38" t="n">
        <f aca="false">IFERROR(Counts!I1127/Counts!H1127,"")</f>
        <v>0.571428571428571</v>
      </c>
      <c r="U1127" s="38" t="n">
        <f aca="false">IFERROR(1-Counts!L1127/Counts!K1127,"")</f>
        <v>0.4</v>
      </c>
      <c r="V1127" s="39" t="n">
        <f aca="false">IFERROR(Counts!AJ1127/Counts!AI1127,"")</f>
        <v>77.2222222222222</v>
      </c>
      <c r="W1127" s="38" t="n">
        <f aca="false">IFERROR(Counts!AK1127/Counts!AI1127,"")</f>
        <v>0.777777777777778</v>
      </c>
      <c r="X1127" s="40" t="n">
        <f aca="false">IFERROR(Counts!O1127,"")</f>
        <v>-0.179</v>
      </c>
      <c r="Y1127" s="36" t="n">
        <f aca="false">IFERROR(INDEX('Season Counts'!$Y$2:$Y$740,$AF1127)/INDEX('Season Counts'!$X$2:$X$740,$AF1127),"")</f>
        <v>0.260869565217391</v>
      </c>
      <c r="Z1127" s="37" t="n">
        <f aca="false">IFERROR(J1127-Y1127,"")</f>
        <v>0.0162732919254658</v>
      </c>
      <c r="AA1127" s="38" t="n">
        <f aca="false">IFERROR(INDEX('Season Counts'!$K$2:$K$740,$AF1127)/INDEX('Season Counts'!$J$2:$J$740,$AF1127),"")</f>
        <v>0.254658385093168</v>
      </c>
      <c r="AB1127" s="41" t="n">
        <f aca="false">IFERROR(R1127-AA1127,"")</f>
        <v>0.0786749482401656</v>
      </c>
      <c r="AC1127" s="39" t="n">
        <f aca="false">IFERROR(INDEX('Season Counts'!$AG$2:$AG$740,$AF1127)/INDEX('Season Counts'!$AF$2:$AF$740,$AF1127),"")</f>
        <v>72.975</v>
      </c>
      <c r="AD1127" s="40" t="n">
        <f aca="false">IFERROR(V1127-AC1127,"")</f>
        <v>4.24722222222223</v>
      </c>
      <c r="AE1127" s="4" t="str">
        <f aca="false">IF(D1127&lt;Guide!$C$21,"Low PA",IF(TRIM(IF(ISNUMBER(AD1127),IF(N(AD1127)&lt;=-Guide!$C$24,"▼ Bat Speed  ",IF(N(AD1127)&gt;=Guide!$C$24,"▲ Bat Speed  ","")),"")&amp;IF(N(Z1127)&gt;=Guide!$C$22,"▲ Contact  ","")&amp;IF(N(Z1127)&lt;=-Guide!$C$22,"▼ Contact  ","")&amp;IF(N(AB1127)&gt;=Guide!$C$23,"▲ Chase  ","")&amp;IF(N(AB1127)&lt;=-Guide!$C$23,"▼ Chase  ",""))="","Stable",TRIM(IF(ISNUMBER(AD1127),IF(N(AD1127)&lt;=-Guide!$C$24,"▼ Bat Speed  ",IF(N(AD1127)&gt;=Guide!$C$24,"▲ Bat Speed  ","")),"")&amp;IF(N(Z1127)&gt;=Guide!$C$22,"▲ Contact  ","")&amp;IF(N(Z1127)&lt;=-Guide!$C$22,"▼ Contact  ","")&amp;IF(N(AB1127)&gt;=Guide!$C$23,"▲ Chase  ","")&amp;IF(N(AB1127)&lt;=-Guide!$C$23,"▼ Chase  ",""))))</f>
        <v>Low PA</v>
      </c>
      <c r="AF1127" s="35" t="n">
        <f aca="false">MATCH(Counts!A1127,'Season Counts'!$A$2:$A$740,0)</f>
        <v>290</v>
      </c>
    </row>
    <row r="1128" customFormat="false" ht="15" hidden="false" customHeight="false" outlineLevel="0" collapsed="false">
      <c r="A1128" s="34" t="str">
        <f aca="false">Counts!B1128</f>
        <v>HOU</v>
      </c>
      <c r="B1128" s="5" t="str">
        <f aca="false">Counts!C1128</f>
        <v>Nick Allen</v>
      </c>
      <c r="C1128" s="34" t="str">
        <f aca="false">Counts!F1128</f>
        <v>Mar-Apr</v>
      </c>
      <c r="D1128" s="35" t="n">
        <f aca="false">IFERROR(Counts!P1128,"")</f>
        <v>22</v>
      </c>
      <c r="E1128" s="36" t="n">
        <f aca="false">IFERROR(Counts!R1128/Counts!Q1128,"")</f>
        <v>0.25</v>
      </c>
      <c r="F1128" s="36" t="n">
        <f aca="false">IFERROR((Counts!R1128+Counts!V1128+Counts!W1128)/(Counts!Q1128+Counts!V1128+Counts!W1128+Counts!X1128),"")</f>
        <v>0.318181818181818</v>
      </c>
      <c r="G1128" s="36" t="n">
        <f aca="false">IFERROR((Counts!R1128+Counts!S1128+2*Counts!T1128+3*Counts!U1128)/Counts!Q1128,"")</f>
        <v>0.3</v>
      </c>
      <c r="H1128" s="35" t="n">
        <f aca="false">IFERROR(Counts!U1128,"")</f>
        <v>0</v>
      </c>
      <c r="I1128" s="36" t="n">
        <f aca="false">IFERROR(Counts!Z1128/Counts!AA1128,"")</f>
        <v>0.284090909090909</v>
      </c>
      <c r="J1128" s="36" t="n">
        <f aca="false">IFERROR(Counts!AB1128/Counts!AA1128,"")</f>
        <v>0.261272727272727</v>
      </c>
      <c r="K1128" s="37" t="n">
        <f aca="false">IFERROR((Counts!AB1128-Counts!Z1128)/Counts!AA1128,"")</f>
        <v>-0.0228181818181818</v>
      </c>
      <c r="L1128" s="38" t="n">
        <f aca="false">IFERROR(Counts!Y1128/Counts!P1128,"")</f>
        <v>0.227272727272727</v>
      </c>
      <c r="M1128" s="38" t="n">
        <f aca="false">IFERROR(Counts!V1128/Counts!P1128,"")</f>
        <v>0.0909090909090909</v>
      </c>
      <c r="N1128" s="38" t="n">
        <f aca="false">IFERROR(Counts!AD1128/Counts!AC1128,"")</f>
        <v>0</v>
      </c>
      <c r="O1128" s="38" t="n">
        <f aca="false">IFERROR(Counts!AE1128/Counts!AC1128,"")</f>
        <v>0.266666666666667</v>
      </c>
      <c r="P1128" s="39" t="n">
        <f aca="false">IFERROR(Counts!AG1128/Counts!AF1128,"")</f>
        <v>86.52</v>
      </c>
      <c r="Q1128" s="38" t="n">
        <f aca="false">IFERROR(Counts!AH1128/Counts!AC1128,"")</f>
        <v>0.2</v>
      </c>
      <c r="R1128" s="38" t="n">
        <f aca="false">IFERROR(Counts!N1128/Counts!M1128,"")</f>
        <v>0.115384615384615</v>
      </c>
      <c r="S1128" s="38" t="n">
        <f aca="false">IFERROR(Counts!K1128/Counts!J1128,"")</f>
        <v>0.658536585365854</v>
      </c>
      <c r="T1128" s="38" t="n">
        <f aca="false">IFERROR(Counts!I1128/Counts!H1128,"")</f>
        <v>0.233333333333333</v>
      </c>
      <c r="U1128" s="38" t="n">
        <f aca="false">IFERROR(1-Counts!L1128/Counts!K1128,"")</f>
        <v>0.814814814814815</v>
      </c>
      <c r="V1128" s="39" t="n">
        <f aca="false">IFERROR(Counts!AJ1128/Counts!AI1128,"")</f>
        <v>68.6</v>
      </c>
      <c r="W1128" s="38" t="n">
        <f aca="false">IFERROR(Counts!AK1128/Counts!AI1128,"")</f>
        <v>0</v>
      </c>
      <c r="X1128" s="40" t="n">
        <f aca="false">IFERROR(Counts!O1128,"")</f>
        <v>-0.901</v>
      </c>
      <c r="Y1128" s="36" t="n">
        <f aca="false">IFERROR(INDEX('Season Counts'!$Y$2:$Y$740,$AF1128)/INDEX('Season Counts'!$X$2:$X$740,$AF1128),"")</f>
        <v>0.245993710691824</v>
      </c>
      <c r="Z1128" s="37" t="n">
        <f aca="false">IFERROR(J1128-Y1128,"")</f>
        <v>0.0152790165809034</v>
      </c>
      <c r="AA1128" s="38" t="n">
        <f aca="false">IFERROR(INDEX('Season Counts'!$K$2:$K$740,$AF1128)/INDEX('Season Counts'!$J$2:$J$740,$AF1128),"")</f>
        <v>0.268115942028986</v>
      </c>
      <c r="AB1128" s="41" t="n">
        <f aca="false">IFERROR(R1128-AA1128,"")</f>
        <v>-0.15273132664437</v>
      </c>
      <c r="AC1128" s="39" t="n">
        <f aca="false">IFERROR(INDEX('Season Counts'!$AG$2:$AG$740,$AF1128)/INDEX('Season Counts'!$AF$2:$AF$740,$AF1128),"")</f>
        <v>68.8805194805195</v>
      </c>
      <c r="AD1128" s="40" t="n">
        <f aca="false">IFERROR(V1128-AC1128,"")</f>
        <v>-0.280519480519487</v>
      </c>
      <c r="AE1128" s="4" t="str">
        <f aca="false">IF(D1128&lt;Guide!$C$21,"Low PA",IF(TRIM(IF(ISNUMBER(AD1128),IF(N(AD1128)&lt;=-Guide!$C$24,"▼ Bat Speed  ",IF(N(AD1128)&gt;=Guide!$C$24,"▲ Bat Speed  ","")),"")&amp;IF(N(Z1128)&gt;=Guide!$C$22,"▲ Contact  ","")&amp;IF(N(Z1128)&lt;=-Guide!$C$22,"▼ Contact  ","")&amp;IF(N(AB1128)&gt;=Guide!$C$23,"▲ Chase  ","")&amp;IF(N(AB1128)&lt;=-Guide!$C$23,"▼ Chase  ",""))="","Stable",TRIM(IF(ISNUMBER(AD1128),IF(N(AD1128)&lt;=-Guide!$C$24,"▼ Bat Speed  ",IF(N(AD1128)&gt;=Guide!$C$24,"▲ Bat Speed  ","")),"")&amp;IF(N(Z1128)&gt;=Guide!$C$22,"▲ Contact  ","")&amp;IF(N(Z1128)&lt;=-Guide!$C$22,"▼ Contact  ","")&amp;IF(N(AB1128)&gt;=Guide!$C$23,"▲ Chase  ","")&amp;IF(N(AB1128)&lt;=-Guide!$C$23,"▼ Chase  ",""))))</f>
        <v>Low PA</v>
      </c>
      <c r="AF1128" s="35" t="n">
        <f aca="false">MATCH(Counts!A1128,'Season Counts'!$A$2:$A$740,0)</f>
        <v>291</v>
      </c>
    </row>
    <row r="1129" customFormat="false" ht="15" hidden="false" customHeight="false" outlineLevel="0" collapsed="false">
      <c r="A1129" s="34" t="str">
        <f aca="false">Counts!B1129</f>
        <v>HOU</v>
      </c>
      <c r="B1129" s="5" t="str">
        <f aca="false">Counts!C1129</f>
        <v>Nick Allen</v>
      </c>
      <c r="C1129" s="34" t="str">
        <f aca="false">Counts!F1129</f>
        <v>May</v>
      </c>
      <c r="D1129" s="35" t="n">
        <f aca="false">IFERROR(Counts!P1129,"")</f>
        <v>35</v>
      </c>
      <c r="E1129" s="36" t="n">
        <f aca="false">IFERROR(Counts!R1129/Counts!Q1129,"")</f>
        <v>0.258064516129032</v>
      </c>
      <c r="F1129" s="36" t="n">
        <f aca="false">IFERROR((Counts!R1129+Counts!V1129+Counts!W1129)/(Counts!Q1129+Counts!V1129+Counts!W1129+Counts!X1129),"")</f>
        <v>0.294117647058824</v>
      </c>
      <c r="G1129" s="36" t="n">
        <f aca="false">IFERROR((Counts!R1129+Counts!S1129+2*Counts!T1129+3*Counts!U1129)/Counts!Q1129,"")</f>
        <v>0.354838709677419</v>
      </c>
      <c r="H1129" s="35" t="n">
        <f aca="false">IFERROR(Counts!U1129,"")</f>
        <v>1</v>
      </c>
      <c r="I1129" s="36" t="n">
        <f aca="false">IFERROR(Counts!Z1129/Counts!AA1129,"")</f>
        <v>0.285294117647059</v>
      </c>
      <c r="J1129" s="36" t="n">
        <f aca="false">IFERROR(Counts!AB1129/Counts!AA1129,"")</f>
        <v>0.254058823529412</v>
      </c>
      <c r="K1129" s="37" t="n">
        <f aca="false">IFERROR((Counts!AB1129-Counts!Z1129)/Counts!AA1129,"")</f>
        <v>-0.031235294117647</v>
      </c>
      <c r="L1129" s="38" t="n">
        <f aca="false">IFERROR(Counts!Y1129/Counts!P1129,"")</f>
        <v>0.142857142857143</v>
      </c>
      <c r="M1129" s="38" t="n">
        <f aca="false">IFERROR(Counts!V1129/Counts!P1129,"")</f>
        <v>0.0285714285714286</v>
      </c>
      <c r="N1129" s="38" t="n">
        <f aca="false">IFERROR(Counts!AD1129/Counts!AC1129,"")</f>
        <v>0</v>
      </c>
      <c r="O1129" s="38" t="n">
        <f aca="false">IFERROR(Counts!AE1129/Counts!AC1129,"")</f>
        <v>0.321428571428571</v>
      </c>
      <c r="P1129" s="39" t="n">
        <f aca="false">IFERROR(Counts!AG1129/Counts!AF1129,"")</f>
        <v>81.5392857142857</v>
      </c>
      <c r="Q1129" s="38" t="n">
        <f aca="false">IFERROR(Counts!AH1129/Counts!AC1129,"")</f>
        <v>0.178571428571429</v>
      </c>
      <c r="R1129" s="38" t="n">
        <f aca="false">IFERROR(Counts!N1129/Counts!M1129,"")</f>
        <v>0.246153846153846</v>
      </c>
      <c r="S1129" s="38" t="n">
        <f aca="false">IFERROR(Counts!K1129/Counts!J1129,"")</f>
        <v>0.7</v>
      </c>
      <c r="T1129" s="38" t="n">
        <f aca="false">IFERROR(Counts!I1129/Counts!H1129,"")</f>
        <v>0.172413793103448</v>
      </c>
      <c r="U1129" s="38" t="n">
        <f aca="false">IFERROR(1-Counts!L1129/Counts!K1129,"")</f>
        <v>0.904761904761905</v>
      </c>
      <c r="V1129" s="39" t="n">
        <f aca="false">IFERROR(Counts!AJ1129/Counts!AI1129,"")</f>
        <v>68.8708333333333</v>
      </c>
      <c r="W1129" s="38" t="n">
        <f aca="false">IFERROR(Counts!AK1129/Counts!AI1129,"")</f>
        <v>0</v>
      </c>
      <c r="X1129" s="40" t="n">
        <f aca="false">IFERROR(Counts!O1129,"")</f>
        <v>-0.448</v>
      </c>
      <c r="Y1129" s="36" t="n">
        <f aca="false">IFERROR(INDEX('Season Counts'!$Y$2:$Y$740,$AF1129)/INDEX('Season Counts'!$X$2:$X$740,$AF1129),"")</f>
        <v>0.245993710691824</v>
      </c>
      <c r="Z1129" s="37" t="n">
        <f aca="false">IFERROR(J1129-Y1129,"")</f>
        <v>0.00806511283758787</v>
      </c>
      <c r="AA1129" s="38" t="n">
        <f aca="false">IFERROR(INDEX('Season Counts'!$K$2:$K$740,$AF1129)/INDEX('Season Counts'!$J$2:$J$740,$AF1129),"")</f>
        <v>0.268115942028986</v>
      </c>
      <c r="AB1129" s="41" t="n">
        <f aca="false">IFERROR(R1129-AA1129,"")</f>
        <v>-0.0219620958751394</v>
      </c>
      <c r="AC1129" s="39" t="n">
        <f aca="false">IFERROR(INDEX('Season Counts'!$AG$2:$AG$740,$AF1129)/INDEX('Season Counts'!$AF$2:$AF$740,$AF1129),"")</f>
        <v>68.8805194805195</v>
      </c>
      <c r="AD1129" s="40" t="n">
        <f aca="false">IFERROR(V1129-AC1129,"")</f>
        <v>-0.00968614718614447</v>
      </c>
      <c r="AE1129" s="4" t="str">
        <f aca="false">IF(D1129&lt;Guide!$C$21,"Low PA",IF(TRIM(IF(ISNUMBER(AD1129),IF(N(AD1129)&lt;=-Guide!$C$24,"▼ Bat Speed  ",IF(N(AD1129)&gt;=Guide!$C$24,"▲ Bat Speed  ","")),"")&amp;IF(N(Z1129)&gt;=Guide!$C$22,"▲ Contact  ","")&amp;IF(N(Z1129)&lt;=-Guide!$C$22,"▼ Contact  ","")&amp;IF(N(AB1129)&gt;=Guide!$C$23,"▲ Chase  ","")&amp;IF(N(AB1129)&lt;=-Guide!$C$23,"▼ Chase  ",""))="","Stable",TRIM(IF(ISNUMBER(AD1129),IF(N(AD1129)&lt;=-Guide!$C$24,"▼ Bat Speed  ",IF(N(AD1129)&gt;=Guide!$C$24,"▲ Bat Speed  ","")),"")&amp;IF(N(Z1129)&gt;=Guide!$C$22,"▲ Contact  ","")&amp;IF(N(Z1129)&lt;=-Guide!$C$22,"▼ Contact  ","")&amp;IF(N(AB1129)&gt;=Guide!$C$23,"▲ Chase  ","")&amp;IF(N(AB1129)&lt;=-Guide!$C$23,"▼ Chase  ",""))))</f>
        <v>Low PA</v>
      </c>
      <c r="AF1129" s="35" t="n">
        <f aca="false">MATCH(Counts!A1129,'Season Counts'!$A$2:$A$740,0)</f>
        <v>291</v>
      </c>
    </row>
    <row r="1130" customFormat="false" ht="15" hidden="false" customHeight="false" outlineLevel="0" collapsed="false">
      <c r="A1130" s="34" t="str">
        <f aca="false">Counts!B1130</f>
        <v>HOU</v>
      </c>
      <c r="B1130" s="5" t="str">
        <f aca="false">Counts!C1130</f>
        <v>Nick Allen</v>
      </c>
      <c r="C1130" s="34" t="str">
        <f aca="false">Counts!F1130</f>
        <v>Jun</v>
      </c>
      <c r="D1130" s="35" t="n">
        <f aca="false">IFERROR(Counts!P1130,"")</f>
        <v>20</v>
      </c>
      <c r="E1130" s="36" t="n">
        <f aca="false">IFERROR(Counts!R1130/Counts!Q1130,"")</f>
        <v>0.210526315789474</v>
      </c>
      <c r="F1130" s="36" t="n">
        <f aca="false">IFERROR((Counts!R1130+Counts!V1130+Counts!W1130)/(Counts!Q1130+Counts!V1130+Counts!W1130+Counts!X1130),"")</f>
        <v>0.25</v>
      </c>
      <c r="G1130" s="36" t="n">
        <f aca="false">IFERROR((Counts!R1130+Counts!S1130+2*Counts!T1130+3*Counts!U1130)/Counts!Q1130,"")</f>
        <v>0.263157894736842</v>
      </c>
      <c r="H1130" s="35" t="n">
        <f aca="false">IFERROR(Counts!U1130,"")</f>
        <v>0</v>
      </c>
      <c r="I1130" s="36" t="n">
        <f aca="false">IFERROR(Counts!Z1130/Counts!AA1130,"")</f>
        <v>0.2325</v>
      </c>
      <c r="J1130" s="36" t="n">
        <f aca="false">IFERROR(Counts!AB1130/Counts!AA1130,"")</f>
        <v>0.20925</v>
      </c>
      <c r="K1130" s="37" t="n">
        <f aca="false">IFERROR((Counts!AB1130-Counts!Z1130)/Counts!AA1130,"")</f>
        <v>-0.02325</v>
      </c>
      <c r="L1130" s="38" t="n">
        <f aca="false">IFERROR(Counts!Y1130/Counts!P1130,"")</f>
        <v>0.4</v>
      </c>
      <c r="M1130" s="38" t="n">
        <f aca="false">IFERROR(Counts!V1130/Counts!P1130,"")</f>
        <v>0.05</v>
      </c>
      <c r="N1130" s="38" t="n">
        <f aca="false">IFERROR(Counts!AD1130/Counts!AC1130,"")</f>
        <v>0.0909090909090909</v>
      </c>
      <c r="O1130" s="38" t="n">
        <f aca="false">IFERROR(Counts!AE1130/Counts!AC1130,"")</f>
        <v>0.272727272727273</v>
      </c>
      <c r="P1130" s="39" t="n">
        <f aca="false">IFERROR(Counts!AG1130/Counts!AF1130,"")</f>
        <v>74.0909090909091</v>
      </c>
      <c r="Q1130" s="38" t="n">
        <f aca="false">IFERROR(Counts!AH1130/Counts!AC1130,"")</f>
        <v>0.272727272727273</v>
      </c>
      <c r="R1130" s="38" t="n">
        <f aca="false">IFERROR(Counts!N1130/Counts!M1130,"")</f>
        <v>0.304347826086957</v>
      </c>
      <c r="S1130" s="38" t="n">
        <f aca="false">IFERROR(Counts!K1130/Counts!J1130,"")</f>
        <v>0.622222222222222</v>
      </c>
      <c r="T1130" s="38" t="n">
        <f aca="false">IFERROR(Counts!I1130/Counts!H1130,"")</f>
        <v>0.404761904761905</v>
      </c>
      <c r="U1130" s="38" t="n">
        <f aca="false">IFERROR(1-Counts!L1130/Counts!K1130,"")</f>
        <v>0.678571428571429</v>
      </c>
      <c r="V1130" s="39" t="n">
        <f aca="false">IFERROR(Counts!AJ1130/Counts!AI1130,"")</f>
        <v>68.9454545454545</v>
      </c>
      <c r="W1130" s="38" t="n">
        <f aca="false">IFERROR(Counts!AK1130/Counts!AI1130,"")</f>
        <v>0.0303030303030303</v>
      </c>
      <c r="X1130" s="40" t="n">
        <f aca="false">IFERROR(Counts!O1130,"")</f>
        <v>-1.19</v>
      </c>
      <c r="Y1130" s="36" t="n">
        <f aca="false">IFERROR(INDEX('Season Counts'!$Y$2:$Y$740,$AF1130)/INDEX('Season Counts'!$X$2:$X$740,$AF1130),"")</f>
        <v>0.245993710691824</v>
      </c>
      <c r="Z1130" s="37" t="n">
        <f aca="false">IFERROR(J1130-Y1130,"")</f>
        <v>-0.0367437106918239</v>
      </c>
      <c r="AA1130" s="38" t="n">
        <f aca="false">IFERROR(INDEX('Season Counts'!$K$2:$K$740,$AF1130)/INDEX('Season Counts'!$J$2:$J$740,$AF1130),"")</f>
        <v>0.268115942028986</v>
      </c>
      <c r="AB1130" s="41" t="n">
        <f aca="false">IFERROR(R1130-AA1130,"")</f>
        <v>0.036231884057971</v>
      </c>
      <c r="AC1130" s="39" t="n">
        <f aca="false">IFERROR(INDEX('Season Counts'!$AG$2:$AG$740,$AF1130)/INDEX('Season Counts'!$AF$2:$AF$740,$AF1130),"")</f>
        <v>68.8805194805195</v>
      </c>
      <c r="AD1130" s="40" t="n">
        <f aca="false">IFERROR(V1130-AC1130,"")</f>
        <v>0.0649350649350566</v>
      </c>
      <c r="AE1130" s="4" t="str">
        <f aca="false">IF(D1130&lt;Guide!$C$21,"Low PA",IF(TRIM(IF(ISNUMBER(AD1130),IF(N(AD1130)&lt;=-Guide!$C$24,"▼ Bat Speed  ",IF(N(AD1130)&gt;=Guide!$C$24,"▲ Bat Speed  ","")),"")&amp;IF(N(Z1130)&gt;=Guide!$C$22,"▲ Contact  ","")&amp;IF(N(Z1130)&lt;=-Guide!$C$22,"▼ Contact  ","")&amp;IF(N(AB1130)&gt;=Guide!$C$23,"▲ Chase  ","")&amp;IF(N(AB1130)&lt;=-Guide!$C$23,"▼ Chase  ",""))="","Stable",TRIM(IF(ISNUMBER(AD1130),IF(N(AD1130)&lt;=-Guide!$C$24,"▼ Bat Speed  ",IF(N(AD1130)&gt;=Guide!$C$24,"▲ Bat Speed  ","")),"")&amp;IF(N(Z1130)&gt;=Guide!$C$22,"▲ Contact  ","")&amp;IF(N(Z1130)&lt;=-Guide!$C$22,"▼ Contact  ","")&amp;IF(N(AB1130)&gt;=Guide!$C$23,"▲ Chase  ","")&amp;IF(N(AB1130)&lt;=-Guide!$C$23,"▼ Chase  ",""))))</f>
        <v>Low PA</v>
      </c>
      <c r="AF1130" s="35" t="n">
        <f aca="false">MATCH(Counts!A1130,'Season Counts'!$A$2:$A$740,0)</f>
        <v>291</v>
      </c>
    </row>
    <row r="1131" customFormat="false" ht="15" hidden="false" customHeight="false" outlineLevel="0" collapsed="false">
      <c r="A1131" s="34" t="str">
        <f aca="false">Counts!B1131</f>
        <v>HOU</v>
      </c>
      <c r="B1131" s="5" t="str">
        <f aca="false">Counts!C1131</f>
        <v>Nick Allen</v>
      </c>
      <c r="C1131" s="34" t="str">
        <f aca="false">Counts!F1131</f>
        <v>Jul</v>
      </c>
      <c r="D1131" s="35" t="n">
        <f aca="false">IFERROR(Counts!P1131,"")</f>
        <v>32</v>
      </c>
      <c r="E1131" s="36" t="n">
        <f aca="false">IFERROR(Counts!R1131/Counts!Q1131,"")</f>
        <v>0.321428571428571</v>
      </c>
      <c r="F1131" s="36" t="n">
        <f aca="false">IFERROR((Counts!R1131+Counts!V1131+Counts!W1131)/(Counts!Q1131+Counts!V1131+Counts!W1131+Counts!X1131),"")</f>
        <v>0.354838709677419</v>
      </c>
      <c r="G1131" s="36" t="n">
        <f aca="false">IFERROR((Counts!R1131+Counts!S1131+2*Counts!T1131+3*Counts!U1131)/Counts!Q1131,"")</f>
        <v>0.392857142857143</v>
      </c>
      <c r="H1131" s="35" t="n">
        <f aca="false">IFERROR(Counts!U1131,"")</f>
        <v>0</v>
      </c>
      <c r="I1131" s="36" t="n">
        <f aca="false">IFERROR(Counts!Z1131/Counts!AA1131,"")</f>
        <v>0.329032258064516</v>
      </c>
      <c r="J1131" s="36" t="n">
        <f aca="false">IFERROR(Counts!AB1131/Counts!AA1131,"")</f>
        <v>0.190258064516129</v>
      </c>
      <c r="K1131" s="37" t="n">
        <f aca="false">IFERROR((Counts!AB1131-Counts!Z1131)/Counts!AA1131,"")</f>
        <v>-0.138774193548387</v>
      </c>
      <c r="L1131" s="38" t="n">
        <f aca="false">IFERROR(Counts!Y1131/Counts!P1131,"")</f>
        <v>0.15625</v>
      </c>
      <c r="M1131" s="38" t="n">
        <f aca="false">IFERROR(Counts!V1131/Counts!P1131,"")</f>
        <v>0.0625</v>
      </c>
      <c r="N1131" s="38" t="n">
        <f aca="false">IFERROR(Counts!AD1131/Counts!AC1131,"")</f>
        <v>0</v>
      </c>
      <c r="O1131" s="38" t="n">
        <f aca="false">IFERROR(Counts!AE1131/Counts!AC1131,"")</f>
        <v>0.2</v>
      </c>
      <c r="P1131" s="39" t="n">
        <f aca="false">IFERROR(Counts!AG1131/Counts!AF1131,"")</f>
        <v>81.308</v>
      </c>
      <c r="Q1131" s="38" t="n">
        <f aca="false">IFERROR(Counts!AH1131/Counts!AC1131,"")</f>
        <v>0.24</v>
      </c>
      <c r="R1131" s="38" t="n">
        <f aca="false">IFERROR(Counts!N1131/Counts!M1131,"")</f>
        <v>0.18</v>
      </c>
      <c r="S1131" s="38" t="n">
        <f aca="false">IFERROR(Counts!K1131/Counts!J1131,"")</f>
        <v>0.704918032786885</v>
      </c>
      <c r="T1131" s="38" t="n">
        <f aca="false">IFERROR(Counts!I1131/Counts!H1131,"")</f>
        <v>0.134615384615385</v>
      </c>
      <c r="U1131" s="38" t="n">
        <f aca="false">IFERROR(1-Counts!L1131/Counts!K1131,"")</f>
        <v>0.906976744186047</v>
      </c>
      <c r="V1131" s="39" t="n">
        <f aca="false">IFERROR(Counts!AJ1131/Counts!AI1131,"")</f>
        <v>68.6681818181818</v>
      </c>
      <c r="W1131" s="38" t="n">
        <f aca="false">IFERROR(Counts!AK1131/Counts!AI1131,"")</f>
        <v>0.0227272727272727</v>
      </c>
      <c r="X1131" s="40" t="n">
        <f aca="false">IFERROR(Counts!O1131,"")</f>
        <v>-0.392</v>
      </c>
      <c r="Y1131" s="36" t="n">
        <f aca="false">IFERROR(INDEX('Season Counts'!$Y$2:$Y$740,$AF1131)/INDEX('Season Counts'!$X$2:$X$740,$AF1131),"")</f>
        <v>0.245993710691824</v>
      </c>
      <c r="Z1131" s="37" t="n">
        <f aca="false">IFERROR(J1131-Y1131,"")</f>
        <v>-0.0557356461756949</v>
      </c>
      <c r="AA1131" s="38" t="n">
        <f aca="false">IFERROR(INDEX('Season Counts'!$K$2:$K$740,$AF1131)/INDEX('Season Counts'!$J$2:$J$740,$AF1131),"")</f>
        <v>0.268115942028986</v>
      </c>
      <c r="AB1131" s="41" t="n">
        <f aca="false">IFERROR(R1131-AA1131,"")</f>
        <v>-0.0881159420289855</v>
      </c>
      <c r="AC1131" s="39" t="n">
        <f aca="false">IFERROR(INDEX('Season Counts'!$AG$2:$AG$740,$AF1131)/INDEX('Season Counts'!$AF$2:$AF$740,$AF1131),"")</f>
        <v>68.8805194805195</v>
      </c>
      <c r="AD1131" s="40" t="n">
        <f aca="false">IFERROR(V1131-AC1131,"")</f>
        <v>-0.21233766233766</v>
      </c>
      <c r="AE1131" s="4" t="str">
        <f aca="false">IF(D1131&lt;Guide!$C$21,"Low PA",IF(TRIM(IF(ISNUMBER(AD1131),IF(N(AD1131)&lt;=-Guide!$C$24,"▼ Bat Speed  ",IF(N(AD1131)&gt;=Guide!$C$24,"▲ Bat Speed  ","")),"")&amp;IF(N(Z1131)&gt;=Guide!$C$22,"▲ Contact  ","")&amp;IF(N(Z1131)&lt;=-Guide!$C$22,"▼ Contact  ","")&amp;IF(N(AB1131)&gt;=Guide!$C$23,"▲ Chase  ","")&amp;IF(N(AB1131)&lt;=-Guide!$C$23,"▼ Chase  ",""))="","Stable",TRIM(IF(ISNUMBER(AD1131),IF(N(AD1131)&lt;=-Guide!$C$24,"▼ Bat Speed  ",IF(N(AD1131)&gt;=Guide!$C$24,"▲ Bat Speed  ","")),"")&amp;IF(N(Z1131)&gt;=Guide!$C$22,"▲ Contact  ","")&amp;IF(N(Z1131)&lt;=-Guide!$C$22,"▼ Contact  ","")&amp;IF(N(AB1131)&gt;=Guide!$C$23,"▲ Chase  ","")&amp;IF(N(AB1131)&lt;=-Guide!$C$23,"▼ Chase  ",""))))</f>
        <v>Low PA</v>
      </c>
      <c r="AF1131" s="35" t="n">
        <f aca="false">MATCH(Counts!A1131,'Season Counts'!$A$2:$A$740,0)</f>
        <v>291</v>
      </c>
    </row>
    <row r="1132" customFormat="false" ht="15" hidden="false" customHeight="false" outlineLevel="0" collapsed="false">
      <c r="A1132" s="34" t="str">
        <f aca="false">Counts!B1132</f>
        <v>HOU</v>
      </c>
      <c r="B1132" s="5" t="str">
        <f aca="false">Counts!C1132</f>
        <v>Nick Allen</v>
      </c>
      <c r="C1132" s="34" t="str">
        <f aca="false">Counts!F1132</f>
        <v>Aug</v>
      </c>
      <c r="D1132" s="35" t="n">
        <f aca="false">IFERROR(Counts!P1132,"")</f>
        <v>38</v>
      </c>
      <c r="E1132" s="36" t="n">
        <f aca="false">IFERROR(Counts!R1132/Counts!Q1132,"")</f>
        <v>0.303030303030303</v>
      </c>
      <c r="F1132" s="36" t="n">
        <f aca="false">IFERROR((Counts!R1132+Counts!V1132+Counts!W1132)/(Counts!Q1132+Counts!V1132+Counts!W1132+Counts!X1132),"")</f>
        <v>0.351351351351351</v>
      </c>
      <c r="G1132" s="36" t="n">
        <f aca="false">IFERROR((Counts!R1132+Counts!S1132+2*Counts!T1132+3*Counts!U1132)/Counts!Q1132,"")</f>
        <v>0.424242424242424</v>
      </c>
      <c r="H1132" s="35" t="n">
        <f aca="false">IFERROR(Counts!U1132,"")</f>
        <v>1</v>
      </c>
      <c r="I1132" s="36" t="n">
        <f aca="false">IFERROR(Counts!Z1132/Counts!AA1132,"")</f>
        <v>0.339189189189189</v>
      </c>
      <c r="J1132" s="36" t="n">
        <f aca="false">IFERROR(Counts!AB1132/Counts!AA1132,"")</f>
        <v>0.318</v>
      </c>
      <c r="K1132" s="37" t="n">
        <f aca="false">IFERROR((Counts!AB1132-Counts!Z1132)/Counts!AA1132,"")</f>
        <v>-0.0211891891891892</v>
      </c>
      <c r="L1132" s="38" t="n">
        <f aca="false">IFERROR(Counts!Y1132/Counts!P1132,"")</f>
        <v>0.184210526315789</v>
      </c>
      <c r="M1132" s="38" t="n">
        <f aca="false">IFERROR(Counts!V1132/Counts!P1132,"")</f>
        <v>0.0789473684210526</v>
      </c>
      <c r="N1132" s="38" t="n">
        <f aca="false">IFERROR(Counts!AD1132/Counts!AC1132,"")</f>
        <v>0.0357142857142857</v>
      </c>
      <c r="O1132" s="38" t="n">
        <f aca="false">IFERROR(Counts!AE1132/Counts!AC1132,"")</f>
        <v>0.321428571428571</v>
      </c>
      <c r="P1132" s="39" t="n">
        <f aca="false">IFERROR(Counts!AG1132/Counts!AF1132,"")</f>
        <v>86.3785714285714</v>
      </c>
      <c r="Q1132" s="38" t="n">
        <f aca="false">IFERROR(Counts!AH1132/Counts!AC1132,"")</f>
        <v>0.357142857142857</v>
      </c>
      <c r="R1132" s="38" t="n">
        <f aca="false">IFERROR(Counts!N1132/Counts!M1132,"")</f>
        <v>0.397058823529412</v>
      </c>
      <c r="S1132" s="38" t="n">
        <f aca="false">IFERROR(Counts!K1132/Counts!J1132,"")</f>
        <v>0.606060606060606</v>
      </c>
      <c r="T1132" s="38" t="n">
        <f aca="false">IFERROR(Counts!I1132/Counts!H1132,"")</f>
        <v>0.134328358208955</v>
      </c>
      <c r="U1132" s="38" t="n">
        <f aca="false">IFERROR(1-Counts!L1132/Counts!K1132,"")</f>
        <v>0.95</v>
      </c>
      <c r="V1132" s="39" t="n">
        <f aca="false">IFERROR(Counts!AJ1132/Counts!AI1132,"")</f>
        <v>69.27</v>
      </c>
      <c r="W1132" s="38" t="n">
        <f aca="false">IFERROR(Counts!AK1132/Counts!AI1132,"")</f>
        <v>0.0333333333333333</v>
      </c>
      <c r="X1132" s="40" t="n">
        <f aca="false">IFERROR(Counts!O1132,"")</f>
        <v>-0.036</v>
      </c>
      <c r="Y1132" s="36" t="n">
        <f aca="false">IFERROR(INDEX('Season Counts'!$Y$2:$Y$740,$AF1132)/INDEX('Season Counts'!$X$2:$X$740,$AF1132),"")</f>
        <v>0.245993710691824</v>
      </c>
      <c r="Z1132" s="37" t="n">
        <f aca="false">IFERROR(J1132-Y1132,"")</f>
        <v>0.0720062893081761</v>
      </c>
      <c r="AA1132" s="38" t="n">
        <f aca="false">IFERROR(INDEX('Season Counts'!$K$2:$K$740,$AF1132)/INDEX('Season Counts'!$J$2:$J$740,$AF1132),"")</f>
        <v>0.268115942028986</v>
      </c>
      <c r="AB1132" s="41" t="n">
        <f aca="false">IFERROR(R1132-AA1132,"")</f>
        <v>0.128942881500426</v>
      </c>
      <c r="AC1132" s="39" t="n">
        <f aca="false">IFERROR(INDEX('Season Counts'!$AG$2:$AG$740,$AF1132)/INDEX('Season Counts'!$AF$2:$AF$740,$AF1132),"")</f>
        <v>68.8805194805195</v>
      </c>
      <c r="AD1132" s="40" t="n">
        <f aca="false">IFERROR(V1132-AC1132,"")</f>
        <v>0.389480519480514</v>
      </c>
      <c r="AE1132" s="4" t="str">
        <f aca="false">IF(D1132&lt;Guide!$C$21,"Low PA",IF(TRIM(IF(ISNUMBER(AD1132),IF(N(AD1132)&lt;=-Guide!$C$24,"▼ Bat Speed  ",IF(N(AD1132)&gt;=Guide!$C$24,"▲ Bat Speed  ","")),"")&amp;IF(N(Z1132)&gt;=Guide!$C$22,"▲ Contact  ","")&amp;IF(N(Z1132)&lt;=-Guide!$C$22,"▼ Contact  ","")&amp;IF(N(AB1132)&gt;=Guide!$C$23,"▲ Chase  ","")&amp;IF(N(AB1132)&lt;=-Guide!$C$23,"▼ Chase  ",""))="","Stable",TRIM(IF(ISNUMBER(AD1132),IF(N(AD1132)&lt;=-Guide!$C$24,"▼ Bat Speed  ",IF(N(AD1132)&gt;=Guide!$C$24,"▲ Bat Speed  ","")),"")&amp;IF(N(Z1132)&gt;=Guide!$C$22,"▲ Contact  ","")&amp;IF(N(Z1132)&lt;=-Guide!$C$22,"▼ Contact  ","")&amp;IF(N(AB1132)&gt;=Guide!$C$23,"▲ Chase  ","")&amp;IF(N(AB1132)&lt;=-Guide!$C$23,"▼ Chase  ",""))))</f>
        <v>Low PA</v>
      </c>
      <c r="AF1132" s="35" t="n">
        <f aca="false">MATCH(Counts!A1132,'Season Counts'!$A$2:$A$740,0)</f>
        <v>291</v>
      </c>
    </row>
    <row r="1133" customFormat="false" ht="15" hidden="false" customHeight="false" outlineLevel="0" collapsed="false">
      <c r="A1133" s="34" t="str">
        <f aca="false">Counts!B1133</f>
        <v>HOU</v>
      </c>
      <c r="B1133" s="5" t="str">
        <f aca="false">Counts!C1133</f>
        <v>Nick Allen</v>
      </c>
      <c r="C1133" s="34" t="str">
        <f aca="false">Counts!F1133</f>
        <v>Sep</v>
      </c>
      <c r="D1133" s="35" t="n">
        <f aca="false">IFERROR(Counts!P1133,"")</f>
        <v>15</v>
      </c>
      <c r="E1133" s="36" t="n">
        <f aca="false">IFERROR(Counts!R1133/Counts!Q1133,"")</f>
        <v>0.357142857142857</v>
      </c>
      <c r="F1133" s="36" t="n">
        <f aca="false">IFERROR((Counts!R1133+Counts!V1133+Counts!W1133)/(Counts!Q1133+Counts!V1133+Counts!W1133+Counts!X1133),"")</f>
        <v>0.4</v>
      </c>
      <c r="G1133" s="36" t="n">
        <f aca="false">IFERROR((Counts!R1133+Counts!S1133+2*Counts!T1133+3*Counts!U1133)/Counts!Q1133,"")</f>
        <v>0.714285714285714</v>
      </c>
      <c r="H1133" s="35" t="n">
        <f aca="false">IFERROR(Counts!U1133,"")</f>
        <v>1</v>
      </c>
      <c r="I1133" s="36" t="n">
        <f aca="false">IFERROR(Counts!Z1133/Counts!AA1133,"")</f>
        <v>0.466666666666667</v>
      </c>
      <c r="J1133" s="36" t="n">
        <f aca="false">IFERROR(Counts!AB1133/Counts!AA1133,"")</f>
        <v>0.191866666666667</v>
      </c>
      <c r="K1133" s="37" t="n">
        <f aca="false">IFERROR((Counts!AB1133-Counts!Z1133)/Counts!AA1133,"")</f>
        <v>-0.2748</v>
      </c>
      <c r="L1133" s="38" t="n">
        <f aca="false">IFERROR(Counts!Y1133/Counts!P1133,"")</f>
        <v>0.133333333333333</v>
      </c>
      <c r="M1133" s="38" t="n">
        <f aca="false">IFERROR(Counts!V1133/Counts!P1133,"")</f>
        <v>0.0666666666666667</v>
      </c>
      <c r="N1133" s="38" t="n">
        <f aca="false">IFERROR(Counts!AD1133/Counts!AC1133,"")</f>
        <v>0</v>
      </c>
      <c r="O1133" s="38" t="n">
        <f aca="false">IFERROR(Counts!AE1133/Counts!AC1133,"")</f>
        <v>0.166666666666667</v>
      </c>
      <c r="P1133" s="39" t="n">
        <f aca="false">IFERROR(Counts!AG1133/Counts!AF1133,"")</f>
        <v>82.5166666666667</v>
      </c>
      <c r="Q1133" s="38" t="n">
        <f aca="false">IFERROR(Counts!AH1133/Counts!AC1133,"")</f>
        <v>0.166666666666667</v>
      </c>
      <c r="R1133" s="38" t="n">
        <f aca="false">IFERROR(Counts!N1133/Counts!M1133,"")</f>
        <v>0.238095238095238</v>
      </c>
      <c r="S1133" s="38" t="n">
        <f aca="false">IFERROR(Counts!K1133/Counts!J1133,"")</f>
        <v>0.666666666666667</v>
      </c>
      <c r="T1133" s="38" t="n">
        <f aca="false">IFERROR(Counts!I1133/Counts!H1133,"")</f>
        <v>0.260869565217391</v>
      </c>
      <c r="U1133" s="38" t="n">
        <f aca="false">IFERROR(1-Counts!L1133/Counts!K1133,"")</f>
        <v>0.722222222222222</v>
      </c>
      <c r="V1133" s="39" t="n">
        <f aca="false">IFERROR(Counts!AJ1133/Counts!AI1133,"")</f>
        <v>68.46</v>
      </c>
      <c r="W1133" s="38" t="n">
        <f aca="false">IFERROR(Counts!AK1133/Counts!AI1133,"")</f>
        <v>0</v>
      </c>
      <c r="X1133" s="40" t="n">
        <f aca="false">IFERROR(Counts!O1133,"")</f>
        <v>1.687</v>
      </c>
      <c r="Y1133" s="36" t="n">
        <f aca="false">IFERROR(INDEX('Season Counts'!$Y$2:$Y$740,$AF1133)/INDEX('Season Counts'!$X$2:$X$740,$AF1133),"")</f>
        <v>0.245993710691824</v>
      </c>
      <c r="Z1133" s="37" t="n">
        <f aca="false">IFERROR(J1133-Y1133,"")</f>
        <v>-0.0541270440251572</v>
      </c>
      <c r="AA1133" s="38" t="n">
        <f aca="false">IFERROR(INDEX('Season Counts'!$K$2:$K$740,$AF1133)/INDEX('Season Counts'!$J$2:$J$740,$AF1133),"")</f>
        <v>0.268115942028986</v>
      </c>
      <c r="AB1133" s="41" t="n">
        <f aca="false">IFERROR(R1133-AA1133,"")</f>
        <v>-0.0300207039337475</v>
      </c>
      <c r="AC1133" s="39" t="n">
        <f aca="false">IFERROR(INDEX('Season Counts'!$AG$2:$AG$740,$AF1133)/INDEX('Season Counts'!$AF$2:$AF$740,$AF1133),"")</f>
        <v>68.8805194805195</v>
      </c>
      <c r="AD1133" s="40" t="n">
        <f aca="false">IFERROR(V1133-AC1133,"")</f>
        <v>-0.420519480519474</v>
      </c>
      <c r="AE1133" s="4" t="str">
        <f aca="false">IF(D1133&lt;Guide!$C$21,"Low PA",IF(TRIM(IF(ISNUMBER(AD1133),IF(N(AD1133)&lt;=-Guide!$C$24,"▼ Bat Speed  ",IF(N(AD1133)&gt;=Guide!$C$24,"▲ Bat Speed  ","")),"")&amp;IF(N(Z1133)&gt;=Guide!$C$22,"▲ Contact  ","")&amp;IF(N(Z1133)&lt;=-Guide!$C$22,"▼ Contact  ","")&amp;IF(N(AB1133)&gt;=Guide!$C$23,"▲ Chase  ","")&amp;IF(N(AB1133)&lt;=-Guide!$C$23,"▼ Chase  ",""))="","Stable",TRIM(IF(ISNUMBER(AD1133),IF(N(AD1133)&lt;=-Guide!$C$24,"▼ Bat Speed  ",IF(N(AD1133)&gt;=Guide!$C$24,"▲ Bat Speed  ","")),"")&amp;IF(N(Z1133)&gt;=Guide!$C$22,"▲ Contact  ","")&amp;IF(N(Z1133)&lt;=-Guide!$C$22,"▼ Contact  ","")&amp;IF(N(AB1133)&gt;=Guide!$C$23,"▲ Chase  ","")&amp;IF(N(AB1133)&lt;=-Guide!$C$23,"▼ Chase  ",""))))</f>
        <v>Low PA</v>
      </c>
      <c r="AF1133" s="35" t="n">
        <f aca="false">MATCH(Counts!A1133,'Season Counts'!$A$2:$A$740,0)</f>
        <v>291</v>
      </c>
    </row>
    <row r="1134" customFormat="false" ht="15" hidden="false" customHeight="false" outlineLevel="0" collapsed="false">
      <c r="A1134" s="34" t="str">
        <f aca="false">Counts!B1134</f>
        <v>HOU</v>
      </c>
      <c r="B1134" s="5" t="str">
        <f aca="false">Counts!C1134</f>
        <v>Daulton Varsho</v>
      </c>
      <c r="C1134" s="34" t="str">
        <f aca="false">Counts!F1134</f>
        <v>Aug</v>
      </c>
      <c r="D1134" s="35" t="n">
        <f aca="false">IFERROR(Counts!P1134,"")</f>
        <v>101</v>
      </c>
      <c r="E1134" s="36" t="n">
        <f aca="false">IFERROR(Counts!R1134/Counts!Q1134,"")</f>
        <v>0.172043010752688</v>
      </c>
      <c r="F1134" s="36" t="n">
        <f aca="false">IFERROR((Counts!R1134+Counts!V1134+Counts!W1134)/(Counts!Q1134+Counts!V1134+Counts!W1134+Counts!X1134),"")</f>
        <v>0.237623762376238</v>
      </c>
      <c r="G1134" s="36" t="n">
        <f aca="false">IFERROR((Counts!R1134+Counts!S1134+2*Counts!T1134+3*Counts!U1134)/Counts!Q1134,"")</f>
        <v>0.301075268817204</v>
      </c>
      <c r="H1134" s="35" t="n">
        <f aca="false">IFERROR(Counts!U1134,"")</f>
        <v>3</v>
      </c>
      <c r="I1134" s="36" t="n">
        <f aca="false">IFERROR(Counts!Z1134/Counts!AA1134,"")</f>
        <v>0.241089108910891</v>
      </c>
      <c r="J1134" s="36" t="n">
        <f aca="false">IFERROR(Counts!AB1134/Counts!AA1134,"")</f>
        <v>0.266910891089109</v>
      </c>
      <c r="K1134" s="37" t="n">
        <f aca="false">IFERROR((Counts!AB1134-Counts!Z1134)/Counts!AA1134,"")</f>
        <v>0.0258217821782178</v>
      </c>
      <c r="L1134" s="38" t="n">
        <f aca="false">IFERROR(Counts!Y1134/Counts!P1134,"")</f>
        <v>0.227722772277228</v>
      </c>
      <c r="M1134" s="38" t="n">
        <f aca="false">IFERROR(Counts!V1134/Counts!P1134,"")</f>
        <v>0.0792079207920792</v>
      </c>
      <c r="N1134" s="38" t="n">
        <f aca="false">IFERROR(Counts!AD1134/Counts!AC1134,"")</f>
        <v>0.0571428571428571</v>
      </c>
      <c r="O1134" s="38" t="n">
        <f aca="false">IFERROR(Counts!AE1134/Counts!AC1134,"")</f>
        <v>0.414285714285714</v>
      </c>
      <c r="P1134" s="39" t="n">
        <f aca="false">IFERROR(Counts!AG1134/Counts!AF1134,"")</f>
        <v>89.2514285714286</v>
      </c>
      <c r="Q1134" s="38" t="n">
        <f aca="false">IFERROR(Counts!AH1134/Counts!AC1134,"")</f>
        <v>0.271428571428571</v>
      </c>
      <c r="R1134" s="38" t="n">
        <f aca="false">IFERROR(Counts!N1134/Counts!M1134,"")</f>
        <v>0.361990950226244</v>
      </c>
      <c r="S1134" s="38" t="n">
        <f aca="false">IFERROR(Counts!K1134/Counts!J1134,"")</f>
        <v>0.655367231638418</v>
      </c>
      <c r="T1134" s="38" t="n">
        <f aca="false">IFERROR(Counts!I1134/Counts!H1134,"")</f>
        <v>0.229591836734694</v>
      </c>
      <c r="U1134" s="38" t="n">
        <f aca="false">IFERROR(1-Counts!L1134/Counts!K1134,"")</f>
        <v>0.862068965517241</v>
      </c>
      <c r="V1134" s="39" t="n">
        <f aca="false">IFERROR(Counts!AJ1134/Counts!AI1134,"")</f>
        <v>72.8753012048193</v>
      </c>
      <c r="W1134" s="38" t="n">
        <f aca="false">IFERROR(Counts!AK1134/Counts!AI1134,"")</f>
        <v>0.253012048192771</v>
      </c>
      <c r="X1134" s="40" t="n">
        <f aca="false">IFERROR(Counts!O1134,"")</f>
        <v>-4.708</v>
      </c>
      <c r="Y1134" s="36" t="n">
        <f aca="false">IFERROR(INDEX('Season Counts'!$Y$2:$Y$740,$AF1134)/INDEX('Season Counts'!$X$2:$X$740,$AF1134),"")</f>
        <v>0.261422360248447</v>
      </c>
      <c r="Z1134" s="37" t="n">
        <f aca="false">IFERROR(J1134-Y1134,"")</f>
        <v>0.0054885308406617</v>
      </c>
      <c r="AA1134" s="38" t="n">
        <f aca="false">IFERROR(INDEX('Season Counts'!$K$2:$K$740,$AF1134)/INDEX('Season Counts'!$J$2:$J$740,$AF1134),"")</f>
        <v>0.366666666666667</v>
      </c>
      <c r="AB1134" s="41" t="n">
        <f aca="false">IFERROR(R1134-AA1134,"")</f>
        <v>-0.00467571644042231</v>
      </c>
      <c r="AC1134" s="39" t="n">
        <f aca="false">IFERROR(INDEX('Season Counts'!$AG$2:$AG$740,$AF1134)/INDEX('Season Counts'!$AF$2:$AF$740,$AF1134),"")</f>
        <v>73.1190476190476</v>
      </c>
      <c r="AD1134" s="40" t="n">
        <f aca="false">IFERROR(V1134-AC1134,"")</f>
        <v>-0.243746414228355</v>
      </c>
      <c r="AE1134" s="4" t="str">
        <f aca="false">IF(D1134&lt;Guide!$C$21,"Low PA",IF(TRIM(IF(ISNUMBER(AD1134),IF(N(AD1134)&lt;=-Guide!$C$24,"▼ Bat Speed  ",IF(N(AD1134)&gt;=Guide!$C$24,"▲ Bat Speed  ","")),"")&amp;IF(N(Z1134)&gt;=Guide!$C$22,"▲ Contact  ","")&amp;IF(N(Z1134)&lt;=-Guide!$C$22,"▼ Contact  ","")&amp;IF(N(AB1134)&gt;=Guide!$C$23,"▲ Chase  ","")&amp;IF(N(AB1134)&lt;=-Guide!$C$23,"▼ Chase  ",""))="","Stable",TRIM(IF(ISNUMBER(AD1134),IF(N(AD1134)&lt;=-Guide!$C$24,"▼ Bat Speed  ",IF(N(AD1134)&gt;=Guide!$C$24,"▲ Bat Speed  ","")),"")&amp;IF(N(Z1134)&gt;=Guide!$C$22,"▲ Contact  ","")&amp;IF(N(Z1134)&lt;=-Guide!$C$22,"▼ Contact  ","")&amp;IF(N(AB1134)&gt;=Guide!$C$23,"▲ Chase  ","")&amp;IF(N(AB1134)&lt;=-Guide!$C$23,"▼ Chase  ",""))))</f>
        <v>Stable</v>
      </c>
      <c r="AF1134" s="35" t="n">
        <f aca="false">MATCH(Counts!A1134,'Season Counts'!$A$2:$A$740,0)</f>
        <v>292</v>
      </c>
    </row>
    <row r="1135" customFormat="false" ht="15" hidden="false" customHeight="false" outlineLevel="0" collapsed="false">
      <c r="A1135" s="34" t="str">
        <f aca="false">Counts!B1135</f>
        <v>HOU</v>
      </c>
      <c r="B1135" s="5" t="str">
        <f aca="false">Counts!C1135</f>
        <v>Daulton Varsho</v>
      </c>
      <c r="C1135" s="34" t="str">
        <f aca="false">Counts!F1135</f>
        <v>Sep</v>
      </c>
      <c r="D1135" s="35" t="n">
        <f aca="false">IFERROR(Counts!P1135,"")</f>
        <v>60</v>
      </c>
      <c r="E1135" s="36" t="n">
        <f aca="false">IFERROR(Counts!R1135/Counts!Q1135,"")</f>
        <v>0.172413793103448</v>
      </c>
      <c r="F1135" s="36" t="n">
        <f aca="false">IFERROR((Counts!R1135+Counts!V1135+Counts!W1135)/(Counts!Q1135+Counts!V1135+Counts!W1135+Counts!X1135),"")</f>
        <v>0.2</v>
      </c>
      <c r="G1135" s="36" t="n">
        <f aca="false">IFERROR((Counts!R1135+Counts!S1135+2*Counts!T1135+3*Counts!U1135)/Counts!Q1135,"")</f>
        <v>0.327586206896552</v>
      </c>
      <c r="H1135" s="35" t="n">
        <f aca="false">IFERROR(Counts!U1135,"")</f>
        <v>2</v>
      </c>
      <c r="I1135" s="36" t="n">
        <f aca="false">IFERROR(Counts!Z1135/Counts!AA1135,"")</f>
        <v>0.2275</v>
      </c>
      <c r="J1135" s="36" t="n">
        <f aca="false">IFERROR(Counts!AB1135/Counts!AA1135,"")</f>
        <v>0.252183333333333</v>
      </c>
      <c r="K1135" s="37" t="n">
        <f aca="false">IFERROR((Counts!AB1135-Counts!Z1135)/Counts!AA1135,"")</f>
        <v>0.0246833333333333</v>
      </c>
      <c r="L1135" s="38" t="n">
        <f aca="false">IFERROR(Counts!Y1135/Counts!P1135,"")</f>
        <v>0.216666666666667</v>
      </c>
      <c r="M1135" s="38" t="n">
        <f aca="false">IFERROR(Counts!V1135/Counts!P1135,"")</f>
        <v>0.0333333333333333</v>
      </c>
      <c r="N1135" s="38" t="n">
        <f aca="false">IFERROR(Counts!AD1135/Counts!AC1135,"")</f>
        <v>0.111111111111111</v>
      </c>
      <c r="O1135" s="38" t="n">
        <f aca="false">IFERROR(Counts!AE1135/Counts!AC1135,"")</f>
        <v>0.288888888888889</v>
      </c>
      <c r="P1135" s="39" t="n">
        <f aca="false">IFERROR(Counts!AG1135/Counts!AF1135,"")</f>
        <v>83.7022222222222</v>
      </c>
      <c r="Q1135" s="38" t="n">
        <f aca="false">IFERROR(Counts!AH1135/Counts!AC1135,"")</f>
        <v>0.266666666666667</v>
      </c>
      <c r="R1135" s="38" t="n">
        <f aca="false">IFERROR(Counts!N1135/Counts!M1135,"")</f>
        <v>0.376146788990826</v>
      </c>
      <c r="S1135" s="38" t="n">
        <f aca="false">IFERROR(Counts!K1135/Counts!J1135,"")</f>
        <v>0.739130434782609</v>
      </c>
      <c r="T1135" s="38" t="n">
        <f aca="false">IFERROR(Counts!I1135/Counts!H1135,"")</f>
        <v>0.23015873015873</v>
      </c>
      <c r="U1135" s="38" t="n">
        <f aca="false">IFERROR(1-Counts!L1135/Counts!K1135,"")</f>
        <v>0.835294117647059</v>
      </c>
      <c r="V1135" s="39" t="n">
        <f aca="false">IFERROR(Counts!AJ1135/Counts!AI1135,"")</f>
        <v>73.4971962616823</v>
      </c>
      <c r="W1135" s="38" t="n">
        <f aca="false">IFERROR(Counts!AK1135/Counts!AI1135,"")</f>
        <v>0.345794392523364</v>
      </c>
      <c r="X1135" s="40" t="n">
        <f aca="false">IFERROR(Counts!O1135,"")</f>
        <v>-3.962</v>
      </c>
      <c r="Y1135" s="36" t="n">
        <f aca="false">IFERROR(INDEX('Season Counts'!$Y$2:$Y$740,$AF1135)/INDEX('Season Counts'!$X$2:$X$740,$AF1135),"")</f>
        <v>0.261422360248447</v>
      </c>
      <c r="Z1135" s="37" t="n">
        <f aca="false">IFERROR(J1135-Y1135,"")</f>
        <v>-0.00923902691511386</v>
      </c>
      <c r="AA1135" s="38" t="n">
        <f aca="false">IFERROR(INDEX('Season Counts'!$K$2:$K$740,$AF1135)/INDEX('Season Counts'!$J$2:$J$740,$AF1135),"")</f>
        <v>0.366666666666667</v>
      </c>
      <c r="AB1135" s="41" t="n">
        <f aca="false">IFERROR(R1135-AA1135,"")</f>
        <v>0.00948012232415907</v>
      </c>
      <c r="AC1135" s="39" t="n">
        <f aca="false">IFERROR(INDEX('Season Counts'!$AG$2:$AG$740,$AF1135)/INDEX('Season Counts'!$AF$2:$AF$740,$AF1135),"")</f>
        <v>73.1190476190476</v>
      </c>
      <c r="AD1135" s="40" t="n">
        <f aca="false">IFERROR(V1135-AC1135,"")</f>
        <v>0.378148642634628</v>
      </c>
      <c r="AE1135" s="4" t="str">
        <f aca="false">IF(D1135&lt;Guide!$C$21,"Low PA",IF(TRIM(IF(ISNUMBER(AD1135),IF(N(AD1135)&lt;=-Guide!$C$24,"▼ Bat Speed  ",IF(N(AD1135)&gt;=Guide!$C$24,"▲ Bat Speed  ","")),"")&amp;IF(N(Z1135)&gt;=Guide!$C$22,"▲ Contact  ","")&amp;IF(N(Z1135)&lt;=-Guide!$C$22,"▼ Contact  ","")&amp;IF(N(AB1135)&gt;=Guide!$C$23,"▲ Chase  ","")&amp;IF(N(AB1135)&lt;=-Guide!$C$23,"▼ Chase  ",""))="","Stable",TRIM(IF(ISNUMBER(AD1135),IF(N(AD1135)&lt;=-Guide!$C$24,"▼ Bat Speed  ",IF(N(AD1135)&gt;=Guide!$C$24,"▲ Bat Speed  ","")),"")&amp;IF(N(Z1135)&gt;=Guide!$C$22,"▲ Contact  ","")&amp;IF(N(Z1135)&lt;=-Guide!$C$22,"▼ Contact  ","")&amp;IF(N(AB1135)&gt;=Guide!$C$23,"▲ Chase  ","")&amp;IF(N(AB1135)&lt;=-Guide!$C$23,"▼ Chase  ",""))))</f>
        <v>Stable</v>
      </c>
      <c r="AF1135" s="35" t="n">
        <f aca="false">MATCH(Counts!A1135,'Season Counts'!$A$2:$A$740,0)</f>
        <v>292</v>
      </c>
    </row>
    <row r="1136" customFormat="false" ht="15" hidden="false" customHeight="false" outlineLevel="0" collapsed="false">
      <c r="A1136" s="34" t="str">
        <f aca="false">Counts!B1136</f>
        <v>HOU</v>
      </c>
      <c r="B1136" s="5" t="str">
        <f aca="false">Counts!C1136</f>
        <v>Jake Meyers</v>
      </c>
      <c r="C1136" s="34" t="str">
        <f aca="false">Counts!F1136</f>
        <v>Mar-Apr</v>
      </c>
      <c r="D1136" s="35" t="n">
        <f aca="false">IFERROR(Counts!P1136,"")</f>
        <v>43</v>
      </c>
      <c r="E1136" s="36" t="n">
        <f aca="false">IFERROR(Counts!R1136/Counts!Q1136,"")</f>
        <v>0.243243243243243</v>
      </c>
      <c r="F1136" s="36" t="n">
        <f aca="false">IFERROR((Counts!R1136+Counts!V1136+Counts!W1136)/(Counts!Q1136+Counts!V1136+Counts!W1136+Counts!X1136),"")</f>
        <v>0.325581395348837</v>
      </c>
      <c r="G1136" s="36" t="n">
        <f aca="false">IFERROR((Counts!R1136+Counts!S1136+2*Counts!T1136+3*Counts!U1136)/Counts!Q1136,"")</f>
        <v>0.378378378378378</v>
      </c>
      <c r="H1136" s="35" t="n">
        <f aca="false">IFERROR(Counts!U1136,"")</f>
        <v>1</v>
      </c>
      <c r="I1136" s="36" t="n">
        <f aca="false">IFERROR(Counts!Z1136/Counts!AA1136,"")</f>
        <v>0.311627906976744</v>
      </c>
      <c r="J1136" s="36" t="n">
        <f aca="false">IFERROR(Counts!AB1136/Counts!AA1136,"")</f>
        <v>0.338790697674419</v>
      </c>
      <c r="K1136" s="37" t="n">
        <f aca="false">IFERROR((Counts!AB1136-Counts!Z1136)/Counts!AA1136,"")</f>
        <v>0.0271627906976744</v>
      </c>
      <c r="L1136" s="38" t="n">
        <f aca="false">IFERROR(Counts!Y1136/Counts!P1136,"")</f>
        <v>0.186046511627907</v>
      </c>
      <c r="M1136" s="38" t="n">
        <f aca="false">IFERROR(Counts!V1136/Counts!P1136,"")</f>
        <v>0.0930232558139535</v>
      </c>
      <c r="N1136" s="38" t="n">
        <f aca="false">IFERROR(Counts!AD1136/Counts!AC1136,"")</f>
        <v>0.133333333333333</v>
      </c>
      <c r="O1136" s="38" t="n">
        <f aca="false">IFERROR(Counts!AE1136/Counts!AC1136,"")</f>
        <v>0.333333333333333</v>
      </c>
      <c r="P1136" s="39" t="n">
        <f aca="false">IFERROR(Counts!AG1136/Counts!AF1136,"")</f>
        <v>86.9133333333333</v>
      </c>
      <c r="Q1136" s="38" t="n">
        <f aca="false">IFERROR(Counts!AH1136/Counts!AC1136,"")</f>
        <v>0.433333333333333</v>
      </c>
      <c r="R1136" s="38" t="n">
        <f aca="false">IFERROR(Counts!N1136/Counts!M1136,"")</f>
        <v>0.317073170731707</v>
      </c>
      <c r="S1136" s="38" t="n">
        <f aca="false">IFERROR(Counts!K1136/Counts!J1136,"")</f>
        <v>0.794117647058824</v>
      </c>
      <c r="T1136" s="38" t="n">
        <f aca="false">IFERROR(Counts!I1136/Counts!H1136,"")</f>
        <v>0.2125</v>
      </c>
      <c r="U1136" s="38" t="n">
        <f aca="false">IFERROR(1-Counts!L1136/Counts!K1136,"")</f>
        <v>0.87037037037037</v>
      </c>
      <c r="V1136" s="39" t="n">
        <f aca="false">IFERROR(Counts!AJ1136/Counts!AI1136,"")</f>
        <v>68.1261538461538</v>
      </c>
      <c r="W1136" s="38" t="n">
        <f aca="false">IFERROR(Counts!AK1136/Counts!AI1136,"")</f>
        <v>0.0923076923076923</v>
      </c>
      <c r="X1136" s="40" t="n">
        <f aca="false">IFERROR(Counts!O1136,"")</f>
        <v>-0.29</v>
      </c>
      <c r="Y1136" s="36" t="n">
        <f aca="false">IFERROR(INDEX('Season Counts'!$Y$2:$Y$740,$AF1136)/INDEX('Season Counts'!$X$2:$X$740,$AF1136),"")</f>
        <v>0.256098039215686</v>
      </c>
      <c r="Z1136" s="37" t="n">
        <f aca="false">IFERROR(J1136-Y1136,"")</f>
        <v>0.0826926584587324</v>
      </c>
      <c r="AA1136" s="38" t="n">
        <f aca="false">IFERROR(INDEX('Season Counts'!$K$2:$K$740,$AF1136)/INDEX('Season Counts'!$J$2:$J$740,$AF1136),"")</f>
        <v>0.326164874551971</v>
      </c>
      <c r="AB1136" s="41" t="n">
        <f aca="false">IFERROR(R1136-AA1136,"")</f>
        <v>-0.00909170382026403</v>
      </c>
      <c r="AC1136" s="39" t="n">
        <f aca="false">IFERROR(INDEX('Season Counts'!$AG$2:$AG$740,$AF1136)/INDEX('Season Counts'!$AF$2:$AF$740,$AF1136),"")</f>
        <v>67.5062240663901</v>
      </c>
      <c r="AD1136" s="40" t="n">
        <f aca="false">IFERROR(V1136-AC1136,"")</f>
        <v>0.619929779763794</v>
      </c>
      <c r="AE1136" s="4" t="str">
        <f aca="false">IF(D1136&lt;Guide!$C$21,"Low PA",IF(TRIM(IF(ISNUMBER(AD1136),IF(N(AD1136)&lt;=-Guide!$C$24,"▼ Bat Speed  ",IF(N(AD1136)&gt;=Guide!$C$24,"▲ Bat Speed  ","")),"")&amp;IF(N(Z1136)&gt;=Guide!$C$22,"▲ Contact  ","")&amp;IF(N(Z1136)&lt;=-Guide!$C$22,"▼ Contact  ","")&amp;IF(N(AB1136)&gt;=Guide!$C$23,"▲ Chase  ","")&amp;IF(N(AB1136)&lt;=-Guide!$C$23,"▼ Chase  ",""))="","Stable",TRIM(IF(ISNUMBER(AD1136),IF(N(AD1136)&lt;=-Guide!$C$24,"▼ Bat Speed  ",IF(N(AD1136)&gt;=Guide!$C$24,"▲ Bat Speed  ","")),"")&amp;IF(N(Z1136)&gt;=Guide!$C$22,"▲ Contact  ","")&amp;IF(N(Z1136)&lt;=-Guide!$C$22,"▼ Contact  ","")&amp;IF(N(AB1136)&gt;=Guide!$C$23,"▲ Chase  ","")&amp;IF(N(AB1136)&lt;=-Guide!$C$23,"▼ Chase  ",""))))</f>
        <v>▲ Contact</v>
      </c>
      <c r="AF1136" s="35" t="n">
        <f aca="false">MATCH(Counts!A1136,'Season Counts'!$A$2:$A$740,0)</f>
        <v>293</v>
      </c>
    </row>
    <row r="1137" customFormat="false" ht="15" hidden="false" customHeight="false" outlineLevel="0" collapsed="false">
      <c r="A1137" s="34" t="str">
        <f aca="false">Counts!B1137</f>
        <v>HOU</v>
      </c>
      <c r="B1137" s="5" t="str">
        <f aca="false">Counts!C1137</f>
        <v>Jake Meyers</v>
      </c>
      <c r="C1137" s="34" t="str">
        <f aca="false">Counts!F1137</f>
        <v>May</v>
      </c>
      <c r="D1137" s="35" t="n">
        <f aca="false">IFERROR(Counts!P1137,"")</f>
        <v>36</v>
      </c>
      <c r="E1137" s="36" t="n">
        <f aca="false">IFERROR(Counts!R1137/Counts!Q1137,"")</f>
        <v>0.228571428571429</v>
      </c>
      <c r="F1137" s="36" t="n">
        <f aca="false">IFERROR((Counts!R1137+Counts!V1137+Counts!W1137)/(Counts!Q1137+Counts!V1137+Counts!W1137+Counts!X1137),"")</f>
        <v>0.25</v>
      </c>
      <c r="G1137" s="36" t="n">
        <f aca="false">IFERROR((Counts!R1137+Counts!S1137+2*Counts!T1137+3*Counts!U1137)/Counts!Q1137,"")</f>
        <v>0.342857142857143</v>
      </c>
      <c r="H1137" s="35" t="n">
        <f aca="false">IFERROR(Counts!U1137,"")</f>
        <v>1</v>
      </c>
      <c r="I1137" s="36" t="n">
        <f aca="false">IFERROR(Counts!Z1137/Counts!AA1137,"")</f>
        <v>0.259722222222222</v>
      </c>
      <c r="J1137" s="36" t="n">
        <f aca="false">IFERROR(Counts!AB1137/Counts!AA1137,"")</f>
        <v>0.225888888888889</v>
      </c>
      <c r="K1137" s="37" t="n">
        <f aca="false">IFERROR((Counts!AB1137-Counts!Z1137)/Counts!AA1137,"")</f>
        <v>-0.0338333333333333</v>
      </c>
      <c r="L1137" s="38" t="n">
        <f aca="false">IFERROR(Counts!Y1137/Counts!P1137,"")</f>
        <v>0.194444444444444</v>
      </c>
      <c r="M1137" s="38" t="n">
        <f aca="false">IFERROR(Counts!V1137/Counts!P1137,"")</f>
        <v>0.0277777777777778</v>
      </c>
      <c r="N1137" s="38" t="n">
        <f aca="false">IFERROR(Counts!AD1137/Counts!AC1137,"")</f>
        <v>0.0357142857142857</v>
      </c>
      <c r="O1137" s="38" t="n">
        <f aca="false">IFERROR(Counts!AE1137/Counts!AC1137,"")</f>
        <v>0.285714285714286</v>
      </c>
      <c r="P1137" s="39" t="n">
        <f aca="false">IFERROR(Counts!AG1137/Counts!AF1137,"")</f>
        <v>87.4107142857143</v>
      </c>
      <c r="Q1137" s="38" t="n">
        <f aca="false">IFERROR(Counts!AH1137/Counts!AC1137,"")</f>
        <v>0.25</v>
      </c>
      <c r="R1137" s="38" t="n">
        <f aca="false">IFERROR(Counts!N1137/Counts!M1137,"")</f>
        <v>0.392857142857143</v>
      </c>
      <c r="S1137" s="38" t="n">
        <f aca="false">IFERROR(Counts!K1137/Counts!J1137,"")</f>
        <v>0.754098360655738</v>
      </c>
      <c r="T1137" s="38" t="n">
        <f aca="false">IFERROR(Counts!I1137/Counts!H1137,"")</f>
        <v>0.220588235294118</v>
      </c>
      <c r="U1137" s="38" t="n">
        <f aca="false">IFERROR(1-Counts!L1137/Counts!K1137,"")</f>
        <v>0.91304347826087</v>
      </c>
      <c r="V1137" s="39" t="n">
        <f aca="false">IFERROR(Counts!AJ1137/Counts!AI1137,"")</f>
        <v>67.6551724137931</v>
      </c>
      <c r="W1137" s="38" t="n">
        <f aca="false">IFERROR(Counts!AK1137/Counts!AI1137,"")</f>
        <v>0.0344827586206897</v>
      </c>
      <c r="X1137" s="40" t="n">
        <f aca="false">IFERROR(Counts!O1137,"")</f>
        <v>-1.298</v>
      </c>
      <c r="Y1137" s="36" t="n">
        <f aca="false">IFERROR(INDEX('Season Counts'!$Y$2:$Y$740,$AF1137)/INDEX('Season Counts'!$X$2:$X$740,$AF1137),"")</f>
        <v>0.256098039215686</v>
      </c>
      <c r="Z1137" s="37" t="n">
        <f aca="false">IFERROR(J1137-Y1137,"")</f>
        <v>-0.0302091503267974</v>
      </c>
      <c r="AA1137" s="38" t="n">
        <f aca="false">IFERROR(INDEX('Season Counts'!$K$2:$K$740,$AF1137)/INDEX('Season Counts'!$J$2:$J$740,$AF1137),"")</f>
        <v>0.326164874551971</v>
      </c>
      <c r="AB1137" s="41" t="n">
        <f aca="false">IFERROR(R1137-AA1137,"")</f>
        <v>0.0666922683051715</v>
      </c>
      <c r="AC1137" s="39" t="n">
        <f aca="false">IFERROR(INDEX('Season Counts'!$AG$2:$AG$740,$AF1137)/INDEX('Season Counts'!$AF$2:$AF$740,$AF1137),"")</f>
        <v>67.5062240663901</v>
      </c>
      <c r="AD1137" s="40" t="n">
        <f aca="false">IFERROR(V1137-AC1137,"")</f>
        <v>0.148948347403064</v>
      </c>
      <c r="AE1137" s="4" t="str">
        <f aca="false">IF(D1137&lt;Guide!$C$21,"Low PA",IF(TRIM(IF(ISNUMBER(AD1137),IF(N(AD1137)&lt;=-Guide!$C$24,"▼ Bat Speed  ",IF(N(AD1137)&gt;=Guide!$C$24,"▲ Bat Speed  ","")),"")&amp;IF(N(Z1137)&gt;=Guide!$C$22,"▲ Contact  ","")&amp;IF(N(Z1137)&lt;=-Guide!$C$22,"▼ Contact  ","")&amp;IF(N(AB1137)&gt;=Guide!$C$23,"▲ Chase  ","")&amp;IF(N(AB1137)&lt;=-Guide!$C$23,"▼ Chase  ",""))="","Stable",TRIM(IF(ISNUMBER(AD1137),IF(N(AD1137)&lt;=-Guide!$C$24,"▼ Bat Speed  ",IF(N(AD1137)&gt;=Guide!$C$24,"▲ Bat Speed  ","")),"")&amp;IF(N(Z1137)&gt;=Guide!$C$22,"▲ Contact  ","")&amp;IF(N(Z1137)&lt;=-Guide!$C$22,"▼ Contact  ","")&amp;IF(N(AB1137)&gt;=Guide!$C$23,"▲ Chase  ","")&amp;IF(N(AB1137)&lt;=-Guide!$C$23,"▼ Chase  ",""))))</f>
        <v>Low PA</v>
      </c>
      <c r="AF1137" s="35" t="n">
        <f aca="false">MATCH(Counts!A1137,'Season Counts'!$A$2:$A$740,0)</f>
        <v>293</v>
      </c>
    </row>
    <row r="1138" customFormat="false" ht="15" hidden="false" customHeight="false" outlineLevel="0" collapsed="false">
      <c r="A1138" s="34" t="str">
        <f aca="false">Counts!B1138</f>
        <v>HOU</v>
      </c>
      <c r="B1138" s="5" t="str">
        <f aca="false">Counts!C1138</f>
        <v>Jake Meyers</v>
      </c>
      <c r="C1138" s="34" t="str">
        <f aca="false">Counts!F1138</f>
        <v>Jun</v>
      </c>
      <c r="D1138" s="35" t="n">
        <f aca="false">IFERROR(Counts!P1138,"")</f>
        <v>65</v>
      </c>
      <c r="E1138" s="36" t="n">
        <f aca="false">IFERROR(Counts!R1138/Counts!Q1138,"")</f>
        <v>0.183333333333333</v>
      </c>
      <c r="F1138" s="36" t="n">
        <f aca="false">IFERROR((Counts!R1138+Counts!V1138+Counts!W1138)/(Counts!Q1138+Counts!V1138+Counts!W1138+Counts!X1138),"")</f>
        <v>0.246153846153846</v>
      </c>
      <c r="G1138" s="36" t="n">
        <f aca="false">IFERROR((Counts!R1138+Counts!S1138+2*Counts!T1138+3*Counts!U1138)/Counts!Q1138,"")</f>
        <v>0.283333333333333</v>
      </c>
      <c r="H1138" s="35" t="n">
        <f aca="false">IFERROR(Counts!U1138,"")</f>
        <v>1</v>
      </c>
      <c r="I1138" s="36" t="n">
        <f aca="false">IFERROR(Counts!Z1138/Counts!AA1138,"")</f>
        <v>0.239230769230769</v>
      </c>
      <c r="J1138" s="36" t="n">
        <f aca="false">IFERROR(Counts!AB1138/Counts!AA1138,"")</f>
        <v>0.223676923076923</v>
      </c>
      <c r="K1138" s="37" t="n">
        <f aca="false">IFERROR((Counts!AB1138-Counts!Z1138)/Counts!AA1138,"")</f>
        <v>-0.0155538461538462</v>
      </c>
      <c r="L1138" s="38" t="n">
        <f aca="false">IFERROR(Counts!Y1138/Counts!P1138,"")</f>
        <v>0.230769230769231</v>
      </c>
      <c r="M1138" s="38" t="n">
        <f aca="false">IFERROR(Counts!V1138/Counts!P1138,"")</f>
        <v>0.0769230769230769</v>
      </c>
      <c r="N1138" s="38" t="n">
        <f aca="false">IFERROR(Counts!AD1138/Counts!AC1138,"")</f>
        <v>0.0444444444444444</v>
      </c>
      <c r="O1138" s="38" t="n">
        <f aca="false">IFERROR(Counts!AE1138/Counts!AC1138,"")</f>
        <v>0.244444444444444</v>
      </c>
      <c r="P1138" s="39" t="n">
        <f aca="false">IFERROR(Counts!AG1138/Counts!AF1138,"")</f>
        <v>84.6711111111111</v>
      </c>
      <c r="Q1138" s="38" t="n">
        <f aca="false">IFERROR(Counts!AH1138/Counts!AC1138,"")</f>
        <v>0.222222222222222</v>
      </c>
      <c r="R1138" s="38" t="n">
        <f aca="false">IFERROR(Counts!N1138/Counts!M1138,"")</f>
        <v>0.303030303030303</v>
      </c>
      <c r="S1138" s="38" t="n">
        <f aca="false">IFERROR(Counts!K1138/Counts!J1138,"")</f>
        <v>0.658536585365854</v>
      </c>
      <c r="T1138" s="38" t="n">
        <f aca="false">IFERROR(Counts!I1138/Counts!H1138,"")</f>
        <v>0.173553719008264</v>
      </c>
      <c r="U1138" s="38" t="n">
        <f aca="false">IFERROR(1-Counts!L1138/Counts!K1138,"")</f>
        <v>0.901234567901235</v>
      </c>
      <c r="V1138" s="39" t="n">
        <f aca="false">IFERROR(Counts!AJ1138/Counts!AI1138,"")</f>
        <v>67.1605769230769</v>
      </c>
      <c r="W1138" s="38" t="n">
        <f aca="false">IFERROR(Counts!AK1138/Counts!AI1138,"")</f>
        <v>0.0192307692307692</v>
      </c>
      <c r="X1138" s="40" t="n">
        <f aca="false">IFERROR(Counts!O1138,"")</f>
        <v>-3.446</v>
      </c>
      <c r="Y1138" s="36" t="n">
        <f aca="false">IFERROR(INDEX('Season Counts'!$Y$2:$Y$740,$AF1138)/INDEX('Season Counts'!$X$2:$X$740,$AF1138),"")</f>
        <v>0.256098039215686</v>
      </c>
      <c r="Z1138" s="37" t="n">
        <f aca="false">IFERROR(J1138-Y1138,"")</f>
        <v>-0.0324211161387632</v>
      </c>
      <c r="AA1138" s="38" t="n">
        <f aca="false">IFERROR(INDEX('Season Counts'!$K$2:$K$740,$AF1138)/INDEX('Season Counts'!$J$2:$J$740,$AF1138),"")</f>
        <v>0.326164874551971</v>
      </c>
      <c r="AB1138" s="41" t="n">
        <f aca="false">IFERROR(R1138-AA1138,"")</f>
        <v>-0.0231345715216683</v>
      </c>
      <c r="AC1138" s="39" t="n">
        <f aca="false">IFERROR(INDEX('Season Counts'!$AG$2:$AG$740,$AF1138)/INDEX('Season Counts'!$AF$2:$AF$740,$AF1138),"")</f>
        <v>67.5062240663901</v>
      </c>
      <c r="AD1138" s="40" t="n">
        <f aca="false">IFERROR(V1138-AC1138,"")</f>
        <v>-0.34564714331313</v>
      </c>
      <c r="AE1138" s="4" t="str">
        <f aca="false">IF(D1138&lt;Guide!$C$21,"Low PA",IF(TRIM(IF(ISNUMBER(AD1138),IF(N(AD1138)&lt;=-Guide!$C$24,"▼ Bat Speed  ",IF(N(AD1138)&gt;=Guide!$C$24,"▲ Bat Speed  ","")),"")&amp;IF(N(Z1138)&gt;=Guide!$C$22,"▲ Contact  ","")&amp;IF(N(Z1138)&lt;=-Guide!$C$22,"▼ Contact  ","")&amp;IF(N(AB1138)&gt;=Guide!$C$23,"▲ Chase  ","")&amp;IF(N(AB1138)&lt;=-Guide!$C$23,"▼ Chase  ",""))="","Stable",TRIM(IF(ISNUMBER(AD1138),IF(N(AD1138)&lt;=-Guide!$C$24,"▼ Bat Speed  ",IF(N(AD1138)&gt;=Guide!$C$24,"▲ Bat Speed  ","")),"")&amp;IF(N(Z1138)&gt;=Guide!$C$22,"▲ Contact  ","")&amp;IF(N(Z1138)&lt;=-Guide!$C$22,"▼ Contact  ","")&amp;IF(N(AB1138)&gt;=Guide!$C$23,"▲ Chase  ","")&amp;IF(N(AB1138)&lt;=-Guide!$C$23,"▼ Chase  ",""))))</f>
        <v>Stable</v>
      </c>
      <c r="AF1138" s="35" t="n">
        <f aca="false">MATCH(Counts!A1138,'Season Counts'!$A$2:$A$740,0)</f>
        <v>293</v>
      </c>
    </row>
    <row r="1139" customFormat="false" ht="15" hidden="false" customHeight="false" outlineLevel="0" collapsed="false">
      <c r="A1139" s="34" t="str">
        <f aca="false">Counts!B1139</f>
        <v>HOU</v>
      </c>
      <c r="B1139" s="5" t="str">
        <f aca="false">Counts!C1139</f>
        <v>Jake Meyers</v>
      </c>
      <c r="C1139" s="34" t="str">
        <f aca="false">Counts!F1139</f>
        <v>Jul</v>
      </c>
      <c r="D1139" s="35" t="n">
        <f aca="false">IFERROR(Counts!P1139,"")</f>
        <v>4</v>
      </c>
      <c r="E1139" s="36" t="n">
        <f aca="false">IFERROR(Counts!R1139/Counts!Q1139,"")</f>
        <v>0</v>
      </c>
      <c r="F1139" s="36" t="n">
        <f aca="false">IFERROR((Counts!R1139+Counts!V1139+Counts!W1139)/(Counts!Q1139+Counts!V1139+Counts!W1139+Counts!X1139),"")</f>
        <v>0</v>
      </c>
      <c r="G1139" s="36" t="n">
        <f aca="false">IFERROR((Counts!R1139+Counts!S1139+2*Counts!T1139+3*Counts!U1139)/Counts!Q1139,"")</f>
        <v>0</v>
      </c>
      <c r="H1139" s="35" t="n">
        <f aca="false">IFERROR(Counts!U1139,"")</f>
        <v>0</v>
      </c>
      <c r="I1139" s="36" t="n">
        <f aca="false">IFERROR(Counts!Z1139/Counts!AA1139,"")</f>
        <v>0</v>
      </c>
      <c r="J1139" s="36" t="n">
        <f aca="false">IFERROR(Counts!AB1139/Counts!AA1139,"")</f>
        <v>0.11425</v>
      </c>
      <c r="K1139" s="37" t="n">
        <f aca="false">IFERROR((Counts!AB1139-Counts!Z1139)/Counts!AA1139,"")</f>
        <v>0.11425</v>
      </c>
      <c r="L1139" s="38" t="n">
        <f aca="false">IFERROR(Counts!Y1139/Counts!P1139,"")</f>
        <v>0</v>
      </c>
      <c r="M1139" s="38" t="n">
        <f aca="false">IFERROR(Counts!V1139/Counts!P1139,"")</f>
        <v>0</v>
      </c>
      <c r="N1139" s="38" t="n">
        <f aca="false">IFERROR(Counts!AD1139/Counts!AC1139,"")</f>
        <v>0</v>
      </c>
      <c r="O1139" s="38" t="n">
        <f aca="false">IFERROR(Counts!AE1139/Counts!AC1139,"")</f>
        <v>0.25</v>
      </c>
      <c r="P1139" s="39" t="n">
        <f aca="false">IFERROR(Counts!AG1139/Counts!AF1139,"")</f>
        <v>76.1</v>
      </c>
      <c r="Q1139" s="38" t="n">
        <f aca="false">IFERROR(Counts!AH1139/Counts!AC1139,"")</f>
        <v>0</v>
      </c>
      <c r="R1139" s="38" t="n">
        <f aca="false">IFERROR(Counts!N1139/Counts!M1139,"")</f>
        <v>0.5</v>
      </c>
      <c r="S1139" s="38" t="n">
        <f aca="false">IFERROR(Counts!K1139/Counts!J1139,"")</f>
        <v>1</v>
      </c>
      <c r="T1139" s="38" t="n">
        <f aca="false">IFERROR(Counts!I1139/Counts!H1139,"")</f>
        <v>0.142857142857143</v>
      </c>
      <c r="U1139" s="38" t="n">
        <f aca="false">IFERROR(1-Counts!L1139/Counts!K1139,"")</f>
        <v>1</v>
      </c>
      <c r="V1139" s="39" t="n">
        <f aca="false">IFERROR(Counts!AJ1139/Counts!AI1139,"")</f>
        <v>67.05</v>
      </c>
      <c r="W1139" s="38" t="n">
        <f aca="false">IFERROR(Counts!AK1139/Counts!AI1139,"")</f>
        <v>0.166666666666667</v>
      </c>
      <c r="X1139" s="40" t="n">
        <f aca="false">IFERROR(Counts!O1139,"")</f>
        <v>-0.3</v>
      </c>
      <c r="Y1139" s="36" t="n">
        <f aca="false">IFERROR(INDEX('Season Counts'!$Y$2:$Y$740,$AF1139)/INDEX('Season Counts'!$X$2:$X$740,$AF1139),"")</f>
        <v>0.256098039215686</v>
      </c>
      <c r="Z1139" s="37" t="n">
        <f aca="false">IFERROR(J1139-Y1139,"")</f>
        <v>-0.141848039215686</v>
      </c>
      <c r="AA1139" s="38" t="n">
        <f aca="false">IFERROR(INDEX('Season Counts'!$K$2:$K$740,$AF1139)/INDEX('Season Counts'!$J$2:$J$740,$AF1139),"")</f>
        <v>0.326164874551971</v>
      </c>
      <c r="AB1139" s="41" t="n">
        <f aca="false">IFERROR(R1139-AA1139,"")</f>
        <v>0.173835125448029</v>
      </c>
      <c r="AC1139" s="39" t="n">
        <f aca="false">IFERROR(INDEX('Season Counts'!$AG$2:$AG$740,$AF1139)/INDEX('Season Counts'!$AF$2:$AF$740,$AF1139),"")</f>
        <v>67.5062240663901</v>
      </c>
      <c r="AD1139" s="40" t="n">
        <f aca="false">IFERROR(V1139-AC1139,"")</f>
        <v>-0.45622406639005</v>
      </c>
      <c r="AE1139" s="4" t="str">
        <f aca="false">IF(D1139&lt;Guide!$C$21,"Low PA",IF(TRIM(IF(ISNUMBER(AD1139),IF(N(AD1139)&lt;=-Guide!$C$24,"▼ Bat Speed  ",IF(N(AD1139)&gt;=Guide!$C$24,"▲ Bat Speed  ","")),"")&amp;IF(N(Z1139)&gt;=Guide!$C$22,"▲ Contact  ","")&amp;IF(N(Z1139)&lt;=-Guide!$C$22,"▼ Contact  ","")&amp;IF(N(AB1139)&gt;=Guide!$C$23,"▲ Chase  ","")&amp;IF(N(AB1139)&lt;=-Guide!$C$23,"▼ Chase  ",""))="","Stable",TRIM(IF(ISNUMBER(AD1139),IF(N(AD1139)&lt;=-Guide!$C$24,"▼ Bat Speed  ",IF(N(AD1139)&gt;=Guide!$C$24,"▲ Bat Speed  ","")),"")&amp;IF(N(Z1139)&gt;=Guide!$C$22,"▲ Contact  ","")&amp;IF(N(Z1139)&lt;=-Guide!$C$22,"▼ Contact  ","")&amp;IF(N(AB1139)&gt;=Guide!$C$23,"▲ Chase  ","")&amp;IF(N(AB1139)&lt;=-Guide!$C$23,"▼ Chase  ",""))))</f>
        <v>Low PA</v>
      </c>
      <c r="AF1139" s="35" t="n">
        <f aca="false">MATCH(Counts!A1139,'Season Counts'!$A$2:$A$740,0)</f>
        <v>293</v>
      </c>
    </row>
    <row r="1140" customFormat="false" ht="15" hidden="false" customHeight="false" outlineLevel="0" collapsed="false">
      <c r="A1140" s="34" t="str">
        <f aca="false">Counts!B1140</f>
        <v>HOU</v>
      </c>
      <c r="B1140" s="5" t="str">
        <f aca="false">Counts!C1140</f>
        <v>Jake Meyers</v>
      </c>
      <c r="C1140" s="34" t="str">
        <f aca="false">Counts!F1140</f>
        <v>Aug</v>
      </c>
      <c r="D1140" s="35" t="n">
        <f aca="false">IFERROR(Counts!P1140,"")</f>
        <v>5</v>
      </c>
      <c r="E1140" s="36" t="n">
        <f aca="false">IFERROR(Counts!R1140/Counts!Q1140,"")</f>
        <v>0.4</v>
      </c>
      <c r="F1140" s="36" t="n">
        <f aca="false">IFERROR((Counts!R1140+Counts!V1140+Counts!W1140)/(Counts!Q1140+Counts!V1140+Counts!W1140+Counts!X1140),"")</f>
        <v>0.4</v>
      </c>
      <c r="G1140" s="36" t="n">
        <f aca="false">IFERROR((Counts!R1140+Counts!S1140+2*Counts!T1140+3*Counts!U1140)/Counts!Q1140,"")</f>
        <v>0.6</v>
      </c>
      <c r="H1140" s="35" t="n">
        <f aca="false">IFERROR(Counts!U1140,"")</f>
        <v>0</v>
      </c>
      <c r="I1140" s="36" t="n">
        <f aca="false">IFERROR(Counts!Z1140/Counts!AA1140,"")</f>
        <v>0.43</v>
      </c>
      <c r="J1140" s="36" t="n">
        <f aca="false">IFERROR(Counts!AB1140/Counts!AA1140,"")</f>
        <v>0.2974</v>
      </c>
      <c r="K1140" s="37" t="n">
        <f aca="false">IFERROR((Counts!AB1140-Counts!Z1140)/Counts!AA1140,"")</f>
        <v>-0.1326</v>
      </c>
      <c r="L1140" s="38" t="n">
        <f aca="false">IFERROR(Counts!Y1140/Counts!P1140,"")</f>
        <v>0.2</v>
      </c>
      <c r="M1140" s="38" t="n">
        <f aca="false">IFERROR(Counts!V1140/Counts!P1140,"")</f>
        <v>0</v>
      </c>
      <c r="N1140" s="38" t="n">
        <f aca="false">IFERROR(Counts!AD1140/Counts!AC1140,"")</f>
        <v>0</v>
      </c>
      <c r="O1140" s="38" t="n">
        <f aca="false">IFERROR(Counts!AE1140/Counts!AC1140,"")</f>
        <v>0.25</v>
      </c>
      <c r="P1140" s="39" t="n">
        <f aca="false">IFERROR(Counts!AG1140/Counts!AF1140,"")</f>
        <v>76.975</v>
      </c>
      <c r="Q1140" s="38" t="n">
        <f aca="false">IFERROR(Counts!AH1140/Counts!AC1140,"")</f>
        <v>0.25</v>
      </c>
      <c r="R1140" s="38" t="n">
        <f aca="false">IFERROR(Counts!N1140/Counts!M1140,"")</f>
        <v>0.2</v>
      </c>
      <c r="S1140" s="38" t="n">
        <f aca="false">IFERROR(Counts!K1140/Counts!J1140,"")</f>
        <v>0.8</v>
      </c>
      <c r="T1140" s="38" t="n">
        <f aca="false">IFERROR(Counts!I1140/Counts!H1140,"")</f>
        <v>0.222222222222222</v>
      </c>
      <c r="U1140" s="38" t="n">
        <f aca="false">IFERROR(1-Counts!L1140/Counts!K1140,"")</f>
        <v>0.875</v>
      </c>
      <c r="V1140" s="39" t="n">
        <f aca="false">IFERROR(Counts!AJ1140/Counts!AI1140,"")</f>
        <v>66.225</v>
      </c>
      <c r="W1140" s="38" t="n">
        <f aca="false">IFERROR(Counts!AK1140/Counts!AI1140,"")</f>
        <v>0</v>
      </c>
      <c r="X1140" s="40" t="n">
        <f aca="false">IFERROR(Counts!O1140,"")</f>
        <v>0.292</v>
      </c>
      <c r="Y1140" s="36" t="n">
        <f aca="false">IFERROR(INDEX('Season Counts'!$Y$2:$Y$740,$AF1140)/INDEX('Season Counts'!$X$2:$X$740,$AF1140),"")</f>
        <v>0.256098039215686</v>
      </c>
      <c r="Z1140" s="37" t="n">
        <f aca="false">IFERROR(J1140-Y1140,"")</f>
        <v>0.0413019607843138</v>
      </c>
      <c r="AA1140" s="38" t="n">
        <f aca="false">IFERROR(INDEX('Season Counts'!$K$2:$K$740,$AF1140)/INDEX('Season Counts'!$J$2:$J$740,$AF1140),"")</f>
        <v>0.326164874551971</v>
      </c>
      <c r="AB1140" s="41" t="n">
        <f aca="false">IFERROR(R1140-AA1140,"")</f>
        <v>-0.126164874551971</v>
      </c>
      <c r="AC1140" s="39" t="n">
        <f aca="false">IFERROR(INDEX('Season Counts'!$AG$2:$AG$740,$AF1140)/INDEX('Season Counts'!$AF$2:$AF$740,$AF1140),"")</f>
        <v>67.5062240663901</v>
      </c>
      <c r="AD1140" s="40" t="n">
        <f aca="false">IFERROR(V1140-AC1140,"")</f>
        <v>-1.28122406639005</v>
      </c>
      <c r="AE1140" s="4" t="str">
        <f aca="false">IF(D1140&lt;Guide!$C$21,"Low PA",IF(TRIM(IF(ISNUMBER(AD1140),IF(N(AD1140)&lt;=-Guide!$C$24,"▼ Bat Speed  ",IF(N(AD1140)&gt;=Guide!$C$24,"▲ Bat Speed  ","")),"")&amp;IF(N(Z1140)&gt;=Guide!$C$22,"▲ Contact  ","")&amp;IF(N(Z1140)&lt;=-Guide!$C$22,"▼ Contact  ","")&amp;IF(N(AB1140)&gt;=Guide!$C$23,"▲ Chase  ","")&amp;IF(N(AB1140)&lt;=-Guide!$C$23,"▼ Chase  ",""))="","Stable",TRIM(IF(ISNUMBER(AD1140),IF(N(AD1140)&lt;=-Guide!$C$24,"▼ Bat Speed  ",IF(N(AD1140)&gt;=Guide!$C$24,"▲ Bat Speed  ","")),"")&amp;IF(N(Z1140)&gt;=Guide!$C$22,"▲ Contact  ","")&amp;IF(N(Z1140)&lt;=-Guide!$C$22,"▼ Contact  ","")&amp;IF(N(AB1140)&gt;=Guide!$C$23,"▲ Chase  ","")&amp;IF(N(AB1140)&lt;=-Guide!$C$23,"▼ Chase  ",""))))</f>
        <v>Low PA</v>
      </c>
      <c r="AF1140" s="35" t="n">
        <f aca="false">MATCH(Counts!A1140,'Season Counts'!$A$2:$A$740,0)</f>
        <v>293</v>
      </c>
    </row>
    <row r="1141" customFormat="false" ht="15" hidden="false" customHeight="false" outlineLevel="0" collapsed="false">
      <c r="A1141" s="34" t="str">
        <f aca="false">Counts!B1141</f>
        <v>HOU</v>
      </c>
      <c r="B1141" s="5" t="str">
        <f aca="false">Counts!C1141</f>
        <v>LaMonte Wade Jr.</v>
      </c>
      <c r="C1141" s="34" t="str">
        <f aca="false">Counts!F1141</f>
        <v>Jun</v>
      </c>
      <c r="D1141" s="35" t="n">
        <f aca="false">IFERROR(Counts!P1141,"")</f>
        <v>13</v>
      </c>
      <c r="E1141" s="36" t="n">
        <f aca="false">IFERROR(Counts!R1141/Counts!Q1141,"")</f>
        <v>0.333333333333333</v>
      </c>
      <c r="F1141" s="36" t="n">
        <f aca="false">IFERROR((Counts!R1141+Counts!V1141+Counts!W1141)/(Counts!Q1141+Counts!V1141+Counts!W1141+Counts!X1141),"")</f>
        <v>0.384615384615385</v>
      </c>
      <c r="G1141" s="36" t="n">
        <f aca="false">IFERROR((Counts!R1141+Counts!S1141+2*Counts!T1141+3*Counts!U1141)/Counts!Q1141,"")</f>
        <v>0.75</v>
      </c>
      <c r="H1141" s="35" t="n">
        <f aca="false">IFERROR(Counts!U1141,"")</f>
        <v>1</v>
      </c>
      <c r="I1141" s="36" t="n">
        <f aca="false">IFERROR(Counts!Z1141/Counts!AA1141,"")</f>
        <v>0.469230769230769</v>
      </c>
      <c r="J1141" s="36" t="n">
        <f aca="false">IFERROR(Counts!AB1141/Counts!AA1141,"")</f>
        <v>0.300153846153846</v>
      </c>
      <c r="K1141" s="37" t="n">
        <f aca="false">IFERROR((Counts!AB1141-Counts!Z1141)/Counts!AA1141,"")</f>
        <v>-0.169076923076923</v>
      </c>
      <c r="L1141" s="38" t="n">
        <f aca="false">IFERROR(Counts!Y1141/Counts!P1141,"")</f>
        <v>0.230769230769231</v>
      </c>
      <c r="M1141" s="38" t="n">
        <f aca="false">IFERROR(Counts!V1141/Counts!P1141,"")</f>
        <v>0.0769230769230769</v>
      </c>
      <c r="N1141" s="38" t="n">
        <f aca="false">IFERROR(Counts!AD1141/Counts!AC1141,"")</f>
        <v>0.111111111111111</v>
      </c>
      <c r="O1141" s="38" t="n">
        <f aca="false">IFERROR(Counts!AE1141/Counts!AC1141,"")</f>
        <v>0.444444444444444</v>
      </c>
      <c r="P1141" s="39" t="n">
        <f aca="false">IFERROR(Counts!AG1141/Counts!AF1141,"")</f>
        <v>84.5777777777778</v>
      </c>
      <c r="Q1141" s="38" t="n">
        <f aca="false">IFERROR(Counts!AH1141/Counts!AC1141,"")</f>
        <v>0.555555555555556</v>
      </c>
      <c r="R1141" s="38" t="n">
        <f aca="false">IFERROR(Counts!N1141/Counts!M1141,"")</f>
        <v>0.241379310344828</v>
      </c>
      <c r="S1141" s="38" t="n">
        <f aca="false">IFERROR(Counts!K1141/Counts!J1141,"")</f>
        <v>0.62962962962963</v>
      </c>
      <c r="T1141" s="38" t="n">
        <f aca="false">IFERROR(Counts!I1141/Counts!H1141,"")</f>
        <v>0.125</v>
      </c>
      <c r="U1141" s="38" t="n">
        <f aca="false">IFERROR(1-Counts!L1141/Counts!K1141,"")</f>
        <v>0.941176470588235</v>
      </c>
      <c r="V1141" s="39" t="n">
        <f aca="false">IFERROR(Counts!AJ1141/Counts!AI1141,"")</f>
        <v>73.2090909090909</v>
      </c>
      <c r="W1141" s="38" t="n">
        <f aca="false">IFERROR(Counts!AK1141/Counts!AI1141,"")</f>
        <v>0.272727272727273</v>
      </c>
      <c r="X1141" s="40" t="n">
        <f aca="false">IFERROR(Counts!O1141,"")</f>
        <v>1.16</v>
      </c>
      <c r="Y1141" s="36" t="n">
        <f aca="false">IFERROR(INDEX('Season Counts'!$Y$2:$Y$740,$AF1141)/INDEX('Season Counts'!$X$2:$X$740,$AF1141),"")</f>
        <v>0.267602739726027</v>
      </c>
      <c r="Z1141" s="37" t="n">
        <f aca="false">IFERROR(J1141-Y1141,"")</f>
        <v>0.0325511064278188</v>
      </c>
      <c r="AA1141" s="38" t="n">
        <f aca="false">IFERROR(INDEX('Season Counts'!$K$2:$K$740,$AF1141)/INDEX('Season Counts'!$J$2:$J$740,$AF1141),"")</f>
        <v>0.209169054441261</v>
      </c>
      <c r="AB1141" s="41" t="n">
        <f aca="false">IFERROR(R1141-AA1141,"")</f>
        <v>0.0322102559035669</v>
      </c>
      <c r="AC1141" s="39" t="n">
        <f aca="false">IFERROR(INDEX('Season Counts'!$AG$2:$AG$740,$AF1141)/INDEX('Season Counts'!$AF$2:$AF$740,$AF1141),"")</f>
        <v>71.393991416309</v>
      </c>
      <c r="AD1141" s="40" t="n">
        <f aca="false">IFERROR(V1141-AC1141,"")</f>
        <v>1.8150994927819</v>
      </c>
      <c r="AE1141" s="4" t="str">
        <f aca="false">IF(D1141&lt;Guide!$C$21,"Low PA",IF(TRIM(IF(ISNUMBER(AD1141),IF(N(AD1141)&lt;=-Guide!$C$24,"▼ Bat Speed  ",IF(N(AD1141)&gt;=Guide!$C$24,"▲ Bat Speed  ","")),"")&amp;IF(N(Z1141)&gt;=Guide!$C$22,"▲ Contact  ","")&amp;IF(N(Z1141)&lt;=-Guide!$C$22,"▼ Contact  ","")&amp;IF(N(AB1141)&gt;=Guide!$C$23,"▲ Chase  ","")&amp;IF(N(AB1141)&lt;=-Guide!$C$23,"▼ Chase  ",""))="","Stable",TRIM(IF(ISNUMBER(AD1141),IF(N(AD1141)&lt;=-Guide!$C$24,"▼ Bat Speed  ",IF(N(AD1141)&gt;=Guide!$C$24,"▲ Bat Speed  ","")),"")&amp;IF(N(Z1141)&gt;=Guide!$C$22,"▲ Contact  ","")&amp;IF(N(Z1141)&lt;=-Guide!$C$22,"▼ Contact  ","")&amp;IF(N(AB1141)&gt;=Guide!$C$23,"▲ Chase  ","")&amp;IF(N(AB1141)&lt;=-Guide!$C$23,"▼ Chase  ",""))))</f>
        <v>Low PA</v>
      </c>
      <c r="AF1141" s="35" t="n">
        <f aca="false">MATCH(Counts!A1141,'Season Counts'!$A$2:$A$740,0)</f>
        <v>294</v>
      </c>
    </row>
    <row r="1142" customFormat="false" ht="15" hidden="false" customHeight="false" outlineLevel="0" collapsed="false">
      <c r="A1142" s="34" t="str">
        <f aca="false">Counts!B1142</f>
        <v>HOU</v>
      </c>
      <c r="B1142" s="5" t="str">
        <f aca="false">Counts!C1142</f>
        <v>LaMonte Wade Jr.</v>
      </c>
      <c r="C1142" s="34" t="str">
        <f aca="false">Counts!F1142</f>
        <v>Jul</v>
      </c>
      <c r="D1142" s="35" t="n">
        <f aca="false">IFERROR(Counts!P1142,"")</f>
        <v>64</v>
      </c>
      <c r="E1142" s="36" t="n">
        <f aca="false">IFERROR(Counts!R1142/Counts!Q1142,"")</f>
        <v>0.137254901960784</v>
      </c>
      <c r="F1142" s="36" t="n">
        <f aca="false">IFERROR((Counts!R1142+Counts!V1142+Counts!W1142)/(Counts!Q1142+Counts!V1142+Counts!W1142+Counts!X1142),"")</f>
        <v>0.3125</v>
      </c>
      <c r="G1142" s="36" t="n">
        <f aca="false">IFERROR((Counts!R1142+Counts!S1142+2*Counts!T1142+3*Counts!U1142)/Counts!Q1142,"")</f>
        <v>0.215686274509804</v>
      </c>
      <c r="H1142" s="35" t="n">
        <f aca="false">IFERROR(Counts!U1142,"")</f>
        <v>1</v>
      </c>
      <c r="I1142" s="36" t="n">
        <f aca="false">IFERROR(Counts!Z1142/Counts!AA1142,"")</f>
        <v>0.26328125</v>
      </c>
      <c r="J1142" s="36" t="n">
        <f aca="false">IFERROR(Counts!AB1142/Counts!AA1142,"")</f>
        <v>0.274453125</v>
      </c>
      <c r="K1142" s="37" t="n">
        <f aca="false">IFERROR((Counts!AB1142-Counts!Z1142)/Counts!AA1142,"")</f>
        <v>0.011171875</v>
      </c>
      <c r="L1142" s="38" t="n">
        <f aca="false">IFERROR(Counts!Y1142/Counts!P1142,"")</f>
        <v>0.234375</v>
      </c>
      <c r="M1142" s="38" t="n">
        <f aca="false">IFERROR(Counts!V1142/Counts!P1142,"")</f>
        <v>0.203125</v>
      </c>
      <c r="N1142" s="38" t="n">
        <f aca="false">IFERROR(Counts!AD1142/Counts!AC1142,"")</f>
        <v>0.0277777777777778</v>
      </c>
      <c r="O1142" s="38" t="n">
        <f aca="false">IFERROR(Counts!AE1142/Counts!AC1142,"")</f>
        <v>0.277777777777778</v>
      </c>
      <c r="P1142" s="39" t="n">
        <f aca="false">IFERROR(Counts!AG1142/Counts!AF1142,"")</f>
        <v>81.4916666666667</v>
      </c>
      <c r="Q1142" s="38" t="n">
        <f aca="false">IFERROR(Counts!AH1142/Counts!AC1142,"")</f>
        <v>0.277777777777778</v>
      </c>
      <c r="R1142" s="38" t="n">
        <f aca="false">IFERROR(Counts!N1142/Counts!M1142,"")</f>
        <v>0.20253164556962</v>
      </c>
      <c r="S1142" s="38" t="n">
        <f aca="false">IFERROR(Counts!K1142/Counts!J1142,"")</f>
        <v>0.6</v>
      </c>
      <c r="T1142" s="38" t="n">
        <f aca="false">IFERROR(Counts!I1142/Counts!H1142,"")</f>
        <v>0.209090909090909</v>
      </c>
      <c r="U1142" s="38" t="n">
        <f aca="false">IFERROR(1-Counts!L1142/Counts!K1142,"")</f>
        <v>0.871794871794872</v>
      </c>
      <c r="V1142" s="39" t="n">
        <f aca="false">IFERROR(Counts!AJ1142/Counts!AI1142,"")</f>
        <v>70.9938775510204</v>
      </c>
      <c r="W1142" s="38" t="n">
        <f aca="false">IFERROR(Counts!AK1142/Counts!AI1142,"")</f>
        <v>0.0816326530612245</v>
      </c>
      <c r="X1142" s="40" t="n">
        <f aca="false">IFERROR(Counts!O1142,"")</f>
        <v>-2.369</v>
      </c>
      <c r="Y1142" s="36" t="n">
        <f aca="false">IFERROR(INDEX('Season Counts'!$Y$2:$Y$740,$AF1142)/INDEX('Season Counts'!$X$2:$X$740,$AF1142),"")</f>
        <v>0.267602739726027</v>
      </c>
      <c r="Z1142" s="37" t="n">
        <f aca="false">IFERROR(J1142-Y1142,"")</f>
        <v>0.00685038527397264</v>
      </c>
      <c r="AA1142" s="38" t="n">
        <f aca="false">IFERROR(INDEX('Season Counts'!$K$2:$K$740,$AF1142)/INDEX('Season Counts'!$J$2:$J$740,$AF1142),"")</f>
        <v>0.209169054441261</v>
      </c>
      <c r="AB1142" s="41" t="n">
        <f aca="false">IFERROR(R1142-AA1142,"")</f>
        <v>-0.00663740887164049</v>
      </c>
      <c r="AC1142" s="39" t="n">
        <f aca="false">IFERROR(INDEX('Season Counts'!$AG$2:$AG$740,$AF1142)/INDEX('Season Counts'!$AF$2:$AF$740,$AF1142),"")</f>
        <v>71.393991416309</v>
      </c>
      <c r="AD1142" s="40" t="n">
        <f aca="false">IFERROR(V1142-AC1142,"")</f>
        <v>-0.400113865288603</v>
      </c>
      <c r="AE1142" s="4" t="str">
        <f aca="false">IF(D1142&lt;Guide!$C$21,"Low PA",IF(TRIM(IF(ISNUMBER(AD1142),IF(N(AD1142)&lt;=-Guide!$C$24,"▼ Bat Speed  ",IF(N(AD1142)&gt;=Guide!$C$24,"▲ Bat Speed  ","")),"")&amp;IF(N(Z1142)&gt;=Guide!$C$22,"▲ Contact  ","")&amp;IF(N(Z1142)&lt;=-Guide!$C$22,"▼ Contact  ","")&amp;IF(N(AB1142)&gt;=Guide!$C$23,"▲ Chase  ","")&amp;IF(N(AB1142)&lt;=-Guide!$C$23,"▼ Chase  ",""))="","Stable",TRIM(IF(ISNUMBER(AD1142),IF(N(AD1142)&lt;=-Guide!$C$24,"▼ Bat Speed  ",IF(N(AD1142)&gt;=Guide!$C$24,"▲ Bat Speed  ","")),"")&amp;IF(N(Z1142)&gt;=Guide!$C$22,"▲ Contact  ","")&amp;IF(N(Z1142)&lt;=-Guide!$C$22,"▼ Contact  ","")&amp;IF(N(AB1142)&gt;=Guide!$C$23,"▲ Chase  ","")&amp;IF(N(AB1142)&lt;=-Guide!$C$23,"▼ Chase  ",""))))</f>
        <v>Stable</v>
      </c>
      <c r="AF1142" s="35" t="n">
        <f aca="false">MATCH(Counts!A1142,'Season Counts'!$A$2:$A$740,0)</f>
        <v>294</v>
      </c>
    </row>
    <row r="1143" customFormat="false" ht="15" hidden="false" customHeight="false" outlineLevel="0" collapsed="false">
      <c r="A1143" s="34" t="str">
        <f aca="false">Counts!B1143</f>
        <v>HOU</v>
      </c>
      <c r="B1143" s="5" t="str">
        <f aca="false">Counts!C1143</f>
        <v>LaMonte Wade Jr.</v>
      </c>
      <c r="C1143" s="34" t="str">
        <f aca="false">Counts!F1143</f>
        <v>Aug</v>
      </c>
      <c r="D1143" s="35" t="n">
        <f aca="false">IFERROR(Counts!P1143,"")</f>
        <v>41</v>
      </c>
      <c r="E1143" s="36" t="n">
        <f aca="false">IFERROR(Counts!R1143/Counts!Q1143,"")</f>
        <v>0.27027027027027</v>
      </c>
      <c r="F1143" s="36" t="n">
        <f aca="false">IFERROR((Counts!R1143+Counts!V1143+Counts!W1143)/(Counts!Q1143+Counts!V1143+Counts!W1143+Counts!X1143),"")</f>
        <v>0.341463414634146</v>
      </c>
      <c r="G1143" s="36" t="n">
        <f aca="false">IFERROR((Counts!R1143+Counts!S1143+2*Counts!T1143+3*Counts!U1143)/Counts!Q1143,"")</f>
        <v>0.405405405405405</v>
      </c>
      <c r="H1143" s="35" t="n">
        <f aca="false">IFERROR(Counts!U1143,"")</f>
        <v>1</v>
      </c>
      <c r="I1143" s="36" t="n">
        <f aca="false">IFERROR(Counts!Z1143/Counts!AA1143,"")</f>
        <v>0.331707317073171</v>
      </c>
      <c r="J1143" s="36" t="n">
        <f aca="false">IFERROR(Counts!AB1143/Counts!AA1143,"")</f>
        <v>0.311365853658537</v>
      </c>
      <c r="K1143" s="37" t="n">
        <f aca="false">IFERROR((Counts!AB1143-Counts!Z1143)/Counts!AA1143,"")</f>
        <v>-0.0203414634146341</v>
      </c>
      <c r="L1143" s="38" t="n">
        <f aca="false">IFERROR(Counts!Y1143/Counts!P1143,"")</f>
        <v>0.268292682926829</v>
      </c>
      <c r="M1143" s="38" t="n">
        <f aca="false">IFERROR(Counts!V1143/Counts!P1143,"")</f>
        <v>0.0975609756097561</v>
      </c>
      <c r="N1143" s="38" t="n">
        <f aca="false">IFERROR(Counts!AD1143/Counts!AC1143,"")</f>
        <v>0.0384615384615385</v>
      </c>
      <c r="O1143" s="38" t="n">
        <f aca="false">IFERROR(Counts!AE1143/Counts!AC1143,"")</f>
        <v>0.461538461538462</v>
      </c>
      <c r="P1143" s="39" t="n">
        <f aca="false">IFERROR(Counts!AG1143/Counts!AF1143,"")</f>
        <v>91</v>
      </c>
      <c r="Q1143" s="38" t="n">
        <f aca="false">IFERROR(Counts!AH1143/Counts!AC1143,"")</f>
        <v>0.307692307692308</v>
      </c>
      <c r="R1143" s="38" t="n">
        <f aca="false">IFERROR(Counts!N1143/Counts!M1143,"")</f>
        <v>0.215686274509804</v>
      </c>
      <c r="S1143" s="38" t="n">
        <f aca="false">IFERROR(Counts!K1143/Counts!J1143,"")</f>
        <v>0.551020408163265</v>
      </c>
      <c r="T1143" s="38" t="n">
        <f aca="false">IFERROR(Counts!I1143/Counts!H1143,"")</f>
        <v>0.171052631578947</v>
      </c>
      <c r="U1143" s="38" t="n">
        <f aca="false">IFERROR(1-Counts!L1143/Counts!K1143,"")</f>
        <v>0.925925925925926</v>
      </c>
      <c r="V1143" s="39" t="n">
        <f aca="false">IFERROR(Counts!AJ1143/Counts!AI1143,"")</f>
        <v>70.4953846153846</v>
      </c>
      <c r="W1143" s="38" t="n">
        <f aca="false">IFERROR(Counts!AK1143/Counts!AI1143,"")</f>
        <v>0.0307692307692308</v>
      </c>
      <c r="X1143" s="40" t="n">
        <f aca="false">IFERROR(Counts!O1143,"")</f>
        <v>0.532</v>
      </c>
      <c r="Y1143" s="36" t="n">
        <f aca="false">IFERROR(INDEX('Season Counts'!$Y$2:$Y$740,$AF1143)/INDEX('Season Counts'!$X$2:$X$740,$AF1143),"")</f>
        <v>0.267602739726027</v>
      </c>
      <c r="Z1143" s="37" t="n">
        <f aca="false">IFERROR(J1143-Y1143,"")</f>
        <v>0.0437631139325092</v>
      </c>
      <c r="AA1143" s="38" t="n">
        <f aca="false">IFERROR(INDEX('Season Counts'!$K$2:$K$740,$AF1143)/INDEX('Season Counts'!$J$2:$J$740,$AF1143),"")</f>
        <v>0.209169054441261</v>
      </c>
      <c r="AB1143" s="41" t="n">
        <f aca="false">IFERROR(R1143-AA1143,"")</f>
        <v>0.00651722006854319</v>
      </c>
      <c r="AC1143" s="39" t="n">
        <f aca="false">IFERROR(INDEX('Season Counts'!$AG$2:$AG$740,$AF1143)/INDEX('Season Counts'!$AF$2:$AF$740,$AF1143),"")</f>
        <v>71.393991416309</v>
      </c>
      <c r="AD1143" s="40" t="n">
        <f aca="false">IFERROR(V1143-AC1143,"")</f>
        <v>-0.898606800924398</v>
      </c>
      <c r="AE1143" s="4" t="str">
        <f aca="false">IF(D1143&lt;Guide!$C$21,"Low PA",IF(TRIM(IF(ISNUMBER(AD1143),IF(N(AD1143)&lt;=-Guide!$C$24,"▼ Bat Speed  ",IF(N(AD1143)&gt;=Guide!$C$24,"▲ Bat Speed  ","")),"")&amp;IF(N(Z1143)&gt;=Guide!$C$22,"▲ Contact  ","")&amp;IF(N(Z1143)&lt;=-Guide!$C$22,"▼ Contact  ","")&amp;IF(N(AB1143)&gt;=Guide!$C$23,"▲ Chase  ","")&amp;IF(N(AB1143)&lt;=-Guide!$C$23,"▼ Chase  ",""))="","Stable",TRIM(IF(ISNUMBER(AD1143),IF(N(AD1143)&lt;=-Guide!$C$24,"▼ Bat Speed  ",IF(N(AD1143)&gt;=Guide!$C$24,"▲ Bat Speed  ","")),"")&amp;IF(N(Z1143)&gt;=Guide!$C$22,"▲ Contact  ","")&amp;IF(N(Z1143)&lt;=-Guide!$C$22,"▼ Contact  ","")&amp;IF(N(AB1143)&gt;=Guide!$C$23,"▲ Chase  ","")&amp;IF(N(AB1143)&lt;=-Guide!$C$23,"▼ Chase  ",""))))</f>
        <v>▲ Contact</v>
      </c>
      <c r="AF1143" s="35" t="n">
        <f aca="false">MATCH(Counts!A1143,'Season Counts'!$A$2:$A$740,0)</f>
        <v>294</v>
      </c>
    </row>
    <row r="1144" customFormat="false" ht="15" hidden="false" customHeight="false" outlineLevel="0" collapsed="false">
      <c r="A1144" s="34" t="str">
        <f aca="false">Counts!B1144</f>
        <v>HOU</v>
      </c>
      <c r="B1144" s="5" t="str">
        <f aca="false">Counts!C1144</f>
        <v>LaMonte Wade Jr.</v>
      </c>
      <c r="C1144" s="34" t="str">
        <f aca="false">Counts!F1144</f>
        <v>Sep</v>
      </c>
      <c r="D1144" s="35" t="n">
        <f aca="false">IFERROR(Counts!P1144,"")</f>
        <v>28</v>
      </c>
      <c r="E1144" s="36" t="n">
        <f aca="false">IFERROR(Counts!R1144/Counts!Q1144,"")</f>
        <v>0.185185185185185</v>
      </c>
      <c r="F1144" s="36" t="n">
        <f aca="false">IFERROR((Counts!R1144+Counts!V1144+Counts!W1144)/(Counts!Q1144+Counts!V1144+Counts!W1144+Counts!X1144),"")</f>
        <v>0.214285714285714</v>
      </c>
      <c r="G1144" s="36" t="n">
        <f aca="false">IFERROR((Counts!R1144+Counts!S1144+2*Counts!T1144+3*Counts!U1144)/Counts!Q1144,"")</f>
        <v>0.333333333333333</v>
      </c>
      <c r="H1144" s="35" t="n">
        <f aca="false">IFERROR(Counts!U1144,"")</f>
        <v>1</v>
      </c>
      <c r="I1144" s="36" t="n">
        <f aca="false">IFERROR(Counts!Z1144/Counts!AA1144,"")</f>
        <v>0.2375</v>
      </c>
      <c r="J1144" s="36" t="n">
        <f aca="false">IFERROR(Counts!AB1144/Counts!AA1144,"")</f>
        <v>0.17275</v>
      </c>
      <c r="K1144" s="37" t="n">
        <f aca="false">IFERROR((Counts!AB1144-Counts!Z1144)/Counts!AA1144,"")</f>
        <v>-0.06475</v>
      </c>
      <c r="L1144" s="38" t="n">
        <f aca="false">IFERROR(Counts!Y1144/Counts!P1144,"")</f>
        <v>0.25</v>
      </c>
      <c r="M1144" s="38" t="n">
        <f aca="false">IFERROR(Counts!V1144/Counts!P1144,"")</f>
        <v>0.0357142857142857</v>
      </c>
      <c r="N1144" s="38" t="n">
        <f aca="false">IFERROR(Counts!AD1144/Counts!AC1144,"")</f>
        <v>0</v>
      </c>
      <c r="O1144" s="38" t="n">
        <f aca="false">IFERROR(Counts!AE1144/Counts!AC1144,"")</f>
        <v>0.15</v>
      </c>
      <c r="P1144" s="39" t="n">
        <f aca="false">IFERROR(Counts!AG1144/Counts!AF1144,"")</f>
        <v>84.3</v>
      </c>
      <c r="Q1144" s="38" t="n">
        <f aca="false">IFERROR(Counts!AH1144/Counts!AC1144,"")</f>
        <v>0.2</v>
      </c>
      <c r="R1144" s="38" t="n">
        <f aca="false">IFERROR(Counts!N1144/Counts!M1144,"")</f>
        <v>0.2</v>
      </c>
      <c r="S1144" s="38" t="n">
        <f aca="false">IFERROR(Counts!K1144/Counts!J1144,"")</f>
        <v>0.615384615384615</v>
      </c>
      <c r="T1144" s="38" t="n">
        <f aca="false">IFERROR(Counts!I1144/Counts!H1144,"")</f>
        <v>0.307692307692308</v>
      </c>
      <c r="U1144" s="38" t="n">
        <f aca="false">IFERROR(1-Counts!L1144/Counts!K1144,"")</f>
        <v>0.725</v>
      </c>
      <c r="V1144" s="39" t="n">
        <f aca="false">IFERROR(Counts!AJ1144/Counts!AI1144,"")</f>
        <v>72.5958333333333</v>
      </c>
      <c r="W1144" s="38" t="n">
        <f aca="false">IFERROR(Counts!AK1144/Counts!AI1144,"")</f>
        <v>0.25</v>
      </c>
      <c r="X1144" s="40" t="n">
        <f aca="false">IFERROR(Counts!O1144,"")</f>
        <v>-1.61</v>
      </c>
      <c r="Y1144" s="36" t="n">
        <f aca="false">IFERROR(INDEX('Season Counts'!$Y$2:$Y$740,$AF1144)/INDEX('Season Counts'!$X$2:$X$740,$AF1144),"")</f>
        <v>0.267602739726027</v>
      </c>
      <c r="Z1144" s="37" t="n">
        <f aca="false">IFERROR(J1144-Y1144,"")</f>
        <v>-0.0948527397260274</v>
      </c>
      <c r="AA1144" s="38" t="n">
        <f aca="false">IFERROR(INDEX('Season Counts'!$K$2:$K$740,$AF1144)/INDEX('Season Counts'!$J$2:$J$740,$AF1144),"")</f>
        <v>0.209169054441261</v>
      </c>
      <c r="AB1144" s="41" t="n">
        <f aca="false">IFERROR(R1144-AA1144,"")</f>
        <v>-0.00916905444126073</v>
      </c>
      <c r="AC1144" s="39" t="n">
        <f aca="false">IFERROR(INDEX('Season Counts'!$AG$2:$AG$740,$AF1144)/INDEX('Season Counts'!$AF$2:$AF$740,$AF1144),"")</f>
        <v>71.393991416309</v>
      </c>
      <c r="AD1144" s="40" t="n">
        <f aca="false">IFERROR(V1144-AC1144,"")</f>
        <v>1.20184191702432</v>
      </c>
      <c r="AE1144" s="4" t="str">
        <f aca="false">IF(D1144&lt;Guide!$C$21,"Low PA",IF(TRIM(IF(ISNUMBER(AD1144),IF(N(AD1144)&lt;=-Guide!$C$24,"▼ Bat Speed  ",IF(N(AD1144)&gt;=Guide!$C$24,"▲ Bat Speed  ","")),"")&amp;IF(N(Z1144)&gt;=Guide!$C$22,"▲ Contact  ","")&amp;IF(N(Z1144)&lt;=-Guide!$C$22,"▼ Contact  ","")&amp;IF(N(AB1144)&gt;=Guide!$C$23,"▲ Chase  ","")&amp;IF(N(AB1144)&lt;=-Guide!$C$23,"▼ Chase  ",""))="","Stable",TRIM(IF(ISNUMBER(AD1144),IF(N(AD1144)&lt;=-Guide!$C$24,"▼ Bat Speed  ",IF(N(AD1144)&gt;=Guide!$C$24,"▲ Bat Speed  ","")),"")&amp;IF(N(Z1144)&gt;=Guide!$C$22,"▲ Contact  ","")&amp;IF(N(Z1144)&lt;=-Guide!$C$22,"▼ Contact  ","")&amp;IF(N(AB1144)&gt;=Guide!$C$23,"▲ Chase  ","")&amp;IF(N(AB1144)&lt;=-Guide!$C$23,"▼ Chase  ",""))))</f>
        <v>Low PA</v>
      </c>
      <c r="AF1144" s="35" t="n">
        <f aca="false">MATCH(Counts!A1144,'Season Counts'!$A$2:$A$740,0)</f>
        <v>294</v>
      </c>
    </row>
    <row r="1145" customFormat="false" ht="15" hidden="false" customHeight="false" outlineLevel="0" collapsed="false">
      <c r="A1145" s="34" t="str">
        <f aca="false">Counts!B1145</f>
        <v>HOU</v>
      </c>
      <c r="B1145" s="5" t="str">
        <f aca="false">Counts!C1145</f>
        <v>Carlos Correa</v>
      </c>
      <c r="C1145" s="34" t="str">
        <f aca="false">Counts!F1145</f>
        <v>Mar-Apr</v>
      </c>
      <c r="D1145" s="35" t="n">
        <f aca="false">IFERROR(Counts!P1145,"")</f>
        <v>122</v>
      </c>
      <c r="E1145" s="36" t="n">
        <f aca="false">IFERROR(Counts!R1145/Counts!Q1145,"")</f>
        <v>0.273584905660377</v>
      </c>
      <c r="F1145" s="36" t="n">
        <f aca="false">IFERROR((Counts!R1145+Counts!V1145+Counts!W1145)/(Counts!Q1145+Counts!V1145+Counts!W1145+Counts!X1145),"")</f>
        <v>0.360655737704918</v>
      </c>
      <c r="G1145" s="36" t="n">
        <f aca="false">IFERROR((Counts!R1145+Counts!S1145+2*Counts!T1145+3*Counts!U1145)/Counts!Q1145,"")</f>
        <v>0.39622641509434</v>
      </c>
      <c r="H1145" s="35" t="n">
        <f aca="false">IFERROR(Counts!U1145,"")</f>
        <v>2</v>
      </c>
      <c r="I1145" s="36" t="n">
        <f aca="false">IFERROR(Counts!Z1145/Counts!AA1145,"")</f>
        <v>0.335123966942149</v>
      </c>
      <c r="J1145" s="36" t="n">
        <f aca="false">IFERROR(Counts!AB1145/Counts!AA1145,"")</f>
        <v>0.356289256198347</v>
      </c>
      <c r="K1145" s="37" t="n">
        <f aca="false">IFERROR((Counts!AB1145-Counts!Z1145)/Counts!AA1145,"")</f>
        <v>0.0211652892561983</v>
      </c>
      <c r="L1145" s="38" t="n">
        <f aca="false">IFERROR(Counts!Y1145/Counts!P1145,"")</f>
        <v>0.172131147540984</v>
      </c>
      <c r="M1145" s="38" t="n">
        <f aca="false">IFERROR(Counts!V1145/Counts!P1145,"")</f>
        <v>0.122950819672131</v>
      </c>
      <c r="N1145" s="38" t="n">
        <f aca="false">IFERROR(Counts!AD1145/Counts!AC1145,"")</f>
        <v>0.0930232558139535</v>
      </c>
      <c r="O1145" s="38" t="n">
        <f aca="false">IFERROR(Counts!AE1145/Counts!AC1145,"")</f>
        <v>0.418604651162791</v>
      </c>
      <c r="P1145" s="39" t="n">
        <f aca="false">IFERROR(Counts!AG1145/Counts!AF1145,"")</f>
        <v>89.5860465116279</v>
      </c>
      <c r="Q1145" s="38" t="n">
        <f aca="false">IFERROR(Counts!AH1145/Counts!AC1145,"")</f>
        <v>0.406976744186047</v>
      </c>
      <c r="R1145" s="38" t="n">
        <f aca="false">IFERROR(Counts!N1145/Counts!M1145,"")</f>
        <v>0.317689530685921</v>
      </c>
      <c r="S1145" s="38" t="n">
        <f aca="false">IFERROR(Counts!K1145/Counts!J1145,"")</f>
        <v>0.614035087719298</v>
      </c>
      <c r="T1145" s="38" t="n">
        <f aca="false">IFERROR(Counts!I1145/Counts!H1145,"")</f>
        <v>0.192982456140351</v>
      </c>
      <c r="U1145" s="38" t="n">
        <f aca="false">IFERROR(1-Counts!L1145/Counts!K1145,"")</f>
        <v>0.857142857142857</v>
      </c>
      <c r="V1145" s="39" t="n">
        <f aca="false">IFERROR(Counts!AJ1145/Counts!AI1145,"")</f>
        <v>73.617</v>
      </c>
      <c r="W1145" s="38" t="n">
        <f aca="false">IFERROR(Counts!AK1145/Counts!AI1145,"")</f>
        <v>0.39</v>
      </c>
      <c r="X1145" s="40" t="n">
        <f aca="false">IFERROR(Counts!O1145,"")</f>
        <v>1.417</v>
      </c>
      <c r="Y1145" s="36" t="n">
        <f aca="false">IFERROR(INDEX('Season Counts'!$Y$2:$Y$740,$AF1145)/INDEX('Season Counts'!$X$2:$X$740,$AF1145),"")</f>
        <v>0.364014285714286</v>
      </c>
      <c r="Z1145" s="37" t="n">
        <f aca="false">IFERROR(J1145-Y1145,"")</f>
        <v>-0.00772502951593868</v>
      </c>
      <c r="AA1145" s="38" t="n">
        <f aca="false">IFERROR(INDEX('Season Counts'!$K$2:$K$740,$AF1145)/INDEX('Season Counts'!$J$2:$J$740,$AF1145),"")</f>
        <v>0.319875776397516</v>
      </c>
      <c r="AB1145" s="41" t="n">
        <f aca="false">IFERROR(R1145-AA1145,"")</f>
        <v>-0.00218624571159493</v>
      </c>
      <c r="AC1145" s="39" t="n">
        <f aca="false">IFERROR(INDEX('Season Counts'!$AG$2:$AG$740,$AF1145)/INDEX('Season Counts'!$AF$2:$AF$740,$AF1145),"")</f>
        <v>73.5493449781659</v>
      </c>
      <c r="AD1145" s="40" t="n">
        <f aca="false">IFERROR(V1145-AC1145,"")</f>
        <v>0.0676550218340708</v>
      </c>
      <c r="AE1145" s="4" t="str">
        <f aca="false">IF(D1145&lt;Guide!$C$21,"Low PA",IF(TRIM(IF(ISNUMBER(AD1145),IF(N(AD1145)&lt;=-Guide!$C$24,"▼ Bat Speed  ",IF(N(AD1145)&gt;=Guide!$C$24,"▲ Bat Speed  ","")),"")&amp;IF(N(Z1145)&gt;=Guide!$C$22,"▲ Contact  ","")&amp;IF(N(Z1145)&lt;=-Guide!$C$22,"▼ Contact  ","")&amp;IF(N(AB1145)&gt;=Guide!$C$23,"▲ Chase  ","")&amp;IF(N(AB1145)&lt;=-Guide!$C$23,"▼ Chase  ",""))="","Stable",TRIM(IF(ISNUMBER(AD1145),IF(N(AD1145)&lt;=-Guide!$C$24,"▼ Bat Speed  ",IF(N(AD1145)&gt;=Guide!$C$24,"▲ Bat Speed  ","")),"")&amp;IF(N(Z1145)&gt;=Guide!$C$22,"▲ Contact  ","")&amp;IF(N(Z1145)&lt;=-Guide!$C$22,"▼ Contact  ","")&amp;IF(N(AB1145)&gt;=Guide!$C$23,"▲ Chase  ","")&amp;IF(N(AB1145)&lt;=-Guide!$C$23,"▼ Chase  ",""))))</f>
        <v>Stable</v>
      </c>
      <c r="AF1145" s="35" t="n">
        <f aca="false">MATCH(Counts!A1145,'Season Counts'!$A$2:$A$740,0)</f>
        <v>295</v>
      </c>
    </row>
    <row r="1146" customFormat="false" ht="15" hidden="false" customHeight="false" outlineLevel="0" collapsed="false">
      <c r="A1146" s="34" t="str">
        <f aca="false">Counts!B1146</f>
        <v>HOU</v>
      </c>
      <c r="B1146" s="5" t="str">
        <f aca="false">Counts!C1146</f>
        <v>Carlos Correa</v>
      </c>
      <c r="C1146" s="34" t="str">
        <f aca="false">Counts!F1146</f>
        <v>May</v>
      </c>
      <c r="D1146" s="35" t="n">
        <f aca="false">IFERROR(Counts!P1146,"")</f>
        <v>19</v>
      </c>
      <c r="E1146" s="36" t="n">
        <f aca="false">IFERROR(Counts!R1146/Counts!Q1146,"")</f>
        <v>0.3125</v>
      </c>
      <c r="F1146" s="36" t="n">
        <f aca="false">IFERROR((Counts!R1146+Counts!V1146+Counts!W1146)/(Counts!Q1146+Counts!V1146+Counts!W1146+Counts!X1146),"")</f>
        <v>0.421052631578947</v>
      </c>
      <c r="G1146" s="36" t="n">
        <f aca="false">IFERROR((Counts!R1146+Counts!S1146+2*Counts!T1146+3*Counts!U1146)/Counts!Q1146,"")</f>
        <v>0.5625</v>
      </c>
      <c r="H1146" s="35" t="n">
        <f aca="false">IFERROR(Counts!U1146,"")</f>
        <v>1</v>
      </c>
      <c r="I1146" s="36" t="n">
        <f aca="false">IFERROR(Counts!Z1146/Counts!AA1146,"")</f>
        <v>0.423684210526316</v>
      </c>
      <c r="J1146" s="36" t="n">
        <f aca="false">IFERROR(Counts!AB1146/Counts!AA1146,"")</f>
        <v>0.41321052631579</v>
      </c>
      <c r="K1146" s="37" t="n">
        <f aca="false">IFERROR((Counts!AB1146-Counts!Z1146)/Counts!AA1146,"")</f>
        <v>-0.0104736842105264</v>
      </c>
      <c r="L1146" s="38" t="n">
        <f aca="false">IFERROR(Counts!Y1146/Counts!P1146,"")</f>
        <v>0.263157894736842</v>
      </c>
      <c r="M1146" s="38" t="n">
        <f aca="false">IFERROR(Counts!V1146/Counts!P1146,"")</f>
        <v>0.157894736842105</v>
      </c>
      <c r="N1146" s="38" t="n">
        <f aca="false">IFERROR(Counts!AD1146/Counts!AC1146,"")</f>
        <v>0.181818181818182</v>
      </c>
      <c r="O1146" s="38" t="n">
        <f aca="false">IFERROR(Counts!AE1146/Counts!AC1146,"")</f>
        <v>0.363636363636364</v>
      </c>
      <c r="P1146" s="39" t="n">
        <f aca="false">IFERROR(Counts!AG1146/Counts!AF1146,"")</f>
        <v>85.9909090909091</v>
      </c>
      <c r="Q1146" s="38" t="n">
        <f aca="false">IFERROR(Counts!AH1146/Counts!AC1146,"")</f>
        <v>0.454545454545455</v>
      </c>
      <c r="R1146" s="38" t="n">
        <f aca="false">IFERROR(Counts!N1146/Counts!M1146,"")</f>
        <v>0.333333333333333</v>
      </c>
      <c r="S1146" s="38" t="n">
        <f aca="false">IFERROR(Counts!K1146/Counts!J1146,"")</f>
        <v>0.59375</v>
      </c>
      <c r="T1146" s="38" t="n">
        <f aca="false">IFERROR(Counts!I1146/Counts!H1146,"")</f>
        <v>0.323529411764706</v>
      </c>
      <c r="U1146" s="38" t="n">
        <f aca="false">IFERROR(1-Counts!L1146/Counts!K1146,"")</f>
        <v>0.842105263157895</v>
      </c>
      <c r="V1146" s="39" t="n">
        <f aca="false">IFERROR(Counts!AJ1146/Counts!AI1146,"")</f>
        <v>73.0827586206897</v>
      </c>
      <c r="W1146" s="38" t="n">
        <f aca="false">IFERROR(Counts!AK1146/Counts!AI1146,"")</f>
        <v>0.413793103448276</v>
      </c>
      <c r="X1146" s="40" t="n">
        <f aca="false">IFERROR(Counts!O1146,"")</f>
        <v>1.282</v>
      </c>
      <c r="Y1146" s="36" t="n">
        <f aca="false">IFERROR(INDEX('Season Counts'!$Y$2:$Y$740,$AF1146)/INDEX('Season Counts'!$X$2:$X$740,$AF1146),"")</f>
        <v>0.364014285714286</v>
      </c>
      <c r="Z1146" s="37" t="n">
        <f aca="false">IFERROR(J1146-Y1146,"")</f>
        <v>0.0491962406015037</v>
      </c>
      <c r="AA1146" s="38" t="n">
        <f aca="false">IFERROR(INDEX('Season Counts'!$K$2:$K$740,$AF1146)/INDEX('Season Counts'!$J$2:$J$740,$AF1146),"")</f>
        <v>0.319875776397516</v>
      </c>
      <c r="AB1146" s="41" t="n">
        <f aca="false">IFERROR(R1146-AA1146,"")</f>
        <v>0.0134575569358178</v>
      </c>
      <c r="AC1146" s="39" t="n">
        <f aca="false">IFERROR(INDEX('Season Counts'!$AG$2:$AG$740,$AF1146)/INDEX('Season Counts'!$AF$2:$AF$740,$AF1146),"")</f>
        <v>73.5493449781659</v>
      </c>
      <c r="AD1146" s="40" t="n">
        <f aca="false">IFERROR(V1146-AC1146,"")</f>
        <v>-0.466586357476274</v>
      </c>
      <c r="AE1146" s="4" t="str">
        <f aca="false">IF(D1146&lt;Guide!$C$21,"Low PA",IF(TRIM(IF(ISNUMBER(AD1146),IF(N(AD1146)&lt;=-Guide!$C$24,"▼ Bat Speed  ",IF(N(AD1146)&gt;=Guide!$C$24,"▲ Bat Speed  ","")),"")&amp;IF(N(Z1146)&gt;=Guide!$C$22,"▲ Contact  ","")&amp;IF(N(Z1146)&lt;=-Guide!$C$22,"▼ Contact  ","")&amp;IF(N(AB1146)&gt;=Guide!$C$23,"▲ Chase  ","")&amp;IF(N(AB1146)&lt;=-Guide!$C$23,"▼ Chase  ",""))="","Stable",TRIM(IF(ISNUMBER(AD1146),IF(N(AD1146)&lt;=-Guide!$C$24,"▼ Bat Speed  ",IF(N(AD1146)&gt;=Guide!$C$24,"▲ Bat Speed  ","")),"")&amp;IF(N(Z1146)&gt;=Guide!$C$22,"▲ Contact  ","")&amp;IF(N(Z1146)&lt;=-Guide!$C$22,"▼ Contact  ","")&amp;IF(N(AB1146)&gt;=Guide!$C$23,"▲ Chase  ","")&amp;IF(N(AB1146)&lt;=-Guide!$C$23,"▼ Chase  ",""))))</f>
        <v>Low PA</v>
      </c>
      <c r="AF1146" s="35" t="n">
        <f aca="false">MATCH(Counts!A1146,'Season Counts'!$A$2:$A$740,0)</f>
        <v>295</v>
      </c>
    </row>
    <row r="1147" customFormat="false" ht="15" hidden="false" customHeight="false" outlineLevel="0" collapsed="false">
      <c r="A1147" s="34" t="str">
        <f aca="false">Counts!B1147</f>
        <v>HOU</v>
      </c>
      <c r="B1147" s="5" t="str">
        <f aca="false">Counts!C1147</f>
        <v>Joey Loperfido</v>
      </c>
      <c r="C1147" s="34" t="str">
        <f aca="false">Counts!F1147</f>
        <v>Mar-Apr</v>
      </c>
      <c r="D1147" s="35" t="n">
        <f aca="false">IFERROR(Counts!P1147,"")</f>
        <v>66</v>
      </c>
      <c r="E1147" s="36" t="n">
        <f aca="false">IFERROR(Counts!R1147/Counts!Q1147,"")</f>
        <v>0.275862068965517</v>
      </c>
      <c r="F1147" s="36" t="n">
        <f aca="false">IFERROR((Counts!R1147+Counts!V1147+Counts!W1147)/(Counts!Q1147+Counts!V1147+Counts!W1147+Counts!X1147),"")</f>
        <v>0.348484848484849</v>
      </c>
      <c r="G1147" s="36" t="n">
        <f aca="false">IFERROR((Counts!R1147+Counts!S1147+2*Counts!T1147+3*Counts!U1147)/Counts!Q1147,"")</f>
        <v>0.362068965517241</v>
      </c>
      <c r="H1147" s="35" t="n">
        <f aca="false">IFERROR(Counts!U1147,"")</f>
        <v>0</v>
      </c>
      <c r="I1147" s="36" t="n">
        <f aca="false">IFERROR(Counts!Z1147/Counts!AA1147,"")</f>
        <v>0.318939393939394</v>
      </c>
      <c r="J1147" s="36" t="n">
        <f aca="false">IFERROR(Counts!AB1147/Counts!AA1147,"")</f>
        <v>0.278454545454545</v>
      </c>
      <c r="K1147" s="37" t="n">
        <f aca="false">IFERROR((Counts!AB1147-Counts!Z1147)/Counts!AA1147,"")</f>
        <v>-0.0404848484848485</v>
      </c>
      <c r="L1147" s="38" t="n">
        <f aca="false">IFERROR(Counts!Y1147/Counts!P1147,"")</f>
        <v>0.287878787878788</v>
      </c>
      <c r="M1147" s="38" t="n">
        <f aca="false">IFERROR(Counts!V1147/Counts!P1147,"")</f>
        <v>0.0909090909090909</v>
      </c>
      <c r="N1147" s="38" t="n">
        <f aca="false">IFERROR(Counts!AD1147/Counts!AC1147,"")</f>
        <v>0.05</v>
      </c>
      <c r="O1147" s="38" t="n">
        <f aca="false">IFERROR(Counts!AE1147/Counts!AC1147,"")</f>
        <v>0.4</v>
      </c>
      <c r="P1147" s="39" t="n">
        <f aca="false">IFERROR(Counts!AG1147/Counts!AF1147,"")</f>
        <v>89.9575</v>
      </c>
      <c r="Q1147" s="38" t="n">
        <f aca="false">IFERROR(Counts!AH1147/Counts!AC1147,"")</f>
        <v>0.375</v>
      </c>
      <c r="R1147" s="38" t="n">
        <f aca="false">IFERROR(Counts!N1147/Counts!M1147,"")</f>
        <v>0.311594202898551</v>
      </c>
      <c r="S1147" s="38" t="n">
        <f aca="false">IFERROR(Counts!K1147/Counts!J1147,"")</f>
        <v>0.666666666666667</v>
      </c>
      <c r="T1147" s="38" t="n">
        <f aca="false">IFERROR(Counts!I1147/Counts!H1147,"")</f>
        <v>0.32824427480916</v>
      </c>
      <c r="U1147" s="38" t="n">
        <f aca="false">IFERROR(1-Counts!L1147/Counts!K1147,"")</f>
        <v>0.761363636363636</v>
      </c>
      <c r="V1147" s="39" t="n">
        <f aca="false">IFERROR(Counts!AJ1147/Counts!AI1147,"")</f>
        <v>72.2713043478261</v>
      </c>
      <c r="W1147" s="38" t="n">
        <f aca="false">IFERROR(Counts!AK1147/Counts!AI1147,"")</f>
        <v>0.208695652173913</v>
      </c>
      <c r="X1147" s="40" t="n">
        <f aca="false">IFERROR(Counts!O1147,"")</f>
        <v>-0.707</v>
      </c>
      <c r="Y1147" s="36" t="n">
        <f aca="false">IFERROR(INDEX('Season Counts'!$Y$2:$Y$740,$AF1147)/INDEX('Season Counts'!$X$2:$X$740,$AF1147),"")</f>
        <v>0.297873949579832</v>
      </c>
      <c r="Z1147" s="37" t="n">
        <f aca="false">IFERROR(J1147-Y1147,"")</f>
        <v>-0.0194194041252865</v>
      </c>
      <c r="AA1147" s="38" t="n">
        <f aca="false">IFERROR(INDEX('Season Counts'!$K$2:$K$740,$AF1147)/INDEX('Season Counts'!$J$2:$J$740,$AF1147),"")</f>
        <v>0.297520661157025</v>
      </c>
      <c r="AB1147" s="41" t="n">
        <f aca="false">IFERROR(R1147-AA1147,"")</f>
        <v>0.0140735417415259</v>
      </c>
      <c r="AC1147" s="39" t="n">
        <f aca="false">IFERROR(INDEX('Season Counts'!$AG$2:$AG$740,$AF1147)/INDEX('Season Counts'!$AF$2:$AF$740,$AF1147),"")</f>
        <v>71.7472906403941</v>
      </c>
      <c r="AD1147" s="40" t="n">
        <f aca="false">IFERROR(V1147-AC1147,"")</f>
        <v>0.52401370743199</v>
      </c>
      <c r="AE1147" s="4" t="str">
        <f aca="false">IF(D1147&lt;Guide!$C$21,"Low PA",IF(TRIM(IF(ISNUMBER(AD1147),IF(N(AD1147)&lt;=-Guide!$C$24,"▼ Bat Speed  ",IF(N(AD1147)&gt;=Guide!$C$24,"▲ Bat Speed  ","")),"")&amp;IF(N(Z1147)&gt;=Guide!$C$22,"▲ Contact  ","")&amp;IF(N(Z1147)&lt;=-Guide!$C$22,"▼ Contact  ","")&amp;IF(N(AB1147)&gt;=Guide!$C$23,"▲ Chase  ","")&amp;IF(N(AB1147)&lt;=-Guide!$C$23,"▼ Chase  ",""))="","Stable",TRIM(IF(ISNUMBER(AD1147),IF(N(AD1147)&lt;=-Guide!$C$24,"▼ Bat Speed  ",IF(N(AD1147)&gt;=Guide!$C$24,"▲ Bat Speed  ","")),"")&amp;IF(N(Z1147)&gt;=Guide!$C$22,"▲ Contact  ","")&amp;IF(N(Z1147)&lt;=-Guide!$C$22,"▼ Contact  ","")&amp;IF(N(AB1147)&gt;=Guide!$C$23,"▲ Chase  ","")&amp;IF(N(AB1147)&lt;=-Guide!$C$23,"▼ Chase  ",""))))</f>
        <v>Stable</v>
      </c>
      <c r="AF1147" s="35" t="n">
        <f aca="false">MATCH(Counts!A1147,'Season Counts'!$A$2:$A$740,0)</f>
        <v>296</v>
      </c>
    </row>
    <row r="1148" customFormat="false" ht="15" hidden="false" customHeight="false" outlineLevel="0" collapsed="false">
      <c r="A1148" s="34" t="str">
        <f aca="false">Counts!B1148</f>
        <v>HOU</v>
      </c>
      <c r="B1148" s="5" t="str">
        <f aca="false">Counts!C1148</f>
        <v>Joey Loperfido</v>
      </c>
      <c r="C1148" s="34" t="str">
        <f aca="false">Counts!F1148</f>
        <v>Jun</v>
      </c>
      <c r="D1148" s="35" t="n">
        <f aca="false">IFERROR(Counts!P1148,"")</f>
        <v>51</v>
      </c>
      <c r="E1148" s="36" t="n">
        <f aca="false">IFERROR(Counts!R1148/Counts!Q1148,"")</f>
        <v>0.121951219512195</v>
      </c>
      <c r="F1148" s="36" t="n">
        <f aca="false">IFERROR((Counts!R1148+Counts!V1148+Counts!W1148)/(Counts!Q1148+Counts!V1148+Counts!W1148+Counts!X1148),"")</f>
        <v>0.26530612244898</v>
      </c>
      <c r="G1148" s="36" t="n">
        <f aca="false">IFERROR((Counts!R1148+Counts!S1148+2*Counts!T1148+3*Counts!U1148)/Counts!Q1148,"")</f>
        <v>0.292682926829268</v>
      </c>
      <c r="H1148" s="35" t="n">
        <f aca="false">IFERROR(Counts!U1148,"")</f>
        <v>1</v>
      </c>
      <c r="I1148" s="36" t="n">
        <f aca="false">IFERROR(Counts!Z1148/Counts!AA1148,"")</f>
        <v>0.257142857142857</v>
      </c>
      <c r="J1148" s="36" t="n">
        <f aca="false">IFERROR(Counts!AB1148/Counts!AA1148,"")</f>
        <v>0.336836734693878</v>
      </c>
      <c r="K1148" s="37" t="n">
        <f aca="false">IFERROR((Counts!AB1148-Counts!Z1148)/Counts!AA1148,"")</f>
        <v>0.0796938775510204</v>
      </c>
      <c r="L1148" s="38" t="n">
        <f aca="false">IFERROR(Counts!Y1148/Counts!P1148,"")</f>
        <v>0.196078431372549</v>
      </c>
      <c r="M1148" s="38" t="n">
        <f aca="false">IFERROR(Counts!V1148/Counts!P1148,"")</f>
        <v>0.156862745098039</v>
      </c>
      <c r="N1148" s="38" t="n">
        <f aca="false">IFERROR(Counts!AD1148/Counts!AC1148,"")</f>
        <v>0.09375</v>
      </c>
      <c r="O1148" s="38" t="n">
        <f aca="false">IFERROR(Counts!AE1148/Counts!AC1148,"")</f>
        <v>0.28125</v>
      </c>
      <c r="P1148" s="39" t="n">
        <f aca="false">IFERROR(Counts!AG1148/Counts!AF1148,"")</f>
        <v>85.94375</v>
      </c>
      <c r="Q1148" s="38" t="n">
        <f aca="false">IFERROR(Counts!AH1148/Counts!AC1148,"")</f>
        <v>0.28125</v>
      </c>
      <c r="R1148" s="38" t="n">
        <f aca="false">IFERROR(Counts!N1148/Counts!M1148,"")</f>
        <v>0.252631578947368</v>
      </c>
      <c r="S1148" s="38" t="n">
        <f aca="false">IFERROR(Counts!K1148/Counts!J1148,"")</f>
        <v>0.705263157894737</v>
      </c>
      <c r="T1148" s="38" t="n">
        <f aca="false">IFERROR(Counts!I1148/Counts!H1148,"")</f>
        <v>0.208791208791209</v>
      </c>
      <c r="U1148" s="38" t="n">
        <f aca="false">IFERROR(1-Counts!L1148/Counts!K1148,"")</f>
        <v>0.865671641791045</v>
      </c>
      <c r="V1148" s="39" t="n">
        <f aca="false">IFERROR(Counts!AJ1148/Counts!AI1148,"")</f>
        <v>71.2392405063291</v>
      </c>
      <c r="W1148" s="38" t="n">
        <f aca="false">IFERROR(Counts!AK1148/Counts!AI1148,"")</f>
        <v>0.151898734177215</v>
      </c>
      <c r="X1148" s="40" t="n">
        <f aca="false">IFERROR(Counts!O1148,"")</f>
        <v>-2.593</v>
      </c>
      <c r="Y1148" s="36" t="n">
        <f aca="false">IFERROR(INDEX('Season Counts'!$Y$2:$Y$740,$AF1148)/INDEX('Season Counts'!$X$2:$X$740,$AF1148),"")</f>
        <v>0.297873949579832</v>
      </c>
      <c r="Z1148" s="37" t="n">
        <f aca="false">IFERROR(J1148-Y1148,"")</f>
        <v>0.0389627851140456</v>
      </c>
      <c r="AA1148" s="38" t="n">
        <f aca="false">IFERROR(INDEX('Season Counts'!$K$2:$K$740,$AF1148)/INDEX('Season Counts'!$J$2:$J$740,$AF1148),"")</f>
        <v>0.297520661157025</v>
      </c>
      <c r="AB1148" s="41" t="n">
        <f aca="false">IFERROR(R1148-AA1148,"")</f>
        <v>-0.0448890822096564</v>
      </c>
      <c r="AC1148" s="39" t="n">
        <f aca="false">IFERROR(INDEX('Season Counts'!$AG$2:$AG$740,$AF1148)/INDEX('Season Counts'!$AF$2:$AF$740,$AF1148),"")</f>
        <v>71.7472906403941</v>
      </c>
      <c r="AD1148" s="40" t="n">
        <f aca="false">IFERROR(V1148-AC1148,"")</f>
        <v>-0.508050134064987</v>
      </c>
      <c r="AE1148" s="4" t="str">
        <f aca="false">IF(D1148&lt;Guide!$C$21,"Low PA",IF(TRIM(IF(ISNUMBER(AD1148),IF(N(AD1148)&lt;=-Guide!$C$24,"▼ Bat Speed  ",IF(N(AD1148)&gt;=Guide!$C$24,"▲ Bat Speed  ","")),"")&amp;IF(N(Z1148)&gt;=Guide!$C$22,"▲ Contact  ","")&amp;IF(N(Z1148)&lt;=-Guide!$C$22,"▼ Contact  ","")&amp;IF(N(AB1148)&gt;=Guide!$C$23,"▲ Chase  ","")&amp;IF(N(AB1148)&lt;=-Guide!$C$23,"▼ Chase  ",""))="","Stable",TRIM(IF(ISNUMBER(AD1148),IF(N(AD1148)&lt;=-Guide!$C$24,"▼ Bat Speed  ",IF(N(AD1148)&gt;=Guide!$C$24,"▲ Bat Speed  ","")),"")&amp;IF(N(Z1148)&gt;=Guide!$C$22,"▲ Contact  ","")&amp;IF(N(Z1148)&lt;=-Guide!$C$22,"▼ Contact  ","")&amp;IF(N(AB1148)&gt;=Guide!$C$23,"▲ Chase  ","")&amp;IF(N(AB1148)&lt;=-Guide!$C$23,"▼ Chase  ",""))))</f>
        <v>▼ Chase</v>
      </c>
      <c r="AF1148" s="35" t="n">
        <f aca="false">MATCH(Counts!A1148,'Season Counts'!$A$2:$A$740,0)</f>
        <v>296</v>
      </c>
    </row>
    <row r="1149" customFormat="false" ht="15" hidden="false" customHeight="false" outlineLevel="0" collapsed="false">
      <c r="A1149" s="34" t="str">
        <f aca="false">Counts!B1149</f>
        <v>HOU</v>
      </c>
      <c r="B1149" s="5" t="str">
        <f aca="false">Counts!C1149</f>
        <v>Joey Loperfido</v>
      </c>
      <c r="C1149" s="34" t="str">
        <f aca="false">Counts!F1149</f>
        <v>Jul</v>
      </c>
      <c r="D1149" s="35" t="n">
        <f aca="false">IFERROR(Counts!P1149,"")</f>
        <v>3</v>
      </c>
      <c r="E1149" s="36" t="n">
        <f aca="false">IFERROR(Counts!R1149/Counts!Q1149,"")</f>
        <v>0.333333333333333</v>
      </c>
      <c r="F1149" s="36" t="n">
        <f aca="false">IFERROR((Counts!R1149+Counts!V1149+Counts!W1149)/(Counts!Q1149+Counts!V1149+Counts!W1149+Counts!X1149),"")</f>
        <v>0.333333333333333</v>
      </c>
      <c r="G1149" s="36" t="n">
        <f aca="false">IFERROR((Counts!R1149+Counts!S1149+2*Counts!T1149+3*Counts!U1149)/Counts!Q1149,"")</f>
        <v>0.333333333333333</v>
      </c>
      <c r="H1149" s="35" t="n">
        <f aca="false">IFERROR(Counts!U1149,"")</f>
        <v>0</v>
      </c>
      <c r="I1149" s="36" t="n">
        <f aca="false">IFERROR(Counts!Z1149/Counts!AA1149,"")</f>
        <v>0.3</v>
      </c>
      <c r="J1149" s="36" t="n">
        <f aca="false">IFERROR(Counts!AB1149/Counts!AA1149,"")</f>
        <v>0.188</v>
      </c>
      <c r="K1149" s="37" t="n">
        <f aca="false">IFERROR((Counts!AB1149-Counts!Z1149)/Counts!AA1149,"")</f>
        <v>-0.112</v>
      </c>
      <c r="L1149" s="38" t="n">
        <f aca="false">IFERROR(Counts!Y1149/Counts!P1149,"")</f>
        <v>0.666666666666667</v>
      </c>
      <c r="M1149" s="38" t="n">
        <f aca="false">IFERROR(Counts!V1149/Counts!P1149,"")</f>
        <v>0</v>
      </c>
      <c r="N1149" s="38" t="n">
        <f aca="false">IFERROR(Counts!AD1149/Counts!AC1149,"")</f>
        <v>0</v>
      </c>
      <c r="O1149" s="38" t="n">
        <f aca="false">IFERROR(Counts!AE1149/Counts!AC1149,"")</f>
        <v>1</v>
      </c>
      <c r="P1149" s="39" t="n">
        <f aca="false">IFERROR(Counts!AG1149/Counts!AF1149,"")</f>
        <v>98.5</v>
      </c>
      <c r="Q1149" s="38" t="n">
        <f aca="false">IFERROR(Counts!AH1149/Counts!AC1149,"")</f>
        <v>1</v>
      </c>
      <c r="R1149" s="38" t="n">
        <f aca="false">IFERROR(Counts!N1149/Counts!M1149,"")</f>
        <v>0.571428571428571</v>
      </c>
      <c r="S1149" s="38" t="n">
        <f aca="false">IFERROR(Counts!K1149/Counts!J1149,"")</f>
        <v>0.75</v>
      </c>
      <c r="T1149" s="38" t="n">
        <f aca="false">IFERROR(Counts!I1149/Counts!H1149,"")</f>
        <v>0.3</v>
      </c>
      <c r="U1149" s="38" t="n">
        <f aca="false">IFERROR(1-Counts!L1149/Counts!K1149,"")</f>
        <v>0.666666666666667</v>
      </c>
      <c r="V1149" s="39" t="n">
        <f aca="false">IFERROR(Counts!AJ1149/Counts!AI1149,"")</f>
        <v>69.7625</v>
      </c>
      <c r="W1149" s="38" t="n">
        <f aca="false">IFERROR(Counts!AK1149/Counts!AI1149,"")</f>
        <v>0.25</v>
      </c>
      <c r="X1149" s="40" t="n">
        <f aca="false">IFERROR(Counts!O1149,"")</f>
        <v>0.044</v>
      </c>
      <c r="Y1149" s="36" t="n">
        <f aca="false">IFERROR(INDEX('Season Counts'!$Y$2:$Y$740,$AF1149)/INDEX('Season Counts'!$X$2:$X$740,$AF1149),"")</f>
        <v>0.297873949579832</v>
      </c>
      <c r="Z1149" s="37" t="n">
        <f aca="false">IFERROR(J1149-Y1149,"")</f>
        <v>-0.109873949579832</v>
      </c>
      <c r="AA1149" s="38" t="n">
        <f aca="false">IFERROR(INDEX('Season Counts'!$K$2:$K$740,$AF1149)/INDEX('Season Counts'!$J$2:$J$740,$AF1149),"")</f>
        <v>0.297520661157025</v>
      </c>
      <c r="AB1149" s="41" t="n">
        <f aca="false">IFERROR(R1149-AA1149,"")</f>
        <v>0.273907910271547</v>
      </c>
      <c r="AC1149" s="39" t="n">
        <f aca="false">IFERROR(INDEX('Season Counts'!$AG$2:$AG$740,$AF1149)/INDEX('Season Counts'!$AF$2:$AF$740,$AF1149),"")</f>
        <v>71.7472906403941</v>
      </c>
      <c r="AD1149" s="40" t="n">
        <f aca="false">IFERROR(V1149-AC1149,"")</f>
        <v>-1.9847906403941</v>
      </c>
      <c r="AE1149" s="4" t="str">
        <f aca="false">IF(D1149&lt;Guide!$C$21,"Low PA",IF(TRIM(IF(ISNUMBER(AD1149),IF(N(AD1149)&lt;=-Guide!$C$24,"▼ Bat Speed  ",IF(N(AD1149)&gt;=Guide!$C$24,"▲ Bat Speed  ","")),"")&amp;IF(N(Z1149)&gt;=Guide!$C$22,"▲ Contact  ","")&amp;IF(N(Z1149)&lt;=-Guide!$C$22,"▼ Contact  ","")&amp;IF(N(AB1149)&gt;=Guide!$C$23,"▲ Chase  ","")&amp;IF(N(AB1149)&lt;=-Guide!$C$23,"▼ Chase  ",""))="","Stable",TRIM(IF(ISNUMBER(AD1149),IF(N(AD1149)&lt;=-Guide!$C$24,"▼ Bat Speed  ",IF(N(AD1149)&gt;=Guide!$C$24,"▲ Bat Speed  ","")),"")&amp;IF(N(Z1149)&gt;=Guide!$C$22,"▲ Contact  ","")&amp;IF(N(Z1149)&lt;=-Guide!$C$22,"▼ Contact  ","")&amp;IF(N(AB1149)&gt;=Guide!$C$23,"▲ Chase  ","")&amp;IF(N(AB1149)&lt;=-Guide!$C$23,"▼ Chase  ",""))))</f>
        <v>Low PA</v>
      </c>
      <c r="AF1149" s="35" t="n">
        <f aca="false">MATCH(Counts!A1149,'Season Counts'!$A$2:$A$740,0)</f>
        <v>296</v>
      </c>
    </row>
    <row r="1150" customFormat="false" ht="15" hidden="false" customHeight="false" outlineLevel="0" collapsed="false">
      <c r="A1150" s="34" t="str">
        <f aca="false">Counts!B1150</f>
        <v>HOU</v>
      </c>
      <c r="B1150" s="5" t="str">
        <f aca="false">Counts!C1150</f>
        <v>Joey Loperfido</v>
      </c>
      <c r="C1150" s="34" t="str">
        <f aca="false">Counts!F1150</f>
        <v>Sep</v>
      </c>
      <c r="D1150" s="35" t="n">
        <f aca="false">IFERROR(Counts!P1150,"")</f>
        <v>1</v>
      </c>
      <c r="E1150" s="36" t="n">
        <f aca="false">IFERROR(Counts!R1150/Counts!Q1150,"")</f>
        <v>0</v>
      </c>
      <c r="F1150" s="36" t="n">
        <f aca="false">IFERROR((Counts!R1150+Counts!V1150+Counts!W1150)/(Counts!Q1150+Counts!V1150+Counts!W1150+Counts!X1150),"")</f>
        <v>0</v>
      </c>
      <c r="G1150" s="36" t="n">
        <f aca="false">IFERROR((Counts!R1150+Counts!S1150+2*Counts!T1150+3*Counts!U1150)/Counts!Q1150,"")</f>
        <v>0</v>
      </c>
      <c r="H1150" s="35" t="n">
        <f aca="false">IFERROR(Counts!U1150,"")</f>
        <v>0</v>
      </c>
      <c r="I1150" s="36" t="n">
        <f aca="false">IFERROR(Counts!Z1150/Counts!AA1150,"")</f>
        <v>0</v>
      </c>
      <c r="J1150" s="36" t="n">
        <f aca="false">IFERROR(Counts!AB1150/Counts!AA1150,"")</f>
        <v>0</v>
      </c>
      <c r="K1150" s="37" t="n">
        <f aca="false">IFERROR((Counts!AB1150-Counts!Z1150)/Counts!AA1150,"")</f>
        <v>0</v>
      </c>
      <c r="L1150" s="38" t="n">
        <f aca="false">IFERROR(Counts!Y1150/Counts!P1150,"")</f>
        <v>1</v>
      </c>
      <c r="M1150" s="38" t="n">
        <f aca="false">IFERROR(Counts!V1150/Counts!P1150,"")</f>
        <v>0</v>
      </c>
      <c r="N1150" s="38" t="str">
        <f aca="false">IFERROR(Counts!AD1150/Counts!AC1150,"")</f>
        <v/>
      </c>
      <c r="O1150" s="38" t="str">
        <f aca="false">IFERROR(Counts!AE1150/Counts!AC1150,"")</f>
        <v/>
      </c>
      <c r="P1150" s="39" t="str">
        <f aca="false">IFERROR(Counts!AG1150/Counts!AF1150,"")</f>
        <v/>
      </c>
      <c r="Q1150" s="38" t="str">
        <f aca="false">IFERROR(Counts!AH1150/Counts!AC1150,"")</f>
        <v/>
      </c>
      <c r="R1150" s="38" t="n">
        <f aca="false">IFERROR(Counts!N1150/Counts!M1150,"")</f>
        <v>0.5</v>
      </c>
      <c r="S1150" s="38" t="n">
        <f aca="false">IFERROR(Counts!K1150/Counts!J1150,"")</f>
        <v>1</v>
      </c>
      <c r="T1150" s="38" t="n">
        <f aca="false">IFERROR(Counts!I1150/Counts!H1150,"")</f>
        <v>1</v>
      </c>
      <c r="U1150" s="38" t="n">
        <f aca="false">IFERROR(1-Counts!L1150/Counts!K1150,"")</f>
        <v>0</v>
      </c>
      <c r="V1150" s="39" t="n">
        <f aca="false">IFERROR(Counts!AJ1150/Counts!AI1150,"")</f>
        <v>67.5</v>
      </c>
      <c r="W1150" s="38" t="n">
        <f aca="false">IFERROR(Counts!AK1150/Counts!AI1150,"")</f>
        <v>0</v>
      </c>
      <c r="X1150" s="40" t="n">
        <f aca="false">IFERROR(Counts!O1150,"")</f>
        <v>-0.26</v>
      </c>
      <c r="Y1150" s="36" t="n">
        <f aca="false">IFERROR(INDEX('Season Counts'!$Y$2:$Y$740,$AF1150)/INDEX('Season Counts'!$X$2:$X$740,$AF1150),"")</f>
        <v>0.297873949579832</v>
      </c>
      <c r="Z1150" s="37" t="n">
        <f aca="false">IFERROR(J1150-Y1150,"")</f>
        <v>-0.297873949579832</v>
      </c>
      <c r="AA1150" s="38" t="n">
        <f aca="false">IFERROR(INDEX('Season Counts'!$K$2:$K$740,$AF1150)/INDEX('Season Counts'!$J$2:$J$740,$AF1150),"")</f>
        <v>0.297520661157025</v>
      </c>
      <c r="AB1150" s="41" t="n">
        <f aca="false">IFERROR(R1150-AA1150,"")</f>
        <v>0.202479338842975</v>
      </c>
      <c r="AC1150" s="39" t="n">
        <f aca="false">IFERROR(INDEX('Season Counts'!$AG$2:$AG$740,$AF1150)/INDEX('Season Counts'!$AF$2:$AF$740,$AF1150),"")</f>
        <v>71.7472906403941</v>
      </c>
      <c r="AD1150" s="40" t="n">
        <f aca="false">IFERROR(V1150-AC1150,"")</f>
        <v>-4.2472906403941</v>
      </c>
      <c r="AE1150" s="4" t="str">
        <f aca="false">IF(D1150&lt;Guide!$C$21,"Low PA",IF(TRIM(IF(ISNUMBER(AD1150),IF(N(AD1150)&lt;=-Guide!$C$24,"▼ Bat Speed  ",IF(N(AD1150)&gt;=Guide!$C$24,"▲ Bat Speed  ","")),"")&amp;IF(N(Z1150)&gt;=Guide!$C$22,"▲ Contact  ","")&amp;IF(N(Z1150)&lt;=-Guide!$C$22,"▼ Contact  ","")&amp;IF(N(AB1150)&gt;=Guide!$C$23,"▲ Chase  ","")&amp;IF(N(AB1150)&lt;=-Guide!$C$23,"▼ Chase  ",""))="","Stable",TRIM(IF(ISNUMBER(AD1150),IF(N(AD1150)&lt;=-Guide!$C$24,"▼ Bat Speed  ",IF(N(AD1150)&gt;=Guide!$C$24,"▲ Bat Speed  ","")),"")&amp;IF(N(Z1150)&gt;=Guide!$C$22,"▲ Contact  ","")&amp;IF(N(Z1150)&lt;=-Guide!$C$22,"▼ Contact  ","")&amp;IF(N(AB1150)&gt;=Guide!$C$23,"▲ Chase  ","")&amp;IF(N(AB1150)&lt;=-Guide!$C$23,"▼ Chase  ",""))))</f>
        <v>Low PA</v>
      </c>
      <c r="AF1150" s="35" t="n">
        <f aca="false">MATCH(Counts!A1150,'Season Counts'!$A$2:$A$740,0)</f>
        <v>296</v>
      </c>
    </row>
    <row r="1151" customFormat="false" ht="15" hidden="false" customHeight="false" outlineLevel="0" collapsed="false">
      <c r="A1151" s="34" t="str">
        <f aca="false">Counts!B1151</f>
        <v>HOU</v>
      </c>
      <c r="B1151" s="5" t="str">
        <f aca="false">Counts!C1151</f>
        <v>Braden Shewmake</v>
      </c>
      <c r="C1151" s="34" t="str">
        <f aca="false">Counts!F1151</f>
        <v>Mar-Apr</v>
      </c>
      <c r="D1151" s="35" t="n">
        <f aca="false">IFERROR(Counts!P1151,"")</f>
        <v>10</v>
      </c>
      <c r="E1151" s="36" t="n">
        <f aca="false">IFERROR(Counts!R1151/Counts!Q1151,"")</f>
        <v>0.2</v>
      </c>
      <c r="F1151" s="36" t="n">
        <f aca="false">IFERROR((Counts!R1151+Counts!V1151+Counts!W1151)/(Counts!Q1151+Counts!V1151+Counts!W1151+Counts!X1151),"")</f>
        <v>0.2</v>
      </c>
      <c r="G1151" s="36" t="n">
        <f aca="false">IFERROR((Counts!R1151+Counts!S1151+2*Counts!T1151+3*Counts!U1151)/Counts!Q1151,"")</f>
        <v>0.5</v>
      </c>
      <c r="H1151" s="35" t="n">
        <f aca="false">IFERROR(Counts!U1151,"")</f>
        <v>1</v>
      </c>
      <c r="I1151" s="36" t="n">
        <f aca="false">IFERROR(Counts!Z1151/Counts!AA1151,"")</f>
        <v>0.29</v>
      </c>
      <c r="J1151" s="36" t="n">
        <f aca="false">IFERROR(Counts!AB1151/Counts!AA1151,"")</f>
        <v>0.2559</v>
      </c>
      <c r="K1151" s="37" t="n">
        <f aca="false">IFERROR((Counts!AB1151-Counts!Z1151)/Counts!AA1151,"")</f>
        <v>-0.0341</v>
      </c>
      <c r="L1151" s="38" t="n">
        <f aca="false">IFERROR(Counts!Y1151/Counts!P1151,"")</f>
        <v>0.3</v>
      </c>
      <c r="M1151" s="38" t="n">
        <f aca="false">IFERROR(Counts!V1151/Counts!P1151,"")</f>
        <v>0</v>
      </c>
      <c r="N1151" s="38" t="n">
        <f aca="false">IFERROR(Counts!AD1151/Counts!AC1151,"")</f>
        <v>0.142857142857143</v>
      </c>
      <c r="O1151" s="38" t="n">
        <f aca="false">IFERROR(Counts!AE1151/Counts!AC1151,"")</f>
        <v>0.285714285714286</v>
      </c>
      <c r="P1151" s="39" t="n">
        <f aca="false">IFERROR(Counts!AG1151/Counts!AF1151,"")</f>
        <v>88.0428571428571</v>
      </c>
      <c r="Q1151" s="38" t="n">
        <f aca="false">IFERROR(Counts!AH1151/Counts!AC1151,"")</f>
        <v>0.285714285714286</v>
      </c>
      <c r="R1151" s="38" t="n">
        <f aca="false">IFERROR(Counts!N1151/Counts!M1151,"")</f>
        <v>0.523809523809524</v>
      </c>
      <c r="S1151" s="38" t="n">
        <f aca="false">IFERROR(Counts!K1151/Counts!J1151,"")</f>
        <v>0.68421052631579</v>
      </c>
      <c r="T1151" s="38" t="n">
        <f aca="false">IFERROR(Counts!I1151/Counts!H1151,"")</f>
        <v>0.291666666666667</v>
      </c>
      <c r="U1151" s="38" t="n">
        <f aca="false">IFERROR(1-Counts!L1151/Counts!K1151,"")</f>
        <v>0.769230769230769</v>
      </c>
      <c r="V1151" s="39" t="n">
        <f aca="false">IFERROR(Counts!AJ1151/Counts!AI1151,"")</f>
        <v>68.62</v>
      </c>
      <c r="W1151" s="38" t="n">
        <f aca="false">IFERROR(Counts!AK1151/Counts!AI1151,"")</f>
        <v>0.05</v>
      </c>
      <c r="X1151" s="40" t="n">
        <f aca="false">IFERROR(Counts!O1151,"")</f>
        <v>0.932</v>
      </c>
      <c r="Y1151" s="36" t="n">
        <f aca="false">IFERROR(INDEX('Season Counts'!$Y$2:$Y$740,$AF1151)/INDEX('Season Counts'!$X$2:$X$740,$AF1151),"")</f>
        <v>0.3007875</v>
      </c>
      <c r="Z1151" s="37" t="n">
        <f aca="false">IFERROR(J1151-Y1151,"")</f>
        <v>-0.0448875</v>
      </c>
      <c r="AA1151" s="38" t="n">
        <f aca="false">IFERROR(INDEX('Season Counts'!$K$2:$K$740,$AF1151)/INDEX('Season Counts'!$J$2:$J$740,$AF1151),"")</f>
        <v>0.524822695035461</v>
      </c>
      <c r="AB1151" s="41" t="n">
        <f aca="false">IFERROR(R1151-AA1151,"")</f>
        <v>-0.00101317122593714</v>
      </c>
      <c r="AC1151" s="39" t="n">
        <f aca="false">IFERROR(INDEX('Season Counts'!$AG$2:$AG$740,$AF1151)/INDEX('Season Counts'!$AF$2:$AF$740,$AF1151),"")</f>
        <v>69.5253333333333</v>
      </c>
      <c r="AD1151" s="40" t="n">
        <f aca="false">IFERROR(V1151-AC1151,"")</f>
        <v>-0.905333333333317</v>
      </c>
      <c r="AE1151" s="4" t="str">
        <f aca="false">IF(D1151&lt;Guide!$C$21,"Low PA",IF(TRIM(IF(ISNUMBER(AD1151),IF(N(AD1151)&lt;=-Guide!$C$24,"▼ Bat Speed  ",IF(N(AD1151)&gt;=Guide!$C$24,"▲ Bat Speed  ","")),"")&amp;IF(N(Z1151)&gt;=Guide!$C$22,"▲ Contact  ","")&amp;IF(N(Z1151)&lt;=-Guide!$C$22,"▼ Contact  ","")&amp;IF(N(AB1151)&gt;=Guide!$C$23,"▲ Chase  ","")&amp;IF(N(AB1151)&lt;=-Guide!$C$23,"▼ Chase  ",""))="","Stable",TRIM(IF(ISNUMBER(AD1151),IF(N(AD1151)&lt;=-Guide!$C$24,"▼ Bat Speed  ",IF(N(AD1151)&gt;=Guide!$C$24,"▲ Bat Speed  ","")),"")&amp;IF(N(Z1151)&gt;=Guide!$C$22,"▲ Contact  ","")&amp;IF(N(Z1151)&lt;=-Guide!$C$22,"▼ Contact  ","")&amp;IF(N(AB1151)&gt;=Guide!$C$23,"▲ Chase  ","")&amp;IF(N(AB1151)&lt;=-Guide!$C$23,"▼ Chase  ",""))))</f>
        <v>Low PA</v>
      </c>
      <c r="AF1151" s="35" t="n">
        <f aca="false">MATCH(Counts!A1151,'Season Counts'!$A$2:$A$740,0)</f>
        <v>297</v>
      </c>
    </row>
    <row r="1152" customFormat="false" ht="15" hidden="false" customHeight="false" outlineLevel="0" collapsed="false">
      <c r="A1152" s="34" t="str">
        <f aca="false">Counts!B1152</f>
        <v>HOU</v>
      </c>
      <c r="B1152" s="5" t="str">
        <f aca="false">Counts!C1152</f>
        <v>Braden Shewmake</v>
      </c>
      <c r="C1152" s="34" t="str">
        <f aca="false">Counts!F1152</f>
        <v>May</v>
      </c>
      <c r="D1152" s="35" t="n">
        <f aca="false">IFERROR(Counts!P1152,"")</f>
        <v>69</v>
      </c>
      <c r="E1152" s="36" t="n">
        <f aca="false">IFERROR(Counts!R1152/Counts!Q1152,"")</f>
        <v>0.25</v>
      </c>
      <c r="F1152" s="36" t="n">
        <f aca="false">IFERROR((Counts!R1152+Counts!V1152+Counts!W1152)/(Counts!Q1152+Counts!V1152+Counts!W1152+Counts!X1152),"")</f>
        <v>0.26865671641791</v>
      </c>
      <c r="G1152" s="36" t="n">
        <f aca="false">IFERROR((Counts!R1152+Counts!S1152+2*Counts!T1152+3*Counts!U1152)/Counts!Q1152,"")</f>
        <v>0.390625</v>
      </c>
      <c r="H1152" s="35" t="n">
        <f aca="false">IFERROR(Counts!U1152,"")</f>
        <v>2</v>
      </c>
      <c r="I1152" s="36" t="n">
        <f aca="false">IFERROR(Counts!Z1152/Counts!AA1152,"")</f>
        <v>0.288636363636364</v>
      </c>
      <c r="J1152" s="36" t="n">
        <f aca="false">IFERROR(Counts!AB1152/Counts!AA1152,"")</f>
        <v>0.285287878787879</v>
      </c>
      <c r="K1152" s="37" t="n">
        <f aca="false">IFERROR((Counts!AB1152-Counts!Z1152)/Counts!AA1152,"")</f>
        <v>-0.00334848484848485</v>
      </c>
      <c r="L1152" s="38" t="n">
        <f aca="false">IFERROR(Counts!Y1152/Counts!P1152,"")</f>
        <v>0.144927536231884</v>
      </c>
      <c r="M1152" s="38" t="n">
        <f aca="false">IFERROR(Counts!V1152/Counts!P1152,"")</f>
        <v>0.0289855072463768</v>
      </c>
      <c r="N1152" s="38" t="n">
        <f aca="false">IFERROR(Counts!AD1152/Counts!AC1152,"")</f>
        <v>0.0526315789473684</v>
      </c>
      <c r="O1152" s="38" t="n">
        <f aca="false">IFERROR(Counts!AE1152/Counts!AC1152,"")</f>
        <v>0.368421052631579</v>
      </c>
      <c r="P1152" s="39" t="n">
        <f aca="false">IFERROR(Counts!AG1152/Counts!AF1152,"")</f>
        <v>87.9464285714286</v>
      </c>
      <c r="Q1152" s="38" t="n">
        <f aca="false">IFERROR(Counts!AH1152/Counts!AC1152,"")</f>
        <v>0.298245614035088</v>
      </c>
      <c r="R1152" s="38" t="n">
        <f aca="false">IFERROR(Counts!N1152/Counts!M1152,"")</f>
        <v>0.544642857142857</v>
      </c>
      <c r="S1152" s="38" t="n">
        <f aca="false">IFERROR(Counts!K1152/Counts!J1152,"")</f>
        <v>0.716981132075472</v>
      </c>
      <c r="T1152" s="38" t="n">
        <f aca="false">IFERROR(Counts!I1152/Counts!H1152,"")</f>
        <v>0.197080291970803</v>
      </c>
      <c r="U1152" s="38" t="n">
        <f aca="false">IFERROR(1-Counts!L1152/Counts!K1152,"")</f>
        <v>0.842105263157895</v>
      </c>
      <c r="V1152" s="39" t="n">
        <f aca="false">IFERROR(Counts!AJ1152/Counts!AI1152,"")</f>
        <v>69.5723577235772</v>
      </c>
      <c r="W1152" s="38" t="n">
        <f aca="false">IFERROR(Counts!AK1152/Counts!AI1152,"")</f>
        <v>0.016260162601626</v>
      </c>
      <c r="X1152" s="40" t="n">
        <f aca="false">IFERROR(Counts!O1152,"")</f>
        <v>-1.215</v>
      </c>
      <c r="Y1152" s="36" t="n">
        <f aca="false">IFERROR(INDEX('Season Counts'!$Y$2:$Y$740,$AF1152)/INDEX('Season Counts'!$X$2:$X$740,$AF1152),"")</f>
        <v>0.3007875</v>
      </c>
      <c r="Z1152" s="37" t="n">
        <f aca="false">IFERROR(J1152-Y1152,"")</f>
        <v>-0.0154996212121212</v>
      </c>
      <c r="AA1152" s="38" t="n">
        <f aca="false">IFERROR(INDEX('Season Counts'!$K$2:$K$740,$AF1152)/INDEX('Season Counts'!$J$2:$J$740,$AF1152),"")</f>
        <v>0.524822695035461</v>
      </c>
      <c r="AB1152" s="41" t="n">
        <f aca="false">IFERROR(R1152-AA1152,"")</f>
        <v>0.0198201621073961</v>
      </c>
      <c r="AC1152" s="39" t="n">
        <f aca="false">IFERROR(INDEX('Season Counts'!$AG$2:$AG$740,$AF1152)/INDEX('Season Counts'!$AF$2:$AF$740,$AF1152),"")</f>
        <v>69.5253333333333</v>
      </c>
      <c r="AD1152" s="40" t="n">
        <f aca="false">IFERROR(V1152-AC1152,"")</f>
        <v>0.0470243902439051</v>
      </c>
      <c r="AE1152" s="4" t="str">
        <f aca="false">IF(D1152&lt;Guide!$C$21,"Low PA",IF(TRIM(IF(ISNUMBER(AD1152),IF(N(AD1152)&lt;=-Guide!$C$24,"▼ Bat Speed  ",IF(N(AD1152)&gt;=Guide!$C$24,"▲ Bat Speed  ","")),"")&amp;IF(N(Z1152)&gt;=Guide!$C$22,"▲ Contact  ","")&amp;IF(N(Z1152)&lt;=-Guide!$C$22,"▼ Contact  ","")&amp;IF(N(AB1152)&gt;=Guide!$C$23,"▲ Chase  ","")&amp;IF(N(AB1152)&lt;=-Guide!$C$23,"▼ Chase  ",""))="","Stable",TRIM(IF(ISNUMBER(AD1152),IF(N(AD1152)&lt;=-Guide!$C$24,"▼ Bat Speed  ",IF(N(AD1152)&gt;=Guide!$C$24,"▲ Bat Speed  ","")),"")&amp;IF(N(Z1152)&gt;=Guide!$C$22,"▲ Contact  ","")&amp;IF(N(Z1152)&lt;=-Guide!$C$22,"▼ Contact  ","")&amp;IF(N(AB1152)&gt;=Guide!$C$23,"▲ Chase  ","")&amp;IF(N(AB1152)&lt;=-Guide!$C$23,"▼ Chase  ",""))))</f>
        <v>Stable</v>
      </c>
      <c r="AF1152" s="35" t="n">
        <f aca="false">MATCH(Counts!A1152,'Season Counts'!$A$2:$A$740,0)</f>
        <v>297</v>
      </c>
    </row>
    <row r="1153" customFormat="false" ht="15" hidden="false" customHeight="false" outlineLevel="0" collapsed="false">
      <c r="A1153" s="34" t="str">
        <f aca="false">Counts!B1153</f>
        <v>HOU</v>
      </c>
      <c r="B1153" s="5" t="str">
        <f aca="false">Counts!C1153</f>
        <v>Braden Shewmake</v>
      </c>
      <c r="C1153" s="34" t="str">
        <f aca="false">Counts!F1153</f>
        <v>Jul</v>
      </c>
      <c r="D1153" s="35" t="n">
        <f aca="false">IFERROR(Counts!P1153,"")</f>
        <v>4</v>
      </c>
      <c r="E1153" s="36" t="n">
        <f aca="false">IFERROR(Counts!R1153/Counts!Q1153,"")</f>
        <v>0.5</v>
      </c>
      <c r="F1153" s="36" t="n">
        <f aca="false">IFERROR((Counts!R1153+Counts!V1153+Counts!W1153)/(Counts!Q1153+Counts!V1153+Counts!W1153+Counts!X1153),"")</f>
        <v>0.5</v>
      </c>
      <c r="G1153" s="36" t="n">
        <f aca="false">IFERROR((Counts!R1153+Counts!S1153+2*Counts!T1153+3*Counts!U1153)/Counts!Q1153,"")</f>
        <v>0.75</v>
      </c>
      <c r="H1153" s="35" t="n">
        <f aca="false">IFERROR(Counts!U1153,"")</f>
        <v>0</v>
      </c>
      <c r="I1153" s="36" t="n">
        <f aca="false">IFERROR(Counts!Z1153/Counts!AA1153,"")</f>
        <v>0.5375</v>
      </c>
      <c r="J1153" s="36" t="n">
        <f aca="false">IFERROR(Counts!AB1153/Counts!AA1153,"")</f>
        <v>0.66875</v>
      </c>
      <c r="K1153" s="37" t="n">
        <f aca="false">IFERROR((Counts!AB1153-Counts!Z1153)/Counts!AA1153,"")</f>
        <v>0.13125</v>
      </c>
      <c r="L1153" s="38" t="n">
        <f aca="false">IFERROR(Counts!Y1153/Counts!P1153,"")</f>
        <v>0</v>
      </c>
      <c r="M1153" s="38" t="n">
        <f aca="false">IFERROR(Counts!V1153/Counts!P1153,"")</f>
        <v>0</v>
      </c>
      <c r="N1153" s="38" t="n">
        <f aca="false">IFERROR(Counts!AD1153/Counts!AC1153,"")</f>
        <v>0.25</v>
      </c>
      <c r="O1153" s="38" t="n">
        <f aca="false">IFERROR(Counts!AE1153/Counts!AC1153,"")</f>
        <v>0.5</v>
      </c>
      <c r="P1153" s="39" t="n">
        <f aca="false">IFERROR(Counts!AG1153/Counts!AF1153,"")</f>
        <v>93.15</v>
      </c>
      <c r="Q1153" s="38" t="n">
        <f aca="false">IFERROR(Counts!AH1153/Counts!AC1153,"")</f>
        <v>0.75</v>
      </c>
      <c r="R1153" s="38" t="n">
        <f aca="false">IFERROR(Counts!N1153/Counts!M1153,"")</f>
        <v>0.25</v>
      </c>
      <c r="S1153" s="38" t="n">
        <f aca="false">IFERROR(Counts!K1153/Counts!J1153,"")</f>
        <v>0.857142857142857</v>
      </c>
      <c r="T1153" s="38" t="n">
        <f aca="false">IFERROR(Counts!I1153/Counts!H1153,"")</f>
        <v>0.125</v>
      </c>
      <c r="U1153" s="38" t="n">
        <f aca="false">IFERROR(1-Counts!L1153/Counts!K1153,"")</f>
        <v>0.833333333333333</v>
      </c>
      <c r="V1153" s="39" t="n">
        <f aca="false">IFERROR(Counts!AJ1153/Counts!AI1153,"")</f>
        <v>71.2857142857143</v>
      </c>
      <c r="W1153" s="38" t="n">
        <f aca="false">IFERROR(Counts!AK1153/Counts!AI1153,"")</f>
        <v>0.142857142857143</v>
      </c>
      <c r="X1153" s="40" t="n">
        <f aca="false">IFERROR(Counts!O1153,"")</f>
        <v>0.662</v>
      </c>
      <c r="Y1153" s="36" t="n">
        <f aca="false">IFERROR(INDEX('Season Counts'!$Y$2:$Y$740,$AF1153)/INDEX('Season Counts'!$X$2:$X$740,$AF1153),"")</f>
        <v>0.3007875</v>
      </c>
      <c r="Z1153" s="37" t="n">
        <f aca="false">IFERROR(J1153-Y1153,"")</f>
        <v>0.3679625</v>
      </c>
      <c r="AA1153" s="38" t="n">
        <f aca="false">IFERROR(INDEX('Season Counts'!$K$2:$K$740,$AF1153)/INDEX('Season Counts'!$J$2:$J$740,$AF1153),"")</f>
        <v>0.524822695035461</v>
      </c>
      <c r="AB1153" s="41" t="n">
        <f aca="false">IFERROR(R1153-AA1153,"")</f>
        <v>-0.274822695035461</v>
      </c>
      <c r="AC1153" s="39" t="n">
        <f aca="false">IFERROR(INDEX('Season Counts'!$AG$2:$AG$740,$AF1153)/INDEX('Season Counts'!$AF$2:$AF$740,$AF1153),"")</f>
        <v>69.5253333333333</v>
      </c>
      <c r="AD1153" s="40" t="n">
        <f aca="false">IFERROR(V1153-AC1153,"")</f>
        <v>1.76038095238097</v>
      </c>
      <c r="AE1153" s="4" t="str">
        <f aca="false">IF(D1153&lt;Guide!$C$21,"Low PA",IF(TRIM(IF(ISNUMBER(AD1153),IF(N(AD1153)&lt;=-Guide!$C$24,"▼ Bat Speed  ",IF(N(AD1153)&gt;=Guide!$C$24,"▲ Bat Speed  ","")),"")&amp;IF(N(Z1153)&gt;=Guide!$C$22,"▲ Contact  ","")&amp;IF(N(Z1153)&lt;=-Guide!$C$22,"▼ Contact  ","")&amp;IF(N(AB1153)&gt;=Guide!$C$23,"▲ Chase  ","")&amp;IF(N(AB1153)&lt;=-Guide!$C$23,"▼ Chase  ",""))="","Stable",TRIM(IF(ISNUMBER(AD1153),IF(N(AD1153)&lt;=-Guide!$C$24,"▼ Bat Speed  ",IF(N(AD1153)&gt;=Guide!$C$24,"▲ Bat Speed  ","")),"")&amp;IF(N(Z1153)&gt;=Guide!$C$22,"▲ Contact  ","")&amp;IF(N(Z1153)&lt;=-Guide!$C$22,"▼ Contact  ","")&amp;IF(N(AB1153)&gt;=Guide!$C$23,"▲ Chase  ","")&amp;IF(N(AB1153)&lt;=-Guide!$C$23,"▼ Chase  ",""))))</f>
        <v>Low PA</v>
      </c>
      <c r="AF1153" s="35" t="n">
        <f aca="false">MATCH(Counts!A1153,'Season Counts'!$A$2:$A$740,0)</f>
        <v>297</v>
      </c>
    </row>
    <row r="1154" customFormat="false" ht="15" hidden="false" customHeight="false" outlineLevel="0" collapsed="false">
      <c r="A1154" s="34" t="str">
        <f aca="false">Counts!B1154</f>
        <v>HOU</v>
      </c>
      <c r="B1154" s="5" t="str">
        <f aca="false">Counts!C1154</f>
        <v>Zach Dezenzo</v>
      </c>
      <c r="C1154" s="34" t="str">
        <f aca="false">Counts!F1154</f>
        <v>May</v>
      </c>
      <c r="D1154" s="35" t="n">
        <f aca="false">IFERROR(Counts!P1154,"")</f>
        <v>50</v>
      </c>
      <c r="E1154" s="36" t="n">
        <f aca="false">IFERROR(Counts!R1154/Counts!Q1154,"")</f>
        <v>0.195652173913044</v>
      </c>
      <c r="F1154" s="36" t="n">
        <f aca="false">IFERROR((Counts!R1154+Counts!V1154+Counts!W1154)/(Counts!Q1154+Counts!V1154+Counts!W1154+Counts!X1154),"")</f>
        <v>0.26</v>
      </c>
      <c r="G1154" s="36" t="n">
        <f aca="false">IFERROR((Counts!R1154+Counts!S1154+2*Counts!T1154+3*Counts!U1154)/Counts!Q1154,"")</f>
        <v>0.347826086956522</v>
      </c>
      <c r="H1154" s="35" t="n">
        <f aca="false">IFERROR(Counts!U1154,"")</f>
        <v>1</v>
      </c>
      <c r="I1154" s="36" t="n">
        <f aca="false">IFERROR(Counts!Z1154/Counts!AA1154,"")</f>
        <v>0.268</v>
      </c>
      <c r="J1154" s="36" t="n">
        <f aca="false">IFERROR(Counts!AB1154/Counts!AA1154,"")</f>
        <v>0.25484</v>
      </c>
      <c r="K1154" s="37" t="n">
        <f aca="false">IFERROR((Counts!AB1154-Counts!Z1154)/Counts!AA1154,"")</f>
        <v>-0.01316</v>
      </c>
      <c r="L1154" s="38" t="n">
        <f aca="false">IFERROR(Counts!Y1154/Counts!P1154,"")</f>
        <v>0.38</v>
      </c>
      <c r="M1154" s="38" t="n">
        <f aca="false">IFERROR(Counts!V1154/Counts!P1154,"")</f>
        <v>0.08</v>
      </c>
      <c r="N1154" s="38" t="n">
        <f aca="false">IFERROR(Counts!AD1154/Counts!AC1154,"")</f>
        <v>0.148148148148148</v>
      </c>
      <c r="O1154" s="38" t="n">
        <f aca="false">IFERROR(Counts!AE1154/Counts!AC1154,"")</f>
        <v>0.296296296296296</v>
      </c>
      <c r="P1154" s="39" t="n">
        <f aca="false">IFERROR(Counts!AG1154/Counts!AF1154,"")</f>
        <v>84.2851851851852</v>
      </c>
      <c r="Q1154" s="38" t="n">
        <f aca="false">IFERROR(Counts!AH1154/Counts!AC1154,"")</f>
        <v>0.444444444444444</v>
      </c>
      <c r="R1154" s="38" t="n">
        <f aca="false">IFERROR(Counts!N1154/Counts!M1154,"")</f>
        <v>0.298969072164948</v>
      </c>
      <c r="S1154" s="38" t="n">
        <f aca="false">IFERROR(Counts!K1154/Counts!J1154,"")</f>
        <v>0.564356435643564</v>
      </c>
      <c r="T1154" s="38" t="n">
        <f aca="false">IFERROR(Counts!I1154/Counts!H1154,"")</f>
        <v>0.325581395348837</v>
      </c>
      <c r="U1154" s="38" t="n">
        <f aca="false">IFERROR(1-Counts!L1154/Counts!K1154,"")</f>
        <v>0.789473684210526</v>
      </c>
      <c r="V1154" s="39" t="n">
        <f aca="false">IFERROR(Counts!AJ1154/Counts!AI1154,"")</f>
        <v>74.7315068493151</v>
      </c>
      <c r="W1154" s="38" t="n">
        <f aca="false">IFERROR(Counts!AK1154/Counts!AI1154,"")</f>
        <v>0.438356164383562</v>
      </c>
      <c r="X1154" s="40" t="n">
        <f aca="false">IFERROR(Counts!O1154,"")</f>
        <v>-2.643</v>
      </c>
      <c r="Y1154" s="36" t="n">
        <f aca="false">IFERROR(INDEX('Season Counts'!$Y$2:$Y$740,$AF1154)/INDEX('Season Counts'!$X$2:$X$740,$AF1154),"")</f>
        <v>0.248493975903614</v>
      </c>
      <c r="Z1154" s="37" t="n">
        <f aca="false">IFERROR(J1154-Y1154,"")</f>
        <v>0.00634602409638554</v>
      </c>
      <c r="AA1154" s="38" t="n">
        <f aca="false">IFERROR(INDEX('Season Counts'!$K$2:$K$740,$AF1154)/INDEX('Season Counts'!$J$2:$J$740,$AF1154),"")</f>
        <v>0.343023255813954</v>
      </c>
      <c r="AB1154" s="41" t="n">
        <f aca="false">IFERROR(R1154-AA1154,"")</f>
        <v>-0.044054183649005</v>
      </c>
      <c r="AC1154" s="39" t="n">
        <f aca="false">IFERROR(INDEX('Season Counts'!$AG$2:$AG$740,$AF1154)/INDEX('Season Counts'!$AF$2:$AF$740,$AF1154),"")</f>
        <v>75.1978102189781</v>
      </c>
      <c r="AD1154" s="40" t="n">
        <f aca="false">IFERROR(V1154-AC1154,"")</f>
        <v>-0.466303369663038</v>
      </c>
      <c r="AE1154" s="4" t="str">
        <f aca="false">IF(D1154&lt;Guide!$C$21,"Low PA",IF(TRIM(IF(ISNUMBER(AD1154),IF(N(AD1154)&lt;=-Guide!$C$24,"▼ Bat Speed  ",IF(N(AD1154)&gt;=Guide!$C$24,"▲ Bat Speed  ","")),"")&amp;IF(N(Z1154)&gt;=Guide!$C$22,"▲ Contact  ","")&amp;IF(N(Z1154)&lt;=-Guide!$C$22,"▼ Contact  ","")&amp;IF(N(AB1154)&gt;=Guide!$C$23,"▲ Chase  ","")&amp;IF(N(AB1154)&lt;=-Guide!$C$23,"▼ Chase  ",""))="","Stable",TRIM(IF(ISNUMBER(AD1154),IF(N(AD1154)&lt;=-Guide!$C$24,"▼ Bat Speed  ",IF(N(AD1154)&gt;=Guide!$C$24,"▲ Bat Speed  ","")),"")&amp;IF(N(Z1154)&gt;=Guide!$C$22,"▲ Contact  ","")&amp;IF(N(Z1154)&lt;=-Guide!$C$22,"▼ Contact  ","")&amp;IF(N(AB1154)&gt;=Guide!$C$23,"▲ Chase  ","")&amp;IF(N(AB1154)&lt;=-Guide!$C$23,"▼ Chase  ",""))))</f>
        <v>▼ Chase</v>
      </c>
      <c r="AF1154" s="35" t="n">
        <f aca="false">MATCH(Counts!A1154,'Season Counts'!$A$2:$A$740,0)</f>
        <v>298</v>
      </c>
    </row>
    <row r="1155" customFormat="false" ht="15" hidden="false" customHeight="false" outlineLevel="0" collapsed="false">
      <c r="A1155" s="34" t="str">
        <f aca="false">Counts!B1155</f>
        <v>HOU</v>
      </c>
      <c r="B1155" s="5" t="str">
        <f aca="false">Counts!C1155</f>
        <v>Zach Dezenzo</v>
      </c>
      <c r="C1155" s="34" t="str">
        <f aca="false">Counts!F1155</f>
        <v>Jun</v>
      </c>
      <c r="D1155" s="35" t="n">
        <f aca="false">IFERROR(Counts!P1155,"")</f>
        <v>2</v>
      </c>
      <c r="E1155" s="36" t="n">
        <f aca="false">IFERROR(Counts!R1155/Counts!Q1155,"")</f>
        <v>0</v>
      </c>
      <c r="F1155" s="36" t="n">
        <f aca="false">IFERROR((Counts!R1155+Counts!V1155+Counts!W1155)/(Counts!Q1155+Counts!V1155+Counts!W1155+Counts!X1155),"")</f>
        <v>0</v>
      </c>
      <c r="G1155" s="36" t="n">
        <f aca="false">IFERROR((Counts!R1155+Counts!S1155+2*Counts!T1155+3*Counts!U1155)/Counts!Q1155,"")</f>
        <v>0</v>
      </c>
      <c r="H1155" s="35" t="n">
        <f aca="false">IFERROR(Counts!U1155,"")</f>
        <v>0</v>
      </c>
      <c r="I1155" s="36" t="n">
        <f aca="false">IFERROR(Counts!Z1155/Counts!AA1155,"")</f>
        <v>0</v>
      </c>
      <c r="J1155" s="36" t="n">
        <f aca="false">IFERROR(Counts!AB1155/Counts!AA1155,"")</f>
        <v>0.0395</v>
      </c>
      <c r="K1155" s="37" t="n">
        <f aca="false">IFERROR((Counts!AB1155-Counts!Z1155)/Counts!AA1155,"")</f>
        <v>0.0395</v>
      </c>
      <c r="L1155" s="38" t="n">
        <f aca="false">IFERROR(Counts!Y1155/Counts!P1155,"")</f>
        <v>0.5</v>
      </c>
      <c r="M1155" s="38" t="n">
        <f aca="false">IFERROR(Counts!V1155/Counts!P1155,"")</f>
        <v>0</v>
      </c>
      <c r="N1155" s="38" t="n">
        <f aca="false">IFERROR(Counts!AD1155/Counts!AC1155,"")</f>
        <v>0</v>
      </c>
      <c r="O1155" s="38" t="n">
        <f aca="false">IFERROR(Counts!AE1155/Counts!AC1155,"")</f>
        <v>0</v>
      </c>
      <c r="P1155" s="39" t="n">
        <f aca="false">IFERROR(Counts!AG1155/Counts!AF1155,"")</f>
        <v>74</v>
      </c>
      <c r="Q1155" s="38" t="n">
        <f aca="false">IFERROR(Counts!AH1155/Counts!AC1155,"")</f>
        <v>0</v>
      </c>
      <c r="R1155" s="38" t="n">
        <f aca="false">IFERROR(Counts!N1155/Counts!M1155,"")</f>
        <v>0.166666666666667</v>
      </c>
      <c r="S1155" s="38" t="n">
        <f aca="false">IFERROR(Counts!K1155/Counts!J1155,"")</f>
        <v>0.5</v>
      </c>
      <c r="T1155" s="38" t="n">
        <f aca="false">IFERROR(Counts!I1155/Counts!H1155,"")</f>
        <v>0.333333333333333</v>
      </c>
      <c r="U1155" s="38" t="n">
        <f aca="false">IFERROR(1-Counts!L1155/Counts!K1155,"")</f>
        <v>1</v>
      </c>
      <c r="V1155" s="39" t="n">
        <f aca="false">IFERROR(Counts!AJ1155/Counts!AI1155,"")</f>
        <v>72.4</v>
      </c>
      <c r="W1155" s="38" t="n">
        <f aca="false">IFERROR(Counts!AK1155/Counts!AI1155,"")</f>
        <v>0</v>
      </c>
      <c r="X1155" s="40" t="n">
        <f aca="false">IFERROR(Counts!O1155,"")</f>
        <v>0.2</v>
      </c>
      <c r="Y1155" s="36" t="n">
        <f aca="false">IFERROR(INDEX('Season Counts'!$Y$2:$Y$740,$AF1155)/INDEX('Season Counts'!$X$2:$X$740,$AF1155),"")</f>
        <v>0.248493975903614</v>
      </c>
      <c r="Z1155" s="37" t="n">
        <f aca="false">IFERROR(J1155-Y1155,"")</f>
        <v>-0.208993975903614</v>
      </c>
      <c r="AA1155" s="38" t="n">
        <f aca="false">IFERROR(INDEX('Season Counts'!$K$2:$K$740,$AF1155)/INDEX('Season Counts'!$J$2:$J$740,$AF1155),"")</f>
        <v>0.343023255813954</v>
      </c>
      <c r="AB1155" s="41" t="n">
        <f aca="false">IFERROR(R1155-AA1155,"")</f>
        <v>-0.176356589147287</v>
      </c>
      <c r="AC1155" s="39" t="n">
        <f aca="false">IFERROR(INDEX('Season Counts'!$AG$2:$AG$740,$AF1155)/INDEX('Season Counts'!$AF$2:$AF$740,$AF1155),"")</f>
        <v>75.1978102189781</v>
      </c>
      <c r="AD1155" s="40" t="n">
        <f aca="false">IFERROR(V1155-AC1155,"")</f>
        <v>-2.79781021897811</v>
      </c>
      <c r="AE1155" s="4" t="str">
        <f aca="false">IF(D1155&lt;Guide!$C$21,"Low PA",IF(TRIM(IF(ISNUMBER(AD1155),IF(N(AD1155)&lt;=-Guide!$C$24,"▼ Bat Speed  ",IF(N(AD1155)&gt;=Guide!$C$24,"▲ Bat Speed  ","")),"")&amp;IF(N(Z1155)&gt;=Guide!$C$22,"▲ Contact  ","")&amp;IF(N(Z1155)&lt;=-Guide!$C$22,"▼ Contact  ","")&amp;IF(N(AB1155)&gt;=Guide!$C$23,"▲ Chase  ","")&amp;IF(N(AB1155)&lt;=-Guide!$C$23,"▼ Chase  ",""))="","Stable",TRIM(IF(ISNUMBER(AD1155),IF(N(AD1155)&lt;=-Guide!$C$24,"▼ Bat Speed  ",IF(N(AD1155)&gt;=Guide!$C$24,"▲ Bat Speed  ","")),"")&amp;IF(N(Z1155)&gt;=Guide!$C$22,"▲ Contact  ","")&amp;IF(N(Z1155)&lt;=-Guide!$C$22,"▼ Contact  ","")&amp;IF(N(AB1155)&gt;=Guide!$C$23,"▲ Chase  ","")&amp;IF(N(AB1155)&lt;=-Guide!$C$23,"▼ Chase  ",""))))</f>
        <v>Low PA</v>
      </c>
      <c r="AF1155" s="35" t="n">
        <f aca="false">MATCH(Counts!A1155,'Season Counts'!$A$2:$A$740,0)</f>
        <v>298</v>
      </c>
    </row>
    <row r="1156" customFormat="false" ht="15" hidden="false" customHeight="false" outlineLevel="0" collapsed="false">
      <c r="A1156" s="34" t="str">
        <f aca="false">Counts!B1156</f>
        <v>HOU</v>
      </c>
      <c r="B1156" s="5" t="str">
        <f aca="false">Counts!C1156</f>
        <v>Zach Dezenzo</v>
      </c>
      <c r="C1156" s="34" t="str">
        <f aca="false">Counts!F1156</f>
        <v>Jul</v>
      </c>
      <c r="D1156" s="35" t="n">
        <f aca="false">IFERROR(Counts!P1156,"")</f>
        <v>28</v>
      </c>
      <c r="E1156" s="36" t="n">
        <f aca="false">IFERROR(Counts!R1156/Counts!Q1156,"")</f>
        <v>0.28</v>
      </c>
      <c r="F1156" s="36" t="n">
        <f aca="false">IFERROR((Counts!R1156+Counts!V1156+Counts!W1156)/(Counts!Q1156+Counts!V1156+Counts!W1156+Counts!X1156),"")</f>
        <v>0.357142857142857</v>
      </c>
      <c r="G1156" s="36" t="n">
        <f aca="false">IFERROR((Counts!R1156+Counts!S1156+2*Counts!T1156+3*Counts!U1156)/Counts!Q1156,"")</f>
        <v>0.28</v>
      </c>
      <c r="H1156" s="35" t="n">
        <f aca="false">IFERROR(Counts!U1156,"")</f>
        <v>0</v>
      </c>
      <c r="I1156" s="36" t="n">
        <f aca="false">IFERROR(Counts!Z1156/Counts!AA1156,"")</f>
        <v>0.3</v>
      </c>
      <c r="J1156" s="36" t="n">
        <f aca="false">IFERROR(Counts!AB1156/Counts!AA1156,"")</f>
        <v>0.278714285714286</v>
      </c>
      <c r="K1156" s="37" t="n">
        <f aca="false">IFERROR((Counts!AB1156-Counts!Z1156)/Counts!AA1156,"")</f>
        <v>-0.0212857142857143</v>
      </c>
      <c r="L1156" s="38" t="n">
        <f aca="false">IFERROR(Counts!Y1156/Counts!P1156,"")</f>
        <v>0.321428571428571</v>
      </c>
      <c r="M1156" s="38" t="n">
        <f aca="false">IFERROR(Counts!V1156/Counts!P1156,"")</f>
        <v>0.107142857142857</v>
      </c>
      <c r="N1156" s="38" t="n">
        <f aca="false">IFERROR(Counts!AD1156/Counts!AC1156,"")</f>
        <v>0</v>
      </c>
      <c r="O1156" s="38" t="n">
        <f aca="false">IFERROR(Counts!AE1156/Counts!AC1156,"")</f>
        <v>0.375</v>
      </c>
      <c r="P1156" s="39" t="n">
        <f aca="false">IFERROR(Counts!AG1156/Counts!AF1156,"")</f>
        <v>86.55</v>
      </c>
      <c r="Q1156" s="38" t="n">
        <f aca="false">IFERROR(Counts!AH1156/Counts!AC1156,"")</f>
        <v>0.4375</v>
      </c>
      <c r="R1156" s="38" t="n">
        <f aca="false">IFERROR(Counts!N1156/Counts!M1156,"")</f>
        <v>0.387096774193548</v>
      </c>
      <c r="S1156" s="38" t="n">
        <f aca="false">IFERROR(Counts!K1156/Counts!J1156,"")</f>
        <v>0.653846153846154</v>
      </c>
      <c r="T1156" s="38" t="n">
        <f aca="false">IFERROR(Counts!I1156/Counts!H1156,"")</f>
        <v>0.327586206896552</v>
      </c>
      <c r="U1156" s="38" t="n">
        <f aca="false">IFERROR(1-Counts!L1156/Counts!K1156,"")</f>
        <v>0.676470588235294</v>
      </c>
      <c r="V1156" s="39" t="n">
        <f aca="false">IFERROR(Counts!AJ1156/Counts!AI1156,"")</f>
        <v>76.0074074074074</v>
      </c>
      <c r="W1156" s="38" t="n">
        <f aca="false">IFERROR(Counts!AK1156/Counts!AI1156,"")</f>
        <v>0.685185185185185</v>
      </c>
      <c r="X1156" s="40" t="n">
        <f aca="false">IFERROR(Counts!O1156,"")</f>
        <v>-0.849</v>
      </c>
      <c r="Y1156" s="36" t="n">
        <f aca="false">IFERROR(INDEX('Season Counts'!$Y$2:$Y$740,$AF1156)/INDEX('Season Counts'!$X$2:$X$740,$AF1156),"")</f>
        <v>0.248493975903614</v>
      </c>
      <c r="Z1156" s="37" t="n">
        <f aca="false">IFERROR(J1156-Y1156,"")</f>
        <v>0.0302203098106713</v>
      </c>
      <c r="AA1156" s="38" t="n">
        <f aca="false">IFERROR(INDEX('Season Counts'!$K$2:$K$740,$AF1156)/INDEX('Season Counts'!$J$2:$J$740,$AF1156),"")</f>
        <v>0.343023255813954</v>
      </c>
      <c r="AB1156" s="41" t="n">
        <f aca="false">IFERROR(R1156-AA1156,"")</f>
        <v>0.0440735183795949</v>
      </c>
      <c r="AC1156" s="39" t="n">
        <f aca="false">IFERROR(INDEX('Season Counts'!$AG$2:$AG$740,$AF1156)/INDEX('Season Counts'!$AF$2:$AF$740,$AF1156),"")</f>
        <v>75.1978102189781</v>
      </c>
      <c r="AD1156" s="40" t="n">
        <f aca="false">IFERROR(V1156-AC1156,"")</f>
        <v>0.809597188429294</v>
      </c>
      <c r="AE1156" s="4" t="str">
        <f aca="false">IF(D1156&lt;Guide!$C$21,"Low PA",IF(TRIM(IF(ISNUMBER(AD1156),IF(N(AD1156)&lt;=-Guide!$C$24,"▼ Bat Speed  ",IF(N(AD1156)&gt;=Guide!$C$24,"▲ Bat Speed  ","")),"")&amp;IF(N(Z1156)&gt;=Guide!$C$22,"▲ Contact  ","")&amp;IF(N(Z1156)&lt;=-Guide!$C$22,"▼ Contact  ","")&amp;IF(N(AB1156)&gt;=Guide!$C$23,"▲ Chase  ","")&amp;IF(N(AB1156)&lt;=-Guide!$C$23,"▼ Chase  ",""))="","Stable",TRIM(IF(ISNUMBER(AD1156),IF(N(AD1156)&lt;=-Guide!$C$24,"▼ Bat Speed  ",IF(N(AD1156)&gt;=Guide!$C$24,"▲ Bat Speed  ","")),"")&amp;IF(N(Z1156)&gt;=Guide!$C$22,"▲ Contact  ","")&amp;IF(N(Z1156)&lt;=-Guide!$C$22,"▼ Contact  ","")&amp;IF(N(AB1156)&gt;=Guide!$C$23,"▲ Chase  ","")&amp;IF(N(AB1156)&lt;=-Guide!$C$23,"▼ Chase  ",""))))</f>
        <v>Low PA</v>
      </c>
      <c r="AF1156" s="35" t="n">
        <f aca="false">MATCH(Counts!A1156,'Season Counts'!$A$2:$A$740,0)</f>
        <v>298</v>
      </c>
    </row>
    <row r="1157" customFormat="false" ht="15" hidden="false" customHeight="false" outlineLevel="0" collapsed="false">
      <c r="A1157" s="34" t="str">
        <f aca="false">Counts!B1157</f>
        <v>HOU</v>
      </c>
      <c r="B1157" s="5" t="str">
        <f aca="false">Counts!C1157</f>
        <v>Zach Dezenzo</v>
      </c>
      <c r="C1157" s="34" t="str">
        <f aca="false">Counts!F1157</f>
        <v>Aug</v>
      </c>
      <c r="D1157" s="35" t="n">
        <f aca="false">IFERROR(Counts!P1157,"")</f>
        <v>3</v>
      </c>
      <c r="E1157" s="36" t="n">
        <f aca="false">IFERROR(Counts!R1157/Counts!Q1157,"")</f>
        <v>0</v>
      </c>
      <c r="F1157" s="36" t="n">
        <f aca="false">IFERROR((Counts!R1157+Counts!V1157+Counts!W1157)/(Counts!Q1157+Counts!V1157+Counts!W1157+Counts!X1157),"")</f>
        <v>0</v>
      </c>
      <c r="G1157" s="36" t="n">
        <f aca="false">IFERROR((Counts!R1157+Counts!S1157+2*Counts!T1157+3*Counts!U1157)/Counts!Q1157,"")</f>
        <v>0</v>
      </c>
      <c r="H1157" s="35" t="n">
        <f aca="false">IFERROR(Counts!U1157,"")</f>
        <v>0</v>
      </c>
      <c r="I1157" s="36" t="n">
        <f aca="false">IFERROR(Counts!Z1157/Counts!AA1157,"")</f>
        <v>0</v>
      </c>
      <c r="J1157" s="36" t="n">
        <f aca="false">IFERROR(Counts!AB1157/Counts!AA1157,"")</f>
        <v>0</v>
      </c>
      <c r="K1157" s="37" t="n">
        <f aca="false">IFERROR((Counts!AB1157-Counts!Z1157)/Counts!AA1157,"")</f>
        <v>0</v>
      </c>
      <c r="L1157" s="38" t="n">
        <f aca="false">IFERROR(Counts!Y1157/Counts!P1157,"")</f>
        <v>1</v>
      </c>
      <c r="M1157" s="38" t="n">
        <f aca="false">IFERROR(Counts!V1157/Counts!P1157,"")</f>
        <v>0</v>
      </c>
      <c r="N1157" s="38" t="str">
        <f aca="false">IFERROR(Counts!AD1157/Counts!AC1157,"")</f>
        <v/>
      </c>
      <c r="O1157" s="38" t="str">
        <f aca="false">IFERROR(Counts!AE1157/Counts!AC1157,"")</f>
        <v/>
      </c>
      <c r="P1157" s="39" t="str">
        <f aca="false">IFERROR(Counts!AG1157/Counts!AF1157,"")</f>
        <v/>
      </c>
      <c r="Q1157" s="38" t="str">
        <f aca="false">IFERROR(Counts!AH1157/Counts!AC1157,"")</f>
        <v/>
      </c>
      <c r="R1157" s="38" t="n">
        <f aca="false">IFERROR(Counts!N1157/Counts!M1157,"")</f>
        <v>0.714285714285714</v>
      </c>
      <c r="S1157" s="38" t="n">
        <f aca="false">IFERROR(Counts!K1157/Counts!J1157,"")</f>
        <v>0.5</v>
      </c>
      <c r="T1157" s="38" t="n">
        <f aca="false">IFERROR(Counts!I1157/Counts!H1157,"")</f>
        <v>0.857142857142857</v>
      </c>
      <c r="U1157" s="38" t="n">
        <f aca="false">IFERROR(1-Counts!L1157/Counts!K1157,"")</f>
        <v>0</v>
      </c>
      <c r="V1157" s="39" t="n">
        <f aca="false">IFERROR(Counts!AJ1157/Counts!AI1157,"")</f>
        <v>75.0142857142857</v>
      </c>
      <c r="W1157" s="38" t="n">
        <f aca="false">IFERROR(Counts!AK1157/Counts!AI1157,"")</f>
        <v>0.428571428571429</v>
      </c>
      <c r="X1157" s="40" t="n">
        <f aca="false">IFERROR(Counts!O1157,"")</f>
        <v>-0.797</v>
      </c>
      <c r="Y1157" s="36" t="n">
        <f aca="false">IFERROR(INDEX('Season Counts'!$Y$2:$Y$740,$AF1157)/INDEX('Season Counts'!$X$2:$X$740,$AF1157),"")</f>
        <v>0.248493975903614</v>
      </c>
      <c r="Z1157" s="37" t="n">
        <f aca="false">IFERROR(J1157-Y1157,"")</f>
        <v>-0.248493975903614</v>
      </c>
      <c r="AA1157" s="38" t="n">
        <f aca="false">IFERROR(INDEX('Season Counts'!$K$2:$K$740,$AF1157)/INDEX('Season Counts'!$J$2:$J$740,$AF1157),"")</f>
        <v>0.343023255813954</v>
      </c>
      <c r="AB1157" s="41" t="n">
        <f aca="false">IFERROR(R1157-AA1157,"")</f>
        <v>0.371262458471761</v>
      </c>
      <c r="AC1157" s="39" t="n">
        <f aca="false">IFERROR(INDEX('Season Counts'!$AG$2:$AG$740,$AF1157)/INDEX('Season Counts'!$AF$2:$AF$740,$AF1157),"")</f>
        <v>75.1978102189781</v>
      </c>
      <c r="AD1157" s="40" t="n">
        <f aca="false">IFERROR(V1157-AC1157,"")</f>
        <v>-0.183524504692386</v>
      </c>
      <c r="AE1157" s="4" t="str">
        <f aca="false">IF(D1157&lt;Guide!$C$21,"Low PA",IF(TRIM(IF(ISNUMBER(AD1157),IF(N(AD1157)&lt;=-Guide!$C$24,"▼ Bat Speed  ",IF(N(AD1157)&gt;=Guide!$C$24,"▲ Bat Speed  ","")),"")&amp;IF(N(Z1157)&gt;=Guide!$C$22,"▲ Contact  ","")&amp;IF(N(Z1157)&lt;=-Guide!$C$22,"▼ Contact  ","")&amp;IF(N(AB1157)&gt;=Guide!$C$23,"▲ Chase  ","")&amp;IF(N(AB1157)&lt;=-Guide!$C$23,"▼ Chase  ",""))="","Stable",TRIM(IF(ISNUMBER(AD1157),IF(N(AD1157)&lt;=-Guide!$C$24,"▼ Bat Speed  ",IF(N(AD1157)&gt;=Guide!$C$24,"▲ Bat Speed  ","")),"")&amp;IF(N(Z1157)&gt;=Guide!$C$22,"▲ Contact  ","")&amp;IF(N(Z1157)&lt;=-Guide!$C$22,"▼ Contact  ","")&amp;IF(N(AB1157)&gt;=Guide!$C$23,"▲ Chase  ","")&amp;IF(N(AB1157)&lt;=-Guide!$C$23,"▼ Chase  ",""))))</f>
        <v>Low PA</v>
      </c>
      <c r="AF1157" s="35" t="n">
        <f aca="false">MATCH(Counts!A1157,'Season Counts'!$A$2:$A$740,0)</f>
        <v>298</v>
      </c>
    </row>
    <row r="1158" customFormat="false" ht="15" hidden="false" customHeight="false" outlineLevel="0" collapsed="false">
      <c r="A1158" s="34" t="str">
        <f aca="false">Counts!B1158</f>
        <v>HOU</v>
      </c>
      <c r="B1158" s="5" t="str">
        <f aca="false">Counts!C1158</f>
        <v>Lucas Spence</v>
      </c>
      <c r="C1158" s="34" t="str">
        <f aca="false">Counts!F1158</f>
        <v>Jul</v>
      </c>
      <c r="D1158" s="35" t="n">
        <f aca="false">IFERROR(Counts!P1158,"")</f>
        <v>41</v>
      </c>
      <c r="E1158" s="36" t="n">
        <f aca="false">IFERROR(Counts!R1158/Counts!Q1158,"")</f>
        <v>0.162162162162162</v>
      </c>
      <c r="F1158" s="36" t="n">
        <f aca="false">IFERROR((Counts!R1158+Counts!V1158+Counts!W1158)/(Counts!Q1158+Counts!V1158+Counts!W1158+Counts!X1158),"")</f>
        <v>0.24390243902439</v>
      </c>
      <c r="G1158" s="36" t="n">
        <f aca="false">IFERROR((Counts!R1158+Counts!S1158+2*Counts!T1158+3*Counts!U1158)/Counts!Q1158,"")</f>
        <v>0.189189189189189</v>
      </c>
      <c r="H1158" s="35" t="n">
        <f aca="false">IFERROR(Counts!U1158,"")</f>
        <v>0</v>
      </c>
      <c r="I1158" s="36" t="n">
        <f aca="false">IFERROR(Counts!Z1158/Counts!AA1158,"")</f>
        <v>0.208536585365854</v>
      </c>
      <c r="J1158" s="36" t="n">
        <f aca="false">IFERROR(Counts!AB1158/Counts!AA1158,"")</f>
        <v>0.23590243902439</v>
      </c>
      <c r="K1158" s="37" t="n">
        <f aca="false">IFERROR((Counts!AB1158-Counts!Z1158)/Counts!AA1158,"")</f>
        <v>0.0273658536585366</v>
      </c>
      <c r="L1158" s="38" t="n">
        <f aca="false">IFERROR(Counts!Y1158/Counts!P1158,"")</f>
        <v>0.365853658536585</v>
      </c>
      <c r="M1158" s="38" t="n">
        <f aca="false">IFERROR(Counts!V1158/Counts!P1158,"")</f>
        <v>0.0731707317073171</v>
      </c>
      <c r="N1158" s="38" t="n">
        <f aca="false">IFERROR(Counts!AD1158/Counts!AC1158,"")</f>
        <v>0.0454545454545455</v>
      </c>
      <c r="O1158" s="38" t="n">
        <f aca="false">IFERROR(Counts!AE1158/Counts!AC1158,"")</f>
        <v>0.409090909090909</v>
      </c>
      <c r="P1158" s="39" t="n">
        <f aca="false">IFERROR(Counts!AG1158/Counts!AF1158,"")</f>
        <v>92.7272727272727</v>
      </c>
      <c r="Q1158" s="38" t="n">
        <f aca="false">IFERROR(Counts!AH1158/Counts!AC1158,"")</f>
        <v>0.272727272727273</v>
      </c>
      <c r="R1158" s="38" t="n">
        <f aca="false">IFERROR(Counts!N1158/Counts!M1158,"")</f>
        <v>0.317647058823529</v>
      </c>
      <c r="S1158" s="38" t="n">
        <f aca="false">IFERROR(Counts!K1158/Counts!J1158,"")</f>
        <v>0.722222222222222</v>
      </c>
      <c r="T1158" s="38" t="n">
        <f aca="false">IFERROR(Counts!I1158/Counts!H1158,"")</f>
        <v>0.367088607594937</v>
      </c>
      <c r="U1158" s="38" t="n">
        <f aca="false">IFERROR(1-Counts!L1158/Counts!K1158,"")</f>
        <v>0.75</v>
      </c>
      <c r="V1158" s="39" t="n">
        <f aca="false">IFERROR(Counts!AJ1158/Counts!AI1158,"")</f>
        <v>73.2059701492537</v>
      </c>
      <c r="W1158" s="38" t="n">
        <f aca="false">IFERROR(Counts!AK1158/Counts!AI1158,"")</f>
        <v>0.313432835820896</v>
      </c>
      <c r="X1158" s="40" t="n">
        <f aca="false">IFERROR(Counts!O1158,"")</f>
        <v>-3.87</v>
      </c>
      <c r="Y1158" s="36" t="n">
        <f aca="false">IFERROR(INDEX('Season Counts'!$Y$2:$Y$740,$AF1158)/INDEX('Season Counts'!$X$2:$X$740,$AF1158),"")</f>
        <v>0.304619047619048</v>
      </c>
      <c r="Z1158" s="37" t="n">
        <f aca="false">IFERROR(J1158-Y1158,"")</f>
        <v>-0.0687166085946574</v>
      </c>
      <c r="AA1158" s="38" t="n">
        <f aca="false">IFERROR(INDEX('Season Counts'!$K$2:$K$740,$AF1158)/INDEX('Season Counts'!$J$2:$J$740,$AF1158),"")</f>
        <v>0.24812030075188</v>
      </c>
      <c r="AB1158" s="41" t="n">
        <f aca="false">IFERROR(R1158-AA1158,"")</f>
        <v>0.0695267580716497</v>
      </c>
      <c r="AC1158" s="39" t="n">
        <f aca="false">IFERROR(INDEX('Season Counts'!$AG$2:$AG$740,$AF1158)/INDEX('Season Counts'!$AF$2:$AF$740,$AF1158),"")</f>
        <v>73.587</v>
      </c>
      <c r="AD1158" s="40" t="n">
        <f aca="false">IFERROR(V1158-AC1158,"")</f>
        <v>-0.381029850746273</v>
      </c>
      <c r="AE1158" s="4" t="str">
        <f aca="false">IF(D1158&lt;Guide!$C$21,"Low PA",IF(TRIM(IF(ISNUMBER(AD1158),IF(N(AD1158)&lt;=-Guide!$C$24,"▼ Bat Speed  ",IF(N(AD1158)&gt;=Guide!$C$24,"▲ Bat Speed  ","")),"")&amp;IF(N(Z1158)&gt;=Guide!$C$22,"▲ Contact  ","")&amp;IF(N(Z1158)&lt;=-Guide!$C$22,"▼ Contact  ","")&amp;IF(N(AB1158)&gt;=Guide!$C$23,"▲ Chase  ","")&amp;IF(N(AB1158)&lt;=-Guide!$C$23,"▼ Chase  ",""))="","Stable",TRIM(IF(ISNUMBER(AD1158),IF(N(AD1158)&lt;=-Guide!$C$24,"▼ Bat Speed  ",IF(N(AD1158)&gt;=Guide!$C$24,"▲ Bat Speed  ","")),"")&amp;IF(N(Z1158)&gt;=Guide!$C$22,"▲ Contact  ","")&amp;IF(N(Z1158)&lt;=-Guide!$C$22,"▼ Contact  ","")&amp;IF(N(AB1158)&gt;=Guide!$C$23,"▲ Chase  ","")&amp;IF(N(AB1158)&lt;=-Guide!$C$23,"▼ Chase  ",""))))</f>
        <v>▼ Contact ▲ Chase</v>
      </c>
      <c r="AF1158" s="35" t="n">
        <f aca="false">MATCH(Counts!A1158,'Season Counts'!$A$2:$A$740,0)</f>
        <v>299</v>
      </c>
    </row>
    <row r="1159" customFormat="false" ht="15" hidden="false" customHeight="false" outlineLevel="0" collapsed="false">
      <c r="A1159" s="34" t="str">
        <f aca="false">Counts!B1159</f>
        <v>HOU</v>
      </c>
      <c r="B1159" s="5" t="str">
        <f aca="false">Counts!C1159</f>
        <v>Lucas Spence</v>
      </c>
      <c r="C1159" s="34" t="str">
        <f aca="false">Counts!F1159</f>
        <v>Sep</v>
      </c>
      <c r="D1159" s="35" t="n">
        <f aca="false">IFERROR(Counts!P1159,"")</f>
        <v>22</v>
      </c>
      <c r="E1159" s="36" t="n">
        <f aca="false">IFERROR(Counts!R1159/Counts!Q1159,"")</f>
        <v>0.333333333333333</v>
      </c>
      <c r="F1159" s="36" t="n">
        <f aca="false">IFERROR((Counts!R1159+Counts!V1159+Counts!W1159)/(Counts!Q1159+Counts!V1159+Counts!W1159+Counts!X1159),"")</f>
        <v>0.454545454545455</v>
      </c>
      <c r="G1159" s="36" t="n">
        <f aca="false">IFERROR((Counts!R1159+Counts!S1159+2*Counts!T1159+3*Counts!U1159)/Counts!Q1159,"")</f>
        <v>1.16666666666667</v>
      </c>
      <c r="H1159" s="35" t="n">
        <f aca="false">IFERROR(Counts!U1159,"")</f>
        <v>4</v>
      </c>
      <c r="I1159" s="36" t="n">
        <f aca="false">IFERROR(Counts!Z1159/Counts!AA1159,"")</f>
        <v>0.620454545454546</v>
      </c>
      <c r="J1159" s="36" t="n">
        <f aca="false">IFERROR(Counts!AB1159/Counts!AA1159,"")</f>
        <v>0.432681818181818</v>
      </c>
      <c r="K1159" s="37" t="n">
        <f aca="false">IFERROR((Counts!AB1159-Counts!Z1159)/Counts!AA1159,"")</f>
        <v>-0.187772727272727</v>
      </c>
      <c r="L1159" s="38" t="n">
        <f aca="false">IFERROR(Counts!Y1159/Counts!P1159,"")</f>
        <v>0.318181818181818</v>
      </c>
      <c r="M1159" s="38" t="n">
        <f aca="false">IFERROR(Counts!V1159/Counts!P1159,"")</f>
        <v>0.181818181818182</v>
      </c>
      <c r="N1159" s="38" t="n">
        <f aca="false">IFERROR(Counts!AD1159/Counts!AC1159,"")</f>
        <v>0.272727272727273</v>
      </c>
      <c r="O1159" s="38" t="n">
        <f aca="false">IFERROR(Counts!AE1159/Counts!AC1159,"")</f>
        <v>0.636363636363636</v>
      </c>
      <c r="P1159" s="39" t="n">
        <f aca="false">IFERROR(Counts!AG1159/Counts!AF1159,"")</f>
        <v>90.2818181818182</v>
      </c>
      <c r="Q1159" s="38" t="n">
        <f aca="false">IFERROR(Counts!AH1159/Counts!AC1159,"")</f>
        <v>0.727272727272727</v>
      </c>
      <c r="R1159" s="38" t="n">
        <f aca="false">IFERROR(Counts!N1159/Counts!M1159,"")</f>
        <v>0.125</v>
      </c>
      <c r="S1159" s="38" t="n">
        <f aca="false">IFERROR(Counts!K1159/Counts!J1159,"")</f>
        <v>0.697674418604651</v>
      </c>
      <c r="T1159" s="38" t="n">
        <f aca="false">IFERROR(Counts!I1159/Counts!H1159,"")</f>
        <v>0.388888888888889</v>
      </c>
      <c r="U1159" s="38" t="n">
        <f aca="false">IFERROR(1-Counts!L1159/Counts!K1159,"")</f>
        <v>0.666666666666667</v>
      </c>
      <c r="V1159" s="39" t="n">
        <f aca="false">IFERROR(Counts!AJ1159/Counts!AI1159,"")</f>
        <v>74.3606060606061</v>
      </c>
      <c r="W1159" s="38" t="n">
        <f aca="false">IFERROR(Counts!AK1159/Counts!AI1159,"")</f>
        <v>0.363636363636364</v>
      </c>
      <c r="X1159" s="40" t="n">
        <f aca="false">IFERROR(Counts!O1159,"")</f>
        <v>5.162</v>
      </c>
      <c r="Y1159" s="36" t="n">
        <f aca="false">IFERROR(INDEX('Season Counts'!$Y$2:$Y$740,$AF1159)/INDEX('Season Counts'!$X$2:$X$740,$AF1159),"")</f>
        <v>0.304619047619048</v>
      </c>
      <c r="Z1159" s="37" t="n">
        <f aca="false">IFERROR(J1159-Y1159,"")</f>
        <v>0.128062770562771</v>
      </c>
      <c r="AA1159" s="38" t="n">
        <f aca="false">IFERROR(INDEX('Season Counts'!$K$2:$K$740,$AF1159)/INDEX('Season Counts'!$J$2:$J$740,$AF1159),"")</f>
        <v>0.24812030075188</v>
      </c>
      <c r="AB1159" s="41" t="n">
        <f aca="false">IFERROR(R1159-AA1159,"")</f>
        <v>-0.12312030075188</v>
      </c>
      <c r="AC1159" s="39" t="n">
        <f aca="false">IFERROR(INDEX('Season Counts'!$AG$2:$AG$740,$AF1159)/INDEX('Season Counts'!$AF$2:$AF$740,$AF1159),"")</f>
        <v>73.587</v>
      </c>
      <c r="AD1159" s="40" t="n">
        <f aca="false">IFERROR(V1159-AC1159,"")</f>
        <v>0.773606060606056</v>
      </c>
      <c r="AE1159" s="4" t="str">
        <f aca="false">IF(D1159&lt;Guide!$C$21,"Low PA",IF(TRIM(IF(ISNUMBER(AD1159),IF(N(AD1159)&lt;=-Guide!$C$24,"▼ Bat Speed  ",IF(N(AD1159)&gt;=Guide!$C$24,"▲ Bat Speed  ","")),"")&amp;IF(N(Z1159)&gt;=Guide!$C$22,"▲ Contact  ","")&amp;IF(N(Z1159)&lt;=-Guide!$C$22,"▼ Contact  ","")&amp;IF(N(AB1159)&gt;=Guide!$C$23,"▲ Chase  ","")&amp;IF(N(AB1159)&lt;=-Guide!$C$23,"▼ Chase  ",""))="","Stable",TRIM(IF(ISNUMBER(AD1159),IF(N(AD1159)&lt;=-Guide!$C$24,"▼ Bat Speed  ",IF(N(AD1159)&gt;=Guide!$C$24,"▲ Bat Speed  ","")),"")&amp;IF(N(Z1159)&gt;=Guide!$C$22,"▲ Contact  ","")&amp;IF(N(Z1159)&lt;=-Guide!$C$22,"▼ Contact  ","")&amp;IF(N(AB1159)&gt;=Guide!$C$23,"▲ Chase  ","")&amp;IF(N(AB1159)&lt;=-Guide!$C$23,"▼ Chase  ",""))))</f>
        <v>Low PA</v>
      </c>
      <c r="AF1159" s="35" t="n">
        <f aca="false">MATCH(Counts!A1159,'Season Counts'!$A$2:$A$740,0)</f>
        <v>299</v>
      </c>
    </row>
    <row r="1160" customFormat="false" ht="15" hidden="false" customHeight="false" outlineLevel="0" collapsed="false">
      <c r="A1160" s="34" t="str">
        <f aca="false">Counts!B1160</f>
        <v>HOU</v>
      </c>
      <c r="B1160" s="5" t="str">
        <f aca="false">Counts!C1160</f>
        <v>Zach Cole</v>
      </c>
      <c r="C1160" s="34" t="str">
        <f aca="false">Counts!F1160</f>
        <v>May</v>
      </c>
      <c r="D1160" s="35" t="n">
        <f aca="false">IFERROR(Counts!P1160,"")</f>
        <v>53</v>
      </c>
      <c r="E1160" s="36" t="n">
        <f aca="false">IFERROR(Counts!R1160/Counts!Q1160,"")</f>
        <v>0.156862745098039</v>
      </c>
      <c r="F1160" s="36" t="n">
        <f aca="false">IFERROR((Counts!R1160+Counts!V1160+Counts!W1160)/(Counts!Q1160+Counts!V1160+Counts!W1160+Counts!X1160),"")</f>
        <v>0.188679245283019</v>
      </c>
      <c r="G1160" s="36" t="n">
        <f aca="false">IFERROR((Counts!R1160+Counts!S1160+2*Counts!T1160+3*Counts!U1160)/Counts!Q1160,"")</f>
        <v>0.352941176470588</v>
      </c>
      <c r="H1160" s="35" t="n">
        <f aca="false">IFERROR(Counts!U1160,"")</f>
        <v>3</v>
      </c>
      <c r="I1160" s="36" t="n">
        <f aca="false">IFERROR(Counts!Z1160/Counts!AA1160,"")</f>
        <v>0.231132075471698</v>
      </c>
      <c r="J1160" s="36" t="n">
        <f aca="false">IFERROR(Counts!AB1160/Counts!AA1160,"")</f>
        <v>0.288698113207547</v>
      </c>
      <c r="K1160" s="37" t="n">
        <f aca="false">IFERROR((Counts!AB1160-Counts!Z1160)/Counts!AA1160,"")</f>
        <v>0.0575660377358491</v>
      </c>
      <c r="L1160" s="38" t="n">
        <f aca="false">IFERROR(Counts!Y1160/Counts!P1160,"")</f>
        <v>0.39622641509434</v>
      </c>
      <c r="M1160" s="38" t="n">
        <f aca="false">IFERROR(Counts!V1160/Counts!P1160,"")</f>
        <v>0.0188679245283019</v>
      </c>
      <c r="N1160" s="38" t="n">
        <f aca="false">IFERROR(Counts!AD1160/Counts!AC1160,"")</f>
        <v>0.166666666666667</v>
      </c>
      <c r="O1160" s="38" t="n">
        <f aca="false">IFERROR(Counts!AE1160/Counts!AC1160,"")</f>
        <v>0.5</v>
      </c>
      <c r="P1160" s="39" t="n">
        <f aca="false">IFERROR(Counts!AG1160/Counts!AF1160,"")</f>
        <v>92.4666666666667</v>
      </c>
      <c r="Q1160" s="38" t="n">
        <f aca="false">IFERROR(Counts!AH1160/Counts!AC1160,"")</f>
        <v>0.333333333333333</v>
      </c>
      <c r="R1160" s="38" t="n">
        <f aca="false">IFERROR(Counts!N1160/Counts!M1160,"")</f>
        <v>0.281818181818182</v>
      </c>
      <c r="S1160" s="38" t="n">
        <f aca="false">IFERROR(Counts!K1160/Counts!J1160,"")</f>
        <v>0.605504587155963</v>
      </c>
      <c r="T1160" s="38" t="n">
        <f aca="false">IFERROR(Counts!I1160/Counts!H1160,"")</f>
        <v>0.43298969072165</v>
      </c>
      <c r="U1160" s="38" t="n">
        <f aca="false">IFERROR(1-Counts!L1160/Counts!K1160,"")</f>
        <v>0.696969696969697</v>
      </c>
      <c r="V1160" s="39" t="n">
        <f aca="false">IFERROR(Counts!AJ1160/Counts!AI1160,"")</f>
        <v>76.3678571428571</v>
      </c>
      <c r="W1160" s="38" t="n">
        <f aca="false">IFERROR(Counts!AK1160/Counts!AI1160,"")</f>
        <v>0.666666666666667</v>
      </c>
      <c r="X1160" s="40" t="n">
        <f aca="false">IFERROR(Counts!O1160,"")</f>
        <v>-3.245</v>
      </c>
      <c r="Y1160" s="36" t="n">
        <f aca="false">IFERROR(INDEX('Season Counts'!$Y$2:$Y$740,$AF1160)/INDEX('Season Counts'!$X$2:$X$740,$AF1160),"")</f>
        <v>0.288698113207547</v>
      </c>
      <c r="Z1160" s="37" t="n">
        <f aca="false">IFERROR(J1160-Y1160,"")</f>
        <v>0</v>
      </c>
      <c r="AA1160" s="38" t="n">
        <f aca="false">IFERROR(INDEX('Season Counts'!$K$2:$K$740,$AF1160)/INDEX('Season Counts'!$J$2:$J$740,$AF1160),"")</f>
        <v>0.281818181818182</v>
      </c>
      <c r="AB1160" s="41" t="n">
        <f aca="false">IFERROR(R1160-AA1160,"")</f>
        <v>0</v>
      </c>
      <c r="AC1160" s="39" t="n">
        <f aca="false">IFERROR(INDEX('Season Counts'!$AG$2:$AG$740,$AF1160)/INDEX('Season Counts'!$AF$2:$AF$740,$AF1160),"")</f>
        <v>76.3678571428571</v>
      </c>
      <c r="AD1160" s="40" t="n">
        <f aca="false">IFERROR(V1160-AC1160,"")</f>
        <v>0</v>
      </c>
      <c r="AE1160" s="4" t="str">
        <f aca="false">IF(D1160&lt;Guide!$C$21,"Low PA",IF(TRIM(IF(ISNUMBER(AD1160),IF(N(AD1160)&lt;=-Guide!$C$24,"▼ Bat Speed  ",IF(N(AD1160)&gt;=Guide!$C$24,"▲ Bat Speed  ","")),"")&amp;IF(N(Z1160)&gt;=Guide!$C$22,"▲ Contact  ","")&amp;IF(N(Z1160)&lt;=-Guide!$C$22,"▼ Contact  ","")&amp;IF(N(AB1160)&gt;=Guide!$C$23,"▲ Chase  ","")&amp;IF(N(AB1160)&lt;=-Guide!$C$23,"▼ Chase  ",""))="","Stable",TRIM(IF(ISNUMBER(AD1160),IF(N(AD1160)&lt;=-Guide!$C$24,"▼ Bat Speed  ",IF(N(AD1160)&gt;=Guide!$C$24,"▲ Bat Speed  ","")),"")&amp;IF(N(Z1160)&gt;=Guide!$C$22,"▲ Contact  ","")&amp;IF(N(Z1160)&lt;=-Guide!$C$22,"▼ Contact  ","")&amp;IF(N(AB1160)&gt;=Guide!$C$23,"▲ Chase  ","")&amp;IF(N(AB1160)&lt;=-Guide!$C$23,"▼ Chase  ",""))))</f>
        <v>Stable</v>
      </c>
      <c r="AF1160" s="35" t="n">
        <f aca="false">MATCH(Counts!A1160,'Season Counts'!$A$2:$A$740,0)</f>
        <v>300</v>
      </c>
    </row>
    <row r="1161" customFormat="false" ht="15" hidden="false" customHeight="false" outlineLevel="0" collapsed="false">
      <c r="A1161" s="34" t="str">
        <f aca="false">Counts!B1161</f>
        <v>HOU</v>
      </c>
      <c r="B1161" s="5" t="str">
        <f aca="false">Counts!C1161</f>
        <v>Raynel Delgado</v>
      </c>
      <c r="C1161" s="34" t="str">
        <f aca="false">Counts!F1161</f>
        <v>Jun</v>
      </c>
      <c r="D1161" s="35" t="n">
        <f aca="false">IFERROR(Counts!P1161,"")</f>
        <v>31</v>
      </c>
      <c r="E1161" s="36" t="n">
        <f aca="false">IFERROR(Counts!R1161/Counts!Q1161,"")</f>
        <v>0.285714285714286</v>
      </c>
      <c r="F1161" s="36" t="n">
        <f aca="false">IFERROR((Counts!R1161+Counts!V1161+Counts!W1161)/(Counts!Q1161+Counts!V1161+Counts!W1161+Counts!X1161),"")</f>
        <v>0.333333333333333</v>
      </c>
      <c r="G1161" s="36" t="n">
        <f aca="false">IFERROR((Counts!R1161+Counts!S1161+2*Counts!T1161+3*Counts!U1161)/Counts!Q1161,"")</f>
        <v>0.428571428571429</v>
      </c>
      <c r="H1161" s="35" t="n">
        <f aca="false">IFERROR(Counts!U1161,"")</f>
        <v>1</v>
      </c>
      <c r="I1161" s="36" t="n">
        <f aca="false">IFERROR(Counts!Z1161/Counts!AA1161,"")</f>
        <v>0.335</v>
      </c>
      <c r="J1161" s="36" t="n">
        <f aca="false">IFERROR(Counts!AB1161/Counts!AA1161,"")</f>
        <v>0.292066666666667</v>
      </c>
      <c r="K1161" s="37" t="n">
        <f aca="false">IFERROR((Counts!AB1161-Counts!Z1161)/Counts!AA1161,"")</f>
        <v>-0.0429333333333333</v>
      </c>
      <c r="L1161" s="38" t="n">
        <f aca="false">IFERROR(Counts!Y1161/Counts!P1161,"")</f>
        <v>0.129032258064516</v>
      </c>
      <c r="M1161" s="38" t="n">
        <f aca="false">IFERROR(Counts!V1161/Counts!P1161,"")</f>
        <v>0.0645161290322581</v>
      </c>
      <c r="N1161" s="38" t="n">
        <f aca="false">IFERROR(Counts!AD1161/Counts!AC1161,"")</f>
        <v>0.04</v>
      </c>
      <c r="O1161" s="38" t="n">
        <f aca="false">IFERROR(Counts!AE1161/Counts!AC1161,"")</f>
        <v>0.32</v>
      </c>
      <c r="P1161" s="39" t="n">
        <f aca="false">IFERROR(Counts!AG1161/Counts!AF1161,"")</f>
        <v>85.504</v>
      </c>
      <c r="Q1161" s="38" t="n">
        <f aca="false">IFERROR(Counts!AH1161/Counts!AC1161,"")</f>
        <v>0.36</v>
      </c>
      <c r="R1161" s="38" t="n">
        <f aca="false">IFERROR(Counts!N1161/Counts!M1161,"")</f>
        <v>0.319148936170213</v>
      </c>
      <c r="S1161" s="38" t="n">
        <f aca="false">IFERROR(Counts!K1161/Counts!J1161,"")</f>
        <v>0.8</v>
      </c>
      <c r="T1161" s="38" t="n">
        <f aca="false">IFERROR(Counts!I1161/Counts!H1161,"")</f>
        <v>0.235294117647059</v>
      </c>
      <c r="U1161" s="38" t="n">
        <f aca="false">IFERROR(1-Counts!L1161/Counts!K1161,"")</f>
        <v>0.944444444444444</v>
      </c>
      <c r="V1161" s="39" t="n">
        <f aca="false">IFERROR(Counts!AJ1161/Counts!AI1161,"")</f>
        <v>70.7155555555556</v>
      </c>
      <c r="W1161" s="38" t="n">
        <f aca="false">IFERROR(Counts!AK1161/Counts!AI1161,"")</f>
        <v>0.0444444444444444</v>
      </c>
      <c r="X1161" s="40" t="n">
        <f aca="false">IFERROR(Counts!O1161,"")</f>
        <v>-0.019</v>
      </c>
      <c r="Y1161" s="36" t="n">
        <f aca="false">IFERROR(INDEX('Season Counts'!$Y$2:$Y$740,$AF1161)/INDEX('Season Counts'!$X$2:$X$740,$AF1161),"")</f>
        <v>0.265425</v>
      </c>
      <c r="Z1161" s="37" t="n">
        <f aca="false">IFERROR(J1161-Y1161,"")</f>
        <v>0.0266416666666667</v>
      </c>
      <c r="AA1161" s="38" t="n">
        <f aca="false">IFERROR(INDEX('Season Counts'!$K$2:$K$740,$AF1161)/INDEX('Season Counts'!$J$2:$J$740,$AF1161),"")</f>
        <v>0.298507462686567</v>
      </c>
      <c r="AB1161" s="41" t="n">
        <f aca="false">IFERROR(R1161-AA1161,"")</f>
        <v>0.0206414734836456</v>
      </c>
      <c r="AC1161" s="39" t="n">
        <f aca="false">IFERROR(INDEX('Season Counts'!$AG$2:$AG$740,$AF1161)/INDEX('Season Counts'!$AF$2:$AF$740,$AF1161),"")</f>
        <v>70.8333333333333</v>
      </c>
      <c r="AD1161" s="40" t="n">
        <f aca="false">IFERROR(V1161-AC1161,"")</f>
        <v>-0.117777777777775</v>
      </c>
      <c r="AE1161" s="4" t="str">
        <f aca="false">IF(D1161&lt;Guide!$C$21,"Low PA",IF(TRIM(IF(ISNUMBER(AD1161),IF(N(AD1161)&lt;=-Guide!$C$24,"▼ Bat Speed  ",IF(N(AD1161)&gt;=Guide!$C$24,"▲ Bat Speed  ","")),"")&amp;IF(N(Z1161)&gt;=Guide!$C$22,"▲ Contact  ","")&amp;IF(N(Z1161)&lt;=-Guide!$C$22,"▼ Contact  ","")&amp;IF(N(AB1161)&gt;=Guide!$C$23,"▲ Chase  ","")&amp;IF(N(AB1161)&lt;=-Guide!$C$23,"▼ Chase  ",""))="","Stable",TRIM(IF(ISNUMBER(AD1161),IF(N(AD1161)&lt;=-Guide!$C$24,"▼ Bat Speed  ",IF(N(AD1161)&gt;=Guide!$C$24,"▲ Bat Speed  ","")),"")&amp;IF(N(Z1161)&gt;=Guide!$C$22,"▲ Contact  ","")&amp;IF(N(Z1161)&lt;=-Guide!$C$22,"▼ Contact  ","")&amp;IF(N(AB1161)&gt;=Guide!$C$23,"▲ Chase  ","")&amp;IF(N(AB1161)&lt;=-Guide!$C$23,"▼ Chase  ",""))))</f>
        <v>Low PA</v>
      </c>
      <c r="AF1161" s="35" t="n">
        <f aca="false">MATCH(Counts!A1161,'Season Counts'!$A$2:$A$740,0)</f>
        <v>301</v>
      </c>
    </row>
    <row r="1162" customFormat="false" ht="15" hidden="false" customHeight="false" outlineLevel="0" collapsed="false">
      <c r="A1162" s="34" t="str">
        <f aca="false">Counts!B1162</f>
        <v>HOU</v>
      </c>
      <c r="B1162" s="5" t="str">
        <f aca="false">Counts!C1162</f>
        <v>Raynel Delgado</v>
      </c>
      <c r="C1162" s="34" t="str">
        <f aca="false">Counts!F1162</f>
        <v>Jul</v>
      </c>
      <c r="D1162" s="35" t="n">
        <f aca="false">IFERROR(Counts!P1162,"")</f>
        <v>5</v>
      </c>
      <c r="E1162" s="36" t="n">
        <f aca="false">IFERROR(Counts!R1162/Counts!Q1162,"")</f>
        <v>0.2</v>
      </c>
      <c r="F1162" s="36" t="n">
        <f aca="false">IFERROR((Counts!R1162+Counts!V1162+Counts!W1162)/(Counts!Q1162+Counts!V1162+Counts!W1162+Counts!X1162),"")</f>
        <v>0.2</v>
      </c>
      <c r="G1162" s="36" t="n">
        <f aca="false">IFERROR((Counts!R1162+Counts!S1162+2*Counts!T1162+3*Counts!U1162)/Counts!Q1162,"")</f>
        <v>0.2</v>
      </c>
      <c r="H1162" s="35" t="n">
        <f aca="false">IFERROR(Counts!U1162,"")</f>
        <v>0</v>
      </c>
      <c r="I1162" s="36" t="n">
        <f aca="false">IFERROR(Counts!Z1162/Counts!AA1162,"")</f>
        <v>0.18</v>
      </c>
      <c r="J1162" s="36" t="n">
        <f aca="false">IFERROR(Counts!AB1162/Counts!AA1162,"")</f>
        <v>0.1864</v>
      </c>
      <c r="K1162" s="37" t="n">
        <f aca="false">IFERROR((Counts!AB1162-Counts!Z1162)/Counts!AA1162,"")</f>
        <v>0.00640000000000001</v>
      </c>
      <c r="L1162" s="38" t="n">
        <f aca="false">IFERROR(Counts!Y1162/Counts!P1162,"")</f>
        <v>0.2</v>
      </c>
      <c r="M1162" s="38" t="n">
        <f aca="false">IFERROR(Counts!V1162/Counts!P1162,"")</f>
        <v>0</v>
      </c>
      <c r="N1162" s="38" t="n">
        <f aca="false">IFERROR(Counts!AD1162/Counts!AC1162,"")</f>
        <v>0</v>
      </c>
      <c r="O1162" s="38" t="n">
        <f aca="false">IFERROR(Counts!AE1162/Counts!AC1162,"")</f>
        <v>0.25</v>
      </c>
      <c r="P1162" s="39" t="n">
        <f aca="false">IFERROR(Counts!AG1162/Counts!AF1162,"")</f>
        <v>72.725</v>
      </c>
      <c r="Q1162" s="38" t="n">
        <f aca="false">IFERROR(Counts!AH1162/Counts!AC1162,"")</f>
        <v>0.5</v>
      </c>
      <c r="R1162" s="38" t="n">
        <f aca="false">IFERROR(Counts!N1162/Counts!M1162,"")</f>
        <v>0.333333333333333</v>
      </c>
      <c r="S1162" s="38" t="n">
        <f aca="false">IFERROR(Counts!K1162/Counts!J1162,"")</f>
        <v>0.7</v>
      </c>
      <c r="T1162" s="38" t="n">
        <f aca="false">IFERROR(Counts!I1162/Counts!H1162,"")</f>
        <v>0.444444444444444</v>
      </c>
      <c r="U1162" s="38" t="n">
        <f aca="false">IFERROR(1-Counts!L1162/Counts!K1162,"")</f>
        <v>0.571428571428571</v>
      </c>
      <c r="V1162" s="39" t="n">
        <f aca="false">IFERROR(Counts!AJ1162/Counts!AI1162,"")</f>
        <v>70.45</v>
      </c>
      <c r="W1162" s="38" t="n">
        <f aca="false">IFERROR(Counts!AK1162/Counts!AI1162,"")</f>
        <v>0</v>
      </c>
      <c r="X1162" s="40" t="n">
        <f aca="false">IFERROR(Counts!O1162,"")</f>
        <v>-0.772</v>
      </c>
      <c r="Y1162" s="36" t="n">
        <f aca="false">IFERROR(INDEX('Season Counts'!$Y$2:$Y$740,$AF1162)/INDEX('Season Counts'!$X$2:$X$740,$AF1162),"")</f>
        <v>0.265425</v>
      </c>
      <c r="Z1162" s="37" t="n">
        <f aca="false">IFERROR(J1162-Y1162,"")</f>
        <v>-0.079025</v>
      </c>
      <c r="AA1162" s="38" t="n">
        <f aca="false">IFERROR(INDEX('Season Counts'!$K$2:$K$740,$AF1162)/INDEX('Season Counts'!$J$2:$J$740,$AF1162),"")</f>
        <v>0.298507462686567</v>
      </c>
      <c r="AB1162" s="41" t="n">
        <f aca="false">IFERROR(R1162-AA1162,"")</f>
        <v>0.0348258706467662</v>
      </c>
      <c r="AC1162" s="39" t="n">
        <f aca="false">IFERROR(INDEX('Season Counts'!$AG$2:$AG$740,$AF1162)/INDEX('Season Counts'!$AF$2:$AF$740,$AF1162),"")</f>
        <v>70.8333333333333</v>
      </c>
      <c r="AD1162" s="40" t="n">
        <f aca="false">IFERROR(V1162-AC1162,"")</f>
        <v>-0.383333333333326</v>
      </c>
      <c r="AE1162" s="4" t="str">
        <f aca="false">IF(D1162&lt;Guide!$C$21,"Low PA",IF(TRIM(IF(ISNUMBER(AD1162),IF(N(AD1162)&lt;=-Guide!$C$24,"▼ Bat Speed  ",IF(N(AD1162)&gt;=Guide!$C$24,"▲ Bat Speed  ","")),"")&amp;IF(N(Z1162)&gt;=Guide!$C$22,"▲ Contact  ","")&amp;IF(N(Z1162)&lt;=-Guide!$C$22,"▼ Contact  ","")&amp;IF(N(AB1162)&gt;=Guide!$C$23,"▲ Chase  ","")&amp;IF(N(AB1162)&lt;=-Guide!$C$23,"▼ Chase  ",""))="","Stable",TRIM(IF(ISNUMBER(AD1162),IF(N(AD1162)&lt;=-Guide!$C$24,"▼ Bat Speed  ",IF(N(AD1162)&gt;=Guide!$C$24,"▲ Bat Speed  ","")),"")&amp;IF(N(Z1162)&gt;=Guide!$C$22,"▲ Contact  ","")&amp;IF(N(Z1162)&lt;=-Guide!$C$22,"▼ Contact  ","")&amp;IF(N(AB1162)&gt;=Guide!$C$23,"▲ Chase  ","")&amp;IF(N(AB1162)&lt;=-Guide!$C$23,"▼ Chase  ",""))))</f>
        <v>Low PA</v>
      </c>
      <c r="AF1162" s="35" t="n">
        <f aca="false">MATCH(Counts!A1162,'Season Counts'!$A$2:$A$740,0)</f>
        <v>301</v>
      </c>
    </row>
    <row r="1163" customFormat="false" ht="15" hidden="false" customHeight="false" outlineLevel="0" collapsed="false">
      <c r="A1163" s="34" t="str">
        <f aca="false">Counts!B1163</f>
        <v>HOU</v>
      </c>
      <c r="B1163" s="5" t="str">
        <f aca="false">Counts!C1163</f>
        <v>Raynel Delgado</v>
      </c>
      <c r="C1163" s="34" t="str">
        <f aca="false">Counts!F1163</f>
        <v>Aug</v>
      </c>
      <c r="D1163" s="35" t="n">
        <f aca="false">IFERROR(Counts!P1163,"")</f>
        <v>5</v>
      </c>
      <c r="E1163" s="36" t="n">
        <f aca="false">IFERROR(Counts!R1163/Counts!Q1163,"")</f>
        <v>0</v>
      </c>
      <c r="F1163" s="36" t="n">
        <f aca="false">IFERROR((Counts!R1163+Counts!V1163+Counts!W1163)/(Counts!Q1163+Counts!V1163+Counts!W1163+Counts!X1163),"")</f>
        <v>0.2</v>
      </c>
      <c r="G1163" s="36" t="n">
        <f aca="false">IFERROR((Counts!R1163+Counts!S1163+2*Counts!T1163+3*Counts!U1163)/Counts!Q1163,"")</f>
        <v>0</v>
      </c>
      <c r="H1163" s="35" t="n">
        <f aca="false">IFERROR(Counts!U1163,"")</f>
        <v>0</v>
      </c>
      <c r="I1163" s="36" t="n">
        <f aca="false">IFERROR(Counts!Z1163/Counts!AA1163,"")</f>
        <v>0.14</v>
      </c>
      <c r="J1163" s="36" t="n">
        <f aca="false">IFERROR(Counts!AB1163/Counts!AA1163,"")</f>
        <v>0.1846</v>
      </c>
      <c r="K1163" s="37" t="n">
        <f aca="false">IFERROR((Counts!AB1163-Counts!Z1163)/Counts!AA1163,"")</f>
        <v>0.0446</v>
      </c>
      <c r="L1163" s="38" t="n">
        <f aca="false">IFERROR(Counts!Y1163/Counts!P1163,"")</f>
        <v>0.4</v>
      </c>
      <c r="M1163" s="38" t="n">
        <f aca="false">IFERROR(Counts!V1163/Counts!P1163,"")</f>
        <v>0.2</v>
      </c>
      <c r="N1163" s="38" t="n">
        <f aca="false">IFERROR(Counts!AD1163/Counts!AC1163,"")</f>
        <v>0</v>
      </c>
      <c r="O1163" s="38" t="n">
        <f aca="false">IFERROR(Counts!AE1163/Counts!AC1163,"")</f>
        <v>0.5</v>
      </c>
      <c r="P1163" s="39" t="n">
        <f aca="false">IFERROR(Counts!AG1163/Counts!AF1163,"")</f>
        <v>89.3</v>
      </c>
      <c r="Q1163" s="38" t="n">
        <f aca="false">IFERROR(Counts!AH1163/Counts!AC1163,"")</f>
        <v>0</v>
      </c>
      <c r="R1163" s="38" t="n">
        <f aca="false">IFERROR(Counts!N1163/Counts!M1163,"")</f>
        <v>0.214285714285714</v>
      </c>
      <c r="S1163" s="38" t="n">
        <f aca="false">IFERROR(Counts!K1163/Counts!J1163,"")</f>
        <v>0.6</v>
      </c>
      <c r="T1163" s="38" t="n">
        <f aca="false">IFERROR(Counts!I1163/Counts!H1163,"")</f>
        <v>0.111111111111111</v>
      </c>
      <c r="U1163" s="38" t="n">
        <f aca="false">IFERROR(1-Counts!L1163/Counts!K1163,"")</f>
        <v>1</v>
      </c>
      <c r="V1163" s="39" t="n">
        <f aca="false">IFERROR(Counts!AJ1163/Counts!AI1163,"")</f>
        <v>72.0285714285714</v>
      </c>
      <c r="W1163" s="38" t="n">
        <f aca="false">IFERROR(Counts!AK1163/Counts!AI1163,"")</f>
        <v>0.142857142857143</v>
      </c>
      <c r="X1163" s="40" t="n">
        <f aca="false">IFERROR(Counts!O1163,"")</f>
        <v>-0.616</v>
      </c>
      <c r="Y1163" s="36" t="n">
        <f aca="false">IFERROR(INDEX('Season Counts'!$Y$2:$Y$740,$AF1163)/INDEX('Season Counts'!$X$2:$X$740,$AF1163),"")</f>
        <v>0.265425</v>
      </c>
      <c r="Z1163" s="37" t="n">
        <f aca="false">IFERROR(J1163-Y1163,"")</f>
        <v>-0.080825</v>
      </c>
      <c r="AA1163" s="38" t="n">
        <f aca="false">IFERROR(INDEX('Season Counts'!$K$2:$K$740,$AF1163)/INDEX('Season Counts'!$J$2:$J$740,$AF1163),"")</f>
        <v>0.298507462686567</v>
      </c>
      <c r="AB1163" s="41" t="n">
        <f aca="false">IFERROR(R1163-AA1163,"")</f>
        <v>-0.0842217484008529</v>
      </c>
      <c r="AC1163" s="39" t="n">
        <f aca="false">IFERROR(INDEX('Season Counts'!$AG$2:$AG$740,$AF1163)/INDEX('Season Counts'!$AF$2:$AF$740,$AF1163),"")</f>
        <v>70.8333333333333</v>
      </c>
      <c r="AD1163" s="40" t="n">
        <f aca="false">IFERROR(V1163-AC1163,"")</f>
        <v>1.1952380952381</v>
      </c>
      <c r="AE1163" s="4" t="str">
        <f aca="false">IF(D1163&lt;Guide!$C$21,"Low PA",IF(TRIM(IF(ISNUMBER(AD1163),IF(N(AD1163)&lt;=-Guide!$C$24,"▼ Bat Speed  ",IF(N(AD1163)&gt;=Guide!$C$24,"▲ Bat Speed  ","")),"")&amp;IF(N(Z1163)&gt;=Guide!$C$22,"▲ Contact  ","")&amp;IF(N(Z1163)&lt;=-Guide!$C$22,"▼ Contact  ","")&amp;IF(N(AB1163)&gt;=Guide!$C$23,"▲ Chase  ","")&amp;IF(N(AB1163)&lt;=-Guide!$C$23,"▼ Chase  ",""))="","Stable",TRIM(IF(ISNUMBER(AD1163),IF(N(AD1163)&lt;=-Guide!$C$24,"▼ Bat Speed  ",IF(N(AD1163)&gt;=Guide!$C$24,"▲ Bat Speed  ","")),"")&amp;IF(N(Z1163)&gt;=Guide!$C$22,"▲ Contact  ","")&amp;IF(N(Z1163)&lt;=-Guide!$C$22,"▼ Contact  ","")&amp;IF(N(AB1163)&gt;=Guide!$C$23,"▲ Chase  ","")&amp;IF(N(AB1163)&lt;=-Guide!$C$23,"▼ Chase  ",""))))</f>
        <v>Low PA</v>
      </c>
      <c r="AF1163" s="35" t="n">
        <f aca="false">MATCH(Counts!A1163,'Season Counts'!$A$2:$A$740,0)</f>
        <v>301</v>
      </c>
    </row>
    <row r="1164" customFormat="false" ht="15" hidden="false" customHeight="false" outlineLevel="0" collapsed="false">
      <c r="A1164" s="34" t="str">
        <f aca="false">Counts!B1164</f>
        <v>HOU</v>
      </c>
      <c r="B1164" s="5" t="str">
        <f aca="false">Counts!C1164</f>
        <v>Dustin Harris</v>
      </c>
      <c r="C1164" s="34" t="str">
        <f aca="false">Counts!F1164</f>
        <v>Mar-Apr</v>
      </c>
      <c r="D1164" s="35" t="n">
        <f aca="false">IFERROR(Counts!P1164,"")</f>
        <v>28</v>
      </c>
      <c r="E1164" s="36" t="n">
        <f aca="false">IFERROR(Counts!R1164/Counts!Q1164,"")</f>
        <v>0.166666666666667</v>
      </c>
      <c r="F1164" s="36" t="n">
        <f aca="false">IFERROR((Counts!R1164+Counts!V1164+Counts!W1164)/(Counts!Q1164+Counts!V1164+Counts!W1164+Counts!X1164),"")</f>
        <v>0.25</v>
      </c>
      <c r="G1164" s="36" t="n">
        <f aca="false">IFERROR((Counts!R1164+Counts!S1164+2*Counts!T1164+3*Counts!U1164)/Counts!Q1164,"")</f>
        <v>0.25</v>
      </c>
      <c r="H1164" s="35" t="n">
        <f aca="false">IFERROR(Counts!U1164,"")</f>
        <v>0</v>
      </c>
      <c r="I1164" s="36" t="n">
        <f aca="false">IFERROR(Counts!Z1164/Counts!AA1164,"")</f>
        <v>0.228571428571429</v>
      </c>
      <c r="J1164" s="36" t="n">
        <f aca="false">IFERROR(Counts!AB1164/Counts!AA1164,"")</f>
        <v>0.305535714285714</v>
      </c>
      <c r="K1164" s="37" t="n">
        <f aca="false">IFERROR((Counts!AB1164-Counts!Z1164)/Counts!AA1164,"")</f>
        <v>0.0769642857142857</v>
      </c>
      <c r="L1164" s="38" t="n">
        <f aca="false">IFERROR(Counts!Y1164/Counts!P1164,"")</f>
        <v>0.178571428571429</v>
      </c>
      <c r="M1164" s="38" t="n">
        <f aca="false">IFERROR(Counts!V1164/Counts!P1164,"")</f>
        <v>0.0714285714285714</v>
      </c>
      <c r="N1164" s="38" t="n">
        <f aca="false">IFERROR(Counts!AD1164/Counts!AC1164,"")</f>
        <v>0</v>
      </c>
      <c r="O1164" s="38" t="n">
        <f aca="false">IFERROR(Counts!AE1164/Counts!AC1164,"")</f>
        <v>0.15</v>
      </c>
      <c r="P1164" s="39" t="n">
        <f aca="false">IFERROR(Counts!AG1164/Counts!AF1164,"")</f>
        <v>84.175</v>
      </c>
      <c r="Q1164" s="38" t="n">
        <f aca="false">IFERROR(Counts!AH1164/Counts!AC1164,"")</f>
        <v>0.5</v>
      </c>
      <c r="R1164" s="38" t="n">
        <f aca="false">IFERROR(Counts!N1164/Counts!M1164,"")</f>
        <v>0.351851851851852</v>
      </c>
      <c r="S1164" s="38" t="n">
        <f aca="false">IFERROR(Counts!K1164/Counts!J1164,"")</f>
        <v>0.571428571428571</v>
      </c>
      <c r="T1164" s="38" t="n">
        <f aca="false">IFERROR(Counts!I1164/Counts!H1164,"")</f>
        <v>0.148936170212766</v>
      </c>
      <c r="U1164" s="38" t="n">
        <f aca="false">IFERROR(1-Counts!L1164/Counts!K1164,"")</f>
        <v>0.857142857142857</v>
      </c>
      <c r="V1164" s="39" t="n">
        <f aca="false">IFERROR(Counts!AJ1164/Counts!AI1164,"")</f>
        <v>66.705</v>
      </c>
      <c r="W1164" s="38" t="n">
        <f aca="false">IFERROR(Counts!AK1164/Counts!AI1164,"")</f>
        <v>0.025</v>
      </c>
      <c r="X1164" s="40" t="n">
        <f aca="false">IFERROR(Counts!O1164,"")</f>
        <v>-2.958</v>
      </c>
      <c r="Y1164" s="36" t="n">
        <f aca="false">IFERROR(INDEX('Season Counts'!$Y$2:$Y$740,$AF1164)/INDEX('Season Counts'!$X$2:$X$740,$AF1164),"")</f>
        <v>0.308485714285714</v>
      </c>
      <c r="Z1164" s="37" t="n">
        <f aca="false">IFERROR(J1164-Y1164,"")</f>
        <v>-0.00295000000000001</v>
      </c>
      <c r="AA1164" s="38" t="n">
        <f aca="false">IFERROR(INDEX('Season Counts'!$K$2:$K$740,$AF1164)/INDEX('Season Counts'!$J$2:$J$740,$AF1164),"")</f>
        <v>0.371428571428571</v>
      </c>
      <c r="AB1164" s="41" t="n">
        <f aca="false">IFERROR(R1164-AA1164,"")</f>
        <v>-0.0195767195767196</v>
      </c>
      <c r="AC1164" s="39" t="n">
        <f aca="false">IFERROR(INDEX('Season Counts'!$AG$2:$AG$740,$AF1164)/INDEX('Season Counts'!$AF$2:$AF$740,$AF1164),"")</f>
        <v>66.9425925925926</v>
      </c>
      <c r="AD1164" s="40" t="n">
        <f aca="false">IFERROR(V1164-AC1164,"")</f>
        <v>-0.237592592592591</v>
      </c>
      <c r="AE1164" s="4" t="str">
        <f aca="false">IF(D1164&lt;Guide!$C$21,"Low PA",IF(TRIM(IF(ISNUMBER(AD1164),IF(N(AD1164)&lt;=-Guide!$C$24,"▼ Bat Speed  ",IF(N(AD1164)&gt;=Guide!$C$24,"▲ Bat Speed  ","")),"")&amp;IF(N(Z1164)&gt;=Guide!$C$22,"▲ Contact  ","")&amp;IF(N(Z1164)&lt;=-Guide!$C$22,"▼ Contact  ","")&amp;IF(N(AB1164)&gt;=Guide!$C$23,"▲ Chase  ","")&amp;IF(N(AB1164)&lt;=-Guide!$C$23,"▼ Chase  ",""))="","Stable",TRIM(IF(ISNUMBER(AD1164),IF(N(AD1164)&lt;=-Guide!$C$24,"▼ Bat Speed  ",IF(N(AD1164)&gt;=Guide!$C$24,"▲ Bat Speed  ","")),"")&amp;IF(N(Z1164)&gt;=Guide!$C$22,"▲ Contact  ","")&amp;IF(N(Z1164)&lt;=-Guide!$C$22,"▼ Contact  ","")&amp;IF(N(AB1164)&gt;=Guide!$C$23,"▲ Chase  ","")&amp;IF(N(AB1164)&lt;=-Guide!$C$23,"▼ Chase  ",""))))</f>
        <v>Low PA</v>
      </c>
      <c r="AF1164" s="35" t="n">
        <f aca="false">MATCH(Counts!A1164,'Season Counts'!$A$2:$A$740,0)</f>
        <v>302</v>
      </c>
    </row>
    <row r="1165" customFormat="false" ht="15" hidden="false" customHeight="false" outlineLevel="0" collapsed="false">
      <c r="A1165" s="34" t="str">
        <f aca="false">Counts!B1165</f>
        <v>HOU</v>
      </c>
      <c r="B1165" s="5" t="str">
        <f aca="false">Counts!C1165</f>
        <v>Dustin Harris</v>
      </c>
      <c r="C1165" s="34" t="str">
        <f aca="false">Counts!F1165</f>
        <v>May</v>
      </c>
      <c r="D1165" s="35" t="n">
        <f aca="false">IFERROR(Counts!P1165,"")</f>
        <v>8</v>
      </c>
      <c r="E1165" s="36" t="n">
        <f aca="false">IFERROR(Counts!R1165/Counts!Q1165,"")</f>
        <v>0.428571428571429</v>
      </c>
      <c r="F1165" s="36" t="n">
        <f aca="false">IFERROR((Counts!R1165+Counts!V1165+Counts!W1165)/(Counts!Q1165+Counts!V1165+Counts!W1165+Counts!X1165),"")</f>
        <v>0.428571428571429</v>
      </c>
      <c r="G1165" s="36" t="n">
        <f aca="false">IFERROR((Counts!R1165+Counts!S1165+2*Counts!T1165+3*Counts!U1165)/Counts!Q1165,"")</f>
        <v>0.428571428571429</v>
      </c>
      <c r="H1165" s="35" t="n">
        <f aca="false">IFERROR(Counts!U1165,"")</f>
        <v>0</v>
      </c>
      <c r="I1165" s="36" t="n">
        <f aca="false">IFERROR(Counts!Z1165/Counts!AA1165,"")</f>
        <v>0.385714285714286</v>
      </c>
      <c r="J1165" s="36" t="n">
        <f aca="false">IFERROR(Counts!AB1165/Counts!AA1165,"")</f>
        <v>0.320285714285714</v>
      </c>
      <c r="K1165" s="37" t="n">
        <f aca="false">IFERROR((Counts!AB1165-Counts!Z1165)/Counts!AA1165,"")</f>
        <v>-0.0654285714285715</v>
      </c>
      <c r="L1165" s="38" t="n">
        <f aca="false">IFERROR(Counts!Y1165/Counts!P1165,"")</f>
        <v>0.125</v>
      </c>
      <c r="M1165" s="38" t="n">
        <f aca="false">IFERROR(Counts!V1165/Counts!P1165,"")</f>
        <v>0</v>
      </c>
      <c r="N1165" s="38" t="n">
        <f aca="false">IFERROR(Counts!AD1165/Counts!AC1165,"")</f>
        <v>0</v>
      </c>
      <c r="O1165" s="38" t="n">
        <f aca="false">IFERROR(Counts!AE1165/Counts!AC1165,"")</f>
        <v>0.142857142857143</v>
      </c>
      <c r="P1165" s="39" t="n">
        <f aca="false">IFERROR(Counts!AG1165/Counts!AF1165,"")</f>
        <v>67.1142857142857</v>
      </c>
      <c r="Q1165" s="38" t="n">
        <f aca="false">IFERROR(Counts!AH1165/Counts!AC1165,"")</f>
        <v>0.428571428571429</v>
      </c>
      <c r="R1165" s="38" t="n">
        <f aca="false">IFERROR(Counts!N1165/Counts!M1165,"")</f>
        <v>0.4375</v>
      </c>
      <c r="S1165" s="38" t="n">
        <f aca="false">IFERROR(Counts!K1165/Counts!J1165,"")</f>
        <v>0.647058823529412</v>
      </c>
      <c r="T1165" s="38" t="n">
        <f aca="false">IFERROR(Counts!I1165/Counts!H1165,"")</f>
        <v>0.0555555555555556</v>
      </c>
      <c r="U1165" s="38" t="n">
        <f aca="false">IFERROR(1-Counts!L1165/Counts!K1165,"")</f>
        <v>1</v>
      </c>
      <c r="V1165" s="39" t="n">
        <f aca="false">IFERROR(Counts!AJ1165/Counts!AI1165,"")</f>
        <v>67.6214285714286</v>
      </c>
      <c r="W1165" s="38" t="n">
        <f aca="false">IFERROR(Counts!AK1165/Counts!AI1165,"")</f>
        <v>0</v>
      </c>
      <c r="X1165" s="40" t="n">
        <f aca="false">IFERROR(Counts!O1165,"")</f>
        <v>0.391</v>
      </c>
      <c r="Y1165" s="36" t="n">
        <f aca="false">IFERROR(INDEX('Season Counts'!$Y$2:$Y$740,$AF1165)/INDEX('Season Counts'!$X$2:$X$740,$AF1165),"")</f>
        <v>0.308485714285714</v>
      </c>
      <c r="Z1165" s="37" t="n">
        <f aca="false">IFERROR(J1165-Y1165,"")</f>
        <v>0.0118</v>
      </c>
      <c r="AA1165" s="38" t="n">
        <f aca="false">IFERROR(INDEX('Season Counts'!$K$2:$K$740,$AF1165)/INDEX('Season Counts'!$J$2:$J$740,$AF1165),"")</f>
        <v>0.371428571428571</v>
      </c>
      <c r="AB1165" s="41" t="n">
        <f aca="false">IFERROR(R1165-AA1165,"")</f>
        <v>0.0660714285714286</v>
      </c>
      <c r="AC1165" s="39" t="n">
        <f aca="false">IFERROR(INDEX('Season Counts'!$AG$2:$AG$740,$AF1165)/INDEX('Season Counts'!$AF$2:$AF$740,$AF1165),"")</f>
        <v>66.9425925925926</v>
      </c>
      <c r="AD1165" s="40" t="n">
        <f aca="false">IFERROR(V1165-AC1165,"")</f>
        <v>0.678835978835991</v>
      </c>
      <c r="AE1165" s="4" t="str">
        <f aca="false">IF(D1165&lt;Guide!$C$21,"Low PA",IF(TRIM(IF(ISNUMBER(AD1165),IF(N(AD1165)&lt;=-Guide!$C$24,"▼ Bat Speed  ",IF(N(AD1165)&gt;=Guide!$C$24,"▲ Bat Speed  ","")),"")&amp;IF(N(Z1165)&gt;=Guide!$C$22,"▲ Contact  ","")&amp;IF(N(Z1165)&lt;=-Guide!$C$22,"▼ Contact  ","")&amp;IF(N(AB1165)&gt;=Guide!$C$23,"▲ Chase  ","")&amp;IF(N(AB1165)&lt;=-Guide!$C$23,"▼ Chase  ",""))="","Stable",TRIM(IF(ISNUMBER(AD1165),IF(N(AD1165)&lt;=-Guide!$C$24,"▼ Bat Speed  ",IF(N(AD1165)&gt;=Guide!$C$24,"▲ Bat Speed  ","")),"")&amp;IF(N(Z1165)&gt;=Guide!$C$22,"▲ Contact  ","")&amp;IF(N(Z1165)&lt;=-Guide!$C$22,"▼ Contact  ","")&amp;IF(N(AB1165)&gt;=Guide!$C$23,"▲ Chase  ","")&amp;IF(N(AB1165)&lt;=-Guide!$C$23,"▼ Chase  ",""))))</f>
        <v>Low PA</v>
      </c>
      <c r="AF1165" s="35" t="n">
        <f aca="false">MATCH(Counts!A1165,'Season Counts'!$A$2:$A$740,0)</f>
        <v>302</v>
      </c>
    </row>
    <row r="1166" customFormat="false" ht="15" hidden="false" customHeight="false" outlineLevel="0" collapsed="false">
      <c r="A1166" s="34" t="str">
        <f aca="false">Counts!B1166</f>
        <v>HOU</v>
      </c>
      <c r="B1166" s="5" t="str">
        <f aca="false">Counts!C1166</f>
        <v>Nelson Velázquez</v>
      </c>
      <c r="C1166" s="34" t="str">
        <f aca="false">Counts!F1166</f>
        <v>Aug</v>
      </c>
      <c r="D1166" s="35" t="n">
        <f aca="false">IFERROR(Counts!P1166,"")</f>
        <v>15</v>
      </c>
      <c r="E1166" s="36" t="n">
        <f aca="false">IFERROR(Counts!R1166/Counts!Q1166,"")</f>
        <v>0.0714285714285714</v>
      </c>
      <c r="F1166" s="36" t="n">
        <f aca="false">IFERROR((Counts!R1166+Counts!V1166+Counts!W1166)/(Counts!Q1166+Counts!V1166+Counts!W1166+Counts!X1166),"")</f>
        <v>0.0666666666666667</v>
      </c>
      <c r="G1166" s="36" t="n">
        <f aca="false">IFERROR((Counts!R1166+Counts!S1166+2*Counts!T1166+3*Counts!U1166)/Counts!Q1166,"")</f>
        <v>0.285714285714286</v>
      </c>
      <c r="H1166" s="35" t="n">
        <f aca="false">IFERROR(Counts!U1166,"")</f>
        <v>1</v>
      </c>
      <c r="I1166" s="36" t="n">
        <f aca="false">IFERROR(Counts!Z1166/Counts!AA1166,"")</f>
        <v>0.133333333333333</v>
      </c>
      <c r="J1166" s="36" t="n">
        <f aca="false">IFERROR(Counts!AB1166/Counts!AA1166,"")</f>
        <v>0.2336</v>
      </c>
      <c r="K1166" s="37" t="n">
        <f aca="false">IFERROR((Counts!AB1166-Counts!Z1166)/Counts!AA1166,"")</f>
        <v>0.100266666666667</v>
      </c>
      <c r="L1166" s="38" t="n">
        <f aca="false">IFERROR(Counts!Y1166/Counts!P1166,"")</f>
        <v>0.533333333333333</v>
      </c>
      <c r="M1166" s="38" t="n">
        <f aca="false">IFERROR(Counts!V1166/Counts!P1166,"")</f>
        <v>0</v>
      </c>
      <c r="N1166" s="38" t="n">
        <f aca="false">IFERROR(Counts!AD1166/Counts!AC1166,"")</f>
        <v>0.285714285714286</v>
      </c>
      <c r="O1166" s="38" t="n">
        <f aca="false">IFERROR(Counts!AE1166/Counts!AC1166,"")</f>
        <v>0.571428571428571</v>
      </c>
      <c r="P1166" s="39" t="n">
        <f aca="false">IFERROR(Counts!AG1166/Counts!AF1166,"")</f>
        <v>96.9714285714286</v>
      </c>
      <c r="Q1166" s="38" t="n">
        <f aca="false">IFERROR(Counts!AH1166/Counts!AC1166,"")</f>
        <v>0.285714285714286</v>
      </c>
      <c r="R1166" s="38" t="n">
        <f aca="false">IFERROR(Counts!N1166/Counts!M1166,"")</f>
        <v>0.264705882352941</v>
      </c>
      <c r="S1166" s="38" t="n">
        <f aca="false">IFERROR(Counts!K1166/Counts!J1166,"")</f>
        <v>0.542857142857143</v>
      </c>
      <c r="T1166" s="38" t="n">
        <f aca="false">IFERROR(Counts!I1166/Counts!H1166,"")</f>
        <v>0.428571428571429</v>
      </c>
      <c r="U1166" s="38" t="n">
        <f aca="false">IFERROR(1-Counts!L1166/Counts!K1166,"")</f>
        <v>0.68421052631579</v>
      </c>
      <c r="V1166" s="39" t="n">
        <f aca="false">IFERROR(Counts!AJ1166/Counts!AI1166,"")</f>
        <v>73.7125</v>
      </c>
      <c r="W1166" s="38" t="n">
        <f aca="false">IFERROR(Counts!AK1166/Counts!AI1166,"")</f>
        <v>0.375</v>
      </c>
      <c r="X1166" s="40" t="n">
        <f aca="false">IFERROR(Counts!O1166,"")</f>
        <v>-2.19</v>
      </c>
      <c r="Y1166" s="36" t="n">
        <f aca="false">IFERROR(INDEX('Season Counts'!$Y$2:$Y$740,$AF1166)/INDEX('Season Counts'!$X$2:$X$740,$AF1166),"")</f>
        <v>0.274266666666667</v>
      </c>
      <c r="Z1166" s="37" t="n">
        <f aca="false">IFERROR(J1166-Y1166,"")</f>
        <v>-0.0406666666666667</v>
      </c>
      <c r="AA1166" s="38" t="n">
        <f aca="false">IFERROR(INDEX('Season Counts'!$K$2:$K$740,$AF1166)/INDEX('Season Counts'!$J$2:$J$740,$AF1166),"")</f>
        <v>0.304347826086957</v>
      </c>
      <c r="AB1166" s="41" t="n">
        <f aca="false">IFERROR(R1166-AA1166,"")</f>
        <v>-0.0396419437340154</v>
      </c>
      <c r="AC1166" s="39" t="n">
        <f aca="false">IFERROR(INDEX('Season Counts'!$AG$2:$AG$740,$AF1166)/INDEX('Season Counts'!$AF$2:$AF$740,$AF1166),"")</f>
        <v>74.5551020408163</v>
      </c>
      <c r="AD1166" s="40" t="n">
        <f aca="false">IFERROR(V1166-AC1166,"")</f>
        <v>-0.842602040816331</v>
      </c>
      <c r="AE1166" s="4" t="str">
        <f aca="false">IF(D1166&lt;Guide!$C$21,"Low PA",IF(TRIM(IF(ISNUMBER(AD1166),IF(N(AD1166)&lt;=-Guide!$C$24,"▼ Bat Speed  ",IF(N(AD1166)&gt;=Guide!$C$24,"▲ Bat Speed  ","")),"")&amp;IF(N(Z1166)&gt;=Guide!$C$22,"▲ Contact  ","")&amp;IF(N(Z1166)&lt;=-Guide!$C$22,"▼ Contact  ","")&amp;IF(N(AB1166)&gt;=Guide!$C$23,"▲ Chase  ","")&amp;IF(N(AB1166)&lt;=-Guide!$C$23,"▼ Chase  ",""))="","Stable",TRIM(IF(ISNUMBER(AD1166),IF(N(AD1166)&lt;=-Guide!$C$24,"▼ Bat Speed  ",IF(N(AD1166)&gt;=Guide!$C$24,"▲ Bat Speed  ","")),"")&amp;IF(N(Z1166)&gt;=Guide!$C$22,"▲ Contact  ","")&amp;IF(N(Z1166)&lt;=-Guide!$C$22,"▼ Contact  ","")&amp;IF(N(AB1166)&gt;=Guide!$C$23,"▲ Chase  ","")&amp;IF(N(AB1166)&lt;=-Guide!$C$23,"▼ Chase  ",""))))</f>
        <v>Low PA</v>
      </c>
      <c r="AF1166" s="35" t="n">
        <f aca="false">MATCH(Counts!A1166,'Season Counts'!$A$2:$A$740,0)</f>
        <v>303</v>
      </c>
    </row>
    <row r="1167" customFormat="false" ht="15" hidden="false" customHeight="false" outlineLevel="0" collapsed="false">
      <c r="A1167" s="34" t="str">
        <f aca="false">Counts!B1167</f>
        <v>HOU</v>
      </c>
      <c r="B1167" s="5" t="str">
        <f aca="false">Counts!C1167</f>
        <v>Nelson Velázquez</v>
      </c>
      <c r="C1167" s="34" t="str">
        <f aca="false">Counts!F1167</f>
        <v>Sep</v>
      </c>
      <c r="D1167" s="35" t="n">
        <f aca="false">IFERROR(Counts!P1167,"")</f>
        <v>15</v>
      </c>
      <c r="E1167" s="36" t="n">
        <f aca="false">IFERROR(Counts!R1167/Counts!Q1167,"")</f>
        <v>0.153846153846154</v>
      </c>
      <c r="F1167" s="36" t="n">
        <f aca="false">IFERROR((Counts!R1167+Counts!V1167+Counts!W1167)/(Counts!Q1167+Counts!V1167+Counts!W1167+Counts!X1167),"")</f>
        <v>0.266666666666667</v>
      </c>
      <c r="G1167" s="36" t="n">
        <f aca="false">IFERROR((Counts!R1167+Counts!S1167+2*Counts!T1167+3*Counts!U1167)/Counts!Q1167,"")</f>
        <v>0.384615384615385</v>
      </c>
      <c r="H1167" s="35" t="n">
        <f aca="false">IFERROR(Counts!U1167,"")</f>
        <v>1</v>
      </c>
      <c r="I1167" s="36" t="n">
        <f aca="false">IFERROR(Counts!Z1167/Counts!AA1167,"")</f>
        <v>0.286666666666667</v>
      </c>
      <c r="J1167" s="36" t="n">
        <f aca="false">IFERROR(Counts!AB1167/Counts!AA1167,"")</f>
        <v>0.314933333333333</v>
      </c>
      <c r="K1167" s="37" t="n">
        <f aca="false">IFERROR((Counts!AB1167-Counts!Z1167)/Counts!AA1167,"")</f>
        <v>0.0282666666666667</v>
      </c>
      <c r="L1167" s="38" t="n">
        <f aca="false">IFERROR(Counts!Y1167/Counts!P1167,"")</f>
        <v>0.333333333333333</v>
      </c>
      <c r="M1167" s="38" t="n">
        <f aca="false">IFERROR(Counts!V1167/Counts!P1167,"")</f>
        <v>0.133333333333333</v>
      </c>
      <c r="N1167" s="38" t="n">
        <f aca="false">IFERROR(Counts!AD1167/Counts!AC1167,"")</f>
        <v>0.125</v>
      </c>
      <c r="O1167" s="38" t="n">
        <f aca="false">IFERROR(Counts!AE1167/Counts!AC1167,"")</f>
        <v>0.5</v>
      </c>
      <c r="P1167" s="39" t="n">
        <f aca="false">IFERROR(Counts!AG1167/Counts!AF1167,"")</f>
        <v>94.575</v>
      </c>
      <c r="Q1167" s="38" t="n">
        <f aca="false">IFERROR(Counts!AH1167/Counts!AC1167,"")</f>
        <v>0.5</v>
      </c>
      <c r="R1167" s="38" t="n">
        <f aca="false">IFERROR(Counts!N1167/Counts!M1167,"")</f>
        <v>0.342857142857143</v>
      </c>
      <c r="S1167" s="38" t="n">
        <f aca="false">IFERROR(Counts!K1167/Counts!J1167,"")</f>
        <v>0.72</v>
      </c>
      <c r="T1167" s="38" t="n">
        <f aca="false">IFERROR(Counts!I1167/Counts!H1167,"")</f>
        <v>0.366666666666667</v>
      </c>
      <c r="U1167" s="38" t="n">
        <f aca="false">IFERROR(1-Counts!L1167/Counts!K1167,"")</f>
        <v>0.888888888888889</v>
      </c>
      <c r="V1167" s="39" t="n">
        <f aca="false">IFERROR(Counts!AJ1167/Counts!AI1167,"")</f>
        <v>75.364</v>
      </c>
      <c r="W1167" s="38" t="n">
        <f aca="false">IFERROR(Counts!AK1167/Counts!AI1167,"")</f>
        <v>0.56</v>
      </c>
      <c r="X1167" s="40" t="n">
        <f aca="false">IFERROR(Counts!O1167,"")</f>
        <v>-0.265</v>
      </c>
      <c r="Y1167" s="36" t="n">
        <f aca="false">IFERROR(INDEX('Season Counts'!$Y$2:$Y$740,$AF1167)/INDEX('Season Counts'!$X$2:$X$740,$AF1167),"")</f>
        <v>0.274266666666667</v>
      </c>
      <c r="Z1167" s="37" t="n">
        <f aca="false">IFERROR(J1167-Y1167,"")</f>
        <v>0.0406666666666667</v>
      </c>
      <c r="AA1167" s="38" t="n">
        <f aca="false">IFERROR(INDEX('Season Counts'!$K$2:$K$740,$AF1167)/INDEX('Season Counts'!$J$2:$J$740,$AF1167),"")</f>
        <v>0.304347826086957</v>
      </c>
      <c r="AB1167" s="41" t="n">
        <f aca="false">IFERROR(R1167-AA1167,"")</f>
        <v>0.0385093167701863</v>
      </c>
      <c r="AC1167" s="39" t="n">
        <f aca="false">IFERROR(INDEX('Season Counts'!$AG$2:$AG$740,$AF1167)/INDEX('Season Counts'!$AF$2:$AF$740,$AF1167),"")</f>
        <v>74.5551020408163</v>
      </c>
      <c r="AD1167" s="40" t="n">
        <f aca="false">IFERROR(V1167-AC1167,"")</f>
        <v>0.808897959183668</v>
      </c>
      <c r="AE1167" s="4" t="str">
        <f aca="false">IF(D1167&lt;Guide!$C$21,"Low PA",IF(TRIM(IF(ISNUMBER(AD1167),IF(N(AD1167)&lt;=-Guide!$C$24,"▼ Bat Speed  ",IF(N(AD1167)&gt;=Guide!$C$24,"▲ Bat Speed  ","")),"")&amp;IF(N(Z1167)&gt;=Guide!$C$22,"▲ Contact  ","")&amp;IF(N(Z1167)&lt;=-Guide!$C$22,"▼ Contact  ","")&amp;IF(N(AB1167)&gt;=Guide!$C$23,"▲ Chase  ","")&amp;IF(N(AB1167)&lt;=-Guide!$C$23,"▼ Chase  ",""))="","Stable",TRIM(IF(ISNUMBER(AD1167),IF(N(AD1167)&lt;=-Guide!$C$24,"▼ Bat Speed  ",IF(N(AD1167)&gt;=Guide!$C$24,"▲ Bat Speed  ","")),"")&amp;IF(N(Z1167)&gt;=Guide!$C$22,"▲ Contact  ","")&amp;IF(N(Z1167)&lt;=-Guide!$C$22,"▼ Contact  ","")&amp;IF(N(AB1167)&gt;=Guide!$C$23,"▲ Chase  ","")&amp;IF(N(AB1167)&lt;=-Guide!$C$23,"▼ Chase  ",""))))</f>
        <v>Low PA</v>
      </c>
      <c r="AF1167" s="35" t="n">
        <f aca="false">MATCH(Counts!A1167,'Season Counts'!$A$2:$A$740,0)</f>
        <v>303</v>
      </c>
    </row>
    <row r="1168" customFormat="false" ht="15" hidden="false" customHeight="false" outlineLevel="0" collapsed="false">
      <c r="A1168" s="34" t="str">
        <f aca="false">Counts!B1168</f>
        <v>HOU</v>
      </c>
      <c r="B1168" s="5" t="str">
        <f aca="false">Counts!C1168</f>
        <v>Shay Whitcomb</v>
      </c>
      <c r="C1168" s="34" t="str">
        <f aca="false">Counts!F1168</f>
        <v>Mar-Apr</v>
      </c>
      <c r="D1168" s="35" t="n">
        <f aca="false">IFERROR(Counts!P1168,"")</f>
        <v>12</v>
      </c>
      <c r="E1168" s="36" t="n">
        <f aca="false">IFERROR(Counts!R1168/Counts!Q1168,"")</f>
        <v>0.0909090909090909</v>
      </c>
      <c r="F1168" s="36" t="n">
        <f aca="false">IFERROR((Counts!R1168+Counts!V1168+Counts!W1168)/(Counts!Q1168+Counts!V1168+Counts!W1168+Counts!X1168),"")</f>
        <v>0.166666666666667</v>
      </c>
      <c r="G1168" s="36" t="n">
        <f aca="false">IFERROR((Counts!R1168+Counts!S1168+2*Counts!T1168+3*Counts!U1168)/Counts!Q1168,"")</f>
        <v>0.363636363636364</v>
      </c>
      <c r="H1168" s="35" t="n">
        <f aca="false">IFERROR(Counts!U1168,"")</f>
        <v>1</v>
      </c>
      <c r="I1168" s="36" t="n">
        <f aca="false">IFERROR(Counts!Z1168/Counts!AA1168,"")</f>
        <v>0.225</v>
      </c>
      <c r="J1168" s="36" t="n">
        <f aca="false">IFERROR(Counts!AB1168/Counts!AA1168,"")</f>
        <v>0.209166666666667</v>
      </c>
      <c r="K1168" s="37" t="n">
        <f aca="false">IFERROR((Counts!AB1168-Counts!Z1168)/Counts!AA1168,"")</f>
        <v>-0.0158333333333334</v>
      </c>
      <c r="L1168" s="38" t="n">
        <f aca="false">IFERROR(Counts!Y1168/Counts!P1168,"")</f>
        <v>0.583333333333333</v>
      </c>
      <c r="M1168" s="38" t="n">
        <f aca="false">IFERROR(Counts!V1168/Counts!P1168,"")</f>
        <v>0.0833333333333333</v>
      </c>
      <c r="N1168" s="38" t="n">
        <f aca="false">IFERROR(Counts!AD1168/Counts!AC1168,"")</f>
        <v>0.25</v>
      </c>
      <c r="O1168" s="38" t="n">
        <f aca="false">IFERROR(Counts!AE1168/Counts!AC1168,"")</f>
        <v>0.25</v>
      </c>
      <c r="P1168" s="39" t="n">
        <f aca="false">IFERROR(Counts!AG1168/Counts!AF1168,"")</f>
        <v>90.475</v>
      </c>
      <c r="Q1168" s="38" t="n">
        <f aca="false">IFERROR(Counts!AH1168/Counts!AC1168,"")</f>
        <v>0.25</v>
      </c>
      <c r="R1168" s="38" t="n">
        <f aca="false">IFERROR(Counts!N1168/Counts!M1168,"")</f>
        <v>0.444444444444444</v>
      </c>
      <c r="S1168" s="38" t="n">
        <f aca="false">IFERROR(Counts!K1168/Counts!J1168,"")</f>
        <v>0.722222222222222</v>
      </c>
      <c r="T1168" s="38" t="n">
        <f aca="false">IFERROR(Counts!I1168/Counts!H1168,"")</f>
        <v>0.48</v>
      </c>
      <c r="U1168" s="38" t="n">
        <f aca="false">IFERROR(1-Counts!L1168/Counts!K1168,"")</f>
        <v>0.846153846153846</v>
      </c>
      <c r="V1168" s="39" t="n">
        <f aca="false">IFERROR(Counts!AJ1168/Counts!AI1168,"")</f>
        <v>70.5695652173913</v>
      </c>
      <c r="W1168" s="38" t="n">
        <f aca="false">IFERROR(Counts!AK1168/Counts!AI1168,"")</f>
        <v>0.0869565217391304</v>
      </c>
      <c r="X1168" s="40" t="n">
        <f aca="false">IFERROR(Counts!O1168,"")</f>
        <v>-1.252</v>
      </c>
      <c r="Y1168" s="36" t="n">
        <f aca="false">IFERROR(INDEX('Season Counts'!$Y$2:$Y$740,$AF1168)/INDEX('Season Counts'!$X$2:$X$740,$AF1168),"")</f>
        <v>0.258375</v>
      </c>
      <c r="Z1168" s="37" t="n">
        <f aca="false">IFERROR(J1168-Y1168,"")</f>
        <v>-0.0492083333333333</v>
      </c>
      <c r="AA1168" s="38" t="n">
        <f aca="false">IFERROR(INDEX('Season Counts'!$K$2:$K$740,$AF1168)/INDEX('Season Counts'!$J$2:$J$740,$AF1168),"")</f>
        <v>0.388888888888889</v>
      </c>
      <c r="AB1168" s="41" t="n">
        <f aca="false">IFERROR(R1168-AA1168,"")</f>
        <v>0.0555555555555555</v>
      </c>
      <c r="AC1168" s="39" t="n">
        <f aca="false">IFERROR(INDEX('Season Counts'!$AG$2:$AG$740,$AF1168)/INDEX('Season Counts'!$AF$2:$AF$740,$AF1168),"")</f>
        <v>71.2923076923077</v>
      </c>
      <c r="AD1168" s="40" t="n">
        <f aca="false">IFERROR(V1168-AC1168,"")</f>
        <v>-0.722742474916387</v>
      </c>
      <c r="AE1168" s="4" t="str">
        <f aca="false">IF(D1168&lt;Guide!$C$21,"Low PA",IF(TRIM(IF(ISNUMBER(AD1168),IF(N(AD1168)&lt;=-Guide!$C$24,"▼ Bat Speed  ",IF(N(AD1168)&gt;=Guide!$C$24,"▲ Bat Speed  ","")),"")&amp;IF(N(Z1168)&gt;=Guide!$C$22,"▲ Contact  ","")&amp;IF(N(Z1168)&lt;=-Guide!$C$22,"▼ Contact  ","")&amp;IF(N(AB1168)&gt;=Guide!$C$23,"▲ Chase  ","")&amp;IF(N(AB1168)&lt;=-Guide!$C$23,"▼ Chase  ",""))="","Stable",TRIM(IF(ISNUMBER(AD1168),IF(N(AD1168)&lt;=-Guide!$C$24,"▼ Bat Speed  ",IF(N(AD1168)&gt;=Guide!$C$24,"▲ Bat Speed  ","")),"")&amp;IF(N(Z1168)&gt;=Guide!$C$22,"▲ Contact  ","")&amp;IF(N(Z1168)&lt;=-Guide!$C$22,"▼ Contact  ","")&amp;IF(N(AB1168)&gt;=Guide!$C$23,"▲ Chase  ","")&amp;IF(N(AB1168)&lt;=-Guide!$C$23,"▼ Chase  ",""))))</f>
        <v>Low PA</v>
      </c>
      <c r="AF1168" s="35" t="n">
        <f aca="false">MATCH(Counts!A1168,'Season Counts'!$A$2:$A$740,0)</f>
        <v>304</v>
      </c>
    </row>
    <row r="1169" customFormat="false" ht="15" hidden="false" customHeight="false" outlineLevel="0" collapsed="false">
      <c r="A1169" s="34" t="str">
        <f aca="false">Counts!B1169</f>
        <v>HOU</v>
      </c>
      <c r="B1169" s="5" t="str">
        <f aca="false">Counts!C1169</f>
        <v>Shay Whitcomb</v>
      </c>
      <c r="C1169" s="34" t="str">
        <f aca="false">Counts!F1169</f>
        <v>May</v>
      </c>
      <c r="D1169" s="35" t="n">
        <f aca="false">IFERROR(Counts!P1169,"")</f>
        <v>6</v>
      </c>
      <c r="E1169" s="36" t="n">
        <f aca="false">IFERROR(Counts!R1169/Counts!Q1169,"")</f>
        <v>0.166666666666667</v>
      </c>
      <c r="F1169" s="36" t="n">
        <f aca="false">IFERROR((Counts!R1169+Counts!V1169+Counts!W1169)/(Counts!Q1169+Counts!V1169+Counts!W1169+Counts!X1169),"")</f>
        <v>0.166666666666667</v>
      </c>
      <c r="G1169" s="36" t="n">
        <f aca="false">IFERROR((Counts!R1169+Counts!S1169+2*Counts!T1169+3*Counts!U1169)/Counts!Q1169,"")</f>
        <v>0.166666666666667</v>
      </c>
      <c r="H1169" s="35" t="n">
        <f aca="false">IFERROR(Counts!U1169,"")</f>
        <v>0</v>
      </c>
      <c r="I1169" s="36" t="n">
        <f aca="false">IFERROR(Counts!Z1169/Counts!AA1169,"")</f>
        <v>0.15</v>
      </c>
      <c r="J1169" s="36" t="n">
        <f aca="false">IFERROR(Counts!AB1169/Counts!AA1169,"")</f>
        <v>0.215333333333333</v>
      </c>
      <c r="K1169" s="37" t="n">
        <f aca="false">IFERROR((Counts!AB1169-Counts!Z1169)/Counts!AA1169,"")</f>
        <v>0.0653333333333333</v>
      </c>
      <c r="L1169" s="38" t="n">
        <f aca="false">IFERROR(Counts!Y1169/Counts!P1169,"")</f>
        <v>0.333333333333333</v>
      </c>
      <c r="M1169" s="38" t="n">
        <f aca="false">IFERROR(Counts!V1169/Counts!P1169,"")</f>
        <v>0</v>
      </c>
      <c r="N1169" s="38" t="n">
        <f aca="false">IFERROR(Counts!AD1169/Counts!AC1169,"")</f>
        <v>0</v>
      </c>
      <c r="O1169" s="38" t="n">
        <f aca="false">IFERROR(Counts!AE1169/Counts!AC1169,"")</f>
        <v>0.25</v>
      </c>
      <c r="P1169" s="39" t="n">
        <f aca="false">IFERROR(Counts!AG1169/Counts!AF1169,"")</f>
        <v>84.725</v>
      </c>
      <c r="Q1169" s="38" t="n">
        <f aca="false">IFERROR(Counts!AH1169/Counts!AC1169,"")</f>
        <v>0.5</v>
      </c>
      <c r="R1169" s="38" t="n">
        <f aca="false">IFERROR(Counts!N1169/Counts!M1169,"")</f>
        <v>0.416666666666667</v>
      </c>
      <c r="S1169" s="38" t="n">
        <f aca="false">IFERROR(Counts!K1169/Counts!J1169,"")</f>
        <v>0.833333333333333</v>
      </c>
      <c r="T1169" s="38" t="n">
        <f aca="false">IFERROR(Counts!I1169/Counts!H1169,"")</f>
        <v>0.4</v>
      </c>
      <c r="U1169" s="38" t="n">
        <f aca="false">IFERROR(1-Counts!L1169/Counts!K1169,"")</f>
        <v>0.8</v>
      </c>
      <c r="V1169" s="39" t="n">
        <f aca="false">IFERROR(Counts!AJ1169/Counts!AI1169,"")</f>
        <v>72.1555555555556</v>
      </c>
      <c r="W1169" s="38" t="n">
        <f aca="false">IFERROR(Counts!AK1169/Counts!AI1169,"")</f>
        <v>0.111111111111111</v>
      </c>
      <c r="X1169" s="40" t="n">
        <f aca="false">IFERROR(Counts!O1169,"")</f>
        <v>-0.825</v>
      </c>
      <c r="Y1169" s="36" t="n">
        <f aca="false">IFERROR(INDEX('Season Counts'!$Y$2:$Y$740,$AF1169)/INDEX('Season Counts'!$X$2:$X$740,$AF1169),"")</f>
        <v>0.258375</v>
      </c>
      <c r="Z1169" s="37" t="n">
        <f aca="false">IFERROR(J1169-Y1169,"")</f>
        <v>-0.0430416666666666</v>
      </c>
      <c r="AA1169" s="38" t="n">
        <f aca="false">IFERROR(INDEX('Season Counts'!$K$2:$K$740,$AF1169)/INDEX('Season Counts'!$J$2:$J$740,$AF1169),"")</f>
        <v>0.388888888888889</v>
      </c>
      <c r="AB1169" s="41" t="n">
        <f aca="false">IFERROR(R1169-AA1169,"")</f>
        <v>0.0277777777777778</v>
      </c>
      <c r="AC1169" s="39" t="n">
        <f aca="false">IFERROR(INDEX('Season Counts'!$AG$2:$AG$740,$AF1169)/INDEX('Season Counts'!$AF$2:$AF$740,$AF1169),"")</f>
        <v>71.2923076923077</v>
      </c>
      <c r="AD1169" s="40" t="n">
        <f aca="false">IFERROR(V1169-AC1169,"")</f>
        <v>0.863247863247864</v>
      </c>
      <c r="AE1169" s="4" t="str">
        <f aca="false">IF(D1169&lt;Guide!$C$21,"Low PA",IF(TRIM(IF(ISNUMBER(AD1169),IF(N(AD1169)&lt;=-Guide!$C$24,"▼ Bat Speed  ",IF(N(AD1169)&gt;=Guide!$C$24,"▲ Bat Speed  ","")),"")&amp;IF(N(Z1169)&gt;=Guide!$C$22,"▲ Contact  ","")&amp;IF(N(Z1169)&lt;=-Guide!$C$22,"▼ Contact  ","")&amp;IF(N(AB1169)&gt;=Guide!$C$23,"▲ Chase  ","")&amp;IF(N(AB1169)&lt;=-Guide!$C$23,"▼ Chase  ",""))="","Stable",TRIM(IF(ISNUMBER(AD1169),IF(N(AD1169)&lt;=-Guide!$C$24,"▼ Bat Speed  ",IF(N(AD1169)&gt;=Guide!$C$24,"▲ Bat Speed  ","")),"")&amp;IF(N(Z1169)&gt;=Guide!$C$22,"▲ Contact  ","")&amp;IF(N(Z1169)&lt;=-Guide!$C$22,"▼ Contact  ","")&amp;IF(N(AB1169)&gt;=Guide!$C$23,"▲ Chase  ","")&amp;IF(N(AB1169)&lt;=-Guide!$C$23,"▼ Chase  ",""))))</f>
        <v>Low PA</v>
      </c>
      <c r="AF1169" s="35" t="n">
        <f aca="false">MATCH(Counts!A1169,'Season Counts'!$A$2:$A$740,0)</f>
        <v>304</v>
      </c>
    </row>
    <row r="1170" customFormat="false" ht="15" hidden="false" customHeight="false" outlineLevel="0" collapsed="false">
      <c r="A1170" s="34" t="str">
        <f aca="false">Counts!B1170</f>
        <v>HOU</v>
      </c>
      <c r="B1170" s="5" t="str">
        <f aca="false">Counts!C1170</f>
        <v>Shay Whitcomb</v>
      </c>
      <c r="C1170" s="34" t="str">
        <f aca="false">Counts!F1170</f>
        <v>Jun</v>
      </c>
      <c r="D1170" s="35" t="n">
        <f aca="false">IFERROR(Counts!P1170,"")</f>
        <v>6</v>
      </c>
      <c r="E1170" s="36" t="n">
        <f aca="false">IFERROR(Counts!R1170/Counts!Q1170,"")</f>
        <v>0.166666666666667</v>
      </c>
      <c r="F1170" s="36" t="n">
        <f aca="false">IFERROR((Counts!R1170+Counts!V1170+Counts!W1170)/(Counts!Q1170+Counts!V1170+Counts!W1170+Counts!X1170),"")</f>
        <v>0.166666666666667</v>
      </c>
      <c r="G1170" s="36" t="n">
        <f aca="false">IFERROR((Counts!R1170+Counts!S1170+2*Counts!T1170+3*Counts!U1170)/Counts!Q1170,"")</f>
        <v>0.666666666666667</v>
      </c>
      <c r="H1170" s="35" t="n">
        <f aca="false">IFERROR(Counts!U1170,"")</f>
        <v>1</v>
      </c>
      <c r="I1170" s="36" t="n">
        <f aca="false">IFERROR(Counts!Z1170/Counts!AA1170,"")</f>
        <v>0.333333333333333</v>
      </c>
      <c r="J1170" s="36" t="n">
        <f aca="false">IFERROR(Counts!AB1170/Counts!AA1170,"")</f>
        <v>0.399833333333333</v>
      </c>
      <c r="K1170" s="37" t="n">
        <f aca="false">IFERROR((Counts!AB1170-Counts!Z1170)/Counts!AA1170,"")</f>
        <v>0.0665</v>
      </c>
      <c r="L1170" s="38" t="n">
        <f aca="false">IFERROR(Counts!Y1170/Counts!P1170,"")</f>
        <v>0.333333333333333</v>
      </c>
      <c r="M1170" s="38" t="n">
        <f aca="false">IFERROR(Counts!V1170/Counts!P1170,"")</f>
        <v>0</v>
      </c>
      <c r="N1170" s="38" t="n">
        <f aca="false">IFERROR(Counts!AD1170/Counts!AC1170,"")</f>
        <v>0.25</v>
      </c>
      <c r="O1170" s="38" t="n">
        <f aca="false">IFERROR(Counts!AE1170/Counts!AC1170,"")</f>
        <v>0.75</v>
      </c>
      <c r="P1170" s="39" t="n">
        <f aca="false">IFERROR(Counts!AG1170/Counts!AF1170,"")</f>
        <v>96.425</v>
      </c>
      <c r="Q1170" s="38" t="n">
        <f aca="false">IFERROR(Counts!AH1170/Counts!AC1170,"")</f>
        <v>0.75</v>
      </c>
      <c r="R1170" s="38" t="n">
        <f aca="false">IFERROR(Counts!N1170/Counts!M1170,"")</f>
        <v>0.266666666666667</v>
      </c>
      <c r="S1170" s="38" t="n">
        <f aca="false">IFERROR(Counts!K1170/Counts!J1170,"")</f>
        <v>0.428571428571429</v>
      </c>
      <c r="T1170" s="38" t="n">
        <f aca="false">IFERROR(Counts!I1170/Counts!H1170,"")</f>
        <v>0.3</v>
      </c>
      <c r="U1170" s="38" t="n">
        <f aca="false">IFERROR(1-Counts!L1170/Counts!K1170,"")</f>
        <v>1</v>
      </c>
      <c r="V1170" s="39" t="n">
        <f aca="false">IFERROR(Counts!AJ1170/Counts!AI1170,"")</f>
        <v>72.5571428571429</v>
      </c>
      <c r="W1170" s="38" t="n">
        <f aca="false">IFERROR(Counts!AK1170/Counts!AI1170,"")</f>
        <v>0.428571428571429</v>
      </c>
      <c r="X1170" s="40" t="n">
        <f aca="false">IFERROR(Counts!O1170,"")</f>
        <v>-0.22</v>
      </c>
      <c r="Y1170" s="36" t="n">
        <f aca="false">IFERROR(INDEX('Season Counts'!$Y$2:$Y$740,$AF1170)/INDEX('Season Counts'!$X$2:$X$740,$AF1170),"")</f>
        <v>0.258375</v>
      </c>
      <c r="Z1170" s="37" t="n">
        <f aca="false">IFERROR(J1170-Y1170,"")</f>
        <v>0.141458333333333</v>
      </c>
      <c r="AA1170" s="38" t="n">
        <f aca="false">IFERROR(INDEX('Season Counts'!$K$2:$K$740,$AF1170)/INDEX('Season Counts'!$J$2:$J$740,$AF1170),"")</f>
        <v>0.388888888888889</v>
      </c>
      <c r="AB1170" s="41" t="n">
        <f aca="false">IFERROR(R1170-AA1170,"")</f>
        <v>-0.122222222222222</v>
      </c>
      <c r="AC1170" s="39" t="n">
        <f aca="false">IFERROR(INDEX('Season Counts'!$AG$2:$AG$740,$AF1170)/INDEX('Season Counts'!$AF$2:$AF$740,$AF1170),"")</f>
        <v>71.2923076923077</v>
      </c>
      <c r="AD1170" s="40" t="n">
        <f aca="false">IFERROR(V1170-AC1170,"")</f>
        <v>1.26483516483516</v>
      </c>
      <c r="AE1170" s="4" t="str">
        <f aca="false">IF(D1170&lt;Guide!$C$21,"Low PA",IF(TRIM(IF(ISNUMBER(AD1170),IF(N(AD1170)&lt;=-Guide!$C$24,"▼ Bat Speed  ",IF(N(AD1170)&gt;=Guide!$C$24,"▲ Bat Speed  ","")),"")&amp;IF(N(Z1170)&gt;=Guide!$C$22,"▲ Contact  ","")&amp;IF(N(Z1170)&lt;=-Guide!$C$22,"▼ Contact  ","")&amp;IF(N(AB1170)&gt;=Guide!$C$23,"▲ Chase  ","")&amp;IF(N(AB1170)&lt;=-Guide!$C$23,"▼ Chase  ",""))="","Stable",TRIM(IF(ISNUMBER(AD1170),IF(N(AD1170)&lt;=-Guide!$C$24,"▼ Bat Speed  ",IF(N(AD1170)&gt;=Guide!$C$24,"▲ Bat Speed  ","")),"")&amp;IF(N(Z1170)&gt;=Guide!$C$22,"▲ Contact  ","")&amp;IF(N(Z1170)&lt;=-Guide!$C$22,"▼ Contact  ","")&amp;IF(N(AB1170)&gt;=Guide!$C$23,"▲ Chase  ","")&amp;IF(N(AB1170)&lt;=-Guide!$C$23,"▼ Chase  ",""))))</f>
        <v>Low PA</v>
      </c>
      <c r="AF1170" s="35" t="n">
        <f aca="false">MATCH(Counts!A1170,'Season Counts'!$A$2:$A$740,0)</f>
        <v>304</v>
      </c>
    </row>
    <row r="1171" customFormat="false" ht="15" hidden="false" customHeight="false" outlineLevel="0" collapsed="false">
      <c r="A1171" s="34" t="str">
        <f aca="false">Counts!B1171</f>
        <v>HOU</v>
      </c>
      <c r="B1171" s="5" t="str">
        <f aca="false">Counts!C1171</f>
        <v>César Salazar</v>
      </c>
      <c r="C1171" s="34" t="str">
        <f aca="false">Counts!F1171</f>
        <v>May</v>
      </c>
      <c r="D1171" s="35" t="n">
        <f aca="false">IFERROR(Counts!P1171,"")</f>
        <v>22</v>
      </c>
      <c r="E1171" s="36" t="n">
        <f aca="false">IFERROR(Counts!R1171/Counts!Q1171,"")</f>
        <v>0.0555555555555556</v>
      </c>
      <c r="F1171" s="36" t="n">
        <f aca="false">IFERROR((Counts!R1171+Counts!V1171+Counts!W1171)/(Counts!Q1171+Counts!V1171+Counts!W1171+Counts!X1171),"")</f>
        <v>0.227272727272727</v>
      </c>
      <c r="G1171" s="36" t="n">
        <f aca="false">IFERROR((Counts!R1171+Counts!S1171+2*Counts!T1171+3*Counts!U1171)/Counts!Q1171,"")</f>
        <v>0.0555555555555556</v>
      </c>
      <c r="H1171" s="35" t="n">
        <f aca="false">IFERROR(Counts!U1171,"")</f>
        <v>0</v>
      </c>
      <c r="I1171" s="36" t="n">
        <f aca="false">IFERROR(Counts!Z1171/Counts!AA1171,"")</f>
        <v>0.168181818181818</v>
      </c>
      <c r="J1171" s="36" t="n">
        <f aca="false">IFERROR(Counts!AB1171/Counts!AA1171,"")</f>
        <v>0.328</v>
      </c>
      <c r="K1171" s="37" t="n">
        <f aca="false">IFERROR((Counts!AB1171-Counts!Z1171)/Counts!AA1171,"")</f>
        <v>0.159818181818182</v>
      </c>
      <c r="L1171" s="38" t="n">
        <f aca="false">IFERROR(Counts!Y1171/Counts!P1171,"")</f>
        <v>0.136363636363636</v>
      </c>
      <c r="M1171" s="38" t="n">
        <f aca="false">IFERROR(Counts!V1171/Counts!P1171,"")</f>
        <v>0.136363636363636</v>
      </c>
      <c r="N1171" s="38" t="n">
        <f aca="false">IFERROR(Counts!AD1171/Counts!AC1171,"")</f>
        <v>0</v>
      </c>
      <c r="O1171" s="38" t="n">
        <f aca="false">IFERROR(Counts!AE1171/Counts!AC1171,"")</f>
        <v>0.333333333333333</v>
      </c>
      <c r="P1171" s="39" t="n">
        <f aca="false">IFERROR(Counts!AG1171/Counts!AF1171,"")</f>
        <v>86.18</v>
      </c>
      <c r="Q1171" s="38" t="n">
        <f aca="false">IFERROR(Counts!AH1171/Counts!AC1171,"")</f>
        <v>0.2</v>
      </c>
      <c r="R1171" s="38" t="n">
        <f aca="false">IFERROR(Counts!N1171/Counts!M1171,"")</f>
        <v>0.277777777777778</v>
      </c>
      <c r="S1171" s="38" t="n">
        <f aca="false">IFERROR(Counts!K1171/Counts!J1171,"")</f>
        <v>0.658536585365854</v>
      </c>
      <c r="T1171" s="38" t="n">
        <f aca="false">IFERROR(Counts!I1171/Counts!H1171,"")</f>
        <v>0.119047619047619</v>
      </c>
      <c r="U1171" s="38" t="n">
        <f aca="false">IFERROR(1-Counts!L1171/Counts!K1171,"")</f>
        <v>0.925925925925926</v>
      </c>
      <c r="V1171" s="39" t="n">
        <f aca="false">IFERROR(Counts!AJ1171/Counts!AI1171,"")</f>
        <v>66.7972972972973</v>
      </c>
      <c r="W1171" s="38" t="n">
        <f aca="false">IFERROR(Counts!AK1171/Counts!AI1171,"")</f>
        <v>0</v>
      </c>
      <c r="X1171" s="40" t="n">
        <f aca="false">IFERROR(Counts!O1171,"")</f>
        <v>-2.078</v>
      </c>
      <c r="Y1171" s="36" t="n">
        <f aca="false">IFERROR(INDEX('Season Counts'!$Y$2:$Y$740,$AF1171)/INDEX('Season Counts'!$X$2:$X$740,$AF1171),"")</f>
        <v>0.328</v>
      </c>
      <c r="Z1171" s="37" t="n">
        <f aca="false">IFERROR(J1171-Y1171,"")</f>
        <v>0</v>
      </c>
      <c r="AA1171" s="38" t="n">
        <f aca="false">IFERROR(INDEX('Season Counts'!$K$2:$K$740,$AF1171)/INDEX('Season Counts'!$J$2:$J$740,$AF1171),"")</f>
        <v>0.277777777777778</v>
      </c>
      <c r="AB1171" s="41" t="n">
        <f aca="false">IFERROR(R1171-AA1171,"")</f>
        <v>0</v>
      </c>
      <c r="AC1171" s="39" t="n">
        <f aca="false">IFERROR(INDEX('Season Counts'!$AG$2:$AG$740,$AF1171)/INDEX('Season Counts'!$AF$2:$AF$740,$AF1171),"")</f>
        <v>66.7972972972973</v>
      </c>
      <c r="AD1171" s="40" t="n">
        <f aca="false">IFERROR(V1171-AC1171,"")</f>
        <v>0</v>
      </c>
      <c r="AE1171" s="4" t="str">
        <f aca="false">IF(D1171&lt;Guide!$C$21,"Low PA",IF(TRIM(IF(ISNUMBER(AD1171),IF(N(AD1171)&lt;=-Guide!$C$24,"▼ Bat Speed  ",IF(N(AD1171)&gt;=Guide!$C$24,"▲ Bat Speed  ","")),"")&amp;IF(N(Z1171)&gt;=Guide!$C$22,"▲ Contact  ","")&amp;IF(N(Z1171)&lt;=-Guide!$C$22,"▼ Contact  ","")&amp;IF(N(AB1171)&gt;=Guide!$C$23,"▲ Chase  ","")&amp;IF(N(AB1171)&lt;=-Guide!$C$23,"▼ Chase  ",""))="","Stable",TRIM(IF(ISNUMBER(AD1171),IF(N(AD1171)&lt;=-Guide!$C$24,"▼ Bat Speed  ",IF(N(AD1171)&gt;=Guide!$C$24,"▲ Bat Speed  ","")),"")&amp;IF(N(Z1171)&gt;=Guide!$C$22,"▲ Contact  ","")&amp;IF(N(Z1171)&lt;=-Guide!$C$22,"▼ Contact  ","")&amp;IF(N(AB1171)&gt;=Guide!$C$23,"▲ Chase  ","")&amp;IF(N(AB1171)&lt;=-Guide!$C$23,"▼ Chase  ",""))))</f>
        <v>Low PA</v>
      </c>
      <c r="AF1171" s="35" t="n">
        <f aca="false">MATCH(Counts!A1171,'Season Counts'!$A$2:$A$740,0)</f>
        <v>305</v>
      </c>
    </row>
    <row r="1172" customFormat="false" ht="15" hidden="false" customHeight="false" outlineLevel="0" collapsed="false">
      <c r="A1172" s="34" t="str">
        <f aca="false">Counts!B1172</f>
        <v>HOU</v>
      </c>
      <c r="B1172" s="5" t="str">
        <f aca="false">Counts!C1172</f>
        <v>Daniel Johnson</v>
      </c>
      <c r="C1172" s="34" t="str">
        <f aca="false">Counts!F1172</f>
        <v>Mar-Apr</v>
      </c>
      <c r="D1172" s="35" t="n">
        <f aca="false">IFERROR(Counts!P1172,"")</f>
        <v>16</v>
      </c>
      <c r="E1172" s="36" t="n">
        <f aca="false">IFERROR(Counts!R1172/Counts!Q1172,"")</f>
        <v>0.153846153846154</v>
      </c>
      <c r="F1172" s="36" t="n">
        <f aca="false">IFERROR((Counts!R1172+Counts!V1172+Counts!W1172)/(Counts!Q1172+Counts!V1172+Counts!W1172+Counts!X1172),"")</f>
        <v>0.3125</v>
      </c>
      <c r="G1172" s="36" t="n">
        <f aca="false">IFERROR((Counts!R1172+Counts!S1172+2*Counts!T1172+3*Counts!U1172)/Counts!Q1172,"")</f>
        <v>0.153846153846154</v>
      </c>
      <c r="H1172" s="35" t="n">
        <f aca="false">IFERROR(Counts!U1172,"")</f>
        <v>0</v>
      </c>
      <c r="I1172" s="36" t="n">
        <f aca="false">IFERROR(Counts!Z1172/Counts!AA1172,"")</f>
        <v>0.24375</v>
      </c>
      <c r="J1172" s="36" t="n">
        <f aca="false">IFERROR(Counts!AB1172/Counts!AA1172,"")</f>
        <v>0.3428125</v>
      </c>
      <c r="K1172" s="37" t="n">
        <f aca="false">IFERROR((Counts!AB1172-Counts!Z1172)/Counts!AA1172,"")</f>
        <v>0.0990625</v>
      </c>
      <c r="L1172" s="38" t="n">
        <f aca="false">IFERROR(Counts!Y1172/Counts!P1172,"")</f>
        <v>0.1875</v>
      </c>
      <c r="M1172" s="38" t="n">
        <f aca="false">IFERROR(Counts!V1172/Counts!P1172,"")</f>
        <v>0.125</v>
      </c>
      <c r="N1172" s="38" t="n">
        <f aca="false">IFERROR(Counts!AD1172/Counts!AC1172,"")</f>
        <v>0</v>
      </c>
      <c r="O1172" s="38" t="n">
        <f aca="false">IFERROR(Counts!AE1172/Counts!AC1172,"")</f>
        <v>0.5</v>
      </c>
      <c r="P1172" s="39" t="n">
        <f aca="false">IFERROR(Counts!AG1172/Counts!AF1172,"")</f>
        <v>92.68</v>
      </c>
      <c r="Q1172" s="38" t="n">
        <f aca="false">IFERROR(Counts!AH1172/Counts!AC1172,"")</f>
        <v>0.2</v>
      </c>
      <c r="R1172" s="38" t="n">
        <f aca="false">IFERROR(Counts!N1172/Counts!M1172,"")</f>
        <v>0.28125</v>
      </c>
      <c r="S1172" s="38" t="n">
        <f aca="false">IFERROR(Counts!K1172/Counts!J1172,"")</f>
        <v>0.65</v>
      </c>
      <c r="T1172" s="38" t="n">
        <f aca="false">IFERROR(Counts!I1172/Counts!H1172,"")</f>
        <v>0.227272727272727</v>
      </c>
      <c r="U1172" s="38" t="n">
        <f aca="false">IFERROR(1-Counts!L1172/Counts!K1172,"")</f>
        <v>0.923076923076923</v>
      </c>
      <c r="V1172" s="39" t="n">
        <f aca="false">IFERROR(Counts!AJ1172/Counts!AI1172,"")</f>
        <v>73.46</v>
      </c>
      <c r="W1172" s="38" t="n">
        <f aca="false">IFERROR(Counts!AK1172/Counts!AI1172,"")</f>
        <v>0.3</v>
      </c>
      <c r="X1172" s="40" t="n">
        <f aca="false">IFERROR(Counts!O1172,"")</f>
        <v>-1.287</v>
      </c>
      <c r="Y1172" s="36" t="n">
        <f aca="false">IFERROR(INDEX('Season Counts'!$Y$2:$Y$740,$AF1172)/INDEX('Season Counts'!$X$2:$X$740,$AF1172),"")</f>
        <v>0.341235294117647</v>
      </c>
      <c r="Z1172" s="37" t="n">
        <f aca="false">IFERROR(J1172-Y1172,"")</f>
        <v>0.00157720588235294</v>
      </c>
      <c r="AA1172" s="38" t="n">
        <f aca="false">IFERROR(INDEX('Season Counts'!$K$2:$K$740,$AF1172)/INDEX('Season Counts'!$J$2:$J$740,$AF1172),"")</f>
        <v>0.28125</v>
      </c>
      <c r="AB1172" s="41" t="n">
        <f aca="false">IFERROR(R1172-AA1172,"")</f>
        <v>0</v>
      </c>
      <c r="AC1172" s="39" t="n">
        <f aca="false">IFERROR(INDEX('Season Counts'!$AG$2:$AG$740,$AF1172)/INDEX('Season Counts'!$AF$2:$AF$740,$AF1172),"")</f>
        <v>73.46</v>
      </c>
      <c r="AD1172" s="40" t="n">
        <f aca="false">IFERROR(V1172-AC1172,"")</f>
        <v>0</v>
      </c>
      <c r="AE1172" s="4" t="str">
        <f aca="false">IF(D1172&lt;Guide!$C$21,"Low PA",IF(TRIM(IF(ISNUMBER(AD1172),IF(N(AD1172)&lt;=-Guide!$C$24,"▼ Bat Speed  ",IF(N(AD1172)&gt;=Guide!$C$24,"▲ Bat Speed  ","")),"")&amp;IF(N(Z1172)&gt;=Guide!$C$22,"▲ Contact  ","")&amp;IF(N(Z1172)&lt;=-Guide!$C$22,"▼ Contact  ","")&amp;IF(N(AB1172)&gt;=Guide!$C$23,"▲ Chase  ","")&amp;IF(N(AB1172)&lt;=-Guide!$C$23,"▼ Chase  ",""))="","Stable",TRIM(IF(ISNUMBER(AD1172),IF(N(AD1172)&lt;=-Guide!$C$24,"▼ Bat Speed  ",IF(N(AD1172)&gt;=Guide!$C$24,"▲ Bat Speed  ","")),"")&amp;IF(N(Z1172)&gt;=Guide!$C$22,"▲ Contact  ","")&amp;IF(N(Z1172)&lt;=-Guide!$C$22,"▼ Contact  ","")&amp;IF(N(AB1172)&gt;=Guide!$C$23,"▲ Chase  ","")&amp;IF(N(AB1172)&lt;=-Guide!$C$23,"▼ Chase  ",""))))</f>
        <v>Low PA</v>
      </c>
      <c r="AF1172" s="35" t="n">
        <f aca="false">MATCH(Counts!A1172,'Season Counts'!$A$2:$A$740,0)</f>
        <v>306</v>
      </c>
    </row>
    <row r="1173" customFormat="false" ht="15" hidden="false" customHeight="false" outlineLevel="0" collapsed="false">
      <c r="A1173" s="34" t="str">
        <f aca="false">Counts!B1173</f>
        <v>HOU</v>
      </c>
      <c r="B1173" s="5" t="str">
        <f aca="false">Counts!C1173</f>
        <v>Daniel Johnson</v>
      </c>
      <c r="C1173" s="34" t="str">
        <f aca="false">Counts!F1173</f>
        <v>May</v>
      </c>
      <c r="D1173" s="35" t="n">
        <f aca="false">IFERROR(Counts!P1173,"")</f>
        <v>1</v>
      </c>
      <c r="E1173" s="36" t="n">
        <f aca="false">IFERROR(Counts!R1173/Counts!Q1173,"")</f>
        <v>0</v>
      </c>
      <c r="F1173" s="36" t="n">
        <f aca="false">IFERROR((Counts!R1173+Counts!V1173+Counts!W1173)/(Counts!Q1173+Counts!V1173+Counts!W1173+Counts!X1173),"")</f>
        <v>0</v>
      </c>
      <c r="G1173" s="36" t="n">
        <f aca="false">IFERROR((Counts!R1173+Counts!S1173+2*Counts!T1173+3*Counts!U1173)/Counts!Q1173,"")</f>
        <v>0</v>
      </c>
      <c r="H1173" s="35" t="n">
        <f aca="false">IFERROR(Counts!U1173,"")</f>
        <v>0</v>
      </c>
      <c r="I1173" s="36" t="n">
        <f aca="false">IFERROR(Counts!Z1173/Counts!AA1173,"")</f>
        <v>0</v>
      </c>
      <c r="J1173" s="36" t="n">
        <f aca="false">IFERROR(Counts!AB1173/Counts!AA1173,"")</f>
        <v>0.316</v>
      </c>
      <c r="K1173" s="37" t="n">
        <f aca="false">IFERROR((Counts!AB1173-Counts!Z1173)/Counts!AA1173,"")</f>
        <v>0.316</v>
      </c>
      <c r="L1173" s="38" t="n">
        <f aca="false">IFERROR(Counts!Y1173/Counts!P1173,"")</f>
        <v>0</v>
      </c>
      <c r="M1173" s="38" t="n">
        <f aca="false">IFERROR(Counts!V1173/Counts!P1173,"")</f>
        <v>0</v>
      </c>
      <c r="N1173" s="38" t="n">
        <f aca="false">IFERROR(Counts!AD1173/Counts!AC1173,"")</f>
        <v>0</v>
      </c>
      <c r="O1173" s="38" t="n">
        <f aca="false">IFERROR(Counts!AE1173/Counts!AC1173,"")</f>
        <v>0</v>
      </c>
      <c r="P1173" s="39" t="n">
        <f aca="false">IFERROR(Counts!AG1173/Counts!AF1173,"")</f>
        <v>28.5</v>
      </c>
      <c r="Q1173" s="38" t="n">
        <f aca="false">IFERROR(Counts!AH1173/Counts!AC1173,"")</f>
        <v>0</v>
      </c>
      <c r="R1173" s="38" t="str">
        <f aca="false">IFERROR(Counts!N1173/Counts!M1173,"")</f>
        <v/>
      </c>
      <c r="S1173" s="38" t="n">
        <f aca="false">IFERROR(Counts!K1173/Counts!J1173,"")</f>
        <v>1</v>
      </c>
      <c r="T1173" s="38" t="n">
        <f aca="false">IFERROR(Counts!I1173/Counts!H1173,"")</f>
        <v>0</v>
      </c>
      <c r="U1173" s="38" t="n">
        <f aca="false">IFERROR(1-Counts!L1173/Counts!K1173,"")</f>
        <v>1</v>
      </c>
      <c r="V1173" s="39" t="str">
        <f aca="false">IFERROR(Counts!AJ1173/Counts!AI1173,"")</f>
        <v/>
      </c>
      <c r="W1173" s="38" t="str">
        <f aca="false">IFERROR(Counts!AK1173/Counts!AI1173,"")</f>
        <v/>
      </c>
      <c r="X1173" s="40" t="n">
        <f aca="false">IFERROR(Counts!O1173,"")</f>
        <v>-0.025</v>
      </c>
      <c r="Y1173" s="36" t="n">
        <f aca="false">IFERROR(INDEX('Season Counts'!$Y$2:$Y$740,$AF1173)/INDEX('Season Counts'!$X$2:$X$740,$AF1173),"")</f>
        <v>0.341235294117647</v>
      </c>
      <c r="Z1173" s="37" t="n">
        <f aca="false">IFERROR(J1173-Y1173,"")</f>
        <v>-0.0252352941176471</v>
      </c>
      <c r="AA1173" s="38" t="n">
        <f aca="false">IFERROR(INDEX('Season Counts'!$K$2:$K$740,$AF1173)/INDEX('Season Counts'!$J$2:$J$740,$AF1173),"")</f>
        <v>0.28125</v>
      </c>
      <c r="AB1173" s="41" t="str">
        <f aca="false">IFERROR(R1173-AA1173,"")</f>
        <v/>
      </c>
      <c r="AC1173" s="39" t="n">
        <f aca="false">IFERROR(INDEX('Season Counts'!$AG$2:$AG$740,$AF1173)/INDEX('Season Counts'!$AF$2:$AF$740,$AF1173),"")</f>
        <v>73.46</v>
      </c>
      <c r="AD1173" s="40" t="str">
        <f aca="false">IFERROR(V1173-AC1173,"")</f>
        <v/>
      </c>
      <c r="AE1173" s="4" t="str">
        <f aca="false">IF(D1173&lt;Guide!$C$21,"Low PA",IF(TRIM(IF(ISNUMBER(AD1173),IF(N(AD1173)&lt;=-Guide!$C$24,"▼ Bat Speed  ",IF(N(AD1173)&gt;=Guide!$C$24,"▲ Bat Speed  ","")),"")&amp;IF(N(Z1173)&gt;=Guide!$C$22,"▲ Contact  ","")&amp;IF(N(Z1173)&lt;=-Guide!$C$22,"▼ Contact  ","")&amp;IF(N(AB1173)&gt;=Guide!$C$23,"▲ Chase  ","")&amp;IF(N(AB1173)&lt;=-Guide!$C$23,"▼ Chase  ",""))="","Stable",TRIM(IF(ISNUMBER(AD1173),IF(N(AD1173)&lt;=-Guide!$C$24,"▼ Bat Speed  ",IF(N(AD1173)&gt;=Guide!$C$24,"▲ Bat Speed  ","")),"")&amp;IF(N(Z1173)&gt;=Guide!$C$22,"▲ Contact  ","")&amp;IF(N(Z1173)&lt;=-Guide!$C$22,"▼ Contact  ","")&amp;IF(N(AB1173)&gt;=Guide!$C$23,"▲ Chase  ","")&amp;IF(N(AB1173)&lt;=-Guide!$C$23,"▼ Chase  ",""))))</f>
        <v>Low PA</v>
      </c>
      <c r="AF1173" s="35" t="n">
        <f aca="false">MATCH(Counts!A1173,'Season Counts'!$A$2:$A$740,0)</f>
        <v>306</v>
      </c>
    </row>
    <row r="1174" customFormat="false" ht="15" hidden="false" customHeight="false" outlineLevel="0" collapsed="false">
      <c r="A1174" s="34" t="str">
        <f aca="false">Counts!B1174</f>
        <v>HOU</v>
      </c>
      <c r="B1174" s="5" t="str">
        <f aca="false">Counts!C1174</f>
        <v>Jorge Barrosa</v>
      </c>
      <c r="C1174" s="34" t="str">
        <f aca="false">Counts!F1174</f>
        <v>Sep</v>
      </c>
      <c r="D1174" s="35" t="n">
        <f aca="false">IFERROR(Counts!P1174,"")</f>
        <v>15</v>
      </c>
      <c r="E1174" s="36" t="n">
        <f aca="false">IFERROR(Counts!R1174/Counts!Q1174,"")</f>
        <v>0.0909090909090909</v>
      </c>
      <c r="F1174" s="36" t="n">
        <f aca="false">IFERROR((Counts!R1174+Counts!V1174+Counts!W1174)/(Counts!Q1174+Counts!V1174+Counts!W1174+Counts!X1174),"")</f>
        <v>0.285714285714286</v>
      </c>
      <c r="G1174" s="36" t="n">
        <f aca="false">IFERROR((Counts!R1174+Counts!S1174+2*Counts!T1174+3*Counts!U1174)/Counts!Q1174,"")</f>
        <v>0.181818181818182</v>
      </c>
      <c r="H1174" s="35" t="n">
        <f aca="false">IFERROR(Counts!U1174,"")</f>
        <v>0</v>
      </c>
      <c r="I1174" s="36" t="n">
        <f aca="false">IFERROR(Counts!Z1174/Counts!AA1174,"")</f>
        <v>0.239285714285714</v>
      </c>
      <c r="J1174" s="36" t="n">
        <f aca="false">IFERROR(Counts!AB1174/Counts!AA1174,"")</f>
        <v>0.277642857142857</v>
      </c>
      <c r="K1174" s="37" t="n">
        <f aca="false">IFERROR((Counts!AB1174-Counts!Z1174)/Counts!AA1174,"")</f>
        <v>0.0383571428571429</v>
      </c>
      <c r="L1174" s="38" t="n">
        <f aca="false">IFERROR(Counts!Y1174/Counts!P1174,"")</f>
        <v>0.266666666666667</v>
      </c>
      <c r="M1174" s="38" t="n">
        <f aca="false">IFERROR(Counts!V1174/Counts!P1174,"")</f>
        <v>0.2</v>
      </c>
      <c r="N1174" s="38" t="n">
        <f aca="false">IFERROR(Counts!AD1174/Counts!AC1174,"")</f>
        <v>0</v>
      </c>
      <c r="O1174" s="38" t="n">
        <f aca="false">IFERROR(Counts!AE1174/Counts!AC1174,"")</f>
        <v>0.125</v>
      </c>
      <c r="P1174" s="39" t="n">
        <f aca="false">IFERROR(Counts!AG1174/Counts!AF1174,"")</f>
        <v>75.425</v>
      </c>
      <c r="Q1174" s="38" t="n">
        <f aca="false">IFERROR(Counts!AH1174/Counts!AC1174,"")</f>
        <v>0.375</v>
      </c>
      <c r="R1174" s="38" t="n">
        <f aca="false">IFERROR(Counts!N1174/Counts!M1174,"")</f>
        <v>0.219512195121951</v>
      </c>
      <c r="S1174" s="38" t="n">
        <f aca="false">IFERROR(Counts!K1174/Counts!J1174,"")</f>
        <v>0.612903225806452</v>
      </c>
      <c r="T1174" s="38" t="n">
        <f aca="false">IFERROR(Counts!I1174/Counts!H1174,"")</f>
        <v>0.214285714285714</v>
      </c>
      <c r="U1174" s="38" t="n">
        <f aca="false">IFERROR(1-Counts!L1174/Counts!K1174,"")</f>
        <v>0.789473684210526</v>
      </c>
      <c r="V1174" s="39" t="n">
        <f aca="false">IFERROR(Counts!AJ1174/Counts!AI1174,"")</f>
        <v>68.272</v>
      </c>
      <c r="W1174" s="38" t="n">
        <f aca="false">IFERROR(Counts!AK1174/Counts!AI1174,"")</f>
        <v>0.04</v>
      </c>
      <c r="X1174" s="40" t="n">
        <f aca="false">IFERROR(Counts!O1174,"")</f>
        <v>-0.59</v>
      </c>
      <c r="Y1174" s="36" t="n">
        <f aca="false">IFERROR(INDEX('Season Counts'!$Y$2:$Y$740,$AF1174)/INDEX('Season Counts'!$X$2:$X$740,$AF1174),"")</f>
        <v>0.277642857142857</v>
      </c>
      <c r="Z1174" s="37" t="n">
        <f aca="false">IFERROR(J1174-Y1174,"")</f>
        <v>0</v>
      </c>
      <c r="AA1174" s="38" t="n">
        <f aca="false">IFERROR(INDEX('Season Counts'!$K$2:$K$740,$AF1174)/INDEX('Season Counts'!$J$2:$J$740,$AF1174),"")</f>
        <v>0.219512195121951</v>
      </c>
      <c r="AB1174" s="41" t="n">
        <f aca="false">IFERROR(R1174-AA1174,"")</f>
        <v>0</v>
      </c>
      <c r="AC1174" s="39" t="n">
        <f aca="false">IFERROR(INDEX('Season Counts'!$AG$2:$AG$740,$AF1174)/INDEX('Season Counts'!$AF$2:$AF$740,$AF1174),"")</f>
        <v>68.272</v>
      </c>
      <c r="AD1174" s="40" t="n">
        <f aca="false">IFERROR(V1174-AC1174,"")</f>
        <v>0</v>
      </c>
      <c r="AE1174" s="4" t="str">
        <f aca="false">IF(D1174&lt;Guide!$C$21,"Low PA",IF(TRIM(IF(ISNUMBER(AD1174),IF(N(AD1174)&lt;=-Guide!$C$24,"▼ Bat Speed  ",IF(N(AD1174)&gt;=Guide!$C$24,"▲ Bat Speed  ","")),"")&amp;IF(N(Z1174)&gt;=Guide!$C$22,"▲ Contact  ","")&amp;IF(N(Z1174)&lt;=-Guide!$C$22,"▼ Contact  ","")&amp;IF(N(AB1174)&gt;=Guide!$C$23,"▲ Chase  ","")&amp;IF(N(AB1174)&lt;=-Guide!$C$23,"▼ Chase  ",""))="","Stable",TRIM(IF(ISNUMBER(AD1174),IF(N(AD1174)&lt;=-Guide!$C$24,"▼ Bat Speed  ",IF(N(AD1174)&gt;=Guide!$C$24,"▲ Bat Speed  ","")),"")&amp;IF(N(Z1174)&gt;=Guide!$C$22,"▲ Contact  ","")&amp;IF(N(Z1174)&lt;=-Guide!$C$22,"▼ Contact  ","")&amp;IF(N(AB1174)&gt;=Guide!$C$23,"▲ Chase  ","")&amp;IF(N(AB1174)&lt;=-Guide!$C$23,"▼ Chase  ",""))))</f>
        <v>Low PA</v>
      </c>
      <c r="AF1174" s="35" t="n">
        <f aca="false">MATCH(Counts!A1174,'Season Counts'!$A$2:$A$740,0)</f>
        <v>307</v>
      </c>
    </row>
    <row r="1175" customFormat="false" ht="15" hidden="false" customHeight="false" outlineLevel="0" collapsed="false">
      <c r="A1175" s="34" t="str">
        <f aca="false">Counts!B1175</f>
        <v>HOU</v>
      </c>
      <c r="B1175" s="5" t="str">
        <f aca="false">Counts!C1175</f>
        <v>Collin Price</v>
      </c>
      <c r="C1175" s="34" t="str">
        <f aca="false">Counts!F1175</f>
        <v>Jun</v>
      </c>
      <c r="D1175" s="35" t="n">
        <f aca="false">IFERROR(Counts!P1175,"")</f>
        <v>13</v>
      </c>
      <c r="E1175" s="36" t="n">
        <f aca="false">IFERROR(Counts!R1175/Counts!Q1175,"")</f>
        <v>0.166666666666667</v>
      </c>
      <c r="F1175" s="36" t="n">
        <f aca="false">IFERROR((Counts!R1175+Counts!V1175+Counts!W1175)/(Counts!Q1175+Counts!V1175+Counts!W1175+Counts!X1175),"")</f>
        <v>0.230769230769231</v>
      </c>
      <c r="G1175" s="36" t="n">
        <f aca="false">IFERROR((Counts!R1175+Counts!S1175+2*Counts!T1175+3*Counts!U1175)/Counts!Q1175,"")</f>
        <v>0.25</v>
      </c>
      <c r="H1175" s="35" t="n">
        <f aca="false">IFERROR(Counts!U1175,"")</f>
        <v>0</v>
      </c>
      <c r="I1175" s="36" t="n">
        <f aca="false">IFERROR(Counts!Z1175/Counts!AA1175,"")</f>
        <v>0.219230769230769</v>
      </c>
      <c r="J1175" s="36" t="n">
        <f aca="false">IFERROR(Counts!AB1175/Counts!AA1175,"")</f>
        <v>0.301769230769231</v>
      </c>
      <c r="K1175" s="37" t="n">
        <f aca="false">IFERROR((Counts!AB1175-Counts!Z1175)/Counts!AA1175,"")</f>
        <v>0.0825384615384615</v>
      </c>
      <c r="L1175" s="38" t="n">
        <f aca="false">IFERROR(Counts!Y1175/Counts!P1175,"")</f>
        <v>0.461538461538462</v>
      </c>
      <c r="M1175" s="38" t="n">
        <f aca="false">IFERROR(Counts!V1175/Counts!P1175,"")</f>
        <v>0.0769230769230769</v>
      </c>
      <c r="N1175" s="38" t="n">
        <f aca="false">IFERROR(Counts!AD1175/Counts!AC1175,"")</f>
        <v>0</v>
      </c>
      <c r="O1175" s="38" t="n">
        <f aca="false">IFERROR(Counts!AE1175/Counts!AC1175,"")</f>
        <v>0.5</v>
      </c>
      <c r="P1175" s="39" t="n">
        <f aca="false">IFERROR(Counts!AG1175/Counts!AF1175,"")</f>
        <v>93.05</v>
      </c>
      <c r="Q1175" s="38" t="n">
        <f aca="false">IFERROR(Counts!AH1175/Counts!AC1175,"")</f>
        <v>0.333333333333333</v>
      </c>
      <c r="R1175" s="38" t="n">
        <f aca="false">IFERROR(Counts!N1175/Counts!M1175,"")</f>
        <v>0.321428571428571</v>
      </c>
      <c r="S1175" s="38" t="n">
        <f aca="false">IFERROR(Counts!K1175/Counts!J1175,"")</f>
        <v>0.68</v>
      </c>
      <c r="T1175" s="38" t="n">
        <f aca="false">IFERROR(Counts!I1175/Counts!H1175,"")</f>
        <v>0.538461538461538</v>
      </c>
      <c r="U1175" s="38" t="n">
        <f aca="false">IFERROR(1-Counts!L1175/Counts!K1175,"")</f>
        <v>0.705882352941176</v>
      </c>
      <c r="V1175" s="39" t="n">
        <f aca="false">IFERROR(Counts!AJ1175/Counts!AI1175,"")</f>
        <v>74.295652173913</v>
      </c>
      <c r="W1175" s="38" t="n">
        <f aca="false">IFERROR(Counts!AK1175/Counts!AI1175,"")</f>
        <v>0.391304347826087</v>
      </c>
      <c r="X1175" s="40" t="n">
        <f aca="false">IFERROR(Counts!O1175,"")</f>
        <v>-1.624</v>
      </c>
      <c r="Y1175" s="36" t="n">
        <f aca="false">IFERROR(INDEX('Season Counts'!$Y$2:$Y$740,$AF1175)/INDEX('Season Counts'!$X$2:$X$740,$AF1175),"")</f>
        <v>0.301769230769231</v>
      </c>
      <c r="Z1175" s="37" t="n">
        <f aca="false">IFERROR(J1175-Y1175,"")</f>
        <v>0</v>
      </c>
      <c r="AA1175" s="38" t="n">
        <f aca="false">IFERROR(INDEX('Season Counts'!$K$2:$K$740,$AF1175)/INDEX('Season Counts'!$J$2:$J$740,$AF1175),"")</f>
        <v>0.321428571428571</v>
      </c>
      <c r="AB1175" s="41" t="n">
        <f aca="false">IFERROR(R1175-AA1175,"")</f>
        <v>0</v>
      </c>
      <c r="AC1175" s="39" t="n">
        <f aca="false">IFERROR(INDEX('Season Counts'!$AG$2:$AG$740,$AF1175)/INDEX('Season Counts'!$AF$2:$AF$740,$AF1175),"")</f>
        <v>74.295652173913</v>
      </c>
      <c r="AD1175" s="40" t="n">
        <f aca="false">IFERROR(V1175-AC1175,"")</f>
        <v>0</v>
      </c>
      <c r="AE1175" s="4" t="str">
        <f aca="false">IF(D1175&lt;Guide!$C$21,"Low PA",IF(TRIM(IF(ISNUMBER(AD1175),IF(N(AD1175)&lt;=-Guide!$C$24,"▼ Bat Speed  ",IF(N(AD1175)&gt;=Guide!$C$24,"▲ Bat Speed  ","")),"")&amp;IF(N(Z1175)&gt;=Guide!$C$22,"▲ Contact  ","")&amp;IF(N(Z1175)&lt;=-Guide!$C$22,"▼ Contact  ","")&amp;IF(N(AB1175)&gt;=Guide!$C$23,"▲ Chase  ","")&amp;IF(N(AB1175)&lt;=-Guide!$C$23,"▼ Chase  ",""))="","Stable",TRIM(IF(ISNUMBER(AD1175),IF(N(AD1175)&lt;=-Guide!$C$24,"▼ Bat Speed  ",IF(N(AD1175)&gt;=Guide!$C$24,"▲ Bat Speed  ","")),"")&amp;IF(N(Z1175)&gt;=Guide!$C$22,"▲ Contact  ","")&amp;IF(N(Z1175)&lt;=-Guide!$C$22,"▼ Contact  ","")&amp;IF(N(AB1175)&gt;=Guide!$C$23,"▲ Chase  ","")&amp;IF(N(AB1175)&lt;=-Guide!$C$23,"▼ Chase  ",""))))</f>
        <v>Low PA</v>
      </c>
      <c r="AF1175" s="35" t="n">
        <f aca="false">MATCH(Counts!A1175,'Season Counts'!$A$2:$A$740,0)</f>
        <v>308</v>
      </c>
    </row>
    <row r="1176" customFormat="false" ht="15" hidden="false" customHeight="false" outlineLevel="0" collapsed="false">
      <c r="A1176" s="34" t="str">
        <f aca="false">Counts!B1176</f>
        <v>KC</v>
      </c>
      <c r="B1176" s="5" t="str">
        <f aca="false">Counts!C1176</f>
        <v>Bobby Witt Jr.</v>
      </c>
      <c r="C1176" s="34" t="str">
        <f aca="false">Counts!F1176</f>
        <v>Mar-Apr</v>
      </c>
      <c r="D1176" s="35" t="n">
        <f aca="false">IFERROR(Counts!P1176,"")</f>
        <v>139</v>
      </c>
      <c r="E1176" s="36" t="n">
        <f aca="false">IFERROR(Counts!R1176/Counts!Q1176,"")</f>
        <v>0.289256198347107</v>
      </c>
      <c r="F1176" s="36" t="n">
        <f aca="false">IFERROR((Counts!R1176+Counts!V1176+Counts!W1176)/(Counts!Q1176+Counts!V1176+Counts!W1176+Counts!X1176),"")</f>
        <v>0.366906474820144</v>
      </c>
      <c r="G1176" s="36" t="n">
        <f aca="false">IFERROR((Counts!R1176+Counts!S1176+2*Counts!T1176+3*Counts!U1176)/Counts!Q1176,"")</f>
        <v>0.429752066115703</v>
      </c>
      <c r="H1176" s="35" t="n">
        <f aca="false">IFERROR(Counts!U1176,"")</f>
        <v>2</v>
      </c>
      <c r="I1176" s="36" t="n">
        <f aca="false">IFERROR(Counts!Z1176/Counts!AA1176,"")</f>
        <v>0.341544117647059</v>
      </c>
      <c r="J1176" s="36" t="n">
        <f aca="false">IFERROR(Counts!AB1176/Counts!AA1176,"")</f>
        <v>0.382808823529412</v>
      </c>
      <c r="K1176" s="37" t="n">
        <f aca="false">IFERROR((Counts!AB1176-Counts!Z1176)/Counts!AA1176,"")</f>
        <v>0.0412647058823529</v>
      </c>
      <c r="L1176" s="38" t="n">
        <f aca="false">IFERROR(Counts!Y1176/Counts!P1176,"")</f>
        <v>0.165467625899281</v>
      </c>
      <c r="M1176" s="38" t="n">
        <f aca="false">IFERROR(Counts!V1176/Counts!P1176,"")</f>
        <v>0.115107913669065</v>
      </c>
      <c r="N1176" s="38" t="n">
        <f aca="false">IFERROR(Counts!AD1176/Counts!AC1176,"")</f>
        <v>0.12</v>
      </c>
      <c r="O1176" s="38" t="n">
        <f aca="false">IFERROR(Counts!AE1176/Counts!AC1176,"")</f>
        <v>0.51</v>
      </c>
      <c r="P1176" s="39" t="n">
        <f aca="false">IFERROR(Counts!AG1176/Counts!AF1176,"")</f>
        <v>92.5828282828283</v>
      </c>
      <c r="Q1176" s="38" t="n">
        <f aca="false">IFERROR(Counts!AH1176/Counts!AC1176,"")</f>
        <v>0.38</v>
      </c>
      <c r="R1176" s="38" t="n">
        <f aca="false">IFERROR(Counts!N1176/Counts!M1176,"")</f>
        <v>0.34</v>
      </c>
      <c r="S1176" s="38" t="n">
        <f aca="false">IFERROR(Counts!K1176/Counts!J1176,"")</f>
        <v>0.685589519650655</v>
      </c>
      <c r="T1176" s="38" t="n">
        <f aca="false">IFERROR(Counts!I1176/Counts!H1176,"")</f>
        <v>0.216216216216216</v>
      </c>
      <c r="U1176" s="38" t="n">
        <f aca="false">IFERROR(1-Counts!L1176/Counts!K1176,"")</f>
        <v>0.878980891719745</v>
      </c>
      <c r="V1176" s="39" t="n">
        <f aca="false">IFERROR(Counts!AJ1176/Counts!AI1176,"")</f>
        <v>73.7264423076923</v>
      </c>
      <c r="W1176" s="38" t="n">
        <f aca="false">IFERROR(Counts!AK1176/Counts!AI1176,"")</f>
        <v>0.403846153846154</v>
      </c>
      <c r="X1176" s="40" t="n">
        <f aca="false">IFERROR(Counts!O1176,"")</f>
        <v>2.01</v>
      </c>
      <c r="Y1176" s="36" t="n">
        <f aca="false">IFERROR(INDEX('Season Counts'!$Y$2:$Y$740,$AF1176)/INDEX('Season Counts'!$X$2:$X$740,$AF1176),"")</f>
        <v>0.378128455284553</v>
      </c>
      <c r="Z1176" s="37" t="n">
        <f aca="false">IFERROR(J1176-Y1176,"")</f>
        <v>0.0046803682448589</v>
      </c>
      <c r="AA1176" s="38" t="n">
        <f aca="false">IFERROR(INDEX('Season Counts'!$K$2:$K$740,$AF1176)/INDEX('Season Counts'!$J$2:$J$740,$AF1176),"")</f>
        <v>0.338212634822804</v>
      </c>
      <c r="AB1176" s="41" t="n">
        <f aca="false">IFERROR(R1176-AA1176,"")</f>
        <v>0.00178736517719569</v>
      </c>
      <c r="AC1176" s="39" t="n">
        <f aca="false">IFERROR(INDEX('Season Counts'!$AG$2:$AG$740,$AF1176)/INDEX('Season Counts'!$AF$2:$AF$740,$AF1176),"")</f>
        <v>73.9931589537223</v>
      </c>
      <c r="AD1176" s="40" t="n">
        <f aca="false">IFERROR(V1176-AC1176,"")</f>
        <v>-0.266716646030019</v>
      </c>
      <c r="AE1176" s="4" t="str">
        <f aca="false">IF(D1176&lt;Guide!$C$21,"Low PA",IF(TRIM(IF(ISNUMBER(AD1176),IF(N(AD1176)&lt;=-Guide!$C$24,"▼ Bat Speed  ",IF(N(AD1176)&gt;=Guide!$C$24,"▲ Bat Speed  ","")),"")&amp;IF(N(Z1176)&gt;=Guide!$C$22,"▲ Contact  ","")&amp;IF(N(Z1176)&lt;=-Guide!$C$22,"▼ Contact  ","")&amp;IF(N(AB1176)&gt;=Guide!$C$23,"▲ Chase  ","")&amp;IF(N(AB1176)&lt;=-Guide!$C$23,"▼ Chase  ",""))="","Stable",TRIM(IF(ISNUMBER(AD1176),IF(N(AD1176)&lt;=-Guide!$C$24,"▼ Bat Speed  ",IF(N(AD1176)&gt;=Guide!$C$24,"▲ Bat Speed  ","")),"")&amp;IF(N(Z1176)&gt;=Guide!$C$22,"▲ Contact  ","")&amp;IF(N(Z1176)&lt;=-Guide!$C$22,"▼ Contact  ","")&amp;IF(N(AB1176)&gt;=Guide!$C$23,"▲ Chase  ","")&amp;IF(N(AB1176)&lt;=-Guide!$C$23,"▼ Chase  ",""))))</f>
        <v>Stable</v>
      </c>
      <c r="AF1176" s="35" t="n">
        <f aca="false">MATCH(Counts!A1176,'Season Counts'!$A$2:$A$740,0)</f>
        <v>309</v>
      </c>
    </row>
    <row r="1177" customFormat="false" ht="15" hidden="false" customHeight="false" outlineLevel="0" collapsed="false">
      <c r="A1177" s="34" t="str">
        <f aca="false">Counts!B1177</f>
        <v>KC</v>
      </c>
      <c r="B1177" s="5" t="str">
        <f aca="false">Counts!C1177</f>
        <v>Bobby Witt Jr.</v>
      </c>
      <c r="C1177" s="34" t="str">
        <f aca="false">Counts!F1177</f>
        <v>May</v>
      </c>
      <c r="D1177" s="35" t="n">
        <f aca="false">IFERROR(Counts!P1177,"")</f>
        <v>121</v>
      </c>
      <c r="E1177" s="36" t="n">
        <f aca="false">IFERROR(Counts!R1177/Counts!Q1177,"")</f>
        <v>0.283185840707965</v>
      </c>
      <c r="F1177" s="36" t="n">
        <f aca="false">IFERROR((Counts!R1177+Counts!V1177+Counts!W1177)/(Counts!Q1177+Counts!V1177+Counts!W1177+Counts!X1177),"")</f>
        <v>0.330578512396694</v>
      </c>
      <c r="G1177" s="36" t="n">
        <f aca="false">IFERROR((Counts!R1177+Counts!S1177+2*Counts!T1177+3*Counts!U1177)/Counts!Q1177,"")</f>
        <v>0.52212389380531</v>
      </c>
      <c r="H1177" s="35" t="n">
        <f aca="false">IFERROR(Counts!U1177,"")</f>
        <v>7</v>
      </c>
      <c r="I1177" s="36" t="n">
        <f aca="false">IFERROR(Counts!Z1177/Counts!AA1177,"")</f>
        <v>0.377310924369748</v>
      </c>
      <c r="J1177" s="36" t="n">
        <f aca="false">IFERROR(Counts!AB1177/Counts!AA1177,"")</f>
        <v>0.40790756302521</v>
      </c>
      <c r="K1177" s="37" t="n">
        <f aca="false">IFERROR((Counts!AB1177-Counts!Z1177)/Counts!AA1177,"")</f>
        <v>0.0305966386554622</v>
      </c>
      <c r="L1177" s="38" t="n">
        <f aca="false">IFERROR(Counts!Y1177/Counts!P1177,"")</f>
        <v>0.190082644628099</v>
      </c>
      <c r="M1177" s="38" t="n">
        <f aca="false">IFERROR(Counts!V1177/Counts!P1177,"")</f>
        <v>0.0661157024793388</v>
      </c>
      <c r="N1177" s="38" t="n">
        <f aca="false">IFERROR(Counts!AD1177/Counts!AC1177,"")</f>
        <v>0.144444444444444</v>
      </c>
      <c r="O1177" s="38" t="n">
        <f aca="false">IFERROR(Counts!AE1177/Counts!AC1177,"")</f>
        <v>0.577777777777778</v>
      </c>
      <c r="P1177" s="39" t="n">
        <f aca="false">IFERROR(Counts!AG1177/Counts!AF1177,"")</f>
        <v>95.1136363636364</v>
      </c>
      <c r="Q1177" s="38" t="n">
        <f aca="false">IFERROR(Counts!AH1177/Counts!AC1177,"")</f>
        <v>0.455555555555556</v>
      </c>
      <c r="R1177" s="38" t="n">
        <f aca="false">IFERROR(Counts!N1177/Counts!M1177,"")</f>
        <v>0.338983050847458</v>
      </c>
      <c r="S1177" s="38" t="n">
        <f aca="false">IFERROR(Counts!K1177/Counts!J1177,"")</f>
        <v>0.664948453608247</v>
      </c>
      <c r="T1177" s="38" t="n">
        <f aca="false">IFERROR(Counts!I1177/Counts!H1177,"")</f>
        <v>0.220095693779904</v>
      </c>
      <c r="U1177" s="38" t="n">
        <f aca="false">IFERROR(1-Counts!L1177/Counts!K1177,"")</f>
        <v>0.914728682170543</v>
      </c>
      <c r="V1177" s="39" t="n">
        <f aca="false">IFERROR(Counts!AJ1177/Counts!AI1177,"")</f>
        <v>73.9625668449198</v>
      </c>
      <c r="W1177" s="38" t="n">
        <f aca="false">IFERROR(Counts!AK1177/Counts!AI1177,"")</f>
        <v>0.443850267379679</v>
      </c>
      <c r="X1177" s="40" t="n">
        <f aca="false">IFERROR(Counts!O1177,"")</f>
        <v>6.169</v>
      </c>
      <c r="Y1177" s="36" t="n">
        <f aca="false">IFERROR(INDEX('Season Counts'!$Y$2:$Y$740,$AF1177)/INDEX('Season Counts'!$X$2:$X$740,$AF1177),"")</f>
        <v>0.378128455284553</v>
      </c>
      <c r="Z1177" s="37" t="n">
        <f aca="false">IFERROR(J1177-Y1177,"")</f>
        <v>0.0297791077406572</v>
      </c>
      <c r="AA1177" s="38" t="n">
        <f aca="false">IFERROR(INDEX('Season Counts'!$K$2:$K$740,$AF1177)/INDEX('Season Counts'!$J$2:$J$740,$AF1177),"")</f>
        <v>0.338212634822804</v>
      </c>
      <c r="AB1177" s="41" t="n">
        <f aca="false">IFERROR(R1177-AA1177,"")</f>
        <v>0.000770416024653275</v>
      </c>
      <c r="AC1177" s="39" t="n">
        <f aca="false">IFERROR(INDEX('Season Counts'!$AG$2:$AG$740,$AF1177)/INDEX('Season Counts'!$AF$2:$AF$740,$AF1177),"")</f>
        <v>73.9931589537223</v>
      </c>
      <c r="AD1177" s="40" t="n">
        <f aca="false">IFERROR(V1177-AC1177,"")</f>
        <v>-0.0305921088025372</v>
      </c>
      <c r="AE1177" s="4" t="str">
        <f aca="false">IF(D1177&lt;Guide!$C$21,"Low PA",IF(TRIM(IF(ISNUMBER(AD1177),IF(N(AD1177)&lt;=-Guide!$C$24,"▼ Bat Speed  ",IF(N(AD1177)&gt;=Guide!$C$24,"▲ Bat Speed  ","")),"")&amp;IF(N(Z1177)&gt;=Guide!$C$22,"▲ Contact  ","")&amp;IF(N(Z1177)&lt;=-Guide!$C$22,"▼ Contact  ","")&amp;IF(N(AB1177)&gt;=Guide!$C$23,"▲ Chase  ","")&amp;IF(N(AB1177)&lt;=-Guide!$C$23,"▼ Chase  ",""))="","Stable",TRIM(IF(ISNUMBER(AD1177),IF(N(AD1177)&lt;=-Guide!$C$24,"▼ Bat Speed  ",IF(N(AD1177)&gt;=Guide!$C$24,"▲ Bat Speed  ","")),"")&amp;IF(N(Z1177)&gt;=Guide!$C$22,"▲ Contact  ","")&amp;IF(N(Z1177)&lt;=-Guide!$C$22,"▼ Contact  ","")&amp;IF(N(AB1177)&gt;=Guide!$C$23,"▲ Chase  ","")&amp;IF(N(AB1177)&lt;=-Guide!$C$23,"▼ Chase  ",""))))</f>
        <v>Stable</v>
      </c>
      <c r="AF1177" s="35" t="n">
        <f aca="false">MATCH(Counts!A1177,'Season Counts'!$A$2:$A$740,0)</f>
        <v>309</v>
      </c>
    </row>
    <row r="1178" customFormat="false" ht="15" hidden="false" customHeight="false" outlineLevel="0" collapsed="false">
      <c r="A1178" s="34" t="str">
        <f aca="false">Counts!B1178</f>
        <v>KC</v>
      </c>
      <c r="B1178" s="5" t="str">
        <f aca="false">Counts!C1178</f>
        <v>Bobby Witt Jr.</v>
      </c>
      <c r="C1178" s="34" t="str">
        <f aca="false">Counts!F1178</f>
        <v>Jun</v>
      </c>
      <c r="D1178" s="35" t="n">
        <f aca="false">IFERROR(Counts!P1178,"")</f>
        <v>94</v>
      </c>
      <c r="E1178" s="36" t="n">
        <f aca="false">IFERROR(Counts!R1178/Counts!Q1178,"")</f>
        <v>0.316455696202532</v>
      </c>
      <c r="F1178" s="36" t="n">
        <f aca="false">IFERROR((Counts!R1178+Counts!V1178+Counts!W1178)/(Counts!Q1178+Counts!V1178+Counts!W1178+Counts!X1178),"")</f>
        <v>0.414893617021277</v>
      </c>
      <c r="G1178" s="36" t="n">
        <f aca="false">IFERROR((Counts!R1178+Counts!S1178+2*Counts!T1178+3*Counts!U1178)/Counts!Q1178,"")</f>
        <v>0.493670886075949</v>
      </c>
      <c r="H1178" s="35" t="n">
        <f aca="false">IFERROR(Counts!U1178,"")</f>
        <v>3</v>
      </c>
      <c r="I1178" s="36" t="n">
        <f aca="false">IFERROR(Counts!Z1178/Counts!AA1178,"")</f>
        <v>0.402747252747253</v>
      </c>
      <c r="J1178" s="36" t="n">
        <f aca="false">IFERROR(Counts!AB1178/Counts!AA1178,"")</f>
        <v>0.405758241758242</v>
      </c>
      <c r="K1178" s="37" t="n">
        <f aca="false">IFERROR((Counts!AB1178-Counts!Z1178)/Counts!AA1178,"")</f>
        <v>0.00301098901098902</v>
      </c>
      <c r="L1178" s="38" t="n">
        <f aca="false">IFERROR(Counts!Y1178/Counts!P1178,"")</f>
        <v>0.148936170212766</v>
      </c>
      <c r="M1178" s="38" t="n">
        <f aca="false">IFERROR(Counts!V1178/Counts!P1178,"")</f>
        <v>0.138297872340426</v>
      </c>
      <c r="N1178" s="38" t="n">
        <f aca="false">IFERROR(Counts!AD1178/Counts!AC1178,"")</f>
        <v>0.121212121212121</v>
      </c>
      <c r="O1178" s="38" t="n">
        <f aca="false">IFERROR(Counts!AE1178/Counts!AC1178,"")</f>
        <v>0.46969696969697</v>
      </c>
      <c r="P1178" s="39" t="n">
        <f aca="false">IFERROR(Counts!AG1178/Counts!AF1178,"")</f>
        <v>92.0390625</v>
      </c>
      <c r="Q1178" s="38" t="n">
        <f aca="false">IFERROR(Counts!AH1178/Counts!AC1178,"")</f>
        <v>0.424242424242424</v>
      </c>
      <c r="R1178" s="38" t="n">
        <f aca="false">IFERROR(Counts!N1178/Counts!M1178,"")</f>
        <v>0.298969072164948</v>
      </c>
      <c r="S1178" s="38" t="n">
        <f aca="false">IFERROR(Counts!K1178/Counts!J1178,"")</f>
        <v>0.627450980392157</v>
      </c>
      <c r="T1178" s="38" t="n">
        <f aca="false">IFERROR(Counts!I1178/Counts!H1178,"")</f>
        <v>0.181818181818182</v>
      </c>
      <c r="U1178" s="38" t="n">
        <f aca="false">IFERROR(1-Counts!L1178/Counts!K1178,"")</f>
        <v>0.885416666666667</v>
      </c>
      <c r="V1178" s="39" t="n">
        <f aca="false">IFERROR(Counts!AJ1178/Counts!AI1178,"")</f>
        <v>73.5536764705882</v>
      </c>
      <c r="W1178" s="38" t="n">
        <f aca="false">IFERROR(Counts!AK1178/Counts!AI1178,"")</f>
        <v>0.360294117647059</v>
      </c>
      <c r="X1178" s="40" t="n">
        <f aca="false">IFERROR(Counts!O1178,"")</f>
        <v>8.607</v>
      </c>
      <c r="Y1178" s="36" t="n">
        <f aca="false">IFERROR(INDEX('Season Counts'!$Y$2:$Y$740,$AF1178)/INDEX('Season Counts'!$X$2:$X$740,$AF1178),"")</f>
        <v>0.378128455284553</v>
      </c>
      <c r="Z1178" s="37" t="n">
        <f aca="false">IFERROR(J1178-Y1178,"")</f>
        <v>0.0276297864736889</v>
      </c>
      <c r="AA1178" s="38" t="n">
        <f aca="false">IFERROR(INDEX('Season Counts'!$K$2:$K$740,$AF1178)/INDEX('Season Counts'!$J$2:$J$740,$AF1178),"")</f>
        <v>0.338212634822804</v>
      </c>
      <c r="AB1178" s="41" t="n">
        <f aca="false">IFERROR(R1178-AA1178,"")</f>
        <v>-0.0392435626578559</v>
      </c>
      <c r="AC1178" s="39" t="n">
        <f aca="false">IFERROR(INDEX('Season Counts'!$AG$2:$AG$740,$AF1178)/INDEX('Season Counts'!$AF$2:$AF$740,$AF1178),"")</f>
        <v>73.9931589537223</v>
      </c>
      <c r="AD1178" s="40" t="n">
        <f aca="false">IFERROR(V1178-AC1178,"")</f>
        <v>-0.4394824831341</v>
      </c>
      <c r="AE1178" s="4" t="str">
        <f aca="false">IF(D1178&lt;Guide!$C$21,"Low PA",IF(TRIM(IF(ISNUMBER(AD1178),IF(N(AD1178)&lt;=-Guide!$C$24,"▼ Bat Speed  ",IF(N(AD1178)&gt;=Guide!$C$24,"▲ Bat Speed  ","")),"")&amp;IF(N(Z1178)&gt;=Guide!$C$22,"▲ Contact  ","")&amp;IF(N(Z1178)&lt;=-Guide!$C$22,"▼ Contact  ","")&amp;IF(N(AB1178)&gt;=Guide!$C$23,"▲ Chase  ","")&amp;IF(N(AB1178)&lt;=-Guide!$C$23,"▼ Chase  ",""))="","Stable",TRIM(IF(ISNUMBER(AD1178),IF(N(AD1178)&lt;=-Guide!$C$24,"▼ Bat Speed  ",IF(N(AD1178)&gt;=Guide!$C$24,"▲ Bat Speed  ","")),"")&amp;IF(N(Z1178)&gt;=Guide!$C$22,"▲ Contact  ","")&amp;IF(N(Z1178)&lt;=-Guide!$C$22,"▼ Contact  ","")&amp;IF(N(AB1178)&gt;=Guide!$C$23,"▲ Chase  ","")&amp;IF(N(AB1178)&lt;=-Guide!$C$23,"▼ Chase  ",""))))</f>
        <v>Stable</v>
      </c>
      <c r="AF1178" s="35" t="n">
        <f aca="false">MATCH(Counts!A1178,'Season Counts'!$A$2:$A$740,0)</f>
        <v>309</v>
      </c>
    </row>
    <row r="1179" customFormat="false" ht="15" hidden="false" customHeight="false" outlineLevel="0" collapsed="false">
      <c r="A1179" s="34" t="str">
        <f aca="false">Counts!B1179</f>
        <v>KC</v>
      </c>
      <c r="B1179" s="5" t="str">
        <f aca="false">Counts!C1179</f>
        <v>Bobby Witt Jr.</v>
      </c>
      <c r="C1179" s="34" t="str">
        <f aca="false">Counts!F1179</f>
        <v>Jul</v>
      </c>
      <c r="D1179" s="35" t="n">
        <f aca="false">IFERROR(Counts!P1179,"")</f>
        <v>60</v>
      </c>
      <c r="E1179" s="36" t="n">
        <f aca="false">IFERROR(Counts!R1179/Counts!Q1179,"")</f>
        <v>0.196428571428571</v>
      </c>
      <c r="F1179" s="36" t="n">
        <f aca="false">IFERROR((Counts!R1179+Counts!V1179+Counts!W1179)/(Counts!Q1179+Counts!V1179+Counts!W1179+Counts!X1179),"")</f>
        <v>0.25</v>
      </c>
      <c r="G1179" s="36" t="n">
        <f aca="false">IFERROR((Counts!R1179+Counts!S1179+2*Counts!T1179+3*Counts!U1179)/Counts!Q1179,"")</f>
        <v>0.285714285714286</v>
      </c>
      <c r="H1179" s="35" t="n">
        <f aca="false">IFERROR(Counts!U1179,"")</f>
        <v>1</v>
      </c>
      <c r="I1179" s="36" t="n">
        <f aca="false">IFERROR(Counts!Z1179/Counts!AA1179,"")</f>
        <v>0.233898305084746</v>
      </c>
      <c r="J1179" s="36" t="n">
        <f aca="false">IFERROR(Counts!AB1179/Counts!AA1179,"")</f>
        <v>0.325525423728814</v>
      </c>
      <c r="K1179" s="37" t="n">
        <f aca="false">IFERROR((Counts!AB1179-Counts!Z1179)/Counts!AA1179,"")</f>
        <v>0.0916271186440678</v>
      </c>
      <c r="L1179" s="38" t="n">
        <f aca="false">IFERROR(Counts!Y1179/Counts!P1179,"")</f>
        <v>0.216666666666667</v>
      </c>
      <c r="M1179" s="38" t="n">
        <f aca="false">IFERROR(Counts!V1179/Counts!P1179,"")</f>
        <v>0.0666666666666667</v>
      </c>
      <c r="N1179" s="38" t="n">
        <f aca="false">IFERROR(Counts!AD1179/Counts!AC1179,"")</f>
        <v>0.0697674418604651</v>
      </c>
      <c r="O1179" s="38" t="n">
        <f aca="false">IFERROR(Counts!AE1179/Counts!AC1179,"")</f>
        <v>0.511627906976744</v>
      </c>
      <c r="P1179" s="39" t="n">
        <f aca="false">IFERROR(Counts!AG1179/Counts!AF1179,"")</f>
        <v>90.0906976744186</v>
      </c>
      <c r="Q1179" s="38" t="n">
        <f aca="false">IFERROR(Counts!AH1179/Counts!AC1179,"")</f>
        <v>0.302325581395349</v>
      </c>
      <c r="R1179" s="38" t="n">
        <f aca="false">IFERROR(Counts!N1179/Counts!M1179,"")</f>
        <v>0.338842975206612</v>
      </c>
      <c r="S1179" s="38" t="n">
        <f aca="false">IFERROR(Counts!K1179/Counts!J1179,"")</f>
        <v>0.666666666666667</v>
      </c>
      <c r="T1179" s="38" t="n">
        <f aca="false">IFERROR(Counts!I1179/Counts!H1179,"")</f>
        <v>0.280373831775701</v>
      </c>
      <c r="U1179" s="38" t="n">
        <f aca="false">IFERROR(1-Counts!L1179/Counts!K1179,"")</f>
        <v>0.924242424242424</v>
      </c>
      <c r="V1179" s="39" t="n">
        <f aca="false">IFERROR(Counts!AJ1179/Counts!AI1179,"")</f>
        <v>74.6309278350516</v>
      </c>
      <c r="W1179" s="38" t="n">
        <f aca="false">IFERROR(Counts!AK1179/Counts!AI1179,"")</f>
        <v>0.463917525773196</v>
      </c>
      <c r="X1179" s="40" t="n">
        <f aca="false">IFERROR(Counts!O1179,"")</f>
        <v>-4.476</v>
      </c>
      <c r="Y1179" s="36" t="n">
        <f aca="false">IFERROR(INDEX('Season Counts'!$Y$2:$Y$740,$AF1179)/INDEX('Season Counts'!$X$2:$X$740,$AF1179),"")</f>
        <v>0.378128455284553</v>
      </c>
      <c r="Z1179" s="37" t="n">
        <f aca="false">IFERROR(J1179-Y1179,"")</f>
        <v>-0.0526030315557393</v>
      </c>
      <c r="AA1179" s="38" t="n">
        <f aca="false">IFERROR(INDEX('Season Counts'!$K$2:$K$740,$AF1179)/INDEX('Season Counts'!$J$2:$J$740,$AF1179),"")</f>
        <v>0.338212634822804</v>
      </c>
      <c r="AB1179" s="41" t="n">
        <f aca="false">IFERROR(R1179-AA1179,"")</f>
        <v>0.000630340383807215</v>
      </c>
      <c r="AC1179" s="39" t="n">
        <f aca="false">IFERROR(INDEX('Season Counts'!$AG$2:$AG$740,$AF1179)/INDEX('Season Counts'!$AF$2:$AF$740,$AF1179),"")</f>
        <v>73.9931589537223</v>
      </c>
      <c r="AD1179" s="40" t="n">
        <f aca="false">IFERROR(V1179-AC1179,"")</f>
        <v>0.637768881329222</v>
      </c>
      <c r="AE1179" s="4" t="str">
        <f aca="false">IF(D1179&lt;Guide!$C$21,"Low PA",IF(TRIM(IF(ISNUMBER(AD1179),IF(N(AD1179)&lt;=-Guide!$C$24,"▼ Bat Speed  ",IF(N(AD1179)&gt;=Guide!$C$24,"▲ Bat Speed  ","")),"")&amp;IF(N(Z1179)&gt;=Guide!$C$22,"▲ Contact  ","")&amp;IF(N(Z1179)&lt;=-Guide!$C$22,"▼ Contact  ","")&amp;IF(N(AB1179)&gt;=Guide!$C$23,"▲ Chase  ","")&amp;IF(N(AB1179)&lt;=-Guide!$C$23,"▼ Chase  ",""))="","Stable",TRIM(IF(ISNUMBER(AD1179),IF(N(AD1179)&lt;=-Guide!$C$24,"▼ Bat Speed  ",IF(N(AD1179)&gt;=Guide!$C$24,"▲ Bat Speed  ","")),"")&amp;IF(N(Z1179)&gt;=Guide!$C$22,"▲ Contact  ","")&amp;IF(N(Z1179)&lt;=-Guide!$C$22,"▼ Contact  ","")&amp;IF(N(AB1179)&gt;=Guide!$C$23,"▲ Chase  ","")&amp;IF(N(AB1179)&lt;=-Guide!$C$23,"▼ Chase  ",""))))</f>
        <v>▼ Contact</v>
      </c>
      <c r="AF1179" s="35" t="n">
        <f aca="false">MATCH(Counts!A1179,'Season Counts'!$A$2:$A$740,0)</f>
        <v>309</v>
      </c>
    </row>
    <row r="1180" customFormat="false" ht="15" hidden="false" customHeight="false" outlineLevel="0" collapsed="false">
      <c r="A1180" s="34" t="str">
        <f aca="false">Counts!B1180</f>
        <v>KC</v>
      </c>
      <c r="B1180" s="5" t="str">
        <f aca="false">Counts!C1180</f>
        <v>Bobby Witt Jr.</v>
      </c>
      <c r="C1180" s="34" t="str">
        <f aca="false">Counts!F1180</f>
        <v>Aug</v>
      </c>
      <c r="D1180" s="35" t="n">
        <f aca="false">IFERROR(Counts!P1180,"")</f>
        <v>113</v>
      </c>
      <c r="E1180" s="36" t="n">
        <f aca="false">IFERROR(Counts!R1180/Counts!Q1180,"")</f>
        <v>0.306122448979592</v>
      </c>
      <c r="F1180" s="36" t="n">
        <f aca="false">IFERROR((Counts!R1180+Counts!V1180+Counts!W1180)/(Counts!Q1180+Counts!V1180+Counts!W1180+Counts!X1180),"")</f>
        <v>0.398230088495575</v>
      </c>
      <c r="G1180" s="36" t="n">
        <f aca="false">IFERROR((Counts!R1180+Counts!S1180+2*Counts!T1180+3*Counts!U1180)/Counts!Q1180,"")</f>
        <v>0.459183673469388</v>
      </c>
      <c r="H1180" s="35" t="n">
        <f aca="false">IFERROR(Counts!U1180,"")</f>
        <v>3</v>
      </c>
      <c r="I1180" s="36" t="n">
        <f aca="false">IFERROR(Counts!Z1180/Counts!AA1180,"")</f>
        <v>0.367889908256881</v>
      </c>
      <c r="J1180" s="36" t="n">
        <f aca="false">IFERROR(Counts!AB1180/Counts!AA1180,"")</f>
        <v>0.364954128440367</v>
      </c>
      <c r="K1180" s="37" t="n">
        <f aca="false">IFERROR((Counts!AB1180-Counts!Z1180)/Counts!AA1180,"")</f>
        <v>-0.00293577981651376</v>
      </c>
      <c r="L1180" s="38" t="n">
        <f aca="false">IFERROR(Counts!Y1180/Counts!P1180,"")</f>
        <v>0.15929203539823</v>
      </c>
      <c r="M1180" s="38" t="n">
        <f aca="false">IFERROR(Counts!V1180/Counts!P1180,"")</f>
        <v>0.123893805309735</v>
      </c>
      <c r="N1180" s="38" t="n">
        <f aca="false">IFERROR(Counts!AD1180/Counts!AC1180,"")</f>
        <v>0.1</v>
      </c>
      <c r="O1180" s="38" t="n">
        <f aca="false">IFERROR(Counts!AE1180/Counts!AC1180,"")</f>
        <v>0.475</v>
      </c>
      <c r="P1180" s="39" t="n">
        <f aca="false">IFERROR(Counts!AG1180/Counts!AF1180,"")</f>
        <v>90.33125</v>
      </c>
      <c r="Q1180" s="38" t="n">
        <f aca="false">IFERROR(Counts!AH1180/Counts!AC1180,"")</f>
        <v>0.3125</v>
      </c>
      <c r="R1180" s="38" t="n">
        <f aca="false">IFERROR(Counts!N1180/Counts!M1180,"")</f>
        <v>0.334728033472803</v>
      </c>
      <c r="S1180" s="38" t="n">
        <f aca="false">IFERROR(Counts!K1180/Counts!J1180,"")</f>
        <v>0.641711229946524</v>
      </c>
      <c r="T1180" s="38" t="n">
        <f aca="false">IFERROR(Counts!I1180/Counts!H1180,"")</f>
        <v>0.225</v>
      </c>
      <c r="U1180" s="38" t="n">
        <f aca="false">IFERROR(1-Counts!L1180/Counts!K1180,"")</f>
        <v>0.858333333333333</v>
      </c>
      <c r="V1180" s="39" t="n">
        <f aca="false">IFERROR(Counts!AJ1180/Counts!AI1180,"")</f>
        <v>74.1265895953757</v>
      </c>
      <c r="W1180" s="38" t="n">
        <f aca="false">IFERROR(Counts!AK1180/Counts!AI1180,"")</f>
        <v>0.450867052023121</v>
      </c>
      <c r="X1180" s="40" t="n">
        <f aca="false">IFERROR(Counts!O1180,"")</f>
        <v>4.673</v>
      </c>
      <c r="Y1180" s="36" t="n">
        <f aca="false">IFERROR(INDEX('Season Counts'!$Y$2:$Y$740,$AF1180)/INDEX('Season Counts'!$X$2:$X$740,$AF1180),"")</f>
        <v>0.378128455284553</v>
      </c>
      <c r="Z1180" s="37" t="n">
        <f aca="false">IFERROR(J1180-Y1180,"")</f>
        <v>-0.0131743268441858</v>
      </c>
      <c r="AA1180" s="38" t="n">
        <f aca="false">IFERROR(INDEX('Season Counts'!$K$2:$K$740,$AF1180)/INDEX('Season Counts'!$J$2:$J$740,$AF1180),"")</f>
        <v>0.338212634822804</v>
      </c>
      <c r="AB1180" s="41" t="n">
        <f aca="false">IFERROR(R1180-AA1180,"")</f>
        <v>-0.003484601350001</v>
      </c>
      <c r="AC1180" s="39" t="n">
        <f aca="false">IFERROR(INDEX('Season Counts'!$AG$2:$AG$740,$AF1180)/INDEX('Season Counts'!$AF$2:$AF$740,$AF1180),"")</f>
        <v>73.9931589537223</v>
      </c>
      <c r="AD1180" s="40" t="n">
        <f aca="false">IFERROR(V1180-AC1180,"")</f>
        <v>0.133430641653391</v>
      </c>
      <c r="AE1180" s="4" t="str">
        <f aca="false">IF(D1180&lt;Guide!$C$21,"Low PA",IF(TRIM(IF(ISNUMBER(AD1180),IF(N(AD1180)&lt;=-Guide!$C$24,"▼ Bat Speed  ",IF(N(AD1180)&gt;=Guide!$C$24,"▲ Bat Speed  ","")),"")&amp;IF(N(Z1180)&gt;=Guide!$C$22,"▲ Contact  ","")&amp;IF(N(Z1180)&lt;=-Guide!$C$22,"▼ Contact  ","")&amp;IF(N(AB1180)&gt;=Guide!$C$23,"▲ Chase  ","")&amp;IF(N(AB1180)&lt;=-Guide!$C$23,"▼ Chase  ",""))="","Stable",TRIM(IF(ISNUMBER(AD1180),IF(N(AD1180)&lt;=-Guide!$C$24,"▼ Bat Speed  ",IF(N(AD1180)&gt;=Guide!$C$24,"▲ Bat Speed  ","")),"")&amp;IF(N(Z1180)&gt;=Guide!$C$22,"▲ Contact  ","")&amp;IF(N(Z1180)&lt;=-Guide!$C$22,"▼ Contact  ","")&amp;IF(N(AB1180)&gt;=Guide!$C$23,"▲ Chase  ","")&amp;IF(N(AB1180)&lt;=-Guide!$C$23,"▼ Chase  ",""))))</f>
        <v>Stable</v>
      </c>
      <c r="AF1180" s="35" t="n">
        <f aca="false">MATCH(Counts!A1180,'Season Counts'!$A$2:$A$740,0)</f>
        <v>309</v>
      </c>
    </row>
    <row r="1181" customFormat="false" ht="15" hidden="false" customHeight="false" outlineLevel="0" collapsed="false">
      <c r="A1181" s="34" t="str">
        <f aca="false">Counts!B1181</f>
        <v>KC</v>
      </c>
      <c r="B1181" s="5" t="str">
        <f aca="false">Counts!C1181</f>
        <v>Bobby Witt Jr.</v>
      </c>
      <c r="C1181" s="34" t="str">
        <f aca="false">Counts!F1181</f>
        <v>Sep</v>
      </c>
      <c r="D1181" s="35" t="n">
        <f aca="false">IFERROR(Counts!P1181,"")</f>
        <v>105</v>
      </c>
      <c r="E1181" s="36" t="n">
        <f aca="false">IFERROR(Counts!R1181/Counts!Q1181,"")</f>
        <v>0.263736263736264</v>
      </c>
      <c r="F1181" s="36" t="n">
        <f aca="false">IFERROR((Counts!R1181+Counts!V1181+Counts!W1181)/(Counts!Q1181+Counts!V1181+Counts!W1181+Counts!X1181),"")</f>
        <v>0.352380952380952</v>
      </c>
      <c r="G1181" s="36" t="n">
        <f aca="false">IFERROR((Counts!R1181+Counts!S1181+2*Counts!T1181+3*Counts!U1181)/Counts!Q1181,"")</f>
        <v>0.384615384615385</v>
      </c>
      <c r="H1181" s="35" t="n">
        <f aca="false">IFERROR(Counts!U1181,"")</f>
        <v>2</v>
      </c>
      <c r="I1181" s="36" t="n">
        <f aca="false">IFERROR(Counts!Z1181/Counts!AA1181,"")</f>
        <v>0.315346534653465</v>
      </c>
      <c r="J1181" s="36" t="n">
        <f aca="false">IFERROR(Counts!AB1181/Counts!AA1181,"")</f>
        <v>0.356792079207921</v>
      </c>
      <c r="K1181" s="37" t="n">
        <f aca="false">IFERROR((Counts!AB1181-Counts!Z1181)/Counts!AA1181,"")</f>
        <v>0.0414455445544555</v>
      </c>
      <c r="L1181" s="38" t="n">
        <f aca="false">IFERROR(Counts!Y1181/Counts!P1181,"")</f>
        <v>0.171428571428571</v>
      </c>
      <c r="M1181" s="38" t="n">
        <f aca="false">IFERROR(Counts!V1181/Counts!P1181,"")</f>
        <v>0.114285714285714</v>
      </c>
      <c r="N1181" s="38" t="n">
        <f aca="false">IFERROR(Counts!AD1181/Counts!AC1181,"")</f>
        <v>0.0945945945945946</v>
      </c>
      <c r="O1181" s="38" t="n">
        <f aca="false">IFERROR(Counts!AE1181/Counts!AC1181,"")</f>
        <v>0.45945945945946</v>
      </c>
      <c r="P1181" s="39" t="n">
        <f aca="false">IFERROR(Counts!AG1181/Counts!AF1181,"")</f>
        <v>91.722972972973</v>
      </c>
      <c r="Q1181" s="38" t="n">
        <f aca="false">IFERROR(Counts!AH1181/Counts!AC1181,"")</f>
        <v>0.405405405405405</v>
      </c>
      <c r="R1181" s="38" t="n">
        <f aca="false">IFERROR(Counts!N1181/Counts!M1181,"")</f>
        <v>0.375</v>
      </c>
      <c r="S1181" s="38" t="n">
        <f aca="false">IFERROR(Counts!K1181/Counts!J1181,"")</f>
        <v>0.735632183908046</v>
      </c>
      <c r="T1181" s="38" t="n">
        <f aca="false">IFERROR(Counts!I1181/Counts!H1181,"")</f>
        <v>0.233009708737864</v>
      </c>
      <c r="U1181" s="38" t="n">
        <f aca="false">IFERROR(1-Counts!L1181/Counts!K1181,"")</f>
        <v>0.890625</v>
      </c>
      <c r="V1181" s="39" t="n">
        <f aca="false">IFERROR(Counts!AJ1181/Counts!AI1181,"")</f>
        <v>74.179792746114</v>
      </c>
      <c r="W1181" s="38" t="n">
        <f aca="false">IFERROR(Counts!AK1181/Counts!AI1181,"")</f>
        <v>0.440414507772021</v>
      </c>
      <c r="X1181" s="40" t="n">
        <f aca="false">IFERROR(Counts!O1181,"")</f>
        <v>-1.339</v>
      </c>
      <c r="Y1181" s="36" t="n">
        <f aca="false">IFERROR(INDEX('Season Counts'!$Y$2:$Y$740,$AF1181)/INDEX('Season Counts'!$X$2:$X$740,$AF1181),"")</f>
        <v>0.378128455284553</v>
      </c>
      <c r="Z1181" s="37" t="n">
        <f aca="false">IFERROR(J1181-Y1181,"")</f>
        <v>-0.021336376076632</v>
      </c>
      <c r="AA1181" s="38" t="n">
        <f aca="false">IFERROR(INDEX('Season Counts'!$K$2:$K$740,$AF1181)/INDEX('Season Counts'!$J$2:$J$740,$AF1181),"")</f>
        <v>0.338212634822804</v>
      </c>
      <c r="AB1181" s="41" t="n">
        <f aca="false">IFERROR(R1181-AA1181,"")</f>
        <v>0.0367873651771957</v>
      </c>
      <c r="AC1181" s="39" t="n">
        <f aca="false">IFERROR(INDEX('Season Counts'!$AG$2:$AG$740,$AF1181)/INDEX('Season Counts'!$AF$2:$AF$740,$AF1181),"")</f>
        <v>73.9931589537223</v>
      </c>
      <c r="AD1181" s="40" t="n">
        <f aca="false">IFERROR(V1181-AC1181,"")</f>
        <v>0.18663379239166</v>
      </c>
      <c r="AE1181" s="4" t="str">
        <f aca="false">IF(D1181&lt;Guide!$C$21,"Low PA",IF(TRIM(IF(ISNUMBER(AD1181),IF(N(AD1181)&lt;=-Guide!$C$24,"▼ Bat Speed  ",IF(N(AD1181)&gt;=Guide!$C$24,"▲ Bat Speed  ","")),"")&amp;IF(N(Z1181)&gt;=Guide!$C$22,"▲ Contact  ","")&amp;IF(N(Z1181)&lt;=-Guide!$C$22,"▼ Contact  ","")&amp;IF(N(AB1181)&gt;=Guide!$C$23,"▲ Chase  ","")&amp;IF(N(AB1181)&lt;=-Guide!$C$23,"▼ Chase  ",""))="","Stable",TRIM(IF(ISNUMBER(AD1181),IF(N(AD1181)&lt;=-Guide!$C$24,"▼ Bat Speed  ",IF(N(AD1181)&gt;=Guide!$C$24,"▲ Bat Speed  ","")),"")&amp;IF(N(Z1181)&gt;=Guide!$C$22,"▲ Contact  ","")&amp;IF(N(Z1181)&lt;=-Guide!$C$22,"▼ Contact  ","")&amp;IF(N(AB1181)&gt;=Guide!$C$23,"▲ Chase  ","")&amp;IF(N(AB1181)&lt;=-Guide!$C$23,"▼ Chase  ",""))))</f>
        <v>Stable</v>
      </c>
      <c r="AF1181" s="35" t="n">
        <f aca="false">MATCH(Counts!A1181,'Season Counts'!$A$2:$A$740,0)</f>
        <v>309</v>
      </c>
    </row>
    <row r="1182" customFormat="false" ht="15" hidden="false" customHeight="false" outlineLevel="0" collapsed="false">
      <c r="A1182" s="34" t="str">
        <f aca="false">Counts!B1182</f>
        <v>KC</v>
      </c>
      <c r="B1182" s="5" t="str">
        <f aca="false">Counts!C1182</f>
        <v>Salvador Perez</v>
      </c>
      <c r="C1182" s="34" t="str">
        <f aca="false">Counts!F1182</f>
        <v>Mar-Apr</v>
      </c>
      <c r="D1182" s="35" t="n">
        <f aca="false">IFERROR(Counts!P1182,"")</f>
        <v>127</v>
      </c>
      <c r="E1182" s="36" t="n">
        <f aca="false">IFERROR(Counts!R1182/Counts!Q1182,"")</f>
        <v>0.2</v>
      </c>
      <c r="F1182" s="36" t="n">
        <f aca="false">IFERROR((Counts!R1182+Counts!V1182+Counts!W1182)/(Counts!Q1182+Counts!V1182+Counts!W1182+Counts!X1182),"")</f>
        <v>0.236220472440945</v>
      </c>
      <c r="G1182" s="36" t="n">
        <f aca="false">IFERROR((Counts!R1182+Counts!S1182+2*Counts!T1182+3*Counts!U1182)/Counts!Q1182,"")</f>
        <v>0.35</v>
      </c>
      <c r="H1182" s="35" t="n">
        <f aca="false">IFERROR(Counts!U1182,"")</f>
        <v>5</v>
      </c>
      <c r="I1182" s="36" t="n">
        <f aca="false">IFERROR(Counts!Z1182/Counts!AA1182,"")</f>
        <v>0.251190476190476</v>
      </c>
      <c r="J1182" s="36" t="n">
        <f aca="false">IFERROR(Counts!AB1182/Counts!AA1182,"")</f>
        <v>0.286452380952381</v>
      </c>
      <c r="K1182" s="37" t="n">
        <f aca="false">IFERROR((Counts!AB1182-Counts!Z1182)/Counts!AA1182,"")</f>
        <v>0.0352619047619048</v>
      </c>
      <c r="L1182" s="38" t="n">
        <f aca="false">IFERROR(Counts!Y1182/Counts!P1182,"")</f>
        <v>0.196850393700787</v>
      </c>
      <c r="M1182" s="38" t="n">
        <f aca="false">IFERROR(Counts!V1182/Counts!P1182,"")</f>
        <v>0.031496062992126</v>
      </c>
      <c r="N1182" s="38" t="n">
        <f aca="false">IFERROR(Counts!AD1182/Counts!AC1182,"")</f>
        <v>0.104166666666667</v>
      </c>
      <c r="O1182" s="38" t="n">
        <f aca="false">IFERROR(Counts!AE1182/Counts!AC1182,"")</f>
        <v>0.395833333333333</v>
      </c>
      <c r="P1182" s="39" t="n">
        <f aca="false">IFERROR(Counts!AG1182/Counts!AF1182,"")</f>
        <v>87.325</v>
      </c>
      <c r="Q1182" s="38" t="n">
        <f aca="false">IFERROR(Counts!AH1182/Counts!AC1182,"")</f>
        <v>0.322916666666667</v>
      </c>
      <c r="R1182" s="38" t="n">
        <f aca="false">IFERROR(Counts!N1182/Counts!M1182,"")</f>
        <v>0.456204379562044</v>
      </c>
      <c r="S1182" s="38" t="n">
        <f aca="false">IFERROR(Counts!K1182/Counts!J1182,"")</f>
        <v>0.74</v>
      </c>
      <c r="T1182" s="38" t="n">
        <f aca="false">IFERROR(Counts!I1182/Counts!H1182,"")</f>
        <v>0.238095238095238</v>
      </c>
      <c r="U1182" s="38" t="n">
        <f aca="false">IFERROR(1-Counts!L1182/Counts!K1182,"")</f>
        <v>0.837837837837838</v>
      </c>
      <c r="V1182" s="39" t="n">
        <f aca="false">IFERROR(Counts!AJ1182/Counts!AI1182,"")</f>
        <v>71.4388429752066</v>
      </c>
      <c r="W1182" s="38" t="n">
        <f aca="false">IFERROR(Counts!AK1182/Counts!AI1182,"")</f>
        <v>0.15702479338843</v>
      </c>
      <c r="X1182" s="40" t="n">
        <f aca="false">IFERROR(Counts!O1182,"")</f>
        <v>-8.58</v>
      </c>
      <c r="Y1182" s="36" t="n">
        <f aca="false">IFERROR(INDEX('Season Counts'!$Y$2:$Y$740,$AF1182)/INDEX('Season Counts'!$X$2:$X$740,$AF1182),"")</f>
        <v>0.317616987179487</v>
      </c>
      <c r="Z1182" s="37" t="n">
        <f aca="false">IFERROR(J1182-Y1182,"")</f>
        <v>-0.0311646062271063</v>
      </c>
      <c r="AA1182" s="38" t="n">
        <f aca="false">IFERROR(INDEX('Season Counts'!$K$2:$K$740,$AF1182)/INDEX('Season Counts'!$J$2:$J$740,$AF1182),"")</f>
        <v>0.44640234948605</v>
      </c>
      <c r="AB1182" s="41" t="n">
        <f aca="false">IFERROR(R1182-AA1182,"")</f>
        <v>0.00980203007599384</v>
      </c>
      <c r="AC1182" s="39" t="n">
        <f aca="false">IFERROR(INDEX('Season Counts'!$AG$2:$AG$740,$AF1182)/INDEX('Season Counts'!$AF$2:$AF$740,$AF1182),"")</f>
        <v>71.6837745516652</v>
      </c>
      <c r="AD1182" s="40" t="n">
        <f aca="false">IFERROR(V1182-AC1182,"")</f>
        <v>-0.244931576458626</v>
      </c>
      <c r="AE1182" s="4" t="str">
        <f aca="false">IF(D1182&lt;Guide!$C$21,"Low PA",IF(TRIM(IF(ISNUMBER(AD1182),IF(N(AD1182)&lt;=-Guide!$C$24,"▼ Bat Speed  ",IF(N(AD1182)&gt;=Guide!$C$24,"▲ Bat Speed  ","")),"")&amp;IF(N(Z1182)&gt;=Guide!$C$22,"▲ Contact  ","")&amp;IF(N(Z1182)&lt;=-Guide!$C$22,"▼ Contact  ","")&amp;IF(N(AB1182)&gt;=Guide!$C$23,"▲ Chase  ","")&amp;IF(N(AB1182)&lt;=-Guide!$C$23,"▼ Chase  ",""))="","Stable",TRIM(IF(ISNUMBER(AD1182),IF(N(AD1182)&lt;=-Guide!$C$24,"▼ Bat Speed  ",IF(N(AD1182)&gt;=Guide!$C$24,"▲ Bat Speed  ","")),"")&amp;IF(N(Z1182)&gt;=Guide!$C$22,"▲ Contact  ","")&amp;IF(N(Z1182)&lt;=-Guide!$C$22,"▼ Contact  ","")&amp;IF(N(AB1182)&gt;=Guide!$C$23,"▲ Chase  ","")&amp;IF(N(AB1182)&lt;=-Guide!$C$23,"▼ Chase  ",""))))</f>
        <v>Stable</v>
      </c>
      <c r="AF1182" s="35" t="n">
        <f aca="false">MATCH(Counts!A1182,'Season Counts'!$A$2:$A$740,0)</f>
        <v>310</v>
      </c>
    </row>
    <row r="1183" customFormat="false" ht="15" hidden="false" customHeight="false" outlineLevel="0" collapsed="false">
      <c r="A1183" s="34" t="str">
        <f aca="false">Counts!B1183</f>
        <v>KC</v>
      </c>
      <c r="B1183" s="5" t="str">
        <f aca="false">Counts!C1183</f>
        <v>Salvador Perez</v>
      </c>
      <c r="C1183" s="34" t="str">
        <f aca="false">Counts!F1183</f>
        <v>May</v>
      </c>
      <c r="D1183" s="35" t="n">
        <f aca="false">IFERROR(Counts!P1183,"")</f>
        <v>110</v>
      </c>
      <c r="E1183" s="36" t="n">
        <f aca="false">IFERROR(Counts!R1183/Counts!Q1183,"")</f>
        <v>0.214285714285714</v>
      </c>
      <c r="F1183" s="36" t="n">
        <f aca="false">IFERROR((Counts!R1183+Counts!V1183+Counts!W1183)/(Counts!Q1183+Counts!V1183+Counts!W1183+Counts!X1183),"")</f>
        <v>0.281818181818182</v>
      </c>
      <c r="G1183" s="36" t="n">
        <f aca="false">IFERROR((Counts!R1183+Counts!S1183+2*Counts!T1183+3*Counts!U1183)/Counts!Q1183,"")</f>
        <v>0.36734693877551</v>
      </c>
      <c r="H1183" s="35" t="n">
        <f aca="false">IFERROR(Counts!U1183,"")</f>
        <v>4</v>
      </c>
      <c r="I1183" s="36" t="n">
        <f aca="false">IFERROR(Counts!Z1183/Counts!AA1183,"")</f>
        <v>0.285</v>
      </c>
      <c r="J1183" s="36" t="n">
        <f aca="false">IFERROR(Counts!AB1183/Counts!AA1183,"")</f>
        <v>0.303272727272727</v>
      </c>
      <c r="K1183" s="37" t="n">
        <f aca="false">IFERROR((Counts!AB1183-Counts!Z1183)/Counts!AA1183,"")</f>
        <v>0.0182727272727273</v>
      </c>
      <c r="L1183" s="38" t="n">
        <f aca="false">IFERROR(Counts!Y1183/Counts!P1183,"")</f>
        <v>0.2</v>
      </c>
      <c r="M1183" s="38" t="n">
        <f aca="false">IFERROR(Counts!V1183/Counts!P1183,"")</f>
        <v>0.0636363636363636</v>
      </c>
      <c r="N1183" s="38" t="n">
        <f aca="false">IFERROR(Counts!AD1183/Counts!AC1183,"")</f>
        <v>0.0641025641025641</v>
      </c>
      <c r="O1183" s="38" t="n">
        <f aca="false">IFERROR(Counts!AE1183/Counts!AC1183,"")</f>
        <v>0.41025641025641</v>
      </c>
      <c r="P1183" s="39" t="n">
        <f aca="false">IFERROR(Counts!AG1183/Counts!AF1183,"")</f>
        <v>90.2961538461539</v>
      </c>
      <c r="Q1183" s="38" t="n">
        <f aca="false">IFERROR(Counts!AH1183/Counts!AC1183,"")</f>
        <v>0.358974358974359</v>
      </c>
      <c r="R1183" s="38" t="n">
        <f aca="false">IFERROR(Counts!N1183/Counts!M1183,"")</f>
        <v>0.444915254237288</v>
      </c>
      <c r="S1183" s="38" t="n">
        <f aca="false">IFERROR(Counts!K1183/Counts!J1183,"")</f>
        <v>0.734939759036145</v>
      </c>
      <c r="T1183" s="38" t="n">
        <f aca="false">IFERROR(Counts!I1183/Counts!H1183,"")</f>
        <v>0.268722466960352</v>
      </c>
      <c r="U1183" s="38" t="n">
        <f aca="false">IFERROR(1-Counts!L1183/Counts!K1183,"")</f>
        <v>0.852459016393443</v>
      </c>
      <c r="V1183" s="39" t="n">
        <f aca="false">IFERROR(Counts!AJ1183/Counts!AI1183,"")</f>
        <v>71.1705314009662</v>
      </c>
      <c r="W1183" s="38" t="n">
        <f aca="false">IFERROR(Counts!AK1183/Counts!AI1183,"")</f>
        <v>0.164251207729469</v>
      </c>
      <c r="X1183" s="40" t="n">
        <f aca="false">IFERROR(Counts!O1183,"")</f>
        <v>-0.356</v>
      </c>
      <c r="Y1183" s="36" t="n">
        <f aca="false">IFERROR(INDEX('Season Counts'!$Y$2:$Y$740,$AF1183)/INDEX('Season Counts'!$X$2:$X$740,$AF1183),"")</f>
        <v>0.317616987179487</v>
      </c>
      <c r="Z1183" s="37" t="n">
        <f aca="false">IFERROR(J1183-Y1183,"")</f>
        <v>-0.01434425990676</v>
      </c>
      <c r="AA1183" s="38" t="n">
        <f aca="false">IFERROR(INDEX('Season Counts'!$K$2:$K$740,$AF1183)/INDEX('Season Counts'!$J$2:$J$740,$AF1183),"")</f>
        <v>0.44640234948605</v>
      </c>
      <c r="AB1183" s="41" t="n">
        <f aca="false">IFERROR(R1183-AA1183,"")</f>
        <v>-0.00148709524876184</v>
      </c>
      <c r="AC1183" s="39" t="n">
        <f aca="false">IFERROR(INDEX('Season Counts'!$AG$2:$AG$740,$AF1183)/INDEX('Season Counts'!$AF$2:$AF$740,$AF1183),"")</f>
        <v>71.6837745516652</v>
      </c>
      <c r="AD1183" s="40" t="n">
        <f aca="false">IFERROR(V1183-AC1183,"")</f>
        <v>-0.513243150699054</v>
      </c>
      <c r="AE1183" s="4" t="str">
        <f aca="false">IF(D1183&lt;Guide!$C$21,"Low PA",IF(TRIM(IF(ISNUMBER(AD1183),IF(N(AD1183)&lt;=-Guide!$C$24,"▼ Bat Speed  ",IF(N(AD1183)&gt;=Guide!$C$24,"▲ Bat Speed  ","")),"")&amp;IF(N(Z1183)&gt;=Guide!$C$22,"▲ Contact  ","")&amp;IF(N(Z1183)&lt;=-Guide!$C$22,"▼ Contact  ","")&amp;IF(N(AB1183)&gt;=Guide!$C$23,"▲ Chase  ","")&amp;IF(N(AB1183)&lt;=-Guide!$C$23,"▼ Chase  ",""))="","Stable",TRIM(IF(ISNUMBER(AD1183),IF(N(AD1183)&lt;=-Guide!$C$24,"▼ Bat Speed  ",IF(N(AD1183)&gt;=Guide!$C$24,"▲ Bat Speed  ","")),"")&amp;IF(N(Z1183)&gt;=Guide!$C$22,"▲ Contact  ","")&amp;IF(N(Z1183)&lt;=-Guide!$C$22,"▼ Contact  ","")&amp;IF(N(AB1183)&gt;=Guide!$C$23,"▲ Chase  ","")&amp;IF(N(AB1183)&lt;=-Guide!$C$23,"▼ Chase  ",""))))</f>
        <v>Stable</v>
      </c>
      <c r="AF1183" s="35" t="n">
        <f aca="false">MATCH(Counts!A1183,'Season Counts'!$A$2:$A$740,0)</f>
        <v>310</v>
      </c>
    </row>
    <row r="1184" customFormat="false" ht="15" hidden="false" customHeight="false" outlineLevel="0" collapsed="false">
      <c r="A1184" s="34" t="str">
        <f aca="false">Counts!B1184</f>
        <v>KC</v>
      </c>
      <c r="B1184" s="5" t="str">
        <f aca="false">Counts!C1184</f>
        <v>Salvador Perez</v>
      </c>
      <c r="C1184" s="34" t="str">
        <f aca="false">Counts!F1184</f>
        <v>Jun</v>
      </c>
      <c r="D1184" s="35" t="n">
        <f aca="false">IFERROR(Counts!P1184,"")</f>
        <v>99</v>
      </c>
      <c r="E1184" s="36" t="n">
        <f aca="false">IFERROR(Counts!R1184/Counts!Q1184,"")</f>
        <v>0.1875</v>
      </c>
      <c r="F1184" s="36" t="n">
        <f aca="false">IFERROR((Counts!R1184+Counts!V1184+Counts!W1184)/(Counts!Q1184+Counts!V1184+Counts!W1184+Counts!X1184),"")</f>
        <v>0.202020202020202</v>
      </c>
      <c r="G1184" s="36" t="n">
        <f aca="false">IFERROR((Counts!R1184+Counts!S1184+2*Counts!T1184+3*Counts!U1184)/Counts!Q1184,"")</f>
        <v>0.260416666666667</v>
      </c>
      <c r="H1184" s="35" t="n">
        <f aca="false">IFERROR(Counts!U1184,"")</f>
        <v>1</v>
      </c>
      <c r="I1184" s="36" t="n">
        <f aca="false">IFERROR(Counts!Z1184/Counts!AA1184,"")</f>
        <v>0.203030303030303</v>
      </c>
      <c r="J1184" s="36" t="n">
        <f aca="false">IFERROR(Counts!AB1184/Counts!AA1184,"")</f>
        <v>0.247969696969697</v>
      </c>
      <c r="K1184" s="37" t="n">
        <f aca="false">IFERROR((Counts!AB1184-Counts!Z1184)/Counts!AA1184,"")</f>
        <v>0.0449393939393939</v>
      </c>
      <c r="L1184" s="38" t="n">
        <f aca="false">IFERROR(Counts!Y1184/Counts!P1184,"")</f>
        <v>0.212121212121212</v>
      </c>
      <c r="M1184" s="38" t="n">
        <f aca="false">IFERROR(Counts!V1184/Counts!P1184,"")</f>
        <v>0.0101010101010101</v>
      </c>
      <c r="N1184" s="38" t="n">
        <f aca="false">IFERROR(Counts!AD1184/Counts!AC1184,"")</f>
        <v>0.105263157894737</v>
      </c>
      <c r="O1184" s="38" t="n">
        <f aca="false">IFERROR(Counts!AE1184/Counts!AC1184,"")</f>
        <v>0.43421052631579</v>
      </c>
      <c r="P1184" s="39" t="n">
        <f aca="false">IFERROR(Counts!AG1184/Counts!AF1184,"")</f>
        <v>89.2236842105263</v>
      </c>
      <c r="Q1184" s="38" t="n">
        <f aca="false">IFERROR(Counts!AH1184/Counts!AC1184,"")</f>
        <v>0.368421052631579</v>
      </c>
      <c r="R1184" s="38" t="n">
        <f aca="false">IFERROR(Counts!N1184/Counts!M1184,"")</f>
        <v>0.457142857142857</v>
      </c>
      <c r="S1184" s="38" t="n">
        <f aca="false">IFERROR(Counts!K1184/Counts!J1184,"")</f>
        <v>0.72</v>
      </c>
      <c r="T1184" s="38" t="n">
        <f aca="false">IFERROR(Counts!I1184/Counts!H1184,"")</f>
        <v>0.196078431372549</v>
      </c>
      <c r="U1184" s="38" t="n">
        <f aca="false">IFERROR(1-Counts!L1184/Counts!K1184,"")</f>
        <v>0.935185185185185</v>
      </c>
      <c r="V1184" s="39" t="n">
        <f aca="false">IFERROR(Counts!AJ1184/Counts!AI1184,"")</f>
        <v>72.5707446808511</v>
      </c>
      <c r="W1184" s="38" t="n">
        <f aca="false">IFERROR(Counts!AK1184/Counts!AI1184,"")</f>
        <v>0.281914893617021</v>
      </c>
      <c r="X1184" s="40" t="n">
        <f aca="false">IFERROR(Counts!O1184,"")</f>
        <v>-8.879</v>
      </c>
      <c r="Y1184" s="36" t="n">
        <f aca="false">IFERROR(INDEX('Season Counts'!$Y$2:$Y$740,$AF1184)/INDEX('Season Counts'!$X$2:$X$740,$AF1184),"")</f>
        <v>0.317616987179487</v>
      </c>
      <c r="Z1184" s="37" t="n">
        <f aca="false">IFERROR(J1184-Y1184,"")</f>
        <v>-0.0696472902097903</v>
      </c>
      <c r="AA1184" s="38" t="n">
        <f aca="false">IFERROR(INDEX('Season Counts'!$K$2:$K$740,$AF1184)/INDEX('Season Counts'!$J$2:$J$740,$AF1184),"")</f>
        <v>0.44640234948605</v>
      </c>
      <c r="AB1184" s="41" t="n">
        <f aca="false">IFERROR(R1184-AA1184,"")</f>
        <v>0.0107405076568072</v>
      </c>
      <c r="AC1184" s="39" t="n">
        <f aca="false">IFERROR(INDEX('Season Counts'!$AG$2:$AG$740,$AF1184)/INDEX('Season Counts'!$AF$2:$AF$740,$AF1184),"")</f>
        <v>71.6837745516652</v>
      </c>
      <c r="AD1184" s="40" t="n">
        <f aca="false">IFERROR(V1184-AC1184,"")</f>
        <v>0.886970129185826</v>
      </c>
      <c r="AE1184" s="4" t="str">
        <f aca="false">IF(D1184&lt;Guide!$C$21,"Low PA",IF(TRIM(IF(ISNUMBER(AD1184),IF(N(AD1184)&lt;=-Guide!$C$24,"▼ Bat Speed  ",IF(N(AD1184)&gt;=Guide!$C$24,"▲ Bat Speed  ","")),"")&amp;IF(N(Z1184)&gt;=Guide!$C$22,"▲ Contact  ","")&amp;IF(N(Z1184)&lt;=-Guide!$C$22,"▼ Contact  ","")&amp;IF(N(AB1184)&gt;=Guide!$C$23,"▲ Chase  ","")&amp;IF(N(AB1184)&lt;=-Guide!$C$23,"▼ Chase  ",""))="","Stable",TRIM(IF(ISNUMBER(AD1184),IF(N(AD1184)&lt;=-Guide!$C$24,"▼ Bat Speed  ",IF(N(AD1184)&gt;=Guide!$C$24,"▲ Bat Speed  ","")),"")&amp;IF(N(Z1184)&gt;=Guide!$C$22,"▲ Contact  ","")&amp;IF(N(Z1184)&lt;=-Guide!$C$22,"▼ Contact  ","")&amp;IF(N(AB1184)&gt;=Guide!$C$23,"▲ Chase  ","")&amp;IF(N(AB1184)&lt;=-Guide!$C$23,"▼ Chase  ",""))))</f>
        <v>▼ Contact</v>
      </c>
      <c r="AF1184" s="35" t="n">
        <f aca="false">MATCH(Counts!A1184,'Season Counts'!$A$2:$A$740,0)</f>
        <v>310</v>
      </c>
    </row>
    <row r="1185" customFormat="false" ht="15" hidden="false" customHeight="false" outlineLevel="0" collapsed="false">
      <c r="A1185" s="34" t="str">
        <f aca="false">Counts!B1185</f>
        <v>KC</v>
      </c>
      <c r="B1185" s="5" t="str">
        <f aca="false">Counts!C1185</f>
        <v>Salvador Perez</v>
      </c>
      <c r="C1185" s="34" t="str">
        <f aca="false">Counts!F1185</f>
        <v>Jul</v>
      </c>
      <c r="D1185" s="35" t="n">
        <f aca="false">IFERROR(Counts!P1185,"")</f>
        <v>98</v>
      </c>
      <c r="E1185" s="36" t="n">
        <f aca="false">IFERROR(Counts!R1185/Counts!Q1185,"")</f>
        <v>0.264367816091954</v>
      </c>
      <c r="F1185" s="36" t="n">
        <f aca="false">IFERROR((Counts!R1185+Counts!V1185+Counts!W1185)/(Counts!Q1185+Counts!V1185+Counts!W1185+Counts!X1185),"")</f>
        <v>0.336734693877551</v>
      </c>
      <c r="G1185" s="36" t="n">
        <f aca="false">IFERROR((Counts!R1185+Counts!S1185+2*Counts!T1185+3*Counts!U1185)/Counts!Q1185,"")</f>
        <v>0.517241379310345</v>
      </c>
      <c r="H1185" s="35" t="n">
        <f aca="false">IFERROR(Counts!U1185,"")</f>
        <v>5</v>
      </c>
      <c r="I1185" s="36" t="n">
        <f aca="false">IFERROR(Counts!Z1185/Counts!AA1185,"")</f>
        <v>0.360309278350516</v>
      </c>
      <c r="J1185" s="36" t="n">
        <f aca="false">IFERROR(Counts!AB1185/Counts!AA1185,"")</f>
        <v>0.364979381443299</v>
      </c>
      <c r="K1185" s="37" t="n">
        <f aca="false">IFERROR((Counts!AB1185-Counts!Z1185)/Counts!AA1185,"")</f>
        <v>0.00467010309278346</v>
      </c>
      <c r="L1185" s="38" t="n">
        <f aca="false">IFERROR(Counts!Y1185/Counts!P1185,"")</f>
        <v>0.244897959183673</v>
      </c>
      <c r="M1185" s="38" t="n">
        <f aca="false">IFERROR(Counts!V1185/Counts!P1185,"")</f>
        <v>0.0510204081632653</v>
      </c>
      <c r="N1185" s="38" t="n">
        <f aca="false">IFERROR(Counts!AD1185/Counts!AC1185,"")</f>
        <v>0.140625</v>
      </c>
      <c r="O1185" s="38" t="n">
        <f aca="false">IFERROR(Counts!AE1185/Counts!AC1185,"")</f>
        <v>0.5</v>
      </c>
      <c r="P1185" s="39" t="n">
        <f aca="false">IFERROR(Counts!AG1185/Counts!AF1185,"")</f>
        <v>90.3125</v>
      </c>
      <c r="Q1185" s="38" t="n">
        <f aca="false">IFERROR(Counts!AH1185/Counts!AC1185,"")</f>
        <v>0.453125</v>
      </c>
      <c r="R1185" s="38" t="n">
        <f aca="false">IFERROR(Counts!N1185/Counts!M1185,"")</f>
        <v>0.463302752293578</v>
      </c>
      <c r="S1185" s="38" t="n">
        <f aca="false">IFERROR(Counts!K1185/Counts!J1185,"")</f>
        <v>0.728571428571429</v>
      </c>
      <c r="T1185" s="38" t="n">
        <f aca="false">IFERROR(Counts!I1185/Counts!H1185,"")</f>
        <v>0.280788177339901</v>
      </c>
      <c r="U1185" s="38" t="n">
        <f aca="false">IFERROR(1-Counts!L1185/Counts!K1185,"")</f>
        <v>0.892156862745098</v>
      </c>
      <c r="V1185" s="39" t="n">
        <f aca="false">IFERROR(Counts!AJ1185/Counts!AI1185,"")</f>
        <v>71.3424581005587</v>
      </c>
      <c r="W1185" s="38" t="n">
        <f aca="false">IFERROR(Counts!AK1185/Counts!AI1185,"")</f>
        <v>0.184357541899441</v>
      </c>
      <c r="X1185" s="40" t="n">
        <f aca="false">IFERROR(Counts!O1185,"")</f>
        <v>4.98</v>
      </c>
      <c r="Y1185" s="36" t="n">
        <f aca="false">IFERROR(INDEX('Season Counts'!$Y$2:$Y$740,$AF1185)/INDEX('Season Counts'!$X$2:$X$740,$AF1185),"")</f>
        <v>0.317616987179487</v>
      </c>
      <c r="Z1185" s="37" t="n">
        <f aca="false">IFERROR(J1185-Y1185,"")</f>
        <v>0.0473623942638117</v>
      </c>
      <c r="AA1185" s="38" t="n">
        <f aca="false">IFERROR(INDEX('Season Counts'!$K$2:$K$740,$AF1185)/INDEX('Season Counts'!$J$2:$J$740,$AF1185),"")</f>
        <v>0.44640234948605</v>
      </c>
      <c r="AB1185" s="41" t="n">
        <f aca="false">IFERROR(R1185-AA1185,"")</f>
        <v>0.016900402807528</v>
      </c>
      <c r="AC1185" s="39" t="n">
        <f aca="false">IFERROR(INDEX('Season Counts'!$AG$2:$AG$740,$AF1185)/INDEX('Season Counts'!$AF$2:$AF$740,$AF1185),"")</f>
        <v>71.6837745516652</v>
      </c>
      <c r="AD1185" s="40" t="n">
        <f aca="false">IFERROR(V1185-AC1185,"")</f>
        <v>-0.341316451106579</v>
      </c>
      <c r="AE1185" s="4" t="str">
        <f aca="false">IF(D1185&lt;Guide!$C$21,"Low PA",IF(TRIM(IF(ISNUMBER(AD1185),IF(N(AD1185)&lt;=-Guide!$C$24,"▼ Bat Speed  ",IF(N(AD1185)&gt;=Guide!$C$24,"▲ Bat Speed  ","")),"")&amp;IF(N(Z1185)&gt;=Guide!$C$22,"▲ Contact  ","")&amp;IF(N(Z1185)&lt;=-Guide!$C$22,"▼ Contact  ","")&amp;IF(N(AB1185)&gt;=Guide!$C$23,"▲ Chase  ","")&amp;IF(N(AB1185)&lt;=-Guide!$C$23,"▼ Chase  ",""))="","Stable",TRIM(IF(ISNUMBER(AD1185),IF(N(AD1185)&lt;=-Guide!$C$24,"▼ Bat Speed  ",IF(N(AD1185)&gt;=Guide!$C$24,"▲ Bat Speed  ","")),"")&amp;IF(N(Z1185)&gt;=Guide!$C$22,"▲ Contact  ","")&amp;IF(N(Z1185)&lt;=-Guide!$C$22,"▼ Contact  ","")&amp;IF(N(AB1185)&gt;=Guide!$C$23,"▲ Chase  ","")&amp;IF(N(AB1185)&lt;=-Guide!$C$23,"▼ Chase  ",""))))</f>
        <v>▲ Contact</v>
      </c>
      <c r="AF1185" s="35" t="n">
        <f aca="false">MATCH(Counts!A1185,'Season Counts'!$A$2:$A$740,0)</f>
        <v>310</v>
      </c>
    </row>
    <row r="1186" customFormat="false" ht="15" hidden="false" customHeight="false" outlineLevel="0" collapsed="false">
      <c r="A1186" s="34" t="str">
        <f aca="false">Counts!B1186</f>
        <v>KC</v>
      </c>
      <c r="B1186" s="5" t="str">
        <f aca="false">Counts!C1186</f>
        <v>Salvador Perez</v>
      </c>
      <c r="C1186" s="34" t="str">
        <f aca="false">Counts!F1186</f>
        <v>Aug</v>
      </c>
      <c r="D1186" s="35" t="n">
        <f aca="false">IFERROR(Counts!P1186,"")</f>
        <v>101</v>
      </c>
      <c r="E1186" s="36" t="n">
        <f aca="false">IFERROR(Counts!R1186/Counts!Q1186,"")</f>
        <v>0.258064516129032</v>
      </c>
      <c r="F1186" s="36" t="n">
        <f aca="false">IFERROR((Counts!R1186+Counts!V1186+Counts!W1186)/(Counts!Q1186+Counts!V1186+Counts!W1186+Counts!X1186),"")</f>
        <v>0.282828282828283</v>
      </c>
      <c r="G1186" s="36" t="n">
        <f aca="false">IFERROR((Counts!R1186+Counts!S1186+2*Counts!T1186+3*Counts!U1186)/Counts!Q1186,"")</f>
        <v>0.387096774193548</v>
      </c>
      <c r="H1186" s="35" t="n">
        <f aca="false">IFERROR(Counts!U1186,"")</f>
        <v>2</v>
      </c>
      <c r="I1186" s="36" t="n">
        <f aca="false">IFERROR(Counts!Z1186/Counts!AA1186,"")</f>
        <v>0.298019801980198</v>
      </c>
      <c r="J1186" s="36" t="n">
        <f aca="false">IFERROR(Counts!AB1186/Counts!AA1186,"")</f>
        <v>0.327970297029703</v>
      </c>
      <c r="K1186" s="37" t="n">
        <f aca="false">IFERROR((Counts!AB1186-Counts!Z1186)/Counts!AA1186,"")</f>
        <v>0.0299504950495049</v>
      </c>
      <c r="L1186" s="38" t="n">
        <f aca="false">IFERROR(Counts!Y1186/Counts!P1186,"")</f>
        <v>0.138613861386139</v>
      </c>
      <c r="M1186" s="38" t="n">
        <f aca="false">IFERROR(Counts!V1186/Counts!P1186,"")</f>
        <v>0.0297029702970297</v>
      </c>
      <c r="N1186" s="38" t="n">
        <f aca="false">IFERROR(Counts!AD1186/Counts!AC1186,"")</f>
        <v>0.0864197530864198</v>
      </c>
      <c r="O1186" s="38" t="n">
        <f aca="false">IFERROR(Counts!AE1186/Counts!AC1186,"")</f>
        <v>0.395061728395062</v>
      </c>
      <c r="P1186" s="39" t="n">
        <f aca="false">IFERROR(Counts!AG1186/Counts!AF1186,"")</f>
        <v>87.5975308641975</v>
      </c>
      <c r="Q1186" s="38" t="n">
        <f aca="false">IFERROR(Counts!AH1186/Counts!AC1186,"")</f>
        <v>0.333333333333333</v>
      </c>
      <c r="R1186" s="38" t="n">
        <f aca="false">IFERROR(Counts!N1186/Counts!M1186,"")</f>
        <v>0.453333333333333</v>
      </c>
      <c r="S1186" s="38" t="n">
        <f aca="false">IFERROR(Counts!K1186/Counts!J1186,"")</f>
        <v>0.715116279069768</v>
      </c>
      <c r="T1186" s="38" t="n">
        <f aca="false">IFERROR(Counts!I1186/Counts!H1186,"")</f>
        <v>0.195555555555556</v>
      </c>
      <c r="U1186" s="38" t="n">
        <f aca="false">IFERROR(1-Counts!L1186/Counts!K1186,"")</f>
        <v>0.869918699186992</v>
      </c>
      <c r="V1186" s="39" t="n">
        <f aca="false">IFERROR(Counts!AJ1186/Counts!AI1186,"")</f>
        <v>71.4541237113402</v>
      </c>
      <c r="W1186" s="38" t="n">
        <f aca="false">IFERROR(Counts!AK1186/Counts!AI1186,"")</f>
        <v>0.15979381443299</v>
      </c>
      <c r="X1186" s="40" t="n">
        <f aca="false">IFERROR(Counts!O1186,"")</f>
        <v>0.08</v>
      </c>
      <c r="Y1186" s="36" t="n">
        <f aca="false">IFERROR(INDEX('Season Counts'!$Y$2:$Y$740,$AF1186)/INDEX('Season Counts'!$X$2:$X$740,$AF1186),"")</f>
        <v>0.317616987179487</v>
      </c>
      <c r="Z1186" s="37" t="n">
        <f aca="false">IFERROR(J1186-Y1186,"")</f>
        <v>0.0103533098502158</v>
      </c>
      <c r="AA1186" s="38" t="n">
        <f aca="false">IFERROR(INDEX('Season Counts'!$K$2:$K$740,$AF1186)/INDEX('Season Counts'!$J$2:$J$740,$AF1186),"")</f>
        <v>0.44640234948605</v>
      </c>
      <c r="AB1186" s="41" t="n">
        <f aca="false">IFERROR(R1186-AA1186,"")</f>
        <v>0.00693098384728336</v>
      </c>
      <c r="AC1186" s="39" t="n">
        <f aca="false">IFERROR(INDEX('Season Counts'!$AG$2:$AG$740,$AF1186)/INDEX('Season Counts'!$AF$2:$AF$740,$AF1186),"")</f>
        <v>71.6837745516652</v>
      </c>
      <c r="AD1186" s="40" t="n">
        <f aca="false">IFERROR(V1186-AC1186,"")</f>
        <v>-0.229650840325036</v>
      </c>
      <c r="AE1186" s="4" t="str">
        <f aca="false">IF(D1186&lt;Guide!$C$21,"Low PA",IF(TRIM(IF(ISNUMBER(AD1186),IF(N(AD1186)&lt;=-Guide!$C$24,"▼ Bat Speed  ",IF(N(AD1186)&gt;=Guide!$C$24,"▲ Bat Speed  ","")),"")&amp;IF(N(Z1186)&gt;=Guide!$C$22,"▲ Contact  ","")&amp;IF(N(Z1186)&lt;=-Guide!$C$22,"▼ Contact  ","")&amp;IF(N(AB1186)&gt;=Guide!$C$23,"▲ Chase  ","")&amp;IF(N(AB1186)&lt;=-Guide!$C$23,"▼ Chase  ",""))="","Stable",TRIM(IF(ISNUMBER(AD1186),IF(N(AD1186)&lt;=-Guide!$C$24,"▼ Bat Speed  ",IF(N(AD1186)&gt;=Guide!$C$24,"▲ Bat Speed  ","")),"")&amp;IF(N(Z1186)&gt;=Guide!$C$22,"▲ Contact  ","")&amp;IF(N(Z1186)&lt;=-Guide!$C$22,"▼ Contact  ","")&amp;IF(N(AB1186)&gt;=Guide!$C$23,"▲ Chase  ","")&amp;IF(N(AB1186)&lt;=-Guide!$C$23,"▼ Chase  ",""))))</f>
        <v>Stable</v>
      </c>
      <c r="AF1186" s="35" t="n">
        <f aca="false">MATCH(Counts!A1186,'Season Counts'!$A$2:$A$740,0)</f>
        <v>310</v>
      </c>
    </row>
    <row r="1187" customFormat="false" ht="15" hidden="false" customHeight="false" outlineLevel="0" collapsed="false">
      <c r="A1187" s="34" t="str">
        <f aca="false">Counts!B1187</f>
        <v>KC</v>
      </c>
      <c r="B1187" s="5" t="str">
        <f aca="false">Counts!C1187</f>
        <v>Salvador Perez</v>
      </c>
      <c r="C1187" s="34" t="str">
        <f aca="false">Counts!F1187</f>
        <v>Sep</v>
      </c>
      <c r="D1187" s="35" t="n">
        <f aca="false">IFERROR(Counts!P1187,"")</f>
        <v>92</v>
      </c>
      <c r="E1187" s="36" t="n">
        <f aca="false">IFERROR(Counts!R1187/Counts!Q1187,"")</f>
        <v>0.267441860465116</v>
      </c>
      <c r="F1187" s="36" t="n">
        <f aca="false">IFERROR((Counts!R1187+Counts!V1187+Counts!W1187)/(Counts!Q1187+Counts!V1187+Counts!W1187+Counts!X1187),"")</f>
        <v>0.315217391304348</v>
      </c>
      <c r="G1187" s="36" t="n">
        <f aca="false">IFERROR((Counts!R1187+Counts!S1187+2*Counts!T1187+3*Counts!U1187)/Counts!Q1187,"")</f>
        <v>0.441860465116279</v>
      </c>
      <c r="H1187" s="35" t="n">
        <f aca="false">IFERROR(Counts!U1187,"")</f>
        <v>4</v>
      </c>
      <c r="I1187" s="36" t="n">
        <f aca="false">IFERROR(Counts!Z1187/Counts!AA1187,"")</f>
        <v>0.325824175824176</v>
      </c>
      <c r="J1187" s="36" t="n">
        <f aca="false">IFERROR(Counts!AB1187/Counts!AA1187,"")</f>
        <v>0.391901098901099</v>
      </c>
      <c r="K1187" s="37" t="n">
        <f aca="false">IFERROR((Counts!AB1187-Counts!Z1187)/Counts!AA1187,"")</f>
        <v>0.0660769230769231</v>
      </c>
      <c r="L1187" s="38" t="n">
        <f aca="false">IFERROR(Counts!Y1187/Counts!P1187,"")</f>
        <v>0.141304347826087</v>
      </c>
      <c r="M1187" s="38" t="n">
        <f aca="false">IFERROR(Counts!V1187/Counts!P1187,"")</f>
        <v>0.0543478260869565</v>
      </c>
      <c r="N1187" s="38" t="n">
        <f aca="false">IFERROR(Counts!AD1187/Counts!AC1187,"")</f>
        <v>0.150684931506849</v>
      </c>
      <c r="O1187" s="38" t="n">
        <f aca="false">IFERROR(Counts!AE1187/Counts!AC1187,"")</f>
        <v>0.452054794520548</v>
      </c>
      <c r="P1187" s="39" t="n">
        <f aca="false">IFERROR(Counts!AG1187/Counts!AF1187,"")</f>
        <v>91.3493150684932</v>
      </c>
      <c r="Q1187" s="38" t="n">
        <f aca="false">IFERROR(Counts!AH1187/Counts!AC1187,"")</f>
        <v>0.410958904109589</v>
      </c>
      <c r="R1187" s="38" t="n">
        <f aca="false">IFERROR(Counts!N1187/Counts!M1187,"")</f>
        <v>0.396984924623116</v>
      </c>
      <c r="S1187" s="38" t="n">
        <f aca="false">IFERROR(Counts!K1187/Counts!J1187,"")</f>
        <v>0.7</v>
      </c>
      <c r="T1187" s="38" t="n">
        <f aca="false">IFERROR(Counts!I1187/Counts!H1187,"")</f>
        <v>0.233695652173913</v>
      </c>
      <c r="U1187" s="38" t="n">
        <f aca="false">IFERROR(1-Counts!L1187/Counts!K1187,"")</f>
        <v>0.895238095238095</v>
      </c>
      <c r="V1187" s="39" t="n">
        <f aca="false">IFERROR(Counts!AJ1187/Counts!AI1187,"")</f>
        <v>72.332298136646</v>
      </c>
      <c r="W1187" s="38" t="n">
        <f aca="false">IFERROR(Counts!AK1187/Counts!AI1187,"")</f>
        <v>0.242236024844721</v>
      </c>
      <c r="X1187" s="40" t="n">
        <f aca="false">IFERROR(Counts!O1187,"")</f>
        <v>-0.729</v>
      </c>
      <c r="Y1187" s="36" t="n">
        <f aca="false">IFERROR(INDEX('Season Counts'!$Y$2:$Y$740,$AF1187)/INDEX('Season Counts'!$X$2:$X$740,$AF1187),"")</f>
        <v>0.317616987179487</v>
      </c>
      <c r="Z1187" s="37" t="n">
        <f aca="false">IFERROR(J1187-Y1187,"")</f>
        <v>0.0742841117216117</v>
      </c>
      <c r="AA1187" s="38" t="n">
        <f aca="false">IFERROR(INDEX('Season Counts'!$K$2:$K$740,$AF1187)/INDEX('Season Counts'!$J$2:$J$740,$AF1187),"")</f>
        <v>0.44640234948605</v>
      </c>
      <c r="AB1187" s="41" t="n">
        <f aca="false">IFERROR(R1187-AA1187,"")</f>
        <v>-0.0494174248629344</v>
      </c>
      <c r="AC1187" s="39" t="n">
        <f aca="false">IFERROR(INDEX('Season Counts'!$AG$2:$AG$740,$AF1187)/INDEX('Season Counts'!$AF$2:$AF$740,$AF1187),"")</f>
        <v>71.6837745516652</v>
      </c>
      <c r="AD1187" s="40" t="n">
        <f aca="false">IFERROR(V1187-AC1187,"")</f>
        <v>0.648523584980723</v>
      </c>
      <c r="AE1187" s="4" t="str">
        <f aca="false">IF(D1187&lt;Guide!$C$21,"Low PA",IF(TRIM(IF(ISNUMBER(AD1187),IF(N(AD1187)&lt;=-Guide!$C$24,"▼ Bat Speed  ",IF(N(AD1187)&gt;=Guide!$C$24,"▲ Bat Speed  ","")),"")&amp;IF(N(Z1187)&gt;=Guide!$C$22,"▲ Contact  ","")&amp;IF(N(Z1187)&lt;=-Guide!$C$22,"▼ Contact  ","")&amp;IF(N(AB1187)&gt;=Guide!$C$23,"▲ Chase  ","")&amp;IF(N(AB1187)&lt;=-Guide!$C$23,"▼ Chase  ",""))="","Stable",TRIM(IF(ISNUMBER(AD1187),IF(N(AD1187)&lt;=-Guide!$C$24,"▼ Bat Speed  ",IF(N(AD1187)&gt;=Guide!$C$24,"▲ Bat Speed  ","")),"")&amp;IF(N(Z1187)&gt;=Guide!$C$22,"▲ Contact  ","")&amp;IF(N(Z1187)&lt;=-Guide!$C$22,"▼ Contact  ","")&amp;IF(N(AB1187)&gt;=Guide!$C$23,"▲ Chase  ","")&amp;IF(N(AB1187)&lt;=-Guide!$C$23,"▼ Chase  ",""))))</f>
        <v>▲ Contact ▼ Chase</v>
      </c>
      <c r="AF1187" s="35" t="n">
        <f aca="false">MATCH(Counts!A1187,'Season Counts'!$A$2:$A$740,0)</f>
        <v>310</v>
      </c>
    </row>
    <row r="1188" customFormat="false" ht="15" hidden="false" customHeight="false" outlineLevel="0" collapsed="false">
      <c r="A1188" s="34" t="str">
        <f aca="false">Counts!B1188</f>
        <v>KC</v>
      </c>
      <c r="B1188" s="5" t="str">
        <f aca="false">Counts!C1188</f>
        <v>Carter Jensen</v>
      </c>
      <c r="C1188" s="34" t="str">
        <f aca="false">Counts!F1188</f>
        <v>Mar-Apr</v>
      </c>
      <c r="D1188" s="35" t="n">
        <f aca="false">IFERROR(Counts!P1188,"")</f>
        <v>103</v>
      </c>
      <c r="E1188" s="36" t="n">
        <f aca="false">IFERROR(Counts!R1188/Counts!Q1188,"")</f>
        <v>0.255555555555556</v>
      </c>
      <c r="F1188" s="36" t="n">
        <f aca="false">IFERROR((Counts!R1188+Counts!V1188+Counts!W1188)/(Counts!Q1188+Counts!V1188+Counts!W1188+Counts!X1188),"")</f>
        <v>0.339805825242718</v>
      </c>
      <c r="G1188" s="36" t="n">
        <f aca="false">IFERROR((Counts!R1188+Counts!S1188+2*Counts!T1188+3*Counts!U1188)/Counts!Q1188,"")</f>
        <v>0.477777777777778</v>
      </c>
      <c r="H1188" s="35" t="n">
        <f aca="false">IFERROR(Counts!U1188,"")</f>
        <v>6</v>
      </c>
      <c r="I1188" s="36" t="n">
        <f aca="false">IFERROR(Counts!Z1188/Counts!AA1188,"")</f>
        <v>0.360194174757282</v>
      </c>
      <c r="J1188" s="36" t="n">
        <f aca="false">IFERROR(Counts!AB1188/Counts!AA1188,"")</f>
        <v>0.321495145631068</v>
      </c>
      <c r="K1188" s="37" t="n">
        <f aca="false">IFERROR((Counts!AB1188-Counts!Z1188)/Counts!AA1188,"")</f>
        <v>-0.0386990291262136</v>
      </c>
      <c r="L1188" s="38" t="n">
        <f aca="false">IFERROR(Counts!Y1188/Counts!P1188,"")</f>
        <v>0.29126213592233</v>
      </c>
      <c r="M1188" s="38" t="n">
        <f aca="false">IFERROR(Counts!V1188/Counts!P1188,"")</f>
        <v>0.106796116504854</v>
      </c>
      <c r="N1188" s="38" t="n">
        <f aca="false">IFERROR(Counts!AD1188/Counts!AC1188,"")</f>
        <v>0.114754098360656</v>
      </c>
      <c r="O1188" s="38" t="n">
        <f aca="false">IFERROR(Counts!AE1188/Counts!AC1188,"")</f>
        <v>0.442622950819672</v>
      </c>
      <c r="P1188" s="39" t="n">
        <f aca="false">IFERROR(Counts!AG1188/Counts!AF1188,"")</f>
        <v>91.0065573770492</v>
      </c>
      <c r="Q1188" s="38" t="n">
        <f aca="false">IFERROR(Counts!AH1188/Counts!AC1188,"")</f>
        <v>0.344262295081967</v>
      </c>
      <c r="R1188" s="38" t="n">
        <f aca="false">IFERROR(Counts!N1188/Counts!M1188,"")</f>
        <v>0.256</v>
      </c>
      <c r="S1188" s="38" t="n">
        <f aca="false">IFERROR(Counts!K1188/Counts!J1188,"")</f>
        <v>0.661290322580645</v>
      </c>
      <c r="T1188" s="38" t="n">
        <f aca="false">IFERROR(Counts!I1188/Counts!H1188,"")</f>
        <v>0.310160427807487</v>
      </c>
      <c r="U1188" s="38" t="n">
        <f aca="false">IFERROR(1-Counts!L1188/Counts!K1188,"")</f>
        <v>0.829268292682927</v>
      </c>
      <c r="V1188" s="39" t="n">
        <f aca="false">IFERROR(Counts!AJ1188/Counts!AI1188,"")</f>
        <v>75.2313609467456</v>
      </c>
      <c r="W1188" s="38" t="n">
        <f aca="false">IFERROR(Counts!AK1188/Counts!AI1188,"")</f>
        <v>0.532544378698225</v>
      </c>
      <c r="X1188" s="40" t="n">
        <f aca="false">IFERROR(Counts!O1188,"")</f>
        <v>4.559</v>
      </c>
      <c r="Y1188" s="36" t="n">
        <f aca="false">IFERROR(INDEX('Season Counts'!$Y$2:$Y$740,$AF1188)/INDEX('Season Counts'!$X$2:$X$740,$AF1188),"")</f>
        <v>0.317790349417637</v>
      </c>
      <c r="Z1188" s="37" t="n">
        <f aca="false">IFERROR(J1188-Y1188,"")</f>
        <v>0.00370479621343073</v>
      </c>
      <c r="AA1188" s="38" t="n">
        <f aca="false">IFERROR(INDEX('Season Counts'!$K$2:$K$740,$AF1188)/INDEX('Season Counts'!$J$2:$J$740,$AF1188),"")</f>
        <v>0.241194486983155</v>
      </c>
      <c r="AB1188" s="41" t="n">
        <f aca="false">IFERROR(R1188-AA1188,"")</f>
        <v>0.0148055130168453</v>
      </c>
      <c r="AC1188" s="39" t="n">
        <f aca="false">IFERROR(INDEX('Season Counts'!$AG$2:$AG$740,$AF1188)/INDEX('Season Counts'!$AF$2:$AF$740,$AF1188),"")</f>
        <v>73.9083248730965</v>
      </c>
      <c r="AD1188" s="40" t="n">
        <f aca="false">IFERROR(V1188-AC1188,"")</f>
        <v>1.32303607364912</v>
      </c>
      <c r="AE1188" s="4" t="str">
        <f aca="false">IF(D1188&lt;Guide!$C$21,"Low PA",IF(TRIM(IF(ISNUMBER(AD1188),IF(N(AD1188)&lt;=-Guide!$C$24,"▼ Bat Speed  ",IF(N(AD1188)&gt;=Guide!$C$24,"▲ Bat Speed  ","")),"")&amp;IF(N(Z1188)&gt;=Guide!$C$22,"▲ Contact  ","")&amp;IF(N(Z1188)&lt;=-Guide!$C$22,"▼ Contact  ","")&amp;IF(N(AB1188)&gt;=Guide!$C$23,"▲ Chase  ","")&amp;IF(N(AB1188)&lt;=-Guide!$C$23,"▼ Chase  ",""))="","Stable",TRIM(IF(ISNUMBER(AD1188),IF(N(AD1188)&lt;=-Guide!$C$24,"▼ Bat Speed  ",IF(N(AD1188)&gt;=Guide!$C$24,"▲ Bat Speed  ","")),"")&amp;IF(N(Z1188)&gt;=Guide!$C$22,"▲ Contact  ","")&amp;IF(N(Z1188)&lt;=-Guide!$C$22,"▼ Contact  ","")&amp;IF(N(AB1188)&gt;=Guide!$C$23,"▲ Chase  ","")&amp;IF(N(AB1188)&lt;=-Guide!$C$23,"▼ Chase  ",""))))</f>
        <v>▲ Bat Speed</v>
      </c>
      <c r="AF1188" s="35" t="n">
        <f aca="false">MATCH(Counts!A1188,'Season Counts'!$A$2:$A$740,0)</f>
        <v>311</v>
      </c>
    </row>
    <row r="1189" customFormat="false" ht="15" hidden="false" customHeight="false" outlineLevel="0" collapsed="false">
      <c r="A1189" s="34" t="str">
        <f aca="false">Counts!B1189</f>
        <v>KC</v>
      </c>
      <c r="B1189" s="5" t="str">
        <f aca="false">Counts!C1189</f>
        <v>Carter Jensen</v>
      </c>
      <c r="C1189" s="34" t="str">
        <f aca="false">Counts!F1189</f>
        <v>May</v>
      </c>
      <c r="D1189" s="35" t="n">
        <f aca="false">IFERROR(Counts!P1189,"")</f>
        <v>92</v>
      </c>
      <c r="E1189" s="36" t="n">
        <f aca="false">IFERROR(Counts!R1189/Counts!Q1189,"")</f>
        <v>0.197530864197531</v>
      </c>
      <c r="F1189" s="36" t="n">
        <f aca="false">IFERROR((Counts!R1189+Counts!V1189+Counts!W1189)/(Counts!Q1189+Counts!V1189+Counts!W1189+Counts!X1189),"")</f>
        <v>0.271739130434783</v>
      </c>
      <c r="G1189" s="36" t="n">
        <f aca="false">IFERROR((Counts!R1189+Counts!S1189+2*Counts!T1189+3*Counts!U1189)/Counts!Q1189,"")</f>
        <v>0.308641975308642</v>
      </c>
      <c r="H1189" s="35" t="n">
        <f aca="false">IFERROR(Counts!U1189,"")</f>
        <v>1</v>
      </c>
      <c r="I1189" s="36" t="n">
        <f aca="false">IFERROR(Counts!Z1189/Counts!AA1189,"")</f>
        <v>0.254945054945055</v>
      </c>
      <c r="J1189" s="36" t="n">
        <f aca="false">IFERROR(Counts!AB1189/Counts!AA1189,"")</f>
        <v>0.222362637362637</v>
      </c>
      <c r="K1189" s="37" t="n">
        <f aca="false">IFERROR((Counts!AB1189-Counts!Z1189)/Counts!AA1189,"")</f>
        <v>-0.0325824175824176</v>
      </c>
      <c r="L1189" s="38" t="n">
        <f aca="false">IFERROR(Counts!Y1189/Counts!P1189,"")</f>
        <v>0.282608695652174</v>
      </c>
      <c r="M1189" s="38" t="n">
        <f aca="false">IFERROR(Counts!V1189/Counts!P1189,"")</f>
        <v>0.0978260869565217</v>
      </c>
      <c r="N1189" s="38" t="n">
        <f aca="false">IFERROR(Counts!AD1189/Counts!AC1189,"")</f>
        <v>0.0526315789473684</v>
      </c>
      <c r="O1189" s="38" t="n">
        <f aca="false">IFERROR(Counts!AE1189/Counts!AC1189,"")</f>
        <v>0.368421052631579</v>
      </c>
      <c r="P1189" s="39" t="n">
        <f aca="false">IFERROR(Counts!AG1189/Counts!AF1189,"")</f>
        <v>88.2228070175439</v>
      </c>
      <c r="Q1189" s="38" t="n">
        <f aca="false">IFERROR(Counts!AH1189/Counts!AC1189,"")</f>
        <v>0.280701754385965</v>
      </c>
      <c r="R1189" s="38" t="n">
        <f aca="false">IFERROR(Counts!N1189/Counts!M1189,"")</f>
        <v>0.301020408163265</v>
      </c>
      <c r="S1189" s="38" t="n">
        <f aca="false">IFERROR(Counts!K1189/Counts!J1189,"")</f>
        <v>0.668539325842697</v>
      </c>
      <c r="T1189" s="38" t="n">
        <f aca="false">IFERROR(Counts!I1189/Counts!H1189,"")</f>
        <v>0.280898876404494</v>
      </c>
      <c r="U1189" s="38" t="n">
        <f aca="false">IFERROR(1-Counts!L1189/Counts!K1189,"")</f>
        <v>0.80672268907563</v>
      </c>
      <c r="V1189" s="39" t="n">
        <f aca="false">IFERROR(Counts!AJ1189/Counts!AI1189,"")</f>
        <v>73.5639240506329</v>
      </c>
      <c r="W1189" s="38" t="n">
        <f aca="false">IFERROR(Counts!AK1189/Counts!AI1189,"")</f>
        <v>0.341772151898734</v>
      </c>
      <c r="X1189" s="40" t="n">
        <f aca="false">IFERROR(Counts!O1189,"")</f>
        <v>-4.037</v>
      </c>
      <c r="Y1189" s="36" t="n">
        <f aca="false">IFERROR(INDEX('Season Counts'!$Y$2:$Y$740,$AF1189)/INDEX('Season Counts'!$X$2:$X$740,$AF1189),"")</f>
        <v>0.317790349417637</v>
      </c>
      <c r="Z1189" s="37" t="n">
        <f aca="false">IFERROR(J1189-Y1189,"")</f>
        <v>-0.0954277120549999</v>
      </c>
      <c r="AA1189" s="38" t="n">
        <f aca="false">IFERROR(INDEX('Season Counts'!$K$2:$K$740,$AF1189)/INDEX('Season Counts'!$J$2:$J$740,$AF1189),"")</f>
        <v>0.241194486983155</v>
      </c>
      <c r="AB1189" s="41" t="n">
        <f aca="false">IFERROR(R1189-AA1189,"")</f>
        <v>0.0598259211801106</v>
      </c>
      <c r="AC1189" s="39" t="n">
        <f aca="false">IFERROR(INDEX('Season Counts'!$AG$2:$AG$740,$AF1189)/INDEX('Season Counts'!$AF$2:$AF$740,$AF1189),"")</f>
        <v>73.9083248730965</v>
      </c>
      <c r="AD1189" s="40" t="n">
        <f aca="false">IFERROR(V1189-AC1189,"")</f>
        <v>-0.344400822463527</v>
      </c>
      <c r="AE1189" s="4" t="str">
        <f aca="false">IF(D1189&lt;Guide!$C$21,"Low PA",IF(TRIM(IF(ISNUMBER(AD1189),IF(N(AD1189)&lt;=-Guide!$C$24,"▼ Bat Speed  ",IF(N(AD1189)&gt;=Guide!$C$24,"▲ Bat Speed  ","")),"")&amp;IF(N(Z1189)&gt;=Guide!$C$22,"▲ Contact  ","")&amp;IF(N(Z1189)&lt;=-Guide!$C$22,"▼ Contact  ","")&amp;IF(N(AB1189)&gt;=Guide!$C$23,"▲ Chase  ","")&amp;IF(N(AB1189)&lt;=-Guide!$C$23,"▼ Chase  ",""))="","Stable",TRIM(IF(ISNUMBER(AD1189),IF(N(AD1189)&lt;=-Guide!$C$24,"▼ Bat Speed  ",IF(N(AD1189)&gt;=Guide!$C$24,"▲ Bat Speed  ","")),"")&amp;IF(N(Z1189)&gt;=Guide!$C$22,"▲ Contact  ","")&amp;IF(N(Z1189)&lt;=-Guide!$C$22,"▼ Contact  ","")&amp;IF(N(AB1189)&gt;=Guide!$C$23,"▲ Chase  ","")&amp;IF(N(AB1189)&lt;=-Guide!$C$23,"▼ Chase  ",""))))</f>
        <v>▼ Contact ▲ Chase</v>
      </c>
      <c r="AF1189" s="35" t="n">
        <f aca="false">MATCH(Counts!A1189,'Season Counts'!$A$2:$A$740,0)</f>
        <v>311</v>
      </c>
    </row>
    <row r="1190" customFormat="false" ht="15" hidden="false" customHeight="false" outlineLevel="0" collapsed="false">
      <c r="A1190" s="34" t="str">
        <f aca="false">Counts!B1190</f>
        <v>KC</v>
      </c>
      <c r="B1190" s="5" t="str">
        <f aca="false">Counts!C1190</f>
        <v>Carter Jensen</v>
      </c>
      <c r="C1190" s="34" t="str">
        <f aca="false">Counts!F1190</f>
        <v>Jun</v>
      </c>
      <c r="D1190" s="35" t="n">
        <f aca="false">IFERROR(Counts!P1190,"")</f>
        <v>109</v>
      </c>
      <c r="E1190" s="36" t="n">
        <f aca="false">IFERROR(Counts!R1190/Counts!Q1190,"")</f>
        <v>0.29</v>
      </c>
      <c r="F1190" s="36" t="n">
        <f aca="false">IFERROR((Counts!R1190+Counts!V1190+Counts!W1190)/(Counts!Q1190+Counts!V1190+Counts!W1190+Counts!X1190),"")</f>
        <v>0.330275229357798</v>
      </c>
      <c r="G1190" s="36" t="n">
        <f aca="false">IFERROR((Counts!R1190+Counts!S1190+2*Counts!T1190+3*Counts!U1190)/Counts!Q1190,"")</f>
        <v>0.53</v>
      </c>
      <c r="H1190" s="35" t="n">
        <f aca="false">IFERROR(Counts!U1190,"")</f>
        <v>5</v>
      </c>
      <c r="I1190" s="36" t="n">
        <f aca="false">IFERROR(Counts!Z1190/Counts!AA1190,"")</f>
        <v>0.36712962962963</v>
      </c>
      <c r="J1190" s="36" t="n">
        <f aca="false">IFERROR(Counts!AB1190/Counts!AA1190,"")</f>
        <v>0.324101851851852</v>
      </c>
      <c r="K1190" s="37" t="n">
        <f aca="false">IFERROR((Counts!AB1190-Counts!Z1190)/Counts!AA1190,"")</f>
        <v>-0.0430277777777778</v>
      </c>
      <c r="L1190" s="38" t="n">
        <f aca="false">IFERROR(Counts!Y1190/Counts!P1190,"")</f>
        <v>0.229357798165138</v>
      </c>
      <c r="M1190" s="38" t="n">
        <f aca="false">IFERROR(Counts!V1190/Counts!P1190,"")</f>
        <v>0.0642201834862385</v>
      </c>
      <c r="N1190" s="38" t="n">
        <f aca="false">IFERROR(Counts!AD1190/Counts!AC1190,"")</f>
        <v>0.0909090909090909</v>
      </c>
      <c r="O1190" s="38" t="n">
        <f aca="false">IFERROR(Counts!AE1190/Counts!AC1190,"")</f>
        <v>0.467532467532468</v>
      </c>
      <c r="P1190" s="39" t="n">
        <f aca="false">IFERROR(Counts!AG1190/Counts!AF1190,"")</f>
        <v>93.2828947368421</v>
      </c>
      <c r="Q1190" s="38" t="n">
        <f aca="false">IFERROR(Counts!AH1190/Counts!AC1190,"")</f>
        <v>0.376623376623377</v>
      </c>
      <c r="R1190" s="38" t="n">
        <f aca="false">IFERROR(Counts!N1190/Counts!M1190,"")</f>
        <v>0.189189189189189</v>
      </c>
      <c r="S1190" s="38" t="n">
        <f aca="false">IFERROR(Counts!K1190/Counts!J1190,"")</f>
        <v>0.626728110599078</v>
      </c>
      <c r="T1190" s="38" t="n">
        <f aca="false">IFERROR(Counts!I1190/Counts!H1190,"")</f>
        <v>0.181286549707602</v>
      </c>
      <c r="U1190" s="38" t="n">
        <f aca="false">IFERROR(1-Counts!L1190/Counts!K1190,"")</f>
        <v>0.904411764705882</v>
      </c>
      <c r="V1190" s="39" t="n">
        <f aca="false">IFERROR(Counts!AJ1190/Counts!AI1190,"")</f>
        <v>73.1660130718954</v>
      </c>
      <c r="W1190" s="38" t="n">
        <f aca="false">IFERROR(Counts!AK1190/Counts!AI1190,"")</f>
        <v>0.287581699346405</v>
      </c>
      <c r="X1190" s="40" t="n">
        <f aca="false">IFERROR(Counts!O1190,"")</f>
        <v>2.865</v>
      </c>
      <c r="Y1190" s="36" t="n">
        <f aca="false">IFERROR(INDEX('Season Counts'!$Y$2:$Y$740,$AF1190)/INDEX('Season Counts'!$X$2:$X$740,$AF1190),"")</f>
        <v>0.317790349417637</v>
      </c>
      <c r="Z1190" s="37" t="n">
        <f aca="false">IFERROR(J1190-Y1190,"")</f>
        <v>0.00631150243421463</v>
      </c>
      <c r="AA1190" s="38" t="n">
        <f aca="false">IFERROR(INDEX('Season Counts'!$K$2:$K$740,$AF1190)/INDEX('Season Counts'!$J$2:$J$740,$AF1190),"")</f>
        <v>0.241194486983155</v>
      </c>
      <c r="AB1190" s="41" t="n">
        <f aca="false">IFERROR(R1190-AA1190,"")</f>
        <v>-0.0520052977939655</v>
      </c>
      <c r="AC1190" s="39" t="n">
        <f aca="false">IFERROR(INDEX('Season Counts'!$AG$2:$AG$740,$AF1190)/INDEX('Season Counts'!$AF$2:$AF$740,$AF1190),"")</f>
        <v>73.9083248730965</v>
      </c>
      <c r="AD1190" s="40" t="n">
        <f aca="false">IFERROR(V1190-AC1190,"")</f>
        <v>-0.742311801201026</v>
      </c>
      <c r="AE1190" s="4" t="str">
        <f aca="false">IF(D1190&lt;Guide!$C$21,"Low PA",IF(TRIM(IF(ISNUMBER(AD1190),IF(N(AD1190)&lt;=-Guide!$C$24,"▼ Bat Speed  ",IF(N(AD1190)&gt;=Guide!$C$24,"▲ Bat Speed  ","")),"")&amp;IF(N(Z1190)&gt;=Guide!$C$22,"▲ Contact  ","")&amp;IF(N(Z1190)&lt;=-Guide!$C$22,"▼ Contact  ","")&amp;IF(N(AB1190)&gt;=Guide!$C$23,"▲ Chase  ","")&amp;IF(N(AB1190)&lt;=-Guide!$C$23,"▼ Chase  ",""))="","Stable",TRIM(IF(ISNUMBER(AD1190),IF(N(AD1190)&lt;=-Guide!$C$24,"▼ Bat Speed  ",IF(N(AD1190)&gt;=Guide!$C$24,"▲ Bat Speed  ","")),"")&amp;IF(N(Z1190)&gt;=Guide!$C$22,"▲ Contact  ","")&amp;IF(N(Z1190)&lt;=-Guide!$C$22,"▼ Contact  ","")&amp;IF(N(AB1190)&gt;=Guide!$C$23,"▲ Chase  ","")&amp;IF(N(AB1190)&lt;=-Guide!$C$23,"▼ Chase  ",""))))</f>
        <v>▼ Chase</v>
      </c>
      <c r="AF1190" s="35" t="n">
        <f aca="false">MATCH(Counts!A1190,'Season Counts'!$A$2:$A$740,0)</f>
        <v>311</v>
      </c>
    </row>
    <row r="1191" customFormat="false" ht="15" hidden="false" customHeight="false" outlineLevel="0" collapsed="false">
      <c r="A1191" s="34" t="str">
        <f aca="false">Counts!B1191</f>
        <v>KC</v>
      </c>
      <c r="B1191" s="5" t="str">
        <f aca="false">Counts!C1191</f>
        <v>Carter Jensen</v>
      </c>
      <c r="C1191" s="34" t="str">
        <f aca="false">Counts!F1191</f>
        <v>Jul</v>
      </c>
      <c r="D1191" s="35" t="n">
        <f aca="false">IFERROR(Counts!P1191,"")</f>
        <v>102</v>
      </c>
      <c r="E1191" s="36" t="n">
        <f aca="false">IFERROR(Counts!R1191/Counts!Q1191,"")</f>
        <v>0.186813186813187</v>
      </c>
      <c r="F1191" s="36" t="n">
        <f aca="false">IFERROR((Counts!R1191+Counts!V1191+Counts!W1191)/(Counts!Q1191+Counts!V1191+Counts!W1191+Counts!X1191),"")</f>
        <v>0.274509803921569</v>
      </c>
      <c r="G1191" s="36" t="n">
        <f aca="false">IFERROR((Counts!R1191+Counts!S1191+2*Counts!T1191+3*Counts!U1191)/Counts!Q1191,"")</f>
        <v>0.362637362637363</v>
      </c>
      <c r="H1191" s="35" t="n">
        <f aca="false">IFERROR(Counts!U1191,"")</f>
        <v>3</v>
      </c>
      <c r="I1191" s="36" t="n">
        <f aca="false">IFERROR(Counts!Z1191/Counts!AA1191,"")</f>
        <v>0.281862745098039</v>
      </c>
      <c r="J1191" s="36" t="n">
        <f aca="false">IFERROR(Counts!AB1191/Counts!AA1191,"")</f>
        <v>0.258696078431373</v>
      </c>
      <c r="K1191" s="37" t="n">
        <f aca="false">IFERROR((Counts!AB1191-Counts!Z1191)/Counts!AA1191,"")</f>
        <v>-0.0231666666666667</v>
      </c>
      <c r="L1191" s="38" t="n">
        <f aca="false">IFERROR(Counts!Y1191/Counts!P1191,"")</f>
        <v>0.382352941176471</v>
      </c>
      <c r="M1191" s="38" t="n">
        <f aca="false">IFERROR(Counts!V1191/Counts!P1191,"")</f>
        <v>0.107843137254902</v>
      </c>
      <c r="N1191" s="38" t="n">
        <f aca="false">IFERROR(Counts!AD1191/Counts!AC1191,"")</f>
        <v>0.134615384615385</v>
      </c>
      <c r="O1191" s="38" t="n">
        <f aca="false">IFERROR(Counts!AE1191/Counts!AC1191,"")</f>
        <v>0.442307692307692</v>
      </c>
      <c r="P1191" s="39" t="n">
        <f aca="false">IFERROR(Counts!AG1191/Counts!AF1191,"")</f>
        <v>89.7884615384615</v>
      </c>
      <c r="Q1191" s="38" t="n">
        <f aca="false">IFERROR(Counts!AH1191/Counts!AC1191,"")</f>
        <v>0.307692307692308</v>
      </c>
      <c r="R1191" s="38" t="n">
        <f aca="false">IFERROR(Counts!N1191/Counts!M1191,"")</f>
        <v>0.283400809716599</v>
      </c>
      <c r="S1191" s="38" t="n">
        <f aca="false">IFERROR(Counts!K1191/Counts!J1191,"")</f>
        <v>0.707547169811321</v>
      </c>
      <c r="T1191" s="38" t="n">
        <f aca="false">IFERROR(Counts!I1191/Counts!H1191,"")</f>
        <v>0.281818181818182</v>
      </c>
      <c r="U1191" s="38" t="n">
        <f aca="false">IFERROR(1-Counts!L1191/Counts!K1191,"")</f>
        <v>0.82</v>
      </c>
      <c r="V1191" s="39" t="n">
        <f aca="false">IFERROR(Counts!AJ1191/Counts!AI1191,"")</f>
        <v>73.5158974358974</v>
      </c>
      <c r="W1191" s="38" t="n">
        <f aca="false">IFERROR(Counts!AK1191/Counts!AI1191,"")</f>
        <v>0.353846153846154</v>
      </c>
      <c r="X1191" s="40" t="n">
        <f aca="false">IFERROR(Counts!O1191,"")</f>
        <v>-2.845</v>
      </c>
      <c r="Y1191" s="36" t="n">
        <f aca="false">IFERROR(INDEX('Season Counts'!$Y$2:$Y$740,$AF1191)/INDEX('Season Counts'!$X$2:$X$740,$AF1191),"")</f>
        <v>0.317790349417637</v>
      </c>
      <c r="Z1191" s="37" t="n">
        <f aca="false">IFERROR(J1191-Y1191,"")</f>
        <v>-0.0590942709862647</v>
      </c>
      <c r="AA1191" s="38" t="n">
        <f aca="false">IFERROR(INDEX('Season Counts'!$K$2:$K$740,$AF1191)/INDEX('Season Counts'!$J$2:$J$740,$AF1191),"")</f>
        <v>0.241194486983155</v>
      </c>
      <c r="AB1191" s="41" t="n">
        <f aca="false">IFERROR(R1191-AA1191,"")</f>
        <v>0.0422063227334445</v>
      </c>
      <c r="AC1191" s="39" t="n">
        <f aca="false">IFERROR(INDEX('Season Counts'!$AG$2:$AG$740,$AF1191)/INDEX('Season Counts'!$AF$2:$AF$740,$AF1191),"")</f>
        <v>73.9083248730965</v>
      </c>
      <c r="AD1191" s="40" t="n">
        <f aca="false">IFERROR(V1191-AC1191,"")</f>
        <v>-0.392427437199004</v>
      </c>
      <c r="AE1191" s="4" t="str">
        <f aca="false">IF(D1191&lt;Guide!$C$21,"Low PA",IF(TRIM(IF(ISNUMBER(AD1191),IF(N(AD1191)&lt;=-Guide!$C$24,"▼ Bat Speed  ",IF(N(AD1191)&gt;=Guide!$C$24,"▲ Bat Speed  ","")),"")&amp;IF(N(Z1191)&gt;=Guide!$C$22,"▲ Contact  ","")&amp;IF(N(Z1191)&lt;=-Guide!$C$22,"▼ Contact  ","")&amp;IF(N(AB1191)&gt;=Guide!$C$23,"▲ Chase  ","")&amp;IF(N(AB1191)&lt;=-Guide!$C$23,"▼ Chase  ",""))="","Stable",TRIM(IF(ISNUMBER(AD1191),IF(N(AD1191)&lt;=-Guide!$C$24,"▼ Bat Speed  ",IF(N(AD1191)&gt;=Guide!$C$24,"▲ Bat Speed  ","")),"")&amp;IF(N(Z1191)&gt;=Guide!$C$22,"▲ Contact  ","")&amp;IF(N(Z1191)&lt;=-Guide!$C$22,"▼ Contact  ","")&amp;IF(N(AB1191)&gt;=Guide!$C$23,"▲ Chase  ","")&amp;IF(N(AB1191)&lt;=-Guide!$C$23,"▼ Chase  ",""))))</f>
        <v>▼ Contact ▲ Chase</v>
      </c>
      <c r="AF1191" s="35" t="n">
        <f aca="false">MATCH(Counts!A1191,'Season Counts'!$A$2:$A$740,0)</f>
        <v>311</v>
      </c>
    </row>
    <row r="1192" customFormat="false" ht="15" hidden="false" customHeight="false" outlineLevel="0" collapsed="false">
      <c r="A1192" s="34" t="str">
        <f aca="false">Counts!B1192</f>
        <v>KC</v>
      </c>
      <c r="B1192" s="5" t="str">
        <f aca="false">Counts!C1192</f>
        <v>Carter Jensen</v>
      </c>
      <c r="C1192" s="34" t="str">
        <f aca="false">Counts!F1192</f>
        <v>Aug</v>
      </c>
      <c r="D1192" s="35" t="n">
        <f aca="false">IFERROR(Counts!P1192,"")</f>
        <v>106</v>
      </c>
      <c r="E1192" s="36" t="n">
        <f aca="false">IFERROR(Counts!R1192/Counts!Q1192,"")</f>
        <v>0.164705882352941</v>
      </c>
      <c r="F1192" s="36" t="n">
        <f aca="false">IFERROR((Counts!R1192+Counts!V1192+Counts!W1192)/(Counts!Q1192+Counts!V1192+Counts!W1192+Counts!X1192),"")</f>
        <v>0.320754716981132</v>
      </c>
      <c r="G1192" s="36" t="n">
        <f aca="false">IFERROR((Counts!R1192+Counts!S1192+2*Counts!T1192+3*Counts!U1192)/Counts!Q1192,"")</f>
        <v>0.341176470588235</v>
      </c>
      <c r="H1192" s="35" t="n">
        <f aca="false">IFERROR(Counts!U1192,"")</f>
        <v>4</v>
      </c>
      <c r="I1192" s="36" t="n">
        <f aca="false">IFERROR(Counts!Z1192/Counts!AA1192,"")</f>
        <v>0.302358490566038</v>
      </c>
      <c r="J1192" s="36" t="n">
        <f aca="false">IFERROR(Counts!AB1192/Counts!AA1192,"")</f>
        <v>0.31977358490566</v>
      </c>
      <c r="K1192" s="37" t="n">
        <f aca="false">IFERROR((Counts!AB1192-Counts!Z1192)/Counts!AA1192,"")</f>
        <v>0.0174150943396227</v>
      </c>
      <c r="L1192" s="38" t="n">
        <f aca="false">IFERROR(Counts!Y1192/Counts!P1192,"")</f>
        <v>0.254716981132075</v>
      </c>
      <c r="M1192" s="38" t="n">
        <f aca="false">IFERROR(Counts!V1192/Counts!P1192,"")</f>
        <v>0.179245283018868</v>
      </c>
      <c r="N1192" s="38" t="n">
        <f aca="false">IFERROR(Counts!AD1192/Counts!AC1192,"")</f>
        <v>0.135593220338983</v>
      </c>
      <c r="O1192" s="38" t="n">
        <f aca="false">IFERROR(Counts!AE1192/Counts!AC1192,"")</f>
        <v>0.474576271186441</v>
      </c>
      <c r="P1192" s="39" t="n">
        <f aca="false">IFERROR(Counts!AG1192/Counts!AF1192,"")</f>
        <v>92.4881355932204</v>
      </c>
      <c r="Q1192" s="38" t="n">
        <f aca="false">IFERROR(Counts!AH1192/Counts!AC1192,"")</f>
        <v>0.305084745762712</v>
      </c>
      <c r="R1192" s="38" t="n">
        <f aca="false">IFERROR(Counts!N1192/Counts!M1192,"")</f>
        <v>0.166666666666667</v>
      </c>
      <c r="S1192" s="38" t="n">
        <f aca="false">IFERROR(Counts!K1192/Counts!J1192,"")</f>
        <v>0.684466019417476</v>
      </c>
      <c r="T1192" s="38" t="n">
        <f aca="false">IFERROR(Counts!I1192/Counts!H1192,"")</f>
        <v>0.236263736263736</v>
      </c>
      <c r="U1192" s="38" t="n">
        <f aca="false">IFERROR(1-Counts!L1192/Counts!K1192,"")</f>
        <v>0.872340425531915</v>
      </c>
      <c r="V1192" s="39" t="n">
        <f aca="false">IFERROR(Counts!AJ1192/Counts!AI1192,"")</f>
        <v>73.6465408805031</v>
      </c>
      <c r="W1192" s="38" t="n">
        <f aca="false">IFERROR(Counts!AK1192/Counts!AI1192,"")</f>
        <v>0.308176100628931</v>
      </c>
      <c r="X1192" s="40" t="n">
        <f aca="false">IFERROR(Counts!O1192,"")</f>
        <v>-0.629</v>
      </c>
      <c r="Y1192" s="36" t="n">
        <f aca="false">IFERROR(INDEX('Season Counts'!$Y$2:$Y$740,$AF1192)/INDEX('Season Counts'!$X$2:$X$740,$AF1192),"")</f>
        <v>0.317790349417637</v>
      </c>
      <c r="Z1192" s="37" t="n">
        <f aca="false">IFERROR(J1192-Y1192,"")</f>
        <v>0.00198323548802315</v>
      </c>
      <c r="AA1192" s="38" t="n">
        <f aca="false">IFERROR(INDEX('Season Counts'!$K$2:$K$740,$AF1192)/INDEX('Season Counts'!$J$2:$J$740,$AF1192),"")</f>
        <v>0.241194486983155</v>
      </c>
      <c r="AB1192" s="41" t="n">
        <f aca="false">IFERROR(R1192-AA1192,"")</f>
        <v>-0.074527820316488</v>
      </c>
      <c r="AC1192" s="39" t="n">
        <f aca="false">IFERROR(INDEX('Season Counts'!$AG$2:$AG$740,$AF1192)/INDEX('Season Counts'!$AF$2:$AF$740,$AF1192),"")</f>
        <v>73.9083248730965</v>
      </c>
      <c r="AD1192" s="40" t="n">
        <f aca="false">IFERROR(V1192-AC1192,"")</f>
        <v>-0.261783992593308</v>
      </c>
      <c r="AE1192" s="4" t="str">
        <f aca="false">IF(D1192&lt;Guide!$C$21,"Low PA",IF(TRIM(IF(ISNUMBER(AD1192),IF(N(AD1192)&lt;=-Guide!$C$24,"▼ Bat Speed  ",IF(N(AD1192)&gt;=Guide!$C$24,"▲ Bat Speed  ","")),"")&amp;IF(N(Z1192)&gt;=Guide!$C$22,"▲ Contact  ","")&amp;IF(N(Z1192)&lt;=-Guide!$C$22,"▼ Contact  ","")&amp;IF(N(AB1192)&gt;=Guide!$C$23,"▲ Chase  ","")&amp;IF(N(AB1192)&lt;=-Guide!$C$23,"▼ Chase  ",""))="","Stable",TRIM(IF(ISNUMBER(AD1192),IF(N(AD1192)&lt;=-Guide!$C$24,"▼ Bat Speed  ",IF(N(AD1192)&gt;=Guide!$C$24,"▲ Bat Speed  ","")),"")&amp;IF(N(Z1192)&gt;=Guide!$C$22,"▲ Contact  ","")&amp;IF(N(Z1192)&lt;=-Guide!$C$22,"▼ Contact  ","")&amp;IF(N(AB1192)&gt;=Guide!$C$23,"▲ Chase  ","")&amp;IF(N(AB1192)&lt;=-Guide!$C$23,"▼ Chase  ",""))))</f>
        <v>▼ Chase</v>
      </c>
      <c r="AF1192" s="35" t="n">
        <f aca="false">MATCH(Counts!A1192,'Season Counts'!$A$2:$A$740,0)</f>
        <v>311</v>
      </c>
    </row>
    <row r="1193" customFormat="false" ht="15" hidden="false" customHeight="false" outlineLevel="0" collapsed="false">
      <c r="A1193" s="34" t="str">
        <f aca="false">Counts!B1193</f>
        <v>KC</v>
      </c>
      <c r="B1193" s="5" t="str">
        <f aca="false">Counts!C1193</f>
        <v>Carter Jensen</v>
      </c>
      <c r="C1193" s="34" t="str">
        <f aca="false">Counts!F1193</f>
        <v>Sep</v>
      </c>
      <c r="D1193" s="35" t="n">
        <f aca="false">IFERROR(Counts!P1193,"")</f>
        <v>91</v>
      </c>
      <c r="E1193" s="36" t="n">
        <f aca="false">IFERROR(Counts!R1193/Counts!Q1193,"")</f>
        <v>0.3375</v>
      </c>
      <c r="F1193" s="36" t="n">
        <f aca="false">IFERROR((Counts!R1193+Counts!V1193+Counts!W1193)/(Counts!Q1193+Counts!V1193+Counts!W1193+Counts!X1193),"")</f>
        <v>0.406593406593407</v>
      </c>
      <c r="G1193" s="36" t="n">
        <f aca="false">IFERROR((Counts!R1193+Counts!S1193+2*Counts!T1193+3*Counts!U1193)/Counts!Q1193,"")</f>
        <v>0.7875</v>
      </c>
      <c r="H1193" s="35" t="n">
        <f aca="false">IFERROR(Counts!U1193,"")</f>
        <v>8</v>
      </c>
      <c r="I1193" s="36" t="n">
        <f aca="false">IFERROR(Counts!Z1193/Counts!AA1193,"")</f>
        <v>0.486813186813187</v>
      </c>
      <c r="J1193" s="36" t="n">
        <f aca="false">IFERROR(Counts!AB1193/Counts!AA1193,"")</f>
        <v>0.465461538461538</v>
      </c>
      <c r="K1193" s="37" t="n">
        <f aca="false">IFERROR((Counts!AB1193-Counts!Z1193)/Counts!AA1193,"")</f>
        <v>-0.0213516483516483</v>
      </c>
      <c r="L1193" s="38" t="n">
        <f aca="false">IFERROR(Counts!Y1193/Counts!P1193,"")</f>
        <v>0.252747252747253</v>
      </c>
      <c r="M1193" s="38" t="n">
        <f aca="false">IFERROR(Counts!V1193/Counts!P1193,"")</f>
        <v>0.0879120879120879</v>
      </c>
      <c r="N1193" s="38" t="n">
        <f aca="false">IFERROR(Counts!AD1193/Counts!AC1193,"")</f>
        <v>0.241379310344828</v>
      </c>
      <c r="O1193" s="38" t="n">
        <f aca="false">IFERROR(Counts!AE1193/Counts!AC1193,"")</f>
        <v>0.482758620689655</v>
      </c>
      <c r="P1193" s="39" t="n">
        <f aca="false">IFERROR(Counts!AG1193/Counts!AF1193,"")</f>
        <v>93.1344827586207</v>
      </c>
      <c r="Q1193" s="38" t="n">
        <f aca="false">IFERROR(Counts!AH1193/Counts!AC1193,"")</f>
        <v>0.46551724137931</v>
      </c>
      <c r="R1193" s="38" t="n">
        <f aca="false">IFERROR(Counts!N1193/Counts!M1193,"")</f>
        <v>0.252747252747253</v>
      </c>
      <c r="S1193" s="38" t="n">
        <f aca="false">IFERROR(Counts!K1193/Counts!J1193,"")</f>
        <v>0.706214689265537</v>
      </c>
      <c r="T1193" s="38" t="n">
        <f aca="false">IFERROR(Counts!I1193/Counts!H1193,"")</f>
        <v>0.286549707602339</v>
      </c>
      <c r="U1193" s="38" t="n">
        <f aca="false">IFERROR(1-Counts!L1193/Counts!K1193,"")</f>
        <v>0.784</v>
      </c>
      <c r="V1193" s="39" t="n">
        <f aca="false">IFERROR(Counts!AJ1193/Counts!AI1193,"")</f>
        <v>74.3225165562914</v>
      </c>
      <c r="W1193" s="38" t="n">
        <f aca="false">IFERROR(Counts!AK1193/Counts!AI1193,"")</f>
        <v>0.450331125827815</v>
      </c>
      <c r="X1193" s="40" t="n">
        <f aca="false">IFERROR(Counts!O1193,"")</f>
        <v>14.527</v>
      </c>
      <c r="Y1193" s="36" t="n">
        <f aca="false">IFERROR(INDEX('Season Counts'!$Y$2:$Y$740,$AF1193)/INDEX('Season Counts'!$X$2:$X$740,$AF1193),"")</f>
        <v>0.317790349417637</v>
      </c>
      <c r="Z1193" s="37" t="n">
        <f aca="false">IFERROR(J1193-Y1193,"")</f>
        <v>0.147671189043901</v>
      </c>
      <c r="AA1193" s="38" t="n">
        <f aca="false">IFERROR(INDEX('Season Counts'!$K$2:$K$740,$AF1193)/INDEX('Season Counts'!$J$2:$J$740,$AF1193),"")</f>
        <v>0.241194486983155</v>
      </c>
      <c r="AB1193" s="41" t="n">
        <f aca="false">IFERROR(R1193-AA1193,"")</f>
        <v>0.0115527657640981</v>
      </c>
      <c r="AC1193" s="39" t="n">
        <f aca="false">IFERROR(INDEX('Season Counts'!$AG$2:$AG$740,$AF1193)/INDEX('Season Counts'!$AF$2:$AF$740,$AF1193),"")</f>
        <v>73.9083248730965</v>
      </c>
      <c r="AD1193" s="40" t="n">
        <f aca="false">IFERROR(V1193-AC1193,"")</f>
        <v>0.414191683194943</v>
      </c>
      <c r="AE1193" s="4" t="str">
        <f aca="false">IF(D1193&lt;Guide!$C$21,"Low PA",IF(TRIM(IF(ISNUMBER(AD1193),IF(N(AD1193)&lt;=-Guide!$C$24,"▼ Bat Speed  ",IF(N(AD1193)&gt;=Guide!$C$24,"▲ Bat Speed  ","")),"")&amp;IF(N(Z1193)&gt;=Guide!$C$22,"▲ Contact  ","")&amp;IF(N(Z1193)&lt;=-Guide!$C$22,"▼ Contact  ","")&amp;IF(N(AB1193)&gt;=Guide!$C$23,"▲ Chase  ","")&amp;IF(N(AB1193)&lt;=-Guide!$C$23,"▼ Chase  ",""))="","Stable",TRIM(IF(ISNUMBER(AD1193),IF(N(AD1193)&lt;=-Guide!$C$24,"▼ Bat Speed  ",IF(N(AD1193)&gt;=Guide!$C$24,"▲ Bat Speed  ","")),"")&amp;IF(N(Z1193)&gt;=Guide!$C$22,"▲ Contact  ","")&amp;IF(N(Z1193)&lt;=-Guide!$C$22,"▼ Contact  ","")&amp;IF(N(AB1193)&gt;=Guide!$C$23,"▲ Chase  ","")&amp;IF(N(AB1193)&lt;=-Guide!$C$23,"▼ Chase  ",""))))</f>
        <v>▲ Contact</v>
      </c>
      <c r="AF1193" s="35" t="n">
        <f aca="false">MATCH(Counts!A1193,'Season Counts'!$A$2:$A$740,0)</f>
        <v>311</v>
      </c>
    </row>
    <row r="1194" customFormat="false" ht="15" hidden="false" customHeight="false" outlineLevel="0" collapsed="false">
      <c r="A1194" s="34" t="str">
        <f aca="false">Counts!B1194</f>
        <v>KC</v>
      </c>
      <c r="B1194" s="5" t="str">
        <f aca="false">Counts!C1194</f>
        <v>Jac Caglianone</v>
      </c>
      <c r="C1194" s="34" t="str">
        <f aca="false">Counts!F1194</f>
        <v>Mar-Apr</v>
      </c>
      <c r="D1194" s="35" t="n">
        <f aca="false">IFERROR(Counts!P1194,"")</f>
        <v>99</v>
      </c>
      <c r="E1194" s="36" t="n">
        <f aca="false">IFERROR(Counts!R1194/Counts!Q1194,"")</f>
        <v>0.25</v>
      </c>
      <c r="F1194" s="36" t="n">
        <f aca="false">IFERROR((Counts!R1194+Counts!V1194+Counts!W1194)/(Counts!Q1194+Counts!V1194+Counts!W1194+Counts!X1194),"")</f>
        <v>0.333333333333333</v>
      </c>
      <c r="G1194" s="36" t="n">
        <f aca="false">IFERROR((Counts!R1194+Counts!S1194+2*Counts!T1194+3*Counts!U1194)/Counts!Q1194,"")</f>
        <v>0.397727272727273</v>
      </c>
      <c r="H1194" s="35" t="n">
        <f aca="false">IFERROR(Counts!U1194,"")</f>
        <v>2</v>
      </c>
      <c r="I1194" s="36" t="n">
        <f aca="false">IFERROR(Counts!Z1194/Counts!AA1194,"")</f>
        <v>0.324747474747475</v>
      </c>
      <c r="J1194" s="36" t="n">
        <f aca="false">IFERROR(Counts!AB1194/Counts!AA1194,"")</f>
        <v>0.332616161616162</v>
      </c>
      <c r="K1194" s="37" t="n">
        <f aca="false">IFERROR((Counts!AB1194-Counts!Z1194)/Counts!AA1194,"")</f>
        <v>0.0078686868686869</v>
      </c>
      <c r="L1194" s="38" t="n">
        <f aca="false">IFERROR(Counts!Y1194/Counts!P1194,"")</f>
        <v>0.333333333333333</v>
      </c>
      <c r="M1194" s="38" t="n">
        <f aca="false">IFERROR(Counts!V1194/Counts!P1194,"")</f>
        <v>0.0909090909090909</v>
      </c>
      <c r="N1194" s="38" t="n">
        <f aca="false">IFERROR(Counts!AD1194/Counts!AC1194,"")</f>
        <v>0.163636363636364</v>
      </c>
      <c r="O1194" s="38" t="n">
        <f aca="false">IFERROR(Counts!AE1194/Counts!AC1194,"")</f>
        <v>0.545454545454545</v>
      </c>
      <c r="P1194" s="39" t="n">
        <f aca="false">IFERROR(Counts!AG1194/Counts!AF1194,"")</f>
        <v>95.1981818181818</v>
      </c>
      <c r="Q1194" s="38" t="n">
        <f aca="false">IFERROR(Counts!AH1194/Counts!AC1194,"")</f>
        <v>0.363636363636364</v>
      </c>
      <c r="R1194" s="38" t="n">
        <f aca="false">IFERROR(Counts!N1194/Counts!M1194,"")</f>
        <v>0.310344827586207</v>
      </c>
      <c r="S1194" s="38" t="n">
        <f aca="false">IFERROR(Counts!K1194/Counts!J1194,"")</f>
        <v>0.629411764705882</v>
      </c>
      <c r="T1194" s="38" t="n">
        <f aca="false">IFERROR(Counts!I1194/Counts!H1194,"")</f>
        <v>0.335294117647059</v>
      </c>
      <c r="U1194" s="38" t="n">
        <f aca="false">IFERROR(1-Counts!L1194/Counts!K1194,"")</f>
        <v>0.803738317757009</v>
      </c>
      <c r="V1194" s="39" t="n">
        <f aca="false">IFERROR(Counts!AJ1194/Counts!AI1194,"")</f>
        <v>76.2046666666667</v>
      </c>
      <c r="W1194" s="38" t="n">
        <f aca="false">IFERROR(Counts!AK1194/Counts!AI1194,"")</f>
        <v>0.66</v>
      </c>
      <c r="X1194" s="40" t="n">
        <f aca="false">IFERROR(Counts!O1194,"")</f>
        <v>0.251</v>
      </c>
      <c r="Y1194" s="36" t="n">
        <f aca="false">IFERROR(INDEX('Season Counts'!$Y$2:$Y$740,$AF1194)/INDEX('Season Counts'!$X$2:$X$740,$AF1194),"")</f>
        <v>0.3573</v>
      </c>
      <c r="Z1194" s="37" t="n">
        <f aca="false">IFERROR(J1194-Y1194,"")</f>
        <v>-0.0246838383838383</v>
      </c>
      <c r="AA1194" s="38" t="n">
        <f aca="false">IFERROR(INDEX('Season Counts'!$K$2:$K$740,$AF1194)/INDEX('Season Counts'!$J$2:$J$740,$AF1194),"")</f>
        <v>0.396139705882353</v>
      </c>
      <c r="AB1194" s="41" t="n">
        <f aca="false">IFERROR(R1194-AA1194,"")</f>
        <v>-0.085794878296146</v>
      </c>
      <c r="AC1194" s="39" t="n">
        <f aca="false">IFERROR(INDEX('Season Counts'!$AG$2:$AG$740,$AF1194)/INDEX('Season Counts'!$AF$2:$AF$740,$AF1194),"")</f>
        <v>77.0652806652807</v>
      </c>
      <c r="AD1194" s="40" t="n">
        <f aca="false">IFERROR(V1194-AC1194,"")</f>
        <v>-0.860613998613999</v>
      </c>
      <c r="AE1194" s="4" t="str">
        <f aca="false">IF(D1194&lt;Guide!$C$21,"Low PA",IF(TRIM(IF(ISNUMBER(AD1194),IF(N(AD1194)&lt;=-Guide!$C$24,"▼ Bat Speed  ",IF(N(AD1194)&gt;=Guide!$C$24,"▲ Bat Speed  ","")),"")&amp;IF(N(Z1194)&gt;=Guide!$C$22,"▲ Contact  ","")&amp;IF(N(Z1194)&lt;=-Guide!$C$22,"▼ Contact  ","")&amp;IF(N(AB1194)&gt;=Guide!$C$23,"▲ Chase  ","")&amp;IF(N(AB1194)&lt;=-Guide!$C$23,"▼ Chase  ",""))="","Stable",TRIM(IF(ISNUMBER(AD1194),IF(N(AD1194)&lt;=-Guide!$C$24,"▼ Bat Speed  ",IF(N(AD1194)&gt;=Guide!$C$24,"▲ Bat Speed  ","")),"")&amp;IF(N(Z1194)&gt;=Guide!$C$22,"▲ Contact  ","")&amp;IF(N(Z1194)&lt;=-Guide!$C$22,"▼ Contact  ","")&amp;IF(N(AB1194)&gt;=Guide!$C$23,"▲ Chase  ","")&amp;IF(N(AB1194)&lt;=-Guide!$C$23,"▼ Chase  ",""))))</f>
        <v>▼ Chase</v>
      </c>
      <c r="AF1194" s="35" t="n">
        <f aca="false">MATCH(Counts!A1194,'Season Counts'!$A$2:$A$740,0)</f>
        <v>312</v>
      </c>
    </row>
    <row r="1195" customFormat="false" ht="15" hidden="false" customHeight="false" outlineLevel="0" collapsed="false">
      <c r="A1195" s="34" t="str">
        <f aca="false">Counts!B1195</f>
        <v>KC</v>
      </c>
      <c r="B1195" s="5" t="str">
        <f aca="false">Counts!C1195</f>
        <v>Jac Caglianone</v>
      </c>
      <c r="C1195" s="34" t="str">
        <f aca="false">Counts!F1195</f>
        <v>May</v>
      </c>
      <c r="D1195" s="35" t="n">
        <f aca="false">IFERROR(Counts!P1195,"")</f>
        <v>96</v>
      </c>
      <c r="E1195" s="36" t="n">
        <f aca="false">IFERROR(Counts!R1195/Counts!Q1195,"")</f>
        <v>0.222222222222222</v>
      </c>
      <c r="F1195" s="36" t="n">
        <f aca="false">IFERROR((Counts!R1195+Counts!V1195+Counts!W1195)/(Counts!Q1195+Counts!V1195+Counts!W1195+Counts!X1195),"")</f>
        <v>0.270833333333333</v>
      </c>
      <c r="G1195" s="36" t="n">
        <f aca="false">IFERROR((Counts!R1195+Counts!S1195+2*Counts!T1195+3*Counts!U1195)/Counts!Q1195,"")</f>
        <v>0.366666666666667</v>
      </c>
      <c r="H1195" s="35" t="n">
        <f aca="false">IFERROR(Counts!U1195,"")</f>
        <v>3</v>
      </c>
      <c r="I1195" s="36" t="n">
        <f aca="false">IFERROR(Counts!Z1195/Counts!AA1195,"")</f>
        <v>0.280208333333333</v>
      </c>
      <c r="J1195" s="36" t="n">
        <f aca="false">IFERROR(Counts!AB1195/Counts!AA1195,"")</f>
        <v>0.332364583333333</v>
      </c>
      <c r="K1195" s="37" t="n">
        <f aca="false">IFERROR((Counts!AB1195-Counts!Z1195)/Counts!AA1195,"")</f>
        <v>0.05215625</v>
      </c>
      <c r="L1195" s="38" t="n">
        <f aca="false">IFERROR(Counts!Y1195/Counts!P1195,"")</f>
        <v>0.28125</v>
      </c>
      <c r="M1195" s="38" t="n">
        <f aca="false">IFERROR(Counts!V1195/Counts!P1195,"")</f>
        <v>0.0625</v>
      </c>
      <c r="N1195" s="38" t="n">
        <f aca="false">IFERROR(Counts!AD1195/Counts!AC1195,"")</f>
        <v>0.142857142857143</v>
      </c>
      <c r="O1195" s="38" t="n">
        <f aca="false">IFERROR(Counts!AE1195/Counts!AC1195,"")</f>
        <v>0.619047619047619</v>
      </c>
      <c r="P1195" s="39" t="n">
        <f aca="false">IFERROR(Counts!AG1195/Counts!AF1195,"")</f>
        <v>92.6174603174603</v>
      </c>
      <c r="Q1195" s="38" t="n">
        <f aca="false">IFERROR(Counts!AH1195/Counts!AC1195,"")</f>
        <v>0.365079365079365</v>
      </c>
      <c r="R1195" s="38" t="n">
        <f aca="false">IFERROR(Counts!N1195/Counts!M1195,"")</f>
        <v>0.342857142857143</v>
      </c>
      <c r="S1195" s="38" t="n">
        <f aca="false">IFERROR(Counts!K1195/Counts!J1195,"")</f>
        <v>0.658064516129032</v>
      </c>
      <c r="T1195" s="38" t="n">
        <f aca="false">IFERROR(Counts!I1195/Counts!H1195,"")</f>
        <v>0.28735632183908</v>
      </c>
      <c r="U1195" s="38" t="n">
        <f aca="false">IFERROR(1-Counts!L1195/Counts!K1195,"")</f>
        <v>0.862745098039216</v>
      </c>
      <c r="V1195" s="39" t="n">
        <f aca="false">IFERROR(Counts!AJ1195/Counts!AI1195,"")</f>
        <v>77.2082278481013</v>
      </c>
      <c r="W1195" s="38" t="n">
        <f aca="false">IFERROR(Counts!AK1195/Counts!AI1195,"")</f>
        <v>0.765822784810127</v>
      </c>
      <c r="X1195" s="40" t="n">
        <f aca="false">IFERROR(Counts!O1195,"")</f>
        <v>-1.532</v>
      </c>
      <c r="Y1195" s="36" t="n">
        <f aca="false">IFERROR(INDEX('Season Counts'!$Y$2:$Y$740,$AF1195)/INDEX('Season Counts'!$X$2:$X$740,$AF1195),"")</f>
        <v>0.3573</v>
      </c>
      <c r="Z1195" s="37" t="n">
        <f aca="false">IFERROR(J1195-Y1195,"")</f>
        <v>-0.0249354166666666</v>
      </c>
      <c r="AA1195" s="38" t="n">
        <f aca="false">IFERROR(INDEX('Season Counts'!$K$2:$K$740,$AF1195)/INDEX('Season Counts'!$J$2:$J$740,$AF1195),"")</f>
        <v>0.396139705882353</v>
      </c>
      <c r="AB1195" s="41" t="n">
        <f aca="false">IFERROR(R1195-AA1195,"")</f>
        <v>-0.0532825630252101</v>
      </c>
      <c r="AC1195" s="39" t="n">
        <f aca="false">IFERROR(INDEX('Season Counts'!$AG$2:$AG$740,$AF1195)/INDEX('Season Counts'!$AF$2:$AF$740,$AF1195),"")</f>
        <v>77.0652806652807</v>
      </c>
      <c r="AD1195" s="40" t="n">
        <f aca="false">IFERROR(V1195-AC1195,"")</f>
        <v>0.142947182820592</v>
      </c>
      <c r="AE1195" s="4" t="str">
        <f aca="false">IF(D1195&lt;Guide!$C$21,"Low PA",IF(TRIM(IF(ISNUMBER(AD1195),IF(N(AD1195)&lt;=-Guide!$C$24,"▼ Bat Speed  ",IF(N(AD1195)&gt;=Guide!$C$24,"▲ Bat Speed  ","")),"")&amp;IF(N(Z1195)&gt;=Guide!$C$22,"▲ Contact  ","")&amp;IF(N(Z1195)&lt;=-Guide!$C$22,"▼ Contact  ","")&amp;IF(N(AB1195)&gt;=Guide!$C$23,"▲ Chase  ","")&amp;IF(N(AB1195)&lt;=-Guide!$C$23,"▼ Chase  ",""))="","Stable",TRIM(IF(ISNUMBER(AD1195),IF(N(AD1195)&lt;=-Guide!$C$24,"▼ Bat Speed  ",IF(N(AD1195)&gt;=Guide!$C$24,"▲ Bat Speed  ","")),"")&amp;IF(N(Z1195)&gt;=Guide!$C$22,"▲ Contact  ","")&amp;IF(N(Z1195)&lt;=-Guide!$C$22,"▼ Contact  ","")&amp;IF(N(AB1195)&gt;=Guide!$C$23,"▲ Chase  ","")&amp;IF(N(AB1195)&lt;=-Guide!$C$23,"▼ Chase  ",""))))</f>
        <v>▼ Chase</v>
      </c>
      <c r="AF1195" s="35" t="n">
        <f aca="false">MATCH(Counts!A1195,'Season Counts'!$A$2:$A$740,0)</f>
        <v>312</v>
      </c>
    </row>
    <row r="1196" customFormat="false" ht="15" hidden="false" customHeight="false" outlineLevel="0" collapsed="false">
      <c r="A1196" s="34" t="str">
        <f aca="false">Counts!B1196</f>
        <v>KC</v>
      </c>
      <c r="B1196" s="5" t="str">
        <f aca="false">Counts!C1196</f>
        <v>Jac Caglianone</v>
      </c>
      <c r="C1196" s="34" t="str">
        <f aca="false">Counts!F1196</f>
        <v>Jun</v>
      </c>
      <c r="D1196" s="35" t="n">
        <f aca="false">IFERROR(Counts!P1196,"")</f>
        <v>106</v>
      </c>
      <c r="E1196" s="36" t="n">
        <f aca="false">IFERROR(Counts!R1196/Counts!Q1196,"")</f>
        <v>0.308510638297872</v>
      </c>
      <c r="F1196" s="36" t="n">
        <f aca="false">IFERROR((Counts!R1196+Counts!V1196+Counts!W1196)/(Counts!Q1196+Counts!V1196+Counts!W1196+Counts!X1196),"")</f>
        <v>0.386792452830189</v>
      </c>
      <c r="G1196" s="36" t="n">
        <f aca="false">IFERROR((Counts!R1196+Counts!S1196+2*Counts!T1196+3*Counts!U1196)/Counts!Q1196,"")</f>
        <v>0.648936170212766</v>
      </c>
      <c r="H1196" s="35" t="n">
        <f aca="false">IFERROR(Counts!U1196,"")</f>
        <v>9</v>
      </c>
      <c r="I1196" s="36" t="n">
        <f aca="false">IFERROR(Counts!Z1196/Counts!AA1196,"")</f>
        <v>0.432857142857143</v>
      </c>
      <c r="J1196" s="36" t="n">
        <f aca="false">IFERROR(Counts!AB1196/Counts!AA1196,"")</f>
        <v>0.447847619047619</v>
      </c>
      <c r="K1196" s="37" t="n">
        <f aca="false">IFERROR((Counts!AB1196-Counts!Z1196)/Counts!AA1196,"")</f>
        <v>0.0149904761904762</v>
      </c>
      <c r="L1196" s="38" t="n">
        <f aca="false">IFERROR(Counts!Y1196/Counts!P1196,"")</f>
        <v>0.292452830188679</v>
      </c>
      <c r="M1196" s="38" t="n">
        <f aca="false">IFERROR(Counts!V1196/Counts!P1196,"")</f>
        <v>0.0943396226415094</v>
      </c>
      <c r="N1196" s="38" t="n">
        <f aca="false">IFERROR(Counts!AD1196/Counts!AC1196,"")</f>
        <v>0.19047619047619</v>
      </c>
      <c r="O1196" s="38" t="n">
        <f aca="false">IFERROR(Counts!AE1196/Counts!AC1196,"")</f>
        <v>0.587301587301587</v>
      </c>
      <c r="P1196" s="39" t="n">
        <f aca="false">IFERROR(Counts!AG1196/Counts!AF1196,"")</f>
        <v>94.0063492063492</v>
      </c>
      <c r="Q1196" s="38" t="n">
        <f aca="false">IFERROR(Counts!AH1196/Counts!AC1196,"")</f>
        <v>0.444444444444444</v>
      </c>
      <c r="R1196" s="38" t="n">
        <f aca="false">IFERROR(Counts!N1196/Counts!M1196,"")</f>
        <v>0.393939393939394</v>
      </c>
      <c r="S1196" s="38" t="n">
        <f aca="false">IFERROR(Counts!K1196/Counts!J1196,"")</f>
        <v>0.805263157894737</v>
      </c>
      <c r="T1196" s="38" t="n">
        <f aca="false">IFERROR(Counts!I1196/Counts!H1196,"")</f>
        <v>0.245901639344262</v>
      </c>
      <c r="U1196" s="38" t="n">
        <f aca="false">IFERROR(1-Counts!L1196/Counts!K1196,"")</f>
        <v>0.830065359477124</v>
      </c>
      <c r="V1196" s="39" t="n">
        <f aca="false">IFERROR(Counts!AJ1196/Counts!AI1196,"")</f>
        <v>77.6388392857143</v>
      </c>
      <c r="W1196" s="38" t="n">
        <f aca="false">IFERROR(Counts!AK1196/Counts!AI1196,"")</f>
        <v>0.78125</v>
      </c>
      <c r="X1196" s="40" t="n">
        <f aca="false">IFERROR(Counts!O1196,"")</f>
        <v>12.126</v>
      </c>
      <c r="Y1196" s="36" t="n">
        <f aca="false">IFERROR(INDEX('Season Counts'!$Y$2:$Y$740,$AF1196)/INDEX('Season Counts'!$X$2:$X$740,$AF1196),"")</f>
        <v>0.3573</v>
      </c>
      <c r="Z1196" s="37" t="n">
        <f aca="false">IFERROR(J1196-Y1196,"")</f>
        <v>0.0905476190476191</v>
      </c>
      <c r="AA1196" s="38" t="n">
        <f aca="false">IFERROR(INDEX('Season Counts'!$K$2:$K$740,$AF1196)/INDEX('Season Counts'!$J$2:$J$740,$AF1196),"")</f>
        <v>0.396139705882353</v>
      </c>
      <c r="AB1196" s="41" t="n">
        <f aca="false">IFERROR(R1196-AA1196,"")</f>
        <v>-0.002200311942959</v>
      </c>
      <c r="AC1196" s="39" t="n">
        <f aca="false">IFERROR(INDEX('Season Counts'!$AG$2:$AG$740,$AF1196)/INDEX('Season Counts'!$AF$2:$AF$740,$AF1196),"")</f>
        <v>77.0652806652807</v>
      </c>
      <c r="AD1196" s="40" t="n">
        <f aca="false">IFERROR(V1196-AC1196,"")</f>
        <v>0.573558620433616</v>
      </c>
      <c r="AE1196" s="4" t="str">
        <f aca="false">IF(D1196&lt;Guide!$C$21,"Low PA",IF(TRIM(IF(ISNUMBER(AD1196),IF(N(AD1196)&lt;=-Guide!$C$24,"▼ Bat Speed  ",IF(N(AD1196)&gt;=Guide!$C$24,"▲ Bat Speed  ","")),"")&amp;IF(N(Z1196)&gt;=Guide!$C$22,"▲ Contact  ","")&amp;IF(N(Z1196)&lt;=-Guide!$C$22,"▼ Contact  ","")&amp;IF(N(AB1196)&gt;=Guide!$C$23,"▲ Chase  ","")&amp;IF(N(AB1196)&lt;=-Guide!$C$23,"▼ Chase  ",""))="","Stable",TRIM(IF(ISNUMBER(AD1196),IF(N(AD1196)&lt;=-Guide!$C$24,"▼ Bat Speed  ",IF(N(AD1196)&gt;=Guide!$C$24,"▲ Bat Speed  ","")),"")&amp;IF(N(Z1196)&gt;=Guide!$C$22,"▲ Contact  ","")&amp;IF(N(Z1196)&lt;=-Guide!$C$22,"▼ Contact  ","")&amp;IF(N(AB1196)&gt;=Guide!$C$23,"▲ Chase  ","")&amp;IF(N(AB1196)&lt;=-Guide!$C$23,"▼ Chase  ",""))))</f>
        <v>▲ Contact</v>
      </c>
      <c r="AF1196" s="35" t="n">
        <f aca="false">MATCH(Counts!A1196,'Season Counts'!$A$2:$A$740,0)</f>
        <v>312</v>
      </c>
    </row>
    <row r="1197" customFormat="false" ht="15" hidden="false" customHeight="false" outlineLevel="0" collapsed="false">
      <c r="A1197" s="34" t="str">
        <f aca="false">Counts!B1197</f>
        <v>KC</v>
      </c>
      <c r="B1197" s="5" t="str">
        <f aca="false">Counts!C1197</f>
        <v>Jac Caglianone</v>
      </c>
      <c r="C1197" s="34" t="str">
        <f aca="false">Counts!F1197</f>
        <v>Jul</v>
      </c>
      <c r="D1197" s="35" t="n">
        <f aca="false">IFERROR(Counts!P1197,"")</f>
        <v>93</v>
      </c>
      <c r="E1197" s="36" t="n">
        <f aca="false">IFERROR(Counts!R1197/Counts!Q1197,"")</f>
        <v>0.222222222222222</v>
      </c>
      <c r="F1197" s="36" t="n">
        <f aca="false">IFERROR((Counts!R1197+Counts!V1197+Counts!W1197)/(Counts!Q1197+Counts!V1197+Counts!W1197+Counts!X1197),"")</f>
        <v>0.236559139784946</v>
      </c>
      <c r="G1197" s="36" t="n">
        <f aca="false">IFERROR((Counts!R1197+Counts!S1197+2*Counts!T1197+3*Counts!U1197)/Counts!Q1197,"")</f>
        <v>0.377777777777778</v>
      </c>
      <c r="H1197" s="35" t="n">
        <f aca="false">IFERROR(Counts!U1197,"")</f>
        <v>3</v>
      </c>
      <c r="I1197" s="36" t="n">
        <f aca="false">IFERROR(Counts!Z1197/Counts!AA1197,"")</f>
        <v>0.262903225806452</v>
      </c>
      <c r="J1197" s="36" t="n">
        <f aca="false">IFERROR(Counts!AB1197/Counts!AA1197,"")</f>
        <v>0.276161290322581</v>
      </c>
      <c r="K1197" s="37" t="n">
        <f aca="false">IFERROR((Counts!AB1197-Counts!Z1197)/Counts!AA1197,"")</f>
        <v>0.013258064516129</v>
      </c>
      <c r="L1197" s="38" t="n">
        <f aca="false">IFERROR(Counts!Y1197/Counts!P1197,"")</f>
        <v>0.204301075268817</v>
      </c>
      <c r="M1197" s="38" t="n">
        <f aca="false">IFERROR(Counts!V1197/Counts!P1197,"")</f>
        <v>0.021505376344086</v>
      </c>
      <c r="N1197" s="38" t="n">
        <f aca="false">IFERROR(Counts!AD1197/Counts!AC1197,"")</f>
        <v>0.0972222222222222</v>
      </c>
      <c r="O1197" s="38" t="n">
        <f aca="false">IFERROR(Counts!AE1197/Counts!AC1197,"")</f>
        <v>0.472222222222222</v>
      </c>
      <c r="P1197" s="39" t="n">
        <f aca="false">IFERROR(Counts!AG1197/Counts!AF1197,"")</f>
        <v>90.8875</v>
      </c>
      <c r="Q1197" s="38" t="n">
        <f aca="false">IFERROR(Counts!AH1197/Counts!AC1197,"")</f>
        <v>0.25</v>
      </c>
      <c r="R1197" s="38" t="n">
        <f aca="false">IFERROR(Counts!N1197/Counts!M1197,"")</f>
        <v>0.438709677419355</v>
      </c>
      <c r="S1197" s="38" t="n">
        <f aca="false">IFERROR(Counts!K1197/Counts!J1197,"")</f>
        <v>0.793893129770992</v>
      </c>
      <c r="T1197" s="38" t="n">
        <f aca="false">IFERROR(Counts!I1197/Counts!H1197,"")</f>
        <v>0.244186046511628</v>
      </c>
      <c r="U1197" s="38" t="n">
        <f aca="false">IFERROR(1-Counts!L1197/Counts!K1197,"")</f>
        <v>0.846153846153846</v>
      </c>
      <c r="V1197" s="39" t="n">
        <f aca="false">IFERROR(Counts!AJ1197/Counts!AI1197,"")</f>
        <v>78.13</v>
      </c>
      <c r="W1197" s="38" t="n">
        <f aca="false">IFERROR(Counts!AK1197/Counts!AI1197,"")</f>
        <v>0.84375</v>
      </c>
      <c r="X1197" s="40" t="n">
        <f aca="false">IFERROR(Counts!O1197,"")</f>
        <v>-3.102</v>
      </c>
      <c r="Y1197" s="36" t="n">
        <f aca="false">IFERROR(INDEX('Season Counts'!$Y$2:$Y$740,$AF1197)/INDEX('Season Counts'!$X$2:$X$740,$AF1197),"")</f>
        <v>0.3573</v>
      </c>
      <c r="Z1197" s="37" t="n">
        <f aca="false">IFERROR(J1197-Y1197,"")</f>
        <v>-0.0811387096774193</v>
      </c>
      <c r="AA1197" s="38" t="n">
        <f aca="false">IFERROR(INDEX('Season Counts'!$K$2:$K$740,$AF1197)/INDEX('Season Counts'!$J$2:$J$740,$AF1197),"")</f>
        <v>0.396139705882353</v>
      </c>
      <c r="AB1197" s="41" t="n">
        <f aca="false">IFERROR(R1197-AA1197,"")</f>
        <v>0.0425699715370019</v>
      </c>
      <c r="AC1197" s="39" t="n">
        <f aca="false">IFERROR(INDEX('Season Counts'!$AG$2:$AG$740,$AF1197)/INDEX('Season Counts'!$AF$2:$AF$740,$AF1197),"")</f>
        <v>77.0652806652807</v>
      </c>
      <c r="AD1197" s="40" t="n">
        <f aca="false">IFERROR(V1197-AC1197,"")</f>
        <v>1.06471933471933</v>
      </c>
      <c r="AE1197" s="4" t="str">
        <f aca="false">IF(D1197&lt;Guide!$C$21,"Low PA",IF(TRIM(IF(ISNUMBER(AD1197),IF(N(AD1197)&lt;=-Guide!$C$24,"▼ Bat Speed  ",IF(N(AD1197)&gt;=Guide!$C$24,"▲ Bat Speed  ","")),"")&amp;IF(N(Z1197)&gt;=Guide!$C$22,"▲ Contact  ","")&amp;IF(N(Z1197)&lt;=-Guide!$C$22,"▼ Contact  ","")&amp;IF(N(AB1197)&gt;=Guide!$C$23,"▲ Chase  ","")&amp;IF(N(AB1197)&lt;=-Guide!$C$23,"▼ Chase  ",""))="","Stable",TRIM(IF(ISNUMBER(AD1197),IF(N(AD1197)&lt;=-Guide!$C$24,"▼ Bat Speed  ",IF(N(AD1197)&gt;=Guide!$C$24,"▲ Bat Speed  ","")),"")&amp;IF(N(Z1197)&gt;=Guide!$C$22,"▲ Contact  ","")&amp;IF(N(Z1197)&lt;=-Guide!$C$22,"▼ Contact  ","")&amp;IF(N(AB1197)&gt;=Guide!$C$23,"▲ Chase  ","")&amp;IF(N(AB1197)&lt;=-Guide!$C$23,"▼ Chase  ",""))))</f>
        <v>▲ Bat Speed ▼ Contact ▲ Chase</v>
      </c>
      <c r="AF1197" s="35" t="n">
        <f aca="false">MATCH(Counts!A1197,'Season Counts'!$A$2:$A$740,0)</f>
        <v>312</v>
      </c>
    </row>
    <row r="1198" customFormat="false" ht="15" hidden="false" customHeight="false" outlineLevel="0" collapsed="false">
      <c r="A1198" s="34" t="str">
        <f aca="false">Counts!B1198</f>
        <v>KC</v>
      </c>
      <c r="B1198" s="5" t="str">
        <f aca="false">Counts!C1198</f>
        <v>Jac Caglianone</v>
      </c>
      <c r="C1198" s="34" t="str">
        <f aca="false">Counts!F1198</f>
        <v>Aug</v>
      </c>
      <c r="D1198" s="35" t="n">
        <f aca="false">IFERROR(Counts!P1198,"")</f>
        <v>98</v>
      </c>
      <c r="E1198" s="36" t="n">
        <f aca="false">IFERROR(Counts!R1198/Counts!Q1198,"")</f>
        <v>0.410526315789474</v>
      </c>
      <c r="F1198" s="36" t="n">
        <f aca="false">IFERROR((Counts!R1198+Counts!V1198+Counts!W1198)/(Counts!Q1198+Counts!V1198+Counts!W1198+Counts!X1198),"")</f>
        <v>0.428571428571429</v>
      </c>
      <c r="G1198" s="36" t="n">
        <f aca="false">IFERROR((Counts!R1198+Counts!S1198+2*Counts!T1198+3*Counts!U1198)/Counts!Q1198,"")</f>
        <v>0.68421052631579</v>
      </c>
      <c r="H1198" s="35" t="n">
        <f aca="false">IFERROR(Counts!U1198,"")</f>
        <v>6</v>
      </c>
      <c r="I1198" s="36" t="n">
        <f aca="false">IFERROR(Counts!Z1198/Counts!AA1198,"")</f>
        <v>0.470833333333333</v>
      </c>
      <c r="J1198" s="36" t="n">
        <f aca="false">IFERROR(Counts!AB1198/Counts!AA1198,"")</f>
        <v>0.404510416666667</v>
      </c>
      <c r="K1198" s="37" t="n">
        <f aca="false">IFERROR((Counts!AB1198-Counts!Z1198)/Counts!AA1198,"")</f>
        <v>-0.0663229166666667</v>
      </c>
      <c r="L1198" s="38" t="n">
        <f aca="false">IFERROR(Counts!Y1198/Counts!P1198,"")</f>
        <v>0.183673469387755</v>
      </c>
      <c r="M1198" s="38" t="n">
        <f aca="false">IFERROR(Counts!V1198/Counts!P1198,"")</f>
        <v>0.0204081632653061</v>
      </c>
      <c r="N1198" s="38" t="n">
        <f aca="false">IFERROR(Counts!AD1198/Counts!AC1198,"")</f>
        <v>0.12987012987013</v>
      </c>
      <c r="O1198" s="38" t="n">
        <f aca="false">IFERROR(Counts!AE1198/Counts!AC1198,"")</f>
        <v>0.532467532467532</v>
      </c>
      <c r="P1198" s="39" t="n">
        <f aca="false">IFERROR(Counts!AG1198/Counts!AF1198,"")</f>
        <v>93.5506493506494</v>
      </c>
      <c r="Q1198" s="38" t="n">
        <f aca="false">IFERROR(Counts!AH1198/Counts!AC1198,"")</f>
        <v>0.376623376623377</v>
      </c>
      <c r="R1198" s="38" t="n">
        <f aca="false">IFERROR(Counts!N1198/Counts!M1198,"")</f>
        <v>0.5</v>
      </c>
      <c r="S1198" s="38" t="n">
        <f aca="false">IFERROR(Counts!K1198/Counts!J1198,"")</f>
        <v>0.746376811594203</v>
      </c>
      <c r="T1198" s="38" t="n">
        <f aca="false">IFERROR(Counts!I1198/Counts!H1198,"")</f>
        <v>0.264864864864865</v>
      </c>
      <c r="U1198" s="38" t="n">
        <f aca="false">IFERROR(1-Counts!L1198/Counts!K1198,"")</f>
        <v>0.87378640776699</v>
      </c>
      <c r="V1198" s="39" t="n">
        <f aca="false">IFERROR(Counts!AJ1198/Counts!AI1198,"")</f>
        <v>76.785534591195</v>
      </c>
      <c r="W1198" s="38" t="n">
        <f aca="false">IFERROR(Counts!AK1198/Counts!AI1198,"")</f>
        <v>0.710691823899371</v>
      </c>
      <c r="X1198" s="40" t="n">
        <f aca="false">IFERROR(Counts!O1198,"")</f>
        <v>15.345</v>
      </c>
      <c r="Y1198" s="36" t="n">
        <f aca="false">IFERROR(INDEX('Season Counts'!$Y$2:$Y$740,$AF1198)/INDEX('Season Counts'!$X$2:$X$740,$AF1198),"")</f>
        <v>0.3573</v>
      </c>
      <c r="Z1198" s="37" t="n">
        <f aca="false">IFERROR(J1198-Y1198,"")</f>
        <v>0.0472104166666667</v>
      </c>
      <c r="AA1198" s="38" t="n">
        <f aca="false">IFERROR(INDEX('Season Counts'!$K$2:$K$740,$AF1198)/INDEX('Season Counts'!$J$2:$J$740,$AF1198),"")</f>
        <v>0.396139705882353</v>
      </c>
      <c r="AB1198" s="41" t="n">
        <f aca="false">IFERROR(R1198-AA1198,"")</f>
        <v>0.103860294117647</v>
      </c>
      <c r="AC1198" s="39" t="n">
        <f aca="false">IFERROR(INDEX('Season Counts'!$AG$2:$AG$740,$AF1198)/INDEX('Season Counts'!$AF$2:$AF$740,$AF1198),"")</f>
        <v>77.0652806652807</v>
      </c>
      <c r="AD1198" s="40" t="n">
        <f aca="false">IFERROR(V1198-AC1198,"")</f>
        <v>-0.279746074085708</v>
      </c>
      <c r="AE1198" s="4" t="str">
        <f aca="false">IF(D1198&lt;Guide!$C$21,"Low PA",IF(TRIM(IF(ISNUMBER(AD1198),IF(N(AD1198)&lt;=-Guide!$C$24,"▼ Bat Speed  ",IF(N(AD1198)&gt;=Guide!$C$24,"▲ Bat Speed  ","")),"")&amp;IF(N(Z1198)&gt;=Guide!$C$22,"▲ Contact  ","")&amp;IF(N(Z1198)&lt;=-Guide!$C$22,"▼ Contact  ","")&amp;IF(N(AB1198)&gt;=Guide!$C$23,"▲ Chase  ","")&amp;IF(N(AB1198)&lt;=-Guide!$C$23,"▼ Chase  ",""))="","Stable",TRIM(IF(ISNUMBER(AD1198),IF(N(AD1198)&lt;=-Guide!$C$24,"▼ Bat Speed  ",IF(N(AD1198)&gt;=Guide!$C$24,"▲ Bat Speed  ","")),"")&amp;IF(N(Z1198)&gt;=Guide!$C$22,"▲ Contact  ","")&amp;IF(N(Z1198)&lt;=-Guide!$C$22,"▼ Contact  ","")&amp;IF(N(AB1198)&gt;=Guide!$C$23,"▲ Chase  ","")&amp;IF(N(AB1198)&lt;=-Guide!$C$23,"▼ Chase  ",""))))</f>
        <v>▲ Contact ▲ Chase</v>
      </c>
      <c r="AF1198" s="35" t="n">
        <f aca="false">MATCH(Counts!A1198,'Season Counts'!$A$2:$A$740,0)</f>
        <v>312</v>
      </c>
    </row>
    <row r="1199" customFormat="false" ht="15" hidden="false" customHeight="false" outlineLevel="0" collapsed="false">
      <c r="A1199" s="34" t="str">
        <f aca="false">Counts!B1199</f>
        <v>KC</v>
      </c>
      <c r="B1199" s="5" t="str">
        <f aca="false">Counts!C1199</f>
        <v>Jac Caglianone</v>
      </c>
      <c r="C1199" s="34" t="str">
        <f aca="false">Counts!F1199</f>
        <v>Sep</v>
      </c>
      <c r="D1199" s="35" t="n">
        <f aca="false">IFERROR(Counts!P1199,"")</f>
        <v>61</v>
      </c>
      <c r="E1199" s="36" t="n">
        <f aca="false">IFERROR(Counts!R1199/Counts!Q1199,"")</f>
        <v>0.327272727272727</v>
      </c>
      <c r="F1199" s="36" t="n">
        <f aca="false">IFERROR((Counts!R1199+Counts!V1199+Counts!W1199)/(Counts!Q1199+Counts!V1199+Counts!W1199+Counts!X1199),"")</f>
        <v>0.39344262295082</v>
      </c>
      <c r="G1199" s="36" t="n">
        <f aca="false">IFERROR((Counts!R1199+Counts!S1199+2*Counts!T1199+3*Counts!U1199)/Counts!Q1199,"")</f>
        <v>0.454545454545455</v>
      </c>
      <c r="H1199" s="35" t="n">
        <f aca="false">IFERROR(Counts!U1199,"")</f>
        <v>0</v>
      </c>
      <c r="I1199" s="36" t="n">
        <f aca="false">IFERROR(Counts!Z1199/Counts!AA1199,"")</f>
        <v>0.374590163934426</v>
      </c>
      <c r="J1199" s="36" t="n">
        <f aca="false">IFERROR(Counts!AB1199/Counts!AA1199,"")</f>
        <v>0.330147540983607</v>
      </c>
      <c r="K1199" s="37" t="n">
        <f aca="false">IFERROR((Counts!AB1199-Counts!Z1199)/Counts!AA1199,"")</f>
        <v>-0.0444426229508197</v>
      </c>
      <c r="L1199" s="38" t="n">
        <f aca="false">IFERROR(Counts!Y1199/Counts!P1199,"")</f>
        <v>0.262295081967213</v>
      </c>
      <c r="M1199" s="38" t="n">
        <f aca="false">IFERROR(Counts!V1199/Counts!P1199,"")</f>
        <v>0.0655737704918033</v>
      </c>
      <c r="N1199" s="38" t="n">
        <f aca="false">IFERROR(Counts!AD1199/Counts!AC1199,"")</f>
        <v>0.0256410256410256</v>
      </c>
      <c r="O1199" s="38" t="n">
        <f aca="false">IFERROR(Counts!AE1199/Counts!AC1199,"")</f>
        <v>0.538461538461538</v>
      </c>
      <c r="P1199" s="39" t="n">
        <f aca="false">IFERROR(Counts!AG1199/Counts!AF1199,"")</f>
        <v>94.548717948718</v>
      </c>
      <c r="Q1199" s="38" t="n">
        <f aca="false">IFERROR(Counts!AH1199/Counts!AC1199,"")</f>
        <v>0.384615384615385</v>
      </c>
      <c r="R1199" s="38" t="n">
        <f aca="false">IFERROR(Counts!N1199/Counts!M1199,"")</f>
        <v>0.44</v>
      </c>
      <c r="S1199" s="38" t="n">
        <f aca="false">IFERROR(Counts!K1199/Counts!J1199,"")</f>
        <v>0.768421052631579</v>
      </c>
      <c r="T1199" s="38" t="n">
        <f aca="false">IFERROR(Counts!I1199/Counts!H1199,"")</f>
        <v>0.2890625</v>
      </c>
      <c r="U1199" s="38" t="n">
        <f aca="false">IFERROR(1-Counts!L1199/Counts!K1199,"")</f>
        <v>0.876712328767123</v>
      </c>
      <c r="V1199" s="39" t="n">
        <f aca="false">IFERROR(Counts!AJ1199/Counts!AI1199,"")</f>
        <v>75.7333333333333</v>
      </c>
      <c r="W1199" s="38" t="n">
        <f aca="false">IFERROR(Counts!AK1199/Counts!AI1199,"")</f>
        <v>0.621621621621622</v>
      </c>
      <c r="X1199" s="40" t="n">
        <f aca="false">IFERROR(Counts!O1199,"")</f>
        <v>2.317</v>
      </c>
      <c r="Y1199" s="36" t="n">
        <f aca="false">IFERROR(INDEX('Season Counts'!$Y$2:$Y$740,$AF1199)/INDEX('Season Counts'!$X$2:$X$740,$AF1199),"")</f>
        <v>0.3573</v>
      </c>
      <c r="Z1199" s="37" t="n">
        <f aca="false">IFERROR(J1199-Y1199,"")</f>
        <v>-0.0271524590163934</v>
      </c>
      <c r="AA1199" s="38" t="n">
        <f aca="false">IFERROR(INDEX('Season Counts'!$K$2:$K$740,$AF1199)/INDEX('Season Counts'!$J$2:$J$740,$AF1199),"")</f>
        <v>0.396139705882353</v>
      </c>
      <c r="AB1199" s="41" t="n">
        <f aca="false">IFERROR(R1199-AA1199,"")</f>
        <v>0.0438602941176471</v>
      </c>
      <c r="AC1199" s="39" t="n">
        <f aca="false">IFERROR(INDEX('Season Counts'!$AG$2:$AG$740,$AF1199)/INDEX('Season Counts'!$AF$2:$AF$740,$AF1199),"")</f>
        <v>77.0652806652807</v>
      </c>
      <c r="AD1199" s="40" t="n">
        <f aca="false">IFERROR(V1199-AC1199,"")</f>
        <v>-1.33194733194733</v>
      </c>
      <c r="AE1199" s="4" t="str">
        <f aca="false">IF(D1199&lt;Guide!$C$21,"Low PA",IF(TRIM(IF(ISNUMBER(AD1199),IF(N(AD1199)&lt;=-Guide!$C$24,"▼ Bat Speed  ",IF(N(AD1199)&gt;=Guide!$C$24,"▲ Bat Speed  ","")),"")&amp;IF(N(Z1199)&gt;=Guide!$C$22,"▲ Contact  ","")&amp;IF(N(Z1199)&lt;=-Guide!$C$22,"▼ Contact  ","")&amp;IF(N(AB1199)&gt;=Guide!$C$23,"▲ Chase  ","")&amp;IF(N(AB1199)&lt;=-Guide!$C$23,"▼ Chase  ",""))="","Stable",TRIM(IF(ISNUMBER(AD1199),IF(N(AD1199)&lt;=-Guide!$C$24,"▼ Bat Speed  ",IF(N(AD1199)&gt;=Guide!$C$24,"▲ Bat Speed  ","")),"")&amp;IF(N(Z1199)&gt;=Guide!$C$22,"▲ Contact  ","")&amp;IF(N(Z1199)&lt;=-Guide!$C$22,"▼ Contact  ","")&amp;IF(N(AB1199)&gt;=Guide!$C$23,"▲ Chase  ","")&amp;IF(N(AB1199)&lt;=-Guide!$C$23,"▼ Chase  ",""))))</f>
        <v>▼ Bat Speed ▲ Chase</v>
      </c>
      <c r="AF1199" s="35" t="n">
        <f aca="false">MATCH(Counts!A1199,'Season Counts'!$A$2:$A$740,0)</f>
        <v>312</v>
      </c>
    </row>
    <row r="1200" customFormat="false" ht="15" hidden="false" customHeight="false" outlineLevel="0" collapsed="false">
      <c r="A1200" s="34" t="str">
        <f aca="false">Counts!B1200</f>
        <v>KC</v>
      </c>
      <c r="B1200" s="5" t="str">
        <f aca="false">Counts!C1200</f>
        <v>Isaac Collins</v>
      </c>
      <c r="C1200" s="34" t="str">
        <f aca="false">Counts!F1200</f>
        <v>Mar-Apr</v>
      </c>
      <c r="D1200" s="35" t="n">
        <f aca="false">IFERROR(Counts!P1200,"")</f>
        <v>93</v>
      </c>
      <c r="E1200" s="36" t="n">
        <f aca="false">IFERROR(Counts!R1200/Counts!Q1200,"")</f>
        <v>0.215189873417722</v>
      </c>
      <c r="F1200" s="36" t="n">
        <f aca="false">IFERROR((Counts!R1200+Counts!V1200+Counts!W1200)/(Counts!Q1200+Counts!V1200+Counts!W1200+Counts!X1200),"")</f>
        <v>0.333333333333333</v>
      </c>
      <c r="G1200" s="36" t="n">
        <f aca="false">IFERROR((Counts!R1200+Counts!S1200+2*Counts!T1200+3*Counts!U1200)/Counts!Q1200,"")</f>
        <v>0.30379746835443</v>
      </c>
      <c r="H1200" s="35" t="n">
        <f aca="false">IFERROR(Counts!U1200,"")</f>
        <v>2</v>
      </c>
      <c r="I1200" s="36" t="n">
        <f aca="false">IFERROR(Counts!Z1200/Counts!AA1200,"")</f>
        <v>0.297311827956989</v>
      </c>
      <c r="J1200" s="36" t="n">
        <f aca="false">IFERROR(Counts!AB1200/Counts!AA1200,"")</f>
        <v>0.287784946236559</v>
      </c>
      <c r="K1200" s="37" t="n">
        <f aca="false">IFERROR((Counts!AB1200-Counts!Z1200)/Counts!AA1200,"")</f>
        <v>-0.0095268817204301</v>
      </c>
      <c r="L1200" s="38" t="n">
        <f aca="false">IFERROR(Counts!Y1200/Counts!P1200,"")</f>
        <v>0.301075268817204</v>
      </c>
      <c r="M1200" s="38" t="n">
        <f aca="false">IFERROR(Counts!V1200/Counts!P1200,"")</f>
        <v>0.129032258064516</v>
      </c>
      <c r="N1200" s="38" t="n">
        <f aca="false">IFERROR(Counts!AD1200/Counts!AC1200,"")</f>
        <v>0.0588235294117647</v>
      </c>
      <c r="O1200" s="38" t="n">
        <f aca="false">IFERROR(Counts!AE1200/Counts!AC1200,"")</f>
        <v>0.352941176470588</v>
      </c>
      <c r="P1200" s="39" t="n">
        <f aca="false">IFERROR(Counts!AG1200/Counts!AF1200,"")</f>
        <v>88.5921568627451</v>
      </c>
      <c r="Q1200" s="38" t="n">
        <f aca="false">IFERROR(Counts!AH1200/Counts!AC1200,"")</f>
        <v>0.294117647058824</v>
      </c>
      <c r="R1200" s="38" t="n">
        <f aca="false">IFERROR(Counts!N1200/Counts!M1200,"")</f>
        <v>0.18</v>
      </c>
      <c r="S1200" s="38" t="n">
        <f aca="false">IFERROR(Counts!K1200/Counts!J1200,"")</f>
        <v>0.592391304347826</v>
      </c>
      <c r="T1200" s="38" t="n">
        <f aca="false">IFERROR(Counts!I1200/Counts!H1200,"")</f>
        <v>0.241379310344828</v>
      </c>
      <c r="U1200" s="38" t="n">
        <f aca="false">IFERROR(1-Counts!L1200/Counts!K1200,"")</f>
        <v>0.862385321100917</v>
      </c>
      <c r="V1200" s="39" t="n">
        <f aca="false">IFERROR(Counts!AJ1200/Counts!AI1200,"")</f>
        <v>73.1416</v>
      </c>
      <c r="W1200" s="38" t="n">
        <f aca="false">IFERROR(Counts!AK1200/Counts!AI1200,"")</f>
        <v>0.328</v>
      </c>
      <c r="X1200" s="40" t="n">
        <f aca="false">IFERROR(Counts!O1200,"")</f>
        <v>-0.807</v>
      </c>
      <c r="Y1200" s="36" t="n">
        <f aca="false">IFERROR(INDEX('Season Counts'!$Y$2:$Y$740,$AF1200)/INDEX('Season Counts'!$X$2:$X$740,$AF1200),"")</f>
        <v>0.295205426356589</v>
      </c>
      <c r="Z1200" s="37" t="n">
        <f aca="false">IFERROR(J1200-Y1200,"")</f>
        <v>-0.00742048012002999</v>
      </c>
      <c r="AA1200" s="38" t="n">
        <f aca="false">IFERROR(INDEX('Season Counts'!$K$2:$K$740,$AF1200)/INDEX('Season Counts'!$J$2:$J$740,$AF1200),"")</f>
        <v>0.220419847328244</v>
      </c>
      <c r="AB1200" s="41" t="n">
        <f aca="false">IFERROR(R1200-AA1200,"")</f>
        <v>-0.0404198473282443</v>
      </c>
      <c r="AC1200" s="39" t="n">
        <f aca="false">IFERROR(INDEX('Season Counts'!$AG$2:$AG$740,$AF1200)/INDEX('Season Counts'!$AF$2:$AF$740,$AF1200),"")</f>
        <v>73.4294117647059</v>
      </c>
      <c r="AD1200" s="40" t="n">
        <f aca="false">IFERROR(V1200-AC1200,"")</f>
        <v>-0.287811764705879</v>
      </c>
      <c r="AE1200" s="4" t="str">
        <f aca="false">IF(D1200&lt;Guide!$C$21,"Low PA",IF(TRIM(IF(ISNUMBER(AD1200),IF(N(AD1200)&lt;=-Guide!$C$24,"▼ Bat Speed  ",IF(N(AD1200)&gt;=Guide!$C$24,"▲ Bat Speed  ","")),"")&amp;IF(N(Z1200)&gt;=Guide!$C$22,"▲ Contact  ","")&amp;IF(N(Z1200)&lt;=-Guide!$C$22,"▼ Contact  ","")&amp;IF(N(AB1200)&gt;=Guide!$C$23,"▲ Chase  ","")&amp;IF(N(AB1200)&lt;=-Guide!$C$23,"▼ Chase  ",""))="","Stable",TRIM(IF(ISNUMBER(AD1200),IF(N(AD1200)&lt;=-Guide!$C$24,"▼ Bat Speed  ",IF(N(AD1200)&gt;=Guide!$C$24,"▲ Bat Speed  ","")),"")&amp;IF(N(Z1200)&gt;=Guide!$C$22,"▲ Contact  ","")&amp;IF(N(Z1200)&lt;=-Guide!$C$22,"▼ Contact  ","")&amp;IF(N(AB1200)&gt;=Guide!$C$23,"▲ Chase  ","")&amp;IF(N(AB1200)&lt;=-Guide!$C$23,"▼ Chase  ",""))))</f>
        <v>▼ Chase</v>
      </c>
      <c r="AF1200" s="35" t="n">
        <f aca="false">MATCH(Counts!A1200,'Season Counts'!$A$2:$A$740,0)</f>
        <v>313</v>
      </c>
    </row>
    <row r="1201" customFormat="false" ht="15" hidden="false" customHeight="false" outlineLevel="0" collapsed="false">
      <c r="A1201" s="34" t="str">
        <f aca="false">Counts!B1201</f>
        <v>KC</v>
      </c>
      <c r="B1201" s="5" t="str">
        <f aca="false">Counts!C1201</f>
        <v>Isaac Collins</v>
      </c>
      <c r="C1201" s="34" t="str">
        <f aca="false">Counts!F1201</f>
        <v>May</v>
      </c>
      <c r="D1201" s="35" t="n">
        <f aca="false">IFERROR(Counts!P1201,"")</f>
        <v>95</v>
      </c>
      <c r="E1201" s="36" t="n">
        <f aca="false">IFERROR(Counts!R1201/Counts!Q1201,"")</f>
        <v>0.217948717948718</v>
      </c>
      <c r="F1201" s="36" t="n">
        <f aca="false">IFERROR((Counts!R1201+Counts!V1201+Counts!W1201)/(Counts!Q1201+Counts!V1201+Counts!W1201+Counts!X1201),"")</f>
        <v>0.336842105263158</v>
      </c>
      <c r="G1201" s="36" t="n">
        <f aca="false">IFERROR((Counts!R1201+Counts!S1201+2*Counts!T1201+3*Counts!U1201)/Counts!Q1201,"")</f>
        <v>0.333333333333333</v>
      </c>
      <c r="H1201" s="35" t="n">
        <f aca="false">IFERROR(Counts!U1201,"")</f>
        <v>1</v>
      </c>
      <c r="I1201" s="36" t="n">
        <f aca="false">IFERROR(Counts!Z1201/Counts!AA1201,"")</f>
        <v>0.305263157894737</v>
      </c>
      <c r="J1201" s="36" t="n">
        <f aca="false">IFERROR(Counts!AB1201/Counts!AA1201,"")</f>
        <v>0.317294736842105</v>
      </c>
      <c r="K1201" s="37" t="n">
        <f aca="false">IFERROR((Counts!AB1201-Counts!Z1201)/Counts!AA1201,"")</f>
        <v>0.0120315789473684</v>
      </c>
      <c r="L1201" s="38" t="n">
        <f aca="false">IFERROR(Counts!Y1201/Counts!P1201,"")</f>
        <v>0.231578947368421</v>
      </c>
      <c r="M1201" s="38" t="n">
        <f aca="false">IFERROR(Counts!V1201/Counts!P1201,"")</f>
        <v>0.136842105263158</v>
      </c>
      <c r="N1201" s="38" t="n">
        <f aca="false">IFERROR(Counts!AD1201/Counts!AC1201,"")</f>
        <v>0.103448275862069</v>
      </c>
      <c r="O1201" s="38" t="n">
        <f aca="false">IFERROR(Counts!AE1201/Counts!AC1201,"")</f>
        <v>0.46551724137931</v>
      </c>
      <c r="P1201" s="39" t="n">
        <f aca="false">IFERROR(Counts!AG1201/Counts!AF1201,"")</f>
        <v>88.7913793103448</v>
      </c>
      <c r="Q1201" s="38" t="n">
        <f aca="false">IFERROR(Counts!AH1201/Counts!AC1201,"")</f>
        <v>0.413793103448276</v>
      </c>
      <c r="R1201" s="38" t="n">
        <f aca="false">IFERROR(Counts!N1201/Counts!M1201,"")</f>
        <v>0.182352941176471</v>
      </c>
      <c r="S1201" s="38" t="n">
        <f aca="false">IFERROR(Counts!K1201/Counts!J1201,"")</f>
        <v>0.567567567567568</v>
      </c>
      <c r="T1201" s="38" t="n">
        <f aca="false">IFERROR(Counts!I1201/Counts!H1201,"")</f>
        <v>0.242647058823529</v>
      </c>
      <c r="U1201" s="38" t="n">
        <f aca="false">IFERROR(1-Counts!L1201/Counts!K1201,"")</f>
        <v>0.866666666666667</v>
      </c>
      <c r="V1201" s="39" t="n">
        <f aca="false">IFERROR(Counts!AJ1201/Counts!AI1201,"")</f>
        <v>73.799173553719</v>
      </c>
      <c r="W1201" s="38" t="n">
        <f aca="false">IFERROR(Counts!AK1201/Counts!AI1201,"")</f>
        <v>0.355371900826446</v>
      </c>
      <c r="X1201" s="40" t="n">
        <f aca="false">IFERROR(Counts!O1201,"")</f>
        <v>0.014</v>
      </c>
      <c r="Y1201" s="36" t="n">
        <f aca="false">IFERROR(INDEX('Season Counts'!$Y$2:$Y$740,$AF1201)/INDEX('Season Counts'!$X$2:$X$740,$AF1201),"")</f>
        <v>0.295205426356589</v>
      </c>
      <c r="Z1201" s="37" t="n">
        <f aca="false">IFERROR(J1201-Y1201,"")</f>
        <v>0.0220893104855162</v>
      </c>
      <c r="AA1201" s="38" t="n">
        <f aca="false">IFERROR(INDEX('Season Counts'!$K$2:$K$740,$AF1201)/INDEX('Season Counts'!$J$2:$J$740,$AF1201),"")</f>
        <v>0.220419847328244</v>
      </c>
      <c r="AB1201" s="41" t="n">
        <f aca="false">IFERROR(R1201-AA1201,"")</f>
        <v>-0.0380669061517737</v>
      </c>
      <c r="AC1201" s="39" t="n">
        <f aca="false">IFERROR(INDEX('Season Counts'!$AG$2:$AG$740,$AF1201)/INDEX('Season Counts'!$AF$2:$AF$740,$AF1201),"")</f>
        <v>73.4294117647059</v>
      </c>
      <c r="AD1201" s="40" t="n">
        <f aca="false">IFERROR(V1201-AC1201,"")</f>
        <v>0.369761789013126</v>
      </c>
      <c r="AE1201" s="4" t="str">
        <f aca="false">IF(D1201&lt;Guide!$C$21,"Low PA",IF(TRIM(IF(ISNUMBER(AD1201),IF(N(AD1201)&lt;=-Guide!$C$24,"▼ Bat Speed  ",IF(N(AD1201)&gt;=Guide!$C$24,"▲ Bat Speed  ","")),"")&amp;IF(N(Z1201)&gt;=Guide!$C$22,"▲ Contact  ","")&amp;IF(N(Z1201)&lt;=-Guide!$C$22,"▼ Contact  ","")&amp;IF(N(AB1201)&gt;=Guide!$C$23,"▲ Chase  ","")&amp;IF(N(AB1201)&lt;=-Guide!$C$23,"▼ Chase  ",""))="","Stable",TRIM(IF(ISNUMBER(AD1201),IF(N(AD1201)&lt;=-Guide!$C$24,"▼ Bat Speed  ",IF(N(AD1201)&gt;=Guide!$C$24,"▲ Bat Speed  ","")),"")&amp;IF(N(Z1201)&gt;=Guide!$C$22,"▲ Contact  ","")&amp;IF(N(Z1201)&lt;=-Guide!$C$22,"▼ Contact  ","")&amp;IF(N(AB1201)&gt;=Guide!$C$23,"▲ Chase  ","")&amp;IF(N(AB1201)&lt;=-Guide!$C$23,"▼ Chase  ",""))))</f>
        <v>Stable</v>
      </c>
      <c r="AF1201" s="35" t="n">
        <f aca="false">MATCH(Counts!A1201,'Season Counts'!$A$2:$A$740,0)</f>
        <v>313</v>
      </c>
    </row>
    <row r="1202" customFormat="false" ht="15" hidden="false" customHeight="false" outlineLevel="0" collapsed="false">
      <c r="A1202" s="34" t="str">
        <f aca="false">Counts!B1202</f>
        <v>KC</v>
      </c>
      <c r="B1202" s="5" t="str">
        <f aca="false">Counts!C1202</f>
        <v>Isaac Collins</v>
      </c>
      <c r="C1202" s="34" t="str">
        <f aca="false">Counts!F1202</f>
        <v>Jun</v>
      </c>
      <c r="D1202" s="35" t="n">
        <f aca="false">IFERROR(Counts!P1202,"")</f>
        <v>94</v>
      </c>
      <c r="E1202" s="36" t="n">
        <f aca="false">IFERROR(Counts!R1202/Counts!Q1202,"")</f>
        <v>0.259259259259259</v>
      </c>
      <c r="F1202" s="36" t="n">
        <f aca="false">IFERROR((Counts!R1202+Counts!V1202+Counts!W1202)/(Counts!Q1202+Counts!V1202+Counts!W1202+Counts!X1202),"")</f>
        <v>0.347826086956522</v>
      </c>
      <c r="G1202" s="36" t="n">
        <f aca="false">IFERROR((Counts!R1202+Counts!S1202+2*Counts!T1202+3*Counts!U1202)/Counts!Q1202,"")</f>
        <v>0.345679012345679</v>
      </c>
      <c r="H1202" s="35" t="n">
        <f aca="false">IFERROR(Counts!U1202,"")</f>
        <v>0</v>
      </c>
      <c r="I1202" s="36" t="n">
        <f aca="false">IFERROR(Counts!Z1202/Counts!AA1202,"")</f>
        <v>0.315760869565217</v>
      </c>
      <c r="J1202" s="36" t="n">
        <f aca="false">IFERROR(Counts!AB1202/Counts!AA1202,"")</f>
        <v>0.32470652173913</v>
      </c>
      <c r="K1202" s="37" t="n">
        <f aca="false">IFERROR((Counts!AB1202-Counts!Z1202)/Counts!AA1202,"")</f>
        <v>0.00894565217391305</v>
      </c>
      <c r="L1202" s="38" t="n">
        <f aca="false">IFERROR(Counts!Y1202/Counts!P1202,"")</f>
        <v>0.159574468085106</v>
      </c>
      <c r="M1202" s="38" t="n">
        <f aca="false">IFERROR(Counts!V1202/Counts!P1202,"")</f>
        <v>0.0957446808510638</v>
      </c>
      <c r="N1202" s="38" t="n">
        <f aca="false">IFERROR(Counts!AD1202/Counts!AC1202,"")</f>
        <v>0.0147058823529412</v>
      </c>
      <c r="O1202" s="38" t="n">
        <f aca="false">IFERROR(Counts!AE1202/Counts!AC1202,"")</f>
        <v>0.411764705882353</v>
      </c>
      <c r="P1202" s="39" t="n">
        <f aca="false">IFERROR(Counts!AG1202/Counts!AF1202,"")</f>
        <v>86.0926470588235</v>
      </c>
      <c r="Q1202" s="38" t="n">
        <f aca="false">IFERROR(Counts!AH1202/Counts!AC1202,"")</f>
        <v>0.25</v>
      </c>
      <c r="R1202" s="38" t="n">
        <f aca="false">IFERROR(Counts!N1202/Counts!M1202,"")</f>
        <v>0.236363636363636</v>
      </c>
      <c r="S1202" s="38" t="n">
        <f aca="false">IFERROR(Counts!K1202/Counts!J1202,"")</f>
        <v>0.580110497237569</v>
      </c>
      <c r="T1202" s="38" t="n">
        <f aca="false">IFERROR(Counts!I1202/Counts!H1202,"")</f>
        <v>0.118055555555556</v>
      </c>
      <c r="U1202" s="38" t="n">
        <f aca="false">IFERROR(1-Counts!L1202/Counts!K1202,"")</f>
        <v>0.971428571428571</v>
      </c>
      <c r="V1202" s="39" t="n">
        <f aca="false">IFERROR(Counts!AJ1202/Counts!AI1202,"")</f>
        <v>73.5376</v>
      </c>
      <c r="W1202" s="38" t="n">
        <f aca="false">IFERROR(Counts!AK1202/Counts!AI1202,"")</f>
        <v>0.384</v>
      </c>
      <c r="X1202" s="40" t="n">
        <f aca="false">IFERROR(Counts!O1202,"")</f>
        <v>-1.453</v>
      </c>
      <c r="Y1202" s="36" t="n">
        <f aca="false">IFERROR(INDEX('Season Counts'!$Y$2:$Y$740,$AF1202)/INDEX('Season Counts'!$X$2:$X$740,$AF1202),"")</f>
        <v>0.295205426356589</v>
      </c>
      <c r="Z1202" s="37" t="n">
        <f aca="false">IFERROR(J1202-Y1202,"")</f>
        <v>0.0295010953825413</v>
      </c>
      <c r="AA1202" s="38" t="n">
        <f aca="false">IFERROR(INDEX('Season Counts'!$K$2:$K$740,$AF1202)/INDEX('Season Counts'!$J$2:$J$740,$AF1202),"")</f>
        <v>0.220419847328244</v>
      </c>
      <c r="AB1202" s="41" t="n">
        <f aca="false">IFERROR(R1202-AA1202,"")</f>
        <v>0.0159437890353921</v>
      </c>
      <c r="AC1202" s="39" t="n">
        <f aca="false">IFERROR(INDEX('Season Counts'!$AG$2:$AG$740,$AF1202)/INDEX('Season Counts'!$AF$2:$AF$740,$AF1202),"")</f>
        <v>73.4294117647059</v>
      </c>
      <c r="AD1202" s="40" t="n">
        <f aca="false">IFERROR(V1202-AC1202,"")</f>
        <v>0.108188235294122</v>
      </c>
      <c r="AE1202" s="4" t="str">
        <f aca="false">IF(D1202&lt;Guide!$C$21,"Low PA",IF(TRIM(IF(ISNUMBER(AD1202),IF(N(AD1202)&lt;=-Guide!$C$24,"▼ Bat Speed  ",IF(N(AD1202)&gt;=Guide!$C$24,"▲ Bat Speed  ","")),"")&amp;IF(N(Z1202)&gt;=Guide!$C$22,"▲ Contact  ","")&amp;IF(N(Z1202)&lt;=-Guide!$C$22,"▼ Contact  ","")&amp;IF(N(AB1202)&gt;=Guide!$C$23,"▲ Chase  ","")&amp;IF(N(AB1202)&lt;=-Guide!$C$23,"▼ Chase  ",""))="","Stable",TRIM(IF(ISNUMBER(AD1202),IF(N(AD1202)&lt;=-Guide!$C$24,"▼ Bat Speed  ",IF(N(AD1202)&gt;=Guide!$C$24,"▲ Bat Speed  ","")),"")&amp;IF(N(Z1202)&gt;=Guide!$C$22,"▲ Contact  ","")&amp;IF(N(Z1202)&lt;=-Guide!$C$22,"▼ Contact  ","")&amp;IF(N(AB1202)&gt;=Guide!$C$23,"▲ Chase  ","")&amp;IF(N(AB1202)&lt;=-Guide!$C$23,"▼ Chase  ",""))))</f>
        <v>Stable</v>
      </c>
      <c r="AF1202" s="35" t="n">
        <f aca="false">MATCH(Counts!A1202,'Season Counts'!$A$2:$A$740,0)</f>
        <v>313</v>
      </c>
    </row>
    <row r="1203" customFormat="false" ht="15" hidden="false" customHeight="false" outlineLevel="0" collapsed="false">
      <c r="A1203" s="34" t="str">
        <f aca="false">Counts!B1203</f>
        <v>KC</v>
      </c>
      <c r="B1203" s="5" t="str">
        <f aca="false">Counts!C1203</f>
        <v>Isaac Collins</v>
      </c>
      <c r="C1203" s="34" t="str">
        <f aca="false">Counts!F1203</f>
        <v>Jul</v>
      </c>
      <c r="D1203" s="35" t="n">
        <f aca="false">IFERROR(Counts!P1203,"")</f>
        <v>85</v>
      </c>
      <c r="E1203" s="36" t="n">
        <f aca="false">IFERROR(Counts!R1203/Counts!Q1203,"")</f>
        <v>0.276315789473684</v>
      </c>
      <c r="F1203" s="36" t="n">
        <f aca="false">IFERROR((Counts!R1203+Counts!V1203+Counts!W1203)/(Counts!Q1203+Counts!V1203+Counts!W1203+Counts!X1203),"")</f>
        <v>0.352941176470588</v>
      </c>
      <c r="G1203" s="36" t="n">
        <f aca="false">IFERROR((Counts!R1203+Counts!S1203+2*Counts!T1203+3*Counts!U1203)/Counts!Q1203,"")</f>
        <v>0.5</v>
      </c>
      <c r="H1203" s="35" t="n">
        <f aca="false">IFERROR(Counts!U1203,"")</f>
        <v>3</v>
      </c>
      <c r="I1203" s="36" t="n">
        <f aca="false">IFERROR(Counts!Z1203/Counts!AA1203,"")</f>
        <v>0.376470588235294</v>
      </c>
      <c r="J1203" s="36" t="n">
        <f aca="false">IFERROR(Counts!AB1203/Counts!AA1203,"")</f>
        <v>0.289</v>
      </c>
      <c r="K1203" s="37" t="n">
        <f aca="false">IFERROR((Counts!AB1203-Counts!Z1203)/Counts!AA1203,"")</f>
        <v>-0.0874705882352941</v>
      </c>
      <c r="L1203" s="38" t="n">
        <f aca="false">IFERROR(Counts!Y1203/Counts!P1203,"")</f>
        <v>0.211764705882353</v>
      </c>
      <c r="M1203" s="38" t="n">
        <f aca="false">IFERROR(Counts!V1203/Counts!P1203,"")</f>
        <v>0.105882352941176</v>
      </c>
      <c r="N1203" s="38" t="n">
        <f aca="false">IFERROR(Counts!AD1203/Counts!AC1203,"")</f>
        <v>0.0517241379310345</v>
      </c>
      <c r="O1203" s="38" t="n">
        <f aca="false">IFERROR(Counts!AE1203/Counts!AC1203,"")</f>
        <v>0.379310344827586</v>
      </c>
      <c r="P1203" s="39" t="n">
        <f aca="false">IFERROR(Counts!AG1203/Counts!AF1203,"")</f>
        <v>85.2103448275862</v>
      </c>
      <c r="Q1203" s="38" t="n">
        <f aca="false">IFERROR(Counts!AH1203/Counts!AC1203,"")</f>
        <v>0.362068965517241</v>
      </c>
      <c r="R1203" s="38" t="n">
        <f aca="false">IFERROR(Counts!N1203/Counts!M1203,"")</f>
        <v>0.25</v>
      </c>
      <c r="S1203" s="38" t="n">
        <f aca="false">IFERROR(Counts!K1203/Counts!J1203,"")</f>
        <v>0.624242424242424</v>
      </c>
      <c r="T1203" s="38" t="n">
        <f aca="false">IFERROR(Counts!I1203/Counts!H1203,"")</f>
        <v>0.206896551724138</v>
      </c>
      <c r="U1203" s="38" t="n">
        <f aca="false">IFERROR(1-Counts!L1203/Counts!K1203,"")</f>
        <v>0.883495145631068</v>
      </c>
      <c r="V1203" s="39" t="n">
        <f aca="false">IFERROR(Counts!AJ1203/Counts!AI1203,"")</f>
        <v>73.2669291338583</v>
      </c>
      <c r="W1203" s="38" t="n">
        <f aca="false">IFERROR(Counts!AK1203/Counts!AI1203,"")</f>
        <v>0.283464566929134</v>
      </c>
      <c r="X1203" s="40" t="n">
        <f aca="false">IFERROR(Counts!O1203,"")</f>
        <v>5.971</v>
      </c>
      <c r="Y1203" s="36" t="n">
        <f aca="false">IFERROR(INDEX('Season Counts'!$Y$2:$Y$740,$AF1203)/INDEX('Season Counts'!$X$2:$X$740,$AF1203),"")</f>
        <v>0.295205426356589</v>
      </c>
      <c r="Z1203" s="37" t="n">
        <f aca="false">IFERROR(J1203-Y1203,"")</f>
        <v>-0.00620542635658911</v>
      </c>
      <c r="AA1203" s="38" t="n">
        <f aca="false">IFERROR(INDEX('Season Counts'!$K$2:$K$740,$AF1203)/INDEX('Season Counts'!$J$2:$J$740,$AF1203),"")</f>
        <v>0.220419847328244</v>
      </c>
      <c r="AB1203" s="41" t="n">
        <f aca="false">IFERROR(R1203-AA1203,"")</f>
        <v>0.0295801526717557</v>
      </c>
      <c r="AC1203" s="39" t="n">
        <f aca="false">IFERROR(INDEX('Season Counts'!$AG$2:$AG$740,$AF1203)/INDEX('Season Counts'!$AF$2:$AF$740,$AF1203),"")</f>
        <v>73.4294117647059</v>
      </c>
      <c r="AD1203" s="40" t="n">
        <f aca="false">IFERROR(V1203-AC1203,"")</f>
        <v>-0.16248263084762</v>
      </c>
      <c r="AE1203" s="4" t="str">
        <f aca="false">IF(D1203&lt;Guide!$C$21,"Low PA",IF(TRIM(IF(ISNUMBER(AD1203),IF(N(AD1203)&lt;=-Guide!$C$24,"▼ Bat Speed  ",IF(N(AD1203)&gt;=Guide!$C$24,"▲ Bat Speed  ","")),"")&amp;IF(N(Z1203)&gt;=Guide!$C$22,"▲ Contact  ","")&amp;IF(N(Z1203)&lt;=-Guide!$C$22,"▼ Contact  ","")&amp;IF(N(AB1203)&gt;=Guide!$C$23,"▲ Chase  ","")&amp;IF(N(AB1203)&lt;=-Guide!$C$23,"▼ Chase  ",""))="","Stable",TRIM(IF(ISNUMBER(AD1203),IF(N(AD1203)&lt;=-Guide!$C$24,"▼ Bat Speed  ",IF(N(AD1203)&gt;=Guide!$C$24,"▲ Bat Speed  ","")),"")&amp;IF(N(Z1203)&gt;=Guide!$C$22,"▲ Contact  ","")&amp;IF(N(Z1203)&lt;=-Guide!$C$22,"▼ Contact  ","")&amp;IF(N(AB1203)&gt;=Guide!$C$23,"▲ Chase  ","")&amp;IF(N(AB1203)&lt;=-Guide!$C$23,"▼ Chase  ",""))))</f>
        <v>Stable</v>
      </c>
      <c r="AF1203" s="35" t="n">
        <f aca="false">MATCH(Counts!A1203,'Season Counts'!$A$2:$A$740,0)</f>
        <v>313</v>
      </c>
    </row>
    <row r="1204" customFormat="false" ht="15" hidden="false" customHeight="false" outlineLevel="0" collapsed="false">
      <c r="A1204" s="34" t="str">
        <f aca="false">Counts!B1204</f>
        <v>KC</v>
      </c>
      <c r="B1204" s="5" t="str">
        <f aca="false">Counts!C1204</f>
        <v>Isaac Collins</v>
      </c>
      <c r="C1204" s="34" t="str">
        <f aca="false">Counts!F1204</f>
        <v>Aug</v>
      </c>
      <c r="D1204" s="35" t="n">
        <f aca="false">IFERROR(Counts!P1204,"")</f>
        <v>84</v>
      </c>
      <c r="E1204" s="36" t="n">
        <f aca="false">IFERROR(Counts!R1204/Counts!Q1204,"")</f>
        <v>0.189189189189189</v>
      </c>
      <c r="F1204" s="36" t="n">
        <f aca="false">IFERROR((Counts!R1204+Counts!V1204+Counts!W1204)/(Counts!Q1204+Counts!V1204+Counts!W1204+Counts!X1204),"")</f>
        <v>0.273809523809524</v>
      </c>
      <c r="G1204" s="36" t="n">
        <f aca="false">IFERROR((Counts!R1204+Counts!S1204+2*Counts!T1204+3*Counts!U1204)/Counts!Q1204,"")</f>
        <v>0.283783783783784</v>
      </c>
      <c r="H1204" s="35" t="n">
        <f aca="false">IFERROR(Counts!U1204,"")</f>
        <v>0</v>
      </c>
      <c r="I1204" s="36" t="n">
        <f aca="false">IFERROR(Counts!Z1204/Counts!AA1204,"")</f>
        <v>0.254166666666667</v>
      </c>
      <c r="J1204" s="36" t="n">
        <f aca="false">IFERROR(Counts!AB1204/Counts!AA1204,"")</f>
        <v>0.271107142857143</v>
      </c>
      <c r="K1204" s="37" t="n">
        <f aca="false">IFERROR((Counts!AB1204-Counts!Z1204)/Counts!AA1204,"")</f>
        <v>0.0169404761904762</v>
      </c>
      <c r="L1204" s="38" t="n">
        <f aca="false">IFERROR(Counts!Y1204/Counts!P1204,"")</f>
        <v>0.214285714285714</v>
      </c>
      <c r="M1204" s="38" t="n">
        <f aca="false">IFERROR(Counts!V1204/Counts!P1204,"")</f>
        <v>0.107142857142857</v>
      </c>
      <c r="N1204" s="38" t="n">
        <f aca="false">IFERROR(Counts!AD1204/Counts!AC1204,"")</f>
        <v>0.0526315789473684</v>
      </c>
      <c r="O1204" s="38" t="n">
        <f aca="false">IFERROR(Counts!AE1204/Counts!AC1204,"")</f>
        <v>0.403508771929825</v>
      </c>
      <c r="P1204" s="39" t="n">
        <f aca="false">IFERROR(Counts!AG1204/Counts!AF1204,"")</f>
        <v>90.4859649122807</v>
      </c>
      <c r="Q1204" s="38" t="n">
        <f aca="false">IFERROR(Counts!AH1204/Counts!AC1204,"")</f>
        <v>0.298245614035088</v>
      </c>
      <c r="R1204" s="38" t="n">
        <f aca="false">IFERROR(Counts!N1204/Counts!M1204,"")</f>
        <v>0.229508196721311</v>
      </c>
      <c r="S1204" s="38" t="n">
        <f aca="false">IFERROR(Counts!K1204/Counts!J1204,"")</f>
        <v>0.608187134502924</v>
      </c>
      <c r="T1204" s="38" t="n">
        <f aca="false">IFERROR(Counts!I1204/Counts!H1204,"")</f>
        <v>0.171232876712329</v>
      </c>
      <c r="U1204" s="38" t="n">
        <f aca="false">IFERROR(1-Counts!L1204/Counts!K1204,"")</f>
        <v>0.932692307692308</v>
      </c>
      <c r="V1204" s="39" t="n">
        <f aca="false">IFERROR(Counts!AJ1204/Counts!AI1204,"")</f>
        <v>73.7744186046512</v>
      </c>
      <c r="W1204" s="38" t="n">
        <f aca="false">IFERROR(Counts!AK1204/Counts!AI1204,"")</f>
        <v>0.364341085271318</v>
      </c>
      <c r="X1204" s="40" t="n">
        <f aca="false">IFERROR(Counts!O1204,"")</f>
        <v>-5.039</v>
      </c>
      <c r="Y1204" s="36" t="n">
        <f aca="false">IFERROR(INDEX('Season Counts'!$Y$2:$Y$740,$AF1204)/INDEX('Season Counts'!$X$2:$X$740,$AF1204),"")</f>
        <v>0.295205426356589</v>
      </c>
      <c r="Z1204" s="37" t="n">
        <f aca="false">IFERROR(J1204-Y1204,"")</f>
        <v>-0.0240982834994463</v>
      </c>
      <c r="AA1204" s="38" t="n">
        <f aca="false">IFERROR(INDEX('Season Counts'!$K$2:$K$740,$AF1204)/INDEX('Season Counts'!$J$2:$J$740,$AF1204),"")</f>
        <v>0.220419847328244</v>
      </c>
      <c r="AB1204" s="41" t="n">
        <f aca="false">IFERROR(R1204-AA1204,"")</f>
        <v>0.00908834939306721</v>
      </c>
      <c r="AC1204" s="39" t="n">
        <f aca="false">IFERROR(INDEX('Season Counts'!$AG$2:$AG$740,$AF1204)/INDEX('Season Counts'!$AF$2:$AF$740,$AF1204),"")</f>
        <v>73.4294117647059</v>
      </c>
      <c r="AD1204" s="40" t="n">
        <f aca="false">IFERROR(V1204-AC1204,"")</f>
        <v>0.34500683994527</v>
      </c>
      <c r="AE1204" s="4" t="str">
        <f aca="false">IF(D1204&lt;Guide!$C$21,"Low PA",IF(TRIM(IF(ISNUMBER(AD1204),IF(N(AD1204)&lt;=-Guide!$C$24,"▼ Bat Speed  ",IF(N(AD1204)&gt;=Guide!$C$24,"▲ Bat Speed  ","")),"")&amp;IF(N(Z1204)&gt;=Guide!$C$22,"▲ Contact  ","")&amp;IF(N(Z1204)&lt;=-Guide!$C$22,"▼ Contact  ","")&amp;IF(N(AB1204)&gt;=Guide!$C$23,"▲ Chase  ","")&amp;IF(N(AB1204)&lt;=-Guide!$C$23,"▼ Chase  ",""))="","Stable",TRIM(IF(ISNUMBER(AD1204),IF(N(AD1204)&lt;=-Guide!$C$24,"▼ Bat Speed  ",IF(N(AD1204)&gt;=Guide!$C$24,"▲ Bat Speed  ","")),"")&amp;IF(N(Z1204)&gt;=Guide!$C$22,"▲ Contact  ","")&amp;IF(N(Z1204)&lt;=-Guide!$C$22,"▼ Contact  ","")&amp;IF(N(AB1204)&gt;=Guide!$C$23,"▲ Chase  ","")&amp;IF(N(AB1204)&lt;=-Guide!$C$23,"▼ Chase  ",""))))</f>
        <v>Stable</v>
      </c>
      <c r="AF1204" s="35" t="n">
        <f aca="false">MATCH(Counts!A1204,'Season Counts'!$A$2:$A$740,0)</f>
        <v>313</v>
      </c>
    </row>
    <row r="1205" customFormat="false" ht="15" hidden="false" customHeight="false" outlineLevel="0" collapsed="false">
      <c r="A1205" s="34" t="str">
        <f aca="false">Counts!B1205</f>
        <v>KC</v>
      </c>
      <c r="B1205" s="5" t="str">
        <f aca="false">Counts!C1205</f>
        <v>Isaac Collins</v>
      </c>
      <c r="C1205" s="34" t="str">
        <f aca="false">Counts!F1205</f>
        <v>Sep</v>
      </c>
      <c r="D1205" s="35" t="n">
        <f aca="false">IFERROR(Counts!P1205,"")</f>
        <v>68</v>
      </c>
      <c r="E1205" s="36" t="n">
        <f aca="false">IFERROR(Counts!R1205/Counts!Q1205,"")</f>
        <v>0.0740740740740741</v>
      </c>
      <c r="F1205" s="36" t="n">
        <f aca="false">IFERROR((Counts!R1205+Counts!V1205+Counts!W1205)/(Counts!Q1205+Counts!V1205+Counts!W1205+Counts!X1205),"")</f>
        <v>0.253731343283582</v>
      </c>
      <c r="G1205" s="36" t="n">
        <f aca="false">IFERROR((Counts!R1205+Counts!S1205+2*Counts!T1205+3*Counts!U1205)/Counts!Q1205,"")</f>
        <v>0.0925925925925926</v>
      </c>
      <c r="H1205" s="35" t="n">
        <f aca="false">IFERROR(Counts!U1205,"")</f>
        <v>0</v>
      </c>
      <c r="I1205" s="36" t="n">
        <f aca="false">IFERROR(Counts!Z1205/Counts!AA1205,"")</f>
        <v>0.194776119402985</v>
      </c>
      <c r="J1205" s="36" t="n">
        <f aca="false">IFERROR(Counts!AB1205/Counts!AA1205,"")</f>
        <v>0.271761194029851</v>
      </c>
      <c r="K1205" s="37" t="n">
        <f aca="false">IFERROR((Counts!AB1205-Counts!Z1205)/Counts!AA1205,"")</f>
        <v>0.0769850746268656</v>
      </c>
      <c r="L1205" s="38" t="n">
        <f aca="false">IFERROR(Counts!Y1205/Counts!P1205,"")</f>
        <v>0.279411764705882</v>
      </c>
      <c r="M1205" s="38" t="n">
        <f aca="false">IFERROR(Counts!V1205/Counts!P1205,"")</f>
        <v>0.176470588235294</v>
      </c>
      <c r="N1205" s="38" t="n">
        <f aca="false">IFERROR(Counts!AD1205/Counts!AC1205,"")</f>
        <v>0.0277777777777778</v>
      </c>
      <c r="O1205" s="38" t="n">
        <f aca="false">IFERROR(Counts!AE1205/Counts!AC1205,"")</f>
        <v>0.305555555555556</v>
      </c>
      <c r="P1205" s="39" t="n">
        <f aca="false">IFERROR(Counts!AG1205/Counts!AF1205,"")</f>
        <v>81.6972222222222</v>
      </c>
      <c r="Q1205" s="38" t="n">
        <f aca="false">IFERROR(Counts!AH1205/Counts!AC1205,"")</f>
        <v>0.166666666666667</v>
      </c>
      <c r="R1205" s="38" t="n">
        <f aca="false">IFERROR(Counts!N1205/Counts!M1205,"")</f>
        <v>0.253086419753086</v>
      </c>
      <c r="S1205" s="38" t="n">
        <f aca="false">IFERROR(Counts!K1205/Counts!J1205,"")</f>
        <v>0.570422535211268</v>
      </c>
      <c r="T1205" s="38" t="n">
        <f aca="false">IFERROR(Counts!I1205/Counts!H1205,"")</f>
        <v>0.180327868852459</v>
      </c>
      <c r="U1205" s="38" t="n">
        <f aca="false">IFERROR(1-Counts!L1205/Counts!K1205,"")</f>
        <v>0.91358024691358</v>
      </c>
      <c r="V1205" s="39" t="n">
        <f aca="false">IFERROR(Counts!AJ1205/Counts!AI1205,"")</f>
        <v>72.9855769230769</v>
      </c>
      <c r="W1205" s="38" t="n">
        <f aca="false">IFERROR(Counts!AK1205/Counts!AI1205,"")</f>
        <v>0.307692307692308</v>
      </c>
      <c r="X1205" s="40" t="n">
        <f aca="false">IFERROR(Counts!O1205,"")</f>
        <v>-7.228</v>
      </c>
      <c r="Y1205" s="36" t="n">
        <f aca="false">IFERROR(INDEX('Season Counts'!$Y$2:$Y$740,$AF1205)/INDEX('Season Counts'!$X$2:$X$740,$AF1205),"")</f>
        <v>0.295205426356589</v>
      </c>
      <c r="Z1205" s="37" t="n">
        <f aca="false">IFERROR(J1205-Y1205,"")</f>
        <v>-0.0234442323267384</v>
      </c>
      <c r="AA1205" s="38" t="n">
        <f aca="false">IFERROR(INDEX('Season Counts'!$K$2:$K$740,$AF1205)/INDEX('Season Counts'!$J$2:$J$740,$AF1205),"")</f>
        <v>0.220419847328244</v>
      </c>
      <c r="AB1205" s="41" t="n">
        <f aca="false">IFERROR(R1205-AA1205,"")</f>
        <v>0.0326665724248422</v>
      </c>
      <c r="AC1205" s="39" t="n">
        <f aca="false">IFERROR(INDEX('Season Counts'!$AG$2:$AG$740,$AF1205)/INDEX('Season Counts'!$AF$2:$AF$740,$AF1205),"")</f>
        <v>73.4294117647059</v>
      </c>
      <c r="AD1205" s="40" t="n">
        <f aca="false">IFERROR(V1205-AC1205,"")</f>
        <v>-0.44383484162897</v>
      </c>
      <c r="AE1205" s="4" t="str">
        <f aca="false">IF(D1205&lt;Guide!$C$21,"Low PA",IF(TRIM(IF(ISNUMBER(AD1205),IF(N(AD1205)&lt;=-Guide!$C$24,"▼ Bat Speed  ",IF(N(AD1205)&gt;=Guide!$C$24,"▲ Bat Speed  ","")),"")&amp;IF(N(Z1205)&gt;=Guide!$C$22,"▲ Contact  ","")&amp;IF(N(Z1205)&lt;=-Guide!$C$22,"▼ Contact  ","")&amp;IF(N(AB1205)&gt;=Guide!$C$23,"▲ Chase  ","")&amp;IF(N(AB1205)&lt;=-Guide!$C$23,"▼ Chase  ",""))="","Stable",TRIM(IF(ISNUMBER(AD1205),IF(N(AD1205)&lt;=-Guide!$C$24,"▼ Bat Speed  ",IF(N(AD1205)&gt;=Guide!$C$24,"▲ Bat Speed  ","")),"")&amp;IF(N(Z1205)&gt;=Guide!$C$22,"▲ Contact  ","")&amp;IF(N(Z1205)&lt;=-Guide!$C$22,"▼ Contact  ","")&amp;IF(N(AB1205)&gt;=Guide!$C$23,"▲ Chase  ","")&amp;IF(N(AB1205)&lt;=-Guide!$C$23,"▼ Chase  ",""))))</f>
        <v>Stable</v>
      </c>
      <c r="AF1205" s="35" t="n">
        <f aca="false">MATCH(Counts!A1205,'Season Counts'!$A$2:$A$740,0)</f>
        <v>313</v>
      </c>
    </row>
    <row r="1206" customFormat="false" ht="15" hidden="false" customHeight="false" outlineLevel="0" collapsed="false">
      <c r="A1206" s="34" t="str">
        <f aca="false">Counts!B1206</f>
        <v>KC</v>
      </c>
      <c r="B1206" s="5" t="str">
        <f aca="false">Counts!C1206</f>
        <v>Vinnie Pasquantino</v>
      </c>
      <c r="C1206" s="34" t="str">
        <f aca="false">Counts!F1206</f>
        <v>Mar-Apr</v>
      </c>
      <c r="D1206" s="35" t="n">
        <f aca="false">IFERROR(Counts!P1206,"")</f>
        <v>124</v>
      </c>
      <c r="E1206" s="36" t="n">
        <f aca="false">IFERROR(Counts!R1206/Counts!Q1206,"")</f>
        <v>0.16504854368932</v>
      </c>
      <c r="F1206" s="36" t="n">
        <f aca="false">IFERROR((Counts!R1206+Counts!V1206+Counts!W1206)/(Counts!Q1206+Counts!V1206+Counts!W1206+Counts!X1206),"")</f>
        <v>0.274193548387097</v>
      </c>
      <c r="G1206" s="36" t="n">
        <f aca="false">IFERROR((Counts!R1206+Counts!S1206+2*Counts!T1206+3*Counts!U1206)/Counts!Q1206,"")</f>
        <v>0.320388349514563</v>
      </c>
      <c r="H1206" s="35" t="n">
        <f aca="false">IFERROR(Counts!U1206,"")</f>
        <v>3</v>
      </c>
      <c r="I1206" s="36" t="n">
        <f aca="false">IFERROR(Counts!Z1206/Counts!AA1206,"")</f>
        <v>0.265725806451613</v>
      </c>
      <c r="J1206" s="36" t="n">
        <f aca="false">IFERROR(Counts!AB1206/Counts!AA1206,"")</f>
        <v>0.294911290322581</v>
      </c>
      <c r="K1206" s="37" t="n">
        <f aca="false">IFERROR((Counts!AB1206-Counts!Z1206)/Counts!AA1206,"")</f>
        <v>0.0291854838709677</v>
      </c>
      <c r="L1206" s="38" t="n">
        <f aca="false">IFERROR(Counts!Y1206/Counts!P1206,"")</f>
        <v>0.193548387096774</v>
      </c>
      <c r="M1206" s="38" t="n">
        <f aca="false">IFERROR(Counts!V1206/Counts!P1206,"")</f>
        <v>0.129032258064516</v>
      </c>
      <c r="N1206" s="38" t="n">
        <f aca="false">IFERROR(Counts!AD1206/Counts!AC1206,"")</f>
        <v>0.072289156626506</v>
      </c>
      <c r="O1206" s="38" t="n">
        <f aca="false">IFERROR(Counts!AE1206/Counts!AC1206,"")</f>
        <v>0.349397590361446</v>
      </c>
      <c r="P1206" s="39" t="n">
        <f aca="false">IFERROR(Counts!AG1206/Counts!AF1206,"")</f>
        <v>87.644578313253</v>
      </c>
      <c r="Q1206" s="38" t="n">
        <f aca="false">IFERROR(Counts!AH1206/Counts!AC1206,"")</f>
        <v>0.325301204819277</v>
      </c>
      <c r="R1206" s="38" t="n">
        <f aca="false">IFERROR(Counts!N1206/Counts!M1206,"")</f>
        <v>0.31740614334471</v>
      </c>
      <c r="S1206" s="38" t="n">
        <f aca="false">IFERROR(Counts!K1206/Counts!J1206,"")</f>
        <v>0.672645739910314</v>
      </c>
      <c r="T1206" s="38" t="n">
        <f aca="false">IFERROR(Counts!I1206/Counts!H1206,"")</f>
        <v>0.152263374485597</v>
      </c>
      <c r="U1206" s="38" t="n">
        <f aca="false">IFERROR(1-Counts!L1206/Counts!K1206,"")</f>
        <v>0.886666666666667</v>
      </c>
      <c r="V1206" s="39" t="n">
        <f aca="false">IFERROR(Counts!AJ1206/Counts!AI1206,"")</f>
        <v>70.0910891089109</v>
      </c>
      <c r="W1206" s="38" t="n">
        <f aca="false">IFERROR(Counts!AK1206/Counts!AI1206,"")</f>
        <v>0.0495049504950495</v>
      </c>
      <c r="X1206" s="40" t="n">
        <f aca="false">IFERROR(Counts!O1206,"")</f>
        <v>-1.65</v>
      </c>
      <c r="Y1206" s="36" t="n">
        <f aca="false">IFERROR(INDEX('Season Counts'!$Y$2:$Y$740,$AF1206)/INDEX('Season Counts'!$X$2:$X$740,$AF1206),"")</f>
        <v>0.338490566037736</v>
      </c>
      <c r="Z1206" s="37" t="n">
        <f aca="false">IFERROR(J1206-Y1206,"")</f>
        <v>-0.0435792757151552</v>
      </c>
      <c r="AA1206" s="38" t="n">
        <f aca="false">IFERROR(INDEX('Season Counts'!$K$2:$K$740,$AF1206)/INDEX('Season Counts'!$J$2:$J$740,$AF1206),"")</f>
        <v>0.306374881065652</v>
      </c>
      <c r="AB1206" s="41" t="n">
        <f aca="false">IFERROR(R1206-AA1206,"")</f>
        <v>0.0110312622790582</v>
      </c>
      <c r="AC1206" s="39" t="n">
        <f aca="false">IFERROR(INDEX('Season Counts'!$AG$2:$AG$740,$AF1206)/INDEX('Season Counts'!$AF$2:$AF$740,$AF1206),"")</f>
        <v>70.6898605830165</v>
      </c>
      <c r="AD1206" s="40" t="n">
        <f aca="false">IFERROR(V1206-AC1206,"")</f>
        <v>-0.59877147410559</v>
      </c>
      <c r="AE1206" s="4" t="str">
        <f aca="false">IF(D1206&lt;Guide!$C$21,"Low PA",IF(TRIM(IF(ISNUMBER(AD1206),IF(N(AD1206)&lt;=-Guide!$C$24,"▼ Bat Speed  ",IF(N(AD1206)&gt;=Guide!$C$24,"▲ Bat Speed  ","")),"")&amp;IF(N(Z1206)&gt;=Guide!$C$22,"▲ Contact  ","")&amp;IF(N(Z1206)&lt;=-Guide!$C$22,"▼ Contact  ","")&amp;IF(N(AB1206)&gt;=Guide!$C$23,"▲ Chase  ","")&amp;IF(N(AB1206)&lt;=-Guide!$C$23,"▼ Chase  ",""))="","Stable",TRIM(IF(ISNUMBER(AD1206),IF(N(AD1206)&lt;=-Guide!$C$24,"▼ Bat Speed  ",IF(N(AD1206)&gt;=Guide!$C$24,"▲ Bat Speed  ","")),"")&amp;IF(N(Z1206)&gt;=Guide!$C$22,"▲ Contact  ","")&amp;IF(N(Z1206)&lt;=-Guide!$C$22,"▼ Contact  ","")&amp;IF(N(AB1206)&gt;=Guide!$C$23,"▲ Chase  ","")&amp;IF(N(AB1206)&lt;=-Guide!$C$23,"▼ Chase  ",""))))</f>
        <v>▼ Contact</v>
      </c>
      <c r="AF1206" s="35" t="n">
        <f aca="false">MATCH(Counts!A1206,'Season Counts'!$A$2:$A$740,0)</f>
        <v>314</v>
      </c>
    </row>
    <row r="1207" customFormat="false" ht="15" hidden="false" customHeight="false" outlineLevel="0" collapsed="false">
      <c r="A1207" s="34" t="str">
        <f aca="false">Counts!B1207</f>
        <v>KC</v>
      </c>
      <c r="B1207" s="5" t="str">
        <f aca="false">Counts!C1207</f>
        <v>Vinnie Pasquantino</v>
      </c>
      <c r="C1207" s="34" t="str">
        <f aca="false">Counts!F1207</f>
        <v>May</v>
      </c>
      <c r="D1207" s="35" t="n">
        <f aca="false">IFERROR(Counts!P1207,"")</f>
        <v>115</v>
      </c>
      <c r="E1207" s="36" t="n">
        <f aca="false">IFERROR(Counts!R1207/Counts!Q1207,"")</f>
        <v>0.25</v>
      </c>
      <c r="F1207" s="36" t="n">
        <f aca="false">IFERROR((Counts!R1207+Counts!V1207+Counts!W1207)/(Counts!Q1207+Counts!V1207+Counts!W1207+Counts!X1207),"")</f>
        <v>0.321739130434783</v>
      </c>
      <c r="G1207" s="36" t="n">
        <f aca="false">IFERROR((Counts!R1207+Counts!S1207+2*Counts!T1207+3*Counts!U1207)/Counts!Q1207,"")</f>
        <v>0.346153846153846</v>
      </c>
      <c r="H1207" s="35" t="n">
        <f aca="false">IFERROR(Counts!U1207,"")</f>
        <v>2</v>
      </c>
      <c r="I1207" s="36" t="n">
        <f aca="false">IFERROR(Counts!Z1207/Counts!AA1207,"")</f>
        <v>0.298245614035088</v>
      </c>
      <c r="J1207" s="36" t="n">
        <f aca="false">IFERROR(Counts!AB1207/Counts!AA1207,"")</f>
        <v>0.322640350877193</v>
      </c>
      <c r="K1207" s="37" t="n">
        <f aca="false">IFERROR((Counts!AB1207-Counts!Z1207)/Counts!AA1207,"")</f>
        <v>0.0243947368421053</v>
      </c>
      <c r="L1207" s="38" t="n">
        <f aca="false">IFERROR(Counts!Y1207/Counts!P1207,"")</f>
        <v>0.182608695652174</v>
      </c>
      <c r="M1207" s="38" t="n">
        <f aca="false">IFERROR(Counts!V1207/Counts!P1207,"")</f>
        <v>0.0956521739130435</v>
      </c>
      <c r="N1207" s="38" t="n">
        <f aca="false">IFERROR(Counts!AD1207/Counts!AC1207,"")</f>
        <v>0.0843373493975904</v>
      </c>
      <c r="O1207" s="38" t="n">
        <f aca="false">IFERROR(Counts!AE1207/Counts!AC1207,"")</f>
        <v>0.36144578313253</v>
      </c>
      <c r="P1207" s="39" t="n">
        <f aca="false">IFERROR(Counts!AG1207/Counts!AF1207,"")</f>
        <v>88.6253012048193</v>
      </c>
      <c r="Q1207" s="38" t="n">
        <f aca="false">IFERROR(Counts!AH1207/Counts!AC1207,"")</f>
        <v>0.397590361445783</v>
      </c>
      <c r="R1207" s="38" t="n">
        <f aca="false">IFERROR(Counts!N1207/Counts!M1207,"")</f>
        <v>0.322727272727273</v>
      </c>
      <c r="S1207" s="38" t="n">
        <f aca="false">IFERROR(Counts!K1207/Counts!J1207,"")</f>
        <v>0.591836734693878</v>
      </c>
      <c r="T1207" s="38" t="n">
        <f aca="false">IFERROR(Counts!I1207/Counts!H1207,"")</f>
        <v>0.144385026737968</v>
      </c>
      <c r="U1207" s="38" t="n">
        <f aca="false">IFERROR(1-Counts!L1207/Counts!K1207,"")</f>
        <v>0.931034482758621</v>
      </c>
      <c r="V1207" s="39" t="n">
        <f aca="false">IFERROR(Counts!AJ1207/Counts!AI1207,"")</f>
        <v>70.7367741935484</v>
      </c>
      <c r="W1207" s="38" t="n">
        <f aca="false">IFERROR(Counts!AK1207/Counts!AI1207,"")</f>
        <v>0.12258064516129</v>
      </c>
      <c r="X1207" s="40" t="n">
        <f aca="false">IFERROR(Counts!O1207,"")</f>
        <v>-3.2</v>
      </c>
      <c r="Y1207" s="36" t="n">
        <f aca="false">IFERROR(INDEX('Season Counts'!$Y$2:$Y$740,$AF1207)/INDEX('Season Counts'!$X$2:$X$740,$AF1207),"")</f>
        <v>0.338490566037736</v>
      </c>
      <c r="Z1207" s="37" t="n">
        <f aca="false">IFERROR(J1207-Y1207,"")</f>
        <v>-0.0158502151605429</v>
      </c>
      <c r="AA1207" s="38" t="n">
        <f aca="false">IFERROR(INDEX('Season Counts'!$K$2:$K$740,$AF1207)/INDEX('Season Counts'!$J$2:$J$740,$AF1207),"")</f>
        <v>0.306374881065652</v>
      </c>
      <c r="AB1207" s="41" t="n">
        <f aca="false">IFERROR(R1207-AA1207,"")</f>
        <v>0.016352391661621</v>
      </c>
      <c r="AC1207" s="39" t="n">
        <f aca="false">IFERROR(INDEX('Season Counts'!$AG$2:$AG$740,$AF1207)/INDEX('Season Counts'!$AF$2:$AF$740,$AF1207),"")</f>
        <v>70.6898605830165</v>
      </c>
      <c r="AD1207" s="40" t="n">
        <f aca="false">IFERROR(V1207-AC1207,"")</f>
        <v>0.0469136105319024</v>
      </c>
      <c r="AE1207" s="4" t="str">
        <f aca="false">IF(D1207&lt;Guide!$C$21,"Low PA",IF(TRIM(IF(ISNUMBER(AD1207),IF(N(AD1207)&lt;=-Guide!$C$24,"▼ Bat Speed  ",IF(N(AD1207)&gt;=Guide!$C$24,"▲ Bat Speed  ","")),"")&amp;IF(N(Z1207)&gt;=Guide!$C$22,"▲ Contact  ","")&amp;IF(N(Z1207)&lt;=-Guide!$C$22,"▼ Contact  ","")&amp;IF(N(AB1207)&gt;=Guide!$C$23,"▲ Chase  ","")&amp;IF(N(AB1207)&lt;=-Guide!$C$23,"▼ Chase  ",""))="","Stable",TRIM(IF(ISNUMBER(AD1207),IF(N(AD1207)&lt;=-Guide!$C$24,"▼ Bat Speed  ",IF(N(AD1207)&gt;=Guide!$C$24,"▲ Bat Speed  ","")),"")&amp;IF(N(Z1207)&gt;=Guide!$C$22,"▲ Contact  ","")&amp;IF(N(Z1207)&lt;=-Guide!$C$22,"▼ Contact  ","")&amp;IF(N(AB1207)&gt;=Guide!$C$23,"▲ Chase  ","")&amp;IF(N(AB1207)&lt;=-Guide!$C$23,"▼ Chase  ",""))))</f>
        <v>Stable</v>
      </c>
      <c r="AF1207" s="35" t="n">
        <f aca="false">MATCH(Counts!A1207,'Season Counts'!$A$2:$A$740,0)</f>
        <v>314</v>
      </c>
    </row>
    <row r="1208" customFormat="false" ht="15" hidden="false" customHeight="false" outlineLevel="0" collapsed="false">
      <c r="A1208" s="34" t="str">
        <f aca="false">Counts!B1208</f>
        <v>KC</v>
      </c>
      <c r="B1208" s="5" t="str">
        <f aca="false">Counts!C1208</f>
        <v>Vinnie Pasquantino</v>
      </c>
      <c r="C1208" s="34" t="str">
        <f aca="false">Counts!F1208</f>
        <v>Jun</v>
      </c>
      <c r="D1208" s="35" t="n">
        <f aca="false">IFERROR(Counts!P1208,"")</f>
        <v>52</v>
      </c>
      <c r="E1208" s="36" t="n">
        <f aca="false">IFERROR(Counts!R1208/Counts!Q1208,"")</f>
        <v>0.297872340425532</v>
      </c>
      <c r="F1208" s="36" t="n">
        <f aca="false">IFERROR((Counts!R1208+Counts!V1208+Counts!W1208)/(Counts!Q1208+Counts!V1208+Counts!W1208+Counts!X1208),"")</f>
        <v>0.365384615384615</v>
      </c>
      <c r="G1208" s="36" t="n">
        <f aca="false">IFERROR((Counts!R1208+Counts!S1208+2*Counts!T1208+3*Counts!U1208)/Counts!Q1208,"")</f>
        <v>0.425531914893617</v>
      </c>
      <c r="H1208" s="35" t="n">
        <f aca="false">IFERROR(Counts!U1208,"")</f>
        <v>1</v>
      </c>
      <c r="I1208" s="36" t="n">
        <f aca="false">IFERROR(Counts!Z1208/Counts!AA1208,"")</f>
        <v>0.351</v>
      </c>
      <c r="J1208" s="36" t="n">
        <f aca="false">IFERROR(Counts!AB1208/Counts!AA1208,"")</f>
        <v>0.35378</v>
      </c>
      <c r="K1208" s="37" t="n">
        <f aca="false">IFERROR((Counts!AB1208-Counts!Z1208)/Counts!AA1208,"")</f>
        <v>0.00277999999999999</v>
      </c>
      <c r="L1208" s="38" t="n">
        <f aca="false">IFERROR(Counts!Y1208/Counts!P1208,"")</f>
        <v>0.115384615384615</v>
      </c>
      <c r="M1208" s="38" t="n">
        <f aca="false">IFERROR(Counts!V1208/Counts!P1208,"")</f>
        <v>0.0961538461538462</v>
      </c>
      <c r="N1208" s="38" t="n">
        <f aca="false">IFERROR(Counts!AD1208/Counts!AC1208,"")</f>
        <v>0.0487804878048781</v>
      </c>
      <c r="O1208" s="38" t="n">
        <f aca="false">IFERROR(Counts!AE1208/Counts!AC1208,"")</f>
        <v>0.463414634146342</v>
      </c>
      <c r="P1208" s="39" t="n">
        <f aca="false">IFERROR(Counts!AG1208/Counts!AF1208,"")</f>
        <v>88.9875</v>
      </c>
      <c r="Q1208" s="38" t="n">
        <f aca="false">IFERROR(Counts!AH1208/Counts!AC1208,"")</f>
        <v>0.463414634146342</v>
      </c>
      <c r="R1208" s="38" t="n">
        <f aca="false">IFERROR(Counts!N1208/Counts!M1208,"")</f>
        <v>0.216666666666667</v>
      </c>
      <c r="S1208" s="38" t="n">
        <f aca="false">IFERROR(Counts!K1208/Counts!J1208,"")</f>
        <v>0.605263157894737</v>
      </c>
      <c r="T1208" s="38" t="n">
        <f aca="false">IFERROR(Counts!I1208/Counts!H1208,"")</f>
        <v>0.105263157894737</v>
      </c>
      <c r="U1208" s="38" t="n">
        <f aca="false">IFERROR(1-Counts!L1208/Counts!K1208,"")</f>
        <v>0.91304347826087</v>
      </c>
      <c r="V1208" s="39" t="n">
        <f aca="false">IFERROR(Counts!AJ1208/Counts!AI1208,"")</f>
        <v>71.3325842696629</v>
      </c>
      <c r="W1208" s="38" t="n">
        <f aca="false">IFERROR(Counts!AK1208/Counts!AI1208,"")</f>
        <v>0.157303370786517</v>
      </c>
      <c r="X1208" s="40" t="n">
        <f aca="false">IFERROR(Counts!O1208,"")</f>
        <v>1.052</v>
      </c>
      <c r="Y1208" s="36" t="n">
        <f aca="false">IFERROR(INDEX('Season Counts'!$Y$2:$Y$740,$AF1208)/INDEX('Season Counts'!$X$2:$X$740,$AF1208),"")</f>
        <v>0.338490566037736</v>
      </c>
      <c r="Z1208" s="37" t="n">
        <f aca="false">IFERROR(J1208-Y1208,"")</f>
        <v>0.0152894339622641</v>
      </c>
      <c r="AA1208" s="38" t="n">
        <f aca="false">IFERROR(INDEX('Season Counts'!$K$2:$K$740,$AF1208)/INDEX('Season Counts'!$J$2:$J$740,$AF1208),"")</f>
        <v>0.306374881065652</v>
      </c>
      <c r="AB1208" s="41" t="n">
        <f aca="false">IFERROR(R1208-AA1208,"")</f>
        <v>-0.0897082143989851</v>
      </c>
      <c r="AC1208" s="39" t="n">
        <f aca="false">IFERROR(INDEX('Season Counts'!$AG$2:$AG$740,$AF1208)/INDEX('Season Counts'!$AF$2:$AF$740,$AF1208),"")</f>
        <v>70.6898605830165</v>
      </c>
      <c r="AD1208" s="40" t="n">
        <f aca="false">IFERROR(V1208-AC1208,"")</f>
        <v>0.642723686646448</v>
      </c>
      <c r="AE1208" s="4" t="str">
        <f aca="false">IF(D1208&lt;Guide!$C$21,"Low PA",IF(TRIM(IF(ISNUMBER(AD1208),IF(N(AD1208)&lt;=-Guide!$C$24,"▼ Bat Speed  ",IF(N(AD1208)&gt;=Guide!$C$24,"▲ Bat Speed  ","")),"")&amp;IF(N(Z1208)&gt;=Guide!$C$22,"▲ Contact  ","")&amp;IF(N(Z1208)&lt;=-Guide!$C$22,"▼ Contact  ","")&amp;IF(N(AB1208)&gt;=Guide!$C$23,"▲ Chase  ","")&amp;IF(N(AB1208)&lt;=-Guide!$C$23,"▼ Chase  ",""))="","Stable",TRIM(IF(ISNUMBER(AD1208),IF(N(AD1208)&lt;=-Guide!$C$24,"▼ Bat Speed  ",IF(N(AD1208)&gt;=Guide!$C$24,"▲ Bat Speed  ","")),"")&amp;IF(N(Z1208)&gt;=Guide!$C$22,"▲ Contact  ","")&amp;IF(N(Z1208)&lt;=-Guide!$C$22,"▼ Contact  ","")&amp;IF(N(AB1208)&gt;=Guide!$C$23,"▲ Chase  ","")&amp;IF(N(AB1208)&lt;=-Guide!$C$23,"▼ Chase  ",""))))</f>
        <v>▼ Chase</v>
      </c>
      <c r="AF1208" s="35" t="n">
        <f aca="false">MATCH(Counts!A1208,'Season Counts'!$A$2:$A$740,0)</f>
        <v>314</v>
      </c>
    </row>
    <row r="1209" customFormat="false" ht="15" hidden="false" customHeight="false" outlineLevel="0" collapsed="false">
      <c r="A1209" s="34" t="str">
        <f aca="false">Counts!B1209</f>
        <v>KC</v>
      </c>
      <c r="B1209" s="5" t="str">
        <f aca="false">Counts!C1209</f>
        <v>Vinnie Pasquantino</v>
      </c>
      <c r="C1209" s="34" t="str">
        <f aca="false">Counts!F1209</f>
        <v>Jul</v>
      </c>
      <c r="D1209" s="35" t="n">
        <f aca="false">IFERROR(Counts!P1209,"")</f>
        <v>45</v>
      </c>
      <c r="E1209" s="36" t="n">
        <f aca="false">IFERROR(Counts!R1209/Counts!Q1209,"")</f>
        <v>0.282051282051282</v>
      </c>
      <c r="F1209" s="36" t="n">
        <f aca="false">IFERROR((Counts!R1209+Counts!V1209+Counts!W1209)/(Counts!Q1209+Counts!V1209+Counts!W1209+Counts!X1209),"")</f>
        <v>0.377777777777778</v>
      </c>
      <c r="G1209" s="36" t="n">
        <f aca="false">IFERROR((Counts!R1209+Counts!S1209+2*Counts!T1209+3*Counts!U1209)/Counts!Q1209,"")</f>
        <v>0.307692307692308</v>
      </c>
      <c r="H1209" s="35" t="n">
        <f aca="false">IFERROR(Counts!U1209,"")</f>
        <v>0</v>
      </c>
      <c r="I1209" s="36" t="n">
        <f aca="false">IFERROR(Counts!Z1209/Counts!AA1209,"")</f>
        <v>0.3125</v>
      </c>
      <c r="J1209" s="36" t="n">
        <f aca="false">IFERROR(Counts!AB1209/Counts!AA1209,"")</f>
        <v>0.305863636363636</v>
      </c>
      <c r="K1209" s="37" t="n">
        <f aca="false">IFERROR((Counts!AB1209-Counts!Z1209)/Counts!AA1209,"")</f>
        <v>-0.00663636363636363</v>
      </c>
      <c r="L1209" s="38" t="n">
        <f aca="false">IFERROR(Counts!Y1209/Counts!P1209,"")</f>
        <v>0.2</v>
      </c>
      <c r="M1209" s="38" t="n">
        <f aca="false">IFERROR(Counts!V1209/Counts!P1209,"")</f>
        <v>0.111111111111111</v>
      </c>
      <c r="N1209" s="38" t="n">
        <f aca="false">IFERROR(Counts!AD1209/Counts!AC1209,"")</f>
        <v>0.0333333333333333</v>
      </c>
      <c r="O1209" s="38" t="n">
        <f aca="false">IFERROR(Counts!AE1209/Counts!AC1209,"")</f>
        <v>0.533333333333333</v>
      </c>
      <c r="P1209" s="39" t="n">
        <f aca="false">IFERROR(Counts!AG1209/Counts!AF1209,"")</f>
        <v>91.8166666666667</v>
      </c>
      <c r="Q1209" s="38" t="n">
        <f aca="false">IFERROR(Counts!AH1209/Counts!AC1209,"")</f>
        <v>0.3</v>
      </c>
      <c r="R1209" s="38" t="n">
        <f aca="false">IFERROR(Counts!N1209/Counts!M1209,"")</f>
        <v>0.371681415929204</v>
      </c>
      <c r="S1209" s="38" t="n">
        <f aca="false">IFERROR(Counts!K1209/Counts!J1209,"")</f>
        <v>0.7</v>
      </c>
      <c r="T1209" s="38" t="n">
        <f aca="false">IFERROR(Counts!I1209/Counts!H1209,"")</f>
        <v>0.173469387755102</v>
      </c>
      <c r="U1209" s="38" t="n">
        <f aca="false">IFERROR(1-Counts!L1209/Counts!K1209,"")</f>
        <v>0.946428571428571</v>
      </c>
      <c r="V1209" s="39" t="n">
        <f aca="false">IFERROR(Counts!AJ1209/Counts!AI1209,"")</f>
        <v>70.9137931034483</v>
      </c>
      <c r="W1209" s="38" t="n">
        <f aca="false">IFERROR(Counts!AK1209/Counts!AI1209,"")</f>
        <v>0.137931034482759</v>
      </c>
      <c r="X1209" s="40" t="n">
        <f aca="false">IFERROR(Counts!O1209,"")</f>
        <v>-1.108</v>
      </c>
      <c r="Y1209" s="36" t="n">
        <f aca="false">IFERROR(INDEX('Season Counts'!$Y$2:$Y$740,$AF1209)/INDEX('Season Counts'!$X$2:$X$740,$AF1209),"")</f>
        <v>0.338490566037736</v>
      </c>
      <c r="Z1209" s="37" t="n">
        <f aca="false">IFERROR(J1209-Y1209,"")</f>
        <v>-0.0326269296740995</v>
      </c>
      <c r="AA1209" s="38" t="n">
        <f aca="false">IFERROR(INDEX('Season Counts'!$K$2:$K$740,$AF1209)/INDEX('Season Counts'!$J$2:$J$740,$AF1209),"")</f>
        <v>0.306374881065652</v>
      </c>
      <c r="AB1209" s="41" t="n">
        <f aca="false">IFERROR(R1209-AA1209,"")</f>
        <v>0.0653065348635518</v>
      </c>
      <c r="AC1209" s="39" t="n">
        <f aca="false">IFERROR(INDEX('Season Counts'!$AG$2:$AG$740,$AF1209)/INDEX('Season Counts'!$AF$2:$AF$740,$AF1209),"")</f>
        <v>70.6898605830165</v>
      </c>
      <c r="AD1209" s="40" t="n">
        <f aca="false">IFERROR(V1209-AC1209,"")</f>
        <v>0.223932520431788</v>
      </c>
      <c r="AE1209" s="4" t="str">
        <f aca="false">IF(D1209&lt;Guide!$C$21,"Low PA",IF(TRIM(IF(ISNUMBER(AD1209),IF(N(AD1209)&lt;=-Guide!$C$24,"▼ Bat Speed  ",IF(N(AD1209)&gt;=Guide!$C$24,"▲ Bat Speed  ","")),"")&amp;IF(N(Z1209)&gt;=Guide!$C$22,"▲ Contact  ","")&amp;IF(N(Z1209)&lt;=-Guide!$C$22,"▼ Contact  ","")&amp;IF(N(AB1209)&gt;=Guide!$C$23,"▲ Chase  ","")&amp;IF(N(AB1209)&lt;=-Guide!$C$23,"▼ Chase  ",""))="","Stable",TRIM(IF(ISNUMBER(AD1209),IF(N(AD1209)&lt;=-Guide!$C$24,"▼ Bat Speed  ",IF(N(AD1209)&gt;=Guide!$C$24,"▲ Bat Speed  ","")),"")&amp;IF(N(Z1209)&gt;=Guide!$C$22,"▲ Contact  ","")&amp;IF(N(Z1209)&lt;=-Guide!$C$22,"▼ Contact  ","")&amp;IF(N(AB1209)&gt;=Guide!$C$23,"▲ Chase  ","")&amp;IF(N(AB1209)&lt;=-Guide!$C$23,"▼ Chase  ",""))))</f>
        <v>▲ Chase</v>
      </c>
      <c r="AF1209" s="35" t="n">
        <f aca="false">MATCH(Counts!A1209,'Season Counts'!$A$2:$A$740,0)</f>
        <v>314</v>
      </c>
    </row>
    <row r="1210" customFormat="false" ht="15" hidden="false" customHeight="false" outlineLevel="0" collapsed="false">
      <c r="A1210" s="34" t="str">
        <f aca="false">Counts!B1210</f>
        <v>KC</v>
      </c>
      <c r="B1210" s="5" t="str">
        <f aca="false">Counts!C1210</f>
        <v>Vinnie Pasquantino</v>
      </c>
      <c r="C1210" s="34" t="str">
        <f aca="false">Counts!F1210</f>
        <v>Aug</v>
      </c>
      <c r="D1210" s="35" t="n">
        <f aca="false">IFERROR(Counts!P1210,"")</f>
        <v>52</v>
      </c>
      <c r="E1210" s="36" t="n">
        <f aca="false">IFERROR(Counts!R1210/Counts!Q1210,"")</f>
        <v>0.340909090909091</v>
      </c>
      <c r="F1210" s="36" t="n">
        <f aca="false">IFERROR((Counts!R1210+Counts!V1210+Counts!W1210)/(Counts!Q1210+Counts!V1210+Counts!W1210+Counts!X1210),"")</f>
        <v>0.442307692307692</v>
      </c>
      <c r="G1210" s="36" t="n">
        <f aca="false">IFERROR((Counts!R1210+Counts!S1210+2*Counts!T1210+3*Counts!U1210)/Counts!Q1210,"")</f>
        <v>0.636363636363636</v>
      </c>
      <c r="H1210" s="35" t="n">
        <f aca="false">IFERROR(Counts!U1210,"")</f>
        <v>3</v>
      </c>
      <c r="I1210" s="36" t="n">
        <f aca="false">IFERROR(Counts!Z1210/Counts!AA1210,"")</f>
        <v>0.457692307692308</v>
      </c>
      <c r="J1210" s="36" t="n">
        <f aca="false">IFERROR(Counts!AB1210/Counts!AA1210,"")</f>
        <v>0.416307692307692</v>
      </c>
      <c r="K1210" s="37" t="n">
        <f aca="false">IFERROR((Counts!AB1210-Counts!Z1210)/Counts!AA1210,"")</f>
        <v>-0.0413846153846154</v>
      </c>
      <c r="L1210" s="38" t="n">
        <f aca="false">IFERROR(Counts!Y1210/Counts!P1210,"")</f>
        <v>0.0384615384615385</v>
      </c>
      <c r="M1210" s="38" t="n">
        <f aca="false">IFERROR(Counts!V1210/Counts!P1210,"")</f>
        <v>0.134615384615385</v>
      </c>
      <c r="N1210" s="38" t="n">
        <f aca="false">IFERROR(Counts!AD1210/Counts!AC1210,"")</f>
        <v>0.119047619047619</v>
      </c>
      <c r="O1210" s="38" t="n">
        <f aca="false">IFERROR(Counts!AE1210/Counts!AC1210,"")</f>
        <v>0.523809523809524</v>
      </c>
      <c r="P1210" s="39" t="n">
        <f aca="false">IFERROR(Counts!AG1210/Counts!AF1210,"")</f>
        <v>92.9285714285714</v>
      </c>
      <c r="Q1210" s="38" t="n">
        <f aca="false">IFERROR(Counts!AH1210/Counts!AC1210,"")</f>
        <v>0.285714285714286</v>
      </c>
      <c r="R1210" s="38" t="n">
        <f aca="false">IFERROR(Counts!N1210/Counts!M1210,"")</f>
        <v>0.258928571428571</v>
      </c>
      <c r="S1210" s="38" t="n">
        <f aca="false">IFERROR(Counts!K1210/Counts!J1210,"")</f>
        <v>0.716049382716049</v>
      </c>
      <c r="T1210" s="38" t="n">
        <f aca="false">IFERROR(Counts!I1210/Counts!H1210,"")</f>
        <v>0.114942528735632</v>
      </c>
      <c r="U1210" s="38" t="n">
        <f aca="false">IFERROR(1-Counts!L1210/Counts!K1210,"")</f>
        <v>0.948275862068966</v>
      </c>
      <c r="V1210" s="39" t="n">
        <f aca="false">IFERROR(Counts!AJ1210/Counts!AI1210,"")</f>
        <v>70.219512195122</v>
      </c>
      <c r="W1210" s="38" t="n">
        <f aca="false">IFERROR(Counts!AK1210/Counts!AI1210,"")</f>
        <v>0.109756097560976</v>
      </c>
      <c r="X1210" s="40" t="n">
        <f aca="false">IFERROR(Counts!O1210,"")</f>
        <v>4.869</v>
      </c>
      <c r="Y1210" s="36" t="n">
        <f aca="false">IFERROR(INDEX('Season Counts'!$Y$2:$Y$740,$AF1210)/INDEX('Season Counts'!$X$2:$X$740,$AF1210),"")</f>
        <v>0.338490566037736</v>
      </c>
      <c r="Z1210" s="37" t="n">
        <f aca="false">IFERROR(J1210-Y1210,"")</f>
        <v>0.0778171262699565</v>
      </c>
      <c r="AA1210" s="38" t="n">
        <f aca="false">IFERROR(INDEX('Season Counts'!$K$2:$K$740,$AF1210)/INDEX('Season Counts'!$J$2:$J$740,$AF1210),"")</f>
        <v>0.306374881065652</v>
      </c>
      <c r="AB1210" s="41" t="n">
        <f aca="false">IFERROR(R1210-AA1210,"")</f>
        <v>-0.0474463096370803</v>
      </c>
      <c r="AC1210" s="39" t="n">
        <f aca="false">IFERROR(INDEX('Season Counts'!$AG$2:$AG$740,$AF1210)/INDEX('Season Counts'!$AF$2:$AF$740,$AF1210),"")</f>
        <v>70.6898605830165</v>
      </c>
      <c r="AD1210" s="40" t="n">
        <f aca="false">IFERROR(V1210-AC1210,"")</f>
        <v>-0.470348387894532</v>
      </c>
      <c r="AE1210" s="4" t="str">
        <f aca="false">IF(D1210&lt;Guide!$C$21,"Low PA",IF(TRIM(IF(ISNUMBER(AD1210),IF(N(AD1210)&lt;=-Guide!$C$24,"▼ Bat Speed  ",IF(N(AD1210)&gt;=Guide!$C$24,"▲ Bat Speed  ","")),"")&amp;IF(N(Z1210)&gt;=Guide!$C$22,"▲ Contact  ","")&amp;IF(N(Z1210)&lt;=-Guide!$C$22,"▼ Contact  ","")&amp;IF(N(AB1210)&gt;=Guide!$C$23,"▲ Chase  ","")&amp;IF(N(AB1210)&lt;=-Guide!$C$23,"▼ Chase  ",""))="","Stable",TRIM(IF(ISNUMBER(AD1210),IF(N(AD1210)&lt;=-Guide!$C$24,"▼ Bat Speed  ",IF(N(AD1210)&gt;=Guide!$C$24,"▲ Bat Speed  ","")),"")&amp;IF(N(Z1210)&gt;=Guide!$C$22,"▲ Contact  ","")&amp;IF(N(Z1210)&lt;=-Guide!$C$22,"▼ Contact  ","")&amp;IF(N(AB1210)&gt;=Guide!$C$23,"▲ Chase  ","")&amp;IF(N(AB1210)&lt;=-Guide!$C$23,"▼ Chase  ",""))))</f>
        <v>▲ Contact ▼ Chase</v>
      </c>
      <c r="AF1210" s="35" t="n">
        <f aca="false">MATCH(Counts!A1210,'Season Counts'!$A$2:$A$740,0)</f>
        <v>314</v>
      </c>
    </row>
    <row r="1211" customFormat="false" ht="15" hidden="false" customHeight="false" outlineLevel="0" collapsed="false">
      <c r="A1211" s="34" t="str">
        <f aca="false">Counts!B1211</f>
        <v>KC</v>
      </c>
      <c r="B1211" s="5" t="str">
        <f aca="false">Counts!C1211</f>
        <v>Vinnie Pasquantino</v>
      </c>
      <c r="C1211" s="34" t="str">
        <f aca="false">Counts!F1211</f>
        <v>Sep</v>
      </c>
      <c r="D1211" s="35" t="n">
        <f aca="false">IFERROR(Counts!P1211,"")</f>
        <v>93</v>
      </c>
      <c r="E1211" s="36" t="n">
        <f aca="false">IFERROR(Counts!R1211/Counts!Q1211,"")</f>
        <v>0.261904761904762</v>
      </c>
      <c r="F1211" s="36" t="n">
        <f aca="false">IFERROR((Counts!R1211+Counts!V1211+Counts!W1211)/(Counts!Q1211+Counts!V1211+Counts!W1211+Counts!X1211),"")</f>
        <v>0.32258064516129</v>
      </c>
      <c r="G1211" s="36" t="n">
        <f aca="false">IFERROR((Counts!R1211+Counts!S1211+2*Counts!T1211+3*Counts!U1211)/Counts!Q1211,"")</f>
        <v>0.607142857142857</v>
      </c>
      <c r="H1211" s="35" t="n">
        <f aca="false">IFERROR(Counts!U1211,"")</f>
        <v>8</v>
      </c>
      <c r="I1211" s="36" t="n">
        <f aca="false">IFERROR(Counts!Z1211/Counts!AA1211,"")</f>
        <v>0.386559139784946</v>
      </c>
      <c r="J1211" s="36" t="n">
        <f aca="false">IFERROR(Counts!AB1211/Counts!AA1211,"")</f>
        <v>0.379731182795699</v>
      </c>
      <c r="K1211" s="37" t="n">
        <f aca="false">IFERROR((Counts!AB1211-Counts!Z1211)/Counts!AA1211,"")</f>
        <v>-0.00682795698924737</v>
      </c>
      <c r="L1211" s="38" t="n">
        <f aca="false">IFERROR(Counts!Y1211/Counts!P1211,"")</f>
        <v>0.150537634408602</v>
      </c>
      <c r="M1211" s="38" t="n">
        <f aca="false">IFERROR(Counts!V1211/Counts!P1211,"")</f>
        <v>0.0752688172043011</v>
      </c>
      <c r="N1211" s="38" t="n">
        <f aca="false">IFERROR(Counts!AD1211/Counts!AC1211,"")</f>
        <v>0.169014084507042</v>
      </c>
      <c r="O1211" s="38" t="n">
        <f aca="false">IFERROR(Counts!AE1211/Counts!AC1211,"")</f>
        <v>0.422535211267606</v>
      </c>
      <c r="P1211" s="39" t="n">
        <f aca="false">IFERROR(Counts!AG1211/Counts!AF1211,"")</f>
        <v>91.6112676056338</v>
      </c>
      <c r="Q1211" s="38" t="n">
        <f aca="false">IFERROR(Counts!AH1211/Counts!AC1211,"")</f>
        <v>0.422535211267606</v>
      </c>
      <c r="R1211" s="38" t="n">
        <f aca="false">IFERROR(Counts!N1211/Counts!M1211,"")</f>
        <v>0.316062176165803</v>
      </c>
      <c r="S1211" s="38" t="n">
        <f aca="false">IFERROR(Counts!K1211/Counts!J1211,"")</f>
        <v>0.723270440251572</v>
      </c>
      <c r="T1211" s="38" t="n">
        <f aca="false">IFERROR(Counts!I1211/Counts!H1211,"")</f>
        <v>0.125</v>
      </c>
      <c r="U1211" s="38" t="n">
        <f aca="false">IFERROR(1-Counts!L1211/Counts!K1211,"")</f>
        <v>0.939130434782609</v>
      </c>
      <c r="V1211" s="39" t="n">
        <f aca="false">IFERROR(Counts!AJ1211/Counts!AI1211,"")</f>
        <v>71.1241379310345</v>
      </c>
      <c r="W1211" s="38" t="n">
        <f aca="false">IFERROR(Counts!AK1211/Counts!AI1211,"")</f>
        <v>0.137931034482759</v>
      </c>
      <c r="X1211" s="40" t="n">
        <f aca="false">IFERROR(Counts!O1211,"")</f>
        <v>7.543</v>
      </c>
      <c r="Y1211" s="36" t="n">
        <f aca="false">IFERROR(INDEX('Season Counts'!$Y$2:$Y$740,$AF1211)/INDEX('Season Counts'!$X$2:$X$740,$AF1211),"")</f>
        <v>0.338490566037736</v>
      </c>
      <c r="Z1211" s="37" t="n">
        <f aca="false">IFERROR(J1211-Y1211,"")</f>
        <v>0.041240616757963</v>
      </c>
      <c r="AA1211" s="38" t="n">
        <f aca="false">IFERROR(INDEX('Season Counts'!$K$2:$K$740,$AF1211)/INDEX('Season Counts'!$J$2:$J$740,$AF1211),"")</f>
        <v>0.306374881065652</v>
      </c>
      <c r="AB1211" s="41" t="n">
        <f aca="false">IFERROR(R1211-AA1211,"")</f>
        <v>0.00968729510015137</v>
      </c>
      <c r="AC1211" s="39" t="n">
        <f aca="false">IFERROR(INDEX('Season Counts'!$AG$2:$AG$740,$AF1211)/INDEX('Season Counts'!$AF$2:$AF$740,$AF1211),"")</f>
        <v>70.6898605830165</v>
      </c>
      <c r="AD1211" s="40" t="n">
        <f aca="false">IFERROR(V1211-AC1211,"")</f>
        <v>0.434277348018</v>
      </c>
      <c r="AE1211" s="4" t="str">
        <f aca="false">IF(D1211&lt;Guide!$C$21,"Low PA",IF(TRIM(IF(ISNUMBER(AD1211),IF(N(AD1211)&lt;=-Guide!$C$24,"▼ Bat Speed  ",IF(N(AD1211)&gt;=Guide!$C$24,"▲ Bat Speed  ","")),"")&amp;IF(N(Z1211)&gt;=Guide!$C$22,"▲ Contact  ","")&amp;IF(N(Z1211)&lt;=-Guide!$C$22,"▼ Contact  ","")&amp;IF(N(AB1211)&gt;=Guide!$C$23,"▲ Chase  ","")&amp;IF(N(AB1211)&lt;=-Guide!$C$23,"▼ Chase  ",""))="","Stable",TRIM(IF(ISNUMBER(AD1211),IF(N(AD1211)&lt;=-Guide!$C$24,"▼ Bat Speed  ",IF(N(AD1211)&gt;=Guide!$C$24,"▲ Bat Speed  ","")),"")&amp;IF(N(Z1211)&gt;=Guide!$C$22,"▲ Contact  ","")&amp;IF(N(Z1211)&lt;=-Guide!$C$22,"▼ Contact  ","")&amp;IF(N(AB1211)&gt;=Guide!$C$23,"▲ Chase  ","")&amp;IF(N(AB1211)&lt;=-Guide!$C$23,"▼ Chase  ",""))))</f>
        <v>▲ Contact</v>
      </c>
      <c r="AF1211" s="35" t="n">
        <f aca="false">MATCH(Counts!A1211,'Season Counts'!$A$2:$A$740,0)</f>
        <v>314</v>
      </c>
    </row>
    <row r="1212" customFormat="false" ht="15" hidden="false" customHeight="false" outlineLevel="0" collapsed="false">
      <c r="A1212" s="34" t="str">
        <f aca="false">Counts!B1212</f>
        <v>KC</v>
      </c>
      <c r="B1212" s="5" t="str">
        <f aca="false">Counts!C1212</f>
        <v>Michael Massey</v>
      </c>
      <c r="C1212" s="34" t="str">
        <f aca="false">Counts!F1212</f>
        <v>Mar-Apr</v>
      </c>
      <c r="D1212" s="35" t="n">
        <f aca="false">IFERROR(Counts!P1212,"")</f>
        <v>55</v>
      </c>
      <c r="E1212" s="36" t="n">
        <f aca="false">IFERROR(Counts!R1212/Counts!Q1212,"")</f>
        <v>0.22</v>
      </c>
      <c r="F1212" s="36" t="n">
        <f aca="false">IFERROR((Counts!R1212+Counts!V1212+Counts!W1212)/(Counts!Q1212+Counts!V1212+Counts!W1212+Counts!X1212),"")</f>
        <v>0.254545454545455</v>
      </c>
      <c r="G1212" s="36" t="n">
        <f aca="false">IFERROR((Counts!R1212+Counts!S1212+2*Counts!T1212+3*Counts!U1212)/Counts!Q1212,"")</f>
        <v>0.38</v>
      </c>
      <c r="H1212" s="35" t="n">
        <f aca="false">IFERROR(Counts!U1212,"")</f>
        <v>1</v>
      </c>
      <c r="I1212" s="36" t="n">
        <f aca="false">IFERROR(Counts!Z1212/Counts!AA1212,"")</f>
        <v>0.27</v>
      </c>
      <c r="J1212" s="36" t="n">
        <f aca="false">IFERROR(Counts!AB1212/Counts!AA1212,"")</f>
        <v>0.271</v>
      </c>
      <c r="K1212" s="37" t="n">
        <f aca="false">IFERROR((Counts!AB1212-Counts!Z1212)/Counts!AA1212,"")</f>
        <v>0.000999999999999995</v>
      </c>
      <c r="L1212" s="38" t="n">
        <f aca="false">IFERROR(Counts!Y1212/Counts!P1212,"")</f>
        <v>0.236363636363636</v>
      </c>
      <c r="M1212" s="38" t="n">
        <f aca="false">IFERROR(Counts!V1212/Counts!P1212,"")</f>
        <v>0.0545454545454545</v>
      </c>
      <c r="N1212" s="38" t="n">
        <f aca="false">IFERROR(Counts!AD1212/Counts!AC1212,"")</f>
        <v>0.0769230769230769</v>
      </c>
      <c r="O1212" s="38" t="n">
        <f aca="false">IFERROR(Counts!AE1212/Counts!AC1212,"")</f>
        <v>0.435897435897436</v>
      </c>
      <c r="P1212" s="39" t="n">
        <f aca="false">IFERROR(Counts!AG1212/Counts!AF1212,"")</f>
        <v>89.7</v>
      </c>
      <c r="Q1212" s="38" t="n">
        <f aca="false">IFERROR(Counts!AH1212/Counts!AC1212,"")</f>
        <v>0.384615384615385</v>
      </c>
      <c r="R1212" s="38" t="n">
        <f aca="false">IFERROR(Counts!N1212/Counts!M1212,"")</f>
        <v>0.363636363636364</v>
      </c>
      <c r="S1212" s="38" t="n">
        <f aca="false">IFERROR(Counts!K1212/Counts!J1212,"")</f>
        <v>0.617647058823529</v>
      </c>
      <c r="T1212" s="38" t="n">
        <f aca="false">IFERROR(Counts!I1212/Counts!H1212,"")</f>
        <v>0.271028037383178</v>
      </c>
      <c r="U1212" s="38" t="n">
        <f aca="false">IFERROR(1-Counts!L1212/Counts!K1212,"")</f>
        <v>0.80952380952381</v>
      </c>
      <c r="V1212" s="39" t="n">
        <f aca="false">IFERROR(Counts!AJ1212/Counts!AI1212,"")</f>
        <v>72.1565217391304</v>
      </c>
      <c r="W1212" s="38" t="n">
        <f aca="false">IFERROR(Counts!AK1212/Counts!AI1212,"")</f>
        <v>0.184782608695652</v>
      </c>
      <c r="X1212" s="40" t="n">
        <f aca="false">IFERROR(Counts!O1212,"")</f>
        <v>-1.824</v>
      </c>
      <c r="Y1212" s="36" t="n">
        <f aca="false">IFERROR(INDEX('Season Counts'!$Y$2:$Y$740,$AF1212)/INDEX('Season Counts'!$X$2:$X$740,$AF1212),"")</f>
        <v>0.306659242761693</v>
      </c>
      <c r="Z1212" s="37" t="n">
        <f aca="false">IFERROR(J1212-Y1212,"")</f>
        <v>-0.0356592427616927</v>
      </c>
      <c r="AA1212" s="38" t="n">
        <f aca="false">IFERROR(INDEX('Season Counts'!$K$2:$K$740,$AF1212)/INDEX('Season Counts'!$J$2:$J$740,$AF1212),"")</f>
        <v>0.388361045130641</v>
      </c>
      <c r="AB1212" s="41" t="n">
        <f aca="false">IFERROR(R1212-AA1212,"")</f>
        <v>-0.0247246814942777</v>
      </c>
      <c r="AC1212" s="39" t="n">
        <f aca="false">IFERROR(INDEX('Season Counts'!$AG$2:$AG$740,$AF1212)/INDEX('Season Counts'!$AF$2:$AF$740,$AF1212),"")</f>
        <v>71.8661898569571</v>
      </c>
      <c r="AD1212" s="40" t="n">
        <f aca="false">IFERROR(V1212-AC1212,"")</f>
        <v>0.290331882173334</v>
      </c>
      <c r="AE1212" s="4" t="str">
        <f aca="false">IF(D1212&lt;Guide!$C$21,"Low PA",IF(TRIM(IF(ISNUMBER(AD1212),IF(N(AD1212)&lt;=-Guide!$C$24,"▼ Bat Speed  ",IF(N(AD1212)&gt;=Guide!$C$24,"▲ Bat Speed  ","")),"")&amp;IF(N(Z1212)&gt;=Guide!$C$22,"▲ Contact  ","")&amp;IF(N(Z1212)&lt;=-Guide!$C$22,"▼ Contact  ","")&amp;IF(N(AB1212)&gt;=Guide!$C$23,"▲ Chase  ","")&amp;IF(N(AB1212)&lt;=-Guide!$C$23,"▼ Chase  ",""))="","Stable",TRIM(IF(ISNUMBER(AD1212),IF(N(AD1212)&lt;=-Guide!$C$24,"▼ Bat Speed  ",IF(N(AD1212)&gt;=Guide!$C$24,"▲ Bat Speed  ","")),"")&amp;IF(N(Z1212)&gt;=Guide!$C$22,"▲ Contact  ","")&amp;IF(N(Z1212)&lt;=-Guide!$C$22,"▼ Contact  ","")&amp;IF(N(AB1212)&gt;=Guide!$C$23,"▲ Chase  ","")&amp;IF(N(AB1212)&lt;=-Guide!$C$23,"▼ Chase  ",""))))</f>
        <v>Stable</v>
      </c>
      <c r="AF1212" s="35" t="n">
        <f aca="false">MATCH(Counts!A1212,'Season Counts'!$A$2:$A$740,0)</f>
        <v>315</v>
      </c>
    </row>
    <row r="1213" customFormat="false" ht="15" hidden="false" customHeight="false" outlineLevel="0" collapsed="false">
      <c r="A1213" s="34" t="str">
        <f aca="false">Counts!B1213</f>
        <v>KC</v>
      </c>
      <c r="B1213" s="5" t="str">
        <f aca="false">Counts!C1213</f>
        <v>Michael Massey</v>
      </c>
      <c r="C1213" s="34" t="str">
        <f aca="false">Counts!F1213</f>
        <v>May</v>
      </c>
      <c r="D1213" s="35" t="n">
        <f aca="false">IFERROR(Counts!P1213,"")</f>
        <v>65</v>
      </c>
      <c r="E1213" s="36" t="n">
        <f aca="false">IFERROR(Counts!R1213/Counts!Q1213,"")</f>
        <v>0.245901639344262</v>
      </c>
      <c r="F1213" s="36" t="n">
        <f aca="false">IFERROR((Counts!R1213+Counts!V1213+Counts!W1213)/(Counts!Q1213+Counts!V1213+Counts!W1213+Counts!X1213),"")</f>
        <v>0.265625</v>
      </c>
      <c r="G1213" s="36" t="n">
        <f aca="false">IFERROR((Counts!R1213+Counts!S1213+2*Counts!T1213+3*Counts!U1213)/Counts!Q1213,"")</f>
        <v>0.459016393442623</v>
      </c>
      <c r="H1213" s="35" t="n">
        <f aca="false">IFERROR(Counts!U1213,"")</f>
        <v>3</v>
      </c>
      <c r="I1213" s="36" t="n">
        <f aca="false">IFERROR(Counts!Z1213/Counts!AA1213,"")</f>
        <v>0.30625</v>
      </c>
      <c r="J1213" s="36" t="n">
        <f aca="false">IFERROR(Counts!AB1213/Counts!AA1213,"")</f>
        <v>0.2735625</v>
      </c>
      <c r="K1213" s="37" t="n">
        <f aca="false">IFERROR((Counts!AB1213-Counts!Z1213)/Counts!AA1213,"")</f>
        <v>-0.0326875</v>
      </c>
      <c r="L1213" s="38" t="n">
        <f aca="false">IFERROR(Counts!Y1213/Counts!P1213,"")</f>
        <v>0.153846153846154</v>
      </c>
      <c r="M1213" s="38" t="n">
        <f aca="false">IFERROR(Counts!V1213/Counts!P1213,"")</f>
        <v>0.0307692307692308</v>
      </c>
      <c r="N1213" s="38" t="n">
        <f aca="false">IFERROR(Counts!AD1213/Counts!AC1213,"")</f>
        <v>0.0943396226415094</v>
      </c>
      <c r="O1213" s="38" t="n">
        <f aca="false">IFERROR(Counts!AE1213/Counts!AC1213,"")</f>
        <v>0.415094339622642</v>
      </c>
      <c r="P1213" s="39" t="n">
        <f aca="false">IFERROR(Counts!AG1213/Counts!AF1213,"")</f>
        <v>90.3547169811321</v>
      </c>
      <c r="Q1213" s="38" t="n">
        <f aca="false">IFERROR(Counts!AH1213/Counts!AC1213,"")</f>
        <v>0.264150943396226</v>
      </c>
      <c r="R1213" s="38" t="n">
        <f aca="false">IFERROR(Counts!N1213/Counts!M1213,"")</f>
        <v>0.4</v>
      </c>
      <c r="S1213" s="38" t="n">
        <f aca="false">IFERROR(Counts!K1213/Counts!J1213,"")</f>
        <v>0.675213675213675</v>
      </c>
      <c r="T1213" s="38" t="n">
        <f aca="false">IFERROR(Counts!I1213/Counts!H1213,"")</f>
        <v>0.170731707317073</v>
      </c>
      <c r="U1213" s="38" t="n">
        <f aca="false">IFERROR(1-Counts!L1213/Counts!K1213,"")</f>
        <v>0.911392405063291</v>
      </c>
      <c r="V1213" s="39" t="n">
        <f aca="false">IFERROR(Counts!AJ1213/Counts!AI1213,"")</f>
        <v>72.1638888888889</v>
      </c>
      <c r="W1213" s="38" t="n">
        <f aca="false">IFERROR(Counts!AK1213/Counts!AI1213,"")</f>
        <v>0.166666666666667</v>
      </c>
      <c r="X1213" s="40" t="n">
        <f aca="false">IFERROR(Counts!O1213,"")</f>
        <v>-0.771</v>
      </c>
      <c r="Y1213" s="36" t="n">
        <f aca="false">IFERROR(INDEX('Season Counts'!$Y$2:$Y$740,$AF1213)/INDEX('Season Counts'!$X$2:$X$740,$AF1213),"")</f>
        <v>0.306659242761693</v>
      </c>
      <c r="Z1213" s="37" t="n">
        <f aca="false">IFERROR(J1213-Y1213,"")</f>
        <v>-0.0330967427616927</v>
      </c>
      <c r="AA1213" s="38" t="n">
        <f aca="false">IFERROR(INDEX('Season Counts'!$K$2:$K$740,$AF1213)/INDEX('Season Counts'!$J$2:$J$740,$AF1213),"")</f>
        <v>0.388361045130641</v>
      </c>
      <c r="AB1213" s="41" t="n">
        <f aca="false">IFERROR(R1213-AA1213,"")</f>
        <v>0.0116389548693587</v>
      </c>
      <c r="AC1213" s="39" t="n">
        <f aca="false">IFERROR(INDEX('Season Counts'!$AG$2:$AG$740,$AF1213)/INDEX('Season Counts'!$AF$2:$AF$740,$AF1213),"")</f>
        <v>71.8661898569571</v>
      </c>
      <c r="AD1213" s="40" t="n">
        <f aca="false">IFERROR(V1213-AC1213,"")</f>
        <v>0.297699031931799</v>
      </c>
      <c r="AE1213" s="4" t="str">
        <f aca="false">IF(D1213&lt;Guide!$C$21,"Low PA",IF(TRIM(IF(ISNUMBER(AD1213),IF(N(AD1213)&lt;=-Guide!$C$24,"▼ Bat Speed  ",IF(N(AD1213)&gt;=Guide!$C$24,"▲ Bat Speed  ","")),"")&amp;IF(N(Z1213)&gt;=Guide!$C$22,"▲ Contact  ","")&amp;IF(N(Z1213)&lt;=-Guide!$C$22,"▼ Contact  ","")&amp;IF(N(AB1213)&gt;=Guide!$C$23,"▲ Chase  ","")&amp;IF(N(AB1213)&lt;=-Guide!$C$23,"▼ Chase  ",""))="","Stable",TRIM(IF(ISNUMBER(AD1213),IF(N(AD1213)&lt;=-Guide!$C$24,"▼ Bat Speed  ",IF(N(AD1213)&gt;=Guide!$C$24,"▲ Bat Speed  ","")),"")&amp;IF(N(Z1213)&gt;=Guide!$C$22,"▲ Contact  ","")&amp;IF(N(Z1213)&lt;=-Guide!$C$22,"▼ Contact  ","")&amp;IF(N(AB1213)&gt;=Guide!$C$23,"▲ Chase  ","")&amp;IF(N(AB1213)&lt;=-Guide!$C$23,"▼ Chase  ",""))))</f>
        <v>Stable</v>
      </c>
      <c r="AF1213" s="35" t="n">
        <f aca="false">MATCH(Counts!A1213,'Season Counts'!$A$2:$A$740,0)</f>
        <v>315</v>
      </c>
    </row>
    <row r="1214" customFormat="false" ht="15" hidden="false" customHeight="false" outlineLevel="0" collapsed="false">
      <c r="A1214" s="34" t="str">
        <f aca="false">Counts!B1214</f>
        <v>KC</v>
      </c>
      <c r="B1214" s="5" t="str">
        <f aca="false">Counts!C1214</f>
        <v>Michael Massey</v>
      </c>
      <c r="C1214" s="34" t="str">
        <f aca="false">Counts!F1214</f>
        <v>Jun</v>
      </c>
      <c r="D1214" s="35" t="n">
        <f aca="false">IFERROR(Counts!P1214,"")</f>
        <v>91</v>
      </c>
      <c r="E1214" s="36" t="n">
        <f aca="false">IFERROR(Counts!R1214/Counts!Q1214,"")</f>
        <v>0.294117647058824</v>
      </c>
      <c r="F1214" s="36" t="n">
        <f aca="false">IFERROR((Counts!R1214+Counts!V1214+Counts!W1214)/(Counts!Q1214+Counts!V1214+Counts!W1214+Counts!X1214),"")</f>
        <v>0.333333333333333</v>
      </c>
      <c r="G1214" s="36" t="n">
        <f aca="false">IFERROR((Counts!R1214+Counts!S1214+2*Counts!T1214+3*Counts!U1214)/Counts!Q1214,"")</f>
        <v>0.458823529411765</v>
      </c>
      <c r="H1214" s="35" t="n">
        <f aca="false">IFERROR(Counts!U1214,"")</f>
        <v>3</v>
      </c>
      <c r="I1214" s="36" t="n">
        <f aca="false">IFERROR(Counts!Z1214/Counts!AA1214,"")</f>
        <v>0.345</v>
      </c>
      <c r="J1214" s="36" t="n">
        <f aca="false">IFERROR(Counts!AB1214/Counts!AA1214,"")</f>
        <v>0.3355</v>
      </c>
      <c r="K1214" s="37" t="n">
        <f aca="false">IFERROR((Counts!AB1214-Counts!Z1214)/Counts!AA1214,"")</f>
        <v>-0.00950000000000001</v>
      </c>
      <c r="L1214" s="38" t="n">
        <f aca="false">IFERROR(Counts!Y1214/Counts!P1214,"")</f>
        <v>0.10989010989011</v>
      </c>
      <c r="M1214" s="38" t="n">
        <f aca="false">IFERROR(Counts!V1214/Counts!P1214,"")</f>
        <v>0.0549450549450549</v>
      </c>
      <c r="N1214" s="38" t="n">
        <f aca="false">IFERROR(Counts!AD1214/Counts!AC1214,"")</f>
        <v>0.0526315789473684</v>
      </c>
      <c r="O1214" s="38" t="n">
        <f aca="false">IFERROR(Counts!AE1214/Counts!AC1214,"")</f>
        <v>0.381578947368421</v>
      </c>
      <c r="P1214" s="39" t="n">
        <f aca="false">IFERROR(Counts!AG1214/Counts!AF1214,"")</f>
        <v>87.9118421052632</v>
      </c>
      <c r="Q1214" s="38" t="n">
        <f aca="false">IFERROR(Counts!AH1214/Counts!AC1214,"")</f>
        <v>0.381578947368421</v>
      </c>
      <c r="R1214" s="38" t="n">
        <f aca="false">IFERROR(Counts!N1214/Counts!M1214,"")</f>
        <v>0.382352941176471</v>
      </c>
      <c r="S1214" s="38" t="n">
        <f aca="false">IFERROR(Counts!K1214/Counts!J1214,"")</f>
        <v>0.69620253164557</v>
      </c>
      <c r="T1214" s="38" t="n">
        <f aca="false">IFERROR(Counts!I1214/Counts!H1214,"")</f>
        <v>0.148571428571429</v>
      </c>
      <c r="U1214" s="38" t="n">
        <f aca="false">IFERROR(1-Counts!L1214/Counts!K1214,"")</f>
        <v>0.945454545454545</v>
      </c>
      <c r="V1214" s="39" t="n">
        <f aca="false">IFERROR(Counts!AJ1214/Counts!AI1214,"")</f>
        <v>72.0046357615894</v>
      </c>
      <c r="W1214" s="38" t="n">
        <f aca="false">IFERROR(Counts!AK1214/Counts!AI1214,"")</f>
        <v>0.105960264900662</v>
      </c>
      <c r="X1214" s="40" t="n">
        <f aca="false">IFERROR(Counts!O1214,"")</f>
        <v>3.495</v>
      </c>
      <c r="Y1214" s="36" t="n">
        <f aca="false">IFERROR(INDEX('Season Counts'!$Y$2:$Y$740,$AF1214)/INDEX('Season Counts'!$X$2:$X$740,$AF1214),"")</f>
        <v>0.306659242761693</v>
      </c>
      <c r="Z1214" s="37" t="n">
        <f aca="false">IFERROR(J1214-Y1214,"")</f>
        <v>0.0288407572383074</v>
      </c>
      <c r="AA1214" s="38" t="n">
        <f aca="false">IFERROR(INDEX('Season Counts'!$K$2:$K$740,$AF1214)/INDEX('Season Counts'!$J$2:$J$740,$AF1214),"")</f>
        <v>0.388361045130641</v>
      </c>
      <c r="AB1214" s="41" t="n">
        <f aca="false">IFERROR(R1214-AA1214,"")</f>
        <v>-0.00600810395417079</v>
      </c>
      <c r="AC1214" s="39" t="n">
        <f aca="false">IFERROR(INDEX('Season Counts'!$AG$2:$AG$740,$AF1214)/INDEX('Season Counts'!$AF$2:$AF$740,$AF1214),"")</f>
        <v>71.8661898569571</v>
      </c>
      <c r="AD1214" s="40" t="n">
        <f aca="false">IFERROR(V1214-AC1214,"")</f>
        <v>0.13844590463232</v>
      </c>
      <c r="AE1214" s="4" t="str">
        <f aca="false">IF(D1214&lt;Guide!$C$21,"Low PA",IF(TRIM(IF(ISNUMBER(AD1214),IF(N(AD1214)&lt;=-Guide!$C$24,"▼ Bat Speed  ",IF(N(AD1214)&gt;=Guide!$C$24,"▲ Bat Speed  ","")),"")&amp;IF(N(Z1214)&gt;=Guide!$C$22,"▲ Contact  ","")&amp;IF(N(Z1214)&lt;=-Guide!$C$22,"▼ Contact  ","")&amp;IF(N(AB1214)&gt;=Guide!$C$23,"▲ Chase  ","")&amp;IF(N(AB1214)&lt;=-Guide!$C$23,"▼ Chase  ",""))="","Stable",TRIM(IF(ISNUMBER(AD1214),IF(N(AD1214)&lt;=-Guide!$C$24,"▼ Bat Speed  ",IF(N(AD1214)&gt;=Guide!$C$24,"▲ Bat Speed  ","")),"")&amp;IF(N(Z1214)&gt;=Guide!$C$22,"▲ Contact  ","")&amp;IF(N(Z1214)&lt;=-Guide!$C$22,"▼ Contact  ","")&amp;IF(N(AB1214)&gt;=Guide!$C$23,"▲ Chase  ","")&amp;IF(N(AB1214)&lt;=-Guide!$C$23,"▼ Chase  ",""))))</f>
        <v>Stable</v>
      </c>
      <c r="AF1214" s="35" t="n">
        <f aca="false">MATCH(Counts!A1214,'Season Counts'!$A$2:$A$740,0)</f>
        <v>315</v>
      </c>
    </row>
    <row r="1215" customFormat="false" ht="15" hidden="false" customHeight="false" outlineLevel="0" collapsed="false">
      <c r="A1215" s="34" t="str">
        <f aca="false">Counts!B1215</f>
        <v>KC</v>
      </c>
      <c r="B1215" s="5" t="str">
        <f aca="false">Counts!C1215</f>
        <v>Michael Massey</v>
      </c>
      <c r="C1215" s="34" t="str">
        <f aca="false">Counts!F1215</f>
        <v>Jul</v>
      </c>
      <c r="D1215" s="35" t="n">
        <f aca="false">IFERROR(Counts!P1215,"")</f>
        <v>86</v>
      </c>
      <c r="E1215" s="36" t="n">
        <f aca="false">IFERROR(Counts!R1215/Counts!Q1215,"")</f>
        <v>0.265822784810127</v>
      </c>
      <c r="F1215" s="36" t="n">
        <f aca="false">IFERROR((Counts!R1215+Counts!V1215+Counts!W1215)/(Counts!Q1215+Counts!V1215+Counts!W1215+Counts!X1215),"")</f>
        <v>0.313953488372093</v>
      </c>
      <c r="G1215" s="36" t="n">
        <f aca="false">IFERROR((Counts!R1215+Counts!S1215+2*Counts!T1215+3*Counts!U1215)/Counts!Q1215,"")</f>
        <v>0.367088607594937</v>
      </c>
      <c r="H1215" s="35" t="n">
        <f aca="false">IFERROR(Counts!U1215,"")</f>
        <v>1</v>
      </c>
      <c r="I1215" s="36" t="n">
        <f aca="false">IFERROR(Counts!Z1215/Counts!AA1215,"")</f>
        <v>0.301744186046512</v>
      </c>
      <c r="J1215" s="36" t="n">
        <f aca="false">IFERROR(Counts!AB1215/Counts!AA1215,"")</f>
        <v>0.283220930232558</v>
      </c>
      <c r="K1215" s="37" t="n">
        <f aca="false">IFERROR((Counts!AB1215-Counts!Z1215)/Counts!AA1215,"")</f>
        <v>-0.0185232558139535</v>
      </c>
      <c r="L1215" s="38" t="n">
        <f aca="false">IFERROR(Counts!Y1215/Counts!P1215,"")</f>
        <v>0.197674418604651</v>
      </c>
      <c r="M1215" s="38" t="n">
        <f aca="false">IFERROR(Counts!V1215/Counts!P1215,"")</f>
        <v>0.0697674418604651</v>
      </c>
      <c r="N1215" s="38" t="n">
        <f aca="false">IFERROR(Counts!AD1215/Counts!AC1215,"")</f>
        <v>0.0317460317460317</v>
      </c>
      <c r="O1215" s="38" t="n">
        <f aca="false">IFERROR(Counts!AE1215/Counts!AC1215,"")</f>
        <v>0.428571428571429</v>
      </c>
      <c r="P1215" s="39" t="n">
        <f aca="false">IFERROR(Counts!AG1215/Counts!AF1215,"")</f>
        <v>87.2888888888889</v>
      </c>
      <c r="Q1215" s="38" t="n">
        <f aca="false">IFERROR(Counts!AH1215/Counts!AC1215,"")</f>
        <v>0.333333333333333</v>
      </c>
      <c r="R1215" s="38" t="n">
        <f aca="false">IFERROR(Counts!N1215/Counts!M1215,"")</f>
        <v>0.39766081871345</v>
      </c>
      <c r="S1215" s="38" t="n">
        <f aca="false">IFERROR(Counts!K1215/Counts!J1215,"")</f>
        <v>0.648854961832061</v>
      </c>
      <c r="T1215" s="38" t="n">
        <f aca="false">IFERROR(Counts!I1215/Counts!H1215,"")</f>
        <v>0.189542483660131</v>
      </c>
      <c r="U1215" s="38" t="n">
        <f aca="false">IFERROR(1-Counts!L1215/Counts!K1215,"")</f>
        <v>0.882352941176471</v>
      </c>
      <c r="V1215" s="39" t="n">
        <f aca="false">IFERROR(Counts!AJ1215/Counts!AI1215,"")</f>
        <v>72.1869230769231</v>
      </c>
      <c r="W1215" s="38" t="n">
        <f aca="false">IFERROR(Counts!AK1215/Counts!AI1215,"")</f>
        <v>0.169230769230769</v>
      </c>
      <c r="X1215" s="40" t="n">
        <f aca="false">IFERROR(Counts!O1215,"")</f>
        <v>-1.046</v>
      </c>
      <c r="Y1215" s="36" t="n">
        <f aca="false">IFERROR(INDEX('Season Counts'!$Y$2:$Y$740,$AF1215)/INDEX('Season Counts'!$X$2:$X$740,$AF1215),"")</f>
        <v>0.306659242761693</v>
      </c>
      <c r="Z1215" s="37" t="n">
        <f aca="false">IFERROR(J1215-Y1215,"")</f>
        <v>-0.0234383125291345</v>
      </c>
      <c r="AA1215" s="38" t="n">
        <f aca="false">IFERROR(INDEX('Season Counts'!$K$2:$K$740,$AF1215)/INDEX('Season Counts'!$J$2:$J$740,$AF1215),"")</f>
        <v>0.388361045130641</v>
      </c>
      <c r="AB1215" s="41" t="n">
        <f aca="false">IFERROR(R1215-AA1215,"")</f>
        <v>0.00929977358280892</v>
      </c>
      <c r="AC1215" s="39" t="n">
        <f aca="false">IFERROR(INDEX('Season Counts'!$AG$2:$AG$740,$AF1215)/INDEX('Season Counts'!$AF$2:$AF$740,$AF1215),"")</f>
        <v>71.8661898569571</v>
      </c>
      <c r="AD1215" s="40" t="n">
        <f aca="false">IFERROR(V1215-AC1215,"")</f>
        <v>0.320733219965973</v>
      </c>
      <c r="AE1215" s="4" t="str">
        <f aca="false">IF(D1215&lt;Guide!$C$21,"Low PA",IF(TRIM(IF(ISNUMBER(AD1215),IF(N(AD1215)&lt;=-Guide!$C$24,"▼ Bat Speed  ",IF(N(AD1215)&gt;=Guide!$C$24,"▲ Bat Speed  ","")),"")&amp;IF(N(Z1215)&gt;=Guide!$C$22,"▲ Contact  ","")&amp;IF(N(Z1215)&lt;=-Guide!$C$22,"▼ Contact  ","")&amp;IF(N(AB1215)&gt;=Guide!$C$23,"▲ Chase  ","")&amp;IF(N(AB1215)&lt;=-Guide!$C$23,"▼ Chase  ",""))="","Stable",TRIM(IF(ISNUMBER(AD1215),IF(N(AD1215)&lt;=-Guide!$C$24,"▼ Bat Speed  ",IF(N(AD1215)&gt;=Guide!$C$24,"▲ Bat Speed  ","")),"")&amp;IF(N(Z1215)&gt;=Guide!$C$22,"▲ Contact  ","")&amp;IF(N(Z1215)&lt;=-Guide!$C$22,"▼ Contact  ","")&amp;IF(N(AB1215)&gt;=Guide!$C$23,"▲ Chase  ","")&amp;IF(N(AB1215)&lt;=-Guide!$C$23,"▼ Chase  ",""))))</f>
        <v>Stable</v>
      </c>
      <c r="AF1215" s="35" t="n">
        <f aca="false">MATCH(Counts!A1215,'Season Counts'!$A$2:$A$740,0)</f>
        <v>315</v>
      </c>
    </row>
    <row r="1216" customFormat="false" ht="15" hidden="false" customHeight="false" outlineLevel="0" collapsed="false">
      <c r="A1216" s="34" t="str">
        <f aca="false">Counts!B1216</f>
        <v>KC</v>
      </c>
      <c r="B1216" s="5" t="str">
        <f aca="false">Counts!C1216</f>
        <v>Michael Massey</v>
      </c>
      <c r="C1216" s="34" t="str">
        <f aca="false">Counts!F1216</f>
        <v>Aug</v>
      </c>
      <c r="D1216" s="35" t="n">
        <f aca="false">IFERROR(Counts!P1216,"")</f>
        <v>69</v>
      </c>
      <c r="E1216" s="36" t="n">
        <f aca="false">IFERROR(Counts!R1216/Counts!Q1216,"")</f>
        <v>0.338461538461539</v>
      </c>
      <c r="F1216" s="36" t="n">
        <f aca="false">IFERROR((Counts!R1216+Counts!V1216+Counts!W1216)/(Counts!Q1216+Counts!V1216+Counts!W1216+Counts!X1216),"")</f>
        <v>0.36231884057971</v>
      </c>
      <c r="G1216" s="36" t="n">
        <f aca="false">IFERROR((Counts!R1216+Counts!S1216+2*Counts!T1216+3*Counts!U1216)/Counts!Q1216,"")</f>
        <v>0.553846153846154</v>
      </c>
      <c r="H1216" s="35" t="n">
        <f aca="false">IFERROR(Counts!U1216,"")</f>
        <v>3</v>
      </c>
      <c r="I1216" s="36" t="n">
        <f aca="false">IFERROR(Counts!Z1216/Counts!AA1216,"")</f>
        <v>0.390579710144928</v>
      </c>
      <c r="J1216" s="36" t="n">
        <f aca="false">IFERROR(Counts!AB1216/Counts!AA1216,"")</f>
        <v>0.313304347826087</v>
      </c>
      <c r="K1216" s="37" t="n">
        <f aca="false">IFERROR((Counts!AB1216-Counts!Z1216)/Counts!AA1216,"")</f>
        <v>-0.0772753623188406</v>
      </c>
      <c r="L1216" s="38" t="n">
        <f aca="false">IFERROR(Counts!Y1216/Counts!P1216,"")</f>
        <v>0.173913043478261</v>
      </c>
      <c r="M1216" s="38" t="n">
        <f aca="false">IFERROR(Counts!V1216/Counts!P1216,"")</f>
        <v>0.0434782608695652</v>
      </c>
      <c r="N1216" s="38" t="n">
        <f aca="false">IFERROR(Counts!AD1216/Counts!AC1216,"")</f>
        <v>0.0555555555555556</v>
      </c>
      <c r="O1216" s="38" t="n">
        <f aca="false">IFERROR(Counts!AE1216/Counts!AC1216,"")</f>
        <v>0.333333333333333</v>
      </c>
      <c r="P1216" s="39" t="n">
        <f aca="false">IFERROR(Counts!AG1216/Counts!AF1216,"")</f>
        <v>87.6240740740741</v>
      </c>
      <c r="Q1216" s="38" t="n">
        <f aca="false">IFERROR(Counts!AH1216/Counts!AC1216,"")</f>
        <v>0.425925925925926</v>
      </c>
      <c r="R1216" s="38" t="n">
        <f aca="false">IFERROR(Counts!N1216/Counts!M1216,"")</f>
        <v>0.426356589147287</v>
      </c>
      <c r="S1216" s="38" t="n">
        <f aca="false">IFERROR(Counts!K1216/Counts!J1216,"")</f>
        <v>0.694656488549618</v>
      </c>
      <c r="T1216" s="38" t="n">
        <f aca="false">IFERROR(Counts!I1216/Counts!H1216,"")</f>
        <v>0.171232876712329</v>
      </c>
      <c r="U1216" s="38" t="n">
        <f aca="false">IFERROR(1-Counts!L1216/Counts!K1216,"")</f>
        <v>0.857142857142857</v>
      </c>
      <c r="V1216" s="39" t="n">
        <f aca="false">IFERROR(Counts!AJ1216/Counts!AI1216,"")</f>
        <v>72.0384615384615</v>
      </c>
      <c r="W1216" s="38" t="n">
        <f aca="false">IFERROR(Counts!AK1216/Counts!AI1216,"")</f>
        <v>0.161538461538462</v>
      </c>
      <c r="X1216" s="40" t="n">
        <f aca="false">IFERROR(Counts!O1216,"")</f>
        <v>3.098</v>
      </c>
      <c r="Y1216" s="36" t="n">
        <f aca="false">IFERROR(INDEX('Season Counts'!$Y$2:$Y$740,$AF1216)/INDEX('Season Counts'!$X$2:$X$740,$AF1216),"")</f>
        <v>0.306659242761693</v>
      </c>
      <c r="Z1216" s="37" t="n">
        <f aca="false">IFERROR(J1216-Y1216,"")</f>
        <v>0.00664510506439431</v>
      </c>
      <c r="AA1216" s="38" t="n">
        <f aca="false">IFERROR(INDEX('Season Counts'!$K$2:$K$740,$AF1216)/INDEX('Season Counts'!$J$2:$J$740,$AF1216),"")</f>
        <v>0.388361045130641</v>
      </c>
      <c r="AB1216" s="41" t="n">
        <f aca="false">IFERROR(R1216-AA1216,"")</f>
        <v>0.0379955440166455</v>
      </c>
      <c r="AC1216" s="39" t="n">
        <f aca="false">IFERROR(INDEX('Season Counts'!$AG$2:$AG$740,$AF1216)/INDEX('Season Counts'!$AF$2:$AF$740,$AF1216),"")</f>
        <v>71.8661898569571</v>
      </c>
      <c r="AD1216" s="40" t="n">
        <f aca="false">IFERROR(V1216-AC1216,"")</f>
        <v>0.172271681504441</v>
      </c>
      <c r="AE1216" s="4" t="str">
        <f aca="false">IF(D1216&lt;Guide!$C$21,"Low PA",IF(TRIM(IF(ISNUMBER(AD1216),IF(N(AD1216)&lt;=-Guide!$C$24,"▼ Bat Speed  ",IF(N(AD1216)&gt;=Guide!$C$24,"▲ Bat Speed  ","")),"")&amp;IF(N(Z1216)&gt;=Guide!$C$22,"▲ Contact  ","")&amp;IF(N(Z1216)&lt;=-Guide!$C$22,"▼ Contact  ","")&amp;IF(N(AB1216)&gt;=Guide!$C$23,"▲ Chase  ","")&amp;IF(N(AB1216)&lt;=-Guide!$C$23,"▼ Chase  ",""))="","Stable",TRIM(IF(ISNUMBER(AD1216),IF(N(AD1216)&lt;=-Guide!$C$24,"▼ Bat Speed  ",IF(N(AD1216)&gt;=Guide!$C$24,"▲ Bat Speed  ","")),"")&amp;IF(N(Z1216)&gt;=Guide!$C$22,"▲ Contact  ","")&amp;IF(N(Z1216)&lt;=-Guide!$C$22,"▼ Contact  ","")&amp;IF(N(AB1216)&gt;=Guide!$C$23,"▲ Chase  ","")&amp;IF(N(AB1216)&lt;=-Guide!$C$23,"▼ Chase  ",""))))</f>
        <v>Stable</v>
      </c>
      <c r="AF1216" s="35" t="n">
        <f aca="false">MATCH(Counts!A1216,'Season Counts'!$A$2:$A$740,0)</f>
        <v>315</v>
      </c>
    </row>
    <row r="1217" customFormat="false" ht="15" hidden="false" customHeight="false" outlineLevel="0" collapsed="false">
      <c r="A1217" s="34" t="str">
        <f aca="false">Counts!B1217</f>
        <v>KC</v>
      </c>
      <c r="B1217" s="5" t="str">
        <f aca="false">Counts!C1217</f>
        <v>Michael Massey</v>
      </c>
      <c r="C1217" s="34" t="str">
        <f aca="false">Counts!F1217</f>
        <v>Sep</v>
      </c>
      <c r="D1217" s="35" t="n">
        <f aca="false">IFERROR(Counts!P1217,"")</f>
        <v>86</v>
      </c>
      <c r="E1217" s="36" t="n">
        <f aca="false">IFERROR(Counts!R1217/Counts!Q1217,"")</f>
        <v>0.265060240963855</v>
      </c>
      <c r="F1217" s="36" t="n">
        <f aca="false">IFERROR((Counts!R1217+Counts!V1217+Counts!W1217)/(Counts!Q1217+Counts!V1217+Counts!W1217+Counts!X1217),"")</f>
        <v>0.282352941176471</v>
      </c>
      <c r="G1217" s="36" t="n">
        <f aca="false">IFERROR((Counts!R1217+Counts!S1217+2*Counts!T1217+3*Counts!U1217)/Counts!Q1217,"")</f>
        <v>0.373493975903614</v>
      </c>
      <c r="H1217" s="35" t="n">
        <f aca="false">IFERROR(Counts!U1217,"")</f>
        <v>2</v>
      </c>
      <c r="I1217" s="36" t="n">
        <f aca="false">IFERROR(Counts!Z1217/Counts!AA1217,"")</f>
        <v>0.287647058823529</v>
      </c>
      <c r="J1217" s="36" t="n">
        <f aca="false">IFERROR(Counts!AB1217/Counts!AA1217,"")</f>
        <v>0.342435294117647</v>
      </c>
      <c r="K1217" s="37" t="n">
        <f aca="false">IFERROR((Counts!AB1217-Counts!Z1217)/Counts!AA1217,"")</f>
        <v>0.0547882352941176</v>
      </c>
      <c r="L1217" s="38" t="n">
        <f aca="false">IFERROR(Counts!Y1217/Counts!P1217,"")</f>
        <v>0.151162790697674</v>
      </c>
      <c r="M1217" s="38" t="n">
        <f aca="false">IFERROR(Counts!V1217/Counts!P1217,"")</f>
        <v>0.0232558139534884</v>
      </c>
      <c r="N1217" s="38" t="n">
        <f aca="false">IFERROR(Counts!AD1217/Counts!AC1217,"")</f>
        <v>0.0704225352112676</v>
      </c>
      <c r="O1217" s="38" t="n">
        <f aca="false">IFERROR(Counts!AE1217/Counts!AC1217,"")</f>
        <v>0.366197183098592</v>
      </c>
      <c r="P1217" s="39" t="n">
        <f aca="false">IFERROR(Counts!AG1217/Counts!AF1217,"")</f>
        <v>88.1549295774648</v>
      </c>
      <c r="Q1217" s="38" t="n">
        <f aca="false">IFERROR(Counts!AH1217/Counts!AC1217,"")</f>
        <v>0.535211267605634</v>
      </c>
      <c r="R1217" s="38" t="n">
        <f aca="false">IFERROR(Counts!N1217/Counts!M1217,"")</f>
        <v>0.361702127659575</v>
      </c>
      <c r="S1217" s="38" t="n">
        <f aca="false">IFERROR(Counts!K1217/Counts!J1217,"")</f>
        <v>0.763975155279503</v>
      </c>
      <c r="T1217" s="38" t="n">
        <f aca="false">IFERROR(Counts!I1217/Counts!H1217,"")</f>
        <v>0.137931034482759</v>
      </c>
      <c r="U1217" s="38" t="n">
        <f aca="false">IFERROR(1-Counts!L1217/Counts!K1217,"")</f>
        <v>0.91869918699187</v>
      </c>
      <c r="V1217" s="39" t="n">
        <f aca="false">IFERROR(Counts!AJ1217/Counts!AI1217,"")</f>
        <v>70.9556962025316</v>
      </c>
      <c r="W1217" s="38" t="n">
        <f aca="false">IFERROR(Counts!AK1217/Counts!AI1217,"")</f>
        <v>0.0443037974683544</v>
      </c>
      <c r="X1217" s="40" t="n">
        <f aca="false">IFERROR(Counts!O1217,"")</f>
        <v>-3.912</v>
      </c>
      <c r="Y1217" s="36" t="n">
        <f aca="false">IFERROR(INDEX('Season Counts'!$Y$2:$Y$740,$AF1217)/INDEX('Season Counts'!$X$2:$X$740,$AF1217),"")</f>
        <v>0.306659242761693</v>
      </c>
      <c r="Z1217" s="37" t="n">
        <f aca="false">IFERROR(J1217-Y1217,"")</f>
        <v>0.0357760513559544</v>
      </c>
      <c r="AA1217" s="38" t="n">
        <f aca="false">IFERROR(INDEX('Season Counts'!$K$2:$K$740,$AF1217)/INDEX('Season Counts'!$J$2:$J$740,$AF1217),"")</f>
        <v>0.388361045130641</v>
      </c>
      <c r="AB1217" s="41" t="n">
        <f aca="false">IFERROR(R1217-AA1217,"")</f>
        <v>-0.0266589174710669</v>
      </c>
      <c r="AC1217" s="39" t="n">
        <f aca="false">IFERROR(INDEX('Season Counts'!$AG$2:$AG$740,$AF1217)/INDEX('Season Counts'!$AF$2:$AF$740,$AF1217),"")</f>
        <v>71.8661898569571</v>
      </c>
      <c r="AD1217" s="40" t="n">
        <f aca="false">IFERROR(V1217-AC1217,"")</f>
        <v>-0.910493654425451</v>
      </c>
      <c r="AE1217" s="4" t="str">
        <f aca="false">IF(D1217&lt;Guide!$C$21,"Low PA",IF(TRIM(IF(ISNUMBER(AD1217),IF(N(AD1217)&lt;=-Guide!$C$24,"▼ Bat Speed  ",IF(N(AD1217)&gt;=Guide!$C$24,"▲ Bat Speed  ","")),"")&amp;IF(N(Z1217)&gt;=Guide!$C$22,"▲ Contact  ","")&amp;IF(N(Z1217)&lt;=-Guide!$C$22,"▼ Contact  ","")&amp;IF(N(AB1217)&gt;=Guide!$C$23,"▲ Chase  ","")&amp;IF(N(AB1217)&lt;=-Guide!$C$23,"▼ Chase  ",""))="","Stable",TRIM(IF(ISNUMBER(AD1217),IF(N(AD1217)&lt;=-Guide!$C$24,"▼ Bat Speed  ",IF(N(AD1217)&gt;=Guide!$C$24,"▲ Bat Speed  ","")),"")&amp;IF(N(Z1217)&gt;=Guide!$C$22,"▲ Contact  ","")&amp;IF(N(Z1217)&lt;=-Guide!$C$22,"▼ Contact  ","")&amp;IF(N(AB1217)&gt;=Guide!$C$23,"▲ Chase  ","")&amp;IF(N(AB1217)&lt;=-Guide!$C$23,"▼ Chase  ",""))))</f>
        <v>Stable</v>
      </c>
      <c r="AF1217" s="35" t="n">
        <f aca="false">MATCH(Counts!A1217,'Season Counts'!$A$2:$A$740,0)</f>
        <v>315</v>
      </c>
    </row>
    <row r="1218" customFormat="false" ht="15" hidden="false" customHeight="false" outlineLevel="0" collapsed="false">
      <c r="A1218" s="34" t="str">
        <f aca="false">Counts!B1218</f>
        <v>KC</v>
      </c>
      <c r="B1218" s="5" t="str">
        <f aca="false">Counts!C1218</f>
        <v>Nick Loftin</v>
      </c>
      <c r="C1218" s="34" t="str">
        <f aca="false">Counts!F1218</f>
        <v>Mar-Apr</v>
      </c>
      <c r="D1218" s="35" t="n">
        <f aca="false">IFERROR(Counts!P1218,"")</f>
        <v>37</v>
      </c>
      <c r="E1218" s="36" t="n">
        <f aca="false">IFERROR(Counts!R1218/Counts!Q1218,"")</f>
        <v>0.258064516129032</v>
      </c>
      <c r="F1218" s="36" t="n">
        <f aca="false">IFERROR((Counts!R1218+Counts!V1218+Counts!W1218)/(Counts!Q1218+Counts!V1218+Counts!W1218+Counts!X1218),"")</f>
        <v>0.378378378378378</v>
      </c>
      <c r="G1218" s="36" t="n">
        <f aca="false">IFERROR((Counts!R1218+Counts!S1218+2*Counts!T1218+3*Counts!U1218)/Counts!Q1218,"")</f>
        <v>0.354838709677419</v>
      </c>
      <c r="H1218" s="35" t="n">
        <f aca="false">IFERROR(Counts!U1218,"")</f>
        <v>0</v>
      </c>
      <c r="I1218" s="36" t="n">
        <f aca="false">IFERROR(Counts!Z1218/Counts!AA1218,"")</f>
        <v>0.336486486486487</v>
      </c>
      <c r="J1218" s="36" t="n">
        <f aca="false">IFERROR(Counts!AB1218/Counts!AA1218,"")</f>
        <v>0.342621621621622</v>
      </c>
      <c r="K1218" s="37" t="n">
        <f aca="false">IFERROR((Counts!AB1218-Counts!Z1218)/Counts!AA1218,"")</f>
        <v>0.00613513513513514</v>
      </c>
      <c r="L1218" s="38" t="n">
        <f aca="false">IFERROR(Counts!Y1218/Counts!P1218,"")</f>
        <v>0.0810810810810811</v>
      </c>
      <c r="M1218" s="38" t="n">
        <f aca="false">IFERROR(Counts!V1218/Counts!P1218,"")</f>
        <v>0.162162162162162</v>
      </c>
      <c r="N1218" s="38" t="n">
        <f aca="false">IFERROR(Counts!AD1218/Counts!AC1218,"")</f>
        <v>0.0357142857142857</v>
      </c>
      <c r="O1218" s="38" t="n">
        <f aca="false">IFERROR(Counts!AE1218/Counts!AC1218,"")</f>
        <v>0.392857142857143</v>
      </c>
      <c r="P1218" s="39" t="n">
        <f aca="false">IFERROR(Counts!AG1218/Counts!AF1218,"")</f>
        <v>87.525</v>
      </c>
      <c r="Q1218" s="38" t="n">
        <f aca="false">IFERROR(Counts!AH1218/Counts!AC1218,"")</f>
        <v>0.25</v>
      </c>
      <c r="R1218" s="38" t="n">
        <f aca="false">IFERROR(Counts!N1218/Counts!M1218,"")</f>
        <v>0.175675675675676</v>
      </c>
      <c r="S1218" s="38" t="n">
        <f aca="false">IFERROR(Counts!K1218/Counts!J1218,"")</f>
        <v>0.636363636363636</v>
      </c>
      <c r="T1218" s="38" t="n">
        <f aca="false">IFERROR(Counts!I1218/Counts!H1218,"")</f>
        <v>0.0909090909090909</v>
      </c>
      <c r="U1218" s="38" t="n">
        <f aca="false">IFERROR(1-Counts!L1218/Counts!K1218,"")</f>
        <v>0.880952380952381</v>
      </c>
      <c r="V1218" s="39" t="n">
        <f aca="false">IFERROR(Counts!AJ1218/Counts!AI1218,"")</f>
        <v>68.5862745098039</v>
      </c>
      <c r="W1218" s="38" t="n">
        <f aca="false">IFERROR(Counts!AK1218/Counts!AI1218,"")</f>
        <v>0.0392156862745098</v>
      </c>
      <c r="X1218" s="40" t="n">
        <f aca="false">IFERROR(Counts!O1218,"")</f>
        <v>1.166</v>
      </c>
      <c r="Y1218" s="36" t="n">
        <f aca="false">IFERROR(INDEX('Season Counts'!$Y$2:$Y$740,$AF1218)/INDEX('Season Counts'!$X$2:$X$740,$AF1218),"")</f>
        <v>0.292616113744076</v>
      </c>
      <c r="Z1218" s="37" t="n">
        <f aca="false">IFERROR(J1218-Y1218,"")</f>
        <v>0.0500055078775458</v>
      </c>
      <c r="AA1218" s="38" t="n">
        <f aca="false">IFERROR(INDEX('Season Counts'!$K$2:$K$740,$AF1218)/INDEX('Season Counts'!$J$2:$J$740,$AF1218),"")</f>
        <v>0.253929866989117</v>
      </c>
      <c r="AB1218" s="41" t="n">
        <f aca="false">IFERROR(R1218-AA1218,"")</f>
        <v>-0.0782541913134416</v>
      </c>
      <c r="AC1218" s="39" t="n">
        <f aca="false">IFERROR(INDEX('Season Counts'!$AG$2:$AG$740,$AF1218)/INDEX('Season Counts'!$AF$2:$AF$740,$AF1218),"")</f>
        <v>68.7746031746032</v>
      </c>
      <c r="AD1218" s="40" t="n">
        <f aca="false">IFERROR(V1218-AC1218,"")</f>
        <v>-0.188328664799243</v>
      </c>
      <c r="AE1218" s="4" t="str">
        <f aca="false">IF(D1218&lt;Guide!$C$21,"Low PA",IF(TRIM(IF(ISNUMBER(AD1218),IF(N(AD1218)&lt;=-Guide!$C$24,"▼ Bat Speed  ",IF(N(AD1218)&gt;=Guide!$C$24,"▲ Bat Speed  ","")),"")&amp;IF(N(Z1218)&gt;=Guide!$C$22,"▲ Contact  ","")&amp;IF(N(Z1218)&lt;=-Guide!$C$22,"▼ Contact  ","")&amp;IF(N(AB1218)&gt;=Guide!$C$23,"▲ Chase  ","")&amp;IF(N(AB1218)&lt;=-Guide!$C$23,"▼ Chase  ",""))="","Stable",TRIM(IF(ISNUMBER(AD1218),IF(N(AD1218)&lt;=-Guide!$C$24,"▼ Bat Speed  ",IF(N(AD1218)&gt;=Guide!$C$24,"▲ Bat Speed  ","")),"")&amp;IF(N(Z1218)&gt;=Guide!$C$22,"▲ Contact  ","")&amp;IF(N(Z1218)&lt;=-Guide!$C$22,"▼ Contact  ","")&amp;IF(N(AB1218)&gt;=Guide!$C$23,"▲ Chase  ","")&amp;IF(N(AB1218)&lt;=-Guide!$C$23,"▼ Chase  ",""))))</f>
        <v>Low PA</v>
      </c>
      <c r="AF1218" s="35" t="n">
        <f aca="false">MATCH(Counts!A1218,'Season Counts'!$A$2:$A$740,0)</f>
        <v>316</v>
      </c>
    </row>
    <row r="1219" customFormat="false" ht="15" hidden="false" customHeight="false" outlineLevel="0" collapsed="false">
      <c r="A1219" s="34" t="str">
        <f aca="false">Counts!B1219</f>
        <v>KC</v>
      </c>
      <c r="B1219" s="5" t="str">
        <f aca="false">Counts!C1219</f>
        <v>Nick Loftin</v>
      </c>
      <c r="C1219" s="34" t="str">
        <f aca="false">Counts!F1219</f>
        <v>May</v>
      </c>
      <c r="D1219" s="35" t="n">
        <f aca="false">IFERROR(Counts!P1219,"")</f>
        <v>45</v>
      </c>
      <c r="E1219" s="36" t="n">
        <f aca="false">IFERROR(Counts!R1219/Counts!Q1219,"")</f>
        <v>0.166666666666667</v>
      </c>
      <c r="F1219" s="36" t="n">
        <f aca="false">IFERROR((Counts!R1219+Counts!V1219+Counts!W1219)/(Counts!Q1219+Counts!V1219+Counts!W1219+Counts!X1219),"")</f>
        <v>0.272727272727273</v>
      </c>
      <c r="G1219" s="36" t="n">
        <f aca="false">IFERROR((Counts!R1219+Counts!S1219+2*Counts!T1219+3*Counts!U1219)/Counts!Q1219,"")</f>
        <v>0.277777777777778</v>
      </c>
      <c r="H1219" s="35" t="n">
        <f aca="false">IFERROR(Counts!U1219,"")</f>
        <v>0</v>
      </c>
      <c r="I1219" s="36" t="n">
        <f aca="false">IFERROR(Counts!Z1219/Counts!AA1219,"")</f>
        <v>0.25</v>
      </c>
      <c r="J1219" s="36" t="n">
        <f aca="false">IFERROR(Counts!AB1219/Counts!AA1219,"")</f>
        <v>0.275340909090909</v>
      </c>
      <c r="K1219" s="37" t="n">
        <f aca="false">IFERROR((Counts!AB1219-Counts!Z1219)/Counts!AA1219,"")</f>
        <v>0.0253409090909091</v>
      </c>
      <c r="L1219" s="38" t="n">
        <f aca="false">IFERROR(Counts!Y1219/Counts!P1219,"")</f>
        <v>0.155555555555556</v>
      </c>
      <c r="M1219" s="38" t="n">
        <f aca="false">IFERROR(Counts!V1219/Counts!P1219,"")</f>
        <v>0.0666666666666667</v>
      </c>
      <c r="N1219" s="38" t="n">
        <f aca="false">IFERROR(Counts!AD1219/Counts!AC1219,"")</f>
        <v>0.0625</v>
      </c>
      <c r="O1219" s="38" t="n">
        <f aca="false">IFERROR(Counts!AE1219/Counts!AC1219,"")</f>
        <v>0.28125</v>
      </c>
      <c r="P1219" s="39" t="n">
        <f aca="false">IFERROR(Counts!AG1219/Counts!AF1219,"")</f>
        <v>84.284375</v>
      </c>
      <c r="Q1219" s="38" t="n">
        <f aca="false">IFERROR(Counts!AH1219/Counts!AC1219,"")</f>
        <v>0.34375</v>
      </c>
      <c r="R1219" s="38" t="n">
        <f aca="false">IFERROR(Counts!N1219/Counts!M1219,"")</f>
        <v>0.170731707317073</v>
      </c>
      <c r="S1219" s="38" t="n">
        <f aca="false">IFERROR(Counts!K1219/Counts!J1219,"")</f>
        <v>0.516129032258065</v>
      </c>
      <c r="T1219" s="38" t="n">
        <f aca="false">IFERROR(Counts!I1219/Counts!H1219,"")</f>
        <v>0.0967741935483871</v>
      </c>
      <c r="U1219" s="38" t="n">
        <f aca="false">IFERROR(1-Counts!L1219/Counts!K1219,"")</f>
        <v>0.979166666666667</v>
      </c>
      <c r="V1219" s="39" t="n">
        <f aca="false">IFERROR(Counts!AJ1219/Counts!AI1219,"")</f>
        <v>68.3071428571429</v>
      </c>
      <c r="W1219" s="38" t="n">
        <f aca="false">IFERROR(Counts!AK1219/Counts!AI1219,"")</f>
        <v>0.0357142857142857</v>
      </c>
      <c r="X1219" s="40" t="n">
        <f aca="false">IFERROR(Counts!O1219,"")</f>
        <v>-2.919</v>
      </c>
      <c r="Y1219" s="36" t="n">
        <f aca="false">IFERROR(INDEX('Season Counts'!$Y$2:$Y$740,$AF1219)/INDEX('Season Counts'!$X$2:$X$740,$AF1219),"")</f>
        <v>0.292616113744076</v>
      </c>
      <c r="Z1219" s="37" t="n">
        <f aca="false">IFERROR(J1219-Y1219,"")</f>
        <v>-0.0172752046531667</v>
      </c>
      <c r="AA1219" s="38" t="n">
        <f aca="false">IFERROR(INDEX('Season Counts'!$K$2:$K$740,$AF1219)/INDEX('Season Counts'!$J$2:$J$740,$AF1219),"")</f>
        <v>0.253929866989117</v>
      </c>
      <c r="AB1219" s="41" t="n">
        <f aca="false">IFERROR(R1219-AA1219,"")</f>
        <v>-0.0831981596720441</v>
      </c>
      <c r="AC1219" s="39" t="n">
        <f aca="false">IFERROR(INDEX('Season Counts'!$AG$2:$AG$740,$AF1219)/INDEX('Season Counts'!$AF$2:$AF$740,$AF1219),"")</f>
        <v>68.7746031746032</v>
      </c>
      <c r="AD1219" s="40" t="n">
        <f aca="false">IFERROR(V1219-AC1219,"")</f>
        <v>-0.467460317460322</v>
      </c>
      <c r="AE1219" s="4" t="str">
        <f aca="false">IF(D1219&lt;Guide!$C$21,"Low PA",IF(TRIM(IF(ISNUMBER(AD1219),IF(N(AD1219)&lt;=-Guide!$C$24,"▼ Bat Speed  ",IF(N(AD1219)&gt;=Guide!$C$24,"▲ Bat Speed  ","")),"")&amp;IF(N(Z1219)&gt;=Guide!$C$22,"▲ Contact  ","")&amp;IF(N(Z1219)&lt;=-Guide!$C$22,"▼ Contact  ","")&amp;IF(N(AB1219)&gt;=Guide!$C$23,"▲ Chase  ","")&amp;IF(N(AB1219)&lt;=-Guide!$C$23,"▼ Chase  ",""))="","Stable",TRIM(IF(ISNUMBER(AD1219),IF(N(AD1219)&lt;=-Guide!$C$24,"▼ Bat Speed  ",IF(N(AD1219)&gt;=Guide!$C$24,"▲ Bat Speed  ","")),"")&amp;IF(N(Z1219)&gt;=Guide!$C$22,"▲ Contact  ","")&amp;IF(N(Z1219)&lt;=-Guide!$C$22,"▼ Contact  ","")&amp;IF(N(AB1219)&gt;=Guide!$C$23,"▲ Chase  ","")&amp;IF(N(AB1219)&lt;=-Guide!$C$23,"▼ Chase  ",""))))</f>
        <v>▼ Chase</v>
      </c>
      <c r="AF1219" s="35" t="n">
        <f aca="false">MATCH(Counts!A1219,'Season Counts'!$A$2:$A$740,0)</f>
        <v>316</v>
      </c>
    </row>
    <row r="1220" customFormat="false" ht="15" hidden="false" customHeight="false" outlineLevel="0" collapsed="false">
      <c r="A1220" s="34" t="str">
        <f aca="false">Counts!B1220</f>
        <v>KC</v>
      </c>
      <c r="B1220" s="5" t="str">
        <f aca="false">Counts!C1220</f>
        <v>Nick Loftin</v>
      </c>
      <c r="C1220" s="34" t="str">
        <f aca="false">Counts!F1220</f>
        <v>Jun</v>
      </c>
      <c r="D1220" s="35" t="n">
        <f aca="false">IFERROR(Counts!P1220,"")</f>
        <v>85</v>
      </c>
      <c r="E1220" s="36" t="n">
        <f aca="false">IFERROR(Counts!R1220/Counts!Q1220,"")</f>
        <v>0.253333333333333</v>
      </c>
      <c r="F1220" s="36" t="n">
        <f aca="false">IFERROR((Counts!R1220+Counts!V1220+Counts!W1220)/(Counts!Q1220+Counts!V1220+Counts!W1220+Counts!X1220),"")</f>
        <v>0.329411764705882</v>
      </c>
      <c r="G1220" s="36" t="n">
        <f aca="false">IFERROR((Counts!R1220+Counts!S1220+2*Counts!T1220+3*Counts!U1220)/Counts!Q1220,"")</f>
        <v>0.466666666666667</v>
      </c>
      <c r="H1220" s="35" t="n">
        <f aca="false">IFERROR(Counts!U1220,"")</f>
        <v>3</v>
      </c>
      <c r="I1220" s="36" t="n">
        <f aca="false">IFERROR(Counts!Z1220/Counts!AA1220,"")</f>
        <v>0.342941176470588</v>
      </c>
      <c r="J1220" s="36" t="n">
        <f aca="false">IFERROR(Counts!AB1220/Counts!AA1220,"")</f>
        <v>0.331470588235294</v>
      </c>
      <c r="K1220" s="37" t="n">
        <f aca="false">IFERROR((Counts!AB1220-Counts!Z1220)/Counts!AA1220,"")</f>
        <v>-0.0114705882352941</v>
      </c>
      <c r="L1220" s="38" t="n">
        <f aca="false">IFERROR(Counts!Y1220/Counts!P1220,"")</f>
        <v>0.141176470588235</v>
      </c>
      <c r="M1220" s="38" t="n">
        <f aca="false">IFERROR(Counts!V1220/Counts!P1220,"")</f>
        <v>0.0941176470588235</v>
      </c>
      <c r="N1220" s="38" t="n">
        <f aca="false">IFERROR(Counts!AD1220/Counts!AC1220,"")</f>
        <v>0.078125</v>
      </c>
      <c r="O1220" s="38" t="n">
        <f aca="false">IFERROR(Counts!AE1220/Counts!AC1220,"")</f>
        <v>0.328125</v>
      </c>
      <c r="P1220" s="39" t="n">
        <f aca="false">IFERROR(Counts!AG1220/Counts!AF1220,"")</f>
        <v>88.5453125</v>
      </c>
      <c r="Q1220" s="38" t="n">
        <f aca="false">IFERROR(Counts!AH1220/Counts!AC1220,"")</f>
        <v>0.46875</v>
      </c>
      <c r="R1220" s="38" t="n">
        <f aca="false">IFERROR(Counts!N1220/Counts!M1220,"")</f>
        <v>0.291139240506329</v>
      </c>
      <c r="S1220" s="38" t="n">
        <f aca="false">IFERROR(Counts!K1220/Counts!J1220,"")</f>
        <v>0.624161073825503</v>
      </c>
      <c r="T1220" s="38" t="n">
        <f aca="false">IFERROR(Counts!I1220/Counts!H1220,"")</f>
        <v>0.18705035971223</v>
      </c>
      <c r="U1220" s="38" t="n">
        <f aca="false">IFERROR(1-Counts!L1220/Counts!K1220,"")</f>
        <v>0.913978494623656</v>
      </c>
      <c r="V1220" s="39" t="n">
        <f aca="false">IFERROR(Counts!AJ1220/Counts!AI1220,"")</f>
        <v>69.1534482758621</v>
      </c>
      <c r="W1220" s="38" t="n">
        <f aca="false">IFERROR(Counts!AK1220/Counts!AI1220,"")</f>
        <v>0.0431034482758621</v>
      </c>
      <c r="X1220" s="40" t="n">
        <f aca="false">IFERROR(Counts!O1220,"")</f>
        <v>1.61</v>
      </c>
      <c r="Y1220" s="36" t="n">
        <f aca="false">IFERROR(INDEX('Season Counts'!$Y$2:$Y$740,$AF1220)/INDEX('Season Counts'!$X$2:$X$740,$AF1220),"")</f>
        <v>0.292616113744076</v>
      </c>
      <c r="Z1220" s="37" t="n">
        <f aca="false">IFERROR(J1220-Y1220,"")</f>
        <v>0.0388544744912183</v>
      </c>
      <c r="AA1220" s="38" t="n">
        <f aca="false">IFERROR(INDEX('Season Counts'!$K$2:$K$740,$AF1220)/INDEX('Season Counts'!$J$2:$J$740,$AF1220),"")</f>
        <v>0.253929866989117</v>
      </c>
      <c r="AB1220" s="41" t="n">
        <f aca="false">IFERROR(R1220-AA1220,"")</f>
        <v>0.0372093735172118</v>
      </c>
      <c r="AC1220" s="39" t="n">
        <f aca="false">IFERROR(INDEX('Season Counts'!$AG$2:$AG$740,$AF1220)/INDEX('Season Counts'!$AF$2:$AF$740,$AF1220),"")</f>
        <v>68.7746031746032</v>
      </c>
      <c r="AD1220" s="40" t="n">
        <f aca="false">IFERROR(V1220-AC1220,"")</f>
        <v>0.378845101258904</v>
      </c>
      <c r="AE1220" s="4" t="str">
        <f aca="false">IF(D1220&lt;Guide!$C$21,"Low PA",IF(TRIM(IF(ISNUMBER(AD1220),IF(N(AD1220)&lt;=-Guide!$C$24,"▼ Bat Speed  ",IF(N(AD1220)&gt;=Guide!$C$24,"▲ Bat Speed  ","")),"")&amp;IF(N(Z1220)&gt;=Guide!$C$22,"▲ Contact  ","")&amp;IF(N(Z1220)&lt;=-Guide!$C$22,"▼ Contact  ","")&amp;IF(N(AB1220)&gt;=Guide!$C$23,"▲ Chase  ","")&amp;IF(N(AB1220)&lt;=-Guide!$C$23,"▼ Chase  ",""))="","Stable",TRIM(IF(ISNUMBER(AD1220),IF(N(AD1220)&lt;=-Guide!$C$24,"▼ Bat Speed  ",IF(N(AD1220)&gt;=Guide!$C$24,"▲ Bat Speed  ","")),"")&amp;IF(N(Z1220)&gt;=Guide!$C$22,"▲ Contact  ","")&amp;IF(N(Z1220)&lt;=-Guide!$C$22,"▼ Contact  ","")&amp;IF(N(AB1220)&gt;=Guide!$C$23,"▲ Chase  ","")&amp;IF(N(AB1220)&lt;=-Guide!$C$23,"▼ Chase  ",""))))</f>
        <v>Stable</v>
      </c>
      <c r="AF1220" s="35" t="n">
        <f aca="false">MATCH(Counts!A1220,'Season Counts'!$A$2:$A$740,0)</f>
        <v>316</v>
      </c>
    </row>
    <row r="1221" customFormat="false" ht="15" hidden="false" customHeight="false" outlineLevel="0" collapsed="false">
      <c r="A1221" s="34" t="str">
        <f aca="false">Counts!B1221</f>
        <v>KC</v>
      </c>
      <c r="B1221" s="5" t="str">
        <f aca="false">Counts!C1221</f>
        <v>Nick Loftin</v>
      </c>
      <c r="C1221" s="34" t="str">
        <f aca="false">Counts!F1221</f>
        <v>Jul</v>
      </c>
      <c r="D1221" s="35" t="n">
        <f aca="false">IFERROR(Counts!P1221,"")</f>
        <v>88</v>
      </c>
      <c r="E1221" s="36" t="n">
        <f aca="false">IFERROR(Counts!R1221/Counts!Q1221,"")</f>
        <v>0.285714285714286</v>
      </c>
      <c r="F1221" s="36" t="n">
        <f aca="false">IFERROR((Counts!R1221+Counts!V1221+Counts!W1221)/(Counts!Q1221+Counts!V1221+Counts!W1221+Counts!X1221),"")</f>
        <v>0.348837209302326</v>
      </c>
      <c r="G1221" s="36" t="n">
        <f aca="false">IFERROR((Counts!R1221+Counts!S1221+2*Counts!T1221+3*Counts!U1221)/Counts!Q1221,"")</f>
        <v>0.428571428571429</v>
      </c>
      <c r="H1221" s="35" t="n">
        <f aca="false">IFERROR(Counts!U1221,"")</f>
        <v>2</v>
      </c>
      <c r="I1221" s="36" t="n">
        <f aca="false">IFERROR(Counts!Z1221/Counts!AA1221,"")</f>
        <v>0.341279069767442</v>
      </c>
      <c r="J1221" s="36" t="n">
        <f aca="false">IFERROR(Counts!AB1221/Counts!AA1221,"")</f>
        <v>0.29003488372093</v>
      </c>
      <c r="K1221" s="37" t="n">
        <f aca="false">IFERROR((Counts!AB1221-Counts!Z1221)/Counts!AA1221,"")</f>
        <v>-0.0512441860465116</v>
      </c>
      <c r="L1221" s="38" t="n">
        <f aca="false">IFERROR(Counts!Y1221/Counts!P1221,"")</f>
        <v>0.147727272727273</v>
      </c>
      <c r="M1221" s="38" t="n">
        <f aca="false">IFERROR(Counts!V1221/Counts!P1221,"")</f>
        <v>0.0795454545454545</v>
      </c>
      <c r="N1221" s="38" t="n">
        <f aca="false">IFERROR(Counts!AD1221/Counts!AC1221,"")</f>
        <v>0.0149253731343284</v>
      </c>
      <c r="O1221" s="38" t="n">
        <f aca="false">IFERROR(Counts!AE1221/Counts!AC1221,"")</f>
        <v>0.238805970149254</v>
      </c>
      <c r="P1221" s="39" t="n">
        <f aca="false">IFERROR(Counts!AG1221/Counts!AF1221,"")</f>
        <v>83.2358208955224</v>
      </c>
      <c r="Q1221" s="38" t="n">
        <f aca="false">IFERROR(Counts!AH1221/Counts!AC1221,"")</f>
        <v>0.343283582089552</v>
      </c>
      <c r="R1221" s="38" t="n">
        <f aca="false">IFERROR(Counts!N1221/Counts!M1221,"")</f>
        <v>0.292517006802721</v>
      </c>
      <c r="S1221" s="38" t="n">
        <f aca="false">IFERROR(Counts!K1221/Counts!J1221,"")</f>
        <v>0.577181208053691</v>
      </c>
      <c r="T1221" s="38" t="n">
        <f aca="false">IFERROR(Counts!I1221/Counts!H1221,"")</f>
        <v>0.162790697674419</v>
      </c>
      <c r="U1221" s="38" t="n">
        <f aca="false">IFERROR(1-Counts!L1221/Counts!K1221,"")</f>
        <v>0.930232558139535</v>
      </c>
      <c r="V1221" s="39" t="n">
        <f aca="false">IFERROR(Counts!AJ1221/Counts!AI1221,"")</f>
        <v>68.81875</v>
      </c>
      <c r="W1221" s="38" t="n">
        <f aca="false">IFERROR(Counts!AK1221/Counts!AI1221,"")</f>
        <v>0.0446428571428571</v>
      </c>
      <c r="X1221" s="40" t="n">
        <f aca="false">IFERROR(Counts!O1221,"")</f>
        <v>0.638</v>
      </c>
      <c r="Y1221" s="36" t="n">
        <f aca="false">IFERROR(INDEX('Season Counts'!$Y$2:$Y$740,$AF1221)/INDEX('Season Counts'!$X$2:$X$740,$AF1221),"")</f>
        <v>0.292616113744076</v>
      </c>
      <c r="Z1221" s="37" t="n">
        <f aca="false">IFERROR(J1221-Y1221,"")</f>
        <v>-0.00258123002314559</v>
      </c>
      <c r="AA1221" s="38" t="n">
        <f aca="false">IFERROR(INDEX('Season Counts'!$K$2:$K$740,$AF1221)/INDEX('Season Counts'!$J$2:$J$740,$AF1221),"")</f>
        <v>0.253929866989117</v>
      </c>
      <c r="AB1221" s="41" t="n">
        <f aca="false">IFERROR(R1221-AA1221,"")</f>
        <v>0.0385871398136038</v>
      </c>
      <c r="AC1221" s="39" t="n">
        <f aca="false">IFERROR(INDEX('Season Counts'!$AG$2:$AG$740,$AF1221)/INDEX('Season Counts'!$AF$2:$AF$740,$AF1221),"")</f>
        <v>68.7746031746032</v>
      </c>
      <c r="AD1221" s="40" t="n">
        <f aca="false">IFERROR(V1221-AC1221,"")</f>
        <v>0.0441468253968225</v>
      </c>
      <c r="AE1221" s="4" t="str">
        <f aca="false">IF(D1221&lt;Guide!$C$21,"Low PA",IF(TRIM(IF(ISNUMBER(AD1221),IF(N(AD1221)&lt;=-Guide!$C$24,"▼ Bat Speed  ",IF(N(AD1221)&gt;=Guide!$C$24,"▲ Bat Speed  ","")),"")&amp;IF(N(Z1221)&gt;=Guide!$C$22,"▲ Contact  ","")&amp;IF(N(Z1221)&lt;=-Guide!$C$22,"▼ Contact  ","")&amp;IF(N(AB1221)&gt;=Guide!$C$23,"▲ Chase  ","")&amp;IF(N(AB1221)&lt;=-Guide!$C$23,"▼ Chase  ",""))="","Stable",TRIM(IF(ISNUMBER(AD1221),IF(N(AD1221)&lt;=-Guide!$C$24,"▼ Bat Speed  ",IF(N(AD1221)&gt;=Guide!$C$24,"▲ Bat Speed  ","")),"")&amp;IF(N(Z1221)&gt;=Guide!$C$22,"▲ Contact  ","")&amp;IF(N(Z1221)&lt;=-Guide!$C$22,"▼ Contact  ","")&amp;IF(N(AB1221)&gt;=Guide!$C$23,"▲ Chase  ","")&amp;IF(N(AB1221)&lt;=-Guide!$C$23,"▼ Chase  ",""))))</f>
        <v>Stable</v>
      </c>
      <c r="AF1221" s="35" t="n">
        <f aca="false">MATCH(Counts!A1221,'Season Counts'!$A$2:$A$740,0)</f>
        <v>316</v>
      </c>
    </row>
    <row r="1222" customFormat="false" ht="15" hidden="false" customHeight="false" outlineLevel="0" collapsed="false">
      <c r="A1222" s="34" t="str">
        <f aca="false">Counts!B1222</f>
        <v>KC</v>
      </c>
      <c r="B1222" s="5" t="str">
        <f aca="false">Counts!C1222</f>
        <v>Nick Loftin</v>
      </c>
      <c r="C1222" s="34" t="str">
        <f aca="false">Counts!F1222</f>
        <v>Aug</v>
      </c>
      <c r="D1222" s="35" t="n">
        <f aca="false">IFERROR(Counts!P1222,"")</f>
        <v>99</v>
      </c>
      <c r="E1222" s="36" t="n">
        <f aca="false">IFERROR(Counts!R1222/Counts!Q1222,"")</f>
        <v>0.2</v>
      </c>
      <c r="F1222" s="36" t="n">
        <f aca="false">IFERROR((Counts!R1222+Counts!V1222+Counts!W1222)/(Counts!Q1222+Counts!V1222+Counts!W1222+Counts!X1222),"")</f>
        <v>0.306122448979592</v>
      </c>
      <c r="G1222" s="36" t="n">
        <f aca="false">IFERROR((Counts!R1222+Counts!S1222+2*Counts!T1222+3*Counts!U1222)/Counts!Q1222,"")</f>
        <v>0.329411764705882</v>
      </c>
      <c r="H1222" s="35" t="n">
        <f aca="false">IFERROR(Counts!U1222,"")</f>
        <v>1</v>
      </c>
      <c r="I1222" s="36" t="n">
        <f aca="false">IFERROR(Counts!Z1222/Counts!AA1222,"")</f>
        <v>0.288775510204082</v>
      </c>
      <c r="J1222" s="36" t="n">
        <f aca="false">IFERROR(Counts!AB1222/Counts!AA1222,"")</f>
        <v>0.25819387755102</v>
      </c>
      <c r="K1222" s="37" t="n">
        <f aca="false">IFERROR((Counts!AB1222-Counts!Z1222)/Counts!AA1222,"")</f>
        <v>-0.0305816326530612</v>
      </c>
      <c r="L1222" s="38" t="n">
        <f aca="false">IFERROR(Counts!Y1222/Counts!P1222,"")</f>
        <v>0.212121212121212</v>
      </c>
      <c r="M1222" s="38" t="n">
        <f aca="false">IFERROR(Counts!V1222/Counts!P1222,"")</f>
        <v>0.121212121212121</v>
      </c>
      <c r="N1222" s="38" t="n">
        <f aca="false">IFERROR(Counts!AD1222/Counts!AC1222,"")</f>
        <v>0.0153846153846154</v>
      </c>
      <c r="O1222" s="38" t="n">
        <f aca="false">IFERROR(Counts!AE1222/Counts!AC1222,"")</f>
        <v>0.230769230769231</v>
      </c>
      <c r="P1222" s="39" t="n">
        <f aca="false">IFERROR(Counts!AG1222/Counts!AF1222,"")</f>
        <v>84.7723076923077</v>
      </c>
      <c r="Q1222" s="38" t="n">
        <f aca="false">IFERROR(Counts!AH1222/Counts!AC1222,"")</f>
        <v>0.292307692307692</v>
      </c>
      <c r="R1222" s="38" t="n">
        <f aca="false">IFERROR(Counts!N1222/Counts!M1222,"")</f>
        <v>0.25462962962963</v>
      </c>
      <c r="S1222" s="38" t="n">
        <f aca="false">IFERROR(Counts!K1222/Counts!J1222,"")</f>
        <v>0.526041666666667</v>
      </c>
      <c r="T1222" s="38" t="n">
        <f aca="false">IFERROR(Counts!I1222/Counts!H1222,"")</f>
        <v>0.205128205128205</v>
      </c>
      <c r="U1222" s="38" t="n">
        <f aca="false">IFERROR(1-Counts!L1222/Counts!K1222,"")</f>
        <v>0.881188118811881</v>
      </c>
      <c r="V1222" s="39" t="n">
        <f aca="false">IFERROR(Counts!AJ1222/Counts!AI1222,"")</f>
        <v>68.902962962963</v>
      </c>
      <c r="W1222" s="38" t="n">
        <f aca="false">IFERROR(Counts!AK1222/Counts!AI1222,"")</f>
        <v>0.0888888888888889</v>
      </c>
      <c r="X1222" s="40" t="n">
        <f aca="false">IFERROR(Counts!O1222,"")</f>
        <v>-2.255</v>
      </c>
      <c r="Y1222" s="36" t="n">
        <f aca="false">IFERROR(INDEX('Season Counts'!$Y$2:$Y$740,$AF1222)/INDEX('Season Counts'!$X$2:$X$740,$AF1222),"")</f>
        <v>0.292616113744076</v>
      </c>
      <c r="Z1222" s="37" t="n">
        <f aca="false">IFERROR(J1222-Y1222,"")</f>
        <v>-0.0344222361930554</v>
      </c>
      <c r="AA1222" s="38" t="n">
        <f aca="false">IFERROR(INDEX('Season Counts'!$K$2:$K$740,$AF1222)/INDEX('Season Counts'!$J$2:$J$740,$AF1222),"")</f>
        <v>0.253929866989117</v>
      </c>
      <c r="AB1222" s="41" t="n">
        <f aca="false">IFERROR(R1222-AA1222,"")</f>
        <v>0.000699762640512358</v>
      </c>
      <c r="AC1222" s="39" t="n">
        <f aca="false">IFERROR(INDEX('Season Counts'!$AG$2:$AG$740,$AF1222)/INDEX('Season Counts'!$AF$2:$AF$740,$AF1222),"")</f>
        <v>68.7746031746032</v>
      </c>
      <c r="AD1222" s="40" t="n">
        <f aca="false">IFERROR(V1222-AC1222,"")</f>
        <v>0.128359788359788</v>
      </c>
      <c r="AE1222" s="4" t="str">
        <f aca="false">IF(D1222&lt;Guide!$C$21,"Low PA",IF(TRIM(IF(ISNUMBER(AD1222),IF(N(AD1222)&lt;=-Guide!$C$24,"▼ Bat Speed  ",IF(N(AD1222)&gt;=Guide!$C$24,"▲ Bat Speed  ","")),"")&amp;IF(N(Z1222)&gt;=Guide!$C$22,"▲ Contact  ","")&amp;IF(N(Z1222)&lt;=-Guide!$C$22,"▼ Contact  ","")&amp;IF(N(AB1222)&gt;=Guide!$C$23,"▲ Chase  ","")&amp;IF(N(AB1222)&lt;=-Guide!$C$23,"▼ Chase  ",""))="","Stable",TRIM(IF(ISNUMBER(AD1222),IF(N(AD1222)&lt;=-Guide!$C$24,"▼ Bat Speed  ",IF(N(AD1222)&gt;=Guide!$C$24,"▲ Bat Speed  ","")),"")&amp;IF(N(Z1222)&gt;=Guide!$C$22,"▲ Contact  ","")&amp;IF(N(Z1222)&lt;=-Guide!$C$22,"▼ Contact  ","")&amp;IF(N(AB1222)&gt;=Guide!$C$23,"▲ Chase  ","")&amp;IF(N(AB1222)&lt;=-Guide!$C$23,"▼ Chase  ",""))))</f>
        <v>Stable</v>
      </c>
      <c r="AF1222" s="35" t="n">
        <f aca="false">MATCH(Counts!A1222,'Season Counts'!$A$2:$A$740,0)</f>
        <v>316</v>
      </c>
    </row>
    <row r="1223" customFormat="false" ht="15" hidden="false" customHeight="false" outlineLevel="0" collapsed="false">
      <c r="A1223" s="34" t="str">
        <f aca="false">Counts!B1223</f>
        <v>KC</v>
      </c>
      <c r="B1223" s="5" t="str">
        <f aca="false">Counts!C1223</f>
        <v>Nick Loftin</v>
      </c>
      <c r="C1223" s="34" t="str">
        <f aca="false">Counts!F1223</f>
        <v>Sep</v>
      </c>
      <c r="D1223" s="35" t="n">
        <f aca="false">IFERROR(Counts!P1223,"")</f>
        <v>72</v>
      </c>
      <c r="E1223" s="36" t="n">
        <f aca="false">IFERROR(Counts!R1223/Counts!Q1223,"")</f>
        <v>0.253731343283582</v>
      </c>
      <c r="F1223" s="36" t="n">
        <f aca="false">IFERROR((Counts!R1223+Counts!V1223+Counts!W1223)/(Counts!Q1223+Counts!V1223+Counts!W1223+Counts!X1223),"")</f>
        <v>0.305555555555556</v>
      </c>
      <c r="G1223" s="36" t="n">
        <f aca="false">IFERROR((Counts!R1223+Counts!S1223+2*Counts!T1223+3*Counts!U1223)/Counts!Q1223,"")</f>
        <v>0.402985074626866</v>
      </c>
      <c r="H1223" s="35" t="n">
        <f aca="false">IFERROR(Counts!U1223,"")</f>
        <v>2</v>
      </c>
      <c r="I1223" s="36" t="n">
        <f aca="false">IFERROR(Counts!Z1223/Counts!AA1223,"")</f>
        <v>0.311111111111111</v>
      </c>
      <c r="J1223" s="36" t="n">
        <f aca="false">IFERROR(Counts!AB1223/Counts!AA1223,"")</f>
        <v>0.281541666666667</v>
      </c>
      <c r="K1223" s="37" t="n">
        <f aca="false">IFERROR((Counts!AB1223-Counts!Z1223)/Counts!AA1223,"")</f>
        <v>-0.0295694444444444</v>
      </c>
      <c r="L1223" s="38" t="n">
        <f aca="false">IFERROR(Counts!Y1223/Counts!P1223,"")</f>
        <v>0.236111111111111</v>
      </c>
      <c r="M1223" s="38" t="n">
        <f aca="false">IFERROR(Counts!V1223/Counts!P1223,"")</f>
        <v>0.0694444444444445</v>
      </c>
      <c r="N1223" s="38" t="n">
        <f aca="false">IFERROR(Counts!AD1223/Counts!AC1223,"")</f>
        <v>0.06</v>
      </c>
      <c r="O1223" s="38" t="n">
        <f aca="false">IFERROR(Counts!AE1223/Counts!AC1223,"")</f>
        <v>0.38</v>
      </c>
      <c r="P1223" s="39" t="n">
        <f aca="false">IFERROR(Counts!AG1223/Counts!AF1223,"")</f>
        <v>84.896</v>
      </c>
      <c r="Q1223" s="38" t="n">
        <f aca="false">IFERROR(Counts!AH1223/Counts!AC1223,"")</f>
        <v>0.44</v>
      </c>
      <c r="R1223" s="38" t="n">
        <f aca="false">IFERROR(Counts!N1223/Counts!M1223,"")</f>
        <v>0.26</v>
      </c>
      <c r="S1223" s="38" t="n">
        <f aca="false">IFERROR(Counts!K1223/Counts!J1223,"")</f>
        <v>0.586466165413534</v>
      </c>
      <c r="T1223" s="38" t="n">
        <f aca="false">IFERROR(Counts!I1223/Counts!H1223,"")</f>
        <v>0.162393162393162</v>
      </c>
      <c r="U1223" s="38" t="n">
        <f aca="false">IFERROR(1-Counts!L1223/Counts!K1223,"")</f>
        <v>0.948717948717949</v>
      </c>
      <c r="V1223" s="39" t="n">
        <f aca="false">IFERROR(Counts!AJ1223/Counts!AI1223,"")</f>
        <v>68.460824742268</v>
      </c>
      <c r="W1223" s="38" t="n">
        <f aca="false">IFERROR(Counts!AK1223/Counts!AI1223,"")</f>
        <v>0.0721649484536082</v>
      </c>
      <c r="X1223" s="40" t="n">
        <f aca="false">IFERROR(Counts!O1223,"")</f>
        <v>0.294</v>
      </c>
      <c r="Y1223" s="36" t="n">
        <f aca="false">IFERROR(INDEX('Season Counts'!$Y$2:$Y$740,$AF1223)/INDEX('Season Counts'!$X$2:$X$740,$AF1223),"")</f>
        <v>0.292616113744076</v>
      </c>
      <c r="Z1223" s="37" t="n">
        <f aca="false">IFERROR(J1223-Y1223,"")</f>
        <v>-0.0110744470774091</v>
      </c>
      <c r="AA1223" s="38" t="n">
        <f aca="false">IFERROR(INDEX('Season Counts'!$K$2:$K$740,$AF1223)/INDEX('Season Counts'!$J$2:$J$740,$AF1223),"")</f>
        <v>0.253929866989117</v>
      </c>
      <c r="AB1223" s="41" t="n">
        <f aca="false">IFERROR(R1223-AA1223,"")</f>
        <v>0.00607013301088272</v>
      </c>
      <c r="AC1223" s="39" t="n">
        <f aca="false">IFERROR(INDEX('Season Counts'!$AG$2:$AG$740,$AF1223)/INDEX('Season Counts'!$AF$2:$AF$740,$AF1223),"")</f>
        <v>68.7746031746032</v>
      </c>
      <c r="AD1223" s="40" t="n">
        <f aca="false">IFERROR(V1223-AC1223,"")</f>
        <v>-0.313778432335127</v>
      </c>
      <c r="AE1223" s="4" t="str">
        <f aca="false">IF(D1223&lt;Guide!$C$21,"Low PA",IF(TRIM(IF(ISNUMBER(AD1223),IF(N(AD1223)&lt;=-Guide!$C$24,"▼ Bat Speed  ",IF(N(AD1223)&gt;=Guide!$C$24,"▲ Bat Speed  ","")),"")&amp;IF(N(Z1223)&gt;=Guide!$C$22,"▲ Contact  ","")&amp;IF(N(Z1223)&lt;=-Guide!$C$22,"▼ Contact  ","")&amp;IF(N(AB1223)&gt;=Guide!$C$23,"▲ Chase  ","")&amp;IF(N(AB1223)&lt;=-Guide!$C$23,"▼ Chase  ",""))="","Stable",TRIM(IF(ISNUMBER(AD1223),IF(N(AD1223)&lt;=-Guide!$C$24,"▼ Bat Speed  ",IF(N(AD1223)&gt;=Guide!$C$24,"▲ Bat Speed  ","")),"")&amp;IF(N(Z1223)&gt;=Guide!$C$22,"▲ Contact  ","")&amp;IF(N(Z1223)&lt;=-Guide!$C$22,"▼ Contact  ","")&amp;IF(N(AB1223)&gt;=Guide!$C$23,"▲ Chase  ","")&amp;IF(N(AB1223)&lt;=-Guide!$C$23,"▼ Chase  ",""))))</f>
        <v>Stable</v>
      </c>
      <c r="AF1223" s="35" t="n">
        <f aca="false">MATCH(Counts!A1223,'Season Counts'!$A$2:$A$740,0)</f>
        <v>316</v>
      </c>
    </row>
    <row r="1224" customFormat="false" ht="15" hidden="false" customHeight="false" outlineLevel="0" collapsed="false">
      <c r="A1224" s="34" t="str">
        <f aca="false">Counts!B1224</f>
        <v>KC</v>
      </c>
      <c r="B1224" s="5" t="str">
        <f aca="false">Counts!C1224</f>
        <v>Maikel Garcia</v>
      </c>
      <c r="C1224" s="34" t="str">
        <f aca="false">Counts!F1224</f>
        <v>Mar-Apr</v>
      </c>
      <c r="D1224" s="35" t="n">
        <f aca="false">IFERROR(Counts!P1224,"")</f>
        <v>126</v>
      </c>
      <c r="E1224" s="36" t="n">
        <f aca="false">IFERROR(Counts!R1224/Counts!Q1224,"")</f>
        <v>0.274336283185841</v>
      </c>
      <c r="F1224" s="36" t="n">
        <f aca="false">IFERROR((Counts!R1224+Counts!V1224+Counts!W1224)/(Counts!Q1224+Counts!V1224+Counts!W1224+Counts!X1224),"")</f>
        <v>0.341269841269841</v>
      </c>
      <c r="G1224" s="36" t="n">
        <f aca="false">IFERROR((Counts!R1224+Counts!S1224+2*Counts!T1224+3*Counts!U1224)/Counts!Q1224,"")</f>
        <v>0.442477876106195</v>
      </c>
      <c r="H1224" s="35" t="n">
        <f aca="false">IFERROR(Counts!U1224,"")</f>
        <v>3</v>
      </c>
      <c r="I1224" s="36" t="n">
        <f aca="false">IFERROR(Counts!Z1224/Counts!AA1224,"")</f>
        <v>0.342063492063492</v>
      </c>
      <c r="J1224" s="36" t="n">
        <f aca="false">IFERROR(Counts!AB1224/Counts!AA1224,"")</f>
        <v>0.339722222222222</v>
      </c>
      <c r="K1224" s="37" t="n">
        <f aca="false">IFERROR((Counts!AB1224-Counts!Z1224)/Counts!AA1224,"")</f>
        <v>-0.00234126984126986</v>
      </c>
      <c r="L1224" s="38" t="n">
        <f aca="false">IFERROR(Counts!Y1224/Counts!P1224,"")</f>
        <v>0.174603174603175</v>
      </c>
      <c r="M1224" s="38" t="n">
        <f aca="false">IFERROR(Counts!V1224/Counts!P1224,"")</f>
        <v>0.0952380952380952</v>
      </c>
      <c r="N1224" s="38" t="n">
        <f aca="false">IFERROR(Counts!AD1224/Counts!AC1224,"")</f>
        <v>0.0869565217391304</v>
      </c>
      <c r="O1224" s="38" t="n">
        <f aca="false">IFERROR(Counts!AE1224/Counts!AC1224,"")</f>
        <v>0.445652173913043</v>
      </c>
      <c r="P1224" s="39" t="n">
        <f aca="false">IFERROR(Counts!AG1224/Counts!AF1224,"")</f>
        <v>88.9152173913044</v>
      </c>
      <c r="Q1224" s="38" t="n">
        <f aca="false">IFERROR(Counts!AH1224/Counts!AC1224,"")</f>
        <v>0.380434782608696</v>
      </c>
      <c r="R1224" s="38" t="n">
        <f aca="false">IFERROR(Counts!N1224/Counts!M1224,"")</f>
        <v>0.209677419354839</v>
      </c>
      <c r="S1224" s="38" t="n">
        <f aca="false">IFERROR(Counts!K1224/Counts!J1224,"")</f>
        <v>0.542735042735043</v>
      </c>
      <c r="T1224" s="38" t="n">
        <f aca="false">IFERROR(Counts!I1224/Counts!H1224,"")</f>
        <v>0.156424581005587</v>
      </c>
      <c r="U1224" s="38" t="n">
        <f aca="false">IFERROR(1-Counts!L1224/Counts!K1224,"")</f>
        <v>0.929133858267717</v>
      </c>
      <c r="V1224" s="39" t="n">
        <f aca="false">IFERROR(Counts!AJ1224/Counts!AI1224,"")</f>
        <v>71.9444444444444</v>
      </c>
      <c r="W1224" s="38" t="n">
        <f aca="false">IFERROR(Counts!AK1224/Counts!AI1224,"")</f>
        <v>0.203703703703704</v>
      </c>
      <c r="X1224" s="40" t="n">
        <f aca="false">IFERROR(Counts!O1224,"")</f>
        <v>2.272</v>
      </c>
      <c r="Y1224" s="36" t="n">
        <f aca="false">IFERROR(INDEX('Season Counts'!$Y$2:$Y$740,$AF1224)/INDEX('Season Counts'!$X$2:$X$740,$AF1224),"")</f>
        <v>0.317787790697674</v>
      </c>
      <c r="Z1224" s="37" t="n">
        <f aca="false">IFERROR(J1224-Y1224,"")</f>
        <v>0.0219344315245478</v>
      </c>
      <c r="AA1224" s="38" t="n">
        <f aca="false">IFERROR(INDEX('Season Counts'!$K$2:$K$740,$AF1224)/INDEX('Season Counts'!$J$2:$J$740,$AF1224),"")</f>
        <v>0.225075528700906</v>
      </c>
      <c r="AB1224" s="41" t="n">
        <f aca="false">IFERROR(R1224-AA1224,"")</f>
        <v>-0.0153981093460676</v>
      </c>
      <c r="AC1224" s="39" t="n">
        <f aca="false">IFERROR(INDEX('Season Counts'!$AG$2:$AG$740,$AF1224)/INDEX('Season Counts'!$AF$2:$AF$740,$AF1224),"")</f>
        <v>71.6172566371681</v>
      </c>
      <c r="AD1224" s="40" t="n">
        <f aca="false">IFERROR(V1224-AC1224,"")</f>
        <v>0.327187807276303</v>
      </c>
      <c r="AE1224" s="4" t="str">
        <f aca="false">IF(D1224&lt;Guide!$C$21,"Low PA",IF(TRIM(IF(ISNUMBER(AD1224),IF(N(AD1224)&lt;=-Guide!$C$24,"▼ Bat Speed  ",IF(N(AD1224)&gt;=Guide!$C$24,"▲ Bat Speed  ","")),"")&amp;IF(N(Z1224)&gt;=Guide!$C$22,"▲ Contact  ","")&amp;IF(N(Z1224)&lt;=-Guide!$C$22,"▼ Contact  ","")&amp;IF(N(AB1224)&gt;=Guide!$C$23,"▲ Chase  ","")&amp;IF(N(AB1224)&lt;=-Guide!$C$23,"▼ Chase  ",""))="","Stable",TRIM(IF(ISNUMBER(AD1224),IF(N(AD1224)&lt;=-Guide!$C$24,"▼ Bat Speed  ",IF(N(AD1224)&gt;=Guide!$C$24,"▲ Bat Speed  ","")),"")&amp;IF(N(Z1224)&gt;=Guide!$C$22,"▲ Contact  ","")&amp;IF(N(Z1224)&lt;=-Guide!$C$22,"▼ Contact  ","")&amp;IF(N(AB1224)&gt;=Guide!$C$23,"▲ Chase  ","")&amp;IF(N(AB1224)&lt;=-Guide!$C$23,"▼ Chase  ",""))))</f>
        <v>Stable</v>
      </c>
      <c r="AF1224" s="35" t="n">
        <f aca="false">MATCH(Counts!A1224,'Season Counts'!$A$2:$A$740,0)</f>
        <v>317</v>
      </c>
    </row>
    <row r="1225" customFormat="false" ht="15" hidden="false" customHeight="false" outlineLevel="0" collapsed="false">
      <c r="A1225" s="34" t="str">
        <f aca="false">Counts!B1225</f>
        <v>KC</v>
      </c>
      <c r="B1225" s="5" t="str">
        <f aca="false">Counts!C1225</f>
        <v>Maikel Garcia</v>
      </c>
      <c r="C1225" s="34" t="str">
        <f aca="false">Counts!F1225</f>
        <v>May</v>
      </c>
      <c r="D1225" s="35" t="n">
        <f aca="false">IFERROR(Counts!P1225,"")</f>
        <v>120</v>
      </c>
      <c r="E1225" s="36" t="n">
        <f aca="false">IFERROR(Counts!R1225/Counts!Q1225,"")</f>
        <v>0.261261261261261</v>
      </c>
      <c r="F1225" s="36" t="n">
        <f aca="false">IFERROR((Counts!R1225+Counts!V1225+Counts!W1225)/(Counts!Q1225+Counts!V1225+Counts!W1225+Counts!X1225),"")</f>
        <v>0.308333333333333</v>
      </c>
      <c r="G1225" s="36" t="n">
        <f aca="false">IFERROR((Counts!R1225+Counts!S1225+2*Counts!T1225+3*Counts!U1225)/Counts!Q1225,"")</f>
        <v>0.324324324324324</v>
      </c>
      <c r="H1225" s="35" t="n">
        <f aca="false">IFERROR(Counts!U1225,"")</f>
        <v>0</v>
      </c>
      <c r="I1225" s="36" t="n">
        <f aca="false">IFERROR(Counts!Z1225/Counts!AA1225,"")</f>
        <v>0.284583333333333</v>
      </c>
      <c r="J1225" s="36" t="n">
        <f aca="false">IFERROR(Counts!AB1225/Counts!AA1225,"")</f>
        <v>0.302225</v>
      </c>
      <c r="K1225" s="37" t="n">
        <f aca="false">IFERROR((Counts!AB1225-Counts!Z1225)/Counts!AA1225,"")</f>
        <v>0.0176416666666667</v>
      </c>
      <c r="L1225" s="38" t="n">
        <f aca="false">IFERROR(Counts!Y1225/Counts!P1225,"")</f>
        <v>0.108333333333333</v>
      </c>
      <c r="M1225" s="38" t="n">
        <f aca="false">IFERROR(Counts!V1225/Counts!P1225,"")</f>
        <v>0.0666666666666667</v>
      </c>
      <c r="N1225" s="38" t="n">
        <f aca="false">IFERROR(Counts!AD1225/Counts!AC1225,"")</f>
        <v>0</v>
      </c>
      <c r="O1225" s="38" t="n">
        <f aca="false">IFERROR(Counts!AE1225/Counts!AC1225,"")</f>
        <v>0.373737373737374</v>
      </c>
      <c r="P1225" s="39" t="n">
        <f aca="false">IFERROR(Counts!AG1225/Counts!AF1225,"")</f>
        <v>90.069696969697</v>
      </c>
      <c r="Q1225" s="38" t="n">
        <f aca="false">IFERROR(Counts!AH1225/Counts!AC1225,"")</f>
        <v>0.333333333333333</v>
      </c>
      <c r="R1225" s="38" t="n">
        <f aca="false">IFERROR(Counts!N1225/Counts!M1225,"")</f>
        <v>0.238532110091743</v>
      </c>
      <c r="S1225" s="38" t="n">
        <f aca="false">IFERROR(Counts!K1225/Counts!J1225,"")</f>
        <v>0.552173913043478</v>
      </c>
      <c r="T1225" s="38" t="n">
        <f aca="false">IFERROR(Counts!I1225/Counts!H1225,"")</f>
        <v>0.122905027932961</v>
      </c>
      <c r="U1225" s="38" t="n">
        <f aca="false">IFERROR(1-Counts!L1225/Counts!K1225,"")</f>
        <v>0.921259842519685</v>
      </c>
      <c r="V1225" s="39" t="n">
        <f aca="false">IFERROR(Counts!AJ1225/Counts!AI1225,"")</f>
        <v>72.1049382716049</v>
      </c>
      <c r="W1225" s="38" t="n">
        <f aca="false">IFERROR(Counts!AK1225/Counts!AI1225,"")</f>
        <v>0.191358024691358</v>
      </c>
      <c r="X1225" s="40" t="n">
        <f aca="false">IFERROR(Counts!O1225,"")</f>
        <v>-3.423</v>
      </c>
      <c r="Y1225" s="36" t="n">
        <f aca="false">IFERROR(INDEX('Season Counts'!$Y$2:$Y$740,$AF1225)/INDEX('Season Counts'!$X$2:$X$740,$AF1225),"")</f>
        <v>0.317787790697674</v>
      </c>
      <c r="Z1225" s="37" t="n">
        <f aca="false">IFERROR(J1225-Y1225,"")</f>
        <v>-0.0155627906976744</v>
      </c>
      <c r="AA1225" s="38" t="n">
        <f aca="false">IFERROR(INDEX('Season Counts'!$K$2:$K$740,$AF1225)/INDEX('Season Counts'!$J$2:$J$740,$AF1225),"")</f>
        <v>0.225075528700906</v>
      </c>
      <c r="AB1225" s="41" t="n">
        <f aca="false">IFERROR(R1225-AA1225,"")</f>
        <v>0.0134565813908368</v>
      </c>
      <c r="AC1225" s="39" t="n">
        <f aca="false">IFERROR(INDEX('Season Counts'!$AG$2:$AG$740,$AF1225)/INDEX('Season Counts'!$AF$2:$AF$740,$AF1225),"")</f>
        <v>71.6172566371681</v>
      </c>
      <c r="AD1225" s="40" t="n">
        <f aca="false">IFERROR(V1225-AC1225,"")</f>
        <v>0.487681634436797</v>
      </c>
      <c r="AE1225" s="4" t="str">
        <f aca="false">IF(D1225&lt;Guide!$C$21,"Low PA",IF(TRIM(IF(ISNUMBER(AD1225),IF(N(AD1225)&lt;=-Guide!$C$24,"▼ Bat Speed  ",IF(N(AD1225)&gt;=Guide!$C$24,"▲ Bat Speed  ","")),"")&amp;IF(N(Z1225)&gt;=Guide!$C$22,"▲ Contact  ","")&amp;IF(N(Z1225)&lt;=-Guide!$C$22,"▼ Contact  ","")&amp;IF(N(AB1225)&gt;=Guide!$C$23,"▲ Chase  ","")&amp;IF(N(AB1225)&lt;=-Guide!$C$23,"▼ Chase  ",""))="","Stable",TRIM(IF(ISNUMBER(AD1225),IF(N(AD1225)&lt;=-Guide!$C$24,"▼ Bat Speed  ",IF(N(AD1225)&gt;=Guide!$C$24,"▲ Bat Speed  ","")),"")&amp;IF(N(Z1225)&gt;=Guide!$C$22,"▲ Contact  ","")&amp;IF(N(Z1225)&lt;=-Guide!$C$22,"▼ Contact  ","")&amp;IF(N(AB1225)&gt;=Guide!$C$23,"▲ Chase  ","")&amp;IF(N(AB1225)&lt;=-Guide!$C$23,"▼ Chase  ",""))))</f>
        <v>Stable</v>
      </c>
      <c r="AF1225" s="35" t="n">
        <f aca="false">MATCH(Counts!A1225,'Season Counts'!$A$2:$A$740,0)</f>
        <v>317</v>
      </c>
    </row>
    <row r="1226" customFormat="false" ht="15" hidden="false" customHeight="false" outlineLevel="0" collapsed="false">
      <c r="A1226" s="34" t="str">
        <f aca="false">Counts!B1226</f>
        <v>KC</v>
      </c>
      <c r="B1226" s="5" t="str">
        <f aca="false">Counts!C1226</f>
        <v>Maikel Garcia</v>
      </c>
      <c r="C1226" s="34" t="str">
        <f aca="false">Counts!F1226</f>
        <v>Jun</v>
      </c>
      <c r="D1226" s="35" t="n">
        <f aca="false">IFERROR(Counts!P1226,"")</f>
        <v>48</v>
      </c>
      <c r="E1226" s="36" t="n">
        <f aca="false">IFERROR(Counts!R1226/Counts!Q1226,"")</f>
        <v>0.227272727272727</v>
      </c>
      <c r="F1226" s="36" t="n">
        <f aca="false">IFERROR((Counts!R1226+Counts!V1226+Counts!W1226)/(Counts!Q1226+Counts!V1226+Counts!W1226+Counts!X1226),"")</f>
        <v>0.291666666666667</v>
      </c>
      <c r="G1226" s="36" t="n">
        <f aca="false">IFERROR((Counts!R1226+Counts!S1226+2*Counts!T1226+3*Counts!U1226)/Counts!Q1226,"")</f>
        <v>0.318181818181818</v>
      </c>
      <c r="H1226" s="35" t="n">
        <f aca="false">IFERROR(Counts!U1226,"")</f>
        <v>0</v>
      </c>
      <c r="I1226" s="36" t="n">
        <f aca="false">IFERROR(Counts!Z1226/Counts!AA1226,"")</f>
        <v>0.275</v>
      </c>
      <c r="J1226" s="36" t="n">
        <f aca="false">IFERROR(Counts!AB1226/Counts!AA1226,"")</f>
        <v>0.28975</v>
      </c>
      <c r="K1226" s="37" t="n">
        <f aca="false">IFERROR((Counts!AB1226-Counts!Z1226)/Counts!AA1226,"")</f>
        <v>0.01475</v>
      </c>
      <c r="L1226" s="38" t="n">
        <f aca="false">IFERROR(Counts!Y1226/Counts!P1226,"")</f>
        <v>0.208333333333333</v>
      </c>
      <c r="M1226" s="38" t="n">
        <f aca="false">IFERROR(Counts!V1226/Counts!P1226,"")</f>
        <v>0.0833333333333333</v>
      </c>
      <c r="N1226" s="38" t="n">
        <f aca="false">IFERROR(Counts!AD1226/Counts!AC1226,"")</f>
        <v>0.0882352941176471</v>
      </c>
      <c r="O1226" s="38" t="n">
        <f aca="false">IFERROR(Counts!AE1226/Counts!AC1226,"")</f>
        <v>0.441176470588235</v>
      </c>
      <c r="P1226" s="39" t="n">
        <f aca="false">IFERROR(Counts!AG1226/Counts!AF1226,"")</f>
        <v>89.5352941176471</v>
      </c>
      <c r="Q1226" s="38" t="n">
        <f aca="false">IFERROR(Counts!AH1226/Counts!AC1226,"")</f>
        <v>0.294117647058824</v>
      </c>
      <c r="R1226" s="38" t="n">
        <f aca="false">IFERROR(Counts!N1226/Counts!M1226,"")</f>
        <v>0.247422680412371</v>
      </c>
      <c r="S1226" s="38" t="n">
        <f aca="false">IFERROR(Counts!K1226/Counts!J1226,"")</f>
        <v>0.592233009708738</v>
      </c>
      <c r="T1226" s="38" t="n">
        <f aca="false">IFERROR(Counts!I1226/Counts!H1226,"")</f>
        <v>0.129411764705882</v>
      </c>
      <c r="U1226" s="38" t="n">
        <f aca="false">IFERROR(1-Counts!L1226/Counts!K1226,"")</f>
        <v>0.934426229508197</v>
      </c>
      <c r="V1226" s="39" t="n">
        <f aca="false">IFERROR(Counts!AJ1226/Counts!AI1226,"")</f>
        <v>71.7635135135135</v>
      </c>
      <c r="W1226" s="38" t="n">
        <f aca="false">IFERROR(Counts!AK1226/Counts!AI1226,"")</f>
        <v>0.216216216216216</v>
      </c>
      <c r="X1226" s="40" t="n">
        <f aca="false">IFERROR(Counts!O1226,"")</f>
        <v>-2.254</v>
      </c>
      <c r="Y1226" s="36" t="n">
        <f aca="false">IFERROR(INDEX('Season Counts'!$Y$2:$Y$740,$AF1226)/INDEX('Season Counts'!$X$2:$X$740,$AF1226),"")</f>
        <v>0.317787790697674</v>
      </c>
      <c r="Z1226" s="37" t="n">
        <f aca="false">IFERROR(J1226-Y1226,"")</f>
        <v>-0.0280377906976744</v>
      </c>
      <c r="AA1226" s="38" t="n">
        <f aca="false">IFERROR(INDEX('Season Counts'!$K$2:$K$740,$AF1226)/INDEX('Season Counts'!$J$2:$J$740,$AF1226),"")</f>
        <v>0.225075528700906</v>
      </c>
      <c r="AB1226" s="41" t="n">
        <f aca="false">IFERROR(R1226-AA1226,"")</f>
        <v>0.0223471517114648</v>
      </c>
      <c r="AC1226" s="39" t="n">
        <f aca="false">IFERROR(INDEX('Season Counts'!$AG$2:$AG$740,$AF1226)/INDEX('Season Counts'!$AF$2:$AF$740,$AF1226),"")</f>
        <v>71.6172566371681</v>
      </c>
      <c r="AD1226" s="40" t="n">
        <f aca="false">IFERROR(V1226-AC1226,"")</f>
        <v>0.146256876345376</v>
      </c>
      <c r="AE1226" s="4" t="str">
        <f aca="false">IF(D1226&lt;Guide!$C$21,"Low PA",IF(TRIM(IF(ISNUMBER(AD1226),IF(N(AD1226)&lt;=-Guide!$C$24,"▼ Bat Speed  ",IF(N(AD1226)&gt;=Guide!$C$24,"▲ Bat Speed  ","")),"")&amp;IF(N(Z1226)&gt;=Guide!$C$22,"▲ Contact  ","")&amp;IF(N(Z1226)&lt;=-Guide!$C$22,"▼ Contact  ","")&amp;IF(N(AB1226)&gt;=Guide!$C$23,"▲ Chase  ","")&amp;IF(N(AB1226)&lt;=-Guide!$C$23,"▼ Chase  ",""))="","Stable",TRIM(IF(ISNUMBER(AD1226),IF(N(AD1226)&lt;=-Guide!$C$24,"▼ Bat Speed  ",IF(N(AD1226)&gt;=Guide!$C$24,"▲ Bat Speed  ","")),"")&amp;IF(N(Z1226)&gt;=Guide!$C$22,"▲ Contact  ","")&amp;IF(N(Z1226)&lt;=-Guide!$C$22,"▼ Contact  ","")&amp;IF(N(AB1226)&gt;=Guide!$C$23,"▲ Chase  ","")&amp;IF(N(AB1226)&lt;=-Guide!$C$23,"▼ Chase  ",""))))</f>
        <v>Stable</v>
      </c>
      <c r="AF1226" s="35" t="n">
        <f aca="false">MATCH(Counts!A1226,'Season Counts'!$A$2:$A$740,0)</f>
        <v>317</v>
      </c>
    </row>
    <row r="1227" customFormat="false" ht="15" hidden="false" customHeight="false" outlineLevel="0" collapsed="false">
      <c r="A1227" s="34" t="str">
        <f aca="false">Counts!B1227</f>
        <v>KC</v>
      </c>
      <c r="B1227" s="5" t="str">
        <f aca="false">Counts!C1227</f>
        <v>Maikel Garcia</v>
      </c>
      <c r="C1227" s="34" t="str">
        <f aca="false">Counts!F1227</f>
        <v>Aug</v>
      </c>
      <c r="D1227" s="35" t="n">
        <f aca="false">IFERROR(Counts!P1227,"")</f>
        <v>15</v>
      </c>
      <c r="E1227" s="36" t="n">
        <f aca="false">IFERROR(Counts!R1227/Counts!Q1227,"")</f>
        <v>0.4</v>
      </c>
      <c r="F1227" s="36" t="n">
        <f aca="false">IFERROR((Counts!R1227+Counts!V1227+Counts!W1227)/(Counts!Q1227+Counts!V1227+Counts!W1227+Counts!X1227),"")</f>
        <v>0.4</v>
      </c>
      <c r="G1227" s="36" t="n">
        <f aca="false">IFERROR((Counts!R1227+Counts!S1227+2*Counts!T1227+3*Counts!U1227)/Counts!Q1227,"")</f>
        <v>0.6</v>
      </c>
      <c r="H1227" s="35" t="n">
        <f aca="false">IFERROR(Counts!U1227,"")</f>
        <v>0</v>
      </c>
      <c r="I1227" s="36" t="n">
        <f aca="false">IFERROR(Counts!Z1227/Counts!AA1227,"")</f>
        <v>0.43</v>
      </c>
      <c r="J1227" s="36" t="n">
        <f aca="false">IFERROR(Counts!AB1227/Counts!AA1227,"")</f>
        <v>0.3394</v>
      </c>
      <c r="K1227" s="37" t="n">
        <f aca="false">IFERROR((Counts!AB1227-Counts!Z1227)/Counts!AA1227,"")</f>
        <v>-0.0906</v>
      </c>
      <c r="L1227" s="38" t="n">
        <f aca="false">IFERROR(Counts!Y1227/Counts!P1227,"")</f>
        <v>0.133333333333333</v>
      </c>
      <c r="M1227" s="38" t="n">
        <f aca="false">IFERROR(Counts!V1227/Counts!P1227,"")</f>
        <v>0</v>
      </c>
      <c r="N1227" s="38" t="n">
        <f aca="false">IFERROR(Counts!AD1227/Counts!AC1227,"")</f>
        <v>0</v>
      </c>
      <c r="O1227" s="38" t="n">
        <f aca="false">IFERROR(Counts!AE1227/Counts!AC1227,"")</f>
        <v>0.307692307692308</v>
      </c>
      <c r="P1227" s="39" t="n">
        <f aca="false">IFERROR(Counts!AG1227/Counts!AF1227,"")</f>
        <v>85.9846153846154</v>
      </c>
      <c r="Q1227" s="38" t="n">
        <f aca="false">IFERROR(Counts!AH1227/Counts!AC1227,"")</f>
        <v>0.461538461538462</v>
      </c>
      <c r="R1227" s="38" t="n">
        <f aca="false">IFERROR(Counts!N1227/Counts!M1227,"")</f>
        <v>0.3</v>
      </c>
      <c r="S1227" s="38" t="n">
        <f aca="false">IFERROR(Counts!K1227/Counts!J1227,"")</f>
        <v>0.56</v>
      </c>
      <c r="T1227" s="38" t="n">
        <f aca="false">IFERROR(Counts!I1227/Counts!H1227,"")</f>
        <v>0.05</v>
      </c>
      <c r="U1227" s="38" t="n">
        <f aca="false">IFERROR(1-Counts!L1227/Counts!K1227,"")</f>
        <v>1</v>
      </c>
      <c r="V1227" s="39" t="n">
        <f aca="false">IFERROR(Counts!AJ1227/Counts!AI1227,"")</f>
        <v>68.8315789473684</v>
      </c>
      <c r="W1227" s="38" t="n">
        <f aca="false">IFERROR(Counts!AK1227/Counts!AI1227,"")</f>
        <v>0.0526315789473684</v>
      </c>
      <c r="X1227" s="40" t="n">
        <f aca="false">IFERROR(Counts!O1227,"")</f>
        <v>1.02</v>
      </c>
      <c r="Y1227" s="36" t="n">
        <f aca="false">IFERROR(INDEX('Season Counts'!$Y$2:$Y$740,$AF1227)/INDEX('Season Counts'!$X$2:$X$740,$AF1227),"")</f>
        <v>0.317787790697674</v>
      </c>
      <c r="Z1227" s="37" t="n">
        <f aca="false">IFERROR(J1227-Y1227,"")</f>
        <v>0.0216122093023256</v>
      </c>
      <c r="AA1227" s="38" t="n">
        <f aca="false">IFERROR(INDEX('Season Counts'!$K$2:$K$740,$AF1227)/INDEX('Season Counts'!$J$2:$J$740,$AF1227),"")</f>
        <v>0.225075528700906</v>
      </c>
      <c r="AB1227" s="41" t="n">
        <f aca="false">IFERROR(R1227-AA1227,"")</f>
        <v>0.0749244712990936</v>
      </c>
      <c r="AC1227" s="39" t="n">
        <f aca="false">IFERROR(INDEX('Season Counts'!$AG$2:$AG$740,$AF1227)/INDEX('Season Counts'!$AF$2:$AF$740,$AF1227),"")</f>
        <v>71.6172566371681</v>
      </c>
      <c r="AD1227" s="40" t="n">
        <f aca="false">IFERROR(V1227-AC1227,"")</f>
        <v>-2.78567768979973</v>
      </c>
      <c r="AE1227" s="4" t="str">
        <f aca="false">IF(D1227&lt;Guide!$C$21,"Low PA",IF(TRIM(IF(ISNUMBER(AD1227),IF(N(AD1227)&lt;=-Guide!$C$24,"▼ Bat Speed  ",IF(N(AD1227)&gt;=Guide!$C$24,"▲ Bat Speed  ","")),"")&amp;IF(N(Z1227)&gt;=Guide!$C$22,"▲ Contact  ","")&amp;IF(N(Z1227)&lt;=-Guide!$C$22,"▼ Contact  ","")&amp;IF(N(AB1227)&gt;=Guide!$C$23,"▲ Chase  ","")&amp;IF(N(AB1227)&lt;=-Guide!$C$23,"▼ Chase  ",""))="","Stable",TRIM(IF(ISNUMBER(AD1227),IF(N(AD1227)&lt;=-Guide!$C$24,"▼ Bat Speed  ",IF(N(AD1227)&gt;=Guide!$C$24,"▲ Bat Speed  ","")),"")&amp;IF(N(Z1227)&gt;=Guide!$C$22,"▲ Contact  ","")&amp;IF(N(Z1227)&lt;=-Guide!$C$22,"▼ Contact  ","")&amp;IF(N(AB1227)&gt;=Guide!$C$23,"▲ Chase  ","")&amp;IF(N(AB1227)&lt;=-Guide!$C$23,"▼ Chase  ",""))))</f>
        <v>Low PA</v>
      </c>
      <c r="AF1227" s="35" t="n">
        <f aca="false">MATCH(Counts!A1227,'Season Counts'!$A$2:$A$740,0)</f>
        <v>317</v>
      </c>
    </row>
    <row r="1228" customFormat="false" ht="15" hidden="false" customHeight="false" outlineLevel="0" collapsed="false">
      <c r="A1228" s="34" t="str">
        <f aca="false">Counts!B1228</f>
        <v>KC</v>
      </c>
      <c r="B1228" s="5" t="str">
        <f aca="false">Counts!C1228</f>
        <v>Maikel Garcia</v>
      </c>
      <c r="C1228" s="34" t="str">
        <f aca="false">Counts!F1228</f>
        <v>Sep</v>
      </c>
      <c r="D1228" s="35" t="n">
        <f aca="false">IFERROR(Counts!P1228,"")</f>
        <v>35</v>
      </c>
      <c r="E1228" s="36" t="n">
        <f aca="false">IFERROR(Counts!R1228/Counts!Q1228,"")</f>
        <v>0.259259259259259</v>
      </c>
      <c r="F1228" s="36" t="n">
        <f aca="false">IFERROR((Counts!R1228+Counts!V1228+Counts!W1228)/(Counts!Q1228+Counts!V1228+Counts!W1228+Counts!X1228),"")</f>
        <v>0.428571428571429</v>
      </c>
      <c r="G1228" s="36" t="n">
        <f aca="false">IFERROR((Counts!R1228+Counts!S1228+2*Counts!T1228+3*Counts!U1228)/Counts!Q1228,"")</f>
        <v>0.333333333333333</v>
      </c>
      <c r="H1228" s="35" t="n">
        <f aca="false">IFERROR(Counts!U1228,"")</f>
        <v>0</v>
      </c>
      <c r="I1228" s="36" t="n">
        <f aca="false">IFERROR(Counts!Z1228/Counts!AA1228,"")</f>
        <v>0.36</v>
      </c>
      <c r="J1228" s="36" t="n">
        <f aca="false">IFERROR(Counts!AB1228/Counts!AA1228,"")</f>
        <v>0.321371428571429</v>
      </c>
      <c r="K1228" s="37" t="n">
        <f aca="false">IFERROR((Counts!AB1228-Counts!Z1228)/Counts!AA1228,"")</f>
        <v>-0.0386285714285714</v>
      </c>
      <c r="L1228" s="38" t="n">
        <f aca="false">IFERROR(Counts!Y1228/Counts!P1228,"")</f>
        <v>0.0857142857142857</v>
      </c>
      <c r="M1228" s="38" t="n">
        <f aca="false">IFERROR(Counts!V1228/Counts!P1228,"")</f>
        <v>0.228571428571429</v>
      </c>
      <c r="N1228" s="38" t="n">
        <f aca="false">IFERROR(Counts!AD1228/Counts!AC1228,"")</f>
        <v>0</v>
      </c>
      <c r="O1228" s="38" t="n">
        <f aca="false">IFERROR(Counts!AE1228/Counts!AC1228,"")</f>
        <v>0.375</v>
      </c>
      <c r="P1228" s="39" t="n">
        <f aca="false">IFERROR(Counts!AG1228/Counts!AF1228,"")</f>
        <v>88.4291666666667</v>
      </c>
      <c r="Q1228" s="38" t="n">
        <f aca="false">IFERROR(Counts!AH1228/Counts!AC1228,"")</f>
        <v>0.291666666666667</v>
      </c>
      <c r="R1228" s="38" t="n">
        <f aca="false">IFERROR(Counts!N1228/Counts!M1228,"")</f>
        <v>0.189873417721519</v>
      </c>
      <c r="S1228" s="38" t="n">
        <f aca="false">IFERROR(Counts!K1228/Counts!J1228,"")</f>
        <v>0.475409836065574</v>
      </c>
      <c r="T1228" s="38" t="n">
        <f aca="false">IFERROR(Counts!I1228/Counts!H1228,"")</f>
        <v>0.136363636363636</v>
      </c>
      <c r="U1228" s="38" t="n">
        <f aca="false">IFERROR(1-Counts!L1228/Counts!K1228,"")</f>
        <v>0.96551724137931</v>
      </c>
      <c r="V1228" s="39" t="n">
        <f aca="false">IFERROR(Counts!AJ1228/Counts!AI1228,"")</f>
        <v>69.0485714285714</v>
      </c>
      <c r="W1228" s="38" t="n">
        <f aca="false">IFERROR(Counts!AK1228/Counts!AI1228,"")</f>
        <v>0.0285714285714286</v>
      </c>
      <c r="X1228" s="40" t="n">
        <f aca="false">IFERROR(Counts!O1228,"")</f>
        <v>1.313</v>
      </c>
      <c r="Y1228" s="36" t="n">
        <f aca="false">IFERROR(INDEX('Season Counts'!$Y$2:$Y$740,$AF1228)/INDEX('Season Counts'!$X$2:$X$740,$AF1228),"")</f>
        <v>0.317787790697674</v>
      </c>
      <c r="Z1228" s="37" t="n">
        <f aca="false">IFERROR(J1228-Y1228,"")</f>
        <v>0.0035836378737541</v>
      </c>
      <c r="AA1228" s="38" t="n">
        <f aca="false">IFERROR(INDEX('Season Counts'!$K$2:$K$740,$AF1228)/INDEX('Season Counts'!$J$2:$J$740,$AF1228),"")</f>
        <v>0.225075528700906</v>
      </c>
      <c r="AB1228" s="41" t="n">
        <f aca="false">IFERROR(R1228-AA1228,"")</f>
        <v>-0.0352021109793874</v>
      </c>
      <c r="AC1228" s="39" t="n">
        <f aca="false">IFERROR(INDEX('Season Counts'!$AG$2:$AG$740,$AF1228)/INDEX('Season Counts'!$AF$2:$AF$740,$AF1228),"")</f>
        <v>71.6172566371681</v>
      </c>
      <c r="AD1228" s="40" t="n">
        <f aca="false">IFERROR(V1228-AC1228,"")</f>
        <v>-2.56868520859672</v>
      </c>
      <c r="AE1228" s="4" t="str">
        <f aca="false">IF(D1228&lt;Guide!$C$21,"Low PA",IF(TRIM(IF(ISNUMBER(AD1228),IF(N(AD1228)&lt;=-Guide!$C$24,"▼ Bat Speed  ",IF(N(AD1228)&gt;=Guide!$C$24,"▲ Bat Speed  ","")),"")&amp;IF(N(Z1228)&gt;=Guide!$C$22,"▲ Contact  ","")&amp;IF(N(Z1228)&lt;=-Guide!$C$22,"▼ Contact  ","")&amp;IF(N(AB1228)&gt;=Guide!$C$23,"▲ Chase  ","")&amp;IF(N(AB1228)&lt;=-Guide!$C$23,"▼ Chase  ",""))="","Stable",TRIM(IF(ISNUMBER(AD1228),IF(N(AD1228)&lt;=-Guide!$C$24,"▼ Bat Speed  ",IF(N(AD1228)&gt;=Guide!$C$24,"▲ Bat Speed  ","")),"")&amp;IF(N(Z1228)&gt;=Guide!$C$22,"▲ Contact  ","")&amp;IF(N(Z1228)&lt;=-Guide!$C$22,"▼ Contact  ","")&amp;IF(N(AB1228)&gt;=Guide!$C$23,"▲ Chase  ","")&amp;IF(N(AB1228)&lt;=-Guide!$C$23,"▼ Chase  ",""))))</f>
        <v>Low PA</v>
      </c>
      <c r="AF1228" s="35" t="n">
        <f aca="false">MATCH(Counts!A1228,'Season Counts'!$A$2:$A$740,0)</f>
        <v>317</v>
      </c>
    </row>
    <row r="1229" customFormat="false" ht="15" hidden="false" customHeight="false" outlineLevel="0" collapsed="false">
      <c r="A1229" s="34" t="str">
        <f aca="false">Counts!B1229</f>
        <v>KC</v>
      </c>
      <c r="B1229" s="5" t="str">
        <f aca="false">Counts!C1229</f>
        <v>Lane Thomas</v>
      </c>
      <c r="C1229" s="34" t="str">
        <f aca="false">Counts!F1229</f>
        <v>Mar-Apr</v>
      </c>
      <c r="D1229" s="35" t="n">
        <f aca="false">IFERROR(Counts!P1229,"")</f>
        <v>74</v>
      </c>
      <c r="E1229" s="36" t="n">
        <f aca="false">IFERROR(Counts!R1229/Counts!Q1229,"")</f>
        <v>0.233333333333333</v>
      </c>
      <c r="F1229" s="36" t="n">
        <f aca="false">IFERROR((Counts!R1229+Counts!V1229+Counts!W1229)/(Counts!Q1229+Counts!V1229+Counts!W1229+Counts!X1229),"")</f>
        <v>0.378378378378378</v>
      </c>
      <c r="G1229" s="36" t="n">
        <f aca="false">IFERROR((Counts!R1229+Counts!S1229+2*Counts!T1229+3*Counts!U1229)/Counts!Q1229,"")</f>
        <v>0.3</v>
      </c>
      <c r="H1229" s="35" t="n">
        <f aca="false">IFERROR(Counts!U1229,"")</f>
        <v>1</v>
      </c>
      <c r="I1229" s="36" t="n">
        <f aca="false">IFERROR(Counts!Z1229/Counts!AA1229,"")</f>
        <v>0.322297297297297</v>
      </c>
      <c r="J1229" s="36" t="n">
        <f aca="false">IFERROR(Counts!AB1229/Counts!AA1229,"")</f>
        <v>0.323581081081081</v>
      </c>
      <c r="K1229" s="37" t="n">
        <f aca="false">IFERROR((Counts!AB1229-Counts!Z1229)/Counts!AA1229,"")</f>
        <v>0.00128378378378377</v>
      </c>
      <c r="L1229" s="38" t="n">
        <f aca="false">IFERROR(Counts!Y1229/Counts!P1229,"")</f>
        <v>0.175675675675676</v>
      </c>
      <c r="M1229" s="38" t="n">
        <f aca="false">IFERROR(Counts!V1229/Counts!P1229,"")</f>
        <v>0.175675675675676</v>
      </c>
      <c r="N1229" s="38" t="n">
        <f aca="false">IFERROR(Counts!AD1229/Counts!AC1229,"")</f>
        <v>0.0212765957446809</v>
      </c>
      <c r="O1229" s="38" t="n">
        <f aca="false">IFERROR(Counts!AE1229/Counts!AC1229,"")</f>
        <v>0.404255319148936</v>
      </c>
      <c r="P1229" s="39" t="n">
        <f aca="false">IFERROR(Counts!AG1229/Counts!AF1229,"")</f>
        <v>85.8042553191489</v>
      </c>
      <c r="Q1229" s="38" t="n">
        <f aca="false">IFERROR(Counts!AH1229/Counts!AC1229,"")</f>
        <v>0.382978723404255</v>
      </c>
      <c r="R1229" s="38" t="n">
        <f aca="false">IFERROR(Counts!N1229/Counts!M1229,"")</f>
        <v>0.228070175438596</v>
      </c>
      <c r="S1229" s="38" t="n">
        <f aca="false">IFERROR(Counts!K1229/Counts!J1229,"")</f>
        <v>0.641379310344828</v>
      </c>
      <c r="T1229" s="38" t="n">
        <f aca="false">IFERROR(Counts!I1229/Counts!H1229,"")</f>
        <v>0.181818181818182</v>
      </c>
      <c r="U1229" s="38" t="n">
        <f aca="false">IFERROR(1-Counts!L1229/Counts!K1229,"")</f>
        <v>0.838709677419355</v>
      </c>
      <c r="V1229" s="39" t="n">
        <f aca="false">IFERROR(Counts!AJ1229/Counts!AI1229,"")</f>
        <v>71.745945945946</v>
      </c>
      <c r="W1229" s="38" t="n">
        <f aca="false">IFERROR(Counts!AK1229/Counts!AI1229,"")</f>
        <v>0.171171171171171</v>
      </c>
      <c r="X1229" s="40" t="n">
        <f aca="false">IFERROR(Counts!O1229,"")</f>
        <v>-0.061</v>
      </c>
      <c r="Y1229" s="36" t="n">
        <f aca="false">IFERROR(INDEX('Season Counts'!$Y$2:$Y$740,$AF1229)/INDEX('Season Counts'!$X$2:$X$740,$AF1229),"")</f>
        <v>0.318484756097561</v>
      </c>
      <c r="Z1229" s="37" t="n">
        <f aca="false">IFERROR(J1229-Y1229,"")</f>
        <v>0.00509632498352014</v>
      </c>
      <c r="AA1229" s="38" t="n">
        <f aca="false">IFERROR(INDEX('Season Counts'!$K$2:$K$740,$AF1229)/INDEX('Season Counts'!$J$2:$J$740,$AF1229),"")</f>
        <v>0.205797101449275</v>
      </c>
      <c r="AB1229" s="41" t="n">
        <f aca="false">IFERROR(R1229-AA1229,"")</f>
        <v>0.0222730739893211</v>
      </c>
      <c r="AC1229" s="39" t="n">
        <f aca="false">IFERROR(INDEX('Season Counts'!$AG$2:$AG$740,$AF1229)/INDEX('Season Counts'!$AF$2:$AF$740,$AF1229),"")</f>
        <v>72.5129292929293</v>
      </c>
      <c r="AD1229" s="40" t="n">
        <f aca="false">IFERROR(V1229-AC1229,"")</f>
        <v>-0.766983346983352</v>
      </c>
      <c r="AE1229" s="4" t="str">
        <f aca="false">IF(D1229&lt;Guide!$C$21,"Low PA",IF(TRIM(IF(ISNUMBER(AD1229),IF(N(AD1229)&lt;=-Guide!$C$24,"▼ Bat Speed  ",IF(N(AD1229)&gt;=Guide!$C$24,"▲ Bat Speed  ","")),"")&amp;IF(N(Z1229)&gt;=Guide!$C$22,"▲ Contact  ","")&amp;IF(N(Z1229)&lt;=-Guide!$C$22,"▼ Contact  ","")&amp;IF(N(AB1229)&gt;=Guide!$C$23,"▲ Chase  ","")&amp;IF(N(AB1229)&lt;=-Guide!$C$23,"▼ Chase  ",""))="","Stable",TRIM(IF(ISNUMBER(AD1229),IF(N(AD1229)&lt;=-Guide!$C$24,"▼ Bat Speed  ",IF(N(AD1229)&gt;=Guide!$C$24,"▲ Bat Speed  ","")),"")&amp;IF(N(Z1229)&gt;=Guide!$C$22,"▲ Contact  ","")&amp;IF(N(Z1229)&lt;=-Guide!$C$22,"▼ Contact  ","")&amp;IF(N(AB1229)&gt;=Guide!$C$23,"▲ Chase  ","")&amp;IF(N(AB1229)&lt;=-Guide!$C$23,"▼ Chase  ",""))))</f>
        <v>Stable</v>
      </c>
      <c r="AF1229" s="35" t="n">
        <f aca="false">MATCH(Counts!A1229,'Season Counts'!$A$2:$A$740,0)</f>
        <v>318</v>
      </c>
    </row>
    <row r="1230" customFormat="false" ht="15" hidden="false" customHeight="false" outlineLevel="0" collapsed="false">
      <c r="A1230" s="34" t="str">
        <f aca="false">Counts!B1230</f>
        <v>KC</v>
      </c>
      <c r="B1230" s="5" t="str">
        <f aca="false">Counts!C1230</f>
        <v>Lane Thomas</v>
      </c>
      <c r="C1230" s="34" t="str">
        <f aca="false">Counts!F1230</f>
        <v>May</v>
      </c>
      <c r="D1230" s="35" t="n">
        <f aca="false">IFERROR(Counts!P1230,"")</f>
        <v>51</v>
      </c>
      <c r="E1230" s="36" t="n">
        <f aca="false">IFERROR(Counts!R1230/Counts!Q1230,"")</f>
        <v>0.170731707317073</v>
      </c>
      <c r="F1230" s="36" t="n">
        <f aca="false">IFERROR((Counts!R1230+Counts!V1230+Counts!W1230)/(Counts!Q1230+Counts!V1230+Counts!W1230+Counts!X1230),"")</f>
        <v>0.294117647058824</v>
      </c>
      <c r="G1230" s="36" t="n">
        <f aca="false">IFERROR((Counts!R1230+Counts!S1230+2*Counts!T1230+3*Counts!U1230)/Counts!Q1230,"")</f>
        <v>0.219512195121951</v>
      </c>
      <c r="H1230" s="35" t="n">
        <f aca="false">IFERROR(Counts!U1230,"")</f>
        <v>0</v>
      </c>
      <c r="I1230" s="36" t="n">
        <f aca="false">IFERROR(Counts!Z1230/Counts!AA1230,"")</f>
        <v>0.247058823529412</v>
      </c>
      <c r="J1230" s="36" t="n">
        <f aca="false">IFERROR(Counts!AB1230/Counts!AA1230,"")</f>
        <v>0.254254901960784</v>
      </c>
      <c r="K1230" s="37" t="n">
        <f aca="false">IFERROR((Counts!AB1230-Counts!Z1230)/Counts!AA1230,"")</f>
        <v>0.00719607843137257</v>
      </c>
      <c r="L1230" s="38" t="n">
        <f aca="false">IFERROR(Counts!Y1230/Counts!P1230,"")</f>
        <v>0.274509803921569</v>
      </c>
      <c r="M1230" s="38" t="n">
        <f aca="false">IFERROR(Counts!V1230/Counts!P1230,"")</f>
        <v>0.156862745098039</v>
      </c>
      <c r="N1230" s="38" t="n">
        <f aca="false">IFERROR(Counts!AD1230/Counts!AC1230,"")</f>
        <v>0.0344827586206897</v>
      </c>
      <c r="O1230" s="38" t="n">
        <f aca="false">IFERROR(Counts!AE1230/Counts!AC1230,"")</f>
        <v>0.206896551724138</v>
      </c>
      <c r="P1230" s="39" t="n">
        <f aca="false">IFERROR(Counts!AG1230/Counts!AF1230,"")</f>
        <v>85.2344827586207</v>
      </c>
      <c r="Q1230" s="38" t="n">
        <f aca="false">IFERROR(Counts!AH1230/Counts!AC1230,"")</f>
        <v>0.379310344827586</v>
      </c>
      <c r="R1230" s="38" t="n">
        <f aca="false">IFERROR(Counts!N1230/Counts!M1230,"")</f>
        <v>0.208695652173913</v>
      </c>
      <c r="S1230" s="38" t="n">
        <f aca="false">IFERROR(Counts!K1230/Counts!J1230,"")</f>
        <v>0.6</v>
      </c>
      <c r="T1230" s="38" t="n">
        <f aca="false">IFERROR(Counts!I1230/Counts!H1230,"")</f>
        <v>0.197530864197531</v>
      </c>
      <c r="U1230" s="38" t="n">
        <f aca="false">IFERROR(1-Counts!L1230/Counts!K1230,"")</f>
        <v>0.87719298245614</v>
      </c>
      <c r="V1230" s="39" t="n">
        <f aca="false">IFERROR(Counts!AJ1230/Counts!AI1230,"")</f>
        <v>72.3602739726027</v>
      </c>
      <c r="W1230" s="38" t="n">
        <f aca="false">IFERROR(Counts!AK1230/Counts!AI1230,"")</f>
        <v>0.232876712328767</v>
      </c>
      <c r="X1230" s="40" t="n">
        <f aca="false">IFERROR(Counts!O1230,"")</f>
        <v>-2.971</v>
      </c>
      <c r="Y1230" s="36" t="n">
        <f aca="false">IFERROR(INDEX('Season Counts'!$Y$2:$Y$740,$AF1230)/INDEX('Season Counts'!$X$2:$X$740,$AF1230),"")</f>
        <v>0.318484756097561</v>
      </c>
      <c r="Z1230" s="37" t="n">
        <f aca="false">IFERROR(J1230-Y1230,"")</f>
        <v>-0.0642298541367766</v>
      </c>
      <c r="AA1230" s="38" t="n">
        <f aca="false">IFERROR(INDEX('Season Counts'!$K$2:$K$740,$AF1230)/INDEX('Season Counts'!$J$2:$J$740,$AF1230),"")</f>
        <v>0.205797101449275</v>
      </c>
      <c r="AB1230" s="41" t="n">
        <f aca="false">IFERROR(R1230-AA1230,"")</f>
        <v>0.00289855072463768</v>
      </c>
      <c r="AC1230" s="39" t="n">
        <f aca="false">IFERROR(INDEX('Season Counts'!$AG$2:$AG$740,$AF1230)/INDEX('Season Counts'!$AF$2:$AF$740,$AF1230),"")</f>
        <v>72.5129292929293</v>
      </c>
      <c r="AD1230" s="40" t="n">
        <f aca="false">IFERROR(V1230-AC1230,"")</f>
        <v>-0.152655320326559</v>
      </c>
      <c r="AE1230" s="4" t="str">
        <f aca="false">IF(D1230&lt;Guide!$C$21,"Low PA",IF(TRIM(IF(ISNUMBER(AD1230),IF(N(AD1230)&lt;=-Guide!$C$24,"▼ Bat Speed  ",IF(N(AD1230)&gt;=Guide!$C$24,"▲ Bat Speed  ","")),"")&amp;IF(N(Z1230)&gt;=Guide!$C$22,"▲ Contact  ","")&amp;IF(N(Z1230)&lt;=-Guide!$C$22,"▼ Contact  ","")&amp;IF(N(AB1230)&gt;=Guide!$C$23,"▲ Chase  ","")&amp;IF(N(AB1230)&lt;=-Guide!$C$23,"▼ Chase  ",""))="","Stable",TRIM(IF(ISNUMBER(AD1230),IF(N(AD1230)&lt;=-Guide!$C$24,"▼ Bat Speed  ",IF(N(AD1230)&gt;=Guide!$C$24,"▲ Bat Speed  ","")),"")&amp;IF(N(Z1230)&gt;=Guide!$C$22,"▲ Contact  ","")&amp;IF(N(Z1230)&lt;=-Guide!$C$22,"▼ Contact  ","")&amp;IF(N(AB1230)&gt;=Guide!$C$23,"▲ Chase  ","")&amp;IF(N(AB1230)&lt;=-Guide!$C$23,"▼ Chase  ",""))))</f>
        <v>▼ Contact</v>
      </c>
      <c r="AF1230" s="35" t="n">
        <f aca="false">MATCH(Counts!A1230,'Season Counts'!$A$2:$A$740,0)</f>
        <v>318</v>
      </c>
    </row>
    <row r="1231" customFormat="false" ht="15" hidden="false" customHeight="false" outlineLevel="0" collapsed="false">
      <c r="A1231" s="34" t="str">
        <f aca="false">Counts!B1231</f>
        <v>KC</v>
      </c>
      <c r="B1231" s="5" t="str">
        <f aca="false">Counts!C1231</f>
        <v>Lane Thomas</v>
      </c>
      <c r="C1231" s="34" t="str">
        <f aca="false">Counts!F1231</f>
        <v>Jun</v>
      </c>
      <c r="D1231" s="35" t="n">
        <f aca="false">IFERROR(Counts!P1231,"")</f>
        <v>98</v>
      </c>
      <c r="E1231" s="36" t="n">
        <f aca="false">IFERROR(Counts!R1231/Counts!Q1231,"")</f>
        <v>0.227272727272727</v>
      </c>
      <c r="F1231" s="36" t="n">
        <f aca="false">IFERROR((Counts!R1231+Counts!V1231+Counts!W1231)/(Counts!Q1231+Counts!V1231+Counts!W1231+Counts!X1231),"")</f>
        <v>0.306122448979592</v>
      </c>
      <c r="G1231" s="36" t="n">
        <f aca="false">IFERROR((Counts!R1231+Counts!S1231+2*Counts!T1231+3*Counts!U1231)/Counts!Q1231,"")</f>
        <v>0.420454545454545</v>
      </c>
      <c r="H1231" s="35" t="n">
        <f aca="false">IFERROR(Counts!U1231,"")</f>
        <v>4</v>
      </c>
      <c r="I1231" s="36" t="n">
        <f aca="false">IFERROR(Counts!Z1231/Counts!AA1231,"")</f>
        <v>0.317857142857143</v>
      </c>
      <c r="J1231" s="36" t="n">
        <f aca="false">IFERROR(Counts!AB1231/Counts!AA1231,"")</f>
        <v>0.339459183673469</v>
      </c>
      <c r="K1231" s="37" t="n">
        <f aca="false">IFERROR((Counts!AB1231-Counts!Z1231)/Counts!AA1231,"")</f>
        <v>0.0216020408163266</v>
      </c>
      <c r="L1231" s="38" t="n">
        <f aca="false">IFERROR(Counts!Y1231/Counts!P1231,"")</f>
        <v>0.224489795918367</v>
      </c>
      <c r="M1231" s="38" t="n">
        <f aca="false">IFERROR(Counts!V1231/Counts!P1231,"")</f>
        <v>0.0918367346938776</v>
      </c>
      <c r="N1231" s="38" t="n">
        <f aca="false">IFERROR(Counts!AD1231/Counts!AC1231,"")</f>
        <v>0.0606060606060606</v>
      </c>
      <c r="O1231" s="38" t="n">
        <f aca="false">IFERROR(Counts!AE1231/Counts!AC1231,"")</f>
        <v>0.424242424242424</v>
      </c>
      <c r="P1231" s="39" t="n">
        <f aca="false">IFERROR(Counts!AG1231/Counts!AF1231,"")</f>
        <v>89.7712121212121</v>
      </c>
      <c r="Q1231" s="38" t="n">
        <f aca="false">IFERROR(Counts!AH1231/Counts!AC1231,"")</f>
        <v>0.348484848484849</v>
      </c>
      <c r="R1231" s="38" t="n">
        <f aca="false">IFERROR(Counts!N1231/Counts!M1231,"")</f>
        <v>0.176767676767677</v>
      </c>
      <c r="S1231" s="38" t="n">
        <f aca="false">IFERROR(Counts!K1231/Counts!J1231,"")</f>
        <v>0.617647058823529</v>
      </c>
      <c r="T1231" s="38" t="n">
        <f aca="false">IFERROR(Counts!I1231/Counts!H1231,"")</f>
        <v>0.15527950310559</v>
      </c>
      <c r="U1231" s="38" t="n">
        <f aca="false">IFERROR(1-Counts!L1231/Counts!K1231,"")</f>
        <v>0.912698412698413</v>
      </c>
      <c r="V1231" s="39" t="n">
        <f aca="false">IFERROR(Counts!AJ1231/Counts!AI1231,"")</f>
        <v>72.388275862069</v>
      </c>
      <c r="W1231" s="38" t="n">
        <f aca="false">IFERROR(Counts!AK1231/Counts!AI1231,"")</f>
        <v>0.227586206896552</v>
      </c>
      <c r="X1231" s="40" t="n">
        <f aca="false">IFERROR(Counts!O1231,"")</f>
        <v>-0.151</v>
      </c>
      <c r="Y1231" s="36" t="n">
        <f aca="false">IFERROR(INDEX('Season Counts'!$Y$2:$Y$740,$AF1231)/INDEX('Season Counts'!$X$2:$X$740,$AF1231),"")</f>
        <v>0.318484756097561</v>
      </c>
      <c r="Z1231" s="37" t="n">
        <f aca="false">IFERROR(J1231-Y1231,"")</f>
        <v>0.0209744275759085</v>
      </c>
      <c r="AA1231" s="38" t="n">
        <f aca="false">IFERROR(INDEX('Season Counts'!$K$2:$K$740,$AF1231)/INDEX('Season Counts'!$J$2:$J$740,$AF1231),"")</f>
        <v>0.205797101449275</v>
      </c>
      <c r="AB1231" s="41" t="n">
        <f aca="false">IFERROR(R1231-AA1231,"")</f>
        <v>-0.0290294246815986</v>
      </c>
      <c r="AC1231" s="39" t="n">
        <f aca="false">IFERROR(INDEX('Season Counts'!$AG$2:$AG$740,$AF1231)/INDEX('Season Counts'!$AF$2:$AF$740,$AF1231),"")</f>
        <v>72.5129292929293</v>
      </c>
      <c r="AD1231" s="40" t="n">
        <f aca="false">IFERROR(V1231-AC1231,"")</f>
        <v>-0.124653430860334</v>
      </c>
      <c r="AE1231" s="4" t="str">
        <f aca="false">IF(D1231&lt;Guide!$C$21,"Low PA",IF(TRIM(IF(ISNUMBER(AD1231),IF(N(AD1231)&lt;=-Guide!$C$24,"▼ Bat Speed  ",IF(N(AD1231)&gt;=Guide!$C$24,"▲ Bat Speed  ","")),"")&amp;IF(N(Z1231)&gt;=Guide!$C$22,"▲ Contact  ","")&amp;IF(N(Z1231)&lt;=-Guide!$C$22,"▼ Contact  ","")&amp;IF(N(AB1231)&gt;=Guide!$C$23,"▲ Chase  ","")&amp;IF(N(AB1231)&lt;=-Guide!$C$23,"▼ Chase  ",""))="","Stable",TRIM(IF(ISNUMBER(AD1231),IF(N(AD1231)&lt;=-Guide!$C$24,"▼ Bat Speed  ",IF(N(AD1231)&gt;=Guide!$C$24,"▲ Bat Speed  ","")),"")&amp;IF(N(Z1231)&gt;=Guide!$C$22,"▲ Contact  ","")&amp;IF(N(Z1231)&lt;=-Guide!$C$22,"▼ Contact  ","")&amp;IF(N(AB1231)&gt;=Guide!$C$23,"▲ Chase  ","")&amp;IF(N(AB1231)&lt;=-Guide!$C$23,"▼ Chase  ",""))))</f>
        <v>Stable</v>
      </c>
      <c r="AF1231" s="35" t="n">
        <f aca="false">MATCH(Counts!A1231,'Season Counts'!$A$2:$A$740,0)</f>
        <v>318</v>
      </c>
    </row>
    <row r="1232" customFormat="false" ht="15" hidden="false" customHeight="false" outlineLevel="0" collapsed="false">
      <c r="A1232" s="34" t="str">
        <f aca="false">Counts!B1232</f>
        <v>KC</v>
      </c>
      <c r="B1232" s="5" t="str">
        <f aca="false">Counts!C1232</f>
        <v>Lane Thomas</v>
      </c>
      <c r="C1232" s="34" t="str">
        <f aca="false">Counts!F1232</f>
        <v>Jul</v>
      </c>
      <c r="D1232" s="35" t="n">
        <f aca="false">IFERROR(Counts!P1232,"")</f>
        <v>103</v>
      </c>
      <c r="E1232" s="36" t="n">
        <f aca="false">IFERROR(Counts!R1232/Counts!Q1232,"")</f>
        <v>0.25531914893617</v>
      </c>
      <c r="F1232" s="36" t="n">
        <f aca="false">IFERROR((Counts!R1232+Counts!V1232+Counts!W1232)/(Counts!Q1232+Counts!V1232+Counts!W1232+Counts!X1232),"")</f>
        <v>0.320388349514563</v>
      </c>
      <c r="G1232" s="36" t="n">
        <f aca="false">IFERROR((Counts!R1232+Counts!S1232+2*Counts!T1232+3*Counts!U1232)/Counts!Q1232,"")</f>
        <v>0.5</v>
      </c>
      <c r="H1232" s="35" t="n">
        <f aca="false">IFERROR(Counts!U1232,"")</f>
        <v>5</v>
      </c>
      <c r="I1232" s="36" t="n">
        <f aca="false">IFERROR(Counts!Z1232/Counts!AA1232,"")</f>
        <v>0.351456310679612</v>
      </c>
      <c r="J1232" s="36" t="n">
        <f aca="false">IFERROR(Counts!AB1232/Counts!AA1232,"")</f>
        <v>0.325485436893204</v>
      </c>
      <c r="K1232" s="37" t="n">
        <f aca="false">IFERROR((Counts!AB1232-Counts!Z1232)/Counts!AA1232,"")</f>
        <v>-0.0259708737864078</v>
      </c>
      <c r="L1232" s="38" t="n">
        <f aca="false">IFERROR(Counts!Y1232/Counts!P1232,"")</f>
        <v>0.281553398058252</v>
      </c>
      <c r="M1232" s="38" t="n">
        <f aca="false">IFERROR(Counts!V1232/Counts!P1232,"")</f>
        <v>0.087378640776699</v>
      </c>
      <c r="N1232" s="38" t="n">
        <f aca="false">IFERROR(Counts!AD1232/Counts!AC1232,"")</f>
        <v>0.123076923076923</v>
      </c>
      <c r="O1232" s="38" t="n">
        <f aca="false">IFERROR(Counts!AE1232/Counts!AC1232,"")</f>
        <v>0.553846153846154</v>
      </c>
      <c r="P1232" s="39" t="n">
        <f aca="false">IFERROR(Counts!AG1232/Counts!AF1232,"")</f>
        <v>94.2323076923077</v>
      </c>
      <c r="Q1232" s="38" t="n">
        <f aca="false">IFERROR(Counts!AH1232/Counts!AC1232,"")</f>
        <v>0.384615384615385</v>
      </c>
      <c r="R1232" s="38" t="n">
        <f aca="false">IFERROR(Counts!N1232/Counts!M1232,"")</f>
        <v>0.212871287128713</v>
      </c>
      <c r="S1232" s="38" t="n">
        <f aca="false">IFERROR(Counts!K1232/Counts!J1232,"")</f>
        <v>0.635071090047393</v>
      </c>
      <c r="T1232" s="38" t="n">
        <f aca="false">IFERROR(Counts!I1232/Counts!H1232,"")</f>
        <v>0.220338983050847</v>
      </c>
      <c r="U1232" s="38" t="n">
        <f aca="false">IFERROR(1-Counts!L1232/Counts!K1232,"")</f>
        <v>0.865671641791045</v>
      </c>
      <c r="V1232" s="39" t="n">
        <f aca="false">IFERROR(Counts!AJ1232/Counts!AI1232,"")</f>
        <v>73.2</v>
      </c>
      <c r="W1232" s="38" t="n">
        <f aca="false">IFERROR(Counts!AK1232/Counts!AI1232,"")</f>
        <v>0.335365853658537</v>
      </c>
      <c r="X1232" s="40" t="n">
        <f aca="false">IFERROR(Counts!O1232,"")</f>
        <v>2.085</v>
      </c>
      <c r="Y1232" s="36" t="n">
        <f aca="false">IFERROR(INDEX('Season Counts'!$Y$2:$Y$740,$AF1232)/INDEX('Season Counts'!$X$2:$X$740,$AF1232),"")</f>
        <v>0.318484756097561</v>
      </c>
      <c r="Z1232" s="37" t="n">
        <f aca="false">IFERROR(J1232-Y1232,"")</f>
        <v>0.00700068079564292</v>
      </c>
      <c r="AA1232" s="38" t="n">
        <f aca="false">IFERROR(INDEX('Season Counts'!$K$2:$K$740,$AF1232)/INDEX('Season Counts'!$J$2:$J$740,$AF1232),"")</f>
        <v>0.205797101449275</v>
      </c>
      <c r="AB1232" s="41" t="n">
        <f aca="false">IFERROR(R1232-AA1232,"")</f>
        <v>0.00707418567943752</v>
      </c>
      <c r="AC1232" s="39" t="n">
        <f aca="false">IFERROR(INDEX('Season Counts'!$AG$2:$AG$740,$AF1232)/INDEX('Season Counts'!$AF$2:$AF$740,$AF1232),"")</f>
        <v>72.5129292929293</v>
      </c>
      <c r="AD1232" s="40" t="n">
        <f aca="false">IFERROR(V1232-AC1232,"")</f>
        <v>0.687070707070689</v>
      </c>
      <c r="AE1232" s="4" t="str">
        <f aca="false">IF(D1232&lt;Guide!$C$21,"Low PA",IF(TRIM(IF(ISNUMBER(AD1232),IF(N(AD1232)&lt;=-Guide!$C$24,"▼ Bat Speed  ",IF(N(AD1232)&gt;=Guide!$C$24,"▲ Bat Speed  ","")),"")&amp;IF(N(Z1232)&gt;=Guide!$C$22,"▲ Contact  ","")&amp;IF(N(Z1232)&lt;=-Guide!$C$22,"▼ Contact  ","")&amp;IF(N(AB1232)&gt;=Guide!$C$23,"▲ Chase  ","")&amp;IF(N(AB1232)&lt;=-Guide!$C$23,"▼ Chase  ",""))="","Stable",TRIM(IF(ISNUMBER(AD1232),IF(N(AD1232)&lt;=-Guide!$C$24,"▼ Bat Speed  ",IF(N(AD1232)&gt;=Guide!$C$24,"▲ Bat Speed  ","")),"")&amp;IF(N(Z1232)&gt;=Guide!$C$22,"▲ Contact  ","")&amp;IF(N(Z1232)&lt;=-Guide!$C$22,"▼ Contact  ","")&amp;IF(N(AB1232)&gt;=Guide!$C$23,"▲ Chase  ","")&amp;IF(N(AB1232)&lt;=-Guide!$C$23,"▼ Chase  ",""))))</f>
        <v>Stable</v>
      </c>
      <c r="AF1232" s="35" t="n">
        <f aca="false">MATCH(Counts!A1232,'Season Counts'!$A$2:$A$740,0)</f>
        <v>318</v>
      </c>
    </row>
    <row r="1233" customFormat="false" ht="15" hidden="false" customHeight="false" outlineLevel="0" collapsed="false">
      <c r="A1233" s="34" t="str">
        <f aca="false">Counts!B1233</f>
        <v>KC</v>
      </c>
      <c r="B1233" s="5" t="str">
        <f aca="false">Counts!C1233</f>
        <v>Lane Thomas</v>
      </c>
      <c r="C1233" s="34" t="str">
        <f aca="false">Counts!F1233</f>
        <v>Aug</v>
      </c>
      <c r="D1233" s="35" t="n">
        <f aca="false">IFERROR(Counts!P1233,"")</f>
        <v>2</v>
      </c>
      <c r="E1233" s="36" t="n">
        <f aca="false">IFERROR(Counts!R1233/Counts!Q1233,"")</f>
        <v>0.5</v>
      </c>
      <c r="F1233" s="36" t="n">
        <f aca="false">IFERROR((Counts!R1233+Counts!V1233+Counts!W1233)/(Counts!Q1233+Counts!V1233+Counts!W1233+Counts!X1233),"")</f>
        <v>0.5</v>
      </c>
      <c r="G1233" s="36" t="n">
        <f aca="false">IFERROR((Counts!R1233+Counts!S1233+2*Counts!T1233+3*Counts!U1233)/Counts!Q1233,"")</f>
        <v>0.5</v>
      </c>
      <c r="H1233" s="35" t="n">
        <f aca="false">IFERROR(Counts!U1233,"")</f>
        <v>0</v>
      </c>
      <c r="I1233" s="36" t="n">
        <f aca="false">IFERROR(Counts!Z1233/Counts!AA1233,"")</f>
        <v>0.45</v>
      </c>
      <c r="J1233" s="36" t="n">
        <f aca="false">IFERROR(Counts!AB1233/Counts!AA1233,"")</f>
        <v>0.3795</v>
      </c>
      <c r="K1233" s="37" t="n">
        <f aca="false">IFERROR((Counts!AB1233-Counts!Z1233)/Counts!AA1233,"")</f>
        <v>-0.0705</v>
      </c>
      <c r="L1233" s="38" t="n">
        <f aca="false">IFERROR(Counts!Y1233/Counts!P1233,"")</f>
        <v>0</v>
      </c>
      <c r="M1233" s="38" t="n">
        <f aca="false">IFERROR(Counts!V1233/Counts!P1233,"")</f>
        <v>0</v>
      </c>
      <c r="N1233" s="38" t="n">
        <f aca="false">IFERROR(Counts!AD1233/Counts!AC1233,"")</f>
        <v>0</v>
      </c>
      <c r="O1233" s="38" t="n">
        <f aca="false">IFERROR(Counts!AE1233/Counts!AC1233,"")</f>
        <v>0</v>
      </c>
      <c r="P1233" s="39" t="n">
        <f aca="false">IFERROR(Counts!AG1233/Counts!AF1233,"")</f>
        <v>78.5</v>
      </c>
      <c r="Q1233" s="38" t="n">
        <f aca="false">IFERROR(Counts!AH1233/Counts!AC1233,"")</f>
        <v>0.5</v>
      </c>
      <c r="R1233" s="38" t="n">
        <f aca="false">IFERROR(Counts!N1233/Counts!M1233,"")</f>
        <v>0.25</v>
      </c>
      <c r="S1233" s="38" t="n">
        <f aca="false">IFERROR(Counts!K1233/Counts!J1233,"")</f>
        <v>0.666666666666667</v>
      </c>
      <c r="T1233" s="38" t="n">
        <f aca="false">IFERROR(Counts!I1233/Counts!H1233,"")</f>
        <v>0</v>
      </c>
      <c r="U1233" s="38" t="n">
        <f aca="false">IFERROR(1-Counts!L1233/Counts!K1233,"")</f>
        <v>1</v>
      </c>
      <c r="V1233" s="39" t="n">
        <f aca="false">IFERROR(Counts!AJ1233/Counts!AI1233,"")</f>
        <v>73.35</v>
      </c>
      <c r="W1233" s="38" t="n">
        <f aca="false">IFERROR(Counts!AK1233/Counts!AI1233,"")</f>
        <v>0</v>
      </c>
      <c r="X1233" s="40" t="n">
        <f aca="false">IFERROR(Counts!O1233,"")</f>
        <v>0.334</v>
      </c>
      <c r="Y1233" s="36" t="n">
        <f aca="false">IFERROR(INDEX('Season Counts'!$Y$2:$Y$740,$AF1233)/INDEX('Season Counts'!$X$2:$X$740,$AF1233),"")</f>
        <v>0.318484756097561</v>
      </c>
      <c r="Z1233" s="37" t="n">
        <f aca="false">IFERROR(J1233-Y1233,"")</f>
        <v>0.0610152439024391</v>
      </c>
      <c r="AA1233" s="38" t="n">
        <f aca="false">IFERROR(INDEX('Season Counts'!$K$2:$K$740,$AF1233)/INDEX('Season Counts'!$J$2:$J$740,$AF1233),"")</f>
        <v>0.205797101449275</v>
      </c>
      <c r="AB1233" s="41" t="n">
        <f aca="false">IFERROR(R1233-AA1233,"")</f>
        <v>0.0442028985507247</v>
      </c>
      <c r="AC1233" s="39" t="n">
        <f aca="false">IFERROR(INDEX('Season Counts'!$AG$2:$AG$740,$AF1233)/INDEX('Season Counts'!$AF$2:$AF$740,$AF1233),"")</f>
        <v>72.5129292929293</v>
      </c>
      <c r="AD1233" s="40" t="n">
        <f aca="false">IFERROR(V1233-AC1233,"")</f>
        <v>0.837070707070694</v>
      </c>
      <c r="AE1233" s="4" t="str">
        <f aca="false">IF(D1233&lt;Guide!$C$21,"Low PA",IF(TRIM(IF(ISNUMBER(AD1233),IF(N(AD1233)&lt;=-Guide!$C$24,"▼ Bat Speed  ",IF(N(AD1233)&gt;=Guide!$C$24,"▲ Bat Speed  ","")),"")&amp;IF(N(Z1233)&gt;=Guide!$C$22,"▲ Contact  ","")&amp;IF(N(Z1233)&lt;=-Guide!$C$22,"▼ Contact  ","")&amp;IF(N(AB1233)&gt;=Guide!$C$23,"▲ Chase  ","")&amp;IF(N(AB1233)&lt;=-Guide!$C$23,"▼ Chase  ",""))="","Stable",TRIM(IF(ISNUMBER(AD1233),IF(N(AD1233)&lt;=-Guide!$C$24,"▼ Bat Speed  ",IF(N(AD1233)&gt;=Guide!$C$24,"▲ Bat Speed  ","")),"")&amp;IF(N(Z1233)&gt;=Guide!$C$22,"▲ Contact  ","")&amp;IF(N(Z1233)&lt;=-Guide!$C$22,"▼ Contact  ","")&amp;IF(N(AB1233)&gt;=Guide!$C$23,"▲ Chase  ","")&amp;IF(N(AB1233)&lt;=-Guide!$C$23,"▼ Chase  ",""))))</f>
        <v>Low PA</v>
      </c>
      <c r="AF1233" s="35" t="n">
        <f aca="false">MATCH(Counts!A1233,'Season Counts'!$A$2:$A$740,0)</f>
        <v>318</v>
      </c>
    </row>
    <row r="1234" customFormat="false" ht="15" hidden="false" customHeight="false" outlineLevel="0" collapsed="false">
      <c r="A1234" s="34" t="str">
        <f aca="false">Counts!B1234</f>
        <v>KC</v>
      </c>
      <c r="B1234" s="5" t="str">
        <f aca="false">Counts!C1234</f>
        <v>Kyle Isbel</v>
      </c>
      <c r="C1234" s="34" t="str">
        <f aca="false">Counts!F1234</f>
        <v>Mar-Apr</v>
      </c>
      <c r="D1234" s="35" t="n">
        <f aca="false">IFERROR(Counts!P1234,"")</f>
        <v>83</v>
      </c>
      <c r="E1234" s="36" t="n">
        <f aca="false">IFERROR(Counts!R1234/Counts!Q1234,"")</f>
        <v>0.291666666666667</v>
      </c>
      <c r="F1234" s="36" t="n">
        <f aca="false">IFERROR((Counts!R1234+Counts!V1234+Counts!W1234)/(Counts!Q1234+Counts!V1234+Counts!W1234+Counts!X1234),"")</f>
        <v>0.354430379746835</v>
      </c>
      <c r="G1234" s="36" t="n">
        <f aca="false">IFERROR((Counts!R1234+Counts!S1234+2*Counts!T1234+3*Counts!U1234)/Counts!Q1234,"")</f>
        <v>0.458333333333333</v>
      </c>
      <c r="H1234" s="35" t="n">
        <f aca="false">IFERROR(Counts!U1234,"")</f>
        <v>3</v>
      </c>
      <c r="I1234" s="36" t="n">
        <f aca="false">IFERROR(Counts!Z1234/Counts!AA1234,"")</f>
        <v>0.356329113924051</v>
      </c>
      <c r="J1234" s="36" t="n">
        <f aca="false">IFERROR(Counts!AB1234/Counts!AA1234,"")</f>
        <v>0.302367088607595</v>
      </c>
      <c r="K1234" s="37" t="n">
        <f aca="false">IFERROR((Counts!AB1234-Counts!Z1234)/Counts!AA1234,"")</f>
        <v>-0.0539620253164557</v>
      </c>
      <c r="L1234" s="38" t="n">
        <f aca="false">IFERROR(Counts!Y1234/Counts!P1234,"")</f>
        <v>0.228915662650602</v>
      </c>
      <c r="M1234" s="38" t="n">
        <f aca="false">IFERROR(Counts!V1234/Counts!P1234,"")</f>
        <v>0.0481927710843374</v>
      </c>
      <c r="N1234" s="38" t="n">
        <f aca="false">IFERROR(Counts!AD1234/Counts!AC1234,"")</f>
        <v>0.0526315789473684</v>
      </c>
      <c r="O1234" s="38" t="n">
        <f aca="false">IFERROR(Counts!AE1234/Counts!AC1234,"")</f>
        <v>0.315789473684211</v>
      </c>
      <c r="P1234" s="39" t="n">
        <f aca="false">IFERROR(Counts!AG1234/Counts!AF1234,"")</f>
        <v>80.7333333333333</v>
      </c>
      <c r="Q1234" s="38" t="n">
        <f aca="false">IFERROR(Counts!AH1234/Counts!AC1234,"")</f>
        <v>0.333333333333333</v>
      </c>
      <c r="R1234" s="38" t="n">
        <f aca="false">IFERROR(Counts!N1234/Counts!M1234,"")</f>
        <v>0.351851851851852</v>
      </c>
      <c r="S1234" s="38" t="n">
        <f aca="false">IFERROR(Counts!K1234/Counts!J1234,"")</f>
        <v>0.594202898550725</v>
      </c>
      <c r="T1234" s="38" t="n">
        <f aca="false">IFERROR(Counts!I1234/Counts!H1234,"")</f>
        <v>0.179856115107914</v>
      </c>
      <c r="U1234" s="38" t="n">
        <f aca="false">IFERROR(1-Counts!L1234/Counts!K1234,"")</f>
        <v>0.951219512195122</v>
      </c>
      <c r="V1234" s="39" t="n">
        <f aca="false">IFERROR(Counts!AJ1234/Counts!AI1234,"")</f>
        <v>71.2278260869565</v>
      </c>
      <c r="W1234" s="38" t="n">
        <f aca="false">IFERROR(Counts!AK1234/Counts!AI1234,"")</f>
        <v>0.130434782608696</v>
      </c>
      <c r="X1234" s="40" t="n">
        <f aca="false">IFERROR(Counts!O1234,"")</f>
        <v>1.558</v>
      </c>
      <c r="Y1234" s="36" t="n">
        <f aca="false">IFERROR(INDEX('Season Counts'!$Y$2:$Y$740,$AF1234)/INDEX('Season Counts'!$X$2:$X$740,$AF1234),"")</f>
        <v>0.255207006369427</v>
      </c>
      <c r="Z1234" s="37" t="n">
        <f aca="false">IFERROR(J1234-Y1234,"")</f>
        <v>0.0471600822381681</v>
      </c>
      <c r="AA1234" s="38" t="n">
        <f aca="false">IFERROR(INDEX('Season Counts'!$K$2:$K$740,$AF1234)/INDEX('Season Counts'!$J$2:$J$740,$AF1234),"")</f>
        <v>0.356655290102389</v>
      </c>
      <c r="AB1234" s="41" t="n">
        <f aca="false">IFERROR(R1234-AA1234,"")</f>
        <v>-0.0048034382505372</v>
      </c>
      <c r="AC1234" s="39" t="n">
        <f aca="false">IFERROR(INDEX('Season Counts'!$AG$2:$AG$740,$AF1234)/INDEX('Season Counts'!$AF$2:$AF$740,$AF1234),"")</f>
        <v>71.2481798715204</v>
      </c>
      <c r="AD1234" s="40" t="n">
        <f aca="false">IFERROR(V1234-AC1234,"")</f>
        <v>-0.0203537845638238</v>
      </c>
      <c r="AE1234" s="4" t="str">
        <f aca="false">IF(D1234&lt;Guide!$C$21,"Low PA",IF(TRIM(IF(ISNUMBER(AD1234),IF(N(AD1234)&lt;=-Guide!$C$24,"▼ Bat Speed  ",IF(N(AD1234)&gt;=Guide!$C$24,"▲ Bat Speed  ","")),"")&amp;IF(N(Z1234)&gt;=Guide!$C$22,"▲ Contact  ","")&amp;IF(N(Z1234)&lt;=-Guide!$C$22,"▼ Contact  ","")&amp;IF(N(AB1234)&gt;=Guide!$C$23,"▲ Chase  ","")&amp;IF(N(AB1234)&lt;=-Guide!$C$23,"▼ Chase  ",""))="","Stable",TRIM(IF(ISNUMBER(AD1234),IF(N(AD1234)&lt;=-Guide!$C$24,"▼ Bat Speed  ",IF(N(AD1234)&gt;=Guide!$C$24,"▲ Bat Speed  ","")),"")&amp;IF(N(Z1234)&gt;=Guide!$C$22,"▲ Contact  ","")&amp;IF(N(Z1234)&lt;=-Guide!$C$22,"▼ Contact  ","")&amp;IF(N(AB1234)&gt;=Guide!$C$23,"▲ Chase  ","")&amp;IF(N(AB1234)&lt;=-Guide!$C$23,"▼ Chase  ",""))))</f>
        <v>▲ Contact</v>
      </c>
      <c r="AF1234" s="35" t="n">
        <f aca="false">MATCH(Counts!A1234,'Season Counts'!$A$2:$A$740,0)</f>
        <v>319</v>
      </c>
    </row>
    <row r="1235" customFormat="false" ht="15" hidden="false" customHeight="false" outlineLevel="0" collapsed="false">
      <c r="A1235" s="34" t="str">
        <f aca="false">Counts!B1235</f>
        <v>KC</v>
      </c>
      <c r="B1235" s="5" t="str">
        <f aca="false">Counts!C1235</f>
        <v>Kyle Isbel</v>
      </c>
      <c r="C1235" s="34" t="str">
        <f aca="false">Counts!F1235</f>
        <v>May</v>
      </c>
      <c r="D1235" s="35" t="n">
        <f aca="false">IFERROR(Counts!P1235,"")</f>
        <v>76</v>
      </c>
      <c r="E1235" s="36" t="n">
        <f aca="false">IFERROR(Counts!R1235/Counts!Q1235,"")</f>
        <v>0.211267605633803</v>
      </c>
      <c r="F1235" s="36" t="n">
        <f aca="false">IFERROR((Counts!R1235+Counts!V1235+Counts!W1235)/(Counts!Q1235+Counts!V1235+Counts!W1235+Counts!X1235),"")</f>
        <v>0.25</v>
      </c>
      <c r="G1235" s="36" t="n">
        <f aca="false">IFERROR((Counts!R1235+Counts!S1235+2*Counts!T1235+3*Counts!U1235)/Counts!Q1235,"")</f>
        <v>0.295774647887324</v>
      </c>
      <c r="H1235" s="35" t="n">
        <f aca="false">IFERROR(Counts!U1235,"")</f>
        <v>0</v>
      </c>
      <c r="I1235" s="36" t="n">
        <f aca="false">IFERROR(Counts!Z1235/Counts!AA1235,"")</f>
        <v>0.242105263157895</v>
      </c>
      <c r="J1235" s="36" t="n">
        <f aca="false">IFERROR(Counts!AB1235/Counts!AA1235,"")</f>
        <v>0.258026315789474</v>
      </c>
      <c r="K1235" s="37" t="n">
        <f aca="false">IFERROR((Counts!AB1235-Counts!Z1235)/Counts!AA1235,"")</f>
        <v>0.015921052631579</v>
      </c>
      <c r="L1235" s="38" t="n">
        <f aca="false">IFERROR(Counts!Y1235/Counts!P1235,"")</f>
        <v>0.223684210526316</v>
      </c>
      <c r="M1235" s="38" t="n">
        <f aca="false">IFERROR(Counts!V1235/Counts!P1235,"")</f>
        <v>0.0526315789473684</v>
      </c>
      <c r="N1235" s="38" t="n">
        <f aca="false">IFERROR(Counts!AD1235/Counts!AC1235,"")</f>
        <v>0.0181818181818182</v>
      </c>
      <c r="O1235" s="38" t="n">
        <f aca="false">IFERROR(Counts!AE1235/Counts!AC1235,"")</f>
        <v>0.345454545454545</v>
      </c>
      <c r="P1235" s="39" t="n">
        <f aca="false">IFERROR(Counts!AG1235/Counts!AF1235,"")</f>
        <v>86.2254545454545</v>
      </c>
      <c r="Q1235" s="38" t="n">
        <f aca="false">IFERROR(Counts!AH1235/Counts!AC1235,"")</f>
        <v>0.345454545454545</v>
      </c>
      <c r="R1235" s="38" t="n">
        <f aca="false">IFERROR(Counts!N1235/Counts!M1235,"")</f>
        <v>0.333333333333333</v>
      </c>
      <c r="S1235" s="38" t="n">
        <f aca="false">IFERROR(Counts!K1235/Counts!J1235,"")</f>
        <v>0.661870503597122</v>
      </c>
      <c r="T1235" s="38" t="n">
        <f aca="false">IFERROR(Counts!I1235/Counts!H1235,"")</f>
        <v>0.115942028985507</v>
      </c>
      <c r="U1235" s="38" t="n">
        <f aca="false">IFERROR(1-Counts!L1235/Counts!K1235,"")</f>
        <v>0.956521739130435</v>
      </c>
      <c r="V1235" s="39" t="n">
        <f aca="false">IFERROR(Counts!AJ1235/Counts!AI1235,"")</f>
        <v>71.814406779661</v>
      </c>
      <c r="W1235" s="38" t="n">
        <f aca="false">IFERROR(Counts!AK1235/Counts!AI1235,"")</f>
        <v>0.211864406779661</v>
      </c>
      <c r="X1235" s="40" t="n">
        <f aca="false">IFERROR(Counts!O1235,"")</f>
        <v>-5.578</v>
      </c>
      <c r="Y1235" s="36" t="n">
        <f aca="false">IFERROR(INDEX('Season Counts'!$Y$2:$Y$740,$AF1235)/INDEX('Season Counts'!$X$2:$X$740,$AF1235),"")</f>
        <v>0.255207006369427</v>
      </c>
      <c r="Z1235" s="37" t="n">
        <f aca="false">IFERROR(J1235-Y1235,"")</f>
        <v>0.00281930942004688</v>
      </c>
      <c r="AA1235" s="38" t="n">
        <f aca="false">IFERROR(INDEX('Season Counts'!$K$2:$K$740,$AF1235)/INDEX('Season Counts'!$J$2:$J$740,$AF1235),"")</f>
        <v>0.356655290102389</v>
      </c>
      <c r="AB1235" s="41" t="n">
        <f aca="false">IFERROR(R1235-AA1235,"")</f>
        <v>-0.0233219567690557</v>
      </c>
      <c r="AC1235" s="39" t="n">
        <f aca="false">IFERROR(INDEX('Season Counts'!$AG$2:$AG$740,$AF1235)/INDEX('Season Counts'!$AF$2:$AF$740,$AF1235),"")</f>
        <v>71.2481798715204</v>
      </c>
      <c r="AD1235" s="40" t="n">
        <f aca="false">IFERROR(V1235-AC1235,"")</f>
        <v>0.566226908140664</v>
      </c>
      <c r="AE1235" s="4" t="str">
        <f aca="false">IF(D1235&lt;Guide!$C$21,"Low PA",IF(TRIM(IF(ISNUMBER(AD1235),IF(N(AD1235)&lt;=-Guide!$C$24,"▼ Bat Speed  ",IF(N(AD1235)&gt;=Guide!$C$24,"▲ Bat Speed  ","")),"")&amp;IF(N(Z1235)&gt;=Guide!$C$22,"▲ Contact  ","")&amp;IF(N(Z1235)&lt;=-Guide!$C$22,"▼ Contact  ","")&amp;IF(N(AB1235)&gt;=Guide!$C$23,"▲ Chase  ","")&amp;IF(N(AB1235)&lt;=-Guide!$C$23,"▼ Chase  ",""))="","Stable",TRIM(IF(ISNUMBER(AD1235),IF(N(AD1235)&lt;=-Guide!$C$24,"▼ Bat Speed  ",IF(N(AD1235)&gt;=Guide!$C$24,"▲ Bat Speed  ","")),"")&amp;IF(N(Z1235)&gt;=Guide!$C$22,"▲ Contact  ","")&amp;IF(N(Z1235)&lt;=-Guide!$C$22,"▼ Contact  ","")&amp;IF(N(AB1235)&gt;=Guide!$C$23,"▲ Chase  ","")&amp;IF(N(AB1235)&lt;=-Guide!$C$23,"▼ Chase  ",""))))</f>
        <v>Stable</v>
      </c>
      <c r="AF1235" s="35" t="n">
        <f aca="false">MATCH(Counts!A1235,'Season Counts'!$A$2:$A$740,0)</f>
        <v>319</v>
      </c>
    </row>
    <row r="1236" customFormat="false" ht="15" hidden="false" customHeight="false" outlineLevel="0" collapsed="false">
      <c r="A1236" s="34" t="str">
        <f aca="false">Counts!B1236</f>
        <v>KC</v>
      </c>
      <c r="B1236" s="5" t="str">
        <f aca="false">Counts!C1236</f>
        <v>Kyle Isbel</v>
      </c>
      <c r="C1236" s="34" t="str">
        <f aca="false">Counts!F1236</f>
        <v>Jun</v>
      </c>
      <c r="D1236" s="35" t="n">
        <f aca="false">IFERROR(Counts!P1236,"")</f>
        <v>24</v>
      </c>
      <c r="E1236" s="36" t="n">
        <f aca="false">IFERROR(Counts!R1236/Counts!Q1236,"")</f>
        <v>0.19047619047619</v>
      </c>
      <c r="F1236" s="36" t="n">
        <f aca="false">IFERROR((Counts!R1236+Counts!V1236+Counts!W1236)/(Counts!Q1236+Counts!V1236+Counts!W1236+Counts!X1236),"")</f>
        <v>0.260869565217391</v>
      </c>
      <c r="G1236" s="36" t="n">
        <f aca="false">IFERROR((Counts!R1236+Counts!S1236+2*Counts!T1236+3*Counts!U1236)/Counts!Q1236,"")</f>
        <v>0.19047619047619</v>
      </c>
      <c r="H1236" s="35" t="n">
        <f aca="false">IFERROR(Counts!U1236,"")</f>
        <v>0</v>
      </c>
      <c r="I1236" s="36" t="n">
        <f aca="false">IFERROR(Counts!Z1236/Counts!AA1236,"")</f>
        <v>0.217391304347826</v>
      </c>
      <c r="J1236" s="36" t="n">
        <f aca="false">IFERROR(Counts!AB1236/Counts!AA1236,"")</f>
        <v>0.238695652173913</v>
      </c>
      <c r="K1236" s="37" t="n">
        <f aca="false">IFERROR((Counts!AB1236-Counts!Z1236)/Counts!AA1236,"")</f>
        <v>0.021304347826087</v>
      </c>
      <c r="L1236" s="38" t="n">
        <f aca="false">IFERROR(Counts!Y1236/Counts!P1236,"")</f>
        <v>0.208333333333333</v>
      </c>
      <c r="M1236" s="38" t="n">
        <f aca="false">IFERROR(Counts!V1236/Counts!P1236,"")</f>
        <v>0.0833333333333333</v>
      </c>
      <c r="N1236" s="38" t="n">
        <f aca="false">IFERROR(Counts!AD1236/Counts!AC1236,"")</f>
        <v>0</v>
      </c>
      <c r="O1236" s="38" t="n">
        <f aca="false">IFERROR(Counts!AE1236/Counts!AC1236,"")</f>
        <v>0.411764705882353</v>
      </c>
      <c r="P1236" s="39" t="n">
        <f aca="false">IFERROR(Counts!AG1236/Counts!AF1236,"")</f>
        <v>82.1529411764706</v>
      </c>
      <c r="Q1236" s="38" t="n">
        <f aca="false">IFERROR(Counts!AH1236/Counts!AC1236,"")</f>
        <v>0.0588235294117647</v>
      </c>
      <c r="R1236" s="38" t="n">
        <f aca="false">IFERROR(Counts!N1236/Counts!M1236,"")</f>
        <v>0.282608695652174</v>
      </c>
      <c r="S1236" s="38" t="n">
        <f aca="false">IFERROR(Counts!K1236/Counts!J1236,"")</f>
        <v>0.578947368421053</v>
      </c>
      <c r="T1236" s="38" t="n">
        <f aca="false">IFERROR(Counts!I1236/Counts!H1236,"")</f>
        <v>0.171428571428571</v>
      </c>
      <c r="U1236" s="38" t="n">
        <f aca="false">IFERROR(1-Counts!L1236/Counts!K1236,"")</f>
        <v>0.954545454545455</v>
      </c>
      <c r="V1236" s="39" t="n">
        <f aca="false">IFERROR(Counts!AJ1236/Counts!AI1236,"")</f>
        <v>72.2</v>
      </c>
      <c r="W1236" s="38" t="n">
        <f aca="false">IFERROR(Counts!AK1236/Counts!AI1236,"")</f>
        <v>0.269230769230769</v>
      </c>
      <c r="X1236" s="40" t="n">
        <f aca="false">IFERROR(Counts!O1236,"")</f>
        <v>-1.918</v>
      </c>
      <c r="Y1236" s="36" t="n">
        <f aca="false">IFERROR(INDEX('Season Counts'!$Y$2:$Y$740,$AF1236)/INDEX('Season Counts'!$X$2:$X$740,$AF1236),"")</f>
        <v>0.255207006369427</v>
      </c>
      <c r="Z1236" s="37" t="n">
        <f aca="false">IFERROR(J1236-Y1236,"")</f>
        <v>-0.0165113541955137</v>
      </c>
      <c r="AA1236" s="38" t="n">
        <f aca="false">IFERROR(INDEX('Season Counts'!$K$2:$K$740,$AF1236)/INDEX('Season Counts'!$J$2:$J$740,$AF1236),"")</f>
        <v>0.356655290102389</v>
      </c>
      <c r="AB1236" s="41" t="n">
        <f aca="false">IFERROR(R1236-AA1236,"")</f>
        <v>-0.0740465944502152</v>
      </c>
      <c r="AC1236" s="39" t="n">
        <f aca="false">IFERROR(INDEX('Season Counts'!$AG$2:$AG$740,$AF1236)/INDEX('Season Counts'!$AF$2:$AF$740,$AF1236),"")</f>
        <v>71.2481798715204</v>
      </c>
      <c r="AD1236" s="40" t="n">
        <f aca="false">IFERROR(V1236-AC1236,"")</f>
        <v>0.951820128479653</v>
      </c>
      <c r="AE1236" s="4" t="str">
        <f aca="false">IF(D1236&lt;Guide!$C$21,"Low PA",IF(TRIM(IF(ISNUMBER(AD1236),IF(N(AD1236)&lt;=-Guide!$C$24,"▼ Bat Speed  ",IF(N(AD1236)&gt;=Guide!$C$24,"▲ Bat Speed  ","")),"")&amp;IF(N(Z1236)&gt;=Guide!$C$22,"▲ Contact  ","")&amp;IF(N(Z1236)&lt;=-Guide!$C$22,"▼ Contact  ","")&amp;IF(N(AB1236)&gt;=Guide!$C$23,"▲ Chase  ","")&amp;IF(N(AB1236)&lt;=-Guide!$C$23,"▼ Chase  ",""))="","Stable",TRIM(IF(ISNUMBER(AD1236),IF(N(AD1236)&lt;=-Guide!$C$24,"▼ Bat Speed  ",IF(N(AD1236)&gt;=Guide!$C$24,"▲ Bat Speed  ","")),"")&amp;IF(N(Z1236)&gt;=Guide!$C$22,"▲ Contact  ","")&amp;IF(N(Z1236)&lt;=-Guide!$C$22,"▼ Contact  ","")&amp;IF(N(AB1236)&gt;=Guide!$C$23,"▲ Chase  ","")&amp;IF(N(AB1236)&lt;=-Guide!$C$23,"▼ Chase  ",""))))</f>
        <v>Low PA</v>
      </c>
      <c r="AF1236" s="35" t="n">
        <f aca="false">MATCH(Counts!A1236,'Season Counts'!$A$2:$A$740,0)</f>
        <v>319</v>
      </c>
    </row>
    <row r="1237" customFormat="false" ht="15" hidden="false" customHeight="false" outlineLevel="0" collapsed="false">
      <c r="A1237" s="34" t="str">
        <f aca="false">Counts!B1237</f>
        <v>KC</v>
      </c>
      <c r="B1237" s="5" t="str">
        <f aca="false">Counts!C1237</f>
        <v>Kyle Isbel</v>
      </c>
      <c r="C1237" s="34" t="str">
        <f aca="false">Counts!F1237</f>
        <v>Aug</v>
      </c>
      <c r="D1237" s="35" t="n">
        <f aca="false">IFERROR(Counts!P1237,"")</f>
        <v>76</v>
      </c>
      <c r="E1237" s="36" t="n">
        <f aca="false">IFERROR(Counts!R1237/Counts!Q1237,"")</f>
        <v>0.217391304347826</v>
      </c>
      <c r="F1237" s="36" t="n">
        <f aca="false">IFERROR((Counts!R1237+Counts!V1237+Counts!W1237)/(Counts!Q1237+Counts!V1237+Counts!W1237+Counts!X1237),"")</f>
        <v>0.256756756756757</v>
      </c>
      <c r="G1237" s="36" t="n">
        <f aca="false">IFERROR((Counts!R1237+Counts!S1237+2*Counts!T1237+3*Counts!U1237)/Counts!Q1237,"")</f>
        <v>0.376811594202899</v>
      </c>
      <c r="H1237" s="35" t="n">
        <f aca="false">IFERROR(Counts!U1237,"")</f>
        <v>3</v>
      </c>
      <c r="I1237" s="36" t="n">
        <f aca="false">IFERROR(Counts!Z1237/Counts!AA1237,"")</f>
        <v>0.274324324324324</v>
      </c>
      <c r="J1237" s="36" t="n">
        <f aca="false">IFERROR(Counts!AB1237/Counts!AA1237,"")</f>
        <v>0.248202702702703</v>
      </c>
      <c r="K1237" s="37" t="n">
        <f aca="false">IFERROR((Counts!AB1237-Counts!Z1237)/Counts!AA1237,"")</f>
        <v>-0.0261216216216216</v>
      </c>
      <c r="L1237" s="38" t="n">
        <f aca="false">IFERROR(Counts!Y1237/Counts!P1237,"")</f>
        <v>0.223684210526316</v>
      </c>
      <c r="M1237" s="38" t="n">
        <f aca="false">IFERROR(Counts!V1237/Counts!P1237,"")</f>
        <v>0.0526315789473684</v>
      </c>
      <c r="N1237" s="38" t="n">
        <f aca="false">IFERROR(Counts!AD1237/Counts!AC1237,"")</f>
        <v>0.0363636363636364</v>
      </c>
      <c r="O1237" s="38" t="n">
        <f aca="false">IFERROR(Counts!AE1237/Counts!AC1237,"")</f>
        <v>0.327272727272727</v>
      </c>
      <c r="P1237" s="39" t="n">
        <f aca="false">IFERROR(Counts!AG1237/Counts!AF1237,"")</f>
        <v>85.2654545454546</v>
      </c>
      <c r="Q1237" s="38" t="n">
        <f aca="false">IFERROR(Counts!AH1237/Counts!AC1237,"")</f>
        <v>0.218181818181818</v>
      </c>
      <c r="R1237" s="38" t="n">
        <f aca="false">IFERROR(Counts!N1237/Counts!M1237,"")</f>
        <v>0.376923076923077</v>
      </c>
      <c r="S1237" s="38" t="n">
        <f aca="false">IFERROR(Counts!K1237/Counts!J1237,"")</f>
        <v>0.62406015037594</v>
      </c>
      <c r="T1237" s="38" t="n">
        <f aca="false">IFERROR(Counts!I1237/Counts!H1237,"")</f>
        <v>0.136363636363636</v>
      </c>
      <c r="U1237" s="38" t="n">
        <f aca="false">IFERROR(1-Counts!L1237/Counts!K1237,"")</f>
        <v>0.939759036144578</v>
      </c>
      <c r="V1237" s="39" t="n">
        <f aca="false">IFERROR(Counts!AJ1237/Counts!AI1237,"")</f>
        <v>70.6825688073395</v>
      </c>
      <c r="W1237" s="38" t="n">
        <f aca="false">IFERROR(Counts!AK1237/Counts!AI1237,"")</f>
        <v>0.100917431192661</v>
      </c>
      <c r="X1237" s="40" t="n">
        <f aca="false">IFERROR(Counts!O1237,"")</f>
        <v>-3.085</v>
      </c>
      <c r="Y1237" s="36" t="n">
        <f aca="false">IFERROR(INDEX('Season Counts'!$Y$2:$Y$740,$AF1237)/INDEX('Season Counts'!$X$2:$X$740,$AF1237),"")</f>
        <v>0.255207006369427</v>
      </c>
      <c r="Z1237" s="37" t="n">
        <f aca="false">IFERROR(J1237-Y1237,"")</f>
        <v>-0.00700430366672405</v>
      </c>
      <c r="AA1237" s="38" t="n">
        <f aca="false">IFERROR(INDEX('Season Counts'!$K$2:$K$740,$AF1237)/INDEX('Season Counts'!$J$2:$J$740,$AF1237),"")</f>
        <v>0.356655290102389</v>
      </c>
      <c r="AB1237" s="41" t="n">
        <f aca="false">IFERROR(R1237-AA1237,"")</f>
        <v>0.0202677868206879</v>
      </c>
      <c r="AC1237" s="39" t="n">
        <f aca="false">IFERROR(INDEX('Season Counts'!$AG$2:$AG$740,$AF1237)/INDEX('Season Counts'!$AF$2:$AF$740,$AF1237),"")</f>
        <v>71.2481798715204</v>
      </c>
      <c r="AD1237" s="40" t="n">
        <f aca="false">IFERROR(V1237-AC1237,"")</f>
        <v>-0.565611064180899</v>
      </c>
      <c r="AE1237" s="4" t="str">
        <f aca="false">IF(D1237&lt;Guide!$C$21,"Low PA",IF(TRIM(IF(ISNUMBER(AD1237),IF(N(AD1237)&lt;=-Guide!$C$24,"▼ Bat Speed  ",IF(N(AD1237)&gt;=Guide!$C$24,"▲ Bat Speed  ","")),"")&amp;IF(N(Z1237)&gt;=Guide!$C$22,"▲ Contact  ","")&amp;IF(N(Z1237)&lt;=-Guide!$C$22,"▼ Contact  ","")&amp;IF(N(AB1237)&gt;=Guide!$C$23,"▲ Chase  ","")&amp;IF(N(AB1237)&lt;=-Guide!$C$23,"▼ Chase  ",""))="","Stable",TRIM(IF(ISNUMBER(AD1237),IF(N(AD1237)&lt;=-Guide!$C$24,"▼ Bat Speed  ",IF(N(AD1237)&gt;=Guide!$C$24,"▲ Bat Speed  ","")),"")&amp;IF(N(Z1237)&gt;=Guide!$C$22,"▲ Contact  ","")&amp;IF(N(Z1237)&lt;=-Guide!$C$22,"▼ Contact  ","")&amp;IF(N(AB1237)&gt;=Guide!$C$23,"▲ Chase  ","")&amp;IF(N(AB1237)&lt;=-Guide!$C$23,"▼ Chase  ",""))))</f>
        <v>Stable</v>
      </c>
      <c r="AF1237" s="35" t="n">
        <f aca="false">MATCH(Counts!A1237,'Season Counts'!$A$2:$A$740,0)</f>
        <v>319</v>
      </c>
    </row>
    <row r="1238" customFormat="false" ht="15" hidden="false" customHeight="false" outlineLevel="0" collapsed="false">
      <c r="A1238" s="34" t="str">
        <f aca="false">Counts!B1238</f>
        <v>KC</v>
      </c>
      <c r="B1238" s="5" t="str">
        <f aca="false">Counts!C1238</f>
        <v>Kyle Isbel</v>
      </c>
      <c r="C1238" s="34" t="str">
        <f aca="false">Counts!F1238</f>
        <v>Sep</v>
      </c>
      <c r="D1238" s="35" t="n">
        <f aca="false">IFERROR(Counts!P1238,"")</f>
        <v>64</v>
      </c>
      <c r="E1238" s="36" t="n">
        <f aca="false">IFERROR(Counts!R1238/Counts!Q1238,"")</f>
        <v>0.180327868852459</v>
      </c>
      <c r="F1238" s="36" t="n">
        <f aca="false">IFERROR((Counts!R1238+Counts!V1238+Counts!W1238)/(Counts!Q1238+Counts!V1238+Counts!W1238+Counts!X1238),"")</f>
        <v>0.193548387096774</v>
      </c>
      <c r="G1238" s="36" t="n">
        <f aca="false">IFERROR((Counts!R1238+Counts!S1238+2*Counts!T1238+3*Counts!U1238)/Counts!Q1238,"")</f>
        <v>0.180327868852459</v>
      </c>
      <c r="H1238" s="35" t="n">
        <f aca="false">IFERROR(Counts!U1238,"")</f>
        <v>0</v>
      </c>
      <c r="I1238" s="36" t="n">
        <f aca="false">IFERROR(Counts!Z1238/Counts!AA1238,"")</f>
        <v>0.170967741935484</v>
      </c>
      <c r="J1238" s="36" t="n">
        <f aca="false">IFERROR(Counts!AB1238/Counts!AA1238,"")</f>
        <v>0.206145161290323</v>
      </c>
      <c r="K1238" s="37" t="n">
        <f aca="false">IFERROR((Counts!AB1238-Counts!Z1238)/Counts!AA1238,"")</f>
        <v>0.0351774193548387</v>
      </c>
      <c r="L1238" s="38" t="n">
        <f aca="false">IFERROR(Counts!Y1238/Counts!P1238,"")</f>
        <v>0.25</v>
      </c>
      <c r="M1238" s="38" t="n">
        <f aca="false">IFERROR(Counts!V1238/Counts!P1238,"")</f>
        <v>0.015625</v>
      </c>
      <c r="N1238" s="38" t="n">
        <f aca="false">IFERROR(Counts!AD1238/Counts!AC1238,"")</f>
        <v>0</v>
      </c>
      <c r="O1238" s="38" t="n">
        <f aca="false">IFERROR(Counts!AE1238/Counts!AC1238,"")</f>
        <v>0.297872340425532</v>
      </c>
      <c r="P1238" s="39" t="n">
        <f aca="false">IFERROR(Counts!AG1238/Counts!AF1238,"")</f>
        <v>80.8063829787234</v>
      </c>
      <c r="Q1238" s="38" t="n">
        <f aca="false">IFERROR(Counts!AH1238/Counts!AC1238,"")</f>
        <v>0.191489361702128</v>
      </c>
      <c r="R1238" s="38" t="n">
        <f aca="false">IFERROR(Counts!N1238/Counts!M1238,"")</f>
        <v>0.4</v>
      </c>
      <c r="S1238" s="38" t="n">
        <f aca="false">IFERROR(Counts!K1238/Counts!J1238,"")</f>
        <v>0.592920353982301</v>
      </c>
      <c r="T1238" s="38" t="n">
        <f aca="false">IFERROR(Counts!I1238/Counts!H1238,"")</f>
        <v>0.18018018018018</v>
      </c>
      <c r="U1238" s="38" t="n">
        <f aca="false">IFERROR(1-Counts!L1238/Counts!K1238,"")</f>
        <v>0.985074626865672</v>
      </c>
      <c r="V1238" s="39" t="n">
        <f aca="false">IFERROR(Counts!AJ1238/Counts!AI1238,"")</f>
        <v>70.969696969697</v>
      </c>
      <c r="W1238" s="38" t="n">
        <f aca="false">IFERROR(Counts!AK1238/Counts!AI1238,"")</f>
        <v>0.0909090909090909</v>
      </c>
      <c r="X1238" s="40" t="n">
        <f aca="false">IFERROR(Counts!O1238,"")</f>
        <v>-7.553</v>
      </c>
      <c r="Y1238" s="36" t="n">
        <f aca="false">IFERROR(INDEX('Season Counts'!$Y$2:$Y$740,$AF1238)/INDEX('Season Counts'!$X$2:$X$740,$AF1238),"")</f>
        <v>0.255207006369427</v>
      </c>
      <c r="Z1238" s="37" t="n">
        <f aca="false">IFERROR(J1238-Y1238,"")</f>
        <v>-0.0490618450791042</v>
      </c>
      <c r="AA1238" s="38" t="n">
        <f aca="false">IFERROR(INDEX('Season Counts'!$K$2:$K$740,$AF1238)/INDEX('Season Counts'!$J$2:$J$740,$AF1238),"")</f>
        <v>0.356655290102389</v>
      </c>
      <c r="AB1238" s="41" t="n">
        <f aca="false">IFERROR(R1238-AA1238,"")</f>
        <v>0.043344709897611</v>
      </c>
      <c r="AC1238" s="39" t="n">
        <f aca="false">IFERROR(INDEX('Season Counts'!$AG$2:$AG$740,$AF1238)/INDEX('Season Counts'!$AF$2:$AF$740,$AF1238),"")</f>
        <v>71.2481798715204</v>
      </c>
      <c r="AD1238" s="40" t="n">
        <f aca="false">IFERROR(V1238-AC1238,"")</f>
        <v>-0.278482901823381</v>
      </c>
      <c r="AE1238" s="4" t="str">
        <f aca="false">IF(D1238&lt;Guide!$C$21,"Low PA",IF(TRIM(IF(ISNUMBER(AD1238),IF(N(AD1238)&lt;=-Guide!$C$24,"▼ Bat Speed  ",IF(N(AD1238)&gt;=Guide!$C$24,"▲ Bat Speed  ","")),"")&amp;IF(N(Z1238)&gt;=Guide!$C$22,"▲ Contact  ","")&amp;IF(N(Z1238)&lt;=-Guide!$C$22,"▼ Contact  ","")&amp;IF(N(AB1238)&gt;=Guide!$C$23,"▲ Chase  ","")&amp;IF(N(AB1238)&lt;=-Guide!$C$23,"▼ Chase  ",""))="","Stable",TRIM(IF(ISNUMBER(AD1238),IF(N(AD1238)&lt;=-Guide!$C$24,"▼ Bat Speed  ",IF(N(AD1238)&gt;=Guide!$C$24,"▲ Bat Speed  ","")),"")&amp;IF(N(Z1238)&gt;=Guide!$C$22,"▲ Contact  ","")&amp;IF(N(Z1238)&lt;=-Guide!$C$22,"▼ Contact  ","")&amp;IF(N(AB1238)&gt;=Guide!$C$23,"▲ Chase  ","")&amp;IF(N(AB1238)&lt;=-Guide!$C$23,"▼ Chase  ",""))))</f>
        <v>▼ Contact ▲ Chase</v>
      </c>
      <c r="AF1238" s="35" t="n">
        <f aca="false">MATCH(Counts!A1238,'Season Counts'!$A$2:$A$740,0)</f>
        <v>319</v>
      </c>
    </row>
    <row r="1239" customFormat="false" ht="15" hidden="false" customHeight="false" outlineLevel="0" collapsed="false">
      <c r="A1239" s="34" t="str">
        <f aca="false">Counts!B1239</f>
        <v>KC</v>
      </c>
      <c r="B1239" s="5" t="str">
        <f aca="false">Counts!C1239</f>
        <v>Starling Marte</v>
      </c>
      <c r="C1239" s="34" t="str">
        <f aca="false">Counts!F1239</f>
        <v>Mar-Apr</v>
      </c>
      <c r="D1239" s="35" t="n">
        <f aca="false">IFERROR(Counts!P1239,"")</f>
        <v>35</v>
      </c>
      <c r="E1239" s="36" t="n">
        <f aca="false">IFERROR(Counts!R1239/Counts!Q1239,"")</f>
        <v>0.303030303030303</v>
      </c>
      <c r="F1239" s="36" t="n">
        <f aca="false">IFERROR((Counts!R1239+Counts!V1239+Counts!W1239)/(Counts!Q1239+Counts!V1239+Counts!W1239+Counts!X1239),"")</f>
        <v>0.314285714285714</v>
      </c>
      <c r="G1239" s="36" t="n">
        <f aca="false">IFERROR((Counts!R1239+Counts!S1239+2*Counts!T1239+3*Counts!U1239)/Counts!Q1239,"")</f>
        <v>0.393939393939394</v>
      </c>
      <c r="H1239" s="35" t="n">
        <f aca="false">IFERROR(Counts!U1239,"")</f>
        <v>0</v>
      </c>
      <c r="I1239" s="36" t="n">
        <f aca="false">IFERROR(Counts!Z1239/Counts!AA1239,"")</f>
        <v>0.316176470588235</v>
      </c>
      <c r="J1239" s="36" t="n">
        <f aca="false">IFERROR(Counts!AB1239/Counts!AA1239,"")</f>
        <v>0.271235294117647</v>
      </c>
      <c r="K1239" s="37" t="n">
        <f aca="false">IFERROR((Counts!AB1239-Counts!Z1239)/Counts!AA1239,"")</f>
        <v>-0.0449411764705883</v>
      </c>
      <c r="L1239" s="38" t="n">
        <f aca="false">IFERROR(Counts!Y1239/Counts!P1239,"")</f>
        <v>0.285714285714286</v>
      </c>
      <c r="M1239" s="38" t="n">
        <f aca="false">IFERROR(Counts!V1239/Counts!P1239,"")</f>
        <v>0</v>
      </c>
      <c r="N1239" s="38" t="n">
        <f aca="false">IFERROR(Counts!AD1239/Counts!AC1239,"")</f>
        <v>0.125</v>
      </c>
      <c r="O1239" s="38" t="n">
        <f aca="false">IFERROR(Counts!AE1239/Counts!AC1239,"")</f>
        <v>0.333333333333333</v>
      </c>
      <c r="P1239" s="39" t="n">
        <f aca="false">IFERROR(Counts!AG1239/Counts!AF1239,"")</f>
        <v>91.0086956521739</v>
      </c>
      <c r="Q1239" s="38" t="n">
        <f aca="false">IFERROR(Counts!AH1239/Counts!AC1239,"")</f>
        <v>0.291666666666667</v>
      </c>
      <c r="R1239" s="38" t="n">
        <f aca="false">IFERROR(Counts!N1239/Counts!M1239,"")</f>
        <v>0.378787878787879</v>
      </c>
      <c r="S1239" s="38" t="n">
        <f aca="false">IFERROR(Counts!K1239/Counts!J1239,"")</f>
        <v>0.694444444444444</v>
      </c>
      <c r="T1239" s="38" t="n">
        <f aca="false">IFERROR(Counts!I1239/Counts!H1239,"")</f>
        <v>0.253333333333333</v>
      </c>
      <c r="U1239" s="38" t="n">
        <f aca="false">IFERROR(1-Counts!L1239/Counts!K1239,"")</f>
        <v>0.82</v>
      </c>
      <c r="V1239" s="39" t="n">
        <f aca="false">IFERROR(Counts!AJ1239/Counts!AI1239,"")</f>
        <v>72.2107692307692</v>
      </c>
      <c r="W1239" s="38" t="n">
        <f aca="false">IFERROR(Counts!AK1239/Counts!AI1239,"")</f>
        <v>0.246153846153846</v>
      </c>
      <c r="X1239" s="40" t="n">
        <f aca="false">IFERROR(Counts!O1239,"")</f>
        <v>-1.059</v>
      </c>
      <c r="Y1239" s="36" t="n">
        <f aca="false">IFERROR(INDEX('Season Counts'!$Y$2:$Y$740,$AF1239)/INDEX('Season Counts'!$X$2:$X$740,$AF1239),"")</f>
        <v>0.287353293413174</v>
      </c>
      <c r="Z1239" s="37" t="n">
        <f aca="false">IFERROR(J1239-Y1239,"")</f>
        <v>-0.0161179992955267</v>
      </c>
      <c r="AA1239" s="38" t="n">
        <f aca="false">IFERROR(INDEX('Season Counts'!$K$2:$K$740,$AF1239)/INDEX('Season Counts'!$J$2:$J$740,$AF1239),"")</f>
        <v>0.353125</v>
      </c>
      <c r="AB1239" s="41" t="n">
        <f aca="false">IFERROR(R1239-AA1239,"")</f>
        <v>0.0256628787878788</v>
      </c>
      <c r="AC1239" s="39" t="n">
        <f aca="false">IFERROR(INDEX('Season Counts'!$AG$2:$AG$740,$AF1239)/INDEX('Season Counts'!$AF$2:$AF$740,$AF1239),"")</f>
        <v>72.6796052631579</v>
      </c>
      <c r="AD1239" s="40" t="n">
        <f aca="false">IFERROR(V1239-AC1239,"")</f>
        <v>-0.468836032388666</v>
      </c>
      <c r="AE1239" s="4" t="str">
        <f aca="false">IF(D1239&lt;Guide!$C$21,"Low PA",IF(TRIM(IF(ISNUMBER(AD1239),IF(N(AD1239)&lt;=-Guide!$C$24,"▼ Bat Speed  ",IF(N(AD1239)&gt;=Guide!$C$24,"▲ Bat Speed  ","")),"")&amp;IF(N(Z1239)&gt;=Guide!$C$22,"▲ Contact  ","")&amp;IF(N(Z1239)&lt;=-Guide!$C$22,"▼ Contact  ","")&amp;IF(N(AB1239)&gt;=Guide!$C$23,"▲ Chase  ","")&amp;IF(N(AB1239)&lt;=-Guide!$C$23,"▼ Chase  ",""))="","Stable",TRIM(IF(ISNUMBER(AD1239),IF(N(AD1239)&lt;=-Guide!$C$24,"▼ Bat Speed  ",IF(N(AD1239)&gt;=Guide!$C$24,"▲ Bat Speed  ","")),"")&amp;IF(N(Z1239)&gt;=Guide!$C$22,"▲ Contact  ","")&amp;IF(N(Z1239)&lt;=-Guide!$C$22,"▼ Contact  ","")&amp;IF(N(AB1239)&gt;=Guide!$C$23,"▲ Chase  ","")&amp;IF(N(AB1239)&lt;=-Guide!$C$23,"▼ Chase  ",""))))</f>
        <v>Low PA</v>
      </c>
      <c r="AF1239" s="35" t="n">
        <f aca="false">MATCH(Counts!A1239,'Season Counts'!$A$2:$A$740,0)</f>
        <v>320</v>
      </c>
    </row>
    <row r="1240" customFormat="false" ht="15" hidden="false" customHeight="false" outlineLevel="0" collapsed="false">
      <c r="A1240" s="34" t="str">
        <f aca="false">Counts!B1240</f>
        <v>KC</v>
      </c>
      <c r="B1240" s="5" t="str">
        <f aca="false">Counts!C1240</f>
        <v>Starling Marte</v>
      </c>
      <c r="C1240" s="34" t="str">
        <f aca="false">Counts!F1240</f>
        <v>May</v>
      </c>
      <c r="D1240" s="35" t="n">
        <f aca="false">IFERROR(Counts!P1240,"")</f>
        <v>29</v>
      </c>
      <c r="E1240" s="36" t="n">
        <f aca="false">IFERROR(Counts!R1240/Counts!Q1240,"")</f>
        <v>0.208333333333333</v>
      </c>
      <c r="F1240" s="36" t="n">
        <f aca="false">IFERROR((Counts!R1240+Counts!V1240+Counts!W1240)/(Counts!Q1240+Counts!V1240+Counts!W1240+Counts!X1240),"")</f>
        <v>0.344827586206897</v>
      </c>
      <c r="G1240" s="36" t="n">
        <f aca="false">IFERROR((Counts!R1240+Counts!S1240+2*Counts!T1240+3*Counts!U1240)/Counts!Q1240,"")</f>
        <v>0.208333333333333</v>
      </c>
      <c r="H1240" s="35" t="n">
        <f aca="false">IFERROR(Counts!U1240,"")</f>
        <v>0</v>
      </c>
      <c r="I1240" s="36" t="n">
        <f aca="false">IFERROR(Counts!Z1240/Counts!AA1240,"")</f>
        <v>0.275862068965517</v>
      </c>
      <c r="J1240" s="36" t="n">
        <f aca="false">IFERROR(Counts!AB1240/Counts!AA1240,"")</f>
        <v>0.283206896551724</v>
      </c>
      <c r="K1240" s="37" t="n">
        <f aca="false">IFERROR((Counts!AB1240-Counts!Z1240)/Counts!AA1240,"")</f>
        <v>0.00734482758620687</v>
      </c>
      <c r="L1240" s="38" t="n">
        <f aca="false">IFERROR(Counts!Y1240/Counts!P1240,"")</f>
        <v>0.275862068965517</v>
      </c>
      <c r="M1240" s="38" t="n">
        <f aca="false">IFERROR(Counts!V1240/Counts!P1240,"")</f>
        <v>0.137931034482759</v>
      </c>
      <c r="N1240" s="38" t="n">
        <f aca="false">IFERROR(Counts!AD1240/Counts!AC1240,"")</f>
        <v>0</v>
      </c>
      <c r="O1240" s="38" t="n">
        <f aca="false">IFERROR(Counts!AE1240/Counts!AC1240,"")</f>
        <v>0.375</v>
      </c>
      <c r="P1240" s="39" t="n">
        <f aca="false">IFERROR(Counts!AG1240/Counts!AF1240,"")</f>
        <v>90.09375</v>
      </c>
      <c r="Q1240" s="38" t="n">
        <f aca="false">IFERROR(Counts!AH1240/Counts!AC1240,"")</f>
        <v>0.3125</v>
      </c>
      <c r="R1240" s="38" t="n">
        <f aca="false">IFERROR(Counts!N1240/Counts!M1240,"")</f>
        <v>0.25</v>
      </c>
      <c r="S1240" s="38" t="n">
        <f aca="false">IFERROR(Counts!K1240/Counts!J1240,"")</f>
        <v>0.588235294117647</v>
      </c>
      <c r="T1240" s="38" t="n">
        <f aca="false">IFERROR(Counts!I1240/Counts!H1240,"")</f>
        <v>0.272727272727273</v>
      </c>
      <c r="U1240" s="38" t="n">
        <f aca="false">IFERROR(1-Counts!L1240/Counts!K1240,"")</f>
        <v>0.833333333333333</v>
      </c>
      <c r="V1240" s="39" t="n">
        <f aca="false">IFERROR(Counts!AJ1240/Counts!AI1240,"")</f>
        <v>73.1775</v>
      </c>
      <c r="W1240" s="38" t="n">
        <f aca="false">IFERROR(Counts!AK1240/Counts!AI1240,"")</f>
        <v>0.3</v>
      </c>
      <c r="X1240" s="40" t="n">
        <f aca="false">IFERROR(Counts!O1240,"")</f>
        <v>-0.965</v>
      </c>
      <c r="Y1240" s="36" t="n">
        <f aca="false">IFERROR(INDEX('Season Counts'!$Y$2:$Y$740,$AF1240)/INDEX('Season Counts'!$X$2:$X$740,$AF1240),"")</f>
        <v>0.287353293413174</v>
      </c>
      <c r="Z1240" s="37" t="n">
        <f aca="false">IFERROR(J1240-Y1240,"")</f>
        <v>-0.00414639686144958</v>
      </c>
      <c r="AA1240" s="38" t="n">
        <f aca="false">IFERROR(INDEX('Season Counts'!$K$2:$K$740,$AF1240)/INDEX('Season Counts'!$J$2:$J$740,$AF1240),"")</f>
        <v>0.353125</v>
      </c>
      <c r="AB1240" s="41" t="n">
        <f aca="false">IFERROR(R1240-AA1240,"")</f>
        <v>-0.103125</v>
      </c>
      <c r="AC1240" s="39" t="n">
        <f aca="false">IFERROR(INDEX('Season Counts'!$AG$2:$AG$740,$AF1240)/INDEX('Season Counts'!$AF$2:$AF$740,$AF1240),"")</f>
        <v>72.6796052631579</v>
      </c>
      <c r="AD1240" s="40" t="n">
        <f aca="false">IFERROR(V1240-AC1240,"")</f>
        <v>0.497894736842099</v>
      </c>
      <c r="AE1240" s="4" t="str">
        <f aca="false">IF(D1240&lt;Guide!$C$21,"Low PA",IF(TRIM(IF(ISNUMBER(AD1240),IF(N(AD1240)&lt;=-Guide!$C$24,"▼ Bat Speed  ",IF(N(AD1240)&gt;=Guide!$C$24,"▲ Bat Speed  ","")),"")&amp;IF(N(Z1240)&gt;=Guide!$C$22,"▲ Contact  ","")&amp;IF(N(Z1240)&lt;=-Guide!$C$22,"▼ Contact  ","")&amp;IF(N(AB1240)&gt;=Guide!$C$23,"▲ Chase  ","")&amp;IF(N(AB1240)&lt;=-Guide!$C$23,"▼ Chase  ",""))="","Stable",TRIM(IF(ISNUMBER(AD1240),IF(N(AD1240)&lt;=-Guide!$C$24,"▼ Bat Speed  ",IF(N(AD1240)&gt;=Guide!$C$24,"▲ Bat Speed  ","")),"")&amp;IF(N(Z1240)&gt;=Guide!$C$22,"▲ Contact  ","")&amp;IF(N(Z1240)&lt;=-Guide!$C$22,"▼ Contact  ","")&amp;IF(N(AB1240)&gt;=Guide!$C$23,"▲ Chase  ","")&amp;IF(N(AB1240)&lt;=-Guide!$C$23,"▼ Chase  ",""))))</f>
        <v>Low PA</v>
      </c>
      <c r="AF1240" s="35" t="n">
        <f aca="false">MATCH(Counts!A1240,'Season Counts'!$A$2:$A$740,0)</f>
        <v>320</v>
      </c>
    </row>
    <row r="1241" customFormat="false" ht="15" hidden="false" customHeight="false" outlineLevel="0" collapsed="false">
      <c r="A1241" s="34" t="str">
        <f aca="false">Counts!B1241</f>
        <v>KC</v>
      </c>
      <c r="B1241" s="5" t="str">
        <f aca="false">Counts!C1241</f>
        <v>Starling Marte</v>
      </c>
      <c r="C1241" s="34" t="str">
        <f aca="false">Counts!F1241</f>
        <v>Jun</v>
      </c>
      <c r="D1241" s="35" t="n">
        <f aca="false">IFERROR(Counts!P1241,"")</f>
        <v>42</v>
      </c>
      <c r="E1241" s="36" t="n">
        <f aca="false">IFERROR(Counts!R1241/Counts!Q1241,"")</f>
        <v>0.27027027027027</v>
      </c>
      <c r="F1241" s="36" t="n">
        <f aca="false">IFERROR((Counts!R1241+Counts!V1241+Counts!W1241)/(Counts!Q1241+Counts!V1241+Counts!W1241+Counts!X1241),"")</f>
        <v>0.333333333333333</v>
      </c>
      <c r="G1241" s="36" t="n">
        <f aca="false">IFERROR((Counts!R1241+Counts!S1241+2*Counts!T1241+3*Counts!U1241)/Counts!Q1241,"")</f>
        <v>0.378378378378378</v>
      </c>
      <c r="H1241" s="35" t="n">
        <f aca="false">IFERROR(Counts!U1241,"")</f>
        <v>1</v>
      </c>
      <c r="I1241" s="36" t="n">
        <f aca="false">IFERROR(Counts!Z1241/Counts!AA1241,"")</f>
        <v>0.31547619047619</v>
      </c>
      <c r="J1241" s="36" t="n">
        <f aca="false">IFERROR(Counts!AB1241/Counts!AA1241,"")</f>
        <v>0.368047619047619</v>
      </c>
      <c r="K1241" s="37" t="n">
        <f aca="false">IFERROR((Counts!AB1241-Counts!Z1241)/Counts!AA1241,"")</f>
        <v>0.0525714285714286</v>
      </c>
      <c r="L1241" s="38" t="n">
        <f aca="false">IFERROR(Counts!Y1241/Counts!P1241,"")</f>
        <v>0.238095238095238</v>
      </c>
      <c r="M1241" s="38" t="n">
        <f aca="false">IFERROR(Counts!V1241/Counts!P1241,"")</f>
        <v>0.0952380952380952</v>
      </c>
      <c r="N1241" s="38" t="n">
        <f aca="false">IFERROR(Counts!AD1241/Counts!AC1241,"")</f>
        <v>0.214285714285714</v>
      </c>
      <c r="O1241" s="38" t="n">
        <f aca="false">IFERROR(Counts!AE1241/Counts!AC1241,"")</f>
        <v>0.392857142857143</v>
      </c>
      <c r="P1241" s="39" t="n">
        <f aca="false">IFERROR(Counts!AG1241/Counts!AF1241,"")</f>
        <v>82.9214285714286</v>
      </c>
      <c r="Q1241" s="38" t="n">
        <f aca="false">IFERROR(Counts!AH1241/Counts!AC1241,"")</f>
        <v>0.392857142857143</v>
      </c>
      <c r="R1241" s="38" t="n">
        <f aca="false">IFERROR(Counts!N1241/Counts!M1241,"")</f>
        <v>0.296875</v>
      </c>
      <c r="S1241" s="38" t="n">
        <f aca="false">IFERROR(Counts!K1241/Counts!J1241,"")</f>
        <v>0.716049382716049</v>
      </c>
      <c r="T1241" s="38" t="n">
        <f aca="false">IFERROR(Counts!I1241/Counts!H1241,"")</f>
        <v>0.25974025974026</v>
      </c>
      <c r="U1241" s="38" t="n">
        <f aca="false">IFERROR(1-Counts!L1241/Counts!K1241,"")</f>
        <v>0.775862068965517</v>
      </c>
      <c r="V1241" s="39" t="n">
        <f aca="false">IFERROR(Counts!AJ1241/Counts!AI1241,"")</f>
        <v>71.9112676056338</v>
      </c>
      <c r="W1241" s="38" t="n">
        <f aca="false">IFERROR(Counts!AK1241/Counts!AI1241,"")</f>
        <v>0.28169014084507</v>
      </c>
      <c r="X1241" s="40" t="n">
        <f aca="false">IFERROR(Counts!O1241,"")</f>
        <v>-1.337</v>
      </c>
      <c r="Y1241" s="36" t="n">
        <f aca="false">IFERROR(INDEX('Season Counts'!$Y$2:$Y$740,$AF1241)/INDEX('Season Counts'!$X$2:$X$740,$AF1241),"")</f>
        <v>0.287353293413174</v>
      </c>
      <c r="Z1241" s="37" t="n">
        <f aca="false">IFERROR(J1241-Y1241,"")</f>
        <v>0.0806943256344454</v>
      </c>
      <c r="AA1241" s="38" t="n">
        <f aca="false">IFERROR(INDEX('Season Counts'!$K$2:$K$740,$AF1241)/INDEX('Season Counts'!$J$2:$J$740,$AF1241),"")</f>
        <v>0.353125</v>
      </c>
      <c r="AB1241" s="41" t="n">
        <f aca="false">IFERROR(R1241-AA1241,"")</f>
        <v>-0.05625</v>
      </c>
      <c r="AC1241" s="39" t="n">
        <f aca="false">IFERROR(INDEX('Season Counts'!$AG$2:$AG$740,$AF1241)/INDEX('Season Counts'!$AF$2:$AF$740,$AF1241),"")</f>
        <v>72.6796052631579</v>
      </c>
      <c r="AD1241" s="40" t="n">
        <f aca="false">IFERROR(V1241-AC1241,"")</f>
        <v>-0.7683376575241</v>
      </c>
      <c r="AE1241" s="4" t="str">
        <f aca="false">IF(D1241&lt;Guide!$C$21,"Low PA",IF(TRIM(IF(ISNUMBER(AD1241),IF(N(AD1241)&lt;=-Guide!$C$24,"▼ Bat Speed  ",IF(N(AD1241)&gt;=Guide!$C$24,"▲ Bat Speed  ","")),"")&amp;IF(N(Z1241)&gt;=Guide!$C$22,"▲ Contact  ","")&amp;IF(N(Z1241)&lt;=-Guide!$C$22,"▼ Contact  ","")&amp;IF(N(AB1241)&gt;=Guide!$C$23,"▲ Chase  ","")&amp;IF(N(AB1241)&lt;=-Guide!$C$23,"▼ Chase  ",""))="","Stable",TRIM(IF(ISNUMBER(AD1241),IF(N(AD1241)&lt;=-Guide!$C$24,"▼ Bat Speed  ",IF(N(AD1241)&gt;=Guide!$C$24,"▲ Bat Speed  ","")),"")&amp;IF(N(Z1241)&gt;=Guide!$C$22,"▲ Contact  ","")&amp;IF(N(Z1241)&lt;=-Guide!$C$22,"▼ Contact  ","")&amp;IF(N(AB1241)&gt;=Guide!$C$23,"▲ Chase  ","")&amp;IF(N(AB1241)&lt;=-Guide!$C$23,"▼ Chase  ",""))))</f>
        <v>▲ Contact ▼ Chase</v>
      </c>
      <c r="AF1241" s="35" t="n">
        <f aca="false">MATCH(Counts!A1241,'Season Counts'!$A$2:$A$740,0)</f>
        <v>320</v>
      </c>
    </row>
    <row r="1242" customFormat="false" ht="15" hidden="false" customHeight="false" outlineLevel="0" collapsed="false">
      <c r="A1242" s="34" t="str">
        <f aca="false">Counts!B1242</f>
        <v>KC</v>
      </c>
      <c r="B1242" s="5" t="str">
        <f aca="false">Counts!C1242</f>
        <v>Starling Marte</v>
      </c>
      <c r="C1242" s="34" t="str">
        <f aca="false">Counts!F1242</f>
        <v>Jul</v>
      </c>
      <c r="D1242" s="35" t="n">
        <f aca="false">IFERROR(Counts!P1242,"")</f>
        <v>37</v>
      </c>
      <c r="E1242" s="36" t="n">
        <f aca="false">IFERROR(Counts!R1242/Counts!Q1242,"")</f>
        <v>0.228571428571429</v>
      </c>
      <c r="F1242" s="36" t="n">
        <f aca="false">IFERROR((Counts!R1242+Counts!V1242+Counts!W1242)/(Counts!Q1242+Counts!V1242+Counts!W1242+Counts!X1242),"")</f>
        <v>0.27027027027027</v>
      </c>
      <c r="G1242" s="36" t="n">
        <f aca="false">IFERROR((Counts!R1242+Counts!S1242+2*Counts!T1242+3*Counts!U1242)/Counts!Q1242,"")</f>
        <v>0.228571428571429</v>
      </c>
      <c r="H1242" s="35" t="n">
        <f aca="false">IFERROR(Counts!U1242,"")</f>
        <v>0</v>
      </c>
      <c r="I1242" s="36" t="n">
        <f aca="false">IFERROR(Counts!Z1242/Counts!AA1242,"")</f>
        <v>0.232432432432432</v>
      </c>
      <c r="J1242" s="36" t="n">
        <f aca="false">IFERROR(Counts!AB1242/Counts!AA1242,"")</f>
        <v>0.252108108108108</v>
      </c>
      <c r="K1242" s="37" t="n">
        <f aca="false">IFERROR((Counts!AB1242-Counts!Z1242)/Counts!AA1242,"")</f>
        <v>0.0196756756756757</v>
      </c>
      <c r="L1242" s="38" t="n">
        <f aca="false">IFERROR(Counts!Y1242/Counts!P1242,"")</f>
        <v>0.216216216216216</v>
      </c>
      <c r="M1242" s="38" t="n">
        <f aca="false">IFERROR(Counts!V1242/Counts!P1242,"")</f>
        <v>0</v>
      </c>
      <c r="N1242" s="38" t="n">
        <f aca="false">IFERROR(Counts!AD1242/Counts!AC1242,"")</f>
        <v>0</v>
      </c>
      <c r="O1242" s="38" t="n">
        <f aca="false">IFERROR(Counts!AE1242/Counts!AC1242,"")</f>
        <v>0.407407407407407</v>
      </c>
      <c r="P1242" s="39" t="n">
        <f aca="false">IFERROR(Counts!AG1242/Counts!AF1242,"")</f>
        <v>88.1592592592593</v>
      </c>
      <c r="Q1242" s="38" t="n">
        <f aca="false">IFERROR(Counts!AH1242/Counts!AC1242,"")</f>
        <v>0.222222222222222</v>
      </c>
      <c r="R1242" s="38" t="n">
        <f aca="false">IFERROR(Counts!N1242/Counts!M1242,"")</f>
        <v>0.45679012345679</v>
      </c>
      <c r="S1242" s="38" t="n">
        <f aca="false">IFERROR(Counts!K1242/Counts!J1242,"")</f>
        <v>0.753623188405797</v>
      </c>
      <c r="T1242" s="38" t="n">
        <f aca="false">IFERROR(Counts!I1242/Counts!H1242,"")</f>
        <v>0.235955056179775</v>
      </c>
      <c r="U1242" s="38" t="n">
        <f aca="false">IFERROR(1-Counts!L1242/Counts!K1242,"")</f>
        <v>0.923076923076923</v>
      </c>
      <c r="V1242" s="39" t="n">
        <f aca="false">IFERROR(Counts!AJ1242/Counts!AI1242,"")</f>
        <v>73.3594594594595</v>
      </c>
      <c r="W1242" s="38" t="n">
        <f aca="false">IFERROR(Counts!AK1242/Counts!AI1242,"")</f>
        <v>0.351351351351351</v>
      </c>
      <c r="X1242" s="40" t="n">
        <f aca="false">IFERROR(Counts!O1242,"")</f>
        <v>-3.187</v>
      </c>
      <c r="Y1242" s="36" t="n">
        <f aca="false">IFERROR(INDEX('Season Counts'!$Y$2:$Y$740,$AF1242)/INDEX('Season Counts'!$X$2:$X$740,$AF1242),"")</f>
        <v>0.287353293413174</v>
      </c>
      <c r="Z1242" s="37" t="n">
        <f aca="false">IFERROR(J1242-Y1242,"")</f>
        <v>-0.0352451853050656</v>
      </c>
      <c r="AA1242" s="38" t="n">
        <f aca="false">IFERROR(INDEX('Season Counts'!$K$2:$K$740,$AF1242)/INDEX('Season Counts'!$J$2:$J$740,$AF1242),"")</f>
        <v>0.353125</v>
      </c>
      <c r="AB1242" s="41" t="n">
        <f aca="false">IFERROR(R1242-AA1242,"")</f>
        <v>0.10366512345679</v>
      </c>
      <c r="AC1242" s="39" t="n">
        <f aca="false">IFERROR(INDEX('Season Counts'!$AG$2:$AG$740,$AF1242)/INDEX('Season Counts'!$AF$2:$AF$740,$AF1242),"")</f>
        <v>72.6796052631579</v>
      </c>
      <c r="AD1242" s="40" t="n">
        <f aca="false">IFERROR(V1242-AC1242,"")</f>
        <v>0.679854196301562</v>
      </c>
      <c r="AE1242" s="4" t="str">
        <f aca="false">IF(D1242&lt;Guide!$C$21,"Low PA",IF(TRIM(IF(ISNUMBER(AD1242),IF(N(AD1242)&lt;=-Guide!$C$24,"▼ Bat Speed  ",IF(N(AD1242)&gt;=Guide!$C$24,"▲ Bat Speed  ","")),"")&amp;IF(N(Z1242)&gt;=Guide!$C$22,"▲ Contact  ","")&amp;IF(N(Z1242)&lt;=-Guide!$C$22,"▼ Contact  ","")&amp;IF(N(AB1242)&gt;=Guide!$C$23,"▲ Chase  ","")&amp;IF(N(AB1242)&lt;=-Guide!$C$23,"▼ Chase  ",""))="","Stable",TRIM(IF(ISNUMBER(AD1242),IF(N(AD1242)&lt;=-Guide!$C$24,"▼ Bat Speed  ",IF(N(AD1242)&gt;=Guide!$C$24,"▲ Bat Speed  ","")),"")&amp;IF(N(Z1242)&gt;=Guide!$C$22,"▲ Contact  ","")&amp;IF(N(Z1242)&lt;=-Guide!$C$22,"▼ Contact  ","")&amp;IF(N(AB1242)&gt;=Guide!$C$23,"▲ Chase  ","")&amp;IF(N(AB1242)&lt;=-Guide!$C$23,"▼ Chase  ",""))))</f>
        <v>Low PA</v>
      </c>
      <c r="AF1242" s="35" t="n">
        <f aca="false">MATCH(Counts!A1242,'Season Counts'!$A$2:$A$740,0)</f>
        <v>320</v>
      </c>
    </row>
    <row r="1243" customFormat="false" ht="15" hidden="false" customHeight="false" outlineLevel="0" collapsed="false">
      <c r="A1243" s="34" t="str">
        <f aca="false">Counts!B1243</f>
        <v>KC</v>
      </c>
      <c r="B1243" s="5" t="str">
        <f aca="false">Counts!C1243</f>
        <v>Starling Marte</v>
      </c>
      <c r="C1243" s="34" t="str">
        <f aca="false">Counts!F1243</f>
        <v>Aug</v>
      </c>
      <c r="D1243" s="35" t="n">
        <f aca="false">IFERROR(Counts!P1243,"")</f>
        <v>25</v>
      </c>
      <c r="E1243" s="36" t="n">
        <f aca="false">IFERROR(Counts!R1243/Counts!Q1243,"")</f>
        <v>0.166666666666667</v>
      </c>
      <c r="F1243" s="36" t="n">
        <f aca="false">IFERROR((Counts!R1243+Counts!V1243+Counts!W1243)/(Counts!Q1243+Counts!V1243+Counts!W1243+Counts!X1243),"")</f>
        <v>0.2</v>
      </c>
      <c r="G1243" s="36" t="n">
        <f aca="false">IFERROR((Counts!R1243+Counts!S1243+2*Counts!T1243+3*Counts!U1243)/Counts!Q1243,"")</f>
        <v>0.333333333333333</v>
      </c>
      <c r="H1243" s="35" t="n">
        <f aca="false">IFERROR(Counts!U1243,"")</f>
        <v>1</v>
      </c>
      <c r="I1243" s="36" t="n">
        <f aca="false">IFERROR(Counts!Z1243/Counts!AA1243,"")</f>
        <v>0.23</v>
      </c>
      <c r="J1243" s="36" t="n">
        <f aca="false">IFERROR(Counts!AB1243/Counts!AA1243,"")</f>
        <v>0.23068</v>
      </c>
      <c r="K1243" s="37" t="n">
        <f aca="false">IFERROR((Counts!AB1243-Counts!Z1243)/Counts!AA1243,"")</f>
        <v>0.000680000000000014</v>
      </c>
      <c r="L1243" s="38" t="n">
        <f aca="false">IFERROR(Counts!Y1243/Counts!P1243,"")</f>
        <v>0.2</v>
      </c>
      <c r="M1243" s="38" t="n">
        <f aca="false">IFERROR(Counts!V1243/Counts!P1243,"")</f>
        <v>0.04</v>
      </c>
      <c r="N1243" s="38" t="n">
        <f aca="false">IFERROR(Counts!AD1243/Counts!AC1243,"")</f>
        <v>0.105263157894737</v>
      </c>
      <c r="O1243" s="38" t="n">
        <f aca="false">IFERROR(Counts!AE1243/Counts!AC1243,"")</f>
        <v>0.210526315789474</v>
      </c>
      <c r="P1243" s="39" t="n">
        <f aca="false">IFERROR(Counts!AG1243/Counts!AF1243,"")</f>
        <v>80.2894736842105</v>
      </c>
      <c r="Q1243" s="38" t="n">
        <f aca="false">IFERROR(Counts!AH1243/Counts!AC1243,"")</f>
        <v>0.210526315789474</v>
      </c>
      <c r="R1243" s="38" t="n">
        <f aca="false">IFERROR(Counts!N1243/Counts!M1243,"")</f>
        <v>0.339622641509434</v>
      </c>
      <c r="S1243" s="38" t="n">
        <f aca="false">IFERROR(Counts!K1243/Counts!J1243,"")</f>
        <v>0.759259259259259</v>
      </c>
      <c r="T1243" s="38" t="n">
        <f aca="false">IFERROR(Counts!I1243/Counts!H1243,"")</f>
        <v>0.186440677966102</v>
      </c>
      <c r="U1243" s="38" t="n">
        <f aca="false">IFERROR(1-Counts!L1243/Counts!K1243,"")</f>
        <v>0.902439024390244</v>
      </c>
      <c r="V1243" s="39" t="n">
        <f aca="false">IFERROR(Counts!AJ1243/Counts!AI1243,"")</f>
        <v>72.9537037037037</v>
      </c>
      <c r="W1243" s="38" t="n">
        <f aca="false">IFERROR(Counts!AK1243/Counts!AI1243,"")</f>
        <v>0.351851851851852</v>
      </c>
      <c r="X1243" s="40" t="n">
        <f aca="false">IFERROR(Counts!O1243,"")</f>
        <v>-0.898</v>
      </c>
      <c r="Y1243" s="36" t="n">
        <f aca="false">IFERROR(INDEX('Season Counts'!$Y$2:$Y$740,$AF1243)/INDEX('Season Counts'!$X$2:$X$740,$AF1243),"")</f>
        <v>0.287353293413174</v>
      </c>
      <c r="Z1243" s="37" t="n">
        <f aca="false">IFERROR(J1243-Y1243,"")</f>
        <v>-0.0566732934131737</v>
      </c>
      <c r="AA1243" s="38" t="n">
        <f aca="false">IFERROR(INDEX('Season Counts'!$K$2:$K$740,$AF1243)/INDEX('Season Counts'!$J$2:$J$740,$AF1243),"")</f>
        <v>0.353125</v>
      </c>
      <c r="AB1243" s="41" t="n">
        <f aca="false">IFERROR(R1243-AA1243,"")</f>
        <v>-0.0135023584905661</v>
      </c>
      <c r="AC1243" s="39" t="n">
        <f aca="false">IFERROR(INDEX('Season Counts'!$AG$2:$AG$740,$AF1243)/INDEX('Season Counts'!$AF$2:$AF$740,$AF1243),"")</f>
        <v>72.6796052631579</v>
      </c>
      <c r="AD1243" s="40" t="n">
        <f aca="false">IFERROR(V1243-AC1243,"")</f>
        <v>0.274098440545814</v>
      </c>
      <c r="AE1243" s="4" t="str">
        <f aca="false">IF(D1243&lt;Guide!$C$21,"Low PA",IF(TRIM(IF(ISNUMBER(AD1243),IF(N(AD1243)&lt;=-Guide!$C$24,"▼ Bat Speed  ",IF(N(AD1243)&gt;=Guide!$C$24,"▲ Bat Speed  ","")),"")&amp;IF(N(Z1243)&gt;=Guide!$C$22,"▲ Contact  ","")&amp;IF(N(Z1243)&lt;=-Guide!$C$22,"▼ Contact  ","")&amp;IF(N(AB1243)&gt;=Guide!$C$23,"▲ Chase  ","")&amp;IF(N(AB1243)&lt;=-Guide!$C$23,"▼ Chase  ",""))="","Stable",TRIM(IF(ISNUMBER(AD1243),IF(N(AD1243)&lt;=-Guide!$C$24,"▼ Bat Speed  ",IF(N(AD1243)&gt;=Guide!$C$24,"▲ Bat Speed  ","")),"")&amp;IF(N(Z1243)&gt;=Guide!$C$22,"▲ Contact  ","")&amp;IF(N(Z1243)&lt;=-Guide!$C$22,"▼ Contact  ","")&amp;IF(N(AB1243)&gt;=Guide!$C$23,"▲ Chase  ","")&amp;IF(N(AB1243)&lt;=-Guide!$C$23,"▼ Chase  ",""))))</f>
        <v>Low PA</v>
      </c>
      <c r="AF1243" s="35" t="n">
        <f aca="false">MATCH(Counts!A1243,'Season Counts'!$A$2:$A$740,0)</f>
        <v>320</v>
      </c>
    </row>
    <row r="1244" customFormat="false" ht="15" hidden="false" customHeight="false" outlineLevel="0" collapsed="false">
      <c r="A1244" s="34" t="str">
        <f aca="false">Counts!B1244</f>
        <v>KC</v>
      </c>
      <c r="B1244" s="5" t="str">
        <f aca="false">Counts!C1244</f>
        <v>John Rave</v>
      </c>
      <c r="C1244" s="34" t="str">
        <f aca="false">Counts!F1244</f>
        <v>Jun</v>
      </c>
      <c r="D1244" s="35" t="n">
        <f aca="false">IFERROR(Counts!P1244,"")</f>
        <v>21</v>
      </c>
      <c r="E1244" s="36" t="n">
        <f aca="false">IFERROR(Counts!R1244/Counts!Q1244,"")</f>
        <v>0.222222222222222</v>
      </c>
      <c r="F1244" s="36" t="n">
        <f aca="false">IFERROR((Counts!R1244+Counts!V1244+Counts!W1244)/(Counts!Q1244+Counts!V1244+Counts!W1244+Counts!X1244),"")</f>
        <v>0.333333333333333</v>
      </c>
      <c r="G1244" s="36" t="n">
        <f aca="false">IFERROR((Counts!R1244+Counts!S1244+2*Counts!T1244+3*Counts!U1244)/Counts!Q1244,"")</f>
        <v>0.611111111111111</v>
      </c>
      <c r="H1244" s="35" t="n">
        <f aca="false">IFERROR(Counts!U1244,"")</f>
        <v>1</v>
      </c>
      <c r="I1244" s="36" t="n">
        <f aca="false">IFERROR(Counts!Z1244/Counts!AA1244,"")</f>
        <v>0.41</v>
      </c>
      <c r="J1244" s="36" t="n">
        <f aca="false">IFERROR(Counts!AB1244/Counts!AA1244,"")</f>
        <v>0.41945</v>
      </c>
      <c r="K1244" s="37" t="n">
        <f aca="false">IFERROR((Counts!AB1244-Counts!Z1244)/Counts!AA1244,"")</f>
        <v>0.00945</v>
      </c>
      <c r="L1244" s="38" t="n">
        <f aca="false">IFERROR(Counts!Y1244/Counts!P1244,"")</f>
        <v>0.333333333333333</v>
      </c>
      <c r="M1244" s="38" t="n">
        <f aca="false">IFERROR(Counts!V1244/Counts!P1244,"")</f>
        <v>0.142857142857143</v>
      </c>
      <c r="N1244" s="38" t="n">
        <f aca="false">IFERROR(Counts!AD1244/Counts!AC1244,"")</f>
        <v>0.272727272727273</v>
      </c>
      <c r="O1244" s="38" t="n">
        <f aca="false">IFERROR(Counts!AE1244/Counts!AC1244,"")</f>
        <v>0.636363636363636</v>
      </c>
      <c r="P1244" s="39" t="n">
        <f aca="false">IFERROR(Counts!AG1244/Counts!AF1244,"")</f>
        <v>93.17</v>
      </c>
      <c r="Q1244" s="38" t="n">
        <f aca="false">IFERROR(Counts!AH1244/Counts!AC1244,"")</f>
        <v>0.363636363636364</v>
      </c>
      <c r="R1244" s="38" t="n">
        <f aca="false">IFERROR(Counts!N1244/Counts!M1244,"")</f>
        <v>0.285714285714286</v>
      </c>
      <c r="S1244" s="38" t="n">
        <f aca="false">IFERROR(Counts!K1244/Counts!J1244,"")</f>
        <v>0.658536585365854</v>
      </c>
      <c r="T1244" s="38" t="n">
        <f aca="false">IFERROR(Counts!I1244/Counts!H1244,"")</f>
        <v>0.292682926829268</v>
      </c>
      <c r="U1244" s="38" t="n">
        <f aca="false">IFERROR(1-Counts!L1244/Counts!K1244,"")</f>
        <v>0.814814814814815</v>
      </c>
      <c r="V1244" s="39" t="n">
        <f aca="false">IFERROR(Counts!AJ1244/Counts!AI1244,"")</f>
        <v>74.8189189189189</v>
      </c>
      <c r="W1244" s="38" t="n">
        <f aca="false">IFERROR(Counts!AK1244/Counts!AI1244,"")</f>
        <v>0.513513513513514</v>
      </c>
      <c r="X1244" s="40" t="n">
        <f aca="false">IFERROR(Counts!O1244,"")</f>
        <v>0.356</v>
      </c>
      <c r="Y1244" s="36" t="n">
        <f aca="false">IFERROR(INDEX('Season Counts'!$Y$2:$Y$740,$AF1244)/INDEX('Season Counts'!$X$2:$X$740,$AF1244),"")</f>
        <v>0.314528662420382</v>
      </c>
      <c r="Z1244" s="37" t="n">
        <f aca="false">IFERROR(J1244-Y1244,"")</f>
        <v>0.104921337579618</v>
      </c>
      <c r="AA1244" s="38" t="n">
        <f aca="false">IFERROR(INDEX('Season Counts'!$K$2:$K$740,$AF1244)/INDEX('Season Counts'!$J$2:$J$740,$AF1244),"")</f>
        <v>0.27355623100304</v>
      </c>
      <c r="AB1244" s="41" t="n">
        <f aca="false">IFERROR(R1244-AA1244,"")</f>
        <v>0.0121580547112462</v>
      </c>
      <c r="AC1244" s="39" t="n">
        <f aca="false">IFERROR(INDEX('Season Counts'!$AG$2:$AG$740,$AF1244)/INDEX('Season Counts'!$AF$2:$AF$740,$AF1244),"")</f>
        <v>73.6215517241379</v>
      </c>
      <c r="AD1244" s="40" t="n">
        <f aca="false">IFERROR(V1244-AC1244,"")</f>
        <v>1.19736719478099</v>
      </c>
      <c r="AE1244" s="4" t="str">
        <f aca="false">IF(D1244&lt;Guide!$C$21,"Low PA",IF(TRIM(IF(ISNUMBER(AD1244),IF(N(AD1244)&lt;=-Guide!$C$24,"▼ Bat Speed  ",IF(N(AD1244)&gt;=Guide!$C$24,"▲ Bat Speed  ","")),"")&amp;IF(N(Z1244)&gt;=Guide!$C$22,"▲ Contact  ","")&amp;IF(N(Z1244)&lt;=-Guide!$C$22,"▼ Contact  ","")&amp;IF(N(AB1244)&gt;=Guide!$C$23,"▲ Chase  ","")&amp;IF(N(AB1244)&lt;=-Guide!$C$23,"▼ Chase  ",""))="","Stable",TRIM(IF(ISNUMBER(AD1244),IF(N(AD1244)&lt;=-Guide!$C$24,"▼ Bat Speed  ",IF(N(AD1244)&gt;=Guide!$C$24,"▲ Bat Speed  ","")),"")&amp;IF(N(Z1244)&gt;=Guide!$C$22,"▲ Contact  ","")&amp;IF(N(Z1244)&lt;=-Guide!$C$22,"▼ Contact  ","")&amp;IF(N(AB1244)&gt;=Guide!$C$23,"▲ Chase  ","")&amp;IF(N(AB1244)&lt;=-Guide!$C$23,"▼ Chase  ",""))))</f>
        <v>Low PA</v>
      </c>
      <c r="AF1244" s="35" t="n">
        <f aca="false">MATCH(Counts!A1244,'Season Counts'!$A$2:$A$740,0)</f>
        <v>321</v>
      </c>
    </row>
    <row r="1245" customFormat="false" ht="15" hidden="false" customHeight="false" outlineLevel="0" collapsed="false">
      <c r="A1245" s="34" t="str">
        <f aca="false">Counts!B1245</f>
        <v>KC</v>
      </c>
      <c r="B1245" s="5" t="str">
        <f aca="false">Counts!C1245</f>
        <v>John Rave</v>
      </c>
      <c r="C1245" s="34" t="str">
        <f aca="false">Counts!F1245</f>
        <v>Jul</v>
      </c>
      <c r="D1245" s="35" t="n">
        <f aca="false">IFERROR(Counts!P1245,"")</f>
        <v>6</v>
      </c>
      <c r="E1245" s="36" t="n">
        <f aca="false">IFERROR(Counts!R1245/Counts!Q1245,"")</f>
        <v>0.5</v>
      </c>
      <c r="F1245" s="36" t="n">
        <f aca="false">IFERROR((Counts!R1245+Counts!V1245+Counts!W1245)/(Counts!Q1245+Counts!V1245+Counts!W1245+Counts!X1245),"")</f>
        <v>0.5</v>
      </c>
      <c r="G1245" s="36" t="n">
        <f aca="false">IFERROR((Counts!R1245+Counts!S1245+2*Counts!T1245+3*Counts!U1245)/Counts!Q1245,"")</f>
        <v>0.833333333333333</v>
      </c>
      <c r="H1245" s="35" t="n">
        <f aca="false">IFERROR(Counts!U1245,"")</f>
        <v>0</v>
      </c>
      <c r="I1245" s="36" t="n">
        <f aca="false">IFERROR(Counts!Z1245/Counts!AA1245,"")</f>
        <v>0.566666666666667</v>
      </c>
      <c r="J1245" s="36" t="n">
        <f aca="false">IFERROR(Counts!AB1245/Counts!AA1245,"")</f>
        <v>0.561</v>
      </c>
      <c r="K1245" s="37" t="n">
        <f aca="false">IFERROR((Counts!AB1245-Counts!Z1245)/Counts!AA1245,"")</f>
        <v>-0.00566666666666664</v>
      </c>
      <c r="L1245" s="38" t="n">
        <f aca="false">IFERROR(Counts!Y1245/Counts!P1245,"")</f>
        <v>0</v>
      </c>
      <c r="M1245" s="38" t="n">
        <f aca="false">IFERROR(Counts!V1245/Counts!P1245,"")</f>
        <v>0</v>
      </c>
      <c r="N1245" s="38" t="n">
        <f aca="false">IFERROR(Counts!AD1245/Counts!AC1245,"")</f>
        <v>0.333333333333333</v>
      </c>
      <c r="O1245" s="38" t="n">
        <f aca="false">IFERROR(Counts!AE1245/Counts!AC1245,"")</f>
        <v>0.5</v>
      </c>
      <c r="P1245" s="39" t="n">
        <f aca="false">IFERROR(Counts!AG1245/Counts!AF1245,"")</f>
        <v>94.0666666666667</v>
      </c>
      <c r="Q1245" s="38" t="n">
        <f aca="false">IFERROR(Counts!AH1245/Counts!AC1245,"")</f>
        <v>0.666666666666667</v>
      </c>
      <c r="R1245" s="38" t="n">
        <f aca="false">IFERROR(Counts!N1245/Counts!M1245,"")</f>
        <v>0.333333333333333</v>
      </c>
      <c r="S1245" s="38" t="n">
        <f aca="false">IFERROR(Counts!K1245/Counts!J1245,"")</f>
        <v>0.625</v>
      </c>
      <c r="T1245" s="38" t="n">
        <f aca="false">IFERROR(Counts!I1245/Counts!H1245,"")</f>
        <v>0.142857142857143</v>
      </c>
      <c r="U1245" s="38" t="n">
        <f aca="false">IFERROR(1-Counts!L1245/Counts!K1245,"")</f>
        <v>1</v>
      </c>
      <c r="V1245" s="39" t="n">
        <f aca="false">IFERROR(Counts!AJ1245/Counts!AI1245,"")</f>
        <v>75.5</v>
      </c>
      <c r="W1245" s="38" t="n">
        <f aca="false">IFERROR(Counts!AK1245/Counts!AI1245,"")</f>
        <v>0.714285714285714</v>
      </c>
      <c r="X1245" s="40" t="n">
        <f aca="false">IFERROR(Counts!O1245,"")</f>
        <v>1.164</v>
      </c>
      <c r="Y1245" s="36" t="n">
        <f aca="false">IFERROR(INDEX('Season Counts'!$Y$2:$Y$740,$AF1245)/INDEX('Season Counts'!$X$2:$X$740,$AF1245),"")</f>
        <v>0.314528662420382</v>
      </c>
      <c r="Z1245" s="37" t="n">
        <f aca="false">IFERROR(J1245-Y1245,"")</f>
        <v>0.246471337579618</v>
      </c>
      <c r="AA1245" s="38" t="n">
        <f aca="false">IFERROR(INDEX('Season Counts'!$K$2:$K$740,$AF1245)/INDEX('Season Counts'!$J$2:$J$740,$AF1245),"")</f>
        <v>0.27355623100304</v>
      </c>
      <c r="AB1245" s="41" t="n">
        <f aca="false">IFERROR(R1245-AA1245,"")</f>
        <v>0.0597771023302938</v>
      </c>
      <c r="AC1245" s="39" t="n">
        <f aca="false">IFERROR(INDEX('Season Counts'!$AG$2:$AG$740,$AF1245)/INDEX('Season Counts'!$AF$2:$AF$740,$AF1245),"")</f>
        <v>73.6215517241379</v>
      </c>
      <c r="AD1245" s="40" t="n">
        <f aca="false">IFERROR(V1245-AC1245,"")</f>
        <v>1.87844827586207</v>
      </c>
      <c r="AE1245" s="4" t="str">
        <f aca="false">IF(D1245&lt;Guide!$C$21,"Low PA",IF(TRIM(IF(ISNUMBER(AD1245),IF(N(AD1245)&lt;=-Guide!$C$24,"▼ Bat Speed  ",IF(N(AD1245)&gt;=Guide!$C$24,"▲ Bat Speed  ","")),"")&amp;IF(N(Z1245)&gt;=Guide!$C$22,"▲ Contact  ","")&amp;IF(N(Z1245)&lt;=-Guide!$C$22,"▼ Contact  ","")&amp;IF(N(AB1245)&gt;=Guide!$C$23,"▲ Chase  ","")&amp;IF(N(AB1245)&lt;=-Guide!$C$23,"▼ Chase  ",""))="","Stable",TRIM(IF(ISNUMBER(AD1245),IF(N(AD1245)&lt;=-Guide!$C$24,"▼ Bat Speed  ",IF(N(AD1245)&gt;=Guide!$C$24,"▲ Bat Speed  ","")),"")&amp;IF(N(Z1245)&gt;=Guide!$C$22,"▲ Contact  ","")&amp;IF(N(Z1245)&lt;=-Guide!$C$22,"▼ Contact  ","")&amp;IF(N(AB1245)&gt;=Guide!$C$23,"▲ Chase  ","")&amp;IF(N(AB1245)&lt;=-Guide!$C$23,"▼ Chase  ",""))))</f>
        <v>Low PA</v>
      </c>
      <c r="AF1245" s="35" t="n">
        <f aca="false">MATCH(Counts!A1245,'Season Counts'!$A$2:$A$740,0)</f>
        <v>321</v>
      </c>
    </row>
    <row r="1246" customFormat="false" ht="15" hidden="false" customHeight="false" outlineLevel="0" collapsed="false">
      <c r="A1246" s="34" t="str">
        <f aca="false">Counts!B1246</f>
        <v>KC</v>
      </c>
      <c r="B1246" s="5" t="str">
        <f aca="false">Counts!C1246</f>
        <v>John Rave</v>
      </c>
      <c r="C1246" s="34" t="str">
        <f aca="false">Counts!F1246</f>
        <v>Aug</v>
      </c>
      <c r="D1246" s="35" t="n">
        <f aca="false">IFERROR(Counts!P1246,"")</f>
        <v>66</v>
      </c>
      <c r="E1246" s="36" t="n">
        <f aca="false">IFERROR(Counts!R1246/Counts!Q1246,"")</f>
        <v>0.186440677966102</v>
      </c>
      <c r="F1246" s="36" t="n">
        <f aca="false">IFERROR((Counts!R1246+Counts!V1246+Counts!W1246)/(Counts!Q1246+Counts!V1246+Counts!W1246+Counts!X1246),"")</f>
        <v>0.25</v>
      </c>
      <c r="G1246" s="36" t="n">
        <f aca="false">IFERROR((Counts!R1246+Counts!S1246+2*Counts!T1246+3*Counts!U1246)/Counts!Q1246,"")</f>
        <v>0.305084745762712</v>
      </c>
      <c r="H1246" s="35" t="n">
        <f aca="false">IFERROR(Counts!U1246,"")</f>
        <v>2</v>
      </c>
      <c r="I1246" s="36" t="n">
        <f aca="false">IFERROR(Counts!Z1246/Counts!AA1246,"")</f>
        <v>0.24921875</v>
      </c>
      <c r="J1246" s="36" t="n">
        <f aca="false">IFERROR(Counts!AB1246/Counts!AA1246,"")</f>
        <v>0.26440625</v>
      </c>
      <c r="K1246" s="37" t="n">
        <f aca="false">IFERROR((Counts!AB1246-Counts!Z1246)/Counts!AA1246,"")</f>
        <v>0.0151875</v>
      </c>
      <c r="L1246" s="38" t="n">
        <f aca="false">IFERROR(Counts!Y1246/Counts!P1246,"")</f>
        <v>0.181818181818182</v>
      </c>
      <c r="M1246" s="38" t="n">
        <f aca="false">IFERROR(Counts!V1246/Counts!P1246,"")</f>
        <v>0.0757575757575758</v>
      </c>
      <c r="N1246" s="38" t="n">
        <f aca="false">IFERROR(Counts!AD1246/Counts!AC1246,"")</f>
        <v>0.0612244897959184</v>
      </c>
      <c r="O1246" s="38" t="n">
        <f aca="false">IFERROR(Counts!AE1246/Counts!AC1246,"")</f>
        <v>0.244897959183673</v>
      </c>
      <c r="P1246" s="39" t="n">
        <f aca="false">IFERROR(Counts!AG1246/Counts!AF1246,"")</f>
        <v>80.5367346938776</v>
      </c>
      <c r="Q1246" s="38" t="n">
        <f aca="false">IFERROR(Counts!AH1246/Counts!AC1246,"")</f>
        <v>0.306122448979592</v>
      </c>
      <c r="R1246" s="38" t="n">
        <f aca="false">IFERROR(Counts!N1246/Counts!M1246,"")</f>
        <v>0.248</v>
      </c>
      <c r="S1246" s="38" t="n">
        <f aca="false">IFERROR(Counts!K1246/Counts!J1246,"")</f>
        <v>0.568</v>
      </c>
      <c r="T1246" s="38" t="n">
        <f aca="false">IFERROR(Counts!I1246/Counts!H1246,"")</f>
        <v>0.137254901960784</v>
      </c>
      <c r="U1246" s="38" t="n">
        <f aca="false">IFERROR(1-Counts!L1246/Counts!K1246,"")</f>
        <v>0.915492957746479</v>
      </c>
      <c r="V1246" s="39" t="n">
        <f aca="false">IFERROR(Counts!AJ1246/Counts!AI1246,"")</f>
        <v>73.793023255814</v>
      </c>
      <c r="W1246" s="38" t="n">
        <f aca="false">IFERROR(Counts!AK1246/Counts!AI1246,"")</f>
        <v>0.395348837209302</v>
      </c>
      <c r="X1246" s="40" t="n">
        <f aca="false">IFERROR(Counts!O1246,"")</f>
        <v>-1.941</v>
      </c>
      <c r="Y1246" s="36" t="n">
        <f aca="false">IFERROR(INDEX('Season Counts'!$Y$2:$Y$740,$AF1246)/INDEX('Season Counts'!$X$2:$X$740,$AF1246),"")</f>
        <v>0.314528662420382</v>
      </c>
      <c r="Z1246" s="37" t="n">
        <f aca="false">IFERROR(J1246-Y1246,"")</f>
        <v>-0.0501224124203822</v>
      </c>
      <c r="AA1246" s="38" t="n">
        <f aca="false">IFERROR(INDEX('Season Counts'!$K$2:$K$740,$AF1246)/INDEX('Season Counts'!$J$2:$J$740,$AF1246),"")</f>
        <v>0.27355623100304</v>
      </c>
      <c r="AB1246" s="41" t="n">
        <f aca="false">IFERROR(R1246-AA1246,"")</f>
        <v>-0.0255562310030395</v>
      </c>
      <c r="AC1246" s="39" t="n">
        <f aca="false">IFERROR(INDEX('Season Counts'!$AG$2:$AG$740,$AF1246)/INDEX('Season Counts'!$AF$2:$AF$740,$AF1246),"")</f>
        <v>73.6215517241379</v>
      </c>
      <c r="AD1246" s="40" t="n">
        <f aca="false">IFERROR(V1246-AC1246,"")</f>
        <v>0.171471531676019</v>
      </c>
      <c r="AE1246" s="4" t="str">
        <f aca="false">IF(D1246&lt;Guide!$C$21,"Low PA",IF(TRIM(IF(ISNUMBER(AD1246),IF(N(AD1246)&lt;=-Guide!$C$24,"▼ Bat Speed  ",IF(N(AD1246)&gt;=Guide!$C$24,"▲ Bat Speed  ","")),"")&amp;IF(N(Z1246)&gt;=Guide!$C$22,"▲ Contact  ","")&amp;IF(N(Z1246)&lt;=-Guide!$C$22,"▼ Contact  ","")&amp;IF(N(AB1246)&gt;=Guide!$C$23,"▲ Chase  ","")&amp;IF(N(AB1246)&lt;=-Guide!$C$23,"▼ Chase  ",""))="","Stable",TRIM(IF(ISNUMBER(AD1246),IF(N(AD1246)&lt;=-Guide!$C$24,"▼ Bat Speed  ",IF(N(AD1246)&gt;=Guide!$C$24,"▲ Bat Speed  ","")),"")&amp;IF(N(Z1246)&gt;=Guide!$C$22,"▲ Contact  ","")&amp;IF(N(Z1246)&lt;=-Guide!$C$22,"▼ Contact  ","")&amp;IF(N(AB1246)&gt;=Guide!$C$23,"▲ Chase  ","")&amp;IF(N(AB1246)&lt;=-Guide!$C$23,"▼ Chase  ",""))))</f>
        <v>▼ Contact</v>
      </c>
      <c r="AF1246" s="35" t="n">
        <f aca="false">MATCH(Counts!A1246,'Season Counts'!$A$2:$A$740,0)</f>
        <v>321</v>
      </c>
    </row>
    <row r="1247" customFormat="false" ht="15" hidden="false" customHeight="false" outlineLevel="0" collapsed="false">
      <c r="A1247" s="34" t="str">
        <f aca="false">Counts!B1247</f>
        <v>KC</v>
      </c>
      <c r="B1247" s="5" t="str">
        <f aca="false">Counts!C1247</f>
        <v>John Rave</v>
      </c>
      <c r="C1247" s="34" t="str">
        <f aca="false">Counts!F1247</f>
        <v>Sep</v>
      </c>
      <c r="D1247" s="35" t="n">
        <f aca="false">IFERROR(Counts!P1247,"")</f>
        <v>68</v>
      </c>
      <c r="E1247" s="36" t="n">
        <f aca="false">IFERROR(Counts!R1247/Counts!Q1247,"")</f>
        <v>0.254237288135593</v>
      </c>
      <c r="F1247" s="36" t="n">
        <f aca="false">IFERROR((Counts!R1247+Counts!V1247+Counts!W1247)/(Counts!Q1247+Counts!V1247+Counts!W1247+Counts!X1247),"")</f>
        <v>0.352941176470588</v>
      </c>
      <c r="G1247" s="36" t="n">
        <f aca="false">IFERROR((Counts!R1247+Counts!S1247+2*Counts!T1247+3*Counts!U1247)/Counts!Q1247,"")</f>
        <v>0.457627118644068</v>
      </c>
      <c r="H1247" s="35" t="n">
        <f aca="false">IFERROR(Counts!U1247,"")</f>
        <v>3</v>
      </c>
      <c r="I1247" s="36" t="n">
        <f aca="false">IFERROR(Counts!Z1247/Counts!AA1247,"")</f>
        <v>0.347014925373134</v>
      </c>
      <c r="J1247" s="36" t="n">
        <f aca="false">IFERROR(Counts!AB1247/Counts!AA1247,"")</f>
        <v>0.309014925373134</v>
      </c>
      <c r="K1247" s="37" t="n">
        <f aca="false">IFERROR((Counts!AB1247-Counts!Z1247)/Counts!AA1247,"")</f>
        <v>-0.038</v>
      </c>
      <c r="L1247" s="38" t="n">
        <f aca="false">IFERROR(Counts!Y1247/Counts!P1247,"")</f>
        <v>0.279411764705882</v>
      </c>
      <c r="M1247" s="38" t="n">
        <f aca="false">IFERROR(Counts!V1247/Counts!P1247,"")</f>
        <v>0.132352941176471</v>
      </c>
      <c r="N1247" s="38" t="n">
        <f aca="false">IFERROR(Counts!AD1247/Counts!AC1247,"")</f>
        <v>0.075</v>
      </c>
      <c r="O1247" s="38" t="n">
        <f aca="false">IFERROR(Counts!AE1247/Counts!AC1247,"")</f>
        <v>0.375</v>
      </c>
      <c r="P1247" s="39" t="n">
        <f aca="false">IFERROR(Counts!AG1247/Counts!AF1247,"")</f>
        <v>83.7102564102564</v>
      </c>
      <c r="Q1247" s="38" t="n">
        <f aca="false">IFERROR(Counts!AH1247/Counts!AC1247,"")</f>
        <v>0.3</v>
      </c>
      <c r="R1247" s="38" t="n">
        <f aca="false">IFERROR(Counts!N1247/Counts!M1247,"")</f>
        <v>0.288590604026846</v>
      </c>
      <c r="S1247" s="38" t="n">
        <f aca="false">IFERROR(Counts!K1247/Counts!J1247,"")</f>
        <v>0.555555555555556</v>
      </c>
      <c r="T1247" s="38" t="n">
        <f aca="false">IFERROR(Counts!I1247/Counts!H1247,"")</f>
        <v>0.254237288135593</v>
      </c>
      <c r="U1247" s="38" t="n">
        <f aca="false">IFERROR(1-Counts!L1247/Counts!K1247,"")</f>
        <v>0.826666666666667</v>
      </c>
      <c r="V1247" s="39" t="n">
        <f aca="false">IFERROR(Counts!AJ1247/Counts!AI1247,"")</f>
        <v>72.9137254901961</v>
      </c>
      <c r="W1247" s="38" t="n">
        <f aca="false">IFERROR(Counts!AK1247/Counts!AI1247,"")</f>
        <v>0.254901960784314</v>
      </c>
      <c r="X1247" s="40" t="n">
        <f aca="false">IFERROR(Counts!O1247,"")</f>
        <v>0.521</v>
      </c>
      <c r="Y1247" s="36" t="n">
        <f aca="false">IFERROR(INDEX('Season Counts'!$Y$2:$Y$740,$AF1247)/INDEX('Season Counts'!$X$2:$X$740,$AF1247),"")</f>
        <v>0.314528662420382</v>
      </c>
      <c r="Z1247" s="37" t="n">
        <f aca="false">IFERROR(J1247-Y1247,"")</f>
        <v>-0.00551373704724784</v>
      </c>
      <c r="AA1247" s="38" t="n">
        <f aca="false">IFERROR(INDEX('Season Counts'!$K$2:$K$740,$AF1247)/INDEX('Season Counts'!$J$2:$J$740,$AF1247),"")</f>
        <v>0.27355623100304</v>
      </c>
      <c r="AB1247" s="41" t="n">
        <f aca="false">IFERROR(R1247-AA1247,"")</f>
        <v>0.0150343730238062</v>
      </c>
      <c r="AC1247" s="39" t="n">
        <f aca="false">IFERROR(INDEX('Season Counts'!$AG$2:$AG$740,$AF1247)/INDEX('Season Counts'!$AF$2:$AF$740,$AF1247),"")</f>
        <v>73.6215517241379</v>
      </c>
      <c r="AD1247" s="40" t="n">
        <f aca="false">IFERROR(V1247-AC1247,"")</f>
        <v>-0.707826233941859</v>
      </c>
      <c r="AE1247" s="4" t="str">
        <f aca="false">IF(D1247&lt;Guide!$C$21,"Low PA",IF(TRIM(IF(ISNUMBER(AD1247),IF(N(AD1247)&lt;=-Guide!$C$24,"▼ Bat Speed  ",IF(N(AD1247)&gt;=Guide!$C$24,"▲ Bat Speed  ","")),"")&amp;IF(N(Z1247)&gt;=Guide!$C$22,"▲ Contact  ","")&amp;IF(N(Z1247)&lt;=-Guide!$C$22,"▼ Contact  ","")&amp;IF(N(AB1247)&gt;=Guide!$C$23,"▲ Chase  ","")&amp;IF(N(AB1247)&lt;=-Guide!$C$23,"▼ Chase  ",""))="","Stable",TRIM(IF(ISNUMBER(AD1247),IF(N(AD1247)&lt;=-Guide!$C$24,"▼ Bat Speed  ",IF(N(AD1247)&gt;=Guide!$C$24,"▲ Bat Speed  ","")),"")&amp;IF(N(Z1247)&gt;=Guide!$C$22,"▲ Contact  ","")&amp;IF(N(Z1247)&lt;=-Guide!$C$22,"▼ Contact  ","")&amp;IF(N(AB1247)&gt;=Guide!$C$23,"▲ Chase  ","")&amp;IF(N(AB1247)&lt;=-Guide!$C$23,"▼ Chase  ",""))))</f>
        <v>Stable</v>
      </c>
      <c r="AF1247" s="35" t="n">
        <f aca="false">MATCH(Counts!A1247,'Season Counts'!$A$2:$A$740,0)</f>
        <v>321</v>
      </c>
    </row>
    <row r="1248" customFormat="false" ht="15" hidden="false" customHeight="false" outlineLevel="0" collapsed="false">
      <c r="A1248" s="34" t="str">
        <f aca="false">Counts!B1248</f>
        <v>KC</v>
      </c>
      <c r="B1248" s="5" t="str">
        <f aca="false">Counts!C1248</f>
        <v>Tyler Tolbert</v>
      </c>
      <c r="C1248" s="34" t="str">
        <f aca="false">Counts!F1248</f>
        <v>Mar-Apr</v>
      </c>
      <c r="D1248" s="35" t="n">
        <f aca="false">IFERROR(Counts!P1248,"")</f>
        <v>5</v>
      </c>
      <c r="E1248" s="36" t="n">
        <f aca="false">IFERROR(Counts!R1248/Counts!Q1248,"")</f>
        <v>0.2</v>
      </c>
      <c r="F1248" s="36" t="n">
        <f aca="false">IFERROR((Counts!R1248+Counts!V1248+Counts!W1248)/(Counts!Q1248+Counts!V1248+Counts!W1248+Counts!X1248),"")</f>
        <v>0.2</v>
      </c>
      <c r="G1248" s="36" t="n">
        <f aca="false">IFERROR((Counts!R1248+Counts!S1248+2*Counts!T1248+3*Counts!U1248)/Counts!Q1248,"")</f>
        <v>0.2</v>
      </c>
      <c r="H1248" s="35" t="n">
        <f aca="false">IFERROR(Counts!U1248,"")</f>
        <v>0</v>
      </c>
      <c r="I1248" s="36" t="n">
        <f aca="false">IFERROR(Counts!Z1248/Counts!AA1248,"")</f>
        <v>0.18</v>
      </c>
      <c r="J1248" s="36" t="n">
        <f aca="false">IFERROR(Counts!AB1248/Counts!AA1248,"")</f>
        <v>0.224</v>
      </c>
      <c r="K1248" s="37" t="n">
        <f aca="false">IFERROR((Counts!AB1248-Counts!Z1248)/Counts!AA1248,"")</f>
        <v>0.044</v>
      </c>
      <c r="L1248" s="38" t="n">
        <f aca="false">IFERROR(Counts!Y1248/Counts!P1248,"")</f>
        <v>0.2</v>
      </c>
      <c r="M1248" s="38" t="n">
        <f aca="false">IFERROR(Counts!V1248/Counts!P1248,"")</f>
        <v>0</v>
      </c>
      <c r="N1248" s="38" t="n">
        <f aca="false">IFERROR(Counts!AD1248/Counts!AC1248,"")</f>
        <v>0</v>
      </c>
      <c r="O1248" s="38" t="n">
        <f aca="false">IFERROR(Counts!AE1248/Counts!AC1248,"")</f>
        <v>0.5</v>
      </c>
      <c r="P1248" s="39" t="n">
        <f aca="false">IFERROR(Counts!AG1248/Counts!AF1248,"")</f>
        <v>80.7</v>
      </c>
      <c r="Q1248" s="38" t="n">
        <f aca="false">IFERROR(Counts!AH1248/Counts!AC1248,"")</f>
        <v>0</v>
      </c>
      <c r="R1248" s="38" t="n">
        <f aca="false">IFERROR(Counts!N1248/Counts!M1248,"")</f>
        <v>0.166666666666667</v>
      </c>
      <c r="S1248" s="38" t="n">
        <f aca="false">IFERROR(Counts!K1248/Counts!J1248,"")</f>
        <v>1</v>
      </c>
      <c r="T1248" s="38" t="n">
        <f aca="false">IFERROR(Counts!I1248/Counts!H1248,"")</f>
        <v>0.222222222222222</v>
      </c>
      <c r="U1248" s="38" t="n">
        <f aca="false">IFERROR(1-Counts!L1248/Counts!K1248,"")</f>
        <v>0.875</v>
      </c>
      <c r="V1248" s="39" t="n">
        <f aca="false">IFERROR(Counts!AJ1248/Counts!AI1248,"")</f>
        <v>70.7333333333333</v>
      </c>
      <c r="W1248" s="38" t="n">
        <f aca="false">IFERROR(Counts!AK1248/Counts!AI1248,"")</f>
        <v>0.111111111111111</v>
      </c>
      <c r="X1248" s="40" t="n">
        <f aca="false">IFERROR(Counts!O1248,"")</f>
        <v>-0.716</v>
      </c>
      <c r="Y1248" s="36" t="n">
        <f aca="false">IFERROR(INDEX('Season Counts'!$Y$2:$Y$740,$AF1248)/INDEX('Season Counts'!$X$2:$X$740,$AF1248),"")</f>
        <v>0.286923611111111</v>
      </c>
      <c r="Z1248" s="37" t="n">
        <f aca="false">IFERROR(J1248-Y1248,"")</f>
        <v>-0.0629236111111111</v>
      </c>
      <c r="AA1248" s="38" t="n">
        <f aca="false">IFERROR(INDEX('Season Counts'!$K$2:$K$740,$AF1248)/INDEX('Season Counts'!$J$2:$J$740,$AF1248),"")</f>
        <v>0.273076923076923</v>
      </c>
      <c r="AB1248" s="41" t="n">
        <f aca="false">IFERROR(R1248-AA1248,"")</f>
        <v>-0.106410256410256</v>
      </c>
      <c r="AC1248" s="39" t="n">
        <f aca="false">IFERROR(INDEX('Season Counts'!$AG$2:$AG$740,$AF1248)/INDEX('Season Counts'!$AF$2:$AF$740,$AF1248),"")</f>
        <v>69.0471698113208</v>
      </c>
      <c r="AD1248" s="40" t="n">
        <f aca="false">IFERROR(V1248-AC1248,"")</f>
        <v>1.68616352201258</v>
      </c>
      <c r="AE1248" s="4" t="str">
        <f aca="false">IF(D1248&lt;Guide!$C$21,"Low PA",IF(TRIM(IF(ISNUMBER(AD1248),IF(N(AD1248)&lt;=-Guide!$C$24,"▼ Bat Speed  ",IF(N(AD1248)&gt;=Guide!$C$24,"▲ Bat Speed  ","")),"")&amp;IF(N(Z1248)&gt;=Guide!$C$22,"▲ Contact  ","")&amp;IF(N(Z1248)&lt;=-Guide!$C$22,"▼ Contact  ","")&amp;IF(N(AB1248)&gt;=Guide!$C$23,"▲ Chase  ","")&amp;IF(N(AB1248)&lt;=-Guide!$C$23,"▼ Chase  ",""))="","Stable",TRIM(IF(ISNUMBER(AD1248),IF(N(AD1248)&lt;=-Guide!$C$24,"▼ Bat Speed  ",IF(N(AD1248)&gt;=Guide!$C$24,"▲ Bat Speed  ","")),"")&amp;IF(N(Z1248)&gt;=Guide!$C$22,"▲ Contact  ","")&amp;IF(N(Z1248)&lt;=-Guide!$C$22,"▼ Contact  ","")&amp;IF(N(AB1248)&gt;=Guide!$C$23,"▲ Chase  ","")&amp;IF(N(AB1248)&lt;=-Guide!$C$23,"▼ Chase  ",""))))</f>
        <v>Low PA</v>
      </c>
      <c r="AF1248" s="35" t="n">
        <f aca="false">MATCH(Counts!A1248,'Season Counts'!$A$2:$A$740,0)</f>
        <v>322</v>
      </c>
    </row>
    <row r="1249" customFormat="false" ht="15" hidden="false" customHeight="false" outlineLevel="0" collapsed="false">
      <c r="A1249" s="34" t="str">
        <f aca="false">Counts!B1249</f>
        <v>KC</v>
      </c>
      <c r="B1249" s="5" t="str">
        <f aca="false">Counts!C1249</f>
        <v>Tyler Tolbert</v>
      </c>
      <c r="C1249" s="34" t="str">
        <f aca="false">Counts!F1249</f>
        <v>May</v>
      </c>
      <c r="D1249" s="35" t="n">
        <f aca="false">IFERROR(Counts!P1249,"")</f>
        <v>2</v>
      </c>
      <c r="E1249" s="36" t="n">
        <f aca="false">IFERROR(Counts!R1249/Counts!Q1249,"")</f>
        <v>0</v>
      </c>
      <c r="F1249" s="36" t="n">
        <f aca="false">IFERROR((Counts!R1249+Counts!V1249+Counts!W1249)/(Counts!Q1249+Counts!V1249+Counts!W1249+Counts!X1249),"")</f>
        <v>0</v>
      </c>
      <c r="G1249" s="36" t="n">
        <f aca="false">IFERROR((Counts!R1249+Counts!S1249+2*Counts!T1249+3*Counts!U1249)/Counts!Q1249,"")</f>
        <v>0</v>
      </c>
      <c r="H1249" s="35" t="n">
        <f aca="false">IFERROR(Counts!U1249,"")</f>
        <v>0</v>
      </c>
      <c r="I1249" s="36" t="n">
        <f aca="false">IFERROR(Counts!Z1249/Counts!AA1249,"")</f>
        <v>0</v>
      </c>
      <c r="J1249" s="36" t="n">
        <f aca="false">IFERROR(Counts!AB1249/Counts!AA1249,"")</f>
        <v>0.0425</v>
      </c>
      <c r="K1249" s="37" t="n">
        <f aca="false">IFERROR((Counts!AB1249-Counts!Z1249)/Counts!AA1249,"")</f>
        <v>0.0425</v>
      </c>
      <c r="L1249" s="38" t="n">
        <f aca="false">IFERROR(Counts!Y1249/Counts!P1249,"")</f>
        <v>0.5</v>
      </c>
      <c r="M1249" s="38" t="n">
        <f aca="false">IFERROR(Counts!V1249/Counts!P1249,"")</f>
        <v>0</v>
      </c>
      <c r="N1249" s="38" t="n">
        <f aca="false">IFERROR(Counts!AD1249/Counts!AC1249,"")</f>
        <v>0</v>
      </c>
      <c r="O1249" s="38" t="n">
        <f aca="false">IFERROR(Counts!AE1249/Counts!AC1249,"")</f>
        <v>0</v>
      </c>
      <c r="P1249" s="39" t="n">
        <f aca="false">IFERROR(Counts!AG1249/Counts!AF1249,"")</f>
        <v>63.9</v>
      </c>
      <c r="Q1249" s="38" t="n">
        <f aca="false">IFERROR(Counts!AH1249/Counts!AC1249,"")</f>
        <v>0</v>
      </c>
      <c r="R1249" s="38" t="n">
        <f aca="false">IFERROR(Counts!N1249/Counts!M1249,"")</f>
        <v>0.5</v>
      </c>
      <c r="S1249" s="38" t="n">
        <f aca="false">IFERROR(Counts!K1249/Counts!J1249,"")</f>
        <v>0.5</v>
      </c>
      <c r="T1249" s="38" t="n">
        <f aca="false">IFERROR(Counts!I1249/Counts!H1249,"")</f>
        <v>0.5</v>
      </c>
      <c r="U1249" s="38" t="n">
        <f aca="false">IFERROR(1-Counts!L1249/Counts!K1249,"")</f>
        <v>1</v>
      </c>
      <c r="V1249" s="39" t="n">
        <f aca="false">IFERROR(Counts!AJ1249/Counts!AI1249,"")</f>
        <v>66.2</v>
      </c>
      <c r="W1249" s="38" t="n">
        <f aca="false">IFERROR(Counts!AK1249/Counts!AI1249,"")</f>
        <v>0</v>
      </c>
      <c r="X1249" s="40" t="n">
        <f aca="false">IFERROR(Counts!O1249,"")</f>
        <v>-0.52</v>
      </c>
      <c r="Y1249" s="36" t="n">
        <f aca="false">IFERROR(INDEX('Season Counts'!$Y$2:$Y$740,$AF1249)/INDEX('Season Counts'!$X$2:$X$740,$AF1249),"")</f>
        <v>0.286923611111111</v>
      </c>
      <c r="Z1249" s="37" t="n">
        <f aca="false">IFERROR(J1249-Y1249,"")</f>
        <v>-0.244423611111111</v>
      </c>
      <c r="AA1249" s="38" t="n">
        <f aca="false">IFERROR(INDEX('Season Counts'!$K$2:$K$740,$AF1249)/INDEX('Season Counts'!$J$2:$J$740,$AF1249),"")</f>
        <v>0.273076923076923</v>
      </c>
      <c r="AB1249" s="41" t="n">
        <f aca="false">IFERROR(R1249-AA1249,"")</f>
        <v>0.226923076923077</v>
      </c>
      <c r="AC1249" s="39" t="n">
        <f aca="false">IFERROR(INDEX('Season Counts'!$AG$2:$AG$740,$AF1249)/INDEX('Season Counts'!$AF$2:$AF$740,$AF1249),"")</f>
        <v>69.0471698113208</v>
      </c>
      <c r="AD1249" s="40" t="n">
        <f aca="false">IFERROR(V1249-AC1249,"")</f>
        <v>-2.84716981132075</v>
      </c>
      <c r="AE1249" s="4" t="str">
        <f aca="false">IF(D1249&lt;Guide!$C$21,"Low PA",IF(TRIM(IF(ISNUMBER(AD1249),IF(N(AD1249)&lt;=-Guide!$C$24,"▼ Bat Speed  ",IF(N(AD1249)&gt;=Guide!$C$24,"▲ Bat Speed  ","")),"")&amp;IF(N(Z1249)&gt;=Guide!$C$22,"▲ Contact  ","")&amp;IF(N(Z1249)&lt;=-Guide!$C$22,"▼ Contact  ","")&amp;IF(N(AB1249)&gt;=Guide!$C$23,"▲ Chase  ","")&amp;IF(N(AB1249)&lt;=-Guide!$C$23,"▼ Chase  ",""))="","Stable",TRIM(IF(ISNUMBER(AD1249),IF(N(AD1249)&lt;=-Guide!$C$24,"▼ Bat Speed  ",IF(N(AD1249)&gt;=Guide!$C$24,"▲ Bat Speed  ","")),"")&amp;IF(N(Z1249)&gt;=Guide!$C$22,"▲ Contact  ","")&amp;IF(N(Z1249)&lt;=-Guide!$C$22,"▼ Contact  ","")&amp;IF(N(AB1249)&gt;=Guide!$C$23,"▲ Chase  ","")&amp;IF(N(AB1249)&lt;=-Guide!$C$23,"▼ Chase  ",""))))</f>
        <v>Low PA</v>
      </c>
      <c r="AF1249" s="35" t="n">
        <f aca="false">MATCH(Counts!A1249,'Season Counts'!$A$2:$A$740,0)</f>
        <v>322</v>
      </c>
    </row>
    <row r="1250" customFormat="false" ht="15" hidden="false" customHeight="false" outlineLevel="0" collapsed="false">
      <c r="A1250" s="34" t="str">
        <f aca="false">Counts!B1250</f>
        <v>KC</v>
      </c>
      <c r="B1250" s="5" t="str">
        <f aca="false">Counts!C1250</f>
        <v>Tyler Tolbert</v>
      </c>
      <c r="C1250" s="34" t="str">
        <f aca="false">Counts!F1250</f>
        <v>Jun</v>
      </c>
      <c r="D1250" s="35" t="n">
        <f aca="false">IFERROR(Counts!P1250,"")</f>
        <v>31</v>
      </c>
      <c r="E1250" s="36" t="n">
        <f aca="false">IFERROR(Counts!R1250/Counts!Q1250,"")</f>
        <v>0.24</v>
      </c>
      <c r="F1250" s="36" t="n">
        <f aca="false">IFERROR((Counts!R1250+Counts!V1250+Counts!W1250)/(Counts!Q1250+Counts!V1250+Counts!W1250+Counts!X1250),"")</f>
        <v>0.333333333333333</v>
      </c>
      <c r="G1250" s="36" t="n">
        <f aca="false">IFERROR((Counts!R1250+Counts!S1250+2*Counts!T1250+3*Counts!U1250)/Counts!Q1250,"")</f>
        <v>0.24</v>
      </c>
      <c r="H1250" s="35" t="n">
        <f aca="false">IFERROR(Counts!U1250,"")</f>
        <v>0</v>
      </c>
      <c r="I1250" s="36" t="n">
        <f aca="false">IFERROR(Counts!Z1250/Counts!AA1250,"")</f>
        <v>0.273333333333333</v>
      </c>
      <c r="J1250" s="36" t="n">
        <f aca="false">IFERROR(Counts!AB1250/Counts!AA1250,"")</f>
        <v>0.359866666666667</v>
      </c>
      <c r="K1250" s="37" t="n">
        <f aca="false">IFERROR((Counts!AB1250-Counts!Z1250)/Counts!AA1250,"")</f>
        <v>0.0865333333333333</v>
      </c>
      <c r="L1250" s="38" t="n">
        <f aca="false">IFERROR(Counts!Y1250/Counts!P1250,"")</f>
        <v>0.258064516129032</v>
      </c>
      <c r="M1250" s="38" t="n">
        <f aca="false">IFERROR(Counts!V1250/Counts!P1250,"")</f>
        <v>0.129032258064516</v>
      </c>
      <c r="N1250" s="38" t="n">
        <f aca="false">IFERROR(Counts!AD1250/Counts!AC1250,"")</f>
        <v>0.0526315789473684</v>
      </c>
      <c r="O1250" s="38" t="n">
        <f aca="false">IFERROR(Counts!AE1250/Counts!AC1250,"")</f>
        <v>0.368421052631579</v>
      </c>
      <c r="P1250" s="39" t="n">
        <f aca="false">IFERROR(Counts!AG1250/Counts!AF1250,"")</f>
        <v>79.9315789473684</v>
      </c>
      <c r="Q1250" s="38" t="n">
        <f aca="false">IFERROR(Counts!AH1250/Counts!AC1250,"")</f>
        <v>0.421052631578947</v>
      </c>
      <c r="R1250" s="38" t="n">
        <f aca="false">IFERROR(Counts!N1250/Counts!M1250,"")</f>
        <v>0.360655737704918</v>
      </c>
      <c r="S1250" s="38" t="n">
        <f aca="false">IFERROR(Counts!K1250/Counts!J1250,"")</f>
        <v>0.722222222222222</v>
      </c>
      <c r="T1250" s="38" t="n">
        <f aca="false">IFERROR(Counts!I1250/Counts!H1250,"")</f>
        <v>0.311475409836066</v>
      </c>
      <c r="U1250" s="38" t="n">
        <f aca="false">IFERROR(1-Counts!L1250/Counts!K1250,"")</f>
        <v>0.846153846153846</v>
      </c>
      <c r="V1250" s="39" t="n">
        <f aca="false">IFERROR(Counts!AJ1250/Counts!AI1250,"")</f>
        <v>68.9644444444445</v>
      </c>
      <c r="W1250" s="38" t="n">
        <f aca="false">IFERROR(Counts!AK1250/Counts!AI1250,"")</f>
        <v>0.0666666666666667</v>
      </c>
      <c r="X1250" s="40" t="n">
        <f aca="false">IFERROR(Counts!O1250,"")</f>
        <v>-1.541</v>
      </c>
      <c r="Y1250" s="36" t="n">
        <f aca="false">IFERROR(INDEX('Season Counts'!$Y$2:$Y$740,$AF1250)/INDEX('Season Counts'!$X$2:$X$740,$AF1250),"")</f>
        <v>0.286923611111111</v>
      </c>
      <c r="Z1250" s="37" t="n">
        <f aca="false">IFERROR(J1250-Y1250,"")</f>
        <v>0.0729430555555556</v>
      </c>
      <c r="AA1250" s="38" t="n">
        <f aca="false">IFERROR(INDEX('Season Counts'!$K$2:$K$740,$AF1250)/INDEX('Season Counts'!$J$2:$J$740,$AF1250),"")</f>
        <v>0.273076923076923</v>
      </c>
      <c r="AB1250" s="41" t="n">
        <f aca="false">IFERROR(R1250-AA1250,"")</f>
        <v>0.087578814627995</v>
      </c>
      <c r="AC1250" s="39" t="n">
        <f aca="false">IFERROR(INDEX('Season Counts'!$AG$2:$AG$740,$AF1250)/INDEX('Season Counts'!$AF$2:$AF$740,$AF1250),"")</f>
        <v>69.0471698113208</v>
      </c>
      <c r="AD1250" s="40" t="n">
        <f aca="false">IFERROR(V1250-AC1250,"")</f>
        <v>-0.0827253668763035</v>
      </c>
      <c r="AE1250" s="4" t="str">
        <f aca="false">IF(D1250&lt;Guide!$C$21,"Low PA",IF(TRIM(IF(ISNUMBER(AD1250),IF(N(AD1250)&lt;=-Guide!$C$24,"▼ Bat Speed  ",IF(N(AD1250)&gt;=Guide!$C$24,"▲ Bat Speed  ","")),"")&amp;IF(N(Z1250)&gt;=Guide!$C$22,"▲ Contact  ","")&amp;IF(N(Z1250)&lt;=-Guide!$C$22,"▼ Contact  ","")&amp;IF(N(AB1250)&gt;=Guide!$C$23,"▲ Chase  ","")&amp;IF(N(AB1250)&lt;=-Guide!$C$23,"▼ Chase  ",""))="","Stable",TRIM(IF(ISNUMBER(AD1250),IF(N(AD1250)&lt;=-Guide!$C$24,"▼ Bat Speed  ",IF(N(AD1250)&gt;=Guide!$C$24,"▲ Bat Speed  ","")),"")&amp;IF(N(Z1250)&gt;=Guide!$C$22,"▲ Contact  ","")&amp;IF(N(Z1250)&lt;=-Guide!$C$22,"▼ Contact  ","")&amp;IF(N(AB1250)&gt;=Guide!$C$23,"▲ Chase  ","")&amp;IF(N(AB1250)&lt;=-Guide!$C$23,"▼ Chase  ",""))))</f>
        <v>Low PA</v>
      </c>
      <c r="AF1250" s="35" t="n">
        <f aca="false">MATCH(Counts!A1250,'Season Counts'!$A$2:$A$740,0)</f>
        <v>322</v>
      </c>
    </row>
    <row r="1251" customFormat="false" ht="15" hidden="false" customHeight="false" outlineLevel="0" collapsed="false">
      <c r="A1251" s="34" t="str">
        <f aca="false">Counts!B1251</f>
        <v>KC</v>
      </c>
      <c r="B1251" s="5" t="str">
        <f aca="false">Counts!C1251</f>
        <v>Tyler Tolbert</v>
      </c>
      <c r="C1251" s="34" t="str">
        <f aca="false">Counts!F1251</f>
        <v>Jul</v>
      </c>
      <c r="D1251" s="35" t="n">
        <f aca="false">IFERROR(Counts!P1251,"")</f>
        <v>45</v>
      </c>
      <c r="E1251" s="36" t="n">
        <f aca="false">IFERROR(Counts!R1251/Counts!Q1251,"")</f>
        <v>0.425</v>
      </c>
      <c r="F1251" s="36" t="n">
        <f aca="false">IFERROR((Counts!R1251+Counts!V1251+Counts!W1251)/(Counts!Q1251+Counts!V1251+Counts!W1251+Counts!X1251),"")</f>
        <v>0.452380952380952</v>
      </c>
      <c r="G1251" s="36" t="n">
        <f aca="false">IFERROR((Counts!R1251+Counts!S1251+2*Counts!T1251+3*Counts!U1251)/Counts!Q1251,"")</f>
        <v>0.7</v>
      </c>
      <c r="H1251" s="35" t="n">
        <f aca="false">IFERROR(Counts!U1251,"")</f>
        <v>3</v>
      </c>
      <c r="I1251" s="36" t="n">
        <f aca="false">IFERROR(Counts!Z1251/Counts!AA1251,"")</f>
        <v>0.492857142857143</v>
      </c>
      <c r="J1251" s="36" t="n">
        <f aca="false">IFERROR(Counts!AB1251/Counts!AA1251,"")</f>
        <v>0.306309523809524</v>
      </c>
      <c r="K1251" s="37" t="n">
        <f aca="false">IFERROR((Counts!AB1251-Counts!Z1251)/Counts!AA1251,"")</f>
        <v>-0.186547619047619</v>
      </c>
      <c r="L1251" s="38" t="n">
        <f aca="false">IFERROR(Counts!Y1251/Counts!P1251,"")</f>
        <v>0.0666666666666667</v>
      </c>
      <c r="M1251" s="38" t="n">
        <f aca="false">IFERROR(Counts!V1251/Counts!P1251,"")</f>
        <v>0.0444444444444444</v>
      </c>
      <c r="N1251" s="38" t="n">
        <f aca="false">IFERROR(Counts!AD1251/Counts!AC1251,"")</f>
        <v>0.05</v>
      </c>
      <c r="O1251" s="38" t="n">
        <f aca="false">IFERROR(Counts!AE1251/Counts!AC1251,"")</f>
        <v>0.25</v>
      </c>
      <c r="P1251" s="39" t="n">
        <f aca="false">IFERROR(Counts!AG1251/Counts!AF1251,"")</f>
        <v>76.85</v>
      </c>
      <c r="Q1251" s="38" t="n">
        <f aca="false">IFERROR(Counts!AH1251/Counts!AC1251,"")</f>
        <v>0.35</v>
      </c>
      <c r="R1251" s="38" t="n">
        <f aca="false">IFERROR(Counts!N1251/Counts!M1251,"")</f>
        <v>0.220338983050847</v>
      </c>
      <c r="S1251" s="38" t="n">
        <f aca="false">IFERROR(Counts!K1251/Counts!J1251,"")</f>
        <v>0.802469135802469</v>
      </c>
      <c r="T1251" s="38" t="n">
        <f aca="false">IFERROR(Counts!I1251/Counts!H1251,"")</f>
        <v>0.192307692307692</v>
      </c>
      <c r="U1251" s="38" t="n">
        <f aca="false">IFERROR(1-Counts!L1251/Counts!K1251,"")</f>
        <v>0.846153846153846</v>
      </c>
      <c r="V1251" s="39" t="n">
        <f aca="false">IFERROR(Counts!AJ1251/Counts!AI1251,"")</f>
        <v>69.71</v>
      </c>
      <c r="W1251" s="38" t="n">
        <f aca="false">IFERROR(Counts!AK1251/Counts!AI1251,"")</f>
        <v>0</v>
      </c>
      <c r="X1251" s="40" t="n">
        <f aca="false">IFERROR(Counts!O1251,"")</f>
        <v>8.155</v>
      </c>
      <c r="Y1251" s="36" t="n">
        <f aca="false">IFERROR(INDEX('Season Counts'!$Y$2:$Y$740,$AF1251)/INDEX('Season Counts'!$X$2:$X$740,$AF1251),"")</f>
        <v>0.286923611111111</v>
      </c>
      <c r="Z1251" s="37" t="n">
        <f aca="false">IFERROR(J1251-Y1251,"")</f>
        <v>0.0193859126984127</v>
      </c>
      <c r="AA1251" s="38" t="n">
        <f aca="false">IFERROR(INDEX('Season Counts'!$K$2:$K$740,$AF1251)/INDEX('Season Counts'!$J$2:$J$740,$AF1251),"")</f>
        <v>0.273076923076923</v>
      </c>
      <c r="AB1251" s="41" t="n">
        <f aca="false">IFERROR(R1251-AA1251,"")</f>
        <v>-0.0527379400260756</v>
      </c>
      <c r="AC1251" s="39" t="n">
        <f aca="false">IFERROR(INDEX('Season Counts'!$AG$2:$AG$740,$AF1251)/INDEX('Season Counts'!$AF$2:$AF$740,$AF1251),"")</f>
        <v>69.0471698113208</v>
      </c>
      <c r="AD1251" s="40" t="n">
        <f aca="false">IFERROR(V1251-AC1251,"")</f>
        <v>0.662830188679251</v>
      </c>
      <c r="AE1251" s="4" t="str">
        <f aca="false">IF(D1251&lt;Guide!$C$21,"Low PA",IF(TRIM(IF(ISNUMBER(AD1251),IF(N(AD1251)&lt;=-Guide!$C$24,"▼ Bat Speed  ",IF(N(AD1251)&gt;=Guide!$C$24,"▲ Bat Speed  ","")),"")&amp;IF(N(Z1251)&gt;=Guide!$C$22,"▲ Contact  ","")&amp;IF(N(Z1251)&lt;=-Guide!$C$22,"▼ Contact  ","")&amp;IF(N(AB1251)&gt;=Guide!$C$23,"▲ Chase  ","")&amp;IF(N(AB1251)&lt;=-Guide!$C$23,"▼ Chase  ",""))="","Stable",TRIM(IF(ISNUMBER(AD1251),IF(N(AD1251)&lt;=-Guide!$C$24,"▼ Bat Speed  ",IF(N(AD1251)&gt;=Guide!$C$24,"▲ Bat Speed  ","")),"")&amp;IF(N(Z1251)&gt;=Guide!$C$22,"▲ Contact  ","")&amp;IF(N(Z1251)&lt;=-Guide!$C$22,"▼ Contact  ","")&amp;IF(N(AB1251)&gt;=Guide!$C$23,"▲ Chase  ","")&amp;IF(N(AB1251)&lt;=-Guide!$C$23,"▼ Chase  ",""))))</f>
        <v>▼ Chase</v>
      </c>
      <c r="AF1251" s="35" t="n">
        <f aca="false">MATCH(Counts!A1251,'Season Counts'!$A$2:$A$740,0)</f>
        <v>322</v>
      </c>
    </row>
    <row r="1252" customFormat="false" ht="15" hidden="false" customHeight="false" outlineLevel="0" collapsed="false">
      <c r="A1252" s="34" t="str">
        <f aca="false">Counts!B1252</f>
        <v>KC</v>
      </c>
      <c r="B1252" s="5" t="str">
        <f aca="false">Counts!C1252</f>
        <v>Tyler Tolbert</v>
      </c>
      <c r="C1252" s="34" t="str">
        <f aca="false">Counts!F1252</f>
        <v>Aug</v>
      </c>
      <c r="D1252" s="35" t="n">
        <f aca="false">IFERROR(Counts!P1252,"")</f>
        <v>49</v>
      </c>
      <c r="E1252" s="36" t="n">
        <f aca="false">IFERROR(Counts!R1252/Counts!Q1252,"")</f>
        <v>0.261904761904762</v>
      </c>
      <c r="F1252" s="36" t="n">
        <f aca="false">IFERROR((Counts!R1252+Counts!V1252+Counts!W1252)/(Counts!Q1252+Counts!V1252+Counts!W1252+Counts!X1252),"")</f>
        <v>0.36734693877551</v>
      </c>
      <c r="G1252" s="36" t="n">
        <f aca="false">IFERROR((Counts!R1252+Counts!S1252+2*Counts!T1252+3*Counts!U1252)/Counts!Q1252,"")</f>
        <v>0.333333333333333</v>
      </c>
      <c r="H1252" s="35" t="n">
        <f aca="false">IFERROR(Counts!U1252,"")</f>
        <v>0</v>
      </c>
      <c r="I1252" s="36" t="n">
        <f aca="false">IFERROR(Counts!Z1252/Counts!AA1252,"")</f>
        <v>0.323469387755102</v>
      </c>
      <c r="J1252" s="36" t="n">
        <f aca="false">IFERROR(Counts!AB1252/Counts!AA1252,"")</f>
        <v>0.270714285714286</v>
      </c>
      <c r="K1252" s="37" t="n">
        <f aca="false">IFERROR((Counts!AB1252-Counts!Z1252)/Counts!AA1252,"")</f>
        <v>-0.0527551020408163</v>
      </c>
      <c r="L1252" s="38" t="n">
        <f aca="false">IFERROR(Counts!Y1252/Counts!P1252,"")</f>
        <v>0.224489795918367</v>
      </c>
      <c r="M1252" s="38" t="n">
        <f aca="false">IFERROR(Counts!V1252/Counts!P1252,"")</f>
        <v>0.122448979591837</v>
      </c>
      <c r="N1252" s="38" t="n">
        <f aca="false">IFERROR(Counts!AD1252/Counts!AC1252,"")</f>
        <v>0</v>
      </c>
      <c r="O1252" s="38" t="n">
        <f aca="false">IFERROR(Counts!AE1252/Counts!AC1252,"")</f>
        <v>0.193548387096774</v>
      </c>
      <c r="P1252" s="39" t="n">
        <f aca="false">IFERROR(Counts!AG1252/Counts!AF1252,"")</f>
        <v>84.0967741935484</v>
      </c>
      <c r="Q1252" s="38" t="n">
        <f aca="false">IFERROR(Counts!AH1252/Counts!AC1252,"")</f>
        <v>0.354838709677419</v>
      </c>
      <c r="R1252" s="38" t="n">
        <f aca="false">IFERROR(Counts!N1252/Counts!M1252,"")</f>
        <v>0.208333333333333</v>
      </c>
      <c r="S1252" s="38" t="n">
        <f aca="false">IFERROR(Counts!K1252/Counts!J1252,"")</f>
        <v>0.616279069767442</v>
      </c>
      <c r="T1252" s="38" t="n">
        <f aca="false">IFERROR(Counts!I1252/Counts!H1252,"")</f>
        <v>0.328767123287671</v>
      </c>
      <c r="U1252" s="38" t="n">
        <f aca="false">IFERROR(1-Counts!L1252/Counts!K1252,"")</f>
        <v>0.792452830188679</v>
      </c>
      <c r="V1252" s="39" t="n">
        <f aca="false">IFERROR(Counts!AJ1252/Counts!AI1252,"")</f>
        <v>68.3681818181818</v>
      </c>
      <c r="W1252" s="38" t="n">
        <f aca="false">IFERROR(Counts!AK1252/Counts!AI1252,"")</f>
        <v>0.0151515151515152</v>
      </c>
      <c r="X1252" s="40" t="n">
        <f aca="false">IFERROR(Counts!O1252,"")</f>
        <v>-0.558</v>
      </c>
      <c r="Y1252" s="36" t="n">
        <f aca="false">IFERROR(INDEX('Season Counts'!$Y$2:$Y$740,$AF1252)/INDEX('Season Counts'!$X$2:$X$740,$AF1252),"")</f>
        <v>0.286923611111111</v>
      </c>
      <c r="Z1252" s="37" t="n">
        <f aca="false">IFERROR(J1252-Y1252,"")</f>
        <v>-0.0162093253968253</v>
      </c>
      <c r="AA1252" s="38" t="n">
        <f aca="false">IFERROR(INDEX('Season Counts'!$K$2:$K$740,$AF1252)/INDEX('Season Counts'!$J$2:$J$740,$AF1252),"")</f>
        <v>0.273076923076923</v>
      </c>
      <c r="AB1252" s="41" t="n">
        <f aca="false">IFERROR(R1252-AA1252,"")</f>
        <v>-0.0647435897435897</v>
      </c>
      <c r="AC1252" s="39" t="n">
        <f aca="false">IFERROR(INDEX('Season Counts'!$AG$2:$AG$740,$AF1252)/INDEX('Season Counts'!$AF$2:$AF$740,$AF1252),"")</f>
        <v>69.0471698113208</v>
      </c>
      <c r="AD1252" s="40" t="n">
        <f aca="false">IFERROR(V1252-AC1252,"")</f>
        <v>-0.678987993138932</v>
      </c>
      <c r="AE1252" s="4" t="str">
        <f aca="false">IF(D1252&lt;Guide!$C$21,"Low PA",IF(TRIM(IF(ISNUMBER(AD1252),IF(N(AD1252)&lt;=-Guide!$C$24,"▼ Bat Speed  ",IF(N(AD1252)&gt;=Guide!$C$24,"▲ Bat Speed  ","")),"")&amp;IF(N(Z1252)&gt;=Guide!$C$22,"▲ Contact  ","")&amp;IF(N(Z1252)&lt;=-Guide!$C$22,"▼ Contact  ","")&amp;IF(N(AB1252)&gt;=Guide!$C$23,"▲ Chase  ","")&amp;IF(N(AB1252)&lt;=-Guide!$C$23,"▼ Chase  ",""))="","Stable",TRIM(IF(ISNUMBER(AD1252),IF(N(AD1252)&lt;=-Guide!$C$24,"▼ Bat Speed  ",IF(N(AD1252)&gt;=Guide!$C$24,"▲ Bat Speed  ","")),"")&amp;IF(N(Z1252)&gt;=Guide!$C$22,"▲ Contact  ","")&amp;IF(N(Z1252)&lt;=-Guide!$C$22,"▼ Contact  ","")&amp;IF(N(AB1252)&gt;=Guide!$C$23,"▲ Chase  ","")&amp;IF(N(AB1252)&lt;=-Guide!$C$23,"▼ Chase  ",""))))</f>
        <v>▼ Chase</v>
      </c>
      <c r="AF1252" s="35" t="n">
        <f aca="false">MATCH(Counts!A1252,'Season Counts'!$A$2:$A$740,0)</f>
        <v>322</v>
      </c>
    </row>
    <row r="1253" customFormat="false" ht="15" hidden="false" customHeight="false" outlineLevel="0" collapsed="false">
      <c r="A1253" s="34" t="str">
        <f aca="false">Counts!B1253</f>
        <v>KC</v>
      </c>
      <c r="B1253" s="5" t="str">
        <f aca="false">Counts!C1253</f>
        <v>Tyler Tolbert</v>
      </c>
      <c r="C1253" s="34" t="str">
        <f aca="false">Counts!F1253</f>
        <v>Sep</v>
      </c>
      <c r="D1253" s="35" t="n">
        <f aca="false">IFERROR(Counts!P1253,"")</f>
        <v>16</v>
      </c>
      <c r="E1253" s="36" t="n">
        <f aca="false">IFERROR(Counts!R1253/Counts!Q1253,"")</f>
        <v>0.125</v>
      </c>
      <c r="F1253" s="36" t="n">
        <f aca="false">IFERROR((Counts!R1253+Counts!V1253+Counts!W1253)/(Counts!Q1253+Counts!V1253+Counts!W1253+Counts!X1253),"")</f>
        <v>0.125</v>
      </c>
      <c r="G1253" s="36" t="n">
        <f aca="false">IFERROR((Counts!R1253+Counts!S1253+2*Counts!T1253+3*Counts!U1253)/Counts!Q1253,"")</f>
        <v>0.125</v>
      </c>
      <c r="H1253" s="35" t="n">
        <f aca="false">IFERROR(Counts!U1253,"")</f>
        <v>0</v>
      </c>
      <c r="I1253" s="36" t="n">
        <f aca="false">IFERROR(Counts!Z1253/Counts!AA1253,"")</f>
        <v>0.1125</v>
      </c>
      <c r="J1253" s="36" t="n">
        <f aca="false">IFERROR(Counts!AB1253/Counts!AA1253,"")</f>
        <v>0.199125</v>
      </c>
      <c r="K1253" s="37" t="n">
        <f aca="false">IFERROR((Counts!AB1253-Counts!Z1253)/Counts!AA1253,"")</f>
        <v>0.086625</v>
      </c>
      <c r="L1253" s="38" t="n">
        <f aca="false">IFERROR(Counts!Y1253/Counts!P1253,"")</f>
        <v>0.4375</v>
      </c>
      <c r="M1253" s="38" t="n">
        <f aca="false">IFERROR(Counts!V1253/Counts!P1253,"")</f>
        <v>0</v>
      </c>
      <c r="N1253" s="38" t="n">
        <f aca="false">IFERROR(Counts!AD1253/Counts!AC1253,"")</f>
        <v>0</v>
      </c>
      <c r="O1253" s="38" t="n">
        <f aca="false">IFERROR(Counts!AE1253/Counts!AC1253,"")</f>
        <v>0</v>
      </c>
      <c r="P1253" s="39" t="n">
        <f aca="false">IFERROR(Counts!AG1253/Counts!AF1253,"")</f>
        <v>75.0777777777778</v>
      </c>
      <c r="Q1253" s="38" t="n">
        <f aca="false">IFERROR(Counts!AH1253/Counts!AC1253,"")</f>
        <v>0.555555555555556</v>
      </c>
      <c r="R1253" s="38" t="n">
        <f aca="false">IFERROR(Counts!N1253/Counts!M1253,"")</f>
        <v>0.382352941176471</v>
      </c>
      <c r="S1253" s="38" t="n">
        <f aca="false">IFERROR(Counts!K1253/Counts!J1253,"")</f>
        <v>0.740740740740741</v>
      </c>
      <c r="T1253" s="38" t="n">
        <f aca="false">IFERROR(Counts!I1253/Counts!H1253,"")</f>
        <v>0.303030303030303</v>
      </c>
      <c r="U1253" s="38" t="n">
        <f aca="false">IFERROR(1-Counts!L1253/Counts!K1253,"")</f>
        <v>0.85</v>
      </c>
      <c r="V1253" s="39" t="n">
        <f aca="false">IFERROR(Counts!AJ1253/Counts!AI1253,"")</f>
        <v>69.1206896551724</v>
      </c>
      <c r="W1253" s="38" t="n">
        <f aca="false">IFERROR(Counts!AK1253/Counts!AI1253,"")</f>
        <v>0.0344827586206897</v>
      </c>
      <c r="X1253" s="40" t="n">
        <f aca="false">IFERROR(Counts!O1253,"")</f>
        <v>-2.732</v>
      </c>
      <c r="Y1253" s="36" t="n">
        <f aca="false">IFERROR(INDEX('Season Counts'!$Y$2:$Y$740,$AF1253)/INDEX('Season Counts'!$X$2:$X$740,$AF1253),"")</f>
        <v>0.286923611111111</v>
      </c>
      <c r="Z1253" s="37" t="n">
        <f aca="false">IFERROR(J1253-Y1253,"")</f>
        <v>-0.0877986111111111</v>
      </c>
      <c r="AA1253" s="38" t="n">
        <f aca="false">IFERROR(INDEX('Season Counts'!$K$2:$K$740,$AF1253)/INDEX('Season Counts'!$J$2:$J$740,$AF1253),"")</f>
        <v>0.273076923076923</v>
      </c>
      <c r="AB1253" s="41" t="n">
        <f aca="false">IFERROR(R1253-AA1253,"")</f>
        <v>0.109276018099548</v>
      </c>
      <c r="AC1253" s="39" t="n">
        <f aca="false">IFERROR(INDEX('Season Counts'!$AG$2:$AG$740,$AF1253)/INDEX('Season Counts'!$AF$2:$AF$740,$AF1253),"")</f>
        <v>69.0471698113208</v>
      </c>
      <c r="AD1253" s="40" t="n">
        <f aca="false">IFERROR(V1253-AC1253,"")</f>
        <v>0.0735198438516562</v>
      </c>
      <c r="AE1253" s="4" t="str">
        <f aca="false">IF(D1253&lt;Guide!$C$21,"Low PA",IF(TRIM(IF(ISNUMBER(AD1253),IF(N(AD1253)&lt;=-Guide!$C$24,"▼ Bat Speed  ",IF(N(AD1253)&gt;=Guide!$C$24,"▲ Bat Speed  ","")),"")&amp;IF(N(Z1253)&gt;=Guide!$C$22,"▲ Contact  ","")&amp;IF(N(Z1253)&lt;=-Guide!$C$22,"▼ Contact  ","")&amp;IF(N(AB1253)&gt;=Guide!$C$23,"▲ Chase  ","")&amp;IF(N(AB1253)&lt;=-Guide!$C$23,"▼ Chase  ",""))="","Stable",TRIM(IF(ISNUMBER(AD1253),IF(N(AD1253)&lt;=-Guide!$C$24,"▼ Bat Speed  ",IF(N(AD1253)&gt;=Guide!$C$24,"▲ Bat Speed  ","")),"")&amp;IF(N(Z1253)&gt;=Guide!$C$22,"▲ Contact  ","")&amp;IF(N(Z1253)&lt;=-Guide!$C$22,"▼ Contact  ","")&amp;IF(N(AB1253)&gt;=Guide!$C$23,"▲ Chase  ","")&amp;IF(N(AB1253)&lt;=-Guide!$C$23,"▼ Chase  ",""))))</f>
        <v>Low PA</v>
      </c>
      <c r="AF1253" s="35" t="n">
        <f aca="false">MATCH(Counts!A1253,'Season Counts'!$A$2:$A$740,0)</f>
        <v>322</v>
      </c>
    </row>
    <row r="1254" customFormat="false" ht="15" hidden="false" customHeight="false" outlineLevel="0" collapsed="false">
      <c r="A1254" s="34" t="str">
        <f aca="false">Counts!B1254</f>
        <v>KC</v>
      </c>
      <c r="B1254" s="5" t="str">
        <f aca="false">Counts!C1254</f>
        <v>Josh Rojas</v>
      </c>
      <c r="C1254" s="34" t="str">
        <f aca="false">Counts!F1254</f>
        <v>Jun</v>
      </c>
      <c r="D1254" s="35" t="n">
        <f aca="false">IFERROR(Counts!P1254,"")</f>
        <v>15</v>
      </c>
      <c r="E1254" s="36" t="n">
        <f aca="false">IFERROR(Counts!R1254/Counts!Q1254,"")</f>
        <v>0.266666666666667</v>
      </c>
      <c r="F1254" s="36" t="n">
        <f aca="false">IFERROR((Counts!R1254+Counts!V1254+Counts!W1254)/(Counts!Q1254+Counts!V1254+Counts!W1254+Counts!X1254),"")</f>
        <v>0.266666666666667</v>
      </c>
      <c r="G1254" s="36" t="n">
        <f aca="false">IFERROR((Counts!R1254+Counts!S1254+2*Counts!T1254+3*Counts!U1254)/Counts!Q1254,"")</f>
        <v>0.533333333333333</v>
      </c>
      <c r="H1254" s="35" t="n">
        <f aca="false">IFERROR(Counts!U1254,"")</f>
        <v>1</v>
      </c>
      <c r="I1254" s="36" t="n">
        <f aca="false">IFERROR(Counts!Z1254/Counts!AA1254,"")</f>
        <v>0.336666666666667</v>
      </c>
      <c r="J1254" s="36" t="n">
        <f aca="false">IFERROR(Counts!AB1254/Counts!AA1254,"")</f>
        <v>0.231933333333333</v>
      </c>
      <c r="K1254" s="37" t="n">
        <f aca="false">IFERROR((Counts!AB1254-Counts!Z1254)/Counts!AA1254,"")</f>
        <v>-0.104733333333333</v>
      </c>
      <c r="L1254" s="38" t="n">
        <f aca="false">IFERROR(Counts!Y1254/Counts!P1254,"")</f>
        <v>0.133333333333333</v>
      </c>
      <c r="M1254" s="38" t="n">
        <f aca="false">IFERROR(Counts!V1254/Counts!P1254,"")</f>
        <v>0</v>
      </c>
      <c r="N1254" s="38" t="n">
        <f aca="false">IFERROR(Counts!AD1254/Counts!AC1254,"")</f>
        <v>0.0769230769230769</v>
      </c>
      <c r="O1254" s="38" t="n">
        <f aca="false">IFERROR(Counts!AE1254/Counts!AC1254,"")</f>
        <v>0.461538461538462</v>
      </c>
      <c r="P1254" s="39" t="n">
        <f aca="false">IFERROR(Counts!AG1254/Counts!AF1254,"")</f>
        <v>90.0846153846154</v>
      </c>
      <c r="Q1254" s="38" t="n">
        <f aca="false">IFERROR(Counts!AH1254/Counts!AC1254,"")</f>
        <v>0.384615384615385</v>
      </c>
      <c r="R1254" s="38" t="n">
        <f aca="false">IFERROR(Counts!N1254/Counts!M1254,"")</f>
        <v>0.391304347826087</v>
      </c>
      <c r="S1254" s="38" t="n">
        <f aca="false">IFERROR(Counts!K1254/Counts!J1254,"")</f>
        <v>0.666666666666667</v>
      </c>
      <c r="T1254" s="38" t="n">
        <f aca="false">IFERROR(Counts!I1254/Counts!H1254,"")</f>
        <v>0.137931034482759</v>
      </c>
      <c r="U1254" s="38" t="n">
        <f aca="false">IFERROR(1-Counts!L1254/Counts!K1254,"")</f>
        <v>0.9</v>
      </c>
      <c r="V1254" s="39" t="n">
        <f aca="false">IFERROR(Counts!AJ1254/Counts!AI1254,"")</f>
        <v>68.316</v>
      </c>
      <c r="W1254" s="38" t="n">
        <f aca="false">IFERROR(Counts!AK1254/Counts!AI1254,"")</f>
        <v>0.04</v>
      </c>
      <c r="X1254" s="40" t="n">
        <f aca="false">IFERROR(Counts!O1254,"")</f>
        <v>1.159</v>
      </c>
      <c r="Y1254" s="36" t="n">
        <f aca="false">IFERROR(INDEX('Season Counts'!$Y$2:$Y$740,$AF1254)/INDEX('Season Counts'!$X$2:$X$740,$AF1254),"")</f>
        <v>0.220070796460177</v>
      </c>
      <c r="Z1254" s="37" t="n">
        <f aca="false">IFERROR(J1254-Y1254,"")</f>
        <v>0.0118625368731564</v>
      </c>
      <c r="AA1254" s="38" t="n">
        <f aca="false">IFERROR(INDEX('Season Counts'!$K$2:$K$740,$AF1254)/INDEX('Season Counts'!$J$2:$J$740,$AF1254),"")</f>
        <v>0.304347826086957</v>
      </c>
      <c r="AB1254" s="41" t="n">
        <f aca="false">IFERROR(R1254-AA1254,"")</f>
        <v>0.0869565217391304</v>
      </c>
      <c r="AC1254" s="39" t="n">
        <f aca="false">IFERROR(INDEX('Season Counts'!$AG$2:$AG$740,$AF1254)/INDEX('Season Counts'!$AF$2:$AF$740,$AF1254),"")</f>
        <v>68.7472826086957</v>
      </c>
      <c r="AD1254" s="40" t="n">
        <f aca="false">IFERROR(V1254-AC1254,"")</f>
        <v>-0.431282608695653</v>
      </c>
      <c r="AE1254" s="4" t="str">
        <f aca="false">IF(D1254&lt;Guide!$C$21,"Low PA",IF(TRIM(IF(ISNUMBER(AD1254),IF(N(AD1254)&lt;=-Guide!$C$24,"▼ Bat Speed  ",IF(N(AD1254)&gt;=Guide!$C$24,"▲ Bat Speed  ","")),"")&amp;IF(N(Z1254)&gt;=Guide!$C$22,"▲ Contact  ","")&amp;IF(N(Z1254)&lt;=-Guide!$C$22,"▼ Contact  ","")&amp;IF(N(AB1254)&gt;=Guide!$C$23,"▲ Chase  ","")&amp;IF(N(AB1254)&lt;=-Guide!$C$23,"▼ Chase  ",""))="","Stable",TRIM(IF(ISNUMBER(AD1254),IF(N(AD1254)&lt;=-Guide!$C$24,"▼ Bat Speed  ",IF(N(AD1254)&gt;=Guide!$C$24,"▲ Bat Speed  ","")),"")&amp;IF(N(Z1254)&gt;=Guide!$C$22,"▲ Contact  ","")&amp;IF(N(Z1254)&lt;=-Guide!$C$22,"▼ Contact  ","")&amp;IF(N(AB1254)&gt;=Guide!$C$23,"▲ Chase  ","")&amp;IF(N(AB1254)&lt;=-Guide!$C$23,"▼ Chase  ",""))))</f>
        <v>Low PA</v>
      </c>
      <c r="AF1254" s="35" t="n">
        <f aca="false">MATCH(Counts!A1254,'Season Counts'!$A$2:$A$740,0)</f>
        <v>323</v>
      </c>
    </row>
    <row r="1255" customFormat="false" ht="15" hidden="false" customHeight="false" outlineLevel="0" collapsed="false">
      <c r="A1255" s="34" t="str">
        <f aca="false">Counts!B1255</f>
        <v>KC</v>
      </c>
      <c r="B1255" s="5" t="str">
        <f aca="false">Counts!C1255</f>
        <v>Josh Rojas</v>
      </c>
      <c r="C1255" s="34" t="str">
        <f aca="false">Counts!F1255</f>
        <v>Jul</v>
      </c>
      <c r="D1255" s="35" t="n">
        <f aca="false">IFERROR(Counts!P1255,"")</f>
        <v>47</v>
      </c>
      <c r="E1255" s="36" t="n">
        <f aca="false">IFERROR(Counts!R1255/Counts!Q1255,"")</f>
        <v>0.227272727272727</v>
      </c>
      <c r="F1255" s="36" t="n">
        <f aca="false">IFERROR((Counts!R1255+Counts!V1255+Counts!W1255)/(Counts!Q1255+Counts!V1255+Counts!W1255+Counts!X1255),"")</f>
        <v>0.260869565217391</v>
      </c>
      <c r="G1255" s="36" t="n">
        <f aca="false">IFERROR((Counts!R1255+Counts!S1255+2*Counts!T1255+3*Counts!U1255)/Counts!Q1255,"")</f>
        <v>0.272727272727273</v>
      </c>
      <c r="H1255" s="35" t="n">
        <f aca="false">IFERROR(Counts!U1255,"")</f>
        <v>0</v>
      </c>
      <c r="I1255" s="36" t="n">
        <f aca="false">IFERROR(Counts!Z1255/Counts!AA1255,"")</f>
        <v>0.241304347826087</v>
      </c>
      <c r="J1255" s="36" t="n">
        <f aca="false">IFERROR(Counts!AB1255/Counts!AA1255,"")</f>
        <v>0.21754347826087</v>
      </c>
      <c r="K1255" s="37" t="n">
        <f aca="false">IFERROR((Counts!AB1255-Counts!Z1255)/Counts!AA1255,"")</f>
        <v>-0.0237608695652174</v>
      </c>
      <c r="L1255" s="38" t="n">
        <f aca="false">IFERROR(Counts!Y1255/Counts!P1255,"")</f>
        <v>0.148936170212766</v>
      </c>
      <c r="M1255" s="38" t="n">
        <f aca="false">IFERROR(Counts!V1255/Counts!P1255,"")</f>
        <v>0.0425531914893617</v>
      </c>
      <c r="N1255" s="38" t="n">
        <f aca="false">IFERROR(Counts!AD1255/Counts!AC1255,"")</f>
        <v>0</v>
      </c>
      <c r="O1255" s="38" t="n">
        <f aca="false">IFERROR(Counts!AE1255/Counts!AC1255,"")</f>
        <v>0.289473684210526</v>
      </c>
      <c r="P1255" s="39" t="n">
        <f aca="false">IFERROR(Counts!AG1255/Counts!AF1255,"")</f>
        <v>82.4815789473684</v>
      </c>
      <c r="Q1255" s="38" t="n">
        <f aca="false">IFERROR(Counts!AH1255/Counts!AC1255,"")</f>
        <v>0.342105263157895</v>
      </c>
      <c r="R1255" s="38" t="n">
        <f aca="false">IFERROR(Counts!N1255/Counts!M1255,"")</f>
        <v>0.311111111111111</v>
      </c>
      <c r="S1255" s="38" t="n">
        <f aca="false">IFERROR(Counts!K1255/Counts!J1255,"")</f>
        <v>0.730769230769231</v>
      </c>
      <c r="T1255" s="38" t="n">
        <f aca="false">IFERROR(Counts!I1255/Counts!H1255,"")</f>
        <v>0.247058823529412</v>
      </c>
      <c r="U1255" s="38" t="n">
        <f aca="false">IFERROR(1-Counts!L1255/Counts!K1255,"")</f>
        <v>0.894736842105263</v>
      </c>
      <c r="V1255" s="39" t="n">
        <f aca="false">IFERROR(Counts!AJ1255/Counts!AI1255,"")</f>
        <v>68.7397260273973</v>
      </c>
      <c r="W1255" s="38" t="n">
        <f aca="false">IFERROR(Counts!AK1255/Counts!AI1255,"")</f>
        <v>0.0136986301369863</v>
      </c>
      <c r="X1255" s="40" t="n">
        <f aca="false">IFERROR(Counts!O1255,"")</f>
        <v>-2.816</v>
      </c>
      <c r="Y1255" s="36" t="n">
        <f aca="false">IFERROR(INDEX('Season Counts'!$Y$2:$Y$740,$AF1255)/INDEX('Season Counts'!$X$2:$X$740,$AF1255),"")</f>
        <v>0.220070796460177</v>
      </c>
      <c r="Z1255" s="37" t="n">
        <f aca="false">IFERROR(J1255-Y1255,"")</f>
        <v>-0.0025273181993074</v>
      </c>
      <c r="AA1255" s="38" t="n">
        <f aca="false">IFERROR(INDEX('Season Counts'!$K$2:$K$740,$AF1255)/INDEX('Season Counts'!$J$2:$J$740,$AF1255),"")</f>
        <v>0.304347826086957</v>
      </c>
      <c r="AB1255" s="41" t="n">
        <f aca="false">IFERROR(R1255-AA1255,"")</f>
        <v>0.00676328502415458</v>
      </c>
      <c r="AC1255" s="39" t="n">
        <f aca="false">IFERROR(INDEX('Season Counts'!$AG$2:$AG$740,$AF1255)/INDEX('Season Counts'!$AF$2:$AF$740,$AF1255),"")</f>
        <v>68.7472826086957</v>
      </c>
      <c r="AD1255" s="40" t="n">
        <f aca="false">IFERROR(V1255-AC1255,"")</f>
        <v>-0.00755658129840242</v>
      </c>
      <c r="AE1255" s="4" t="str">
        <f aca="false">IF(D1255&lt;Guide!$C$21,"Low PA",IF(TRIM(IF(ISNUMBER(AD1255),IF(N(AD1255)&lt;=-Guide!$C$24,"▼ Bat Speed  ",IF(N(AD1255)&gt;=Guide!$C$24,"▲ Bat Speed  ","")),"")&amp;IF(N(Z1255)&gt;=Guide!$C$22,"▲ Contact  ","")&amp;IF(N(Z1255)&lt;=-Guide!$C$22,"▼ Contact  ","")&amp;IF(N(AB1255)&gt;=Guide!$C$23,"▲ Chase  ","")&amp;IF(N(AB1255)&lt;=-Guide!$C$23,"▼ Chase  ",""))="","Stable",TRIM(IF(ISNUMBER(AD1255),IF(N(AD1255)&lt;=-Guide!$C$24,"▼ Bat Speed  ",IF(N(AD1255)&gt;=Guide!$C$24,"▲ Bat Speed  ","")),"")&amp;IF(N(Z1255)&gt;=Guide!$C$22,"▲ Contact  ","")&amp;IF(N(Z1255)&lt;=-Guide!$C$22,"▼ Contact  ","")&amp;IF(N(AB1255)&gt;=Guide!$C$23,"▲ Chase  ","")&amp;IF(N(AB1255)&lt;=-Guide!$C$23,"▼ Chase  ",""))))</f>
        <v>Stable</v>
      </c>
      <c r="AF1255" s="35" t="n">
        <f aca="false">MATCH(Counts!A1255,'Season Counts'!$A$2:$A$740,0)</f>
        <v>323</v>
      </c>
    </row>
    <row r="1256" customFormat="false" ht="15" hidden="false" customHeight="false" outlineLevel="0" collapsed="false">
      <c r="A1256" s="34" t="str">
        <f aca="false">Counts!B1256</f>
        <v>KC</v>
      </c>
      <c r="B1256" s="5" t="str">
        <f aca="false">Counts!C1256</f>
        <v>Josh Rojas</v>
      </c>
      <c r="C1256" s="34" t="str">
        <f aca="false">Counts!F1256</f>
        <v>Aug</v>
      </c>
      <c r="D1256" s="35" t="n">
        <f aca="false">IFERROR(Counts!P1256,"")</f>
        <v>29</v>
      </c>
      <c r="E1256" s="36" t="n">
        <f aca="false">IFERROR(Counts!R1256/Counts!Q1256,"")</f>
        <v>0.269230769230769</v>
      </c>
      <c r="F1256" s="36" t="n">
        <f aca="false">IFERROR((Counts!R1256+Counts!V1256+Counts!W1256)/(Counts!Q1256+Counts!V1256+Counts!W1256+Counts!X1256),"")</f>
        <v>0.321428571428571</v>
      </c>
      <c r="G1256" s="36" t="n">
        <f aca="false">IFERROR((Counts!R1256+Counts!S1256+2*Counts!T1256+3*Counts!U1256)/Counts!Q1256,"")</f>
        <v>0.423076923076923</v>
      </c>
      <c r="H1256" s="35" t="n">
        <f aca="false">IFERROR(Counts!U1256,"")</f>
        <v>1</v>
      </c>
      <c r="I1256" s="36" t="n">
        <f aca="false">IFERROR(Counts!Z1256/Counts!AA1256,"")</f>
        <v>0.326785714285714</v>
      </c>
      <c r="J1256" s="36" t="n">
        <f aca="false">IFERROR(Counts!AB1256/Counts!AA1256,"")</f>
        <v>0.215821428571429</v>
      </c>
      <c r="K1256" s="37" t="n">
        <f aca="false">IFERROR((Counts!AB1256-Counts!Z1256)/Counts!AA1256,"")</f>
        <v>-0.110964285714286</v>
      </c>
      <c r="L1256" s="38" t="n">
        <f aca="false">IFERROR(Counts!Y1256/Counts!P1256,"")</f>
        <v>0.206896551724138</v>
      </c>
      <c r="M1256" s="38" t="n">
        <f aca="false">IFERROR(Counts!V1256/Counts!P1256,"")</f>
        <v>0.0689655172413793</v>
      </c>
      <c r="N1256" s="38" t="n">
        <f aca="false">IFERROR(Counts!AD1256/Counts!AC1256,"")</f>
        <v>0</v>
      </c>
      <c r="O1256" s="38" t="n">
        <f aca="false">IFERROR(Counts!AE1256/Counts!AC1256,"")</f>
        <v>0.238095238095238</v>
      </c>
      <c r="P1256" s="39" t="n">
        <f aca="false">IFERROR(Counts!AG1256/Counts!AF1256,"")</f>
        <v>83.0571428571429</v>
      </c>
      <c r="Q1256" s="38" t="n">
        <f aca="false">IFERROR(Counts!AH1256/Counts!AC1256,"")</f>
        <v>0.285714285714286</v>
      </c>
      <c r="R1256" s="38" t="n">
        <f aca="false">IFERROR(Counts!N1256/Counts!M1256,"")</f>
        <v>0.25</v>
      </c>
      <c r="S1256" s="38" t="n">
        <f aca="false">IFERROR(Counts!K1256/Counts!J1256,"")</f>
        <v>0.642857142857143</v>
      </c>
      <c r="T1256" s="38" t="n">
        <f aca="false">IFERROR(Counts!I1256/Counts!H1256,"")</f>
        <v>0.1</v>
      </c>
      <c r="U1256" s="38" t="n">
        <f aca="false">IFERROR(1-Counts!L1256/Counts!K1256,"")</f>
        <v>0.916666666666667</v>
      </c>
      <c r="V1256" s="39" t="n">
        <f aca="false">IFERROR(Counts!AJ1256/Counts!AI1256,"")</f>
        <v>69.8477272727273</v>
      </c>
      <c r="W1256" s="38" t="n">
        <f aca="false">IFERROR(Counts!AK1256/Counts!AI1256,"")</f>
        <v>0.0681818181818182</v>
      </c>
      <c r="X1256" s="40" t="n">
        <f aca="false">IFERROR(Counts!O1256,"")</f>
        <v>-0.273</v>
      </c>
      <c r="Y1256" s="36" t="n">
        <f aca="false">IFERROR(INDEX('Season Counts'!$Y$2:$Y$740,$AF1256)/INDEX('Season Counts'!$X$2:$X$740,$AF1256),"")</f>
        <v>0.220070796460177</v>
      </c>
      <c r="Z1256" s="37" t="n">
        <f aca="false">IFERROR(J1256-Y1256,"")</f>
        <v>-0.00424936788874838</v>
      </c>
      <c r="AA1256" s="38" t="n">
        <f aca="false">IFERROR(INDEX('Season Counts'!$K$2:$K$740,$AF1256)/INDEX('Season Counts'!$J$2:$J$740,$AF1256),"")</f>
        <v>0.304347826086957</v>
      </c>
      <c r="AB1256" s="41" t="n">
        <f aca="false">IFERROR(R1256-AA1256,"")</f>
        <v>-0.0543478260869565</v>
      </c>
      <c r="AC1256" s="39" t="n">
        <f aca="false">IFERROR(INDEX('Season Counts'!$AG$2:$AG$740,$AF1256)/INDEX('Season Counts'!$AF$2:$AF$740,$AF1256),"")</f>
        <v>68.7472826086957</v>
      </c>
      <c r="AD1256" s="40" t="n">
        <f aca="false">IFERROR(V1256-AC1256,"")</f>
        <v>1.10044466403163</v>
      </c>
      <c r="AE1256" s="4" t="str">
        <f aca="false">IF(D1256&lt;Guide!$C$21,"Low PA",IF(TRIM(IF(ISNUMBER(AD1256),IF(N(AD1256)&lt;=-Guide!$C$24,"▼ Bat Speed  ",IF(N(AD1256)&gt;=Guide!$C$24,"▲ Bat Speed  ","")),"")&amp;IF(N(Z1256)&gt;=Guide!$C$22,"▲ Contact  ","")&amp;IF(N(Z1256)&lt;=-Guide!$C$22,"▼ Contact  ","")&amp;IF(N(AB1256)&gt;=Guide!$C$23,"▲ Chase  ","")&amp;IF(N(AB1256)&lt;=-Guide!$C$23,"▼ Chase  ",""))="","Stable",TRIM(IF(ISNUMBER(AD1256),IF(N(AD1256)&lt;=-Guide!$C$24,"▼ Bat Speed  ",IF(N(AD1256)&gt;=Guide!$C$24,"▲ Bat Speed  ","")),"")&amp;IF(N(Z1256)&gt;=Guide!$C$22,"▲ Contact  ","")&amp;IF(N(Z1256)&lt;=-Guide!$C$22,"▼ Contact  ","")&amp;IF(N(AB1256)&gt;=Guide!$C$23,"▲ Chase  ","")&amp;IF(N(AB1256)&lt;=-Guide!$C$23,"▼ Chase  ",""))))</f>
        <v>Low PA</v>
      </c>
      <c r="AF1256" s="35" t="n">
        <f aca="false">MATCH(Counts!A1256,'Season Counts'!$A$2:$A$740,0)</f>
        <v>323</v>
      </c>
    </row>
    <row r="1257" customFormat="false" ht="15" hidden="false" customHeight="false" outlineLevel="0" collapsed="false">
      <c r="A1257" s="34" t="str">
        <f aca="false">Counts!B1257</f>
        <v>KC</v>
      </c>
      <c r="B1257" s="5" t="str">
        <f aca="false">Counts!C1257</f>
        <v>Josh Rojas</v>
      </c>
      <c r="C1257" s="34" t="str">
        <f aca="false">Counts!F1257</f>
        <v>Sep</v>
      </c>
      <c r="D1257" s="35" t="n">
        <f aca="false">IFERROR(Counts!P1257,"")</f>
        <v>24</v>
      </c>
      <c r="E1257" s="36" t="n">
        <f aca="false">IFERROR(Counts!R1257/Counts!Q1257,"")</f>
        <v>0.142857142857143</v>
      </c>
      <c r="F1257" s="36" t="n">
        <f aca="false">IFERROR((Counts!R1257+Counts!V1257+Counts!W1257)/(Counts!Q1257+Counts!V1257+Counts!W1257+Counts!X1257),"")</f>
        <v>0.208333333333333</v>
      </c>
      <c r="G1257" s="36" t="n">
        <f aca="false">IFERROR((Counts!R1257+Counts!S1257+2*Counts!T1257+3*Counts!U1257)/Counts!Q1257,"")</f>
        <v>0.142857142857143</v>
      </c>
      <c r="H1257" s="35" t="n">
        <f aca="false">IFERROR(Counts!U1257,"")</f>
        <v>0</v>
      </c>
      <c r="I1257" s="36" t="n">
        <f aca="false">IFERROR(Counts!Z1257/Counts!AA1257,"")</f>
        <v>0.170833333333333</v>
      </c>
      <c r="J1257" s="36" t="n">
        <f aca="false">IFERROR(Counts!AB1257/Counts!AA1257,"")</f>
        <v>0.222458333333333</v>
      </c>
      <c r="K1257" s="37" t="n">
        <f aca="false">IFERROR((Counts!AB1257-Counts!Z1257)/Counts!AA1257,"")</f>
        <v>0.051625</v>
      </c>
      <c r="L1257" s="38" t="n">
        <f aca="false">IFERROR(Counts!Y1257/Counts!P1257,"")</f>
        <v>0.0833333333333333</v>
      </c>
      <c r="M1257" s="38" t="n">
        <f aca="false">IFERROR(Counts!V1257/Counts!P1257,"")</f>
        <v>0.0416666666666667</v>
      </c>
      <c r="N1257" s="38" t="n">
        <f aca="false">IFERROR(Counts!AD1257/Counts!AC1257,"")</f>
        <v>0</v>
      </c>
      <c r="O1257" s="38" t="n">
        <f aca="false">IFERROR(Counts!AE1257/Counts!AC1257,"")</f>
        <v>0.2</v>
      </c>
      <c r="P1257" s="39" t="n">
        <f aca="false">IFERROR(Counts!AG1257/Counts!AF1257,"")</f>
        <v>85.105</v>
      </c>
      <c r="Q1257" s="38" t="n">
        <f aca="false">IFERROR(Counts!AH1257/Counts!AC1257,"")</f>
        <v>0.3</v>
      </c>
      <c r="R1257" s="38" t="n">
        <f aca="false">IFERROR(Counts!N1257/Counts!M1257,"")</f>
        <v>0.315789473684211</v>
      </c>
      <c r="S1257" s="38" t="n">
        <f aca="false">IFERROR(Counts!K1257/Counts!J1257,"")</f>
        <v>0.761904761904762</v>
      </c>
      <c r="T1257" s="38" t="n">
        <f aca="false">IFERROR(Counts!I1257/Counts!H1257,"")</f>
        <v>0.0909090909090909</v>
      </c>
      <c r="U1257" s="38" t="n">
        <f aca="false">IFERROR(1-Counts!L1257/Counts!K1257,"")</f>
        <v>0.96875</v>
      </c>
      <c r="V1257" s="39" t="n">
        <f aca="false">IFERROR(Counts!AJ1257/Counts!AI1257,"")</f>
        <v>67.8642857142857</v>
      </c>
      <c r="W1257" s="38" t="n">
        <f aca="false">IFERROR(Counts!AK1257/Counts!AI1257,"")</f>
        <v>0.0238095238095238</v>
      </c>
      <c r="X1257" s="40" t="n">
        <f aca="false">IFERROR(Counts!O1257,"")</f>
        <v>-2.99</v>
      </c>
      <c r="Y1257" s="36" t="n">
        <f aca="false">IFERROR(INDEX('Season Counts'!$Y$2:$Y$740,$AF1257)/INDEX('Season Counts'!$X$2:$X$740,$AF1257),"")</f>
        <v>0.220070796460177</v>
      </c>
      <c r="Z1257" s="37" t="n">
        <f aca="false">IFERROR(J1257-Y1257,"")</f>
        <v>0.00238753687315638</v>
      </c>
      <c r="AA1257" s="38" t="n">
        <f aca="false">IFERROR(INDEX('Season Counts'!$K$2:$K$740,$AF1257)/INDEX('Season Counts'!$J$2:$J$740,$AF1257),"")</f>
        <v>0.304347826086957</v>
      </c>
      <c r="AB1257" s="41" t="n">
        <f aca="false">IFERROR(R1257-AA1257,"")</f>
        <v>0.011441647597254</v>
      </c>
      <c r="AC1257" s="39" t="n">
        <f aca="false">IFERROR(INDEX('Season Counts'!$AG$2:$AG$740,$AF1257)/INDEX('Season Counts'!$AF$2:$AF$740,$AF1257),"")</f>
        <v>68.7472826086957</v>
      </c>
      <c r="AD1257" s="40" t="n">
        <f aca="false">IFERROR(V1257-AC1257,"")</f>
        <v>-0.882996894409942</v>
      </c>
      <c r="AE1257" s="4" t="str">
        <f aca="false">IF(D1257&lt;Guide!$C$21,"Low PA",IF(TRIM(IF(ISNUMBER(AD1257),IF(N(AD1257)&lt;=-Guide!$C$24,"▼ Bat Speed  ",IF(N(AD1257)&gt;=Guide!$C$24,"▲ Bat Speed  ","")),"")&amp;IF(N(Z1257)&gt;=Guide!$C$22,"▲ Contact  ","")&amp;IF(N(Z1257)&lt;=-Guide!$C$22,"▼ Contact  ","")&amp;IF(N(AB1257)&gt;=Guide!$C$23,"▲ Chase  ","")&amp;IF(N(AB1257)&lt;=-Guide!$C$23,"▼ Chase  ",""))="","Stable",TRIM(IF(ISNUMBER(AD1257),IF(N(AD1257)&lt;=-Guide!$C$24,"▼ Bat Speed  ",IF(N(AD1257)&gt;=Guide!$C$24,"▲ Bat Speed  ","")),"")&amp;IF(N(Z1257)&gt;=Guide!$C$22,"▲ Contact  ","")&amp;IF(N(Z1257)&lt;=-Guide!$C$22,"▼ Contact  ","")&amp;IF(N(AB1257)&gt;=Guide!$C$23,"▲ Chase  ","")&amp;IF(N(AB1257)&lt;=-Guide!$C$23,"▼ Chase  ",""))))</f>
        <v>Low PA</v>
      </c>
      <c r="AF1257" s="35" t="n">
        <f aca="false">MATCH(Counts!A1257,'Season Counts'!$A$2:$A$740,0)</f>
        <v>323</v>
      </c>
    </row>
    <row r="1258" customFormat="false" ht="15" hidden="false" customHeight="false" outlineLevel="0" collapsed="false">
      <c r="A1258" s="34" t="str">
        <f aca="false">Counts!B1258</f>
        <v>KC</v>
      </c>
      <c r="B1258" s="5" t="str">
        <f aca="false">Counts!C1258</f>
        <v>Jonathan India</v>
      </c>
      <c r="C1258" s="34" t="str">
        <f aca="false">Counts!F1258</f>
        <v>Mar-Apr</v>
      </c>
      <c r="D1258" s="35" t="n">
        <f aca="false">IFERROR(Counts!P1258,"")</f>
        <v>58</v>
      </c>
      <c r="E1258" s="36" t="n">
        <f aca="false">IFERROR(Counts!R1258/Counts!Q1258,"")</f>
        <v>0.166666666666667</v>
      </c>
      <c r="F1258" s="36" t="n">
        <f aca="false">IFERROR((Counts!R1258+Counts!V1258+Counts!W1258)/(Counts!Q1258+Counts!V1258+Counts!W1258+Counts!X1258),"")</f>
        <v>0.310344827586207</v>
      </c>
      <c r="G1258" s="36" t="n">
        <f aca="false">IFERROR((Counts!R1258+Counts!S1258+2*Counts!T1258+3*Counts!U1258)/Counts!Q1258,"")</f>
        <v>0.3125</v>
      </c>
      <c r="H1258" s="35" t="n">
        <f aca="false">IFERROR(Counts!U1258,"")</f>
        <v>2</v>
      </c>
      <c r="I1258" s="36" t="n">
        <f aca="false">IFERROR(Counts!Z1258/Counts!AA1258,"")</f>
        <v>0.288793103448276</v>
      </c>
      <c r="J1258" s="36" t="n">
        <f aca="false">IFERROR(Counts!AB1258/Counts!AA1258,"")</f>
        <v>0.284120689655172</v>
      </c>
      <c r="K1258" s="37" t="n">
        <f aca="false">IFERROR((Counts!AB1258-Counts!Z1258)/Counts!AA1258,"")</f>
        <v>-0.00467241379310346</v>
      </c>
      <c r="L1258" s="38" t="n">
        <f aca="false">IFERROR(Counts!Y1258/Counts!P1258,"")</f>
        <v>0.224137931034483</v>
      </c>
      <c r="M1258" s="38" t="n">
        <f aca="false">IFERROR(Counts!V1258/Counts!P1258,"")</f>
        <v>0.137931034482759</v>
      </c>
      <c r="N1258" s="38" t="n">
        <f aca="false">IFERROR(Counts!AD1258/Counts!AC1258,"")</f>
        <v>0.0571428571428571</v>
      </c>
      <c r="O1258" s="38" t="n">
        <f aca="false">IFERROR(Counts!AE1258/Counts!AC1258,"")</f>
        <v>0.314285714285714</v>
      </c>
      <c r="P1258" s="39" t="n">
        <f aca="false">IFERROR(Counts!AG1258/Counts!AF1258,"")</f>
        <v>85.66</v>
      </c>
      <c r="Q1258" s="38" t="n">
        <f aca="false">IFERROR(Counts!AH1258/Counts!AC1258,"")</f>
        <v>0.285714285714286</v>
      </c>
      <c r="R1258" s="38" t="n">
        <f aca="false">IFERROR(Counts!N1258/Counts!M1258,"")</f>
        <v>0.17948717948718</v>
      </c>
      <c r="S1258" s="38" t="n">
        <f aca="false">IFERROR(Counts!K1258/Counts!J1258,"")</f>
        <v>0.6</v>
      </c>
      <c r="T1258" s="38" t="n">
        <f aca="false">IFERROR(Counts!I1258/Counts!H1258,"")</f>
        <v>0.204301075268817</v>
      </c>
      <c r="U1258" s="38" t="n">
        <f aca="false">IFERROR(1-Counts!L1258/Counts!K1258,"")</f>
        <v>0.819444444444444</v>
      </c>
      <c r="V1258" s="39" t="n">
        <f aca="false">IFERROR(Counts!AJ1258/Counts!AI1258,"")</f>
        <v>71</v>
      </c>
      <c r="W1258" s="38" t="n">
        <f aca="false">IFERROR(Counts!AK1258/Counts!AI1258,"")</f>
        <v>0.146341463414634</v>
      </c>
      <c r="X1258" s="40" t="n">
        <f aca="false">IFERROR(Counts!O1258,"")</f>
        <v>0.68</v>
      </c>
      <c r="Y1258" s="36" t="n">
        <f aca="false">IFERROR(INDEX('Season Counts'!$Y$2:$Y$740,$AF1258)/INDEX('Season Counts'!$X$2:$X$740,$AF1258),"")</f>
        <v>0.284120689655172</v>
      </c>
      <c r="Z1258" s="37" t="n">
        <f aca="false">IFERROR(J1258-Y1258,"")</f>
        <v>0</v>
      </c>
      <c r="AA1258" s="38" t="n">
        <f aca="false">IFERROR(INDEX('Season Counts'!$K$2:$K$740,$AF1258)/INDEX('Season Counts'!$J$2:$J$740,$AF1258),"")</f>
        <v>0.17948717948718</v>
      </c>
      <c r="AB1258" s="41" t="n">
        <f aca="false">IFERROR(R1258-AA1258,"")</f>
        <v>0</v>
      </c>
      <c r="AC1258" s="39" t="n">
        <f aca="false">IFERROR(INDEX('Season Counts'!$AG$2:$AG$740,$AF1258)/INDEX('Season Counts'!$AF$2:$AF$740,$AF1258),"")</f>
        <v>71</v>
      </c>
      <c r="AD1258" s="40" t="n">
        <f aca="false">IFERROR(V1258-AC1258,"")</f>
        <v>0</v>
      </c>
      <c r="AE1258" s="4" t="str">
        <f aca="false">IF(D1258&lt;Guide!$C$21,"Low PA",IF(TRIM(IF(ISNUMBER(AD1258),IF(N(AD1258)&lt;=-Guide!$C$24,"▼ Bat Speed  ",IF(N(AD1258)&gt;=Guide!$C$24,"▲ Bat Speed  ","")),"")&amp;IF(N(Z1258)&gt;=Guide!$C$22,"▲ Contact  ","")&amp;IF(N(Z1258)&lt;=-Guide!$C$22,"▼ Contact  ","")&amp;IF(N(AB1258)&gt;=Guide!$C$23,"▲ Chase  ","")&amp;IF(N(AB1258)&lt;=-Guide!$C$23,"▼ Chase  ",""))="","Stable",TRIM(IF(ISNUMBER(AD1258),IF(N(AD1258)&lt;=-Guide!$C$24,"▼ Bat Speed  ",IF(N(AD1258)&gt;=Guide!$C$24,"▲ Bat Speed  ","")),"")&amp;IF(N(Z1258)&gt;=Guide!$C$22,"▲ Contact  ","")&amp;IF(N(Z1258)&lt;=-Guide!$C$22,"▼ Contact  ","")&amp;IF(N(AB1258)&gt;=Guide!$C$23,"▲ Chase  ","")&amp;IF(N(AB1258)&lt;=-Guide!$C$23,"▼ Chase  ",""))))</f>
        <v>Stable</v>
      </c>
      <c r="AF1258" s="35" t="n">
        <f aca="false">MATCH(Counts!A1258,'Season Counts'!$A$2:$A$740,0)</f>
        <v>324</v>
      </c>
    </row>
    <row r="1259" customFormat="false" ht="15" hidden="false" customHeight="false" outlineLevel="0" collapsed="false">
      <c r="A1259" s="34" t="str">
        <f aca="false">Counts!B1259</f>
        <v>KC</v>
      </c>
      <c r="B1259" s="5" t="str">
        <f aca="false">Counts!C1259</f>
        <v>Luke Maile</v>
      </c>
      <c r="C1259" s="34" t="str">
        <f aca="false">Counts!F1259</f>
        <v>Jul</v>
      </c>
      <c r="D1259" s="35" t="n">
        <f aca="false">IFERROR(Counts!P1259,"")</f>
        <v>13</v>
      </c>
      <c r="E1259" s="36" t="n">
        <f aca="false">IFERROR(Counts!R1259/Counts!Q1259,"")</f>
        <v>0.25</v>
      </c>
      <c r="F1259" s="36" t="n">
        <f aca="false">IFERROR((Counts!R1259+Counts!V1259+Counts!W1259)/(Counts!Q1259+Counts!V1259+Counts!W1259+Counts!X1259),"")</f>
        <v>0.307692307692308</v>
      </c>
      <c r="G1259" s="36" t="n">
        <f aca="false">IFERROR((Counts!R1259+Counts!S1259+2*Counts!T1259+3*Counts!U1259)/Counts!Q1259,"")</f>
        <v>0.583333333333333</v>
      </c>
      <c r="H1259" s="35" t="n">
        <f aca="false">IFERROR(Counts!U1259,"")</f>
        <v>1</v>
      </c>
      <c r="I1259" s="36" t="n">
        <f aca="false">IFERROR(Counts!Z1259/Counts!AA1259,"")</f>
        <v>0.373076923076923</v>
      </c>
      <c r="J1259" s="36" t="n">
        <f aca="false">IFERROR(Counts!AB1259/Counts!AA1259,"")</f>
        <v>0.233846153846154</v>
      </c>
      <c r="K1259" s="37" t="n">
        <f aca="false">IFERROR((Counts!AB1259-Counts!Z1259)/Counts!AA1259,"")</f>
        <v>-0.139230769230769</v>
      </c>
      <c r="L1259" s="38" t="n">
        <f aca="false">IFERROR(Counts!Y1259/Counts!P1259,"")</f>
        <v>0.230769230769231</v>
      </c>
      <c r="M1259" s="38" t="n">
        <f aca="false">IFERROR(Counts!V1259/Counts!P1259,"")</f>
        <v>0.0769230769230769</v>
      </c>
      <c r="N1259" s="38" t="n">
        <f aca="false">IFERROR(Counts!AD1259/Counts!AC1259,"")</f>
        <v>0.111111111111111</v>
      </c>
      <c r="O1259" s="38" t="n">
        <f aca="false">IFERROR(Counts!AE1259/Counts!AC1259,"")</f>
        <v>0.222222222222222</v>
      </c>
      <c r="P1259" s="39" t="n">
        <f aca="false">IFERROR(Counts!AG1259/Counts!AF1259,"")</f>
        <v>81.6333333333333</v>
      </c>
      <c r="Q1259" s="38" t="n">
        <f aca="false">IFERROR(Counts!AH1259/Counts!AC1259,"")</f>
        <v>0.444444444444444</v>
      </c>
      <c r="R1259" s="38" t="n">
        <f aca="false">IFERROR(Counts!N1259/Counts!M1259,"")</f>
        <v>0.304347826086957</v>
      </c>
      <c r="S1259" s="38" t="n">
        <f aca="false">IFERROR(Counts!K1259/Counts!J1259,"")</f>
        <v>0.62962962962963</v>
      </c>
      <c r="T1259" s="38" t="n">
        <f aca="false">IFERROR(Counts!I1259/Counts!H1259,"")</f>
        <v>0.125</v>
      </c>
      <c r="U1259" s="38" t="n">
        <f aca="false">IFERROR(1-Counts!L1259/Counts!K1259,"")</f>
        <v>0.941176470588235</v>
      </c>
      <c r="V1259" s="39" t="n">
        <f aca="false">IFERROR(Counts!AJ1259/Counts!AI1259,"")</f>
        <v>69.4590909090909</v>
      </c>
      <c r="W1259" s="38" t="n">
        <f aca="false">IFERROR(Counts!AK1259/Counts!AI1259,"")</f>
        <v>0.0454545454545455</v>
      </c>
      <c r="X1259" s="40" t="n">
        <f aca="false">IFERROR(Counts!O1259,"")</f>
        <v>1.445</v>
      </c>
      <c r="Y1259" s="36" t="n">
        <f aca="false">IFERROR(INDEX('Season Counts'!$Y$2:$Y$740,$AF1259)/INDEX('Season Counts'!$X$2:$X$740,$AF1259),"")</f>
        <v>0.1945625</v>
      </c>
      <c r="Z1259" s="37" t="n">
        <f aca="false">IFERROR(J1259-Y1259,"")</f>
        <v>0.0392836538461538</v>
      </c>
      <c r="AA1259" s="38" t="n">
        <f aca="false">IFERROR(INDEX('Season Counts'!$K$2:$K$740,$AF1259)/INDEX('Season Counts'!$J$2:$J$740,$AF1259),"")</f>
        <v>0.304347826086957</v>
      </c>
      <c r="AB1259" s="41" t="n">
        <f aca="false">IFERROR(R1259-AA1259,"")</f>
        <v>0</v>
      </c>
      <c r="AC1259" s="39" t="n">
        <f aca="false">IFERROR(INDEX('Season Counts'!$AG$2:$AG$740,$AF1259)/INDEX('Season Counts'!$AF$2:$AF$740,$AF1259),"")</f>
        <v>69.8439393939394</v>
      </c>
      <c r="AD1259" s="40" t="n">
        <f aca="false">IFERROR(V1259-AC1259,"")</f>
        <v>-0.38484848484849</v>
      </c>
      <c r="AE1259" s="4" t="str">
        <f aca="false">IF(D1259&lt;Guide!$C$21,"Low PA",IF(TRIM(IF(ISNUMBER(AD1259),IF(N(AD1259)&lt;=-Guide!$C$24,"▼ Bat Speed  ",IF(N(AD1259)&gt;=Guide!$C$24,"▲ Bat Speed  ","")),"")&amp;IF(N(Z1259)&gt;=Guide!$C$22,"▲ Contact  ","")&amp;IF(N(Z1259)&lt;=-Guide!$C$22,"▼ Contact  ","")&amp;IF(N(AB1259)&gt;=Guide!$C$23,"▲ Chase  ","")&amp;IF(N(AB1259)&lt;=-Guide!$C$23,"▼ Chase  ",""))="","Stable",TRIM(IF(ISNUMBER(AD1259),IF(N(AD1259)&lt;=-Guide!$C$24,"▼ Bat Speed  ",IF(N(AD1259)&gt;=Guide!$C$24,"▲ Bat Speed  ","")),"")&amp;IF(N(Z1259)&gt;=Guide!$C$22,"▲ Contact  ","")&amp;IF(N(Z1259)&lt;=-Guide!$C$22,"▼ Contact  ","")&amp;IF(N(AB1259)&gt;=Guide!$C$23,"▲ Chase  ","")&amp;IF(N(AB1259)&lt;=-Guide!$C$23,"▼ Chase  ",""))))</f>
        <v>Low PA</v>
      </c>
      <c r="AF1259" s="35" t="n">
        <f aca="false">MATCH(Counts!A1259,'Season Counts'!$A$2:$A$740,0)</f>
        <v>325</v>
      </c>
    </row>
    <row r="1260" customFormat="false" ht="15" hidden="false" customHeight="false" outlineLevel="0" collapsed="false">
      <c r="A1260" s="34" t="str">
        <f aca="false">Counts!B1260</f>
        <v>KC</v>
      </c>
      <c r="B1260" s="5" t="str">
        <f aca="false">Counts!C1260</f>
        <v>Luke Maile</v>
      </c>
      <c r="C1260" s="34" t="str">
        <f aca="false">Counts!F1260</f>
        <v>Aug</v>
      </c>
      <c r="D1260" s="35" t="n">
        <f aca="false">IFERROR(Counts!P1260,"")</f>
        <v>21</v>
      </c>
      <c r="E1260" s="36" t="n">
        <f aca="false">IFERROR(Counts!R1260/Counts!Q1260,"")</f>
        <v>0.0952380952380952</v>
      </c>
      <c r="F1260" s="36" t="n">
        <f aca="false">IFERROR((Counts!R1260+Counts!V1260+Counts!W1260)/(Counts!Q1260+Counts!V1260+Counts!W1260+Counts!X1260),"")</f>
        <v>0.0952380952380952</v>
      </c>
      <c r="G1260" s="36" t="n">
        <f aca="false">IFERROR((Counts!R1260+Counts!S1260+2*Counts!T1260+3*Counts!U1260)/Counts!Q1260,"")</f>
        <v>0.0952380952380952</v>
      </c>
      <c r="H1260" s="35" t="n">
        <f aca="false">IFERROR(Counts!U1260,"")</f>
        <v>0</v>
      </c>
      <c r="I1260" s="36" t="n">
        <f aca="false">IFERROR(Counts!Z1260/Counts!AA1260,"")</f>
        <v>0.0857142857142857</v>
      </c>
      <c r="J1260" s="36" t="n">
        <f aca="false">IFERROR(Counts!AB1260/Counts!AA1260,"")</f>
        <v>0.107666666666667</v>
      </c>
      <c r="K1260" s="37" t="n">
        <f aca="false">IFERROR((Counts!AB1260-Counts!Z1260)/Counts!AA1260,"")</f>
        <v>0.021952380952381</v>
      </c>
      <c r="L1260" s="38" t="n">
        <f aca="false">IFERROR(Counts!Y1260/Counts!P1260,"")</f>
        <v>0.380952380952381</v>
      </c>
      <c r="M1260" s="38" t="n">
        <f aca="false">IFERROR(Counts!V1260/Counts!P1260,"")</f>
        <v>0</v>
      </c>
      <c r="N1260" s="38" t="n">
        <f aca="false">IFERROR(Counts!AD1260/Counts!AC1260,"")</f>
        <v>0</v>
      </c>
      <c r="O1260" s="38" t="n">
        <f aca="false">IFERROR(Counts!AE1260/Counts!AC1260,"")</f>
        <v>0.230769230769231</v>
      </c>
      <c r="P1260" s="39" t="n">
        <f aca="false">IFERROR(Counts!AG1260/Counts!AF1260,"")</f>
        <v>84.2384615384615</v>
      </c>
      <c r="Q1260" s="38" t="n">
        <f aca="false">IFERROR(Counts!AH1260/Counts!AC1260,"")</f>
        <v>0.307692307692308</v>
      </c>
      <c r="R1260" s="38" t="n">
        <f aca="false">IFERROR(Counts!N1260/Counts!M1260,"")</f>
        <v>0.363636363636364</v>
      </c>
      <c r="S1260" s="38" t="n">
        <f aca="false">IFERROR(Counts!K1260/Counts!J1260,"")</f>
        <v>0.567567567567568</v>
      </c>
      <c r="T1260" s="38" t="n">
        <f aca="false">IFERROR(Counts!I1260/Counts!H1260,"")</f>
        <v>0.303030303030303</v>
      </c>
      <c r="U1260" s="38" t="n">
        <f aca="false">IFERROR(1-Counts!L1260/Counts!K1260,"")</f>
        <v>0.80952380952381</v>
      </c>
      <c r="V1260" s="39" t="n">
        <f aca="false">IFERROR(Counts!AJ1260/Counts!AI1260,"")</f>
        <v>70.2366666666667</v>
      </c>
      <c r="W1260" s="38" t="n">
        <f aca="false">IFERROR(Counts!AK1260/Counts!AI1260,"")</f>
        <v>0.0333333333333333</v>
      </c>
      <c r="X1260" s="40" t="n">
        <f aca="false">IFERROR(Counts!O1260,"")</f>
        <v>-4.211</v>
      </c>
      <c r="Y1260" s="36" t="n">
        <f aca="false">IFERROR(INDEX('Season Counts'!$Y$2:$Y$740,$AF1260)/INDEX('Season Counts'!$X$2:$X$740,$AF1260),"")</f>
        <v>0.1945625</v>
      </c>
      <c r="Z1260" s="37" t="n">
        <f aca="false">IFERROR(J1260-Y1260,"")</f>
        <v>-0.0868958333333333</v>
      </c>
      <c r="AA1260" s="38" t="n">
        <f aca="false">IFERROR(INDEX('Season Counts'!$K$2:$K$740,$AF1260)/INDEX('Season Counts'!$J$2:$J$740,$AF1260),"")</f>
        <v>0.304347826086957</v>
      </c>
      <c r="AB1260" s="41" t="n">
        <f aca="false">IFERROR(R1260-AA1260,"")</f>
        <v>0.0592885375494071</v>
      </c>
      <c r="AC1260" s="39" t="n">
        <f aca="false">IFERROR(INDEX('Season Counts'!$AG$2:$AG$740,$AF1260)/INDEX('Season Counts'!$AF$2:$AF$740,$AF1260),"")</f>
        <v>69.8439393939394</v>
      </c>
      <c r="AD1260" s="40" t="n">
        <f aca="false">IFERROR(V1260-AC1260,"")</f>
        <v>0.392727272727271</v>
      </c>
      <c r="AE1260" s="4" t="str">
        <f aca="false">IF(D1260&lt;Guide!$C$21,"Low PA",IF(TRIM(IF(ISNUMBER(AD1260),IF(N(AD1260)&lt;=-Guide!$C$24,"▼ Bat Speed  ",IF(N(AD1260)&gt;=Guide!$C$24,"▲ Bat Speed  ","")),"")&amp;IF(N(Z1260)&gt;=Guide!$C$22,"▲ Contact  ","")&amp;IF(N(Z1260)&lt;=-Guide!$C$22,"▼ Contact  ","")&amp;IF(N(AB1260)&gt;=Guide!$C$23,"▲ Chase  ","")&amp;IF(N(AB1260)&lt;=-Guide!$C$23,"▼ Chase  ",""))="","Stable",TRIM(IF(ISNUMBER(AD1260),IF(N(AD1260)&lt;=-Guide!$C$24,"▼ Bat Speed  ",IF(N(AD1260)&gt;=Guide!$C$24,"▲ Bat Speed  ","")),"")&amp;IF(N(Z1260)&gt;=Guide!$C$22,"▲ Contact  ","")&amp;IF(N(Z1260)&lt;=-Guide!$C$22,"▼ Contact  ","")&amp;IF(N(AB1260)&gt;=Guide!$C$23,"▲ Chase  ","")&amp;IF(N(AB1260)&lt;=-Guide!$C$23,"▼ Chase  ",""))))</f>
        <v>Low PA</v>
      </c>
      <c r="AF1260" s="35" t="n">
        <f aca="false">MATCH(Counts!A1260,'Season Counts'!$A$2:$A$740,0)</f>
        <v>325</v>
      </c>
    </row>
    <row r="1261" customFormat="false" ht="15" hidden="false" customHeight="false" outlineLevel="0" collapsed="false">
      <c r="A1261" s="34" t="str">
        <f aca="false">Counts!B1261</f>
        <v>KC</v>
      </c>
      <c r="B1261" s="5" t="str">
        <f aca="false">Counts!C1261</f>
        <v>Luke Maile</v>
      </c>
      <c r="C1261" s="34" t="str">
        <f aca="false">Counts!F1261</f>
        <v>Sep</v>
      </c>
      <c r="D1261" s="35" t="n">
        <f aca="false">IFERROR(Counts!P1261,"")</f>
        <v>14</v>
      </c>
      <c r="E1261" s="36" t="n">
        <f aca="false">IFERROR(Counts!R1261/Counts!Q1261,"")</f>
        <v>0.181818181818182</v>
      </c>
      <c r="F1261" s="36" t="n">
        <f aca="false">IFERROR((Counts!R1261+Counts!V1261+Counts!W1261)/(Counts!Q1261+Counts!V1261+Counts!W1261+Counts!X1261),"")</f>
        <v>0.357142857142857</v>
      </c>
      <c r="G1261" s="36" t="n">
        <f aca="false">IFERROR((Counts!R1261+Counts!S1261+2*Counts!T1261+3*Counts!U1261)/Counts!Q1261,"")</f>
        <v>0.272727272727273</v>
      </c>
      <c r="H1261" s="35" t="n">
        <f aca="false">IFERROR(Counts!U1261,"")</f>
        <v>0</v>
      </c>
      <c r="I1261" s="36" t="n">
        <f aca="false">IFERROR(Counts!Z1261/Counts!AA1261,"")</f>
        <v>0.303571428571429</v>
      </c>
      <c r="J1261" s="36" t="n">
        <f aca="false">IFERROR(Counts!AB1261/Counts!AA1261,"")</f>
        <v>0.288428571428571</v>
      </c>
      <c r="K1261" s="37" t="n">
        <f aca="false">IFERROR((Counts!AB1261-Counts!Z1261)/Counts!AA1261,"")</f>
        <v>-0.0151428571428571</v>
      </c>
      <c r="L1261" s="38" t="n">
        <f aca="false">IFERROR(Counts!Y1261/Counts!P1261,"")</f>
        <v>0.214285714285714</v>
      </c>
      <c r="M1261" s="38" t="n">
        <f aca="false">IFERROR(Counts!V1261/Counts!P1261,"")</f>
        <v>0.214285714285714</v>
      </c>
      <c r="N1261" s="38" t="n">
        <f aca="false">IFERROR(Counts!AD1261/Counts!AC1261,"")</f>
        <v>0</v>
      </c>
      <c r="O1261" s="38" t="n">
        <f aca="false">IFERROR(Counts!AE1261/Counts!AC1261,"")</f>
        <v>0.375</v>
      </c>
      <c r="P1261" s="39" t="n">
        <f aca="false">IFERROR(Counts!AG1261/Counts!AF1261,"")</f>
        <v>84.1875</v>
      </c>
      <c r="Q1261" s="38" t="n">
        <f aca="false">IFERROR(Counts!AH1261/Counts!AC1261,"")</f>
        <v>0.125</v>
      </c>
      <c r="R1261" s="38" t="n">
        <f aca="false">IFERROR(Counts!N1261/Counts!M1261,"")</f>
        <v>0.25</v>
      </c>
      <c r="S1261" s="38" t="n">
        <f aca="false">IFERROR(Counts!K1261/Counts!J1261,"")</f>
        <v>0.476190476190476</v>
      </c>
      <c r="T1261" s="38" t="n">
        <f aca="false">IFERROR(Counts!I1261/Counts!H1261,"")</f>
        <v>0.210526315789474</v>
      </c>
      <c r="U1261" s="38" t="n">
        <f aca="false">IFERROR(1-Counts!L1261/Counts!K1261,"")</f>
        <v>1</v>
      </c>
      <c r="V1261" s="39" t="n">
        <f aca="false">IFERROR(Counts!AJ1261/Counts!AI1261,"")</f>
        <v>69.6071428571429</v>
      </c>
      <c r="W1261" s="38" t="n">
        <f aca="false">IFERROR(Counts!AK1261/Counts!AI1261,"")</f>
        <v>0</v>
      </c>
      <c r="X1261" s="40" t="n">
        <f aca="false">IFERROR(Counts!O1261,"")</f>
        <v>-0.5</v>
      </c>
      <c r="Y1261" s="36" t="n">
        <f aca="false">IFERROR(INDEX('Season Counts'!$Y$2:$Y$740,$AF1261)/INDEX('Season Counts'!$X$2:$X$740,$AF1261),"")</f>
        <v>0.1945625</v>
      </c>
      <c r="Z1261" s="37" t="n">
        <f aca="false">IFERROR(J1261-Y1261,"")</f>
        <v>0.0938660714285714</v>
      </c>
      <c r="AA1261" s="38" t="n">
        <f aca="false">IFERROR(INDEX('Season Counts'!$K$2:$K$740,$AF1261)/INDEX('Season Counts'!$J$2:$J$740,$AF1261),"")</f>
        <v>0.304347826086957</v>
      </c>
      <c r="AB1261" s="41" t="n">
        <f aca="false">IFERROR(R1261-AA1261,"")</f>
        <v>-0.0543478260869565</v>
      </c>
      <c r="AC1261" s="39" t="n">
        <f aca="false">IFERROR(INDEX('Season Counts'!$AG$2:$AG$740,$AF1261)/INDEX('Season Counts'!$AF$2:$AF$740,$AF1261),"")</f>
        <v>69.8439393939394</v>
      </c>
      <c r="AD1261" s="40" t="n">
        <f aca="false">IFERROR(V1261-AC1261,"")</f>
        <v>-0.236796536796533</v>
      </c>
      <c r="AE1261" s="4" t="str">
        <f aca="false">IF(D1261&lt;Guide!$C$21,"Low PA",IF(TRIM(IF(ISNUMBER(AD1261),IF(N(AD1261)&lt;=-Guide!$C$24,"▼ Bat Speed  ",IF(N(AD1261)&gt;=Guide!$C$24,"▲ Bat Speed  ","")),"")&amp;IF(N(Z1261)&gt;=Guide!$C$22,"▲ Contact  ","")&amp;IF(N(Z1261)&lt;=-Guide!$C$22,"▼ Contact  ","")&amp;IF(N(AB1261)&gt;=Guide!$C$23,"▲ Chase  ","")&amp;IF(N(AB1261)&lt;=-Guide!$C$23,"▼ Chase  ",""))="","Stable",TRIM(IF(ISNUMBER(AD1261),IF(N(AD1261)&lt;=-Guide!$C$24,"▼ Bat Speed  ",IF(N(AD1261)&gt;=Guide!$C$24,"▲ Bat Speed  ","")),"")&amp;IF(N(Z1261)&gt;=Guide!$C$22,"▲ Contact  ","")&amp;IF(N(Z1261)&lt;=-Guide!$C$22,"▼ Contact  ","")&amp;IF(N(AB1261)&gt;=Guide!$C$23,"▲ Chase  ","")&amp;IF(N(AB1261)&lt;=-Guide!$C$23,"▼ Chase  ",""))))</f>
        <v>Low PA</v>
      </c>
      <c r="AF1261" s="35" t="n">
        <f aca="false">MATCH(Counts!A1261,'Season Counts'!$A$2:$A$740,0)</f>
        <v>325</v>
      </c>
    </row>
    <row r="1262" customFormat="false" ht="15" hidden="false" customHeight="false" outlineLevel="0" collapsed="false">
      <c r="A1262" s="34" t="str">
        <f aca="false">Counts!B1262</f>
        <v>KC</v>
      </c>
      <c r="B1262" s="5" t="str">
        <f aca="false">Counts!C1262</f>
        <v>Kameron Misner</v>
      </c>
      <c r="C1262" s="34" t="str">
        <f aca="false">Counts!F1262</f>
        <v>Jun</v>
      </c>
      <c r="D1262" s="35" t="n">
        <f aca="false">IFERROR(Counts!P1262,"")</f>
        <v>34</v>
      </c>
      <c r="E1262" s="36" t="n">
        <f aca="false">IFERROR(Counts!R1262/Counts!Q1262,"")</f>
        <v>0.28125</v>
      </c>
      <c r="F1262" s="36" t="n">
        <f aca="false">IFERROR((Counts!R1262+Counts!V1262+Counts!W1262)/(Counts!Q1262+Counts!V1262+Counts!W1262+Counts!X1262),"")</f>
        <v>0.303030303030303</v>
      </c>
      <c r="G1262" s="36" t="n">
        <f aca="false">IFERROR((Counts!R1262+Counts!S1262+2*Counts!T1262+3*Counts!U1262)/Counts!Q1262,"")</f>
        <v>0.3125</v>
      </c>
      <c r="H1262" s="35" t="n">
        <f aca="false">IFERROR(Counts!U1262,"")</f>
        <v>0</v>
      </c>
      <c r="I1262" s="36" t="n">
        <f aca="false">IFERROR(Counts!Z1262/Counts!AA1262,"")</f>
        <v>0.277272727272727</v>
      </c>
      <c r="J1262" s="36" t="n">
        <f aca="false">IFERROR(Counts!AB1262/Counts!AA1262,"")</f>
        <v>0.224181818181818</v>
      </c>
      <c r="K1262" s="37" t="n">
        <f aca="false">IFERROR((Counts!AB1262-Counts!Z1262)/Counts!AA1262,"")</f>
        <v>-0.0530909090909091</v>
      </c>
      <c r="L1262" s="38" t="n">
        <f aca="false">IFERROR(Counts!Y1262/Counts!P1262,"")</f>
        <v>0.382352941176471</v>
      </c>
      <c r="M1262" s="38" t="n">
        <f aca="false">IFERROR(Counts!V1262/Counts!P1262,"")</f>
        <v>0.0294117647058824</v>
      </c>
      <c r="N1262" s="38" t="n">
        <f aca="false">IFERROR(Counts!AD1262/Counts!AC1262,"")</f>
        <v>0</v>
      </c>
      <c r="O1262" s="38" t="n">
        <f aca="false">IFERROR(Counts!AE1262/Counts!AC1262,"")</f>
        <v>0.2</v>
      </c>
      <c r="P1262" s="39" t="n">
        <f aca="false">IFERROR(Counts!AG1262/Counts!AF1262,"")</f>
        <v>78.58</v>
      </c>
      <c r="Q1262" s="38" t="n">
        <f aca="false">IFERROR(Counts!AH1262/Counts!AC1262,"")</f>
        <v>0.35</v>
      </c>
      <c r="R1262" s="38" t="n">
        <f aca="false">IFERROR(Counts!N1262/Counts!M1262,"")</f>
        <v>0.306666666666667</v>
      </c>
      <c r="S1262" s="38" t="n">
        <f aca="false">IFERROR(Counts!K1262/Counts!J1262,"")</f>
        <v>0.757142857142857</v>
      </c>
      <c r="T1262" s="38" t="n">
        <f aca="false">IFERROR(Counts!I1262/Counts!H1262,"")</f>
        <v>0.302631578947368</v>
      </c>
      <c r="U1262" s="38" t="n">
        <f aca="false">IFERROR(1-Counts!L1262/Counts!K1262,"")</f>
        <v>0.792452830188679</v>
      </c>
      <c r="V1262" s="39" t="n">
        <f aca="false">IFERROR(Counts!AJ1262/Counts!AI1262,"")</f>
        <v>74.5645161290323</v>
      </c>
      <c r="W1262" s="38" t="n">
        <f aca="false">IFERROR(Counts!AK1262/Counts!AI1262,"")</f>
        <v>0.435483870967742</v>
      </c>
      <c r="X1262" s="40" t="n">
        <f aca="false">IFERROR(Counts!O1262,"")</f>
        <v>-0.719</v>
      </c>
      <c r="Y1262" s="36" t="n">
        <f aca="false">IFERROR(INDEX('Season Counts'!$Y$2:$Y$740,$AF1262)/INDEX('Season Counts'!$X$2:$X$740,$AF1262),"")</f>
        <v>0.209255813953488</v>
      </c>
      <c r="Z1262" s="37" t="n">
        <f aca="false">IFERROR(J1262-Y1262,"")</f>
        <v>0.0149260042283298</v>
      </c>
      <c r="AA1262" s="38" t="n">
        <f aca="false">IFERROR(INDEX('Season Counts'!$K$2:$K$740,$AF1262)/INDEX('Season Counts'!$J$2:$J$740,$AF1262),"")</f>
        <v>0.301075268817204</v>
      </c>
      <c r="AB1262" s="41" t="n">
        <f aca="false">IFERROR(R1262-AA1262,"")</f>
        <v>0.00559139784946233</v>
      </c>
      <c r="AC1262" s="39" t="n">
        <f aca="false">IFERROR(INDEX('Season Counts'!$AG$2:$AG$740,$AF1262)/INDEX('Season Counts'!$AF$2:$AF$740,$AF1262),"")</f>
        <v>74.5975609756098</v>
      </c>
      <c r="AD1262" s="40" t="n">
        <f aca="false">IFERROR(V1262-AC1262,"")</f>
        <v>-0.0330448465774964</v>
      </c>
      <c r="AE1262" s="4" t="str">
        <f aca="false">IF(D1262&lt;Guide!$C$21,"Low PA",IF(TRIM(IF(ISNUMBER(AD1262),IF(N(AD1262)&lt;=-Guide!$C$24,"▼ Bat Speed  ",IF(N(AD1262)&gt;=Guide!$C$24,"▲ Bat Speed  ","")),"")&amp;IF(N(Z1262)&gt;=Guide!$C$22,"▲ Contact  ","")&amp;IF(N(Z1262)&lt;=-Guide!$C$22,"▼ Contact  ","")&amp;IF(N(AB1262)&gt;=Guide!$C$23,"▲ Chase  ","")&amp;IF(N(AB1262)&lt;=-Guide!$C$23,"▼ Chase  ",""))="","Stable",TRIM(IF(ISNUMBER(AD1262),IF(N(AD1262)&lt;=-Guide!$C$24,"▼ Bat Speed  ",IF(N(AD1262)&gt;=Guide!$C$24,"▲ Bat Speed  ","")),"")&amp;IF(N(Z1262)&gt;=Guide!$C$22,"▲ Contact  ","")&amp;IF(N(Z1262)&lt;=-Guide!$C$22,"▼ Contact  ","")&amp;IF(N(AB1262)&gt;=Guide!$C$23,"▲ Chase  ","")&amp;IF(N(AB1262)&lt;=-Guide!$C$23,"▼ Chase  ",""))))</f>
        <v>Low PA</v>
      </c>
      <c r="AF1262" s="35" t="n">
        <f aca="false">MATCH(Counts!A1262,'Season Counts'!$A$2:$A$740,0)</f>
        <v>326</v>
      </c>
    </row>
    <row r="1263" customFormat="false" ht="15" hidden="false" customHeight="false" outlineLevel="0" collapsed="false">
      <c r="A1263" s="34" t="str">
        <f aca="false">Counts!B1263</f>
        <v>KC</v>
      </c>
      <c r="B1263" s="5" t="str">
        <f aca="false">Counts!C1263</f>
        <v>Kameron Misner</v>
      </c>
      <c r="C1263" s="34" t="str">
        <f aca="false">Counts!F1263</f>
        <v>Jul</v>
      </c>
      <c r="D1263" s="35" t="n">
        <f aca="false">IFERROR(Counts!P1263,"")</f>
        <v>10</v>
      </c>
      <c r="E1263" s="36" t="n">
        <f aca="false">IFERROR(Counts!R1263/Counts!Q1263,"")</f>
        <v>0</v>
      </c>
      <c r="F1263" s="36" t="n">
        <f aca="false">IFERROR((Counts!R1263+Counts!V1263+Counts!W1263)/(Counts!Q1263+Counts!V1263+Counts!W1263+Counts!X1263),"")</f>
        <v>0.1</v>
      </c>
      <c r="G1263" s="36" t="n">
        <f aca="false">IFERROR((Counts!R1263+Counts!S1263+2*Counts!T1263+3*Counts!U1263)/Counts!Q1263,"")</f>
        <v>0</v>
      </c>
      <c r="H1263" s="35" t="n">
        <f aca="false">IFERROR(Counts!U1263,"")</f>
        <v>0</v>
      </c>
      <c r="I1263" s="36" t="n">
        <f aca="false">IFERROR(Counts!Z1263/Counts!AA1263,"")</f>
        <v>0.07</v>
      </c>
      <c r="J1263" s="36" t="n">
        <f aca="false">IFERROR(Counts!AB1263/Counts!AA1263,"")</f>
        <v>0.16</v>
      </c>
      <c r="K1263" s="37" t="n">
        <f aca="false">IFERROR((Counts!AB1263-Counts!Z1263)/Counts!AA1263,"")</f>
        <v>0.09</v>
      </c>
      <c r="L1263" s="38" t="n">
        <f aca="false">IFERROR(Counts!Y1263/Counts!P1263,"")</f>
        <v>0.4</v>
      </c>
      <c r="M1263" s="38" t="n">
        <f aca="false">IFERROR(Counts!V1263/Counts!P1263,"")</f>
        <v>0.1</v>
      </c>
      <c r="N1263" s="38" t="n">
        <f aca="false">IFERROR(Counts!AD1263/Counts!AC1263,"")</f>
        <v>0</v>
      </c>
      <c r="O1263" s="38" t="n">
        <f aca="false">IFERROR(Counts!AE1263/Counts!AC1263,"")</f>
        <v>0.2</v>
      </c>
      <c r="P1263" s="39" t="n">
        <f aca="false">IFERROR(Counts!AG1263/Counts!AF1263,"")</f>
        <v>86.1</v>
      </c>
      <c r="Q1263" s="38" t="n">
        <f aca="false">IFERROR(Counts!AH1263/Counts!AC1263,"")</f>
        <v>0</v>
      </c>
      <c r="R1263" s="38" t="n">
        <f aca="false">IFERROR(Counts!N1263/Counts!M1263,"")</f>
        <v>0.277777777777778</v>
      </c>
      <c r="S1263" s="38" t="n">
        <f aca="false">IFERROR(Counts!K1263/Counts!J1263,"")</f>
        <v>0.80952380952381</v>
      </c>
      <c r="T1263" s="38" t="n">
        <f aca="false">IFERROR(Counts!I1263/Counts!H1263,"")</f>
        <v>0.5</v>
      </c>
      <c r="U1263" s="38" t="n">
        <f aca="false">IFERROR(1-Counts!L1263/Counts!K1263,"")</f>
        <v>0.529411764705882</v>
      </c>
      <c r="V1263" s="39" t="n">
        <f aca="false">IFERROR(Counts!AJ1263/Counts!AI1263,"")</f>
        <v>74.7</v>
      </c>
      <c r="W1263" s="38" t="n">
        <f aca="false">IFERROR(Counts!AK1263/Counts!AI1263,"")</f>
        <v>0.45</v>
      </c>
      <c r="X1263" s="40" t="n">
        <f aca="false">IFERROR(Counts!O1263,"")</f>
        <v>-1.176</v>
      </c>
      <c r="Y1263" s="36" t="n">
        <f aca="false">IFERROR(INDEX('Season Counts'!$Y$2:$Y$740,$AF1263)/INDEX('Season Counts'!$X$2:$X$740,$AF1263),"")</f>
        <v>0.209255813953488</v>
      </c>
      <c r="Z1263" s="37" t="n">
        <f aca="false">IFERROR(J1263-Y1263,"")</f>
        <v>-0.0492558139534884</v>
      </c>
      <c r="AA1263" s="38" t="n">
        <f aca="false">IFERROR(INDEX('Season Counts'!$K$2:$K$740,$AF1263)/INDEX('Season Counts'!$J$2:$J$740,$AF1263),"")</f>
        <v>0.301075268817204</v>
      </c>
      <c r="AB1263" s="41" t="n">
        <f aca="false">IFERROR(R1263-AA1263,"")</f>
        <v>-0.0232974910394265</v>
      </c>
      <c r="AC1263" s="39" t="n">
        <f aca="false">IFERROR(INDEX('Season Counts'!$AG$2:$AG$740,$AF1263)/INDEX('Season Counts'!$AF$2:$AF$740,$AF1263),"")</f>
        <v>74.5975609756098</v>
      </c>
      <c r="AD1263" s="40" t="n">
        <f aca="false">IFERROR(V1263-AC1263,"")</f>
        <v>0.10243902439025</v>
      </c>
      <c r="AE1263" s="4" t="str">
        <f aca="false">IF(D1263&lt;Guide!$C$21,"Low PA",IF(TRIM(IF(ISNUMBER(AD1263),IF(N(AD1263)&lt;=-Guide!$C$24,"▼ Bat Speed  ",IF(N(AD1263)&gt;=Guide!$C$24,"▲ Bat Speed  ","")),"")&amp;IF(N(Z1263)&gt;=Guide!$C$22,"▲ Contact  ","")&amp;IF(N(Z1263)&lt;=-Guide!$C$22,"▼ Contact  ","")&amp;IF(N(AB1263)&gt;=Guide!$C$23,"▲ Chase  ","")&amp;IF(N(AB1263)&lt;=-Guide!$C$23,"▼ Chase  ",""))="","Stable",TRIM(IF(ISNUMBER(AD1263),IF(N(AD1263)&lt;=-Guide!$C$24,"▼ Bat Speed  ",IF(N(AD1263)&gt;=Guide!$C$24,"▲ Bat Speed  ","")),"")&amp;IF(N(Z1263)&gt;=Guide!$C$22,"▲ Contact  ","")&amp;IF(N(Z1263)&lt;=-Guide!$C$22,"▼ Contact  ","")&amp;IF(N(AB1263)&gt;=Guide!$C$23,"▲ Chase  ","")&amp;IF(N(AB1263)&lt;=-Guide!$C$23,"▼ Chase  ",""))))</f>
        <v>Low PA</v>
      </c>
      <c r="AF1263" s="35" t="n">
        <f aca="false">MATCH(Counts!A1263,'Season Counts'!$A$2:$A$740,0)</f>
        <v>326</v>
      </c>
    </row>
    <row r="1264" customFormat="false" ht="15" hidden="false" customHeight="false" outlineLevel="0" collapsed="false">
      <c r="A1264" s="34" t="str">
        <f aca="false">Counts!B1264</f>
        <v>KC</v>
      </c>
      <c r="B1264" s="5" t="str">
        <f aca="false">Counts!C1264</f>
        <v>Elias Díaz</v>
      </c>
      <c r="C1264" s="34" t="str">
        <f aca="false">Counts!F1264</f>
        <v>Mar-Apr</v>
      </c>
      <c r="D1264" s="35" t="n">
        <f aca="false">IFERROR(Counts!P1264,"")</f>
        <v>12</v>
      </c>
      <c r="E1264" s="36" t="n">
        <f aca="false">IFERROR(Counts!R1264/Counts!Q1264,"")</f>
        <v>0.363636363636364</v>
      </c>
      <c r="F1264" s="36" t="n">
        <f aca="false">IFERROR((Counts!R1264+Counts!V1264+Counts!W1264)/(Counts!Q1264+Counts!V1264+Counts!W1264+Counts!X1264),"")</f>
        <v>0.416666666666667</v>
      </c>
      <c r="G1264" s="36" t="n">
        <f aca="false">IFERROR((Counts!R1264+Counts!S1264+2*Counts!T1264+3*Counts!U1264)/Counts!Q1264,"")</f>
        <v>0.818181818181818</v>
      </c>
      <c r="H1264" s="35" t="n">
        <f aca="false">IFERROR(Counts!U1264,"")</f>
        <v>1</v>
      </c>
      <c r="I1264" s="36" t="n">
        <f aca="false">IFERROR(Counts!Z1264/Counts!AA1264,"")</f>
        <v>0.508333333333333</v>
      </c>
      <c r="J1264" s="36" t="n">
        <f aca="false">IFERROR(Counts!AB1264/Counts!AA1264,"")</f>
        <v>0.374083333333333</v>
      </c>
      <c r="K1264" s="37" t="n">
        <f aca="false">IFERROR((Counts!AB1264-Counts!Z1264)/Counts!AA1264,"")</f>
        <v>-0.13425</v>
      </c>
      <c r="L1264" s="38" t="n">
        <f aca="false">IFERROR(Counts!Y1264/Counts!P1264,"")</f>
        <v>0.0833333333333333</v>
      </c>
      <c r="M1264" s="38" t="n">
        <f aca="false">IFERROR(Counts!V1264/Counts!P1264,"")</f>
        <v>0.0833333333333333</v>
      </c>
      <c r="N1264" s="38" t="n">
        <f aca="false">IFERROR(Counts!AD1264/Counts!AC1264,"")</f>
        <v>0.2</v>
      </c>
      <c r="O1264" s="38" t="n">
        <f aca="false">IFERROR(Counts!AE1264/Counts!AC1264,"")</f>
        <v>0.5</v>
      </c>
      <c r="P1264" s="39" t="n">
        <f aca="false">IFERROR(Counts!AG1264/Counts!AF1264,"")</f>
        <v>90.68</v>
      </c>
      <c r="Q1264" s="38" t="n">
        <f aca="false">IFERROR(Counts!AH1264/Counts!AC1264,"")</f>
        <v>0.5</v>
      </c>
      <c r="R1264" s="38" t="n">
        <f aca="false">IFERROR(Counts!N1264/Counts!M1264,"")</f>
        <v>0.333333333333333</v>
      </c>
      <c r="S1264" s="38" t="n">
        <f aca="false">IFERROR(Counts!K1264/Counts!J1264,"")</f>
        <v>0.8125</v>
      </c>
      <c r="T1264" s="38" t="n">
        <f aca="false">IFERROR(Counts!I1264/Counts!H1264,"")</f>
        <v>0.181818181818182</v>
      </c>
      <c r="U1264" s="38" t="n">
        <f aca="false">IFERROR(1-Counts!L1264/Counts!K1264,"")</f>
        <v>0.923076923076923</v>
      </c>
      <c r="V1264" s="39" t="n">
        <f aca="false">IFERROR(Counts!AJ1264/Counts!AI1264,"")</f>
        <v>75.4590909090909</v>
      </c>
      <c r="W1264" s="38" t="n">
        <f aca="false">IFERROR(Counts!AK1264/Counts!AI1264,"")</f>
        <v>0.5</v>
      </c>
      <c r="X1264" s="40" t="n">
        <f aca="false">IFERROR(Counts!O1264,"")</f>
        <v>2.067</v>
      </c>
      <c r="Y1264" s="36" t="n">
        <f aca="false">IFERROR(INDEX('Season Counts'!$Y$2:$Y$740,$AF1264)/INDEX('Season Counts'!$X$2:$X$740,$AF1264),"")</f>
        <v>0.297782608695652</v>
      </c>
      <c r="Z1264" s="37" t="n">
        <f aca="false">IFERROR(J1264-Y1264,"")</f>
        <v>0.0763007246376811</v>
      </c>
      <c r="AA1264" s="38" t="n">
        <f aca="false">IFERROR(INDEX('Season Counts'!$K$2:$K$740,$AF1264)/INDEX('Season Counts'!$J$2:$J$740,$AF1264),"")</f>
        <v>0.377777777777778</v>
      </c>
      <c r="AB1264" s="41" t="n">
        <f aca="false">IFERROR(R1264-AA1264,"")</f>
        <v>-0.0444444444444445</v>
      </c>
      <c r="AC1264" s="39" t="n">
        <f aca="false">IFERROR(INDEX('Season Counts'!$AG$2:$AG$740,$AF1264)/INDEX('Season Counts'!$AF$2:$AF$740,$AF1264),"")</f>
        <v>74.9354166666667</v>
      </c>
      <c r="AD1264" s="40" t="n">
        <f aca="false">IFERROR(V1264-AC1264,"")</f>
        <v>0.523674242424235</v>
      </c>
      <c r="AE1264" s="4" t="str">
        <f aca="false">IF(D1264&lt;Guide!$C$21,"Low PA",IF(TRIM(IF(ISNUMBER(AD1264),IF(N(AD1264)&lt;=-Guide!$C$24,"▼ Bat Speed  ",IF(N(AD1264)&gt;=Guide!$C$24,"▲ Bat Speed  ","")),"")&amp;IF(N(Z1264)&gt;=Guide!$C$22,"▲ Contact  ","")&amp;IF(N(Z1264)&lt;=-Guide!$C$22,"▼ Contact  ","")&amp;IF(N(AB1264)&gt;=Guide!$C$23,"▲ Chase  ","")&amp;IF(N(AB1264)&lt;=-Guide!$C$23,"▼ Chase  ",""))="","Stable",TRIM(IF(ISNUMBER(AD1264),IF(N(AD1264)&lt;=-Guide!$C$24,"▼ Bat Speed  ",IF(N(AD1264)&gt;=Guide!$C$24,"▲ Bat Speed  ","")),"")&amp;IF(N(Z1264)&gt;=Guide!$C$22,"▲ Contact  ","")&amp;IF(N(Z1264)&lt;=-Guide!$C$22,"▼ Contact  ","")&amp;IF(N(AB1264)&gt;=Guide!$C$23,"▲ Chase  ","")&amp;IF(N(AB1264)&lt;=-Guide!$C$23,"▼ Chase  ",""))))</f>
        <v>Low PA</v>
      </c>
      <c r="AF1264" s="35" t="n">
        <f aca="false">MATCH(Counts!A1264,'Season Counts'!$A$2:$A$740,0)</f>
        <v>327</v>
      </c>
    </row>
    <row r="1265" customFormat="false" ht="15" hidden="false" customHeight="false" outlineLevel="0" collapsed="false">
      <c r="A1265" s="34" t="str">
        <f aca="false">Counts!B1265</f>
        <v>KC</v>
      </c>
      <c r="B1265" s="5" t="str">
        <f aca="false">Counts!C1265</f>
        <v>Elias Díaz</v>
      </c>
      <c r="C1265" s="34" t="str">
        <f aca="false">Counts!F1265</f>
        <v>May</v>
      </c>
      <c r="D1265" s="35" t="n">
        <f aca="false">IFERROR(Counts!P1265,"")</f>
        <v>11</v>
      </c>
      <c r="E1265" s="36" t="n">
        <f aca="false">IFERROR(Counts!R1265/Counts!Q1265,"")</f>
        <v>0.0909090909090909</v>
      </c>
      <c r="F1265" s="36" t="n">
        <f aca="false">IFERROR((Counts!R1265+Counts!V1265+Counts!W1265)/(Counts!Q1265+Counts!V1265+Counts!W1265+Counts!X1265),"")</f>
        <v>0.0909090909090909</v>
      </c>
      <c r="G1265" s="36" t="n">
        <f aca="false">IFERROR((Counts!R1265+Counts!S1265+2*Counts!T1265+3*Counts!U1265)/Counts!Q1265,"")</f>
        <v>0.363636363636364</v>
      </c>
      <c r="H1265" s="35" t="n">
        <f aca="false">IFERROR(Counts!U1265,"")</f>
        <v>1</v>
      </c>
      <c r="I1265" s="36" t="n">
        <f aca="false">IFERROR(Counts!Z1265/Counts!AA1265,"")</f>
        <v>0.181818181818182</v>
      </c>
      <c r="J1265" s="36" t="n">
        <f aca="false">IFERROR(Counts!AB1265/Counts!AA1265,"")</f>
        <v>0.214545454545455</v>
      </c>
      <c r="K1265" s="37" t="n">
        <f aca="false">IFERROR((Counts!AB1265-Counts!Z1265)/Counts!AA1265,"")</f>
        <v>0.0327272727272727</v>
      </c>
      <c r="L1265" s="38" t="n">
        <f aca="false">IFERROR(Counts!Y1265/Counts!P1265,"")</f>
        <v>0.363636363636364</v>
      </c>
      <c r="M1265" s="38" t="n">
        <f aca="false">IFERROR(Counts!V1265/Counts!P1265,"")</f>
        <v>0</v>
      </c>
      <c r="N1265" s="38" t="n">
        <f aca="false">IFERROR(Counts!AD1265/Counts!AC1265,"")</f>
        <v>0.142857142857143</v>
      </c>
      <c r="O1265" s="38" t="n">
        <f aca="false">IFERROR(Counts!AE1265/Counts!AC1265,"")</f>
        <v>0.285714285714286</v>
      </c>
      <c r="P1265" s="39" t="n">
        <f aca="false">IFERROR(Counts!AG1265/Counts!AF1265,"")</f>
        <v>85.0857142857143</v>
      </c>
      <c r="Q1265" s="38" t="n">
        <f aca="false">IFERROR(Counts!AH1265/Counts!AC1265,"")</f>
        <v>0.142857142857143</v>
      </c>
      <c r="R1265" s="38" t="n">
        <f aca="false">IFERROR(Counts!N1265/Counts!M1265,"")</f>
        <v>0.444444444444444</v>
      </c>
      <c r="S1265" s="38" t="n">
        <f aca="false">IFERROR(Counts!K1265/Counts!J1265,"")</f>
        <v>0.818181818181818</v>
      </c>
      <c r="T1265" s="38" t="n">
        <f aca="false">IFERROR(Counts!I1265/Counts!H1265,"")</f>
        <v>0.346153846153846</v>
      </c>
      <c r="U1265" s="38" t="n">
        <f aca="false">IFERROR(1-Counts!L1265/Counts!K1265,"")</f>
        <v>0.722222222222222</v>
      </c>
      <c r="V1265" s="39" t="n">
        <f aca="false">IFERROR(Counts!AJ1265/Counts!AI1265,"")</f>
        <v>74.4923076923077</v>
      </c>
      <c r="W1265" s="38" t="n">
        <f aca="false">IFERROR(Counts!AK1265/Counts!AI1265,"")</f>
        <v>0.5</v>
      </c>
      <c r="X1265" s="40" t="n">
        <f aca="false">IFERROR(Counts!O1265,"")</f>
        <v>-0.874</v>
      </c>
      <c r="Y1265" s="36" t="n">
        <f aca="false">IFERROR(INDEX('Season Counts'!$Y$2:$Y$740,$AF1265)/INDEX('Season Counts'!$X$2:$X$740,$AF1265),"")</f>
        <v>0.297782608695652</v>
      </c>
      <c r="Z1265" s="37" t="n">
        <f aca="false">IFERROR(J1265-Y1265,"")</f>
        <v>-0.0832371541501977</v>
      </c>
      <c r="AA1265" s="38" t="n">
        <f aca="false">IFERROR(INDEX('Season Counts'!$K$2:$K$740,$AF1265)/INDEX('Season Counts'!$J$2:$J$740,$AF1265),"")</f>
        <v>0.377777777777778</v>
      </c>
      <c r="AB1265" s="41" t="n">
        <f aca="false">IFERROR(R1265-AA1265,"")</f>
        <v>0.0666666666666667</v>
      </c>
      <c r="AC1265" s="39" t="n">
        <f aca="false">IFERROR(INDEX('Season Counts'!$AG$2:$AG$740,$AF1265)/INDEX('Season Counts'!$AF$2:$AF$740,$AF1265),"")</f>
        <v>74.9354166666667</v>
      </c>
      <c r="AD1265" s="40" t="n">
        <f aca="false">IFERROR(V1265-AC1265,"")</f>
        <v>-0.443108974358978</v>
      </c>
      <c r="AE1265" s="4" t="str">
        <f aca="false">IF(D1265&lt;Guide!$C$21,"Low PA",IF(TRIM(IF(ISNUMBER(AD1265),IF(N(AD1265)&lt;=-Guide!$C$24,"▼ Bat Speed  ",IF(N(AD1265)&gt;=Guide!$C$24,"▲ Bat Speed  ","")),"")&amp;IF(N(Z1265)&gt;=Guide!$C$22,"▲ Contact  ","")&amp;IF(N(Z1265)&lt;=-Guide!$C$22,"▼ Contact  ","")&amp;IF(N(AB1265)&gt;=Guide!$C$23,"▲ Chase  ","")&amp;IF(N(AB1265)&lt;=-Guide!$C$23,"▼ Chase  ",""))="","Stable",TRIM(IF(ISNUMBER(AD1265),IF(N(AD1265)&lt;=-Guide!$C$24,"▼ Bat Speed  ",IF(N(AD1265)&gt;=Guide!$C$24,"▲ Bat Speed  ","")),"")&amp;IF(N(Z1265)&gt;=Guide!$C$22,"▲ Contact  ","")&amp;IF(N(Z1265)&lt;=-Guide!$C$22,"▼ Contact  ","")&amp;IF(N(AB1265)&gt;=Guide!$C$23,"▲ Chase  ","")&amp;IF(N(AB1265)&lt;=-Guide!$C$23,"▼ Chase  ",""))))</f>
        <v>Low PA</v>
      </c>
      <c r="AF1265" s="35" t="n">
        <f aca="false">MATCH(Counts!A1265,'Season Counts'!$A$2:$A$740,0)</f>
        <v>327</v>
      </c>
    </row>
    <row r="1266" customFormat="false" ht="15" hidden="false" customHeight="false" outlineLevel="0" collapsed="false">
      <c r="A1266" s="34" t="str">
        <f aca="false">Counts!B1266</f>
        <v>KC</v>
      </c>
      <c r="B1266" s="5" t="str">
        <f aca="false">Counts!C1266</f>
        <v>Andrew Velazquez</v>
      </c>
      <c r="C1266" s="34" t="str">
        <f aca="false">Counts!F1266</f>
        <v>Jul</v>
      </c>
      <c r="D1266" s="35" t="n">
        <f aca="false">IFERROR(Counts!P1266,"")</f>
        <v>15</v>
      </c>
      <c r="E1266" s="36" t="n">
        <f aca="false">IFERROR(Counts!R1266/Counts!Q1266,"")</f>
        <v>0.0666666666666667</v>
      </c>
      <c r="F1266" s="36" t="n">
        <f aca="false">IFERROR((Counts!R1266+Counts!V1266+Counts!W1266)/(Counts!Q1266+Counts!V1266+Counts!W1266+Counts!X1266),"")</f>
        <v>0.0666666666666667</v>
      </c>
      <c r="G1266" s="36" t="n">
        <f aca="false">IFERROR((Counts!R1266+Counts!S1266+2*Counts!T1266+3*Counts!U1266)/Counts!Q1266,"")</f>
        <v>0.0666666666666667</v>
      </c>
      <c r="H1266" s="35" t="n">
        <f aca="false">IFERROR(Counts!U1266,"")</f>
        <v>0</v>
      </c>
      <c r="I1266" s="36" t="n">
        <f aca="false">IFERROR(Counts!Z1266/Counts!AA1266,"")</f>
        <v>0.06</v>
      </c>
      <c r="J1266" s="36" t="n">
        <f aca="false">IFERROR(Counts!AB1266/Counts!AA1266,"")</f>
        <v>0.160333333333333</v>
      </c>
      <c r="K1266" s="37" t="n">
        <f aca="false">IFERROR((Counts!AB1266-Counts!Z1266)/Counts!AA1266,"")</f>
        <v>0.100333333333333</v>
      </c>
      <c r="L1266" s="38" t="n">
        <f aca="false">IFERROR(Counts!Y1266/Counts!P1266,"")</f>
        <v>0.133333333333333</v>
      </c>
      <c r="M1266" s="38" t="n">
        <f aca="false">IFERROR(Counts!V1266/Counts!P1266,"")</f>
        <v>0</v>
      </c>
      <c r="N1266" s="38" t="n">
        <f aca="false">IFERROR(Counts!AD1266/Counts!AC1266,"")</f>
        <v>0</v>
      </c>
      <c r="O1266" s="38" t="n">
        <f aca="false">IFERROR(Counts!AE1266/Counts!AC1266,"")</f>
        <v>0.230769230769231</v>
      </c>
      <c r="P1266" s="39" t="n">
        <f aca="false">IFERROR(Counts!AG1266/Counts!AF1266,"")</f>
        <v>72.4538461538462</v>
      </c>
      <c r="Q1266" s="38" t="n">
        <f aca="false">IFERROR(Counts!AH1266/Counts!AC1266,"")</f>
        <v>0.307692307692308</v>
      </c>
      <c r="R1266" s="38" t="n">
        <f aca="false">IFERROR(Counts!N1266/Counts!M1266,"")</f>
        <v>0.523809523809524</v>
      </c>
      <c r="S1266" s="38" t="n">
        <f aca="false">IFERROR(Counts!K1266/Counts!J1266,"")</f>
        <v>0.708333333333333</v>
      </c>
      <c r="T1266" s="38" t="n">
        <f aca="false">IFERROR(Counts!I1266/Counts!H1266,"")</f>
        <v>0.142857142857143</v>
      </c>
      <c r="U1266" s="38" t="n">
        <f aca="false">IFERROR(1-Counts!L1266/Counts!K1266,"")</f>
        <v>1</v>
      </c>
      <c r="V1266" s="39" t="n">
        <f aca="false">IFERROR(Counts!AJ1266/Counts!AI1266,"")</f>
        <v>67.6727272727273</v>
      </c>
      <c r="W1266" s="38" t="n">
        <f aca="false">IFERROR(Counts!AK1266/Counts!AI1266,"")</f>
        <v>0.0909090909090909</v>
      </c>
      <c r="X1266" s="40" t="n">
        <f aca="false">IFERROR(Counts!O1266,"")</f>
        <v>-3.027</v>
      </c>
      <c r="Y1266" s="36" t="n">
        <f aca="false">IFERROR(INDEX('Season Counts'!$Y$2:$Y$740,$AF1266)/INDEX('Season Counts'!$X$2:$X$740,$AF1266),"")</f>
        <v>0.160333333333333</v>
      </c>
      <c r="Z1266" s="37" t="n">
        <f aca="false">IFERROR(J1266-Y1266,"")</f>
        <v>0</v>
      </c>
      <c r="AA1266" s="38" t="n">
        <f aca="false">IFERROR(INDEX('Season Counts'!$K$2:$K$740,$AF1266)/INDEX('Season Counts'!$J$2:$J$740,$AF1266),"")</f>
        <v>0.523809523809524</v>
      </c>
      <c r="AB1266" s="41" t="n">
        <f aca="false">IFERROR(R1266-AA1266,"")</f>
        <v>0</v>
      </c>
      <c r="AC1266" s="39" t="n">
        <f aca="false">IFERROR(INDEX('Season Counts'!$AG$2:$AG$740,$AF1266)/INDEX('Season Counts'!$AF$2:$AF$740,$AF1266),"")</f>
        <v>67.6727272727273</v>
      </c>
      <c r="AD1266" s="40" t="n">
        <f aca="false">IFERROR(V1266-AC1266,"")</f>
        <v>0</v>
      </c>
      <c r="AE1266" s="4" t="str">
        <f aca="false">IF(D1266&lt;Guide!$C$21,"Low PA",IF(TRIM(IF(ISNUMBER(AD1266),IF(N(AD1266)&lt;=-Guide!$C$24,"▼ Bat Speed  ",IF(N(AD1266)&gt;=Guide!$C$24,"▲ Bat Speed  ","")),"")&amp;IF(N(Z1266)&gt;=Guide!$C$22,"▲ Contact  ","")&amp;IF(N(Z1266)&lt;=-Guide!$C$22,"▼ Contact  ","")&amp;IF(N(AB1266)&gt;=Guide!$C$23,"▲ Chase  ","")&amp;IF(N(AB1266)&lt;=-Guide!$C$23,"▼ Chase  ",""))="","Stable",TRIM(IF(ISNUMBER(AD1266),IF(N(AD1266)&lt;=-Guide!$C$24,"▼ Bat Speed  ",IF(N(AD1266)&gt;=Guide!$C$24,"▲ Bat Speed  ","")),"")&amp;IF(N(Z1266)&gt;=Guide!$C$22,"▲ Contact  ","")&amp;IF(N(Z1266)&lt;=-Guide!$C$22,"▼ Contact  ","")&amp;IF(N(AB1266)&gt;=Guide!$C$23,"▲ Chase  ","")&amp;IF(N(AB1266)&lt;=-Guide!$C$23,"▼ Chase  ",""))))</f>
        <v>Low PA</v>
      </c>
      <c r="AF1266" s="35" t="n">
        <f aca="false">MATCH(Counts!A1266,'Season Counts'!$A$2:$A$740,0)</f>
        <v>328</v>
      </c>
    </row>
    <row r="1267" customFormat="false" ht="15" hidden="false" customHeight="false" outlineLevel="0" collapsed="false">
      <c r="A1267" s="34" t="str">
        <f aca="false">Counts!B1267</f>
        <v>KC</v>
      </c>
      <c r="B1267" s="5" t="str">
        <f aca="false">Counts!C1267</f>
        <v>Matthew Lugo</v>
      </c>
      <c r="C1267" s="34" t="str">
        <f aca="false">Counts!F1267</f>
        <v>Aug</v>
      </c>
      <c r="D1267" s="35" t="n">
        <f aca="false">IFERROR(Counts!P1267,"")</f>
        <v>3</v>
      </c>
      <c r="E1267" s="36" t="n">
        <f aca="false">IFERROR(Counts!R1267/Counts!Q1267,"")</f>
        <v>0.333333333333333</v>
      </c>
      <c r="F1267" s="36" t="n">
        <f aca="false">IFERROR((Counts!R1267+Counts!V1267+Counts!W1267)/(Counts!Q1267+Counts!V1267+Counts!W1267+Counts!X1267),"")</f>
        <v>0.333333333333333</v>
      </c>
      <c r="G1267" s="36" t="n">
        <f aca="false">IFERROR((Counts!R1267+Counts!S1267+2*Counts!T1267+3*Counts!U1267)/Counts!Q1267,"")</f>
        <v>0.333333333333333</v>
      </c>
      <c r="H1267" s="35" t="n">
        <f aca="false">IFERROR(Counts!U1267,"")</f>
        <v>0</v>
      </c>
      <c r="I1267" s="36" t="n">
        <f aca="false">IFERROR(Counts!Z1267/Counts!AA1267,"")</f>
        <v>0.3</v>
      </c>
      <c r="J1267" s="36" t="n">
        <f aca="false">IFERROR(Counts!AB1267/Counts!AA1267,"")</f>
        <v>0.00133333333333333</v>
      </c>
      <c r="K1267" s="37" t="n">
        <f aca="false">IFERROR((Counts!AB1267-Counts!Z1267)/Counts!AA1267,"")</f>
        <v>-0.298666666666667</v>
      </c>
      <c r="L1267" s="38" t="n">
        <f aca="false">IFERROR(Counts!Y1267/Counts!P1267,"")</f>
        <v>0.666666666666667</v>
      </c>
      <c r="M1267" s="38" t="n">
        <f aca="false">IFERROR(Counts!V1267/Counts!P1267,"")</f>
        <v>0</v>
      </c>
      <c r="N1267" s="38" t="n">
        <f aca="false">IFERROR(Counts!AD1267/Counts!AC1267,"")</f>
        <v>0</v>
      </c>
      <c r="O1267" s="38" t="n">
        <f aca="false">IFERROR(Counts!AE1267/Counts!AC1267,"")</f>
        <v>0</v>
      </c>
      <c r="P1267" s="39" t="n">
        <f aca="false">IFERROR(Counts!AG1267/Counts!AF1267,"")</f>
        <v>69.2</v>
      </c>
      <c r="Q1267" s="38" t="n">
        <f aca="false">IFERROR(Counts!AH1267/Counts!AC1267,"")</f>
        <v>0</v>
      </c>
      <c r="R1267" s="38" t="n">
        <f aca="false">IFERROR(Counts!N1267/Counts!M1267,"")</f>
        <v>0.333333333333333</v>
      </c>
      <c r="S1267" s="38" t="n">
        <f aca="false">IFERROR(Counts!K1267/Counts!J1267,"")</f>
        <v>0.6</v>
      </c>
      <c r="T1267" s="38" t="n">
        <f aca="false">IFERROR(Counts!I1267/Counts!H1267,"")</f>
        <v>0.4</v>
      </c>
      <c r="U1267" s="38" t="n">
        <f aca="false">IFERROR(1-Counts!L1267/Counts!K1267,"")</f>
        <v>0.666666666666667</v>
      </c>
      <c r="V1267" s="39" t="n">
        <f aca="false">IFERROR(Counts!AJ1267/Counts!AI1267,"")</f>
        <v>74.4</v>
      </c>
      <c r="W1267" s="38" t="n">
        <f aca="false">IFERROR(Counts!AK1267/Counts!AI1267,"")</f>
        <v>0.75</v>
      </c>
      <c r="X1267" s="40" t="n">
        <f aca="false">IFERROR(Counts!O1267,"")</f>
        <v>-0.148</v>
      </c>
      <c r="Y1267" s="36" t="n">
        <f aca="false">IFERROR(INDEX('Season Counts'!$Y$2:$Y$740,$AF1267)/INDEX('Season Counts'!$X$2:$X$740,$AF1267),"")</f>
        <v>0.125333333333333</v>
      </c>
      <c r="Z1267" s="37" t="n">
        <f aca="false">IFERROR(J1267-Y1267,"")</f>
        <v>-0.124</v>
      </c>
      <c r="AA1267" s="38" t="n">
        <f aca="false">IFERROR(INDEX('Season Counts'!$K$2:$K$740,$AF1267)/INDEX('Season Counts'!$J$2:$J$740,$AF1267),"")</f>
        <v>0.4</v>
      </c>
      <c r="AB1267" s="41" t="n">
        <f aca="false">IFERROR(R1267-AA1267,"")</f>
        <v>-0.0666666666666667</v>
      </c>
      <c r="AC1267" s="39" t="n">
        <f aca="false">IFERROR(INDEX('Season Counts'!$AG$2:$AG$740,$AF1267)/INDEX('Season Counts'!$AF$2:$AF$740,$AF1267),"")</f>
        <v>74.3148148148148</v>
      </c>
      <c r="AD1267" s="40" t="n">
        <f aca="false">IFERROR(V1267-AC1267,"")</f>
        <v>0.0851851851851961</v>
      </c>
      <c r="AE1267" s="4" t="str">
        <f aca="false">IF(D1267&lt;Guide!$C$21,"Low PA",IF(TRIM(IF(ISNUMBER(AD1267),IF(N(AD1267)&lt;=-Guide!$C$24,"▼ Bat Speed  ",IF(N(AD1267)&gt;=Guide!$C$24,"▲ Bat Speed  ","")),"")&amp;IF(N(Z1267)&gt;=Guide!$C$22,"▲ Contact  ","")&amp;IF(N(Z1267)&lt;=-Guide!$C$22,"▼ Contact  ","")&amp;IF(N(AB1267)&gt;=Guide!$C$23,"▲ Chase  ","")&amp;IF(N(AB1267)&lt;=-Guide!$C$23,"▼ Chase  ",""))="","Stable",TRIM(IF(ISNUMBER(AD1267),IF(N(AD1267)&lt;=-Guide!$C$24,"▼ Bat Speed  ",IF(N(AD1267)&gt;=Guide!$C$24,"▲ Bat Speed  ","")),"")&amp;IF(N(Z1267)&gt;=Guide!$C$22,"▲ Contact  ","")&amp;IF(N(Z1267)&lt;=-Guide!$C$22,"▼ Contact  ","")&amp;IF(N(AB1267)&gt;=Guide!$C$23,"▲ Chase  ","")&amp;IF(N(AB1267)&lt;=-Guide!$C$23,"▼ Chase  ",""))))</f>
        <v>Low PA</v>
      </c>
      <c r="AF1267" s="35" t="n">
        <f aca="false">MATCH(Counts!A1267,'Season Counts'!$A$2:$A$740,0)</f>
        <v>329</v>
      </c>
    </row>
    <row r="1268" customFormat="false" ht="15" hidden="false" customHeight="false" outlineLevel="0" collapsed="false">
      <c r="A1268" s="34" t="str">
        <f aca="false">Counts!B1268</f>
        <v>KC</v>
      </c>
      <c r="B1268" s="5" t="str">
        <f aca="false">Counts!C1268</f>
        <v>Matthew Lugo</v>
      </c>
      <c r="C1268" s="34" t="str">
        <f aca="false">Counts!F1268</f>
        <v>Sep</v>
      </c>
      <c r="D1268" s="35" t="n">
        <f aca="false">IFERROR(Counts!P1268,"")</f>
        <v>12</v>
      </c>
      <c r="E1268" s="36" t="n">
        <f aca="false">IFERROR(Counts!R1268/Counts!Q1268,"")</f>
        <v>0.0909090909090909</v>
      </c>
      <c r="F1268" s="36" t="n">
        <f aca="false">IFERROR((Counts!R1268+Counts!V1268+Counts!W1268)/(Counts!Q1268+Counts!V1268+Counts!W1268+Counts!X1268),"")</f>
        <v>0.166666666666667</v>
      </c>
      <c r="G1268" s="36" t="n">
        <f aca="false">IFERROR((Counts!R1268+Counts!S1268+2*Counts!T1268+3*Counts!U1268)/Counts!Q1268,"")</f>
        <v>0.0909090909090909</v>
      </c>
      <c r="H1268" s="35" t="n">
        <f aca="false">IFERROR(Counts!U1268,"")</f>
        <v>0</v>
      </c>
      <c r="I1268" s="36" t="n">
        <f aca="false">IFERROR(Counts!Z1268/Counts!AA1268,"")</f>
        <v>0.133333333333333</v>
      </c>
      <c r="J1268" s="36" t="n">
        <f aca="false">IFERROR(Counts!AB1268/Counts!AA1268,"")</f>
        <v>0.156333333333333</v>
      </c>
      <c r="K1268" s="37" t="n">
        <f aca="false">IFERROR((Counts!AB1268-Counts!Z1268)/Counts!AA1268,"")</f>
        <v>0.023</v>
      </c>
      <c r="L1268" s="38" t="n">
        <f aca="false">IFERROR(Counts!Y1268/Counts!P1268,"")</f>
        <v>0.333333333333333</v>
      </c>
      <c r="M1268" s="38" t="n">
        <f aca="false">IFERROR(Counts!V1268/Counts!P1268,"")</f>
        <v>0.0833333333333333</v>
      </c>
      <c r="N1268" s="38" t="n">
        <f aca="false">IFERROR(Counts!AD1268/Counts!AC1268,"")</f>
        <v>0</v>
      </c>
      <c r="O1268" s="38" t="n">
        <f aca="false">IFERROR(Counts!AE1268/Counts!AC1268,"")</f>
        <v>0.142857142857143</v>
      </c>
      <c r="P1268" s="39" t="n">
        <f aca="false">IFERROR(Counts!AG1268/Counts!AF1268,"")</f>
        <v>85.9857142857143</v>
      </c>
      <c r="Q1268" s="38" t="n">
        <f aca="false">IFERROR(Counts!AH1268/Counts!AC1268,"")</f>
        <v>0.142857142857143</v>
      </c>
      <c r="R1268" s="38" t="n">
        <f aca="false">IFERROR(Counts!N1268/Counts!M1268,"")</f>
        <v>0.413793103448276</v>
      </c>
      <c r="S1268" s="38" t="n">
        <f aca="false">IFERROR(Counts!K1268/Counts!J1268,"")</f>
        <v>0.8125</v>
      </c>
      <c r="T1268" s="38" t="n">
        <f aca="false">IFERROR(Counts!I1268/Counts!H1268,"")</f>
        <v>0.44</v>
      </c>
      <c r="U1268" s="38" t="n">
        <f aca="false">IFERROR(1-Counts!L1268/Counts!K1268,"")</f>
        <v>0.846153846153846</v>
      </c>
      <c r="V1268" s="39" t="n">
        <f aca="false">IFERROR(Counts!AJ1268/Counts!AI1268,"")</f>
        <v>74.3</v>
      </c>
      <c r="W1268" s="38" t="n">
        <f aca="false">IFERROR(Counts!AK1268/Counts!AI1268,"")</f>
        <v>0.478260869565217</v>
      </c>
      <c r="X1268" s="40" t="n">
        <f aca="false">IFERROR(Counts!O1268,"")</f>
        <v>-1.636</v>
      </c>
      <c r="Y1268" s="36" t="n">
        <f aca="false">IFERROR(INDEX('Season Counts'!$Y$2:$Y$740,$AF1268)/INDEX('Season Counts'!$X$2:$X$740,$AF1268),"")</f>
        <v>0.125333333333333</v>
      </c>
      <c r="Z1268" s="37" t="n">
        <f aca="false">IFERROR(J1268-Y1268,"")</f>
        <v>0.031</v>
      </c>
      <c r="AA1268" s="38" t="n">
        <f aca="false">IFERROR(INDEX('Season Counts'!$K$2:$K$740,$AF1268)/INDEX('Season Counts'!$J$2:$J$740,$AF1268),"")</f>
        <v>0.4</v>
      </c>
      <c r="AB1268" s="41" t="n">
        <f aca="false">IFERROR(R1268-AA1268,"")</f>
        <v>0.0137931034482758</v>
      </c>
      <c r="AC1268" s="39" t="n">
        <f aca="false">IFERROR(INDEX('Season Counts'!$AG$2:$AG$740,$AF1268)/INDEX('Season Counts'!$AF$2:$AF$740,$AF1268),"")</f>
        <v>74.3148148148148</v>
      </c>
      <c r="AD1268" s="40" t="n">
        <f aca="false">IFERROR(V1268-AC1268,"")</f>
        <v>-0.0148148148148124</v>
      </c>
      <c r="AE1268" s="4" t="str">
        <f aca="false">IF(D1268&lt;Guide!$C$21,"Low PA",IF(TRIM(IF(ISNUMBER(AD1268),IF(N(AD1268)&lt;=-Guide!$C$24,"▼ Bat Speed  ",IF(N(AD1268)&gt;=Guide!$C$24,"▲ Bat Speed  ","")),"")&amp;IF(N(Z1268)&gt;=Guide!$C$22,"▲ Contact  ","")&amp;IF(N(Z1268)&lt;=-Guide!$C$22,"▼ Contact  ","")&amp;IF(N(AB1268)&gt;=Guide!$C$23,"▲ Chase  ","")&amp;IF(N(AB1268)&lt;=-Guide!$C$23,"▼ Chase  ",""))="","Stable",TRIM(IF(ISNUMBER(AD1268),IF(N(AD1268)&lt;=-Guide!$C$24,"▼ Bat Speed  ",IF(N(AD1268)&gt;=Guide!$C$24,"▲ Bat Speed  ","")),"")&amp;IF(N(Z1268)&gt;=Guide!$C$22,"▲ Contact  ","")&amp;IF(N(Z1268)&lt;=-Guide!$C$22,"▼ Contact  ","")&amp;IF(N(AB1268)&gt;=Guide!$C$23,"▲ Chase  ","")&amp;IF(N(AB1268)&lt;=-Guide!$C$23,"▼ Chase  ",""))))</f>
        <v>Low PA</v>
      </c>
      <c r="AF1268" s="35" t="n">
        <f aca="false">MATCH(Counts!A1268,'Season Counts'!$A$2:$A$740,0)</f>
        <v>329</v>
      </c>
    </row>
    <row r="1269" customFormat="false" ht="15" hidden="false" customHeight="false" outlineLevel="0" collapsed="false">
      <c r="A1269" s="34" t="str">
        <f aca="false">Counts!B1269</f>
        <v>LAA</v>
      </c>
      <c r="B1269" s="5" t="str">
        <f aca="false">Counts!C1269</f>
        <v>Zach Neto</v>
      </c>
      <c r="C1269" s="34" t="str">
        <f aca="false">Counts!F1269</f>
        <v>Mar-Apr</v>
      </c>
      <c r="D1269" s="35" t="n">
        <f aca="false">IFERROR(Counts!P1269,"")</f>
        <v>150</v>
      </c>
      <c r="E1269" s="36" t="n">
        <f aca="false">IFERROR(Counts!R1269/Counts!Q1269,"")</f>
        <v>0.232558139534884</v>
      </c>
      <c r="F1269" s="36" t="n">
        <f aca="false">IFERROR((Counts!R1269+Counts!V1269+Counts!W1269)/(Counts!Q1269+Counts!V1269+Counts!W1269+Counts!X1269),"")</f>
        <v>0.34</v>
      </c>
      <c r="G1269" s="36" t="n">
        <f aca="false">IFERROR((Counts!R1269+Counts!S1269+2*Counts!T1269+3*Counts!U1269)/Counts!Q1269,"")</f>
        <v>0.410852713178295</v>
      </c>
      <c r="H1269" s="35" t="n">
        <f aca="false">IFERROR(Counts!U1269,"")</f>
        <v>5</v>
      </c>
      <c r="I1269" s="36" t="n">
        <f aca="false">IFERROR(Counts!Z1269/Counts!AA1269,"")</f>
        <v>0.330872483221477</v>
      </c>
      <c r="J1269" s="36" t="n">
        <f aca="false">IFERROR(Counts!AB1269/Counts!AA1269,"")</f>
        <v>0.319543624161074</v>
      </c>
      <c r="K1269" s="37" t="n">
        <f aca="false">IFERROR((Counts!AB1269-Counts!Z1269)/Counts!AA1269,"")</f>
        <v>-0.0113288590604027</v>
      </c>
      <c r="L1269" s="38" t="n">
        <f aca="false">IFERROR(Counts!Y1269/Counts!P1269,"")</f>
        <v>0.313333333333333</v>
      </c>
      <c r="M1269" s="38" t="n">
        <f aca="false">IFERROR(Counts!V1269/Counts!P1269,"")</f>
        <v>0.133333333333333</v>
      </c>
      <c r="N1269" s="38" t="n">
        <f aca="false">IFERROR(Counts!AD1269/Counts!AC1269,"")</f>
        <v>0.109756097560976</v>
      </c>
      <c r="O1269" s="38" t="n">
        <f aca="false">IFERROR(Counts!AE1269/Counts!AC1269,"")</f>
        <v>0.353658536585366</v>
      </c>
      <c r="P1269" s="39" t="n">
        <f aca="false">IFERROR(Counts!AG1269/Counts!AF1269,"")</f>
        <v>87.8463414634146</v>
      </c>
      <c r="Q1269" s="38" t="n">
        <f aca="false">IFERROR(Counts!AH1269/Counts!AC1269,"")</f>
        <v>0.390243902439024</v>
      </c>
      <c r="R1269" s="38" t="n">
        <f aca="false">IFERROR(Counts!N1269/Counts!M1269,"")</f>
        <v>0.302052785923754</v>
      </c>
      <c r="S1269" s="38" t="n">
        <f aca="false">IFERROR(Counts!K1269/Counts!J1269,"")</f>
        <v>0.705673758865248</v>
      </c>
      <c r="T1269" s="38" t="n">
        <f aca="false">IFERROR(Counts!I1269/Counts!H1269,"")</f>
        <v>0.274834437086093</v>
      </c>
      <c r="U1269" s="38" t="n">
        <f aca="false">IFERROR(1-Counts!L1269/Counts!K1269,"")</f>
        <v>0.844221105527638</v>
      </c>
      <c r="V1269" s="39" t="n">
        <f aca="false">IFERROR(Counts!AJ1269/Counts!AI1269,"")</f>
        <v>69.9539923954373</v>
      </c>
      <c r="W1269" s="38" t="n">
        <f aca="false">IFERROR(Counts!AK1269/Counts!AI1269,"")</f>
        <v>0.0532319391634981</v>
      </c>
      <c r="X1269" s="40" t="n">
        <f aca="false">IFERROR(Counts!O1269,"")</f>
        <v>2.847</v>
      </c>
      <c r="Y1269" s="36" t="n">
        <f aca="false">IFERROR(INDEX('Season Counts'!$Y$2:$Y$740,$AF1269)/INDEX('Season Counts'!$X$2:$X$740,$AF1269),"")</f>
        <v>0.317485754985755</v>
      </c>
      <c r="Z1269" s="37" t="n">
        <f aca="false">IFERROR(J1269-Y1269,"")</f>
        <v>0.00205786917531886</v>
      </c>
      <c r="AA1269" s="38" t="n">
        <f aca="false">IFERROR(INDEX('Season Counts'!$K$2:$K$740,$AF1269)/INDEX('Season Counts'!$J$2:$J$740,$AF1269),"")</f>
        <v>0.368781094527363</v>
      </c>
      <c r="AB1269" s="41" t="n">
        <f aca="false">IFERROR(R1269-AA1269,"")</f>
        <v>-0.0667283086036095</v>
      </c>
      <c r="AC1269" s="39" t="n">
        <f aca="false">IFERROR(INDEX('Season Counts'!$AG$2:$AG$740,$AF1269)/INDEX('Season Counts'!$AF$2:$AF$740,$AF1269),"")</f>
        <v>71.5312803889789</v>
      </c>
      <c r="AD1269" s="40" t="n">
        <f aca="false">IFERROR(V1269-AC1269,"")</f>
        <v>-1.57728799354166</v>
      </c>
      <c r="AE1269" s="4" t="str">
        <f aca="false">IF(D1269&lt;Guide!$C$21,"Low PA",IF(TRIM(IF(ISNUMBER(AD1269),IF(N(AD1269)&lt;=-Guide!$C$24,"▼ Bat Speed  ",IF(N(AD1269)&gt;=Guide!$C$24,"▲ Bat Speed  ","")),"")&amp;IF(N(Z1269)&gt;=Guide!$C$22,"▲ Contact  ","")&amp;IF(N(Z1269)&lt;=-Guide!$C$22,"▼ Contact  ","")&amp;IF(N(AB1269)&gt;=Guide!$C$23,"▲ Chase  ","")&amp;IF(N(AB1269)&lt;=-Guide!$C$23,"▼ Chase  ",""))="","Stable",TRIM(IF(ISNUMBER(AD1269),IF(N(AD1269)&lt;=-Guide!$C$24,"▼ Bat Speed  ",IF(N(AD1269)&gt;=Guide!$C$24,"▲ Bat Speed  ","")),"")&amp;IF(N(Z1269)&gt;=Guide!$C$22,"▲ Contact  ","")&amp;IF(N(Z1269)&lt;=-Guide!$C$22,"▼ Contact  ","")&amp;IF(N(AB1269)&gt;=Guide!$C$23,"▲ Chase  ","")&amp;IF(N(AB1269)&lt;=-Guide!$C$23,"▼ Chase  ",""))))</f>
        <v>▼ Bat Speed ▼ Chase</v>
      </c>
      <c r="AF1269" s="35" t="n">
        <f aca="false">MATCH(Counts!A1269,'Season Counts'!$A$2:$A$740,0)</f>
        <v>330</v>
      </c>
    </row>
    <row r="1270" customFormat="false" ht="15" hidden="false" customHeight="false" outlineLevel="0" collapsed="false">
      <c r="A1270" s="34" t="str">
        <f aca="false">Counts!B1270</f>
        <v>LAA</v>
      </c>
      <c r="B1270" s="5" t="str">
        <f aca="false">Counts!C1270</f>
        <v>Zach Neto</v>
      </c>
      <c r="C1270" s="34" t="str">
        <f aca="false">Counts!F1270</f>
        <v>May</v>
      </c>
      <c r="D1270" s="35" t="n">
        <f aca="false">IFERROR(Counts!P1270,"")</f>
        <v>124</v>
      </c>
      <c r="E1270" s="36" t="n">
        <f aca="false">IFERROR(Counts!R1270/Counts!Q1270,"")</f>
        <v>0.228571428571429</v>
      </c>
      <c r="F1270" s="36" t="n">
        <f aca="false">IFERROR((Counts!R1270+Counts!V1270+Counts!W1270)/(Counts!Q1270+Counts!V1270+Counts!W1270+Counts!X1270),"")</f>
        <v>0.338709677419355</v>
      </c>
      <c r="G1270" s="36" t="n">
        <f aca="false">IFERROR((Counts!R1270+Counts!S1270+2*Counts!T1270+3*Counts!U1270)/Counts!Q1270,"")</f>
        <v>0.447619047619048</v>
      </c>
      <c r="H1270" s="35" t="n">
        <f aca="false">IFERROR(Counts!U1270,"")</f>
        <v>5</v>
      </c>
      <c r="I1270" s="36" t="n">
        <f aca="false">IFERROR(Counts!Z1270/Counts!AA1270,"")</f>
        <v>0.342741935483871</v>
      </c>
      <c r="J1270" s="36" t="n">
        <f aca="false">IFERROR(Counts!AB1270/Counts!AA1270,"")</f>
        <v>0.326685483870968</v>
      </c>
      <c r="K1270" s="37" t="n">
        <f aca="false">IFERROR((Counts!AB1270-Counts!Z1270)/Counts!AA1270,"")</f>
        <v>-0.0160564516129032</v>
      </c>
      <c r="L1270" s="38" t="n">
        <f aca="false">IFERROR(Counts!Y1270/Counts!P1270,"")</f>
        <v>0.282258064516129</v>
      </c>
      <c r="M1270" s="38" t="n">
        <f aca="false">IFERROR(Counts!V1270/Counts!P1270,"")</f>
        <v>0.112903225806452</v>
      </c>
      <c r="N1270" s="38" t="n">
        <f aca="false">IFERROR(Counts!AD1270/Counts!AC1270,"")</f>
        <v>0.112676056338028</v>
      </c>
      <c r="O1270" s="38" t="n">
        <f aca="false">IFERROR(Counts!AE1270/Counts!AC1270,"")</f>
        <v>0.394366197183099</v>
      </c>
      <c r="P1270" s="39" t="n">
        <f aca="false">IFERROR(Counts!AG1270/Counts!AF1270,"")</f>
        <v>89.930985915493</v>
      </c>
      <c r="Q1270" s="38" t="n">
        <f aca="false">IFERROR(Counts!AH1270/Counts!AC1270,"")</f>
        <v>0.366197183098592</v>
      </c>
      <c r="R1270" s="38" t="n">
        <f aca="false">IFERROR(Counts!N1270/Counts!M1270,"")</f>
        <v>0.326923076923077</v>
      </c>
      <c r="S1270" s="38" t="n">
        <f aca="false">IFERROR(Counts!K1270/Counts!J1270,"")</f>
        <v>0.722222222222222</v>
      </c>
      <c r="T1270" s="38" t="n">
        <f aca="false">IFERROR(Counts!I1270/Counts!H1270,"")</f>
        <v>0.285087719298246</v>
      </c>
      <c r="U1270" s="38" t="n">
        <f aca="false">IFERROR(1-Counts!L1270/Counts!K1270,"")</f>
        <v>0.846153846153846</v>
      </c>
      <c r="V1270" s="39" t="n">
        <f aca="false">IFERROR(Counts!AJ1270/Counts!AI1270,"")</f>
        <v>71.2598984771574</v>
      </c>
      <c r="W1270" s="38" t="n">
        <f aca="false">IFERROR(Counts!AK1270/Counts!AI1270,"")</f>
        <v>0.137055837563452</v>
      </c>
      <c r="X1270" s="40" t="n">
        <f aca="false">IFERROR(Counts!O1270,"")</f>
        <v>3.183</v>
      </c>
      <c r="Y1270" s="36" t="n">
        <f aca="false">IFERROR(INDEX('Season Counts'!$Y$2:$Y$740,$AF1270)/INDEX('Season Counts'!$X$2:$X$740,$AF1270),"")</f>
        <v>0.317485754985755</v>
      </c>
      <c r="Z1270" s="37" t="n">
        <f aca="false">IFERROR(J1270-Y1270,"")</f>
        <v>0.00919972888521276</v>
      </c>
      <c r="AA1270" s="38" t="n">
        <f aca="false">IFERROR(INDEX('Season Counts'!$K$2:$K$740,$AF1270)/INDEX('Season Counts'!$J$2:$J$740,$AF1270),"")</f>
        <v>0.368781094527363</v>
      </c>
      <c r="AB1270" s="41" t="n">
        <f aca="false">IFERROR(R1270-AA1270,"")</f>
        <v>-0.0418580176042863</v>
      </c>
      <c r="AC1270" s="39" t="n">
        <f aca="false">IFERROR(INDEX('Season Counts'!$AG$2:$AG$740,$AF1270)/INDEX('Season Counts'!$AF$2:$AF$740,$AF1270),"")</f>
        <v>71.5312803889789</v>
      </c>
      <c r="AD1270" s="40" t="n">
        <f aca="false">IFERROR(V1270-AC1270,"")</f>
        <v>-0.271381911821564</v>
      </c>
      <c r="AE1270" s="4" t="str">
        <f aca="false">IF(D1270&lt;Guide!$C$21,"Low PA",IF(TRIM(IF(ISNUMBER(AD1270),IF(N(AD1270)&lt;=-Guide!$C$24,"▼ Bat Speed  ",IF(N(AD1270)&gt;=Guide!$C$24,"▲ Bat Speed  ","")),"")&amp;IF(N(Z1270)&gt;=Guide!$C$22,"▲ Contact  ","")&amp;IF(N(Z1270)&lt;=-Guide!$C$22,"▼ Contact  ","")&amp;IF(N(AB1270)&gt;=Guide!$C$23,"▲ Chase  ","")&amp;IF(N(AB1270)&lt;=-Guide!$C$23,"▼ Chase  ",""))="","Stable",TRIM(IF(ISNUMBER(AD1270),IF(N(AD1270)&lt;=-Guide!$C$24,"▼ Bat Speed  ",IF(N(AD1270)&gt;=Guide!$C$24,"▲ Bat Speed  ","")),"")&amp;IF(N(Z1270)&gt;=Guide!$C$22,"▲ Contact  ","")&amp;IF(N(Z1270)&lt;=-Guide!$C$22,"▼ Contact  ","")&amp;IF(N(AB1270)&gt;=Guide!$C$23,"▲ Chase  ","")&amp;IF(N(AB1270)&lt;=-Guide!$C$23,"▼ Chase  ",""))))</f>
        <v>▼ Chase</v>
      </c>
      <c r="AF1270" s="35" t="n">
        <f aca="false">MATCH(Counts!A1270,'Season Counts'!$A$2:$A$740,0)</f>
        <v>330</v>
      </c>
    </row>
    <row r="1271" customFormat="false" ht="15" hidden="false" customHeight="false" outlineLevel="0" collapsed="false">
      <c r="A1271" s="34" t="str">
        <f aca="false">Counts!B1271</f>
        <v>LAA</v>
      </c>
      <c r="B1271" s="5" t="str">
        <f aca="false">Counts!C1271</f>
        <v>Zach Neto</v>
      </c>
      <c r="C1271" s="34" t="str">
        <f aca="false">Counts!F1271</f>
        <v>Jun</v>
      </c>
      <c r="D1271" s="35" t="n">
        <f aca="false">IFERROR(Counts!P1271,"")</f>
        <v>105</v>
      </c>
      <c r="E1271" s="36" t="n">
        <f aca="false">IFERROR(Counts!R1271/Counts!Q1271,"")</f>
        <v>0.216494845360825</v>
      </c>
      <c r="F1271" s="36" t="n">
        <f aca="false">IFERROR((Counts!R1271+Counts!V1271+Counts!W1271)/(Counts!Q1271+Counts!V1271+Counts!W1271+Counts!X1271),"")</f>
        <v>0.276190476190476</v>
      </c>
      <c r="G1271" s="36" t="n">
        <f aca="false">IFERROR((Counts!R1271+Counts!S1271+2*Counts!T1271+3*Counts!U1271)/Counts!Q1271,"")</f>
        <v>0.515463917525773</v>
      </c>
      <c r="H1271" s="35" t="n">
        <f aca="false">IFERROR(Counts!U1271,"")</f>
        <v>8</v>
      </c>
      <c r="I1271" s="36" t="n">
        <f aca="false">IFERROR(Counts!Z1271/Counts!AA1271,"")</f>
        <v>0.328365384615385</v>
      </c>
      <c r="J1271" s="36" t="n">
        <f aca="false">IFERROR(Counts!AB1271/Counts!AA1271,"")</f>
        <v>0.285019230769231</v>
      </c>
      <c r="K1271" s="37" t="n">
        <f aca="false">IFERROR((Counts!AB1271-Counts!Z1271)/Counts!AA1271,"")</f>
        <v>-0.0433461538461538</v>
      </c>
      <c r="L1271" s="38" t="n">
        <f aca="false">IFERROR(Counts!Y1271/Counts!P1271,"")</f>
        <v>0.380952380952381</v>
      </c>
      <c r="M1271" s="38" t="n">
        <f aca="false">IFERROR(Counts!V1271/Counts!P1271,"")</f>
        <v>0.0571428571428571</v>
      </c>
      <c r="N1271" s="38" t="n">
        <f aca="false">IFERROR(Counts!AD1271/Counts!AC1271,"")</f>
        <v>0.192982456140351</v>
      </c>
      <c r="O1271" s="38" t="n">
        <f aca="false">IFERROR(Counts!AE1271/Counts!AC1271,"")</f>
        <v>0.43859649122807</v>
      </c>
      <c r="P1271" s="39" t="n">
        <f aca="false">IFERROR(Counts!AG1271/Counts!AF1271,"")</f>
        <v>90.4732142857143</v>
      </c>
      <c r="Q1271" s="38" t="n">
        <f aca="false">IFERROR(Counts!AH1271/Counts!AC1271,"")</f>
        <v>0.315789473684211</v>
      </c>
      <c r="R1271" s="38" t="n">
        <f aca="false">IFERROR(Counts!N1271/Counts!M1271,"")</f>
        <v>0.465811965811966</v>
      </c>
      <c r="S1271" s="38" t="n">
        <f aca="false">IFERROR(Counts!K1271/Counts!J1271,"")</f>
        <v>0.65</v>
      </c>
      <c r="T1271" s="38" t="n">
        <f aca="false">IFERROR(Counts!I1271/Counts!H1271,"")</f>
        <v>0.37117903930131</v>
      </c>
      <c r="U1271" s="38" t="n">
        <f aca="false">IFERROR(1-Counts!L1271/Counts!K1271,"")</f>
        <v>0.854700854700855</v>
      </c>
      <c r="V1271" s="39" t="n">
        <f aca="false">IFERROR(Counts!AJ1271/Counts!AI1271,"")</f>
        <v>71.6535</v>
      </c>
      <c r="W1271" s="38" t="n">
        <f aca="false">IFERROR(Counts!AK1271/Counts!AI1271,"")</f>
        <v>0.15</v>
      </c>
      <c r="X1271" s="40" t="n">
        <f aca="false">IFERROR(Counts!O1271,"")</f>
        <v>2.483</v>
      </c>
      <c r="Y1271" s="36" t="n">
        <f aca="false">IFERROR(INDEX('Season Counts'!$Y$2:$Y$740,$AF1271)/INDEX('Season Counts'!$X$2:$X$740,$AF1271),"")</f>
        <v>0.317485754985755</v>
      </c>
      <c r="Z1271" s="37" t="n">
        <f aca="false">IFERROR(J1271-Y1271,"")</f>
        <v>-0.0324665242165242</v>
      </c>
      <c r="AA1271" s="38" t="n">
        <f aca="false">IFERROR(INDEX('Season Counts'!$K$2:$K$740,$AF1271)/INDEX('Season Counts'!$J$2:$J$740,$AF1271),"")</f>
        <v>0.368781094527363</v>
      </c>
      <c r="AB1271" s="41" t="n">
        <f aca="false">IFERROR(R1271-AA1271,"")</f>
        <v>0.0970308712846026</v>
      </c>
      <c r="AC1271" s="39" t="n">
        <f aca="false">IFERROR(INDEX('Season Counts'!$AG$2:$AG$740,$AF1271)/INDEX('Season Counts'!$AF$2:$AF$740,$AF1271),"")</f>
        <v>71.5312803889789</v>
      </c>
      <c r="AD1271" s="40" t="n">
        <f aca="false">IFERROR(V1271-AC1271,"")</f>
        <v>0.12221961102108</v>
      </c>
      <c r="AE1271" s="4" t="str">
        <f aca="false">IF(D1271&lt;Guide!$C$21,"Low PA",IF(TRIM(IF(ISNUMBER(AD1271),IF(N(AD1271)&lt;=-Guide!$C$24,"▼ Bat Speed  ",IF(N(AD1271)&gt;=Guide!$C$24,"▲ Bat Speed  ","")),"")&amp;IF(N(Z1271)&gt;=Guide!$C$22,"▲ Contact  ","")&amp;IF(N(Z1271)&lt;=-Guide!$C$22,"▼ Contact  ","")&amp;IF(N(AB1271)&gt;=Guide!$C$23,"▲ Chase  ","")&amp;IF(N(AB1271)&lt;=-Guide!$C$23,"▼ Chase  ",""))="","Stable",TRIM(IF(ISNUMBER(AD1271),IF(N(AD1271)&lt;=-Guide!$C$24,"▼ Bat Speed  ",IF(N(AD1271)&gt;=Guide!$C$24,"▲ Bat Speed  ","")),"")&amp;IF(N(Z1271)&gt;=Guide!$C$22,"▲ Contact  ","")&amp;IF(N(Z1271)&lt;=-Guide!$C$22,"▼ Contact  ","")&amp;IF(N(AB1271)&gt;=Guide!$C$23,"▲ Chase  ","")&amp;IF(N(AB1271)&lt;=-Guide!$C$23,"▼ Chase  ",""))))</f>
        <v>▲ Chase</v>
      </c>
      <c r="AF1271" s="35" t="n">
        <f aca="false">MATCH(Counts!A1271,'Season Counts'!$A$2:$A$740,0)</f>
        <v>330</v>
      </c>
    </row>
    <row r="1272" customFormat="false" ht="15" hidden="false" customHeight="false" outlineLevel="0" collapsed="false">
      <c r="A1272" s="34" t="str">
        <f aca="false">Counts!B1272</f>
        <v>LAA</v>
      </c>
      <c r="B1272" s="5" t="str">
        <f aca="false">Counts!C1272</f>
        <v>Zach Neto</v>
      </c>
      <c r="C1272" s="34" t="str">
        <f aca="false">Counts!F1272</f>
        <v>Jul</v>
      </c>
      <c r="D1272" s="35" t="n">
        <f aca="false">IFERROR(Counts!P1272,"")</f>
        <v>101</v>
      </c>
      <c r="E1272" s="36" t="n">
        <f aca="false">IFERROR(Counts!R1272/Counts!Q1272,"")</f>
        <v>0.252747252747253</v>
      </c>
      <c r="F1272" s="36" t="n">
        <f aca="false">IFERROR((Counts!R1272+Counts!V1272+Counts!W1272)/(Counts!Q1272+Counts!V1272+Counts!W1272+Counts!X1272),"")</f>
        <v>0.326732673267327</v>
      </c>
      <c r="G1272" s="36" t="n">
        <f aca="false">IFERROR((Counts!R1272+Counts!S1272+2*Counts!T1272+3*Counts!U1272)/Counts!Q1272,"")</f>
        <v>0.351648351648352</v>
      </c>
      <c r="H1272" s="35" t="n">
        <f aca="false">IFERROR(Counts!U1272,"")</f>
        <v>1</v>
      </c>
      <c r="I1272" s="36" t="n">
        <f aca="false">IFERROR(Counts!Z1272/Counts!AA1272,"")</f>
        <v>0.305940594059406</v>
      </c>
      <c r="J1272" s="36" t="n">
        <f aca="false">IFERROR(Counts!AB1272/Counts!AA1272,"")</f>
        <v>0.294405940594059</v>
      </c>
      <c r="K1272" s="37" t="n">
        <f aca="false">IFERROR((Counts!AB1272-Counts!Z1272)/Counts!AA1272,"")</f>
        <v>-0.0115346534653465</v>
      </c>
      <c r="L1272" s="38" t="n">
        <f aca="false">IFERROR(Counts!Y1272/Counts!P1272,"")</f>
        <v>0.287128712871287</v>
      </c>
      <c r="M1272" s="38" t="n">
        <f aca="false">IFERROR(Counts!V1272/Counts!P1272,"")</f>
        <v>0.0891089108910891</v>
      </c>
      <c r="N1272" s="38" t="n">
        <f aca="false">IFERROR(Counts!AD1272/Counts!AC1272,"")</f>
        <v>0.0967741935483871</v>
      </c>
      <c r="O1272" s="38" t="n">
        <f aca="false">IFERROR(Counts!AE1272/Counts!AC1272,"")</f>
        <v>0.419354838709677</v>
      </c>
      <c r="P1272" s="39" t="n">
        <f aca="false">IFERROR(Counts!AG1272/Counts!AF1272,"")</f>
        <v>87.7016129032258</v>
      </c>
      <c r="Q1272" s="38" t="n">
        <f aca="false">IFERROR(Counts!AH1272/Counts!AC1272,"")</f>
        <v>0.354838709677419</v>
      </c>
      <c r="R1272" s="38" t="n">
        <f aca="false">IFERROR(Counts!N1272/Counts!M1272,"")</f>
        <v>0.408163265306122</v>
      </c>
      <c r="S1272" s="38" t="n">
        <f aca="false">IFERROR(Counts!K1272/Counts!J1272,"")</f>
        <v>0.696428571428571</v>
      </c>
      <c r="T1272" s="38" t="n">
        <f aca="false">IFERROR(Counts!I1272/Counts!H1272,"")</f>
        <v>0.32258064516129</v>
      </c>
      <c r="U1272" s="38" t="n">
        <f aca="false">IFERROR(1-Counts!L1272/Counts!K1272,"")</f>
        <v>0.803418803418804</v>
      </c>
      <c r="V1272" s="39" t="n">
        <f aca="false">IFERROR(Counts!AJ1272/Counts!AI1272,"")</f>
        <v>72.1587628865979</v>
      </c>
      <c r="W1272" s="38" t="n">
        <f aca="false">IFERROR(Counts!AK1272/Counts!AI1272,"")</f>
        <v>0.237113402061856</v>
      </c>
      <c r="X1272" s="40" t="n">
        <f aca="false">IFERROR(Counts!O1272,"")</f>
        <v>0.165</v>
      </c>
      <c r="Y1272" s="36" t="n">
        <f aca="false">IFERROR(INDEX('Season Counts'!$Y$2:$Y$740,$AF1272)/INDEX('Season Counts'!$X$2:$X$740,$AF1272),"")</f>
        <v>0.317485754985755</v>
      </c>
      <c r="Z1272" s="37" t="n">
        <f aca="false">IFERROR(J1272-Y1272,"")</f>
        <v>-0.0230798143916956</v>
      </c>
      <c r="AA1272" s="38" t="n">
        <f aca="false">IFERROR(INDEX('Season Counts'!$K$2:$K$740,$AF1272)/INDEX('Season Counts'!$J$2:$J$740,$AF1272),"")</f>
        <v>0.368781094527363</v>
      </c>
      <c r="AB1272" s="41" t="n">
        <f aca="false">IFERROR(R1272-AA1272,"")</f>
        <v>0.0393821707787593</v>
      </c>
      <c r="AC1272" s="39" t="n">
        <f aca="false">IFERROR(INDEX('Season Counts'!$AG$2:$AG$740,$AF1272)/INDEX('Season Counts'!$AF$2:$AF$740,$AF1272),"")</f>
        <v>71.5312803889789</v>
      </c>
      <c r="AD1272" s="40" t="n">
        <f aca="false">IFERROR(V1272-AC1272,"")</f>
        <v>0.627482497619013</v>
      </c>
      <c r="AE1272" s="4" t="str">
        <f aca="false">IF(D1272&lt;Guide!$C$21,"Low PA",IF(TRIM(IF(ISNUMBER(AD1272),IF(N(AD1272)&lt;=-Guide!$C$24,"▼ Bat Speed  ",IF(N(AD1272)&gt;=Guide!$C$24,"▲ Bat Speed  ","")),"")&amp;IF(N(Z1272)&gt;=Guide!$C$22,"▲ Contact  ","")&amp;IF(N(Z1272)&lt;=-Guide!$C$22,"▼ Contact  ","")&amp;IF(N(AB1272)&gt;=Guide!$C$23,"▲ Chase  ","")&amp;IF(N(AB1272)&lt;=-Guide!$C$23,"▼ Chase  ",""))="","Stable",TRIM(IF(ISNUMBER(AD1272),IF(N(AD1272)&lt;=-Guide!$C$24,"▼ Bat Speed  ",IF(N(AD1272)&gt;=Guide!$C$24,"▲ Bat Speed  ","")),"")&amp;IF(N(Z1272)&gt;=Guide!$C$22,"▲ Contact  ","")&amp;IF(N(Z1272)&lt;=-Guide!$C$22,"▼ Contact  ","")&amp;IF(N(AB1272)&gt;=Guide!$C$23,"▲ Chase  ","")&amp;IF(N(AB1272)&lt;=-Guide!$C$23,"▼ Chase  ",""))))</f>
        <v>Stable</v>
      </c>
      <c r="AF1272" s="35" t="n">
        <f aca="false">MATCH(Counts!A1272,'Season Counts'!$A$2:$A$740,0)</f>
        <v>330</v>
      </c>
    </row>
    <row r="1273" customFormat="false" ht="15" hidden="false" customHeight="false" outlineLevel="0" collapsed="false">
      <c r="A1273" s="34" t="str">
        <f aca="false">Counts!B1273</f>
        <v>LAA</v>
      </c>
      <c r="B1273" s="5" t="str">
        <f aca="false">Counts!C1273</f>
        <v>Zach Neto</v>
      </c>
      <c r="C1273" s="34" t="str">
        <f aca="false">Counts!F1273</f>
        <v>Aug</v>
      </c>
      <c r="D1273" s="35" t="n">
        <f aca="false">IFERROR(Counts!P1273,"")</f>
        <v>115</v>
      </c>
      <c r="E1273" s="36" t="n">
        <f aca="false">IFERROR(Counts!R1273/Counts!Q1273,"")</f>
        <v>0.25</v>
      </c>
      <c r="F1273" s="36" t="n">
        <f aca="false">IFERROR((Counts!R1273+Counts!V1273+Counts!W1273)/(Counts!Q1273+Counts!V1273+Counts!W1273+Counts!X1273),"")</f>
        <v>0.295652173913044</v>
      </c>
      <c r="G1273" s="36" t="n">
        <f aca="false">IFERROR((Counts!R1273+Counts!S1273+2*Counts!T1273+3*Counts!U1273)/Counts!Q1273,"")</f>
        <v>0.435185185185185</v>
      </c>
      <c r="H1273" s="35" t="n">
        <f aca="false">IFERROR(Counts!U1273,"")</f>
        <v>4</v>
      </c>
      <c r="I1273" s="36" t="n">
        <f aca="false">IFERROR(Counts!Z1273/Counts!AA1273,"")</f>
        <v>0.316521739130435</v>
      </c>
      <c r="J1273" s="36" t="n">
        <f aca="false">IFERROR(Counts!AB1273/Counts!AA1273,"")</f>
        <v>0.294086956521739</v>
      </c>
      <c r="K1273" s="37" t="n">
        <f aca="false">IFERROR((Counts!AB1273-Counts!Z1273)/Counts!AA1273,"")</f>
        <v>-0.0224347826086956</v>
      </c>
      <c r="L1273" s="38" t="n">
        <f aca="false">IFERROR(Counts!Y1273/Counts!P1273,"")</f>
        <v>0.269565217391304</v>
      </c>
      <c r="M1273" s="38" t="n">
        <f aca="false">IFERROR(Counts!V1273/Counts!P1273,"")</f>
        <v>0.0521739130434783</v>
      </c>
      <c r="N1273" s="38" t="n">
        <f aca="false">IFERROR(Counts!AD1273/Counts!AC1273,"")</f>
        <v>0.0909090909090909</v>
      </c>
      <c r="O1273" s="38" t="n">
        <f aca="false">IFERROR(Counts!AE1273/Counts!AC1273,"")</f>
        <v>0.454545454545455</v>
      </c>
      <c r="P1273" s="39" t="n">
        <f aca="false">IFERROR(Counts!AG1273/Counts!AF1273,"")</f>
        <v>90.3402597402597</v>
      </c>
      <c r="Q1273" s="38" t="n">
        <f aca="false">IFERROR(Counts!AH1273/Counts!AC1273,"")</f>
        <v>0.428571428571429</v>
      </c>
      <c r="R1273" s="38" t="n">
        <f aca="false">IFERROR(Counts!N1273/Counts!M1273,"")</f>
        <v>0.411985018726592</v>
      </c>
      <c r="S1273" s="38" t="n">
        <f aca="false">IFERROR(Counts!K1273/Counts!J1273,"")</f>
        <v>0.71</v>
      </c>
      <c r="T1273" s="38" t="n">
        <f aca="false">IFERROR(Counts!I1273/Counts!H1273,"")</f>
        <v>0.329365079365079</v>
      </c>
      <c r="U1273" s="38" t="n">
        <f aca="false">IFERROR(1-Counts!L1273/Counts!K1273,"")</f>
        <v>0.838028169014085</v>
      </c>
      <c r="V1273" s="39" t="n">
        <f aca="false">IFERROR(Counts!AJ1273/Counts!AI1273,"")</f>
        <v>72.030985915493</v>
      </c>
      <c r="W1273" s="38" t="n">
        <f aca="false">IFERROR(Counts!AK1273/Counts!AI1273,"")</f>
        <v>0.2018779342723</v>
      </c>
      <c r="X1273" s="40" t="n">
        <f aca="false">IFERROR(Counts!O1273,"")</f>
        <v>1.083</v>
      </c>
      <c r="Y1273" s="36" t="n">
        <f aca="false">IFERROR(INDEX('Season Counts'!$Y$2:$Y$740,$AF1273)/INDEX('Season Counts'!$X$2:$X$740,$AF1273),"")</f>
        <v>0.317485754985755</v>
      </c>
      <c r="Z1273" s="37" t="n">
        <f aca="false">IFERROR(J1273-Y1273,"")</f>
        <v>-0.0233987984640159</v>
      </c>
      <c r="AA1273" s="38" t="n">
        <f aca="false">IFERROR(INDEX('Season Counts'!$K$2:$K$740,$AF1273)/INDEX('Season Counts'!$J$2:$J$740,$AF1273),"")</f>
        <v>0.368781094527363</v>
      </c>
      <c r="AB1273" s="41" t="n">
        <f aca="false">IFERROR(R1273-AA1273,"")</f>
        <v>0.0432039241992286</v>
      </c>
      <c r="AC1273" s="39" t="n">
        <f aca="false">IFERROR(INDEX('Season Counts'!$AG$2:$AG$740,$AF1273)/INDEX('Season Counts'!$AF$2:$AF$740,$AF1273),"")</f>
        <v>71.5312803889789</v>
      </c>
      <c r="AD1273" s="40" t="n">
        <f aca="false">IFERROR(V1273-AC1273,"")</f>
        <v>0.499705526514035</v>
      </c>
      <c r="AE1273" s="4" t="str">
        <f aca="false">IF(D1273&lt;Guide!$C$21,"Low PA",IF(TRIM(IF(ISNUMBER(AD1273),IF(N(AD1273)&lt;=-Guide!$C$24,"▼ Bat Speed  ",IF(N(AD1273)&gt;=Guide!$C$24,"▲ Bat Speed  ","")),"")&amp;IF(N(Z1273)&gt;=Guide!$C$22,"▲ Contact  ","")&amp;IF(N(Z1273)&lt;=-Guide!$C$22,"▼ Contact  ","")&amp;IF(N(AB1273)&gt;=Guide!$C$23,"▲ Chase  ","")&amp;IF(N(AB1273)&lt;=-Guide!$C$23,"▼ Chase  ",""))="","Stable",TRIM(IF(ISNUMBER(AD1273),IF(N(AD1273)&lt;=-Guide!$C$24,"▼ Bat Speed  ",IF(N(AD1273)&gt;=Guide!$C$24,"▲ Bat Speed  ","")),"")&amp;IF(N(Z1273)&gt;=Guide!$C$22,"▲ Contact  ","")&amp;IF(N(Z1273)&lt;=-Guide!$C$22,"▼ Contact  ","")&amp;IF(N(AB1273)&gt;=Guide!$C$23,"▲ Chase  ","")&amp;IF(N(AB1273)&lt;=-Guide!$C$23,"▼ Chase  ",""))))</f>
        <v>▲ Chase</v>
      </c>
      <c r="AF1273" s="35" t="n">
        <f aca="false">MATCH(Counts!A1273,'Season Counts'!$A$2:$A$740,0)</f>
        <v>330</v>
      </c>
    </row>
    <row r="1274" customFormat="false" ht="15" hidden="false" customHeight="false" outlineLevel="0" collapsed="false">
      <c r="A1274" s="34" t="str">
        <f aca="false">Counts!B1274</f>
        <v>LAA</v>
      </c>
      <c r="B1274" s="5" t="str">
        <f aca="false">Counts!C1274</f>
        <v>Zach Neto</v>
      </c>
      <c r="C1274" s="34" t="str">
        <f aca="false">Counts!F1274</f>
        <v>Sep</v>
      </c>
      <c r="D1274" s="35" t="n">
        <f aca="false">IFERROR(Counts!P1274,"")</f>
        <v>109</v>
      </c>
      <c r="E1274" s="36" t="n">
        <f aca="false">IFERROR(Counts!R1274/Counts!Q1274,"")</f>
        <v>0.258426966292135</v>
      </c>
      <c r="F1274" s="36" t="n">
        <f aca="false">IFERROR((Counts!R1274+Counts!V1274+Counts!W1274)/(Counts!Q1274+Counts!V1274+Counts!W1274+Counts!X1274),"")</f>
        <v>0.394495412844037</v>
      </c>
      <c r="G1274" s="36" t="n">
        <f aca="false">IFERROR((Counts!R1274+Counts!S1274+2*Counts!T1274+3*Counts!U1274)/Counts!Q1274,"")</f>
        <v>0.460674157303371</v>
      </c>
      <c r="H1274" s="35" t="n">
        <f aca="false">IFERROR(Counts!U1274,"")</f>
        <v>4</v>
      </c>
      <c r="I1274" s="36" t="n">
        <f aca="false">IFERROR(Counts!Z1274/Counts!AA1274,"")</f>
        <v>0.377981651376147</v>
      </c>
      <c r="J1274" s="36" t="n">
        <f aca="false">IFERROR(Counts!AB1274/Counts!AA1274,"")</f>
        <v>0.381256880733945</v>
      </c>
      <c r="K1274" s="37" t="n">
        <f aca="false">IFERROR((Counts!AB1274-Counts!Z1274)/Counts!AA1274,"")</f>
        <v>0.00327522935779816</v>
      </c>
      <c r="L1274" s="38" t="n">
        <f aca="false">IFERROR(Counts!Y1274/Counts!P1274,"")</f>
        <v>0.302752293577982</v>
      </c>
      <c r="M1274" s="38" t="n">
        <f aca="false">IFERROR(Counts!V1274/Counts!P1274,"")</f>
        <v>0.137614678899083</v>
      </c>
      <c r="N1274" s="38" t="n">
        <f aca="false">IFERROR(Counts!AD1274/Counts!AC1274,"")</f>
        <v>0.125</v>
      </c>
      <c r="O1274" s="38" t="n">
        <f aca="false">IFERROR(Counts!AE1274/Counts!AC1274,"")</f>
        <v>0.446428571428571</v>
      </c>
      <c r="P1274" s="39" t="n">
        <f aca="false">IFERROR(Counts!AG1274/Counts!AF1274,"")</f>
        <v>92.025</v>
      </c>
      <c r="Q1274" s="38" t="n">
        <f aca="false">IFERROR(Counts!AH1274/Counts!AC1274,"")</f>
        <v>0.535714285714286</v>
      </c>
      <c r="R1274" s="38" t="n">
        <f aca="false">IFERROR(Counts!N1274/Counts!M1274,"")</f>
        <v>0.329501915708812</v>
      </c>
      <c r="S1274" s="38" t="n">
        <f aca="false">IFERROR(Counts!K1274/Counts!J1274,"")</f>
        <v>0.583333333333333</v>
      </c>
      <c r="T1274" s="38" t="n">
        <f aca="false">IFERROR(Counts!I1274/Counts!H1274,"")</f>
        <v>0.293478260869565</v>
      </c>
      <c r="U1274" s="38" t="n">
        <f aca="false">IFERROR(1-Counts!L1274/Counts!K1274,"")</f>
        <v>0.857142857142857</v>
      </c>
      <c r="V1274" s="39" t="n">
        <f aca="false">IFERROR(Counts!AJ1274/Counts!AI1274,"")</f>
        <v>72.822754491018</v>
      </c>
      <c r="W1274" s="38" t="n">
        <f aca="false">IFERROR(Counts!AK1274/Counts!AI1274,"")</f>
        <v>0.323353293413174</v>
      </c>
      <c r="X1274" s="40" t="n">
        <f aca="false">IFERROR(Counts!O1274,"")</f>
        <v>6.842</v>
      </c>
      <c r="Y1274" s="36" t="n">
        <f aca="false">IFERROR(INDEX('Season Counts'!$Y$2:$Y$740,$AF1274)/INDEX('Season Counts'!$X$2:$X$740,$AF1274),"")</f>
        <v>0.317485754985755</v>
      </c>
      <c r="Z1274" s="37" t="n">
        <f aca="false">IFERROR(J1274-Y1274,"")</f>
        <v>0.06377112574819</v>
      </c>
      <c r="AA1274" s="38" t="n">
        <f aca="false">IFERROR(INDEX('Season Counts'!$K$2:$K$740,$AF1274)/INDEX('Season Counts'!$J$2:$J$740,$AF1274),"")</f>
        <v>0.368781094527363</v>
      </c>
      <c r="AB1274" s="41" t="n">
        <f aca="false">IFERROR(R1274-AA1274,"")</f>
        <v>-0.0392791788185509</v>
      </c>
      <c r="AC1274" s="39" t="n">
        <f aca="false">IFERROR(INDEX('Season Counts'!$AG$2:$AG$740,$AF1274)/INDEX('Season Counts'!$AF$2:$AF$740,$AF1274),"")</f>
        <v>71.5312803889789</v>
      </c>
      <c r="AD1274" s="40" t="n">
        <f aca="false">IFERROR(V1274-AC1274,"")</f>
        <v>1.29147410203903</v>
      </c>
      <c r="AE1274" s="4" t="str">
        <f aca="false">IF(D1274&lt;Guide!$C$21,"Low PA",IF(TRIM(IF(ISNUMBER(AD1274),IF(N(AD1274)&lt;=-Guide!$C$24,"▼ Bat Speed  ",IF(N(AD1274)&gt;=Guide!$C$24,"▲ Bat Speed  ","")),"")&amp;IF(N(Z1274)&gt;=Guide!$C$22,"▲ Contact  ","")&amp;IF(N(Z1274)&lt;=-Guide!$C$22,"▼ Contact  ","")&amp;IF(N(AB1274)&gt;=Guide!$C$23,"▲ Chase  ","")&amp;IF(N(AB1274)&lt;=-Guide!$C$23,"▼ Chase  ",""))="","Stable",TRIM(IF(ISNUMBER(AD1274),IF(N(AD1274)&lt;=-Guide!$C$24,"▼ Bat Speed  ",IF(N(AD1274)&gt;=Guide!$C$24,"▲ Bat Speed  ","")),"")&amp;IF(N(Z1274)&gt;=Guide!$C$22,"▲ Contact  ","")&amp;IF(N(Z1274)&lt;=-Guide!$C$22,"▼ Contact  ","")&amp;IF(N(AB1274)&gt;=Guide!$C$23,"▲ Chase  ","")&amp;IF(N(AB1274)&lt;=-Guide!$C$23,"▼ Chase  ",""))))</f>
        <v>▲ Bat Speed ▲ Contact</v>
      </c>
      <c r="AF1274" s="35" t="n">
        <f aca="false">MATCH(Counts!A1274,'Season Counts'!$A$2:$A$740,0)</f>
        <v>330</v>
      </c>
    </row>
    <row r="1275" customFormat="false" ht="15" hidden="false" customHeight="false" outlineLevel="0" collapsed="false">
      <c r="A1275" s="34" t="str">
        <f aca="false">Counts!B1275</f>
        <v>LAA</v>
      </c>
      <c r="B1275" s="5" t="str">
        <f aca="false">Counts!C1275</f>
        <v>Mike Trout</v>
      </c>
      <c r="C1275" s="34" t="str">
        <f aca="false">Counts!F1275</f>
        <v>Mar-Apr</v>
      </c>
      <c r="D1275" s="35" t="n">
        <f aca="false">IFERROR(Counts!P1275,"")</f>
        <v>144</v>
      </c>
      <c r="E1275" s="36" t="n">
        <f aca="false">IFERROR(Counts!R1275/Counts!Q1275,"")</f>
        <v>0.247706422018349</v>
      </c>
      <c r="F1275" s="36" t="n">
        <f aca="false">IFERROR((Counts!R1275+Counts!V1275+Counts!W1275)/(Counts!Q1275+Counts!V1275+Counts!W1275+Counts!X1275),"")</f>
        <v>0.430555555555556</v>
      </c>
      <c r="G1275" s="36" t="n">
        <f aca="false">IFERROR((Counts!R1275+Counts!S1275+2*Counts!T1275+3*Counts!U1275)/Counts!Q1275,"")</f>
        <v>0.568807339449541</v>
      </c>
      <c r="H1275" s="35" t="n">
        <f aca="false">IFERROR(Counts!U1275,"")</f>
        <v>10</v>
      </c>
      <c r="I1275" s="36" t="n">
        <f aca="false">IFERROR(Counts!Z1275/Counts!AA1275,"")</f>
        <v>0.424642857142857</v>
      </c>
      <c r="J1275" s="36" t="n">
        <f aca="false">IFERROR(Counts!AB1275/Counts!AA1275,"")</f>
        <v>0.479535714285714</v>
      </c>
      <c r="K1275" s="37" t="n">
        <f aca="false">IFERROR((Counts!AB1275-Counts!Z1275)/Counts!AA1275,"")</f>
        <v>0.0548928571428572</v>
      </c>
      <c r="L1275" s="38" t="n">
        <f aca="false">IFERROR(Counts!Y1275/Counts!P1275,"")</f>
        <v>0.208333333333333</v>
      </c>
      <c r="M1275" s="38" t="n">
        <f aca="false">IFERROR(Counts!V1275/Counts!P1275,"")</f>
        <v>0.222222222222222</v>
      </c>
      <c r="N1275" s="38" t="n">
        <f aca="false">IFERROR(Counts!AD1275/Counts!AC1275,"")</f>
        <v>0.253164556962025</v>
      </c>
      <c r="O1275" s="38" t="n">
        <f aca="false">IFERROR(Counts!AE1275/Counts!AC1275,"")</f>
        <v>0.518987341772152</v>
      </c>
      <c r="P1275" s="39" t="n">
        <f aca="false">IFERROR(Counts!AG1275/Counts!AF1275,"")</f>
        <v>92.7538461538462</v>
      </c>
      <c r="Q1275" s="38" t="n">
        <f aca="false">IFERROR(Counts!AH1275/Counts!AC1275,"")</f>
        <v>0.405063291139241</v>
      </c>
      <c r="R1275" s="38" t="n">
        <f aca="false">IFERROR(Counts!N1275/Counts!M1275,"")</f>
        <v>0.170087976539589</v>
      </c>
      <c r="S1275" s="38" t="n">
        <f aca="false">IFERROR(Counts!K1275/Counts!J1275,"")</f>
        <v>0.583038869257951</v>
      </c>
      <c r="T1275" s="38" t="n">
        <f aca="false">IFERROR(Counts!I1275/Counts!H1275,"")</f>
        <v>0.174887892376682</v>
      </c>
      <c r="U1275" s="38" t="n">
        <f aca="false">IFERROR(1-Counts!L1275/Counts!K1275,"")</f>
        <v>0.921212121212121</v>
      </c>
      <c r="V1275" s="39" t="n">
        <f aca="false">IFERROR(Counts!AJ1275/Counts!AI1275,"")</f>
        <v>75.1136363636364</v>
      </c>
      <c r="W1275" s="38" t="n">
        <f aca="false">IFERROR(Counts!AK1275/Counts!AI1275,"")</f>
        <v>0.545454545454545</v>
      </c>
      <c r="X1275" s="40" t="n">
        <f aca="false">IFERROR(Counts!O1275,"")</f>
        <v>14.207</v>
      </c>
      <c r="Y1275" s="36" t="n">
        <f aca="false">IFERROR(INDEX('Season Counts'!$Y$2:$Y$740,$AF1275)/INDEX('Season Counts'!$X$2:$X$740,$AF1275),"")</f>
        <v>0.381303225806452</v>
      </c>
      <c r="Z1275" s="37" t="n">
        <f aca="false">IFERROR(J1275-Y1275,"")</f>
        <v>0.0982324884792628</v>
      </c>
      <c r="AA1275" s="38" t="n">
        <f aca="false">IFERROR(INDEX('Season Counts'!$K$2:$K$740,$AF1275)/INDEX('Season Counts'!$J$2:$J$740,$AF1275),"")</f>
        <v>0.206588881262869</v>
      </c>
      <c r="AB1275" s="41" t="n">
        <f aca="false">IFERROR(R1275-AA1275,"")</f>
        <v>-0.0365009047232795</v>
      </c>
      <c r="AC1275" s="39" t="n">
        <f aca="false">IFERROR(INDEX('Season Counts'!$AG$2:$AG$740,$AF1275)/INDEX('Season Counts'!$AF$2:$AF$740,$AF1275),"")</f>
        <v>74.6925078043705</v>
      </c>
      <c r="AD1275" s="40" t="n">
        <f aca="false">IFERROR(V1275-AC1275,"")</f>
        <v>0.42112855926591</v>
      </c>
      <c r="AE1275" s="4" t="str">
        <f aca="false">IF(D1275&lt;Guide!$C$21,"Low PA",IF(TRIM(IF(ISNUMBER(AD1275),IF(N(AD1275)&lt;=-Guide!$C$24,"▼ Bat Speed  ",IF(N(AD1275)&gt;=Guide!$C$24,"▲ Bat Speed  ","")),"")&amp;IF(N(Z1275)&gt;=Guide!$C$22,"▲ Contact  ","")&amp;IF(N(Z1275)&lt;=-Guide!$C$22,"▼ Contact  ","")&amp;IF(N(AB1275)&gt;=Guide!$C$23,"▲ Chase  ","")&amp;IF(N(AB1275)&lt;=-Guide!$C$23,"▼ Chase  ",""))="","Stable",TRIM(IF(ISNUMBER(AD1275),IF(N(AD1275)&lt;=-Guide!$C$24,"▼ Bat Speed  ",IF(N(AD1275)&gt;=Guide!$C$24,"▲ Bat Speed  ","")),"")&amp;IF(N(Z1275)&gt;=Guide!$C$22,"▲ Contact  ","")&amp;IF(N(Z1275)&lt;=-Guide!$C$22,"▼ Contact  ","")&amp;IF(N(AB1275)&gt;=Guide!$C$23,"▲ Chase  ","")&amp;IF(N(AB1275)&lt;=-Guide!$C$23,"▼ Chase  ",""))))</f>
        <v>▲ Contact</v>
      </c>
      <c r="AF1275" s="35" t="n">
        <f aca="false">MATCH(Counts!A1275,'Season Counts'!$A$2:$A$740,0)</f>
        <v>331</v>
      </c>
    </row>
    <row r="1276" customFormat="false" ht="15" hidden="false" customHeight="false" outlineLevel="0" collapsed="false">
      <c r="A1276" s="34" t="str">
        <f aca="false">Counts!B1276</f>
        <v>LAA</v>
      </c>
      <c r="B1276" s="5" t="str">
        <f aca="false">Counts!C1276</f>
        <v>Mike Trout</v>
      </c>
      <c r="C1276" s="34" t="str">
        <f aca="false">Counts!F1276</f>
        <v>May</v>
      </c>
      <c r="D1276" s="35" t="n">
        <f aca="false">IFERROR(Counts!P1276,"")</f>
        <v>122</v>
      </c>
      <c r="E1276" s="36" t="n">
        <f aca="false">IFERROR(Counts!R1276/Counts!Q1276,"")</f>
        <v>0.23469387755102</v>
      </c>
      <c r="F1276" s="36" t="n">
        <f aca="false">IFERROR((Counts!R1276+Counts!V1276+Counts!W1276)/(Counts!Q1276+Counts!V1276+Counts!W1276+Counts!X1276),"")</f>
        <v>0.385245901639344</v>
      </c>
      <c r="G1276" s="36" t="n">
        <f aca="false">IFERROR((Counts!R1276+Counts!S1276+2*Counts!T1276+3*Counts!U1276)/Counts!Q1276,"")</f>
        <v>0.408163265306122</v>
      </c>
      <c r="H1276" s="35" t="n">
        <f aca="false">IFERROR(Counts!U1276,"")</f>
        <v>4</v>
      </c>
      <c r="I1276" s="36" t="n">
        <f aca="false">IFERROR(Counts!Z1276/Counts!AA1276,"")</f>
        <v>0.349159663865546</v>
      </c>
      <c r="J1276" s="36" t="n">
        <f aca="false">IFERROR(Counts!AB1276/Counts!AA1276,"")</f>
        <v>0.354033613445378</v>
      </c>
      <c r="K1276" s="37" t="n">
        <f aca="false">IFERROR((Counts!AB1276-Counts!Z1276)/Counts!AA1276,"")</f>
        <v>0.00487394957983198</v>
      </c>
      <c r="L1276" s="38" t="n">
        <f aca="false">IFERROR(Counts!Y1276/Counts!P1276,"")</f>
        <v>0.254098360655738</v>
      </c>
      <c r="M1276" s="38" t="n">
        <f aca="false">IFERROR(Counts!V1276/Counts!P1276,"")</f>
        <v>0.19672131147541</v>
      </c>
      <c r="N1276" s="38" t="n">
        <f aca="false">IFERROR(Counts!AD1276/Counts!AC1276,"")</f>
        <v>0.164179104477612</v>
      </c>
      <c r="O1276" s="38" t="n">
        <f aca="false">IFERROR(Counts!AE1276/Counts!AC1276,"")</f>
        <v>0.462686567164179</v>
      </c>
      <c r="P1276" s="39" t="n">
        <f aca="false">IFERROR(Counts!AG1276/Counts!AF1276,"")</f>
        <v>89.2850746268657</v>
      </c>
      <c r="Q1276" s="38" t="n">
        <f aca="false">IFERROR(Counts!AH1276/Counts!AC1276,"")</f>
        <v>0.328358208955224</v>
      </c>
      <c r="R1276" s="38" t="n">
        <f aca="false">IFERROR(Counts!N1276/Counts!M1276,"")</f>
        <v>0.193308550185874</v>
      </c>
      <c r="S1276" s="38" t="n">
        <f aca="false">IFERROR(Counts!K1276/Counts!J1276,"")</f>
        <v>0.606694560669456</v>
      </c>
      <c r="T1276" s="38" t="n">
        <f aca="false">IFERROR(Counts!I1276/Counts!H1276,"")</f>
        <v>0.208121827411168</v>
      </c>
      <c r="U1276" s="38" t="n">
        <f aca="false">IFERROR(1-Counts!L1276/Counts!K1276,"")</f>
        <v>0.882758620689655</v>
      </c>
      <c r="V1276" s="39" t="n">
        <f aca="false">IFERROR(Counts!AJ1276/Counts!AI1276,"")</f>
        <v>74.8178770949721</v>
      </c>
      <c r="W1276" s="38" t="n">
        <f aca="false">IFERROR(Counts!AK1276/Counts!AI1276,"")</f>
        <v>0.508379888268156</v>
      </c>
      <c r="X1276" s="40" t="n">
        <f aca="false">IFERROR(Counts!O1276,"")</f>
        <v>2.093</v>
      </c>
      <c r="Y1276" s="36" t="n">
        <f aca="false">IFERROR(INDEX('Season Counts'!$Y$2:$Y$740,$AF1276)/INDEX('Season Counts'!$X$2:$X$740,$AF1276),"")</f>
        <v>0.381303225806452</v>
      </c>
      <c r="Z1276" s="37" t="n">
        <f aca="false">IFERROR(J1276-Y1276,"")</f>
        <v>-0.0272696123610734</v>
      </c>
      <c r="AA1276" s="38" t="n">
        <f aca="false">IFERROR(INDEX('Season Counts'!$K$2:$K$740,$AF1276)/INDEX('Season Counts'!$J$2:$J$740,$AF1276),"")</f>
        <v>0.206588881262869</v>
      </c>
      <c r="AB1276" s="41" t="n">
        <f aca="false">IFERROR(R1276-AA1276,"")</f>
        <v>-0.0132803310769953</v>
      </c>
      <c r="AC1276" s="39" t="n">
        <f aca="false">IFERROR(INDEX('Season Counts'!$AG$2:$AG$740,$AF1276)/INDEX('Season Counts'!$AF$2:$AF$740,$AF1276),"")</f>
        <v>74.6925078043705</v>
      </c>
      <c r="AD1276" s="40" t="n">
        <f aca="false">IFERROR(V1276-AC1276,"")</f>
        <v>0.125369290601611</v>
      </c>
      <c r="AE1276" s="4" t="str">
        <f aca="false">IF(D1276&lt;Guide!$C$21,"Low PA",IF(TRIM(IF(ISNUMBER(AD1276),IF(N(AD1276)&lt;=-Guide!$C$24,"▼ Bat Speed  ",IF(N(AD1276)&gt;=Guide!$C$24,"▲ Bat Speed  ","")),"")&amp;IF(N(Z1276)&gt;=Guide!$C$22,"▲ Contact  ","")&amp;IF(N(Z1276)&lt;=-Guide!$C$22,"▼ Contact  ","")&amp;IF(N(AB1276)&gt;=Guide!$C$23,"▲ Chase  ","")&amp;IF(N(AB1276)&lt;=-Guide!$C$23,"▼ Chase  ",""))="","Stable",TRIM(IF(ISNUMBER(AD1276),IF(N(AD1276)&lt;=-Guide!$C$24,"▼ Bat Speed  ",IF(N(AD1276)&gt;=Guide!$C$24,"▲ Bat Speed  ","")),"")&amp;IF(N(Z1276)&gt;=Guide!$C$22,"▲ Contact  ","")&amp;IF(N(Z1276)&lt;=-Guide!$C$22,"▼ Contact  ","")&amp;IF(N(AB1276)&gt;=Guide!$C$23,"▲ Chase  ","")&amp;IF(N(AB1276)&lt;=-Guide!$C$23,"▼ Chase  ",""))))</f>
        <v>Stable</v>
      </c>
      <c r="AF1276" s="35" t="n">
        <f aca="false">MATCH(Counts!A1276,'Season Counts'!$A$2:$A$740,0)</f>
        <v>331</v>
      </c>
    </row>
    <row r="1277" customFormat="false" ht="15" hidden="false" customHeight="false" outlineLevel="0" collapsed="false">
      <c r="A1277" s="34" t="str">
        <f aca="false">Counts!B1277</f>
        <v>LAA</v>
      </c>
      <c r="B1277" s="5" t="str">
        <f aca="false">Counts!C1277</f>
        <v>Mike Trout</v>
      </c>
      <c r="C1277" s="34" t="str">
        <f aca="false">Counts!F1277</f>
        <v>Jun</v>
      </c>
      <c r="D1277" s="35" t="n">
        <f aca="false">IFERROR(Counts!P1277,"")</f>
        <v>69</v>
      </c>
      <c r="E1277" s="36" t="n">
        <f aca="false">IFERROR(Counts!R1277/Counts!Q1277,"")</f>
        <v>0.206896551724138</v>
      </c>
      <c r="F1277" s="36" t="n">
        <f aca="false">IFERROR((Counts!R1277+Counts!V1277+Counts!W1277)/(Counts!Q1277+Counts!V1277+Counts!W1277+Counts!X1277),"")</f>
        <v>0.333333333333333</v>
      </c>
      <c r="G1277" s="36" t="n">
        <f aca="false">IFERROR((Counts!R1277+Counts!S1277+2*Counts!T1277+3*Counts!U1277)/Counts!Q1277,"")</f>
        <v>0.396551724137931</v>
      </c>
      <c r="H1277" s="35" t="n">
        <f aca="false">IFERROR(Counts!U1277,"")</f>
        <v>3</v>
      </c>
      <c r="I1277" s="36" t="n">
        <f aca="false">IFERROR(Counts!Z1277/Counts!AA1277,"")</f>
        <v>0.31969696969697</v>
      </c>
      <c r="J1277" s="36" t="n">
        <f aca="false">IFERROR(Counts!AB1277/Counts!AA1277,"")</f>
        <v>0.3755</v>
      </c>
      <c r="K1277" s="37" t="n">
        <f aca="false">IFERROR((Counts!AB1277-Counts!Z1277)/Counts!AA1277,"")</f>
        <v>0.0558030303030303</v>
      </c>
      <c r="L1277" s="38" t="n">
        <f aca="false">IFERROR(Counts!Y1277/Counts!P1277,"")</f>
        <v>0.318840579710145</v>
      </c>
      <c r="M1277" s="38" t="n">
        <f aca="false">IFERROR(Counts!V1277/Counts!P1277,"")</f>
        <v>0.144927536231884</v>
      </c>
      <c r="N1277" s="38" t="n">
        <f aca="false">IFERROR(Counts!AD1277/Counts!AC1277,"")</f>
        <v>0.194444444444444</v>
      </c>
      <c r="O1277" s="38" t="n">
        <f aca="false">IFERROR(Counts!AE1277/Counts!AC1277,"")</f>
        <v>0.583333333333333</v>
      </c>
      <c r="P1277" s="39" t="n">
        <f aca="false">IFERROR(Counts!AG1277/Counts!AF1277,"")</f>
        <v>91.5611111111111</v>
      </c>
      <c r="Q1277" s="38" t="n">
        <f aca="false">IFERROR(Counts!AH1277/Counts!AC1277,"")</f>
        <v>0.444444444444444</v>
      </c>
      <c r="R1277" s="38" t="n">
        <f aca="false">IFERROR(Counts!N1277/Counts!M1277,"")</f>
        <v>0.25</v>
      </c>
      <c r="S1277" s="38" t="n">
        <f aca="false">IFERROR(Counts!K1277/Counts!J1277,"")</f>
        <v>0.661654135338346</v>
      </c>
      <c r="T1277" s="38" t="n">
        <f aca="false">IFERROR(Counts!I1277/Counts!H1277,"")</f>
        <v>0.256</v>
      </c>
      <c r="U1277" s="38" t="n">
        <f aca="false">IFERROR(1-Counts!L1277/Counts!K1277,"")</f>
        <v>0.875</v>
      </c>
      <c r="V1277" s="39" t="n">
        <f aca="false">IFERROR(Counts!AJ1277/Counts!AI1277,"")</f>
        <v>74.9776785714286</v>
      </c>
      <c r="W1277" s="38" t="n">
        <f aca="false">IFERROR(Counts!AK1277/Counts!AI1277,"")</f>
        <v>0.508928571428571</v>
      </c>
      <c r="X1277" s="40" t="n">
        <f aca="false">IFERROR(Counts!O1277,"")</f>
        <v>0.495</v>
      </c>
      <c r="Y1277" s="36" t="n">
        <f aca="false">IFERROR(INDEX('Season Counts'!$Y$2:$Y$740,$AF1277)/INDEX('Season Counts'!$X$2:$X$740,$AF1277),"")</f>
        <v>0.381303225806452</v>
      </c>
      <c r="Z1277" s="37" t="n">
        <f aca="false">IFERROR(J1277-Y1277,"")</f>
        <v>-0.0058032258064516</v>
      </c>
      <c r="AA1277" s="38" t="n">
        <f aca="false">IFERROR(INDEX('Season Counts'!$K$2:$K$740,$AF1277)/INDEX('Season Counts'!$J$2:$J$740,$AF1277),"")</f>
        <v>0.206588881262869</v>
      </c>
      <c r="AB1277" s="41" t="n">
        <f aca="false">IFERROR(R1277-AA1277,"")</f>
        <v>0.0434111187371311</v>
      </c>
      <c r="AC1277" s="39" t="n">
        <f aca="false">IFERROR(INDEX('Season Counts'!$AG$2:$AG$740,$AF1277)/INDEX('Season Counts'!$AF$2:$AF$740,$AF1277),"")</f>
        <v>74.6925078043705</v>
      </c>
      <c r="AD1277" s="40" t="n">
        <f aca="false">IFERROR(V1277-AC1277,"")</f>
        <v>0.285170767058119</v>
      </c>
      <c r="AE1277" s="4" t="str">
        <f aca="false">IF(D1277&lt;Guide!$C$21,"Low PA",IF(TRIM(IF(ISNUMBER(AD1277),IF(N(AD1277)&lt;=-Guide!$C$24,"▼ Bat Speed  ",IF(N(AD1277)&gt;=Guide!$C$24,"▲ Bat Speed  ","")),"")&amp;IF(N(Z1277)&gt;=Guide!$C$22,"▲ Contact  ","")&amp;IF(N(Z1277)&lt;=-Guide!$C$22,"▼ Contact  ","")&amp;IF(N(AB1277)&gt;=Guide!$C$23,"▲ Chase  ","")&amp;IF(N(AB1277)&lt;=-Guide!$C$23,"▼ Chase  ",""))="","Stable",TRIM(IF(ISNUMBER(AD1277),IF(N(AD1277)&lt;=-Guide!$C$24,"▼ Bat Speed  ",IF(N(AD1277)&gt;=Guide!$C$24,"▲ Bat Speed  ","")),"")&amp;IF(N(Z1277)&gt;=Guide!$C$22,"▲ Contact  ","")&amp;IF(N(Z1277)&lt;=-Guide!$C$22,"▼ Contact  ","")&amp;IF(N(AB1277)&gt;=Guide!$C$23,"▲ Chase  ","")&amp;IF(N(AB1277)&lt;=-Guide!$C$23,"▼ Chase  ",""))))</f>
        <v>▲ Chase</v>
      </c>
      <c r="AF1277" s="35" t="n">
        <f aca="false">MATCH(Counts!A1277,'Season Counts'!$A$2:$A$740,0)</f>
        <v>331</v>
      </c>
    </row>
    <row r="1278" customFormat="false" ht="15" hidden="false" customHeight="false" outlineLevel="0" collapsed="false">
      <c r="A1278" s="34" t="str">
        <f aca="false">Counts!B1278</f>
        <v>LAA</v>
      </c>
      <c r="B1278" s="5" t="str">
        <f aca="false">Counts!C1278</f>
        <v>Mike Trout</v>
      </c>
      <c r="C1278" s="34" t="str">
        <f aca="false">Counts!F1278</f>
        <v>Jul</v>
      </c>
      <c r="D1278" s="35" t="n">
        <f aca="false">IFERROR(Counts!P1278,"")</f>
        <v>74</v>
      </c>
      <c r="E1278" s="36" t="n">
        <f aca="false">IFERROR(Counts!R1278/Counts!Q1278,"")</f>
        <v>0.26984126984127</v>
      </c>
      <c r="F1278" s="36" t="n">
        <f aca="false">IFERROR((Counts!R1278+Counts!V1278+Counts!W1278)/(Counts!Q1278+Counts!V1278+Counts!W1278+Counts!X1278),"")</f>
        <v>0.364864864864865</v>
      </c>
      <c r="G1278" s="36" t="n">
        <f aca="false">IFERROR((Counts!R1278+Counts!S1278+2*Counts!T1278+3*Counts!U1278)/Counts!Q1278,"")</f>
        <v>0.380952380952381</v>
      </c>
      <c r="H1278" s="35" t="n">
        <f aca="false">IFERROR(Counts!U1278,"")</f>
        <v>1</v>
      </c>
      <c r="I1278" s="36" t="n">
        <f aca="false">IFERROR(Counts!Z1278/Counts!AA1278,"")</f>
        <v>0.33013698630137</v>
      </c>
      <c r="J1278" s="36" t="n">
        <f aca="false">IFERROR(Counts!AB1278/Counts!AA1278,"")</f>
        <v>0.325602739726027</v>
      </c>
      <c r="K1278" s="37" t="n">
        <f aca="false">IFERROR((Counts!AB1278-Counts!Z1278)/Counts!AA1278,"")</f>
        <v>-0.00453424657534251</v>
      </c>
      <c r="L1278" s="38" t="n">
        <f aca="false">IFERROR(Counts!Y1278/Counts!P1278,"")</f>
        <v>0.22972972972973</v>
      </c>
      <c r="M1278" s="38" t="n">
        <f aca="false">IFERROR(Counts!V1278/Counts!P1278,"")</f>
        <v>0.121621621621622</v>
      </c>
      <c r="N1278" s="38" t="n">
        <f aca="false">IFERROR(Counts!AD1278/Counts!AC1278,"")</f>
        <v>0.0425531914893617</v>
      </c>
      <c r="O1278" s="38" t="n">
        <f aca="false">IFERROR(Counts!AE1278/Counts!AC1278,"")</f>
        <v>0.340425531914894</v>
      </c>
      <c r="P1278" s="39" t="n">
        <f aca="false">IFERROR(Counts!AG1278/Counts!AF1278,"")</f>
        <v>85.8106382978723</v>
      </c>
      <c r="Q1278" s="38" t="n">
        <f aca="false">IFERROR(Counts!AH1278/Counts!AC1278,"")</f>
        <v>0.319148936170213</v>
      </c>
      <c r="R1278" s="38" t="n">
        <f aca="false">IFERROR(Counts!N1278/Counts!M1278,"")</f>
        <v>0.212290502793296</v>
      </c>
      <c r="S1278" s="38" t="n">
        <f aca="false">IFERROR(Counts!K1278/Counts!J1278,"")</f>
        <v>0.66</v>
      </c>
      <c r="T1278" s="38" t="n">
        <f aca="false">IFERROR(Counts!I1278/Counts!H1278,"")</f>
        <v>0.211678832116788</v>
      </c>
      <c r="U1278" s="38" t="n">
        <f aca="false">IFERROR(1-Counts!L1278/Counts!K1278,"")</f>
        <v>0.868686868686869</v>
      </c>
      <c r="V1278" s="39" t="n">
        <f aca="false">IFERROR(Counts!AJ1278/Counts!AI1278,"")</f>
        <v>75.1377049180328</v>
      </c>
      <c r="W1278" s="38" t="n">
        <f aca="false">IFERROR(Counts!AK1278/Counts!AI1278,"")</f>
        <v>0.573770491803279</v>
      </c>
      <c r="X1278" s="40" t="n">
        <f aca="false">IFERROR(Counts!O1278,"")</f>
        <v>0.33</v>
      </c>
      <c r="Y1278" s="36" t="n">
        <f aca="false">IFERROR(INDEX('Season Counts'!$Y$2:$Y$740,$AF1278)/INDEX('Season Counts'!$X$2:$X$740,$AF1278),"")</f>
        <v>0.381303225806452</v>
      </c>
      <c r="Z1278" s="37" t="n">
        <f aca="false">IFERROR(J1278-Y1278,"")</f>
        <v>-0.0557004860804242</v>
      </c>
      <c r="AA1278" s="38" t="n">
        <f aca="false">IFERROR(INDEX('Season Counts'!$K$2:$K$740,$AF1278)/INDEX('Season Counts'!$J$2:$J$740,$AF1278),"")</f>
        <v>0.206588881262869</v>
      </c>
      <c r="AB1278" s="41" t="n">
        <f aca="false">IFERROR(R1278-AA1278,"")</f>
        <v>0.00570162153042719</v>
      </c>
      <c r="AC1278" s="39" t="n">
        <f aca="false">IFERROR(INDEX('Season Counts'!$AG$2:$AG$740,$AF1278)/INDEX('Season Counts'!$AF$2:$AF$740,$AF1278),"")</f>
        <v>74.6925078043705</v>
      </c>
      <c r="AD1278" s="40" t="n">
        <f aca="false">IFERROR(V1278-AC1278,"")</f>
        <v>0.445197113662331</v>
      </c>
      <c r="AE1278" s="4" t="str">
        <f aca="false">IF(D1278&lt;Guide!$C$21,"Low PA",IF(TRIM(IF(ISNUMBER(AD1278),IF(N(AD1278)&lt;=-Guide!$C$24,"▼ Bat Speed  ",IF(N(AD1278)&gt;=Guide!$C$24,"▲ Bat Speed  ","")),"")&amp;IF(N(Z1278)&gt;=Guide!$C$22,"▲ Contact  ","")&amp;IF(N(Z1278)&lt;=-Guide!$C$22,"▼ Contact  ","")&amp;IF(N(AB1278)&gt;=Guide!$C$23,"▲ Chase  ","")&amp;IF(N(AB1278)&lt;=-Guide!$C$23,"▼ Chase  ",""))="","Stable",TRIM(IF(ISNUMBER(AD1278),IF(N(AD1278)&lt;=-Guide!$C$24,"▼ Bat Speed  ",IF(N(AD1278)&gt;=Guide!$C$24,"▲ Bat Speed  ","")),"")&amp;IF(N(Z1278)&gt;=Guide!$C$22,"▲ Contact  ","")&amp;IF(N(Z1278)&lt;=-Guide!$C$22,"▼ Contact  ","")&amp;IF(N(AB1278)&gt;=Guide!$C$23,"▲ Chase  ","")&amp;IF(N(AB1278)&lt;=-Guide!$C$23,"▼ Chase  ",""))))</f>
        <v>▼ Contact</v>
      </c>
      <c r="AF1278" s="35" t="n">
        <f aca="false">MATCH(Counts!A1278,'Season Counts'!$A$2:$A$740,0)</f>
        <v>331</v>
      </c>
    </row>
    <row r="1279" customFormat="false" ht="15" hidden="false" customHeight="false" outlineLevel="0" collapsed="false">
      <c r="A1279" s="34" t="str">
        <f aca="false">Counts!B1279</f>
        <v>LAA</v>
      </c>
      <c r="B1279" s="5" t="str">
        <f aca="false">Counts!C1279</f>
        <v>Mike Trout</v>
      </c>
      <c r="C1279" s="34" t="str">
        <f aca="false">Counts!F1279</f>
        <v>Aug</v>
      </c>
      <c r="D1279" s="35" t="n">
        <f aca="false">IFERROR(Counts!P1279,"")</f>
        <v>123</v>
      </c>
      <c r="E1279" s="36" t="n">
        <f aca="false">IFERROR(Counts!R1279/Counts!Q1279,"")</f>
        <v>0.240384615384615</v>
      </c>
      <c r="F1279" s="36" t="n">
        <f aca="false">IFERROR((Counts!R1279+Counts!V1279+Counts!W1279)/(Counts!Q1279+Counts!V1279+Counts!W1279+Counts!X1279),"")</f>
        <v>0.344262295081967</v>
      </c>
      <c r="G1279" s="36" t="n">
        <f aca="false">IFERROR((Counts!R1279+Counts!S1279+2*Counts!T1279+3*Counts!U1279)/Counts!Q1279,"")</f>
        <v>0.346153846153846</v>
      </c>
      <c r="H1279" s="35" t="n">
        <f aca="false">IFERROR(Counts!U1279,"")</f>
        <v>2</v>
      </c>
      <c r="I1279" s="36" t="n">
        <f aca="false">IFERROR(Counts!Z1279/Counts!AA1279,"")</f>
        <v>0.311157024793388</v>
      </c>
      <c r="J1279" s="36" t="n">
        <f aca="false">IFERROR(Counts!AB1279/Counts!AA1279,"")</f>
        <v>0.324900826446281</v>
      </c>
      <c r="K1279" s="37" t="n">
        <f aca="false">IFERROR((Counts!AB1279-Counts!Z1279)/Counts!AA1279,"")</f>
        <v>0.0137438016528926</v>
      </c>
      <c r="L1279" s="38" t="n">
        <f aca="false">IFERROR(Counts!Y1279/Counts!P1279,"")</f>
        <v>0.284552845528455</v>
      </c>
      <c r="M1279" s="38" t="n">
        <f aca="false">IFERROR(Counts!V1279/Counts!P1279,"")</f>
        <v>0.113821138211382</v>
      </c>
      <c r="N1279" s="38" t="n">
        <f aca="false">IFERROR(Counts!AD1279/Counts!AC1279,"")</f>
        <v>0.114285714285714</v>
      </c>
      <c r="O1279" s="38" t="n">
        <f aca="false">IFERROR(Counts!AE1279/Counts!AC1279,"")</f>
        <v>0.385714285714286</v>
      </c>
      <c r="P1279" s="39" t="n">
        <f aca="false">IFERROR(Counts!AG1279/Counts!AF1279,"")</f>
        <v>88.6414285714286</v>
      </c>
      <c r="Q1279" s="38" t="n">
        <f aca="false">IFERROR(Counts!AH1279/Counts!AC1279,"")</f>
        <v>0.385714285714286</v>
      </c>
      <c r="R1279" s="38" t="n">
        <f aca="false">IFERROR(Counts!N1279/Counts!M1279,"")</f>
        <v>0.230496453900709</v>
      </c>
      <c r="S1279" s="38" t="n">
        <f aca="false">IFERROR(Counts!K1279/Counts!J1279,"")</f>
        <v>0.657794676806084</v>
      </c>
      <c r="T1279" s="38" t="n">
        <f aca="false">IFERROR(Counts!I1279/Counts!H1279,"")</f>
        <v>0.23109243697479</v>
      </c>
      <c r="U1279" s="38" t="n">
        <f aca="false">IFERROR(1-Counts!L1279/Counts!K1279,"")</f>
        <v>0.84393063583815</v>
      </c>
      <c r="V1279" s="39" t="n">
        <f aca="false">IFERROR(Counts!AJ1279/Counts!AI1279,"")</f>
        <v>74.2790476190476</v>
      </c>
      <c r="W1279" s="38" t="n">
        <f aca="false">IFERROR(Counts!AK1279/Counts!AI1279,"")</f>
        <v>0.452380952380952</v>
      </c>
      <c r="X1279" s="40" t="n">
        <f aca="false">IFERROR(Counts!O1279,"")</f>
        <v>1.521</v>
      </c>
      <c r="Y1279" s="36" t="n">
        <f aca="false">IFERROR(INDEX('Season Counts'!$Y$2:$Y$740,$AF1279)/INDEX('Season Counts'!$X$2:$X$740,$AF1279),"")</f>
        <v>0.381303225806452</v>
      </c>
      <c r="Z1279" s="37" t="n">
        <f aca="false">IFERROR(J1279-Y1279,"")</f>
        <v>-0.0564023993601706</v>
      </c>
      <c r="AA1279" s="38" t="n">
        <f aca="false">IFERROR(INDEX('Season Counts'!$K$2:$K$740,$AF1279)/INDEX('Season Counts'!$J$2:$J$740,$AF1279),"")</f>
        <v>0.206588881262869</v>
      </c>
      <c r="AB1279" s="41" t="n">
        <f aca="false">IFERROR(R1279-AA1279,"")</f>
        <v>0.0239075726378403</v>
      </c>
      <c r="AC1279" s="39" t="n">
        <f aca="false">IFERROR(INDEX('Season Counts'!$AG$2:$AG$740,$AF1279)/INDEX('Season Counts'!$AF$2:$AF$740,$AF1279),"")</f>
        <v>74.6925078043705</v>
      </c>
      <c r="AD1279" s="40" t="n">
        <f aca="false">IFERROR(V1279-AC1279,"")</f>
        <v>-0.413460185322833</v>
      </c>
      <c r="AE1279" s="4" t="str">
        <f aca="false">IF(D1279&lt;Guide!$C$21,"Low PA",IF(TRIM(IF(ISNUMBER(AD1279),IF(N(AD1279)&lt;=-Guide!$C$24,"▼ Bat Speed  ",IF(N(AD1279)&gt;=Guide!$C$24,"▲ Bat Speed  ","")),"")&amp;IF(N(Z1279)&gt;=Guide!$C$22,"▲ Contact  ","")&amp;IF(N(Z1279)&lt;=-Guide!$C$22,"▼ Contact  ","")&amp;IF(N(AB1279)&gt;=Guide!$C$23,"▲ Chase  ","")&amp;IF(N(AB1279)&lt;=-Guide!$C$23,"▼ Chase  ",""))="","Stable",TRIM(IF(ISNUMBER(AD1279),IF(N(AD1279)&lt;=-Guide!$C$24,"▼ Bat Speed  ",IF(N(AD1279)&gt;=Guide!$C$24,"▲ Bat Speed  ","")),"")&amp;IF(N(Z1279)&gt;=Guide!$C$22,"▲ Contact  ","")&amp;IF(N(Z1279)&lt;=-Guide!$C$22,"▼ Contact  ","")&amp;IF(N(AB1279)&gt;=Guide!$C$23,"▲ Chase  ","")&amp;IF(N(AB1279)&lt;=-Guide!$C$23,"▼ Chase  ",""))))</f>
        <v>▼ Contact</v>
      </c>
      <c r="AF1279" s="35" t="n">
        <f aca="false">MATCH(Counts!A1279,'Season Counts'!$A$2:$A$740,0)</f>
        <v>331</v>
      </c>
    </row>
    <row r="1280" customFormat="false" ht="15" hidden="false" customHeight="false" outlineLevel="0" collapsed="false">
      <c r="A1280" s="34" t="str">
        <f aca="false">Counts!B1280</f>
        <v>LAA</v>
      </c>
      <c r="B1280" s="5" t="str">
        <f aca="false">Counts!C1280</f>
        <v>Mike Trout</v>
      </c>
      <c r="C1280" s="34" t="str">
        <f aca="false">Counts!F1280</f>
        <v>Sep</v>
      </c>
      <c r="D1280" s="35" t="n">
        <f aca="false">IFERROR(Counts!P1280,"")</f>
        <v>102</v>
      </c>
      <c r="E1280" s="36" t="n">
        <f aca="false">IFERROR(Counts!R1280/Counts!Q1280,"")</f>
        <v>0.246913580246914</v>
      </c>
      <c r="F1280" s="36" t="n">
        <f aca="false">IFERROR((Counts!R1280+Counts!V1280+Counts!W1280)/(Counts!Q1280+Counts!V1280+Counts!W1280+Counts!X1280),"")</f>
        <v>0.401960784313726</v>
      </c>
      <c r="G1280" s="36" t="n">
        <f aca="false">IFERROR((Counts!R1280+Counts!S1280+2*Counts!T1280+3*Counts!U1280)/Counts!Q1280,"")</f>
        <v>0.382716049382716</v>
      </c>
      <c r="H1280" s="35" t="n">
        <f aca="false">IFERROR(Counts!U1280,"")</f>
        <v>2</v>
      </c>
      <c r="I1280" s="36" t="n">
        <f aca="false">IFERROR(Counts!Z1280/Counts!AA1280,"")</f>
        <v>0.355940594059406</v>
      </c>
      <c r="J1280" s="36" t="n">
        <f aca="false">IFERROR(Counts!AB1280/Counts!AA1280,"")</f>
        <v>0.388891089108911</v>
      </c>
      <c r="K1280" s="37" t="n">
        <f aca="false">IFERROR((Counts!AB1280-Counts!Z1280)/Counts!AA1280,"")</f>
        <v>0.0329504950495049</v>
      </c>
      <c r="L1280" s="38" t="n">
        <f aca="false">IFERROR(Counts!Y1280/Counts!P1280,"")</f>
        <v>0.294117647058824</v>
      </c>
      <c r="M1280" s="38" t="n">
        <f aca="false">IFERROR(Counts!V1280/Counts!P1280,"")</f>
        <v>0.176470588235294</v>
      </c>
      <c r="N1280" s="38" t="n">
        <f aca="false">IFERROR(Counts!AD1280/Counts!AC1280,"")</f>
        <v>0.156862745098039</v>
      </c>
      <c r="O1280" s="38" t="n">
        <f aca="false">IFERROR(Counts!AE1280/Counts!AC1280,"")</f>
        <v>0.509803921568627</v>
      </c>
      <c r="P1280" s="39" t="n">
        <f aca="false">IFERROR(Counts!AG1280/Counts!AF1280,"")</f>
        <v>91.7764705882353</v>
      </c>
      <c r="Q1280" s="38" t="n">
        <f aca="false">IFERROR(Counts!AH1280/Counts!AC1280,"")</f>
        <v>0.470588235294118</v>
      </c>
      <c r="R1280" s="38" t="n">
        <f aca="false">IFERROR(Counts!N1280/Counts!M1280,"")</f>
        <v>0.216</v>
      </c>
      <c r="S1280" s="38" t="n">
        <f aca="false">IFERROR(Counts!K1280/Counts!J1280,"")</f>
        <v>0.575916230366492</v>
      </c>
      <c r="T1280" s="38" t="n">
        <f aca="false">IFERROR(Counts!I1280/Counts!H1280,"")</f>
        <v>0.317073170731707</v>
      </c>
      <c r="U1280" s="38" t="n">
        <f aca="false">IFERROR(1-Counts!L1280/Counts!K1280,"")</f>
        <v>0.818181818181818</v>
      </c>
      <c r="V1280" s="39" t="n">
        <f aca="false">IFERROR(Counts!AJ1280/Counts!AI1280,"")</f>
        <v>73.9407142857143</v>
      </c>
      <c r="W1280" s="38" t="n">
        <f aca="false">IFERROR(Counts!AK1280/Counts!AI1280,"")</f>
        <v>0.364285714285714</v>
      </c>
      <c r="X1280" s="40" t="n">
        <f aca="false">IFERROR(Counts!O1280,"")</f>
        <v>2.808</v>
      </c>
      <c r="Y1280" s="36" t="n">
        <f aca="false">IFERROR(INDEX('Season Counts'!$Y$2:$Y$740,$AF1280)/INDEX('Season Counts'!$X$2:$X$740,$AF1280),"")</f>
        <v>0.381303225806452</v>
      </c>
      <c r="Z1280" s="37" t="n">
        <f aca="false">IFERROR(J1280-Y1280,"")</f>
        <v>0.00758786330245931</v>
      </c>
      <c r="AA1280" s="38" t="n">
        <f aca="false">IFERROR(INDEX('Season Counts'!$K$2:$K$740,$AF1280)/INDEX('Season Counts'!$J$2:$J$740,$AF1280),"")</f>
        <v>0.206588881262869</v>
      </c>
      <c r="AB1280" s="41" t="n">
        <f aca="false">IFERROR(R1280-AA1280,"")</f>
        <v>0.0094111187371311</v>
      </c>
      <c r="AC1280" s="39" t="n">
        <f aca="false">IFERROR(INDEX('Season Counts'!$AG$2:$AG$740,$AF1280)/INDEX('Season Counts'!$AF$2:$AF$740,$AF1280),"")</f>
        <v>74.6925078043705</v>
      </c>
      <c r="AD1280" s="40" t="n">
        <f aca="false">IFERROR(V1280-AC1280,"")</f>
        <v>-0.751793518656157</v>
      </c>
      <c r="AE1280" s="4" t="str">
        <f aca="false">IF(D1280&lt;Guide!$C$21,"Low PA",IF(TRIM(IF(ISNUMBER(AD1280),IF(N(AD1280)&lt;=-Guide!$C$24,"▼ Bat Speed  ",IF(N(AD1280)&gt;=Guide!$C$24,"▲ Bat Speed  ","")),"")&amp;IF(N(Z1280)&gt;=Guide!$C$22,"▲ Contact  ","")&amp;IF(N(Z1280)&lt;=-Guide!$C$22,"▼ Contact  ","")&amp;IF(N(AB1280)&gt;=Guide!$C$23,"▲ Chase  ","")&amp;IF(N(AB1280)&lt;=-Guide!$C$23,"▼ Chase  ",""))="","Stable",TRIM(IF(ISNUMBER(AD1280),IF(N(AD1280)&lt;=-Guide!$C$24,"▼ Bat Speed  ",IF(N(AD1280)&gt;=Guide!$C$24,"▲ Bat Speed  ","")),"")&amp;IF(N(Z1280)&gt;=Guide!$C$22,"▲ Contact  ","")&amp;IF(N(Z1280)&lt;=-Guide!$C$22,"▼ Contact  ","")&amp;IF(N(AB1280)&gt;=Guide!$C$23,"▲ Chase  ","")&amp;IF(N(AB1280)&lt;=-Guide!$C$23,"▼ Chase  ",""))))</f>
        <v>Stable</v>
      </c>
      <c r="AF1280" s="35" t="n">
        <f aca="false">MATCH(Counts!A1280,'Season Counts'!$A$2:$A$740,0)</f>
        <v>331</v>
      </c>
    </row>
    <row r="1281" customFormat="false" ht="15" hidden="false" customHeight="false" outlineLevel="0" collapsed="false">
      <c r="A1281" s="34" t="str">
        <f aca="false">Counts!B1281</f>
        <v>LAA</v>
      </c>
      <c r="B1281" s="5" t="str">
        <f aca="false">Counts!C1281</f>
        <v>Vaughn Grissom</v>
      </c>
      <c r="C1281" s="34" t="str">
        <f aca="false">Counts!F1281</f>
        <v>Mar-Apr</v>
      </c>
      <c r="D1281" s="35" t="n">
        <f aca="false">IFERROR(Counts!P1281,"")</f>
        <v>47</v>
      </c>
      <c r="E1281" s="36" t="n">
        <f aca="false">IFERROR(Counts!R1281/Counts!Q1281,"")</f>
        <v>0.342105263157895</v>
      </c>
      <c r="F1281" s="36" t="n">
        <f aca="false">IFERROR((Counts!R1281+Counts!V1281+Counts!W1281)/(Counts!Q1281+Counts!V1281+Counts!W1281+Counts!X1281),"")</f>
        <v>0.41304347826087</v>
      </c>
      <c r="G1281" s="36" t="n">
        <f aca="false">IFERROR((Counts!R1281+Counts!S1281+2*Counts!T1281+3*Counts!U1281)/Counts!Q1281,"")</f>
        <v>0.526315789473684</v>
      </c>
      <c r="H1281" s="35" t="n">
        <f aca="false">IFERROR(Counts!U1281,"")</f>
        <v>1</v>
      </c>
      <c r="I1281" s="36" t="n">
        <f aca="false">IFERROR(Counts!Z1281/Counts!AA1281,"")</f>
        <v>0.406382978723404</v>
      </c>
      <c r="J1281" s="36" t="n">
        <f aca="false">IFERROR(Counts!AB1281/Counts!AA1281,"")</f>
        <v>0.359808510638298</v>
      </c>
      <c r="K1281" s="37" t="n">
        <f aca="false">IFERROR((Counts!AB1281-Counts!Z1281)/Counts!AA1281,"")</f>
        <v>-0.0465744680851064</v>
      </c>
      <c r="L1281" s="38" t="n">
        <f aca="false">IFERROR(Counts!Y1281/Counts!P1281,"")</f>
        <v>0.0638297872340426</v>
      </c>
      <c r="M1281" s="38" t="n">
        <f aca="false">IFERROR(Counts!V1281/Counts!P1281,"")</f>
        <v>0.127659574468085</v>
      </c>
      <c r="N1281" s="38" t="n">
        <f aca="false">IFERROR(Counts!AD1281/Counts!AC1281,"")</f>
        <v>0.0810810810810811</v>
      </c>
      <c r="O1281" s="38" t="n">
        <f aca="false">IFERROR(Counts!AE1281/Counts!AC1281,"")</f>
        <v>0.405405405405405</v>
      </c>
      <c r="P1281" s="39" t="n">
        <f aca="false">IFERROR(Counts!AG1281/Counts!AF1281,"")</f>
        <v>89.2918918918919</v>
      </c>
      <c r="Q1281" s="38" t="n">
        <f aca="false">IFERROR(Counts!AH1281/Counts!AC1281,"")</f>
        <v>0.189189189189189</v>
      </c>
      <c r="R1281" s="38" t="n">
        <f aca="false">IFERROR(Counts!N1281/Counts!M1281,"")</f>
        <v>0.242105263157895</v>
      </c>
      <c r="S1281" s="38" t="n">
        <f aca="false">IFERROR(Counts!K1281/Counts!J1281,"")</f>
        <v>0.567567567567568</v>
      </c>
      <c r="T1281" s="38" t="n">
        <f aca="false">IFERROR(Counts!I1281/Counts!H1281,"")</f>
        <v>0.138461538461538</v>
      </c>
      <c r="U1281" s="38" t="n">
        <f aca="false">IFERROR(1-Counts!L1281/Counts!K1281,"")</f>
        <v>1</v>
      </c>
      <c r="V1281" s="39" t="n">
        <f aca="false">IFERROR(Counts!AJ1281/Counts!AI1281,"")</f>
        <v>71.6767857142857</v>
      </c>
      <c r="W1281" s="38" t="n">
        <f aca="false">IFERROR(Counts!AK1281/Counts!AI1281,"")</f>
        <v>0.160714285714286</v>
      </c>
      <c r="X1281" s="40" t="n">
        <f aca="false">IFERROR(Counts!O1281,"")</f>
        <v>4.866</v>
      </c>
      <c r="Y1281" s="36" t="n">
        <f aca="false">IFERROR(INDEX('Season Counts'!$Y$2:$Y$740,$AF1281)/INDEX('Season Counts'!$X$2:$X$740,$AF1281),"")</f>
        <v>0.309585623678647</v>
      </c>
      <c r="Z1281" s="37" t="n">
        <f aca="false">IFERROR(J1281-Y1281,"")</f>
        <v>0.0502228869596509</v>
      </c>
      <c r="AA1281" s="38" t="n">
        <f aca="false">IFERROR(INDEX('Season Counts'!$K$2:$K$740,$AF1281)/INDEX('Season Counts'!$J$2:$J$740,$AF1281),"")</f>
        <v>0.313053097345133</v>
      </c>
      <c r="AB1281" s="41" t="n">
        <f aca="false">IFERROR(R1281-AA1281,"")</f>
        <v>-0.070947834187238</v>
      </c>
      <c r="AC1281" s="39" t="n">
        <f aca="false">IFERROR(INDEX('Season Counts'!$AG$2:$AG$740,$AF1281)/INDEX('Season Counts'!$AF$2:$AF$740,$AF1281),"")</f>
        <v>70.8430446194226</v>
      </c>
      <c r="AD1281" s="40" t="n">
        <f aca="false">IFERROR(V1281-AC1281,"")</f>
        <v>0.833741094863143</v>
      </c>
      <c r="AE1281" s="4" t="str">
        <f aca="false">IF(D1281&lt;Guide!$C$21,"Low PA",IF(TRIM(IF(ISNUMBER(AD1281),IF(N(AD1281)&lt;=-Guide!$C$24,"▼ Bat Speed  ",IF(N(AD1281)&gt;=Guide!$C$24,"▲ Bat Speed  ","")),"")&amp;IF(N(Z1281)&gt;=Guide!$C$22,"▲ Contact  ","")&amp;IF(N(Z1281)&lt;=-Guide!$C$22,"▼ Contact  ","")&amp;IF(N(AB1281)&gt;=Guide!$C$23,"▲ Chase  ","")&amp;IF(N(AB1281)&lt;=-Guide!$C$23,"▼ Chase  ",""))="","Stable",TRIM(IF(ISNUMBER(AD1281),IF(N(AD1281)&lt;=-Guide!$C$24,"▼ Bat Speed  ",IF(N(AD1281)&gt;=Guide!$C$24,"▲ Bat Speed  ","")),"")&amp;IF(N(Z1281)&gt;=Guide!$C$22,"▲ Contact  ","")&amp;IF(N(Z1281)&lt;=-Guide!$C$22,"▼ Contact  ","")&amp;IF(N(AB1281)&gt;=Guide!$C$23,"▲ Chase  ","")&amp;IF(N(AB1281)&lt;=-Guide!$C$23,"▼ Chase  ",""))))</f>
        <v>▲ Contact ▼ Chase</v>
      </c>
      <c r="AF1281" s="35" t="n">
        <f aca="false">MATCH(Counts!A1281,'Season Counts'!$A$2:$A$740,0)</f>
        <v>332</v>
      </c>
    </row>
    <row r="1282" customFormat="false" ht="15" hidden="false" customHeight="false" outlineLevel="0" collapsed="false">
      <c r="A1282" s="34" t="str">
        <f aca="false">Counts!B1282</f>
        <v>LAA</v>
      </c>
      <c r="B1282" s="5" t="str">
        <f aca="false">Counts!C1282</f>
        <v>Vaughn Grissom</v>
      </c>
      <c r="C1282" s="34" t="str">
        <f aca="false">Counts!F1282</f>
        <v>May</v>
      </c>
      <c r="D1282" s="35" t="n">
        <f aca="false">IFERROR(Counts!P1282,"")</f>
        <v>94</v>
      </c>
      <c r="E1282" s="36" t="n">
        <f aca="false">IFERROR(Counts!R1282/Counts!Q1282,"")</f>
        <v>0.19047619047619</v>
      </c>
      <c r="F1282" s="36" t="n">
        <f aca="false">IFERROR((Counts!R1282+Counts!V1282+Counts!W1282)/(Counts!Q1282+Counts!V1282+Counts!W1282+Counts!X1282),"")</f>
        <v>0.265957446808511</v>
      </c>
      <c r="G1282" s="36" t="n">
        <f aca="false">IFERROR((Counts!R1282+Counts!S1282+2*Counts!T1282+3*Counts!U1282)/Counts!Q1282,"")</f>
        <v>0.30952380952381</v>
      </c>
      <c r="H1282" s="35" t="n">
        <f aca="false">IFERROR(Counts!U1282,"")</f>
        <v>2</v>
      </c>
      <c r="I1282" s="36" t="n">
        <f aca="false">IFERROR(Counts!Z1282/Counts!AA1282,"")</f>
        <v>0.258510638297872</v>
      </c>
      <c r="J1282" s="36" t="n">
        <f aca="false">IFERROR(Counts!AB1282/Counts!AA1282,"")</f>
        <v>0.330776595744681</v>
      </c>
      <c r="K1282" s="37" t="n">
        <f aca="false">IFERROR((Counts!AB1282-Counts!Z1282)/Counts!AA1282,"")</f>
        <v>0.0722659574468085</v>
      </c>
      <c r="L1282" s="38" t="n">
        <f aca="false">IFERROR(Counts!Y1282/Counts!P1282,"")</f>
        <v>0.117021276595745</v>
      </c>
      <c r="M1282" s="38" t="n">
        <f aca="false">IFERROR(Counts!V1282/Counts!P1282,"")</f>
        <v>0.074468085106383</v>
      </c>
      <c r="N1282" s="38" t="n">
        <f aca="false">IFERROR(Counts!AD1282/Counts!AC1282,"")</f>
        <v>0.0540540540540541</v>
      </c>
      <c r="O1282" s="38" t="n">
        <f aca="false">IFERROR(Counts!AE1282/Counts!AC1282,"")</f>
        <v>0.5</v>
      </c>
      <c r="P1282" s="39" t="n">
        <f aca="false">IFERROR(Counts!AG1282/Counts!AF1282,"")</f>
        <v>90.5135135135135</v>
      </c>
      <c r="Q1282" s="38" t="n">
        <f aca="false">IFERROR(Counts!AH1282/Counts!AC1282,"")</f>
        <v>0.378378378378378</v>
      </c>
      <c r="R1282" s="38" t="n">
        <f aca="false">IFERROR(Counts!N1282/Counts!M1282,"")</f>
        <v>0.246987951807229</v>
      </c>
      <c r="S1282" s="38" t="n">
        <f aca="false">IFERROR(Counts!K1282/Counts!J1282,"")</f>
        <v>0.674418604651163</v>
      </c>
      <c r="T1282" s="38" t="n">
        <f aca="false">IFERROR(Counts!I1282/Counts!H1282,"")</f>
        <v>0.198924731182796</v>
      </c>
      <c r="U1282" s="38" t="n">
        <f aca="false">IFERROR(1-Counts!L1282/Counts!K1282,"")</f>
        <v>0.875862068965517</v>
      </c>
      <c r="V1282" s="39" t="n">
        <f aca="false">IFERROR(Counts!AJ1282/Counts!AI1282,"")</f>
        <v>71.7537037037037</v>
      </c>
      <c r="W1282" s="38" t="n">
        <f aca="false">IFERROR(Counts!AK1282/Counts!AI1282,"")</f>
        <v>0.222222222222222</v>
      </c>
      <c r="X1282" s="40" t="n">
        <f aca="false">IFERROR(Counts!O1282,"")</f>
        <v>-3.185</v>
      </c>
      <c r="Y1282" s="36" t="n">
        <f aca="false">IFERROR(INDEX('Season Counts'!$Y$2:$Y$740,$AF1282)/INDEX('Season Counts'!$X$2:$X$740,$AF1282),"")</f>
        <v>0.309585623678647</v>
      </c>
      <c r="Z1282" s="37" t="n">
        <f aca="false">IFERROR(J1282-Y1282,"")</f>
        <v>0.0211909720660339</v>
      </c>
      <c r="AA1282" s="38" t="n">
        <f aca="false">IFERROR(INDEX('Season Counts'!$K$2:$K$740,$AF1282)/INDEX('Season Counts'!$J$2:$J$740,$AF1282),"")</f>
        <v>0.313053097345133</v>
      </c>
      <c r="AB1282" s="41" t="n">
        <f aca="false">IFERROR(R1282-AA1282,"")</f>
        <v>-0.0660651455379039</v>
      </c>
      <c r="AC1282" s="39" t="n">
        <f aca="false">IFERROR(INDEX('Season Counts'!$AG$2:$AG$740,$AF1282)/INDEX('Season Counts'!$AF$2:$AF$740,$AF1282),"")</f>
        <v>70.8430446194226</v>
      </c>
      <c r="AD1282" s="40" t="n">
        <f aca="false">IFERROR(V1282-AC1282,"")</f>
        <v>0.910659084281136</v>
      </c>
      <c r="AE1282" s="4" t="str">
        <f aca="false">IF(D1282&lt;Guide!$C$21,"Low PA",IF(TRIM(IF(ISNUMBER(AD1282),IF(N(AD1282)&lt;=-Guide!$C$24,"▼ Bat Speed  ",IF(N(AD1282)&gt;=Guide!$C$24,"▲ Bat Speed  ","")),"")&amp;IF(N(Z1282)&gt;=Guide!$C$22,"▲ Contact  ","")&amp;IF(N(Z1282)&lt;=-Guide!$C$22,"▼ Contact  ","")&amp;IF(N(AB1282)&gt;=Guide!$C$23,"▲ Chase  ","")&amp;IF(N(AB1282)&lt;=-Guide!$C$23,"▼ Chase  ",""))="","Stable",TRIM(IF(ISNUMBER(AD1282),IF(N(AD1282)&lt;=-Guide!$C$24,"▼ Bat Speed  ",IF(N(AD1282)&gt;=Guide!$C$24,"▲ Bat Speed  ","")),"")&amp;IF(N(Z1282)&gt;=Guide!$C$22,"▲ Contact  ","")&amp;IF(N(Z1282)&lt;=-Guide!$C$22,"▼ Contact  ","")&amp;IF(N(AB1282)&gt;=Guide!$C$23,"▲ Chase  ","")&amp;IF(N(AB1282)&lt;=-Guide!$C$23,"▼ Chase  ",""))))</f>
        <v>▼ Chase</v>
      </c>
      <c r="AF1282" s="35" t="n">
        <f aca="false">MATCH(Counts!A1282,'Season Counts'!$A$2:$A$740,0)</f>
        <v>332</v>
      </c>
    </row>
    <row r="1283" customFormat="false" ht="15" hidden="false" customHeight="false" outlineLevel="0" collapsed="false">
      <c r="A1283" s="34" t="str">
        <f aca="false">Counts!B1283</f>
        <v>LAA</v>
      </c>
      <c r="B1283" s="5" t="str">
        <f aca="false">Counts!C1283</f>
        <v>Vaughn Grissom</v>
      </c>
      <c r="C1283" s="34" t="str">
        <f aca="false">Counts!F1283</f>
        <v>Jun</v>
      </c>
      <c r="D1283" s="35" t="n">
        <f aca="false">IFERROR(Counts!P1283,"")</f>
        <v>43</v>
      </c>
      <c r="E1283" s="36" t="n">
        <f aca="false">IFERROR(Counts!R1283/Counts!Q1283,"")</f>
        <v>0.210526315789474</v>
      </c>
      <c r="F1283" s="36" t="n">
        <f aca="false">IFERROR((Counts!R1283+Counts!V1283+Counts!W1283)/(Counts!Q1283+Counts!V1283+Counts!W1283+Counts!X1283),"")</f>
        <v>0.302325581395349</v>
      </c>
      <c r="G1283" s="36" t="n">
        <f aca="false">IFERROR((Counts!R1283+Counts!S1283+2*Counts!T1283+3*Counts!U1283)/Counts!Q1283,"")</f>
        <v>0.342105263157895</v>
      </c>
      <c r="H1283" s="35" t="n">
        <f aca="false">IFERROR(Counts!U1283,"")</f>
        <v>1</v>
      </c>
      <c r="I1283" s="36" t="n">
        <f aca="false">IFERROR(Counts!Z1283/Counts!AA1283,"")</f>
        <v>0.290697674418605</v>
      </c>
      <c r="J1283" s="36" t="n">
        <f aca="false">IFERROR(Counts!AB1283/Counts!AA1283,"")</f>
        <v>0.329581395348837</v>
      </c>
      <c r="K1283" s="37" t="n">
        <f aca="false">IFERROR((Counts!AB1283-Counts!Z1283)/Counts!AA1283,"")</f>
        <v>0.0388837209302326</v>
      </c>
      <c r="L1283" s="38" t="n">
        <f aca="false">IFERROR(Counts!Y1283/Counts!P1283,"")</f>
        <v>0.209302325581395</v>
      </c>
      <c r="M1283" s="38" t="n">
        <f aca="false">IFERROR(Counts!V1283/Counts!P1283,"")</f>
        <v>0.0697674418604651</v>
      </c>
      <c r="N1283" s="38" t="n">
        <f aca="false">IFERROR(Counts!AD1283/Counts!AC1283,"")</f>
        <v>0.0689655172413793</v>
      </c>
      <c r="O1283" s="38" t="n">
        <f aca="false">IFERROR(Counts!AE1283/Counts!AC1283,"")</f>
        <v>0.206896551724138</v>
      </c>
      <c r="P1283" s="39" t="n">
        <f aca="false">IFERROR(Counts!AG1283/Counts!AF1283,"")</f>
        <v>85.2689655172414</v>
      </c>
      <c r="Q1283" s="38" t="n">
        <f aca="false">IFERROR(Counts!AH1283/Counts!AC1283,"")</f>
        <v>0.551724137931035</v>
      </c>
      <c r="R1283" s="38" t="n">
        <f aca="false">IFERROR(Counts!N1283/Counts!M1283,"")</f>
        <v>0.322222222222222</v>
      </c>
      <c r="S1283" s="38" t="n">
        <f aca="false">IFERROR(Counts!K1283/Counts!J1283,"")</f>
        <v>0.670731707317073</v>
      </c>
      <c r="T1283" s="38" t="n">
        <f aca="false">IFERROR(Counts!I1283/Counts!H1283,"")</f>
        <v>0.19047619047619</v>
      </c>
      <c r="U1283" s="38" t="n">
        <f aca="false">IFERROR(1-Counts!L1283/Counts!K1283,"")</f>
        <v>0.872727272727273</v>
      </c>
      <c r="V1283" s="39" t="n">
        <f aca="false">IFERROR(Counts!AJ1283/Counts!AI1283,"")</f>
        <v>70.3602564102564</v>
      </c>
      <c r="W1283" s="38" t="n">
        <f aca="false">IFERROR(Counts!AK1283/Counts!AI1283,"")</f>
        <v>0.128205128205128</v>
      </c>
      <c r="X1283" s="40" t="n">
        <f aca="false">IFERROR(Counts!O1283,"")</f>
        <v>-1.027</v>
      </c>
      <c r="Y1283" s="36" t="n">
        <f aca="false">IFERROR(INDEX('Season Counts'!$Y$2:$Y$740,$AF1283)/INDEX('Season Counts'!$X$2:$X$740,$AF1283),"")</f>
        <v>0.309585623678647</v>
      </c>
      <c r="Z1283" s="37" t="n">
        <f aca="false">IFERROR(J1283-Y1283,"")</f>
        <v>0.0199957716701903</v>
      </c>
      <c r="AA1283" s="38" t="n">
        <f aca="false">IFERROR(INDEX('Season Counts'!$K$2:$K$740,$AF1283)/INDEX('Season Counts'!$J$2:$J$740,$AF1283),"")</f>
        <v>0.313053097345133</v>
      </c>
      <c r="AB1283" s="41" t="n">
        <f aca="false">IFERROR(R1283-AA1283,"")</f>
        <v>0.00916912487708949</v>
      </c>
      <c r="AC1283" s="39" t="n">
        <f aca="false">IFERROR(INDEX('Season Counts'!$AG$2:$AG$740,$AF1283)/INDEX('Season Counts'!$AF$2:$AF$740,$AF1283),"")</f>
        <v>70.8430446194226</v>
      </c>
      <c r="AD1283" s="40" t="n">
        <f aca="false">IFERROR(V1283-AC1283,"")</f>
        <v>-0.482788209166159</v>
      </c>
      <c r="AE1283" s="4" t="str">
        <f aca="false">IF(D1283&lt;Guide!$C$21,"Low PA",IF(TRIM(IF(ISNUMBER(AD1283),IF(N(AD1283)&lt;=-Guide!$C$24,"▼ Bat Speed  ",IF(N(AD1283)&gt;=Guide!$C$24,"▲ Bat Speed  ","")),"")&amp;IF(N(Z1283)&gt;=Guide!$C$22,"▲ Contact  ","")&amp;IF(N(Z1283)&lt;=-Guide!$C$22,"▼ Contact  ","")&amp;IF(N(AB1283)&gt;=Guide!$C$23,"▲ Chase  ","")&amp;IF(N(AB1283)&lt;=-Guide!$C$23,"▼ Chase  ",""))="","Stable",TRIM(IF(ISNUMBER(AD1283),IF(N(AD1283)&lt;=-Guide!$C$24,"▼ Bat Speed  ",IF(N(AD1283)&gt;=Guide!$C$24,"▲ Bat Speed  ","")),"")&amp;IF(N(Z1283)&gt;=Guide!$C$22,"▲ Contact  ","")&amp;IF(N(Z1283)&lt;=-Guide!$C$22,"▼ Contact  ","")&amp;IF(N(AB1283)&gt;=Guide!$C$23,"▲ Chase  ","")&amp;IF(N(AB1283)&lt;=-Guide!$C$23,"▼ Chase  ",""))))</f>
        <v>Stable</v>
      </c>
      <c r="AF1283" s="35" t="n">
        <f aca="false">MATCH(Counts!A1283,'Season Counts'!$A$2:$A$740,0)</f>
        <v>332</v>
      </c>
    </row>
    <row r="1284" customFormat="false" ht="15" hidden="false" customHeight="false" outlineLevel="0" collapsed="false">
      <c r="A1284" s="34" t="str">
        <f aca="false">Counts!B1284</f>
        <v>LAA</v>
      </c>
      <c r="B1284" s="5" t="str">
        <f aca="false">Counts!C1284</f>
        <v>Vaughn Grissom</v>
      </c>
      <c r="C1284" s="34" t="str">
        <f aca="false">Counts!F1284</f>
        <v>Jul</v>
      </c>
      <c r="D1284" s="35" t="n">
        <f aca="false">IFERROR(Counts!P1284,"")</f>
        <v>81</v>
      </c>
      <c r="E1284" s="36" t="n">
        <f aca="false">IFERROR(Counts!R1284/Counts!Q1284,"")</f>
        <v>0.333333333333333</v>
      </c>
      <c r="F1284" s="36" t="n">
        <f aca="false">IFERROR((Counts!R1284+Counts!V1284+Counts!W1284)/(Counts!Q1284+Counts!V1284+Counts!W1284+Counts!X1284),"")</f>
        <v>0.37037037037037</v>
      </c>
      <c r="G1284" s="36" t="n">
        <f aca="false">IFERROR((Counts!R1284+Counts!S1284+2*Counts!T1284+3*Counts!U1284)/Counts!Q1284,"")</f>
        <v>0.506666666666667</v>
      </c>
      <c r="H1284" s="35" t="n">
        <f aca="false">IFERROR(Counts!U1284,"")</f>
        <v>3</v>
      </c>
      <c r="I1284" s="36" t="n">
        <f aca="false">IFERROR(Counts!Z1284/Counts!AA1284,"")</f>
        <v>0.379012345679012</v>
      </c>
      <c r="J1284" s="36" t="n">
        <f aca="false">IFERROR(Counts!AB1284/Counts!AA1284,"")</f>
        <v>0.334024691358025</v>
      </c>
      <c r="K1284" s="37" t="n">
        <f aca="false">IFERROR((Counts!AB1284-Counts!Z1284)/Counts!AA1284,"")</f>
        <v>-0.0449876543209876</v>
      </c>
      <c r="L1284" s="38" t="n">
        <f aca="false">IFERROR(Counts!Y1284/Counts!P1284,"")</f>
        <v>0.234567901234568</v>
      </c>
      <c r="M1284" s="38" t="n">
        <f aca="false">IFERROR(Counts!V1284/Counts!P1284,"")</f>
        <v>0.0493827160493827</v>
      </c>
      <c r="N1284" s="38" t="n">
        <f aca="false">IFERROR(Counts!AD1284/Counts!AC1284,"")</f>
        <v>0.087719298245614</v>
      </c>
      <c r="O1284" s="38" t="n">
        <f aca="false">IFERROR(Counts!AE1284/Counts!AC1284,"")</f>
        <v>0.421052631578947</v>
      </c>
      <c r="P1284" s="39" t="n">
        <f aca="false">IFERROR(Counts!AG1284/Counts!AF1284,"")</f>
        <v>88.0070175438597</v>
      </c>
      <c r="Q1284" s="38" t="n">
        <f aca="false">IFERROR(Counts!AH1284/Counts!AC1284,"")</f>
        <v>0.403508771929825</v>
      </c>
      <c r="R1284" s="38" t="n">
        <f aca="false">IFERROR(Counts!N1284/Counts!M1284,"")</f>
        <v>0.395522388059701</v>
      </c>
      <c r="S1284" s="38" t="n">
        <f aca="false">IFERROR(Counts!K1284/Counts!J1284,"")</f>
        <v>0.731884057971015</v>
      </c>
      <c r="T1284" s="38" t="n">
        <f aca="false">IFERROR(Counts!I1284/Counts!H1284,"")</f>
        <v>0.214285714285714</v>
      </c>
      <c r="U1284" s="38" t="n">
        <f aca="false">IFERROR(1-Counts!L1284/Counts!K1284,"")</f>
        <v>0.891089108910891</v>
      </c>
      <c r="V1284" s="39" t="n">
        <f aca="false">IFERROR(Counts!AJ1284/Counts!AI1284,"")</f>
        <v>71.5861313868613</v>
      </c>
      <c r="W1284" s="38" t="n">
        <f aca="false">IFERROR(Counts!AK1284/Counts!AI1284,"")</f>
        <v>0.240875912408759</v>
      </c>
      <c r="X1284" s="40" t="n">
        <f aca="false">IFERROR(Counts!O1284,"")</f>
        <v>3.949</v>
      </c>
      <c r="Y1284" s="36" t="n">
        <f aca="false">IFERROR(INDEX('Season Counts'!$Y$2:$Y$740,$AF1284)/INDEX('Season Counts'!$X$2:$X$740,$AF1284),"")</f>
        <v>0.309585623678647</v>
      </c>
      <c r="Z1284" s="37" t="n">
        <f aca="false">IFERROR(J1284-Y1284,"")</f>
        <v>0.0244390676793778</v>
      </c>
      <c r="AA1284" s="38" t="n">
        <f aca="false">IFERROR(INDEX('Season Counts'!$K$2:$K$740,$AF1284)/INDEX('Season Counts'!$J$2:$J$740,$AF1284),"")</f>
        <v>0.313053097345133</v>
      </c>
      <c r="AB1284" s="41" t="n">
        <f aca="false">IFERROR(R1284-AA1284,"")</f>
        <v>0.0824692907145687</v>
      </c>
      <c r="AC1284" s="39" t="n">
        <f aca="false">IFERROR(INDEX('Season Counts'!$AG$2:$AG$740,$AF1284)/INDEX('Season Counts'!$AF$2:$AF$740,$AF1284),"")</f>
        <v>70.8430446194226</v>
      </c>
      <c r="AD1284" s="40" t="n">
        <f aca="false">IFERROR(V1284-AC1284,"")</f>
        <v>0.74308676743874</v>
      </c>
      <c r="AE1284" s="4" t="str">
        <f aca="false">IF(D1284&lt;Guide!$C$21,"Low PA",IF(TRIM(IF(ISNUMBER(AD1284),IF(N(AD1284)&lt;=-Guide!$C$24,"▼ Bat Speed  ",IF(N(AD1284)&gt;=Guide!$C$24,"▲ Bat Speed  ","")),"")&amp;IF(N(Z1284)&gt;=Guide!$C$22,"▲ Contact  ","")&amp;IF(N(Z1284)&lt;=-Guide!$C$22,"▼ Contact  ","")&amp;IF(N(AB1284)&gt;=Guide!$C$23,"▲ Chase  ","")&amp;IF(N(AB1284)&lt;=-Guide!$C$23,"▼ Chase  ",""))="","Stable",TRIM(IF(ISNUMBER(AD1284),IF(N(AD1284)&lt;=-Guide!$C$24,"▼ Bat Speed  ",IF(N(AD1284)&gt;=Guide!$C$24,"▲ Bat Speed  ","")),"")&amp;IF(N(Z1284)&gt;=Guide!$C$22,"▲ Contact  ","")&amp;IF(N(Z1284)&lt;=-Guide!$C$22,"▼ Contact  ","")&amp;IF(N(AB1284)&gt;=Guide!$C$23,"▲ Chase  ","")&amp;IF(N(AB1284)&lt;=-Guide!$C$23,"▼ Chase  ",""))))</f>
        <v>▲ Chase</v>
      </c>
      <c r="AF1284" s="35" t="n">
        <f aca="false">MATCH(Counts!A1284,'Season Counts'!$A$2:$A$740,0)</f>
        <v>332</v>
      </c>
    </row>
    <row r="1285" customFormat="false" ht="15" hidden="false" customHeight="false" outlineLevel="0" collapsed="false">
      <c r="A1285" s="34" t="str">
        <f aca="false">Counts!B1285</f>
        <v>LAA</v>
      </c>
      <c r="B1285" s="5" t="str">
        <f aca="false">Counts!C1285</f>
        <v>Vaughn Grissom</v>
      </c>
      <c r="C1285" s="34" t="str">
        <f aca="false">Counts!F1285</f>
        <v>Aug</v>
      </c>
      <c r="D1285" s="35" t="n">
        <f aca="false">IFERROR(Counts!P1285,"")</f>
        <v>107</v>
      </c>
      <c r="E1285" s="36" t="n">
        <f aca="false">IFERROR(Counts!R1285/Counts!Q1285,"")</f>
        <v>0.212121212121212</v>
      </c>
      <c r="F1285" s="36" t="n">
        <f aca="false">IFERROR((Counts!R1285+Counts!V1285+Counts!W1285)/(Counts!Q1285+Counts!V1285+Counts!W1285+Counts!X1285),"")</f>
        <v>0.264150943396226</v>
      </c>
      <c r="G1285" s="36" t="n">
        <f aca="false">IFERROR((Counts!R1285+Counts!S1285+2*Counts!T1285+3*Counts!U1285)/Counts!Q1285,"")</f>
        <v>0.333333333333333</v>
      </c>
      <c r="H1285" s="35" t="n">
        <f aca="false">IFERROR(Counts!U1285,"")</f>
        <v>2</v>
      </c>
      <c r="I1285" s="36" t="n">
        <f aca="false">IFERROR(Counts!Z1285/Counts!AA1285,"")</f>
        <v>0.265094339622642</v>
      </c>
      <c r="J1285" s="36" t="n">
        <f aca="false">IFERROR(Counts!AB1285/Counts!AA1285,"")</f>
        <v>0.265509433962264</v>
      </c>
      <c r="K1285" s="37" t="n">
        <f aca="false">IFERROR((Counts!AB1285-Counts!Z1285)/Counts!AA1285,"")</f>
        <v>0.000415094339622613</v>
      </c>
      <c r="L1285" s="38" t="n">
        <f aca="false">IFERROR(Counts!Y1285/Counts!P1285,"")</f>
        <v>0.224299065420561</v>
      </c>
      <c r="M1285" s="38" t="n">
        <f aca="false">IFERROR(Counts!V1285/Counts!P1285,"")</f>
        <v>0.0280373831775701</v>
      </c>
      <c r="N1285" s="38" t="n">
        <f aca="false">IFERROR(Counts!AD1285/Counts!AC1285,"")</f>
        <v>0.0789473684210526</v>
      </c>
      <c r="O1285" s="38" t="n">
        <f aca="false">IFERROR(Counts!AE1285/Counts!AC1285,"")</f>
        <v>0.289473684210526</v>
      </c>
      <c r="P1285" s="39" t="n">
        <f aca="false">IFERROR(Counts!AG1285/Counts!AF1285,"")</f>
        <v>84.0328947368421</v>
      </c>
      <c r="Q1285" s="38" t="n">
        <f aca="false">IFERROR(Counts!AH1285/Counts!AC1285,"")</f>
        <v>0.289473684210526</v>
      </c>
      <c r="R1285" s="38" t="n">
        <f aca="false">IFERROR(Counts!N1285/Counts!M1285,"")</f>
        <v>0.34841628959276</v>
      </c>
      <c r="S1285" s="38" t="n">
        <f aca="false">IFERROR(Counts!K1285/Counts!J1285,"")</f>
        <v>0.625641025641026</v>
      </c>
      <c r="T1285" s="38" t="n">
        <f aca="false">IFERROR(Counts!I1285/Counts!H1285,"")</f>
        <v>0.21105527638191</v>
      </c>
      <c r="U1285" s="38" t="n">
        <f aca="false">IFERROR(1-Counts!L1285/Counts!K1285,"")</f>
        <v>0.926229508196721</v>
      </c>
      <c r="V1285" s="39" t="n">
        <f aca="false">IFERROR(Counts!AJ1285/Counts!AI1285,"")</f>
        <v>70.691975308642</v>
      </c>
      <c r="W1285" s="38" t="n">
        <f aca="false">IFERROR(Counts!AK1285/Counts!AI1285,"")</f>
        <v>0.12962962962963</v>
      </c>
      <c r="X1285" s="40" t="n">
        <f aca="false">IFERROR(Counts!O1285,"")</f>
        <v>-2.05</v>
      </c>
      <c r="Y1285" s="36" t="n">
        <f aca="false">IFERROR(INDEX('Season Counts'!$Y$2:$Y$740,$AF1285)/INDEX('Season Counts'!$X$2:$X$740,$AF1285),"")</f>
        <v>0.309585623678647</v>
      </c>
      <c r="Z1285" s="37" t="n">
        <f aca="false">IFERROR(J1285-Y1285,"")</f>
        <v>-0.0440761897163828</v>
      </c>
      <c r="AA1285" s="38" t="n">
        <f aca="false">IFERROR(INDEX('Season Counts'!$K$2:$K$740,$AF1285)/INDEX('Season Counts'!$J$2:$J$740,$AF1285),"")</f>
        <v>0.313053097345133</v>
      </c>
      <c r="AB1285" s="41" t="n">
        <f aca="false">IFERROR(R1285-AA1285,"")</f>
        <v>0.0353631922476274</v>
      </c>
      <c r="AC1285" s="39" t="n">
        <f aca="false">IFERROR(INDEX('Season Counts'!$AG$2:$AG$740,$AF1285)/INDEX('Season Counts'!$AF$2:$AF$740,$AF1285),"")</f>
        <v>70.8430446194226</v>
      </c>
      <c r="AD1285" s="40" t="n">
        <f aca="false">IFERROR(V1285-AC1285,"")</f>
        <v>-0.151069310780599</v>
      </c>
      <c r="AE1285" s="4" t="str">
        <f aca="false">IF(D1285&lt;Guide!$C$21,"Low PA",IF(TRIM(IF(ISNUMBER(AD1285),IF(N(AD1285)&lt;=-Guide!$C$24,"▼ Bat Speed  ",IF(N(AD1285)&gt;=Guide!$C$24,"▲ Bat Speed  ","")),"")&amp;IF(N(Z1285)&gt;=Guide!$C$22,"▲ Contact  ","")&amp;IF(N(Z1285)&lt;=-Guide!$C$22,"▼ Contact  ","")&amp;IF(N(AB1285)&gt;=Guide!$C$23,"▲ Chase  ","")&amp;IF(N(AB1285)&lt;=-Guide!$C$23,"▼ Chase  ",""))="","Stable",TRIM(IF(ISNUMBER(AD1285),IF(N(AD1285)&lt;=-Guide!$C$24,"▼ Bat Speed  ",IF(N(AD1285)&gt;=Guide!$C$24,"▲ Bat Speed  ","")),"")&amp;IF(N(Z1285)&gt;=Guide!$C$22,"▲ Contact  ","")&amp;IF(N(Z1285)&lt;=-Guide!$C$22,"▼ Contact  ","")&amp;IF(N(AB1285)&gt;=Guide!$C$23,"▲ Chase  ","")&amp;IF(N(AB1285)&lt;=-Guide!$C$23,"▼ Chase  ",""))))</f>
        <v>▼ Contact</v>
      </c>
      <c r="AF1285" s="35" t="n">
        <f aca="false">MATCH(Counts!A1285,'Season Counts'!$A$2:$A$740,0)</f>
        <v>332</v>
      </c>
    </row>
    <row r="1286" customFormat="false" ht="15" hidden="false" customHeight="false" outlineLevel="0" collapsed="false">
      <c r="A1286" s="34" t="str">
        <f aca="false">Counts!B1286</f>
        <v>LAA</v>
      </c>
      <c r="B1286" s="5" t="str">
        <f aca="false">Counts!C1286</f>
        <v>Vaughn Grissom</v>
      </c>
      <c r="C1286" s="34" t="str">
        <f aca="false">Counts!F1286</f>
        <v>Sep</v>
      </c>
      <c r="D1286" s="35" t="n">
        <f aca="false">IFERROR(Counts!P1286,"")</f>
        <v>102</v>
      </c>
      <c r="E1286" s="36" t="n">
        <f aca="false">IFERROR(Counts!R1286/Counts!Q1286,"")</f>
        <v>0.215909090909091</v>
      </c>
      <c r="F1286" s="36" t="n">
        <f aca="false">IFERROR((Counts!R1286+Counts!V1286+Counts!W1286)/(Counts!Q1286+Counts!V1286+Counts!W1286+Counts!X1286),"")</f>
        <v>0.294117647058824</v>
      </c>
      <c r="G1286" s="36" t="n">
        <f aca="false">IFERROR((Counts!R1286+Counts!S1286+2*Counts!T1286+3*Counts!U1286)/Counts!Q1286,"")</f>
        <v>0.375</v>
      </c>
      <c r="H1286" s="35" t="n">
        <f aca="false">IFERROR(Counts!U1286,"")</f>
        <v>4</v>
      </c>
      <c r="I1286" s="36" t="n">
        <f aca="false">IFERROR(Counts!Z1286/Counts!AA1286,"")</f>
        <v>0.293137254901961</v>
      </c>
      <c r="J1286" s="36" t="n">
        <f aca="false">IFERROR(Counts!AB1286/Counts!AA1286,"")</f>
        <v>0.284882352941177</v>
      </c>
      <c r="K1286" s="37" t="n">
        <f aca="false">IFERROR((Counts!AB1286-Counts!Z1286)/Counts!AA1286,"")</f>
        <v>-0.0082549019607843</v>
      </c>
      <c r="L1286" s="38" t="n">
        <f aca="false">IFERROR(Counts!Y1286/Counts!P1286,"")</f>
        <v>0.205882352941176</v>
      </c>
      <c r="M1286" s="38" t="n">
        <f aca="false">IFERROR(Counts!V1286/Counts!P1286,"")</f>
        <v>0.0784313725490196</v>
      </c>
      <c r="N1286" s="38" t="n">
        <f aca="false">IFERROR(Counts!AD1286/Counts!AC1286,"")</f>
        <v>0.0428571428571429</v>
      </c>
      <c r="O1286" s="38" t="n">
        <f aca="false">IFERROR(Counts!AE1286/Counts!AC1286,"")</f>
        <v>0.257142857142857</v>
      </c>
      <c r="P1286" s="39" t="n">
        <f aca="false">IFERROR(Counts!AG1286/Counts!AF1286,"")</f>
        <v>85.66</v>
      </c>
      <c r="Q1286" s="38" t="n">
        <f aca="false">IFERROR(Counts!AH1286/Counts!AC1286,"")</f>
        <v>0.342857142857143</v>
      </c>
      <c r="R1286" s="38" t="n">
        <f aca="false">IFERROR(Counts!N1286/Counts!M1286,"")</f>
        <v>0.303030303030303</v>
      </c>
      <c r="S1286" s="38" t="n">
        <f aca="false">IFERROR(Counts!K1286/Counts!J1286,"")</f>
        <v>0.67156862745098</v>
      </c>
      <c r="T1286" s="38" t="n">
        <f aca="false">IFERROR(Counts!I1286/Counts!H1286,"")</f>
        <v>0.187817258883249</v>
      </c>
      <c r="U1286" s="38" t="n">
        <f aca="false">IFERROR(1-Counts!L1286/Counts!K1286,"")</f>
        <v>0.875912408759124</v>
      </c>
      <c r="V1286" s="39" t="n">
        <f aca="false">IFERROR(Counts!AJ1286/Counts!AI1286,"")</f>
        <v>69.4425149700599</v>
      </c>
      <c r="W1286" s="38" t="n">
        <f aca="false">IFERROR(Counts!AK1286/Counts!AI1286,"")</f>
        <v>0.0838323353293413</v>
      </c>
      <c r="X1286" s="40" t="n">
        <f aca="false">IFERROR(Counts!O1286,"")</f>
        <v>0.659</v>
      </c>
      <c r="Y1286" s="36" t="n">
        <f aca="false">IFERROR(INDEX('Season Counts'!$Y$2:$Y$740,$AF1286)/INDEX('Season Counts'!$X$2:$X$740,$AF1286),"")</f>
        <v>0.309585623678647</v>
      </c>
      <c r="Z1286" s="37" t="n">
        <f aca="false">IFERROR(J1286-Y1286,"")</f>
        <v>-0.0247032707374705</v>
      </c>
      <c r="AA1286" s="38" t="n">
        <f aca="false">IFERROR(INDEX('Season Counts'!$K$2:$K$740,$AF1286)/INDEX('Season Counts'!$J$2:$J$740,$AF1286),"")</f>
        <v>0.313053097345133</v>
      </c>
      <c r="AB1286" s="41" t="n">
        <f aca="false">IFERROR(R1286-AA1286,"")</f>
        <v>-0.0100227943148297</v>
      </c>
      <c r="AC1286" s="39" t="n">
        <f aca="false">IFERROR(INDEX('Season Counts'!$AG$2:$AG$740,$AF1286)/INDEX('Season Counts'!$AF$2:$AF$740,$AF1286),"")</f>
        <v>70.8430446194226</v>
      </c>
      <c r="AD1286" s="40" t="n">
        <f aca="false">IFERROR(V1286-AC1286,"")</f>
        <v>-1.4005296493627</v>
      </c>
      <c r="AE1286" s="4" t="str">
        <f aca="false">IF(D1286&lt;Guide!$C$21,"Low PA",IF(TRIM(IF(ISNUMBER(AD1286),IF(N(AD1286)&lt;=-Guide!$C$24,"▼ Bat Speed  ",IF(N(AD1286)&gt;=Guide!$C$24,"▲ Bat Speed  ","")),"")&amp;IF(N(Z1286)&gt;=Guide!$C$22,"▲ Contact  ","")&amp;IF(N(Z1286)&lt;=-Guide!$C$22,"▼ Contact  ","")&amp;IF(N(AB1286)&gt;=Guide!$C$23,"▲ Chase  ","")&amp;IF(N(AB1286)&lt;=-Guide!$C$23,"▼ Chase  ",""))="","Stable",TRIM(IF(ISNUMBER(AD1286),IF(N(AD1286)&lt;=-Guide!$C$24,"▼ Bat Speed  ",IF(N(AD1286)&gt;=Guide!$C$24,"▲ Bat Speed  ","")),"")&amp;IF(N(Z1286)&gt;=Guide!$C$22,"▲ Contact  ","")&amp;IF(N(Z1286)&lt;=-Guide!$C$22,"▼ Contact  ","")&amp;IF(N(AB1286)&gt;=Guide!$C$23,"▲ Chase  ","")&amp;IF(N(AB1286)&lt;=-Guide!$C$23,"▼ Chase  ",""))))</f>
        <v>▼ Bat Speed</v>
      </c>
      <c r="AF1286" s="35" t="n">
        <f aca="false">MATCH(Counts!A1286,'Season Counts'!$A$2:$A$740,0)</f>
        <v>332</v>
      </c>
    </row>
    <row r="1287" customFormat="false" ht="15" hidden="false" customHeight="false" outlineLevel="0" collapsed="false">
      <c r="A1287" s="34" t="str">
        <f aca="false">Counts!B1287</f>
        <v>LAA</v>
      </c>
      <c r="B1287" s="5" t="str">
        <f aca="false">Counts!C1287</f>
        <v>Jo Adell</v>
      </c>
      <c r="C1287" s="34" t="str">
        <f aca="false">Counts!F1287</f>
        <v>Mar-Apr</v>
      </c>
      <c r="D1287" s="35" t="n">
        <f aca="false">IFERROR(Counts!P1287,"")</f>
        <v>139</v>
      </c>
      <c r="E1287" s="36" t="n">
        <f aca="false">IFERROR(Counts!R1287/Counts!Q1287,"")</f>
        <v>0.261538461538462</v>
      </c>
      <c r="F1287" s="36" t="n">
        <f aca="false">IFERROR((Counts!R1287+Counts!V1287+Counts!W1287)/(Counts!Q1287+Counts!V1287+Counts!W1287+Counts!X1287),"")</f>
        <v>0.302158273381295</v>
      </c>
      <c r="G1287" s="36" t="n">
        <f aca="false">IFERROR((Counts!R1287+Counts!S1287+2*Counts!T1287+3*Counts!U1287)/Counts!Q1287,"")</f>
        <v>0.369230769230769</v>
      </c>
      <c r="H1287" s="35" t="n">
        <f aca="false">IFERROR(Counts!U1287,"")</f>
        <v>4</v>
      </c>
      <c r="I1287" s="36" t="n">
        <f aca="false">IFERROR(Counts!Z1287/Counts!AA1287,"")</f>
        <v>0.299275362318841</v>
      </c>
      <c r="J1287" s="36" t="n">
        <f aca="false">IFERROR(Counts!AB1287/Counts!AA1287,"")</f>
        <v>0.314115942028986</v>
      </c>
      <c r="K1287" s="37" t="n">
        <f aca="false">IFERROR((Counts!AB1287-Counts!Z1287)/Counts!AA1287,"")</f>
        <v>0.0148405797101449</v>
      </c>
      <c r="L1287" s="38" t="n">
        <f aca="false">IFERROR(Counts!Y1287/Counts!P1287,"")</f>
        <v>0.201438848920863</v>
      </c>
      <c r="M1287" s="38" t="n">
        <f aca="false">IFERROR(Counts!V1287/Counts!P1287,"")</f>
        <v>0.0287769784172662</v>
      </c>
      <c r="N1287" s="38" t="n">
        <f aca="false">IFERROR(Counts!AD1287/Counts!AC1287,"")</f>
        <v>0.058252427184466</v>
      </c>
      <c r="O1287" s="38" t="n">
        <f aca="false">IFERROR(Counts!AE1287/Counts!AC1287,"")</f>
        <v>0.456310679611651</v>
      </c>
      <c r="P1287" s="39" t="n">
        <f aca="false">IFERROR(Counts!AG1287/Counts!AF1287,"")</f>
        <v>90.2725490196078</v>
      </c>
      <c r="Q1287" s="38" t="n">
        <f aca="false">IFERROR(Counts!AH1287/Counts!AC1287,"")</f>
        <v>0.29126213592233</v>
      </c>
      <c r="R1287" s="38" t="n">
        <f aca="false">IFERROR(Counts!N1287/Counts!M1287,"")</f>
        <v>0.377697841726619</v>
      </c>
      <c r="S1287" s="38" t="n">
        <f aca="false">IFERROR(Counts!K1287/Counts!J1287,"")</f>
        <v>0.768292682926829</v>
      </c>
      <c r="T1287" s="38" t="n">
        <f aca="false">IFERROR(Counts!I1287/Counts!H1287,"")</f>
        <v>0.23469387755102</v>
      </c>
      <c r="U1287" s="38" t="n">
        <f aca="false">IFERROR(1-Counts!L1287/Counts!K1287,"")</f>
        <v>0.862433862433862</v>
      </c>
      <c r="V1287" s="39" t="n">
        <f aca="false">IFERROR(Counts!AJ1287/Counts!AI1287,"")</f>
        <v>77.023046875</v>
      </c>
      <c r="W1287" s="38" t="n">
        <f aca="false">IFERROR(Counts!AK1287/Counts!AI1287,"")</f>
        <v>0.7109375</v>
      </c>
      <c r="X1287" s="40" t="n">
        <f aca="false">IFERROR(Counts!O1287,"")</f>
        <v>-3.682</v>
      </c>
      <c r="Y1287" s="36" t="n">
        <f aca="false">IFERROR(INDEX('Season Counts'!$Y$2:$Y$740,$AF1287)/INDEX('Season Counts'!$X$2:$X$740,$AF1287),"")</f>
        <v>0.323002212389381</v>
      </c>
      <c r="Z1287" s="37" t="n">
        <f aca="false">IFERROR(J1287-Y1287,"")</f>
        <v>-0.00888627036039502</v>
      </c>
      <c r="AA1287" s="38" t="n">
        <f aca="false">IFERROR(INDEX('Season Counts'!$K$2:$K$740,$AF1287)/INDEX('Season Counts'!$J$2:$J$740,$AF1287),"")</f>
        <v>0.364779874213836</v>
      </c>
      <c r="AB1287" s="41" t="n">
        <f aca="false">IFERROR(R1287-AA1287,"")</f>
        <v>0.0129179675127822</v>
      </c>
      <c r="AC1287" s="39" t="n">
        <f aca="false">IFERROR(INDEX('Season Counts'!$AG$2:$AG$740,$AF1287)/INDEX('Season Counts'!$AF$2:$AF$740,$AF1287),"")</f>
        <v>77.3836084905661</v>
      </c>
      <c r="AD1287" s="40" t="n">
        <f aca="false">IFERROR(V1287-AC1287,"")</f>
        <v>-0.360561615566041</v>
      </c>
      <c r="AE1287" s="4" t="str">
        <f aca="false">IF(D1287&lt;Guide!$C$21,"Low PA",IF(TRIM(IF(ISNUMBER(AD1287),IF(N(AD1287)&lt;=-Guide!$C$24,"▼ Bat Speed  ",IF(N(AD1287)&gt;=Guide!$C$24,"▲ Bat Speed  ","")),"")&amp;IF(N(Z1287)&gt;=Guide!$C$22,"▲ Contact  ","")&amp;IF(N(Z1287)&lt;=-Guide!$C$22,"▼ Contact  ","")&amp;IF(N(AB1287)&gt;=Guide!$C$23,"▲ Chase  ","")&amp;IF(N(AB1287)&lt;=-Guide!$C$23,"▼ Chase  ",""))="","Stable",TRIM(IF(ISNUMBER(AD1287),IF(N(AD1287)&lt;=-Guide!$C$24,"▼ Bat Speed  ",IF(N(AD1287)&gt;=Guide!$C$24,"▲ Bat Speed  ","")),"")&amp;IF(N(Z1287)&gt;=Guide!$C$22,"▲ Contact  ","")&amp;IF(N(Z1287)&lt;=-Guide!$C$22,"▼ Contact  ","")&amp;IF(N(AB1287)&gt;=Guide!$C$23,"▲ Chase  ","")&amp;IF(N(AB1287)&lt;=-Guide!$C$23,"▼ Chase  ",""))))</f>
        <v>Stable</v>
      </c>
      <c r="AF1287" s="35" t="n">
        <f aca="false">MATCH(Counts!A1287,'Season Counts'!$A$2:$A$740,0)</f>
        <v>333</v>
      </c>
    </row>
    <row r="1288" customFormat="false" ht="15" hidden="false" customHeight="false" outlineLevel="0" collapsed="false">
      <c r="A1288" s="34" t="str">
        <f aca="false">Counts!B1288</f>
        <v>LAA</v>
      </c>
      <c r="B1288" s="5" t="str">
        <f aca="false">Counts!C1288</f>
        <v>Jo Adell</v>
      </c>
      <c r="C1288" s="34" t="str">
        <f aca="false">Counts!F1288</f>
        <v>May</v>
      </c>
      <c r="D1288" s="35" t="n">
        <f aca="false">IFERROR(Counts!P1288,"")</f>
        <v>110</v>
      </c>
      <c r="E1288" s="36" t="n">
        <f aca="false">IFERROR(Counts!R1288/Counts!Q1288,"")</f>
        <v>0.205882352941176</v>
      </c>
      <c r="F1288" s="36" t="n">
        <f aca="false">IFERROR((Counts!R1288+Counts!V1288+Counts!W1288)/(Counts!Q1288+Counts!V1288+Counts!W1288+Counts!X1288),"")</f>
        <v>0.254545454545455</v>
      </c>
      <c r="G1288" s="36" t="n">
        <f aca="false">IFERROR((Counts!R1288+Counts!S1288+2*Counts!T1288+3*Counts!U1288)/Counts!Q1288,"")</f>
        <v>0.411764705882353</v>
      </c>
      <c r="H1288" s="35" t="n">
        <f aca="false">IFERROR(Counts!U1288,"")</f>
        <v>5</v>
      </c>
      <c r="I1288" s="36" t="n">
        <f aca="false">IFERROR(Counts!Z1288/Counts!AA1288,"")</f>
        <v>0.285454545454545</v>
      </c>
      <c r="J1288" s="36" t="n">
        <f aca="false">IFERROR(Counts!AB1288/Counts!AA1288,"")</f>
        <v>0.360472727272727</v>
      </c>
      <c r="K1288" s="37" t="n">
        <f aca="false">IFERROR((Counts!AB1288-Counts!Z1288)/Counts!AA1288,"")</f>
        <v>0.0750181818181818</v>
      </c>
      <c r="L1288" s="38" t="n">
        <f aca="false">IFERROR(Counts!Y1288/Counts!P1288,"")</f>
        <v>0.272727272727273</v>
      </c>
      <c r="M1288" s="38" t="n">
        <f aca="false">IFERROR(Counts!V1288/Counts!P1288,"")</f>
        <v>0.0272727272727273</v>
      </c>
      <c r="N1288" s="38" t="n">
        <f aca="false">IFERROR(Counts!AD1288/Counts!AC1288,"")</f>
        <v>0.123287671232877</v>
      </c>
      <c r="O1288" s="38" t="n">
        <f aca="false">IFERROR(Counts!AE1288/Counts!AC1288,"")</f>
        <v>0.465753424657534</v>
      </c>
      <c r="P1288" s="39" t="n">
        <f aca="false">IFERROR(Counts!AG1288/Counts!AF1288,"")</f>
        <v>91.9821917808219</v>
      </c>
      <c r="Q1288" s="38" t="n">
        <f aca="false">IFERROR(Counts!AH1288/Counts!AC1288,"")</f>
        <v>0.424657534246575</v>
      </c>
      <c r="R1288" s="38" t="n">
        <f aca="false">IFERROR(Counts!N1288/Counts!M1288,"")</f>
        <v>0.379310344827586</v>
      </c>
      <c r="S1288" s="38" t="n">
        <f aca="false">IFERROR(Counts!K1288/Counts!J1288,"")</f>
        <v>0.743718592964824</v>
      </c>
      <c r="T1288" s="38" t="n">
        <f aca="false">IFERROR(Counts!I1288/Counts!H1288,"")</f>
        <v>0.26271186440678</v>
      </c>
      <c r="U1288" s="38" t="n">
        <f aca="false">IFERROR(1-Counts!L1288/Counts!K1288,"")</f>
        <v>0.858108108108108</v>
      </c>
      <c r="V1288" s="39" t="n">
        <f aca="false">IFERROR(Counts!AJ1288/Counts!AI1288,"")</f>
        <v>77.3990566037736</v>
      </c>
      <c r="W1288" s="38" t="n">
        <f aca="false">IFERROR(Counts!AK1288/Counts!AI1288,"")</f>
        <v>0.688679245283019</v>
      </c>
      <c r="X1288" s="40" t="n">
        <f aca="false">IFERROR(Counts!O1288,"")</f>
        <v>-3.85</v>
      </c>
      <c r="Y1288" s="36" t="n">
        <f aca="false">IFERROR(INDEX('Season Counts'!$Y$2:$Y$740,$AF1288)/INDEX('Season Counts'!$X$2:$X$740,$AF1288),"")</f>
        <v>0.323002212389381</v>
      </c>
      <c r="Z1288" s="37" t="n">
        <f aca="false">IFERROR(J1288-Y1288,"")</f>
        <v>0.0374705148833467</v>
      </c>
      <c r="AA1288" s="38" t="n">
        <f aca="false">IFERROR(INDEX('Season Counts'!$K$2:$K$740,$AF1288)/INDEX('Season Counts'!$J$2:$J$740,$AF1288),"")</f>
        <v>0.364779874213836</v>
      </c>
      <c r="AB1288" s="41" t="n">
        <f aca="false">IFERROR(R1288-AA1288,"")</f>
        <v>0.0145304706137497</v>
      </c>
      <c r="AC1288" s="39" t="n">
        <f aca="false">IFERROR(INDEX('Season Counts'!$AG$2:$AG$740,$AF1288)/INDEX('Season Counts'!$AF$2:$AF$740,$AF1288),"")</f>
        <v>77.3836084905661</v>
      </c>
      <c r="AD1288" s="40" t="n">
        <f aca="false">IFERROR(V1288-AC1288,"")</f>
        <v>0.0154481132075261</v>
      </c>
      <c r="AE1288" s="4" t="str">
        <f aca="false">IF(D1288&lt;Guide!$C$21,"Low PA",IF(TRIM(IF(ISNUMBER(AD1288),IF(N(AD1288)&lt;=-Guide!$C$24,"▼ Bat Speed  ",IF(N(AD1288)&gt;=Guide!$C$24,"▲ Bat Speed  ","")),"")&amp;IF(N(Z1288)&gt;=Guide!$C$22,"▲ Contact  ","")&amp;IF(N(Z1288)&lt;=-Guide!$C$22,"▼ Contact  ","")&amp;IF(N(AB1288)&gt;=Guide!$C$23,"▲ Chase  ","")&amp;IF(N(AB1288)&lt;=-Guide!$C$23,"▼ Chase  ",""))="","Stable",TRIM(IF(ISNUMBER(AD1288),IF(N(AD1288)&lt;=-Guide!$C$24,"▼ Bat Speed  ",IF(N(AD1288)&gt;=Guide!$C$24,"▲ Bat Speed  ","")),"")&amp;IF(N(Z1288)&gt;=Guide!$C$22,"▲ Contact  ","")&amp;IF(N(Z1288)&lt;=-Guide!$C$22,"▼ Contact  ","")&amp;IF(N(AB1288)&gt;=Guide!$C$23,"▲ Chase  ","")&amp;IF(N(AB1288)&lt;=-Guide!$C$23,"▼ Chase  ",""))))</f>
        <v>Stable</v>
      </c>
      <c r="AF1288" s="35" t="n">
        <f aca="false">MATCH(Counts!A1288,'Season Counts'!$A$2:$A$740,0)</f>
        <v>333</v>
      </c>
    </row>
    <row r="1289" customFormat="false" ht="15" hidden="false" customHeight="false" outlineLevel="0" collapsed="false">
      <c r="A1289" s="34" t="str">
        <f aca="false">Counts!B1289</f>
        <v>LAA</v>
      </c>
      <c r="B1289" s="5" t="str">
        <f aca="false">Counts!C1289</f>
        <v>Jo Adell</v>
      </c>
      <c r="C1289" s="34" t="str">
        <f aca="false">Counts!F1289</f>
        <v>Jun</v>
      </c>
      <c r="D1289" s="35" t="n">
        <f aca="false">IFERROR(Counts!P1289,"")</f>
        <v>113</v>
      </c>
      <c r="E1289" s="36" t="n">
        <f aca="false">IFERROR(Counts!R1289/Counts!Q1289,"")</f>
        <v>0.264150943396226</v>
      </c>
      <c r="F1289" s="36" t="n">
        <f aca="false">IFERROR((Counts!R1289+Counts!V1289+Counts!W1289)/(Counts!Q1289+Counts!V1289+Counts!W1289+Counts!X1289),"")</f>
        <v>0.309734513274336</v>
      </c>
      <c r="G1289" s="36" t="n">
        <f aca="false">IFERROR((Counts!R1289+Counts!S1289+2*Counts!T1289+3*Counts!U1289)/Counts!Q1289,"")</f>
        <v>0.405660377358491</v>
      </c>
      <c r="H1289" s="35" t="n">
        <f aca="false">IFERROR(Counts!U1289,"")</f>
        <v>2</v>
      </c>
      <c r="I1289" s="36" t="n">
        <f aca="false">IFERROR(Counts!Z1289/Counts!AA1289,"")</f>
        <v>0.322272727272727</v>
      </c>
      <c r="J1289" s="36" t="n">
        <f aca="false">IFERROR(Counts!AB1289/Counts!AA1289,"")</f>
        <v>0.2869</v>
      </c>
      <c r="K1289" s="37" t="n">
        <f aca="false">IFERROR((Counts!AB1289-Counts!Z1289)/Counts!AA1289,"")</f>
        <v>-0.0353727272727273</v>
      </c>
      <c r="L1289" s="38" t="n">
        <f aca="false">IFERROR(Counts!Y1289/Counts!P1289,"")</f>
        <v>0.212389380530973</v>
      </c>
      <c r="M1289" s="38" t="n">
        <f aca="false">IFERROR(Counts!V1289/Counts!P1289,"")</f>
        <v>0.0265486725663717</v>
      </c>
      <c r="N1289" s="38" t="n">
        <f aca="false">IFERROR(Counts!AD1289/Counts!AC1289,"")</f>
        <v>0.0853658536585366</v>
      </c>
      <c r="O1289" s="38" t="n">
        <f aca="false">IFERROR(Counts!AE1289/Counts!AC1289,"")</f>
        <v>0.414634146341463</v>
      </c>
      <c r="P1289" s="39" t="n">
        <f aca="false">IFERROR(Counts!AG1289/Counts!AF1289,"")</f>
        <v>88.63625</v>
      </c>
      <c r="Q1289" s="38" t="n">
        <f aca="false">IFERROR(Counts!AH1289/Counts!AC1289,"")</f>
        <v>0.353658536585366</v>
      </c>
      <c r="R1289" s="38" t="n">
        <f aca="false">IFERROR(Counts!N1289/Counts!M1289,"")</f>
        <v>0.384615384615385</v>
      </c>
      <c r="S1289" s="38" t="n">
        <f aca="false">IFERROR(Counts!K1289/Counts!J1289,"")</f>
        <v>0.778350515463918</v>
      </c>
      <c r="T1289" s="38" t="n">
        <f aca="false">IFERROR(Counts!I1289/Counts!H1289,"")</f>
        <v>0.238683127572016</v>
      </c>
      <c r="U1289" s="38" t="n">
        <f aca="false">IFERROR(1-Counts!L1289/Counts!K1289,"")</f>
        <v>0.887417218543046</v>
      </c>
      <c r="V1289" s="39" t="n">
        <f aca="false">IFERROR(Counts!AJ1289/Counts!AI1289,"")</f>
        <v>77.562962962963</v>
      </c>
      <c r="W1289" s="38" t="n">
        <f aca="false">IFERROR(Counts!AK1289/Counts!AI1289,"")</f>
        <v>0.712962962962963</v>
      </c>
      <c r="X1289" s="40" t="n">
        <f aca="false">IFERROR(Counts!O1289,"")</f>
        <v>-0.472</v>
      </c>
      <c r="Y1289" s="36" t="n">
        <f aca="false">IFERROR(INDEX('Season Counts'!$Y$2:$Y$740,$AF1289)/INDEX('Season Counts'!$X$2:$X$740,$AF1289),"")</f>
        <v>0.323002212389381</v>
      </c>
      <c r="Z1289" s="37" t="n">
        <f aca="false">IFERROR(J1289-Y1289,"")</f>
        <v>-0.0361022123893806</v>
      </c>
      <c r="AA1289" s="38" t="n">
        <f aca="false">IFERROR(INDEX('Season Counts'!$K$2:$K$740,$AF1289)/INDEX('Season Counts'!$J$2:$J$740,$AF1289),"")</f>
        <v>0.364779874213836</v>
      </c>
      <c r="AB1289" s="41" t="n">
        <f aca="false">IFERROR(R1289-AA1289,"")</f>
        <v>0.0198355104015482</v>
      </c>
      <c r="AC1289" s="39" t="n">
        <f aca="false">IFERROR(INDEX('Season Counts'!$AG$2:$AG$740,$AF1289)/INDEX('Season Counts'!$AF$2:$AF$740,$AF1289),"")</f>
        <v>77.3836084905661</v>
      </c>
      <c r="AD1289" s="40" t="n">
        <f aca="false">IFERROR(V1289-AC1289,"")</f>
        <v>0.179354472396909</v>
      </c>
      <c r="AE1289" s="4" t="str">
        <f aca="false">IF(D1289&lt;Guide!$C$21,"Low PA",IF(TRIM(IF(ISNUMBER(AD1289),IF(N(AD1289)&lt;=-Guide!$C$24,"▼ Bat Speed  ",IF(N(AD1289)&gt;=Guide!$C$24,"▲ Bat Speed  ","")),"")&amp;IF(N(Z1289)&gt;=Guide!$C$22,"▲ Contact  ","")&amp;IF(N(Z1289)&lt;=-Guide!$C$22,"▼ Contact  ","")&amp;IF(N(AB1289)&gt;=Guide!$C$23,"▲ Chase  ","")&amp;IF(N(AB1289)&lt;=-Guide!$C$23,"▼ Chase  ",""))="","Stable",TRIM(IF(ISNUMBER(AD1289),IF(N(AD1289)&lt;=-Guide!$C$24,"▼ Bat Speed  ",IF(N(AD1289)&gt;=Guide!$C$24,"▲ Bat Speed  ","")),"")&amp;IF(N(Z1289)&gt;=Guide!$C$22,"▲ Contact  ","")&amp;IF(N(Z1289)&lt;=-Guide!$C$22,"▼ Contact  ","")&amp;IF(N(AB1289)&gt;=Guide!$C$23,"▲ Chase  ","")&amp;IF(N(AB1289)&lt;=-Guide!$C$23,"▼ Chase  ",""))))</f>
        <v>Stable</v>
      </c>
      <c r="AF1289" s="35" t="n">
        <f aca="false">MATCH(Counts!A1289,'Season Counts'!$A$2:$A$740,0)</f>
        <v>333</v>
      </c>
    </row>
    <row r="1290" customFormat="false" ht="15" hidden="false" customHeight="false" outlineLevel="0" collapsed="false">
      <c r="A1290" s="34" t="str">
        <f aca="false">Counts!B1290</f>
        <v>LAA</v>
      </c>
      <c r="B1290" s="5" t="str">
        <f aca="false">Counts!C1290</f>
        <v>Jo Adell</v>
      </c>
      <c r="C1290" s="34" t="str">
        <f aca="false">Counts!F1290</f>
        <v>Jul</v>
      </c>
      <c r="D1290" s="35" t="n">
        <f aca="false">IFERROR(Counts!P1290,"")</f>
        <v>87</v>
      </c>
      <c r="E1290" s="36" t="n">
        <f aca="false">IFERROR(Counts!R1290/Counts!Q1290,"")</f>
        <v>0.227848101265823</v>
      </c>
      <c r="F1290" s="36" t="n">
        <f aca="false">IFERROR((Counts!R1290+Counts!V1290+Counts!W1290)/(Counts!Q1290+Counts!V1290+Counts!W1290+Counts!X1290),"")</f>
        <v>0.28735632183908</v>
      </c>
      <c r="G1290" s="36" t="n">
        <f aca="false">IFERROR((Counts!R1290+Counts!S1290+2*Counts!T1290+3*Counts!U1290)/Counts!Q1290,"")</f>
        <v>0.430379746835443</v>
      </c>
      <c r="H1290" s="35" t="n">
        <f aca="false">IFERROR(Counts!U1290,"")</f>
        <v>5</v>
      </c>
      <c r="I1290" s="36" t="n">
        <f aca="false">IFERROR(Counts!Z1290/Counts!AA1290,"")</f>
        <v>0.309770114942529</v>
      </c>
      <c r="J1290" s="36" t="n">
        <f aca="false">IFERROR(Counts!AB1290/Counts!AA1290,"")</f>
        <v>0.339425287356322</v>
      </c>
      <c r="K1290" s="37" t="n">
        <f aca="false">IFERROR((Counts!AB1290-Counts!Z1290)/Counts!AA1290,"")</f>
        <v>0.0296551724137931</v>
      </c>
      <c r="L1290" s="38" t="n">
        <f aca="false">IFERROR(Counts!Y1290/Counts!P1290,"")</f>
        <v>0.264367816091954</v>
      </c>
      <c r="M1290" s="38" t="n">
        <f aca="false">IFERROR(Counts!V1290/Counts!P1290,"")</f>
        <v>0.0574712643678161</v>
      </c>
      <c r="N1290" s="38" t="n">
        <f aca="false">IFERROR(Counts!AD1290/Counts!AC1290,"")</f>
        <v>0.087719298245614</v>
      </c>
      <c r="O1290" s="38" t="n">
        <f aca="false">IFERROR(Counts!AE1290/Counts!AC1290,"")</f>
        <v>0.385964912280702</v>
      </c>
      <c r="P1290" s="39" t="n">
        <f aca="false">IFERROR(Counts!AG1290/Counts!AF1290,"")</f>
        <v>87.3280701754386</v>
      </c>
      <c r="Q1290" s="38" t="n">
        <f aca="false">IFERROR(Counts!AH1290/Counts!AC1290,"")</f>
        <v>0.385964912280702</v>
      </c>
      <c r="R1290" s="38" t="n">
        <f aca="false">IFERROR(Counts!N1290/Counts!M1290,"")</f>
        <v>0.312820512820513</v>
      </c>
      <c r="S1290" s="38" t="n">
        <f aca="false">IFERROR(Counts!K1290/Counts!J1290,"")</f>
        <v>0.660493827160494</v>
      </c>
      <c r="T1290" s="38" t="n">
        <f aca="false">IFERROR(Counts!I1290/Counts!H1290,"")</f>
        <v>0.279761904761905</v>
      </c>
      <c r="U1290" s="38" t="n">
        <f aca="false">IFERROR(1-Counts!L1290/Counts!K1290,"")</f>
        <v>0.822429906542056</v>
      </c>
      <c r="V1290" s="39" t="n">
        <f aca="false">IFERROR(Counts!AJ1290/Counts!AI1290,"")</f>
        <v>77.6746666666667</v>
      </c>
      <c r="W1290" s="38" t="n">
        <f aca="false">IFERROR(Counts!AK1290/Counts!AI1290,"")</f>
        <v>0.753333333333333</v>
      </c>
      <c r="X1290" s="40" t="n">
        <f aca="false">IFERROR(Counts!O1290,"")</f>
        <v>-1.478</v>
      </c>
      <c r="Y1290" s="36" t="n">
        <f aca="false">IFERROR(INDEX('Season Counts'!$Y$2:$Y$740,$AF1290)/INDEX('Season Counts'!$X$2:$X$740,$AF1290),"")</f>
        <v>0.323002212389381</v>
      </c>
      <c r="Z1290" s="37" t="n">
        <f aca="false">IFERROR(J1290-Y1290,"")</f>
        <v>0.0164230749669413</v>
      </c>
      <c r="AA1290" s="38" t="n">
        <f aca="false">IFERROR(INDEX('Season Counts'!$K$2:$K$740,$AF1290)/INDEX('Season Counts'!$J$2:$J$740,$AF1290),"")</f>
        <v>0.364779874213836</v>
      </c>
      <c r="AB1290" s="41" t="n">
        <f aca="false">IFERROR(R1290-AA1290,"")</f>
        <v>-0.0519593613933236</v>
      </c>
      <c r="AC1290" s="39" t="n">
        <f aca="false">IFERROR(INDEX('Season Counts'!$AG$2:$AG$740,$AF1290)/INDEX('Season Counts'!$AF$2:$AF$740,$AF1290),"")</f>
        <v>77.3836084905661</v>
      </c>
      <c r="AD1290" s="40" t="n">
        <f aca="false">IFERROR(V1290-AC1290,"")</f>
        <v>0.29105817610062</v>
      </c>
      <c r="AE1290" s="4" t="str">
        <f aca="false">IF(D1290&lt;Guide!$C$21,"Low PA",IF(TRIM(IF(ISNUMBER(AD1290),IF(N(AD1290)&lt;=-Guide!$C$24,"▼ Bat Speed  ",IF(N(AD1290)&gt;=Guide!$C$24,"▲ Bat Speed  ","")),"")&amp;IF(N(Z1290)&gt;=Guide!$C$22,"▲ Contact  ","")&amp;IF(N(Z1290)&lt;=-Guide!$C$22,"▼ Contact  ","")&amp;IF(N(AB1290)&gt;=Guide!$C$23,"▲ Chase  ","")&amp;IF(N(AB1290)&lt;=-Guide!$C$23,"▼ Chase  ",""))="","Stable",TRIM(IF(ISNUMBER(AD1290),IF(N(AD1290)&lt;=-Guide!$C$24,"▼ Bat Speed  ",IF(N(AD1290)&gt;=Guide!$C$24,"▲ Bat Speed  ","")),"")&amp;IF(N(Z1290)&gt;=Guide!$C$22,"▲ Contact  ","")&amp;IF(N(Z1290)&lt;=-Guide!$C$22,"▼ Contact  ","")&amp;IF(N(AB1290)&gt;=Guide!$C$23,"▲ Chase  ","")&amp;IF(N(AB1290)&lt;=-Guide!$C$23,"▼ Chase  ",""))))</f>
        <v>▼ Chase</v>
      </c>
      <c r="AF1290" s="35" t="n">
        <f aca="false">MATCH(Counts!A1290,'Season Counts'!$A$2:$A$740,0)</f>
        <v>333</v>
      </c>
    </row>
    <row r="1291" customFormat="false" ht="15" hidden="false" customHeight="false" outlineLevel="0" collapsed="false">
      <c r="A1291" s="34" t="str">
        <f aca="false">Counts!B1291</f>
        <v>LAA</v>
      </c>
      <c r="B1291" s="5" t="str">
        <f aca="false">Counts!C1291</f>
        <v>Jo Adell</v>
      </c>
      <c r="C1291" s="34" t="str">
        <f aca="false">Counts!F1291</f>
        <v>Aug</v>
      </c>
      <c r="D1291" s="35" t="n">
        <f aca="false">IFERROR(Counts!P1291,"")</f>
        <v>7</v>
      </c>
      <c r="E1291" s="36" t="n">
        <f aca="false">IFERROR(Counts!R1291/Counts!Q1291,"")</f>
        <v>0</v>
      </c>
      <c r="F1291" s="36" t="n">
        <f aca="false">IFERROR((Counts!R1291+Counts!V1291+Counts!W1291)/(Counts!Q1291+Counts!V1291+Counts!W1291+Counts!X1291),"")</f>
        <v>0.142857142857143</v>
      </c>
      <c r="G1291" s="36" t="n">
        <f aca="false">IFERROR((Counts!R1291+Counts!S1291+2*Counts!T1291+3*Counts!U1291)/Counts!Q1291,"")</f>
        <v>0</v>
      </c>
      <c r="H1291" s="35" t="n">
        <f aca="false">IFERROR(Counts!U1291,"")</f>
        <v>0</v>
      </c>
      <c r="I1291" s="36" t="n">
        <f aca="false">IFERROR(Counts!Z1291/Counts!AA1291,"")</f>
        <v>0.1</v>
      </c>
      <c r="J1291" s="36" t="n">
        <f aca="false">IFERROR(Counts!AB1291/Counts!AA1291,"")</f>
        <v>0.272571428571429</v>
      </c>
      <c r="K1291" s="37" t="n">
        <f aca="false">IFERROR((Counts!AB1291-Counts!Z1291)/Counts!AA1291,"")</f>
        <v>0.172571428571429</v>
      </c>
      <c r="L1291" s="38" t="n">
        <f aca="false">IFERROR(Counts!Y1291/Counts!P1291,"")</f>
        <v>0.428571428571429</v>
      </c>
      <c r="M1291" s="38" t="n">
        <f aca="false">IFERROR(Counts!V1291/Counts!P1291,"")</f>
        <v>0.142857142857143</v>
      </c>
      <c r="N1291" s="38" t="n">
        <f aca="false">IFERROR(Counts!AD1291/Counts!AC1291,"")</f>
        <v>0</v>
      </c>
      <c r="O1291" s="38" t="n">
        <f aca="false">IFERROR(Counts!AE1291/Counts!AC1291,"")</f>
        <v>1</v>
      </c>
      <c r="P1291" s="39" t="n">
        <f aca="false">IFERROR(Counts!AG1291/Counts!AF1291,"")</f>
        <v>99.1333333333333</v>
      </c>
      <c r="Q1291" s="38" t="n">
        <f aca="false">IFERROR(Counts!AH1291/Counts!AC1291,"")</f>
        <v>0.333333333333333</v>
      </c>
      <c r="R1291" s="38" t="n">
        <f aca="false">IFERROR(Counts!N1291/Counts!M1291,"")</f>
        <v>0.266666666666667</v>
      </c>
      <c r="S1291" s="38" t="n">
        <f aca="false">IFERROR(Counts!K1291/Counts!J1291,"")</f>
        <v>0.764705882352941</v>
      </c>
      <c r="T1291" s="38" t="n">
        <f aca="false">IFERROR(Counts!I1291/Counts!H1291,"")</f>
        <v>0.235294117647059</v>
      </c>
      <c r="U1291" s="38" t="n">
        <f aca="false">IFERROR(1-Counts!L1291/Counts!K1291,"")</f>
        <v>0.923076923076923</v>
      </c>
      <c r="V1291" s="39" t="n">
        <f aca="false">IFERROR(Counts!AJ1291/Counts!AI1291,"")</f>
        <v>77.8571428571429</v>
      </c>
      <c r="W1291" s="38" t="n">
        <f aca="false">IFERROR(Counts!AK1291/Counts!AI1291,"")</f>
        <v>0.642857142857143</v>
      </c>
      <c r="X1291" s="40" t="n">
        <f aca="false">IFERROR(Counts!O1291,"")</f>
        <v>-1.216</v>
      </c>
      <c r="Y1291" s="36" t="n">
        <f aca="false">IFERROR(INDEX('Season Counts'!$Y$2:$Y$740,$AF1291)/INDEX('Season Counts'!$X$2:$X$740,$AF1291),"")</f>
        <v>0.323002212389381</v>
      </c>
      <c r="Z1291" s="37" t="n">
        <f aca="false">IFERROR(J1291-Y1291,"")</f>
        <v>-0.050430783817952</v>
      </c>
      <c r="AA1291" s="38" t="n">
        <f aca="false">IFERROR(INDEX('Season Counts'!$K$2:$K$740,$AF1291)/INDEX('Season Counts'!$J$2:$J$740,$AF1291),"")</f>
        <v>0.364779874213836</v>
      </c>
      <c r="AB1291" s="41" t="n">
        <f aca="false">IFERROR(R1291-AA1291,"")</f>
        <v>-0.0981132075471698</v>
      </c>
      <c r="AC1291" s="39" t="n">
        <f aca="false">IFERROR(INDEX('Season Counts'!$AG$2:$AG$740,$AF1291)/INDEX('Season Counts'!$AF$2:$AF$740,$AF1291),"")</f>
        <v>77.3836084905661</v>
      </c>
      <c r="AD1291" s="40" t="n">
        <f aca="false">IFERROR(V1291-AC1291,"")</f>
        <v>0.473534366576814</v>
      </c>
      <c r="AE1291" s="4" t="str">
        <f aca="false">IF(D1291&lt;Guide!$C$21,"Low PA",IF(TRIM(IF(ISNUMBER(AD1291),IF(N(AD1291)&lt;=-Guide!$C$24,"▼ Bat Speed  ",IF(N(AD1291)&gt;=Guide!$C$24,"▲ Bat Speed  ","")),"")&amp;IF(N(Z1291)&gt;=Guide!$C$22,"▲ Contact  ","")&amp;IF(N(Z1291)&lt;=-Guide!$C$22,"▼ Contact  ","")&amp;IF(N(AB1291)&gt;=Guide!$C$23,"▲ Chase  ","")&amp;IF(N(AB1291)&lt;=-Guide!$C$23,"▼ Chase  ",""))="","Stable",TRIM(IF(ISNUMBER(AD1291),IF(N(AD1291)&lt;=-Guide!$C$24,"▼ Bat Speed  ",IF(N(AD1291)&gt;=Guide!$C$24,"▲ Bat Speed  ","")),"")&amp;IF(N(Z1291)&gt;=Guide!$C$22,"▲ Contact  ","")&amp;IF(N(Z1291)&lt;=-Guide!$C$22,"▼ Contact  ","")&amp;IF(N(AB1291)&gt;=Guide!$C$23,"▲ Chase  ","")&amp;IF(N(AB1291)&lt;=-Guide!$C$23,"▼ Chase  ",""))))</f>
        <v>Low PA</v>
      </c>
      <c r="AF1291" s="35" t="n">
        <f aca="false">MATCH(Counts!A1291,'Season Counts'!$A$2:$A$740,0)</f>
        <v>333</v>
      </c>
    </row>
    <row r="1292" customFormat="false" ht="15" hidden="false" customHeight="false" outlineLevel="0" collapsed="false">
      <c r="A1292" s="34" t="str">
        <f aca="false">Counts!B1292</f>
        <v>LAA</v>
      </c>
      <c r="B1292" s="5" t="str">
        <f aca="false">Counts!C1292</f>
        <v>Nolan Schanuel</v>
      </c>
      <c r="C1292" s="34" t="str">
        <f aca="false">Counts!F1292</f>
        <v>Mar-Apr</v>
      </c>
      <c r="D1292" s="35" t="n">
        <f aca="false">IFERROR(Counts!P1292,"")</f>
        <v>126</v>
      </c>
      <c r="E1292" s="36" t="n">
        <f aca="false">IFERROR(Counts!R1292/Counts!Q1292,"")</f>
        <v>0.238938053097345</v>
      </c>
      <c r="F1292" s="36" t="n">
        <f aca="false">IFERROR((Counts!R1292+Counts!V1292+Counts!W1292)/(Counts!Q1292+Counts!V1292+Counts!W1292+Counts!X1292),"")</f>
        <v>0.301587301587302</v>
      </c>
      <c r="G1292" s="36" t="n">
        <f aca="false">IFERROR((Counts!R1292+Counts!S1292+2*Counts!T1292+3*Counts!U1292)/Counts!Q1292,"")</f>
        <v>0.371681415929204</v>
      </c>
      <c r="H1292" s="35" t="n">
        <f aca="false">IFERROR(Counts!U1292,"")</f>
        <v>3</v>
      </c>
      <c r="I1292" s="36" t="n">
        <f aca="false">IFERROR(Counts!Z1292/Counts!AA1292,"")</f>
        <v>0.296825396825397</v>
      </c>
      <c r="J1292" s="36" t="n">
        <f aca="false">IFERROR(Counts!AB1292/Counts!AA1292,"")</f>
        <v>0.295293650793651</v>
      </c>
      <c r="K1292" s="37" t="n">
        <f aca="false">IFERROR((Counts!AB1292-Counts!Z1292)/Counts!AA1292,"")</f>
        <v>-0.00153174603174601</v>
      </c>
      <c r="L1292" s="38" t="n">
        <f aca="false">IFERROR(Counts!Y1292/Counts!P1292,"")</f>
        <v>0.150793650793651</v>
      </c>
      <c r="M1292" s="38" t="n">
        <f aca="false">IFERROR(Counts!V1292/Counts!P1292,"")</f>
        <v>0.0793650793650794</v>
      </c>
      <c r="N1292" s="38" t="n">
        <f aca="false">IFERROR(Counts!AD1292/Counts!AC1292,"")</f>
        <v>0.0208333333333333</v>
      </c>
      <c r="O1292" s="38" t="n">
        <f aca="false">IFERROR(Counts!AE1292/Counts!AC1292,"")</f>
        <v>0.302083333333333</v>
      </c>
      <c r="P1292" s="39" t="n">
        <f aca="false">IFERROR(Counts!AG1292/Counts!AF1292,"")</f>
        <v>86.3739583333333</v>
      </c>
      <c r="Q1292" s="38" t="n">
        <f aca="false">IFERROR(Counts!AH1292/Counts!AC1292,"")</f>
        <v>0.333333333333333</v>
      </c>
      <c r="R1292" s="38" t="n">
        <f aca="false">IFERROR(Counts!N1292/Counts!M1292,"")</f>
        <v>0.228215767634855</v>
      </c>
      <c r="S1292" s="38" t="n">
        <f aca="false">IFERROR(Counts!K1292/Counts!J1292,"")</f>
        <v>0.632</v>
      </c>
      <c r="T1292" s="38" t="n">
        <f aca="false">IFERROR(Counts!I1292/Counts!H1292,"")</f>
        <v>0.126760563380282</v>
      </c>
      <c r="U1292" s="38" t="n">
        <f aca="false">IFERROR(1-Counts!L1292/Counts!K1292,"")</f>
        <v>0.924050632911392</v>
      </c>
      <c r="V1292" s="39" t="n">
        <f aca="false">IFERROR(Counts!AJ1292/Counts!AI1292,"")</f>
        <v>67.8822857142857</v>
      </c>
      <c r="W1292" s="38" t="n">
        <f aca="false">IFERROR(Counts!AK1292/Counts!AI1292,"")</f>
        <v>0.04</v>
      </c>
      <c r="X1292" s="40" t="n">
        <f aca="false">IFERROR(Counts!O1292,"")</f>
        <v>-2.376</v>
      </c>
      <c r="Y1292" s="36" t="n">
        <f aca="false">IFERROR(INDEX('Season Counts'!$Y$2:$Y$740,$AF1292)/INDEX('Season Counts'!$X$2:$X$740,$AF1292),"")</f>
        <v>0.334483146067416</v>
      </c>
      <c r="Z1292" s="37" t="n">
        <f aca="false">IFERROR(J1292-Y1292,"")</f>
        <v>-0.039189495273765</v>
      </c>
      <c r="AA1292" s="38" t="n">
        <f aca="false">IFERROR(INDEX('Season Counts'!$K$2:$K$740,$AF1292)/INDEX('Season Counts'!$J$2:$J$740,$AF1292),"")</f>
        <v>0.272196261682243</v>
      </c>
      <c r="AB1292" s="41" t="n">
        <f aca="false">IFERROR(R1292-AA1292,"")</f>
        <v>-0.0439804940473882</v>
      </c>
      <c r="AC1292" s="39" t="n">
        <f aca="false">IFERROR(INDEX('Season Counts'!$AG$2:$AG$740,$AF1292)/INDEX('Season Counts'!$AF$2:$AF$740,$AF1292),"")</f>
        <v>68.1532710280374</v>
      </c>
      <c r="AD1292" s="40" t="n">
        <f aca="false">IFERROR(V1292-AC1292,"")</f>
        <v>-0.270985313751666</v>
      </c>
      <c r="AE1292" s="4" t="str">
        <f aca="false">IF(D1292&lt;Guide!$C$21,"Low PA",IF(TRIM(IF(ISNUMBER(AD1292),IF(N(AD1292)&lt;=-Guide!$C$24,"▼ Bat Speed  ",IF(N(AD1292)&gt;=Guide!$C$24,"▲ Bat Speed  ","")),"")&amp;IF(N(Z1292)&gt;=Guide!$C$22,"▲ Contact  ","")&amp;IF(N(Z1292)&lt;=-Guide!$C$22,"▼ Contact  ","")&amp;IF(N(AB1292)&gt;=Guide!$C$23,"▲ Chase  ","")&amp;IF(N(AB1292)&lt;=-Guide!$C$23,"▼ Chase  ",""))="","Stable",TRIM(IF(ISNUMBER(AD1292),IF(N(AD1292)&lt;=-Guide!$C$24,"▼ Bat Speed  ",IF(N(AD1292)&gt;=Guide!$C$24,"▲ Bat Speed  ","")),"")&amp;IF(N(Z1292)&gt;=Guide!$C$22,"▲ Contact  ","")&amp;IF(N(Z1292)&lt;=-Guide!$C$22,"▼ Contact  ","")&amp;IF(N(AB1292)&gt;=Guide!$C$23,"▲ Chase  ","")&amp;IF(N(AB1292)&lt;=-Guide!$C$23,"▼ Chase  ",""))))</f>
        <v>▼ Chase</v>
      </c>
      <c r="AF1292" s="35" t="n">
        <f aca="false">MATCH(Counts!A1292,'Season Counts'!$A$2:$A$740,0)</f>
        <v>334</v>
      </c>
    </row>
    <row r="1293" customFormat="false" ht="15" hidden="false" customHeight="false" outlineLevel="0" collapsed="false">
      <c r="A1293" s="34" t="str">
        <f aca="false">Counts!B1293</f>
        <v>LAA</v>
      </c>
      <c r="B1293" s="5" t="str">
        <f aca="false">Counts!C1293</f>
        <v>Nolan Schanuel</v>
      </c>
      <c r="C1293" s="34" t="str">
        <f aca="false">Counts!F1293</f>
        <v>May</v>
      </c>
      <c r="D1293" s="35" t="n">
        <f aca="false">IFERROR(Counts!P1293,"")</f>
        <v>82</v>
      </c>
      <c r="E1293" s="36" t="n">
        <f aca="false">IFERROR(Counts!R1293/Counts!Q1293,"")</f>
        <v>0.294871794871795</v>
      </c>
      <c r="F1293" s="36" t="n">
        <f aca="false">IFERROR((Counts!R1293+Counts!V1293+Counts!W1293)/(Counts!Q1293+Counts!V1293+Counts!W1293+Counts!X1293),"")</f>
        <v>0.329268292682927</v>
      </c>
      <c r="G1293" s="36" t="n">
        <f aca="false">IFERROR((Counts!R1293+Counts!S1293+2*Counts!T1293+3*Counts!U1293)/Counts!Q1293,"")</f>
        <v>0.41025641025641</v>
      </c>
      <c r="H1293" s="35" t="n">
        <f aca="false">IFERROR(Counts!U1293,"")</f>
        <v>1</v>
      </c>
      <c r="I1293" s="36" t="n">
        <f aca="false">IFERROR(Counts!Z1293/Counts!AA1293,"")</f>
        <v>0.325609756097561</v>
      </c>
      <c r="J1293" s="36" t="n">
        <f aca="false">IFERROR(Counts!AB1293/Counts!AA1293,"")</f>
        <v>0.33409756097561</v>
      </c>
      <c r="K1293" s="37" t="n">
        <f aca="false">IFERROR((Counts!AB1293-Counts!Z1293)/Counts!AA1293,"")</f>
        <v>0.0084878048780488</v>
      </c>
      <c r="L1293" s="38" t="n">
        <f aca="false">IFERROR(Counts!Y1293/Counts!P1293,"")</f>
        <v>0.170731707317073</v>
      </c>
      <c r="M1293" s="38" t="n">
        <f aca="false">IFERROR(Counts!V1293/Counts!P1293,"")</f>
        <v>0.0365853658536585</v>
      </c>
      <c r="N1293" s="38" t="n">
        <f aca="false">IFERROR(Counts!AD1293/Counts!AC1293,"")</f>
        <v>0.046875</v>
      </c>
      <c r="O1293" s="38" t="n">
        <f aca="false">IFERROR(Counts!AE1293/Counts!AC1293,"")</f>
        <v>0.34375</v>
      </c>
      <c r="P1293" s="39" t="n">
        <f aca="false">IFERROR(Counts!AG1293/Counts!AF1293,"")</f>
        <v>87.2875</v>
      </c>
      <c r="Q1293" s="38" t="n">
        <f aca="false">IFERROR(Counts!AH1293/Counts!AC1293,"")</f>
        <v>0.453125</v>
      </c>
      <c r="R1293" s="38" t="n">
        <f aca="false">IFERROR(Counts!N1293/Counts!M1293,"")</f>
        <v>0.372670807453416</v>
      </c>
      <c r="S1293" s="38" t="n">
        <f aca="false">IFERROR(Counts!K1293/Counts!J1293,"")</f>
        <v>0.662650602409639</v>
      </c>
      <c r="T1293" s="38" t="n">
        <f aca="false">IFERROR(Counts!I1293/Counts!H1293,"")</f>
        <v>0.217647058823529</v>
      </c>
      <c r="U1293" s="38" t="n">
        <f aca="false">IFERROR(1-Counts!L1293/Counts!K1293,"")</f>
        <v>0.890909090909091</v>
      </c>
      <c r="V1293" s="39" t="n">
        <f aca="false">IFERROR(Counts!AJ1293/Counts!AI1293,"")</f>
        <v>68.6433566433566</v>
      </c>
      <c r="W1293" s="38" t="n">
        <f aca="false">IFERROR(Counts!AK1293/Counts!AI1293,"")</f>
        <v>0.0979020979020979</v>
      </c>
      <c r="X1293" s="40" t="n">
        <f aca="false">IFERROR(Counts!O1293,"")</f>
        <v>-1.068</v>
      </c>
      <c r="Y1293" s="36" t="n">
        <f aca="false">IFERROR(INDEX('Season Counts'!$Y$2:$Y$740,$AF1293)/INDEX('Season Counts'!$X$2:$X$740,$AF1293),"")</f>
        <v>0.334483146067416</v>
      </c>
      <c r="Z1293" s="37" t="n">
        <f aca="false">IFERROR(J1293-Y1293,"")</f>
        <v>-0.000385585091805973</v>
      </c>
      <c r="AA1293" s="38" t="n">
        <f aca="false">IFERROR(INDEX('Season Counts'!$K$2:$K$740,$AF1293)/INDEX('Season Counts'!$J$2:$J$740,$AF1293),"")</f>
        <v>0.272196261682243</v>
      </c>
      <c r="AB1293" s="41" t="n">
        <f aca="false">IFERROR(R1293-AA1293,"")</f>
        <v>0.100474545771173</v>
      </c>
      <c r="AC1293" s="39" t="n">
        <f aca="false">IFERROR(INDEX('Season Counts'!$AG$2:$AG$740,$AF1293)/INDEX('Season Counts'!$AF$2:$AF$740,$AF1293),"")</f>
        <v>68.1532710280374</v>
      </c>
      <c r="AD1293" s="40" t="n">
        <f aca="false">IFERROR(V1293-AC1293,"")</f>
        <v>0.490085615319259</v>
      </c>
      <c r="AE1293" s="4" t="str">
        <f aca="false">IF(D1293&lt;Guide!$C$21,"Low PA",IF(TRIM(IF(ISNUMBER(AD1293),IF(N(AD1293)&lt;=-Guide!$C$24,"▼ Bat Speed  ",IF(N(AD1293)&gt;=Guide!$C$24,"▲ Bat Speed  ","")),"")&amp;IF(N(Z1293)&gt;=Guide!$C$22,"▲ Contact  ","")&amp;IF(N(Z1293)&lt;=-Guide!$C$22,"▼ Contact  ","")&amp;IF(N(AB1293)&gt;=Guide!$C$23,"▲ Chase  ","")&amp;IF(N(AB1293)&lt;=-Guide!$C$23,"▼ Chase  ",""))="","Stable",TRIM(IF(ISNUMBER(AD1293),IF(N(AD1293)&lt;=-Guide!$C$24,"▼ Bat Speed  ",IF(N(AD1293)&gt;=Guide!$C$24,"▲ Bat Speed  ","")),"")&amp;IF(N(Z1293)&gt;=Guide!$C$22,"▲ Contact  ","")&amp;IF(N(Z1293)&lt;=-Guide!$C$22,"▼ Contact  ","")&amp;IF(N(AB1293)&gt;=Guide!$C$23,"▲ Chase  ","")&amp;IF(N(AB1293)&lt;=-Guide!$C$23,"▼ Chase  ",""))))</f>
        <v>▲ Chase</v>
      </c>
      <c r="AF1293" s="35" t="n">
        <f aca="false">MATCH(Counts!A1293,'Season Counts'!$A$2:$A$740,0)</f>
        <v>334</v>
      </c>
    </row>
    <row r="1294" customFormat="false" ht="15" hidden="false" customHeight="false" outlineLevel="0" collapsed="false">
      <c r="A1294" s="34" t="str">
        <f aca="false">Counts!B1294</f>
        <v>LAA</v>
      </c>
      <c r="B1294" s="5" t="str">
        <f aca="false">Counts!C1294</f>
        <v>Nolan Schanuel</v>
      </c>
      <c r="C1294" s="34" t="str">
        <f aca="false">Counts!F1294</f>
        <v>Jun</v>
      </c>
      <c r="D1294" s="35" t="n">
        <f aca="false">IFERROR(Counts!P1294,"")</f>
        <v>78</v>
      </c>
      <c r="E1294" s="36" t="n">
        <f aca="false">IFERROR(Counts!R1294/Counts!Q1294,"")</f>
        <v>0.261538461538462</v>
      </c>
      <c r="F1294" s="36" t="n">
        <f aca="false">IFERROR((Counts!R1294+Counts!V1294+Counts!W1294)/(Counts!Q1294+Counts!V1294+Counts!W1294+Counts!X1294),"")</f>
        <v>0.384615384615385</v>
      </c>
      <c r="G1294" s="36" t="n">
        <f aca="false">IFERROR((Counts!R1294+Counts!S1294+2*Counts!T1294+3*Counts!U1294)/Counts!Q1294,"")</f>
        <v>0.384615384615385</v>
      </c>
      <c r="H1294" s="35" t="n">
        <f aca="false">IFERROR(Counts!U1294,"")</f>
        <v>2</v>
      </c>
      <c r="I1294" s="36" t="n">
        <f aca="false">IFERROR(Counts!Z1294/Counts!AA1294,"")</f>
        <v>0.35</v>
      </c>
      <c r="J1294" s="36" t="n">
        <f aca="false">IFERROR(Counts!AB1294/Counts!AA1294,"")</f>
        <v>0.344205128205128</v>
      </c>
      <c r="K1294" s="37" t="n">
        <f aca="false">IFERROR((Counts!AB1294-Counts!Z1294)/Counts!AA1294,"")</f>
        <v>-0.00579487179487182</v>
      </c>
      <c r="L1294" s="38" t="n">
        <f aca="false">IFERROR(Counts!Y1294/Counts!P1294,"")</f>
        <v>0.115384615384615</v>
      </c>
      <c r="M1294" s="38" t="n">
        <f aca="false">IFERROR(Counts!V1294/Counts!P1294,"")</f>
        <v>0.128205128205128</v>
      </c>
      <c r="N1294" s="38" t="n">
        <f aca="false">IFERROR(Counts!AD1294/Counts!AC1294,"")</f>
        <v>0</v>
      </c>
      <c r="O1294" s="38" t="n">
        <f aca="false">IFERROR(Counts!AE1294/Counts!AC1294,"")</f>
        <v>0.357142857142857</v>
      </c>
      <c r="P1294" s="39" t="n">
        <f aca="false">IFERROR(Counts!AG1294/Counts!AF1294,"")</f>
        <v>88</v>
      </c>
      <c r="Q1294" s="38" t="n">
        <f aca="false">IFERROR(Counts!AH1294/Counts!AC1294,"")</f>
        <v>0.357142857142857</v>
      </c>
      <c r="R1294" s="38" t="n">
        <f aca="false">IFERROR(Counts!N1294/Counts!M1294,"")</f>
        <v>0.284810126582279</v>
      </c>
      <c r="S1294" s="38" t="n">
        <f aca="false">IFERROR(Counts!K1294/Counts!J1294,"")</f>
        <v>0.583941605839416</v>
      </c>
      <c r="T1294" s="38" t="n">
        <f aca="false">IFERROR(Counts!I1294/Counts!H1294,"")</f>
        <v>0.128</v>
      </c>
      <c r="U1294" s="38" t="n">
        <f aca="false">IFERROR(1-Counts!L1294/Counts!K1294,"")</f>
        <v>0.975</v>
      </c>
      <c r="V1294" s="39" t="n">
        <f aca="false">IFERROR(Counts!AJ1294/Counts!AI1294,"")</f>
        <v>68.5194444444445</v>
      </c>
      <c r="W1294" s="38" t="n">
        <f aca="false">IFERROR(Counts!AK1294/Counts!AI1294,"")</f>
        <v>0.0740740740740741</v>
      </c>
      <c r="X1294" s="40" t="n">
        <f aca="false">IFERROR(Counts!O1294,"")</f>
        <v>3.07</v>
      </c>
      <c r="Y1294" s="36" t="n">
        <f aca="false">IFERROR(INDEX('Season Counts'!$Y$2:$Y$740,$AF1294)/INDEX('Season Counts'!$X$2:$X$740,$AF1294),"")</f>
        <v>0.334483146067416</v>
      </c>
      <c r="Z1294" s="37" t="n">
        <f aca="false">IFERROR(J1294-Y1294,"")</f>
        <v>0.00972198213771247</v>
      </c>
      <c r="AA1294" s="38" t="n">
        <f aca="false">IFERROR(INDEX('Season Counts'!$K$2:$K$740,$AF1294)/INDEX('Season Counts'!$J$2:$J$740,$AF1294),"")</f>
        <v>0.272196261682243</v>
      </c>
      <c r="AB1294" s="41" t="n">
        <f aca="false">IFERROR(R1294-AA1294,"")</f>
        <v>0.0126138649000355</v>
      </c>
      <c r="AC1294" s="39" t="n">
        <f aca="false">IFERROR(INDEX('Season Counts'!$AG$2:$AG$740,$AF1294)/INDEX('Season Counts'!$AF$2:$AF$740,$AF1294),"")</f>
        <v>68.1532710280374</v>
      </c>
      <c r="AD1294" s="40" t="n">
        <f aca="false">IFERROR(V1294-AC1294,"")</f>
        <v>0.366173416407065</v>
      </c>
      <c r="AE1294" s="4" t="str">
        <f aca="false">IF(D1294&lt;Guide!$C$21,"Low PA",IF(TRIM(IF(ISNUMBER(AD1294),IF(N(AD1294)&lt;=-Guide!$C$24,"▼ Bat Speed  ",IF(N(AD1294)&gt;=Guide!$C$24,"▲ Bat Speed  ","")),"")&amp;IF(N(Z1294)&gt;=Guide!$C$22,"▲ Contact  ","")&amp;IF(N(Z1294)&lt;=-Guide!$C$22,"▼ Contact  ","")&amp;IF(N(AB1294)&gt;=Guide!$C$23,"▲ Chase  ","")&amp;IF(N(AB1294)&lt;=-Guide!$C$23,"▼ Chase  ",""))="","Stable",TRIM(IF(ISNUMBER(AD1294),IF(N(AD1294)&lt;=-Guide!$C$24,"▼ Bat Speed  ",IF(N(AD1294)&gt;=Guide!$C$24,"▲ Bat Speed  ","")),"")&amp;IF(N(Z1294)&gt;=Guide!$C$22,"▲ Contact  ","")&amp;IF(N(Z1294)&lt;=-Guide!$C$22,"▼ Contact  ","")&amp;IF(N(AB1294)&gt;=Guide!$C$23,"▲ Chase  ","")&amp;IF(N(AB1294)&lt;=-Guide!$C$23,"▼ Chase  ",""))))</f>
        <v>Stable</v>
      </c>
      <c r="AF1294" s="35" t="n">
        <f aca="false">MATCH(Counts!A1294,'Season Counts'!$A$2:$A$740,0)</f>
        <v>334</v>
      </c>
    </row>
    <row r="1295" customFormat="false" ht="15" hidden="false" customHeight="false" outlineLevel="0" collapsed="false">
      <c r="A1295" s="34" t="str">
        <f aca="false">Counts!B1295</f>
        <v>LAA</v>
      </c>
      <c r="B1295" s="5" t="str">
        <f aca="false">Counts!C1295</f>
        <v>Nolan Schanuel</v>
      </c>
      <c r="C1295" s="34" t="str">
        <f aca="false">Counts!F1295</f>
        <v>Jul</v>
      </c>
      <c r="D1295" s="35" t="n">
        <f aca="false">IFERROR(Counts!P1295,"")</f>
        <v>89</v>
      </c>
      <c r="E1295" s="36" t="n">
        <f aca="false">IFERROR(Counts!R1295/Counts!Q1295,"")</f>
        <v>0.337662337662338</v>
      </c>
      <c r="F1295" s="36" t="n">
        <f aca="false">IFERROR((Counts!R1295+Counts!V1295+Counts!W1295)/(Counts!Q1295+Counts!V1295+Counts!W1295+Counts!X1295),"")</f>
        <v>0.415730337078652</v>
      </c>
      <c r="G1295" s="36" t="n">
        <f aca="false">IFERROR((Counts!R1295+Counts!S1295+2*Counts!T1295+3*Counts!U1295)/Counts!Q1295,"")</f>
        <v>0.402597402597403</v>
      </c>
      <c r="H1295" s="35" t="n">
        <f aca="false">IFERROR(Counts!U1295,"")</f>
        <v>0</v>
      </c>
      <c r="I1295" s="36" t="n">
        <f aca="false">IFERROR(Counts!Z1295/Counts!AA1295,"")</f>
        <v>0.369101123595506</v>
      </c>
      <c r="J1295" s="36" t="n">
        <f aca="false">IFERROR(Counts!AB1295/Counts!AA1295,"")</f>
        <v>0.379101123595506</v>
      </c>
      <c r="K1295" s="37" t="n">
        <f aca="false">IFERROR((Counts!AB1295-Counts!Z1295)/Counts!AA1295,"")</f>
        <v>0.01</v>
      </c>
      <c r="L1295" s="38" t="n">
        <f aca="false">IFERROR(Counts!Y1295/Counts!P1295,"")</f>
        <v>0.112359550561798</v>
      </c>
      <c r="M1295" s="38" t="n">
        <f aca="false">IFERROR(Counts!V1295/Counts!P1295,"")</f>
        <v>0.112359550561798</v>
      </c>
      <c r="N1295" s="38" t="n">
        <f aca="false">IFERROR(Counts!AD1295/Counts!AC1295,"")</f>
        <v>0.0294117647058824</v>
      </c>
      <c r="O1295" s="38" t="n">
        <f aca="false">IFERROR(Counts!AE1295/Counts!AC1295,"")</f>
        <v>0.338235294117647</v>
      </c>
      <c r="P1295" s="39" t="n">
        <f aca="false">IFERROR(Counts!AG1295/Counts!AF1295,"")</f>
        <v>88.114705882353</v>
      </c>
      <c r="Q1295" s="38" t="n">
        <f aca="false">IFERROR(Counts!AH1295/Counts!AC1295,"")</f>
        <v>0.397058823529412</v>
      </c>
      <c r="R1295" s="38" t="n">
        <f aca="false">IFERROR(Counts!N1295/Counts!M1295,"")</f>
        <v>0.267857142857143</v>
      </c>
      <c r="S1295" s="38" t="n">
        <f aca="false">IFERROR(Counts!K1295/Counts!J1295,"")</f>
        <v>0.619718309859155</v>
      </c>
      <c r="T1295" s="38" t="n">
        <f aca="false">IFERROR(Counts!I1295/Counts!H1295,"")</f>
        <v>0.0902255639097744</v>
      </c>
      <c r="U1295" s="38" t="n">
        <f aca="false">IFERROR(1-Counts!L1295/Counts!K1295,"")</f>
        <v>0.954545454545455</v>
      </c>
      <c r="V1295" s="39" t="n">
        <f aca="false">IFERROR(Counts!AJ1295/Counts!AI1295,"")</f>
        <v>67.4371900826446</v>
      </c>
      <c r="W1295" s="38" t="n">
        <f aca="false">IFERROR(Counts!AK1295/Counts!AI1295,"")</f>
        <v>0.0247933884297521</v>
      </c>
      <c r="X1295" s="40" t="n">
        <f aca="false">IFERROR(Counts!O1295,"")</f>
        <v>2.509</v>
      </c>
      <c r="Y1295" s="36" t="n">
        <f aca="false">IFERROR(INDEX('Season Counts'!$Y$2:$Y$740,$AF1295)/INDEX('Season Counts'!$X$2:$X$740,$AF1295),"")</f>
        <v>0.334483146067416</v>
      </c>
      <c r="Z1295" s="37" t="n">
        <f aca="false">IFERROR(J1295-Y1295,"")</f>
        <v>0.0446179775280899</v>
      </c>
      <c r="AA1295" s="38" t="n">
        <f aca="false">IFERROR(INDEX('Season Counts'!$K$2:$K$740,$AF1295)/INDEX('Season Counts'!$J$2:$J$740,$AF1295),"")</f>
        <v>0.272196261682243</v>
      </c>
      <c r="AB1295" s="41" t="n">
        <f aca="false">IFERROR(R1295-AA1295,"")</f>
        <v>-0.00433911882510013</v>
      </c>
      <c r="AC1295" s="39" t="n">
        <f aca="false">IFERROR(INDEX('Season Counts'!$AG$2:$AG$740,$AF1295)/INDEX('Season Counts'!$AF$2:$AF$740,$AF1295),"")</f>
        <v>68.1532710280374</v>
      </c>
      <c r="AD1295" s="40" t="n">
        <f aca="false">IFERROR(V1295-AC1295,"")</f>
        <v>-0.716080945392761</v>
      </c>
      <c r="AE1295" s="4" t="str">
        <f aca="false">IF(D1295&lt;Guide!$C$21,"Low PA",IF(TRIM(IF(ISNUMBER(AD1295),IF(N(AD1295)&lt;=-Guide!$C$24,"▼ Bat Speed  ",IF(N(AD1295)&gt;=Guide!$C$24,"▲ Bat Speed  ","")),"")&amp;IF(N(Z1295)&gt;=Guide!$C$22,"▲ Contact  ","")&amp;IF(N(Z1295)&lt;=-Guide!$C$22,"▼ Contact  ","")&amp;IF(N(AB1295)&gt;=Guide!$C$23,"▲ Chase  ","")&amp;IF(N(AB1295)&lt;=-Guide!$C$23,"▼ Chase  ",""))="","Stable",TRIM(IF(ISNUMBER(AD1295),IF(N(AD1295)&lt;=-Guide!$C$24,"▼ Bat Speed  ",IF(N(AD1295)&gt;=Guide!$C$24,"▲ Bat Speed  ","")),"")&amp;IF(N(Z1295)&gt;=Guide!$C$22,"▲ Contact  ","")&amp;IF(N(Z1295)&lt;=-Guide!$C$22,"▼ Contact  ","")&amp;IF(N(AB1295)&gt;=Guide!$C$23,"▲ Chase  ","")&amp;IF(N(AB1295)&lt;=-Guide!$C$23,"▼ Chase  ",""))))</f>
        <v>▲ Contact</v>
      </c>
      <c r="AF1295" s="35" t="n">
        <f aca="false">MATCH(Counts!A1295,'Season Counts'!$A$2:$A$740,0)</f>
        <v>334</v>
      </c>
    </row>
    <row r="1296" customFormat="false" ht="15" hidden="false" customHeight="false" outlineLevel="0" collapsed="false">
      <c r="A1296" s="34" t="str">
        <f aca="false">Counts!B1296</f>
        <v>LAA</v>
      </c>
      <c r="B1296" s="5" t="str">
        <f aca="false">Counts!C1296</f>
        <v>Nolan Schanuel</v>
      </c>
      <c r="C1296" s="34" t="str">
        <f aca="false">Counts!F1296</f>
        <v>Aug</v>
      </c>
      <c r="D1296" s="35" t="n">
        <f aca="false">IFERROR(Counts!P1296,"")</f>
        <v>71</v>
      </c>
      <c r="E1296" s="36" t="n">
        <f aca="false">IFERROR(Counts!R1296/Counts!Q1296,"")</f>
        <v>0.254237288135593</v>
      </c>
      <c r="F1296" s="36" t="n">
        <f aca="false">IFERROR((Counts!R1296+Counts!V1296+Counts!W1296)/(Counts!Q1296+Counts!V1296+Counts!W1296+Counts!X1296),"")</f>
        <v>0.342857142857143</v>
      </c>
      <c r="G1296" s="36" t="n">
        <f aca="false">IFERROR((Counts!R1296+Counts!S1296+2*Counts!T1296+3*Counts!U1296)/Counts!Q1296,"")</f>
        <v>0.355932203389831</v>
      </c>
      <c r="H1296" s="35" t="n">
        <f aca="false">IFERROR(Counts!U1296,"")</f>
        <v>1</v>
      </c>
      <c r="I1296" s="36" t="n">
        <f aca="false">IFERROR(Counts!Z1296/Counts!AA1296,"")</f>
        <v>0.313571428571429</v>
      </c>
      <c r="J1296" s="36" t="n">
        <f aca="false">IFERROR(Counts!AB1296/Counts!AA1296,"")</f>
        <v>0.337914285714286</v>
      </c>
      <c r="K1296" s="37" t="n">
        <f aca="false">IFERROR((Counts!AB1296-Counts!Z1296)/Counts!AA1296,"")</f>
        <v>0.0243428571428572</v>
      </c>
      <c r="L1296" s="38" t="n">
        <f aca="false">IFERROR(Counts!Y1296/Counts!P1296,"")</f>
        <v>0.0845070422535211</v>
      </c>
      <c r="M1296" s="38" t="n">
        <f aca="false">IFERROR(Counts!V1296/Counts!P1296,"")</f>
        <v>0.126760563380282</v>
      </c>
      <c r="N1296" s="38" t="n">
        <f aca="false">IFERROR(Counts!AD1296/Counts!AC1296,"")</f>
        <v>0.0178571428571429</v>
      </c>
      <c r="O1296" s="38" t="n">
        <f aca="false">IFERROR(Counts!AE1296/Counts!AC1296,"")</f>
        <v>0.321428571428571</v>
      </c>
      <c r="P1296" s="39" t="n">
        <f aca="false">IFERROR(Counts!AG1296/Counts!AF1296,"")</f>
        <v>86.4214285714286</v>
      </c>
      <c r="Q1296" s="38" t="n">
        <f aca="false">IFERROR(Counts!AH1296/Counts!AC1296,"")</f>
        <v>0.392857142857143</v>
      </c>
      <c r="R1296" s="38" t="n">
        <f aca="false">IFERROR(Counts!N1296/Counts!M1296,"")</f>
        <v>0.21875</v>
      </c>
      <c r="S1296" s="38" t="n">
        <f aca="false">IFERROR(Counts!K1296/Counts!J1296,"")</f>
        <v>0.606299212598425</v>
      </c>
      <c r="T1296" s="38" t="n">
        <f aca="false">IFERROR(Counts!I1296/Counts!H1296,"")</f>
        <v>0.123809523809524</v>
      </c>
      <c r="U1296" s="38" t="n">
        <f aca="false">IFERROR(1-Counts!L1296/Counts!K1296,"")</f>
        <v>0.935064935064935</v>
      </c>
      <c r="V1296" s="39" t="n">
        <f aca="false">IFERROR(Counts!AJ1296/Counts!AI1296,"")</f>
        <v>68.4105263157895</v>
      </c>
      <c r="W1296" s="38" t="n">
        <f aca="false">IFERROR(Counts!AK1296/Counts!AI1296,"")</f>
        <v>0.0421052631578947</v>
      </c>
      <c r="X1296" s="40" t="n">
        <f aca="false">IFERROR(Counts!O1296,"")</f>
        <v>0.238</v>
      </c>
      <c r="Y1296" s="36" t="n">
        <f aca="false">IFERROR(INDEX('Season Counts'!$Y$2:$Y$740,$AF1296)/INDEX('Season Counts'!$X$2:$X$740,$AF1296),"")</f>
        <v>0.334483146067416</v>
      </c>
      <c r="Z1296" s="37" t="n">
        <f aca="false">IFERROR(J1296-Y1296,"")</f>
        <v>0.00343113964686997</v>
      </c>
      <c r="AA1296" s="38" t="n">
        <f aca="false">IFERROR(INDEX('Season Counts'!$K$2:$K$740,$AF1296)/INDEX('Season Counts'!$J$2:$J$740,$AF1296),"")</f>
        <v>0.272196261682243</v>
      </c>
      <c r="AB1296" s="41" t="n">
        <f aca="false">IFERROR(R1296-AA1296,"")</f>
        <v>-0.053446261682243</v>
      </c>
      <c r="AC1296" s="39" t="n">
        <f aca="false">IFERROR(INDEX('Season Counts'!$AG$2:$AG$740,$AF1296)/INDEX('Season Counts'!$AF$2:$AF$740,$AF1296),"")</f>
        <v>68.1532710280374</v>
      </c>
      <c r="AD1296" s="40" t="n">
        <f aca="false">IFERROR(V1296-AC1296,"")</f>
        <v>0.257255287752088</v>
      </c>
      <c r="AE1296" s="4" t="str">
        <f aca="false">IF(D1296&lt;Guide!$C$21,"Low PA",IF(TRIM(IF(ISNUMBER(AD1296),IF(N(AD1296)&lt;=-Guide!$C$24,"▼ Bat Speed  ",IF(N(AD1296)&gt;=Guide!$C$24,"▲ Bat Speed  ","")),"")&amp;IF(N(Z1296)&gt;=Guide!$C$22,"▲ Contact  ","")&amp;IF(N(Z1296)&lt;=-Guide!$C$22,"▼ Contact  ","")&amp;IF(N(AB1296)&gt;=Guide!$C$23,"▲ Chase  ","")&amp;IF(N(AB1296)&lt;=-Guide!$C$23,"▼ Chase  ",""))="","Stable",TRIM(IF(ISNUMBER(AD1296),IF(N(AD1296)&lt;=-Guide!$C$24,"▼ Bat Speed  ",IF(N(AD1296)&gt;=Guide!$C$24,"▲ Bat Speed  ","")),"")&amp;IF(N(Z1296)&gt;=Guide!$C$22,"▲ Contact  ","")&amp;IF(N(Z1296)&lt;=-Guide!$C$22,"▼ Contact  ","")&amp;IF(N(AB1296)&gt;=Guide!$C$23,"▲ Chase  ","")&amp;IF(N(AB1296)&lt;=-Guide!$C$23,"▼ Chase  ",""))))</f>
        <v>▼ Chase</v>
      </c>
      <c r="AF1296" s="35" t="n">
        <f aca="false">MATCH(Counts!A1296,'Season Counts'!$A$2:$A$740,0)</f>
        <v>334</v>
      </c>
    </row>
    <row r="1297" customFormat="false" ht="15" hidden="false" customHeight="false" outlineLevel="0" collapsed="false">
      <c r="A1297" s="34" t="str">
        <f aca="false">Counts!B1297</f>
        <v>LAA</v>
      </c>
      <c r="B1297" s="5" t="str">
        <f aca="false">Counts!C1297</f>
        <v>Oswald Peraza</v>
      </c>
      <c r="C1297" s="34" t="str">
        <f aca="false">Counts!F1297</f>
        <v>Mar-Apr</v>
      </c>
      <c r="D1297" s="35" t="n">
        <f aca="false">IFERROR(Counts!P1297,"")</f>
        <v>92</v>
      </c>
      <c r="E1297" s="36" t="n">
        <f aca="false">IFERROR(Counts!R1297/Counts!Q1297,"")</f>
        <v>0.280487804878049</v>
      </c>
      <c r="F1297" s="36" t="n">
        <f aca="false">IFERROR((Counts!R1297+Counts!V1297+Counts!W1297)/(Counts!Q1297+Counts!V1297+Counts!W1297+Counts!X1297),"")</f>
        <v>0.351648351648352</v>
      </c>
      <c r="G1297" s="36" t="n">
        <f aca="false">IFERROR((Counts!R1297+Counts!S1297+2*Counts!T1297+3*Counts!U1297)/Counts!Q1297,"")</f>
        <v>0.475609756097561</v>
      </c>
      <c r="H1297" s="35" t="n">
        <f aca="false">IFERROR(Counts!U1297,"")</f>
        <v>4</v>
      </c>
      <c r="I1297" s="36" t="n">
        <f aca="false">IFERROR(Counts!Z1297/Counts!AA1297,"")</f>
        <v>0.36043956043956</v>
      </c>
      <c r="J1297" s="36" t="n">
        <f aca="false">IFERROR(Counts!AB1297/Counts!AA1297,"")</f>
        <v>0.332461538461539</v>
      </c>
      <c r="K1297" s="37" t="n">
        <f aca="false">IFERROR((Counts!AB1297-Counts!Z1297)/Counts!AA1297,"")</f>
        <v>-0.0279780219780219</v>
      </c>
      <c r="L1297" s="38" t="n">
        <f aca="false">IFERROR(Counts!Y1297/Counts!P1297,"")</f>
        <v>0.260869565217391</v>
      </c>
      <c r="M1297" s="38" t="n">
        <f aca="false">IFERROR(Counts!V1297/Counts!P1297,"")</f>
        <v>0.0760869565217391</v>
      </c>
      <c r="N1297" s="38" t="n">
        <f aca="false">IFERROR(Counts!AD1297/Counts!AC1297,"")</f>
        <v>0.101694915254237</v>
      </c>
      <c r="O1297" s="38" t="n">
        <f aca="false">IFERROR(Counts!AE1297/Counts!AC1297,"")</f>
        <v>0.389830508474576</v>
      </c>
      <c r="P1297" s="39" t="n">
        <f aca="false">IFERROR(Counts!AG1297/Counts!AF1297,"")</f>
        <v>86.2152542372881</v>
      </c>
      <c r="Q1297" s="38" t="n">
        <f aca="false">IFERROR(Counts!AH1297/Counts!AC1297,"")</f>
        <v>0.440677966101695</v>
      </c>
      <c r="R1297" s="38" t="n">
        <f aca="false">IFERROR(Counts!N1297/Counts!M1297,"")</f>
        <v>0.359116022099448</v>
      </c>
      <c r="S1297" s="38" t="n">
        <f aca="false">IFERROR(Counts!K1297/Counts!J1297,"")</f>
        <v>0.745562130177515</v>
      </c>
      <c r="T1297" s="38" t="n">
        <f aca="false">IFERROR(Counts!I1297/Counts!H1297,"")</f>
        <v>0.277486910994764</v>
      </c>
      <c r="U1297" s="38" t="n">
        <f aca="false">IFERROR(1-Counts!L1297/Counts!K1297,"")</f>
        <v>0.873015873015873</v>
      </c>
      <c r="V1297" s="39" t="n">
        <f aca="false">IFERROR(Counts!AJ1297/Counts!AI1297,"")</f>
        <v>71.8584337349398</v>
      </c>
      <c r="W1297" s="38" t="n">
        <f aca="false">IFERROR(Counts!AK1297/Counts!AI1297,"")</f>
        <v>0.180722891566265</v>
      </c>
      <c r="X1297" s="40" t="n">
        <f aca="false">IFERROR(Counts!O1297,"")</f>
        <v>4.271</v>
      </c>
      <c r="Y1297" s="36" t="n">
        <f aca="false">IFERROR(INDEX('Season Counts'!$Y$2:$Y$740,$AF1297)/INDEX('Season Counts'!$X$2:$X$740,$AF1297),"")</f>
        <v>0.272029972752044</v>
      </c>
      <c r="Z1297" s="37" t="n">
        <f aca="false">IFERROR(J1297-Y1297,"")</f>
        <v>0.0604315657094949</v>
      </c>
      <c r="AA1297" s="38" t="n">
        <f aca="false">IFERROR(INDEX('Season Counts'!$K$2:$K$740,$AF1297)/INDEX('Season Counts'!$J$2:$J$740,$AF1297),"")</f>
        <v>0.386363636363636</v>
      </c>
      <c r="AB1297" s="41" t="n">
        <f aca="false">IFERROR(R1297-AA1297,"")</f>
        <v>-0.0272476142641888</v>
      </c>
      <c r="AC1297" s="39" t="n">
        <f aca="false">IFERROR(INDEX('Season Counts'!$AG$2:$AG$740,$AF1297)/INDEX('Season Counts'!$AF$2:$AF$740,$AF1297),"")</f>
        <v>72.5425655976676</v>
      </c>
      <c r="AD1297" s="40" t="n">
        <f aca="false">IFERROR(V1297-AC1297,"")</f>
        <v>-0.684131862727867</v>
      </c>
      <c r="AE1297" s="4" t="str">
        <f aca="false">IF(D1297&lt;Guide!$C$21,"Low PA",IF(TRIM(IF(ISNUMBER(AD1297),IF(N(AD1297)&lt;=-Guide!$C$24,"▼ Bat Speed  ",IF(N(AD1297)&gt;=Guide!$C$24,"▲ Bat Speed  ","")),"")&amp;IF(N(Z1297)&gt;=Guide!$C$22,"▲ Contact  ","")&amp;IF(N(Z1297)&lt;=-Guide!$C$22,"▼ Contact  ","")&amp;IF(N(AB1297)&gt;=Guide!$C$23,"▲ Chase  ","")&amp;IF(N(AB1297)&lt;=-Guide!$C$23,"▼ Chase  ",""))="","Stable",TRIM(IF(ISNUMBER(AD1297),IF(N(AD1297)&lt;=-Guide!$C$24,"▼ Bat Speed  ",IF(N(AD1297)&gt;=Guide!$C$24,"▲ Bat Speed  ","")),"")&amp;IF(N(Z1297)&gt;=Guide!$C$22,"▲ Contact  ","")&amp;IF(N(Z1297)&lt;=-Guide!$C$22,"▼ Contact  ","")&amp;IF(N(AB1297)&gt;=Guide!$C$23,"▲ Chase  ","")&amp;IF(N(AB1297)&lt;=-Guide!$C$23,"▼ Chase  ",""))))</f>
        <v>▲ Contact</v>
      </c>
      <c r="AF1297" s="35" t="n">
        <f aca="false">MATCH(Counts!A1297,'Season Counts'!$A$2:$A$740,0)</f>
        <v>335</v>
      </c>
    </row>
    <row r="1298" customFormat="false" ht="15" hidden="false" customHeight="false" outlineLevel="0" collapsed="false">
      <c r="A1298" s="34" t="str">
        <f aca="false">Counts!B1298</f>
        <v>LAA</v>
      </c>
      <c r="B1298" s="5" t="str">
        <f aca="false">Counts!C1298</f>
        <v>Oswald Peraza</v>
      </c>
      <c r="C1298" s="34" t="str">
        <f aca="false">Counts!F1298</f>
        <v>May</v>
      </c>
      <c r="D1298" s="35" t="n">
        <f aca="false">IFERROR(Counts!P1298,"")</f>
        <v>83</v>
      </c>
      <c r="E1298" s="36" t="n">
        <f aca="false">IFERROR(Counts!R1298/Counts!Q1298,"")</f>
        <v>0.272727272727273</v>
      </c>
      <c r="F1298" s="36" t="n">
        <f aca="false">IFERROR((Counts!R1298+Counts!V1298+Counts!W1298)/(Counts!Q1298+Counts!V1298+Counts!W1298+Counts!X1298),"")</f>
        <v>0.325301204819277</v>
      </c>
      <c r="G1298" s="36" t="n">
        <f aca="false">IFERROR((Counts!R1298+Counts!S1298+2*Counts!T1298+3*Counts!U1298)/Counts!Q1298,"")</f>
        <v>0.454545454545455</v>
      </c>
      <c r="H1298" s="35" t="n">
        <f aca="false">IFERROR(Counts!U1298,"")</f>
        <v>3</v>
      </c>
      <c r="I1298" s="36" t="n">
        <f aca="false">IFERROR(Counts!Z1298/Counts!AA1298,"")</f>
        <v>0.347530864197531</v>
      </c>
      <c r="J1298" s="36" t="n">
        <f aca="false">IFERROR(Counts!AB1298/Counts!AA1298,"")</f>
        <v>0.321407407407407</v>
      </c>
      <c r="K1298" s="37" t="n">
        <f aca="false">IFERROR((Counts!AB1298-Counts!Z1298)/Counts!AA1298,"")</f>
        <v>-0.0261234567901235</v>
      </c>
      <c r="L1298" s="38" t="n">
        <f aca="false">IFERROR(Counts!Y1298/Counts!P1298,"")</f>
        <v>0.253012048192771</v>
      </c>
      <c r="M1298" s="38" t="n">
        <f aca="false">IFERROR(Counts!V1298/Counts!P1298,"")</f>
        <v>0.0240963855421687</v>
      </c>
      <c r="N1298" s="38" t="n">
        <f aca="false">IFERROR(Counts!AD1298/Counts!AC1298,"")</f>
        <v>0.0714285714285714</v>
      </c>
      <c r="O1298" s="38" t="n">
        <f aca="false">IFERROR(Counts!AE1298/Counts!AC1298,"")</f>
        <v>0.285714285714286</v>
      </c>
      <c r="P1298" s="39" t="n">
        <f aca="false">IFERROR(Counts!AG1298/Counts!AF1298,"")</f>
        <v>83.3055555555556</v>
      </c>
      <c r="Q1298" s="38" t="n">
        <f aca="false">IFERROR(Counts!AH1298/Counts!AC1298,"")</f>
        <v>0.392857142857143</v>
      </c>
      <c r="R1298" s="38" t="n">
        <f aca="false">IFERROR(Counts!N1298/Counts!M1298,"")</f>
        <v>0.397590361445783</v>
      </c>
      <c r="S1298" s="38" t="n">
        <f aca="false">IFERROR(Counts!K1298/Counts!J1298,"")</f>
        <v>0.75</v>
      </c>
      <c r="T1298" s="38" t="n">
        <f aca="false">IFERROR(Counts!I1298/Counts!H1298,"")</f>
        <v>0.246913580246914</v>
      </c>
      <c r="U1298" s="38" t="n">
        <f aca="false">IFERROR(1-Counts!L1298/Counts!K1298,"")</f>
        <v>0.854166666666667</v>
      </c>
      <c r="V1298" s="39" t="n">
        <f aca="false">IFERROR(Counts!AJ1298/Counts!AI1298,"")</f>
        <v>72.5036496350365</v>
      </c>
      <c r="W1298" s="38" t="n">
        <f aca="false">IFERROR(Counts!AK1298/Counts!AI1298,"")</f>
        <v>0.299270072992701</v>
      </c>
      <c r="X1298" s="40" t="n">
        <f aca="false">IFERROR(Counts!O1298,"")</f>
        <v>1.908</v>
      </c>
      <c r="Y1298" s="36" t="n">
        <f aca="false">IFERROR(INDEX('Season Counts'!$Y$2:$Y$740,$AF1298)/INDEX('Season Counts'!$X$2:$X$740,$AF1298),"")</f>
        <v>0.272029972752044</v>
      </c>
      <c r="Z1298" s="37" t="n">
        <f aca="false">IFERROR(J1298-Y1298,"")</f>
        <v>0.0493774346553638</v>
      </c>
      <c r="AA1298" s="38" t="n">
        <f aca="false">IFERROR(INDEX('Season Counts'!$K$2:$K$740,$AF1298)/INDEX('Season Counts'!$J$2:$J$740,$AF1298),"")</f>
        <v>0.386363636363636</v>
      </c>
      <c r="AB1298" s="41" t="n">
        <f aca="false">IFERROR(R1298-AA1298,"")</f>
        <v>0.0112267250821468</v>
      </c>
      <c r="AC1298" s="39" t="n">
        <f aca="false">IFERROR(INDEX('Season Counts'!$AG$2:$AG$740,$AF1298)/INDEX('Season Counts'!$AF$2:$AF$740,$AF1298),"")</f>
        <v>72.5425655976676</v>
      </c>
      <c r="AD1298" s="40" t="n">
        <f aca="false">IFERROR(V1298-AC1298,"")</f>
        <v>-0.0389159626311368</v>
      </c>
      <c r="AE1298" s="4" t="str">
        <f aca="false">IF(D1298&lt;Guide!$C$21,"Low PA",IF(TRIM(IF(ISNUMBER(AD1298),IF(N(AD1298)&lt;=-Guide!$C$24,"▼ Bat Speed  ",IF(N(AD1298)&gt;=Guide!$C$24,"▲ Bat Speed  ","")),"")&amp;IF(N(Z1298)&gt;=Guide!$C$22,"▲ Contact  ","")&amp;IF(N(Z1298)&lt;=-Guide!$C$22,"▼ Contact  ","")&amp;IF(N(AB1298)&gt;=Guide!$C$23,"▲ Chase  ","")&amp;IF(N(AB1298)&lt;=-Guide!$C$23,"▼ Chase  ",""))="","Stable",TRIM(IF(ISNUMBER(AD1298),IF(N(AD1298)&lt;=-Guide!$C$24,"▼ Bat Speed  ",IF(N(AD1298)&gt;=Guide!$C$24,"▲ Bat Speed  ","")),"")&amp;IF(N(Z1298)&gt;=Guide!$C$22,"▲ Contact  ","")&amp;IF(N(Z1298)&lt;=-Guide!$C$22,"▼ Contact  ","")&amp;IF(N(AB1298)&gt;=Guide!$C$23,"▲ Chase  ","")&amp;IF(N(AB1298)&lt;=-Guide!$C$23,"▼ Chase  ",""))))</f>
        <v>▲ Contact</v>
      </c>
      <c r="AF1298" s="35" t="n">
        <f aca="false">MATCH(Counts!A1298,'Season Counts'!$A$2:$A$740,0)</f>
        <v>335</v>
      </c>
    </row>
    <row r="1299" customFormat="false" ht="15" hidden="false" customHeight="false" outlineLevel="0" collapsed="false">
      <c r="A1299" s="34" t="str">
        <f aca="false">Counts!B1299</f>
        <v>LAA</v>
      </c>
      <c r="B1299" s="5" t="str">
        <f aca="false">Counts!C1299</f>
        <v>Oswald Peraza</v>
      </c>
      <c r="C1299" s="34" t="str">
        <f aca="false">Counts!F1299</f>
        <v>Jun</v>
      </c>
      <c r="D1299" s="35" t="n">
        <f aca="false">IFERROR(Counts!P1299,"")</f>
        <v>80</v>
      </c>
      <c r="E1299" s="36" t="n">
        <f aca="false">IFERROR(Counts!R1299/Counts!Q1299,"")</f>
        <v>0.2</v>
      </c>
      <c r="F1299" s="36" t="n">
        <f aca="false">IFERROR((Counts!R1299+Counts!V1299+Counts!W1299)/(Counts!Q1299+Counts!V1299+Counts!W1299+Counts!X1299),"")</f>
        <v>0.2</v>
      </c>
      <c r="G1299" s="36" t="n">
        <f aca="false">IFERROR((Counts!R1299+Counts!S1299+2*Counts!T1299+3*Counts!U1299)/Counts!Q1299,"")</f>
        <v>0.275</v>
      </c>
      <c r="H1299" s="35" t="n">
        <f aca="false">IFERROR(Counts!U1299,"")</f>
        <v>0</v>
      </c>
      <c r="I1299" s="36" t="n">
        <f aca="false">IFERROR(Counts!Z1299/Counts!AA1299,"")</f>
        <v>0.20625</v>
      </c>
      <c r="J1299" s="36" t="n">
        <f aca="false">IFERROR(Counts!AB1299/Counts!AA1299,"")</f>
        <v>0.229225</v>
      </c>
      <c r="K1299" s="37" t="n">
        <f aca="false">IFERROR((Counts!AB1299-Counts!Z1299)/Counts!AA1299,"")</f>
        <v>0.022975</v>
      </c>
      <c r="L1299" s="38" t="n">
        <f aca="false">IFERROR(Counts!Y1299/Counts!P1299,"")</f>
        <v>0.3125</v>
      </c>
      <c r="M1299" s="38" t="n">
        <f aca="false">IFERROR(Counts!V1299/Counts!P1299,"")</f>
        <v>0</v>
      </c>
      <c r="N1299" s="38" t="n">
        <f aca="false">IFERROR(Counts!AD1299/Counts!AC1299,"")</f>
        <v>0.0727272727272727</v>
      </c>
      <c r="O1299" s="38" t="n">
        <f aca="false">IFERROR(Counts!AE1299/Counts!AC1299,"")</f>
        <v>0.454545454545455</v>
      </c>
      <c r="P1299" s="39" t="n">
        <f aca="false">IFERROR(Counts!AG1299/Counts!AF1299,"")</f>
        <v>88.7363636363636</v>
      </c>
      <c r="Q1299" s="38" t="n">
        <f aca="false">IFERROR(Counts!AH1299/Counts!AC1299,"")</f>
        <v>0.290909090909091</v>
      </c>
      <c r="R1299" s="38" t="n">
        <f aca="false">IFERROR(Counts!N1299/Counts!M1299,"")</f>
        <v>0.380952380952381</v>
      </c>
      <c r="S1299" s="38" t="n">
        <f aca="false">IFERROR(Counts!K1299/Counts!J1299,"")</f>
        <v>0.738255033557047</v>
      </c>
      <c r="T1299" s="38" t="n">
        <f aca="false">IFERROR(Counts!I1299/Counts!H1299,"")</f>
        <v>0.265822784810127</v>
      </c>
      <c r="U1299" s="38" t="n">
        <f aca="false">IFERROR(1-Counts!L1299/Counts!K1299,"")</f>
        <v>0.845454545454546</v>
      </c>
      <c r="V1299" s="39" t="n">
        <f aca="false">IFERROR(Counts!AJ1299/Counts!AI1299,"")</f>
        <v>72.5006802721089</v>
      </c>
      <c r="W1299" s="38" t="n">
        <f aca="false">IFERROR(Counts!AK1299/Counts!AI1299,"")</f>
        <v>0.272108843537415</v>
      </c>
      <c r="X1299" s="40" t="n">
        <f aca="false">IFERROR(Counts!O1299,"")</f>
        <v>-4.819</v>
      </c>
      <c r="Y1299" s="36" t="n">
        <f aca="false">IFERROR(INDEX('Season Counts'!$Y$2:$Y$740,$AF1299)/INDEX('Season Counts'!$X$2:$X$740,$AF1299),"")</f>
        <v>0.272029972752044</v>
      </c>
      <c r="Z1299" s="37" t="n">
        <f aca="false">IFERROR(J1299-Y1299,"")</f>
        <v>-0.0428049727520436</v>
      </c>
      <c r="AA1299" s="38" t="n">
        <f aca="false">IFERROR(INDEX('Season Counts'!$K$2:$K$740,$AF1299)/INDEX('Season Counts'!$J$2:$J$740,$AF1299),"")</f>
        <v>0.386363636363636</v>
      </c>
      <c r="AB1299" s="41" t="n">
        <f aca="false">IFERROR(R1299-AA1299,"")</f>
        <v>-0.00541125541125542</v>
      </c>
      <c r="AC1299" s="39" t="n">
        <f aca="false">IFERROR(INDEX('Season Counts'!$AG$2:$AG$740,$AF1299)/INDEX('Season Counts'!$AF$2:$AF$740,$AF1299),"")</f>
        <v>72.5425655976676</v>
      </c>
      <c r="AD1299" s="40" t="n">
        <f aca="false">IFERROR(V1299-AC1299,"")</f>
        <v>-0.0418853255587806</v>
      </c>
      <c r="AE1299" s="4" t="str">
        <f aca="false">IF(D1299&lt;Guide!$C$21,"Low PA",IF(TRIM(IF(ISNUMBER(AD1299),IF(N(AD1299)&lt;=-Guide!$C$24,"▼ Bat Speed  ",IF(N(AD1299)&gt;=Guide!$C$24,"▲ Bat Speed  ","")),"")&amp;IF(N(Z1299)&gt;=Guide!$C$22,"▲ Contact  ","")&amp;IF(N(Z1299)&lt;=-Guide!$C$22,"▼ Contact  ","")&amp;IF(N(AB1299)&gt;=Guide!$C$23,"▲ Chase  ","")&amp;IF(N(AB1299)&lt;=-Guide!$C$23,"▼ Chase  ",""))="","Stable",TRIM(IF(ISNUMBER(AD1299),IF(N(AD1299)&lt;=-Guide!$C$24,"▼ Bat Speed  ",IF(N(AD1299)&gt;=Guide!$C$24,"▲ Bat Speed  ","")),"")&amp;IF(N(Z1299)&gt;=Guide!$C$22,"▲ Contact  ","")&amp;IF(N(Z1299)&lt;=-Guide!$C$22,"▼ Contact  ","")&amp;IF(N(AB1299)&gt;=Guide!$C$23,"▲ Chase  ","")&amp;IF(N(AB1299)&lt;=-Guide!$C$23,"▼ Chase  ",""))))</f>
        <v>▼ Contact</v>
      </c>
      <c r="AF1299" s="35" t="n">
        <f aca="false">MATCH(Counts!A1299,'Season Counts'!$A$2:$A$740,0)</f>
        <v>335</v>
      </c>
    </row>
    <row r="1300" customFormat="false" ht="15" hidden="false" customHeight="false" outlineLevel="0" collapsed="false">
      <c r="A1300" s="34" t="str">
        <f aca="false">Counts!B1300</f>
        <v>LAA</v>
      </c>
      <c r="B1300" s="5" t="str">
        <f aca="false">Counts!C1300</f>
        <v>Oswald Peraza</v>
      </c>
      <c r="C1300" s="34" t="str">
        <f aca="false">Counts!F1300</f>
        <v>Jul</v>
      </c>
      <c r="D1300" s="35" t="n">
        <f aca="false">IFERROR(Counts!P1300,"")</f>
        <v>40</v>
      </c>
      <c r="E1300" s="36" t="n">
        <f aca="false">IFERROR(Counts!R1300/Counts!Q1300,"")</f>
        <v>0.138888888888889</v>
      </c>
      <c r="F1300" s="36" t="n">
        <f aca="false">IFERROR((Counts!R1300+Counts!V1300+Counts!W1300)/(Counts!Q1300+Counts!V1300+Counts!W1300+Counts!X1300),"")</f>
        <v>0.2</v>
      </c>
      <c r="G1300" s="36" t="n">
        <f aca="false">IFERROR((Counts!R1300+Counts!S1300+2*Counts!T1300+3*Counts!U1300)/Counts!Q1300,"")</f>
        <v>0.138888888888889</v>
      </c>
      <c r="H1300" s="35" t="n">
        <f aca="false">IFERROR(Counts!U1300,"")</f>
        <v>0</v>
      </c>
      <c r="I1300" s="36" t="n">
        <f aca="false">IFERROR(Counts!Z1300/Counts!AA1300,"")</f>
        <v>0.165</v>
      </c>
      <c r="J1300" s="36" t="n">
        <f aca="false">IFERROR(Counts!AB1300/Counts!AA1300,"")</f>
        <v>0.1404</v>
      </c>
      <c r="K1300" s="37" t="n">
        <f aca="false">IFERROR((Counts!AB1300-Counts!Z1300)/Counts!AA1300,"")</f>
        <v>-0.0246</v>
      </c>
      <c r="L1300" s="38" t="n">
        <f aca="false">IFERROR(Counts!Y1300/Counts!P1300,"")</f>
        <v>0.475</v>
      </c>
      <c r="M1300" s="38" t="n">
        <f aca="false">IFERROR(Counts!V1300/Counts!P1300,"")</f>
        <v>0.05</v>
      </c>
      <c r="N1300" s="38" t="n">
        <f aca="false">IFERROR(Counts!AD1300/Counts!AC1300,"")</f>
        <v>0</v>
      </c>
      <c r="O1300" s="38" t="n">
        <f aca="false">IFERROR(Counts!AE1300/Counts!AC1300,"")</f>
        <v>0.388888888888889</v>
      </c>
      <c r="P1300" s="39" t="n">
        <f aca="false">IFERROR(Counts!AG1300/Counts!AF1300,"")</f>
        <v>86.4722222222222</v>
      </c>
      <c r="Q1300" s="38" t="n">
        <f aca="false">IFERROR(Counts!AH1300/Counts!AC1300,"")</f>
        <v>0.111111111111111</v>
      </c>
      <c r="R1300" s="38" t="n">
        <f aca="false">IFERROR(Counts!N1300/Counts!M1300,"")</f>
        <v>0.367088607594937</v>
      </c>
      <c r="S1300" s="38" t="n">
        <f aca="false">IFERROR(Counts!K1300/Counts!J1300,"")</f>
        <v>0.764705882352941</v>
      </c>
      <c r="T1300" s="38" t="n">
        <f aca="false">IFERROR(Counts!I1300/Counts!H1300,"")</f>
        <v>0.287234042553192</v>
      </c>
      <c r="U1300" s="38" t="n">
        <f aca="false">IFERROR(1-Counts!L1300/Counts!K1300,"")</f>
        <v>0.846153846153846</v>
      </c>
      <c r="V1300" s="39" t="n">
        <f aca="false">IFERROR(Counts!AJ1300/Counts!AI1300,"")</f>
        <v>74.0238095238095</v>
      </c>
      <c r="W1300" s="38" t="n">
        <f aca="false">IFERROR(Counts!AK1300/Counts!AI1300,"")</f>
        <v>0.44047619047619</v>
      </c>
      <c r="X1300" s="40" t="n">
        <f aca="false">IFERROR(Counts!O1300,"")</f>
        <v>-5.015</v>
      </c>
      <c r="Y1300" s="36" t="n">
        <f aca="false">IFERROR(INDEX('Season Counts'!$Y$2:$Y$740,$AF1300)/INDEX('Season Counts'!$X$2:$X$740,$AF1300),"")</f>
        <v>0.272029972752044</v>
      </c>
      <c r="Z1300" s="37" t="n">
        <f aca="false">IFERROR(J1300-Y1300,"")</f>
        <v>-0.131629972752044</v>
      </c>
      <c r="AA1300" s="38" t="n">
        <f aca="false">IFERROR(INDEX('Season Counts'!$K$2:$K$740,$AF1300)/INDEX('Season Counts'!$J$2:$J$740,$AF1300),"")</f>
        <v>0.386363636363636</v>
      </c>
      <c r="AB1300" s="41" t="n">
        <f aca="false">IFERROR(R1300-AA1300,"")</f>
        <v>-0.0192750287686996</v>
      </c>
      <c r="AC1300" s="39" t="n">
        <f aca="false">IFERROR(INDEX('Season Counts'!$AG$2:$AG$740,$AF1300)/INDEX('Season Counts'!$AF$2:$AF$740,$AF1300),"")</f>
        <v>72.5425655976676</v>
      </c>
      <c r="AD1300" s="40" t="n">
        <f aca="false">IFERROR(V1300-AC1300,"")</f>
        <v>1.48124392614189</v>
      </c>
      <c r="AE1300" s="4" t="str">
        <f aca="false">IF(D1300&lt;Guide!$C$21,"Low PA",IF(TRIM(IF(ISNUMBER(AD1300),IF(N(AD1300)&lt;=-Guide!$C$24,"▼ Bat Speed  ",IF(N(AD1300)&gt;=Guide!$C$24,"▲ Bat Speed  ","")),"")&amp;IF(N(Z1300)&gt;=Guide!$C$22,"▲ Contact  ","")&amp;IF(N(Z1300)&lt;=-Guide!$C$22,"▼ Contact  ","")&amp;IF(N(AB1300)&gt;=Guide!$C$23,"▲ Chase  ","")&amp;IF(N(AB1300)&lt;=-Guide!$C$23,"▼ Chase  ",""))="","Stable",TRIM(IF(ISNUMBER(AD1300),IF(N(AD1300)&lt;=-Guide!$C$24,"▼ Bat Speed  ",IF(N(AD1300)&gt;=Guide!$C$24,"▲ Bat Speed  ","")),"")&amp;IF(N(Z1300)&gt;=Guide!$C$22,"▲ Contact  ","")&amp;IF(N(Z1300)&lt;=-Guide!$C$22,"▼ Contact  ","")&amp;IF(N(AB1300)&gt;=Guide!$C$23,"▲ Chase  ","")&amp;IF(N(AB1300)&lt;=-Guide!$C$23,"▼ Chase  ",""))))</f>
        <v>▲ Bat Speed ▼ Contact</v>
      </c>
      <c r="AF1300" s="35" t="n">
        <f aca="false">MATCH(Counts!A1300,'Season Counts'!$A$2:$A$740,0)</f>
        <v>335</v>
      </c>
    </row>
    <row r="1301" customFormat="false" ht="15" hidden="false" customHeight="false" outlineLevel="0" collapsed="false">
      <c r="A1301" s="34" t="str">
        <f aca="false">Counts!B1301</f>
        <v>LAA</v>
      </c>
      <c r="B1301" s="5" t="str">
        <f aca="false">Counts!C1301</f>
        <v>Oswald Peraza</v>
      </c>
      <c r="C1301" s="34" t="str">
        <f aca="false">Counts!F1301</f>
        <v>Aug</v>
      </c>
      <c r="D1301" s="35" t="n">
        <f aca="false">IFERROR(Counts!P1301,"")</f>
        <v>43</v>
      </c>
      <c r="E1301" s="36" t="n">
        <f aca="false">IFERROR(Counts!R1301/Counts!Q1301,"")</f>
        <v>0.138888888888889</v>
      </c>
      <c r="F1301" s="36" t="n">
        <f aca="false">IFERROR((Counts!R1301+Counts!V1301+Counts!W1301)/(Counts!Q1301+Counts!V1301+Counts!W1301+Counts!X1301),"")</f>
        <v>0.27906976744186</v>
      </c>
      <c r="G1301" s="36" t="n">
        <f aca="false">IFERROR((Counts!R1301+Counts!S1301+2*Counts!T1301+3*Counts!U1301)/Counts!Q1301,"")</f>
        <v>0.166666666666667</v>
      </c>
      <c r="H1301" s="35" t="n">
        <f aca="false">IFERROR(Counts!U1301,"")</f>
        <v>0</v>
      </c>
      <c r="I1301" s="36" t="n">
        <f aca="false">IFERROR(Counts!Z1301/Counts!AA1301,"")</f>
        <v>0.226744186046512</v>
      </c>
      <c r="J1301" s="36" t="n">
        <f aca="false">IFERROR(Counts!AB1301/Counts!AA1301,"")</f>
        <v>0.268255813953488</v>
      </c>
      <c r="K1301" s="37" t="n">
        <f aca="false">IFERROR((Counts!AB1301-Counts!Z1301)/Counts!AA1301,"")</f>
        <v>0.0415116279069767</v>
      </c>
      <c r="L1301" s="38" t="n">
        <f aca="false">IFERROR(Counts!Y1301/Counts!P1301,"")</f>
        <v>0.27906976744186</v>
      </c>
      <c r="M1301" s="38" t="n">
        <f aca="false">IFERROR(Counts!V1301/Counts!P1301,"")</f>
        <v>0.0930232558139535</v>
      </c>
      <c r="N1301" s="38" t="n">
        <f aca="false">IFERROR(Counts!AD1301/Counts!AC1301,"")</f>
        <v>0</v>
      </c>
      <c r="O1301" s="38" t="n">
        <f aca="false">IFERROR(Counts!AE1301/Counts!AC1301,"")</f>
        <v>0.25</v>
      </c>
      <c r="P1301" s="39" t="n">
        <f aca="false">IFERROR(Counts!AG1301/Counts!AF1301,"")</f>
        <v>85.4666666666667</v>
      </c>
      <c r="Q1301" s="38" t="n">
        <f aca="false">IFERROR(Counts!AH1301/Counts!AC1301,"")</f>
        <v>0.291666666666667</v>
      </c>
      <c r="R1301" s="38" t="n">
        <f aca="false">IFERROR(Counts!N1301/Counts!M1301,"")</f>
        <v>0.411290322580645</v>
      </c>
      <c r="S1301" s="38" t="n">
        <f aca="false">IFERROR(Counts!K1301/Counts!J1301,"")</f>
        <v>0.666666666666667</v>
      </c>
      <c r="T1301" s="38" t="n">
        <f aca="false">IFERROR(Counts!I1301/Counts!H1301,"")</f>
        <v>0.277227722772277</v>
      </c>
      <c r="U1301" s="38" t="n">
        <f aca="false">IFERROR(1-Counts!L1301/Counts!K1301,"")</f>
        <v>0.86</v>
      </c>
      <c r="V1301" s="39" t="n">
        <f aca="false">IFERROR(Counts!AJ1301/Counts!AI1301,"")</f>
        <v>72.475</v>
      </c>
      <c r="W1301" s="38" t="n">
        <f aca="false">IFERROR(Counts!AK1301/Counts!AI1301,"")</f>
        <v>0.321428571428571</v>
      </c>
      <c r="X1301" s="40" t="n">
        <f aca="false">IFERROR(Counts!O1301,"")</f>
        <v>-3.403</v>
      </c>
      <c r="Y1301" s="36" t="n">
        <f aca="false">IFERROR(INDEX('Season Counts'!$Y$2:$Y$740,$AF1301)/INDEX('Season Counts'!$X$2:$X$740,$AF1301),"")</f>
        <v>0.272029972752044</v>
      </c>
      <c r="Z1301" s="37" t="n">
        <f aca="false">IFERROR(J1301-Y1301,"")</f>
        <v>-0.00377415879855525</v>
      </c>
      <c r="AA1301" s="38" t="n">
        <f aca="false">IFERROR(INDEX('Season Counts'!$K$2:$K$740,$AF1301)/INDEX('Season Counts'!$J$2:$J$740,$AF1301),"")</f>
        <v>0.386363636363636</v>
      </c>
      <c r="AB1301" s="41" t="n">
        <f aca="false">IFERROR(R1301-AA1301,"")</f>
        <v>0.0249266862170088</v>
      </c>
      <c r="AC1301" s="39" t="n">
        <f aca="false">IFERROR(INDEX('Season Counts'!$AG$2:$AG$740,$AF1301)/INDEX('Season Counts'!$AF$2:$AF$740,$AF1301),"")</f>
        <v>72.5425655976676</v>
      </c>
      <c r="AD1301" s="40" t="n">
        <f aca="false">IFERROR(V1301-AC1301,"")</f>
        <v>-0.0675655976676381</v>
      </c>
      <c r="AE1301" s="4" t="str">
        <f aca="false">IF(D1301&lt;Guide!$C$21,"Low PA",IF(TRIM(IF(ISNUMBER(AD1301),IF(N(AD1301)&lt;=-Guide!$C$24,"▼ Bat Speed  ",IF(N(AD1301)&gt;=Guide!$C$24,"▲ Bat Speed  ","")),"")&amp;IF(N(Z1301)&gt;=Guide!$C$22,"▲ Contact  ","")&amp;IF(N(Z1301)&lt;=-Guide!$C$22,"▼ Contact  ","")&amp;IF(N(AB1301)&gt;=Guide!$C$23,"▲ Chase  ","")&amp;IF(N(AB1301)&lt;=-Guide!$C$23,"▼ Chase  ",""))="","Stable",TRIM(IF(ISNUMBER(AD1301),IF(N(AD1301)&lt;=-Guide!$C$24,"▼ Bat Speed  ",IF(N(AD1301)&gt;=Guide!$C$24,"▲ Bat Speed  ","")),"")&amp;IF(N(Z1301)&gt;=Guide!$C$22,"▲ Contact  ","")&amp;IF(N(Z1301)&lt;=-Guide!$C$22,"▼ Contact  ","")&amp;IF(N(AB1301)&gt;=Guide!$C$23,"▲ Chase  ","")&amp;IF(N(AB1301)&lt;=-Guide!$C$23,"▼ Chase  ",""))))</f>
        <v>Stable</v>
      </c>
      <c r="AF1301" s="35" t="n">
        <f aca="false">MATCH(Counts!A1301,'Season Counts'!$A$2:$A$740,0)</f>
        <v>335</v>
      </c>
    </row>
    <row r="1302" customFormat="false" ht="15" hidden="false" customHeight="false" outlineLevel="0" collapsed="false">
      <c r="A1302" s="34" t="str">
        <f aca="false">Counts!B1302</f>
        <v>LAA</v>
      </c>
      <c r="B1302" s="5" t="str">
        <f aca="false">Counts!C1302</f>
        <v>Oswald Peraza</v>
      </c>
      <c r="C1302" s="34" t="str">
        <f aca="false">Counts!F1302</f>
        <v>Sep</v>
      </c>
      <c r="D1302" s="35" t="n">
        <f aca="false">IFERROR(Counts!P1302,"")</f>
        <v>32</v>
      </c>
      <c r="E1302" s="36" t="n">
        <f aca="false">IFERROR(Counts!R1302/Counts!Q1302,"")</f>
        <v>0.233333333333333</v>
      </c>
      <c r="F1302" s="36" t="n">
        <f aca="false">IFERROR((Counts!R1302+Counts!V1302+Counts!W1302)/(Counts!Q1302+Counts!V1302+Counts!W1302+Counts!X1302),"")</f>
        <v>0.28125</v>
      </c>
      <c r="G1302" s="36" t="n">
        <f aca="false">IFERROR((Counts!R1302+Counts!S1302+2*Counts!T1302+3*Counts!U1302)/Counts!Q1302,"")</f>
        <v>0.233333333333333</v>
      </c>
      <c r="H1302" s="35" t="n">
        <f aca="false">IFERROR(Counts!U1302,"")</f>
        <v>0</v>
      </c>
      <c r="I1302" s="36" t="n">
        <f aca="false">IFERROR(Counts!Z1302/Counts!AA1302,"")</f>
        <v>0.240625</v>
      </c>
      <c r="J1302" s="36" t="n">
        <f aca="false">IFERROR(Counts!AB1302/Counts!AA1302,"")</f>
        <v>0.2518125</v>
      </c>
      <c r="K1302" s="37" t="n">
        <f aca="false">IFERROR((Counts!AB1302-Counts!Z1302)/Counts!AA1302,"")</f>
        <v>0.0111875</v>
      </c>
      <c r="L1302" s="38" t="n">
        <f aca="false">IFERROR(Counts!Y1302/Counts!P1302,"")</f>
        <v>0.3125</v>
      </c>
      <c r="M1302" s="38" t="n">
        <f aca="false">IFERROR(Counts!V1302/Counts!P1302,"")</f>
        <v>0.0625</v>
      </c>
      <c r="N1302" s="38" t="n">
        <f aca="false">IFERROR(Counts!AD1302/Counts!AC1302,"")</f>
        <v>0</v>
      </c>
      <c r="O1302" s="38" t="n">
        <f aca="false">IFERROR(Counts!AE1302/Counts!AC1302,"")</f>
        <v>0.35</v>
      </c>
      <c r="P1302" s="39" t="n">
        <f aca="false">IFERROR(Counts!AG1302/Counts!AF1302,"")</f>
        <v>89.445</v>
      </c>
      <c r="Q1302" s="38" t="n">
        <f aca="false">IFERROR(Counts!AH1302/Counts!AC1302,"")</f>
        <v>0.3</v>
      </c>
      <c r="R1302" s="38" t="n">
        <f aca="false">IFERROR(Counts!N1302/Counts!M1302,"")</f>
        <v>0.416666666666667</v>
      </c>
      <c r="S1302" s="38" t="n">
        <f aca="false">IFERROR(Counts!K1302/Counts!J1302,"")</f>
        <v>0.774193548387097</v>
      </c>
      <c r="T1302" s="38" t="n">
        <f aca="false">IFERROR(Counts!I1302/Counts!H1302,"")</f>
        <v>0.307692307692308</v>
      </c>
      <c r="U1302" s="38" t="n">
        <f aca="false">IFERROR(1-Counts!L1302/Counts!K1302,"")</f>
        <v>0.854166666666667</v>
      </c>
      <c r="V1302" s="39" t="n">
        <f aca="false">IFERROR(Counts!AJ1302/Counts!AI1302,"")</f>
        <v>72.6352941176471</v>
      </c>
      <c r="W1302" s="38" t="n">
        <f aca="false">IFERROR(Counts!AK1302/Counts!AI1302,"")</f>
        <v>0.220588235294118</v>
      </c>
      <c r="X1302" s="40" t="n">
        <f aca="false">IFERROR(Counts!O1302,"")</f>
        <v>-2.485</v>
      </c>
      <c r="Y1302" s="36" t="n">
        <f aca="false">IFERROR(INDEX('Season Counts'!$Y$2:$Y$740,$AF1302)/INDEX('Season Counts'!$X$2:$X$740,$AF1302),"")</f>
        <v>0.272029972752044</v>
      </c>
      <c r="Z1302" s="37" t="n">
        <f aca="false">IFERROR(J1302-Y1302,"")</f>
        <v>-0.0202174727520436</v>
      </c>
      <c r="AA1302" s="38" t="n">
        <f aca="false">IFERROR(INDEX('Season Counts'!$K$2:$K$740,$AF1302)/INDEX('Season Counts'!$J$2:$J$740,$AF1302),"")</f>
        <v>0.386363636363636</v>
      </c>
      <c r="AB1302" s="41" t="n">
        <f aca="false">IFERROR(R1302-AA1302,"")</f>
        <v>0.0303030303030303</v>
      </c>
      <c r="AC1302" s="39" t="n">
        <f aca="false">IFERROR(INDEX('Season Counts'!$AG$2:$AG$740,$AF1302)/INDEX('Season Counts'!$AF$2:$AF$740,$AF1302),"")</f>
        <v>72.5425655976676</v>
      </c>
      <c r="AD1302" s="40" t="n">
        <f aca="false">IFERROR(V1302-AC1302,"")</f>
        <v>0.092728519979417</v>
      </c>
      <c r="AE1302" s="4" t="str">
        <f aca="false">IF(D1302&lt;Guide!$C$21,"Low PA",IF(TRIM(IF(ISNUMBER(AD1302),IF(N(AD1302)&lt;=-Guide!$C$24,"▼ Bat Speed  ",IF(N(AD1302)&gt;=Guide!$C$24,"▲ Bat Speed  ","")),"")&amp;IF(N(Z1302)&gt;=Guide!$C$22,"▲ Contact  ","")&amp;IF(N(Z1302)&lt;=-Guide!$C$22,"▼ Contact  ","")&amp;IF(N(AB1302)&gt;=Guide!$C$23,"▲ Chase  ","")&amp;IF(N(AB1302)&lt;=-Guide!$C$23,"▼ Chase  ",""))="","Stable",TRIM(IF(ISNUMBER(AD1302),IF(N(AD1302)&lt;=-Guide!$C$24,"▼ Bat Speed  ",IF(N(AD1302)&gt;=Guide!$C$24,"▲ Bat Speed  ","")),"")&amp;IF(N(Z1302)&gt;=Guide!$C$22,"▲ Contact  ","")&amp;IF(N(Z1302)&lt;=-Guide!$C$22,"▼ Contact  ","")&amp;IF(N(AB1302)&gt;=Guide!$C$23,"▲ Chase  ","")&amp;IF(N(AB1302)&lt;=-Guide!$C$23,"▼ Chase  ",""))))</f>
        <v>Low PA</v>
      </c>
      <c r="AF1302" s="35" t="n">
        <f aca="false">MATCH(Counts!A1302,'Season Counts'!$A$2:$A$740,0)</f>
        <v>335</v>
      </c>
    </row>
    <row r="1303" customFormat="false" ht="15" hidden="false" customHeight="false" outlineLevel="0" collapsed="false">
      <c r="A1303" s="34" t="str">
        <f aca="false">Counts!B1303</f>
        <v>LAA</v>
      </c>
      <c r="B1303" s="5" t="str">
        <f aca="false">Counts!C1303</f>
        <v>Jorge Soler</v>
      </c>
      <c r="C1303" s="34" t="str">
        <f aca="false">Counts!F1303</f>
        <v>Mar-Apr</v>
      </c>
      <c r="D1303" s="35" t="n">
        <f aca="false">IFERROR(Counts!P1303,"")</f>
        <v>121</v>
      </c>
      <c r="E1303" s="36" t="n">
        <f aca="false">IFERROR(Counts!R1303/Counts!Q1303,"")</f>
        <v>0.235294117647059</v>
      </c>
      <c r="F1303" s="36" t="n">
        <f aca="false">IFERROR((Counts!R1303+Counts!V1303+Counts!W1303)/(Counts!Q1303+Counts!V1303+Counts!W1303+Counts!X1303),"")</f>
        <v>0.330578512396694</v>
      </c>
      <c r="G1303" s="36" t="n">
        <f aca="false">IFERROR((Counts!R1303+Counts!S1303+2*Counts!T1303+3*Counts!U1303)/Counts!Q1303,"")</f>
        <v>0.46078431372549</v>
      </c>
      <c r="H1303" s="35" t="n">
        <f aca="false">IFERROR(Counts!U1303,"")</f>
        <v>6</v>
      </c>
      <c r="I1303" s="36" t="n">
        <f aca="false">IFERROR(Counts!Z1303/Counts!AA1303,"")</f>
        <v>0.340082644628099</v>
      </c>
      <c r="J1303" s="36" t="n">
        <f aca="false">IFERROR(Counts!AB1303/Counts!AA1303,"")</f>
        <v>0.327727272727273</v>
      </c>
      <c r="K1303" s="37" t="n">
        <f aca="false">IFERROR((Counts!AB1303-Counts!Z1303)/Counts!AA1303,"")</f>
        <v>-0.0123553719008264</v>
      </c>
      <c r="L1303" s="38" t="n">
        <f aca="false">IFERROR(Counts!Y1303/Counts!P1303,"")</f>
        <v>0.31404958677686</v>
      </c>
      <c r="M1303" s="38" t="n">
        <f aca="false">IFERROR(Counts!V1303/Counts!P1303,"")</f>
        <v>0.107438016528926</v>
      </c>
      <c r="N1303" s="38" t="n">
        <f aca="false">IFERROR(Counts!AD1303/Counts!AC1303,"")</f>
        <v>0.119402985074627</v>
      </c>
      <c r="O1303" s="38" t="n">
        <f aca="false">IFERROR(Counts!AE1303/Counts!AC1303,"")</f>
        <v>0.417910447761194</v>
      </c>
      <c r="P1303" s="39" t="n">
        <f aca="false">IFERROR(Counts!AG1303/Counts!AF1303,"")</f>
        <v>88.3328358208955</v>
      </c>
      <c r="Q1303" s="38" t="n">
        <f aca="false">IFERROR(Counts!AH1303/Counts!AC1303,"")</f>
        <v>0.402985074626866</v>
      </c>
      <c r="R1303" s="38" t="n">
        <f aca="false">IFERROR(Counts!N1303/Counts!M1303,"")</f>
        <v>0.284697508896797</v>
      </c>
      <c r="S1303" s="38" t="n">
        <f aca="false">IFERROR(Counts!K1303/Counts!J1303,"")</f>
        <v>0.676724137931035</v>
      </c>
      <c r="T1303" s="38" t="n">
        <f aca="false">IFERROR(Counts!I1303/Counts!H1303,"")</f>
        <v>0.333333333333333</v>
      </c>
      <c r="U1303" s="38" t="n">
        <f aca="false">IFERROR(1-Counts!L1303/Counts!K1303,"")</f>
        <v>0.828025477707006</v>
      </c>
      <c r="V1303" s="39" t="n">
        <f aca="false">IFERROR(Counts!AJ1303/Counts!AI1303,"")</f>
        <v>74.8354368932039</v>
      </c>
      <c r="W1303" s="38" t="n">
        <f aca="false">IFERROR(Counts!AK1303/Counts!AI1303,"")</f>
        <v>0.524271844660194</v>
      </c>
      <c r="X1303" s="40" t="n">
        <f aca="false">IFERROR(Counts!O1303,"")</f>
        <v>2.649</v>
      </c>
      <c r="Y1303" s="36" t="n">
        <f aca="false">IFERROR(INDEX('Season Counts'!$Y$2:$Y$740,$AF1303)/INDEX('Season Counts'!$X$2:$X$740,$AF1303),"")</f>
        <v>0.294202216066482</v>
      </c>
      <c r="Z1303" s="37" t="n">
        <f aca="false">IFERROR(J1303-Y1303,"")</f>
        <v>0.0335250566607908</v>
      </c>
      <c r="AA1303" s="38" t="n">
        <f aca="false">IFERROR(INDEX('Season Counts'!$K$2:$K$740,$AF1303)/INDEX('Season Counts'!$J$2:$J$740,$AF1303),"")</f>
        <v>0.27391874180865</v>
      </c>
      <c r="AB1303" s="41" t="n">
        <f aca="false">IFERROR(R1303-AA1303,"")</f>
        <v>0.0107787670881471</v>
      </c>
      <c r="AC1303" s="39" t="n">
        <f aca="false">IFERROR(INDEX('Season Counts'!$AG$2:$AG$740,$AF1303)/INDEX('Season Counts'!$AF$2:$AF$740,$AF1303),"")</f>
        <v>74.9674757281553</v>
      </c>
      <c r="AD1303" s="40" t="n">
        <f aca="false">IFERROR(V1303-AC1303,"")</f>
        <v>-0.132038834951445</v>
      </c>
      <c r="AE1303" s="4" t="str">
        <f aca="false">IF(D1303&lt;Guide!$C$21,"Low PA",IF(TRIM(IF(ISNUMBER(AD1303),IF(N(AD1303)&lt;=-Guide!$C$24,"▼ Bat Speed  ",IF(N(AD1303)&gt;=Guide!$C$24,"▲ Bat Speed  ","")),"")&amp;IF(N(Z1303)&gt;=Guide!$C$22,"▲ Contact  ","")&amp;IF(N(Z1303)&lt;=-Guide!$C$22,"▼ Contact  ","")&amp;IF(N(AB1303)&gt;=Guide!$C$23,"▲ Chase  ","")&amp;IF(N(AB1303)&lt;=-Guide!$C$23,"▼ Chase  ",""))="","Stable",TRIM(IF(ISNUMBER(AD1303),IF(N(AD1303)&lt;=-Guide!$C$24,"▼ Bat Speed  ",IF(N(AD1303)&gt;=Guide!$C$24,"▲ Bat Speed  ","")),"")&amp;IF(N(Z1303)&gt;=Guide!$C$22,"▲ Contact  ","")&amp;IF(N(Z1303)&lt;=-Guide!$C$22,"▼ Contact  ","")&amp;IF(N(AB1303)&gt;=Guide!$C$23,"▲ Chase  ","")&amp;IF(N(AB1303)&lt;=-Guide!$C$23,"▼ Chase  ",""))))</f>
        <v>Stable</v>
      </c>
      <c r="AF1303" s="35" t="n">
        <f aca="false">MATCH(Counts!A1303,'Season Counts'!$A$2:$A$740,0)</f>
        <v>336</v>
      </c>
    </row>
    <row r="1304" customFormat="false" ht="15" hidden="false" customHeight="false" outlineLevel="0" collapsed="false">
      <c r="A1304" s="34" t="str">
        <f aca="false">Counts!B1304</f>
        <v>LAA</v>
      </c>
      <c r="B1304" s="5" t="str">
        <f aca="false">Counts!C1304</f>
        <v>Jorge Soler</v>
      </c>
      <c r="C1304" s="34" t="str">
        <f aca="false">Counts!F1304</f>
        <v>May</v>
      </c>
      <c r="D1304" s="35" t="n">
        <f aca="false">IFERROR(Counts!P1304,"")</f>
        <v>110</v>
      </c>
      <c r="E1304" s="36" t="n">
        <f aca="false">IFERROR(Counts!R1304/Counts!Q1304,"")</f>
        <v>0.188118811881188</v>
      </c>
      <c r="F1304" s="36" t="n">
        <f aca="false">IFERROR((Counts!R1304+Counts!V1304+Counts!W1304)/(Counts!Q1304+Counts!V1304+Counts!W1304+Counts!X1304),"")</f>
        <v>0.254545454545455</v>
      </c>
      <c r="G1304" s="36" t="n">
        <f aca="false">IFERROR((Counts!R1304+Counts!S1304+2*Counts!T1304+3*Counts!U1304)/Counts!Q1304,"")</f>
        <v>0.316831683168317</v>
      </c>
      <c r="H1304" s="35" t="n">
        <f aca="false">IFERROR(Counts!U1304,"")</f>
        <v>3</v>
      </c>
      <c r="I1304" s="36" t="n">
        <f aca="false">IFERROR(Counts!Z1304/Counts!AA1304,"")</f>
        <v>0.255454545454546</v>
      </c>
      <c r="J1304" s="36" t="n">
        <f aca="false">IFERROR(Counts!AB1304/Counts!AA1304,"")</f>
        <v>0.286481818181818</v>
      </c>
      <c r="K1304" s="37" t="n">
        <f aca="false">IFERROR((Counts!AB1304-Counts!Z1304)/Counts!AA1304,"")</f>
        <v>0.0310272727272727</v>
      </c>
      <c r="L1304" s="38" t="n">
        <f aca="false">IFERROR(Counts!Y1304/Counts!P1304,"")</f>
        <v>0.318181818181818</v>
      </c>
      <c r="M1304" s="38" t="n">
        <f aca="false">IFERROR(Counts!V1304/Counts!P1304,"")</f>
        <v>0.0727272727272727</v>
      </c>
      <c r="N1304" s="38" t="n">
        <f aca="false">IFERROR(Counts!AD1304/Counts!AC1304,"")</f>
        <v>0.106060606060606</v>
      </c>
      <c r="O1304" s="38" t="n">
        <f aca="false">IFERROR(Counts!AE1304/Counts!AC1304,"")</f>
        <v>0.424242424242424</v>
      </c>
      <c r="P1304" s="39" t="n">
        <f aca="false">IFERROR(Counts!AG1304/Counts!AF1304,"")</f>
        <v>87.6893939393939</v>
      </c>
      <c r="Q1304" s="38" t="n">
        <f aca="false">IFERROR(Counts!AH1304/Counts!AC1304,"")</f>
        <v>0.348484848484849</v>
      </c>
      <c r="R1304" s="38" t="n">
        <f aca="false">IFERROR(Counts!N1304/Counts!M1304,"")</f>
        <v>0.28921568627451</v>
      </c>
      <c r="S1304" s="38" t="n">
        <f aca="false">IFERROR(Counts!K1304/Counts!J1304,"")</f>
        <v>0.685185185185185</v>
      </c>
      <c r="T1304" s="38" t="n">
        <f aca="false">IFERROR(Counts!I1304/Counts!H1304,"")</f>
        <v>0.338164251207729</v>
      </c>
      <c r="U1304" s="38" t="n">
        <f aca="false">IFERROR(1-Counts!L1304/Counts!K1304,"")</f>
        <v>0.77027027027027</v>
      </c>
      <c r="V1304" s="39" t="n">
        <f aca="false">IFERROR(Counts!AJ1304/Counts!AI1304,"")</f>
        <v>74.9152173913044</v>
      </c>
      <c r="W1304" s="38" t="n">
        <f aca="false">IFERROR(Counts!AK1304/Counts!AI1304,"")</f>
        <v>0.489130434782609</v>
      </c>
      <c r="X1304" s="40" t="n">
        <f aca="false">IFERROR(Counts!O1304,"")</f>
        <v>-3.836</v>
      </c>
      <c r="Y1304" s="36" t="n">
        <f aca="false">IFERROR(INDEX('Season Counts'!$Y$2:$Y$740,$AF1304)/INDEX('Season Counts'!$X$2:$X$740,$AF1304),"")</f>
        <v>0.294202216066482</v>
      </c>
      <c r="Z1304" s="37" t="n">
        <f aca="false">IFERROR(J1304-Y1304,"")</f>
        <v>-0.00772039788466383</v>
      </c>
      <c r="AA1304" s="38" t="n">
        <f aca="false">IFERROR(INDEX('Season Counts'!$K$2:$K$740,$AF1304)/INDEX('Season Counts'!$J$2:$J$740,$AF1304),"")</f>
        <v>0.27391874180865</v>
      </c>
      <c r="AB1304" s="41" t="n">
        <f aca="false">IFERROR(R1304-AA1304,"")</f>
        <v>0.0152969444658598</v>
      </c>
      <c r="AC1304" s="39" t="n">
        <f aca="false">IFERROR(INDEX('Season Counts'!$AG$2:$AG$740,$AF1304)/INDEX('Season Counts'!$AF$2:$AF$740,$AF1304),"")</f>
        <v>74.9674757281553</v>
      </c>
      <c r="AD1304" s="40" t="n">
        <f aca="false">IFERROR(V1304-AC1304,"")</f>
        <v>-0.0522583368509828</v>
      </c>
      <c r="AE1304" s="4" t="str">
        <f aca="false">IF(D1304&lt;Guide!$C$21,"Low PA",IF(TRIM(IF(ISNUMBER(AD1304),IF(N(AD1304)&lt;=-Guide!$C$24,"▼ Bat Speed  ",IF(N(AD1304)&gt;=Guide!$C$24,"▲ Bat Speed  ","")),"")&amp;IF(N(Z1304)&gt;=Guide!$C$22,"▲ Contact  ","")&amp;IF(N(Z1304)&lt;=-Guide!$C$22,"▼ Contact  ","")&amp;IF(N(AB1304)&gt;=Guide!$C$23,"▲ Chase  ","")&amp;IF(N(AB1304)&lt;=-Guide!$C$23,"▼ Chase  ",""))="","Stable",TRIM(IF(ISNUMBER(AD1304),IF(N(AD1304)&lt;=-Guide!$C$24,"▼ Bat Speed  ",IF(N(AD1304)&gt;=Guide!$C$24,"▲ Bat Speed  ","")),"")&amp;IF(N(Z1304)&gt;=Guide!$C$22,"▲ Contact  ","")&amp;IF(N(Z1304)&lt;=-Guide!$C$22,"▼ Contact  ","")&amp;IF(N(AB1304)&gt;=Guide!$C$23,"▲ Chase  ","")&amp;IF(N(AB1304)&lt;=-Guide!$C$23,"▼ Chase  ",""))))</f>
        <v>Stable</v>
      </c>
      <c r="AF1304" s="35" t="n">
        <f aca="false">MATCH(Counts!A1304,'Season Counts'!$A$2:$A$740,0)</f>
        <v>336</v>
      </c>
    </row>
    <row r="1305" customFormat="false" ht="15" hidden="false" customHeight="false" outlineLevel="0" collapsed="false">
      <c r="A1305" s="34" t="str">
        <f aca="false">Counts!B1305</f>
        <v>LAA</v>
      </c>
      <c r="B1305" s="5" t="str">
        <f aca="false">Counts!C1305</f>
        <v>Jorge Soler</v>
      </c>
      <c r="C1305" s="34" t="str">
        <f aca="false">Counts!F1305</f>
        <v>Jun</v>
      </c>
      <c r="D1305" s="35" t="n">
        <f aca="false">IFERROR(Counts!P1305,"")</f>
        <v>41</v>
      </c>
      <c r="E1305" s="36" t="n">
        <f aca="false">IFERROR(Counts!R1305/Counts!Q1305,"")</f>
        <v>0.242424242424242</v>
      </c>
      <c r="F1305" s="36" t="n">
        <f aca="false">IFERROR((Counts!R1305+Counts!V1305+Counts!W1305)/(Counts!Q1305+Counts!V1305+Counts!W1305+Counts!X1305),"")</f>
        <v>0.365853658536585</v>
      </c>
      <c r="G1305" s="36" t="n">
        <f aca="false">IFERROR((Counts!R1305+Counts!S1305+2*Counts!T1305+3*Counts!U1305)/Counts!Q1305,"")</f>
        <v>0.515151515151515</v>
      </c>
      <c r="H1305" s="35" t="n">
        <f aca="false">IFERROR(Counts!U1305,"")</f>
        <v>2</v>
      </c>
      <c r="I1305" s="36" t="n">
        <f aca="false">IFERROR(Counts!Z1305/Counts!AA1305,"")</f>
        <v>0.374390243902439</v>
      </c>
      <c r="J1305" s="36" t="n">
        <f aca="false">IFERROR(Counts!AB1305/Counts!AA1305,"")</f>
        <v>0.317707317073171</v>
      </c>
      <c r="K1305" s="37" t="n">
        <f aca="false">IFERROR((Counts!AB1305-Counts!Z1305)/Counts!AA1305,"")</f>
        <v>-0.0566829268292683</v>
      </c>
      <c r="L1305" s="38" t="n">
        <f aca="false">IFERROR(Counts!Y1305/Counts!P1305,"")</f>
        <v>0.292682926829268</v>
      </c>
      <c r="M1305" s="38" t="n">
        <f aca="false">IFERROR(Counts!V1305/Counts!P1305,"")</f>
        <v>0.170731707317073</v>
      </c>
      <c r="N1305" s="38" t="n">
        <f aca="false">IFERROR(Counts!AD1305/Counts!AC1305,"")</f>
        <v>0.0909090909090909</v>
      </c>
      <c r="O1305" s="38" t="n">
        <f aca="false">IFERROR(Counts!AE1305/Counts!AC1305,"")</f>
        <v>0.363636363636364</v>
      </c>
      <c r="P1305" s="39" t="n">
        <f aca="false">IFERROR(Counts!AG1305/Counts!AF1305,"")</f>
        <v>88.9545454545455</v>
      </c>
      <c r="Q1305" s="38" t="n">
        <f aca="false">IFERROR(Counts!AH1305/Counts!AC1305,"")</f>
        <v>0.454545454545455</v>
      </c>
      <c r="R1305" s="38" t="n">
        <f aca="false">IFERROR(Counts!N1305/Counts!M1305,"")</f>
        <v>0.193877551020408</v>
      </c>
      <c r="S1305" s="38" t="n">
        <f aca="false">IFERROR(Counts!K1305/Counts!J1305,"")</f>
        <v>0.658227848101266</v>
      </c>
      <c r="T1305" s="38" t="n">
        <f aca="false">IFERROR(Counts!I1305/Counts!H1305,"")</f>
        <v>0.380281690140845</v>
      </c>
      <c r="U1305" s="38" t="n">
        <f aca="false">IFERROR(1-Counts!L1305/Counts!K1305,"")</f>
        <v>0.692307692307692</v>
      </c>
      <c r="V1305" s="39" t="n">
        <f aca="false">IFERROR(Counts!AJ1305/Counts!AI1305,"")</f>
        <v>75.3402985074627</v>
      </c>
      <c r="W1305" s="38" t="n">
        <f aca="false">IFERROR(Counts!AK1305/Counts!AI1305,"")</f>
        <v>0.597014925373134</v>
      </c>
      <c r="X1305" s="40" t="n">
        <f aca="false">IFERROR(Counts!O1305,"")</f>
        <v>3.931</v>
      </c>
      <c r="Y1305" s="36" t="n">
        <f aca="false">IFERROR(INDEX('Season Counts'!$Y$2:$Y$740,$AF1305)/INDEX('Season Counts'!$X$2:$X$740,$AF1305),"")</f>
        <v>0.294202216066482</v>
      </c>
      <c r="Z1305" s="37" t="n">
        <f aca="false">IFERROR(J1305-Y1305,"")</f>
        <v>0.0235051010066887</v>
      </c>
      <c r="AA1305" s="38" t="n">
        <f aca="false">IFERROR(INDEX('Season Counts'!$K$2:$K$740,$AF1305)/INDEX('Season Counts'!$J$2:$J$740,$AF1305),"")</f>
        <v>0.27391874180865</v>
      </c>
      <c r="AB1305" s="41" t="n">
        <f aca="false">IFERROR(R1305-AA1305,"")</f>
        <v>-0.0800411907882419</v>
      </c>
      <c r="AC1305" s="39" t="n">
        <f aca="false">IFERROR(INDEX('Season Counts'!$AG$2:$AG$740,$AF1305)/INDEX('Season Counts'!$AF$2:$AF$740,$AF1305),"")</f>
        <v>74.9674757281553</v>
      </c>
      <c r="AD1305" s="40" t="n">
        <f aca="false">IFERROR(V1305-AC1305,"")</f>
        <v>0.372822779307356</v>
      </c>
      <c r="AE1305" s="4" t="str">
        <f aca="false">IF(D1305&lt;Guide!$C$21,"Low PA",IF(TRIM(IF(ISNUMBER(AD1305),IF(N(AD1305)&lt;=-Guide!$C$24,"▼ Bat Speed  ",IF(N(AD1305)&gt;=Guide!$C$24,"▲ Bat Speed  ","")),"")&amp;IF(N(Z1305)&gt;=Guide!$C$22,"▲ Contact  ","")&amp;IF(N(Z1305)&lt;=-Guide!$C$22,"▼ Contact  ","")&amp;IF(N(AB1305)&gt;=Guide!$C$23,"▲ Chase  ","")&amp;IF(N(AB1305)&lt;=-Guide!$C$23,"▼ Chase  ",""))="","Stable",TRIM(IF(ISNUMBER(AD1305),IF(N(AD1305)&lt;=-Guide!$C$24,"▼ Bat Speed  ",IF(N(AD1305)&gt;=Guide!$C$24,"▲ Bat Speed  ","")),"")&amp;IF(N(Z1305)&gt;=Guide!$C$22,"▲ Contact  ","")&amp;IF(N(Z1305)&lt;=-Guide!$C$22,"▼ Contact  ","")&amp;IF(N(AB1305)&gt;=Guide!$C$23,"▲ Chase  ","")&amp;IF(N(AB1305)&lt;=-Guide!$C$23,"▼ Chase  ",""))))</f>
        <v>▼ Chase</v>
      </c>
      <c r="AF1305" s="35" t="n">
        <f aca="false">MATCH(Counts!A1305,'Season Counts'!$A$2:$A$740,0)</f>
        <v>336</v>
      </c>
    </row>
    <row r="1306" customFormat="false" ht="15" hidden="false" customHeight="false" outlineLevel="0" collapsed="false">
      <c r="A1306" s="34" t="str">
        <f aca="false">Counts!B1306</f>
        <v>LAA</v>
      </c>
      <c r="B1306" s="5" t="str">
        <f aca="false">Counts!C1306</f>
        <v>Jorge Soler</v>
      </c>
      <c r="C1306" s="34" t="str">
        <f aca="false">Counts!F1306</f>
        <v>Jul</v>
      </c>
      <c r="D1306" s="35" t="n">
        <f aca="false">IFERROR(Counts!P1306,"")</f>
        <v>85</v>
      </c>
      <c r="E1306" s="36" t="n">
        <f aca="false">IFERROR(Counts!R1306/Counts!Q1306,"")</f>
        <v>0.157894736842105</v>
      </c>
      <c r="F1306" s="36" t="n">
        <f aca="false">IFERROR((Counts!R1306+Counts!V1306+Counts!W1306)/(Counts!Q1306+Counts!V1306+Counts!W1306+Counts!X1306),"")</f>
        <v>0.247058823529412</v>
      </c>
      <c r="G1306" s="36" t="n">
        <f aca="false">IFERROR((Counts!R1306+Counts!S1306+2*Counts!T1306+3*Counts!U1306)/Counts!Q1306,"")</f>
        <v>0.263157894736842</v>
      </c>
      <c r="H1306" s="35" t="n">
        <f aca="false">IFERROR(Counts!U1306,"")</f>
        <v>1</v>
      </c>
      <c r="I1306" s="36" t="n">
        <f aca="false">IFERROR(Counts!Z1306/Counts!AA1306,"")</f>
        <v>0.234705882352941</v>
      </c>
      <c r="J1306" s="36" t="n">
        <f aca="false">IFERROR(Counts!AB1306/Counts!AA1306,"")</f>
        <v>0.254435294117647</v>
      </c>
      <c r="K1306" s="37" t="n">
        <f aca="false">IFERROR((Counts!AB1306-Counts!Z1306)/Counts!AA1306,"")</f>
        <v>0.0197294117647059</v>
      </c>
      <c r="L1306" s="38" t="n">
        <f aca="false">IFERROR(Counts!Y1306/Counts!P1306,"")</f>
        <v>0.352941176470588</v>
      </c>
      <c r="M1306" s="38" t="n">
        <f aca="false">IFERROR(Counts!V1306/Counts!P1306,"")</f>
        <v>0.0823529411764706</v>
      </c>
      <c r="N1306" s="38" t="n">
        <f aca="false">IFERROR(Counts!AD1306/Counts!AC1306,"")</f>
        <v>0.108695652173913</v>
      </c>
      <c r="O1306" s="38" t="n">
        <f aca="false">IFERROR(Counts!AE1306/Counts!AC1306,"")</f>
        <v>0.478260869565217</v>
      </c>
      <c r="P1306" s="39" t="n">
        <f aca="false">IFERROR(Counts!AG1306/Counts!AF1306,"")</f>
        <v>90.1086956521739</v>
      </c>
      <c r="Q1306" s="38" t="n">
        <f aca="false">IFERROR(Counts!AH1306/Counts!AC1306,"")</f>
        <v>0.282608695652174</v>
      </c>
      <c r="R1306" s="38" t="n">
        <f aca="false">IFERROR(Counts!N1306/Counts!M1306,"")</f>
        <v>0.276470588235294</v>
      </c>
      <c r="S1306" s="38" t="n">
        <f aca="false">IFERROR(Counts!K1306/Counts!J1306,"")</f>
        <v>0.740506329113924</v>
      </c>
      <c r="T1306" s="38" t="n">
        <f aca="false">IFERROR(Counts!I1306/Counts!H1306,"")</f>
        <v>0.347560975609756</v>
      </c>
      <c r="U1306" s="38" t="n">
        <f aca="false">IFERROR(1-Counts!L1306/Counts!K1306,"")</f>
        <v>0.752136752136752</v>
      </c>
      <c r="V1306" s="39" t="n">
        <f aca="false">IFERROR(Counts!AJ1306/Counts!AI1306,"")</f>
        <v>74.9774193548387</v>
      </c>
      <c r="W1306" s="38" t="n">
        <f aca="false">IFERROR(Counts!AK1306/Counts!AI1306,"")</f>
        <v>0.509677419354839</v>
      </c>
      <c r="X1306" s="40" t="n">
        <f aca="false">IFERROR(Counts!O1306,"")</f>
        <v>-6.536</v>
      </c>
      <c r="Y1306" s="36" t="n">
        <f aca="false">IFERROR(INDEX('Season Counts'!$Y$2:$Y$740,$AF1306)/INDEX('Season Counts'!$X$2:$X$740,$AF1306),"")</f>
        <v>0.294202216066482</v>
      </c>
      <c r="Z1306" s="37" t="n">
        <f aca="false">IFERROR(J1306-Y1306,"")</f>
        <v>-0.039766921948835</v>
      </c>
      <c r="AA1306" s="38" t="n">
        <f aca="false">IFERROR(INDEX('Season Counts'!$K$2:$K$740,$AF1306)/INDEX('Season Counts'!$J$2:$J$740,$AF1306),"")</f>
        <v>0.27391874180865</v>
      </c>
      <c r="AB1306" s="41" t="n">
        <f aca="false">IFERROR(R1306-AA1306,"")</f>
        <v>0.00255184642664408</v>
      </c>
      <c r="AC1306" s="39" t="n">
        <f aca="false">IFERROR(INDEX('Season Counts'!$AG$2:$AG$740,$AF1306)/INDEX('Season Counts'!$AF$2:$AF$740,$AF1306),"")</f>
        <v>74.9674757281553</v>
      </c>
      <c r="AD1306" s="40" t="n">
        <f aca="false">IFERROR(V1306-AC1306,"")</f>
        <v>0.00994362668338056</v>
      </c>
      <c r="AE1306" s="4" t="str">
        <f aca="false">IF(D1306&lt;Guide!$C$21,"Low PA",IF(TRIM(IF(ISNUMBER(AD1306),IF(N(AD1306)&lt;=-Guide!$C$24,"▼ Bat Speed  ",IF(N(AD1306)&gt;=Guide!$C$24,"▲ Bat Speed  ","")),"")&amp;IF(N(Z1306)&gt;=Guide!$C$22,"▲ Contact  ","")&amp;IF(N(Z1306)&lt;=-Guide!$C$22,"▼ Contact  ","")&amp;IF(N(AB1306)&gt;=Guide!$C$23,"▲ Chase  ","")&amp;IF(N(AB1306)&lt;=-Guide!$C$23,"▼ Chase  ",""))="","Stable",TRIM(IF(ISNUMBER(AD1306),IF(N(AD1306)&lt;=-Guide!$C$24,"▼ Bat Speed  ",IF(N(AD1306)&gt;=Guide!$C$24,"▲ Bat Speed  ","")),"")&amp;IF(N(Z1306)&gt;=Guide!$C$22,"▲ Contact  ","")&amp;IF(N(Z1306)&lt;=-Guide!$C$22,"▼ Contact  ","")&amp;IF(N(AB1306)&gt;=Guide!$C$23,"▲ Chase  ","")&amp;IF(N(AB1306)&lt;=-Guide!$C$23,"▼ Chase  ",""))))</f>
        <v>Stable</v>
      </c>
      <c r="AF1306" s="35" t="n">
        <f aca="false">MATCH(Counts!A1306,'Season Counts'!$A$2:$A$740,0)</f>
        <v>336</v>
      </c>
    </row>
    <row r="1307" customFormat="false" ht="15" hidden="false" customHeight="false" outlineLevel="0" collapsed="false">
      <c r="A1307" s="34" t="str">
        <f aca="false">Counts!B1307</f>
        <v>LAA</v>
      </c>
      <c r="B1307" s="5" t="str">
        <f aca="false">Counts!C1307</f>
        <v>Jorge Soler</v>
      </c>
      <c r="C1307" s="34" t="str">
        <f aca="false">Counts!F1307</f>
        <v>Aug</v>
      </c>
      <c r="D1307" s="35" t="n">
        <f aca="false">IFERROR(Counts!P1307,"")</f>
        <v>4</v>
      </c>
      <c r="E1307" s="36" t="n">
        <f aca="false">IFERROR(Counts!R1307/Counts!Q1307,"")</f>
        <v>0.25</v>
      </c>
      <c r="F1307" s="36" t="n">
        <f aca="false">IFERROR((Counts!R1307+Counts!V1307+Counts!W1307)/(Counts!Q1307+Counts!V1307+Counts!W1307+Counts!X1307),"")</f>
        <v>0.25</v>
      </c>
      <c r="G1307" s="36" t="n">
        <f aca="false">IFERROR((Counts!R1307+Counts!S1307+2*Counts!T1307+3*Counts!U1307)/Counts!Q1307,"")</f>
        <v>0.5</v>
      </c>
      <c r="H1307" s="35" t="n">
        <f aca="false">IFERROR(Counts!U1307,"")</f>
        <v>0</v>
      </c>
      <c r="I1307" s="36" t="n">
        <f aca="false">IFERROR(Counts!Z1307/Counts!AA1307,"")</f>
        <v>0.3125</v>
      </c>
      <c r="J1307" s="36" t="n">
        <f aca="false">IFERROR(Counts!AB1307/Counts!AA1307,"")</f>
        <v>0.0965</v>
      </c>
      <c r="K1307" s="37" t="n">
        <f aca="false">IFERROR((Counts!AB1307-Counts!Z1307)/Counts!AA1307,"")</f>
        <v>-0.216</v>
      </c>
      <c r="L1307" s="38" t="n">
        <f aca="false">IFERROR(Counts!Y1307/Counts!P1307,"")</f>
        <v>0.75</v>
      </c>
      <c r="M1307" s="38" t="n">
        <f aca="false">IFERROR(Counts!V1307/Counts!P1307,"")</f>
        <v>0</v>
      </c>
      <c r="N1307" s="38" t="n">
        <f aca="false">IFERROR(Counts!AD1307/Counts!AC1307,"")</f>
        <v>0</v>
      </c>
      <c r="O1307" s="38" t="n">
        <f aca="false">IFERROR(Counts!AE1307/Counts!AC1307,"")</f>
        <v>0</v>
      </c>
      <c r="P1307" s="39" t="n">
        <f aca="false">IFERROR(Counts!AG1307/Counts!AF1307,"")</f>
        <v>60.2</v>
      </c>
      <c r="Q1307" s="38" t="n">
        <f aca="false">IFERROR(Counts!AH1307/Counts!AC1307,"")</f>
        <v>1</v>
      </c>
      <c r="R1307" s="38" t="n">
        <f aca="false">IFERROR(Counts!N1307/Counts!M1307,"")</f>
        <v>0.4</v>
      </c>
      <c r="S1307" s="38" t="n">
        <f aca="false">IFERROR(Counts!K1307/Counts!J1307,"")</f>
        <v>0.625</v>
      </c>
      <c r="T1307" s="38" t="n">
        <f aca="false">IFERROR(Counts!I1307/Counts!H1307,"")</f>
        <v>0.333333333333333</v>
      </c>
      <c r="U1307" s="38" t="n">
        <f aca="false">IFERROR(1-Counts!L1307/Counts!K1307,"")</f>
        <v>0.8</v>
      </c>
      <c r="V1307" s="39" t="n">
        <f aca="false">IFERROR(Counts!AJ1307/Counts!AI1307,"")</f>
        <v>76.6833333333333</v>
      </c>
      <c r="W1307" s="38" t="n">
        <f aca="false">IFERROR(Counts!AK1307/Counts!AI1307,"")</f>
        <v>0.5</v>
      </c>
      <c r="X1307" s="40" t="n">
        <f aca="false">IFERROR(Counts!O1307,"")</f>
        <v>0.045</v>
      </c>
      <c r="Y1307" s="36" t="n">
        <f aca="false">IFERROR(INDEX('Season Counts'!$Y$2:$Y$740,$AF1307)/INDEX('Season Counts'!$X$2:$X$740,$AF1307),"")</f>
        <v>0.294202216066482</v>
      </c>
      <c r="Z1307" s="37" t="n">
        <f aca="false">IFERROR(J1307-Y1307,"")</f>
        <v>-0.197702216066482</v>
      </c>
      <c r="AA1307" s="38" t="n">
        <f aca="false">IFERROR(INDEX('Season Counts'!$K$2:$K$740,$AF1307)/INDEX('Season Counts'!$J$2:$J$740,$AF1307),"")</f>
        <v>0.27391874180865</v>
      </c>
      <c r="AB1307" s="41" t="n">
        <f aca="false">IFERROR(R1307-AA1307,"")</f>
        <v>0.12608125819135</v>
      </c>
      <c r="AC1307" s="39" t="n">
        <f aca="false">IFERROR(INDEX('Season Counts'!$AG$2:$AG$740,$AF1307)/INDEX('Season Counts'!$AF$2:$AF$740,$AF1307),"")</f>
        <v>74.9674757281553</v>
      </c>
      <c r="AD1307" s="40" t="n">
        <f aca="false">IFERROR(V1307-AC1307,"")</f>
        <v>1.715857605178</v>
      </c>
      <c r="AE1307" s="4" t="str">
        <f aca="false">IF(D1307&lt;Guide!$C$21,"Low PA",IF(TRIM(IF(ISNUMBER(AD1307),IF(N(AD1307)&lt;=-Guide!$C$24,"▼ Bat Speed  ",IF(N(AD1307)&gt;=Guide!$C$24,"▲ Bat Speed  ","")),"")&amp;IF(N(Z1307)&gt;=Guide!$C$22,"▲ Contact  ","")&amp;IF(N(Z1307)&lt;=-Guide!$C$22,"▼ Contact  ","")&amp;IF(N(AB1307)&gt;=Guide!$C$23,"▲ Chase  ","")&amp;IF(N(AB1307)&lt;=-Guide!$C$23,"▼ Chase  ",""))="","Stable",TRIM(IF(ISNUMBER(AD1307),IF(N(AD1307)&lt;=-Guide!$C$24,"▼ Bat Speed  ",IF(N(AD1307)&gt;=Guide!$C$24,"▲ Bat Speed  ","")),"")&amp;IF(N(Z1307)&gt;=Guide!$C$22,"▲ Contact  ","")&amp;IF(N(Z1307)&lt;=-Guide!$C$22,"▼ Contact  ","")&amp;IF(N(AB1307)&gt;=Guide!$C$23,"▲ Chase  ","")&amp;IF(N(AB1307)&lt;=-Guide!$C$23,"▼ Chase  ",""))))</f>
        <v>Low PA</v>
      </c>
      <c r="AF1307" s="35" t="n">
        <f aca="false">MATCH(Counts!A1307,'Season Counts'!$A$2:$A$740,0)</f>
        <v>336</v>
      </c>
    </row>
    <row r="1308" customFormat="false" ht="15" hidden="false" customHeight="false" outlineLevel="0" collapsed="false">
      <c r="A1308" s="34" t="str">
        <f aca="false">Counts!B1308</f>
        <v>LAA</v>
      </c>
      <c r="B1308" s="5" t="str">
        <f aca="false">Counts!C1308</f>
        <v>Josh Lowe</v>
      </c>
      <c r="C1308" s="34" t="str">
        <f aca="false">Counts!F1308</f>
        <v>Mar-Apr</v>
      </c>
      <c r="D1308" s="35" t="n">
        <f aca="false">IFERROR(Counts!P1308,"")</f>
        <v>85</v>
      </c>
      <c r="E1308" s="36" t="n">
        <f aca="false">IFERROR(Counts!R1308/Counts!Q1308,"")</f>
        <v>0.181818181818182</v>
      </c>
      <c r="F1308" s="36" t="n">
        <f aca="false">IFERROR((Counts!R1308+Counts!V1308+Counts!W1308)/(Counts!Q1308+Counts!V1308+Counts!W1308+Counts!X1308),"")</f>
        <v>0.238095238095238</v>
      </c>
      <c r="G1308" s="36" t="n">
        <f aca="false">IFERROR((Counts!R1308+Counts!S1308+2*Counts!T1308+3*Counts!U1308)/Counts!Q1308,"")</f>
        <v>0.350649350649351</v>
      </c>
      <c r="H1308" s="35" t="n">
        <f aca="false">IFERROR(Counts!U1308,"")</f>
        <v>4</v>
      </c>
      <c r="I1308" s="36" t="n">
        <f aca="false">IFERROR(Counts!Z1308/Counts!AA1308,"")</f>
        <v>0.256547619047619</v>
      </c>
      <c r="J1308" s="36" t="n">
        <f aca="false">IFERROR(Counts!AB1308/Counts!AA1308,"")</f>
        <v>0.261964285714286</v>
      </c>
      <c r="K1308" s="37" t="n">
        <f aca="false">IFERROR((Counts!AB1308-Counts!Z1308)/Counts!AA1308,"")</f>
        <v>0.00541666666666665</v>
      </c>
      <c r="L1308" s="38" t="n">
        <f aca="false">IFERROR(Counts!Y1308/Counts!P1308,"")</f>
        <v>0.282352941176471</v>
      </c>
      <c r="M1308" s="38" t="n">
        <f aca="false">IFERROR(Counts!V1308/Counts!P1308,"")</f>
        <v>0.0588235294117647</v>
      </c>
      <c r="N1308" s="38" t="n">
        <f aca="false">IFERROR(Counts!AD1308/Counts!AC1308,"")</f>
        <v>0.0909090909090909</v>
      </c>
      <c r="O1308" s="38" t="n">
        <f aca="false">IFERROR(Counts!AE1308/Counts!AC1308,"")</f>
        <v>0.290909090909091</v>
      </c>
      <c r="P1308" s="39" t="n">
        <f aca="false">IFERROR(Counts!AG1308/Counts!AF1308,"")</f>
        <v>85.3690909090909</v>
      </c>
      <c r="Q1308" s="38" t="n">
        <f aca="false">IFERROR(Counts!AH1308/Counts!AC1308,"")</f>
        <v>0.327272727272727</v>
      </c>
      <c r="R1308" s="38" t="n">
        <f aca="false">IFERROR(Counts!N1308/Counts!M1308,"")</f>
        <v>0.344444444444444</v>
      </c>
      <c r="S1308" s="38" t="n">
        <f aca="false">IFERROR(Counts!K1308/Counts!J1308,"")</f>
        <v>0.700534759358289</v>
      </c>
      <c r="T1308" s="38" t="n">
        <f aca="false">IFERROR(Counts!I1308/Counts!H1308,"")</f>
        <v>0.238341968911917</v>
      </c>
      <c r="U1308" s="38" t="n">
        <f aca="false">IFERROR(1-Counts!L1308/Counts!K1308,"")</f>
        <v>0.824427480916031</v>
      </c>
      <c r="V1308" s="39" t="n">
        <f aca="false">IFERROR(Counts!AJ1308/Counts!AI1308,"")</f>
        <v>73.5840236686391</v>
      </c>
      <c r="W1308" s="38" t="n">
        <f aca="false">IFERROR(Counts!AK1308/Counts!AI1308,"")</f>
        <v>0.343195266272189</v>
      </c>
      <c r="X1308" s="40" t="n">
        <f aca="false">IFERROR(Counts!O1308,"")</f>
        <v>-5.986</v>
      </c>
      <c r="Y1308" s="36" t="n">
        <f aca="false">IFERROR(INDEX('Season Counts'!$Y$2:$Y$740,$AF1308)/INDEX('Season Counts'!$X$2:$X$740,$AF1308),"")</f>
        <v>0.283847058823529</v>
      </c>
      <c r="Z1308" s="37" t="n">
        <f aca="false">IFERROR(J1308-Y1308,"")</f>
        <v>-0.0218827731092437</v>
      </c>
      <c r="AA1308" s="38" t="n">
        <f aca="false">IFERROR(INDEX('Season Counts'!$K$2:$K$740,$AF1308)/INDEX('Season Counts'!$J$2:$J$740,$AF1308),"")</f>
        <v>0.360313315926893</v>
      </c>
      <c r="AB1308" s="41" t="n">
        <f aca="false">IFERROR(R1308-AA1308,"")</f>
        <v>-0.0158688714824485</v>
      </c>
      <c r="AC1308" s="39" t="n">
        <f aca="false">IFERROR(INDEX('Season Counts'!$AG$2:$AG$740,$AF1308)/INDEX('Season Counts'!$AF$2:$AF$740,$AF1308),"")</f>
        <v>73.6528832630098</v>
      </c>
      <c r="AD1308" s="40" t="n">
        <f aca="false">IFERROR(V1308-AC1308,"")</f>
        <v>-0.0688595943707782</v>
      </c>
      <c r="AE1308" s="4" t="str">
        <f aca="false">IF(D1308&lt;Guide!$C$21,"Low PA",IF(TRIM(IF(ISNUMBER(AD1308),IF(N(AD1308)&lt;=-Guide!$C$24,"▼ Bat Speed  ",IF(N(AD1308)&gt;=Guide!$C$24,"▲ Bat Speed  ","")),"")&amp;IF(N(Z1308)&gt;=Guide!$C$22,"▲ Contact  ","")&amp;IF(N(Z1308)&lt;=-Guide!$C$22,"▼ Contact  ","")&amp;IF(N(AB1308)&gt;=Guide!$C$23,"▲ Chase  ","")&amp;IF(N(AB1308)&lt;=-Guide!$C$23,"▼ Chase  ",""))="","Stable",TRIM(IF(ISNUMBER(AD1308),IF(N(AD1308)&lt;=-Guide!$C$24,"▼ Bat Speed  ",IF(N(AD1308)&gt;=Guide!$C$24,"▲ Bat Speed  ","")),"")&amp;IF(N(Z1308)&gt;=Guide!$C$22,"▲ Contact  ","")&amp;IF(N(Z1308)&lt;=-Guide!$C$22,"▼ Contact  ","")&amp;IF(N(AB1308)&gt;=Guide!$C$23,"▲ Chase  ","")&amp;IF(N(AB1308)&lt;=-Guide!$C$23,"▼ Chase  ",""))))</f>
        <v>Stable</v>
      </c>
      <c r="AF1308" s="35" t="n">
        <f aca="false">MATCH(Counts!A1308,'Season Counts'!$A$2:$A$740,0)</f>
        <v>337</v>
      </c>
    </row>
    <row r="1309" customFormat="false" ht="15" hidden="false" customHeight="false" outlineLevel="0" collapsed="false">
      <c r="A1309" s="34" t="str">
        <f aca="false">Counts!B1309</f>
        <v>LAA</v>
      </c>
      <c r="B1309" s="5" t="str">
        <f aca="false">Counts!C1309</f>
        <v>Josh Lowe</v>
      </c>
      <c r="C1309" s="34" t="str">
        <f aca="false">Counts!F1309</f>
        <v>May</v>
      </c>
      <c r="D1309" s="35" t="n">
        <f aca="false">IFERROR(Counts!P1309,"")</f>
        <v>49</v>
      </c>
      <c r="E1309" s="36" t="n">
        <f aca="false">IFERROR(Counts!R1309/Counts!Q1309,"")</f>
        <v>0.1875</v>
      </c>
      <c r="F1309" s="36" t="n">
        <f aca="false">IFERROR((Counts!R1309+Counts!V1309+Counts!W1309)/(Counts!Q1309+Counts!V1309+Counts!W1309+Counts!X1309),"")</f>
        <v>0.204081632653061</v>
      </c>
      <c r="G1309" s="36" t="n">
        <f aca="false">IFERROR((Counts!R1309+Counts!S1309+2*Counts!T1309+3*Counts!U1309)/Counts!Q1309,"")</f>
        <v>0.270833333333333</v>
      </c>
      <c r="H1309" s="35" t="n">
        <f aca="false">IFERROR(Counts!U1309,"")</f>
        <v>1</v>
      </c>
      <c r="I1309" s="36" t="n">
        <f aca="false">IFERROR(Counts!Z1309/Counts!AA1309,"")</f>
        <v>0.209183673469388</v>
      </c>
      <c r="J1309" s="36" t="n">
        <f aca="false">IFERROR(Counts!AB1309/Counts!AA1309,"")</f>
        <v>0.257081632653061</v>
      </c>
      <c r="K1309" s="37" t="n">
        <f aca="false">IFERROR((Counts!AB1309-Counts!Z1309)/Counts!AA1309,"")</f>
        <v>0.0478979591836735</v>
      </c>
      <c r="L1309" s="38" t="n">
        <f aca="false">IFERROR(Counts!Y1309/Counts!P1309,"")</f>
        <v>0.306122448979592</v>
      </c>
      <c r="M1309" s="38" t="n">
        <f aca="false">IFERROR(Counts!V1309/Counts!P1309,"")</f>
        <v>0.0204081632653061</v>
      </c>
      <c r="N1309" s="38" t="n">
        <f aca="false">IFERROR(Counts!AD1309/Counts!AC1309,"")</f>
        <v>0.0606060606060606</v>
      </c>
      <c r="O1309" s="38" t="n">
        <f aca="false">IFERROR(Counts!AE1309/Counts!AC1309,"")</f>
        <v>0.424242424242424</v>
      </c>
      <c r="P1309" s="39" t="n">
        <f aca="false">IFERROR(Counts!AG1309/Counts!AF1309,"")</f>
        <v>89.4393939393939</v>
      </c>
      <c r="Q1309" s="38" t="n">
        <f aca="false">IFERROR(Counts!AH1309/Counts!AC1309,"")</f>
        <v>0.303030303030303</v>
      </c>
      <c r="R1309" s="38" t="n">
        <f aca="false">IFERROR(Counts!N1309/Counts!M1309,"")</f>
        <v>0.415841584158416</v>
      </c>
      <c r="S1309" s="38" t="n">
        <f aca="false">IFERROR(Counts!K1309/Counts!J1309,"")</f>
        <v>0.808510638297872</v>
      </c>
      <c r="T1309" s="38" t="n">
        <f aca="false">IFERROR(Counts!I1309/Counts!H1309,"")</f>
        <v>0.271186440677966</v>
      </c>
      <c r="U1309" s="38" t="n">
        <f aca="false">IFERROR(1-Counts!L1309/Counts!K1309,"")</f>
        <v>0.815789473684211</v>
      </c>
      <c r="V1309" s="39" t="n">
        <f aca="false">IFERROR(Counts!AJ1309/Counts!AI1309,"")</f>
        <v>74.5480769230769</v>
      </c>
      <c r="W1309" s="38" t="n">
        <f aca="false">IFERROR(Counts!AK1309/Counts!AI1309,"")</f>
        <v>0.490384615384615</v>
      </c>
      <c r="X1309" s="40" t="n">
        <f aca="false">IFERROR(Counts!O1309,"")</f>
        <v>-5.16</v>
      </c>
      <c r="Y1309" s="36" t="n">
        <f aca="false">IFERROR(INDEX('Season Counts'!$Y$2:$Y$740,$AF1309)/INDEX('Season Counts'!$X$2:$X$740,$AF1309),"")</f>
        <v>0.283847058823529</v>
      </c>
      <c r="Z1309" s="37" t="n">
        <f aca="false">IFERROR(J1309-Y1309,"")</f>
        <v>-0.0267654261704682</v>
      </c>
      <c r="AA1309" s="38" t="n">
        <f aca="false">IFERROR(INDEX('Season Counts'!$K$2:$K$740,$AF1309)/INDEX('Season Counts'!$J$2:$J$740,$AF1309),"")</f>
        <v>0.360313315926893</v>
      </c>
      <c r="AB1309" s="41" t="n">
        <f aca="false">IFERROR(R1309-AA1309,"")</f>
        <v>0.0555282682315229</v>
      </c>
      <c r="AC1309" s="39" t="n">
        <f aca="false">IFERROR(INDEX('Season Counts'!$AG$2:$AG$740,$AF1309)/INDEX('Season Counts'!$AF$2:$AF$740,$AF1309),"")</f>
        <v>73.6528832630098</v>
      </c>
      <c r="AD1309" s="40" t="n">
        <f aca="false">IFERROR(V1309-AC1309,"")</f>
        <v>0.895193660067079</v>
      </c>
      <c r="AE1309" s="4" t="str">
        <f aca="false">IF(D1309&lt;Guide!$C$21,"Low PA",IF(TRIM(IF(ISNUMBER(AD1309),IF(N(AD1309)&lt;=-Guide!$C$24,"▼ Bat Speed  ",IF(N(AD1309)&gt;=Guide!$C$24,"▲ Bat Speed  ","")),"")&amp;IF(N(Z1309)&gt;=Guide!$C$22,"▲ Contact  ","")&amp;IF(N(Z1309)&lt;=-Guide!$C$22,"▼ Contact  ","")&amp;IF(N(AB1309)&gt;=Guide!$C$23,"▲ Chase  ","")&amp;IF(N(AB1309)&lt;=-Guide!$C$23,"▼ Chase  ",""))="","Stable",TRIM(IF(ISNUMBER(AD1309),IF(N(AD1309)&lt;=-Guide!$C$24,"▼ Bat Speed  ",IF(N(AD1309)&gt;=Guide!$C$24,"▲ Bat Speed  ","")),"")&amp;IF(N(Z1309)&gt;=Guide!$C$22,"▲ Contact  ","")&amp;IF(N(Z1309)&lt;=-Guide!$C$22,"▼ Contact  ","")&amp;IF(N(AB1309)&gt;=Guide!$C$23,"▲ Chase  ","")&amp;IF(N(AB1309)&lt;=-Guide!$C$23,"▼ Chase  ",""))))</f>
        <v>▲ Chase</v>
      </c>
      <c r="AF1309" s="35" t="n">
        <f aca="false">MATCH(Counts!A1309,'Season Counts'!$A$2:$A$740,0)</f>
        <v>337</v>
      </c>
    </row>
    <row r="1310" customFormat="false" ht="15" hidden="false" customHeight="false" outlineLevel="0" collapsed="false">
      <c r="A1310" s="34" t="str">
        <f aca="false">Counts!B1310</f>
        <v>LAA</v>
      </c>
      <c r="B1310" s="5" t="str">
        <f aca="false">Counts!C1310</f>
        <v>Josh Lowe</v>
      </c>
      <c r="C1310" s="34" t="str">
        <f aca="false">Counts!F1310</f>
        <v>Jun</v>
      </c>
      <c r="D1310" s="35" t="n">
        <f aca="false">IFERROR(Counts!P1310,"")</f>
        <v>19</v>
      </c>
      <c r="E1310" s="36" t="n">
        <f aca="false">IFERROR(Counts!R1310/Counts!Q1310,"")</f>
        <v>0.444444444444444</v>
      </c>
      <c r="F1310" s="36" t="n">
        <f aca="false">IFERROR((Counts!R1310+Counts!V1310+Counts!W1310)/(Counts!Q1310+Counts!V1310+Counts!W1310+Counts!X1310),"")</f>
        <v>0.473684210526316</v>
      </c>
      <c r="G1310" s="36" t="n">
        <f aca="false">IFERROR((Counts!R1310+Counts!S1310+2*Counts!T1310+3*Counts!U1310)/Counts!Q1310,"")</f>
        <v>0.722222222222222</v>
      </c>
      <c r="H1310" s="35" t="n">
        <f aca="false">IFERROR(Counts!U1310,"")</f>
        <v>1</v>
      </c>
      <c r="I1310" s="36" t="n">
        <f aca="false">IFERROR(Counts!Z1310/Counts!AA1310,"")</f>
        <v>0.510526315789474</v>
      </c>
      <c r="J1310" s="36" t="n">
        <f aca="false">IFERROR(Counts!AB1310/Counts!AA1310,"")</f>
        <v>0.405315789473684</v>
      </c>
      <c r="K1310" s="37" t="n">
        <f aca="false">IFERROR((Counts!AB1310-Counts!Z1310)/Counts!AA1310,"")</f>
        <v>-0.105210526315789</v>
      </c>
      <c r="L1310" s="38" t="n">
        <f aca="false">IFERROR(Counts!Y1310/Counts!P1310,"")</f>
        <v>0.210526315789474</v>
      </c>
      <c r="M1310" s="38" t="n">
        <f aca="false">IFERROR(Counts!V1310/Counts!P1310,"")</f>
        <v>0.0526315789473684</v>
      </c>
      <c r="N1310" s="38" t="n">
        <f aca="false">IFERROR(Counts!AD1310/Counts!AC1310,"")</f>
        <v>0.142857142857143</v>
      </c>
      <c r="O1310" s="38" t="n">
        <f aca="false">IFERROR(Counts!AE1310/Counts!AC1310,"")</f>
        <v>0.571428571428571</v>
      </c>
      <c r="P1310" s="39" t="n">
        <f aca="false">IFERROR(Counts!AG1310/Counts!AF1310,"")</f>
        <v>96.3142857142857</v>
      </c>
      <c r="Q1310" s="38" t="n">
        <f aca="false">IFERROR(Counts!AH1310/Counts!AC1310,"")</f>
        <v>0.285714285714286</v>
      </c>
      <c r="R1310" s="38" t="n">
        <f aca="false">IFERROR(Counts!N1310/Counts!M1310,"")</f>
        <v>0.46875</v>
      </c>
      <c r="S1310" s="38" t="n">
        <f aca="false">IFERROR(Counts!K1310/Counts!J1310,"")</f>
        <v>0.868421052631579</v>
      </c>
      <c r="T1310" s="38" t="n">
        <f aca="false">IFERROR(Counts!I1310/Counts!H1310,"")</f>
        <v>0.25</v>
      </c>
      <c r="U1310" s="38" t="n">
        <f aca="false">IFERROR(1-Counts!L1310/Counts!K1310,"")</f>
        <v>0.818181818181818</v>
      </c>
      <c r="V1310" s="39" t="n">
        <f aca="false">IFERROR(Counts!AJ1310/Counts!AI1310,"")</f>
        <v>74.2863636363636</v>
      </c>
      <c r="W1310" s="38" t="n">
        <f aca="false">IFERROR(Counts!AK1310/Counts!AI1310,"")</f>
        <v>0.409090909090909</v>
      </c>
      <c r="X1310" s="40" t="n">
        <f aca="false">IFERROR(Counts!O1310,"")</f>
        <v>1.948</v>
      </c>
      <c r="Y1310" s="36" t="n">
        <f aca="false">IFERROR(INDEX('Season Counts'!$Y$2:$Y$740,$AF1310)/INDEX('Season Counts'!$X$2:$X$740,$AF1310),"")</f>
        <v>0.283847058823529</v>
      </c>
      <c r="Z1310" s="37" t="n">
        <f aca="false">IFERROR(J1310-Y1310,"")</f>
        <v>0.121468730650155</v>
      </c>
      <c r="AA1310" s="38" t="n">
        <f aca="false">IFERROR(INDEX('Season Counts'!$K$2:$K$740,$AF1310)/INDEX('Season Counts'!$J$2:$J$740,$AF1310),"")</f>
        <v>0.360313315926893</v>
      </c>
      <c r="AB1310" s="41" t="n">
        <f aca="false">IFERROR(R1310-AA1310,"")</f>
        <v>0.108436684073107</v>
      </c>
      <c r="AC1310" s="39" t="n">
        <f aca="false">IFERROR(INDEX('Season Counts'!$AG$2:$AG$740,$AF1310)/INDEX('Season Counts'!$AF$2:$AF$740,$AF1310),"")</f>
        <v>73.6528832630098</v>
      </c>
      <c r="AD1310" s="40" t="n">
        <f aca="false">IFERROR(V1310-AC1310,"")</f>
        <v>0.633480373353791</v>
      </c>
      <c r="AE1310" s="4" t="str">
        <f aca="false">IF(D1310&lt;Guide!$C$21,"Low PA",IF(TRIM(IF(ISNUMBER(AD1310),IF(N(AD1310)&lt;=-Guide!$C$24,"▼ Bat Speed  ",IF(N(AD1310)&gt;=Guide!$C$24,"▲ Bat Speed  ","")),"")&amp;IF(N(Z1310)&gt;=Guide!$C$22,"▲ Contact  ","")&amp;IF(N(Z1310)&lt;=-Guide!$C$22,"▼ Contact  ","")&amp;IF(N(AB1310)&gt;=Guide!$C$23,"▲ Chase  ","")&amp;IF(N(AB1310)&lt;=-Guide!$C$23,"▼ Chase  ",""))="","Stable",TRIM(IF(ISNUMBER(AD1310),IF(N(AD1310)&lt;=-Guide!$C$24,"▼ Bat Speed  ",IF(N(AD1310)&gt;=Guide!$C$24,"▲ Bat Speed  ","")),"")&amp;IF(N(Z1310)&gt;=Guide!$C$22,"▲ Contact  ","")&amp;IF(N(Z1310)&lt;=-Guide!$C$22,"▼ Contact  ","")&amp;IF(N(AB1310)&gt;=Guide!$C$23,"▲ Chase  ","")&amp;IF(N(AB1310)&lt;=-Guide!$C$23,"▼ Chase  ",""))))</f>
        <v>Low PA</v>
      </c>
      <c r="AF1310" s="35" t="n">
        <f aca="false">MATCH(Counts!A1310,'Season Counts'!$A$2:$A$740,0)</f>
        <v>337</v>
      </c>
    </row>
    <row r="1311" customFormat="false" ht="15" hidden="false" customHeight="false" outlineLevel="0" collapsed="false">
      <c r="A1311" s="34" t="str">
        <f aca="false">Counts!B1311</f>
        <v>LAA</v>
      </c>
      <c r="B1311" s="5" t="str">
        <f aca="false">Counts!C1311</f>
        <v>Josh Lowe</v>
      </c>
      <c r="C1311" s="34" t="str">
        <f aca="false">Counts!F1311</f>
        <v>Jul</v>
      </c>
      <c r="D1311" s="35" t="n">
        <f aca="false">IFERROR(Counts!P1311,"")</f>
        <v>54</v>
      </c>
      <c r="E1311" s="36" t="n">
        <f aca="false">IFERROR(Counts!R1311/Counts!Q1311,"")</f>
        <v>0.148936170212766</v>
      </c>
      <c r="F1311" s="36" t="n">
        <f aca="false">IFERROR((Counts!R1311+Counts!V1311+Counts!W1311)/(Counts!Q1311+Counts!V1311+Counts!W1311+Counts!X1311),"")</f>
        <v>0.245283018867925</v>
      </c>
      <c r="G1311" s="36" t="n">
        <f aca="false">IFERROR((Counts!R1311+Counts!S1311+2*Counts!T1311+3*Counts!U1311)/Counts!Q1311,"")</f>
        <v>0.276595744680851</v>
      </c>
      <c r="H1311" s="35" t="n">
        <f aca="false">IFERROR(Counts!U1311,"")</f>
        <v>2</v>
      </c>
      <c r="I1311" s="36" t="n">
        <f aca="false">IFERROR(Counts!Z1311/Counts!AA1311,"")</f>
        <v>0.230769230769231</v>
      </c>
      <c r="J1311" s="36" t="n">
        <f aca="false">IFERROR(Counts!AB1311/Counts!AA1311,"")</f>
        <v>0.316192307692308</v>
      </c>
      <c r="K1311" s="37" t="n">
        <f aca="false">IFERROR((Counts!AB1311-Counts!Z1311)/Counts!AA1311,"")</f>
        <v>0.0854230769230769</v>
      </c>
      <c r="L1311" s="38" t="n">
        <f aca="false">IFERROR(Counts!Y1311/Counts!P1311,"")</f>
        <v>0.222222222222222</v>
      </c>
      <c r="M1311" s="38" t="n">
        <f aca="false">IFERROR(Counts!V1311/Counts!P1311,"")</f>
        <v>0.111111111111111</v>
      </c>
      <c r="N1311" s="38" t="n">
        <f aca="false">IFERROR(Counts!AD1311/Counts!AC1311,"")</f>
        <v>0.111111111111111</v>
      </c>
      <c r="O1311" s="38" t="n">
        <f aca="false">IFERROR(Counts!AE1311/Counts!AC1311,"")</f>
        <v>0.388888888888889</v>
      </c>
      <c r="P1311" s="39" t="n">
        <f aca="false">IFERROR(Counts!AG1311/Counts!AF1311,"")</f>
        <v>84.7638888888889</v>
      </c>
      <c r="Q1311" s="38" t="n">
        <f aca="false">IFERROR(Counts!AH1311/Counts!AC1311,"")</f>
        <v>0.277777777777778</v>
      </c>
      <c r="R1311" s="38" t="n">
        <f aca="false">IFERROR(Counts!N1311/Counts!M1311,"")</f>
        <v>0.4375</v>
      </c>
      <c r="S1311" s="38" t="n">
        <f aca="false">IFERROR(Counts!K1311/Counts!J1311,"")</f>
        <v>0.817204301075269</v>
      </c>
      <c r="T1311" s="38" t="n">
        <f aca="false">IFERROR(Counts!I1311/Counts!H1311,"")</f>
        <v>0.310606060606061</v>
      </c>
      <c r="U1311" s="38" t="n">
        <f aca="false">IFERROR(1-Counts!L1311/Counts!K1311,"")</f>
        <v>0.710526315789474</v>
      </c>
      <c r="V1311" s="39" t="n">
        <f aca="false">IFERROR(Counts!AJ1311/Counts!AI1311,"")</f>
        <v>74.5873949579832</v>
      </c>
      <c r="W1311" s="38" t="n">
        <f aca="false">IFERROR(Counts!AK1311/Counts!AI1311,"")</f>
        <v>0.436974789915966</v>
      </c>
      <c r="X1311" s="40" t="n">
        <f aca="false">IFERROR(Counts!O1311,"")</f>
        <v>-2.014</v>
      </c>
      <c r="Y1311" s="36" t="n">
        <f aca="false">IFERROR(INDEX('Season Counts'!$Y$2:$Y$740,$AF1311)/INDEX('Season Counts'!$X$2:$X$740,$AF1311),"")</f>
        <v>0.283847058823529</v>
      </c>
      <c r="Z1311" s="37" t="n">
        <f aca="false">IFERROR(J1311-Y1311,"")</f>
        <v>0.0323452488687783</v>
      </c>
      <c r="AA1311" s="38" t="n">
        <f aca="false">IFERROR(INDEX('Season Counts'!$K$2:$K$740,$AF1311)/INDEX('Season Counts'!$J$2:$J$740,$AF1311),"")</f>
        <v>0.360313315926893</v>
      </c>
      <c r="AB1311" s="41" t="n">
        <f aca="false">IFERROR(R1311-AA1311,"")</f>
        <v>0.077186684073107</v>
      </c>
      <c r="AC1311" s="39" t="n">
        <f aca="false">IFERROR(INDEX('Season Counts'!$AG$2:$AG$740,$AF1311)/INDEX('Season Counts'!$AF$2:$AF$740,$AF1311),"")</f>
        <v>73.6528832630098</v>
      </c>
      <c r="AD1311" s="40" t="n">
        <f aca="false">IFERROR(V1311-AC1311,"")</f>
        <v>0.934511694973352</v>
      </c>
      <c r="AE1311" s="4" t="str">
        <f aca="false">IF(D1311&lt;Guide!$C$21,"Low PA",IF(TRIM(IF(ISNUMBER(AD1311),IF(N(AD1311)&lt;=-Guide!$C$24,"▼ Bat Speed  ",IF(N(AD1311)&gt;=Guide!$C$24,"▲ Bat Speed  ","")),"")&amp;IF(N(Z1311)&gt;=Guide!$C$22,"▲ Contact  ","")&amp;IF(N(Z1311)&lt;=-Guide!$C$22,"▼ Contact  ","")&amp;IF(N(AB1311)&gt;=Guide!$C$23,"▲ Chase  ","")&amp;IF(N(AB1311)&lt;=-Guide!$C$23,"▼ Chase  ",""))="","Stable",TRIM(IF(ISNUMBER(AD1311),IF(N(AD1311)&lt;=-Guide!$C$24,"▼ Bat Speed  ",IF(N(AD1311)&gt;=Guide!$C$24,"▲ Bat Speed  ","")),"")&amp;IF(N(Z1311)&gt;=Guide!$C$22,"▲ Contact  ","")&amp;IF(N(Z1311)&lt;=-Guide!$C$22,"▼ Contact  ","")&amp;IF(N(AB1311)&gt;=Guide!$C$23,"▲ Chase  ","")&amp;IF(N(AB1311)&lt;=-Guide!$C$23,"▼ Chase  ",""))))</f>
        <v>▲ Chase</v>
      </c>
      <c r="AF1311" s="35" t="n">
        <f aca="false">MATCH(Counts!A1311,'Season Counts'!$A$2:$A$740,0)</f>
        <v>337</v>
      </c>
    </row>
    <row r="1312" customFormat="false" ht="15" hidden="false" customHeight="false" outlineLevel="0" collapsed="false">
      <c r="A1312" s="34" t="str">
        <f aca="false">Counts!B1312</f>
        <v>LAA</v>
      </c>
      <c r="B1312" s="5" t="str">
        <f aca="false">Counts!C1312</f>
        <v>Josh Lowe</v>
      </c>
      <c r="C1312" s="34" t="str">
        <f aca="false">Counts!F1312</f>
        <v>Aug</v>
      </c>
      <c r="D1312" s="35" t="n">
        <f aca="false">IFERROR(Counts!P1312,"")</f>
        <v>81</v>
      </c>
      <c r="E1312" s="36" t="n">
        <f aca="false">IFERROR(Counts!R1312/Counts!Q1312,"")</f>
        <v>0.23943661971831</v>
      </c>
      <c r="F1312" s="36" t="n">
        <f aca="false">IFERROR((Counts!R1312+Counts!V1312+Counts!W1312)/(Counts!Q1312+Counts!V1312+Counts!W1312+Counts!X1312),"")</f>
        <v>0.320987654320988</v>
      </c>
      <c r="G1312" s="36" t="n">
        <f aca="false">IFERROR((Counts!R1312+Counts!S1312+2*Counts!T1312+3*Counts!U1312)/Counts!Q1312,"")</f>
        <v>0.366197183098592</v>
      </c>
      <c r="H1312" s="35" t="n">
        <f aca="false">IFERROR(Counts!U1312,"")</f>
        <v>2</v>
      </c>
      <c r="I1312" s="36" t="n">
        <f aca="false">IFERROR(Counts!Z1312/Counts!AA1312,"")</f>
        <v>0.30679012345679</v>
      </c>
      <c r="J1312" s="36" t="n">
        <f aca="false">IFERROR(Counts!AB1312/Counts!AA1312,"")</f>
        <v>0.276456790123457</v>
      </c>
      <c r="K1312" s="37" t="n">
        <f aca="false">IFERROR((Counts!AB1312-Counts!Z1312)/Counts!AA1312,"")</f>
        <v>-0.0303333333333333</v>
      </c>
      <c r="L1312" s="38" t="n">
        <f aca="false">IFERROR(Counts!Y1312/Counts!P1312,"")</f>
        <v>0.320987654320988</v>
      </c>
      <c r="M1312" s="38" t="n">
        <f aca="false">IFERROR(Counts!V1312/Counts!P1312,"")</f>
        <v>0.111111111111111</v>
      </c>
      <c r="N1312" s="38" t="n">
        <f aca="false">IFERROR(Counts!AD1312/Counts!AC1312,"")</f>
        <v>0.0217391304347826</v>
      </c>
      <c r="O1312" s="38" t="n">
        <f aca="false">IFERROR(Counts!AE1312/Counts!AC1312,"")</f>
        <v>0.326086956521739</v>
      </c>
      <c r="P1312" s="39" t="n">
        <f aca="false">IFERROR(Counts!AG1312/Counts!AF1312,"")</f>
        <v>87.6869565217391</v>
      </c>
      <c r="Q1312" s="38" t="n">
        <f aca="false">IFERROR(Counts!AH1312/Counts!AC1312,"")</f>
        <v>0.434782608695652</v>
      </c>
      <c r="R1312" s="38" t="n">
        <f aca="false">IFERROR(Counts!N1312/Counts!M1312,"")</f>
        <v>0.3</v>
      </c>
      <c r="S1312" s="38" t="n">
        <f aca="false">IFERROR(Counts!K1312/Counts!J1312,"")</f>
        <v>0.813253012048193</v>
      </c>
      <c r="T1312" s="38" t="n">
        <f aca="false">IFERROR(Counts!I1312/Counts!H1312,"")</f>
        <v>0.308080808080808</v>
      </c>
      <c r="U1312" s="38" t="n">
        <f aca="false">IFERROR(1-Counts!L1312/Counts!K1312,"")</f>
        <v>0.740740740740741</v>
      </c>
      <c r="V1312" s="39" t="n">
        <f aca="false">IFERROR(Counts!AJ1312/Counts!AI1312,"")</f>
        <v>73.0386503067485</v>
      </c>
      <c r="W1312" s="38" t="n">
        <f aca="false">IFERROR(Counts!AK1312/Counts!AI1312,"")</f>
        <v>0.319018404907975</v>
      </c>
      <c r="X1312" s="40" t="n">
        <f aca="false">IFERROR(Counts!O1312,"")</f>
        <v>0.223</v>
      </c>
      <c r="Y1312" s="36" t="n">
        <f aca="false">IFERROR(INDEX('Season Counts'!$Y$2:$Y$740,$AF1312)/INDEX('Season Counts'!$X$2:$X$740,$AF1312),"")</f>
        <v>0.283847058823529</v>
      </c>
      <c r="Z1312" s="37" t="n">
        <f aca="false">IFERROR(J1312-Y1312,"")</f>
        <v>-0.00739026870007259</v>
      </c>
      <c r="AA1312" s="38" t="n">
        <f aca="false">IFERROR(INDEX('Season Counts'!$K$2:$K$740,$AF1312)/INDEX('Season Counts'!$J$2:$J$740,$AF1312),"")</f>
        <v>0.360313315926893</v>
      </c>
      <c r="AB1312" s="41" t="n">
        <f aca="false">IFERROR(R1312-AA1312,"")</f>
        <v>-0.060313315926893</v>
      </c>
      <c r="AC1312" s="39" t="n">
        <f aca="false">IFERROR(INDEX('Season Counts'!$AG$2:$AG$740,$AF1312)/INDEX('Season Counts'!$AF$2:$AF$740,$AF1312),"")</f>
        <v>73.6528832630098</v>
      </c>
      <c r="AD1312" s="40" t="n">
        <f aca="false">IFERROR(V1312-AC1312,"")</f>
        <v>-0.614232956261375</v>
      </c>
      <c r="AE1312" s="4" t="str">
        <f aca="false">IF(D1312&lt;Guide!$C$21,"Low PA",IF(TRIM(IF(ISNUMBER(AD1312),IF(N(AD1312)&lt;=-Guide!$C$24,"▼ Bat Speed  ",IF(N(AD1312)&gt;=Guide!$C$24,"▲ Bat Speed  ","")),"")&amp;IF(N(Z1312)&gt;=Guide!$C$22,"▲ Contact  ","")&amp;IF(N(Z1312)&lt;=-Guide!$C$22,"▼ Contact  ","")&amp;IF(N(AB1312)&gt;=Guide!$C$23,"▲ Chase  ","")&amp;IF(N(AB1312)&lt;=-Guide!$C$23,"▼ Chase  ",""))="","Stable",TRIM(IF(ISNUMBER(AD1312),IF(N(AD1312)&lt;=-Guide!$C$24,"▼ Bat Speed  ",IF(N(AD1312)&gt;=Guide!$C$24,"▲ Bat Speed  ","")),"")&amp;IF(N(Z1312)&gt;=Guide!$C$22,"▲ Contact  ","")&amp;IF(N(Z1312)&lt;=-Guide!$C$22,"▼ Contact  ","")&amp;IF(N(AB1312)&gt;=Guide!$C$23,"▲ Chase  ","")&amp;IF(N(AB1312)&lt;=-Guide!$C$23,"▼ Chase  ",""))))</f>
        <v>▼ Chase</v>
      </c>
      <c r="AF1312" s="35" t="n">
        <f aca="false">MATCH(Counts!A1312,'Season Counts'!$A$2:$A$740,0)</f>
        <v>337</v>
      </c>
    </row>
    <row r="1313" customFormat="false" ht="15" hidden="false" customHeight="false" outlineLevel="0" collapsed="false">
      <c r="A1313" s="34" t="str">
        <f aca="false">Counts!B1313</f>
        <v>LAA</v>
      </c>
      <c r="B1313" s="5" t="str">
        <f aca="false">Counts!C1313</f>
        <v>Josh Lowe</v>
      </c>
      <c r="C1313" s="34" t="str">
        <f aca="false">Counts!F1313</f>
        <v>Sep</v>
      </c>
      <c r="D1313" s="35" t="n">
        <f aca="false">IFERROR(Counts!P1313,"")</f>
        <v>55</v>
      </c>
      <c r="E1313" s="36" t="n">
        <f aca="false">IFERROR(Counts!R1313/Counts!Q1313,"")</f>
        <v>0.2</v>
      </c>
      <c r="F1313" s="36" t="n">
        <f aca="false">IFERROR((Counts!R1313+Counts!V1313+Counts!W1313)/(Counts!Q1313+Counts!V1313+Counts!W1313+Counts!X1313),"")</f>
        <v>0.272727272727273</v>
      </c>
      <c r="G1313" s="36" t="n">
        <f aca="false">IFERROR((Counts!R1313+Counts!S1313+2*Counts!T1313+3*Counts!U1313)/Counts!Q1313,"")</f>
        <v>0.4</v>
      </c>
      <c r="H1313" s="35" t="n">
        <f aca="false">IFERROR(Counts!U1313,"")</f>
        <v>2</v>
      </c>
      <c r="I1313" s="36" t="n">
        <f aca="false">IFERROR(Counts!Z1313/Counts!AA1313,"")</f>
        <v>0.292727272727273</v>
      </c>
      <c r="J1313" s="36" t="n">
        <f aca="false">IFERROR(Counts!AB1313/Counts!AA1313,"")</f>
        <v>0.279454545454545</v>
      </c>
      <c r="K1313" s="37" t="n">
        <f aca="false">IFERROR((Counts!AB1313-Counts!Z1313)/Counts!AA1313,"")</f>
        <v>-0.0132727272727273</v>
      </c>
      <c r="L1313" s="38" t="n">
        <f aca="false">IFERROR(Counts!Y1313/Counts!P1313,"")</f>
        <v>0.436363636363636</v>
      </c>
      <c r="M1313" s="38" t="n">
        <f aca="false">IFERROR(Counts!V1313/Counts!P1313,"")</f>
        <v>0.0545454545454545</v>
      </c>
      <c r="N1313" s="38" t="n">
        <f aca="false">IFERROR(Counts!AD1313/Counts!AC1313,"")</f>
        <v>0.192307692307692</v>
      </c>
      <c r="O1313" s="38" t="n">
        <f aca="false">IFERROR(Counts!AE1313/Counts!AC1313,"")</f>
        <v>0.423076923076923</v>
      </c>
      <c r="P1313" s="39" t="n">
        <f aca="false">IFERROR(Counts!AG1313/Counts!AF1313,"")</f>
        <v>88.3115384615385</v>
      </c>
      <c r="Q1313" s="38" t="n">
        <f aca="false">IFERROR(Counts!AH1313/Counts!AC1313,"")</f>
        <v>0.461538461538462</v>
      </c>
      <c r="R1313" s="38" t="n">
        <f aca="false">IFERROR(Counts!N1313/Counts!M1313,"")</f>
        <v>0.330434782608696</v>
      </c>
      <c r="S1313" s="38" t="n">
        <f aca="false">IFERROR(Counts!K1313/Counts!J1313,"")</f>
        <v>0.760683760683761</v>
      </c>
      <c r="T1313" s="38" t="n">
        <f aca="false">IFERROR(Counts!I1313/Counts!H1313,"")</f>
        <v>0.385826771653543</v>
      </c>
      <c r="U1313" s="38" t="n">
        <f aca="false">IFERROR(1-Counts!L1313/Counts!K1313,"")</f>
        <v>0.640449438202247</v>
      </c>
      <c r="V1313" s="39" t="n">
        <f aca="false">IFERROR(Counts!AJ1313/Counts!AI1313,"")</f>
        <v>72.5776785714286</v>
      </c>
      <c r="W1313" s="38" t="n">
        <f aca="false">IFERROR(Counts!AK1313/Counts!AI1313,"")</f>
        <v>0.223214285714286</v>
      </c>
      <c r="X1313" s="40" t="n">
        <f aca="false">IFERROR(Counts!O1313,"")</f>
        <v>-2.156</v>
      </c>
      <c r="Y1313" s="36" t="n">
        <f aca="false">IFERROR(INDEX('Season Counts'!$Y$2:$Y$740,$AF1313)/INDEX('Season Counts'!$X$2:$X$740,$AF1313),"")</f>
        <v>0.283847058823529</v>
      </c>
      <c r="Z1313" s="37" t="n">
        <f aca="false">IFERROR(J1313-Y1313,"")</f>
        <v>-0.00439251336898394</v>
      </c>
      <c r="AA1313" s="38" t="n">
        <f aca="false">IFERROR(INDEX('Season Counts'!$K$2:$K$740,$AF1313)/INDEX('Season Counts'!$J$2:$J$740,$AF1313),"")</f>
        <v>0.360313315926893</v>
      </c>
      <c r="AB1313" s="41" t="n">
        <f aca="false">IFERROR(R1313-AA1313,"")</f>
        <v>-0.0298785333181973</v>
      </c>
      <c r="AC1313" s="39" t="n">
        <f aca="false">IFERROR(INDEX('Season Counts'!$AG$2:$AG$740,$AF1313)/INDEX('Season Counts'!$AF$2:$AF$740,$AF1313),"")</f>
        <v>73.6528832630098</v>
      </c>
      <c r="AD1313" s="40" t="n">
        <f aca="false">IFERROR(V1313-AC1313,"")</f>
        <v>-1.07520469158128</v>
      </c>
      <c r="AE1313" s="4" t="str">
        <f aca="false">IF(D1313&lt;Guide!$C$21,"Low PA",IF(TRIM(IF(ISNUMBER(AD1313),IF(N(AD1313)&lt;=-Guide!$C$24,"▼ Bat Speed  ",IF(N(AD1313)&gt;=Guide!$C$24,"▲ Bat Speed  ","")),"")&amp;IF(N(Z1313)&gt;=Guide!$C$22,"▲ Contact  ","")&amp;IF(N(Z1313)&lt;=-Guide!$C$22,"▼ Contact  ","")&amp;IF(N(AB1313)&gt;=Guide!$C$23,"▲ Chase  ","")&amp;IF(N(AB1313)&lt;=-Guide!$C$23,"▼ Chase  ",""))="","Stable",TRIM(IF(ISNUMBER(AD1313),IF(N(AD1313)&lt;=-Guide!$C$24,"▼ Bat Speed  ",IF(N(AD1313)&gt;=Guide!$C$24,"▲ Bat Speed  ","")),"")&amp;IF(N(Z1313)&gt;=Guide!$C$22,"▲ Contact  ","")&amp;IF(N(Z1313)&lt;=-Guide!$C$22,"▼ Contact  ","")&amp;IF(N(AB1313)&gt;=Guide!$C$23,"▲ Chase  ","")&amp;IF(N(AB1313)&lt;=-Guide!$C$23,"▼ Chase  ",""))))</f>
        <v>▼ Bat Speed</v>
      </c>
      <c r="AF1313" s="35" t="n">
        <f aca="false">MATCH(Counts!A1313,'Season Counts'!$A$2:$A$740,0)</f>
        <v>337</v>
      </c>
    </row>
    <row r="1314" customFormat="false" ht="15" hidden="false" customHeight="false" outlineLevel="0" collapsed="false">
      <c r="A1314" s="34" t="str">
        <f aca="false">Counts!B1314</f>
        <v>LAA</v>
      </c>
      <c r="B1314" s="5" t="str">
        <f aca="false">Counts!C1314</f>
        <v>Wade Meckler</v>
      </c>
      <c r="C1314" s="34" t="str">
        <f aca="false">Counts!F1314</f>
        <v>May</v>
      </c>
      <c r="D1314" s="35" t="n">
        <f aca="false">IFERROR(Counts!P1314,"")</f>
        <v>29</v>
      </c>
      <c r="E1314" s="36" t="n">
        <f aca="false">IFERROR(Counts!R1314/Counts!Q1314,"")</f>
        <v>0.285714285714286</v>
      </c>
      <c r="F1314" s="36" t="n">
        <f aca="false">IFERROR((Counts!R1314+Counts!V1314+Counts!W1314)/(Counts!Q1314+Counts!V1314+Counts!W1314+Counts!X1314),"")</f>
        <v>0.310344827586207</v>
      </c>
      <c r="G1314" s="36" t="n">
        <f aca="false">IFERROR((Counts!R1314+Counts!S1314+2*Counts!T1314+3*Counts!U1314)/Counts!Q1314,"")</f>
        <v>0.5</v>
      </c>
      <c r="H1314" s="35" t="n">
        <f aca="false">IFERROR(Counts!U1314,"")</f>
        <v>2</v>
      </c>
      <c r="I1314" s="36" t="n">
        <f aca="false">IFERROR(Counts!Z1314/Counts!AA1314,"")</f>
        <v>0.348275862068966</v>
      </c>
      <c r="J1314" s="36" t="n">
        <f aca="false">IFERROR(Counts!AB1314/Counts!AA1314,"")</f>
        <v>0.352586206896552</v>
      </c>
      <c r="K1314" s="37" t="n">
        <f aca="false">IFERROR((Counts!AB1314-Counts!Z1314)/Counts!AA1314,"")</f>
        <v>0.00431034482758621</v>
      </c>
      <c r="L1314" s="38" t="n">
        <f aca="false">IFERROR(Counts!Y1314/Counts!P1314,"")</f>
        <v>0.137931034482759</v>
      </c>
      <c r="M1314" s="38" t="n">
        <f aca="false">IFERROR(Counts!V1314/Counts!P1314,"")</f>
        <v>0.0344827586206897</v>
      </c>
      <c r="N1314" s="38" t="n">
        <f aca="false">IFERROR(Counts!AD1314/Counts!AC1314,"")</f>
        <v>0.125</v>
      </c>
      <c r="O1314" s="38" t="n">
        <f aca="false">IFERROR(Counts!AE1314/Counts!AC1314,"")</f>
        <v>0.333333333333333</v>
      </c>
      <c r="P1314" s="39" t="n">
        <f aca="false">IFERROR(Counts!AG1314/Counts!AF1314,"")</f>
        <v>86.225</v>
      </c>
      <c r="Q1314" s="38" t="n">
        <f aca="false">IFERROR(Counts!AH1314/Counts!AC1314,"")</f>
        <v>0.375</v>
      </c>
      <c r="R1314" s="38" t="n">
        <f aca="false">IFERROR(Counts!N1314/Counts!M1314,"")</f>
        <v>0.323529411764706</v>
      </c>
      <c r="S1314" s="38" t="n">
        <f aca="false">IFERROR(Counts!K1314/Counts!J1314,"")</f>
        <v>0.735849056603774</v>
      </c>
      <c r="T1314" s="38" t="n">
        <f aca="false">IFERROR(Counts!I1314/Counts!H1314,"")</f>
        <v>0.18</v>
      </c>
      <c r="U1314" s="38" t="n">
        <f aca="false">IFERROR(1-Counts!L1314/Counts!K1314,"")</f>
        <v>0.923076923076923</v>
      </c>
      <c r="V1314" s="39" t="n">
        <f aca="false">IFERROR(Counts!AJ1314/Counts!AI1314,"")</f>
        <v>69.9955555555556</v>
      </c>
      <c r="W1314" s="38" t="n">
        <f aca="false">IFERROR(Counts!AK1314/Counts!AI1314,"")</f>
        <v>0.0666666666666667</v>
      </c>
      <c r="X1314" s="40" t="n">
        <f aca="false">IFERROR(Counts!O1314,"")</f>
        <v>0.311</v>
      </c>
      <c r="Y1314" s="36" t="n">
        <f aca="false">IFERROR(INDEX('Season Counts'!$Y$2:$Y$740,$AF1314)/INDEX('Season Counts'!$X$2:$X$740,$AF1314),"")</f>
        <v>0.314221556886228</v>
      </c>
      <c r="Z1314" s="37" t="n">
        <f aca="false">IFERROR(J1314-Y1314,"")</f>
        <v>0.0383646500103242</v>
      </c>
      <c r="AA1314" s="38" t="n">
        <f aca="false">IFERROR(INDEX('Season Counts'!$K$2:$K$740,$AF1314)/INDEX('Season Counts'!$J$2:$J$740,$AF1314),"")</f>
        <v>0.230645161290323</v>
      </c>
      <c r="AB1314" s="41" t="n">
        <f aca="false">IFERROR(R1314-AA1314,"")</f>
        <v>0.0928842504743833</v>
      </c>
      <c r="AC1314" s="39" t="n">
        <f aca="false">IFERROR(INDEX('Season Counts'!$AG$2:$AG$740,$AF1314)/INDEX('Season Counts'!$AF$2:$AF$740,$AF1314),"")</f>
        <v>68.9824786324786</v>
      </c>
      <c r="AD1314" s="40" t="n">
        <f aca="false">IFERROR(V1314-AC1314,"")</f>
        <v>1.01307692307692</v>
      </c>
      <c r="AE1314" s="4" t="str">
        <f aca="false">IF(D1314&lt;Guide!$C$21,"Low PA",IF(TRIM(IF(ISNUMBER(AD1314),IF(N(AD1314)&lt;=-Guide!$C$24,"▼ Bat Speed  ",IF(N(AD1314)&gt;=Guide!$C$24,"▲ Bat Speed  ","")),"")&amp;IF(N(Z1314)&gt;=Guide!$C$22,"▲ Contact  ","")&amp;IF(N(Z1314)&lt;=-Guide!$C$22,"▼ Contact  ","")&amp;IF(N(AB1314)&gt;=Guide!$C$23,"▲ Chase  ","")&amp;IF(N(AB1314)&lt;=-Guide!$C$23,"▼ Chase  ",""))="","Stable",TRIM(IF(ISNUMBER(AD1314),IF(N(AD1314)&lt;=-Guide!$C$24,"▼ Bat Speed  ",IF(N(AD1314)&gt;=Guide!$C$24,"▲ Bat Speed  ","")),"")&amp;IF(N(Z1314)&gt;=Guide!$C$22,"▲ Contact  ","")&amp;IF(N(Z1314)&lt;=-Guide!$C$22,"▼ Contact  ","")&amp;IF(N(AB1314)&gt;=Guide!$C$23,"▲ Chase  ","")&amp;IF(N(AB1314)&lt;=-Guide!$C$23,"▼ Chase  ",""))))</f>
        <v>Low PA</v>
      </c>
      <c r="AF1314" s="35" t="n">
        <f aca="false">MATCH(Counts!A1314,'Season Counts'!$A$2:$A$740,0)</f>
        <v>338</v>
      </c>
    </row>
    <row r="1315" customFormat="false" ht="15" hidden="false" customHeight="false" outlineLevel="0" collapsed="false">
      <c r="A1315" s="34" t="str">
        <f aca="false">Counts!B1315</f>
        <v>LAA</v>
      </c>
      <c r="B1315" s="5" t="str">
        <f aca="false">Counts!C1315</f>
        <v>Wade Meckler</v>
      </c>
      <c r="C1315" s="34" t="str">
        <f aca="false">Counts!F1315</f>
        <v>Jun</v>
      </c>
      <c r="D1315" s="35" t="n">
        <f aca="false">IFERROR(Counts!P1315,"")</f>
        <v>90</v>
      </c>
      <c r="E1315" s="36" t="n">
        <f aca="false">IFERROR(Counts!R1315/Counts!Q1315,"")</f>
        <v>0.294871794871795</v>
      </c>
      <c r="F1315" s="36" t="n">
        <f aca="false">IFERROR((Counts!R1315+Counts!V1315+Counts!W1315)/(Counts!Q1315+Counts!V1315+Counts!W1315+Counts!X1315),"")</f>
        <v>0.388888888888889</v>
      </c>
      <c r="G1315" s="36" t="n">
        <f aca="false">IFERROR((Counts!R1315+Counts!S1315+2*Counts!T1315+3*Counts!U1315)/Counts!Q1315,"")</f>
        <v>0.384615384615385</v>
      </c>
      <c r="H1315" s="35" t="n">
        <f aca="false">IFERROR(Counts!U1315,"")</f>
        <v>0</v>
      </c>
      <c r="I1315" s="36" t="n">
        <f aca="false">IFERROR(Counts!Z1315/Counts!AA1315,"")</f>
        <v>0.350555555555556</v>
      </c>
      <c r="J1315" s="36" t="n">
        <f aca="false">IFERROR(Counts!AB1315/Counts!AA1315,"")</f>
        <v>0.310922222222222</v>
      </c>
      <c r="K1315" s="37" t="n">
        <f aca="false">IFERROR((Counts!AB1315-Counts!Z1315)/Counts!AA1315,"")</f>
        <v>-0.0396333333333333</v>
      </c>
      <c r="L1315" s="38" t="n">
        <f aca="false">IFERROR(Counts!Y1315/Counts!P1315,"")</f>
        <v>0.244444444444444</v>
      </c>
      <c r="M1315" s="38" t="n">
        <f aca="false">IFERROR(Counts!V1315/Counts!P1315,"")</f>
        <v>0.133333333333333</v>
      </c>
      <c r="N1315" s="38" t="n">
        <f aca="false">IFERROR(Counts!AD1315/Counts!AC1315,"")</f>
        <v>0.0357142857142857</v>
      </c>
      <c r="O1315" s="38" t="n">
        <f aca="false">IFERROR(Counts!AE1315/Counts!AC1315,"")</f>
        <v>0.285714285714286</v>
      </c>
      <c r="P1315" s="39" t="n">
        <f aca="false">IFERROR(Counts!AG1315/Counts!AF1315,"")</f>
        <v>84.9839285714286</v>
      </c>
      <c r="Q1315" s="38" t="n">
        <f aca="false">IFERROR(Counts!AH1315/Counts!AC1315,"")</f>
        <v>0.446428571428571</v>
      </c>
      <c r="R1315" s="38" t="n">
        <f aca="false">IFERROR(Counts!N1315/Counts!M1315,"")</f>
        <v>0.27027027027027</v>
      </c>
      <c r="S1315" s="38" t="n">
        <f aca="false">IFERROR(Counts!K1315/Counts!J1315,"")</f>
        <v>0.609929078014184</v>
      </c>
      <c r="T1315" s="38" t="n">
        <f aca="false">IFERROR(Counts!I1315/Counts!H1315,"")</f>
        <v>0.235294117647059</v>
      </c>
      <c r="U1315" s="38" t="n">
        <f aca="false">IFERROR(1-Counts!L1315/Counts!K1315,"")</f>
        <v>0.941860465116279</v>
      </c>
      <c r="V1315" s="39" t="n">
        <f aca="false">IFERROR(Counts!AJ1315/Counts!AI1315,"")</f>
        <v>68.4117117117117</v>
      </c>
      <c r="W1315" s="38" t="n">
        <f aca="false">IFERROR(Counts!AK1315/Counts!AI1315,"")</f>
        <v>0.00900900900900901</v>
      </c>
      <c r="X1315" s="40" t="n">
        <f aca="false">IFERROR(Counts!O1315,"")</f>
        <v>1.377</v>
      </c>
      <c r="Y1315" s="36" t="n">
        <f aca="false">IFERROR(INDEX('Season Counts'!$Y$2:$Y$740,$AF1315)/INDEX('Season Counts'!$X$2:$X$740,$AF1315),"")</f>
        <v>0.314221556886228</v>
      </c>
      <c r="Z1315" s="37" t="n">
        <f aca="false">IFERROR(J1315-Y1315,"")</f>
        <v>-0.00329933466400534</v>
      </c>
      <c r="AA1315" s="38" t="n">
        <f aca="false">IFERROR(INDEX('Season Counts'!$K$2:$K$740,$AF1315)/INDEX('Season Counts'!$J$2:$J$740,$AF1315),"")</f>
        <v>0.230645161290323</v>
      </c>
      <c r="AB1315" s="41" t="n">
        <f aca="false">IFERROR(R1315-AA1315,"")</f>
        <v>0.0396251089799477</v>
      </c>
      <c r="AC1315" s="39" t="n">
        <f aca="false">IFERROR(INDEX('Season Counts'!$AG$2:$AG$740,$AF1315)/INDEX('Season Counts'!$AF$2:$AF$740,$AF1315),"")</f>
        <v>68.9824786324786</v>
      </c>
      <c r="AD1315" s="40" t="n">
        <f aca="false">IFERROR(V1315-AC1315,"")</f>
        <v>-0.570766920766928</v>
      </c>
      <c r="AE1315" s="4" t="str">
        <f aca="false">IF(D1315&lt;Guide!$C$21,"Low PA",IF(TRIM(IF(ISNUMBER(AD1315),IF(N(AD1315)&lt;=-Guide!$C$24,"▼ Bat Speed  ",IF(N(AD1315)&gt;=Guide!$C$24,"▲ Bat Speed  ","")),"")&amp;IF(N(Z1315)&gt;=Guide!$C$22,"▲ Contact  ","")&amp;IF(N(Z1315)&lt;=-Guide!$C$22,"▼ Contact  ","")&amp;IF(N(AB1315)&gt;=Guide!$C$23,"▲ Chase  ","")&amp;IF(N(AB1315)&lt;=-Guide!$C$23,"▼ Chase  ",""))="","Stable",TRIM(IF(ISNUMBER(AD1315),IF(N(AD1315)&lt;=-Guide!$C$24,"▼ Bat Speed  ",IF(N(AD1315)&gt;=Guide!$C$24,"▲ Bat Speed  ","")),"")&amp;IF(N(Z1315)&gt;=Guide!$C$22,"▲ Contact  ","")&amp;IF(N(Z1315)&lt;=-Guide!$C$22,"▼ Contact  ","")&amp;IF(N(AB1315)&gt;=Guide!$C$23,"▲ Chase  ","")&amp;IF(N(AB1315)&lt;=-Guide!$C$23,"▼ Chase  ",""))))</f>
        <v>Stable</v>
      </c>
      <c r="AF1315" s="35" t="n">
        <f aca="false">MATCH(Counts!A1315,'Season Counts'!$A$2:$A$740,0)</f>
        <v>338</v>
      </c>
    </row>
    <row r="1316" customFormat="false" ht="15" hidden="false" customHeight="false" outlineLevel="0" collapsed="false">
      <c r="A1316" s="34" t="str">
        <f aca="false">Counts!B1316</f>
        <v>LAA</v>
      </c>
      <c r="B1316" s="5" t="str">
        <f aca="false">Counts!C1316</f>
        <v>Wade Meckler</v>
      </c>
      <c r="C1316" s="34" t="str">
        <f aca="false">Counts!F1316</f>
        <v>Jul</v>
      </c>
      <c r="D1316" s="35" t="n">
        <f aca="false">IFERROR(Counts!P1316,"")</f>
        <v>42</v>
      </c>
      <c r="E1316" s="36" t="n">
        <f aca="false">IFERROR(Counts!R1316/Counts!Q1316,"")</f>
        <v>0.307692307692308</v>
      </c>
      <c r="F1316" s="36" t="n">
        <f aca="false">IFERROR((Counts!R1316+Counts!V1316+Counts!W1316)/(Counts!Q1316+Counts!V1316+Counts!W1316+Counts!X1316),"")</f>
        <v>0.357142857142857</v>
      </c>
      <c r="G1316" s="36" t="n">
        <f aca="false">IFERROR((Counts!R1316+Counts!S1316+2*Counts!T1316+3*Counts!U1316)/Counts!Q1316,"")</f>
        <v>0.358974358974359</v>
      </c>
      <c r="H1316" s="35" t="n">
        <f aca="false">IFERROR(Counts!U1316,"")</f>
        <v>0</v>
      </c>
      <c r="I1316" s="36" t="n">
        <f aca="false">IFERROR(Counts!Z1316/Counts!AA1316,"")</f>
        <v>0.323809523809524</v>
      </c>
      <c r="J1316" s="36" t="n">
        <f aca="false">IFERROR(Counts!AB1316/Counts!AA1316,"")</f>
        <v>0.31347619047619</v>
      </c>
      <c r="K1316" s="37" t="n">
        <f aca="false">IFERROR((Counts!AB1316-Counts!Z1316)/Counts!AA1316,"")</f>
        <v>-0.0103333333333333</v>
      </c>
      <c r="L1316" s="38" t="n">
        <f aca="false">IFERROR(Counts!Y1316/Counts!P1316,"")</f>
        <v>0.238095238095238</v>
      </c>
      <c r="M1316" s="38" t="n">
        <f aca="false">IFERROR(Counts!V1316/Counts!P1316,"")</f>
        <v>0.0476190476190476</v>
      </c>
      <c r="N1316" s="38" t="n">
        <f aca="false">IFERROR(Counts!AD1316/Counts!AC1316,"")</f>
        <v>0</v>
      </c>
      <c r="O1316" s="38" t="n">
        <f aca="false">IFERROR(Counts!AE1316/Counts!AC1316,"")</f>
        <v>0.344827586206897</v>
      </c>
      <c r="P1316" s="39" t="n">
        <f aca="false">IFERROR(Counts!AG1316/Counts!AF1316,"")</f>
        <v>86.1551724137931</v>
      </c>
      <c r="Q1316" s="38" t="n">
        <f aca="false">IFERROR(Counts!AH1316/Counts!AC1316,"")</f>
        <v>0.413793103448276</v>
      </c>
      <c r="R1316" s="38" t="n">
        <f aca="false">IFERROR(Counts!N1316/Counts!M1316,"")</f>
        <v>0.289156626506024</v>
      </c>
      <c r="S1316" s="38" t="n">
        <f aca="false">IFERROR(Counts!K1316/Counts!J1316,"")</f>
        <v>0.726027397260274</v>
      </c>
      <c r="T1316" s="38" t="n">
        <f aca="false">IFERROR(Counts!I1316/Counts!H1316,"")</f>
        <v>0.246753246753247</v>
      </c>
      <c r="U1316" s="38" t="n">
        <f aca="false">IFERROR(1-Counts!L1316/Counts!K1316,"")</f>
        <v>0.830188679245283</v>
      </c>
      <c r="V1316" s="39" t="n">
        <f aca="false">IFERROR(Counts!AJ1316/Counts!AI1316,"")</f>
        <v>68.3041095890411</v>
      </c>
      <c r="W1316" s="38" t="n">
        <f aca="false">IFERROR(Counts!AK1316/Counts!AI1316,"")</f>
        <v>0</v>
      </c>
      <c r="X1316" s="40" t="n">
        <f aca="false">IFERROR(Counts!O1316,"")</f>
        <v>-0.625</v>
      </c>
      <c r="Y1316" s="36" t="n">
        <f aca="false">IFERROR(INDEX('Season Counts'!$Y$2:$Y$740,$AF1316)/INDEX('Season Counts'!$X$2:$X$740,$AF1316),"")</f>
        <v>0.314221556886228</v>
      </c>
      <c r="Z1316" s="37" t="n">
        <f aca="false">IFERROR(J1316-Y1316,"")</f>
        <v>-0.000745366410037085</v>
      </c>
      <c r="AA1316" s="38" t="n">
        <f aca="false">IFERROR(INDEX('Season Counts'!$K$2:$K$740,$AF1316)/INDEX('Season Counts'!$J$2:$J$740,$AF1316),"")</f>
        <v>0.230645161290323</v>
      </c>
      <c r="AB1316" s="41" t="n">
        <f aca="false">IFERROR(R1316-AA1316,"")</f>
        <v>0.0585114652157015</v>
      </c>
      <c r="AC1316" s="39" t="n">
        <f aca="false">IFERROR(INDEX('Season Counts'!$AG$2:$AG$740,$AF1316)/INDEX('Season Counts'!$AF$2:$AF$740,$AF1316),"")</f>
        <v>68.9824786324786</v>
      </c>
      <c r="AD1316" s="40" t="n">
        <f aca="false">IFERROR(V1316-AC1316,"")</f>
        <v>-0.678369043437542</v>
      </c>
      <c r="AE1316" s="4" t="str">
        <f aca="false">IF(D1316&lt;Guide!$C$21,"Low PA",IF(TRIM(IF(ISNUMBER(AD1316),IF(N(AD1316)&lt;=-Guide!$C$24,"▼ Bat Speed  ",IF(N(AD1316)&gt;=Guide!$C$24,"▲ Bat Speed  ","")),"")&amp;IF(N(Z1316)&gt;=Guide!$C$22,"▲ Contact  ","")&amp;IF(N(Z1316)&lt;=-Guide!$C$22,"▼ Contact  ","")&amp;IF(N(AB1316)&gt;=Guide!$C$23,"▲ Chase  ","")&amp;IF(N(AB1316)&lt;=-Guide!$C$23,"▼ Chase  ",""))="","Stable",TRIM(IF(ISNUMBER(AD1316),IF(N(AD1316)&lt;=-Guide!$C$24,"▼ Bat Speed  ",IF(N(AD1316)&gt;=Guide!$C$24,"▲ Bat Speed  ","")),"")&amp;IF(N(Z1316)&gt;=Guide!$C$22,"▲ Contact  ","")&amp;IF(N(Z1316)&lt;=-Guide!$C$22,"▼ Contact  ","")&amp;IF(N(AB1316)&gt;=Guide!$C$23,"▲ Chase  ","")&amp;IF(N(AB1316)&lt;=-Guide!$C$23,"▼ Chase  ",""))))</f>
        <v>▲ Chase</v>
      </c>
      <c r="AF1316" s="35" t="n">
        <f aca="false">MATCH(Counts!A1316,'Season Counts'!$A$2:$A$740,0)</f>
        <v>338</v>
      </c>
    </row>
    <row r="1317" customFormat="false" ht="15" hidden="false" customHeight="false" outlineLevel="0" collapsed="false">
      <c r="A1317" s="34" t="str">
        <f aca="false">Counts!B1317</f>
        <v>LAA</v>
      </c>
      <c r="B1317" s="5" t="str">
        <f aca="false">Counts!C1317</f>
        <v>Wade Meckler</v>
      </c>
      <c r="C1317" s="34" t="str">
        <f aca="false">Counts!F1317</f>
        <v>Aug</v>
      </c>
      <c r="D1317" s="35" t="n">
        <f aca="false">IFERROR(Counts!P1317,"")</f>
        <v>86</v>
      </c>
      <c r="E1317" s="36" t="n">
        <f aca="false">IFERROR(Counts!R1317/Counts!Q1317,"")</f>
        <v>0.287671232876712</v>
      </c>
      <c r="F1317" s="36" t="n">
        <f aca="false">IFERROR((Counts!R1317+Counts!V1317+Counts!W1317)/(Counts!Q1317+Counts!V1317+Counts!W1317+Counts!X1317),"")</f>
        <v>0.380952380952381</v>
      </c>
      <c r="G1317" s="36" t="n">
        <f aca="false">IFERROR((Counts!R1317+Counts!S1317+2*Counts!T1317+3*Counts!U1317)/Counts!Q1317,"")</f>
        <v>0.356164383561644</v>
      </c>
      <c r="H1317" s="35" t="n">
        <f aca="false">IFERROR(Counts!U1317,"")</f>
        <v>1</v>
      </c>
      <c r="I1317" s="36" t="n">
        <f aca="false">IFERROR(Counts!Z1317/Counts!AA1317,"")</f>
        <v>0.338095238095238</v>
      </c>
      <c r="J1317" s="36" t="n">
        <f aca="false">IFERROR(Counts!AB1317/Counts!AA1317,"")</f>
        <v>0.296821428571429</v>
      </c>
      <c r="K1317" s="37" t="n">
        <f aca="false">IFERROR((Counts!AB1317-Counts!Z1317)/Counts!AA1317,"")</f>
        <v>-0.0412738095238095</v>
      </c>
      <c r="L1317" s="38" t="n">
        <f aca="false">IFERROR(Counts!Y1317/Counts!P1317,"")</f>
        <v>0.186046511627907</v>
      </c>
      <c r="M1317" s="38" t="n">
        <f aca="false">IFERROR(Counts!V1317/Counts!P1317,"")</f>
        <v>0.116279069767442</v>
      </c>
      <c r="N1317" s="38" t="n">
        <f aca="false">IFERROR(Counts!AD1317/Counts!AC1317,"")</f>
        <v>0</v>
      </c>
      <c r="O1317" s="38" t="n">
        <f aca="false">IFERROR(Counts!AE1317/Counts!AC1317,"")</f>
        <v>0.338983050847458</v>
      </c>
      <c r="P1317" s="39" t="n">
        <f aca="false">IFERROR(Counts!AG1317/Counts!AF1317,"")</f>
        <v>83.8016949152543</v>
      </c>
      <c r="Q1317" s="38" t="n">
        <f aca="false">IFERROR(Counts!AH1317/Counts!AC1317,"")</f>
        <v>0.203389830508475</v>
      </c>
      <c r="R1317" s="38" t="n">
        <f aca="false">IFERROR(Counts!N1317/Counts!M1317,"")</f>
        <v>0.163636363636364</v>
      </c>
      <c r="S1317" s="38" t="n">
        <f aca="false">IFERROR(Counts!K1317/Counts!J1317,"")</f>
        <v>0.672727272727273</v>
      </c>
      <c r="T1317" s="38" t="n">
        <f aca="false">IFERROR(Counts!I1317/Counts!H1317,"")</f>
        <v>0.173913043478261</v>
      </c>
      <c r="U1317" s="38" t="n">
        <f aca="false">IFERROR(1-Counts!L1317/Counts!K1317,"")</f>
        <v>0.882882882882883</v>
      </c>
      <c r="V1317" s="39" t="n">
        <f aca="false">IFERROR(Counts!AJ1317/Counts!AI1317,"")</f>
        <v>69.2373983739838</v>
      </c>
      <c r="W1317" s="38" t="n">
        <f aca="false">IFERROR(Counts!AK1317/Counts!AI1317,"")</f>
        <v>0.032520325203252</v>
      </c>
      <c r="X1317" s="40" t="n">
        <f aca="false">IFERROR(Counts!O1317,"")</f>
        <v>0.896</v>
      </c>
      <c r="Y1317" s="36" t="n">
        <f aca="false">IFERROR(INDEX('Season Counts'!$Y$2:$Y$740,$AF1317)/INDEX('Season Counts'!$X$2:$X$740,$AF1317),"")</f>
        <v>0.314221556886228</v>
      </c>
      <c r="Z1317" s="37" t="n">
        <f aca="false">IFERROR(J1317-Y1317,"")</f>
        <v>-0.017400128314799</v>
      </c>
      <c r="AA1317" s="38" t="n">
        <f aca="false">IFERROR(INDEX('Season Counts'!$K$2:$K$740,$AF1317)/INDEX('Season Counts'!$J$2:$J$740,$AF1317),"")</f>
        <v>0.230645161290323</v>
      </c>
      <c r="AB1317" s="41" t="n">
        <f aca="false">IFERROR(R1317-AA1317,"")</f>
        <v>-0.067008797653959</v>
      </c>
      <c r="AC1317" s="39" t="n">
        <f aca="false">IFERROR(INDEX('Season Counts'!$AG$2:$AG$740,$AF1317)/INDEX('Season Counts'!$AF$2:$AF$740,$AF1317),"")</f>
        <v>68.9824786324786</v>
      </c>
      <c r="AD1317" s="40" t="n">
        <f aca="false">IFERROR(V1317-AC1317,"")</f>
        <v>0.25491974150512</v>
      </c>
      <c r="AE1317" s="4" t="str">
        <f aca="false">IF(D1317&lt;Guide!$C$21,"Low PA",IF(TRIM(IF(ISNUMBER(AD1317),IF(N(AD1317)&lt;=-Guide!$C$24,"▼ Bat Speed  ",IF(N(AD1317)&gt;=Guide!$C$24,"▲ Bat Speed  ","")),"")&amp;IF(N(Z1317)&gt;=Guide!$C$22,"▲ Contact  ","")&amp;IF(N(Z1317)&lt;=-Guide!$C$22,"▼ Contact  ","")&amp;IF(N(AB1317)&gt;=Guide!$C$23,"▲ Chase  ","")&amp;IF(N(AB1317)&lt;=-Guide!$C$23,"▼ Chase  ",""))="","Stable",TRIM(IF(ISNUMBER(AD1317),IF(N(AD1317)&lt;=-Guide!$C$24,"▼ Bat Speed  ",IF(N(AD1317)&gt;=Guide!$C$24,"▲ Bat Speed  ","")),"")&amp;IF(N(Z1317)&gt;=Guide!$C$22,"▲ Contact  ","")&amp;IF(N(Z1317)&lt;=-Guide!$C$22,"▼ Contact  ","")&amp;IF(N(AB1317)&gt;=Guide!$C$23,"▲ Chase  ","")&amp;IF(N(AB1317)&lt;=-Guide!$C$23,"▼ Chase  ",""))))</f>
        <v>▼ Chase</v>
      </c>
      <c r="AF1317" s="35" t="n">
        <f aca="false">MATCH(Counts!A1317,'Season Counts'!$A$2:$A$740,0)</f>
        <v>338</v>
      </c>
    </row>
    <row r="1318" customFormat="false" ht="15" hidden="false" customHeight="false" outlineLevel="0" collapsed="false">
      <c r="A1318" s="34" t="str">
        <f aca="false">Counts!B1318</f>
        <v>LAA</v>
      </c>
      <c r="B1318" s="5" t="str">
        <f aca="false">Counts!C1318</f>
        <v>Wade Meckler</v>
      </c>
      <c r="C1318" s="34" t="str">
        <f aca="false">Counts!F1318</f>
        <v>Sep</v>
      </c>
      <c r="D1318" s="35" t="n">
        <f aca="false">IFERROR(Counts!P1318,"")</f>
        <v>90</v>
      </c>
      <c r="E1318" s="36" t="n">
        <f aca="false">IFERROR(Counts!R1318/Counts!Q1318,"")</f>
        <v>0.317073170731707</v>
      </c>
      <c r="F1318" s="36" t="n">
        <f aca="false">IFERROR((Counts!R1318+Counts!V1318+Counts!W1318)/(Counts!Q1318+Counts!V1318+Counts!W1318+Counts!X1318),"")</f>
        <v>0.377777777777778</v>
      </c>
      <c r="G1318" s="36" t="n">
        <f aca="false">IFERROR((Counts!R1318+Counts!S1318+2*Counts!T1318+3*Counts!U1318)/Counts!Q1318,"")</f>
        <v>0.390243902439024</v>
      </c>
      <c r="H1318" s="35" t="n">
        <f aca="false">IFERROR(Counts!U1318,"")</f>
        <v>0</v>
      </c>
      <c r="I1318" s="36" t="n">
        <f aca="false">IFERROR(Counts!Z1318/Counts!AA1318,"")</f>
        <v>0.339325842696629</v>
      </c>
      <c r="J1318" s="36" t="n">
        <f aca="false">IFERROR(Counts!AB1318/Counts!AA1318,"")</f>
        <v>0.321831460674157</v>
      </c>
      <c r="K1318" s="37" t="n">
        <f aca="false">IFERROR((Counts!AB1318-Counts!Z1318)/Counts!AA1318,"")</f>
        <v>-0.0174943820224719</v>
      </c>
      <c r="L1318" s="38" t="n">
        <f aca="false">IFERROR(Counts!Y1318/Counts!P1318,"")</f>
        <v>0.122222222222222</v>
      </c>
      <c r="M1318" s="38" t="n">
        <f aca="false">IFERROR(Counts!V1318/Counts!P1318,"")</f>
        <v>0.0777777777777778</v>
      </c>
      <c r="N1318" s="38" t="n">
        <f aca="false">IFERROR(Counts!AD1318/Counts!AC1318,"")</f>
        <v>0.028169014084507</v>
      </c>
      <c r="O1318" s="38" t="n">
        <f aca="false">IFERROR(Counts!AE1318/Counts!AC1318,"")</f>
        <v>0.366197183098592</v>
      </c>
      <c r="P1318" s="39" t="n">
        <f aca="false">IFERROR(Counts!AG1318/Counts!AF1318,"")</f>
        <v>85.57</v>
      </c>
      <c r="Q1318" s="38" t="n">
        <f aca="false">IFERROR(Counts!AH1318/Counts!AC1318,"")</f>
        <v>0.323943661971831</v>
      </c>
      <c r="R1318" s="38" t="n">
        <f aca="false">IFERROR(Counts!N1318/Counts!M1318,"")</f>
        <v>0.202614379084967</v>
      </c>
      <c r="S1318" s="38" t="n">
        <f aca="false">IFERROR(Counts!K1318/Counts!J1318,"")</f>
        <v>0.633540372670807</v>
      </c>
      <c r="T1318" s="38" t="n">
        <f aca="false">IFERROR(Counts!I1318/Counts!H1318,"")</f>
        <v>0.142857142857143</v>
      </c>
      <c r="U1318" s="38" t="n">
        <f aca="false">IFERROR(1-Counts!L1318/Counts!K1318,"")</f>
        <v>0.931372549019608</v>
      </c>
      <c r="V1318" s="39" t="n">
        <f aca="false">IFERROR(Counts!AJ1318/Counts!AI1318,"")</f>
        <v>69.2922413793103</v>
      </c>
      <c r="W1318" s="38" t="n">
        <f aca="false">IFERROR(Counts!AK1318/Counts!AI1318,"")</f>
        <v>0.0172413793103448</v>
      </c>
      <c r="X1318" s="40" t="n">
        <f aca="false">IFERROR(Counts!O1318,"")</f>
        <v>1.391</v>
      </c>
      <c r="Y1318" s="36" t="n">
        <f aca="false">IFERROR(INDEX('Season Counts'!$Y$2:$Y$740,$AF1318)/INDEX('Season Counts'!$X$2:$X$740,$AF1318),"")</f>
        <v>0.314221556886228</v>
      </c>
      <c r="Z1318" s="37" t="n">
        <f aca="false">IFERROR(J1318-Y1318,"")</f>
        <v>0.00760990378792975</v>
      </c>
      <c r="AA1318" s="38" t="n">
        <f aca="false">IFERROR(INDEX('Season Counts'!$K$2:$K$740,$AF1318)/INDEX('Season Counts'!$J$2:$J$740,$AF1318),"")</f>
        <v>0.230645161290323</v>
      </c>
      <c r="AB1318" s="41" t="n">
        <f aca="false">IFERROR(R1318-AA1318,"")</f>
        <v>-0.0280307822053553</v>
      </c>
      <c r="AC1318" s="39" t="n">
        <f aca="false">IFERROR(INDEX('Season Counts'!$AG$2:$AG$740,$AF1318)/INDEX('Season Counts'!$AF$2:$AF$740,$AF1318),"")</f>
        <v>68.9824786324786</v>
      </c>
      <c r="AD1318" s="40" t="n">
        <f aca="false">IFERROR(V1318-AC1318,"")</f>
        <v>0.309762746831709</v>
      </c>
      <c r="AE1318" s="4" t="str">
        <f aca="false">IF(D1318&lt;Guide!$C$21,"Low PA",IF(TRIM(IF(ISNUMBER(AD1318),IF(N(AD1318)&lt;=-Guide!$C$24,"▼ Bat Speed  ",IF(N(AD1318)&gt;=Guide!$C$24,"▲ Bat Speed  ","")),"")&amp;IF(N(Z1318)&gt;=Guide!$C$22,"▲ Contact  ","")&amp;IF(N(Z1318)&lt;=-Guide!$C$22,"▼ Contact  ","")&amp;IF(N(AB1318)&gt;=Guide!$C$23,"▲ Chase  ","")&amp;IF(N(AB1318)&lt;=-Guide!$C$23,"▼ Chase  ",""))="","Stable",TRIM(IF(ISNUMBER(AD1318),IF(N(AD1318)&lt;=-Guide!$C$24,"▼ Bat Speed  ",IF(N(AD1318)&gt;=Guide!$C$24,"▲ Bat Speed  ","")),"")&amp;IF(N(Z1318)&gt;=Guide!$C$22,"▲ Contact  ","")&amp;IF(N(Z1318)&lt;=-Guide!$C$22,"▼ Contact  ","")&amp;IF(N(AB1318)&gt;=Guide!$C$23,"▲ Chase  ","")&amp;IF(N(AB1318)&lt;=-Guide!$C$23,"▼ Chase  ",""))))</f>
        <v>Stable</v>
      </c>
      <c r="AF1318" s="35" t="n">
        <f aca="false">MATCH(Counts!A1318,'Season Counts'!$A$2:$A$740,0)</f>
        <v>338</v>
      </c>
    </row>
    <row r="1319" customFormat="false" ht="15" hidden="false" customHeight="false" outlineLevel="0" collapsed="false">
      <c r="A1319" s="34" t="str">
        <f aca="false">Counts!B1319</f>
        <v>LAA</v>
      </c>
      <c r="B1319" s="5" t="str">
        <f aca="false">Counts!C1319</f>
        <v>Denzer Guzman</v>
      </c>
      <c r="C1319" s="34" t="str">
        <f aca="false">Counts!F1319</f>
        <v>Jun</v>
      </c>
      <c r="D1319" s="35" t="n">
        <f aca="false">IFERROR(Counts!P1319,"")</f>
        <v>77</v>
      </c>
      <c r="E1319" s="36" t="n">
        <f aca="false">IFERROR(Counts!R1319/Counts!Q1319,"")</f>
        <v>0.267605633802817</v>
      </c>
      <c r="F1319" s="36" t="n">
        <f aca="false">IFERROR((Counts!R1319+Counts!V1319+Counts!W1319)/(Counts!Q1319+Counts!V1319+Counts!W1319+Counts!X1319),"")</f>
        <v>0.324675324675325</v>
      </c>
      <c r="G1319" s="36" t="n">
        <f aca="false">IFERROR((Counts!R1319+Counts!S1319+2*Counts!T1319+3*Counts!U1319)/Counts!Q1319,"")</f>
        <v>0.436619718309859</v>
      </c>
      <c r="H1319" s="35" t="n">
        <f aca="false">IFERROR(Counts!U1319,"")</f>
        <v>3</v>
      </c>
      <c r="I1319" s="36" t="n">
        <f aca="false">IFERROR(Counts!Z1319/Counts!AA1319,"")</f>
        <v>0.333116883116883</v>
      </c>
      <c r="J1319" s="36" t="n">
        <f aca="false">IFERROR(Counts!AB1319/Counts!AA1319,"")</f>
        <v>0.32174025974026</v>
      </c>
      <c r="K1319" s="37" t="n">
        <f aca="false">IFERROR((Counts!AB1319-Counts!Z1319)/Counts!AA1319,"")</f>
        <v>-0.0113766233766233</v>
      </c>
      <c r="L1319" s="38" t="n">
        <f aca="false">IFERROR(Counts!Y1319/Counts!P1319,"")</f>
        <v>0.207792207792208</v>
      </c>
      <c r="M1319" s="38" t="n">
        <f aca="false">IFERROR(Counts!V1319/Counts!P1319,"")</f>
        <v>0.0779220779220779</v>
      </c>
      <c r="N1319" s="38" t="n">
        <f aca="false">IFERROR(Counts!AD1319/Counts!AC1319,"")</f>
        <v>0.0909090909090909</v>
      </c>
      <c r="O1319" s="38" t="n">
        <f aca="false">IFERROR(Counts!AE1319/Counts!AC1319,"")</f>
        <v>0.418181818181818</v>
      </c>
      <c r="P1319" s="39" t="n">
        <f aca="false">IFERROR(Counts!AG1319/Counts!AF1319,"")</f>
        <v>88.8836363636364</v>
      </c>
      <c r="Q1319" s="38" t="n">
        <f aca="false">IFERROR(Counts!AH1319/Counts!AC1319,"")</f>
        <v>0.345454545454545</v>
      </c>
      <c r="R1319" s="38" t="n">
        <f aca="false">IFERROR(Counts!N1319/Counts!M1319,"")</f>
        <v>0.333333333333333</v>
      </c>
      <c r="S1319" s="38" t="n">
        <f aca="false">IFERROR(Counts!K1319/Counts!J1319,"")</f>
        <v>0.761538461538462</v>
      </c>
      <c r="T1319" s="38" t="n">
        <f aca="false">IFERROR(Counts!I1319/Counts!H1319,"")</f>
        <v>0.22972972972973</v>
      </c>
      <c r="U1319" s="38" t="n">
        <f aca="false">IFERROR(1-Counts!L1319/Counts!K1319,"")</f>
        <v>0.868686868686869</v>
      </c>
      <c r="V1319" s="39" t="n">
        <f aca="false">IFERROR(Counts!AJ1319/Counts!AI1319,"")</f>
        <v>73.8886363636364</v>
      </c>
      <c r="W1319" s="38" t="n">
        <f aca="false">IFERROR(Counts!AK1319/Counts!AI1319,"")</f>
        <v>0.378787878787879</v>
      </c>
      <c r="X1319" s="40" t="n">
        <f aca="false">IFERROR(Counts!O1319,"")</f>
        <v>0.54</v>
      </c>
      <c r="Y1319" s="36" t="n">
        <f aca="false">IFERROR(INDEX('Season Counts'!$Y$2:$Y$740,$AF1319)/INDEX('Season Counts'!$X$2:$X$740,$AF1319),"")</f>
        <v>0.266619205298013</v>
      </c>
      <c r="Z1319" s="37" t="n">
        <f aca="false">IFERROR(J1319-Y1319,"")</f>
        <v>0.0551210544422465</v>
      </c>
      <c r="AA1319" s="38" t="n">
        <f aca="false">IFERROR(INDEX('Season Counts'!$K$2:$K$740,$AF1319)/INDEX('Season Counts'!$J$2:$J$740,$AF1319),"")</f>
        <v>0.336236933797909</v>
      </c>
      <c r="AB1319" s="41" t="n">
        <f aca="false">IFERROR(R1319-AA1319,"")</f>
        <v>-0.00290360046457611</v>
      </c>
      <c r="AC1319" s="39" t="n">
        <f aca="false">IFERROR(INDEX('Season Counts'!$AG$2:$AG$740,$AF1319)/INDEX('Season Counts'!$AF$2:$AF$740,$AF1319),"")</f>
        <v>74.3389513108614</v>
      </c>
      <c r="AD1319" s="40" t="n">
        <f aca="false">IFERROR(V1319-AC1319,"")</f>
        <v>-0.450314947225067</v>
      </c>
      <c r="AE1319" s="4" t="str">
        <f aca="false">IF(D1319&lt;Guide!$C$21,"Low PA",IF(TRIM(IF(ISNUMBER(AD1319),IF(N(AD1319)&lt;=-Guide!$C$24,"▼ Bat Speed  ",IF(N(AD1319)&gt;=Guide!$C$24,"▲ Bat Speed  ","")),"")&amp;IF(N(Z1319)&gt;=Guide!$C$22,"▲ Contact  ","")&amp;IF(N(Z1319)&lt;=-Guide!$C$22,"▼ Contact  ","")&amp;IF(N(AB1319)&gt;=Guide!$C$23,"▲ Chase  ","")&amp;IF(N(AB1319)&lt;=-Guide!$C$23,"▼ Chase  ",""))="","Stable",TRIM(IF(ISNUMBER(AD1319),IF(N(AD1319)&lt;=-Guide!$C$24,"▼ Bat Speed  ",IF(N(AD1319)&gt;=Guide!$C$24,"▲ Bat Speed  ","")),"")&amp;IF(N(Z1319)&gt;=Guide!$C$22,"▲ Contact  ","")&amp;IF(N(Z1319)&lt;=-Guide!$C$22,"▼ Contact  ","")&amp;IF(N(AB1319)&gt;=Guide!$C$23,"▲ Chase  ","")&amp;IF(N(AB1319)&lt;=-Guide!$C$23,"▼ Chase  ",""))))</f>
        <v>▲ Contact</v>
      </c>
      <c r="AF1319" s="35" t="n">
        <f aca="false">MATCH(Counts!A1319,'Season Counts'!$A$2:$A$740,0)</f>
        <v>339</v>
      </c>
    </row>
    <row r="1320" customFormat="false" ht="15" hidden="false" customHeight="false" outlineLevel="0" collapsed="false">
      <c r="A1320" s="34" t="str">
        <f aca="false">Counts!B1320</f>
        <v>LAA</v>
      </c>
      <c r="B1320" s="5" t="str">
        <f aca="false">Counts!C1320</f>
        <v>Denzer Guzman</v>
      </c>
      <c r="C1320" s="34" t="str">
        <f aca="false">Counts!F1320</f>
        <v>Jul</v>
      </c>
      <c r="D1320" s="35" t="n">
        <f aca="false">IFERROR(Counts!P1320,"")</f>
        <v>72</v>
      </c>
      <c r="E1320" s="36" t="n">
        <f aca="false">IFERROR(Counts!R1320/Counts!Q1320,"")</f>
        <v>0.205882352941176</v>
      </c>
      <c r="F1320" s="36" t="n">
        <f aca="false">IFERROR((Counts!R1320+Counts!V1320+Counts!W1320)/(Counts!Q1320+Counts!V1320+Counts!W1320+Counts!X1320),"")</f>
        <v>0.23943661971831</v>
      </c>
      <c r="G1320" s="36" t="n">
        <f aca="false">IFERROR((Counts!R1320+Counts!S1320+2*Counts!T1320+3*Counts!U1320)/Counts!Q1320,"")</f>
        <v>0.308823529411765</v>
      </c>
      <c r="H1320" s="35" t="n">
        <f aca="false">IFERROR(Counts!U1320,"")</f>
        <v>2</v>
      </c>
      <c r="I1320" s="36" t="n">
        <f aca="false">IFERROR(Counts!Z1320/Counts!AA1320,"")</f>
        <v>0.249305555555556</v>
      </c>
      <c r="J1320" s="36" t="n">
        <f aca="false">IFERROR(Counts!AB1320/Counts!AA1320,"")</f>
        <v>0.242597222222222</v>
      </c>
      <c r="K1320" s="37" t="n">
        <f aca="false">IFERROR((Counts!AB1320-Counts!Z1320)/Counts!AA1320,"")</f>
        <v>-0.00670833333333334</v>
      </c>
      <c r="L1320" s="38" t="n">
        <f aca="false">IFERROR(Counts!Y1320/Counts!P1320,"")</f>
        <v>0.305555555555556</v>
      </c>
      <c r="M1320" s="38" t="n">
        <f aca="false">IFERROR(Counts!V1320/Counts!P1320,"")</f>
        <v>0.0277777777777778</v>
      </c>
      <c r="N1320" s="38" t="n">
        <f aca="false">IFERROR(Counts!AD1320/Counts!AC1320,"")</f>
        <v>0.0217391304347826</v>
      </c>
      <c r="O1320" s="38" t="n">
        <f aca="false">IFERROR(Counts!AE1320/Counts!AC1320,"")</f>
        <v>0.260869565217391</v>
      </c>
      <c r="P1320" s="39" t="n">
        <f aca="false">IFERROR(Counts!AG1320/Counts!AF1320,"")</f>
        <v>85.254347826087</v>
      </c>
      <c r="Q1320" s="38" t="n">
        <f aca="false">IFERROR(Counts!AH1320/Counts!AC1320,"")</f>
        <v>0.391304347826087</v>
      </c>
      <c r="R1320" s="38" t="n">
        <f aca="false">IFERROR(Counts!N1320/Counts!M1320,"")</f>
        <v>0.353846153846154</v>
      </c>
      <c r="S1320" s="38" t="n">
        <f aca="false">IFERROR(Counts!K1320/Counts!J1320,"")</f>
        <v>0.682758620689655</v>
      </c>
      <c r="T1320" s="38" t="n">
        <f aca="false">IFERROR(Counts!I1320/Counts!H1320,"")</f>
        <v>0.220689655172414</v>
      </c>
      <c r="U1320" s="38" t="n">
        <f aca="false">IFERROR(1-Counts!L1320/Counts!K1320,"")</f>
        <v>0.878787878787879</v>
      </c>
      <c r="V1320" s="39" t="n">
        <f aca="false">IFERROR(Counts!AJ1320/Counts!AI1320,"")</f>
        <v>74.1909836065574</v>
      </c>
      <c r="W1320" s="38" t="n">
        <f aca="false">IFERROR(Counts!AK1320/Counts!AI1320,"")</f>
        <v>0.409836065573771</v>
      </c>
      <c r="X1320" s="40" t="n">
        <f aca="false">IFERROR(Counts!O1320,"")</f>
        <v>-3.195</v>
      </c>
      <c r="Y1320" s="36" t="n">
        <f aca="false">IFERROR(INDEX('Season Counts'!$Y$2:$Y$740,$AF1320)/INDEX('Season Counts'!$X$2:$X$740,$AF1320),"")</f>
        <v>0.266619205298013</v>
      </c>
      <c r="Z1320" s="37" t="n">
        <f aca="false">IFERROR(J1320-Y1320,"")</f>
        <v>-0.024021983075791</v>
      </c>
      <c r="AA1320" s="38" t="n">
        <f aca="false">IFERROR(INDEX('Season Counts'!$K$2:$K$740,$AF1320)/INDEX('Season Counts'!$J$2:$J$740,$AF1320),"")</f>
        <v>0.336236933797909</v>
      </c>
      <c r="AB1320" s="41" t="n">
        <f aca="false">IFERROR(R1320-AA1320,"")</f>
        <v>0.0176092200482444</v>
      </c>
      <c r="AC1320" s="39" t="n">
        <f aca="false">IFERROR(INDEX('Season Counts'!$AG$2:$AG$740,$AF1320)/INDEX('Season Counts'!$AF$2:$AF$740,$AF1320),"")</f>
        <v>74.3389513108614</v>
      </c>
      <c r="AD1320" s="40" t="n">
        <f aca="false">IFERROR(V1320-AC1320,"")</f>
        <v>-0.147967704304051</v>
      </c>
      <c r="AE1320" s="4" t="str">
        <f aca="false">IF(D1320&lt;Guide!$C$21,"Low PA",IF(TRIM(IF(ISNUMBER(AD1320),IF(N(AD1320)&lt;=-Guide!$C$24,"▼ Bat Speed  ",IF(N(AD1320)&gt;=Guide!$C$24,"▲ Bat Speed  ","")),"")&amp;IF(N(Z1320)&gt;=Guide!$C$22,"▲ Contact  ","")&amp;IF(N(Z1320)&lt;=-Guide!$C$22,"▼ Contact  ","")&amp;IF(N(AB1320)&gt;=Guide!$C$23,"▲ Chase  ","")&amp;IF(N(AB1320)&lt;=-Guide!$C$23,"▼ Chase  ",""))="","Stable",TRIM(IF(ISNUMBER(AD1320),IF(N(AD1320)&lt;=-Guide!$C$24,"▼ Bat Speed  ",IF(N(AD1320)&gt;=Guide!$C$24,"▲ Bat Speed  ","")),"")&amp;IF(N(Z1320)&gt;=Guide!$C$22,"▲ Contact  ","")&amp;IF(N(Z1320)&lt;=-Guide!$C$22,"▼ Contact  ","")&amp;IF(N(AB1320)&gt;=Guide!$C$23,"▲ Chase  ","")&amp;IF(N(AB1320)&lt;=-Guide!$C$23,"▼ Chase  ",""))))</f>
        <v>Stable</v>
      </c>
      <c r="AF1320" s="35" t="n">
        <f aca="false">MATCH(Counts!A1320,'Season Counts'!$A$2:$A$740,0)</f>
        <v>339</v>
      </c>
    </row>
    <row r="1321" customFormat="false" ht="15" hidden="false" customHeight="false" outlineLevel="0" collapsed="false">
      <c r="A1321" s="34" t="str">
        <f aca="false">Counts!B1321</f>
        <v>LAA</v>
      </c>
      <c r="B1321" s="5" t="str">
        <f aca="false">Counts!C1321</f>
        <v>Denzer Guzman</v>
      </c>
      <c r="C1321" s="34" t="str">
        <f aca="false">Counts!F1321</f>
        <v>Aug</v>
      </c>
      <c r="D1321" s="35" t="n">
        <f aca="false">IFERROR(Counts!P1321,"")</f>
        <v>78</v>
      </c>
      <c r="E1321" s="36" t="n">
        <f aca="false">IFERROR(Counts!R1321/Counts!Q1321,"")</f>
        <v>0.180555555555556</v>
      </c>
      <c r="F1321" s="36" t="n">
        <f aca="false">IFERROR((Counts!R1321+Counts!V1321+Counts!W1321)/(Counts!Q1321+Counts!V1321+Counts!W1321+Counts!X1321),"")</f>
        <v>0.223684210526316</v>
      </c>
      <c r="G1321" s="36" t="n">
        <f aca="false">IFERROR((Counts!R1321+Counts!S1321+2*Counts!T1321+3*Counts!U1321)/Counts!Q1321,"")</f>
        <v>0.277777777777778</v>
      </c>
      <c r="H1321" s="35" t="n">
        <f aca="false">IFERROR(Counts!U1321,"")</f>
        <v>1</v>
      </c>
      <c r="I1321" s="36" t="n">
        <f aca="false">IFERROR(Counts!Z1321/Counts!AA1321,"")</f>
        <v>0.223684210526316</v>
      </c>
      <c r="J1321" s="36" t="n">
        <f aca="false">IFERROR(Counts!AB1321/Counts!AA1321,"")</f>
        <v>0.230105263157895</v>
      </c>
      <c r="K1321" s="37" t="n">
        <f aca="false">IFERROR((Counts!AB1321-Counts!Z1321)/Counts!AA1321,"")</f>
        <v>0.00642105263157894</v>
      </c>
      <c r="L1321" s="38" t="n">
        <f aca="false">IFERROR(Counts!Y1321/Counts!P1321,"")</f>
        <v>0.269230769230769</v>
      </c>
      <c r="M1321" s="38" t="n">
        <f aca="false">IFERROR(Counts!V1321/Counts!P1321,"")</f>
        <v>0.0512820512820513</v>
      </c>
      <c r="N1321" s="38" t="n">
        <f aca="false">IFERROR(Counts!AD1321/Counts!AC1321,"")</f>
        <v>0.0566037735849057</v>
      </c>
      <c r="O1321" s="38" t="n">
        <f aca="false">IFERROR(Counts!AE1321/Counts!AC1321,"")</f>
        <v>0.30188679245283</v>
      </c>
      <c r="P1321" s="39" t="n">
        <f aca="false">IFERROR(Counts!AG1321/Counts!AF1321,"")</f>
        <v>82.988679245283</v>
      </c>
      <c r="Q1321" s="38" t="n">
        <f aca="false">IFERROR(Counts!AH1321/Counts!AC1321,"")</f>
        <v>0.339622641509434</v>
      </c>
      <c r="R1321" s="38" t="n">
        <f aca="false">IFERROR(Counts!N1321/Counts!M1321,"")</f>
        <v>0.328947368421053</v>
      </c>
      <c r="S1321" s="38" t="n">
        <f aca="false">IFERROR(Counts!K1321/Counts!J1321,"")</f>
        <v>0.700729927007299</v>
      </c>
      <c r="T1321" s="38" t="n">
        <f aca="false">IFERROR(Counts!I1321/Counts!H1321,"")</f>
        <v>0.294520547945206</v>
      </c>
      <c r="U1321" s="38" t="n">
        <f aca="false">IFERROR(1-Counts!L1321/Counts!K1321,"")</f>
        <v>0.739583333333333</v>
      </c>
      <c r="V1321" s="39" t="n">
        <f aca="false">IFERROR(Counts!AJ1321/Counts!AI1321,"")</f>
        <v>74.0305970149254</v>
      </c>
      <c r="W1321" s="38" t="n">
        <f aca="false">IFERROR(Counts!AK1321/Counts!AI1321,"")</f>
        <v>0.447761194029851</v>
      </c>
      <c r="X1321" s="40" t="n">
        <f aca="false">IFERROR(Counts!O1321,"")</f>
        <v>-6.455</v>
      </c>
      <c r="Y1321" s="36" t="n">
        <f aca="false">IFERROR(INDEX('Season Counts'!$Y$2:$Y$740,$AF1321)/INDEX('Season Counts'!$X$2:$X$740,$AF1321),"")</f>
        <v>0.266619205298013</v>
      </c>
      <c r="Z1321" s="37" t="n">
        <f aca="false">IFERROR(J1321-Y1321,"")</f>
        <v>-0.0365139421401185</v>
      </c>
      <c r="AA1321" s="38" t="n">
        <f aca="false">IFERROR(INDEX('Season Counts'!$K$2:$K$740,$AF1321)/INDEX('Season Counts'!$J$2:$J$740,$AF1321),"")</f>
        <v>0.336236933797909</v>
      </c>
      <c r="AB1321" s="41" t="n">
        <f aca="false">IFERROR(R1321-AA1321,"")</f>
        <v>-0.00728956537685677</v>
      </c>
      <c r="AC1321" s="39" t="n">
        <f aca="false">IFERROR(INDEX('Season Counts'!$AG$2:$AG$740,$AF1321)/INDEX('Season Counts'!$AF$2:$AF$740,$AF1321),"")</f>
        <v>74.3389513108614</v>
      </c>
      <c r="AD1321" s="40" t="n">
        <f aca="false">IFERROR(V1321-AC1321,"")</f>
        <v>-0.308354295936041</v>
      </c>
      <c r="AE1321" s="4" t="str">
        <f aca="false">IF(D1321&lt;Guide!$C$21,"Low PA",IF(TRIM(IF(ISNUMBER(AD1321),IF(N(AD1321)&lt;=-Guide!$C$24,"▼ Bat Speed  ",IF(N(AD1321)&gt;=Guide!$C$24,"▲ Bat Speed  ","")),"")&amp;IF(N(Z1321)&gt;=Guide!$C$22,"▲ Contact  ","")&amp;IF(N(Z1321)&lt;=-Guide!$C$22,"▼ Contact  ","")&amp;IF(N(AB1321)&gt;=Guide!$C$23,"▲ Chase  ","")&amp;IF(N(AB1321)&lt;=-Guide!$C$23,"▼ Chase  ",""))="","Stable",TRIM(IF(ISNUMBER(AD1321),IF(N(AD1321)&lt;=-Guide!$C$24,"▼ Bat Speed  ",IF(N(AD1321)&gt;=Guide!$C$24,"▲ Bat Speed  ","")),"")&amp;IF(N(Z1321)&gt;=Guide!$C$22,"▲ Contact  ","")&amp;IF(N(Z1321)&lt;=-Guide!$C$22,"▼ Contact  ","")&amp;IF(N(AB1321)&gt;=Guide!$C$23,"▲ Chase  ","")&amp;IF(N(AB1321)&lt;=-Guide!$C$23,"▼ Chase  ",""))))</f>
        <v>Stable</v>
      </c>
      <c r="AF1321" s="35" t="n">
        <f aca="false">MATCH(Counts!A1321,'Season Counts'!$A$2:$A$740,0)</f>
        <v>339</v>
      </c>
    </row>
    <row r="1322" customFormat="false" ht="15" hidden="false" customHeight="false" outlineLevel="0" collapsed="false">
      <c r="A1322" s="34" t="str">
        <f aca="false">Counts!B1322</f>
        <v>LAA</v>
      </c>
      <c r="B1322" s="5" t="str">
        <f aca="false">Counts!C1322</f>
        <v>Denzer Guzman</v>
      </c>
      <c r="C1322" s="34" t="str">
        <f aca="false">Counts!F1322</f>
        <v>Sep</v>
      </c>
      <c r="D1322" s="35" t="n">
        <f aca="false">IFERROR(Counts!P1322,"")</f>
        <v>77</v>
      </c>
      <c r="E1322" s="36" t="n">
        <f aca="false">IFERROR(Counts!R1322/Counts!Q1322,"")</f>
        <v>0.222222222222222</v>
      </c>
      <c r="F1322" s="36" t="n">
        <f aca="false">IFERROR((Counts!R1322+Counts!V1322+Counts!W1322)/(Counts!Q1322+Counts!V1322+Counts!W1322+Counts!X1322),"")</f>
        <v>0.272727272727273</v>
      </c>
      <c r="G1322" s="36" t="n">
        <f aca="false">IFERROR((Counts!R1322+Counts!S1322+2*Counts!T1322+3*Counts!U1322)/Counts!Q1322,"")</f>
        <v>0.319444444444444</v>
      </c>
      <c r="H1322" s="35" t="n">
        <f aca="false">IFERROR(Counts!U1322,"")</f>
        <v>2</v>
      </c>
      <c r="I1322" s="36" t="n">
        <f aca="false">IFERROR(Counts!Z1322/Counts!AA1322,"")</f>
        <v>0.265584415584416</v>
      </c>
      <c r="J1322" s="36" t="n">
        <f aca="false">IFERROR(Counts!AB1322/Counts!AA1322,"")</f>
        <v>0.27</v>
      </c>
      <c r="K1322" s="37" t="n">
        <f aca="false">IFERROR((Counts!AB1322-Counts!Z1322)/Counts!AA1322,"")</f>
        <v>0.00441558441558441</v>
      </c>
      <c r="L1322" s="38" t="n">
        <f aca="false">IFERROR(Counts!Y1322/Counts!P1322,"")</f>
        <v>0.246753246753247</v>
      </c>
      <c r="M1322" s="38" t="n">
        <f aca="false">IFERROR(Counts!V1322/Counts!P1322,"")</f>
        <v>0.0649350649350649</v>
      </c>
      <c r="N1322" s="38" t="n">
        <f aca="false">IFERROR(Counts!AD1322/Counts!AC1322,"")</f>
        <v>0.0188679245283019</v>
      </c>
      <c r="O1322" s="38" t="n">
        <f aca="false">IFERROR(Counts!AE1322/Counts!AC1322,"")</f>
        <v>0.39622641509434</v>
      </c>
      <c r="P1322" s="39" t="n">
        <f aca="false">IFERROR(Counts!AG1322/Counts!AF1322,"")</f>
        <v>87.5698113207547</v>
      </c>
      <c r="Q1322" s="38" t="n">
        <f aca="false">IFERROR(Counts!AH1322/Counts!AC1322,"")</f>
        <v>0.377358490566038</v>
      </c>
      <c r="R1322" s="38" t="n">
        <f aca="false">IFERROR(Counts!N1322/Counts!M1322,"")</f>
        <v>0.331034482758621</v>
      </c>
      <c r="S1322" s="38" t="n">
        <f aca="false">IFERROR(Counts!K1322/Counts!J1322,"")</f>
        <v>0.790540540540541</v>
      </c>
      <c r="T1322" s="38" t="n">
        <f aca="false">IFERROR(Counts!I1322/Counts!H1322,"")</f>
        <v>0.248484848484848</v>
      </c>
      <c r="U1322" s="38" t="n">
        <f aca="false">IFERROR(1-Counts!L1322/Counts!K1322,"")</f>
        <v>0.786324786324786</v>
      </c>
      <c r="V1322" s="39" t="n">
        <f aca="false">IFERROR(Counts!AJ1322/Counts!AI1322,"")</f>
        <v>75.1527397260274</v>
      </c>
      <c r="W1322" s="38" t="n">
        <f aca="false">IFERROR(Counts!AK1322/Counts!AI1322,"")</f>
        <v>0.575342465753425</v>
      </c>
      <c r="X1322" s="40" t="n">
        <f aca="false">IFERROR(Counts!O1322,"")</f>
        <v>-2.689</v>
      </c>
      <c r="Y1322" s="36" t="n">
        <f aca="false">IFERROR(INDEX('Season Counts'!$Y$2:$Y$740,$AF1322)/INDEX('Season Counts'!$X$2:$X$740,$AF1322),"")</f>
        <v>0.266619205298013</v>
      </c>
      <c r="Z1322" s="37" t="n">
        <f aca="false">IFERROR(J1322-Y1322,"")</f>
        <v>0.00338079470198671</v>
      </c>
      <c r="AA1322" s="38" t="n">
        <f aca="false">IFERROR(INDEX('Season Counts'!$K$2:$K$740,$AF1322)/INDEX('Season Counts'!$J$2:$J$740,$AF1322),"")</f>
        <v>0.336236933797909</v>
      </c>
      <c r="AB1322" s="41" t="n">
        <f aca="false">IFERROR(R1322-AA1322,"")</f>
        <v>-0.00520245103928874</v>
      </c>
      <c r="AC1322" s="39" t="n">
        <f aca="false">IFERROR(INDEX('Season Counts'!$AG$2:$AG$740,$AF1322)/INDEX('Season Counts'!$AF$2:$AF$740,$AF1322),"")</f>
        <v>74.3389513108614</v>
      </c>
      <c r="AD1322" s="40" t="n">
        <f aca="false">IFERROR(V1322-AC1322,"")</f>
        <v>0.813788415165973</v>
      </c>
      <c r="AE1322" s="4" t="str">
        <f aca="false">IF(D1322&lt;Guide!$C$21,"Low PA",IF(TRIM(IF(ISNUMBER(AD1322),IF(N(AD1322)&lt;=-Guide!$C$24,"▼ Bat Speed  ",IF(N(AD1322)&gt;=Guide!$C$24,"▲ Bat Speed  ","")),"")&amp;IF(N(Z1322)&gt;=Guide!$C$22,"▲ Contact  ","")&amp;IF(N(Z1322)&lt;=-Guide!$C$22,"▼ Contact  ","")&amp;IF(N(AB1322)&gt;=Guide!$C$23,"▲ Chase  ","")&amp;IF(N(AB1322)&lt;=-Guide!$C$23,"▼ Chase  ",""))="","Stable",TRIM(IF(ISNUMBER(AD1322),IF(N(AD1322)&lt;=-Guide!$C$24,"▼ Bat Speed  ",IF(N(AD1322)&gt;=Guide!$C$24,"▲ Bat Speed  ","")),"")&amp;IF(N(Z1322)&gt;=Guide!$C$22,"▲ Contact  ","")&amp;IF(N(Z1322)&lt;=-Guide!$C$22,"▼ Contact  ","")&amp;IF(N(AB1322)&gt;=Guide!$C$23,"▲ Chase  ","")&amp;IF(N(AB1322)&lt;=-Guide!$C$23,"▼ Chase  ",""))))</f>
        <v>Stable</v>
      </c>
      <c r="AF1322" s="35" t="n">
        <f aca="false">MATCH(Counts!A1322,'Season Counts'!$A$2:$A$740,0)</f>
        <v>339</v>
      </c>
    </row>
    <row r="1323" customFormat="false" ht="15" hidden="false" customHeight="false" outlineLevel="0" collapsed="false">
      <c r="A1323" s="34" t="str">
        <f aca="false">Counts!B1323</f>
        <v>LAA</v>
      </c>
      <c r="B1323" s="5" t="str">
        <f aca="false">Counts!C1323</f>
        <v>Logan O'Hoppe</v>
      </c>
      <c r="C1323" s="34" t="str">
        <f aca="false">Counts!F1323</f>
        <v>Mar-Apr</v>
      </c>
      <c r="D1323" s="35" t="n">
        <f aca="false">IFERROR(Counts!P1323,"")</f>
        <v>93</v>
      </c>
      <c r="E1323" s="36" t="n">
        <f aca="false">IFERROR(Counts!R1323/Counts!Q1323,"")</f>
        <v>0.205128205128205</v>
      </c>
      <c r="F1323" s="36" t="n">
        <f aca="false">IFERROR((Counts!R1323+Counts!V1323+Counts!W1323)/(Counts!Q1323+Counts!V1323+Counts!W1323+Counts!X1323),"")</f>
        <v>0.32258064516129</v>
      </c>
      <c r="G1323" s="36" t="n">
        <f aca="false">IFERROR((Counts!R1323+Counts!S1323+2*Counts!T1323+3*Counts!U1323)/Counts!Q1323,"")</f>
        <v>0.256410256410256</v>
      </c>
      <c r="H1323" s="35" t="n">
        <f aca="false">IFERROR(Counts!U1323,"")</f>
        <v>1</v>
      </c>
      <c r="I1323" s="36" t="n">
        <f aca="false">IFERROR(Counts!Z1323/Counts!AA1323,"")</f>
        <v>0.271195652173913</v>
      </c>
      <c r="J1323" s="36" t="n">
        <f aca="false">IFERROR(Counts!AB1323/Counts!AA1323,"")</f>
        <v>0.288532608695652</v>
      </c>
      <c r="K1323" s="37" t="n">
        <f aca="false">IFERROR((Counts!AB1323-Counts!Z1323)/Counts!AA1323,"")</f>
        <v>0.0173369565217392</v>
      </c>
      <c r="L1323" s="38" t="n">
        <f aca="false">IFERROR(Counts!Y1323/Counts!P1323,"")</f>
        <v>0.247311827956989</v>
      </c>
      <c r="M1323" s="38" t="n">
        <f aca="false">IFERROR(Counts!V1323/Counts!P1323,"")</f>
        <v>0.118279569892473</v>
      </c>
      <c r="N1323" s="38" t="n">
        <f aca="false">IFERROR(Counts!AD1323/Counts!AC1323,"")</f>
        <v>0.107142857142857</v>
      </c>
      <c r="O1323" s="38" t="n">
        <f aca="false">IFERROR(Counts!AE1323/Counts!AC1323,"")</f>
        <v>0.410714285714286</v>
      </c>
      <c r="P1323" s="39" t="n">
        <f aca="false">IFERROR(Counts!AG1323/Counts!AF1323,"")</f>
        <v>87.3732142857143</v>
      </c>
      <c r="Q1323" s="38" t="n">
        <f aca="false">IFERROR(Counts!AH1323/Counts!AC1323,"")</f>
        <v>0.285714285714286</v>
      </c>
      <c r="R1323" s="38" t="n">
        <f aca="false">IFERROR(Counts!N1323/Counts!M1323,"")</f>
        <v>0.322274881516588</v>
      </c>
      <c r="S1323" s="38" t="n">
        <f aca="false">IFERROR(Counts!K1323/Counts!J1323,"")</f>
        <v>0.658536585365854</v>
      </c>
      <c r="T1323" s="38" t="n">
        <f aca="false">IFERROR(Counts!I1323/Counts!H1323,"")</f>
        <v>0.278409090909091</v>
      </c>
      <c r="U1323" s="38" t="n">
        <f aca="false">IFERROR(1-Counts!L1323/Counts!K1323,"")</f>
        <v>0.851851851851852</v>
      </c>
      <c r="V1323" s="39" t="n">
        <f aca="false">IFERROR(Counts!AJ1323/Counts!AI1323,"")</f>
        <v>71.7962025316456</v>
      </c>
      <c r="W1323" s="38" t="n">
        <f aca="false">IFERROR(Counts!AK1323/Counts!AI1323,"")</f>
        <v>0.208860759493671</v>
      </c>
      <c r="X1323" s="40" t="n">
        <f aca="false">IFERROR(Counts!O1323,"")</f>
        <v>-3.503</v>
      </c>
      <c r="Y1323" s="36" t="n">
        <f aca="false">IFERROR(INDEX('Season Counts'!$Y$2:$Y$740,$AF1323)/INDEX('Season Counts'!$X$2:$X$740,$AF1323),"")</f>
        <v>0.26216862745098</v>
      </c>
      <c r="Z1323" s="37" t="n">
        <f aca="false">IFERROR(J1323-Y1323,"")</f>
        <v>0.0263639812446718</v>
      </c>
      <c r="AA1323" s="38" t="n">
        <f aca="false">IFERROR(INDEX('Season Counts'!$K$2:$K$740,$AF1323)/INDEX('Season Counts'!$J$2:$J$740,$AF1323),"")</f>
        <v>0.348514851485149</v>
      </c>
      <c r="AB1323" s="41" t="n">
        <f aca="false">IFERROR(R1323-AA1323,"")</f>
        <v>-0.0262399699685608</v>
      </c>
      <c r="AC1323" s="39" t="n">
        <f aca="false">IFERROR(INDEX('Season Counts'!$AG$2:$AG$740,$AF1323)/INDEX('Season Counts'!$AF$2:$AF$740,$AF1323),"")</f>
        <v>72.0828162291169</v>
      </c>
      <c r="AD1323" s="40" t="n">
        <f aca="false">IFERROR(V1323-AC1323,"")</f>
        <v>-0.286613697471381</v>
      </c>
      <c r="AE1323" s="4" t="str">
        <f aca="false">IF(D1323&lt;Guide!$C$21,"Low PA",IF(TRIM(IF(ISNUMBER(AD1323),IF(N(AD1323)&lt;=-Guide!$C$24,"▼ Bat Speed  ",IF(N(AD1323)&gt;=Guide!$C$24,"▲ Bat Speed  ","")),"")&amp;IF(N(Z1323)&gt;=Guide!$C$22,"▲ Contact  ","")&amp;IF(N(Z1323)&lt;=-Guide!$C$22,"▼ Contact  ","")&amp;IF(N(AB1323)&gt;=Guide!$C$23,"▲ Chase  ","")&amp;IF(N(AB1323)&lt;=-Guide!$C$23,"▼ Chase  ",""))="","Stable",TRIM(IF(ISNUMBER(AD1323),IF(N(AD1323)&lt;=-Guide!$C$24,"▼ Bat Speed  ",IF(N(AD1323)&gt;=Guide!$C$24,"▲ Bat Speed  ","")),"")&amp;IF(N(Z1323)&gt;=Guide!$C$22,"▲ Contact  ","")&amp;IF(N(Z1323)&lt;=-Guide!$C$22,"▼ Contact  ","")&amp;IF(N(AB1323)&gt;=Guide!$C$23,"▲ Chase  ","")&amp;IF(N(AB1323)&lt;=-Guide!$C$23,"▼ Chase  ",""))))</f>
        <v>Stable</v>
      </c>
      <c r="AF1323" s="35" t="n">
        <f aca="false">MATCH(Counts!A1323,'Season Counts'!$A$2:$A$740,0)</f>
        <v>340</v>
      </c>
    </row>
    <row r="1324" customFormat="false" ht="15" hidden="false" customHeight="false" outlineLevel="0" collapsed="false">
      <c r="A1324" s="34" t="str">
        <f aca="false">Counts!B1324</f>
        <v>LAA</v>
      </c>
      <c r="B1324" s="5" t="str">
        <f aca="false">Counts!C1324</f>
        <v>Logan O'Hoppe</v>
      </c>
      <c r="C1324" s="34" t="str">
        <f aca="false">Counts!F1324</f>
        <v>May</v>
      </c>
      <c r="D1324" s="35" t="n">
        <f aca="false">IFERROR(Counts!P1324,"")</f>
        <v>40</v>
      </c>
      <c r="E1324" s="36" t="n">
        <f aca="false">IFERROR(Counts!R1324/Counts!Q1324,"")</f>
        <v>0.210526315789474</v>
      </c>
      <c r="F1324" s="36" t="n">
        <f aca="false">IFERROR((Counts!R1324+Counts!V1324+Counts!W1324)/(Counts!Q1324+Counts!V1324+Counts!W1324+Counts!X1324),"")</f>
        <v>0.25</v>
      </c>
      <c r="G1324" s="36" t="n">
        <f aca="false">IFERROR((Counts!R1324+Counts!S1324+2*Counts!T1324+3*Counts!U1324)/Counts!Q1324,"")</f>
        <v>0.368421052631579</v>
      </c>
      <c r="H1324" s="35" t="n">
        <f aca="false">IFERROR(Counts!U1324,"")</f>
        <v>1</v>
      </c>
      <c r="I1324" s="36" t="n">
        <f aca="false">IFERROR(Counts!Z1324/Counts!AA1324,"")</f>
        <v>0.26875</v>
      </c>
      <c r="J1324" s="36" t="n">
        <f aca="false">IFERROR(Counts!AB1324/Counts!AA1324,"")</f>
        <v>0.2705</v>
      </c>
      <c r="K1324" s="37" t="n">
        <f aca="false">IFERROR((Counts!AB1324-Counts!Z1324)/Counts!AA1324,"")</f>
        <v>0.00175000000000001</v>
      </c>
      <c r="L1324" s="38" t="n">
        <f aca="false">IFERROR(Counts!Y1324/Counts!P1324,"")</f>
        <v>0.175</v>
      </c>
      <c r="M1324" s="38" t="n">
        <f aca="false">IFERROR(Counts!V1324/Counts!P1324,"")</f>
        <v>0.05</v>
      </c>
      <c r="N1324" s="38" t="n">
        <f aca="false">IFERROR(Counts!AD1324/Counts!AC1324,"")</f>
        <v>0.129032258064516</v>
      </c>
      <c r="O1324" s="38" t="n">
        <f aca="false">IFERROR(Counts!AE1324/Counts!AC1324,"")</f>
        <v>0.32258064516129</v>
      </c>
      <c r="P1324" s="39" t="n">
        <f aca="false">IFERROR(Counts!AG1324/Counts!AF1324,"")</f>
        <v>84.5096774193548</v>
      </c>
      <c r="Q1324" s="38" t="n">
        <f aca="false">IFERROR(Counts!AH1324/Counts!AC1324,"")</f>
        <v>0.258064516129032</v>
      </c>
      <c r="R1324" s="38" t="n">
        <f aca="false">IFERROR(Counts!N1324/Counts!M1324,"")</f>
        <v>0.310810810810811</v>
      </c>
      <c r="S1324" s="38" t="n">
        <f aca="false">IFERROR(Counts!K1324/Counts!J1324,"")</f>
        <v>0.791044776119403</v>
      </c>
      <c r="T1324" s="38" t="n">
        <f aca="false">IFERROR(Counts!I1324/Counts!H1324,"")</f>
        <v>0.25</v>
      </c>
      <c r="U1324" s="38" t="n">
        <f aca="false">IFERROR(1-Counts!L1324/Counts!K1324,"")</f>
        <v>0.886792452830189</v>
      </c>
      <c r="V1324" s="39" t="n">
        <f aca="false">IFERROR(Counts!AJ1324/Counts!AI1324,"")</f>
        <v>72.2901408450704</v>
      </c>
      <c r="W1324" s="38" t="n">
        <f aca="false">IFERROR(Counts!AK1324/Counts!AI1324,"")</f>
        <v>0.295774647887324</v>
      </c>
      <c r="X1324" s="40" t="n">
        <f aca="false">IFERROR(Counts!O1324,"")</f>
        <v>-0.609</v>
      </c>
      <c r="Y1324" s="36" t="n">
        <f aca="false">IFERROR(INDEX('Season Counts'!$Y$2:$Y$740,$AF1324)/INDEX('Season Counts'!$X$2:$X$740,$AF1324),"")</f>
        <v>0.26216862745098</v>
      </c>
      <c r="Z1324" s="37" t="n">
        <f aca="false">IFERROR(J1324-Y1324,"")</f>
        <v>0.00833137254901967</v>
      </c>
      <c r="AA1324" s="38" t="n">
        <f aca="false">IFERROR(INDEX('Season Counts'!$K$2:$K$740,$AF1324)/INDEX('Season Counts'!$J$2:$J$740,$AF1324),"")</f>
        <v>0.348514851485149</v>
      </c>
      <c r="AB1324" s="41" t="n">
        <f aca="false">IFERROR(R1324-AA1324,"")</f>
        <v>-0.0377040406743377</v>
      </c>
      <c r="AC1324" s="39" t="n">
        <f aca="false">IFERROR(INDEX('Season Counts'!$AG$2:$AG$740,$AF1324)/INDEX('Season Counts'!$AF$2:$AF$740,$AF1324),"")</f>
        <v>72.0828162291169</v>
      </c>
      <c r="AD1324" s="40" t="n">
        <f aca="false">IFERROR(V1324-AC1324,"")</f>
        <v>0.207324615953482</v>
      </c>
      <c r="AE1324" s="4" t="str">
        <f aca="false">IF(D1324&lt;Guide!$C$21,"Low PA",IF(TRIM(IF(ISNUMBER(AD1324),IF(N(AD1324)&lt;=-Guide!$C$24,"▼ Bat Speed  ",IF(N(AD1324)&gt;=Guide!$C$24,"▲ Bat Speed  ","")),"")&amp;IF(N(Z1324)&gt;=Guide!$C$22,"▲ Contact  ","")&amp;IF(N(Z1324)&lt;=-Guide!$C$22,"▼ Contact  ","")&amp;IF(N(AB1324)&gt;=Guide!$C$23,"▲ Chase  ","")&amp;IF(N(AB1324)&lt;=-Guide!$C$23,"▼ Chase  ",""))="","Stable",TRIM(IF(ISNUMBER(AD1324),IF(N(AD1324)&lt;=-Guide!$C$24,"▼ Bat Speed  ",IF(N(AD1324)&gt;=Guide!$C$24,"▲ Bat Speed  ","")),"")&amp;IF(N(Z1324)&gt;=Guide!$C$22,"▲ Contact  ","")&amp;IF(N(Z1324)&lt;=-Guide!$C$22,"▼ Contact  ","")&amp;IF(N(AB1324)&gt;=Guide!$C$23,"▲ Chase  ","")&amp;IF(N(AB1324)&lt;=-Guide!$C$23,"▼ Chase  ",""))))</f>
        <v>Stable</v>
      </c>
      <c r="AF1324" s="35" t="n">
        <f aca="false">MATCH(Counts!A1324,'Season Counts'!$A$2:$A$740,0)</f>
        <v>340</v>
      </c>
    </row>
    <row r="1325" customFormat="false" ht="15" hidden="false" customHeight="false" outlineLevel="0" collapsed="false">
      <c r="A1325" s="34" t="str">
        <f aca="false">Counts!B1325</f>
        <v>LAA</v>
      </c>
      <c r="B1325" s="5" t="str">
        <f aca="false">Counts!C1325</f>
        <v>Logan O'Hoppe</v>
      </c>
      <c r="C1325" s="34" t="str">
        <f aca="false">Counts!F1325</f>
        <v>Jun</v>
      </c>
      <c r="D1325" s="35" t="n">
        <f aca="false">IFERROR(Counts!P1325,"")</f>
        <v>73</v>
      </c>
      <c r="E1325" s="36" t="n">
        <f aca="false">IFERROR(Counts!R1325/Counts!Q1325,"")</f>
        <v>0.267605633802817</v>
      </c>
      <c r="F1325" s="36" t="n">
        <f aca="false">IFERROR((Counts!R1325+Counts!V1325+Counts!W1325)/(Counts!Q1325+Counts!V1325+Counts!W1325+Counts!X1325),"")</f>
        <v>0.277777777777778</v>
      </c>
      <c r="G1325" s="36" t="n">
        <f aca="false">IFERROR((Counts!R1325+Counts!S1325+2*Counts!T1325+3*Counts!U1325)/Counts!Q1325,"")</f>
        <v>0.408450704225352</v>
      </c>
      <c r="H1325" s="35" t="n">
        <f aca="false">IFERROR(Counts!U1325,"")</f>
        <v>2</v>
      </c>
      <c r="I1325" s="36" t="n">
        <f aca="false">IFERROR(Counts!Z1325/Counts!AA1325,"")</f>
        <v>0.297222222222222</v>
      </c>
      <c r="J1325" s="36" t="n">
        <f aca="false">IFERROR(Counts!AB1325/Counts!AA1325,"")</f>
        <v>0.238458333333333</v>
      </c>
      <c r="K1325" s="37" t="n">
        <f aca="false">IFERROR((Counts!AB1325-Counts!Z1325)/Counts!AA1325,"")</f>
        <v>-0.0587638888888889</v>
      </c>
      <c r="L1325" s="38" t="n">
        <f aca="false">IFERROR(Counts!Y1325/Counts!P1325,"")</f>
        <v>0.301369863013699</v>
      </c>
      <c r="M1325" s="38" t="n">
        <f aca="false">IFERROR(Counts!V1325/Counts!P1325,"")</f>
        <v>0.0136986301369863</v>
      </c>
      <c r="N1325" s="38" t="n">
        <f aca="false">IFERROR(Counts!AD1325/Counts!AC1325,"")</f>
        <v>0.08</v>
      </c>
      <c r="O1325" s="38" t="n">
        <f aca="false">IFERROR(Counts!AE1325/Counts!AC1325,"")</f>
        <v>0.36</v>
      </c>
      <c r="P1325" s="39" t="n">
        <f aca="false">IFERROR(Counts!AG1325/Counts!AF1325,"")</f>
        <v>85.464</v>
      </c>
      <c r="Q1325" s="38" t="n">
        <f aca="false">IFERROR(Counts!AH1325/Counts!AC1325,"")</f>
        <v>0.36</v>
      </c>
      <c r="R1325" s="38" t="n">
        <f aca="false">IFERROR(Counts!N1325/Counts!M1325,"")</f>
        <v>0.403100775193798</v>
      </c>
      <c r="S1325" s="38" t="n">
        <f aca="false">IFERROR(Counts!K1325/Counts!J1325,"")</f>
        <v>0.738317757009346</v>
      </c>
      <c r="T1325" s="38" t="n">
        <f aca="false">IFERROR(Counts!I1325/Counts!H1325,"")</f>
        <v>0.236641221374046</v>
      </c>
      <c r="U1325" s="38" t="n">
        <f aca="false">IFERROR(1-Counts!L1325/Counts!K1325,"")</f>
        <v>0.924050632911392</v>
      </c>
      <c r="V1325" s="39" t="n">
        <f aca="false">IFERROR(Counts!AJ1325/Counts!AI1325,"")</f>
        <v>72.1936936936937</v>
      </c>
      <c r="W1325" s="38" t="n">
        <f aca="false">IFERROR(Counts!AK1325/Counts!AI1325,"")</f>
        <v>0.297297297297297</v>
      </c>
      <c r="X1325" s="40" t="n">
        <f aca="false">IFERROR(Counts!O1325,"")</f>
        <v>-0.272</v>
      </c>
      <c r="Y1325" s="36" t="n">
        <f aca="false">IFERROR(INDEX('Season Counts'!$Y$2:$Y$740,$AF1325)/INDEX('Season Counts'!$X$2:$X$740,$AF1325),"")</f>
        <v>0.26216862745098</v>
      </c>
      <c r="Z1325" s="37" t="n">
        <f aca="false">IFERROR(J1325-Y1325,"")</f>
        <v>-0.023710294117647</v>
      </c>
      <c r="AA1325" s="38" t="n">
        <f aca="false">IFERROR(INDEX('Season Counts'!$K$2:$K$740,$AF1325)/INDEX('Season Counts'!$J$2:$J$740,$AF1325),"")</f>
        <v>0.348514851485149</v>
      </c>
      <c r="AB1325" s="41" t="n">
        <f aca="false">IFERROR(R1325-AA1325,"")</f>
        <v>0.05458592370865</v>
      </c>
      <c r="AC1325" s="39" t="n">
        <f aca="false">IFERROR(INDEX('Season Counts'!$AG$2:$AG$740,$AF1325)/INDEX('Season Counts'!$AF$2:$AF$740,$AF1325),"")</f>
        <v>72.0828162291169</v>
      </c>
      <c r="AD1325" s="40" t="n">
        <f aca="false">IFERROR(V1325-AC1325,"")</f>
        <v>0.110877464576745</v>
      </c>
      <c r="AE1325" s="4" t="str">
        <f aca="false">IF(D1325&lt;Guide!$C$21,"Low PA",IF(TRIM(IF(ISNUMBER(AD1325),IF(N(AD1325)&lt;=-Guide!$C$24,"▼ Bat Speed  ",IF(N(AD1325)&gt;=Guide!$C$24,"▲ Bat Speed  ","")),"")&amp;IF(N(Z1325)&gt;=Guide!$C$22,"▲ Contact  ","")&amp;IF(N(Z1325)&lt;=-Guide!$C$22,"▼ Contact  ","")&amp;IF(N(AB1325)&gt;=Guide!$C$23,"▲ Chase  ","")&amp;IF(N(AB1325)&lt;=-Guide!$C$23,"▼ Chase  ",""))="","Stable",TRIM(IF(ISNUMBER(AD1325),IF(N(AD1325)&lt;=-Guide!$C$24,"▼ Bat Speed  ",IF(N(AD1325)&gt;=Guide!$C$24,"▲ Bat Speed  ","")),"")&amp;IF(N(Z1325)&gt;=Guide!$C$22,"▲ Contact  ","")&amp;IF(N(Z1325)&lt;=-Guide!$C$22,"▼ Contact  ","")&amp;IF(N(AB1325)&gt;=Guide!$C$23,"▲ Chase  ","")&amp;IF(N(AB1325)&lt;=-Guide!$C$23,"▼ Chase  ",""))))</f>
        <v>▲ Chase</v>
      </c>
      <c r="AF1325" s="35" t="n">
        <f aca="false">MATCH(Counts!A1325,'Season Counts'!$A$2:$A$740,0)</f>
        <v>340</v>
      </c>
    </row>
    <row r="1326" customFormat="false" ht="15" hidden="false" customHeight="false" outlineLevel="0" collapsed="false">
      <c r="A1326" s="34" t="str">
        <f aca="false">Counts!B1326</f>
        <v>LAA</v>
      </c>
      <c r="B1326" s="5" t="str">
        <f aca="false">Counts!C1326</f>
        <v>Logan O'Hoppe</v>
      </c>
      <c r="C1326" s="34" t="str">
        <f aca="false">Counts!F1326</f>
        <v>Jul</v>
      </c>
      <c r="D1326" s="35" t="n">
        <f aca="false">IFERROR(Counts!P1326,"")</f>
        <v>51</v>
      </c>
      <c r="E1326" s="36" t="n">
        <f aca="false">IFERROR(Counts!R1326/Counts!Q1326,"")</f>
        <v>0.125</v>
      </c>
      <c r="F1326" s="36" t="n">
        <f aca="false">IFERROR((Counts!R1326+Counts!V1326+Counts!W1326)/(Counts!Q1326+Counts!V1326+Counts!W1326+Counts!X1326),"")</f>
        <v>0.176470588235294</v>
      </c>
      <c r="G1326" s="36" t="n">
        <f aca="false">IFERROR((Counts!R1326+Counts!S1326+2*Counts!T1326+3*Counts!U1326)/Counts!Q1326,"")</f>
        <v>0.125</v>
      </c>
      <c r="H1326" s="35" t="n">
        <f aca="false">IFERROR(Counts!U1326,"")</f>
        <v>0</v>
      </c>
      <c r="I1326" s="36" t="n">
        <f aca="false">IFERROR(Counts!Z1326/Counts!AA1326,"")</f>
        <v>0.147058823529412</v>
      </c>
      <c r="J1326" s="36" t="n">
        <f aca="false">IFERROR(Counts!AB1326/Counts!AA1326,"")</f>
        <v>0.241549019607843</v>
      </c>
      <c r="K1326" s="37" t="n">
        <f aca="false">IFERROR((Counts!AB1326-Counts!Z1326)/Counts!AA1326,"")</f>
        <v>0.0944901960784314</v>
      </c>
      <c r="L1326" s="38" t="n">
        <f aca="false">IFERROR(Counts!Y1326/Counts!P1326,"")</f>
        <v>0.235294117647059</v>
      </c>
      <c r="M1326" s="38" t="n">
        <f aca="false">IFERROR(Counts!V1326/Counts!P1326,"")</f>
        <v>0.0588235294117647</v>
      </c>
      <c r="N1326" s="38" t="n">
        <f aca="false">IFERROR(Counts!AD1326/Counts!AC1326,"")</f>
        <v>0.0833333333333333</v>
      </c>
      <c r="O1326" s="38" t="n">
        <f aca="false">IFERROR(Counts!AE1326/Counts!AC1326,"")</f>
        <v>0.277777777777778</v>
      </c>
      <c r="P1326" s="39" t="n">
        <f aca="false">IFERROR(Counts!AG1326/Counts!AF1326,"")</f>
        <v>88.5194444444445</v>
      </c>
      <c r="Q1326" s="38" t="n">
        <f aca="false">IFERROR(Counts!AH1326/Counts!AC1326,"")</f>
        <v>0.361111111111111</v>
      </c>
      <c r="R1326" s="38" t="n">
        <f aca="false">IFERROR(Counts!N1326/Counts!M1326,"")</f>
        <v>0.362637362637363</v>
      </c>
      <c r="S1326" s="38" t="n">
        <f aca="false">IFERROR(Counts!K1326/Counts!J1326,"")</f>
        <v>0.756410256410256</v>
      </c>
      <c r="T1326" s="38" t="n">
        <f aca="false">IFERROR(Counts!I1326/Counts!H1326,"")</f>
        <v>0.326086956521739</v>
      </c>
      <c r="U1326" s="38" t="n">
        <f aca="false">IFERROR(1-Counts!L1326/Counts!K1326,"")</f>
        <v>0.88135593220339</v>
      </c>
      <c r="V1326" s="39" t="n">
        <f aca="false">IFERROR(Counts!AJ1326/Counts!AI1326,"")</f>
        <v>72.3139240506329</v>
      </c>
      <c r="W1326" s="38" t="n">
        <f aca="false">IFERROR(Counts!AK1326/Counts!AI1326,"")</f>
        <v>0.253164556962025</v>
      </c>
      <c r="X1326" s="40" t="n">
        <f aca="false">IFERROR(Counts!O1326,"")</f>
        <v>-7.904</v>
      </c>
      <c r="Y1326" s="36" t="n">
        <f aca="false">IFERROR(INDEX('Season Counts'!$Y$2:$Y$740,$AF1326)/INDEX('Season Counts'!$X$2:$X$740,$AF1326),"")</f>
        <v>0.26216862745098</v>
      </c>
      <c r="Z1326" s="37" t="n">
        <f aca="false">IFERROR(J1326-Y1326,"")</f>
        <v>-0.0206196078431372</v>
      </c>
      <c r="AA1326" s="38" t="n">
        <f aca="false">IFERROR(INDEX('Season Counts'!$K$2:$K$740,$AF1326)/INDEX('Season Counts'!$J$2:$J$740,$AF1326),"")</f>
        <v>0.348514851485149</v>
      </c>
      <c r="AB1326" s="41" t="n">
        <f aca="false">IFERROR(R1326-AA1326,"")</f>
        <v>0.0141225111522141</v>
      </c>
      <c r="AC1326" s="39" t="n">
        <f aca="false">IFERROR(INDEX('Season Counts'!$AG$2:$AG$740,$AF1326)/INDEX('Season Counts'!$AF$2:$AF$740,$AF1326),"")</f>
        <v>72.0828162291169</v>
      </c>
      <c r="AD1326" s="40" t="n">
        <f aca="false">IFERROR(V1326-AC1326,"")</f>
        <v>0.231107821515977</v>
      </c>
      <c r="AE1326" s="4" t="str">
        <f aca="false">IF(D1326&lt;Guide!$C$21,"Low PA",IF(TRIM(IF(ISNUMBER(AD1326),IF(N(AD1326)&lt;=-Guide!$C$24,"▼ Bat Speed  ",IF(N(AD1326)&gt;=Guide!$C$24,"▲ Bat Speed  ","")),"")&amp;IF(N(Z1326)&gt;=Guide!$C$22,"▲ Contact  ","")&amp;IF(N(Z1326)&lt;=-Guide!$C$22,"▼ Contact  ","")&amp;IF(N(AB1326)&gt;=Guide!$C$23,"▲ Chase  ","")&amp;IF(N(AB1326)&lt;=-Guide!$C$23,"▼ Chase  ",""))="","Stable",TRIM(IF(ISNUMBER(AD1326),IF(N(AD1326)&lt;=-Guide!$C$24,"▼ Bat Speed  ",IF(N(AD1326)&gt;=Guide!$C$24,"▲ Bat Speed  ","")),"")&amp;IF(N(Z1326)&gt;=Guide!$C$22,"▲ Contact  ","")&amp;IF(N(Z1326)&lt;=-Guide!$C$22,"▼ Contact  ","")&amp;IF(N(AB1326)&gt;=Guide!$C$23,"▲ Chase  ","")&amp;IF(N(AB1326)&lt;=-Guide!$C$23,"▼ Chase  ",""))))</f>
        <v>Stable</v>
      </c>
      <c r="AF1326" s="35" t="n">
        <f aca="false">MATCH(Counts!A1326,'Season Counts'!$A$2:$A$740,0)</f>
        <v>340</v>
      </c>
    </row>
    <row r="1327" customFormat="false" ht="15" hidden="false" customHeight="false" outlineLevel="0" collapsed="false">
      <c r="A1327" s="34" t="str">
        <f aca="false">Counts!B1327</f>
        <v>LAA</v>
      </c>
      <c r="B1327" s="5" t="str">
        <f aca="false">Counts!C1327</f>
        <v>Jose Siri</v>
      </c>
      <c r="C1327" s="34" t="str">
        <f aca="false">Counts!F1327</f>
        <v>May</v>
      </c>
      <c r="D1327" s="35" t="n">
        <f aca="false">IFERROR(Counts!P1327,"")</f>
        <v>19</v>
      </c>
      <c r="E1327" s="36" t="n">
        <f aca="false">IFERROR(Counts!R1327/Counts!Q1327,"")</f>
        <v>0.333333333333333</v>
      </c>
      <c r="F1327" s="36" t="n">
        <f aca="false">IFERROR((Counts!R1327+Counts!V1327+Counts!W1327)/(Counts!Q1327+Counts!V1327+Counts!W1327+Counts!X1327),"")</f>
        <v>0.368421052631579</v>
      </c>
      <c r="G1327" s="36" t="n">
        <f aca="false">IFERROR((Counts!R1327+Counts!S1327+2*Counts!T1327+3*Counts!U1327)/Counts!Q1327,"")</f>
        <v>0.611111111111111</v>
      </c>
      <c r="H1327" s="35" t="n">
        <f aca="false">IFERROR(Counts!U1327,"")</f>
        <v>1</v>
      </c>
      <c r="I1327" s="36" t="n">
        <f aca="false">IFERROR(Counts!Z1327/Counts!AA1327,"")</f>
        <v>0.415789473684211</v>
      </c>
      <c r="J1327" s="36" t="n">
        <f aca="false">IFERROR(Counts!AB1327/Counts!AA1327,"")</f>
        <v>0.307947368421053</v>
      </c>
      <c r="K1327" s="37" t="n">
        <f aca="false">IFERROR((Counts!AB1327-Counts!Z1327)/Counts!AA1327,"")</f>
        <v>-0.107842105263158</v>
      </c>
      <c r="L1327" s="38" t="n">
        <f aca="false">IFERROR(Counts!Y1327/Counts!P1327,"")</f>
        <v>0.368421052631579</v>
      </c>
      <c r="M1327" s="38" t="n">
        <f aca="false">IFERROR(Counts!V1327/Counts!P1327,"")</f>
        <v>0.0526315789473684</v>
      </c>
      <c r="N1327" s="38" t="n">
        <f aca="false">IFERROR(Counts!AD1327/Counts!AC1327,"")</f>
        <v>0.181818181818182</v>
      </c>
      <c r="O1327" s="38" t="n">
        <f aca="false">IFERROR(Counts!AE1327/Counts!AC1327,"")</f>
        <v>0.363636363636364</v>
      </c>
      <c r="P1327" s="39" t="n">
        <f aca="false">IFERROR(Counts!AG1327/Counts!AF1327,"")</f>
        <v>84.0363636363636</v>
      </c>
      <c r="Q1327" s="38" t="n">
        <f aca="false">IFERROR(Counts!AH1327/Counts!AC1327,"")</f>
        <v>0.454545454545455</v>
      </c>
      <c r="R1327" s="38" t="n">
        <f aca="false">IFERROR(Counts!N1327/Counts!M1327,"")</f>
        <v>0.416666666666667</v>
      </c>
      <c r="S1327" s="38" t="n">
        <f aca="false">IFERROR(Counts!K1327/Counts!J1327,"")</f>
        <v>0.611111111111111</v>
      </c>
      <c r="T1327" s="38" t="n">
        <f aca="false">IFERROR(Counts!I1327/Counts!H1327,"")</f>
        <v>0.432432432432432</v>
      </c>
      <c r="U1327" s="38" t="n">
        <f aca="false">IFERROR(1-Counts!L1327/Counts!K1327,"")</f>
        <v>0.636363636363636</v>
      </c>
      <c r="V1327" s="39" t="n">
        <f aca="false">IFERROR(Counts!AJ1327/Counts!AI1327,"")</f>
        <v>73.803125</v>
      </c>
      <c r="W1327" s="38" t="n">
        <f aca="false">IFERROR(Counts!AK1327/Counts!AI1327,"")</f>
        <v>0.375</v>
      </c>
      <c r="X1327" s="40" t="n">
        <f aca="false">IFERROR(Counts!O1327,"")</f>
        <v>0.709</v>
      </c>
      <c r="Y1327" s="36" t="n">
        <f aca="false">IFERROR(INDEX('Season Counts'!$Y$2:$Y$740,$AF1327)/INDEX('Season Counts'!$X$2:$X$740,$AF1327),"")</f>
        <v>0.303655737704918</v>
      </c>
      <c r="Z1327" s="37" t="n">
        <f aca="false">IFERROR(J1327-Y1327,"")</f>
        <v>0.00429163071613459</v>
      </c>
      <c r="AA1327" s="38" t="n">
        <f aca="false">IFERROR(INDEX('Season Counts'!$K$2:$K$740,$AF1327)/INDEX('Season Counts'!$J$2:$J$740,$AF1327),"")</f>
        <v>0.401559454191033</v>
      </c>
      <c r="AB1327" s="41" t="n">
        <f aca="false">IFERROR(R1327-AA1327,"")</f>
        <v>0.0151072124756336</v>
      </c>
      <c r="AC1327" s="39" t="n">
        <f aca="false">IFERROR(INDEX('Season Counts'!$AG$2:$AG$740,$AF1327)/INDEX('Season Counts'!$AF$2:$AF$740,$AF1327),"")</f>
        <v>73.4127853881279</v>
      </c>
      <c r="AD1327" s="40" t="n">
        <f aca="false">IFERROR(V1327-AC1327,"")</f>
        <v>0.390339611872136</v>
      </c>
      <c r="AE1327" s="4" t="str">
        <f aca="false">IF(D1327&lt;Guide!$C$21,"Low PA",IF(TRIM(IF(ISNUMBER(AD1327),IF(N(AD1327)&lt;=-Guide!$C$24,"▼ Bat Speed  ",IF(N(AD1327)&gt;=Guide!$C$24,"▲ Bat Speed  ","")),"")&amp;IF(N(Z1327)&gt;=Guide!$C$22,"▲ Contact  ","")&amp;IF(N(Z1327)&lt;=-Guide!$C$22,"▼ Contact  ","")&amp;IF(N(AB1327)&gt;=Guide!$C$23,"▲ Chase  ","")&amp;IF(N(AB1327)&lt;=-Guide!$C$23,"▼ Chase  ",""))="","Stable",TRIM(IF(ISNUMBER(AD1327),IF(N(AD1327)&lt;=-Guide!$C$24,"▼ Bat Speed  ",IF(N(AD1327)&gt;=Guide!$C$24,"▲ Bat Speed  ","")),"")&amp;IF(N(Z1327)&gt;=Guide!$C$22,"▲ Contact  ","")&amp;IF(N(Z1327)&lt;=-Guide!$C$22,"▼ Contact  ","")&amp;IF(N(AB1327)&gt;=Guide!$C$23,"▲ Chase  ","")&amp;IF(N(AB1327)&lt;=-Guide!$C$23,"▼ Chase  ",""))))</f>
        <v>Low PA</v>
      </c>
      <c r="AF1327" s="35" t="n">
        <f aca="false">MATCH(Counts!A1327,'Season Counts'!$A$2:$A$740,0)</f>
        <v>341</v>
      </c>
    </row>
    <row r="1328" customFormat="false" ht="15" hidden="false" customHeight="false" outlineLevel="0" collapsed="false">
      <c r="A1328" s="34" t="str">
        <f aca="false">Counts!B1328</f>
        <v>LAA</v>
      </c>
      <c r="B1328" s="5" t="str">
        <f aca="false">Counts!C1328</f>
        <v>Jose Siri</v>
      </c>
      <c r="C1328" s="34" t="str">
        <f aca="false">Counts!F1328</f>
        <v>Jun</v>
      </c>
      <c r="D1328" s="35" t="n">
        <f aca="false">IFERROR(Counts!P1328,"")</f>
        <v>63</v>
      </c>
      <c r="E1328" s="36" t="n">
        <f aca="false">IFERROR(Counts!R1328/Counts!Q1328,"")</f>
        <v>0.240740740740741</v>
      </c>
      <c r="F1328" s="36" t="n">
        <f aca="false">IFERROR((Counts!R1328+Counts!V1328+Counts!W1328)/(Counts!Q1328+Counts!V1328+Counts!W1328+Counts!X1328),"")</f>
        <v>0.311475409836066</v>
      </c>
      <c r="G1328" s="36" t="n">
        <f aca="false">IFERROR((Counts!R1328+Counts!S1328+2*Counts!T1328+3*Counts!U1328)/Counts!Q1328,"")</f>
        <v>0.425925925925926</v>
      </c>
      <c r="H1328" s="35" t="n">
        <f aca="false">IFERROR(Counts!U1328,"")</f>
        <v>3</v>
      </c>
      <c r="I1328" s="36" t="n">
        <f aca="false">IFERROR(Counts!Z1328/Counts!AA1328,"")</f>
        <v>0.325833333333333</v>
      </c>
      <c r="J1328" s="36" t="n">
        <f aca="false">IFERROR(Counts!AB1328/Counts!AA1328,"")</f>
        <v>0.332633333333333</v>
      </c>
      <c r="K1328" s="37" t="n">
        <f aca="false">IFERROR((Counts!AB1328-Counts!Z1328)/Counts!AA1328,"")</f>
        <v>0.00679999999999996</v>
      </c>
      <c r="L1328" s="38" t="n">
        <f aca="false">IFERROR(Counts!Y1328/Counts!P1328,"")</f>
        <v>0.222222222222222</v>
      </c>
      <c r="M1328" s="38" t="n">
        <f aca="false">IFERROR(Counts!V1328/Counts!P1328,"")</f>
        <v>0.0793650793650794</v>
      </c>
      <c r="N1328" s="38" t="n">
        <f aca="false">IFERROR(Counts!AD1328/Counts!AC1328,"")</f>
        <v>0.116279069767442</v>
      </c>
      <c r="O1328" s="38" t="n">
        <f aca="false">IFERROR(Counts!AE1328/Counts!AC1328,"")</f>
        <v>0.372093023255814</v>
      </c>
      <c r="P1328" s="39" t="n">
        <f aca="false">IFERROR(Counts!AG1328/Counts!AF1328,"")</f>
        <v>86.4357142857143</v>
      </c>
      <c r="Q1328" s="38" t="n">
        <f aca="false">IFERROR(Counts!AH1328/Counts!AC1328,"")</f>
        <v>0.27906976744186</v>
      </c>
      <c r="R1328" s="38" t="n">
        <f aca="false">IFERROR(Counts!N1328/Counts!M1328,"")</f>
        <v>0.456692913385827</v>
      </c>
      <c r="S1328" s="38" t="n">
        <f aca="false">IFERROR(Counts!K1328/Counts!J1328,"")</f>
        <v>0.711538461538462</v>
      </c>
      <c r="T1328" s="38" t="n">
        <f aca="false">IFERROR(Counts!I1328/Counts!H1328,"")</f>
        <v>0.303703703703704</v>
      </c>
      <c r="U1328" s="38" t="n">
        <f aca="false">IFERROR(1-Counts!L1328/Counts!K1328,"")</f>
        <v>0.824324324324324</v>
      </c>
      <c r="V1328" s="39" t="n">
        <f aca="false">IFERROR(Counts!AJ1328/Counts!AI1328,"")</f>
        <v>72.8284403669725</v>
      </c>
      <c r="W1328" s="38" t="n">
        <f aca="false">IFERROR(Counts!AK1328/Counts!AI1328,"")</f>
        <v>0.330275229357798</v>
      </c>
      <c r="X1328" s="40" t="n">
        <f aca="false">IFERROR(Counts!O1328,"")</f>
        <v>0.396</v>
      </c>
      <c r="Y1328" s="36" t="n">
        <f aca="false">IFERROR(INDEX('Season Counts'!$Y$2:$Y$740,$AF1328)/INDEX('Season Counts'!$X$2:$X$740,$AF1328),"")</f>
        <v>0.303655737704918</v>
      </c>
      <c r="Z1328" s="37" t="n">
        <f aca="false">IFERROR(J1328-Y1328,"")</f>
        <v>0.0289775956284152</v>
      </c>
      <c r="AA1328" s="38" t="n">
        <f aca="false">IFERROR(INDEX('Season Counts'!$K$2:$K$740,$AF1328)/INDEX('Season Counts'!$J$2:$J$740,$AF1328),"")</f>
        <v>0.401559454191033</v>
      </c>
      <c r="AB1328" s="41" t="n">
        <f aca="false">IFERROR(R1328-AA1328,"")</f>
        <v>0.0551334591947937</v>
      </c>
      <c r="AC1328" s="39" t="n">
        <f aca="false">IFERROR(INDEX('Season Counts'!$AG$2:$AG$740,$AF1328)/INDEX('Season Counts'!$AF$2:$AF$740,$AF1328),"")</f>
        <v>73.4127853881279</v>
      </c>
      <c r="AD1328" s="40" t="n">
        <f aca="false">IFERROR(V1328-AC1328,"")</f>
        <v>-0.584345021155386</v>
      </c>
      <c r="AE1328" s="4" t="str">
        <f aca="false">IF(D1328&lt;Guide!$C$21,"Low PA",IF(TRIM(IF(ISNUMBER(AD1328),IF(N(AD1328)&lt;=-Guide!$C$24,"▼ Bat Speed  ",IF(N(AD1328)&gt;=Guide!$C$24,"▲ Bat Speed  ","")),"")&amp;IF(N(Z1328)&gt;=Guide!$C$22,"▲ Contact  ","")&amp;IF(N(Z1328)&lt;=-Guide!$C$22,"▼ Contact  ","")&amp;IF(N(AB1328)&gt;=Guide!$C$23,"▲ Chase  ","")&amp;IF(N(AB1328)&lt;=-Guide!$C$23,"▼ Chase  ",""))="","Stable",TRIM(IF(ISNUMBER(AD1328),IF(N(AD1328)&lt;=-Guide!$C$24,"▼ Bat Speed  ",IF(N(AD1328)&gt;=Guide!$C$24,"▲ Bat Speed  ","")),"")&amp;IF(N(Z1328)&gt;=Guide!$C$22,"▲ Contact  ","")&amp;IF(N(Z1328)&lt;=-Guide!$C$22,"▼ Contact  ","")&amp;IF(N(AB1328)&gt;=Guide!$C$23,"▲ Chase  ","")&amp;IF(N(AB1328)&lt;=-Guide!$C$23,"▼ Chase  ",""))))</f>
        <v>▲ Chase</v>
      </c>
      <c r="AF1328" s="35" t="n">
        <f aca="false">MATCH(Counts!A1328,'Season Counts'!$A$2:$A$740,0)</f>
        <v>341</v>
      </c>
    </row>
    <row r="1329" customFormat="false" ht="15" hidden="false" customHeight="false" outlineLevel="0" collapsed="false">
      <c r="A1329" s="34" t="str">
        <f aca="false">Counts!B1329</f>
        <v>LAA</v>
      </c>
      <c r="B1329" s="5" t="str">
        <f aca="false">Counts!C1329</f>
        <v>Jose Siri</v>
      </c>
      <c r="C1329" s="34" t="str">
        <f aca="false">Counts!F1329</f>
        <v>Jul</v>
      </c>
      <c r="D1329" s="35" t="n">
        <f aca="false">IFERROR(Counts!P1329,"")</f>
        <v>35</v>
      </c>
      <c r="E1329" s="36" t="n">
        <f aca="false">IFERROR(Counts!R1329/Counts!Q1329,"")</f>
        <v>0.25</v>
      </c>
      <c r="F1329" s="36" t="n">
        <f aca="false">IFERROR((Counts!R1329+Counts!V1329+Counts!W1329)/(Counts!Q1329+Counts!V1329+Counts!W1329+Counts!X1329),"")</f>
        <v>0.314285714285714</v>
      </c>
      <c r="G1329" s="36" t="n">
        <f aca="false">IFERROR((Counts!R1329+Counts!S1329+2*Counts!T1329+3*Counts!U1329)/Counts!Q1329,"")</f>
        <v>0.40625</v>
      </c>
      <c r="H1329" s="35" t="n">
        <f aca="false">IFERROR(Counts!U1329,"")</f>
        <v>1</v>
      </c>
      <c r="I1329" s="36" t="n">
        <f aca="false">IFERROR(Counts!Z1329/Counts!AA1329,"")</f>
        <v>0.317142857142857</v>
      </c>
      <c r="J1329" s="36" t="n">
        <f aca="false">IFERROR(Counts!AB1329/Counts!AA1329,"")</f>
        <v>0.274714285714286</v>
      </c>
      <c r="K1329" s="37" t="n">
        <f aca="false">IFERROR((Counts!AB1329-Counts!Z1329)/Counts!AA1329,"")</f>
        <v>-0.0424285714285714</v>
      </c>
      <c r="L1329" s="38" t="n">
        <f aca="false">IFERROR(Counts!Y1329/Counts!P1329,"")</f>
        <v>0.285714285714286</v>
      </c>
      <c r="M1329" s="38" t="n">
        <f aca="false">IFERROR(Counts!V1329/Counts!P1329,"")</f>
        <v>0.0571428571428571</v>
      </c>
      <c r="N1329" s="38" t="n">
        <f aca="false">IFERROR(Counts!AD1329/Counts!AC1329,"")</f>
        <v>0.0454545454545455</v>
      </c>
      <c r="O1329" s="38" t="n">
        <f aca="false">IFERROR(Counts!AE1329/Counts!AC1329,"")</f>
        <v>0.318181818181818</v>
      </c>
      <c r="P1329" s="39" t="n">
        <f aca="false">IFERROR(Counts!AG1329/Counts!AF1329,"")</f>
        <v>84.9272727272727</v>
      </c>
      <c r="Q1329" s="38" t="n">
        <f aca="false">IFERROR(Counts!AH1329/Counts!AC1329,"")</f>
        <v>0.272727272727273</v>
      </c>
      <c r="R1329" s="38" t="n">
        <f aca="false">IFERROR(Counts!N1329/Counts!M1329,"")</f>
        <v>0.391891891891892</v>
      </c>
      <c r="S1329" s="38" t="n">
        <f aca="false">IFERROR(Counts!K1329/Counts!J1329,"")</f>
        <v>0.646153846153846</v>
      </c>
      <c r="T1329" s="38" t="n">
        <f aca="false">IFERROR(Counts!I1329/Counts!H1329,"")</f>
        <v>0.309859154929577</v>
      </c>
      <c r="U1329" s="38" t="n">
        <f aca="false">IFERROR(1-Counts!L1329/Counts!K1329,"")</f>
        <v>0.80952380952381</v>
      </c>
      <c r="V1329" s="39" t="n">
        <f aca="false">IFERROR(Counts!AJ1329/Counts!AI1329,"")</f>
        <v>74.4873015873016</v>
      </c>
      <c r="W1329" s="38" t="n">
        <f aca="false">IFERROR(Counts!AK1329/Counts!AI1329,"")</f>
        <v>0.53968253968254</v>
      </c>
      <c r="X1329" s="40" t="n">
        <f aca="false">IFERROR(Counts!O1329,"")</f>
        <v>-0.264</v>
      </c>
      <c r="Y1329" s="36" t="n">
        <f aca="false">IFERROR(INDEX('Season Counts'!$Y$2:$Y$740,$AF1329)/INDEX('Season Counts'!$X$2:$X$740,$AF1329),"")</f>
        <v>0.303655737704918</v>
      </c>
      <c r="Z1329" s="37" t="n">
        <f aca="false">IFERROR(J1329-Y1329,"")</f>
        <v>-0.0289414519906323</v>
      </c>
      <c r="AA1329" s="38" t="n">
        <f aca="false">IFERROR(INDEX('Season Counts'!$K$2:$K$740,$AF1329)/INDEX('Season Counts'!$J$2:$J$740,$AF1329),"")</f>
        <v>0.401559454191033</v>
      </c>
      <c r="AB1329" s="41" t="n">
        <f aca="false">IFERROR(R1329-AA1329,"")</f>
        <v>-0.00966756229914123</v>
      </c>
      <c r="AC1329" s="39" t="n">
        <f aca="false">IFERROR(INDEX('Season Counts'!$AG$2:$AG$740,$AF1329)/INDEX('Season Counts'!$AF$2:$AF$740,$AF1329),"")</f>
        <v>73.4127853881279</v>
      </c>
      <c r="AD1329" s="40" t="n">
        <f aca="false">IFERROR(V1329-AC1329,"")</f>
        <v>1.07451619917373</v>
      </c>
      <c r="AE1329" s="4" t="str">
        <f aca="false">IF(D1329&lt;Guide!$C$21,"Low PA",IF(TRIM(IF(ISNUMBER(AD1329),IF(N(AD1329)&lt;=-Guide!$C$24,"▼ Bat Speed  ",IF(N(AD1329)&gt;=Guide!$C$24,"▲ Bat Speed  ","")),"")&amp;IF(N(Z1329)&gt;=Guide!$C$22,"▲ Contact  ","")&amp;IF(N(Z1329)&lt;=-Guide!$C$22,"▼ Contact  ","")&amp;IF(N(AB1329)&gt;=Guide!$C$23,"▲ Chase  ","")&amp;IF(N(AB1329)&lt;=-Guide!$C$23,"▼ Chase  ",""))="","Stable",TRIM(IF(ISNUMBER(AD1329),IF(N(AD1329)&lt;=-Guide!$C$24,"▼ Bat Speed  ",IF(N(AD1329)&gt;=Guide!$C$24,"▲ Bat Speed  ","")),"")&amp;IF(N(Z1329)&gt;=Guide!$C$22,"▲ Contact  ","")&amp;IF(N(Z1329)&lt;=-Guide!$C$22,"▼ Contact  ","")&amp;IF(N(AB1329)&gt;=Guide!$C$23,"▲ Chase  ","")&amp;IF(N(AB1329)&lt;=-Guide!$C$23,"▼ Chase  ",""))))</f>
        <v>Low PA</v>
      </c>
      <c r="AF1329" s="35" t="n">
        <f aca="false">MATCH(Counts!A1329,'Season Counts'!$A$2:$A$740,0)</f>
        <v>341</v>
      </c>
    </row>
    <row r="1330" customFormat="false" ht="15" hidden="false" customHeight="false" outlineLevel="0" collapsed="false">
      <c r="A1330" s="34" t="str">
        <f aca="false">Counts!B1330</f>
        <v>LAA</v>
      </c>
      <c r="B1330" s="5" t="str">
        <f aca="false">Counts!C1330</f>
        <v>Jose Siri</v>
      </c>
      <c r="C1330" s="34" t="str">
        <f aca="false">Counts!F1330</f>
        <v>Aug</v>
      </c>
      <c r="D1330" s="35" t="n">
        <f aca="false">IFERROR(Counts!P1330,"")</f>
        <v>71</v>
      </c>
      <c r="E1330" s="36" t="n">
        <f aca="false">IFERROR(Counts!R1330/Counts!Q1330,"")</f>
        <v>0.184615384615385</v>
      </c>
      <c r="F1330" s="36" t="n">
        <f aca="false">IFERROR((Counts!R1330+Counts!V1330+Counts!W1330)/(Counts!Q1330+Counts!V1330+Counts!W1330+Counts!X1330),"")</f>
        <v>0.242857142857143</v>
      </c>
      <c r="G1330" s="36" t="n">
        <f aca="false">IFERROR((Counts!R1330+Counts!S1330+2*Counts!T1330+3*Counts!U1330)/Counts!Q1330,"")</f>
        <v>0.323076923076923</v>
      </c>
      <c r="H1330" s="35" t="n">
        <f aca="false">IFERROR(Counts!U1330,"")</f>
        <v>2</v>
      </c>
      <c r="I1330" s="36" t="n">
        <f aca="false">IFERROR(Counts!Z1330/Counts!AA1330,"")</f>
        <v>0.254347826086957</v>
      </c>
      <c r="J1330" s="36" t="n">
        <f aca="false">IFERROR(Counts!AB1330/Counts!AA1330,"")</f>
        <v>0.305608695652174</v>
      </c>
      <c r="K1330" s="37" t="n">
        <f aca="false">IFERROR((Counts!AB1330-Counts!Z1330)/Counts!AA1330,"")</f>
        <v>0.0512608695652174</v>
      </c>
      <c r="L1330" s="38" t="n">
        <f aca="false">IFERROR(Counts!Y1330/Counts!P1330,"")</f>
        <v>0.408450704225352</v>
      </c>
      <c r="M1330" s="38" t="n">
        <f aca="false">IFERROR(Counts!V1330/Counts!P1330,"")</f>
        <v>0.0563380281690141</v>
      </c>
      <c r="N1330" s="38" t="n">
        <f aca="false">IFERROR(Counts!AD1330/Counts!AC1330,"")</f>
        <v>0.189189189189189</v>
      </c>
      <c r="O1330" s="38" t="n">
        <f aca="false">IFERROR(Counts!AE1330/Counts!AC1330,"")</f>
        <v>0.513513513513514</v>
      </c>
      <c r="P1330" s="39" t="n">
        <f aca="false">IFERROR(Counts!AG1330/Counts!AF1330,"")</f>
        <v>92.1216216216216</v>
      </c>
      <c r="Q1330" s="38" t="n">
        <f aca="false">IFERROR(Counts!AH1330/Counts!AC1330,"")</f>
        <v>0.405405405405405</v>
      </c>
      <c r="R1330" s="38" t="n">
        <f aca="false">IFERROR(Counts!N1330/Counts!M1330,"")</f>
        <v>0.431372549019608</v>
      </c>
      <c r="S1330" s="38" t="n">
        <f aca="false">IFERROR(Counts!K1330/Counts!J1330,"")</f>
        <v>0.694915254237288</v>
      </c>
      <c r="T1330" s="38" t="n">
        <f aca="false">IFERROR(Counts!I1330/Counts!H1330,"")</f>
        <v>0.371621621621622</v>
      </c>
      <c r="U1330" s="38" t="n">
        <f aca="false">IFERROR(1-Counts!L1330/Counts!K1330,"")</f>
        <v>0.780487804878049</v>
      </c>
      <c r="V1330" s="39" t="n">
        <f aca="false">IFERROR(Counts!AJ1330/Counts!AI1330,"")</f>
        <v>74.0617886178862</v>
      </c>
      <c r="W1330" s="38" t="n">
        <f aca="false">IFERROR(Counts!AK1330/Counts!AI1330,"")</f>
        <v>0.455284552845528</v>
      </c>
      <c r="X1330" s="40" t="n">
        <f aca="false">IFERROR(Counts!O1330,"")</f>
        <v>-3.643</v>
      </c>
      <c r="Y1330" s="36" t="n">
        <f aca="false">IFERROR(INDEX('Season Counts'!$Y$2:$Y$740,$AF1330)/INDEX('Season Counts'!$X$2:$X$740,$AF1330),"")</f>
        <v>0.303655737704918</v>
      </c>
      <c r="Z1330" s="37" t="n">
        <f aca="false">IFERROR(J1330-Y1330,"")</f>
        <v>0.00195295794725586</v>
      </c>
      <c r="AA1330" s="38" t="n">
        <f aca="false">IFERROR(INDEX('Season Counts'!$K$2:$K$740,$AF1330)/INDEX('Season Counts'!$J$2:$J$740,$AF1330),"")</f>
        <v>0.401559454191033</v>
      </c>
      <c r="AB1330" s="41" t="n">
        <f aca="false">IFERROR(R1330-AA1330,"")</f>
        <v>0.0298130948285748</v>
      </c>
      <c r="AC1330" s="39" t="n">
        <f aca="false">IFERROR(INDEX('Season Counts'!$AG$2:$AG$740,$AF1330)/INDEX('Season Counts'!$AF$2:$AF$740,$AF1330),"")</f>
        <v>73.4127853881279</v>
      </c>
      <c r="AD1330" s="40" t="n">
        <f aca="false">IFERROR(V1330-AC1330,"")</f>
        <v>0.649003229758321</v>
      </c>
      <c r="AE1330" s="4" t="str">
        <f aca="false">IF(D1330&lt;Guide!$C$21,"Low PA",IF(TRIM(IF(ISNUMBER(AD1330),IF(N(AD1330)&lt;=-Guide!$C$24,"▼ Bat Speed  ",IF(N(AD1330)&gt;=Guide!$C$24,"▲ Bat Speed  ","")),"")&amp;IF(N(Z1330)&gt;=Guide!$C$22,"▲ Contact  ","")&amp;IF(N(Z1330)&lt;=-Guide!$C$22,"▼ Contact  ","")&amp;IF(N(AB1330)&gt;=Guide!$C$23,"▲ Chase  ","")&amp;IF(N(AB1330)&lt;=-Guide!$C$23,"▼ Chase  ",""))="","Stable",TRIM(IF(ISNUMBER(AD1330),IF(N(AD1330)&lt;=-Guide!$C$24,"▼ Bat Speed  ",IF(N(AD1330)&gt;=Guide!$C$24,"▲ Bat Speed  ","")),"")&amp;IF(N(Z1330)&gt;=Guide!$C$22,"▲ Contact  ","")&amp;IF(N(Z1330)&lt;=-Guide!$C$22,"▼ Contact  ","")&amp;IF(N(AB1330)&gt;=Guide!$C$23,"▲ Chase  ","")&amp;IF(N(AB1330)&lt;=-Guide!$C$23,"▼ Chase  ",""))))</f>
        <v>Stable</v>
      </c>
      <c r="AF1330" s="35" t="n">
        <f aca="false">MATCH(Counts!A1330,'Season Counts'!$A$2:$A$740,0)</f>
        <v>341</v>
      </c>
    </row>
    <row r="1331" customFormat="false" ht="15" hidden="false" customHeight="false" outlineLevel="0" collapsed="false">
      <c r="A1331" s="34" t="str">
        <f aca="false">Counts!B1331</f>
        <v>LAA</v>
      </c>
      <c r="B1331" s="5" t="str">
        <f aca="false">Counts!C1331</f>
        <v>Jose Siri</v>
      </c>
      <c r="C1331" s="34" t="str">
        <f aca="false">Counts!F1331</f>
        <v>Sep</v>
      </c>
      <c r="D1331" s="35" t="n">
        <f aca="false">IFERROR(Counts!P1331,"")</f>
        <v>63</v>
      </c>
      <c r="E1331" s="36" t="n">
        <f aca="false">IFERROR(Counts!R1331/Counts!Q1331,"")</f>
        <v>0.271186440677966</v>
      </c>
      <c r="F1331" s="36" t="n">
        <f aca="false">IFERROR((Counts!R1331+Counts!V1331+Counts!W1331)/(Counts!Q1331+Counts!V1331+Counts!W1331+Counts!X1331),"")</f>
        <v>0.306451612903226</v>
      </c>
      <c r="G1331" s="36" t="n">
        <f aca="false">IFERROR((Counts!R1331+Counts!S1331+2*Counts!T1331+3*Counts!U1331)/Counts!Q1331,"")</f>
        <v>0.457627118644068</v>
      </c>
      <c r="H1331" s="35" t="n">
        <f aca="false">IFERROR(Counts!U1331,"")</f>
        <v>3</v>
      </c>
      <c r="I1331" s="36" t="n">
        <f aca="false">IFERROR(Counts!Z1331/Counts!AA1331,"")</f>
        <v>0.324590163934426</v>
      </c>
      <c r="J1331" s="36" t="n">
        <f aca="false">IFERROR(Counts!AB1331/Counts!AA1331,"")</f>
        <v>0.288213114754098</v>
      </c>
      <c r="K1331" s="37" t="n">
        <f aca="false">IFERROR((Counts!AB1331-Counts!Z1331)/Counts!AA1331,"")</f>
        <v>-0.0363770491803279</v>
      </c>
      <c r="L1331" s="38" t="n">
        <f aca="false">IFERROR(Counts!Y1331/Counts!P1331,"")</f>
        <v>0.317460317460317</v>
      </c>
      <c r="M1331" s="38" t="n">
        <f aca="false">IFERROR(Counts!V1331/Counts!P1331,"")</f>
        <v>0.0476190476190476</v>
      </c>
      <c r="N1331" s="38" t="n">
        <f aca="false">IFERROR(Counts!AD1331/Counts!AC1331,"")</f>
        <v>0.125</v>
      </c>
      <c r="O1331" s="38" t="n">
        <f aca="false">IFERROR(Counts!AE1331/Counts!AC1331,"")</f>
        <v>0.475</v>
      </c>
      <c r="P1331" s="39" t="n">
        <f aca="false">IFERROR(Counts!AG1331/Counts!AF1331,"")</f>
        <v>88.0725</v>
      </c>
      <c r="Q1331" s="38" t="n">
        <f aca="false">IFERROR(Counts!AH1331/Counts!AC1331,"")</f>
        <v>0.35</v>
      </c>
      <c r="R1331" s="38" t="n">
        <f aca="false">IFERROR(Counts!N1331/Counts!M1331,"")</f>
        <v>0.308943089430894</v>
      </c>
      <c r="S1331" s="38" t="n">
        <f aca="false">IFERROR(Counts!K1331/Counts!J1331,"")</f>
        <v>0.717741935483871</v>
      </c>
      <c r="T1331" s="38" t="n">
        <f aca="false">IFERROR(Counts!I1331/Counts!H1331,"")</f>
        <v>0.377952755905512</v>
      </c>
      <c r="U1331" s="38" t="n">
        <f aca="false">IFERROR(1-Counts!L1331/Counts!K1331,"")</f>
        <v>0.741573033707865</v>
      </c>
      <c r="V1331" s="39" t="n">
        <f aca="false">IFERROR(Counts!AJ1331/Counts!AI1331,"")</f>
        <v>72.545045045045</v>
      </c>
      <c r="W1331" s="38" t="n">
        <f aca="false">IFERROR(Counts!AK1331/Counts!AI1331,"")</f>
        <v>0.279279279279279</v>
      </c>
      <c r="X1331" s="40" t="n">
        <f aca="false">IFERROR(Counts!O1331,"")</f>
        <v>-0.398</v>
      </c>
      <c r="Y1331" s="36" t="n">
        <f aca="false">IFERROR(INDEX('Season Counts'!$Y$2:$Y$740,$AF1331)/INDEX('Season Counts'!$X$2:$X$740,$AF1331),"")</f>
        <v>0.303655737704918</v>
      </c>
      <c r="Z1331" s="37" t="n">
        <f aca="false">IFERROR(J1331-Y1331,"")</f>
        <v>-0.0154426229508197</v>
      </c>
      <c r="AA1331" s="38" t="n">
        <f aca="false">IFERROR(INDEX('Season Counts'!$K$2:$K$740,$AF1331)/INDEX('Season Counts'!$J$2:$J$740,$AF1331),"")</f>
        <v>0.401559454191033</v>
      </c>
      <c r="AB1331" s="41" t="n">
        <f aca="false">IFERROR(R1331-AA1331,"")</f>
        <v>-0.0926163647601388</v>
      </c>
      <c r="AC1331" s="39" t="n">
        <f aca="false">IFERROR(INDEX('Season Counts'!$AG$2:$AG$740,$AF1331)/INDEX('Season Counts'!$AF$2:$AF$740,$AF1331),"")</f>
        <v>73.4127853881279</v>
      </c>
      <c r="AD1331" s="40" t="n">
        <f aca="false">IFERROR(V1331-AC1331,"")</f>
        <v>-0.867740343082815</v>
      </c>
      <c r="AE1331" s="4" t="str">
        <f aca="false">IF(D1331&lt;Guide!$C$21,"Low PA",IF(TRIM(IF(ISNUMBER(AD1331),IF(N(AD1331)&lt;=-Guide!$C$24,"▼ Bat Speed  ",IF(N(AD1331)&gt;=Guide!$C$24,"▲ Bat Speed  ","")),"")&amp;IF(N(Z1331)&gt;=Guide!$C$22,"▲ Contact  ","")&amp;IF(N(Z1331)&lt;=-Guide!$C$22,"▼ Contact  ","")&amp;IF(N(AB1331)&gt;=Guide!$C$23,"▲ Chase  ","")&amp;IF(N(AB1331)&lt;=-Guide!$C$23,"▼ Chase  ",""))="","Stable",TRIM(IF(ISNUMBER(AD1331),IF(N(AD1331)&lt;=-Guide!$C$24,"▼ Bat Speed  ",IF(N(AD1331)&gt;=Guide!$C$24,"▲ Bat Speed  ","")),"")&amp;IF(N(Z1331)&gt;=Guide!$C$22,"▲ Contact  ","")&amp;IF(N(Z1331)&lt;=-Guide!$C$22,"▼ Contact  ","")&amp;IF(N(AB1331)&gt;=Guide!$C$23,"▲ Chase  ","")&amp;IF(N(AB1331)&lt;=-Guide!$C$23,"▼ Chase  ",""))))</f>
        <v>▼ Chase</v>
      </c>
      <c r="AF1331" s="35" t="n">
        <f aca="false">MATCH(Counts!A1331,'Season Counts'!$A$2:$A$740,0)</f>
        <v>341</v>
      </c>
    </row>
    <row r="1332" customFormat="false" ht="15" hidden="false" customHeight="false" outlineLevel="0" collapsed="false">
      <c r="A1332" s="34" t="str">
        <f aca="false">Counts!B1332</f>
        <v>LAA</v>
      </c>
      <c r="B1332" s="5" t="str">
        <f aca="false">Counts!C1332</f>
        <v>Moisés Ballesteros</v>
      </c>
      <c r="C1332" s="34" t="str">
        <f aca="false">Counts!F1332</f>
        <v>Aug</v>
      </c>
      <c r="D1332" s="35" t="n">
        <f aca="false">IFERROR(Counts!P1332,"")</f>
        <v>98</v>
      </c>
      <c r="E1332" s="36" t="n">
        <f aca="false">IFERROR(Counts!R1332/Counts!Q1332,"")</f>
        <v>0.16304347826087</v>
      </c>
      <c r="F1332" s="36" t="n">
        <f aca="false">IFERROR((Counts!R1332+Counts!V1332+Counts!W1332)/(Counts!Q1332+Counts!V1332+Counts!W1332+Counts!X1332),"")</f>
        <v>0.214285714285714</v>
      </c>
      <c r="G1332" s="36" t="n">
        <f aca="false">IFERROR((Counts!R1332+Counts!S1332+2*Counts!T1332+3*Counts!U1332)/Counts!Q1332,"")</f>
        <v>0.195652173913044</v>
      </c>
      <c r="H1332" s="35" t="n">
        <f aca="false">IFERROR(Counts!U1332,"")</f>
        <v>0</v>
      </c>
      <c r="I1332" s="36" t="n">
        <f aca="false">IFERROR(Counts!Z1332/Counts!AA1332,"")</f>
        <v>0.191326530612245</v>
      </c>
      <c r="J1332" s="36" t="n">
        <f aca="false">IFERROR(Counts!AB1332/Counts!AA1332,"")</f>
        <v>0.251785714285714</v>
      </c>
      <c r="K1332" s="37" t="n">
        <f aca="false">IFERROR((Counts!AB1332-Counts!Z1332)/Counts!AA1332,"")</f>
        <v>0.0604591836734694</v>
      </c>
      <c r="L1332" s="38" t="n">
        <f aca="false">IFERROR(Counts!Y1332/Counts!P1332,"")</f>
        <v>0.275510204081633</v>
      </c>
      <c r="M1332" s="38" t="n">
        <f aca="false">IFERROR(Counts!V1332/Counts!P1332,"")</f>
        <v>0.0612244897959184</v>
      </c>
      <c r="N1332" s="38" t="n">
        <f aca="false">IFERROR(Counts!AD1332/Counts!AC1332,"")</f>
        <v>0.0769230769230769</v>
      </c>
      <c r="O1332" s="38" t="n">
        <f aca="false">IFERROR(Counts!AE1332/Counts!AC1332,"")</f>
        <v>0.430769230769231</v>
      </c>
      <c r="P1332" s="39" t="n">
        <f aca="false">IFERROR(Counts!AG1332/Counts!AF1332,"")</f>
        <v>90.4876923076923</v>
      </c>
      <c r="Q1332" s="38" t="n">
        <f aca="false">IFERROR(Counts!AH1332/Counts!AC1332,"")</f>
        <v>0.292307692307692</v>
      </c>
      <c r="R1332" s="38" t="n">
        <f aca="false">IFERROR(Counts!N1332/Counts!M1332,"")</f>
        <v>0.390557939914163</v>
      </c>
      <c r="S1332" s="38" t="n">
        <f aca="false">IFERROR(Counts!K1332/Counts!J1332,"")</f>
        <v>0.666666666666667</v>
      </c>
      <c r="T1332" s="38" t="n">
        <f aca="false">IFERROR(Counts!I1332/Counts!H1332,"")</f>
        <v>0.253588516746412</v>
      </c>
      <c r="U1332" s="38" t="n">
        <f aca="false">IFERROR(1-Counts!L1332/Counts!K1332,"")</f>
        <v>0.864406779661017</v>
      </c>
      <c r="V1332" s="39" t="n">
        <f aca="false">IFERROR(Counts!AJ1332/Counts!AI1332,"")</f>
        <v>71.1261627906977</v>
      </c>
      <c r="W1332" s="38" t="n">
        <f aca="false">IFERROR(Counts!AK1332/Counts!AI1332,"")</f>
        <v>0.197674418604651</v>
      </c>
      <c r="X1332" s="40" t="n">
        <f aca="false">IFERROR(Counts!O1332,"")</f>
        <v>-11.348</v>
      </c>
      <c r="Y1332" s="36" t="n">
        <f aca="false">IFERROR(INDEX('Season Counts'!$Y$2:$Y$740,$AF1332)/INDEX('Season Counts'!$X$2:$X$740,$AF1332),"")</f>
        <v>0.270033898305085</v>
      </c>
      <c r="Z1332" s="37" t="n">
        <f aca="false">IFERROR(J1332-Y1332,"")</f>
        <v>-0.0182481840193705</v>
      </c>
      <c r="AA1332" s="38" t="n">
        <f aca="false">IFERROR(INDEX('Season Counts'!$K$2:$K$740,$AF1332)/INDEX('Season Counts'!$J$2:$J$740,$AF1332),"")</f>
        <v>0.39119170984456</v>
      </c>
      <c r="AB1332" s="41" t="n">
        <f aca="false">IFERROR(R1332-AA1332,"")</f>
        <v>-0.000633769930396488</v>
      </c>
      <c r="AC1332" s="39" t="n">
        <f aca="false">IFERROR(INDEX('Season Counts'!$AG$2:$AG$740,$AF1332)/INDEX('Season Counts'!$AF$2:$AF$740,$AF1332),"")</f>
        <v>71.2646103896104</v>
      </c>
      <c r="AD1332" s="40" t="n">
        <f aca="false">IFERROR(V1332-AC1332,"")</f>
        <v>-0.13844759891272</v>
      </c>
      <c r="AE1332" s="4" t="str">
        <f aca="false">IF(D1332&lt;Guide!$C$21,"Low PA",IF(TRIM(IF(ISNUMBER(AD1332),IF(N(AD1332)&lt;=-Guide!$C$24,"▼ Bat Speed  ",IF(N(AD1332)&gt;=Guide!$C$24,"▲ Bat Speed  ","")),"")&amp;IF(N(Z1332)&gt;=Guide!$C$22,"▲ Contact  ","")&amp;IF(N(Z1332)&lt;=-Guide!$C$22,"▼ Contact  ","")&amp;IF(N(AB1332)&gt;=Guide!$C$23,"▲ Chase  ","")&amp;IF(N(AB1332)&lt;=-Guide!$C$23,"▼ Chase  ",""))="","Stable",TRIM(IF(ISNUMBER(AD1332),IF(N(AD1332)&lt;=-Guide!$C$24,"▼ Bat Speed  ",IF(N(AD1332)&gt;=Guide!$C$24,"▲ Bat Speed  ","")),"")&amp;IF(N(Z1332)&gt;=Guide!$C$22,"▲ Contact  ","")&amp;IF(N(Z1332)&lt;=-Guide!$C$22,"▼ Contact  ","")&amp;IF(N(AB1332)&gt;=Guide!$C$23,"▲ Chase  ","")&amp;IF(N(AB1332)&lt;=-Guide!$C$23,"▼ Chase  ",""))))</f>
        <v>Stable</v>
      </c>
      <c r="AF1332" s="35" t="n">
        <f aca="false">MATCH(Counts!A1332,'Season Counts'!$A$2:$A$740,0)</f>
        <v>342</v>
      </c>
    </row>
    <row r="1333" customFormat="false" ht="15" hidden="false" customHeight="false" outlineLevel="0" collapsed="false">
      <c r="A1333" s="34" t="str">
        <f aca="false">Counts!B1333</f>
        <v>LAA</v>
      </c>
      <c r="B1333" s="5" t="str">
        <f aca="false">Counts!C1333</f>
        <v>Moisés Ballesteros</v>
      </c>
      <c r="C1333" s="34" t="str">
        <f aca="false">Counts!F1333</f>
        <v>Sep</v>
      </c>
      <c r="D1333" s="35" t="n">
        <f aca="false">IFERROR(Counts!P1333,"")</f>
        <v>79</v>
      </c>
      <c r="E1333" s="36" t="n">
        <f aca="false">IFERROR(Counts!R1333/Counts!Q1333,"")</f>
        <v>0.246376811594203</v>
      </c>
      <c r="F1333" s="36" t="n">
        <f aca="false">IFERROR((Counts!R1333+Counts!V1333+Counts!W1333)/(Counts!Q1333+Counts!V1333+Counts!W1333+Counts!X1333),"")</f>
        <v>0.316455696202532</v>
      </c>
      <c r="G1333" s="36" t="n">
        <f aca="false">IFERROR((Counts!R1333+Counts!S1333+2*Counts!T1333+3*Counts!U1333)/Counts!Q1333,"")</f>
        <v>0.391304347826087</v>
      </c>
      <c r="H1333" s="35" t="n">
        <f aca="false">IFERROR(Counts!U1333,"")</f>
        <v>3</v>
      </c>
      <c r="I1333" s="36" t="n">
        <f aca="false">IFERROR(Counts!Z1333/Counts!AA1333,"")</f>
        <v>0.310759493670886</v>
      </c>
      <c r="J1333" s="36" t="n">
        <f aca="false">IFERROR(Counts!AB1333/Counts!AA1333,"")</f>
        <v>0.292670886075949</v>
      </c>
      <c r="K1333" s="37" t="n">
        <f aca="false">IFERROR((Counts!AB1333-Counts!Z1333)/Counts!AA1333,"")</f>
        <v>-0.0180886075949367</v>
      </c>
      <c r="L1333" s="38" t="n">
        <f aca="false">IFERROR(Counts!Y1333/Counts!P1333,"")</f>
        <v>0.240506329113924</v>
      </c>
      <c r="M1333" s="38" t="n">
        <f aca="false">IFERROR(Counts!V1333/Counts!P1333,"")</f>
        <v>0.0886075949367089</v>
      </c>
      <c r="N1333" s="38" t="n">
        <f aca="false">IFERROR(Counts!AD1333/Counts!AC1333,"")</f>
        <v>0.0769230769230769</v>
      </c>
      <c r="O1333" s="38" t="n">
        <f aca="false">IFERROR(Counts!AE1333/Counts!AC1333,"")</f>
        <v>0.442307692307692</v>
      </c>
      <c r="P1333" s="39" t="n">
        <f aca="false">IFERROR(Counts!AG1333/Counts!AF1333,"")</f>
        <v>88.4923076923077</v>
      </c>
      <c r="Q1333" s="38" t="n">
        <f aca="false">IFERROR(Counts!AH1333/Counts!AC1333,"")</f>
        <v>0.307692307692308</v>
      </c>
      <c r="R1333" s="38" t="n">
        <f aca="false">IFERROR(Counts!N1333/Counts!M1333,"")</f>
        <v>0.392156862745098</v>
      </c>
      <c r="S1333" s="38" t="n">
        <f aca="false">IFERROR(Counts!K1333/Counts!J1333,"")</f>
        <v>0.75187969924812</v>
      </c>
      <c r="T1333" s="38" t="n">
        <f aca="false">IFERROR(Counts!I1333/Counts!H1333,"")</f>
        <v>0.29375</v>
      </c>
      <c r="U1333" s="38" t="n">
        <f aca="false">IFERROR(1-Counts!L1333/Counts!K1333,"")</f>
        <v>0.81</v>
      </c>
      <c r="V1333" s="39" t="n">
        <f aca="false">IFERROR(Counts!AJ1333/Counts!AI1333,"")</f>
        <v>71.4397058823529</v>
      </c>
      <c r="W1333" s="38" t="n">
        <f aca="false">IFERROR(Counts!AK1333/Counts!AI1333,"")</f>
        <v>0.183823529411765</v>
      </c>
      <c r="X1333" s="40" t="n">
        <f aca="false">IFERROR(Counts!O1333,"")</f>
        <v>-0.978</v>
      </c>
      <c r="Y1333" s="36" t="n">
        <f aca="false">IFERROR(INDEX('Season Counts'!$Y$2:$Y$740,$AF1333)/INDEX('Season Counts'!$X$2:$X$740,$AF1333),"")</f>
        <v>0.270033898305085</v>
      </c>
      <c r="Z1333" s="37" t="n">
        <f aca="false">IFERROR(J1333-Y1333,"")</f>
        <v>0.0226369877708646</v>
      </c>
      <c r="AA1333" s="38" t="n">
        <f aca="false">IFERROR(INDEX('Season Counts'!$K$2:$K$740,$AF1333)/INDEX('Season Counts'!$J$2:$J$740,$AF1333),"")</f>
        <v>0.39119170984456</v>
      </c>
      <c r="AB1333" s="41" t="n">
        <f aca="false">IFERROR(R1333-AA1333,"")</f>
        <v>0.000965152900538446</v>
      </c>
      <c r="AC1333" s="39" t="n">
        <f aca="false">IFERROR(INDEX('Season Counts'!$AG$2:$AG$740,$AF1333)/INDEX('Season Counts'!$AF$2:$AF$740,$AF1333),"")</f>
        <v>71.2646103896104</v>
      </c>
      <c r="AD1333" s="40" t="n">
        <f aca="false">IFERROR(V1333-AC1333,"")</f>
        <v>0.175095492742543</v>
      </c>
      <c r="AE1333" s="4" t="str">
        <f aca="false">IF(D1333&lt;Guide!$C$21,"Low PA",IF(TRIM(IF(ISNUMBER(AD1333),IF(N(AD1333)&lt;=-Guide!$C$24,"▼ Bat Speed  ",IF(N(AD1333)&gt;=Guide!$C$24,"▲ Bat Speed  ","")),"")&amp;IF(N(Z1333)&gt;=Guide!$C$22,"▲ Contact  ","")&amp;IF(N(Z1333)&lt;=-Guide!$C$22,"▼ Contact  ","")&amp;IF(N(AB1333)&gt;=Guide!$C$23,"▲ Chase  ","")&amp;IF(N(AB1333)&lt;=-Guide!$C$23,"▼ Chase  ",""))="","Stable",TRIM(IF(ISNUMBER(AD1333),IF(N(AD1333)&lt;=-Guide!$C$24,"▼ Bat Speed  ",IF(N(AD1333)&gt;=Guide!$C$24,"▲ Bat Speed  ","")),"")&amp;IF(N(Z1333)&gt;=Guide!$C$22,"▲ Contact  ","")&amp;IF(N(Z1333)&lt;=-Guide!$C$22,"▼ Contact  ","")&amp;IF(N(AB1333)&gt;=Guide!$C$23,"▲ Chase  ","")&amp;IF(N(AB1333)&lt;=-Guide!$C$23,"▼ Chase  ",""))))</f>
        <v>Stable</v>
      </c>
      <c r="AF1333" s="35" t="n">
        <f aca="false">MATCH(Counts!A1333,'Season Counts'!$A$2:$A$740,0)</f>
        <v>342</v>
      </c>
    </row>
    <row r="1334" customFormat="false" ht="15" hidden="false" customHeight="false" outlineLevel="0" collapsed="false">
      <c r="A1334" s="34" t="str">
        <f aca="false">Counts!B1334</f>
        <v>LAA</v>
      </c>
      <c r="B1334" s="5" t="str">
        <f aca="false">Counts!C1334</f>
        <v>Adam Frazier</v>
      </c>
      <c r="C1334" s="34" t="str">
        <f aca="false">Counts!F1334</f>
        <v>Mar-Apr</v>
      </c>
      <c r="D1334" s="35" t="n">
        <f aca="false">IFERROR(Counts!P1334,"")</f>
        <v>61</v>
      </c>
      <c r="E1334" s="36" t="n">
        <f aca="false">IFERROR(Counts!R1334/Counts!Q1334,"")</f>
        <v>0.269230769230769</v>
      </c>
      <c r="F1334" s="36" t="n">
        <f aca="false">IFERROR((Counts!R1334+Counts!V1334+Counts!W1334)/(Counts!Q1334+Counts!V1334+Counts!W1334+Counts!X1334),"")</f>
        <v>0.355932203389831</v>
      </c>
      <c r="G1334" s="36" t="n">
        <f aca="false">IFERROR((Counts!R1334+Counts!S1334+2*Counts!T1334+3*Counts!U1334)/Counts!Q1334,"")</f>
        <v>0.442307692307692</v>
      </c>
      <c r="H1334" s="35" t="n">
        <f aca="false">IFERROR(Counts!U1334,"")</f>
        <v>1</v>
      </c>
      <c r="I1334" s="36" t="n">
        <f aca="false">IFERROR(Counts!Z1334/Counts!AA1334,"")</f>
        <v>0.350847457627119</v>
      </c>
      <c r="J1334" s="36" t="n">
        <f aca="false">IFERROR(Counts!AB1334/Counts!AA1334,"")</f>
        <v>0.248627118644068</v>
      </c>
      <c r="K1334" s="37" t="n">
        <f aca="false">IFERROR((Counts!AB1334-Counts!Z1334)/Counts!AA1334,"")</f>
        <v>-0.102220338983051</v>
      </c>
      <c r="L1334" s="38" t="n">
        <f aca="false">IFERROR(Counts!Y1334/Counts!P1334,"")</f>
        <v>0.278688524590164</v>
      </c>
      <c r="M1334" s="38" t="n">
        <f aca="false">IFERROR(Counts!V1334/Counts!P1334,"")</f>
        <v>0.0983606557377049</v>
      </c>
      <c r="N1334" s="38" t="n">
        <f aca="false">IFERROR(Counts!AD1334/Counts!AC1334,"")</f>
        <v>0.027027027027027</v>
      </c>
      <c r="O1334" s="38" t="n">
        <f aca="false">IFERROR(Counts!AE1334/Counts!AC1334,"")</f>
        <v>0.189189189189189</v>
      </c>
      <c r="P1334" s="39" t="n">
        <f aca="false">IFERROR(Counts!AG1334/Counts!AF1334,"")</f>
        <v>80.3081081081081</v>
      </c>
      <c r="Q1334" s="38" t="n">
        <f aca="false">IFERROR(Counts!AH1334/Counts!AC1334,"")</f>
        <v>0.297297297297297</v>
      </c>
      <c r="R1334" s="38" t="n">
        <f aca="false">IFERROR(Counts!N1334/Counts!M1334,"")</f>
        <v>0.348214285714286</v>
      </c>
      <c r="S1334" s="38" t="n">
        <f aca="false">IFERROR(Counts!K1334/Counts!J1334,"")</f>
        <v>0.716666666666667</v>
      </c>
      <c r="T1334" s="38" t="n">
        <f aca="false">IFERROR(Counts!I1334/Counts!H1334,"")</f>
        <v>0.208</v>
      </c>
      <c r="U1334" s="38" t="n">
        <f aca="false">IFERROR(1-Counts!L1334/Counts!K1334,"")</f>
        <v>0.895348837209302</v>
      </c>
      <c r="V1334" s="39" t="n">
        <f aca="false">IFERROR(Counts!AJ1334/Counts!AI1334,"")</f>
        <v>65.1027272727273</v>
      </c>
      <c r="W1334" s="38" t="n">
        <f aca="false">IFERROR(Counts!AK1334/Counts!AI1334,"")</f>
        <v>0.0363636363636364</v>
      </c>
      <c r="X1334" s="40" t="n">
        <f aca="false">IFERROR(Counts!O1334,"")</f>
        <v>1.02</v>
      </c>
      <c r="Y1334" s="36" t="n">
        <f aca="false">IFERROR(INDEX('Season Counts'!$Y$2:$Y$740,$AF1334)/INDEX('Season Counts'!$X$2:$X$740,$AF1334),"")</f>
        <v>0.264758865248227</v>
      </c>
      <c r="Z1334" s="37" t="n">
        <f aca="false">IFERROR(J1334-Y1334,"")</f>
        <v>-0.0161317466041591</v>
      </c>
      <c r="AA1334" s="38" t="n">
        <f aca="false">IFERROR(INDEX('Season Counts'!$K$2:$K$740,$AF1334)/INDEX('Season Counts'!$J$2:$J$740,$AF1334),"")</f>
        <v>0.364963503649635</v>
      </c>
      <c r="AB1334" s="41" t="n">
        <f aca="false">IFERROR(R1334-AA1334,"")</f>
        <v>-0.0167492179353493</v>
      </c>
      <c r="AC1334" s="39" t="n">
        <f aca="false">IFERROR(INDEX('Season Counts'!$AG$2:$AG$740,$AF1334)/INDEX('Season Counts'!$AF$2:$AF$740,$AF1334),"")</f>
        <v>65.0107692307692</v>
      </c>
      <c r="AD1334" s="40" t="n">
        <f aca="false">IFERROR(V1334-AC1334,"")</f>
        <v>0.0919580419580512</v>
      </c>
      <c r="AE1334" s="4" t="str">
        <f aca="false">IF(D1334&lt;Guide!$C$21,"Low PA",IF(TRIM(IF(ISNUMBER(AD1334),IF(N(AD1334)&lt;=-Guide!$C$24,"▼ Bat Speed  ",IF(N(AD1334)&gt;=Guide!$C$24,"▲ Bat Speed  ","")),"")&amp;IF(N(Z1334)&gt;=Guide!$C$22,"▲ Contact  ","")&amp;IF(N(Z1334)&lt;=-Guide!$C$22,"▼ Contact  ","")&amp;IF(N(AB1334)&gt;=Guide!$C$23,"▲ Chase  ","")&amp;IF(N(AB1334)&lt;=-Guide!$C$23,"▼ Chase  ",""))="","Stable",TRIM(IF(ISNUMBER(AD1334),IF(N(AD1334)&lt;=-Guide!$C$24,"▼ Bat Speed  ",IF(N(AD1334)&gt;=Guide!$C$24,"▲ Bat Speed  ","")),"")&amp;IF(N(Z1334)&gt;=Guide!$C$22,"▲ Contact  ","")&amp;IF(N(Z1334)&lt;=-Guide!$C$22,"▼ Contact  ","")&amp;IF(N(AB1334)&gt;=Guide!$C$23,"▲ Chase  ","")&amp;IF(N(AB1334)&lt;=-Guide!$C$23,"▼ Chase  ",""))))</f>
        <v>Stable</v>
      </c>
      <c r="AF1334" s="35" t="n">
        <f aca="false">MATCH(Counts!A1334,'Season Counts'!$A$2:$A$740,0)</f>
        <v>343</v>
      </c>
    </row>
    <row r="1335" customFormat="false" ht="15" hidden="false" customHeight="false" outlineLevel="0" collapsed="false">
      <c r="A1335" s="34" t="str">
        <f aca="false">Counts!B1335</f>
        <v>LAA</v>
      </c>
      <c r="B1335" s="5" t="str">
        <f aca="false">Counts!C1335</f>
        <v>Adam Frazier</v>
      </c>
      <c r="C1335" s="34" t="str">
        <f aca="false">Counts!F1335</f>
        <v>May</v>
      </c>
      <c r="D1335" s="35" t="n">
        <f aca="false">IFERROR(Counts!P1335,"")</f>
        <v>24</v>
      </c>
      <c r="E1335" s="36" t="n">
        <f aca="false">IFERROR(Counts!R1335/Counts!Q1335,"")</f>
        <v>0.130434782608696</v>
      </c>
      <c r="F1335" s="36" t="n">
        <f aca="false">IFERROR((Counts!R1335+Counts!V1335+Counts!W1335)/(Counts!Q1335+Counts!V1335+Counts!W1335+Counts!X1335),"")</f>
        <v>0.166666666666667</v>
      </c>
      <c r="G1335" s="36" t="n">
        <f aca="false">IFERROR((Counts!R1335+Counts!S1335+2*Counts!T1335+3*Counts!U1335)/Counts!Q1335,"")</f>
        <v>0.173913043478261</v>
      </c>
      <c r="H1335" s="35" t="n">
        <f aca="false">IFERROR(Counts!U1335,"")</f>
        <v>0</v>
      </c>
      <c r="I1335" s="36" t="n">
        <f aca="false">IFERROR(Counts!Z1335/Counts!AA1335,"")</f>
        <v>0.15625</v>
      </c>
      <c r="J1335" s="36" t="n">
        <f aca="false">IFERROR(Counts!AB1335/Counts!AA1335,"")</f>
        <v>0.224333333333333</v>
      </c>
      <c r="K1335" s="37" t="n">
        <f aca="false">IFERROR((Counts!AB1335-Counts!Z1335)/Counts!AA1335,"")</f>
        <v>0.0680833333333333</v>
      </c>
      <c r="L1335" s="38" t="n">
        <f aca="false">IFERROR(Counts!Y1335/Counts!P1335,"")</f>
        <v>0.375</v>
      </c>
      <c r="M1335" s="38" t="n">
        <f aca="false">IFERROR(Counts!V1335/Counts!P1335,"")</f>
        <v>0.0416666666666667</v>
      </c>
      <c r="N1335" s="38" t="n">
        <f aca="false">IFERROR(Counts!AD1335/Counts!AC1335,"")</f>
        <v>0</v>
      </c>
      <c r="O1335" s="38" t="n">
        <f aca="false">IFERROR(Counts!AE1335/Counts!AC1335,"")</f>
        <v>0.142857142857143</v>
      </c>
      <c r="P1335" s="39" t="n">
        <f aca="false">IFERROR(Counts!AG1335/Counts!AF1335,"")</f>
        <v>81.5428571428571</v>
      </c>
      <c r="Q1335" s="38" t="n">
        <f aca="false">IFERROR(Counts!AH1335/Counts!AC1335,"")</f>
        <v>0.428571428571429</v>
      </c>
      <c r="R1335" s="38" t="n">
        <f aca="false">IFERROR(Counts!N1335/Counts!M1335,"")</f>
        <v>0.469387755102041</v>
      </c>
      <c r="S1335" s="38" t="n">
        <f aca="false">IFERROR(Counts!K1335/Counts!J1335,"")</f>
        <v>0.64</v>
      </c>
      <c r="T1335" s="38" t="n">
        <f aca="false">IFERROR(Counts!I1335/Counts!H1335,"")</f>
        <v>0.309090909090909</v>
      </c>
      <c r="U1335" s="38" t="n">
        <f aca="false">IFERROR(1-Counts!L1335/Counts!K1335,"")</f>
        <v>0.875</v>
      </c>
      <c r="V1335" s="39" t="n">
        <f aca="false">IFERROR(Counts!AJ1335/Counts!AI1335,"")</f>
        <v>65.2866666666667</v>
      </c>
      <c r="W1335" s="38" t="n">
        <f aca="false">IFERROR(Counts!AK1335/Counts!AI1335,"")</f>
        <v>0</v>
      </c>
      <c r="X1335" s="40" t="n">
        <f aca="false">IFERROR(Counts!O1335,"")</f>
        <v>-2.803</v>
      </c>
      <c r="Y1335" s="36" t="n">
        <f aca="false">IFERROR(INDEX('Season Counts'!$Y$2:$Y$740,$AF1335)/INDEX('Season Counts'!$X$2:$X$740,$AF1335),"")</f>
        <v>0.264758865248227</v>
      </c>
      <c r="Z1335" s="37" t="n">
        <f aca="false">IFERROR(J1335-Y1335,"")</f>
        <v>-0.0404255319148936</v>
      </c>
      <c r="AA1335" s="38" t="n">
        <f aca="false">IFERROR(INDEX('Season Counts'!$K$2:$K$740,$AF1335)/INDEX('Season Counts'!$J$2:$J$740,$AF1335),"")</f>
        <v>0.364963503649635</v>
      </c>
      <c r="AB1335" s="41" t="n">
        <f aca="false">IFERROR(R1335-AA1335,"")</f>
        <v>0.104424251452406</v>
      </c>
      <c r="AC1335" s="39" t="n">
        <f aca="false">IFERROR(INDEX('Season Counts'!$AG$2:$AG$740,$AF1335)/INDEX('Season Counts'!$AF$2:$AF$740,$AF1335),"")</f>
        <v>65.0107692307692</v>
      </c>
      <c r="AD1335" s="40" t="n">
        <f aca="false">IFERROR(V1335-AC1335,"")</f>
        <v>0.275897435897434</v>
      </c>
      <c r="AE1335" s="4" t="str">
        <f aca="false">IF(D1335&lt;Guide!$C$21,"Low PA",IF(TRIM(IF(ISNUMBER(AD1335),IF(N(AD1335)&lt;=-Guide!$C$24,"▼ Bat Speed  ",IF(N(AD1335)&gt;=Guide!$C$24,"▲ Bat Speed  ","")),"")&amp;IF(N(Z1335)&gt;=Guide!$C$22,"▲ Contact  ","")&amp;IF(N(Z1335)&lt;=-Guide!$C$22,"▼ Contact  ","")&amp;IF(N(AB1335)&gt;=Guide!$C$23,"▲ Chase  ","")&amp;IF(N(AB1335)&lt;=-Guide!$C$23,"▼ Chase  ",""))="","Stable",TRIM(IF(ISNUMBER(AD1335),IF(N(AD1335)&lt;=-Guide!$C$24,"▼ Bat Speed  ",IF(N(AD1335)&gt;=Guide!$C$24,"▲ Bat Speed  ","")),"")&amp;IF(N(Z1335)&gt;=Guide!$C$22,"▲ Contact  ","")&amp;IF(N(Z1335)&lt;=-Guide!$C$22,"▼ Contact  ","")&amp;IF(N(AB1335)&gt;=Guide!$C$23,"▲ Chase  ","")&amp;IF(N(AB1335)&lt;=-Guide!$C$23,"▼ Chase  ",""))))</f>
        <v>Low PA</v>
      </c>
      <c r="AF1335" s="35" t="n">
        <f aca="false">MATCH(Counts!A1335,'Season Counts'!$A$2:$A$740,0)</f>
        <v>343</v>
      </c>
    </row>
    <row r="1336" customFormat="false" ht="15" hidden="false" customHeight="false" outlineLevel="0" collapsed="false">
      <c r="A1336" s="34" t="str">
        <f aca="false">Counts!B1336</f>
        <v>LAA</v>
      </c>
      <c r="B1336" s="5" t="str">
        <f aca="false">Counts!C1336</f>
        <v>Adam Frazier</v>
      </c>
      <c r="C1336" s="34" t="str">
        <f aca="false">Counts!F1336</f>
        <v>Jun</v>
      </c>
      <c r="D1336" s="35" t="n">
        <f aca="false">IFERROR(Counts!P1336,"")</f>
        <v>8</v>
      </c>
      <c r="E1336" s="36" t="n">
        <f aca="false">IFERROR(Counts!R1336/Counts!Q1336,"")</f>
        <v>0</v>
      </c>
      <c r="F1336" s="36" t="n">
        <f aca="false">IFERROR((Counts!R1336+Counts!V1336+Counts!W1336)/(Counts!Q1336+Counts!V1336+Counts!W1336+Counts!X1336),"")</f>
        <v>0.25</v>
      </c>
      <c r="G1336" s="36" t="n">
        <f aca="false">IFERROR((Counts!R1336+Counts!S1336+2*Counts!T1336+3*Counts!U1336)/Counts!Q1336,"")</f>
        <v>0</v>
      </c>
      <c r="H1336" s="35" t="n">
        <f aca="false">IFERROR(Counts!U1336,"")</f>
        <v>0</v>
      </c>
      <c r="I1336" s="36" t="n">
        <f aca="false">IFERROR(Counts!Z1336/Counts!AA1336,"")</f>
        <v>0.175</v>
      </c>
      <c r="J1336" s="36" t="n">
        <f aca="false">IFERROR(Counts!AB1336/Counts!AA1336,"")</f>
        <v>0.19025</v>
      </c>
      <c r="K1336" s="37" t="n">
        <f aca="false">IFERROR((Counts!AB1336-Counts!Z1336)/Counts!AA1336,"")</f>
        <v>0.01525</v>
      </c>
      <c r="L1336" s="38" t="n">
        <f aca="false">IFERROR(Counts!Y1336/Counts!P1336,"")</f>
        <v>0.25</v>
      </c>
      <c r="M1336" s="38" t="n">
        <f aca="false">IFERROR(Counts!V1336/Counts!P1336,"")</f>
        <v>0.25</v>
      </c>
      <c r="N1336" s="38" t="n">
        <f aca="false">IFERROR(Counts!AD1336/Counts!AC1336,"")</f>
        <v>0</v>
      </c>
      <c r="O1336" s="38" t="n">
        <f aca="false">IFERROR(Counts!AE1336/Counts!AC1336,"")</f>
        <v>0</v>
      </c>
      <c r="P1336" s="39" t="n">
        <f aca="false">IFERROR(Counts!AG1336/Counts!AF1336,"")</f>
        <v>79.375</v>
      </c>
      <c r="Q1336" s="38" t="n">
        <f aca="false">IFERROR(Counts!AH1336/Counts!AC1336,"")</f>
        <v>0</v>
      </c>
      <c r="R1336" s="38" t="n">
        <f aca="false">IFERROR(Counts!N1336/Counts!M1336,"")</f>
        <v>0.142857142857143</v>
      </c>
      <c r="S1336" s="38" t="n">
        <f aca="false">IFERROR(Counts!K1336/Counts!J1336,"")</f>
        <v>0.764705882352941</v>
      </c>
      <c r="T1336" s="38" t="n">
        <f aca="false">IFERROR(Counts!I1336/Counts!H1336,"")</f>
        <v>0.25</v>
      </c>
      <c r="U1336" s="38" t="n">
        <f aca="false">IFERROR(1-Counts!L1336/Counts!K1336,"")</f>
        <v>0.923076923076923</v>
      </c>
      <c r="V1336" s="39" t="n">
        <f aca="false">IFERROR(Counts!AJ1336/Counts!AI1336,"")</f>
        <v>66.1538461538462</v>
      </c>
      <c r="W1336" s="38" t="n">
        <f aca="false">IFERROR(Counts!AK1336/Counts!AI1336,"")</f>
        <v>0</v>
      </c>
      <c r="X1336" s="40" t="n">
        <f aca="false">IFERROR(Counts!O1336,"")</f>
        <v>-0.819</v>
      </c>
      <c r="Y1336" s="36" t="n">
        <f aca="false">IFERROR(INDEX('Season Counts'!$Y$2:$Y$740,$AF1336)/INDEX('Season Counts'!$X$2:$X$740,$AF1336),"")</f>
        <v>0.264758865248227</v>
      </c>
      <c r="Z1336" s="37" t="n">
        <f aca="false">IFERROR(J1336-Y1336,"")</f>
        <v>-0.074508865248227</v>
      </c>
      <c r="AA1336" s="38" t="n">
        <f aca="false">IFERROR(INDEX('Season Counts'!$K$2:$K$740,$AF1336)/INDEX('Season Counts'!$J$2:$J$740,$AF1336),"")</f>
        <v>0.364963503649635</v>
      </c>
      <c r="AB1336" s="41" t="n">
        <f aca="false">IFERROR(R1336-AA1336,"")</f>
        <v>-0.222106360792492</v>
      </c>
      <c r="AC1336" s="39" t="n">
        <f aca="false">IFERROR(INDEX('Season Counts'!$AG$2:$AG$740,$AF1336)/INDEX('Season Counts'!$AF$2:$AF$740,$AF1336),"")</f>
        <v>65.0107692307692</v>
      </c>
      <c r="AD1336" s="40" t="n">
        <f aca="false">IFERROR(V1336-AC1336,"")</f>
        <v>1.14307692307693</v>
      </c>
      <c r="AE1336" s="4" t="str">
        <f aca="false">IF(D1336&lt;Guide!$C$21,"Low PA",IF(TRIM(IF(ISNUMBER(AD1336),IF(N(AD1336)&lt;=-Guide!$C$24,"▼ Bat Speed  ",IF(N(AD1336)&gt;=Guide!$C$24,"▲ Bat Speed  ","")),"")&amp;IF(N(Z1336)&gt;=Guide!$C$22,"▲ Contact  ","")&amp;IF(N(Z1336)&lt;=-Guide!$C$22,"▼ Contact  ","")&amp;IF(N(AB1336)&gt;=Guide!$C$23,"▲ Chase  ","")&amp;IF(N(AB1336)&lt;=-Guide!$C$23,"▼ Chase  ",""))="","Stable",TRIM(IF(ISNUMBER(AD1336),IF(N(AD1336)&lt;=-Guide!$C$24,"▼ Bat Speed  ",IF(N(AD1336)&gt;=Guide!$C$24,"▲ Bat Speed  ","")),"")&amp;IF(N(Z1336)&gt;=Guide!$C$22,"▲ Contact  ","")&amp;IF(N(Z1336)&lt;=-Guide!$C$22,"▼ Contact  ","")&amp;IF(N(AB1336)&gt;=Guide!$C$23,"▲ Chase  ","")&amp;IF(N(AB1336)&lt;=-Guide!$C$23,"▼ Chase  ",""))))</f>
        <v>Low PA</v>
      </c>
      <c r="AF1336" s="35" t="n">
        <f aca="false">MATCH(Counts!A1336,'Season Counts'!$A$2:$A$740,0)</f>
        <v>343</v>
      </c>
    </row>
    <row r="1337" customFormat="false" ht="15" hidden="false" customHeight="false" outlineLevel="0" collapsed="false">
      <c r="A1337" s="34" t="str">
        <f aca="false">Counts!B1337</f>
        <v>LAA</v>
      </c>
      <c r="B1337" s="5" t="str">
        <f aca="false">Counts!C1337</f>
        <v>Adam Frazier</v>
      </c>
      <c r="C1337" s="34" t="str">
        <f aca="false">Counts!F1337</f>
        <v>Aug</v>
      </c>
      <c r="D1337" s="35" t="n">
        <f aca="false">IFERROR(Counts!P1337,"")</f>
        <v>31</v>
      </c>
      <c r="E1337" s="36" t="n">
        <f aca="false">IFERROR(Counts!R1337/Counts!Q1337,"")</f>
        <v>0.37037037037037</v>
      </c>
      <c r="F1337" s="36" t="n">
        <f aca="false">IFERROR((Counts!R1337+Counts!V1337+Counts!W1337)/(Counts!Q1337+Counts!V1337+Counts!W1337+Counts!X1337),"")</f>
        <v>0.433333333333333</v>
      </c>
      <c r="G1337" s="36" t="n">
        <f aca="false">IFERROR((Counts!R1337+Counts!S1337+2*Counts!T1337+3*Counts!U1337)/Counts!Q1337,"")</f>
        <v>0.444444444444444</v>
      </c>
      <c r="H1337" s="35" t="n">
        <f aca="false">IFERROR(Counts!U1337,"")</f>
        <v>0</v>
      </c>
      <c r="I1337" s="36" t="n">
        <f aca="false">IFERROR(Counts!Z1337/Counts!AA1337,"")</f>
        <v>0.382758620689655</v>
      </c>
      <c r="J1337" s="36" t="n">
        <f aca="false">IFERROR(Counts!AB1337/Counts!AA1337,"")</f>
        <v>0.34848275862069</v>
      </c>
      <c r="K1337" s="37" t="n">
        <f aca="false">IFERROR((Counts!AB1337-Counts!Z1337)/Counts!AA1337,"")</f>
        <v>-0.0342758620689655</v>
      </c>
      <c r="L1337" s="38" t="n">
        <f aca="false">IFERROR(Counts!Y1337/Counts!P1337,"")</f>
        <v>0.161290322580645</v>
      </c>
      <c r="M1337" s="38" t="n">
        <f aca="false">IFERROR(Counts!V1337/Counts!P1337,"")</f>
        <v>0.032258064516129</v>
      </c>
      <c r="N1337" s="38" t="n">
        <f aca="false">IFERROR(Counts!AD1337/Counts!AC1337,"")</f>
        <v>0.0434782608695652</v>
      </c>
      <c r="O1337" s="38" t="n">
        <f aca="false">IFERROR(Counts!AE1337/Counts!AC1337,"")</f>
        <v>0.260869565217391</v>
      </c>
      <c r="P1337" s="39" t="n">
        <f aca="false">IFERROR(Counts!AG1337/Counts!AF1337,"")</f>
        <v>86.4739130434783</v>
      </c>
      <c r="Q1337" s="38" t="n">
        <f aca="false">IFERROR(Counts!AH1337/Counts!AC1337,"")</f>
        <v>0.434782608695652</v>
      </c>
      <c r="R1337" s="38" t="n">
        <f aca="false">IFERROR(Counts!N1337/Counts!M1337,"")</f>
        <v>0.365384615384615</v>
      </c>
      <c r="S1337" s="38" t="n">
        <f aca="false">IFERROR(Counts!K1337/Counts!J1337,"")</f>
        <v>0.68421052631579</v>
      </c>
      <c r="T1337" s="38" t="n">
        <f aca="false">IFERROR(Counts!I1337/Counts!H1337,"")</f>
        <v>0.224137931034483</v>
      </c>
      <c r="U1337" s="38" t="n">
        <f aca="false">IFERROR(1-Counts!L1337/Counts!K1337,"")</f>
        <v>0.871794871794872</v>
      </c>
      <c r="V1337" s="39" t="n">
        <f aca="false">IFERROR(Counts!AJ1337/Counts!AI1337,"")</f>
        <v>64.7039215686275</v>
      </c>
      <c r="W1337" s="38" t="n">
        <f aca="false">IFERROR(Counts!AK1337/Counts!AI1337,"")</f>
        <v>0</v>
      </c>
      <c r="X1337" s="40" t="n">
        <f aca="false">IFERROR(Counts!O1337,"")</f>
        <v>2.812</v>
      </c>
      <c r="Y1337" s="36" t="n">
        <f aca="false">IFERROR(INDEX('Season Counts'!$Y$2:$Y$740,$AF1337)/INDEX('Season Counts'!$X$2:$X$740,$AF1337),"")</f>
        <v>0.264758865248227</v>
      </c>
      <c r="Z1337" s="37" t="n">
        <f aca="false">IFERROR(J1337-Y1337,"")</f>
        <v>0.0837238933724627</v>
      </c>
      <c r="AA1337" s="38" t="n">
        <f aca="false">IFERROR(INDEX('Season Counts'!$K$2:$K$740,$AF1337)/INDEX('Season Counts'!$J$2:$J$740,$AF1337),"")</f>
        <v>0.364963503649635</v>
      </c>
      <c r="AB1337" s="41" t="n">
        <f aca="false">IFERROR(R1337-AA1337,"")</f>
        <v>0.000421111734980328</v>
      </c>
      <c r="AC1337" s="39" t="n">
        <f aca="false">IFERROR(INDEX('Season Counts'!$AG$2:$AG$740,$AF1337)/INDEX('Season Counts'!$AF$2:$AF$740,$AF1337),"")</f>
        <v>65.0107692307692</v>
      </c>
      <c r="AD1337" s="40" t="n">
        <f aca="false">IFERROR(V1337-AC1337,"")</f>
        <v>-0.306847662141777</v>
      </c>
      <c r="AE1337" s="4" t="str">
        <f aca="false">IF(D1337&lt;Guide!$C$21,"Low PA",IF(TRIM(IF(ISNUMBER(AD1337),IF(N(AD1337)&lt;=-Guide!$C$24,"▼ Bat Speed  ",IF(N(AD1337)&gt;=Guide!$C$24,"▲ Bat Speed  ","")),"")&amp;IF(N(Z1337)&gt;=Guide!$C$22,"▲ Contact  ","")&amp;IF(N(Z1337)&lt;=-Guide!$C$22,"▼ Contact  ","")&amp;IF(N(AB1337)&gt;=Guide!$C$23,"▲ Chase  ","")&amp;IF(N(AB1337)&lt;=-Guide!$C$23,"▼ Chase  ",""))="","Stable",TRIM(IF(ISNUMBER(AD1337),IF(N(AD1337)&lt;=-Guide!$C$24,"▼ Bat Speed  ",IF(N(AD1337)&gt;=Guide!$C$24,"▲ Bat Speed  ","")),"")&amp;IF(N(Z1337)&gt;=Guide!$C$22,"▲ Contact  ","")&amp;IF(N(Z1337)&lt;=-Guide!$C$22,"▼ Contact  ","")&amp;IF(N(AB1337)&gt;=Guide!$C$23,"▲ Chase  ","")&amp;IF(N(AB1337)&lt;=-Guide!$C$23,"▼ Chase  ",""))))</f>
        <v>Low PA</v>
      </c>
      <c r="AF1337" s="35" t="n">
        <f aca="false">MATCH(Counts!A1337,'Season Counts'!$A$2:$A$740,0)</f>
        <v>343</v>
      </c>
    </row>
    <row r="1338" customFormat="false" ht="15" hidden="false" customHeight="false" outlineLevel="0" collapsed="false">
      <c r="A1338" s="34" t="str">
        <f aca="false">Counts!B1338</f>
        <v>LAA</v>
      </c>
      <c r="B1338" s="5" t="str">
        <f aca="false">Counts!C1338</f>
        <v>Adam Frazier</v>
      </c>
      <c r="C1338" s="34" t="str">
        <f aca="false">Counts!F1338</f>
        <v>Sep</v>
      </c>
      <c r="D1338" s="35" t="n">
        <f aca="false">IFERROR(Counts!P1338,"")</f>
        <v>23</v>
      </c>
      <c r="E1338" s="36" t="n">
        <f aca="false">IFERROR(Counts!R1338/Counts!Q1338,"")</f>
        <v>0.19047619047619</v>
      </c>
      <c r="F1338" s="36" t="n">
        <f aca="false">IFERROR((Counts!R1338+Counts!V1338+Counts!W1338)/(Counts!Q1338+Counts!V1338+Counts!W1338+Counts!X1338),"")</f>
        <v>0.227272727272727</v>
      </c>
      <c r="G1338" s="36" t="n">
        <f aca="false">IFERROR((Counts!R1338+Counts!S1338+2*Counts!T1338+3*Counts!U1338)/Counts!Q1338,"")</f>
        <v>0.285714285714286</v>
      </c>
      <c r="H1338" s="35" t="n">
        <f aca="false">IFERROR(Counts!U1338,"")</f>
        <v>0</v>
      </c>
      <c r="I1338" s="36" t="n">
        <f aca="false">IFERROR(Counts!Z1338/Counts!AA1338,"")</f>
        <v>0.204761904761905</v>
      </c>
      <c r="J1338" s="36" t="n">
        <f aca="false">IFERROR(Counts!AB1338/Counts!AA1338,"")</f>
        <v>0.269047619047619</v>
      </c>
      <c r="K1338" s="37" t="n">
        <f aca="false">IFERROR((Counts!AB1338-Counts!Z1338)/Counts!AA1338,"")</f>
        <v>0.0642857142857143</v>
      </c>
      <c r="L1338" s="38" t="n">
        <f aca="false">IFERROR(Counts!Y1338/Counts!P1338,"")</f>
        <v>0.260869565217391</v>
      </c>
      <c r="M1338" s="38" t="n">
        <f aca="false">IFERROR(Counts!V1338/Counts!P1338,"")</f>
        <v>0.0434782608695652</v>
      </c>
      <c r="N1338" s="38" t="n">
        <f aca="false">IFERROR(Counts!AD1338/Counts!AC1338,"")</f>
        <v>0</v>
      </c>
      <c r="O1338" s="38" t="n">
        <f aca="false">IFERROR(Counts!AE1338/Counts!AC1338,"")</f>
        <v>0.1875</v>
      </c>
      <c r="P1338" s="39" t="n">
        <f aca="false">IFERROR(Counts!AG1338/Counts!AF1338,"")</f>
        <v>83.4125</v>
      </c>
      <c r="Q1338" s="38" t="n">
        <f aca="false">IFERROR(Counts!AH1338/Counts!AC1338,"")</f>
        <v>0.5625</v>
      </c>
      <c r="R1338" s="38" t="n">
        <f aca="false">IFERROR(Counts!N1338/Counts!M1338,"")</f>
        <v>0.4</v>
      </c>
      <c r="S1338" s="38" t="n">
        <f aca="false">IFERROR(Counts!K1338/Counts!J1338,"")</f>
        <v>0.725</v>
      </c>
      <c r="T1338" s="38" t="n">
        <f aca="false">IFERROR(Counts!I1338/Counts!H1338,"")</f>
        <v>0.266666666666667</v>
      </c>
      <c r="U1338" s="38" t="n">
        <f aca="false">IFERROR(1-Counts!L1338/Counts!K1338,"")</f>
        <v>0.793103448275862</v>
      </c>
      <c r="V1338" s="39" t="n">
        <f aca="false">IFERROR(Counts!AJ1338/Counts!AI1338,"")</f>
        <v>64.480487804878</v>
      </c>
      <c r="W1338" s="38" t="n">
        <f aca="false">IFERROR(Counts!AK1338/Counts!AI1338,"")</f>
        <v>0</v>
      </c>
      <c r="X1338" s="40" t="n">
        <f aca="false">IFERROR(Counts!O1338,"")</f>
        <v>-2.233</v>
      </c>
      <c r="Y1338" s="36" t="n">
        <f aca="false">IFERROR(INDEX('Season Counts'!$Y$2:$Y$740,$AF1338)/INDEX('Season Counts'!$X$2:$X$740,$AF1338),"")</f>
        <v>0.264758865248227</v>
      </c>
      <c r="Z1338" s="37" t="n">
        <f aca="false">IFERROR(J1338-Y1338,"")</f>
        <v>0.00428875379939214</v>
      </c>
      <c r="AA1338" s="38" t="n">
        <f aca="false">IFERROR(INDEX('Season Counts'!$K$2:$K$740,$AF1338)/INDEX('Season Counts'!$J$2:$J$740,$AF1338),"")</f>
        <v>0.364963503649635</v>
      </c>
      <c r="AB1338" s="41" t="n">
        <f aca="false">IFERROR(R1338-AA1338,"")</f>
        <v>0.035036496350365</v>
      </c>
      <c r="AC1338" s="39" t="n">
        <f aca="false">IFERROR(INDEX('Season Counts'!$AG$2:$AG$740,$AF1338)/INDEX('Season Counts'!$AF$2:$AF$740,$AF1338),"")</f>
        <v>65.0107692307692</v>
      </c>
      <c r="AD1338" s="40" t="n">
        <f aca="false">IFERROR(V1338-AC1338,"")</f>
        <v>-0.530281425891189</v>
      </c>
      <c r="AE1338" s="4" t="str">
        <f aca="false">IF(D1338&lt;Guide!$C$21,"Low PA",IF(TRIM(IF(ISNUMBER(AD1338),IF(N(AD1338)&lt;=-Guide!$C$24,"▼ Bat Speed  ",IF(N(AD1338)&gt;=Guide!$C$24,"▲ Bat Speed  ","")),"")&amp;IF(N(Z1338)&gt;=Guide!$C$22,"▲ Contact  ","")&amp;IF(N(Z1338)&lt;=-Guide!$C$22,"▼ Contact  ","")&amp;IF(N(AB1338)&gt;=Guide!$C$23,"▲ Chase  ","")&amp;IF(N(AB1338)&lt;=-Guide!$C$23,"▼ Chase  ",""))="","Stable",TRIM(IF(ISNUMBER(AD1338),IF(N(AD1338)&lt;=-Guide!$C$24,"▼ Bat Speed  ",IF(N(AD1338)&gt;=Guide!$C$24,"▲ Bat Speed  ","")),"")&amp;IF(N(Z1338)&gt;=Guide!$C$22,"▲ Contact  ","")&amp;IF(N(Z1338)&lt;=-Guide!$C$22,"▼ Contact  ","")&amp;IF(N(AB1338)&gt;=Guide!$C$23,"▲ Chase  ","")&amp;IF(N(AB1338)&lt;=-Guide!$C$23,"▼ Chase  ",""))))</f>
        <v>Low PA</v>
      </c>
      <c r="AF1338" s="35" t="n">
        <f aca="false">MATCH(Counts!A1338,'Season Counts'!$A$2:$A$740,0)</f>
        <v>343</v>
      </c>
    </row>
    <row r="1339" customFormat="false" ht="15" hidden="false" customHeight="false" outlineLevel="0" collapsed="false">
      <c r="A1339" s="34" t="str">
        <f aca="false">Counts!B1339</f>
        <v>LAA</v>
      </c>
      <c r="B1339" s="5" t="str">
        <f aca="false">Counts!C1339</f>
        <v>Christian Moore</v>
      </c>
      <c r="C1339" s="34" t="str">
        <f aca="false">Counts!F1339</f>
        <v>Jun</v>
      </c>
      <c r="D1339" s="35" t="n">
        <f aca="false">IFERROR(Counts!P1339,"")</f>
        <v>22</v>
      </c>
      <c r="E1339" s="36" t="n">
        <f aca="false">IFERROR(Counts!R1339/Counts!Q1339,"")</f>
        <v>0.2</v>
      </c>
      <c r="F1339" s="36" t="n">
        <f aca="false">IFERROR((Counts!R1339+Counts!V1339+Counts!W1339)/(Counts!Q1339+Counts!V1339+Counts!W1339+Counts!X1339),"")</f>
        <v>0.227272727272727</v>
      </c>
      <c r="G1339" s="36" t="n">
        <f aca="false">IFERROR((Counts!R1339+Counts!S1339+2*Counts!T1339+3*Counts!U1339)/Counts!Q1339,"")</f>
        <v>0.2</v>
      </c>
      <c r="H1339" s="35" t="n">
        <f aca="false">IFERROR(Counts!U1339,"")</f>
        <v>0</v>
      </c>
      <c r="I1339" s="36" t="n">
        <f aca="false">IFERROR(Counts!Z1339/Counts!AA1339,"")</f>
        <v>0.195454545454545</v>
      </c>
      <c r="J1339" s="36" t="n">
        <f aca="false">IFERROR(Counts!AB1339/Counts!AA1339,"")</f>
        <v>0.202</v>
      </c>
      <c r="K1339" s="37" t="n">
        <f aca="false">IFERROR((Counts!AB1339-Counts!Z1339)/Counts!AA1339,"")</f>
        <v>0.00654545454545455</v>
      </c>
      <c r="L1339" s="38" t="n">
        <f aca="false">IFERROR(Counts!Y1339/Counts!P1339,"")</f>
        <v>0.5</v>
      </c>
      <c r="M1339" s="38" t="n">
        <f aca="false">IFERROR(Counts!V1339/Counts!P1339,"")</f>
        <v>0.0454545454545455</v>
      </c>
      <c r="N1339" s="38" t="n">
        <f aca="false">IFERROR(Counts!AD1339/Counts!AC1339,"")</f>
        <v>0.1</v>
      </c>
      <c r="O1339" s="38" t="n">
        <f aca="false">IFERROR(Counts!AE1339/Counts!AC1339,"")</f>
        <v>0.5</v>
      </c>
      <c r="P1339" s="39" t="n">
        <f aca="false">IFERROR(Counts!AG1339/Counts!AF1339,"")</f>
        <v>93.88</v>
      </c>
      <c r="Q1339" s="38" t="n">
        <f aca="false">IFERROR(Counts!AH1339/Counts!AC1339,"")</f>
        <v>0.4</v>
      </c>
      <c r="R1339" s="38" t="n">
        <f aca="false">IFERROR(Counts!N1339/Counts!M1339,"")</f>
        <v>0.302325581395349</v>
      </c>
      <c r="S1339" s="38" t="n">
        <f aca="false">IFERROR(Counts!K1339/Counts!J1339,"")</f>
        <v>0.86</v>
      </c>
      <c r="T1339" s="38" t="n">
        <f aca="false">IFERROR(Counts!I1339/Counts!H1339,"")</f>
        <v>0.357142857142857</v>
      </c>
      <c r="U1339" s="38" t="n">
        <f aca="false">IFERROR(1-Counts!L1339/Counts!K1339,"")</f>
        <v>0.767441860465116</v>
      </c>
      <c r="V1339" s="39" t="n">
        <f aca="false">IFERROR(Counts!AJ1339/Counts!AI1339,"")</f>
        <v>73.6964285714286</v>
      </c>
      <c r="W1339" s="38" t="n">
        <f aca="false">IFERROR(Counts!AK1339/Counts!AI1339,"")</f>
        <v>0.357142857142857</v>
      </c>
      <c r="X1339" s="40" t="n">
        <f aca="false">IFERROR(Counts!O1339,"")</f>
        <v>-2.634</v>
      </c>
      <c r="Y1339" s="36" t="n">
        <f aca="false">IFERROR(INDEX('Season Counts'!$Y$2:$Y$740,$AF1339)/INDEX('Season Counts'!$X$2:$X$740,$AF1339),"")</f>
        <v>0.254294520547945</v>
      </c>
      <c r="Z1339" s="37" t="n">
        <f aca="false">IFERROR(J1339-Y1339,"")</f>
        <v>-0.0522945205479452</v>
      </c>
      <c r="AA1339" s="38" t="n">
        <f aca="false">IFERROR(INDEX('Season Counts'!$K$2:$K$740,$AF1339)/INDEX('Season Counts'!$J$2:$J$740,$AF1339),"")</f>
        <v>0.311036789297659</v>
      </c>
      <c r="AB1339" s="41" t="n">
        <f aca="false">IFERROR(R1339-AA1339,"")</f>
        <v>-0.00871120790231006</v>
      </c>
      <c r="AC1339" s="39" t="n">
        <f aca="false">IFERROR(INDEX('Season Counts'!$AG$2:$AG$740,$AF1339)/INDEX('Season Counts'!$AF$2:$AF$740,$AF1339),"")</f>
        <v>71.949806949807</v>
      </c>
      <c r="AD1339" s="40" t="n">
        <f aca="false">IFERROR(V1339-AC1339,"")</f>
        <v>1.74662162162161</v>
      </c>
      <c r="AE1339" s="4" t="str">
        <f aca="false">IF(D1339&lt;Guide!$C$21,"Low PA",IF(TRIM(IF(ISNUMBER(AD1339),IF(N(AD1339)&lt;=-Guide!$C$24,"▼ Bat Speed  ",IF(N(AD1339)&gt;=Guide!$C$24,"▲ Bat Speed  ","")),"")&amp;IF(N(Z1339)&gt;=Guide!$C$22,"▲ Contact  ","")&amp;IF(N(Z1339)&lt;=-Guide!$C$22,"▼ Contact  ","")&amp;IF(N(AB1339)&gt;=Guide!$C$23,"▲ Chase  ","")&amp;IF(N(AB1339)&lt;=-Guide!$C$23,"▼ Chase  ",""))="","Stable",TRIM(IF(ISNUMBER(AD1339),IF(N(AD1339)&lt;=-Guide!$C$24,"▼ Bat Speed  ",IF(N(AD1339)&gt;=Guide!$C$24,"▲ Bat Speed  ","")),"")&amp;IF(N(Z1339)&gt;=Guide!$C$22,"▲ Contact  ","")&amp;IF(N(Z1339)&lt;=-Guide!$C$22,"▼ Contact  ","")&amp;IF(N(AB1339)&gt;=Guide!$C$23,"▲ Chase  ","")&amp;IF(N(AB1339)&lt;=-Guide!$C$23,"▼ Chase  ",""))))</f>
        <v>Low PA</v>
      </c>
      <c r="AF1339" s="35" t="n">
        <f aca="false">MATCH(Counts!A1339,'Season Counts'!$A$2:$A$740,0)</f>
        <v>344</v>
      </c>
    </row>
    <row r="1340" customFormat="false" ht="15" hidden="false" customHeight="false" outlineLevel="0" collapsed="false">
      <c r="A1340" s="34" t="str">
        <f aca="false">Counts!B1340</f>
        <v>LAA</v>
      </c>
      <c r="B1340" s="5" t="str">
        <f aca="false">Counts!C1340</f>
        <v>Christian Moore</v>
      </c>
      <c r="C1340" s="34" t="str">
        <f aca="false">Counts!F1340</f>
        <v>Aug</v>
      </c>
      <c r="D1340" s="35" t="n">
        <f aca="false">IFERROR(Counts!P1340,"")</f>
        <v>38</v>
      </c>
      <c r="E1340" s="36" t="n">
        <f aca="false">IFERROR(Counts!R1340/Counts!Q1340,"")</f>
        <v>0.181818181818182</v>
      </c>
      <c r="F1340" s="36" t="n">
        <f aca="false">IFERROR((Counts!R1340+Counts!V1340+Counts!W1340)/(Counts!Q1340+Counts!V1340+Counts!W1340+Counts!X1340),"")</f>
        <v>0.289473684210526</v>
      </c>
      <c r="G1340" s="36" t="n">
        <f aca="false">IFERROR((Counts!R1340+Counts!S1340+2*Counts!T1340+3*Counts!U1340)/Counts!Q1340,"")</f>
        <v>0.333333333333333</v>
      </c>
      <c r="H1340" s="35" t="n">
        <f aca="false">IFERROR(Counts!U1340,"")</f>
        <v>1</v>
      </c>
      <c r="I1340" s="36" t="n">
        <f aca="false">IFERROR(Counts!Z1340/Counts!AA1340,"")</f>
        <v>0.289189189189189</v>
      </c>
      <c r="J1340" s="36" t="n">
        <f aca="false">IFERROR(Counts!AB1340/Counts!AA1340,"")</f>
        <v>0.293621621621622</v>
      </c>
      <c r="K1340" s="37" t="n">
        <f aca="false">IFERROR((Counts!AB1340-Counts!Z1340)/Counts!AA1340,"")</f>
        <v>0.00443243243243247</v>
      </c>
      <c r="L1340" s="38" t="n">
        <f aca="false">IFERROR(Counts!Y1340/Counts!P1340,"")</f>
        <v>0.236842105263158</v>
      </c>
      <c r="M1340" s="38" t="n">
        <f aca="false">IFERROR(Counts!V1340/Counts!P1340,"")</f>
        <v>0.105263157894737</v>
      </c>
      <c r="N1340" s="38" t="n">
        <f aca="false">IFERROR(Counts!AD1340/Counts!AC1340,"")</f>
        <v>0.125</v>
      </c>
      <c r="O1340" s="38" t="n">
        <f aca="false">IFERROR(Counts!AE1340/Counts!AC1340,"")</f>
        <v>0.25</v>
      </c>
      <c r="P1340" s="39" t="n">
        <f aca="false">IFERROR(Counts!AG1340/Counts!AF1340,"")</f>
        <v>85.0652173913043</v>
      </c>
      <c r="Q1340" s="38" t="n">
        <f aca="false">IFERROR(Counts!AH1340/Counts!AC1340,"")</f>
        <v>0.291666666666667</v>
      </c>
      <c r="R1340" s="38" t="n">
        <f aca="false">IFERROR(Counts!N1340/Counts!M1340,"")</f>
        <v>0.284210526315789</v>
      </c>
      <c r="S1340" s="38" t="n">
        <f aca="false">IFERROR(Counts!K1340/Counts!J1340,"")</f>
        <v>0.638888888888889</v>
      </c>
      <c r="T1340" s="38" t="n">
        <f aca="false">IFERROR(Counts!I1340/Counts!H1340,"")</f>
        <v>0.287671232876712</v>
      </c>
      <c r="U1340" s="38" t="n">
        <f aca="false">IFERROR(1-Counts!L1340/Counts!K1340,"")</f>
        <v>0.869565217391304</v>
      </c>
      <c r="V1340" s="39" t="n">
        <f aca="false">IFERROR(Counts!AJ1340/Counts!AI1340,"")</f>
        <v>71.0894736842105</v>
      </c>
      <c r="W1340" s="38" t="n">
        <f aca="false">IFERROR(Counts!AK1340/Counts!AI1340,"")</f>
        <v>0.157894736842105</v>
      </c>
      <c r="X1340" s="40" t="n">
        <f aca="false">IFERROR(Counts!O1340,"")</f>
        <v>-1.273</v>
      </c>
      <c r="Y1340" s="36" t="n">
        <f aca="false">IFERROR(INDEX('Season Counts'!$Y$2:$Y$740,$AF1340)/INDEX('Season Counts'!$X$2:$X$740,$AF1340),"")</f>
        <v>0.254294520547945</v>
      </c>
      <c r="Z1340" s="37" t="n">
        <f aca="false">IFERROR(J1340-Y1340,"")</f>
        <v>0.0393271010736764</v>
      </c>
      <c r="AA1340" s="38" t="n">
        <f aca="false">IFERROR(INDEX('Season Counts'!$K$2:$K$740,$AF1340)/INDEX('Season Counts'!$J$2:$J$740,$AF1340),"")</f>
        <v>0.311036789297659</v>
      </c>
      <c r="AB1340" s="41" t="n">
        <f aca="false">IFERROR(R1340-AA1340,"")</f>
        <v>-0.0268262629818694</v>
      </c>
      <c r="AC1340" s="39" t="n">
        <f aca="false">IFERROR(INDEX('Season Counts'!$AG$2:$AG$740,$AF1340)/INDEX('Season Counts'!$AF$2:$AF$740,$AF1340),"")</f>
        <v>71.949806949807</v>
      </c>
      <c r="AD1340" s="40" t="n">
        <f aca="false">IFERROR(V1340-AC1340,"")</f>
        <v>-0.860333265596424</v>
      </c>
      <c r="AE1340" s="4" t="str">
        <f aca="false">IF(D1340&lt;Guide!$C$21,"Low PA",IF(TRIM(IF(ISNUMBER(AD1340),IF(N(AD1340)&lt;=-Guide!$C$24,"▼ Bat Speed  ",IF(N(AD1340)&gt;=Guide!$C$24,"▲ Bat Speed  ","")),"")&amp;IF(N(Z1340)&gt;=Guide!$C$22,"▲ Contact  ","")&amp;IF(N(Z1340)&lt;=-Guide!$C$22,"▼ Contact  ","")&amp;IF(N(AB1340)&gt;=Guide!$C$23,"▲ Chase  ","")&amp;IF(N(AB1340)&lt;=-Guide!$C$23,"▼ Chase  ",""))="","Stable",TRIM(IF(ISNUMBER(AD1340),IF(N(AD1340)&lt;=-Guide!$C$24,"▼ Bat Speed  ",IF(N(AD1340)&gt;=Guide!$C$24,"▲ Bat Speed  ","")),"")&amp;IF(N(Z1340)&gt;=Guide!$C$22,"▲ Contact  ","")&amp;IF(N(Z1340)&lt;=-Guide!$C$22,"▼ Contact  ","")&amp;IF(N(AB1340)&gt;=Guide!$C$23,"▲ Chase  ","")&amp;IF(N(AB1340)&lt;=-Guide!$C$23,"▼ Chase  ",""))))</f>
        <v>Low PA</v>
      </c>
      <c r="AF1340" s="35" t="n">
        <f aca="false">MATCH(Counts!A1340,'Season Counts'!$A$2:$A$740,0)</f>
        <v>344</v>
      </c>
    </row>
    <row r="1341" customFormat="false" ht="15" hidden="false" customHeight="false" outlineLevel="0" collapsed="false">
      <c r="A1341" s="34" t="str">
        <f aca="false">Counts!B1341</f>
        <v>LAA</v>
      </c>
      <c r="B1341" s="5" t="str">
        <f aca="false">Counts!C1341</f>
        <v>Christian Moore</v>
      </c>
      <c r="C1341" s="34" t="str">
        <f aca="false">Counts!F1341</f>
        <v>Sep</v>
      </c>
      <c r="D1341" s="35" t="n">
        <f aca="false">IFERROR(Counts!P1341,"")</f>
        <v>87</v>
      </c>
      <c r="E1341" s="36" t="n">
        <f aca="false">IFERROR(Counts!R1341/Counts!Q1341,"")</f>
        <v>0.185185185185185</v>
      </c>
      <c r="F1341" s="36" t="n">
        <f aca="false">IFERROR((Counts!R1341+Counts!V1341+Counts!W1341)/(Counts!Q1341+Counts!V1341+Counts!W1341+Counts!X1341),"")</f>
        <v>0.241379310344828</v>
      </c>
      <c r="G1341" s="36" t="n">
        <f aca="false">IFERROR((Counts!R1341+Counts!S1341+2*Counts!T1341+3*Counts!U1341)/Counts!Q1341,"")</f>
        <v>0.271604938271605</v>
      </c>
      <c r="H1341" s="35" t="n">
        <f aca="false">IFERROR(Counts!U1341,"")</f>
        <v>1</v>
      </c>
      <c r="I1341" s="36" t="n">
        <f aca="false">IFERROR(Counts!Z1341/Counts!AA1341,"")</f>
        <v>0.240229885057471</v>
      </c>
      <c r="J1341" s="36" t="n">
        <f aca="false">IFERROR(Counts!AB1341/Counts!AA1341,"")</f>
        <v>0.250793103448276</v>
      </c>
      <c r="K1341" s="37" t="n">
        <f aca="false">IFERROR((Counts!AB1341-Counts!Z1341)/Counts!AA1341,"")</f>
        <v>0.0105632183908046</v>
      </c>
      <c r="L1341" s="38" t="n">
        <f aca="false">IFERROR(Counts!Y1341/Counts!P1341,"")</f>
        <v>0.32183908045977</v>
      </c>
      <c r="M1341" s="38" t="n">
        <f aca="false">IFERROR(Counts!V1341/Counts!P1341,"")</f>
        <v>0.0689655172413793</v>
      </c>
      <c r="N1341" s="38" t="n">
        <f aca="false">IFERROR(Counts!AD1341/Counts!AC1341,"")</f>
        <v>0.0754716981132075</v>
      </c>
      <c r="O1341" s="38" t="n">
        <f aca="false">IFERROR(Counts!AE1341/Counts!AC1341,"")</f>
        <v>0.433962264150943</v>
      </c>
      <c r="P1341" s="39" t="n">
        <f aca="false">IFERROR(Counts!AG1341/Counts!AF1341,"")</f>
        <v>88.8452830188679</v>
      </c>
      <c r="Q1341" s="38" t="n">
        <f aca="false">IFERROR(Counts!AH1341/Counts!AC1341,"")</f>
        <v>0.30188679245283</v>
      </c>
      <c r="R1341" s="38" t="n">
        <f aca="false">IFERROR(Counts!N1341/Counts!M1341,"")</f>
        <v>0.329192546583851</v>
      </c>
      <c r="S1341" s="38" t="n">
        <f aca="false">IFERROR(Counts!K1341/Counts!J1341,"")</f>
        <v>0.68361581920904</v>
      </c>
      <c r="T1341" s="38" t="n">
        <f aca="false">IFERROR(Counts!I1341/Counts!H1341,"")</f>
        <v>0.28735632183908</v>
      </c>
      <c r="U1341" s="38" t="n">
        <f aca="false">IFERROR(1-Counts!L1341/Counts!K1341,"")</f>
        <v>0.84297520661157</v>
      </c>
      <c r="V1341" s="39" t="n">
        <f aca="false">IFERROR(Counts!AJ1341/Counts!AI1341,"")</f>
        <v>71.6157534246575</v>
      </c>
      <c r="W1341" s="38" t="n">
        <f aca="false">IFERROR(Counts!AK1341/Counts!AI1341,"")</f>
        <v>0.23972602739726</v>
      </c>
      <c r="X1341" s="40" t="n">
        <f aca="false">IFERROR(Counts!O1341,"")</f>
        <v>-5.275</v>
      </c>
      <c r="Y1341" s="36" t="n">
        <f aca="false">IFERROR(INDEX('Season Counts'!$Y$2:$Y$740,$AF1341)/INDEX('Season Counts'!$X$2:$X$740,$AF1341),"")</f>
        <v>0.254294520547945</v>
      </c>
      <c r="Z1341" s="37" t="n">
        <f aca="false">IFERROR(J1341-Y1341,"")</f>
        <v>-0.00350141709966934</v>
      </c>
      <c r="AA1341" s="38" t="n">
        <f aca="false">IFERROR(INDEX('Season Counts'!$K$2:$K$740,$AF1341)/INDEX('Season Counts'!$J$2:$J$740,$AF1341),"")</f>
        <v>0.311036789297659</v>
      </c>
      <c r="AB1341" s="41" t="n">
        <f aca="false">IFERROR(R1341-AA1341,"")</f>
        <v>0.0181557572861921</v>
      </c>
      <c r="AC1341" s="39" t="n">
        <f aca="false">IFERROR(INDEX('Season Counts'!$AG$2:$AG$740,$AF1341)/INDEX('Season Counts'!$AF$2:$AF$740,$AF1341),"")</f>
        <v>71.949806949807</v>
      </c>
      <c r="AD1341" s="40" t="n">
        <f aca="false">IFERROR(V1341-AC1341,"")</f>
        <v>-0.334053525149429</v>
      </c>
      <c r="AE1341" s="4" t="str">
        <f aca="false">IF(D1341&lt;Guide!$C$21,"Low PA",IF(TRIM(IF(ISNUMBER(AD1341),IF(N(AD1341)&lt;=-Guide!$C$24,"▼ Bat Speed  ",IF(N(AD1341)&gt;=Guide!$C$24,"▲ Bat Speed  ","")),"")&amp;IF(N(Z1341)&gt;=Guide!$C$22,"▲ Contact  ","")&amp;IF(N(Z1341)&lt;=-Guide!$C$22,"▼ Contact  ","")&amp;IF(N(AB1341)&gt;=Guide!$C$23,"▲ Chase  ","")&amp;IF(N(AB1341)&lt;=-Guide!$C$23,"▼ Chase  ",""))="","Stable",TRIM(IF(ISNUMBER(AD1341),IF(N(AD1341)&lt;=-Guide!$C$24,"▼ Bat Speed  ",IF(N(AD1341)&gt;=Guide!$C$24,"▲ Bat Speed  ","")),"")&amp;IF(N(Z1341)&gt;=Guide!$C$22,"▲ Contact  ","")&amp;IF(N(Z1341)&lt;=-Guide!$C$22,"▼ Contact  ","")&amp;IF(N(AB1341)&gt;=Guide!$C$23,"▲ Chase  ","")&amp;IF(N(AB1341)&lt;=-Guide!$C$23,"▼ Chase  ",""))))</f>
        <v>Stable</v>
      </c>
      <c r="AF1341" s="35" t="n">
        <f aca="false">MATCH(Counts!A1341,'Season Counts'!$A$2:$A$740,0)</f>
        <v>344</v>
      </c>
    </row>
    <row r="1342" customFormat="false" ht="15" hidden="false" customHeight="false" outlineLevel="0" collapsed="false">
      <c r="A1342" s="34" t="str">
        <f aca="false">Counts!B1342</f>
        <v>LAA</v>
      </c>
      <c r="B1342" s="5" t="str">
        <f aca="false">Counts!C1342</f>
        <v>Yoán Moncada</v>
      </c>
      <c r="C1342" s="34" t="str">
        <f aca="false">Counts!F1342</f>
        <v>Mar-Apr</v>
      </c>
      <c r="D1342" s="35" t="n">
        <f aca="false">IFERROR(Counts!P1342,"")</f>
        <v>99</v>
      </c>
      <c r="E1342" s="36" t="n">
        <f aca="false">IFERROR(Counts!R1342/Counts!Q1342,"")</f>
        <v>0.182926829268293</v>
      </c>
      <c r="F1342" s="36" t="n">
        <f aca="false">IFERROR((Counts!R1342+Counts!V1342+Counts!W1342)/(Counts!Q1342+Counts!V1342+Counts!W1342+Counts!X1342),"")</f>
        <v>0.323232323232323</v>
      </c>
      <c r="G1342" s="36" t="n">
        <f aca="false">IFERROR((Counts!R1342+Counts!S1342+2*Counts!T1342+3*Counts!U1342)/Counts!Q1342,"")</f>
        <v>0.317073170731707</v>
      </c>
      <c r="H1342" s="35" t="n">
        <f aca="false">IFERROR(Counts!U1342,"")</f>
        <v>3</v>
      </c>
      <c r="I1342" s="36" t="n">
        <f aca="false">IFERROR(Counts!Z1342/Counts!AA1342,"")</f>
        <v>0.3</v>
      </c>
      <c r="J1342" s="36" t="n">
        <f aca="false">IFERROR(Counts!AB1342/Counts!AA1342,"")</f>
        <v>0.289520408163265</v>
      </c>
      <c r="K1342" s="37" t="n">
        <f aca="false">IFERROR((Counts!AB1342-Counts!Z1342)/Counts!AA1342,"")</f>
        <v>-0.0104795918367347</v>
      </c>
      <c r="L1342" s="38" t="n">
        <f aca="false">IFERROR(Counts!Y1342/Counts!P1342,"")</f>
        <v>0.333333333333333</v>
      </c>
      <c r="M1342" s="38" t="n">
        <f aca="false">IFERROR(Counts!V1342/Counts!P1342,"")</f>
        <v>0.151515151515152</v>
      </c>
      <c r="N1342" s="38" t="n">
        <f aca="false">IFERROR(Counts!AD1342/Counts!AC1342,"")</f>
        <v>0.102040816326531</v>
      </c>
      <c r="O1342" s="38" t="n">
        <f aca="false">IFERROR(Counts!AE1342/Counts!AC1342,"")</f>
        <v>0.428571428571429</v>
      </c>
      <c r="P1342" s="39" t="n">
        <f aca="false">IFERROR(Counts!AG1342/Counts!AF1342,"")</f>
        <v>90.5354166666667</v>
      </c>
      <c r="Q1342" s="38" t="n">
        <f aca="false">IFERROR(Counts!AH1342/Counts!AC1342,"")</f>
        <v>0.36734693877551</v>
      </c>
      <c r="R1342" s="38" t="n">
        <f aca="false">IFERROR(Counts!N1342/Counts!M1342,"")</f>
        <v>0.18957345971564</v>
      </c>
      <c r="S1342" s="38" t="n">
        <f aca="false">IFERROR(Counts!K1342/Counts!J1342,"")</f>
        <v>0.532710280373832</v>
      </c>
      <c r="T1342" s="38" t="n">
        <f aca="false">IFERROR(Counts!I1342/Counts!H1342,"")</f>
        <v>0.266233766233766</v>
      </c>
      <c r="U1342" s="38" t="n">
        <f aca="false">IFERROR(1-Counts!L1342/Counts!K1342,"")</f>
        <v>0.842105263157895</v>
      </c>
      <c r="V1342" s="39" t="n">
        <f aca="false">IFERROR(Counts!AJ1342/Counts!AI1342,"")</f>
        <v>72.1111111111111</v>
      </c>
      <c r="W1342" s="38" t="n">
        <f aca="false">IFERROR(Counts!AK1342/Counts!AI1342,"")</f>
        <v>0.288888888888889</v>
      </c>
      <c r="X1342" s="40" t="n">
        <f aca="false">IFERROR(Counts!O1342,"")</f>
        <v>-1.767</v>
      </c>
      <c r="Y1342" s="36" t="n">
        <f aca="false">IFERROR(INDEX('Season Counts'!$Y$2:$Y$740,$AF1342)/INDEX('Season Counts'!$X$2:$X$740,$AF1342),"")</f>
        <v>0.269375</v>
      </c>
      <c r="Z1342" s="37" t="n">
        <f aca="false">IFERROR(J1342-Y1342,"")</f>
        <v>0.0201454081632653</v>
      </c>
      <c r="AA1342" s="38" t="n">
        <f aca="false">IFERROR(INDEX('Season Counts'!$K$2:$K$740,$AF1342)/INDEX('Season Counts'!$J$2:$J$740,$AF1342),"")</f>
        <v>0.210909090909091</v>
      </c>
      <c r="AB1342" s="41" t="n">
        <f aca="false">IFERROR(R1342-AA1342,"")</f>
        <v>-0.0213356311934511</v>
      </c>
      <c r="AC1342" s="39" t="n">
        <f aca="false">IFERROR(INDEX('Season Counts'!$AG$2:$AG$740,$AF1342)/INDEX('Season Counts'!$AF$2:$AF$740,$AF1342),"")</f>
        <v>72.3973544973545</v>
      </c>
      <c r="AD1342" s="40" t="n">
        <f aca="false">IFERROR(V1342-AC1342,"")</f>
        <v>-0.286243386243385</v>
      </c>
      <c r="AE1342" s="4" t="str">
        <f aca="false">IF(D1342&lt;Guide!$C$21,"Low PA",IF(TRIM(IF(ISNUMBER(AD1342),IF(N(AD1342)&lt;=-Guide!$C$24,"▼ Bat Speed  ",IF(N(AD1342)&gt;=Guide!$C$24,"▲ Bat Speed  ","")),"")&amp;IF(N(Z1342)&gt;=Guide!$C$22,"▲ Contact  ","")&amp;IF(N(Z1342)&lt;=-Guide!$C$22,"▼ Contact  ","")&amp;IF(N(AB1342)&gt;=Guide!$C$23,"▲ Chase  ","")&amp;IF(N(AB1342)&lt;=-Guide!$C$23,"▼ Chase  ",""))="","Stable",TRIM(IF(ISNUMBER(AD1342),IF(N(AD1342)&lt;=-Guide!$C$24,"▼ Bat Speed  ",IF(N(AD1342)&gt;=Guide!$C$24,"▲ Bat Speed  ","")),"")&amp;IF(N(Z1342)&gt;=Guide!$C$22,"▲ Contact  ","")&amp;IF(N(Z1342)&lt;=-Guide!$C$22,"▼ Contact  ","")&amp;IF(N(AB1342)&gt;=Guide!$C$23,"▲ Chase  ","")&amp;IF(N(AB1342)&lt;=-Guide!$C$23,"▼ Chase  ",""))))</f>
        <v>Stable</v>
      </c>
      <c r="AF1342" s="35" t="n">
        <f aca="false">MATCH(Counts!A1342,'Season Counts'!$A$2:$A$740,0)</f>
        <v>345</v>
      </c>
    </row>
    <row r="1343" customFormat="false" ht="15" hidden="false" customHeight="false" outlineLevel="0" collapsed="false">
      <c r="A1343" s="34" t="str">
        <f aca="false">Counts!B1343</f>
        <v>LAA</v>
      </c>
      <c r="B1343" s="5" t="str">
        <f aca="false">Counts!C1343</f>
        <v>Yoán Moncada</v>
      </c>
      <c r="C1343" s="34" t="str">
        <f aca="false">Counts!F1343</f>
        <v>May</v>
      </c>
      <c r="D1343" s="35" t="n">
        <f aca="false">IFERROR(Counts!P1343,"")</f>
        <v>31</v>
      </c>
      <c r="E1343" s="36" t="n">
        <f aca="false">IFERROR(Counts!R1343/Counts!Q1343,"")</f>
        <v>0.206896551724138</v>
      </c>
      <c r="F1343" s="36" t="n">
        <f aca="false">IFERROR((Counts!R1343+Counts!V1343+Counts!W1343)/(Counts!Q1343+Counts!V1343+Counts!W1343+Counts!X1343),"")</f>
        <v>0.258064516129032</v>
      </c>
      <c r="G1343" s="36" t="n">
        <f aca="false">IFERROR((Counts!R1343+Counts!S1343+2*Counts!T1343+3*Counts!U1343)/Counts!Q1343,"")</f>
        <v>0.241379310344828</v>
      </c>
      <c r="H1343" s="35" t="n">
        <f aca="false">IFERROR(Counts!U1343,"")</f>
        <v>0</v>
      </c>
      <c r="I1343" s="36" t="n">
        <f aca="false">IFERROR(Counts!Z1343/Counts!AA1343,"")</f>
        <v>0.238333333333333</v>
      </c>
      <c r="J1343" s="36" t="n">
        <f aca="false">IFERROR(Counts!AB1343/Counts!AA1343,"")</f>
        <v>0.203566666666667</v>
      </c>
      <c r="K1343" s="37" t="n">
        <f aca="false">IFERROR((Counts!AB1343-Counts!Z1343)/Counts!AA1343,"")</f>
        <v>-0.0347666666666667</v>
      </c>
      <c r="L1343" s="38" t="n">
        <f aca="false">IFERROR(Counts!Y1343/Counts!P1343,"")</f>
        <v>0.387096774193548</v>
      </c>
      <c r="M1343" s="38" t="n">
        <f aca="false">IFERROR(Counts!V1343/Counts!P1343,"")</f>
        <v>0.0645161290322581</v>
      </c>
      <c r="N1343" s="38" t="n">
        <f aca="false">IFERROR(Counts!AD1343/Counts!AC1343,"")</f>
        <v>0</v>
      </c>
      <c r="O1343" s="38" t="n">
        <f aca="false">IFERROR(Counts!AE1343/Counts!AC1343,"")</f>
        <v>0.352941176470588</v>
      </c>
      <c r="P1343" s="39" t="n">
        <f aca="false">IFERROR(Counts!AG1343/Counts!AF1343,"")</f>
        <v>89.71875</v>
      </c>
      <c r="Q1343" s="38" t="n">
        <f aca="false">IFERROR(Counts!AH1343/Counts!AC1343,"")</f>
        <v>0.294117647058824</v>
      </c>
      <c r="R1343" s="38" t="n">
        <f aca="false">IFERROR(Counts!N1343/Counts!M1343,"")</f>
        <v>0.28125</v>
      </c>
      <c r="S1343" s="38" t="n">
        <f aca="false">IFERROR(Counts!K1343/Counts!J1343,"")</f>
        <v>0.682539682539683</v>
      </c>
      <c r="T1343" s="38" t="n">
        <f aca="false">IFERROR(Counts!I1343/Counts!H1343,"")</f>
        <v>0.278688524590164</v>
      </c>
      <c r="U1343" s="38" t="n">
        <f aca="false">IFERROR(1-Counts!L1343/Counts!K1343,"")</f>
        <v>0.837209302325581</v>
      </c>
      <c r="V1343" s="39" t="n">
        <f aca="false">IFERROR(Counts!AJ1343/Counts!AI1343,"")</f>
        <v>73.112962962963</v>
      </c>
      <c r="W1343" s="38" t="n">
        <f aca="false">IFERROR(Counts!AK1343/Counts!AI1343,"")</f>
        <v>0.37037037037037</v>
      </c>
      <c r="X1343" s="40" t="n">
        <f aca="false">IFERROR(Counts!O1343,"")</f>
        <v>-2.155</v>
      </c>
      <c r="Y1343" s="36" t="n">
        <f aca="false">IFERROR(INDEX('Season Counts'!$Y$2:$Y$740,$AF1343)/INDEX('Season Counts'!$X$2:$X$740,$AF1343),"")</f>
        <v>0.269375</v>
      </c>
      <c r="Z1343" s="37" t="n">
        <f aca="false">IFERROR(J1343-Y1343,"")</f>
        <v>-0.0658083333333333</v>
      </c>
      <c r="AA1343" s="38" t="n">
        <f aca="false">IFERROR(INDEX('Season Counts'!$K$2:$K$740,$AF1343)/INDEX('Season Counts'!$J$2:$J$740,$AF1343),"")</f>
        <v>0.210909090909091</v>
      </c>
      <c r="AB1343" s="41" t="n">
        <f aca="false">IFERROR(R1343-AA1343,"")</f>
        <v>0.0703409090909091</v>
      </c>
      <c r="AC1343" s="39" t="n">
        <f aca="false">IFERROR(INDEX('Season Counts'!$AG$2:$AG$740,$AF1343)/INDEX('Season Counts'!$AF$2:$AF$740,$AF1343),"")</f>
        <v>72.3973544973545</v>
      </c>
      <c r="AD1343" s="40" t="n">
        <f aca="false">IFERROR(V1343-AC1343,"")</f>
        <v>0.715608465608469</v>
      </c>
      <c r="AE1343" s="4" t="str">
        <f aca="false">IF(D1343&lt;Guide!$C$21,"Low PA",IF(TRIM(IF(ISNUMBER(AD1343),IF(N(AD1343)&lt;=-Guide!$C$24,"▼ Bat Speed  ",IF(N(AD1343)&gt;=Guide!$C$24,"▲ Bat Speed  ","")),"")&amp;IF(N(Z1343)&gt;=Guide!$C$22,"▲ Contact  ","")&amp;IF(N(Z1343)&lt;=-Guide!$C$22,"▼ Contact  ","")&amp;IF(N(AB1343)&gt;=Guide!$C$23,"▲ Chase  ","")&amp;IF(N(AB1343)&lt;=-Guide!$C$23,"▼ Chase  ",""))="","Stable",TRIM(IF(ISNUMBER(AD1343),IF(N(AD1343)&lt;=-Guide!$C$24,"▼ Bat Speed  ",IF(N(AD1343)&gt;=Guide!$C$24,"▲ Bat Speed  ","")),"")&amp;IF(N(Z1343)&gt;=Guide!$C$22,"▲ Contact  ","")&amp;IF(N(Z1343)&lt;=-Guide!$C$22,"▼ Contact  ","")&amp;IF(N(AB1343)&gt;=Guide!$C$23,"▲ Chase  ","")&amp;IF(N(AB1343)&lt;=-Guide!$C$23,"▼ Chase  ",""))))</f>
        <v>Low PA</v>
      </c>
      <c r="AF1343" s="35" t="n">
        <f aca="false">MATCH(Counts!A1343,'Season Counts'!$A$2:$A$740,0)</f>
        <v>345</v>
      </c>
    </row>
    <row r="1344" customFormat="false" ht="15" hidden="false" customHeight="false" outlineLevel="0" collapsed="false">
      <c r="A1344" s="34" t="str">
        <f aca="false">Counts!B1344</f>
        <v>LAA</v>
      </c>
      <c r="B1344" s="5" t="str">
        <f aca="false">Counts!C1344</f>
        <v>Tyler Heineman</v>
      </c>
      <c r="C1344" s="34" t="str">
        <f aca="false">Counts!F1344</f>
        <v>Jun</v>
      </c>
      <c r="D1344" s="35" t="n">
        <f aca="false">IFERROR(Counts!P1344,"")</f>
        <v>10</v>
      </c>
      <c r="E1344" s="36" t="n">
        <f aca="false">IFERROR(Counts!R1344/Counts!Q1344,"")</f>
        <v>0.333333333333333</v>
      </c>
      <c r="F1344" s="36" t="n">
        <f aca="false">IFERROR((Counts!R1344+Counts!V1344+Counts!W1344)/(Counts!Q1344+Counts!V1344+Counts!W1344+Counts!X1344),"")</f>
        <v>0.4</v>
      </c>
      <c r="G1344" s="36" t="n">
        <f aca="false">IFERROR((Counts!R1344+Counts!S1344+2*Counts!T1344+3*Counts!U1344)/Counts!Q1344,"")</f>
        <v>0.444444444444444</v>
      </c>
      <c r="H1344" s="35" t="n">
        <f aca="false">IFERROR(Counts!U1344,"")</f>
        <v>0</v>
      </c>
      <c r="I1344" s="36" t="n">
        <f aca="false">IFERROR(Counts!Z1344/Counts!AA1344,"")</f>
        <v>0.375</v>
      </c>
      <c r="J1344" s="36" t="n">
        <f aca="false">IFERROR(Counts!AB1344/Counts!AA1344,"")</f>
        <v>0.4187</v>
      </c>
      <c r="K1344" s="37" t="n">
        <f aca="false">IFERROR((Counts!AB1344-Counts!Z1344)/Counts!AA1344,"")</f>
        <v>0.0437</v>
      </c>
      <c r="L1344" s="38" t="n">
        <f aca="false">IFERROR(Counts!Y1344/Counts!P1344,"")</f>
        <v>0.1</v>
      </c>
      <c r="M1344" s="38" t="n">
        <f aca="false">IFERROR(Counts!V1344/Counts!P1344,"")</f>
        <v>0.1</v>
      </c>
      <c r="N1344" s="38" t="n">
        <f aca="false">IFERROR(Counts!AD1344/Counts!AC1344,"")</f>
        <v>0</v>
      </c>
      <c r="O1344" s="38" t="n">
        <f aca="false">IFERROR(Counts!AE1344/Counts!AC1344,"")</f>
        <v>0.25</v>
      </c>
      <c r="P1344" s="39" t="n">
        <f aca="false">IFERROR(Counts!AG1344/Counts!AF1344,"")</f>
        <v>77.9125</v>
      </c>
      <c r="Q1344" s="38" t="n">
        <f aca="false">IFERROR(Counts!AH1344/Counts!AC1344,"")</f>
        <v>0.625</v>
      </c>
      <c r="R1344" s="38" t="n">
        <f aca="false">IFERROR(Counts!N1344/Counts!M1344,"")</f>
        <v>0.347826086956522</v>
      </c>
      <c r="S1344" s="38" t="n">
        <f aca="false">IFERROR(Counts!K1344/Counts!J1344,"")</f>
        <v>0.68421052631579</v>
      </c>
      <c r="T1344" s="38" t="n">
        <f aca="false">IFERROR(Counts!I1344/Counts!H1344,"")</f>
        <v>0.238095238095238</v>
      </c>
      <c r="U1344" s="38" t="n">
        <f aca="false">IFERROR(1-Counts!L1344/Counts!K1344,"")</f>
        <v>0.923076923076923</v>
      </c>
      <c r="V1344" s="39" t="n">
        <f aca="false">IFERROR(Counts!AJ1344/Counts!AI1344,"")</f>
        <v>65.37</v>
      </c>
      <c r="W1344" s="38" t="n">
        <f aca="false">IFERROR(Counts!AK1344/Counts!AI1344,"")</f>
        <v>0</v>
      </c>
      <c r="X1344" s="40" t="n">
        <f aca="false">IFERROR(Counts!O1344,"")</f>
        <v>0.269</v>
      </c>
      <c r="Y1344" s="36" t="n">
        <f aca="false">IFERROR(INDEX('Season Counts'!$Y$2:$Y$740,$AF1344)/INDEX('Season Counts'!$X$2:$X$740,$AF1344),"")</f>
        <v>0.244590476190476</v>
      </c>
      <c r="Z1344" s="37" t="n">
        <f aca="false">IFERROR(J1344-Y1344,"")</f>
        <v>0.174109523809524</v>
      </c>
      <c r="AA1344" s="38" t="n">
        <f aca="false">IFERROR(INDEX('Season Counts'!$K$2:$K$740,$AF1344)/INDEX('Season Counts'!$J$2:$J$740,$AF1344),"")</f>
        <v>0.412698412698413</v>
      </c>
      <c r="AB1344" s="41" t="n">
        <f aca="false">IFERROR(R1344-AA1344,"")</f>
        <v>-0.064872325741891</v>
      </c>
      <c r="AC1344" s="39" t="n">
        <f aca="false">IFERROR(INDEX('Season Counts'!$AG$2:$AG$740,$AF1344)/INDEX('Season Counts'!$AF$2:$AF$740,$AF1344),"")</f>
        <v>64.4385474860335</v>
      </c>
      <c r="AD1344" s="40" t="n">
        <f aca="false">IFERROR(V1344-AC1344,"")</f>
        <v>0.931452513966491</v>
      </c>
      <c r="AE1344" s="4" t="str">
        <f aca="false">IF(D1344&lt;Guide!$C$21,"Low PA",IF(TRIM(IF(ISNUMBER(AD1344),IF(N(AD1344)&lt;=-Guide!$C$24,"▼ Bat Speed  ",IF(N(AD1344)&gt;=Guide!$C$24,"▲ Bat Speed  ","")),"")&amp;IF(N(Z1344)&gt;=Guide!$C$22,"▲ Contact  ","")&amp;IF(N(Z1344)&lt;=-Guide!$C$22,"▼ Contact  ","")&amp;IF(N(AB1344)&gt;=Guide!$C$23,"▲ Chase  ","")&amp;IF(N(AB1344)&lt;=-Guide!$C$23,"▼ Chase  ",""))="","Stable",TRIM(IF(ISNUMBER(AD1344),IF(N(AD1344)&lt;=-Guide!$C$24,"▼ Bat Speed  ",IF(N(AD1344)&gt;=Guide!$C$24,"▲ Bat Speed  ","")),"")&amp;IF(N(Z1344)&gt;=Guide!$C$22,"▲ Contact  ","")&amp;IF(N(Z1344)&lt;=-Guide!$C$22,"▼ Contact  ","")&amp;IF(N(AB1344)&gt;=Guide!$C$23,"▲ Chase  ","")&amp;IF(N(AB1344)&lt;=-Guide!$C$23,"▼ Chase  ",""))))</f>
        <v>Low PA</v>
      </c>
      <c r="AF1344" s="35" t="n">
        <f aca="false">MATCH(Counts!A1344,'Season Counts'!$A$2:$A$740,0)</f>
        <v>346</v>
      </c>
    </row>
    <row r="1345" customFormat="false" ht="15" hidden="false" customHeight="false" outlineLevel="0" collapsed="false">
      <c r="A1345" s="34" t="str">
        <f aca="false">Counts!B1345</f>
        <v>LAA</v>
      </c>
      <c r="B1345" s="5" t="str">
        <f aca="false">Counts!C1345</f>
        <v>Tyler Heineman</v>
      </c>
      <c r="C1345" s="34" t="str">
        <f aca="false">Counts!F1345</f>
        <v>Jul</v>
      </c>
      <c r="D1345" s="35" t="n">
        <f aca="false">IFERROR(Counts!P1345,"")</f>
        <v>29</v>
      </c>
      <c r="E1345" s="36" t="n">
        <f aca="false">IFERROR(Counts!R1345/Counts!Q1345,"")</f>
        <v>0.2</v>
      </c>
      <c r="F1345" s="36" t="n">
        <f aca="false">IFERROR((Counts!R1345+Counts!V1345+Counts!W1345)/(Counts!Q1345+Counts!V1345+Counts!W1345+Counts!X1345),"")</f>
        <v>0.259259259259259</v>
      </c>
      <c r="G1345" s="36" t="n">
        <f aca="false">IFERROR((Counts!R1345+Counts!S1345+2*Counts!T1345+3*Counts!U1345)/Counts!Q1345,"")</f>
        <v>0.28</v>
      </c>
      <c r="H1345" s="35" t="n">
        <f aca="false">IFERROR(Counts!U1345,"")</f>
        <v>0</v>
      </c>
      <c r="I1345" s="36" t="n">
        <f aca="false">IFERROR(Counts!Z1345/Counts!AA1345,"")</f>
        <v>0.244444444444444</v>
      </c>
      <c r="J1345" s="36" t="n">
        <f aca="false">IFERROR(Counts!AB1345/Counts!AA1345,"")</f>
        <v>0.266037037037037</v>
      </c>
      <c r="K1345" s="37" t="n">
        <f aca="false">IFERROR((Counts!AB1345-Counts!Z1345)/Counts!AA1345,"")</f>
        <v>0.0215925925925926</v>
      </c>
      <c r="L1345" s="38" t="n">
        <f aca="false">IFERROR(Counts!Y1345/Counts!P1345,"")</f>
        <v>0.103448275862069</v>
      </c>
      <c r="M1345" s="38" t="n">
        <f aca="false">IFERROR(Counts!V1345/Counts!P1345,"")</f>
        <v>0.0689655172413793</v>
      </c>
      <c r="N1345" s="38" t="n">
        <f aca="false">IFERROR(Counts!AD1345/Counts!AC1345,"")</f>
        <v>0</v>
      </c>
      <c r="O1345" s="38" t="n">
        <f aca="false">IFERROR(Counts!AE1345/Counts!AC1345,"")</f>
        <v>0.0416666666666667</v>
      </c>
      <c r="P1345" s="39" t="n">
        <f aca="false">IFERROR(Counts!AG1345/Counts!AF1345,"")</f>
        <v>73.3</v>
      </c>
      <c r="Q1345" s="38" t="n">
        <f aca="false">IFERROR(Counts!AH1345/Counts!AC1345,"")</f>
        <v>0.25</v>
      </c>
      <c r="R1345" s="38" t="n">
        <f aca="false">IFERROR(Counts!N1345/Counts!M1345,"")</f>
        <v>0.375</v>
      </c>
      <c r="S1345" s="38" t="n">
        <f aca="false">IFERROR(Counts!K1345/Counts!J1345,"")</f>
        <v>0.714285714285714</v>
      </c>
      <c r="T1345" s="38" t="n">
        <f aca="false">IFERROR(Counts!I1345/Counts!H1345,"")</f>
        <v>0.145833333333333</v>
      </c>
      <c r="U1345" s="38" t="n">
        <f aca="false">IFERROR(1-Counts!L1345/Counts!K1345,"")</f>
        <v>0.933333333333333</v>
      </c>
      <c r="V1345" s="39" t="n">
        <f aca="false">IFERROR(Counts!AJ1345/Counts!AI1345,"")</f>
        <v>65.3195121951219</v>
      </c>
      <c r="W1345" s="38" t="n">
        <f aca="false">IFERROR(Counts!AK1345/Counts!AI1345,"")</f>
        <v>0</v>
      </c>
      <c r="X1345" s="40" t="n">
        <f aca="false">IFERROR(Counts!O1345,"")</f>
        <v>-2.629</v>
      </c>
      <c r="Y1345" s="36" t="n">
        <f aca="false">IFERROR(INDEX('Season Counts'!$Y$2:$Y$740,$AF1345)/INDEX('Season Counts'!$X$2:$X$740,$AF1345),"")</f>
        <v>0.244590476190476</v>
      </c>
      <c r="Z1345" s="37" t="n">
        <f aca="false">IFERROR(J1345-Y1345,"")</f>
        <v>0.0214465608465609</v>
      </c>
      <c r="AA1345" s="38" t="n">
        <f aca="false">IFERROR(INDEX('Season Counts'!$K$2:$K$740,$AF1345)/INDEX('Season Counts'!$J$2:$J$740,$AF1345),"")</f>
        <v>0.412698412698413</v>
      </c>
      <c r="AB1345" s="41" t="n">
        <f aca="false">IFERROR(R1345-AA1345,"")</f>
        <v>-0.0376984126984127</v>
      </c>
      <c r="AC1345" s="39" t="n">
        <f aca="false">IFERROR(INDEX('Season Counts'!$AG$2:$AG$740,$AF1345)/INDEX('Season Counts'!$AF$2:$AF$740,$AF1345),"")</f>
        <v>64.4385474860335</v>
      </c>
      <c r="AD1345" s="40" t="n">
        <f aca="false">IFERROR(V1345-AC1345,"")</f>
        <v>0.880964709088431</v>
      </c>
      <c r="AE1345" s="4" t="str">
        <f aca="false">IF(D1345&lt;Guide!$C$21,"Low PA",IF(TRIM(IF(ISNUMBER(AD1345),IF(N(AD1345)&lt;=-Guide!$C$24,"▼ Bat Speed  ",IF(N(AD1345)&gt;=Guide!$C$24,"▲ Bat Speed  ","")),"")&amp;IF(N(Z1345)&gt;=Guide!$C$22,"▲ Contact  ","")&amp;IF(N(Z1345)&lt;=-Guide!$C$22,"▼ Contact  ","")&amp;IF(N(AB1345)&gt;=Guide!$C$23,"▲ Chase  ","")&amp;IF(N(AB1345)&lt;=-Guide!$C$23,"▼ Chase  ",""))="","Stable",TRIM(IF(ISNUMBER(AD1345),IF(N(AD1345)&lt;=-Guide!$C$24,"▼ Bat Speed  ",IF(N(AD1345)&gt;=Guide!$C$24,"▲ Bat Speed  ","")),"")&amp;IF(N(Z1345)&gt;=Guide!$C$22,"▲ Contact  ","")&amp;IF(N(Z1345)&lt;=-Guide!$C$22,"▼ Contact  ","")&amp;IF(N(AB1345)&gt;=Guide!$C$23,"▲ Chase  ","")&amp;IF(N(AB1345)&lt;=-Guide!$C$23,"▼ Chase  ",""))))</f>
        <v>Low PA</v>
      </c>
      <c r="AF1345" s="35" t="n">
        <f aca="false">MATCH(Counts!A1345,'Season Counts'!$A$2:$A$740,0)</f>
        <v>346</v>
      </c>
    </row>
    <row r="1346" customFormat="false" ht="15" hidden="false" customHeight="false" outlineLevel="0" collapsed="false">
      <c r="A1346" s="34" t="str">
        <f aca="false">Counts!B1346</f>
        <v>LAA</v>
      </c>
      <c r="B1346" s="5" t="str">
        <f aca="false">Counts!C1346</f>
        <v>Tyler Heineman</v>
      </c>
      <c r="C1346" s="34" t="str">
        <f aca="false">Counts!F1346</f>
        <v>Aug</v>
      </c>
      <c r="D1346" s="35" t="n">
        <f aca="false">IFERROR(Counts!P1346,"")</f>
        <v>43</v>
      </c>
      <c r="E1346" s="36" t="n">
        <f aca="false">IFERROR(Counts!R1346/Counts!Q1346,"")</f>
        <v>0.162162162162162</v>
      </c>
      <c r="F1346" s="36" t="n">
        <f aca="false">IFERROR((Counts!R1346+Counts!V1346+Counts!W1346)/(Counts!Q1346+Counts!V1346+Counts!W1346+Counts!X1346),"")</f>
        <v>0.205128205128205</v>
      </c>
      <c r="G1346" s="36" t="n">
        <f aca="false">IFERROR((Counts!R1346+Counts!S1346+2*Counts!T1346+3*Counts!U1346)/Counts!Q1346,"")</f>
        <v>0.189189189189189</v>
      </c>
      <c r="H1346" s="35" t="n">
        <f aca="false">IFERROR(Counts!U1346,"")</f>
        <v>0</v>
      </c>
      <c r="I1346" s="36" t="n">
        <f aca="false">IFERROR(Counts!Z1346/Counts!AA1346,"")</f>
        <v>0.183333333333333</v>
      </c>
      <c r="J1346" s="36" t="n">
        <f aca="false">IFERROR(Counts!AB1346/Counts!AA1346,"")</f>
        <v>0.208179487179487</v>
      </c>
      <c r="K1346" s="37" t="n">
        <f aca="false">IFERROR((Counts!AB1346-Counts!Z1346)/Counts!AA1346,"")</f>
        <v>0.0248461538461538</v>
      </c>
      <c r="L1346" s="38" t="n">
        <f aca="false">IFERROR(Counts!Y1346/Counts!P1346,"")</f>
        <v>0.0465116279069767</v>
      </c>
      <c r="M1346" s="38" t="n">
        <f aca="false">IFERROR(Counts!V1346/Counts!P1346,"")</f>
        <v>0</v>
      </c>
      <c r="N1346" s="38" t="n">
        <f aca="false">IFERROR(Counts!AD1346/Counts!AC1346,"")</f>
        <v>0</v>
      </c>
      <c r="O1346" s="38" t="n">
        <f aca="false">IFERROR(Counts!AE1346/Counts!AC1346,"")</f>
        <v>0.102564102564103</v>
      </c>
      <c r="P1346" s="39" t="n">
        <f aca="false">IFERROR(Counts!AG1346/Counts!AF1346,"")</f>
        <v>70.8205128205128</v>
      </c>
      <c r="Q1346" s="38" t="n">
        <f aca="false">IFERROR(Counts!AH1346/Counts!AC1346,"")</f>
        <v>0.282051282051282</v>
      </c>
      <c r="R1346" s="38" t="n">
        <f aca="false">IFERROR(Counts!N1346/Counts!M1346,"")</f>
        <v>0.380952380952381</v>
      </c>
      <c r="S1346" s="38" t="n">
        <f aca="false">IFERROR(Counts!K1346/Counts!J1346,"")</f>
        <v>0.712328767123288</v>
      </c>
      <c r="T1346" s="38" t="n">
        <f aca="false">IFERROR(Counts!I1346/Counts!H1346,"")</f>
        <v>0.131578947368421</v>
      </c>
      <c r="U1346" s="38" t="n">
        <f aca="false">IFERROR(1-Counts!L1346/Counts!K1346,"")</f>
        <v>0.923076923076923</v>
      </c>
      <c r="V1346" s="39" t="n">
        <f aca="false">IFERROR(Counts!AJ1346/Counts!AI1346,"")</f>
        <v>64.5409836065574</v>
      </c>
      <c r="W1346" s="38" t="n">
        <f aca="false">IFERROR(Counts!AK1346/Counts!AI1346,"")</f>
        <v>0.0163934426229508</v>
      </c>
      <c r="X1346" s="40" t="n">
        <f aca="false">IFERROR(Counts!O1346,"")</f>
        <v>-4.268</v>
      </c>
      <c r="Y1346" s="36" t="n">
        <f aca="false">IFERROR(INDEX('Season Counts'!$Y$2:$Y$740,$AF1346)/INDEX('Season Counts'!$X$2:$X$740,$AF1346),"")</f>
        <v>0.244590476190476</v>
      </c>
      <c r="Z1346" s="37" t="n">
        <f aca="false">IFERROR(J1346-Y1346,"")</f>
        <v>-0.036410989010989</v>
      </c>
      <c r="AA1346" s="38" t="n">
        <f aca="false">IFERROR(INDEX('Season Counts'!$K$2:$K$740,$AF1346)/INDEX('Season Counts'!$J$2:$J$740,$AF1346),"")</f>
        <v>0.412698412698413</v>
      </c>
      <c r="AB1346" s="41" t="n">
        <f aca="false">IFERROR(R1346-AA1346,"")</f>
        <v>-0.0317460317460317</v>
      </c>
      <c r="AC1346" s="39" t="n">
        <f aca="false">IFERROR(INDEX('Season Counts'!$AG$2:$AG$740,$AF1346)/INDEX('Season Counts'!$AF$2:$AF$740,$AF1346),"")</f>
        <v>64.4385474860335</v>
      </c>
      <c r="AD1346" s="40" t="n">
        <f aca="false">IFERROR(V1346-AC1346,"")</f>
        <v>0.102436120523862</v>
      </c>
      <c r="AE1346" s="4" t="str">
        <f aca="false">IF(D1346&lt;Guide!$C$21,"Low PA",IF(TRIM(IF(ISNUMBER(AD1346),IF(N(AD1346)&lt;=-Guide!$C$24,"▼ Bat Speed  ",IF(N(AD1346)&gt;=Guide!$C$24,"▲ Bat Speed  ","")),"")&amp;IF(N(Z1346)&gt;=Guide!$C$22,"▲ Contact  ","")&amp;IF(N(Z1346)&lt;=-Guide!$C$22,"▼ Contact  ","")&amp;IF(N(AB1346)&gt;=Guide!$C$23,"▲ Chase  ","")&amp;IF(N(AB1346)&lt;=-Guide!$C$23,"▼ Chase  ",""))="","Stable",TRIM(IF(ISNUMBER(AD1346),IF(N(AD1346)&lt;=-Guide!$C$24,"▼ Bat Speed  ",IF(N(AD1346)&gt;=Guide!$C$24,"▲ Bat Speed  ","")),"")&amp;IF(N(Z1346)&gt;=Guide!$C$22,"▲ Contact  ","")&amp;IF(N(Z1346)&lt;=-Guide!$C$22,"▼ Contact  ","")&amp;IF(N(AB1346)&gt;=Guide!$C$23,"▲ Chase  ","")&amp;IF(N(AB1346)&lt;=-Guide!$C$23,"▼ Chase  ",""))))</f>
        <v>Stable</v>
      </c>
      <c r="AF1346" s="35" t="n">
        <f aca="false">MATCH(Counts!A1346,'Season Counts'!$A$2:$A$740,0)</f>
        <v>346</v>
      </c>
    </row>
    <row r="1347" customFormat="false" ht="15" hidden="false" customHeight="false" outlineLevel="0" collapsed="false">
      <c r="A1347" s="34" t="str">
        <f aca="false">Counts!B1347</f>
        <v>LAA</v>
      </c>
      <c r="B1347" s="5" t="str">
        <f aca="false">Counts!C1347</f>
        <v>Tyler Heineman</v>
      </c>
      <c r="C1347" s="34" t="str">
        <f aca="false">Counts!F1347</f>
        <v>Sep</v>
      </c>
      <c r="D1347" s="35" t="n">
        <f aca="false">IFERROR(Counts!P1347,"")</f>
        <v>31</v>
      </c>
      <c r="E1347" s="36" t="n">
        <f aca="false">IFERROR(Counts!R1347/Counts!Q1347,"")</f>
        <v>0.178571428571429</v>
      </c>
      <c r="F1347" s="36" t="n">
        <f aca="false">IFERROR((Counts!R1347+Counts!V1347+Counts!W1347)/(Counts!Q1347+Counts!V1347+Counts!W1347+Counts!X1347),"")</f>
        <v>0.206896551724138</v>
      </c>
      <c r="G1347" s="36" t="n">
        <f aca="false">IFERROR((Counts!R1347+Counts!S1347+2*Counts!T1347+3*Counts!U1347)/Counts!Q1347,"")</f>
        <v>0.178571428571429</v>
      </c>
      <c r="H1347" s="35" t="n">
        <f aca="false">IFERROR(Counts!U1347,"")</f>
        <v>0</v>
      </c>
      <c r="I1347" s="36" t="n">
        <f aca="false">IFERROR(Counts!Z1347/Counts!AA1347,"")</f>
        <v>0.179310344827586</v>
      </c>
      <c r="J1347" s="36" t="n">
        <f aca="false">IFERROR(Counts!AB1347/Counts!AA1347,"")</f>
        <v>0.213551724137931</v>
      </c>
      <c r="K1347" s="37" t="n">
        <f aca="false">IFERROR((Counts!AB1347-Counts!Z1347)/Counts!AA1347,"")</f>
        <v>0.0342413793103448</v>
      </c>
      <c r="L1347" s="38" t="n">
        <f aca="false">IFERROR(Counts!Y1347/Counts!P1347,"")</f>
        <v>0.161290322580645</v>
      </c>
      <c r="M1347" s="38" t="n">
        <f aca="false">IFERROR(Counts!V1347/Counts!P1347,"")</f>
        <v>0</v>
      </c>
      <c r="N1347" s="38" t="n">
        <f aca="false">IFERROR(Counts!AD1347/Counts!AC1347,"")</f>
        <v>0</v>
      </c>
      <c r="O1347" s="38" t="n">
        <f aca="false">IFERROR(Counts!AE1347/Counts!AC1347,"")</f>
        <v>0.12</v>
      </c>
      <c r="P1347" s="39" t="n">
        <f aca="false">IFERROR(Counts!AG1347/Counts!AF1347,"")</f>
        <v>81.476</v>
      </c>
      <c r="Q1347" s="38" t="n">
        <f aca="false">IFERROR(Counts!AH1347/Counts!AC1347,"")</f>
        <v>0.36</v>
      </c>
      <c r="R1347" s="38" t="n">
        <f aca="false">IFERROR(Counts!N1347/Counts!M1347,"")</f>
        <v>0.509090909090909</v>
      </c>
      <c r="S1347" s="38" t="n">
        <f aca="false">IFERROR(Counts!K1347/Counts!J1347,"")</f>
        <v>0.725490196078431</v>
      </c>
      <c r="T1347" s="38" t="n">
        <f aca="false">IFERROR(Counts!I1347/Counts!H1347,"")</f>
        <v>0.215384615384615</v>
      </c>
      <c r="U1347" s="38" t="n">
        <f aca="false">IFERROR(1-Counts!L1347/Counts!K1347,"")</f>
        <v>0.864864864864865</v>
      </c>
      <c r="V1347" s="39" t="n">
        <f aca="false">IFERROR(Counts!AJ1347/Counts!AI1347,"")</f>
        <v>63.3684210526316</v>
      </c>
      <c r="W1347" s="38" t="n">
        <f aca="false">IFERROR(Counts!AK1347/Counts!AI1347,"")</f>
        <v>0</v>
      </c>
      <c r="X1347" s="40" t="n">
        <f aca="false">IFERROR(Counts!O1347,"")</f>
        <v>-2.77</v>
      </c>
      <c r="Y1347" s="36" t="n">
        <f aca="false">IFERROR(INDEX('Season Counts'!$Y$2:$Y$740,$AF1347)/INDEX('Season Counts'!$X$2:$X$740,$AF1347),"")</f>
        <v>0.244590476190476</v>
      </c>
      <c r="Z1347" s="37" t="n">
        <f aca="false">IFERROR(J1347-Y1347,"")</f>
        <v>-0.0310387520525451</v>
      </c>
      <c r="AA1347" s="38" t="n">
        <f aca="false">IFERROR(INDEX('Season Counts'!$K$2:$K$740,$AF1347)/INDEX('Season Counts'!$J$2:$J$740,$AF1347),"")</f>
        <v>0.412698412698413</v>
      </c>
      <c r="AB1347" s="41" t="n">
        <f aca="false">IFERROR(R1347-AA1347,"")</f>
        <v>0.0963924963924964</v>
      </c>
      <c r="AC1347" s="39" t="n">
        <f aca="false">IFERROR(INDEX('Season Counts'!$AG$2:$AG$740,$AF1347)/INDEX('Season Counts'!$AF$2:$AF$740,$AF1347),"")</f>
        <v>64.4385474860335</v>
      </c>
      <c r="AD1347" s="40" t="n">
        <f aca="false">IFERROR(V1347-AC1347,"")</f>
        <v>-1.07012643340193</v>
      </c>
      <c r="AE1347" s="4" t="str">
        <f aca="false">IF(D1347&lt;Guide!$C$21,"Low PA",IF(TRIM(IF(ISNUMBER(AD1347),IF(N(AD1347)&lt;=-Guide!$C$24,"▼ Bat Speed  ",IF(N(AD1347)&gt;=Guide!$C$24,"▲ Bat Speed  ","")),"")&amp;IF(N(Z1347)&gt;=Guide!$C$22,"▲ Contact  ","")&amp;IF(N(Z1347)&lt;=-Guide!$C$22,"▼ Contact  ","")&amp;IF(N(AB1347)&gt;=Guide!$C$23,"▲ Chase  ","")&amp;IF(N(AB1347)&lt;=-Guide!$C$23,"▼ Chase  ",""))="","Stable",TRIM(IF(ISNUMBER(AD1347),IF(N(AD1347)&lt;=-Guide!$C$24,"▼ Bat Speed  ",IF(N(AD1347)&gt;=Guide!$C$24,"▲ Bat Speed  ","")),"")&amp;IF(N(Z1347)&gt;=Guide!$C$22,"▲ Contact  ","")&amp;IF(N(Z1347)&lt;=-Guide!$C$22,"▼ Contact  ","")&amp;IF(N(AB1347)&gt;=Guide!$C$23,"▲ Chase  ","")&amp;IF(N(AB1347)&lt;=-Guide!$C$23,"▼ Chase  ",""))))</f>
        <v>Low PA</v>
      </c>
      <c r="AF1347" s="35" t="n">
        <f aca="false">MATCH(Counts!A1347,'Season Counts'!$A$2:$A$740,0)</f>
        <v>346</v>
      </c>
    </row>
    <row r="1348" customFormat="false" ht="15" hidden="false" customHeight="false" outlineLevel="0" collapsed="false">
      <c r="A1348" s="34" t="str">
        <f aca="false">Counts!B1348</f>
        <v>LAA</v>
      </c>
      <c r="B1348" s="5" t="str">
        <f aca="false">Counts!C1348</f>
        <v>Donovan Walton</v>
      </c>
      <c r="C1348" s="34" t="str">
        <f aca="false">Counts!F1348</f>
        <v>May</v>
      </c>
      <c r="D1348" s="35" t="n">
        <f aca="false">IFERROR(Counts!P1348,"")</f>
        <v>27</v>
      </c>
      <c r="E1348" s="36" t="n">
        <f aca="false">IFERROR(Counts!R1348/Counts!Q1348,"")</f>
        <v>0.307692307692308</v>
      </c>
      <c r="F1348" s="36" t="n">
        <f aca="false">IFERROR((Counts!R1348+Counts!V1348+Counts!W1348)/(Counts!Q1348+Counts!V1348+Counts!W1348+Counts!X1348),"")</f>
        <v>0.333333333333333</v>
      </c>
      <c r="G1348" s="36" t="n">
        <f aca="false">IFERROR((Counts!R1348+Counts!S1348+2*Counts!T1348+3*Counts!U1348)/Counts!Q1348,"")</f>
        <v>0.384615384615385</v>
      </c>
      <c r="H1348" s="35" t="n">
        <f aca="false">IFERROR(Counts!U1348,"")</f>
        <v>0</v>
      </c>
      <c r="I1348" s="36" t="n">
        <f aca="false">IFERROR(Counts!Z1348/Counts!AA1348,"")</f>
        <v>0.318518518518519</v>
      </c>
      <c r="J1348" s="36" t="n">
        <f aca="false">IFERROR(Counts!AB1348/Counts!AA1348,"")</f>
        <v>0.280296296296296</v>
      </c>
      <c r="K1348" s="37" t="n">
        <f aca="false">IFERROR((Counts!AB1348-Counts!Z1348)/Counts!AA1348,"")</f>
        <v>-0.0382222222222222</v>
      </c>
      <c r="L1348" s="38" t="n">
        <f aca="false">IFERROR(Counts!Y1348/Counts!P1348,"")</f>
        <v>0.222222222222222</v>
      </c>
      <c r="M1348" s="38" t="n">
        <f aca="false">IFERROR(Counts!V1348/Counts!P1348,"")</f>
        <v>0.037037037037037</v>
      </c>
      <c r="N1348" s="38" t="n">
        <f aca="false">IFERROR(Counts!AD1348/Counts!AC1348,"")</f>
        <v>0.05</v>
      </c>
      <c r="O1348" s="38" t="n">
        <f aca="false">IFERROR(Counts!AE1348/Counts!AC1348,"")</f>
        <v>0.4</v>
      </c>
      <c r="P1348" s="39" t="n">
        <f aca="false">IFERROR(Counts!AG1348/Counts!AF1348,"")</f>
        <v>85.405</v>
      </c>
      <c r="Q1348" s="38" t="n">
        <f aca="false">IFERROR(Counts!AH1348/Counts!AC1348,"")</f>
        <v>0.4</v>
      </c>
      <c r="R1348" s="38" t="n">
        <f aca="false">IFERROR(Counts!N1348/Counts!M1348,"")</f>
        <v>0.36</v>
      </c>
      <c r="S1348" s="38" t="n">
        <f aca="false">IFERROR(Counts!K1348/Counts!J1348,"")</f>
        <v>0.690909090909091</v>
      </c>
      <c r="T1348" s="38" t="n">
        <f aca="false">IFERROR(Counts!I1348/Counts!H1348,"")</f>
        <v>0.285714285714286</v>
      </c>
      <c r="U1348" s="38" t="n">
        <f aca="false">IFERROR(1-Counts!L1348/Counts!K1348,"")</f>
        <v>0.842105263157895</v>
      </c>
      <c r="V1348" s="39" t="n">
        <f aca="false">IFERROR(Counts!AJ1348/Counts!AI1348,"")</f>
        <v>67.1843137254902</v>
      </c>
      <c r="W1348" s="38" t="n">
        <f aca="false">IFERROR(Counts!AK1348/Counts!AI1348,"")</f>
        <v>0</v>
      </c>
      <c r="X1348" s="40" t="n">
        <f aca="false">IFERROR(Counts!O1348,"")</f>
        <v>-0.937</v>
      </c>
      <c r="Y1348" s="36" t="n">
        <f aca="false">IFERROR(INDEX('Season Counts'!$Y$2:$Y$740,$AF1348)/INDEX('Season Counts'!$X$2:$X$740,$AF1348),"")</f>
        <v>0.311708333333333</v>
      </c>
      <c r="Z1348" s="37" t="n">
        <f aca="false">IFERROR(J1348-Y1348,"")</f>
        <v>-0.031412037037037</v>
      </c>
      <c r="AA1348" s="38" t="n">
        <f aca="false">IFERROR(INDEX('Season Counts'!$K$2:$K$740,$AF1348)/INDEX('Season Counts'!$J$2:$J$740,$AF1348),"")</f>
        <v>0.292397660818713</v>
      </c>
      <c r="AB1348" s="41" t="n">
        <f aca="false">IFERROR(R1348-AA1348,"")</f>
        <v>0.0676023391812866</v>
      </c>
      <c r="AC1348" s="39" t="n">
        <f aca="false">IFERROR(INDEX('Season Counts'!$AG$2:$AG$740,$AF1348)/INDEX('Season Counts'!$AF$2:$AF$740,$AF1348),"")</f>
        <v>67.4715151515152</v>
      </c>
      <c r="AD1348" s="40" t="n">
        <f aca="false">IFERROR(V1348-AC1348,"")</f>
        <v>-0.28720142602495</v>
      </c>
      <c r="AE1348" s="4" t="str">
        <f aca="false">IF(D1348&lt;Guide!$C$21,"Low PA",IF(TRIM(IF(ISNUMBER(AD1348),IF(N(AD1348)&lt;=-Guide!$C$24,"▼ Bat Speed  ",IF(N(AD1348)&gt;=Guide!$C$24,"▲ Bat Speed  ","")),"")&amp;IF(N(Z1348)&gt;=Guide!$C$22,"▲ Contact  ","")&amp;IF(N(Z1348)&lt;=-Guide!$C$22,"▼ Contact  ","")&amp;IF(N(AB1348)&gt;=Guide!$C$23,"▲ Chase  ","")&amp;IF(N(AB1348)&lt;=-Guide!$C$23,"▼ Chase  ",""))="","Stable",TRIM(IF(ISNUMBER(AD1348),IF(N(AD1348)&lt;=-Guide!$C$24,"▼ Bat Speed  ",IF(N(AD1348)&gt;=Guide!$C$24,"▲ Bat Speed  ","")),"")&amp;IF(N(Z1348)&gt;=Guide!$C$22,"▲ Contact  ","")&amp;IF(N(Z1348)&lt;=-Guide!$C$22,"▼ Contact  ","")&amp;IF(N(AB1348)&gt;=Guide!$C$23,"▲ Chase  ","")&amp;IF(N(AB1348)&lt;=-Guide!$C$23,"▼ Chase  ",""))))</f>
        <v>Low PA</v>
      </c>
      <c r="AF1348" s="35" t="n">
        <f aca="false">MATCH(Counts!A1348,'Season Counts'!$A$2:$A$740,0)</f>
        <v>347</v>
      </c>
    </row>
    <row r="1349" customFormat="false" ht="15" hidden="false" customHeight="false" outlineLevel="0" collapsed="false">
      <c r="A1349" s="34" t="str">
        <f aca="false">Counts!B1349</f>
        <v>LAA</v>
      </c>
      <c r="B1349" s="5" t="str">
        <f aca="false">Counts!C1349</f>
        <v>Donovan Walton</v>
      </c>
      <c r="C1349" s="34" t="str">
        <f aca="false">Counts!F1349</f>
        <v>Jun</v>
      </c>
      <c r="D1349" s="35" t="n">
        <f aca="false">IFERROR(Counts!P1349,"")</f>
        <v>66</v>
      </c>
      <c r="E1349" s="36" t="n">
        <f aca="false">IFERROR(Counts!R1349/Counts!Q1349,"")</f>
        <v>0.306451612903226</v>
      </c>
      <c r="F1349" s="36" t="n">
        <f aca="false">IFERROR((Counts!R1349+Counts!V1349+Counts!W1349)/(Counts!Q1349+Counts!V1349+Counts!W1349+Counts!X1349),"")</f>
        <v>0.338461538461539</v>
      </c>
      <c r="G1349" s="36" t="n">
        <f aca="false">IFERROR((Counts!R1349+Counts!S1349+2*Counts!T1349+3*Counts!U1349)/Counts!Q1349,"")</f>
        <v>0.532258064516129</v>
      </c>
      <c r="H1349" s="35" t="n">
        <f aca="false">IFERROR(Counts!U1349,"")</f>
        <v>3</v>
      </c>
      <c r="I1349" s="36" t="n">
        <f aca="false">IFERROR(Counts!Z1349/Counts!AA1349,"")</f>
        <v>0.373076923076923</v>
      </c>
      <c r="J1349" s="36" t="n">
        <f aca="false">IFERROR(Counts!AB1349/Counts!AA1349,"")</f>
        <v>0.321646153846154</v>
      </c>
      <c r="K1349" s="37" t="n">
        <f aca="false">IFERROR((Counts!AB1349-Counts!Z1349)/Counts!AA1349,"")</f>
        <v>-0.0514307692307692</v>
      </c>
      <c r="L1349" s="38" t="n">
        <f aca="false">IFERROR(Counts!Y1349/Counts!P1349,"")</f>
        <v>0.166666666666667</v>
      </c>
      <c r="M1349" s="38" t="n">
        <f aca="false">IFERROR(Counts!V1349/Counts!P1349,"")</f>
        <v>0.0454545454545455</v>
      </c>
      <c r="N1349" s="38" t="n">
        <f aca="false">IFERROR(Counts!AD1349/Counts!AC1349,"")</f>
        <v>0.0576923076923077</v>
      </c>
      <c r="O1349" s="38" t="n">
        <f aca="false">IFERROR(Counts!AE1349/Counts!AC1349,"")</f>
        <v>0.346153846153846</v>
      </c>
      <c r="P1349" s="39" t="n">
        <f aca="false">IFERROR(Counts!AG1349/Counts!AF1349,"")</f>
        <v>86.5615384615385</v>
      </c>
      <c r="Q1349" s="38" t="n">
        <f aca="false">IFERROR(Counts!AH1349/Counts!AC1349,"")</f>
        <v>0.461538461538462</v>
      </c>
      <c r="R1349" s="38" t="n">
        <f aca="false">IFERROR(Counts!N1349/Counts!M1349,"")</f>
        <v>0.263157894736842</v>
      </c>
      <c r="S1349" s="38" t="n">
        <f aca="false">IFERROR(Counts!K1349/Counts!J1349,"")</f>
        <v>0.75</v>
      </c>
      <c r="T1349" s="38" t="n">
        <f aca="false">IFERROR(Counts!I1349/Counts!H1349,"")</f>
        <v>0.201550387596899</v>
      </c>
      <c r="U1349" s="38" t="n">
        <f aca="false">IFERROR(1-Counts!L1349/Counts!K1349,"")</f>
        <v>0.858585858585859</v>
      </c>
      <c r="V1349" s="39" t="n">
        <f aca="false">IFERROR(Counts!AJ1349/Counts!AI1349,"")</f>
        <v>67.58</v>
      </c>
      <c r="W1349" s="38" t="n">
        <f aca="false">IFERROR(Counts!AK1349/Counts!AI1349,"")</f>
        <v>0</v>
      </c>
      <c r="X1349" s="40" t="n">
        <f aca="false">IFERROR(Counts!O1349,"")</f>
        <v>3.009</v>
      </c>
      <c r="Y1349" s="36" t="n">
        <f aca="false">IFERROR(INDEX('Season Counts'!$Y$2:$Y$740,$AF1349)/INDEX('Season Counts'!$X$2:$X$740,$AF1349),"")</f>
        <v>0.311708333333333</v>
      </c>
      <c r="Z1349" s="37" t="n">
        <f aca="false">IFERROR(J1349-Y1349,"")</f>
        <v>0.00993782051282055</v>
      </c>
      <c r="AA1349" s="38" t="n">
        <f aca="false">IFERROR(INDEX('Season Counts'!$K$2:$K$740,$AF1349)/INDEX('Season Counts'!$J$2:$J$740,$AF1349),"")</f>
        <v>0.292397660818713</v>
      </c>
      <c r="AB1349" s="41" t="n">
        <f aca="false">IFERROR(R1349-AA1349,"")</f>
        <v>-0.0292397660818713</v>
      </c>
      <c r="AC1349" s="39" t="n">
        <f aca="false">IFERROR(INDEX('Season Counts'!$AG$2:$AG$740,$AF1349)/INDEX('Season Counts'!$AF$2:$AF$740,$AF1349),"")</f>
        <v>67.4715151515152</v>
      </c>
      <c r="AD1349" s="40" t="n">
        <f aca="false">IFERROR(V1349-AC1349,"")</f>
        <v>0.108484848484849</v>
      </c>
      <c r="AE1349" s="4" t="str">
        <f aca="false">IF(D1349&lt;Guide!$C$21,"Low PA",IF(TRIM(IF(ISNUMBER(AD1349),IF(N(AD1349)&lt;=-Guide!$C$24,"▼ Bat Speed  ",IF(N(AD1349)&gt;=Guide!$C$24,"▲ Bat Speed  ","")),"")&amp;IF(N(Z1349)&gt;=Guide!$C$22,"▲ Contact  ","")&amp;IF(N(Z1349)&lt;=-Guide!$C$22,"▼ Contact  ","")&amp;IF(N(AB1349)&gt;=Guide!$C$23,"▲ Chase  ","")&amp;IF(N(AB1349)&lt;=-Guide!$C$23,"▼ Chase  ",""))="","Stable",TRIM(IF(ISNUMBER(AD1349),IF(N(AD1349)&lt;=-Guide!$C$24,"▼ Bat Speed  ",IF(N(AD1349)&gt;=Guide!$C$24,"▲ Bat Speed  ","")),"")&amp;IF(N(Z1349)&gt;=Guide!$C$22,"▲ Contact  ","")&amp;IF(N(Z1349)&lt;=-Guide!$C$22,"▼ Contact  ","")&amp;IF(N(AB1349)&gt;=Guide!$C$23,"▲ Chase  ","")&amp;IF(N(AB1349)&lt;=-Guide!$C$23,"▼ Chase  ",""))))</f>
        <v>Stable</v>
      </c>
      <c r="AF1349" s="35" t="n">
        <f aca="false">MATCH(Counts!A1349,'Season Counts'!$A$2:$A$740,0)</f>
        <v>347</v>
      </c>
    </row>
    <row r="1350" customFormat="false" ht="15" hidden="false" customHeight="false" outlineLevel="0" collapsed="false">
      <c r="A1350" s="34" t="str">
        <f aca="false">Counts!B1350</f>
        <v>LAA</v>
      </c>
      <c r="B1350" s="5" t="str">
        <f aca="false">Counts!C1350</f>
        <v>Donovan Walton</v>
      </c>
      <c r="C1350" s="34" t="str">
        <f aca="false">Counts!F1350</f>
        <v>Jul</v>
      </c>
      <c r="D1350" s="35" t="n">
        <f aca="false">IFERROR(Counts!P1350,"")</f>
        <v>4</v>
      </c>
      <c r="E1350" s="36" t="n">
        <f aca="false">IFERROR(Counts!R1350/Counts!Q1350,"")</f>
        <v>0.666666666666667</v>
      </c>
      <c r="F1350" s="36" t="n">
        <f aca="false">IFERROR((Counts!R1350+Counts!V1350+Counts!W1350)/(Counts!Q1350+Counts!V1350+Counts!W1350+Counts!X1350),"")</f>
        <v>0.75</v>
      </c>
      <c r="G1350" s="36" t="n">
        <f aca="false">IFERROR((Counts!R1350+Counts!S1350+2*Counts!T1350+3*Counts!U1350)/Counts!Q1350,"")</f>
        <v>1</v>
      </c>
      <c r="H1350" s="35" t="n">
        <f aca="false">IFERROR(Counts!U1350,"")</f>
        <v>0</v>
      </c>
      <c r="I1350" s="36" t="n">
        <f aca="false">IFERROR(Counts!Z1350/Counts!AA1350,"")</f>
        <v>0.7125</v>
      </c>
      <c r="J1350" s="36" t="n">
        <f aca="false">IFERROR(Counts!AB1350/Counts!AA1350,"")</f>
        <v>0.36225</v>
      </c>
      <c r="K1350" s="37" t="n">
        <f aca="false">IFERROR((Counts!AB1350-Counts!Z1350)/Counts!AA1350,"")</f>
        <v>-0.35025</v>
      </c>
      <c r="L1350" s="38" t="n">
        <f aca="false">IFERROR(Counts!Y1350/Counts!P1350,"")</f>
        <v>0.25</v>
      </c>
      <c r="M1350" s="38" t="n">
        <f aca="false">IFERROR(Counts!V1350/Counts!P1350,"")</f>
        <v>0.25</v>
      </c>
      <c r="N1350" s="38" t="n">
        <f aca="false">IFERROR(Counts!AD1350/Counts!AC1350,"")</f>
        <v>0</v>
      </c>
      <c r="O1350" s="38" t="n">
        <f aca="false">IFERROR(Counts!AE1350/Counts!AC1350,"")</f>
        <v>1</v>
      </c>
      <c r="P1350" s="39" t="n">
        <f aca="false">IFERROR(Counts!AG1350/Counts!AF1350,"")</f>
        <v>97.95</v>
      </c>
      <c r="Q1350" s="38" t="n">
        <f aca="false">IFERROR(Counts!AH1350/Counts!AC1350,"")</f>
        <v>0.5</v>
      </c>
      <c r="R1350" s="38" t="n">
        <f aca="false">IFERROR(Counts!N1350/Counts!M1350,"")</f>
        <v>0.285714285714286</v>
      </c>
      <c r="S1350" s="38" t="n">
        <f aca="false">IFERROR(Counts!K1350/Counts!J1350,"")</f>
        <v>0.555555555555556</v>
      </c>
      <c r="T1350" s="38" t="n">
        <f aca="false">IFERROR(Counts!I1350/Counts!H1350,"")</f>
        <v>0.142857142857143</v>
      </c>
      <c r="U1350" s="38" t="n">
        <f aca="false">IFERROR(1-Counts!L1350/Counts!K1350,"")</f>
        <v>1</v>
      </c>
      <c r="V1350" s="39" t="n">
        <f aca="false">IFERROR(Counts!AJ1350/Counts!AI1350,"")</f>
        <v>68.15</v>
      </c>
      <c r="W1350" s="38" t="n">
        <f aca="false">IFERROR(Counts!AK1350/Counts!AI1350,"")</f>
        <v>0</v>
      </c>
      <c r="X1350" s="40" t="n">
        <f aca="false">IFERROR(Counts!O1350,"")</f>
        <v>1.212</v>
      </c>
      <c r="Y1350" s="36" t="n">
        <f aca="false">IFERROR(INDEX('Season Counts'!$Y$2:$Y$740,$AF1350)/INDEX('Season Counts'!$X$2:$X$740,$AF1350),"")</f>
        <v>0.311708333333333</v>
      </c>
      <c r="Z1350" s="37" t="n">
        <f aca="false">IFERROR(J1350-Y1350,"")</f>
        <v>0.0505416666666667</v>
      </c>
      <c r="AA1350" s="38" t="n">
        <f aca="false">IFERROR(INDEX('Season Counts'!$K$2:$K$740,$AF1350)/INDEX('Season Counts'!$J$2:$J$740,$AF1350),"")</f>
        <v>0.292397660818713</v>
      </c>
      <c r="AB1350" s="41" t="n">
        <f aca="false">IFERROR(R1350-AA1350,"")</f>
        <v>-0.00668337510442774</v>
      </c>
      <c r="AC1350" s="39" t="n">
        <f aca="false">IFERROR(INDEX('Season Counts'!$AG$2:$AG$740,$AF1350)/INDEX('Season Counts'!$AF$2:$AF$740,$AF1350),"")</f>
        <v>67.4715151515152</v>
      </c>
      <c r="AD1350" s="40" t="n">
        <f aca="false">IFERROR(V1350-AC1350,"")</f>
        <v>0.678484848484857</v>
      </c>
      <c r="AE1350" s="4" t="str">
        <f aca="false">IF(D1350&lt;Guide!$C$21,"Low PA",IF(TRIM(IF(ISNUMBER(AD1350),IF(N(AD1350)&lt;=-Guide!$C$24,"▼ Bat Speed  ",IF(N(AD1350)&gt;=Guide!$C$24,"▲ Bat Speed  ","")),"")&amp;IF(N(Z1350)&gt;=Guide!$C$22,"▲ Contact  ","")&amp;IF(N(Z1350)&lt;=-Guide!$C$22,"▼ Contact  ","")&amp;IF(N(AB1350)&gt;=Guide!$C$23,"▲ Chase  ","")&amp;IF(N(AB1350)&lt;=-Guide!$C$23,"▼ Chase  ",""))="","Stable",TRIM(IF(ISNUMBER(AD1350),IF(N(AD1350)&lt;=-Guide!$C$24,"▼ Bat Speed  ",IF(N(AD1350)&gt;=Guide!$C$24,"▲ Bat Speed  ","")),"")&amp;IF(N(Z1350)&gt;=Guide!$C$22,"▲ Contact  ","")&amp;IF(N(Z1350)&lt;=-Guide!$C$22,"▼ Contact  ","")&amp;IF(N(AB1350)&gt;=Guide!$C$23,"▲ Chase  ","")&amp;IF(N(AB1350)&lt;=-Guide!$C$23,"▼ Chase  ",""))))</f>
        <v>Low PA</v>
      </c>
      <c r="AF1350" s="35" t="n">
        <f aca="false">MATCH(Counts!A1350,'Season Counts'!$A$2:$A$740,0)</f>
        <v>347</v>
      </c>
    </row>
    <row r="1351" customFormat="false" ht="15" hidden="false" customHeight="false" outlineLevel="0" collapsed="false">
      <c r="A1351" s="34" t="str">
        <f aca="false">Counts!B1351</f>
        <v>LAA</v>
      </c>
      <c r="B1351" s="5" t="str">
        <f aca="false">Counts!C1351</f>
        <v>Travis d'Arnaud</v>
      </c>
      <c r="C1351" s="34" t="str">
        <f aca="false">Counts!F1351</f>
        <v>Mar-Apr</v>
      </c>
      <c r="D1351" s="35" t="n">
        <f aca="false">IFERROR(Counts!P1351,"")</f>
        <v>30</v>
      </c>
      <c r="E1351" s="36" t="n">
        <f aca="false">IFERROR(Counts!R1351/Counts!Q1351,"")</f>
        <v>0.16</v>
      </c>
      <c r="F1351" s="36" t="n">
        <f aca="false">IFERROR((Counts!R1351+Counts!V1351+Counts!W1351)/(Counts!Q1351+Counts!V1351+Counts!W1351+Counts!X1351),"")</f>
        <v>0.3</v>
      </c>
      <c r="G1351" s="36" t="n">
        <f aca="false">IFERROR((Counts!R1351+Counts!S1351+2*Counts!T1351+3*Counts!U1351)/Counts!Q1351,"")</f>
        <v>0.2</v>
      </c>
      <c r="H1351" s="35" t="n">
        <f aca="false">IFERROR(Counts!U1351,"")</f>
        <v>0</v>
      </c>
      <c r="I1351" s="36" t="n">
        <f aca="false">IFERROR(Counts!Z1351/Counts!AA1351,"")</f>
        <v>0.248333333333333</v>
      </c>
      <c r="J1351" s="36" t="n">
        <f aca="false">IFERROR(Counts!AB1351/Counts!AA1351,"")</f>
        <v>0.329066666666667</v>
      </c>
      <c r="K1351" s="37" t="n">
        <f aca="false">IFERROR((Counts!AB1351-Counts!Z1351)/Counts!AA1351,"")</f>
        <v>0.0807333333333333</v>
      </c>
      <c r="L1351" s="38" t="n">
        <f aca="false">IFERROR(Counts!Y1351/Counts!P1351,"")</f>
        <v>0.166666666666667</v>
      </c>
      <c r="M1351" s="38" t="n">
        <f aca="false">IFERROR(Counts!V1351/Counts!P1351,"")</f>
        <v>0.1</v>
      </c>
      <c r="N1351" s="38" t="n">
        <f aca="false">IFERROR(Counts!AD1351/Counts!AC1351,"")</f>
        <v>0.15</v>
      </c>
      <c r="O1351" s="38" t="n">
        <f aca="false">IFERROR(Counts!AE1351/Counts!AC1351,"")</f>
        <v>0.25</v>
      </c>
      <c r="P1351" s="39" t="n">
        <f aca="false">IFERROR(Counts!AG1351/Counts!AF1351,"")</f>
        <v>85.485</v>
      </c>
      <c r="Q1351" s="38" t="n">
        <f aca="false">IFERROR(Counts!AH1351/Counts!AC1351,"")</f>
        <v>0.4</v>
      </c>
      <c r="R1351" s="38" t="n">
        <f aca="false">IFERROR(Counts!N1351/Counts!M1351,"")</f>
        <v>0.267857142857143</v>
      </c>
      <c r="S1351" s="38" t="n">
        <f aca="false">IFERROR(Counts!K1351/Counts!J1351,"")</f>
        <v>0.660714285714286</v>
      </c>
      <c r="T1351" s="38" t="n">
        <f aca="false">IFERROR(Counts!I1351/Counts!H1351,"")</f>
        <v>0.269230769230769</v>
      </c>
      <c r="U1351" s="38" t="n">
        <f aca="false">IFERROR(1-Counts!L1351/Counts!K1351,"")</f>
        <v>0.810810810810811</v>
      </c>
      <c r="V1351" s="39" t="n">
        <f aca="false">IFERROR(Counts!AJ1351/Counts!AI1351,"")</f>
        <v>71.3434782608696</v>
      </c>
      <c r="W1351" s="38" t="n">
        <f aca="false">IFERROR(Counts!AK1351/Counts!AI1351,"")</f>
        <v>0.0869565217391304</v>
      </c>
      <c r="X1351" s="40" t="n">
        <f aca="false">IFERROR(Counts!O1351,"")</f>
        <v>-1.556</v>
      </c>
      <c r="Y1351" s="36" t="n">
        <f aca="false">IFERROR(INDEX('Season Counts'!$Y$2:$Y$740,$AF1351)/INDEX('Season Counts'!$X$2:$X$740,$AF1351),"")</f>
        <v>0.233952380952381</v>
      </c>
      <c r="Z1351" s="37" t="n">
        <f aca="false">IFERROR(J1351-Y1351,"")</f>
        <v>0.0951142857142857</v>
      </c>
      <c r="AA1351" s="38" t="n">
        <f aca="false">IFERROR(INDEX('Season Counts'!$K$2:$K$740,$AF1351)/INDEX('Season Counts'!$J$2:$J$740,$AF1351),"")</f>
        <v>0.333333333333333</v>
      </c>
      <c r="AB1351" s="41" t="n">
        <f aca="false">IFERROR(R1351-AA1351,"")</f>
        <v>-0.0654761904761905</v>
      </c>
      <c r="AC1351" s="39" t="n">
        <f aca="false">IFERROR(INDEX('Season Counts'!$AG$2:$AG$740,$AF1351)/INDEX('Season Counts'!$AF$2:$AF$740,$AF1351),"")</f>
        <v>71.4450704225352</v>
      </c>
      <c r="AD1351" s="40" t="n">
        <f aca="false">IFERROR(V1351-AC1351,"")</f>
        <v>-0.101592161665636</v>
      </c>
      <c r="AE1351" s="4" t="str">
        <f aca="false">IF(D1351&lt;Guide!$C$21,"Low PA",IF(TRIM(IF(ISNUMBER(AD1351),IF(N(AD1351)&lt;=-Guide!$C$24,"▼ Bat Speed  ",IF(N(AD1351)&gt;=Guide!$C$24,"▲ Bat Speed  ","")),"")&amp;IF(N(Z1351)&gt;=Guide!$C$22,"▲ Contact  ","")&amp;IF(N(Z1351)&lt;=-Guide!$C$22,"▼ Contact  ","")&amp;IF(N(AB1351)&gt;=Guide!$C$23,"▲ Chase  ","")&amp;IF(N(AB1351)&lt;=-Guide!$C$23,"▼ Chase  ",""))="","Stable",TRIM(IF(ISNUMBER(AD1351),IF(N(AD1351)&lt;=-Guide!$C$24,"▼ Bat Speed  ",IF(N(AD1351)&gt;=Guide!$C$24,"▲ Bat Speed  ","")),"")&amp;IF(N(Z1351)&gt;=Guide!$C$22,"▲ Contact  ","")&amp;IF(N(Z1351)&lt;=-Guide!$C$22,"▼ Contact  ","")&amp;IF(N(AB1351)&gt;=Guide!$C$23,"▲ Chase  ","")&amp;IF(N(AB1351)&lt;=-Guide!$C$23,"▼ Chase  ",""))))</f>
        <v>Low PA</v>
      </c>
      <c r="AF1351" s="35" t="n">
        <f aca="false">MATCH(Counts!A1351,'Season Counts'!$A$2:$A$740,0)</f>
        <v>348</v>
      </c>
    </row>
    <row r="1352" customFormat="false" ht="15" hidden="false" customHeight="false" outlineLevel="0" collapsed="false">
      <c r="A1352" s="34" t="str">
        <f aca="false">Counts!B1352</f>
        <v>LAA</v>
      </c>
      <c r="B1352" s="5" t="str">
        <f aca="false">Counts!C1352</f>
        <v>Travis d'Arnaud</v>
      </c>
      <c r="C1352" s="34" t="str">
        <f aca="false">Counts!F1352</f>
        <v>May</v>
      </c>
      <c r="D1352" s="35" t="n">
        <f aca="false">IFERROR(Counts!P1352,"")</f>
        <v>10</v>
      </c>
      <c r="E1352" s="36" t="n">
        <f aca="false">IFERROR(Counts!R1352/Counts!Q1352,"")</f>
        <v>0.3</v>
      </c>
      <c r="F1352" s="36" t="n">
        <f aca="false">IFERROR((Counts!R1352+Counts!V1352+Counts!W1352)/(Counts!Q1352+Counts!V1352+Counts!W1352+Counts!X1352),"")</f>
        <v>0.3</v>
      </c>
      <c r="G1352" s="36" t="n">
        <f aca="false">IFERROR((Counts!R1352+Counts!S1352+2*Counts!T1352+3*Counts!U1352)/Counts!Q1352,"")</f>
        <v>0.6</v>
      </c>
      <c r="H1352" s="35" t="n">
        <f aca="false">IFERROR(Counts!U1352,"")</f>
        <v>1</v>
      </c>
      <c r="I1352" s="36" t="n">
        <f aca="false">IFERROR(Counts!Z1352/Counts!AA1352,"")</f>
        <v>0.38</v>
      </c>
      <c r="J1352" s="36" t="n">
        <f aca="false">IFERROR(Counts!AB1352/Counts!AA1352,"")</f>
        <v>0.3595</v>
      </c>
      <c r="K1352" s="37" t="n">
        <f aca="false">IFERROR((Counts!AB1352-Counts!Z1352)/Counts!AA1352,"")</f>
        <v>-0.0205</v>
      </c>
      <c r="L1352" s="38" t="n">
        <f aca="false">IFERROR(Counts!Y1352/Counts!P1352,"")</f>
        <v>0.2</v>
      </c>
      <c r="M1352" s="38" t="n">
        <f aca="false">IFERROR(Counts!V1352/Counts!P1352,"")</f>
        <v>0</v>
      </c>
      <c r="N1352" s="38" t="n">
        <f aca="false">IFERROR(Counts!AD1352/Counts!AC1352,"")</f>
        <v>0.125</v>
      </c>
      <c r="O1352" s="38" t="n">
        <f aca="false">IFERROR(Counts!AE1352/Counts!AC1352,"")</f>
        <v>0.5</v>
      </c>
      <c r="P1352" s="39" t="n">
        <f aca="false">IFERROR(Counts!AG1352/Counts!AF1352,"")</f>
        <v>93.2375</v>
      </c>
      <c r="Q1352" s="38" t="n">
        <f aca="false">IFERROR(Counts!AH1352/Counts!AC1352,"")</f>
        <v>0.375</v>
      </c>
      <c r="R1352" s="38" t="n">
        <f aca="false">IFERROR(Counts!N1352/Counts!M1352,"")</f>
        <v>0.363636363636364</v>
      </c>
      <c r="S1352" s="38" t="n">
        <f aca="false">IFERROR(Counts!K1352/Counts!J1352,"")</f>
        <v>0.722222222222222</v>
      </c>
      <c r="T1352" s="38" t="n">
        <f aca="false">IFERROR(Counts!I1352/Counts!H1352,"")</f>
        <v>0.176470588235294</v>
      </c>
      <c r="U1352" s="38" t="n">
        <f aca="false">IFERROR(1-Counts!L1352/Counts!K1352,"")</f>
        <v>0.923076923076923</v>
      </c>
      <c r="V1352" s="39" t="n">
        <f aca="false">IFERROR(Counts!AJ1352/Counts!AI1352,"")</f>
        <v>69.4133333333333</v>
      </c>
      <c r="W1352" s="38" t="n">
        <f aca="false">IFERROR(Counts!AK1352/Counts!AI1352,"")</f>
        <v>0.133333333333333</v>
      </c>
      <c r="X1352" s="40" t="n">
        <f aca="false">IFERROR(Counts!O1352,"")</f>
        <v>0.532</v>
      </c>
      <c r="Y1352" s="36" t="n">
        <f aca="false">IFERROR(INDEX('Season Counts'!$Y$2:$Y$740,$AF1352)/INDEX('Season Counts'!$X$2:$X$740,$AF1352),"")</f>
        <v>0.233952380952381</v>
      </c>
      <c r="Z1352" s="37" t="n">
        <f aca="false">IFERROR(J1352-Y1352,"")</f>
        <v>0.125547619047619</v>
      </c>
      <c r="AA1352" s="38" t="n">
        <f aca="false">IFERROR(INDEX('Season Counts'!$K$2:$K$740,$AF1352)/INDEX('Season Counts'!$J$2:$J$740,$AF1352),"")</f>
        <v>0.333333333333333</v>
      </c>
      <c r="AB1352" s="41" t="n">
        <f aca="false">IFERROR(R1352-AA1352,"")</f>
        <v>0.0303030303030303</v>
      </c>
      <c r="AC1352" s="39" t="n">
        <f aca="false">IFERROR(INDEX('Season Counts'!$AG$2:$AG$740,$AF1352)/INDEX('Season Counts'!$AF$2:$AF$740,$AF1352),"")</f>
        <v>71.4450704225352</v>
      </c>
      <c r="AD1352" s="40" t="n">
        <f aca="false">IFERROR(V1352-AC1352,"")</f>
        <v>-2.03173708920187</v>
      </c>
      <c r="AE1352" s="4" t="str">
        <f aca="false">IF(D1352&lt;Guide!$C$21,"Low PA",IF(TRIM(IF(ISNUMBER(AD1352),IF(N(AD1352)&lt;=-Guide!$C$24,"▼ Bat Speed  ",IF(N(AD1352)&gt;=Guide!$C$24,"▲ Bat Speed  ","")),"")&amp;IF(N(Z1352)&gt;=Guide!$C$22,"▲ Contact  ","")&amp;IF(N(Z1352)&lt;=-Guide!$C$22,"▼ Contact  ","")&amp;IF(N(AB1352)&gt;=Guide!$C$23,"▲ Chase  ","")&amp;IF(N(AB1352)&lt;=-Guide!$C$23,"▼ Chase  ",""))="","Stable",TRIM(IF(ISNUMBER(AD1352),IF(N(AD1352)&lt;=-Guide!$C$24,"▼ Bat Speed  ",IF(N(AD1352)&gt;=Guide!$C$24,"▲ Bat Speed  ","")),"")&amp;IF(N(Z1352)&gt;=Guide!$C$22,"▲ Contact  ","")&amp;IF(N(Z1352)&lt;=-Guide!$C$22,"▼ Contact  ","")&amp;IF(N(AB1352)&gt;=Guide!$C$23,"▲ Chase  ","")&amp;IF(N(AB1352)&lt;=-Guide!$C$23,"▼ Chase  ",""))))</f>
        <v>Low PA</v>
      </c>
      <c r="AF1352" s="35" t="n">
        <f aca="false">MATCH(Counts!A1352,'Season Counts'!$A$2:$A$740,0)</f>
        <v>348</v>
      </c>
    </row>
    <row r="1353" customFormat="false" ht="15" hidden="false" customHeight="false" outlineLevel="0" collapsed="false">
      <c r="A1353" s="34" t="str">
        <f aca="false">Counts!B1353</f>
        <v>LAA</v>
      </c>
      <c r="B1353" s="5" t="str">
        <f aca="false">Counts!C1353</f>
        <v>Travis d'Arnaud</v>
      </c>
      <c r="C1353" s="34" t="str">
        <f aca="false">Counts!F1353</f>
        <v>Jul</v>
      </c>
      <c r="D1353" s="35" t="n">
        <f aca="false">IFERROR(Counts!P1353,"")</f>
        <v>2</v>
      </c>
      <c r="E1353" s="36" t="n">
        <f aca="false">IFERROR(Counts!R1353/Counts!Q1353,"")</f>
        <v>0</v>
      </c>
      <c r="F1353" s="36" t="n">
        <f aca="false">IFERROR((Counts!R1353+Counts!V1353+Counts!W1353)/(Counts!Q1353+Counts!V1353+Counts!W1353+Counts!X1353),"")</f>
        <v>0</v>
      </c>
      <c r="G1353" s="36" t="n">
        <f aca="false">IFERROR((Counts!R1353+Counts!S1353+2*Counts!T1353+3*Counts!U1353)/Counts!Q1353,"")</f>
        <v>0</v>
      </c>
      <c r="H1353" s="35" t="n">
        <f aca="false">IFERROR(Counts!U1353,"")</f>
        <v>0</v>
      </c>
      <c r="I1353" s="36" t="n">
        <f aca="false">IFERROR(Counts!Z1353/Counts!AA1353,"")</f>
        <v>0</v>
      </c>
      <c r="J1353" s="36" t="n">
        <f aca="false">IFERROR(Counts!AB1353/Counts!AA1353,"")</f>
        <v>0.054</v>
      </c>
      <c r="K1353" s="37" t="n">
        <f aca="false">IFERROR((Counts!AB1353-Counts!Z1353)/Counts!AA1353,"")</f>
        <v>0.054</v>
      </c>
      <c r="L1353" s="38" t="n">
        <f aca="false">IFERROR(Counts!Y1353/Counts!P1353,"")</f>
        <v>0</v>
      </c>
      <c r="M1353" s="38" t="n">
        <f aca="false">IFERROR(Counts!V1353/Counts!P1353,"")</f>
        <v>0</v>
      </c>
      <c r="N1353" s="38" t="n">
        <f aca="false">IFERROR(Counts!AD1353/Counts!AC1353,"")</f>
        <v>0</v>
      </c>
      <c r="O1353" s="38" t="n">
        <f aca="false">IFERROR(Counts!AE1353/Counts!AC1353,"")</f>
        <v>0</v>
      </c>
      <c r="P1353" s="39" t="n">
        <f aca="false">IFERROR(Counts!AG1353/Counts!AF1353,"")</f>
        <v>86.45</v>
      </c>
      <c r="Q1353" s="38" t="n">
        <f aca="false">IFERROR(Counts!AH1353/Counts!AC1353,"")</f>
        <v>0</v>
      </c>
      <c r="R1353" s="38" t="n">
        <f aca="false">IFERROR(Counts!N1353/Counts!M1353,"")</f>
        <v>1</v>
      </c>
      <c r="S1353" s="38" t="n">
        <f aca="false">IFERROR(Counts!K1353/Counts!J1353,"")</f>
        <v>0.666666666666667</v>
      </c>
      <c r="T1353" s="38" t="n">
        <f aca="false">IFERROR(Counts!I1353/Counts!H1353,"")</f>
        <v>0</v>
      </c>
      <c r="U1353" s="38" t="n">
        <f aca="false">IFERROR(1-Counts!L1353/Counts!K1353,"")</f>
        <v>1</v>
      </c>
      <c r="V1353" s="39" t="n">
        <f aca="false">IFERROR(Counts!AJ1353/Counts!AI1353,"")</f>
        <v>72.9333333333333</v>
      </c>
      <c r="W1353" s="38" t="n">
        <f aca="false">IFERROR(Counts!AK1353/Counts!AI1353,"")</f>
        <v>0.333333333333333</v>
      </c>
      <c r="X1353" s="40" t="n">
        <f aca="false">IFERROR(Counts!O1353,"")</f>
        <v>-0.52</v>
      </c>
      <c r="Y1353" s="36" t="n">
        <f aca="false">IFERROR(INDEX('Season Counts'!$Y$2:$Y$740,$AF1353)/INDEX('Season Counts'!$X$2:$X$740,$AF1353),"")</f>
        <v>0.233952380952381</v>
      </c>
      <c r="Z1353" s="37" t="n">
        <f aca="false">IFERROR(J1353-Y1353,"")</f>
        <v>-0.179952380952381</v>
      </c>
      <c r="AA1353" s="38" t="n">
        <f aca="false">IFERROR(INDEX('Season Counts'!$K$2:$K$740,$AF1353)/INDEX('Season Counts'!$J$2:$J$740,$AF1353),"")</f>
        <v>0.333333333333333</v>
      </c>
      <c r="AB1353" s="41" t="n">
        <f aca="false">IFERROR(R1353-AA1353,"")</f>
        <v>0.666666666666667</v>
      </c>
      <c r="AC1353" s="39" t="n">
        <f aca="false">IFERROR(INDEX('Season Counts'!$AG$2:$AG$740,$AF1353)/INDEX('Season Counts'!$AF$2:$AF$740,$AF1353),"")</f>
        <v>71.4450704225352</v>
      </c>
      <c r="AD1353" s="40" t="n">
        <f aca="false">IFERROR(V1353-AC1353,"")</f>
        <v>1.48826291079813</v>
      </c>
      <c r="AE1353" s="4" t="str">
        <f aca="false">IF(D1353&lt;Guide!$C$21,"Low PA",IF(TRIM(IF(ISNUMBER(AD1353),IF(N(AD1353)&lt;=-Guide!$C$24,"▼ Bat Speed  ",IF(N(AD1353)&gt;=Guide!$C$24,"▲ Bat Speed  ","")),"")&amp;IF(N(Z1353)&gt;=Guide!$C$22,"▲ Contact  ","")&amp;IF(N(Z1353)&lt;=-Guide!$C$22,"▼ Contact  ","")&amp;IF(N(AB1353)&gt;=Guide!$C$23,"▲ Chase  ","")&amp;IF(N(AB1353)&lt;=-Guide!$C$23,"▼ Chase  ",""))="","Stable",TRIM(IF(ISNUMBER(AD1353),IF(N(AD1353)&lt;=-Guide!$C$24,"▼ Bat Speed  ",IF(N(AD1353)&gt;=Guide!$C$24,"▲ Bat Speed  ","")),"")&amp;IF(N(Z1353)&gt;=Guide!$C$22,"▲ Contact  ","")&amp;IF(N(Z1353)&lt;=-Guide!$C$22,"▼ Contact  ","")&amp;IF(N(AB1353)&gt;=Guide!$C$23,"▲ Chase  ","")&amp;IF(N(AB1353)&lt;=-Guide!$C$23,"▼ Chase  ",""))))</f>
        <v>Low PA</v>
      </c>
      <c r="AF1353" s="35" t="n">
        <f aca="false">MATCH(Counts!A1353,'Season Counts'!$A$2:$A$740,0)</f>
        <v>348</v>
      </c>
    </row>
    <row r="1354" customFormat="false" ht="15" hidden="false" customHeight="false" outlineLevel="0" collapsed="false">
      <c r="A1354" s="34" t="str">
        <f aca="false">Counts!B1354</f>
        <v>LAA</v>
      </c>
      <c r="B1354" s="5" t="str">
        <f aca="false">Counts!C1354</f>
        <v>Travis d'Arnaud</v>
      </c>
      <c r="C1354" s="34" t="str">
        <f aca="false">Counts!F1354</f>
        <v>Aug</v>
      </c>
      <c r="D1354" s="35" t="n">
        <f aca="false">IFERROR(Counts!P1354,"")</f>
        <v>24</v>
      </c>
      <c r="E1354" s="36" t="n">
        <f aca="false">IFERROR(Counts!R1354/Counts!Q1354,"")</f>
        <v>0.142857142857143</v>
      </c>
      <c r="F1354" s="36" t="n">
        <f aca="false">IFERROR((Counts!R1354+Counts!V1354+Counts!W1354)/(Counts!Q1354+Counts!V1354+Counts!W1354+Counts!X1354),"")</f>
        <v>0.25</v>
      </c>
      <c r="G1354" s="36" t="n">
        <f aca="false">IFERROR((Counts!R1354+Counts!S1354+2*Counts!T1354+3*Counts!U1354)/Counts!Q1354,"")</f>
        <v>0.142857142857143</v>
      </c>
      <c r="H1354" s="35" t="n">
        <f aca="false">IFERROR(Counts!U1354,"")</f>
        <v>0</v>
      </c>
      <c r="I1354" s="36" t="n">
        <f aca="false">IFERROR(Counts!Z1354/Counts!AA1354,"")</f>
        <v>0.2</v>
      </c>
      <c r="J1354" s="36" t="n">
        <f aca="false">IFERROR(Counts!AB1354/Counts!AA1354,"")</f>
        <v>0.1605</v>
      </c>
      <c r="K1354" s="37" t="n">
        <f aca="false">IFERROR((Counts!AB1354-Counts!Z1354)/Counts!AA1354,"")</f>
        <v>-0.0395</v>
      </c>
      <c r="L1354" s="38" t="n">
        <f aca="false">IFERROR(Counts!Y1354/Counts!P1354,"")</f>
        <v>0.458333333333333</v>
      </c>
      <c r="M1354" s="38" t="n">
        <f aca="false">IFERROR(Counts!V1354/Counts!P1354,"")</f>
        <v>0.125</v>
      </c>
      <c r="N1354" s="38" t="n">
        <f aca="false">IFERROR(Counts!AD1354/Counts!AC1354,"")</f>
        <v>0.1</v>
      </c>
      <c r="O1354" s="38" t="n">
        <f aca="false">IFERROR(Counts!AE1354/Counts!AC1354,"")</f>
        <v>0.3</v>
      </c>
      <c r="P1354" s="39" t="n">
        <f aca="false">IFERROR(Counts!AG1354/Counts!AF1354,"")</f>
        <v>86.66</v>
      </c>
      <c r="Q1354" s="38" t="n">
        <f aca="false">IFERROR(Counts!AH1354/Counts!AC1354,"")</f>
        <v>0.2</v>
      </c>
      <c r="R1354" s="38" t="n">
        <f aca="false">IFERROR(Counts!N1354/Counts!M1354,"")</f>
        <v>0.35</v>
      </c>
      <c r="S1354" s="38" t="n">
        <f aca="false">IFERROR(Counts!K1354/Counts!J1354,"")</f>
        <v>0.674418604651163</v>
      </c>
      <c r="T1354" s="38" t="n">
        <f aca="false">IFERROR(Counts!I1354/Counts!H1354,"")</f>
        <v>0.42</v>
      </c>
      <c r="U1354" s="38" t="n">
        <f aca="false">IFERROR(1-Counts!L1354/Counts!K1354,"")</f>
        <v>0.689655172413793</v>
      </c>
      <c r="V1354" s="39" t="n">
        <f aca="false">IFERROR(Counts!AJ1354/Counts!AI1354,"")</f>
        <v>72.5282608695652</v>
      </c>
      <c r="W1354" s="38" t="n">
        <f aca="false">IFERROR(Counts!AK1354/Counts!AI1354,"")</f>
        <v>0.239130434782609</v>
      </c>
      <c r="X1354" s="40" t="n">
        <f aca="false">IFERROR(Counts!O1354,"")</f>
        <v>-2.486</v>
      </c>
      <c r="Y1354" s="36" t="n">
        <f aca="false">IFERROR(INDEX('Season Counts'!$Y$2:$Y$740,$AF1354)/INDEX('Season Counts'!$X$2:$X$740,$AF1354),"")</f>
        <v>0.233952380952381</v>
      </c>
      <c r="Z1354" s="37" t="n">
        <f aca="false">IFERROR(J1354-Y1354,"")</f>
        <v>-0.073452380952381</v>
      </c>
      <c r="AA1354" s="38" t="n">
        <f aca="false">IFERROR(INDEX('Season Counts'!$K$2:$K$740,$AF1354)/INDEX('Season Counts'!$J$2:$J$740,$AF1354),"")</f>
        <v>0.333333333333333</v>
      </c>
      <c r="AB1354" s="41" t="n">
        <f aca="false">IFERROR(R1354-AA1354,"")</f>
        <v>0.0166666666666667</v>
      </c>
      <c r="AC1354" s="39" t="n">
        <f aca="false">IFERROR(INDEX('Season Counts'!$AG$2:$AG$740,$AF1354)/INDEX('Season Counts'!$AF$2:$AF$740,$AF1354),"")</f>
        <v>71.4450704225352</v>
      </c>
      <c r="AD1354" s="40" t="n">
        <f aca="false">IFERROR(V1354-AC1354,"")</f>
        <v>1.08319044703001</v>
      </c>
      <c r="AE1354" s="4" t="str">
        <f aca="false">IF(D1354&lt;Guide!$C$21,"Low PA",IF(TRIM(IF(ISNUMBER(AD1354),IF(N(AD1354)&lt;=-Guide!$C$24,"▼ Bat Speed  ",IF(N(AD1354)&gt;=Guide!$C$24,"▲ Bat Speed  ","")),"")&amp;IF(N(Z1354)&gt;=Guide!$C$22,"▲ Contact  ","")&amp;IF(N(Z1354)&lt;=-Guide!$C$22,"▼ Contact  ","")&amp;IF(N(AB1354)&gt;=Guide!$C$23,"▲ Chase  ","")&amp;IF(N(AB1354)&lt;=-Guide!$C$23,"▼ Chase  ",""))="","Stable",TRIM(IF(ISNUMBER(AD1354),IF(N(AD1354)&lt;=-Guide!$C$24,"▼ Bat Speed  ",IF(N(AD1354)&gt;=Guide!$C$24,"▲ Bat Speed  ","")),"")&amp;IF(N(Z1354)&gt;=Guide!$C$22,"▲ Contact  ","")&amp;IF(N(Z1354)&lt;=-Guide!$C$22,"▼ Contact  ","")&amp;IF(N(AB1354)&gt;=Guide!$C$23,"▲ Chase  ","")&amp;IF(N(AB1354)&lt;=-Guide!$C$23,"▼ Chase  ",""))))</f>
        <v>Low PA</v>
      </c>
      <c r="AF1354" s="35" t="n">
        <f aca="false">MATCH(Counts!A1354,'Season Counts'!$A$2:$A$740,0)</f>
        <v>348</v>
      </c>
    </row>
    <row r="1355" customFormat="false" ht="15" hidden="false" customHeight="false" outlineLevel="0" collapsed="false">
      <c r="A1355" s="34" t="str">
        <f aca="false">Counts!B1355</f>
        <v>LAA</v>
      </c>
      <c r="B1355" s="5" t="str">
        <f aca="false">Counts!C1355</f>
        <v>Travis d'Arnaud</v>
      </c>
      <c r="C1355" s="34" t="str">
        <f aca="false">Counts!F1355</f>
        <v>Sep</v>
      </c>
      <c r="D1355" s="35" t="n">
        <f aca="false">IFERROR(Counts!P1355,"")</f>
        <v>18</v>
      </c>
      <c r="E1355" s="36" t="n">
        <f aca="false">IFERROR(Counts!R1355/Counts!Q1355,"")</f>
        <v>0.111111111111111</v>
      </c>
      <c r="F1355" s="36" t="n">
        <f aca="false">IFERROR((Counts!R1355+Counts!V1355+Counts!W1355)/(Counts!Q1355+Counts!V1355+Counts!W1355+Counts!X1355),"")</f>
        <v>0.111111111111111</v>
      </c>
      <c r="G1355" s="36" t="n">
        <f aca="false">IFERROR((Counts!R1355+Counts!S1355+2*Counts!T1355+3*Counts!U1355)/Counts!Q1355,"")</f>
        <v>0.222222222222222</v>
      </c>
      <c r="H1355" s="35" t="n">
        <f aca="false">IFERROR(Counts!U1355,"")</f>
        <v>0</v>
      </c>
      <c r="I1355" s="36" t="n">
        <f aca="false">IFERROR(Counts!Z1355/Counts!AA1355,"")</f>
        <v>0.138888888888889</v>
      </c>
      <c r="J1355" s="36" t="n">
        <f aca="false">IFERROR(Counts!AB1355/Counts!AA1355,"")</f>
        <v>0.123611111111111</v>
      </c>
      <c r="K1355" s="37" t="n">
        <f aca="false">IFERROR((Counts!AB1355-Counts!Z1355)/Counts!AA1355,"")</f>
        <v>-0.0152777777777778</v>
      </c>
      <c r="L1355" s="38" t="n">
        <f aca="false">IFERROR(Counts!Y1355/Counts!P1355,"")</f>
        <v>0.333333333333333</v>
      </c>
      <c r="M1355" s="38" t="n">
        <f aca="false">IFERROR(Counts!V1355/Counts!P1355,"")</f>
        <v>0</v>
      </c>
      <c r="N1355" s="38" t="n">
        <f aca="false">IFERROR(Counts!AD1355/Counts!AC1355,"")</f>
        <v>0</v>
      </c>
      <c r="O1355" s="38" t="n">
        <f aca="false">IFERROR(Counts!AE1355/Counts!AC1355,"")</f>
        <v>0.333333333333333</v>
      </c>
      <c r="P1355" s="39" t="n">
        <f aca="false">IFERROR(Counts!AG1355/Counts!AF1355,"")</f>
        <v>84.6333333333333</v>
      </c>
      <c r="Q1355" s="38" t="n">
        <f aca="false">IFERROR(Counts!AH1355/Counts!AC1355,"")</f>
        <v>0.333333333333333</v>
      </c>
      <c r="R1355" s="38" t="n">
        <f aca="false">IFERROR(Counts!N1355/Counts!M1355,"")</f>
        <v>0.392857142857143</v>
      </c>
      <c r="S1355" s="38" t="n">
        <f aca="false">IFERROR(Counts!K1355/Counts!J1355,"")</f>
        <v>0.609756097560976</v>
      </c>
      <c r="T1355" s="38" t="n">
        <f aca="false">IFERROR(Counts!I1355/Counts!H1355,"")</f>
        <v>0.222222222222222</v>
      </c>
      <c r="U1355" s="38" t="n">
        <f aca="false">IFERROR(1-Counts!L1355/Counts!K1355,"")</f>
        <v>0.88</v>
      </c>
      <c r="V1355" s="39" t="n">
        <f aca="false">IFERROR(Counts!AJ1355/Counts!AI1355,"")</f>
        <v>70.846875</v>
      </c>
      <c r="W1355" s="38" t="n">
        <f aca="false">IFERROR(Counts!AK1355/Counts!AI1355,"")</f>
        <v>0.125</v>
      </c>
      <c r="X1355" s="40" t="n">
        <f aca="false">IFERROR(Counts!O1355,"")</f>
        <v>-2.913</v>
      </c>
      <c r="Y1355" s="36" t="n">
        <f aca="false">IFERROR(INDEX('Season Counts'!$Y$2:$Y$740,$AF1355)/INDEX('Season Counts'!$X$2:$X$740,$AF1355),"")</f>
        <v>0.233952380952381</v>
      </c>
      <c r="Z1355" s="37" t="n">
        <f aca="false">IFERROR(J1355-Y1355,"")</f>
        <v>-0.11034126984127</v>
      </c>
      <c r="AA1355" s="38" t="n">
        <f aca="false">IFERROR(INDEX('Season Counts'!$K$2:$K$740,$AF1355)/INDEX('Season Counts'!$J$2:$J$740,$AF1355),"")</f>
        <v>0.333333333333333</v>
      </c>
      <c r="AB1355" s="41" t="n">
        <f aca="false">IFERROR(R1355-AA1355,"")</f>
        <v>0.0595238095238095</v>
      </c>
      <c r="AC1355" s="39" t="n">
        <f aca="false">IFERROR(INDEX('Season Counts'!$AG$2:$AG$740,$AF1355)/INDEX('Season Counts'!$AF$2:$AF$740,$AF1355),"")</f>
        <v>71.4450704225352</v>
      </c>
      <c r="AD1355" s="40" t="n">
        <f aca="false">IFERROR(V1355-AC1355,"")</f>
        <v>-0.598195422535213</v>
      </c>
      <c r="AE1355" s="4" t="str">
        <f aca="false">IF(D1355&lt;Guide!$C$21,"Low PA",IF(TRIM(IF(ISNUMBER(AD1355),IF(N(AD1355)&lt;=-Guide!$C$24,"▼ Bat Speed  ",IF(N(AD1355)&gt;=Guide!$C$24,"▲ Bat Speed  ","")),"")&amp;IF(N(Z1355)&gt;=Guide!$C$22,"▲ Contact  ","")&amp;IF(N(Z1355)&lt;=-Guide!$C$22,"▼ Contact  ","")&amp;IF(N(AB1355)&gt;=Guide!$C$23,"▲ Chase  ","")&amp;IF(N(AB1355)&lt;=-Guide!$C$23,"▼ Chase  ",""))="","Stable",TRIM(IF(ISNUMBER(AD1355),IF(N(AD1355)&lt;=-Guide!$C$24,"▼ Bat Speed  ",IF(N(AD1355)&gt;=Guide!$C$24,"▲ Bat Speed  ","")),"")&amp;IF(N(Z1355)&gt;=Guide!$C$22,"▲ Contact  ","")&amp;IF(N(Z1355)&lt;=-Guide!$C$22,"▼ Contact  ","")&amp;IF(N(AB1355)&gt;=Guide!$C$23,"▲ Chase  ","")&amp;IF(N(AB1355)&lt;=-Guide!$C$23,"▼ Chase  ",""))))</f>
        <v>Low PA</v>
      </c>
      <c r="AF1355" s="35" t="n">
        <f aca="false">MATCH(Counts!A1355,'Season Counts'!$A$2:$A$740,0)</f>
        <v>348</v>
      </c>
    </row>
    <row r="1356" customFormat="false" ht="15" hidden="false" customHeight="false" outlineLevel="0" collapsed="false">
      <c r="A1356" s="34" t="str">
        <f aca="false">Counts!B1356</f>
        <v>LAA</v>
      </c>
      <c r="B1356" s="5" t="str">
        <f aca="false">Counts!C1356</f>
        <v>Bryce Teodosio</v>
      </c>
      <c r="C1356" s="34" t="str">
        <f aca="false">Counts!F1356</f>
        <v>Mar-Apr</v>
      </c>
      <c r="D1356" s="35" t="n">
        <f aca="false">IFERROR(Counts!P1356,"")</f>
        <v>36</v>
      </c>
      <c r="E1356" s="36" t="n">
        <f aca="false">IFERROR(Counts!R1356/Counts!Q1356,"")</f>
        <v>0.242424242424242</v>
      </c>
      <c r="F1356" s="36" t="n">
        <f aca="false">IFERROR((Counts!R1356+Counts!V1356+Counts!W1356)/(Counts!Q1356+Counts!V1356+Counts!W1356+Counts!X1356),"")</f>
        <v>0.285714285714286</v>
      </c>
      <c r="G1356" s="36" t="n">
        <f aca="false">IFERROR((Counts!R1356+Counts!S1356+2*Counts!T1356+3*Counts!U1356)/Counts!Q1356,"")</f>
        <v>0.272727272727273</v>
      </c>
      <c r="H1356" s="35" t="n">
        <f aca="false">IFERROR(Counts!U1356,"")</f>
        <v>0</v>
      </c>
      <c r="I1356" s="36" t="n">
        <f aca="false">IFERROR(Counts!Z1356/Counts!AA1356,"")</f>
        <v>0.255714285714286</v>
      </c>
      <c r="J1356" s="36" t="n">
        <f aca="false">IFERROR(Counts!AB1356/Counts!AA1356,"")</f>
        <v>0.212428571428571</v>
      </c>
      <c r="K1356" s="37" t="n">
        <f aca="false">IFERROR((Counts!AB1356-Counts!Z1356)/Counts!AA1356,"")</f>
        <v>-0.0432857142857143</v>
      </c>
      <c r="L1356" s="38" t="n">
        <f aca="false">IFERROR(Counts!Y1356/Counts!P1356,"")</f>
        <v>0.416666666666667</v>
      </c>
      <c r="M1356" s="38" t="n">
        <f aca="false">IFERROR(Counts!V1356/Counts!P1356,"")</f>
        <v>0.0555555555555556</v>
      </c>
      <c r="N1356" s="38" t="n">
        <f aca="false">IFERROR(Counts!AD1356/Counts!AC1356,"")</f>
        <v>0.105263157894737</v>
      </c>
      <c r="O1356" s="38" t="n">
        <f aca="false">IFERROR(Counts!AE1356/Counts!AC1356,"")</f>
        <v>0.315789473684211</v>
      </c>
      <c r="P1356" s="39" t="n">
        <f aca="false">IFERROR(Counts!AG1356/Counts!AF1356,"")</f>
        <v>83.4105263157895</v>
      </c>
      <c r="Q1356" s="38" t="n">
        <f aca="false">IFERROR(Counts!AH1356/Counts!AC1356,"")</f>
        <v>0.157894736842105</v>
      </c>
      <c r="R1356" s="38" t="n">
        <f aca="false">IFERROR(Counts!N1356/Counts!M1356,"")</f>
        <v>0.35</v>
      </c>
      <c r="S1356" s="38" t="n">
        <f aca="false">IFERROR(Counts!K1356/Counts!J1356,"")</f>
        <v>0.727272727272727</v>
      </c>
      <c r="T1356" s="38" t="n">
        <f aca="false">IFERROR(Counts!I1356/Counts!H1356,"")</f>
        <v>0.318840579710145</v>
      </c>
      <c r="U1356" s="38" t="n">
        <f aca="false">IFERROR(1-Counts!L1356/Counts!K1356,"")</f>
        <v>0.770833333333333</v>
      </c>
      <c r="V1356" s="39" t="n">
        <f aca="false">IFERROR(Counts!AJ1356/Counts!AI1356,"")</f>
        <v>70.4163636363636</v>
      </c>
      <c r="W1356" s="38" t="n">
        <f aca="false">IFERROR(Counts!AK1356/Counts!AI1356,"")</f>
        <v>0.0363636363636364</v>
      </c>
      <c r="X1356" s="40" t="n">
        <f aca="false">IFERROR(Counts!O1356,"")</f>
        <v>-2.647</v>
      </c>
      <c r="Y1356" s="36" t="n">
        <f aca="false">IFERROR(INDEX('Season Counts'!$Y$2:$Y$740,$AF1356)/INDEX('Season Counts'!$X$2:$X$740,$AF1356),"")</f>
        <v>0.2098</v>
      </c>
      <c r="Z1356" s="37" t="n">
        <f aca="false">IFERROR(J1356-Y1356,"")</f>
        <v>0.00262857142857142</v>
      </c>
      <c r="AA1356" s="38" t="n">
        <f aca="false">IFERROR(INDEX('Season Counts'!$K$2:$K$740,$AF1356)/INDEX('Season Counts'!$J$2:$J$740,$AF1356),"")</f>
        <v>0.396946564885496</v>
      </c>
      <c r="AB1356" s="41" t="n">
        <f aca="false">IFERROR(R1356-AA1356,"")</f>
        <v>-0.0469465648854962</v>
      </c>
      <c r="AC1356" s="39" t="n">
        <f aca="false">IFERROR(INDEX('Season Counts'!$AG$2:$AG$740,$AF1356)/INDEX('Season Counts'!$AF$2:$AF$740,$AF1356),"")</f>
        <v>69.4325</v>
      </c>
      <c r="AD1356" s="40" t="n">
        <f aca="false">IFERROR(V1356-AC1356,"")</f>
        <v>0.983863636363651</v>
      </c>
      <c r="AE1356" s="4" t="str">
        <f aca="false">IF(D1356&lt;Guide!$C$21,"Low PA",IF(TRIM(IF(ISNUMBER(AD1356),IF(N(AD1356)&lt;=-Guide!$C$24,"▼ Bat Speed  ",IF(N(AD1356)&gt;=Guide!$C$24,"▲ Bat Speed  ","")),"")&amp;IF(N(Z1356)&gt;=Guide!$C$22,"▲ Contact  ","")&amp;IF(N(Z1356)&lt;=-Guide!$C$22,"▼ Contact  ","")&amp;IF(N(AB1356)&gt;=Guide!$C$23,"▲ Chase  ","")&amp;IF(N(AB1356)&lt;=-Guide!$C$23,"▼ Chase  ",""))="","Stable",TRIM(IF(ISNUMBER(AD1356),IF(N(AD1356)&lt;=-Guide!$C$24,"▼ Bat Speed  ",IF(N(AD1356)&gt;=Guide!$C$24,"▲ Bat Speed  ","")),"")&amp;IF(N(Z1356)&gt;=Guide!$C$22,"▲ Contact  ","")&amp;IF(N(Z1356)&lt;=-Guide!$C$22,"▼ Contact  ","")&amp;IF(N(AB1356)&gt;=Guide!$C$23,"▲ Chase  ","")&amp;IF(N(AB1356)&lt;=-Guide!$C$23,"▼ Chase  ",""))))</f>
        <v>Low PA</v>
      </c>
      <c r="AF1356" s="35" t="n">
        <f aca="false">MATCH(Counts!A1356,'Season Counts'!$A$2:$A$740,0)</f>
        <v>349</v>
      </c>
    </row>
    <row r="1357" customFormat="false" ht="15" hidden="false" customHeight="false" outlineLevel="0" collapsed="false">
      <c r="A1357" s="34" t="str">
        <f aca="false">Counts!B1357</f>
        <v>LAA</v>
      </c>
      <c r="B1357" s="5" t="str">
        <f aca="false">Counts!C1357</f>
        <v>Bryce Teodosio</v>
      </c>
      <c r="C1357" s="34" t="str">
        <f aca="false">Counts!F1357</f>
        <v>May</v>
      </c>
      <c r="D1357" s="35" t="n">
        <f aca="false">IFERROR(Counts!P1357,"")</f>
        <v>15</v>
      </c>
      <c r="E1357" s="36" t="n">
        <f aca="false">IFERROR(Counts!R1357/Counts!Q1357,"")</f>
        <v>0.142857142857143</v>
      </c>
      <c r="F1357" s="36" t="n">
        <f aca="false">IFERROR((Counts!R1357+Counts!V1357+Counts!W1357)/(Counts!Q1357+Counts!V1357+Counts!W1357+Counts!X1357),"")</f>
        <v>0.2</v>
      </c>
      <c r="G1357" s="36" t="n">
        <f aca="false">IFERROR((Counts!R1357+Counts!S1357+2*Counts!T1357+3*Counts!U1357)/Counts!Q1357,"")</f>
        <v>0.214285714285714</v>
      </c>
      <c r="H1357" s="35" t="n">
        <f aca="false">IFERROR(Counts!U1357,"")</f>
        <v>0</v>
      </c>
      <c r="I1357" s="36" t="n">
        <f aca="false">IFERROR(Counts!Z1357/Counts!AA1357,"")</f>
        <v>0.19</v>
      </c>
      <c r="J1357" s="36" t="n">
        <f aca="false">IFERROR(Counts!AB1357/Counts!AA1357,"")</f>
        <v>0.180466666666667</v>
      </c>
      <c r="K1357" s="37" t="n">
        <f aca="false">IFERROR((Counts!AB1357-Counts!Z1357)/Counts!AA1357,"")</f>
        <v>-0.00953333333333335</v>
      </c>
      <c r="L1357" s="38" t="n">
        <f aca="false">IFERROR(Counts!Y1357/Counts!P1357,"")</f>
        <v>0.2</v>
      </c>
      <c r="M1357" s="38" t="n">
        <f aca="false">IFERROR(Counts!V1357/Counts!P1357,"")</f>
        <v>0.0666666666666667</v>
      </c>
      <c r="N1357" s="38" t="n">
        <f aca="false">IFERROR(Counts!AD1357/Counts!AC1357,"")</f>
        <v>0</v>
      </c>
      <c r="O1357" s="38" t="n">
        <f aca="false">IFERROR(Counts!AE1357/Counts!AC1357,"")</f>
        <v>0.0909090909090909</v>
      </c>
      <c r="P1357" s="39" t="n">
        <f aca="false">IFERROR(Counts!AG1357/Counts!AF1357,"")</f>
        <v>69.9272727272727</v>
      </c>
      <c r="Q1357" s="38" t="n">
        <f aca="false">IFERROR(Counts!AH1357/Counts!AC1357,"")</f>
        <v>0.0909090909090909</v>
      </c>
      <c r="R1357" s="38" t="n">
        <f aca="false">IFERROR(Counts!N1357/Counts!M1357,"")</f>
        <v>0.466666666666667</v>
      </c>
      <c r="S1357" s="38" t="n">
        <f aca="false">IFERROR(Counts!K1357/Counts!J1357,"")</f>
        <v>0.666666666666667</v>
      </c>
      <c r="T1357" s="38" t="n">
        <f aca="false">IFERROR(Counts!I1357/Counts!H1357,"")</f>
        <v>0.357142857142857</v>
      </c>
      <c r="U1357" s="38" t="n">
        <f aca="false">IFERROR(1-Counts!L1357/Counts!K1357,"")</f>
        <v>0.714285714285714</v>
      </c>
      <c r="V1357" s="39" t="n">
        <f aca="false">IFERROR(Counts!AJ1357/Counts!AI1357,"")</f>
        <v>69.4458333333333</v>
      </c>
      <c r="W1357" s="38" t="n">
        <f aca="false">IFERROR(Counts!AK1357/Counts!AI1357,"")</f>
        <v>0.0416666666666667</v>
      </c>
      <c r="X1357" s="40" t="n">
        <f aca="false">IFERROR(Counts!O1357,"")</f>
        <v>-1.753</v>
      </c>
      <c r="Y1357" s="36" t="n">
        <f aca="false">IFERROR(INDEX('Season Counts'!$Y$2:$Y$740,$AF1357)/INDEX('Season Counts'!$X$2:$X$740,$AF1357),"")</f>
        <v>0.2098</v>
      </c>
      <c r="Z1357" s="37" t="n">
        <f aca="false">IFERROR(J1357-Y1357,"")</f>
        <v>-0.0293333333333333</v>
      </c>
      <c r="AA1357" s="38" t="n">
        <f aca="false">IFERROR(INDEX('Season Counts'!$K$2:$K$740,$AF1357)/INDEX('Season Counts'!$J$2:$J$740,$AF1357),"")</f>
        <v>0.396946564885496</v>
      </c>
      <c r="AB1357" s="41" t="n">
        <f aca="false">IFERROR(R1357-AA1357,"")</f>
        <v>0.0697201017811705</v>
      </c>
      <c r="AC1357" s="39" t="n">
        <f aca="false">IFERROR(INDEX('Season Counts'!$AG$2:$AG$740,$AF1357)/INDEX('Season Counts'!$AF$2:$AF$740,$AF1357),"")</f>
        <v>69.4325</v>
      </c>
      <c r="AD1357" s="40" t="n">
        <f aca="false">IFERROR(V1357-AC1357,"")</f>
        <v>0.0133333333333496</v>
      </c>
      <c r="AE1357" s="4" t="str">
        <f aca="false">IF(D1357&lt;Guide!$C$21,"Low PA",IF(TRIM(IF(ISNUMBER(AD1357),IF(N(AD1357)&lt;=-Guide!$C$24,"▼ Bat Speed  ",IF(N(AD1357)&gt;=Guide!$C$24,"▲ Bat Speed  ","")),"")&amp;IF(N(Z1357)&gt;=Guide!$C$22,"▲ Contact  ","")&amp;IF(N(Z1357)&lt;=-Guide!$C$22,"▼ Contact  ","")&amp;IF(N(AB1357)&gt;=Guide!$C$23,"▲ Chase  ","")&amp;IF(N(AB1357)&lt;=-Guide!$C$23,"▼ Chase  ",""))="","Stable",TRIM(IF(ISNUMBER(AD1357),IF(N(AD1357)&lt;=-Guide!$C$24,"▼ Bat Speed  ",IF(N(AD1357)&gt;=Guide!$C$24,"▲ Bat Speed  ","")),"")&amp;IF(N(Z1357)&gt;=Guide!$C$22,"▲ Contact  ","")&amp;IF(N(Z1357)&lt;=-Guide!$C$22,"▼ Contact  ","")&amp;IF(N(AB1357)&gt;=Guide!$C$23,"▲ Chase  ","")&amp;IF(N(AB1357)&lt;=-Guide!$C$23,"▼ Chase  ",""))))</f>
        <v>Low PA</v>
      </c>
      <c r="AF1357" s="35" t="n">
        <f aca="false">MATCH(Counts!A1357,'Season Counts'!$A$2:$A$740,0)</f>
        <v>349</v>
      </c>
    </row>
    <row r="1358" customFormat="false" ht="15" hidden="false" customHeight="false" outlineLevel="0" collapsed="false">
      <c r="A1358" s="34" t="str">
        <f aca="false">Counts!B1358</f>
        <v>LAA</v>
      </c>
      <c r="B1358" s="5" t="str">
        <f aca="false">Counts!C1358</f>
        <v>Bryce Teodosio</v>
      </c>
      <c r="C1358" s="34" t="str">
        <f aca="false">Counts!F1358</f>
        <v>Aug</v>
      </c>
      <c r="D1358" s="35" t="n">
        <f aca="false">IFERROR(Counts!P1358,"")</f>
        <v>3</v>
      </c>
      <c r="E1358" s="36" t="n">
        <f aca="false">IFERROR(Counts!R1358/Counts!Q1358,"")</f>
        <v>0</v>
      </c>
      <c r="F1358" s="36" t="n">
        <f aca="false">IFERROR((Counts!R1358+Counts!V1358+Counts!W1358)/(Counts!Q1358+Counts!V1358+Counts!W1358+Counts!X1358),"")</f>
        <v>0.333333333333333</v>
      </c>
      <c r="G1358" s="36" t="n">
        <f aca="false">IFERROR((Counts!R1358+Counts!S1358+2*Counts!T1358+3*Counts!U1358)/Counts!Q1358,"")</f>
        <v>0</v>
      </c>
      <c r="H1358" s="35" t="n">
        <f aca="false">IFERROR(Counts!U1358,"")</f>
        <v>0</v>
      </c>
      <c r="I1358" s="36" t="n">
        <f aca="false">IFERROR(Counts!Z1358/Counts!AA1358,"")</f>
        <v>0.233333333333333</v>
      </c>
      <c r="J1358" s="36" t="n">
        <f aca="false">IFERROR(Counts!AB1358/Counts!AA1358,"")</f>
        <v>0.254</v>
      </c>
      <c r="K1358" s="37" t="n">
        <f aca="false">IFERROR((Counts!AB1358-Counts!Z1358)/Counts!AA1358,"")</f>
        <v>0.0206666666666667</v>
      </c>
      <c r="L1358" s="38" t="n">
        <f aca="false">IFERROR(Counts!Y1358/Counts!P1358,"")</f>
        <v>0</v>
      </c>
      <c r="M1358" s="38" t="n">
        <f aca="false">IFERROR(Counts!V1358/Counts!P1358,"")</f>
        <v>0.333333333333333</v>
      </c>
      <c r="N1358" s="38" t="n">
        <f aca="false">IFERROR(Counts!AD1358/Counts!AC1358,"")</f>
        <v>0</v>
      </c>
      <c r="O1358" s="38" t="n">
        <f aca="false">IFERROR(Counts!AE1358/Counts!AC1358,"")</f>
        <v>0</v>
      </c>
      <c r="P1358" s="39" t="n">
        <f aca="false">IFERROR(Counts!AG1358/Counts!AF1358,"")</f>
        <v>75.15</v>
      </c>
      <c r="Q1358" s="38" t="n">
        <f aca="false">IFERROR(Counts!AH1358/Counts!AC1358,"")</f>
        <v>0.5</v>
      </c>
      <c r="R1358" s="38" t="n">
        <f aca="false">IFERROR(Counts!N1358/Counts!M1358,"")</f>
        <v>0</v>
      </c>
      <c r="S1358" s="38" t="n">
        <f aca="false">IFERROR(Counts!K1358/Counts!J1358,"")</f>
        <v>0.5</v>
      </c>
      <c r="T1358" s="38" t="n">
        <f aca="false">IFERROR(Counts!I1358/Counts!H1358,"")</f>
        <v>0</v>
      </c>
      <c r="U1358" s="38" t="n">
        <f aca="false">IFERROR(1-Counts!L1358/Counts!K1358,"")</f>
        <v>1</v>
      </c>
      <c r="V1358" s="39" t="n">
        <f aca="false">IFERROR(Counts!AJ1358/Counts!AI1358,"")</f>
        <v>67.0666666666667</v>
      </c>
      <c r="W1358" s="38" t="n">
        <f aca="false">IFERROR(Counts!AK1358/Counts!AI1358,"")</f>
        <v>0</v>
      </c>
      <c r="X1358" s="40" t="n">
        <f aca="false">IFERROR(Counts!O1358,"")</f>
        <v>-0.15</v>
      </c>
      <c r="Y1358" s="36" t="n">
        <f aca="false">IFERROR(INDEX('Season Counts'!$Y$2:$Y$740,$AF1358)/INDEX('Season Counts'!$X$2:$X$740,$AF1358),"")</f>
        <v>0.2098</v>
      </c>
      <c r="Z1358" s="37" t="n">
        <f aca="false">IFERROR(J1358-Y1358,"")</f>
        <v>0.0442</v>
      </c>
      <c r="AA1358" s="38" t="n">
        <f aca="false">IFERROR(INDEX('Season Counts'!$K$2:$K$740,$AF1358)/INDEX('Season Counts'!$J$2:$J$740,$AF1358),"")</f>
        <v>0.396946564885496</v>
      </c>
      <c r="AB1358" s="41" t="n">
        <f aca="false">IFERROR(R1358-AA1358,"")</f>
        <v>-0.396946564885496</v>
      </c>
      <c r="AC1358" s="39" t="n">
        <f aca="false">IFERROR(INDEX('Season Counts'!$AG$2:$AG$740,$AF1358)/INDEX('Season Counts'!$AF$2:$AF$740,$AF1358),"")</f>
        <v>69.4325</v>
      </c>
      <c r="AD1358" s="40" t="n">
        <f aca="false">IFERROR(V1358-AC1358,"")</f>
        <v>-2.36583333333333</v>
      </c>
      <c r="AE1358" s="4" t="str">
        <f aca="false">IF(D1358&lt;Guide!$C$21,"Low PA",IF(TRIM(IF(ISNUMBER(AD1358),IF(N(AD1358)&lt;=-Guide!$C$24,"▼ Bat Speed  ",IF(N(AD1358)&gt;=Guide!$C$24,"▲ Bat Speed  ","")),"")&amp;IF(N(Z1358)&gt;=Guide!$C$22,"▲ Contact  ","")&amp;IF(N(Z1358)&lt;=-Guide!$C$22,"▼ Contact  ","")&amp;IF(N(AB1358)&gt;=Guide!$C$23,"▲ Chase  ","")&amp;IF(N(AB1358)&lt;=-Guide!$C$23,"▼ Chase  ",""))="","Stable",TRIM(IF(ISNUMBER(AD1358),IF(N(AD1358)&lt;=-Guide!$C$24,"▼ Bat Speed  ",IF(N(AD1358)&gt;=Guide!$C$24,"▲ Bat Speed  ","")),"")&amp;IF(N(Z1358)&gt;=Guide!$C$22,"▲ Contact  ","")&amp;IF(N(Z1358)&lt;=-Guide!$C$22,"▼ Contact  ","")&amp;IF(N(AB1358)&gt;=Guide!$C$23,"▲ Chase  ","")&amp;IF(N(AB1358)&lt;=-Guide!$C$23,"▼ Chase  ",""))))</f>
        <v>Low PA</v>
      </c>
      <c r="AF1358" s="35" t="n">
        <f aca="false">MATCH(Counts!A1358,'Season Counts'!$A$2:$A$740,0)</f>
        <v>349</v>
      </c>
    </row>
    <row r="1359" customFormat="false" ht="15" hidden="false" customHeight="false" outlineLevel="0" collapsed="false">
      <c r="A1359" s="34" t="str">
        <f aca="false">Counts!B1359</f>
        <v>LAA</v>
      </c>
      <c r="B1359" s="5" t="str">
        <f aca="false">Counts!C1359</f>
        <v>Bryce Teodosio</v>
      </c>
      <c r="C1359" s="34" t="str">
        <f aca="false">Counts!F1359</f>
        <v>Sep</v>
      </c>
      <c r="D1359" s="35" t="n">
        <f aca="false">IFERROR(Counts!P1359,"")</f>
        <v>22</v>
      </c>
      <c r="E1359" s="36" t="n">
        <f aca="false">IFERROR(Counts!R1359/Counts!Q1359,"")</f>
        <v>0.238095238095238</v>
      </c>
      <c r="F1359" s="36" t="n">
        <f aca="false">IFERROR((Counts!R1359+Counts!V1359+Counts!W1359)/(Counts!Q1359+Counts!V1359+Counts!W1359+Counts!X1359),"")</f>
        <v>0.272727272727273</v>
      </c>
      <c r="G1359" s="36" t="n">
        <f aca="false">IFERROR((Counts!R1359+Counts!S1359+2*Counts!T1359+3*Counts!U1359)/Counts!Q1359,"")</f>
        <v>0.238095238095238</v>
      </c>
      <c r="H1359" s="35" t="n">
        <f aca="false">IFERROR(Counts!U1359,"")</f>
        <v>0</v>
      </c>
      <c r="I1359" s="36" t="n">
        <f aca="false">IFERROR(Counts!Z1359/Counts!AA1359,"")</f>
        <v>0.236363636363636</v>
      </c>
      <c r="J1359" s="36" t="n">
        <f aca="false">IFERROR(Counts!AB1359/Counts!AA1359,"")</f>
        <v>0.219590909090909</v>
      </c>
      <c r="K1359" s="37" t="n">
        <f aca="false">IFERROR((Counts!AB1359-Counts!Z1359)/Counts!AA1359,"")</f>
        <v>-0.0167727272727273</v>
      </c>
      <c r="L1359" s="38" t="n">
        <f aca="false">IFERROR(Counts!Y1359/Counts!P1359,"")</f>
        <v>0.409090909090909</v>
      </c>
      <c r="M1359" s="38" t="n">
        <f aca="false">IFERROR(Counts!V1359/Counts!P1359,"")</f>
        <v>0.0454545454545455</v>
      </c>
      <c r="N1359" s="38" t="n">
        <f aca="false">IFERROR(Counts!AD1359/Counts!AC1359,"")</f>
        <v>0</v>
      </c>
      <c r="O1359" s="38" t="n">
        <f aca="false">IFERROR(Counts!AE1359/Counts!AC1359,"")</f>
        <v>0.166666666666667</v>
      </c>
      <c r="P1359" s="39" t="n">
        <f aca="false">IFERROR(Counts!AG1359/Counts!AF1359,"")</f>
        <v>80.5833333333333</v>
      </c>
      <c r="Q1359" s="38" t="n">
        <f aca="false">IFERROR(Counts!AH1359/Counts!AC1359,"")</f>
        <v>0.333333333333333</v>
      </c>
      <c r="R1359" s="38" t="n">
        <f aca="false">IFERROR(Counts!N1359/Counts!M1359,"")</f>
        <v>0.485714285714286</v>
      </c>
      <c r="S1359" s="38" t="n">
        <f aca="false">IFERROR(Counts!K1359/Counts!J1359,"")</f>
        <v>0.764705882352941</v>
      </c>
      <c r="T1359" s="38" t="n">
        <f aca="false">IFERROR(Counts!I1359/Counts!H1359,"")</f>
        <v>0.418604651162791</v>
      </c>
      <c r="U1359" s="38" t="n">
        <f aca="false">IFERROR(1-Counts!L1359/Counts!K1359,"")</f>
        <v>0.769230769230769</v>
      </c>
      <c r="V1359" s="39" t="n">
        <f aca="false">IFERROR(Counts!AJ1359/Counts!AI1359,"")</f>
        <v>68.1868421052632</v>
      </c>
      <c r="W1359" s="38" t="n">
        <f aca="false">IFERROR(Counts!AK1359/Counts!AI1359,"")</f>
        <v>0</v>
      </c>
      <c r="X1359" s="40" t="n">
        <f aca="false">IFERROR(Counts!O1359,"")</f>
        <v>-1.556</v>
      </c>
      <c r="Y1359" s="36" t="n">
        <f aca="false">IFERROR(INDEX('Season Counts'!$Y$2:$Y$740,$AF1359)/INDEX('Season Counts'!$X$2:$X$740,$AF1359),"")</f>
        <v>0.2098</v>
      </c>
      <c r="Z1359" s="37" t="n">
        <f aca="false">IFERROR(J1359-Y1359,"")</f>
        <v>0.00979090909090913</v>
      </c>
      <c r="AA1359" s="38" t="n">
        <f aca="false">IFERROR(INDEX('Season Counts'!$K$2:$K$740,$AF1359)/INDEX('Season Counts'!$J$2:$J$740,$AF1359),"")</f>
        <v>0.396946564885496</v>
      </c>
      <c r="AB1359" s="41" t="n">
        <f aca="false">IFERROR(R1359-AA1359,"")</f>
        <v>0.0887677208287895</v>
      </c>
      <c r="AC1359" s="39" t="n">
        <f aca="false">IFERROR(INDEX('Season Counts'!$AG$2:$AG$740,$AF1359)/INDEX('Season Counts'!$AF$2:$AF$740,$AF1359),"")</f>
        <v>69.4325</v>
      </c>
      <c r="AD1359" s="40" t="n">
        <f aca="false">IFERROR(V1359-AC1359,"")</f>
        <v>-1.24565789473684</v>
      </c>
      <c r="AE1359" s="4" t="str">
        <f aca="false">IF(D1359&lt;Guide!$C$21,"Low PA",IF(TRIM(IF(ISNUMBER(AD1359),IF(N(AD1359)&lt;=-Guide!$C$24,"▼ Bat Speed  ",IF(N(AD1359)&gt;=Guide!$C$24,"▲ Bat Speed  ","")),"")&amp;IF(N(Z1359)&gt;=Guide!$C$22,"▲ Contact  ","")&amp;IF(N(Z1359)&lt;=-Guide!$C$22,"▼ Contact  ","")&amp;IF(N(AB1359)&gt;=Guide!$C$23,"▲ Chase  ","")&amp;IF(N(AB1359)&lt;=-Guide!$C$23,"▼ Chase  ",""))="","Stable",TRIM(IF(ISNUMBER(AD1359),IF(N(AD1359)&lt;=-Guide!$C$24,"▼ Bat Speed  ",IF(N(AD1359)&gt;=Guide!$C$24,"▲ Bat Speed  ","")),"")&amp;IF(N(Z1359)&gt;=Guide!$C$22,"▲ Contact  ","")&amp;IF(N(Z1359)&lt;=-Guide!$C$22,"▼ Contact  ","")&amp;IF(N(AB1359)&gt;=Guide!$C$23,"▲ Chase  ","")&amp;IF(N(AB1359)&lt;=-Guide!$C$23,"▼ Chase  ",""))))</f>
        <v>Low PA</v>
      </c>
      <c r="AF1359" s="35" t="n">
        <f aca="false">MATCH(Counts!A1359,'Season Counts'!$A$2:$A$740,0)</f>
        <v>349</v>
      </c>
    </row>
    <row r="1360" customFormat="false" ht="15" hidden="false" customHeight="false" outlineLevel="0" collapsed="false">
      <c r="A1360" s="34" t="str">
        <f aca="false">Counts!B1360</f>
        <v>LAA</v>
      </c>
      <c r="B1360" s="5" t="str">
        <f aca="false">Counts!C1360</f>
        <v>Sebastián Rivero</v>
      </c>
      <c r="C1360" s="34" t="str">
        <f aca="false">Counts!F1360</f>
        <v>Mar-Apr</v>
      </c>
      <c r="D1360" s="35" t="n">
        <f aca="false">IFERROR(Counts!P1360,"")</f>
        <v>4</v>
      </c>
      <c r="E1360" s="36" t="n">
        <f aca="false">IFERROR(Counts!R1360/Counts!Q1360,"")</f>
        <v>0.5</v>
      </c>
      <c r="F1360" s="36" t="n">
        <f aca="false">IFERROR((Counts!R1360+Counts!V1360+Counts!W1360)/(Counts!Q1360+Counts!V1360+Counts!W1360+Counts!X1360),"")</f>
        <v>0.5</v>
      </c>
      <c r="G1360" s="36" t="n">
        <f aca="false">IFERROR((Counts!R1360+Counts!S1360+2*Counts!T1360+3*Counts!U1360)/Counts!Q1360,"")</f>
        <v>0.5</v>
      </c>
      <c r="H1360" s="35" t="n">
        <f aca="false">IFERROR(Counts!U1360,"")</f>
        <v>0</v>
      </c>
      <c r="I1360" s="36" t="n">
        <f aca="false">IFERROR(Counts!Z1360/Counts!AA1360,"")</f>
        <v>0.45</v>
      </c>
      <c r="J1360" s="36" t="n">
        <f aca="false">IFERROR(Counts!AB1360/Counts!AA1360,"")</f>
        <v>0.398</v>
      </c>
      <c r="K1360" s="37" t="n">
        <f aca="false">IFERROR((Counts!AB1360-Counts!Z1360)/Counts!AA1360,"")</f>
        <v>-0.052</v>
      </c>
      <c r="L1360" s="38" t="n">
        <f aca="false">IFERROR(Counts!Y1360/Counts!P1360,"")</f>
        <v>0</v>
      </c>
      <c r="M1360" s="38" t="n">
        <f aca="false">IFERROR(Counts!V1360/Counts!P1360,"")</f>
        <v>0</v>
      </c>
      <c r="N1360" s="38" t="n">
        <f aca="false">IFERROR(Counts!AD1360/Counts!AC1360,"")</f>
        <v>0</v>
      </c>
      <c r="O1360" s="38" t="n">
        <f aca="false">IFERROR(Counts!AE1360/Counts!AC1360,"")</f>
        <v>0</v>
      </c>
      <c r="P1360" s="39" t="n">
        <f aca="false">IFERROR(Counts!AG1360/Counts!AF1360,"")</f>
        <v>83.525</v>
      </c>
      <c r="Q1360" s="38" t="n">
        <f aca="false">IFERROR(Counts!AH1360/Counts!AC1360,"")</f>
        <v>0.25</v>
      </c>
      <c r="R1360" s="38" t="n">
        <f aca="false">IFERROR(Counts!N1360/Counts!M1360,"")</f>
        <v>0.6</v>
      </c>
      <c r="S1360" s="38" t="n">
        <f aca="false">IFERROR(Counts!K1360/Counts!J1360,"")</f>
        <v>1</v>
      </c>
      <c r="T1360" s="38" t="n">
        <f aca="false">IFERROR(Counts!I1360/Counts!H1360,"")</f>
        <v>0.222222222222222</v>
      </c>
      <c r="U1360" s="38" t="n">
        <f aca="false">IFERROR(1-Counts!L1360/Counts!K1360,"")</f>
        <v>0.666666666666667</v>
      </c>
      <c r="V1360" s="39" t="n">
        <f aca="false">IFERROR(Counts!AJ1360/Counts!AI1360,"")</f>
        <v>70.8444444444445</v>
      </c>
      <c r="W1360" s="38" t="n">
        <f aca="false">IFERROR(Counts!AK1360/Counts!AI1360,"")</f>
        <v>0.111111111111111</v>
      </c>
      <c r="X1360" s="40" t="n">
        <f aca="false">IFERROR(Counts!O1360,"")</f>
        <v>0.136</v>
      </c>
      <c r="Y1360" s="36" t="n">
        <f aca="false">IFERROR(INDEX('Season Counts'!$Y$2:$Y$740,$AF1360)/INDEX('Season Counts'!$X$2:$X$740,$AF1360),"")</f>
        <v>0.272</v>
      </c>
      <c r="Z1360" s="37" t="n">
        <f aca="false">IFERROR(J1360-Y1360,"")</f>
        <v>0.126</v>
      </c>
      <c r="AA1360" s="38" t="n">
        <f aca="false">IFERROR(INDEX('Season Counts'!$K$2:$K$740,$AF1360)/INDEX('Season Counts'!$J$2:$J$740,$AF1360),"")</f>
        <v>0.447154471544715</v>
      </c>
      <c r="AB1360" s="41" t="n">
        <f aca="false">IFERROR(R1360-AA1360,"")</f>
        <v>0.152845528455285</v>
      </c>
      <c r="AC1360" s="39" t="n">
        <f aca="false">IFERROR(INDEX('Season Counts'!$AG$2:$AG$740,$AF1360)/INDEX('Season Counts'!$AF$2:$AF$740,$AF1360),"")</f>
        <v>69.9773109243698</v>
      </c>
      <c r="AD1360" s="40" t="n">
        <f aca="false">IFERROR(V1360-AC1360,"")</f>
        <v>0.867133520074702</v>
      </c>
      <c r="AE1360" s="4" t="str">
        <f aca="false">IF(D1360&lt;Guide!$C$21,"Low PA",IF(TRIM(IF(ISNUMBER(AD1360),IF(N(AD1360)&lt;=-Guide!$C$24,"▼ Bat Speed  ",IF(N(AD1360)&gt;=Guide!$C$24,"▲ Bat Speed  ","")),"")&amp;IF(N(Z1360)&gt;=Guide!$C$22,"▲ Contact  ","")&amp;IF(N(Z1360)&lt;=-Guide!$C$22,"▼ Contact  ","")&amp;IF(N(AB1360)&gt;=Guide!$C$23,"▲ Chase  ","")&amp;IF(N(AB1360)&lt;=-Guide!$C$23,"▼ Chase  ",""))="","Stable",TRIM(IF(ISNUMBER(AD1360),IF(N(AD1360)&lt;=-Guide!$C$24,"▼ Bat Speed  ",IF(N(AD1360)&gt;=Guide!$C$24,"▲ Bat Speed  ","")),"")&amp;IF(N(Z1360)&gt;=Guide!$C$22,"▲ Contact  ","")&amp;IF(N(Z1360)&lt;=-Guide!$C$22,"▼ Contact  ","")&amp;IF(N(AB1360)&gt;=Guide!$C$23,"▲ Chase  ","")&amp;IF(N(AB1360)&lt;=-Guide!$C$23,"▼ Chase  ",""))))</f>
        <v>Low PA</v>
      </c>
      <c r="AF1360" s="35" t="n">
        <f aca="false">MATCH(Counts!A1360,'Season Counts'!$A$2:$A$740,0)</f>
        <v>350</v>
      </c>
    </row>
    <row r="1361" customFormat="false" ht="15" hidden="false" customHeight="false" outlineLevel="0" collapsed="false">
      <c r="A1361" s="34" t="str">
        <f aca="false">Counts!B1361</f>
        <v>LAA</v>
      </c>
      <c r="B1361" s="5" t="str">
        <f aca="false">Counts!C1361</f>
        <v>Sebastián Rivero</v>
      </c>
      <c r="C1361" s="34" t="str">
        <f aca="false">Counts!F1361</f>
        <v>May</v>
      </c>
      <c r="D1361" s="35" t="n">
        <f aca="false">IFERROR(Counts!P1361,"")</f>
        <v>42</v>
      </c>
      <c r="E1361" s="36" t="n">
        <f aca="false">IFERROR(Counts!R1361/Counts!Q1361,"")</f>
        <v>0.105263157894737</v>
      </c>
      <c r="F1361" s="36" t="n">
        <f aca="false">IFERROR((Counts!R1361+Counts!V1361+Counts!W1361)/(Counts!Q1361+Counts!V1361+Counts!W1361+Counts!X1361),"")</f>
        <v>0.170731707317073</v>
      </c>
      <c r="G1361" s="36" t="n">
        <f aca="false">IFERROR((Counts!R1361+Counts!S1361+2*Counts!T1361+3*Counts!U1361)/Counts!Q1361,"")</f>
        <v>0.131578947368421</v>
      </c>
      <c r="H1361" s="35" t="n">
        <f aca="false">IFERROR(Counts!U1361,"")</f>
        <v>0</v>
      </c>
      <c r="I1361" s="36" t="n">
        <f aca="false">IFERROR(Counts!Z1361/Counts!AA1361,"")</f>
        <v>0.147560975609756</v>
      </c>
      <c r="J1361" s="36" t="n">
        <f aca="false">IFERROR(Counts!AB1361/Counts!AA1361,"")</f>
        <v>0.18819512195122</v>
      </c>
      <c r="K1361" s="37" t="n">
        <f aca="false">IFERROR((Counts!AB1361-Counts!Z1361)/Counts!AA1361,"")</f>
        <v>0.0406341463414634</v>
      </c>
      <c r="L1361" s="38" t="n">
        <f aca="false">IFERROR(Counts!Y1361/Counts!P1361,"")</f>
        <v>0.261904761904762</v>
      </c>
      <c r="M1361" s="38" t="n">
        <f aca="false">IFERROR(Counts!V1361/Counts!P1361,"")</f>
        <v>0.0714285714285714</v>
      </c>
      <c r="N1361" s="38" t="n">
        <f aca="false">IFERROR(Counts!AD1361/Counts!AC1361,"")</f>
        <v>0</v>
      </c>
      <c r="O1361" s="38" t="n">
        <f aca="false">IFERROR(Counts!AE1361/Counts!AC1361,"")</f>
        <v>0.142857142857143</v>
      </c>
      <c r="P1361" s="39" t="n">
        <f aca="false">IFERROR(Counts!AG1361/Counts!AF1361,"")</f>
        <v>80.125</v>
      </c>
      <c r="Q1361" s="38" t="n">
        <f aca="false">IFERROR(Counts!AH1361/Counts!AC1361,"")</f>
        <v>0.142857142857143</v>
      </c>
      <c r="R1361" s="38" t="n">
        <f aca="false">IFERROR(Counts!N1361/Counts!M1361,"")</f>
        <v>0.436893203883495</v>
      </c>
      <c r="S1361" s="38" t="n">
        <f aca="false">IFERROR(Counts!K1361/Counts!J1361,"")</f>
        <v>0.732558139534884</v>
      </c>
      <c r="T1361" s="38" t="n">
        <f aca="false">IFERROR(Counts!I1361/Counts!H1361,"")</f>
        <v>0.212962962962963</v>
      </c>
      <c r="U1361" s="38" t="n">
        <f aca="false">IFERROR(1-Counts!L1361/Counts!K1361,"")</f>
        <v>0.873015873015873</v>
      </c>
      <c r="V1361" s="39" t="n">
        <f aca="false">IFERROR(Counts!AJ1361/Counts!AI1361,"")</f>
        <v>70.258064516129</v>
      </c>
      <c r="W1361" s="38" t="n">
        <f aca="false">IFERROR(Counts!AK1361/Counts!AI1361,"")</f>
        <v>0.118279569892473</v>
      </c>
      <c r="X1361" s="40" t="n">
        <f aca="false">IFERROR(Counts!O1361,"")</f>
        <v>-5.04</v>
      </c>
      <c r="Y1361" s="36" t="n">
        <f aca="false">IFERROR(INDEX('Season Counts'!$Y$2:$Y$740,$AF1361)/INDEX('Season Counts'!$X$2:$X$740,$AF1361),"")</f>
        <v>0.272</v>
      </c>
      <c r="Z1361" s="37" t="n">
        <f aca="false">IFERROR(J1361-Y1361,"")</f>
        <v>-0.0838048780487805</v>
      </c>
      <c r="AA1361" s="38" t="n">
        <f aca="false">IFERROR(INDEX('Season Counts'!$K$2:$K$740,$AF1361)/INDEX('Season Counts'!$J$2:$J$740,$AF1361),"")</f>
        <v>0.447154471544715</v>
      </c>
      <c r="AB1361" s="41" t="n">
        <f aca="false">IFERROR(R1361-AA1361,"")</f>
        <v>-0.0102612676612203</v>
      </c>
      <c r="AC1361" s="39" t="n">
        <f aca="false">IFERROR(INDEX('Season Counts'!$AG$2:$AG$740,$AF1361)/INDEX('Season Counts'!$AF$2:$AF$740,$AF1361),"")</f>
        <v>69.9773109243698</v>
      </c>
      <c r="AD1361" s="40" t="n">
        <f aca="false">IFERROR(V1361-AC1361,"")</f>
        <v>0.280753591759293</v>
      </c>
      <c r="AE1361" s="4" t="str">
        <f aca="false">IF(D1361&lt;Guide!$C$21,"Low PA",IF(TRIM(IF(ISNUMBER(AD1361),IF(N(AD1361)&lt;=-Guide!$C$24,"▼ Bat Speed  ",IF(N(AD1361)&gt;=Guide!$C$24,"▲ Bat Speed  ","")),"")&amp;IF(N(Z1361)&gt;=Guide!$C$22,"▲ Contact  ","")&amp;IF(N(Z1361)&lt;=-Guide!$C$22,"▼ Contact  ","")&amp;IF(N(AB1361)&gt;=Guide!$C$23,"▲ Chase  ","")&amp;IF(N(AB1361)&lt;=-Guide!$C$23,"▼ Chase  ",""))="","Stable",TRIM(IF(ISNUMBER(AD1361),IF(N(AD1361)&lt;=-Guide!$C$24,"▼ Bat Speed  ",IF(N(AD1361)&gt;=Guide!$C$24,"▲ Bat Speed  ","")),"")&amp;IF(N(Z1361)&gt;=Guide!$C$22,"▲ Contact  ","")&amp;IF(N(Z1361)&lt;=-Guide!$C$22,"▼ Contact  ","")&amp;IF(N(AB1361)&gt;=Guide!$C$23,"▲ Chase  ","")&amp;IF(N(AB1361)&lt;=-Guide!$C$23,"▼ Chase  ",""))))</f>
        <v>▼ Contact</v>
      </c>
      <c r="AF1361" s="35" t="n">
        <f aca="false">MATCH(Counts!A1361,'Season Counts'!$A$2:$A$740,0)</f>
        <v>350</v>
      </c>
    </row>
    <row r="1362" customFormat="false" ht="15" hidden="false" customHeight="false" outlineLevel="0" collapsed="false">
      <c r="A1362" s="34" t="str">
        <f aca="false">Counts!B1362</f>
        <v>LAA</v>
      </c>
      <c r="B1362" s="5" t="str">
        <f aca="false">Counts!C1362</f>
        <v>Sebastián Rivero</v>
      </c>
      <c r="C1362" s="34" t="str">
        <f aca="false">Counts!F1362</f>
        <v>Jun</v>
      </c>
      <c r="D1362" s="35" t="n">
        <f aca="false">IFERROR(Counts!P1362,"")</f>
        <v>10</v>
      </c>
      <c r="E1362" s="36" t="n">
        <f aca="false">IFERROR(Counts!R1362/Counts!Q1362,"")</f>
        <v>0.7</v>
      </c>
      <c r="F1362" s="36" t="n">
        <f aca="false">IFERROR((Counts!R1362+Counts!V1362+Counts!W1362)/(Counts!Q1362+Counts!V1362+Counts!W1362+Counts!X1362),"")</f>
        <v>0.7</v>
      </c>
      <c r="G1362" s="36" t="n">
        <f aca="false">IFERROR((Counts!R1362+Counts!S1362+2*Counts!T1362+3*Counts!U1362)/Counts!Q1362,"")</f>
        <v>0.8</v>
      </c>
      <c r="H1362" s="35" t="n">
        <f aca="false">IFERROR(Counts!U1362,"")</f>
        <v>0</v>
      </c>
      <c r="I1362" s="36" t="n">
        <f aca="false">IFERROR(Counts!Z1362/Counts!AA1362,"")</f>
        <v>0.665</v>
      </c>
      <c r="J1362" s="36" t="n">
        <f aca="false">IFERROR(Counts!AB1362/Counts!AA1362,"")</f>
        <v>0.5652</v>
      </c>
      <c r="K1362" s="37" t="n">
        <f aca="false">IFERROR((Counts!AB1362-Counts!Z1362)/Counts!AA1362,"")</f>
        <v>-0.0998</v>
      </c>
      <c r="L1362" s="38" t="n">
        <f aca="false">IFERROR(Counts!Y1362/Counts!P1362,"")</f>
        <v>0</v>
      </c>
      <c r="M1362" s="38" t="n">
        <f aca="false">IFERROR(Counts!V1362/Counts!P1362,"")</f>
        <v>0</v>
      </c>
      <c r="N1362" s="38" t="n">
        <f aca="false">IFERROR(Counts!AD1362/Counts!AC1362,"")</f>
        <v>0</v>
      </c>
      <c r="O1362" s="38" t="n">
        <f aca="false">IFERROR(Counts!AE1362/Counts!AC1362,"")</f>
        <v>0.2</v>
      </c>
      <c r="P1362" s="39" t="n">
        <f aca="false">IFERROR(Counts!AG1362/Counts!AF1362,"")</f>
        <v>82.18</v>
      </c>
      <c r="Q1362" s="38" t="n">
        <f aca="false">IFERROR(Counts!AH1362/Counts!AC1362,"")</f>
        <v>0.7</v>
      </c>
      <c r="R1362" s="38" t="n">
        <f aca="false">IFERROR(Counts!N1362/Counts!M1362,"")</f>
        <v>0.466666666666667</v>
      </c>
      <c r="S1362" s="38" t="n">
        <f aca="false">IFERROR(Counts!K1362/Counts!J1362,"")</f>
        <v>0.705882352941177</v>
      </c>
      <c r="T1362" s="38" t="n">
        <f aca="false">IFERROR(Counts!I1362/Counts!H1362,"")</f>
        <v>0.210526315789474</v>
      </c>
      <c r="U1362" s="38" t="n">
        <f aca="false">IFERROR(1-Counts!L1362/Counts!K1362,"")</f>
        <v>1</v>
      </c>
      <c r="V1362" s="39" t="n">
        <f aca="false">IFERROR(Counts!AJ1362/Counts!AI1362,"")</f>
        <v>67.9823529411765</v>
      </c>
      <c r="W1362" s="38" t="n">
        <f aca="false">IFERROR(Counts!AK1362/Counts!AI1362,"")</f>
        <v>0.0588235294117647</v>
      </c>
      <c r="X1362" s="40" t="n">
        <f aca="false">IFERROR(Counts!O1362,"")</f>
        <v>2.618</v>
      </c>
      <c r="Y1362" s="36" t="n">
        <f aca="false">IFERROR(INDEX('Season Counts'!$Y$2:$Y$740,$AF1362)/INDEX('Season Counts'!$X$2:$X$740,$AF1362),"")</f>
        <v>0.272</v>
      </c>
      <c r="Z1362" s="37" t="n">
        <f aca="false">IFERROR(J1362-Y1362,"")</f>
        <v>0.2932</v>
      </c>
      <c r="AA1362" s="38" t="n">
        <f aca="false">IFERROR(INDEX('Season Counts'!$K$2:$K$740,$AF1362)/INDEX('Season Counts'!$J$2:$J$740,$AF1362),"")</f>
        <v>0.447154471544715</v>
      </c>
      <c r="AB1362" s="41" t="n">
        <f aca="false">IFERROR(R1362-AA1362,"")</f>
        <v>0.0195121951219512</v>
      </c>
      <c r="AC1362" s="39" t="n">
        <f aca="false">IFERROR(INDEX('Season Counts'!$AG$2:$AG$740,$AF1362)/INDEX('Season Counts'!$AF$2:$AF$740,$AF1362),"")</f>
        <v>69.9773109243698</v>
      </c>
      <c r="AD1362" s="40" t="n">
        <f aca="false">IFERROR(V1362-AC1362,"")</f>
        <v>-1.99495798319327</v>
      </c>
      <c r="AE1362" s="4" t="str">
        <f aca="false">IF(D1362&lt;Guide!$C$21,"Low PA",IF(TRIM(IF(ISNUMBER(AD1362),IF(N(AD1362)&lt;=-Guide!$C$24,"▼ Bat Speed  ",IF(N(AD1362)&gt;=Guide!$C$24,"▲ Bat Speed  ","")),"")&amp;IF(N(Z1362)&gt;=Guide!$C$22,"▲ Contact  ","")&amp;IF(N(Z1362)&lt;=-Guide!$C$22,"▼ Contact  ","")&amp;IF(N(AB1362)&gt;=Guide!$C$23,"▲ Chase  ","")&amp;IF(N(AB1362)&lt;=-Guide!$C$23,"▼ Chase  ",""))="","Stable",TRIM(IF(ISNUMBER(AD1362),IF(N(AD1362)&lt;=-Guide!$C$24,"▼ Bat Speed  ",IF(N(AD1362)&gt;=Guide!$C$24,"▲ Bat Speed  ","")),"")&amp;IF(N(Z1362)&gt;=Guide!$C$22,"▲ Contact  ","")&amp;IF(N(Z1362)&lt;=-Guide!$C$22,"▼ Contact  ","")&amp;IF(N(AB1362)&gt;=Guide!$C$23,"▲ Chase  ","")&amp;IF(N(AB1362)&lt;=-Guide!$C$23,"▼ Chase  ",""))))</f>
        <v>Low PA</v>
      </c>
      <c r="AF1362" s="35" t="n">
        <f aca="false">MATCH(Counts!A1362,'Season Counts'!$A$2:$A$740,0)</f>
        <v>350</v>
      </c>
    </row>
    <row r="1363" customFormat="false" ht="15" hidden="false" customHeight="false" outlineLevel="0" collapsed="false">
      <c r="A1363" s="34" t="str">
        <f aca="false">Counts!B1363</f>
        <v>LAA</v>
      </c>
      <c r="B1363" s="5" t="str">
        <f aca="false">Counts!C1363</f>
        <v>Nick Madrigal</v>
      </c>
      <c r="C1363" s="34" t="str">
        <f aca="false">Counts!F1363</f>
        <v>May</v>
      </c>
      <c r="D1363" s="35" t="n">
        <f aca="false">IFERROR(Counts!P1363,"")</f>
        <v>7</v>
      </c>
      <c r="E1363" s="36" t="n">
        <f aca="false">IFERROR(Counts!R1363/Counts!Q1363,"")</f>
        <v>0.333333333333333</v>
      </c>
      <c r="F1363" s="36" t="n">
        <f aca="false">IFERROR((Counts!R1363+Counts!V1363+Counts!W1363)/(Counts!Q1363+Counts!V1363+Counts!W1363+Counts!X1363),"")</f>
        <v>0.428571428571429</v>
      </c>
      <c r="G1363" s="36" t="n">
        <f aca="false">IFERROR((Counts!R1363+Counts!S1363+2*Counts!T1363+3*Counts!U1363)/Counts!Q1363,"")</f>
        <v>0.333333333333333</v>
      </c>
      <c r="H1363" s="35" t="n">
        <f aca="false">IFERROR(Counts!U1363,"")</f>
        <v>0</v>
      </c>
      <c r="I1363" s="36" t="n">
        <f aca="false">IFERROR(Counts!Z1363/Counts!AA1363,"")</f>
        <v>0.357142857142857</v>
      </c>
      <c r="J1363" s="36" t="n">
        <f aca="false">IFERROR(Counts!AB1363/Counts!AA1363,"")</f>
        <v>0.301428571428571</v>
      </c>
      <c r="K1363" s="37" t="n">
        <f aca="false">IFERROR((Counts!AB1363-Counts!Z1363)/Counts!AA1363,"")</f>
        <v>-0.0557142857142857</v>
      </c>
      <c r="L1363" s="38" t="n">
        <f aca="false">IFERROR(Counts!Y1363/Counts!P1363,"")</f>
        <v>0.142857142857143</v>
      </c>
      <c r="M1363" s="38" t="n">
        <f aca="false">IFERROR(Counts!V1363/Counts!P1363,"")</f>
        <v>0</v>
      </c>
      <c r="N1363" s="38" t="n">
        <f aca="false">IFERROR(Counts!AD1363/Counts!AC1363,"")</f>
        <v>0</v>
      </c>
      <c r="O1363" s="38" t="n">
        <f aca="false">IFERROR(Counts!AE1363/Counts!AC1363,"")</f>
        <v>0</v>
      </c>
      <c r="P1363" s="39" t="n">
        <f aca="false">IFERROR(Counts!AG1363/Counts!AF1363,"")</f>
        <v>83.76</v>
      </c>
      <c r="Q1363" s="38" t="n">
        <f aca="false">IFERROR(Counts!AH1363/Counts!AC1363,"")</f>
        <v>0.2</v>
      </c>
      <c r="R1363" s="38" t="n">
        <f aca="false">IFERROR(Counts!N1363/Counts!M1363,"")</f>
        <v>0.285714285714286</v>
      </c>
      <c r="S1363" s="38" t="n">
        <f aca="false">IFERROR(Counts!K1363/Counts!J1363,"")</f>
        <v>0.833333333333333</v>
      </c>
      <c r="T1363" s="38" t="n">
        <f aca="false">IFERROR(Counts!I1363/Counts!H1363,"")</f>
        <v>0.0833333333333333</v>
      </c>
      <c r="U1363" s="38" t="n">
        <f aca="false">IFERROR(1-Counts!L1363/Counts!K1363,"")</f>
        <v>0.9</v>
      </c>
      <c r="V1363" s="39" t="n">
        <f aca="false">IFERROR(Counts!AJ1363/Counts!AI1363,"")</f>
        <v>65.75</v>
      </c>
      <c r="W1363" s="38" t="n">
        <f aca="false">IFERROR(Counts!AK1363/Counts!AI1363,"")</f>
        <v>0</v>
      </c>
      <c r="X1363" s="40" t="n">
        <f aca="false">IFERROR(Counts!O1363,"")</f>
        <v>0.11</v>
      </c>
      <c r="Y1363" s="36" t="n">
        <f aca="false">IFERROR(INDEX('Season Counts'!$Y$2:$Y$740,$AF1363)/INDEX('Season Counts'!$X$2:$X$740,$AF1363),"")</f>
        <v>0.297615384615385</v>
      </c>
      <c r="Z1363" s="37" t="n">
        <f aca="false">IFERROR(J1363-Y1363,"")</f>
        <v>0.00381318681318682</v>
      </c>
      <c r="AA1363" s="38" t="n">
        <f aca="false">IFERROR(INDEX('Season Counts'!$K$2:$K$740,$AF1363)/INDEX('Season Counts'!$J$2:$J$740,$AF1363),"")</f>
        <v>0.316326530612245</v>
      </c>
      <c r="AB1363" s="41" t="n">
        <f aca="false">IFERROR(R1363-AA1363,"")</f>
        <v>-0.0306122448979592</v>
      </c>
      <c r="AC1363" s="39" t="n">
        <f aca="false">IFERROR(INDEX('Season Counts'!$AG$2:$AG$740,$AF1363)/INDEX('Season Counts'!$AF$2:$AF$740,$AF1363),"")</f>
        <v>65.5821428571429</v>
      </c>
      <c r="AD1363" s="40" t="n">
        <f aca="false">IFERROR(V1363-AC1363,"")</f>
        <v>0.167857142857144</v>
      </c>
      <c r="AE1363" s="4" t="str">
        <f aca="false">IF(D1363&lt;Guide!$C$21,"Low PA",IF(TRIM(IF(ISNUMBER(AD1363),IF(N(AD1363)&lt;=-Guide!$C$24,"▼ Bat Speed  ",IF(N(AD1363)&gt;=Guide!$C$24,"▲ Bat Speed  ","")),"")&amp;IF(N(Z1363)&gt;=Guide!$C$22,"▲ Contact  ","")&amp;IF(N(Z1363)&lt;=-Guide!$C$22,"▼ Contact  ","")&amp;IF(N(AB1363)&gt;=Guide!$C$23,"▲ Chase  ","")&amp;IF(N(AB1363)&lt;=-Guide!$C$23,"▼ Chase  ",""))="","Stable",TRIM(IF(ISNUMBER(AD1363),IF(N(AD1363)&lt;=-Guide!$C$24,"▼ Bat Speed  ",IF(N(AD1363)&gt;=Guide!$C$24,"▲ Bat Speed  ","")),"")&amp;IF(N(Z1363)&gt;=Guide!$C$22,"▲ Contact  ","")&amp;IF(N(Z1363)&lt;=-Guide!$C$22,"▼ Contact  ","")&amp;IF(N(AB1363)&gt;=Guide!$C$23,"▲ Chase  ","")&amp;IF(N(AB1363)&lt;=-Guide!$C$23,"▼ Chase  ",""))))</f>
        <v>Low PA</v>
      </c>
      <c r="AF1363" s="35" t="n">
        <f aca="false">MATCH(Counts!A1363,'Season Counts'!$A$2:$A$740,0)</f>
        <v>351</v>
      </c>
    </row>
    <row r="1364" customFormat="false" ht="15" hidden="false" customHeight="false" outlineLevel="0" collapsed="false">
      <c r="A1364" s="34" t="str">
        <f aca="false">Counts!B1364</f>
        <v>LAA</v>
      </c>
      <c r="B1364" s="5" t="str">
        <f aca="false">Counts!C1364</f>
        <v>Nick Madrigal</v>
      </c>
      <c r="C1364" s="34" t="str">
        <f aca="false">Counts!F1364</f>
        <v>Jun</v>
      </c>
      <c r="D1364" s="35" t="n">
        <f aca="false">IFERROR(Counts!P1364,"")</f>
        <v>45</v>
      </c>
      <c r="E1364" s="36" t="n">
        <f aca="false">IFERROR(Counts!R1364/Counts!Q1364,"")</f>
        <v>0.263157894736842</v>
      </c>
      <c r="F1364" s="36" t="n">
        <f aca="false">IFERROR((Counts!R1364+Counts!V1364+Counts!W1364)/(Counts!Q1364+Counts!V1364+Counts!W1364+Counts!X1364),"")</f>
        <v>0.377777777777778</v>
      </c>
      <c r="G1364" s="36" t="n">
        <f aca="false">IFERROR((Counts!R1364+Counts!S1364+2*Counts!T1364+3*Counts!U1364)/Counts!Q1364,"")</f>
        <v>0.289473684210526</v>
      </c>
      <c r="H1364" s="35" t="n">
        <f aca="false">IFERROR(Counts!U1364,"")</f>
        <v>0</v>
      </c>
      <c r="I1364" s="36" t="n">
        <f aca="false">IFERROR(Counts!Z1364/Counts!AA1364,"")</f>
        <v>0.316666666666667</v>
      </c>
      <c r="J1364" s="36" t="n">
        <f aca="false">IFERROR(Counts!AB1364/Counts!AA1364,"")</f>
        <v>0.297022222222222</v>
      </c>
      <c r="K1364" s="37" t="n">
        <f aca="false">IFERROR((Counts!AB1364-Counts!Z1364)/Counts!AA1364,"")</f>
        <v>-0.0196444444444445</v>
      </c>
      <c r="L1364" s="38" t="n">
        <f aca="false">IFERROR(Counts!Y1364/Counts!P1364,"")</f>
        <v>0.0444444444444444</v>
      </c>
      <c r="M1364" s="38" t="n">
        <f aca="false">IFERROR(Counts!V1364/Counts!P1364,"")</f>
        <v>0.155555555555556</v>
      </c>
      <c r="N1364" s="38" t="n">
        <f aca="false">IFERROR(Counts!AD1364/Counts!AC1364,"")</f>
        <v>0</v>
      </c>
      <c r="O1364" s="38" t="n">
        <f aca="false">IFERROR(Counts!AE1364/Counts!AC1364,"")</f>
        <v>0.277777777777778</v>
      </c>
      <c r="P1364" s="39" t="n">
        <f aca="false">IFERROR(Counts!AG1364/Counts!AF1364,"")</f>
        <v>89.4305555555556</v>
      </c>
      <c r="Q1364" s="38" t="n">
        <f aca="false">IFERROR(Counts!AH1364/Counts!AC1364,"")</f>
        <v>0.305555555555556</v>
      </c>
      <c r="R1364" s="38" t="n">
        <f aca="false">IFERROR(Counts!N1364/Counts!M1364,"")</f>
        <v>0.318681318681319</v>
      </c>
      <c r="S1364" s="38" t="n">
        <f aca="false">IFERROR(Counts!K1364/Counts!J1364,"")</f>
        <v>0.642857142857143</v>
      </c>
      <c r="T1364" s="38" t="n">
        <f aca="false">IFERROR(Counts!I1364/Counts!H1364,"")</f>
        <v>0.0760869565217391</v>
      </c>
      <c r="U1364" s="38" t="n">
        <f aca="false">IFERROR(1-Counts!L1364/Counts!K1364,"")</f>
        <v>0.968253968253968</v>
      </c>
      <c r="V1364" s="39" t="n">
        <f aca="false">IFERROR(Counts!AJ1364/Counts!AI1364,"")</f>
        <v>65.5541666666667</v>
      </c>
      <c r="W1364" s="38" t="n">
        <f aca="false">IFERROR(Counts!AK1364/Counts!AI1364,"")</f>
        <v>0.0138888888888889</v>
      </c>
      <c r="X1364" s="40" t="n">
        <f aca="false">IFERROR(Counts!O1364,"")</f>
        <v>0.564</v>
      </c>
      <c r="Y1364" s="36" t="n">
        <f aca="false">IFERROR(INDEX('Season Counts'!$Y$2:$Y$740,$AF1364)/INDEX('Season Counts'!$X$2:$X$740,$AF1364),"")</f>
        <v>0.297615384615385</v>
      </c>
      <c r="Z1364" s="37" t="n">
        <f aca="false">IFERROR(J1364-Y1364,"")</f>
        <v>-0.000593162393162428</v>
      </c>
      <c r="AA1364" s="38" t="n">
        <f aca="false">IFERROR(INDEX('Season Counts'!$K$2:$K$740,$AF1364)/INDEX('Season Counts'!$J$2:$J$740,$AF1364),"")</f>
        <v>0.316326530612245</v>
      </c>
      <c r="AB1364" s="41" t="n">
        <f aca="false">IFERROR(R1364-AA1364,"")</f>
        <v>0.00235478806907374</v>
      </c>
      <c r="AC1364" s="39" t="n">
        <f aca="false">IFERROR(INDEX('Season Counts'!$AG$2:$AG$740,$AF1364)/INDEX('Season Counts'!$AF$2:$AF$740,$AF1364),"")</f>
        <v>65.5821428571429</v>
      </c>
      <c r="AD1364" s="40" t="n">
        <f aca="false">IFERROR(V1364-AC1364,"")</f>
        <v>-0.0279761904761955</v>
      </c>
      <c r="AE1364" s="4" t="str">
        <f aca="false">IF(D1364&lt;Guide!$C$21,"Low PA",IF(TRIM(IF(ISNUMBER(AD1364),IF(N(AD1364)&lt;=-Guide!$C$24,"▼ Bat Speed  ",IF(N(AD1364)&gt;=Guide!$C$24,"▲ Bat Speed  ","")),"")&amp;IF(N(Z1364)&gt;=Guide!$C$22,"▲ Contact  ","")&amp;IF(N(Z1364)&lt;=-Guide!$C$22,"▼ Contact  ","")&amp;IF(N(AB1364)&gt;=Guide!$C$23,"▲ Chase  ","")&amp;IF(N(AB1364)&lt;=-Guide!$C$23,"▼ Chase  ",""))="","Stable",TRIM(IF(ISNUMBER(AD1364),IF(N(AD1364)&lt;=-Guide!$C$24,"▼ Bat Speed  ",IF(N(AD1364)&gt;=Guide!$C$24,"▲ Bat Speed  ","")),"")&amp;IF(N(Z1364)&gt;=Guide!$C$22,"▲ Contact  ","")&amp;IF(N(Z1364)&lt;=-Guide!$C$22,"▼ Contact  ","")&amp;IF(N(AB1364)&gt;=Guide!$C$23,"▲ Chase  ","")&amp;IF(N(AB1364)&lt;=-Guide!$C$23,"▼ Chase  ",""))))</f>
        <v>Stable</v>
      </c>
      <c r="AF1364" s="35" t="n">
        <f aca="false">MATCH(Counts!A1364,'Season Counts'!$A$2:$A$740,0)</f>
        <v>351</v>
      </c>
    </row>
    <row r="1365" customFormat="false" ht="15" hidden="false" customHeight="false" outlineLevel="0" collapsed="false">
      <c r="A1365" s="34" t="str">
        <f aca="false">Counts!B1365</f>
        <v>LAA</v>
      </c>
      <c r="B1365" s="5" t="str">
        <f aca="false">Counts!C1365</f>
        <v>Jeimer Candelario</v>
      </c>
      <c r="C1365" s="34" t="str">
        <f aca="false">Counts!F1365</f>
        <v>Mar-Apr</v>
      </c>
      <c r="D1365" s="35" t="n">
        <f aca="false">IFERROR(Counts!P1365,"")</f>
        <v>20</v>
      </c>
      <c r="E1365" s="36" t="n">
        <f aca="false">IFERROR(Counts!R1365/Counts!Q1365,"")</f>
        <v>0.111111111111111</v>
      </c>
      <c r="F1365" s="36" t="n">
        <f aca="false">IFERROR((Counts!R1365+Counts!V1365+Counts!W1365)/(Counts!Q1365+Counts!V1365+Counts!W1365+Counts!X1365),"")</f>
        <v>0.2</v>
      </c>
      <c r="G1365" s="36" t="n">
        <f aca="false">IFERROR((Counts!R1365+Counts!S1365+2*Counts!T1365+3*Counts!U1365)/Counts!Q1365,"")</f>
        <v>0.222222222222222</v>
      </c>
      <c r="H1365" s="35" t="n">
        <f aca="false">IFERROR(Counts!U1365,"")</f>
        <v>0</v>
      </c>
      <c r="I1365" s="36" t="n">
        <f aca="false">IFERROR(Counts!Z1365/Counts!AA1365,"")</f>
        <v>0.195</v>
      </c>
      <c r="J1365" s="36" t="n">
        <f aca="false">IFERROR(Counts!AB1365/Counts!AA1365,"")</f>
        <v>0.2176</v>
      </c>
      <c r="K1365" s="37" t="n">
        <f aca="false">IFERROR((Counts!AB1365-Counts!Z1365)/Counts!AA1365,"")</f>
        <v>0.0226</v>
      </c>
      <c r="L1365" s="38" t="n">
        <f aca="false">IFERROR(Counts!Y1365/Counts!P1365,"")</f>
        <v>0.4</v>
      </c>
      <c r="M1365" s="38" t="n">
        <f aca="false">IFERROR(Counts!V1365/Counts!P1365,"")</f>
        <v>0.05</v>
      </c>
      <c r="N1365" s="38" t="n">
        <f aca="false">IFERROR(Counts!AD1365/Counts!AC1365,"")</f>
        <v>0</v>
      </c>
      <c r="O1365" s="38" t="n">
        <f aca="false">IFERROR(Counts!AE1365/Counts!AC1365,"")</f>
        <v>0.4</v>
      </c>
      <c r="P1365" s="39" t="n">
        <f aca="false">IFERROR(Counts!AG1365/Counts!AF1365,"")</f>
        <v>91.81</v>
      </c>
      <c r="Q1365" s="38" t="n">
        <f aca="false">IFERROR(Counts!AH1365/Counts!AC1365,"")</f>
        <v>0.3</v>
      </c>
      <c r="R1365" s="38" t="n">
        <f aca="false">IFERROR(Counts!N1365/Counts!M1365,"")</f>
        <v>0.351351351351351</v>
      </c>
      <c r="S1365" s="38" t="n">
        <f aca="false">IFERROR(Counts!K1365/Counts!J1365,"")</f>
        <v>0.717391304347826</v>
      </c>
      <c r="T1365" s="38" t="n">
        <f aca="false">IFERROR(Counts!I1365/Counts!H1365,"")</f>
        <v>0.478260869565217</v>
      </c>
      <c r="U1365" s="38" t="n">
        <f aca="false">IFERROR(1-Counts!L1365/Counts!K1365,"")</f>
        <v>0.545454545454545</v>
      </c>
      <c r="V1365" s="39" t="n">
        <f aca="false">IFERROR(Counts!AJ1365/Counts!AI1365,"")</f>
        <v>70.9975</v>
      </c>
      <c r="W1365" s="38" t="n">
        <f aca="false">IFERROR(Counts!AK1365/Counts!AI1365,"")</f>
        <v>0.15</v>
      </c>
      <c r="X1365" s="40" t="n">
        <f aca="false">IFERROR(Counts!O1365,"")</f>
        <v>-2.152</v>
      </c>
      <c r="Y1365" s="36" t="n">
        <f aca="false">IFERROR(INDEX('Season Counts'!$Y$2:$Y$740,$AF1365)/INDEX('Season Counts'!$X$2:$X$740,$AF1365),"")</f>
        <v>0.2176</v>
      </c>
      <c r="Z1365" s="37" t="n">
        <f aca="false">IFERROR(J1365-Y1365,"")</f>
        <v>0</v>
      </c>
      <c r="AA1365" s="38" t="n">
        <f aca="false">IFERROR(INDEX('Season Counts'!$K$2:$K$740,$AF1365)/INDEX('Season Counts'!$J$2:$J$740,$AF1365),"")</f>
        <v>0.351351351351351</v>
      </c>
      <c r="AB1365" s="41" t="n">
        <f aca="false">IFERROR(R1365-AA1365,"")</f>
        <v>0</v>
      </c>
      <c r="AC1365" s="39" t="n">
        <f aca="false">IFERROR(INDEX('Season Counts'!$AG$2:$AG$740,$AF1365)/INDEX('Season Counts'!$AF$2:$AF$740,$AF1365),"")</f>
        <v>70.9975</v>
      </c>
      <c r="AD1365" s="40" t="n">
        <f aca="false">IFERROR(V1365-AC1365,"")</f>
        <v>0</v>
      </c>
      <c r="AE1365" s="4" t="str">
        <f aca="false">IF(D1365&lt;Guide!$C$21,"Low PA",IF(TRIM(IF(ISNUMBER(AD1365),IF(N(AD1365)&lt;=-Guide!$C$24,"▼ Bat Speed  ",IF(N(AD1365)&gt;=Guide!$C$24,"▲ Bat Speed  ","")),"")&amp;IF(N(Z1365)&gt;=Guide!$C$22,"▲ Contact  ","")&amp;IF(N(Z1365)&lt;=-Guide!$C$22,"▼ Contact  ","")&amp;IF(N(AB1365)&gt;=Guide!$C$23,"▲ Chase  ","")&amp;IF(N(AB1365)&lt;=-Guide!$C$23,"▼ Chase  ",""))="","Stable",TRIM(IF(ISNUMBER(AD1365),IF(N(AD1365)&lt;=-Guide!$C$24,"▼ Bat Speed  ",IF(N(AD1365)&gt;=Guide!$C$24,"▲ Bat Speed  ","")),"")&amp;IF(N(Z1365)&gt;=Guide!$C$22,"▲ Contact  ","")&amp;IF(N(Z1365)&lt;=-Guide!$C$22,"▼ Contact  ","")&amp;IF(N(AB1365)&gt;=Guide!$C$23,"▲ Chase  ","")&amp;IF(N(AB1365)&lt;=-Guide!$C$23,"▼ Chase  ",""))))</f>
        <v>Low PA</v>
      </c>
      <c r="AF1365" s="35" t="n">
        <f aca="false">MATCH(Counts!A1365,'Season Counts'!$A$2:$A$740,0)</f>
        <v>352</v>
      </c>
    </row>
    <row r="1366" customFormat="false" ht="15" hidden="false" customHeight="false" outlineLevel="0" collapsed="false">
      <c r="A1366" s="34" t="str">
        <f aca="false">Counts!B1366</f>
        <v>LAA</v>
      </c>
      <c r="B1366" s="5" t="str">
        <f aca="false">Counts!C1366</f>
        <v>Kyren Paris</v>
      </c>
      <c r="C1366" s="34" t="str">
        <f aca="false">Counts!F1366</f>
        <v>Sep</v>
      </c>
      <c r="D1366" s="35" t="n">
        <f aca="false">IFERROR(Counts!P1366,"")</f>
        <v>18</v>
      </c>
      <c r="E1366" s="36" t="n">
        <f aca="false">IFERROR(Counts!R1366/Counts!Q1366,"")</f>
        <v>0</v>
      </c>
      <c r="F1366" s="36" t="n">
        <f aca="false">IFERROR((Counts!R1366+Counts!V1366+Counts!W1366)/(Counts!Q1366+Counts!V1366+Counts!W1366+Counts!X1366),"")</f>
        <v>0.166666666666667</v>
      </c>
      <c r="G1366" s="36" t="n">
        <f aca="false">IFERROR((Counts!R1366+Counts!S1366+2*Counts!T1366+3*Counts!U1366)/Counts!Q1366,"")</f>
        <v>0</v>
      </c>
      <c r="H1366" s="35" t="n">
        <f aca="false">IFERROR(Counts!U1366,"")</f>
        <v>0</v>
      </c>
      <c r="I1366" s="36" t="n">
        <f aca="false">IFERROR(Counts!Z1366/Counts!AA1366,"")</f>
        <v>0.116666666666667</v>
      </c>
      <c r="J1366" s="36" t="n">
        <f aca="false">IFERROR(Counts!AB1366/Counts!AA1366,"")</f>
        <v>0.203</v>
      </c>
      <c r="K1366" s="37" t="n">
        <f aca="false">IFERROR((Counts!AB1366-Counts!Z1366)/Counts!AA1366,"")</f>
        <v>0.0863333333333333</v>
      </c>
      <c r="L1366" s="38" t="n">
        <f aca="false">IFERROR(Counts!Y1366/Counts!P1366,"")</f>
        <v>0.444444444444444</v>
      </c>
      <c r="M1366" s="38" t="n">
        <f aca="false">IFERROR(Counts!V1366/Counts!P1366,"")</f>
        <v>0.166666666666667</v>
      </c>
      <c r="N1366" s="38" t="n">
        <f aca="false">IFERROR(Counts!AD1366/Counts!AC1366,"")</f>
        <v>0</v>
      </c>
      <c r="O1366" s="38" t="n">
        <f aca="false">IFERROR(Counts!AE1366/Counts!AC1366,"")</f>
        <v>0.571428571428571</v>
      </c>
      <c r="P1366" s="39" t="n">
        <f aca="false">IFERROR(Counts!AG1366/Counts!AF1366,"")</f>
        <v>85.1571428571429</v>
      </c>
      <c r="Q1366" s="38" t="n">
        <f aca="false">IFERROR(Counts!AH1366/Counts!AC1366,"")</f>
        <v>0</v>
      </c>
      <c r="R1366" s="38" t="n">
        <f aca="false">IFERROR(Counts!N1366/Counts!M1366,"")</f>
        <v>0.128205128205128</v>
      </c>
      <c r="S1366" s="38" t="n">
        <f aca="false">IFERROR(Counts!K1366/Counts!J1366,"")</f>
        <v>0.727272727272727</v>
      </c>
      <c r="T1366" s="38" t="n">
        <f aca="false">IFERROR(Counts!I1366/Counts!H1366,"")</f>
        <v>0.378378378378378</v>
      </c>
      <c r="U1366" s="38" t="n">
        <f aca="false">IFERROR(1-Counts!L1366/Counts!K1366,"")</f>
        <v>0.6875</v>
      </c>
      <c r="V1366" s="39" t="n">
        <f aca="false">IFERROR(Counts!AJ1366/Counts!AI1366,"")</f>
        <v>72.04375</v>
      </c>
      <c r="W1366" s="38" t="n">
        <f aca="false">IFERROR(Counts!AK1366/Counts!AI1366,"")</f>
        <v>0.1875</v>
      </c>
      <c r="X1366" s="40" t="n">
        <f aca="false">IFERROR(Counts!O1366,"")</f>
        <v>-3.023</v>
      </c>
      <c r="Y1366" s="36" t="n">
        <f aca="false">IFERROR(INDEX('Season Counts'!$Y$2:$Y$740,$AF1366)/INDEX('Season Counts'!$X$2:$X$740,$AF1366),"")</f>
        <v>0.203</v>
      </c>
      <c r="Z1366" s="37" t="n">
        <f aca="false">IFERROR(J1366-Y1366,"")</f>
        <v>0</v>
      </c>
      <c r="AA1366" s="38" t="n">
        <f aca="false">IFERROR(INDEX('Season Counts'!$K$2:$K$740,$AF1366)/INDEX('Season Counts'!$J$2:$J$740,$AF1366),"")</f>
        <v>0.128205128205128</v>
      </c>
      <c r="AB1366" s="41" t="n">
        <f aca="false">IFERROR(R1366-AA1366,"")</f>
        <v>0</v>
      </c>
      <c r="AC1366" s="39" t="n">
        <f aca="false">IFERROR(INDEX('Season Counts'!$AG$2:$AG$740,$AF1366)/INDEX('Season Counts'!$AF$2:$AF$740,$AF1366),"")</f>
        <v>72.04375</v>
      </c>
      <c r="AD1366" s="40" t="n">
        <f aca="false">IFERROR(V1366-AC1366,"")</f>
        <v>0</v>
      </c>
      <c r="AE1366" s="4" t="str">
        <f aca="false">IF(D1366&lt;Guide!$C$21,"Low PA",IF(TRIM(IF(ISNUMBER(AD1366),IF(N(AD1366)&lt;=-Guide!$C$24,"▼ Bat Speed  ",IF(N(AD1366)&gt;=Guide!$C$24,"▲ Bat Speed  ","")),"")&amp;IF(N(Z1366)&gt;=Guide!$C$22,"▲ Contact  ","")&amp;IF(N(Z1366)&lt;=-Guide!$C$22,"▼ Contact  ","")&amp;IF(N(AB1366)&gt;=Guide!$C$23,"▲ Chase  ","")&amp;IF(N(AB1366)&lt;=-Guide!$C$23,"▼ Chase  ",""))="","Stable",TRIM(IF(ISNUMBER(AD1366),IF(N(AD1366)&lt;=-Guide!$C$24,"▼ Bat Speed  ",IF(N(AD1366)&gt;=Guide!$C$24,"▲ Bat Speed  ","")),"")&amp;IF(N(Z1366)&gt;=Guide!$C$22,"▲ Contact  ","")&amp;IF(N(Z1366)&lt;=-Guide!$C$22,"▼ Contact  ","")&amp;IF(N(AB1366)&gt;=Guide!$C$23,"▲ Chase  ","")&amp;IF(N(AB1366)&lt;=-Guide!$C$23,"▼ Chase  ",""))))</f>
        <v>Low PA</v>
      </c>
      <c r="AF1366" s="35" t="n">
        <f aca="false">MATCH(Counts!A1366,'Season Counts'!$A$2:$A$740,0)</f>
        <v>353</v>
      </c>
    </row>
    <row r="1367" customFormat="false" ht="15" hidden="false" customHeight="false" outlineLevel="0" collapsed="false">
      <c r="A1367" s="34" t="str">
        <f aca="false">Counts!B1367</f>
        <v>LAA</v>
      </c>
      <c r="B1367" s="5" t="str">
        <f aca="false">Counts!C1367</f>
        <v>Trey Mancini</v>
      </c>
      <c r="C1367" s="34" t="str">
        <f aca="false">Counts!F1367</f>
        <v>Jun</v>
      </c>
      <c r="D1367" s="35" t="n">
        <f aca="false">IFERROR(Counts!P1367,"")</f>
        <v>14</v>
      </c>
      <c r="E1367" s="36" t="n">
        <f aca="false">IFERROR(Counts!R1367/Counts!Q1367,"")</f>
        <v>0.307692307692308</v>
      </c>
      <c r="F1367" s="36" t="n">
        <f aca="false">IFERROR((Counts!R1367+Counts!V1367+Counts!W1367)/(Counts!Q1367+Counts!V1367+Counts!W1367+Counts!X1367),"")</f>
        <v>0.285714285714286</v>
      </c>
      <c r="G1367" s="36" t="n">
        <f aca="false">IFERROR((Counts!R1367+Counts!S1367+2*Counts!T1367+3*Counts!U1367)/Counts!Q1367,"")</f>
        <v>0.461538461538462</v>
      </c>
      <c r="H1367" s="35" t="n">
        <f aca="false">IFERROR(Counts!U1367,"")</f>
        <v>0</v>
      </c>
      <c r="I1367" s="36" t="n">
        <f aca="false">IFERROR(Counts!Z1367/Counts!AA1367,"")</f>
        <v>0.307142857142857</v>
      </c>
      <c r="J1367" s="36" t="n">
        <f aca="false">IFERROR(Counts!AB1367/Counts!AA1367,"")</f>
        <v>0.281714285714286</v>
      </c>
      <c r="K1367" s="37" t="n">
        <f aca="false">IFERROR((Counts!AB1367-Counts!Z1367)/Counts!AA1367,"")</f>
        <v>-0.0254285714285714</v>
      </c>
      <c r="L1367" s="38" t="n">
        <f aca="false">IFERROR(Counts!Y1367/Counts!P1367,"")</f>
        <v>0.214285714285714</v>
      </c>
      <c r="M1367" s="38" t="n">
        <f aca="false">IFERROR(Counts!V1367/Counts!P1367,"")</f>
        <v>0</v>
      </c>
      <c r="N1367" s="38" t="n">
        <f aca="false">IFERROR(Counts!AD1367/Counts!AC1367,"")</f>
        <v>0.181818181818182</v>
      </c>
      <c r="O1367" s="38" t="n">
        <f aca="false">IFERROR(Counts!AE1367/Counts!AC1367,"")</f>
        <v>0.454545454545455</v>
      </c>
      <c r="P1367" s="39" t="n">
        <f aca="false">IFERROR(Counts!AG1367/Counts!AF1367,"")</f>
        <v>90.4727272727273</v>
      </c>
      <c r="Q1367" s="38" t="n">
        <f aca="false">IFERROR(Counts!AH1367/Counts!AC1367,"")</f>
        <v>0.0909090909090909</v>
      </c>
      <c r="R1367" s="38" t="n">
        <f aca="false">IFERROR(Counts!N1367/Counts!M1367,"")</f>
        <v>0.409090909090909</v>
      </c>
      <c r="S1367" s="38" t="n">
        <f aca="false">IFERROR(Counts!K1367/Counts!J1367,"")</f>
        <v>0.851851851851852</v>
      </c>
      <c r="T1367" s="38" t="n">
        <f aca="false">IFERROR(Counts!I1367/Counts!H1367,"")</f>
        <v>0.1875</v>
      </c>
      <c r="U1367" s="38" t="n">
        <f aca="false">IFERROR(1-Counts!L1367/Counts!K1367,"")</f>
        <v>0.826086956521739</v>
      </c>
      <c r="V1367" s="39" t="n">
        <f aca="false">IFERROR(Counts!AJ1367/Counts!AI1367,"")</f>
        <v>74.7071428571429</v>
      </c>
      <c r="W1367" s="38" t="n">
        <f aca="false">IFERROR(Counts!AK1367/Counts!AI1367,"")</f>
        <v>0.392857142857143</v>
      </c>
      <c r="X1367" s="40" t="n">
        <f aca="false">IFERROR(Counts!O1367,"")</f>
        <v>-0.227</v>
      </c>
      <c r="Y1367" s="36" t="n">
        <f aca="false">IFERROR(INDEX('Season Counts'!$Y$2:$Y$740,$AF1367)/INDEX('Season Counts'!$X$2:$X$740,$AF1367),"")</f>
        <v>0.281714285714286</v>
      </c>
      <c r="Z1367" s="37" t="n">
        <f aca="false">IFERROR(J1367-Y1367,"")</f>
        <v>0</v>
      </c>
      <c r="AA1367" s="38" t="n">
        <f aca="false">IFERROR(INDEX('Season Counts'!$K$2:$K$740,$AF1367)/INDEX('Season Counts'!$J$2:$J$740,$AF1367),"")</f>
        <v>0.409090909090909</v>
      </c>
      <c r="AB1367" s="41" t="n">
        <f aca="false">IFERROR(R1367-AA1367,"")</f>
        <v>0</v>
      </c>
      <c r="AC1367" s="39" t="n">
        <f aca="false">IFERROR(INDEX('Season Counts'!$AG$2:$AG$740,$AF1367)/INDEX('Season Counts'!$AF$2:$AF$740,$AF1367),"")</f>
        <v>74.7071428571429</v>
      </c>
      <c r="AD1367" s="40" t="n">
        <f aca="false">IFERROR(V1367-AC1367,"")</f>
        <v>0</v>
      </c>
      <c r="AE1367" s="4" t="str">
        <f aca="false">IF(D1367&lt;Guide!$C$21,"Low PA",IF(TRIM(IF(ISNUMBER(AD1367),IF(N(AD1367)&lt;=-Guide!$C$24,"▼ Bat Speed  ",IF(N(AD1367)&gt;=Guide!$C$24,"▲ Bat Speed  ","")),"")&amp;IF(N(Z1367)&gt;=Guide!$C$22,"▲ Contact  ","")&amp;IF(N(Z1367)&lt;=-Guide!$C$22,"▼ Contact  ","")&amp;IF(N(AB1367)&gt;=Guide!$C$23,"▲ Chase  ","")&amp;IF(N(AB1367)&lt;=-Guide!$C$23,"▼ Chase  ",""))="","Stable",TRIM(IF(ISNUMBER(AD1367),IF(N(AD1367)&lt;=-Guide!$C$24,"▼ Bat Speed  ",IF(N(AD1367)&gt;=Guide!$C$24,"▲ Bat Speed  ","")),"")&amp;IF(N(Z1367)&gt;=Guide!$C$22,"▲ Contact  ","")&amp;IF(N(Z1367)&lt;=-Guide!$C$22,"▼ Contact  ","")&amp;IF(N(AB1367)&gt;=Guide!$C$23,"▲ Chase  ","")&amp;IF(N(AB1367)&lt;=-Guide!$C$23,"▼ Chase  ",""))))</f>
        <v>Low PA</v>
      </c>
      <c r="AF1367" s="35" t="n">
        <f aca="false">MATCH(Counts!A1367,'Season Counts'!$A$2:$A$740,0)</f>
        <v>354</v>
      </c>
    </row>
    <row r="1368" customFormat="false" ht="15" hidden="false" customHeight="false" outlineLevel="0" collapsed="false">
      <c r="A1368" s="34" t="str">
        <f aca="false">Counts!B1368</f>
        <v>LAA</v>
      </c>
      <c r="B1368" s="5" t="str">
        <f aca="false">Counts!C1368</f>
        <v>Gustavo Campero</v>
      </c>
      <c r="C1368" s="34" t="str">
        <f aca="false">Counts!F1368</f>
        <v>Aug</v>
      </c>
      <c r="D1368" s="35" t="n">
        <f aca="false">IFERROR(Counts!P1368,"")</f>
        <v>12</v>
      </c>
      <c r="E1368" s="36" t="n">
        <f aca="false">IFERROR(Counts!R1368/Counts!Q1368,"")</f>
        <v>0.363636363636364</v>
      </c>
      <c r="F1368" s="36" t="n">
        <f aca="false">IFERROR((Counts!R1368+Counts!V1368+Counts!W1368)/(Counts!Q1368+Counts!V1368+Counts!W1368+Counts!X1368),"")</f>
        <v>0.333333333333333</v>
      </c>
      <c r="G1368" s="36" t="n">
        <f aca="false">IFERROR((Counts!R1368+Counts!S1368+2*Counts!T1368+3*Counts!U1368)/Counts!Q1368,"")</f>
        <v>0.454545454545455</v>
      </c>
      <c r="H1368" s="35" t="n">
        <f aca="false">IFERROR(Counts!U1368,"")</f>
        <v>0</v>
      </c>
      <c r="I1368" s="36" t="n">
        <f aca="false">IFERROR(Counts!Z1368/Counts!AA1368,"")</f>
        <v>0.329166666666667</v>
      </c>
      <c r="J1368" s="36" t="n">
        <f aca="false">IFERROR(Counts!AB1368/Counts!AA1368,"")</f>
        <v>0.180416666666667</v>
      </c>
      <c r="K1368" s="37" t="n">
        <f aca="false">IFERROR((Counts!AB1368-Counts!Z1368)/Counts!AA1368,"")</f>
        <v>-0.14875</v>
      </c>
      <c r="L1368" s="38" t="n">
        <f aca="false">IFERROR(Counts!Y1368/Counts!P1368,"")</f>
        <v>0.333333333333333</v>
      </c>
      <c r="M1368" s="38" t="n">
        <f aca="false">IFERROR(Counts!V1368/Counts!P1368,"")</f>
        <v>0</v>
      </c>
      <c r="N1368" s="38" t="n">
        <f aca="false">IFERROR(Counts!AD1368/Counts!AC1368,"")</f>
        <v>0</v>
      </c>
      <c r="O1368" s="38" t="n">
        <f aca="false">IFERROR(Counts!AE1368/Counts!AC1368,"")</f>
        <v>0.25</v>
      </c>
      <c r="P1368" s="39" t="n">
        <f aca="false">IFERROR(Counts!AG1368/Counts!AF1368,"")</f>
        <v>88.175</v>
      </c>
      <c r="Q1368" s="38" t="n">
        <f aca="false">IFERROR(Counts!AH1368/Counts!AC1368,"")</f>
        <v>0.25</v>
      </c>
      <c r="R1368" s="38" t="n">
        <f aca="false">IFERROR(Counts!N1368/Counts!M1368,"")</f>
        <v>0.366666666666667</v>
      </c>
      <c r="S1368" s="38" t="n">
        <f aca="false">IFERROR(Counts!K1368/Counts!J1368,"")</f>
        <v>0.9</v>
      </c>
      <c r="T1368" s="38" t="n">
        <f aca="false">IFERROR(Counts!I1368/Counts!H1368,"")</f>
        <v>0.344827586206897</v>
      </c>
      <c r="U1368" s="38" t="n">
        <f aca="false">IFERROR(1-Counts!L1368/Counts!K1368,"")</f>
        <v>0.777777777777778</v>
      </c>
      <c r="V1368" s="39" t="n">
        <f aca="false">IFERROR(Counts!AJ1368/Counts!AI1368,"")</f>
        <v>69.3576923076923</v>
      </c>
      <c r="W1368" s="38" t="n">
        <f aca="false">IFERROR(Counts!AK1368/Counts!AI1368,"")</f>
        <v>0.115384615384615</v>
      </c>
      <c r="X1368" s="40" t="n">
        <f aca="false">IFERROR(Counts!O1368,"")</f>
        <v>0.037</v>
      </c>
      <c r="Y1368" s="36" t="n">
        <f aca="false">IFERROR(INDEX('Season Counts'!$Y$2:$Y$740,$AF1368)/INDEX('Season Counts'!$X$2:$X$740,$AF1368),"")</f>
        <v>0.180416666666667</v>
      </c>
      <c r="Z1368" s="37" t="n">
        <f aca="false">IFERROR(J1368-Y1368,"")</f>
        <v>0</v>
      </c>
      <c r="AA1368" s="38" t="n">
        <f aca="false">IFERROR(INDEX('Season Counts'!$K$2:$K$740,$AF1368)/INDEX('Season Counts'!$J$2:$J$740,$AF1368),"")</f>
        <v>0.366666666666667</v>
      </c>
      <c r="AB1368" s="41" t="n">
        <f aca="false">IFERROR(R1368-AA1368,"")</f>
        <v>0</v>
      </c>
      <c r="AC1368" s="39" t="n">
        <f aca="false">IFERROR(INDEX('Season Counts'!$AG$2:$AG$740,$AF1368)/INDEX('Season Counts'!$AF$2:$AF$740,$AF1368),"")</f>
        <v>69.3576923076923</v>
      </c>
      <c r="AD1368" s="40" t="n">
        <f aca="false">IFERROR(V1368-AC1368,"")</f>
        <v>0</v>
      </c>
      <c r="AE1368" s="4" t="str">
        <f aca="false">IF(D1368&lt;Guide!$C$21,"Low PA",IF(TRIM(IF(ISNUMBER(AD1368),IF(N(AD1368)&lt;=-Guide!$C$24,"▼ Bat Speed  ",IF(N(AD1368)&gt;=Guide!$C$24,"▲ Bat Speed  ","")),"")&amp;IF(N(Z1368)&gt;=Guide!$C$22,"▲ Contact  ","")&amp;IF(N(Z1368)&lt;=-Guide!$C$22,"▼ Contact  ","")&amp;IF(N(AB1368)&gt;=Guide!$C$23,"▲ Chase  ","")&amp;IF(N(AB1368)&lt;=-Guide!$C$23,"▼ Chase  ",""))="","Stable",TRIM(IF(ISNUMBER(AD1368),IF(N(AD1368)&lt;=-Guide!$C$24,"▼ Bat Speed  ",IF(N(AD1368)&gt;=Guide!$C$24,"▲ Bat Speed  ","")),"")&amp;IF(N(Z1368)&gt;=Guide!$C$22,"▲ Contact  ","")&amp;IF(N(Z1368)&lt;=-Guide!$C$22,"▼ Contact  ","")&amp;IF(N(AB1368)&gt;=Guide!$C$23,"▲ Chase  ","")&amp;IF(N(AB1368)&lt;=-Guide!$C$23,"▼ Chase  ",""))))</f>
        <v>Low PA</v>
      </c>
      <c r="AF1368" s="35" t="n">
        <f aca="false">MATCH(Counts!A1368,'Season Counts'!$A$2:$A$740,0)</f>
        <v>355</v>
      </c>
    </row>
    <row r="1369" customFormat="false" ht="15" hidden="false" customHeight="false" outlineLevel="0" collapsed="false">
      <c r="A1369" s="34" t="str">
        <f aca="false">Counts!B1369</f>
        <v>LAA</v>
      </c>
      <c r="B1369" s="5" t="str">
        <f aca="false">Counts!C1369</f>
        <v>Logan Porter</v>
      </c>
      <c r="C1369" s="34" t="str">
        <f aca="false">Counts!F1369</f>
        <v>Jun</v>
      </c>
      <c r="D1369" s="35" t="n">
        <f aca="false">IFERROR(Counts!P1369,"")</f>
        <v>6</v>
      </c>
      <c r="E1369" s="36" t="n">
        <f aca="false">IFERROR(Counts!R1369/Counts!Q1369,"")</f>
        <v>0.25</v>
      </c>
      <c r="F1369" s="36" t="n">
        <f aca="false">IFERROR((Counts!R1369+Counts!V1369+Counts!W1369)/(Counts!Q1369+Counts!V1369+Counts!W1369+Counts!X1369),"")</f>
        <v>0.5</v>
      </c>
      <c r="G1369" s="36" t="n">
        <f aca="false">IFERROR((Counts!R1369+Counts!S1369+2*Counts!T1369+3*Counts!U1369)/Counts!Q1369,"")</f>
        <v>0.5</v>
      </c>
      <c r="H1369" s="35" t="n">
        <f aca="false">IFERROR(Counts!U1369,"")</f>
        <v>0</v>
      </c>
      <c r="I1369" s="36" t="n">
        <f aca="false">IFERROR(Counts!Z1369/Counts!AA1369,"")</f>
        <v>0.441666666666667</v>
      </c>
      <c r="J1369" s="36" t="n">
        <f aca="false">IFERROR(Counts!AB1369/Counts!AA1369,"")</f>
        <v>0.413833333333333</v>
      </c>
      <c r="K1369" s="37" t="n">
        <f aca="false">IFERROR((Counts!AB1369-Counts!Z1369)/Counts!AA1369,"")</f>
        <v>-0.0278333333333333</v>
      </c>
      <c r="L1369" s="38" t="n">
        <f aca="false">IFERROR(Counts!Y1369/Counts!P1369,"")</f>
        <v>0.333333333333333</v>
      </c>
      <c r="M1369" s="38" t="n">
        <f aca="false">IFERROR(Counts!V1369/Counts!P1369,"")</f>
        <v>0.333333333333333</v>
      </c>
      <c r="N1369" s="38" t="n">
        <f aca="false">IFERROR(Counts!AD1369/Counts!AC1369,"")</f>
        <v>0</v>
      </c>
      <c r="O1369" s="38" t="n">
        <f aca="false">IFERROR(Counts!AE1369/Counts!AC1369,"")</f>
        <v>0.5</v>
      </c>
      <c r="P1369" s="39" t="n">
        <f aca="false">IFERROR(Counts!AG1369/Counts!AF1369,"")</f>
        <v>93.9</v>
      </c>
      <c r="Q1369" s="38" t="n">
        <f aca="false">IFERROR(Counts!AH1369/Counts!AC1369,"")</f>
        <v>0.5</v>
      </c>
      <c r="R1369" s="38" t="n">
        <f aca="false">IFERROR(Counts!N1369/Counts!M1369,"")</f>
        <v>0.1875</v>
      </c>
      <c r="S1369" s="38" t="n">
        <f aca="false">IFERROR(Counts!K1369/Counts!J1369,"")</f>
        <v>0.5</v>
      </c>
      <c r="T1369" s="38" t="n">
        <f aca="false">IFERROR(Counts!I1369/Counts!H1369,"")</f>
        <v>0.222222222222222</v>
      </c>
      <c r="U1369" s="38" t="n">
        <f aca="false">IFERROR(1-Counts!L1369/Counts!K1369,"")</f>
        <v>0.833333333333333</v>
      </c>
      <c r="V1369" s="39" t="n">
        <f aca="false">IFERROR(Counts!AJ1369/Counts!AI1369,"")</f>
        <v>68.3875</v>
      </c>
      <c r="W1369" s="38" t="n">
        <f aca="false">IFERROR(Counts!AK1369/Counts!AI1369,"")</f>
        <v>0</v>
      </c>
      <c r="X1369" s="40" t="n">
        <f aca="false">IFERROR(Counts!O1369,"")</f>
        <v>0.504</v>
      </c>
      <c r="Y1369" s="36" t="n">
        <f aca="false">IFERROR(INDEX('Season Counts'!$Y$2:$Y$740,$AF1369)/INDEX('Season Counts'!$X$2:$X$740,$AF1369),"")</f>
        <v>0.413833333333333</v>
      </c>
      <c r="Z1369" s="37" t="n">
        <f aca="false">IFERROR(J1369-Y1369,"")</f>
        <v>0</v>
      </c>
      <c r="AA1369" s="38" t="n">
        <f aca="false">IFERROR(INDEX('Season Counts'!$K$2:$K$740,$AF1369)/INDEX('Season Counts'!$J$2:$J$740,$AF1369),"")</f>
        <v>0.1875</v>
      </c>
      <c r="AB1369" s="41" t="n">
        <f aca="false">IFERROR(R1369-AA1369,"")</f>
        <v>0</v>
      </c>
      <c r="AC1369" s="39" t="n">
        <f aca="false">IFERROR(INDEX('Season Counts'!$AG$2:$AG$740,$AF1369)/INDEX('Season Counts'!$AF$2:$AF$740,$AF1369),"")</f>
        <v>68.3875</v>
      </c>
      <c r="AD1369" s="40" t="n">
        <f aca="false">IFERROR(V1369-AC1369,"")</f>
        <v>0</v>
      </c>
      <c r="AE1369" s="4" t="str">
        <f aca="false">IF(D1369&lt;Guide!$C$21,"Low PA",IF(TRIM(IF(ISNUMBER(AD1369),IF(N(AD1369)&lt;=-Guide!$C$24,"▼ Bat Speed  ",IF(N(AD1369)&gt;=Guide!$C$24,"▲ Bat Speed  ","")),"")&amp;IF(N(Z1369)&gt;=Guide!$C$22,"▲ Contact  ","")&amp;IF(N(Z1369)&lt;=-Guide!$C$22,"▼ Contact  ","")&amp;IF(N(AB1369)&gt;=Guide!$C$23,"▲ Chase  ","")&amp;IF(N(AB1369)&lt;=-Guide!$C$23,"▼ Chase  ",""))="","Stable",TRIM(IF(ISNUMBER(AD1369),IF(N(AD1369)&lt;=-Guide!$C$24,"▼ Bat Speed  ",IF(N(AD1369)&gt;=Guide!$C$24,"▲ Bat Speed  ","")),"")&amp;IF(N(Z1369)&gt;=Guide!$C$22,"▲ Contact  ","")&amp;IF(N(Z1369)&lt;=-Guide!$C$22,"▼ Contact  ","")&amp;IF(N(AB1369)&gt;=Guide!$C$23,"▲ Chase  ","")&amp;IF(N(AB1369)&lt;=-Guide!$C$23,"▼ Chase  ",""))))</f>
        <v>Low PA</v>
      </c>
      <c r="AF1369" s="35" t="n">
        <f aca="false">MATCH(Counts!A1369,'Season Counts'!$A$2:$A$740,0)</f>
        <v>356</v>
      </c>
    </row>
    <row r="1370" customFormat="false" ht="15" hidden="false" customHeight="false" outlineLevel="0" collapsed="false">
      <c r="A1370" s="34" t="str">
        <f aca="false">Counts!B1370</f>
        <v>LAA</v>
      </c>
      <c r="B1370" s="5" t="str">
        <f aca="false">Counts!C1370</f>
        <v>Omar Martinez</v>
      </c>
      <c r="C1370" s="34" t="str">
        <f aca="false">Counts!F1370</f>
        <v>May</v>
      </c>
      <c r="D1370" s="35" t="n">
        <f aca="false">IFERROR(Counts!P1370,"")</f>
        <v>3</v>
      </c>
      <c r="E1370" s="36" t="n">
        <f aca="false">IFERROR(Counts!R1370/Counts!Q1370,"")</f>
        <v>0.333333333333333</v>
      </c>
      <c r="F1370" s="36" t="n">
        <f aca="false">IFERROR((Counts!R1370+Counts!V1370+Counts!W1370)/(Counts!Q1370+Counts!V1370+Counts!W1370+Counts!X1370),"")</f>
        <v>0.333333333333333</v>
      </c>
      <c r="G1370" s="36" t="n">
        <f aca="false">IFERROR((Counts!R1370+Counts!S1370+2*Counts!T1370+3*Counts!U1370)/Counts!Q1370,"")</f>
        <v>0.333333333333333</v>
      </c>
      <c r="H1370" s="35" t="n">
        <f aca="false">IFERROR(Counts!U1370,"")</f>
        <v>0</v>
      </c>
      <c r="I1370" s="36" t="n">
        <f aca="false">IFERROR(Counts!Z1370/Counts!AA1370,"")</f>
        <v>0.3</v>
      </c>
      <c r="J1370" s="36" t="n">
        <f aca="false">IFERROR(Counts!AB1370/Counts!AA1370,"")</f>
        <v>0.111333333333333</v>
      </c>
      <c r="K1370" s="37" t="n">
        <f aca="false">IFERROR((Counts!AB1370-Counts!Z1370)/Counts!AA1370,"")</f>
        <v>-0.188666666666667</v>
      </c>
      <c r="L1370" s="38" t="n">
        <f aca="false">IFERROR(Counts!Y1370/Counts!P1370,"")</f>
        <v>0.333333333333333</v>
      </c>
      <c r="M1370" s="38" t="n">
        <f aca="false">IFERROR(Counts!V1370/Counts!P1370,"")</f>
        <v>0</v>
      </c>
      <c r="N1370" s="38" t="n">
        <f aca="false">IFERROR(Counts!AD1370/Counts!AC1370,"")</f>
        <v>0</v>
      </c>
      <c r="O1370" s="38" t="n">
        <f aca="false">IFERROR(Counts!AE1370/Counts!AC1370,"")</f>
        <v>0.5</v>
      </c>
      <c r="P1370" s="39" t="n">
        <f aca="false">IFERROR(Counts!AG1370/Counts!AF1370,"")</f>
        <v>88.85</v>
      </c>
      <c r="Q1370" s="38" t="n">
        <f aca="false">IFERROR(Counts!AH1370/Counts!AC1370,"")</f>
        <v>0</v>
      </c>
      <c r="R1370" s="38" t="n">
        <f aca="false">IFERROR(Counts!N1370/Counts!M1370,"")</f>
        <v>0.285714285714286</v>
      </c>
      <c r="S1370" s="38" t="n">
        <f aca="false">IFERROR(Counts!K1370/Counts!J1370,"")</f>
        <v>0.6</v>
      </c>
      <c r="T1370" s="38" t="n">
        <f aca="false">IFERROR(Counts!I1370/Counts!H1370,"")</f>
        <v>0</v>
      </c>
      <c r="U1370" s="38" t="n">
        <f aca="false">IFERROR(1-Counts!L1370/Counts!K1370,"")</f>
        <v>1</v>
      </c>
      <c r="V1370" s="39" t="n">
        <f aca="false">IFERROR(Counts!AJ1370/Counts!AI1370,"")</f>
        <v>73.95</v>
      </c>
      <c r="W1370" s="38" t="n">
        <f aca="false">IFERROR(Counts!AK1370/Counts!AI1370,"")</f>
        <v>0.25</v>
      </c>
      <c r="X1370" s="40" t="n">
        <f aca="false">IFERROR(Counts!O1370,"")</f>
        <v>-0.223</v>
      </c>
      <c r="Y1370" s="36" t="n">
        <f aca="false">IFERROR(INDEX('Season Counts'!$Y$2:$Y$740,$AF1370)/INDEX('Season Counts'!$X$2:$X$740,$AF1370),"")</f>
        <v>0.111333333333333</v>
      </c>
      <c r="Z1370" s="37" t="n">
        <f aca="false">IFERROR(J1370-Y1370,"")</f>
        <v>0</v>
      </c>
      <c r="AA1370" s="38" t="n">
        <f aca="false">IFERROR(INDEX('Season Counts'!$K$2:$K$740,$AF1370)/INDEX('Season Counts'!$J$2:$J$740,$AF1370),"")</f>
        <v>0.285714285714286</v>
      </c>
      <c r="AB1370" s="41" t="n">
        <f aca="false">IFERROR(R1370-AA1370,"")</f>
        <v>0</v>
      </c>
      <c r="AC1370" s="39" t="n">
        <f aca="false">IFERROR(INDEX('Season Counts'!$AG$2:$AG$740,$AF1370)/INDEX('Season Counts'!$AF$2:$AF$740,$AF1370),"")</f>
        <v>73.95</v>
      </c>
      <c r="AD1370" s="40" t="n">
        <f aca="false">IFERROR(V1370-AC1370,"")</f>
        <v>0</v>
      </c>
      <c r="AE1370" s="4" t="str">
        <f aca="false">IF(D1370&lt;Guide!$C$21,"Low PA",IF(TRIM(IF(ISNUMBER(AD1370),IF(N(AD1370)&lt;=-Guide!$C$24,"▼ Bat Speed  ",IF(N(AD1370)&gt;=Guide!$C$24,"▲ Bat Speed  ","")),"")&amp;IF(N(Z1370)&gt;=Guide!$C$22,"▲ Contact  ","")&amp;IF(N(Z1370)&lt;=-Guide!$C$22,"▼ Contact  ","")&amp;IF(N(AB1370)&gt;=Guide!$C$23,"▲ Chase  ","")&amp;IF(N(AB1370)&lt;=-Guide!$C$23,"▼ Chase  ",""))="","Stable",TRIM(IF(ISNUMBER(AD1370),IF(N(AD1370)&lt;=-Guide!$C$24,"▼ Bat Speed  ",IF(N(AD1370)&gt;=Guide!$C$24,"▲ Bat Speed  ","")),"")&amp;IF(N(Z1370)&gt;=Guide!$C$22,"▲ Contact  ","")&amp;IF(N(Z1370)&lt;=-Guide!$C$22,"▼ Contact  ","")&amp;IF(N(AB1370)&gt;=Guide!$C$23,"▲ Chase  ","")&amp;IF(N(AB1370)&lt;=-Guide!$C$23,"▼ Chase  ",""))))</f>
        <v>Low PA</v>
      </c>
      <c r="AF1370" s="35" t="n">
        <f aca="false">MATCH(Counts!A1370,'Season Counts'!$A$2:$A$740,0)</f>
        <v>357</v>
      </c>
    </row>
    <row r="1371" customFormat="false" ht="15" hidden="false" customHeight="false" outlineLevel="0" collapsed="false">
      <c r="A1371" s="34" t="str">
        <f aca="false">Counts!B1371</f>
        <v>LAD</v>
      </c>
      <c r="B1371" s="5" t="str">
        <f aca="false">Counts!C1371</f>
        <v>Freddie Freeman</v>
      </c>
      <c r="C1371" s="34" t="str">
        <f aca="false">Counts!F1371</f>
        <v>Mar-Apr</v>
      </c>
      <c r="D1371" s="35" t="n">
        <f aca="false">IFERROR(Counts!P1371,"")</f>
        <v>128</v>
      </c>
      <c r="E1371" s="36" t="n">
        <f aca="false">IFERROR(Counts!R1371/Counts!Q1371,"")</f>
        <v>0.258620689655172</v>
      </c>
      <c r="F1371" s="36" t="n">
        <f aca="false">IFERROR((Counts!R1371+Counts!V1371+Counts!W1371)/(Counts!Q1371+Counts!V1371+Counts!W1371+Counts!X1371),"")</f>
        <v>0.328125</v>
      </c>
      <c r="G1371" s="36" t="n">
        <f aca="false">IFERROR((Counts!R1371+Counts!S1371+2*Counts!T1371+3*Counts!U1371)/Counts!Q1371,"")</f>
        <v>0.413793103448276</v>
      </c>
      <c r="H1371" s="35" t="n">
        <f aca="false">IFERROR(Counts!U1371,"")</f>
        <v>3</v>
      </c>
      <c r="I1371" s="36" t="n">
        <f aca="false">IFERROR(Counts!Z1371/Counts!AA1371,"")</f>
        <v>0.324015748031496</v>
      </c>
      <c r="J1371" s="36" t="n">
        <f aca="false">IFERROR(Counts!AB1371/Counts!AA1371,"")</f>
        <v>0.39055905511811</v>
      </c>
      <c r="K1371" s="37" t="n">
        <f aca="false">IFERROR((Counts!AB1371-Counts!Z1371)/Counts!AA1371,"")</f>
        <v>0.0665433070866142</v>
      </c>
      <c r="L1371" s="38" t="n">
        <f aca="false">IFERROR(Counts!Y1371/Counts!P1371,"")</f>
        <v>0.109375</v>
      </c>
      <c r="M1371" s="38" t="n">
        <f aca="false">IFERROR(Counts!V1371/Counts!P1371,"")</f>
        <v>0.0859375</v>
      </c>
      <c r="N1371" s="38" t="n">
        <f aca="false">IFERROR(Counts!AD1371/Counts!AC1371,"")</f>
        <v>0.137254901960784</v>
      </c>
      <c r="O1371" s="38" t="n">
        <f aca="false">IFERROR(Counts!AE1371/Counts!AC1371,"")</f>
        <v>0.480392156862745</v>
      </c>
      <c r="P1371" s="39" t="n">
        <f aca="false">IFERROR(Counts!AG1371/Counts!AF1371,"")</f>
        <v>92.0372549019608</v>
      </c>
      <c r="Q1371" s="38" t="n">
        <f aca="false">IFERROR(Counts!AH1371/Counts!AC1371,"")</f>
        <v>0.411764705882353</v>
      </c>
      <c r="R1371" s="38" t="n">
        <f aca="false">IFERROR(Counts!N1371/Counts!M1371,"")</f>
        <v>0.32258064516129</v>
      </c>
      <c r="S1371" s="38" t="n">
        <f aca="false">IFERROR(Counts!K1371/Counts!J1371,"")</f>
        <v>0.730769230769231</v>
      </c>
      <c r="T1371" s="38" t="n">
        <f aca="false">IFERROR(Counts!I1371/Counts!H1371,"")</f>
        <v>0.175298804780877</v>
      </c>
      <c r="U1371" s="38" t="n">
        <f aca="false">IFERROR(1-Counts!L1371/Counts!K1371,"")</f>
        <v>0.871345029239766</v>
      </c>
      <c r="V1371" s="39" t="n">
        <f aca="false">IFERROR(Counts!AJ1371/Counts!AI1371,"")</f>
        <v>70.7800884955752</v>
      </c>
      <c r="W1371" s="38" t="n">
        <f aca="false">IFERROR(Counts!AK1371/Counts!AI1371,"")</f>
        <v>0.115044247787611</v>
      </c>
      <c r="X1371" s="40" t="n">
        <f aca="false">IFERROR(Counts!O1371,"")</f>
        <v>-0.154</v>
      </c>
      <c r="Y1371" s="36" t="n">
        <f aca="false">IFERROR(INDEX('Season Counts'!$Y$2:$Y$740,$AF1371)/INDEX('Season Counts'!$X$2:$X$740,$AF1371),"")</f>
        <v>0.36278801843318</v>
      </c>
      <c r="Z1371" s="37" t="n">
        <f aca="false">IFERROR(J1371-Y1371,"")</f>
        <v>0.0277710366849305</v>
      </c>
      <c r="AA1371" s="38" t="n">
        <f aca="false">IFERROR(INDEX('Season Counts'!$K$2:$K$740,$AF1371)/INDEX('Season Counts'!$J$2:$J$740,$AF1371),"")</f>
        <v>0.292682926829268</v>
      </c>
      <c r="AB1371" s="41" t="n">
        <f aca="false">IFERROR(R1371-AA1371,"")</f>
        <v>0.029897718332022</v>
      </c>
      <c r="AC1371" s="39" t="n">
        <f aca="false">IFERROR(INDEX('Season Counts'!$AG$2:$AG$740,$AF1371)/INDEX('Season Counts'!$AF$2:$AF$740,$AF1371),"")</f>
        <v>70.1424342105263</v>
      </c>
      <c r="AD1371" s="40" t="n">
        <f aca="false">IFERROR(V1371-AC1371,"")</f>
        <v>0.637654285048896</v>
      </c>
      <c r="AE1371" s="4" t="str">
        <f aca="false">IF(D1371&lt;Guide!$C$21,"Low PA",IF(TRIM(IF(ISNUMBER(AD1371),IF(N(AD1371)&lt;=-Guide!$C$24,"▼ Bat Speed  ",IF(N(AD1371)&gt;=Guide!$C$24,"▲ Bat Speed  ","")),"")&amp;IF(N(Z1371)&gt;=Guide!$C$22,"▲ Contact  ","")&amp;IF(N(Z1371)&lt;=-Guide!$C$22,"▼ Contact  ","")&amp;IF(N(AB1371)&gt;=Guide!$C$23,"▲ Chase  ","")&amp;IF(N(AB1371)&lt;=-Guide!$C$23,"▼ Chase  ",""))="","Stable",TRIM(IF(ISNUMBER(AD1371),IF(N(AD1371)&lt;=-Guide!$C$24,"▼ Bat Speed  ",IF(N(AD1371)&gt;=Guide!$C$24,"▲ Bat Speed  ","")),"")&amp;IF(N(Z1371)&gt;=Guide!$C$22,"▲ Contact  ","")&amp;IF(N(Z1371)&lt;=-Guide!$C$22,"▼ Contact  ","")&amp;IF(N(AB1371)&gt;=Guide!$C$23,"▲ Chase  ","")&amp;IF(N(AB1371)&lt;=-Guide!$C$23,"▼ Chase  ",""))))</f>
        <v>Stable</v>
      </c>
      <c r="AF1371" s="35" t="n">
        <f aca="false">MATCH(Counts!A1371,'Season Counts'!$A$2:$A$740,0)</f>
        <v>358</v>
      </c>
    </row>
    <row r="1372" customFormat="false" ht="15" hidden="false" customHeight="false" outlineLevel="0" collapsed="false">
      <c r="A1372" s="34" t="str">
        <f aca="false">Counts!B1372</f>
        <v>LAD</v>
      </c>
      <c r="B1372" s="5" t="str">
        <f aca="false">Counts!C1372</f>
        <v>Freddie Freeman</v>
      </c>
      <c r="C1372" s="34" t="str">
        <f aca="false">Counts!F1372</f>
        <v>May</v>
      </c>
      <c r="D1372" s="35" t="n">
        <f aca="false">IFERROR(Counts!P1372,"")</f>
        <v>116</v>
      </c>
      <c r="E1372" s="36" t="n">
        <f aca="false">IFERROR(Counts!R1372/Counts!Q1372,"")</f>
        <v>0.287234042553192</v>
      </c>
      <c r="F1372" s="36" t="n">
        <f aca="false">IFERROR((Counts!R1372+Counts!V1372+Counts!W1372)/(Counts!Q1372+Counts!V1372+Counts!W1372+Counts!X1372),"")</f>
        <v>0.396551724137931</v>
      </c>
      <c r="G1372" s="36" t="n">
        <f aca="false">IFERROR((Counts!R1372+Counts!S1372+2*Counts!T1372+3*Counts!U1372)/Counts!Q1372,"")</f>
        <v>0.531914893617021</v>
      </c>
      <c r="H1372" s="35" t="n">
        <f aca="false">IFERROR(Counts!U1372,"")</f>
        <v>5</v>
      </c>
      <c r="I1372" s="36" t="n">
        <f aca="false">IFERROR(Counts!Z1372/Counts!AA1372,"")</f>
        <v>0.395689655172414</v>
      </c>
      <c r="J1372" s="36" t="n">
        <f aca="false">IFERROR(Counts!AB1372/Counts!AA1372,"")</f>
        <v>0.359551724137931</v>
      </c>
      <c r="K1372" s="37" t="n">
        <f aca="false">IFERROR((Counts!AB1372-Counts!Z1372)/Counts!AA1372,"")</f>
        <v>-0.0361379310344828</v>
      </c>
      <c r="L1372" s="38" t="n">
        <f aca="false">IFERROR(Counts!Y1372/Counts!P1372,"")</f>
        <v>0.241379310344828</v>
      </c>
      <c r="M1372" s="38" t="n">
        <f aca="false">IFERROR(Counts!V1372/Counts!P1372,"")</f>
        <v>0.163793103448276</v>
      </c>
      <c r="N1372" s="38" t="n">
        <f aca="false">IFERROR(Counts!AD1372/Counts!AC1372,"")</f>
        <v>0.0869565217391304</v>
      </c>
      <c r="O1372" s="38" t="n">
        <f aca="false">IFERROR(Counts!AE1372/Counts!AC1372,"")</f>
        <v>0.449275362318841</v>
      </c>
      <c r="P1372" s="39" t="n">
        <f aca="false">IFERROR(Counts!AG1372/Counts!AF1372,"")</f>
        <v>91.1971014492754</v>
      </c>
      <c r="Q1372" s="38" t="n">
        <f aca="false">IFERROR(Counts!AH1372/Counts!AC1372,"")</f>
        <v>0.391304347826087</v>
      </c>
      <c r="R1372" s="38" t="n">
        <f aca="false">IFERROR(Counts!N1372/Counts!M1372,"")</f>
        <v>0.207272727272727</v>
      </c>
      <c r="S1372" s="38" t="n">
        <f aca="false">IFERROR(Counts!K1372/Counts!J1372,"")</f>
        <v>0.753246753246753</v>
      </c>
      <c r="T1372" s="38" t="n">
        <f aca="false">IFERROR(Counts!I1372/Counts!H1372,"")</f>
        <v>0.229437229437229</v>
      </c>
      <c r="U1372" s="38" t="n">
        <f aca="false">IFERROR(1-Counts!L1372/Counts!K1372,"")</f>
        <v>0.839080459770115</v>
      </c>
      <c r="V1372" s="39" t="n">
        <f aca="false">IFERROR(Counts!AJ1372/Counts!AI1372,"")</f>
        <v>69.6235849056604</v>
      </c>
      <c r="W1372" s="38" t="n">
        <f aca="false">IFERROR(Counts!AK1372/Counts!AI1372,"")</f>
        <v>0.0377358490566038</v>
      </c>
      <c r="X1372" s="40" t="n">
        <f aca="false">IFERROR(Counts!O1372,"")</f>
        <v>7.762</v>
      </c>
      <c r="Y1372" s="36" t="n">
        <f aca="false">IFERROR(INDEX('Season Counts'!$Y$2:$Y$740,$AF1372)/INDEX('Season Counts'!$X$2:$X$740,$AF1372),"")</f>
        <v>0.36278801843318</v>
      </c>
      <c r="Z1372" s="37" t="n">
        <f aca="false">IFERROR(J1372-Y1372,"")</f>
        <v>-0.00323629429524874</v>
      </c>
      <c r="AA1372" s="38" t="n">
        <f aca="false">IFERROR(INDEX('Season Counts'!$K$2:$K$740,$AF1372)/INDEX('Season Counts'!$J$2:$J$740,$AF1372),"")</f>
        <v>0.292682926829268</v>
      </c>
      <c r="AB1372" s="41" t="n">
        <f aca="false">IFERROR(R1372-AA1372,"")</f>
        <v>-0.085410199556541</v>
      </c>
      <c r="AC1372" s="39" t="n">
        <f aca="false">IFERROR(INDEX('Season Counts'!$AG$2:$AG$740,$AF1372)/INDEX('Season Counts'!$AF$2:$AF$740,$AF1372),"")</f>
        <v>70.1424342105263</v>
      </c>
      <c r="AD1372" s="40" t="n">
        <f aca="false">IFERROR(V1372-AC1372,"")</f>
        <v>-0.518849304865938</v>
      </c>
      <c r="AE1372" s="4" t="str">
        <f aca="false">IF(D1372&lt;Guide!$C$21,"Low PA",IF(TRIM(IF(ISNUMBER(AD1372),IF(N(AD1372)&lt;=-Guide!$C$24,"▼ Bat Speed  ",IF(N(AD1372)&gt;=Guide!$C$24,"▲ Bat Speed  ","")),"")&amp;IF(N(Z1372)&gt;=Guide!$C$22,"▲ Contact  ","")&amp;IF(N(Z1372)&lt;=-Guide!$C$22,"▼ Contact  ","")&amp;IF(N(AB1372)&gt;=Guide!$C$23,"▲ Chase  ","")&amp;IF(N(AB1372)&lt;=-Guide!$C$23,"▼ Chase  ",""))="","Stable",TRIM(IF(ISNUMBER(AD1372),IF(N(AD1372)&lt;=-Guide!$C$24,"▼ Bat Speed  ",IF(N(AD1372)&gt;=Guide!$C$24,"▲ Bat Speed  ","")),"")&amp;IF(N(Z1372)&gt;=Guide!$C$22,"▲ Contact  ","")&amp;IF(N(Z1372)&lt;=-Guide!$C$22,"▼ Contact  ","")&amp;IF(N(AB1372)&gt;=Guide!$C$23,"▲ Chase  ","")&amp;IF(N(AB1372)&lt;=-Guide!$C$23,"▼ Chase  ",""))))</f>
        <v>▼ Chase</v>
      </c>
      <c r="AF1372" s="35" t="n">
        <f aca="false">MATCH(Counts!A1372,'Season Counts'!$A$2:$A$740,0)</f>
        <v>358</v>
      </c>
    </row>
    <row r="1373" customFormat="false" ht="15" hidden="false" customHeight="false" outlineLevel="0" collapsed="false">
      <c r="A1373" s="34" t="str">
        <f aca="false">Counts!B1373</f>
        <v>LAD</v>
      </c>
      <c r="B1373" s="5" t="str">
        <f aca="false">Counts!C1373</f>
        <v>Freddie Freeman</v>
      </c>
      <c r="C1373" s="34" t="str">
        <f aca="false">Counts!F1373</f>
        <v>Jun</v>
      </c>
      <c r="D1373" s="35" t="n">
        <f aca="false">IFERROR(Counts!P1373,"")</f>
        <v>120</v>
      </c>
      <c r="E1373" s="36" t="n">
        <f aca="false">IFERROR(Counts!R1373/Counts!Q1373,"")</f>
        <v>0.336538461538462</v>
      </c>
      <c r="F1373" s="36" t="n">
        <f aca="false">IFERROR((Counts!R1373+Counts!V1373+Counts!W1373)/(Counts!Q1373+Counts!V1373+Counts!W1373+Counts!X1373),"")</f>
        <v>0.425</v>
      </c>
      <c r="G1373" s="36" t="n">
        <f aca="false">IFERROR((Counts!R1373+Counts!S1373+2*Counts!T1373+3*Counts!U1373)/Counts!Q1373,"")</f>
        <v>0.548076923076923</v>
      </c>
      <c r="H1373" s="35" t="n">
        <f aca="false">IFERROR(Counts!U1373,"")</f>
        <v>5</v>
      </c>
      <c r="I1373" s="36" t="n">
        <f aca="false">IFERROR(Counts!Z1373/Counts!AA1373,"")</f>
        <v>0.422083333333333</v>
      </c>
      <c r="J1373" s="36" t="n">
        <f aca="false">IFERROR(Counts!AB1373/Counts!AA1373,"")</f>
        <v>0.418125</v>
      </c>
      <c r="K1373" s="37" t="n">
        <f aca="false">IFERROR((Counts!AB1373-Counts!Z1373)/Counts!AA1373,"")</f>
        <v>-0.00395833333333335</v>
      </c>
      <c r="L1373" s="38" t="n">
        <f aca="false">IFERROR(Counts!Y1373/Counts!P1373,"")</f>
        <v>0.141666666666667</v>
      </c>
      <c r="M1373" s="38" t="n">
        <f aca="false">IFERROR(Counts!V1373/Counts!P1373,"")</f>
        <v>0.116666666666667</v>
      </c>
      <c r="N1373" s="38" t="n">
        <f aca="false">IFERROR(Counts!AD1373/Counts!AC1373,"")</f>
        <v>0.114942528735632</v>
      </c>
      <c r="O1373" s="38" t="n">
        <f aca="false">IFERROR(Counts!AE1373/Counts!AC1373,"")</f>
        <v>0.436781609195402</v>
      </c>
      <c r="P1373" s="39" t="n">
        <f aca="false">IFERROR(Counts!AG1373/Counts!AF1373,"")</f>
        <v>88.7068965517241</v>
      </c>
      <c r="Q1373" s="38" t="n">
        <f aca="false">IFERROR(Counts!AH1373/Counts!AC1373,"")</f>
        <v>0.448275862068966</v>
      </c>
      <c r="R1373" s="38" t="n">
        <f aca="false">IFERROR(Counts!N1373/Counts!M1373,"")</f>
        <v>0.288194444444444</v>
      </c>
      <c r="S1373" s="38" t="n">
        <f aca="false">IFERROR(Counts!K1373/Counts!J1373,"")</f>
        <v>0.771428571428572</v>
      </c>
      <c r="T1373" s="38" t="n">
        <f aca="false">IFERROR(Counts!I1373/Counts!H1373,"")</f>
        <v>0.165441176470588</v>
      </c>
      <c r="U1373" s="38" t="n">
        <f aca="false">IFERROR(1-Counts!L1373/Counts!K1373,"")</f>
        <v>0.873015873015873</v>
      </c>
      <c r="V1373" s="39" t="n">
        <f aca="false">IFERROR(Counts!AJ1373/Counts!AI1373,"")</f>
        <v>70.450622406639</v>
      </c>
      <c r="W1373" s="38" t="n">
        <f aca="false">IFERROR(Counts!AK1373/Counts!AI1373,"")</f>
        <v>0.0912863070539419</v>
      </c>
      <c r="X1373" s="40" t="n">
        <f aca="false">IFERROR(Counts!O1373,"")</f>
        <v>9.972</v>
      </c>
      <c r="Y1373" s="36" t="n">
        <f aca="false">IFERROR(INDEX('Season Counts'!$Y$2:$Y$740,$AF1373)/INDEX('Season Counts'!$X$2:$X$740,$AF1373),"")</f>
        <v>0.36278801843318</v>
      </c>
      <c r="Z1373" s="37" t="n">
        <f aca="false">IFERROR(J1373-Y1373,"")</f>
        <v>0.0553369815668202</v>
      </c>
      <c r="AA1373" s="38" t="n">
        <f aca="false">IFERROR(INDEX('Season Counts'!$K$2:$K$740,$AF1373)/INDEX('Season Counts'!$J$2:$J$740,$AF1373),"")</f>
        <v>0.292682926829268</v>
      </c>
      <c r="AB1373" s="41" t="n">
        <f aca="false">IFERROR(R1373-AA1373,"")</f>
        <v>-0.00448848238482386</v>
      </c>
      <c r="AC1373" s="39" t="n">
        <f aca="false">IFERROR(INDEX('Season Counts'!$AG$2:$AG$740,$AF1373)/INDEX('Season Counts'!$AF$2:$AF$740,$AF1373),"")</f>
        <v>70.1424342105263</v>
      </c>
      <c r="AD1373" s="40" t="n">
        <f aca="false">IFERROR(V1373-AC1373,"")</f>
        <v>0.308188196112681</v>
      </c>
      <c r="AE1373" s="4" t="str">
        <f aca="false">IF(D1373&lt;Guide!$C$21,"Low PA",IF(TRIM(IF(ISNUMBER(AD1373),IF(N(AD1373)&lt;=-Guide!$C$24,"▼ Bat Speed  ",IF(N(AD1373)&gt;=Guide!$C$24,"▲ Bat Speed  ","")),"")&amp;IF(N(Z1373)&gt;=Guide!$C$22,"▲ Contact  ","")&amp;IF(N(Z1373)&lt;=-Guide!$C$22,"▼ Contact  ","")&amp;IF(N(AB1373)&gt;=Guide!$C$23,"▲ Chase  ","")&amp;IF(N(AB1373)&lt;=-Guide!$C$23,"▼ Chase  ",""))="","Stable",TRIM(IF(ISNUMBER(AD1373),IF(N(AD1373)&lt;=-Guide!$C$24,"▼ Bat Speed  ",IF(N(AD1373)&gt;=Guide!$C$24,"▲ Bat Speed  ","")),"")&amp;IF(N(Z1373)&gt;=Guide!$C$22,"▲ Contact  ","")&amp;IF(N(Z1373)&lt;=-Guide!$C$22,"▼ Contact  ","")&amp;IF(N(AB1373)&gt;=Guide!$C$23,"▲ Chase  ","")&amp;IF(N(AB1373)&lt;=-Guide!$C$23,"▼ Chase  ",""))))</f>
        <v>▲ Contact</v>
      </c>
      <c r="AF1373" s="35" t="n">
        <f aca="false">MATCH(Counts!A1373,'Season Counts'!$A$2:$A$740,0)</f>
        <v>358</v>
      </c>
    </row>
    <row r="1374" customFormat="false" ht="15" hidden="false" customHeight="false" outlineLevel="0" collapsed="false">
      <c r="A1374" s="34" t="str">
        <f aca="false">Counts!B1374</f>
        <v>LAD</v>
      </c>
      <c r="B1374" s="5" t="str">
        <f aca="false">Counts!C1374</f>
        <v>Freddie Freeman</v>
      </c>
      <c r="C1374" s="34" t="str">
        <f aca="false">Counts!F1374</f>
        <v>Jul</v>
      </c>
      <c r="D1374" s="35" t="n">
        <f aca="false">IFERROR(Counts!P1374,"")</f>
        <v>99</v>
      </c>
      <c r="E1374" s="36" t="n">
        <f aca="false">IFERROR(Counts!R1374/Counts!Q1374,"")</f>
        <v>0.347826086956522</v>
      </c>
      <c r="F1374" s="36" t="n">
        <f aca="false">IFERROR((Counts!R1374+Counts!V1374+Counts!W1374)/(Counts!Q1374+Counts!V1374+Counts!W1374+Counts!X1374),"")</f>
        <v>0.383838383838384</v>
      </c>
      <c r="G1374" s="36" t="n">
        <f aca="false">IFERROR((Counts!R1374+Counts!S1374+2*Counts!T1374+3*Counts!U1374)/Counts!Q1374,"")</f>
        <v>0.467391304347826</v>
      </c>
      <c r="H1374" s="35" t="n">
        <f aca="false">IFERROR(Counts!U1374,"")</f>
        <v>2</v>
      </c>
      <c r="I1374" s="36" t="n">
        <f aca="false">IFERROR(Counts!Z1374/Counts!AA1374,"")</f>
        <v>0.373711340206186</v>
      </c>
      <c r="J1374" s="36" t="n">
        <f aca="false">IFERROR(Counts!AB1374/Counts!AA1374,"")</f>
        <v>0.354350515463918</v>
      </c>
      <c r="K1374" s="37" t="n">
        <f aca="false">IFERROR((Counts!AB1374-Counts!Z1374)/Counts!AA1374,"")</f>
        <v>-0.019360824742268</v>
      </c>
      <c r="L1374" s="38" t="n">
        <f aca="false">IFERROR(Counts!Y1374/Counts!P1374,"")</f>
        <v>0.171717171717172</v>
      </c>
      <c r="M1374" s="38" t="n">
        <f aca="false">IFERROR(Counts!V1374/Counts!P1374,"")</f>
        <v>0.0606060606060606</v>
      </c>
      <c r="N1374" s="38" t="n">
        <f aca="false">IFERROR(Counts!AD1374/Counts!AC1374,"")</f>
        <v>0.0263157894736842</v>
      </c>
      <c r="O1374" s="38" t="n">
        <f aca="false">IFERROR(Counts!AE1374/Counts!AC1374,"")</f>
        <v>0.381578947368421</v>
      </c>
      <c r="P1374" s="39" t="n">
        <f aca="false">IFERROR(Counts!AG1374/Counts!AF1374,"")</f>
        <v>88.524</v>
      </c>
      <c r="Q1374" s="38" t="n">
        <f aca="false">IFERROR(Counts!AH1374/Counts!AC1374,"")</f>
        <v>0.43421052631579</v>
      </c>
      <c r="R1374" s="38" t="n">
        <f aca="false">IFERROR(Counts!N1374/Counts!M1374,"")</f>
        <v>0.325358851674641</v>
      </c>
      <c r="S1374" s="38" t="n">
        <f aca="false">IFERROR(Counts!K1374/Counts!J1374,"")</f>
        <v>0.798882681564246</v>
      </c>
      <c r="T1374" s="38" t="n">
        <f aca="false">IFERROR(Counts!I1374/Counts!H1374,"")</f>
        <v>0.232227488151659</v>
      </c>
      <c r="U1374" s="38" t="n">
        <f aca="false">IFERROR(1-Counts!L1374/Counts!K1374,"")</f>
        <v>0.804195804195804</v>
      </c>
      <c r="V1374" s="39" t="n">
        <f aca="false">IFERROR(Counts!AJ1374/Counts!AI1374,"")</f>
        <v>70.5466666666667</v>
      </c>
      <c r="W1374" s="38" t="n">
        <f aca="false">IFERROR(Counts!AK1374/Counts!AI1374,"")</f>
        <v>0.102564102564103</v>
      </c>
      <c r="X1374" s="40" t="n">
        <f aca="false">IFERROR(Counts!O1374,"")</f>
        <v>3.062</v>
      </c>
      <c r="Y1374" s="36" t="n">
        <f aca="false">IFERROR(INDEX('Season Counts'!$Y$2:$Y$740,$AF1374)/INDEX('Season Counts'!$X$2:$X$740,$AF1374),"")</f>
        <v>0.36278801843318</v>
      </c>
      <c r="Z1374" s="37" t="n">
        <f aca="false">IFERROR(J1374-Y1374,"")</f>
        <v>-0.00843750296926221</v>
      </c>
      <c r="AA1374" s="38" t="n">
        <f aca="false">IFERROR(INDEX('Season Counts'!$K$2:$K$740,$AF1374)/INDEX('Season Counts'!$J$2:$J$740,$AF1374),"")</f>
        <v>0.292682926829268</v>
      </c>
      <c r="AB1374" s="41" t="n">
        <f aca="false">IFERROR(R1374-AA1374,"")</f>
        <v>0.0326759248453729</v>
      </c>
      <c r="AC1374" s="39" t="n">
        <f aca="false">IFERROR(INDEX('Season Counts'!$AG$2:$AG$740,$AF1374)/INDEX('Season Counts'!$AF$2:$AF$740,$AF1374),"")</f>
        <v>70.1424342105263</v>
      </c>
      <c r="AD1374" s="40" t="n">
        <f aca="false">IFERROR(V1374-AC1374,"")</f>
        <v>0.404232456140349</v>
      </c>
      <c r="AE1374" s="4" t="str">
        <f aca="false">IF(D1374&lt;Guide!$C$21,"Low PA",IF(TRIM(IF(ISNUMBER(AD1374),IF(N(AD1374)&lt;=-Guide!$C$24,"▼ Bat Speed  ",IF(N(AD1374)&gt;=Guide!$C$24,"▲ Bat Speed  ","")),"")&amp;IF(N(Z1374)&gt;=Guide!$C$22,"▲ Contact  ","")&amp;IF(N(Z1374)&lt;=-Guide!$C$22,"▼ Contact  ","")&amp;IF(N(AB1374)&gt;=Guide!$C$23,"▲ Chase  ","")&amp;IF(N(AB1374)&lt;=-Guide!$C$23,"▼ Chase  ",""))="","Stable",TRIM(IF(ISNUMBER(AD1374),IF(N(AD1374)&lt;=-Guide!$C$24,"▼ Bat Speed  ",IF(N(AD1374)&gt;=Guide!$C$24,"▲ Bat Speed  ","")),"")&amp;IF(N(Z1374)&gt;=Guide!$C$22,"▲ Contact  ","")&amp;IF(N(Z1374)&lt;=-Guide!$C$22,"▼ Contact  ","")&amp;IF(N(AB1374)&gt;=Guide!$C$23,"▲ Chase  ","")&amp;IF(N(AB1374)&lt;=-Guide!$C$23,"▼ Chase  ",""))))</f>
        <v>Stable</v>
      </c>
      <c r="AF1374" s="35" t="n">
        <f aca="false">MATCH(Counts!A1374,'Season Counts'!$A$2:$A$740,0)</f>
        <v>358</v>
      </c>
    </row>
    <row r="1375" customFormat="false" ht="15" hidden="false" customHeight="false" outlineLevel="0" collapsed="false">
      <c r="A1375" s="34" t="str">
        <f aca="false">Counts!B1375</f>
        <v>LAD</v>
      </c>
      <c r="B1375" s="5" t="str">
        <f aca="false">Counts!C1375</f>
        <v>Freddie Freeman</v>
      </c>
      <c r="C1375" s="34" t="str">
        <f aca="false">Counts!F1375</f>
        <v>Aug</v>
      </c>
      <c r="D1375" s="35" t="n">
        <f aca="false">IFERROR(Counts!P1375,"")</f>
        <v>109</v>
      </c>
      <c r="E1375" s="36" t="n">
        <f aca="false">IFERROR(Counts!R1375/Counts!Q1375,"")</f>
        <v>0.298969072164948</v>
      </c>
      <c r="F1375" s="36" t="n">
        <f aca="false">IFERROR((Counts!R1375+Counts!V1375+Counts!W1375)/(Counts!Q1375+Counts!V1375+Counts!W1375+Counts!X1375),"")</f>
        <v>0.357798165137615</v>
      </c>
      <c r="G1375" s="36" t="n">
        <f aca="false">IFERROR((Counts!R1375+Counts!S1375+2*Counts!T1375+3*Counts!U1375)/Counts!Q1375,"")</f>
        <v>0.350515463917526</v>
      </c>
      <c r="H1375" s="35" t="n">
        <f aca="false">IFERROR(Counts!U1375,"")</f>
        <v>0</v>
      </c>
      <c r="I1375" s="36" t="n">
        <f aca="false">IFERROR(Counts!Z1375/Counts!AA1375,"")</f>
        <v>0.315566037735849</v>
      </c>
      <c r="J1375" s="36" t="n">
        <f aca="false">IFERROR(Counts!AB1375/Counts!AA1375,"")</f>
        <v>0.333009433962264</v>
      </c>
      <c r="K1375" s="37" t="n">
        <f aca="false">IFERROR((Counts!AB1375-Counts!Z1375)/Counts!AA1375,"")</f>
        <v>0.0174433962264151</v>
      </c>
      <c r="L1375" s="38" t="n">
        <f aca="false">IFERROR(Counts!Y1375/Counts!P1375,"")</f>
        <v>0.155963302752294</v>
      </c>
      <c r="M1375" s="38" t="n">
        <f aca="false">IFERROR(Counts!V1375/Counts!P1375,"")</f>
        <v>0.0917431192660551</v>
      </c>
      <c r="N1375" s="38" t="n">
        <f aca="false">IFERROR(Counts!AD1375/Counts!AC1375,"")</f>
        <v>0.024390243902439</v>
      </c>
      <c r="O1375" s="38" t="n">
        <f aca="false">IFERROR(Counts!AE1375/Counts!AC1375,"")</f>
        <v>0.341463414634146</v>
      </c>
      <c r="P1375" s="39" t="n">
        <f aca="false">IFERROR(Counts!AG1375/Counts!AF1375,"")</f>
        <v>87.7185185185185</v>
      </c>
      <c r="Q1375" s="38" t="n">
        <f aca="false">IFERROR(Counts!AH1375/Counts!AC1375,"")</f>
        <v>0.426829268292683</v>
      </c>
      <c r="R1375" s="38" t="n">
        <f aca="false">IFERROR(Counts!N1375/Counts!M1375,"")</f>
        <v>0.355855855855856</v>
      </c>
      <c r="S1375" s="38" t="n">
        <f aca="false">IFERROR(Counts!K1375/Counts!J1375,"")</f>
        <v>0.678048780487805</v>
      </c>
      <c r="T1375" s="38" t="n">
        <f aca="false">IFERROR(Counts!I1375/Counts!H1375,"")</f>
        <v>0.201834862385321</v>
      </c>
      <c r="U1375" s="38" t="n">
        <f aca="false">IFERROR(1-Counts!L1375/Counts!K1375,"")</f>
        <v>0.892086330935252</v>
      </c>
      <c r="V1375" s="39" t="n">
        <f aca="false">IFERROR(Counts!AJ1375/Counts!AI1375,"")</f>
        <v>69.5321052631579</v>
      </c>
      <c r="W1375" s="38" t="n">
        <f aca="false">IFERROR(Counts!AK1375/Counts!AI1375,"")</f>
        <v>0.0526315789473684</v>
      </c>
      <c r="X1375" s="40" t="n">
        <f aca="false">IFERROR(Counts!O1375,"")</f>
        <v>-1.627</v>
      </c>
      <c r="Y1375" s="36" t="n">
        <f aca="false">IFERROR(INDEX('Season Counts'!$Y$2:$Y$740,$AF1375)/INDEX('Season Counts'!$X$2:$X$740,$AF1375),"")</f>
        <v>0.36278801843318</v>
      </c>
      <c r="Z1375" s="37" t="n">
        <f aca="false">IFERROR(J1375-Y1375,"")</f>
        <v>-0.0297785844709156</v>
      </c>
      <c r="AA1375" s="38" t="n">
        <f aca="false">IFERROR(INDEX('Season Counts'!$K$2:$K$740,$AF1375)/INDEX('Season Counts'!$J$2:$J$740,$AF1375),"")</f>
        <v>0.292682926829268</v>
      </c>
      <c r="AB1375" s="41" t="n">
        <f aca="false">IFERROR(R1375-AA1375,"")</f>
        <v>0.0631729290265876</v>
      </c>
      <c r="AC1375" s="39" t="n">
        <f aca="false">IFERROR(INDEX('Season Counts'!$AG$2:$AG$740,$AF1375)/INDEX('Season Counts'!$AF$2:$AF$740,$AF1375),"")</f>
        <v>70.1424342105263</v>
      </c>
      <c r="AD1375" s="40" t="n">
        <f aca="false">IFERROR(V1375-AC1375,"")</f>
        <v>-0.610328947368416</v>
      </c>
      <c r="AE1375" s="4" t="str">
        <f aca="false">IF(D1375&lt;Guide!$C$21,"Low PA",IF(TRIM(IF(ISNUMBER(AD1375),IF(N(AD1375)&lt;=-Guide!$C$24,"▼ Bat Speed  ",IF(N(AD1375)&gt;=Guide!$C$24,"▲ Bat Speed  ","")),"")&amp;IF(N(Z1375)&gt;=Guide!$C$22,"▲ Contact  ","")&amp;IF(N(Z1375)&lt;=-Guide!$C$22,"▼ Contact  ","")&amp;IF(N(AB1375)&gt;=Guide!$C$23,"▲ Chase  ","")&amp;IF(N(AB1375)&lt;=-Guide!$C$23,"▼ Chase  ",""))="","Stable",TRIM(IF(ISNUMBER(AD1375),IF(N(AD1375)&lt;=-Guide!$C$24,"▼ Bat Speed  ",IF(N(AD1375)&gt;=Guide!$C$24,"▲ Bat Speed  ","")),"")&amp;IF(N(Z1375)&gt;=Guide!$C$22,"▲ Contact  ","")&amp;IF(N(Z1375)&lt;=-Guide!$C$22,"▼ Contact  ","")&amp;IF(N(AB1375)&gt;=Guide!$C$23,"▲ Chase  ","")&amp;IF(N(AB1375)&lt;=-Guide!$C$23,"▼ Chase  ",""))))</f>
        <v>▲ Chase</v>
      </c>
      <c r="AF1375" s="35" t="n">
        <f aca="false">MATCH(Counts!A1375,'Season Counts'!$A$2:$A$740,0)</f>
        <v>358</v>
      </c>
    </row>
    <row r="1376" customFormat="false" ht="15" hidden="false" customHeight="false" outlineLevel="0" collapsed="false">
      <c r="A1376" s="34" t="str">
        <f aca="false">Counts!B1376</f>
        <v>LAD</v>
      </c>
      <c r="B1376" s="5" t="str">
        <f aca="false">Counts!C1376</f>
        <v>Freddie Freeman</v>
      </c>
      <c r="C1376" s="34" t="str">
        <f aca="false">Counts!F1376</f>
        <v>Sep</v>
      </c>
      <c r="D1376" s="35" t="n">
        <f aca="false">IFERROR(Counts!P1376,"")</f>
        <v>85</v>
      </c>
      <c r="E1376" s="36" t="n">
        <f aca="false">IFERROR(Counts!R1376/Counts!Q1376,"")</f>
        <v>0.184210526315789</v>
      </c>
      <c r="F1376" s="36" t="n">
        <f aca="false">IFERROR((Counts!R1376+Counts!V1376+Counts!W1376)/(Counts!Q1376+Counts!V1376+Counts!W1376+Counts!X1376),"")</f>
        <v>0.258823529411765</v>
      </c>
      <c r="G1376" s="36" t="n">
        <f aca="false">IFERROR((Counts!R1376+Counts!S1376+2*Counts!T1376+3*Counts!U1376)/Counts!Q1376,"")</f>
        <v>0.223684210526316</v>
      </c>
      <c r="H1376" s="35" t="n">
        <f aca="false">IFERROR(Counts!U1376,"")</f>
        <v>1</v>
      </c>
      <c r="I1376" s="36" t="n">
        <f aca="false">IFERROR(Counts!Z1376/Counts!AA1376,"")</f>
        <v>0.227058823529412</v>
      </c>
      <c r="J1376" s="36" t="n">
        <f aca="false">IFERROR(Counts!AB1376/Counts!AA1376,"")</f>
        <v>0.294352941176471</v>
      </c>
      <c r="K1376" s="37" t="n">
        <f aca="false">IFERROR((Counts!AB1376-Counts!Z1376)/Counts!AA1376,"")</f>
        <v>0.0672941176470588</v>
      </c>
      <c r="L1376" s="38" t="n">
        <f aca="false">IFERROR(Counts!Y1376/Counts!P1376,"")</f>
        <v>0.270588235294118</v>
      </c>
      <c r="M1376" s="38" t="n">
        <f aca="false">IFERROR(Counts!V1376/Counts!P1376,"")</f>
        <v>0.0705882352941177</v>
      </c>
      <c r="N1376" s="38" t="n">
        <f aca="false">IFERROR(Counts!AD1376/Counts!AC1376,"")</f>
        <v>0.0740740740740741</v>
      </c>
      <c r="O1376" s="38" t="n">
        <f aca="false">IFERROR(Counts!AE1376/Counts!AC1376,"")</f>
        <v>0.351851851851852</v>
      </c>
      <c r="P1376" s="39" t="n">
        <f aca="false">IFERROR(Counts!AG1376/Counts!AF1376,"")</f>
        <v>87.5111111111111</v>
      </c>
      <c r="Q1376" s="38" t="n">
        <f aca="false">IFERROR(Counts!AH1376/Counts!AC1376,"")</f>
        <v>0.351851851851852</v>
      </c>
      <c r="R1376" s="38" t="n">
        <f aca="false">IFERROR(Counts!N1376/Counts!M1376,"")</f>
        <v>0.274611398963731</v>
      </c>
      <c r="S1376" s="38" t="n">
        <f aca="false">IFERROR(Counts!K1376/Counts!J1376,"")</f>
        <v>0.657894736842105</v>
      </c>
      <c r="T1376" s="38" t="n">
        <f aca="false">IFERROR(Counts!I1376/Counts!H1376,"")</f>
        <v>0.320224719101124</v>
      </c>
      <c r="U1376" s="38" t="n">
        <f aca="false">IFERROR(1-Counts!L1376/Counts!K1376,"")</f>
        <v>0.776</v>
      </c>
      <c r="V1376" s="39" t="n">
        <f aca="false">IFERROR(Counts!AJ1376/Counts!AI1376,"")</f>
        <v>69.6736842105263</v>
      </c>
      <c r="W1376" s="38" t="n">
        <f aca="false">IFERROR(Counts!AK1376/Counts!AI1376,"")</f>
        <v>0.0460526315789474</v>
      </c>
      <c r="X1376" s="40" t="n">
        <f aca="false">IFERROR(Counts!O1376,"")</f>
        <v>-6.786</v>
      </c>
      <c r="Y1376" s="36" t="n">
        <f aca="false">IFERROR(INDEX('Season Counts'!$Y$2:$Y$740,$AF1376)/INDEX('Season Counts'!$X$2:$X$740,$AF1376),"")</f>
        <v>0.36278801843318</v>
      </c>
      <c r="Z1376" s="37" t="n">
        <f aca="false">IFERROR(J1376-Y1376,"")</f>
        <v>-0.0684350772567092</v>
      </c>
      <c r="AA1376" s="38" t="n">
        <f aca="false">IFERROR(INDEX('Season Counts'!$K$2:$K$740,$AF1376)/INDEX('Season Counts'!$J$2:$J$740,$AF1376),"")</f>
        <v>0.292682926829268</v>
      </c>
      <c r="AB1376" s="41" t="n">
        <f aca="false">IFERROR(R1376-AA1376,"")</f>
        <v>-0.0180715278655377</v>
      </c>
      <c r="AC1376" s="39" t="n">
        <f aca="false">IFERROR(INDEX('Season Counts'!$AG$2:$AG$740,$AF1376)/INDEX('Season Counts'!$AF$2:$AF$740,$AF1376),"")</f>
        <v>70.1424342105263</v>
      </c>
      <c r="AD1376" s="40" t="n">
        <f aca="false">IFERROR(V1376-AC1376,"")</f>
        <v>-0.46875</v>
      </c>
      <c r="AE1376" s="4" t="str">
        <f aca="false">IF(D1376&lt;Guide!$C$21,"Low PA",IF(TRIM(IF(ISNUMBER(AD1376),IF(N(AD1376)&lt;=-Guide!$C$24,"▼ Bat Speed  ",IF(N(AD1376)&gt;=Guide!$C$24,"▲ Bat Speed  ","")),"")&amp;IF(N(Z1376)&gt;=Guide!$C$22,"▲ Contact  ","")&amp;IF(N(Z1376)&lt;=-Guide!$C$22,"▼ Contact  ","")&amp;IF(N(AB1376)&gt;=Guide!$C$23,"▲ Chase  ","")&amp;IF(N(AB1376)&lt;=-Guide!$C$23,"▼ Chase  ",""))="","Stable",TRIM(IF(ISNUMBER(AD1376),IF(N(AD1376)&lt;=-Guide!$C$24,"▼ Bat Speed  ",IF(N(AD1376)&gt;=Guide!$C$24,"▲ Bat Speed  ","")),"")&amp;IF(N(Z1376)&gt;=Guide!$C$22,"▲ Contact  ","")&amp;IF(N(Z1376)&lt;=-Guide!$C$22,"▼ Contact  ","")&amp;IF(N(AB1376)&gt;=Guide!$C$23,"▲ Chase  ","")&amp;IF(N(AB1376)&lt;=-Guide!$C$23,"▼ Chase  ",""))))</f>
        <v>▼ Contact</v>
      </c>
      <c r="AF1376" s="35" t="n">
        <f aca="false">MATCH(Counts!A1376,'Season Counts'!$A$2:$A$740,0)</f>
        <v>358</v>
      </c>
    </row>
    <row r="1377" customFormat="false" ht="15" hidden="false" customHeight="false" outlineLevel="0" collapsed="false">
      <c r="A1377" s="34" t="str">
        <f aca="false">Counts!B1377</f>
        <v>LAD</v>
      </c>
      <c r="B1377" s="5" t="str">
        <f aca="false">Counts!C1377</f>
        <v>Kyle Tucker</v>
      </c>
      <c r="C1377" s="34" t="str">
        <f aca="false">Counts!F1377</f>
        <v>Mar-Apr</v>
      </c>
      <c r="D1377" s="35" t="n">
        <f aca="false">IFERROR(Counts!P1377,"")</f>
        <v>133</v>
      </c>
      <c r="E1377" s="36" t="n">
        <f aca="false">IFERROR(Counts!R1377/Counts!Q1377,"")</f>
        <v>0.241379310344828</v>
      </c>
      <c r="F1377" s="36" t="n">
        <f aca="false">IFERROR((Counts!R1377+Counts!V1377+Counts!W1377)/(Counts!Q1377+Counts!V1377+Counts!W1377+Counts!X1377),"")</f>
        <v>0.330827067669173</v>
      </c>
      <c r="G1377" s="36" t="n">
        <f aca="false">IFERROR((Counts!R1377+Counts!S1377+2*Counts!T1377+3*Counts!U1377)/Counts!Q1377,"")</f>
        <v>0.370689655172414</v>
      </c>
      <c r="H1377" s="35" t="n">
        <f aca="false">IFERROR(Counts!U1377,"")</f>
        <v>3</v>
      </c>
      <c r="I1377" s="36" t="n">
        <f aca="false">IFERROR(Counts!Z1377/Counts!AA1377,"")</f>
        <v>0.314285714285714</v>
      </c>
      <c r="J1377" s="36" t="n">
        <f aca="false">IFERROR(Counts!AB1377/Counts!AA1377,"")</f>
        <v>0.31521052631579</v>
      </c>
      <c r="K1377" s="37" t="n">
        <f aca="false">IFERROR((Counts!AB1377-Counts!Z1377)/Counts!AA1377,"")</f>
        <v>0.000924812030075223</v>
      </c>
      <c r="L1377" s="38" t="n">
        <f aca="false">IFERROR(Counts!Y1377/Counts!P1377,"")</f>
        <v>0.218045112781955</v>
      </c>
      <c r="M1377" s="38" t="n">
        <f aca="false">IFERROR(Counts!V1377/Counts!P1377,"")</f>
        <v>0.120300751879699</v>
      </c>
      <c r="N1377" s="38" t="n">
        <f aca="false">IFERROR(Counts!AD1377/Counts!AC1377,"")</f>
        <v>0.0795454545454545</v>
      </c>
      <c r="O1377" s="38" t="n">
        <f aca="false">IFERROR(Counts!AE1377/Counts!AC1377,"")</f>
        <v>0.420454545454545</v>
      </c>
      <c r="P1377" s="39" t="n">
        <f aca="false">IFERROR(Counts!AG1377/Counts!AF1377,"")</f>
        <v>89.2113636363636</v>
      </c>
      <c r="Q1377" s="38" t="n">
        <f aca="false">IFERROR(Counts!AH1377/Counts!AC1377,"")</f>
        <v>0.386363636363636</v>
      </c>
      <c r="R1377" s="38" t="n">
        <f aca="false">IFERROR(Counts!N1377/Counts!M1377,"")</f>
        <v>0.23728813559322</v>
      </c>
      <c r="S1377" s="38" t="n">
        <f aca="false">IFERROR(Counts!K1377/Counts!J1377,"")</f>
        <v>0.75</v>
      </c>
      <c r="T1377" s="38" t="n">
        <f aca="false">IFERROR(Counts!I1377/Counts!H1377,"")</f>
        <v>0.208661417322835</v>
      </c>
      <c r="U1377" s="38" t="n">
        <f aca="false">IFERROR(1-Counts!L1377/Counts!K1377,"")</f>
        <v>0.868686868686869</v>
      </c>
      <c r="V1377" s="39" t="n">
        <f aca="false">IFERROR(Counts!AJ1377/Counts!AI1377,"")</f>
        <v>72.3756880733945</v>
      </c>
      <c r="W1377" s="38" t="n">
        <f aca="false">IFERROR(Counts!AK1377/Counts!AI1377,"")</f>
        <v>0.279816513761468</v>
      </c>
      <c r="X1377" s="40" t="n">
        <f aca="false">IFERROR(Counts!O1377,"")</f>
        <v>1.945</v>
      </c>
      <c r="Y1377" s="36" t="n">
        <f aca="false">IFERROR(INDEX('Season Counts'!$Y$2:$Y$740,$AF1377)/INDEX('Season Counts'!$X$2:$X$740,$AF1377),"")</f>
        <v>0.331120192307692</v>
      </c>
      <c r="Z1377" s="37" t="n">
        <f aca="false">IFERROR(J1377-Y1377,"")</f>
        <v>-0.0159096659919028</v>
      </c>
      <c r="AA1377" s="38" t="n">
        <f aca="false">IFERROR(INDEX('Season Counts'!$K$2:$K$740,$AF1377)/INDEX('Season Counts'!$J$2:$J$740,$AF1377),"")</f>
        <v>0.239078633836378</v>
      </c>
      <c r="AB1377" s="41" t="n">
        <f aca="false">IFERROR(R1377-AA1377,"")</f>
        <v>-0.00179049824315775</v>
      </c>
      <c r="AC1377" s="39" t="n">
        <f aca="false">IFERROR(INDEX('Season Counts'!$AG$2:$AG$740,$AF1377)/INDEX('Season Counts'!$AF$2:$AF$740,$AF1377),"")</f>
        <v>71.4342830009497</v>
      </c>
      <c r="AD1377" s="40" t="n">
        <f aca="false">IFERROR(V1377-AC1377,"")</f>
        <v>0.941405072444823</v>
      </c>
      <c r="AE1377" s="4" t="str">
        <f aca="false">IF(D1377&lt;Guide!$C$21,"Low PA",IF(TRIM(IF(ISNUMBER(AD1377),IF(N(AD1377)&lt;=-Guide!$C$24,"▼ Bat Speed  ",IF(N(AD1377)&gt;=Guide!$C$24,"▲ Bat Speed  ","")),"")&amp;IF(N(Z1377)&gt;=Guide!$C$22,"▲ Contact  ","")&amp;IF(N(Z1377)&lt;=-Guide!$C$22,"▼ Contact  ","")&amp;IF(N(AB1377)&gt;=Guide!$C$23,"▲ Chase  ","")&amp;IF(N(AB1377)&lt;=-Guide!$C$23,"▼ Chase  ",""))="","Stable",TRIM(IF(ISNUMBER(AD1377),IF(N(AD1377)&lt;=-Guide!$C$24,"▼ Bat Speed  ",IF(N(AD1377)&gt;=Guide!$C$24,"▲ Bat Speed  ","")),"")&amp;IF(N(Z1377)&gt;=Guide!$C$22,"▲ Contact  ","")&amp;IF(N(Z1377)&lt;=-Guide!$C$22,"▼ Contact  ","")&amp;IF(N(AB1377)&gt;=Guide!$C$23,"▲ Chase  ","")&amp;IF(N(AB1377)&lt;=-Guide!$C$23,"▼ Chase  ",""))))</f>
        <v>Stable</v>
      </c>
      <c r="AF1377" s="35" t="n">
        <f aca="false">MATCH(Counts!A1377,'Season Counts'!$A$2:$A$740,0)</f>
        <v>359</v>
      </c>
    </row>
    <row r="1378" customFormat="false" ht="15" hidden="false" customHeight="false" outlineLevel="0" collapsed="false">
      <c r="A1378" s="34" t="str">
        <f aca="false">Counts!B1378</f>
        <v>LAD</v>
      </c>
      <c r="B1378" s="5" t="str">
        <f aca="false">Counts!C1378</f>
        <v>Kyle Tucker</v>
      </c>
      <c r="C1378" s="34" t="str">
        <f aca="false">Counts!F1378</f>
        <v>May</v>
      </c>
      <c r="D1378" s="35" t="n">
        <f aca="false">IFERROR(Counts!P1378,"")</f>
        <v>107</v>
      </c>
      <c r="E1378" s="36" t="n">
        <f aca="false">IFERROR(Counts!R1378/Counts!Q1378,"")</f>
        <v>0.241758241758242</v>
      </c>
      <c r="F1378" s="36" t="n">
        <f aca="false">IFERROR((Counts!R1378+Counts!V1378+Counts!W1378)/(Counts!Q1378+Counts!V1378+Counts!W1378+Counts!X1378),"")</f>
        <v>0.345794392523364</v>
      </c>
      <c r="G1378" s="36" t="n">
        <f aca="false">IFERROR((Counts!R1378+Counts!S1378+2*Counts!T1378+3*Counts!U1378)/Counts!Q1378,"")</f>
        <v>0.417582417582418</v>
      </c>
      <c r="H1378" s="35" t="n">
        <f aca="false">IFERROR(Counts!U1378,"")</f>
        <v>1</v>
      </c>
      <c r="I1378" s="36" t="n">
        <f aca="false">IFERROR(Counts!Z1378/Counts!AA1378,"")</f>
        <v>0.335981308411215</v>
      </c>
      <c r="J1378" s="36" t="n">
        <f aca="false">IFERROR(Counts!AB1378/Counts!AA1378,"")</f>
        <v>0.333747663551402</v>
      </c>
      <c r="K1378" s="37" t="n">
        <f aca="false">IFERROR((Counts!AB1378-Counts!Z1378)/Counts!AA1378,"")</f>
        <v>-0.00223364485981312</v>
      </c>
      <c r="L1378" s="38" t="n">
        <f aca="false">IFERROR(Counts!Y1378/Counts!P1378,"")</f>
        <v>0.149532710280374</v>
      </c>
      <c r="M1378" s="38" t="n">
        <f aca="false">IFERROR(Counts!V1378/Counts!P1378,"")</f>
        <v>0.130841121495327</v>
      </c>
      <c r="N1378" s="38" t="n">
        <f aca="false">IFERROR(Counts!AD1378/Counts!AC1378,"")</f>
        <v>0.0263157894736842</v>
      </c>
      <c r="O1378" s="38" t="n">
        <f aca="false">IFERROR(Counts!AE1378/Counts!AC1378,"")</f>
        <v>0.381578947368421</v>
      </c>
      <c r="P1378" s="39" t="n">
        <f aca="false">IFERROR(Counts!AG1378/Counts!AF1378,"")</f>
        <v>88.9157894736842</v>
      </c>
      <c r="Q1378" s="38" t="n">
        <f aca="false">IFERROR(Counts!AH1378/Counts!AC1378,"")</f>
        <v>0.355263157894737</v>
      </c>
      <c r="R1378" s="38" t="n">
        <f aca="false">IFERROR(Counts!N1378/Counts!M1378,"")</f>
        <v>0.245454545454545</v>
      </c>
      <c r="S1378" s="38" t="n">
        <f aca="false">IFERROR(Counts!K1378/Counts!J1378,"")</f>
        <v>0.745</v>
      </c>
      <c r="T1378" s="38" t="n">
        <f aca="false">IFERROR(Counts!I1378/Counts!H1378,"")</f>
        <v>0.216748768472906</v>
      </c>
      <c r="U1378" s="38" t="n">
        <f aca="false">IFERROR(1-Counts!L1378/Counts!K1378,"")</f>
        <v>0.832214765100671</v>
      </c>
      <c r="V1378" s="39" t="n">
        <f aca="false">IFERROR(Counts!AJ1378/Counts!AI1378,"")</f>
        <v>70.9060773480663</v>
      </c>
      <c r="W1378" s="38" t="n">
        <f aca="false">IFERROR(Counts!AK1378/Counts!AI1378,"")</f>
        <v>0.209944751381215</v>
      </c>
      <c r="X1378" s="40" t="n">
        <f aca="false">IFERROR(Counts!O1378,"")</f>
        <v>0.508</v>
      </c>
      <c r="Y1378" s="36" t="n">
        <f aca="false">IFERROR(INDEX('Season Counts'!$Y$2:$Y$740,$AF1378)/INDEX('Season Counts'!$X$2:$X$740,$AF1378),"")</f>
        <v>0.331120192307692</v>
      </c>
      <c r="Z1378" s="37" t="n">
        <f aca="false">IFERROR(J1378-Y1378,"")</f>
        <v>0.00262747124370955</v>
      </c>
      <c r="AA1378" s="38" t="n">
        <f aca="false">IFERROR(INDEX('Season Counts'!$K$2:$K$740,$AF1378)/INDEX('Season Counts'!$J$2:$J$740,$AF1378),"")</f>
        <v>0.239078633836378</v>
      </c>
      <c r="AB1378" s="41" t="n">
        <f aca="false">IFERROR(R1378-AA1378,"")</f>
        <v>0.00637591161816736</v>
      </c>
      <c r="AC1378" s="39" t="n">
        <f aca="false">IFERROR(INDEX('Season Counts'!$AG$2:$AG$740,$AF1378)/INDEX('Season Counts'!$AF$2:$AF$740,$AF1378),"")</f>
        <v>71.4342830009497</v>
      </c>
      <c r="AD1378" s="40" t="n">
        <f aca="false">IFERROR(V1378-AC1378,"")</f>
        <v>-0.528205652883372</v>
      </c>
      <c r="AE1378" s="4" t="str">
        <f aca="false">IF(D1378&lt;Guide!$C$21,"Low PA",IF(TRIM(IF(ISNUMBER(AD1378),IF(N(AD1378)&lt;=-Guide!$C$24,"▼ Bat Speed  ",IF(N(AD1378)&gt;=Guide!$C$24,"▲ Bat Speed  ","")),"")&amp;IF(N(Z1378)&gt;=Guide!$C$22,"▲ Contact  ","")&amp;IF(N(Z1378)&lt;=-Guide!$C$22,"▼ Contact  ","")&amp;IF(N(AB1378)&gt;=Guide!$C$23,"▲ Chase  ","")&amp;IF(N(AB1378)&lt;=-Guide!$C$23,"▼ Chase  ",""))="","Stable",TRIM(IF(ISNUMBER(AD1378),IF(N(AD1378)&lt;=-Guide!$C$24,"▼ Bat Speed  ",IF(N(AD1378)&gt;=Guide!$C$24,"▲ Bat Speed  ","")),"")&amp;IF(N(Z1378)&gt;=Guide!$C$22,"▲ Contact  ","")&amp;IF(N(Z1378)&lt;=-Guide!$C$22,"▼ Contact  ","")&amp;IF(N(AB1378)&gt;=Guide!$C$23,"▲ Chase  ","")&amp;IF(N(AB1378)&lt;=-Guide!$C$23,"▼ Chase  ",""))))</f>
        <v>Stable</v>
      </c>
      <c r="AF1378" s="35" t="n">
        <f aca="false">MATCH(Counts!A1378,'Season Counts'!$A$2:$A$740,0)</f>
        <v>359</v>
      </c>
    </row>
    <row r="1379" customFormat="false" ht="15" hidden="false" customHeight="false" outlineLevel="0" collapsed="false">
      <c r="A1379" s="34" t="str">
        <f aca="false">Counts!B1379</f>
        <v>LAD</v>
      </c>
      <c r="B1379" s="5" t="str">
        <f aca="false">Counts!C1379</f>
        <v>Kyle Tucker</v>
      </c>
      <c r="C1379" s="34" t="str">
        <f aca="false">Counts!F1379</f>
        <v>Jun</v>
      </c>
      <c r="D1379" s="35" t="n">
        <f aca="false">IFERROR(Counts!P1379,"")</f>
        <v>100</v>
      </c>
      <c r="E1379" s="36" t="n">
        <f aca="false">IFERROR(Counts!R1379/Counts!Q1379,"")</f>
        <v>0.232558139534884</v>
      </c>
      <c r="F1379" s="36" t="n">
        <f aca="false">IFERROR((Counts!R1379+Counts!V1379+Counts!W1379)/(Counts!Q1379+Counts!V1379+Counts!W1379+Counts!X1379),"")</f>
        <v>0.33</v>
      </c>
      <c r="G1379" s="36" t="n">
        <f aca="false">IFERROR((Counts!R1379+Counts!S1379+2*Counts!T1379+3*Counts!U1379)/Counts!Q1379,"")</f>
        <v>0.348837209302326</v>
      </c>
      <c r="H1379" s="35" t="n">
        <f aca="false">IFERROR(Counts!U1379,"")</f>
        <v>3</v>
      </c>
      <c r="I1379" s="36" t="n">
        <f aca="false">IFERROR(Counts!Z1379/Counts!AA1379,"")</f>
        <v>0.3145</v>
      </c>
      <c r="J1379" s="36" t="n">
        <f aca="false">IFERROR(Counts!AB1379/Counts!AA1379,"")</f>
        <v>0.33245</v>
      </c>
      <c r="K1379" s="37" t="n">
        <f aca="false">IFERROR((Counts!AB1379-Counts!Z1379)/Counts!AA1379,"")</f>
        <v>0.01795</v>
      </c>
      <c r="L1379" s="38" t="n">
        <f aca="false">IFERROR(Counts!Y1379/Counts!P1379,"")</f>
        <v>0.27</v>
      </c>
      <c r="M1379" s="38" t="n">
        <f aca="false">IFERROR(Counts!V1379/Counts!P1379,"")</f>
        <v>0.12</v>
      </c>
      <c r="N1379" s="38" t="n">
        <f aca="false">IFERROR(Counts!AD1379/Counts!AC1379,"")</f>
        <v>0.0666666666666667</v>
      </c>
      <c r="O1379" s="38" t="n">
        <f aca="false">IFERROR(Counts!AE1379/Counts!AC1379,"")</f>
        <v>0.383333333333333</v>
      </c>
      <c r="P1379" s="39" t="n">
        <f aca="false">IFERROR(Counts!AG1379/Counts!AF1379,"")</f>
        <v>88.235</v>
      </c>
      <c r="Q1379" s="38" t="n">
        <f aca="false">IFERROR(Counts!AH1379/Counts!AC1379,"")</f>
        <v>0.316666666666667</v>
      </c>
      <c r="R1379" s="38" t="n">
        <f aca="false">IFERROR(Counts!N1379/Counts!M1379,"")</f>
        <v>0.270042194092827</v>
      </c>
      <c r="S1379" s="38" t="n">
        <f aca="false">IFERROR(Counts!K1379/Counts!J1379,"")</f>
        <v>0.71356783919598</v>
      </c>
      <c r="T1379" s="38" t="n">
        <f aca="false">IFERROR(Counts!I1379/Counts!H1379,"")</f>
        <v>0.233009708737864</v>
      </c>
      <c r="U1379" s="38" t="n">
        <f aca="false">IFERROR(1-Counts!L1379/Counts!K1379,"")</f>
        <v>0.845070422535211</v>
      </c>
      <c r="V1379" s="39" t="n">
        <f aca="false">IFERROR(Counts!AJ1379/Counts!AI1379,"")</f>
        <v>70.7223463687151</v>
      </c>
      <c r="W1379" s="38" t="n">
        <f aca="false">IFERROR(Counts!AK1379/Counts!AI1379,"")</f>
        <v>0.162011173184358</v>
      </c>
      <c r="X1379" s="40" t="n">
        <f aca="false">IFERROR(Counts!O1379,"")</f>
        <v>-0.852</v>
      </c>
      <c r="Y1379" s="36" t="n">
        <f aca="false">IFERROR(INDEX('Season Counts'!$Y$2:$Y$740,$AF1379)/INDEX('Season Counts'!$X$2:$X$740,$AF1379),"")</f>
        <v>0.331120192307692</v>
      </c>
      <c r="Z1379" s="37" t="n">
        <f aca="false">IFERROR(J1379-Y1379,"")</f>
        <v>0.00132980769230767</v>
      </c>
      <c r="AA1379" s="38" t="n">
        <f aca="false">IFERROR(INDEX('Season Counts'!$K$2:$K$740,$AF1379)/INDEX('Season Counts'!$J$2:$J$740,$AF1379),"")</f>
        <v>0.239078633836378</v>
      </c>
      <c r="AB1379" s="41" t="n">
        <f aca="false">IFERROR(R1379-AA1379,"")</f>
        <v>0.0309635602564489</v>
      </c>
      <c r="AC1379" s="39" t="n">
        <f aca="false">IFERROR(INDEX('Season Counts'!$AG$2:$AG$740,$AF1379)/INDEX('Season Counts'!$AF$2:$AF$740,$AF1379),"")</f>
        <v>71.4342830009497</v>
      </c>
      <c r="AD1379" s="40" t="n">
        <f aca="false">IFERROR(V1379-AC1379,"")</f>
        <v>-0.711936632234597</v>
      </c>
      <c r="AE1379" s="4" t="str">
        <f aca="false">IF(D1379&lt;Guide!$C$21,"Low PA",IF(TRIM(IF(ISNUMBER(AD1379),IF(N(AD1379)&lt;=-Guide!$C$24,"▼ Bat Speed  ",IF(N(AD1379)&gt;=Guide!$C$24,"▲ Bat Speed  ","")),"")&amp;IF(N(Z1379)&gt;=Guide!$C$22,"▲ Contact  ","")&amp;IF(N(Z1379)&lt;=-Guide!$C$22,"▼ Contact  ","")&amp;IF(N(AB1379)&gt;=Guide!$C$23,"▲ Chase  ","")&amp;IF(N(AB1379)&lt;=-Guide!$C$23,"▼ Chase  ",""))="","Stable",TRIM(IF(ISNUMBER(AD1379),IF(N(AD1379)&lt;=-Guide!$C$24,"▼ Bat Speed  ",IF(N(AD1379)&gt;=Guide!$C$24,"▲ Bat Speed  ","")),"")&amp;IF(N(Z1379)&gt;=Guide!$C$22,"▲ Contact  ","")&amp;IF(N(Z1379)&lt;=-Guide!$C$22,"▼ Contact  ","")&amp;IF(N(AB1379)&gt;=Guide!$C$23,"▲ Chase  ","")&amp;IF(N(AB1379)&lt;=-Guide!$C$23,"▼ Chase  ",""))))</f>
        <v>Stable</v>
      </c>
      <c r="AF1379" s="35" t="n">
        <f aca="false">MATCH(Counts!A1379,'Season Counts'!$A$2:$A$740,0)</f>
        <v>359</v>
      </c>
    </row>
    <row r="1380" customFormat="false" ht="15" hidden="false" customHeight="false" outlineLevel="0" collapsed="false">
      <c r="A1380" s="34" t="str">
        <f aca="false">Counts!B1380</f>
        <v>LAD</v>
      </c>
      <c r="B1380" s="5" t="str">
        <f aca="false">Counts!C1380</f>
        <v>Kyle Tucker</v>
      </c>
      <c r="C1380" s="34" t="str">
        <f aca="false">Counts!F1380</f>
        <v>Jul</v>
      </c>
      <c r="D1380" s="35" t="n">
        <f aca="false">IFERROR(Counts!P1380,"")</f>
        <v>89</v>
      </c>
      <c r="E1380" s="36" t="n">
        <f aca="false">IFERROR(Counts!R1380/Counts!Q1380,"")</f>
        <v>0.223684210526316</v>
      </c>
      <c r="F1380" s="36" t="n">
        <f aca="false">IFERROR((Counts!R1380+Counts!V1380+Counts!W1380)/(Counts!Q1380+Counts!V1380+Counts!W1380+Counts!X1380),"")</f>
        <v>0.325842696629214</v>
      </c>
      <c r="G1380" s="36" t="n">
        <f aca="false">IFERROR((Counts!R1380+Counts!S1380+2*Counts!T1380+3*Counts!U1380)/Counts!Q1380,"")</f>
        <v>0.328947368421053</v>
      </c>
      <c r="H1380" s="35" t="n">
        <f aca="false">IFERROR(Counts!U1380,"")</f>
        <v>2</v>
      </c>
      <c r="I1380" s="36" t="n">
        <f aca="false">IFERROR(Counts!Z1380/Counts!AA1380,"")</f>
        <v>0.298876404494382</v>
      </c>
      <c r="J1380" s="36" t="n">
        <f aca="false">IFERROR(Counts!AB1380/Counts!AA1380,"")</f>
        <v>0.376483146067416</v>
      </c>
      <c r="K1380" s="37" t="n">
        <f aca="false">IFERROR((Counts!AB1380-Counts!Z1380)/Counts!AA1380,"")</f>
        <v>0.0776067415730337</v>
      </c>
      <c r="L1380" s="38" t="n">
        <f aca="false">IFERROR(Counts!Y1380/Counts!P1380,"")</f>
        <v>0.123595505617978</v>
      </c>
      <c r="M1380" s="38" t="n">
        <f aca="false">IFERROR(Counts!V1380/Counts!P1380,"")</f>
        <v>0.123595505617978</v>
      </c>
      <c r="N1380" s="38" t="n">
        <f aca="false">IFERROR(Counts!AD1380/Counts!AC1380,"")</f>
        <v>0.0909090909090909</v>
      </c>
      <c r="O1380" s="38" t="n">
        <f aca="false">IFERROR(Counts!AE1380/Counts!AC1380,"")</f>
        <v>0.333333333333333</v>
      </c>
      <c r="P1380" s="39" t="n">
        <f aca="false">IFERROR(Counts!AG1380/Counts!AF1380,"")</f>
        <v>88.4560606060606</v>
      </c>
      <c r="Q1380" s="38" t="n">
        <f aca="false">IFERROR(Counts!AH1380/Counts!AC1380,"")</f>
        <v>0.409090909090909</v>
      </c>
      <c r="R1380" s="38" t="n">
        <f aca="false">IFERROR(Counts!N1380/Counts!M1380,"")</f>
        <v>0.215568862275449</v>
      </c>
      <c r="S1380" s="38" t="n">
        <f aca="false">IFERROR(Counts!K1380/Counts!J1380,"")</f>
        <v>0.695906432748538</v>
      </c>
      <c r="T1380" s="38" t="n">
        <f aca="false">IFERROR(Counts!I1380/Counts!H1380,"")</f>
        <v>0.167741935483871</v>
      </c>
      <c r="U1380" s="38" t="n">
        <f aca="false">IFERROR(1-Counts!L1380/Counts!K1380,"")</f>
        <v>0.915966386554622</v>
      </c>
      <c r="V1380" s="39" t="n">
        <f aca="false">IFERROR(Counts!AJ1380/Counts!AI1380,"")</f>
        <v>71.4553191489362</v>
      </c>
      <c r="W1380" s="38" t="n">
        <f aca="false">IFERROR(Counts!AK1380/Counts!AI1380,"")</f>
        <v>0.141843971631206</v>
      </c>
      <c r="X1380" s="40" t="n">
        <f aca="false">IFERROR(Counts!O1380,"")</f>
        <v>-1.351</v>
      </c>
      <c r="Y1380" s="36" t="n">
        <f aca="false">IFERROR(INDEX('Season Counts'!$Y$2:$Y$740,$AF1380)/INDEX('Season Counts'!$X$2:$X$740,$AF1380),"")</f>
        <v>0.331120192307692</v>
      </c>
      <c r="Z1380" s="37" t="n">
        <f aca="false">IFERROR(J1380-Y1380,"")</f>
        <v>0.0453629537597234</v>
      </c>
      <c r="AA1380" s="38" t="n">
        <f aca="false">IFERROR(INDEX('Season Counts'!$K$2:$K$740,$AF1380)/INDEX('Season Counts'!$J$2:$J$740,$AF1380),"")</f>
        <v>0.239078633836378</v>
      </c>
      <c r="AB1380" s="41" t="n">
        <f aca="false">IFERROR(R1380-AA1380,"")</f>
        <v>-0.023509771560929</v>
      </c>
      <c r="AC1380" s="39" t="n">
        <f aca="false">IFERROR(INDEX('Season Counts'!$AG$2:$AG$740,$AF1380)/INDEX('Season Counts'!$AF$2:$AF$740,$AF1380),"")</f>
        <v>71.4342830009497</v>
      </c>
      <c r="AD1380" s="40" t="n">
        <f aca="false">IFERROR(V1380-AC1380,"")</f>
        <v>0.0210361479864929</v>
      </c>
      <c r="AE1380" s="4" t="str">
        <f aca="false">IF(D1380&lt;Guide!$C$21,"Low PA",IF(TRIM(IF(ISNUMBER(AD1380),IF(N(AD1380)&lt;=-Guide!$C$24,"▼ Bat Speed  ",IF(N(AD1380)&gt;=Guide!$C$24,"▲ Bat Speed  ","")),"")&amp;IF(N(Z1380)&gt;=Guide!$C$22,"▲ Contact  ","")&amp;IF(N(Z1380)&lt;=-Guide!$C$22,"▼ Contact  ","")&amp;IF(N(AB1380)&gt;=Guide!$C$23,"▲ Chase  ","")&amp;IF(N(AB1380)&lt;=-Guide!$C$23,"▼ Chase  ",""))="","Stable",TRIM(IF(ISNUMBER(AD1380),IF(N(AD1380)&lt;=-Guide!$C$24,"▼ Bat Speed  ",IF(N(AD1380)&gt;=Guide!$C$24,"▲ Bat Speed  ","")),"")&amp;IF(N(Z1380)&gt;=Guide!$C$22,"▲ Contact  ","")&amp;IF(N(Z1380)&lt;=-Guide!$C$22,"▼ Contact  ","")&amp;IF(N(AB1380)&gt;=Guide!$C$23,"▲ Chase  ","")&amp;IF(N(AB1380)&lt;=-Guide!$C$23,"▼ Chase  ",""))))</f>
        <v>▲ Contact</v>
      </c>
      <c r="AF1380" s="35" t="n">
        <f aca="false">MATCH(Counts!A1380,'Season Counts'!$A$2:$A$740,0)</f>
        <v>359</v>
      </c>
    </row>
    <row r="1381" customFormat="false" ht="15" hidden="false" customHeight="false" outlineLevel="0" collapsed="false">
      <c r="A1381" s="34" t="str">
        <f aca="false">Counts!B1381</f>
        <v>LAD</v>
      </c>
      <c r="B1381" s="5" t="str">
        <f aca="false">Counts!C1381</f>
        <v>Kyle Tucker</v>
      </c>
      <c r="C1381" s="34" t="str">
        <f aca="false">Counts!F1381</f>
        <v>Aug</v>
      </c>
      <c r="D1381" s="35" t="n">
        <f aca="false">IFERROR(Counts!P1381,"")</f>
        <v>99</v>
      </c>
      <c r="E1381" s="36" t="n">
        <f aca="false">IFERROR(Counts!R1381/Counts!Q1381,"")</f>
        <v>0.195402298850575</v>
      </c>
      <c r="F1381" s="36" t="n">
        <f aca="false">IFERROR((Counts!R1381+Counts!V1381+Counts!W1381)/(Counts!Q1381+Counts!V1381+Counts!W1381+Counts!X1381),"")</f>
        <v>0.292929292929293</v>
      </c>
      <c r="G1381" s="36" t="n">
        <f aca="false">IFERROR((Counts!R1381+Counts!S1381+2*Counts!T1381+3*Counts!U1381)/Counts!Q1381,"")</f>
        <v>0.310344827586207</v>
      </c>
      <c r="H1381" s="35" t="n">
        <f aca="false">IFERROR(Counts!U1381,"")</f>
        <v>2</v>
      </c>
      <c r="I1381" s="36" t="n">
        <f aca="false">IFERROR(Counts!Z1381/Counts!AA1381,"")</f>
        <v>0.277083333333333</v>
      </c>
      <c r="J1381" s="36" t="n">
        <f aca="false">IFERROR(Counts!AB1381/Counts!AA1381,"")</f>
        <v>0.272864583333333</v>
      </c>
      <c r="K1381" s="37" t="n">
        <f aca="false">IFERROR((Counts!AB1381-Counts!Z1381)/Counts!AA1381,"")</f>
        <v>-0.00421875000000001</v>
      </c>
      <c r="L1381" s="38" t="n">
        <f aca="false">IFERROR(Counts!Y1381/Counts!P1381,"")</f>
        <v>0.121212121212121</v>
      </c>
      <c r="M1381" s="38" t="n">
        <f aca="false">IFERROR(Counts!V1381/Counts!P1381,"")</f>
        <v>0.121212121212121</v>
      </c>
      <c r="N1381" s="38" t="n">
        <f aca="false">IFERROR(Counts!AD1381/Counts!AC1381,"")</f>
        <v>0.0133333333333333</v>
      </c>
      <c r="O1381" s="38" t="n">
        <f aca="false">IFERROR(Counts!AE1381/Counts!AC1381,"")</f>
        <v>0.32</v>
      </c>
      <c r="P1381" s="39" t="n">
        <f aca="false">IFERROR(Counts!AG1381/Counts!AF1381,"")</f>
        <v>87.6301369863014</v>
      </c>
      <c r="Q1381" s="38" t="n">
        <f aca="false">IFERROR(Counts!AH1381/Counts!AC1381,"")</f>
        <v>0.293333333333333</v>
      </c>
      <c r="R1381" s="38" t="n">
        <f aca="false">IFERROR(Counts!N1381/Counts!M1381,"")</f>
        <v>0.266355140186916</v>
      </c>
      <c r="S1381" s="38" t="n">
        <f aca="false">IFERROR(Counts!K1381/Counts!J1381,"")</f>
        <v>0.793969849246231</v>
      </c>
      <c r="T1381" s="38" t="n">
        <f aca="false">IFERROR(Counts!I1381/Counts!H1381,"")</f>
        <v>0.153488372093023</v>
      </c>
      <c r="U1381" s="38" t="n">
        <f aca="false">IFERROR(1-Counts!L1381/Counts!K1381,"")</f>
        <v>0.911392405063291</v>
      </c>
      <c r="V1381" s="39" t="n">
        <f aca="false">IFERROR(Counts!AJ1381/Counts!AI1381,"")</f>
        <v>71.2774869109948</v>
      </c>
      <c r="W1381" s="38" t="n">
        <f aca="false">IFERROR(Counts!AK1381/Counts!AI1381,"")</f>
        <v>0.172774869109948</v>
      </c>
      <c r="X1381" s="40" t="n">
        <f aca="false">IFERROR(Counts!O1381,"")</f>
        <v>-3.269</v>
      </c>
      <c r="Y1381" s="36" t="n">
        <f aca="false">IFERROR(INDEX('Season Counts'!$Y$2:$Y$740,$AF1381)/INDEX('Season Counts'!$X$2:$X$740,$AF1381),"")</f>
        <v>0.331120192307692</v>
      </c>
      <c r="Z1381" s="37" t="n">
        <f aca="false">IFERROR(J1381-Y1381,"")</f>
        <v>-0.0582556089743589</v>
      </c>
      <c r="AA1381" s="38" t="n">
        <f aca="false">IFERROR(INDEX('Season Counts'!$K$2:$K$740,$AF1381)/INDEX('Season Counts'!$J$2:$J$740,$AF1381),"")</f>
        <v>0.239078633836378</v>
      </c>
      <c r="AB1381" s="41" t="n">
        <f aca="false">IFERROR(R1381-AA1381,"")</f>
        <v>0.0272765063505378</v>
      </c>
      <c r="AC1381" s="39" t="n">
        <f aca="false">IFERROR(INDEX('Season Counts'!$AG$2:$AG$740,$AF1381)/INDEX('Season Counts'!$AF$2:$AF$740,$AF1381),"")</f>
        <v>71.4342830009497</v>
      </c>
      <c r="AD1381" s="40" t="n">
        <f aca="false">IFERROR(V1381-AC1381,"")</f>
        <v>-0.156796089954909</v>
      </c>
      <c r="AE1381" s="4" t="str">
        <f aca="false">IF(D1381&lt;Guide!$C$21,"Low PA",IF(TRIM(IF(ISNUMBER(AD1381),IF(N(AD1381)&lt;=-Guide!$C$24,"▼ Bat Speed  ",IF(N(AD1381)&gt;=Guide!$C$24,"▲ Bat Speed  ","")),"")&amp;IF(N(Z1381)&gt;=Guide!$C$22,"▲ Contact  ","")&amp;IF(N(Z1381)&lt;=-Guide!$C$22,"▼ Contact  ","")&amp;IF(N(AB1381)&gt;=Guide!$C$23,"▲ Chase  ","")&amp;IF(N(AB1381)&lt;=-Guide!$C$23,"▼ Chase  ",""))="","Stable",TRIM(IF(ISNUMBER(AD1381),IF(N(AD1381)&lt;=-Guide!$C$24,"▼ Bat Speed  ",IF(N(AD1381)&gt;=Guide!$C$24,"▲ Bat Speed  ","")),"")&amp;IF(N(Z1381)&gt;=Guide!$C$22,"▲ Contact  ","")&amp;IF(N(Z1381)&lt;=-Guide!$C$22,"▼ Contact  ","")&amp;IF(N(AB1381)&gt;=Guide!$C$23,"▲ Chase  ","")&amp;IF(N(AB1381)&lt;=-Guide!$C$23,"▼ Chase  ",""))))</f>
        <v>▼ Contact</v>
      </c>
      <c r="AF1381" s="35" t="n">
        <f aca="false">MATCH(Counts!A1381,'Season Counts'!$A$2:$A$740,0)</f>
        <v>359</v>
      </c>
    </row>
    <row r="1382" customFormat="false" ht="15" hidden="false" customHeight="false" outlineLevel="0" collapsed="false">
      <c r="A1382" s="34" t="str">
        <f aca="false">Counts!B1382</f>
        <v>LAD</v>
      </c>
      <c r="B1382" s="5" t="str">
        <f aca="false">Counts!C1382</f>
        <v>Kyle Tucker</v>
      </c>
      <c r="C1382" s="34" t="str">
        <f aca="false">Counts!F1382</f>
        <v>Sep</v>
      </c>
      <c r="D1382" s="35" t="n">
        <f aca="false">IFERROR(Counts!P1382,"")</f>
        <v>99</v>
      </c>
      <c r="E1382" s="36" t="n">
        <f aca="false">IFERROR(Counts!R1382/Counts!Q1382,"")</f>
        <v>0.261904761904762</v>
      </c>
      <c r="F1382" s="36" t="n">
        <f aca="false">IFERROR((Counts!R1382+Counts!V1382+Counts!W1382)/(Counts!Q1382+Counts!V1382+Counts!W1382+Counts!X1382),"")</f>
        <v>0.353535353535354</v>
      </c>
      <c r="G1382" s="36" t="n">
        <f aca="false">IFERROR((Counts!R1382+Counts!S1382+2*Counts!T1382+3*Counts!U1382)/Counts!Q1382,"")</f>
        <v>0.535714285714286</v>
      </c>
      <c r="H1382" s="35" t="n">
        <f aca="false">IFERROR(Counts!U1382,"")</f>
        <v>6</v>
      </c>
      <c r="I1382" s="36" t="n">
        <f aca="false">IFERROR(Counts!Z1382/Counts!AA1382,"")</f>
        <v>0.376262626262626</v>
      </c>
      <c r="J1382" s="36" t="n">
        <f aca="false">IFERROR(Counts!AB1382/Counts!AA1382,"")</f>
        <v>0.364020202020202</v>
      </c>
      <c r="K1382" s="37" t="n">
        <f aca="false">IFERROR((Counts!AB1382-Counts!Z1382)/Counts!AA1382,"")</f>
        <v>-0.0122424242424243</v>
      </c>
      <c r="L1382" s="38" t="n">
        <f aca="false">IFERROR(Counts!Y1382/Counts!P1382,"")</f>
        <v>0.101010101010101</v>
      </c>
      <c r="M1382" s="38" t="n">
        <f aca="false">IFERROR(Counts!V1382/Counts!P1382,"")</f>
        <v>0.131313131313131</v>
      </c>
      <c r="N1382" s="38" t="n">
        <f aca="false">IFERROR(Counts!AD1382/Counts!AC1382,"")</f>
        <v>0.105263157894737</v>
      </c>
      <c r="O1382" s="38" t="n">
        <f aca="false">IFERROR(Counts!AE1382/Counts!AC1382,"")</f>
        <v>0.328947368421053</v>
      </c>
      <c r="P1382" s="39" t="n">
        <f aca="false">IFERROR(Counts!AG1382/Counts!AF1382,"")</f>
        <v>87.9868421052632</v>
      </c>
      <c r="Q1382" s="38" t="n">
        <f aca="false">IFERROR(Counts!AH1382/Counts!AC1382,"")</f>
        <v>0.407894736842105</v>
      </c>
      <c r="R1382" s="38" t="n">
        <f aca="false">IFERROR(Counts!N1382/Counts!M1382,"")</f>
        <v>0.183783783783784</v>
      </c>
      <c r="S1382" s="38" t="n">
        <f aca="false">IFERROR(Counts!K1382/Counts!J1382,"")</f>
        <v>0.753012048192771</v>
      </c>
      <c r="T1382" s="38" t="n">
        <f aca="false">IFERROR(Counts!I1382/Counts!H1382,"")</f>
        <v>0.113207547169811</v>
      </c>
      <c r="U1382" s="38" t="n">
        <f aca="false">IFERROR(1-Counts!L1382/Counts!K1382,"")</f>
        <v>0.944</v>
      </c>
      <c r="V1382" s="39" t="n">
        <f aca="false">IFERROR(Counts!AJ1382/Counts!AI1382,"")</f>
        <v>71.7475524475525</v>
      </c>
      <c r="W1382" s="38" t="n">
        <f aca="false">IFERROR(Counts!AK1382/Counts!AI1382,"")</f>
        <v>0.195804195804196</v>
      </c>
      <c r="X1382" s="40" t="n">
        <f aca="false">IFERROR(Counts!O1382,"")</f>
        <v>5.269</v>
      </c>
      <c r="Y1382" s="36" t="n">
        <f aca="false">IFERROR(INDEX('Season Counts'!$Y$2:$Y$740,$AF1382)/INDEX('Season Counts'!$X$2:$X$740,$AF1382),"")</f>
        <v>0.331120192307692</v>
      </c>
      <c r="Z1382" s="37" t="n">
        <f aca="false">IFERROR(J1382-Y1382,"")</f>
        <v>0.0329000097125097</v>
      </c>
      <c r="AA1382" s="38" t="n">
        <f aca="false">IFERROR(INDEX('Season Counts'!$K$2:$K$740,$AF1382)/INDEX('Season Counts'!$J$2:$J$740,$AF1382),"")</f>
        <v>0.239078633836378</v>
      </c>
      <c r="AB1382" s="41" t="n">
        <f aca="false">IFERROR(R1382-AA1382,"")</f>
        <v>-0.0552948500525943</v>
      </c>
      <c r="AC1382" s="39" t="n">
        <f aca="false">IFERROR(INDEX('Season Counts'!$AG$2:$AG$740,$AF1382)/INDEX('Season Counts'!$AF$2:$AF$740,$AF1382),"")</f>
        <v>71.4342830009497</v>
      </c>
      <c r="AD1382" s="40" t="n">
        <f aca="false">IFERROR(V1382-AC1382,"")</f>
        <v>0.313269446602774</v>
      </c>
      <c r="AE1382" s="4" t="str">
        <f aca="false">IF(D1382&lt;Guide!$C$21,"Low PA",IF(TRIM(IF(ISNUMBER(AD1382),IF(N(AD1382)&lt;=-Guide!$C$24,"▼ Bat Speed  ",IF(N(AD1382)&gt;=Guide!$C$24,"▲ Bat Speed  ","")),"")&amp;IF(N(Z1382)&gt;=Guide!$C$22,"▲ Contact  ","")&amp;IF(N(Z1382)&lt;=-Guide!$C$22,"▼ Contact  ","")&amp;IF(N(AB1382)&gt;=Guide!$C$23,"▲ Chase  ","")&amp;IF(N(AB1382)&lt;=-Guide!$C$23,"▼ Chase  ",""))="","Stable",TRIM(IF(ISNUMBER(AD1382),IF(N(AD1382)&lt;=-Guide!$C$24,"▼ Bat Speed  ",IF(N(AD1382)&gt;=Guide!$C$24,"▲ Bat Speed  ","")),"")&amp;IF(N(Z1382)&gt;=Guide!$C$22,"▲ Contact  ","")&amp;IF(N(Z1382)&lt;=-Guide!$C$22,"▼ Contact  ","")&amp;IF(N(AB1382)&gt;=Guide!$C$23,"▲ Chase  ","")&amp;IF(N(AB1382)&lt;=-Guide!$C$23,"▼ Chase  ",""))))</f>
        <v>▼ Chase</v>
      </c>
      <c r="AF1382" s="35" t="n">
        <f aca="false">MATCH(Counts!A1382,'Season Counts'!$A$2:$A$740,0)</f>
        <v>359</v>
      </c>
    </row>
    <row r="1383" customFormat="false" ht="15" hidden="false" customHeight="false" outlineLevel="0" collapsed="false">
      <c r="A1383" s="34" t="str">
        <f aca="false">Counts!B1383</f>
        <v>LAD</v>
      </c>
      <c r="B1383" s="5" t="str">
        <f aca="false">Counts!C1383</f>
        <v>Shohei Ohtani</v>
      </c>
      <c r="C1383" s="34" t="str">
        <f aca="false">Counts!F1383</f>
        <v>Mar-Apr</v>
      </c>
      <c r="D1383" s="35" t="n">
        <f aca="false">IFERROR(Counts!P1383,"")</f>
        <v>139</v>
      </c>
      <c r="E1383" s="36" t="n">
        <f aca="false">IFERROR(Counts!R1383/Counts!Q1383,"")</f>
        <v>0.272727272727273</v>
      </c>
      <c r="F1383" s="36" t="n">
        <f aca="false">IFERROR((Counts!R1383+Counts!V1383+Counts!W1383)/(Counts!Q1383+Counts!V1383+Counts!W1383+Counts!X1383),"")</f>
        <v>0.405797101449275</v>
      </c>
      <c r="G1383" s="36" t="n">
        <f aca="false">IFERROR((Counts!R1383+Counts!S1383+2*Counts!T1383+3*Counts!U1383)/Counts!Q1383,"")</f>
        <v>0.490909090909091</v>
      </c>
      <c r="H1383" s="35" t="n">
        <f aca="false">IFERROR(Counts!U1383,"")</f>
        <v>6</v>
      </c>
      <c r="I1383" s="36" t="n">
        <f aca="false">IFERROR(Counts!Z1383/Counts!AA1383,"")</f>
        <v>0.378947368421053</v>
      </c>
      <c r="J1383" s="36" t="n">
        <f aca="false">IFERROR(Counts!AB1383/Counts!AA1383,"")</f>
        <v>0.412052631578947</v>
      </c>
      <c r="K1383" s="37" t="n">
        <f aca="false">IFERROR((Counts!AB1383-Counts!Z1383)/Counts!AA1383,"")</f>
        <v>0.0331052631578947</v>
      </c>
      <c r="L1383" s="38" t="n">
        <f aca="false">IFERROR(Counts!Y1383/Counts!P1383,"")</f>
        <v>0.237410071942446</v>
      </c>
      <c r="M1383" s="38" t="n">
        <f aca="false">IFERROR(Counts!V1383/Counts!P1383,"")</f>
        <v>0.165467625899281</v>
      </c>
      <c r="N1383" s="38" t="n">
        <f aca="false">IFERROR(Counts!AD1383/Counts!AC1383,"")</f>
        <v>0.215189873417722</v>
      </c>
      <c r="O1383" s="38" t="n">
        <f aca="false">IFERROR(Counts!AE1383/Counts!AC1383,"")</f>
        <v>0.518987341772152</v>
      </c>
      <c r="P1383" s="39" t="n">
        <f aca="false">IFERROR(Counts!AG1383/Counts!AF1383,"")</f>
        <v>94.5050632911392</v>
      </c>
      <c r="Q1383" s="38" t="n">
        <f aca="false">IFERROR(Counts!AH1383/Counts!AC1383,"")</f>
        <v>0.367088607594937</v>
      </c>
      <c r="R1383" s="38" t="n">
        <f aca="false">IFERROR(Counts!N1383/Counts!M1383,"")</f>
        <v>0.313588850174216</v>
      </c>
      <c r="S1383" s="38" t="n">
        <f aca="false">IFERROR(Counts!K1383/Counts!J1383,"")</f>
        <v>0.598326359832636</v>
      </c>
      <c r="T1383" s="38" t="n">
        <f aca="false">IFERROR(Counts!I1383/Counts!H1383,"")</f>
        <v>0.231759656652361</v>
      </c>
      <c r="U1383" s="38" t="n">
        <f aca="false">IFERROR(1-Counts!L1383/Counts!K1383,"")</f>
        <v>0.874125874125874</v>
      </c>
      <c r="V1383" s="39" t="n">
        <f aca="false">IFERROR(Counts!AJ1383/Counts!AI1383,"")</f>
        <v>74.725</v>
      </c>
      <c r="W1383" s="38" t="n">
        <f aca="false">IFERROR(Counts!AK1383/Counts!AI1383,"")</f>
        <v>0.504807692307692</v>
      </c>
      <c r="X1383" s="40" t="n">
        <f aca="false">IFERROR(Counts!O1383,"")</f>
        <v>6.649</v>
      </c>
      <c r="Y1383" s="36" t="n">
        <f aca="false">IFERROR(INDEX('Season Counts'!$Y$2:$Y$740,$AF1383)/INDEX('Season Counts'!$X$2:$X$740,$AF1383),"")</f>
        <v>0.397963210702341</v>
      </c>
      <c r="Z1383" s="37" t="n">
        <f aca="false">IFERROR(J1383-Y1383,"")</f>
        <v>0.0140894208766062</v>
      </c>
      <c r="AA1383" s="38" t="n">
        <f aca="false">IFERROR(INDEX('Season Counts'!$K$2:$K$740,$AF1383)/INDEX('Season Counts'!$J$2:$J$740,$AF1383),"")</f>
        <v>0.300392156862745</v>
      </c>
      <c r="AB1383" s="41" t="n">
        <f aca="false">IFERROR(R1383-AA1383,"")</f>
        <v>0.0131966933114709</v>
      </c>
      <c r="AC1383" s="39" t="n">
        <f aca="false">IFERROR(INDEX('Season Counts'!$AG$2:$AG$740,$AF1383)/INDEX('Season Counts'!$AF$2:$AF$740,$AF1383),"")</f>
        <v>74.7506639427988</v>
      </c>
      <c r="AD1383" s="40" t="n">
        <f aca="false">IFERROR(V1383-AC1383,"")</f>
        <v>-0.0256639427987722</v>
      </c>
      <c r="AE1383" s="4" t="str">
        <f aca="false">IF(D1383&lt;Guide!$C$21,"Low PA",IF(TRIM(IF(ISNUMBER(AD1383),IF(N(AD1383)&lt;=-Guide!$C$24,"▼ Bat Speed  ",IF(N(AD1383)&gt;=Guide!$C$24,"▲ Bat Speed  ","")),"")&amp;IF(N(Z1383)&gt;=Guide!$C$22,"▲ Contact  ","")&amp;IF(N(Z1383)&lt;=-Guide!$C$22,"▼ Contact  ","")&amp;IF(N(AB1383)&gt;=Guide!$C$23,"▲ Chase  ","")&amp;IF(N(AB1383)&lt;=-Guide!$C$23,"▼ Chase  ",""))="","Stable",TRIM(IF(ISNUMBER(AD1383),IF(N(AD1383)&lt;=-Guide!$C$24,"▼ Bat Speed  ",IF(N(AD1383)&gt;=Guide!$C$24,"▲ Bat Speed  ","")),"")&amp;IF(N(Z1383)&gt;=Guide!$C$22,"▲ Contact  ","")&amp;IF(N(Z1383)&lt;=-Guide!$C$22,"▼ Contact  ","")&amp;IF(N(AB1383)&gt;=Guide!$C$23,"▲ Chase  ","")&amp;IF(N(AB1383)&lt;=-Guide!$C$23,"▼ Chase  ",""))))</f>
        <v>Stable</v>
      </c>
      <c r="AF1383" s="35" t="n">
        <f aca="false">MATCH(Counts!A1383,'Season Counts'!$A$2:$A$740,0)</f>
        <v>360</v>
      </c>
    </row>
    <row r="1384" customFormat="false" ht="15" hidden="false" customHeight="false" outlineLevel="0" collapsed="false">
      <c r="A1384" s="34" t="str">
        <f aca="false">Counts!B1384</f>
        <v>LAD</v>
      </c>
      <c r="B1384" s="5" t="str">
        <f aca="false">Counts!C1384</f>
        <v>Shohei Ohtani</v>
      </c>
      <c r="C1384" s="34" t="str">
        <f aca="false">Counts!F1384</f>
        <v>May</v>
      </c>
      <c r="D1384" s="35" t="n">
        <f aca="false">IFERROR(Counts!P1384,"")</f>
        <v>116</v>
      </c>
      <c r="E1384" s="36" t="n">
        <f aca="false">IFERROR(Counts!R1384/Counts!Q1384,"")</f>
        <v>0.288659793814433</v>
      </c>
      <c r="F1384" s="36" t="n">
        <f aca="false">IFERROR((Counts!R1384+Counts!V1384+Counts!W1384)/(Counts!Q1384+Counts!V1384+Counts!W1384+Counts!X1384),"")</f>
        <v>0.396551724137931</v>
      </c>
      <c r="G1384" s="36" t="n">
        <f aca="false">IFERROR((Counts!R1384+Counts!S1384+2*Counts!T1384+3*Counts!U1384)/Counts!Q1384,"")</f>
        <v>0.494845360824742</v>
      </c>
      <c r="H1384" s="35" t="n">
        <f aca="false">IFERROR(Counts!U1384,"")</f>
        <v>4</v>
      </c>
      <c r="I1384" s="36" t="n">
        <f aca="false">IFERROR(Counts!Z1384/Counts!AA1384,"")</f>
        <v>0.391304347826087</v>
      </c>
      <c r="J1384" s="36" t="n">
        <f aca="false">IFERROR(Counts!AB1384/Counts!AA1384,"")</f>
        <v>0.400982608695652</v>
      </c>
      <c r="K1384" s="37" t="n">
        <f aca="false">IFERROR((Counts!AB1384-Counts!Z1384)/Counts!AA1384,"")</f>
        <v>0.00967826086956521</v>
      </c>
      <c r="L1384" s="38" t="n">
        <f aca="false">IFERROR(Counts!Y1384/Counts!P1384,"")</f>
        <v>0.21551724137931</v>
      </c>
      <c r="M1384" s="38" t="n">
        <f aca="false">IFERROR(Counts!V1384/Counts!P1384,"")</f>
        <v>0.137931034482759</v>
      </c>
      <c r="N1384" s="38" t="n">
        <f aca="false">IFERROR(Counts!AD1384/Counts!AC1384,"")</f>
        <v>0.0958904109589041</v>
      </c>
      <c r="O1384" s="38" t="n">
        <f aca="false">IFERROR(Counts!AE1384/Counts!AC1384,"")</f>
        <v>0.534246575342466</v>
      </c>
      <c r="P1384" s="39" t="n">
        <f aca="false">IFERROR(Counts!AG1384/Counts!AF1384,"")</f>
        <v>92.5</v>
      </c>
      <c r="Q1384" s="38" t="n">
        <f aca="false">IFERROR(Counts!AH1384/Counts!AC1384,"")</f>
        <v>0.465753424657534</v>
      </c>
      <c r="R1384" s="38" t="n">
        <f aca="false">IFERROR(Counts!N1384/Counts!M1384,"")</f>
        <v>0.256916996047431</v>
      </c>
      <c r="S1384" s="38" t="n">
        <f aca="false">IFERROR(Counts!K1384/Counts!J1384,"")</f>
        <v>0.663414634146342</v>
      </c>
      <c r="T1384" s="38" t="n">
        <f aca="false">IFERROR(Counts!I1384/Counts!H1384,"")</f>
        <v>0.26865671641791</v>
      </c>
      <c r="U1384" s="38" t="n">
        <f aca="false">IFERROR(1-Counts!L1384/Counts!K1384,"")</f>
        <v>0.808823529411765</v>
      </c>
      <c r="V1384" s="39" t="n">
        <f aca="false">IFERROR(Counts!AJ1384/Counts!AI1384,"")</f>
        <v>74.6772222222222</v>
      </c>
      <c r="W1384" s="38" t="n">
        <f aca="false">IFERROR(Counts!AK1384/Counts!AI1384,"")</f>
        <v>0.483333333333333</v>
      </c>
      <c r="X1384" s="40" t="n">
        <f aca="false">IFERROR(Counts!O1384,"")</f>
        <v>6.418</v>
      </c>
      <c r="Y1384" s="36" t="n">
        <f aca="false">IFERROR(INDEX('Season Counts'!$Y$2:$Y$740,$AF1384)/INDEX('Season Counts'!$X$2:$X$740,$AF1384),"")</f>
        <v>0.397963210702341</v>
      </c>
      <c r="Z1384" s="37" t="n">
        <f aca="false">IFERROR(J1384-Y1384,"")</f>
        <v>0.00301939799331102</v>
      </c>
      <c r="AA1384" s="38" t="n">
        <f aca="false">IFERROR(INDEX('Season Counts'!$K$2:$K$740,$AF1384)/INDEX('Season Counts'!$J$2:$J$740,$AF1384),"")</f>
        <v>0.300392156862745</v>
      </c>
      <c r="AB1384" s="41" t="n">
        <f aca="false">IFERROR(R1384-AA1384,"")</f>
        <v>-0.0434751608153143</v>
      </c>
      <c r="AC1384" s="39" t="n">
        <f aca="false">IFERROR(INDEX('Season Counts'!$AG$2:$AG$740,$AF1384)/INDEX('Season Counts'!$AF$2:$AF$740,$AF1384),"")</f>
        <v>74.7506639427988</v>
      </c>
      <c r="AD1384" s="40" t="n">
        <f aca="false">IFERROR(V1384-AC1384,"")</f>
        <v>-0.0734417205765396</v>
      </c>
      <c r="AE1384" s="4" t="str">
        <f aca="false">IF(D1384&lt;Guide!$C$21,"Low PA",IF(TRIM(IF(ISNUMBER(AD1384),IF(N(AD1384)&lt;=-Guide!$C$24,"▼ Bat Speed  ",IF(N(AD1384)&gt;=Guide!$C$24,"▲ Bat Speed  ","")),"")&amp;IF(N(Z1384)&gt;=Guide!$C$22,"▲ Contact  ","")&amp;IF(N(Z1384)&lt;=-Guide!$C$22,"▼ Contact  ","")&amp;IF(N(AB1384)&gt;=Guide!$C$23,"▲ Chase  ","")&amp;IF(N(AB1384)&lt;=-Guide!$C$23,"▼ Chase  ",""))="","Stable",TRIM(IF(ISNUMBER(AD1384),IF(N(AD1384)&lt;=-Guide!$C$24,"▼ Bat Speed  ",IF(N(AD1384)&gt;=Guide!$C$24,"▲ Bat Speed  ","")),"")&amp;IF(N(Z1384)&gt;=Guide!$C$22,"▲ Contact  ","")&amp;IF(N(Z1384)&lt;=-Guide!$C$22,"▼ Contact  ","")&amp;IF(N(AB1384)&gt;=Guide!$C$23,"▲ Chase  ","")&amp;IF(N(AB1384)&lt;=-Guide!$C$23,"▼ Chase  ",""))))</f>
        <v>▼ Chase</v>
      </c>
      <c r="AF1384" s="35" t="n">
        <f aca="false">MATCH(Counts!A1384,'Season Counts'!$A$2:$A$740,0)</f>
        <v>360</v>
      </c>
    </row>
    <row r="1385" customFormat="false" ht="15" hidden="false" customHeight="false" outlineLevel="0" collapsed="false">
      <c r="A1385" s="34" t="str">
        <f aca="false">Counts!B1385</f>
        <v>LAD</v>
      </c>
      <c r="B1385" s="5" t="str">
        <f aca="false">Counts!C1385</f>
        <v>Shohei Ohtani</v>
      </c>
      <c r="C1385" s="34" t="str">
        <f aca="false">Counts!F1385</f>
        <v>Jun</v>
      </c>
      <c r="D1385" s="35" t="n">
        <f aca="false">IFERROR(Counts!P1385,"")</f>
        <v>109</v>
      </c>
      <c r="E1385" s="36" t="n">
        <f aca="false">IFERROR(Counts!R1385/Counts!Q1385,"")</f>
        <v>0.333333333333333</v>
      </c>
      <c r="F1385" s="36" t="n">
        <f aca="false">IFERROR((Counts!R1385+Counts!V1385+Counts!W1385)/(Counts!Q1385+Counts!V1385+Counts!W1385+Counts!X1385),"")</f>
        <v>0.435185185185185</v>
      </c>
      <c r="G1385" s="36" t="n">
        <f aca="false">IFERROR((Counts!R1385+Counts!S1385+2*Counts!T1385+3*Counts!U1385)/Counts!Q1385,"")</f>
        <v>0.655555555555556</v>
      </c>
      <c r="H1385" s="35" t="n">
        <f aca="false">IFERROR(Counts!U1385,"")</f>
        <v>8</v>
      </c>
      <c r="I1385" s="36" t="n">
        <f aca="false">IFERROR(Counts!Z1385/Counts!AA1385,"")</f>
        <v>0.453301886792453</v>
      </c>
      <c r="J1385" s="36" t="n">
        <f aca="false">IFERROR(Counts!AB1385/Counts!AA1385,"")</f>
        <v>0.442084905660377</v>
      </c>
      <c r="K1385" s="37" t="n">
        <f aca="false">IFERROR((Counts!AB1385-Counts!Z1385)/Counts!AA1385,"")</f>
        <v>-0.0112169811320755</v>
      </c>
      <c r="L1385" s="38" t="n">
        <f aca="false">IFERROR(Counts!Y1385/Counts!P1385,"")</f>
        <v>0.229357798165138</v>
      </c>
      <c r="M1385" s="38" t="n">
        <f aca="false">IFERROR(Counts!V1385/Counts!P1385,"")</f>
        <v>0.155963302752294</v>
      </c>
      <c r="N1385" s="38" t="n">
        <f aca="false">IFERROR(Counts!AD1385/Counts!AC1385,"")</f>
        <v>0.181818181818182</v>
      </c>
      <c r="O1385" s="38" t="n">
        <f aca="false">IFERROR(Counts!AE1385/Counts!AC1385,"")</f>
        <v>0.560606060606061</v>
      </c>
      <c r="P1385" s="39" t="n">
        <f aca="false">IFERROR(Counts!AG1385/Counts!AF1385,"")</f>
        <v>94.4227272727273</v>
      </c>
      <c r="Q1385" s="38" t="n">
        <f aca="false">IFERROR(Counts!AH1385/Counts!AC1385,"")</f>
        <v>0.424242424242424</v>
      </c>
      <c r="R1385" s="38" t="n">
        <f aca="false">IFERROR(Counts!N1385/Counts!M1385,"")</f>
        <v>0.281512605042017</v>
      </c>
      <c r="S1385" s="38" t="n">
        <f aca="false">IFERROR(Counts!K1385/Counts!J1385,"")</f>
        <v>0.629441624365482</v>
      </c>
      <c r="T1385" s="38" t="n">
        <f aca="false">IFERROR(Counts!I1385/Counts!H1385,"")</f>
        <v>0.256544502617801</v>
      </c>
      <c r="U1385" s="38" t="n">
        <f aca="false">IFERROR(1-Counts!L1385/Counts!K1385,"")</f>
        <v>0.854838709677419</v>
      </c>
      <c r="V1385" s="39" t="n">
        <f aca="false">IFERROR(Counts!AJ1385/Counts!AI1385,"")</f>
        <v>74.6806060606061</v>
      </c>
      <c r="W1385" s="38" t="n">
        <f aca="false">IFERROR(Counts!AK1385/Counts!AI1385,"")</f>
        <v>0.484848484848485</v>
      </c>
      <c r="X1385" s="40" t="n">
        <f aca="false">IFERROR(Counts!O1385,"")</f>
        <v>10.292</v>
      </c>
      <c r="Y1385" s="36" t="n">
        <f aca="false">IFERROR(INDEX('Season Counts'!$Y$2:$Y$740,$AF1385)/INDEX('Season Counts'!$X$2:$X$740,$AF1385),"")</f>
        <v>0.397963210702341</v>
      </c>
      <c r="Z1385" s="37" t="n">
        <f aca="false">IFERROR(J1385-Y1385,"")</f>
        <v>0.0441216949580362</v>
      </c>
      <c r="AA1385" s="38" t="n">
        <f aca="false">IFERROR(INDEX('Season Counts'!$K$2:$K$740,$AF1385)/INDEX('Season Counts'!$J$2:$J$740,$AF1385),"")</f>
        <v>0.300392156862745</v>
      </c>
      <c r="AB1385" s="41" t="n">
        <f aca="false">IFERROR(R1385-AA1385,"")</f>
        <v>-0.0188795518207283</v>
      </c>
      <c r="AC1385" s="39" t="n">
        <f aca="false">IFERROR(INDEX('Season Counts'!$AG$2:$AG$740,$AF1385)/INDEX('Season Counts'!$AF$2:$AF$740,$AF1385),"")</f>
        <v>74.7506639427988</v>
      </c>
      <c r="AD1385" s="40" t="n">
        <f aca="false">IFERROR(V1385-AC1385,"")</f>
        <v>-0.0700578821927138</v>
      </c>
      <c r="AE1385" s="4" t="str">
        <f aca="false">IF(D1385&lt;Guide!$C$21,"Low PA",IF(TRIM(IF(ISNUMBER(AD1385),IF(N(AD1385)&lt;=-Guide!$C$24,"▼ Bat Speed  ",IF(N(AD1385)&gt;=Guide!$C$24,"▲ Bat Speed  ","")),"")&amp;IF(N(Z1385)&gt;=Guide!$C$22,"▲ Contact  ","")&amp;IF(N(Z1385)&lt;=-Guide!$C$22,"▼ Contact  ","")&amp;IF(N(AB1385)&gt;=Guide!$C$23,"▲ Chase  ","")&amp;IF(N(AB1385)&lt;=-Guide!$C$23,"▼ Chase  ",""))="","Stable",TRIM(IF(ISNUMBER(AD1385),IF(N(AD1385)&lt;=-Guide!$C$24,"▼ Bat Speed  ",IF(N(AD1385)&gt;=Guide!$C$24,"▲ Bat Speed  ","")),"")&amp;IF(N(Z1385)&gt;=Guide!$C$22,"▲ Contact  ","")&amp;IF(N(Z1385)&lt;=-Guide!$C$22,"▼ Contact  ","")&amp;IF(N(AB1385)&gt;=Guide!$C$23,"▲ Chase  ","")&amp;IF(N(AB1385)&lt;=-Guide!$C$23,"▼ Chase  ",""))))</f>
        <v>▲ Contact</v>
      </c>
      <c r="AF1385" s="35" t="n">
        <f aca="false">MATCH(Counts!A1385,'Season Counts'!$A$2:$A$740,0)</f>
        <v>360</v>
      </c>
    </row>
    <row r="1386" customFormat="false" ht="15" hidden="false" customHeight="false" outlineLevel="0" collapsed="false">
      <c r="A1386" s="34" t="str">
        <f aca="false">Counts!B1386</f>
        <v>LAD</v>
      </c>
      <c r="B1386" s="5" t="str">
        <f aca="false">Counts!C1386</f>
        <v>Shohei Ohtani</v>
      </c>
      <c r="C1386" s="34" t="str">
        <f aca="false">Counts!F1386</f>
        <v>Jul</v>
      </c>
      <c r="D1386" s="35" t="n">
        <f aca="false">IFERROR(Counts!P1386,"")</f>
        <v>97</v>
      </c>
      <c r="E1386" s="36" t="n">
        <f aca="false">IFERROR(Counts!R1386/Counts!Q1386,"")</f>
        <v>0.272727272727273</v>
      </c>
      <c r="F1386" s="36" t="n">
        <f aca="false">IFERROR((Counts!R1386+Counts!V1386+Counts!W1386)/(Counts!Q1386+Counts!V1386+Counts!W1386+Counts!X1386),"")</f>
        <v>0.329896907216495</v>
      </c>
      <c r="G1386" s="36" t="n">
        <f aca="false">IFERROR((Counts!R1386+Counts!S1386+2*Counts!T1386+3*Counts!U1386)/Counts!Q1386,"")</f>
        <v>0.556818181818182</v>
      </c>
      <c r="H1386" s="35" t="n">
        <f aca="false">IFERROR(Counts!U1386,"")</f>
        <v>6</v>
      </c>
      <c r="I1386" s="36" t="n">
        <f aca="false">IFERROR(Counts!Z1386/Counts!AA1386,"")</f>
        <v>0.35989010989011</v>
      </c>
      <c r="J1386" s="36" t="n">
        <f aca="false">IFERROR(Counts!AB1386/Counts!AA1386,"")</f>
        <v>0.406527472527473</v>
      </c>
      <c r="K1386" s="37" t="n">
        <f aca="false">IFERROR((Counts!AB1386-Counts!Z1386)/Counts!AA1386,"")</f>
        <v>0.0466373626373626</v>
      </c>
      <c r="L1386" s="38" t="n">
        <f aca="false">IFERROR(Counts!Y1386/Counts!P1386,"")</f>
        <v>0.22680412371134</v>
      </c>
      <c r="M1386" s="38" t="n">
        <f aca="false">IFERROR(Counts!V1386/Counts!P1386,"")</f>
        <v>0.0824742268041237</v>
      </c>
      <c r="N1386" s="38" t="n">
        <f aca="false">IFERROR(Counts!AD1386/Counts!AC1386,"")</f>
        <v>0.17910447761194</v>
      </c>
      <c r="O1386" s="38" t="n">
        <f aca="false">IFERROR(Counts!AE1386/Counts!AC1386,"")</f>
        <v>0.552238805970149</v>
      </c>
      <c r="P1386" s="39" t="n">
        <f aca="false">IFERROR(Counts!AG1386/Counts!AF1386,"")</f>
        <v>93.5348484848485</v>
      </c>
      <c r="Q1386" s="38" t="n">
        <f aca="false">IFERROR(Counts!AH1386/Counts!AC1386,"")</f>
        <v>0.388059701492537</v>
      </c>
      <c r="R1386" s="38" t="n">
        <f aca="false">IFERROR(Counts!N1386/Counts!M1386,"")</f>
        <v>0.355421686746988</v>
      </c>
      <c r="S1386" s="38" t="n">
        <f aca="false">IFERROR(Counts!K1386/Counts!J1386,"")</f>
        <v>0.730769230769231</v>
      </c>
      <c r="T1386" s="38" t="n">
        <f aca="false">IFERROR(Counts!I1386/Counts!H1386,"")</f>
        <v>0.346820809248555</v>
      </c>
      <c r="U1386" s="38" t="n">
        <f aca="false">IFERROR(1-Counts!L1386/Counts!K1386,"")</f>
        <v>0.701754385964912</v>
      </c>
      <c r="V1386" s="39" t="n">
        <f aca="false">IFERROR(Counts!AJ1386/Counts!AI1386,"")</f>
        <v>74.738125</v>
      </c>
      <c r="W1386" s="38" t="n">
        <f aca="false">IFERROR(Counts!AK1386/Counts!AI1386,"")</f>
        <v>0.51875</v>
      </c>
      <c r="X1386" s="40" t="n">
        <f aca="false">IFERROR(Counts!O1386,"")</f>
        <v>1.877</v>
      </c>
      <c r="Y1386" s="36" t="n">
        <f aca="false">IFERROR(INDEX('Season Counts'!$Y$2:$Y$740,$AF1386)/INDEX('Season Counts'!$X$2:$X$740,$AF1386),"")</f>
        <v>0.397963210702341</v>
      </c>
      <c r="Z1386" s="37" t="n">
        <f aca="false">IFERROR(J1386-Y1386,"")</f>
        <v>0.00856426182513137</v>
      </c>
      <c r="AA1386" s="38" t="n">
        <f aca="false">IFERROR(INDEX('Season Counts'!$K$2:$K$740,$AF1386)/INDEX('Season Counts'!$J$2:$J$740,$AF1386),"")</f>
        <v>0.300392156862745</v>
      </c>
      <c r="AB1386" s="41" t="n">
        <f aca="false">IFERROR(R1386-AA1386,"")</f>
        <v>0.0550295298842428</v>
      </c>
      <c r="AC1386" s="39" t="n">
        <f aca="false">IFERROR(INDEX('Season Counts'!$AG$2:$AG$740,$AF1386)/INDEX('Season Counts'!$AF$2:$AF$740,$AF1386),"")</f>
        <v>74.7506639427988</v>
      </c>
      <c r="AD1386" s="40" t="n">
        <f aca="false">IFERROR(V1386-AC1386,"")</f>
        <v>-0.0125389427987699</v>
      </c>
      <c r="AE1386" s="4" t="str">
        <f aca="false">IF(D1386&lt;Guide!$C$21,"Low PA",IF(TRIM(IF(ISNUMBER(AD1386),IF(N(AD1386)&lt;=-Guide!$C$24,"▼ Bat Speed  ",IF(N(AD1386)&gt;=Guide!$C$24,"▲ Bat Speed  ","")),"")&amp;IF(N(Z1386)&gt;=Guide!$C$22,"▲ Contact  ","")&amp;IF(N(Z1386)&lt;=-Guide!$C$22,"▼ Contact  ","")&amp;IF(N(AB1386)&gt;=Guide!$C$23,"▲ Chase  ","")&amp;IF(N(AB1386)&lt;=-Guide!$C$23,"▼ Chase  ",""))="","Stable",TRIM(IF(ISNUMBER(AD1386),IF(N(AD1386)&lt;=-Guide!$C$24,"▼ Bat Speed  ",IF(N(AD1386)&gt;=Guide!$C$24,"▲ Bat Speed  ","")),"")&amp;IF(N(Z1386)&gt;=Guide!$C$22,"▲ Contact  ","")&amp;IF(N(Z1386)&lt;=-Guide!$C$22,"▼ Contact  ","")&amp;IF(N(AB1386)&gt;=Guide!$C$23,"▲ Chase  ","")&amp;IF(N(AB1386)&lt;=-Guide!$C$23,"▼ Chase  ",""))))</f>
        <v>▲ Chase</v>
      </c>
      <c r="AF1386" s="35" t="n">
        <f aca="false">MATCH(Counts!A1386,'Season Counts'!$A$2:$A$740,0)</f>
        <v>360</v>
      </c>
    </row>
    <row r="1387" customFormat="false" ht="15" hidden="false" customHeight="false" outlineLevel="0" collapsed="false">
      <c r="A1387" s="34" t="str">
        <f aca="false">Counts!B1387</f>
        <v>LAD</v>
      </c>
      <c r="B1387" s="5" t="str">
        <f aca="false">Counts!C1387</f>
        <v>Shohei Ohtani</v>
      </c>
      <c r="C1387" s="34" t="str">
        <f aca="false">Counts!F1387</f>
        <v>Aug</v>
      </c>
      <c r="D1387" s="35" t="n">
        <f aca="false">IFERROR(Counts!P1387,"")</f>
        <v>121</v>
      </c>
      <c r="E1387" s="36" t="n">
        <f aca="false">IFERROR(Counts!R1387/Counts!Q1387,"")</f>
        <v>0.240740740740741</v>
      </c>
      <c r="F1387" s="36" t="n">
        <f aca="false">IFERROR((Counts!R1387+Counts!V1387+Counts!W1387)/(Counts!Q1387+Counts!V1387+Counts!W1387+Counts!X1387),"")</f>
        <v>0.322314049586777</v>
      </c>
      <c r="G1387" s="36" t="n">
        <f aca="false">IFERROR((Counts!R1387+Counts!S1387+2*Counts!T1387+3*Counts!U1387)/Counts!Q1387,"")</f>
        <v>0.472222222222222</v>
      </c>
      <c r="H1387" s="35" t="n">
        <f aca="false">IFERROR(Counts!U1387,"")</f>
        <v>6</v>
      </c>
      <c r="I1387" s="36" t="n">
        <f aca="false">IFERROR(Counts!Z1387/Counts!AA1387,"")</f>
        <v>0.340254237288136</v>
      </c>
      <c r="J1387" s="36" t="n">
        <f aca="false">IFERROR(Counts!AB1387/Counts!AA1387,"")</f>
        <v>0.356245762711864</v>
      </c>
      <c r="K1387" s="37" t="n">
        <f aca="false">IFERROR((Counts!AB1387-Counts!Z1387)/Counts!AA1387,"")</f>
        <v>0.0159915254237288</v>
      </c>
      <c r="L1387" s="38" t="n">
        <f aca="false">IFERROR(Counts!Y1387/Counts!P1387,"")</f>
        <v>0.272727272727273</v>
      </c>
      <c r="M1387" s="38" t="n">
        <f aca="false">IFERROR(Counts!V1387/Counts!P1387,"")</f>
        <v>0.107438016528926</v>
      </c>
      <c r="N1387" s="38" t="n">
        <f aca="false">IFERROR(Counts!AD1387/Counts!AC1387,"")</f>
        <v>0.12</v>
      </c>
      <c r="O1387" s="38" t="n">
        <f aca="false">IFERROR(Counts!AE1387/Counts!AC1387,"")</f>
        <v>0.44</v>
      </c>
      <c r="P1387" s="39" t="n">
        <f aca="false">IFERROR(Counts!AG1387/Counts!AF1387,"")</f>
        <v>91.8648648648649</v>
      </c>
      <c r="Q1387" s="38" t="n">
        <f aca="false">IFERROR(Counts!AH1387/Counts!AC1387,"")</f>
        <v>0.373333333333333</v>
      </c>
      <c r="R1387" s="38" t="n">
        <f aca="false">IFERROR(Counts!N1387/Counts!M1387,"")</f>
        <v>0.320158102766798</v>
      </c>
      <c r="S1387" s="38" t="n">
        <f aca="false">IFERROR(Counts!K1387/Counts!J1387,"")</f>
        <v>0.701834862385321</v>
      </c>
      <c r="T1387" s="38" t="n">
        <f aca="false">IFERROR(Counts!I1387/Counts!H1387,"")</f>
        <v>0.303418803418803</v>
      </c>
      <c r="U1387" s="38" t="n">
        <f aca="false">IFERROR(1-Counts!L1387/Counts!K1387,"")</f>
        <v>0.797385620915033</v>
      </c>
      <c r="V1387" s="39" t="n">
        <f aca="false">IFERROR(Counts!AJ1387/Counts!AI1387,"")</f>
        <v>74.9712195121951</v>
      </c>
      <c r="W1387" s="38" t="n">
        <f aca="false">IFERROR(Counts!AK1387/Counts!AI1387,"")</f>
        <v>0.526829268292683</v>
      </c>
      <c r="X1387" s="40" t="n">
        <f aca="false">IFERROR(Counts!O1387,"")</f>
        <v>1.81</v>
      </c>
      <c r="Y1387" s="36" t="n">
        <f aca="false">IFERROR(INDEX('Season Counts'!$Y$2:$Y$740,$AF1387)/INDEX('Season Counts'!$X$2:$X$740,$AF1387),"")</f>
        <v>0.397963210702341</v>
      </c>
      <c r="Z1387" s="37" t="n">
        <f aca="false">IFERROR(J1387-Y1387,"")</f>
        <v>-0.0417174479904767</v>
      </c>
      <c r="AA1387" s="38" t="n">
        <f aca="false">IFERROR(INDEX('Season Counts'!$K$2:$K$740,$AF1387)/INDEX('Season Counts'!$J$2:$J$740,$AF1387),"")</f>
        <v>0.300392156862745</v>
      </c>
      <c r="AB1387" s="41" t="n">
        <f aca="false">IFERROR(R1387-AA1387,"")</f>
        <v>0.0197659459040533</v>
      </c>
      <c r="AC1387" s="39" t="n">
        <f aca="false">IFERROR(INDEX('Season Counts'!$AG$2:$AG$740,$AF1387)/INDEX('Season Counts'!$AF$2:$AF$740,$AF1387),"")</f>
        <v>74.7506639427988</v>
      </c>
      <c r="AD1387" s="40" t="n">
        <f aca="false">IFERROR(V1387-AC1387,"")</f>
        <v>0.220555569396353</v>
      </c>
      <c r="AE1387" s="4" t="str">
        <f aca="false">IF(D1387&lt;Guide!$C$21,"Low PA",IF(TRIM(IF(ISNUMBER(AD1387),IF(N(AD1387)&lt;=-Guide!$C$24,"▼ Bat Speed  ",IF(N(AD1387)&gt;=Guide!$C$24,"▲ Bat Speed  ","")),"")&amp;IF(N(Z1387)&gt;=Guide!$C$22,"▲ Contact  ","")&amp;IF(N(Z1387)&lt;=-Guide!$C$22,"▼ Contact  ","")&amp;IF(N(AB1387)&gt;=Guide!$C$23,"▲ Chase  ","")&amp;IF(N(AB1387)&lt;=-Guide!$C$23,"▼ Chase  ",""))="","Stable",TRIM(IF(ISNUMBER(AD1387),IF(N(AD1387)&lt;=-Guide!$C$24,"▼ Bat Speed  ",IF(N(AD1387)&gt;=Guide!$C$24,"▲ Bat Speed  ","")),"")&amp;IF(N(Z1387)&gt;=Guide!$C$22,"▲ Contact  ","")&amp;IF(N(Z1387)&lt;=-Guide!$C$22,"▼ Contact  ","")&amp;IF(N(AB1387)&gt;=Guide!$C$23,"▲ Chase  ","")&amp;IF(N(AB1387)&lt;=-Guide!$C$23,"▼ Chase  ",""))))</f>
        <v>▼ Contact</v>
      </c>
      <c r="AF1387" s="35" t="n">
        <f aca="false">MATCH(Counts!A1387,'Season Counts'!$A$2:$A$740,0)</f>
        <v>360</v>
      </c>
    </row>
    <row r="1388" customFormat="false" ht="15" hidden="false" customHeight="false" outlineLevel="0" collapsed="false">
      <c r="A1388" s="34" t="str">
        <f aca="false">Counts!B1388</f>
        <v>LAD</v>
      </c>
      <c r="B1388" s="5" t="str">
        <f aca="false">Counts!C1388</f>
        <v>Shohei Ohtani</v>
      </c>
      <c r="C1388" s="34" t="str">
        <f aca="false">Counts!F1388</f>
        <v>Sep</v>
      </c>
      <c r="D1388" s="35" t="n">
        <f aca="false">IFERROR(Counts!P1388,"")</f>
        <v>36</v>
      </c>
      <c r="E1388" s="36" t="n">
        <f aca="false">IFERROR(Counts!R1388/Counts!Q1388,"")</f>
        <v>0.2</v>
      </c>
      <c r="F1388" s="36" t="n">
        <f aca="false">IFERROR((Counts!R1388+Counts!V1388+Counts!W1388)/(Counts!Q1388+Counts!V1388+Counts!W1388+Counts!X1388),"")</f>
        <v>0.333333333333333</v>
      </c>
      <c r="G1388" s="36" t="n">
        <f aca="false">IFERROR((Counts!R1388+Counts!S1388+2*Counts!T1388+3*Counts!U1388)/Counts!Q1388,"")</f>
        <v>0.233333333333333</v>
      </c>
      <c r="H1388" s="35" t="n">
        <f aca="false">IFERROR(Counts!U1388,"")</f>
        <v>0</v>
      </c>
      <c r="I1388" s="36" t="n">
        <f aca="false">IFERROR(Counts!Z1388/Counts!AA1388,"")</f>
        <v>0.258571428571429</v>
      </c>
      <c r="J1388" s="36" t="n">
        <f aca="false">IFERROR(Counts!AB1388/Counts!AA1388,"")</f>
        <v>0.319257142857143</v>
      </c>
      <c r="K1388" s="37" t="n">
        <f aca="false">IFERROR((Counts!AB1388-Counts!Z1388)/Counts!AA1388,"")</f>
        <v>0.0606857142857143</v>
      </c>
      <c r="L1388" s="38" t="n">
        <f aca="false">IFERROR(Counts!Y1388/Counts!P1388,"")</f>
        <v>0.388888888888889</v>
      </c>
      <c r="M1388" s="38" t="n">
        <f aca="false">IFERROR(Counts!V1388/Counts!P1388,"")</f>
        <v>0.111111111111111</v>
      </c>
      <c r="N1388" s="38" t="n">
        <f aca="false">IFERROR(Counts!AD1388/Counts!AC1388,"")</f>
        <v>0.25</v>
      </c>
      <c r="O1388" s="38" t="n">
        <f aca="false">IFERROR(Counts!AE1388/Counts!AC1388,"")</f>
        <v>0.5625</v>
      </c>
      <c r="P1388" s="39" t="n">
        <f aca="false">IFERROR(Counts!AG1388/Counts!AF1388,"")</f>
        <v>92.6466666666667</v>
      </c>
      <c r="Q1388" s="38" t="n">
        <f aca="false">IFERROR(Counts!AH1388/Counts!AC1388,"")</f>
        <v>0.3125</v>
      </c>
      <c r="R1388" s="38" t="n">
        <f aca="false">IFERROR(Counts!N1388/Counts!M1388,"")</f>
        <v>0.269230769230769</v>
      </c>
      <c r="S1388" s="38" t="n">
        <f aca="false">IFERROR(Counts!K1388/Counts!J1388,"")</f>
        <v>0.666666666666667</v>
      </c>
      <c r="T1388" s="38" t="n">
        <f aca="false">IFERROR(Counts!I1388/Counts!H1388,"")</f>
        <v>0.446153846153846</v>
      </c>
      <c r="U1388" s="38" t="n">
        <f aca="false">IFERROR(1-Counts!L1388/Counts!K1388,"")</f>
        <v>0.636363636363636</v>
      </c>
      <c r="V1388" s="39" t="n">
        <f aca="false">IFERROR(Counts!AJ1388/Counts!AI1388,"")</f>
        <v>74.5360655737705</v>
      </c>
      <c r="W1388" s="38" t="n">
        <f aca="false">IFERROR(Counts!AK1388/Counts!AI1388,"")</f>
        <v>0.39344262295082</v>
      </c>
      <c r="X1388" s="40" t="n">
        <f aca="false">IFERROR(Counts!O1388,"")</f>
        <v>-1.316</v>
      </c>
      <c r="Y1388" s="36" t="n">
        <f aca="false">IFERROR(INDEX('Season Counts'!$Y$2:$Y$740,$AF1388)/INDEX('Season Counts'!$X$2:$X$740,$AF1388),"")</f>
        <v>0.397963210702341</v>
      </c>
      <c r="Z1388" s="37" t="n">
        <f aca="false">IFERROR(J1388-Y1388,"")</f>
        <v>-0.0787060678451983</v>
      </c>
      <c r="AA1388" s="38" t="n">
        <f aca="false">IFERROR(INDEX('Season Counts'!$K$2:$K$740,$AF1388)/INDEX('Season Counts'!$J$2:$J$740,$AF1388),"")</f>
        <v>0.300392156862745</v>
      </c>
      <c r="AB1388" s="41" t="n">
        <f aca="false">IFERROR(R1388-AA1388,"")</f>
        <v>-0.0311613876319759</v>
      </c>
      <c r="AC1388" s="39" t="n">
        <f aca="false">IFERROR(INDEX('Season Counts'!$AG$2:$AG$740,$AF1388)/INDEX('Season Counts'!$AF$2:$AF$740,$AF1388),"")</f>
        <v>74.7506639427988</v>
      </c>
      <c r="AD1388" s="40" t="n">
        <f aca="false">IFERROR(V1388-AC1388,"")</f>
        <v>-0.21459836902828</v>
      </c>
      <c r="AE1388" s="4" t="str">
        <f aca="false">IF(D1388&lt;Guide!$C$21,"Low PA",IF(TRIM(IF(ISNUMBER(AD1388),IF(N(AD1388)&lt;=-Guide!$C$24,"▼ Bat Speed  ",IF(N(AD1388)&gt;=Guide!$C$24,"▲ Bat Speed  ","")),"")&amp;IF(N(Z1388)&gt;=Guide!$C$22,"▲ Contact  ","")&amp;IF(N(Z1388)&lt;=-Guide!$C$22,"▼ Contact  ","")&amp;IF(N(AB1388)&gt;=Guide!$C$23,"▲ Chase  ","")&amp;IF(N(AB1388)&lt;=-Guide!$C$23,"▼ Chase  ",""))="","Stable",TRIM(IF(ISNUMBER(AD1388),IF(N(AD1388)&lt;=-Guide!$C$24,"▼ Bat Speed  ",IF(N(AD1388)&gt;=Guide!$C$24,"▲ Bat Speed  ","")),"")&amp;IF(N(Z1388)&gt;=Guide!$C$22,"▲ Contact  ","")&amp;IF(N(Z1388)&lt;=-Guide!$C$22,"▼ Contact  ","")&amp;IF(N(AB1388)&gt;=Guide!$C$23,"▲ Chase  ","")&amp;IF(N(AB1388)&lt;=-Guide!$C$23,"▼ Chase  ",""))))</f>
        <v>Low PA</v>
      </c>
      <c r="AF1388" s="35" t="n">
        <f aca="false">MATCH(Counts!A1388,'Season Counts'!$A$2:$A$740,0)</f>
        <v>360</v>
      </c>
    </row>
    <row r="1389" customFormat="false" ht="15" hidden="false" customHeight="false" outlineLevel="0" collapsed="false">
      <c r="A1389" s="34" t="str">
        <f aca="false">Counts!B1389</f>
        <v>LAD</v>
      </c>
      <c r="B1389" s="5" t="str">
        <f aca="false">Counts!C1389</f>
        <v>Andy Pages</v>
      </c>
      <c r="C1389" s="34" t="str">
        <f aca="false">Counts!F1389</f>
        <v>Mar-Apr</v>
      </c>
      <c r="D1389" s="35" t="n">
        <f aca="false">IFERROR(Counts!P1389,"")</f>
        <v>123</v>
      </c>
      <c r="E1389" s="36" t="n">
        <f aca="false">IFERROR(Counts!R1389/Counts!Q1389,"")</f>
        <v>0.321428571428571</v>
      </c>
      <c r="F1389" s="36" t="n">
        <f aca="false">IFERROR((Counts!R1389+Counts!V1389+Counts!W1389)/(Counts!Q1389+Counts!V1389+Counts!W1389+Counts!X1389),"")</f>
        <v>0.365853658536585</v>
      </c>
      <c r="G1389" s="36" t="n">
        <f aca="false">IFERROR((Counts!R1389+Counts!S1389+2*Counts!T1389+3*Counts!U1389)/Counts!Q1389,"")</f>
        <v>0.517857142857143</v>
      </c>
      <c r="H1389" s="35" t="n">
        <f aca="false">IFERROR(Counts!U1389,"")</f>
        <v>5</v>
      </c>
      <c r="I1389" s="36" t="n">
        <f aca="false">IFERROR(Counts!Z1389/Counts!AA1389,"")</f>
        <v>0.379268292682927</v>
      </c>
      <c r="J1389" s="36" t="n">
        <f aca="false">IFERROR(Counts!AB1389/Counts!AA1389,"")</f>
        <v>0.345040650406504</v>
      </c>
      <c r="K1389" s="37" t="n">
        <f aca="false">IFERROR((Counts!AB1389-Counts!Z1389)/Counts!AA1389,"")</f>
        <v>-0.0342276422764228</v>
      </c>
      <c r="L1389" s="38" t="n">
        <f aca="false">IFERROR(Counts!Y1389/Counts!P1389,"")</f>
        <v>0.227642276422764</v>
      </c>
      <c r="M1389" s="38" t="n">
        <f aca="false">IFERROR(Counts!V1389/Counts!P1389,"")</f>
        <v>0.0650406504065041</v>
      </c>
      <c r="N1389" s="38" t="n">
        <f aca="false">IFERROR(Counts!AD1389/Counts!AC1389,"")</f>
        <v>0.0581395348837209</v>
      </c>
      <c r="O1389" s="38" t="n">
        <f aca="false">IFERROR(Counts!AE1389/Counts!AC1389,"")</f>
        <v>0.534883720930233</v>
      </c>
      <c r="P1389" s="39" t="n">
        <f aca="false">IFERROR(Counts!AG1389/Counts!AF1389,"")</f>
        <v>90.2697674418605</v>
      </c>
      <c r="Q1389" s="38" t="n">
        <f aca="false">IFERROR(Counts!AH1389/Counts!AC1389,"")</f>
        <v>0.348837209302326</v>
      </c>
      <c r="R1389" s="38" t="n">
        <f aca="false">IFERROR(Counts!N1389/Counts!M1389,"")</f>
        <v>0.350746268656716</v>
      </c>
      <c r="S1389" s="38" t="n">
        <f aca="false">IFERROR(Counts!K1389/Counts!J1389,"")</f>
        <v>0.673387096774194</v>
      </c>
      <c r="T1389" s="38" t="n">
        <f aca="false">IFERROR(Counts!I1389/Counts!H1389,"")</f>
        <v>0.222222222222222</v>
      </c>
      <c r="U1389" s="38" t="n">
        <f aca="false">IFERROR(1-Counts!L1389/Counts!K1389,"")</f>
        <v>0.856287425149701</v>
      </c>
      <c r="V1389" s="39" t="n">
        <f aca="false">IFERROR(Counts!AJ1389/Counts!AI1389,"")</f>
        <v>73.3827586206897</v>
      </c>
      <c r="W1389" s="38" t="n">
        <f aca="false">IFERROR(Counts!AK1389/Counts!AI1389,"")</f>
        <v>0.34051724137931</v>
      </c>
      <c r="X1389" s="40" t="n">
        <f aca="false">IFERROR(Counts!O1389,"")</f>
        <v>5.95</v>
      </c>
      <c r="Y1389" s="36" t="n">
        <f aca="false">IFERROR(INDEX('Season Counts'!$Y$2:$Y$740,$AF1389)/INDEX('Season Counts'!$X$2:$X$740,$AF1389),"")</f>
        <v>0.343239092495637</v>
      </c>
      <c r="Z1389" s="37" t="n">
        <f aca="false">IFERROR(J1389-Y1389,"")</f>
        <v>0.00180155791086706</v>
      </c>
      <c r="AA1389" s="38" t="n">
        <f aca="false">IFERROR(INDEX('Season Counts'!$K$2:$K$740,$AF1389)/INDEX('Season Counts'!$J$2:$J$740,$AF1389),"")</f>
        <v>0.315748031496063</v>
      </c>
      <c r="AB1389" s="41" t="n">
        <f aca="false">IFERROR(R1389-AA1389,"")</f>
        <v>0.0349982371606534</v>
      </c>
      <c r="AC1389" s="39" t="n">
        <f aca="false">IFERROR(INDEX('Season Counts'!$AG$2:$AG$740,$AF1389)/INDEX('Season Counts'!$AF$2:$AF$740,$AF1389),"")</f>
        <v>72.9761953204476</v>
      </c>
      <c r="AD1389" s="40" t="n">
        <f aca="false">IFERROR(V1389-AC1389,"")</f>
        <v>0.406563300242041</v>
      </c>
      <c r="AE1389" s="4" t="str">
        <f aca="false">IF(D1389&lt;Guide!$C$21,"Low PA",IF(TRIM(IF(ISNUMBER(AD1389),IF(N(AD1389)&lt;=-Guide!$C$24,"▼ Bat Speed  ",IF(N(AD1389)&gt;=Guide!$C$24,"▲ Bat Speed  ","")),"")&amp;IF(N(Z1389)&gt;=Guide!$C$22,"▲ Contact  ","")&amp;IF(N(Z1389)&lt;=-Guide!$C$22,"▼ Contact  ","")&amp;IF(N(AB1389)&gt;=Guide!$C$23,"▲ Chase  ","")&amp;IF(N(AB1389)&lt;=-Guide!$C$23,"▼ Chase  ",""))="","Stable",TRIM(IF(ISNUMBER(AD1389),IF(N(AD1389)&lt;=-Guide!$C$24,"▼ Bat Speed  ",IF(N(AD1389)&gt;=Guide!$C$24,"▲ Bat Speed  ","")),"")&amp;IF(N(Z1389)&gt;=Guide!$C$22,"▲ Contact  ","")&amp;IF(N(Z1389)&lt;=-Guide!$C$22,"▼ Contact  ","")&amp;IF(N(AB1389)&gt;=Guide!$C$23,"▲ Chase  ","")&amp;IF(N(AB1389)&lt;=-Guide!$C$23,"▼ Chase  ",""))))</f>
        <v>Stable</v>
      </c>
      <c r="AF1389" s="35" t="n">
        <f aca="false">MATCH(Counts!A1389,'Season Counts'!$A$2:$A$740,0)</f>
        <v>361</v>
      </c>
    </row>
    <row r="1390" customFormat="false" ht="15" hidden="false" customHeight="false" outlineLevel="0" collapsed="false">
      <c r="A1390" s="34" t="str">
        <f aca="false">Counts!B1390</f>
        <v>LAD</v>
      </c>
      <c r="B1390" s="5" t="str">
        <f aca="false">Counts!C1390</f>
        <v>Andy Pages</v>
      </c>
      <c r="C1390" s="34" t="str">
        <f aca="false">Counts!F1390</f>
        <v>May</v>
      </c>
      <c r="D1390" s="35" t="n">
        <f aca="false">IFERROR(Counts!P1390,"")</f>
        <v>119</v>
      </c>
      <c r="E1390" s="36" t="n">
        <f aca="false">IFERROR(Counts!R1390/Counts!Q1390,"")</f>
        <v>0.26605504587156</v>
      </c>
      <c r="F1390" s="36" t="n">
        <f aca="false">IFERROR((Counts!R1390+Counts!V1390+Counts!W1390)/(Counts!Q1390+Counts!V1390+Counts!W1390+Counts!X1390),"")</f>
        <v>0.319327731092437</v>
      </c>
      <c r="G1390" s="36" t="n">
        <f aca="false">IFERROR((Counts!R1390+Counts!S1390+2*Counts!T1390+3*Counts!U1390)/Counts!Q1390,"")</f>
        <v>0.559633027522936</v>
      </c>
      <c r="H1390" s="35" t="n">
        <f aca="false">IFERROR(Counts!U1390,"")</f>
        <v>8</v>
      </c>
      <c r="I1390" s="36" t="n">
        <f aca="false">IFERROR(Counts!Z1390/Counts!AA1390,"")</f>
        <v>0.369747899159664</v>
      </c>
      <c r="J1390" s="36" t="n">
        <f aca="false">IFERROR(Counts!AB1390/Counts!AA1390,"")</f>
        <v>0.375084033613445</v>
      </c>
      <c r="K1390" s="37" t="n">
        <f aca="false">IFERROR((Counts!AB1390-Counts!Z1390)/Counts!AA1390,"")</f>
        <v>0.0053361344537815</v>
      </c>
      <c r="L1390" s="38" t="n">
        <f aca="false">IFERROR(Counts!Y1390/Counts!P1390,"")</f>
        <v>0.142857142857143</v>
      </c>
      <c r="M1390" s="38" t="n">
        <f aca="false">IFERROR(Counts!V1390/Counts!P1390,"")</f>
        <v>0.0672268907563025</v>
      </c>
      <c r="N1390" s="38" t="n">
        <f aca="false">IFERROR(Counts!AD1390/Counts!AC1390,"")</f>
        <v>0.150537634408602</v>
      </c>
      <c r="O1390" s="38" t="n">
        <f aca="false">IFERROR(Counts!AE1390/Counts!AC1390,"")</f>
        <v>0.43010752688172</v>
      </c>
      <c r="P1390" s="39" t="n">
        <f aca="false">IFERROR(Counts!AG1390/Counts!AF1390,"")</f>
        <v>90.2827956989247</v>
      </c>
      <c r="Q1390" s="38" t="n">
        <f aca="false">IFERROR(Counts!AH1390/Counts!AC1390,"")</f>
        <v>0.397849462365591</v>
      </c>
      <c r="R1390" s="38" t="n">
        <f aca="false">IFERROR(Counts!N1390/Counts!M1390,"")</f>
        <v>0.3515625</v>
      </c>
      <c r="S1390" s="38" t="n">
        <f aca="false">IFERROR(Counts!K1390/Counts!J1390,"")</f>
        <v>0.681159420289855</v>
      </c>
      <c r="T1390" s="38" t="n">
        <f aca="false">IFERROR(Counts!I1390/Counts!H1390,"")</f>
        <v>0.199134199134199</v>
      </c>
      <c r="U1390" s="38" t="n">
        <f aca="false">IFERROR(1-Counts!L1390/Counts!K1390,"")</f>
        <v>0.900709219858156</v>
      </c>
      <c r="V1390" s="39" t="n">
        <f aca="false">IFERROR(Counts!AJ1390/Counts!AI1390,"")</f>
        <v>72.7040609137056</v>
      </c>
      <c r="W1390" s="38" t="n">
        <f aca="false">IFERROR(Counts!AK1390/Counts!AI1390,"")</f>
        <v>0.228426395939086</v>
      </c>
      <c r="X1390" s="40" t="n">
        <f aca="false">IFERROR(Counts!O1390,"")</f>
        <v>4.748</v>
      </c>
      <c r="Y1390" s="36" t="n">
        <f aca="false">IFERROR(INDEX('Season Counts'!$Y$2:$Y$740,$AF1390)/INDEX('Season Counts'!$X$2:$X$740,$AF1390),"")</f>
        <v>0.343239092495637</v>
      </c>
      <c r="Z1390" s="37" t="n">
        <f aca="false">IFERROR(J1390-Y1390,"")</f>
        <v>0.0318449411178084</v>
      </c>
      <c r="AA1390" s="38" t="n">
        <f aca="false">IFERROR(INDEX('Season Counts'!$K$2:$K$740,$AF1390)/INDEX('Season Counts'!$J$2:$J$740,$AF1390),"")</f>
        <v>0.315748031496063</v>
      </c>
      <c r="AB1390" s="41" t="n">
        <f aca="false">IFERROR(R1390-AA1390,"")</f>
        <v>0.035814468503937</v>
      </c>
      <c r="AC1390" s="39" t="n">
        <f aca="false">IFERROR(INDEX('Season Counts'!$AG$2:$AG$740,$AF1390)/INDEX('Season Counts'!$AF$2:$AF$740,$AF1390),"")</f>
        <v>72.9761953204476</v>
      </c>
      <c r="AD1390" s="40" t="n">
        <f aca="false">IFERROR(V1390-AC1390,"")</f>
        <v>-0.272134406742026</v>
      </c>
      <c r="AE1390" s="4" t="str">
        <f aca="false">IF(D1390&lt;Guide!$C$21,"Low PA",IF(TRIM(IF(ISNUMBER(AD1390),IF(N(AD1390)&lt;=-Guide!$C$24,"▼ Bat Speed  ",IF(N(AD1390)&gt;=Guide!$C$24,"▲ Bat Speed  ","")),"")&amp;IF(N(Z1390)&gt;=Guide!$C$22,"▲ Contact  ","")&amp;IF(N(Z1390)&lt;=-Guide!$C$22,"▼ Contact  ","")&amp;IF(N(AB1390)&gt;=Guide!$C$23,"▲ Chase  ","")&amp;IF(N(AB1390)&lt;=-Guide!$C$23,"▼ Chase  ",""))="","Stable",TRIM(IF(ISNUMBER(AD1390),IF(N(AD1390)&lt;=-Guide!$C$24,"▼ Bat Speed  ",IF(N(AD1390)&gt;=Guide!$C$24,"▲ Bat Speed  ","")),"")&amp;IF(N(Z1390)&gt;=Guide!$C$22,"▲ Contact  ","")&amp;IF(N(Z1390)&lt;=-Guide!$C$22,"▼ Contact  ","")&amp;IF(N(AB1390)&gt;=Guide!$C$23,"▲ Chase  ","")&amp;IF(N(AB1390)&lt;=-Guide!$C$23,"▼ Chase  ",""))))</f>
        <v>Stable</v>
      </c>
      <c r="AF1390" s="35" t="n">
        <f aca="false">MATCH(Counts!A1390,'Season Counts'!$A$2:$A$740,0)</f>
        <v>361</v>
      </c>
    </row>
    <row r="1391" customFormat="false" ht="15" hidden="false" customHeight="false" outlineLevel="0" collapsed="false">
      <c r="A1391" s="34" t="str">
        <f aca="false">Counts!B1391</f>
        <v>LAD</v>
      </c>
      <c r="B1391" s="5" t="str">
        <f aca="false">Counts!C1391</f>
        <v>Andy Pages</v>
      </c>
      <c r="C1391" s="34" t="str">
        <f aca="false">Counts!F1391</f>
        <v>Jun</v>
      </c>
      <c r="D1391" s="35" t="n">
        <f aca="false">IFERROR(Counts!P1391,"")</f>
        <v>126</v>
      </c>
      <c r="E1391" s="36" t="n">
        <f aca="false">IFERROR(Counts!R1391/Counts!Q1391,"")</f>
        <v>0.225225225225225</v>
      </c>
      <c r="F1391" s="36" t="n">
        <f aca="false">IFERROR((Counts!R1391+Counts!V1391+Counts!W1391)/(Counts!Q1391+Counts!V1391+Counts!W1391+Counts!X1391),"")</f>
        <v>0.301587301587302</v>
      </c>
      <c r="G1391" s="36" t="n">
        <f aca="false">IFERROR((Counts!R1391+Counts!S1391+2*Counts!T1391+3*Counts!U1391)/Counts!Q1391,"")</f>
        <v>0.36036036036036</v>
      </c>
      <c r="H1391" s="35" t="n">
        <f aca="false">IFERROR(Counts!U1391,"")</f>
        <v>3</v>
      </c>
      <c r="I1391" s="36" t="n">
        <f aca="false">IFERROR(Counts!Z1391/Counts!AA1391,"")</f>
        <v>0.293650793650794</v>
      </c>
      <c r="J1391" s="36" t="n">
        <f aca="false">IFERROR(Counts!AB1391/Counts!AA1391,"")</f>
        <v>0.31431746031746</v>
      </c>
      <c r="K1391" s="37" t="n">
        <f aca="false">IFERROR((Counts!AB1391-Counts!Z1391)/Counts!AA1391,"")</f>
        <v>0.0206666666666667</v>
      </c>
      <c r="L1391" s="38" t="n">
        <f aca="false">IFERROR(Counts!Y1391/Counts!P1391,"")</f>
        <v>0.214285714285714</v>
      </c>
      <c r="M1391" s="38" t="n">
        <f aca="false">IFERROR(Counts!V1391/Counts!P1391,"")</f>
        <v>0.0793650793650794</v>
      </c>
      <c r="N1391" s="38" t="n">
        <f aca="false">IFERROR(Counts!AD1391/Counts!AC1391,"")</f>
        <v>0.0581395348837209</v>
      </c>
      <c r="O1391" s="38" t="n">
        <f aca="false">IFERROR(Counts!AE1391/Counts!AC1391,"")</f>
        <v>0.383720930232558</v>
      </c>
      <c r="P1391" s="39" t="n">
        <f aca="false">IFERROR(Counts!AG1391/Counts!AF1391,"")</f>
        <v>86.9267441860465</v>
      </c>
      <c r="Q1391" s="38" t="n">
        <f aca="false">IFERROR(Counts!AH1391/Counts!AC1391,"")</f>
        <v>0.383720930232558</v>
      </c>
      <c r="R1391" s="38" t="n">
        <f aca="false">IFERROR(Counts!N1391/Counts!M1391,"")</f>
        <v>0.29296875</v>
      </c>
      <c r="S1391" s="38" t="n">
        <f aca="false">IFERROR(Counts!K1391/Counts!J1391,"")</f>
        <v>0.666666666666667</v>
      </c>
      <c r="T1391" s="38" t="n">
        <f aca="false">IFERROR(Counts!I1391/Counts!H1391,"")</f>
        <v>0.191780821917808</v>
      </c>
      <c r="U1391" s="38" t="n">
        <f aca="false">IFERROR(1-Counts!L1391/Counts!K1391,"")</f>
        <v>0.9375</v>
      </c>
      <c r="V1391" s="39" t="n">
        <f aca="false">IFERROR(Counts!AJ1391/Counts!AI1391,"")</f>
        <v>72.9583333333333</v>
      </c>
      <c r="W1391" s="38" t="n">
        <f aca="false">IFERROR(Counts!AK1391/Counts!AI1391,"")</f>
        <v>0.269607843137255</v>
      </c>
      <c r="X1391" s="40" t="n">
        <f aca="false">IFERROR(Counts!O1391,"")</f>
        <v>-3.396</v>
      </c>
      <c r="Y1391" s="36" t="n">
        <f aca="false">IFERROR(INDEX('Season Counts'!$Y$2:$Y$740,$AF1391)/INDEX('Season Counts'!$X$2:$X$740,$AF1391),"")</f>
        <v>0.343239092495637</v>
      </c>
      <c r="Z1391" s="37" t="n">
        <f aca="false">IFERROR(J1391-Y1391,"")</f>
        <v>-0.0289216321781767</v>
      </c>
      <c r="AA1391" s="38" t="n">
        <f aca="false">IFERROR(INDEX('Season Counts'!$K$2:$K$740,$AF1391)/INDEX('Season Counts'!$J$2:$J$740,$AF1391),"")</f>
        <v>0.315748031496063</v>
      </c>
      <c r="AB1391" s="41" t="n">
        <f aca="false">IFERROR(R1391-AA1391,"")</f>
        <v>-0.022779281496063</v>
      </c>
      <c r="AC1391" s="39" t="n">
        <f aca="false">IFERROR(INDEX('Season Counts'!$AG$2:$AG$740,$AF1391)/INDEX('Season Counts'!$AF$2:$AF$740,$AF1391),"")</f>
        <v>72.9761953204476</v>
      </c>
      <c r="AD1391" s="40" t="n">
        <f aca="false">IFERROR(V1391-AC1391,"")</f>
        <v>-0.0178619871142871</v>
      </c>
      <c r="AE1391" s="4" t="str">
        <f aca="false">IF(D1391&lt;Guide!$C$21,"Low PA",IF(TRIM(IF(ISNUMBER(AD1391),IF(N(AD1391)&lt;=-Guide!$C$24,"▼ Bat Speed  ",IF(N(AD1391)&gt;=Guide!$C$24,"▲ Bat Speed  ","")),"")&amp;IF(N(Z1391)&gt;=Guide!$C$22,"▲ Contact  ","")&amp;IF(N(Z1391)&lt;=-Guide!$C$22,"▼ Contact  ","")&amp;IF(N(AB1391)&gt;=Guide!$C$23,"▲ Chase  ","")&amp;IF(N(AB1391)&lt;=-Guide!$C$23,"▼ Chase  ",""))="","Stable",TRIM(IF(ISNUMBER(AD1391),IF(N(AD1391)&lt;=-Guide!$C$24,"▼ Bat Speed  ",IF(N(AD1391)&gt;=Guide!$C$24,"▲ Bat Speed  ","")),"")&amp;IF(N(Z1391)&gt;=Guide!$C$22,"▲ Contact  ","")&amp;IF(N(Z1391)&lt;=-Guide!$C$22,"▼ Contact  ","")&amp;IF(N(AB1391)&gt;=Guide!$C$23,"▲ Chase  ","")&amp;IF(N(AB1391)&lt;=-Guide!$C$23,"▼ Chase  ",""))))</f>
        <v>Stable</v>
      </c>
      <c r="AF1391" s="35" t="n">
        <f aca="false">MATCH(Counts!A1391,'Season Counts'!$A$2:$A$740,0)</f>
        <v>361</v>
      </c>
    </row>
    <row r="1392" customFormat="false" ht="15" hidden="false" customHeight="false" outlineLevel="0" collapsed="false">
      <c r="A1392" s="34" t="str">
        <f aca="false">Counts!B1392</f>
        <v>LAD</v>
      </c>
      <c r="B1392" s="5" t="str">
        <f aca="false">Counts!C1392</f>
        <v>Andy Pages</v>
      </c>
      <c r="C1392" s="34" t="str">
        <f aca="false">Counts!F1392</f>
        <v>Jul</v>
      </c>
      <c r="D1392" s="35" t="n">
        <f aca="false">IFERROR(Counts!P1392,"")</f>
        <v>102</v>
      </c>
      <c r="E1392" s="36" t="n">
        <f aca="false">IFERROR(Counts!R1392/Counts!Q1392,"")</f>
        <v>0.261363636363636</v>
      </c>
      <c r="F1392" s="36" t="n">
        <f aca="false">IFERROR((Counts!R1392+Counts!V1392+Counts!W1392)/(Counts!Q1392+Counts!V1392+Counts!W1392+Counts!X1392),"")</f>
        <v>0.362745098039216</v>
      </c>
      <c r="G1392" s="36" t="n">
        <f aca="false">IFERROR((Counts!R1392+Counts!S1392+2*Counts!T1392+3*Counts!U1392)/Counts!Q1392,"")</f>
        <v>0.386363636363636</v>
      </c>
      <c r="H1392" s="35" t="n">
        <f aca="false">IFERROR(Counts!U1392,"")</f>
        <v>2</v>
      </c>
      <c r="I1392" s="36" t="n">
        <f aca="false">IFERROR(Counts!Z1392/Counts!AA1392,"")</f>
        <v>0.334158415841584</v>
      </c>
      <c r="J1392" s="36" t="n">
        <f aca="false">IFERROR(Counts!AB1392/Counts!AA1392,"")</f>
        <v>0.313752475247525</v>
      </c>
      <c r="K1392" s="37" t="n">
        <f aca="false">IFERROR((Counts!AB1392-Counts!Z1392)/Counts!AA1392,"")</f>
        <v>-0.0204059405940594</v>
      </c>
      <c r="L1392" s="38" t="n">
        <f aca="false">IFERROR(Counts!Y1392/Counts!P1392,"")</f>
        <v>0.215686274509804</v>
      </c>
      <c r="M1392" s="38" t="n">
        <f aca="false">IFERROR(Counts!V1392/Counts!P1392,"")</f>
        <v>0.127450980392157</v>
      </c>
      <c r="N1392" s="38" t="n">
        <f aca="false">IFERROR(Counts!AD1392/Counts!AC1392,"")</f>
        <v>0.0303030303030303</v>
      </c>
      <c r="O1392" s="38" t="n">
        <f aca="false">IFERROR(Counts!AE1392/Counts!AC1392,"")</f>
        <v>0.378787878787879</v>
      </c>
      <c r="P1392" s="39" t="n">
        <f aca="false">IFERROR(Counts!AG1392/Counts!AF1392,"")</f>
        <v>87.8393939393939</v>
      </c>
      <c r="Q1392" s="38" t="n">
        <f aca="false">IFERROR(Counts!AH1392/Counts!AC1392,"")</f>
        <v>0.348484848484849</v>
      </c>
      <c r="R1392" s="38" t="n">
        <f aca="false">IFERROR(Counts!N1392/Counts!M1392,"")</f>
        <v>0.311475409836066</v>
      </c>
      <c r="S1392" s="38" t="n">
        <f aca="false">IFERROR(Counts!K1392/Counts!J1392,"")</f>
        <v>0.611111111111111</v>
      </c>
      <c r="T1392" s="38" t="n">
        <f aca="false">IFERROR(Counts!I1392/Counts!H1392,"")</f>
        <v>0.213197969543147</v>
      </c>
      <c r="U1392" s="38" t="n">
        <f aca="false">IFERROR(1-Counts!L1392/Counts!K1392,"")</f>
        <v>0.917355371900827</v>
      </c>
      <c r="V1392" s="39" t="n">
        <f aca="false">IFERROR(Counts!AJ1392/Counts!AI1392,"")</f>
        <v>73.2820809248555</v>
      </c>
      <c r="W1392" s="38" t="n">
        <f aca="false">IFERROR(Counts!AK1392/Counts!AI1392,"")</f>
        <v>0.393063583815029</v>
      </c>
      <c r="X1392" s="40" t="n">
        <f aca="false">IFERROR(Counts!O1392,"")</f>
        <v>0.984</v>
      </c>
      <c r="Y1392" s="36" t="n">
        <f aca="false">IFERROR(INDEX('Season Counts'!$Y$2:$Y$740,$AF1392)/INDEX('Season Counts'!$X$2:$X$740,$AF1392),"")</f>
        <v>0.343239092495637</v>
      </c>
      <c r="Z1392" s="37" t="n">
        <f aca="false">IFERROR(J1392-Y1392,"")</f>
        <v>-0.0294866172481122</v>
      </c>
      <c r="AA1392" s="38" t="n">
        <f aca="false">IFERROR(INDEX('Season Counts'!$K$2:$K$740,$AF1392)/INDEX('Season Counts'!$J$2:$J$740,$AF1392),"")</f>
        <v>0.315748031496063</v>
      </c>
      <c r="AB1392" s="41" t="n">
        <f aca="false">IFERROR(R1392-AA1392,"")</f>
        <v>-0.00427262165999742</v>
      </c>
      <c r="AC1392" s="39" t="n">
        <f aca="false">IFERROR(INDEX('Season Counts'!$AG$2:$AG$740,$AF1392)/INDEX('Season Counts'!$AF$2:$AF$740,$AF1392),"")</f>
        <v>72.9761953204476</v>
      </c>
      <c r="AD1392" s="40" t="n">
        <f aca="false">IFERROR(V1392-AC1392,"")</f>
        <v>0.305885604407877</v>
      </c>
      <c r="AE1392" s="4" t="str">
        <f aca="false">IF(D1392&lt;Guide!$C$21,"Low PA",IF(TRIM(IF(ISNUMBER(AD1392),IF(N(AD1392)&lt;=-Guide!$C$24,"▼ Bat Speed  ",IF(N(AD1392)&gt;=Guide!$C$24,"▲ Bat Speed  ","")),"")&amp;IF(N(Z1392)&gt;=Guide!$C$22,"▲ Contact  ","")&amp;IF(N(Z1392)&lt;=-Guide!$C$22,"▼ Contact  ","")&amp;IF(N(AB1392)&gt;=Guide!$C$23,"▲ Chase  ","")&amp;IF(N(AB1392)&lt;=-Guide!$C$23,"▼ Chase  ",""))="","Stable",TRIM(IF(ISNUMBER(AD1392),IF(N(AD1392)&lt;=-Guide!$C$24,"▼ Bat Speed  ",IF(N(AD1392)&gt;=Guide!$C$24,"▲ Bat Speed  ","")),"")&amp;IF(N(Z1392)&gt;=Guide!$C$22,"▲ Contact  ","")&amp;IF(N(Z1392)&lt;=-Guide!$C$22,"▼ Contact  ","")&amp;IF(N(AB1392)&gt;=Guide!$C$23,"▲ Chase  ","")&amp;IF(N(AB1392)&lt;=-Guide!$C$23,"▼ Chase  ",""))))</f>
        <v>Stable</v>
      </c>
      <c r="AF1392" s="35" t="n">
        <f aca="false">MATCH(Counts!A1392,'Season Counts'!$A$2:$A$740,0)</f>
        <v>361</v>
      </c>
    </row>
    <row r="1393" customFormat="false" ht="15" hidden="false" customHeight="false" outlineLevel="0" collapsed="false">
      <c r="A1393" s="34" t="str">
        <f aca="false">Counts!B1393</f>
        <v>LAD</v>
      </c>
      <c r="B1393" s="5" t="str">
        <f aca="false">Counts!C1393</f>
        <v>Andy Pages</v>
      </c>
      <c r="C1393" s="34" t="str">
        <f aca="false">Counts!F1393</f>
        <v>Aug</v>
      </c>
      <c r="D1393" s="35" t="n">
        <f aca="false">IFERROR(Counts!P1393,"")</f>
        <v>80</v>
      </c>
      <c r="E1393" s="36" t="n">
        <f aca="false">IFERROR(Counts!R1393/Counts!Q1393,"")</f>
        <v>0.287671232876712</v>
      </c>
      <c r="F1393" s="36" t="n">
        <f aca="false">IFERROR((Counts!R1393+Counts!V1393+Counts!W1393)/(Counts!Q1393+Counts!V1393+Counts!W1393+Counts!X1393),"")</f>
        <v>0.35</v>
      </c>
      <c r="G1393" s="36" t="n">
        <f aca="false">IFERROR((Counts!R1393+Counts!S1393+2*Counts!T1393+3*Counts!U1393)/Counts!Q1393,"")</f>
        <v>0.452054794520548</v>
      </c>
      <c r="H1393" s="35" t="n">
        <f aca="false">IFERROR(Counts!U1393,"")</f>
        <v>3</v>
      </c>
      <c r="I1393" s="36" t="n">
        <f aca="false">IFERROR(Counts!Z1393/Counts!AA1393,"")</f>
        <v>0.351875</v>
      </c>
      <c r="J1393" s="36" t="n">
        <f aca="false">IFERROR(Counts!AB1393/Counts!AA1393,"")</f>
        <v>0.3531875</v>
      </c>
      <c r="K1393" s="37" t="n">
        <f aca="false">IFERROR((Counts!AB1393-Counts!Z1393)/Counts!AA1393,"")</f>
        <v>0.00131250000000001</v>
      </c>
      <c r="L1393" s="38" t="n">
        <f aca="false">IFERROR(Counts!Y1393/Counts!P1393,"")</f>
        <v>0.1625</v>
      </c>
      <c r="M1393" s="38" t="n">
        <f aca="false">IFERROR(Counts!V1393/Counts!P1393,"")</f>
        <v>0.075</v>
      </c>
      <c r="N1393" s="38" t="n">
        <f aca="false">IFERROR(Counts!AD1393/Counts!AC1393,"")</f>
        <v>0.0666666666666667</v>
      </c>
      <c r="O1393" s="38" t="n">
        <f aca="false">IFERROR(Counts!AE1393/Counts!AC1393,"")</f>
        <v>0.35</v>
      </c>
      <c r="P1393" s="39" t="n">
        <f aca="false">IFERROR(Counts!AG1393/Counts!AF1393,"")</f>
        <v>88.465</v>
      </c>
      <c r="Q1393" s="38" t="n">
        <f aca="false">IFERROR(Counts!AH1393/Counts!AC1393,"")</f>
        <v>0.366666666666667</v>
      </c>
      <c r="R1393" s="38" t="n">
        <f aca="false">IFERROR(Counts!N1393/Counts!M1393,"")</f>
        <v>0.256830601092896</v>
      </c>
      <c r="S1393" s="38" t="n">
        <f aca="false">IFERROR(Counts!K1393/Counts!J1393,"")</f>
        <v>0.697368421052632</v>
      </c>
      <c r="T1393" s="38" t="n">
        <f aca="false">IFERROR(Counts!I1393/Counts!H1393,"")</f>
        <v>0.111111111111111</v>
      </c>
      <c r="U1393" s="38" t="n">
        <f aca="false">IFERROR(1-Counts!L1393/Counts!K1393,"")</f>
        <v>0.952830188679245</v>
      </c>
      <c r="V1393" s="39" t="n">
        <f aca="false">IFERROR(Counts!AJ1393/Counts!AI1393,"")</f>
        <v>72.4114285714286</v>
      </c>
      <c r="W1393" s="38" t="n">
        <f aca="false">IFERROR(Counts!AK1393/Counts!AI1393,"")</f>
        <v>0.207142857142857</v>
      </c>
      <c r="X1393" s="40" t="n">
        <f aca="false">IFERROR(Counts!O1393,"")</f>
        <v>3.179</v>
      </c>
      <c r="Y1393" s="36" t="n">
        <f aca="false">IFERROR(INDEX('Season Counts'!$Y$2:$Y$740,$AF1393)/INDEX('Season Counts'!$X$2:$X$740,$AF1393),"")</f>
        <v>0.343239092495637</v>
      </c>
      <c r="Z1393" s="37" t="n">
        <f aca="false">IFERROR(J1393-Y1393,"")</f>
        <v>0.00994840750436299</v>
      </c>
      <c r="AA1393" s="38" t="n">
        <f aca="false">IFERROR(INDEX('Season Counts'!$K$2:$K$740,$AF1393)/INDEX('Season Counts'!$J$2:$J$740,$AF1393),"")</f>
        <v>0.315748031496063</v>
      </c>
      <c r="AB1393" s="41" t="n">
        <f aca="false">IFERROR(R1393-AA1393,"")</f>
        <v>-0.0589174304031668</v>
      </c>
      <c r="AC1393" s="39" t="n">
        <f aca="false">IFERROR(INDEX('Season Counts'!$AG$2:$AG$740,$AF1393)/INDEX('Season Counts'!$AF$2:$AF$740,$AF1393),"")</f>
        <v>72.9761953204476</v>
      </c>
      <c r="AD1393" s="40" t="n">
        <f aca="false">IFERROR(V1393-AC1393,"")</f>
        <v>-0.564766749019043</v>
      </c>
      <c r="AE1393" s="4" t="str">
        <f aca="false">IF(D1393&lt;Guide!$C$21,"Low PA",IF(TRIM(IF(ISNUMBER(AD1393),IF(N(AD1393)&lt;=-Guide!$C$24,"▼ Bat Speed  ",IF(N(AD1393)&gt;=Guide!$C$24,"▲ Bat Speed  ","")),"")&amp;IF(N(Z1393)&gt;=Guide!$C$22,"▲ Contact  ","")&amp;IF(N(Z1393)&lt;=-Guide!$C$22,"▼ Contact  ","")&amp;IF(N(AB1393)&gt;=Guide!$C$23,"▲ Chase  ","")&amp;IF(N(AB1393)&lt;=-Guide!$C$23,"▼ Chase  ",""))="","Stable",TRIM(IF(ISNUMBER(AD1393),IF(N(AD1393)&lt;=-Guide!$C$24,"▼ Bat Speed  ",IF(N(AD1393)&gt;=Guide!$C$24,"▲ Bat Speed  ","")),"")&amp;IF(N(Z1393)&gt;=Guide!$C$22,"▲ Contact  ","")&amp;IF(N(Z1393)&lt;=-Guide!$C$22,"▼ Contact  ","")&amp;IF(N(AB1393)&gt;=Guide!$C$23,"▲ Chase  ","")&amp;IF(N(AB1393)&lt;=-Guide!$C$23,"▼ Chase  ",""))))</f>
        <v>▼ Chase</v>
      </c>
      <c r="AF1393" s="35" t="n">
        <f aca="false">MATCH(Counts!A1393,'Season Counts'!$A$2:$A$740,0)</f>
        <v>361</v>
      </c>
    </row>
    <row r="1394" customFormat="false" ht="15" hidden="false" customHeight="false" outlineLevel="0" collapsed="false">
      <c r="A1394" s="34" t="str">
        <f aca="false">Counts!B1394</f>
        <v>LAD</v>
      </c>
      <c r="B1394" s="5" t="str">
        <f aca="false">Counts!C1394</f>
        <v>Andy Pages</v>
      </c>
      <c r="C1394" s="34" t="str">
        <f aca="false">Counts!F1394</f>
        <v>Sep</v>
      </c>
      <c r="D1394" s="35" t="n">
        <f aca="false">IFERROR(Counts!P1394,"")</f>
        <v>24</v>
      </c>
      <c r="E1394" s="36" t="n">
        <f aca="false">IFERROR(Counts!R1394/Counts!Q1394,"")</f>
        <v>0.333333333333333</v>
      </c>
      <c r="F1394" s="36" t="n">
        <f aca="false">IFERROR((Counts!R1394+Counts!V1394+Counts!W1394)/(Counts!Q1394+Counts!V1394+Counts!W1394+Counts!X1394),"")</f>
        <v>0.458333333333333</v>
      </c>
      <c r="G1394" s="36" t="n">
        <f aca="false">IFERROR((Counts!R1394+Counts!S1394+2*Counts!T1394+3*Counts!U1394)/Counts!Q1394,"")</f>
        <v>0.722222222222222</v>
      </c>
      <c r="H1394" s="35" t="n">
        <f aca="false">IFERROR(Counts!U1394,"")</f>
        <v>2</v>
      </c>
      <c r="I1394" s="36" t="n">
        <f aca="false">IFERROR(Counts!Z1394/Counts!AA1394,"")</f>
        <v>0.477083333333333</v>
      </c>
      <c r="J1394" s="36" t="n">
        <f aca="false">IFERROR(Counts!AB1394/Counts!AA1394,"")</f>
        <v>0.418875</v>
      </c>
      <c r="K1394" s="37" t="n">
        <f aca="false">IFERROR((Counts!AB1394-Counts!Z1394)/Counts!AA1394,"")</f>
        <v>-0.0582083333333333</v>
      </c>
      <c r="L1394" s="38" t="n">
        <f aca="false">IFERROR(Counts!Y1394/Counts!P1394,"")</f>
        <v>0.25</v>
      </c>
      <c r="M1394" s="38" t="n">
        <f aca="false">IFERROR(Counts!V1394/Counts!P1394,"")</f>
        <v>0.166666666666667</v>
      </c>
      <c r="N1394" s="38" t="n">
        <f aca="false">IFERROR(Counts!AD1394/Counts!AC1394,"")</f>
        <v>0.153846153846154</v>
      </c>
      <c r="O1394" s="38" t="n">
        <f aca="false">IFERROR(Counts!AE1394/Counts!AC1394,"")</f>
        <v>0.461538461538462</v>
      </c>
      <c r="P1394" s="39" t="n">
        <f aca="false">IFERROR(Counts!AG1394/Counts!AF1394,"")</f>
        <v>89.1230769230769</v>
      </c>
      <c r="Q1394" s="38" t="n">
        <f aca="false">IFERROR(Counts!AH1394/Counts!AC1394,"")</f>
        <v>0.615384615384615</v>
      </c>
      <c r="R1394" s="38" t="n">
        <f aca="false">IFERROR(Counts!N1394/Counts!M1394,"")</f>
        <v>0.301587301587302</v>
      </c>
      <c r="S1394" s="38" t="n">
        <f aca="false">IFERROR(Counts!K1394/Counts!J1394,"")</f>
        <v>0.51219512195122</v>
      </c>
      <c r="T1394" s="38" t="n">
        <f aca="false">IFERROR(Counts!I1394/Counts!H1394,"")</f>
        <v>0.25</v>
      </c>
      <c r="U1394" s="38" t="n">
        <f aca="false">IFERROR(1-Counts!L1394/Counts!K1394,"")</f>
        <v>0.80952380952381</v>
      </c>
      <c r="V1394" s="39" t="n">
        <f aca="false">IFERROR(Counts!AJ1394/Counts!AI1394,"")</f>
        <v>72.6810810810811</v>
      </c>
      <c r="W1394" s="38" t="n">
        <f aca="false">IFERROR(Counts!AK1394/Counts!AI1394,"")</f>
        <v>0.27027027027027</v>
      </c>
      <c r="X1394" s="40" t="n">
        <f aca="false">IFERROR(Counts!O1394,"")</f>
        <v>3.378</v>
      </c>
      <c r="Y1394" s="36" t="n">
        <f aca="false">IFERROR(INDEX('Season Counts'!$Y$2:$Y$740,$AF1394)/INDEX('Season Counts'!$X$2:$X$740,$AF1394),"")</f>
        <v>0.343239092495637</v>
      </c>
      <c r="Z1394" s="37" t="n">
        <f aca="false">IFERROR(J1394-Y1394,"")</f>
        <v>0.0756359075043631</v>
      </c>
      <c r="AA1394" s="38" t="n">
        <f aca="false">IFERROR(INDEX('Season Counts'!$K$2:$K$740,$AF1394)/INDEX('Season Counts'!$J$2:$J$740,$AF1394),"")</f>
        <v>0.315748031496063</v>
      </c>
      <c r="AB1394" s="41" t="n">
        <f aca="false">IFERROR(R1394-AA1394,"")</f>
        <v>-0.0141607299087614</v>
      </c>
      <c r="AC1394" s="39" t="n">
        <f aca="false">IFERROR(INDEX('Season Counts'!$AG$2:$AG$740,$AF1394)/INDEX('Season Counts'!$AF$2:$AF$740,$AF1394),"")</f>
        <v>72.9761953204476</v>
      </c>
      <c r="AD1394" s="40" t="n">
        <f aca="false">IFERROR(V1394-AC1394,"")</f>
        <v>-0.295114239366541</v>
      </c>
      <c r="AE1394" s="4" t="str">
        <f aca="false">IF(D1394&lt;Guide!$C$21,"Low PA",IF(TRIM(IF(ISNUMBER(AD1394),IF(N(AD1394)&lt;=-Guide!$C$24,"▼ Bat Speed  ",IF(N(AD1394)&gt;=Guide!$C$24,"▲ Bat Speed  ","")),"")&amp;IF(N(Z1394)&gt;=Guide!$C$22,"▲ Contact  ","")&amp;IF(N(Z1394)&lt;=-Guide!$C$22,"▼ Contact  ","")&amp;IF(N(AB1394)&gt;=Guide!$C$23,"▲ Chase  ","")&amp;IF(N(AB1394)&lt;=-Guide!$C$23,"▼ Chase  ",""))="","Stable",TRIM(IF(ISNUMBER(AD1394),IF(N(AD1394)&lt;=-Guide!$C$24,"▼ Bat Speed  ",IF(N(AD1394)&gt;=Guide!$C$24,"▲ Bat Speed  ","")),"")&amp;IF(N(Z1394)&gt;=Guide!$C$22,"▲ Contact  ","")&amp;IF(N(Z1394)&lt;=-Guide!$C$22,"▼ Contact  ","")&amp;IF(N(AB1394)&gt;=Guide!$C$23,"▲ Chase  ","")&amp;IF(N(AB1394)&lt;=-Guide!$C$23,"▼ Chase  ",""))))</f>
        <v>Low PA</v>
      </c>
      <c r="AF1394" s="35" t="n">
        <f aca="false">MATCH(Counts!A1394,'Season Counts'!$A$2:$A$740,0)</f>
        <v>361</v>
      </c>
    </row>
    <row r="1395" customFormat="false" ht="15" hidden="false" customHeight="false" outlineLevel="0" collapsed="false">
      <c r="A1395" s="34" t="str">
        <f aca="false">Counts!B1395</f>
        <v>LAD</v>
      </c>
      <c r="B1395" s="5" t="str">
        <f aca="false">Counts!C1395</f>
        <v>Max Muncy</v>
      </c>
      <c r="C1395" s="34" t="str">
        <f aca="false">Counts!F1395</f>
        <v>Mar-Apr</v>
      </c>
      <c r="D1395" s="35" t="n">
        <f aca="false">IFERROR(Counts!P1395,"")</f>
        <v>115</v>
      </c>
      <c r="E1395" s="36" t="n">
        <f aca="false">IFERROR(Counts!R1395/Counts!Q1395,"")</f>
        <v>0.287128712871287</v>
      </c>
      <c r="F1395" s="36" t="n">
        <f aca="false">IFERROR((Counts!R1395+Counts!V1395+Counts!W1395)/(Counts!Q1395+Counts!V1395+Counts!W1395+Counts!X1395),"")</f>
        <v>0.373913043478261</v>
      </c>
      <c r="G1395" s="36" t="n">
        <f aca="false">IFERROR((Counts!R1395+Counts!S1395+2*Counts!T1395+3*Counts!U1395)/Counts!Q1395,"")</f>
        <v>0.594059405940594</v>
      </c>
      <c r="H1395" s="35" t="n">
        <f aca="false">IFERROR(Counts!U1395,"")</f>
        <v>9</v>
      </c>
      <c r="I1395" s="36" t="n">
        <f aca="false">IFERROR(Counts!Z1395/Counts!AA1395,"")</f>
        <v>0.407894736842105</v>
      </c>
      <c r="J1395" s="36" t="n">
        <f aca="false">IFERROR(Counts!AB1395/Counts!AA1395,"")</f>
        <v>0.411412280701754</v>
      </c>
      <c r="K1395" s="37" t="n">
        <f aca="false">IFERROR((Counts!AB1395-Counts!Z1395)/Counts!AA1395,"")</f>
        <v>0.00351754385964915</v>
      </c>
      <c r="L1395" s="38" t="n">
        <f aca="false">IFERROR(Counts!Y1395/Counts!P1395,"")</f>
        <v>0.243478260869565</v>
      </c>
      <c r="M1395" s="38" t="n">
        <f aca="false">IFERROR(Counts!V1395/Counts!P1395,"")</f>
        <v>0.121739130434783</v>
      </c>
      <c r="N1395" s="38" t="n">
        <f aca="false">IFERROR(Counts!AD1395/Counts!AC1395,"")</f>
        <v>0.178082191780822</v>
      </c>
      <c r="O1395" s="38" t="n">
        <f aca="false">IFERROR(Counts!AE1395/Counts!AC1395,"")</f>
        <v>0.534246575342466</v>
      </c>
      <c r="P1395" s="39" t="n">
        <f aca="false">IFERROR(Counts!AG1395/Counts!AF1395,"")</f>
        <v>91.9</v>
      </c>
      <c r="Q1395" s="38" t="n">
        <f aca="false">IFERROR(Counts!AH1395/Counts!AC1395,"")</f>
        <v>0.36986301369863</v>
      </c>
      <c r="R1395" s="38" t="n">
        <f aca="false">IFERROR(Counts!N1395/Counts!M1395,"")</f>
        <v>0.268722466960352</v>
      </c>
      <c r="S1395" s="38" t="n">
        <f aca="false">IFERROR(Counts!K1395/Counts!J1395,"")</f>
        <v>0.629787234042553</v>
      </c>
      <c r="T1395" s="38" t="n">
        <f aca="false">IFERROR(Counts!I1395/Counts!H1395,"")</f>
        <v>0.267942583732057</v>
      </c>
      <c r="U1395" s="38" t="n">
        <f aca="false">IFERROR(1-Counts!L1395/Counts!K1395,"")</f>
        <v>0.804054054054054</v>
      </c>
      <c r="V1395" s="39" t="n">
        <f aca="false">IFERROR(Counts!AJ1395/Counts!AI1395,"")</f>
        <v>71.1098901098901</v>
      </c>
      <c r="W1395" s="38" t="n">
        <f aca="false">IFERROR(Counts!AK1395/Counts!AI1395,"")</f>
        <v>0.0769230769230769</v>
      </c>
      <c r="X1395" s="40" t="n">
        <f aca="false">IFERROR(Counts!O1395,"")</f>
        <v>9.756</v>
      </c>
      <c r="Y1395" s="36" t="n">
        <f aca="false">IFERROR(INDEX('Season Counts'!$Y$2:$Y$740,$AF1395)/INDEX('Season Counts'!$X$2:$X$740,$AF1395),"")</f>
        <v>0.348640287769784</v>
      </c>
      <c r="Z1395" s="37" t="n">
        <f aca="false">IFERROR(J1395-Y1395,"")</f>
        <v>0.0627719929319702</v>
      </c>
      <c r="AA1395" s="38" t="n">
        <f aca="false">IFERROR(INDEX('Season Counts'!$K$2:$K$740,$AF1395)/INDEX('Season Counts'!$J$2:$J$740,$AF1395),"")</f>
        <v>0.257792754844145</v>
      </c>
      <c r="AB1395" s="41" t="n">
        <f aca="false">IFERROR(R1395-AA1395,"")</f>
        <v>0.0109297121162075</v>
      </c>
      <c r="AC1395" s="39" t="n">
        <f aca="false">IFERROR(INDEX('Season Counts'!$AG$2:$AG$740,$AF1395)/INDEX('Season Counts'!$AF$2:$AF$740,$AF1395),"")</f>
        <v>71.3789533560865</v>
      </c>
      <c r="AD1395" s="40" t="n">
        <f aca="false">IFERROR(V1395-AC1395,"")</f>
        <v>-0.269063246196339</v>
      </c>
      <c r="AE1395" s="4" t="str">
        <f aca="false">IF(D1395&lt;Guide!$C$21,"Low PA",IF(TRIM(IF(ISNUMBER(AD1395),IF(N(AD1395)&lt;=-Guide!$C$24,"▼ Bat Speed  ",IF(N(AD1395)&gt;=Guide!$C$24,"▲ Bat Speed  ","")),"")&amp;IF(N(Z1395)&gt;=Guide!$C$22,"▲ Contact  ","")&amp;IF(N(Z1395)&lt;=-Guide!$C$22,"▼ Contact  ","")&amp;IF(N(AB1395)&gt;=Guide!$C$23,"▲ Chase  ","")&amp;IF(N(AB1395)&lt;=-Guide!$C$23,"▼ Chase  ",""))="","Stable",TRIM(IF(ISNUMBER(AD1395),IF(N(AD1395)&lt;=-Guide!$C$24,"▼ Bat Speed  ",IF(N(AD1395)&gt;=Guide!$C$24,"▲ Bat Speed  ","")),"")&amp;IF(N(Z1395)&gt;=Guide!$C$22,"▲ Contact  ","")&amp;IF(N(Z1395)&lt;=-Guide!$C$22,"▼ Contact  ","")&amp;IF(N(AB1395)&gt;=Guide!$C$23,"▲ Chase  ","")&amp;IF(N(AB1395)&lt;=-Guide!$C$23,"▼ Chase  ",""))))</f>
        <v>▲ Contact</v>
      </c>
      <c r="AF1395" s="35" t="n">
        <f aca="false">MATCH(Counts!A1395,'Season Counts'!$A$2:$A$740,0)</f>
        <v>362</v>
      </c>
    </row>
    <row r="1396" customFormat="false" ht="15" hidden="false" customHeight="false" outlineLevel="0" collapsed="false">
      <c r="A1396" s="34" t="str">
        <f aca="false">Counts!B1396</f>
        <v>LAD</v>
      </c>
      <c r="B1396" s="5" t="str">
        <f aca="false">Counts!C1396</f>
        <v>Max Muncy</v>
      </c>
      <c r="C1396" s="34" t="str">
        <f aca="false">Counts!F1396</f>
        <v>May</v>
      </c>
      <c r="D1396" s="35" t="n">
        <f aca="false">IFERROR(Counts!P1396,"")</f>
        <v>87</v>
      </c>
      <c r="E1396" s="36" t="n">
        <f aca="false">IFERROR(Counts!R1396/Counts!Q1396,"")</f>
        <v>0.216216216216216</v>
      </c>
      <c r="F1396" s="36" t="n">
        <f aca="false">IFERROR((Counts!R1396+Counts!V1396+Counts!W1396)/(Counts!Q1396+Counts!V1396+Counts!W1396+Counts!X1396),"")</f>
        <v>0.333333333333333</v>
      </c>
      <c r="G1396" s="36" t="n">
        <f aca="false">IFERROR((Counts!R1396+Counts!S1396+2*Counts!T1396+3*Counts!U1396)/Counts!Q1396,"")</f>
        <v>0.445945945945946</v>
      </c>
      <c r="H1396" s="35" t="n">
        <f aca="false">IFERROR(Counts!U1396,"")</f>
        <v>5</v>
      </c>
      <c r="I1396" s="36" t="n">
        <f aca="false">IFERROR(Counts!Z1396/Counts!AA1396,"")</f>
        <v>0.341379310344828</v>
      </c>
      <c r="J1396" s="36" t="n">
        <f aca="false">IFERROR(Counts!AB1396/Counts!AA1396,"")</f>
        <v>0.37783908045977</v>
      </c>
      <c r="K1396" s="37" t="n">
        <f aca="false">IFERROR((Counts!AB1396-Counts!Z1396)/Counts!AA1396,"")</f>
        <v>0.0364597701149425</v>
      </c>
      <c r="L1396" s="38" t="n">
        <f aca="false">IFERROR(Counts!Y1396/Counts!P1396,"")</f>
        <v>0.264367816091954</v>
      </c>
      <c r="M1396" s="38" t="n">
        <f aca="false">IFERROR(Counts!V1396/Counts!P1396,"")</f>
        <v>0.137931034482759</v>
      </c>
      <c r="N1396" s="38" t="n">
        <f aca="false">IFERROR(Counts!AD1396/Counts!AC1396,"")</f>
        <v>0.176470588235294</v>
      </c>
      <c r="O1396" s="38" t="n">
        <f aca="false">IFERROR(Counts!AE1396/Counts!AC1396,"")</f>
        <v>0.431372549019608</v>
      </c>
      <c r="P1396" s="39" t="n">
        <f aca="false">IFERROR(Counts!AG1396/Counts!AF1396,"")</f>
        <v>90.5607843137255</v>
      </c>
      <c r="Q1396" s="38" t="n">
        <f aca="false">IFERROR(Counts!AH1396/Counts!AC1396,"")</f>
        <v>0.333333333333333</v>
      </c>
      <c r="R1396" s="38" t="n">
        <f aca="false">IFERROR(Counts!N1396/Counts!M1396,"")</f>
        <v>0.210526315789474</v>
      </c>
      <c r="S1396" s="38" t="n">
        <f aca="false">IFERROR(Counts!K1396/Counts!J1396,"")</f>
        <v>0.672316384180791</v>
      </c>
      <c r="T1396" s="38" t="n">
        <f aca="false">IFERROR(Counts!I1396/Counts!H1396,"")</f>
        <v>0.251572327044025</v>
      </c>
      <c r="U1396" s="38" t="n">
        <f aca="false">IFERROR(1-Counts!L1396/Counts!K1396,"")</f>
        <v>0.831932773109244</v>
      </c>
      <c r="V1396" s="39" t="n">
        <f aca="false">IFERROR(Counts!AJ1396/Counts!AI1396,"")</f>
        <v>71.9921985815603</v>
      </c>
      <c r="W1396" s="38" t="n">
        <f aca="false">IFERROR(Counts!AK1396/Counts!AI1396,"")</f>
        <v>0.163120567375887</v>
      </c>
      <c r="X1396" s="40" t="n">
        <f aca="false">IFERROR(Counts!O1396,"")</f>
        <v>2.596</v>
      </c>
      <c r="Y1396" s="36" t="n">
        <f aca="false">IFERROR(INDEX('Season Counts'!$Y$2:$Y$740,$AF1396)/INDEX('Season Counts'!$X$2:$X$740,$AF1396),"")</f>
        <v>0.348640287769784</v>
      </c>
      <c r="Z1396" s="37" t="n">
        <f aca="false">IFERROR(J1396-Y1396,"")</f>
        <v>0.0291987926899859</v>
      </c>
      <c r="AA1396" s="38" t="n">
        <f aca="false">IFERROR(INDEX('Season Counts'!$K$2:$K$740,$AF1396)/INDEX('Season Counts'!$J$2:$J$740,$AF1396),"")</f>
        <v>0.257792754844145</v>
      </c>
      <c r="AB1396" s="41" t="n">
        <f aca="false">IFERROR(R1396-AA1396,"")</f>
        <v>-0.0472664390546712</v>
      </c>
      <c r="AC1396" s="39" t="n">
        <f aca="false">IFERROR(INDEX('Season Counts'!$AG$2:$AG$740,$AF1396)/INDEX('Season Counts'!$AF$2:$AF$740,$AF1396),"")</f>
        <v>71.3789533560865</v>
      </c>
      <c r="AD1396" s="40" t="n">
        <f aca="false">IFERROR(V1396-AC1396,"")</f>
        <v>0.613245225473833</v>
      </c>
      <c r="AE1396" s="4" t="str">
        <f aca="false">IF(D1396&lt;Guide!$C$21,"Low PA",IF(TRIM(IF(ISNUMBER(AD1396),IF(N(AD1396)&lt;=-Guide!$C$24,"▼ Bat Speed  ",IF(N(AD1396)&gt;=Guide!$C$24,"▲ Bat Speed  ","")),"")&amp;IF(N(Z1396)&gt;=Guide!$C$22,"▲ Contact  ","")&amp;IF(N(Z1396)&lt;=-Guide!$C$22,"▼ Contact  ","")&amp;IF(N(AB1396)&gt;=Guide!$C$23,"▲ Chase  ","")&amp;IF(N(AB1396)&lt;=-Guide!$C$23,"▼ Chase  ",""))="","Stable",TRIM(IF(ISNUMBER(AD1396),IF(N(AD1396)&lt;=-Guide!$C$24,"▼ Bat Speed  ",IF(N(AD1396)&gt;=Guide!$C$24,"▲ Bat Speed  ","")),"")&amp;IF(N(Z1396)&gt;=Guide!$C$22,"▲ Contact  ","")&amp;IF(N(Z1396)&lt;=-Guide!$C$22,"▼ Contact  ","")&amp;IF(N(AB1396)&gt;=Guide!$C$23,"▲ Chase  ","")&amp;IF(N(AB1396)&lt;=-Guide!$C$23,"▼ Chase  ",""))))</f>
        <v>▼ Chase</v>
      </c>
      <c r="AF1396" s="35" t="n">
        <f aca="false">MATCH(Counts!A1396,'Season Counts'!$A$2:$A$740,0)</f>
        <v>362</v>
      </c>
    </row>
    <row r="1397" customFormat="false" ht="15" hidden="false" customHeight="false" outlineLevel="0" collapsed="false">
      <c r="A1397" s="34" t="str">
        <f aca="false">Counts!B1397</f>
        <v>LAD</v>
      </c>
      <c r="B1397" s="5" t="str">
        <f aca="false">Counts!C1397</f>
        <v>Max Muncy</v>
      </c>
      <c r="C1397" s="34" t="str">
        <f aca="false">Counts!F1397</f>
        <v>Jun</v>
      </c>
      <c r="D1397" s="35" t="n">
        <f aca="false">IFERROR(Counts!P1397,"")</f>
        <v>97</v>
      </c>
      <c r="E1397" s="36" t="n">
        <f aca="false">IFERROR(Counts!R1397/Counts!Q1397,"")</f>
        <v>0.282352941176471</v>
      </c>
      <c r="F1397" s="36" t="n">
        <f aca="false">IFERROR((Counts!R1397+Counts!V1397+Counts!W1397)/(Counts!Q1397+Counts!V1397+Counts!W1397+Counts!X1397),"")</f>
        <v>0.371134020618557</v>
      </c>
      <c r="G1397" s="36" t="n">
        <f aca="false">IFERROR((Counts!R1397+Counts!S1397+2*Counts!T1397+3*Counts!U1397)/Counts!Q1397,"")</f>
        <v>0.470588235294118</v>
      </c>
      <c r="H1397" s="35" t="n">
        <f aca="false">IFERROR(Counts!U1397,"")</f>
        <v>3</v>
      </c>
      <c r="I1397" s="36" t="n">
        <f aca="false">IFERROR(Counts!Z1397/Counts!AA1397,"")</f>
        <v>0.368556701030928</v>
      </c>
      <c r="J1397" s="36" t="n">
        <f aca="false">IFERROR(Counts!AB1397/Counts!AA1397,"")</f>
        <v>0.316948453608247</v>
      </c>
      <c r="K1397" s="37" t="n">
        <f aca="false">IFERROR((Counts!AB1397-Counts!Z1397)/Counts!AA1397,"")</f>
        <v>-0.0516082474226804</v>
      </c>
      <c r="L1397" s="38" t="n">
        <f aca="false">IFERROR(Counts!Y1397/Counts!P1397,"")</f>
        <v>0.195876288659794</v>
      </c>
      <c r="M1397" s="38" t="n">
        <f aca="false">IFERROR(Counts!V1397/Counts!P1397,"")</f>
        <v>0.103092783505155</v>
      </c>
      <c r="N1397" s="38" t="n">
        <f aca="false">IFERROR(Counts!AD1397/Counts!AC1397,"")</f>
        <v>0.0909090909090909</v>
      </c>
      <c r="O1397" s="38" t="n">
        <f aca="false">IFERROR(Counts!AE1397/Counts!AC1397,"")</f>
        <v>0.378787878787879</v>
      </c>
      <c r="P1397" s="39" t="n">
        <f aca="false">IFERROR(Counts!AG1397/Counts!AF1397,"")</f>
        <v>87.9454545454545</v>
      </c>
      <c r="Q1397" s="38" t="n">
        <f aca="false">IFERROR(Counts!AH1397/Counts!AC1397,"")</f>
        <v>0.333333333333333</v>
      </c>
      <c r="R1397" s="38" t="n">
        <f aca="false">IFERROR(Counts!N1397/Counts!M1397,"")</f>
        <v>0.25945945945946</v>
      </c>
      <c r="S1397" s="38" t="n">
        <f aca="false">IFERROR(Counts!K1397/Counts!J1397,"")</f>
        <v>0.586206896551724</v>
      </c>
      <c r="T1397" s="38" t="n">
        <f aca="false">IFERROR(Counts!I1397/Counts!H1397,"")</f>
        <v>0.206666666666667</v>
      </c>
      <c r="U1397" s="38" t="n">
        <f aca="false">IFERROR(1-Counts!L1397/Counts!K1397,"")</f>
        <v>0.882352941176471</v>
      </c>
      <c r="V1397" s="39" t="n">
        <f aca="false">IFERROR(Counts!AJ1397/Counts!AI1397,"")</f>
        <v>71.5212598425197</v>
      </c>
      <c r="W1397" s="38" t="n">
        <f aca="false">IFERROR(Counts!AK1397/Counts!AI1397,"")</f>
        <v>0.188976377952756</v>
      </c>
      <c r="X1397" s="40" t="n">
        <f aca="false">IFERROR(Counts!O1397,"")</f>
        <v>4.629</v>
      </c>
      <c r="Y1397" s="36" t="n">
        <f aca="false">IFERROR(INDEX('Season Counts'!$Y$2:$Y$740,$AF1397)/INDEX('Season Counts'!$X$2:$X$740,$AF1397),"")</f>
        <v>0.348640287769784</v>
      </c>
      <c r="Z1397" s="37" t="n">
        <f aca="false">IFERROR(J1397-Y1397,"")</f>
        <v>-0.0316918341615368</v>
      </c>
      <c r="AA1397" s="38" t="n">
        <f aca="false">IFERROR(INDEX('Season Counts'!$K$2:$K$740,$AF1397)/INDEX('Season Counts'!$J$2:$J$740,$AF1397),"")</f>
        <v>0.257792754844145</v>
      </c>
      <c r="AB1397" s="41" t="n">
        <f aca="false">IFERROR(R1397-AA1397,"")</f>
        <v>0.0016667046153146</v>
      </c>
      <c r="AC1397" s="39" t="n">
        <f aca="false">IFERROR(INDEX('Season Counts'!$AG$2:$AG$740,$AF1397)/INDEX('Season Counts'!$AF$2:$AF$740,$AF1397),"")</f>
        <v>71.3789533560865</v>
      </c>
      <c r="AD1397" s="40" t="n">
        <f aca="false">IFERROR(V1397-AC1397,"")</f>
        <v>0.142306486433242</v>
      </c>
      <c r="AE1397" s="4" t="str">
        <f aca="false">IF(D1397&lt;Guide!$C$21,"Low PA",IF(TRIM(IF(ISNUMBER(AD1397),IF(N(AD1397)&lt;=-Guide!$C$24,"▼ Bat Speed  ",IF(N(AD1397)&gt;=Guide!$C$24,"▲ Bat Speed  ","")),"")&amp;IF(N(Z1397)&gt;=Guide!$C$22,"▲ Contact  ","")&amp;IF(N(Z1397)&lt;=-Guide!$C$22,"▼ Contact  ","")&amp;IF(N(AB1397)&gt;=Guide!$C$23,"▲ Chase  ","")&amp;IF(N(AB1397)&lt;=-Guide!$C$23,"▼ Chase  ",""))="","Stable",TRIM(IF(ISNUMBER(AD1397),IF(N(AD1397)&lt;=-Guide!$C$24,"▼ Bat Speed  ",IF(N(AD1397)&gt;=Guide!$C$24,"▲ Bat Speed  ","")),"")&amp;IF(N(Z1397)&gt;=Guide!$C$22,"▲ Contact  ","")&amp;IF(N(Z1397)&lt;=-Guide!$C$22,"▼ Contact  ","")&amp;IF(N(AB1397)&gt;=Guide!$C$23,"▲ Chase  ","")&amp;IF(N(AB1397)&lt;=-Guide!$C$23,"▼ Chase  ",""))))</f>
        <v>Stable</v>
      </c>
      <c r="AF1397" s="35" t="n">
        <f aca="false">MATCH(Counts!A1397,'Season Counts'!$A$2:$A$740,0)</f>
        <v>362</v>
      </c>
    </row>
    <row r="1398" customFormat="false" ht="15" hidden="false" customHeight="false" outlineLevel="0" collapsed="false">
      <c r="A1398" s="34" t="str">
        <f aca="false">Counts!B1398</f>
        <v>LAD</v>
      </c>
      <c r="B1398" s="5" t="str">
        <f aca="false">Counts!C1398</f>
        <v>Max Muncy</v>
      </c>
      <c r="C1398" s="34" t="str">
        <f aca="false">Counts!F1398</f>
        <v>Jul</v>
      </c>
      <c r="D1398" s="35" t="n">
        <f aca="false">IFERROR(Counts!P1398,"")</f>
        <v>83</v>
      </c>
      <c r="E1398" s="36" t="n">
        <f aca="false">IFERROR(Counts!R1398/Counts!Q1398,"")</f>
        <v>0.205479452054795</v>
      </c>
      <c r="F1398" s="36" t="n">
        <f aca="false">IFERROR((Counts!R1398+Counts!V1398+Counts!W1398)/(Counts!Q1398+Counts!V1398+Counts!W1398+Counts!X1398),"")</f>
        <v>0.301204819277108</v>
      </c>
      <c r="G1398" s="36" t="n">
        <f aca="false">IFERROR((Counts!R1398+Counts!S1398+2*Counts!T1398+3*Counts!U1398)/Counts!Q1398,"")</f>
        <v>0.438356164383562</v>
      </c>
      <c r="H1398" s="35" t="n">
        <f aca="false">IFERROR(Counts!U1398,"")</f>
        <v>4</v>
      </c>
      <c r="I1398" s="36" t="n">
        <f aca="false">IFERROR(Counts!Z1398/Counts!AA1398,"")</f>
        <v>0.311728395061728</v>
      </c>
      <c r="J1398" s="36" t="n">
        <f aca="false">IFERROR(Counts!AB1398/Counts!AA1398,"")</f>
        <v>0.291382716049383</v>
      </c>
      <c r="K1398" s="37" t="n">
        <f aca="false">IFERROR((Counts!AB1398-Counts!Z1398)/Counts!AA1398,"")</f>
        <v>-0.0203456790123457</v>
      </c>
      <c r="L1398" s="38" t="n">
        <f aca="false">IFERROR(Counts!Y1398/Counts!P1398,"")</f>
        <v>0.265060240963855</v>
      </c>
      <c r="M1398" s="38" t="n">
        <f aca="false">IFERROR(Counts!V1398/Counts!P1398,"")</f>
        <v>0.120481927710843</v>
      </c>
      <c r="N1398" s="38" t="n">
        <f aca="false">IFERROR(Counts!AD1398/Counts!AC1398,"")</f>
        <v>0.0980392156862745</v>
      </c>
      <c r="O1398" s="38" t="n">
        <f aca="false">IFERROR(Counts!AE1398/Counts!AC1398,"")</f>
        <v>0.411764705882353</v>
      </c>
      <c r="P1398" s="39" t="n">
        <f aca="false">IFERROR(Counts!AG1398/Counts!AF1398,"")</f>
        <v>90.4058823529412</v>
      </c>
      <c r="Q1398" s="38" t="n">
        <f aca="false">IFERROR(Counts!AH1398/Counts!AC1398,"")</f>
        <v>0.352941176470588</v>
      </c>
      <c r="R1398" s="38" t="n">
        <f aca="false">IFERROR(Counts!N1398/Counts!M1398,"")</f>
        <v>0.265536723163842</v>
      </c>
      <c r="S1398" s="38" t="n">
        <f aca="false">IFERROR(Counts!K1398/Counts!J1398,"")</f>
        <v>0.694610778443114</v>
      </c>
      <c r="T1398" s="38" t="n">
        <f aca="false">IFERROR(Counts!I1398/Counts!H1398,"")</f>
        <v>0.239263803680982</v>
      </c>
      <c r="U1398" s="38" t="n">
        <f aca="false">IFERROR(1-Counts!L1398/Counts!K1398,"")</f>
        <v>0.913793103448276</v>
      </c>
      <c r="V1398" s="39" t="n">
        <f aca="false">IFERROR(Counts!AJ1398/Counts!AI1398,"")</f>
        <v>71.6163120567376</v>
      </c>
      <c r="W1398" s="38" t="n">
        <f aca="false">IFERROR(Counts!AK1398/Counts!AI1398,"")</f>
        <v>0.177304964539007</v>
      </c>
      <c r="X1398" s="40" t="n">
        <f aca="false">IFERROR(Counts!O1398,"")</f>
        <v>-2.116</v>
      </c>
      <c r="Y1398" s="36" t="n">
        <f aca="false">IFERROR(INDEX('Season Counts'!$Y$2:$Y$740,$AF1398)/INDEX('Season Counts'!$X$2:$X$740,$AF1398),"")</f>
        <v>0.348640287769784</v>
      </c>
      <c r="Z1398" s="37" t="n">
        <f aca="false">IFERROR(J1398-Y1398,"")</f>
        <v>-0.0572575717204015</v>
      </c>
      <c r="AA1398" s="38" t="n">
        <f aca="false">IFERROR(INDEX('Season Counts'!$K$2:$K$740,$AF1398)/INDEX('Season Counts'!$J$2:$J$740,$AF1398),"")</f>
        <v>0.257792754844145</v>
      </c>
      <c r="AB1398" s="41" t="n">
        <f aca="false">IFERROR(R1398-AA1398,"")</f>
        <v>0.00774396831969693</v>
      </c>
      <c r="AC1398" s="39" t="n">
        <f aca="false">IFERROR(INDEX('Season Counts'!$AG$2:$AG$740,$AF1398)/INDEX('Season Counts'!$AF$2:$AF$740,$AF1398),"")</f>
        <v>71.3789533560865</v>
      </c>
      <c r="AD1398" s="40" t="n">
        <f aca="false">IFERROR(V1398-AC1398,"")</f>
        <v>0.237358700651129</v>
      </c>
      <c r="AE1398" s="4" t="str">
        <f aca="false">IF(D1398&lt;Guide!$C$21,"Low PA",IF(TRIM(IF(ISNUMBER(AD1398),IF(N(AD1398)&lt;=-Guide!$C$24,"▼ Bat Speed  ",IF(N(AD1398)&gt;=Guide!$C$24,"▲ Bat Speed  ","")),"")&amp;IF(N(Z1398)&gt;=Guide!$C$22,"▲ Contact  ","")&amp;IF(N(Z1398)&lt;=-Guide!$C$22,"▼ Contact  ","")&amp;IF(N(AB1398)&gt;=Guide!$C$23,"▲ Chase  ","")&amp;IF(N(AB1398)&lt;=-Guide!$C$23,"▼ Chase  ",""))="","Stable",TRIM(IF(ISNUMBER(AD1398),IF(N(AD1398)&lt;=-Guide!$C$24,"▼ Bat Speed  ",IF(N(AD1398)&gt;=Guide!$C$24,"▲ Bat Speed  ","")),"")&amp;IF(N(Z1398)&gt;=Guide!$C$22,"▲ Contact  ","")&amp;IF(N(Z1398)&lt;=-Guide!$C$22,"▼ Contact  ","")&amp;IF(N(AB1398)&gt;=Guide!$C$23,"▲ Chase  ","")&amp;IF(N(AB1398)&lt;=-Guide!$C$23,"▼ Chase  ",""))))</f>
        <v>▼ Contact</v>
      </c>
      <c r="AF1398" s="35" t="n">
        <f aca="false">MATCH(Counts!A1398,'Season Counts'!$A$2:$A$740,0)</f>
        <v>362</v>
      </c>
    </row>
    <row r="1399" customFormat="false" ht="15" hidden="false" customHeight="false" outlineLevel="0" collapsed="false">
      <c r="A1399" s="34" t="str">
        <f aca="false">Counts!B1399</f>
        <v>LAD</v>
      </c>
      <c r="B1399" s="5" t="str">
        <f aca="false">Counts!C1399</f>
        <v>Max Muncy</v>
      </c>
      <c r="C1399" s="34" t="str">
        <f aca="false">Counts!F1399</f>
        <v>Aug</v>
      </c>
      <c r="D1399" s="35" t="n">
        <f aca="false">IFERROR(Counts!P1399,"")</f>
        <v>91</v>
      </c>
      <c r="E1399" s="36" t="n">
        <f aca="false">IFERROR(Counts!R1399/Counts!Q1399,"")</f>
        <v>0.243589743589744</v>
      </c>
      <c r="F1399" s="36" t="n">
        <f aca="false">IFERROR((Counts!R1399+Counts!V1399+Counts!W1399)/(Counts!Q1399+Counts!V1399+Counts!W1399+Counts!X1399),"")</f>
        <v>0.340659340659341</v>
      </c>
      <c r="G1399" s="36" t="n">
        <f aca="false">IFERROR((Counts!R1399+Counts!S1399+2*Counts!T1399+3*Counts!U1399)/Counts!Q1399,"")</f>
        <v>0.487179487179487</v>
      </c>
      <c r="H1399" s="35" t="n">
        <f aca="false">IFERROR(Counts!U1399,"")</f>
        <v>5</v>
      </c>
      <c r="I1399" s="36" t="n">
        <f aca="false">IFERROR(Counts!Z1399/Counts!AA1399,"")</f>
        <v>0.352222222222222</v>
      </c>
      <c r="J1399" s="36" t="n">
        <f aca="false">IFERROR(Counts!AB1399/Counts!AA1399,"")</f>
        <v>0.330855555555556</v>
      </c>
      <c r="K1399" s="37" t="n">
        <f aca="false">IFERROR((Counts!AB1399-Counts!Z1399)/Counts!AA1399,"")</f>
        <v>-0.0213666666666667</v>
      </c>
      <c r="L1399" s="38" t="n">
        <f aca="false">IFERROR(Counts!Y1399/Counts!P1399,"")</f>
        <v>0.285714285714286</v>
      </c>
      <c r="M1399" s="38" t="n">
        <f aca="false">IFERROR(Counts!V1399/Counts!P1399,"")</f>
        <v>0.120879120879121</v>
      </c>
      <c r="N1399" s="38" t="n">
        <f aca="false">IFERROR(Counts!AD1399/Counts!AC1399,"")</f>
        <v>0.0943396226415094</v>
      </c>
      <c r="O1399" s="38" t="n">
        <f aca="false">IFERROR(Counts!AE1399/Counts!AC1399,"")</f>
        <v>0.509433962264151</v>
      </c>
      <c r="P1399" s="39" t="n">
        <f aca="false">IFERROR(Counts!AG1399/Counts!AF1399,"")</f>
        <v>91.4566037735849</v>
      </c>
      <c r="Q1399" s="38" t="n">
        <f aca="false">IFERROR(Counts!AH1399/Counts!AC1399,"")</f>
        <v>0.358490566037736</v>
      </c>
      <c r="R1399" s="38" t="n">
        <f aca="false">IFERROR(Counts!N1399/Counts!M1399,"")</f>
        <v>0.28310502283105</v>
      </c>
      <c r="S1399" s="38" t="n">
        <f aca="false">IFERROR(Counts!K1399/Counts!J1399,"")</f>
        <v>0.724550898203593</v>
      </c>
      <c r="T1399" s="38" t="n">
        <f aca="false">IFERROR(Counts!I1399/Counts!H1399,"")</f>
        <v>0.33879781420765</v>
      </c>
      <c r="U1399" s="38" t="n">
        <f aca="false">IFERROR(1-Counts!L1399/Counts!K1399,"")</f>
        <v>0.776859504132231</v>
      </c>
      <c r="V1399" s="39" t="n">
        <f aca="false">IFERROR(Counts!AJ1399/Counts!AI1399,"")</f>
        <v>71.4337662337662</v>
      </c>
      <c r="W1399" s="38" t="n">
        <f aca="false">IFERROR(Counts!AK1399/Counts!AI1399,"")</f>
        <v>0.188311688311688</v>
      </c>
      <c r="X1399" s="40" t="n">
        <f aca="false">IFERROR(Counts!O1399,"")</f>
        <v>4.582</v>
      </c>
      <c r="Y1399" s="36" t="n">
        <f aca="false">IFERROR(INDEX('Season Counts'!$Y$2:$Y$740,$AF1399)/INDEX('Season Counts'!$X$2:$X$740,$AF1399),"")</f>
        <v>0.348640287769784</v>
      </c>
      <c r="Z1399" s="37" t="n">
        <f aca="false">IFERROR(J1399-Y1399,"")</f>
        <v>-0.0177847322142286</v>
      </c>
      <c r="AA1399" s="38" t="n">
        <f aca="false">IFERROR(INDEX('Season Counts'!$K$2:$K$740,$AF1399)/INDEX('Season Counts'!$J$2:$J$740,$AF1399),"")</f>
        <v>0.257792754844145</v>
      </c>
      <c r="AB1399" s="41" t="n">
        <f aca="false">IFERROR(R1399-AA1399,"")</f>
        <v>0.0253122679869053</v>
      </c>
      <c r="AC1399" s="39" t="n">
        <f aca="false">IFERROR(INDEX('Season Counts'!$AG$2:$AG$740,$AF1399)/INDEX('Season Counts'!$AF$2:$AF$740,$AF1399),"")</f>
        <v>71.3789533560865</v>
      </c>
      <c r="AD1399" s="40" t="n">
        <f aca="false">IFERROR(V1399-AC1399,"")</f>
        <v>0.0548128776797796</v>
      </c>
      <c r="AE1399" s="4" t="str">
        <f aca="false">IF(D1399&lt;Guide!$C$21,"Low PA",IF(TRIM(IF(ISNUMBER(AD1399),IF(N(AD1399)&lt;=-Guide!$C$24,"▼ Bat Speed  ",IF(N(AD1399)&gt;=Guide!$C$24,"▲ Bat Speed  ","")),"")&amp;IF(N(Z1399)&gt;=Guide!$C$22,"▲ Contact  ","")&amp;IF(N(Z1399)&lt;=-Guide!$C$22,"▼ Contact  ","")&amp;IF(N(AB1399)&gt;=Guide!$C$23,"▲ Chase  ","")&amp;IF(N(AB1399)&lt;=-Guide!$C$23,"▼ Chase  ",""))="","Stable",TRIM(IF(ISNUMBER(AD1399),IF(N(AD1399)&lt;=-Guide!$C$24,"▼ Bat Speed  ",IF(N(AD1399)&gt;=Guide!$C$24,"▲ Bat Speed  ","")),"")&amp;IF(N(Z1399)&gt;=Guide!$C$22,"▲ Contact  ","")&amp;IF(N(Z1399)&lt;=-Guide!$C$22,"▼ Contact  ","")&amp;IF(N(AB1399)&gt;=Guide!$C$23,"▲ Chase  ","")&amp;IF(N(AB1399)&lt;=-Guide!$C$23,"▼ Chase  ",""))))</f>
        <v>Stable</v>
      </c>
      <c r="AF1399" s="35" t="n">
        <f aca="false">MATCH(Counts!A1399,'Season Counts'!$A$2:$A$740,0)</f>
        <v>362</v>
      </c>
    </row>
    <row r="1400" customFormat="false" ht="15" hidden="false" customHeight="false" outlineLevel="0" collapsed="false">
      <c r="A1400" s="34" t="str">
        <f aca="false">Counts!B1400</f>
        <v>LAD</v>
      </c>
      <c r="B1400" s="5" t="str">
        <f aca="false">Counts!C1400</f>
        <v>Max Muncy</v>
      </c>
      <c r="C1400" s="34" t="str">
        <f aca="false">Counts!F1400</f>
        <v>Sep</v>
      </c>
      <c r="D1400" s="35" t="n">
        <f aca="false">IFERROR(Counts!P1400,"")</f>
        <v>88</v>
      </c>
      <c r="E1400" s="36" t="n">
        <f aca="false">IFERROR(Counts!R1400/Counts!Q1400,"")</f>
        <v>0.25974025974026</v>
      </c>
      <c r="F1400" s="36" t="n">
        <f aca="false">IFERROR((Counts!R1400+Counts!V1400+Counts!W1400)/(Counts!Q1400+Counts!V1400+Counts!W1400+Counts!X1400),"")</f>
        <v>0.352272727272727</v>
      </c>
      <c r="G1400" s="36" t="n">
        <f aca="false">IFERROR((Counts!R1400+Counts!S1400+2*Counts!T1400+3*Counts!U1400)/Counts!Q1400,"")</f>
        <v>0.467532467532468</v>
      </c>
      <c r="H1400" s="35" t="n">
        <f aca="false">IFERROR(Counts!U1400,"")</f>
        <v>3</v>
      </c>
      <c r="I1400" s="36" t="n">
        <f aca="false">IFERROR(Counts!Z1400/Counts!AA1400,"")</f>
        <v>0.353448275862069</v>
      </c>
      <c r="J1400" s="36" t="n">
        <f aca="false">IFERROR(Counts!AB1400/Counts!AA1400,"")</f>
        <v>0.344229885057471</v>
      </c>
      <c r="K1400" s="37" t="n">
        <f aca="false">IFERROR((Counts!AB1400-Counts!Z1400)/Counts!AA1400,"")</f>
        <v>-0.0092183908045977</v>
      </c>
      <c r="L1400" s="38" t="n">
        <f aca="false">IFERROR(Counts!Y1400/Counts!P1400,"")</f>
        <v>0.25</v>
      </c>
      <c r="M1400" s="38" t="n">
        <f aca="false">IFERROR(Counts!V1400/Counts!P1400,"")</f>
        <v>0.0909090909090909</v>
      </c>
      <c r="N1400" s="38" t="n">
        <f aca="false">IFERROR(Counts!AD1400/Counts!AC1400,"")</f>
        <v>0.127272727272727</v>
      </c>
      <c r="O1400" s="38" t="n">
        <f aca="false">IFERROR(Counts!AE1400/Counts!AC1400,"")</f>
        <v>0.472727272727273</v>
      </c>
      <c r="P1400" s="39" t="n">
        <f aca="false">IFERROR(Counts!AG1400/Counts!AF1400,"")</f>
        <v>87.3018181818182</v>
      </c>
      <c r="Q1400" s="38" t="n">
        <f aca="false">IFERROR(Counts!AH1400/Counts!AC1400,"")</f>
        <v>0.472727272727273</v>
      </c>
      <c r="R1400" s="38" t="n">
        <f aca="false">IFERROR(Counts!N1400/Counts!M1400,"")</f>
        <v>0.253968253968254</v>
      </c>
      <c r="S1400" s="38" t="n">
        <f aca="false">IFERROR(Counts!K1400/Counts!J1400,"")</f>
        <v>0.646706586826347</v>
      </c>
      <c r="T1400" s="38" t="n">
        <f aca="false">IFERROR(Counts!I1400/Counts!H1400,"")</f>
        <v>0.262820512820513</v>
      </c>
      <c r="U1400" s="38" t="n">
        <f aca="false">IFERROR(1-Counts!L1400/Counts!K1400,"")</f>
        <v>0.851851851851852</v>
      </c>
      <c r="V1400" s="39" t="n">
        <f aca="false">IFERROR(Counts!AJ1400/Counts!AI1400,"")</f>
        <v>70.6514925373134</v>
      </c>
      <c r="W1400" s="38" t="n">
        <f aca="false">IFERROR(Counts!AK1400/Counts!AI1400,"")</f>
        <v>0.082089552238806</v>
      </c>
      <c r="X1400" s="40" t="n">
        <f aca="false">IFERROR(Counts!O1400,"")</f>
        <v>2.552</v>
      </c>
      <c r="Y1400" s="36" t="n">
        <f aca="false">IFERROR(INDEX('Season Counts'!$Y$2:$Y$740,$AF1400)/INDEX('Season Counts'!$X$2:$X$740,$AF1400),"")</f>
        <v>0.348640287769784</v>
      </c>
      <c r="Z1400" s="37" t="n">
        <f aca="false">IFERROR(J1400-Y1400,"")</f>
        <v>-0.00441040271231291</v>
      </c>
      <c r="AA1400" s="38" t="n">
        <f aca="false">IFERROR(INDEX('Season Counts'!$K$2:$K$740,$AF1400)/INDEX('Season Counts'!$J$2:$J$740,$AF1400),"")</f>
        <v>0.257792754844145</v>
      </c>
      <c r="AB1400" s="41" t="n">
        <f aca="false">IFERROR(R1400-AA1400,"")</f>
        <v>-0.00382450087589092</v>
      </c>
      <c r="AC1400" s="39" t="n">
        <f aca="false">IFERROR(INDEX('Season Counts'!$AG$2:$AG$740,$AF1400)/INDEX('Season Counts'!$AF$2:$AF$740,$AF1400),"")</f>
        <v>71.3789533560865</v>
      </c>
      <c r="AD1400" s="40" t="n">
        <f aca="false">IFERROR(V1400-AC1400,"")</f>
        <v>-0.727460818773025</v>
      </c>
      <c r="AE1400" s="4" t="str">
        <f aca="false">IF(D1400&lt;Guide!$C$21,"Low PA",IF(TRIM(IF(ISNUMBER(AD1400),IF(N(AD1400)&lt;=-Guide!$C$24,"▼ Bat Speed  ",IF(N(AD1400)&gt;=Guide!$C$24,"▲ Bat Speed  ","")),"")&amp;IF(N(Z1400)&gt;=Guide!$C$22,"▲ Contact  ","")&amp;IF(N(Z1400)&lt;=-Guide!$C$22,"▼ Contact  ","")&amp;IF(N(AB1400)&gt;=Guide!$C$23,"▲ Chase  ","")&amp;IF(N(AB1400)&lt;=-Guide!$C$23,"▼ Chase  ",""))="","Stable",TRIM(IF(ISNUMBER(AD1400),IF(N(AD1400)&lt;=-Guide!$C$24,"▼ Bat Speed  ",IF(N(AD1400)&gt;=Guide!$C$24,"▲ Bat Speed  ","")),"")&amp;IF(N(Z1400)&gt;=Guide!$C$22,"▲ Contact  ","")&amp;IF(N(Z1400)&lt;=-Guide!$C$22,"▼ Contact  ","")&amp;IF(N(AB1400)&gt;=Guide!$C$23,"▲ Chase  ","")&amp;IF(N(AB1400)&lt;=-Guide!$C$23,"▼ Chase  ",""))))</f>
        <v>Stable</v>
      </c>
      <c r="AF1400" s="35" t="n">
        <f aca="false">MATCH(Counts!A1400,'Season Counts'!$A$2:$A$740,0)</f>
        <v>362</v>
      </c>
    </row>
    <row r="1401" customFormat="false" ht="15" hidden="false" customHeight="false" outlineLevel="0" collapsed="false">
      <c r="A1401" s="34" t="str">
        <f aca="false">Counts!B1401</f>
        <v>LAD</v>
      </c>
      <c r="B1401" s="5" t="str">
        <f aca="false">Counts!C1401</f>
        <v>Mookie Betts</v>
      </c>
      <c r="C1401" s="34" t="str">
        <f aca="false">Counts!F1401</f>
        <v>Mar-Apr</v>
      </c>
      <c r="D1401" s="35" t="n">
        <f aca="false">IFERROR(Counts!P1401,"")</f>
        <v>32</v>
      </c>
      <c r="E1401" s="36" t="n">
        <f aca="false">IFERROR(Counts!R1401/Counts!Q1401,"")</f>
        <v>0.178571428571429</v>
      </c>
      <c r="F1401" s="36" t="n">
        <f aca="false">IFERROR((Counts!R1401+Counts!V1401+Counts!W1401)/(Counts!Q1401+Counts!V1401+Counts!W1401+Counts!X1401),"")</f>
        <v>0.28125</v>
      </c>
      <c r="G1401" s="36" t="n">
        <f aca="false">IFERROR((Counts!R1401+Counts!S1401+2*Counts!T1401+3*Counts!U1401)/Counts!Q1401,"")</f>
        <v>0.428571428571429</v>
      </c>
      <c r="H1401" s="35" t="n">
        <f aca="false">IFERROR(Counts!U1401,"")</f>
        <v>2</v>
      </c>
      <c r="I1401" s="36" t="n">
        <f aca="false">IFERROR(Counts!Z1401/Counts!AA1401,"")</f>
        <v>0.3078125</v>
      </c>
      <c r="J1401" s="36" t="n">
        <f aca="false">IFERROR(Counts!AB1401/Counts!AA1401,"")</f>
        <v>0.33109375</v>
      </c>
      <c r="K1401" s="37" t="n">
        <f aca="false">IFERROR((Counts!AB1401-Counts!Z1401)/Counts!AA1401,"")</f>
        <v>0.02328125</v>
      </c>
      <c r="L1401" s="38" t="n">
        <f aca="false">IFERROR(Counts!Y1401/Counts!P1401,"")</f>
        <v>0.125</v>
      </c>
      <c r="M1401" s="38" t="n">
        <f aca="false">IFERROR(Counts!V1401/Counts!P1401,"")</f>
        <v>0.09375</v>
      </c>
      <c r="N1401" s="38" t="n">
        <f aca="false">IFERROR(Counts!AD1401/Counts!AC1401,"")</f>
        <v>0.0833333333333333</v>
      </c>
      <c r="O1401" s="38" t="n">
        <f aca="false">IFERROR(Counts!AE1401/Counts!AC1401,"")</f>
        <v>0.333333333333333</v>
      </c>
      <c r="P1401" s="39" t="n">
        <f aca="false">IFERROR(Counts!AG1401/Counts!AF1401,"")</f>
        <v>89.9333333333333</v>
      </c>
      <c r="Q1401" s="38" t="n">
        <f aca="false">IFERROR(Counts!AH1401/Counts!AC1401,"")</f>
        <v>0.458333333333333</v>
      </c>
      <c r="R1401" s="38" t="n">
        <f aca="false">IFERROR(Counts!N1401/Counts!M1401,"")</f>
        <v>0.22</v>
      </c>
      <c r="S1401" s="38" t="n">
        <f aca="false">IFERROR(Counts!K1401/Counts!J1401,"")</f>
        <v>0.571428571428571</v>
      </c>
      <c r="T1401" s="38" t="n">
        <f aca="false">IFERROR(Counts!I1401/Counts!H1401,"")</f>
        <v>0.0930232558139535</v>
      </c>
      <c r="U1401" s="38" t="n">
        <f aca="false">IFERROR(1-Counts!L1401/Counts!K1401,"")</f>
        <v>1</v>
      </c>
      <c r="V1401" s="39" t="n">
        <f aca="false">IFERROR(Counts!AJ1401/Counts!AI1401,"")</f>
        <v>69.9147058823529</v>
      </c>
      <c r="W1401" s="38" t="n">
        <f aca="false">IFERROR(Counts!AK1401/Counts!AI1401,"")</f>
        <v>0.117647058823529</v>
      </c>
      <c r="X1401" s="40" t="n">
        <f aca="false">IFERROR(Counts!O1401,"")</f>
        <v>-0.75</v>
      </c>
      <c r="Y1401" s="36" t="n">
        <f aca="false">IFERROR(INDEX('Season Counts'!$Y$2:$Y$740,$AF1401)/INDEX('Season Counts'!$X$2:$X$740,$AF1401),"")</f>
        <v>0.339407619047619</v>
      </c>
      <c r="Z1401" s="37" t="n">
        <f aca="false">IFERROR(J1401-Y1401,"")</f>
        <v>-0.00831386904761899</v>
      </c>
      <c r="AA1401" s="38" t="n">
        <f aca="false">IFERROR(INDEX('Season Counts'!$K$2:$K$740,$AF1401)/INDEX('Season Counts'!$J$2:$J$740,$AF1401),"")</f>
        <v>0.203336809176225</v>
      </c>
      <c r="AB1401" s="41" t="n">
        <f aca="false">IFERROR(R1401-AA1401,"")</f>
        <v>0.0166631908237748</v>
      </c>
      <c r="AC1401" s="39" t="n">
        <f aca="false">IFERROR(INDEX('Season Counts'!$AG$2:$AG$740,$AF1401)/INDEX('Season Counts'!$AF$2:$AF$740,$AF1401),"")</f>
        <v>69.6754716981132</v>
      </c>
      <c r="AD1401" s="40" t="n">
        <f aca="false">IFERROR(V1401-AC1401,"")</f>
        <v>0.23923418423972</v>
      </c>
      <c r="AE1401" s="4" t="str">
        <f aca="false">IF(D1401&lt;Guide!$C$21,"Low PA",IF(TRIM(IF(ISNUMBER(AD1401),IF(N(AD1401)&lt;=-Guide!$C$24,"▼ Bat Speed  ",IF(N(AD1401)&gt;=Guide!$C$24,"▲ Bat Speed  ","")),"")&amp;IF(N(Z1401)&gt;=Guide!$C$22,"▲ Contact  ","")&amp;IF(N(Z1401)&lt;=-Guide!$C$22,"▼ Contact  ","")&amp;IF(N(AB1401)&gt;=Guide!$C$23,"▲ Chase  ","")&amp;IF(N(AB1401)&lt;=-Guide!$C$23,"▼ Chase  ",""))="","Stable",TRIM(IF(ISNUMBER(AD1401),IF(N(AD1401)&lt;=-Guide!$C$24,"▼ Bat Speed  ",IF(N(AD1401)&gt;=Guide!$C$24,"▲ Bat Speed  ","")),"")&amp;IF(N(Z1401)&gt;=Guide!$C$22,"▲ Contact  ","")&amp;IF(N(Z1401)&lt;=-Guide!$C$22,"▼ Contact  ","")&amp;IF(N(AB1401)&gt;=Guide!$C$23,"▲ Chase  ","")&amp;IF(N(AB1401)&lt;=-Guide!$C$23,"▼ Chase  ",""))))</f>
        <v>Low PA</v>
      </c>
      <c r="AF1401" s="35" t="n">
        <f aca="false">MATCH(Counts!A1401,'Season Counts'!$A$2:$A$740,0)</f>
        <v>363</v>
      </c>
    </row>
    <row r="1402" customFormat="false" ht="15" hidden="false" customHeight="false" outlineLevel="0" collapsed="false">
      <c r="A1402" s="34" t="str">
        <f aca="false">Counts!B1402</f>
        <v>LAD</v>
      </c>
      <c r="B1402" s="5" t="str">
        <f aca="false">Counts!C1402</f>
        <v>Mookie Betts</v>
      </c>
      <c r="C1402" s="34" t="str">
        <f aca="false">Counts!F1402</f>
        <v>May</v>
      </c>
      <c r="D1402" s="35" t="n">
        <f aca="false">IFERROR(Counts!P1402,"")</f>
        <v>76</v>
      </c>
      <c r="E1402" s="36" t="n">
        <f aca="false">IFERROR(Counts!R1402/Counts!Q1402,"")</f>
        <v>0.2</v>
      </c>
      <c r="F1402" s="36" t="n">
        <f aca="false">IFERROR((Counts!R1402+Counts!V1402+Counts!W1402)/(Counts!Q1402+Counts!V1402+Counts!W1402+Counts!X1402),"")</f>
        <v>0.25</v>
      </c>
      <c r="G1402" s="36" t="n">
        <f aca="false">IFERROR((Counts!R1402+Counts!S1402+2*Counts!T1402+3*Counts!U1402)/Counts!Q1402,"")</f>
        <v>0.4</v>
      </c>
      <c r="H1402" s="35" t="n">
        <f aca="false">IFERROR(Counts!U1402,"")</f>
        <v>4</v>
      </c>
      <c r="I1402" s="36" t="n">
        <f aca="false">IFERROR(Counts!Z1402/Counts!AA1402,"")</f>
        <v>0.278947368421053</v>
      </c>
      <c r="J1402" s="36" t="n">
        <f aca="false">IFERROR(Counts!AB1402/Counts!AA1402,"")</f>
        <v>0.332394736842105</v>
      </c>
      <c r="K1402" s="37" t="n">
        <f aca="false">IFERROR((Counts!AB1402-Counts!Z1402)/Counts!AA1402,"")</f>
        <v>0.0534473684210526</v>
      </c>
      <c r="L1402" s="38" t="n">
        <f aca="false">IFERROR(Counts!Y1402/Counts!P1402,"")</f>
        <v>0.131578947368421</v>
      </c>
      <c r="M1402" s="38" t="n">
        <f aca="false">IFERROR(Counts!V1402/Counts!P1402,"")</f>
        <v>0.0657894736842105</v>
      </c>
      <c r="N1402" s="38" t="n">
        <f aca="false">IFERROR(Counts!AD1402/Counts!AC1402,"")</f>
        <v>0.0983606557377049</v>
      </c>
      <c r="O1402" s="38" t="n">
        <f aca="false">IFERROR(Counts!AE1402/Counts!AC1402,"")</f>
        <v>0.39344262295082</v>
      </c>
      <c r="P1402" s="39" t="n">
        <f aca="false">IFERROR(Counts!AG1402/Counts!AF1402,"")</f>
        <v>90.1</v>
      </c>
      <c r="Q1402" s="38" t="n">
        <f aca="false">IFERROR(Counts!AH1402/Counts!AC1402,"")</f>
        <v>0.409836065573771</v>
      </c>
      <c r="R1402" s="38" t="n">
        <f aca="false">IFERROR(Counts!N1402/Counts!M1402,"")</f>
        <v>0.18796992481203</v>
      </c>
      <c r="S1402" s="38" t="n">
        <f aca="false">IFERROR(Counts!K1402/Counts!J1402,"")</f>
        <v>0.608433734939759</v>
      </c>
      <c r="T1402" s="38" t="n">
        <f aca="false">IFERROR(Counts!I1402/Counts!H1402,"")</f>
        <v>0.119047619047619</v>
      </c>
      <c r="U1402" s="38" t="n">
        <f aca="false">IFERROR(1-Counts!L1402/Counts!K1402,"")</f>
        <v>0.920792079207921</v>
      </c>
      <c r="V1402" s="39" t="n">
        <f aca="false">IFERROR(Counts!AJ1402/Counts!AI1402,"")</f>
        <v>69.5490566037736</v>
      </c>
      <c r="W1402" s="38" t="n">
        <f aca="false">IFERROR(Counts!AK1402/Counts!AI1402,"")</f>
        <v>0.0943396226415094</v>
      </c>
      <c r="X1402" s="40" t="n">
        <f aca="false">IFERROR(Counts!O1402,"")</f>
        <v>-1.315</v>
      </c>
      <c r="Y1402" s="36" t="n">
        <f aca="false">IFERROR(INDEX('Season Counts'!$Y$2:$Y$740,$AF1402)/INDEX('Season Counts'!$X$2:$X$740,$AF1402),"")</f>
        <v>0.339407619047619</v>
      </c>
      <c r="Z1402" s="37" t="n">
        <f aca="false">IFERROR(J1402-Y1402,"")</f>
        <v>-0.00701288220551377</v>
      </c>
      <c r="AA1402" s="38" t="n">
        <f aca="false">IFERROR(INDEX('Season Counts'!$K$2:$K$740,$AF1402)/INDEX('Season Counts'!$J$2:$J$740,$AF1402),"")</f>
        <v>0.203336809176225</v>
      </c>
      <c r="AB1402" s="41" t="n">
        <f aca="false">IFERROR(R1402-AA1402,"")</f>
        <v>-0.0153668843641952</v>
      </c>
      <c r="AC1402" s="39" t="n">
        <f aca="false">IFERROR(INDEX('Season Counts'!$AG$2:$AG$740,$AF1402)/INDEX('Season Counts'!$AF$2:$AF$740,$AF1402),"")</f>
        <v>69.6754716981132</v>
      </c>
      <c r="AD1402" s="40" t="n">
        <f aca="false">IFERROR(V1402-AC1402,"")</f>
        <v>-0.126415094339635</v>
      </c>
      <c r="AE1402" s="4" t="str">
        <f aca="false">IF(D1402&lt;Guide!$C$21,"Low PA",IF(TRIM(IF(ISNUMBER(AD1402),IF(N(AD1402)&lt;=-Guide!$C$24,"▼ Bat Speed  ",IF(N(AD1402)&gt;=Guide!$C$24,"▲ Bat Speed  ","")),"")&amp;IF(N(Z1402)&gt;=Guide!$C$22,"▲ Contact  ","")&amp;IF(N(Z1402)&lt;=-Guide!$C$22,"▼ Contact  ","")&amp;IF(N(AB1402)&gt;=Guide!$C$23,"▲ Chase  ","")&amp;IF(N(AB1402)&lt;=-Guide!$C$23,"▼ Chase  ",""))="","Stable",TRIM(IF(ISNUMBER(AD1402),IF(N(AD1402)&lt;=-Guide!$C$24,"▼ Bat Speed  ",IF(N(AD1402)&gt;=Guide!$C$24,"▲ Bat Speed  ","")),"")&amp;IF(N(Z1402)&gt;=Guide!$C$22,"▲ Contact  ","")&amp;IF(N(Z1402)&lt;=-Guide!$C$22,"▼ Contact  ","")&amp;IF(N(AB1402)&gt;=Guide!$C$23,"▲ Chase  ","")&amp;IF(N(AB1402)&lt;=-Guide!$C$23,"▼ Chase  ",""))))</f>
        <v>Stable</v>
      </c>
      <c r="AF1402" s="35" t="n">
        <f aca="false">MATCH(Counts!A1402,'Season Counts'!$A$2:$A$740,0)</f>
        <v>363</v>
      </c>
    </row>
    <row r="1403" customFormat="false" ht="15" hidden="false" customHeight="false" outlineLevel="0" collapsed="false">
      <c r="A1403" s="34" t="str">
        <f aca="false">Counts!B1403</f>
        <v>LAD</v>
      </c>
      <c r="B1403" s="5" t="str">
        <f aca="false">Counts!C1403</f>
        <v>Mookie Betts</v>
      </c>
      <c r="C1403" s="34" t="str">
        <f aca="false">Counts!F1403</f>
        <v>Jun</v>
      </c>
      <c r="D1403" s="35" t="n">
        <f aca="false">IFERROR(Counts!P1403,"")</f>
        <v>115</v>
      </c>
      <c r="E1403" s="36" t="n">
        <f aca="false">IFERROR(Counts!R1403/Counts!Q1403,"")</f>
        <v>0.289719626168224</v>
      </c>
      <c r="F1403" s="36" t="n">
        <f aca="false">IFERROR((Counts!R1403+Counts!V1403+Counts!W1403)/(Counts!Q1403+Counts!V1403+Counts!W1403+Counts!X1403),"")</f>
        <v>0.339130434782609</v>
      </c>
      <c r="G1403" s="36" t="n">
        <f aca="false">IFERROR((Counts!R1403+Counts!S1403+2*Counts!T1403+3*Counts!U1403)/Counts!Q1403,"")</f>
        <v>0.476635514018692</v>
      </c>
      <c r="H1403" s="35" t="n">
        <f aca="false">IFERROR(Counts!U1403,"")</f>
        <v>5</v>
      </c>
      <c r="I1403" s="36" t="n">
        <f aca="false">IFERROR(Counts!Z1403/Counts!AA1403,"")</f>
        <v>0.351315789473684</v>
      </c>
      <c r="J1403" s="36" t="n">
        <f aca="false">IFERROR(Counts!AB1403/Counts!AA1403,"")</f>
        <v>0.345385964912281</v>
      </c>
      <c r="K1403" s="37" t="n">
        <f aca="false">IFERROR((Counts!AB1403-Counts!Z1403)/Counts!AA1403,"")</f>
        <v>-0.00592982456140346</v>
      </c>
      <c r="L1403" s="38" t="n">
        <f aca="false">IFERROR(Counts!Y1403/Counts!P1403,"")</f>
        <v>0.121739130434783</v>
      </c>
      <c r="M1403" s="38" t="n">
        <f aca="false">IFERROR(Counts!V1403/Counts!P1403,"")</f>
        <v>0.0695652173913044</v>
      </c>
      <c r="N1403" s="38" t="n">
        <f aca="false">IFERROR(Counts!AD1403/Counts!AC1403,"")</f>
        <v>0.0752688172043011</v>
      </c>
      <c r="O1403" s="38" t="n">
        <f aca="false">IFERROR(Counts!AE1403/Counts!AC1403,"")</f>
        <v>0.387096774193548</v>
      </c>
      <c r="P1403" s="39" t="n">
        <f aca="false">IFERROR(Counts!AG1403/Counts!AF1403,"")</f>
        <v>90.689247311828</v>
      </c>
      <c r="Q1403" s="38" t="n">
        <f aca="false">IFERROR(Counts!AH1403/Counts!AC1403,"")</f>
        <v>0.473118279569893</v>
      </c>
      <c r="R1403" s="38" t="n">
        <f aca="false">IFERROR(Counts!N1403/Counts!M1403,"")</f>
        <v>0.192708333333333</v>
      </c>
      <c r="S1403" s="38" t="n">
        <f aca="false">IFERROR(Counts!K1403/Counts!J1403,"")</f>
        <v>0.609865470852018</v>
      </c>
      <c r="T1403" s="38" t="n">
        <f aca="false">IFERROR(Counts!I1403/Counts!H1403,"")</f>
        <v>0.121387283236994</v>
      </c>
      <c r="U1403" s="38" t="n">
        <f aca="false">IFERROR(1-Counts!L1403/Counts!K1403,"")</f>
        <v>0.963235294117647</v>
      </c>
      <c r="V1403" s="39" t="n">
        <f aca="false">IFERROR(Counts!AJ1403/Counts!AI1403,"")</f>
        <v>69.514</v>
      </c>
      <c r="W1403" s="38" t="n">
        <f aca="false">IFERROR(Counts!AK1403/Counts!AI1403,"")</f>
        <v>0.0666666666666667</v>
      </c>
      <c r="X1403" s="40" t="n">
        <f aca="false">IFERROR(Counts!O1403,"")</f>
        <v>3.425</v>
      </c>
      <c r="Y1403" s="36" t="n">
        <f aca="false">IFERROR(INDEX('Season Counts'!$Y$2:$Y$740,$AF1403)/INDEX('Season Counts'!$X$2:$X$740,$AF1403),"")</f>
        <v>0.339407619047619</v>
      </c>
      <c r="Z1403" s="37" t="n">
        <f aca="false">IFERROR(J1403-Y1403,"")</f>
        <v>0.00597834586466173</v>
      </c>
      <c r="AA1403" s="38" t="n">
        <f aca="false">IFERROR(INDEX('Season Counts'!$K$2:$K$740,$AF1403)/INDEX('Season Counts'!$J$2:$J$740,$AF1403),"")</f>
        <v>0.203336809176225</v>
      </c>
      <c r="AB1403" s="41" t="n">
        <f aca="false">IFERROR(R1403-AA1403,"")</f>
        <v>-0.0106284758428919</v>
      </c>
      <c r="AC1403" s="39" t="n">
        <f aca="false">IFERROR(INDEX('Season Counts'!$AG$2:$AG$740,$AF1403)/INDEX('Season Counts'!$AF$2:$AF$740,$AF1403),"")</f>
        <v>69.6754716981132</v>
      </c>
      <c r="AD1403" s="40" t="n">
        <f aca="false">IFERROR(V1403-AC1403,"")</f>
        <v>-0.161471698113218</v>
      </c>
      <c r="AE1403" s="4" t="str">
        <f aca="false">IF(D1403&lt;Guide!$C$21,"Low PA",IF(TRIM(IF(ISNUMBER(AD1403),IF(N(AD1403)&lt;=-Guide!$C$24,"▼ Bat Speed  ",IF(N(AD1403)&gt;=Guide!$C$24,"▲ Bat Speed  ","")),"")&amp;IF(N(Z1403)&gt;=Guide!$C$22,"▲ Contact  ","")&amp;IF(N(Z1403)&lt;=-Guide!$C$22,"▼ Contact  ","")&amp;IF(N(AB1403)&gt;=Guide!$C$23,"▲ Chase  ","")&amp;IF(N(AB1403)&lt;=-Guide!$C$23,"▼ Chase  ",""))="","Stable",TRIM(IF(ISNUMBER(AD1403),IF(N(AD1403)&lt;=-Guide!$C$24,"▼ Bat Speed  ",IF(N(AD1403)&gt;=Guide!$C$24,"▲ Bat Speed  ","")),"")&amp;IF(N(Z1403)&gt;=Guide!$C$22,"▲ Contact  ","")&amp;IF(N(Z1403)&lt;=-Guide!$C$22,"▼ Contact  ","")&amp;IF(N(AB1403)&gt;=Guide!$C$23,"▲ Chase  ","")&amp;IF(N(AB1403)&lt;=-Guide!$C$23,"▼ Chase  ",""))))</f>
        <v>Stable</v>
      </c>
      <c r="AF1403" s="35" t="n">
        <f aca="false">MATCH(Counts!A1403,'Season Counts'!$A$2:$A$740,0)</f>
        <v>363</v>
      </c>
    </row>
    <row r="1404" customFormat="false" ht="15" hidden="false" customHeight="false" outlineLevel="0" collapsed="false">
      <c r="A1404" s="34" t="str">
        <f aca="false">Counts!B1404</f>
        <v>LAD</v>
      </c>
      <c r="B1404" s="5" t="str">
        <f aca="false">Counts!C1404</f>
        <v>Mookie Betts</v>
      </c>
      <c r="C1404" s="34" t="str">
        <f aca="false">Counts!F1404</f>
        <v>Jul</v>
      </c>
      <c r="D1404" s="35" t="n">
        <f aca="false">IFERROR(Counts!P1404,"")</f>
        <v>90</v>
      </c>
      <c r="E1404" s="36" t="n">
        <f aca="false">IFERROR(Counts!R1404/Counts!Q1404,"")</f>
        <v>0.204819277108434</v>
      </c>
      <c r="F1404" s="36" t="n">
        <f aca="false">IFERROR((Counts!R1404+Counts!V1404+Counts!W1404)/(Counts!Q1404+Counts!V1404+Counts!W1404+Counts!X1404),"")</f>
        <v>0.266666666666667</v>
      </c>
      <c r="G1404" s="36" t="n">
        <f aca="false">IFERROR((Counts!R1404+Counts!S1404+2*Counts!T1404+3*Counts!U1404)/Counts!Q1404,"")</f>
        <v>0.313253012048193</v>
      </c>
      <c r="H1404" s="35" t="n">
        <f aca="false">IFERROR(Counts!U1404,"")</f>
        <v>2</v>
      </c>
      <c r="I1404" s="36" t="n">
        <f aca="false">IFERROR(Counts!Z1404/Counts!AA1404,"")</f>
        <v>0.25561797752809</v>
      </c>
      <c r="J1404" s="36" t="n">
        <f aca="false">IFERROR(Counts!AB1404/Counts!AA1404,"")</f>
        <v>0.296640449438202</v>
      </c>
      <c r="K1404" s="37" t="n">
        <f aca="false">IFERROR((Counts!AB1404-Counts!Z1404)/Counts!AA1404,"")</f>
        <v>0.0410224719101124</v>
      </c>
      <c r="L1404" s="38" t="n">
        <f aca="false">IFERROR(Counts!Y1404/Counts!P1404,"")</f>
        <v>0.122222222222222</v>
      </c>
      <c r="M1404" s="38" t="n">
        <f aca="false">IFERROR(Counts!V1404/Counts!P1404,"")</f>
        <v>0.0777777777777778</v>
      </c>
      <c r="N1404" s="38" t="n">
        <f aca="false">IFERROR(Counts!AD1404/Counts!AC1404,"")</f>
        <v>0.0694444444444445</v>
      </c>
      <c r="O1404" s="38" t="n">
        <f aca="false">IFERROR(Counts!AE1404/Counts!AC1404,"")</f>
        <v>0.416666666666667</v>
      </c>
      <c r="P1404" s="39" t="n">
        <f aca="false">IFERROR(Counts!AG1404/Counts!AF1404,"")</f>
        <v>91.0486111111111</v>
      </c>
      <c r="Q1404" s="38" t="n">
        <f aca="false">IFERROR(Counts!AH1404/Counts!AC1404,"")</f>
        <v>0.319444444444444</v>
      </c>
      <c r="R1404" s="38" t="n">
        <f aca="false">IFERROR(Counts!N1404/Counts!M1404,"")</f>
        <v>0.203592814371257</v>
      </c>
      <c r="S1404" s="38" t="n">
        <f aca="false">IFERROR(Counts!K1404/Counts!J1404,"")</f>
        <v>0.652173913043478</v>
      </c>
      <c r="T1404" s="38" t="n">
        <f aca="false">IFERROR(Counts!I1404/Counts!H1404,"")</f>
        <v>0.129496402877698</v>
      </c>
      <c r="U1404" s="38" t="n">
        <f aca="false">IFERROR(1-Counts!L1404/Counts!K1404,"")</f>
        <v>0.923809523809524</v>
      </c>
      <c r="V1404" s="39" t="n">
        <f aca="false">IFERROR(Counts!AJ1404/Counts!AI1404,"")</f>
        <v>69.4133333333333</v>
      </c>
      <c r="W1404" s="38" t="n">
        <f aca="false">IFERROR(Counts!AK1404/Counts!AI1404,"")</f>
        <v>0.0666666666666667</v>
      </c>
      <c r="X1404" s="40" t="n">
        <f aca="false">IFERROR(Counts!O1404,"")</f>
        <v>-3.082</v>
      </c>
      <c r="Y1404" s="36" t="n">
        <f aca="false">IFERROR(INDEX('Season Counts'!$Y$2:$Y$740,$AF1404)/INDEX('Season Counts'!$X$2:$X$740,$AF1404),"")</f>
        <v>0.339407619047619</v>
      </c>
      <c r="Z1404" s="37" t="n">
        <f aca="false">IFERROR(J1404-Y1404,"")</f>
        <v>-0.0427671696094168</v>
      </c>
      <c r="AA1404" s="38" t="n">
        <f aca="false">IFERROR(INDEX('Season Counts'!$K$2:$K$740,$AF1404)/INDEX('Season Counts'!$J$2:$J$740,$AF1404),"")</f>
        <v>0.203336809176225</v>
      </c>
      <c r="AB1404" s="41" t="n">
        <f aca="false">IFERROR(R1404-AA1404,"")</f>
        <v>0.000256005195032244</v>
      </c>
      <c r="AC1404" s="39" t="n">
        <f aca="false">IFERROR(INDEX('Season Counts'!$AG$2:$AG$740,$AF1404)/INDEX('Season Counts'!$AF$2:$AF$740,$AF1404),"")</f>
        <v>69.6754716981132</v>
      </c>
      <c r="AD1404" s="40" t="n">
        <f aca="false">IFERROR(V1404-AC1404,"")</f>
        <v>-0.262138364779872</v>
      </c>
      <c r="AE1404" s="4" t="str">
        <f aca="false">IF(D1404&lt;Guide!$C$21,"Low PA",IF(TRIM(IF(ISNUMBER(AD1404),IF(N(AD1404)&lt;=-Guide!$C$24,"▼ Bat Speed  ",IF(N(AD1404)&gt;=Guide!$C$24,"▲ Bat Speed  ","")),"")&amp;IF(N(Z1404)&gt;=Guide!$C$22,"▲ Contact  ","")&amp;IF(N(Z1404)&lt;=-Guide!$C$22,"▼ Contact  ","")&amp;IF(N(AB1404)&gt;=Guide!$C$23,"▲ Chase  ","")&amp;IF(N(AB1404)&lt;=-Guide!$C$23,"▼ Chase  ",""))="","Stable",TRIM(IF(ISNUMBER(AD1404),IF(N(AD1404)&lt;=-Guide!$C$24,"▼ Bat Speed  ",IF(N(AD1404)&gt;=Guide!$C$24,"▲ Bat Speed  ","")),"")&amp;IF(N(Z1404)&gt;=Guide!$C$22,"▲ Contact  ","")&amp;IF(N(Z1404)&lt;=-Guide!$C$22,"▼ Contact  ","")&amp;IF(N(AB1404)&gt;=Guide!$C$23,"▲ Chase  ","")&amp;IF(N(AB1404)&lt;=-Guide!$C$23,"▼ Chase  ",""))))</f>
        <v>▼ Contact</v>
      </c>
      <c r="AF1404" s="35" t="n">
        <f aca="false">MATCH(Counts!A1404,'Season Counts'!$A$2:$A$740,0)</f>
        <v>363</v>
      </c>
    </row>
    <row r="1405" customFormat="false" ht="15" hidden="false" customHeight="false" outlineLevel="0" collapsed="false">
      <c r="A1405" s="34" t="str">
        <f aca="false">Counts!B1405</f>
        <v>LAD</v>
      </c>
      <c r="B1405" s="5" t="str">
        <f aca="false">Counts!C1405</f>
        <v>Mookie Betts</v>
      </c>
      <c r="C1405" s="34" t="str">
        <f aca="false">Counts!F1405</f>
        <v>Aug</v>
      </c>
      <c r="D1405" s="35" t="n">
        <f aca="false">IFERROR(Counts!P1405,"")</f>
        <v>110</v>
      </c>
      <c r="E1405" s="36" t="n">
        <f aca="false">IFERROR(Counts!R1405/Counts!Q1405,"")</f>
        <v>0.257425742574257</v>
      </c>
      <c r="F1405" s="36" t="n">
        <f aca="false">IFERROR((Counts!R1405+Counts!V1405+Counts!W1405)/(Counts!Q1405+Counts!V1405+Counts!W1405+Counts!X1405),"")</f>
        <v>0.318181818181818</v>
      </c>
      <c r="G1405" s="36" t="n">
        <f aca="false">IFERROR((Counts!R1405+Counts!S1405+2*Counts!T1405+3*Counts!U1405)/Counts!Q1405,"")</f>
        <v>0.396039603960396</v>
      </c>
      <c r="H1405" s="35" t="n">
        <f aca="false">IFERROR(Counts!U1405,"")</f>
        <v>3</v>
      </c>
      <c r="I1405" s="36" t="n">
        <f aca="false">IFERROR(Counts!Z1405/Counts!AA1405,"")</f>
        <v>0.312385321100917</v>
      </c>
      <c r="J1405" s="36" t="n">
        <f aca="false">IFERROR(Counts!AB1405/Counts!AA1405,"")</f>
        <v>0.319577981651376</v>
      </c>
      <c r="K1405" s="37" t="n">
        <f aca="false">IFERROR((Counts!AB1405-Counts!Z1405)/Counts!AA1405,"")</f>
        <v>0.00719266055045877</v>
      </c>
      <c r="L1405" s="38" t="n">
        <f aca="false">IFERROR(Counts!Y1405/Counts!P1405,"")</f>
        <v>0.0727272727272727</v>
      </c>
      <c r="M1405" s="38" t="n">
        <f aca="false">IFERROR(Counts!V1405/Counts!P1405,"")</f>
        <v>0.0727272727272727</v>
      </c>
      <c r="N1405" s="38" t="n">
        <f aca="false">IFERROR(Counts!AD1405/Counts!AC1405,"")</f>
        <v>0.043010752688172</v>
      </c>
      <c r="O1405" s="38" t="n">
        <f aca="false">IFERROR(Counts!AE1405/Counts!AC1405,"")</f>
        <v>0.311827956989247</v>
      </c>
      <c r="P1405" s="39" t="n">
        <f aca="false">IFERROR(Counts!AG1405/Counts!AF1405,"")</f>
        <v>88.2516129032258</v>
      </c>
      <c r="Q1405" s="38" t="n">
        <f aca="false">IFERROR(Counts!AH1405/Counts!AC1405,"")</f>
        <v>0.408602150537634</v>
      </c>
      <c r="R1405" s="38" t="n">
        <f aca="false">IFERROR(Counts!N1405/Counts!M1405,"")</f>
        <v>0.201086956521739</v>
      </c>
      <c r="S1405" s="38" t="n">
        <f aca="false">IFERROR(Counts!K1405/Counts!J1405,"")</f>
        <v>0.631578947368421</v>
      </c>
      <c r="T1405" s="38" t="n">
        <f aca="false">IFERROR(Counts!I1405/Counts!H1405,"")</f>
        <v>0.0764331210191083</v>
      </c>
      <c r="U1405" s="38" t="n">
        <f aca="false">IFERROR(1-Counts!L1405/Counts!K1405,"")</f>
        <v>0.966666666666667</v>
      </c>
      <c r="V1405" s="39" t="n">
        <f aca="false">IFERROR(Counts!AJ1405/Counts!AI1405,"")</f>
        <v>70.2184397163121</v>
      </c>
      <c r="W1405" s="38" t="n">
        <f aca="false">IFERROR(Counts!AK1405/Counts!AI1405,"")</f>
        <v>0.120567375886525</v>
      </c>
      <c r="X1405" s="40" t="n">
        <f aca="false">IFERROR(Counts!O1405,"")</f>
        <v>-1.718</v>
      </c>
      <c r="Y1405" s="36" t="n">
        <f aca="false">IFERROR(INDEX('Season Counts'!$Y$2:$Y$740,$AF1405)/INDEX('Season Counts'!$X$2:$X$740,$AF1405),"")</f>
        <v>0.339407619047619</v>
      </c>
      <c r="Z1405" s="37" t="n">
        <f aca="false">IFERROR(J1405-Y1405,"")</f>
        <v>-0.0198296373962428</v>
      </c>
      <c r="AA1405" s="38" t="n">
        <f aca="false">IFERROR(INDEX('Season Counts'!$K$2:$K$740,$AF1405)/INDEX('Season Counts'!$J$2:$J$740,$AF1405),"")</f>
        <v>0.203336809176225</v>
      </c>
      <c r="AB1405" s="41" t="n">
        <f aca="false">IFERROR(R1405-AA1405,"")</f>
        <v>-0.0022498526544861</v>
      </c>
      <c r="AC1405" s="39" t="n">
        <f aca="false">IFERROR(INDEX('Season Counts'!$AG$2:$AG$740,$AF1405)/INDEX('Season Counts'!$AF$2:$AF$740,$AF1405),"")</f>
        <v>69.6754716981132</v>
      </c>
      <c r="AD1405" s="40" t="n">
        <f aca="false">IFERROR(V1405-AC1405,"")</f>
        <v>0.542968018198835</v>
      </c>
      <c r="AE1405" s="4" t="str">
        <f aca="false">IF(D1405&lt;Guide!$C$21,"Low PA",IF(TRIM(IF(ISNUMBER(AD1405),IF(N(AD1405)&lt;=-Guide!$C$24,"▼ Bat Speed  ",IF(N(AD1405)&gt;=Guide!$C$24,"▲ Bat Speed  ","")),"")&amp;IF(N(Z1405)&gt;=Guide!$C$22,"▲ Contact  ","")&amp;IF(N(Z1405)&lt;=-Guide!$C$22,"▼ Contact  ","")&amp;IF(N(AB1405)&gt;=Guide!$C$23,"▲ Chase  ","")&amp;IF(N(AB1405)&lt;=-Guide!$C$23,"▼ Chase  ",""))="","Stable",TRIM(IF(ISNUMBER(AD1405),IF(N(AD1405)&lt;=-Guide!$C$24,"▼ Bat Speed  ",IF(N(AD1405)&gt;=Guide!$C$24,"▲ Bat Speed  ","")),"")&amp;IF(N(Z1405)&gt;=Guide!$C$22,"▲ Contact  ","")&amp;IF(N(Z1405)&lt;=-Guide!$C$22,"▼ Contact  ","")&amp;IF(N(AB1405)&gt;=Guide!$C$23,"▲ Chase  ","")&amp;IF(N(AB1405)&lt;=-Guide!$C$23,"▼ Chase  ",""))))</f>
        <v>Stable</v>
      </c>
      <c r="AF1405" s="35" t="n">
        <f aca="false">MATCH(Counts!A1405,'Season Counts'!$A$2:$A$740,0)</f>
        <v>363</v>
      </c>
    </row>
    <row r="1406" customFormat="false" ht="15" hidden="false" customHeight="false" outlineLevel="0" collapsed="false">
      <c r="A1406" s="34" t="str">
        <f aca="false">Counts!B1406</f>
        <v>LAD</v>
      </c>
      <c r="B1406" s="5" t="str">
        <f aca="false">Counts!C1406</f>
        <v>Mookie Betts</v>
      </c>
      <c r="C1406" s="34" t="str">
        <f aca="false">Counts!F1406</f>
        <v>Sep</v>
      </c>
      <c r="D1406" s="35" t="n">
        <f aca="false">IFERROR(Counts!P1406,"")</f>
        <v>105</v>
      </c>
      <c r="E1406" s="36" t="n">
        <f aca="false">IFERROR(Counts!R1406/Counts!Q1406,"")</f>
        <v>0.337078651685393</v>
      </c>
      <c r="F1406" s="36" t="n">
        <f aca="false">IFERROR((Counts!R1406+Counts!V1406+Counts!W1406)/(Counts!Q1406+Counts!V1406+Counts!W1406+Counts!X1406),"")</f>
        <v>0.438095238095238</v>
      </c>
      <c r="G1406" s="36" t="n">
        <f aca="false">IFERROR((Counts!R1406+Counts!S1406+2*Counts!T1406+3*Counts!U1406)/Counts!Q1406,"")</f>
        <v>0.674157303370787</v>
      </c>
      <c r="H1406" s="35" t="n">
        <f aca="false">IFERROR(Counts!U1406,"")</f>
        <v>7</v>
      </c>
      <c r="I1406" s="36" t="n">
        <f aca="false">IFERROR(Counts!Z1406/Counts!AA1406,"")</f>
        <v>0.467142857142857</v>
      </c>
      <c r="J1406" s="36" t="n">
        <f aca="false">IFERROR(Counts!AB1406/Counts!AA1406,"")</f>
        <v>0.397361904761905</v>
      </c>
      <c r="K1406" s="37" t="n">
        <f aca="false">IFERROR((Counts!AB1406-Counts!Z1406)/Counts!AA1406,"")</f>
        <v>-0.0697809523809524</v>
      </c>
      <c r="L1406" s="38" t="n">
        <f aca="false">IFERROR(Counts!Y1406/Counts!P1406,"")</f>
        <v>0.104761904761905</v>
      </c>
      <c r="M1406" s="38" t="n">
        <f aca="false">IFERROR(Counts!V1406/Counts!P1406,"")</f>
        <v>0.152380952380952</v>
      </c>
      <c r="N1406" s="38" t="n">
        <f aca="false">IFERROR(Counts!AD1406/Counts!AC1406,"")</f>
        <v>0.115384615384615</v>
      </c>
      <c r="O1406" s="38" t="n">
        <f aca="false">IFERROR(Counts!AE1406/Counts!AC1406,"")</f>
        <v>0.423076923076923</v>
      </c>
      <c r="P1406" s="39" t="n">
        <f aca="false">IFERROR(Counts!AG1406/Counts!AF1406,"")</f>
        <v>91.5294871794872</v>
      </c>
      <c r="Q1406" s="38" t="n">
        <f aca="false">IFERROR(Counts!AH1406/Counts!AC1406,"")</f>
        <v>0.435897435897436</v>
      </c>
      <c r="R1406" s="38" t="n">
        <f aca="false">IFERROR(Counts!N1406/Counts!M1406,"")</f>
        <v>0.218884120171674</v>
      </c>
      <c r="S1406" s="38" t="n">
        <f aca="false">IFERROR(Counts!K1406/Counts!J1406,"")</f>
        <v>0.593908629441624</v>
      </c>
      <c r="T1406" s="38" t="n">
        <f aca="false">IFERROR(Counts!I1406/Counts!H1406,"")</f>
        <v>0.142857142857143</v>
      </c>
      <c r="U1406" s="38" t="n">
        <f aca="false">IFERROR(1-Counts!L1406/Counts!K1406,"")</f>
        <v>0.974358974358974</v>
      </c>
      <c r="V1406" s="39" t="n">
        <f aca="false">IFERROR(Counts!AJ1406/Counts!AI1406,"")</f>
        <v>69.5623188405797</v>
      </c>
      <c r="W1406" s="38" t="n">
        <f aca="false">IFERROR(Counts!AK1406/Counts!AI1406,"")</f>
        <v>0.0869565217391304</v>
      </c>
      <c r="X1406" s="40" t="n">
        <f aca="false">IFERROR(Counts!O1406,"")</f>
        <v>15.695</v>
      </c>
      <c r="Y1406" s="36" t="n">
        <f aca="false">IFERROR(INDEX('Season Counts'!$Y$2:$Y$740,$AF1406)/INDEX('Season Counts'!$X$2:$X$740,$AF1406),"")</f>
        <v>0.339407619047619</v>
      </c>
      <c r="Z1406" s="37" t="n">
        <f aca="false">IFERROR(J1406-Y1406,"")</f>
        <v>0.0579542857142857</v>
      </c>
      <c r="AA1406" s="38" t="n">
        <f aca="false">IFERROR(INDEX('Season Counts'!$K$2:$K$740,$AF1406)/INDEX('Season Counts'!$J$2:$J$740,$AF1406),"")</f>
        <v>0.203336809176225</v>
      </c>
      <c r="AB1406" s="41" t="n">
        <f aca="false">IFERROR(R1406-AA1406,"")</f>
        <v>0.0155473109954486</v>
      </c>
      <c r="AC1406" s="39" t="n">
        <f aca="false">IFERROR(INDEX('Season Counts'!$AG$2:$AG$740,$AF1406)/INDEX('Season Counts'!$AF$2:$AF$740,$AF1406),"")</f>
        <v>69.6754716981132</v>
      </c>
      <c r="AD1406" s="40" t="n">
        <f aca="false">IFERROR(V1406-AC1406,"")</f>
        <v>-0.113152857533507</v>
      </c>
      <c r="AE1406" s="4" t="str">
        <f aca="false">IF(D1406&lt;Guide!$C$21,"Low PA",IF(TRIM(IF(ISNUMBER(AD1406),IF(N(AD1406)&lt;=-Guide!$C$24,"▼ Bat Speed  ",IF(N(AD1406)&gt;=Guide!$C$24,"▲ Bat Speed  ","")),"")&amp;IF(N(Z1406)&gt;=Guide!$C$22,"▲ Contact  ","")&amp;IF(N(Z1406)&lt;=-Guide!$C$22,"▼ Contact  ","")&amp;IF(N(AB1406)&gt;=Guide!$C$23,"▲ Chase  ","")&amp;IF(N(AB1406)&lt;=-Guide!$C$23,"▼ Chase  ",""))="","Stable",TRIM(IF(ISNUMBER(AD1406),IF(N(AD1406)&lt;=-Guide!$C$24,"▼ Bat Speed  ",IF(N(AD1406)&gt;=Guide!$C$24,"▲ Bat Speed  ","")),"")&amp;IF(N(Z1406)&gt;=Guide!$C$22,"▲ Contact  ","")&amp;IF(N(Z1406)&lt;=-Guide!$C$22,"▼ Contact  ","")&amp;IF(N(AB1406)&gt;=Guide!$C$23,"▲ Chase  ","")&amp;IF(N(AB1406)&lt;=-Guide!$C$23,"▼ Chase  ",""))))</f>
        <v>▲ Contact</v>
      </c>
      <c r="AF1406" s="35" t="n">
        <f aca="false">MATCH(Counts!A1406,'Season Counts'!$A$2:$A$740,0)</f>
        <v>363</v>
      </c>
    </row>
    <row r="1407" customFormat="false" ht="15" hidden="false" customHeight="false" outlineLevel="0" collapsed="false">
      <c r="A1407" s="34" t="str">
        <f aca="false">Counts!B1407</f>
        <v>LAD</v>
      </c>
      <c r="B1407" s="5" t="str">
        <f aca="false">Counts!C1407</f>
        <v>Teoscar Hernández</v>
      </c>
      <c r="C1407" s="34" t="str">
        <f aca="false">Counts!F1407</f>
        <v>Mar-Apr</v>
      </c>
      <c r="D1407" s="35" t="n">
        <f aca="false">IFERROR(Counts!P1407,"")</f>
        <v>109</v>
      </c>
      <c r="E1407" s="36" t="n">
        <f aca="false">IFERROR(Counts!R1407/Counts!Q1407,"")</f>
        <v>0.23469387755102</v>
      </c>
      <c r="F1407" s="36" t="n">
        <f aca="false">IFERROR((Counts!R1407+Counts!V1407+Counts!W1407)/(Counts!Q1407+Counts!V1407+Counts!W1407+Counts!X1407),"")</f>
        <v>0.302752293577982</v>
      </c>
      <c r="G1407" s="36" t="n">
        <f aca="false">IFERROR((Counts!R1407+Counts!S1407+2*Counts!T1407+3*Counts!U1407)/Counts!Q1407,"")</f>
        <v>0.397959183673469</v>
      </c>
      <c r="H1407" s="35" t="n">
        <f aca="false">IFERROR(Counts!U1407,"")</f>
        <v>4</v>
      </c>
      <c r="I1407" s="36" t="n">
        <f aca="false">IFERROR(Counts!Z1407/Counts!AA1407,"")</f>
        <v>0.310185185185185</v>
      </c>
      <c r="J1407" s="36" t="n">
        <f aca="false">IFERROR(Counts!AB1407/Counts!AA1407,"")</f>
        <v>0.318583333333333</v>
      </c>
      <c r="K1407" s="37" t="n">
        <f aca="false">IFERROR((Counts!AB1407-Counts!Z1407)/Counts!AA1407,"")</f>
        <v>0.00839814814814812</v>
      </c>
      <c r="L1407" s="38" t="n">
        <f aca="false">IFERROR(Counts!Y1407/Counts!P1407,"")</f>
        <v>0.284403669724771</v>
      </c>
      <c r="M1407" s="38" t="n">
        <f aca="false">IFERROR(Counts!V1407/Counts!P1407,"")</f>
        <v>0.0917431192660551</v>
      </c>
      <c r="N1407" s="38" t="n">
        <f aca="false">IFERROR(Counts!AD1407/Counts!AC1407,"")</f>
        <v>0.117647058823529</v>
      </c>
      <c r="O1407" s="38" t="n">
        <f aca="false">IFERROR(Counts!AE1407/Counts!AC1407,"")</f>
        <v>0.411764705882353</v>
      </c>
      <c r="P1407" s="39" t="n">
        <f aca="false">IFERROR(Counts!AG1407/Counts!AF1407,"")</f>
        <v>90.2328358208955</v>
      </c>
      <c r="Q1407" s="38" t="n">
        <f aca="false">IFERROR(Counts!AH1407/Counts!AC1407,"")</f>
        <v>0.338235294117647</v>
      </c>
      <c r="R1407" s="38" t="n">
        <f aca="false">IFERROR(Counts!N1407/Counts!M1407,"")</f>
        <v>0.281512605042017</v>
      </c>
      <c r="S1407" s="38" t="n">
        <f aca="false">IFERROR(Counts!K1407/Counts!J1407,"")</f>
        <v>0.65989847715736</v>
      </c>
      <c r="T1407" s="38" t="n">
        <f aca="false">IFERROR(Counts!I1407/Counts!H1407,"")</f>
        <v>0.289340101522843</v>
      </c>
      <c r="U1407" s="38" t="n">
        <f aca="false">IFERROR(1-Counts!L1407/Counts!K1407,"")</f>
        <v>0.8</v>
      </c>
      <c r="V1407" s="39" t="n">
        <f aca="false">IFERROR(Counts!AJ1407/Counts!AI1407,"")</f>
        <v>72.0448863636364</v>
      </c>
      <c r="W1407" s="38" t="n">
        <f aca="false">IFERROR(Counts!AK1407/Counts!AI1407,"")</f>
        <v>0.210227272727273</v>
      </c>
      <c r="X1407" s="40" t="n">
        <f aca="false">IFERROR(Counts!O1407,"")</f>
        <v>-1.092</v>
      </c>
      <c r="Y1407" s="36" t="n">
        <f aca="false">IFERROR(INDEX('Season Counts'!$Y$2:$Y$740,$AF1407)/INDEX('Season Counts'!$X$2:$X$740,$AF1407),"")</f>
        <v>0.332159836065574</v>
      </c>
      <c r="Z1407" s="37" t="n">
        <f aca="false">IFERROR(J1407-Y1407,"")</f>
        <v>-0.0135765027322405</v>
      </c>
      <c r="AA1407" s="38" t="n">
        <f aca="false">IFERROR(INDEX('Season Counts'!$K$2:$K$740,$AF1407)/INDEX('Season Counts'!$J$2:$J$740,$AF1407),"")</f>
        <v>0.312379110251451</v>
      </c>
      <c r="AB1407" s="41" t="n">
        <f aca="false">IFERROR(R1407-AA1407,"")</f>
        <v>-0.0308665052094338</v>
      </c>
      <c r="AC1407" s="39" t="n">
        <f aca="false">IFERROR(INDEX('Season Counts'!$AG$2:$AG$740,$AF1407)/INDEX('Season Counts'!$AF$2:$AF$740,$AF1407),"")</f>
        <v>72.5832929782082</v>
      </c>
      <c r="AD1407" s="40" t="n">
        <f aca="false">IFERROR(V1407-AC1407,"")</f>
        <v>-0.538406614571869</v>
      </c>
      <c r="AE1407" s="4" t="str">
        <f aca="false">IF(D1407&lt;Guide!$C$21,"Low PA",IF(TRIM(IF(ISNUMBER(AD1407),IF(N(AD1407)&lt;=-Guide!$C$24,"▼ Bat Speed  ",IF(N(AD1407)&gt;=Guide!$C$24,"▲ Bat Speed  ","")),"")&amp;IF(N(Z1407)&gt;=Guide!$C$22,"▲ Contact  ","")&amp;IF(N(Z1407)&lt;=-Guide!$C$22,"▼ Contact  ","")&amp;IF(N(AB1407)&gt;=Guide!$C$23,"▲ Chase  ","")&amp;IF(N(AB1407)&lt;=-Guide!$C$23,"▼ Chase  ",""))="","Stable",TRIM(IF(ISNUMBER(AD1407),IF(N(AD1407)&lt;=-Guide!$C$24,"▼ Bat Speed  ",IF(N(AD1407)&gt;=Guide!$C$24,"▲ Bat Speed  ","")),"")&amp;IF(N(Z1407)&gt;=Guide!$C$22,"▲ Contact  ","")&amp;IF(N(Z1407)&lt;=-Guide!$C$22,"▼ Contact  ","")&amp;IF(N(AB1407)&gt;=Guide!$C$23,"▲ Chase  ","")&amp;IF(N(AB1407)&lt;=-Guide!$C$23,"▼ Chase  ",""))))</f>
        <v>Stable</v>
      </c>
      <c r="AF1407" s="35" t="n">
        <f aca="false">MATCH(Counts!A1407,'Season Counts'!$A$2:$A$740,0)</f>
        <v>364</v>
      </c>
    </row>
    <row r="1408" customFormat="false" ht="15" hidden="false" customHeight="false" outlineLevel="0" collapsed="false">
      <c r="A1408" s="34" t="str">
        <f aca="false">Counts!B1408</f>
        <v>LAD</v>
      </c>
      <c r="B1408" s="5" t="str">
        <f aca="false">Counts!C1408</f>
        <v>Teoscar Hernández</v>
      </c>
      <c r="C1408" s="34" t="str">
        <f aca="false">Counts!F1408</f>
        <v>May</v>
      </c>
      <c r="D1408" s="35" t="n">
        <f aca="false">IFERROR(Counts!P1408,"")</f>
        <v>95</v>
      </c>
      <c r="E1408" s="36" t="n">
        <f aca="false">IFERROR(Counts!R1408/Counts!Q1408,"")</f>
        <v>0.325301204819277</v>
      </c>
      <c r="F1408" s="36" t="n">
        <f aca="false">IFERROR((Counts!R1408+Counts!V1408+Counts!W1408)/(Counts!Q1408+Counts!V1408+Counts!W1408+Counts!X1408),"")</f>
        <v>0.4</v>
      </c>
      <c r="G1408" s="36" t="n">
        <f aca="false">IFERROR((Counts!R1408+Counts!S1408+2*Counts!T1408+3*Counts!U1408)/Counts!Q1408,"")</f>
        <v>0.481927710843374</v>
      </c>
      <c r="H1408" s="35" t="n">
        <f aca="false">IFERROR(Counts!U1408,"")</f>
        <v>3</v>
      </c>
      <c r="I1408" s="36" t="n">
        <f aca="false">IFERROR(Counts!Z1408/Counts!AA1408,"")</f>
        <v>0.382978723404255</v>
      </c>
      <c r="J1408" s="36" t="n">
        <f aca="false">IFERROR(Counts!AB1408/Counts!AA1408,"")</f>
        <v>0.362234042553191</v>
      </c>
      <c r="K1408" s="37" t="n">
        <f aca="false">IFERROR((Counts!AB1408-Counts!Z1408)/Counts!AA1408,"")</f>
        <v>-0.0207446808510639</v>
      </c>
      <c r="L1408" s="38" t="n">
        <f aca="false">IFERROR(Counts!Y1408/Counts!P1408,"")</f>
        <v>0.252631578947368</v>
      </c>
      <c r="M1408" s="38" t="n">
        <f aca="false">IFERROR(Counts!V1408/Counts!P1408,"")</f>
        <v>0.0947368421052632</v>
      </c>
      <c r="N1408" s="38" t="n">
        <f aca="false">IFERROR(Counts!AD1408/Counts!AC1408,"")</f>
        <v>0.1</v>
      </c>
      <c r="O1408" s="38" t="n">
        <f aca="false">IFERROR(Counts!AE1408/Counts!AC1408,"")</f>
        <v>0.5</v>
      </c>
      <c r="P1408" s="39" t="n">
        <f aca="false">IFERROR(Counts!AG1408/Counts!AF1408,"")</f>
        <v>89.3366666666667</v>
      </c>
      <c r="Q1408" s="38" t="n">
        <f aca="false">IFERROR(Counts!AH1408/Counts!AC1408,"")</f>
        <v>0.383333333333333</v>
      </c>
      <c r="R1408" s="38" t="n">
        <f aca="false">IFERROR(Counts!N1408/Counts!M1408,"")</f>
        <v>0.235897435897436</v>
      </c>
      <c r="S1408" s="38" t="n">
        <f aca="false">IFERROR(Counts!K1408/Counts!J1408,"")</f>
        <v>0.651741293532338</v>
      </c>
      <c r="T1408" s="38" t="n">
        <f aca="false">IFERROR(Counts!I1408/Counts!H1408,"")</f>
        <v>0.23728813559322</v>
      </c>
      <c r="U1408" s="38" t="n">
        <f aca="false">IFERROR(1-Counts!L1408/Counts!K1408,"")</f>
        <v>0.801526717557252</v>
      </c>
      <c r="V1408" s="39" t="n">
        <f aca="false">IFERROR(Counts!AJ1408/Counts!AI1408,"")</f>
        <v>72.465306122449</v>
      </c>
      <c r="W1408" s="38" t="n">
        <f aca="false">IFERROR(Counts!AK1408/Counts!AI1408,"")</f>
        <v>0.244897959183673</v>
      </c>
      <c r="X1408" s="40" t="n">
        <f aca="false">IFERROR(Counts!O1408,"")</f>
        <v>4.33</v>
      </c>
      <c r="Y1408" s="36" t="n">
        <f aca="false">IFERROR(INDEX('Season Counts'!$Y$2:$Y$740,$AF1408)/INDEX('Season Counts'!$X$2:$X$740,$AF1408),"")</f>
        <v>0.332159836065574</v>
      </c>
      <c r="Z1408" s="37" t="n">
        <f aca="false">IFERROR(J1408-Y1408,"")</f>
        <v>0.0300742064876177</v>
      </c>
      <c r="AA1408" s="38" t="n">
        <f aca="false">IFERROR(INDEX('Season Counts'!$K$2:$K$740,$AF1408)/INDEX('Season Counts'!$J$2:$J$740,$AF1408),"")</f>
        <v>0.312379110251451</v>
      </c>
      <c r="AB1408" s="41" t="n">
        <f aca="false">IFERROR(R1408-AA1408,"")</f>
        <v>-0.0764816743540148</v>
      </c>
      <c r="AC1408" s="39" t="n">
        <f aca="false">IFERROR(INDEX('Season Counts'!$AG$2:$AG$740,$AF1408)/INDEX('Season Counts'!$AF$2:$AF$740,$AF1408),"")</f>
        <v>72.5832929782082</v>
      </c>
      <c r="AD1408" s="40" t="n">
        <f aca="false">IFERROR(V1408-AC1408,"")</f>
        <v>-0.117986855759256</v>
      </c>
      <c r="AE1408" s="4" t="str">
        <f aca="false">IF(D1408&lt;Guide!$C$21,"Low PA",IF(TRIM(IF(ISNUMBER(AD1408),IF(N(AD1408)&lt;=-Guide!$C$24,"▼ Bat Speed  ",IF(N(AD1408)&gt;=Guide!$C$24,"▲ Bat Speed  ","")),"")&amp;IF(N(Z1408)&gt;=Guide!$C$22,"▲ Contact  ","")&amp;IF(N(Z1408)&lt;=-Guide!$C$22,"▼ Contact  ","")&amp;IF(N(AB1408)&gt;=Guide!$C$23,"▲ Chase  ","")&amp;IF(N(AB1408)&lt;=-Guide!$C$23,"▼ Chase  ",""))="","Stable",TRIM(IF(ISNUMBER(AD1408),IF(N(AD1408)&lt;=-Guide!$C$24,"▼ Bat Speed  ",IF(N(AD1408)&gt;=Guide!$C$24,"▲ Bat Speed  ","")),"")&amp;IF(N(Z1408)&gt;=Guide!$C$22,"▲ Contact  ","")&amp;IF(N(Z1408)&lt;=-Guide!$C$22,"▼ Contact  ","")&amp;IF(N(AB1408)&gt;=Guide!$C$23,"▲ Chase  ","")&amp;IF(N(AB1408)&lt;=-Guide!$C$23,"▼ Chase  ",""))))</f>
        <v>▼ Chase</v>
      </c>
      <c r="AF1408" s="35" t="n">
        <f aca="false">MATCH(Counts!A1408,'Season Counts'!$A$2:$A$740,0)</f>
        <v>364</v>
      </c>
    </row>
    <row r="1409" customFormat="false" ht="15" hidden="false" customHeight="false" outlineLevel="0" collapsed="false">
      <c r="A1409" s="34" t="str">
        <f aca="false">Counts!B1409</f>
        <v>LAD</v>
      </c>
      <c r="B1409" s="5" t="str">
        <f aca="false">Counts!C1409</f>
        <v>Teoscar Hernández</v>
      </c>
      <c r="C1409" s="34" t="str">
        <f aca="false">Counts!F1409</f>
        <v>Jun</v>
      </c>
      <c r="D1409" s="35" t="n">
        <f aca="false">IFERROR(Counts!P1409,"")</f>
        <v>10</v>
      </c>
      <c r="E1409" s="36" t="n">
        <f aca="false">IFERROR(Counts!R1409/Counts!Q1409,"")</f>
        <v>0.25</v>
      </c>
      <c r="F1409" s="36" t="n">
        <f aca="false">IFERROR((Counts!R1409+Counts!V1409+Counts!W1409)/(Counts!Q1409+Counts!V1409+Counts!W1409+Counts!X1409),"")</f>
        <v>0.3</v>
      </c>
      <c r="G1409" s="36" t="n">
        <f aca="false">IFERROR((Counts!R1409+Counts!S1409+2*Counts!T1409+3*Counts!U1409)/Counts!Q1409,"")</f>
        <v>0.25</v>
      </c>
      <c r="H1409" s="35" t="n">
        <f aca="false">IFERROR(Counts!U1409,"")</f>
        <v>0</v>
      </c>
      <c r="I1409" s="36" t="n">
        <f aca="false">IFERROR(Counts!Z1409/Counts!AA1409,"")</f>
        <v>0.25</v>
      </c>
      <c r="J1409" s="36" t="n">
        <f aca="false">IFERROR(Counts!AB1409/Counts!AA1409,"")</f>
        <v>0.213</v>
      </c>
      <c r="K1409" s="37" t="n">
        <f aca="false">IFERROR((Counts!AB1409-Counts!Z1409)/Counts!AA1409,"")</f>
        <v>-0.037</v>
      </c>
      <c r="L1409" s="38" t="n">
        <f aca="false">IFERROR(Counts!Y1409/Counts!P1409,"")</f>
        <v>0.4</v>
      </c>
      <c r="M1409" s="38" t="n">
        <f aca="false">IFERROR(Counts!V1409/Counts!P1409,"")</f>
        <v>0.1</v>
      </c>
      <c r="N1409" s="38" t="n">
        <f aca="false">IFERROR(Counts!AD1409/Counts!AC1409,"")</f>
        <v>0</v>
      </c>
      <c r="O1409" s="38" t="n">
        <f aca="false">IFERROR(Counts!AE1409/Counts!AC1409,"")</f>
        <v>0.4</v>
      </c>
      <c r="P1409" s="39" t="n">
        <f aca="false">IFERROR(Counts!AG1409/Counts!AF1409,"")</f>
        <v>93.82</v>
      </c>
      <c r="Q1409" s="38" t="n">
        <f aca="false">IFERROR(Counts!AH1409/Counts!AC1409,"")</f>
        <v>0.2</v>
      </c>
      <c r="R1409" s="38" t="n">
        <f aca="false">IFERROR(Counts!N1409/Counts!M1409,"")</f>
        <v>0.275862068965517</v>
      </c>
      <c r="S1409" s="38" t="n">
        <f aca="false">IFERROR(Counts!K1409/Counts!J1409,"")</f>
        <v>0.692307692307692</v>
      </c>
      <c r="T1409" s="38" t="n">
        <f aca="false">IFERROR(Counts!I1409/Counts!H1409,"")</f>
        <v>0.411764705882353</v>
      </c>
      <c r="U1409" s="38" t="n">
        <f aca="false">IFERROR(1-Counts!L1409/Counts!K1409,"")</f>
        <v>0.666666666666667</v>
      </c>
      <c r="V1409" s="39" t="n">
        <f aca="false">IFERROR(Counts!AJ1409/Counts!AI1409,"")</f>
        <v>71.9875</v>
      </c>
      <c r="W1409" s="38" t="n">
        <f aca="false">IFERROR(Counts!AK1409/Counts!AI1409,"")</f>
        <v>0.125</v>
      </c>
      <c r="X1409" s="40" t="n">
        <f aca="false">IFERROR(Counts!O1409,"")</f>
        <v>-0.793</v>
      </c>
      <c r="Y1409" s="36" t="n">
        <f aca="false">IFERROR(INDEX('Season Counts'!$Y$2:$Y$740,$AF1409)/INDEX('Season Counts'!$X$2:$X$740,$AF1409),"")</f>
        <v>0.332159836065574</v>
      </c>
      <c r="Z1409" s="37" t="n">
        <f aca="false">IFERROR(J1409-Y1409,"")</f>
        <v>-0.119159836065574</v>
      </c>
      <c r="AA1409" s="38" t="n">
        <f aca="false">IFERROR(INDEX('Season Counts'!$K$2:$K$740,$AF1409)/INDEX('Season Counts'!$J$2:$J$740,$AF1409),"")</f>
        <v>0.312379110251451</v>
      </c>
      <c r="AB1409" s="41" t="n">
        <f aca="false">IFERROR(R1409-AA1409,"")</f>
        <v>-0.0365170412859334</v>
      </c>
      <c r="AC1409" s="39" t="n">
        <f aca="false">IFERROR(INDEX('Season Counts'!$AG$2:$AG$740,$AF1409)/INDEX('Season Counts'!$AF$2:$AF$740,$AF1409),"")</f>
        <v>72.5832929782082</v>
      </c>
      <c r="AD1409" s="40" t="n">
        <f aca="false">IFERROR(V1409-AC1409,"")</f>
        <v>-0.595792978208237</v>
      </c>
      <c r="AE1409" s="4" t="str">
        <f aca="false">IF(D1409&lt;Guide!$C$21,"Low PA",IF(TRIM(IF(ISNUMBER(AD1409),IF(N(AD1409)&lt;=-Guide!$C$24,"▼ Bat Speed  ",IF(N(AD1409)&gt;=Guide!$C$24,"▲ Bat Speed  ","")),"")&amp;IF(N(Z1409)&gt;=Guide!$C$22,"▲ Contact  ","")&amp;IF(N(Z1409)&lt;=-Guide!$C$22,"▼ Contact  ","")&amp;IF(N(AB1409)&gt;=Guide!$C$23,"▲ Chase  ","")&amp;IF(N(AB1409)&lt;=-Guide!$C$23,"▼ Chase  ",""))="","Stable",TRIM(IF(ISNUMBER(AD1409),IF(N(AD1409)&lt;=-Guide!$C$24,"▼ Bat Speed  ",IF(N(AD1409)&gt;=Guide!$C$24,"▲ Bat Speed  ","")),"")&amp;IF(N(Z1409)&gt;=Guide!$C$22,"▲ Contact  ","")&amp;IF(N(Z1409)&lt;=-Guide!$C$22,"▼ Contact  ","")&amp;IF(N(AB1409)&gt;=Guide!$C$23,"▲ Chase  ","")&amp;IF(N(AB1409)&lt;=-Guide!$C$23,"▼ Chase  ",""))))</f>
        <v>Low PA</v>
      </c>
      <c r="AF1409" s="35" t="n">
        <f aca="false">MATCH(Counts!A1409,'Season Counts'!$A$2:$A$740,0)</f>
        <v>364</v>
      </c>
    </row>
    <row r="1410" customFormat="false" ht="15" hidden="false" customHeight="false" outlineLevel="0" collapsed="false">
      <c r="A1410" s="34" t="str">
        <f aca="false">Counts!B1410</f>
        <v>LAD</v>
      </c>
      <c r="B1410" s="5" t="str">
        <f aca="false">Counts!C1410</f>
        <v>Teoscar Hernández</v>
      </c>
      <c r="C1410" s="34" t="str">
        <f aca="false">Counts!F1410</f>
        <v>Jul</v>
      </c>
      <c r="D1410" s="35" t="n">
        <f aca="false">IFERROR(Counts!P1410,"")</f>
        <v>84</v>
      </c>
      <c r="E1410" s="36" t="n">
        <f aca="false">IFERROR(Counts!R1410/Counts!Q1410,"")</f>
        <v>0.181818181818182</v>
      </c>
      <c r="F1410" s="36" t="n">
        <f aca="false">IFERROR((Counts!R1410+Counts!V1410+Counts!W1410)/(Counts!Q1410+Counts!V1410+Counts!W1410+Counts!X1410),"")</f>
        <v>0.25</v>
      </c>
      <c r="G1410" s="36" t="n">
        <f aca="false">IFERROR((Counts!R1410+Counts!S1410+2*Counts!T1410+3*Counts!U1410)/Counts!Q1410,"")</f>
        <v>0.311688311688312</v>
      </c>
      <c r="H1410" s="35" t="n">
        <f aca="false">IFERROR(Counts!U1410,"")</f>
        <v>2</v>
      </c>
      <c r="I1410" s="36" t="n">
        <f aca="false">IFERROR(Counts!Z1410/Counts!AA1410,"")</f>
        <v>0.251190476190476</v>
      </c>
      <c r="J1410" s="36" t="n">
        <f aca="false">IFERROR(Counts!AB1410/Counts!AA1410,"")</f>
        <v>0.279369047619048</v>
      </c>
      <c r="K1410" s="37" t="n">
        <f aca="false">IFERROR((Counts!AB1410-Counts!Z1410)/Counts!AA1410,"")</f>
        <v>0.0281785714285714</v>
      </c>
      <c r="L1410" s="38" t="n">
        <f aca="false">IFERROR(Counts!Y1410/Counts!P1410,"")</f>
        <v>0.261904761904762</v>
      </c>
      <c r="M1410" s="38" t="n">
        <f aca="false">IFERROR(Counts!V1410/Counts!P1410,"")</f>
        <v>0.0833333333333333</v>
      </c>
      <c r="N1410" s="38" t="n">
        <f aca="false">IFERROR(Counts!AD1410/Counts!AC1410,"")</f>
        <v>0.0545454545454545</v>
      </c>
      <c r="O1410" s="38" t="n">
        <f aca="false">IFERROR(Counts!AE1410/Counts!AC1410,"")</f>
        <v>0.345454545454545</v>
      </c>
      <c r="P1410" s="39" t="n">
        <f aca="false">IFERROR(Counts!AG1410/Counts!AF1410,"")</f>
        <v>86.7890909090909</v>
      </c>
      <c r="Q1410" s="38" t="n">
        <f aca="false">IFERROR(Counts!AH1410/Counts!AC1410,"")</f>
        <v>0.290909090909091</v>
      </c>
      <c r="R1410" s="38" t="n">
        <f aca="false">IFERROR(Counts!N1410/Counts!M1410,"")</f>
        <v>0.342391304347826</v>
      </c>
      <c r="S1410" s="38" t="n">
        <f aca="false">IFERROR(Counts!K1410/Counts!J1410,"")</f>
        <v>0.68</v>
      </c>
      <c r="T1410" s="38" t="n">
        <f aca="false">IFERROR(Counts!I1410/Counts!H1410,"")</f>
        <v>0.345454545454545</v>
      </c>
      <c r="U1410" s="38" t="n">
        <f aca="false">IFERROR(1-Counts!L1410/Counts!K1410,"")</f>
        <v>0.774509803921569</v>
      </c>
      <c r="V1410" s="39" t="n">
        <f aca="false">IFERROR(Counts!AJ1410/Counts!AI1410,"")</f>
        <v>72.1243243243243</v>
      </c>
      <c r="W1410" s="38" t="n">
        <f aca="false">IFERROR(Counts!AK1410/Counts!AI1410,"")</f>
        <v>0.222972972972973</v>
      </c>
      <c r="X1410" s="40" t="n">
        <f aca="false">IFERROR(Counts!O1410,"")</f>
        <v>-5.032</v>
      </c>
      <c r="Y1410" s="36" t="n">
        <f aca="false">IFERROR(INDEX('Season Counts'!$Y$2:$Y$740,$AF1410)/INDEX('Season Counts'!$X$2:$X$740,$AF1410),"")</f>
        <v>0.332159836065574</v>
      </c>
      <c r="Z1410" s="37" t="n">
        <f aca="false">IFERROR(J1410-Y1410,"")</f>
        <v>-0.0527907884465261</v>
      </c>
      <c r="AA1410" s="38" t="n">
        <f aca="false">IFERROR(INDEX('Season Counts'!$K$2:$K$740,$AF1410)/INDEX('Season Counts'!$J$2:$J$740,$AF1410),"")</f>
        <v>0.312379110251451</v>
      </c>
      <c r="AB1410" s="41" t="n">
        <f aca="false">IFERROR(R1410-AA1410,"")</f>
        <v>0.0300121940963755</v>
      </c>
      <c r="AC1410" s="39" t="n">
        <f aca="false">IFERROR(INDEX('Season Counts'!$AG$2:$AG$740,$AF1410)/INDEX('Season Counts'!$AF$2:$AF$740,$AF1410),"")</f>
        <v>72.5832929782082</v>
      </c>
      <c r="AD1410" s="40" t="n">
        <f aca="false">IFERROR(V1410-AC1410,"")</f>
        <v>-0.458968653883915</v>
      </c>
      <c r="AE1410" s="4" t="str">
        <f aca="false">IF(D1410&lt;Guide!$C$21,"Low PA",IF(TRIM(IF(ISNUMBER(AD1410),IF(N(AD1410)&lt;=-Guide!$C$24,"▼ Bat Speed  ",IF(N(AD1410)&gt;=Guide!$C$24,"▲ Bat Speed  ","")),"")&amp;IF(N(Z1410)&gt;=Guide!$C$22,"▲ Contact  ","")&amp;IF(N(Z1410)&lt;=-Guide!$C$22,"▼ Contact  ","")&amp;IF(N(AB1410)&gt;=Guide!$C$23,"▲ Chase  ","")&amp;IF(N(AB1410)&lt;=-Guide!$C$23,"▼ Chase  ",""))="","Stable",TRIM(IF(ISNUMBER(AD1410),IF(N(AD1410)&lt;=-Guide!$C$24,"▼ Bat Speed  ",IF(N(AD1410)&gt;=Guide!$C$24,"▲ Bat Speed  ","")),"")&amp;IF(N(Z1410)&gt;=Guide!$C$22,"▲ Contact  ","")&amp;IF(N(Z1410)&lt;=-Guide!$C$22,"▼ Contact  ","")&amp;IF(N(AB1410)&gt;=Guide!$C$23,"▲ Chase  ","")&amp;IF(N(AB1410)&lt;=-Guide!$C$23,"▼ Chase  ",""))))</f>
        <v>▼ Contact</v>
      </c>
      <c r="AF1410" s="35" t="n">
        <f aca="false">MATCH(Counts!A1410,'Season Counts'!$A$2:$A$740,0)</f>
        <v>364</v>
      </c>
    </row>
    <row r="1411" customFormat="false" ht="15" hidden="false" customHeight="false" outlineLevel="0" collapsed="false">
      <c r="A1411" s="34" t="str">
        <f aca="false">Counts!B1411</f>
        <v>LAD</v>
      </c>
      <c r="B1411" s="5" t="str">
        <f aca="false">Counts!C1411</f>
        <v>Teoscar Hernández</v>
      </c>
      <c r="C1411" s="34" t="str">
        <f aca="false">Counts!F1411</f>
        <v>Aug</v>
      </c>
      <c r="D1411" s="35" t="n">
        <f aca="false">IFERROR(Counts!P1411,"")</f>
        <v>93</v>
      </c>
      <c r="E1411" s="36" t="n">
        <f aca="false">IFERROR(Counts!R1411/Counts!Q1411,"")</f>
        <v>0.25</v>
      </c>
      <c r="F1411" s="36" t="n">
        <f aca="false">IFERROR((Counts!R1411+Counts!V1411+Counts!W1411)/(Counts!Q1411+Counts!V1411+Counts!W1411+Counts!X1411),"")</f>
        <v>0.290322580645161</v>
      </c>
      <c r="G1411" s="36" t="n">
        <f aca="false">IFERROR((Counts!R1411+Counts!S1411+2*Counts!T1411+3*Counts!U1411)/Counts!Q1411,"")</f>
        <v>0.397727272727273</v>
      </c>
      <c r="H1411" s="35" t="n">
        <f aca="false">IFERROR(Counts!U1411,"")</f>
        <v>3</v>
      </c>
      <c r="I1411" s="36" t="n">
        <f aca="false">IFERROR(Counts!Z1411/Counts!AA1411,"")</f>
        <v>0.301075268817204</v>
      </c>
      <c r="J1411" s="36" t="n">
        <f aca="false">IFERROR(Counts!AB1411/Counts!AA1411,"")</f>
        <v>0.305204301075269</v>
      </c>
      <c r="K1411" s="37" t="n">
        <f aca="false">IFERROR((Counts!AB1411-Counts!Z1411)/Counts!AA1411,"")</f>
        <v>0.00412903225806452</v>
      </c>
      <c r="L1411" s="38" t="n">
        <f aca="false">IFERROR(Counts!Y1411/Counts!P1411,"")</f>
        <v>0.311827956989247</v>
      </c>
      <c r="M1411" s="38" t="n">
        <f aca="false">IFERROR(Counts!V1411/Counts!P1411,"")</f>
        <v>0.043010752688172</v>
      </c>
      <c r="N1411" s="38" t="n">
        <f aca="false">IFERROR(Counts!AD1411/Counts!AC1411,"")</f>
        <v>0.101694915254237</v>
      </c>
      <c r="O1411" s="38" t="n">
        <f aca="false">IFERROR(Counts!AE1411/Counts!AC1411,"")</f>
        <v>0.474576271186441</v>
      </c>
      <c r="P1411" s="39" t="n">
        <f aca="false">IFERROR(Counts!AG1411/Counts!AF1411,"")</f>
        <v>91.328813559322</v>
      </c>
      <c r="Q1411" s="38" t="n">
        <f aca="false">IFERROR(Counts!AH1411/Counts!AC1411,"")</f>
        <v>0.322033898305085</v>
      </c>
      <c r="R1411" s="38" t="n">
        <f aca="false">IFERROR(Counts!N1411/Counts!M1411,"")</f>
        <v>0.366666666666667</v>
      </c>
      <c r="S1411" s="38" t="n">
        <f aca="false">IFERROR(Counts!K1411/Counts!J1411,"")</f>
        <v>0.725146198830409</v>
      </c>
      <c r="T1411" s="38" t="n">
        <f aca="false">IFERROR(Counts!I1411/Counts!H1411,"")</f>
        <v>0.294736842105263</v>
      </c>
      <c r="U1411" s="38" t="n">
        <f aca="false">IFERROR(1-Counts!L1411/Counts!K1411,"")</f>
        <v>0.806451612903226</v>
      </c>
      <c r="V1411" s="39" t="n">
        <f aca="false">IFERROR(Counts!AJ1411/Counts!AI1411,"")</f>
        <v>72.6468208092486</v>
      </c>
      <c r="W1411" s="38" t="n">
        <f aca="false">IFERROR(Counts!AK1411/Counts!AI1411,"")</f>
        <v>0.248554913294798</v>
      </c>
      <c r="X1411" s="40" t="n">
        <f aca="false">IFERROR(Counts!O1411,"")</f>
        <v>-0.253</v>
      </c>
      <c r="Y1411" s="36" t="n">
        <f aca="false">IFERROR(INDEX('Season Counts'!$Y$2:$Y$740,$AF1411)/INDEX('Season Counts'!$X$2:$X$740,$AF1411),"")</f>
        <v>0.332159836065574</v>
      </c>
      <c r="Z1411" s="37" t="n">
        <f aca="false">IFERROR(J1411-Y1411,"")</f>
        <v>-0.026955534990305</v>
      </c>
      <c r="AA1411" s="38" t="n">
        <f aca="false">IFERROR(INDEX('Season Counts'!$K$2:$K$740,$AF1411)/INDEX('Season Counts'!$J$2:$J$740,$AF1411),"")</f>
        <v>0.312379110251451</v>
      </c>
      <c r="AB1411" s="41" t="n">
        <f aca="false">IFERROR(R1411-AA1411,"")</f>
        <v>0.054287556415216</v>
      </c>
      <c r="AC1411" s="39" t="n">
        <f aca="false">IFERROR(INDEX('Season Counts'!$AG$2:$AG$740,$AF1411)/INDEX('Season Counts'!$AF$2:$AF$740,$AF1411),"")</f>
        <v>72.5832929782082</v>
      </c>
      <c r="AD1411" s="40" t="n">
        <f aca="false">IFERROR(V1411-AC1411,"")</f>
        <v>0.063527831040318</v>
      </c>
      <c r="AE1411" s="4" t="str">
        <f aca="false">IF(D1411&lt;Guide!$C$21,"Low PA",IF(TRIM(IF(ISNUMBER(AD1411),IF(N(AD1411)&lt;=-Guide!$C$24,"▼ Bat Speed  ",IF(N(AD1411)&gt;=Guide!$C$24,"▲ Bat Speed  ","")),"")&amp;IF(N(Z1411)&gt;=Guide!$C$22,"▲ Contact  ","")&amp;IF(N(Z1411)&lt;=-Guide!$C$22,"▼ Contact  ","")&amp;IF(N(AB1411)&gt;=Guide!$C$23,"▲ Chase  ","")&amp;IF(N(AB1411)&lt;=-Guide!$C$23,"▼ Chase  ",""))="","Stable",TRIM(IF(ISNUMBER(AD1411),IF(N(AD1411)&lt;=-Guide!$C$24,"▼ Bat Speed  ",IF(N(AD1411)&gt;=Guide!$C$24,"▲ Bat Speed  ","")),"")&amp;IF(N(Z1411)&gt;=Guide!$C$22,"▲ Contact  ","")&amp;IF(N(Z1411)&lt;=-Guide!$C$22,"▼ Contact  ","")&amp;IF(N(AB1411)&gt;=Guide!$C$23,"▲ Chase  ","")&amp;IF(N(AB1411)&lt;=-Guide!$C$23,"▼ Chase  ",""))))</f>
        <v>▲ Chase</v>
      </c>
      <c r="AF1411" s="35" t="n">
        <f aca="false">MATCH(Counts!A1411,'Season Counts'!$A$2:$A$740,0)</f>
        <v>364</v>
      </c>
    </row>
    <row r="1412" customFormat="false" ht="15" hidden="false" customHeight="false" outlineLevel="0" collapsed="false">
      <c r="A1412" s="34" t="str">
        <f aca="false">Counts!B1412</f>
        <v>LAD</v>
      </c>
      <c r="B1412" s="5" t="str">
        <f aca="false">Counts!C1412</f>
        <v>Teoscar Hernández</v>
      </c>
      <c r="C1412" s="34" t="str">
        <f aca="false">Counts!F1412</f>
        <v>Sep</v>
      </c>
      <c r="D1412" s="35" t="n">
        <f aca="false">IFERROR(Counts!P1412,"")</f>
        <v>100</v>
      </c>
      <c r="E1412" s="36" t="n">
        <f aca="false">IFERROR(Counts!R1412/Counts!Q1412,"")</f>
        <v>0.340909090909091</v>
      </c>
      <c r="F1412" s="36" t="n">
        <f aca="false">IFERROR((Counts!R1412+Counts!V1412+Counts!W1412)/(Counts!Q1412+Counts!V1412+Counts!W1412+Counts!X1412),"")</f>
        <v>0.42</v>
      </c>
      <c r="G1412" s="36" t="n">
        <f aca="false">IFERROR((Counts!R1412+Counts!S1412+2*Counts!T1412+3*Counts!U1412)/Counts!Q1412,"")</f>
        <v>0.545454545454545</v>
      </c>
      <c r="H1412" s="35" t="n">
        <f aca="false">IFERROR(Counts!U1412,"")</f>
        <v>4</v>
      </c>
      <c r="I1412" s="36" t="n">
        <f aca="false">IFERROR(Counts!Z1412/Counts!AA1412,"")</f>
        <v>0.416161616161616</v>
      </c>
      <c r="J1412" s="36" t="n">
        <f aca="false">IFERROR(Counts!AB1412/Counts!AA1412,"")</f>
        <v>0.400565656565657</v>
      </c>
      <c r="K1412" s="37" t="n">
        <f aca="false">IFERROR((Counts!AB1412-Counts!Z1412)/Counts!AA1412,"")</f>
        <v>-0.0155959595959596</v>
      </c>
      <c r="L1412" s="38" t="n">
        <f aca="false">IFERROR(Counts!Y1412/Counts!P1412,"")</f>
        <v>0.25</v>
      </c>
      <c r="M1412" s="38" t="n">
        <f aca="false">IFERROR(Counts!V1412/Counts!P1412,"")</f>
        <v>0.11</v>
      </c>
      <c r="N1412" s="38" t="n">
        <f aca="false">IFERROR(Counts!AD1412/Counts!AC1412,"")</f>
        <v>0.158730158730159</v>
      </c>
      <c r="O1412" s="38" t="n">
        <f aca="false">IFERROR(Counts!AE1412/Counts!AC1412,"")</f>
        <v>0.507936507936508</v>
      </c>
      <c r="P1412" s="39" t="n">
        <f aca="false">IFERROR(Counts!AG1412/Counts!AF1412,"")</f>
        <v>93.0714285714286</v>
      </c>
      <c r="Q1412" s="38" t="n">
        <f aca="false">IFERROR(Counts!AH1412/Counts!AC1412,"")</f>
        <v>0.396825396825397</v>
      </c>
      <c r="R1412" s="38" t="n">
        <f aca="false">IFERROR(Counts!N1412/Counts!M1412,"")</f>
        <v>0.350961538461538</v>
      </c>
      <c r="S1412" s="38" t="n">
        <f aca="false">IFERROR(Counts!K1412/Counts!J1412,"")</f>
        <v>0.644067796610169</v>
      </c>
      <c r="T1412" s="38" t="n">
        <f aca="false">IFERROR(Counts!I1412/Counts!H1412,"")</f>
        <v>0.320855614973262</v>
      </c>
      <c r="U1412" s="38" t="n">
        <f aca="false">IFERROR(1-Counts!L1412/Counts!K1412,"")</f>
        <v>0.807017543859649</v>
      </c>
      <c r="V1412" s="39" t="n">
        <f aca="false">IFERROR(Counts!AJ1412/Counts!AI1412,"")</f>
        <v>73.6590361445783</v>
      </c>
      <c r="W1412" s="38" t="n">
        <f aca="false">IFERROR(Counts!AK1412/Counts!AI1412,"")</f>
        <v>0.385542168674699</v>
      </c>
      <c r="X1412" s="40" t="n">
        <f aca="false">IFERROR(Counts!O1412,"")</f>
        <v>8.979</v>
      </c>
      <c r="Y1412" s="36" t="n">
        <f aca="false">IFERROR(INDEX('Season Counts'!$Y$2:$Y$740,$AF1412)/INDEX('Season Counts'!$X$2:$X$740,$AF1412),"")</f>
        <v>0.332159836065574</v>
      </c>
      <c r="Z1412" s="37" t="n">
        <f aca="false">IFERROR(J1412-Y1412,"")</f>
        <v>0.0684058205000828</v>
      </c>
      <c r="AA1412" s="38" t="n">
        <f aca="false">IFERROR(INDEX('Season Counts'!$K$2:$K$740,$AF1412)/INDEX('Season Counts'!$J$2:$J$740,$AF1412),"")</f>
        <v>0.312379110251451</v>
      </c>
      <c r="AB1412" s="41" t="n">
        <f aca="false">IFERROR(R1412-AA1412,"")</f>
        <v>0.0385824282100878</v>
      </c>
      <c r="AC1412" s="39" t="n">
        <f aca="false">IFERROR(INDEX('Season Counts'!$AG$2:$AG$740,$AF1412)/INDEX('Season Counts'!$AF$2:$AF$740,$AF1412),"")</f>
        <v>72.5832929782082</v>
      </c>
      <c r="AD1412" s="40" t="n">
        <f aca="false">IFERROR(V1412-AC1412,"")</f>
        <v>1.07574316637007</v>
      </c>
      <c r="AE1412" s="4" t="str">
        <f aca="false">IF(D1412&lt;Guide!$C$21,"Low PA",IF(TRIM(IF(ISNUMBER(AD1412),IF(N(AD1412)&lt;=-Guide!$C$24,"▼ Bat Speed  ",IF(N(AD1412)&gt;=Guide!$C$24,"▲ Bat Speed  ","")),"")&amp;IF(N(Z1412)&gt;=Guide!$C$22,"▲ Contact  ","")&amp;IF(N(Z1412)&lt;=-Guide!$C$22,"▼ Contact  ","")&amp;IF(N(AB1412)&gt;=Guide!$C$23,"▲ Chase  ","")&amp;IF(N(AB1412)&lt;=-Guide!$C$23,"▼ Chase  ",""))="","Stable",TRIM(IF(ISNUMBER(AD1412),IF(N(AD1412)&lt;=-Guide!$C$24,"▼ Bat Speed  ",IF(N(AD1412)&gt;=Guide!$C$24,"▲ Bat Speed  ","")),"")&amp;IF(N(Z1412)&gt;=Guide!$C$22,"▲ Contact  ","")&amp;IF(N(Z1412)&lt;=-Guide!$C$22,"▼ Contact  ","")&amp;IF(N(AB1412)&gt;=Guide!$C$23,"▲ Chase  ","")&amp;IF(N(AB1412)&lt;=-Guide!$C$23,"▼ Chase  ",""))))</f>
        <v>▲ Bat Speed ▲ Contact</v>
      </c>
      <c r="AF1412" s="35" t="n">
        <f aca="false">MATCH(Counts!A1412,'Season Counts'!$A$2:$A$740,0)</f>
        <v>364</v>
      </c>
    </row>
    <row r="1413" customFormat="false" ht="15" hidden="false" customHeight="false" outlineLevel="0" collapsed="false">
      <c r="A1413" s="34" t="str">
        <f aca="false">Counts!B1413</f>
        <v>LAD</v>
      </c>
      <c r="B1413" s="5" t="str">
        <f aca="false">Counts!C1413</f>
        <v>Tommy Edman</v>
      </c>
      <c r="C1413" s="34" t="str">
        <f aca="false">Counts!F1413</f>
        <v>Jun</v>
      </c>
      <c r="D1413" s="35" t="n">
        <f aca="false">IFERROR(Counts!P1413,"")</f>
        <v>42</v>
      </c>
      <c r="E1413" s="36" t="n">
        <f aca="false">IFERROR(Counts!R1413/Counts!Q1413,"")</f>
        <v>0.394736842105263</v>
      </c>
      <c r="F1413" s="36" t="n">
        <f aca="false">IFERROR((Counts!R1413+Counts!V1413+Counts!W1413)/(Counts!Q1413+Counts!V1413+Counts!W1413+Counts!X1413),"")</f>
        <v>0.452380952380952</v>
      </c>
      <c r="G1413" s="36" t="n">
        <f aca="false">IFERROR((Counts!R1413+Counts!S1413+2*Counts!T1413+3*Counts!U1413)/Counts!Q1413,"")</f>
        <v>0.578947368421053</v>
      </c>
      <c r="H1413" s="35" t="n">
        <f aca="false">IFERROR(Counts!U1413,"")</f>
        <v>1</v>
      </c>
      <c r="I1413" s="36" t="n">
        <f aca="false">IFERROR(Counts!Z1413/Counts!AA1413,"")</f>
        <v>0.447619047619048</v>
      </c>
      <c r="J1413" s="36" t="n">
        <f aca="false">IFERROR(Counts!AB1413/Counts!AA1413,"")</f>
        <v>0.3895</v>
      </c>
      <c r="K1413" s="37" t="n">
        <f aca="false">IFERROR((Counts!AB1413-Counts!Z1413)/Counts!AA1413,"")</f>
        <v>-0.0581190476190476</v>
      </c>
      <c r="L1413" s="38" t="n">
        <f aca="false">IFERROR(Counts!Y1413/Counts!P1413,"")</f>
        <v>0.166666666666667</v>
      </c>
      <c r="M1413" s="38" t="n">
        <f aca="false">IFERROR(Counts!V1413/Counts!P1413,"")</f>
        <v>0.0952380952380952</v>
      </c>
      <c r="N1413" s="38" t="n">
        <f aca="false">IFERROR(Counts!AD1413/Counts!AC1413,"")</f>
        <v>0.0967741935483871</v>
      </c>
      <c r="O1413" s="38" t="n">
        <f aca="false">IFERROR(Counts!AE1413/Counts!AC1413,"")</f>
        <v>0.387096774193548</v>
      </c>
      <c r="P1413" s="39" t="n">
        <f aca="false">IFERROR(Counts!AG1413/Counts!AF1413,"")</f>
        <v>90.5645161290323</v>
      </c>
      <c r="Q1413" s="38" t="n">
        <f aca="false">IFERROR(Counts!AH1413/Counts!AC1413,"")</f>
        <v>0.419354838709677</v>
      </c>
      <c r="R1413" s="38" t="n">
        <f aca="false">IFERROR(Counts!N1413/Counts!M1413,"")</f>
        <v>0.30952380952381</v>
      </c>
      <c r="S1413" s="38" t="n">
        <f aca="false">IFERROR(Counts!K1413/Counts!J1413,"")</f>
        <v>0.689189189189189</v>
      </c>
      <c r="T1413" s="38" t="n">
        <f aca="false">IFERROR(Counts!I1413/Counts!H1413,"")</f>
        <v>0.168831168831169</v>
      </c>
      <c r="U1413" s="38" t="n">
        <f aca="false">IFERROR(1-Counts!L1413/Counts!K1413,"")</f>
        <v>0.941176470588235</v>
      </c>
      <c r="V1413" s="39" t="n">
        <f aca="false">IFERROR(Counts!AJ1413/Counts!AI1413,"")</f>
        <v>70.8542857142857</v>
      </c>
      <c r="W1413" s="38" t="n">
        <f aca="false">IFERROR(Counts!AK1413/Counts!AI1413,"")</f>
        <v>0.142857142857143</v>
      </c>
      <c r="X1413" s="40" t="n">
        <f aca="false">IFERROR(Counts!O1413,"")</f>
        <v>5.498</v>
      </c>
      <c r="Y1413" s="36" t="n">
        <f aca="false">IFERROR(INDEX('Season Counts'!$Y$2:$Y$740,$AF1413)/INDEX('Season Counts'!$X$2:$X$740,$AF1413),"")</f>
        <v>0.303266055045872</v>
      </c>
      <c r="Z1413" s="37" t="n">
        <f aca="false">IFERROR(J1413-Y1413,"")</f>
        <v>0.0862339449541285</v>
      </c>
      <c r="AA1413" s="38" t="n">
        <f aca="false">IFERROR(INDEX('Season Counts'!$K$2:$K$740,$AF1413)/INDEX('Season Counts'!$J$2:$J$740,$AF1413),"")</f>
        <v>0.304347826086957</v>
      </c>
      <c r="AB1413" s="41" t="n">
        <f aca="false">IFERROR(R1413-AA1413,"")</f>
        <v>0.00517598343685299</v>
      </c>
      <c r="AC1413" s="39" t="n">
        <f aca="false">IFERROR(INDEX('Season Counts'!$AG$2:$AG$740,$AF1413)/INDEX('Season Counts'!$AF$2:$AF$740,$AF1413),"")</f>
        <v>70.920202020202</v>
      </c>
      <c r="AD1413" s="40" t="n">
        <f aca="false">IFERROR(V1413-AC1413,"")</f>
        <v>-0.0659163059163035</v>
      </c>
      <c r="AE1413" s="4" t="str">
        <f aca="false">IF(D1413&lt;Guide!$C$21,"Low PA",IF(TRIM(IF(ISNUMBER(AD1413),IF(N(AD1413)&lt;=-Guide!$C$24,"▼ Bat Speed  ",IF(N(AD1413)&gt;=Guide!$C$24,"▲ Bat Speed  ","")),"")&amp;IF(N(Z1413)&gt;=Guide!$C$22,"▲ Contact  ","")&amp;IF(N(Z1413)&lt;=-Guide!$C$22,"▼ Contact  ","")&amp;IF(N(AB1413)&gt;=Guide!$C$23,"▲ Chase  ","")&amp;IF(N(AB1413)&lt;=-Guide!$C$23,"▼ Chase  ",""))="","Stable",TRIM(IF(ISNUMBER(AD1413),IF(N(AD1413)&lt;=-Guide!$C$24,"▼ Bat Speed  ",IF(N(AD1413)&gt;=Guide!$C$24,"▲ Bat Speed  ","")),"")&amp;IF(N(Z1413)&gt;=Guide!$C$22,"▲ Contact  ","")&amp;IF(N(Z1413)&lt;=-Guide!$C$22,"▼ Contact  ","")&amp;IF(N(AB1413)&gt;=Guide!$C$23,"▲ Chase  ","")&amp;IF(N(AB1413)&lt;=-Guide!$C$23,"▼ Chase  ",""))))</f>
        <v>▲ Contact</v>
      </c>
      <c r="AF1413" s="35" t="n">
        <f aca="false">MATCH(Counts!A1413,'Season Counts'!$A$2:$A$740,0)</f>
        <v>365</v>
      </c>
    </row>
    <row r="1414" customFormat="false" ht="15" hidden="false" customHeight="false" outlineLevel="0" collapsed="false">
      <c r="A1414" s="34" t="str">
        <f aca="false">Counts!B1414</f>
        <v>LAD</v>
      </c>
      <c r="B1414" s="5" t="str">
        <f aca="false">Counts!C1414</f>
        <v>Tommy Edman</v>
      </c>
      <c r="C1414" s="34" t="str">
        <f aca="false">Counts!F1414</f>
        <v>Jul</v>
      </c>
      <c r="D1414" s="35" t="n">
        <f aca="false">IFERROR(Counts!P1414,"")</f>
        <v>83</v>
      </c>
      <c r="E1414" s="36" t="n">
        <f aca="false">IFERROR(Counts!R1414/Counts!Q1414,"")</f>
        <v>0.28169014084507</v>
      </c>
      <c r="F1414" s="36" t="n">
        <f aca="false">IFERROR((Counts!R1414+Counts!V1414+Counts!W1414)/(Counts!Q1414+Counts!V1414+Counts!W1414+Counts!X1414),"")</f>
        <v>0.37037037037037</v>
      </c>
      <c r="G1414" s="36" t="n">
        <f aca="false">IFERROR((Counts!R1414+Counts!S1414+2*Counts!T1414+3*Counts!U1414)/Counts!Q1414,"")</f>
        <v>0.408450704225352</v>
      </c>
      <c r="H1414" s="35" t="n">
        <f aca="false">IFERROR(Counts!U1414,"")</f>
        <v>1</v>
      </c>
      <c r="I1414" s="36" t="n">
        <f aca="false">IFERROR(Counts!Z1414/Counts!AA1414,"")</f>
        <v>0.348148148148148</v>
      </c>
      <c r="J1414" s="36" t="n">
        <f aca="false">IFERROR(Counts!AB1414/Counts!AA1414,"")</f>
        <v>0.353172839506173</v>
      </c>
      <c r="K1414" s="37" t="n">
        <f aca="false">IFERROR((Counts!AB1414-Counts!Z1414)/Counts!AA1414,"")</f>
        <v>0.00502469135802469</v>
      </c>
      <c r="L1414" s="38" t="n">
        <f aca="false">IFERROR(Counts!Y1414/Counts!P1414,"")</f>
        <v>0.204819277108434</v>
      </c>
      <c r="M1414" s="38" t="n">
        <f aca="false">IFERROR(Counts!V1414/Counts!P1414,"")</f>
        <v>0.0602409638554217</v>
      </c>
      <c r="N1414" s="38" t="n">
        <f aca="false">IFERROR(Counts!AD1414/Counts!AC1414,"")</f>
        <v>0.0535714285714286</v>
      </c>
      <c r="O1414" s="38" t="n">
        <f aca="false">IFERROR(Counts!AE1414/Counts!AC1414,"")</f>
        <v>0.392857142857143</v>
      </c>
      <c r="P1414" s="39" t="n">
        <f aca="false">IFERROR(Counts!AG1414/Counts!AF1414,"")</f>
        <v>85.9</v>
      </c>
      <c r="Q1414" s="38" t="n">
        <f aca="false">IFERROR(Counts!AH1414/Counts!AC1414,"")</f>
        <v>0.303571428571429</v>
      </c>
      <c r="R1414" s="38" t="n">
        <f aca="false">IFERROR(Counts!N1414/Counts!M1414,"")</f>
        <v>0.303225806451613</v>
      </c>
      <c r="S1414" s="38" t="n">
        <f aca="false">IFERROR(Counts!K1414/Counts!J1414,"")</f>
        <v>0.680555555555556</v>
      </c>
      <c r="T1414" s="38" t="n">
        <f aca="false">IFERROR(Counts!I1414/Counts!H1414,"")</f>
        <v>0.213793103448276</v>
      </c>
      <c r="U1414" s="38" t="n">
        <f aca="false">IFERROR(1-Counts!L1414/Counts!K1414,"")</f>
        <v>0.86734693877551</v>
      </c>
      <c r="V1414" s="39" t="n">
        <f aca="false">IFERROR(Counts!AJ1414/Counts!AI1414,"")</f>
        <v>70.1912</v>
      </c>
      <c r="W1414" s="38" t="n">
        <f aca="false">IFERROR(Counts!AK1414/Counts!AI1414,"")</f>
        <v>0.08</v>
      </c>
      <c r="X1414" s="40" t="n">
        <f aca="false">IFERROR(Counts!O1414,"")</f>
        <v>2.188</v>
      </c>
      <c r="Y1414" s="36" t="n">
        <f aca="false">IFERROR(INDEX('Season Counts'!$Y$2:$Y$740,$AF1414)/INDEX('Season Counts'!$X$2:$X$740,$AF1414),"")</f>
        <v>0.303266055045872</v>
      </c>
      <c r="Z1414" s="37" t="n">
        <f aca="false">IFERROR(J1414-Y1414,"")</f>
        <v>0.0499067844603013</v>
      </c>
      <c r="AA1414" s="38" t="n">
        <f aca="false">IFERROR(INDEX('Season Counts'!$K$2:$K$740,$AF1414)/INDEX('Season Counts'!$J$2:$J$740,$AF1414),"")</f>
        <v>0.304347826086957</v>
      </c>
      <c r="AB1414" s="41" t="n">
        <f aca="false">IFERROR(R1414-AA1414,"")</f>
        <v>-0.00112201963534364</v>
      </c>
      <c r="AC1414" s="39" t="n">
        <f aca="false">IFERROR(INDEX('Season Counts'!$AG$2:$AG$740,$AF1414)/INDEX('Season Counts'!$AF$2:$AF$740,$AF1414),"")</f>
        <v>70.920202020202</v>
      </c>
      <c r="AD1414" s="40" t="n">
        <f aca="false">IFERROR(V1414-AC1414,"")</f>
        <v>-0.729002020202032</v>
      </c>
      <c r="AE1414" s="4" t="str">
        <f aca="false">IF(D1414&lt;Guide!$C$21,"Low PA",IF(TRIM(IF(ISNUMBER(AD1414),IF(N(AD1414)&lt;=-Guide!$C$24,"▼ Bat Speed  ",IF(N(AD1414)&gt;=Guide!$C$24,"▲ Bat Speed  ","")),"")&amp;IF(N(Z1414)&gt;=Guide!$C$22,"▲ Contact  ","")&amp;IF(N(Z1414)&lt;=-Guide!$C$22,"▼ Contact  ","")&amp;IF(N(AB1414)&gt;=Guide!$C$23,"▲ Chase  ","")&amp;IF(N(AB1414)&lt;=-Guide!$C$23,"▼ Chase  ",""))="","Stable",TRIM(IF(ISNUMBER(AD1414),IF(N(AD1414)&lt;=-Guide!$C$24,"▼ Bat Speed  ",IF(N(AD1414)&gt;=Guide!$C$24,"▲ Bat Speed  ","")),"")&amp;IF(N(Z1414)&gt;=Guide!$C$22,"▲ Contact  ","")&amp;IF(N(Z1414)&lt;=-Guide!$C$22,"▼ Contact  ","")&amp;IF(N(AB1414)&gt;=Guide!$C$23,"▲ Chase  ","")&amp;IF(N(AB1414)&lt;=-Guide!$C$23,"▼ Chase  ",""))))</f>
        <v>▲ Contact</v>
      </c>
      <c r="AF1414" s="35" t="n">
        <f aca="false">MATCH(Counts!A1414,'Season Counts'!$A$2:$A$740,0)</f>
        <v>365</v>
      </c>
    </row>
    <row r="1415" customFormat="false" ht="15" hidden="false" customHeight="false" outlineLevel="0" collapsed="false">
      <c r="A1415" s="34" t="str">
        <f aca="false">Counts!B1415</f>
        <v>LAD</v>
      </c>
      <c r="B1415" s="5" t="str">
        <f aca="false">Counts!C1415</f>
        <v>Tommy Edman</v>
      </c>
      <c r="C1415" s="34" t="str">
        <f aca="false">Counts!F1415</f>
        <v>Aug</v>
      </c>
      <c r="D1415" s="35" t="n">
        <f aca="false">IFERROR(Counts!P1415,"")</f>
        <v>106</v>
      </c>
      <c r="E1415" s="36" t="n">
        <f aca="false">IFERROR(Counts!R1415/Counts!Q1415,"")</f>
        <v>0.189473684210526</v>
      </c>
      <c r="F1415" s="36" t="n">
        <f aca="false">IFERROR((Counts!R1415+Counts!V1415+Counts!W1415)/(Counts!Q1415+Counts!V1415+Counts!W1415+Counts!X1415),"")</f>
        <v>0.273584905660377</v>
      </c>
      <c r="G1415" s="36" t="n">
        <f aca="false">IFERROR((Counts!R1415+Counts!S1415+2*Counts!T1415+3*Counts!U1415)/Counts!Q1415,"")</f>
        <v>0.315789473684211</v>
      </c>
      <c r="H1415" s="35" t="n">
        <f aca="false">IFERROR(Counts!U1415,"")</f>
        <v>3</v>
      </c>
      <c r="I1415" s="36" t="n">
        <f aca="false">IFERROR(Counts!Z1415/Counts!AA1415,"")</f>
        <v>0.266509433962264</v>
      </c>
      <c r="J1415" s="36" t="n">
        <f aca="false">IFERROR(Counts!AB1415/Counts!AA1415,"")</f>
        <v>0.253575471698113</v>
      </c>
      <c r="K1415" s="37" t="n">
        <f aca="false">IFERROR((Counts!AB1415-Counts!Z1415)/Counts!AA1415,"")</f>
        <v>-0.0129339622641509</v>
      </c>
      <c r="L1415" s="38" t="n">
        <f aca="false">IFERROR(Counts!Y1415/Counts!P1415,"")</f>
        <v>0.226415094339623</v>
      </c>
      <c r="M1415" s="38" t="n">
        <f aca="false">IFERROR(Counts!V1415/Counts!P1415,"")</f>
        <v>0.0566037735849057</v>
      </c>
      <c r="N1415" s="38" t="n">
        <f aca="false">IFERROR(Counts!AD1415/Counts!AC1415,"")</f>
        <v>0.0422535211267606</v>
      </c>
      <c r="O1415" s="38" t="n">
        <f aca="false">IFERROR(Counts!AE1415/Counts!AC1415,"")</f>
        <v>0.295774647887324</v>
      </c>
      <c r="P1415" s="39" t="n">
        <f aca="false">IFERROR(Counts!AG1415/Counts!AF1415,"")</f>
        <v>86.6408450704225</v>
      </c>
      <c r="Q1415" s="38" t="n">
        <f aca="false">IFERROR(Counts!AH1415/Counts!AC1415,"")</f>
        <v>0.253521126760563</v>
      </c>
      <c r="R1415" s="38" t="n">
        <f aca="false">IFERROR(Counts!N1415/Counts!M1415,"")</f>
        <v>0.318181818181818</v>
      </c>
      <c r="S1415" s="38" t="n">
        <f aca="false">IFERROR(Counts!K1415/Counts!J1415,"")</f>
        <v>0.619565217391304</v>
      </c>
      <c r="T1415" s="38" t="n">
        <f aca="false">IFERROR(Counts!I1415/Counts!H1415,"")</f>
        <v>0.203389830508475</v>
      </c>
      <c r="U1415" s="38" t="n">
        <f aca="false">IFERROR(1-Counts!L1415/Counts!K1415,"")</f>
        <v>0.973684210526316</v>
      </c>
      <c r="V1415" s="39" t="n">
        <f aca="false">IFERROR(Counts!AJ1415/Counts!AI1415,"")</f>
        <v>71.2987341772152</v>
      </c>
      <c r="W1415" s="38" t="n">
        <f aca="false">IFERROR(Counts!AK1415/Counts!AI1415,"")</f>
        <v>0.170886075949367</v>
      </c>
      <c r="X1415" s="40" t="n">
        <f aca="false">IFERROR(Counts!O1415,"")</f>
        <v>-4.459</v>
      </c>
      <c r="Y1415" s="36" t="n">
        <f aca="false">IFERROR(INDEX('Season Counts'!$Y$2:$Y$740,$AF1415)/INDEX('Season Counts'!$X$2:$X$740,$AF1415),"")</f>
        <v>0.303266055045872</v>
      </c>
      <c r="Z1415" s="37" t="n">
        <f aca="false">IFERROR(J1415-Y1415,"")</f>
        <v>-0.0496905833477583</v>
      </c>
      <c r="AA1415" s="38" t="n">
        <f aca="false">IFERROR(INDEX('Season Counts'!$K$2:$K$740,$AF1415)/INDEX('Season Counts'!$J$2:$J$740,$AF1415),"")</f>
        <v>0.304347826086957</v>
      </c>
      <c r="AB1415" s="41" t="n">
        <f aca="false">IFERROR(R1415-AA1415,"")</f>
        <v>0.0138339920948616</v>
      </c>
      <c r="AC1415" s="39" t="n">
        <f aca="false">IFERROR(INDEX('Season Counts'!$AG$2:$AG$740,$AF1415)/INDEX('Season Counts'!$AF$2:$AF$740,$AF1415),"")</f>
        <v>70.920202020202</v>
      </c>
      <c r="AD1415" s="40" t="n">
        <f aca="false">IFERROR(V1415-AC1415,"")</f>
        <v>0.378532157013169</v>
      </c>
      <c r="AE1415" s="4" t="str">
        <f aca="false">IF(D1415&lt;Guide!$C$21,"Low PA",IF(TRIM(IF(ISNUMBER(AD1415),IF(N(AD1415)&lt;=-Guide!$C$24,"▼ Bat Speed  ",IF(N(AD1415)&gt;=Guide!$C$24,"▲ Bat Speed  ","")),"")&amp;IF(N(Z1415)&gt;=Guide!$C$22,"▲ Contact  ","")&amp;IF(N(Z1415)&lt;=-Guide!$C$22,"▼ Contact  ","")&amp;IF(N(AB1415)&gt;=Guide!$C$23,"▲ Chase  ","")&amp;IF(N(AB1415)&lt;=-Guide!$C$23,"▼ Chase  ",""))="","Stable",TRIM(IF(ISNUMBER(AD1415),IF(N(AD1415)&lt;=-Guide!$C$24,"▼ Bat Speed  ",IF(N(AD1415)&gt;=Guide!$C$24,"▲ Bat Speed  ","")),"")&amp;IF(N(Z1415)&gt;=Guide!$C$22,"▲ Contact  ","")&amp;IF(N(Z1415)&lt;=-Guide!$C$22,"▼ Contact  ","")&amp;IF(N(AB1415)&gt;=Guide!$C$23,"▲ Chase  ","")&amp;IF(N(AB1415)&lt;=-Guide!$C$23,"▼ Chase  ",""))))</f>
        <v>▼ Contact</v>
      </c>
      <c r="AF1415" s="35" t="n">
        <f aca="false">MATCH(Counts!A1415,'Season Counts'!$A$2:$A$740,0)</f>
        <v>365</v>
      </c>
    </row>
    <row r="1416" customFormat="false" ht="15" hidden="false" customHeight="false" outlineLevel="0" collapsed="false">
      <c r="A1416" s="34" t="str">
        <f aca="false">Counts!B1416</f>
        <v>LAD</v>
      </c>
      <c r="B1416" s="5" t="str">
        <f aca="false">Counts!C1416</f>
        <v>Tommy Edman</v>
      </c>
      <c r="C1416" s="34" t="str">
        <f aca="false">Counts!F1416</f>
        <v>Sep</v>
      </c>
      <c r="D1416" s="35" t="n">
        <f aca="false">IFERROR(Counts!P1416,"")</f>
        <v>100</v>
      </c>
      <c r="E1416" s="36" t="n">
        <f aca="false">IFERROR(Counts!R1416/Counts!Q1416,"")</f>
        <v>0.218390804597701</v>
      </c>
      <c r="F1416" s="36" t="n">
        <f aca="false">IFERROR((Counts!R1416+Counts!V1416+Counts!W1416)/(Counts!Q1416+Counts!V1416+Counts!W1416+Counts!X1416),"")</f>
        <v>0.303030303030303</v>
      </c>
      <c r="G1416" s="36" t="n">
        <f aca="false">IFERROR((Counts!R1416+Counts!S1416+2*Counts!T1416+3*Counts!U1416)/Counts!Q1416,"")</f>
        <v>0.35632183908046</v>
      </c>
      <c r="H1416" s="35" t="n">
        <f aca="false">IFERROR(Counts!U1416,"")</f>
        <v>3</v>
      </c>
      <c r="I1416" s="36" t="n">
        <f aca="false">IFERROR(Counts!Z1416/Counts!AA1416,"")</f>
        <v>0.304591836734694</v>
      </c>
      <c r="J1416" s="36" t="n">
        <f aca="false">IFERROR(Counts!AB1416/Counts!AA1416,"")</f>
        <v>0.27880612244898</v>
      </c>
      <c r="K1416" s="37" t="n">
        <f aca="false">IFERROR((Counts!AB1416-Counts!Z1416)/Counts!AA1416,"")</f>
        <v>-0.0257857142857143</v>
      </c>
      <c r="L1416" s="38" t="n">
        <f aca="false">IFERROR(Counts!Y1416/Counts!P1416,"")</f>
        <v>0.19</v>
      </c>
      <c r="M1416" s="38" t="n">
        <f aca="false">IFERROR(Counts!V1416/Counts!P1416,"")</f>
        <v>0.07</v>
      </c>
      <c r="N1416" s="38" t="n">
        <f aca="false">IFERROR(Counts!AD1416/Counts!AC1416,"")</f>
        <v>0.0428571428571429</v>
      </c>
      <c r="O1416" s="38" t="n">
        <f aca="false">IFERROR(Counts!AE1416/Counts!AC1416,"")</f>
        <v>0.257142857142857</v>
      </c>
      <c r="P1416" s="39" t="n">
        <f aca="false">IFERROR(Counts!AG1416/Counts!AF1416,"")</f>
        <v>85.2536231884058</v>
      </c>
      <c r="Q1416" s="38" t="n">
        <f aca="false">IFERROR(Counts!AH1416/Counts!AC1416,"")</f>
        <v>0.357142857142857</v>
      </c>
      <c r="R1416" s="38" t="n">
        <f aca="false">IFERROR(Counts!N1416/Counts!M1416,"")</f>
        <v>0.289855072463768</v>
      </c>
      <c r="S1416" s="38" t="n">
        <f aca="false">IFERROR(Counts!K1416/Counts!J1416,"")</f>
        <v>0.621951219512195</v>
      </c>
      <c r="T1416" s="38" t="n">
        <f aca="false">IFERROR(Counts!I1416/Counts!H1416,"")</f>
        <v>0.240740740740741</v>
      </c>
      <c r="U1416" s="38" t="n">
        <f aca="false">IFERROR(1-Counts!L1416/Counts!K1416,"")</f>
        <v>0.901960784313726</v>
      </c>
      <c r="V1416" s="39" t="n">
        <f aca="false">IFERROR(Counts!AJ1416/Counts!AI1416,"")</f>
        <v>71.1732394366197</v>
      </c>
      <c r="W1416" s="38" t="n">
        <f aca="false">IFERROR(Counts!AK1416/Counts!AI1416,"")</f>
        <v>0.183098591549296</v>
      </c>
      <c r="X1416" s="40" t="n">
        <f aca="false">IFERROR(Counts!O1416,"")</f>
        <v>2.892</v>
      </c>
      <c r="Y1416" s="36" t="n">
        <f aca="false">IFERROR(INDEX('Season Counts'!$Y$2:$Y$740,$AF1416)/INDEX('Season Counts'!$X$2:$X$740,$AF1416),"")</f>
        <v>0.303266055045872</v>
      </c>
      <c r="Z1416" s="37" t="n">
        <f aca="false">IFERROR(J1416-Y1416,"")</f>
        <v>-0.0244599325968919</v>
      </c>
      <c r="AA1416" s="38" t="n">
        <f aca="false">IFERROR(INDEX('Season Counts'!$K$2:$K$740,$AF1416)/INDEX('Season Counts'!$J$2:$J$740,$AF1416),"")</f>
        <v>0.304347826086957</v>
      </c>
      <c r="AB1416" s="41" t="n">
        <f aca="false">IFERROR(R1416-AA1416,"")</f>
        <v>-0.0144927536231884</v>
      </c>
      <c r="AC1416" s="39" t="n">
        <f aca="false">IFERROR(INDEX('Season Counts'!$AG$2:$AG$740,$AF1416)/INDEX('Season Counts'!$AF$2:$AF$740,$AF1416),"")</f>
        <v>70.920202020202</v>
      </c>
      <c r="AD1416" s="40" t="n">
        <f aca="false">IFERROR(V1416-AC1416,"")</f>
        <v>0.253037416417698</v>
      </c>
      <c r="AE1416" s="4" t="str">
        <f aca="false">IF(D1416&lt;Guide!$C$21,"Low PA",IF(TRIM(IF(ISNUMBER(AD1416),IF(N(AD1416)&lt;=-Guide!$C$24,"▼ Bat Speed  ",IF(N(AD1416)&gt;=Guide!$C$24,"▲ Bat Speed  ","")),"")&amp;IF(N(Z1416)&gt;=Guide!$C$22,"▲ Contact  ","")&amp;IF(N(Z1416)&lt;=-Guide!$C$22,"▼ Contact  ","")&amp;IF(N(AB1416)&gt;=Guide!$C$23,"▲ Chase  ","")&amp;IF(N(AB1416)&lt;=-Guide!$C$23,"▼ Chase  ",""))="","Stable",TRIM(IF(ISNUMBER(AD1416),IF(N(AD1416)&lt;=-Guide!$C$24,"▼ Bat Speed  ",IF(N(AD1416)&gt;=Guide!$C$24,"▲ Bat Speed  ","")),"")&amp;IF(N(Z1416)&gt;=Guide!$C$22,"▲ Contact  ","")&amp;IF(N(Z1416)&lt;=-Guide!$C$22,"▼ Contact  ","")&amp;IF(N(AB1416)&gt;=Guide!$C$23,"▲ Chase  ","")&amp;IF(N(AB1416)&lt;=-Guide!$C$23,"▼ Chase  ",""))))</f>
        <v>Stable</v>
      </c>
      <c r="AF1416" s="35" t="n">
        <f aca="false">MATCH(Counts!A1416,'Season Counts'!$A$2:$A$740,0)</f>
        <v>365</v>
      </c>
    </row>
    <row r="1417" customFormat="false" ht="15" hidden="false" customHeight="false" outlineLevel="0" collapsed="false">
      <c r="A1417" s="34" t="str">
        <f aca="false">Counts!B1417</f>
        <v>LAD</v>
      </c>
      <c r="B1417" s="5" t="str">
        <f aca="false">Counts!C1417</f>
        <v>Will Smith</v>
      </c>
      <c r="C1417" s="34" t="str">
        <f aca="false">Counts!F1417</f>
        <v>Mar-Apr</v>
      </c>
      <c r="D1417" s="35" t="n">
        <f aca="false">IFERROR(Counts!P1417,"")</f>
        <v>99</v>
      </c>
      <c r="E1417" s="36" t="n">
        <f aca="false">IFERROR(Counts!R1417/Counts!Q1417,"")</f>
        <v>0.269662921348315</v>
      </c>
      <c r="F1417" s="36" t="n">
        <f aca="false">IFERROR((Counts!R1417+Counts!V1417+Counts!W1417)/(Counts!Q1417+Counts!V1417+Counts!W1417+Counts!X1417),"")</f>
        <v>0.333333333333333</v>
      </c>
      <c r="G1417" s="36" t="n">
        <f aca="false">IFERROR((Counts!R1417+Counts!S1417+2*Counts!T1417+3*Counts!U1417)/Counts!Q1417,"")</f>
        <v>0.382022471910112</v>
      </c>
      <c r="H1417" s="35" t="n">
        <f aca="false">IFERROR(Counts!U1417,"")</f>
        <v>3</v>
      </c>
      <c r="I1417" s="36" t="n">
        <f aca="false">IFERROR(Counts!Z1417/Counts!AA1417,"")</f>
        <v>0.318686868686869</v>
      </c>
      <c r="J1417" s="36" t="n">
        <f aca="false">IFERROR(Counts!AB1417/Counts!AA1417,"")</f>
        <v>0.356727272727273</v>
      </c>
      <c r="K1417" s="37" t="n">
        <f aca="false">IFERROR((Counts!AB1417-Counts!Z1417)/Counts!AA1417,"")</f>
        <v>0.0380404040404041</v>
      </c>
      <c r="L1417" s="38" t="n">
        <f aca="false">IFERROR(Counts!Y1417/Counts!P1417,"")</f>
        <v>0.161616161616162</v>
      </c>
      <c r="M1417" s="38" t="n">
        <f aca="false">IFERROR(Counts!V1417/Counts!P1417,"")</f>
        <v>0.0909090909090909</v>
      </c>
      <c r="N1417" s="38" t="n">
        <f aca="false">IFERROR(Counts!AD1417/Counts!AC1417,"")</f>
        <v>0.121621621621622</v>
      </c>
      <c r="O1417" s="38" t="n">
        <f aca="false">IFERROR(Counts!AE1417/Counts!AC1417,"")</f>
        <v>0.364864864864865</v>
      </c>
      <c r="P1417" s="39" t="n">
        <f aca="false">IFERROR(Counts!AG1417/Counts!AF1417,"")</f>
        <v>88.7702702702703</v>
      </c>
      <c r="Q1417" s="38" t="n">
        <f aca="false">IFERROR(Counts!AH1417/Counts!AC1417,"")</f>
        <v>0.445945945945946</v>
      </c>
      <c r="R1417" s="38" t="n">
        <f aca="false">IFERROR(Counts!N1417/Counts!M1417,"")</f>
        <v>0.195454545454545</v>
      </c>
      <c r="S1417" s="38" t="n">
        <f aca="false">IFERROR(Counts!K1417/Counts!J1417,"")</f>
        <v>0.625</v>
      </c>
      <c r="T1417" s="38" t="n">
        <f aca="false">IFERROR(Counts!I1417/Counts!H1417,"")</f>
        <v>0.129213483146067</v>
      </c>
      <c r="U1417" s="38" t="n">
        <f aca="false">IFERROR(1-Counts!L1417/Counts!K1417,"")</f>
        <v>0.918518518518519</v>
      </c>
      <c r="V1417" s="39" t="n">
        <f aca="false">IFERROR(Counts!AJ1417/Counts!AI1417,"")</f>
        <v>69.9124223602484</v>
      </c>
      <c r="W1417" s="38" t="n">
        <f aca="false">IFERROR(Counts!AK1417/Counts!AI1417,"")</f>
        <v>0.062111801242236</v>
      </c>
      <c r="X1417" s="40" t="n">
        <f aca="false">IFERROR(Counts!O1417,"")</f>
        <v>1.869</v>
      </c>
      <c r="Y1417" s="36" t="n">
        <f aca="false">IFERROR(INDEX('Season Counts'!$Y$2:$Y$740,$AF1417)/INDEX('Season Counts'!$X$2:$X$740,$AF1417),"")</f>
        <v>0.388670289855072</v>
      </c>
      <c r="Z1417" s="37" t="n">
        <f aca="false">IFERROR(J1417-Y1417,"")</f>
        <v>-0.0319430171277997</v>
      </c>
      <c r="AA1417" s="38" t="n">
        <f aca="false">IFERROR(INDEX('Season Counts'!$K$2:$K$740,$AF1417)/INDEX('Season Counts'!$J$2:$J$740,$AF1417),"")</f>
        <v>0.208681135225376</v>
      </c>
      <c r="AB1417" s="41" t="n">
        <f aca="false">IFERROR(R1417-AA1417,"")</f>
        <v>-0.0132265897708302</v>
      </c>
      <c r="AC1417" s="39" t="n">
        <f aca="false">IFERROR(INDEX('Season Counts'!$AG$2:$AG$740,$AF1417)/INDEX('Season Counts'!$AF$2:$AF$740,$AF1417),"")</f>
        <v>69.9131034482759</v>
      </c>
      <c r="AD1417" s="40" t="n">
        <f aca="false">IFERROR(V1417-AC1417,"")</f>
        <v>-0.000681088027420174</v>
      </c>
      <c r="AE1417" s="4" t="str">
        <f aca="false">IF(D1417&lt;Guide!$C$21,"Low PA",IF(TRIM(IF(ISNUMBER(AD1417),IF(N(AD1417)&lt;=-Guide!$C$24,"▼ Bat Speed  ",IF(N(AD1417)&gt;=Guide!$C$24,"▲ Bat Speed  ","")),"")&amp;IF(N(Z1417)&gt;=Guide!$C$22,"▲ Contact  ","")&amp;IF(N(Z1417)&lt;=-Guide!$C$22,"▼ Contact  ","")&amp;IF(N(AB1417)&gt;=Guide!$C$23,"▲ Chase  ","")&amp;IF(N(AB1417)&lt;=-Guide!$C$23,"▼ Chase  ",""))="","Stable",TRIM(IF(ISNUMBER(AD1417),IF(N(AD1417)&lt;=-Guide!$C$24,"▼ Bat Speed  ",IF(N(AD1417)&gt;=Guide!$C$24,"▲ Bat Speed  ","")),"")&amp;IF(N(Z1417)&gt;=Guide!$C$22,"▲ Contact  ","")&amp;IF(N(Z1417)&lt;=-Guide!$C$22,"▼ Contact  ","")&amp;IF(N(AB1417)&gt;=Guide!$C$23,"▲ Chase  ","")&amp;IF(N(AB1417)&lt;=-Guide!$C$23,"▼ Chase  ",""))))</f>
        <v>Stable</v>
      </c>
      <c r="AF1417" s="35" t="n">
        <f aca="false">MATCH(Counts!A1417,'Season Counts'!$A$2:$A$740,0)</f>
        <v>366</v>
      </c>
    </row>
    <row r="1418" customFormat="false" ht="15" hidden="false" customHeight="false" outlineLevel="0" collapsed="false">
      <c r="A1418" s="34" t="str">
        <f aca="false">Counts!B1418</f>
        <v>LAD</v>
      </c>
      <c r="B1418" s="5" t="str">
        <f aca="false">Counts!C1418</f>
        <v>Will Smith</v>
      </c>
      <c r="C1418" s="34" t="str">
        <f aca="false">Counts!F1418</f>
        <v>May</v>
      </c>
      <c r="D1418" s="35" t="n">
        <f aca="false">IFERROR(Counts!P1418,"")</f>
        <v>86</v>
      </c>
      <c r="E1418" s="36" t="n">
        <f aca="false">IFERROR(Counts!R1418/Counts!Q1418,"")</f>
        <v>0.23943661971831</v>
      </c>
      <c r="F1418" s="36" t="n">
        <f aca="false">IFERROR((Counts!R1418+Counts!V1418+Counts!W1418)/(Counts!Q1418+Counts!V1418+Counts!W1418+Counts!X1418),"")</f>
        <v>0.348837209302326</v>
      </c>
      <c r="G1418" s="36" t="n">
        <f aca="false">IFERROR((Counts!R1418+Counts!S1418+2*Counts!T1418+3*Counts!U1418)/Counts!Q1418,"")</f>
        <v>0.408450704225352</v>
      </c>
      <c r="H1418" s="35" t="n">
        <f aca="false">IFERROR(Counts!U1418,"")</f>
        <v>3</v>
      </c>
      <c r="I1418" s="36" t="n">
        <f aca="false">IFERROR(Counts!Z1418/Counts!AA1418,"")</f>
        <v>0.334302325581395</v>
      </c>
      <c r="J1418" s="36" t="n">
        <f aca="false">IFERROR(Counts!AB1418/Counts!AA1418,"")</f>
        <v>0.407918604651163</v>
      </c>
      <c r="K1418" s="37" t="n">
        <f aca="false">IFERROR((Counts!AB1418-Counts!Z1418)/Counts!AA1418,"")</f>
        <v>0.0736162790697675</v>
      </c>
      <c r="L1418" s="38" t="n">
        <f aca="false">IFERROR(Counts!Y1418/Counts!P1418,"")</f>
        <v>0.174418604651163</v>
      </c>
      <c r="M1418" s="38" t="n">
        <f aca="false">IFERROR(Counts!V1418/Counts!P1418,"")</f>
        <v>0.127906976744186</v>
      </c>
      <c r="N1418" s="38" t="n">
        <f aca="false">IFERROR(Counts!AD1418/Counts!AC1418,"")</f>
        <v>0.155172413793103</v>
      </c>
      <c r="O1418" s="38" t="n">
        <f aca="false">IFERROR(Counts!AE1418/Counts!AC1418,"")</f>
        <v>0.431034482758621</v>
      </c>
      <c r="P1418" s="39" t="n">
        <f aca="false">IFERROR(Counts!AG1418/Counts!AF1418,"")</f>
        <v>91.4948275862069</v>
      </c>
      <c r="Q1418" s="38" t="n">
        <f aca="false">IFERROR(Counts!AH1418/Counts!AC1418,"")</f>
        <v>0.46551724137931</v>
      </c>
      <c r="R1418" s="38" t="n">
        <f aca="false">IFERROR(Counts!N1418/Counts!M1418,"")</f>
        <v>0.240437158469945</v>
      </c>
      <c r="S1418" s="38" t="n">
        <f aca="false">IFERROR(Counts!K1418/Counts!J1418,"")</f>
        <v>0.609195402298851</v>
      </c>
      <c r="T1418" s="38" t="n">
        <f aca="false">IFERROR(Counts!I1418/Counts!H1418,"")</f>
        <v>0.16</v>
      </c>
      <c r="U1418" s="38" t="n">
        <f aca="false">IFERROR(1-Counts!L1418/Counts!K1418,"")</f>
        <v>0.915094339622642</v>
      </c>
      <c r="V1418" s="39" t="n">
        <f aca="false">IFERROR(Counts!AJ1418/Counts!AI1418,"")</f>
        <v>70.2371212121212</v>
      </c>
      <c r="W1418" s="38" t="n">
        <f aca="false">IFERROR(Counts!AK1418/Counts!AI1418,"")</f>
        <v>0.0833333333333333</v>
      </c>
      <c r="X1418" s="40" t="n">
        <f aca="false">IFERROR(Counts!O1418,"")</f>
        <v>0.608</v>
      </c>
      <c r="Y1418" s="36" t="n">
        <f aca="false">IFERROR(INDEX('Season Counts'!$Y$2:$Y$740,$AF1418)/INDEX('Season Counts'!$X$2:$X$740,$AF1418),"")</f>
        <v>0.388670289855072</v>
      </c>
      <c r="Z1418" s="37" t="n">
        <f aca="false">IFERROR(J1418-Y1418,"")</f>
        <v>0.0192483147960904</v>
      </c>
      <c r="AA1418" s="38" t="n">
        <f aca="false">IFERROR(INDEX('Season Counts'!$K$2:$K$740,$AF1418)/INDEX('Season Counts'!$J$2:$J$740,$AF1418),"")</f>
        <v>0.208681135225376</v>
      </c>
      <c r="AB1418" s="41" t="n">
        <f aca="false">IFERROR(R1418-AA1418,"")</f>
        <v>0.0317560232445697</v>
      </c>
      <c r="AC1418" s="39" t="n">
        <f aca="false">IFERROR(INDEX('Season Counts'!$AG$2:$AG$740,$AF1418)/INDEX('Season Counts'!$AF$2:$AF$740,$AF1418),"")</f>
        <v>69.9131034482759</v>
      </c>
      <c r="AD1418" s="40" t="n">
        <f aca="false">IFERROR(V1418-AC1418,"")</f>
        <v>0.324017763845347</v>
      </c>
      <c r="AE1418" s="4" t="str">
        <f aca="false">IF(D1418&lt;Guide!$C$21,"Low PA",IF(TRIM(IF(ISNUMBER(AD1418),IF(N(AD1418)&lt;=-Guide!$C$24,"▼ Bat Speed  ",IF(N(AD1418)&gt;=Guide!$C$24,"▲ Bat Speed  ","")),"")&amp;IF(N(Z1418)&gt;=Guide!$C$22,"▲ Contact  ","")&amp;IF(N(Z1418)&lt;=-Guide!$C$22,"▼ Contact  ","")&amp;IF(N(AB1418)&gt;=Guide!$C$23,"▲ Chase  ","")&amp;IF(N(AB1418)&lt;=-Guide!$C$23,"▼ Chase  ",""))="","Stable",TRIM(IF(ISNUMBER(AD1418),IF(N(AD1418)&lt;=-Guide!$C$24,"▼ Bat Speed  ",IF(N(AD1418)&gt;=Guide!$C$24,"▲ Bat Speed  ","")),"")&amp;IF(N(Z1418)&gt;=Guide!$C$22,"▲ Contact  ","")&amp;IF(N(Z1418)&lt;=-Guide!$C$22,"▼ Contact  ","")&amp;IF(N(AB1418)&gt;=Guide!$C$23,"▲ Chase  ","")&amp;IF(N(AB1418)&lt;=-Guide!$C$23,"▼ Chase  ",""))))</f>
        <v>Stable</v>
      </c>
      <c r="AF1418" s="35" t="n">
        <f aca="false">MATCH(Counts!A1418,'Season Counts'!$A$2:$A$740,0)</f>
        <v>366</v>
      </c>
    </row>
    <row r="1419" customFormat="false" ht="15" hidden="false" customHeight="false" outlineLevel="0" collapsed="false">
      <c r="A1419" s="34" t="str">
        <f aca="false">Counts!B1419</f>
        <v>LAD</v>
      </c>
      <c r="B1419" s="5" t="str">
        <f aca="false">Counts!C1419</f>
        <v>Will Smith</v>
      </c>
      <c r="C1419" s="34" t="str">
        <f aca="false">Counts!F1419</f>
        <v>Jun</v>
      </c>
      <c r="D1419" s="35" t="n">
        <f aca="false">IFERROR(Counts!P1419,"")</f>
        <v>16</v>
      </c>
      <c r="E1419" s="36" t="n">
        <f aca="false">IFERROR(Counts!R1419/Counts!Q1419,"")</f>
        <v>0.153846153846154</v>
      </c>
      <c r="F1419" s="36" t="n">
        <f aca="false">IFERROR((Counts!R1419+Counts!V1419+Counts!W1419)/(Counts!Q1419+Counts!V1419+Counts!W1419+Counts!X1419),"")</f>
        <v>0.3125</v>
      </c>
      <c r="G1419" s="36" t="n">
        <f aca="false">IFERROR((Counts!R1419+Counts!S1419+2*Counts!T1419+3*Counts!U1419)/Counts!Q1419,"")</f>
        <v>0.230769230769231</v>
      </c>
      <c r="H1419" s="35" t="n">
        <f aca="false">IFERROR(Counts!U1419,"")</f>
        <v>0</v>
      </c>
      <c r="I1419" s="36" t="n">
        <f aca="false">IFERROR(Counts!Z1419/Counts!AA1419,"")</f>
        <v>0.265625</v>
      </c>
      <c r="J1419" s="36" t="n">
        <f aca="false">IFERROR(Counts!AB1419/Counts!AA1419,"")</f>
        <v>0.44025</v>
      </c>
      <c r="K1419" s="37" t="n">
        <f aca="false">IFERROR((Counts!AB1419-Counts!Z1419)/Counts!AA1419,"")</f>
        <v>0.174625</v>
      </c>
      <c r="L1419" s="38" t="n">
        <f aca="false">IFERROR(Counts!Y1419/Counts!P1419,"")</f>
        <v>0.1875</v>
      </c>
      <c r="M1419" s="38" t="n">
        <f aca="false">IFERROR(Counts!V1419/Counts!P1419,"")</f>
        <v>0.1875</v>
      </c>
      <c r="N1419" s="38" t="n">
        <f aca="false">IFERROR(Counts!AD1419/Counts!AC1419,"")</f>
        <v>0.1</v>
      </c>
      <c r="O1419" s="38" t="n">
        <f aca="false">IFERROR(Counts!AE1419/Counts!AC1419,"")</f>
        <v>0.4</v>
      </c>
      <c r="P1419" s="39" t="n">
        <f aca="false">IFERROR(Counts!AG1419/Counts!AF1419,"")</f>
        <v>90.1</v>
      </c>
      <c r="Q1419" s="38" t="n">
        <f aca="false">IFERROR(Counts!AH1419/Counts!AC1419,"")</f>
        <v>0.4</v>
      </c>
      <c r="R1419" s="38" t="n">
        <f aca="false">IFERROR(Counts!N1419/Counts!M1419,"")</f>
        <v>0.181818181818182</v>
      </c>
      <c r="S1419" s="38" t="n">
        <f aca="false">IFERROR(Counts!K1419/Counts!J1419,"")</f>
        <v>0.625</v>
      </c>
      <c r="T1419" s="38" t="n">
        <f aca="false">IFERROR(Counts!I1419/Counts!H1419,"")</f>
        <v>0.115384615384615</v>
      </c>
      <c r="U1419" s="38" t="n">
        <f aca="false">IFERROR(1-Counts!L1419/Counts!K1419,"")</f>
        <v>0.95</v>
      </c>
      <c r="V1419" s="39" t="n">
        <f aca="false">IFERROR(Counts!AJ1419/Counts!AI1419,"")</f>
        <v>70.2333333333333</v>
      </c>
      <c r="W1419" s="38" t="n">
        <f aca="false">IFERROR(Counts!AK1419/Counts!AI1419,"")</f>
        <v>0.125</v>
      </c>
      <c r="X1419" s="40" t="n">
        <f aca="false">IFERROR(Counts!O1419,"")</f>
        <v>-1.131</v>
      </c>
      <c r="Y1419" s="36" t="n">
        <f aca="false">IFERROR(INDEX('Season Counts'!$Y$2:$Y$740,$AF1419)/INDEX('Season Counts'!$X$2:$X$740,$AF1419),"")</f>
        <v>0.388670289855072</v>
      </c>
      <c r="Z1419" s="37" t="n">
        <f aca="false">IFERROR(J1419-Y1419,"")</f>
        <v>0.0515797101449275</v>
      </c>
      <c r="AA1419" s="38" t="n">
        <f aca="false">IFERROR(INDEX('Season Counts'!$K$2:$K$740,$AF1419)/INDEX('Season Counts'!$J$2:$J$740,$AF1419),"")</f>
        <v>0.208681135225376</v>
      </c>
      <c r="AB1419" s="41" t="n">
        <f aca="false">IFERROR(R1419-AA1419,"")</f>
        <v>-0.0268629534071938</v>
      </c>
      <c r="AC1419" s="39" t="n">
        <f aca="false">IFERROR(INDEX('Season Counts'!$AG$2:$AG$740,$AF1419)/INDEX('Season Counts'!$AF$2:$AF$740,$AF1419),"")</f>
        <v>69.9131034482759</v>
      </c>
      <c r="AD1419" s="40" t="n">
        <f aca="false">IFERROR(V1419-AC1419,"")</f>
        <v>0.320229885057472</v>
      </c>
      <c r="AE1419" s="4" t="str">
        <f aca="false">IF(D1419&lt;Guide!$C$21,"Low PA",IF(TRIM(IF(ISNUMBER(AD1419),IF(N(AD1419)&lt;=-Guide!$C$24,"▼ Bat Speed  ",IF(N(AD1419)&gt;=Guide!$C$24,"▲ Bat Speed  ","")),"")&amp;IF(N(Z1419)&gt;=Guide!$C$22,"▲ Contact  ","")&amp;IF(N(Z1419)&lt;=-Guide!$C$22,"▼ Contact  ","")&amp;IF(N(AB1419)&gt;=Guide!$C$23,"▲ Chase  ","")&amp;IF(N(AB1419)&lt;=-Guide!$C$23,"▼ Chase  ",""))="","Stable",TRIM(IF(ISNUMBER(AD1419),IF(N(AD1419)&lt;=-Guide!$C$24,"▼ Bat Speed  ",IF(N(AD1419)&gt;=Guide!$C$24,"▲ Bat Speed  ","")),"")&amp;IF(N(Z1419)&gt;=Guide!$C$22,"▲ Contact  ","")&amp;IF(N(Z1419)&lt;=-Guide!$C$22,"▼ Contact  ","")&amp;IF(N(AB1419)&gt;=Guide!$C$23,"▲ Chase  ","")&amp;IF(N(AB1419)&lt;=-Guide!$C$23,"▼ Chase  ",""))))</f>
        <v>Low PA</v>
      </c>
      <c r="AF1419" s="35" t="n">
        <f aca="false">MATCH(Counts!A1419,'Season Counts'!$A$2:$A$740,0)</f>
        <v>366</v>
      </c>
    </row>
    <row r="1420" customFormat="false" ht="15" hidden="false" customHeight="false" outlineLevel="0" collapsed="false">
      <c r="A1420" s="34" t="str">
        <f aca="false">Counts!B1420</f>
        <v>LAD</v>
      </c>
      <c r="B1420" s="5" t="str">
        <f aca="false">Counts!C1420</f>
        <v>Will Smith</v>
      </c>
      <c r="C1420" s="34" t="str">
        <f aca="false">Counts!F1420</f>
        <v>Sep</v>
      </c>
      <c r="D1420" s="35" t="n">
        <f aca="false">IFERROR(Counts!P1420,"")</f>
        <v>75</v>
      </c>
      <c r="E1420" s="36" t="n">
        <f aca="false">IFERROR(Counts!R1420/Counts!Q1420,"")</f>
        <v>0.290322580645161</v>
      </c>
      <c r="F1420" s="36" t="n">
        <f aca="false">IFERROR((Counts!R1420+Counts!V1420+Counts!W1420)/(Counts!Q1420+Counts!V1420+Counts!W1420+Counts!X1420),"")</f>
        <v>0.4</v>
      </c>
      <c r="G1420" s="36" t="n">
        <f aca="false">IFERROR((Counts!R1420+Counts!S1420+2*Counts!T1420+3*Counts!U1420)/Counts!Q1420,"")</f>
        <v>0.548387096774194</v>
      </c>
      <c r="H1420" s="35" t="n">
        <f aca="false">IFERROR(Counts!U1420,"")</f>
        <v>4</v>
      </c>
      <c r="I1420" s="36" t="n">
        <f aca="false">IFERROR(Counts!Z1420/Counts!AA1420,"")</f>
        <v>0.405333333333333</v>
      </c>
      <c r="J1420" s="36" t="n">
        <f aca="false">IFERROR(Counts!AB1420/Counts!AA1420,"")</f>
        <v>0.39776</v>
      </c>
      <c r="K1420" s="37" t="n">
        <f aca="false">IFERROR((Counts!AB1420-Counts!Z1420)/Counts!AA1420,"")</f>
        <v>-0.0075733333333333</v>
      </c>
      <c r="L1420" s="38" t="n">
        <f aca="false">IFERROR(Counts!Y1420/Counts!P1420,"")</f>
        <v>0.146666666666667</v>
      </c>
      <c r="M1420" s="38" t="n">
        <f aca="false">IFERROR(Counts!V1420/Counts!P1420,"")</f>
        <v>0.146666666666667</v>
      </c>
      <c r="N1420" s="38" t="n">
        <f aca="false">IFERROR(Counts!AD1420/Counts!AC1420,"")</f>
        <v>0.0961538461538462</v>
      </c>
      <c r="O1420" s="38" t="n">
        <f aca="false">IFERROR(Counts!AE1420/Counts!AC1420,"")</f>
        <v>0.461538461538462</v>
      </c>
      <c r="P1420" s="39" t="n">
        <f aca="false">IFERROR(Counts!AG1420/Counts!AF1420,"")</f>
        <v>86.8826923076923</v>
      </c>
      <c r="Q1420" s="38" t="n">
        <f aca="false">IFERROR(Counts!AH1420/Counts!AC1420,"")</f>
        <v>0.461538461538462</v>
      </c>
      <c r="R1420" s="38" t="n">
        <f aca="false">IFERROR(Counts!N1420/Counts!M1420,"")</f>
        <v>0.196319018404908</v>
      </c>
      <c r="S1420" s="38" t="n">
        <f aca="false">IFERROR(Counts!K1420/Counts!J1420,"")</f>
        <v>0.658227848101266</v>
      </c>
      <c r="T1420" s="38" t="n">
        <f aca="false">IFERROR(Counts!I1420/Counts!H1420,"")</f>
        <v>0.154411764705882</v>
      </c>
      <c r="U1420" s="38" t="n">
        <f aca="false">IFERROR(1-Counts!L1420/Counts!K1420,"")</f>
        <v>0.875</v>
      </c>
      <c r="V1420" s="39" t="n">
        <f aca="false">IFERROR(Counts!AJ1420/Counts!AI1420,"")</f>
        <v>69.4864406779661</v>
      </c>
      <c r="W1420" s="38" t="n">
        <f aca="false">IFERROR(Counts!AK1420/Counts!AI1420,"")</f>
        <v>0.0338983050847458</v>
      </c>
      <c r="X1420" s="40" t="n">
        <f aca="false">IFERROR(Counts!O1420,"")</f>
        <v>7.356</v>
      </c>
      <c r="Y1420" s="36" t="n">
        <f aca="false">IFERROR(INDEX('Season Counts'!$Y$2:$Y$740,$AF1420)/INDEX('Season Counts'!$X$2:$X$740,$AF1420),"")</f>
        <v>0.388670289855072</v>
      </c>
      <c r="Z1420" s="37" t="n">
        <f aca="false">IFERROR(J1420-Y1420,"")</f>
        <v>0.00908971014492754</v>
      </c>
      <c r="AA1420" s="38" t="n">
        <f aca="false">IFERROR(INDEX('Season Counts'!$K$2:$K$740,$AF1420)/INDEX('Season Counts'!$J$2:$J$740,$AF1420),"")</f>
        <v>0.208681135225376</v>
      </c>
      <c r="AB1420" s="41" t="n">
        <f aca="false">IFERROR(R1420-AA1420,"")</f>
        <v>-0.0123621168204676</v>
      </c>
      <c r="AC1420" s="39" t="n">
        <f aca="false">IFERROR(INDEX('Season Counts'!$AG$2:$AG$740,$AF1420)/INDEX('Season Counts'!$AF$2:$AF$740,$AF1420),"")</f>
        <v>69.9131034482759</v>
      </c>
      <c r="AD1420" s="40" t="n">
        <f aca="false">IFERROR(V1420-AC1420,"")</f>
        <v>-0.426662770309761</v>
      </c>
      <c r="AE1420" s="4" t="str">
        <f aca="false">IF(D1420&lt;Guide!$C$21,"Low PA",IF(TRIM(IF(ISNUMBER(AD1420),IF(N(AD1420)&lt;=-Guide!$C$24,"▼ Bat Speed  ",IF(N(AD1420)&gt;=Guide!$C$24,"▲ Bat Speed  ","")),"")&amp;IF(N(Z1420)&gt;=Guide!$C$22,"▲ Contact  ","")&amp;IF(N(Z1420)&lt;=-Guide!$C$22,"▼ Contact  ","")&amp;IF(N(AB1420)&gt;=Guide!$C$23,"▲ Chase  ","")&amp;IF(N(AB1420)&lt;=-Guide!$C$23,"▼ Chase  ",""))="","Stable",TRIM(IF(ISNUMBER(AD1420),IF(N(AD1420)&lt;=-Guide!$C$24,"▼ Bat Speed  ",IF(N(AD1420)&gt;=Guide!$C$24,"▲ Bat Speed  ","")),"")&amp;IF(N(Z1420)&gt;=Guide!$C$22,"▲ Contact  ","")&amp;IF(N(Z1420)&lt;=-Guide!$C$22,"▼ Contact  ","")&amp;IF(N(AB1420)&gt;=Guide!$C$23,"▲ Chase  ","")&amp;IF(N(AB1420)&lt;=-Guide!$C$23,"▼ Chase  ",""))))</f>
        <v>Stable</v>
      </c>
      <c r="AF1420" s="35" t="n">
        <f aca="false">MATCH(Counts!A1420,'Season Counts'!$A$2:$A$740,0)</f>
        <v>366</v>
      </c>
    </row>
    <row r="1421" customFormat="false" ht="15" hidden="false" customHeight="false" outlineLevel="0" collapsed="false">
      <c r="A1421" s="34" t="str">
        <f aca="false">Counts!B1421</f>
        <v>LAD</v>
      </c>
      <c r="B1421" s="5" t="str">
        <f aca="false">Counts!C1421</f>
        <v>Alex Freeland</v>
      </c>
      <c r="C1421" s="34" t="str">
        <f aca="false">Counts!F1421</f>
        <v>Mar-Apr</v>
      </c>
      <c r="D1421" s="35" t="n">
        <f aca="false">IFERROR(Counts!P1421,"")</f>
        <v>87</v>
      </c>
      <c r="E1421" s="36" t="n">
        <f aca="false">IFERROR(Counts!R1421/Counts!Q1421,"")</f>
        <v>0.233766233766234</v>
      </c>
      <c r="F1421" s="36" t="n">
        <f aca="false">IFERROR((Counts!R1421+Counts!V1421+Counts!W1421)/(Counts!Q1421+Counts!V1421+Counts!W1421+Counts!X1421),"")</f>
        <v>0.294117647058824</v>
      </c>
      <c r="G1421" s="36" t="n">
        <f aca="false">IFERROR((Counts!R1421+Counts!S1421+2*Counts!T1421+3*Counts!U1421)/Counts!Q1421,"")</f>
        <v>0.324675324675325</v>
      </c>
      <c r="H1421" s="35" t="n">
        <f aca="false">IFERROR(Counts!U1421,"")</f>
        <v>1</v>
      </c>
      <c r="I1421" s="36" t="n">
        <f aca="false">IFERROR(Counts!Z1421/Counts!AA1421,"")</f>
        <v>0.277647058823529</v>
      </c>
      <c r="J1421" s="36" t="n">
        <f aca="false">IFERROR(Counts!AB1421/Counts!AA1421,"")</f>
        <v>0.308505882352941</v>
      </c>
      <c r="K1421" s="37" t="n">
        <f aca="false">IFERROR((Counts!AB1421-Counts!Z1421)/Counts!AA1421,"")</f>
        <v>0.0308588235294117</v>
      </c>
      <c r="L1421" s="38" t="n">
        <f aca="false">IFERROR(Counts!Y1421/Counts!P1421,"")</f>
        <v>0.298850574712644</v>
      </c>
      <c r="M1421" s="38" t="n">
        <f aca="false">IFERROR(Counts!V1421/Counts!P1421,"")</f>
        <v>0.0804597701149425</v>
      </c>
      <c r="N1421" s="38" t="n">
        <f aca="false">IFERROR(Counts!AD1421/Counts!AC1421,"")</f>
        <v>0.111111111111111</v>
      </c>
      <c r="O1421" s="38" t="n">
        <f aca="false">IFERROR(Counts!AE1421/Counts!AC1421,"")</f>
        <v>0.407407407407407</v>
      </c>
      <c r="P1421" s="39" t="n">
        <f aca="false">IFERROR(Counts!AG1421/Counts!AF1421,"")</f>
        <v>88.2962962962963</v>
      </c>
      <c r="Q1421" s="38" t="n">
        <f aca="false">IFERROR(Counts!AH1421/Counts!AC1421,"")</f>
        <v>0.37037037037037</v>
      </c>
      <c r="R1421" s="38" t="n">
        <f aca="false">IFERROR(Counts!N1421/Counts!M1421,"")</f>
        <v>0.204545454545455</v>
      </c>
      <c r="S1421" s="38" t="n">
        <f aca="false">IFERROR(Counts!K1421/Counts!J1421,"")</f>
        <v>0.588888888888889</v>
      </c>
      <c r="T1421" s="38" t="n">
        <f aca="false">IFERROR(Counts!I1421/Counts!H1421,"")</f>
        <v>0.28169014084507</v>
      </c>
      <c r="U1421" s="38" t="n">
        <f aca="false">IFERROR(1-Counts!L1421/Counts!K1421,"")</f>
        <v>0.792452830188679</v>
      </c>
      <c r="V1421" s="39" t="n">
        <f aca="false">IFERROR(Counts!AJ1421/Counts!AI1421,"")</f>
        <v>70.7168</v>
      </c>
      <c r="W1421" s="38" t="n">
        <f aca="false">IFERROR(Counts!AK1421/Counts!AI1421,"")</f>
        <v>0.064</v>
      </c>
      <c r="X1421" s="40" t="n">
        <f aca="false">IFERROR(Counts!O1421,"")</f>
        <v>-4.26</v>
      </c>
      <c r="Y1421" s="36" t="n">
        <f aca="false">IFERROR(INDEX('Season Counts'!$Y$2:$Y$740,$AF1421)/INDEX('Season Counts'!$X$2:$X$740,$AF1421),"")</f>
        <v>0.297451127819549</v>
      </c>
      <c r="Z1421" s="37" t="n">
        <f aca="false">IFERROR(J1421-Y1421,"")</f>
        <v>0.0110547545333923</v>
      </c>
      <c r="AA1421" s="38" t="n">
        <f aca="false">IFERROR(INDEX('Season Counts'!$K$2:$K$740,$AF1421)/INDEX('Season Counts'!$J$2:$J$740,$AF1421),"")</f>
        <v>0.217162872154116</v>
      </c>
      <c r="AB1421" s="41" t="n">
        <f aca="false">IFERROR(R1421-AA1421,"")</f>
        <v>-0.012617417608661</v>
      </c>
      <c r="AC1421" s="39" t="n">
        <f aca="false">IFERROR(INDEX('Season Counts'!$AG$2:$AG$740,$AF1421)/INDEX('Season Counts'!$AF$2:$AF$740,$AF1421),"")</f>
        <v>70.886118251928</v>
      </c>
      <c r="AD1421" s="40" t="n">
        <f aca="false">IFERROR(V1421-AC1421,"")</f>
        <v>-0.169318251928019</v>
      </c>
      <c r="AE1421" s="4" t="str">
        <f aca="false">IF(D1421&lt;Guide!$C$21,"Low PA",IF(TRIM(IF(ISNUMBER(AD1421),IF(N(AD1421)&lt;=-Guide!$C$24,"▼ Bat Speed  ",IF(N(AD1421)&gt;=Guide!$C$24,"▲ Bat Speed  ","")),"")&amp;IF(N(Z1421)&gt;=Guide!$C$22,"▲ Contact  ","")&amp;IF(N(Z1421)&lt;=-Guide!$C$22,"▼ Contact  ","")&amp;IF(N(AB1421)&gt;=Guide!$C$23,"▲ Chase  ","")&amp;IF(N(AB1421)&lt;=-Guide!$C$23,"▼ Chase  ",""))="","Stable",TRIM(IF(ISNUMBER(AD1421),IF(N(AD1421)&lt;=-Guide!$C$24,"▼ Bat Speed  ",IF(N(AD1421)&gt;=Guide!$C$24,"▲ Bat Speed  ","")),"")&amp;IF(N(Z1421)&gt;=Guide!$C$22,"▲ Contact  ","")&amp;IF(N(Z1421)&lt;=-Guide!$C$22,"▼ Contact  ","")&amp;IF(N(AB1421)&gt;=Guide!$C$23,"▲ Chase  ","")&amp;IF(N(AB1421)&lt;=-Guide!$C$23,"▼ Chase  ",""))))</f>
        <v>Stable</v>
      </c>
      <c r="AF1421" s="35" t="n">
        <f aca="false">MATCH(Counts!A1421,'Season Counts'!$A$2:$A$740,0)</f>
        <v>367</v>
      </c>
    </row>
    <row r="1422" customFormat="false" ht="15" hidden="false" customHeight="false" outlineLevel="0" collapsed="false">
      <c r="A1422" s="34" t="str">
        <f aca="false">Counts!B1422</f>
        <v>LAD</v>
      </c>
      <c r="B1422" s="5" t="str">
        <f aca="false">Counts!C1422</f>
        <v>Alex Freeland</v>
      </c>
      <c r="C1422" s="34" t="str">
        <f aca="false">Counts!F1422</f>
        <v>May</v>
      </c>
      <c r="D1422" s="35" t="n">
        <f aca="false">IFERROR(Counts!P1422,"")</f>
        <v>34</v>
      </c>
      <c r="E1422" s="36" t="n">
        <f aca="false">IFERROR(Counts!R1422/Counts!Q1422,"")</f>
        <v>0.241379310344828</v>
      </c>
      <c r="F1422" s="36" t="n">
        <f aca="false">IFERROR((Counts!R1422+Counts!V1422+Counts!W1422)/(Counts!Q1422+Counts!V1422+Counts!W1422+Counts!X1422),"")</f>
        <v>0.352941176470588</v>
      </c>
      <c r="G1422" s="36" t="n">
        <f aca="false">IFERROR((Counts!R1422+Counts!S1422+2*Counts!T1422+3*Counts!U1422)/Counts!Q1422,"")</f>
        <v>0.482758620689655</v>
      </c>
      <c r="H1422" s="35" t="n">
        <f aca="false">IFERROR(Counts!U1422,"")</f>
        <v>2</v>
      </c>
      <c r="I1422" s="36" t="n">
        <f aca="false">IFERROR(Counts!Z1422/Counts!AA1422,"")</f>
        <v>0.363235294117647</v>
      </c>
      <c r="J1422" s="36" t="n">
        <f aca="false">IFERROR(Counts!AB1422/Counts!AA1422,"")</f>
        <v>0.263676470588235</v>
      </c>
      <c r="K1422" s="37" t="n">
        <f aca="false">IFERROR((Counts!AB1422-Counts!Z1422)/Counts!AA1422,"")</f>
        <v>-0.0995588235294118</v>
      </c>
      <c r="L1422" s="38" t="n">
        <f aca="false">IFERROR(Counts!Y1422/Counts!P1422,"")</f>
        <v>0.205882352941176</v>
      </c>
      <c r="M1422" s="38" t="n">
        <f aca="false">IFERROR(Counts!V1422/Counts!P1422,"")</f>
        <v>0.147058823529412</v>
      </c>
      <c r="N1422" s="38" t="n">
        <f aca="false">IFERROR(Counts!AD1422/Counts!AC1422,"")</f>
        <v>0.0454545454545455</v>
      </c>
      <c r="O1422" s="38" t="n">
        <f aca="false">IFERROR(Counts!AE1422/Counts!AC1422,"")</f>
        <v>0.318181818181818</v>
      </c>
      <c r="P1422" s="39" t="n">
        <f aca="false">IFERROR(Counts!AG1422/Counts!AF1422,"")</f>
        <v>84.8227272727273</v>
      </c>
      <c r="Q1422" s="38" t="n">
        <f aca="false">IFERROR(Counts!AH1422/Counts!AC1422,"")</f>
        <v>0.318181818181818</v>
      </c>
      <c r="R1422" s="38" t="n">
        <f aca="false">IFERROR(Counts!N1422/Counts!M1422,"")</f>
        <v>0.253521126760563</v>
      </c>
      <c r="S1422" s="38" t="n">
        <f aca="false">IFERROR(Counts!K1422/Counts!J1422,"")</f>
        <v>0.545454545454545</v>
      </c>
      <c r="T1422" s="38" t="n">
        <f aca="false">IFERROR(Counts!I1422/Counts!H1422,"")</f>
        <v>0.229166666666667</v>
      </c>
      <c r="U1422" s="38" t="n">
        <f aca="false">IFERROR(1-Counts!L1422/Counts!K1422,"")</f>
        <v>0.866666666666667</v>
      </c>
      <c r="V1422" s="39" t="n">
        <f aca="false">IFERROR(Counts!AJ1422/Counts!AI1422,"")</f>
        <v>71.4277777777778</v>
      </c>
      <c r="W1422" s="38" t="n">
        <f aca="false">IFERROR(Counts!AK1422/Counts!AI1422,"")</f>
        <v>0.138888888888889</v>
      </c>
      <c r="X1422" s="40" t="n">
        <f aca="false">IFERROR(Counts!O1422,"")</f>
        <v>1.271</v>
      </c>
      <c r="Y1422" s="36" t="n">
        <f aca="false">IFERROR(INDEX('Season Counts'!$Y$2:$Y$740,$AF1422)/INDEX('Season Counts'!$X$2:$X$740,$AF1422),"")</f>
        <v>0.297451127819549</v>
      </c>
      <c r="Z1422" s="37" t="n">
        <f aca="false">IFERROR(J1422-Y1422,"")</f>
        <v>-0.0337746572313136</v>
      </c>
      <c r="AA1422" s="38" t="n">
        <f aca="false">IFERROR(INDEX('Season Counts'!$K$2:$K$740,$AF1422)/INDEX('Season Counts'!$J$2:$J$740,$AF1422),"")</f>
        <v>0.217162872154116</v>
      </c>
      <c r="AB1422" s="41" t="n">
        <f aca="false">IFERROR(R1422-AA1422,"")</f>
        <v>0.0363582546064478</v>
      </c>
      <c r="AC1422" s="39" t="n">
        <f aca="false">IFERROR(INDEX('Season Counts'!$AG$2:$AG$740,$AF1422)/INDEX('Season Counts'!$AF$2:$AF$740,$AF1422),"")</f>
        <v>70.886118251928</v>
      </c>
      <c r="AD1422" s="40" t="n">
        <f aca="false">IFERROR(V1422-AC1422,"")</f>
        <v>0.541659525849752</v>
      </c>
      <c r="AE1422" s="4" t="str">
        <f aca="false">IF(D1422&lt;Guide!$C$21,"Low PA",IF(TRIM(IF(ISNUMBER(AD1422),IF(N(AD1422)&lt;=-Guide!$C$24,"▼ Bat Speed  ",IF(N(AD1422)&gt;=Guide!$C$24,"▲ Bat Speed  ","")),"")&amp;IF(N(Z1422)&gt;=Guide!$C$22,"▲ Contact  ","")&amp;IF(N(Z1422)&lt;=-Guide!$C$22,"▼ Contact  ","")&amp;IF(N(AB1422)&gt;=Guide!$C$23,"▲ Chase  ","")&amp;IF(N(AB1422)&lt;=-Guide!$C$23,"▼ Chase  ",""))="","Stable",TRIM(IF(ISNUMBER(AD1422),IF(N(AD1422)&lt;=-Guide!$C$24,"▼ Bat Speed  ",IF(N(AD1422)&gt;=Guide!$C$24,"▲ Bat Speed  ","")),"")&amp;IF(N(Z1422)&gt;=Guide!$C$22,"▲ Contact  ","")&amp;IF(N(Z1422)&lt;=-Guide!$C$22,"▼ Contact  ","")&amp;IF(N(AB1422)&gt;=Guide!$C$23,"▲ Chase  ","")&amp;IF(N(AB1422)&lt;=-Guide!$C$23,"▼ Chase  ",""))))</f>
        <v>Low PA</v>
      </c>
      <c r="AF1422" s="35" t="n">
        <f aca="false">MATCH(Counts!A1422,'Season Counts'!$A$2:$A$740,0)</f>
        <v>367</v>
      </c>
    </row>
    <row r="1423" customFormat="false" ht="15" hidden="false" customHeight="false" outlineLevel="0" collapsed="false">
      <c r="A1423" s="34" t="str">
        <f aca="false">Counts!B1423</f>
        <v>LAD</v>
      </c>
      <c r="B1423" s="5" t="str">
        <f aca="false">Counts!C1423</f>
        <v>Alex Freeland</v>
      </c>
      <c r="C1423" s="34" t="str">
        <f aca="false">Counts!F1423</f>
        <v>Jun</v>
      </c>
      <c r="D1423" s="35" t="n">
        <f aca="false">IFERROR(Counts!P1423,"")</f>
        <v>80</v>
      </c>
      <c r="E1423" s="36" t="n">
        <f aca="false">IFERROR(Counts!R1423/Counts!Q1423,"")</f>
        <v>0.223880597014925</v>
      </c>
      <c r="F1423" s="36" t="n">
        <f aca="false">IFERROR((Counts!R1423+Counts!V1423+Counts!W1423)/(Counts!Q1423+Counts!V1423+Counts!W1423+Counts!X1423),"")</f>
        <v>0.329113924050633</v>
      </c>
      <c r="G1423" s="36" t="n">
        <f aca="false">IFERROR((Counts!R1423+Counts!S1423+2*Counts!T1423+3*Counts!U1423)/Counts!Q1423,"")</f>
        <v>0.253731343283582</v>
      </c>
      <c r="H1423" s="35" t="n">
        <f aca="false">IFERROR(Counts!U1423,"")</f>
        <v>0</v>
      </c>
      <c r="I1423" s="36" t="n">
        <f aca="false">IFERROR(Counts!Z1423/Counts!AA1423,"")</f>
        <v>0.277215189873418</v>
      </c>
      <c r="J1423" s="36" t="n">
        <f aca="false">IFERROR(Counts!AB1423/Counts!AA1423,"")</f>
        <v>0.292063291139241</v>
      </c>
      <c r="K1423" s="37" t="n">
        <f aca="false">IFERROR((Counts!AB1423-Counts!Z1423)/Counts!AA1423,"")</f>
        <v>0.0148481012658228</v>
      </c>
      <c r="L1423" s="38" t="n">
        <f aca="false">IFERROR(Counts!Y1423/Counts!P1423,"")</f>
        <v>0.2875</v>
      </c>
      <c r="M1423" s="38" t="n">
        <f aca="false">IFERROR(Counts!V1423/Counts!P1423,"")</f>
        <v>0.125</v>
      </c>
      <c r="N1423" s="38" t="n">
        <f aca="false">IFERROR(Counts!AD1423/Counts!AC1423,"")</f>
        <v>0</v>
      </c>
      <c r="O1423" s="38" t="n">
        <f aca="false">IFERROR(Counts!AE1423/Counts!AC1423,"")</f>
        <v>0.391304347826087</v>
      </c>
      <c r="P1423" s="39" t="n">
        <f aca="false">IFERROR(Counts!AG1423/Counts!AF1423,"")</f>
        <v>86.154347826087</v>
      </c>
      <c r="Q1423" s="38" t="n">
        <f aca="false">IFERROR(Counts!AH1423/Counts!AC1423,"")</f>
        <v>0.391304347826087</v>
      </c>
      <c r="R1423" s="38" t="n">
        <f aca="false">IFERROR(Counts!N1423/Counts!M1423,"")</f>
        <v>0.223463687150838</v>
      </c>
      <c r="S1423" s="38" t="n">
        <f aca="false">IFERROR(Counts!K1423/Counts!J1423,"")</f>
        <v>0.62111801242236</v>
      </c>
      <c r="T1423" s="38" t="n">
        <f aca="false">IFERROR(Counts!I1423/Counts!H1423,"")</f>
        <v>0.235714285714286</v>
      </c>
      <c r="U1423" s="38" t="n">
        <f aca="false">IFERROR(1-Counts!L1423/Counts!K1423,"")</f>
        <v>0.85</v>
      </c>
      <c r="V1423" s="39" t="n">
        <f aca="false">IFERROR(Counts!AJ1423/Counts!AI1423,"")</f>
        <v>70.6333333333333</v>
      </c>
      <c r="W1423" s="38" t="n">
        <f aca="false">IFERROR(Counts!AK1423/Counts!AI1423,"")</f>
        <v>0.0813008130081301</v>
      </c>
      <c r="X1423" s="40" t="n">
        <f aca="false">IFERROR(Counts!O1423,"")</f>
        <v>-2.112</v>
      </c>
      <c r="Y1423" s="36" t="n">
        <f aca="false">IFERROR(INDEX('Season Counts'!$Y$2:$Y$740,$AF1423)/INDEX('Season Counts'!$X$2:$X$740,$AF1423),"")</f>
        <v>0.297451127819549</v>
      </c>
      <c r="Z1423" s="37" t="n">
        <f aca="false">IFERROR(J1423-Y1423,"")</f>
        <v>-0.00538783668030834</v>
      </c>
      <c r="AA1423" s="38" t="n">
        <f aca="false">IFERROR(INDEX('Season Counts'!$K$2:$K$740,$AF1423)/INDEX('Season Counts'!$J$2:$J$740,$AF1423),"")</f>
        <v>0.217162872154116</v>
      </c>
      <c r="AB1423" s="41" t="n">
        <f aca="false">IFERROR(R1423-AA1423,"")</f>
        <v>0.00630081499672239</v>
      </c>
      <c r="AC1423" s="39" t="n">
        <f aca="false">IFERROR(INDEX('Season Counts'!$AG$2:$AG$740,$AF1423)/INDEX('Season Counts'!$AF$2:$AF$740,$AF1423),"")</f>
        <v>70.886118251928</v>
      </c>
      <c r="AD1423" s="40" t="n">
        <f aca="false">IFERROR(V1423-AC1423,"")</f>
        <v>-0.252784918594699</v>
      </c>
      <c r="AE1423" s="4" t="str">
        <f aca="false">IF(D1423&lt;Guide!$C$21,"Low PA",IF(TRIM(IF(ISNUMBER(AD1423),IF(N(AD1423)&lt;=-Guide!$C$24,"▼ Bat Speed  ",IF(N(AD1423)&gt;=Guide!$C$24,"▲ Bat Speed  ","")),"")&amp;IF(N(Z1423)&gt;=Guide!$C$22,"▲ Contact  ","")&amp;IF(N(Z1423)&lt;=-Guide!$C$22,"▼ Contact  ","")&amp;IF(N(AB1423)&gt;=Guide!$C$23,"▲ Chase  ","")&amp;IF(N(AB1423)&lt;=-Guide!$C$23,"▼ Chase  ",""))="","Stable",TRIM(IF(ISNUMBER(AD1423),IF(N(AD1423)&lt;=-Guide!$C$24,"▼ Bat Speed  ",IF(N(AD1423)&gt;=Guide!$C$24,"▲ Bat Speed  ","")),"")&amp;IF(N(Z1423)&gt;=Guide!$C$22,"▲ Contact  ","")&amp;IF(N(Z1423)&lt;=-Guide!$C$22,"▼ Contact  ","")&amp;IF(N(AB1423)&gt;=Guide!$C$23,"▲ Chase  ","")&amp;IF(N(AB1423)&lt;=-Guide!$C$23,"▼ Chase  ",""))))</f>
        <v>Stable</v>
      </c>
      <c r="AF1423" s="35" t="n">
        <f aca="false">MATCH(Counts!A1423,'Season Counts'!$A$2:$A$740,0)</f>
        <v>367</v>
      </c>
    </row>
    <row r="1424" customFormat="false" ht="15" hidden="false" customHeight="false" outlineLevel="0" collapsed="false">
      <c r="A1424" s="34" t="str">
        <f aca="false">Counts!B1424</f>
        <v>LAD</v>
      </c>
      <c r="B1424" s="5" t="str">
        <f aca="false">Counts!C1424</f>
        <v>Alex Freeland</v>
      </c>
      <c r="C1424" s="34" t="str">
        <f aca="false">Counts!F1424</f>
        <v>Jul</v>
      </c>
      <c r="D1424" s="35" t="n">
        <f aca="false">IFERROR(Counts!P1424,"")</f>
        <v>22</v>
      </c>
      <c r="E1424" s="36" t="n">
        <f aca="false">IFERROR(Counts!R1424/Counts!Q1424,"")</f>
        <v>0.227272727272727</v>
      </c>
      <c r="F1424" s="36" t="n">
        <f aca="false">IFERROR((Counts!R1424+Counts!V1424+Counts!W1424)/(Counts!Q1424+Counts!V1424+Counts!W1424+Counts!X1424),"")</f>
        <v>0.227272727272727</v>
      </c>
      <c r="G1424" s="36" t="n">
        <f aca="false">IFERROR((Counts!R1424+Counts!S1424+2*Counts!T1424+3*Counts!U1424)/Counts!Q1424,"")</f>
        <v>0.227272727272727</v>
      </c>
      <c r="H1424" s="35" t="n">
        <f aca="false">IFERROR(Counts!U1424,"")</f>
        <v>0</v>
      </c>
      <c r="I1424" s="36" t="n">
        <f aca="false">IFERROR(Counts!Z1424/Counts!AA1424,"")</f>
        <v>0.204545454545455</v>
      </c>
      <c r="J1424" s="36" t="n">
        <f aca="false">IFERROR(Counts!AB1424/Counts!AA1424,"")</f>
        <v>0.112818181818182</v>
      </c>
      <c r="K1424" s="37" t="n">
        <f aca="false">IFERROR((Counts!AB1424-Counts!Z1424)/Counts!AA1424,"")</f>
        <v>-0.0917272727272727</v>
      </c>
      <c r="L1424" s="38" t="n">
        <f aca="false">IFERROR(Counts!Y1424/Counts!P1424,"")</f>
        <v>0.545454545454545</v>
      </c>
      <c r="M1424" s="38" t="n">
        <f aca="false">IFERROR(Counts!V1424/Counts!P1424,"")</f>
        <v>0</v>
      </c>
      <c r="N1424" s="38" t="n">
        <f aca="false">IFERROR(Counts!AD1424/Counts!AC1424,"")</f>
        <v>0</v>
      </c>
      <c r="O1424" s="38" t="n">
        <f aca="false">IFERROR(Counts!AE1424/Counts!AC1424,"")</f>
        <v>0.2</v>
      </c>
      <c r="P1424" s="39" t="n">
        <f aca="false">IFERROR(Counts!AG1424/Counts!AF1424,"")</f>
        <v>87.41</v>
      </c>
      <c r="Q1424" s="38" t="n">
        <f aca="false">IFERROR(Counts!AH1424/Counts!AC1424,"")</f>
        <v>0.2</v>
      </c>
      <c r="R1424" s="38" t="n">
        <f aca="false">IFERROR(Counts!N1424/Counts!M1424,"")</f>
        <v>0.289473684210526</v>
      </c>
      <c r="S1424" s="38" t="n">
        <f aca="false">IFERROR(Counts!K1424/Counts!J1424,"")</f>
        <v>0.63265306122449</v>
      </c>
      <c r="T1424" s="38" t="n">
        <f aca="false">IFERROR(Counts!I1424/Counts!H1424,"")</f>
        <v>0.404761904761905</v>
      </c>
      <c r="U1424" s="38" t="n">
        <f aca="false">IFERROR(1-Counts!L1424/Counts!K1424,"")</f>
        <v>0.612903225806452</v>
      </c>
      <c r="V1424" s="39" t="n">
        <f aca="false">IFERROR(Counts!AJ1424/Counts!AI1424,"")</f>
        <v>70.8631578947368</v>
      </c>
      <c r="W1424" s="38" t="n">
        <f aca="false">IFERROR(Counts!AK1424/Counts!AI1424,"")</f>
        <v>0.0789473684210526</v>
      </c>
      <c r="X1424" s="40" t="n">
        <f aca="false">IFERROR(Counts!O1424,"")</f>
        <v>-1.971</v>
      </c>
      <c r="Y1424" s="36" t="n">
        <f aca="false">IFERROR(INDEX('Season Counts'!$Y$2:$Y$740,$AF1424)/INDEX('Season Counts'!$X$2:$X$740,$AF1424),"")</f>
        <v>0.297451127819549</v>
      </c>
      <c r="Z1424" s="37" t="n">
        <f aca="false">IFERROR(J1424-Y1424,"")</f>
        <v>-0.184632946001367</v>
      </c>
      <c r="AA1424" s="38" t="n">
        <f aca="false">IFERROR(INDEX('Season Counts'!$K$2:$K$740,$AF1424)/INDEX('Season Counts'!$J$2:$J$740,$AF1424),"")</f>
        <v>0.217162872154116</v>
      </c>
      <c r="AB1424" s="41" t="n">
        <f aca="false">IFERROR(R1424-AA1424,"")</f>
        <v>0.0723108120564107</v>
      </c>
      <c r="AC1424" s="39" t="n">
        <f aca="false">IFERROR(INDEX('Season Counts'!$AG$2:$AG$740,$AF1424)/INDEX('Season Counts'!$AF$2:$AF$740,$AF1424),"")</f>
        <v>70.886118251928</v>
      </c>
      <c r="AD1424" s="40" t="n">
        <f aca="false">IFERROR(V1424-AC1424,"")</f>
        <v>-0.0229603571911809</v>
      </c>
      <c r="AE1424" s="4" t="str">
        <f aca="false">IF(D1424&lt;Guide!$C$21,"Low PA",IF(TRIM(IF(ISNUMBER(AD1424),IF(N(AD1424)&lt;=-Guide!$C$24,"▼ Bat Speed  ",IF(N(AD1424)&gt;=Guide!$C$24,"▲ Bat Speed  ","")),"")&amp;IF(N(Z1424)&gt;=Guide!$C$22,"▲ Contact  ","")&amp;IF(N(Z1424)&lt;=-Guide!$C$22,"▼ Contact  ","")&amp;IF(N(AB1424)&gt;=Guide!$C$23,"▲ Chase  ","")&amp;IF(N(AB1424)&lt;=-Guide!$C$23,"▼ Chase  ",""))="","Stable",TRIM(IF(ISNUMBER(AD1424),IF(N(AD1424)&lt;=-Guide!$C$24,"▼ Bat Speed  ",IF(N(AD1424)&gt;=Guide!$C$24,"▲ Bat Speed  ","")),"")&amp;IF(N(Z1424)&gt;=Guide!$C$22,"▲ Contact  ","")&amp;IF(N(Z1424)&lt;=-Guide!$C$22,"▼ Contact  ","")&amp;IF(N(AB1424)&gt;=Guide!$C$23,"▲ Chase  ","")&amp;IF(N(AB1424)&lt;=-Guide!$C$23,"▼ Chase  ",""))))</f>
        <v>Low PA</v>
      </c>
      <c r="AF1424" s="35" t="n">
        <f aca="false">MATCH(Counts!A1424,'Season Counts'!$A$2:$A$740,0)</f>
        <v>367</v>
      </c>
    </row>
    <row r="1425" customFormat="false" ht="15" hidden="false" customHeight="false" outlineLevel="0" collapsed="false">
      <c r="A1425" s="34" t="str">
        <f aca="false">Counts!B1425</f>
        <v>LAD</v>
      </c>
      <c r="B1425" s="5" t="str">
        <f aca="false">Counts!C1425</f>
        <v>Alex Freeland</v>
      </c>
      <c r="C1425" s="34" t="str">
        <f aca="false">Counts!F1425</f>
        <v>Sep</v>
      </c>
      <c r="D1425" s="35" t="n">
        <f aca="false">IFERROR(Counts!P1425,"")</f>
        <v>46</v>
      </c>
      <c r="E1425" s="36" t="n">
        <f aca="false">IFERROR(Counts!R1425/Counts!Q1425,"")</f>
        <v>0.25</v>
      </c>
      <c r="F1425" s="36" t="n">
        <f aca="false">IFERROR((Counts!R1425+Counts!V1425+Counts!W1425)/(Counts!Q1425+Counts!V1425+Counts!W1425+Counts!X1425),"")</f>
        <v>0.41304347826087</v>
      </c>
      <c r="G1425" s="36" t="n">
        <f aca="false">IFERROR((Counts!R1425+Counts!S1425+2*Counts!T1425+3*Counts!U1425)/Counts!Q1425,"")</f>
        <v>0.388888888888889</v>
      </c>
      <c r="H1425" s="35" t="n">
        <f aca="false">IFERROR(Counts!U1425,"")</f>
        <v>1</v>
      </c>
      <c r="I1425" s="36" t="n">
        <f aca="false">IFERROR(Counts!Z1425/Counts!AA1425,"")</f>
        <v>0.367391304347826</v>
      </c>
      <c r="J1425" s="36" t="n">
        <f aca="false">IFERROR(Counts!AB1425/Counts!AA1425,"")</f>
        <v>0.39954347826087</v>
      </c>
      <c r="K1425" s="37" t="n">
        <f aca="false">IFERROR((Counts!AB1425-Counts!Z1425)/Counts!AA1425,"")</f>
        <v>0.0321521739130435</v>
      </c>
      <c r="L1425" s="38" t="n">
        <f aca="false">IFERROR(Counts!Y1425/Counts!P1425,"")</f>
        <v>0.130434782608696</v>
      </c>
      <c r="M1425" s="38" t="n">
        <f aca="false">IFERROR(Counts!V1425/Counts!P1425,"")</f>
        <v>0.217391304347826</v>
      </c>
      <c r="N1425" s="38" t="n">
        <f aca="false">IFERROR(Counts!AD1425/Counts!AC1425,"")</f>
        <v>0.1</v>
      </c>
      <c r="O1425" s="38" t="n">
        <f aca="false">IFERROR(Counts!AE1425/Counts!AC1425,"")</f>
        <v>0.5</v>
      </c>
      <c r="P1425" s="39" t="n">
        <f aca="false">IFERROR(Counts!AG1425/Counts!AF1425,"")</f>
        <v>91.83</v>
      </c>
      <c r="Q1425" s="38" t="n">
        <f aca="false">IFERROR(Counts!AH1425/Counts!AC1425,"")</f>
        <v>0.333333333333333</v>
      </c>
      <c r="R1425" s="38" t="n">
        <f aca="false">IFERROR(Counts!N1425/Counts!M1425,"")</f>
        <v>0.177570093457944</v>
      </c>
      <c r="S1425" s="38" t="n">
        <f aca="false">IFERROR(Counts!K1425/Counts!J1425,"")</f>
        <v>0.576086956521739</v>
      </c>
      <c r="T1425" s="38" t="n">
        <f aca="false">IFERROR(Counts!I1425/Counts!H1425,"")</f>
        <v>0.166666666666667</v>
      </c>
      <c r="U1425" s="38" t="n">
        <f aca="false">IFERROR(1-Counts!L1425/Counts!K1425,"")</f>
        <v>0.886792452830189</v>
      </c>
      <c r="V1425" s="39" t="n">
        <f aca="false">IFERROR(Counts!AJ1425/Counts!AI1425,"")</f>
        <v>71.3880597014925</v>
      </c>
      <c r="W1425" s="38" t="n">
        <f aca="false">IFERROR(Counts!AK1425/Counts!AI1425,"")</f>
        <v>0.134328358208955</v>
      </c>
      <c r="X1425" s="40" t="n">
        <f aca="false">IFERROR(Counts!O1425,"")</f>
        <v>1.222</v>
      </c>
      <c r="Y1425" s="36" t="n">
        <f aca="false">IFERROR(INDEX('Season Counts'!$Y$2:$Y$740,$AF1425)/INDEX('Season Counts'!$X$2:$X$740,$AF1425),"")</f>
        <v>0.297451127819549</v>
      </c>
      <c r="Z1425" s="37" t="n">
        <f aca="false">IFERROR(J1425-Y1425,"")</f>
        <v>0.102092350441321</v>
      </c>
      <c r="AA1425" s="38" t="n">
        <f aca="false">IFERROR(INDEX('Season Counts'!$K$2:$K$740,$AF1425)/INDEX('Season Counts'!$J$2:$J$740,$AF1425),"")</f>
        <v>0.217162872154116</v>
      </c>
      <c r="AB1425" s="41" t="n">
        <f aca="false">IFERROR(R1425-AA1425,"")</f>
        <v>-0.0395927786961717</v>
      </c>
      <c r="AC1425" s="39" t="n">
        <f aca="false">IFERROR(INDEX('Season Counts'!$AG$2:$AG$740,$AF1425)/INDEX('Season Counts'!$AF$2:$AF$740,$AF1425),"")</f>
        <v>70.886118251928</v>
      </c>
      <c r="AD1425" s="40" t="n">
        <f aca="false">IFERROR(V1425-AC1425,"")</f>
        <v>0.501941449564512</v>
      </c>
      <c r="AE1425" s="4" t="str">
        <f aca="false">IF(D1425&lt;Guide!$C$21,"Low PA",IF(TRIM(IF(ISNUMBER(AD1425),IF(N(AD1425)&lt;=-Guide!$C$24,"▼ Bat Speed  ",IF(N(AD1425)&gt;=Guide!$C$24,"▲ Bat Speed  ","")),"")&amp;IF(N(Z1425)&gt;=Guide!$C$22,"▲ Contact  ","")&amp;IF(N(Z1425)&lt;=-Guide!$C$22,"▼ Contact  ","")&amp;IF(N(AB1425)&gt;=Guide!$C$23,"▲ Chase  ","")&amp;IF(N(AB1425)&lt;=-Guide!$C$23,"▼ Chase  ",""))="","Stable",TRIM(IF(ISNUMBER(AD1425),IF(N(AD1425)&lt;=-Guide!$C$24,"▼ Bat Speed  ",IF(N(AD1425)&gt;=Guide!$C$24,"▲ Bat Speed  ","")),"")&amp;IF(N(Z1425)&gt;=Guide!$C$22,"▲ Contact  ","")&amp;IF(N(Z1425)&lt;=-Guide!$C$22,"▼ Contact  ","")&amp;IF(N(AB1425)&gt;=Guide!$C$23,"▲ Chase  ","")&amp;IF(N(AB1425)&lt;=-Guide!$C$23,"▼ Chase  ",""))))</f>
        <v>▲ Contact</v>
      </c>
      <c r="AF1425" s="35" t="n">
        <f aca="false">MATCH(Counts!A1425,'Season Counts'!$A$2:$A$740,0)</f>
        <v>367</v>
      </c>
    </row>
    <row r="1426" customFormat="false" ht="15" hidden="false" customHeight="false" outlineLevel="0" collapsed="false">
      <c r="A1426" s="34" t="str">
        <f aca="false">Counts!B1426</f>
        <v>LAD</v>
      </c>
      <c r="B1426" s="5" t="str">
        <f aca="false">Counts!C1426</f>
        <v>Dalton Rushing</v>
      </c>
      <c r="C1426" s="34" t="str">
        <f aca="false">Counts!F1426</f>
        <v>Mar-Apr</v>
      </c>
      <c r="D1426" s="35" t="n">
        <f aca="false">IFERROR(Counts!P1426,"")</f>
        <v>52</v>
      </c>
      <c r="E1426" s="36" t="n">
        <f aca="false">IFERROR(Counts!R1426/Counts!Q1426,"")</f>
        <v>0.347826086956522</v>
      </c>
      <c r="F1426" s="36" t="n">
        <f aca="false">IFERROR((Counts!R1426+Counts!V1426+Counts!W1426)/(Counts!Q1426+Counts!V1426+Counts!W1426+Counts!X1426),"")</f>
        <v>0.423076923076923</v>
      </c>
      <c r="G1426" s="36" t="n">
        <f aca="false">IFERROR((Counts!R1426+Counts!S1426+2*Counts!T1426+3*Counts!U1426)/Counts!Q1426,"")</f>
        <v>0.847826086956522</v>
      </c>
      <c r="H1426" s="35" t="n">
        <f aca="false">IFERROR(Counts!U1426,"")</f>
        <v>7</v>
      </c>
      <c r="I1426" s="36" t="n">
        <f aca="false">IFERROR(Counts!Z1426/Counts!AA1426,"")</f>
        <v>0.54</v>
      </c>
      <c r="J1426" s="36" t="n">
        <f aca="false">IFERROR(Counts!AB1426/Counts!AA1426,"")</f>
        <v>0.45258</v>
      </c>
      <c r="K1426" s="37" t="n">
        <f aca="false">IFERROR((Counts!AB1426-Counts!Z1426)/Counts!AA1426,"")</f>
        <v>-0.08742</v>
      </c>
      <c r="L1426" s="38" t="n">
        <f aca="false">IFERROR(Counts!Y1426/Counts!P1426,"")</f>
        <v>0.25</v>
      </c>
      <c r="M1426" s="38" t="n">
        <f aca="false">IFERROR(Counts!V1426/Counts!P1426,"")</f>
        <v>0.0769230769230769</v>
      </c>
      <c r="N1426" s="38" t="n">
        <f aca="false">IFERROR(Counts!AD1426/Counts!AC1426,"")</f>
        <v>0.151515151515152</v>
      </c>
      <c r="O1426" s="38" t="n">
        <f aca="false">IFERROR(Counts!AE1426/Counts!AC1426,"")</f>
        <v>0.515151515151515</v>
      </c>
      <c r="P1426" s="39" t="n">
        <f aca="false">IFERROR(Counts!AG1426/Counts!AF1426,"")</f>
        <v>90.2212121212121</v>
      </c>
      <c r="Q1426" s="38" t="n">
        <f aca="false">IFERROR(Counts!AH1426/Counts!AC1426,"")</f>
        <v>0.393939393939394</v>
      </c>
      <c r="R1426" s="38" t="n">
        <f aca="false">IFERROR(Counts!N1426/Counts!M1426,"")</f>
        <v>0.292134831460674</v>
      </c>
      <c r="S1426" s="38" t="n">
        <f aca="false">IFERROR(Counts!K1426/Counts!J1426,"")</f>
        <v>0.655172413793103</v>
      </c>
      <c r="T1426" s="38" t="n">
        <f aca="false">IFERROR(Counts!I1426/Counts!H1426,"")</f>
        <v>0.228915662650602</v>
      </c>
      <c r="U1426" s="38" t="n">
        <f aca="false">IFERROR(1-Counts!L1426/Counts!K1426,"")</f>
        <v>0.842105263157895</v>
      </c>
      <c r="V1426" s="39" t="n">
        <f aca="false">IFERROR(Counts!AJ1426/Counts!AI1426,"")</f>
        <v>72.7</v>
      </c>
      <c r="W1426" s="38" t="n">
        <f aca="false">IFERROR(Counts!AK1426/Counts!AI1426,"")</f>
        <v>0.191780821917808</v>
      </c>
      <c r="X1426" s="40" t="n">
        <f aca="false">IFERROR(Counts!O1426,"")</f>
        <v>8.452</v>
      </c>
      <c r="Y1426" s="36" t="n">
        <f aca="false">IFERROR(INDEX('Season Counts'!$Y$2:$Y$740,$AF1426)/INDEX('Season Counts'!$X$2:$X$740,$AF1426),"")</f>
        <v>0.33606374501992</v>
      </c>
      <c r="Z1426" s="37" t="n">
        <f aca="false">IFERROR(J1426-Y1426,"")</f>
        <v>0.11651625498008</v>
      </c>
      <c r="AA1426" s="38" t="n">
        <f aca="false">IFERROR(INDEX('Season Counts'!$K$2:$K$740,$AF1426)/INDEX('Season Counts'!$J$2:$J$740,$AF1426),"")</f>
        <v>0.304</v>
      </c>
      <c r="AB1426" s="41" t="n">
        <f aca="false">IFERROR(R1426-AA1426,"")</f>
        <v>-0.0118651685393258</v>
      </c>
      <c r="AC1426" s="39" t="n">
        <f aca="false">IFERROR(INDEX('Season Counts'!$AG$2:$AG$740,$AF1426)/INDEX('Season Counts'!$AF$2:$AF$740,$AF1426),"")</f>
        <v>72.3667464114833</v>
      </c>
      <c r="AD1426" s="40" t="n">
        <f aca="false">IFERROR(V1426-AC1426,"")</f>
        <v>0.333253588516754</v>
      </c>
      <c r="AE1426" s="4" t="str">
        <f aca="false">IF(D1426&lt;Guide!$C$21,"Low PA",IF(TRIM(IF(ISNUMBER(AD1426),IF(N(AD1426)&lt;=-Guide!$C$24,"▼ Bat Speed  ",IF(N(AD1426)&gt;=Guide!$C$24,"▲ Bat Speed  ","")),"")&amp;IF(N(Z1426)&gt;=Guide!$C$22,"▲ Contact  ","")&amp;IF(N(Z1426)&lt;=-Guide!$C$22,"▼ Contact  ","")&amp;IF(N(AB1426)&gt;=Guide!$C$23,"▲ Chase  ","")&amp;IF(N(AB1426)&lt;=-Guide!$C$23,"▼ Chase  ",""))="","Stable",TRIM(IF(ISNUMBER(AD1426),IF(N(AD1426)&lt;=-Guide!$C$24,"▼ Bat Speed  ",IF(N(AD1426)&gt;=Guide!$C$24,"▲ Bat Speed  ","")),"")&amp;IF(N(Z1426)&gt;=Guide!$C$22,"▲ Contact  ","")&amp;IF(N(Z1426)&lt;=-Guide!$C$22,"▼ Contact  ","")&amp;IF(N(AB1426)&gt;=Guide!$C$23,"▲ Chase  ","")&amp;IF(N(AB1426)&lt;=-Guide!$C$23,"▼ Chase  ",""))))</f>
        <v>▲ Contact</v>
      </c>
      <c r="AF1426" s="35" t="n">
        <f aca="false">MATCH(Counts!A1426,'Season Counts'!$A$2:$A$740,0)</f>
        <v>368</v>
      </c>
    </row>
    <row r="1427" customFormat="false" ht="15" hidden="false" customHeight="false" outlineLevel="0" collapsed="false">
      <c r="A1427" s="34" t="str">
        <f aca="false">Counts!B1427</f>
        <v>LAD</v>
      </c>
      <c r="B1427" s="5" t="str">
        <f aca="false">Counts!C1427</f>
        <v>Dalton Rushing</v>
      </c>
      <c r="C1427" s="34" t="str">
        <f aca="false">Counts!F1427</f>
        <v>May</v>
      </c>
      <c r="D1427" s="35" t="n">
        <f aca="false">IFERROR(Counts!P1427,"")</f>
        <v>46</v>
      </c>
      <c r="E1427" s="36" t="n">
        <f aca="false">IFERROR(Counts!R1427/Counts!Q1427,"")</f>
        <v>0.146341463414634</v>
      </c>
      <c r="F1427" s="36" t="n">
        <f aca="false">IFERROR((Counts!R1427+Counts!V1427+Counts!W1427)/(Counts!Q1427+Counts!V1427+Counts!W1427+Counts!X1427),"")</f>
        <v>0.239130434782609</v>
      </c>
      <c r="G1427" s="36" t="n">
        <f aca="false">IFERROR((Counts!R1427+Counts!S1427+2*Counts!T1427+3*Counts!U1427)/Counts!Q1427,"")</f>
        <v>0.146341463414634</v>
      </c>
      <c r="H1427" s="35" t="n">
        <f aca="false">IFERROR(Counts!U1427,"")</f>
        <v>0</v>
      </c>
      <c r="I1427" s="36" t="n">
        <f aca="false">IFERROR(Counts!Z1427/Counts!AA1427,"")</f>
        <v>0.193478260869565</v>
      </c>
      <c r="J1427" s="36" t="n">
        <f aca="false">IFERROR(Counts!AB1427/Counts!AA1427,"")</f>
        <v>0.259065217391304</v>
      </c>
      <c r="K1427" s="37" t="n">
        <f aca="false">IFERROR((Counts!AB1427-Counts!Z1427)/Counts!AA1427,"")</f>
        <v>0.0655869565217391</v>
      </c>
      <c r="L1427" s="38" t="n">
        <f aca="false">IFERROR(Counts!Y1427/Counts!P1427,"")</f>
        <v>0.260869565217391</v>
      </c>
      <c r="M1427" s="38" t="n">
        <f aca="false">IFERROR(Counts!V1427/Counts!P1427,"")</f>
        <v>0.0869565217391304</v>
      </c>
      <c r="N1427" s="38" t="n">
        <f aca="false">IFERROR(Counts!AD1427/Counts!AC1427,"")</f>
        <v>0.0344827586206897</v>
      </c>
      <c r="O1427" s="38" t="n">
        <f aca="false">IFERROR(Counts!AE1427/Counts!AC1427,"")</f>
        <v>0.275862068965517</v>
      </c>
      <c r="P1427" s="39" t="n">
        <f aca="false">IFERROR(Counts!AG1427/Counts!AF1427,"")</f>
        <v>82.9586206896552</v>
      </c>
      <c r="Q1427" s="38" t="n">
        <f aca="false">IFERROR(Counts!AH1427/Counts!AC1427,"")</f>
        <v>0.275862068965517</v>
      </c>
      <c r="R1427" s="38" t="n">
        <f aca="false">IFERROR(Counts!N1427/Counts!M1427,"")</f>
        <v>0.340909090909091</v>
      </c>
      <c r="S1427" s="38" t="n">
        <f aca="false">IFERROR(Counts!K1427/Counts!J1427,"")</f>
        <v>0.743243243243243</v>
      </c>
      <c r="T1427" s="38" t="n">
        <f aca="false">IFERROR(Counts!I1427/Counts!H1427,"")</f>
        <v>0.329411764705882</v>
      </c>
      <c r="U1427" s="38" t="n">
        <f aca="false">IFERROR(1-Counts!L1427/Counts!K1427,"")</f>
        <v>0.8</v>
      </c>
      <c r="V1427" s="39" t="n">
        <f aca="false">IFERROR(Counts!AJ1427/Counts!AI1427,"")</f>
        <v>72.27625</v>
      </c>
      <c r="W1427" s="38" t="n">
        <f aca="false">IFERROR(Counts!AK1427/Counts!AI1427,"")</f>
        <v>0.1625</v>
      </c>
      <c r="X1427" s="40" t="n">
        <f aca="false">IFERROR(Counts!O1427,"")</f>
        <v>-4.919</v>
      </c>
      <c r="Y1427" s="36" t="n">
        <f aca="false">IFERROR(INDEX('Season Counts'!$Y$2:$Y$740,$AF1427)/INDEX('Season Counts'!$X$2:$X$740,$AF1427),"")</f>
        <v>0.33606374501992</v>
      </c>
      <c r="Z1427" s="37" t="n">
        <f aca="false">IFERROR(J1427-Y1427,"")</f>
        <v>-0.076998527628616</v>
      </c>
      <c r="AA1427" s="38" t="n">
        <f aca="false">IFERROR(INDEX('Season Counts'!$K$2:$K$740,$AF1427)/INDEX('Season Counts'!$J$2:$J$740,$AF1427),"")</f>
        <v>0.304</v>
      </c>
      <c r="AB1427" s="41" t="n">
        <f aca="false">IFERROR(R1427-AA1427,"")</f>
        <v>0.0369090909090909</v>
      </c>
      <c r="AC1427" s="39" t="n">
        <f aca="false">IFERROR(INDEX('Season Counts'!$AG$2:$AG$740,$AF1427)/INDEX('Season Counts'!$AF$2:$AF$740,$AF1427),"")</f>
        <v>72.3667464114833</v>
      </c>
      <c r="AD1427" s="40" t="n">
        <f aca="false">IFERROR(V1427-AC1427,"")</f>
        <v>-0.0904964114832438</v>
      </c>
      <c r="AE1427" s="4" t="str">
        <f aca="false">IF(D1427&lt;Guide!$C$21,"Low PA",IF(TRIM(IF(ISNUMBER(AD1427),IF(N(AD1427)&lt;=-Guide!$C$24,"▼ Bat Speed  ",IF(N(AD1427)&gt;=Guide!$C$24,"▲ Bat Speed  ","")),"")&amp;IF(N(Z1427)&gt;=Guide!$C$22,"▲ Contact  ","")&amp;IF(N(Z1427)&lt;=-Guide!$C$22,"▼ Contact  ","")&amp;IF(N(AB1427)&gt;=Guide!$C$23,"▲ Chase  ","")&amp;IF(N(AB1427)&lt;=-Guide!$C$23,"▼ Chase  ",""))="","Stable",TRIM(IF(ISNUMBER(AD1427),IF(N(AD1427)&lt;=-Guide!$C$24,"▼ Bat Speed  ",IF(N(AD1427)&gt;=Guide!$C$24,"▲ Bat Speed  ","")),"")&amp;IF(N(Z1427)&gt;=Guide!$C$22,"▲ Contact  ","")&amp;IF(N(Z1427)&lt;=-Guide!$C$22,"▼ Contact  ","")&amp;IF(N(AB1427)&gt;=Guide!$C$23,"▲ Chase  ","")&amp;IF(N(AB1427)&lt;=-Guide!$C$23,"▼ Chase  ",""))))</f>
        <v>▼ Contact</v>
      </c>
      <c r="AF1427" s="35" t="n">
        <f aca="false">MATCH(Counts!A1427,'Season Counts'!$A$2:$A$740,0)</f>
        <v>368</v>
      </c>
    </row>
    <row r="1428" customFormat="false" ht="15" hidden="false" customHeight="false" outlineLevel="0" collapsed="false">
      <c r="A1428" s="34" t="str">
        <f aca="false">Counts!B1428</f>
        <v>LAD</v>
      </c>
      <c r="B1428" s="5" t="str">
        <f aca="false">Counts!C1428</f>
        <v>Dalton Rushing</v>
      </c>
      <c r="C1428" s="34" t="str">
        <f aca="false">Counts!F1428</f>
        <v>Jun</v>
      </c>
      <c r="D1428" s="35" t="n">
        <f aca="false">IFERROR(Counts!P1428,"")</f>
        <v>77</v>
      </c>
      <c r="E1428" s="36" t="n">
        <f aca="false">IFERROR(Counts!R1428/Counts!Q1428,"")</f>
        <v>0.235294117647059</v>
      </c>
      <c r="F1428" s="36" t="n">
        <f aca="false">IFERROR((Counts!R1428+Counts!V1428+Counts!W1428)/(Counts!Q1428+Counts!V1428+Counts!W1428+Counts!X1428),"")</f>
        <v>0.324675324675325</v>
      </c>
      <c r="G1428" s="36" t="n">
        <f aca="false">IFERROR((Counts!R1428+Counts!S1428+2*Counts!T1428+3*Counts!U1428)/Counts!Q1428,"")</f>
        <v>0.397058823529412</v>
      </c>
      <c r="H1428" s="35" t="n">
        <f aca="false">IFERROR(Counts!U1428,"")</f>
        <v>2</v>
      </c>
      <c r="I1428" s="36" t="n">
        <f aca="false">IFERROR(Counts!Z1428/Counts!AA1428,"")</f>
        <v>0.32012987012987</v>
      </c>
      <c r="J1428" s="36" t="n">
        <f aca="false">IFERROR(Counts!AB1428/Counts!AA1428,"")</f>
        <v>0.316701298701299</v>
      </c>
      <c r="K1428" s="37" t="n">
        <f aca="false">IFERROR((Counts!AB1428-Counts!Z1428)/Counts!AA1428,"")</f>
        <v>-0.00342857142857142</v>
      </c>
      <c r="L1428" s="38" t="n">
        <f aca="false">IFERROR(Counts!Y1428/Counts!P1428,"")</f>
        <v>0.272727272727273</v>
      </c>
      <c r="M1428" s="38" t="n">
        <f aca="false">IFERROR(Counts!V1428/Counts!P1428,"")</f>
        <v>0.103896103896104</v>
      </c>
      <c r="N1428" s="38" t="n">
        <f aca="false">IFERROR(Counts!AD1428/Counts!AC1428,"")</f>
        <v>0.106382978723404</v>
      </c>
      <c r="O1428" s="38" t="n">
        <f aca="false">IFERROR(Counts!AE1428/Counts!AC1428,"")</f>
        <v>0.425531914893617</v>
      </c>
      <c r="P1428" s="39" t="n">
        <f aca="false">IFERROR(Counts!AG1428/Counts!AF1428,"")</f>
        <v>90</v>
      </c>
      <c r="Q1428" s="38" t="n">
        <f aca="false">IFERROR(Counts!AH1428/Counts!AC1428,"")</f>
        <v>0.425531914893617</v>
      </c>
      <c r="R1428" s="38" t="n">
        <f aca="false">IFERROR(Counts!N1428/Counts!M1428,"")</f>
        <v>0.312101910828025</v>
      </c>
      <c r="S1428" s="38" t="n">
        <f aca="false">IFERROR(Counts!K1428/Counts!J1428,"")</f>
        <v>0.726027397260274</v>
      </c>
      <c r="T1428" s="38" t="n">
        <f aca="false">IFERROR(Counts!I1428/Counts!H1428,"")</f>
        <v>0.316129032258065</v>
      </c>
      <c r="U1428" s="38" t="n">
        <f aca="false">IFERROR(1-Counts!L1428/Counts!K1428,"")</f>
        <v>0.783018867924528</v>
      </c>
      <c r="V1428" s="39" t="n">
        <f aca="false">IFERROR(Counts!AJ1428/Counts!AI1428,"")</f>
        <v>72.2451851851852</v>
      </c>
      <c r="W1428" s="38" t="n">
        <f aca="false">IFERROR(Counts!AK1428/Counts!AI1428,"")</f>
        <v>0.125925925925926</v>
      </c>
      <c r="X1428" s="40" t="n">
        <f aca="false">IFERROR(Counts!O1428,"")</f>
        <v>-0.721</v>
      </c>
      <c r="Y1428" s="36" t="n">
        <f aca="false">IFERROR(INDEX('Season Counts'!$Y$2:$Y$740,$AF1428)/INDEX('Season Counts'!$X$2:$X$740,$AF1428),"")</f>
        <v>0.33606374501992</v>
      </c>
      <c r="Z1428" s="37" t="n">
        <f aca="false">IFERROR(J1428-Y1428,"")</f>
        <v>-0.0193624463186216</v>
      </c>
      <c r="AA1428" s="38" t="n">
        <f aca="false">IFERROR(INDEX('Season Counts'!$K$2:$K$740,$AF1428)/INDEX('Season Counts'!$J$2:$J$740,$AF1428),"")</f>
        <v>0.304</v>
      </c>
      <c r="AB1428" s="41" t="n">
        <f aca="false">IFERROR(R1428-AA1428,"")</f>
        <v>0.00810191082802547</v>
      </c>
      <c r="AC1428" s="39" t="n">
        <f aca="false">IFERROR(INDEX('Season Counts'!$AG$2:$AG$740,$AF1428)/INDEX('Season Counts'!$AF$2:$AF$740,$AF1428),"")</f>
        <v>72.3667464114833</v>
      </c>
      <c r="AD1428" s="40" t="n">
        <f aca="false">IFERROR(V1428-AC1428,"")</f>
        <v>-0.121561226298056</v>
      </c>
      <c r="AE1428" s="4" t="str">
        <f aca="false">IF(D1428&lt;Guide!$C$21,"Low PA",IF(TRIM(IF(ISNUMBER(AD1428),IF(N(AD1428)&lt;=-Guide!$C$24,"▼ Bat Speed  ",IF(N(AD1428)&gt;=Guide!$C$24,"▲ Bat Speed  ","")),"")&amp;IF(N(Z1428)&gt;=Guide!$C$22,"▲ Contact  ","")&amp;IF(N(Z1428)&lt;=-Guide!$C$22,"▼ Contact  ","")&amp;IF(N(AB1428)&gt;=Guide!$C$23,"▲ Chase  ","")&amp;IF(N(AB1428)&lt;=-Guide!$C$23,"▼ Chase  ",""))="","Stable",TRIM(IF(ISNUMBER(AD1428),IF(N(AD1428)&lt;=-Guide!$C$24,"▼ Bat Speed  ",IF(N(AD1428)&gt;=Guide!$C$24,"▲ Bat Speed  ","")),"")&amp;IF(N(Z1428)&gt;=Guide!$C$22,"▲ Contact  ","")&amp;IF(N(Z1428)&lt;=-Guide!$C$22,"▼ Contact  ","")&amp;IF(N(AB1428)&gt;=Guide!$C$23,"▲ Chase  ","")&amp;IF(N(AB1428)&lt;=-Guide!$C$23,"▼ Chase  ",""))))</f>
        <v>Stable</v>
      </c>
      <c r="AF1428" s="35" t="n">
        <f aca="false">MATCH(Counts!A1428,'Season Counts'!$A$2:$A$740,0)</f>
        <v>368</v>
      </c>
    </row>
    <row r="1429" customFormat="false" ht="15" hidden="false" customHeight="false" outlineLevel="0" collapsed="false">
      <c r="A1429" s="34" t="str">
        <f aca="false">Counts!B1429</f>
        <v>LAD</v>
      </c>
      <c r="B1429" s="5" t="str">
        <f aca="false">Counts!C1429</f>
        <v>Dalton Rushing</v>
      </c>
      <c r="C1429" s="34" t="str">
        <f aca="false">Counts!F1429</f>
        <v>Jul</v>
      </c>
      <c r="D1429" s="35" t="n">
        <f aca="false">IFERROR(Counts!P1429,"")</f>
        <v>67</v>
      </c>
      <c r="E1429" s="36" t="n">
        <f aca="false">IFERROR(Counts!R1429/Counts!Q1429,"")</f>
        <v>0.288135593220339</v>
      </c>
      <c r="F1429" s="36" t="n">
        <f aca="false">IFERROR((Counts!R1429+Counts!V1429+Counts!W1429)/(Counts!Q1429+Counts!V1429+Counts!W1429+Counts!X1429),"")</f>
        <v>0.358208955223881</v>
      </c>
      <c r="G1429" s="36" t="n">
        <f aca="false">IFERROR((Counts!R1429+Counts!S1429+2*Counts!T1429+3*Counts!U1429)/Counts!Q1429,"")</f>
        <v>0.525423728813559</v>
      </c>
      <c r="H1429" s="35" t="n">
        <f aca="false">IFERROR(Counts!U1429,"")</f>
        <v>3</v>
      </c>
      <c r="I1429" s="36" t="n">
        <f aca="false">IFERROR(Counts!Z1429/Counts!AA1429,"")</f>
        <v>0.376865671641791</v>
      </c>
      <c r="J1429" s="36" t="n">
        <f aca="false">IFERROR(Counts!AB1429/Counts!AA1429,"")</f>
        <v>0.359298507462687</v>
      </c>
      <c r="K1429" s="37" t="n">
        <f aca="false">IFERROR((Counts!AB1429-Counts!Z1429)/Counts!AA1429,"")</f>
        <v>-0.0175671641791045</v>
      </c>
      <c r="L1429" s="38" t="n">
        <f aca="false">IFERROR(Counts!Y1429/Counts!P1429,"")</f>
        <v>0.343283582089552</v>
      </c>
      <c r="M1429" s="38" t="n">
        <f aca="false">IFERROR(Counts!V1429/Counts!P1429,"")</f>
        <v>0.104477611940299</v>
      </c>
      <c r="N1429" s="38" t="n">
        <f aca="false">IFERROR(Counts!AD1429/Counts!AC1429,"")</f>
        <v>0.189189189189189</v>
      </c>
      <c r="O1429" s="38" t="n">
        <f aca="false">IFERROR(Counts!AE1429/Counts!AC1429,"")</f>
        <v>0.540540540540541</v>
      </c>
      <c r="P1429" s="39" t="n">
        <f aca="false">IFERROR(Counts!AG1429/Counts!AF1429,"")</f>
        <v>90.1972972972973</v>
      </c>
      <c r="Q1429" s="38" t="n">
        <f aca="false">IFERROR(Counts!AH1429/Counts!AC1429,"")</f>
        <v>0.45945945945946</v>
      </c>
      <c r="R1429" s="38" t="n">
        <f aca="false">IFERROR(Counts!N1429/Counts!M1429,"")</f>
        <v>0.277777777777778</v>
      </c>
      <c r="S1429" s="38" t="n">
        <f aca="false">IFERROR(Counts!K1429/Counts!J1429,"")</f>
        <v>0.688</v>
      </c>
      <c r="T1429" s="38" t="n">
        <f aca="false">IFERROR(Counts!I1429/Counts!H1429,"")</f>
        <v>0.26984126984127</v>
      </c>
      <c r="U1429" s="38" t="n">
        <f aca="false">IFERROR(1-Counts!L1429/Counts!K1429,"")</f>
        <v>0.813953488372093</v>
      </c>
      <c r="V1429" s="39" t="n">
        <f aca="false">IFERROR(Counts!AJ1429/Counts!AI1429,"")</f>
        <v>72.463963963964</v>
      </c>
      <c r="W1429" s="38" t="n">
        <f aca="false">IFERROR(Counts!AK1429/Counts!AI1429,"")</f>
        <v>0.171171171171171</v>
      </c>
      <c r="X1429" s="40" t="n">
        <f aca="false">IFERROR(Counts!O1429,"")</f>
        <v>3.835</v>
      </c>
      <c r="Y1429" s="36" t="n">
        <f aca="false">IFERROR(INDEX('Season Counts'!$Y$2:$Y$740,$AF1429)/INDEX('Season Counts'!$X$2:$X$740,$AF1429),"")</f>
        <v>0.33606374501992</v>
      </c>
      <c r="Z1429" s="37" t="n">
        <f aca="false">IFERROR(J1429-Y1429,"")</f>
        <v>0.0232347624427663</v>
      </c>
      <c r="AA1429" s="38" t="n">
        <f aca="false">IFERROR(INDEX('Season Counts'!$K$2:$K$740,$AF1429)/INDEX('Season Counts'!$J$2:$J$740,$AF1429),"")</f>
        <v>0.304</v>
      </c>
      <c r="AB1429" s="41" t="n">
        <f aca="false">IFERROR(R1429-AA1429,"")</f>
        <v>-0.0262222222222222</v>
      </c>
      <c r="AC1429" s="39" t="n">
        <f aca="false">IFERROR(INDEX('Season Counts'!$AG$2:$AG$740,$AF1429)/INDEX('Season Counts'!$AF$2:$AF$740,$AF1429),"")</f>
        <v>72.3667464114833</v>
      </c>
      <c r="AD1429" s="40" t="n">
        <f aca="false">IFERROR(V1429-AC1429,"")</f>
        <v>0.0972175524807142</v>
      </c>
      <c r="AE1429" s="4" t="str">
        <f aca="false">IF(D1429&lt;Guide!$C$21,"Low PA",IF(TRIM(IF(ISNUMBER(AD1429),IF(N(AD1429)&lt;=-Guide!$C$24,"▼ Bat Speed  ",IF(N(AD1429)&gt;=Guide!$C$24,"▲ Bat Speed  ","")),"")&amp;IF(N(Z1429)&gt;=Guide!$C$22,"▲ Contact  ","")&amp;IF(N(Z1429)&lt;=-Guide!$C$22,"▼ Contact  ","")&amp;IF(N(AB1429)&gt;=Guide!$C$23,"▲ Chase  ","")&amp;IF(N(AB1429)&lt;=-Guide!$C$23,"▼ Chase  ",""))="","Stable",TRIM(IF(ISNUMBER(AD1429),IF(N(AD1429)&lt;=-Guide!$C$24,"▼ Bat Speed  ",IF(N(AD1429)&gt;=Guide!$C$24,"▲ Bat Speed  ","")),"")&amp;IF(N(Z1429)&gt;=Guide!$C$22,"▲ Contact  ","")&amp;IF(N(Z1429)&lt;=-Guide!$C$22,"▼ Contact  ","")&amp;IF(N(AB1429)&gt;=Guide!$C$23,"▲ Chase  ","")&amp;IF(N(AB1429)&lt;=-Guide!$C$23,"▼ Chase  ",""))))</f>
        <v>Stable</v>
      </c>
      <c r="AF1429" s="35" t="n">
        <f aca="false">MATCH(Counts!A1429,'Season Counts'!$A$2:$A$740,0)</f>
        <v>368</v>
      </c>
    </row>
    <row r="1430" customFormat="false" ht="15" hidden="false" customHeight="false" outlineLevel="0" collapsed="false">
      <c r="A1430" s="34" t="str">
        <f aca="false">Counts!B1430</f>
        <v>LAD</v>
      </c>
      <c r="B1430" s="5" t="str">
        <f aca="false">Counts!C1430</f>
        <v>Dalton Rushing</v>
      </c>
      <c r="C1430" s="34" t="str">
        <f aca="false">Counts!F1430</f>
        <v>Aug</v>
      </c>
      <c r="D1430" s="35" t="n">
        <f aca="false">IFERROR(Counts!P1430,"")</f>
        <v>3</v>
      </c>
      <c r="E1430" s="36" t="n">
        <f aca="false">IFERROR(Counts!R1430/Counts!Q1430,"")</f>
        <v>0</v>
      </c>
      <c r="F1430" s="36" t="n">
        <f aca="false">IFERROR((Counts!R1430+Counts!V1430+Counts!W1430)/(Counts!Q1430+Counts!V1430+Counts!W1430+Counts!X1430),"")</f>
        <v>0</v>
      </c>
      <c r="G1430" s="36" t="n">
        <f aca="false">IFERROR((Counts!R1430+Counts!S1430+2*Counts!T1430+3*Counts!U1430)/Counts!Q1430,"")</f>
        <v>0</v>
      </c>
      <c r="H1430" s="35" t="n">
        <f aca="false">IFERROR(Counts!U1430,"")</f>
        <v>0</v>
      </c>
      <c r="I1430" s="36" t="n">
        <f aca="false">IFERROR(Counts!Z1430/Counts!AA1430,"")</f>
        <v>0</v>
      </c>
      <c r="J1430" s="36" t="n">
        <f aca="false">IFERROR(Counts!AB1430/Counts!AA1430,"")</f>
        <v>0.123333333333333</v>
      </c>
      <c r="K1430" s="37" t="n">
        <f aca="false">IFERROR((Counts!AB1430-Counts!Z1430)/Counts!AA1430,"")</f>
        <v>0.123333333333333</v>
      </c>
      <c r="L1430" s="38" t="n">
        <f aca="false">IFERROR(Counts!Y1430/Counts!P1430,"")</f>
        <v>0.333333333333333</v>
      </c>
      <c r="M1430" s="38" t="n">
        <f aca="false">IFERROR(Counts!V1430/Counts!P1430,"")</f>
        <v>0</v>
      </c>
      <c r="N1430" s="38" t="n">
        <f aca="false">IFERROR(Counts!AD1430/Counts!AC1430,"")</f>
        <v>0</v>
      </c>
      <c r="O1430" s="38" t="n">
        <f aca="false">IFERROR(Counts!AE1430/Counts!AC1430,"")</f>
        <v>0.5</v>
      </c>
      <c r="P1430" s="39" t="n">
        <f aca="false">IFERROR(Counts!AG1430/Counts!AF1430,"")</f>
        <v>95.05</v>
      </c>
      <c r="Q1430" s="38" t="n">
        <f aca="false">IFERROR(Counts!AH1430/Counts!AC1430,"")</f>
        <v>0</v>
      </c>
      <c r="R1430" s="38" t="n">
        <f aca="false">IFERROR(Counts!N1430/Counts!M1430,"")</f>
        <v>0.5</v>
      </c>
      <c r="S1430" s="38" t="n">
        <f aca="false">IFERROR(Counts!K1430/Counts!J1430,"")</f>
        <v>0.75</v>
      </c>
      <c r="T1430" s="38" t="n">
        <f aca="false">IFERROR(Counts!I1430/Counts!H1430,"")</f>
        <v>0.6</v>
      </c>
      <c r="U1430" s="38" t="n">
        <f aca="false">IFERROR(1-Counts!L1430/Counts!K1430,"")</f>
        <v>0.333333333333333</v>
      </c>
      <c r="V1430" s="39" t="n">
        <f aca="false">IFERROR(Counts!AJ1430/Counts!AI1430,"")</f>
        <v>71.26</v>
      </c>
      <c r="W1430" s="38" t="n">
        <f aca="false">IFERROR(Counts!AK1430/Counts!AI1430,"")</f>
        <v>0</v>
      </c>
      <c r="X1430" s="40" t="n">
        <f aca="false">IFERROR(Counts!O1430,"")</f>
        <v>-0.749</v>
      </c>
      <c r="Y1430" s="36" t="n">
        <f aca="false">IFERROR(INDEX('Season Counts'!$Y$2:$Y$740,$AF1430)/INDEX('Season Counts'!$X$2:$X$740,$AF1430),"")</f>
        <v>0.33606374501992</v>
      </c>
      <c r="Z1430" s="37" t="n">
        <f aca="false">IFERROR(J1430-Y1430,"")</f>
        <v>-0.212730411686587</v>
      </c>
      <c r="AA1430" s="38" t="n">
        <f aca="false">IFERROR(INDEX('Season Counts'!$K$2:$K$740,$AF1430)/INDEX('Season Counts'!$J$2:$J$740,$AF1430),"")</f>
        <v>0.304</v>
      </c>
      <c r="AB1430" s="41" t="n">
        <f aca="false">IFERROR(R1430-AA1430,"")</f>
        <v>0.196</v>
      </c>
      <c r="AC1430" s="39" t="n">
        <f aca="false">IFERROR(INDEX('Season Counts'!$AG$2:$AG$740,$AF1430)/INDEX('Season Counts'!$AF$2:$AF$740,$AF1430),"")</f>
        <v>72.3667464114833</v>
      </c>
      <c r="AD1430" s="40" t="n">
        <f aca="false">IFERROR(V1430-AC1430,"")</f>
        <v>-1.10674641148324</v>
      </c>
      <c r="AE1430" s="4" t="str">
        <f aca="false">IF(D1430&lt;Guide!$C$21,"Low PA",IF(TRIM(IF(ISNUMBER(AD1430),IF(N(AD1430)&lt;=-Guide!$C$24,"▼ Bat Speed  ",IF(N(AD1430)&gt;=Guide!$C$24,"▲ Bat Speed  ","")),"")&amp;IF(N(Z1430)&gt;=Guide!$C$22,"▲ Contact  ","")&amp;IF(N(Z1430)&lt;=-Guide!$C$22,"▼ Contact  ","")&amp;IF(N(AB1430)&gt;=Guide!$C$23,"▲ Chase  ","")&amp;IF(N(AB1430)&lt;=-Guide!$C$23,"▼ Chase  ",""))="","Stable",TRIM(IF(ISNUMBER(AD1430),IF(N(AD1430)&lt;=-Guide!$C$24,"▼ Bat Speed  ",IF(N(AD1430)&gt;=Guide!$C$24,"▲ Bat Speed  ","")),"")&amp;IF(N(Z1430)&gt;=Guide!$C$22,"▲ Contact  ","")&amp;IF(N(Z1430)&lt;=-Guide!$C$22,"▼ Contact  ","")&amp;IF(N(AB1430)&gt;=Guide!$C$23,"▲ Chase  ","")&amp;IF(N(AB1430)&lt;=-Guide!$C$23,"▼ Chase  ",""))))</f>
        <v>Low PA</v>
      </c>
      <c r="AF1430" s="35" t="n">
        <f aca="false">MATCH(Counts!A1430,'Season Counts'!$A$2:$A$740,0)</f>
        <v>368</v>
      </c>
    </row>
    <row r="1431" customFormat="false" ht="15" hidden="false" customHeight="false" outlineLevel="0" collapsed="false">
      <c r="A1431" s="34" t="str">
        <f aca="false">Counts!B1431</f>
        <v>LAD</v>
      </c>
      <c r="B1431" s="5" t="str">
        <f aca="false">Counts!C1431</f>
        <v>Dalton Rushing</v>
      </c>
      <c r="C1431" s="34" t="str">
        <f aca="false">Counts!F1431</f>
        <v>Sep</v>
      </c>
      <c r="D1431" s="35" t="n">
        <f aca="false">IFERROR(Counts!P1431,"")</f>
        <v>8</v>
      </c>
      <c r="E1431" s="36" t="n">
        <f aca="false">IFERROR(Counts!R1431/Counts!Q1431,"")</f>
        <v>0</v>
      </c>
      <c r="F1431" s="36" t="n">
        <f aca="false">IFERROR((Counts!R1431+Counts!V1431+Counts!W1431)/(Counts!Q1431+Counts!V1431+Counts!W1431+Counts!X1431),"")</f>
        <v>0.125</v>
      </c>
      <c r="G1431" s="36" t="n">
        <f aca="false">IFERROR((Counts!R1431+Counts!S1431+2*Counts!T1431+3*Counts!U1431)/Counts!Q1431,"")</f>
        <v>0</v>
      </c>
      <c r="H1431" s="35" t="n">
        <f aca="false">IFERROR(Counts!U1431,"")</f>
        <v>0</v>
      </c>
      <c r="I1431" s="36" t="n">
        <f aca="false">IFERROR(Counts!Z1431/Counts!AA1431,"")</f>
        <v>0.0875</v>
      </c>
      <c r="J1431" s="36" t="n">
        <f aca="false">IFERROR(Counts!AB1431/Counts!AA1431,"")</f>
        <v>0.122125</v>
      </c>
      <c r="K1431" s="37" t="n">
        <f aca="false">IFERROR((Counts!AB1431-Counts!Z1431)/Counts!AA1431,"")</f>
        <v>0.034625</v>
      </c>
      <c r="L1431" s="38" t="n">
        <f aca="false">IFERROR(Counts!Y1431/Counts!P1431,"")</f>
        <v>0.5</v>
      </c>
      <c r="M1431" s="38" t="n">
        <f aca="false">IFERROR(Counts!V1431/Counts!P1431,"")</f>
        <v>0</v>
      </c>
      <c r="N1431" s="38" t="n">
        <f aca="false">IFERROR(Counts!AD1431/Counts!AC1431,"")</f>
        <v>0</v>
      </c>
      <c r="O1431" s="38" t="n">
        <f aca="false">IFERROR(Counts!AE1431/Counts!AC1431,"")</f>
        <v>0</v>
      </c>
      <c r="P1431" s="39" t="n">
        <f aca="false">IFERROR(Counts!AG1431/Counts!AF1431,"")</f>
        <v>84.4</v>
      </c>
      <c r="Q1431" s="38" t="n">
        <f aca="false">IFERROR(Counts!AH1431/Counts!AC1431,"")</f>
        <v>0.333333333333333</v>
      </c>
      <c r="R1431" s="38" t="n">
        <f aca="false">IFERROR(Counts!N1431/Counts!M1431,"")</f>
        <v>0.277777777777778</v>
      </c>
      <c r="S1431" s="38" t="n">
        <f aca="false">IFERROR(Counts!K1431/Counts!J1431,"")</f>
        <v>0.526315789473684</v>
      </c>
      <c r="T1431" s="38" t="n">
        <f aca="false">IFERROR(Counts!I1431/Counts!H1431,"")</f>
        <v>0.333333333333333</v>
      </c>
      <c r="U1431" s="38" t="n">
        <f aca="false">IFERROR(1-Counts!L1431/Counts!K1431,"")</f>
        <v>0.7</v>
      </c>
      <c r="V1431" s="39" t="n">
        <f aca="false">IFERROR(Counts!AJ1431/Counts!AI1431,"")</f>
        <v>71.9428571428572</v>
      </c>
      <c r="W1431" s="38" t="n">
        <f aca="false">IFERROR(Counts!AK1431/Counts!AI1431,"")</f>
        <v>0.142857142857143</v>
      </c>
      <c r="X1431" s="40" t="n">
        <f aca="false">IFERROR(Counts!O1431,"")</f>
        <v>-1.42</v>
      </c>
      <c r="Y1431" s="36" t="n">
        <f aca="false">IFERROR(INDEX('Season Counts'!$Y$2:$Y$740,$AF1431)/INDEX('Season Counts'!$X$2:$X$740,$AF1431),"")</f>
        <v>0.33606374501992</v>
      </c>
      <c r="Z1431" s="37" t="n">
        <f aca="false">IFERROR(J1431-Y1431,"")</f>
        <v>-0.21393874501992</v>
      </c>
      <c r="AA1431" s="38" t="n">
        <f aca="false">IFERROR(INDEX('Season Counts'!$K$2:$K$740,$AF1431)/INDEX('Season Counts'!$J$2:$J$740,$AF1431),"")</f>
        <v>0.304</v>
      </c>
      <c r="AB1431" s="41" t="n">
        <f aca="false">IFERROR(R1431-AA1431,"")</f>
        <v>-0.0262222222222222</v>
      </c>
      <c r="AC1431" s="39" t="n">
        <f aca="false">IFERROR(INDEX('Season Counts'!$AG$2:$AG$740,$AF1431)/INDEX('Season Counts'!$AF$2:$AF$740,$AF1431),"")</f>
        <v>72.3667464114833</v>
      </c>
      <c r="AD1431" s="40" t="n">
        <f aca="false">IFERROR(V1431-AC1431,"")</f>
        <v>-0.423889268626098</v>
      </c>
      <c r="AE1431" s="4" t="str">
        <f aca="false">IF(D1431&lt;Guide!$C$21,"Low PA",IF(TRIM(IF(ISNUMBER(AD1431),IF(N(AD1431)&lt;=-Guide!$C$24,"▼ Bat Speed  ",IF(N(AD1431)&gt;=Guide!$C$24,"▲ Bat Speed  ","")),"")&amp;IF(N(Z1431)&gt;=Guide!$C$22,"▲ Contact  ","")&amp;IF(N(Z1431)&lt;=-Guide!$C$22,"▼ Contact  ","")&amp;IF(N(AB1431)&gt;=Guide!$C$23,"▲ Chase  ","")&amp;IF(N(AB1431)&lt;=-Guide!$C$23,"▼ Chase  ",""))="","Stable",TRIM(IF(ISNUMBER(AD1431),IF(N(AD1431)&lt;=-Guide!$C$24,"▼ Bat Speed  ",IF(N(AD1431)&gt;=Guide!$C$24,"▲ Bat Speed  ","")),"")&amp;IF(N(Z1431)&gt;=Guide!$C$22,"▲ Contact  ","")&amp;IF(N(Z1431)&lt;=-Guide!$C$22,"▼ Contact  ","")&amp;IF(N(AB1431)&gt;=Guide!$C$23,"▲ Chase  ","")&amp;IF(N(AB1431)&lt;=-Guide!$C$23,"▼ Chase  ",""))))</f>
        <v>Low PA</v>
      </c>
      <c r="AF1431" s="35" t="n">
        <f aca="false">MATCH(Counts!A1431,'Season Counts'!$A$2:$A$740,0)</f>
        <v>368</v>
      </c>
    </row>
    <row r="1432" customFormat="false" ht="15" hidden="false" customHeight="false" outlineLevel="0" collapsed="false">
      <c r="A1432" s="34" t="str">
        <f aca="false">Counts!B1432</f>
        <v>LAD</v>
      </c>
      <c r="B1432" s="5" t="str">
        <f aca="false">Counts!C1432</f>
        <v>Miguel Rojas</v>
      </c>
      <c r="C1432" s="34" t="str">
        <f aca="false">Counts!F1432</f>
        <v>Mar-Apr</v>
      </c>
      <c r="D1432" s="35" t="n">
        <f aca="false">IFERROR(Counts!P1432,"")</f>
        <v>49</v>
      </c>
      <c r="E1432" s="36" t="n">
        <f aca="false">IFERROR(Counts!R1432/Counts!Q1432,"")</f>
        <v>0.340909090909091</v>
      </c>
      <c r="F1432" s="36" t="n">
        <f aca="false">IFERROR((Counts!R1432+Counts!V1432+Counts!W1432)/(Counts!Q1432+Counts!V1432+Counts!W1432+Counts!X1432),"")</f>
        <v>0.375</v>
      </c>
      <c r="G1432" s="36" t="n">
        <f aca="false">IFERROR((Counts!R1432+Counts!S1432+2*Counts!T1432+3*Counts!U1432)/Counts!Q1432,"")</f>
        <v>0.477272727272727</v>
      </c>
      <c r="H1432" s="35" t="n">
        <f aca="false">IFERROR(Counts!U1432,"")</f>
        <v>1</v>
      </c>
      <c r="I1432" s="36" t="n">
        <f aca="false">IFERROR(Counts!Z1432/Counts!AA1432,"")</f>
        <v>0.369791666666667</v>
      </c>
      <c r="J1432" s="36" t="n">
        <f aca="false">IFERROR(Counts!AB1432/Counts!AA1432,"")</f>
        <v>0.3195</v>
      </c>
      <c r="K1432" s="37" t="n">
        <f aca="false">IFERROR((Counts!AB1432-Counts!Z1432)/Counts!AA1432,"")</f>
        <v>-0.0502916666666667</v>
      </c>
      <c r="L1432" s="38" t="n">
        <f aca="false">IFERROR(Counts!Y1432/Counts!P1432,"")</f>
        <v>0.142857142857143</v>
      </c>
      <c r="M1432" s="38" t="n">
        <f aca="false">IFERROR(Counts!V1432/Counts!P1432,"")</f>
        <v>0.0612244897959184</v>
      </c>
      <c r="N1432" s="38" t="n">
        <f aca="false">IFERROR(Counts!AD1432/Counts!AC1432,"")</f>
        <v>0.0769230769230769</v>
      </c>
      <c r="O1432" s="38" t="n">
        <f aca="false">IFERROR(Counts!AE1432/Counts!AC1432,"")</f>
        <v>0.384615384615385</v>
      </c>
      <c r="P1432" s="39" t="n">
        <f aca="false">IFERROR(Counts!AG1432/Counts!AF1432,"")</f>
        <v>86.0230769230769</v>
      </c>
      <c r="Q1432" s="38" t="n">
        <f aca="false">IFERROR(Counts!AH1432/Counts!AC1432,"")</f>
        <v>0.41025641025641</v>
      </c>
      <c r="R1432" s="38" t="n">
        <f aca="false">IFERROR(Counts!N1432/Counts!M1432,"")</f>
        <v>0.336734693877551</v>
      </c>
      <c r="S1432" s="38" t="n">
        <f aca="false">IFERROR(Counts!K1432/Counts!J1432,"")</f>
        <v>0.686567164179105</v>
      </c>
      <c r="T1432" s="38" t="n">
        <f aca="false">IFERROR(Counts!I1432/Counts!H1432,"")</f>
        <v>0.240506329113924</v>
      </c>
      <c r="U1432" s="38" t="n">
        <f aca="false">IFERROR(1-Counts!L1432/Counts!K1432,"")</f>
        <v>0.782608695652174</v>
      </c>
      <c r="V1432" s="39" t="n">
        <f aca="false">IFERROR(Counts!AJ1432/Counts!AI1432,"")</f>
        <v>69.3530303030303</v>
      </c>
      <c r="W1432" s="38" t="n">
        <f aca="false">IFERROR(Counts!AK1432/Counts!AI1432,"")</f>
        <v>0.0303030303030303</v>
      </c>
      <c r="X1432" s="40" t="n">
        <f aca="false">IFERROR(Counts!O1432,"")</f>
        <v>2.183</v>
      </c>
      <c r="Y1432" s="36" t="n">
        <f aca="false">IFERROR(INDEX('Season Counts'!$Y$2:$Y$740,$AF1432)/INDEX('Season Counts'!$X$2:$X$740,$AF1432),"")</f>
        <v>0.309476</v>
      </c>
      <c r="Z1432" s="37" t="n">
        <f aca="false">IFERROR(J1432-Y1432,"")</f>
        <v>0.010024</v>
      </c>
      <c r="AA1432" s="38" t="n">
        <f aca="false">IFERROR(INDEX('Season Counts'!$K$2:$K$740,$AF1432)/INDEX('Season Counts'!$J$2:$J$740,$AF1432),"")</f>
        <v>0.323590814196242</v>
      </c>
      <c r="AB1432" s="41" t="n">
        <f aca="false">IFERROR(R1432-AA1432,"")</f>
        <v>0.0131438796813088</v>
      </c>
      <c r="AC1432" s="39" t="n">
        <f aca="false">IFERROR(INDEX('Season Counts'!$AG$2:$AG$740,$AF1432)/INDEX('Season Counts'!$AF$2:$AF$740,$AF1432),"")</f>
        <v>69.0953678474114</v>
      </c>
      <c r="AD1432" s="40" t="n">
        <f aca="false">IFERROR(V1432-AC1432,"")</f>
        <v>0.25766245561887</v>
      </c>
      <c r="AE1432" s="4" t="str">
        <f aca="false">IF(D1432&lt;Guide!$C$21,"Low PA",IF(TRIM(IF(ISNUMBER(AD1432),IF(N(AD1432)&lt;=-Guide!$C$24,"▼ Bat Speed  ",IF(N(AD1432)&gt;=Guide!$C$24,"▲ Bat Speed  ","")),"")&amp;IF(N(Z1432)&gt;=Guide!$C$22,"▲ Contact  ","")&amp;IF(N(Z1432)&lt;=-Guide!$C$22,"▼ Contact  ","")&amp;IF(N(AB1432)&gt;=Guide!$C$23,"▲ Chase  ","")&amp;IF(N(AB1432)&lt;=-Guide!$C$23,"▼ Chase  ",""))="","Stable",TRIM(IF(ISNUMBER(AD1432),IF(N(AD1432)&lt;=-Guide!$C$24,"▼ Bat Speed  ",IF(N(AD1432)&gt;=Guide!$C$24,"▲ Bat Speed  ","")),"")&amp;IF(N(Z1432)&gt;=Guide!$C$22,"▲ Contact  ","")&amp;IF(N(Z1432)&lt;=-Guide!$C$22,"▼ Contact  ","")&amp;IF(N(AB1432)&gt;=Guide!$C$23,"▲ Chase  ","")&amp;IF(N(AB1432)&lt;=-Guide!$C$23,"▼ Chase  ",""))))</f>
        <v>Stable</v>
      </c>
      <c r="AF1432" s="35" t="n">
        <f aca="false">MATCH(Counts!A1432,'Season Counts'!$A$2:$A$740,0)</f>
        <v>369</v>
      </c>
    </row>
    <row r="1433" customFormat="false" ht="15" hidden="false" customHeight="false" outlineLevel="0" collapsed="false">
      <c r="A1433" s="34" t="str">
        <f aca="false">Counts!B1433</f>
        <v>LAD</v>
      </c>
      <c r="B1433" s="5" t="str">
        <f aca="false">Counts!C1433</f>
        <v>Miguel Rojas</v>
      </c>
      <c r="C1433" s="34" t="str">
        <f aca="false">Counts!F1433</f>
        <v>May</v>
      </c>
      <c r="D1433" s="35" t="n">
        <f aca="false">IFERROR(Counts!P1433,"")</f>
        <v>49</v>
      </c>
      <c r="E1433" s="36" t="n">
        <f aca="false">IFERROR(Counts!R1433/Counts!Q1433,"")</f>
        <v>0.166666666666667</v>
      </c>
      <c r="F1433" s="36" t="n">
        <f aca="false">IFERROR((Counts!R1433+Counts!V1433+Counts!W1433)/(Counts!Q1433+Counts!V1433+Counts!W1433+Counts!X1433),"")</f>
        <v>0.25</v>
      </c>
      <c r="G1433" s="36" t="n">
        <f aca="false">IFERROR((Counts!R1433+Counts!S1433+2*Counts!T1433+3*Counts!U1433)/Counts!Q1433,"")</f>
        <v>0.19047619047619</v>
      </c>
      <c r="H1433" s="35" t="n">
        <f aca="false">IFERROR(Counts!U1433,"")</f>
        <v>0</v>
      </c>
      <c r="I1433" s="36" t="n">
        <f aca="false">IFERROR(Counts!Z1433/Counts!AA1433,"")</f>
        <v>0.211458333333333</v>
      </c>
      <c r="J1433" s="36" t="n">
        <f aca="false">IFERROR(Counts!AB1433/Counts!AA1433,"")</f>
        <v>0.304625</v>
      </c>
      <c r="K1433" s="37" t="n">
        <f aca="false">IFERROR((Counts!AB1433-Counts!Z1433)/Counts!AA1433,"")</f>
        <v>0.0931666666666667</v>
      </c>
      <c r="L1433" s="38" t="n">
        <f aca="false">IFERROR(Counts!Y1433/Counts!P1433,"")</f>
        <v>0.0816326530612245</v>
      </c>
      <c r="M1433" s="38" t="n">
        <f aca="false">IFERROR(Counts!V1433/Counts!P1433,"")</f>
        <v>0.0612244897959184</v>
      </c>
      <c r="N1433" s="38" t="n">
        <f aca="false">IFERROR(Counts!AD1433/Counts!AC1433,"")</f>
        <v>0</v>
      </c>
      <c r="O1433" s="38" t="n">
        <f aca="false">IFERROR(Counts!AE1433/Counts!AC1433,"")</f>
        <v>0.25</v>
      </c>
      <c r="P1433" s="39" t="n">
        <f aca="false">IFERROR(Counts!AG1433/Counts!AF1433,"")</f>
        <v>81.1925</v>
      </c>
      <c r="Q1433" s="38" t="n">
        <f aca="false">IFERROR(Counts!AH1433/Counts!AC1433,"")</f>
        <v>0.275</v>
      </c>
      <c r="R1433" s="38" t="n">
        <f aca="false">IFERROR(Counts!N1433/Counts!M1433,"")</f>
        <v>0.350515463917526</v>
      </c>
      <c r="S1433" s="38" t="n">
        <f aca="false">IFERROR(Counts!K1433/Counts!J1433,"")</f>
        <v>0.659090909090909</v>
      </c>
      <c r="T1433" s="38" t="n">
        <f aca="false">IFERROR(Counts!I1433/Counts!H1433,"")</f>
        <v>0.119565217391304</v>
      </c>
      <c r="U1433" s="38" t="n">
        <f aca="false">IFERROR(1-Counts!L1433/Counts!K1433,"")</f>
        <v>0.96551724137931</v>
      </c>
      <c r="V1433" s="39" t="n">
        <f aca="false">IFERROR(Counts!AJ1433/Counts!AI1433,"")</f>
        <v>68.3573333333333</v>
      </c>
      <c r="W1433" s="38" t="n">
        <f aca="false">IFERROR(Counts!AK1433/Counts!AI1433,"")</f>
        <v>0.0533333333333333</v>
      </c>
      <c r="X1433" s="40" t="n">
        <f aca="false">IFERROR(Counts!O1433,"")</f>
        <v>-3.204</v>
      </c>
      <c r="Y1433" s="36" t="n">
        <f aca="false">IFERROR(INDEX('Season Counts'!$Y$2:$Y$740,$AF1433)/INDEX('Season Counts'!$X$2:$X$740,$AF1433),"")</f>
        <v>0.309476</v>
      </c>
      <c r="Z1433" s="37" t="n">
        <f aca="false">IFERROR(J1433-Y1433,"")</f>
        <v>-0.00485099999999999</v>
      </c>
      <c r="AA1433" s="38" t="n">
        <f aca="false">IFERROR(INDEX('Season Counts'!$K$2:$K$740,$AF1433)/INDEX('Season Counts'!$J$2:$J$740,$AF1433),"")</f>
        <v>0.323590814196242</v>
      </c>
      <c r="AB1433" s="41" t="n">
        <f aca="false">IFERROR(R1433-AA1433,"")</f>
        <v>0.0269246497212836</v>
      </c>
      <c r="AC1433" s="39" t="n">
        <f aca="false">IFERROR(INDEX('Season Counts'!$AG$2:$AG$740,$AF1433)/INDEX('Season Counts'!$AF$2:$AF$740,$AF1433),"")</f>
        <v>69.0953678474114</v>
      </c>
      <c r="AD1433" s="40" t="n">
        <f aca="false">IFERROR(V1433-AC1433,"")</f>
        <v>-0.738034514078109</v>
      </c>
      <c r="AE1433" s="4" t="str">
        <f aca="false">IF(D1433&lt;Guide!$C$21,"Low PA",IF(TRIM(IF(ISNUMBER(AD1433),IF(N(AD1433)&lt;=-Guide!$C$24,"▼ Bat Speed  ",IF(N(AD1433)&gt;=Guide!$C$24,"▲ Bat Speed  ","")),"")&amp;IF(N(Z1433)&gt;=Guide!$C$22,"▲ Contact  ","")&amp;IF(N(Z1433)&lt;=-Guide!$C$22,"▼ Contact  ","")&amp;IF(N(AB1433)&gt;=Guide!$C$23,"▲ Chase  ","")&amp;IF(N(AB1433)&lt;=-Guide!$C$23,"▼ Chase  ",""))="","Stable",TRIM(IF(ISNUMBER(AD1433),IF(N(AD1433)&lt;=-Guide!$C$24,"▼ Bat Speed  ",IF(N(AD1433)&gt;=Guide!$C$24,"▲ Bat Speed  ","")),"")&amp;IF(N(Z1433)&gt;=Guide!$C$22,"▲ Contact  ","")&amp;IF(N(Z1433)&lt;=-Guide!$C$22,"▼ Contact  ","")&amp;IF(N(AB1433)&gt;=Guide!$C$23,"▲ Chase  ","")&amp;IF(N(AB1433)&lt;=-Guide!$C$23,"▼ Chase  ",""))))</f>
        <v>Stable</v>
      </c>
      <c r="AF1433" s="35" t="n">
        <f aca="false">MATCH(Counts!A1433,'Season Counts'!$A$2:$A$740,0)</f>
        <v>369</v>
      </c>
    </row>
    <row r="1434" customFormat="false" ht="15" hidden="false" customHeight="false" outlineLevel="0" collapsed="false">
      <c r="A1434" s="34" t="str">
        <f aca="false">Counts!B1434</f>
        <v>LAD</v>
      </c>
      <c r="B1434" s="5" t="str">
        <f aca="false">Counts!C1434</f>
        <v>Miguel Rojas</v>
      </c>
      <c r="C1434" s="34" t="str">
        <f aca="false">Counts!F1434</f>
        <v>Jun</v>
      </c>
      <c r="D1434" s="35" t="n">
        <f aca="false">IFERROR(Counts!P1434,"")</f>
        <v>42</v>
      </c>
      <c r="E1434" s="36" t="n">
        <f aca="false">IFERROR(Counts!R1434/Counts!Q1434,"")</f>
        <v>0.333333333333333</v>
      </c>
      <c r="F1434" s="36" t="n">
        <f aca="false">IFERROR((Counts!R1434+Counts!V1434+Counts!W1434)/(Counts!Q1434+Counts!V1434+Counts!W1434+Counts!X1434),"")</f>
        <v>0.380952380952381</v>
      </c>
      <c r="G1434" s="36" t="n">
        <f aca="false">IFERROR((Counts!R1434+Counts!S1434+2*Counts!T1434+3*Counts!U1434)/Counts!Q1434,"")</f>
        <v>0.583333333333333</v>
      </c>
      <c r="H1434" s="35" t="n">
        <f aca="false">IFERROR(Counts!U1434,"")</f>
        <v>2</v>
      </c>
      <c r="I1434" s="36" t="n">
        <f aca="false">IFERROR(Counts!Z1434/Counts!AA1434,"")</f>
        <v>0.401190476190476</v>
      </c>
      <c r="J1434" s="36" t="n">
        <f aca="false">IFERROR(Counts!AB1434/Counts!AA1434,"")</f>
        <v>0.381047619047619</v>
      </c>
      <c r="K1434" s="37" t="n">
        <f aca="false">IFERROR((Counts!AB1434-Counts!Z1434)/Counts!AA1434,"")</f>
        <v>-0.0201428571428571</v>
      </c>
      <c r="L1434" s="38" t="n">
        <f aca="false">IFERROR(Counts!Y1434/Counts!P1434,"")</f>
        <v>0.0714285714285714</v>
      </c>
      <c r="M1434" s="38" t="n">
        <f aca="false">IFERROR(Counts!V1434/Counts!P1434,"")</f>
        <v>0.0952380952380952</v>
      </c>
      <c r="N1434" s="38" t="n">
        <f aca="false">IFERROR(Counts!AD1434/Counts!AC1434,"")</f>
        <v>0.142857142857143</v>
      </c>
      <c r="O1434" s="38" t="n">
        <f aca="false">IFERROR(Counts!AE1434/Counts!AC1434,"")</f>
        <v>0.514285714285714</v>
      </c>
      <c r="P1434" s="39" t="n">
        <f aca="false">IFERROR(Counts!AG1434/Counts!AF1434,"")</f>
        <v>91.5</v>
      </c>
      <c r="Q1434" s="38" t="n">
        <f aca="false">IFERROR(Counts!AH1434/Counts!AC1434,"")</f>
        <v>0.4</v>
      </c>
      <c r="R1434" s="38" t="n">
        <f aca="false">IFERROR(Counts!N1434/Counts!M1434,"")</f>
        <v>0.222222222222222</v>
      </c>
      <c r="S1434" s="38" t="n">
        <f aca="false">IFERROR(Counts!K1434/Counts!J1434,"")</f>
        <v>0.686567164179105</v>
      </c>
      <c r="T1434" s="38" t="n">
        <f aca="false">IFERROR(Counts!I1434/Counts!H1434,"")</f>
        <v>0.140625</v>
      </c>
      <c r="U1434" s="38" t="n">
        <f aca="false">IFERROR(1-Counts!L1434/Counts!K1434,"")</f>
        <v>0.934782608695652</v>
      </c>
      <c r="V1434" s="39" t="n">
        <f aca="false">IFERROR(Counts!AJ1434/Counts!AI1434,"")</f>
        <v>70.7054545454545</v>
      </c>
      <c r="W1434" s="38" t="n">
        <f aca="false">IFERROR(Counts!AK1434/Counts!AI1434,"")</f>
        <v>0.0909090909090909</v>
      </c>
      <c r="X1434" s="40" t="n">
        <f aca="false">IFERROR(Counts!O1434,"")</f>
        <v>3.311</v>
      </c>
      <c r="Y1434" s="36" t="n">
        <f aca="false">IFERROR(INDEX('Season Counts'!$Y$2:$Y$740,$AF1434)/INDEX('Season Counts'!$X$2:$X$740,$AF1434),"")</f>
        <v>0.309476</v>
      </c>
      <c r="Z1434" s="37" t="n">
        <f aca="false">IFERROR(J1434-Y1434,"")</f>
        <v>0.0715716190476191</v>
      </c>
      <c r="AA1434" s="38" t="n">
        <f aca="false">IFERROR(INDEX('Season Counts'!$K$2:$K$740,$AF1434)/INDEX('Season Counts'!$J$2:$J$740,$AF1434),"")</f>
        <v>0.323590814196242</v>
      </c>
      <c r="AB1434" s="41" t="n">
        <f aca="false">IFERROR(R1434-AA1434,"")</f>
        <v>-0.10136859197402</v>
      </c>
      <c r="AC1434" s="39" t="n">
        <f aca="false">IFERROR(INDEX('Season Counts'!$AG$2:$AG$740,$AF1434)/INDEX('Season Counts'!$AF$2:$AF$740,$AF1434),"")</f>
        <v>69.0953678474114</v>
      </c>
      <c r="AD1434" s="40" t="n">
        <f aca="false">IFERROR(V1434-AC1434,"")</f>
        <v>1.61008669804311</v>
      </c>
      <c r="AE1434" s="4" t="str">
        <f aca="false">IF(D1434&lt;Guide!$C$21,"Low PA",IF(TRIM(IF(ISNUMBER(AD1434),IF(N(AD1434)&lt;=-Guide!$C$24,"▼ Bat Speed  ",IF(N(AD1434)&gt;=Guide!$C$24,"▲ Bat Speed  ","")),"")&amp;IF(N(Z1434)&gt;=Guide!$C$22,"▲ Contact  ","")&amp;IF(N(Z1434)&lt;=-Guide!$C$22,"▼ Contact  ","")&amp;IF(N(AB1434)&gt;=Guide!$C$23,"▲ Chase  ","")&amp;IF(N(AB1434)&lt;=-Guide!$C$23,"▼ Chase  ",""))="","Stable",TRIM(IF(ISNUMBER(AD1434),IF(N(AD1434)&lt;=-Guide!$C$24,"▼ Bat Speed  ",IF(N(AD1434)&gt;=Guide!$C$24,"▲ Bat Speed  ","")),"")&amp;IF(N(Z1434)&gt;=Guide!$C$22,"▲ Contact  ","")&amp;IF(N(Z1434)&lt;=-Guide!$C$22,"▼ Contact  ","")&amp;IF(N(AB1434)&gt;=Guide!$C$23,"▲ Chase  ","")&amp;IF(N(AB1434)&lt;=-Guide!$C$23,"▼ Chase  ",""))))</f>
        <v>▲ Bat Speed ▲ Contact ▼ Chase</v>
      </c>
      <c r="AF1434" s="35" t="n">
        <f aca="false">MATCH(Counts!A1434,'Season Counts'!$A$2:$A$740,0)</f>
        <v>369</v>
      </c>
    </row>
    <row r="1435" customFormat="false" ht="15" hidden="false" customHeight="false" outlineLevel="0" collapsed="false">
      <c r="A1435" s="34" t="str">
        <f aca="false">Counts!B1435</f>
        <v>LAD</v>
      </c>
      <c r="B1435" s="5" t="str">
        <f aca="false">Counts!C1435</f>
        <v>Miguel Rojas</v>
      </c>
      <c r="C1435" s="34" t="str">
        <f aca="false">Counts!F1435</f>
        <v>Jul</v>
      </c>
      <c r="D1435" s="35" t="n">
        <f aca="false">IFERROR(Counts!P1435,"")</f>
        <v>32</v>
      </c>
      <c r="E1435" s="36" t="n">
        <f aca="false">IFERROR(Counts!R1435/Counts!Q1435,"")</f>
        <v>0.266666666666667</v>
      </c>
      <c r="F1435" s="36" t="n">
        <f aca="false">IFERROR((Counts!R1435+Counts!V1435+Counts!W1435)/(Counts!Q1435+Counts!V1435+Counts!W1435+Counts!X1435),"")</f>
        <v>0.25</v>
      </c>
      <c r="G1435" s="36" t="n">
        <f aca="false">IFERROR((Counts!R1435+Counts!S1435+2*Counts!T1435+3*Counts!U1435)/Counts!Q1435,"")</f>
        <v>0.333333333333333</v>
      </c>
      <c r="H1435" s="35" t="n">
        <f aca="false">IFERROR(Counts!U1435,"")</f>
        <v>0</v>
      </c>
      <c r="I1435" s="36" t="n">
        <f aca="false">IFERROR(Counts!Z1435/Counts!AA1435,"")</f>
        <v>0.246875</v>
      </c>
      <c r="J1435" s="36" t="n">
        <f aca="false">IFERROR(Counts!AB1435/Counts!AA1435,"")</f>
        <v>0.24759375</v>
      </c>
      <c r="K1435" s="37" t="n">
        <f aca="false">IFERROR((Counts!AB1435-Counts!Z1435)/Counts!AA1435,"")</f>
        <v>0.00071874999999999</v>
      </c>
      <c r="L1435" s="38" t="n">
        <f aca="false">IFERROR(Counts!Y1435/Counts!P1435,"")</f>
        <v>0.0625</v>
      </c>
      <c r="M1435" s="38" t="n">
        <f aca="false">IFERROR(Counts!V1435/Counts!P1435,"")</f>
        <v>0</v>
      </c>
      <c r="N1435" s="38" t="n">
        <f aca="false">IFERROR(Counts!AD1435/Counts!AC1435,"")</f>
        <v>0.0333333333333333</v>
      </c>
      <c r="O1435" s="38" t="n">
        <f aca="false">IFERROR(Counts!AE1435/Counts!AC1435,"")</f>
        <v>0.3</v>
      </c>
      <c r="P1435" s="39" t="n">
        <f aca="false">IFERROR(Counts!AG1435/Counts!AF1435,"")</f>
        <v>82.7633333333333</v>
      </c>
      <c r="Q1435" s="38" t="n">
        <f aca="false">IFERROR(Counts!AH1435/Counts!AC1435,"")</f>
        <v>0.333333333333333</v>
      </c>
      <c r="R1435" s="38" t="n">
        <f aca="false">IFERROR(Counts!N1435/Counts!M1435,"")</f>
        <v>0.360655737704918</v>
      </c>
      <c r="S1435" s="38" t="n">
        <f aca="false">IFERROR(Counts!K1435/Counts!J1435,"")</f>
        <v>0.7</v>
      </c>
      <c r="T1435" s="38" t="n">
        <f aca="false">IFERROR(Counts!I1435/Counts!H1435,"")</f>
        <v>0.157894736842105</v>
      </c>
      <c r="U1435" s="38" t="n">
        <f aca="false">IFERROR(1-Counts!L1435/Counts!K1435,"")</f>
        <v>0.914285714285714</v>
      </c>
      <c r="V1435" s="39" t="n">
        <f aca="false">IFERROR(Counts!AJ1435/Counts!AI1435,"")</f>
        <v>69.2686274509804</v>
      </c>
      <c r="W1435" s="38" t="n">
        <f aca="false">IFERROR(Counts!AK1435/Counts!AI1435,"")</f>
        <v>0.0784313725490196</v>
      </c>
      <c r="X1435" s="40" t="n">
        <f aca="false">IFERROR(Counts!O1435,"")</f>
        <v>-2.03</v>
      </c>
      <c r="Y1435" s="36" t="n">
        <f aca="false">IFERROR(INDEX('Season Counts'!$Y$2:$Y$740,$AF1435)/INDEX('Season Counts'!$X$2:$X$740,$AF1435),"")</f>
        <v>0.309476</v>
      </c>
      <c r="Z1435" s="37" t="n">
        <f aca="false">IFERROR(J1435-Y1435,"")</f>
        <v>-0.06188225</v>
      </c>
      <c r="AA1435" s="38" t="n">
        <f aca="false">IFERROR(INDEX('Season Counts'!$K$2:$K$740,$AF1435)/INDEX('Season Counts'!$J$2:$J$740,$AF1435),"")</f>
        <v>0.323590814196242</v>
      </c>
      <c r="AB1435" s="41" t="n">
        <f aca="false">IFERROR(R1435-AA1435,"")</f>
        <v>0.0370649235086759</v>
      </c>
      <c r="AC1435" s="39" t="n">
        <f aca="false">IFERROR(INDEX('Season Counts'!$AG$2:$AG$740,$AF1435)/INDEX('Season Counts'!$AF$2:$AF$740,$AF1435),"")</f>
        <v>69.0953678474114</v>
      </c>
      <c r="AD1435" s="40" t="n">
        <f aca="false">IFERROR(V1435-AC1435,"")</f>
        <v>0.173259603568951</v>
      </c>
      <c r="AE1435" s="4" t="str">
        <f aca="false">IF(D1435&lt;Guide!$C$21,"Low PA",IF(TRIM(IF(ISNUMBER(AD1435),IF(N(AD1435)&lt;=-Guide!$C$24,"▼ Bat Speed  ",IF(N(AD1435)&gt;=Guide!$C$24,"▲ Bat Speed  ","")),"")&amp;IF(N(Z1435)&gt;=Guide!$C$22,"▲ Contact  ","")&amp;IF(N(Z1435)&lt;=-Guide!$C$22,"▼ Contact  ","")&amp;IF(N(AB1435)&gt;=Guide!$C$23,"▲ Chase  ","")&amp;IF(N(AB1435)&lt;=-Guide!$C$23,"▼ Chase  ",""))="","Stable",TRIM(IF(ISNUMBER(AD1435),IF(N(AD1435)&lt;=-Guide!$C$24,"▼ Bat Speed  ",IF(N(AD1435)&gt;=Guide!$C$24,"▲ Bat Speed  ","")),"")&amp;IF(N(Z1435)&gt;=Guide!$C$22,"▲ Contact  ","")&amp;IF(N(Z1435)&lt;=-Guide!$C$22,"▼ Contact  ","")&amp;IF(N(AB1435)&gt;=Guide!$C$23,"▲ Chase  ","")&amp;IF(N(AB1435)&lt;=-Guide!$C$23,"▼ Chase  ",""))))</f>
        <v>Low PA</v>
      </c>
      <c r="AF1435" s="35" t="n">
        <f aca="false">MATCH(Counts!A1435,'Season Counts'!$A$2:$A$740,0)</f>
        <v>369</v>
      </c>
    </row>
    <row r="1436" customFormat="false" ht="15" hidden="false" customHeight="false" outlineLevel="0" collapsed="false">
      <c r="A1436" s="34" t="str">
        <f aca="false">Counts!B1436</f>
        <v>LAD</v>
      </c>
      <c r="B1436" s="5" t="str">
        <f aca="false">Counts!C1436</f>
        <v>Miguel Rojas</v>
      </c>
      <c r="C1436" s="34" t="str">
        <f aca="false">Counts!F1436</f>
        <v>Aug</v>
      </c>
      <c r="D1436" s="35" t="n">
        <f aca="false">IFERROR(Counts!P1436,"")</f>
        <v>35</v>
      </c>
      <c r="E1436" s="36" t="n">
        <f aca="false">IFERROR(Counts!R1436/Counts!Q1436,"")</f>
        <v>0.290322580645161</v>
      </c>
      <c r="F1436" s="36" t="n">
        <f aca="false">IFERROR((Counts!R1436+Counts!V1436+Counts!W1436)/(Counts!Q1436+Counts!V1436+Counts!W1436+Counts!X1436),"")</f>
        <v>0.342857142857143</v>
      </c>
      <c r="G1436" s="36" t="n">
        <f aca="false">IFERROR((Counts!R1436+Counts!S1436+2*Counts!T1436+3*Counts!U1436)/Counts!Q1436,"")</f>
        <v>0.419354838709677</v>
      </c>
      <c r="H1436" s="35" t="n">
        <f aca="false">IFERROR(Counts!U1436,"")</f>
        <v>0</v>
      </c>
      <c r="I1436" s="36" t="n">
        <f aca="false">IFERROR(Counts!Z1436/Counts!AA1436,"")</f>
        <v>0.331428571428571</v>
      </c>
      <c r="J1436" s="36" t="n">
        <f aca="false">IFERROR(Counts!AB1436/Counts!AA1436,"")</f>
        <v>0.325971428571429</v>
      </c>
      <c r="K1436" s="37" t="n">
        <f aca="false">IFERROR((Counts!AB1436-Counts!Z1436)/Counts!AA1436,"")</f>
        <v>-0.00545714285714283</v>
      </c>
      <c r="L1436" s="38" t="n">
        <f aca="false">IFERROR(Counts!Y1436/Counts!P1436,"")</f>
        <v>0.142857142857143</v>
      </c>
      <c r="M1436" s="38" t="n">
        <f aca="false">IFERROR(Counts!V1436/Counts!P1436,"")</f>
        <v>0.0857142857142857</v>
      </c>
      <c r="N1436" s="38" t="n">
        <f aca="false">IFERROR(Counts!AD1436/Counts!AC1436,"")</f>
        <v>0</v>
      </c>
      <c r="O1436" s="38" t="n">
        <f aca="false">IFERROR(Counts!AE1436/Counts!AC1436,"")</f>
        <v>0.407407407407407</v>
      </c>
      <c r="P1436" s="39" t="n">
        <f aca="false">IFERROR(Counts!AG1436/Counts!AF1436,"")</f>
        <v>87.3555555555556</v>
      </c>
      <c r="Q1436" s="38" t="n">
        <f aca="false">IFERROR(Counts!AH1436/Counts!AC1436,"")</f>
        <v>0.481481481481481</v>
      </c>
      <c r="R1436" s="38" t="n">
        <f aca="false">IFERROR(Counts!N1436/Counts!M1436,"")</f>
        <v>0.278688524590164</v>
      </c>
      <c r="S1436" s="38" t="n">
        <f aca="false">IFERROR(Counts!K1436/Counts!J1436,"")</f>
        <v>0.716417910447761</v>
      </c>
      <c r="T1436" s="38" t="n">
        <f aca="false">IFERROR(Counts!I1436/Counts!H1436,"")</f>
        <v>0.0923076923076923</v>
      </c>
      <c r="U1436" s="38" t="n">
        <f aca="false">IFERROR(1-Counts!L1436/Counts!K1436,"")</f>
        <v>0.958333333333333</v>
      </c>
      <c r="V1436" s="39" t="n">
        <f aca="false">IFERROR(Counts!AJ1436/Counts!AI1436,"")</f>
        <v>68.8133333333333</v>
      </c>
      <c r="W1436" s="38" t="n">
        <f aca="false">IFERROR(Counts!AK1436/Counts!AI1436,"")</f>
        <v>0.0333333333333333</v>
      </c>
      <c r="X1436" s="40" t="n">
        <f aca="false">IFERROR(Counts!O1436,"")</f>
        <v>0.354</v>
      </c>
      <c r="Y1436" s="36" t="n">
        <f aca="false">IFERROR(INDEX('Season Counts'!$Y$2:$Y$740,$AF1436)/INDEX('Season Counts'!$X$2:$X$740,$AF1436),"")</f>
        <v>0.309476</v>
      </c>
      <c r="Z1436" s="37" t="n">
        <f aca="false">IFERROR(J1436-Y1436,"")</f>
        <v>0.0164954285714286</v>
      </c>
      <c r="AA1436" s="38" t="n">
        <f aca="false">IFERROR(INDEX('Season Counts'!$K$2:$K$740,$AF1436)/INDEX('Season Counts'!$J$2:$J$740,$AF1436),"")</f>
        <v>0.323590814196242</v>
      </c>
      <c r="AB1436" s="41" t="n">
        <f aca="false">IFERROR(R1436-AA1436,"")</f>
        <v>-0.0449022896060783</v>
      </c>
      <c r="AC1436" s="39" t="n">
        <f aca="false">IFERROR(INDEX('Season Counts'!$AG$2:$AG$740,$AF1436)/INDEX('Season Counts'!$AF$2:$AF$740,$AF1436),"")</f>
        <v>69.0953678474114</v>
      </c>
      <c r="AD1436" s="40" t="n">
        <f aca="false">IFERROR(V1436-AC1436,"")</f>
        <v>-0.282034514078106</v>
      </c>
      <c r="AE1436" s="4" t="str">
        <f aca="false">IF(D1436&lt;Guide!$C$21,"Low PA",IF(TRIM(IF(ISNUMBER(AD1436),IF(N(AD1436)&lt;=-Guide!$C$24,"▼ Bat Speed  ",IF(N(AD1436)&gt;=Guide!$C$24,"▲ Bat Speed  ","")),"")&amp;IF(N(Z1436)&gt;=Guide!$C$22,"▲ Contact  ","")&amp;IF(N(Z1436)&lt;=-Guide!$C$22,"▼ Contact  ","")&amp;IF(N(AB1436)&gt;=Guide!$C$23,"▲ Chase  ","")&amp;IF(N(AB1436)&lt;=-Guide!$C$23,"▼ Chase  ",""))="","Stable",TRIM(IF(ISNUMBER(AD1436),IF(N(AD1436)&lt;=-Guide!$C$24,"▼ Bat Speed  ",IF(N(AD1436)&gt;=Guide!$C$24,"▲ Bat Speed  ","")),"")&amp;IF(N(Z1436)&gt;=Guide!$C$22,"▲ Contact  ","")&amp;IF(N(Z1436)&lt;=-Guide!$C$22,"▼ Contact  ","")&amp;IF(N(AB1436)&gt;=Guide!$C$23,"▲ Chase  ","")&amp;IF(N(AB1436)&lt;=-Guide!$C$23,"▼ Chase  ",""))))</f>
        <v>Low PA</v>
      </c>
      <c r="AF1436" s="35" t="n">
        <f aca="false">MATCH(Counts!A1436,'Season Counts'!$A$2:$A$740,0)</f>
        <v>369</v>
      </c>
    </row>
    <row r="1437" customFormat="false" ht="15" hidden="false" customHeight="false" outlineLevel="0" collapsed="false">
      <c r="A1437" s="34" t="str">
        <f aca="false">Counts!B1437</f>
        <v>LAD</v>
      </c>
      <c r="B1437" s="5" t="str">
        <f aca="false">Counts!C1437</f>
        <v>Miguel Rojas</v>
      </c>
      <c r="C1437" s="34" t="str">
        <f aca="false">Counts!F1437</f>
        <v>Sep</v>
      </c>
      <c r="D1437" s="35" t="n">
        <f aca="false">IFERROR(Counts!P1437,"")</f>
        <v>45</v>
      </c>
      <c r="E1437" s="36" t="n">
        <f aca="false">IFERROR(Counts!R1437/Counts!Q1437,"")</f>
        <v>0.214285714285714</v>
      </c>
      <c r="F1437" s="36" t="n">
        <f aca="false">IFERROR((Counts!R1437+Counts!V1437+Counts!W1437)/(Counts!Q1437+Counts!V1437+Counts!W1437+Counts!X1437),"")</f>
        <v>0.266666666666667</v>
      </c>
      <c r="G1437" s="36" t="n">
        <f aca="false">IFERROR((Counts!R1437+Counts!S1437+2*Counts!T1437+3*Counts!U1437)/Counts!Q1437,"")</f>
        <v>0.357142857142857</v>
      </c>
      <c r="H1437" s="35" t="n">
        <f aca="false">IFERROR(Counts!U1437,"")</f>
        <v>1</v>
      </c>
      <c r="I1437" s="36" t="n">
        <f aca="false">IFERROR(Counts!Z1437/Counts!AA1437,"")</f>
        <v>0.274444444444444</v>
      </c>
      <c r="J1437" s="36" t="n">
        <f aca="false">IFERROR(Counts!AB1437/Counts!AA1437,"")</f>
        <v>0.268333333333333</v>
      </c>
      <c r="K1437" s="37" t="n">
        <f aca="false">IFERROR((Counts!AB1437-Counts!Z1437)/Counts!AA1437,"")</f>
        <v>-0.00611111111111112</v>
      </c>
      <c r="L1437" s="38" t="n">
        <f aca="false">IFERROR(Counts!Y1437/Counts!P1437,"")</f>
        <v>0.133333333333333</v>
      </c>
      <c r="M1437" s="38" t="n">
        <f aca="false">IFERROR(Counts!V1437/Counts!P1437,"")</f>
        <v>0.0666666666666667</v>
      </c>
      <c r="N1437" s="38" t="n">
        <f aca="false">IFERROR(Counts!AD1437/Counts!AC1437,"")</f>
        <v>0.0277777777777778</v>
      </c>
      <c r="O1437" s="38" t="n">
        <f aca="false">IFERROR(Counts!AE1437/Counts!AC1437,"")</f>
        <v>0.333333333333333</v>
      </c>
      <c r="P1437" s="39" t="n">
        <f aca="false">IFERROR(Counts!AG1437/Counts!AF1437,"")</f>
        <v>87.8972222222222</v>
      </c>
      <c r="Q1437" s="38" t="n">
        <f aca="false">IFERROR(Counts!AH1437/Counts!AC1437,"")</f>
        <v>0.361111111111111</v>
      </c>
      <c r="R1437" s="38" t="n">
        <f aca="false">IFERROR(Counts!N1437/Counts!M1437,"")</f>
        <v>0.382716049382716</v>
      </c>
      <c r="S1437" s="38" t="n">
        <f aca="false">IFERROR(Counts!K1437/Counts!J1437,"")</f>
        <v>0.661290322580645</v>
      </c>
      <c r="T1437" s="38" t="n">
        <f aca="false">IFERROR(Counts!I1437/Counts!H1437,"")</f>
        <v>0.180555555555556</v>
      </c>
      <c r="U1437" s="38" t="n">
        <f aca="false">IFERROR(1-Counts!L1437/Counts!K1437,"")</f>
        <v>0.951219512195122</v>
      </c>
      <c r="V1437" s="39" t="n">
        <f aca="false">IFERROR(Counts!AJ1437/Counts!AI1437,"")</f>
        <v>68.3933333333334</v>
      </c>
      <c r="W1437" s="38" t="n">
        <f aca="false">IFERROR(Counts!AK1437/Counts!AI1437,"")</f>
        <v>0.0666666666666667</v>
      </c>
      <c r="X1437" s="40" t="n">
        <f aca="false">IFERROR(Counts!O1437,"")</f>
        <v>0.198</v>
      </c>
      <c r="Y1437" s="36" t="n">
        <f aca="false">IFERROR(INDEX('Season Counts'!$Y$2:$Y$740,$AF1437)/INDEX('Season Counts'!$X$2:$X$740,$AF1437),"")</f>
        <v>0.309476</v>
      </c>
      <c r="Z1437" s="37" t="n">
        <f aca="false">IFERROR(J1437-Y1437,"")</f>
        <v>-0.0411426666666667</v>
      </c>
      <c r="AA1437" s="38" t="n">
        <f aca="false">IFERROR(INDEX('Season Counts'!$K$2:$K$740,$AF1437)/INDEX('Season Counts'!$J$2:$J$740,$AF1437),"")</f>
        <v>0.323590814196242</v>
      </c>
      <c r="AB1437" s="41" t="n">
        <f aca="false">IFERROR(R1437-AA1437,"")</f>
        <v>0.0591252351864738</v>
      </c>
      <c r="AC1437" s="39" t="n">
        <f aca="false">IFERROR(INDEX('Season Counts'!$AG$2:$AG$740,$AF1437)/INDEX('Season Counts'!$AF$2:$AF$740,$AF1437),"")</f>
        <v>69.0953678474114</v>
      </c>
      <c r="AD1437" s="40" t="n">
        <f aca="false">IFERROR(V1437-AC1437,"")</f>
        <v>-0.702034514078093</v>
      </c>
      <c r="AE1437" s="4" t="str">
        <f aca="false">IF(D1437&lt;Guide!$C$21,"Low PA",IF(TRIM(IF(ISNUMBER(AD1437),IF(N(AD1437)&lt;=-Guide!$C$24,"▼ Bat Speed  ",IF(N(AD1437)&gt;=Guide!$C$24,"▲ Bat Speed  ","")),"")&amp;IF(N(Z1437)&gt;=Guide!$C$22,"▲ Contact  ","")&amp;IF(N(Z1437)&lt;=-Guide!$C$22,"▼ Contact  ","")&amp;IF(N(AB1437)&gt;=Guide!$C$23,"▲ Chase  ","")&amp;IF(N(AB1437)&lt;=-Guide!$C$23,"▼ Chase  ",""))="","Stable",TRIM(IF(ISNUMBER(AD1437),IF(N(AD1437)&lt;=-Guide!$C$24,"▼ Bat Speed  ",IF(N(AD1437)&gt;=Guide!$C$24,"▲ Bat Speed  ","")),"")&amp;IF(N(Z1437)&gt;=Guide!$C$22,"▲ Contact  ","")&amp;IF(N(Z1437)&lt;=-Guide!$C$22,"▼ Contact  ","")&amp;IF(N(AB1437)&gt;=Guide!$C$23,"▲ Chase  ","")&amp;IF(N(AB1437)&lt;=-Guide!$C$23,"▼ Chase  ",""))))</f>
        <v>▼ Contact ▲ Chase</v>
      </c>
      <c r="AF1437" s="35" t="n">
        <f aca="false">MATCH(Counts!A1437,'Season Counts'!$A$2:$A$740,0)</f>
        <v>369</v>
      </c>
    </row>
    <row r="1438" customFormat="false" ht="15" hidden="false" customHeight="false" outlineLevel="0" collapsed="false">
      <c r="A1438" s="34" t="str">
        <f aca="false">Counts!B1438</f>
        <v>LAD</v>
      </c>
      <c r="B1438" s="5" t="str">
        <f aca="false">Counts!C1438</f>
        <v>Alex Call</v>
      </c>
      <c r="C1438" s="34" t="str">
        <f aca="false">Counts!F1438</f>
        <v>Mar-Apr</v>
      </c>
      <c r="D1438" s="35" t="n">
        <f aca="false">IFERROR(Counts!P1438,"")</f>
        <v>37</v>
      </c>
      <c r="E1438" s="36" t="n">
        <f aca="false">IFERROR(Counts!R1438/Counts!Q1438,"")</f>
        <v>0.310344827586207</v>
      </c>
      <c r="F1438" s="36" t="n">
        <f aca="false">IFERROR((Counts!R1438+Counts!V1438+Counts!W1438)/(Counts!Q1438+Counts!V1438+Counts!W1438+Counts!X1438),"")</f>
        <v>0.45945945945946</v>
      </c>
      <c r="G1438" s="36" t="n">
        <f aca="false">IFERROR((Counts!R1438+Counts!S1438+2*Counts!T1438+3*Counts!U1438)/Counts!Q1438,"")</f>
        <v>0.379310344827586</v>
      </c>
      <c r="H1438" s="35" t="n">
        <f aca="false">IFERROR(Counts!U1438,"")</f>
        <v>0</v>
      </c>
      <c r="I1438" s="36" t="n">
        <f aca="false">IFERROR(Counts!Z1438/Counts!AA1438,"")</f>
        <v>0.389189189189189</v>
      </c>
      <c r="J1438" s="36" t="n">
        <f aca="false">IFERROR(Counts!AB1438/Counts!AA1438,"")</f>
        <v>0.358945945945946</v>
      </c>
      <c r="K1438" s="37" t="n">
        <f aca="false">IFERROR((Counts!AB1438-Counts!Z1438)/Counts!AA1438,"")</f>
        <v>-0.0302432432432432</v>
      </c>
      <c r="L1438" s="38" t="n">
        <f aca="false">IFERROR(Counts!Y1438/Counts!P1438,"")</f>
        <v>0.108108108108108</v>
      </c>
      <c r="M1438" s="38" t="n">
        <f aca="false">IFERROR(Counts!V1438/Counts!P1438,"")</f>
        <v>0.189189189189189</v>
      </c>
      <c r="N1438" s="38" t="n">
        <f aca="false">IFERROR(Counts!AD1438/Counts!AC1438,"")</f>
        <v>0</v>
      </c>
      <c r="O1438" s="38" t="n">
        <f aca="false">IFERROR(Counts!AE1438/Counts!AC1438,"")</f>
        <v>0.2</v>
      </c>
      <c r="P1438" s="39" t="n">
        <f aca="false">IFERROR(Counts!AG1438/Counts!AF1438,"")</f>
        <v>85.36</v>
      </c>
      <c r="Q1438" s="38" t="n">
        <f aca="false">IFERROR(Counts!AH1438/Counts!AC1438,"")</f>
        <v>0.32</v>
      </c>
      <c r="R1438" s="38" t="n">
        <f aca="false">IFERROR(Counts!N1438/Counts!M1438,"")</f>
        <v>0.152941176470588</v>
      </c>
      <c r="S1438" s="38" t="n">
        <f aca="false">IFERROR(Counts!K1438/Counts!J1438,"")</f>
        <v>0.571428571428571</v>
      </c>
      <c r="T1438" s="38" t="n">
        <f aca="false">IFERROR(Counts!I1438/Counts!H1438,"")</f>
        <v>0.0327868852459016</v>
      </c>
      <c r="U1438" s="38" t="n">
        <f aca="false">IFERROR(1-Counts!L1438/Counts!K1438,"")</f>
        <v>1</v>
      </c>
      <c r="V1438" s="39" t="n">
        <f aca="false">IFERROR(Counts!AJ1438/Counts!AI1438,"")</f>
        <v>68.0684210526316</v>
      </c>
      <c r="W1438" s="38" t="n">
        <f aca="false">IFERROR(Counts!AK1438/Counts!AI1438,"")</f>
        <v>0.087719298245614</v>
      </c>
      <c r="X1438" s="40" t="n">
        <f aca="false">IFERROR(Counts!O1438,"")</f>
        <v>2.31</v>
      </c>
      <c r="Y1438" s="36" t="n">
        <f aca="false">IFERROR(INDEX('Season Counts'!$Y$2:$Y$740,$AF1438)/INDEX('Season Counts'!$X$2:$X$740,$AF1438),"")</f>
        <v>0.276582474226804</v>
      </c>
      <c r="Z1438" s="37" t="n">
        <f aca="false">IFERROR(J1438-Y1438,"")</f>
        <v>0.0823634717191419</v>
      </c>
      <c r="AA1438" s="38" t="n">
        <f aca="false">IFERROR(INDEX('Season Counts'!$K$2:$K$740,$AF1438)/INDEX('Season Counts'!$J$2:$J$740,$AF1438),"")</f>
        <v>0.242990654205607</v>
      </c>
      <c r="AB1438" s="41" t="n">
        <f aca="false">IFERROR(R1438-AA1438,"")</f>
        <v>-0.0900494777350192</v>
      </c>
      <c r="AC1438" s="39" t="n">
        <f aca="false">IFERROR(INDEX('Season Counts'!$AG$2:$AG$740,$AF1438)/INDEX('Season Counts'!$AF$2:$AF$740,$AF1438),"")</f>
        <v>66.6215873015873</v>
      </c>
      <c r="AD1438" s="40" t="n">
        <f aca="false">IFERROR(V1438-AC1438,"")</f>
        <v>1.44683375104428</v>
      </c>
      <c r="AE1438" s="4" t="str">
        <f aca="false">IF(D1438&lt;Guide!$C$21,"Low PA",IF(TRIM(IF(ISNUMBER(AD1438),IF(N(AD1438)&lt;=-Guide!$C$24,"▼ Bat Speed  ",IF(N(AD1438)&gt;=Guide!$C$24,"▲ Bat Speed  ","")),"")&amp;IF(N(Z1438)&gt;=Guide!$C$22,"▲ Contact  ","")&amp;IF(N(Z1438)&lt;=-Guide!$C$22,"▼ Contact  ","")&amp;IF(N(AB1438)&gt;=Guide!$C$23,"▲ Chase  ","")&amp;IF(N(AB1438)&lt;=-Guide!$C$23,"▼ Chase  ",""))="","Stable",TRIM(IF(ISNUMBER(AD1438),IF(N(AD1438)&lt;=-Guide!$C$24,"▼ Bat Speed  ",IF(N(AD1438)&gt;=Guide!$C$24,"▲ Bat Speed  ","")),"")&amp;IF(N(Z1438)&gt;=Guide!$C$22,"▲ Contact  ","")&amp;IF(N(Z1438)&lt;=-Guide!$C$22,"▼ Contact  ","")&amp;IF(N(AB1438)&gt;=Guide!$C$23,"▲ Chase  ","")&amp;IF(N(AB1438)&lt;=-Guide!$C$23,"▼ Chase  ",""))))</f>
        <v>Low PA</v>
      </c>
      <c r="AF1438" s="35" t="n">
        <f aca="false">MATCH(Counts!A1438,'Season Counts'!$A$2:$A$740,0)</f>
        <v>370</v>
      </c>
    </row>
    <row r="1439" customFormat="false" ht="15" hidden="false" customHeight="false" outlineLevel="0" collapsed="false">
      <c r="A1439" s="34" t="str">
        <f aca="false">Counts!B1439</f>
        <v>LAD</v>
      </c>
      <c r="B1439" s="5" t="str">
        <f aca="false">Counts!C1439</f>
        <v>Alex Call</v>
      </c>
      <c r="C1439" s="34" t="str">
        <f aca="false">Counts!F1439</f>
        <v>May</v>
      </c>
      <c r="D1439" s="35" t="n">
        <f aca="false">IFERROR(Counts!P1439,"")</f>
        <v>35</v>
      </c>
      <c r="E1439" s="36" t="n">
        <f aca="false">IFERROR(Counts!R1439/Counts!Q1439,"")</f>
        <v>0.3</v>
      </c>
      <c r="F1439" s="36" t="n">
        <f aca="false">IFERROR((Counts!R1439+Counts!V1439+Counts!W1439)/(Counts!Q1439+Counts!V1439+Counts!W1439+Counts!X1439),"")</f>
        <v>0.371428571428571</v>
      </c>
      <c r="G1439" s="36" t="n">
        <f aca="false">IFERROR((Counts!R1439+Counts!S1439+2*Counts!T1439+3*Counts!U1439)/Counts!Q1439,"")</f>
        <v>0.4</v>
      </c>
      <c r="H1439" s="35" t="n">
        <f aca="false">IFERROR(Counts!U1439,"")</f>
        <v>0</v>
      </c>
      <c r="I1439" s="36" t="n">
        <f aca="false">IFERROR(Counts!Z1439/Counts!AA1439,"")</f>
        <v>0.341428571428571</v>
      </c>
      <c r="J1439" s="36" t="n">
        <f aca="false">IFERROR(Counts!AB1439/Counts!AA1439,"")</f>
        <v>0.243228571428571</v>
      </c>
      <c r="K1439" s="37" t="n">
        <f aca="false">IFERROR((Counts!AB1439-Counts!Z1439)/Counts!AA1439,"")</f>
        <v>-0.0982</v>
      </c>
      <c r="L1439" s="38" t="n">
        <f aca="false">IFERROR(Counts!Y1439/Counts!P1439,"")</f>
        <v>0.114285714285714</v>
      </c>
      <c r="M1439" s="38" t="n">
        <f aca="false">IFERROR(Counts!V1439/Counts!P1439,"")</f>
        <v>0.114285714285714</v>
      </c>
      <c r="N1439" s="38" t="n">
        <f aca="false">IFERROR(Counts!AD1439/Counts!AC1439,"")</f>
        <v>0</v>
      </c>
      <c r="O1439" s="38" t="n">
        <f aca="false">IFERROR(Counts!AE1439/Counts!AC1439,"")</f>
        <v>0.148148148148148</v>
      </c>
      <c r="P1439" s="39" t="n">
        <f aca="false">IFERROR(Counts!AG1439/Counts!AF1439,"")</f>
        <v>84.2148148148148</v>
      </c>
      <c r="Q1439" s="38" t="n">
        <f aca="false">IFERROR(Counts!AH1439/Counts!AC1439,"")</f>
        <v>0.222222222222222</v>
      </c>
      <c r="R1439" s="38" t="n">
        <f aca="false">IFERROR(Counts!N1439/Counts!M1439,"")</f>
        <v>0.197368421052632</v>
      </c>
      <c r="S1439" s="38" t="n">
        <f aca="false">IFERROR(Counts!K1439/Counts!J1439,"")</f>
        <v>0.6875</v>
      </c>
      <c r="T1439" s="38" t="n">
        <f aca="false">IFERROR(Counts!I1439/Counts!H1439,"")</f>
        <v>0.0857142857142857</v>
      </c>
      <c r="U1439" s="38" t="n">
        <f aca="false">IFERROR(1-Counts!L1439/Counts!K1439,"")</f>
        <v>0.945454545454545</v>
      </c>
      <c r="V1439" s="39" t="n">
        <f aca="false">IFERROR(Counts!AJ1439/Counts!AI1439,"")</f>
        <v>68.1491525423729</v>
      </c>
      <c r="W1439" s="38" t="n">
        <f aca="false">IFERROR(Counts!AK1439/Counts!AI1439,"")</f>
        <v>0.0338983050847458</v>
      </c>
      <c r="X1439" s="40" t="n">
        <f aca="false">IFERROR(Counts!O1439,"")</f>
        <v>1.374</v>
      </c>
      <c r="Y1439" s="36" t="n">
        <f aca="false">IFERROR(INDEX('Season Counts'!$Y$2:$Y$740,$AF1439)/INDEX('Season Counts'!$X$2:$X$740,$AF1439),"")</f>
        <v>0.276582474226804</v>
      </c>
      <c r="Z1439" s="37" t="n">
        <f aca="false">IFERROR(J1439-Y1439,"")</f>
        <v>-0.0333539027982327</v>
      </c>
      <c r="AA1439" s="38" t="n">
        <f aca="false">IFERROR(INDEX('Season Counts'!$K$2:$K$740,$AF1439)/INDEX('Season Counts'!$J$2:$J$740,$AF1439),"")</f>
        <v>0.242990654205607</v>
      </c>
      <c r="AB1439" s="41" t="n">
        <f aca="false">IFERROR(R1439-AA1439,"")</f>
        <v>-0.0456222331529759</v>
      </c>
      <c r="AC1439" s="39" t="n">
        <f aca="false">IFERROR(INDEX('Season Counts'!$AG$2:$AG$740,$AF1439)/INDEX('Season Counts'!$AF$2:$AF$740,$AF1439),"")</f>
        <v>66.6215873015873</v>
      </c>
      <c r="AD1439" s="40" t="n">
        <f aca="false">IFERROR(V1439-AC1439,"")</f>
        <v>1.52756524078559</v>
      </c>
      <c r="AE1439" s="4" t="str">
        <f aca="false">IF(D1439&lt;Guide!$C$21,"Low PA",IF(TRIM(IF(ISNUMBER(AD1439),IF(N(AD1439)&lt;=-Guide!$C$24,"▼ Bat Speed  ",IF(N(AD1439)&gt;=Guide!$C$24,"▲ Bat Speed  ","")),"")&amp;IF(N(Z1439)&gt;=Guide!$C$22,"▲ Contact  ","")&amp;IF(N(Z1439)&lt;=-Guide!$C$22,"▼ Contact  ","")&amp;IF(N(AB1439)&gt;=Guide!$C$23,"▲ Chase  ","")&amp;IF(N(AB1439)&lt;=-Guide!$C$23,"▼ Chase  ",""))="","Stable",TRIM(IF(ISNUMBER(AD1439),IF(N(AD1439)&lt;=-Guide!$C$24,"▼ Bat Speed  ",IF(N(AD1439)&gt;=Guide!$C$24,"▲ Bat Speed  ","")),"")&amp;IF(N(Z1439)&gt;=Guide!$C$22,"▲ Contact  ","")&amp;IF(N(Z1439)&lt;=-Guide!$C$22,"▼ Contact  ","")&amp;IF(N(AB1439)&gt;=Guide!$C$23,"▲ Chase  ","")&amp;IF(N(AB1439)&lt;=-Guide!$C$23,"▼ Chase  ",""))))</f>
        <v>Low PA</v>
      </c>
      <c r="AF1439" s="35" t="n">
        <f aca="false">MATCH(Counts!A1439,'Season Counts'!$A$2:$A$740,0)</f>
        <v>370</v>
      </c>
    </row>
    <row r="1440" customFormat="false" ht="15" hidden="false" customHeight="false" outlineLevel="0" collapsed="false">
      <c r="A1440" s="34" t="str">
        <f aca="false">Counts!B1440</f>
        <v>LAD</v>
      </c>
      <c r="B1440" s="5" t="str">
        <f aca="false">Counts!C1440</f>
        <v>Alex Call</v>
      </c>
      <c r="C1440" s="34" t="str">
        <f aca="false">Counts!F1440</f>
        <v>Jun</v>
      </c>
      <c r="D1440" s="35" t="n">
        <f aca="false">IFERROR(Counts!P1440,"")</f>
        <v>54</v>
      </c>
      <c r="E1440" s="36" t="n">
        <f aca="false">IFERROR(Counts!R1440/Counts!Q1440,"")</f>
        <v>0.217391304347826</v>
      </c>
      <c r="F1440" s="36" t="n">
        <f aca="false">IFERROR((Counts!R1440+Counts!V1440+Counts!W1440)/(Counts!Q1440+Counts!V1440+Counts!W1440+Counts!X1440),"")</f>
        <v>0.314814814814815</v>
      </c>
      <c r="G1440" s="36" t="n">
        <f aca="false">IFERROR((Counts!R1440+Counts!S1440+2*Counts!T1440+3*Counts!U1440)/Counts!Q1440,"")</f>
        <v>0.282608695652174</v>
      </c>
      <c r="H1440" s="35" t="n">
        <f aca="false">IFERROR(Counts!U1440,"")</f>
        <v>1</v>
      </c>
      <c r="I1440" s="36" t="n">
        <f aca="false">IFERROR(Counts!Z1440/Counts!AA1440,"")</f>
        <v>0.283018867924528</v>
      </c>
      <c r="J1440" s="36" t="n">
        <f aca="false">IFERROR(Counts!AB1440/Counts!AA1440,"")</f>
        <v>0.257547169811321</v>
      </c>
      <c r="K1440" s="37" t="n">
        <f aca="false">IFERROR((Counts!AB1440-Counts!Z1440)/Counts!AA1440,"")</f>
        <v>-0.0254716981132075</v>
      </c>
      <c r="L1440" s="38" t="n">
        <f aca="false">IFERROR(Counts!Y1440/Counts!P1440,"")</f>
        <v>0.185185185185185</v>
      </c>
      <c r="M1440" s="38" t="n">
        <f aca="false">IFERROR(Counts!V1440/Counts!P1440,"")</f>
        <v>0.0925925925925926</v>
      </c>
      <c r="N1440" s="38" t="n">
        <f aca="false">IFERROR(Counts!AD1440/Counts!AC1440,"")</f>
        <v>0.0540540540540541</v>
      </c>
      <c r="O1440" s="38" t="n">
        <f aca="false">IFERROR(Counts!AE1440/Counts!AC1440,"")</f>
        <v>0.189189189189189</v>
      </c>
      <c r="P1440" s="39" t="n">
        <f aca="false">IFERROR(Counts!AG1440/Counts!AF1440,"")</f>
        <v>82.2416666666667</v>
      </c>
      <c r="Q1440" s="38" t="n">
        <f aca="false">IFERROR(Counts!AH1440/Counts!AC1440,"")</f>
        <v>0.324324324324324</v>
      </c>
      <c r="R1440" s="38" t="n">
        <f aca="false">IFERROR(Counts!N1440/Counts!M1440,"")</f>
        <v>0.273584905660377</v>
      </c>
      <c r="S1440" s="38" t="n">
        <f aca="false">IFERROR(Counts!K1440/Counts!J1440,"")</f>
        <v>0.658119658119658</v>
      </c>
      <c r="T1440" s="38" t="n">
        <f aca="false">IFERROR(Counts!I1440/Counts!H1440,"")</f>
        <v>0.207547169811321</v>
      </c>
      <c r="U1440" s="38" t="n">
        <f aca="false">IFERROR(1-Counts!L1440/Counts!K1440,"")</f>
        <v>0.831168831168831</v>
      </c>
      <c r="V1440" s="39" t="n">
        <f aca="false">IFERROR(Counts!AJ1440/Counts!AI1440,"")</f>
        <v>66.3387096774194</v>
      </c>
      <c r="W1440" s="38" t="n">
        <f aca="false">IFERROR(Counts!AK1440/Counts!AI1440,"")</f>
        <v>0.032258064516129</v>
      </c>
      <c r="X1440" s="40" t="n">
        <f aca="false">IFERROR(Counts!O1440,"")</f>
        <v>-0.929</v>
      </c>
      <c r="Y1440" s="36" t="n">
        <f aca="false">IFERROR(INDEX('Season Counts'!$Y$2:$Y$740,$AF1440)/INDEX('Season Counts'!$X$2:$X$740,$AF1440),"")</f>
        <v>0.276582474226804</v>
      </c>
      <c r="Z1440" s="37" t="n">
        <f aca="false">IFERROR(J1440-Y1440,"")</f>
        <v>-0.0190353044154833</v>
      </c>
      <c r="AA1440" s="38" t="n">
        <f aca="false">IFERROR(INDEX('Season Counts'!$K$2:$K$740,$AF1440)/INDEX('Season Counts'!$J$2:$J$740,$AF1440),"")</f>
        <v>0.242990654205607</v>
      </c>
      <c r="AB1440" s="41" t="n">
        <f aca="false">IFERROR(R1440-AA1440,"")</f>
        <v>0.0305942514547699</v>
      </c>
      <c r="AC1440" s="39" t="n">
        <f aca="false">IFERROR(INDEX('Season Counts'!$AG$2:$AG$740,$AF1440)/INDEX('Season Counts'!$AF$2:$AF$740,$AF1440),"")</f>
        <v>66.6215873015873</v>
      </c>
      <c r="AD1440" s="40" t="n">
        <f aca="false">IFERROR(V1440-AC1440,"")</f>
        <v>-0.282877624167938</v>
      </c>
      <c r="AE1440" s="4" t="str">
        <f aca="false">IF(D1440&lt;Guide!$C$21,"Low PA",IF(TRIM(IF(ISNUMBER(AD1440),IF(N(AD1440)&lt;=-Guide!$C$24,"▼ Bat Speed  ",IF(N(AD1440)&gt;=Guide!$C$24,"▲ Bat Speed  ","")),"")&amp;IF(N(Z1440)&gt;=Guide!$C$22,"▲ Contact  ","")&amp;IF(N(Z1440)&lt;=-Guide!$C$22,"▼ Contact  ","")&amp;IF(N(AB1440)&gt;=Guide!$C$23,"▲ Chase  ","")&amp;IF(N(AB1440)&lt;=-Guide!$C$23,"▼ Chase  ",""))="","Stable",TRIM(IF(ISNUMBER(AD1440),IF(N(AD1440)&lt;=-Guide!$C$24,"▼ Bat Speed  ",IF(N(AD1440)&gt;=Guide!$C$24,"▲ Bat Speed  ","")),"")&amp;IF(N(Z1440)&gt;=Guide!$C$22,"▲ Contact  ","")&amp;IF(N(Z1440)&lt;=-Guide!$C$22,"▼ Contact  ","")&amp;IF(N(AB1440)&gt;=Guide!$C$23,"▲ Chase  ","")&amp;IF(N(AB1440)&lt;=-Guide!$C$23,"▼ Chase  ",""))))</f>
        <v>Stable</v>
      </c>
      <c r="AF1440" s="35" t="n">
        <f aca="false">MATCH(Counts!A1440,'Season Counts'!$A$2:$A$740,0)</f>
        <v>370</v>
      </c>
    </row>
    <row r="1441" customFormat="false" ht="15" hidden="false" customHeight="false" outlineLevel="0" collapsed="false">
      <c r="A1441" s="34" t="str">
        <f aca="false">Counts!B1441</f>
        <v>LAD</v>
      </c>
      <c r="B1441" s="5" t="str">
        <f aca="false">Counts!C1441</f>
        <v>Alex Call</v>
      </c>
      <c r="C1441" s="34" t="str">
        <f aca="false">Counts!F1441</f>
        <v>Jul</v>
      </c>
      <c r="D1441" s="35" t="n">
        <f aca="false">IFERROR(Counts!P1441,"")</f>
        <v>15</v>
      </c>
      <c r="E1441" s="36" t="n">
        <f aca="false">IFERROR(Counts!R1441/Counts!Q1441,"")</f>
        <v>0.0769230769230769</v>
      </c>
      <c r="F1441" s="36" t="n">
        <f aca="false">IFERROR((Counts!R1441+Counts!V1441+Counts!W1441)/(Counts!Q1441+Counts!V1441+Counts!W1441+Counts!X1441),"")</f>
        <v>0.2</v>
      </c>
      <c r="G1441" s="36" t="n">
        <f aca="false">IFERROR((Counts!R1441+Counts!S1441+2*Counts!T1441+3*Counts!U1441)/Counts!Q1441,"")</f>
        <v>0.0769230769230769</v>
      </c>
      <c r="H1441" s="35" t="n">
        <f aca="false">IFERROR(Counts!U1441,"")</f>
        <v>0</v>
      </c>
      <c r="I1441" s="36" t="n">
        <f aca="false">IFERROR(Counts!Z1441/Counts!AA1441,"")</f>
        <v>0.153333333333333</v>
      </c>
      <c r="J1441" s="36" t="n">
        <f aca="false">IFERROR(Counts!AB1441/Counts!AA1441,"")</f>
        <v>0.187133333333333</v>
      </c>
      <c r="K1441" s="37" t="n">
        <f aca="false">IFERROR((Counts!AB1441-Counts!Z1441)/Counts!AA1441,"")</f>
        <v>0.0338</v>
      </c>
      <c r="L1441" s="38" t="n">
        <f aca="false">IFERROR(Counts!Y1441/Counts!P1441,"")</f>
        <v>0.4</v>
      </c>
      <c r="M1441" s="38" t="n">
        <f aca="false">IFERROR(Counts!V1441/Counts!P1441,"")</f>
        <v>0.133333333333333</v>
      </c>
      <c r="N1441" s="38" t="n">
        <f aca="false">IFERROR(Counts!AD1441/Counts!AC1441,"")</f>
        <v>0</v>
      </c>
      <c r="O1441" s="38" t="n">
        <f aca="false">IFERROR(Counts!AE1441/Counts!AC1441,"")</f>
        <v>0.142857142857143</v>
      </c>
      <c r="P1441" s="39" t="n">
        <f aca="false">IFERROR(Counts!AG1441/Counts!AF1441,"")</f>
        <v>85.5428571428571</v>
      </c>
      <c r="Q1441" s="38" t="n">
        <f aca="false">IFERROR(Counts!AH1441/Counts!AC1441,"")</f>
        <v>0</v>
      </c>
      <c r="R1441" s="38" t="n">
        <f aca="false">IFERROR(Counts!N1441/Counts!M1441,"")</f>
        <v>0.289473684210526</v>
      </c>
      <c r="S1441" s="38" t="n">
        <f aca="false">IFERROR(Counts!K1441/Counts!J1441,"")</f>
        <v>0.5</v>
      </c>
      <c r="T1441" s="38" t="n">
        <f aca="false">IFERROR(Counts!I1441/Counts!H1441,"")</f>
        <v>0.107142857142857</v>
      </c>
      <c r="U1441" s="38" t="n">
        <f aca="false">IFERROR(1-Counts!L1441/Counts!K1441,"")</f>
        <v>1</v>
      </c>
      <c r="V1441" s="39" t="n">
        <f aca="false">IFERROR(Counts!AJ1441/Counts!AI1441,"")</f>
        <v>64.395652173913</v>
      </c>
      <c r="W1441" s="38" t="n">
        <f aca="false">IFERROR(Counts!AK1441/Counts!AI1441,"")</f>
        <v>0</v>
      </c>
      <c r="X1441" s="40" t="n">
        <f aca="false">IFERROR(Counts!O1441,"")</f>
        <v>-2.021</v>
      </c>
      <c r="Y1441" s="36" t="n">
        <f aca="false">IFERROR(INDEX('Season Counts'!$Y$2:$Y$740,$AF1441)/INDEX('Season Counts'!$X$2:$X$740,$AF1441),"")</f>
        <v>0.276582474226804</v>
      </c>
      <c r="Z1441" s="37" t="n">
        <f aca="false">IFERROR(J1441-Y1441,"")</f>
        <v>-0.0894491408934708</v>
      </c>
      <c r="AA1441" s="38" t="n">
        <f aca="false">IFERROR(INDEX('Season Counts'!$K$2:$K$740,$AF1441)/INDEX('Season Counts'!$J$2:$J$740,$AF1441),"")</f>
        <v>0.242990654205607</v>
      </c>
      <c r="AB1441" s="41" t="n">
        <f aca="false">IFERROR(R1441-AA1441,"")</f>
        <v>0.0464830300049189</v>
      </c>
      <c r="AC1441" s="39" t="n">
        <f aca="false">IFERROR(INDEX('Season Counts'!$AG$2:$AG$740,$AF1441)/INDEX('Season Counts'!$AF$2:$AF$740,$AF1441),"")</f>
        <v>66.6215873015873</v>
      </c>
      <c r="AD1441" s="40" t="n">
        <f aca="false">IFERROR(V1441-AC1441,"")</f>
        <v>-2.22593512767426</v>
      </c>
      <c r="AE1441" s="4" t="str">
        <f aca="false">IF(D1441&lt;Guide!$C$21,"Low PA",IF(TRIM(IF(ISNUMBER(AD1441),IF(N(AD1441)&lt;=-Guide!$C$24,"▼ Bat Speed  ",IF(N(AD1441)&gt;=Guide!$C$24,"▲ Bat Speed  ","")),"")&amp;IF(N(Z1441)&gt;=Guide!$C$22,"▲ Contact  ","")&amp;IF(N(Z1441)&lt;=-Guide!$C$22,"▼ Contact  ","")&amp;IF(N(AB1441)&gt;=Guide!$C$23,"▲ Chase  ","")&amp;IF(N(AB1441)&lt;=-Guide!$C$23,"▼ Chase  ",""))="","Stable",TRIM(IF(ISNUMBER(AD1441),IF(N(AD1441)&lt;=-Guide!$C$24,"▼ Bat Speed  ",IF(N(AD1441)&gt;=Guide!$C$24,"▲ Bat Speed  ","")),"")&amp;IF(N(Z1441)&gt;=Guide!$C$22,"▲ Contact  ","")&amp;IF(N(Z1441)&lt;=-Guide!$C$22,"▼ Contact  ","")&amp;IF(N(AB1441)&gt;=Guide!$C$23,"▲ Chase  ","")&amp;IF(N(AB1441)&lt;=-Guide!$C$23,"▼ Chase  ",""))))</f>
        <v>Low PA</v>
      </c>
      <c r="AF1441" s="35" t="n">
        <f aca="false">MATCH(Counts!A1441,'Season Counts'!$A$2:$A$740,0)</f>
        <v>370</v>
      </c>
    </row>
    <row r="1442" customFormat="false" ht="15" hidden="false" customHeight="false" outlineLevel="0" collapsed="false">
      <c r="A1442" s="34" t="str">
        <f aca="false">Counts!B1442</f>
        <v>LAD</v>
      </c>
      <c r="B1442" s="5" t="str">
        <f aca="false">Counts!C1442</f>
        <v>Alex Call</v>
      </c>
      <c r="C1442" s="34" t="str">
        <f aca="false">Counts!F1442</f>
        <v>Aug</v>
      </c>
      <c r="D1442" s="35" t="n">
        <f aca="false">IFERROR(Counts!P1442,"")</f>
        <v>22</v>
      </c>
      <c r="E1442" s="36" t="n">
        <f aca="false">IFERROR(Counts!R1442/Counts!Q1442,"")</f>
        <v>0.315789473684211</v>
      </c>
      <c r="F1442" s="36" t="n">
        <f aca="false">IFERROR((Counts!R1442+Counts!V1442+Counts!W1442)/(Counts!Q1442+Counts!V1442+Counts!W1442+Counts!X1442),"")</f>
        <v>0.409090909090909</v>
      </c>
      <c r="G1442" s="36" t="n">
        <f aca="false">IFERROR((Counts!R1442+Counts!S1442+2*Counts!T1442+3*Counts!U1442)/Counts!Q1442,"")</f>
        <v>0.421052631578947</v>
      </c>
      <c r="H1442" s="35" t="n">
        <f aca="false">IFERROR(Counts!U1442,"")</f>
        <v>0</v>
      </c>
      <c r="I1442" s="36" t="n">
        <f aca="false">IFERROR(Counts!Z1442/Counts!AA1442,"")</f>
        <v>0.372727272727273</v>
      </c>
      <c r="J1442" s="36" t="n">
        <f aca="false">IFERROR(Counts!AB1442/Counts!AA1442,"")</f>
        <v>0.315863636363636</v>
      </c>
      <c r="K1442" s="37" t="n">
        <f aca="false">IFERROR((Counts!AB1442-Counts!Z1442)/Counts!AA1442,"")</f>
        <v>-0.0568636363636363</v>
      </c>
      <c r="L1442" s="38" t="n">
        <f aca="false">IFERROR(Counts!Y1442/Counts!P1442,"")</f>
        <v>0.227272727272727</v>
      </c>
      <c r="M1442" s="38" t="n">
        <f aca="false">IFERROR(Counts!V1442/Counts!P1442,"")</f>
        <v>0.0454545454545455</v>
      </c>
      <c r="N1442" s="38" t="n">
        <f aca="false">IFERROR(Counts!AD1442/Counts!AC1442,"")</f>
        <v>0</v>
      </c>
      <c r="O1442" s="38" t="n">
        <f aca="false">IFERROR(Counts!AE1442/Counts!AC1442,"")</f>
        <v>0.142857142857143</v>
      </c>
      <c r="P1442" s="39" t="n">
        <f aca="false">IFERROR(Counts!AG1442/Counts!AF1442,"")</f>
        <v>84.1285714285714</v>
      </c>
      <c r="Q1442" s="38" t="n">
        <f aca="false">IFERROR(Counts!AH1442/Counts!AC1442,"")</f>
        <v>0.5</v>
      </c>
      <c r="R1442" s="38" t="n">
        <f aca="false">IFERROR(Counts!N1442/Counts!M1442,"")</f>
        <v>0.276595744680851</v>
      </c>
      <c r="S1442" s="38" t="n">
        <f aca="false">IFERROR(Counts!K1442/Counts!J1442,"")</f>
        <v>0.586956521739131</v>
      </c>
      <c r="T1442" s="38" t="n">
        <f aca="false">IFERROR(Counts!I1442/Counts!H1442,"")</f>
        <v>0.25</v>
      </c>
      <c r="U1442" s="38" t="n">
        <f aca="false">IFERROR(1-Counts!L1442/Counts!K1442,"")</f>
        <v>0.777777777777778</v>
      </c>
      <c r="V1442" s="39" t="n">
        <f aca="false">IFERROR(Counts!AJ1442/Counts!AI1442,"")</f>
        <v>64.7064516129032</v>
      </c>
      <c r="W1442" s="38" t="n">
        <f aca="false">IFERROR(Counts!AK1442/Counts!AI1442,"")</f>
        <v>0</v>
      </c>
      <c r="X1442" s="40" t="n">
        <f aca="false">IFERROR(Counts!O1442,"")</f>
        <v>0.793</v>
      </c>
      <c r="Y1442" s="36" t="n">
        <f aca="false">IFERROR(INDEX('Season Counts'!$Y$2:$Y$740,$AF1442)/INDEX('Season Counts'!$X$2:$X$740,$AF1442),"")</f>
        <v>0.276582474226804</v>
      </c>
      <c r="Z1442" s="37" t="n">
        <f aca="false">IFERROR(J1442-Y1442,"")</f>
        <v>0.0392811621368323</v>
      </c>
      <c r="AA1442" s="38" t="n">
        <f aca="false">IFERROR(INDEX('Season Counts'!$K$2:$K$740,$AF1442)/INDEX('Season Counts'!$J$2:$J$740,$AF1442),"")</f>
        <v>0.242990654205607</v>
      </c>
      <c r="AB1442" s="41" t="n">
        <f aca="false">IFERROR(R1442-AA1442,"")</f>
        <v>0.0336050904752436</v>
      </c>
      <c r="AC1442" s="39" t="n">
        <f aca="false">IFERROR(INDEX('Season Counts'!$AG$2:$AG$740,$AF1442)/INDEX('Season Counts'!$AF$2:$AF$740,$AF1442),"")</f>
        <v>66.6215873015873</v>
      </c>
      <c r="AD1442" s="40" t="n">
        <f aca="false">IFERROR(V1442-AC1442,"")</f>
        <v>-1.91513568868407</v>
      </c>
      <c r="AE1442" s="4" t="str">
        <f aca="false">IF(D1442&lt;Guide!$C$21,"Low PA",IF(TRIM(IF(ISNUMBER(AD1442),IF(N(AD1442)&lt;=-Guide!$C$24,"▼ Bat Speed  ",IF(N(AD1442)&gt;=Guide!$C$24,"▲ Bat Speed  ","")),"")&amp;IF(N(Z1442)&gt;=Guide!$C$22,"▲ Contact  ","")&amp;IF(N(Z1442)&lt;=-Guide!$C$22,"▼ Contact  ","")&amp;IF(N(AB1442)&gt;=Guide!$C$23,"▲ Chase  ","")&amp;IF(N(AB1442)&lt;=-Guide!$C$23,"▼ Chase  ",""))="","Stable",TRIM(IF(ISNUMBER(AD1442),IF(N(AD1442)&lt;=-Guide!$C$24,"▼ Bat Speed  ",IF(N(AD1442)&gt;=Guide!$C$24,"▲ Bat Speed  ","")),"")&amp;IF(N(Z1442)&gt;=Guide!$C$22,"▲ Contact  ","")&amp;IF(N(Z1442)&lt;=-Guide!$C$22,"▼ Contact  ","")&amp;IF(N(AB1442)&gt;=Guide!$C$23,"▲ Chase  ","")&amp;IF(N(AB1442)&lt;=-Guide!$C$23,"▼ Chase  ",""))))</f>
        <v>Low PA</v>
      </c>
      <c r="AF1442" s="35" t="n">
        <f aca="false">MATCH(Counts!A1442,'Season Counts'!$A$2:$A$740,0)</f>
        <v>370</v>
      </c>
    </row>
    <row r="1443" customFormat="false" ht="15" hidden="false" customHeight="false" outlineLevel="0" collapsed="false">
      <c r="A1443" s="34" t="str">
        <f aca="false">Counts!B1443</f>
        <v>LAD</v>
      </c>
      <c r="B1443" s="5" t="str">
        <f aca="false">Counts!C1443</f>
        <v>Alex Call</v>
      </c>
      <c r="C1443" s="34" t="str">
        <f aca="false">Counts!F1443</f>
        <v>Sep</v>
      </c>
      <c r="D1443" s="35" t="n">
        <f aca="false">IFERROR(Counts!P1443,"")</f>
        <v>32</v>
      </c>
      <c r="E1443" s="36" t="n">
        <f aca="false">IFERROR(Counts!R1443/Counts!Q1443,"")</f>
        <v>0.115384615384615</v>
      </c>
      <c r="F1443" s="36" t="n">
        <f aca="false">IFERROR((Counts!R1443+Counts!V1443+Counts!W1443)/(Counts!Q1443+Counts!V1443+Counts!W1443+Counts!X1443),"")</f>
        <v>0.28125</v>
      </c>
      <c r="G1443" s="36" t="n">
        <f aca="false">IFERROR((Counts!R1443+Counts!S1443+2*Counts!T1443+3*Counts!U1443)/Counts!Q1443,"")</f>
        <v>0.192307692307692</v>
      </c>
      <c r="H1443" s="35" t="n">
        <f aca="false">IFERROR(Counts!U1443,"")</f>
        <v>0</v>
      </c>
      <c r="I1443" s="36" t="n">
        <f aca="false">IFERROR(Counts!Z1443/Counts!AA1443,"")</f>
        <v>0.2375</v>
      </c>
      <c r="J1443" s="36" t="n">
        <f aca="false">IFERROR(Counts!AB1443/Counts!AA1443,"")</f>
        <v>0.26428125</v>
      </c>
      <c r="K1443" s="37" t="n">
        <f aca="false">IFERROR((Counts!AB1443-Counts!Z1443)/Counts!AA1443,"")</f>
        <v>0.02678125</v>
      </c>
      <c r="L1443" s="38" t="n">
        <f aca="false">IFERROR(Counts!Y1443/Counts!P1443,"")</f>
        <v>0.1875</v>
      </c>
      <c r="M1443" s="38" t="n">
        <f aca="false">IFERROR(Counts!V1443/Counts!P1443,"")</f>
        <v>0.125</v>
      </c>
      <c r="N1443" s="38" t="n">
        <f aca="false">IFERROR(Counts!AD1443/Counts!AC1443,"")</f>
        <v>0.05</v>
      </c>
      <c r="O1443" s="38" t="n">
        <f aca="false">IFERROR(Counts!AE1443/Counts!AC1443,"")</f>
        <v>0.1</v>
      </c>
      <c r="P1443" s="39" t="n">
        <f aca="false">IFERROR(Counts!AG1443/Counts!AF1443,"")</f>
        <v>81.8</v>
      </c>
      <c r="Q1443" s="38" t="n">
        <f aca="false">IFERROR(Counts!AH1443/Counts!AC1443,"")</f>
        <v>0.35</v>
      </c>
      <c r="R1443" s="38" t="n">
        <f aca="false">IFERROR(Counts!N1443/Counts!M1443,"")</f>
        <v>0.302631578947368</v>
      </c>
      <c r="S1443" s="38" t="n">
        <f aca="false">IFERROR(Counts!K1443/Counts!J1443,"")</f>
        <v>0.559322033898305</v>
      </c>
      <c r="T1443" s="38" t="n">
        <f aca="false">IFERROR(Counts!I1443/Counts!H1443,"")</f>
        <v>0.142857142857143</v>
      </c>
      <c r="U1443" s="38" t="n">
        <f aca="false">IFERROR(1-Counts!L1443/Counts!K1443,"")</f>
        <v>1</v>
      </c>
      <c r="V1443" s="39" t="n">
        <f aca="false">IFERROR(Counts!AJ1443/Counts!AI1443,"")</f>
        <v>65.9346153846154</v>
      </c>
      <c r="W1443" s="38" t="n">
        <f aca="false">IFERROR(Counts!AK1443/Counts!AI1443,"")</f>
        <v>0</v>
      </c>
      <c r="X1443" s="40" t="n">
        <f aca="false">IFERROR(Counts!O1443,"")</f>
        <v>-2.063</v>
      </c>
      <c r="Y1443" s="36" t="n">
        <f aca="false">IFERROR(INDEX('Season Counts'!$Y$2:$Y$740,$AF1443)/INDEX('Season Counts'!$X$2:$X$740,$AF1443),"")</f>
        <v>0.276582474226804</v>
      </c>
      <c r="Z1443" s="37" t="n">
        <f aca="false">IFERROR(J1443-Y1443,"")</f>
        <v>-0.0123012242268041</v>
      </c>
      <c r="AA1443" s="38" t="n">
        <f aca="false">IFERROR(INDEX('Season Counts'!$K$2:$K$740,$AF1443)/INDEX('Season Counts'!$J$2:$J$740,$AF1443),"")</f>
        <v>0.242990654205607</v>
      </c>
      <c r="AB1443" s="41" t="n">
        <f aca="false">IFERROR(R1443-AA1443,"")</f>
        <v>0.0596409247417609</v>
      </c>
      <c r="AC1443" s="39" t="n">
        <f aca="false">IFERROR(INDEX('Season Counts'!$AG$2:$AG$740,$AF1443)/INDEX('Season Counts'!$AF$2:$AF$740,$AF1443),"")</f>
        <v>66.6215873015873</v>
      </c>
      <c r="AD1443" s="40" t="n">
        <f aca="false">IFERROR(V1443-AC1443,"")</f>
        <v>-0.686971916971913</v>
      </c>
      <c r="AE1443" s="4" t="str">
        <f aca="false">IF(D1443&lt;Guide!$C$21,"Low PA",IF(TRIM(IF(ISNUMBER(AD1443),IF(N(AD1443)&lt;=-Guide!$C$24,"▼ Bat Speed  ",IF(N(AD1443)&gt;=Guide!$C$24,"▲ Bat Speed  ","")),"")&amp;IF(N(Z1443)&gt;=Guide!$C$22,"▲ Contact  ","")&amp;IF(N(Z1443)&lt;=-Guide!$C$22,"▼ Contact  ","")&amp;IF(N(AB1443)&gt;=Guide!$C$23,"▲ Chase  ","")&amp;IF(N(AB1443)&lt;=-Guide!$C$23,"▼ Chase  ",""))="","Stable",TRIM(IF(ISNUMBER(AD1443),IF(N(AD1443)&lt;=-Guide!$C$24,"▼ Bat Speed  ",IF(N(AD1443)&gt;=Guide!$C$24,"▲ Bat Speed  ","")),"")&amp;IF(N(Z1443)&gt;=Guide!$C$22,"▲ Contact  ","")&amp;IF(N(Z1443)&lt;=-Guide!$C$22,"▼ Contact  ","")&amp;IF(N(AB1443)&gt;=Guide!$C$23,"▲ Chase  ","")&amp;IF(N(AB1443)&lt;=-Guide!$C$23,"▼ Chase  ",""))))</f>
        <v>Low PA</v>
      </c>
      <c r="AF1443" s="35" t="n">
        <f aca="false">MATCH(Counts!A1443,'Season Counts'!$A$2:$A$740,0)</f>
        <v>370</v>
      </c>
    </row>
    <row r="1444" customFormat="false" ht="15" hidden="false" customHeight="false" outlineLevel="0" collapsed="false">
      <c r="A1444" s="34" t="str">
        <f aca="false">Counts!B1444</f>
        <v>LAD</v>
      </c>
      <c r="B1444" s="5" t="str">
        <f aca="false">Counts!C1444</f>
        <v>Hyeseong Kim</v>
      </c>
      <c r="C1444" s="34" t="str">
        <f aca="false">Counts!F1444</f>
        <v>Mar-Apr</v>
      </c>
      <c r="D1444" s="35" t="n">
        <f aca="false">IFERROR(Counts!P1444,"")</f>
        <v>62</v>
      </c>
      <c r="E1444" s="36" t="n">
        <f aca="false">IFERROR(Counts!R1444/Counts!Q1444,"")</f>
        <v>0.296296296296296</v>
      </c>
      <c r="F1444" s="36" t="n">
        <f aca="false">IFERROR((Counts!R1444+Counts!V1444+Counts!W1444)/(Counts!Q1444+Counts!V1444+Counts!W1444+Counts!X1444),"")</f>
        <v>0.370967741935484</v>
      </c>
      <c r="G1444" s="36" t="n">
        <f aca="false">IFERROR((Counts!R1444+Counts!S1444+2*Counts!T1444+3*Counts!U1444)/Counts!Q1444,"")</f>
        <v>0.388888888888889</v>
      </c>
      <c r="H1444" s="35" t="n">
        <f aca="false">IFERROR(Counts!U1444,"")</f>
        <v>1</v>
      </c>
      <c r="I1444" s="36" t="n">
        <f aca="false">IFERROR(Counts!Z1444/Counts!AA1444,"")</f>
        <v>0.340322580645161</v>
      </c>
      <c r="J1444" s="36" t="n">
        <f aca="false">IFERROR(Counts!AB1444/Counts!AA1444,"")</f>
        <v>0.345322580645161</v>
      </c>
      <c r="K1444" s="37" t="n">
        <f aca="false">IFERROR((Counts!AB1444-Counts!Z1444)/Counts!AA1444,"")</f>
        <v>0.00499999999999998</v>
      </c>
      <c r="L1444" s="38" t="n">
        <f aca="false">IFERROR(Counts!Y1444/Counts!P1444,"")</f>
        <v>0.209677419354839</v>
      </c>
      <c r="M1444" s="38" t="n">
        <f aca="false">IFERROR(Counts!V1444/Counts!P1444,"")</f>
        <v>0.112903225806452</v>
      </c>
      <c r="N1444" s="38" t="n">
        <f aca="false">IFERROR(Counts!AD1444/Counts!AC1444,"")</f>
        <v>0.0476190476190476</v>
      </c>
      <c r="O1444" s="38" t="n">
        <f aca="false">IFERROR(Counts!AE1444/Counts!AC1444,"")</f>
        <v>0.214285714285714</v>
      </c>
      <c r="P1444" s="39" t="n">
        <f aca="false">IFERROR(Counts!AG1444/Counts!AF1444,"")</f>
        <v>86.2238095238095</v>
      </c>
      <c r="Q1444" s="38" t="n">
        <f aca="false">IFERROR(Counts!AH1444/Counts!AC1444,"")</f>
        <v>0.547619047619048</v>
      </c>
      <c r="R1444" s="38" t="n">
        <f aca="false">IFERROR(Counts!N1444/Counts!M1444,"")</f>
        <v>0.289473684210526</v>
      </c>
      <c r="S1444" s="38" t="n">
        <f aca="false">IFERROR(Counts!K1444/Counts!J1444,"")</f>
        <v>0.610687022900763</v>
      </c>
      <c r="T1444" s="38" t="n">
        <f aca="false">IFERROR(Counts!I1444/Counts!H1444,"")</f>
        <v>0.20353982300885</v>
      </c>
      <c r="U1444" s="38" t="n">
        <f aca="false">IFERROR(1-Counts!L1444/Counts!K1444,"")</f>
        <v>0.95</v>
      </c>
      <c r="V1444" s="39" t="n">
        <f aca="false">IFERROR(Counts!AJ1444/Counts!AI1444,"")</f>
        <v>66.375</v>
      </c>
      <c r="W1444" s="38" t="n">
        <f aca="false">IFERROR(Counts!AK1444/Counts!AI1444,"")</f>
        <v>0</v>
      </c>
      <c r="X1444" s="40" t="n">
        <f aca="false">IFERROR(Counts!O1444,"")</f>
        <v>1.005</v>
      </c>
      <c r="Y1444" s="36" t="n">
        <f aca="false">IFERROR(INDEX('Season Counts'!$Y$2:$Y$740,$AF1444)/INDEX('Season Counts'!$X$2:$X$740,$AF1444),"")</f>
        <v>0.307137404580153</v>
      </c>
      <c r="Z1444" s="37" t="n">
        <f aca="false">IFERROR(J1444-Y1444,"")</f>
        <v>0.0381851760650087</v>
      </c>
      <c r="AA1444" s="38" t="n">
        <f aca="false">IFERROR(INDEX('Season Counts'!$K$2:$K$740,$AF1444)/INDEX('Season Counts'!$J$2:$J$740,$AF1444),"")</f>
        <v>0.292</v>
      </c>
      <c r="AB1444" s="41" t="n">
        <f aca="false">IFERROR(R1444-AA1444,"")</f>
        <v>-0.00252631578947365</v>
      </c>
      <c r="AC1444" s="39" t="n">
        <f aca="false">IFERROR(INDEX('Season Counts'!$AG$2:$AG$740,$AF1444)/INDEX('Season Counts'!$AF$2:$AF$740,$AF1444),"")</f>
        <v>66.6305555555556</v>
      </c>
      <c r="AD1444" s="40" t="n">
        <f aca="false">IFERROR(V1444-AC1444,"")</f>
        <v>-0.25555555555556</v>
      </c>
      <c r="AE1444" s="4" t="str">
        <f aca="false">IF(D1444&lt;Guide!$C$21,"Low PA",IF(TRIM(IF(ISNUMBER(AD1444),IF(N(AD1444)&lt;=-Guide!$C$24,"▼ Bat Speed  ",IF(N(AD1444)&gt;=Guide!$C$24,"▲ Bat Speed  ","")),"")&amp;IF(N(Z1444)&gt;=Guide!$C$22,"▲ Contact  ","")&amp;IF(N(Z1444)&lt;=-Guide!$C$22,"▼ Contact  ","")&amp;IF(N(AB1444)&gt;=Guide!$C$23,"▲ Chase  ","")&amp;IF(N(AB1444)&lt;=-Guide!$C$23,"▼ Chase  ",""))="","Stable",TRIM(IF(ISNUMBER(AD1444),IF(N(AD1444)&lt;=-Guide!$C$24,"▼ Bat Speed  ",IF(N(AD1444)&gt;=Guide!$C$24,"▲ Bat Speed  ","")),"")&amp;IF(N(Z1444)&gt;=Guide!$C$22,"▲ Contact  ","")&amp;IF(N(Z1444)&lt;=-Guide!$C$22,"▼ Contact  ","")&amp;IF(N(AB1444)&gt;=Guide!$C$23,"▲ Chase  ","")&amp;IF(N(AB1444)&lt;=-Guide!$C$23,"▼ Chase  ",""))))</f>
        <v>Stable</v>
      </c>
      <c r="AF1444" s="35" t="n">
        <f aca="false">MATCH(Counts!A1444,'Season Counts'!$A$2:$A$740,0)</f>
        <v>371</v>
      </c>
    </row>
    <row r="1445" customFormat="false" ht="15" hidden="false" customHeight="false" outlineLevel="0" collapsed="false">
      <c r="A1445" s="34" t="str">
        <f aca="false">Counts!B1445</f>
        <v>LAD</v>
      </c>
      <c r="B1445" s="5" t="str">
        <f aca="false">Counts!C1445</f>
        <v>Hyeseong Kim</v>
      </c>
      <c r="C1445" s="34" t="str">
        <f aca="false">Counts!F1445</f>
        <v>May</v>
      </c>
      <c r="D1445" s="35" t="n">
        <f aca="false">IFERROR(Counts!P1445,"")</f>
        <v>69</v>
      </c>
      <c r="E1445" s="36" t="n">
        <f aca="false">IFERROR(Counts!R1445/Counts!Q1445,"")</f>
        <v>0.225806451612903</v>
      </c>
      <c r="F1445" s="36" t="n">
        <f aca="false">IFERROR((Counts!R1445+Counts!V1445+Counts!W1445)/(Counts!Q1445+Counts!V1445+Counts!W1445+Counts!X1445),"")</f>
        <v>0.279411764705882</v>
      </c>
      <c r="G1445" s="36" t="n">
        <f aca="false">IFERROR((Counts!R1445+Counts!S1445+2*Counts!T1445+3*Counts!U1445)/Counts!Q1445,"")</f>
        <v>0.274193548387097</v>
      </c>
      <c r="H1445" s="35" t="n">
        <f aca="false">IFERROR(Counts!U1445,"")</f>
        <v>0</v>
      </c>
      <c r="I1445" s="36" t="n">
        <f aca="false">IFERROR(Counts!Z1445/Counts!AA1445,"")</f>
        <v>0.258695652173913</v>
      </c>
      <c r="J1445" s="36" t="n">
        <f aca="false">IFERROR(Counts!AB1445/Counts!AA1445,"")</f>
        <v>0.272826086956522</v>
      </c>
      <c r="K1445" s="37" t="n">
        <f aca="false">IFERROR((Counts!AB1445-Counts!Z1445)/Counts!AA1445,"")</f>
        <v>0.0141304347826087</v>
      </c>
      <c r="L1445" s="38" t="n">
        <f aca="false">IFERROR(Counts!Y1445/Counts!P1445,"")</f>
        <v>0.260869565217391</v>
      </c>
      <c r="M1445" s="38" t="n">
        <f aca="false">IFERROR(Counts!V1445/Counts!P1445,"")</f>
        <v>0.072463768115942</v>
      </c>
      <c r="N1445" s="38" t="n">
        <f aca="false">IFERROR(Counts!AD1445/Counts!AC1445,"")</f>
        <v>0.0222222222222222</v>
      </c>
      <c r="O1445" s="38" t="n">
        <f aca="false">IFERROR(Counts!AE1445/Counts!AC1445,"")</f>
        <v>0.288888888888889</v>
      </c>
      <c r="P1445" s="39" t="n">
        <f aca="false">IFERROR(Counts!AG1445/Counts!AF1445,"")</f>
        <v>85.3311111111111</v>
      </c>
      <c r="Q1445" s="38" t="n">
        <f aca="false">IFERROR(Counts!AH1445/Counts!AC1445,"")</f>
        <v>0.355555555555556</v>
      </c>
      <c r="R1445" s="38" t="n">
        <f aca="false">IFERROR(Counts!N1445/Counts!M1445,"")</f>
        <v>0.294117647058824</v>
      </c>
      <c r="S1445" s="38" t="n">
        <f aca="false">IFERROR(Counts!K1445/Counts!J1445,"")</f>
        <v>0.67910447761194</v>
      </c>
      <c r="T1445" s="38" t="n">
        <f aca="false">IFERROR(Counts!I1445/Counts!H1445,"")</f>
        <v>0.290076335877863</v>
      </c>
      <c r="U1445" s="38" t="n">
        <f aca="false">IFERROR(1-Counts!L1445/Counts!K1445,"")</f>
        <v>0.813186813186813</v>
      </c>
      <c r="V1445" s="39" t="n">
        <f aca="false">IFERROR(Counts!AJ1445/Counts!AI1445,"")</f>
        <v>66.8508620689655</v>
      </c>
      <c r="W1445" s="38" t="n">
        <f aca="false">IFERROR(Counts!AK1445/Counts!AI1445,"")</f>
        <v>0</v>
      </c>
      <c r="X1445" s="40" t="n">
        <f aca="false">IFERROR(Counts!O1445,"")</f>
        <v>-3.99</v>
      </c>
      <c r="Y1445" s="36" t="n">
        <f aca="false">IFERROR(INDEX('Season Counts'!$Y$2:$Y$740,$AF1445)/INDEX('Season Counts'!$X$2:$X$740,$AF1445),"")</f>
        <v>0.307137404580153</v>
      </c>
      <c r="Z1445" s="37" t="n">
        <f aca="false">IFERROR(J1445-Y1445,"")</f>
        <v>-0.0343113176236309</v>
      </c>
      <c r="AA1445" s="38" t="n">
        <f aca="false">IFERROR(INDEX('Season Counts'!$K$2:$K$740,$AF1445)/INDEX('Season Counts'!$J$2:$J$740,$AF1445),"")</f>
        <v>0.292</v>
      </c>
      <c r="AB1445" s="41" t="n">
        <f aca="false">IFERROR(R1445-AA1445,"")</f>
        <v>0.00211764705882356</v>
      </c>
      <c r="AC1445" s="39" t="n">
        <f aca="false">IFERROR(INDEX('Season Counts'!$AG$2:$AG$740,$AF1445)/INDEX('Season Counts'!$AF$2:$AF$740,$AF1445),"")</f>
        <v>66.6305555555556</v>
      </c>
      <c r="AD1445" s="40" t="n">
        <f aca="false">IFERROR(V1445-AC1445,"")</f>
        <v>0.220306513409952</v>
      </c>
      <c r="AE1445" s="4" t="str">
        <f aca="false">IF(D1445&lt;Guide!$C$21,"Low PA",IF(TRIM(IF(ISNUMBER(AD1445),IF(N(AD1445)&lt;=-Guide!$C$24,"▼ Bat Speed  ",IF(N(AD1445)&gt;=Guide!$C$24,"▲ Bat Speed  ","")),"")&amp;IF(N(Z1445)&gt;=Guide!$C$22,"▲ Contact  ","")&amp;IF(N(Z1445)&lt;=-Guide!$C$22,"▼ Contact  ","")&amp;IF(N(AB1445)&gt;=Guide!$C$23,"▲ Chase  ","")&amp;IF(N(AB1445)&lt;=-Guide!$C$23,"▼ Chase  ",""))="","Stable",TRIM(IF(ISNUMBER(AD1445),IF(N(AD1445)&lt;=-Guide!$C$24,"▼ Bat Speed  ",IF(N(AD1445)&gt;=Guide!$C$24,"▲ Bat Speed  ","")),"")&amp;IF(N(Z1445)&gt;=Guide!$C$22,"▲ Contact  ","")&amp;IF(N(Z1445)&lt;=-Guide!$C$22,"▼ Contact  ","")&amp;IF(N(AB1445)&gt;=Guide!$C$23,"▲ Chase  ","")&amp;IF(N(AB1445)&lt;=-Guide!$C$23,"▼ Chase  ",""))))</f>
        <v>Stable</v>
      </c>
      <c r="AF1445" s="35" t="n">
        <f aca="false">MATCH(Counts!A1445,'Season Counts'!$A$2:$A$740,0)</f>
        <v>371</v>
      </c>
    </row>
    <row r="1446" customFormat="false" ht="15" hidden="false" customHeight="false" outlineLevel="0" collapsed="false">
      <c r="A1446" s="34" t="str">
        <f aca="false">Counts!B1446</f>
        <v>LAD</v>
      </c>
      <c r="B1446" s="5" t="str">
        <f aca="false">Counts!C1446</f>
        <v>Enrique Hernández</v>
      </c>
      <c r="C1446" s="34" t="str">
        <f aca="false">Counts!F1446</f>
        <v>May</v>
      </c>
      <c r="D1446" s="35" t="n">
        <f aca="false">IFERROR(Counts!P1446,"")</f>
        <v>4</v>
      </c>
      <c r="E1446" s="36" t="n">
        <f aca="false">IFERROR(Counts!R1446/Counts!Q1446,"")</f>
        <v>1</v>
      </c>
      <c r="F1446" s="36" t="n">
        <f aca="false">IFERROR((Counts!R1446+Counts!V1446+Counts!W1446)/(Counts!Q1446+Counts!V1446+Counts!W1446+Counts!X1446),"")</f>
        <v>1</v>
      </c>
      <c r="G1446" s="36" t="n">
        <f aca="false">IFERROR((Counts!R1446+Counts!S1446+2*Counts!T1446+3*Counts!U1446)/Counts!Q1446,"")</f>
        <v>2.25</v>
      </c>
      <c r="H1446" s="35" t="n">
        <f aca="false">IFERROR(Counts!U1446,"")</f>
        <v>1</v>
      </c>
      <c r="I1446" s="36" t="n">
        <f aca="false">IFERROR(Counts!Z1446/Counts!AA1446,"")</f>
        <v>1.35</v>
      </c>
      <c r="J1446" s="36" t="n">
        <f aca="false">IFERROR(Counts!AB1446/Counts!AA1446,"")</f>
        <v>0.77975</v>
      </c>
      <c r="K1446" s="37" t="n">
        <f aca="false">IFERROR((Counts!AB1446-Counts!Z1446)/Counts!AA1446,"")</f>
        <v>-0.57025</v>
      </c>
      <c r="L1446" s="38" t="n">
        <f aca="false">IFERROR(Counts!Y1446/Counts!P1446,"")</f>
        <v>0</v>
      </c>
      <c r="M1446" s="38" t="n">
        <f aca="false">IFERROR(Counts!V1446/Counts!P1446,"")</f>
        <v>0</v>
      </c>
      <c r="N1446" s="38" t="n">
        <f aca="false">IFERROR(Counts!AD1446/Counts!AC1446,"")</f>
        <v>0.5</v>
      </c>
      <c r="O1446" s="38" t="n">
        <f aca="false">IFERROR(Counts!AE1446/Counts!AC1446,"")</f>
        <v>0.75</v>
      </c>
      <c r="P1446" s="39" t="n">
        <f aca="false">IFERROR(Counts!AG1446/Counts!AF1446,"")</f>
        <v>91.675</v>
      </c>
      <c r="Q1446" s="38" t="n">
        <f aca="false">IFERROR(Counts!AH1446/Counts!AC1446,"")</f>
        <v>0.25</v>
      </c>
      <c r="R1446" s="38" t="n">
        <f aca="false">IFERROR(Counts!N1446/Counts!M1446,"")</f>
        <v>0.428571428571429</v>
      </c>
      <c r="S1446" s="38" t="n">
        <f aca="false">IFERROR(Counts!K1446/Counts!J1446,"")</f>
        <v>0.6</v>
      </c>
      <c r="T1446" s="38" t="n">
        <f aca="false">IFERROR(Counts!I1446/Counts!H1446,"")</f>
        <v>0.166666666666667</v>
      </c>
      <c r="U1446" s="38" t="n">
        <f aca="false">IFERROR(1-Counts!L1446/Counts!K1446,"")</f>
        <v>1</v>
      </c>
      <c r="V1446" s="39" t="n">
        <f aca="false">IFERROR(Counts!AJ1446/Counts!AI1446,"")</f>
        <v>72.26</v>
      </c>
      <c r="W1446" s="38" t="n">
        <f aca="false">IFERROR(Counts!AK1446/Counts!AI1446,"")</f>
        <v>0.2</v>
      </c>
      <c r="X1446" s="40" t="n">
        <f aca="false">IFERROR(Counts!O1446,"")</f>
        <v>3.094</v>
      </c>
      <c r="Y1446" s="36" t="n">
        <f aca="false">IFERROR(INDEX('Season Counts'!$Y$2:$Y$740,$AF1446)/INDEX('Season Counts'!$X$2:$X$740,$AF1446),"")</f>
        <v>0.278927083333333</v>
      </c>
      <c r="Z1446" s="37" t="n">
        <f aca="false">IFERROR(J1446-Y1446,"")</f>
        <v>0.500822916666667</v>
      </c>
      <c r="AA1446" s="38" t="n">
        <f aca="false">IFERROR(INDEX('Season Counts'!$K$2:$K$740,$AF1446)/INDEX('Season Counts'!$J$2:$J$740,$AF1446),"")</f>
        <v>0.331428571428571</v>
      </c>
      <c r="AB1446" s="41" t="n">
        <f aca="false">IFERROR(R1446-AA1446,"")</f>
        <v>0.0971428571428571</v>
      </c>
      <c r="AC1446" s="39" t="n">
        <f aca="false">IFERROR(INDEX('Season Counts'!$AG$2:$AG$740,$AF1446)/INDEX('Season Counts'!$AF$2:$AF$740,$AF1446),"")</f>
        <v>70.737106918239</v>
      </c>
      <c r="AD1446" s="40" t="n">
        <f aca="false">IFERROR(V1446-AC1446,"")</f>
        <v>1.52289308176101</v>
      </c>
      <c r="AE1446" s="4" t="str">
        <f aca="false">IF(D1446&lt;Guide!$C$21,"Low PA",IF(TRIM(IF(ISNUMBER(AD1446),IF(N(AD1446)&lt;=-Guide!$C$24,"▼ Bat Speed  ",IF(N(AD1446)&gt;=Guide!$C$24,"▲ Bat Speed  ","")),"")&amp;IF(N(Z1446)&gt;=Guide!$C$22,"▲ Contact  ","")&amp;IF(N(Z1446)&lt;=-Guide!$C$22,"▼ Contact  ","")&amp;IF(N(AB1446)&gt;=Guide!$C$23,"▲ Chase  ","")&amp;IF(N(AB1446)&lt;=-Guide!$C$23,"▼ Chase  ",""))="","Stable",TRIM(IF(ISNUMBER(AD1446),IF(N(AD1446)&lt;=-Guide!$C$24,"▼ Bat Speed  ",IF(N(AD1446)&gt;=Guide!$C$24,"▲ Bat Speed  ","")),"")&amp;IF(N(Z1446)&gt;=Guide!$C$22,"▲ Contact  ","")&amp;IF(N(Z1446)&lt;=-Guide!$C$22,"▼ Contact  ","")&amp;IF(N(AB1446)&gt;=Guide!$C$23,"▲ Chase  ","")&amp;IF(N(AB1446)&lt;=-Guide!$C$23,"▼ Chase  ",""))))</f>
        <v>Low PA</v>
      </c>
      <c r="AF1446" s="35" t="n">
        <f aca="false">MATCH(Counts!A1446,'Season Counts'!$A$2:$A$740,0)</f>
        <v>372</v>
      </c>
    </row>
    <row r="1447" customFormat="false" ht="15" hidden="false" customHeight="false" outlineLevel="0" collapsed="false">
      <c r="A1447" s="34" t="str">
        <f aca="false">Counts!B1447</f>
        <v>LAD</v>
      </c>
      <c r="B1447" s="5" t="str">
        <f aca="false">Counts!C1447</f>
        <v>Enrique Hernández</v>
      </c>
      <c r="C1447" s="34" t="str">
        <f aca="false">Counts!F1447</f>
        <v>Jul</v>
      </c>
      <c r="D1447" s="35" t="n">
        <f aca="false">IFERROR(Counts!P1447,"")</f>
        <v>5</v>
      </c>
      <c r="E1447" s="36" t="n">
        <f aca="false">IFERROR(Counts!R1447/Counts!Q1447,"")</f>
        <v>0.2</v>
      </c>
      <c r="F1447" s="36" t="n">
        <f aca="false">IFERROR((Counts!R1447+Counts!V1447+Counts!W1447)/(Counts!Q1447+Counts!V1447+Counts!W1447+Counts!X1447),"")</f>
        <v>0.2</v>
      </c>
      <c r="G1447" s="36" t="n">
        <f aca="false">IFERROR((Counts!R1447+Counts!S1447+2*Counts!T1447+3*Counts!U1447)/Counts!Q1447,"")</f>
        <v>0.2</v>
      </c>
      <c r="H1447" s="35" t="n">
        <f aca="false">IFERROR(Counts!U1447,"")</f>
        <v>0</v>
      </c>
      <c r="I1447" s="36" t="n">
        <f aca="false">IFERROR(Counts!Z1447/Counts!AA1447,"")</f>
        <v>0.18</v>
      </c>
      <c r="J1447" s="36" t="n">
        <f aca="false">IFERROR(Counts!AB1447/Counts!AA1447,"")</f>
        <v>0.2432</v>
      </c>
      <c r="K1447" s="37" t="n">
        <f aca="false">IFERROR((Counts!AB1447-Counts!Z1447)/Counts!AA1447,"")</f>
        <v>0.0632</v>
      </c>
      <c r="L1447" s="38" t="n">
        <f aca="false">IFERROR(Counts!Y1447/Counts!P1447,"")</f>
        <v>0.2</v>
      </c>
      <c r="M1447" s="38" t="n">
        <f aca="false">IFERROR(Counts!V1447/Counts!P1447,"")</f>
        <v>0</v>
      </c>
      <c r="N1447" s="38" t="n">
        <f aca="false">IFERROR(Counts!AD1447/Counts!AC1447,"")</f>
        <v>0</v>
      </c>
      <c r="O1447" s="38" t="n">
        <f aca="false">IFERROR(Counts!AE1447/Counts!AC1447,"")</f>
        <v>0.5</v>
      </c>
      <c r="P1447" s="39" t="n">
        <f aca="false">IFERROR(Counts!AG1447/Counts!AF1447,"")</f>
        <v>92.85</v>
      </c>
      <c r="Q1447" s="38" t="n">
        <f aca="false">IFERROR(Counts!AH1447/Counts!AC1447,"")</f>
        <v>0.25</v>
      </c>
      <c r="R1447" s="38" t="n">
        <f aca="false">IFERROR(Counts!N1447/Counts!M1447,"")</f>
        <v>0.428571428571429</v>
      </c>
      <c r="S1447" s="38" t="n">
        <f aca="false">IFERROR(Counts!K1447/Counts!J1447,"")</f>
        <v>0.666666666666667</v>
      </c>
      <c r="T1447" s="38" t="n">
        <f aca="false">IFERROR(Counts!I1447/Counts!H1447,"")</f>
        <v>0.285714285714286</v>
      </c>
      <c r="U1447" s="38" t="n">
        <f aca="false">IFERROR(1-Counts!L1447/Counts!K1447,"")</f>
        <v>1</v>
      </c>
      <c r="V1447" s="39" t="n">
        <f aca="false">IFERROR(Counts!AJ1447/Counts!AI1447,"")</f>
        <v>68.5571428571429</v>
      </c>
      <c r="W1447" s="38" t="n">
        <f aca="false">IFERROR(Counts!AK1447/Counts!AI1447,"")</f>
        <v>0</v>
      </c>
      <c r="X1447" s="40" t="n">
        <f aca="false">IFERROR(Counts!O1447,"")</f>
        <v>-0.632</v>
      </c>
      <c r="Y1447" s="36" t="n">
        <f aca="false">IFERROR(INDEX('Season Counts'!$Y$2:$Y$740,$AF1447)/INDEX('Season Counts'!$X$2:$X$740,$AF1447),"")</f>
        <v>0.278927083333333</v>
      </c>
      <c r="Z1447" s="37" t="n">
        <f aca="false">IFERROR(J1447-Y1447,"")</f>
        <v>-0.0357270833333333</v>
      </c>
      <c r="AA1447" s="38" t="n">
        <f aca="false">IFERROR(INDEX('Season Counts'!$K$2:$K$740,$AF1447)/INDEX('Season Counts'!$J$2:$J$740,$AF1447),"")</f>
        <v>0.331428571428571</v>
      </c>
      <c r="AB1447" s="41" t="n">
        <f aca="false">IFERROR(R1447-AA1447,"")</f>
        <v>0.0971428571428571</v>
      </c>
      <c r="AC1447" s="39" t="n">
        <f aca="false">IFERROR(INDEX('Season Counts'!$AG$2:$AG$740,$AF1447)/INDEX('Season Counts'!$AF$2:$AF$740,$AF1447),"")</f>
        <v>70.737106918239</v>
      </c>
      <c r="AD1447" s="40" t="n">
        <f aca="false">IFERROR(V1447-AC1447,"")</f>
        <v>-2.17996406109614</v>
      </c>
      <c r="AE1447" s="4" t="str">
        <f aca="false">IF(D1447&lt;Guide!$C$21,"Low PA",IF(TRIM(IF(ISNUMBER(AD1447),IF(N(AD1447)&lt;=-Guide!$C$24,"▼ Bat Speed  ",IF(N(AD1447)&gt;=Guide!$C$24,"▲ Bat Speed  ","")),"")&amp;IF(N(Z1447)&gt;=Guide!$C$22,"▲ Contact  ","")&amp;IF(N(Z1447)&lt;=-Guide!$C$22,"▼ Contact  ","")&amp;IF(N(AB1447)&gt;=Guide!$C$23,"▲ Chase  ","")&amp;IF(N(AB1447)&lt;=-Guide!$C$23,"▼ Chase  ",""))="","Stable",TRIM(IF(ISNUMBER(AD1447),IF(N(AD1447)&lt;=-Guide!$C$24,"▼ Bat Speed  ",IF(N(AD1447)&gt;=Guide!$C$24,"▲ Bat Speed  ","")),"")&amp;IF(N(Z1447)&gt;=Guide!$C$22,"▲ Contact  ","")&amp;IF(N(Z1447)&lt;=-Guide!$C$22,"▼ Contact  ","")&amp;IF(N(AB1447)&gt;=Guide!$C$23,"▲ Chase  ","")&amp;IF(N(AB1447)&lt;=-Guide!$C$23,"▼ Chase  ",""))))</f>
        <v>Low PA</v>
      </c>
      <c r="AF1447" s="35" t="n">
        <f aca="false">MATCH(Counts!A1447,'Season Counts'!$A$2:$A$740,0)</f>
        <v>372</v>
      </c>
    </row>
    <row r="1448" customFormat="false" ht="15" hidden="false" customHeight="false" outlineLevel="0" collapsed="false">
      <c r="A1448" s="34" t="str">
        <f aca="false">Counts!B1448</f>
        <v>LAD</v>
      </c>
      <c r="B1448" s="5" t="str">
        <f aca="false">Counts!C1448</f>
        <v>Enrique Hernández</v>
      </c>
      <c r="C1448" s="34" t="str">
        <f aca="false">Counts!F1448</f>
        <v>Aug</v>
      </c>
      <c r="D1448" s="35" t="n">
        <f aca="false">IFERROR(Counts!P1448,"")</f>
        <v>38</v>
      </c>
      <c r="E1448" s="36" t="n">
        <f aca="false">IFERROR(Counts!R1448/Counts!Q1448,"")</f>
        <v>0.142857142857143</v>
      </c>
      <c r="F1448" s="36" t="n">
        <f aca="false">IFERROR((Counts!R1448+Counts!V1448+Counts!W1448)/(Counts!Q1448+Counts!V1448+Counts!W1448+Counts!X1448),"")</f>
        <v>0.210526315789474</v>
      </c>
      <c r="G1448" s="36" t="n">
        <f aca="false">IFERROR((Counts!R1448+Counts!S1448+2*Counts!T1448+3*Counts!U1448)/Counts!Q1448,"")</f>
        <v>0.228571428571429</v>
      </c>
      <c r="H1448" s="35" t="n">
        <f aca="false">IFERROR(Counts!U1448,"")</f>
        <v>1</v>
      </c>
      <c r="I1448" s="36" t="n">
        <f aca="false">IFERROR(Counts!Z1448/Counts!AA1448,"")</f>
        <v>0.202631578947368</v>
      </c>
      <c r="J1448" s="36" t="n">
        <f aca="false">IFERROR(Counts!AB1448/Counts!AA1448,"")</f>
        <v>0.226342105263158</v>
      </c>
      <c r="K1448" s="37" t="n">
        <f aca="false">IFERROR((Counts!AB1448-Counts!Z1448)/Counts!AA1448,"")</f>
        <v>0.0237105263157895</v>
      </c>
      <c r="L1448" s="38" t="n">
        <f aca="false">IFERROR(Counts!Y1448/Counts!P1448,"")</f>
        <v>0.368421052631579</v>
      </c>
      <c r="M1448" s="38" t="n">
        <f aca="false">IFERROR(Counts!V1448/Counts!P1448,"")</f>
        <v>0.0789473684210526</v>
      </c>
      <c r="N1448" s="38" t="n">
        <f aca="false">IFERROR(Counts!AD1448/Counts!AC1448,"")</f>
        <v>0.0476190476190476</v>
      </c>
      <c r="O1448" s="38" t="n">
        <f aca="false">IFERROR(Counts!AE1448/Counts!AC1448,"")</f>
        <v>0.285714285714286</v>
      </c>
      <c r="P1448" s="39" t="n">
        <f aca="false">IFERROR(Counts!AG1448/Counts!AF1448,"")</f>
        <v>87.3047619047619</v>
      </c>
      <c r="Q1448" s="38" t="n">
        <f aca="false">IFERROR(Counts!AH1448/Counts!AC1448,"")</f>
        <v>0.285714285714286</v>
      </c>
      <c r="R1448" s="38" t="n">
        <f aca="false">IFERROR(Counts!N1448/Counts!M1448,"")</f>
        <v>0.421052631578947</v>
      </c>
      <c r="S1448" s="38" t="n">
        <f aca="false">IFERROR(Counts!K1448/Counts!J1448,"")</f>
        <v>0.787878787878788</v>
      </c>
      <c r="T1448" s="38" t="n">
        <f aca="false">IFERROR(Counts!I1448/Counts!H1448,"")</f>
        <v>0.285714285714286</v>
      </c>
      <c r="U1448" s="38" t="n">
        <f aca="false">IFERROR(1-Counts!L1448/Counts!K1448,"")</f>
        <v>0.846153846153846</v>
      </c>
      <c r="V1448" s="39" t="n">
        <f aca="false">IFERROR(Counts!AJ1448/Counts!AI1448,"")</f>
        <v>70.0256756756757</v>
      </c>
      <c r="W1448" s="38" t="n">
        <f aca="false">IFERROR(Counts!AK1448/Counts!AI1448,"")</f>
        <v>0.0945945945945946</v>
      </c>
      <c r="X1448" s="40" t="n">
        <f aca="false">IFERROR(Counts!O1448,"")</f>
        <v>-3.303</v>
      </c>
      <c r="Y1448" s="36" t="n">
        <f aca="false">IFERROR(INDEX('Season Counts'!$Y$2:$Y$740,$AF1448)/INDEX('Season Counts'!$X$2:$X$740,$AF1448),"")</f>
        <v>0.278927083333333</v>
      </c>
      <c r="Z1448" s="37" t="n">
        <f aca="false">IFERROR(J1448-Y1448,"")</f>
        <v>-0.0525849780701754</v>
      </c>
      <c r="AA1448" s="38" t="n">
        <f aca="false">IFERROR(INDEX('Season Counts'!$K$2:$K$740,$AF1448)/INDEX('Season Counts'!$J$2:$J$740,$AF1448),"")</f>
        <v>0.331428571428571</v>
      </c>
      <c r="AB1448" s="41" t="n">
        <f aca="false">IFERROR(R1448-AA1448,"")</f>
        <v>0.0896240601503759</v>
      </c>
      <c r="AC1448" s="39" t="n">
        <f aca="false">IFERROR(INDEX('Season Counts'!$AG$2:$AG$740,$AF1448)/INDEX('Season Counts'!$AF$2:$AF$740,$AF1448),"")</f>
        <v>70.737106918239</v>
      </c>
      <c r="AD1448" s="40" t="n">
        <f aca="false">IFERROR(V1448-AC1448,"")</f>
        <v>-0.711431242563322</v>
      </c>
      <c r="AE1448" s="4" t="str">
        <f aca="false">IF(D1448&lt;Guide!$C$21,"Low PA",IF(TRIM(IF(ISNUMBER(AD1448),IF(N(AD1448)&lt;=-Guide!$C$24,"▼ Bat Speed  ",IF(N(AD1448)&gt;=Guide!$C$24,"▲ Bat Speed  ","")),"")&amp;IF(N(Z1448)&gt;=Guide!$C$22,"▲ Contact  ","")&amp;IF(N(Z1448)&lt;=-Guide!$C$22,"▼ Contact  ","")&amp;IF(N(AB1448)&gt;=Guide!$C$23,"▲ Chase  ","")&amp;IF(N(AB1448)&lt;=-Guide!$C$23,"▼ Chase  ",""))="","Stable",TRIM(IF(ISNUMBER(AD1448),IF(N(AD1448)&lt;=-Guide!$C$24,"▼ Bat Speed  ",IF(N(AD1448)&gt;=Guide!$C$24,"▲ Bat Speed  ","")),"")&amp;IF(N(Z1448)&gt;=Guide!$C$22,"▲ Contact  ","")&amp;IF(N(Z1448)&lt;=-Guide!$C$22,"▼ Contact  ","")&amp;IF(N(AB1448)&gt;=Guide!$C$23,"▲ Chase  ","")&amp;IF(N(AB1448)&lt;=-Guide!$C$23,"▼ Chase  ",""))))</f>
        <v>Low PA</v>
      </c>
      <c r="AF1448" s="35" t="n">
        <f aca="false">MATCH(Counts!A1448,'Season Counts'!$A$2:$A$740,0)</f>
        <v>372</v>
      </c>
    </row>
    <row r="1449" customFormat="false" ht="15" hidden="false" customHeight="false" outlineLevel="0" collapsed="false">
      <c r="A1449" s="34" t="str">
        <f aca="false">Counts!B1449</f>
        <v>LAD</v>
      </c>
      <c r="B1449" s="5" t="str">
        <f aca="false">Counts!C1449</f>
        <v>Enrique Hernández</v>
      </c>
      <c r="C1449" s="34" t="str">
        <f aca="false">Counts!F1449</f>
        <v>Sep</v>
      </c>
      <c r="D1449" s="35" t="n">
        <f aca="false">IFERROR(Counts!P1449,"")</f>
        <v>49</v>
      </c>
      <c r="E1449" s="36" t="n">
        <f aca="false">IFERROR(Counts!R1449/Counts!Q1449,"")</f>
        <v>0.217391304347826</v>
      </c>
      <c r="F1449" s="36" t="n">
        <f aca="false">IFERROR((Counts!R1449+Counts!V1449+Counts!W1449)/(Counts!Q1449+Counts!V1449+Counts!W1449+Counts!X1449),"")</f>
        <v>0.26530612244898</v>
      </c>
      <c r="G1449" s="36" t="n">
        <f aca="false">IFERROR((Counts!R1449+Counts!S1449+2*Counts!T1449+3*Counts!U1449)/Counts!Q1449,"")</f>
        <v>0.391304347826087</v>
      </c>
      <c r="H1449" s="35" t="n">
        <f aca="false">IFERROR(Counts!U1449,"")</f>
        <v>2</v>
      </c>
      <c r="I1449" s="36" t="n">
        <f aca="false">IFERROR(Counts!Z1449/Counts!AA1449,"")</f>
        <v>0.285714285714286</v>
      </c>
      <c r="J1449" s="36" t="n">
        <f aca="false">IFERROR(Counts!AB1449/Counts!AA1449,"")</f>
        <v>0.282469387755102</v>
      </c>
      <c r="K1449" s="37" t="n">
        <f aca="false">IFERROR((Counts!AB1449-Counts!Z1449)/Counts!AA1449,"")</f>
        <v>-0.00324489795918369</v>
      </c>
      <c r="L1449" s="38" t="n">
        <f aca="false">IFERROR(Counts!Y1449/Counts!P1449,"")</f>
        <v>0.26530612244898</v>
      </c>
      <c r="M1449" s="38" t="n">
        <f aca="false">IFERROR(Counts!V1449/Counts!P1449,"")</f>
        <v>0.0612244897959184</v>
      </c>
      <c r="N1449" s="38" t="n">
        <f aca="false">IFERROR(Counts!AD1449/Counts!AC1449,"")</f>
        <v>0.0606060606060606</v>
      </c>
      <c r="O1449" s="38" t="n">
        <f aca="false">IFERROR(Counts!AE1449/Counts!AC1449,"")</f>
        <v>0.424242424242424</v>
      </c>
      <c r="P1449" s="39" t="n">
        <f aca="false">IFERROR(Counts!AG1449/Counts!AF1449,"")</f>
        <v>89.2909090909091</v>
      </c>
      <c r="Q1449" s="38" t="n">
        <f aca="false">IFERROR(Counts!AH1449/Counts!AC1449,"")</f>
        <v>0.272727272727273</v>
      </c>
      <c r="R1449" s="38" t="n">
        <f aca="false">IFERROR(Counts!N1449/Counts!M1449,"")</f>
        <v>0.235294117647059</v>
      </c>
      <c r="S1449" s="38" t="n">
        <f aca="false">IFERROR(Counts!K1449/Counts!J1449,"")</f>
        <v>0.7</v>
      </c>
      <c r="T1449" s="38" t="n">
        <f aca="false">IFERROR(Counts!I1449/Counts!H1449,"")</f>
        <v>0.192771084337349</v>
      </c>
      <c r="U1449" s="38" t="n">
        <f aca="false">IFERROR(1-Counts!L1449/Counts!K1449,"")</f>
        <v>0.888888888888889</v>
      </c>
      <c r="V1449" s="39" t="n">
        <f aca="false">IFERROR(Counts!AJ1449/Counts!AI1449,"")</f>
        <v>71.5630136986301</v>
      </c>
      <c r="W1449" s="38" t="n">
        <f aca="false">IFERROR(Counts!AK1449/Counts!AI1449,"")</f>
        <v>0.219178082191781</v>
      </c>
      <c r="X1449" s="40" t="n">
        <f aca="false">IFERROR(Counts!O1449,"")</f>
        <v>-2.23</v>
      </c>
      <c r="Y1449" s="36" t="n">
        <f aca="false">IFERROR(INDEX('Season Counts'!$Y$2:$Y$740,$AF1449)/INDEX('Season Counts'!$X$2:$X$740,$AF1449),"")</f>
        <v>0.278927083333333</v>
      </c>
      <c r="Z1449" s="37" t="n">
        <f aca="false">IFERROR(J1449-Y1449,"")</f>
        <v>0.00354230442176873</v>
      </c>
      <c r="AA1449" s="38" t="n">
        <f aca="false">IFERROR(INDEX('Season Counts'!$K$2:$K$740,$AF1449)/INDEX('Season Counts'!$J$2:$J$740,$AF1449),"")</f>
        <v>0.331428571428571</v>
      </c>
      <c r="AB1449" s="41" t="n">
        <f aca="false">IFERROR(R1449-AA1449,"")</f>
        <v>-0.0961344537815126</v>
      </c>
      <c r="AC1449" s="39" t="n">
        <f aca="false">IFERROR(INDEX('Season Counts'!$AG$2:$AG$740,$AF1449)/INDEX('Season Counts'!$AF$2:$AF$740,$AF1449),"")</f>
        <v>70.737106918239</v>
      </c>
      <c r="AD1449" s="40" t="n">
        <f aca="false">IFERROR(V1449-AC1449,"")</f>
        <v>0.825906780391151</v>
      </c>
      <c r="AE1449" s="4" t="str">
        <f aca="false">IF(D1449&lt;Guide!$C$21,"Low PA",IF(TRIM(IF(ISNUMBER(AD1449),IF(N(AD1449)&lt;=-Guide!$C$24,"▼ Bat Speed  ",IF(N(AD1449)&gt;=Guide!$C$24,"▲ Bat Speed  ","")),"")&amp;IF(N(Z1449)&gt;=Guide!$C$22,"▲ Contact  ","")&amp;IF(N(Z1449)&lt;=-Guide!$C$22,"▼ Contact  ","")&amp;IF(N(AB1449)&gt;=Guide!$C$23,"▲ Chase  ","")&amp;IF(N(AB1449)&lt;=-Guide!$C$23,"▼ Chase  ",""))="","Stable",TRIM(IF(ISNUMBER(AD1449),IF(N(AD1449)&lt;=-Guide!$C$24,"▼ Bat Speed  ",IF(N(AD1449)&gt;=Guide!$C$24,"▲ Bat Speed  ","")),"")&amp;IF(N(Z1449)&gt;=Guide!$C$22,"▲ Contact  ","")&amp;IF(N(Z1449)&lt;=-Guide!$C$22,"▼ Contact  ","")&amp;IF(N(AB1449)&gt;=Guide!$C$23,"▲ Chase  ","")&amp;IF(N(AB1449)&lt;=-Guide!$C$23,"▼ Chase  ",""))))</f>
        <v>▼ Chase</v>
      </c>
      <c r="AF1449" s="35" t="n">
        <f aca="false">MATCH(Counts!A1449,'Season Counts'!$A$2:$A$740,0)</f>
        <v>372</v>
      </c>
    </row>
    <row r="1450" customFormat="false" ht="15" hidden="false" customHeight="false" outlineLevel="0" collapsed="false">
      <c r="A1450" s="34" t="str">
        <f aca="false">Counts!B1450</f>
        <v>LAD</v>
      </c>
      <c r="B1450" s="5" t="str">
        <f aca="false">Counts!C1450</f>
        <v>Hunter Feduccia</v>
      </c>
      <c r="C1450" s="34" t="str">
        <f aca="false">Counts!F1450</f>
        <v>Aug</v>
      </c>
      <c r="D1450" s="35" t="n">
        <f aca="false">IFERROR(Counts!P1450,"")</f>
        <v>49</v>
      </c>
      <c r="E1450" s="36" t="n">
        <f aca="false">IFERROR(Counts!R1450/Counts!Q1450,"")</f>
        <v>0.261904761904762</v>
      </c>
      <c r="F1450" s="36" t="n">
        <f aca="false">IFERROR((Counts!R1450+Counts!V1450+Counts!W1450)/(Counts!Q1450+Counts!V1450+Counts!W1450+Counts!X1450),"")</f>
        <v>0.354166666666667</v>
      </c>
      <c r="G1450" s="36" t="n">
        <f aca="false">IFERROR((Counts!R1450+Counts!S1450+2*Counts!T1450+3*Counts!U1450)/Counts!Q1450,"")</f>
        <v>0.380952380952381</v>
      </c>
      <c r="H1450" s="35" t="n">
        <f aca="false">IFERROR(Counts!U1450,"")</f>
        <v>1</v>
      </c>
      <c r="I1450" s="36" t="n">
        <f aca="false">IFERROR(Counts!Z1450/Counts!AA1450,"")</f>
        <v>0.33125</v>
      </c>
      <c r="J1450" s="36" t="n">
        <f aca="false">IFERROR(Counts!AB1450/Counts!AA1450,"")</f>
        <v>0.395770833333333</v>
      </c>
      <c r="K1450" s="37" t="n">
        <f aca="false">IFERROR((Counts!AB1450-Counts!Z1450)/Counts!AA1450,"")</f>
        <v>0.0645208333333333</v>
      </c>
      <c r="L1450" s="38" t="n">
        <f aca="false">IFERROR(Counts!Y1450/Counts!P1450,"")</f>
        <v>0.142857142857143</v>
      </c>
      <c r="M1450" s="38" t="n">
        <f aca="false">IFERROR(Counts!V1450/Counts!P1450,"")</f>
        <v>0.122448979591837</v>
      </c>
      <c r="N1450" s="38" t="n">
        <f aca="false">IFERROR(Counts!AD1450/Counts!AC1450,"")</f>
        <v>0.0555555555555556</v>
      </c>
      <c r="O1450" s="38" t="n">
        <f aca="false">IFERROR(Counts!AE1450/Counts!AC1450,"")</f>
        <v>0.416666666666667</v>
      </c>
      <c r="P1450" s="39" t="n">
        <f aca="false">IFERROR(Counts!AG1450/Counts!AF1450,"")</f>
        <v>89.0222222222222</v>
      </c>
      <c r="Q1450" s="38" t="n">
        <f aca="false">IFERROR(Counts!AH1450/Counts!AC1450,"")</f>
        <v>0.5</v>
      </c>
      <c r="R1450" s="38" t="n">
        <f aca="false">IFERROR(Counts!N1450/Counts!M1450,"")</f>
        <v>0.22</v>
      </c>
      <c r="S1450" s="38" t="n">
        <f aca="false">IFERROR(Counts!K1450/Counts!J1450,"")</f>
        <v>0.574468085106383</v>
      </c>
      <c r="T1450" s="38" t="n">
        <f aca="false">IFERROR(Counts!I1450/Counts!H1450,"")</f>
        <v>0.171052631578947</v>
      </c>
      <c r="U1450" s="38" t="n">
        <f aca="false">IFERROR(1-Counts!L1450/Counts!K1450,"")</f>
        <v>0.925925925925926</v>
      </c>
      <c r="V1450" s="39" t="n">
        <f aca="false">IFERROR(Counts!AJ1450/Counts!AI1450,"")</f>
        <v>71.2898550724638</v>
      </c>
      <c r="W1450" s="38" t="n">
        <f aca="false">IFERROR(Counts!AK1450/Counts!AI1450,"")</f>
        <v>0.173913043478261</v>
      </c>
      <c r="X1450" s="40" t="n">
        <f aca="false">IFERROR(Counts!O1450,"")</f>
        <v>0.289</v>
      </c>
      <c r="Y1450" s="36" t="n">
        <f aca="false">IFERROR(INDEX('Season Counts'!$Y$2:$Y$740,$AF1450)/INDEX('Season Counts'!$X$2:$X$740,$AF1450),"")</f>
        <v>0.328444444444444</v>
      </c>
      <c r="Z1450" s="37" t="n">
        <f aca="false">IFERROR(J1450-Y1450,"")</f>
        <v>0.0673263888888889</v>
      </c>
      <c r="AA1450" s="38" t="n">
        <f aca="false">IFERROR(INDEX('Season Counts'!$K$2:$K$740,$AF1450)/INDEX('Season Counts'!$J$2:$J$740,$AF1450),"")</f>
        <v>0.20855614973262</v>
      </c>
      <c r="AB1450" s="41" t="n">
        <f aca="false">IFERROR(R1450-AA1450,"")</f>
        <v>0.0114438502673797</v>
      </c>
      <c r="AC1450" s="39" t="n">
        <f aca="false">IFERROR(INDEX('Season Counts'!$AG$2:$AG$740,$AF1450)/INDEX('Season Counts'!$AF$2:$AF$740,$AF1450),"")</f>
        <v>70.9135593220339</v>
      </c>
      <c r="AD1450" s="40" t="n">
        <f aca="false">IFERROR(V1450-AC1450,"")</f>
        <v>0.376295750429875</v>
      </c>
      <c r="AE1450" s="4" t="str">
        <f aca="false">IF(D1450&lt;Guide!$C$21,"Low PA",IF(TRIM(IF(ISNUMBER(AD1450),IF(N(AD1450)&lt;=-Guide!$C$24,"▼ Bat Speed  ",IF(N(AD1450)&gt;=Guide!$C$24,"▲ Bat Speed  ","")),"")&amp;IF(N(Z1450)&gt;=Guide!$C$22,"▲ Contact  ","")&amp;IF(N(Z1450)&lt;=-Guide!$C$22,"▼ Contact  ","")&amp;IF(N(AB1450)&gt;=Guide!$C$23,"▲ Chase  ","")&amp;IF(N(AB1450)&lt;=-Guide!$C$23,"▼ Chase  ",""))="","Stable",TRIM(IF(ISNUMBER(AD1450),IF(N(AD1450)&lt;=-Guide!$C$24,"▼ Bat Speed  ",IF(N(AD1450)&gt;=Guide!$C$24,"▲ Bat Speed  ","")),"")&amp;IF(N(Z1450)&gt;=Guide!$C$22,"▲ Contact  ","")&amp;IF(N(Z1450)&lt;=-Guide!$C$22,"▼ Contact  ","")&amp;IF(N(AB1450)&gt;=Guide!$C$23,"▲ Chase  ","")&amp;IF(N(AB1450)&lt;=-Guide!$C$23,"▼ Chase  ",""))))</f>
        <v>▲ Contact</v>
      </c>
      <c r="AF1450" s="35" t="n">
        <f aca="false">MATCH(Counts!A1450,'Season Counts'!$A$2:$A$740,0)</f>
        <v>373</v>
      </c>
    </row>
    <row r="1451" customFormat="false" ht="15" hidden="false" customHeight="false" outlineLevel="0" collapsed="false">
      <c r="A1451" s="34" t="str">
        <f aca="false">Counts!B1451</f>
        <v>LAD</v>
      </c>
      <c r="B1451" s="5" t="str">
        <f aca="false">Counts!C1451</f>
        <v>Hunter Feduccia</v>
      </c>
      <c r="C1451" s="34" t="str">
        <f aca="false">Counts!F1451</f>
        <v>Sep</v>
      </c>
      <c r="D1451" s="35" t="n">
        <f aca="false">IFERROR(Counts!P1451,"")</f>
        <v>42</v>
      </c>
      <c r="E1451" s="36" t="n">
        <f aca="false">IFERROR(Counts!R1451/Counts!Q1451,"")</f>
        <v>0.117647058823529</v>
      </c>
      <c r="F1451" s="36" t="n">
        <f aca="false">IFERROR((Counts!R1451+Counts!V1451+Counts!W1451)/(Counts!Q1451+Counts!V1451+Counts!W1451+Counts!X1451),"")</f>
        <v>0.285714285714286</v>
      </c>
      <c r="G1451" s="36" t="n">
        <f aca="false">IFERROR((Counts!R1451+Counts!S1451+2*Counts!T1451+3*Counts!U1451)/Counts!Q1451,"")</f>
        <v>0.117647058823529</v>
      </c>
      <c r="H1451" s="35" t="n">
        <f aca="false">IFERROR(Counts!U1451,"")</f>
        <v>0</v>
      </c>
      <c r="I1451" s="36" t="n">
        <f aca="false">IFERROR(Counts!Z1451/Counts!AA1451,"")</f>
        <v>0.219047619047619</v>
      </c>
      <c r="J1451" s="36" t="n">
        <f aca="false">IFERROR(Counts!AB1451/Counts!AA1451,"")</f>
        <v>0.2515</v>
      </c>
      <c r="K1451" s="37" t="n">
        <f aca="false">IFERROR((Counts!AB1451-Counts!Z1451)/Counts!AA1451,"")</f>
        <v>0.032452380952381</v>
      </c>
      <c r="L1451" s="38" t="n">
        <f aca="false">IFERROR(Counts!Y1451/Counts!P1451,"")</f>
        <v>0.214285714285714</v>
      </c>
      <c r="M1451" s="38" t="n">
        <f aca="false">IFERROR(Counts!V1451/Counts!P1451,"")</f>
        <v>0.19047619047619</v>
      </c>
      <c r="N1451" s="38" t="n">
        <f aca="false">IFERROR(Counts!AD1451/Counts!AC1451,"")</f>
        <v>0</v>
      </c>
      <c r="O1451" s="38" t="n">
        <f aca="false">IFERROR(Counts!AE1451/Counts!AC1451,"")</f>
        <v>0.28</v>
      </c>
      <c r="P1451" s="39" t="n">
        <f aca="false">IFERROR(Counts!AG1451/Counts!AF1451,"")</f>
        <v>83.996</v>
      </c>
      <c r="Q1451" s="38" t="n">
        <f aca="false">IFERROR(Counts!AH1451/Counts!AC1451,"")</f>
        <v>0.28</v>
      </c>
      <c r="R1451" s="38" t="n">
        <f aca="false">IFERROR(Counts!N1451/Counts!M1451,"")</f>
        <v>0.195402298850575</v>
      </c>
      <c r="S1451" s="38" t="n">
        <f aca="false">IFERROR(Counts!K1451/Counts!J1451,"")</f>
        <v>0.534246575342466</v>
      </c>
      <c r="T1451" s="38" t="n">
        <f aca="false">IFERROR(Counts!I1451/Counts!H1451,"")</f>
        <v>0.178571428571429</v>
      </c>
      <c r="U1451" s="38" t="n">
        <f aca="false">IFERROR(1-Counts!L1451/Counts!K1451,"")</f>
        <v>0.846153846153846</v>
      </c>
      <c r="V1451" s="39" t="n">
        <f aca="false">IFERROR(Counts!AJ1451/Counts!AI1451,"")</f>
        <v>70.3836734693878</v>
      </c>
      <c r="W1451" s="38" t="n">
        <f aca="false">IFERROR(Counts!AK1451/Counts!AI1451,"")</f>
        <v>0.0816326530612245</v>
      </c>
      <c r="X1451" s="40" t="n">
        <f aca="false">IFERROR(Counts!O1451,"")</f>
        <v>-2.128</v>
      </c>
      <c r="Y1451" s="36" t="n">
        <f aca="false">IFERROR(INDEX('Season Counts'!$Y$2:$Y$740,$AF1451)/INDEX('Season Counts'!$X$2:$X$740,$AF1451),"")</f>
        <v>0.328444444444444</v>
      </c>
      <c r="Z1451" s="37" t="n">
        <f aca="false">IFERROR(J1451-Y1451,"")</f>
        <v>-0.0769444444444444</v>
      </c>
      <c r="AA1451" s="38" t="n">
        <f aca="false">IFERROR(INDEX('Season Counts'!$K$2:$K$740,$AF1451)/INDEX('Season Counts'!$J$2:$J$740,$AF1451),"")</f>
        <v>0.20855614973262</v>
      </c>
      <c r="AB1451" s="41" t="n">
        <f aca="false">IFERROR(R1451-AA1451,"")</f>
        <v>-0.0131538508820456</v>
      </c>
      <c r="AC1451" s="39" t="n">
        <f aca="false">IFERROR(INDEX('Season Counts'!$AG$2:$AG$740,$AF1451)/INDEX('Season Counts'!$AF$2:$AF$740,$AF1451),"")</f>
        <v>70.9135593220339</v>
      </c>
      <c r="AD1451" s="40" t="n">
        <f aca="false">IFERROR(V1451-AC1451,"")</f>
        <v>-0.529885852646132</v>
      </c>
      <c r="AE1451" s="4" t="str">
        <f aca="false">IF(D1451&lt;Guide!$C$21,"Low PA",IF(TRIM(IF(ISNUMBER(AD1451),IF(N(AD1451)&lt;=-Guide!$C$24,"▼ Bat Speed  ",IF(N(AD1451)&gt;=Guide!$C$24,"▲ Bat Speed  ","")),"")&amp;IF(N(Z1451)&gt;=Guide!$C$22,"▲ Contact  ","")&amp;IF(N(Z1451)&lt;=-Guide!$C$22,"▼ Contact  ","")&amp;IF(N(AB1451)&gt;=Guide!$C$23,"▲ Chase  ","")&amp;IF(N(AB1451)&lt;=-Guide!$C$23,"▼ Chase  ",""))="","Stable",TRIM(IF(ISNUMBER(AD1451),IF(N(AD1451)&lt;=-Guide!$C$24,"▼ Bat Speed  ",IF(N(AD1451)&gt;=Guide!$C$24,"▲ Bat Speed  ","")),"")&amp;IF(N(Z1451)&gt;=Guide!$C$22,"▲ Contact  ","")&amp;IF(N(Z1451)&lt;=-Guide!$C$22,"▼ Contact  ","")&amp;IF(N(AB1451)&gt;=Guide!$C$23,"▲ Chase  ","")&amp;IF(N(AB1451)&lt;=-Guide!$C$23,"▼ Chase  ",""))))</f>
        <v>▼ Contact</v>
      </c>
      <c r="AF1451" s="35" t="n">
        <f aca="false">MATCH(Counts!A1451,'Season Counts'!$A$2:$A$740,0)</f>
        <v>373</v>
      </c>
    </row>
    <row r="1452" customFormat="false" ht="15" hidden="false" customHeight="false" outlineLevel="0" collapsed="false">
      <c r="A1452" s="34" t="str">
        <f aca="false">Counts!B1452</f>
        <v>LAD</v>
      </c>
      <c r="B1452" s="5" t="str">
        <f aca="false">Counts!C1452</f>
        <v>Ryan Ward</v>
      </c>
      <c r="C1452" s="34" t="str">
        <f aca="false">Counts!F1452</f>
        <v>Mar-Apr</v>
      </c>
      <c r="D1452" s="35" t="n">
        <f aca="false">IFERROR(Counts!P1452,"")</f>
        <v>6</v>
      </c>
      <c r="E1452" s="36" t="n">
        <f aca="false">IFERROR(Counts!R1452/Counts!Q1452,"")</f>
        <v>0.333333333333333</v>
      </c>
      <c r="F1452" s="36" t="n">
        <f aca="false">IFERROR((Counts!R1452+Counts!V1452+Counts!W1452)/(Counts!Q1452+Counts!V1452+Counts!W1452+Counts!X1452),"")</f>
        <v>0.333333333333333</v>
      </c>
      <c r="G1452" s="36" t="n">
        <f aca="false">IFERROR((Counts!R1452+Counts!S1452+2*Counts!T1452+3*Counts!U1452)/Counts!Q1452,"")</f>
        <v>0.333333333333333</v>
      </c>
      <c r="H1452" s="35" t="n">
        <f aca="false">IFERROR(Counts!U1452,"")</f>
        <v>0</v>
      </c>
      <c r="I1452" s="36" t="n">
        <f aca="false">IFERROR(Counts!Z1452/Counts!AA1452,"")</f>
        <v>0.3</v>
      </c>
      <c r="J1452" s="36" t="n">
        <f aca="false">IFERROR(Counts!AB1452/Counts!AA1452,"")</f>
        <v>0.299</v>
      </c>
      <c r="K1452" s="37" t="n">
        <f aca="false">IFERROR((Counts!AB1452-Counts!Z1452)/Counts!AA1452,"")</f>
        <v>-0.001</v>
      </c>
      <c r="L1452" s="38" t="n">
        <f aca="false">IFERROR(Counts!Y1452/Counts!P1452,"")</f>
        <v>0.166666666666667</v>
      </c>
      <c r="M1452" s="38" t="n">
        <f aca="false">IFERROR(Counts!V1452/Counts!P1452,"")</f>
        <v>0</v>
      </c>
      <c r="N1452" s="38" t="n">
        <f aca="false">IFERROR(Counts!AD1452/Counts!AC1452,"")</f>
        <v>0</v>
      </c>
      <c r="O1452" s="38" t="n">
        <f aca="false">IFERROR(Counts!AE1452/Counts!AC1452,"")</f>
        <v>0</v>
      </c>
      <c r="P1452" s="39" t="n">
        <f aca="false">IFERROR(Counts!AG1452/Counts!AF1452,"")</f>
        <v>84.08</v>
      </c>
      <c r="Q1452" s="38" t="n">
        <f aca="false">IFERROR(Counts!AH1452/Counts!AC1452,"")</f>
        <v>0.6</v>
      </c>
      <c r="R1452" s="38" t="n">
        <f aca="false">IFERROR(Counts!N1452/Counts!M1452,"")</f>
        <v>0.125</v>
      </c>
      <c r="S1452" s="38" t="n">
        <f aca="false">IFERROR(Counts!K1452/Counts!J1452,"")</f>
        <v>0.7</v>
      </c>
      <c r="T1452" s="38" t="n">
        <f aca="false">IFERROR(Counts!I1452/Counts!H1452,"")</f>
        <v>0</v>
      </c>
      <c r="U1452" s="38" t="n">
        <f aca="false">IFERROR(1-Counts!L1452/Counts!K1452,"")</f>
        <v>1</v>
      </c>
      <c r="V1452" s="39" t="n">
        <f aca="false">IFERROR(Counts!AJ1452/Counts!AI1452,"")</f>
        <v>72.875</v>
      </c>
      <c r="W1452" s="38" t="n">
        <f aca="false">IFERROR(Counts!AK1452/Counts!AI1452,"")</f>
        <v>0.125</v>
      </c>
      <c r="X1452" s="40" t="n">
        <f aca="false">IFERROR(Counts!O1452,"")</f>
        <v>-0.152</v>
      </c>
      <c r="Y1452" s="36" t="n">
        <f aca="false">IFERROR(INDEX('Season Counts'!$Y$2:$Y$740,$AF1452)/INDEX('Season Counts'!$X$2:$X$740,$AF1452),"")</f>
        <v>0.316440677966102</v>
      </c>
      <c r="Z1452" s="37" t="n">
        <f aca="false">IFERROR(J1452-Y1452,"")</f>
        <v>-0.0174406779661017</v>
      </c>
      <c r="AA1452" s="38" t="n">
        <f aca="false">IFERROR(INDEX('Season Counts'!$K$2:$K$740,$AF1452)/INDEX('Season Counts'!$J$2:$J$740,$AF1452),"")</f>
        <v>0.32089552238806</v>
      </c>
      <c r="AB1452" s="41" t="n">
        <f aca="false">IFERROR(R1452-AA1452,"")</f>
        <v>-0.19589552238806</v>
      </c>
      <c r="AC1452" s="39" t="n">
        <f aca="false">IFERROR(INDEX('Season Counts'!$AG$2:$AG$740,$AF1452)/INDEX('Season Counts'!$AF$2:$AF$740,$AF1452),"")</f>
        <v>71.6491525423729</v>
      </c>
      <c r="AD1452" s="40" t="n">
        <f aca="false">IFERROR(V1452-AC1452,"")</f>
        <v>1.22584745762711</v>
      </c>
      <c r="AE1452" s="4" t="str">
        <f aca="false">IF(D1452&lt;Guide!$C$21,"Low PA",IF(TRIM(IF(ISNUMBER(AD1452),IF(N(AD1452)&lt;=-Guide!$C$24,"▼ Bat Speed  ",IF(N(AD1452)&gt;=Guide!$C$24,"▲ Bat Speed  ","")),"")&amp;IF(N(Z1452)&gt;=Guide!$C$22,"▲ Contact  ","")&amp;IF(N(Z1452)&lt;=-Guide!$C$22,"▼ Contact  ","")&amp;IF(N(AB1452)&gt;=Guide!$C$23,"▲ Chase  ","")&amp;IF(N(AB1452)&lt;=-Guide!$C$23,"▼ Chase  ",""))="","Stable",TRIM(IF(ISNUMBER(AD1452),IF(N(AD1452)&lt;=-Guide!$C$24,"▼ Bat Speed  ",IF(N(AD1452)&gt;=Guide!$C$24,"▲ Bat Speed  ","")),"")&amp;IF(N(Z1452)&gt;=Guide!$C$22,"▲ Contact  ","")&amp;IF(N(Z1452)&lt;=-Guide!$C$22,"▼ Contact  ","")&amp;IF(N(AB1452)&gt;=Guide!$C$23,"▲ Chase  ","")&amp;IF(N(AB1452)&lt;=-Guide!$C$23,"▼ Chase  ",""))))</f>
        <v>Low PA</v>
      </c>
      <c r="AF1452" s="35" t="n">
        <f aca="false">MATCH(Counts!A1452,'Season Counts'!$A$2:$A$740,0)</f>
        <v>374</v>
      </c>
    </row>
    <row r="1453" customFormat="false" ht="15" hidden="false" customHeight="false" outlineLevel="0" collapsed="false">
      <c r="A1453" s="34" t="str">
        <f aca="false">Counts!B1453</f>
        <v>LAD</v>
      </c>
      <c r="B1453" s="5" t="str">
        <f aca="false">Counts!C1453</f>
        <v>Ryan Ward</v>
      </c>
      <c r="C1453" s="34" t="str">
        <f aca="false">Counts!F1453</f>
        <v>May</v>
      </c>
      <c r="D1453" s="35" t="n">
        <f aca="false">IFERROR(Counts!P1453,"")</f>
        <v>2</v>
      </c>
      <c r="E1453" s="36" t="n">
        <f aca="false">IFERROR(Counts!R1453/Counts!Q1453,"")</f>
        <v>0.5</v>
      </c>
      <c r="F1453" s="36" t="n">
        <f aca="false">IFERROR((Counts!R1453+Counts!V1453+Counts!W1453)/(Counts!Q1453+Counts!V1453+Counts!W1453+Counts!X1453),"")</f>
        <v>0.5</v>
      </c>
      <c r="G1453" s="36" t="n">
        <f aca="false">IFERROR((Counts!R1453+Counts!S1453+2*Counts!T1453+3*Counts!U1453)/Counts!Q1453,"")</f>
        <v>2</v>
      </c>
      <c r="H1453" s="35" t="n">
        <f aca="false">IFERROR(Counts!U1453,"")</f>
        <v>1</v>
      </c>
      <c r="I1453" s="36" t="n">
        <f aca="false">IFERROR(Counts!Z1453/Counts!AA1453,"")</f>
        <v>1</v>
      </c>
      <c r="J1453" s="36" t="n">
        <f aca="false">IFERROR(Counts!AB1453/Counts!AA1453,"")</f>
        <v>0.9845</v>
      </c>
      <c r="K1453" s="37" t="n">
        <f aca="false">IFERROR((Counts!AB1453-Counts!Z1453)/Counts!AA1453,"")</f>
        <v>-0.0155</v>
      </c>
      <c r="L1453" s="38" t="n">
        <f aca="false">IFERROR(Counts!Y1453/Counts!P1453,"")</f>
        <v>0.5</v>
      </c>
      <c r="M1453" s="38" t="n">
        <f aca="false">IFERROR(Counts!V1453/Counts!P1453,"")</f>
        <v>0</v>
      </c>
      <c r="N1453" s="38" t="n">
        <f aca="false">IFERROR(Counts!AD1453/Counts!AC1453,"")</f>
        <v>1</v>
      </c>
      <c r="O1453" s="38" t="n">
        <f aca="false">IFERROR(Counts!AE1453/Counts!AC1453,"")</f>
        <v>1</v>
      </c>
      <c r="P1453" s="39" t="n">
        <f aca="false">IFERROR(Counts!AG1453/Counts!AF1453,"")</f>
        <v>108.4</v>
      </c>
      <c r="Q1453" s="38" t="n">
        <f aca="false">IFERROR(Counts!AH1453/Counts!AC1453,"")</f>
        <v>1</v>
      </c>
      <c r="R1453" s="38" t="n">
        <f aca="false">IFERROR(Counts!N1453/Counts!M1453,"")</f>
        <v>0</v>
      </c>
      <c r="S1453" s="38" t="n">
        <f aca="false">IFERROR(Counts!K1453/Counts!J1453,"")</f>
        <v>0.8</v>
      </c>
      <c r="T1453" s="38" t="n">
        <f aca="false">IFERROR(Counts!I1453/Counts!H1453,"")</f>
        <v>0</v>
      </c>
      <c r="U1453" s="38" t="n">
        <f aca="false">IFERROR(1-Counts!L1453/Counts!K1453,"")</f>
        <v>1</v>
      </c>
      <c r="V1453" s="39" t="n">
        <f aca="false">IFERROR(Counts!AJ1453/Counts!AI1453,"")</f>
        <v>71.775</v>
      </c>
      <c r="W1453" s="38" t="n">
        <f aca="false">IFERROR(Counts!AK1453/Counts!AI1453,"")</f>
        <v>0.25</v>
      </c>
      <c r="X1453" s="40" t="n">
        <f aca="false">IFERROR(Counts!O1453,"")</f>
        <v>0.874</v>
      </c>
      <c r="Y1453" s="36" t="n">
        <f aca="false">IFERROR(INDEX('Season Counts'!$Y$2:$Y$740,$AF1453)/INDEX('Season Counts'!$X$2:$X$740,$AF1453),"")</f>
        <v>0.316440677966102</v>
      </c>
      <c r="Z1453" s="37" t="n">
        <f aca="false">IFERROR(J1453-Y1453,"")</f>
        <v>0.668059322033898</v>
      </c>
      <c r="AA1453" s="38" t="n">
        <f aca="false">IFERROR(INDEX('Season Counts'!$K$2:$K$740,$AF1453)/INDEX('Season Counts'!$J$2:$J$740,$AF1453),"")</f>
        <v>0.32089552238806</v>
      </c>
      <c r="AB1453" s="41" t="n">
        <f aca="false">IFERROR(R1453-AA1453,"")</f>
        <v>-0.32089552238806</v>
      </c>
      <c r="AC1453" s="39" t="n">
        <f aca="false">IFERROR(INDEX('Season Counts'!$AG$2:$AG$740,$AF1453)/INDEX('Season Counts'!$AF$2:$AF$740,$AF1453),"")</f>
        <v>71.6491525423729</v>
      </c>
      <c r="AD1453" s="40" t="n">
        <f aca="false">IFERROR(V1453-AC1453,"")</f>
        <v>0.125847457627117</v>
      </c>
      <c r="AE1453" s="4" t="str">
        <f aca="false">IF(D1453&lt;Guide!$C$21,"Low PA",IF(TRIM(IF(ISNUMBER(AD1453),IF(N(AD1453)&lt;=-Guide!$C$24,"▼ Bat Speed  ",IF(N(AD1453)&gt;=Guide!$C$24,"▲ Bat Speed  ","")),"")&amp;IF(N(Z1453)&gt;=Guide!$C$22,"▲ Contact  ","")&amp;IF(N(Z1453)&lt;=-Guide!$C$22,"▼ Contact  ","")&amp;IF(N(AB1453)&gt;=Guide!$C$23,"▲ Chase  ","")&amp;IF(N(AB1453)&lt;=-Guide!$C$23,"▼ Chase  ",""))="","Stable",TRIM(IF(ISNUMBER(AD1453),IF(N(AD1453)&lt;=-Guide!$C$24,"▼ Bat Speed  ",IF(N(AD1453)&gt;=Guide!$C$24,"▲ Bat Speed  ","")),"")&amp;IF(N(Z1453)&gt;=Guide!$C$22,"▲ Contact  ","")&amp;IF(N(Z1453)&lt;=-Guide!$C$22,"▼ Contact  ","")&amp;IF(N(AB1453)&gt;=Guide!$C$23,"▲ Chase  ","")&amp;IF(N(AB1453)&lt;=-Guide!$C$23,"▼ Chase  ",""))))</f>
        <v>Low PA</v>
      </c>
      <c r="AF1453" s="35" t="n">
        <f aca="false">MATCH(Counts!A1453,'Season Counts'!$A$2:$A$740,0)</f>
        <v>374</v>
      </c>
    </row>
    <row r="1454" customFormat="false" ht="15" hidden="false" customHeight="false" outlineLevel="0" collapsed="false">
      <c r="A1454" s="34" t="str">
        <f aca="false">Counts!B1454</f>
        <v>LAD</v>
      </c>
      <c r="B1454" s="5" t="str">
        <f aca="false">Counts!C1454</f>
        <v>Ryan Ward</v>
      </c>
      <c r="C1454" s="34" t="str">
        <f aca="false">Counts!F1454</f>
        <v>Jun</v>
      </c>
      <c r="D1454" s="35" t="n">
        <f aca="false">IFERROR(Counts!P1454,"")</f>
        <v>52</v>
      </c>
      <c r="E1454" s="36" t="n">
        <f aca="false">IFERROR(Counts!R1454/Counts!Q1454,"")</f>
        <v>0.191489361702128</v>
      </c>
      <c r="F1454" s="36" t="n">
        <f aca="false">IFERROR((Counts!R1454+Counts!V1454+Counts!W1454)/(Counts!Q1454+Counts!V1454+Counts!W1454+Counts!X1454),"")</f>
        <v>0.269230769230769</v>
      </c>
      <c r="G1454" s="36" t="n">
        <f aca="false">IFERROR((Counts!R1454+Counts!S1454+2*Counts!T1454+3*Counts!U1454)/Counts!Q1454,"")</f>
        <v>0.404255319148936</v>
      </c>
      <c r="H1454" s="35" t="n">
        <f aca="false">IFERROR(Counts!U1454,"")</f>
        <v>2</v>
      </c>
      <c r="I1454" s="36" t="n">
        <f aca="false">IFERROR(Counts!Z1454/Counts!AA1454,"")</f>
        <v>0.298039215686275</v>
      </c>
      <c r="J1454" s="36" t="n">
        <f aca="false">IFERROR(Counts!AB1454/Counts!AA1454,"")</f>
        <v>0.292294117647059</v>
      </c>
      <c r="K1454" s="37" t="n">
        <f aca="false">IFERROR((Counts!AB1454-Counts!Z1454)/Counts!AA1454,"")</f>
        <v>-0.00574509803921567</v>
      </c>
      <c r="L1454" s="38" t="n">
        <f aca="false">IFERROR(Counts!Y1454/Counts!P1454,"")</f>
        <v>0.288461538461538</v>
      </c>
      <c r="M1454" s="38" t="n">
        <f aca="false">IFERROR(Counts!V1454/Counts!P1454,"")</f>
        <v>0.0961538461538462</v>
      </c>
      <c r="N1454" s="38" t="n">
        <f aca="false">IFERROR(Counts!AD1454/Counts!AC1454,"")</f>
        <v>0.09375</v>
      </c>
      <c r="O1454" s="38" t="n">
        <f aca="false">IFERROR(Counts!AE1454/Counts!AC1454,"")</f>
        <v>0.3125</v>
      </c>
      <c r="P1454" s="39" t="n">
        <f aca="false">IFERROR(Counts!AG1454/Counts!AF1454,"")</f>
        <v>88.5774193548387</v>
      </c>
      <c r="Q1454" s="38" t="n">
        <f aca="false">IFERROR(Counts!AH1454/Counts!AC1454,"")</f>
        <v>0.34375</v>
      </c>
      <c r="R1454" s="38" t="n">
        <f aca="false">IFERROR(Counts!N1454/Counts!M1454,"")</f>
        <v>0.341463414634146</v>
      </c>
      <c r="S1454" s="38" t="n">
        <f aca="false">IFERROR(Counts!K1454/Counts!J1454,"")</f>
        <v>0.776699029126214</v>
      </c>
      <c r="T1454" s="38" t="n">
        <f aca="false">IFERROR(Counts!I1454/Counts!H1454,"")</f>
        <v>0.229508196721311</v>
      </c>
      <c r="U1454" s="38" t="n">
        <f aca="false">IFERROR(1-Counts!L1454/Counts!K1454,"")</f>
        <v>0.8125</v>
      </c>
      <c r="V1454" s="39" t="n">
        <f aca="false">IFERROR(Counts!AJ1454/Counts!AI1454,"")</f>
        <v>71.5518867924528</v>
      </c>
      <c r="W1454" s="38" t="n">
        <f aca="false">IFERROR(Counts!AK1454/Counts!AI1454,"")</f>
        <v>0.113207547169811</v>
      </c>
      <c r="X1454" s="40" t="n">
        <f aca="false">IFERROR(Counts!O1454,"")</f>
        <v>-1.695</v>
      </c>
      <c r="Y1454" s="36" t="n">
        <f aca="false">IFERROR(INDEX('Season Counts'!$Y$2:$Y$740,$AF1454)/INDEX('Season Counts'!$X$2:$X$740,$AF1454),"")</f>
        <v>0.316440677966102</v>
      </c>
      <c r="Z1454" s="37" t="n">
        <f aca="false">IFERROR(J1454-Y1454,"")</f>
        <v>-0.0241465603190429</v>
      </c>
      <c r="AA1454" s="38" t="n">
        <f aca="false">IFERROR(INDEX('Season Counts'!$K$2:$K$740,$AF1454)/INDEX('Season Counts'!$J$2:$J$740,$AF1454),"")</f>
        <v>0.32089552238806</v>
      </c>
      <c r="AB1454" s="41" t="n">
        <f aca="false">IFERROR(R1454-AA1454,"")</f>
        <v>0.0205678922460867</v>
      </c>
      <c r="AC1454" s="39" t="n">
        <f aca="false">IFERROR(INDEX('Season Counts'!$AG$2:$AG$740,$AF1454)/INDEX('Season Counts'!$AF$2:$AF$740,$AF1454),"")</f>
        <v>71.6491525423729</v>
      </c>
      <c r="AD1454" s="40" t="n">
        <f aca="false">IFERROR(V1454-AC1454,"")</f>
        <v>-0.0972657499200551</v>
      </c>
      <c r="AE1454" s="4" t="str">
        <f aca="false">IF(D1454&lt;Guide!$C$21,"Low PA",IF(TRIM(IF(ISNUMBER(AD1454),IF(N(AD1454)&lt;=-Guide!$C$24,"▼ Bat Speed  ",IF(N(AD1454)&gt;=Guide!$C$24,"▲ Bat Speed  ","")),"")&amp;IF(N(Z1454)&gt;=Guide!$C$22,"▲ Contact  ","")&amp;IF(N(Z1454)&lt;=-Guide!$C$22,"▼ Contact  ","")&amp;IF(N(AB1454)&gt;=Guide!$C$23,"▲ Chase  ","")&amp;IF(N(AB1454)&lt;=-Guide!$C$23,"▼ Chase  ",""))="","Stable",TRIM(IF(ISNUMBER(AD1454),IF(N(AD1454)&lt;=-Guide!$C$24,"▼ Bat Speed  ",IF(N(AD1454)&gt;=Guide!$C$24,"▲ Bat Speed  ","")),"")&amp;IF(N(Z1454)&gt;=Guide!$C$22,"▲ Contact  ","")&amp;IF(N(Z1454)&lt;=-Guide!$C$22,"▼ Contact  ","")&amp;IF(N(AB1454)&gt;=Guide!$C$23,"▲ Chase  ","")&amp;IF(N(AB1454)&lt;=-Guide!$C$23,"▼ Chase  ",""))))</f>
        <v>Stable</v>
      </c>
      <c r="AF1454" s="35" t="n">
        <f aca="false">MATCH(Counts!A1454,'Season Counts'!$A$2:$A$740,0)</f>
        <v>374</v>
      </c>
    </row>
    <row r="1455" customFormat="false" ht="15" hidden="false" customHeight="false" outlineLevel="0" collapsed="false">
      <c r="A1455" s="34" t="str">
        <f aca="false">Counts!B1455</f>
        <v>LAD</v>
      </c>
      <c r="B1455" s="5" t="str">
        <f aca="false">Counts!C1455</f>
        <v>Santiago Espinal</v>
      </c>
      <c r="C1455" s="34" t="str">
        <f aca="false">Counts!F1455</f>
        <v>Mar-Apr</v>
      </c>
      <c r="D1455" s="35" t="n">
        <f aca="false">IFERROR(Counts!P1455,"")</f>
        <v>25</v>
      </c>
      <c r="E1455" s="36" t="n">
        <f aca="false">IFERROR(Counts!R1455/Counts!Q1455,"")</f>
        <v>0.217391304347826</v>
      </c>
      <c r="F1455" s="36" t="n">
        <f aca="false">IFERROR((Counts!R1455+Counts!V1455+Counts!W1455)/(Counts!Q1455+Counts!V1455+Counts!W1455+Counts!X1455),"")</f>
        <v>0.217391304347826</v>
      </c>
      <c r="G1455" s="36" t="n">
        <f aca="false">IFERROR((Counts!R1455+Counts!S1455+2*Counts!T1455+3*Counts!U1455)/Counts!Q1455,"")</f>
        <v>0.304347826086957</v>
      </c>
      <c r="H1455" s="35" t="n">
        <f aca="false">IFERROR(Counts!U1455,"")</f>
        <v>0</v>
      </c>
      <c r="I1455" s="36" t="n">
        <f aca="false">IFERROR(Counts!Z1455/Counts!AA1455,"")</f>
        <v>0.226086956521739</v>
      </c>
      <c r="J1455" s="36" t="n">
        <f aca="false">IFERROR(Counts!AB1455/Counts!AA1455,"")</f>
        <v>0.31704347826087</v>
      </c>
      <c r="K1455" s="37" t="n">
        <f aca="false">IFERROR((Counts!AB1455-Counts!Z1455)/Counts!AA1455,"")</f>
        <v>0.0909565217391304</v>
      </c>
      <c r="L1455" s="38" t="n">
        <f aca="false">IFERROR(Counts!Y1455/Counts!P1455,"")</f>
        <v>0.08</v>
      </c>
      <c r="M1455" s="38" t="n">
        <f aca="false">IFERROR(Counts!V1455/Counts!P1455,"")</f>
        <v>0</v>
      </c>
      <c r="N1455" s="38" t="n">
        <f aca="false">IFERROR(Counts!AD1455/Counts!AC1455,"")</f>
        <v>0</v>
      </c>
      <c r="O1455" s="38" t="n">
        <f aca="false">IFERROR(Counts!AE1455/Counts!AC1455,"")</f>
        <v>0.391304347826087</v>
      </c>
      <c r="P1455" s="39" t="n">
        <f aca="false">IFERROR(Counts!AG1455/Counts!AF1455,"")</f>
        <v>83.8391304347826</v>
      </c>
      <c r="Q1455" s="38" t="n">
        <f aca="false">IFERROR(Counts!AH1455/Counts!AC1455,"")</f>
        <v>0.391304347826087</v>
      </c>
      <c r="R1455" s="38" t="n">
        <f aca="false">IFERROR(Counts!N1455/Counts!M1455,"")</f>
        <v>0.309090909090909</v>
      </c>
      <c r="S1455" s="38" t="n">
        <f aca="false">IFERROR(Counts!K1455/Counts!J1455,"")</f>
        <v>0.673469387755102</v>
      </c>
      <c r="T1455" s="38" t="n">
        <f aca="false">IFERROR(Counts!I1455/Counts!H1455,"")</f>
        <v>0.1</v>
      </c>
      <c r="U1455" s="38" t="n">
        <f aca="false">IFERROR(1-Counts!L1455/Counts!K1455,"")</f>
        <v>0.909090909090909</v>
      </c>
      <c r="V1455" s="39" t="n">
        <f aca="false">IFERROR(Counts!AJ1455/Counts!AI1455,"")</f>
        <v>68.6444444444445</v>
      </c>
      <c r="W1455" s="38" t="n">
        <f aca="false">IFERROR(Counts!AK1455/Counts!AI1455,"")</f>
        <v>0.0222222222222222</v>
      </c>
      <c r="X1455" s="40" t="n">
        <f aca="false">IFERROR(Counts!O1455,"")</f>
        <v>-2.45</v>
      </c>
      <c r="Y1455" s="36" t="n">
        <f aca="false">IFERROR(INDEX('Season Counts'!$Y$2:$Y$740,$AF1455)/INDEX('Season Counts'!$X$2:$X$740,$AF1455),"")</f>
        <v>0.289879310344828</v>
      </c>
      <c r="Z1455" s="37" t="n">
        <f aca="false">IFERROR(J1455-Y1455,"")</f>
        <v>0.027164167916042</v>
      </c>
      <c r="AA1455" s="38" t="n">
        <f aca="false">IFERROR(INDEX('Season Counts'!$K$2:$K$740,$AF1455)/INDEX('Season Counts'!$J$2:$J$740,$AF1455),"")</f>
        <v>0.342342342342342</v>
      </c>
      <c r="AB1455" s="41" t="n">
        <f aca="false">IFERROR(R1455-AA1455,"")</f>
        <v>-0.0332514332514333</v>
      </c>
      <c r="AC1455" s="39" t="n">
        <f aca="false">IFERROR(INDEX('Season Counts'!$AG$2:$AG$740,$AF1455)/INDEX('Season Counts'!$AF$2:$AF$740,$AF1455),"")</f>
        <v>68.2368421052632</v>
      </c>
      <c r="AD1455" s="40" t="n">
        <f aca="false">IFERROR(V1455-AC1455,"")</f>
        <v>0.407602339181281</v>
      </c>
      <c r="AE1455" s="4" t="str">
        <f aca="false">IF(D1455&lt;Guide!$C$21,"Low PA",IF(TRIM(IF(ISNUMBER(AD1455),IF(N(AD1455)&lt;=-Guide!$C$24,"▼ Bat Speed  ",IF(N(AD1455)&gt;=Guide!$C$24,"▲ Bat Speed  ","")),"")&amp;IF(N(Z1455)&gt;=Guide!$C$22,"▲ Contact  ","")&amp;IF(N(Z1455)&lt;=-Guide!$C$22,"▼ Contact  ","")&amp;IF(N(AB1455)&gt;=Guide!$C$23,"▲ Chase  ","")&amp;IF(N(AB1455)&lt;=-Guide!$C$23,"▼ Chase  ",""))="","Stable",TRIM(IF(ISNUMBER(AD1455),IF(N(AD1455)&lt;=-Guide!$C$24,"▼ Bat Speed  ",IF(N(AD1455)&gt;=Guide!$C$24,"▲ Bat Speed  ","")),"")&amp;IF(N(Z1455)&gt;=Guide!$C$22,"▲ Contact  ","")&amp;IF(N(Z1455)&lt;=-Guide!$C$22,"▼ Contact  ","")&amp;IF(N(AB1455)&gt;=Guide!$C$23,"▲ Chase  ","")&amp;IF(N(AB1455)&lt;=-Guide!$C$23,"▼ Chase  ",""))))</f>
        <v>Low PA</v>
      </c>
      <c r="AF1455" s="35" t="n">
        <f aca="false">MATCH(Counts!A1455,'Season Counts'!$A$2:$A$740,0)</f>
        <v>375</v>
      </c>
    </row>
    <row r="1456" customFormat="false" ht="15" hidden="false" customHeight="false" outlineLevel="0" collapsed="false">
      <c r="A1456" s="34" t="str">
        <f aca="false">Counts!B1456</f>
        <v>LAD</v>
      </c>
      <c r="B1456" s="5" t="str">
        <f aca="false">Counts!C1456</f>
        <v>Santiago Espinal</v>
      </c>
      <c r="C1456" s="34" t="str">
        <f aca="false">Counts!F1456</f>
        <v>May</v>
      </c>
      <c r="D1456" s="35" t="n">
        <f aca="false">IFERROR(Counts!P1456,"")</f>
        <v>22</v>
      </c>
      <c r="E1456" s="36" t="n">
        <f aca="false">IFERROR(Counts!R1456/Counts!Q1456,"")</f>
        <v>0.2</v>
      </c>
      <c r="F1456" s="36" t="n">
        <f aca="false">IFERROR((Counts!R1456+Counts!V1456+Counts!W1456)/(Counts!Q1456+Counts!V1456+Counts!W1456+Counts!X1456),"")</f>
        <v>0.227272727272727</v>
      </c>
      <c r="G1456" s="36" t="n">
        <f aca="false">IFERROR((Counts!R1456+Counts!S1456+2*Counts!T1456+3*Counts!U1456)/Counts!Q1456,"")</f>
        <v>0.4</v>
      </c>
      <c r="H1456" s="35" t="n">
        <f aca="false">IFERROR(Counts!U1456,"")</f>
        <v>1</v>
      </c>
      <c r="I1456" s="36" t="n">
        <f aca="false">IFERROR(Counts!Z1456/Counts!AA1456,"")</f>
        <v>0.261363636363636</v>
      </c>
      <c r="J1456" s="36" t="n">
        <f aca="false">IFERROR(Counts!AB1456/Counts!AA1456,"")</f>
        <v>0.226636363636364</v>
      </c>
      <c r="K1456" s="37" t="n">
        <f aca="false">IFERROR((Counts!AB1456-Counts!Z1456)/Counts!AA1456,"")</f>
        <v>-0.0347272727272727</v>
      </c>
      <c r="L1456" s="38" t="n">
        <f aca="false">IFERROR(Counts!Y1456/Counts!P1456,"")</f>
        <v>0.181818181818182</v>
      </c>
      <c r="M1456" s="38" t="n">
        <f aca="false">IFERROR(Counts!V1456/Counts!P1456,"")</f>
        <v>0.0454545454545455</v>
      </c>
      <c r="N1456" s="38" t="n">
        <f aca="false">IFERROR(Counts!AD1456/Counts!AC1456,"")</f>
        <v>0.0588235294117647</v>
      </c>
      <c r="O1456" s="38" t="n">
        <f aca="false">IFERROR(Counts!AE1456/Counts!AC1456,"")</f>
        <v>0.235294117647059</v>
      </c>
      <c r="P1456" s="39" t="n">
        <f aca="false">IFERROR(Counts!AG1456/Counts!AF1456,"")</f>
        <v>79.9470588235294</v>
      </c>
      <c r="Q1456" s="38" t="n">
        <f aca="false">IFERROR(Counts!AH1456/Counts!AC1456,"")</f>
        <v>0.529411764705882</v>
      </c>
      <c r="R1456" s="38" t="n">
        <f aca="false">IFERROR(Counts!N1456/Counts!M1456,"")</f>
        <v>0.386363636363636</v>
      </c>
      <c r="S1456" s="38" t="n">
        <f aca="false">IFERROR(Counts!K1456/Counts!J1456,"")</f>
        <v>0.578947368421053</v>
      </c>
      <c r="T1456" s="38" t="n">
        <f aca="false">IFERROR(Counts!I1456/Counts!H1456,"")</f>
        <v>0.205128205128205</v>
      </c>
      <c r="U1456" s="38" t="n">
        <f aca="false">IFERROR(1-Counts!L1456/Counts!K1456,"")</f>
        <v>0.909090909090909</v>
      </c>
      <c r="V1456" s="39" t="n">
        <f aca="false">IFERROR(Counts!AJ1456/Counts!AI1456,"")</f>
        <v>68.0333333333333</v>
      </c>
      <c r="W1456" s="38" t="n">
        <f aca="false">IFERROR(Counts!AK1456/Counts!AI1456,"")</f>
        <v>0.0666666666666667</v>
      </c>
      <c r="X1456" s="40" t="n">
        <f aca="false">IFERROR(Counts!O1456,"")</f>
        <v>-0.811</v>
      </c>
      <c r="Y1456" s="36" t="n">
        <f aca="false">IFERROR(INDEX('Season Counts'!$Y$2:$Y$740,$AF1456)/INDEX('Season Counts'!$X$2:$X$740,$AF1456),"")</f>
        <v>0.289879310344828</v>
      </c>
      <c r="Z1456" s="37" t="n">
        <f aca="false">IFERROR(J1456-Y1456,"")</f>
        <v>-0.0632429467084639</v>
      </c>
      <c r="AA1456" s="38" t="n">
        <f aca="false">IFERROR(INDEX('Season Counts'!$K$2:$K$740,$AF1456)/INDEX('Season Counts'!$J$2:$J$740,$AF1456),"")</f>
        <v>0.342342342342342</v>
      </c>
      <c r="AB1456" s="41" t="n">
        <f aca="false">IFERROR(R1456-AA1456,"")</f>
        <v>0.044021294021294</v>
      </c>
      <c r="AC1456" s="39" t="n">
        <f aca="false">IFERROR(INDEX('Season Counts'!$AG$2:$AG$740,$AF1456)/INDEX('Season Counts'!$AF$2:$AF$740,$AF1456),"")</f>
        <v>68.2368421052632</v>
      </c>
      <c r="AD1456" s="40" t="n">
        <f aca="false">IFERROR(V1456-AC1456,"")</f>
        <v>-0.203508771929833</v>
      </c>
      <c r="AE1456" s="4" t="str">
        <f aca="false">IF(D1456&lt;Guide!$C$21,"Low PA",IF(TRIM(IF(ISNUMBER(AD1456),IF(N(AD1456)&lt;=-Guide!$C$24,"▼ Bat Speed  ",IF(N(AD1456)&gt;=Guide!$C$24,"▲ Bat Speed  ","")),"")&amp;IF(N(Z1456)&gt;=Guide!$C$22,"▲ Contact  ","")&amp;IF(N(Z1456)&lt;=-Guide!$C$22,"▼ Contact  ","")&amp;IF(N(AB1456)&gt;=Guide!$C$23,"▲ Chase  ","")&amp;IF(N(AB1456)&lt;=-Guide!$C$23,"▼ Chase  ",""))="","Stable",TRIM(IF(ISNUMBER(AD1456),IF(N(AD1456)&lt;=-Guide!$C$24,"▼ Bat Speed  ",IF(N(AD1456)&gt;=Guide!$C$24,"▲ Bat Speed  ","")),"")&amp;IF(N(Z1456)&gt;=Guide!$C$22,"▲ Contact  ","")&amp;IF(N(Z1456)&lt;=-Guide!$C$22,"▼ Contact  ","")&amp;IF(N(AB1456)&gt;=Guide!$C$23,"▲ Chase  ","")&amp;IF(N(AB1456)&lt;=-Guide!$C$23,"▼ Chase  ",""))))</f>
        <v>Low PA</v>
      </c>
      <c r="AF1456" s="35" t="n">
        <f aca="false">MATCH(Counts!A1456,'Season Counts'!$A$2:$A$740,0)</f>
        <v>375</v>
      </c>
    </row>
    <row r="1457" customFormat="false" ht="15" hidden="false" customHeight="false" outlineLevel="0" collapsed="false">
      <c r="A1457" s="34" t="str">
        <f aca="false">Counts!B1457</f>
        <v>LAD</v>
      </c>
      <c r="B1457" s="5" t="str">
        <f aca="false">Counts!C1457</f>
        <v>Santiago Espinal</v>
      </c>
      <c r="C1457" s="34" t="str">
        <f aca="false">Counts!F1457</f>
        <v>Jun</v>
      </c>
      <c r="D1457" s="35" t="n">
        <f aca="false">IFERROR(Counts!P1457,"")</f>
        <v>13</v>
      </c>
      <c r="E1457" s="36" t="n">
        <f aca="false">IFERROR(Counts!R1457/Counts!Q1457,"")</f>
        <v>0.461538461538462</v>
      </c>
      <c r="F1457" s="36" t="n">
        <f aca="false">IFERROR((Counts!R1457+Counts!V1457+Counts!W1457)/(Counts!Q1457+Counts!V1457+Counts!W1457+Counts!X1457),"")</f>
        <v>0.461538461538462</v>
      </c>
      <c r="G1457" s="36" t="n">
        <f aca="false">IFERROR((Counts!R1457+Counts!S1457+2*Counts!T1457+3*Counts!U1457)/Counts!Q1457,"")</f>
        <v>0.461538461538462</v>
      </c>
      <c r="H1457" s="35" t="n">
        <f aca="false">IFERROR(Counts!U1457,"")</f>
        <v>0</v>
      </c>
      <c r="I1457" s="36" t="n">
        <f aca="false">IFERROR(Counts!Z1457/Counts!AA1457,"")</f>
        <v>0.415384615384615</v>
      </c>
      <c r="J1457" s="36" t="n">
        <f aca="false">IFERROR(Counts!AB1457/Counts!AA1457,"")</f>
        <v>0.348846153846154</v>
      </c>
      <c r="K1457" s="37" t="n">
        <f aca="false">IFERROR((Counts!AB1457-Counts!Z1457)/Counts!AA1457,"")</f>
        <v>-0.0665384615384616</v>
      </c>
      <c r="L1457" s="38" t="n">
        <f aca="false">IFERROR(Counts!Y1457/Counts!P1457,"")</f>
        <v>0.153846153846154</v>
      </c>
      <c r="M1457" s="38" t="n">
        <f aca="false">IFERROR(Counts!V1457/Counts!P1457,"")</f>
        <v>0</v>
      </c>
      <c r="N1457" s="38" t="n">
        <f aca="false">IFERROR(Counts!AD1457/Counts!AC1457,"")</f>
        <v>0</v>
      </c>
      <c r="O1457" s="38" t="n">
        <f aca="false">IFERROR(Counts!AE1457/Counts!AC1457,"")</f>
        <v>0.272727272727273</v>
      </c>
      <c r="P1457" s="39" t="n">
        <f aca="false">IFERROR(Counts!AG1457/Counts!AF1457,"")</f>
        <v>85.9727272727273</v>
      </c>
      <c r="Q1457" s="38" t="n">
        <f aca="false">IFERROR(Counts!AH1457/Counts!AC1457,"")</f>
        <v>0.545454545454545</v>
      </c>
      <c r="R1457" s="38" t="n">
        <f aca="false">IFERROR(Counts!N1457/Counts!M1457,"")</f>
        <v>0.333333333333333</v>
      </c>
      <c r="S1457" s="38" t="n">
        <f aca="false">IFERROR(Counts!K1457/Counts!J1457,"")</f>
        <v>0.730769230769231</v>
      </c>
      <c r="T1457" s="38" t="n">
        <f aca="false">IFERROR(Counts!I1457/Counts!H1457,"")</f>
        <v>0.173913043478261</v>
      </c>
      <c r="U1457" s="38" t="n">
        <f aca="false">IFERROR(1-Counts!L1457/Counts!K1457,"")</f>
        <v>0.842105263157895</v>
      </c>
      <c r="V1457" s="39" t="n">
        <f aca="false">IFERROR(Counts!AJ1457/Counts!AI1457,"")</f>
        <v>67.625</v>
      </c>
      <c r="W1457" s="38" t="n">
        <f aca="false">IFERROR(Counts!AK1457/Counts!AI1457,"")</f>
        <v>0</v>
      </c>
      <c r="X1457" s="40" t="n">
        <f aca="false">IFERROR(Counts!O1457,"")</f>
        <v>0.584</v>
      </c>
      <c r="Y1457" s="36" t="n">
        <f aca="false">IFERROR(INDEX('Season Counts'!$Y$2:$Y$740,$AF1457)/INDEX('Season Counts'!$X$2:$X$740,$AF1457),"")</f>
        <v>0.289879310344828</v>
      </c>
      <c r="Z1457" s="37" t="n">
        <f aca="false">IFERROR(J1457-Y1457,"")</f>
        <v>0.0589668435013263</v>
      </c>
      <c r="AA1457" s="38" t="n">
        <f aca="false">IFERROR(INDEX('Season Counts'!$K$2:$K$740,$AF1457)/INDEX('Season Counts'!$J$2:$J$740,$AF1457),"")</f>
        <v>0.342342342342342</v>
      </c>
      <c r="AB1457" s="41" t="n">
        <f aca="false">IFERROR(R1457-AA1457,"")</f>
        <v>-0.00900900900900903</v>
      </c>
      <c r="AC1457" s="39" t="n">
        <f aca="false">IFERROR(INDEX('Season Counts'!$AG$2:$AG$740,$AF1457)/INDEX('Season Counts'!$AF$2:$AF$740,$AF1457),"")</f>
        <v>68.2368421052632</v>
      </c>
      <c r="AD1457" s="40" t="n">
        <f aca="false">IFERROR(V1457-AC1457,"")</f>
        <v>-0.611842105263165</v>
      </c>
      <c r="AE1457" s="4" t="str">
        <f aca="false">IF(D1457&lt;Guide!$C$21,"Low PA",IF(TRIM(IF(ISNUMBER(AD1457),IF(N(AD1457)&lt;=-Guide!$C$24,"▼ Bat Speed  ",IF(N(AD1457)&gt;=Guide!$C$24,"▲ Bat Speed  ","")),"")&amp;IF(N(Z1457)&gt;=Guide!$C$22,"▲ Contact  ","")&amp;IF(N(Z1457)&lt;=-Guide!$C$22,"▼ Contact  ","")&amp;IF(N(AB1457)&gt;=Guide!$C$23,"▲ Chase  ","")&amp;IF(N(AB1457)&lt;=-Guide!$C$23,"▼ Chase  ",""))="","Stable",TRIM(IF(ISNUMBER(AD1457),IF(N(AD1457)&lt;=-Guide!$C$24,"▼ Bat Speed  ",IF(N(AD1457)&gt;=Guide!$C$24,"▲ Bat Speed  ","")),"")&amp;IF(N(Z1457)&gt;=Guide!$C$22,"▲ Contact  ","")&amp;IF(N(Z1457)&lt;=-Guide!$C$22,"▼ Contact  ","")&amp;IF(N(AB1457)&gt;=Guide!$C$23,"▲ Chase  ","")&amp;IF(N(AB1457)&lt;=-Guide!$C$23,"▼ Chase  ",""))))</f>
        <v>Low PA</v>
      </c>
      <c r="AF1457" s="35" t="n">
        <f aca="false">MATCH(Counts!A1457,'Season Counts'!$A$2:$A$740,0)</f>
        <v>375</v>
      </c>
    </row>
    <row r="1458" customFormat="false" ht="15" hidden="false" customHeight="false" outlineLevel="0" collapsed="false">
      <c r="A1458" s="34" t="str">
        <f aca="false">Counts!B1458</f>
        <v>LAD</v>
      </c>
      <c r="B1458" s="5" t="str">
        <f aca="false">Counts!C1458</f>
        <v>Josue De Paula</v>
      </c>
      <c r="C1458" s="34" t="str">
        <f aca="false">Counts!F1458</f>
        <v>Sep</v>
      </c>
      <c r="D1458" s="35" t="n">
        <f aca="false">IFERROR(Counts!P1458,"")</f>
        <v>42</v>
      </c>
      <c r="E1458" s="36" t="n">
        <f aca="false">IFERROR(Counts!R1458/Counts!Q1458,"")</f>
        <v>0.32258064516129</v>
      </c>
      <c r="F1458" s="36" t="n">
        <f aca="false">IFERROR((Counts!R1458+Counts!V1458+Counts!W1458)/(Counts!Q1458+Counts!V1458+Counts!W1458+Counts!X1458),"")</f>
        <v>0.5</v>
      </c>
      <c r="G1458" s="36" t="n">
        <f aca="false">IFERROR((Counts!R1458+Counts!S1458+2*Counts!T1458+3*Counts!U1458)/Counts!Q1458,"")</f>
        <v>0.580645161290323</v>
      </c>
      <c r="H1458" s="35" t="n">
        <f aca="false">IFERROR(Counts!U1458,"")</f>
        <v>1</v>
      </c>
      <c r="I1458" s="36" t="n">
        <f aca="false">IFERROR(Counts!Z1458/Counts!AA1458,"")</f>
        <v>0.465476190476191</v>
      </c>
      <c r="J1458" s="36" t="n">
        <f aca="false">IFERROR(Counts!AB1458/Counts!AA1458,"")</f>
        <v>0.437</v>
      </c>
      <c r="K1458" s="37" t="n">
        <f aca="false">IFERROR((Counts!AB1458-Counts!Z1458)/Counts!AA1458,"")</f>
        <v>-0.0284761904761905</v>
      </c>
      <c r="L1458" s="38" t="n">
        <f aca="false">IFERROR(Counts!Y1458/Counts!P1458,"")</f>
        <v>0.119047619047619</v>
      </c>
      <c r="M1458" s="38" t="n">
        <f aca="false">IFERROR(Counts!V1458/Counts!P1458,"")</f>
        <v>0.261904761904762</v>
      </c>
      <c r="N1458" s="38" t="n">
        <f aca="false">IFERROR(Counts!AD1458/Counts!AC1458,"")</f>
        <v>0.115384615384615</v>
      </c>
      <c r="O1458" s="38" t="n">
        <f aca="false">IFERROR(Counts!AE1458/Counts!AC1458,"")</f>
        <v>0.461538461538462</v>
      </c>
      <c r="P1458" s="39" t="n">
        <f aca="false">IFERROR(Counts!AG1458/Counts!AF1458,"")</f>
        <v>89.1576923076923</v>
      </c>
      <c r="Q1458" s="38" t="n">
        <f aca="false">IFERROR(Counts!AH1458/Counts!AC1458,"")</f>
        <v>0.5</v>
      </c>
      <c r="R1458" s="38" t="n">
        <f aca="false">IFERROR(Counts!N1458/Counts!M1458,"")</f>
        <v>0.185567010309278</v>
      </c>
      <c r="S1458" s="38" t="n">
        <f aca="false">IFERROR(Counts!K1458/Counts!J1458,"")</f>
        <v>0.616438356164384</v>
      </c>
      <c r="T1458" s="38" t="n">
        <f aca="false">IFERROR(Counts!I1458/Counts!H1458,"")</f>
        <v>0.158730158730159</v>
      </c>
      <c r="U1458" s="38" t="n">
        <f aca="false">IFERROR(1-Counts!L1458/Counts!K1458,"")</f>
        <v>0.911111111111111</v>
      </c>
      <c r="V1458" s="39" t="n">
        <f aca="false">IFERROR(Counts!AJ1458/Counts!AI1458,"")</f>
        <v>71.8709090909091</v>
      </c>
      <c r="W1458" s="38" t="n">
        <f aca="false">IFERROR(Counts!AK1458/Counts!AI1458,"")</f>
        <v>0.254545454545455</v>
      </c>
      <c r="X1458" s="40" t="n">
        <f aca="false">IFERROR(Counts!O1458,"")</f>
        <v>3.955</v>
      </c>
      <c r="Y1458" s="36" t="n">
        <f aca="false">IFERROR(INDEX('Season Counts'!$Y$2:$Y$740,$AF1458)/INDEX('Season Counts'!$X$2:$X$740,$AF1458),"")</f>
        <v>0.437</v>
      </c>
      <c r="Z1458" s="37" t="n">
        <f aca="false">IFERROR(J1458-Y1458,"")</f>
        <v>0</v>
      </c>
      <c r="AA1458" s="38" t="n">
        <f aca="false">IFERROR(INDEX('Season Counts'!$K$2:$K$740,$AF1458)/INDEX('Season Counts'!$J$2:$J$740,$AF1458),"")</f>
        <v>0.185567010309278</v>
      </c>
      <c r="AB1458" s="41" t="n">
        <f aca="false">IFERROR(R1458-AA1458,"")</f>
        <v>0</v>
      </c>
      <c r="AC1458" s="39" t="n">
        <f aca="false">IFERROR(INDEX('Season Counts'!$AG$2:$AG$740,$AF1458)/INDEX('Season Counts'!$AF$2:$AF$740,$AF1458),"")</f>
        <v>71.8709090909091</v>
      </c>
      <c r="AD1458" s="40" t="n">
        <f aca="false">IFERROR(V1458-AC1458,"")</f>
        <v>0</v>
      </c>
      <c r="AE1458" s="4" t="str">
        <f aca="false">IF(D1458&lt;Guide!$C$21,"Low PA",IF(TRIM(IF(ISNUMBER(AD1458),IF(N(AD1458)&lt;=-Guide!$C$24,"▼ Bat Speed  ",IF(N(AD1458)&gt;=Guide!$C$24,"▲ Bat Speed  ","")),"")&amp;IF(N(Z1458)&gt;=Guide!$C$22,"▲ Contact  ","")&amp;IF(N(Z1458)&lt;=-Guide!$C$22,"▼ Contact  ","")&amp;IF(N(AB1458)&gt;=Guide!$C$23,"▲ Chase  ","")&amp;IF(N(AB1458)&lt;=-Guide!$C$23,"▼ Chase  ",""))="","Stable",TRIM(IF(ISNUMBER(AD1458),IF(N(AD1458)&lt;=-Guide!$C$24,"▼ Bat Speed  ",IF(N(AD1458)&gt;=Guide!$C$24,"▲ Bat Speed  ","")),"")&amp;IF(N(Z1458)&gt;=Guide!$C$22,"▲ Contact  ","")&amp;IF(N(Z1458)&lt;=-Guide!$C$22,"▼ Contact  ","")&amp;IF(N(AB1458)&gt;=Guide!$C$23,"▲ Chase  ","")&amp;IF(N(AB1458)&lt;=-Guide!$C$23,"▼ Chase  ",""))))</f>
        <v>Stable</v>
      </c>
      <c r="AF1458" s="35" t="n">
        <f aca="false">MATCH(Counts!A1458,'Season Counts'!$A$2:$A$740,0)</f>
        <v>376</v>
      </c>
    </row>
    <row r="1459" customFormat="false" ht="15" hidden="false" customHeight="false" outlineLevel="0" collapsed="false">
      <c r="A1459" s="34" t="str">
        <f aca="false">Counts!B1459</f>
        <v>LAD</v>
      </c>
      <c r="B1459" s="5" t="str">
        <f aca="false">Counts!C1459</f>
        <v>Ben Rortvedt</v>
      </c>
      <c r="C1459" s="34" t="str">
        <f aca="false">Counts!F1459</f>
        <v>Aug</v>
      </c>
      <c r="D1459" s="35" t="n">
        <f aca="false">IFERROR(Counts!P1459,"")</f>
        <v>28</v>
      </c>
      <c r="E1459" s="36" t="n">
        <f aca="false">IFERROR(Counts!R1459/Counts!Q1459,"")</f>
        <v>0.185185185185185</v>
      </c>
      <c r="F1459" s="36" t="n">
        <f aca="false">IFERROR((Counts!R1459+Counts!V1459+Counts!W1459)/(Counts!Q1459+Counts!V1459+Counts!W1459+Counts!X1459),"")</f>
        <v>0.185185185185185</v>
      </c>
      <c r="G1459" s="36" t="n">
        <f aca="false">IFERROR((Counts!R1459+Counts!S1459+2*Counts!T1459+3*Counts!U1459)/Counts!Q1459,"")</f>
        <v>0.185185185185185</v>
      </c>
      <c r="H1459" s="35" t="n">
        <f aca="false">IFERROR(Counts!U1459,"")</f>
        <v>0</v>
      </c>
      <c r="I1459" s="36" t="n">
        <f aca="false">IFERROR(Counts!Z1459/Counts!AA1459,"")</f>
        <v>0.166666666666667</v>
      </c>
      <c r="J1459" s="36" t="n">
        <f aca="false">IFERROR(Counts!AB1459/Counts!AA1459,"")</f>
        <v>0.204259259259259</v>
      </c>
      <c r="K1459" s="37" t="n">
        <f aca="false">IFERROR((Counts!AB1459-Counts!Z1459)/Counts!AA1459,"")</f>
        <v>0.0375925925925926</v>
      </c>
      <c r="L1459" s="38" t="n">
        <f aca="false">IFERROR(Counts!Y1459/Counts!P1459,"")</f>
        <v>0.321428571428571</v>
      </c>
      <c r="M1459" s="38" t="n">
        <f aca="false">IFERROR(Counts!V1459/Counts!P1459,"")</f>
        <v>0</v>
      </c>
      <c r="N1459" s="38" t="n">
        <f aca="false">IFERROR(Counts!AD1459/Counts!AC1459,"")</f>
        <v>0</v>
      </c>
      <c r="O1459" s="38" t="n">
        <f aca="false">IFERROR(Counts!AE1459/Counts!AC1459,"")</f>
        <v>0.0526315789473684</v>
      </c>
      <c r="P1459" s="39" t="n">
        <f aca="false">IFERROR(Counts!AG1459/Counts!AF1459,"")</f>
        <v>79.8421052631579</v>
      </c>
      <c r="Q1459" s="38" t="n">
        <f aca="false">IFERROR(Counts!AH1459/Counts!AC1459,"")</f>
        <v>0.368421052631579</v>
      </c>
      <c r="R1459" s="38" t="n">
        <f aca="false">IFERROR(Counts!N1459/Counts!M1459,"")</f>
        <v>0.361702127659575</v>
      </c>
      <c r="S1459" s="38" t="n">
        <f aca="false">IFERROR(Counts!K1459/Counts!J1459,"")</f>
        <v>0.622641509433962</v>
      </c>
      <c r="T1459" s="38" t="n">
        <f aca="false">IFERROR(Counts!I1459/Counts!H1459,"")</f>
        <v>0.28</v>
      </c>
      <c r="U1459" s="38" t="n">
        <f aca="false">IFERROR(1-Counts!L1459/Counts!K1459,"")</f>
        <v>0.818181818181818</v>
      </c>
      <c r="V1459" s="39" t="n">
        <f aca="false">IFERROR(Counts!AJ1459/Counts!AI1459,"")</f>
        <v>67.9282051282051</v>
      </c>
      <c r="W1459" s="38" t="n">
        <f aca="false">IFERROR(Counts!AK1459/Counts!AI1459,"")</f>
        <v>0</v>
      </c>
      <c r="X1459" s="40" t="n">
        <f aca="false">IFERROR(Counts!O1459,"")</f>
        <v>-3.29</v>
      </c>
      <c r="Y1459" s="36" t="n">
        <f aca="false">IFERROR(INDEX('Season Counts'!$Y$2:$Y$740,$AF1459)/INDEX('Season Counts'!$X$2:$X$740,$AF1459),"")</f>
        <v>0.204259259259259</v>
      </c>
      <c r="Z1459" s="37" t="n">
        <f aca="false">IFERROR(J1459-Y1459,"")</f>
        <v>0</v>
      </c>
      <c r="AA1459" s="38" t="n">
        <f aca="false">IFERROR(INDEX('Season Counts'!$K$2:$K$740,$AF1459)/INDEX('Season Counts'!$J$2:$J$740,$AF1459),"")</f>
        <v>0.361702127659575</v>
      </c>
      <c r="AB1459" s="41" t="n">
        <f aca="false">IFERROR(R1459-AA1459,"")</f>
        <v>0</v>
      </c>
      <c r="AC1459" s="39" t="n">
        <f aca="false">IFERROR(INDEX('Season Counts'!$AG$2:$AG$740,$AF1459)/INDEX('Season Counts'!$AF$2:$AF$740,$AF1459),"")</f>
        <v>67.9282051282051</v>
      </c>
      <c r="AD1459" s="40" t="n">
        <f aca="false">IFERROR(V1459-AC1459,"")</f>
        <v>0</v>
      </c>
      <c r="AE1459" s="4" t="str">
        <f aca="false">IF(D1459&lt;Guide!$C$21,"Low PA",IF(TRIM(IF(ISNUMBER(AD1459),IF(N(AD1459)&lt;=-Guide!$C$24,"▼ Bat Speed  ",IF(N(AD1459)&gt;=Guide!$C$24,"▲ Bat Speed  ","")),"")&amp;IF(N(Z1459)&gt;=Guide!$C$22,"▲ Contact  ","")&amp;IF(N(Z1459)&lt;=-Guide!$C$22,"▼ Contact  ","")&amp;IF(N(AB1459)&gt;=Guide!$C$23,"▲ Chase  ","")&amp;IF(N(AB1459)&lt;=-Guide!$C$23,"▼ Chase  ",""))="","Stable",TRIM(IF(ISNUMBER(AD1459),IF(N(AD1459)&lt;=-Guide!$C$24,"▼ Bat Speed  ",IF(N(AD1459)&gt;=Guide!$C$24,"▲ Bat Speed  ","")),"")&amp;IF(N(Z1459)&gt;=Guide!$C$22,"▲ Contact  ","")&amp;IF(N(Z1459)&lt;=-Guide!$C$22,"▼ Contact  ","")&amp;IF(N(AB1459)&gt;=Guide!$C$23,"▲ Chase  ","")&amp;IF(N(AB1459)&lt;=-Guide!$C$23,"▼ Chase  ",""))))</f>
        <v>Low PA</v>
      </c>
      <c r="AF1459" s="35" t="n">
        <f aca="false">MATCH(Counts!A1459,'Season Counts'!$A$2:$A$740,0)</f>
        <v>377</v>
      </c>
    </row>
    <row r="1460" customFormat="false" ht="15" hidden="false" customHeight="false" outlineLevel="0" collapsed="false">
      <c r="A1460" s="34" t="str">
        <f aca="false">Counts!B1460</f>
        <v>LAD</v>
      </c>
      <c r="B1460" s="5" t="str">
        <f aca="false">Counts!C1460</f>
        <v>Eliezer Alfonzo</v>
      </c>
      <c r="C1460" s="34" t="str">
        <f aca="false">Counts!F1460</f>
        <v>Jul</v>
      </c>
      <c r="D1460" s="35" t="n">
        <f aca="false">IFERROR(Counts!P1460,"")</f>
        <v>20</v>
      </c>
      <c r="E1460" s="36" t="n">
        <f aca="false">IFERROR(Counts!R1460/Counts!Q1460,"")</f>
        <v>0.2</v>
      </c>
      <c r="F1460" s="36" t="n">
        <f aca="false">IFERROR((Counts!R1460+Counts!V1460+Counts!W1460)/(Counts!Q1460+Counts!V1460+Counts!W1460+Counts!X1460),"")</f>
        <v>0.2</v>
      </c>
      <c r="G1460" s="36" t="n">
        <f aca="false">IFERROR((Counts!R1460+Counts!S1460+2*Counts!T1460+3*Counts!U1460)/Counts!Q1460,"")</f>
        <v>0.3</v>
      </c>
      <c r="H1460" s="35" t="n">
        <f aca="false">IFERROR(Counts!U1460,"")</f>
        <v>0</v>
      </c>
      <c r="I1460" s="36" t="n">
        <f aca="false">IFERROR(Counts!Z1460/Counts!AA1460,"")</f>
        <v>0.215</v>
      </c>
      <c r="J1460" s="36" t="n">
        <f aca="false">IFERROR(Counts!AB1460/Counts!AA1460,"")</f>
        <v>0.19995</v>
      </c>
      <c r="K1460" s="37" t="n">
        <f aca="false">IFERROR((Counts!AB1460-Counts!Z1460)/Counts!AA1460,"")</f>
        <v>-0.01505</v>
      </c>
      <c r="L1460" s="38" t="n">
        <f aca="false">IFERROR(Counts!Y1460/Counts!P1460,"")</f>
        <v>0.1</v>
      </c>
      <c r="M1460" s="38" t="n">
        <f aca="false">IFERROR(Counts!V1460/Counts!P1460,"")</f>
        <v>0</v>
      </c>
      <c r="N1460" s="38" t="n">
        <f aca="false">IFERROR(Counts!AD1460/Counts!AC1460,"")</f>
        <v>0</v>
      </c>
      <c r="O1460" s="38" t="n">
        <f aca="false">IFERROR(Counts!AE1460/Counts!AC1460,"")</f>
        <v>0.166666666666667</v>
      </c>
      <c r="P1460" s="39" t="n">
        <f aca="false">IFERROR(Counts!AG1460/Counts!AF1460,"")</f>
        <v>86.35</v>
      </c>
      <c r="Q1460" s="38" t="n">
        <f aca="false">IFERROR(Counts!AH1460/Counts!AC1460,"")</f>
        <v>0.388888888888889</v>
      </c>
      <c r="R1460" s="38" t="n">
        <f aca="false">IFERROR(Counts!N1460/Counts!M1460,"")</f>
        <v>0.371428571428571</v>
      </c>
      <c r="S1460" s="38" t="n">
        <f aca="false">IFERROR(Counts!K1460/Counts!J1460,"")</f>
        <v>0.75</v>
      </c>
      <c r="T1460" s="38" t="n">
        <f aca="false">IFERROR(Counts!I1460/Counts!H1460,"")</f>
        <v>0.15</v>
      </c>
      <c r="U1460" s="38" t="n">
        <f aca="false">IFERROR(1-Counts!L1460/Counts!K1460,"")</f>
        <v>0.925925925925926</v>
      </c>
      <c r="V1460" s="39" t="n">
        <f aca="false">IFERROR(Counts!AJ1460/Counts!AI1460,"")</f>
        <v>68.7</v>
      </c>
      <c r="W1460" s="38" t="n">
        <f aca="false">IFERROR(Counts!AK1460/Counts!AI1460,"")</f>
        <v>0.0588235294117647</v>
      </c>
      <c r="X1460" s="40" t="n">
        <f aca="false">IFERROR(Counts!O1460,"")</f>
        <v>-1.728</v>
      </c>
      <c r="Y1460" s="36" t="n">
        <f aca="false">IFERROR(INDEX('Season Counts'!$Y$2:$Y$740,$AF1460)/INDEX('Season Counts'!$X$2:$X$740,$AF1460),"")</f>
        <v>0.214821428571429</v>
      </c>
      <c r="Z1460" s="37" t="n">
        <f aca="false">IFERROR(J1460-Y1460,"")</f>
        <v>-0.0148714285714285</v>
      </c>
      <c r="AA1460" s="38" t="n">
        <f aca="false">IFERROR(INDEX('Season Counts'!$K$2:$K$740,$AF1460)/INDEX('Season Counts'!$J$2:$J$740,$AF1460),"")</f>
        <v>0.340425531914894</v>
      </c>
      <c r="AB1460" s="41" t="n">
        <f aca="false">IFERROR(R1460-AA1460,"")</f>
        <v>0.0310030395136778</v>
      </c>
      <c r="AC1460" s="39" t="n">
        <f aca="false">IFERROR(INDEX('Season Counts'!$AG$2:$AG$740,$AF1460)/INDEX('Season Counts'!$AF$2:$AF$740,$AF1460),"")</f>
        <v>68.6840909090909</v>
      </c>
      <c r="AD1460" s="40" t="n">
        <f aca="false">IFERROR(V1460-AC1460,"")</f>
        <v>0.0159090909090907</v>
      </c>
      <c r="AE1460" s="4" t="str">
        <f aca="false">IF(D1460&lt;Guide!$C$21,"Low PA",IF(TRIM(IF(ISNUMBER(AD1460),IF(N(AD1460)&lt;=-Guide!$C$24,"▼ Bat Speed  ",IF(N(AD1460)&gt;=Guide!$C$24,"▲ Bat Speed  ","")),"")&amp;IF(N(Z1460)&gt;=Guide!$C$22,"▲ Contact  ","")&amp;IF(N(Z1460)&lt;=-Guide!$C$22,"▼ Contact  ","")&amp;IF(N(AB1460)&gt;=Guide!$C$23,"▲ Chase  ","")&amp;IF(N(AB1460)&lt;=-Guide!$C$23,"▼ Chase  ",""))="","Stable",TRIM(IF(ISNUMBER(AD1460),IF(N(AD1460)&lt;=-Guide!$C$24,"▼ Bat Speed  ",IF(N(AD1460)&gt;=Guide!$C$24,"▲ Bat Speed  ","")),"")&amp;IF(N(Z1460)&gt;=Guide!$C$22,"▲ Contact  ","")&amp;IF(N(Z1460)&lt;=-Guide!$C$22,"▼ Contact  ","")&amp;IF(N(AB1460)&gt;=Guide!$C$23,"▲ Chase  ","")&amp;IF(N(AB1460)&lt;=-Guide!$C$23,"▼ Chase  ",""))))</f>
        <v>Low PA</v>
      </c>
      <c r="AF1460" s="35" t="n">
        <f aca="false">MATCH(Counts!A1460,'Season Counts'!$A$2:$A$740,0)</f>
        <v>378</v>
      </c>
    </row>
    <row r="1461" customFormat="false" ht="15" hidden="false" customHeight="false" outlineLevel="0" collapsed="false">
      <c r="A1461" s="34" t="str">
        <f aca="false">Counts!B1461</f>
        <v>LAD</v>
      </c>
      <c r="B1461" s="5" t="str">
        <f aca="false">Counts!C1461</f>
        <v>Eliezer Alfonzo</v>
      </c>
      <c r="C1461" s="34" t="str">
        <f aca="false">Counts!F1461</f>
        <v>Aug</v>
      </c>
      <c r="D1461" s="35" t="n">
        <f aca="false">IFERROR(Counts!P1461,"")</f>
        <v>7</v>
      </c>
      <c r="E1461" s="36" t="n">
        <f aca="false">IFERROR(Counts!R1461/Counts!Q1461,"")</f>
        <v>0.142857142857143</v>
      </c>
      <c r="F1461" s="36" t="n">
        <f aca="false">IFERROR((Counts!R1461+Counts!V1461+Counts!W1461)/(Counts!Q1461+Counts!V1461+Counts!W1461+Counts!X1461),"")</f>
        <v>0.142857142857143</v>
      </c>
      <c r="G1461" s="36" t="n">
        <f aca="false">IFERROR((Counts!R1461+Counts!S1461+2*Counts!T1461+3*Counts!U1461)/Counts!Q1461,"")</f>
        <v>0.142857142857143</v>
      </c>
      <c r="H1461" s="35" t="n">
        <f aca="false">IFERROR(Counts!U1461,"")</f>
        <v>0</v>
      </c>
      <c r="I1461" s="36" t="n">
        <f aca="false">IFERROR(Counts!Z1461/Counts!AA1461,"")</f>
        <v>0.128571428571429</v>
      </c>
      <c r="J1461" s="36" t="n">
        <f aca="false">IFERROR(Counts!AB1461/Counts!AA1461,"")</f>
        <v>0.288</v>
      </c>
      <c r="K1461" s="37" t="n">
        <f aca="false">IFERROR((Counts!AB1461-Counts!Z1461)/Counts!AA1461,"")</f>
        <v>0.159428571428571</v>
      </c>
      <c r="L1461" s="38" t="n">
        <f aca="false">IFERROR(Counts!Y1461/Counts!P1461,"")</f>
        <v>0</v>
      </c>
      <c r="M1461" s="38" t="n">
        <f aca="false">IFERROR(Counts!V1461/Counts!P1461,"")</f>
        <v>0</v>
      </c>
      <c r="N1461" s="38" t="n">
        <f aca="false">IFERROR(Counts!AD1461/Counts!AC1461,"")</f>
        <v>0</v>
      </c>
      <c r="O1461" s="38" t="n">
        <f aca="false">IFERROR(Counts!AE1461/Counts!AC1461,"")</f>
        <v>0.714285714285714</v>
      </c>
      <c r="P1461" s="39" t="n">
        <f aca="false">IFERROR(Counts!AG1461/Counts!AF1461,"")</f>
        <v>96.7142857142857</v>
      </c>
      <c r="Q1461" s="38" t="n">
        <f aca="false">IFERROR(Counts!AH1461/Counts!AC1461,"")</f>
        <v>0.428571428571429</v>
      </c>
      <c r="R1461" s="38" t="n">
        <f aca="false">IFERROR(Counts!N1461/Counts!M1461,"")</f>
        <v>0.111111111111111</v>
      </c>
      <c r="S1461" s="38" t="n">
        <f aca="false">IFERROR(Counts!K1461/Counts!J1461,"")</f>
        <v>0.7</v>
      </c>
      <c r="T1461" s="38" t="n">
        <f aca="false">IFERROR(Counts!I1461/Counts!H1461,"")</f>
        <v>0</v>
      </c>
      <c r="U1461" s="38" t="n">
        <f aca="false">IFERROR(1-Counts!L1461/Counts!K1461,"")</f>
        <v>1</v>
      </c>
      <c r="V1461" s="39" t="n">
        <f aca="false">IFERROR(Counts!AJ1461/Counts!AI1461,"")</f>
        <v>69.3142857142857</v>
      </c>
      <c r="W1461" s="38" t="n">
        <f aca="false">IFERROR(Counts!AK1461/Counts!AI1461,"")</f>
        <v>0</v>
      </c>
      <c r="X1461" s="40" t="n">
        <f aca="false">IFERROR(Counts!O1461,"")</f>
        <v>-1.07</v>
      </c>
      <c r="Y1461" s="36" t="n">
        <f aca="false">IFERROR(INDEX('Season Counts'!$Y$2:$Y$740,$AF1461)/INDEX('Season Counts'!$X$2:$X$740,$AF1461),"")</f>
        <v>0.214821428571429</v>
      </c>
      <c r="Z1461" s="37" t="n">
        <f aca="false">IFERROR(J1461-Y1461,"")</f>
        <v>0.0731785714285714</v>
      </c>
      <c r="AA1461" s="38" t="n">
        <f aca="false">IFERROR(INDEX('Season Counts'!$K$2:$K$740,$AF1461)/INDEX('Season Counts'!$J$2:$J$740,$AF1461),"")</f>
        <v>0.340425531914894</v>
      </c>
      <c r="AB1461" s="41" t="n">
        <f aca="false">IFERROR(R1461-AA1461,"")</f>
        <v>-0.229314420803783</v>
      </c>
      <c r="AC1461" s="39" t="n">
        <f aca="false">IFERROR(INDEX('Season Counts'!$AG$2:$AG$740,$AF1461)/INDEX('Season Counts'!$AF$2:$AF$740,$AF1461),"")</f>
        <v>68.6840909090909</v>
      </c>
      <c r="AD1461" s="40" t="n">
        <f aca="false">IFERROR(V1461-AC1461,"")</f>
        <v>0.630194805194805</v>
      </c>
      <c r="AE1461" s="4" t="str">
        <f aca="false">IF(D1461&lt;Guide!$C$21,"Low PA",IF(TRIM(IF(ISNUMBER(AD1461),IF(N(AD1461)&lt;=-Guide!$C$24,"▼ Bat Speed  ",IF(N(AD1461)&gt;=Guide!$C$24,"▲ Bat Speed  ","")),"")&amp;IF(N(Z1461)&gt;=Guide!$C$22,"▲ Contact  ","")&amp;IF(N(Z1461)&lt;=-Guide!$C$22,"▼ Contact  ","")&amp;IF(N(AB1461)&gt;=Guide!$C$23,"▲ Chase  ","")&amp;IF(N(AB1461)&lt;=-Guide!$C$23,"▼ Chase  ",""))="","Stable",TRIM(IF(ISNUMBER(AD1461),IF(N(AD1461)&lt;=-Guide!$C$24,"▼ Bat Speed  ",IF(N(AD1461)&gt;=Guide!$C$24,"▲ Bat Speed  ","")),"")&amp;IF(N(Z1461)&gt;=Guide!$C$22,"▲ Contact  ","")&amp;IF(N(Z1461)&lt;=-Guide!$C$22,"▼ Contact  ","")&amp;IF(N(AB1461)&gt;=Guide!$C$23,"▲ Chase  ","")&amp;IF(N(AB1461)&lt;=-Guide!$C$23,"▼ Chase  ",""))))</f>
        <v>Low PA</v>
      </c>
      <c r="AF1461" s="35" t="n">
        <f aca="false">MATCH(Counts!A1461,'Season Counts'!$A$2:$A$740,0)</f>
        <v>378</v>
      </c>
    </row>
    <row r="1462" customFormat="false" ht="15" hidden="false" customHeight="false" outlineLevel="0" collapsed="false">
      <c r="A1462" s="34" t="str">
        <f aca="false">Counts!B1462</f>
        <v>LAD</v>
      </c>
      <c r="B1462" s="5" t="str">
        <f aca="false">Counts!C1462</f>
        <v>Eliezer Alfonzo</v>
      </c>
      <c r="C1462" s="34" t="str">
        <f aca="false">Counts!F1462</f>
        <v>Sep</v>
      </c>
      <c r="D1462" s="35" t="n">
        <f aca="false">IFERROR(Counts!P1462,"")</f>
        <v>1</v>
      </c>
      <c r="E1462" s="36" t="n">
        <f aca="false">IFERROR(Counts!R1462/Counts!Q1462,"")</f>
        <v>0</v>
      </c>
      <c r="F1462" s="36" t="n">
        <f aca="false">IFERROR((Counts!R1462+Counts!V1462+Counts!W1462)/(Counts!Q1462+Counts!V1462+Counts!W1462+Counts!X1462),"")</f>
        <v>0</v>
      </c>
      <c r="G1462" s="36" t="n">
        <f aca="false">IFERROR((Counts!R1462+Counts!S1462+2*Counts!T1462+3*Counts!U1462)/Counts!Q1462,"")</f>
        <v>0</v>
      </c>
      <c r="H1462" s="35" t="n">
        <f aca="false">IFERROR(Counts!U1462,"")</f>
        <v>0</v>
      </c>
      <c r="I1462" s="36" t="n">
        <f aca="false">IFERROR(Counts!Z1462/Counts!AA1462,"")</f>
        <v>0</v>
      </c>
      <c r="J1462" s="36" t="n">
        <f aca="false">IFERROR(Counts!AB1462/Counts!AA1462,"")</f>
        <v>0</v>
      </c>
      <c r="K1462" s="37" t="n">
        <f aca="false">IFERROR((Counts!AB1462-Counts!Z1462)/Counts!AA1462,"")</f>
        <v>0</v>
      </c>
      <c r="L1462" s="38" t="n">
        <f aca="false">IFERROR(Counts!Y1462/Counts!P1462,"")</f>
        <v>1</v>
      </c>
      <c r="M1462" s="38" t="n">
        <f aca="false">IFERROR(Counts!V1462/Counts!P1462,"")</f>
        <v>0</v>
      </c>
      <c r="N1462" s="38" t="str">
        <f aca="false">IFERROR(Counts!AD1462/Counts!AC1462,"")</f>
        <v/>
      </c>
      <c r="O1462" s="38" t="str">
        <f aca="false">IFERROR(Counts!AE1462/Counts!AC1462,"")</f>
        <v/>
      </c>
      <c r="P1462" s="39" t="str">
        <f aca="false">IFERROR(Counts!AG1462/Counts!AF1462,"")</f>
        <v/>
      </c>
      <c r="Q1462" s="38" t="str">
        <f aca="false">IFERROR(Counts!AH1462/Counts!AC1462,"")</f>
        <v/>
      </c>
      <c r="R1462" s="38" t="n">
        <f aca="false">IFERROR(Counts!N1462/Counts!M1462,"")</f>
        <v>0.666666666666667</v>
      </c>
      <c r="S1462" s="38" t="n">
        <f aca="false">IFERROR(Counts!K1462/Counts!J1462,"")</f>
        <v>1</v>
      </c>
      <c r="T1462" s="38" t="n">
        <f aca="false">IFERROR(Counts!I1462/Counts!H1462,"")</f>
        <v>0</v>
      </c>
      <c r="U1462" s="38" t="n">
        <f aca="false">IFERROR(1-Counts!L1462/Counts!K1462,"")</f>
        <v>1</v>
      </c>
      <c r="V1462" s="39" t="n">
        <f aca="false">IFERROR(Counts!AJ1462/Counts!AI1462,"")</f>
        <v>67.0333333333333</v>
      </c>
      <c r="W1462" s="38" t="n">
        <f aca="false">IFERROR(Counts!AK1462/Counts!AI1462,"")</f>
        <v>0</v>
      </c>
      <c r="X1462" s="40" t="n">
        <f aca="false">IFERROR(Counts!O1462,"")</f>
        <v>-0.24</v>
      </c>
      <c r="Y1462" s="36" t="n">
        <f aca="false">IFERROR(INDEX('Season Counts'!$Y$2:$Y$740,$AF1462)/INDEX('Season Counts'!$X$2:$X$740,$AF1462),"")</f>
        <v>0.214821428571429</v>
      </c>
      <c r="Z1462" s="37" t="n">
        <f aca="false">IFERROR(J1462-Y1462,"")</f>
        <v>-0.214821428571429</v>
      </c>
      <c r="AA1462" s="38" t="n">
        <f aca="false">IFERROR(INDEX('Season Counts'!$K$2:$K$740,$AF1462)/INDEX('Season Counts'!$J$2:$J$740,$AF1462),"")</f>
        <v>0.340425531914894</v>
      </c>
      <c r="AB1462" s="41" t="n">
        <f aca="false">IFERROR(R1462-AA1462,"")</f>
        <v>0.326241134751773</v>
      </c>
      <c r="AC1462" s="39" t="n">
        <f aca="false">IFERROR(INDEX('Season Counts'!$AG$2:$AG$740,$AF1462)/INDEX('Season Counts'!$AF$2:$AF$740,$AF1462),"")</f>
        <v>68.6840909090909</v>
      </c>
      <c r="AD1462" s="40" t="n">
        <f aca="false">IFERROR(V1462-AC1462,"")</f>
        <v>-1.65075757575758</v>
      </c>
      <c r="AE1462" s="4" t="str">
        <f aca="false">IF(D1462&lt;Guide!$C$21,"Low PA",IF(TRIM(IF(ISNUMBER(AD1462),IF(N(AD1462)&lt;=-Guide!$C$24,"▼ Bat Speed  ",IF(N(AD1462)&gt;=Guide!$C$24,"▲ Bat Speed  ","")),"")&amp;IF(N(Z1462)&gt;=Guide!$C$22,"▲ Contact  ","")&amp;IF(N(Z1462)&lt;=-Guide!$C$22,"▼ Contact  ","")&amp;IF(N(AB1462)&gt;=Guide!$C$23,"▲ Chase  ","")&amp;IF(N(AB1462)&lt;=-Guide!$C$23,"▼ Chase  ",""))="","Stable",TRIM(IF(ISNUMBER(AD1462),IF(N(AD1462)&lt;=-Guide!$C$24,"▼ Bat Speed  ",IF(N(AD1462)&gt;=Guide!$C$24,"▲ Bat Speed  ","")),"")&amp;IF(N(Z1462)&gt;=Guide!$C$22,"▲ Contact  ","")&amp;IF(N(Z1462)&lt;=-Guide!$C$22,"▼ Contact  ","")&amp;IF(N(AB1462)&gt;=Guide!$C$23,"▲ Chase  ","")&amp;IF(N(AB1462)&lt;=-Guide!$C$23,"▼ Chase  ",""))))</f>
        <v>Low PA</v>
      </c>
      <c r="AF1462" s="35" t="n">
        <f aca="false">MATCH(Counts!A1462,'Season Counts'!$A$2:$A$740,0)</f>
        <v>378</v>
      </c>
    </row>
    <row r="1463" customFormat="false" ht="15" hidden="false" customHeight="false" outlineLevel="0" collapsed="false">
      <c r="A1463" s="34" t="str">
        <f aca="false">Counts!B1463</f>
        <v>LAD</v>
      </c>
      <c r="B1463" s="5" t="str">
        <f aca="false">Counts!C1463</f>
        <v>Chuckie Robinson</v>
      </c>
      <c r="C1463" s="34" t="str">
        <f aca="false">Counts!F1463</f>
        <v>Jun</v>
      </c>
      <c r="D1463" s="35" t="n">
        <f aca="false">IFERROR(Counts!P1463,"")</f>
        <v>22</v>
      </c>
      <c r="E1463" s="36" t="n">
        <f aca="false">IFERROR(Counts!R1463/Counts!Q1463,"")</f>
        <v>0.105263157894737</v>
      </c>
      <c r="F1463" s="36" t="n">
        <f aca="false">IFERROR((Counts!R1463+Counts!V1463+Counts!W1463)/(Counts!Q1463+Counts!V1463+Counts!W1463+Counts!X1463),"")</f>
        <v>0.105263157894737</v>
      </c>
      <c r="G1463" s="36" t="n">
        <f aca="false">IFERROR((Counts!R1463+Counts!S1463+2*Counts!T1463+3*Counts!U1463)/Counts!Q1463,"")</f>
        <v>0.105263157894737</v>
      </c>
      <c r="H1463" s="35" t="n">
        <f aca="false">IFERROR(Counts!U1463,"")</f>
        <v>0</v>
      </c>
      <c r="I1463" s="36" t="n">
        <f aca="false">IFERROR(Counts!Z1463/Counts!AA1463,"")</f>
        <v>0.0947368421052632</v>
      </c>
      <c r="J1463" s="36" t="n">
        <f aca="false">IFERROR(Counts!AB1463/Counts!AA1463,"")</f>
        <v>0.157842105263158</v>
      </c>
      <c r="K1463" s="37" t="n">
        <f aca="false">IFERROR((Counts!AB1463-Counts!Z1463)/Counts!AA1463,"")</f>
        <v>0.0631052631578947</v>
      </c>
      <c r="L1463" s="38" t="n">
        <f aca="false">IFERROR(Counts!Y1463/Counts!P1463,"")</f>
        <v>0.181818181818182</v>
      </c>
      <c r="M1463" s="38" t="n">
        <f aca="false">IFERROR(Counts!V1463/Counts!P1463,"")</f>
        <v>0</v>
      </c>
      <c r="N1463" s="38" t="n">
        <f aca="false">IFERROR(Counts!AD1463/Counts!AC1463,"")</f>
        <v>0</v>
      </c>
      <c r="O1463" s="38" t="n">
        <f aca="false">IFERROR(Counts!AE1463/Counts!AC1463,"")</f>
        <v>0.166666666666667</v>
      </c>
      <c r="P1463" s="39" t="n">
        <f aca="false">IFERROR(Counts!AG1463/Counts!AF1463,"")</f>
        <v>78.2352941176471</v>
      </c>
      <c r="Q1463" s="38" t="n">
        <f aca="false">IFERROR(Counts!AH1463/Counts!AC1463,"")</f>
        <v>0.166666666666667</v>
      </c>
      <c r="R1463" s="38" t="n">
        <f aca="false">IFERROR(Counts!N1463/Counts!M1463,"")</f>
        <v>0.285714285714286</v>
      </c>
      <c r="S1463" s="38" t="n">
        <f aca="false">IFERROR(Counts!K1463/Counts!J1463,"")</f>
        <v>0.782608695652174</v>
      </c>
      <c r="T1463" s="38" t="n">
        <f aca="false">IFERROR(Counts!I1463/Counts!H1463,"")</f>
        <v>0.272727272727273</v>
      </c>
      <c r="U1463" s="38" t="n">
        <f aca="false">IFERROR(1-Counts!L1463/Counts!K1463,"")</f>
        <v>0.694444444444444</v>
      </c>
      <c r="V1463" s="39" t="n">
        <f aca="false">IFERROR(Counts!AJ1463/Counts!AI1463,"")</f>
        <v>69.8742857142857</v>
      </c>
      <c r="W1463" s="38" t="n">
        <f aca="false">IFERROR(Counts!AK1463/Counts!AI1463,"")</f>
        <v>0.0571428571428571</v>
      </c>
      <c r="X1463" s="40" t="n">
        <f aca="false">IFERROR(Counts!O1463,"")</f>
        <v>-3.536</v>
      </c>
      <c r="Y1463" s="36" t="n">
        <f aca="false">IFERROR(INDEX('Season Counts'!$Y$2:$Y$740,$AF1463)/INDEX('Season Counts'!$X$2:$X$740,$AF1463),"")</f>
        <v>0.149260869565217</v>
      </c>
      <c r="Z1463" s="37" t="n">
        <f aca="false">IFERROR(J1463-Y1463,"")</f>
        <v>0.0085812356979405</v>
      </c>
      <c r="AA1463" s="38" t="n">
        <f aca="false">IFERROR(INDEX('Season Counts'!$K$2:$K$740,$AF1463)/INDEX('Season Counts'!$J$2:$J$740,$AF1463),"")</f>
        <v>0.272727272727273</v>
      </c>
      <c r="AB1463" s="41" t="n">
        <f aca="false">IFERROR(R1463-AA1463,"")</f>
        <v>0.012987012987013</v>
      </c>
      <c r="AC1463" s="39" t="n">
        <f aca="false">IFERROR(INDEX('Season Counts'!$AG$2:$AG$740,$AF1463)/INDEX('Season Counts'!$AF$2:$AF$740,$AF1463),"")</f>
        <v>69.4186046511628</v>
      </c>
      <c r="AD1463" s="40" t="n">
        <f aca="false">IFERROR(V1463-AC1463,"")</f>
        <v>0.45568106312291</v>
      </c>
      <c r="AE1463" s="4" t="str">
        <f aca="false">IF(D1463&lt;Guide!$C$21,"Low PA",IF(TRIM(IF(ISNUMBER(AD1463),IF(N(AD1463)&lt;=-Guide!$C$24,"▼ Bat Speed  ",IF(N(AD1463)&gt;=Guide!$C$24,"▲ Bat Speed  ","")),"")&amp;IF(N(Z1463)&gt;=Guide!$C$22,"▲ Contact  ","")&amp;IF(N(Z1463)&lt;=-Guide!$C$22,"▼ Contact  ","")&amp;IF(N(AB1463)&gt;=Guide!$C$23,"▲ Chase  ","")&amp;IF(N(AB1463)&lt;=-Guide!$C$23,"▼ Chase  ",""))="","Stable",TRIM(IF(ISNUMBER(AD1463),IF(N(AD1463)&lt;=-Guide!$C$24,"▼ Bat Speed  ",IF(N(AD1463)&gt;=Guide!$C$24,"▲ Bat Speed  ","")),"")&amp;IF(N(Z1463)&gt;=Guide!$C$22,"▲ Contact  ","")&amp;IF(N(Z1463)&lt;=-Guide!$C$22,"▼ Contact  ","")&amp;IF(N(AB1463)&gt;=Guide!$C$23,"▲ Chase  ","")&amp;IF(N(AB1463)&lt;=-Guide!$C$23,"▼ Chase  ",""))))</f>
        <v>Low PA</v>
      </c>
      <c r="AF1463" s="35" t="n">
        <f aca="false">MATCH(Counts!A1463,'Season Counts'!$A$2:$A$740,0)</f>
        <v>379</v>
      </c>
    </row>
    <row r="1464" customFormat="false" ht="15" hidden="false" customHeight="false" outlineLevel="0" collapsed="false">
      <c r="A1464" s="34" t="str">
        <f aca="false">Counts!B1464</f>
        <v>LAD</v>
      </c>
      <c r="B1464" s="5" t="str">
        <f aca="false">Counts!C1464</f>
        <v>Chuckie Robinson</v>
      </c>
      <c r="C1464" s="34" t="str">
        <f aca="false">Counts!F1464</f>
        <v>Jul</v>
      </c>
      <c r="D1464" s="35" t="n">
        <f aca="false">IFERROR(Counts!P1464,"")</f>
        <v>4</v>
      </c>
      <c r="E1464" s="36" t="n">
        <f aca="false">IFERROR(Counts!R1464/Counts!Q1464,"")</f>
        <v>0</v>
      </c>
      <c r="F1464" s="36" t="n">
        <f aca="false">IFERROR((Counts!R1464+Counts!V1464+Counts!W1464)/(Counts!Q1464+Counts!V1464+Counts!W1464+Counts!X1464),"")</f>
        <v>0</v>
      </c>
      <c r="G1464" s="36" t="n">
        <f aca="false">IFERROR((Counts!R1464+Counts!S1464+2*Counts!T1464+3*Counts!U1464)/Counts!Q1464,"")</f>
        <v>0</v>
      </c>
      <c r="H1464" s="35" t="n">
        <f aca="false">IFERROR(Counts!U1464,"")</f>
        <v>0</v>
      </c>
      <c r="I1464" s="36" t="n">
        <f aca="false">IFERROR(Counts!Z1464/Counts!AA1464,"")</f>
        <v>0</v>
      </c>
      <c r="J1464" s="36" t="n">
        <f aca="false">IFERROR(Counts!AB1464/Counts!AA1464,"")</f>
        <v>0.1085</v>
      </c>
      <c r="K1464" s="37" t="n">
        <f aca="false">IFERROR((Counts!AB1464-Counts!Z1464)/Counts!AA1464,"")</f>
        <v>0.1085</v>
      </c>
      <c r="L1464" s="38" t="n">
        <f aca="false">IFERROR(Counts!Y1464/Counts!P1464,"")</f>
        <v>0.25</v>
      </c>
      <c r="M1464" s="38" t="n">
        <f aca="false">IFERROR(Counts!V1464/Counts!P1464,"")</f>
        <v>0</v>
      </c>
      <c r="N1464" s="38" t="n">
        <f aca="false">IFERROR(Counts!AD1464/Counts!AC1464,"")</f>
        <v>0</v>
      </c>
      <c r="O1464" s="38" t="n">
        <f aca="false">IFERROR(Counts!AE1464/Counts!AC1464,"")</f>
        <v>0</v>
      </c>
      <c r="P1464" s="39" t="n">
        <f aca="false">IFERROR(Counts!AG1464/Counts!AF1464,"")</f>
        <v>64.8666666666667</v>
      </c>
      <c r="Q1464" s="38" t="n">
        <f aca="false">IFERROR(Counts!AH1464/Counts!AC1464,"")</f>
        <v>0.333333333333333</v>
      </c>
      <c r="R1464" s="38" t="n">
        <f aca="false">IFERROR(Counts!N1464/Counts!M1464,"")</f>
        <v>0.2</v>
      </c>
      <c r="S1464" s="38" t="n">
        <f aca="false">IFERROR(Counts!K1464/Counts!J1464,"")</f>
        <v>0.818181818181818</v>
      </c>
      <c r="T1464" s="38" t="n">
        <f aca="false">IFERROR(Counts!I1464/Counts!H1464,"")</f>
        <v>0.4</v>
      </c>
      <c r="U1464" s="38" t="n">
        <f aca="false">IFERROR(1-Counts!L1464/Counts!K1464,"")</f>
        <v>0.555555555555556</v>
      </c>
      <c r="V1464" s="39" t="n">
        <f aca="false">IFERROR(Counts!AJ1464/Counts!AI1464,"")</f>
        <v>67.425</v>
      </c>
      <c r="W1464" s="38" t="n">
        <f aca="false">IFERROR(Counts!AK1464/Counts!AI1464,"")</f>
        <v>0</v>
      </c>
      <c r="X1464" s="40" t="n">
        <f aca="false">IFERROR(Counts!O1464,"")</f>
        <v>-0.719</v>
      </c>
      <c r="Y1464" s="36" t="n">
        <f aca="false">IFERROR(INDEX('Season Counts'!$Y$2:$Y$740,$AF1464)/INDEX('Season Counts'!$X$2:$X$740,$AF1464),"")</f>
        <v>0.149260869565217</v>
      </c>
      <c r="Z1464" s="37" t="n">
        <f aca="false">IFERROR(J1464-Y1464,"")</f>
        <v>-0.0407608695652174</v>
      </c>
      <c r="AA1464" s="38" t="n">
        <f aca="false">IFERROR(INDEX('Season Counts'!$K$2:$K$740,$AF1464)/INDEX('Season Counts'!$J$2:$J$740,$AF1464),"")</f>
        <v>0.272727272727273</v>
      </c>
      <c r="AB1464" s="41" t="n">
        <f aca="false">IFERROR(R1464-AA1464,"")</f>
        <v>-0.0727272727272727</v>
      </c>
      <c r="AC1464" s="39" t="n">
        <f aca="false">IFERROR(INDEX('Season Counts'!$AG$2:$AG$740,$AF1464)/INDEX('Season Counts'!$AF$2:$AF$740,$AF1464),"")</f>
        <v>69.4186046511628</v>
      </c>
      <c r="AD1464" s="40" t="n">
        <f aca="false">IFERROR(V1464-AC1464,"")</f>
        <v>-1.9936046511628</v>
      </c>
      <c r="AE1464" s="4" t="str">
        <f aca="false">IF(D1464&lt;Guide!$C$21,"Low PA",IF(TRIM(IF(ISNUMBER(AD1464),IF(N(AD1464)&lt;=-Guide!$C$24,"▼ Bat Speed  ",IF(N(AD1464)&gt;=Guide!$C$24,"▲ Bat Speed  ","")),"")&amp;IF(N(Z1464)&gt;=Guide!$C$22,"▲ Contact  ","")&amp;IF(N(Z1464)&lt;=-Guide!$C$22,"▼ Contact  ","")&amp;IF(N(AB1464)&gt;=Guide!$C$23,"▲ Chase  ","")&amp;IF(N(AB1464)&lt;=-Guide!$C$23,"▼ Chase  ",""))="","Stable",TRIM(IF(ISNUMBER(AD1464),IF(N(AD1464)&lt;=-Guide!$C$24,"▼ Bat Speed  ",IF(N(AD1464)&gt;=Guide!$C$24,"▲ Bat Speed  ","")),"")&amp;IF(N(Z1464)&gt;=Guide!$C$22,"▲ Contact  ","")&amp;IF(N(Z1464)&lt;=-Guide!$C$22,"▼ Contact  ","")&amp;IF(N(AB1464)&gt;=Guide!$C$23,"▲ Chase  ","")&amp;IF(N(AB1464)&lt;=-Guide!$C$23,"▼ Chase  ",""))))</f>
        <v>Low PA</v>
      </c>
      <c r="AF1464" s="35" t="n">
        <f aca="false">MATCH(Counts!A1464,'Season Counts'!$A$2:$A$740,0)</f>
        <v>379</v>
      </c>
    </row>
    <row r="1465" customFormat="false" ht="15" hidden="false" customHeight="false" outlineLevel="0" collapsed="false">
      <c r="A1465" s="34" t="str">
        <f aca="false">Counts!B1465</f>
        <v>LAD</v>
      </c>
      <c r="B1465" s="5" t="str">
        <f aca="false">Counts!C1465</f>
        <v>Alek Thomas</v>
      </c>
      <c r="C1465" s="34" t="str">
        <f aca="false">Counts!F1465</f>
        <v>Aug</v>
      </c>
      <c r="D1465" s="35" t="n">
        <f aca="false">IFERROR(Counts!P1465,"")</f>
        <v>20</v>
      </c>
      <c r="E1465" s="36" t="n">
        <f aca="false">IFERROR(Counts!R1465/Counts!Q1465,"")</f>
        <v>0.210526315789474</v>
      </c>
      <c r="F1465" s="36" t="n">
        <f aca="false">IFERROR((Counts!R1465+Counts!V1465+Counts!W1465)/(Counts!Q1465+Counts!V1465+Counts!W1465+Counts!X1465),"")</f>
        <v>0.25</v>
      </c>
      <c r="G1465" s="36" t="n">
        <f aca="false">IFERROR((Counts!R1465+Counts!S1465+2*Counts!T1465+3*Counts!U1465)/Counts!Q1465,"")</f>
        <v>0.263157894736842</v>
      </c>
      <c r="H1465" s="35" t="n">
        <f aca="false">IFERROR(Counts!U1465,"")</f>
        <v>0</v>
      </c>
      <c r="I1465" s="36" t="n">
        <f aca="false">IFERROR(Counts!Z1465/Counts!AA1465,"")</f>
        <v>0.2325</v>
      </c>
      <c r="J1465" s="36" t="n">
        <f aca="false">IFERROR(Counts!AB1465/Counts!AA1465,"")</f>
        <v>0.23215</v>
      </c>
      <c r="K1465" s="37" t="n">
        <f aca="false">IFERROR((Counts!AB1465-Counts!Z1465)/Counts!AA1465,"")</f>
        <v>-0.000350000000000028</v>
      </c>
      <c r="L1465" s="38" t="n">
        <f aca="false">IFERROR(Counts!Y1465/Counts!P1465,"")</f>
        <v>0.2</v>
      </c>
      <c r="M1465" s="38" t="n">
        <f aca="false">IFERROR(Counts!V1465/Counts!P1465,"")</f>
        <v>0.05</v>
      </c>
      <c r="N1465" s="38" t="n">
        <f aca="false">IFERROR(Counts!AD1465/Counts!AC1465,"")</f>
        <v>0</v>
      </c>
      <c r="O1465" s="38" t="n">
        <f aca="false">IFERROR(Counts!AE1465/Counts!AC1465,"")</f>
        <v>0.266666666666667</v>
      </c>
      <c r="P1465" s="39" t="n">
        <f aca="false">IFERROR(Counts!AG1465/Counts!AF1465,"")</f>
        <v>87.86</v>
      </c>
      <c r="Q1465" s="38" t="n">
        <f aca="false">IFERROR(Counts!AH1465/Counts!AC1465,"")</f>
        <v>0.2</v>
      </c>
      <c r="R1465" s="38" t="n">
        <f aca="false">IFERROR(Counts!N1465/Counts!M1465,"")</f>
        <v>0.363636363636364</v>
      </c>
      <c r="S1465" s="38" t="n">
        <f aca="false">IFERROR(Counts!K1465/Counts!J1465,"")</f>
        <v>0.758620689655172</v>
      </c>
      <c r="T1465" s="38" t="n">
        <f aca="false">IFERROR(Counts!I1465/Counts!H1465,"")</f>
        <v>0.235294117647059</v>
      </c>
      <c r="U1465" s="38" t="n">
        <f aca="false">IFERROR(1-Counts!L1465/Counts!K1465,"")</f>
        <v>0.909090909090909</v>
      </c>
      <c r="V1465" s="39" t="n">
        <f aca="false">IFERROR(Counts!AJ1465/Counts!AI1465,"")</f>
        <v>71.5290322580645</v>
      </c>
      <c r="W1465" s="38" t="n">
        <f aca="false">IFERROR(Counts!AK1465/Counts!AI1465,"")</f>
        <v>0.161290322580645</v>
      </c>
      <c r="X1465" s="40" t="n">
        <f aca="false">IFERROR(Counts!O1465,"")</f>
        <v>-0.771</v>
      </c>
      <c r="Y1465" s="36" t="n">
        <f aca="false">IFERROR(INDEX('Season Counts'!$Y$2:$Y$740,$AF1465)/INDEX('Season Counts'!$X$2:$X$740,$AF1465),"")</f>
        <v>0.23215</v>
      </c>
      <c r="Z1465" s="37" t="n">
        <f aca="false">IFERROR(J1465-Y1465,"")</f>
        <v>0</v>
      </c>
      <c r="AA1465" s="38" t="n">
        <f aca="false">IFERROR(INDEX('Season Counts'!$K$2:$K$740,$AF1465)/INDEX('Season Counts'!$J$2:$J$740,$AF1465),"")</f>
        <v>0.363636363636364</v>
      </c>
      <c r="AB1465" s="41" t="n">
        <f aca="false">IFERROR(R1465-AA1465,"")</f>
        <v>0</v>
      </c>
      <c r="AC1465" s="39" t="n">
        <f aca="false">IFERROR(INDEX('Season Counts'!$AG$2:$AG$740,$AF1465)/INDEX('Season Counts'!$AF$2:$AF$740,$AF1465),"")</f>
        <v>71.5290322580645</v>
      </c>
      <c r="AD1465" s="40" t="n">
        <f aca="false">IFERROR(V1465-AC1465,"")</f>
        <v>0</v>
      </c>
      <c r="AE1465" s="4" t="str">
        <f aca="false">IF(D1465&lt;Guide!$C$21,"Low PA",IF(TRIM(IF(ISNUMBER(AD1465),IF(N(AD1465)&lt;=-Guide!$C$24,"▼ Bat Speed  ",IF(N(AD1465)&gt;=Guide!$C$24,"▲ Bat Speed  ","")),"")&amp;IF(N(Z1465)&gt;=Guide!$C$22,"▲ Contact  ","")&amp;IF(N(Z1465)&lt;=-Guide!$C$22,"▼ Contact  ","")&amp;IF(N(AB1465)&gt;=Guide!$C$23,"▲ Chase  ","")&amp;IF(N(AB1465)&lt;=-Guide!$C$23,"▼ Chase  ",""))="","Stable",TRIM(IF(ISNUMBER(AD1465),IF(N(AD1465)&lt;=-Guide!$C$24,"▼ Bat Speed  ",IF(N(AD1465)&gt;=Guide!$C$24,"▲ Bat Speed  ","")),"")&amp;IF(N(Z1465)&gt;=Guide!$C$22,"▲ Contact  ","")&amp;IF(N(Z1465)&lt;=-Guide!$C$22,"▼ Contact  ","")&amp;IF(N(AB1465)&gt;=Guide!$C$23,"▲ Chase  ","")&amp;IF(N(AB1465)&lt;=-Guide!$C$23,"▼ Chase  ",""))))</f>
        <v>Low PA</v>
      </c>
      <c r="AF1465" s="35" t="n">
        <f aca="false">MATCH(Counts!A1465,'Season Counts'!$A$2:$A$740,0)</f>
        <v>380</v>
      </c>
    </row>
    <row r="1466" customFormat="false" ht="15" hidden="false" customHeight="false" outlineLevel="0" collapsed="false">
      <c r="A1466" s="34" t="str">
        <f aca="false">Counts!B1466</f>
        <v>MIA</v>
      </c>
      <c r="B1466" s="5" t="str">
        <f aca="false">Counts!C1466</f>
        <v>Otto Lopez</v>
      </c>
      <c r="C1466" s="34" t="str">
        <f aca="false">Counts!F1466</f>
        <v>Mar-Apr</v>
      </c>
      <c r="D1466" s="35" t="n">
        <f aca="false">IFERROR(Counts!P1466,"")</f>
        <v>127</v>
      </c>
      <c r="E1466" s="36" t="n">
        <f aca="false">IFERROR(Counts!R1466/Counts!Q1466,"")</f>
        <v>0.322033898305085</v>
      </c>
      <c r="F1466" s="36" t="n">
        <f aca="false">IFERROR((Counts!R1466+Counts!V1466+Counts!W1466)/(Counts!Q1466+Counts!V1466+Counts!W1466+Counts!X1466),"")</f>
        <v>0.362204724409449</v>
      </c>
      <c r="G1466" s="36" t="n">
        <f aca="false">IFERROR((Counts!R1466+Counts!S1466+2*Counts!T1466+3*Counts!U1466)/Counts!Q1466,"")</f>
        <v>0.491525423728814</v>
      </c>
      <c r="H1466" s="35" t="n">
        <f aca="false">IFERROR(Counts!U1466,"")</f>
        <v>3</v>
      </c>
      <c r="I1466" s="36" t="n">
        <f aca="false">IFERROR(Counts!Z1466/Counts!AA1466,"")</f>
        <v>0.372619047619048</v>
      </c>
      <c r="J1466" s="36" t="n">
        <f aca="false">IFERROR(Counts!AB1466/Counts!AA1466,"")</f>
        <v>0.340730158730159</v>
      </c>
      <c r="K1466" s="37" t="n">
        <f aca="false">IFERROR((Counts!AB1466-Counts!Z1466)/Counts!AA1466,"")</f>
        <v>-0.0318888888888889</v>
      </c>
      <c r="L1466" s="38" t="n">
        <f aca="false">IFERROR(Counts!Y1466/Counts!P1466,"")</f>
        <v>0.204724409448819</v>
      </c>
      <c r="M1466" s="38" t="n">
        <f aca="false">IFERROR(Counts!V1466/Counts!P1466,"")</f>
        <v>0.047244094488189</v>
      </c>
      <c r="N1466" s="38" t="n">
        <f aca="false">IFERROR(Counts!AD1466/Counts!AC1466,"")</f>
        <v>0.0967741935483871</v>
      </c>
      <c r="O1466" s="38" t="n">
        <f aca="false">IFERROR(Counts!AE1466/Counts!AC1466,"")</f>
        <v>0.494623655913979</v>
      </c>
      <c r="P1466" s="39" t="n">
        <f aca="false">IFERROR(Counts!AG1466/Counts!AF1466,"")</f>
        <v>92.3445652173913</v>
      </c>
      <c r="Q1466" s="38" t="n">
        <f aca="false">IFERROR(Counts!AH1466/Counts!AC1466,"")</f>
        <v>0.311827956989247</v>
      </c>
      <c r="R1466" s="38" t="n">
        <f aca="false">IFERROR(Counts!N1466/Counts!M1466,"")</f>
        <v>0.336170212765957</v>
      </c>
      <c r="S1466" s="38" t="n">
        <f aca="false">IFERROR(Counts!K1466/Counts!J1466,"")</f>
        <v>0.618421052631579</v>
      </c>
      <c r="T1466" s="38" t="n">
        <f aca="false">IFERROR(Counts!I1466/Counts!H1466,"")</f>
        <v>0.227272727272727</v>
      </c>
      <c r="U1466" s="38" t="n">
        <f aca="false">IFERROR(1-Counts!L1466/Counts!K1466,"")</f>
        <v>0.907801418439716</v>
      </c>
      <c r="V1466" s="39" t="n">
        <f aca="false">IFERROR(Counts!AJ1466/Counts!AI1466,"")</f>
        <v>72.0224043715847</v>
      </c>
      <c r="W1466" s="38" t="n">
        <f aca="false">IFERROR(Counts!AK1466/Counts!AI1466,"")</f>
        <v>0.26775956284153</v>
      </c>
      <c r="X1466" s="40" t="n">
        <f aca="false">IFERROR(Counts!O1466,"")</f>
        <v>8.199</v>
      </c>
      <c r="Y1466" s="36" t="n">
        <f aca="false">IFERROR(INDEX('Season Counts'!$Y$2:$Y$740,$AF1466)/INDEX('Season Counts'!$X$2:$X$740,$AF1466),"")</f>
        <v>0.327</v>
      </c>
      <c r="Z1466" s="37" t="n">
        <f aca="false">IFERROR(J1466-Y1466,"")</f>
        <v>0.0137301587301588</v>
      </c>
      <c r="AA1466" s="38" t="n">
        <f aca="false">IFERROR(INDEX('Season Counts'!$K$2:$K$740,$AF1466)/INDEX('Season Counts'!$J$2:$J$740,$AF1466),"")</f>
        <v>0.311627906976744</v>
      </c>
      <c r="AB1466" s="41" t="n">
        <f aca="false">IFERROR(R1466-AA1466,"")</f>
        <v>0.0245423057892132</v>
      </c>
      <c r="AC1466" s="39" t="n">
        <f aca="false">IFERROR(INDEX('Season Counts'!$AG$2:$AG$740,$AF1466)/INDEX('Season Counts'!$AF$2:$AF$740,$AF1466),"")</f>
        <v>71.9090818363274</v>
      </c>
      <c r="AD1466" s="40" t="n">
        <f aca="false">IFERROR(V1466-AC1466,"")</f>
        <v>0.113322535257353</v>
      </c>
      <c r="AE1466" s="4" t="str">
        <f aca="false">IF(D1466&lt;Guide!$C$21,"Low PA",IF(TRIM(IF(ISNUMBER(AD1466),IF(N(AD1466)&lt;=-Guide!$C$24,"▼ Bat Speed  ",IF(N(AD1466)&gt;=Guide!$C$24,"▲ Bat Speed  ","")),"")&amp;IF(N(Z1466)&gt;=Guide!$C$22,"▲ Contact  ","")&amp;IF(N(Z1466)&lt;=-Guide!$C$22,"▼ Contact  ","")&amp;IF(N(AB1466)&gt;=Guide!$C$23,"▲ Chase  ","")&amp;IF(N(AB1466)&lt;=-Guide!$C$23,"▼ Chase  ",""))="","Stable",TRIM(IF(ISNUMBER(AD1466),IF(N(AD1466)&lt;=-Guide!$C$24,"▼ Bat Speed  ",IF(N(AD1466)&gt;=Guide!$C$24,"▲ Bat Speed  ","")),"")&amp;IF(N(Z1466)&gt;=Guide!$C$22,"▲ Contact  ","")&amp;IF(N(Z1466)&lt;=-Guide!$C$22,"▼ Contact  ","")&amp;IF(N(AB1466)&gt;=Guide!$C$23,"▲ Chase  ","")&amp;IF(N(AB1466)&lt;=-Guide!$C$23,"▼ Chase  ",""))))</f>
        <v>Stable</v>
      </c>
      <c r="AF1466" s="35" t="n">
        <f aca="false">MATCH(Counts!A1466,'Season Counts'!$A$2:$A$740,0)</f>
        <v>381</v>
      </c>
    </row>
    <row r="1467" customFormat="false" ht="15" hidden="false" customHeight="false" outlineLevel="0" collapsed="false">
      <c r="A1467" s="34" t="str">
        <f aca="false">Counts!B1467</f>
        <v>MIA</v>
      </c>
      <c r="B1467" s="5" t="str">
        <f aca="false">Counts!C1467</f>
        <v>Otto Lopez</v>
      </c>
      <c r="C1467" s="34" t="str">
        <f aca="false">Counts!F1467</f>
        <v>May</v>
      </c>
      <c r="D1467" s="35" t="n">
        <f aca="false">IFERROR(Counts!P1467,"")</f>
        <v>120</v>
      </c>
      <c r="E1467" s="36" t="n">
        <f aca="false">IFERROR(Counts!R1467/Counts!Q1467,"")</f>
        <v>0.339285714285714</v>
      </c>
      <c r="F1467" s="36" t="n">
        <f aca="false">IFERROR((Counts!R1467+Counts!V1467+Counts!W1467)/(Counts!Q1467+Counts!V1467+Counts!W1467+Counts!X1467),"")</f>
        <v>0.358333333333333</v>
      </c>
      <c r="G1467" s="36" t="n">
        <f aca="false">IFERROR((Counts!R1467+Counts!S1467+2*Counts!T1467+3*Counts!U1467)/Counts!Q1467,"")</f>
        <v>0.428571428571429</v>
      </c>
      <c r="H1467" s="35" t="n">
        <f aca="false">IFERROR(Counts!U1467,"")</f>
        <v>1</v>
      </c>
      <c r="I1467" s="36" t="n">
        <f aca="false">IFERROR(Counts!Z1467/Counts!AA1467,"")</f>
        <v>0.34375</v>
      </c>
      <c r="J1467" s="36" t="n">
        <f aca="false">IFERROR(Counts!AB1467/Counts!AA1467,"")</f>
        <v>0.323916666666667</v>
      </c>
      <c r="K1467" s="37" t="n">
        <f aca="false">IFERROR((Counts!AB1467-Counts!Z1467)/Counts!AA1467,"")</f>
        <v>-0.0198333333333334</v>
      </c>
      <c r="L1467" s="38" t="n">
        <f aca="false">IFERROR(Counts!Y1467/Counts!P1467,"")</f>
        <v>0.116666666666667</v>
      </c>
      <c r="M1467" s="38" t="n">
        <f aca="false">IFERROR(Counts!V1467/Counts!P1467,"")</f>
        <v>0.025</v>
      </c>
      <c r="N1467" s="38" t="n">
        <f aca="false">IFERROR(Counts!AD1467/Counts!AC1467,"")</f>
        <v>0.0594059405940594</v>
      </c>
      <c r="O1467" s="38" t="n">
        <f aca="false">IFERROR(Counts!AE1467/Counts!AC1467,"")</f>
        <v>0.405940594059406</v>
      </c>
      <c r="P1467" s="39" t="n">
        <f aca="false">IFERROR(Counts!AG1467/Counts!AF1467,"")</f>
        <v>88.0920792079208</v>
      </c>
      <c r="Q1467" s="38" t="n">
        <f aca="false">IFERROR(Counts!AH1467/Counts!AC1467,"")</f>
        <v>0.326732673267327</v>
      </c>
      <c r="R1467" s="38" t="n">
        <f aca="false">IFERROR(Counts!N1467/Counts!M1467,"")</f>
        <v>0.368888888888889</v>
      </c>
      <c r="S1467" s="38" t="n">
        <f aca="false">IFERROR(Counts!K1467/Counts!J1467,"")</f>
        <v>0.623762376237624</v>
      </c>
      <c r="T1467" s="38" t="n">
        <f aca="false">IFERROR(Counts!I1467/Counts!H1467,"")</f>
        <v>0.143540669856459</v>
      </c>
      <c r="U1467" s="38" t="n">
        <f aca="false">IFERROR(1-Counts!L1467/Counts!K1467,"")</f>
        <v>0.944444444444444</v>
      </c>
      <c r="V1467" s="39" t="n">
        <f aca="false">IFERROR(Counts!AJ1467/Counts!AI1467,"")</f>
        <v>72.3209039548023</v>
      </c>
      <c r="W1467" s="38" t="n">
        <f aca="false">IFERROR(Counts!AK1467/Counts!AI1467,"")</f>
        <v>0.254237288135593</v>
      </c>
      <c r="X1467" s="40" t="n">
        <f aca="false">IFERROR(Counts!O1467,"")</f>
        <v>1.876</v>
      </c>
      <c r="Y1467" s="36" t="n">
        <f aca="false">IFERROR(INDEX('Season Counts'!$Y$2:$Y$740,$AF1467)/INDEX('Season Counts'!$X$2:$X$740,$AF1467),"")</f>
        <v>0.327</v>
      </c>
      <c r="Z1467" s="37" t="n">
        <f aca="false">IFERROR(J1467-Y1467,"")</f>
        <v>-0.00308333333333338</v>
      </c>
      <c r="AA1467" s="38" t="n">
        <f aca="false">IFERROR(INDEX('Season Counts'!$K$2:$K$740,$AF1467)/INDEX('Season Counts'!$J$2:$J$740,$AF1467),"")</f>
        <v>0.311627906976744</v>
      </c>
      <c r="AB1467" s="41" t="n">
        <f aca="false">IFERROR(R1467-AA1467,"")</f>
        <v>0.0572609819121447</v>
      </c>
      <c r="AC1467" s="39" t="n">
        <f aca="false">IFERROR(INDEX('Season Counts'!$AG$2:$AG$740,$AF1467)/INDEX('Season Counts'!$AF$2:$AF$740,$AF1467),"")</f>
        <v>71.9090818363274</v>
      </c>
      <c r="AD1467" s="40" t="n">
        <f aca="false">IFERROR(V1467-AC1467,"")</f>
        <v>0.411822118474916</v>
      </c>
      <c r="AE1467" s="4" t="str">
        <f aca="false">IF(D1467&lt;Guide!$C$21,"Low PA",IF(TRIM(IF(ISNUMBER(AD1467),IF(N(AD1467)&lt;=-Guide!$C$24,"▼ Bat Speed  ",IF(N(AD1467)&gt;=Guide!$C$24,"▲ Bat Speed  ","")),"")&amp;IF(N(Z1467)&gt;=Guide!$C$22,"▲ Contact  ","")&amp;IF(N(Z1467)&lt;=-Guide!$C$22,"▼ Contact  ","")&amp;IF(N(AB1467)&gt;=Guide!$C$23,"▲ Chase  ","")&amp;IF(N(AB1467)&lt;=-Guide!$C$23,"▼ Chase  ",""))="","Stable",TRIM(IF(ISNUMBER(AD1467),IF(N(AD1467)&lt;=-Guide!$C$24,"▼ Bat Speed  ",IF(N(AD1467)&gt;=Guide!$C$24,"▲ Bat Speed  ","")),"")&amp;IF(N(Z1467)&gt;=Guide!$C$22,"▲ Contact  ","")&amp;IF(N(Z1467)&lt;=-Guide!$C$22,"▼ Contact  ","")&amp;IF(N(AB1467)&gt;=Guide!$C$23,"▲ Chase  ","")&amp;IF(N(AB1467)&lt;=-Guide!$C$23,"▼ Chase  ",""))))</f>
        <v>▲ Chase</v>
      </c>
      <c r="AF1467" s="35" t="n">
        <f aca="false">MATCH(Counts!A1467,'Season Counts'!$A$2:$A$740,0)</f>
        <v>381</v>
      </c>
    </row>
    <row r="1468" customFormat="false" ht="15" hidden="false" customHeight="false" outlineLevel="0" collapsed="false">
      <c r="A1468" s="34" t="str">
        <f aca="false">Counts!B1468</f>
        <v>MIA</v>
      </c>
      <c r="B1468" s="5" t="str">
        <f aca="false">Counts!C1468</f>
        <v>Otto Lopez</v>
      </c>
      <c r="C1468" s="34" t="str">
        <f aca="false">Counts!F1468</f>
        <v>Jun</v>
      </c>
      <c r="D1468" s="35" t="n">
        <f aca="false">IFERROR(Counts!P1468,"")</f>
        <v>111</v>
      </c>
      <c r="E1468" s="36" t="n">
        <f aca="false">IFERROR(Counts!R1468/Counts!Q1468,"")</f>
        <v>0.339805825242718</v>
      </c>
      <c r="F1468" s="36" t="n">
        <f aca="false">IFERROR((Counts!R1468+Counts!V1468+Counts!W1468)/(Counts!Q1468+Counts!V1468+Counts!W1468+Counts!X1468),"")</f>
        <v>0.378378378378378</v>
      </c>
      <c r="G1468" s="36" t="n">
        <f aca="false">IFERROR((Counts!R1468+Counts!S1468+2*Counts!T1468+3*Counts!U1468)/Counts!Q1468,"")</f>
        <v>0.54368932038835</v>
      </c>
      <c r="H1468" s="35" t="n">
        <f aca="false">IFERROR(Counts!U1468,"")</f>
        <v>3</v>
      </c>
      <c r="I1468" s="36" t="n">
        <f aca="false">IFERROR(Counts!Z1468/Counts!AA1468,"")</f>
        <v>0.390909090909091</v>
      </c>
      <c r="J1468" s="36" t="n">
        <f aca="false">IFERROR(Counts!AB1468/Counts!AA1468,"")</f>
        <v>0.342654545454545</v>
      </c>
      <c r="K1468" s="37" t="n">
        <f aca="false">IFERROR((Counts!AB1468-Counts!Z1468)/Counts!AA1468,"")</f>
        <v>-0.0482545454545455</v>
      </c>
      <c r="L1468" s="38" t="n">
        <f aca="false">IFERROR(Counts!Y1468/Counts!P1468,"")</f>
        <v>0.0900900900900901</v>
      </c>
      <c r="M1468" s="38" t="n">
        <f aca="false">IFERROR(Counts!V1468/Counts!P1468,"")</f>
        <v>0.0630630630630631</v>
      </c>
      <c r="N1468" s="38" t="n">
        <f aca="false">IFERROR(Counts!AD1468/Counts!AC1468,"")</f>
        <v>0.0531914893617021</v>
      </c>
      <c r="O1468" s="38" t="n">
        <f aca="false">IFERROR(Counts!AE1468/Counts!AC1468,"")</f>
        <v>0.393617021276596</v>
      </c>
      <c r="P1468" s="39" t="n">
        <f aca="false">IFERROR(Counts!AG1468/Counts!AF1468,"")</f>
        <v>87.5634408602151</v>
      </c>
      <c r="Q1468" s="38" t="n">
        <f aca="false">IFERROR(Counts!AH1468/Counts!AC1468,"")</f>
        <v>0.329787234042553</v>
      </c>
      <c r="R1468" s="38" t="n">
        <f aca="false">IFERROR(Counts!N1468/Counts!M1468,"")</f>
        <v>0.322115384615385</v>
      </c>
      <c r="S1468" s="38" t="n">
        <f aca="false">IFERROR(Counts!K1468/Counts!J1468,"")</f>
        <v>0.618556701030928</v>
      </c>
      <c r="T1468" s="38" t="n">
        <f aca="false">IFERROR(Counts!I1468/Counts!H1468,"")</f>
        <v>0.192513368983957</v>
      </c>
      <c r="U1468" s="38" t="n">
        <f aca="false">IFERROR(1-Counts!L1468/Counts!K1468,"")</f>
        <v>0.908333333333333</v>
      </c>
      <c r="V1468" s="39" t="n">
        <f aca="false">IFERROR(Counts!AJ1468/Counts!AI1468,"")</f>
        <v>71.92375</v>
      </c>
      <c r="W1468" s="38" t="n">
        <f aca="false">IFERROR(Counts!AK1468/Counts!AI1468,"")</f>
        <v>0.26875</v>
      </c>
      <c r="X1468" s="40" t="n">
        <f aca="false">IFERROR(Counts!O1468,"")</f>
        <v>7.241</v>
      </c>
      <c r="Y1468" s="36" t="n">
        <f aca="false">IFERROR(INDEX('Season Counts'!$Y$2:$Y$740,$AF1468)/INDEX('Season Counts'!$X$2:$X$740,$AF1468),"")</f>
        <v>0.327</v>
      </c>
      <c r="Z1468" s="37" t="n">
        <f aca="false">IFERROR(J1468-Y1468,"")</f>
        <v>0.0156545454545454</v>
      </c>
      <c r="AA1468" s="38" t="n">
        <f aca="false">IFERROR(INDEX('Season Counts'!$K$2:$K$740,$AF1468)/INDEX('Season Counts'!$J$2:$J$740,$AF1468),"")</f>
        <v>0.311627906976744</v>
      </c>
      <c r="AB1468" s="41" t="n">
        <f aca="false">IFERROR(R1468-AA1468,"")</f>
        <v>0.0104874776386404</v>
      </c>
      <c r="AC1468" s="39" t="n">
        <f aca="false">IFERROR(INDEX('Season Counts'!$AG$2:$AG$740,$AF1468)/INDEX('Season Counts'!$AF$2:$AF$740,$AF1468),"")</f>
        <v>71.9090818363274</v>
      </c>
      <c r="AD1468" s="40" t="n">
        <f aca="false">IFERROR(V1468-AC1468,"")</f>
        <v>0.0146681636726527</v>
      </c>
      <c r="AE1468" s="4" t="str">
        <f aca="false">IF(D1468&lt;Guide!$C$21,"Low PA",IF(TRIM(IF(ISNUMBER(AD1468),IF(N(AD1468)&lt;=-Guide!$C$24,"▼ Bat Speed  ",IF(N(AD1468)&gt;=Guide!$C$24,"▲ Bat Speed  ","")),"")&amp;IF(N(Z1468)&gt;=Guide!$C$22,"▲ Contact  ","")&amp;IF(N(Z1468)&lt;=-Guide!$C$22,"▼ Contact  ","")&amp;IF(N(AB1468)&gt;=Guide!$C$23,"▲ Chase  ","")&amp;IF(N(AB1468)&lt;=-Guide!$C$23,"▼ Chase  ",""))="","Stable",TRIM(IF(ISNUMBER(AD1468),IF(N(AD1468)&lt;=-Guide!$C$24,"▼ Bat Speed  ",IF(N(AD1468)&gt;=Guide!$C$24,"▲ Bat Speed  ","")),"")&amp;IF(N(Z1468)&gt;=Guide!$C$22,"▲ Contact  ","")&amp;IF(N(Z1468)&lt;=-Guide!$C$22,"▼ Contact  ","")&amp;IF(N(AB1468)&gt;=Guide!$C$23,"▲ Chase  ","")&amp;IF(N(AB1468)&lt;=-Guide!$C$23,"▼ Chase  ",""))))</f>
        <v>Stable</v>
      </c>
      <c r="AF1468" s="35" t="n">
        <f aca="false">MATCH(Counts!A1468,'Season Counts'!$A$2:$A$740,0)</f>
        <v>381</v>
      </c>
    </row>
    <row r="1469" customFormat="false" ht="15" hidden="false" customHeight="false" outlineLevel="0" collapsed="false">
      <c r="A1469" s="34" t="str">
        <f aca="false">Counts!B1469</f>
        <v>MIA</v>
      </c>
      <c r="B1469" s="5" t="str">
        <f aca="false">Counts!C1469</f>
        <v>Otto Lopez</v>
      </c>
      <c r="C1469" s="34" t="str">
        <f aca="false">Counts!F1469</f>
        <v>Jul</v>
      </c>
      <c r="D1469" s="35" t="n">
        <f aca="false">IFERROR(Counts!P1469,"")</f>
        <v>105</v>
      </c>
      <c r="E1469" s="36" t="n">
        <f aca="false">IFERROR(Counts!R1469/Counts!Q1469,"")</f>
        <v>0.284210526315789</v>
      </c>
      <c r="F1469" s="36" t="n">
        <f aca="false">IFERROR((Counts!R1469+Counts!V1469+Counts!W1469)/(Counts!Q1469+Counts!V1469+Counts!W1469+Counts!X1469),"")</f>
        <v>0.323809523809524</v>
      </c>
      <c r="G1469" s="36" t="n">
        <f aca="false">IFERROR((Counts!R1469+Counts!S1469+2*Counts!T1469+3*Counts!U1469)/Counts!Q1469,"")</f>
        <v>0.463157894736842</v>
      </c>
      <c r="H1469" s="35" t="n">
        <f aca="false">IFERROR(Counts!U1469,"")</f>
        <v>2</v>
      </c>
      <c r="I1469" s="36" t="n">
        <f aca="false">IFERROR(Counts!Z1469/Counts!AA1469,"")</f>
        <v>0.338942307692308</v>
      </c>
      <c r="J1469" s="36" t="n">
        <f aca="false">IFERROR(Counts!AB1469/Counts!AA1469,"")</f>
        <v>0.324634615384615</v>
      </c>
      <c r="K1469" s="37" t="n">
        <f aca="false">IFERROR((Counts!AB1469-Counts!Z1469)/Counts!AA1469,"")</f>
        <v>-0.0143076923076923</v>
      </c>
      <c r="L1469" s="38" t="n">
        <f aca="false">IFERROR(Counts!Y1469/Counts!P1469,"")</f>
        <v>0.123809523809524</v>
      </c>
      <c r="M1469" s="38" t="n">
        <f aca="false">IFERROR(Counts!V1469/Counts!P1469,"")</f>
        <v>0.0666666666666667</v>
      </c>
      <c r="N1469" s="38" t="n">
        <f aca="false">IFERROR(Counts!AD1469/Counts!AC1469,"")</f>
        <v>0.0588235294117647</v>
      </c>
      <c r="O1469" s="38" t="n">
        <f aca="false">IFERROR(Counts!AE1469/Counts!AC1469,"")</f>
        <v>0.376470588235294</v>
      </c>
      <c r="P1469" s="39" t="n">
        <f aca="false">IFERROR(Counts!AG1469/Counts!AF1469,"")</f>
        <v>86.7392857142857</v>
      </c>
      <c r="Q1469" s="38" t="n">
        <f aca="false">IFERROR(Counts!AH1469/Counts!AC1469,"")</f>
        <v>0.352941176470588</v>
      </c>
      <c r="R1469" s="38" t="n">
        <f aca="false">IFERROR(Counts!N1469/Counts!M1469,"")</f>
        <v>0.277227722772277</v>
      </c>
      <c r="S1469" s="38" t="n">
        <f aca="false">IFERROR(Counts!K1469/Counts!J1469,"")</f>
        <v>0.607329842931937</v>
      </c>
      <c r="T1469" s="38" t="n">
        <f aca="false">IFERROR(Counts!I1469/Counts!H1469,"")</f>
        <v>0.174418604651163</v>
      </c>
      <c r="U1469" s="38" t="n">
        <f aca="false">IFERROR(1-Counts!L1469/Counts!K1469,"")</f>
        <v>0.922413793103448</v>
      </c>
      <c r="V1469" s="39" t="n">
        <f aca="false">IFERROR(Counts!AJ1469/Counts!AI1469,"")</f>
        <v>71.3140939597315</v>
      </c>
      <c r="W1469" s="38" t="n">
        <f aca="false">IFERROR(Counts!AK1469/Counts!AI1469,"")</f>
        <v>0.187919463087248</v>
      </c>
      <c r="X1469" s="40" t="n">
        <f aca="false">IFERROR(Counts!O1469,"")</f>
        <v>2.246</v>
      </c>
      <c r="Y1469" s="36" t="n">
        <f aca="false">IFERROR(INDEX('Season Counts'!$Y$2:$Y$740,$AF1469)/INDEX('Season Counts'!$X$2:$X$740,$AF1469),"")</f>
        <v>0.327</v>
      </c>
      <c r="Z1469" s="37" t="n">
        <f aca="false">IFERROR(J1469-Y1469,"")</f>
        <v>-0.0023653846153846</v>
      </c>
      <c r="AA1469" s="38" t="n">
        <f aca="false">IFERROR(INDEX('Season Counts'!$K$2:$K$740,$AF1469)/INDEX('Season Counts'!$J$2:$J$740,$AF1469),"")</f>
        <v>0.311627906976744</v>
      </c>
      <c r="AB1469" s="41" t="n">
        <f aca="false">IFERROR(R1469-AA1469,"")</f>
        <v>-0.0344001842044669</v>
      </c>
      <c r="AC1469" s="39" t="n">
        <f aca="false">IFERROR(INDEX('Season Counts'!$AG$2:$AG$740,$AF1469)/INDEX('Season Counts'!$AF$2:$AF$740,$AF1469),"")</f>
        <v>71.9090818363274</v>
      </c>
      <c r="AD1469" s="40" t="n">
        <f aca="false">IFERROR(V1469-AC1469,"")</f>
        <v>-0.594987876595809</v>
      </c>
      <c r="AE1469" s="4" t="str">
        <f aca="false">IF(D1469&lt;Guide!$C$21,"Low PA",IF(TRIM(IF(ISNUMBER(AD1469),IF(N(AD1469)&lt;=-Guide!$C$24,"▼ Bat Speed  ",IF(N(AD1469)&gt;=Guide!$C$24,"▲ Bat Speed  ","")),"")&amp;IF(N(Z1469)&gt;=Guide!$C$22,"▲ Contact  ","")&amp;IF(N(Z1469)&lt;=-Guide!$C$22,"▼ Contact  ","")&amp;IF(N(AB1469)&gt;=Guide!$C$23,"▲ Chase  ","")&amp;IF(N(AB1469)&lt;=-Guide!$C$23,"▼ Chase  ",""))="","Stable",TRIM(IF(ISNUMBER(AD1469),IF(N(AD1469)&lt;=-Guide!$C$24,"▼ Bat Speed  ",IF(N(AD1469)&gt;=Guide!$C$24,"▲ Bat Speed  ","")),"")&amp;IF(N(Z1469)&gt;=Guide!$C$22,"▲ Contact  ","")&amp;IF(N(Z1469)&lt;=-Guide!$C$22,"▼ Contact  ","")&amp;IF(N(AB1469)&gt;=Guide!$C$23,"▲ Chase  ","")&amp;IF(N(AB1469)&lt;=-Guide!$C$23,"▼ Chase  ",""))))</f>
        <v>Stable</v>
      </c>
      <c r="AF1469" s="35" t="n">
        <f aca="false">MATCH(Counts!A1469,'Season Counts'!$A$2:$A$740,0)</f>
        <v>381</v>
      </c>
    </row>
    <row r="1470" customFormat="false" ht="15" hidden="false" customHeight="false" outlineLevel="0" collapsed="false">
      <c r="A1470" s="34" t="str">
        <f aca="false">Counts!B1470</f>
        <v>MIA</v>
      </c>
      <c r="B1470" s="5" t="str">
        <f aca="false">Counts!C1470</f>
        <v>Otto Lopez</v>
      </c>
      <c r="C1470" s="34" t="str">
        <f aca="false">Counts!F1470</f>
        <v>Aug</v>
      </c>
      <c r="D1470" s="35" t="n">
        <f aca="false">IFERROR(Counts!P1470,"")</f>
        <v>120</v>
      </c>
      <c r="E1470" s="36" t="n">
        <f aca="false">IFERROR(Counts!R1470/Counts!Q1470,"")</f>
        <v>0.236363636363636</v>
      </c>
      <c r="F1470" s="36" t="n">
        <f aca="false">IFERROR((Counts!R1470+Counts!V1470+Counts!W1470)/(Counts!Q1470+Counts!V1470+Counts!W1470+Counts!X1470),"")</f>
        <v>0.275</v>
      </c>
      <c r="G1470" s="36" t="n">
        <f aca="false">IFERROR((Counts!R1470+Counts!S1470+2*Counts!T1470+3*Counts!U1470)/Counts!Q1470,"")</f>
        <v>0.290909090909091</v>
      </c>
      <c r="H1470" s="35" t="n">
        <f aca="false">IFERROR(Counts!U1470,"")</f>
        <v>1</v>
      </c>
      <c r="I1470" s="36" t="n">
        <f aca="false">IFERROR(Counts!Z1470/Counts!AA1470,"")</f>
        <v>0.25375</v>
      </c>
      <c r="J1470" s="36" t="n">
        <f aca="false">IFERROR(Counts!AB1470/Counts!AA1470,"")</f>
        <v>0.289708333333333</v>
      </c>
      <c r="K1470" s="37" t="n">
        <f aca="false">IFERROR((Counts!AB1470-Counts!Z1470)/Counts!AA1470,"")</f>
        <v>0.0359583333333333</v>
      </c>
      <c r="L1470" s="38" t="n">
        <f aca="false">IFERROR(Counts!Y1470/Counts!P1470,"")</f>
        <v>0.108333333333333</v>
      </c>
      <c r="M1470" s="38" t="n">
        <f aca="false">IFERROR(Counts!V1470/Counts!P1470,"")</f>
        <v>0.0583333333333333</v>
      </c>
      <c r="N1470" s="38" t="n">
        <f aca="false">IFERROR(Counts!AD1470/Counts!AC1470,"")</f>
        <v>0.05</v>
      </c>
      <c r="O1470" s="38" t="n">
        <f aca="false">IFERROR(Counts!AE1470/Counts!AC1470,"")</f>
        <v>0.38</v>
      </c>
      <c r="P1470" s="39" t="n">
        <f aca="false">IFERROR(Counts!AG1470/Counts!AF1470,"")</f>
        <v>87.771</v>
      </c>
      <c r="Q1470" s="38" t="n">
        <f aca="false">IFERROR(Counts!AH1470/Counts!AC1470,"")</f>
        <v>0.26</v>
      </c>
      <c r="R1470" s="38" t="n">
        <f aca="false">IFERROR(Counts!N1470/Counts!M1470,"")</f>
        <v>0.296650717703349</v>
      </c>
      <c r="S1470" s="38" t="n">
        <f aca="false">IFERROR(Counts!K1470/Counts!J1470,"")</f>
        <v>0.619047619047619</v>
      </c>
      <c r="T1470" s="38" t="n">
        <f aca="false">IFERROR(Counts!I1470/Counts!H1470,"")</f>
        <v>0.117073170731707</v>
      </c>
      <c r="U1470" s="38" t="n">
        <f aca="false">IFERROR(1-Counts!L1470/Counts!K1470,"")</f>
        <v>0.951048951048951</v>
      </c>
      <c r="V1470" s="39" t="n">
        <f aca="false">IFERROR(Counts!AJ1470/Counts!AI1470,"")</f>
        <v>71.2607954545455</v>
      </c>
      <c r="W1470" s="38" t="n">
        <f aca="false">IFERROR(Counts!AK1470/Counts!AI1470,"")</f>
        <v>0.1875</v>
      </c>
      <c r="X1470" s="40" t="n">
        <f aca="false">IFERROR(Counts!O1470,"")</f>
        <v>-4.48</v>
      </c>
      <c r="Y1470" s="36" t="n">
        <f aca="false">IFERROR(INDEX('Season Counts'!$Y$2:$Y$740,$AF1470)/INDEX('Season Counts'!$X$2:$X$740,$AF1470),"")</f>
        <v>0.327</v>
      </c>
      <c r="Z1470" s="37" t="n">
        <f aca="false">IFERROR(J1470-Y1470,"")</f>
        <v>-0.0372916666666667</v>
      </c>
      <c r="AA1470" s="38" t="n">
        <f aca="false">IFERROR(INDEX('Season Counts'!$K$2:$K$740,$AF1470)/INDEX('Season Counts'!$J$2:$J$740,$AF1470),"")</f>
        <v>0.311627906976744</v>
      </c>
      <c r="AB1470" s="41" t="n">
        <f aca="false">IFERROR(R1470-AA1470,"")</f>
        <v>-0.0149771892733949</v>
      </c>
      <c r="AC1470" s="39" t="n">
        <f aca="false">IFERROR(INDEX('Season Counts'!$AG$2:$AG$740,$AF1470)/INDEX('Season Counts'!$AF$2:$AF$740,$AF1470),"")</f>
        <v>71.9090818363274</v>
      </c>
      <c r="AD1470" s="40" t="n">
        <f aca="false">IFERROR(V1470-AC1470,"")</f>
        <v>-0.648286381781887</v>
      </c>
      <c r="AE1470" s="4" t="str">
        <f aca="false">IF(D1470&lt;Guide!$C$21,"Low PA",IF(TRIM(IF(ISNUMBER(AD1470),IF(N(AD1470)&lt;=-Guide!$C$24,"▼ Bat Speed  ",IF(N(AD1470)&gt;=Guide!$C$24,"▲ Bat Speed  ","")),"")&amp;IF(N(Z1470)&gt;=Guide!$C$22,"▲ Contact  ","")&amp;IF(N(Z1470)&lt;=-Guide!$C$22,"▼ Contact  ","")&amp;IF(N(AB1470)&gt;=Guide!$C$23,"▲ Chase  ","")&amp;IF(N(AB1470)&lt;=-Guide!$C$23,"▼ Chase  ",""))="","Stable",TRIM(IF(ISNUMBER(AD1470),IF(N(AD1470)&lt;=-Guide!$C$24,"▼ Bat Speed  ",IF(N(AD1470)&gt;=Guide!$C$24,"▲ Bat Speed  ","")),"")&amp;IF(N(Z1470)&gt;=Guide!$C$22,"▲ Contact  ","")&amp;IF(N(Z1470)&lt;=-Guide!$C$22,"▼ Contact  ","")&amp;IF(N(AB1470)&gt;=Guide!$C$23,"▲ Chase  ","")&amp;IF(N(AB1470)&lt;=-Guide!$C$23,"▼ Chase  ",""))))</f>
        <v>Stable</v>
      </c>
      <c r="AF1470" s="35" t="n">
        <f aca="false">MATCH(Counts!A1470,'Season Counts'!$A$2:$A$740,0)</f>
        <v>381</v>
      </c>
    </row>
    <row r="1471" customFormat="false" ht="15" hidden="false" customHeight="false" outlineLevel="0" collapsed="false">
      <c r="A1471" s="34" t="str">
        <f aca="false">Counts!B1471</f>
        <v>MIA</v>
      </c>
      <c r="B1471" s="5" t="str">
        <f aca="false">Counts!C1471</f>
        <v>Otto Lopez</v>
      </c>
      <c r="C1471" s="34" t="str">
        <f aca="false">Counts!F1471</f>
        <v>Sep</v>
      </c>
      <c r="D1471" s="35" t="n">
        <f aca="false">IFERROR(Counts!P1471,"")</f>
        <v>104</v>
      </c>
      <c r="E1471" s="36" t="n">
        <f aca="false">IFERROR(Counts!R1471/Counts!Q1471,"")</f>
        <v>0.303370786516854</v>
      </c>
      <c r="F1471" s="36" t="n">
        <f aca="false">IFERROR((Counts!R1471+Counts!V1471+Counts!W1471)/(Counts!Q1471+Counts!V1471+Counts!W1471+Counts!X1471),"")</f>
        <v>0.403846153846154</v>
      </c>
      <c r="G1471" s="36" t="n">
        <f aca="false">IFERROR((Counts!R1471+Counts!S1471+2*Counts!T1471+3*Counts!U1471)/Counts!Q1471,"")</f>
        <v>0.404494382022472</v>
      </c>
      <c r="H1471" s="35" t="n">
        <f aca="false">IFERROR(Counts!U1471,"")</f>
        <v>1</v>
      </c>
      <c r="I1471" s="36" t="n">
        <f aca="false">IFERROR(Counts!Z1471/Counts!AA1471,"")</f>
        <v>0.362135922330097</v>
      </c>
      <c r="J1471" s="36" t="n">
        <f aca="false">IFERROR(Counts!AB1471/Counts!AA1471,"")</f>
        <v>0.342912621359223</v>
      </c>
      <c r="K1471" s="37" t="n">
        <f aca="false">IFERROR((Counts!AB1471-Counts!Z1471)/Counts!AA1471,"")</f>
        <v>-0.0192233009708738</v>
      </c>
      <c r="L1471" s="38" t="n">
        <f aca="false">IFERROR(Counts!Y1471/Counts!P1471,"")</f>
        <v>0.125</v>
      </c>
      <c r="M1471" s="38" t="n">
        <f aca="false">IFERROR(Counts!V1471/Counts!P1471,"")</f>
        <v>0.0961538461538462</v>
      </c>
      <c r="N1471" s="38" t="n">
        <f aca="false">IFERROR(Counts!AD1471/Counts!AC1471,"")</f>
        <v>0.0394736842105263</v>
      </c>
      <c r="O1471" s="38" t="n">
        <f aca="false">IFERROR(Counts!AE1471/Counts!AC1471,"")</f>
        <v>0.394736842105263</v>
      </c>
      <c r="P1471" s="39" t="n">
        <f aca="false">IFERROR(Counts!AG1471/Counts!AF1471,"")</f>
        <v>88.9131578947368</v>
      </c>
      <c r="Q1471" s="38" t="n">
        <f aca="false">IFERROR(Counts!AH1471/Counts!AC1471,"")</f>
        <v>0.328947368421053</v>
      </c>
      <c r="R1471" s="38" t="n">
        <f aca="false">IFERROR(Counts!N1471/Counts!M1471,"")</f>
        <v>0.260663507109005</v>
      </c>
      <c r="S1471" s="38" t="n">
        <f aca="false">IFERROR(Counts!K1471/Counts!J1471,"")</f>
        <v>0.650273224043716</v>
      </c>
      <c r="T1471" s="38" t="n">
        <f aca="false">IFERROR(Counts!I1471/Counts!H1471,"")</f>
        <v>0.172413793103448</v>
      </c>
      <c r="U1471" s="38" t="n">
        <f aca="false">IFERROR(1-Counts!L1471/Counts!K1471,"")</f>
        <v>0.907563025210084</v>
      </c>
      <c r="V1471" s="39" t="n">
        <f aca="false">IFERROR(Counts!AJ1471/Counts!AI1471,"")</f>
        <v>72.5891719745223</v>
      </c>
      <c r="W1471" s="38" t="n">
        <f aca="false">IFERROR(Counts!AK1471/Counts!AI1471,"")</f>
        <v>0.261146496815287</v>
      </c>
      <c r="X1471" s="40" t="n">
        <f aca="false">IFERROR(Counts!O1471,"")</f>
        <v>2.314</v>
      </c>
      <c r="Y1471" s="36" t="n">
        <f aca="false">IFERROR(INDEX('Season Counts'!$Y$2:$Y$740,$AF1471)/INDEX('Season Counts'!$X$2:$X$740,$AF1471),"")</f>
        <v>0.327</v>
      </c>
      <c r="Z1471" s="37" t="n">
        <f aca="false">IFERROR(J1471-Y1471,"")</f>
        <v>0.0159126213592233</v>
      </c>
      <c r="AA1471" s="38" t="n">
        <f aca="false">IFERROR(INDEX('Season Counts'!$K$2:$K$740,$AF1471)/INDEX('Season Counts'!$J$2:$J$740,$AF1471),"")</f>
        <v>0.311627906976744</v>
      </c>
      <c r="AB1471" s="41" t="n">
        <f aca="false">IFERROR(R1471-AA1471,"")</f>
        <v>-0.0509643998677394</v>
      </c>
      <c r="AC1471" s="39" t="n">
        <f aca="false">IFERROR(INDEX('Season Counts'!$AG$2:$AG$740,$AF1471)/INDEX('Season Counts'!$AF$2:$AF$740,$AF1471),"")</f>
        <v>71.9090818363274</v>
      </c>
      <c r="AD1471" s="40" t="n">
        <f aca="false">IFERROR(V1471-AC1471,"")</f>
        <v>0.680090138194942</v>
      </c>
      <c r="AE1471" s="4" t="str">
        <f aca="false">IF(D1471&lt;Guide!$C$21,"Low PA",IF(TRIM(IF(ISNUMBER(AD1471),IF(N(AD1471)&lt;=-Guide!$C$24,"▼ Bat Speed  ",IF(N(AD1471)&gt;=Guide!$C$24,"▲ Bat Speed  ","")),"")&amp;IF(N(Z1471)&gt;=Guide!$C$22,"▲ Contact  ","")&amp;IF(N(Z1471)&lt;=-Guide!$C$22,"▼ Contact  ","")&amp;IF(N(AB1471)&gt;=Guide!$C$23,"▲ Chase  ","")&amp;IF(N(AB1471)&lt;=-Guide!$C$23,"▼ Chase  ",""))="","Stable",TRIM(IF(ISNUMBER(AD1471),IF(N(AD1471)&lt;=-Guide!$C$24,"▼ Bat Speed  ",IF(N(AD1471)&gt;=Guide!$C$24,"▲ Bat Speed  ","")),"")&amp;IF(N(Z1471)&gt;=Guide!$C$22,"▲ Contact  ","")&amp;IF(N(Z1471)&lt;=-Guide!$C$22,"▼ Contact  ","")&amp;IF(N(AB1471)&gt;=Guide!$C$23,"▲ Chase  ","")&amp;IF(N(AB1471)&lt;=-Guide!$C$23,"▼ Chase  ",""))))</f>
        <v>▼ Chase</v>
      </c>
      <c r="AF1471" s="35" t="n">
        <f aca="false">MATCH(Counts!A1471,'Season Counts'!$A$2:$A$740,0)</f>
        <v>381</v>
      </c>
    </row>
    <row r="1472" customFormat="false" ht="15" hidden="false" customHeight="false" outlineLevel="0" collapsed="false">
      <c r="A1472" s="34" t="str">
        <f aca="false">Counts!B1472</f>
        <v>MIA</v>
      </c>
      <c r="B1472" s="5" t="str">
        <f aca="false">Counts!C1472</f>
        <v>Jakob Marsee</v>
      </c>
      <c r="C1472" s="34" t="str">
        <f aca="false">Counts!F1472</f>
        <v>Mar-Apr</v>
      </c>
      <c r="D1472" s="35" t="n">
        <f aca="false">IFERROR(Counts!P1472,"")</f>
        <v>141</v>
      </c>
      <c r="E1472" s="36" t="n">
        <f aca="false">IFERROR(Counts!R1472/Counts!Q1472,"")</f>
        <v>0.177966101694915</v>
      </c>
      <c r="F1472" s="36" t="n">
        <f aca="false">IFERROR((Counts!R1472+Counts!V1472+Counts!W1472)/(Counts!Q1472+Counts!V1472+Counts!W1472+Counts!X1472),"")</f>
        <v>0.3</v>
      </c>
      <c r="G1472" s="36" t="n">
        <f aca="false">IFERROR((Counts!R1472+Counts!S1472+2*Counts!T1472+3*Counts!U1472)/Counts!Q1472,"")</f>
        <v>0.26271186440678</v>
      </c>
      <c r="H1472" s="35" t="n">
        <f aca="false">IFERROR(Counts!U1472,"")</f>
        <v>1</v>
      </c>
      <c r="I1472" s="36" t="n">
        <f aca="false">IFERROR(Counts!Z1472/Counts!AA1472,"")</f>
        <v>0.26726618705036</v>
      </c>
      <c r="J1472" s="36" t="n">
        <f aca="false">IFERROR(Counts!AB1472/Counts!AA1472,"")</f>
        <v>0.273985611510791</v>
      </c>
      <c r="K1472" s="37" t="n">
        <f aca="false">IFERROR((Counts!AB1472-Counts!Z1472)/Counts!AA1472,"")</f>
        <v>0.00671942446043169</v>
      </c>
      <c r="L1472" s="38" t="n">
        <f aca="false">IFERROR(Counts!Y1472/Counts!P1472,"")</f>
        <v>0.24113475177305</v>
      </c>
      <c r="M1472" s="38" t="n">
        <f aca="false">IFERROR(Counts!V1472/Counts!P1472,"")</f>
        <v>0.134751773049645</v>
      </c>
      <c r="N1472" s="38" t="n">
        <f aca="false">IFERROR(Counts!AD1472/Counts!AC1472,"")</f>
        <v>0.0232558139534884</v>
      </c>
      <c r="O1472" s="38" t="n">
        <f aca="false">IFERROR(Counts!AE1472/Counts!AC1472,"")</f>
        <v>0.383720930232558</v>
      </c>
      <c r="P1472" s="39" t="n">
        <f aca="false">IFERROR(Counts!AG1472/Counts!AF1472,"")</f>
        <v>86.9494117647059</v>
      </c>
      <c r="Q1472" s="38" t="n">
        <f aca="false">IFERROR(Counts!AH1472/Counts!AC1472,"")</f>
        <v>0.27906976744186</v>
      </c>
      <c r="R1472" s="38" t="n">
        <f aca="false">IFERROR(Counts!N1472/Counts!M1472,"")</f>
        <v>0.212624584717608</v>
      </c>
      <c r="S1472" s="38" t="n">
        <f aca="false">IFERROR(Counts!K1472/Counts!J1472,"")</f>
        <v>0.563829787234043</v>
      </c>
      <c r="T1472" s="38" t="n">
        <f aca="false">IFERROR(Counts!I1472/Counts!H1472,"")</f>
        <v>0.143497757847534</v>
      </c>
      <c r="U1472" s="38" t="n">
        <f aca="false">IFERROR(1-Counts!L1472/Counts!K1472,"")</f>
        <v>0.949685534591195</v>
      </c>
      <c r="V1472" s="39" t="n">
        <f aca="false">IFERROR(Counts!AJ1472/Counts!AI1472,"")</f>
        <v>70.3700507614213</v>
      </c>
      <c r="W1472" s="38" t="n">
        <f aca="false">IFERROR(Counts!AK1472/Counts!AI1472,"")</f>
        <v>0.0558375634517767</v>
      </c>
      <c r="X1472" s="40" t="n">
        <f aca="false">IFERROR(Counts!O1472,"")</f>
        <v>-6.387</v>
      </c>
      <c r="Y1472" s="36" t="n">
        <f aca="false">IFERROR(INDEX('Season Counts'!$Y$2:$Y$740,$AF1472)/INDEX('Season Counts'!$X$2:$X$740,$AF1472),"")</f>
        <v>0.313827018121911</v>
      </c>
      <c r="Z1472" s="37" t="n">
        <f aca="false">IFERROR(J1472-Y1472,"")</f>
        <v>-0.0398414066111197</v>
      </c>
      <c r="AA1472" s="38" t="n">
        <f aca="false">IFERROR(INDEX('Season Counts'!$K$2:$K$740,$AF1472)/INDEX('Season Counts'!$J$2:$J$740,$AF1472),"")</f>
        <v>0.222314049586777</v>
      </c>
      <c r="AB1472" s="41" t="n">
        <f aca="false">IFERROR(R1472-AA1472,"")</f>
        <v>-0.00968946486916888</v>
      </c>
      <c r="AC1472" s="39" t="n">
        <f aca="false">IFERROR(INDEX('Season Counts'!$AG$2:$AG$740,$AF1472)/INDEX('Season Counts'!$AF$2:$AF$740,$AF1472),"")</f>
        <v>70.1071942446043</v>
      </c>
      <c r="AD1472" s="40" t="n">
        <f aca="false">IFERROR(V1472-AC1472,"")</f>
        <v>0.262856516816996</v>
      </c>
      <c r="AE1472" s="4" t="str">
        <f aca="false">IF(D1472&lt;Guide!$C$21,"Low PA",IF(TRIM(IF(ISNUMBER(AD1472),IF(N(AD1472)&lt;=-Guide!$C$24,"▼ Bat Speed  ",IF(N(AD1472)&gt;=Guide!$C$24,"▲ Bat Speed  ","")),"")&amp;IF(N(Z1472)&gt;=Guide!$C$22,"▲ Contact  ","")&amp;IF(N(Z1472)&lt;=-Guide!$C$22,"▼ Contact  ","")&amp;IF(N(AB1472)&gt;=Guide!$C$23,"▲ Chase  ","")&amp;IF(N(AB1472)&lt;=-Guide!$C$23,"▼ Chase  ",""))="","Stable",TRIM(IF(ISNUMBER(AD1472),IF(N(AD1472)&lt;=-Guide!$C$24,"▼ Bat Speed  ",IF(N(AD1472)&gt;=Guide!$C$24,"▲ Bat Speed  ","")),"")&amp;IF(N(Z1472)&gt;=Guide!$C$22,"▲ Contact  ","")&amp;IF(N(Z1472)&lt;=-Guide!$C$22,"▼ Contact  ","")&amp;IF(N(AB1472)&gt;=Guide!$C$23,"▲ Chase  ","")&amp;IF(N(AB1472)&lt;=-Guide!$C$23,"▼ Chase  ",""))))</f>
        <v>Stable</v>
      </c>
      <c r="AF1472" s="35" t="n">
        <f aca="false">MATCH(Counts!A1472,'Season Counts'!$A$2:$A$740,0)</f>
        <v>382</v>
      </c>
    </row>
    <row r="1473" customFormat="false" ht="15" hidden="false" customHeight="false" outlineLevel="0" collapsed="false">
      <c r="A1473" s="34" t="str">
        <f aca="false">Counts!B1473</f>
        <v>MIA</v>
      </c>
      <c r="B1473" s="5" t="str">
        <f aca="false">Counts!C1473</f>
        <v>Jakob Marsee</v>
      </c>
      <c r="C1473" s="34" t="str">
        <f aca="false">Counts!F1473</f>
        <v>May</v>
      </c>
      <c r="D1473" s="35" t="n">
        <f aca="false">IFERROR(Counts!P1473,"")</f>
        <v>107</v>
      </c>
      <c r="E1473" s="36" t="n">
        <f aca="false">IFERROR(Counts!R1473/Counts!Q1473,"")</f>
        <v>0.222222222222222</v>
      </c>
      <c r="F1473" s="36" t="n">
        <f aca="false">IFERROR((Counts!R1473+Counts!V1473+Counts!W1473)/(Counts!Q1473+Counts!V1473+Counts!W1473+Counts!X1473),"")</f>
        <v>0.345794392523364</v>
      </c>
      <c r="G1473" s="36" t="n">
        <f aca="false">IFERROR((Counts!R1473+Counts!S1473+2*Counts!T1473+3*Counts!U1473)/Counts!Q1473,"")</f>
        <v>0.355555555555556</v>
      </c>
      <c r="H1473" s="35" t="n">
        <f aca="false">IFERROR(Counts!U1473,"")</f>
        <v>2</v>
      </c>
      <c r="I1473" s="36" t="n">
        <f aca="false">IFERROR(Counts!Z1473/Counts!AA1473,"")</f>
        <v>0.319626168224299</v>
      </c>
      <c r="J1473" s="36" t="n">
        <f aca="false">IFERROR(Counts!AB1473/Counts!AA1473,"")</f>
        <v>0.322373831775701</v>
      </c>
      <c r="K1473" s="37" t="n">
        <f aca="false">IFERROR((Counts!AB1473-Counts!Z1473)/Counts!AA1473,"")</f>
        <v>0.00274766355140184</v>
      </c>
      <c r="L1473" s="38" t="n">
        <f aca="false">IFERROR(Counts!Y1473/Counts!P1473,"")</f>
        <v>0.224299065420561</v>
      </c>
      <c r="M1473" s="38" t="n">
        <f aca="false">IFERROR(Counts!V1473/Counts!P1473,"")</f>
        <v>0.121495327102804</v>
      </c>
      <c r="N1473" s="38" t="n">
        <f aca="false">IFERROR(Counts!AD1473/Counts!AC1473,"")</f>
        <v>0.0606060606060606</v>
      </c>
      <c r="O1473" s="38" t="n">
        <f aca="false">IFERROR(Counts!AE1473/Counts!AC1473,"")</f>
        <v>0.348484848484849</v>
      </c>
      <c r="P1473" s="39" t="n">
        <f aca="false">IFERROR(Counts!AG1473/Counts!AF1473,"")</f>
        <v>84.5075757575758</v>
      </c>
      <c r="Q1473" s="38" t="n">
        <f aca="false">IFERROR(Counts!AH1473/Counts!AC1473,"")</f>
        <v>0.393939393939394</v>
      </c>
      <c r="R1473" s="38" t="n">
        <f aca="false">IFERROR(Counts!N1473/Counts!M1473,"")</f>
        <v>0.260869565217391</v>
      </c>
      <c r="S1473" s="38" t="n">
        <f aca="false">IFERROR(Counts!K1473/Counts!J1473,"")</f>
        <v>0.59375</v>
      </c>
      <c r="T1473" s="38" t="n">
        <f aca="false">IFERROR(Counts!I1473/Counts!H1473,"")</f>
        <v>0.208333333333333</v>
      </c>
      <c r="U1473" s="38" t="n">
        <f aca="false">IFERROR(1-Counts!L1473/Counts!K1473,"")</f>
        <v>0.87719298245614</v>
      </c>
      <c r="V1473" s="39" t="n">
        <f aca="false">IFERROR(Counts!AJ1473/Counts!AI1473,"")</f>
        <v>70.4628378378378</v>
      </c>
      <c r="W1473" s="38" t="n">
        <f aca="false">IFERROR(Counts!AK1473/Counts!AI1473,"")</f>
        <v>0.0810810810810811</v>
      </c>
      <c r="X1473" s="40" t="n">
        <f aca="false">IFERROR(Counts!O1473,"")</f>
        <v>0.813</v>
      </c>
      <c r="Y1473" s="36" t="n">
        <f aca="false">IFERROR(INDEX('Season Counts'!$Y$2:$Y$740,$AF1473)/INDEX('Season Counts'!$X$2:$X$740,$AF1473),"")</f>
        <v>0.313827018121911</v>
      </c>
      <c r="Z1473" s="37" t="n">
        <f aca="false">IFERROR(J1473-Y1473,"")</f>
        <v>0.0085468136537899</v>
      </c>
      <c r="AA1473" s="38" t="n">
        <f aca="false">IFERROR(INDEX('Season Counts'!$K$2:$K$740,$AF1473)/INDEX('Season Counts'!$J$2:$J$740,$AF1473),"")</f>
        <v>0.222314049586777</v>
      </c>
      <c r="AB1473" s="41" t="n">
        <f aca="false">IFERROR(R1473-AA1473,"")</f>
        <v>0.0385555156306144</v>
      </c>
      <c r="AC1473" s="39" t="n">
        <f aca="false">IFERROR(INDEX('Season Counts'!$AG$2:$AG$740,$AF1473)/INDEX('Season Counts'!$AF$2:$AF$740,$AF1473),"")</f>
        <v>70.1071942446043</v>
      </c>
      <c r="AD1473" s="40" t="n">
        <f aca="false">IFERROR(V1473-AC1473,"")</f>
        <v>0.355643593233523</v>
      </c>
      <c r="AE1473" s="4" t="str">
        <f aca="false">IF(D1473&lt;Guide!$C$21,"Low PA",IF(TRIM(IF(ISNUMBER(AD1473),IF(N(AD1473)&lt;=-Guide!$C$24,"▼ Bat Speed  ",IF(N(AD1473)&gt;=Guide!$C$24,"▲ Bat Speed  ","")),"")&amp;IF(N(Z1473)&gt;=Guide!$C$22,"▲ Contact  ","")&amp;IF(N(Z1473)&lt;=-Guide!$C$22,"▼ Contact  ","")&amp;IF(N(AB1473)&gt;=Guide!$C$23,"▲ Chase  ","")&amp;IF(N(AB1473)&lt;=-Guide!$C$23,"▼ Chase  ",""))="","Stable",TRIM(IF(ISNUMBER(AD1473),IF(N(AD1473)&lt;=-Guide!$C$24,"▼ Bat Speed  ",IF(N(AD1473)&gt;=Guide!$C$24,"▲ Bat Speed  ","")),"")&amp;IF(N(Z1473)&gt;=Guide!$C$22,"▲ Contact  ","")&amp;IF(N(Z1473)&lt;=-Guide!$C$22,"▼ Contact  ","")&amp;IF(N(AB1473)&gt;=Guide!$C$23,"▲ Chase  ","")&amp;IF(N(AB1473)&lt;=-Guide!$C$23,"▼ Chase  ",""))))</f>
        <v>Stable</v>
      </c>
      <c r="AF1473" s="35" t="n">
        <f aca="false">MATCH(Counts!A1473,'Season Counts'!$A$2:$A$740,0)</f>
        <v>382</v>
      </c>
    </row>
    <row r="1474" customFormat="false" ht="15" hidden="false" customHeight="false" outlineLevel="0" collapsed="false">
      <c r="A1474" s="34" t="str">
        <f aca="false">Counts!B1474</f>
        <v>MIA</v>
      </c>
      <c r="B1474" s="5" t="str">
        <f aca="false">Counts!C1474</f>
        <v>Jakob Marsee</v>
      </c>
      <c r="C1474" s="34" t="str">
        <f aca="false">Counts!F1474</f>
        <v>Jun</v>
      </c>
      <c r="D1474" s="35" t="n">
        <f aca="false">IFERROR(Counts!P1474,"")</f>
        <v>103</v>
      </c>
      <c r="E1474" s="36" t="n">
        <f aca="false">IFERROR(Counts!R1474/Counts!Q1474,"")</f>
        <v>0.170454545454545</v>
      </c>
      <c r="F1474" s="36" t="n">
        <f aca="false">IFERROR((Counts!R1474+Counts!V1474+Counts!W1474)/(Counts!Q1474+Counts!V1474+Counts!W1474+Counts!X1474),"")</f>
        <v>0.277227722772277</v>
      </c>
      <c r="G1474" s="36" t="n">
        <f aca="false">IFERROR((Counts!R1474+Counts!S1474+2*Counts!T1474+3*Counts!U1474)/Counts!Q1474,"")</f>
        <v>0.25</v>
      </c>
      <c r="H1474" s="35" t="n">
        <f aca="false">IFERROR(Counts!U1474,"")</f>
        <v>1</v>
      </c>
      <c r="I1474" s="36" t="n">
        <f aca="false">IFERROR(Counts!Z1474/Counts!AA1474,"")</f>
        <v>0.242</v>
      </c>
      <c r="J1474" s="36" t="n">
        <f aca="false">IFERROR(Counts!AB1474/Counts!AA1474,"")</f>
        <v>0.288</v>
      </c>
      <c r="K1474" s="37" t="n">
        <f aca="false">IFERROR((Counts!AB1474-Counts!Z1474)/Counts!AA1474,"")</f>
        <v>0.046</v>
      </c>
      <c r="L1474" s="38" t="n">
        <f aca="false">IFERROR(Counts!Y1474/Counts!P1474,"")</f>
        <v>0.233009708737864</v>
      </c>
      <c r="M1474" s="38" t="n">
        <f aca="false">IFERROR(Counts!V1474/Counts!P1474,"")</f>
        <v>0.116504854368932</v>
      </c>
      <c r="N1474" s="38" t="n">
        <f aca="false">IFERROR(Counts!AD1474/Counts!AC1474,"")</f>
        <v>0.0151515151515152</v>
      </c>
      <c r="O1474" s="38" t="n">
        <f aca="false">IFERROR(Counts!AE1474/Counts!AC1474,"")</f>
        <v>0.272727272727273</v>
      </c>
      <c r="P1474" s="39" t="n">
        <f aca="false">IFERROR(Counts!AG1474/Counts!AF1474,"")</f>
        <v>83.2753846153846</v>
      </c>
      <c r="Q1474" s="38" t="n">
        <f aca="false">IFERROR(Counts!AH1474/Counts!AC1474,"")</f>
        <v>0.287878787878788</v>
      </c>
      <c r="R1474" s="38" t="n">
        <f aca="false">IFERROR(Counts!N1474/Counts!M1474,"")</f>
        <v>0.25</v>
      </c>
      <c r="S1474" s="38" t="n">
        <f aca="false">IFERROR(Counts!K1474/Counts!J1474,"")</f>
        <v>0.583732057416268</v>
      </c>
      <c r="T1474" s="38" t="n">
        <f aca="false">IFERROR(Counts!I1474/Counts!H1474,"")</f>
        <v>0.191860465116279</v>
      </c>
      <c r="U1474" s="38" t="n">
        <f aca="false">IFERROR(1-Counts!L1474/Counts!K1474,"")</f>
        <v>0.942622950819672</v>
      </c>
      <c r="V1474" s="39" t="n">
        <f aca="false">IFERROR(Counts!AJ1474/Counts!AI1474,"")</f>
        <v>70.1310344827586</v>
      </c>
      <c r="W1474" s="38" t="n">
        <f aca="false">IFERROR(Counts!AK1474/Counts!AI1474,"")</f>
        <v>0.0896551724137931</v>
      </c>
      <c r="X1474" s="40" t="n">
        <f aca="false">IFERROR(Counts!O1474,"")</f>
        <v>-5.697</v>
      </c>
      <c r="Y1474" s="36" t="n">
        <f aca="false">IFERROR(INDEX('Season Counts'!$Y$2:$Y$740,$AF1474)/INDEX('Season Counts'!$X$2:$X$740,$AF1474),"")</f>
        <v>0.313827018121911</v>
      </c>
      <c r="Z1474" s="37" t="n">
        <f aca="false">IFERROR(J1474-Y1474,"")</f>
        <v>-0.025827018121911</v>
      </c>
      <c r="AA1474" s="38" t="n">
        <f aca="false">IFERROR(INDEX('Season Counts'!$K$2:$K$740,$AF1474)/INDEX('Season Counts'!$J$2:$J$740,$AF1474),"")</f>
        <v>0.222314049586777</v>
      </c>
      <c r="AB1474" s="41" t="n">
        <f aca="false">IFERROR(R1474-AA1474,"")</f>
        <v>0.0276859504132231</v>
      </c>
      <c r="AC1474" s="39" t="n">
        <f aca="false">IFERROR(INDEX('Season Counts'!$AG$2:$AG$740,$AF1474)/INDEX('Season Counts'!$AF$2:$AF$740,$AF1474),"")</f>
        <v>70.1071942446043</v>
      </c>
      <c r="AD1474" s="40" t="n">
        <f aca="false">IFERROR(V1474-AC1474,"")</f>
        <v>0.0238402381543068</v>
      </c>
      <c r="AE1474" s="4" t="str">
        <f aca="false">IF(D1474&lt;Guide!$C$21,"Low PA",IF(TRIM(IF(ISNUMBER(AD1474),IF(N(AD1474)&lt;=-Guide!$C$24,"▼ Bat Speed  ",IF(N(AD1474)&gt;=Guide!$C$24,"▲ Bat Speed  ","")),"")&amp;IF(N(Z1474)&gt;=Guide!$C$22,"▲ Contact  ","")&amp;IF(N(Z1474)&lt;=-Guide!$C$22,"▼ Contact  ","")&amp;IF(N(AB1474)&gt;=Guide!$C$23,"▲ Chase  ","")&amp;IF(N(AB1474)&lt;=-Guide!$C$23,"▼ Chase  ",""))="","Stable",TRIM(IF(ISNUMBER(AD1474),IF(N(AD1474)&lt;=-Guide!$C$24,"▼ Bat Speed  ",IF(N(AD1474)&gt;=Guide!$C$24,"▲ Bat Speed  ","")),"")&amp;IF(N(Z1474)&gt;=Guide!$C$22,"▲ Contact  ","")&amp;IF(N(Z1474)&lt;=-Guide!$C$22,"▼ Contact  ","")&amp;IF(N(AB1474)&gt;=Guide!$C$23,"▲ Chase  ","")&amp;IF(N(AB1474)&lt;=-Guide!$C$23,"▼ Chase  ",""))))</f>
        <v>Stable</v>
      </c>
      <c r="AF1474" s="35" t="n">
        <f aca="false">MATCH(Counts!A1474,'Season Counts'!$A$2:$A$740,0)</f>
        <v>382</v>
      </c>
    </row>
    <row r="1475" customFormat="false" ht="15" hidden="false" customHeight="false" outlineLevel="0" collapsed="false">
      <c r="A1475" s="34" t="str">
        <f aca="false">Counts!B1475</f>
        <v>MIA</v>
      </c>
      <c r="B1475" s="5" t="str">
        <f aca="false">Counts!C1475</f>
        <v>Jakob Marsee</v>
      </c>
      <c r="C1475" s="34" t="str">
        <f aca="false">Counts!F1475</f>
        <v>Jul</v>
      </c>
      <c r="D1475" s="35" t="n">
        <f aca="false">IFERROR(Counts!P1475,"")</f>
        <v>78</v>
      </c>
      <c r="E1475" s="36" t="n">
        <f aca="false">IFERROR(Counts!R1475/Counts!Q1475,"")</f>
        <v>0.238095238095238</v>
      </c>
      <c r="F1475" s="36" t="n">
        <f aca="false">IFERROR((Counts!R1475+Counts!V1475+Counts!W1475)/(Counts!Q1475+Counts!V1475+Counts!W1475+Counts!X1475),"")</f>
        <v>0.368421052631579</v>
      </c>
      <c r="G1475" s="36" t="n">
        <f aca="false">IFERROR((Counts!R1475+Counts!S1475+2*Counts!T1475+3*Counts!U1475)/Counts!Q1475,"")</f>
        <v>0.365079365079365</v>
      </c>
      <c r="H1475" s="35" t="n">
        <f aca="false">IFERROR(Counts!U1475,"")</f>
        <v>2</v>
      </c>
      <c r="I1475" s="36" t="n">
        <f aca="false">IFERROR(Counts!Z1475/Counts!AA1475,"")</f>
        <v>0.335526315789474</v>
      </c>
      <c r="J1475" s="36" t="n">
        <f aca="false">IFERROR(Counts!AB1475/Counts!AA1475,"")</f>
        <v>0.314078947368421</v>
      </c>
      <c r="K1475" s="37" t="n">
        <f aca="false">IFERROR((Counts!AB1475-Counts!Z1475)/Counts!AA1475,"")</f>
        <v>-0.0214473684210526</v>
      </c>
      <c r="L1475" s="38" t="n">
        <f aca="false">IFERROR(Counts!Y1475/Counts!P1475,"")</f>
        <v>0.17948717948718</v>
      </c>
      <c r="M1475" s="38" t="n">
        <f aca="false">IFERROR(Counts!V1475/Counts!P1475,"")</f>
        <v>0.141025641025641</v>
      </c>
      <c r="N1475" s="38" t="n">
        <f aca="false">IFERROR(Counts!AD1475/Counts!AC1475,"")</f>
        <v>0.0588235294117647</v>
      </c>
      <c r="O1475" s="38" t="n">
        <f aca="false">IFERROR(Counts!AE1475/Counts!AC1475,"")</f>
        <v>0.294117647058824</v>
      </c>
      <c r="P1475" s="39" t="n">
        <f aca="false">IFERROR(Counts!AG1475/Counts!AF1475,"")</f>
        <v>86.412</v>
      </c>
      <c r="Q1475" s="38" t="n">
        <f aca="false">IFERROR(Counts!AH1475/Counts!AC1475,"")</f>
        <v>0.274509803921569</v>
      </c>
      <c r="R1475" s="38" t="n">
        <f aca="false">IFERROR(Counts!N1475/Counts!M1475,"")</f>
        <v>0.222222222222222</v>
      </c>
      <c r="S1475" s="38" t="n">
        <f aca="false">IFERROR(Counts!K1475/Counts!J1475,"")</f>
        <v>0.617647058823529</v>
      </c>
      <c r="T1475" s="38" t="n">
        <f aca="false">IFERROR(Counts!I1475/Counts!H1475,"")</f>
        <v>0.131147540983607</v>
      </c>
      <c r="U1475" s="38" t="n">
        <f aca="false">IFERROR(1-Counts!L1475/Counts!K1475,"")</f>
        <v>0.952380952380952</v>
      </c>
      <c r="V1475" s="39" t="n">
        <f aca="false">IFERROR(Counts!AJ1475/Counts!AI1475,"")</f>
        <v>70.881</v>
      </c>
      <c r="W1475" s="38" t="n">
        <f aca="false">IFERROR(Counts!AK1475/Counts!AI1475,"")</f>
        <v>0.06</v>
      </c>
      <c r="X1475" s="40" t="n">
        <f aca="false">IFERROR(Counts!O1475,"")</f>
        <v>2.947</v>
      </c>
      <c r="Y1475" s="36" t="n">
        <f aca="false">IFERROR(INDEX('Season Counts'!$Y$2:$Y$740,$AF1475)/INDEX('Season Counts'!$X$2:$X$740,$AF1475),"")</f>
        <v>0.313827018121911</v>
      </c>
      <c r="Z1475" s="37" t="n">
        <f aca="false">IFERROR(J1475-Y1475,"")</f>
        <v>0.000251929246510019</v>
      </c>
      <c r="AA1475" s="38" t="n">
        <f aca="false">IFERROR(INDEX('Season Counts'!$K$2:$K$740,$AF1475)/INDEX('Season Counts'!$J$2:$J$740,$AF1475),"")</f>
        <v>0.222314049586777</v>
      </c>
      <c r="AB1475" s="41" t="n">
        <f aca="false">IFERROR(R1475-AA1475,"")</f>
        <v>-9.1827364554653E-005</v>
      </c>
      <c r="AC1475" s="39" t="n">
        <f aca="false">IFERROR(INDEX('Season Counts'!$AG$2:$AG$740,$AF1475)/INDEX('Season Counts'!$AF$2:$AF$740,$AF1475),"")</f>
        <v>70.1071942446043</v>
      </c>
      <c r="AD1475" s="40" t="n">
        <f aca="false">IFERROR(V1475-AC1475,"")</f>
        <v>0.773805755395685</v>
      </c>
      <c r="AE1475" s="4" t="str">
        <f aca="false">IF(D1475&lt;Guide!$C$21,"Low PA",IF(TRIM(IF(ISNUMBER(AD1475),IF(N(AD1475)&lt;=-Guide!$C$24,"▼ Bat Speed  ",IF(N(AD1475)&gt;=Guide!$C$24,"▲ Bat Speed  ","")),"")&amp;IF(N(Z1475)&gt;=Guide!$C$22,"▲ Contact  ","")&amp;IF(N(Z1475)&lt;=-Guide!$C$22,"▼ Contact  ","")&amp;IF(N(AB1475)&gt;=Guide!$C$23,"▲ Chase  ","")&amp;IF(N(AB1475)&lt;=-Guide!$C$23,"▼ Chase  ",""))="","Stable",TRIM(IF(ISNUMBER(AD1475),IF(N(AD1475)&lt;=-Guide!$C$24,"▼ Bat Speed  ",IF(N(AD1475)&gt;=Guide!$C$24,"▲ Bat Speed  ","")),"")&amp;IF(N(Z1475)&gt;=Guide!$C$22,"▲ Contact  ","")&amp;IF(N(Z1475)&lt;=-Guide!$C$22,"▼ Contact  ","")&amp;IF(N(AB1475)&gt;=Guide!$C$23,"▲ Chase  ","")&amp;IF(N(AB1475)&lt;=-Guide!$C$23,"▼ Chase  ",""))))</f>
        <v>Stable</v>
      </c>
      <c r="AF1475" s="35" t="n">
        <f aca="false">MATCH(Counts!A1475,'Season Counts'!$A$2:$A$740,0)</f>
        <v>382</v>
      </c>
    </row>
    <row r="1476" customFormat="false" ht="15" hidden="false" customHeight="false" outlineLevel="0" collapsed="false">
      <c r="A1476" s="34" t="str">
        <f aca="false">Counts!B1476</f>
        <v>MIA</v>
      </c>
      <c r="B1476" s="5" t="str">
        <f aca="false">Counts!C1476</f>
        <v>Jakob Marsee</v>
      </c>
      <c r="C1476" s="34" t="str">
        <f aca="false">Counts!F1476</f>
        <v>Aug</v>
      </c>
      <c r="D1476" s="35" t="n">
        <f aca="false">IFERROR(Counts!P1476,"")</f>
        <v>93</v>
      </c>
      <c r="E1476" s="36" t="n">
        <f aca="false">IFERROR(Counts!R1476/Counts!Q1476,"")</f>
        <v>0.269230769230769</v>
      </c>
      <c r="F1476" s="36" t="n">
        <f aca="false">IFERROR((Counts!R1476+Counts!V1476+Counts!W1476)/(Counts!Q1476+Counts!V1476+Counts!W1476+Counts!X1476),"")</f>
        <v>0.387096774193548</v>
      </c>
      <c r="G1476" s="36" t="n">
        <f aca="false">IFERROR((Counts!R1476+Counts!S1476+2*Counts!T1476+3*Counts!U1476)/Counts!Q1476,"")</f>
        <v>0.435897435897436</v>
      </c>
      <c r="H1476" s="35" t="n">
        <f aca="false">IFERROR(Counts!U1476,"")</f>
        <v>2</v>
      </c>
      <c r="I1476" s="36" t="n">
        <f aca="false">IFERROR(Counts!Z1476/Counts!AA1476,"")</f>
        <v>0.3625</v>
      </c>
      <c r="J1476" s="36" t="n">
        <f aca="false">IFERROR(Counts!AB1476/Counts!AA1476,"")</f>
        <v>0.327163043478261</v>
      </c>
      <c r="K1476" s="37" t="n">
        <f aca="false">IFERROR((Counts!AB1476-Counts!Z1476)/Counts!AA1476,"")</f>
        <v>-0.0353369565217391</v>
      </c>
      <c r="L1476" s="38" t="n">
        <f aca="false">IFERROR(Counts!Y1476/Counts!P1476,"")</f>
        <v>0.172043010752688</v>
      </c>
      <c r="M1476" s="38" t="n">
        <f aca="false">IFERROR(Counts!V1476/Counts!P1476,"")</f>
        <v>0.139784946236559</v>
      </c>
      <c r="N1476" s="38" t="n">
        <f aca="false">IFERROR(Counts!AD1476/Counts!AC1476,"")</f>
        <v>0.0161290322580645</v>
      </c>
      <c r="O1476" s="38" t="n">
        <f aca="false">IFERROR(Counts!AE1476/Counts!AC1476,"")</f>
        <v>0.419354838709677</v>
      </c>
      <c r="P1476" s="39" t="n">
        <f aca="false">IFERROR(Counts!AG1476/Counts!AF1476,"")</f>
        <v>86.8016129032258</v>
      </c>
      <c r="Q1476" s="38" t="n">
        <f aca="false">IFERROR(Counts!AH1476/Counts!AC1476,"")</f>
        <v>0.467741935483871</v>
      </c>
      <c r="R1476" s="38" t="n">
        <f aca="false">IFERROR(Counts!N1476/Counts!M1476,"")</f>
        <v>0.144578313253012</v>
      </c>
      <c r="S1476" s="38" t="n">
        <f aca="false">IFERROR(Counts!K1476/Counts!J1476,"")</f>
        <v>0.625</v>
      </c>
      <c r="T1476" s="38" t="n">
        <f aca="false">IFERROR(Counts!I1476/Counts!H1476,"")</f>
        <v>0.156716417910448</v>
      </c>
      <c r="U1476" s="38" t="n">
        <f aca="false">IFERROR(1-Counts!L1476/Counts!K1476,"")</f>
        <v>0.909090909090909</v>
      </c>
      <c r="V1476" s="39" t="n">
        <f aca="false">IFERROR(Counts!AJ1476/Counts!AI1476,"")</f>
        <v>69.9378151260504</v>
      </c>
      <c r="W1476" s="38" t="n">
        <f aca="false">IFERROR(Counts!AK1476/Counts!AI1476,"")</f>
        <v>0.0588235294117647</v>
      </c>
      <c r="X1476" s="40" t="n">
        <f aca="false">IFERROR(Counts!O1476,"")</f>
        <v>1.314</v>
      </c>
      <c r="Y1476" s="36" t="n">
        <f aca="false">IFERROR(INDEX('Season Counts'!$Y$2:$Y$740,$AF1476)/INDEX('Season Counts'!$X$2:$X$740,$AF1476),"")</f>
        <v>0.313827018121911</v>
      </c>
      <c r="Z1476" s="37" t="n">
        <f aca="false">IFERROR(J1476-Y1476,"")</f>
        <v>0.0133360253563498</v>
      </c>
      <c r="AA1476" s="38" t="n">
        <f aca="false">IFERROR(INDEX('Season Counts'!$K$2:$K$740,$AF1476)/INDEX('Season Counts'!$J$2:$J$740,$AF1476),"")</f>
        <v>0.222314049586777</v>
      </c>
      <c r="AB1476" s="41" t="n">
        <f aca="false">IFERROR(R1476-AA1476,"")</f>
        <v>-0.0777357363337648</v>
      </c>
      <c r="AC1476" s="39" t="n">
        <f aca="false">IFERROR(INDEX('Season Counts'!$AG$2:$AG$740,$AF1476)/INDEX('Season Counts'!$AF$2:$AF$740,$AF1476),"")</f>
        <v>70.1071942446043</v>
      </c>
      <c r="AD1476" s="40" t="n">
        <f aca="false">IFERROR(V1476-AC1476,"")</f>
        <v>-0.169379118553891</v>
      </c>
      <c r="AE1476" s="4" t="str">
        <f aca="false">IF(D1476&lt;Guide!$C$21,"Low PA",IF(TRIM(IF(ISNUMBER(AD1476),IF(N(AD1476)&lt;=-Guide!$C$24,"▼ Bat Speed  ",IF(N(AD1476)&gt;=Guide!$C$24,"▲ Bat Speed  ","")),"")&amp;IF(N(Z1476)&gt;=Guide!$C$22,"▲ Contact  ","")&amp;IF(N(Z1476)&lt;=-Guide!$C$22,"▼ Contact  ","")&amp;IF(N(AB1476)&gt;=Guide!$C$23,"▲ Chase  ","")&amp;IF(N(AB1476)&lt;=-Guide!$C$23,"▼ Chase  ",""))="","Stable",TRIM(IF(ISNUMBER(AD1476),IF(N(AD1476)&lt;=-Guide!$C$24,"▼ Bat Speed  ",IF(N(AD1476)&gt;=Guide!$C$24,"▲ Bat Speed  ","")),"")&amp;IF(N(Z1476)&gt;=Guide!$C$22,"▲ Contact  ","")&amp;IF(N(Z1476)&lt;=-Guide!$C$22,"▼ Contact  ","")&amp;IF(N(AB1476)&gt;=Guide!$C$23,"▲ Chase  ","")&amp;IF(N(AB1476)&lt;=-Guide!$C$23,"▼ Chase  ",""))))</f>
        <v>▼ Chase</v>
      </c>
      <c r="AF1476" s="35" t="n">
        <f aca="false">MATCH(Counts!A1476,'Season Counts'!$A$2:$A$740,0)</f>
        <v>382</v>
      </c>
    </row>
    <row r="1477" customFormat="false" ht="15" hidden="false" customHeight="false" outlineLevel="0" collapsed="false">
      <c r="A1477" s="34" t="str">
        <f aca="false">Counts!B1477</f>
        <v>MIA</v>
      </c>
      <c r="B1477" s="5" t="str">
        <f aca="false">Counts!C1477</f>
        <v>Jakob Marsee</v>
      </c>
      <c r="C1477" s="34" t="str">
        <f aca="false">Counts!F1477</f>
        <v>Sep</v>
      </c>
      <c r="D1477" s="35" t="n">
        <f aca="false">IFERROR(Counts!P1477,"")</f>
        <v>94</v>
      </c>
      <c r="E1477" s="36" t="n">
        <f aca="false">IFERROR(Counts!R1477/Counts!Q1477,"")</f>
        <v>0.341772151898734</v>
      </c>
      <c r="F1477" s="36" t="n">
        <f aca="false">IFERROR((Counts!R1477+Counts!V1477+Counts!W1477)/(Counts!Q1477+Counts!V1477+Counts!W1477+Counts!X1477),"")</f>
        <v>0.440860215053763</v>
      </c>
      <c r="G1477" s="36" t="n">
        <f aca="false">IFERROR((Counts!R1477+Counts!S1477+2*Counts!T1477+3*Counts!U1477)/Counts!Q1477,"")</f>
        <v>0.544303797468354</v>
      </c>
      <c r="H1477" s="35" t="n">
        <f aca="false">IFERROR(Counts!U1477,"")</f>
        <v>3</v>
      </c>
      <c r="I1477" s="36" t="n">
        <f aca="false">IFERROR(Counts!Z1477/Counts!AA1477,"")</f>
        <v>0.436021505376344</v>
      </c>
      <c r="J1477" s="36" t="n">
        <f aca="false">IFERROR(Counts!AB1477/Counts!AA1477,"")</f>
        <v>0.377913978494624</v>
      </c>
      <c r="K1477" s="37" t="n">
        <f aca="false">IFERROR((Counts!AB1477-Counts!Z1477)/Counts!AA1477,"")</f>
        <v>-0.0581075268817204</v>
      </c>
      <c r="L1477" s="38" t="n">
        <f aca="false">IFERROR(Counts!Y1477/Counts!P1477,"")</f>
        <v>0.148936170212766</v>
      </c>
      <c r="M1477" s="38" t="n">
        <f aca="false">IFERROR(Counts!V1477/Counts!P1477,"")</f>
        <v>0.106382978723404</v>
      </c>
      <c r="N1477" s="38" t="n">
        <f aca="false">IFERROR(Counts!AD1477/Counts!AC1477,"")</f>
        <v>0.0606060606060606</v>
      </c>
      <c r="O1477" s="38" t="n">
        <f aca="false">IFERROR(Counts!AE1477/Counts!AC1477,"")</f>
        <v>0.333333333333333</v>
      </c>
      <c r="P1477" s="39" t="n">
        <f aca="false">IFERROR(Counts!AG1477/Counts!AF1477,"")</f>
        <v>85.2227272727273</v>
      </c>
      <c r="Q1477" s="38" t="n">
        <f aca="false">IFERROR(Counts!AH1477/Counts!AC1477,"")</f>
        <v>0.46969696969697</v>
      </c>
      <c r="R1477" s="38" t="n">
        <f aca="false">IFERROR(Counts!N1477/Counts!M1477,"")</f>
        <v>0.236363636363636</v>
      </c>
      <c r="S1477" s="38" t="n">
        <f aca="false">IFERROR(Counts!K1477/Counts!J1477,"")</f>
        <v>0.655172413793103</v>
      </c>
      <c r="T1477" s="38" t="n">
        <f aca="false">IFERROR(Counts!I1477/Counts!H1477,"")</f>
        <v>0.130718954248366</v>
      </c>
      <c r="U1477" s="38" t="n">
        <f aca="false">IFERROR(1-Counts!L1477/Counts!K1477,"")</f>
        <v>0.956140350877193</v>
      </c>
      <c r="V1477" s="39" t="n">
        <f aca="false">IFERROR(Counts!AJ1477/Counts!AI1477,"")</f>
        <v>68.7864</v>
      </c>
      <c r="W1477" s="38" t="n">
        <f aca="false">IFERROR(Counts!AK1477/Counts!AI1477,"")</f>
        <v>0</v>
      </c>
      <c r="X1477" s="40" t="n">
        <f aca="false">IFERROR(Counts!O1477,"")</f>
        <v>9.361</v>
      </c>
      <c r="Y1477" s="36" t="n">
        <f aca="false">IFERROR(INDEX('Season Counts'!$Y$2:$Y$740,$AF1477)/INDEX('Season Counts'!$X$2:$X$740,$AF1477),"")</f>
        <v>0.313827018121911</v>
      </c>
      <c r="Z1477" s="37" t="n">
        <f aca="false">IFERROR(J1477-Y1477,"")</f>
        <v>0.0640869603727126</v>
      </c>
      <c r="AA1477" s="38" t="n">
        <f aca="false">IFERROR(INDEX('Season Counts'!$K$2:$K$740,$AF1477)/INDEX('Season Counts'!$J$2:$J$740,$AF1477),"")</f>
        <v>0.222314049586777</v>
      </c>
      <c r="AB1477" s="41" t="n">
        <f aca="false">IFERROR(R1477-AA1477,"")</f>
        <v>0.0140495867768595</v>
      </c>
      <c r="AC1477" s="39" t="n">
        <f aca="false">IFERROR(INDEX('Season Counts'!$AG$2:$AG$740,$AF1477)/INDEX('Season Counts'!$AF$2:$AF$740,$AF1477),"")</f>
        <v>70.1071942446043</v>
      </c>
      <c r="AD1477" s="40" t="n">
        <f aca="false">IFERROR(V1477-AC1477,"")</f>
        <v>-1.32079424460431</v>
      </c>
      <c r="AE1477" s="4" t="str">
        <f aca="false">IF(D1477&lt;Guide!$C$21,"Low PA",IF(TRIM(IF(ISNUMBER(AD1477),IF(N(AD1477)&lt;=-Guide!$C$24,"▼ Bat Speed  ",IF(N(AD1477)&gt;=Guide!$C$24,"▲ Bat Speed  ","")),"")&amp;IF(N(Z1477)&gt;=Guide!$C$22,"▲ Contact  ","")&amp;IF(N(Z1477)&lt;=-Guide!$C$22,"▼ Contact  ","")&amp;IF(N(AB1477)&gt;=Guide!$C$23,"▲ Chase  ","")&amp;IF(N(AB1477)&lt;=-Guide!$C$23,"▼ Chase  ",""))="","Stable",TRIM(IF(ISNUMBER(AD1477),IF(N(AD1477)&lt;=-Guide!$C$24,"▼ Bat Speed  ",IF(N(AD1477)&gt;=Guide!$C$24,"▲ Bat Speed  ","")),"")&amp;IF(N(Z1477)&gt;=Guide!$C$22,"▲ Contact  ","")&amp;IF(N(Z1477)&lt;=-Guide!$C$22,"▼ Contact  ","")&amp;IF(N(AB1477)&gt;=Guide!$C$23,"▲ Chase  ","")&amp;IF(N(AB1477)&lt;=-Guide!$C$23,"▼ Chase  ",""))))</f>
        <v>▼ Bat Speed ▲ Contact</v>
      </c>
      <c r="AF1477" s="35" t="n">
        <f aca="false">MATCH(Counts!A1477,'Season Counts'!$A$2:$A$740,0)</f>
        <v>382</v>
      </c>
    </row>
    <row r="1478" customFormat="false" ht="15" hidden="false" customHeight="false" outlineLevel="0" collapsed="false">
      <c r="A1478" s="34" t="str">
        <f aca="false">Counts!B1478</f>
        <v>MIA</v>
      </c>
      <c r="B1478" s="5" t="str">
        <f aca="false">Counts!C1478</f>
        <v>Xavier Edwards</v>
      </c>
      <c r="C1478" s="34" t="str">
        <f aca="false">Counts!F1478</f>
        <v>Mar-Apr</v>
      </c>
      <c r="D1478" s="35" t="n">
        <f aca="false">IFERROR(Counts!P1478,"")</f>
        <v>133</v>
      </c>
      <c r="E1478" s="36" t="n">
        <f aca="false">IFERROR(Counts!R1478/Counts!Q1478,"")</f>
        <v>0.336283185840708</v>
      </c>
      <c r="F1478" s="36" t="n">
        <f aca="false">IFERROR((Counts!R1478+Counts!V1478+Counts!W1478)/(Counts!Q1478+Counts!V1478+Counts!W1478+Counts!X1478),"")</f>
        <v>0.431818181818182</v>
      </c>
      <c r="G1478" s="36" t="n">
        <f aca="false">IFERROR((Counts!R1478+Counts!S1478+2*Counts!T1478+3*Counts!U1478)/Counts!Q1478,"")</f>
        <v>0.451327433628319</v>
      </c>
      <c r="H1478" s="35" t="n">
        <f aca="false">IFERROR(Counts!U1478,"")</f>
        <v>1</v>
      </c>
      <c r="I1478" s="36" t="n">
        <f aca="false">IFERROR(Counts!Z1478/Counts!AA1478,"")</f>
        <v>0.39469696969697</v>
      </c>
      <c r="J1478" s="36" t="n">
        <f aca="false">IFERROR(Counts!AB1478/Counts!AA1478,"")</f>
        <v>0.365492424242424</v>
      </c>
      <c r="K1478" s="37" t="n">
        <f aca="false">IFERROR((Counts!AB1478-Counts!Z1478)/Counts!AA1478,"")</f>
        <v>-0.0292045454545455</v>
      </c>
      <c r="L1478" s="38" t="n">
        <f aca="false">IFERROR(Counts!Y1478/Counts!P1478,"")</f>
        <v>0.112781954887218</v>
      </c>
      <c r="M1478" s="38" t="n">
        <f aca="false">IFERROR(Counts!V1478/Counts!P1478,"")</f>
        <v>0.142857142857143</v>
      </c>
      <c r="N1478" s="38" t="n">
        <f aca="false">IFERROR(Counts!AD1478/Counts!AC1478,"")</f>
        <v>0.0505050505050505</v>
      </c>
      <c r="O1478" s="38" t="n">
        <f aca="false">IFERROR(Counts!AE1478/Counts!AC1478,"")</f>
        <v>0.414141414141414</v>
      </c>
      <c r="P1478" s="39" t="n">
        <f aca="false">IFERROR(Counts!AG1478/Counts!AF1478,"")</f>
        <v>88.6919191919192</v>
      </c>
      <c r="Q1478" s="38" t="n">
        <f aca="false">IFERROR(Counts!AH1478/Counts!AC1478,"")</f>
        <v>0.373737373737374</v>
      </c>
      <c r="R1478" s="38" t="n">
        <f aca="false">IFERROR(Counts!N1478/Counts!M1478,"")</f>
        <v>0.206642066420664</v>
      </c>
      <c r="S1478" s="38" t="n">
        <f aca="false">IFERROR(Counts!K1478/Counts!J1478,"")</f>
        <v>0.604938271604938</v>
      </c>
      <c r="T1478" s="38" t="n">
        <f aca="false">IFERROR(Counts!I1478/Counts!H1478,"")</f>
        <v>0.142857142857143</v>
      </c>
      <c r="U1478" s="38" t="n">
        <f aca="false">IFERROR(1-Counts!L1478/Counts!K1478,"")</f>
        <v>0.938775510204082</v>
      </c>
      <c r="V1478" s="39" t="n">
        <f aca="false">IFERROR(Counts!AJ1478/Counts!AI1478,"")</f>
        <v>67.2523255813953</v>
      </c>
      <c r="W1478" s="38" t="n">
        <f aca="false">IFERROR(Counts!AK1478/Counts!AI1478,"")</f>
        <v>0</v>
      </c>
      <c r="X1478" s="40" t="n">
        <f aca="false">IFERROR(Counts!O1478,"")</f>
        <v>7.152</v>
      </c>
      <c r="Y1478" s="36" t="n">
        <f aca="false">IFERROR(INDEX('Season Counts'!$Y$2:$Y$740,$AF1478)/INDEX('Season Counts'!$X$2:$X$740,$AF1478),"")</f>
        <v>0.310723549488055</v>
      </c>
      <c r="Z1478" s="37" t="n">
        <f aca="false">IFERROR(J1478-Y1478,"")</f>
        <v>0.0547688747543696</v>
      </c>
      <c r="AA1478" s="38" t="n">
        <f aca="false">IFERROR(INDEX('Season Counts'!$K$2:$K$740,$AF1478)/INDEX('Season Counts'!$J$2:$J$740,$AF1478),"")</f>
        <v>0.244042728019721</v>
      </c>
      <c r="AB1478" s="41" t="n">
        <f aca="false">IFERROR(R1478-AA1478,"")</f>
        <v>-0.0374006615990564</v>
      </c>
      <c r="AC1478" s="39" t="n">
        <f aca="false">IFERROR(INDEX('Season Counts'!$AG$2:$AG$740,$AF1478)/INDEX('Season Counts'!$AF$2:$AF$740,$AF1478),"")</f>
        <v>68.3451501154734</v>
      </c>
      <c r="AD1478" s="40" t="n">
        <f aca="false">IFERROR(V1478-AC1478,"")</f>
        <v>-1.0928245340781</v>
      </c>
      <c r="AE1478" s="4" t="str">
        <f aca="false">IF(D1478&lt;Guide!$C$21,"Low PA",IF(TRIM(IF(ISNUMBER(AD1478),IF(N(AD1478)&lt;=-Guide!$C$24,"▼ Bat Speed  ",IF(N(AD1478)&gt;=Guide!$C$24,"▲ Bat Speed  ","")),"")&amp;IF(N(Z1478)&gt;=Guide!$C$22,"▲ Contact  ","")&amp;IF(N(Z1478)&lt;=-Guide!$C$22,"▼ Contact  ","")&amp;IF(N(AB1478)&gt;=Guide!$C$23,"▲ Chase  ","")&amp;IF(N(AB1478)&lt;=-Guide!$C$23,"▼ Chase  ",""))="","Stable",TRIM(IF(ISNUMBER(AD1478),IF(N(AD1478)&lt;=-Guide!$C$24,"▼ Bat Speed  ",IF(N(AD1478)&gt;=Guide!$C$24,"▲ Bat Speed  ","")),"")&amp;IF(N(Z1478)&gt;=Guide!$C$22,"▲ Contact  ","")&amp;IF(N(Z1478)&lt;=-Guide!$C$22,"▼ Contact  ","")&amp;IF(N(AB1478)&gt;=Guide!$C$23,"▲ Chase  ","")&amp;IF(N(AB1478)&lt;=-Guide!$C$23,"▼ Chase  ",""))))</f>
        <v>▼ Bat Speed ▲ Contact</v>
      </c>
      <c r="AF1478" s="35" t="n">
        <f aca="false">MATCH(Counts!A1478,'Season Counts'!$A$2:$A$740,0)</f>
        <v>383</v>
      </c>
    </row>
    <row r="1479" customFormat="false" ht="15" hidden="false" customHeight="false" outlineLevel="0" collapsed="false">
      <c r="A1479" s="34" t="str">
        <f aca="false">Counts!B1479</f>
        <v>MIA</v>
      </c>
      <c r="B1479" s="5" t="str">
        <f aca="false">Counts!C1479</f>
        <v>Xavier Edwards</v>
      </c>
      <c r="C1479" s="34" t="str">
        <f aca="false">Counts!F1479</f>
        <v>May</v>
      </c>
      <c r="D1479" s="35" t="n">
        <f aca="false">IFERROR(Counts!P1479,"")</f>
        <v>122</v>
      </c>
      <c r="E1479" s="36" t="n">
        <f aca="false">IFERROR(Counts!R1479/Counts!Q1479,"")</f>
        <v>0.290909090909091</v>
      </c>
      <c r="F1479" s="36" t="n">
        <f aca="false">IFERROR((Counts!R1479+Counts!V1479+Counts!W1479)/(Counts!Q1479+Counts!V1479+Counts!W1479+Counts!X1479),"")</f>
        <v>0.360655737704918</v>
      </c>
      <c r="G1479" s="36" t="n">
        <f aca="false">IFERROR((Counts!R1479+Counts!S1479+2*Counts!T1479+3*Counts!U1479)/Counts!Q1479,"")</f>
        <v>0.509090909090909</v>
      </c>
      <c r="H1479" s="35" t="n">
        <f aca="false">IFERROR(Counts!U1479,"")</f>
        <v>5</v>
      </c>
      <c r="I1479" s="36" t="n">
        <f aca="false">IFERROR(Counts!Z1479/Counts!AA1479,"")</f>
        <v>0.37625</v>
      </c>
      <c r="J1479" s="36" t="n">
        <f aca="false">IFERROR(Counts!AB1479/Counts!AA1479,"")</f>
        <v>0.341675</v>
      </c>
      <c r="K1479" s="37" t="n">
        <f aca="false">IFERROR((Counts!AB1479-Counts!Z1479)/Counts!AA1479,"")</f>
        <v>-0.034575</v>
      </c>
      <c r="L1479" s="38" t="n">
        <f aca="false">IFERROR(Counts!Y1479/Counts!P1479,"")</f>
        <v>0.114754098360656</v>
      </c>
      <c r="M1479" s="38" t="n">
        <f aca="false">IFERROR(Counts!V1479/Counts!P1479,"")</f>
        <v>0.0983606557377049</v>
      </c>
      <c r="N1479" s="38" t="n">
        <f aca="false">IFERROR(Counts!AD1479/Counts!AC1479,"")</f>
        <v>0.0833333333333333</v>
      </c>
      <c r="O1479" s="38" t="n">
        <f aca="false">IFERROR(Counts!AE1479/Counts!AC1479,"")</f>
        <v>0.25</v>
      </c>
      <c r="P1479" s="39" t="n">
        <f aca="false">IFERROR(Counts!AG1479/Counts!AF1479,"")</f>
        <v>84.6979166666667</v>
      </c>
      <c r="Q1479" s="38" t="n">
        <f aca="false">IFERROR(Counts!AH1479/Counts!AC1479,"")</f>
        <v>0.4375</v>
      </c>
      <c r="R1479" s="38" t="n">
        <f aca="false">IFERROR(Counts!N1479/Counts!M1479,"")</f>
        <v>0.244186046511628</v>
      </c>
      <c r="S1479" s="38" t="n">
        <f aca="false">IFERROR(Counts!K1479/Counts!J1479,"")</f>
        <v>0.61</v>
      </c>
      <c r="T1479" s="38" t="n">
        <f aca="false">IFERROR(Counts!I1479/Counts!H1479,"")</f>
        <v>0.118918918918919</v>
      </c>
      <c r="U1479" s="38" t="n">
        <f aca="false">IFERROR(1-Counts!L1479/Counts!K1479,"")</f>
        <v>0.934426229508197</v>
      </c>
      <c r="V1479" s="39" t="n">
        <f aca="false">IFERROR(Counts!AJ1479/Counts!AI1479,"")</f>
        <v>69.0544378698225</v>
      </c>
      <c r="W1479" s="38" t="n">
        <f aca="false">IFERROR(Counts!AK1479/Counts!AI1479,"")</f>
        <v>0.0355029585798817</v>
      </c>
      <c r="X1479" s="40" t="n">
        <f aca="false">IFERROR(Counts!O1479,"")</f>
        <v>6.241</v>
      </c>
      <c r="Y1479" s="36" t="n">
        <f aca="false">IFERROR(INDEX('Season Counts'!$Y$2:$Y$740,$AF1479)/INDEX('Season Counts'!$X$2:$X$740,$AF1479),"")</f>
        <v>0.310723549488055</v>
      </c>
      <c r="Z1479" s="37" t="n">
        <f aca="false">IFERROR(J1479-Y1479,"")</f>
        <v>0.0309514505119454</v>
      </c>
      <c r="AA1479" s="38" t="n">
        <f aca="false">IFERROR(INDEX('Season Counts'!$K$2:$K$740,$AF1479)/INDEX('Season Counts'!$J$2:$J$740,$AF1479),"")</f>
        <v>0.244042728019721</v>
      </c>
      <c r="AB1479" s="41" t="n">
        <f aca="false">IFERROR(R1479-AA1479,"")</f>
        <v>0.000143318491907268</v>
      </c>
      <c r="AC1479" s="39" t="n">
        <f aca="false">IFERROR(INDEX('Season Counts'!$AG$2:$AG$740,$AF1479)/INDEX('Season Counts'!$AF$2:$AF$740,$AF1479),"")</f>
        <v>68.3451501154734</v>
      </c>
      <c r="AD1479" s="40" t="n">
        <f aca="false">IFERROR(V1479-AC1479,"")</f>
        <v>0.709287754349049</v>
      </c>
      <c r="AE1479" s="4" t="str">
        <f aca="false">IF(D1479&lt;Guide!$C$21,"Low PA",IF(TRIM(IF(ISNUMBER(AD1479),IF(N(AD1479)&lt;=-Guide!$C$24,"▼ Bat Speed  ",IF(N(AD1479)&gt;=Guide!$C$24,"▲ Bat Speed  ","")),"")&amp;IF(N(Z1479)&gt;=Guide!$C$22,"▲ Contact  ","")&amp;IF(N(Z1479)&lt;=-Guide!$C$22,"▼ Contact  ","")&amp;IF(N(AB1479)&gt;=Guide!$C$23,"▲ Chase  ","")&amp;IF(N(AB1479)&lt;=-Guide!$C$23,"▼ Chase  ",""))="","Stable",TRIM(IF(ISNUMBER(AD1479),IF(N(AD1479)&lt;=-Guide!$C$24,"▼ Bat Speed  ",IF(N(AD1479)&gt;=Guide!$C$24,"▲ Bat Speed  ","")),"")&amp;IF(N(Z1479)&gt;=Guide!$C$22,"▲ Contact  ","")&amp;IF(N(Z1479)&lt;=-Guide!$C$22,"▼ Contact  ","")&amp;IF(N(AB1479)&gt;=Guide!$C$23,"▲ Chase  ","")&amp;IF(N(AB1479)&lt;=-Guide!$C$23,"▼ Chase  ",""))))</f>
        <v>Stable</v>
      </c>
      <c r="AF1479" s="35" t="n">
        <f aca="false">MATCH(Counts!A1479,'Season Counts'!$A$2:$A$740,0)</f>
        <v>383</v>
      </c>
    </row>
    <row r="1480" customFormat="false" ht="15" hidden="false" customHeight="false" outlineLevel="0" collapsed="false">
      <c r="A1480" s="34" t="str">
        <f aca="false">Counts!B1480</f>
        <v>MIA</v>
      </c>
      <c r="B1480" s="5" t="str">
        <f aca="false">Counts!C1480</f>
        <v>Xavier Edwards</v>
      </c>
      <c r="C1480" s="34" t="str">
        <f aca="false">Counts!F1480</f>
        <v>Jun</v>
      </c>
      <c r="D1480" s="35" t="n">
        <f aca="false">IFERROR(Counts!P1480,"")</f>
        <v>107</v>
      </c>
      <c r="E1480" s="36" t="n">
        <f aca="false">IFERROR(Counts!R1480/Counts!Q1480,"")</f>
        <v>0.279569892473118</v>
      </c>
      <c r="F1480" s="36" t="n">
        <f aca="false">IFERROR((Counts!R1480+Counts!V1480+Counts!W1480)/(Counts!Q1480+Counts!V1480+Counts!W1480+Counts!X1480),"")</f>
        <v>0.345794392523364</v>
      </c>
      <c r="G1480" s="36" t="n">
        <f aca="false">IFERROR((Counts!R1480+Counts!S1480+2*Counts!T1480+3*Counts!U1480)/Counts!Q1480,"")</f>
        <v>0.32258064516129</v>
      </c>
      <c r="H1480" s="35" t="n">
        <f aca="false">IFERROR(Counts!U1480,"")</f>
        <v>0</v>
      </c>
      <c r="I1480" s="36" t="n">
        <f aca="false">IFERROR(Counts!Z1480/Counts!AA1480,"")</f>
        <v>0.292307692307692</v>
      </c>
      <c r="J1480" s="36" t="n">
        <f aca="false">IFERROR(Counts!AB1480/Counts!AA1480,"")</f>
        <v>0.267038461538462</v>
      </c>
      <c r="K1480" s="37" t="n">
        <f aca="false">IFERROR((Counts!AB1480-Counts!Z1480)/Counts!AA1480,"")</f>
        <v>-0.0252692307692308</v>
      </c>
      <c r="L1480" s="38" t="n">
        <f aca="false">IFERROR(Counts!Y1480/Counts!P1480,"")</f>
        <v>0.14018691588785</v>
      </c>
      <c r="M1480" s="38" t="n">
        <f aca="false">IFERROR(Counts!V1480/Counts!P1480,"")</f>
        <v>0.102803738317757</v>
      </c>
      <c r="N1480" s="38" t="n">
        <f aca="false">IFERROR(Counts!AD1480/Counts!AC1480,"")</f>
        <v>0</v>
      </c>
      <c r="O1480" s="38" t="n">
        <f aca="false">IFERROR(Counts!AE1480/Counts!AC1480,"")</f>
        <v>0.197530864197531</v>
      </c>
      <c r="P1480" s="39" t="n">
        <f aca="false">IFERROR(Counts!AG1480/Counts!AF1480,"")</f>
        <v>84.8197530864198</v>
      </c>
      <c r="Q1480" s="38" t="n">
        <f aca="false">IFERROR(Counts!AH1480/Counts!AC1480,"")</f>
        <v>0.358024691358025</v>
      </c>
      <c r="R1480" s="38" t="n">
        <f aca="false">IFERROR(Counts!N1480/Counts!M1480,"")</f>
        <v>0.242574257425743</v>
      </c>
      <c r="S1480" s="38" t="n">
        <f aca="false">IFERROR(Counts!K1480/Counts!J1480,"")</f>
        <v>0.672727272727273</v>
      </c>
      <c r="T1480" s="38" t="n">
        <f aca="false">IFERROR(Counts!I1480/Counts!H1480,"")</f>
        <v>0.131979695431472</v>
      </c>
      <c r="U1480" s="38" t="n">
        <f aca="false">IFERROR(1-Counts!L1480/Counts!K1480,"")</f>
        <v>0.898648648648649</v>
      </c>
      <c r="V1480" s="39" t="n">
        <f aca="false">IFERROR(Counts!AJ1480/Counts!AI1480,"")</f>
        <v>68.7356725146199</v>
      </c>
      <c r="W1480" s="38" t="n">
        <f aca="false">IFERROR(Counts!AK1480/Counts!AI1480,"")</f>
        <v>0.0350877192982456</v>
      </c>
      <c r="X1480" s="40" t="n">
        <f aca="false">IFERROR(Counts!O1480,"")</f>
        <v>-2.413</v>
      </c>
      <c r="Y1480" s="36" t="n">
        <f aca="false">IFERROR(INDEX('Season Counts'!$Y$2:$Y$740,$AF1480)/INDEX('Season Counts'!$X$2:$X$740,$AF1480),"")</f>
        <v>0.310723549488055</v>
      </c>
      <c r="Z1480" s="37" t="n">
        <f aca="false">IFERROR(J1480-Y1480,"")</f>
        <v>-0.0436850879495931</v>
      </c>
      <c r="AA1480" s="38" t="n">
        <f aca="false">IFERROR(INDEX('Season Counts'!$K$2:$K$740,$AF1480)/INDEX('Season Counts'!$J$2:$J$740,$AF1480),"")</f>
        <v>0.244042728019721</v>
      </c>
      <c r="AB1480" s="41" t="n">
        <f aca="false">IFERROR(R1480-AA1480,"")</f>
        <v>-0.00146847059397806</v>
      </c>
      <c r="AC1480" s="39" t="n">
        <f aca="false">IFERROR(INDEX('Season Counts'!$AG$2:$AG$740,$AF1480)/INDEX('Season Counts'!$AF$2:$AF$740,$AF1480),"")</f>
        <v>68.3451501154734</v>
      </c>
      <c r="AD1480" s="40" t="n">
        <f aca="false">IFERROR(V1480-AC1480,"")</f>
        <v>0.390522399146434</v>
      </c>
      <c r="AE1480" s="4" t="str">
        <f aca="false">IF(D1480&lt;Guide!$C$21,"Low PA",IF(TRIM(IF(ISNUMBER(AD1480),IF(N(AD1480)&lt;=-Guide!$C$24,"▼ Bat Speed  ",IF(N(AD1480)&gt;=Guide!$C$24,"▲ Bat Speed  ","")),"")&amp;IF(N(Z1480)&gt;=Guide!$C$22,"▲ Contact  ","")&amp;IF(N(Z1480)&lt;=-Guide!$C$22,"▼ Contact  ","")&amp;IF(N(AB1480)&gt;=Guide!$C$23,"▲ Chase  ","")&amp;IF(N(AB1480)&lt;=-Guide!$C$23,"▼ Chase  ",""))="","Stable",TRIM(IF(ISNUMBER(AD1480),IF(N(AD1480)&lt;=-Guide!$C$24,"▼ Bat Speed  ",IF(N(AD1480)&gt;=Guide!$C$24,"▲ Bat Speed  ","")),"")&amp;IF(N(Z1480)&gt;=Guide!$C$22,"▲ Contact  ","")&amp;IF(N(Z1480)&lt;=-Guide!$C$22,"▼ Contact  ","")&amp;IF(N(AB1480)&gt;=Guide!$C$23,"▲ Chase  ","")&amp;IF(N(AB1480)&lt;=-Guide!$C$23,"▼ Chase  ",""))))</f>
        <v>▼ Contact</v>
      </c>
      <c r="AF1480" s="35" t="n">
        <f aca="false">MATCH(Counts!A1480,'Season Counts'!$A$2:$A$740,0)</f>
        <v>383</v>
      </c>
    </row>
    <row r="1481" customFormat="false" ht="15" hidden="false" customHeight="false" outlineLevel="0" collapsed="false">
      <c r="A1481" s="34" t="str">
        <f aca="false">Counts!B1481</f>
        <v>MIA</v>
      </c>
      <c r="B1481" s="5" t="str">
        <f aca="false">Counts!C1481</f>
        <v>Xavier Edwards</v>
      </c>
      <c r="C1481" s="34" t="str">
        <f aca="false">Counts!F1481</f>
        <v>Jul</v>
      </c>
      <c r="D1481" s="35" t="n">
        <f aca="false">IFERROR(Counts!P1481,"")</f>
        <v>105</v>
      </c>
      <c r="E1481" s="36" t="n">
        <f aca="false">IFERROR(Counts!R1481/Counts!Q1481,"")</f>
        <v>0.247191011235955</v>
      </c>
      <c r="F1481" s="36" t="n">
        <f aca="false">IFERROR((Counts!R1481+Counts!V1481+Counts!W1481)/(Counts!Q1481+Counts!V1481+Counts!W1481+Counts!X1481),"")</f>
        <v>0.336538461538462</v>
      </c>
      <c r="G1481" s="36" t="n">
        <f aca="false">IFERROR((Counts!R1481+Counts!S1481+2*Counts!T1481+3*Counts!U1481)/Counts!Q1481,"")</f>
        <v>0.280898876404494</v>
      </c>
      <c r="H1481" s="35" t="n">
        <f aca="false">IFERROR(Counts!U1481,"")</f>
        <v>0</v>
      </c>
      <c r="I1481" s="36" t="n">
        <f aca="false">IFERROR(Counts!Z1481/Counts!AA1481,"")</f>
        <v>0.287980769230769</v>
      </c>
      <c r="J1481" s="36" t="n">
        <f aca="false">IFERROR(Counts!AB1481/Counts!AA1481,"")</f>
        <v>0.285788461538462</v>
      </c>
      <c r="K1481" s="37" t="n">
        <f aca="false">IFERROR((Counts!AB1481-Counts!Z1481)/Counts!AA1481,"")</f>
        <v>-0.00219230769230767</v>
      </c>
      <c r="L1481" s="38" t="n">
        <f aca="false">IFERROR(Counts!Y1481/Counts!P1481,"")</f>
        <v>0.19047619047619</v>
      </c>
      <c r="M1481" s="38" t="n">
        <f aca="false">IFERROR(Counts!V1481/Counts!P1481,"")</f>
        <v>0.123809523809524</v>
      </c>
      <c r="N1481" s="38" t="n">
        <f aca="false">IFERROR(Counts!AD1481/Counts!AC1481,"")</f>
        <v>0.0138888888888889</v>
      </c>
      <c r="O1481" s="38" t="n">
        <f aca="false">IFERROR(Counts!AE1481/Counts!AC1481,"")</f>
        <v>0.25</v>
      </c>
      <c r="P1481" s="39" t="n">
        <f aca="false">IFERROR(Counts!AG1481/Counts!AF1481,"")</f>
        <v>83.9319444444445</v>
      </c>
      <c r="Q1481" s="38" t="n">
        <f aca="false">IFERROR(Counts!AH1481/Counts!AC1481,"")</f>
        <v>0.347222222222222</v>
      </c>
      <c r="R1481" s="38" t="n">
        <f aca="false">IFERROR(Counts!N1481/Counts!M1481,"")</f>
        <v>0.278538812785388</v>
      </c>
      <c r="S1481" s="38" t="n">
        <f aca="false">IFERROR(Counts!K1481/Counts!J1481,"")</f>
        <v>0.704663212435233</v>
      </c>
      <c r="T1481" s="38" t="n">
        <f aca="false">IFERROR(Counts!I1481/Counts!H1481,"")</f>
        <v>0.197969543147208</v>
      </c>
      <c r="U1481" s="38" t="n">
        <f aca="false">IFERROR(1-Counts!L1481/Counts!K1481,"")</f>
        <v>0.882352941176471</v>
      </c>
      <c r="V1481" s="39" t="n">
        <f aca="false">IFERROR(Counts!AJ1481/Counts!AI1481,"")</f>
        <v>68.7248484848485</v>
      </c>
      <c r="W1481" s="38" t="n">
        <f aca="false">IFERROR(Counts!AK1481/Counts!AI1481,"")</f>
        <v>0.0303030303030303</v>
      </c>
      <c r="X1481" s="40" t="n">
        <f aca="false">IFERROR(Counts!O1481,"")</f>
        <v>-2.765</v>
      </c>
      <c r="Y1481" s="36" t="n">
        <f aca="false">IFERROR(INDEX('Season Counts'!$Y$2:$Y$740,$AF1481)/INDEX('Season Counts'!$X$2:$X$740,$AF1481),"")</f>
        <v>0.310723549488055</v>
      </c>
      <c r="Z1481" s="37" t="n">
        <f aca="false">IFERROR(J1481-Y1481,"")</f>
        <v>-0.0249350879495931</v>
      </c>
      <c r="AA1481" s="38" t="n">
        <f aca="false">IFERROR(INDEX('Season Counts'!$K$2:$K$740,$AF1481)/INDEX('Season Counts'!$J$2:$J$740,$AF1481),"")</f>
        <v>0.244042728019721</v>
      </c>
      <c r="AB1481" s="41" t="n">
        <f aca="false">IFERROR(R1481-AA1481,"")</f>
        <v>0.0344960847656675</v>
      </c>
      <c r="AC1481" s="39" t="n">
        <f aca="false">IFERROR(INDEX('Season Counts'!$AG$2:$AG$740,$AF1481)/INDEX('Season Counts'!$AF$2:$AF$740,$AF1481),"")</f>
        <v>68.3451501154734</v>
      </c>
      <c r="AD1481" s="40" t="n">
        <f aca="false">IFERROR(V1481-AC1481,"")</f>
        <v>0.379698369375049</v>
      </c>
      <c r="AE1481" s="4" t="str">
        <f aca="false">IF(D1481&lt;Guide!$C$21,"Low PA",IF(TRIM(IF(ISNUMBER(AD1481),IF(N(AD1481)&lt;=-Guide!$C$24,"▼ Bat Speed  ",IF(N(AD1481)&gt;=Guide!$C$24,"▲ Bat Speed  ","")),"")&amp;IF(N(Z1481)&gt;=Guide!$C$22,"▲ Contact  ","")&amp;IF(N(Z1481)&lt;=-Guide!$C$22,"▼ Contact  ","")&amp;IF(N(AB1481)&gt;=Guide!$C$23,"▲ Chase  ","")&amp;IF(N(AB1481)&lt;=-Guide!$C$23,"▼ Chase  ",""))="","Stable",TRIM(IF(ISNUMBER(AD1481),IF(N(AD1481)&lt;=-Guide!$C$24,"▼ Bat Speed  ",IF(N(AD1481)&gt;=Guide!$C$24,"▲ Bat Speed  ","")),"")&amp;IF(N(Z1481)&gt;=Guide!$C$22,"▲ Contact  ","")&amp;IF(N(Z1481)&lt;=-Guide!$C$22,"▼ Contact  ","")&amp;IF(N(AB1481)&gt;=Guide!$C$23,"▲ Chase  ","")&amp;IF(N(AB1481)&lt;=-Guide!$C$23,"▼ Chase  ",""))))</f>
        <v>Stable</v>
      </c>
      <c r="AF1481" s="35" t="n">
        <f aca="false">MATCH(Counts!A1481,'Season Counts'!$A$2:$A$740,0)</f>
        <v>383</v>
      </c>
    </row>
    <row r="1482" customFormat="false" ht="15" hidden="false" customHeight="false" outlineLevel="0" collapsed="false">
      <c r="A1482" s="34" t="str">
        <f aca="false">Counts!B1482</f>
        <v>MIA</v>
      </c>
      <c r="B1482" s="5" t="str">
        <f aca="false">Counts!C1482</f>
        <v>Xavier Edwards</v>
      </c>
      <c r="C1482" s="34" t="str">
        <f aca="false">Counts!F1482</f>
        <v>Aug</v>
      </c>
      <c r="D1482" s="35" t="n">
        <f aca="false">IFERROR(Counts!P1482,"")</f>
        <v>107</v>
      </c>
      <c r="E1482" s="36" t="n">
        <f aca="false">IFERROR(Counts!R1482/Counts!Q1482,"")</f>
        <v>0.242105263157895</v>
      </c>
      <c r="F1482" s="36" t="n">
        <f aca="false">IFERROR((Counts!R1482+Counts!V1482+Counts!W1482)/(Counts!Q1482+Counts!V1482+Counts!W1482+Counts!X1482),"")</f>
        <v>0.311320754716981</v>
      </c>
      <c r="G1482" s="36" t="n">
        <f aca="false">IFERROR((Counts!R1482+Counts!S1482+2*Counts!T1482+3*Counts!U1482)/Counts!Q1482,"")</f>
        <v>0.273684210526316</v>
      </c>
      <c r="H1482" s="35" t="n">
        <f aca="false">IFERROR(Counts!U1482,"")</f>
        <v>0</v>
      </c>
      <c r="I1482" s="36" t="n">
        <f aca="false">IFERROR(Counts!Z1482/Counts!AA1482,"")</f>
        <v>0.273809523809524</v>
      </c>
      <c r="J1482" s="36" t="n">
        <f aca="false">IFERROR(Counts!AB1482/Counts!AA1482,"")</f>
        <v>0.2884</v>
      </c>
      <c r="K1482" s="37" t="n">
        <f aca="false">IFERROR((Counts!AB1482-Counts!Z1482)/Counts!AA1482,"")</f>
        <v>0.0145904761904762</v>
      </c>
      <c r="L1482" s="38" t="n">
        <f aca="false">IFERROR(Counts!Y1482/Counts!P1482,"")</f>
        <v>0.121495327102804</v>
      </c>
      <c r="M1482" s="38" t="n">
        <f aca="false">IFERROR(Counts!V1482/Counts!P1482,"")</f>
        <v>0.0934579439252336</v>
      </c>
      <c r="N1482" s="38" t="n">
        <f aca="false">IFERROR(Counts!AD1482/Counts!AC1482,"")</f>
        <v>0</v>
      </c>
      <c r="O1482" s="38" t="n">
        <f aca="false">IFERROR(Counts!AE1482/Counts!AC1482,"")</f>
        <v>0.297619047619048</v>
      </c>
      <c r="P1482" s="39" t="n">
        <f aca="false">IFERROR(Counts!AG1482/Counts!AF1482,"")</f>
        <v>83.9795180722892</v>
      </c>
      <c r="Q1482" s="38" t="n">
        <f aca="false">IFERROR(Counts!AH1482/Counts!AC1482,"")</f>
        <v>0.321428571428571</v>
      </c>
      <c r="R1482" s="38" t="n">
        <f aca="false">IFERROR(Counts!N1482/Counts!M1482,"")</f>
        <v>0.24537037037037</v>
      </c>
      <c r="S1482" s="38" t="n">
        <f aca="false">IFERROR(Counts!K1482/Counts!J1482,"")</f>
        <v>0.698412698412698</v>
      </c>
      <c r="T1482" s="38" t="n">
        <f aca="false">IFERROR(Counts!I1482/Counts!H1482,"")</f>
        <v>0.194594594594595</v>
      </c>
      <c r="U1482" s="38" t="n">
        <f aca="false">IFERROR(1-Counts!L1482/Counts!K1482,"")</f>
        <v>0.878787878787879</v>
      </c>
      <c r="V1482" s="39" t="n">
        <f aca="false">IFERROR(Counts!AJ1482/Counts!AI1482,"")</f>
        <v>68.1687898089172</v>
      </c>
      <c r="W1482" s="38" t="n">
        <f aca="false">IFERROR(Counts!AK1482/Counts!AI1482,"")</f>
        <v>0.0254777070063694</v>
      </c>
      <c r="X1482" s="40" t="n">
        <f aca="false">IFERROR(Counts!O1482,"")</f>
        <v>-5.643</v>
      </c>
      <c r="Y1482" s="36" t="n">
        <f aca="false">IFERROR(INDEX('Season Counts'!$Y$2:$Y$740,$AF1482)/INDEX('Season Counts'!$X$2:$X$740,$AF1482),"")</f>
        <v>0.310723549488055</v>
      </c>
      <c r="Z1482" s="37" t="n">
        <f aca="false">IFERROR(J1482-Y1482,"")</f>
        <v>-0.0223235494880547</v>
      </c>
      <c r="AA1482" s="38" t="n">
        <f aca="false">IFERROR(INDEX('Season Counts'!$K$2:$K$740,$AF1482)/INDEX('Season Counts'!$J$2:$J$740,$AF1482),"")</f>
        <v>0.244042728019721</v>
      </c>
      <c r="AB1482" s="41" t="n">
        <f aca="false">IFERROR(R1482-AA1482,"")</f>
        <v>0.00132764235064975</v>
      </c>
      <c r="AC1482" s="39" t="n">
        <f aca="false">IFERROR(INDEX('Season Counts'!$AG$2:$AG$740,$AF1482)/INDEX('Season Counts'!$AF$2:$AF$740,$AF1482),"")</f>
        <v>68.3451501154734</v>
      </c>
      <c r="AD1482" s="40" t="n">
        <f aca="false">IFERROR(V1482-AC1482,"")</f>
        <v>-0.176360306556248</v>
      </c>
      <c r="AE1482" s="4" t="str">
        <f aca="false">IF(D1482&lt;Guide!$C$21,"Low PA",IF(TRIM(IF(ISNUMBER(AD1482),IF(N(AD1482)&lt;=-Guide!$C$24,"▼ Bat Speed  ",IF(N(AD1482)&gt;=Guide!$C$24,"▲ Bat Speed  ","")),"")&amp;IF(N(Z1482)&gt;=Guide!$C$22,"▲ Contact  ","")&amp;IF(N(Z1482)&lt;=-Guide!$C$22,"▼ Contact  ","")&amp;IF(N(AB1482)&gt;=Guide!$C$23,"▲ Chase  ","")&amp;IF(N(AB1482)&lt;=-Guide!$C$23,"▼ Chase  ",""))="","Stable",TRIM(IF(ISNUMBER(AD1482),IF(N(AD1482)&lt;=-Guide!$C$24,"▼ Bat Speed  ",IF(N(AD1482)&gt;=Guide!$C$24,"▲ Bat Speed  ","")),"")&amp;IF(N(Z1482)&gt;=Guide!$C$22,"▲ Contact  ","")&amp;IF(N(Z1482)&lt;=-Guide!$C$22,"▼ Contact  ","")&amp;IF(N(AB1482)&gt;=Guide!$C$23,"▲ Chase  ","")&amp;IF(N(AB1482)&lt;=-Guide!$C$23,"▼ Chase  ",""))))</f>
        <v>Stable</v>
      </c>
      <c r="AF1482" s="35" t="n">
        <f aca="false">MATCH(Counts!A1482,'Season Counts'!$A$2:$A$740,0)</f>
        <v>383</v>
      </c>
    </row>
    <row r="1483" customFormat="false" ht="15" hidden="false" customHeight="false" outlineLevel="0" collapsed="false">
      <c r="A1483" s="34" t="str">
        <f aca="false">Counts!B1483</f>
        <v>MIA</v>
      </c>
      <c r="B1483" s="5" t="str">
        <f aca="false">Counts!C1483</f>
        <v>Xavier Edwards</v>
      </c>
      <c r="C1483" s="34" t="str">
        <f aca="false">Counts!F1483</f>
        <v>Sep</v>
      </c>
      <c r="D1483" s="35" t="n">
        <f aca="false">IFERROR(Counts!P1483,"")</f>
        <v>21</v>
      </c>
      <c r="E1483" s="36" t="n">
        <f aca="false">IFERROR(Counts!R1483/Counts!Q1483,"")</f>
        <v>0.222222222222222</v>
      </c>
      <c r="F1483" s="36" t="n">
        <f aca="false">IFERROR((Counts!R1483+Counts!V1483+Counts!W1483)/(Counts!Q1483+Counts!V1483+Counts!W1483+Counts!X1483),"")</f>
        <v>0.333333333333333</v>
      </c>
      <c r="G1483" s="36" t="n">
        <f aca="false">IFERROR((Counts!R1483+Counts!S1483+2*Counts!T1483+3*Counts!U1483)/Counts!Q1483,"")</f>
        <v>0.222222222222222</v>
      </c>
      <c r="H1483" s="35" t="n">
        <f aca="false">IFERROR(Counts!U1483,"")</f>
        <v>0</v>
      </c>
      <c r="I1483" s="36" t="n">
        <f aca="false">IFERROR(Counts!Z1483/Counts!AA1483,"")</f>
        <v>0.271428571428571</v>
      </c>
      <c r="J1483" s="36" t="n">
        <f aca="false">IFERROR(Counts!AB1483/Counts!AA1483,"")</f>
        <v>0.241047619047619</v>
      </c>
      <c r="K1483" s="37" t="n">
        <f aca="false">IFERROR((Counts!AB1483-Counts!Z1483)/Counts!AA1483,"")</f>
        <v>-0.0303809523809524</v>
      </c>
      <c r="L1483" s="38" t="n">
        <f aca="false">IFERROR(Counts!Y1483/Counts!P1483,"")</f>
        <v>0.285714285714286</v>
      </c>
      <c r="M1483" s="38" t="n">
        <f aca="false">IFERROR(Counts!V1483/Counts!P1483,"")</f>
        <v>0.142857142857143</v>
      </c>
      <c r="N1483" s="38" t="n">
        <f aca="false">IFERROR(Counts!AD1483/Counts!AC1483,"")</f>
        <v>0</v>
      </c>
      <c r="O1483" s="38" t="n">
        <f aca="false">IFERROR(Counts!AE1483/Counts!AC1483,"")</f>
        <v>0.166666666666667</v>
      </c>
      <c r="P1483" s="39" t="n">
        <f aca="false">IFERROR(Counts!AG1483/Counts!AF1483,"")</f>
        <v>87.35</v>
      </c>
      <c r="Q1483" s="38" t="n">
        <f aca="false">IFERROR(Counts!AH1483/Counts!AC1483,"")</f>
        <v>0.333333333333333</v>
      </c>
      <c r="R1483" s="38" t="n">
        <f aca="false">IFERROR(Counts!N1483/Counts!M1483,"")</f>
        <v>0.294117647058824</v>
      </c>
      <c r="S1483" s="38" t="n">
        <f aca="false">IFERROR(Counts!K1483/Counts!J1483,"")</f>
        <v>0.641025641025641</v>
      </c>
      <c r="T1483" s="38" t="n">
        <f aca="false">IFERROR(Counts!I1483/Counts!H1483,"")</f>
        <v>0.275</v>
      </c>
      <c r="U1483" s="38" t="n">
        <f aca="false">IFERROR(1-Counts!L1483/Counts!K1483,"")</f>
        <v>0.84</v>
      </c>
      <c r="V1483" s="39" t="n">
        <f aca="false">IFERROR(Counts!AJ1483/Counts!AI1483,"")</f>
        <v>67.29375</v>
      </c>
      <c r="W1483" s="38" t="n">
        <f aca="false">IFERROR(Counts!AK1483/Counts!AI1483,"")</f>
        <v>0</v>
      </c>
      <c r="X1483" s="40" t="n">
        <f aca="false">IFERROR(Counts!O1483,"")</f>
        <v>-0.948</v>
      </c>
      <c r="Y1483" s="36" t="n">
        <f aca="false">IFERROR(INDEX('Season Counts'!$Y$2:$Y$740,$AF1483)/INDEX('Season Counts'!$X$2:$X$740,$AF1483),"")</f>
        <v>0.310723549488055</v>
      </c>
      <c r="Z1483" s="37" t="n">
        <f aca="false">IFERROR(J1483-Y1483,"")</f>
        <v>-0.0696759304404356</v>
      </c>
      <c r="AA1483" s="38" t="n">
        <f aca="false">IFERROR(INDEX('Season Counts'!$K$2:$K$740,$AF1483)/INDEX('Season Counts'!$J$2:$J$740,$AF1483),"")</f>
        <v>0.244042728019721</v>
      </c>
      <c r="AB1483" s="41" t="n">
        <f aca="false">IFERROR(R1483-AA1483,"")</f>
        <v>0.0500749190391029</v>
      </c>
      <c r="AC1483" s="39" t="n">
        <f aca="false">IFERROR(INDEX('Season Counts'!$AG$2:$AG$740,$AF1483)/INDEX('Season Counts'!$AF$2:$AF$740,$AF1483),"")</f>
        <v>68.3451501154734</v>
      </c>
      <c r="AD1483" s="40" t="n">
        <f aca="false">IFERROR(V1483-AC1483,"")</f>
        <v>-1.05140011547344</v>
      </c>
      <c r="AE1483" s="4" t="str">
        <f aca="false">IF(D1483&lt;Guide!$C$21,"Low PA",IF(TRIM(IF(ISNUMBER(AD1483),IF(N(AD1483)&lt;=-Guide!$C$24,"▼ Bat Speed  ",IF(N(AD1483)&gt;=Guide!$C$24,"▲ Bat Speed  ","")),"")&amp;IF(N(Z1483)&gt;=Guide!$C$22,"▲ Contact  ","")&amp;IF(N(Z1483)&lt;=-Guide!$C$22,"▼ Contact  ","")&amp;IF(N(AB1483)&gt;=Guide!$C$23,"▲ Chase  ","")&amp;IF(N(AB1483)&lt;=-Guide!$C$23,"▼ Chase  ",""))="","Stable",TRIM(IF(ISNUMBER(AD1483),IF(N(AD1483)&lt;=-Guide!$C$24,"▼ Bat Speed  ",IF(N(AD1483)&gt;=Guide!$C$24,"▲ Bat Speed  ","")),"")&amp;IF(N(Z1483)&gt;=Guide!$C$22,"▲ Contact  ","")&amp;IF(N(Z1483)&lt;=-Guide!$C$22,"▼ Contact  ","")&amp;IF(N(AB1483)&gt;=Guide!$C$23,"▲ Chase  ","")&amp;IF(N(AB1483)&lt;=-Guide!$C$23,"▼ Chase  ",""))))</f>
        <v>Low PA</v>
      </c>
      <c r="AF1483" s="35" t="n">
        <f aca="false">MATCH(Counts!A1483,'Season Counts'!$A$2:$A$740,0)</f>
        <v>383</v>
      </c>
    </row>
    <row r="1484" customFormat="false" ht="15" hidden="false" customHeight="false" outlineLevel="0" collapsed="false">
      <c r="A1484" s="34" t="str">
        <f aca="false">Counts!B1484</f>
        <v>MIA</v>
      </c>
      <c r="B1484" s="5" t="str">
        <f aca="false">Counts!C1484</f>
        <v>Kyle Stowers</v>
      </c>
      <c r="C1484" s="34" t="str">
        <f aca="false">Counts!F1484</f>
        <v>Mar-Apr</v>
      </c>
      <c r="D1484" s="35" t="n">
        <f aca="false">IFERROR(Counts!P1484,"")</f>
        <v>41</v>
      </c>
      <c r="E1484" s="36" t="n">
        <f aca="false">IFERROR(Counts!R1484/Counts!Q1484,"")</f>
        <v>0.228571428571429</v>
      </c>
      <c r="F1484" s="36" t="n">
        <f aca="false">IFERROR((Counts!R1484+Counts!V1484+Counts!W1484)/(Counts!Q1484+Counts!V1484+Counts!W1484+Counts!X1484),"")</f>
        <v>0.341463414634146</v>
      </c>
      <c r="G1484" s="36" t="n">
        <f aca="false">IFERROR((Counts!R1484+Counts!S1484+2*Counts!T1484+3*Counts!U1484)/Counts!Q1484,"")</f>
        <v>0.314285714285714</v>
      </c>
      <c r="H1484" s="35" t="n">
        <f aca="false">IFERROR(Counts!U1484,"")</f>
        <v>0</v>
      </c>
      <c r="I1484" s="36" t="n">
        <f aca="false">IFERROR(Counts!Z1484/Counts!AA1484,"")</f>
        <v>0.29375</v>
      </c>
      <c r="J1484" s="36" t="n">
        <f aca="false">IFERROR(Counts!AB1484/Counts!AA1484,"")</f>
        <v>0.343925</v>
      </c>
      <c r="K1484" s="37" t="n">
        <f aca="false">IFERROR((Counts!AB1484-Counts!Z1484)/Counts!AA1484,"")</f>
        <v>0.050175</v>
      </c>
      <c r="L1484" s="38" t="n">
        <f aca="false">IFERROR(Counts!Y1484/Counts!P1484,"")</f>
        <v>0.195121951219512</v>
      </c>
      <c r="M1484" s="38" t="n">
        <f aca="false">IFERROR(Counts!V1484/Counts!P1484,"")</f>
        <v>0.121951219512195</v>
      </c>
      <c r="N1484" s="38" t="n">
        <f aca="false">IFERROR(Counts!AD1484/Counts!AC1484,"")</f>
        <v>0.037037037037037</v>
      </c>
      <c r="O1484" s="38" t="n">
        <f aca="false">IFERROR(Counts!AE1484/Counts!AC1484,"")</f>
        <v>0.666666666666667</v>
      </c>
      <c r="P1484" s="39" t="n">
        <f aca="false">IFERROR(Counts!AG1484/Counts!AF1484,"")</f>
        <v>92.7814814814815</v>
      </c>
      <c r="Q1484" s="38" t="n">
        <f aca="false">IFERROR(Counts!AH1484/Counts!AC1484,"")</f>
        <v>0.259259259259259</v>
      </c>
      <c r="R1484" s="38" t="n">
        <f aca="false">IFERROR(Counts!N1484/Counts!M1484,"")</f>
        <v>0.381578947368421</v>
      </c>
      <c r="S1484" s="38" t="n">
        <f aca="false">IFERROR(Counts!K1484/Counts!J1484,"")</f>
        <v>0.803030303030303</v>
      </c>
      <c r="T1484" s="38" t="n">
        <f aca="false">IFERROR(Counts!I1484/Counts!H1484,"")</f>
        <v>0.25609756097561</v>
      </c>
      <c r="U1484" s="38" t="n">
        <f aca="false">IFERROR(1-Counts!L1484/Counts!K1484,"")</f>
        <v>0.849056603773585</v>
      </c>
      <c r="V1484" s="39" t="n">
        <f aca="false">IFERROR(Counts!AJ1484/Counts!AI1484,"")</f>
        <v>74.7797297297297</v>
      </c>
      <c r="W1484" s="38" t="n">
        <f aca="false">IFERROR(Counts!AK1484/Counts!AI1484,"")</f>
        <v>0.445945945945946</v>
      </c>
      <c r="X1484" s="40" t="n">
        <f aca="false">IFERROR(Counts!O1484,"")</f>
        <v>-1.417</v>
      </c>
      <c r="Y1484" s="36" t="n">
        <f aca="false">IFERROR(INDEX('Season Counts'!$Y$2:$Y$740,$AF1484)/INDEX('Season Counts'!$X$2:$X$740,$AF1484),"")</f>
        <v>0.328828063241107</v>
      </c>
      <c r="Z1484" s="37" t="n">
        <f aca="false">IFERROR(J1484-Y1484,"")</f>
        <v>0.0150969367588933</v>
      </c>
      <c r="AA1484" s="38" t="n">
        <f aca="false">IFERROR(INDEX('Season Counts'!$K$2:$K$740,$AF1484)/INDEX('Season Counts'!$J$2:$J$740,$AF1484),"")</f>
        <v>0.337429111531191</v>
      </c>
      <c r="AB1484" s="41" t="n">
        <f aca="false">IFERROR(R1484-AA1484,"")</f>
        <v>0.0441498358372301</v>
      </c>
      <c r="AC1484" s="39" t="n">
        <f aca="false">IFERROR(INDEX('Season Counts'!$AG$2:$AG$740,$AF1484)/INDEX('Season Counts'!$AF$2:$AF$740,$AF1484),"")</f>
        <v>75.4499447513812</v>
      </c>
      <c r="AD1484" s="40" t="n">
        <f aca="false">IFERROR(V1484-AC1484,"")</f>
        <v>-0.670215021651487</v>
      </c>
      <c r="AE1484" s="4" t="str">
        <f aca="false">IF(D1484&lt;Guide!$C$21,"Low PA",IF(TRIM(IF(ISNUMBER(AD1484),IF(N(AD1484)&lt;=-Guide!$C$24,"▼ Bat Speed  ",IF(N(AD1484)&gt;=Guide!$C$24,"▲ Bat Speed  ","")),"")&amp;IF(N(Z1484)&gt;=Guide!$C$22,"▲ Contact  ","")&amp;IF(N(Z1484)&lt;=-Guide!$C$22,"▼ Contact  ","")&amp;IF(N(AB1484)&gt;=Guide!$C$23,"▲ Chase  ","")&amp;IF(N(AB1484)&lt;=-Guide!$C$23,"▼ Chase  ",""))="","Stable",TRIM(IF(ISNUMBER(AD1484),IF(N(AD1484)&lt;=-Guide!$C$24,"▼ Bat Speed  ",IF(N(AD1484)&gt;=Guide!$C$24,"▲ Bat Speed  ","")),"")&amp;IF(N(Z1484)&gt;=Guide!$C$22,"▲ Contact  ","")&amp;IF(N(Z1484)&lt;=-Guide!$C$22,"▼ Contact  ","")&amp;IF(N(AB1484)&gt;=Guide!$C$23,"▲ Chase  ","")&amp;IF(N(AB1484)&lt;=-Guide!$C$23,"▼ Chase  ",""))))</f>
        <v>▲ Chase</v>
      </c>
      <c r="AF1484" s="35" t="n">
        <f aca="false">MATCH(Counts!A1484,'Season Counts'!$A$2:$A$740,0)</f>
        <v>384</v>
      </c>
    </row>
    <row r="1485" customFormat="false" ht="15" hidden="false" customHeight="false" outlineLevel="0" collapsed="false">
      <c r="A1485" s="34" t="str">
        <f aca="false">Counts!B1485</f>
        <v>MIA</v>
      </c>
      <c r="B1485" s="5" t="str">
        <f aca="false">Counts!C1485</f>
        <v>Kyle Stowers</v>
      </c>
      <c r="C1485" s="34" t="str">
        <f aca="false">Counts!F1485</f>
        <v>May</v>
      </c>
      <c r="D1485" s="35" t="n">
        <f aca="false">IFERROR(Counts!P1485,"")</f>
        <v>111</v>
      </c>
      <c r="E1485" s="36" t="n">
        <f aca="false">IFERROR(Counts!R1485/Counts!Q1485,"")</f>
        <v>0.217821782178218</v>
      </c>
      <c r="F1485" s="36" t="n">
        <f aca="false">IFERROR((Counts!R1485+Counts!V1485+Counts!W1485)/(Counts!Q1485+Counts!V1485+Counts!W1485+Counts!X1485),"")</f>
        <v>0.288288288288288</v>
      </c>
      <c r="G1485" s="36" t="n">
        <f aca="false">IFERROR((Counts!R1485+Counts!S1485+2*Counts!T1485+3*Counts!U1485)/Counts!Q1485,"")</f>
        <v>0.376237623762376</v>
      </c>
      <c r="H1485" s="35" t="n">
        <f aca="false">IFERROR(Counts!U1485,"")</f>
        <v>3</v>
      </c>
      <c r="I1485" s="36" t="n">
        <f aca="false">IFERROR(Counts!Z1485/Counts!AA1485,"")</f>
        <v>0.293243243243243</v>
      </c>
      <c r="J1485" s="36" t="n">
        <f aca="false">IFERROR(Counts!AB1485/Counts!AA1485,"")</f>
        <v>0.288963963963964</v>
      </c>
      <c r="K1485" s="37" t="n">
        <f aca="false">IFERROR((Counts!AB1485-Counts!Z1485)/Counts!AA1485,"")</f>
        <v>-0.00427927927927923</v>
      </c>
      <c r="L1485" s="38" t="n">
        <f aca="false">IFERROR(Counts!Y1485/Counts!P1485,"")</f>
        <v>0.324324324324324</v>
      </c>
      <c r="M1485" s="38" t="n">
        <f aca="false">IFERROR(Counts!V1485/Counts!P1485,"")</f>
        <v>0.0810810810810811</v>
      </c>
      <c r="N1485" s="38" t="n">
        <f aca="false">IFERROR(Counts!AD1485/Counts!AC1485,"")</f>
        <v>0.0769230769230769</v>
      </c>
      <c r="O1485" s="38" t="n">
        <f aca="false">IFERROR(Counts!AE1485/Counts!AC1485,"")</f>
        <v>0.430769230769231</v>
      </c>
      <c r="P1485" s="39" t="n">
        <f aca="false">IFERROR(Counts!AG1485/Counts!AF1485,"")</f>
        <v>89.6353846153846</v>
      </c>
      <c r="Q1485" s="38" t="n">
        <f aca="false">IFERROR(Counts!AH1485/Counts!AC1485,"")</f>
        <v>0.369230769230769</v>
      </c>
      <c r="R1485" s="38" t="n">
        <f aca="false">IFERROR(Counts!N1485/Counts!M1485,"")</f>
        <v>0.355102040816327</v>
      </c>
      <c r="S1485" s="38" t="n">
        <f aca="false">IFERROR(Counts!K1485/Counts!J1485,"")</f>
        <v>0.743589743589744</v>
      </c>
      <c r="T1485" s="38" t="n">
        <f aca="false">IFERROR(Counts!I1485/Counts!H1485,"")</f>
        <v>0.349137931034483</v>
      </c>
      <c r="U1485" s="38" t="n">
        <f aca="false">IFERROR(1-Counts!L1485/Counts!K1485,"")</f>
        <v>0.758620689655172</v>
      </c>
      <c r="V1485" s="39" t="n">
        <f aca="false">IFERROR(Counts!AJ1485/Counts!AI1485,"")</f>
        <v>74.6078048780488</v>
      </c>
      <c r="W1485" s="38" t="n">
        <f aca="false">IFERROR(Counts!AK1485/Counts!AI1485,"")</f>
        <v>0.468292682926829</v>
      </c>
      <c r="X1485" s="40" t="n">
        <f aca="false">IFERROR(Counts!O1485,"")</f>
        <v>-0.352</v>
      </c>
      <c r="Y1485" s="36" t="n">
        <f aca="false">IFERROR(INDEX('Season Counts'!$Y$2:$Y$740,$AF1485)/INDEX('Season Counts'!$X$2:$X$740,$AF1485),"")</f>
        <v>0.328828063241107</v>
      </c>
      <c r="Z1485" s="37" t="n">
        <f aca="false">IFERROR(J1485-Y1485,"")</f>
        <v>-0.0398640992771427</v>
      </c>
      <c r="AA1485" s="38" t="n">
        <f aca="false">IFERROR(INDEX('Season Counts'!$K$2:$K$740,$AF1485)/INDEX('Season Counts'!$J$2:$J$740,$AF1485),"")</f>
        <v>0.337429111531191</v>
      </c>
      <c r="AB1485" s="41" t="n">
        <f aca="false">IFERROR(R1485-AA1485,"")</f>
        <v>0.0176729292851356</v>
      </c>
      <c r="AC1485" s="39" t="n">
        <f aca="false">IFERROR(INDEX('Season Counts'!$AG$2:$AG$740,$AF1485)/INDEX('Season Counts'!$AF$2:$AF$740,$AF1485),"")</f>
        <v>75.4499447513812</v>
      </c>
      <c r="AD1485" s="40" t="n">
        <f aca="false">IFERROR(V1485-AC1485,"")</f>
        <v>-0.842139873332428</v>
      </c>
      <c r="AE1485" s="4" t="str">
        <f aca="false">IF(D1485&lt;Guide!$C$21,"Low PA",IF(TRIM(IF(ISNUMBER(AD1485),IF(N(AD1485)&lt;=-Guide!$C$24,"▼ Bat Speed  ",IF(N(AD1485)&gt;=Guide!$C$24,"▲ Bat Speed  ","")),"")&amp;IF(N(Z1485)&gt;=Guide!$C$22,"▲ Contact  ","")&amp;IF(N(Z1485)&lt;=-Guide!$C$22,"▼ Contact  ","")&amp;IF(N(AB1485)&gt;=Guide!$C$23,"▲ Chase  ","")&amp;IF(N(AB1485)&lt;=-Guide!$C$23,"▼ Chase  ",""))="","Stable",TRIM(IF(ISNUMBER(AD1485),IF(N(AD1485)&lt;=-Guide!$C$24,"▼ Bat Speed  ",IF(N(AD1485)&gt;=Guide!$C$24,"▲ Bat Speed  ","")),"")&amp;IF(N(Z1485)&gt;=Guide!$C$22,"▲ Contact  ","")&amp;IF(N(Z1485)&lt;=-Guide!$C$22,"▼ Contact  ","")&amp;IF(N(AB1485)&gt;=Guide!$C$23,"▲ Chase  ","")&amp;IF(N(AB1485)&lt;=-Guide!$C$23,"▼ Chase  ",""))))</f>
        <v>Stable</v>
      </c>
      <c r="AF1485" s="35" t="n">
        <f aca="false">MATCH(Counts!A1485,'Season Counts'!$A$2:$A$740,0)</f>
        <v>384</v>
      </c>
    </row>
    <row r="1486" customFormat="false" ht="15" hidden="false" customHeight="false" outlineLevel="0" collapsed="false">
      <c r="A1486" s="34" t="str">
        <f aca="false">Counts!B1486</f>
        <v>MIA</v>
      </c>
      <c r="B1486" s="5" t="str">
        <f aca="false">Counts!C1486</f>
        <v>Kyle Stowers</v>
      </c>
      <c r="C1486" s="34" t="str">
        <f aca="false">Counts!F1486</f>
        <v>Jun</v>
      </c>
      <c r="D1486" s="35" t="n">
        <f aca="false">IFERROR(Counts!P1486,"")</f>
        <v>111</v>
      </c>
      <c r="E1486" s="36" t="n">
        <f aca="false">IFERROR(Counts!R1486/Counts!Q1486,"")</f>
        <v>0.25531914893617</v>
      </c>
      <c r="F1486" s="36" t="n">
        <f aca="false">IFERROR((Counts!R1486+Counts!V1486+Counts!W1486)/(Counts!Q1486+Counts!V1486+Counts!W1486+Counts!X1486),"")</f>
        <v>0.354545454545455</v>
      </c>
      <c r="G1486" s="36" t="n">
        <f aca="false">IFERROR((Counts!R1486+Counts!S1486+2*Counts!T1486+3*Counts!U1486)/Counts!Q1486,"")</f>
        <v>0.542553191489362</v>
      </c>
      <c r="H1486" s="35" t="n">
        <f aca="false">IFERROR(Counts!U1486,"")</f>
        <v>5</v>
      </c>
      <c r="I1486" s="36" t="n">
        <f aca="false">IFERROR(Counts!Z1486/Counts!AA1486,"")</f>
        <v>0.377064220183486</v>
      </c>
      <c r="J1486" s="36" t="n">
        <f aca="false">IFERROR(Counts!AB1486/Counts!AA1486,"")</f>
        <v>0.371256880733945</v>
      </c>
      <c r="K1486" s="37" t="n">
        <f aca="false">IFERROR((Counts!AB1486-Counts!Z1486)/Counts!AA1486,"")</f>
        <v>-0.00580733944954131</v>
      </c>
      <c r="L1486" s="38" t="n">
        <f aca="false">IFERROR(Counts!Y1486/Counts!P1486,"")</f>
        <v>0.342342342342342</v>
      </c>
      <c r="M1486" s="38" t="n">
        <f aca="false">IFERROR(Counts!V1486/Counts!P1486,"")</f>
        <v>0.0990990990990991</v>
      </c>
      <c r="N1486" s="38" t="n">
        <f aca="false">IFERROR(Counts!AD1486/Counts!AC1486,"")</f>
        <v>0.189655172413793</v>
      </c>
      <c r="O1486" s="38" t="n">
        <f aca="false">IFERROR(Counts!AE1486/Counts!AC1486,"")</f>
        <v>0.568965517241379</v>
      </c>
      <c r="P1486" s="39" t="n">
        <f aca="false">IFERROR(Counts!AG1486/Counts!AF1486,"")</f>
        <v>90.8344827586207</v>
      </c>
      <c r="Q1486" s="38" t="n">
        <f aca="false">IFERROR(Counts!AH1486/Counts!AC1486,"")</f>
        <v>0.396551724137931</v>
      </c>
      <c r="R1486" s="38" t="n">
        <f aca="false">IFERROR(Counts!N1486/Counts!M1486,"")</f>
        <v>0.296296296296296</v>
      </c>
      <c r="S1486" s="38" t="n">
        <f aca="false">IFERROR(Counts!K1486/Counts!J1486,"")</f>
        <v>0.756345177664975</v>
      </c>
      <c r="T1486" s="38" t="n">
        <f aca="false">IFERROR(Counts!I1486/Counts!H1486,"")</f>
        <v>0.366197183098592</v>
      </c>
      <c r="U1486" s="38" t="n">
        <f aca="false">IFERROR(1-Counts!L1486/Counts!K1486,"")</f>
        <v>0.758389261744967</v>
      </c>
      <c r="V1486" s="39" t="n">
        <f aca="false">IFERROR(Counts!AJ1486/Counts!AI1486,"")</f>
        <v>75.9797752808989</v>
      </c>
      <c r="W1486" s="38" t="n">
        <f aca="false">IFERROR(Counts!AK1486/Counts!AI1486,"")</f>
        <v>0.634831460674157</v>
      </c>
      <c r="X1486" s="40" t="n">
        <f aca="false">IFERROR(Counts!O1486,"")</f>
        <v>6.493</v>
      </c>
      <c r="Y1486" s="36" t="n">
        <f aca="false">IFERROR(INDEX('Season Counts'!$Y$2:$Y$740,$AF1486)/INDEX('Season Counts'!$X$2:$X$740,$AF1486),"")</f>
        <v>0.328828063241107</v>
      </c>
      <c r="Z1486" s="37" t="n">
        <f aca="false">IFERROR(J1486-Y1486,"")</f>
        <v>0.0424288174928382</v>
      </c>
      <c r="AA1486" s="38" t="n">
        <f aca="false">IFERROR(INDEX('Season Counts'!$K$2:$K$740,$AF1486)/INDEX('Season Counts'!$J$2:$J$740,$AF1486),"")</f>
        <v>0.337429111531191</v>
      </c>
      <c r="AB1486" s="41" t="n">
        <f aca="false">IFERROR(R1486-AA1486,"")</f>
        <v>-0.0411328152348947</v>
      </c>
      <c r="AC1486" s="39" t="n">
        <f aca="false">IFERROR(INDEX('Season Counts'!$AG$2:$AG$740,$AF1486)/INDEX('Season Counts'!$AF$2:$AF$740,$AF1486),"")</f>
        <v>75.4499447513812</v>
      </c>
      <c r="AD1486" s="40" t="n">
        <f aca="false">IFERROR(V1486-AC1486,"")</f>
        <v>0.529830529517668</v>
      </c>
      <c r="AE1486" s="4" t="str">
        <f aca="false">IF(D1486&lt;Guide!$C$21,"Low PA",IF(TRIM(IF(ISNUMBER(AD1486),IF(N(AD1486)&lt;=-Guide!$C$24,"▼ Bat Speed  ",IF(N(AD1486)&gt;=Guide!$C$24,"▲ Bat Speed  ","")),"")&amp;IF(N(Z1486)&gt;=Guide!$C$22,"▲ Contact  ","")&amp;IF(N(Z1486)&lt;=-Guide!$C$22,"▼ Contact  ","")&amp;IF(N(AB1486)&gt;=Guide!$C$23,"▲ Chase  ","")&amp;IF(N(AB1486)&lt;=-Guide!$C$23,"▼ Chase  ",""))="","Stable",TRIM(IF(ISNUMBER(AD1486),IF(N(AD1486)&lt;=-Guide!$C$24,"▼ Bat Speed  ",IF(N(AD1486)&gt;=Guide!$C$24,"▲ Bat Speed  ","")),"")&amp;IF(N(Z1486)&gt;=Guide!$C$22,"▲ Contact  ","")&amp;IF(N(Z1486)&lt;=-Guide!$C$22,"▼ Contact  ","")&amp;IF(N(AB1486)&gt;=Guide!$C$23,"▲ Chase  ","")&amp;IF(N(AB1486)&lt;=-Guide!$C$23,"▼ Chase  ",""))))</f>
        <v>▲ Contact ▼ Chase</v>
      </c>
      <c r="AF1486" s="35" t="n">
        <f aca="false">MATCH(Counts!A1486,'Season Counts'!$A$2:$A$740,0)</f>
        <v>384</v>
      </c>
    </row>
    <row r="1487" customFormat="false" ht="15" hidden="false" customHeight="false" outlineLevel="0" collapsed="false">
      <c r="A1487" s="34" t="str">
        <f aca="false">Counts!B1487</f>
        <v>MIA</v>
      </c>
      <c r="B1487" s="5" t="str">
        <f aca="false">Counts!C1487</f>
        <v>Kyle Stowers</v>
      </c>
      <c r="C1487" s="34" t="str">
        <f aca="false">Counts!F1487</f>
        <v>Jul</v>
      </c>
      <c r="D1487" s="35" t="n">
        <f aca="false">IFERROR(Counts!P1487,"")</f>
        <v>102</v>
      </c>
      <c r="E1487" s="36" t="n">
        <f aca="false">IFERROR(Counts!R1487/Counts!Q1487,"")</f>
        <v>0.241758241758242</v>
      </c>
      <c r="F1487" s="36" t="n">
        <f aca="false">IFERROR((Counts!R1487+Counts!V1487+Counts!W1487)/(Counts!Q1487+Counts!V1487+Counts!W1487+Counts!X1487),"")</f>
        <v>0.313725490196078</v>
      </c>
      <c r="G1487" s="36" t="n">
        <f aca="false">IFERROR((Counts!R1487+Counts!S1487+2*Counts!T1487+3*Counts!U1487)/Counts!Q1487,"")</f>
        <v>0.54945054945055</v>
      </c>
      <c r="H1487" s="35" t="n">
        <f aca="false">IFERROR(Counts!U1487,"")</f>
        <v>8</v>
      </c>
      <c r="I1487" s="36" t="n">
        <f aca="false">IFERROR(Counts!Z1487/Counts!AA1487,"")</f>
        <v>0.362745098039216</v>
      </c>
      <c r="J1487" s="36" t="n">
        <f aca="false">IFERROR(Counts!AB1487/Counts!AA1487,"")</f>
        <v>0.333039215686275</v>
      </c>
      <c r="K1487" s="37" t="n">
        <f aca="false">IFERROR((Counts!AB1487-Counts!Z1487)/Counts!AA1487,"")</f>
        <v>-0.0297058823529412</v>
      </c>
      <c r="L1487" s="38" t="n">
        <f aca="false">IFERROR(Counts!Y1487/Counts!P1487,"")</f>
        <v>0.333333333333333</v>
      </c>
      <c r="M1487" s="38" t="n">
        <f aca="false">IFERROR(Counts!V1487/Counts!P1487,"")</f>
        <v>0.0882352941176471</v>
      </c>
      <c r="N1487" s="38" t="n">
        <f aca="false">IFERROR(Counts!AD1487/Counts!AC1487,"")</f>
        <v>0.155172413793103</v>
      </c>
      <c r="O1487" s="38" t="n">
        <f aca="false">IFERROR(Counts!AE1487/Counts!AC1487,"")</f>
        <v>0.586206896551724</v>
      </c>
      <c r="P1487" s="39" t="n">
        <f aca="false">IFERROR(Counts!AG1487/Counts!AF1487,"")</f>
        <v>94.3775862068966</v>
      </c>
      <c r="Q1487" s="38" t="n">
        <f aca="false">IFERROR(Counts!AH1487/Counts!AC1487,"")</f>
        <v>0.327586206896552</v>
      </c>
      <c r="R1487" s="38" t="n">
        <f aca="false">IFERROR(Counts!N1487/Counts!M1487,"")</f>
        <v>0.308823529411765</v>
      </c>
      <c r="S1487" s="38" t="n">
        <f aca="false">IFERROR(Counts!K1487/Counts!J1487,"")</f>
        <v>0.738888888888889</v>
      </c>
      <c r="T1487" s="38" t="n">
        <f aca="false">IFERROR(Counts!I1487/Counts!H1487,"")</f>
        <v>0.311224489795918</v>
      </c>
      <c r="U1487" s="38" t="n">
        <f aca="false">IFERROR(1-Counts!L1487/Counts!K1487,"")</f>
        <v>0.81203007518797</v>
      </c>
      <c r="V1487" s="39" t="n">
        <f aca="false">IFERROR(Counts!AJ1487/Counts!AI1487,"")</f>
        <v>76.1835227272727</v>
      </c>
      <c r="W1487" s="38" t="n">
        <f aca="false">IFERROR(Counts!AK1487/Counts!AI1487,"")</f>
        <v>0.653409090909091</v>
      </c>
      <c r="X1487" s="40" t="n">
        <f aca="false">IFERROR(Counts!O1487,"")</f>
        <v>1.973</v>
      </c>
      <c r="Y1487" s="36" t="n">
        <f aca="false">IFERROR(INDEX('Season Counts'!$Y$2:$Y$740,$AF1487)/INDEX('Season Counts'!$X$2:$X$740,$AF1487),"")</f>
        <v>0.328828063241107</v>
      </c>
      <c r="Z1487" s="37" t="n">
        <f aca="false">IFERROR(J1487-Y1487,"")</f>
        <v>0.00421115244516779</v>
      </c>
      <c r="AA1487" s="38" t="n">
        <f aca="false">IFERROR(INDEX('Season Counts'!$K$2:$K$740,$AF1487)/INDEX('Season Counts'!$J$2:$J$740,$AF1487),"")</f>
        <v>0.337429111531191</v>
      </c>
      <c r="AB1487" s="41" t="n">
        <f aca="false">IFERROR(R1487-AA1487,"")</f>
        <v>-0.0286055821194262</v>
      </c>
      <c r="AC1487" s="39" t="n">
        <f aca="false">IFERROR(INDEX('Season Counts'!$AG$2:$AG$740,$AF1487)/INDEX('Season Counts'!$AF$2:$AF$740,$AF1487),"")</f>
        <v>75.4499447513812</v>
      </c>
      <c r="AD1487" s="40" t="n">
        <f aca="false">IFERROR(V1487-AC1487,"")</f>
        <v>0.733577975891507</v>
      </c>
      <c r="AE1487" s="4" t="str">
        <f aca="false">IF(D1487&lt;Guide!$C$21,"Low PA",IF(TRIM(IF(ISNUMBER(AD1487),IF(N(AD1487)&lt;=-Guide!$C$24,"▼ Bat Speed  ",IF(N(AD1487)&gt;=Guide!$C$24,"▲ Bat Speed  ","")),"")&amp;IF(N(Z1487)&gt;=Guide!$C$22,"▲ Contact  ","")&amp;IF(N(Z1487)&lt;=-Guide!$C$22,"▼ Contact  ","")&amp;IF(N(AB1487)&gt;=Guide!$C$23,"▲ Chase  ","")&amp;IF(N(AB1487)&lt;=-Guide!$C$23,"▼ Chase  ",""))="","Stable",TRIM(IF(ISNUMBER(AD1487),IF(N(AD1487)&lt;=-Guide!$C$24,"▼ Bat Speed  ",IF(N(AD1487)&gt;=Guide!$C$24,"▲ Bat Speed  ","")),"")&amp;IF(N(Z1487)&gt;=Guide!$C$22,"▲ Contact  ","")&amp;IF(N(Z1487)&lt;=-Guide!$C$22,"▼ Contact  ","")&amp;IF(N(AB1487)&gt;=Guide!$C$23,"▲ Chase  ","")&amp;IF(N(AB1487)&lt;=-Guide!$C$23,"▼ Chase  ",""))))</f>
        <v>Stable</v>
      </c>
      <c r="AF1487" s="35" t="n">
        <f aca="false">MATCH(Counts!A1487,'Season Counts'!$A$2:$A$740,0)</f>
        <v>384</v>
      </c>
    </row>
    <row r="1488" customFormat="false" ht="15" hidden="false" customHeight="false" outlineLevel="0" collapsed="false">
      <c r="A1488" s="34" t="str">
        <f aca="false">Counts!B1488</f>
        <v>MIA</v>
      </c>
      <c r="B1488" s="5" t="str">
        <f aca="false">Counts!C1488</f>
        <v>Kyle Stowers</v>
      </c>
      <c r="C1488" s="34" t="str">
        <f aca="false">Counts!F1488</f>
        <v>Aug</v>
      </c>
      <c r="D1488" s="35" t="n">
        <f aca="false">IFERROR(Counts!P1488,"")</f>
        <v>59</v>
      </c>
      <c r="E1488" s="36" t="n">
        <f aca="false">IFERROR(Counts!R1488/Counts!Q1488,"")</f>
        <v>0.294117647058824</v>
      </c>
      <c r="F1488" s="36" t="n">
        <f aca="false">IFERROR((Counts!R1488+Counts!V1488+Counts!W1488)/(Counts!Q1488+Counts!V1488+Counts!W1488+Counts!X1488),"")</f>
        <v>0.389830508474576</v>
      </c>
      <c r="G1488" s="36" t="n">
        <f aca="false">IFERROR((Counts!R1488+Counts!S1488+2*Counts!T1488+3*Counts!U1488)/Counts!Q1488,"")</f>
        <v>0.392156862745098</v>
      </c>
      <c r="H1488" s="35" t="n">
        <f aca="false">IFERROR(Counts!U1488,"")</f>
        <v>0</v>
      </c>
      <c r="I1488" s="36" t="n">
        <f aca="false">IFERROR(Counts!Z1488/Counts!AA1488,"")</f>
        <v>0.347413793103448</v>
      </c>
      <c r="J1488" s="36" t="n">
        <f aca="false">IFERROR(Counts!AB1488/Counts!AA1488,"")</f>
        <v>0.314810344827586</v>
      </c>
      <c r="K1488" s="37" t="n">
        <f aca="false">IFERROR((Counts!AB1488-Counts!Z1488)/Counts!AA1488,"")</f>
        <v>-0.032603448275862</v>
      </c>
      <c r="L1488" s="38" t="n">
        <f aca="false">IFERROR(Counts!Y1488/Counts!P1488,"")</f>
        <v>0.322033898305085</v>
      </c>
      <c r="M1488" s="38" t="n">
        <f aca="false">IFERROR(Counts!V1488/Counts!P1488,"")</f>
        <v>0.135593220338983</v>
      </c>
      <c r="N1488" s="38" t="n">
        <f aca="false">IFERROR(Counts!AD1488/Counts!AC1488,"")</f>
        <v>0.09375</v>
      </c>
      <c r="O1488" s="38" t="n">
        <f aca="false">IFERROR(Counts!AE1488/Counts!AC1488,"")</f>
        <v>0.65625</v>
      </c>
      <c r="P1488" s="39" t="n">
        <f aca="false">IFERROR(Counts!AG1488/Counts!AF1488,"")</f>
        <v>94.125</v>
      </c>
      <c r="Q1488" s="38" t="n">
        <f aca="false">IFERROR(Counts!AH1488/Counts!AC1488,"")</f>
        <v>0.46875</v>
      </c>
      <c r="R1488" s="38" t="n">
        <f aca="false">IFERROR(Counts!N1488/Counts!M1488,"")</f>
        <v>0.354838709677419</v>
      </c>
      <c r="S1488" s="38" t="n">
        <f aca="false">IFERROR(Counts!K1488/Counts!J1488,"")</f>
        <v>0.777777777777778</v>
      </c>
      <c r="T1488" s="38" t="n">
        <f aca="false">IFERROR(Counts!I1488/Counts!H1488,"")</f>
        <v>0.342105263157895</v>
      </c>
      <c r="U1488" s="38" t="n">
        <f aca="false">IFERROR(1-Counts!L1488/Counts!K1488,"")</f>
        <v>0.857142857142857</v>
      </c>
      <c r="V1488" s="39" t="n">
        <f aca="false">IFERROR(Counts!AJ1488/Counts!AI1488,"")</f>
        <v>76.0277777777778</v>
      </c>
      <c r="W1488" s="38" t="n">
        <f aca="false">IFERROR(Counts!AK1488/Counts!AI1488,"")</f>
        <v>0.648148148148148</v>
      </c>
      <c r="X1488" s="40" t="n">
        <f aca="false">IFERROR(Counts!O1488,"")</f>
        <v>0.692</v>
      </c>
      <c r="Y1488" s="36" t="n">
        <f aca="false">IFERROR(INDEX('Season Counts'!$Y$2:$Y$740,$AF1488)/INDEX('Season Counts'!$X$2:$X$740,$AF1488),"")</f>
        <v>0.328828063241107</v>
      </c>
      <c r="Z1488" s="37" t="n">
        <f aca="false">IFERROR(J1488-Y1488,"")</f>
        <v>-0.0140177184135205</v>
      </c>
      <c r="AA1488" s="38" t="n">
        <f aca="false">IFERROR(INDEX('Season Counts'!$K$2:$K$740,$AF1488)/INDEX('Season Counts'!$J$2:$J$740,$AF1488),"")</f>
        <v>0.337429111531191</v>
      </c>
      <c r="AB1488" s="41" t="n">
        <f aca="false">IFERROR(R1488-AA1488,"")</f>
        <v>0.0174095981462284</v>
      </c>
      <c r="AC1488" s="39" t="n">
        <f aca="false">IFERROR(INDEX('Season Counts'!$AG$2:$AG$740,$AF1488)/INDEX('Season Counts'!$AF$2:$AF$740,$AF1488),"")</f>
        <v>75.4499447513812</v>
      </c>
      <c r="AD1488" s="40" t="n">
        <f aca="false">IFERROR(V1488-AC1488,"")</f>
        <v>0.577833026396561</v>
      </c>
      <c r="AE1488" s="4" t="str">
        <f aca="false">IF(D1488&lt;Guide!$C$21,"Low PA",IF(TRIM(IF(ISNUMBER(AD1488),IF(N(AD1488)&lt;=-Guide!$C$24,"▼ Bat Speed  ",IF(N(AD1488)&gt;=Guide!$C$24,"▲ Bat Speed  ","")),"")&amp;IF(N(Z1488)&gt;=Guide!$C$22,"▲ Contact  ","")&amp;IF(N(Z1488)&lt;=-Guide!$C$22,"▼ Contact  ","")&amp;IF(N(AB1488)&gt;=Guide!$C$23,"▲ Chase  ","")&amp;IF(N(AB1488)&lt;=-Guide!$C$23,"▼ Chase  ",""))="","Stable",TRIM(IF(ISNUMBER(AD1488),IF(N(AD1488)&lt;=-Guide!$C$24,"▼ Bat Speed  ",IF(N(AD1488)&gt;=Guide!$C$24,"▲ Bat Speed  ","")),"")&amp;IF(N(Z1488)&gt;=Guide!$C$22,"▲ Contact  ","")&amp;IF(N(Z1488)&lt;=-Guide!$C$22,"▼ Contact  ","")&amp;IF(N(AB1488)&gt;=Guide!$C$23,"▲ Chase  ","")&amp;IF(N(AB1488)&lt;=-Guide!$C$23,"▼ Chase  ",""))))</f>
        <v>Stable</v>
      </c>
      <c r="AF1488" s="35" t="n">
        <f aca="false">MATCH(Counts!A1488,'Season Counts'!$A$2:$A$740,0)</f>
        <v>384</v>
      </c>
    </row>
    <row r="1489" customFormat="false" ht="15" hidden="false" customHeight="false" outlineLevel="0" collapsed="false">
      <c r="A1489" s="34" t="str">
        <f aca="false">Counts!B1489</f>
        <v>MIA</v>
      </c>
      <c r="B1489" s="5" t="str">
        <f aca="false">Counts!C1489</f>
        <v>Kyle Stowers</v>
      </c>
      <c r="C1489" s="34" t="str">
        <f aca="false">Counts!F1489</f>
        <v>Sep</v>
      </c>
      <c r="D1489" s="35" t="n">
        <f aca="false">IFERROR(Counts!P1489,"")</f>
        <v>88</v>
      </c>
      <c r="E1489" s="36" t="n">
        <f aca="false">IFERROR(Counts!R1489/Counts!Q1489,"")</f>
        <v>0.213333333333333</v>
      </c>
      <c r="F1489" s="36" t="n">
        <f aca="false">IFERROR((Counts!R1489+Counts!V1489+Counts!W1489)/(Counts!Q1489+Counts!V1489+Counts!W1489+Counts!X1489),"")</f>
        <v>0.329545454545455</v>
      </c>
      <c r="G1489" s="36" t="n">
        <f aca="false">IFERROR((Counts!R1489+Counts!S1489+2*Counts!T1489+3*Counts!U1489)/Counts!Q1489,"")</f>
        <v>0.466666666666667</v>
      </c>
      <c r="H1489" s="35" t="n">
        <f aca="false">IFERROR(Counts!U1489,"")</f>
        <v>5</v>
      </c>
      <c r="I1489" s="36" t="n">
        <f aca="false">IFERROR(Counts!Z1489/Counts!AA1489,"")</f>
        <v>0.337209302325581</v>
      </c>
      <c r="J1489" s="36" t="n">
        <f aca="false">IFERROR(Counts!AB1489/Counts!AA1489,"")</f>
        <v>0.323941860465116</v>
      </c>
      <c r="K1489" s="37" t="n">
        <f aca="false">IFERROR((Counts!AB1489-Counts!Z1489)/Counts!AA1489,"")</f>
        <v>-0.0132674418604651</v>
      </c>
      <c r="L1489" s="38" t="n">
        <f aca="false">IFERROR(Counts!Y1489/Counts!P1489,"")</f>
        <v>0.295454545454545</v>
      </c>
      <c r="M1489" s="38" t="n">
        <f aca="false">IFERROR(Counts!V1489/Counts!P1489,"")</f>
        <v>0.113636363636364</v>
      </c>
      <c r="N1489" s="38" t="n">
        <f aca="false">IFERROR(Counts!AD1489/Counts!AC1489,"")</f>
        <v>0.163265306122449</v>
      </c>
      <c r="O1489" s="38" t="n">
        <f aca="false">IFERROR(Counts!AE1489/Counts!AC1489,"")</f>
        <v>0.591836734693878</v>
      </c>
      <c r="P1489" s="39" t="n">
        <f aca="false">IFERROR(Counts!AG1489/Counts!AF1489,"")</f>
        <v>93.7326530612245</v>
      </c>
      <c r="Q1489" s="38" t="n">
        <f aca="false">IFERROR(Counts!AH1489/Counts!AC1489,"")</f>
        <v>0.224489795918367</v>
      </c>
      <c r="R1489" s="38" t="n">
        <f aca="false">IFERROR(Counts!N1489/Counts!M1489,"")</f>
        <v>0.362694300518135</v>
      </c>
      <c r="S1489" s="38" t="n">
        <f aca="false">IFERROR(Counts!K1489/Counts!J1489,"")</f>
        <v>0.816176470588235</v>
      </c>
      <c r="T1489" s="38" t="n">
        <f aca="false">IFERROR(Counts!I1489/Counts!H1489,"")</f>
        <v>0.292817679558011</v>
      </c>
      <c r="U1489" s="38" t="n">
        <f aca="false">IFERROR(1-Counts!L1489/Counts!K1489,"")</f>
        <v>0.801801801801802</v>
      </c>
      <c r="V1489" s="39" t="n">
        <f aca="false">IFERROR(Counts!AJ1489/Counts!AI1489,"")</f>
        <v>75.0621951219512</v>
      </c>
      <c r="W1489" s="38" t="n">
        <f aca="false">IFERROR(Counts!AK1489/Counts!AI1489,"")</f>
        <v>0.49390243902439</v>
      </c>
      <c r="X1489" s="40" t="n">
        <f aca="false">IFERROR(Counts!O1489,"")</f>
        <v>3.318</v>
      </c>
      <c r="Y1489" s="36" t="n">
        <f aca="false">IFERROR(INDEX('Season Counts'!$Y$2:$Y$740,$AF1489)/INDEX('Season Counts'!$X$2:$X$740,$AF1489),"")</f>
        <v>0.328828063241107</v>
      </c>
      <c r="Z1489" s="37" t="n">
        <f aca="false">IFERROR(J1489-Y1489,"")</f>
        <v>-0.00488620277599039</v>
      </c>
      <c r="AA1489" s="38" t="n">
        <f aca="false">IFERROR(INDEX('Season Counts'!$K$2:$K$740,$AF1489)/INDEX('Season Counts'!$J$2:$J$740,$AF1489),"")</f>
        <v>0.337429111531191</v>
      </c>
      <c r="AB1489" s="41" t="n">
        <f aca="false">IFERROR(R1489-AA1489,"")</f>
        <v>0.0252651889869438</v>
      </c>
      <c r="AC1489" s="39" t="n">
        <f aca="false">IFERROR(INDEX('Season Counts'!$AG$2:$AG$740,$AF1489)/INDEX('Season Counts'!$AF$2:$AF$740,$AF1489),"")</f>
        <v>75.4499447513812</v>
      </c>
      <c r="AD1489" s="40" t="n">
        <f aca="false">IFERROR(V1489-AC1489,"")</f>
        <v>-0.38774962942999</v>
      </c>
      <c r="AE1489" s="4" t="str">
        <f aca="false">IF(D1489&lt;Guide!$C$21,"Low PA",IF(TRIM(IF(ISNUMBER(AD1489),IF(N(AD1489)&lt;=-Guide!$C$24,"▼ Bat Speed  ",IF(N(AD1489)&gt;=Guide!$C$24,"▲ Bat Speed  ","")),"")&amp;IF(N(Z1489)&gt;=Guide!$C$22,"▲ Contact  ","")&amp;IF(N(Z1489)&lt;=-Guide!$C$22,"▼ Contact  ","")&amp;IF(N(AB1489)&gt;=Guide!$C$23,"▲ Chase  ","")&amp;IF(N(AB1489)&lt;=-Guide!$C$23,"▼ Chase  ",""))="","Stable",TRIM(IF(ISNUMBER(AD1489),IF(N(AD1489)&lt;=-Guide!$C$24,"▼ Bat Speed  ",IF(N(AD1489)&gt;=Guide!$C$24,"▲ Bat Speed  ","")),"")&amp;IF(N(Z1489)&gt;=Guide!$C$22,"▲ Contact  ","")&amp;IF(N(Z1489)&lt;=-Guide!$C$22,"▼ Contact  ","")&amp;IF(N(AB1489)&gt;=Guide!$C$23,"▲ Chase  ","")&amp;IF(N(AB1489)&lt;=-Guide!$C$23,"▼ Chase  ",""))))</f>
        <v>Stable</v>
      </c>
      <c r="AF1489" s="35" t="n">
        <f aca="false">MATCH(Counts!A1489,'Season Counts'!$A$2:$A$740,0)</f>
        <v>384</v>
      </c>
    </row>
    <row r="1490" customFormat="false" ht="15" hidden="false" customHeight="false" outlineLevel="0" collapsed="false">
      <c r="A1490" s="34" t="str">
        <f aca="false">Counts!B1490</f>
        <v>MIA</v>
      </c>
      <c r="B1490" s="5" t="str">
        <f aca="false">Counts!C1490</f>
        <v>Heriberto Hernández</v>
      </c>
      <c r="C1490" s="34" t="str">
        <f aca="false">Counts!F1490</f>
        <v>Mar-Apr</v>
      </c>
      <c r="D1490" s="35" t="n">
        <f aca="false">IFERROR(Counts!P1490,"")</f>
        <v>74</v>
      </c>
      <c r="E1490" s="36" t="n">
        <f aca="false">IFERROR(Counts!R1490/Counts!Q1490,"")</f>
        <v>0.158730158730159</v>
      </c>
      <c r="F1490" s="36" t="n">
        <f aca="false">IFERROR((Counts!R1490+Counts!V1490+Counts!W1490)/(Counts!Q1490+Counts!V1490+Counts!W1490+Counts!X1490),"")</f>
        <v>0.283783783783784</v>
      </c>
      <c r="G1490" s="36" t="n">
        <f aca="false">IFERROR((Counts!R1490+Counts!S1490+2*Counts!T1490+3*Counts!U1490)/Counts!Q1490,"")</f>
        <v>0.19047619047619</v>
      </c>
      <c r="H1490" s="35" t="n">
        <f aca="false">IFERROR(Counts!U1490,"")</f>
        <v>0</v>
      </c>
      <c r="I1490" s="36" t="n">
        <f aca="false">IFERROR(Counts!Z1490/Counts!AA1490,"")</f>
        <v>0.235135135135135</v>
      </c>
      <c r="J1490" s="36" t="n">
        <f aca="false">IFERROR(Counts!AB1490/Counts!AA1490,"")</f>
        <v>0.288810810810811</v>
      </c>
      <c r="K1490" s="37" t="n">
        <f aca="false">IFERROR((Counts!AB1490-Counts!Z1490)/Counts!AA1490,"")</f>
        <v>0.0536756756756757</v>
      </c>
      <c r="L1490" s="38" t="n">
        <f aca="false">IFERROR(Counts!Y1490/Counts!P1490,"")</f>
        <v>0.189189189189189</v>
      </c>
      <c r="M1490" s="38" t="n">
        <f aca="false">IFERROR(Counts!V1490/Counts!P1490,"")</f>
        <v>0.135135135135135</v>
      </c>
      <c r="N1490" s="38" t="n">
        <f aca="false">IFERROR(Counts!AD1490/Counts!AC1490,"")</f>
        <v>0.0408163265306122</v>
      </c>
      <c r="O1490" s="38" t="n">
        <f aca="false">IFERROR(Counts!AE1490/Counts!AC1490,"")</f>
        <v>0.408163265306122</v>
      </c>
      <c r="P1490" s="39" t="n">
        <f aca="false">IFERROR(Counts!AG1490/Counts!AF1490,"")</f>
        <v>88.9591836734694</v>
      </c>
      <c r="Q1490" s="38" t="n">
        <f aca="false">IFERROR(Counts!AH1490/Counts!AC1490,"")</f>
        <v>0.224489795918367</v>
      </c>
      <c r="R1490" s="38" t="n">
        <f aca="false">IFERROR(Counts!N1490/Counts!M1490,"")</f>
        <v>0.19047619047619</v>
      </c>
      <c r="S1490" s="38" t="n">
        <f aca="false">IFERROR(Counts!K1490/Counts!J1490,"")</f>
        <v>0.658119658119658</v>
      </c>
      <c r="T1490" s="38" t="n">
        <f aca="false">IFERROR(Counts!I1490/Counts!H1490,"")</f>
        <v>0.276190476190476</v>
      </c>
      <c r="U1490" s="38" t="n">
        <f aca="false">IFERROR(1-Counts!L1490/Counts!K1490,"")</f>
        <v>0.805194805194805</v>
      </c>
      <c r="V1490" s="39" t="n">
        <f aca="false">IFERROR(Counts!AJ1490/Counts!AI1490,"")</f>
        <v>73.7362637362637</v>
      </c>
      <c r="W1490" s="38" t="n">
        <f aca="false">IFERROR(Counts!AK1490/Counts!AI1490,"")</f>
        <v>0.406593406593407</v>
      </c>
      <c r="X1490" s="40" t="n">
        <f aca="false">IFERROR(Counts!O1490,"")</f>
        <v>-3.423</v>
      </c>
      <c r="Y1490" s="36" t="n">
        <f aca="false">IFERROR(INDEX('Season Counts'!$Y$2:$Y$740,$AF1490)/INDEX('Season Counts'!$X$2:$X$740,$AF1490),"")</f>
        <v>0.347548707753479</v>
      </c>
      <c r="Z1490" s="37" t="n">
        <f aca="false">IFERROR(J1490-Y1490,"")</f>
        <v>-0.0587378969426683</v>
      </c>
      <c r="AA1490" s="38" t="n">
        <f aca="false">IFERROR(INDEX('Season Counts'!$K$2:$K$740,$AF1490)/INDEX('Season Counts'!$J$2:$J$740,$AF1490),"")</f>
        <v>0.239028944911298</v>
      </c>
      <c r="AB1490" s="41" t="n">
        <f aca="false">IFERROR(R1490-AA1490,"")</f>
        <v>-0.0485527544351074</v>
      </c>
      <c r="AC1490" s="39" t="n">
        <f aca="false">IFERROR(INDEX('Season Counts'!$AG$2:$AG$740,$AF1490)/INDEX('Season Counts'!$AF$2:$AF$740,$AF1490),"")</f>
        <v>74.4006203473945</v>
      </c>
      <c r="AD1490" s="40" t="n">
        <f aca="false">IFERROR(V1490-AC1490,"")</f>
        <v>-0.664356611130799</v>
      </c>
      <c r="AE1490" s="4" t="str">
        <f aca="false">IF(D1490&lt;Guide!$C$21,"Low PA",IF(TRIM(IF(ISNUMBER(AD1490),IF(N(AD1490)&lt;=-Guide!$C$24,"▼ Bat Speed  ",IF(N(AD1490)&gt;=Guide!$C$24,"▲ Bat Speed  ","")),"")&amp;IF(N(Z1490)&gt;=Guide!$C$22,"▲ Contact  ","")&amp;IF(N(Z1490)&lt;=-Guide!$C$22,"▼ Contact  ","")&amp;IF(N(AB1490)&gt;=Guide!$C$23,"▲ Chase  ","")&amp;IF(N(AB1490)&lt;=-Guide!$C$23,"▼ Chase  ",""))="","Stable",TRIM(IF(ISNUMBER(AD1490),IF(N(AD1490)&lt;=-Guide!$C$24,"▼ Bat Speed  ",IF(N(AD1490)&gt;=Guide!$C$24,"▲ Bat Speed  ","")),"")&amp;IF(N(Z1490)&gt;=Guide!$C$22,"▲ Contact  ","")&amp;IF(N(Z1490)&lt;=-Guide!$C$22,"▼ Contact  ","")&amp;IF(N(AB1490)&gt;=Guide!$C$23,"▲ Chase  ","")&amp;IF(N(AB1490)&lt;=-Guide!$C$23,"▼ Chase  ",""))))</f>
        <v>▼ Contact ▼ Chase</v>
      </c>
      <c r="AF1490" s="35" t="n">
        <f aca="false">MATCH(Counts!A1490,'Season Counts'!$A$2:$A$740,0)</f>
        <v>385</v>
      </c>
    </row>
    <row r="1491" customFormat="false" ht="15" hidden="false" customHeight="false" outlineLevel="0" collapsed="false">
      <c r="A1491" s="34" t="str">
        <f aca="false">Counts!B1491</f>
        <v>MIA</v>
      </c>
      <c r="B1491" s="5" t="str">
        <f aca="false">Counts!C1491</f>
        <v>Heriberto Hernández</v>
      </c>
      <c r="C1491" s="34" t="str">
        <f aca="false">Counts!F1491</f>
        <v>May</v>
      </c>
      <c r="D1491" s="35" t="n">
        <f aca="false">IFERROR(Counts!P1491,"")</f>
        <v>34</v>
      </c>
      <c r="E1491" s="36" t="n">
        <f aca="false">IFERROR(Counts!R1491/Counts!Q1491,"")</f>
        <v>0.28125</v>
      </c>
      <c r="F1491" s="36" t="n">
        <f aca="false">IFERROR((Counts!R1491+Counts!V1491+Counts!W1491)/(Counts!Q1491+Counts!V1491+Counts!W1491+Counts!X1491),"")</f>
        <v>0.294117647058824</v>
      </c>
      <c r="G1491" s="36" t="n">
        <f aca="false">IFERROR((Counts!R1491+Counts!S1491+2*Counts!T1491+3*Counts!U1491)/Counts!Q1491,"")</f>
        <v>0.46875</v>
      </c>
      <c r="H1491" s="35" t="n">
        <f aca="false">IFERROR(Counts!U1491,"")</f>
        <v>2</v>
      </c>
      <c r="I1491" s="36" t="n">
        <f aca="false">IFERROR(Counts!Z1491/Counts!AA1491,"")</f>
        <v>0.323529411764706</v>
      </c>
      <c r="J1491" s="36" t="n">
        <f aca="false">IFERROR(Counts!AB1491/Counts!AA1491,"")</f>
        <v>0.447029411764706</v>
      </c>
      <c r="K1491" s="37" t="n">
        <f aca="false">IFERROR((Counts!AB1491-Counts!Z1491)/Counts!AA1491,"")</f>
        <v>0.1235</v>
      </c>
      <c r="L1491" s="38" t="n">
        <f aca="false">IFERROR(Counts!Y1491/Counts!P1491,"")</f>
        <v>0.264705882352941</v>
      </c>
      <c r="M1491" s="38" t="n">
        <f aca="false">IFERROR(Counts!V1491/Counts!P1491,"")</f>
        <v>0.0294117647058824</v>
      </c>
      <c r="N1491" s="38" t="n">
        <f aca="false">IFERROR(Counts!AD1491/Counts!AC1491,"")</f>
        <v>0.125</v>
      </c>
      <c r="O1491" s="38" t="n">
        <f aca="false">IFERROR(Counts!AE1491/Counts!AC1491,"")</f>
        <v>0.541666666666667</v>
      </c>
      <c r="P1491" s="39" t="n">
        <f aca="false">IFERROR(Counts!AG1491/Counts!AF1491,"")</f>
        <v>92.7041666666667</v>
      </c>
      <c r="Q1491" s="38" t="n">
        <f aca="false">IFERROR(Counts!AH1491/Counts!AC1491,"")</f>
        <v>0.5</v>
      </c>
      <c r="R1491" s="38" t="n">
        <f aca="false">IFERROR(Counts!N1491/Counts!M1491,"")</f>
        <v>0.387096774193548</v>
      </c>
      <c r="S1491" s="38" t="n">
        <f aca="false">IFERROR(Counts!K1491/Counts!J1491,"")</f>
        <v>0.745762711864407</v>
      </c>
      <c r="T1491" s="38" t="n">
        <f aca="false">IFERROR(Counts!I1491/Counts!H1491,"")</f>
        <v>0.294117647058824</v>
      </c>
      <c r="U1491" s="38" t="n">
        <f aca="false">IFERROR(1-Counts!L1491/Counts!K1491,"")</f>
        <v>0.863636363636364</v>
      </c>
      <c r="V1491" s="39" t="n">
        <f aca="false">IFERROR(Counts!AJ1491/Counts!AI1491,"")</f>
        <v>74.9567164179105</v>
      </c>
      <c r="W1491" s="38" t="n">
        <f aca="false">IFERROR(Counts!AK1491/Counts!AI1491,"")</f>
        <v>0.537313432835821</v>
      </c>
      <c r="X1491" s="40" t="n">
        <f aca="false">IFERROR(Counts!O1491,"")</f>
        <v>1.267</v>
      </c>
      <c r="Y1491" s="36" t="n">
        <f aca="false">IFERROR(INDEX('Season Counts'!$Y$2:$Y$740,$AF1491)/INDEX('Season Counts'!$X$2:$X$740,$AF1491),"")</f>
        <v>0.347548707753479</v>
      </c>
      <c r="Z1491" s="37" t="n">
        <f aca="false">IFERROR(J1491-Y1491,"")</f>
        <v>0.0994807040112268</v>
      </c>
      <c r="AA1491" s="38" t="n">
        <f aca="false">IFERROR(INDEX('Season Counts'!$K$2:$K$740,$AF1491)/INDEX('Season Counts'!$J$2:$J$740,$AF1491),"")</f>
        <v>0.239028944911298</v>
      </c>
      <c r="AB1491" s="41" t="n">
        <f aca="false">IFERROR(R1491-AA1491,"")</f>
        <v>0.148067829282251</v>
      </c>
      <c r="AC1491" s="39" t="n">
        <f aca="false">IFERROR(INDEX('Season Counts'!$AG$2:$AG$740,$AF1491)/INDEX('Season Counts'!$AF$2:$AF$740,$AF1491),"")</f>
        <v>74.4006203473945</v>
      </c>
      <c r="AD1491" s="40" t="n">
        <f aca="false">IFERROR(V1491-AC1491,"")</f>
        <v>0.55609607051592</v>
      </c>
      <c r="AE1491" s="4" t="str">
        <f aca="false">IF(D1491&lt;Guide!$C$21,"Low PA",IF(TRIM(IF(ISNUMBER(AD1491),IF(N(AD1491)&lt;=-Guide!$C$24,"▼ Bat Speed  ",IF(N(AD1491)&gt;=Guide!$C$24,"▲ Bat Speed  ","")),"")&amp;IF(N(Z1491)&gt;=Guide!$C$22,"▲ Contact  ","")&amp;IF(N(Z1491)&lt;=-Guide!$C$22,"▼ Contact  ","")&amp;IF(N(AB1491)&gt;=Guide!$C$23,"▲ Chase  ","")&amp;IF(N(AB1491)&lt;=-Guide!$C$23,"▼ Chase  ",""))="","Stable",TRIM(IF(ISNUMBER(AD1491),IF(N(AD1491)&lt;=-Guide!$C$24,"▼ Bat Speed  ",IF(N(AD1491)&gt;=Guide!$C$24,"▲ Bat Speed  ","")),"")&amp;IF(N(Z1491)&gt;=Guide!$C$22,"▲ Contact  ","")&amp;IF(N(Z1491)&lt;=-Guide!$C$22,"▼ Contact  ","")&amp;IF(N(AB1491)&gt;=Guide!$C$23,"▲ Chase  ","")&amp;IF(N(AB1491)&lt;=-Guide!$C$23,"▼ Chase  ",""))))</f>
        <v>Low PA</v>
      </c>
      <c r="AF1491" s="35" t="n">
        <f aca="false">MATCH(Counts!A1491,'Season Counts'!$A$2:$A$740,0)</f>
        <v>385</v>
      </c>
    </row>
    <row r="1492" customFormat="false" ht="15" hidden="false" customHeight="false" outlineLevel="0" collapsed="false">
      <c r="A1492" s="34" t="str">
        <f aca="false">Counts!B1492</f>
        <v>MIA</v>
      </c>
      <c r="B1492" s="5" t="str">
        <f aca="false">Counts!C1492</f>
        <v>Heriberto Hernández</v>
      </c>
      <c r="C1492" s="34" t="str">
        <f aca="false">Counts!F1492</f>
        <v>Jun</v>
      </c>
      <c r="D1492" s="35" t="n">
        <f aca="false">IFERROR(Counts!P1492,"")</f>
        <v>81</v>
      </c>
      <c r="E1492" s="36" t="n">
        <f aca="false">IFERROR(Counts!R1492/Counts!Q1492,"")</f>
        <v>0.243243243243243</v>
      </c>
      <c r="F1492" s="36" t="n">
        <f aca="false">IFERROR((Counts!R1492+Counts!V1492+Counts!W1492)/(Counts!Q1492+Counts!V1492+Counts!W1492+Counts!X1492),"")</f>
        <v>0.308641975308642</v>
      </c>
      <c r="G1492" s="36" t="n">
        <f aca="false">IFERROR((Counts!R1492+Counts!S1492+2*Counts!T1492+3*Counts!U1492)/Counts!Q1492,"")</f>
        <v>0.540540540540541</v>
      </c>
      <c r="H1492" s="35" t="n">
        <f aca="false">IFERROR(Counts!U1492,"")</f>
        <v>6</v>
      </c>
      <c r="I1492" s="36" t="n">
        <f aca="false">IFERROR(Counts!Z1492/Counts!AA1492,"")</f>
        <v>0.359259259259259</v>
      </c>
      <c r="J1492" s="36" t="n">
        <f aca="false">IFERROR(Counts!AB1492/Counts!AA1492,"")</f>
        <v>0.345530864197531</v>
      </c>
      <c r="K1492" s="37" t="n">
        <f aca="false">IFERROR((Counts!AB1492-Counts!Z1492)/Counts!AA1492,"")</f>
        <v>-0.0137283950617284</v>
      </c>
      <c r="L1492" s="38" t="n">
        <f aca="false">IFERROR(Counts!Y1492/Counts!P1492,"")</f>
        <v>0.271604938271605</v>
      </c>
      <c r="M1492" s="38" t="n">
        <f aca="false">IFERROR(Counts!V1492/Counts!P1492,"")</f>
        <v>0.0864197530864198</v>
      </c>
      <c r="N1492" s="38" t="n">
        <f aca="false">IFERROR(Counts!AD1492/Counts!AC1492,"")</f>
        <v>0.115384615384615</v>
      </c>
      <c r="O1492" s="38" t="n">
        <f aca="false">IFERROR(Counts!AE1492/Counts!AC1492,"")</f>
        <v>0.519230769230769</v>
      </c>
      <c r="P1492" s="39" t="n">
        <f aca="false">IFERROR(Counts!AG1492/Counts!AF1492,"")</f>
        <v>94.0826923076923</v>
      </c>
      <c r="Q1492" s="38" t="n">
        <f aca="false">IFERROR(Counts!AH1492/Counts!AC1492,"")</f>
        <v>0.403846153846154</v>
      </c>
      <c r="R1492" s="38" t="n">
        <f aca="false">IFERROR(Counts!N1492/Counts!M1492,"")</f>
        <v>0.256983240223464</v>
      </c>
      <c r="S1492" s="38" t="n">
        <f aca="false">IFERROR(Counts!K1492/Counts!J1492,"")</f>
        <v>0.719178082191781</v>
      </c>
      <c r="T1492" s="38" t="n">
        <f aca="false">IFERROR(Counts!I1492/Counts!H1492,"")</f>
        <v>0.33112582781457</v>
      </c>
      <c r="U1492" s="38" t="n">
        <f aca="false">IFERROR(1-Counts!L1492/Counts!K1492,"")</f>
        <v>0.771428571428572</v>
      </c>
      <c r="V1492" s="39" t="n">
        <f aca="false">IFERROR(Counts!AJ1492/Counts!AI1492,"")</f>
        <v>74.9688888888889</v>
      </c>
      <c r="W1492" s="38" t="n">
        <f aca="false">IFERROR(Counts!AK1492/Counts!AI1492,"")</f>
        <v>0.540740740740741</v>
      </c>
      <c r="X1492" s="40" t="n">
        <f aca="false">IFERROR(Counts!O1492,"")</f>
        <v>1.385</v>
      </c>
      <c r="Y1492" s="36" t="n">
        <f aca="false">IFERROR(INDEX('Season Counts'!$Y$2:$Y$740,$AF1492)/INDEX('Season Counts'!$X$2:$X$740,$AF1492),"")</f>
        <v>0.347548707753479</v>
      </c>
      <c r="Z1492" s="37" t="n">
        <f aca="false">IFERROR(J1492-Y1492,"")</f>
        <v>-0.00201784355594825</v>
      </c>
      <c r="AA1492" s="38" t="n">
        <f aca="false">IFERROR(INDEX('Season Counts'!$K$2:$K$740,$AF1492)/INDEX('Season Counts'!$J$2:$J$740,$AF1492),"")</f>
        <v>0.239028944911298</v>
      </c>
      <c r="AB1492" s="41" t="n">
        <f aca="false">IFERROR(R1492-AA1492,"")</f>
        <v>0.0179542953121658</v>
      </c>
      <c r="AC1492" s="39" t="n">
        <f aca="false">IFERROR(INDEX('Season Counts'!$AG$2:$AG$740,$AF1492)/INDEX('Season Counts'!$AF$2:$AF$740,$AF1492),"")</f>
        <v>74.4006203473945</v>
      </c>
      <c r="AD1492" s="40" t="n">
        <f aca="false">IFERROR(V1492-AC1492,"")</f>
        <v>0.568268541494348</v>
      </c>
      <c r="AE1492" s="4" t="str">
        <f aca="false">IF(D1492&lt;Guide!$C$21,"Low PA",IF(TRIM(IF(ISNUMBER(AD1492),IF(N(AD1492)&lt;=-Guide!$C$24,"▼ Bat Speed  ",IF(N(AD1492)&gt;=Guide!$C$24,"▲ Bat Speed  ","")),"")&amp;IF(N(Z1492)&gt;=Guide!$C$22,"▲ Contact  ","")&amp;IF(N(Z1492)&lt;=-Guide!$C$22,"▼ Contact  ","")&amp;IF(N(AB1492)&gt;=Guide!$C$23,"▲ Chase  ","")&amp;IF(N(AB1492)&lt;=-Guide!$C$23,"▼ Chase  ",""))="","Stable",TRIM(IF(ISNUMBER(AD1492),IF(N(AD1492)&lt;=-Guide!$C$24,"▼ Bat Speed  ",IF(N(AD1492)&gt;=Guide!$C$24,"▲ Bat Speed  ","")),"")&amp;IF(N(Z1492)&gt;=Guide!$C$22,"▲ Contact  ","")&amp;IF(N(Z1492)&lt;=-Guide!$C$22,"▼ Contact  ","")&amp;IF(N(AB1492)&gt;=Guide!$C$23,"▲ Chase  ","")&amp;IF(N(AB1492)&lt;=-Guide!$C$23,"▼ Chase  ",""))))</f>
        <v>Stable</v>
      </c>
      <c r="AF1492" s="35" t="n">
        <f aca="false">MATCH(Counts!A1492,'Season Counts'!$A$2:$A$740,0)</f>
        <v>385</v>
      </c>
    </row>
    <row r="1493" customFormat="false" ht="15" hidden="false" customHeight="false" outlineLevel="0" collapsed="false">
      <c r="A1493" s="34" t="str">
        <f aca="false">Counts!B1493</f>
        <v>MIA</v>
      </c>
      <c r="B1493" s="5" t="str">
        <f aca="false">Counts!C1493</f>
        <v>Heriberto Hernández</v>
      </c>
      <c r="C1493" s="34" t="str">
        <f aca="false">Counts!F1493</f>
        <v>Jul</v>
      </c>
      <c r="D1493" s="35" t="n">
        <f aca="false">IFERROR(Counts!P1493,"")</f>
        <v>98</v>
      </c>
      <c r="E1493" s="36" t="n">
        <f aca="false">IFERROR(Counts!R1493/Counts!Q1493,"")</f>
        <v>0.266666666666667</v>
      </c>
      <c r="F1493" s="36" t="n">
        <f aca="false">IFERROR((Counts!R1493+Counts!V1493+Counts!W1493)/(Counts!Q1493+Counts!V1493+Counts!W1493+Counts!X1493),"")</f>
        <v>0.326530612244898</v>
      </c>
      <c r="G1493" s="36" t="n">
        <f aca="false">IFERROR((Counts!R1493+Counts!S1493+2*Counts!T1493+3*Counts!U1493)/Counts!Q1493,"")</f>
        <v>0.622222222222222</v>
      </c>
      <c r="H1493" s="35" t="n">
        <f aca="false">IFERROR(Counts!U1493,"")</f>
        <v>8</v>
      </c>
      <c r="I1493" s="36" t="n">
        <f aca="false">IFERROR(Counts!Z1493/Counts!AA1493,"")</f>
        <v>0.392783505154639</v>
      </c>
      <c r="J1493" s="36" t="n">
        <f aca="false">IFERROR(Counts!AB1493/Counts!AA1493,"")</f>
        <v>0.355639175257732</v>
      </c>
      <c r="K1493" s="37" t="n">
        <f aca="false">IFERROR((Counts!AB1493-Counts!Z1493)/Counts!AA1493,"")</f>
        <v>-0.0371443298969072</v>
      </c>
      <c r="L1493" s="38" t="n">
        <f aca="false">IFERROR(Counts!Y1493/Counts!P1493,"")</f>
        <v>0.326530612244898</v>
      </c>
      <c r="M1493" s="38" t="n">
        <f aca="false">IFERROR(Counts!V1493/Counts!P1493,"")</f>
        <v>0.0816326530612245</v>
      </c>
      <c r="N1493" s="38" t="n">
        <f aca="false">IFERROR(Counts!AD1493/Counts!AC1493,"")</f>
        <v>0.224137931034483</v>
      </c>
      <c r="O1493" s="38" t="n">
        <f aca="false">IFERROR(Counts!AE1493/Counts!AC1493,"")</f>
        <v>0.568965517241379</v>
      </c>
      <c r="P1493" s="39" t="n">
        <f aca="false">IFERROR(Counts!AG1493/Counts!AF1493,"")</f>
        <v>92.9534482758621</v>
      </c>
      <c r="Q1493" s="38" t="n">
        <f aca="false">IFERROR(Counts!AH1493/Counts!AC1493,"")</f>
        <v>0.362068965517241</v>
      </c>
      <c r="R1493" s="38" t="n">
        <f aca="false">IFERROR(Counts!N1493/Counts!M1493,"")</f>
        <v>0.265700483091787</v>
      </c>
      <c r="S1493" s="38" t="n">
        <f aca="false">IFERROR(Counts!K1493/Counts!J1493,"")</f>
        <v>0.682539682539683</v>
      </c>
      <c r="T1493" s="38" t="n">
        <f aca="false">IFERROR(Counts!I1493/Counts!H1493,"")</f>
        <v>0.342391304347826</v>
      </c>
      <c r="U1493" s="38" t="n">
        <f aca="false">IFERROR(1-Counts!L1493/Counts!K1493,"")</f>
        <v>0.782945736434109</v>
      </c>
      <c r="V1493" s="39" t="n">
        <f aca="false">IFERROR(Counts!AJ1493/Counts!AI1493,"")</f>
        <v>74.8548192771084</v>
      </c>
      <c r="W1493" s="38" t="n">
        <f aca="false">IFERROR(Counts!AK1493/Counts!AI1493,"")</f>
        <v>0.518072289156627</v>
      </c>
      <c r="X1493" s="40" t="n">
        <f aca="false">IFERROR(Counts!O1493,"")</f>
        <v>5.215</v>
      </c>
      <c r="Y1493" s="36" t="n">
        <f aca="false">IFERROR(INDEX('Season Counts'!$Y$2:$Y$740,$AF1493)/INDEX('Season Counts'!$X$2:$X$740,$AF1493),"")</f>
        <v>0.347548707753479</v>
      </c>
      <c r="Z1493" s="37" t="n">
        <f aca="false">IFERROR(J1493-Y1493,"")</f>
        <v>0.00809046750425285</v>
      </c>
      <c r="AA1493" s="38" t="n">
        <f aca="false">IFERROR(INDEX('Season Counts'!$K$2:$K$740,$AF1493)/INDEX('Season Counts'!$J$2:$J$740,$AF1493),"")</f>
        <v>0.239028944911298</v>
      </c>
      <c r="AB1493" s="41" t="n">
        <f aca="false">IFERROR(R1493-AA1493,"")</f>
        <v>0.0266715381804896</v>
      </c>
      <c r="AC1493" s="39" t="n">
        <f aca="false">IFERROR(INDEX('Season Counts'!$AG$2:$AG$740,$AF1493)/INDEX('Season Counts'!$AF$2:$AF$740,$AF1493),"")</f>
        <v>74.4006203473945</v>
      </c>
      <c r="AD1493" s="40" t="n">
        <f aca="false">IFERROR(V1493-AC1493,"")</f>
        <v>0.454198929713897</v>
      </c>
      <c r="AE1493" s="4" t="str">
        <f aca="false">IF(D1493&lt;Guide!$C$21,"Low PA",IF(TRIM(IF(ISNUMBER(AD1493),IF(N(AD1493)&lt;=-Guide!$C$24,"▼ Bat Speed  ",IF(N(AD1493)&gt;=Guide!$C$24,"▲ Bat Speed  ","")),"")&amp;IF(N(Z1493)&gt;=Guide!$C$22,"▲ Contact  ","")&amp;IF(N(Z1493)&lt;=-Guide!$C$22,"▼ Contact  ","")&amp;IF(N(AB1493)&gt;=Guide!$C$23,"▲ Chase  ","")&amp;IF(N(AB1493)&lt;=-Guide!$C$23,"▼ Chase  ",""))="","Stable",TRIM(IF(ISNUMBER(AD1493),IF(N(AD1493)&lt;=-Guide!$C$24,"▼ Bat Speed  ",IF(N(AD1493)&gt;=Guide!$C$24,"▲ Bat Speed  ","")),"")&amp;IF(N(Z1493)&gt;=Guide!$C$22,"▲ Contact  ","")&amp;IF(N(Z1493)&lt;=-Guide!$C$22,"▼ Contact  ","")&amp;IF(N(AB1493)&gt;=Guide!$C$23,"▲ Chase  ","")&amp;IF(N(AB1493)&lt;=-Guide!$C$23,"▼ Chase  ",""))))</f>
        <v>Stable</v>
      </c>
      <c r="AF1493" s="35" t="n">
        <f aca="false">MATCH(Counts!A1493,'Season Counts'!$A$2:$A$740,0)</f>
        <v>385</v>
      </c>
    </row>
    <row r="1494" customFormat="false" ht="15" hidden="false" customHeight="false" outlineLevel="0" collapsed="false">
      <c r="A1494" s="34" t="str">
        <f aca="false">Counts!B1494</f>
        <v>MIA</v>
      </c>
      <c r="B1494" s="5" t="str">
        <f aca="false">Counts!C1494</f>
        <v>Heriberto Hernández</v>
      </c>
      <c r="C1494" s="34" t="str">
        <f aca="false">Counts!F1494</f>
        <v>Aug</v>
      </c>
      <c r="D1494" s="35" t="n">
        <f aca="false">IFERROR(Counts!P1494,"")</f>
        <v>108</v>
      </c>
      <c r="E1494" s="36" t="n">
        <f aca="false">IFERROR(Counts!R1494/Counts!Q1494,"")</f>
        <v>0.217391304347826</v>
      </c>
      <c r="F1494" s="36" t="n">
        <f aca="false">IFERROR((Counts!R1494+Counts!V1494+Counts!W1494)/(Counts!Q1494+Counts!V1494+Counts!W1494+Counts!X1494),"")</f>
        <v>0.333333333333333</v>
      </c>
      <c r="G1494" s="36" t="n">
        <f aca="false">IFERROR((Counts!R1494+Counts!S1494+2*Counts!T1494+3*Counts!U1494)/Counts!Q1494,"")</f>
        <v>0.434782608695652</v>
      </c>
      <c r="H1494" s="35" t="n">
        <f aca="false">IFERROR(Counts!U1494,"")</f>
        <v>6</v>
      </c>
      <c r="I1494" s="36" t="n">
        <f aca="false">IFERROR(Counts!Z1494/Counts!AA1494,"")</f>
        <v>0.341121495327103</v>
      </c>
      <c r="J1494" s="36" t="n">
        <f aca="false">IFERROR(Counts!AB1494/Counts!AA1494,"")</f>
        <v>0.35603738317757</v>
      </c>
      <c r="K1494" s="37" t="n">
        <f aca="false">IFERROR((Counts!AB1494-Counts!Z1494)/Counts!AA1494,"")</f>
        <v>0.0149158878504673</v>
      </c>
      <c r="L1494" s="38" t="n">
        <f aca="false">IFERROR(Counts!Y1494/Counts!P1494,"")</f>
        <v>0.277777777777778</v>
      </c>
      <c r="M1494" s="38" t="n">
        <f aca="false">IFERROR(Counts!V1494/Counts!P1494,"")</f>
        <v>0.138888888888889</v>
      </c>
      <c r="N1494" s="38" t="n">
        <f aca="false">IFERROR(Counts!AD1494/Counts!AC1494,"")</f>
        <v>0.145161290322581</v>
      </c>
      <c r="O1494" s="38" t="n">
        <f aca="false">IFERROR(Counts!AE1494/Counts!AC1494,"")</f>
        <v>0.370967741935484</v>
      </c>
      <c r="P1494" s="39" t="n">
        <f aca="false">IFERROR(Counts!AG1494/Counts!AF1494,"")</f>
        <v>88.1935483870968</v>
      </c>
      <c r="Q1494" s="38" t="n">
        <f aca="false">IFERROR(Counts!AH1494/Counts!AC1494,"")</f>
        <v>0.290322580645161</v>
      </c>
      <c r="R1494" s="38" t="n">
        <f aca="false">IFERROR(Counts!N1494/Counts!M1494,"")</f>
        <v>0.23265306122449</v>
      </c>
      <c r="S1494" s="38" t="n">
        <f aca="false">IFERROR(Counts!K1494/Counts!J1494,"")</f>
        <v>0.694835680751174</v>
      </c>
      <c r="T1494" s="38" t="n">
        <f aca="false">IFERROR(Counts!I1494/Counts!H1494,"")</f>
        <v>0.292682926829268</v>
      </c>
      <c r="U1494" s="38" t="n">
        <f aca="false">IFERROR(1-Counts!L1494/Counts!K1494,"")</f>
        <v>0.804054054054054</v>
      </c>
      <c r="V1494" s="39" t="n">
        <f aca="false">IFERROR(Counts!AJ1494/Counts!AI1494,"")</f>
        <v>73.9</v>
      </c>
      <c r="W1494" s="38" t="n">
        <f aca="false">IFERROR(Counts!AK1494/Counts!AI1494,"")</f>
        <v>0.426966292134831</v>
      </c>
      <c r="X1494" s="40" t="n">
        <f aca="false">IFERROR(Counts!O1494,"")</f>
        <v>4.071</v>
      </c>
      <c r="Y1494" s="36" t="n">
        <f aca="false">IFERROR(INDEX('Season Counts'!$Y$2:$Y$740,$AF1494)/INDEX('Season Counts'!$X$2:$X$740,$AF1494),"")</f>
        <v>0.347548707753479</v>
      </c>
      <c r="Z1494" s="37" t="n">
        <f aca="false">IFERROR(J1494-Y1494,"")</f>
        <v>0.00848867542409093</v>
      </c>
      <c r="AA1494" s="38" t="n">
        <f aca="false">IFERROR(INDEX('Season Counts'!$K$2:$K$740,$AF1494)/INDEX('Season Counts'!$J$2:$J$740,$AF1494),"")</f>
        <v>0.239028944911298</v>
      </c>
      <c r="AB1494" s="41" t="n">
        <f aca="false">IFERROR(R1494-AA1494,"")</f>
        <v>-0.00637588368680808</v>
      </c>
      <c r="AC1494" s="39" t="n">
        <f aca="false">IFERROR(INDEX('Season Counts'!$AG$2:$AG$740,$AF1494)/INDEX('Season Counts'!$AF$2:$AF$740,$AF1494),"")</f>
        <v>74.4006203473945</v>
      </c>
      <c r="AD1494" s="40" t="n">
        <f aca="false">IFERROR(V1494-AC1494,"")</f>
        <v>-0.500620347394531</v>
      </c>
      <c r="AE1494" s="4" t="str">
        <f aca="false">IF(D1494&lt;Guide!$C$21,"Low PA",IF(TRIM(IF(ISNUMBER(AD1494),IF(N(AD1494)&lt;=-Guide!$C$24,"▼ Bat Speed  ",IF(N(AD1494)&gt;=Guide!$C$24,"▲ Bat Speed  ","")),"")&amp;IF(N(Z1494)&gt;=Guide!$C$22,"▲ Contact  ","")&amp;IF(N(Z1494)&lt;=-Guide!$C$22,"▼ Contact  ","")&amp;IF(N(AB1494)&gt;=Guide!$C$23,"▲ Chase  ","")&amp;IF(N(AB1494)&lt;=-Guide!$C$23,"▼ Chase  ",""))="","Stable",TRIM(IF(ISNUMBER(AD1494),IF(N(AD1494)&lt;=-Guide!$C$24,"▼ Bat Speed  ",IF(N(AD1494)&gt;=Guide!$C$24,"▲ Bat Speed  ","")),"")&amp;IF(N(Z1494)&gt;=Guide!$C$22,"▲ Contact  ","")&amp;IF(N(Z1494)&lt;=-Guide!$C$22,"▼ Contact  ","")&amp;IF(N(AB1494)&gt;=Guide!$C$23,"▲ Chase  ","")&amp;IF(N(AB1494)&lt;=-Guide!$C$23,"▼ Chase  ",""))))</f>
        <v>Stable</v>
      </c>
      <c r="AF1494" s="35" t="n">
        <f aca="false">MATCH(Counts!A1494,'Season Counts'!$A$2:$A$740,0)</f>
        <v>385</v>
      </c>
    </row>
    <row r="1495" customFormat="false" ht="15" hidden="false" customHeight="false" outlineLevel="0" collapsed="false">
      <c r="A1495" s="34" t="str">
        <f aca="false">Counts!B1495</f>
        <v>MIA</v>
      </c>
      <c r="B1495" s="5" t="str">
        <f aca="false">Counts!C1495</f>
        <v>Heriberto Hernández</v>
      </c>
      <c r="C1495" s="34" t="str">
        <f aca="false">Counts!F1495</f>
        <v>Sep</v>
      </c>
      <c r="D1495" s="35" t="n">
        <f aca="false">IFERROR(Counts!P1495,"")</f>
        <v>110</v>
      </c>
      <c r="E1495" s="36" t="n">
        <f aca="false">IFERROR(Counts!R1495/Counts!Q1495,"")</f>
        <v>0.216494845360825</v>
      </c>
      <c r="F1495" s="36" t="n">
        <f aca="false">IFERROR((Counts!R1495+Counts!V1495+Counts!W1495)/(Counts!Q1495+Counts!V1495+Counts!W1495+Counts!X1495),"")</f>
        <v>0.309090909090909</v>
      </c>
      <c r="G1495" s="36" t="n">
        <f aca="false">IFERROR((Counts!R1495+Counts!S1495+2*Counts!T1495+3*Counts!U1495)/Counts!Q1495,"")</f>
        <v>0.360824742268041</v>
      </c>
      <c r="H1495" s="35" t="n">
        <f aca="false">IFERROR(Counts!U1495,"")</f>
        <v>3</v>
      </c>
      <c r="I1495" s="36" t="n">
        <f aca="false">IFERROR(Counts!Z1495/Counts!AA1495,"")</f>
        <v>0.300454545454545</v>
      </c>
      <c r="J1495" s="36" t="n">
        <f aca="false">IFERROR(Counts!AB1495/Counts!AA1495,"")</f>
        <v>0.342409090909091</v>
      </c>
      <c r="K1495" s="37" t="n">
        <f aca="false">IFERROR((Counts!AB1495-Counts!Z1495)/Counts!AA1495,"")</f>
        <v>0.0419545454545455</v>
      </c>
      <c r="L1495" s="38" t="n">
        <f aca="false">IFERROR(Counts!Y1495/Counts!P1495,"")</f>
        <v>0.245454545454545</v>
      </c>
      <c r="M1495" s="38" t="n">
        <f aca="false">IFERROR(Counts!V1495/Counts!P1495,"")</f>
        <v>0.1</v>
      </c>
      <c r="N1495" s="38" t="n">
        <f aca="false">IFERROR(Counts!AD1495/Counts!AC1495,"")</f>
        <v>0.1</v>
      </c>
      <c r="O1495" s="38" t="n">
        <f aca="false">IFERROR(Counts!AE1495/Counts!AC1495,"")</f>
        <v>0.528571428571429</v>
      </c>
      <c r="P1495" s="39" t="n">
        <f aca="false">IFERROR(Counts!AG1495/Counts!AF1495,"")</f>
        <v>92.8171428571429</v>
      </c>
      <c r="Q1495" s="38" t="n">
        <f aca="false">IFERROR(Counts!AH1495/Counts!AC1495,"")</f>
        <v>0.328571428571429</v>
      </c>
      <c r="R1495" s="38" t="n">
        <f aca="false">IFERROR(Counts!N1495/Counts!M1495,"")</f>
        <v>0.199134199134199</v>
      </c>
      <c r="S1495" s="38" t="n">
        <f aca="false">IFERROR(Counts!K1495/Counts!J1495,"")</f>
        <v>0.701421800947867</v>
      </c>
      <c r="T1495" s="38" t="n">
        <f aca="false">IFERROR(Counts!I1495/Counts!H1495,"")</f>
        <v>0.283505154639175</v>
      </c>
      <c r="U1495" s="38" t="n">
        <f aca="false">IFERROR(1-Counts!L1495/Counts!K1495,"")</f>
        <v>0.797297297297297</v>
      </c>
      <c r="V1495" s="39" t="n">
        <f aca="false">IFERROR(Counts!AJ1495/Counts!AI1495,"")</f>
        <v>74.1650887573965</v>
      </c>
      <c r="W1495" s="38" t="n">
        <f aca="false">IFERROR(Counts!AK1495/Counts!AI1495,"")</f>
        <v>0.437869822485207</v>
      </c>
      <c r="X1495" s="40" t="n">
        <f aca="false">IFERROR(Counts!O1495,"")</f>
        <v>-1.743</v>
      </c>
      <c r="Y1495" s="36" t="n">
        <f aca="false">IFERROR(INDEX('Season Counts'!$Y$2:$Y$740,$AF1495)/INDEX('Season Counts'!$X$2:$X$740,$AF1495),"")</f>
        <v>0.347548707753479</v>
      </c>
      <c r="Z1495" s="37" t="n">
        <f aca="false">IFERROR(J1495-Y1495,"")</f>
        <v>-0.00513961684438824</v>
      </c>
      <c r="AA1495" s="38" t="n">
        <f aca="false">IFERROR(INDEX('Season Counts'!$K$2:$K$740,$AF1495)/INDEX('Season Counts'!$J$2:$J$740,$AF1495),"")</f>
        <v>0.239028944911298</v>
      </c>
      <c r="AB1495" s="41" t="n">
        <f aca="false">IFERROR(R1495-AA1495,"")</f>
        <v>-0.0398947457770987</v>
      </c>
      <c r="AC1495" s="39" t="n">
        <f aca="false">IFERROR(INDEX('Season Counts'!$AG$2:$AG$740,$AF1495)/INDEX('Season Counts'!$AF$2:$AF$740,$AF1495),"")</f>
        <v>74.4006203473945</v>
      </c>
      <c r="AD1495" s="40" t="n">
        <f aca="false">IFERROR(V1495-AC1495,"")</f>
        <v>-0.235531589998089</v>
      </c>
      <c r="AE1495" s="4" t="str">
        <f aca="false">IF(D1495&lt;Guide!$C$21,"Low PA",IF(TRIM(IF(ISNUMBER(AD1495),IF(N(AD1495)&lt;=-Guide!$C$24,"▼ Bat Speed  ",IF(N(AD1495)&gt;=Guide!$C$24,"▲ Bat Speed  ","")),"")&amp;IF(N(Z1495)&gt;=Guide!$C$22,"▲ Contact  ","")&amp;IF(N(Z1495)&lt;=-Guide!$C$22,"▼ Contact  ","")&amp;IF(N(AB1495)&gt;=Guide!$C$23,"▲ Chase  ","")&amp;IF(N(AB1495)&lt;=-Guide!$C$23,"▼ Chase  ",""))="","Stable",TRIM(IF(ISNUMBER(AD1495),IF(N(AD1495)&lt;=-Guide!$C$24,"▼ Bat Speed  ",IF(N(AD1495)&gt;=Guide!$C$24,"▲ Bat Speed  ","")),"")&amp;IF(N(Z1495)&gt;=Guide!$C$22,"▲ Contact  ","")&amp;IF(N(Z1495)&lt;=-Guide!$C$22,"▼ Contact  ","")&amp;IF(N(AB1495)&gt;=Guide!$C$23,"▲ Chase  ","")&amp;IF(N(AB1495)&lt;=-Guide!$C$23,"▼ Chase  ",""))))</f>
        <v>Stable</v>
      </c>
      <c r="AF1495" s="35" t="n">
        <f aca="false">MATCH(Counts!A1495,'Season Counts'!$A$2:$A$740,0)</f>
        <v>385</v>
      </c>
    </row>
    <row r="1496" customFormat="false" ht="15" hidden="false" customHeight="false" outlineLevel="0" collapsed="false">
      <c r="A1496" s="34" t="str">
        <f aca="false">Counts!B1496</f>
        <v>MIA</v>
      </c>
      <c r="B1496" s="5" t="str">
        <f aca="false">Counts!C1496</f>
        <v>Javier Sanoja</v>
      </c>
      <c r="C1496" s="34" t="str">
        <f aca="false">Counts!F1496</f>
        <v>Mar-Apr</v>
      </c>
      <c r="D1496" s="35" t="n">
        <f aca="false">IFERROR(Counts!P1496,"")</f>
        <v>68</v>
      </c>
      <c r="E1496" s="36" t="n">
        <f aca="false">IFERROR(Counts!R1496/Counts!Q1496,"")</f>
        <v>0.32258064516129</v>
      </c>
      <c r="F1496" s="36" t="n">
        <f aca="false">IFERROR((Counts!R1496+Counts!V1496+Counts!W1496)/(Counts!Q1496+Counts!V1496+Counts!W1496+Counts!X1496),"")</f>
        <v>0.382352941176471</v>
      </c>
      <c r="G1496" s="36" t="n">
        <f aca="false">IFERROR((Counts!R1496+Counts!S1496+2*Counts!T1496+3*Counts!U1496)/Counts!Q1496,"")</f>
        <v>0.370967741935484</v>
      </c>
      <c r="H1496" s="35" t="n">
        <f aca="false">IFERROR(Counts!U1496,"")</f>
        <v>0</v>
      </c>
      <c r="I1496" s="36" t="n">
        <f aca="false">IFERROR(Counts!Z1496/Counts!AA1496,"")</f>
        <v>0.341911764705882</v>
      </c>
      <c r="J1496" s="36" t="n">
        <f aca="false">IFERROR(Counts!AB1496/Counts!AA1496,"")</f>
        <v>0.268514705882353</v>
      </c>
      <c r="K1496" s="37" t="n">
        <f aca="false">IFERROR((Counts!AB1496-Counts!Z1496)/Counts!AA1496,"")</f>
        <v>-0.0733970588235294</v>
      </c>
      <c r="L1496" s="38" t="n">
        <f aca="false">IFERROR(Counts!Y1496/Counts!P1496,"")</f>
        <v>0.102941176470588</v>
      </c>
      <c r="M1496" s="38" t="n">
        <f aca="false">IFERROR(Counts!V1496/Counts!P1496,"")</f>
        <v>0.0882352941176471</v>
      </c>
      <c r="N1496" s="38" t="n">
        <f aca="false">IFERROR(Counts!AD1496/Counts!AC1496,"")</f>
        <v>0.0181818181818182</v>
      </c>
      <c r="O1496" s="38" t="n">
        <f aca="false">IFERROR(Counts!AE1496/Counts!AC1496,"")</f>
        <v>0.327272727272727</v>
      </c>
      <c r="P1496" s="39" t="n">
        <f aca="false">IFERROR(Counts!AG1496/Counts!AF1496,"")</f>
        <v>87.1018181818182</v>
      </c>
      <c r="Q1496" s="38" t="n">
        <f aca="false">IFERROR(Counts!AH1496/Counts!AC1496,"")</f>
        <v>0.290909090909091</v>
      </c>
      <c r="R1496" s="38" t="n">
        <f aca="false">IFERROR(Counts!N1496/Counts!M1496,"")</f>
        <v>0.3984375</v>
      </c>
      <c r="S1496" s="38" t="n">
        <f aca="false">IFERROR(Counts!K1496/Counts!J1496,"")</f>
        <v>0.554545454545455</v>
      </c>
      <c r="T1496" s="38" t="n">
        <f aca="false">IFERROR(Counts!I1496/Counts!H1496,"")</f>
        <v>0.116071428571429</v>
      </c>
      <c r="U1496" s="38" t="n">
        <f aca="false">IFERROR(1-Counts!L1496/Counts!K1496,"")</f>
        <v>0.918032786885246</v>
      </c>
      <c r="V1496" s="39" t="n">
        <f aca="false">IFERROR(Counts!AJ1496/Counts!AI1496,"")</f>
        <v>69.642718446602</v>
      </c>
      <c r="W1496" s="38" t="n">
        <f aca="false">IFERROR(Counts!AK1496/Counts!AI1496,"")</f>
        <v>0.087378640776699</v>
      </c>
      <c r="X1496" s="40" t="n">
        <f aca="false">IFERROR(Counts!O1496,"")</f>
        <v>1.39</v>
      </c>
      <c r="Y1496" s="36" t="n">
        <f aca="false">IFERROR(INDEX('Season Counts'!$Y$2:$Y$740,$AF1496)/INDEX('Season Counts'!$X$2:$X$740,$AF1496),"")</f>
        <v>0.294907216494845</v>
      </c>
      <c r="Z1496" s="37" t="n">
        <f aca="false">IFERROR(J1496-Y1496,"")</f>
        <v>-0.0263925106124924</v>
      </c>
      <c r="AA1496" s="38" t="n">
        <f aca="false">IFERROR(INDEX('Season Counts'!$K$2:$K$740,$AF1496)/INDEX('Season Counts'!$J$2:$J$740,$AF1496),"")</f>
        <v>0.395833333333333</v>
      </c>
      <c r="AB1496" s="41" t="n">
        <f aca="false">IFERROR(R1496-AA1496,"")</f>
        <v>0.00260416666666669</v>
      </c>
      <c r="AC1496" s="39" t="n">
        <f aca="false">IFERROR(INDEX('Season Counts'!$AG$2:$AG$740,$AF1496)/INDEX('Season Counts'!$AF$2:$AF$740,$AF1496),"")</f>
        <v>69.3428</v>
      </c>
      <c r="AD1496" s="40" t="n">
        <f aca="false">IFERROR(V1496-AC1496,"")</f>
        <v>0.29991844660195</v>
      </c>
      <c r="AE1496" s="4" t="str">
        <f aca="false">IF(D1496&lt;Guide!$C$21,"Low PA",IF(TRIM(IF(ISNUMBER(AD1496),IF(N(AD1496)&lt;=-Guide!$C$24,"▼ Bat Speed  ",IF(N(AD1496)&gt;=Guide!$C$24,"▲ Bat Speed  ","")),"")&amp;IF(N(Z1496)&gt;=Guide!$C$22,"▲ Contact  ","")&amp;IF(N(Z1496)&lt;=-Guide!$C$22,"▼ Contact  ","")&amp;IF(N(AB1496)&gt;=Guide!$C$23,"▲ Chase  ","")&amp;IF(N(AB1496)&lt;=-Guide!$C$23,"▼ Chase  ",""))="","Stable",TRIM(IF(ISNUMBER(AD1496),IF(N(AD1496)&lt;=-Guide!$C$24,"▼ Bat Speed  ",IF(N(AD1496)&gt;=Guide!$C$24,"▲ Bat Speed  ","")),"")&amp;IF(N(Z1496)&gt;=Guide!$C$22,"▲ Contact  ","")&amp;IF(N(Z1496)&lt;=-Guide!$C$22,"▼ Contact  ","")&amp;IF(N(AB1496)&gt;=Guide!$C$23,"▲ Chase  ","")&amp;IF(N(AB1496)&lt;=-Guide!$C$23,"▼ Chase  ",""))))</f>
        <v>Stable</v>
      </c>
      <c r="AF1496" s="35" t="n">
        <f aca="false">MATCH(Counts!A1496,'Season Counts'!$A$2:$A$740,0)</f>
        <v>386</v>
      </c>
    </row>
    <row r="1497" customFormat="false" ht="15" hidden="false" customHeight="false" outlineLevel="0" collapsed="false">
      <c r="A1497" s="34" t="str">
        <f aca="false">Counts!B1497</f>
        <v>MIA</v>
      </c>
      <c r="B1497" s="5" t="str">
        <f aca="false">Counts!C1497</f>
        <v>Javier Sanoja</v>
      </c>
      <c r="C1497" s="34" t="str">
        <f aca="false">Counts!F1497</f>
        <v>May</v>
      </c>
      <c r="D1497" s="35" t="n">
        <f aca="false">IFERROR(Counts!P1497,"")</f>
        <v>66</v>
      </c>
      <c r="E1497" s="36" t="n">
        <f aca="false">IFERROR(Counts!R1497/Counts!Q1497,"")</f>
        <v>0.19672131147541</v>
      </c>
      <c r="F1497" s="36" t="n">
        <f aca="false">IFERROR((Counts!R1497+Counts!V1497+Counts!W1497)/(Counts!Q1497+Counts!V1497+Counts!W1497+Counts!X1497),"")</f>
        <v>0.246153846153846</v>
      </c>
      <c r="G1497" s="36" t="n">
        <f aca="false">IFERROR((Counts!R1497+Counts!S1497+2*Counts!T1497+3*Counts!U1497)/Counts!Q1497,"")</f>
        <v>0.360655737704918</v>
      </c>
      <c r="H1497" s="35" t="n">
        <f aca="false">IFERROR(Counts!U1497,"")</f>
        <v>1</v>
      </c>
      <c r="I1497" s="36" t="n">
        <f aca="false">IFERROR(Counts!Z1497/Counts!AA1497,"")</f>
        <v>0.26796875</v>
      </c>
      <c r="J1497" s="36" t="n">
        <f aca="false">IFERROR(Counts!AB1497/Counts!AA1497,"")</f>
        <v>0.2656875</v>
      </c>
      <c r="K1497" s="37" t="n">
        <f aca="false">IFERROR((Counts!AB1497-Counts!Z1497)/Counts!AA1497,"")</f>
        <v>-0.00228124999999996</v>
      </c>
      <c r="L1497" s="38" t="n">
        <f aca="false">IFERROR(Counts!Y1497/Counts!P1497,"")</f>
        <v>0.0909090909090909</v>
      </c>
      <c r="M1497" s="38" t="n">
        <f aca="false">IFERROR(Counts!V1497/Counts!P1497,"")</f>
        <v>0.0606060606060606</v>
      </c>
      <c r="N1497" s="38" t="n">
        <f aca="false">IFERROR(Counts!AD1497/Counts!AC1497,"")</f>
        <v>0.0178571428571429</v>
      </c>
      <c r="O1497" s="38" t="n">
        <f aca="false">IFERROR(Counts!AE1497/Counts!AC1497,"")</f>
        <v>0.321428571428571</v>
      </c>
      <c r="P1497" s="39" t="n">
        <f aca="false">IFERROR(Counts!AG1497/Counts!AF1497,"")</f>
        <v>87.2836363636364</v>
      </c>
      <c r="Q1497" s="38" t="n">
        <f aca="false">IFERROR(Counts!AH1497/Counts!AC1497,"")</f>
        <v>0.357142857142857</v>
      </c>
      <c r="R1497" s="38" t="n">
        <f aca="false">IFERROR(Counts!N1497/Counts!M1497,"")</f>
        <v>0.45045045045045</v>
      </c>
      <c r="S1497" s="38" t="n">
        <f aca="false">IFERROR(Counts!K1497/Counts!J1497,"")</f>
        <v>0.637254901960784</v>
      </c>
      <c r="T1497" s="38" t="n">
        <f aca="false">IFERROR(Counts!I1497/Counts!H1497,"")</f>
        <v>0.11304347826087</v>
      </c>
      <c r="U1497" s="38" t="n">
        <f aca="false">IFERROR(1-Counts!L1497/Counts!K1497,"")</f>
        <v>0.969230769230769</v>
      </c>
      <c r="V1497" s="39" t="n">
        <f aca="false">IFERROR(Counts!AJ1497/Counts!AI1497,"")</f>
        <v>69.36</v>
      </c>
      <c r="W1497" s="38" t="n">
        <f aca="false">IFERROR(Counts!AK1497/Counts!AI1497,"")</f>
        <v>0.12</v>
      </c>
      <c r="X1497" s="40" t="n">
        <f aca="false">IFERROR(Counts!O1497,"")</f>
        <v>-2.66</v>
      </c>
      <c r="Y1497" s="36" t="n">
        <f aca="false">IFERROR(INDEX('Season Counts'!$Y$2:$Y$740,$AF1497)/INDEX('Season Counts'!$X$2:$X$740,$AF1497),"")</f>
        <v>0.294907216494845</v>
      </c>
      <c r="Z1497" s="37" t="n">
        <f aca="false">IFERROR(J1497-Y1497,"")</f>
        <v>-0.0292197164948453</v>
      </c>
      <c r="AA1497" s="38" t="n">
        <f aca="false">IFERROR(INDEX('Season Counts'!$K$2:$K$740,$AF1497)/INDEX('Season Counts'!$J$2:$J$740,$AF1497),"")</f>
        <v>0.395833333333333</v>
      </c>
      <c r="AB1497" s="41" t="n">
        <f aca="false">IFERROR(R1497-AA1497,"")</f>
        <v>0.0546171171171171</v>
      </c>
      <c r="AC1497" s="39" t="n">
        <f aca="false">IFERROR(INDEX('Season Counts'!$AG$2:$AG$740,$AF1497)/INDEX('Season Counts'!$AF$2:$AF$740,$AF1497),"")</f>
        <v>69.3428</v>
      </c>
      <c r="AD1497" s="40" t="n">
        <f aca="false">IFERROR(V1497-AC1497,"")</f>
        <v>0.0172000000000025</v>
      </c>
      <c r="AE1497" s="4" t="str">
        <f aca="false">IF(D1497&lt;Guide!$C$21,"Low PA",IF(TRIM(IF(ISNUMBER(AD1497),IF(N(AD1497)&lt;=-Guide!$C$24,"▼ Bat Speed  ",IF(N(AD1497)&gt;=Guide!$C$24,"▲ Bat Speed  ","")),"")&amp;IF(N(Z1497)&gt;=Guide!$C$22,"▲ Contact  ","")&amp;IF(N(Z1497)&lt;=-Guide!$C$22,"▼ Contact  ","")&amp;IF(N(AB1497)&gt;=Guide!$C$23,"▲ Chase  ","")&amp;IF(N(AB1497)&lt;=-Guide!$C$23,"▼ Chase  ",""))="","Stable",TRIM(IF(ISNUMBER(AD1497),IF(N(AD1497)&lt;=-Guide!$C$24,"▼ Bat Speed  ",IF(N(AD1497)&gt;=Guide!$C$24,"▲ Bat Speed  ","")),"")&amp;IF(N(Z1497)&gt;=Guide!$C$22,"▲ Contact  ","")&amp;IF(N(Z1497)&lt;=-Guide!$C$22,"▼ Contact  ","")&amp;IF(N(AB1497)&gt;=Guide!$C$23,"▲ Chase  ","")&amp;IF(N(AB1497)&lt;=-Guide!$C$23,"▼ Chase  ",""))))</f>
        <v>▲ Chase</v>
      </c>
      <c r="AF1497" s="35" t="n">
        <f aca="false">MATCH(Counts!A1497,'Season Counts'!$A$2:$A$740,0)</f>
        <v>386</v>
      </c>
    </row>
    <row r="1498" customFormat="false" ht="15" hidden="false" customHeight="false" outlineLevel="0" collapsed="false">
      <c r="A1498" s="34" t="str">
        <f aca="false">Counts!B1498</f>
        <v>MIA</v>
      </c>
      <c r="B1498" s="5" t="str">
        <f aca="false">Counts!C1498</f>
        <v>Javier Sanoja</v>
      </c>
      <c r="C1498" s="34" t="str">
        <f aca="false">Counts!F1498</f>
        <v>Jun</v>
      </c>
      <c r="D1498" s="35" t="n">
        <f aca="false">IFERROR(Counts!P1498,"")</f>
        <v>72</v>
      </c>
      <c r="E1498" s="36" t="n">
        <f aca="false">IFERROR(Counts!R1498/Counts!Q1498,"")</f>
        <v>0.3</v>
      </c>
      <c r="F1498" s="36" t="n">
        <f aca="false">IFERROR((Counts!R1498+Counts!V1498+Counts!W1498)/(Counts!Q1498+Counts!V1498+Counts!W1498+Counts!X1498),"")</f>
        <v>0.305555555555556</v>
      </c>
      <c r="G1498" s="36" t="n">
        <f aca="false">IFERROR((Counts!R1498+Counts!S1498+2*Counts!T1498+3*Counts!U1498)/Counts!Q1498,"")</f>
        <v>0.471428571428571</v>
      </c>
      <c r="H1498" s="35" t="n">
        <f aca="false">IFERROR(Counts!U1498,"")</f>
        <v>2</v>
      </c>
      <c r="I1498" s="36" t="n">
        <f aca="false">IFERROR(Counts!Z1498/Counts!AA1498,"")</f>
        <v>0.331944444444444</v>
      </c>
      <c r="J1498" s="36" t="n">
        <f aca="false">IFERROR(Counts!AB1498/Counts!AA1498,"")</f>
        <v>0.270708333333333</v>
      </c>
      <c r="K1498" s="37" t="n">
        <f aca="false">IFERROR((Counts!AB1498-Counts!Z1498)/Counts!AA1498,"")</f>
        <v>-0.0612361111111111</v>
      </c>
      <c r="L1498" s="38" t="n">
        <f aca="false">IFERROR(Counts!Y1498/Counts!P1498,"")</f>
        <v>0.111111111111111</v>
      </c>
      <c r="M1498" s="38" t="n">
        <f aca="false">IFERROR(Counts!V1498/Counts!P1498,"")</f>
        <v>0.0138888888888889</v>
      </c>
      <c r="N1498" s="38" t="n">
        <f aca="false">IFERROR(Counts!AD1498/Counts!AC1498,"")</f>
        <v>0.0158730158730159</v>
      </c>
      <c r="O1498" s="38" t="n">
        <f aca="false">IFERROR(Counts!AE1498/Counts!AC1498,"")</f>
        <v>0.333333333333333</v>
      </c>
      <c r="P1498" s="39" t="n">
        <f aca="false">IFERROR(Counts!AG1498/Counts!AF1498,"")</f>
        <v>83.1730158730159</v>
      </c>
      <c r="Q1498" s="38" t="n">
        <f aca="false">IFERROR(Counts!AH1498/Counts!AC1498,"")</f>
        <v>0.253968253968254</v>
      </c>
      <c r="R1498" s="38" t="n">
        <f aca="false">IFERROR(Counts!N1498/Counts!M1498,"")</f>
        <v>0.436363636363636</v>
      </c>
      <c r="S1498" s="38" t="n">
        <f aca="false">IFERROR(Counts!K1498/Counts!J1498,"")</f>
        <v>0.700854700854701</v>
      </c>
      <c r="T1498" s="38" t="n">
        <f aca="false">IFERROR(Counts!I1498/Counts!H1498,"")</f>
        <v>0.107692307692308</v>
      </c>
      <c r="U1498" s="38" t="n">
        <f aca="false">IFERROR(1-Counts!L1498/Counts!K1498,"")</f>
        <v>0.926829268292683</v>
      </c>
      <c r="V1498" s="39" t="n">
        <f aca="false">IFERROR(Counts!AJ1498/Counts!AI1498,"")</f>
        <v>69.1657894736842</v>
      </c>
      <c r="W1498" s="38" t="n">
        <f aca="false">IFERROR(Counts!AK1498/Counts!AI1498,"")</f>
        <v>0.0526315789473684</v>
      </c>
      <c r="X1498" s="40" t="n">
        <f aca="false">IFERROR(Counts!O1498,"")</f>
        <v>0.941</v>
      </c>
      <c r="Y1498" s="36" t="n">
        <f aca="false">IFERROR(INDEX('Season Counts'!$Y$2:$Y$740,$AF1498)/INDEX('Season Counts'!$X$2:$X$740,$AF1498),"")</f>
        <v>0.294907216494845</v>
      </c>
      <c r="Z1498" s="37" t="n">
        <f aca="false">IFERROR(J1498-Y1498,"")</f>
        <v>-0.024198883161512</v>
      </c>
      <c r="AA1498" s="38" t="n">
        <f aca="false">IFERROR(INDEX('Season Counts'!$K$2:$K$740,$AF1498)/INDEX('Season Counts'!$J$2:$J$740,$AF1498),"")</f>
        <v>0.395833333333333</v>
      </c>
      <c r="AB1498" s="41" t="n">
        <f aca="false">IFERROR(R1498-AA1498,"")</f>
        <v>0.040530303030303</v>
      </c>
      <c r="AC1498" s="39" t="n">
        <f aca="false">IFERROR(INDEX('Season Counts'!$AG$2:$AG$740,$AF1498)/INDEX('Season Counts'!$AF$2:$AF$740,$AF1498),"")</f>
        <v>69.3428</v>
      </c>
      <c r="AD1498" s="40" t="n">
        <f aca="false">IFERROR(V1498-AC1498,"")</f>
        <v>-0.177010526315783</v>
      </c>
      <c r="AE1498" s="4" t="str">
        <f aca="false">IF(D1498&lt;Guide!$C$21,"Low PA",IF(TRIM(IF(ISNUMBER(AD1498),IF(N(AD1498)&lt;=-Guide!$C$24,"▼ Bat Speed  ",IF(N(AD1498)&gt;=Guide!$C$24,"▲ Bat Speed  ","")),"")&amp;IF(N(Z1498)&gt;=Guide!$C$22,"▲ Contact  ","")&amp;IF(N(Z1498)&lt;=-Guide!$C$22,"▼ Contact  ","")&amp;IF(N(AB1498)&gt;=Guide!$C$23,"▲ Chase  ","")&amp;IF(N(AB1498)&lt;=-Guide!$C$23,"▼ Chase  ",""))="","Stable",TRIM(IF(ISNUMBER(AD1498),IF(N(AD1498)&lt;=-Guide!$C$24,"▼ Bat Speed  ",IF(N(AD1498)&gt;=Guide!$C$24,"▲ Bat Speed  ","")),"")&amp;IF(N(Z1498)&gt;=Guide!$C$22,"▲ Contact  ","")&amp;IF(N(Z1498)&lt;=-Guide!$C$22,"▼ Contact  ","")&amp;IF(N(AB1498)&gt;=Guide!$C$23,"▲ Chase  ","")&amp;IF(N(AB1498)&lt;=-Guide!$C$23,"▼ Chase  ",""))))</f>
        <v>▲ Chase</v>
      </c>
      <c r="AF1498" s="35" t="n">
        <f aca="false">MATCH(Counts!A1498,'Season Counts'!$A$2:$A$740,0)</f>
        <v>386</v>
      </c>
    </row>
    <row r="1499" customFormat="false" ht="15" hidden="false" customHeight="false" outlineLevel="0" collapsed="false">
      <c r="A1499" s="34" t="str">
        <f aca="false">Counts!B1499</f>
        <v>MIA</v>
      </c>
      <c r="B1499" s="5" t="str">
        <f aca="false">Counts!C1499</f>
        <v>Javier Sanoja</v>
      </c>
      <c r="C1499" s="34" t="str">
        <f aca="false">Counts!F1499</f>
        <v>Jul</v>
      </c>
      <c r="D1499" s="35" t="n">
        <f aca="false">IFERROR(Counts!P1499,"")</f>
        <v>84</v>
      </c>
      <c r="E1499" s="36" t="n">
        <f aca="false">IFERROR(Counts!R1499/Counts!Q1499,"")</f>
        <v>0.240506329113924</v>
      </c>
      <c r="F1499" s="36" t="n">
        <f aca="false">IFERROR((Counts!R1499+Counts!V1499+Counts!W1499)/(Counts!Q1499+Counts!V1499+Counts!W1499+Counts!X1499),"")</f>
        <v>0.285714285714286</v>
      </c>
      <c r="G1499" s="36" t="n">
        <f aca="false">IFERROR((Counts!R1499+Counts!S1499+2*Counts!T1499+3*Counts!U1499)/Counts!Q1499,"")</f>
        <v>0.354430379746835</v>
      </c>
      <c r="H1499" s="35" t="n">
        <f aca="false">IFERROR(Counts!U1499,"")</f>
        <v>0</v>
      </c>
      <c r="I1499" s="36" t="n">
        <f aca="false">IFERROR(Counts!Z1499/Counts!AA1499,"")</f>
        <v>0.275301204819277</v>
      </c>
      <c r="J1499" s="36" t="n">
        <f aca="false">IFERROR(Counts!AB1499/Counts!AA1499,"")</f>
        <v>0.27433734939759</v>
      </c>
      <c r="K1499" s="37" t="n">
        <f aca="false">IFERROR((Counts!AB1499-Counts!Z1499)/Counts!AA1499,"")</f>
        <v>-0.000963855421686769</v>
      </c>
      <c r="L1499" s="38" t="n">
        <f aca="false">IFERROR(Counts!Y1499/Counts!P1499,"")</f>
        <v>0.0238095238095238</v>
      </c>
      <c r="M1499" s="38" t="n">
        <f aca="false">IFERROR(Counts!V1499/Counts!P1499,"")</f>
        <v>0.0595238095238095</v>
      </c>
      <c r="N1499" s="38" t="n">
        <f aca="false">IFERROR(Counts!AD1499/Counts!AC1499,"")</f>
        <v>0.012987012987013</v>
      </c>
      <c r="O1499" s="38" t="n">
        <f aca="false">IFERROR(Counts!AE1499/Counts!AC1499,"")</f>
        <v>0.285714285714286</v>
      </c>
      <c r="P1499" s="39" t="n">
        <f aca="false">IFERROR(Counts!AG1499/Counts!AF1499,"")</f>
        <v>85.7934210526316</v>
      </c>
      <c r="Q1499" s="38" t="n">
        <f aca="false">IFERROR(Counts!AH1499/Counts!AC1499,"")</f>
        <v>0.311688311688312</v>
      </c>
      <c r="R1499" s="38" t="n">
        <f aca="false">IFERROR(Counts!N1499/Counts!M1499,"")</f>
        <v>0.337579617834395</v>
      </c>
      <c r="S1499" s="38" t="n">
        <f aca="false">IFERROR(Counts!K1499/Counts!J1499,"")</f>
        <v>0.692913385826772</v>
      </c>
      <c r="T1499" s="38" t="n">
        <f aca="false">IFERROR(Counts!I1499/Counts!H1499,"")</f>
        <v>0.106382978723404</v>
      </c>
      <c r="U1499" s="38" t="n">
        <f aca="false">IFERROR(1-Counts!L1499/Counts!K1499,"")</f>
        <v>0.920454545454545</v>
      </c>
      <c r="V1499" s="39" t="n">
        <f aca="false">IFERROR(Counts!AJ1499/Counts!AI1499,"")</f>
        <v>69.0319327731092</v>
      </c>
      <c r="W1499" s="38" t="n">
        <f aca="false">IFERROR(Counts!AK1499/Counts!AI1499,"")</f>
        <v>0.0504201680672269</v>
      </c>
      <c r="X1499" s="40" t="n">
        <f aca="false">IFERROR(Counts!O1499,"")</f>
        <v>-3.708</v>
      </c>
      <c r="Y1499" s="36" t="n">
        <f aca="false">IFERROR(INDEX('Season Counts'!$Y$2:$Y$740,$AF1499)/INDEX('Season Counts'!$X$2:$X$740,$AF1499),"")</f>
        <v>0.294907216494845</v>
      </c>
      <c r="Z1499" s="37" t="n">
        <f aca="false">IFERROR(J1499-Y1499,"")</f>
        <v>-0.020569867097255</v>
      </c>
      <c r="AA1499" s="38" t="n">
        <f aca="false">IFERROR(INDEX('Season Counts'!$K$2:$K$740,$AF1499)/INDEX('Season Counts'!$J$2:$J$740,$AF1499),"")</f>
        <v>0.395833333333333</v>
      </c>
      <c r="AB1499" s="41" t="n">
        <f aca="false">IFERROR(R1499-AA1499,"")</f>
        <v>-0.0582537154989384</v>
      </c>
      <c r="AC1499" s="39" t="n">
        <f aca="false">IFERROR(INDEX('Season Counts'!$AG$2:$AG$740,$AF1499)/INDEX('Season Counts'!$AF$2:$AF$740,$AF1499),"")</f>
        <v>69.3428</v>
      </c>
      <c r="AD1499" s="40" t="n">
        <f aca="false">IFERROR(V1499-AC1499,"")</f>
        <v>-0.310867226890764</v>
      </c>
      <c r="AE1499" s="4" t="str">
        <f aca="false">IF(D1499&lt;Guide!$C$21,"Low PA",IF(TRIM(IF(ISNUMBER(AD1499),IF(N(AD1499)&lt;=-Guide!$C$24,"▼ Bat Speed  ",IF(N(AD1499)&gt;=Guide!$C$24,"▲ Bat Speed  ","")),"")&amp;IF(N(Z1499)&gt;=Guide!$C$22,"▲ Contact  ","")&amp;IF(N(Z1499)&lt;=-Guide!$C$22,"▼ Contact  ","")&amp;IF(N(AB1499)&gt;=Guide!$C$23,"▲ Chase  ","")&amp;IF(N(AB1499)&lt;=-Guide!$C$23,"▼ Chase  ",""))="","Stable",TRIM(IF(ISNUMBER(AD1499),IF(N(AD1499)&lt;=-Guide!$C$24,"▼ Bat Speed  ",IF(N(AD1499)&gt;=Guide!$C$24,"▲ Bat Speed  ","")),"")&amp;IF(N(Z1499)&gt;=Guide!$C$22,"▲ Contact  ","")&amp;IF(N(Z1499)&lt;=-Guide!$C$22,"▼ Contact  ","")&amp;IF(N(AB1499)&gt;=Guide!$C$23,"▲ Chase  ","")&amp;IF(N(AB1499)&lt;=-Guide!$C$23,"▼ Chase  ",""))))</f>
        <v>▼ Chase</v>
      </c>
      <c r="AF1499" s="35" t="n">
        <f aca="false">MATCH(Counts!A1499,'Season Counts'!$A$2:$A$740,0)</f>
        <v>386</v>
      </c>
    </row>
    <row r="1500" customFormat="false" ht="15" hidden="false" customHeight="false" outlineLevel="0" collapsed="false">
      <c r="A1500" s="34" t="str">
        <f aca="false">Counts!B1500</f>
        <v>MIA</v>
      </c>
      <c r="B1500" s="5" t="str">
        <f aca="false">Counts!C1500</f>
        <v>Javier Sanoja</v>
      </c>
      <c r="C1500" s="34" t="str">
        <f aca="false">Counts!F1500</f>
        <v>Aug</v>
      </c>
      <c r="D1500" s="35" t="n">
        <f aca="false">IFERROR(Counts!P1500,"")</f>
        <v>98</v>
      </c>
      <c r="E1500" s="36" t="n">
        <f aca="false">IFERROR(Counts!R1500/Counts!Q1500,"")</f>
        <v>0.326086956521739</v>
      </c>
      <c r="F1500" s="36" t="n">
        <f aca="false">IFERROR((Counts!R1500+Counts!V1500+Counts!W1500)/(Counts!Q1500+Counts!V1500+Counts!W1500+Counts!X1500),"")</f>
        <v>0.36734693877551</v>
      </c>
      <c r="G1500" s="36" t="n">
        <f aca="false">IFERROR((Counts!R1500+Counts!S1500+2*Counts!T1500+3*Counts!U1500)/Counts!Q1500,"")</f>
        <v>0.5</v>
      </c>
      <c r="H1500" s="35" t="n">
        <f aca="false">IFERROR(Counts!U1500,"")</f>
        <v>3</v>
      </c>
      <c r="I1500" s="36" t="n">
        <f aca="false">IFERROR(Counts!Z1500/Counts!AA1500,"")</f>
        <v>0.384183673469388</v>
      </c>
      <c r="J1500" s="36" t="n">
        <f aca="false">IFERROR(Counts!AB1500/Counts!AA1500,"")</f>
        <v>0.320204081632653</v>
      </c>
      <c r="K1500" s="37" t="n">
        <f aca="false">IFERROR((Counts!AB1500-Counts!Z1500)/Counts!AA1500,"")</f>
        <v>-0.0639795918367347</v>
      </c>
      <c r="L1500" s="38" t="n">
        <f aca="false">IFERROR(Counts!Y1500/Counts!P1500,"")</f>
        <v>0.0918367346938776</v>
      </c>
      <c r="M1500" s="38" t="n">
        <f aca="false">IFERROR(Counts!V1500/Counts!P1500,"")</f>
        <v>0.0612244897959184</v>
      </c>
      <c r="N1500" s="38" t="n">
        <f aca="false">IFERROR(Counts!AD1500/Counts!AC1500,"")</f>
        <v>0.036144578313253</v>
      </c>
      <c r="O1500" s="38" t="n">
        <f aca="false">IFERROR(Counts!AE1500/Counts!AC1500,"")</f>
        <v>0.27710843373494</v>
      </c>
      <c r="P1500" s="39" t="n">
        <f aca="false">IFERROR(Counts!AG1500/Counts!AF1500,"")</f>
        <v>85.8879518072289</v>
      </c>
      <c r="Q1500" s="38" t="n">
        <f aca="false">IFERROR(Counts!AH1500/Counts!AC1500,"")</f>
        <v>0.433734939759036</v>
      </c>
      <c r="R1500" s="38" t="n">
        <f aca="false">IFERROR(Counts!N1500/Counts!M1500,"")</f>
        <v>0.366336633663366</v>
      </c>
      <c r="S1500" s="38" t="n">
        <f aca="false">IFERROR(Counts!K1500/Counts!J1500,"")</f>
        <v>0.672514619883041</v>
      </c>
      <c r="T1500" s="38" t="n">
        <f aca="false">IFERROR(Counts!I1500/Counts!H1500,"")</f>
        <v>0.0952380952380952</v>
      </c>
      <c r="U1500" s="38" t="n">
        <f aca="false">IFERROR(1-Counts!L1500/Counts!K1500,"")</f>
        <v>0.921739130434783</v>
      </c>
      <c r="V1500" s="39" t="n">
        <f aca="false">IFERROR(Counts!AJ1500/Counts!AI1500,"")</f>
        <v>68.9163398692811</v>
      </c>
      <c r="W1500" s="38" t="n">
        <f aca="false">IFERROR(Counts!AK1500/Counts!AI1500,"")</f>
        <v>0.0980392156862745</v>
      </c>
      <c r="X1500" s="40" t="n">
        <f aca="false">IFERROR(Counts!O1500,"")</f>
        <v>4.607</v>
      </c>
      <c r="Y1500" s="36" t="n">
        <f aca="false">IFERROR(INDEX('Season Counts'!$Y$2:$Y$740,$AF1500)/INDEX('Season Counts'!$X$2:$X$740,$AF1500),"")</f>
        <v>0.294907216494845</v>
      </c>
      <c r="Z1500" s="37" t="n">
        <f aca="false">IFERROR(J1500-Y1500,"")</f>
        <v>0.0252968651378077</v>
      </c>
      <c r="AA1500" s="38" t="n">
        <f aca="false">IFERROR(INDEX('Season Counts'!$K$2:$K$740,$AF1500)/INDEX('Season Counts'!$J$2:$J$740,$AF1500),"")</f>
        <v>0.395833333333333</v>
      </c>
      <c r="AB1500" s="41" t="n">
        <f aca="false">IFERROR(R1500-AA1500,"")</f>
        <v>-0.029496699669967</v>
      </c>
      <c r="AC1500" s="39" t="n">
        <f aca="false">IFERROR(INDEX('Season Counts'!$AG$2:$AG$740,$AF1500)/INDEX('Season Counts'!$AF$2:$AF$740,$AF1500),"")</f>
        <v>69.3428</v>
      </c>
      <c r="AD1500" s="40" t="n">
        <f aca="false">IFERROR(V1500-AC1500,"")</f>
        <v>-0.426460130718951</v>
      </c>
      <c r="AE1500" s="4" t="str">
        <f aca="false">IF(D1500&lt;Guide!$C$21,"Low PA",IF(TRIM(IF(ISNUMBER(AD1500),IF(N(AD1500)&lt;=-Guide!$C$24,"▼ Bat Speed  ",IF(N(AD1500)&gt;=Guide!$C$24,"▲ Bat Speed  ","")),"")&amp;IF(N(Z1500)&gt;=Guide!$C$22,"▲ Contact  ","")&amp;IF(N(Z1500)&lt;=-Guide!$C$22,"▼ Contact  ","")&amp;IF(N(AB1500)&gt;=Guide!$C$23,"▲ Chase  ","")&amp;IF(N(AB1500)&lt;=-Guide!$C$23,"▼ Chase  ",""))="","Stable",TRIM(IF(ISNUMBER(AD1500),IF(N(AD1500)&lt;=-Guide!$C$24,"▼ Bat Speed  ",IF(N(AD1500)&gt;=Guide!$C$24,"▲ Bat Speed  ","")),"")&amp;IF(N(Z1500)&gt;=Guide!$C$22,"▲ Contact  ","")&amp;IF(N(Z1500)&lt;=-Guide!$C$22,"▼ Contact  ","")&amp;IF(N(AB1500)&gt;=Guide!$C$23,"▲ Chase  ","")&amp;IF(N(AB1500)&lt;=-Guide!$C$23,"▼ Chase  ",""))))</f>
        <v>Stable</v>
      </c>
      <c r="AF1500" s="35" t="n">
        <f aca="false">MATCH(Counts!A1500,'Season Counts'!$A$2:$A$740,0)</f>
        <v>386</v>
      </c>
    </row>
    <row r="1501" customFormat="false" ht="15" hidden="false" customHeight="false" outlineLevel="0" collapsed="false">
      <c r="A1501" s="34" t="str">
        <f aca="false">Counts!B1501</f>
        <v>MIA</v>
      </c>
      <c r="B1501" s="5" t="str">
        <f aca="false">Counts!C1501</f>
        <v>Javier Sanoja</v>
      </c>
      <c r="C1501" s="34" t="str">
        <f aca="false">Counts!F1501</f>
        <v>Sep</v>
      </c>
      <c r="D1501" s="35" t="n">
        <f aca="false">IFERROR(Counts!P1501,"")</f>
        <v>102</v>
      </c>
      <c r="E1501" s="36" t="n">
        <f aca="false">IFERROR(Counts!R1501/Counts!Q1501,"")</f>
        <v>0.350515463917526</v>
      </c>
      <c r="F1501" s="36" t="n">
        <f aca="false">IFERROR((Counts!R1501+Counts!V1501+Counts!W1501)/(Counts!Q1501+Counts!V1501+Counts!W1501+Counts!X1501),"")</f>
        <v>0.382352941176471</v>
      </c>
      <c r="G1501" s="36" t="n">
        <f aca="false">IFERROR((Counts!R1501+Counts!S1501+2*Counts!T1501+3*Counts!U1501)/Counts!Q1501,"")</f>
        <v>0.608247422680412</v>
      </c>
      <c r="H1501" s="35" t="n">
        <f aca="false">IFERROR(Counts!U1501,"")</f>
        <v>5</v>
      </c>
      <c r="I1501" s="36" t="n">
        <f aca="false">IFERROR(Counts!Z1501/Counts!AA1501,"")</f>
        <v>0.417</v>
      </c>
      <c r="J1501" s="36" t="n">
        <f aca="false">IFERROR(Counts!AB1501/Counts!AA1501,"")</f>
        <v>0.34126</v>
      </c>
      <c r="K1501" s="37" t="n">
        <f aca="false">IFERROR((Counts!AB1501-Counts!Z1501)/Counts!AA1501,"")</f>
        <v>-0.0757400000000001</v>
      </c>
      <c r="L1501" s="38" t="n">
        <f aca="false">IFERROR(Counts!Y1501/Counts!P1501,"")</f>
        <v>0.0686274509803922</v>
      </c>
      <c r="M1501" s="38" t="n">
        <f aca="false">IFERROR(Counts!V1501/Counts!P1501,"")</f>
        <v>0.0490196078431373</v>
      </c>
      <c r="N1501" s="38" t="n">
        <f aca="false">IFERROR(Counts!AD1501/Counts!AC1501,"")</f>
        <v>0.0555555555555556</v>
      </c>
      <c r="O1501" s="38" t="n">
        <f aca="false">IFERROR(Counts!AE1501/Counts!AC1501,"")</f>
        <v>0.388888888888889</v>
      </c>
      <c r="P1501" s="39" t="n">
        <f aca="false">IFERROR(Counts!AG1501/Counts!AF1501,"")</f>
        <v>87.7788888888889</v>
      </c>
      <c r="Q1501" s="38" t="n">
        <f aca="false">IFERROR(Counts!AH1501/Counts!AC1501,"")</f>
        <v>0.377777777777778</v>
      </c>
      <c r="R1501" s="38" t="n">
        <f aca="false">IFERROR(Counts!N1501/Counts!M1501,"")</f>
        <v>0.423076923076923</v>
      </c>
      <c r="S1501" s="38" t="n">
        <f aca="false">IFERROR(Counts!K1501/Counts!J1501,"")</f>
        <v>0.686746987951807</v>
      </c>
      <c r="T1501" s="38" t="n">
        <f aca="false">IFERROR(Counts!I1501/Counts!H1501,"")</f>
        <v>0.116666666666667</v>
      </c>
      <c r="U1501" s="38" t="n">
        <f aca="false">IFERROR(1-Counts!L1501/Counts!K1501,"")</f>
        <v>0.947368421052632</v>
      </c>
      <c r="V1501" s="39" t="n">
        <f aca="false">IFERROR(Counts!AJ1501/Counts!AI1501,"")</f>
        <v>69.9006211180124</v>
      </c>
      <c r="W1501" s="38" t="n">
        <f aca="false">IFERROR(Counts!AK1501/Counts!AI1501,"")</f>
        <v>0.0993788819875776</v>
      </c>
      <c r="X1501" s="40" t="n">
        <f aca="false">IFERROR(Counts!O1501,"")</f>
        <v>10.752</v>
      </c>
      <c r="Y1501" s="36" t="n">
        <f aca="false">IFERROR(INDEX('Season Counts'!$Y$2:$Y$740,$AF1501)/INDEX('Season Counts'!$X$2:$X$740,$AF1501),"")</f>
        <v>0.294907216494845</v>
      </c>
      <c r="Z1501" s="37" t="n">
        <f aca="false">IFERROR(J1501-Y1501,"")</f>
        <v>0.0463527835051546</v>
      </c>
      <c r="AA1501" s="38" t="n">
        <f aca="false">IFERROR(INDEX('Season Counts'!$K$2:$K$740,$AF1501)/INDEX('Season Counts'!$J$2:$J$740,$AF1501),"")</f>
        <v>0.395833333333333</v>
      </c>
      <c r="AB1501" s="41" t="n">
        <f aca="false">IFERROR(R1501-AA1501,"")</f>
        <v>0.0272435897435898</v>
      </c>
      <c r="AC1501" s="39" t="n">
        <f aca="false">IFERROR(INDEX('Season Counts'!$AG$2:$AG$740,$AF1501)/INDEX('Season Counts'!$AF$2:$AF$740,$AF1501),"")</f>
        <v>69.3428</v>
      </c>
      <c r="AD1501" s="40" t="n">
        <f aca="false">IFERROR(V1501-AC1501,"")</f>
        <v>0.557821118012427</v>
      </c>
      <c r="AE1501" s="4" t="str">
        <f aca="false">IF(D1501&lt;Guide!$C$21,"Low PA",IF(TRIM(IF(ISNUMBER(AD1501),IF(N(AD1501)&lt;=-Guide!$C$24,"▼ Bat Speed  ",IF(N(AD1501)&gt;=Guide!$C$24,"▲ Bat Speed  ","")),"")&amp;IF(N(Z1501)&gt;=Guide!$C$22,"▲ Contact  ","")&amp;IF(N(Z1501)&lt;=-Guide!$C$22,"▼ Contact  ","")&amp;IF(N(AB1501)&gt;=Guide!$C$23,"▲ Chase  ","")&amp;IF(N(AB1501)&lt;=-Guide!$C$23,"▼ Chase  ",""))="","Stable",TRIM(IF(ISNUMBER(AD1501),IF(N(AD1501)&lt;=-Guide!$C$24,"▼ Bat Speed  ",IF(N(AD1501)&gt;=Guide!$C$24,"▲ Bat Speed  ","")),"")&amp;IF(N(Z1501)&gt;=Guide!$C$22,"▲ Contact  ","")&amp;IF(N(Z1501)&lt;=-Guide!$C$22,"▼ Contact  ","")&amp;IF(N(AB1501)&gt;=Guide!$C$23,"▲ Chase  ","")&amp;IF(N(AB1501)&lt;=-Guide!$C$23,"▼ Chase  ",""))))</f>
        <v>▲ Contact</v>
      </c>
      <c r="AF1501" s="35" t="n">
        <f aca="false">MATCH(Counts!A1501,'Season Counts'!$A$2:$A$740,0)</f>
        <v>386</v>
      </c>
    </row>
    <row r="1502" customFormat="false" ht="15" hidden="false" customHeight="false" outlineLevel="0" collapsed="false">
      <c r="A1502" s="34" t="str">
        <f aca="false">Counts!B1502</f>
        <v>MIA</v>
      </c>
      <c r="B1502" s="5" t="str">
        <f aca="false">Counts!C1502</f>
        <v>Liam Hicks</v>
      </c>
      <c r="C1502" s="34" t="str">
        <f aca="false">Counts!F1502</f>
        <v>Mar-Apr</v>
      </c>
      <c r="D1502" s="35" t="n">
        <f aca="false">IFERROR(Counts!P1502,"")</f>
        <v>104</v>
      </c>
      <c r="E1502" s="36" t="n">
        <f aca="false">IFERROR(Counts!R1502/Counts!Q1502,"")</f>
        <v>0.315217391304348</v>
      </c>
      <c r="F1502" s="36" t="n">
        <f aca="false">IFERROR((Counts!R1502+Counts!V1502+Counts!W1502)/(Counts!Q1502+Counts!V1502+Counts!W1502+Counts!X1502),"")</f>
        <v>0.365384615384615</v>
      </c>
      <c r="G1502" s="36" t="n">
        <f aca="false">IFERROR((Counts!R1502+Counts!S1502+2*Counts!T1502+3*Counts!U1502)/Counts!Q1502,"")</f>
        <v>0.576086956521739</v>
      </c>
      <c r="H1502" s="35" t="n">
        <f aca="false">IFERROR(Counts!U1502,"")</f>
        <v>7</v>
      </c>
      <c r="I1502" s="36" t="n">
        <f aca="false">IFERROR(Counts!Z1502/Counts!AA1502,"")</f>
        <v>0.393564356435644</v>
      </c>
      <c r="J1502" s="36" t="n">
        <f aca="false">IFERROR(Counts!AB1502/Counts!AA1502,"")</f>
        <v>0.367683168316832</v>
      </c>
      <c r="K1502" s="37" t="n">
        <f aca="false">IFERROR((Counts!AB1502-Counts!Z1502)/Counts!AA1502,"")</f>
        <v>-0.0258811881188119</v>
      </c>
      <c r="L1502" s="38" t="n">
        <f aca="false">IFERROR(Counts!Y1502/Counts!P1502,"")</f>
        <v>0.0769230769230769</v>
      </c>
      <c r="M1502" s="38" t="n">
        <f aca="false">IFERROR(Counts!V1502/Counts!P1502,"")</f>
        <v>0.0673076923076923</v>
      </c>
      <c r="N1502" s="38" t="n">
        <f aca="false">IFERROR(Counts!AD1502/Counts!AC1502,"")</f>
        <v>0.0804597701149425</v>
      </c>
      <c r="O1502" s="38" t="n">
        <f aca="false">IFERROR(Counts!AE1502/Counts!AC1502,"")</f>
        <v>0.402298850574713</v>
      </c>
      <c r="P1502" s="39" t="n">
        <f aca="false">IFERROR(Counts!AG1502/Counts!AF1502,"")</f>
        <v>88.3023255813954</v>
      </c>
      <c r="Q1502" s="38" t="n">
        <f aca="false">IFERROR(Counts!AH1502/Counts!AC1502,"")</f>
        <v>0.35632183908046</v>
      </c>
      <c r="R1502" s="38" t="n">
        <f aca="false">IFERROR(Counts!N1502/Counts!M1502,"")</f>
        <v>0.239795918367347</v>
      </c>
      <c r="S1502" s="38" t="n">
        <f aca="false">IFERROR(Counts!K1502/Counts!J1502,"")</f>
        <v>0.6524064171123</v>
      </c>
      <c r="T1502" s="38" t="n">
        <f aca="false">IFERROR(Counts!I1502/Counts!H1502,"")</f>
        <v>0.0591715976331361</v>
      </c>
      <c r="U1502" s="38" t="n">
        <f aca="false">IFERROR(1-Counts!L1502/Counts!K1502,"")</f>
        <v>0.991803278688525</v>
      </c>
      <c r="V1502" s="39" t="n">
        <f aca="false">IFERROR(Counts!AJ1502/Counts!AI1502,"")</f>
        <v>67.7682432432433</v>
      </c>
      <c r="W1502" s="38" t="n">
        <f aca="false">IFERROR(Counts!AK1502/Counts!AI1502,"")</f>
        <v>0.00675675675675676</v>
      </c>
      <c r="X1502" s="40" t="n">
        <f aca="false">IFERROR(Counts!O1502,"")</f>
        <v>6.862</v>
      </c>
      <c r="Y1502" s="36" t="n">
        <f aca="false">IFERROR(INDEX('Season Counts'!$Y$2:$Y$740,$AF1502)/INDEX('Season Counts'!$X$2:$X$740,$AF1502),"")</f>
        <v>0.309424691358025</v>
      </c>
      <c r="Z1502" s="37" t="n">
        <f aca="false">IFERROR(J1502-Y1502,"")</f>
        <v>0.058258476958807</v>
      </c>
      <c r="AA1502" s="38" t="n">
        <f aca="false">IFERROR(INDEX('Season Counts'!$K$2:$K$740,$AF1502)/INDEX('Season Counts'!$J$2:$J$740,$AF1502),"")</f>
        <v>0.268106734434562</v>
      </c>
      <c r="AB1502" s="41" t="n">
        <f aca="false">IFERROR(R1502-AA1502,"")</f>
        <v>-0.0283108160672147</v>
      </c>
      <c r="AC1502" s="39" t="n">
        <f aca="false">IFERROR(INDEX('Season Counts'!$AG$2:$AG$740,$AF1502)/INDEX('Season Counts'!$AF$2:$AF$740,$AF1502),"")</f>
        <v>68.3202602230483</v>
      </c>
      <c r="AD1502" s="40" t="n">
        <f aca="false">IFERROR(V1502-AC1502,"")</f>
        <v>-0.552016979805089</v>
      </c>
      <c r="AE1502" s="4" t="str">
        <f aca="false">IF(D1502&lt;Guide!$C$21,"Low PA",IF(TRIM(IF(ISNUMBER(AD1502),IF(N(AD1502)&lt;=-Guide!$C$24,"▼ Bat Speed  ",IF(N(AD1502)&gt;=Guide!$C$24,"▲ Bat Speed  ","")),"")&amp;IF(N(Z1502)&gt;=Guide!$C$22,"▲ Contact  ","")&amp;IF(N(Z1502)&lt;=-Guide!$C$22,"▼ Contact  ","")&amp;IF(N(AB1502)&gt;=Guide!$C$23,"▲ Chase  ","")&amp;IF(N(AB1502)&lt;=-Guide!$C$23,"▼ Chase  ",""))="","Stable",TRIM(IF(ISNUMBER(AD1502),IF(N(AD1502)&lt;=-Guide!$C$24,"▼ Bat Speed  ",IF(N(AD1502)&gt;=Guide!$C$24,"▲ Bat Speed  ","")),"")&amp;IF(N(Z1502)&gt;=Guide!$C$22,"▲ Contact  ","")&amp;IF(N(Z1502)&lt;=-Guide!$C$22,"▼ Contact  ","")&amp;IF(N(AB1502)&gt;=Guide!$C$23,"▲ Chase  ","")&amp;IF(N(AB1502)&lt;=-Guide!$C$23,"▼ Chase  ",""))))</f>
        <v>▲ Contact</v>
      </c>
      <c r="AF1502" s="35" t="n">
        <f aca="false">MATCH(Counts!A1502,'Season Counts'!$A$2:$A$740,0)</f>
        <v>387</v>
      </c>
    </row>
    <row r="1503" customFormat="false" ht="15" hidden="false" customHeight="false" outlineLevel="0" collapsed="false">
      <c r="A1503" s="34" t="str">
        <f aca="false">Counts!B1503</f>
        <v>MIA</v>
      </c>
      <c r="B1503" s="5" t="str">
        <f aca="false">Counts!C1503</f>
        <v>Liam Hicks</v>
      </c>
      <c r="C1503" s="34" t="str">
        <f aca="false">Counts!F1503</f>
        <v>May</v>
      </c>
      <c r="D1503" s="35" t="n">
        <f aca="false">IFERROR(Counts!P1503,"")</f>
        <v>114</v>
      </c>
      <c r="E1503" s="36" t="n">
        <f aca="false">IFERROR(Counts!R1503/Counts!Q1503,"")</f>
        <v>0.224489795918367</v>
      </c>
      <c r="F1503" s="36" t="n">
        <f aca="false">IFERROR((Counts!R1503+Counts!V1503+Counts!W1503)/(Counts!Q1503+Counts!V1503+Counts!W1503+Counts!X1503),"")</f>
        <v>0.324561403508772</v>
      </c>
      <c r="G1503" s="36" t="n">
        <f aca="false">IFERROR((Counts!R1503+Counts!S1503+2*Counts!T1503+3*Counts!U1503)/Counts!Q1503,"")</f>
        <v>0.36734693877551</v>
      </c>
      <c r="H1503" s="35" t="n">
        <f aca="false">IFERROR(Counts!U1503,"")</f>
        <v>4</v>
      </c>
      <c r="I1503" s="36" t="n">
        <f aca="false">IFERROR(Counts!Z1503/Counts!AA1503,"")</f>
        <v>0.310526315789474</v>
      </c>
      <c r="J1503" s="36" t="n">
        <f aca="false">IFERROR(Counts!AB1503/Counts!AA1503,"")</f>
        <v>0.276017543859649</v>
      </c>
      <c r="K1503" s="37" t="n">
        <f aca="false">IFERROR((Counts!AB1503-Counts!Z1503)/Counts!AA1503,"")</f>
        <v>-0.0345087719298245</v>
      </c>
      <c r="L1503" s="38" t="n">
        <f aca="false">IFERROR(Counts!Y1503/Counts!P1503,"")</f>
        <v>0.105263157894737</v>
      </c>
      <c r="M1503" s="38" t="n">
        <f aca="false">IFERROR(Counts!V1503/Counts!P1503,"")</f>
        <v>0.114035087719298</v>
      </c>
      <c r="N1503" s="38" t="n">
        <f aca="false">IFERROR(Counts!AD1503/Counts!AC1503,"")</f>
        <v>0.0114942528735632</v>
      </c>
      <c r="O1503" s="38" t="n">
        <f aca="false">IFERROR(Counts!AE1503/Counts!AC1503,"")</f>
        <v>0.264367816091954</v>
      </c>
      <c r="P1503" s="39" t="n">
        <f aca="false">IFERROR(Counts!AG1503/Counts!AF1503,"")</f>
        <v>84.1862068965517</v>
      </c>
      <c r="Q1503" s="38" t="n">
        <f aca="false">IFERROR(Counts!AH1503/Counts!AC1503,"")</f>
        <v>0.195402298850575</v>
      </c>
      <c r="R1503" s="38" t="n">
        <f aca="false">IFERROR(Counts!N1503/Counts!M1503,"")</f>
        <v>0.271028037383178</v>
      </c>
      <c r="S1503" s="38" t="n">
        <f aca="false">IFERROR(Counts!K1503/Counts!J1503,"")</f>
        <v>0.570652173913044</v>
      </c>
      <c r="T1503" s="38" t="n">
        <f aca="false">IFERROR(Counts!I1503/Counts!H1503,"")</f>
        <v>0.128834355828221</v>
      </c>
      <c r="U1503" s="38" t="n">
        <f aca="false">IFERROR(1-Counts!L1503/Counts!K1503,"")</f>
        <v>0.942857142857143</v>
      </c>
      <c r="V1503" s="39" t="n">
        <f aca="false">IFERROR(Counts!AJ1503/Counts!AI1503,"")</f>
        <v>67.9305555555556</v>
      </c>
      <c r="W1503" s="38" t="n">
        <f aca="false">IFERROR(Counts!AK1503/Counts!AI1503,"")</f>
        <v>0.0277777777777778</v>
      </c>
      <c r="X1503" s="40" t="n">
        <f aca="false">IFERROR(Counts!O1503,"")</f>
        <v>0.222</v>
      </c>
      <c r="Y1503" s="36" t="n">
        <f aca="false">IFERROR(INDEX('Season Counts'!$Y$2:$Y$740,$AF1503)/INDEX('Season Counts'!$X$2:$X$740,$AF1503),"")</f>
        <v>0.309424691358025</v>
      </c>
      <c r="Z1503" s="37" t="n">
        <f aca="false">IFERROR(J1503-Y1503,"")</f>
        <v>-0.0334071474983756</v>
      </c>
      <c r="AA1503" s="38" t="n">
        <f aca="false">IFERROR(INDEX('Season Counts'!$K$2:$K$740,$AF1503)/INDEX('Season Counts'!$J$2:$J$740,$AF1503),"")</f>
        <v>0.268106734434562</v>
      </c>
      <c r="AB1503" s="41" t="n">
        <f aca="false">IFERROR(R1503-AA1503,"")</f>
        <v>0.00292130294861592</v>
      </c>
      <c r="AC1503" s="39" t="n">
        <f aca="false">IFERROR(INDEX('Season Counts'!$AG$2:$AG$740,$AF1503)/INDEX('Season Counts'!$AF$2:$AF$740,$AF1503),"")</f>
        <v>68.3202602230483</v>
      </c>
      <c r="AD1503" s="40" t="n">
        <f aca="false">IFERROR(V1503-AC1503,"")</f>
        <v>-0.389704667492779</v>
      </c>
      <c r="AE1503" s="4" t="str">
        <f aca="false">IF(D1503&lt;Guide!$C$21,"Low PA",IF(TRIM(IF(ISNUMBER(AD1503),IF(N(AD1503)&lt;=-Guide!$C$24,"▼ Bat Speed  ",IF(N(AD1503)&gt;=Guide!$C$24,"▲ Bat Speed  ","")),"")&amp;IF(N(Z1503)&gt;=Guide!$C$22,"▲ Contact  ","")&amp;IF(N(Z1503)&lt;=-Guide!$C$22,"▼ Contact  ","")&amp;IF(N(AB1503)&gt;=Guide!$C$23,"▲ Chase  ","")&amp;IF(N(AB1503)&lt;=-Guide!$C$23,"▼ Chase  ",""))="","Stable",TRIM(IF(ISNUMBER(AD1503),IF(N(AD1503)&lt;=-Guide!$C$24,"▼ Bat Speed  ",IF(N(AD1503)&gt;=Guide!$C$24,"▲ Bat Speed  ","")),"")&amp;IF(N(Z1503)&gt;=Guide!$C$22,"▲ Contact  ","")&amp;IF(N(Z1503)&lt;=-Guide!$C$22,"▼ Contact  ","")&amp;IF(N(AB1503)&gt;=Guide!$C$23,"▲ Chase  ","")&amp;IF(N(AB1503)&lt;=-Guide!$C$23,"▼ Chase  ",""))))</f>
        <v>Stable</v>
      </c>
      <c r="AF1503" s="35" t="n">
        <f aca="false">MATCH(Counts!A1503,'Season Counts'!$A$2:$A$740,0)</f>
        <v>387</v>
      </c>
    </row>
    <row r="1504" customFormat="false" ht="15" hidden="false" customHeight="false" outlineLevel="0" collapsed="false">
      <c r="A1504" s="34" t="str">
        <f aca="false">Counts!B1504</f>
        <v>MIA</v>
      </c>
      <c r="B1504" s="5" t="str">
        <f aca="false">Counts!C1504</f>
        <v>Liam Hicks</v>
      </c>
      <c r="C1504" s="34" t="str">
        <f aca="false">Counts!F1504</f>
        <v>Jun</v>
      </c>
      <c r="D1504" s="35" t="n">
        <f aca="false">IFERROR(Counts!P1504,"")</f>
        <v>76</v>
      </c>
      <c r="E1504" s="36" t="n">
        <f aca="false">IFERROR(Counts!R1504/Counts!Q1504,"")</f>
        <v>0.3125</v>
      </c>
      <c r="F1504" s="36" t="n">
        <f aca="false">IFERROR((Counts!R1504+Counts!V1504+Counts!W1504)/(Counts!Q1504+Counts!V1504+Counts!W1504+Counts!X1504),"")</f>
        <v>0.4</v>
      </c>
      <c r="G1504" s="36" t="n">
        <f aca="false">IFERROR((Counts!R1504+Counts!S1504+2*Counts!T1504+3*Counts!U1504)/Counts!Q1504,"")</f>
        <v>0.46875</v>
      </c>
      <c r="H1504" s="35" t="n">
        <f aca="false">IFERROR(Counts!U1504,"")</f>
        <v>2</v>
      </c>
      <c r="I1504" s="36" t="n">
        <f aca="false">IFERROR(Counts!Z1504/Counts!AA1504,"")</f>
        <v>0.381333333333333</v>
      </c>
      <c r="J1504" s="36" t="n">
        <f aca="false">IFERROR(Counts!AB1504/Counts!AA1504,"")</f>
        <v>0.29004</v>
      </c>
      <c r="K1504" s="37" t="n">
        <f aca="false">IFERROR((Counts!AB1504-Counts!Z1504)/Counts!AA1504,"")</f>
        <v>-0.0912933333333334</v>
      </c>
      <c r="L1504" s="38" t="n">
        <f aca="false">IFERROR(Counts!Y1504/Counts!P1504,"")</f>
        <v>0.105263157894737</v>
      </c>
      <c r="M1504" s="38" t="n">
        <f aca="false">IFERROR(Counts!V1504/Counts!P1504,"")</f>
        <v>0.118421052631579</v>
      </c>
      <c r="N1504" s="38" t="n">
        <f aca="false">IFERROR(Counts!AD1504/Counts!AC1504,"")</f>
        <v>0.0344827586206897</v>
      </c>
      <c r="O1504" s="38" t="n">
        <f aca="false">IFERROR(Counts!AE1504/Counts!AC1504,"")</f>
        <v>0.224137931034483</v>
      </c>
      <c r="P1504" s="39" t="n">
        <f aca="false">IFERROR(Counts!AG1504/Counts!AF1504,"")</f>
        <v>81.2965517241379</v>
      </c>
      <c r="Q1504" s="38" t="n">
        <f aca="false">IFERROR(Counts!AH1504/Counts!AC1504,"")</f>
        <v>0.258620689655172</v>
      </c>
      <c r="R1504" s="38" t="n">
        <f aca="false">IFERROR(Counts!N1504/Counts!M1504,"")</f>
        <v>0.281879194630872</v>
      </c>
      <c r="S1504" s="38" t="n">
        <f aca="false">IFERROR(Counts!K1504/Counts!J1504,"")</f>
        <v>0.512</v>
      </c>
      <c r="T1504" s="38" t="n">
        <f aca="false">IFERROR(Counts!I1504/Counts!H1504,"")</f>
        <v>0.122641509433962</v>
      </c>
      <c r="U1504" s="38" t="n">
        <f aca="false">IFERROR(1-Counts!L1504/Counts!K1504,"")</f>
        <v>0.96875</v>
      </c>
      <c r="V1504" s="39" t="n">
        <f aca="false">IFERROR(Counts!AJ1504/Counts!AI1504,"")</f>
        <v>69.2648351648352</v>
      </c>
      <c r="W1504" s="38" t="n">
        <f aca="false">IFERROR(Counts!AK1504/Counts!AI1504,"")</f>
        <v>0.0769230769230769</v>
      </c>
      <c r="X1504" s="40" t="n">
        <f aca="false">IFERROR(Counts!O1504,"")</f>
        <v>4.221</v>
      </c>
      <c r="Y1504" s="36" t="n">
        <f aca="false">IFERROR(INDEX('Season Counts'!$Y$2:$Y$740,$AF1504)/INDEX('Season Counts'!$X$2:$X$740,$AF1504),"")</f>
        <v>0.309424691358025</v>
      </c>
      <c r="Z1504" s="37" t="n">
        <f aca="false">IFERROR(J1504-Y1504,"")</f>
        <v>-0.0193846913580247</v>
      </c>
      <c r="AA1504" s="38" t="n">
        <f aca="false">IFERROR(INDEX('Season Counts'!$K$2:$K$740,$AF1504)/INDEX('Season Counts'!$J$2:$J$740,$AF1504),"")</f>
        <v>0.268106734434562</v>
      </c>
      <c r="AB1504" s="41" t="n">
        <f aca="false">IFERROR(R1504-AA1504,"")</f>
        <v>0.0137724601963108</v>
      </c>
      <c r="AC1504" s="39" t="n">
        <f aca="false">IFERROR(INDEX('Season Counts'!$AG$2:$AG$740,$AF1504)/INDEX('Season Counts'!$AF$2:$AF$740,$AF1504),"")</f>
        <v>68.3202602230483</v>
      </c>
      <c r="AD1504" s="40" t="n">
        <f aca="false">IFERROR(V1504-AC1504,"")</f>
        <v>0.944574941786826</v>
      </c>
      <c r="AE1504" s="4" t="str">
        <f aca="false">IF(D1504&lt;Guide!$C$21,"Low PA",IF(TRIM(IF(ISNUMBER(AD1504),IF(N(AD1504)&lt;=-Guide!$C$24,"▼ Bat Speed  ",IF(N(AD1504)&gt;=Guide!$C$24,"▲ Bat Speed  ","")),"")&amp;IF(N(Z1504)&gt;=Guide!$C$22,"▲ Contact  ","")&amp;IF(N(Z1504)&lt;=-Guide!$C$22,"▼ Contact  ","")&amp;IF(N(AB1504)&gt;=Guide!$C$23,"▲ Chase  ","")&amp;IF(N(AB1504)&lt;=-Guide!$C$23,"▼ Chase  ",""))="","Stable",TRIM(IF(ISNUMBER(AD1504),IF(N(AD1504)&lt;=-Guide!$C$24,"▼ Bat Speed  ",IF(N(AD1504)&gt;=Guide!$C$24,"▲ Bat Speed  ","")),"")&amp;IF(N(Z1504)&gt;=Guide!$C$22,"▲ Contact  ","")&amp;IF(N(Z1504)&lt;=-Guide!$C$22,"▼ Contact  ","")&amp;IF(N(AB1504)&gt;=Guide!$C$23,"▲ Chase  ","")&amp;IF(N(AB1504)&lt;=-Guide!$C$23,"▼ Chase  ",""))))</f>
        <v>Stable</v>
      </c>
      <c r="AF1504" s="35" t="n">
        <f aca="false">MATCH(Counts!A1504,'Season Counts'!$A$2:$A$740,0)</f>
        <v>387</v>
      </c>
    </row>
    <row r="1505" customFormat="false" ht="15" hidden="false" customHeight="false" outlineLevel="0" collapsed="false">
      <c r="A1505" s="34" t="str">
        <f aca="false">Counts!B1505</f>
        <v>MIA</v>
      </c>
      <c r="B1505" s="5" t="str">
        <f aca="false">Counts!C1505</f>
        <v>Liam Hicks</v>
      </c>
      <c r="C1505" s="34" t="str">
        <f aca="false">Counts!F1505</f>
        <v>Jul</v>
      </c>
      <c r="D1505" s="35" t="n">
        <f aca="false">IFERROR(Counts!P1505,"")</f>
        <v>106</v>
      </c>
      <c r="E1505" s="36" t="n">
        <f aca="false">IFERROR(Counts!R1505/Counts!Q1505,"")</f>
        <v>0.279569892473118</v>
      </c>
      <c r="F1505" s="36" t="n">
        <f aca="false">IFERROR((Counts!R1505+Counts!V1505+Counts!W1505)/(Counts!Q1505+Counts!V1505+Counts!W1505+Counts!X1505),"")</f>
        <v>0.358490566037736</v>
      </c>
      <c r="G1505" s="36" t="n">
        <f aca="false">IFERROR((Counts!R1505+Counts!S1505+2*Counts!T1505+3*Counts!U1505)/Counts!Q1505,"")</f>
        <v>0.333333333333333</v>
      </c>
      <c r="H1505" s="35" t="n">
        <f aca="false">IFERROR(Counts!U1505,"")</f>
        <v>1</v>
      </c>
      <c r="I1505" s="36" t="n">
        <f aca="false">IFERROR(Counts!Z1505/Counts!AA1505,"")</f>
        <v>0.316981132075472</v>
      </c>
      <c r="J1505" s="36" t="n">
        <f aca="false">IFERROR(Counts!AB1505/Counts!AA1505,"")</f>
        <v>0.298433962264151</v>
      </c>
      <c r="K1505" s="37" t="n">
        <f aca="false">IFERROR((Counts!AB1505-Counts!Z1505)/Counts!AA1505,"")</f>
        <v>-0.0185471698113208</v>
      </c>
      <c r="L1505" s="38" t="n">
        <f aca="false">IFERROR(Counts!Y1505/Counts!P1505,"")</f>
        <v>0.0943396226415094</v>
      </c>
      <c r="M1505" s="38" t="n">
        <f aca="false">IFERROR(Counts!V1505/Counts!P1505,"")</f>
        <v>0.0849056603773585</v>
      </c>
      <c r="N1505" s="38" t="n">
        <f aca="false">IFERROR(Counts!AD1505/Counts!AC1505,"")</f>
        <v>0.0238095238095238</v>
      </c>
      <c r="O1505" s="38" t="n">
        <f aca="false">IFERROR(Counts!AE1505/Counts!AC1505,"")</f>
        <v>0.273809523809524</v>
      </c>
      <c r="P1505" s="39" t="n">
        <f aca="false">IFERROR(Counts!AG1505/Counts!AF1505,"")</f>
        <v>84.4833333333333</v>
      </c>
      <c r="Q1505" s="38" t="n">
        <f aca="false">IFERROR(Counts!AH1505/Counts!AC1505,"")</f>
        <v>0.285714285714286</v>
      </c>
      <c r="R1505" s="38" t="n">
        <f aca="false">IFERROR(Counts!N1505/Counts!M1505,"")</f>
        <v>0.29</v>
      </c>
      <c r="S1505" s="38" t="n">
        <f aca="false">IFERROR(Counts!K1505/Counts!J1505,"")</f>
        <v>0.540540540540541</v>
      </c>
      <c r="T1505" s="38" t="n">
        <f aca="false">IFERROR(Counts!I1505/Counts!H1505,"")</f>
        <v>0.0886075949367089</v>
      </c>
      <c r="U1505" s="38" t="n">
        <f aca="false">IFERROR(1-Counts!L1505/Counts!K1505,"")</f>
        <v>0.98</v>
      </c>
      <c r="V1505" s="39" t="n">
        <f aca="false">IFERROR(Counts!AJ1505/Counts!AI1505,"")</f>
        <v>68.6956521739131</v>
      </c>
      <c r="W1505" s="38" t="n">
        <f aca="false">IFERROR(Counts!AK1505/Counts!AI1505,"")</f>
        <v>0.0797101449275362</v>
      </c>
      <c r="X1505" s="40" t="n">
        <f aca="false">IFERROR(Counts!O1505,"")</f>
        <v>-0.463</v>
      </c>
      <c r="Y1505" s="36" t="n">
        <f aca="false">IFERROR(INDEX('Season Counts'!$Y$2:$Y$740,$AF1505)/INDEX('Season Counts'!$X$2:$X$740,$AF1505),"")</f>
        <v>0.309424691358025</v>
      </c>
      <c r="Z1505" s="37" t="n">
        <f aca="false">IFERROR(J1505-Y1505,"")</f>
        <v>-0.0109907290938738</v>
      </c>
      <c r="AA1505" s="38" t="n">
        <f aca="false">IFERROR(INDEX('Season Counts'!$K$2:$K$740,$AF1505)/INDEX('Season Counts'!$J$2:$J$740,$AF1505),"")</f>
        <v>0.268106734434562</v>
      </c>
      <c r="AB1505" s="41" t="n">
        <f aca="false">IFERROR(R1505-AA1505,"")</f>
        <v>0.0218932655654384</v>
      </c>
      <c r="AC1505" s="39" t="n">
        <f aca="false">IFERROR(INDEX('Season Counts'!$AG$2:$AG$740,$AF1505)/INDEX('Season Counts'!$AF$2:$AF$740,$AF1505),"")</f>
        <v>68.3202602230483</v>
      </c>
      <c r="AD1505" s="40" t="n">
        <f aca="false">IFERROR(V1505-AC1505,"")</f>
        <v>0.37539195086471</v>
      </c>
      <c r="AE1505" s="4" t="str">
        <f aca="false">IF(D1505&lt;Guide!$C$21,"Low PA",IF(TRIM(IF(ISNUMBER(AD1505),IF(N(AD1505)&lt;=-Guide!$C$24,"▼ Bat Speed  ",IF(N(AD1505)&gt;=Guide!$C$24,"▲ Bat Speed  ","")),"")&amp;IF(N(Z1505)&gt;=Guide!$C$22,"▲ Contact  ","")&amp;IF(N(Z1505)&lt;=-Guide!$C$22,"▼ Contact  ","")&amp;IF(N(AB1505)&gt;=Guide!$C$23,"▲ Chase  ","")&amp;IF(N(AB1505)&lt;=-Guide!$C$23,"▼ Chase  ",""))="","Stable",TRIM(IF(ISNUMBER(AD1505),IF(N(AD1505)&lt;=-Guide!$C$24,"▼ Bat Speed  ",IF(N(AD1505)&gt;=Guide!$C$24,"▲ Bat Speed  ","")),"")&amp;IF(N(Z1505)&gt;=Guide!$C$22,"▲ Contact  ","")&amp;IF(N(Z1505)&lt;=-Guide!$C$22,"▼ Contact  ","")&amp;IF(N(AB1505)&gt;=Guide!$C$23,"▲ Chase  ","")&amp;IF(N(AB1505)&lt;=-Guide!$C$23,"▼ Chase  ",""))))</f>
        <v>Stable</v>
      </c>
      <c r="AF1505" s="35" t="n">
        <f aca="false">MATCH(Counts!A1505,'Season Counts'!$A$2:$A$740,0)</f>
        <v>387</v>
      </c>
    </row>
    <row r="1506" customFormat="false" ht="15" hidden="false" customHeight="false" outlineLevel="0" collapsed="false">
      <c r="A1506" s="34" t="str">
        <f aca="false">Counts!B1506</f>
        <v>MIA</v>
      </c>
      <c r="B1506" s="5" t="str">
        <f aca="false">Counts!C1506</f>
        <v>Liam Hicks</v>
      </c>
      <c r="C1506" s="34" t="str">
        <f aca="false">Counts!F1506</f>
        <v>Aug</v>
      </c>
      <c r="D1506" s="35" t="n">
        <f aca="false">IFERROR(Counts!P1506,"")</f>
        <v>9</v>
      </c>
      <c r="E1506" s="36" t="n">
        <f aca="false">IFERROR(Counts!R1506/Counts!Q1506,"")</f>
        <v>0.428571428571429</v>
      </c>
      <c r="F1506" s="36" t="n">
        <f aca="false">IFERROR((Counts!R1506+Counts!V1506+Counts!W1506)/(Counts!Q1506+Counts!V1506+Counts!W1506+Counts!X1506),"")</f>
        <v>0.555555555555556</v>
      </c>
      <c r="G1506" s="36" t="n">
        <f aca="false">IFERROR((Counts!R1506+Counts!S1506+2*Counts!T1506+3*Counts!U1506)/Counts!Q1506,"")</f>
        <v>0.428571428571429</v>
      </c>
      <c r="H1506" s="35" t="n">
        <f aca="false">IFERROR(Counts!U1506,"")</f>
        <v>0</v>
      </c>
      <c r="I1506" s="36" t="n">
        <f aca="false">IFERROR(Counts!Z1506/Counts!AA1506,"")</f>
        <v>0.455555555555556</v>
      </c>
      <c r="J1506" s="36" t="n">
        <f aca="false">IFERROR(Counts!AB1506/Counts!AA1506,"")</f>
        <v>0.369777777777778</v>
      </c>
      <c r="K1506" s="37" t="n">
        <f aca="false">IFERROR((Counts!AB1506-Counts!Z1506)/Counts!AA1506,"")</f>
        <v>-0.0857777777777778</v>
      </c>
      <c r="L1506" s="38" t="n">
        <f aca="false">IFERROR(Counts!Y1506/Counts!P1506,"")</f>
        <v>0.111111111111111</v>
      </c>
      <c r="M1506" s="38" t="n">
        <f aca="false">IFERROR(Counts!V1506/Counts!P1506,"")</f>
        <v>0.222222222222222</v>
      </c>
      <c r="N1506" s="38" t="n">
        <f aca="false">IFERROR(Counts!AD1506/Counts!AC1506,"")</f>
        <v>0</v>
      </c>
      <c r="O1506" s="38" t="n">
        <f aca="false">IFERROR(Counts!AE1506/Counts!AC1506,"")</f>
        <v>0.166666666666667</v>
      </c>
      <c r="P1506" s="39" t="n">
        <f aca="false">IFERROR(Counts!AG1506/Counts!AF1506,"")</f>
        <v>82.9166666666667</v>
      </c>
      <c r="Q1506" s="38" t="n">
        <f aca="false">IFERROR(Counts!AH1506/Counts!AC1506,"")</f>
        <v>0.333333333333333</v>
      </c>
      <c r="R1506" s="38" t="n">
        <f aca="false">IFERROR(Counts!N1506/Counts!M1506,"")</f>
        <v>0.214285714285714</v>
      </c>
      <c r="S1506" s="38" t="n">
        <f aca="false">IFERROR(Counts!K1506/Counts!J1506,"")</f>
        <v>0.608695652173913</v>
      </c>
      <c r="T1506" s="38" t="n">
        <f aca="false">IFERROR(Counts!I1506/Counts!H1506,"")</f>
        <v>0.15</v>
      </c>
      <c r="U1506" s="38" t="n">
        <f aca="false">IFERROR(1-Counts!L1506/Counts!K1506,"")</f>
        <v>0.928571428571429</v>
      </c>
      <c r="V1506" s="39" t="n">
        <f aca="false">IFERROR(Counts!AJ1506/Counts!AI1506,"")</f>
        <v>68.3235294117647</v>
      </c>
      <c r="W1506" s="38" t="n">
        <f aca="false">IFERROR(Counts!AK1506/Counts!AI1506,"")</f>
        <v>0</v>
      </c>
      <c r="X1506" s="40" t="n">
        <f aca="false">IFERROR(Counts!O1506,"")</f>
        <v>0.884</v>
      </c>
      <c r="Y1506" s="36" t="n">
        <f aca="false">IFERROR(INDEX('Season Counts'!$Y$2:$Y$740,$AF1506)/INDEX('Season Counts'!$X$2:$X$740,$AF1506),"")</f>
        <v>0.309424691358025</v>
      </c>
      <c r="Z1506" s="37" t="n">
        <f aca="false">IFERROR(J1506-Y1506,"")</f>
        <v>0.0603530864197531</v>
      </c>
      <c r="AA1506" s="38" t="n">
        <f aca="false">IFERROR(INDEX('Season Counts'!$K$2:$K$740,$AF1506)/INDEX('Season Counts'!$J$2:$J$740,$AF1506),"")</f>
        <v>0.268106734434562</v>
      </c>
      <c r="AB1506" s="41" t="n">
        <f aca="false">IFERROR(R1506-AA1506,"")</f>
        <v>-0.0538210201488474</v>
      </c>
      <c r="AC1506" s="39" t="n">
        <f aca="false">IFERROR(INDEX('Season Counts'!$AG$2:$AG$740,$AF1506)/INDEX('Season Counts'!$AF$2:$AF$740,$AF1506),"")</f>
        <v>68.3202602230483</v>
      </c>
      <c r="AD1506" s="40" t="n">
        <f aca="false">IFERROR(V1506-AC1506,"")</f>
        <v>0.00326918871637361</v>
      </c>
      <c r="AE1506" s="4" t="str">
        <f aca="false">IF(D1506&lt;Guide!$C$21,"Low PA",IF(TRIM(IF(ISNUMBER(AD1506),IF(N(AD1506)&lt;=-Guide!$C$24,"▼ Bat Speed  ",IF(N(AD1506)&gt;=Guide!$C$24,"▲ Bat Speed  ","")),"")&amp;IF(N(Z1506)&gt;=Guide!$C$22,"▲ Contact  ","")&amp;IF(N(Z1506)&lt;=-Guide!$C$22,"▼ Contact  ","")&amp;IF(N(AB1506)&gt;=Guide!$C$23,"▲ Chase  ","")&amp;IF(N(AB1506)&lt;=-Guide!$C$23,"▼ Chase  ",""))="","Stable",TRIM(IF(ISNUMBER(AD1506),IF(N(AD1506)&lt;=-Guide!$C$24,"▼ Bat Speed  ",IF(N(AD1506)&gt;=Guide!$C$24,"▲ Bat Speed  ","")),"")&amp;IF(N(Z1506)&gt;=Guide!$C$22,"▲ Contact  ","")&amp;IF(N(Z1506)&lt;=-Guide!$C$22,"▼ Contact  ","")&amp;IF(N(AB1506)&gt;=Guide!$C$23,"▲ Chase  ","")&amp;IF(N(AB1506)&lt;=-Guide!$C$23,"▼ Chase  ",""))))</f>
        <v>Low PA</v>
      </c>
      <c r="AF1506" s="35" t="n">
        <f aca="false">MATCH(Counts!A1506,'Season Counts'!$A$2:$A$740,0)</f>
        <v>387</v>
      </c>
    </row>
    <row r="1507" customFormat="false" ht="15" hidden="false" customHeight="false" outlineLevel="0" collapsed="false">
      <c r="A1507" s="34" t="str">
        <f aca="false">Counts!B1507</f>
        <v>MIA</v>
      </c>
      <c r="B1507" s="5" t="str">
        <f aca="false">Counts!C1507</f>
        <v>Joe Mack</v>
      </c>
      <c r="C1507" s="34" t="str">
        <f aca="false">Counts!F1507</f>
        <v>May</v>
      </c>
      <c r="D1507" s="35" t="n">
        <f aca="false">IFERROR(Counts!P1507,"")</f>
        <v>68</v>
      </c>
      <c r="E1507" s="36" t="n">
        <f aca="false">IFERROR(Counts!R1507/Counts!Q1507,"")</f>
        <v>0.203125</v>
      </c>
      <c r="F1507" s="36" t="n">
        <f aca="false">IFERROR((Counts!R1507+Counts!V1507+Counts!W1507)/(Counts!Q1507+Counts!V1507+Counts!W1507+Counts!X1507),"")</f>
        <v>0.25</v>
      </c>
      <c r="G1507" s="36" t="n">
        <f aca="false">IFERROR((Counts!R1507+Counts!S1507+2*Counts!T1507+3*Counts!U1507)/Counts!Q1507,"")</f>
        <v>0.25</v>
      </c>
      <c r="H1507" s="35" t="n">
        <f aca="false">IFERROR(Counts!U1507,"")</f>
        <v>0</v>
      </c>
      <c r="I1507" s="36" t="n">
        <f aca="false">IFERROR(Counts!Z1507/Counts!AA1507,"")</f>
        <v>0.228676470588235</v>
      </c>
      <c r="J1507" s="36" t="n">
        <f aca="false">IFERROR(Counts!AB1507/Counts!AA1507,"")</f>
        <v>0.219779411764706</v>
      </c>
      <c r="K1507" s="37" t="n">
        <f aca="false">IFERROR((Counts!AB1507-Counts!Z1507)/Counts!AA1507,"")</f>
        <v>-0.00889705882352942</v>
      </c>
      <c r="L1507" s="38" t="n">
        <f aca="false">IFERROR(Counts!Y1507/Counts!P1507,"")</f>
        <v>0.323529411764706</v>
      </c>
      <c r="M1507" s="38" t="n">
        <f aca="false">IFERROR(Counts!V1507/Counts!P1507,"")</f>
        <v>0.0588235294117647</v>
      </c>
      <c r="N1507" s="38" t="n">
        <f aca="false">IFERROR(Counts!AD1507/Counts!AC1507,"")</f>
        <v>0.0476190476190476</v>
      </c>
      <c r="O1507" s="38" t="n">
        <f aca="false">IFERROR(Counts!AE1507/Counts!AC1507,"")</f>
        <v>0.357142857142857</v>
      </c>
      <c r="P1507" s="39" t="n">
        <f aca="false">IFERROR(Counts!AG1507/Counts!AF1507,"")</f>
        <v>89.3166666666667</v>
      </c>
      <c r="Q1507" s="38" t="n">
        <f aca="false">IFERROR(Counts!AH1507/Counts!AC1507,"")</f>
        <v>0.30952380952381</v>
      </c>
      <c r="R1507" s="38" t="n">
        <f aca="false">IFERROR(Counts!N1507/Counts!M1507,"")</f>
        <v>0.246376811594203</v>
      </c>
      <c r="S1507" s="38" t="n">
        <f aca="false">IFERROR(Counts!K1507/Counts!J1507,"")</f>
        <v>0.689189189189189</v>
      </c>
      <c r="T1507" s="38" t="n">
        <f aca="false">IFERROR(Counts!I1507/Counts!H1507,"")</f>
        <v>0.242647058823529</v>
      </c>
      <c r="U1507" s="38" t="n">
        <f aca="false">IFERROR(1-Counts!L1507/Counts!K1507,"")</f>
        <v>0.833333333333333</v>
      </c>
      <c r="V1507" s="39" t="n">
        <f aca="false">IFERROR(Counts!AJ1507/Counts!AI1507,"")</f>
        <v>74.1573770491803</v>
      </c>
      <c r="W1507" s="38" t="n">
        <f aca="false">IFERROR(Counts!AK1507/Counts!AI1507,"")</f>
        <v>0.442622950819672</v>
      </c>
      <c r="X1507" s="40" t="n">
        <f aca="false">IFERROR(Counts!O1507,"")</f>
        <v>-6.162</v>
      </c>
      <c r="Y1507" s="36" t="n">
        <f aca="false">IFERROR(INDEX('Season Counts'!$Y$2:$Y$740,$AF1507)/INDEX('Season Counts'!$X$2:$X$740,$AF1507),"")</f>
        <v>0.292315950920245</v>
      </c>
      <c r="Z1507" s="37" t="n">
        <f aca="false">IFERROR(J1507-Y1507,"")</f>
        <v>-0.0725365391555395</v>
      </c>
      <c r="AA1507" s="38" t="n">
        <f aca="false">IFERROR(INDEX('Season Counts'!$K$2:$K$740,$AF1507)/INDEX('Season Counts'!$J$2:$J$740,$AF1507),"")</f>
        <v>0.280674846625767</v>
      </c>
      <c r="AB1507" s="41" t="n">
        <f aca="false">IFERROR(R1507-AA1507,"")</f>
        <v>-0.034298035031564</v>
      </c>
      <c r="AC1507" s="39" t="n">
        <f aca="false">IFERROR(INDEX('Season Counts'!$AG$2:$AG$740,$AF1507)/INDEX('Season Counts'!$AF$2:$AF$740,$AF1507),"")</f>
        <v>74.2986915887851</v>
      </c>
      <c r="AD1507" s="40" t="n">
        <f aca="false">IFERROR(V1507-AC1507,"")</f>
        <v>-0.141314539604707</v>
      </c>
      <c r="AE1507" s="4" t="str">
        <f aca="false">IF(D1507&lt;Guide!$C$21,"Low PA",IF(TRIM(IF(ISNUMBER(AD1507),IF(N(AD1507)&lt;=-Guide!$C$24,"▼ Bat Speed  ",IF(N(AD1507)&gt;=Guide!$C$24,"▲ Bat Speed  ","")),"")&amp;IF(N(Z1507)&gt;=Guide!$C$22,"▲ Contact  ","")&amp;IF(N(Z1507)&lt;=-Guide!$C$22,"▼ Contact  ","")&amp;IF(N(AB1507)&gt;=Guide!$C$23,"▲ Chase  ","")&amp;IF(N(AB1507)&lt;=-Guide!$C$23,"▼ Chase  ",""))="","Stable",TRIM(IF(ISNUMBER(AD1507),IF(N(AD1507)&lt;=-Guide!$C$24,"▼ Bat Speed  ",IF(N(AD1507)&gt;=Guide!$C$24,"▲ Bat Speed  ","")),"")&amp;IF(N(Z1507)&gt;=Guide!$C$22,"▲ Contact  ","")&amp;IF(N(Z1507)&lt;=-Guide!$C$22,"▼ Contact  ","")&amp;IF(N(AB1507)&gt;=Guide!$C$23,"▲ Chase  ","")&amp;IF(N(AB1507)&lt;=-Guide!$C$23,"▼ Chase  ",""))))</f>
        <v>▼ Contact</v>
      </c>
      <c r="AF1507" s="35" t="n">
        <f aca="false">MATCH(Counts!A1507,'Season Counts'!$A$2:$A$740,0)</f>
        <v>388</v>
      </c>
    </row>
    <row r="1508" customFormat="false" ht="15" hidden="false" customHeight="false" outlineLevel="0" collapsed="false">
      <c r="A1508" s="34" t="str">
        <f aca="false">Counts!B1508</f>
        <v>MIA</v>
      </c>
      <c r="B1508" s="5" t="str">
        <f aca="false">Counts!C1508</f>
        <v>Joe Mack</v>
      </c>
      <c r="C1508" s="34" t="str">
        <f aca="false">Counts!F1508</f>
        <v>Jun</v>
      </c>
      <c r="D1508" s="35" t="n">
        <f aca="false">IFERROR(Counts!P1508,"")</f>
        <v>77</v>
      </c>
      <c r="E1508" s="36" t="n">
        <f aca="false">IFERROR(Counts!R1508/Counts!Q1508,"")</f>
        <v>0.294117647058824</v>
      </c>
      <c r="F1508" s="36" t="n">
        <f aca="false">IFERROR((Counts!R1508+Counts!V1508+Counts!W1508)/(Counts!Q1508+Counts!V1508+Counts!W1508+Counts!X1508),"")</f>
        <v>0.36</v>
      </c>
      <c r="G1508" s="36" t="n">
        <f aca="false">IFERROR((Counts!R1508+Counts!S1508+2*Counts!T1508+3*Counts!U1508)/Counts!Q1508,"")</f>
        <v>0.544117647058824</v>
      </c>
      <c r="H1508" s="35" t="n">
        <f aca="false">IFERROR(Counts!U1508,"")</f>
        <v>5</v>
      </c>
      <c r="I1508" s="36" t="n">
        <f aca="false">IFERROR(Counts!Z1508/Counts!AA1508,"")</f>
        <v>0.388</v>
      </c>
      <c r="J1508" s="36" t="n">
        <f aca="false">IFERROR(Counts!AB1508/Counts!AA1508,"")</f>
        <v>0.391573333333333</v>
      </c>
      <c r="K1508" s="37" t="n">
        <f aca="false">IFERROR((Counts!AB1508-Counts!Z1508)/Counts!AA1508,"")</f>
        <v>0.0035733333333333</v>
      </c>
      <c r="L1508" s="38" t="n">
        <f aca="false">IFERROR(Counts!Y1508/Counts!P1508,"")</f>
        <v>0.168831168831169</v>
      </c>
      <c r="M1508" s="38" t="n">
        <f aca="false">IFERROR(Counts!V1508/Counts!P1508,"")</f>
        <v>0.0779220779220779</v>
      </c>
      <c r="N1508" s="38" t="n">
        <f aca="false">IFERROR(Counts!AD1508/Counts!AC1508,"")</f>
        <v>0.12280701754386</v>
      </c>
      <c r="O1508" s="38" t="n">
        <f aca="false">IFERROR(Counts!AE1508/Counts!AC1508,"")</f>
        <v>0.403508771929825</v>
      </c>
      <c r="P1508" s="39" t="n">
        <f aca="false">IFERROR(Counts!AG1508/Counts!AF1508,"")</f>
        <v>87.1684210526316</v>
      </c>
      <c r="Q1508" s="38" t="n">
        <f aca="false">IFERROR(Counts!AH1508/Counts!AC1508,"")</f>
        <v>0.298245614035088</v>
      </c>
      <c r="R1508" s="38" t="n">
        <f aca="false">IFERROR(Counts!N1508/Counts!M1508,"")</f>
        <v>0.275641025641026</v>
      </c>
      <c r="S1508" s="38" t="n">
        <f aca="false">IFERROR(Counts!K1508/Counts!J1508,"")</f>
        <v>0.676056338028169</v>
      </c>
      <c r="T1508" s="38" t="n">
        <f aca="false">IFERROR(Counts!I1508/Counts!H1508,"")</f>
        <v>0.179856115107914</v>
      </c>
      <c r="U1508" s="38" t="n">
        <f aca="false">IFERROR(1-Counts!L1508/Counts!K1508,"")</f>
        <v>0.885416666666667</v>
      </c>
      <c r="V1508" s="39" t="n">
        <f aca="false">IFERROR(Counts!AJ1508/Counts!AI1508,"")</f>
        <v>74.8591666666667</v>
      </c>
      <c r="W1508" s="38" t="n">
        <f aca="false">IFERROR(Counts!AK1508/Counts!AI1508,"")</f>
        <v>0.5</v>
      </c>
      <c r="X1508" s="40" t="n">
        <f aca="false">IFERROR(Counts!O1508,"")</f>
        <v>5.667</v>
      </c>
      <c r="Y1508" s="36" t="n">
        <f aca="false">IFERROR(INDEX('Season Counts'!$Y$2:$Y$740,$AF1508)/INDEX('Season Counts'!$X$2:$X$740,$AF1508),"")</f>
        <v>0.292315950920245</v>
      </c>
      <c r="Z1508" s="37" t="n">
        <f aca="false">IFERROR(J1508-Y1508,"")</f>
        <v>0.0992573824130879</v>
      </c>
      <c r="AA1508" s="38" t="n">
        <f aca="false">IFERROR(INDEX('Season Counts'!$K$2:$K$740,$AF1508)/INDEX('Season Counts'!$J$2:$J$740,$AF1508),"")</f>
        <v>0.280674846625767</v>
      </c>
      <c r="AB1508" s="41" t="n">
        <f aca="false">IFERROR(R1508-AA1508,"")</f>
        <v>-0.0050338209847412</v>
      </c>
      <c r="AC1508" s="39" t="n">
        <f aca="false">IFERROR(INDEX('Season Counts'!$AG$2:$AG$740,$AF1508)/INDEX('Season Counts'!$AF$2:$AF$740,$AF1508),"")</f>
        <v>74.2986915887851</v>
      </c>
      <c r="AD1508" s="40" t="n">
        <f aca="false">IFERROR(V1508-AC1508,"")</f>
        <v>0.56047507788162</v>
      </c>
      <c r="AE1508" s="4" t="str">
        <f aca="false">IF(D1508&lt;Guide!$C$21,"Low PA",IF(TRIM(IF(ISNUMBER(AD1508),IF(N(AD1508)&lt;=-Guide!$C$24,"▼ Bat Speed  ",IF(N(AD1508)&gt;=Guide!$C$24,"▲ Bat Speed  ","")),"")&amp;IF(N(Z1508)&gt;=Guide!$C$22,"▲ Contact  ","")&amp;IF(N(Z1508)&lt;=-Guide!$C$22,"▼ Contact  ","")&amp;IF(N(AB1508)&gt;=Guide!$C$23,"▲ Chase  ","")&amp;IF(N(AB1508)&lt;=-Guide!$C$23,"▼ Chase  ",""))="","Stable",TRIM(IF(ISNUMBER(AD1508),IF(N(AD1508)&lt;=-Guide!$C$24,"▼ Bat Speed  ",IF(N(AD1508)&gt;=Guide!$C$24,"▲ Bat Speed  ","")),"")&amp;IF(N(Z1508)&gt;=Guide!$C$22,"▲ Contact  ","")&amp;IF(N(Z1508)&lt;=-Guide!$C$22,"▼ Contact  ","")&amp;IF(N(AB1508)&gt;=Guide!$C$23,"▲ Chase  ","")&amp;IF(N(AB1508)&lt;=-Guide!$C$23,"▼ Chase  ",""))))</f>
        <v>▲ Contact</v>
      </c>
      <c r="AF1508" s="35" t="n">
        <f aca="false">MATCH(Counts!A1508,'Season Counts'!$A$2:$A$740,0)</f>
        <v>388</v>
      </c>
    </row>
    <row r="1509" customFormat="false" ht="15" hidden="false" customHeight="false" outlineLevel="0" collapsed="false">
      <c r="A1509" s="34" t="str">
        <f aca="false">Counts!B1509</f>
        <v>MIA</v>
      </c>
      <c r="B1509" s="5" t="str">
        <f aca="false">Counts!C1509</f>
        <v>Joe Mack</v>
      </c>
      <c r="C1509" s="34" t="str">
        <f aca="false">Counts!F1509</f>
        <v>Jul</v>
      </c>
      <c r="D1509" s="35" t="n">
        <f aca="false">IFERROR(Counts!P1509,"")</f>
        <v>67</v>
      </c>
      <c r="E1509" s="36" t="n">
        <f aca="false">IFERROR(Counts!R1509/Counts!Q1509,"")</f>
        <v>0.213114754098361</v>
      </c>
      <c r="F1509" s="36" t="n">
        <f aca="false">IFERROR((Counts!R1509+Counts!V1509+Counts!W1509)/(Counts!Q1509+Counts!V1509+Counts!W1509+Counts!X1509),"")</f>
        <v>0.261538461538462</v>
      </c>
      <c r="G1509" s="36" t="n">
        <f aca="false">IFERROR((Counts!R1509+Counts!S1509+2*Counts!T1509+3*Counts!U1509)/Counts!Q1509,"")</f>
        <v>0.491803278688525</v>
      </c>
      <c r="H1509" s="35" t="n">
        <f aca="false">IFERROR(Counts!U1509,"")</f>
        <v>5</v>
      </c>
      <c r="I1509" s="36" t="n">
        <f aca="false">IFERROR(Counts!Z1509/Counts!AA1509,"")</f>
        <v>0.318461538461538</v>
      </c>
      <c r="J1509" s="36" t="n">
        <f aca="false">IFERROR(Counts!AB1509/Counts!AA1509,"")</f>
        <v>0.335430769230769</v>
      </c>
      <c r="K1509" s="37" t="n">
        <f aca="false">IFERROR((Counts!AB1509-Counts!Z1509)/Counts!AA1509,"")</f>
        <v>0.0169692307692308</v>
      </c>
      <c r="L1509" s="38" t="n">
        <f aca="false">IFERROR(Counts!Y1509/Counts!P1509,"")</f>
        <v>0.26865671641791</v>
      </c>
      <c r="M1509" s="38" t="n">
        <f aca="false">IFERROR(Counts!V1509/Counts!P1509,"")</f>
        <v>0.0447761194029851</v>
      </c>
      <c r="N1509" s="38" t="n">
        <f aca="false">IFERROR(Counts!AD1509/Counts!AC1509,"")</f>
        <v>0.111111111111111</v>
      </c>
      <c r="O1509" s="38" t="n">
        <f aca="false">IFERROR(Counts!AE1509/Counts!AC1509,"")</f>
        <v>0.466666666666667</v>
      </c>
      <c r="P1509" s="39" t="n">
        <f aca="false">IFERROR(Counts!AG1509/Counts!AF1509,"")</f>
        <v>85.7044444444444</v>
      </c>
      <c r="Q1509" s="38" t="n">
        <f aca="false">IFERROR(Counts!AH1509/Counts!AC1509,"")</f>
        <v>0.266666666666667</v>
      </c>
      <c r="R1509" s="38" t="n">
        <f aca="false">IFERROR(Counts!N1509/Counts!M1509,"")</f>
        <v>0.2890625</v>
      </c>
      <c r="S1509" s="38" t="n">
        <f aca="false">IFERROR(Counts!K1509/Counts!J1509,"")</f>
        <v>0.675213675213675</v>
      </c>
      <c r="T1509" s="38" t="n">
        <f aca="false">IFERROR(Counts!I1509/Counts!H1509,"")</f>
        <v>0.25</v>
      </c>
      <c r="U1509" s="38" t="n">
        <f aca="false">IFERROR(1-Counts!L1509/Counts!K1509,"")</f>
        <v>0.860759493670886</v>
      </c>
      <c r="V1509" s="39" t="n">
        <f aca="false">IFERROR(Counts!AJ1509/Counts!AI1509,"")</f>
        <v>73.630612244898</v>
      </c>
      <c r="W1509" s="38" t="n">
        <f aca="false">IFERROR(Counts!AK1509/Counts!AI1509,"")</f>
        <v>0.357142857142857</v>
      </c>
      <c r="X1509" s="40" t="n">
        <f aca="false">IFERROR(Counts!O1509,"")</f>
        <v>0.196</v>
      </c>
      <c r="Y1509" s="36" t="n">
        <f aca="false">IFERROR(INDEX('Season Counts'!$Y$2:$Y$740,$AF1509)/INDEX('Season Counts'!$X$2:$X$740,$AF1509),"")</f>
        <v>0.292315950920245</v>
      </c>
      <c r="Z1509" s="37" t="n">
        <f aca="false">IFERROR(J1509-Y1509,"")</f>
        <v>0.0431148183105238</v>
      </c>
      <c r="AA1509" s="38" t="n">
        <f aca="false">IFERROR(INDEX('Season Counts'!$K$2:$K$740,$AF1509)/INDEX('Season Counts'!$J$2:$J$740,$AF1509),"")</f>
        <v>0.280674846625767</v>
      </c>
      <c r="AB1509" s="41" t="n">
        <f aca="false">IFERROR(R1509-AA1509,"")</f>
        <v>0.00838765337423314</v>
      </c>
      <c r="AC1509" s="39" t="n">
        <f aca="false">IFERROR(INDEX('Season Counts'!$AG$2:$AG$740,$AF1509)/INDEX('Season Counts'!$AF$2:$AF$740,$AF1509),"")</f>
        <v>74.2986915887851</v>
      </c>
      <c r="AD1509" s="40" t="n">
        <f aca="false">IFERROR(V1509-AC1509,"")</f>
        <v>-0.668079343887087</v>
      </c>
      <c r="AE1509" s="4" t="str">
        <f aca="false">IF(D1509&lt;Guide!$C$21,"Low PA",IF(TRIM(IF(ISNUMBER(AD1509),IF(N(AD1509)&lt;=-Guide!$C$24,"▼ Bat Speed  ",IF(N(AD1509)&gt;=Guide!$C$24,"▲ Bat Speed  ","")),"")&amp;IF(N(Z1509)&gt;=Guide!$C$22,"▲ Contact  ","")&amp;IF(N(Z1509)&lt;=-Guide!$C$22,"▼ Contact  ","")&amp;IF(N(AB1509)&gt;=Guide!$C$23,"▲ Chase  ","")&amp;IF(N(AB1509)&lt;=-Guide!$C$23,"▼ Chase  ",""))="","Stable",TRIM(IF(ISNUMBER(AD1509),IF(N(AD1509)&lt;=-Guide!$C$24,"▼ Bat Speed  ",IF(N(AD1509)&gt;=Guide!$C$24,"▲ Bat Speed  ","")),"")&amp;IF(N(Z1509)&gt;=Guide!$C$22,"▲ Contact  ","")&amp;IF(N(Z1509)&lt;=-Guide!$C$22,"▼ Contact  ","")&amp;IF(N(AB1509)&gt;=Guide!$C$23,"▲ Chase  ","")&amp;IF(N(AB1509)&lt;=-Guide!$C$23,"▼ Chase  ",""))))</f>
        <v>▲ Contact</v>
      </c>
      <c r="AF1509" s="35" t="n">
        <f aca="false">MATCH(Counts!A1509,'Season Counts'!$A$2:$A$740,0)</f>
        <v>388</v>
      </c>
    </row>
    <row r="1510" customFormat="false" ht="15" hidden="false" customHeight="false" outlineLevel="0" collapsed="false">
      <c r="A1510" s="34" t="str">
        <f aca="false">Counts!B1510</f>
        <v>MIA</v>
      </c>
      <c r="B1510" s="5" t="str">
        <f aca="false">Counts!C1510</f>
        <v>Joe Mack</v>
      </c>
      <c r="C1510" s="34" t="str">
        <f aca="false">Counts!F1510</f>
        <v>Aug</v>
      </c>
      <c r="D1510" s="35" t="n">
        <f aca="false">IFERROR(Counts!P1510,"")</f>
        <v>57</v>
      </c>
      <c r="E1510" s="36" t="n">
        <f aca="false">IFERROR(Counts!R1510/Counts!Q1510,"")</f>
        <v>0.211538461538462</v>
      </c>
      <c r="F1510" s="36" t="n">
        <f aca="false">IFERROR((Counts!R1510+Counts!V1510+Counts!W1510)/(Counts!Q1510+Counts!V1510+Counts!W1510+Counts!X1510),"")</f>
        <v>0.263157894736842</v>
      </c>
      <c r="G1510" s="36" t="n">
        <f aca="false">IFERROR((Counts!R1510+Counts!S1510+2*Counts!T1510+3*Counts!U1510)/Counts!Q1510,"")</f>
        <v>0.346153846153846</v>
      </c>
      <c r="H1510" s="35" t="n">
        <f aca="false">IFERROR(Counts!U1510,"")</f>
        <v>2</v>
      </c>
      <c r="I1510" s="36" t="n">
        <f aca="false">IFERROR(Counts!Z1510/Counts!AA1510,"")</f>
        <v>0.267543859649123</v>
      </c>
      <c r="J1510" s="36" t="n">
        <f aca="false">IFERROR(Counts!AB1510/Counts!AA1510,"")</f>
        <v>0.208964912280702</v>
      </c>
      <c r="K1510" s="37" t="n">
        <f aca="false">IFERROR((Counts!AB1510-Counts!Z1510)/Counts!AA1510,"")</f>
        <v>-0.0585789473684211</v>
      </c>
      <c r="L1510" s="38" t="n">
        <f aca="false">IFERROR(Counts!Y1510/Counts!P1510,"")</f>
        <v>0.263157894736842</v>
      </c>
      <c r="M1510" s="38" t="n">
        <f aca="false">IFERROR(Counts!V1510/Counts!P1510,"")</f>
        <v>0.0701754385964912</v>
      </c>
      <c r="N1510" s="38" t="n">
        <f aca="false">IFERROR(Counts!AD1510/Counts!AC1510,"")</f>
        <v>0.0526315789473684</v>
      </c>
      <c r="O1510" s="38" t="n">
        <f aca="false">IFERROR(Counts!AE1510/Counts!AC1510,"")</f>
        <v>0.315789473684211</v>
      </c>
      <c r="P1510" s="39" t="n">
        <f aca="false">IFERROR(Counts!AG1510/Counts!AF1510,"")</f>
        <v>84.6236842105263</v>
      </c>
      <c r="Q1510" s="38" t="n">
        <f aca="false">IFERROR(Counts!AH1510/Counts!AC1510,"")</f>
        <v>0.157894736842105</v>
      </c>
      <c r="R1510" s="38" t="n">
        <f aca="false">IFERROR(Counts!N1510/Counts!M1510,"")</f>
        <v>0.307017543859649</v>
      </c>
      <c r="S1510" s="38" t="n">
        <f aca="false">IFERROR(Counts!K1510/Counts!J1510,"")</f>
        <v>0.673076923076923</v>
      </c>
      <c r="T1510" s="38" t="n">
        <f aca="false">IFERROR(Counts!I1510/Counts!H1510,"")</f>
        <v>0.276190476190476</v>
      </c>
      <c r="U1510" s="38" t="n">
        <f aca="false">IFERROR(1-Counts!L1510/Counts!K1510,"")</f>
        <v>0.8</v>
      </c>
      <c r="V1510" s="39" t="n">
        <f aca="false">IFERROR(Counts!AJ1510/Counts!AI1510,"")</f>
        <v>74.5593406593407</v>
      </c>
      <c r="W1510" s="38" t="n">
        <f aca="false">IFERROR(Counts!AK1510/Counts!AI1510,"")</f>
        <v>0.450549450549451</v>
      </c>
      <c r="X1510" s="40" t="n">
        <f aca="false">IFERROR(Counts!O1510,"")</f>
        <v>-2.954</v>
      </c>
      <c r="Y1510" s="36" t="n">
        <f aca="false">IFERROR(INDEX('Season Counts'!$Y$2:$Y$740,$AF1510)/INDEX('Season Counts'!$X$2:$X$740,$AF1510),"")</f>
        <v>0.292315950920245</v>
      </c>
      <c r="Z1510" s="37" t="n">
        <f aca="false">IFERROR(J1510-Y1510,"")</f>
        <v>-0.0833510386395437</v>
      </c>
      <c r="AA1510" s="38" t="n">
        <f aca="false">IFERROR(INDEX('Season Counts'!$K$2:$K$740,$AF1510)/INDEX('Season Counts'!$J$2:$J$740,$AF1510),"")</f>
        <v>0.280674846625767</v>
      </c>
      <c r="AB1510" s="41" t="n">
        <f aca="false">IFERROR(R1510-AA1510,"")</f>
        <v>0.0263426972338823</v>
      </c>
      <c r="AC1510" s="39" t="n">
        <f aca="false">IFERROR(INDEX('Season Counts'!$AG$2:$AG$740,$AF1510)/INDEX('Season Counts'!$AF$2:$AF$740,$AF1510),"")</f>
        <v>74.2986915887851</v>
      </c>
      <c r="AD1510" s="40" t="n">
        <f aca="false">IFERROR(V1510-AC1510,"")</f>
        <v>0.260649070555601</v>
      </c>
      <c r="AE1510" s="4" t="str">
        <f aca="false">IF(D1510&lt;Guide!$C$21,"Low PA",IF(TRIM(IF(ISNUMBER(AD1510),IF(N(AD1510)&lt;=-Guide!$C$24,"▼ Bat Speed  ",IF(N(AD1510)&gt;=Guide!$C$24,"▲ Bat Speed  ","")),"")&amp;IF(N(Z1510)&gt;=Guide!$C$22,"▲ Contact  ","")&amp;IF(N(Z1510)&lt;=-Guide!$C$22,"▼ Contact  ","")&amp;IF(N(AB1510)&gt;=Guide!$C$23,"▲ Chase  ","")&amp;IF(N(AB1510)&lt;=-Guide!$C$23,"▼ Chase  ",""))="","Stable",TRIM(IF(ISNUMBER(AD1510),IF(N(AD1510)&lt;=-Guide!$C$24,"▼ Bat Speed  ",IF(N(AD1510)&gt;=Guide!$C$24,"▲ Bat Speed  ","")),"")&amp;IF(N(Z1510)&gt;=Guide!$C$22,"▲ Contact  ","")&amp;IF(N(Z1510)&lt;=-Guide!$C$22,"▼ Contact  ","")&amp;IF(N(AB1510)&gt;=Guide!$C$23,"▲ Chase  ","")&amp;IF(N(AB1510)&lt;=-Guide!$C$23,"▼ Chase  ",""))))</f>
        <v>▼ Contact</v>
      </c>
      <c r="AF1510" s="35" t="n">
        <f aca="false">MATCH(Counts!A1510,'Season Counts'!$A$2:$A$740,0)</f>
        <v>388</v>
      </c>
    </row>
    <row r="1511" customFormat="false" ht="15" hidden="false" customHeight="false" outlineLevel="0" collapsed="false">
      <c r="A1511" s="34" t="str">
        <f aca="false">Counts!B1511</f>
        <v>MIA</v>
      </c>
      <c r="B1511" s="5" t="str">
        <f aca="false">Counts!C1511</f>
        <v>Joe Mack</v>
      </c>
      <c r="C1511" s="34" t="str">
        <f aca="false">Counts!F1511</f>
        <v>Sep</v>
      </c>
      <c r="D1511" s="35" t="n">
        <f aca="false">IFERROR(Counts!P1511,"")</f>
        <v>61</v>
      </c>
      <c r="E1511" s="36" t="n">
        <f aca="false">IFERROR(Counts!R1511/Counts!Q1511,"")</f>
        <v>0.241379310344828</v>
      </c>
      <c r="F1511" s="36" t="n">
        <f aca="false">IFERROR((Counts!R1511+Counts!V1511+Counts!W1511)/(Counts!Q1511+Counts!V1511+Counts!W1511+Counts!X1511),"")</f>
        <v>0.262295081967213</v>
      </c>
      <c r="G1511" s="36" t="n">
        <f aca="false">IFERROR((Counts!R1511+Counts!S1511+2*Counts!T1511+3*Counts!U1511)/Counts!Q1511,"")</f>
        <v>0.362068965517241</v>
      </c>
      <c r="H1511" s="35" t="n">
        <f aca="false">IFERROR(Counts!U1511,"")</f>
        <v>2</v>
      </c>
      <c r="I1511" s="36" t="n">
        <f aca="false">IFERROR(Counts!Z1511/Counts!AA1511,"")</f>
        <v>0.271311475409836</v>
      </c>
      <c r="J1511" s="36" t="n">
        <f aca="false">IFERROR(Counts!AB1511/Counts!AA1511,"")</f>
        <v>0.283081967213115</v>
      </c>
      <c r="K1511" s="37" t="n">
        <f aca="false">IFERROR((Counts!AB1511-Counts!Z1511)/Counts!AA1511,"")</f>
        <v>0.0117704918032787</v>
      </c>
      <c r="L1511" s="38" t="n">
        <f aca="false">IFERROR(Counts!Y1511/Counts!P1511,"")</f>
        <v>0.229508196721311</v>
      </c>
      <c r="M1511" s="38" t="n">
        <f aca="false">IFERROR(Counts!V1511/Counts!P1511,"")</f>
        <v>0.0327868852459016</v>
      </c>
      <c r="N1511" s="38" t="n">
        <f aca="false">IFERROR(Counts!AD1511/Counts!AC1511,"")</f>
        <v>0.0666666666666667</v>
      </c>
      <c r="O1511" s="38" t="n">
        <f aca="false">IFERROR(Counts!AE1511/Counts!AC1511,"")</f>
        <v>0.355555555555556</v>
      </c>
      <c r="P1511" s="39" t="n">
        <f aca="false">IFERROR(Counts!AG1511/Counts!AF1511,"")</f>
        <v>91.1911111111111</v>
      </c>
      <c r="Q1511" s="38" t="n">
        <f aca="false">IFERROR(Counts!AH1511/Counts!AC1511,"")</f>
        <v>0.333333333333333</v>
      </c>
      <c r="R1511" s="38" t="n">
        <f aca="false">IFERROR(Counts!N1511/Counts!M1511,"")</f>
        <v>0.293103448275862</v>
      </c>
      <c r="S1511" s="38" t="n">
        <f aca="false">IFERROR(Counts!K1511/Counts!J1511,"")</f>
        <v>0.722689075630252</v>
      </c>
      <c r="T1511" s="38" t="n">
        <f aca="false">IFERROR(Counts!I1511/Counts!H1511,"")</f>
        <v>0.225</v>
      </c>
      <c r="U1511" s="38" t="n">
        <f aca="false">IFERROR(1-Counts!L1511/Counts!K1511,"")</f>
        <v>0.883720930232558</v>
      </c>
      <c r="V1511" s="39" t="n">
        <f aca="false">IFERROR(Counts!AJ1511/Counts!AI1511,"")</f>
        <v>74.2192307692308</v>
      </c>
      <c r="W1511" s="38" t="n">
        <f aca="false">IFERROR(Counts!AK1511/Counts!AI1511,"")</f>
        <v>0.471153846153846</v>
      </c>
      <c r="X1511" s="40" t="n">
        <f aca="false">IFERROR(Counts!O1511,"")</f>
        <v>-2.14</v>
      </c>
      <c r="Y1511" s="36" t="n">
        <f aca="false">IFERROR(INDEX('Season Counts'!$Y$2:$Y$740,$AF1511)/INDEX('Season Counts'!$X$2:$X$740,$AF1511),"")</f>
        <v>0.292315950920245</v>
      </c>
      <c r="Z1511" s="37" t="n">
        <f aca="false">IFERROR(J1511-Y1511,"")</f>
        <v>-0.00923398370713069</v>
      </c>
      <c r="AA1511" s="38" t="n">
        <f aca="false">IFERROR(INDEX('Season Counts'!$K$2:$K$740,$AF1511)/INDEX('Season Counts'!$J$2:$J$740,$AF1511),"")</f>
        <v>0.280674846625767</v>
      </c>
      <c r="AB1511" s="41" t="n">
        <f aca="false">IFERROR(R1511-AA1511,"")</f>
        <v>0.0124286016500952</v>
      </c>
      <c r="AC1511" s="39" t="n">
        <f aca="false">IFERROR(INDEX('Season Counts'!$AG$2:$AG$740,$AF1511)/INDEX('Season Counts'!$AF$2:$AF$740,$AF1511),"")</f>
        <v>74.2986915887851</v>
      </c>
      <c r="AD1511" s="40" t="n">
        <f aca="false">IFERROR(V1511-AC1511,"")</f>
        <v>-0.0794608195542708</v>
      </c>
      <c r="AE1511" s="4" t="str">
        <f aca="false">IF(D1511&lt;Guide!$C$21,"Low PA",IF(TRIM(IF(ISNUMBER(AD1511),IF(N(AD1511)&lt;=-Guide!$C$24,"▼ Bat Speed  ",IF(N(AD1511)&gt;=Guide!$C$24,"▲ Bat Speed  ","")),"")&amp;IF(N(Z1511)&gt;=Guide!$C$22,"▲ Contact  ","")&amp;IF(N(Z1511)&lt;=-Guide!$C$22,"▼ Contact  ","")&amp;IF(N(AB1511)&gt;=Guide!$C$23,"▲ Chase  ","")&amp;IF(N(AB1511)&lt;=-Guide!$C$23,"▼ Chase  ",""))="","Stable",TRIM(IF(ISNUMBER(AD1511),IF(N(AD1511)&lt;=-Guide!$C$24,"▼ Bat Speed  ",IF(N(AD1511)&gt;=Guide!$C$24,"▲ Bat Speed  ","")),"")&amp;IF(N(Z1511)&gt;=Guide!$C$22,"▲ Contact  ","")&amp;IF(N(Z1511)&lt;=-Guide!$C$22,"▼ Contact  ","")&amp;IF(N(AB1511)&gt;=Guide!$C$23,"▲ Chase  ","")&amp;IF(N(AB1511)&lt;=-Guide!$C$23,"▼ Chase  ",""))))</f>
        <v>Stable</v>
      </c>
      <c r="AF1511" s="35" t="n">
        <f aca="false">MATCH(Counts!A1511,'Season Counts'!$A$2:$A$740,0)</f>
        <v>388</v>
      </c>
    </row>
    <row r="1512" customFormat="false" ht="15" hidden="false" customHeight="false" outlineLevel="0" collapsed="false">
      <c r="A1512" s="34" t="str">
        <f aca="false">Counts!B1512</f>
        <v>MIA</v>
      </c>
      <c r="B1512" s="5" t="str">
        <f aca="false">Counts!C1512</f>
        <v>Owen Caissie</v>
      </c>
      <c r="C1512" s="34" t="str">
        <f aca="false">Counts!F1512</f>
        <v>Mar-Apr</v>
      </c>
      <c r="D1512" s="35" t="n">
        <f aca="false">IFERROR(Counts!P1512,"")</f>
        <v>96</v>
      </c>
      <c r="E1512" s="36" t="n">
        <f aca="false">IFERROR(Counts!R1512/Counts!Q1512,"")</f>
        <v>0.206896551724138</v>
      </c>
      <c r="F1512" s="36" t="n">
        <f aca="false">IFERROR((Counts!R1512+Counts!V1512+Counts!W1512)/(Counts!Q1512+Counts!V1512+Counts!W1512+Counts!X1512),"")</f>
        <v>0.25</v>
      </c>
      <c r="G1512" s="36" t="n">
        <f aca="false">IFERROR((Counts!R1512+Counts!S1512+2*Counts!T1512+3*Counts!U1512)/Counts!Q1512,"")</f>
        <v>0.344827586206897</v>
      </c>
      <c r="H1512" s="35" t="n">
        <f aca="false">IFERROR(Counts!U1512,"")</f>
        <v>2</v>
      </c>
      <c r="I1512" s="36" t="n">
        <f aca="false">IFERROR(Counts!Z1512/Counts!AA1512,"")</f>
        <v>0.257291666666667</v>
      </c>
      <c r="J1512" s="36" t="n">
        <f aca="false">IFERROR(Counts!AB1512/Counts!AA1512,"")</f>
        <v>0.278125</v>
      </c>
      <c r="K1512" s="37" t="n">
        <f aca="false">IFERROR((Counts!AB1512-Counts!Z1512)/Counts!AA1512,"")</f>
        <v>0.0208333333333333</v>
      </c>
      <c r="L1512" s="38" t="n">
        <f aca="false">IFERROR(Counts!Y1512/Counts!P1512,"")</f>
        <v>0.427083333333333</v>
      </c>
      <c r="M1512" s="38" t="n">
        <f aca="false">IFERROR(Counts!V1512/Counts!P1512,"")</f>
        <v>0.0520833333333333</v>
      </c>
      <c r="N1512" s="38" t="n">
        <f aca="false">IFERROR(Counts!AD1512/Counts!AC1512,"")</f>
        <v>0.122448979591837</v>
      </c>
      <c r="O1512" s="38" t="n">
        <f aca="false">IFERROR(Counts!AE1512/Counts!AC1512,"")</f>
        <v>0.469387755102041</v>
      </c>
      <c r="P1512" s="39" t="n">
        <f aca="false">IFERROR(Counts!AG1512/Counts!AF1512,"")</f>
        <v>90.1244897959184</v>
      </c>
      <c r="Q1512" s="38" t="n">
        <f aca="false">IFERROR(Counts!AH1512/Counts!AC1512,"")</f>
        <v>0.469387755102041</v>
      </c>
      <c r="R1512" s="38" t="n">
        <f aca="false">IFERROR(Counts!N1512/Counts!M1512,"")</f>
        <v>0.306603773584906</v>
      </c>
      <c r="S1512" s="38" t="n">
        <f aca="false">IFERROR(Counts!K1512/Counts!J1512,"")</f>
        <v>0.625</v>
      </c>
      <c r="T1512" s="38" t="n">
        <f aca="false">IFERROR(Counts!I1512/Counts!H1512,"")</f>
        <v>0.32972972972973</v>
      </c>
      <c r="U1512" s="38" t="n">
        <f aca="false">IFERROR(1-Counts!L1512/Counts!K1512,"")</f>
        <v>0.841666666666667</v>
      </c>
      <c r="V1512" s="39" t="n">
        <f aca="false">IFERROR(Counts!AJ1512/Counts!AI1512,"")</f>
        <v>75.0154838709677</v>
      </c>
      <c r="W1512" s="38" t="n">
        <f aca="false">IFERROR(Counts!AK1512/Counts!AI1512,"")</f>
        <v>0.503225806451613</v>
      </c>
      <c r="X1512" s="40" t="n">
        <f aca="false">IFERROR(Counts!O1512,"")</f>
        <v>-3.522</v>
      </c>
      <c r="Y1512" s="36" t="n">
        <f aca="false">IFERROR(INDEX('Season Counts'!$Y$2:$Y$740,$AF1512)/INDEX('Season Counts'!$X$2:$X$740,$AF1512),"")</f>
        <v>0.301630303030303</v>
      </c>
      <c r="Z1512" s="37" t="n">
        <f aca="false">IFERROR(J1512-Y1512,"")</f>
        <v>-0.023505303030303</v>
      </c>
      <c r="AA1512" s="38" t="n">
        <f aca="false">IFERROR(INDEX('Season Counts'!$K$2:$K$740,$AF1512)/INDEX('Season Counts'!$J$2:$J$740,$AF1512),"")</f>
        <v>0.300275482093664</v>
      </c>
      <c r="AB1512" s="41" t="n">
        <f aca="false">IFERROR(R1512-AA1512,"")</f>
        <v>0.00632829149124176</v>
      </c>
      <c r="AC1512" s="39" t="n">
        <f aca="false">IFERROR(INDEX('Season Counts'!$AG$2:$AG$740,$AF1512)/INDEX('Season Counts'!$AF$2:$AF$740,$AF1512),"")</f>
        <v>75.0959001782531</v>
      </c>
      <c r="AD1512" s="40" t="n">
        <f aca="false">IFERROR(V1512-AC1512,"")</f>
        <v>-0.0804163072853896</v>
      </c>
      <c r="AE1512" s="4" t="str">
        <f aca="false">IF(D1512&lt;Guide!$C$21,"Low PA",IF(TRIM(IF(ISNUMBER(AD1512),IF(N(AD1512)&lt;=-Guide!$C$24,"▼ Bat Speed  ",IF(N(AD1512)&gt;=Guide!$C$24,"▲ Bat Speed  ","")),"")&amp;IF(N(Z1512)&gt;=Guide!$C$22,"▲ Contact  ","")&amp;IF(N(Z1512)&lt;=-Guide!$C$22,"▼ Contact  ","")&amp;IF(N(AB1512)&gt;=Guide!$C$23,"▲ Chase  ","")&amp;IF(N(AB1512)&lt;=-Guide!$C$23,"▼ Chase  ",""))="","Stable",TRIM(IF(ISNUMBER(AD1512),IF(N(AD1512)&lt;=-Guide!$C$24,"▼ Bat Speed  ",IF(N(AD1512)&gt;=Guide!$C$24,"▲ Bat Speed  ","")),"")&amp;IF(N(Z1512)&gt;=Guide!$C$22,"▲ Contact  ","")&amp;IF(N(Z1512)&lt;=-Guide!$C$22,"▼ Contact  ","")&amp;IF(N(AB1512)&gt;=Guide!$C$23,"▲ Chase  ","")&amp;IF(N(AB1512)&lt;=-Guide!$C$23,"▼ Chase  ",""))))</f>
        <v>Stable</v>
      </c>
      <c r="AF1512" s="35" t="n">
        <f aca="false">MATCH(Counts!A1512,'Season Counts'!$A$2:$A$740,0)</f>
        <v>389</v>
      </c>
    </row>
    <row r="1513" customFormat="false" ht="15" hidden="false" customHeight="false" outlineLevel="0" collapsed="false">
      <c r="A1513" s="34" t="str">
        <f aca="false">Counts!B1513</f>
        <v>MIA</v>
      </c>
      <c r="B1513" s="5" t="str">
        <f aca="false">Counts!C1513</f>
        <v>Owen Caissie</v>
      </c>
      <c r="C1513" s="34" t="str">
        <f aca="false">Counts!F1513</f>
        <v>May</v>
      </c>
      <c r="D1513" s="35" t="n">
        <f aca="false">IFERROR(Counts!P1513,"")</f>
        <v>64</v>
      </c>
      <c r="E1513" s="36" t="n">
        <f aca="false">IFERROR(Counts!R1513/Counts!Q1513,"")</f>
        <v>0.280701754385965</v>
      </c>
      <c r="F1513" s="36" t="n">
        <f aca="false">IFERROR((Counts!R1513+Counts!V1513+Counts!W1513)/(Counts!Q1513+Counts!V1513+Counts!W1513+Counts!X1513),"")</f>
        <v>0.34375</v>
      </c>
      <c r="G1513" s="36" t="n">
        <f aca="false">IFERROR((Counts!R1513+Counts!S1513+2*Counts!T1513+3*Counts!U1513)/Counts!Q1513,"")</f>
        <v>0.491228070175439</v>
      </c>
      <c r="H1513" s="35" t="n">
        <f aca="false">IFERROR(Counts!U1513,"")</f>
        <v>3</v>
      </c>
      <c r="I1513" s="36" t="n">
        <f aca="false">IFERROR(Counts!Z1513/Counts!AA1513,"")</f>
        <v>0.35859375</v>
      </c>
      <c r="J1513" s="36" t="n">
        <f aca="false">IFERROR(Counts!AB1513/Counts!AA1513,"")</f>
        <v>0.281234375</v>
      </c>
      <c r="K1513" s="37" t="n">
        <f aca="false">IFERROR((Counts!AB1513-Counts!Z1513)/Counts!AA1513,"")</f>
        <v>-0.077359375</v>
      </c>
      <c r="L1513" s="38" t="n">
        <f aca="false">IFERROR(Counts!Y1513/Counts!P1513,"")</f>
        <v>0.390625</v>
      </c>
      <c r="M1513" s="38" t="n">
        <f aca="false">IFERROR(Counts!V1513/Counts!P1513,"")</f>
        <v>0.078125</v>
      </c>
      <c r="N1513" s="38" t="n">
        <f aca="false">IFERROR(Counts!AD1513/Counts!AC1513,"")</f>
        <v>0.121212121212121</v>
      </c>
      <c r="O1513" s="38" t="n">
        <f aca="false">IFERROR(Counts!AE1513/Counts!AC1513,"")</f>
        <v>0.454545454545455</v>
      </c>
      <c r="P1513" s="39" t="n">
        <f aca="false">IFERROR(Counts!AG1513/Counts!AF1513,"")</f>
        <v>92.1363636363636</v>
      </c>
      <c r="Q1513" s="38" t="n">
        <f aca="false">IFERROR(Counts!AH1513/Counts!AC1513,"")</f>
        <v>0.545454545454545</v>
      </c>
      <c r="R1513" s="38" t="n">
        <f aca="false">IFERROR(Counts!N1513/Counts!M1513,"")</f>
        <v>0.279503105590062</v>
      </c>
      <c r="S1513" s="38" t="n">
        <f aca="false">IFERROR(Counts!K1513/Counts!J1513,"")</f>
        <v>0.690476190476191</v>
      </c>
      <c r="T1513" s="38" t="n">
        <f aca="false">IFERROR(Counts!I1513/Counts!H1513,"")</f>
        <v>0.325757575757576</v>
      </c>
      <c r="U1513" s="38" t="n">
        <f aca="false">IFERROR(1-Counts!L1513/Counts!K1513,"")</f>
        <v>0.770114942528736</v>
      </c>
      <c r="V1513" s="39" t="n">
        <f aca="false">IFERROR(Counts!AJ1513/Counts!AI1513,"")</f>
        <v>74.6859504132231</v>
      </c>
      <c r="W1513" s="38" t="n">
        <f aca="false">IFERROR(Counts!AK1513/Counts!AI1513,"")</f>
        <v>0.56198347107438</v>
      </c>
      <c r="X1513" s="40" t="n">
        <f aca="false">IFERROR(Counts!O1513,"")</f>
        <v>1.675</v>
      </c>
      <c r="Y1513" s="36" t="n">
        <f aca="false">IFERROR(INDEX('Season Counts'!$Y$2:$Y$740,$AF1513)/INDEX('Season Counts'!$X$2:$X$740,$AF1513),"")</f>
        <v>0.301630303030303</v>
      </c>
      <c r="Z1513" s="37" t="n">
        <f aca="false">IFERROR(J1513-Y1513,"")</f>
        <v>-0.020395928030303</v>
      </c>
      <c r="AA1513" s="38" t="n">
        <f aca="false">IFERROR(INDEX('Season Counts'!$K$2:$K$740,$AF1513)/INDEX('Season Counts'!$J$2:$J$740,$AF1513),"")</f>
        <v>0.300275482093664</v>
      </c>
      <c r="AB1513" s="41" t="n">
        <f aca="false">IFERROR(R1513-AA1513,"")</f>
        <v>-0.0207723765036018</v>
      </c>
      <c r="AC1513" s="39" t="n">
        <f aca="false">IFERROR(INDEX('Season Counts'!$AG$2:$AG$740,$AF1513)/INDEX('Season Counts'!$AF$2:$AF$740,$AF1513),"")</f>
        <v>75.0959001782531</v>
      </c>
      <c r="AD1513" s="40" t="n">
        <f aca="false">IFERROR(V1513-AC1513,"")</f>
        <v>-0.409949765029992</v>
      </c>
      <c r="AE1513" s="4" t="str">
        <f aca="false">IF(D1513&lt;Guide!$C$21,"Low PA",IF(TRIM(IF(ISNUMBER(AD1513),IF(N(AD1513)&lt;=-Guide!$C$24,"▼ Bat Speed  ",IF(N(AD1513)&gt;=Guide!$C$24,"▲ Bat Speed  ","")),"")&amp;IF(N(Z1513)&gt;=Guide!$C$22,"▲ Contact  ","")&amp;IF(N(Z1513)&lt;=-Guide!$C$22,"▼ Contact  ","")&amp;IF(N(AB1513)&gt;=Guide!$C$23,"▲ Chase  ","")&amp;IF(N(AB1513)&lt;=-Guide!$C$23,"▼ Chase  ",""))="","Stable",TRIM(IF(ISNUMBER(AD1513),IF(N(AD1513)&lt;=-Guide!$C$24,"▼ Bat Speed  ",IF(N(AD1513)&gt;=Guide!$C$24,"▲ Bat Speed  ","")),"")&amp;IF(N(Z1513)&gt;=Guide!$C$22,"▲ Contact  ","")&amp;IF(N(Z1513)&lt;=-Guide!$C$22,"▼ Contact  ","")&amp;IF(N(AB1513)&gt;=Guide!$C$23,"▲ Chase  ","")&amp;IF(N(AB1513)&lt;=-Guide!$C$23,"▼ Chase  ",""))))</f>
        <v>Stable</v>
      </c>
      <c r="AF1513" s="35" t="n">
        <f aca="false">MATCH(Counts!A1513,'Season Counts'!$A$2:$A$740,0)</f>
        <v>389</v>
      </c>
    </row>
    <row r="1514" customFormat="false" ht="15" hidden="false" customHeight="false" outlineLevel="0" collapsed="false">
      <c r="A1514" s="34" t="str">
        <f aca="false">Counts!B1514</f>
        <v>MIA</v>
      </c>
      <c r="B1514" s="5" t="str">
        <f aca="false">Counts!C1514</f>
        <v>Owen Caissie</v>
      </c>
      <c r="C1514" s="34" t="str">
        <f aca="false">Counts!F1514</f>
        <v>Jun</v>
      </c>
      <c r="D1514" s="35" t="n">
        <f aca="false">IFERROR(Counts!P1514,"")</f>
        <v>71</v>
      </c>
      <c r="E1514" s="36" t="n">
        <f aca="false">IFERROR(Counts!R1514/Counts!Q1514,"")</f>
        <v>0.245901639344262</v>
      </c>
      <c r="F1514" s="36" t="n">
        <f aca="false">IFERROR((Counts!R1514+Counts!V1514+Counts!W1514)/(Counts!Q1514+Counts!V1514+Counts!W1514+Counts!X1514),"")</f>
        <v>0.323943661971831</v>
      </c>
      <c r="G1514" s="36" t="n">
        <f aca="false">IFERROR((Counts!R1514+Counts!S1514+2*Counts!T1514+3*Counts!U1514)/Counts!Q1514,"")</f>
        <v>0.540983606557377</v>
      </c>
      <c r="H1514" s="35" t="n">
        <f aca="false">IFERROR(Counts!U1514,"")</f>
        <v>5</v>
      </c>
      <c r="I1514" s="36" t="n">
        <f aca="false">IFERROR(Counts!Z1514/Counts!AA1514,"")</f>
        <v>0.361267605633803</v>
      </c>
      <c r="J1514" s="36" t="n">
        <f aca="false">IFERROR(Counts!AB1514/Counts!AA1514,"")</f>
        <v>0.368112676056338</v>
      </c>
      <c r="K1514" s="37" t="n">
        <f aca="false">IFERROR((Counts!AB1514-Counts!Z1514)/Counts!AA1514,"")</f>
        <v>0.00684507042253522</v>
      </c>
      <c r="L1514" s="38" t="n">
        <f aca="false">IFERROR(Counts!Y1514/Counts!P1514,"")</f>
        <v>0.323943661971831</v>
      </c>
      <c r="M1514" s="38" t="n">
        <f aca="false">IFERROR(Counts!V1514/Counts!P1514,"")</f>
        <v>0.0985915492957746</v>
      </c>
      <c r="N1514" s="38" t="n">
        <f aca="false">IFERROR(Counts!AD1514/Counts!AC1514,"")</f>
        <v>0.225</v>
      </c>
      <c r="O1514" s="38" t="n">
        <f aca="false">IFERROR(Counts!AE1514/Counts!AC1514,"")</f>
        <v>0.5</v>
      </c>
      <c r="P1514" s="39" t="n">
        <f aca="false">IFERROR(Counts!AG1514/Counts!AF1514,"")</f>
        <v>89.5325</v>
      </c>
      <c r="Q1514" s="38" t="n">
        <f aca="false">IFERROR(Counts!AH1514/Counts!AC1514,"")</f>
        <v>0.4</v>
      </c>
      <c r="R1514" s="38" t="n">
        <f aca="false">IFERROR(Counts!N1514/Counts!M1514,"")</f>
        <v>0.303448275862069</v>
      </c>
      <c r="S1514" s="38" t="n">
        <f aca="false">IFERROR(Counts!K1514/Counts!J1514,"")</f>
        <v>0.696</v>
      </c>
      <c r="T1514" s="38" t="n">
        <f aca="false">IFERROR(Counts!I1514/Counts!H1514,"")</f>
        <v>0.33587786259542</v>
      </c>
      <c r="U1514" s="38" t="n">
        <f aca="false">IFERROR(1-Counts!L1514/Counts!K1514,"")</f>
        <v>0.770114942528736</v>
      </c>
      <c r="V1514" s="39" t="n">
        <f aca="false">IFERROR(Counts!AJ1514/Counts!AI1514,"")</f>
        <v>75.2991525423729</v>
      </c>
      <c r="W1514" s="38" t="n">
        <f aca="false">IFERROR(Counts!AK1514/Counts!AI1514,"")</f>
        <v>0.601694915254237</v>
      </c>
      <c r="X1514" s="40" t="n">
        <f aca="false">IFERROR(Counts!O1514,"")</f>
        <v>2.763</v>
      </c>
      <c r="Y1514" s="36" t="n">
        <f aca="false">IFERROR(INDEX('Season Counts'!$Y$2:$Y$740,$AF1514)/INDEX('Season Counts'!$X$2:$X$740,$AF1514),"")</f>
        <v>0.301630303030303</v>
      </c>
      <c r="Z1514" s="37" t="n">
        <f aca="false">IFERROR(J1514-Y1514,"")</f>
        <v>0.066482373026035</v>
      </c>
      <c r="AA1514" s="38" t="n">
        <f aca="false">IFERROR(INDEX('Season Counts'!$K$2:$K$740,$AF1514)/INDEX('Season Counts'!$J$2:$J$740,$AF1514),"")</f>
        <v>0.300275482093664</v>
      </c>
      <c r="AB1514" s="41" t="n">
        <f aca="false">IFERROR(R1514-AA1514,"")</f>
        <v>0.00317279376840507</v>
      </c>
      <c r="AC1514" s="39" t="n">
        <f aca="false">IFERROR(INDEX('Season Counts'!$AG$2:$AG$740,$AF1514)/INDEX('Season Counts'!$AF$2:$AF$740,$AF1514),"")</f>
        <v>75.0959001782531</v>
      </c>
      <c r="AD1514" s="40" t="n">
        <f aca="false">IFERROR(V1514-AC1514,"")</f>
        <v>0.203252364119749</v>
      </c>
      <c r="AE1514" s="4" t="str">
        <f aca="false">IF(D1514&lt;Guide!$C$21,"Low PA",IF(TRIM(IF(ISNUMBER(AD1514),IF(N(AD1514)&lt;=-Guide!$C$24,"▼ Bat Speed  ",IF(N(AD1514)&gt;=Guide!$C$24,"▲ Bat Speed  ","")),"")&amp;IF(N(Z1514)&gt;=Guide!$C$22,"▲ Contact  ","")&amp;IF(N(Z1514)&lt;=-Guide!$C$22,"▼ Contact  ","")&amp;IF(N(AB1514)&gt;=Guide!$C$23,"▲ Chase  ","")&amp;IF(N(AB1514)&lt;=-Guide!$C$23,"▼ Chase  ",""))="","Stable",TRIM(IF(ISNUMBER(AD1514),IF(N(AD1514)&lt;=-Guide!$C$24,"▼ Bat Speed  ",IF(N(AD1514)&gt;=Guide!$C$24,"▲ Bat Speed  ","")),"")&amp;IF(N(Z1514)&gt;=Guide!$C$22,"▲ Contact  ","")&amp;IF(N(Z1514)&lt;=-Guide!$C$22,"▼ Contact  ","")&amp;IF(N(AB1514)&gt;=Guide!$C$23,"▲ Chase  ","")&amp;IF(N(AB1514)&lt;=-Guide!$C$23,"▼ Chase  ",""))))</f>
        <v>▲ Contact</v>
      </c>
      <c r="AF1514" s="35" t="n">
        <f aca="false">MATCH(Counts!A1514,'Season Counts'!$A$2:$A$740,0)</f>
        <v>389</v>
      </c>
    </row>
    <row r="1515" customFormat="false" ht="15" hidden="false" customHeight="false" outlineLevel="0" collapsed="false">
      <c r="A1515" s="34" t="str">
        <f aca="false">Counts!B1515</f>
        <v>MIA</v>
      </c>
      <c r="B1515" s="5" t="str">
        <f aca="false">Counts!C1515</f>
        <v>Owen Caissie</v>
      </c>
      <c r="C1515" s="34" t="str">
        <f aca="false">Counts!F1515</f>
        <v>Jul</v>
      </c>
      <c r="D1515" s="35" t="n">
        <f aca="false">IFERROR(Counts!P1515,"")</f>
        <v>15</v>
      </c>
      <c r="E1515" s="36" t="n">
        <f aca="false">IFERROR(Counts!R1515/Counts!Q1515,"")</f>
        <v>0.230769230769231</v>
      </c>
      <c r="F1515" s="36" t="n">
        <f aca="false">IFERROR((Counts!R1515+Counts!V1515+Counts!W1515)/(Counts!Q1515+Counts!V1515+Counts!W1515+Counts!X1515),"")</f>
        <v>0.266666666666667</v>
      </c>
      <c r="G1515" s="36" t="n">
        <f aca="false">IFERROR((Counts!R1515+Counts!S1515+2*Counts!T1515+3*Counts!U1515)/Counts!Q1515,"")</f>
        <v>0.692307692307692</v>
      </c>
      <c r="H1515" s="35" t="n">
        <f aca="false">IFERROR(Counts!U1515,"")</f>
        <v>2</v>
      </c>
      <c r="I1515" s="36" t="n">
        <f aca="false">IFERROR(Counts!Z1515/Counts!AA1515,"")</f>
        <v>0.373333333333333</v>
      </c>
      <c r="J1515" s="36" t="n">
        <f aca="false">IFERROR(Counts!AB1515/Counts!AA1515,"")</f>
        <v>0.3436</v>
      </c>
      <c r="K1515" s="37" t="n">
        <f aca="false">IFERROR((Counts!AB1515-Counts!Z1515)/Counts!AA1515,"")</f>
        <v>-0.0297333333333333</v>
      </c>
      <c r="L1515" s="38" t="n">
        <f aca="false">IFERROR(Counts!Y1515/Counts!P1515,"")</f>
        <v>0.466666666666667</v>
      </c>
      <c r="M1515" s="38" t="n">
        <f aca="false">IFERROR(Counts!V1515/Counts!P1515,"")</f>
        <v>0.0666666666666667</v>
      </c>
      <c r="N1515" s="38" t="n">
        <f aca="false">IFERROR(Counts!AD1515/Counts!AC1515,"")</f>
        <v>0.285714285714286</v>
      </c>
      <c r="O1515" s="38" t="n">
        <f aca="false">IFERROR(Counts!AE1515/Counts!AC1515,"")</f>
        <v>0.571428571428571</v>
      </c>
      <c r="P1515" s="39" t="n">
        <f aca="false">IFERROR(Counts!AG1515/Counts!AF1515,"")</f>
        <v>95.6142857142857</v>
      </c>
      <c r="Q1515" s="38" t="n">
        <f aca="false">IFERROR(Counts!AH1515/Counts!AC1515,"")</f>
        <v>0.714285714285714</v>
      </c>
      <c r="R1515" s="38" t="n">
        <f aca="false">IFERROR(Counts!N1515/Counts!M1515,"")</f>
        <v>0.366666666666667</v>
      </c>
      <c r="S1515" s="38" t="n">
        <f aca="false">IFERROR(Counts!K1515/Counts!J1515,"")</f>
        <v>0.535714285714286</v>
      </c>
      <c r="T1515" s="38" t="n">
        <f aca="false">IFERROR(Counts!I1515/Counts!H1515,"")</f>
        <v>0.5</v>
      </c>
      <c r="U1515" s="38" t="n">
        <f aca="false">IFERROR(1-Counts!L1515/Counts!K1515,"")</f>
        <v>0.6</v>
      </c>
      <c r="V1515" s="39" t="n">
        <f aca="false">IFERROR(Counts!AJ1515/Counts!AI1515,"")</f>
        <v>75.075</v>
      </c>
      <c r="W1515" s="38" t="n">
        <f aca="false">IFERROR(Counts!AK1515/Counts!AI1515,"")</f>
        <v>0.583333333333333</v>
      </c>
      <c r="X1515" s="40" t="n">
        <f aca="false">IFERROR(Counts!O1515,"")</f>
        <v>0.382</v>
      </c>
      <c r="Y1515" s="36" t="n">
        <f aca="false">IFERROR(INDEX('Season Counts'!$Y$2:$Y$740,$AF1515)/INDEX('Season Counts'!$X$2:$X$740,$AF1515),"")</f>
        <v>0.301630303030303</v>
      </c>
      <c r="Z1515" s="37" t="n">
        <f aca="false">IFERROR(J1515-Y1515,"")</f>
        <v>0.041969696969697</v>
      </c>
      <c r="AA1515" s="38" t="n">
        <f aca="false">IFERROR(INDEX('Season Counts'!$K$2:$K$740,$AF1515)/INDEX('Season Counts'!$J$2:$J$740,$AF1515),"")</f>
        <v>0.300275482093664</v>
      </c>
      <c r="AB1515" s="41" t="n">
        <f aca="false">IFERROR(R1515-AA1515,"")</f>
        <v>0.0663911845730028</v>
      </c>
      <c r="AC1515" s="39" t="n">
        <f aca="false">IFERROR(INDEX('Season Counts'!$AG$2:$AG$740,$AF1515)/INDEX('Season Counts'!$AF$2:$AF$740,$AF1515),"")</f>
        <v>75.0959001782531</v>
      </c>
      <c r="AD1515" s="40" t="n">
        <f aca="false">IFERROR(V1515-AC1515,"")</f>
        <v>-0.0209001782531288</v>
      </c>
      <c r="AE1515" s="4" t="str">
        <f aca="false">IF(D1515&lt;Guide!$C$21,"Low PA",IF(TRIM(IF(ISNUMBER(AD1515),IF(N(AD1515)&lt;=-Guide!$C$24,"▼ Bat Speed  ",IF(N(AD1515)&gt;=Guide!$C$24,"▲ Bat Speed  ","")),"")&amp;IF(N(Z1515)&gt;=Guide!$C$22,"▲ Contact  ","")&amp;IF(N(Z1515)&lt;=-Guide!$C$22,"▼ Contact  ","")&amp;IF(N(AB1515)&gt;=Guide!$C$23,"▲ Chase  ","")&amp;IF(N(AB1515)&lt;=-Guide!$C$23,"▼ Chase  ",""))="","Stable",TRIM(IF(ISNUMBER(AD1515),IF(N(AD1515)&lt;=-Guide!$C$24,"▼ Bat Speed  ",IF(N(AD1515)&gt;=Guide!$C$24,"▲ Bat Speed  ","")),"")&amp;IF(N(Z1515)&gt;=Guide!$C$22,"▲ Contact  ","")&amp;IF(N(Z1515)&lt;=-Guide!$C$22,"▼ Contact  ","")&amp;IF(N(AB1515)&gt;=Guide!$C$23,"▲ Chase  ","")&amp;IF(N(AB1515)&lt;=-Guide!$C$23,"▼ Chase  ",""))))</f>
        <v>Low PA</v>
      </c>
      <c r="AF1515" s="35" t="n">
        <f aca="false">MATCH(Counts!A1515,'Season Counts'!$A$2:$A$740,0)</f>
        <v>389</v>
      </c>
    </row>
    <row r="1516" customFormat="false" ht="15" hidden="false" customHeight="false" outlineLevel="0" collapsed="false">
      <c r="A1516" s="34" t="str">
        <f aca="false">Counts!B1516</f>
        <v>MIA</v>
      </c>
      <c r="B1516" s="5" t="str">
        <f aca="false">Counts!C1516</f>
        <v>Owen Caissie</v>
      </c>
      <c r="C1516" s="34" t="str">
        <f aca="false">Counts!F1516</f>
        <v>Aug</v>
      </c>
      <c r="D1516" s="35" t="n">
        <f aca="false">IFERROR(Counts!P1516,"")</f>
        <v>58</v>
      </c>
      <c r="E1516" s="36" t="n">
        <f aca="false">IFERROR(Counts!R1516/Counts!Q1516,"")</f>
        <v>0.153846153846154</v>
      </c>
      <c r="F1516" s="36" t="n">
        <f aca="false">IFERROR((Counts!R1516+Counts!V1516+Counts!W1516)/(Counts!Q1516+Counts!V1516+Counts!W1516+Counts!X1516),"")</f>
        <v>0.241379310344828</v>
      </c>
      <c r="G1516" s="36" t="n">
        <f aca="false">IFERROR((Counts!R1516+Counts!S1516+2*Counts!T1516+3*Counts!U1516)/Counts!Q1516,"")</f>
        <v>0.25</v>
      </c>
      <c r="H1516" s="35" t="n">
        <f aca="false">IFERROR(Counts!U1516,"")</f>
        <v>1</v>
      </c>
      <c r="I1516" s="36" t="n">
        <f aca="false">IFERROR(Counts!Z1516/Counts!AA1516,"")</f>
        <v>0.227586206896552</v>
      </c>
      <c r="J1516" s="36" t="n">
        <f aca="false">IFERROR(Counts!AB1516/Counts!AA1516,"")</f>
        <v>0.260620689655172</v>
      </c>
      <c r="K1516" s="37" t="n">
        <f aca="false">IFERROR((Counts!AB1516-Counts!Z1516)/Counts!AA1516,"")</f>
        <v>0.0330344827586207</v>
      </c>
      <c r="L1516" s="38" t="n">
        <f aca="false">IFERROR(Counts!Y1516/Counts!P1516,"")</f>
        <v>0.310344827586207</v>
      </c>
      <c r="M1516" s="38" t="n">
        <f aca="false">IFERROR(Counts!V1516/Counts!P1516,"")</f>
        <v>0.0862068965517241</v>
      </c>
      <c r="N1516" s="38" t="n">
        <f aca="false">IFERROR(Counts!AD1516/Counts!AC1516,"")</f>
        <v>0.0588235294117647</v>
      </c>
      <c r="O1516" s="38" t="n">
        <f aca="false">IFERROR(Counts!AE1516/Counts!AC1516,"")</f>
        <v>0.352941176470588</v>
      </c>
      <c r="P1516" s="39" t="n">
        <f aca="false">IFERROR(Counts!AG1516/Counts!AF1516,"")</f>
        <v>88.2588235294118</v>
      </c>
      <c r="Q1516" s="38" t="n">
        <f aca="false">IFERROR(Counts!AH1516/Counts!AC1516,"")</f>
        <v>0.352941176470588</v>
      </c>
      <c r="R1516" s="38" t="n">
        <f aca="false">IFERROR(Counts!N1516/Counts!M1516,"")</f>
        <v>0.301724137931035</v>
      </c>
      <c r="S1516" s="38" t="n">
        <f aca="false">IFERROR(Counts!K1516/Counts!J1516,"")</f>
        <v>0.610619469026549</v>
      </c>
      <c r="T1516" s="38" t="n">
        <f aca="false">IFERROR(Counts!I1516/Counts!H1516,"")</f>
        <v>0.278846153846154</v>
      </c>
      <c r="U1516" s="38" t="n">
        <f aca="false">IFERROR(1-Counts!L1516/Counts!K1516,"")</f>
        <v>0.855072463768116</v>
      </c>
      <c r="V1516" s="39" t="n">
        <f aca="false">IFERROR(Counts!AJ1516/Counts!AI1516,"")</f>
        <v>74.9827956989247</v>
      </c>
      <c r="W1516" s="38" t="n">
        <f aca="false">IFERROR(Counts!AK1516/Counts!AI1516,"")</f>
        <v>0.56989247311828</v>
      </c>
      <c r="X1516" s="40" t="n">
        <f aca="false">IFERROR(Counts!O1516,"")</f>
        <v>-4.352</v>
      </c>
      <c r="Y1516" s="36" t="n">
        <f aca="false">IFERROR(INDEX('Season Counts'!$Y$2:$Y$740,$AF1516)/INDEX('Season Counts'!$X$2:$X$740,$AF1516),"")</f>
        <v>0.301630303030303</v>
      </c>
      <c r="Z1516" s="37" t="n">
        <f aca="false">IFERROR(J1516-Y1516,"")</f>
        <v>-0.0410096133751306</v>
      </c>
      <c r="AA1516" s="38" t="n">
        <f aca="false">IFERROR(INDEX('Season Counts'!$K$2:$K$740,$AF1516)/INDEX('Season Counts'!$J$2:$J$740,$AF1516),"")</f>
        <v>0.300275482093664</v>
      </c>
      <c r="AB1516" s="41" t="n">
        <f aca="false">IFERROR(R1516-AA1516,"")</f>
        <v>0.00144865583737058</v>
      </c>
      <c r="AC1516" s="39" t="n">
        <f aca="false">IFERROR(INDEX('Season Counts'!$AG$2:$AG$740,$AF1516)/INDEX('Season Counts'!$AF$2:$AF$740,$AF1516),"")</f>
        <v>75.0959001782531</v>
      </c>
      <c r="AD1516" s="40" t="n">
        <f aca="false">IFERROR(V1516-AC1516,"")</f>
        <v>-0.113104479328399</v>
      </c>
      <c r="AE1516" s="4" t="str">
        <f aca="false">IF(D1516&lt;Guide!$C$21,"Low PA",IF(TRIM(IF(ISNUMBER(AD1516),IF(N(AD1516)&lt;=-Guide!$C$24,"▼ Bat Speed  ",IF(N(AD1516)&gt;=Guide!$C$24,"▲ Bat Speed  ","")),"")&amp;IF(N(Z1516)&gt;=Guide!$C$22,"▲ Contact  ","")&amp;IF(N(Z1516)&lt;=-Guide!$C$22,"▼ Contact  ","")&amp;IF(N(AB1516)&gt;=Guide!$C$23,"▲ Chase  ","")&amp;IF(N(AB1516)&lt;=-Guide!$C$23,"▼ Chase  ",""))="","Stable",TRIM(IF(ISNUMBER(AD1516),IF(N(AD1516)&lt;=-Guide!$C$24,"▼ Bat Speed  ",IF(N(AD1516)&gt;=Guide!$C$24,"▲ Bat Speed  ","")),"")&amp;IF(N(Z1516)&gt;=Guide!$C$22,"▲ Contact  ","")&amp;IF(N(Z1516)&lt;=-Guide!$C$22,"▼ Contact  ","")&amp;IF(N(AB1516)&gt;=Guide!$C$23,"▲ Chase  ","")&amp;IF(N(AB1516)&lt;=-Guide!$C$23,"▼ Chase  ",""))))</f>
        <v>▼ Contact</v>
      </c>
      <c r="AF1516" s="35" t="n">
        <f aca="false">MATCH(Counts!A1516,'Season Counts'!$A$2:$A$740,0)</f>
        <v>389</v>
      </c>
    </row>
    <row r="1517" customFormat="false" ht="15" hidden="false" customHeight="false" outlineLevel="0" collapsed="false">
      <c r="A1517" s="34" t="str">
        <f aca="false">Counts!B1517</f>
        <v>MIA</v>
      </c>
      <c r="B1517" s="5" t="str">
        <f aca="false">Counts!C1517</f>
        <v>Owen Caissie</v>
      </c>
      <c r="C1517" s="34" t="str">
        <f aca="false">Counts!F1517</f>
        <v>Sep</v>
      </c>
      <c r="D1517" s="35" t="n">
        <f aca="false">IFERROR(Counts!P1517,"")</f>
        <v>26</v>
      </c>
      <c r="E1517" s="36" t="n">
        <f aca="false">IFERROR(Counts!R1517/Counts!Q1517,"")</f>
        <v>0.19047619047619</v>
      </c>
      <c r="F1517" s="36" t="n">
        <f aca="false">IFERROR((Counts!R1517+Counts!V1517+Counts!W1517)/(Counts!Q1517+Counts!V1517+Counts!W1517+Counts!X1517),"")</f>
        <v>0.307692307692308</v>
      </c>
      <c r="G1517" s="36" t="n">
        <f aca="false">IFERROR((Counts!R1517+Counts!S1517+2*Counts!T1517+3*Counts!U1517)/Counts!Q1517,"")</f>
        <v>0.333333333333333</v>
      </c>
      <c r="H1517" s="35" t="n">
        <f aca="false">IFERROR(Counts!U1517,"")</f>
        <v>1</v>
      </c>
      <c r="I1517" s="36" t="n">
        <f aca="false">IFERROR(Counts!Z1517/Counts!AA1517,"")</f>
        <v>0.288461538461538</v>
      </c>
      <c r="J1517" s="36" t="n">
        <f aca="false">IFERROR(Counts!AB1517/Counts!AA1517,"")</f>
        <v>0.324346153846154</v>
      </c>
      <c r="K1517" s="37" t="n">
        <f aca="false">IFERROR((Counts!AB1517-Counts!Z1517)/Counts!AA1517,"")</f>
        <v>0.0358846153846154</v>
      </c>
      <c r="L1517" s="38" t="n">
        <f aca="false">IFERROR(Counts!Y1517/Counts!P1517,"")</f>
        <v>0.346153846153846</v>
      </c>
      <c r="M1517" s="38" t="n">
        <f aca="false">IFERROR(Counts!V1517/Counts!P1517,"")</f>
        <v>0.153846153846154</v>
      </c>
      <c r="N1517" s="38" t="n">
        <f aca="false">IFERROR(Counts!AD1517/Counts!AC1517,"")</f>
        <v>0.153846153846154</v>
      </c>
      <c r="O1517" s="38" t="n">
        <f aca="false">IFERROR(Counts!AE1517/Counts!AC1517,"")</f>
        <v>0.384615384615385</v>
      </c>
      <c r="P1517" s="39" t="n">
        <f aca="false">IFERROR(Counts!AG1517/Counts!AF1517,"")</f>
        <v>91.2307692307692</v>
      </c>
      <c r="Q1517" s="38" t="n">
        <f aca="false">IFERROR(Counts!AH1517/Counts!AC1517,"")</f>
        <v>0.153846153846154</v>
      </c>
      <c r="R1517" s="38" t="n">
        <f aca="false">IFERROR(Counts!N1517/Counts!M1517,"")</f>
        <v>0.290322580645161</v>
      </c>
      <c r="S1517" s="38" t="n">
        <f aca="false">IFERROR(Counts!K1517/Counts!J1517,"")</f>
        <v>0.634615384615385</v>
      </c>
      <c r="T1517" s="38" t="n">
        <f aca="false">IFERROR(Counts!I1517/Counts!H1517,"")</f>
        <v>0.392156862745098</v>
      </c>
      <c r="U1517" s="38" t="n">
        <f aca="false">IFERROR(1-Counts!L1517/Counts!K1517,"")</f>
        <v>0.818181818181818</v>
      </c>
      <c r="V1517" s="39" t="n">
        <f aca="false">IFERROR(Counts!AJ1517/Counts!AI1517,"")</f>
        <v>76.078</v>
      </c>
      <c r="W1517" s="38" t="n">
        <f aca="false">IFERROR(Counts!AK1517/Counts!AI1517,"")</f>
        <v>0.72</v>
      </c>
      <c r="X1517" s="40" t="n">
        <f aca="false">IFERROR(Counts!O1517,"")</f>
        <v>-1.251</v>
      </c>
      <c r="Y1517" s="36" t="n">
        <f aca="false">IFERROR(INDEX('Season Counts'!$Y$2:$Y$740,$AF1517)/INDEX('Season Counts'!$X$2:$X$740,$AF1517),"")</f>
        <v>0.301630303030303</v>
      </c>
      <c r="Z1517" s="37" t="n">
        <f aca="false">IFERROR(J1517-Y1517,"")</f>
        <v>0.0227158508158508</v>
      </c>
      <c r="AA1517" s="38" t="n">
        <f aca="false">IFERROR(INDEX('Season Counts'!$K$2:$K$740,$AF1517)/INDEX('Season Counts'!$J$2:$J$740,$AF1517),"")</f>
        <v>0.300275482093664</v>
      </c>
      <c r="AB1517" s="41" t="n">
        <f aca="false">IFERROR(R1517-AA1517,"")</f>
        <v>-0.00995290144850258</v>
      </c>
      <c r="AC1517" s="39" t="n">
        <f aca="false">IFERROR(INDEX('Season Counts'!$AG$2:$AG$740,$AF1517)/INDEX('Season Counts'!$AF$2:$AF$740,$AF1517),"")</f>
        <v>75.0959001782531</v>
      </c>
      <c r="AD1517" s="40" t="n">
        <f aca="false">IFERROR(V1517-AC1517,"")</f>
        <v>0.982099821746871</v>
      </c>
      <c r="AE1517" s="4" t="str">
        <f aca="false">IF(D1517&lt;Guide!$C$21,"Low PA",IF(TRIM(IF(ISNUMBER(AD1517),IF(N(AD1517)&lt;=-Guide!$C$24,"▼ Bat Speed  ",IF(N(AD1517)&gt;=Guide!$C$24,"▲ Bat Speed  ","")),"")&amp;IF(N(Z1517)&gt;=Guide!$C$22,"▲ Contact  ","")&amp;IF(N(Z1517)&lt;=-Guide!$C$22,"▼ Contact  ","")&amp;IF(N(AB1517)&gt;=Guide!$C$23,"▲ Chase  ","")&amp;IF(N(AB1517)&lt;=-Guide!$C$23,"▼ Chase  ",""))="","Stable",TRIM(IF(ISNUMBER(AD1517),IF(N(AD1517)&lt;=-Guide!$C$24,"▼ Bat Speed  ",IF(N(AD1517)&gt;=Guide!$C$24,"▲ Bat Speed  ","")),"")&amp;IF(N(Z1517)&gt;=Guide!$C$22,"▲ Contact  ","")&amp;IF(N(Z1517)&lt;=-Guide!$C$22,"▼ Contact  ","")&amp;IF(N(AB1517)&gt;=Guide!$C$23,"▲ Chase  ","")&amp;IF(N(AB1517)&lt;=-Guide!$C$23,"▼ Chase  ",""))))</f>
        <v>Low PA</v>
      </c>
      <c r="AF1517" s="35" t="n">
        <f aca="false">MATCH(Counts!A1517,'Season Counts'!$A$2:$A$740,0)</f>
        <v>389</v>
      </c>
    </row>
    <row r="1518" customFormat="false" ht="15" hidden="false" customHeight="false" outlineLevel="0" collapsed="false">
      <c r="A1518" s="34" t="str">
        <f aca="false">Counts!B1518</f>
        <v>MIA</v>
      </c>
      <c r="B1518" s="5" t="str">
        <f aca="false">Counts!C1518</f>
        <v>Griffin Conine</v>
      </c>
      <c r="C1518" s="34" t="str">
        <f aca="false">Counts!F1518</f>
        <v>Mar-Apr</v>
      </c>
      <c r="D1518" s="35" t="n">
        <f aca="false">IFERROR(Counts!P1518,"")</f>
        <v>25</v>
      </c>
      <c r="E1518" s="36" t="n">
        <f aca="false">IFERROR(Counts!R1518/Counts!Q1518,"")</f>
        <v>0.272727272727273</v>
      </c>
      <c r="F1518" s="36" t="n">
        <f aca="false">IFERROR((Counts!R1518+Counts!V1518+Counts!W1518)/(Counts!Q1518+Counts!V1518+Counts!W1518+Counts!X1518),"")</f>
        <v>0.36</v>
      </c>
      <c r="G1518" s="36" t="n">
        <f aca="false">IFERROR((Counts!R1518+Counts!S1518+2*Counts!T1518+3*Counts!U1518)/Counts!Q1518,"")</f>
        <v>0.590909090909091</v>
      </c>
      <c r="H1518" s="35" t="n">
        <f aca="false">IFERROR(Counts!U1518,"")</f>
        <v>2</v>
      </c>
      <c r="I1518" s="36" t="n">
        <f aca="false">IFERROR(Counts!Z1518/Counts!AA1518,"")</f>
        <v>0.402</v>
      </c>
      <c r="J1518" s="36" t="n">
        <f aca="false">IFERROR(Counts!AB1518/Counts!AA1518,"")</f>
        <v>0.5096</v>
      </c>
      <c r="K1518" s="37" t="n">
        <f aca="false">IFERROR((Counts!AB1518-Counts!Z1518)/Counts!AA1518,"")</f>
        <v>0.1076</v>
      </c>
      <c r="L1518" s="38" t="n">
        <f aca="false">IFERROR(Counts!Y1518/Counts!P1518,"")</f>
        <v>0.24</v>
      </c>
      <c r="M1518" s="38" t="n">
        <f aca="false">IFERROR(Counts!V1518/Counts!P1518,"")</f>
        <v>0.08</v>
      </c>
      <c r="N1518" s="38" t="n">
        <f aca="false">IFERROR(Counts!AD1518/Counts!AC1518,"")</f>
        <v>0.25</v>
      </c>
      <c r="O1518" s="38" t="n">
        <f aca="false">IFERROR(Counts!AE1518/Counts!AC1518,"")</f>
        <v>0.625</v>
      </c>
      <c r="P1518" s="39" t="n">
        <f aca="false">IFERROR(Counts!AG1518/Counts!AF1518,"")</f>
        <v>90.13125</v>
      </c>
      <c r="Q1518" s="38" t="n">
        <f aca="false">IFERROR(Counts!AH1518/Counts!AC1518,"")</f>
        <v>0.5625</v>
      </c>
      <c r="R1518" s="38" t="n">
        <f aca="false">IFERROR(Counts!N1518/Counts!M1518,"")</f>
        <v>0.38</v>
      </c>
      <c r="S1518" s="38" t="n">
        <f aca="false">IFERROR(Counts!K1518/Counts!J1518,"")</f>
        <v>0.625</v>
      </c>
      <c r="T1518" s="38" t="n">
        <f aca="false">IFERROR(Counts!I1518/Counts!H1518,"")</f>
        <v>0.409090909090909</v>
      </c>
      <c r="U1518" s="38" t="n">
        <f aca="false">IFERROR(1-Counts!L1518/Counts!K1518,"")</f>
        <v>0.72</v>
      </c>
      <c r="V1518" s="39" t="n">
        <f aca="false">IFERROR(Counts!AJ1518/Counts!AI1518,"")</f>
        <v>74.615</v>
      </c>
      <c r="W1518" s="38" t="n">
        <f aca="false">IFERROR(Counts!AK1518/Counts!AI1518,"")</f>
        <v>0.475</v>
      </c>
      <c r="X1518" s="40" t="n">
        <f aca="false">IFERROR(Counts!O1518,"")</f>
        <v>2.276</v>
      </c>
      <c r="Y1518" s="36" t="n">
        <f aca="false">IFERROR(INDEX('Season Counts'!$Y$2:$Y$740,$AF1518)/INDEX('Season Counts'!$X$2:$X$740,$AF1518),"")</f>
        <v>0.36855900621118</v>
      </c>
      <c r="Z1518" s="37" t="n">
        <f aca="false">IFERROR(J1518-Y1518,"")</f>
        <v>0.14104099378882</v>
      </c>
      <c r="AA1518" s="38" t="n">
        <f aca="false">IFERROR(INDEX('Season Counts'!$K$2:$K$740,$AF1518)/INDEX('Season Counts'!$J$2:$J$740,$AF1518),"")</f>
        <v>0.333333333333333</v>
      </c>
      <c r="AB1518" s="41" t="n">
        <f aca="false">IFERROR(R1518-AA1518,"")</f>
        <v>0.0466666666666667</v>
      </c>
      <c r="AC1518" s="39" t="n">
        <f aca="false">IFERROR(INDEX('Season Counts'!$AG$2:$AG$740,$AF1518)/INDEX('Season Counts'!$AF$2:$AF$740,$AF1518),"")</f>
        <v>74.1208566108007</v>
      </c>
      <c r="AD1518" s="40" t="n">
        <f aca="false">IFERROR(V1518-AC1518,"")</f>
        <v>0.494143389199252</v>
      </c>
      <c r="AE1518" s="4" t="str">
        <f aca="false">IF(D1518&lt;Guide!$C$21,"Low PA",IF(TRIM(IF(ISNUMBER(AD1518),IF(N(AD1518)&lt;=-Guide!$C$24,"▼ Bat Speed  ",IF(N(AD1518)&gt;=Guide!$C$24,"▲ Bat Speed  ","")),"")&amp;IF(N(Z1518)&gt;=Guide!$C$22,"▲ Contact  ","")&amp;IF(N(Z1518)&lt;=-Guide!$C$22,"▼ Contact  ","")&amp;IF(N(AB1518)&gt;=Guide!$C$23,"▲ Chase  ","")&amp;IF(N(AB1518)&lt;=-Guide!$C$23,"▼ Chase  ",""))="","Stable",TRIM(IF(ISNUMBER(AD1518),IF(N(AD1518)&lt;=-Guide!$C$24,"▼ Bat Speed  ",IF(N(AD1518)&gt;=Guide!$C$24,"▲ Bat Speed  ","")),"")&amp;IF(N(Z1518)&gt;=Guide!$C$22,"▲ Contact  ","")&amp;IF(N(Z1518)&lt;=-Guide!$C$22,"▼ Contact  ","")&amp;IF(N(AB1518)&gt;=Guide!$C$23,"▲ Chase  ","")&amp;IF(N(AB1518)&lt;=-Guide!$C$23,"▼ Chase  ",""))))</f>
        <v>Low PA</v>
      </c>
      <c r="AF1518" s="35" t="n">
        <f aca="false">MATCH(Counts!A1518,'Season Counts'!$A$2:$A$740,0)</f>
        <v>390</v>
      </c>
    </row>
    <row r="1519" customFormat="false" ht="15" hidden="false" customHeight="false" outlineLevel="0" collapsed="false">
      <c r="A1519" s="34" t="str">
        <f aca="false">Counts!B1519</f>
        <v>MIA</v>
      </c>
      <c r="B1519" s="5" t="str">
        <f aca="false">Counts!C1519</f>
        <v>Griffin Conine</v>
      </c>
      <c r="C1519" s="34" t="str">
        <f aca="false">Counts!F1519</f>
        <v>Jun</v>
      </c>
      <c r="D1519" s="35" t="n">
        <f aca="false">IFERROR(Counts!P1519,"")</f>
        <v>31</v>
      </c>
      <c r="E1519" s="36" t="n">
        <f aca="false">IFERROR(Counts!R1519/Counts!Q1519,"")</f>
        <v>0.296296296296296</v>
      </c>
      <c r="F1519" s="36" t="n">
        <f aca="false">IFERROR((Counts!R1519+Counts!V1519+Counts!W1519)/(Counts!Q1519+Counts!V1519+Counts!W1519+Counts!X1519),"")</f>
        <v>0.387096774193548</v>
      </c>
      <c r="G1519" s="36" t="n">
        <f aca="false">IFERROR((Counts!R1519+Counts!S1519+2*Counts!T1519+3*Counts!U1519)/Counts!Q1519,"")</f>
        <v>0.481481481481481</v>
      </c>
      <c r="H1519" s="35" t="n">
        <f aca="false">IFERROR(Counts!U1519,"")</f>
        <v>1</v>
      </c>
      <c r="I1519" s="36" t="n">
        <f aca="false">IFERROR(Counts!Z1519/Counts!AA1519,"")</f>
        <v>0.380645161290323</v>
      </c>
      <c r="J1519" s="36" t="n">
        <f aca="false">IFERROR(Counts!AB1519/Counts!AA1519,"")</f>
        <v>0.348387096774194</v>
      </c>
      <c r="K1519" s="37" t="n">
        <f aca="false">IFERROR((Counts!AB1519-Counts!Z1519)/Counts!AA1519,"")</f>
        <v>-0.032258064516129</v>
      </c>
      <c r="L1519" s="38" t="n">
        <f aca="false">IFERROR(Counts!Y1519/Counts!P1519,"")</f>
        <v>0.290322580645161</v>
      </c>
      <c r="M1519" s="38" t="n">
        <f aca="false">IFERROR(Counts!V1519/Counts!P1519,"")</f>
        <v>0.129032258064516</v>
      </c>
      <c r="N1519" s="38" t="n">
        <f aca="false">IFERROR(Counts!AD1519/Counts!AC1519,"")</f>
        <v>0.0555555555555556</v>
      </c>
      <c r="O1519" s="38" t="n">
        <f aca="false">IFERROR(Counts!AE1519/Counts!AC1519,"")</f>
        <v>0.444444444444444</v>
      </c>
      <c r="P1519" s="39" t="n">
        <f aca="false">IFERROR(Counts!AG1519/Counts!AF1519,"")</f>
        <v>87.4888888888889</v>
      </c>
      <c r="Q1519" s="38" t="n">
        <f aca="false">IFERROR(Counts!AH1519/Counts!AC1519,"")</f>
        <v>0.222222222222222</v>
      </c>
      <c r="R1519" s="38" t="n">
        <f aca="false">IFERROR(Counts!N1519/Counts!M1519,"")</f>
        <v>0.357142857142857</v>
      </c>
      <c r="S1519" s="38" t="n">
        <f aca="false">IFERROR(Counts!K1519/Counts!J1519,"")</f>
        <v>0.66</v>
      </c>
      <c r="T1519" s="38" t="n">
        <f aca="false">IFERROR(Counts!I1519/Counts!H1519,"")</f>
        <v>0.396551724137931</v>
      </c>
      <c r="U1519" s="38" t="n">
        <f aca="false">IFERROR(1-Counts!L1519/Counts!K1519,"")</f>
        <v>0.818181818181818</v>
      </c>
      <c r="V1519" s="39" t="n">
        <f aca="false">IFERROR(Counts!AJ1519/Counts!AI1519,"")</f>
        <v>73.5980392156863</v>
      </c>
      <c r="W1519" s="38" t="n">
        <f aca="false">IFERROR(Counts!AK1519/Counts!AI1519,"")</f>
        <v>0.372549019607843</v>
      </c>
      <c r="X1519" s="40" t="n">
        <f aca="false">IFERROR(Counts!O1519,"")</f>
        <v>1.01</v>
      </c>
      <c r="Y1519" s="36" t="n">
        <f aca="false">IFERROR(INDEX('Season Counts'!$Y$2:$Y$740,$AF1519)/INDEX('Season Counts'!$X$2:$X$740,$AF1519),"")</f>
        <v>0.36855900621118</v>
      </c>
      <c r="Z1519" s="37" t="n">
        <f aca="false">IFERROR(J1519-Y1519,"")</f>
        <v>-0.0201719094369866</v>
      </c>
      <c r="AA1519" s="38" t="n">
        <f aca="false">IFERROR(INDEX('Season Counts'!$K$2:$K$740,$AF1519)/INDEX('Season Counts'!$J$2:$J$740,$AF1519),"")</f>
        <v>0.333333333333333</v>
      </c>
      <c r="AB1519" s="41" t="n">
        <f aca="false">IFERROR(R1519-AA1519,"")</f>
        <v>0.0238095238095238</v>
      </c>
      <c r="AC1519" s="39" t="n">
        <f aca="false">IFERROR(INDEX('Season Counts'!$AG$2:$AG$740,$AF1519)/INDEX('Season Counts'!$AF$2:$AF$740,$AF1519),"")</f>
        <v>74.1208566108007</v>
      </c>
      <c r="AD1519" s="40" t="n">
        <f aca="false">IFERROR(V1519-AC1519,"")</f>
        <v>-0.522817395114473</v>
      </c>
      <c r="AE1519" s="4" t="str">
        <f aca="false">IF(D1519&lt;Guide!$C$21,"Low PA",IF(TRIM(IF(ISNUMBER(AD1519),IF(N(AD1519)&lt;=-Guide!$C$24,"▼ Bat Speed  ",IF(N(AD1519)&gt;=Guide!$C$24,"▲ Bat Speed  ","")),"")&amp;IF(N(Z1519)&gt;=Guide!$C$22,"▲ Contact  ","")&amp;IF(N(Z1519)&lt;=-Guide!$C$22,"▼ Contact  ","")&amp;IF(N(AB1519)&gt;=Guide!$C$23,"▲ Chase  ","")&amp;IF(N(AB1519)&lt;=-Guide!$C$23,"▼ Chase  ",""))="","Stable",TRIM(IF(ISNUMBER(AD1519),IF(N(AD1519)&lt;=-Guide!$C$24,"▼ Bat Speed  ",IF(N(AD1519)&gt;=Guide!$C$24,"▲ Bat Speed  ","")),"")&amp;IF(N(Z1519)&gt;=Guide!$C$22,"▲ Contact  ","")&amp;IF(N(Z1519)&lt;=-Guide!$C$22,"▼ Contact  ","")&amp;IF(N(AB1519)&gt;=Guide!$C$23,"▲ Chase  ","")&amp;IF(N(AB1519)&lt;=-Guide!$C$23,"▼ Chase  ",""))))</f>
        <v>Low PA</v>
      </c>
      <c r="AF1519" s="35" t="n">
        <f aca="false">MATCH(Counts!A1519,'Season Counts'!$A$2:$A$740,0)</f>
        <v>390</v>
      </c>
    </row>
    <row r="1520" customFormat="false" ht="15" hidden="false" customHeight="false" outlineLevel="0" collapsed="false">
      <c r="A1520" s="34" t="str">
        <f aca="false">Counts!B1520</f>
        <v>MIA</v>
      </c>
      <c r="B1520" s="5" t="str">
        <f aca="false">Counts!C1520</f>
        <v>Griffin Conine</v>
      </c>
      <c r="C1520" s="34" t="str">
        <f aca="false">Counts!F1520</f>
        <v>Jul</v>
      </c>
      <c r="D1520" s="35" t="n">
        <f aca="false">IFERROR(Counts!P1520,"")</f>
        <v>79</v>
      </c>
      <c r="E1520" s="36" t="n">
        <f aca="false">IFERROR(Counts!R1520/Counts!Q1520,"")</f>
        <v>0.257142857142857</v>
      </c>
      <c r="F1520" s="36" t="n">
        <f aca="false">IFERROR((Counts!R1520+Counts!V1520+Counts!W1520)/(Counts!Q1520+Counts!V1520+Counts!W1520+Counts!X1520),"")</f>
        <v>0.341772151898734</v>
      </c>
      <c r="G1520" s="36" t="n">
        <f aca="false">IFERROR((Counts!R1520+Counts!S1520+2*Counts!T1520+3*Counts!U1520)/Counts!Q1520,"")</f>
        <v>0.542857142857143</v>
      </c>
      <c r="H1520" s="35" t="n">
        <f aca="false">IFERROR(Counts!U1520,"")</f>
        <v>6</v>
      </c>
      <c r="I1520" s="36" t="n">
        <f aca="false">IFERROR(Counts!Z1520/Counts!AA1520,"")</f>
        <v>0.377215189873418</v>
      </c>
      <c r="J1520" s="36" t="n">
        <f aca="false">IFERROR(Counts!AB1520/Counts!AA1520,"")</f>
        <v>0.34746835443038</v>
      </c>
      <c r="K1520" s="37" t="n">
        <f aca="false">IFERROR((Counts!AB1520-Counts!Z1520)/Counts!AA1520,"")</f>
        <v>-0.029746835443038</v>
      </c>
      <c r="L1520" s="38" t="n">
        <f aca="false">IFERROR(Counts!Y1520/Counts!P1520,"")</f>
        <v>0.329113924050633</v>
      </c>
      <c r="M1520" s="38" t="n">
        <f aca="false">IFERROR(Counts!V1520/Counts!P1520,"")</f>
        <v>0.10126582278481</v>
      </c>
      <c r="N1520" s="38" t="n">
        <f aca="false">IFERROR(Counts!AD1520/Counts!AC1520,"")</f>
        <v>0.159090909090909</v>
      </c>
      <c r="O1520" s="38" t="n">
        <f aca="false">IFERROR(Counts!AE1520/Counts!AC1520,"")</f>
        <v>0.590909090909091</v>
      </c>
      <c r="P1520" s="39" t="n">
        <f aca="false">IFERROR(Counts!AG1520/Counts!AF1520,"")</f>
        <v>93.1181818181818</v>
      </c>
      <c r="Q1520" s="38" t="n">
        <f aca="false">IFERROR(Counts!AH1520/Counts!AC1520,"")</f>
        <v>0.409090909090909</v>
      </c>
      <c r="R1520" s="38" t="n">
        <f aca="false">IFERROR(Counts!N1520/Counts!M1520,"")</f>
        <v>0.304347826086957</v>
      </c>
      <c r="S1520" s="38" t="n">
        <f aca="false">IFERROR(Counts!K1520/Counts!J1520,"")</f>
        <v>0.73469387755102</v>
      </c>
      <c r="T1520" s="38" t="n">
        <f aca="false">IFERROR(Counts!I1520/Counts!H1520,"")</f>
        <v>0.343949044585987</v>
      </c>
      <c r="U1520" s="38" t="n">
        <f aca="false">IFERROR(1-Counts!L1520/Counts!K1520,"")</f>
        <v>0.777777777777778</v>
      </c>
      <c r="V1520" s="39" t="n">
        <f aca="false">IFERROR(Counts!AJ1520/Counts!AI1520,"")</f>
        <v>74.4567164179105</v>
      </c>
      <c r="W1520" s="38" t="n">
        <f aca="false">IFERROR(Counts!AK1520/Counts!AI1520,"")</f>
        <v>0.462686567164179</v>
      </c>
      <c r="X1520" s="40" t="n">
        <f aca="false">IFERROR(Counts!O1520,"")</f>
        <v>4.202</v>
      </c>
      <c r="Y1520" s="36" t="n">
        <f aca="false">IFERROR(INDEX('Season Counts'!$Y$2:$Y$740,$AF1520)/INDEX('Season Counts'!$X$2:$X$740,$AF1520),"")</f>
        <v>0.36855900621118</v>
      </c>
      <c r="Z1520" s="37" t="n">
        <f aca="false">IFERROR(J1520-Y1520,"")</f>
        <v>-0.0210906517808004</v>
      </c>
      <c r="AA1520" s="38" t="n">
        <f aca="false">IFERROR(INDEX('Season Counts'!$K$2:$K$740,$AF1520)/INDEX('Season Counts'!$J$2:$J$740,$AF1520),"")</f>
        <v>0.333333333333333</v>
      </c>
      <c r="AB1520" s="41" t="n">
        <f aca="false">IFERROR(R1520-AA1520,"")</f>
        <v>-0.0289855072463768</v>
      </c>
      <c r="AC1520" s="39" t="n">
        <f aca="false">IFERROR(INDEX('Season Counts'!$AG$2:$AG$740,$AF1520)/INDEX('Season Counts'!$AF$2:$AF$740,$AF1520),"")</f>
        <v>74.1208566108007</v>
      </c>
      <c r="AD1520" s="40" t="n">
        <f aca="false">IFERROR(V1520-AC1520,"")</f>
        <v>0.335859807109713</v>
      </c>
      <c r="AE1520" s="4" t="str">
        <f aca="false">IF(D1520&lt;Guide!$C$21,"Low PA",IF(TRIM(IF(ISNUMBER(AD1520),IF(N(AD1520)&lt;=-Guide!$C$24,"▼ Bat Speed  ",IF(N(AD1520)&gt;=Guide!$C$24,"▲ Bat Speed  ","")),"")&amp;IF(N(Z1520)&gt;=Guide!$C$22,"▲ Contact  ","")&amp;IF(N(Z1520)&lt;=-Guide!$C$22,"▼ Contact  ","")&amp;IF(N(AB1520)&gt;=Guide!$C$23,"▲ Chase  ","")&amp;IF(N(AB1520)&lt;=-Guide!$C$23,"▼ Chase  ",""))="","Stable",TRIM(IF(ISNUMBER(AD1520),IF(N(AD1520)&lt;=-Guide!$C$24,"▼ Bat Speed  ",IF(N(AD1520)&gt;=Guide!$C$24,"▲ Bat Speed  ","")),"")&amp;IF(N(Z1520)&gt;=Guide!$C$22,"▲ Contact  ","")&amp;IF(N(Z1520)&lt;=-Guide!$C$22,"▼ Contact  ","")&amp;IF(N(AB1520)&gt;=Guide!$C$23,"▲ Chase  ","")&amp;IF(N(AB1520)&lt;=-Guide!$C$23,"▼ Chase  ",""))))</f>
        <v>Stable</v>
      </c>
      <c r="AF1520" s="35" t="n">
        <f aca="false">MATCH(Counts!A1520,'Season Counts'!$A$2:$A$740,0)</f>
        <v>390</v>
      </c>
    </row>
    <row r="1521" customFormat="false" ht="15" hidden="false" customHeight="false" outlineLevel="0" collapsed="false">
      <c r="A1521" s="34" t="str">
        <f aca="false">Counts!B1521</f>
        <v>MIA</v>
      </c>
      <c r="B1521" s="5" t="str">
        <f aca="false">Counts!C1521</f>
        <v>Griffin Conine</v>
      </c>
      <c r="C1521" s="34" t="str">
        <f aca="false">Counts!F1521</f>
        <v>Aug</v>
      </c>
      <c r="D1521" s="35" t="n">
        <f aca="false">IFERROR(Counts!P1521,"")</f>
        <v>96</v>
      </c>
      <c r="E1521" s="36" t="n">
        <f aca="false">IFERROR(Counts!R1521/Counts!Q1521,"")</f>
        <v>0.225</v>
      </c>
      <c r="F1521" s="36" t="n">
        <f aca="false">IFERROR((Counts!R1521+Counts!V1521+Counts!W1521)/(Counts!Q1521+Counts!V1521+Counts!W1521+Counts!X1521),"")</f>
        <v>0.354166666666667</v>
      </c>
      <c r="G1521" s="36" t="n">
        <f aca="false">IFERROR((Counts!R1521+Counts!S1521+2*Counts!T1521+3*Counts!U1521)/Counts!Q1521,"")</f>
        <v>0.425</v>
      </c>
      <c r="H1521" s="35" t="n">
        <f aca="false">IFERROR(Counts!U1521,"")</f>
        <v>5</v>
      </c>
      <c r="I1521" s="36" t="n">
        <f aca="false">IFERROR(Counts!Z1521/Counts!AA1521,"")</f>
        <v>0.35</v>
      </c>
      <c r="J1521" s="36" t="n">
        <f aca="false">IFERROR(Counts!AB1521/Counts!AA1521,"")</f>
        <v>0.357031578947368</v>
      </c>
      <c r="K1521" s="37" t="n">
        <f aca="false">IFERROR((Counts!AB1521-Counts!Z1521)/Counts!AA1521,"")</f>
        <v>0.00703157894736841</v>
      </c>
      <c r="L1521" s="38" t="n">
        <f aca="false">IFERROR(Counts!Y1521/Counts!P1521,"")</f>
        <v>0.3125</v>
      </c>
      <c r="M1521" s="38" t="n">
        <f aca="false">IFERROR(Counts!V1521/Counts!P1521,"")</f>
        <v>0.145833333333333</v>
      </c>
      <c r="N1521" s="38" t="n">
        <f aca="false">IFERROR(Counts!AD1521/Counts!AC1521,"")</f>
        <v>0.14</v>
      </c>
      <c r="O1521" s="38" t="n">
        <f aca="false">IFERROR(Counts!AE1521/Counts!AC1521,"")</f>
        <v>0.42</v>
      </c>
      <c r="P1521" s="39" t="n">
        <f aca="false">IFERROR(Counts!AG1521/Counts!AF1521,"")</f>
        <v>92.726</v>
      </c>
      <c r="Q1521" s="38" t="n">
        <f aca="false">IFERROR(Counts!AH1521/Counts!AC1521,"")</f>
        <v>0.42</v>
      </c>
      <c r="R1521" s="38" t="n">
        <f aca="false">IFERROR(Counts!N1521/Counts!M1521,"")</f>
        <v>0.318627450980392</v>
      </c>
      <c r="S1521" s="38" t="n">
        <f aca="false">IFERROR(Counts!K1521/Counts!J1521,"")</f>
        <v>0.608974358974359</v>
      </c>
      <c r="T1521" s="38" t="n">
        <f aca="false">IFERROR(Counts!I1521/Counts!H1521,"")</f>
        <v>0.375</v>
      </c>
      <c r="U1521" s="38" t="n">
        <f aca="false">IFERROR(1-Counts!L1521/Counts!K1521,"")</f>
        <v>0.726315789473684</v>
      </c>
      <c r="V1521" s="39" t="n">
        <f aca="false">IFERROR(Counts!AJ1521/Counts!AI1521,"")</f>
        <v>74.222972972973</v>
      </c>
      <c r="W1521" s="38" t="n">
        <f aca="false">IFERROR(Counts!AK1521/Counts!AI1521,"")</f>
        <v>0.432432432432432</v>
      </c>
      <c r="X1521" s="40" t="n">
        <f aca="false">IFERROR(Counts!O1521,"")</f>
        <v>2.917</v>
      </c>
      <c r="Y1521" s="36" t="n">
        <f aca="false">IFERROR(INDEX('Season Counts'!$Y$2:$Y$740,$AF1521)/INDEX('Season Counts'!$X$2:$X$740,$AF1521),"")</f>
        <v>0.36855900621118</v>
      </c>
      <c r="Z1521" s="37" t="n">
        <f aca="false">IFERROR(J1521-Y1521,"")</f>
        <v>-0.0115274272638117</v>
      </c>
      <c r="AA1521" s="38" t="n">
        <f aca="false">IFERROR(INDEX('Season Counts'!$K$2:$K$740,$AF1521)/INDEX('Season Counts'!$J$2:$J$740,$AF1521),"")</f>
        <v>0.333333333333333</v>
      </c>
      <c r="AB1521" s="41" t="n">
        <f aca="false">IFERROR(R1521-AA1521,"")</f>
        <v>-0.0147058823529412</v>
      </c>
      <c r="AC1521" s="39" t="n">
        <f aca="false">IFERROR(INDEX('Season Counts'!$AG$2:$AG$740,$AF1521)/INDEX('Season Counts'!$AF$2:$AF$740,$AF1521),"")</f>
        <v>74.1208566108007</v>
      </c>
      <c r="AD1521" s="40" t="n">
        <f aca="false">IFERROR(V1521-AC1521,"")</f>
        <v>0.102116362172225</v>
      </c>
      <c r="AE1521" s="4" t="str">
        <f aca="false">IF(D1521&lt;Guide!$C$21,"Low PA",IF(TRIM(IF(ISNUMBER(AD1521),IF(N(AD1521)&lt;=-Guide!$C$24,"▼ Bat Speed  ",IF(N(AD1521)&gt;=Guide!$C$24,"▲ Bat Speed  ","")),"")&amp;IF(N(Z1521)&gt;=Guide!$C$22,"▲ Contact  ","")&amp;IF(N(Z1521)&lt;=-Guide!$C$22,"▼ Contact  ","")&amp;IF(N(AB1521)&gt;=Guide!$C$23,"▲ Chase  ","")&amp;IF(N(AB1521)&lt;=-Guide!$C$23,"▼ Chase  ",""))="","Stable",TRIM(IF(ISNUMBER(AD1521),IF(N(AD1521)&lt;=-Guide!$C$24,"▼ Bat Speed  ",IF(N(AD1521)&gt;=Guide!$C$24,"▲ Bat Speed  ","")),"")&amp;IF(N(Z1521)&gt;=Guide!$C$22,"▲ Contact  ","")&amp;IF(N(Z1521)&lt;=-Guide!$C$22,"▼ Contact  ","")&amp;IF(N(AB1521)&gt;=Guide!$C$23,"▲ Chase  ","")&amp;IF(N(AB1521)&lt;=-Guide!$C$23,"▼ Chase  ",""))))</f>
        <v>Stable</v>
      </c>
      <c r="AF1521" s="35" t="n">
        <f aca="false">MATCH(Counts!A1521,'Season Counts'!$A$2:$A$740,0)</f>
        <v>390</v>
      </c>
    </row>
    <row r="1522" customFormat="false" ht="15" hidden="false" customHeight="false" outlineLevel="0" collapsed="false">
      <c r="A1522" s="34" t="str">
        <f aca="false">Counts!B1522</f>
        <v>MIA</v>
      </c>
      <c r="B1522" s="5" t="str">
        <f aca="false">Counts!C1522</f>
        <v>Griffin Conine</v>
      </c>
      <c r="C1522" s="34" t="str">
        <f aca="false">Counts!F1522</f>
        <v>Sep</v>
      </c>
      <c r="D1522" s="35" t="n">
        <f aca="false">IFERROR(Counts!P1522,"")</f>
        <v>92</v>
      </c>
      <c r="E1522" s="36" t="n">
        <f aca="false">IFERROR(Counts!R1522/Counts!Q1522,"")</f>
        <v>0.294117647058824</v>
      </c>
      <c r="F1522" s="36" t="n">
        <f aca="false">IFERROR((Counts!R1522+Counts!V1522+Counts!W1522)/(Counts!Q1522+Counts!V1522+Counts!W1522+Counts!X1522),"")</f>
        <v>0.347826086956522</v>
      </c>
      <c r="G1522" s="36" t="n">
        <f aca="false">IFERROR((Counts!R1522+Counts!S1522+2*Counts!T1522+3*Counts!U1522)/Counts!Q1522,"")</f>
        <v>0.494117647058824</v>
      </c>
      <c r="H1522" s="35" t="n">
        <f aca="false">IFERROR(Counts!U1522,"")</f>
        <v>5</v>
      </c>
      <c r="I1522" s="36" t="n">
        <f aca="false">IFERROR(Counts!Z1522/Counts!AA1522,"")</f>
        <v>0.365217391304348</v>
      </c>
      <c r="J1522" s="36" t="n">
        <f aca="false">IFERROR(Counts!AB1522/Counts!AA1522,"")</f>
        <v>0.36704347826087</v>
      </c>
      <c r="K1522" s="37" t="n">
        <f aca="false">IFERROR((Counts!AB1522-Counts!Z1522)/Counts!AA1522,"")</f>
        <v>0.00182608695652173</v>
      </c>
      <c r="L1522" s="38" t="n">
        <f aca="false">IFERROR(Counts!Y1522/Counts!P1522,"")</f>
        <v>0.260869565217391</v>
      </c>
      <c r="M1522" s="38" t="n">
        <f aca="false">IFERROR(Counts!V1522/Counts!P1522,"")</f>
        <v>0.0652173913043478</v>
      </c>
      <c r="N1522" s="38" t="n">
        <f aca="false">IFERROR(Counts!AD1522/Counts!AC1522,"")</f>
        <v>0.19672131147541</v>
      </c>
      <c r="O1522" s="38" t="n">
        <f aca="false">IFERROR(Counts!AE1522/Counts!AC1522,"")</f>
        <v>0.459016393442623</v>
      </c>
      <c r="P1522" s="39" t="n">
        <f aca="false">IFERROR(Counts!AG1522/Counts!AF1522,"")</f>
        <v>89.6491803278689</v>
      </c>
      <c r="Q1522" s="38" t="n">
        <f aca="false">IFERROR(Counts!AH1522/Counts!AC1522,"")</f>
        <v>0.409836065573771</v>
      </c>
      <c r="R1522" s="38" t="n">
        <f aca="false">IFERROR(Counts!N1522/Counts!M1522,"")</f>
        <v>0.352040816326531</v>
      </c>
      <c r="S1522" s="38" t="n">
        <f aca="false">IFERROR(Counts!K1522/Counts!J1522,"")</f>
        <v>0.730769230769231</v>
      </c>
      <c r="T1522" s="38" t="n">
        <f aca="false">IFERROR(Counts!I1522/Counts!H1522,"")</f>
        <v>0.295081967213115</v>
      </c>
      <c r="U1522" s="38" t="n">
        <f aca="false">IFERROR(1-Counts!L1522/Counts!K1522,"")</f>
        <v>0.833333333333333</v>
      </c>
      <c r="V1522" s="39" t="n">
        <f aca="false">IFERROR(Counts!AJ1522/Counts!AI1522,"")</f>
        <v>73.7963414634146</v>
      </c>
      <c r="W1522" s="38" t="n">
        <f aca="false">IFERROR(Counts!AK1522/Counts!AI1522,"")</f>
        <v>0.408536585365854</v>
      </c>
      <c r="X1522" s="40" t="n">
        <f aca="false">IFERROR(Counts!O1522,"")</f>
        <v>4.925</v>
      </c>
      <c r="Y1522" s="36" t="n">
        <f aca="false">IFERROR(INDEX('Season Counts'!$Y$2:$Y$740,$AF1522)/INDEX('Season Counts'!$X$2:$X$740,$AF1522),"")</f>
        <v>0.36855900621118</v>
      </c>
      <c r="Z1522" s="37" t="n">
        <f aca="false">IFERROR(J1522-Y1522,"")</f>
        <v>-0.00151552795031057</v>
      </c>
      <c r="AA1522" s="38" t="n">
        <f aca="false">IFERROR(INDEX('Season Counts'!$K$2:$K$740,$AF1522)/INDEX('Season Counts'!$J$2:$J$740,$AF1522),"")</f>
        <v>0.333333333333333</v>
      </c>
      <c r="AB1522" s="41" t="n">
        <f aca="false">IFERROR(R1522-AA1522,"")</f>
        <v>0.0187074829931973</v>
      </c>
      <c r="AC1522" s="39" t="n">
        <f aca="false">IFERROR(INDEX('Season Counts'!$AG$2:$AG$740,$AF1522)/INDEX('Season Counts'!$AF$2:$AF$740,$AF1522),"")</f>
        <v>74.1208566108007</v>
      </c>
      <c r="AD1522" s="40" t="n">
        <f aca="false">IFERROR(V1522-AC1522,"")</f>
        <v>-0.324515147386109</v>
      </c>
      <c r="AE1522" s="4" t="str">
        <f aca="false">IF(D1522&lt;Guide!$C$21,"Low PA",IF(TRIM(IF(ISNUMBER(AD1522),IF(N(AD1522)&lt;=-Guide!$C$24,"▼ Bat Speed  ",IF(N(AD1522)&gt;=Guide!$C$24,"▲ Bat Speed  ","")),"")&amp;IF(N(Z1522)&gt;=Guide!$C$22,"▲ Contact  ","")&amp;IF(N(Z1522)&lt;=-Guide!$C$22,"▼ Contact  ","")&amp;IF(N(AB1522)&gt;=Guide!$C$23,"▲ Chase  ","")&amp;IF(N(AB1522)&lt;=-Guide!$C$23,"▼ Chase  ",""))="","Stable",TRIM(IF(ISNUMBER(AD1522),IF(N(AD1522)&lt;=-Guide!$C$24,"▼ Bat Speed  ",IF(N(AD1522)&gt;=Guide!$C$24,"▲ Bat Speed  ","")),"")&amp;IF(N(Z1522)&gt;=Guide!$C$22,"▲ Contact  ","")&amp;IF(N(Z1522)&lt;=-Guide!$C$22,"▼ Contact  ","")&amp;IF(N(AB1522)&gt;=Guide!$C$23,"▲ Chase  ","")&amp;IF(N(AB1522)&lt;=-Guide!$C$23,"▼ Chase  ",""))))</f>
        <v>Stable</v>
      </c>
      <c r="AF1522" s="35" t="n">
        <f aca="false">MATCH(Counts!A1522,'Season Counts'!$A$2:$A$740,0)</f>
        <v>390</v>
      </c>
    </row>
    <row r="1523" customFormat="false" ht="15" hidden="false" customHeight="false" outlineLevel="0" collapsed="false">
      <c r="A1523" s="34" t="str">
        <f aca="false">Counts!B1523</f>
        <v>MIA</v>
      </c>
      <c r="B1523" s="5" t="str">
        <f aca="false">Counts!C1523</f>
        <v>Agustín Ramírez</v>
      </c>
      <c r="C1523" s="34" t="str">
        <f aca="false">Counts!F1523</f>
        <v>Mar-Apr</v>
      </c>
      <c r="D1523" s="35" t="n">
        <f aca="false">IFERROR(Counts!P1523,"")</f>
        <v>117</v>
      </c>
      <c r="E1523" s="36" t="n">
        <f aca="false">IFERROR(Counts!R1523/Counts!Q1523,"")</f>
        <v>0.230769230769231</v>
      </c>
      <c r="F1523" s="36" t="n">
        <f aca="false">IFERROR((Counts!R1523+Counts!V1523+Counts!W1523)/(Counts!Q1523+Counts!V1523+Counts!W1523+Counts!X1523),"")</f>
        <v>0.307692307692308</v>
      </c>
      <c r="G1523" s="36" t="n">
        <f aca="false">IFERROR((Counts!R1523+Counts!S1523+2*Counts!T1523+3*Counts!U1523)/Counts!Q1523,"")</f>
        <v>0.355769230769231</v>
      </c>
      <c r="H1523" s="35" t="n">
        <f aca="false">IFERROR(Counts!U1523,"")</f>
        <v>2</v>
      </c>
      <c r="I1523" s="36" t="n">
        <f aca="false">IFERROR(Counts!Z1523/Counts!AA1523,"")</f>
        <v>0.292672413793104</v>
      </c>
      <c r="J1523" s="36" t="n">
        <f aca="false">IFERROR(Counts!AB1523/Counts!AA1523,"")</f>
        <v>0.282775862068966</v>
      </c>
      <c r="K1523" s="37" t="n">
        <f aca="false">IFERROR((Counts!AB1523-Counts!Z1523)/Counts!AA1523,"")</f>
        <v>-0.00989655172413796</v>
      </c>
      <c r="L1523" s="38" t="n">
        <f aca="false">IFERROR(Counts!Y1523/Counts!P1523,"")</f>
        <v>0.213675213675214</v>
      </c>
      <c r="M1523" s="38" t="n">
        <f aca="false">IFERROR(Counts!V1523/Counts!P1523,"")</f>
        <v>0.0854700854700855</v>
      </c>
      <c r="N1523" s="38" t="n">
        <f aca="false">IFERROR(Counts!AD1523/Counts!AC1523,"")</f>
        <v>0.05</v>
      </c>
      <c r="O1523" s="38" t="n">
        <f aca="false">IFERROR(Counts!AE1523/Counts!AC1523,"")</f>
        <v>0.3875</v>
      </c>
      <c r="P1523" s="39" t="n">
        <f aca="false">IFERROR(Counts!AG1523/Counts!AF1523,"")</f>
        <v>88.64125</v>
      </c>
      <c r="Q1523" s="38" t="n">
        <f aca="false">IFERROR(Counts!AH1523/Counts!AC1523,"")</f>
        <v>0.2875</v>
      </c>
      <c r="R1523" s="38" t="n">
        <f aca="false">IFERROR(Counts!N1523/Counts!M1523,"")</f>
        <v>0.277533039647577</v>
      </c>
      <c r="S1523" s="38" t="n">
        <f aca="false">IFERROR(Counts!K1523/Counts!J1523,"")</f>
        <v>0.728506787330317</v>
      </c>
      <c r="T1523" s="38" t="n">
        <f aca="false">IFERROR(Counts!I1523/Counts!H1523,"")</f>
        <v>0.303571428571429</v>
      </c>
      <c r="U1523" s="38" t="n">
        <f aca="false">IFERROR(1-Counts!L1523/Counts!K1523,"")</f>
        <v>0.795031055900621</v>
      </c>
      <c r="V1523" s="39" t="n">
        <f aca="false">IFERROR(Counts!AJ1523/Counts!AI1523,"")</f>
        <v>76.0572864321608</v>
      </c>
      <c r="W1523" s="38" t="n">
        <f aca="false">IFERROR(Counts!AK1523/Counts!AI1523,"")</f>
        <v>0.623115577889447</v>
      </c>
      <c r="X1523" s="40" t="n">
        <f aca="false">IFERROR(Counts!O1523,"")</f>
        <v>-3.207</v>
      </c>
      <c r="Y1523" s="36" t="n">
        <f aca="false">IFERROR(INDEX('Season Counts'!$Y$2:$Y$740,$AF1523)/INDEX('Season Counts'!$X$2:$X$740,$AF1523),"")</f>
        <v>0.285181102362205</v>
      </c>
      <c r="Z1523" s="37" t="n">
        <f aca="false">IFERROR(J1523-Y1523,"")</f>
        <v>-0.00240524029323924</v>
      </c>
      <c r="AA1523" s="38" t="n">
        <f aca="false">IFERROR(INDEX('Season Counts'!$K$2:$K$740,$AF1523)/INDEX('Season Counts'!$J$2:$J$740,$AF1523),"")</f>
        <v>0.298479087452472</v>
      </c>
      <c r="AB1523" s="41" t="n">
        <f aca="false">IFERROR(R1523-AA1523,"")</f>
        <v>-0.0209460478048944</v>
      </c>
      <c r="AC1523" s="39" t="n">
        <f aca="false">IFERROR(INDEX('Season Counts'!$AG$2:$AG$740,$AF1523)/INDEX('Season Counts'!$AF$2:$AF$740,$AF1523),"")</f>
        <v>75.941628959276</v>
      </c>
      <c r="AD1523" s="40" t="n">
        <f aca="false">IFERROR(V1523-AC1523,"")</f>
        <v>0.115657472884791</v>
      </c>
      <c r="AE1523" s="4" t="str">
        <f aca="false">IF(D1523&lt;Guide!$C$21,"Low PA",IF(TRIM(IF(ISNUMBER(AD1523),IF(N(AD1523)&lt;=-Guide!$C$24,"▼ Bat Speed  ",IF(N(AD1523)&gt;=Guide!$C$24,"▲ Bat Speed  ","")),"")&amp;IF(N(Z1523)&gt;=Guide!$C$22,"▲ Contact  ","")&amp;IF(N(Z1523)&lt;=-Guide!$C$22,"▼ Contact  ","")&amp;IF(N(AB1523)&gt;=Guide!$C$23,"▲ Chase  ","")&amp;IF(N(AB1523)&lt;=-Guide!$C$23,"▼ Chase  ",""))="","Stable",TRIM(IF(ISNUMBER(AD1523),IF(N(AD1523)&lt;=-Guide!$C$24,"▼ Bat Speed  ",IF(N(AD1523)&gt;=Guide!$C$24,"▲ Bat Speed  ","")),"")&amp;IF(N(Z1523)&gt;=Guide!$C$22,"▲ Contact  ","")&amp;IF(N(Z1523)&lt;=-Guide!$C$22,"▼ Contact  ","")&amp;IF(N(AB1523)&gt;=Guide!$C$23,"▲ Chase  ","")&amp;IF(N(AB1523)&lt;=-Guide!$C$23,"▼ Chase  ",""))))</f>
        <v>Stable</v>
      </c>
      <c r="AF1523" s="35" t="n">
        <f aca="false">MATCH(Counts!A1523,'Season Counts'!$A$2:$A$740,0)</f>
        <v>391</v>
      </c>
    </row>
    <row r="1524" customFormat="false" ht="15" hidden="false" customHeight="false" outlineLevel="0" collapsed="false">
      <c r="A1524" s="34" t="str">
        <f aca="false">Counts!B1524</f>
        <v>MIA</v>
      </c>
      <c r="B1524" s="5" t="str">
        <f aca="false">Counts!C1524</f>
        <v>Agustín Ramírez</v>
      </c>
      <c r="C1524" s="34" t="str">
        <f aca="false">Counts!F1524</f>
        <v>May</v>
      </c>
      <c r="D1524" s="35" t="n">
        <f aca="false">IFERROR(Counts!P1524,"")</f>
        <v>12</v>
      </c>
      <c r="E1524" s="36" t="n">
        <f aca="false">IFERROR(Counts!R1524/Counts!Q1524,"")</f>
        <v>0.222222222222222</v>
      </c>
      <c r="F1524" s="36" t="n">
        <f aca="false">IFERROR((Counts!R1524+Counts!V1524+Counts!W1524)/(Counts!Q1524+Counts!V1524+Counts!W1524+Counts!X1524),"")</f>
        <v>0.416666666666667</v>
      </c>
      <c r="G1524" s="36" t="n">
        <f aca="false">IFERROR((Counts!R1524+Counts!S1524+2*Counts!T1524+3*Counts!U1524)/Counts!Q1524,"")</f>
        <v>0.222222222222222</v>
      </c>
      <c r="H1524" s="35" t="n">
        <f aca="false">IFERROR(Counts!U1524,"")</f>
        <v>0</v>
      </c>
      <c r="I1524" s="36" t="n">
        <f aca="false">IFERROR(Counts!Z1524/Counts!AA1524,"")</f>
        <v>0.325</v>
      </c>
      <c r="J1524" s="36" t="n">
        <f aca="false">IFERROR(Counts!AB1524/Counts!AA1524,"")</f>
        <v>0.273</v>
      </c>
      <c r="K1524" s="37" t="n">
        <f aca="false">IFERROR((Counts!AB1524-Counts!Z1524)/Counts!AA1524,"")</f>
        <v>-0.052</v>
      </c>
      <c r="L1524" s="38" t="n">
        <f aca="false">IFERROR(Counts!Y1524/Counts!P1524,"")</f>
        <v>0.25</v>
      </c>
      <c r="M1524" s="38" t="n">
        <f aca="false">IFERROR(Counts!V1524/Counts!P1524,"")</f>
        <v>0.25</v>
      </c>
      <c r="N1524" s="38" t="n">
        <f aca="false">IFERROR(Counts!AD1524/Counts!AC1524,"")</f>
        <v>0</v>
      </c>
      <c r="O1524" s="38" t="n">
        <f aca="false">IFERROR(Counts!AE1524/Counts!AC1524,"")</f>
        <v>0.666666666666667</v>
      </c>
      <c r="P1524" s="39" t="n">
        <f aca="false">IFERROR(Counts!AG1524/Counts!AF1524,"")</f>
        <v>97.05</v>
      </c>
      <c r="Q1524" s="38" t="n">
        <f aca="false">IFERROR(Counts!AH1524/Counts!AC1524,"")</f>
        <v>0.166666666666667</v>
      </c>
      <c r="R1524" s="38" t="n">
        <f aca="false">IFERROR(Counts!N1524/Counts!M1524,"")</f>
        <v>0.16</v>
      </c>
      <c r="S1524" s="38" t="n">
        <f aca="false">IFERROR(Counts!K1524/Counts!J1524,"")</f>
        <v>0.523809523809524</v>
      </c>
      <c r="T1524" s="38" t="n">
        <f aca="false">IFERROR(Counts!I1524/Counts!H1524,"")</f>
        <v>0.2</v>
      </c>
      <c r="U1524" s="38" t="n">
        <f aca="false">IFERROR(1-Counts!L1524/Counts!K1524,"")</f>
        <v>0.909090909090909</v>
      </c>
      <c r="V1524" s="39" t="n">
        <f aca="false">IFERROR(Counts!AJ1524/Counts!AI1524,"")</f>
        <v>74.5866666666667</v>
      </c>
      <c r="W1524" s="38" t="n">
        <f aca="false">IFERROR(Counts!AK1524/Counts!AI1524,"")</f>
        <v>0.466666666666667</v>
      </c>
      <c r="X1524" s="40" t="n">
        <f aca="false">IFERROR(Counts!O1524,"")</f>
        <v>0.296</v>
      </c>
      <c r="Y1524" s="36" t="n">
        <f aca="false">IFERROR(INDEX('Season Counts'!$Y$2:$Y$740,$AF1524)/INDEX('Season Counts'!$X$2:$X$740,$AF1524),"")</f>
        <v>0.285181102362205</v>
      </c>
      <c r="Z1524" s="37" t="n">
        <f aca="false">IFERROR(J1524-Y1524,"")</f>
        <v>-0.0121811023622048</v>
      </c>
      <c r="AA1524" s="38" t="n">
        <f aca="false">IFERROR(INDEX('Season Counts'!$K$2:$K$740,$AF1524)/INDEX('Season Counts'!$J$2:$J$740,$AF1524),"")</f>
        <v>0.298479087452472</v>
      </c>
      <c r="AB1524" s="41" t="n">
        <f aca="false">IFERROR(R1524-AA1524,"")</f>
        <v>-0.138479087452471</v>
      </c>
      <c r="AC1524" s="39" t="n">
        <f aca="false">IFERROR(INDEX('Season Counts'!$AG$2:$AG$740,$AF1524)/INDEX('Season Counts'!$AF$2:$AF$740,$AF1524),"")</f>
        <v>75.941628959276</v>
      </c>
      <c r="AD1524" s="40" t="n">
        <f aca="false">IFERROR(V1524-AC1524,"")</f>
        <v>-1.35496229260936</v>
      </c>
      <c r="AE1524" s="4" t="str">
        <f aca="false">IF(D1524&lt;Guide!$C$21,"Low PA",IF(TRIM(IF(ISNUMBER(AD1524),IF(N(AD1524)&lt;=-Guide!$C$24,"▼ Bat Speed  ",IF(N(AD1524)&gt;=Guide!$C$24,"▲ Bat Speed  ","")),"")&amp;IF(N(Z1524)&gt;=Guide!$C$22,"▲ Contact  ","")&amp;IF(N(Z1524)&lt;=-Guide!$C$22,"▼ Contact  ","")&amp;IF(N(AB1524)&gt;=Guide!$C$23,"▲ Chase  ","")&amp;IF(N(AB1524)&lt;=-Guide!$C$23,"▼ Chase  ",""))="","Stable",TRIM(IF(ISNUMBER(AD1524),IF(N(AD1524)&lt;=-Guide!$C$24,"▼ Bat Speed  ",IF(N(AD1524)&gt;=Guide!$C$24,"▲ Bat Speed  ","")),"")&amp;IF(N(Z1524)&gt;=Guide!$C$22,"▲ Contact  ","")&amp;IF(N(Z1524)&lt;=-Guide!$C$22,"▼ Contact  ","")&amp;IF(N(AB1524)&gt;=Guide!$C$23,"▲ Chase  ","")&amp;IF(N(AB1524)&lt;=-Guide!$C$23,"▼ Chase  ",""))))</f>
        <v>Low PA</v>
      </c>
      <c r="AF1524" s="35" t="n">
        <f aca="false">MATCH(Counts!A1524,'Season Counts'!$A$2:$A$740,0)</f>
        <v>391</v>
      </c>
    </row>
    <row r="1525" customFormat="false" ht="15" hidden="false" customHeight="false" outlineLevel="0" collapsed="false">
      <c r="A1525" s="34" t="str">
        <f aca="false">Counts!B1525</f>
        <v>MIA</v>
      </c>
      <c r="B1525" s="5" t="str">
        <f aca="false">Counts!C1525</f>
        <v>Agustín Ramírez</v>
      </c>
      <c r="C1525" s="34" t="str">
        <f aca="false">Counts!F1525</f>
        <v>Aug</v>
      </c>
      <c r="D1525" s="35" t="n">
        <f aca="false">IFERROR(Counts!P1525,"")</f>
        <v>62</v>
      </c>
      <c r="E1525" s="36" t="n">
        <f aca="false">IFERROR(Counts!R1525/Counts!Q1525,"")</f>
        <v>0.25</v>
      </c>
      <c r="F1525" s="36" t="n">
        <f aca="false">IFERROR((Counts!R1525+Counts!V1525+Counts!W1525)/(Counts!Q1525+Counts!V1525+Counts!W1525+Counts!X1525),"")</f>
        <v>0.370967741935484</v>
      </c>
      <c r="G1525" s="36" t="n">
        <f aca="false">IFERROR((Counts!R1525+Counts!S1525+2*Counts!T1525+3*Counts!U1525)/Counts!Q1525,"")</f>
        <v>0.307692307692308</v>
      </c>
      <c r="H1525" s="35" t="n">
        <f aca="false">IFERROR(Counts!U1525,"")</f>
        <v>0</v>
      </c>
      <c r="I1525" s="36" t="n">
        <f aca="false">IFERROR(Counts!Z1525/Counts!AA1525,"")</f>
        <v>0.318548387096774</v>
      </c>
      <c r="J1525" s="36" t="n">
        <f aca="false">IFERROR(Counts!AB1525/Counts!AA1525,"")</f>
        <v>0.272483870967742</v>
      </c>
      <c r="K1525" s="37" t="n">
        <f aca="false">IFERROR((Counts!AB1525-Counts!Z1525)/Counts!AA1525,"")</f>
        <v>-0.0460645161290323</v>
      </c>
      <c r="L1525" s="38" t="n">
        <f aca="false">IFERROR(Counts!Y1525/Counts!P1525,"")</f>
        <v>0.241935483870968</v>
      </c>
      <c r="M1525" s="38" t="n">
        <f aca="false">IFERROR(Counts!V1525/Counts!P1525,"")</f>
        <v>0.161290322580645</v>
      </c>
      <c r="N1525" s="38" t="n">
        <f aca="false">IFERROR(Counts!AD1525/Counts!AC1525,"")</f>
        <v>0</v>
      </c>
      <c r="O1525" s="38" t="n">
        <f aca="false">IFERROR(Counts!AE1525/Counts!AC1525,"")</f>
        <v>0.378378378378378</v>
      </c>
      <c r="P1525" s="39" t="n">
        <f aca="false">IFERROR(Counts!AG1525/Counts!AF1525,"")</f>
        <v>89.6756756756757</v>
      </c>
      <c r="Q1525" s="38" t="n">
        <f aca="false">IFERROR(Counts!AH1525/Counts!AC1525,"")</f>
        <v>0.189189189189189</v>
      </c>
      <c r="R1525" s="38" t="n">
        <f aca="false">IFERROR(Counts!N1525/Counts!M1525,"")</f>
        <v>0.323741007194245</v>
      </c>
      <c r="S1525" s="38" t="n">
        <f aca="false">IFERROR(Counts!K1525/Counts!J1525,"")</f>
        <v>0.652542372881356</v>
      </c>
      <c r="T1525" s="38" t="n">
        <f aca="false">IFERROR(Counts!I1525/Counts!H1525,"")</f>
        <v>0.237704918032787</v>
      </c>
      <c r="U1525" s="38" t="n">
        <f aca="false">IFERROR(1-Counts!L1525/Counts!K1525,"")</f>
        <v>0.857142857142857</v>
      </c>
      <c r="V1525" s="39" t="n">
        <f aca="false">IFERROR(Counts!AJ1525/Counts!AI1525,"")</f>
        <v>75.4103773584906</v>
      </c>
      <c r="W1525" s="38" t="n">
        <f aca="false">IFERROR(Counts!AK1525/Counts!AI1525,"")</f>
        <v>0.518867924528302</v>
      </c>
      <c r="X1525" s="40" t="n">
        <f aca="false">IFERROR(Counts!O1525,"")</f>
        <v>0.873</v>
      </c>
      <c r="Y1525" s="36" t="n">
        <f aca="false">IFERROR(INDEX('Season Counts'!$Y$2:$Y$740,$AF1525)/INDEX('Season Counts'!$X$2:$X$740,$AF1525),"")</f>
        <v>0.285181102362205</v>
      </c>
      <c r="Z1525" s="37" t="n">
        <f aca="false">IFERROR(J1525-Y1525,"")</f>
        <v>-0.0126972313944628</v>
      </c>
      <c r="AA1525" s="38" t="n">
        <f aca="false">IFERROR(INDEX('Season Counts'!$K$2:$K$740,$AF1525)/INDEX('Season Counts'!$J$2:$J$740,$AF1525),"")</f>
        <v>0.298479087452472</v>
      </c>
      <c r="AB1525" s="41" t="n">
        <f aca="false">IFERROR(R1525-AA1525,"")</f>
        <v>0.0252619197417731</v>
      </c>
      <c r="AC1525" s="39" t="n">
        <f aca="false">IFERROR(INDEX('Season Counts'!$AG$2:$AG$740,$AF1525)/INDEX('Season Counts'!$AF$2:$AF$740,$AF1525),"")</f>
        <v>75.941628959276</v>
      </c>
      <c r="AD1525" s="40" t="n">
        <f aca="false">IFERROR(V1525-AC1525,"")</f>
        <v>-0.531251600785453</v>
      </c>
      <c r="AE1525" s="4" t="str">
        <f aca="false">IF(D1525&lt;Guide!$C$21,"Low PA",IF(TRIM(IF(ISNUMBER(AD1525),IF(N(AD1525)&lt;=-Guide!$C$24,"▼ Bat Speed  ",IF(N(AD1525)&gt;=Guide!$C$24,"▲ Bat Speed  ","")),"")&amp;IF(N(Z1525)&gt;=Guide!$C$22,"▲ Contact  ","")&amp;IF(N(Z1525)&lt;=-Guide!$C$22,"▼ Contact  ","")&amp;IF(N(AB1525)&gt;=Guide!$C$23,"▲ Chase  ","")&amp;IF(N(AB1525)&lt;=-Guide!$C$23,"▼ Chase  ",""))="","Stable",TRIM(IF(ISNUMBER(AD1525),IF(N(AD1525)&lt;=-Guide!$C$24,"▼ Bat Speed  ",IF(N(AD1525)&gt;=Guide!$C$24,"▲ Bat Speed  ","")),"")&amp;IF(N(Z1525)&gt;=Guide!$C$22,"▲ Contact  ","")&amp;IF(N(Z1525)&lt;=-Guide!$C$22,"▼ Contact  ","")&amp;IF(N(AB1525)&gt;=Guide!$C$23,"▲ Chase  ","")&amp;IF(N(AB1525)&lt;=-Guide!$C$23,"▼ Chase  ",""))))</f>
        <v>Stable</v>
      </c>
      <c r="AF1525" s="35" t="n">
        <f aca="false">MATCH(Counts!A1525,'Season Counts'!$A$2:$A$740,0)</f>
        <v>391</v>
      </c>
    </row>
    <row r="1526" customFormat="false" ht="15" hidden="false" customHeight="false" outlineLevel="0" collapsed="false">
      <c r="A1526" s="34" t="str">
        <f aca="false">Counts!B1526</f>
        <v>MIA</v>
      </c>
      <c r="B1526" s="5" t="str">
        <f aca="false">Counts!C1526</f>
        <v>Agustín Ramírez</v>
      </c>
      <c r="C1526" s="34" t="str">
        <f aca="false">Counts!F1526</f>
        <v>Sep</v>
      </c>
      <c r="D1526" s="35" t="n">
        <f aca="false">IFERROR(Counts!P1526,"")</f>
        <v>64</v>
      </c>
      <c r="E1526" s="36" t="n">
        <f aca="false">IFERROR(Counts!R1526/Counts!Q1526,"")</f>
        <v>0.229508196721311</v>
      </c>
      <c r="F1526" s="36" t="n">
        <f aca="false">IFERROR((Counts!R1526+Counts!V1526+Counts!W1526)/(Counts!Q1526+Counts!V1526+Counts!W1526+Counts!X1526),"")</f>
        <v>0.265625</v>
      </c>
      <c r="G1526" s="36" t="n">
        <f aca="false">IFERROR((Counts!R1526+Counts!S1526+2*Counts!T1526+3*Counts!U1526)/Counts!Q1526,"")</f>
        <v>0.409836065573771</v>
      </c>
      <c r="H1526" s="35" t="n">
        <f aca="false">IFERROR(Counts!U1526,"")</f>
        <v>3</v>
      </c>
      <c r="I1526" s="36" t="n">
        <f aca="false">IFERROR(Counts!Z1526/Counts!AA1526,"")</f>
        <v>0.2921875</v>
      </c>
      <c r="J1526" s="36" t="n">
        <f aca="false">IFERROR(Counts!AB1526/Counts!AA1526,"")</f>
        <v>0.304125</v>
      </c>
      <c r="K1526" s="37" t="n">
        <f aca="false">IFERROR((Counts!AB1526-Counts!Z1526)/Counts!AA1526,"")</f>
        <v>0.0119375</v>
      </c>
      <c r="L1526" s="38" t="n">
        <f aca="false">IFERROR(Counts!Y1526/Counts!P1526,"")</f>
        <v>0.28125</v>
      </c>
      <c r="M1526" s="38" t="n">
        <f aca="false">IFERROR(Counts!V1526/Counts!P1526,"")</f>
        <v>0.046875</v>
      </c>
      <c r="N1526" s="38" t="n">
        <f aca="false">IFERROR(Counts!AD1526/Counts!AC1526,"")</f>
        <v>0.0697674418604651</v>
      </c>
      <c r="O1526" s="38" t="n">
        <f aca="false">IFERROR(Counts!AE1526/Counts!AC1526,"")</f>
        <v>0.465116279069767</v>
      </c>
      <c r="P1526" s="39" t="n">
        <f aca="false">IFERROR(Counts!AG1526/Counts!AF1526,"")</f>
        <v>91.4372093023256</v>
      </c>
      <c r="Q1526" s="38" t="n">
        <f aca="false">IFERROR(Counts!AH1526/Counts!AC1526,"")</f>
        <v>0.325581395348837</v>
      </c>
      <c r="R1526" s="38" t="n">
        <f aca="false">IFERROR(Counts!N1526/Counts!M1526,"")</f>
        <v>0.333333333333333</v>
      </c>
      <c r="S1526" s="38" t="n">
        <f aca="false">IFERROR(Counts!K1526/Counts!J1526,"")</f>
        <v>0.733333333333333</v>
      </c>
      <c r="T1526" s="38" t="n">
        <f aca="false">IFERROR(Counts!I1526/Counts!H1526,"")</f>
        <v>0.308270676691729</v>
      </c>
      <c r="U1526" s="38" t="n">
        <f aca="false">IFERROR(1-Counts!L1526/Counts!K1526,"")</f>
        <v>0.795454545454545</v>
      </c>
      <c r="V1526" s="39" t="n">
        <f aca="false">IFERROR(Counts!AJ1526/Counts!AI1526,"")</f>
        <v>76.3811475409836</v>
      </c>
      <c r="W1526" s="38" t="n">
        <f aca="false">IFERROR(Counts!AK1526/Counts!AI1526,"")</f>
        <v>0.614754098360656</v>
      </c>
      <c r="X1526" s="40" t="n">
        <f aca="false">IFERROR(Counts!O1526,"")</f>
        <v>-2.538</v>
      </c>
      <c r="Y1526" s="36" t="n">
        <f aca="false">IFERROR(INDEX('Season Counts'!$Y$2:$Y$740,$AF1526)/INDEX('Season Counts'!$X$2:$X$740,$AF1526),"")</f>
        <v>0.285181102362205</v>
      </c>
      <c r="Z1526" s="37" t="n">
        <f aca="false">IFERROR(J1526-Y1526,"")</f>
        <v>0.0189438976377953</v>
      </c>
      <c r="AA1526" s="38" t="n">
        <f aca="false">IFERROR(INDEX('Season Counts'!$K$2:$K$740,$AF1526)/INDEX('Season Counts'!$J$2:$J$740,$AF1526),"")</f>
        <v>0.298479087452472</v>
      </c>
      <c r="AB1526" s="41" t="n">
        <f aca="false">IFERROR(R1526-AA1526,"")</f>
        <v>0.0348542458808618</v>
      </c>
      <c r="AC1526" s="39" t="n">
        <f aca="false">IFERROR(INDEX('Season Counts'!$AG$2:$AG$740,$AF1526)/INDEX('Season Counts'!$AF$2:$AF$740,$AF1526),"")</f>
        <v>75.941628959276</v>
      </c>
      <c r="AD1526" s="40" t="n">
        <f aca="false">IFERROR(V1526-AC1526,"")</f>
        <v>0.439518581707588</v>
      </c>
      <c r="AE1526" s="4" t="str">
        <f aca="false">IF(D1526&lt;Guide!$C$21,"Low PA",IF(TRIM(IF(ISNUMBER(AD1526),IF(N(AD1526)&lt;=-Guide!$C$24,"▼ Bat Speed  ",IF(N(AD1526)&gt;=Guide!$C$24,"▲ Bat Speed  ","")),"")&amp;IF(N(Z1526)&gt;=Guide!$C$22,"▲ Contact  ","")&amp;IF(N(Z1526)&lt;=-Guide!$C$22,"▼ Contact  ","")&amp;IF(N(AB1526)&gt;=Guide!$C$23,"▲ Chase  ","")&amp;IF(N(AB1526)&lt;=-Guide!$C$23,"▼ Chase  ",""))="","Stable",TRIM(IF(ISNUMBER(AD1526),IF(N(AD1526)&lt;=-Guide!$C$24,"▼ Bat Speed  ",IF(N(AD1526)&gt;=Guide!$C$24,"▲ Bat Speed  ","")),"")&amp;IF(N(Z1526)&gt;=Guide!$C$22,"▲ Contact  ","")&amp;IF(N(Z1526)&lt;=-Guide!$C$22,"▼ Contact  ","")&amp;IF(N(AB1526)&gt;=Guide!$C$23,"▲ Chase  ","")&amp;IF(N(AB1526)&lt;=-Guide!$C$23,"▼ Chase  ",""))))</f>
        <v>Stable</v>
      </c>
      <c r="AF1526" s="35" t="n">
        <f aca="false">MATCH(Counts!A1526,'Season Counts'!$A$2:$A$740,0)</f>
        <v>391</v>
      </c>
    </row>
    <row r="1527" customFormat="false" ht="15" hidden="false" customHeight="false" outlineLevel="0" collapsed="false">
      <c r="A1527" s="34" t="str">
        <f aca="false">Counts!B1527</f>
        <v>MIA</v>
      </c>
      <c r="B1527" s="5" t="str">
        <f aca="false">Counts!C1527</f>
        <v>Esteury Ruiz</v>
      </c>
      <c r="C1527" s="34" t="str">
        <f aca="false">Counts!F1527</f>
        <v>Mar-Apr</v>
      </c>
      <c r="D1527" s="35" t="n">
        <f aca="false">IFERROR(Counts!P1527,"")</f>
        <v>6</v>
      </c>
      <c r="E1527" s="36" t="n">
        <f aca="false">IFERROR(Counts!R1527/Counts!Q1527,"")</f>
        <v>0.333333333333333</v>
      </c>
      <c r="F1527" s="36" t="n">
        <f aca="false">IFERROR((Counts!R1527+Counts!V1527+Counts!W1527)/(Counts!Q1527+Counts!V1527+Counts!W1527+Counts!X1527),"")</f>
        <v>0.333333333333333</v>
      </c>
      <c r="G1527" s="36" t="n">
        <f aca="false">IFERROR((Counts!R1527+Counts!S1527+2*Counts!T1527+3*Counts!U1527)/Counts!Q1527,"")</f>
        <v>0.833333333333333</v>
      </c>
      <c r="H1527" s="35" t="n">
        <f aca="false">IFERROR(Counts!U1527,"")</f>
        <v>1</v>
      </c>
      <c r="I1527" s="36" t="n">
        <f aca="false">IFERROR(Counts!Z1527/Counts!AA1527,"")</f>
        <v>0.483333333333333</v>
      </c>
      <c r="J1527" s="36" t="n">
        <f aca="false">IFERROR(Counts!AB1527/Counts!AA1527,"")</f>
        <v>0.323666666666667</v>
      </c>
      <c r="K1527" s="37" t="n">
        <f aca="false">IFERROR((Counts!AB1527-Counts!Z1527)/Counts!AA1527,"")</f>
        <v>-0.159666666666667</v>
      </c>
      <c r="L1527" s="38" t="n">
        <f aca="false">IFERROR(Counts!Y1527/Counts!P1527,"")</f>
        <v>0.166666666666667</v>
      </c>
      <c r="M1527" s="38" t="n">
        <f aca="false">IFERROR(Counts!V1527/Counts!P1527,"")</f>
        <v>0</v>
      </c>
      <c r="N1527" s="38" t="n">
        <f aca="false">IFERROR(Counts!AD1527/Counts!AC1527,"")</f>
        <v>0.2</v>
      </c>
      <c r="O1527" s="38" t="n">
        <f aca="false">IFERROR(Counts!AE1527/Counts!AC1527,"")</f>
        <v>0.6</v>
      </c>
      <c r="P1527" s="39" t="n">
        <f aca="false">IFERROR(Counts!AG1527/Counts!AF1527,"")</f>
        <v>91.1</v>
      </c>
      <c r="Q1527" s="38" t="n">
        <f aca="false">IFERROR(Counts!AH1527/Counts!AC1527,"")</f>
        <v>0.4</v>
      </c>
      <c r="R1527" s="38" t="n">
        <f aca="false">IFERROR(Counts!N1527/Counts!M1527,"")</f>
        <v>0.666666666666667</v>
      </c>
      <c r="S1527" s="38" t="n">
        <f aca="false">IFERROR(Counts!K1527/Counts!J1527,"")</f>
        <v>0.75</v>
      </c>
      <c r="T1527" s="38" t="n">
        <f aca="false">IFERROR(Counts!I1527/Counts!H1527,"")</f>
        <v>0.181818181818182</v>
      </c>
      <c r="U1527" s="38" t="n">
        <f aca="false">IFERROR(1-Counts!L1527/Counts!K1527,"")</f>
        <v>0.888888888888889</v>
      </c>
      <c r="V1527" s="39" t="n">
        <f aca="false">IFERROR(Counts!AJ1527/Counts!AI1527,"")</f>
        <v>72.78</v>
      </c>
      <c r="W1527" s="38" t="n">
        <f aca="false">IFERROR(Counts!AK1527/Counts!AI1527,"")</f>
        <v>0.2</v>
      </c>
      <c r="X1527" s="40" t="n">
        <f aca="false">IFERROR(Counts!O1527,"")</f>
        <v>1.96</v>
      </c>
      <c r="Y1527" s="36" t="n">
        <f aca="false">IFERROR(INDEX('Season Counts'!$Y$2:$Y$740,$AF1527)/INDEX('Season Counts'!$X$2:$X$740,$AF1527),"")</f>
        <v>0.276529644268775</v>
      </c>
      <c r="Z1527" s="37" t="n">
        <f aca="false">IFERROR(J1527-Y1527,"")</f>
        <v>0.0471370223978919</v>
      </c>
      <c r="AA1527" s="38" t="n">
        <f aca="false">IFERROR(INDEX('Season Counts'!$K$2:$K$740,$AF1527)/INDEX('Season Counts'!$J$2:$J$740,$AF1527),"")</f>
        <v>0.315412186379928</v>
      </c>
      <c r="AB1527" s="41" t="n">
        <f aca="false">IFERROR(R1527-AA1527,"")</f>
        <v>0.351254480286738</v>
      </c>
      <c r="AC1527" s="39" t="n">
        <f aca="false">IFERROR(INDEX('Season Counts'!$AG$2:$AG$740,$AF1527)/INDEX('Season Counts'!$AF$2:$AF$740,$AF1527),"")</f>
        <v>71.1723404255319</v>
      </c>
      <c r="AD1527" s="40" t="n">
        <f aca="false">IFERROR(V1527-AC1527,"")</f>
        <v>1.60765957446809</v>
      </c>
      <c r="AE1527" s="4" t="str">
        <f aca="false">IF(D1527&lt;Guide!$C$21,"Low PA",IF(TRIM(IF(ISNUMBER(AD1527),IF(N(AD1527)&lt;=-Guide!$C$24,"▼ Bat Speed  ",IF(N(AD1527)&gt;=Guide!$C$24,"▲ Bat Speed  ","")),"")&amp;IF(N(Z1527)&gt;=Guide!$C$22,"▲ Contact  ","")&amp;IF(N(Z1527)&lt;=-Guide!$C$22,"▼ Contact  ","")&amp;IF(N(AB1527)&gt;=Guide!$C$23,"▲ Chase  ","")&amp;IF(N(AB1527)&lt;=-Guide!$C$23,"▼ Chase  ",""))="","Stable",TRIM(IF(ISNUMBER(AD1527),IF(N(AD1527)&lt;=-Guide!$C$24,"▼ Bat Speed  ",IF(N(AD1527)&gt;=Guide!$C$24,"▲ Bat Speed  ","")),"")&amp;IF(N(Z1527)&gt;=Guide!$C$22,"▲ Contact  ","")&amp;IF(N(Z1527)&lt;=-Guide!$C$22,"▼ Contact  ","")&amp;IF(N(AB1527)&gt;=Guide!$C$23,"▲ Chase  ","")&amp;IF(N(AB1527)&lt;=-Guide!$C$23,"▼ Chase  ",""))))</f>
        <v>Low PA</v>
      </c>
      <c r="AF1527" s="35" t="n">
        <f aca="false">MATCH(Counts!A1527,'Season Counts'!$A$2:$A$740,0)</f>
        <v>392</v>
      </c>
    </row>
    <row r="1528" customFormat="false" ht="15" hidden="false" customHeight="false" outlineLevel="0" collapsed="false">
      <c r="A1528" s="34" t="str">
        <f aca="false">Counts!B1528</f>
        <v>MIA</v>
      </c>
      <c r="B1528" s="5" t="str">
        <f aca="false">Counts!C1528</f>
        <v>Esteury Ruiz</v>
      </c>
      <c r="C1528" s="34" t="str">
        <f aca="false">Counts!F1528</f>
        <v>May</v>
      </c>
      <c r="D1528" s="35" t="n">
        <f aca="false">IFERROR(Counts!P1528,"")</f>
        <v>42</v>
      </c>
      <c r="E1528" s="36" t="n">
        <f aca="false">IFERROR(Counts!R1528/Counts!Q1528,"")</f>
        <v>0.157894736842105</v>
      </c>
      <c r="F1528" s="36" t="n">
        <f aca="false">IFERROR((Counts!R1528+Counts!V1528+Counts!W1528)/(Counts!Q1528+Counts!V1528+Counts!W1528+Counts!X1528),"")</f>
        <v>0.214285714285714</v>
      </c>
      <c r="G1528" s="36" t="n">
        <f aca="false">IFERROR((Counts!R1528+Counts!S1528+2*Counts!T1528+3*Counts!U1528)/Counts!Q1528,"")</f>
        <v>0.368421052631579</v>
      </c>
      <c r="H1528" s="35" t="n">
        <f aca="false">IFERROR(Counts!U1528,"")</f>
        <v>1</v>
      </c>
      <c r="I1528" s="36" t="n">
        <f aca="false">IFERROR(Counts!Z1528/Counts!AA1528,"")</f>
        <v>0.246428571428571</v>
      </c>
      <c r="J1528" s="36" t="n">
        <f aca="false">IFERROR(Counts!AB1528/Counts!AA1528,"")</f>
        <v>0.200428571428571</v>
      </c>
      <c r="K1528" s="37" t="n">
        <f aca="false">IFERROR((Counts!AB1528-Counts!Z1528)/Counts!AA1528,"")</f>
        <v>-0.046</v>
      </c>
      <c r="L1528" s="38" t="n">
        <f aca="false">IFERROR(Counts!Y1528/Counts!P1528,"")</f>
        <v>0.333333333333333</v>
      </c>
      <c r="M1528" s="38" t="n">
        <f aca="false">IFERROR(Counts!V1528/Counts!P1528,"")</f>
        <v>0.0714285714285714</v>
      </c>
      <c r="N1528" s="38" t="n">
        <f aca="false">IFERROR(Counts!AD1528/Counts!AC1528,"")</f>
        <v>0.04</v>
      </c>
      <c r="O1528" s="38" t="n">
        <f aca="false">IFERROR(Counts!AE1528/Counts!AC1528,"")</f>
        <v>0.2</v>
      </c>
      <c r="P1528" s="39" t="n">
        <f aca="false">IFERROR(Counts!AG1528/Counts!AF1528,"")</f>
        <v>84.508</v>
      </c>
      <c r="Q1528" s="38" t="n">
        <f aca="false">IFERROR(Counts!AH1528/Counts!AC1528,"")</f>
        <v>0.36</v>
      </c>
      <c r="R1528" s="38" t="n">
        <f aca="false">IFERROR(Counts!N1528/Counts!M1528,"")</f>
        <v>0.333333333333333</v>
      </c>
      <c r="S1528" s="38" t="n">
        <f aca="false">IFERROR(Counts!K1528/Counts!J1528,"")</f>
        <v>0.68421052631579</v>
      </c>
      <c r="T1528" s="38" t="n">
        <f aca="false">IFERROR(Counts!I1528/Counts!H1528,"")</f>
        <v>0.364705882352941</v>
      </c>
      <c r="U1528" s="38" t="n">
        <f aca="false">IFERROR(1-Counts!L1528/Counts!K1528,"")</f>
        <v>0.711538461538462</v>
      </c>
      <c r="V1528" s="39" t="n">
        <f aca="false">IFERROR(Counts!AJ1528/Counts!AI1528,"")</f>
        <v>71.6791666666667</v>
      </c>
      <c r="W1528" s="38" t="n">
        <f aca="false">IFERROR(Counts!AK1528/Counts!AI1528,"")</f>
        <v>0.166666666666667</v>
      </c>
      <c r="X1528" s="40" t="n">
        <f aca="false">IFERROR(Counts!O1528,"")</f>
        <v>-2.843</v>
      </c>
      <c r="Y1528" s="36" t="n">
        <f aca="false">IFERROR(INDEX('Season Counts'!$Y$2:$Y$740,$AF1528)/INDEX('Season Counts'!$X$2:$X$740,$AF1528),"")</f>
        <v>0.276529644268775</v>
      </c>
      <c r="Z1528" s="37" t="n">
        <f aca="false">IFERROR(J1528-Y1528,"")</f>
        <v>-0.0761010728402033</v>
      </c>
      <c r="AA1528" s="38" t="n">
        <f aca="false">IFERROR(INDEX('Season Counts'!$K$2:$K$740,$AF1528)/INDEX('Season Counts'!$J$2:$J$740,$AF1528),"")</f>
        <v>0.315412186379928</v>
      </c>
      <c r="AB1528" s="41" t="n">
        <f aca="false">IFERROR(R1528-AA1528,"")</f>
        <v>0.017921146953405</v>
      </c>
      <c r="AC1528" s="39" t="n">
        <f aca="false">IFERROR(INDEX('Season Counts'!$AG$2:$AG$740,$AF1528)/INDEX('Season Counts'!$AF$2:$AF$740,$AF1528),"")</f>
        <v>71.1723404255319</v>
      </c>
      <c r="AD1528" s="40" t="n">
        <f aca="false">IFERROR(V1528-AC1528,"")</f>
        <v>0.506826241134746</v>
      </c>
      <c r="AE1528" s="4" t="str">
        <f aca="false">IF(D1528&lt;Guide!$C$21,"Low PA",IF(TRIM(IF(ISNUMBER(AD1528),IF(N(AD1528)&lt;=-Guide!$C$24,"▼ Bat Speed  ",IF(N(AD1528)&gt;=Guide!$C$24,"▲ Bat Speed  ","")),"")&amp;IF(N(Z1528)&gt;=Guide!$C$22,"▲ Contact  ","")&amp;IF(N(Z1528)&lt;=-Guide!$C$22,"▼ Contact  ","")&amp;IF(N(AB1528)&gt;=Guide!$C$23,"▲ Chase  ","")&amp;IF(N(AB1528)&lt;=-Guide!$C$23,"▼ Chase  ",""))="","Stable",TRIM(IF(ISNUMBER(AD1528),IF(N(AD1528)&lt;=-Guide!$C$24,"▼ Bat Speed  ",IF(N(AD1528)&gt;=Guide!$C$24,"▲ Bat Speed  ","")),"")&amp;IF(N(Z1528)&gt;=Guide!$C$22,"▲ Contact  ","")&amp;IF(N(Z1528)&lt;=-Guide!$C$22,"▼ Contact  ","")&amp;IF(N(AB1528)&gt;=Guide!$C$23,"▲ Chase  ","")&amp;IF(N(AB1528)&lt;=-Guide!$C$23,"▼ Chase  ",""))))</f>
        <v>▼ Contact</v>
      </c>
      <c r="AF1528" s="35" t="n">
        <f aca="false">MATCH(Counts!A1528,'Season Counts'!$A$2:$A$740,0)</f>
        <v>392</v>
      </c>
    </row>
    <row r="1529" customFormat="false" ht="15" hidden="false" customHeight="false" outlineLevel="0" collapsed="false">
      <c r="A1529" s="34" t="str">
        <f aca="false">Counts!B1529</f>
        <v>MIA</v>
      </c>
      <c r="B1529" s="5" t="str">
        <f aca="false">Counts!C1529</f>
        <v>Esteury Ruiz</v>
      </c>
      <c r="C1529" s="34" t="str">
        <f aca="false">Counts!F1529</f>
        <v>Jun</v>
      </c>
      <c r="D1529" s="35" t="n">
        <f aca="false">IFERROR(Counts!P1529,"")</f>
        <v>49</v>
      </c>
      <c r="E1529" s="36" t="n">
        <f aca="false">IFERROR(Counts!R1529/Counts!Q1529,"")</f>
        <v>0.342105263157895</v>
      </c>
      <c r="F1529" s="36" t="n">
        <f aca="false">IFERROR((Counts!R1529+Counts!V1529+Counts!W1529)/(Counts!Q1529+Counts!V1529+Counts!W1529+Counts!X1529),"")</f>
        <v>0.479166666666667</v>
      </c>
      <c r="G1529" s="36" t="n">
        <f aca="false">IFERROR((Counts!R1529+Counts!S1529+2*Counts!T1529+3*Counts!U1529)/Counts!Q1529,"")</f>
        <v>0.605263157894737</v>
      </c>
      <c r="H1529" s="35" t="n">
        <f aca="false">IFERROR(Counts!U1529,"")</f>
        <v>2</v>
      </c>
      <c r="I1529" s="36" t="n">
        <f aca="false">IFERROR(Counts!Z1529/Counts!AA1529,"")</f>
        <v>0.469387755102041</v>
      </c>
      <c r="J1529" s="36" t="n">
        <f aca="false">IFERROR(Counts!AB1529/Counts!AA1529,"")</f>
        <v>0.396591836734694</v>
      </c>
      <c r="K1529" s="37" t="n">
        <f aca="false">IFERROR((Counts!AB1529-Counts!Z1529)/Counts!AA1529,"")</f>
        <v>-0.072795918367347</v>
      </c>
      <c r="L1529" s="38" t="n">
        <f aca="false">IFERROR(Counts!Y1529/Counts!P1529,"")</f>
        <v>0.224489795918367</v>
      </c>
      <c r="M1529" s="38" t="n">
        <f aca="false">IFERROR(Counts!V1529/Counts!P1529,"")</f>
        <v>0.122448979591837</v>
      </c>
      <c r="N1529" s="38" t="n">
        <f aca="false">IFERROR(Counts!AD1529/Counts!AC1529,"")</f>
        <v>0.0740740740740741</v>
      </c>
      <c r="O1529" s="38" t="n">
        <f aca="false">IFERROR(Counts!AE1529/Counts!AC1529,"")</f>
        <v>0.333333333333333</v>
      </c>
      <c r="P1529" s="39" t="n">
        <f aca="false">IFERROR(Counts!AG1529/Counts!AF1529,"")</f>
        <v>82.9962962962963</v>
      </c>
      <c r="Q1529" s="38" t="n">
        <f aca="false">IFERROR(Counts!AH1529/Counts!AC1529,"")</f>
        <v>0.555555555555556</v>
      </c>
      <c r="R1529" s="38" t="n">
        <f aca="false">IFERROR(Counts!N1529/Counts!M1529,"")</f>
        <v>0.308411214953271</v>
      </c>
      <c r="S1529" s="38" t="n">
        <f aca="false">IFERROR(Counts!K1529/Counts!J1529,"")</f>
        <v>0.722222222222222</v>
      </c>
      <c r="T1529" s="38" t="n">
        <f aca="false">IFERROR(Counts!I1529/Counts!H1529,"")</f>
        <v>0.244897959183673</v>
      </c>
      <c r="U1529" s="38" t="n">
        <f aca="false">IFERROR(1-Counts!L1529/Counts!K1529,"")</f>
        <v>0.907692307692308</v>
      </c>
      <c r="V1529" s="39" t="n">
        <f aca="false">IFERROR(Counts!AJ1529/Counts!AI1529,"")</f>
        <v>71.314606741573</v>
      </c>
      <c r="W1529" s="38" t="n">
        <f aca="false">IFERROR(Counts!AK1529/Counts!AI1529,"")</f>
        <v>0.157303370786517</v>
      </c>
      <c r="X1529" s="40" t="n">
        <f aca="false">IFERROR(Counts!O1529,"")</f>
        <v>6.417</v>
      </c>
      <c r="Y1529" s="36" t="n">
        <f aca="false">IFERROR(INDEX('Season Counts'!$Y$2:$Y$740,$AF1529)/INDEX('Season Counts'!$X$2:$X$740,$AF1529),"")</f>
        <v>0.276529644268775</v>
      </c>
      <c r="Z1529" s="37" t="n">
        <f aca="false">IFERROR(J1529-Y1529,"")</f>
        <v>0.120062192465919</v>
      </c>
      <c r="AA1529" s="38" t="n">
        <f aca="false">IFERROR(INDEX('Season Counts'!$K$2:$K$740,$AF1529)/INDEX('Season Counts'!$J$2:$J$740,$AF1529),"")</f>
        <v>0.315412186379928</v>
      </c>
      <c r="AB1529" s="41" t="n">
        <f aca="false">IFERROR(R1529-AA1529,"")</f>
        <v>-0.00700097142665729</v>
      </c>
      <c r="AC1529" s="39" t="n">
        <f aca="false">IFERROR(INDEX('Season Counts'!$AG$2:$AG$740,$AF1529)/INDEX('Season Counts'!$AF$2:$AF$740,$AF1529),"")</f>
        <v>71.1723404255319</v>
      </c>
      <c r="AD1529" s="40" t="n">
        <f aca="false">IFERROR(V1529-AC1529,"")</f>
        <v>0.142266316041116</v>
      </c>
      <c r="AE1529" s="4" t="str">
        <f aca="false">IF(D1529&lt;Guide!$C$21,"Low PA",IF(TRIM(IF(ISNUMBER(AD1529),IF(N(AD1529)&lt;=-Guide!$C$24,"▼ Bat Speed  ",IF(N(AD1529)&gt;=Guide!$C$24,"▲ Bat Speed  ","")),"")&amp;IF(N(Z1529)&gt;=Guide!$C$22,"▲ Contact  ","")&amp;IF(N(Z1529)&lt;=-Guide!$C$22,"▼ Contact  ","")&amp;IF(N(AB1529)&gt;=Guide!$C$23,"▲ Chase  ","")&amp;IF(N(AB1529)&lt;=-Guide!$C$23,"▼ Chase  ",""))="","Stable",TRIM(IF(ISNUMBER(AD1529),IF(N(AD1529)&lt;=-Guide!$C$24,"▼ Bat Speed  ",IF(N(AD1529)&gt;=Guide!$C$24,"▲ Bat Speed  ","")),"")&amp;IF(N(Z1529)&gt;=Guide!$C$22,"▲ Contact  ","")&amp;IF(N(Z1529)&lt;=-Guide!$C$22,"▼ Contact  ","")&amp;IF(N(AB1529)&gt;=Guide!$C$23,"▲ Chase  ","")&amp;IF(N(AB1529)&lt;=-Guide!$C$23,"▼ Chase  ",""))))</f>
        <v>▲ Contact</v>
      </c>
      <c r="AF1529" s="35" t="n">
        <f aca="false">MATCH(Counts!A1529,'Season Counts'!$A$2:$A$740,0)</f>
        <v>392</v>
      </c>
    </row>
    <row r="1530" customFormat="false" ht="15" hidden="false" customHeight="false" outlineLevel="0" collapsed="false">
      <c r="A1530" s="34" t="str">
        <f aca="false">Counts!B1530</f>
        <v>MIA</v>
      </c>
      <c r="B1530" s="5" t="str">
        <f aca="false">Counts!C1530</f>
        <v>Esteury Ruiz</v>
      </c>
      <c r="C1530" s="34" t="str">
        <f aca="false">Counts!F1530</f>
        <v>Jul</v>
      </c>
      <c r="D1530" s="35" t="n">
        <f aca="false">IFERROR(Counts!P1530,"")</f>
        <v>45</v>
      </c>
      <c r="E1530" s="36" t="n">
        <f aca="false">IFERROR(Counts!R1530/Counts!Q1530,"")</f>
        <v>0.25</v>
      </c>
      <c r="F1530" s="36" t="n">
        <f aca="false">IFERROR((Counts!R1530+Counts!V1530+Counts!W1530)/(Counts!Q1530+Counts!V1530+Counts!W1530+Counts!X1530),"")</f>
        <v>0.386363636363636</v>
      </c>
      <c r="G1530" s="36" t="n">
        <f aca="false">IFERROR((Counts!R1530+Counts!S1530+2*Counts!T1530+3*Counts!U1530)/Counts!Q1530,"")</f>
        <v>0.388888888888889</v>
      </c>
      <c r="H1530" s="35" t="n">
        <f aca="false">IFERROR(Counts!U1530,"")</f>
        <v>1</v>
      </c>
      <c r="I1530" s="36" t="n">
        <f aca="false">IFERROR(Counts!Z1530/Counts!AA1530,"")</f>
        <v>0.352272727272727</v>
      </c>
      <c r="J1530" s="36" t="n">
        <f aca="false">IFERROR(Counts!AB1530/Counts!AA1530,"")</f>
        <v>0.336977272727273</v>
      </c>
      <c r="K1530" s="37" t="n">
        <f aca="false">IFERROR((Counts!AB1530-Counts!Z1530)/Counts!AA1530,"")</f>
        <v>-0.0152954545454545</v>
      </c>
      <c r="L1530" s="38" t="n">
        <f aca="false">IFERROR(Counts!Y1530/Counts!P1530,"")</f>
        <v>0.377777777777778</v>
      </c>
      <c r="M1530" s="38" t="n">
        <f aca="false">IFERROR(Counts!V1530/Counts!P1530,"")</f>
        <v>0.133333333333333</v>
      </c>
      <c r="N1530" s="38" t="n">
        <f aca="false">IFERROR(Counts!AD1530/Counts!AC1530,"")</f>
        <v>0.15</v>
      </c>
      <c r="O1530" s="38" t="n">
        <f aca="false">IFERROR(Counts!AE1530/Counts!AC1530,"")</f>
        <v>0.35</v>
      </c>
      <c r="P1530" s="39" t="n">
        <f aca="false">IFERROR(Counts!AG1530/Counts!AF1530,"")</f>
        <v>80.485</v>
      </c>
      <c r="Q1530" s="38" t="n">
        <f aca="false">IFERROR(Counts!AH1530/Counts!AC1530,"")</f>
        <v>0.5</v>
      </c>
      <c r="R1530" s="38" t="n">
        <f aca="false">IFERROR(Counts!N1530/Counts!M1530,"")</f>
        <v>0.34375</v>
      </c>
      <c r="S1530" s="38" t="n">
        <f aca="false">IFERROR(Counts!K1530/Counts!J1530,"")</f>
        <v>0.645569620253165</v>
      </c>
      <c r="T1530" s="38" t="n">
        <f aca="false">IFERROR(Counts!I1530/Counts!H1530,"")</f>
        <v>0.25</v>
      </c>
      <c r="U1530" s="38" t="n">
        <f aca="false">IFERROR(1-Counts!L1530/Counts!K1530,"")</f>
        <v>0.843137254901961</v>
      </c>
      <c r="V1530" s="39" t="n">
        <f aca="false">IFERROR(Counts!AJ1530/Counts!AI1530,"")</f>
        <v>71.6</v>
      </c>
      <c r="W1530" s="38" t="n">
        <f aca="false">IFERROR(Counts!AK1530/Counts!AI1530,"")</f>
        <v>0.217391304347826</v>
      </c>
      <c r="X1530" s="40" t="n">
        <f aca="false">IFERROR(Counts!O1530,"")</f>
        <v>1.472</v>
      </c>
      <c r="Y1530" s="36" t="n">
        <f aca="false">IFERROR(INDEX('Season Counts'!$Y$2:$Y$740,$AF1530)/INDEX('Season Counts'!$X$2:$X$740,$AF1530),"")</f>
        <v>0.276529644268775</v>
      </c>
      <c r="Z1530" s="37" t="n">
        <f aca="false">IFERROR(J1530-Y1530,"")</f>
        <v>0.060447628458498</v>
      </c>
      <c r="AA1530" s="38" t="n">
        <f aca="false">IFERROR(INDEX('Season Counts'!$K$2:$K$740,$AF1530)/INDEX('Season Counts'!$J$2:$J$740,$AF1530),"")</f>
        <v>0.315412186379928</v>
      </c>
      <c r="AB1530" s="41" t="n">
        <f aca="false">IFERROR(R1530-AA1530,"")</f>
        <v>0.0283378136200717</v>
      </c>
      <c r="AC1530" s="39" t="n">
        <f aca="false">IFERROR(INDEX('Season Counts'!$AG$2:$AG$740,$AF1530)/INDEX('Season Counts'!$AF$2:$AF$740,$AF1530),"")</f>
        <v>71.1723404255319</v>
      </c>
      <c r="AD1530" s="40" t="n">
        <f aca="false">IFERROR(V1530-AC1530,"")</f>
        <v>0.42765957446808</v>
      </c>
      <c r="AE1530" s="4" t="str">
        <f aca="false">IF(D1530&lt;Guide!$C$21,"Low PA",IF(TRIM(IF(ISNUMBER(AD1530),IF(N(AD1530)&lt;=-Guide!$C$24,"▼ Bat Speed  ",IF(N(AD1530)&gt;=Guide!$C$24,"▲ Bat Speed  ","")),"")&amp;IF(N(Z1530)&gt;=Guide!$C$22,"▲ Contact  ","")&amp;IF(N(Z1530)&lt;=-Guide!$C$22,"▼ Contact  ","")&amp;IF(N(AB1530)&gt;=Guide!$C$23,"▲ Chase  ","")&amp;IF(N(AB1530)&lt;=-Guide!$C$23,"▼ Chase  ",""))="","Stable",TRIM(IF(ISNUMBER(AD1530),IF(N(AD1530)&lt;=-Guide!$C$24,"▼ Bat Speed  ",IF(N(AD1530)&gt;=Guide!$C$24,"▲ Bat Speed  ","")),"")&amp;IF(N(Z1530)&gt;=Guide!$C$22,"▲ Contact  ","")&amp;IF(N(Z1530)&lt;=-Guide!$C$22,"▼ Contact  ","")&amp;IF(N(AB1530)&gt;=Guide!$C$23,"▲ Chase  ","")&amp;IF(N(AB1530)&lt;=-Guide!$C$23,"▼ Chase  ",""))))</f>
        <v>▲ Contact</v>
      </c>
      <c r="AF1530" s="35" t="n">
        <f aca="false">MATCH(Counts!A1530,'Season Counts'!$A$2:$A$740,0)</f>
        <v>392</v>
      </c>
    </row>
    <row r="1531" customFormat="false" ht="15" hidden="false" customHeight="false" outlineLevel="0" collapsed="false">
      <c r="A1531" s="34" t="str">
        <f aca="false">Counts!B1531</f>
        <v>MIA</v>
      </c>
      <c r="B1531" s="5" t="str">
        <f aca="false">Counts!C1531</f>
        <v>Esteury Ruiz</v>
      </c>
      <c r="C1531" s="34" t="str">
        <f aca="false">Counts!F1531</f>
        <v>Aug</v>
      </c>
      <c r="D1531" s="35" t="n">
        <f aca="false">IFERROR(Counts!P1531,"")</f>
        <v>62</v>
      </c>
      <c r="E1531" s="36" t="n">
        <f aca="false">IFERROR(Counts!R1531/Counts!Q1531,"")</f>
        <v>0.2</v>
      </c>
      <c r="F1531" s="36" t="n">
        <f aca="false">IFERROR((Counts!R1531+Counts!V1531+Counts!W1531)/(Counts!Q1531+Counts!V1531+Counts!W1531+Counts!X1531),"")</f>
        <v>0.354838709677419</v>
      </c>
      <c r="G1531" s="36" t="n">
        <f aca="false">IFERROR((Counts!R1531+Counts!S1531+2*Counts!T1531+3*Counts!U1531)/Counts!Q1531,"")</f>
        <v>0.28</v>
      </c>
      <c r="H1531" s="35" t="n">
        <f aca="false">IFERROR(Counts!U1531,"")</f>
        <v>1</v>
      </c>
      <c r="I1531" s="36" t="n">
        <f aca="false">IFERROR(Counts!Z1531/Counts!AA1531,"")</f>
        <v>0.304032258064516</v>
      </c>
      <c r="J1531" s="36" t="n">
        <f aca="false">IFERROR(Counts!AB1531/Counts!AA1531,"")</f>
        <v>0.259064516129032</v>
      </c>
      <c r="K1531" s="37" t="n">
        <f aca="false">IFERROR((Counts!AB1531-Counts!Z1531)/Counts!AA1531,"")</f>
        <v>-0.0449677419354839</v>
      </c>
      <c r="L1531" s="38" t="n">
        <f aca="false">IFERROR(Counts!Y1531/Counts!P1531,"")</f>
        <v>0.338709677419355</v>
      </c>
      <c r="M1531" s="38" t="n">
        <f aca="false">IFERROR(Counts!V1531/Counts!P1531,"")</f>
        <v>0.112903225806452</v>
      </c>
      <c r="N1531" s="38" t="n">
        <f aca="false">IFERROR(Counts!AD1531/Counts!AC1531,"")</f>
        <v>0.0344827586206897</v>
      </c>
      <c r="O1531" s="38" t="n">
        <f aca="false">IFERROR(Counts!AE1531/Counts!AC1531,"")</f>
        <v>0.172413793103448</v>
      </c>
      <c r="P1531" s="39" t="n">
        <f aca="false">IFERROR(Counts!AG1531/Counts!AF1531,"")</f>
        <v>76.3137931034483</v>
      </c>
      <c r="Q1531" s="38" t="n">
        <f aca="false">IFERROR(Counts!AH1531/Counts!AC1531,"")</f>
        <v>0.275862068965517</v>
      </c>
      <c r="R1531" s="38" t="n">
        <f aca="false">IFERROR(Counts!N1531/Counts!M1531,"")</f>
        <v>0.32089552238806</v>
      </c>
      <c r="S1531" s="38" t="n">
        <f aca="false">IFERROR(Counts!K1531/Counts!J1531,"")</f>
        <v>0.632075471698113</v>
      </c>
      <c r="T1531" s="38" t="n">
        <f aca="false">IFERROR(Counts!I1531/Counts!H1531,"")</f>
        <v>0.327272727272727</v>
      </c>
      <c r="U1531" s="38" t="n">
        <f aca="false">IFERROR(1-Counts!L1531/Counts!K1531,"")</f>
        <v>0.746268656716418</v>
      </c>
      <c r="V1531" s="39" t="n">
        <f aca="false">IFERROR(Counts!AJ1531/Counts!AI1531,"")</f>
        <v>71.4022727272727</v>
      </c>
      <c r="W1531" s="38" t="n">
        <f aca="false">IFERROR(Counts!AK1531/Counts!AI1531,"")</f>
        <v>0.238636363636364</v>
      </c>
      <c r="X1531" s="40" t="n">
        <f aca="false">IFERROR(Counts!O1531,"")</f>
        <v>-1.788</v>
      </c>
      <c r="Y1531" s="36" t="n">
        <f aca="false">IFERROR(INDEX('Season Counts'!$Y$2:$Y$740,$AF1531)/INDEX('Season Counts'!$X$2:$X$740,$AF1531),"")</f>
        <v>0.276529644268775</v>
      </c>
      <c r="Z1531" s="37" t="n">
        <f aca="false">IFERROR(J1531-Y1531,"")</f>
        <v>-0.0174651281397425</v>
      </c>
      <c r="AA1531" s="38" t="n">
        <f aca="false">IFERROR(INDEX('Season Counts'!$K$2:$K$740,$AF1531)/INDEX('Season Counts'!$J$2:$J$740,$AF1531),"")</f>
        <v>0.315412186379928</v>
      </c>
      <c r="AB1531" s="41" t="n">
        <f aca="false">IFERROR(R1531-AA1531,"")</f>
        <v>0.00548333600813139</v>
      </c>
      <c r="AC1531" s="39" t="n">
        <f aca="false">IFERROR(INDEX('Season Counts'!$AG$2:$AG$740,$AF1531)/INDEX('Season Counts'!$AF$2:$AF$740,$AF1531),"")</f>
        <v>71.1723404255319</v>
      </c>
      <c r="AD1531" s="40" t="n">
        <f aca="false">IFERROR(V1531-AC1531,"")</f>
        <v>0.229932301740803</v>
      </c>
      <c r="AE1531" s="4" t="str">
        <f aca="false">IF(D1531&lt;Guide!$C$21,"Low PA",IF(TRIM(IF(ISNUMBER(AD1531),IF(N(AD1531)&lt;=-Guide!$C$24,"▼ Bat Speed  ",IF(N(AD1531)&gt;=Guide!$C$24,"▲ Bat Speed  ","")),"")&amp;IF(N(Z1531)&gt;=Guide!$C$22,"▲ Contact  ","")&amp;IF(N(Z1531)&lt;=-Guide!$C$22,"▼ Contact  ","")&amp;IF(N(AB1531)&gt;=Guide!$C$23,"▲ Chase  ","")&amp;IF(N(AB1531)&lt;=-Guide!$C$23,"▼ Chase  ",""))="","Stable",TRIM(IF(ISNUMBER(AD1531),IF(N(AD1531)&lt;=-Guide!$C$24,"▼ Bat Speed  ",IF(N(AD1531)&gt;=Guide!$C$24,"▲ Bat Speed  ","")),"")&amp;IF(N(Z1531)&gt;=Guide!$C$22,"▲ Contact  ","")&amp;IF(N(Z1531)&lt;=-Guide!$C$22,"▼ Contact  ","")&amp;IF(N(AB1531)&gt;=Guide!$C$23,"▲ Chase  ","")&amp;IF(N(AB1531)&lt;=-Guide!$C$23,"▼ Chase  ",""))))</f>
        <v>Stable</v>
      </c>
      <c r="AF1531" s="35" t="n">
        <f aca="false">MATCH(Counts!A1531,'Season Counts'!$A$2:$A$740,0)</f>
        <v>392</v>
      </c>
    </row>
    <row r="1532" customFormat="false" ht="15" hidden="false" customHeight="false" outlineLevel="0" collapsed="false">
      <c r="A1532" s="34" t="str">
        <f aca="false">Counts!B1532</f>
        <v>MIA</v>
      </c>
      <c r="B1532" s="5" t="str">
        <f aca="false">Counts!C1532</f>
        <v>Esteury Ruiz</v>
      </c>
      <c r="C1532" s="34" t="str">
        <f aca="false">Counts!F1532</f>
        <v>Sep</v>
      </c>
      <c r="D1532" s="35" t="n">
        <f aca="false">IFERROR(Counts!P1532,"")</f>
        <v>51</v>
      </c>
      <c r="E1532" s="36" t="n">
        <f aca="false">IFERROR(Counts!R1532/Counts!Q1532,"")</f>
        <v>0.133333333333333</v>
      </c>
      <c r="F1532" s="36" t="n">
        <f aca="false">IFERROR((Counts!R1532+Counts!V1532+Counts!W1532)/(Counts!Q1532+Counts!V1532+Counts!W1532+Counts!X1532),"")</f>
        <v>0.22</v>
      </c>
      <c r="G1532" s="36" t="n">
        <f aca="false">IFERROR((Counts!R1532+Counts!S1532+2*Counts!T1532+3*Counts!U1532)/Counts!Q1532,"")</f>
        <v>0.177777777777778</v>
      </c>
      <c r="H1532" s="35" t="n">
        <f aca="false">IFERROR(Counts!U1532,"")</f>
        <v>0</v>
      </c>
      <c r="I1532" s="36" t="n">
        <f aca="false">IFERROR(Counts!Z1532/Counts!AA1532,"")</f>
        <v>0.192</v>
      </c>
      <c r="J1532" s="36" t="n">
        <f aca="false">IFERROR(Counts!AB1532/Counts!AA1532,"")</f>
        <v>0.1856</v>
      </c>
      <c r="K1532" s="37" t="n">
        <f aca="false">IFERROR((Counts!AB1532-Counts!Z1532)/Counts!AA1532,"")</f>
        <v>-0.00640000000000001</v>
      </c>
      <c r="L1532" s="38" t="n">
        <f aca="false">IFERROR(Counts!Y1532/Counts!P1532,"")</f>
        <v>0.352941176470588</v>
      </c>
      <c r="M1532" s="38" t="n">
        <f aca="false">IFERROR(Counts!V1532/Counts!P1532,"")</f>
        <v>0.0784313725490196</v>
      </c>
      <c r="N1532" s="38" t="n">
        <f aca="false">IFERROR(Counts!AD1532/Counts!AC1532,"")</f>
        <v>0.0714285714285714</v>
      </c>
      <c r="O1532" s="38" t="n">
        <f aca="false">IFERROR(Counts!AE1532/Counts!AC1532,"")</f>
        <v>0.107142857142857</v>
      </c>
      <c r="P1532" s="39" t="n">
        <f aca="false">IFERROR(Counts!AG1532/Counts!AF1532,"")</f>
        <v>71.9357142857143</v>
      </c>
      <c r="Q1532" s="38" t="n">
        <f aca="false">IFERROR(Counts!AH1532/Counts!AC1532,"")</f>
        <v>0.357142857142857</v>
      </c>
      <c r="R1532" s="38" t="n">
        <f aca="false">IFERROR(Counts!N1532/Counts!M1532,"")</f>
        <v>0.26890756302521</v>
      </c>
      <c r="S1532" s="38" t="n">
        <f aca="false">IFERROR(Counts!K1532/Counts!J1532,"")</f>
        <v>0.712962962962963</v>
      </c>
      <c r="T1532" s="38" t="n">
        <f aca="false">IFERROR(Counts!I1532/Counts!H1532,"")</f>
        <v>0.275229357798165</v>
      </c>
      <c r="U1532" s="38" t="n">
        <f aca="false">IFERROR(1-Counts!L1532/Counts!K1532,"")</f>
        <v>0.753246753246753</v>
      </c>
      <c r="V1532" s="39" t="n">
        <f aca="false">IFERROR(Counts!AJ1532/Counts!AI1532,"")</f>
        <v>69.9621052631579</v>
      </c>
      <c r="W1532" s="38" t="n">
        <f aca="false">IFERROR(Counts!AK1532/Counts!AI1532,"")</f>
        <v>0.157894736842105</v>
      </c>
      <c r="X1532" s="40" t="n">
        <f aca="false">IFERROR(Counts!O1532,"")</f>
        <v>-3.282</v>
      </c>
      <c r="Y1532" s="36" t="n">
        <f aca="false">IFERROR(INDEX('Season Counts'!$Y$2:$Y$740,$AF1532)/INDEX('Season Counts'!$X$2:$X$740,$AF1532),"")</f>
        <v>0.276529644268775</v>
      </c>
      <c r="Z1532" s="37" t="n">
        <f aca="false">IFERROR(J1532-Y1532,"")</f>
        <v>-0.0909296442687748</v>
      </c>
      <c r="AA1532" s="38" t="n">
        <f aca="false">IFERROR(INDEX('Season Counts'!$K$2:$K$740,$AF1532)/INDEX('Season Counts'!$J$2:$J$740,$AF1532),"")</f>
        <v>0.315412186379928</v>
      </c>
      <c r="AB1532" s="41" t="n">
        <f aca="false">IFERROR(R1532-AA1532,"")</f>
        <v>-0.0465046233547182</v>
      </c>
      <c r="AC1532" s="39" t="n">
        <f aca="false">IFERROR(INDEX('Season Counts'!$AG$2:$AG$740,$AF1532)/INDEX('Season Counts'!$AF$2:$AF$740,$AF1532),"")</f>
        <v>71.1723404255319</v>
      </c>
      <c r="AD1532" s="40" t="n">
        <f aca="false">IFERROR(V1532-AC1532,"")</f>
        <v>-1.21023516237402</v>
      </c>
      <c r="AE1532" s="4" t="str">
        <f aca="false">IF(D1532&lt;Guide!$C$21,"Low PA",IF(TRIM(IF(ISNUMBER(AD1532),IF(N(AD1532)&lt;=-Guide!$C$24,"▼ Bat Speed  ",IF(N(AD1532)&gt;=Guide!$C$24,"▲ Bat Speed  ","")),"")&amp;IF(N(Z1532)&gt;=Guide!$C$22,"▲ Contact  ","")&amp;IF(N(Z1532)&lt;=-Guide!$C$22,"▼ Contact  ","")&amp;IF(N(AB1532)&gt;=Guide!$C$23,"▲ Chase  ","")&amp;IF(N(AB1532)&lt;=-Guide!$C$23,"▼ Chase  ",""))="","Stable",TRIM(IF(ISNUMBER(AD1532),IF(N(AD1532)&lt;=-Guide!$C$24,"▼ Bat Speed  ",IF(N(AD1532)&gt;=Guide!$C$24,"▲ Bat Speed  ","")),"")&amp;IF(N(Z1532)&gt;=Guide!$C$22,"▲ Contact  ","")&amp;IF(N(Z1532)&lt;=-Guide!$C$22,"▼ Contact  ","")&amp;IF(N(AB1532)&gt;=Guide!$C$23,"▲ Chase  ","")&amp;IF(N(AB1532)&lt;=-Guide!$C$23,"▼ Chase  ",""))))</f>
        <v>▼ Bat Speed ▼ Contact ▼ Chase</v>
      </c>
      <c r="AF1532" s="35" t="n">
        <f aca="false">MATCH(Counts!A1532,'Season Counts'!$A$2:$A$740,0)</f>
        <v>392</v>
      </c>
    </row>
    <row r="1533" customFormat="false" ht="15" hidden="false" customHeight="false" outlineLevel="0" collapsed="false">
      <c r="A1533" s="34" t="str">
        <f aca="false">Counts!B1533</f>
        <v>MIA</v>
      </c>
      <c r="B1533" s="5" t="str">
        <f aca="false">Counts!C1533</f>
        <v>Connor Norby</v>
      </c>
      <c r="C1533" s="34" t="str">
        <f aca="false">Counts!F1533</f>
        <v>Mar-Apr</v>
      </c>
      <c r="D1533" s="35" t="n">
        <f aca="false">IFERROR(Counts!P1533,"")</f>
        <v>109</v>
      </c>
      <c r="E1533" s="36" t="n">
        <f aca="false">IFERROR(Counts!R1533/Counts!Q1533,"")</f>
        <v>0.225806451612903</v>
      </c>
      <c r="F1533" s="36" t="n">
        <f aca="false">IFERROR((Counts!R1533+Counts!V1533+Counts!W1533)/(Counts!Q1533+Counts!V1533+Counts!W1533+Counts!X1533),"")</f>
        <v>0.330275229357798</v>
      </c>
      <c r="G1533" s="36" t="n">
        <f aca="false">IFERROR((Counts!R1533+Counts!S1533+2*Counts!T1533+3*Counts!U1533)/Counts!Q1533,"")</f>
        <v>0.376344086021505</v>
      </c>
      <c r="H1533" s="35" t="n">
        <f aca="false">IFERROR(Counts!U1533,"")</f>
        <v>3</v>
      </c>
      <c r="I1533" s="36" t="n">
        <f aca="false">IFERROR(Counts!Z1533/Counts!AA1533,"")</f>
        <v>0.31605504587156</v>
      </c>
      <c r="J1533" s="36" t="n">
        <f aca="false">IFERROR(Counts!AB1533/Counts!AA1533,"")</f>
        <v>0.298385321100917</v>
      </c>
      <c r="K1533" s="37" t="n">
        <f aca="false">IFERROR((Counts!AB1533-Counts!Z1533)/Counts!AA1533,"")</f>
        <v>-0.0176697247706422</v>
      </c>
      <c r="L1533" s="38" t="n">
        <f aca="false">IFERROR(Counts!Y1533/Counts!P1533,"")</f>
        <v>0.293577981651376</v>
      </c>
      <c r="M1533" s="38" t="n">
        <f aca="false">IFERROR(Counts!V1533/Counts!P1533,"")</f>
        <v>0.100917431192661</v>
      </c>
      <c r="N1533" s="38" t="n">
        <f aca="false">IFERROR(Counts!AD1533/Counts!AC1533,"")</f>
        <v>0.0967741935483871</v>
      </c>
      <c r="O1533" s="38" t="n">
        <f aca="false">IFERROR(Counts!AE1533/Counts!AC1533,"")</f>
        <v>0.387096774193548</v>
      </c>
      <c r="P1533" s="39" t="n">
        <f aca="false">IFERROR(Counts!AG1533/Counts!AF1533,"")</f>
        <v>88.241935483871</v>
      </c>
      <c r="Q1533" s="38" t="n">
        <f aca="false">IFERROR(Counts!AH1533/Counts!AC1533,"")</f>
        <v>0.32258064516129</v>
      </c>
      <c r="R1533" s="38" t="n">
        <f aca="false">IFERROR(Counts!N1533/Counts!M1533,"")</f>
        <v>0.242152466367713</v>
      </c>
      <c r="S1533" s="38" t="n">
        <f aca="false">IFERROR(Counts!K1533/Counts!J1533,"")</f>
        <v>0.706976744186047</v>
      </c>
      <c r="T1533" s="38" t="n">
        <f aca="false">IFERROR(Counts!I1533/Counts!H1533,"")</f>
        <v>0.300970873786408</v>
      </c>
      <c r="U1533" s="38" t="n">
        <f aca="false">IFERROR(1-Counts!L1533/Counts!K1533,"")</f>
        <v>0.769736842105263</v>
      </c>
      <c r="V1533" s="39" t="n">
        <f aca="false">IFERROR(Counts!AJ1533/Counts!AI1533,"")</f>
        <v>69.8148148148148</v>
      </c>
      <c r="W1533" s="38" t="n">
        <f aca="false">IFERROR(Counts!AK1533/Counts!AI1533,"")</f>
        <v>0.0423280423280423</v>
      </c>
      <c r="X1533" s="40" t="n">
        <f aca="false">IFERROR(Counts!O1533,"")</f>
        <v>-3.376</v>
      </c>
      <c r="Y1533" s="36" t="n">
        <f aca="false">IFERROR(INDEX('Season Counts'!$Y$2:$Y$740,$AF1533)/INDEX('Season Counts'!$X$2:$X$740,$AF1533),"")</f>
        <v>0.281793991416309</v>
      </c>
      <c r="Z1533" s="37" t="n">
        <f aca="false">IFERROR(J1533-Y1533,"")</f>
        <v>0.0165913296846084</v>
      </c>
      <c r="AA1533" s="38" t="n">
        <f aca="false">IFERROR(INDEX('Season Counts'!$K$2:$K$740,$AF1533)/INDEX('Season Counts'!$J$2:$J$740,$AF1533),"")</f>
        <v>0.273118279569893</v>
      </c>
      <c r="AB1533" s="41" t="n">
        <f aca="false">IFERROR(R1533-AA1533,"")</f>
        <v>-0.0309658132021795</v>
      </c>
      <c r="AC1533" s="39" t="n">
        <f aca="false">IFERROR(INDEX('Season Counts'!$AG$2:$AG$740,$AF1533)/INDEX('Season Counts'!$AF$2:$AF$740,$AF1533),"")</f>
        <v>70.4966751918159</v>
      </c>
      <c r="AD1533" s="40" t="n">
        <f aca="false">IFERROR(V1533-AC1533,"")</f>
        <v>-0.681860377001044</v>
      </c>
      <c r="AE1533" s="4" t="str">
        <f aca="false">IF(D1533&lt;Guide!$C$21,"Low PA",IF(TRIM(IF(ISNUMBER(AD1533),IF(N(AD1533)&lt;=-Guide!$C$24,"▼ Bat Speed  ",IF(N(AD1533)&gt;=Guide!$C$24,"▲ Bat Speed  ","")),"")&amp;IF(N(Z1533)&gt;=Guide!$C$22,"▲ Contact  ","")&amp;IF(N(Z1533)&lt;=-Guide!$C$22,"▼ Contact  ","")&amp;IF(N(AB1533)&gt;=Guide!$C$23,"▲ Chase  ","")&amp;IF(N(AB1533)&lt;=-Guide!$C$23,"▼ Chase  ",""))="","Stable",TRIM(IF(ISNUMBER(AD1533),IF(N(AD1533)&lt;=-Guide!$C$24,"▼ Bat Speed  ",IF(N(AD1533)&gt;=Guide!$C$24,"▲ Bat Speed  ","")),"")&amp;IF(N(Z1533)&gt;=Guide!$C$22,"▲ Contact  ","")&amp;IF(N(Z1533)&lt;=-Guide!$C$22,"▼ Contact  ","")&amp;IF(N(AB1533)&gt;=Guide!$C$23,"▲ Chase  ","")&amp;IF(N(AB1533)&lt;=-Guide!$C$23,"▼ Chase  ",""))))</f>
        <v>Stable</v>
      </c>
      <c r="AF1533" s="35" t="n">
        <f aca="false">MATCH(Counts!A1533,'Season Counts'!$A$2:$A$740,0)</f>
        <v>393</v>
      </c>
    </row>
    <row r="1534" customFormat="false" ht="15" hidden="false" customHeight="false" outlineLevel="0" collapsed="false">
      <c r="A1534" s="34" t="str">
        <f aca="false">Counts!B1534</f>
        <v>MIA</v>
      </c>
      <c r="B1534" s="5" t="str">
        <f aca="false">Counts!C1534</f>
        <v>Connor Norby</v>
      </c>
      <c r="C1534" s="34" t="str">
        <f aca="false">Counts!F1534</f>
        <v>May</v>
      </c>
      <c r="D1534" s="35" t="n">
        <f aca="false">IFERROR(Counts!P1534,"")</f>
        <v>88</v>
      </c>
      <c r="E1534" s="36" t="n">
        <f aca="false">IFERROR(Counts!R1534/Counts!Q1534,"")</f>
        <v>0.184210526315789</v>
      </c>
      <c r="F1534" s="36" t="n">
        <f aca="false">IFERROR((Counts!R1534+Counts!V1534+Counts!W1534)/(Counts!Q1534+Counts!V1534+Counts!W1534+Counts!X1534),"")</f>
        <v>0.295454545454545</v>
      </c>
      <c r="G1534" s="36" t="n">
        <f aca="false">IFERROR((Counts!R1534+Counts!S1534+2*Counts!T1534+3*Counts!U1534)/Counts!Q1534,"")</f>
        <v>0.276315789473684</v>
      </c>
      <c r="H1534" s="35" t="n">
        <f aca="false">IFERROR(Counts!U1534,"")</f>
        <v>1</v>
      </c>
      <c r="I1534" s="36" t="n">
        <f aca="false">IFERROR(Counts!Z1534/Counts!AA1534,"")</f>
        <v>0.267045454545455</v>
      </c>
      <c r="J1534" s="36" t="n">
        <f aca="false">IFERROR(Counts!AB1534/Counts!AA1534,"")</f>
        <v>0.289931818181818</v>
      </c>
      <c r="K1534" s="37" t="n">
        <f aca="false">IFERROR((Counts!AB1534-Counts!Z1534)/Counts!AA1534,"")</f>
        <v>0.0228863636363636</v>
      </c>
      <c r="L1534" s="38" t="n">
        <f aca="false">IFERROR(Counts!Y1534/Counts!P1534,"")</f>
        <v>0.272727272727273</v>
      </c>
      <c r="M1534" s="38" t="n">
        <f aca="false">IFERROR(Counts!V1534/Counts!P1534,"")</f>
        <v>0.102272727272727</v>
      </c>
      <c r="N1534" s="38" t="n">
        <f aca="false">IFERROR(Counts!AD1534/Counts!AC1534,"")</f>
        <v>0.0769230769230769</v>
      </c>
      <c r="O1534" s="38" t="n">
        <f aca="false">IFERROR(Counts!AE1534/Counts!AC1534,"")</f>
        <v>0.326923076923077</v>
      </c>
      <c r="P1534" s="39" t="n">
        <f aca="false">IFERROR(Counts!AG1534/Counts!AF1534,"")</f>
        <v>86.0365384615385</v>
      </c>
      <c r="Q1534" s="38" t="n">
        <f aca="false">IFERROR(Counts!AH1534/Counts!AC1534,"")</f>
        <v>0.346153846153846</v>
      </c>
      <c r="R1534" s="38" t="n">
        <f aca="false">IFERROR(Counts!N1534/Counts!M1534,"")</f>
        <v>0.293413173652695</v>
      </c>
      <c r="S1534" s="38" t="n">
        <f aca="false">IFERROR(Counts!K1534/Counts!J1534,"")</f>
        <v>0.756410256410256</v>
      </c>
      <c r="T1534" s="38" t="n">
        <f aca="false">IFERROR(Counts!I1534/Counts!H1534,"")</f>
        <v>0.251497005988024</v>
      </c>
      <c r="U1534" s="38" t="n">
        <f aca="false">IFERROR(1-Counts!L1534/Counts!K1534,"")</f>
        <v>0.847457627118644</v>
      </c>
      <c r="V1534" s="39" t="n">
        <f aca="false">IFERROR(Counts!AJ1534/Counts!AI1534,"")</f>
        <v>71.1770833333333</v>
      </c>
      <c r="W1534" s="38" t="n">
        <f aca="false">IFERROR(Counts!AK1534/Counts!AI1534,"")</f>
        <v>0.118055555555556</v>
      </c>
      <c r="X1534" s="40" t="n">
        <f aca="false">IFERROR(Counts!O1534,"")</f>
        <v>-1.816</v>
      </c>
      <c r="Y1534" s="36" t="n">
        <f aca="false">IFERROR(INDEX('Season Counts'!$Y$2:$Y$740,$AF1534)/INDEX('Season Counts'!$X$2:$X$740,$AF1534),"")</f>
        <v>0.281793991416309</v>
      </c>
      <c r="Z1534" s="37" t="n">
        <f aca="false">IFERROR(J1534-Y1534,"")</f>
        <v>0.00813782676550917</v>
      </c>
      <c r="AA1534" s="38" t="n">
        <f aca="false">IFERROR(INDEX('Season Counts'!$K$2:$K$740,$AF1534)/INDEX('Season Counts'!$J$2:$J$740,$AF1534),"")</f>
        <v>0.273118279569893</v>
      </c>
      <c r="AB1534" s="41" t="n">
        <f aca="false">IFERROR(R1534-AA1534,"")</f>
        <v>0.0202948940828021</v>
      </c>
      <c r="AC1534" s="39" t="n">
        <f aca="false">IFERROR(INDEX('Season Counts'!$AG$2:$AG$740,$AF1534)/INDEX('Season Counts'!$AF$2:$AF$740,$AF1534),"")</f>
        <v>70.4966751918159</v>
      </c>
      <c r="AD1534" s="40" t="n">
        <f aca="false">IFERROR(V1534-AC1534,"")</f>
        <v>0.680408141517475</v>
      </c>
      <c r="AE1534" s="4" t="str">
        <f aca="false">IF(D1534&lt;Guide!$C$21,"Low PA",IF(TRIM(IF(ISNUMBER(AD1534),IF(N(AD1534)&lt;=-Guide!$C$24,"▼ Bat Speed  ",IF(N(AD1534)&gt;=Guide!$C$24,"▲ Bat Speed  ","")),"")&amp;IF(N(Z1534)&gt;=Guide!$C$22,"▲ Contact  ","")&amp;IF(N(Z1534)&lt;=-Guide!$C$22,"▼ Contact  ","")&amp;IF(N(AB1534)&gt;=Guide!$C$23,"▲ Chase  ","")&amp;IF(N(AB1534)&lt;=-Guide!$C$23,"▼ Chase  ",""))="","Stable",TRIM(IF(ISNUMBER(AD1534),IF(N(AD1534)&lt;=-Guide!$C$24,"▼ Bat Speed  ",IF(N(AD1534)&gt;=Guide!$C$24,"▲ Bat Speed  ","")),"")&amp;IF(N(Z1534)&gt;=Guide!$C$22,"▲ Contact  ","")&amp;IF(N(Z1534)&lt;=-Guide!$C$22,"▼ Contact  ","")&amp;IF(N(AB1534)&gt;=Guide!$C$23,"▲ Chase  ","")&amp;IF(N(AB1534)&lt;=-Guide!$C$23,"▼ Chase  ",""))))</f>
        <v>Stable</v>
      </c>
      <c r="AF1534" s="35" t="n">
        <f aca="false">MATCH(Counts!A1534,'Season Counts'!$A$2:$A$740,0)</f>
        <v>393</v>
      </c>
    </row>
    <row r="1535" customFormat="false" ht="15" hidden="false" customHeight="false" outlineLevel="0" collapsed="false">
      <c r="A1535" s="34" t="str">
        <f aca="false">Counts!B1535</f>
        <v>MIA</v>
      </c>
      <c r="B1535" s="5" t="str">
        <f aca="false">Counts!C1535</f>
        <v>Connor Norby</v>
      </c>
      <c r="C1535" s="34" t="str">
        <f aca="false">Counts!F1535</f>
        <v>Jun</v>
      </c>
      <c r="D1535" s="35" t="n">
        <f aca="false">IFERROR(Counts!P1535,"")</f>
        <v>36</v>
      </c>
      <c r="E1535" s="36" t="n">
        <f aca="false">IFERROR(Counts!R1535/Counts!Q1535,"")</f>
        <v>0.193548387096774</v>
      </c>
      <c r="F1535" s="36" t="n">
        <f aca="false">IFERROR((Counts!R1535+Counts!V1535+Counts!W1535)/(Counts!Q1535+Counts!V1535+Counts!W1535+Counts!X1535),"")</f>
        <v>0.305555555555556</v>
      </c>
      <c r="G1535" s="36" t="n">
        <f aca="false">IFERROR((Counts!R1535+Counts!S1535+2*Counts!T1535+3*Counts!U1535)/Counts!Q1535,"")</f>
        <v>0.290322580645161</v>
      </c>
      <c r="H1535" s="35" t="n">
        <f aca="false">IFERROR(Counts!U1535,"")</f>
        <v>0</v>
      </c>
      <c r="I1535" s="36" t="n">
        <f aca="false">IFERROR(Counts!Z1535/Counts!AA1535,"")</f>
        <v>0.276388888888889</v>
      </c>
      <c r="J1535" s="36" t="n">
        <f aca="false">IFERROR(Counts!AB1535/Counts!AA1535,"")</f>
        <v>0.211666666666667</v>
      </c>
      <c r="K1535" s="37" t="n">
        <f aca="false">IFERROR((Counts!AB1535-Counts!Z1535)/Counts!AA1535,"")</f>
        <v>-0.0647222222222222</v>
      </c>
      <c r="L1535" s="38" t="n">
        <f aca="false">IFERROR(Counts!Y1535/Counts!P1535,"")</f>
        <v>0.388888888888889</v>
      </c>
      <c r="M1535" s="38" t="n">
        <f aca="false">IFERROR(Counts!V1535/Counts!P1535,"")</f>
        <v>0.111111111111111</v>
      </c>
      <c r="N1535" s="38" t="n">
        <f aca="false">IFERROR(Counts!AD1535/Counts!AC1535,"")</f>
        <v>0</v>
      </c>
      <c r="O1535" s="38" t="n">
        <f aca="false">IFERROR(Counts!AE1535/Counts!AC1535,"")</f>
        <v>0.411764705882353</v>
      </c>
      <c r="P1535" s="39" t="n">
        <f aca="false">IFERROR(Counts!AG1535/Counts!AF1535,"")</f>
        <v>85.0941176470588</v>
      </c>
      <c r="Q1535" s="38" t="n">
        <f aca="false">IFERROR(Counts!AH1535/Counts!AC1535,"")</f>
        <v>0.176470588235294</v>
      </c>
      <c r="R1535" s="38" t="n">
        <f aca="false">IFERROR(Counts!N1535/Counts!M1535,"")</f>
        <v>0.32</v>
      </c>
      <c r="S1535" s="38" t="n">
        <f aca="false">IFERROR(Counts!K1535/Counts!J1535,"")</f>
        <v>0.785714285714286</v>
      </c>
      <c r="T1535" s="38" t="n">
        <f aca="false">IFERROR(Counts!I1535/Counts!H1535,"")</f>
        <v>0.397058823529412</v>
      </c>
      <c r="U1535" s="38" t="n">
        <f aca="false">IFERROR(1-Counts!L1535/Counts!K1535,"")</f>
        <v>0.727272727272727</v>
      </c>
      <c r="V1535" s="39" t="n">
        <f aca="false">IFERROR(Counts!AJ1535/Counts!AI1535,"")</f>
        <v>71.0293103448276</v>
      </c>
      <c r="W1535" s="38" t="n">
        <f aca="false">IFERROR(Counts!AK1535/Counts!AI1535,"")</f>
        <v>0.103448275862069</v>
      </c>
      <c r="X1535" s="40" t="n">
        <f aca="false">IFERROR(Counts!O1535,"")</f>
        <v>-1.774</v>
      </c>
      <c r="Y1535" s="36" t="n">
        <f aca="false">IFERROR(INDEX('Season Counts'!$Y$2:$Y$740,$AF1535)/INDEX('Season Counts'!$X$2:$X$740,$AF1535),"")</f>
        <v>0.281793991416309</v>
      </c>
      <c r="Z1535" s="37" t="n">
        <f aca="false">IFERROR(J1535-Y1535,"")</f>
        <v>-0.0701273247496423</v>
      </c>
      <c r="AA1535" s="38" t="n">
        <f aca="false">IFERROR(INDEX('Season Counts'!$K$2:$K$740,$AF1535)/INDEX('Season Counts'!$J$2:$J$740,$AF1535),"")</f>
        <v>0.273118279569893</v>
      </c>
      <c r="AB1535" s="41" t="n">
        <f aca="false">IFERROR(R1535-AA1535,"")</f>
        <v>0.0468817204301075</v>
      </c>
      <c r="AC1535" s="39" t="n">
        <f aca="false">IFERROR(INDEX('Season Counts'!$AG$2:$AG$740,$AF1535)/INDEX('Season Counts'!$AF$2:$AF$740,$AF1535),"")</f>
        <v>70.4966751918159</v>
      </c>
      <c r="AD1535" s="40" t="n">
        <f aca="false">IFERROR(V1535-AC1535,"")</f>
        <v>0.532635153011725</v>
      </c>
      <c r="AE1535" s="4" t="str">
        <f aca="false">IF(D1535&lt;Guide!$C$21,"Low PA",IF(TRIM(IF(ISNUMBER(AD1535),IF(N(AD1535)&lt;=-Guide!$C$24,"▼ Bat Speed  ",IF(N(AD1535)&gt;=Guide!$C$24,"▲ Bat Speed  ","")),"")&amp;IF(N(Z1535)&gt;=Guide!$C$22,"▲ Contact  ","")&amp;IF(N(Z1535)&lt;=-Guide!$C$22,"▼ Contact  ","")&amp;IF(N(AB1535)&gt;=Guide!$C$23,"▲ Chase  ","")&amp;IF(N(AB1535)&lt;=-Guide!$C$23,"▼ Chase  ",""))="","Stable",TRIM(IF(ISNUMBER(AD1535),IF(N(AD1535)&lt;=-Guide!$C$24,"▼ Bat Speed  ",IF(N(AD1535)&gt;=Guide!$C$24,"▲ Bat Speed  ","")),"")&amp;IF(N(Z1535)&gt;=Guide!$C$22,"▲ Contact  ","")&amp;IF(N(Z1535)&lt;=-Guide!$C$22,"▼ Contact  ","")&amp;IF(N(AB1535)&gt;=Guide!$C$23,"▲ Chase  ","")&amp;IF(N(AB1535)&lt;=-Guide!$C$23,"▼ Chase  ",""))))</f>
        <v>Low PA</v>
      </c>
      <c r="AF1535" s="35" t="n">
        <f aca="false">MATCH(Counts!A1535,'Season Counts'!$A$2:$A$740,0)</f>
        <v>393</v>
      </c>
    </row>
    <row r="1536" customFormat="false" ht="15" hidden="false" customHeight="false" outlineLevel="0" collapsed="false">
      <c r="A1536" s="34" t="str">
        <f aca="false">Counts!B1536</f>
        <v>MIA</v>
      </c>
      <c r="B1536" s="5" t="str">
        <f aca="false">Counts!C1536</f>
        <v>Leo Jiménez</v>
      </c>
      <c r="C1536" s="34" t="str">
        <f aca="false">Counts!F1536</f>
        <v>Mar-Apr</v>
      </c>
      <c r="D1536" s="35" t="n">
        <f aca="false">IFERROR(Counts!P1536,"")</f>
        <v>17</v>
      </c>
      <c r="E1536" s="36" t="n">
        <f aca="false">IFERROR(Counts!R1536/Counts!Q1536,"")</f>
        <v>0.230769230769231</v>
      </c>
      <c r="F1536" s="36" t="n">
        <f aca="false">IFERROR((Counts!R1536+Counts!V1536+Counts!W1536)/(Counts!Q1536+Counts!V1536+Counts!W1536+Counts!X1536),"")</f>
        <v>0.411764705882353</v>
      </c>
      <c r="G1536" s="36" t="n">
        <f aca="false">IFERROR((Counts!R1536+Counts!S1536+2*Counts!T1536+3*Counts!U1536)/Counts!Q1536,"")</f>
        <v>0.230769230769231</v>
      </c>
      <c r="H1536" s="35" t="n">
        <f aca="false">IFERROR(Counts!U1536,"")</f>
        <v>0</v>
      </c>
      <c r="I1536" s="36" t="n">
        <f aca="false">IFERROR(Counts!Z1536/Counts!AA1536,"")</f>
        <v>0.323529411764706</v>
      </c>
      <c r="J1536" s="36" t="n">
        <f aca="false">IFERROR(Counts!AB1536/Counts!AA1536,"")</f>
        <v>0.333764705882353</v>
      </c>
      <c r="K1536" s="37" t="n">
        <f aca="false">IFERROR((Counts!AB1536-Counts!Z1536)/Counts!AA1536,"")</f>
        <v>0.0102352941176471</v>
      </c>
      <c r="L1536" s="38" t="n">
        <f aca="false">IFERROR(Counts!Y1536/Counts!P1536,"")</f>
        <v>0.117647058823529</v>
      </c>
      <c r="M1536" s="38" t="n">
        <f aca="false">IFERROR(Counts!V1536/Counts!P1536,"")</f>
        <v>0.176470588235294</v>
      </c>
      <c r="N1536" s="38" t="n">
        <f aca="false">IFERROR(Counts!AD1536/Counts!AC1536,"")</f>
        <v>0</v>
      </c>
      <c r="O1536" s="38" t="n">
        <f aca="false">IFERROR(Counts!AE1536/Counts!AC1536,"")</f>
        <v>0.272727272727273</v>
      </c>
      <c r="P1536" s="39" t="n">
        <f aca="false">IFERROR(Counts!AG1536/Counts!AF1536,"")</f>
        <v>86.1272727272727</v>
      </c>
      <c r="Q1536" s="38" t="n">
        <f aca="false">IFERROR(Counts!AH1536/Counts!AC1536,"")</f>
        <v>0.181818181818182</v>
      </c>
      <c r="R1536" s="38" t="n">
        <f aca="false">IFERROR(Counts!N1536/Counts!M1536,"")</f>
        <v>0.166666666666667</v>
      </c>
      <c r="S1536" s="38" t="n">
        <f aca="false">IFERROR(Counts!K1536/Counts!J1536,"")</f>
        <v>0.620689655172414</v>
      </c>
      <c r="T1536" s="38" t="n">
        <f aca="false">IFERROR(Counts!I1536/Counts!H1536,"")</f>
        <v>0.125</v>
      </c>
      <c r="U1536" s="38" t="n">
        <f aca="false">IFERROR(1-Counts!L1536/Counts!K1536,"")</f>
        <v>0.944444444444444</v>
      </c>
      <c r="V1536" s="39" t="n">
        <f aca="false">IFERROR(Counts!AJ1536/Counts!AI1536,"")</f>
        <v>71.4857142857143</v>
      </c>
      <c r="W1536" s="38" t="n">
        <f aca="false">IFERROR(Counts!AK1536/Counts!AI1536,"")</f>
        <v>0.0952380952380952</v>
      </c>
      <c r="X1536" s="40" t="n">
        <f aca="false">IFERROR(Counts!O1536,"")</f>
        <v>-0.113</v>
      </c>
      <c r="Y1536" s="36" t="n">
        <f aca="false">IFERROR(INDEX('Season Counts'!$Y$2:$Y$740,$AF1536)/INDEX('Season Counts'!$X$2:$X$740,$AF1536),"")</f>
        <v>0.314333333333333</v>
      </c>
      <c r="Z1536" s="37" t="n">
        <f aca="false">IFERROR(J1536-Y1536,"")</f>
        <v>0.0194313725490197</v>
      </c>
      <c r="AA1536" s="38" t="n">
        <f aca="false">IFERROR(INDEX('Season Counts'!$K$2:$K$740,$AF1536)/INDEX('Season Counts'!$J$2:$J$740,$AF1536),"")</f>
        <v>0.261792452830189</v>
      </c>
      <c r="AB1536" s="41" t="n">
        <f aca="false">IFERROR(R1536-AA1536,"")</f>
        <v>-0.0951257861635221</v>
      </c>
      <c r="AC1536" s="39" t="n">
        <f aca="false">IFERROR(INDEX('Season Counts'!$AG$2:$AG$740,$AF1536)/INDEX('Season Counts'!$AF$2:$AF$740,$AF1536),"")</f>
        <v>71.9399305555556</v>
      </c>
      <c r="AD1536" s="40" t="n">
        <f aca="false">IFERROR(V1536-AC1536,"")</f>
        <v>-0.454216269841268</v>
      </c>
      <c r="AE1536" s="4" t="str">
        <f aca="false">IF(D1536&lt;Guide!$C$21,"Low PA",IF(TRIM(IF(ISNUMBER(AD1536),IF(N(AD1536)&lt;=-Guide!$C$24,"▼ Bat Speed  ",IF(N(AD1536)&gt;=Guide!$C$24,"▲ Bat Speed  ","")),"")&amp;IF(N(Z1536)&gt;=Guide!$C$22,"▲ Contact  ","")&amp;IF(N(Z1536)&lt;=-Guide!$C$22,"▼ Contact  ","")&amp;IF(N(AB1536)&gt;=Guide!$C$23,"▲ Chase  ","")&amp;IF(N(AB1536)&lt;=-Guide!$C$23,"▼ Chase  ",""))="","Stable",TRIM(IF(ISNUMBER(AD1536),IF(N(AD1536)&lt;=-Guide!$C$24,"▼ Bat Speed  ",IF(N(AD1536)&gt;=Guide!$C$24,"▲ Bat Speed  ","")),"")&amp;IF(N(Z1536)&gt;=Guide!$C$22,"▲ Contact  ","")&amp;IF(N(Z1536)&lt;=-Guide!$C$22,"▼ Contact  ","")&amp;IF(N(AB1536)&gt;=Guide!$C$23,"▲ Chase  ","")&amp;IF(N(AB1536)&lt;=-Guide!$C$23,"▼ Chase  ",""))))</f>
        <v>Low PA</v>
      </c>
      <c r="AF1536" s="35" t="n">
        <f aca="false">MATCH(Counts!A1536,'Season Counts'!$A$2:$A$740,0)</f>
        <v>394</v>
      </c>
    </row>
    <row r="1537" customFormat="false" ht="15" hidden="false" customHeight="false" outlineLevel="0" collapsed="false">
      <c r="A1537" s="34" t="str">
        <f aca="false">Counts!B1537</f>
        <v>MIA</v>
      </c>
      <c r="B1537" s="5" t="str">
        <f aca="false">Counts!C1537</f>
        <v>Leo Jiménez</v>
      </c>
      <c r="C1537" s="34" t="str">
        <f aca="false">Counts!F1537</f>
        <v>May</v>
      </c>
      <c r="D1537" s="35" t="n">
        <f aca="false">IFERROR(Counts!P1537,"")</f>
        <v>39</v>
      </c>
      <c r="E1537" s="36" t="n">
        <f aca="false">IFERROR(Counts!R1537/Counts!Q1537,"")</f>
        <v>0.235294117647059</v>
      </c>
      <c r="F1537" s="36" t="n">
        <f aca="false">IFERROR((Counts!R1537+Counts!V1537+Counts!W1537)/(Counts!Q1537+Counts!V1537+Counts!W1537+Counts!X1537),"")</f>
        <v>0.307692307692308</v>
      </c>
      <c r="G1537" s="36" t="n">
        <f aca="false">IFERROR((Counts!R1537+Counts!S1537+2*Counts!T1537+3*Counts!U1537)/Counts!Q1537,"")</f>
        <v>0.264705882352941</v>
      </c>
      <c r="H1537" s="35" t="n">
        <f aca="false">IFERROR(Counts!U1537,"")</f>
        <v>0</v>
      </c>
      <c r="I1537" s="36" t="n">
        <f aca="false">IFERROR(Counts!Z1537/Counts!AA1537,"")</f>
        <v>0.265384615384615</v>
      </c>
      <c r="J1537" s="36" t="n">
        <f aca="false">IFERROR(Counts!AB1537/Counts!AA1537,"")</f>
        <v>0.399410256410256</v>
      </c>
      <c r="K1537" s="37" t="n">
        <f aca="false">IFERROR((Counts!AB1537-Counts!Z1537)/Counts!AA1537,"")</f>
        <v>0.134025641025641</v>
      </c>
      <c r="L1537" s="38" t="n">
        <f aca="false">IFERROR(Counts!Y1537/Counts!P1537,"")</f>
        <v>0.17948717948718</v>
      </c>
      <c r="M1537" s="38" t="n">
        <f aca="false">IFERROR(Counts!V1537/Counts!P1537,"")</f>
        <v>0.0769230769230769</v>
      </c>
      <c r="N1537" s="38" t="n">
        <f aca="false">IFERROR(Counts!AD1537/Counts!AC1537,"")</f>
        <v>0.107142857142857</v>
      </c>
      <c r="O1537" s="38" t="n">
        <f aca="false">IFERROR(Counts!AE1537/Counts!AC1537,"")</f>
        <v>0.464285714285714</v>
      </c>
      <c r="P1537" s="39" t="n">
        <f aca="false">IFERROR(Counts!AG1537/Counts!AF1537,"")</f>
        <v>92.8857142857143</v>
      </c>
      <c r="Q1537" s="38" t="n">
        <f aca="false">IFERROR(Counts!AH1537/Counts!AC1537,"")</f>
        <v>0.392857142857143</v>
      </c>
      <c r="R1537" s="38" t="n">
        <f aca="false">IFERROR(Counts!N1537/Counts!M1537,"")</f>
        <v>0.308510638297872</v>
      </c>
      <c r="S1537" s="38" t="n">
        <f aca="false">IFERROR(Counts!K1537/Counts!J1537,"")</f>
        <v>0.704225352112676</v>
      </c>
      <c r="T1537" s="38" t="n">
        <f aca="false">IFERROR(Counts!I1537/Counts!H1537,"")</f>
        <v>0.164556962025316</v>
      </c>
      <c r="U1537" s="38" t="n">
        <f aca="false">IFERROR(1-Counts!L1537/Counts!K1537,"")</f>
        <v>0.9</v>
      </c>
      <c r="V1537" s="39" t="n">
        <f aca="false">IFERROR(Counts!AJ1537/Counts!AI1537,"")</f>
        <v>72.4916666666667</v>
      </c>
      <c r="W1537" s="38" t="n">
        <f aca="false">IFERROR(Counts!AK1537/Counts!AI1537,"")</f>
        <v>0.236111111111111</v>
      </c>
      <c r="X1537" s="40" t="n">
        <f aca="false">IFERROR(Counts!O1537,"")</f>
        <v>-2.787</v>
      </c>
      <c r="Y1537" s="36" t="n">
        <f aca="false">IFERROR(INDEX('Season Counts'!$Y$2:$Y$740,$AF1537)/INDEX('Season Counts'!$X$2:$X$740,$AF1537),"")</f>
        <v>0.314333333333333</v>
      </c>
      <c r="Z1537" s="37" t="n">
        <f aca="false">IFERROR(J1537-Y1537,"")</f>
        <v>0.0850769230769231</v>
      </c>
      <c r="AA1537" s="38" t="n">
        <f aca="false">IFERROR(INDEX('Season Counts'!$K$2:$K$740,$AF1537)/INDEX('Season Counts'!$J$2:$J$740,$AF1537),"")</f>
        <v>0.261792452830189</v>
      </c>
      <c r="AB1537" s="41" t="n">
        <f aca="false">IFERROR(R1537-AA1537,"")</f>
        <v>0.0467181854676836</v>
      </c>
      <c r="AC1537" s="39" t="n">
        <f aca="false">IFERROR(INDEX('Season Counts'!$AG$2:$AG$740,$AF1537)/INDEX('Season Counts'!$AF$2:$AF$740,$AF1537),"")</f>
        <v>71.9399305555556</v>
      </c>
      <c r="AD1537" s="40" t="n">
        <f aca="false">IFERROR(V1537-AC1537,"")</f>
        <v>0.551736111111097</v>
      </c>
      <c r="AE1537" s="4" t="str">
        <f aca="false">IF(D1537&lt;Guide!$C$21,"Low PA",IF(TRIM(IF(ISNUMBER(AD1537),IF(N(AD1537)&lt;=-Guide!$C$24,"▼ Bat Speed  ",IF(N(AD1537)&gt;=Guide!$C$24,"▲ Bat Speed  ","")),"")&amp;IF(N(Z1537)&gt;=Guide!$C$22,"▲ Contact  ","")&amp;IF(N(Z1537)&lt;=-Guide!$C$22,"▼ Contact  ","")&amp;IF(N(AB1537)&gt;=Guide!$C$23,"▲ Chase  ","")&amp;IF(N(AB1537)&lt;=-Guide!$C$23,"▼ Chase  ",""))="","Stable",TRIM(IF(ISNUMBER(AD1537),IF(N(AD1537)&lt;=-Guide!$C$24,"▼ Bat Speed  ",IF(N(AD1537)&gt;=Guide!$C$24,"▲ Bat Speed  ","")),"")&amp;IF(N(Z1537)&gt;=Guide!$C$22,"▲ Contact  ","")&amp;IF(N(Z1537)&lt;=-Guide!$C$22,"▼ Contact  ","")&amp;IF(N(AB1537)&gt;=Guide!$C$23,"▲ Chase  ","")&amp;IF(N(AB1537)&lt;=-Guide!$C$23,"▼ Chase  ",""))))</f>
        <v>Low PA</v>
      </c>
      <c r="AF1537" s="35" t="n">
        <f aca="false">MATCH(Counts!A1537,'Season Counts'!$A$2:$A$740,0)</f>
        <v>394</v>
      </c>
    </row>
    <row r="1538" customFormat="false" ht="15" hidden="false" customHeight="false" outlineLevel="0" collapsed="false">
      <c r="A1538" s="34" t="str">
        <f aca="false">Counts!B1538</f>
        <v>MIA</v>
      </c>
      <c r="B1538" s="5" t="str">
        <f aca="false">Counts!C1538</f>
        <v>Leo Jiménez</v>
      </c>
      <c r="C1538" s="34" t="str">
        <f aca="false">Counts!F1538</f>
        <v>Jun</v>
      </c>
      <c r="D1538" s="35" t="n">
        <f aca="false">IFERROR(Counts!P1538,"")</f>
        <v>44</v>
      </c>
      <c r="E1538" s="36" t="n">
        <f aca="false">IFERROR(Counts!R1538/Counts!Q1538,"")</f>
        <v>0.205128205128205</v>
      </c>
      <c r="F1538" s="36" t="n">
        <f aca="false">IFERROR((Counts!R1538+Counts!V1538+Counts!W1538)/(Counts!Q1538+Counts!V1538+Counts!W1538+Counts!X1538),"")</f>
        <v>0.295454545454545</v>
      </c>
      <c r="G1538" s="36" t="n">
        <f aca="false">IFERROR((Counts!R1538+Counts!S1538+2*Counts!T1538+3*Counts!U1538)/Counts!Q1538,"")</f>
        <v>0.282051282051282</v>
      </c>
      <c r="H1538" s="35" t="n">
        <f aca="false">IFERROR(Counts!U1538,"")</f>
        <v>0</v>
      </c>
      <c r="I1538" s="36" t="n">
        <f aca="false">IFERROR(Counts!Z1538/Counts!AA1538,"")</f>
        <v>0.273255813953488</v>
      </c>
      <c r="J1538" s="36" t="n">
        <f aca="false">IFERROR(Counts!AB1538/Counts!AA1538,"")</f>
        <v>0.234302325581395</v>
      </c>
      <c r="K1538" s="37" t="n">
        <f aca="false">IFERROR((Counts!AB1538-Counts!Z1538)/Counts!AA1538,"")</f>
        <v>-0.038953488372093</v>
      </c>
      <c r="L1538" s="38" t="n">
        <f aca="false">IFERROR(Counts!Y1538/Counts!P1538,"")</f>
        <v>0.295454545454545</v>
      </c>
      <c r="M1538" s="38" t="n">
        <f aca="false">IFERROR(Counts!V1538/Counts!P1538,"")</f>
        <v>0.0454545454545455</v>
      </c>
      <c r="N1538" s="38" t="n">
        <f aca="false">IFERROR(Counts!AD1538/Counts!AC1538,"")</f>
        <v>0</v>
      </c>
      <c r="O1538" s="38" t="n">
        <f aca="false">IFERROR(Counts!AE1538/Counts!AC1538,"")</f>
        <v>0.461538461538462</v>
      </c>
      <c r="P1538" s="39" t="n">
        <f aca="false">IFERROR(Counts!AG1538/Counts!AF1538,"")</f>
        <v>92.048</v>
      </c>
      <c r="Q1538" s="38" t="n">
        <f aca="false">IFERROR(Counts!AH1538/Counts!AC1538,"")</f>
        <v>0.230769230769231</v>
      </c>
      <c r="R1538" s="38" t="n">
        <f aca="false">IFERROR(Counts!N1538/Counts!M1538,"")</f>
        <v>0.28125</v>
      </c>
      <c r="S1538" s="38" t="n">
        <f aca="false">IFERROR(Counts!K1538/Counts!J1538,"")</f>
        <v>0.652173913043478</v>
      </c>
      <c r="T1538" s="38" t="n">
        <f aca="false">IFERROR(Counts!I1538/Counts!H1538,"")</f>
        <v>0.264367816091954</v>
      </c>
      <c r="U1538" s="38" t="n">
        <f aca="false">IFERROR(1-Counts!L1538/Counts!K1538,"")</f>
        <v>0.85</v>
      </c>
      <c r="V1538" s="39" t="n">
        <f aca="false">IFERROR(Counts!AJ1538/Counts!AI1538,"")</f>
        <v>71.704347826087</v>
      </c>
      <c r="W1538" s="38" t="n">
        <f aca="false">IFERROR(Counts!AK1538/Counts!AI1538,"")</f>
        <v>0.0869565217391304</v>
      </c>
      <c r="X1538" s="40" t="n">
        <f aca="false">IFERROR(Counts!O1538,"")</f>
        <v>-1.847</v>
      </c>
      <c r="Y1538" s="36" t="n">
        <f aca="false">IFERROR(INDEX('Season Counts'!$Y$2:$Y$740,$AF1538)/INDEX('Season Counts'!$X$2:$X$740,$AF1538),"")</f>
        <v>0.314333333333333</v>
      </c>
      <c r="Z1538" s="37" t="n">
        <f aca="false">IFERROR(J1538-Y1538,"")</f>
        <v>-0.080031007751938</v>
      </c>
      <c r="AA1538" s="38" t="n">
        <f aca="false">IFERROR(INDEX('Season Counts'!$K$2:$K$740,$AF1538)/INDEX('Season Counts'!$J$2:$J$740,$AF1538),"")</f>
        <v>0.261792452830189</v>
      </c>
      <c r="AB1538" s="41" t="n">
        <f aca="false">IFERROR(R1538-AA1538,"")</f>
        <v>0.0194575471698113</v>
      </c>
      <c r="AC1538" s="39" t="n">
        <f aca="false">IFERROR(INDEX('Season Counts'!$AG$2:$AG$740,$AF1538)/INDEX('Season Counts'!$AF$2:$AF$740,$AF1538),"")</f>
        <v>71.9399305555556</v>
      </c>
      <c r="AD1538" s="40" t="n">
        <f aca="false">IFERROR(V1538-AC1538,"")</f>
        <v>-0.235582729468604</v>
      </c>
      <c r="AE1538" s="4" t="str">
        <f aca="false">IF(D1538&lt;Guide!$C$21,"Low PA",IF(TRIM(IF(ISNUMBER(AD1538),IF(N(AD1538)&lt;=-Guide!$C$24,"▼ Bat Speed  ",IF(N(AD1538)&gt;=Guide!$C$24,"▲ Bat Speed  ","")),"")&amp;IF(N(Z1538)&gt;=Guide!$C$22,"▲ Contact  ","")&amp;IF(N(Z1538)&lt;=-Guide!$C$22,"▼ Contact  ","")&amp;IF(N(AB1538)&gt;=Guide!$C$23,"▲ Chase  ","")&amp;IF(N(AB1538)&lt;=-Guide!$C$23,"▼ Chase  ",""))="","Stable",TRIM(IF(ISNUMBER(AD1538),IF(N(AD1538)&lt;=-Guide!$C$24,"▼ Bat Speed  ",IF(N(AD1538)&gt;=Guide!$C$24,"▲ Bat Speed  ","")),"")&amp;IF(N(Z1538)&gt;=Guide!$C$22,"▲ Contact  ","")&amp;IF(N(Z1538)&lt;=-Guide!$C$22,"▼ Contact  ","")&amp;IF(N(AB1538)&gt;=Guide!$C$23,"▲ Chase  ","")&amp;IF(N(AB1538)&lt;=-Guide!$C$23,"▼ Chase  ",""))))</f>
        <v>▼ Contact</v>
      </c>
      <c r="AF1538" s="35" t="n">
        <f aca="false">MATCH(Counts!A1538,'Season Counts'!$A$2:$A$740,0)</f>
        <v>394</v>
      </c>
    </row>
    <row r="1539" customFormat="false" ht="15" hidden="false" customHeight="false" outlineLevel="0" collapsed="false">
      <c r="A1539" s="34" t="str">
        <f aca="false">Counts!B1539</f>
        <v>MIA</v>
      </c>
      <c r="B1539" s="5" t="str">
        <f aca="false">Counts!C1539</f>
        <v>Leo Jiménez</v>
      </c>
      <c r="C1539" s="34" t="str">
        <f aca="false">Counts!F1539</f>
        <v>Jul</v>
      </c>
      <c r="D1539" s="35" t="n">
        <f aca="false">IFERROR(Counts!P1539,"")</f>
        <v>38</v>
      </c>
      <c r="E1539" s="36" t="n">
        <f aca="false">IFERROR(Counts!R1539/Counts!Q1539,"")</f>
        <v>0.181818181818182</v>
      </c>
      <c r="F1539" s="36" t="n">
        <f aca="false">IFERROR((Counts!R1539+Counts!V1539+Counts!W1539)/(Counts!Q1539+Counts!V1539+Counts!W1539+Counts!X1539),"")</f>
        <v>0.289473684210526</v>
      </c>
      <c r="G1539" s="36" t="n">
        <f aca="false">IFERROR((Counts!R1539+Counts!S1539+2*Counts!T1539+3*Counts!U1539)/Counts!Q1539,"")</f>
        <v>0.363636363636364</v>
      </c>
      <c r="H1539" s="35" t="n">
        <f aca="false">IFERROR(Counts!U1539,"")</f>
        <v>2</v>
      </c>
      <c r="I1539" s="36" t="n">
        <f aca="false">IFERROR(Counts!Z1539/Counts!AA1539,"")</f>
        <v>0.292105263157895</v>
      </c>
      <c r="J1539" s="36" t="n">
        <f aca="false">IFERROR(Counts!AB1539/Counts!AA1539,"")</f>
        <v>0.362289473684211</v>
      </c>
      <c r="K1539" s="37" t="n">
        <f aca="false">IFERROR((Counts!AB1539-Counts!Z1539)/Counts!AA1539,"")</f>
        <v>0.0701842105263158</v>
      </c>
      <c r="L1539" s="38" t="n">
        <f aca="false">IFERROR(Counts!Y1539/Counts!P1539,"")</f>
        <v>0.105263157894737</v>
      </c>
      <c r="M1539" s="38" t="n">
        <f aca="false">IFERROR(Counts!V1539/Counts!P1539,"")</f>
        <v>0.105263157894737</v>
      </c>
      <c r="N1539" s="38" t="n">
        <f aca="false">IFERROR(Counts!AD1539/Counts!AC1539,"")</f>
        <v>0.0689655172413793</v>
      </c>
      <c r="O1539" s="38" t="n">
        <f aca="false">IFERROR(Counts!AE1539/Counts!AC1539,"")</f>
        <v>0.517241379310345</v>
      </c>
      <c r="P1539" s="39" t="n">
        <f aca="false">IFERROR(Counts!AG1539/Counts!AF1539,"")</f>
        <v>90.9172413793103</v>
      </c>
      <c r="Q1539" s="38" t="n">
        <f aca="false">IFERROR(Counts!AH1539/Counts!AC1539,"")</f>
        <v>0.413793103448276</v>
      </c>
      <c r="R1539" s="38" t="n">
        <f aca="false">IFERROR(Counts!N1539/Counts!M1539,"")</f>
        <v>0.160493827160494</v>
      </c>
      <c r="S1539" s="38" t="n">
        <f aca="false">IFERROR(Counts!K1539/Counts!J1539,"")</f>
        <v>0.619718309859155</v>
      </c>
      <c r="T1539" s="38" t="n">
        <f aca="false">IFERROR(Counts!I1539/Counts!H1539,"")</f>
        <v>0.210526315789474</v>
      </c>
      <c r="U1539" s="38" t="n">
        <f aca="false">IFERROR(1-Counts!L1539/Counts!K1539,"")</f>
        <v>0.840909090909091</v>
      </c>
      <c r="V1539" s="39" t="n">
        <f aca="false">IFERROR(Counts!AJ1539/Counts!AI1539,"")</f>
        <v>72.1407407407407</v>
      </c>
      <c r="W1539" s="38" t="n">
        <f aca="false">IFERROR(Counts!AK1539/Counts!AI1539,"")</f>
        <v>0.185185185185185</v>
      </c>
      <c r="X1539" s="40" t="n">
        <f aca="false">IFERROR(Counts!O1539,"")</f>
        <v>-1.1</v>
      </c>
      <c r="Y1539" s="36" t="n">
        <f aca="false">IFERROR(INDEX('Season Counts'!$Y$2:$Y$740,$AF1539)/INDEX('Season Counts'!$X$2:$X$740,$AF1539),"")</f>
        <v>0.314333333333333</v>
      </c>
      <c r="Z1539" s="37" t="n">
        <f aca="false">IFERROR(J1539-Y1539,"")</f>
        <v>0.0479561403508772</v>
      </c>
      <c r="AA1539" s="38" t="n">
        <f aca="false">IFERROR(INDEX('Season Counts'!$K$2:$K$740,$AF1539)/INDEX('Season Counts'!$J$2:$J$740,$AF1539),"")</f>
        <v>0.261792452830189</v>
      </c>
      <c r="AB1539" s="41" t="n">
        <f aca="false">IFERROR(R1539-AA1539,"")</f>
        <v>-0.101298625669695</v>
      </c>
      <c r="AC1539" s="39" t="n">
        <f aca="false">IFERROR(INDEX('Season Counts'!$AG$2:$AG$740,$AF1539)/INDEX('Season Counts'!$AF$2:$AF$740,$AF1539),"")</f>
        <v>71.9399305555556</v>
      </c>
      <c r="AD1539" s="40" t="n">
        <f aca="false">IFERROR(V1539-AC1539,"")</f>
        <v>0.200810185185176</v>
      </c>
      <c r="AE1539" s="4" t="str">
        <f aca="false">IF(D1539&lt;Guide!$C$21,"Low PA",IF(TRIM(IF(ISNUMBER(AD1539),IF(N(AD1539)&lt;=-Guide!$C$24,"▼ Bat Speed  ",IF(N(AD1539)&gt;=Guide!$C$24,"▲ Bat Speed  ","")),"")&amp;IF(N(Z1539)&gt;=Guide!$C$22,"▲ Contact  ","")&amp;IF(N(Z1539)&lt;=-Guide!$C$22,"▼ Contact  ","")&amp;IF(N(AB1539)&gt;=Guide!$C$23,"▲ Chase  ","")&amp;IF(N(AB1539)&lt;=-Guide!$C$23,"▼ Chase  ",""))="","Stable",TRIM(IF(ISNUMBER(AD1539),IF(N(AD1539)&lt;=-Guide!$C$24,"▼ Bat Speed  ",IF(N(AD1539)&gt;=Guide!$C$24,"▲ Bat Speed  ","")),"")&amp;IF(N(Z1539)&gt;=Guide!$C$22,"▲ Contact  ","")&amp;IF(N(Z1539)&lt;=-Guide!$C$22,"▼ Contact  ","")&amp;IF(N(AB1539)&gt;=Guide!$C$23,"▲ Chase  ","")&amp;IF(N(AB1539)&lt;=-Guide!$C$23,"▼ Chase  ",""))))</f>
        <v>Low PA</v>
      </c>
      <c r="AF1539" s="35" t="n">
        <f aca="false">MATCH(Counts!A1539,'Season Counts'!$A$2:$A$740,0)</f>
        <v>394</v>
      </c>
    </row>
    <row r="1540" customFormat="false" ht="15" hidden="false" customHeight="false" outlineLevel="0" collapsed="false">
      <c r="A1540" s="34" t="str">
        <f aca="false">Counts!B1540</f>
        <v>MIA</v>
      </c>
      <c r="B1540" s="5" t="str">
        <f aca="false">Counts!C1540</f>
        <v>Leo Jiménez</v>
      </c>
      <c r="C1540" s="34" t="str">
        <f aca="false">Counts!F1540</f>
        <v>Aug</v>
      </c>
      <c r="D1540" s="35" t="n">
        <f aca="false">IFERROR(Counts!P1540,"")</f>
        <v>56</v>
      </c>
      <c r="E1540" s="36" t="n">
        <f aca="false">IFERROR(Counts!R1540/Counts!Q1540,"")</f>
        <v>0.170212765957447</v>
      </c>
      <c r="F1540" s="36" t="n">
        <f aca="false">IFERROR((Counts!R1540+Counts!V1540+Counts!W1540)/(Counts!Q1540+Counts!V1540+Counts!W1540+Counts!X1540),"")</f>
        <v>0.290909090909091</v>
      </c>
      <c r="G1540" s="36" t="n">
        <f aca="false">IFERROR((Counts!R1540+Counts!S1540+2*Counts!T1540+3*Counts!U1540)/Counts!Q1540,"")</f>
        <v>0.170212765957447</v>
      </c>
      <c r="H1540" s="35" t="n">
        <f aca="false">IFERROR(Counts!U1540,"")</f>
        <v>0</v>
      </c>
      <c r="I1540" s="36" t="n">
        <f aca="false">IFERROR(Counts!Z1540/Counts!AA1540,"")</f>
        <v>0.232727272727273</v>
      </c>
      <c r="J1540" s="36" t="n">
        <f aca="false">IFERROR(Counts!AB1540/Counts!AA1540,"")</f>
        <v>0.277436363636364</v>
      </c>
      <c r="K1540" s="37" t="n">
        <f aca="false">IFERROR((Counts!AB1540-Counts!Z1540)/Counts!AA1540,"")</f>
        <v>0.0447090909090909</v>
      </c>
      <c r="L1540" s="38" t="n">
        <f aca="false">IFERROR(Counts!Y1540/Counts!P1540,"")</f>
        <v>0.214285714285714</v>
      </c>
      <c r="M1540" s="38" t="n">
        <f aca="false">IFERROR(Counts!V1540/Counts!P1540,"")</f>
        <v>0.107142857142857</v>
      </c>
      <c r="N1540" s="38" t="n">
        <f aca="false">IFERROR(Counts!AD1540/Counts!AC1540,"")</f>
        <v>0</v>
      </c>
      <c r="O1540" s="38" t="n">
        <f aca="false">IFERROR(Counts!AE1540/Counts!AC1540,"")</f>
        <v>0.25</v>
      </c>
      <c r="P1540" s="39" t="n">
        <f aca="false">IFERROR(Counts!AG1540/Counts!AF1540,"")</f>
        <v>85.0888888888889</v>
      </c>
      <c r="Q1540" s="38" t="n">
        <f aca="false">IFERROR(Counts!AH1540/Counts!AC1540,"")</f>
        <v>0.305555555555556</v>
      </c>
      <c r="R1540" s="38" t="n">
        <f aca="false">IFERROR(Counts!N1540/Counts!M1540,"")</f>
        <v>0.307692307692308</v>
      </c>
      <c r="S1540" s="38" t="n">
        <f aca="false">IFERROR(Counts!K1540/Counts!J1540,"")</f>
        <v>0.522727272727273</v>
      </c>
      <c r="T1540" s="38" t="n">
        <f aca="false">IFERROR(Counts!I1540/Counts!H1540,"")</f>
        <v>0.25609756097561</v>
      </c>
      <c r="U1540" s="38" t="n">
        <f aca="false">IFERROR(1-Counts!L1540/Counts!K1540,"")</f>
        <v>0.934782608695652</v>
      </c>
      <c r="V1540" s="39" t="n">
        <f aca="false">IFERROR(Counts!AJ1540/Counts!AI1540,"")</f>
        <v>71.5958333333333</v>
      </c>
      <c r="W1540" s="38" t="n">
        <f aca="false">IFERROR(Counts!AK1540/Counts!AI1540,"")</f>
        <v>0.166666666666667</v>
      </c>
      <c r="X1540" s="40" t="n">
        <f aca="false">IFERROR(Counts!O1540,"")</f>
        <v>-4.538</v>
      </c>
      <c r="Y1540" s="36" t="n">
        <f aca="false">IFERROR(INDEX('Season Counts'!$Y$2:$Y$740,$AF1540)/INDEX('Season Counts'!$X$2:$X$740,$AF1540),"")</f>
        <v>0.314333333333333</v>
      </c>
      <c r="Z1540" s="37" t="n">
        <f aca="false">IFERROR(J1540-Y1540,"")</f>
        <v>-0.0368969696969697</v>
      </c>
      <c r="AA1540" s="38" t="n">
        <f aca="false">IFERROR(INDEX('Season Counts'!$K$2:$K$740,$AF1540)/INDEX('Season Counts'!$J$2:$J$740,$AF1540),"")</f>
        <v>0.261792452830189</v>
      </c>
      <c r="AB1540" s="41" t="n">
        <f aca="false">IFERROR(R1540-AA1540,"")</f>
        <v>0.045899854862119</v>
      </c>
      <c r="AC1540" s="39" t="n">
        <f aca="false">IFERROR(INDEX('Season Counts'!$AG$2:$AG$740,$AF1540)/INDEX('Season Counts'!$AF$2:$AF$740,$AF1540),"")</f>
        <v>71.9399305555556</v>
      </c>
      <c r="AD1540" s="40" t="n">
        <f aca="false">IFERROR(V1540-AC1540,"")</f>
        <v>-0.344097222222231</v>
      </c>
      <c r="AE1540" s="4" t="str">
        <f aca="false">IF(D1540&lt;Guide!$C$21,"Low PA",IF(TRIM(IF(ISNUMBER(AD1540),IF(N(AD1540)&lt;=-Guide!$C$24,"▼ Bat Speed  ",IF(N(AD1540)&gt;=Guide!$C$24,"▲ Bat Speed  ","")),"")&amp;IF(N(Z1540)&gt;=Guide!$C$22,"▲ Contact  ","")&amp;IF(N(Z1540)&lt;=-Guide!$C$22,"▼ Contact  ","")&amp;IF(N(AB1540)&gt;=Guide!$C$23,"▲ Chase  ","")&amp;IF(N(AB1540)&lt;=-Guide!$C$23,"▼ Chase  ",""))="","Stable",TRIM(IF(ISNUMBER(AD1540),IF(N(AD1540)&lt;=-Guide!$C$24,"▼ Bat Speed  ",IF(N(AD1540)&gt;=Guide!$C$24,"▲ Bat Speed  ","")),"")&amp;IF(N(Z1540)&gt;=Guide!$C$22,"▲ Contact  ","")&amp;IF(N(Z1540)&lt;=-Guide!$C$22,"▼ Contact  ","")&amp;IF(N(AB1540)&gt;=Guide!$C$23,"▲ Chase  ","")&amp;IF(N(AB1540)&lt;=-Guide!$C$23,"▼ Chase  ",""))))</f>
        <v>▲ Chase</v>
      </c>
      <c r="AF1540" s="35" t="n">
        <f aca="false">MATCH(Counts!A1540,'Season Counts'!$A$2:$A$740,0)</f>
        <v>394</v>
      </c>
    </row>
    <row r="1541" customFormat="false" ht="15" hidden="false" customHeight="false" outlineLevel="0" collapsed="false">
      <c r="A1541" s="34" t="str">
        <f aca="false">Counts!B1541</f>
        <v>MIA</v>
      </c>
      <c r="B1541" s="5" t="str">
        <f aca="false">Counts!C1541</f>
        <v>Graham Pauley</v>
      </c>
      <c r="C1541" s="34" t="str">
        <f aca="false">Counts!F1541</f>
        <v>Mar-Apr</v>
      </c>
      <c r="D1541" s="35" t="n">
        <f aca="false">IFERROR(Counts!P1541,"")</f>
        <v>72</v>
      </c>
      <c r="E1541" s="36" t="n">
        <f aca="false">IFERROR(Counts!R1541/Counts!Q1541,"")</f>
        <v>0.194029850746269</v>
      </c>
      <c r="F1541" s="36" t="n">
        <f aca="false">IFERROR((Counts!R1541+Counts!V1541+Counts!W1541)/(Counts!Q1541+Counts!V1541+Counts!W1541+Counts!X1541),"")</f>
        <v>0.23943661971831</v>
      </c>
      <c r="G1541" s="36" t="n">
        <f aca="false">IFERROR((Counts!R1541+Counts!S1541+2*Counts!T1541+3*Counts!U1541)/Counts!Q1541,"")</f>
        <v>0.328358208955224</v>
      </c>
      <c r="H1541" s="35" t="n">
        <f aca="false">IFERROR(Counts!U1541,"")</f>
        <v>1</v>
      </c>
      <c r="I1541" s="36" t="n">
        <f aca="false">IFERROR(Counts!Z1541/Counts!AA1541,"")</f>
        <v>0.249295774647887</v>
      </c>
      <c r="J1541" s="36" t="n">
        <f aca="false">IFERROR(Counts!AB1541/Counts!AA1541,"")</f>
        <v>0.187943661971831</v>
      </c>
      <c r="K1541" s="37" t="n">
        <f aca="false">IFERROR((Counts!AB1541-Counts!Z1541)/Counts!AA1541,"")</f>
        <v>-0.0613521126760563</v>
      </c>
      <c r="L1541" s="38" t="n">
        <f aca="false">IFERROR(Counts!Y1541/Counts!P1541,"")</f>
        <v>0.263888888888889</v>
      </c>
      <c r="M1541" s="38" t="n">
        <f aca="false">IFERROR(Counts!V1541/Counts!P1541,"")</f>
        <v>0.0555555555555556</v>
      </c>
      <c r="N1541" s="38" t="n">
        <f aca="false">IFERROR(Counts!AD1541/Counts!AC1541,"")</f>
        <v>0.0408163265306122</v>
      </c>
      <c r="O1541" s="38" t="n">
        <f aca="false">IFERROR(Counts!AE1541/Counts!AC1541,"")</f>
        <v>0.204081632653061</v>
      </c>
      <c r="P1541" s="39" t="n">
        <f aca="false">IFERROR(Counts!AG1541/Counts!AF1541,"")</f>
        <v>83.034693877551</v>
      </c>
      <c r="Q1541" s="38" t="n">
        <f aca="false">IFERROR(Counts!AH1541/Counts!AC1541,"")</f>
        <v>0.26530612244898</v>
      </c>
      <c r="R1541" s="38" t="n">
        <f aca="false">IFERROR(Counts!N1541/Counts!M1541,"")</f>
        <v>0.232258064516129</v>
      </c>
      <c r="S1541" s="38" t="n">
        <f aca="false">IFERROR(Counts!K1541/Counts!J1541,"")</f>
        <v>0.63448275862069</v>
      </c>
      <c r="T1541" s="38" t="n">
        <f aca="false">IFERROR(Counts!I1541/Counts!H1541,"")</f>
        <v>0.2265625</v>
      </c>
      <c r="U1541" s="38" t="n">
        <f aca="false">IFERROR(1-Counts!L1541/Counts!K1541,"")</f>
        <v>0.858695652173913</v>
      </c>
      <c r="V1541" s="39" t="n">
        <f aca="false">IFERROR(Counts!AJ1541/Counts!AI1541,"")</f>
        <v>71.7818965517242</v>
      </c>
      <c r="W1541" s="38" t="n">
        <f aca="false">IFERROR(Counts!AK1541/Counts!AI1541,"")</f>
        <v>0.206896551724138</v>
      </c>
      <c r="X1541" s="40" t="n">
        <f aca="false">IFERROR(Counts!O1541,"")</f>
        <v>-3.729</v>
      </c>
      <c r="Y1541" s="36" t="n">
        <f aca="false">IFERROR(INDEX('Season Counts'!$Y$2:$Y$740,$AF1541)/INDEX('Season Counts'!$X$2:$X$740,$AF1541),"")</f>
        <v>0.243447368421053</v>
      </c>
      <c r="Z1541" s="37" t="n">
        <f aca="false">IFERROR(J1541-Y1541,"")</f>
        <v>-0.0555037064492216</v>
      </c>
      <c r="AA1541" s="38" t="n">
        <f aca="false">IFERROR(INDEX('Season Counts'!$K$2:$K$740,$AF1541)/INDEX('Season Counts'!$J$2:$J$740,$AF1541),"")</f>
        <v>0.308383233532934</v>
      </c>
      <c r="AB1541" s="41" t="n">
        <f aca="false">IFERROR(R1541-AA1541,"")</f>
        <v>-0.0761251690168051</v>
      </c>
      <c r="AC1541" s="39" t="n">
        <f aca="false">IFERROR(INDEX('Season Counts'!$AG$2:$AG$740,$AF1541)/INDEX('Season Counts'!$AF$2:$AF$740,$AF1541),"")</f>
        <v>71.8355805243446</v>
      </c>
      <c r="AD1541" s="40" t="n">
        <f aca="false">IFERROR(V1541-AC1541,"")</f>
        <v>-0.0536839726204192</v>
      </c>
      <c r="AE1541" s="4" t="str">
        <f aca="false">IF(D1541&lt;Guide!$C$21,"Low PA",IF(TRIM(IF(ISNUMBER(AD1541),IF(N(AD1541)&lt;=-Guide!$C$24,"▼ Bat Speed  ",IF(N(AD1541)&gt;=Guide!$C$24,"▲ Bat Speed  ","")),"")&amp;IF(N(Z1541)&gt;=Guide!$C$22,"▲ Contact  ","")&amp;IF(N(Z1541)&lt;=-Guide!$C$22,"▼ Contact  ","")&amp;IF(N(AB1541)&gt;=Guide!$C$23,"▲ Chase  ","")&amp;IF(N(AB1541)&lt;=-Guide!$C$23,"▼ Chase  ",""))="","Stable",TRIM(IF(ISNUMBER(AD1541),IF(N(AD1541)&lt;=-Guide!$C$24,"▼ Bat Speed  ",IF(N(AD1541)&gt;=Guide!$C$24,"▲ Bat Speed  ","")),"")&amp;IF(N(Z1541)&gt;=Guide!$C$22,"▲ Contact  ","")&amp;IF(N(Z1541)&lt;=-Guide!$C$22,"▼ Contact  ","")&amp;IF(N(AB1541)&gt;=Guide!$C$23,"▲ Chase  ","")&amp;IF(N(AB1541)&lt;=-Guide!$C$23,"▼ Chase  ",""))))</f>
        <v>▼ Contact ▼ Chase</v>
      </c>
      <c r="AF1541" s="35" t="n">
        <f aca="false">MATCH(Counts!A1541,'Season Counts'!$A$2:$A$740,0)</f>
        <v>395</v>
      </c>
    </row>
    <row r="1542" customFormat="false" ht="15" hidden="false" customHeight="false" outlineLevel="0" collapsed="false">
      <c r="A1542" s="34" t="str">
        <f aca="false">Counts!B1542</f>
        <v>MIA</v>
      </c>
      <c r="B1542" s="5" t="str">
        <f aca="false">Counts!C1542</f>
        <v>Graham Pauley</v>
      </c>
      <c r="C1542" s="34" t="str">
        <f aca="false">Counts!F1542</f>
        <v>May</v>
      </c>
      <c r="D1542" s="35" t="n">
        <f aca="false">IFERROR(Counts!P1542,"")</f>
        <v>19</v>
      </c>
      <c r="E1542" s="36" t="n">
        <f aca="false">IFERROR(Counts!R1542/Counts!Q1542,"")</f>
        <v>0.0555555555555556</v>
      </c>
      <c r="F1542" s="36" t="n">
        <f aca="false">IFERROR((Counts!R1542+Counts!V1542+Counts!W1542)/(Counts!Q1542+Counts!V1542+Counts!W1542+Counts!X1542),"")</f>
        <v>0.105263157894737</v>
      </c>
      <c r="G1542" s="36" t="n">
        <f aca="false">IFERROR((Counts!R1542+Counts!S1542+2*Counts!T1542+3*Counts!U1542)/Counts!Q1542,"")</f>
        <v>0.0555555555555556</v>
      </c>
      <c r="H1542" s="35" t="n">
        <f aca="false">IFERROR(Counts!U1542,"")</f>
        <v>0</v>
      </c>
      <c r="I1542" s="36" t="n">
        <f aca="false">IFERROR(Counts!Z1542/Counts!AA1542,"")</f>
        <v>0.0842105263157895</v>
      </c>
      <c r="J1542" s="36" t="n">
        <f aca="false">IFERROR(Counts!AB1542/Counts!AA1542,"")</f>
        <v>0.197684210526316</v>
      </c>
      <c r="K1542" s="37" t="n">
        <f aca="false">IFERROR((Counts!AB1542-Counts!Z1542)/Counts!AA1542,"")</f>
        <v>0.113473684210526</v>
      </c>
      <c r="L1542" s="38" t="n">
        <f aca="false">IFERROR(Counts!Y1542/Counts!P1542,"")</f>
        <v>0.157894736842105</v>
      </c>
      <c r="M1542" s="38" t="n">
        <f aca="false">IFERROR(Counts!V1542/Counts!P1542,"")</f>
        <v>0.0526315789473684</v>
      </c>
      <c r="N1542" s="38" t="n">
        <f aca="false">IFERROR(Counts!AD1542/Counts!AC1542,"")</f>
        <v>0</v>
      </c>
      <c r="O1542" s="38" t="n">
        <f aca="false">IFERROR(Counts!AE1542/Counts!AC1542,"")</f>
        <v>0.133333333333333</v>
      </c>
      <c r="P1542" s="39" t="n">
        <f aca="false">IFERROR(Counts!AG1542/Counts!AF1542,"")</f>
        <v>81.0466666666667</v>
      </c>
      <c r="Q1542" s="38" t="n">
        <f aca="false">IFERROR(Counts!AH1542/Counts!AC1542,"")</f>
        <v>0.4</v>
      </c>
      <c r="R1542" s="38" t="n">
        <f aca="false">IFERROR(Counts!N1542/Counts!M1542,"")</f>
        <v>0.318181818181818</v>
      </c>
      <c r="S1542" s="38" t="n">
        <f aca="false">IFERROR(Counts!K1542/Counts!J1542,"")</f>
        <v>0.696969696969697</v>
      </c>
      <c r="T1542" s="38" t="n">
        <f aca="false">IFERROR(Counts!I1542/Counts!H1542,"")</f>
        <v>0.135135135135135</v>
      </c>
      <c r="U1542" s="38" t="n">
        <f aca="false">IFERROR(1-Counts!L1542/Counts!K1542,"")</f>
        <v>0.956521739130435</v>
      </c>
      <c r="V1542" s="39" t="n">
        <f aca="false">IFERROR(Counts!AJ1542/Counts!AI1542,"")</f>
        <v>71.2058823529412</v>
      </c>
      <c r="W1542" s="38" t="n">
        <f aca="false">IFERROR(Counts!AK1542/Counts!AI1542,"")</f>
        <v>0.205882352941176</v>
      </c>
      <c r="X1542" s="40" t="n">
        <f aca="false">IFERROR(Counts!O1542,"")</f>
        <v>-3.835</v>
      </c>
      <c r="Y1542" s="36" t="n">
        <f aca="false">IFERROR(INDEX('Season Counts'!$Y$2:$Y$740,$AF1542)/INDEX('Season Counts'!$X$2:$X$740,$AF1542),"")</f>
        <v>0.243447368421053</v>
      </c>
      <c r="Z1542" s="37" t="n">
        <f aca="false">IFERROR(J1542-Y1542,"")</f>
        <v>-0.0457631578947368</v>
      </c>
      <c r="AA1542" s="38" t="n">
        <f aca="false">IFERROR(INDEX('Season Counts'!$K$2:$K$740,$AF1542)/INDEX('Season Counts'!$J$2:$J$740,$AF1542),"")</f>
        <v>0.308383233532934</v>
      </c>
      <c r="AB1542" s="41" t="n">
        <f aca="false">IFERROR(R1542-AA1542,"")</f>
        <v>0.00979858464888406</v>
      </c>
      <c r="AC1542" s="39" t="n">
        <f aca="false">IFERROR(INDEX('Season Counts'!$AG$2:$AG$740,$AF1542)/INDEX('Season Counts'!$AF$2:$AF$740,$AF1542),"")</f>
        <v>71.8355805243446</v>
      </c>
      <c r="AD1542" s="40" t="n">
        <f aca="false">IFERROR(V1542-AC1542,"")</f>
        <v>-0.629698171403391</v>
      </c>
      <c r="AE1542" s="4" t="str">
        <f aca="false">IF(D1542&lt;Guide!$C$21,"Low PA",IF(TRIM(IF(ISNUMBER(AD1542),IF(N(AD1542)&lt;=-Guide!$C$24,"▼ Bat Speed  ",IF(N(AD1542)&gt;=Guide!$C$24,"▲ Bat Speed  ","")),"")&amp;IF(N(Z1542)&gt;=Guide!$C$22,"▲ Contact  ","")&amp;IF(N(Z1542)&lt;=-Guide!$C$22,"▼ Contact  ","")&amp;IF(N(AB1542)&gt;=Guide!$C$23,"▲ Chase  ","")&amp;IF(N(AB1542)&lt;=-Guide!$C$23,"▼ Chase  ",""))="","Stable",TRIM(IF(ISNUMBER(AD1542),IF(N(AD1542)&lt;=-Guide!$C$24,"▼ Bat Speed  ",IF(N(AD1542)&gt;=Guide!$C$24,"▲ Bat Speed  ","")),"")&amp;IF(N(Z1542)&gt;=Guide!$C$22,"▲ Contact  ","")&amp;IF(N(Z1542)&lt;=-Guide!$C$22,"▼ Contact  ","")&amp;IF(N(AB1542)&gt;=Guide!$C$23,"▲ Chase  ","")&amp;IF(N(AB1542)&lt;=-Guide!$C$23,"▼ Chase  ",""))))</f>
        <v>Low PA</v>
      </c>
      <c r="AF1542" s="35" t="n">
        <f aca="false">MATCH(Counts!A1542,'Season Counts'!$A$2:$A$740,0)</f>
        <v>395</v>
      </c>
    </row>
    <row r="1543" customFormat="false" ht="15" hidden="false" customHeight="false" outlineLevel="0" collapsed="false">
      <c r="A1543" s="34" t="str">
        <f aca="false">Counts!B1543</f>
        <v>MIA</v>
      </c>
      <c r="B1543" s="5" t="str">
        <f aca="false">Counts!C1543</f>
        <v>Graham Pauley</v>
      </c>
      <c r="C1543" s="34" t="str">
        <f aca="false">Counts!F1543</f>
        <v>Jun</v>
      </c>
      <c r="D1543" s="35" t="n">
        <f aca="false">IFERROR(Counts!P1543,"")</f>
        <v>6</v>
      </c>
      <c r="E1543" s="36" t="n">
        <f aca="false">IFERROR(Counts!R1543/Counts!Q1543,"")</f>
        <v>0.333333333333333</v>
      </c>
      <c r="F1543" s="36" t="n">
        <f aca="false">IFERROR((Counts!R1543+Counts!V1543+Counts!W1543)/(Counts!Q1543+Counts!V1543+Counts!W1543+Counts!X1543),"")</f>
        <v>0.333333333333333</v>
      </c>
      <c r="G1543" s="36" t="n">
        <f aca="false">IFERROR((Counts!R1543+Counts!S1543+2*Counts!T1543+3*Counts!U1543)/Counts!Q1543,"")</f>
        <v>0.666666666666667</v>
      </c>
      <c r="H1543" s="35" t="n">
        <f aca="false">IFERROR(Counts!U1543,"")</f>
        <v>0</v>
      </c>
      <c r="I1543" s="36" t="n">
        <f aca="false">IFERROR(Counts!Z1543/Counts!AA1543,"")</f>
        <v>0.416666666666667</v>
      </c>
      <c r="J1543" s="36" t="n">
        <f aca="false">IFERROR(Counts!AB1543/Counts!AA1543,"")</f>
        <v>0.4965</v>
      </c>
      <c r="K1543" s="37" t="n">
        <f aca="false">IFERROR((Counts!AB1543-Counts!Z1543)/Counts!AA1543,"")</f>
        <v>0.0798333333333334</v>
      </c>
      <c r="L1543" s="38" t="n">
        <f aca="false">IFERROR(Counts!Y1543/Counts!P1543,"")</f>
        <v>0.166666666666667</v>
      </c>
      <c r="M1543" s="38" t="n">
        <f aca="false">IFERROR(Counts!V1543/Counts!P1543,"")</f>
        <v>0</v>
      </c>
      <c r="N1543" s="38" t="n">
        <f aca="false">IFERROR(Counts!AD1543/Counts!AC1543,"")</f>
        <v>0.2</v>
      </c>
      <c r="O1543" s="38" t="n">
        <f aca="false">IFERROR(Counts!AE1543/Counts!AC1543,"")</f>
        <v>0.8</v>
      </c>
      <c r="P1543" s="39" t="n">
        <f aca="false">IFERROR(Counts!AG1543/Counts!AF1543,"")</f>
        <v>90.62</v>
      </c>
      <c r="Q1543" s="38" t="n">
        <f aca="false">IFERROR(Counts!AH1543/Counts!AC1543,"")</f>
        <v>0.8</v>
      </c>
      <c r="R1543" s="38" t="n">
        <f aca="false">IFERROR(Counts!N1543/Counts!M1543,"")</f>
        <v>0.384615384615385</v>
      </c>
      <c r="S1543" s="38" t="n">
        <f aca="false">IFERROR(Counts!K1543/Counts!J1543,"")</f>
        <v>0.636363636363636</v>
      </c>
      <c r="T1543" s="38" t="n">
        <f aca="false">IFERROR(Counts!I1543/Counts!H1543,"")</f>
        <v>0.166666666666667</v>
      </c>
      <c r="U1543" s="38" t="n">
        <f aca="false">IFERROR(1-Counts!L1543/Counts!K1543,"")</f>
        <v>1</v>
      </c>
      <c r="V1543" s="39" t="n">
        <f aca="false">IFERROR(Counts!AJ1543/Counts!AI1543,"")</f>
        <v>71.0818181818182</v>
      </c>
      <c r="W1543" s="38" t="n">
        <f aca="false">IFERROR(Counts!AK1543/Counts!AI1543,"")</f>
        <v>0</v>
      </c>
      <c r="X1543" s="40" t="n">
        <f aca="false">IFERROR(Counts!O1543,"")</f>
        <v>0.44</v>
      </c>
      <c r="Y1543" s="36" t="n">
        <f aca="false">IFERROR(INDEX('Season Counts'!$Y$2:$Y$740,$AF1543)/INDEX('Season Counts'!$X$2:$X$740,$AF1543),"")</f>
        <v>0.243447368421053</v>
      </c>
      <c r="Z1543" s="37" t="n">
        <f aca="false">IFERROR(J1543-Y1543,"")</f>
        <v>0.253052631578947</v>
      </c>
      <c r="AA1543" s="38" t="n">
        <f aca="false">IFERROR(INDEX('Season Counts'!$K$2:$K$740,$AF1543)/INDEX('Season Counts'!$J$2:$J$740,$AF1543),"")</f>
        <v>0.308383233532934</v>
      </c>
      <c r="AB1543" s="41" t="n">
        <f aca="false">IFERROR(R1543-AA1543,"")</f>
        <v>0.0762321510824505</v>
      </c>
      <c r="AC1543" s="39" t="n">
        <f aca="false">IFERROR(INDEX('Season Counts'!$AG$2:$AG$740,$AF1543)/INDEX('Season Counts'!$AF$2:$AF$740,$AF1543),"")</f>
        <v>71.8355805243446</v>
      </c>
      <c r="AD1543" s="40" t="n">
        <f aca="false">IFERROR(V1543-AC1543,"")</f>
        <v>-0.753762342526386</v>
      </c>
      <c r="AE1543" s="4" t="str">
        <f aca="false">IF(D1543&lt;Guide!$C$21,"Low PA",IF(TRIM(IF(ISNUMBER(AD1543),IF(N(AD1543)&lt;=-Guide!$C$24,"▼ Bat Speed  ",IF(N(AD1543)&gt;=Guide!$C$24,"▲ Bat Speed  ","")),"")&amp;IF(N(Z1543)&gt;=Guide!$C$22,"▲ Contact  ","")&amp;IF(N(Z1543)&lt;=-Guide!$C$22,"▼ Contact  ","")&amp;IF(N(AB1543)&gt;=Guide!$C$23,"▲ Chase  ","")&amp;IF(N(AB1543)&lt;=-Guide!$C$23,"▼ Chase  ",""))="","Stable",TRIM(IF(ISNUMBER(AD1543),IF(N(AD1543)&lt;=-Guide!$C$24,"▼ Bat Speed  ",IF(N(AD1543)&gt;=Guide!$C$24,"▲ Bat Speed  ","")),"")&amp;IF(N(Z1543)&gt;=Guide!$C$22,"▲ Contact  ","")&amp;IF(N(Z1543)&lt;=-Guide!$C$22,"▼ Contact  ","")&amp;IF(N(AB1543)&gt;=Guide!$C$23,"▲ Chase  ","")&amp;IF(N(AB1543)&lt;=-Guide!$C$23,"▼ Chase  ",""))))</f>
        <v>Low PA</v>
      </c>
      <c r="AF1543" s="35" t="n">
        <f aca="false">MATCH(Counts!A1543,'Season Counts'!$A$2:$A$740,0)</f>
        <v>395</v>
      </c>
    </row>
    <row r="1544" customFormat="false" ht="15" hidden="false" customHeight="false" outlineLevel="0" collapsed="false">
      <c r="A1544" s="34" t="str">
        <f aca="false">Counts!B1544</f>
        <v>MIA</v>
      </c>
      <c r="B1544" s="5" t="str">
        <f aca="false">Counts!C1544</f>
        <v>Graham Pauley</v>
      </c>
      <c r="C1544" s="34" t="str">
        <f aca="false">Counts!F1544</f>
        <v>Jul</v>
      </c>
      <c r="D1544" s="35" t="n">
        <f aca="false">IFERROR(Counts!P1544,"")</f>
        <v>9</v>
      </c>
      <c r="E1544" s="36" t="n">
        <f aca="false">IFERROR(Counts!R1544/Counts!Q1544,"")</f>
        <v>0.333333333333333</v>
      </c>
      <c r="F1544" s="36" t="n">
        <f aca="false">IFERROR((Counts!R1544+Counts!V1544+Counts!W1544)/(Counts!Q1544+Counts!V1544+Counts!W1544+Counts!X1544),"")</f>
        <v>0.333333333333333</v>
      </c>
      <c r="G1544" s="36" t="n">
        <f aca="false">IFERROR((Counts!R1544+Counts!S1544+2*Counts!T1544+3*Counts!U1544)/Counts!Q1544,"")</f>
        <v>0.333333333333333</v>
      </c>
      <c r="H1544" s="35" t="n">
        <f aca="false">IFERROR(Counts!U1544,"")</f>
        <v>0</v>
      </c>
      <c r="I1544" s="36" t="n">
        <f aca="false">IFERROR(Counts!Z1544/Counts!AA1544,"")</f>
        <v>0.3</v>
      </c>
      <c r="J1544" s="36" t="n">
        <f aca="false">IFERROR(Counts!AB1544/Counts!AA1544,"")</f>
        <v>0.245222222222222</v>
      </c>
      <c r="K1544" s="37" t="n">
        <f aca="false">IFERROR((Counts!AB1544-Counts!Z1544)/Counts!AA1544,"")</f>
        <v>-0.0547777777777778</v>
      </c>
      <c r="L1544" s="38" t="n">
        <f aca="false">IFERROR(Counts!Y1544/Counts!P1544,"")</f>
        <v>0.222222222222222</v>
      </c>
      <c r="M1544" s="38" t="n">
        <f aca="false">IFERROR(Counts!V1544/Counts!P1544,"")</f>
        <v>0</v>
      </c>
      <c r="N1544" s="38" t="n">
        <f aca="false">IFERROR(Counts!AD1544/Counts!AC1544,"")</f>
        <v>0</v>
      </c>
      <c r="O1544" s="38" t="n">
        <f aca="false">IFERROR(Counts!AE1544/Counts!AC1544,"")</f>
        <v>0.285714285714286</v>
      </c>
      <c r="P1544" s="39" t="n">
        <f aca="false">IFERROR(Counts!AG1544/Counts!AF1544,"")</f>
        <v>84.5571428571429</v>
      </c>
      <c r="Q1544" s="38" t="n">
        <f aca="false">IFERROR(Counts!AH1544/Counts!AC1544,"")</f>
        <v>0.428571428571429</v>
      </c>
      <c r="R1544" s="38" t="n">
        <f aca="false">IFERROR(Counts!N1544/Counts!M1544,"")</f>
        <v>0.391304347826087</v>
      </c>
      <c r="S1544" s="38" t="n">
        <f aca="false">IFERROR(Counts!K1544/Counts!J1544,"")</f>
        <v>0.722222222222222</v>
      </c>
      <c r="T1544" s="38" t="n">
        <f aca="false">IFERROR(Counts!I1544/Counts!H1544,"")</f>
        <v>0.227272727272727</v>
      </c>
      <c r="U1544" s="38" t="n">
        <f aca="false">IFERROR(1-Counts!L1544/Counts!K1544,"")</f>
        <v>0.923076923076923</v>
      </c>
      <c r="V1544" s="39" t="n">
        <f aca="false">IFERROR(Counts!AJ1544/Counts!AI1544,"")</f>
        <v>70.7238095238095</v>
      </c>
      <c r="W1544" s="38" t="n">
        <f aca="false">IFERROR(Counts!AK1544/Counts!AI1544,"")</f>
        <v>0.0952380952380952</v>
      </c>
      <c r="X1544" s="40" t="n">
        <f aca="false">IFERROR(Counts!O1544,"")</f>
        <v>-0.358</v>
      </c>
      <c r="Y1544" s="36" t="n">
        <f aca="false">IFERROR(INDEX('Season Counts'!$Y$2:$Y$740,$AF1544)/INDEX('Season Counts'!$X$2:$X$740,$AF1544),"")</f>
        <v>0.243447368421053</v>
      </c>
      <c r="Z1544" s="37" t="n">
        <f aca="false">IFERROR(J1544-Y1544,"")</f>
        <v>0.0017748538011696</v>
      </c>
      <c r="AA1544" s="38" t="n">
        <f aca="false">IFERROR(INDEX('Season Counts'!$K$2:$K$740,$AF1544)/INDEX('Season Counts'!$J$2:$J$740,$AF1544),"")</f>
        <v>0.308383233532934</v>
      </c>
      <c r="AB1544" s="41" t="n">
        <f aca="false">IFERROR(R1544-AA1544,"")</f>
        <v>0.0829211142931529</v>
      </c>
      <c r="AC1544" s="39" t="n">
        <f aca="false">IFERROR(INDEX('Season Counts'!$AG$2:$AG$740,$AF1544)/INDEX('Season Counts'!$AF$2:$AF$740,$AF1544),"")</f>
        <v>71.8355805243446</v>
      </c>
      <c r="AD1544" s="40" t="n">
        <f aca="false">IFERROR(V1544-AC1544,"")</f>
        <v>-1.11177100053504</v>
      </c>
      <c r="AE1544" s="4" t="str">
        <f aca="false">IF(D1544&lt;Guide!$C$21,"Low PA",IF(TRIM(IF(ISNUMBER(AD1544),IF(N(AD1544)&lt;=-Guide!$C$24,"▼ Bat Speed  ",IF(N(AD1544)&gt;=Guide!$C$24,"▲ Bat Speed  ","")),"")&amp;IF(N(Z1544)&gt;=Guide!$C$22,"▲ Contact  ","")&amp;IF(N(Z1544)&lt;=-Guide!$C$22,"▼ Contact  ","")&amp;IF(N(AB1544)&gt;=Guide!$C$23,"▲ Chase  ","")&amp;IF(N(AB1544)&lt;=-Guide!$C$23,"▼ Chase  ",""))="","Stable",TRIM(IF(ISNUMBER(AD1544),IF(N(AD1544)&lt;=-Guide!$C$24,"▼ Bat Speed  ",IF(N(AD1544)&gt;=Guide!$C$24,"▲ Bat Speed  ","")),"")&amp;IF(N(Z1544)&gt;=Guide!$C$22,"▲ Contact  ","")&amp;IF(N(Z1544)&lt;=-Guide!$C$22,"▼ Contact  ","")&amp;IF(N(AB1544)&gt;=Guide!$C$23,"▲ Chase  ","")&amp;IF(N(AB1544)&lt;=-Guide!$C$23,"▼ Chase  ",""))))</f>
        <v>Low PA</v>
      </c>
      <c r="AF1544" s="35" t="n">
        <f aca="false">MATCH(Counts!A1544,'Season Counts'!$A$2:$A$740,0)</f>
        <v>395</v>
      </c>
    </row>
    <row r="1545" customFormat="false" ht="15" hidden="false" customHeight="false" outlineLevel="0" collapsed="false">
      <c r="A1545" s="34" t="str">
        <f aca="false">Counts!B1545</f>
        <v>MIA</v>
      </c>
      <c r="B1545" s="5" t="str">
        <f aca="false">Counts!C1545</f>
        <v>Graham Pauley</v>
      </c>
      <c r="C1545" s="34" t="str">
        <f aca="false">Counts!F1545</f>
        <v>Aug</v>
      </c>
      <c r="D1545" s="35" t="n">
        <f aca="false">IFERROR(Counts!P1545,"")</f>
        <v>9</v>
      </c>
      <c r="E1545" s="36" t="n">
        <f aca="false">IFERROR(Counts!R1545/Counts!Q1545,"")</f>
        <v>0.25</v>
      </c>
      <c r="F1545" s="36" t="n">
        <f aca="false">IFERROR((Counts!R1545+Counts!V1545+Counts!W1545)/(Counts!Q1545+Counts!V1545+Counts!W1545+Counts!X1545),"")</f>
        <v>0.222222222222222</v>
      </c>
      <c r="G1545" s="36" t="n">
        <f aca="false">IFERROR((Counts!R1545+Counts!S1545+2*Counts!T1545+3*Counts!U1545)/Counts!Q1545,"")</f>
        <v>0.375</v>
      </c>
      <c r="H1545" s="35" t="n">
        <f aca="false">IFERROR(Counts!U1545,"")</f>
        <v>0</v>
      </c>
      <c r="I1545" s="36" t="n">
        <f aca="false">IFERROR(Counts!Z1545/Counts!AA1545,"")</f>
        <v>0.238888888888889</v>
      </c>
      <c r="J1545" s="36" t="n">
        <f aca="false">IFERROR(Counts!AB1545/Counts!AA1545,"")</f>
        <v>0.292222222222222</v>
      </c>
      <c r="K1545" s="37" t="n">
        <f aca="false">IFERROR((Counts!AB1545-Counts!Z1545)/Counts!AA1545,"")</f>
        <v>0.0533333333333333</v>
      </c>
      <c r="L1545" s="38" t="n">
        <f aca="false">IFERROR(Counts!Y1545/Counts!P1545,"")</f>
        <v>0.222222222222222</v>
      </c>
      <c r="M1545" s="38" t="n">
        <f aca="false">IFERROR(Counts!V1545/Counts!P1545,"")</f>
        <v>0</v>
      </c>
      <c r="N1545" s="38" t="n">
        <f aca="false">IFERROR(Counts!AD1545/Counts!AC1545,"")</f>
        <v>0.142857142857143</v>
      </c>
      <c r="O1545" s="38" t="n">
        <f aca="false">IFERROR(Counts!AE1545/Counts!AC1545,"")</f>
        <v>0.285714285714286</v>
      </c>
      <c r="P1545" s="39" t="n">
        <f aca="false">IFERROR(Counts!AG1545/Counts!AF1545,"")</f>
        <v>88.2142857142857</v>
      </c>
      <c r="Q1545" s="38" t="n">
        <f aca="false">IFERROR(Counts!AH1545/Counts!AC1545,"")</f>
        <v>0.285714285714286</v>
      </c>
      <c r="R1545" s="38" t="n">
        <f aca="false">IFERROR(Counts!N1545/Counts!M1545,"")</f>
        <v>0.5</v>
      </c>
      <c r="S1545" s="38" t="n">
        <f aca="false">IFERROR(Counts!K1545/Counts!J1545,"")</f>
        <v>0.769230769230769</v>
      </c>
      <c r="T1545" s="38" t="n">
        <f aca="false">IFERROR(Counts!I1545/Counts!H1545,"")</f>
        <v>0.2</v>
      </c>
      <c r="U1545" s="38" t="n">
        <f aca="false">IFERROR(1-Counts!L1545/Counts!K1545,"")</f>
        <v>1</v>
      </c>
      <c r="V1545" s="39" t="n">
        <f aca="false">IFERROR(Counts!AJ1545/Counts!AI1545,"")</f>
        <v>73.2454545454546</v>
      </c>
      <c r="W1545" s="38" t="n">
        <f aca="false">IFERROR(Counts!AK1545/Counts!AI1545,"")</f>
        <v>0.272727272727273</v>
      </c>
      <c r="X1545" s="40" t="n">
        <f aca="false">IFERROR(Counts!O1545,"")</f>
        <v>0.029</v>
      </c>
      <c r="Y1545" s="36" t="n">
        <f aca="false">IFERROR(INDEX('Season Counts'!$Y$2:$Y$740,$AF1545)/INDEX('Season Counts'!$X$2:$X$740,$AF1545),"")</f>
        <v>0.243447368421053</v>
      </c>
      <c r="Z1545" s="37" t="n">
        <f aca="false">IFERROR(J1545-Y1545,"")</f>
        <v>0.0487748538011696</v>
      </c>
      <c r="AA1545" s="38" t="n">
        <f aca="false">IFERROR(INDEX('Season Counts'!$K$2:$K$740,$AF1545)/INDEX('Season Counts'!$J$2:$J$740,$AF1545),"")</f>
        <v>0.308383233532934</v>
      </c>
      <c r="AB1545" s="41" t="n">
        <f aca="false">IFERROR(R1545-AA1545,"")</f>
        <v>0.191616766467066</v>
      </c>
      <c r="AC1545" s="39" t="n">
        <f aca="false">IFERROR(INDEX('Season Counts'!$AG$2:$AG$740,$AF1545)/INDEX('Season Counts'!$AF$2:$AF$740,$AF1545),"")</f>
        <v>71.8355805243446</v>
      </c>
      <c r="AD1545" s="40" t="n">
        <f aca="false">IFERROR(V1545-AC1545,"")</f>
        <v>1.40987402110999</v>
      </c>
      <c r="AE1545" s="4" t="str">
        <f aca="false">IF(D1545&lt;Guide!$C$21,"Low PA",IF(TRIM(IF(ISNUMBER(AD1545),IF(N(AD1545)&lt;=-Guide!$C$24,"▼ Bat Speed  ",IF(N(AD1545)&gt;=Guide!$C$24,"▲ Bat Speed  ","")),"")&amp;IF(N(Z1545)&gt;=Guide!$C$22,"▲ Contact  ","")&amp;IF(N(Z1545)&lt;=-Guide!$C$22,"▼ Contact  ","")&amp;IF(N(AB1545)&gt;=Guide!$C$23,"▲ Chase  ","")&amp;IF(N(AB1545)&lt;=-Guide!$C$23,"▼ Chase  ",""))="","Stable",TRIM(IF(ISNUMBER(AD1545),IF(N(AD1545)&lt;=-Guide!$C$24,"▼ Bat Speed  ",IF(N(AD1545)&gt;=Guide!$C$24,"▲ Bat Speed  ","")),"")&amp;IF(N(Z1545)&gt;=Guide!$C$22,"▲ Contact  ","")&amp;IF(N(Z1545)&lt;=-Guide!$C$22,"▼ Contact  ","")&amp;IF(N(AB1545)&gt;=Guide!$C$23,"▲ Chase  ","")&amp;IF(N(AB1545)&lt;=-Guide!$C$23,"▼ Chase  ",""))))</f>
        <v>Low PA</v>
      </c>
      <c r="AF1545" s="35" t="n">
        <f aca="false">MATCH(Counts!A1545,'Season Counts'!$A$2:$A$740,0)</f>
        <v>395</v>
      </c>
    </row>
    <row r="1546" customFormat="false" ht="15" hidden="false" customHeight="false" outlineLevel="0" collapsed="false">
      <c r="A1546" s="34" t="str">
        <f aca="false">Counts!B1546</f>
        <v>MIA</v>
      </c>
      <c r="B1546" s="5" t="str">
        <f aca="false">Counts!C1546</f>
        <v>Graham Pauley</v>
      </c>
      <c r="C1546" s="34" t="str">
        <f aca="false">Counts!F1546</f>
        <v>Sep</v>
      </c>
      <c r="D1546" s="35" t="n">
        <f aca="false">IFERROR(Counts!P1546,"")</f>
        <v>39</v>
      </c>
      <c r="E1546" s="36" t="n">
        <f aca="false">IFERROR(Counts!R1546/Counts!Q1546,"")</f>
        <v>0.264705882352941</v>
      </c>
      <c r="F1546" s="36" t="n">
        <f aca="false">IFERROR((Counts!R1546+Counts!V1546+Counts!W1546)/(Counts!Q1546+Counts!V1546+Counts!W1546+Counts!X1546),"")</f>
        <v>0.342105263157895</v>
      </c>
      <c r="G1546" s="36" t="n">
        <f aca="false">IFERROR((Counts!R1546+Counts!S1546+2*Counts!T1546+3*Counts!U1546)/Counts!Q1546,"")</f>
        <v>0.588235294117647</v>
      </c>
      <c r="H1546" s="35" t="n">
        <f aca="false">IFERROR(Counts!U1546,"")</f>
        <v>3</v>
      </c>
      <c r="I1546" s="36" t="n">
        <f aca="false">IFERROR(Counts!Z1546/Counts!AA1546,"")</f>
        <v>0.392105263157895</v>
      </c>
      <c r="J1546" s="36" t="n">
        <f aca="false">IFERROR(Counts!AB1546/Counts!AA1546,"")</f>
        <v>0.318105263157895</v>
      </c>
      <c r="K1546" s="37" t="n">
        <f aca="false">IFERROR((Counts!AB1546-Counts!Z1546)/Counts!AA1546,"")</f>
        <v>-0.074</v>
      </c>
      <c r="L1546" s="38" t="n">
        <f aca="false">IFERROR(Counts!Y1546/Counts!P1546,"")</f>
        <v>0.256410256410256</v>
      </c>
      <c r="M1546" s="38" t="n">
        <f aca="false">IFERROR(Counts!V1546/Counts!P1546,"")</f>
        <v>0.0769230769230769</v>
      </c>
      <c r="N1546" s="38" t="n">
        <f aca="false">IFERROR(Counts!AD1546/Counts!AC1546,"")</f>
        <v>0.12</v>
      </c>
      <c r="O1546" s="38" t="n">
        <f aca="false">IFERROR(Counts!AE1546/Counts!AC1546,"")</f>
        <v>0.32</v>
      </c>
      <c r="P1546" s="39" t="n">
        <f aca="false">IFERROR(Counts!AG1546/Counts!AF1546,"")</f>
        <v>82.356</v>
      </c>
      <c r="Q1546" s="38" t="n">
        <f aca="false">IFERROR(Counts!AH1546/Counts!AC1546,"")</f>
        <v>0.4</v>
      </c>
      <c r="R1546" s="38" t="n">
        <f aca="false">IFERROR(Counts!N1546/Counts!M1546,"")</f>
        <v>0.382022471910112</v>
      </c>
      <c r="S1546" s="38" t="n">
        <f aca="false">IFERROR(Counts!K1546/Counts!J1546,"")</f>
        <v>0.693333333333333</v>
      </c>
      <c r="T1546" s="38" t="n">
        <f aca="false">IFERROR(Counts!I1546/Counts!H1546,"")</f>
        <v>0.209302325581395</v>
      </c>
      <c r="U1546" s="38" t="n">
        <f aca="false">IFERROR(1-Counts!L1546/Counts!K1546,"")</f>
        <v>0.826923076923077</v>
      </c>
      <c r="V1546" s="39" t="n">
        <f aca="false">IFERROR(Counts!AJ1546/Counts!AI1546,"")</f>
        <v>72.427027027027</v>
      </c>
      <c r="W1546" s="38" t="n">
        <f aca="false">IFERROR(Counts!AK1546/Counts!AI1546,"")</f>
        <v>0.256756756756757</v>
      </c>
      <c r="X1546" s="40" t="n">
        <f aca="false">IFERROR(Counts!O1546,"")</f>
        <v>2.319</v>
      </c>
      <c r="Y1546" s="36" t="n">
        <f aca="false">IFERROR(INDEX('Season Counts'!$Y$2:$Y$740,$AF1546)/INDEX('Season Counts'!$X$2:$X$740,$AF1546),"")</f>
        <v>0.243447368421053</v>
      </c>
      <c r="Z1546" s="37" t="n">
        <f aca="false">IFERROR(J1546-Y1546,"")</f>
        <v>0.0746578947368421</v>
      </c>
      <c r="AA1546" s="38" t="n">
        <f aca="false">IFERROR(INDEX('Season Counts'!$K$2:$K$740,$AF1546)/INDEX('Season Counts'!$J$2:$J$740,$AF1546),"")</f>
        <v>0.308383233532934</v>
      </c>
      <c r="AB1546" s="41" t="n">
        <f aca="false">IFERROR(R1546-AA1546,"")</f>
        <v>0.0736392383771782</v>
      </c>
      <c r="AC1546" s="39" t="n">
        <f aca="false">IFERROR(INDEX('Season Counts'!$AG$2:$AG$740,$AF1546)/INDEX('Season Counts'!$AF$2:$AF$740,$AF1546),"")</f>
        <v>71.8355805243446</v>
      </c>
      <c r="AD1546" s="40" t="n">
        <f aca="false">IFERROR(V1546-AC1546,"")</f>
        <v>0.591446502682473</v>
      </c>
      <c r="AE1546" s="4" t="str">
        <f aca="false">IF(D1546&lt;Guide!$C$21,"Low PA",IF(TRIM(IF(ISNUMBER(AD1546),IF(N(AD1546)&lt;=-Guide!$C$24,"▼ Bat Speed  ",IF(N(AD1546)&gt;=Guide!$C$24,"▲ Bat Speed  ","")),"")&amp;IF(N(Z1546)&gt;=Guide!$C$22,"▲ Contact  ","")&amp;IF(N(Z1546)&lt;=-Guide!$C$22,"▼ Contact  ","")&amp;IF(N(AB1546)&gt;=Guide!$C$23,"▲ Chase  ","")&amp;IF(N(AB1546)&lt;=-Guide!$C$23,"▼ Chase  ",""))="","Stable",TRIM(IF(ISNUMBER(AD1546),IF(N(AD1546)&lt;=-Guide!$C$24,"▼ Bat Speed  ",IF(N(AD1546)&gt;=Guide!$C$24,"▲ Bat Speed  ","")),"")&amp;IF(N(Z1546)&gt;=Guide!$C$22,"▲ Contact  ","")&amp;IF(N(Z1546)&lt;=-Guide!$C$22,"▼ Contact  ","")&amp;IF(N(AB1546)&gt;=Guide!$C$23,"▲ Chase  ","")&amp;IF(N(AB1546)&lt;=-Guide!$C$23,"▼ Chase  ",""))))</f>
        <v>Low PA</v>
      </c>
      <c r="AF1546" s="35" t="n">
        <f aca="false">MATCH(Counts!A1546,'Season Counts'!$A$2:$A$740,0)</f>
        <v>395</v>
      </c>
    </row>
    <row r="1547" customFormat="false" ht="15" hidden="false" customHeight="false" outlineLevel="0" collapsed="false">
      <c r="A1547" s="34" t="str">
        <f aca="false">Counts!B1547</f>
        <v>MIA</v>
      </c>
      <c r="B1547" s="5" t="str">
        <f aca="false">Counts!C1547</f>
        <v>Christopher Morel</v>
      </c>
      <c r="C1547" s="34" t="str">
        <f aca="false">Counts!F1547</f>
        <v>Mar-Apr</v>
      </c>
      <c r="D1547" s="35" t="n">
        <f aca="false">IFERROR(Counts!P1547,"")</f>
        <v>4</v>
      </c>
      <c r="E1547" s="36" t="n">
        <f aca="false">IFERROR(Counts!R1547/Counts!Q1547,"")</f>
        <v>0</v>
      </c>
      <c r="F1547" s="36" t="n">
        <f aca="false">IFERROR((Counts!R1547+Counts!V1547+Counts!W1547)/(Counts!Q1547+Counts!V1547+Counts!W1547+Counts!X1547),"")</f>
        <v>0.25</v>
      </c>
      <c r="G1547" s="36" t="n">
        <f aca="false">IFERROR((Counts!R1547+Counts!S1547+2*Counts!T1547+3*Counts!U1547)/Counts!Q1547,"")</f>
        <v>0</v>
      </c>
      <c r="H1547" s="35" t="n">
        <f aca="false">IFERROR(Counts!U1547,"")</f>
        <v>0</v>
      </c>
      <c r="I1547" s="36" t="n">
        <f aca="false">IFERROR(Counts!Z1547/Counts!AA1547,"")</f>
        <v>0.175</v>
      </c>
      <c r="J1547" s="36" t="n">
        <f aca="false">IFERROR(Counts!AB1547/Counts!AA1547,"")</f>
        <v>0.30825</v>
      </c>
      <c r="K1547" s="37" t="n">
        <f aca="false">IFERROR((Counts!AB1547-Counts!Z1547)/Counts!AA1547,"")</f>
        <v>0.13325</v>
      </c>
      <c r="L1547" s="38" t="n">
        <f aca="false">IFERROR(Counts!Y1547/Counts!P1547,"")</f>
        <v>0.25</v>
      </c>
      <c r="M1547" s="38" t="n">
        <f aca="false">IFERROR(Counts!V1547/Counts!P1547,"")</f>
        <v>0.25</v>
      </c>
      <c r="N1547" s="38" t="n">
        <f aca="false">IFERROR(Counts!AD1547/Counts!AC1547,"")</f>
        <v>0</v>
      </c>
      <c r="O1547" s="38" t="n">
        <f aca="false">IFERROR(Counts!AE1547/Counts!AC1547,"")</f>
        <v>0.5</v>
      </c>
      <c r="P1547" s="39" t="n">
        <f aca="false">IFERROR(Counts!AG1547/Counts!AF1547,"")</f>
        <v>96.6</v>
      </c>
      <c r="Q1547" s="38" t="n">
        <f aca="false">IFERROR(Counts!AH1547/Counts!AC1547,"")</f>
        <v>0</v>
      </c>
      <c r="R1547" s="38" t="n">
        <f aca="false">IFERROR(Counts!N1547/Counts!M1547,"")</f>
        <v>0.25</v>
      </c>
      <c r="S1547" s="38" t="n">
        <f aca="false">IFERROR(Counts!K1547/Counts!J1547,"")</f>
        <v>0.5</v>
      </c>
      <c r="T1547" s="38" t="n">
        <f aca="false">IFERROR(Counts!I1547/Counts!H1547,"")</f>
        <v>0.2</v>
      </c>
      <c r="U1547" s="38" t="n">
        <f aca="false">IFERROR(1-Counts!L1547/Counts!K1547,"")</f>
        <v>0.666666666666667</v>
      </c>
      <c r="V1547" s="39" t="n">
        <f aca="false">IFERROR(Counts!AJ1547/Counts!AI1547,"")</f>
        <v>75.62</v>
      </c>
      <c r="W1547" s="38" t="n">
        <f aca="false">IFERROR(Counts!AK1547/Counts!AI1547,"")</f>
        <v>0.6</v>
      </c>
      <c r="X1547" s="40" t="n">
        <f aca="false">IFERROR(Counts!O1547,"")</f>
        <v>-0.375</v>
      </c>
      <c r="Y1547" s="36" t="n">
        <f aca="false">IFERROR(INDEX('Season Counts'!$Y$2:$Y$740,$AF1547)/INDEX('Season Counts'!$X$2:$X$740,$AF1547),"")</f>
        <v>0.220123287671233</v>
      </c>
      <c r="Z1547" s="37" t="n">
        <f aca="false">IFERROR(J1547-Y1547,"")</f>
        <v>0.0881267123287672</v>
      </c>
      <c r="AA1547" s="38" t="n">
        <f aca="false">IFERROR(INDEX('Season Counts'!$K$2:$K$740,$AF1547)/INDEX('Season Counts'!$J$2:$J$740,$AF1547),"")</f>
        <v>0.362204724409449</v>
      </c>
      <c r="AB1547" s="41" t="n">
        <f aca="false">IFERROR(R1547-AA1547,"")</f>
        <v>-0.112204724409449</v>
      </c>
      <c r="AC1547" s="39" t="n">
        <f aca="false">IFERROR(INDEX('Season Counts'!$AG$2:$AG$740,$AF1547)/INDEX('Season Counts'!$AF$2:$AF$740,$AF1547),"")</f>
        <v>76.2162393162393</v>
      </c>
      <c r="AD1547" s="40" t="n">
        <f aca="false">IFERROR(V1547-AC1547,"")</f>
        <v>-0.596239316239306</v>
      </c>
      <c r="AE1547" s="4" t="str">
        <f aca="false">IF(D1547&lt;Guide!$C$21,"Low PA",IF(TRIM(IF(ISNUMBER(AD1547),IF(N(AD1547)&lt;=-Guide!$C$24,"▼ Bat Speed  ",IF(N(AD1547)&gt;=Guide!$C$24,"▲ Bat Speed  ","")),"")&amp;IF(N(Z1547)&gt;=Guide!$C$22,"▲ Contact  ","")&amp;IF(N(Z1547)&lt;=-Guide!$C$22,"▼ Contact  ","")&amp;IF(N(AB1547)&gt;=Guide!$C$23,"▲ Chase  ","")&amp;IF(N(AB1547)&lt;=-Guide!$C$23,"▼ Chase  ",""))="","Stable",TRIM(IF(ISNUMBER(AD1547),IF(N(AD1547)&lt;=-Guide!$C$24,"▼ Bat Speed  ",IF(N(AD1547)&gt;=Guide!$C$24,"▲ Bat Speed  ","")),"")&amp;IF(N(Z1547)&gt;=Guide!$C$22,"▲ Contact  ","")&amp;IF(N(Z1547)&lt;=-Guide!$C$22,"▼ Contact  ","")&amp;IF(N(AB1547)&gt;=Guide!$C$23,"▲ Chase  ","")&amp;IF(N(AB1547)&lt;=-Guide!$C$23,"▼ Chase  ",""))))</f>
        <v>Low PA</v>
      </c>
      <c r="AF1547" s="35" t="n">
        <f aca="false">MATCH(Counts!A1547,'Season Counts'!$A$2:$A$740,0)</f>
        <v>396</v>
      </c>
    </row>
    <row r="1548" customFormat="false" ht="15" hidden="false" customHeight="false" outlineLevel="0" collapsed="false">
      <c r="A1548" s="34" t="str">
        <f aca="false">Counts!B1548</f>
        <v>MIA</v>
      </c>
      <c r="B1548" s="5" t="str">
        <f aca="false">Counts!C1548</f>
        <v>Christopher Morel</v>
      </c>
      <c r="C1548" s="34" t="str">
        <f aca="false">Counts!F1548</f>
        <v>May</v>
      </c>
      <c r="D1548" s="35" t="n">
        <f aca="false">IFERROR(Counts!P1548,"")</f>
        <v>63</v>
      </c>
      <c r="E1548" s="36" t="n">
        <f aca="false">IFERROR(Counts!R1548/Counts!Q1548,"")</f>
        <v>0.169491525423729</v>
      </c>
      <c r="F1548" s="36" t="n">
        <f aca="false">IFERROR((Counts!R1548+Counts!V1548+Counts!W1548)/(Counts!Q1548+Counts!V1548+Counts!W1548+Counts!X1548),"")</f>
        <v>0.222222222222222</v>
      </c>
      <c r="G1548" s="36" t="n">
        <f aca="false">IFERROR((Counts!R1548+Counts!S1548+2*Counts!T1548+3*Counts!U1548)/Counts!Q1548,"")</f>
        <v>0.220338983050847</v>
      </c>
      <c r="H1548" s="35" t="n">
        <f aca="false">IFERROR(Counts!U1548,"")</f>
        <v>0</v>
      </c>
      <c r="I1548" s="36" t="n">
        <f aca="false">IFERROR(Counts!Z1548/Counts!AA1548,"")</f>
        <v>0.203968253968254</v>
      </c>
      <c r="J1548" s="36" t="n">
        <f aca="false">IFERROR(Counts!AB1548/Counts!AA1548,"")</f>
        <v>0.209793650793651</v>
      </c>
      <c r="K1548" s="37" t="n">
        <f aca="false">IFERROR((Counts!AB1548-Counts!Z1548)/Counts!AA1548,"")</f>
        <v>0.00582539682539684</v>
      </c>
      <c r="L1548" s="38" t="n">
        <f aca="false">IFERROR(Counts!Y1548/Counts!P1548,"")</f>
        <v>0.396825396825397</v>
      </c>
      <c r="M1548" s="38" t="n">
        <f aca="false">IFERROR(Counts!V1548/Counts!P1548,"")</f>
        <v>0.0476190476190476</v>
      </c>
      <c r="N1548" s="38" t="n">
        <f aca="false">IFERROR(Counts!AD1548/Counts!AC1548,"")</f>
        <v>0.0294117647058824</v>
      </c>
      <c r="O1548" s="38" t="n">
        <f aca="false">IFERROR(Counts!AE1548/Counts!AC1548,"")</f>
        <v>0.411764705882353</v>
      </c>
      <c r="P1548" s="39" t="n">
        <f aca="false">IFERROR(Counts!AG1548/Counts!AF1548,"")</f>
        <v>87.6382352941176</v>
      </c>
      <c r="Q1548" s="38" t="n">
        <f aca="false">IFERROR(Counts!AH1548/Counts!AC1548,"")</f>
        <v>0.352941176470588</v>
      </c>
      <c r="R1548" s="38" t="n">
        <f aca="false">IFERROR(Counts!N1548/Counts!M1548,"")</f>
        <v>0.357142857142857</v>
      </c>
      <c r="S1548" s="38" t="n">
        <f aca="false">IFERROR(Counts!K1548/Counts!J1548,"")</f>
        <v>0.678260869565217</v>
      </c>
      <c r="T1548" s="38" t="n">
        <f aca="false">IFERROR(Counts!I1548/Counts!H1548,"")</f>
        <v>0.322033898305085</v>
      </c>
      <c r="U1548" s="38" t="n">
        <f aca="false">IFERROR(1-Counts!L1548/Counts!K1548,"")</f>
        <v>0.756410256410256</v>
      </c>
      <c r="V1548" s="39" t="n">
        <f aca="false">IFERROR(Counts!AJ1548/Counts!AI1548,"")</f>
        <v>76.3735294117647</v>
      </c>
      <c r="W1548" s="38" t="n">
        <f aca="false">IFERROR(Counts!AK1548/Counts!AI1548,"")</f>
        <v>0.637254901960784</v>
      </c>
      <c r="X1548" s="40" t="n">
        <f aca="false">IFERROR(Counts!O1548,"")</f>
        <v>-6.749</v>
      </c>
      <c r="Y1548" s="36" t="n">
        <f aca="false">IFERROR(INDEX('Season Counts'!$Y$2:$Y$740,$AF1548)/INDEX('Season Counts'!$X$2:$X$740,$AF1548),"")</f>
        <v>0.220123287671233</v>
      </c>
      <c r="Z1548" s="37" t="n">
        <f aca="false">IFERROR(J1548-Y1548,"")</f>
        <v>-0.0103296368775821</v>
      </c>
      <c r="AA1548" s="38" t="n">
        <f aca="false">IFERROR(INDEX('Season Counts'!$K$2:$K$740,$AF1548)/INDEX('Season Counts'!$J$2:$J$740,$AF1548),"")</f>
        <v>0.362204724409449</v>
      </c>
      <c r="AB1548" s="41" t="n">
        <f aca="false">IFERROR(R1548-AA1548,"")</f>
        <v>-0.00506186726659169</v>
      </c>
      <c r="AC1548" s="39" t="n">
        <f aca="false">IFERROR(INDEX('Season Counts'!$AG$2:$AG$740,$AF1548)/INDEX('Season Counts'!$AF$2:$AF$740,$AF1548),"")</f>
        <v>76.2162393162393</v>
      </c>
      <c r="AD1548" s="40" t="n">
        <f aca="false">IFERROR(V1548-AC1548,"")</f>
        <v>0.157290095525397</v>
      </c>
      <c r="AE1548" s="4" t="str">
        <f aca="false">IF(D1548&lt;Guide!$C$21,"Low PA",IF(TRIM(IF(ISNUMBER(AD1548),IF(N(AD1548)&lt;=-Guide!$C$24,"▼ Bat Speed  ",IF(N(AD1548)&gt;=Guide!$C$24,"▲ Bat Speed  ","")),"")&amp;IF(N(Z1548)&gt;=Guide!$C$22,"▲ Contact  ","")&amp;IF(N(Z1548)&lt;=-Guide!$C$22,"▼ Contact  ","")&amp;IF(N(AB1548)&gt;=Guide!$C$23,"▲ Chase  ","")&amp;IF(N(AB1548)&lt;=-Guide!$C$23,"▼ Chase  ",""))="","Stable",TRIM(IF(ISNUMBER(AD1548),IF(N(AD1548)&lt;=-Guide!$C$24,"▼ Bat Speed  ",IF(N(AD1548)&gt;=Guide!$C$24,"▲ Bat Speed  ","")),"")&amp;IF(N(Z1548)&gt;=Guide!$C$22,"▲ Contact  ","")&amp;IF(N(Z1548)&lt;=-Guide!$C$22,"▼ Contact  ","")&amp;IF(N(AB1548)&gt;=Guide!$C$23,"▲ Chase  ","")&amp;IF(N(AB1548)&lt;=-Guide!$C$23,"▼ Chase  ",""))))</f>
        <v>Stable</v>
      </c>
      <c r="AF1548" s="35" t="n">
        <f aca="false">MATCH(Counts!A1548,'Season Counts'!$A$2:$A$740,0)</f>
        <v>396</v>
      </c>
    </row>
    <row r="1549" customFormat="false" ht="15" hidden="false" customHeight="false" outlineLevel="0" collapsed="false">
      <c r="A1549" s="34" t="str">
        <f aca="false">Counts!B1549</f>
        <v>MIA</v>
      </c>
      <c r="B1549" s="5" t="str">
        <f aca="false">Counts!C1549</f>
        <v>Christopher Morel</v>
      </c>
      <c r="C1549" s="34" t="str">
        <f aca="false">Counts!F1549</f>
        <v>Jun</v>
      </c>
      <c r="D1549" s="35" t="n">
        <f aca="false">IFERROR(Counts!P1549,"")</f>
        <v>6</v>
      </c>
      <c r="E1549" s="36" t="n">
        <f aca="false">IFERROR(Counts!R1549/Counts!Q1549,"")</f>
        <v>0.166666666666667</v>
      </c>
      <c r="F1549" s="36" t="n">
        <f aca="false">IFERROR((Counts!R1549+Counts!V1549+Counts!W1549)/(Counts!Q1549+Counts!V1549+Counts!W1549+Counts!X1549),"")</f>
        <v>0.166666666666667</v>
      </c>
      <c r="G1549" s="36" t="n">
        <f aca="false">IFERROR((Counts!R1549+Counts!S1549+2*Counts!T1549+3*Counts!U1549)/Counts!Q1549,"")</f>
        <v>0.166666666666667</v>
      </c>
      <c r="H1549" s="35" t="n">
        <f aca="false">IFERROR(Counts!U1549,"")</f>
        <v>0</v>
      </c>
      <c r="I1549" s="36" t="n">
        <f aca="false">IFERROR(Counts!Z1549/Counts!AA1549,"")</f>
        <v>0.15</v>
      </c>
      <c r="J1549" s="36" t="n">
        <f aca="false">IFERROR(Counts!AB1549/Counts!AA1549,"")</f>
        <v>0.269833333333333</v>
      </c>
      <c r="K1549" s="37" t="n">
        <f aca="false">IFERROR((Counts!AB1549-Counts!Z1549)/Counts!AA1549,"")</f>
        <v>0.119833333333333</v>
      </c>
      <c r="L1549" s="38" t="n">
        <f aca="false">IFERROR(Counts!Y1549/Counts!P1549,"")</f>
        <v>0.333333333333333</v>
      </c>
      <c r="M1549" s="38" t="n">
        <f aca="false">IFERROR(Counts!V1549/Counts!P1549,"")</f>
        <v>0</v>
      </c>
      <c r="N1549" s="38" t="n">
        <f aca="false">IFERROR(Counts!AD1549/Counts!AC1549,"")</f>
        <v>0</v>
      </c>
      <c r="O1549" s="38" t="n">
        <f aca="false">IFERROR(Counts!AE1549/Counts!AC1549,"")</f>
        <v>0.5</v>
      </c>
      <c r="P1549" s="39" t="n">
        <f aca="false">IFERROR(Counts!AG1549/Counts!AF1549,"")</f>
        <v>91.1</v>
      </c>
      <c r="Q1549" s="38" t="n">
        <f aca="false">IFERROR(Counts!AH1549/Counts!AC1549,"")</f>
        <v>0.25</v>
      </c>
      <c r="R1549" s="38" t="n">
        <f aca="false">IFERROR(Counts!N1549/Counts!M1549,"")</f>
        <v>0.571428571428571</v>
      </c>
      <c r="S1549" s="38" t="n">
        <f aca="false">IFERROR(Counts!K1549/Counts!J1549,"")</f>
        <v>0.888888888888889</v>
      </c>
      <c r="T1549" s="38" t="n">
        <f aca="false">IFERROR(Counts!I1549/Counts!H1549,"")</f>
        <v>0.333333333333333</v>
      </c>
      <c r="U1549" s="38" t="n">
        <f aca="false">IFERROR(1-Counts!L1549/Counts!K1549,"")</f>
        <v>0.875</v>
      </c>
      <c r="V1549" s="39" t="n">
        <f aca="false">IFERROR(Counts!AJ1549/Counts!AI1549,"")</f>
        <v>74.91</v>
      </c>
      <c r="W1549" s="38" t="n">
        <f aca="false">IFERROR(Counts!AK1549/Counts!AI1549,"")</f>
        <v>0.3</v>
      </c>
      <c r="X1549" s="40" t="n">
        <f aca="false">IFERROR(Counts!O1549,"")</f>
        <v>-0.953</v>
      </c>
      <c r="Y1549" s="36" t="n">
        <f aca="false">IFERROR(INDEX('Season Counts'!$Y$2:$Y$740,$AF1549)/INDEX('Season Counts'!$X$2:$X$740,$AF1549),"")</f>
        <v>0.220123287671233</v>
      </c>
      <c r="Z1549" s="37" t="n">
        <f aca="false">IFERROR(J1549-Y1549,"")</f>
        <v>0.0497100456621004</v>
      </c>
      <c r="AA1549" s="38" t="n">
        <f aca="false">IFERROR(INDEX('Season Counts'!$K$2:$K$740,$AF1549)/INDEX('Season Counts'!$J$2:$J$740,$AF1549),"")</f>
        <v>0.362204724409449</v>
      </c>
      <c r="AB1549" s="41" t="n">
        <f aca="false">IFERROR(R1549-AA1549,"")</f>
        <v>0.209223847019123</v>
      </c>
      <c r="AC1549" s="39" t="n">
        <f aca="false">IFERROR(INDEX('Season Counts'!$AG$2:$AG$740,$AF1549)/INDEX('Season Counts'!$AF$2:$AF$740,$AF1549),"")</f>
        <v>76.2162393162393</v>
      </c>
      <c r="AD1549" s="40" t="n">
        <f aca="false">IFERROR(V1549-AC1549,"")</f>
        <v>-1.30623931623931</v>
      </c>
      <c r="AE1549" s="4" t="str">
        <f aca="false">IF(D1549&lt;Guide!$C$21,"Low PA",IF(TRIM(IF(ISNUMBER(AD1549),IF(N(AD1549)&lt;=-Guide!$C$24,"▼ Bat Speed  ",IF(N(AD1549)&gt;=Guide!$C$24,"▲ Bat Speed  ","")),"")&amp;IF(N(Z1549)&gt;=Guide!$C$22,"▲ Contact  ","")&amp;IF(N(Z1549)&lt;=-Guide!$C$22,"▼ Contact  ","")&amp;IF(N(AB1549)&gt;=Guide!$C$23,"▲ Chase  ","")&amp;IF(N(AB1549)&lt;=-Guide!$C$23,"▼ Chase  ",""))="","Stable",TRIM(IF(ISNUMBER(AD1549),IF(N(AD1549)&lt;=-Guide!$C$24,"▼ Bat Speed  ",IF(N(AD1549)&gt;=Guide!$C$24,"▲ Bat Speed  ","")),"")&amp;IF(N(Z1549)&gt;=Guide!$C$22,"▲ Contact  ","")&amp;IF(N(Z1549)&lt;=-Guide!$C$22,"▼ Contact  ","")&amp;IF(N(AB1549)&gt;=Guide!$C$23,"▲ Chase  ","")&amp;IF(N(AB1549)&lt;=-Guide!$C$23,"▼ Chase  ",""))))</f>
        <v>Low PA</v>
      </c>
      <c r="AF1549" s="35" t="n">
        <f aca="false">MATCH(Counts!A1549,'Season Counts'!$A$2:$A$740,0)</f>
        <v>396</v>
      </c>
    </row>
    <row r="1550" customFormat="false" ht="15" hidden="false" customHeight="false" outlineLevel="0" collapsed="false">
      <c r="A1550" s="34" t="str">
        <f aca="false">Counts!B1550</f>
        <v>MIA</v>
      </c>
      <c r="B1550" s="5" t="str">
        <f aca="false">Counts!C1550</f>
        <v>Brian Navarreto</v>
      </c>
      <c r="C1550" s="34" t="str">
        <f aca="false">Counts!F1550</f>
        <v>Jun</v>
      </c>
      <c r="D1550" s="35" t="n">
        <f aca="false">IFERROR(Counts!P1550,"")</f>
        <v>6</v>
      </c>
      <c r="E1550" s="36" t="n">
        <f aca="false">IFERROR(Counts!R1550/Counts!Q1550,"")</f>
        <v>0</v>
      </c>
      <c r="F1550" s="36" t="n">
        <f aca="false">IFERROR((Counts!R1550+Counts!V1550+Counts!W1550)/(Counts!Q1550+Counts!V1550+Counts!W1550+Counts!X1550),"")</f>
        <v>0.25</v>
      </c>
      <c r="G1550" s="36" t="n">
        <f aca="false">IFERROR((Counts!R1550+Counts!S1550+2*Counts!T1550+3*Counts!U1550)/Counts!Q1550,"")</f>
        <v>0</v>
      </c>
      <c r="H1550" s="35" t="n">
        <f aca="false">IFERROR(Counts!U1550,"")</f>
        <v>0</v>
      </c>
      <c r="I1550" s="36" t="n">
        <f aca="false">IFERROR(Counts!Z1550/Counts!AA1550,"")</f>
        <v>0.175</v>
      </c>
      <c r="J1550" s="36" t="n">
        <f aca="false">IFERROR(Counts!AB1550/Counts!AA1550,"")</f>
        <v>0.20575</v>
      </c>
      <c r="K1550" s="37" t="n">
        <f aca="false">IFERROR((Counts!AB1550-Counts!Z1550)/Counts!AA1550,"")</f>
        <v>0.03075</v>
      </c>
      <c r="L1550" s="38" t="n">
        <f aca="false">IFERROR(Counts!Y1550/Counts!P1550,"")</f>
        <v>0.166666666666667</v>
      </c>
      <c r="M1550" s="38" t="n">
        <f aca="false">IFERROR(Counts!V1550/Counts!P1550,"")</f>
        <v>0.166666666666667</v>
      </c>
      <c r="N1550" s="38" t="n">
        <f aca="false">IFERROR(Counts!AD1550/Counts!AC1550,"")</f>
        <v>0</v>
      </c>
      <c r="O1550" s="38" t="n">
        <f aca="false">IFERROR(Counts!AE1550/Counts!AC1550,"")</f>
        <v>0</v>
      </c>
      <c r="P1550" s="39" t="n">
        <f aca="false">IFERROR(Counts!AG1550/Counts!AF1550,"")</f>
        <v>57.05</v>
      </c>
      <c r="Q1550" s="38" t="n">
        <f aca="false">IFERROR(Counts!AH1550/Counts!AC1550,"")</f>
        <v>0.5</v>
      </c>
      <c r="R1550" s="38" t="n">
        <f aca="false">IFERROR(Counts!N1550/Counts!M1550,"")</f>
        <v>0</v>
      </c>
      <c r="S1550" s="38" t="n">
        <f aca="false">IFERROR(Counts!K1550/Counts!J1550,"")</f>
        <v>0.818181818181818</v>
      </c>
      <c r="T1550" s="38" t="n">
        <f aca="false">IFERROR(Counts!I1550/Counts!H1550,"")</f>
        <v>0.222222222222222</v>
      </c>
      <c r="U1550" s="38" t="n">
        <f aca="false">IFERROR(1-Counts!L1550/Counts!K1550,"")</f>
        <v>0.777777777777778</v>
      </c>
      <c r="V1550" s="39" t="n">
        <f aca="false">IFERROR(Counts!AJ1550/Counts!AI1550,"")</f>
        <v>73.35</v>
      </c>
      <c r="W1550" s="38" t="n">
        <f aca="false">IFERROR(Counts!AK1550/Counts!AI1550,"")</f>
        <v>0</v>
      </c>
      <c r="X1550" s="40" t="n">
        <f aca="false">IFERROR(Counts!O1550,"")</f>
        <v>-0.35</v>
      </c>
      <c r="Y1550" s="36" t="n">
        <f aca="false">IFERROR(INDEX('Season Counts'!$Y$2:$Y$740,$AF1550)/INDEX('Season Counts'!$X$2:$X$740,$AF1550),"")</f>
        <v>0.172140350877193</v>
      </c>
      <c r="Z1550" s="37" t="n">
        <f aca="false">IFERROR(J1550-Y1550,"")</f>
        <v>0.033609649122807</v>
      </c>
      <c r="AA1550" s="38" t="n">
        <f aca="false">IFERROR(INDEX('Season Counts'!$K$2:$K$740,$AF1550)/INDEX('Season Counts'!$J$2:$J$740,$AF1550),"")</f>
        <v>0.393700787401575</v>
      </c>
      <c r="AB1550" s="41" t="n">
        <f aca="false">IFERROR(R1550-AA1550,"")</f>
        <v>-0.393700787401575</v>
      </c>
      <c r="AC1550" s="39" t="n">
        <f aca="false">IFERROR(INDEX('Season Counts'!$AG$2:$AG$740,$AF1550)/INDEX('Season Counts'!$AF$2:$AF$740,$AF1550),"")</f>
        <v>72.6043859649123</v>
      </c>
      <c r="AD1550" s="40" t="n">
        <f aca="false">IFERROR(V1550-AC1550,"")</f>
        <v>0.745614035087726</v>
      </c>
      <c r="AE1550" s="4" t="str">
        <f aca="false">IF(D1550&lt;Guide!$C$21,"Low PA",IF(TRIM(IF(ISNUMBER(AD1550),IF(N(AD1550)&lt;=-Guide!$C$24,"▼ Bat Speed  ",IF(N(AD1550)&gt;=Guide!$C$24,"▲ Bat Speed  ","")),"")&amp;IF(N(Z1550)&gt;=Guide!$C$22,"▲ Contact  ","")&amp;IF(N(Z1550)&lt;=-Guide!$C$22,"▼ Contact  ","")&amp;IF(N(AB1550)&gt;=Guide!$C$23,"▲ Chase  ","")&amp;IF(N(AB1550)&lt;=-Guide!$C$23,"▼ Chase  ",""))="","Stable",TRIM(IF(ISNUMBER(AD1550),IF(N(AD1550)&lt;=-Guide!$C$24,"▼ Bat Speed  ",IF(N(AD1550)&gt;=Guide!$C$24,"▲ Bat Speed  ","")),"")&amp;IF(N(Z1550)&gt;=Guide!$C$22,"▲ Contact  ","")&amp;IF(N(Z1550)&lt;=-Guide!$C$22,"▼ Contact  ","")&amp;IF(N(AB1550)&gt;=Guide!$C$23,"▲ Chase  ","")&amp;IF(N(AB1550)&lt;=-Guide!$C$23,"▼ Chase  ",""))))</f>
        <v>Low PA</v>
      </c>
      <c r="AF1550" s="35" t="n">
        <f aca="false">MATCH(Counts!A1550,'Season Counts'!$A$2:$A$740,0)</f>
        <v>397</v>
      </c>
    </row>
    <row r="1551" customFormat="false" ht="15" hidden="false" customHeight="false" outlineLevel="0" collapsed="false">
      <c r="A1551" s="34" t="str">
        <f aca="false">Counts!B1551</f>
        <v>MIA</v>
      </c>
      <c r="B1551" s="5" t="str">
        <f aca="false">Counts!C1551</f>
        <v>Brian Navarreto</v>
      </c>
      <c r="C1551" s="34" t="str">
        <f aca="false">Counts!F1551</f>
        <v>Jul</v>
      </c>
      <c r="D1551" s="35" t="n">
        <f aca="false">IFERROR(Counts!P1551,"")</f>
        <v>12</v>
      </c>
      <c r="E1551" s="36" t="n">
        <f aca="false">IFERROR(Counts!R1551/Counts!Q1551,"")</f>
        <v>0.181818181818182</v>
      </c>
      <c r="F1551" s="36" t="n">
        <f aca="false">IFERROR((Counts!R1551+Counts!V1551+Counts!W1551)/(Counts!Q1551+Counts!V1551+Counts!W1551+Counts!X1551),"")</f>
        <v>0.25</v>
      </c>
      <c r="G1551" s="36" t="n">
        <f aca="false">IFERROR((Counts!R1551+Counts!S1551+2*Counts!T1551+3*Counts!U1551)/Counts!Q1551,"")</f>
        <v>0.272727272727273</v>
      </c>
      <c r="H1551" s="35" t="n">
        <f aca="false">IFERROR(Counts!U1551,"")</f>
        <v>0</v>
      </c>
      <c r="I1551" s="36" t="n">
        <f aca="false">IFERROR(Counts!Z1551/Counts!AA1551,"")</f>
        <v>0.2375</v>
      </c>
      <c r="J1551" s="36" t="n">
        <f aca="false">IFERROR(Counts!AB1551/Counts!AA1551,"")</f>
        <v>0.180916666666667</v>
      </c>
      <c r="K1551" s="37" t="n">
        <f aca="false">IFERROR((Counts!AB1551-Counts!Z1551)/Counts!AA1551,"")</f>
        <v>-0.0565833333333334</v>
      </c>
      <c r="L1551" s="38" t="n">
        <f aca="false">IFERROR(Counts!Y1551/Counts!P1551,"")</f>
        <v>0.333333333333333</v>
      </c>
      <c r="M1551" s="38" t="n">
        <f aca="false">IFERROR(Counts!V1551/Counts!P1551,"")</f>
        <v>0</v>
      </c>
      <c r="N1551" s="38" t="n">
        <f aca="false">IFERROR(Counts!AD1551/Counts!AC1551,"")</f>
        <v>0.142857142857143</v>
      </c>
      <c r="O1551" s="38" t="n">
        <f aca="false">IFERROR(Counts!AE1551/Counts!AC1551,"")</f>
        <v>0.142857142857143</v>
      </c>
      <c r="P1551" s="39" t="n">
        <f aca="false">IFERROR(Counts!AG1551/Counts!AF1551,"")</f>
        <v>82.2</v>
      </c>
      <c r="Q1551" s="38" t="n">
        <f aca="false">IFERROR(Counts!AH1551/Counts!AC1551,"")</f>
        <v>0.285714285714286</v>
      </c>
      <c r="R1551" s="38" t="n">
        <f aca="false">IFERROR(Counts!N1551/Counts!M1551,"")</f>
        <v>0.423076923076923</v>
      </c>
      <c r="S1551" s="38" t="n">
        <f aca="false">IFERROR(Counts!K1551/Counts!J1551,"")</f>
        <v>0.631578947368421</v>
      </c>
      <c r="T1551" s="38" t="n">
        <f aca="false">IFERROR(Counts!I1551/Counts!H1551,"")</f>
        <v>0.304347826086957</v>
      </c>
      <c r="U1551" s="38" t="n">
        <f aca="false">IFERROR(1-Counts!L1551/Counts!K1551,"")</f>
        <v>0.916666666666667</v>
      </c>
      <c r="V1551" s="39" t="n">
        <f aca="false">IFERROR(Counts!AJ1551/Counts!AI1551,"")</f>
        <v>72.0318181818182</v>
      </c>
      <c r="W1551" s="38" t="n">
        <f aca="false">IFERROR(Counts!AK1551/Counts!AI1551,"")</f>
        <v>0.181818181818182</v>
      </c>
      <c r="X1551" s="40" t="n">
        <f aca="false">IFERROR(Counts!O1551,"")</f>
        <v>-0.813</v>
      </c>
      <c r="Y1551" s="36" t="n">
        <f aca="false">IFERROR(INDEX('Season Counts'!$Y$2:$Y$740,$AF1551)/INDEX('Season Counts'!$X$2:$X$740,$AF1551),"")</f>
        <v>0.172140350877193</v>
      </c>
      <c r="Z1551" s="37" t="n">
        <f aca="false">IFERROR(J1551-Y1551,"")</f>
        <v>0.00877631578947366</v>
      </c>
      <c r="AA1551" s="38" t="n">
        <f aca="false">IFERROR(INDEX('Season Counts'!$K$2:$K$740,$AF1551)/INDEX('Season Counts'!$J$2:$J$740,$AF1551),"")</f>
        <v>0.393700787401575</v>
      </c>
      <c r="AB1551" s="41" t="n">
        <f aca="false">IFERROR(R1551-AA1551,"")</f>
        <v>0.0293761356753482</v>
      </c>
      <c r="AC1551" s="39" t="n">
        <f aca="false">IFERROR(INDEX('Season Counts'!$AG$2:$AG$740,$AF1551)/INDEX('Season Counts'!$AF$2:$AF$740,$AF1551),"")</f>
        <v>72.6043859649123</v>
      </c>
      <c r="AD1551" s="40" t="n">
        <f aca="false">IFERROR(V1551-AC1551,"")</f>
        <v>-0.572567783094101</v>
      </c>
      <c r="AE1551" s="4" t="str">
        <f aca="false">IF(D1551&lt;Guide!$C$21,"Low PA",IF(TRIM(IF(ISNUMBER(AD1551),IF(N(AD1551)&lt;=-Guide!$C$24,"▼ Bat Speed  ",IF(N(AD1551)&gt;=Guide!$C$24,"▲ Bat Speed  ","")),"")&amp;IF(N(Z1551)&gt;=Guide!$C$22,"▲ Contact  ","")&amp;IF(N(Z1551)&lt;=-Guide!$C$22,"▼ Contact  ","")&amp;IF(N(AB1551)&gt;=Guide!$C$23,"▲ Chase  ","")&amp;IF(N(AB1551)&lt;=-Guide!$C$23,"▼ Chase  ",""))="","Stable",TRIM(IF(ISNUMBER(AD1551),IF(N(AD1551)&lt;=-Guide!$C$24,"▼ Bat Speed  ",IF(N(AD1551)&gt;=Guide!$C$24,"▲ Bat Speed  ","")),"")&amp;IF(N(Z1551)&gt;=Guide!$C$22,"▲ Contact  ","")&amp;IF(N(Z1551)&lt;=-Guide!$C$22,"▼ Contact  ","")&amp;IF(N(AB1551)&gt;=Guide!$C$23,"▲ Chase  ","")&amp;IF(N(AB1551)&lt;=-Guide!$C$23,"▼ Chase  ",""))))</f>
        <v>Low PA</v>
      </c>
      <c r="AF1551" s="35" t="n">
        <f aca="false">MATCH(Counts!A1551,'Season Counts'!$A$2:$A$740,0)</f>
        <v>397</v>
      </c>
    </row>
    <row r="1552" customFormat="false" ht="15" hidden="false" customHeight="false" outlineLevel="0" collapsed="false">
      <c r="A1552" s="34" t="str">
        <f aca="false">Counts!B1552</f>
        <v>MIA</v>
      </c>
      <c r="B1552" s="5" t="str">
        <f aca="false">Counts!C1552</f>
        <v>Brian Navarreto</v>
      </c>
      <c r="C1552" s="34" t="str">
        <f aca="false">Counts!F1552</f>
        <v>Aug</v>
      </c>
      <c r="D1552" s="35" t="n">
        <f aca="false">IFERROR(Counts!P1552,"")</f>
        <v>31</v>
      </c>
      <c r="E1552" s="36" t="n">
        <f aca="false">IFERROR(Counts!R1552/Counts!Q1552,"")</f>
        <v>0.111111111111111</v>
      </c>
      <c r="F1552" s="36" t="n">
        <f aca="false">IFERROR((Counts!R1552+Counts!V1552+Counts!W1552)/(Counts!Q1552+Counts!V1552+Counts!W1552+Counts!X1552),"")</f>
        <v>0.166666666666667</v>
      </c>
      <c r="G1552" s="36" t="n">
        <f aca="false">IFERROR((Counts!R1552+Counts!S1552+2*Counts!T1552+3*Counts!U1552)/Counts!Q1552,"")</f>
        <v>0.222222222222222</v>
      </c>
      <c r="H1552" s="35" t="n">
        <f aca="false">IFERROR(Counts!U1552,"")</f>
        <v>1</v>
      </c>
      <c r="I1552" s="36" t="n">
        <f aca="false">IFERROR(Counts!Z1552/Counts!AA1552,"")</f>
        <v>0.173333333333333</v>
      </c>
      <c r="J1552" s="36" t="n">
        <f aca="false">IFERROR(Counts!AB1552/Counts!AA1552,"")</f>
        <v>0.1711</v>
      </c>
      <c r="K1552" s="37" t="n">
        <f aca="false">IFERROR((Counts!AB1552-Counts!Z1552)/Counts!AA1552,"")</f>
        <v>-0.00223333333333334</v>
      </c>
      <c r="L1552" s="38" t="n">
        <f aca="false">IFERROR(Counts!Y1552/Counts!P1552,"")</f>
        <v>0.387096774193548</v>
      </c>
      <c r="M1552" s="38" t="n">
        <f aca="false">IFERROR(Counts!V1552/Counts!P1552,"")</f>
        <v>0.032258064516129</v>
      </c>
      <c r="N1552" s="38" t="n">
        <f aca="false">IFERROR(Counts!AD1552/Counts!AC1552,"")</f>
        <v>0.0588235294117647</v>
      </c>
      <c r="O1552" s="38" t="n">
        <f aca="false">IFERROR(Counts!AE1552/Counts!AC1552,"")</f>
        <v>0.235294117647059</v>
      </c>
      <c r="P1552" s="39" t="n">
        <f aca="false">IFERROR(Counts!AG1552/Counts!AF1552,"")</f>
        <v>75.7647058823529</v>
      </c>
      <c r="Q1552" s="38" t="n">
        <f aca="false">IFERROR(Counts!AH1552/Counts!AC1552,"")</f>
        <v>0.176470588235294</v>
      </c>
      <c r="R1552" s="38" t="n">
        <f aca="false">IFERROR(Counts!N1552/Counts!M1552,"")</f>
        <v>0.380281690140845</v>
      </c>
      <c r="S1552" s="38" t="n">
        <f aca="false">IFERROR(Counts!K1552/Counts!J1552,"")</f>
        <v>0.666666666666667</v>
      </c>
      <c r="T1552" s="38" t="n">
        <f aca="false">IFERROR(Counts!I1552/Counts!H1552,"")</f>
        <v>0.304347826086957</v>
      </c>
      <c r="U1552" s="38" t="n">
        <f aca="false">IFERROR(1-Counts!L1552/Counts!K1552,"")</f>
        <v>0.833333333333333</v>
      </c>
      <c r="V1552" s="39" t="n">
        <f aca="false">IFERROR(Counts!AJ1552/Counts!AI1552,"")</f>
        <v>73.1133333333333</v>
      </c>
      <c r="W1552" s="38" t="n">
        <f aca="false">IFERROR(Counts!AK1552/Counts!AI1552,"")</f>
        <v>0.25</v>
      </c>
      <c r="X1552" s="40" t="n">
        <f aca="false">IFERROR(Counts!O1552,"")</f>
        <v>-3.245</v>
      </c>
      <c r="Y1552" s="36" t="n">
        <f aca="false">IFERROR(INDEX('Season Counts'!$Y$2:$Y$740,$AF1552)/INDEX('Season Counts'!$X$2:$X$740,$AF1552),"")</f>
        <v>0.172140350877193</v>
      </c>
      <c r="Z1552" s="37" t="n">
        <f aca="false">IFERROR(J1552-Y1552,"")</f>
        <v>-0.00104035087719298</v>
      </c>
      <c r="AA1552" s="38" t="n">
        <f aca="false">IFERROR(INDEX('Season Counts'!$K$2:$K$740,$AF1552)/INDEX('Season Counts'!$J$2:$J$740,$AF1552),"")</f>
        <v>0.393700787401575</v>
      </c>
      <c r="AB1552" s="41" t="n">
        <f aca="false">IFERROR(R1552-AA1552,"")</f>
        <v>-0.0134190972607298</v>
      </c>
      <c r="AC1552" s="39" t="n">
        <f aca="false">IFERROR(INDEX('Season Counts'!$AG$2:$AG$740,$AF1552)/INDEX('Season Counts'!$AF$2:$AF$740,$AF1552),"")</f>
        <v>72.6043859649123</v>
      </c>
      <c r="AD1552" s="40" t="n">
        <f aca="false">IFERROR(V1552-AC1552,"")</f>
        <v>0.508947368421048</v>
      </c>
      <c r="AE1552" s="4" t="str">
        <f aca="false">IF(D1552&lt;Guide!$C$21,"Low PA",IF(TRIM(IF(ISNUMBER(AD1552),IF(N(AD1552)&lt;=-Guide!$C$24,"▼ Bat Speed  ",IF(N(AD1552)&gt;=Guide!$C$24,"▲ Bat Speed  ","")),"")&amp;IF(N(Z1552)&gt;=Guide!$C$22,"▲ Contact  ","")&amp;IF(N(Z1552)&lt;=-Guide!$C$22,"▼ Contact  ","")&amp;IF(N(AB1552)&gt;=Guide!$C$23,"▲ Chase  ","")&amp;IF(N(AB1552)&lt;=-Guide!$C$23,"▼ Chase  ",""))="","Stable",TRIM(IF(ISNUMBER(AD1552),IF(N(AD1552)&lt;=-Guide!$C$24,"▼ Bat Speed  ",IF(N(AD1552)&gt;=Guide!$C$24,"▲ Bat Speed  ","")),"")&amp;IF(N(Z1552)&gt;=Guide!$C$22,"▲ Contact  ","")&amp;IF(N(Z1552)&lt;=-Guide!$C$22,"▼ Contact  ","")&amp;IF(N(AB1552)&gt;=Guide!$C$23,"▲ Chase  ","")&amp;IF(N(AB1552)&lt;=-Guide!$C$23,"▼ Chase  ",""))))</f>
        <v>Low PA</v>
      </c>
      <c r="AF1552" s="35" t="n">
        <f aca="false">MATCH(Counts!A1552,'Season Counts'!$A$2:$A$740,0)</f>
        <v>397</v>
      </c>
    </row>
    <row r="1553" customFormat="false" ht="15" hidden="false" customHeight="false" outlineLevel="0" collapsed="false">
      <c r="A1553" s="34" t="str">
        <f aca="false">Counts!B1553</f>
        <v>MIA</v>
      </c>
      <c r="B1553" s="5" t="str">
        <f aca="false">Counts!C1553</f>
        <v>Brian Navarreto</v>
      </c>
      <c r="C1553" s="34" t="str">
        <f aca="false">Counts!F1553</f>
        <v>Sep</v>
      </c>
      <c r="D1553" s="35" t="n">
        <f aca="false">IFERROR(Counts!P1553,"")</f>
        <v>12</v>
      </c>
      <c r="E1553" s="36" t="n">
        <f aca="false">IFERROR(Counts!R1553/Counts!Q1553,"")</f>
        <v>0.181818181818182</v>
      </c>
      <c r="F1553" s="36" t="n">
        <f aca="false">IFERROR((Counts!R1553+Counts!V1553+Counts!W1553)/(Counts!Q1553+Counts!V1553+Counts!W1553+Counts!X1553),"")</f>
        <v>0.181818181818182</v>
      </c>
      <c r="G1553" s="36" t="n">
        <f aca="false">IFERROR((Counts!R1553+Counts!S1553+2*Counts!T1553+3*Counts!U1553)/Counts!Q1553,"")</f>
        <v>0.363636363636364</v>
      </c>
      <c r="H1553" s="35" t="n">
        <f aca="false">IFERROR(Counts!U1553,"")</f>
        <v>0</v>
      </c>
      <c r="I1553" s="36" t="n">
        <f aca="false">IFERROR(Counts!Z1553/Counts!AA1553,"")</f>
        <v>0.227272727272727</v>
      </c>
      <c r="J1553" s="36" t="n">
        <f aca="false">IFERROR(Counts!AB1553/Counts!AA1553,"")</f>
        <v>0.153181818181818</v>
      </c>
      <c r="K1553" s="37" t="n">
        <f aca="false">IFERROR((Counts!AB1553-Counts!Z1553)/Counts!AA1553,"")</f>
        <v>-0.0740909090909091</v>
      </c>
      <c r="L1553" s="38" t="n">
        <f aca="false">IFERROR(Counts!Y1553/Counts!P1553,"")</f>
        <v>0.333333333333333</v>
      </c>
      <c r="M1553" s="38" t="n">
        <f aca="false">IFERROR(Counts!V1553/Counts!P1553,"")</f>
        <v>0</v>
      </c>
      <c r="N1553" s="38" t="n">
        <f aca="false">IFERROR(Counts!AD1553/Counts!AC1553,"")</f>
        <v>0</v>
      </c>
      <c r="O1553" s="38" t="n">
        <f aca="false">IFERROR(Counts!AE1553/Counts!AC1553,"")</f>
        <v>0.375</v>
      </c>
      <c r="P1553" s="39" t="n">
        <f aca="false">IFERROR(Counts!AG1553/Counts!AF1553,"")</f>
        <v>83.5875</v>
      </c>
      <c r="Q1553" s="38" t="n">
        <f aca="false">IFERROR(Counts!AH1553/Counts!AC1553,"")</f>
        <v>0.25</v>
      </c>
      <c r="R1553" s="38" t="n">
        <f aca="false">IFERROR(Counts!N1553/Counts!M1553,"")</f>
        <v>0.521739130434783</v>
      </c>
      <c r="S1553" s="38" t="n">
        <f aca="false">IFERROR(Counts!K1553/Counts!J1553,"")</f>
        <v>0.8</v>
      </c>
      <c r="T1553" s="38" t="n">
        <f aca="false">IFERROR(Counts!I1553/Counts!H1553,"")</f>
        <v>0.285714285714286</v>
      </c>
      <c r="U1553" s="38" t="n">
        <f aca="false">IFERROR(1-Counts!L1553/Counts!K1553,"")</f>
        <v>0.8125</v>
      </c>
      <c r="V1553" s="39" t="n">
        <f aca="false">IFERROR(Counts!AJ1553/Counts!AI1553,"")</f>
        <v>71.7423076923077</v>
      </c>
      <c r="W1553" s="38" t="n">
        <f aca="false">IFERROR(Counts!AK1553/Counts!AI1553,"")</f>
        <v>0.0384615384615385</v>
      </c>
      <c r="X1553" s="40" t="n">
        <f aca="false">IFERROR(Counts!O1553,"")</f>
        <v>-1.011</v>
      </c>
      <c r="Y1553" s="36" t="n">
        <f aca="false">IFERROR(INDEX('Season Counts'!$Y$2:$Y$740,$AF1553)/INDEX('Season Counts'!$X$2:$X$740,$AF1553),"")</f>
        <v>0.172140350877193</v>
      </c>
      <c r="Z1553" s="37" t="n">
        <f aca="false">IFERROR(J1553-Y1553,"")</f>
        <v>-0.0189585326953748</v>
      </c>
      <c r="AA1553" s="38" t="n">
        <f aca="false">IFERROR(INDEX('Season Counts'!$K$2:$K$740,$AF1553)/INDEX('Season Counts'!$J$2:$J$740,$AF1553),"")</f>
        <v>0.393700787401575</v>
      </c>
      <c r="AB1553" s="41" t="n">
        <f aca="false">IFERROR(R1553-AA1553,"")</f>
        <v>0.128038343033208</v>
      </c>
      <c r="AC1553" s="39" t="n">
        <f aca="false">IFERROR(INDEX('Season Counts'!$AG$2:$AG$740,$AF1553)/INDEX('Season Counts'!$AF$2:$AF$740,$AF1553),"")</f>
        <v>72.6043859649123</v>
      </c>
      <c r="AD1553" s="40" t="n">
        <f aca="false">IFERROR(V1553-AC1553,"")</f>
        <v>-0.862078272604592</v>
      </c>
      <c r="AE1553" s="4" t="str">
        <f aca="false">IF(D1553&lt;Guide!$C$21,"Low PA",IF(TRIM(IF(ISNUMBER(AD1553),IF(N(AD1553)&lt;=-Guide!$C$24,"▼ Bat Speed  ",IF(N(AD1553)&gt;=Guide!$C$24,"▲ Bat Speed  ","")),"")&amp;IF(N(Z1553)&gt;=Guide!$C$22,"▲ Contact  ","")&amp;IF(N(Z1553)&lt;=-Guide!$C$22,"▼ Contact  ","")&amp;IF(N(AB1553)&gt;=Guide!$C$23,"▲ Chase  ","")&amp;IF(N(AB1553)&lt;=-Guide!$C$23,"▼ Chase  ",""))="","Stable",TRIM(IF(ISNUMBER(AD1553),IF(N(AD1553)&lt;=-Guide!$C$24,"▼ Bat Speed  ",IF(N(AD1553)&gt;=Guide!$C$24,"▲ Bat Speed  ","")),"")&amp;IF(N(Z1553)&gt;=Guide!$C$22,"▲ Contact  ","")&amp;IF(N(Z1553)&lt;=-Guide!$C$22,"▼ Contact  ","")&amp;IF(N(AB1553)&gt;=Guide!$C$23,"▲ Chase  ","")&amp;IF(N(AB1553)&lt;=-Guide!$C$23,"▼ Chase  ",""))))</f>
        <v>Low PA</v>
      </c>
      <c r="AF1553" s="35" t="n">
        <f aca="false">MATCH(Counts!A1553,'Season Counts'!$A$2:$A$740,0)</f>
        <v>397</v>
      </c>
    </row>
    <row r="1554" customFormat="false" ht="15" hidden="false" customHeight="false" outlineLevel="0" collapsed="false">
      <c r="A1554" s="34" t="str">
        <f aca="false">Counts!B1554</f>
        <v>MIA</v>
      </c>
      <c r="B1554" s="5" t="str">
        <f aca="false">Counts!C1554</f>
        <v>Deyvison De Los Santos</v>
      </c>
      <c r="C1554" s="34" t="str">
        <f aca="false">Counts!F1554</f>
        <v>Mar-Apr</v>
      </c>
      <c r="D1554" s="35" t="n">
        <f aca="false">IFERROR(Counts!P1554,"")</f>
        <v>7</v>
      </c>
      <c r="E1554" s="36" t="n">
        <f aca="false">IFERROR(Counts!R1554/Counts!Q1554,"")</f>
        <v>0.285714285714286</v>
      </c>
      <c r="F1554" s="36" t="n">
        <f aca="false">IFERROR((Counts!R1554+Counts!V1554+Counts!W1554)/(Counts!Q1554+Counts!V1554+Counts!W1554+Counts!X1554),"")</f>
        <v>0.285714285714286</v>
      </c>
      <c r="G1554" s="36" t="n">
        <f aca="false">IFERROR((Counts!R1554+Counts!S1554+2*Counts!T1554+3*Counts!U1554)/Counts!Q1554,"")</f>
        <v>0.428571428571429</v>
      </c>
      <c r="H1554" s="35" t="n">
        <f aca="false">IFERROR(Counts!U1554,"")</f>
        <v>0</v>
      </c>
      <c r="I1554" s="36" t="n">
        <f aca="false">IFERROR(Counts!Z1554/Counts!AA1554,"")</f>
        <v>0.307142857142857</v>
      </c>
      <c r="J1554" s="36" t="n">
        <f aca="false">IFERROR(Counts!AB1554/Counts!AA1554,"")</f>
        <v>0.222571428571429</v>
      </c>
      <c r="K1554" s="37" t="n">
        <f aca="false">IFERROR((Counts!AB1554-Counts!Z1554)/Counts!AA1554,"")</f>
        <v>-0.0845714285714286</v>
      </c>
      <c r="L1554" s="38" t="n">
        <f aca="false">IFERROR(Counts!Y1554/Counts!P1554,"")</f>
        <v>0.428571428571429</v>
      </c>
      <c r="M1554" s="38" t="n">
        <f aca="false">IFERROR(Counts!V1554/Counts!P1554,"")</f>
        <v>0</v>
      </c>
      <c r="N1554" s="38" t="n">
        <f aca="false">IFERROR(Counts!AD1554/Counts!AC1554,"")</f>
        <v>0.25</v>
      </c>
      <c r="O1554" s="38" t="n">
        <f aca="false">IFERROR(Counts!AE1554/Counts!AC1554,"")</f>
        <v>0.25</v>
      </c>
      <c r="P1554" s="39" t="n">
        <f aca="false">IFERROR(Counts!AG1554/Counts!AF1554,"")</f>
        <v>92.875</v>
      </c>
      <c r="Q1554" s="38" t="n">
        <f aca="false">IFERROR(Counts!AH1554/Counts!AC1554,"")</f>
        <v>0.5</v>
      </c>
      <c r="R1554" s="38" t="n">
        <f aca="false">IFERROR(Counts!N1554/Counts!M1554,"")</f>
        <v>0.571428571428571</v>
      </c>
      <c r="S1554" s="38" t="n">
        <f aca="false">IFERROR(Counts!K1554/Counts!J1554,"")</f>
        <v>0.538461538461538</v>
      </c>
      <c r="T1554" s="38" t="n">
        <f aca="false">IFERROR(Counts!I1554/Counts!H1554,"")</f>
        <v>0.315789473684211</v>
      </c>
      <c r="U1554" s="38" t="n">
        <f aca="false">IFERROR(1-Counts!L1554/Counts!K1554,"")</f>
        <v>1</v>
      </c>
      <c r="V1554" s="39" t="n">
        <f aca="false">IFERROR(Counts!AJ1554/Counts!AI1554,"")</f>
        <v>75.2466666666667</v>
      </c>
      <c r="W1554" s="38" t="n">
        <f aca="false">IFERROR(Counts!AK1554/Counts!AI1554,"")</f>
        <v>0.533333333333333</v>
      </c>
      <c r="X1554" s="40" t="n">
        <f aca="false">IFERROR(Counts!O1554,"")</f>
        <v>-0.02</v>
      </c>
      <c r="Y1554" s="36" t="n">
        <f aca="false">IFERROR(INDEX('Season Counts'!$Y$2:$Y$740,$AF1554)/INDEX('Season Counts'!$X$2:$X$740,$AF1554),"")</f>
        <v>0.209906976744186</v>
      </c>
      <c r="Z1554" s="37" t="n">
        <f aca="false">IFERROR(J1554-Y1554,"")</f>
        <v>0.0126644518272425</v>
      </c>
      <c r="AA1554" s="38" t="n">
        <f aca="false">IFERROR(INDEX('Season Counts'!$K$2:$K$740,$AF1554)/INDEX('Season Counts'!$J$2:$J$740,$AF1554),"")</f>
        <v>0.4</v>
      </c>
      <c r="AB1554" s="41" t="n">
        <f aca="false">IFERROR(R1554-AA1554,"")</f>
        <v>0.171428571428571</v>
      </c>
      <c r="AC1554" s="39" t="n">
        <f aca="false">IFERROR(INDEX('Season Counts'!$AG$2:$AG$740,$AF1554)/INDEX('Season Counts'!$AF$2:$AF$740,$AF1554),"")</f>
        <v>77.0958904109589</v>
      </c>
      <c r="AD1554" s="40" t="n">
        <f aca="false">IFERROR(V1554-AC1554,"")</f>
        <v>-1.84922374429223</v>
      </c>
      <c r="AE1554" s="4" t="str">
        <f aca="false">IF(D1554&lt;Guide!$C$21,"Low PA",IF(TRIM(IF(ISNUMBER(AD1554),IF(N(AD1554)&lt;=-Guide!$C$24,"▼ Bat Speed  ",IF(N(AD1554)&gt;=Guide!$C$24,"▲ Bat Speed  ","")),"")&amp;IF(N(Z1554)&gt;=Guide!$C$22,"▲ Contact  ","")&amp;IF(N(Z1554)&lt;=-Guide!$C$22,"▼ Contact  ","")&amp;IF(N(AB1554)&gt;=Guide!$C$23,"▲ Chase  ","")&amp;IF(N(AB1554)&lt;=-Guide!$C$23,"▼ Chase  ",""))="","Stable",TRIM(IF(ISNUMBER(AD1554),IF(N(AD1554)&lt;=-Guide!$C$24,"▼ Bat Speed  ",IF(N(AD1554)&gt;=Guide!$C$24,"▲ Bat Speed  ","")),"")&amp;IF(N(Z1554)&gt;=Guide!$C$22,"▲ Contact  ","")&amp;IF(N(Z1554)&lt;=-Guide!$C$22,"▼ Contact  ","")&amp;IF(N(AB1554)&gt;=Guide!$C$23,"▲ Chase  ","")&amp;IF(N(AB1554)&lt;=-Guide!$C$23,"▼ Chase  ",""))))</f>
        <v>Low PA</v>
      </c>
      <c r="AF1554" s="35" t="n">
        <f aca="false">MATCH(Counts!A1554,'Season Counts'!$A$2:$A$740,0)</f>
        <v>398</v>
      </c>
    </row>
    <row r="1555" customFormat="false" ht="15" hidden="false" customHeight="false" outlineLevel="0" collapsed="false">
      <c r="A1555" s="34" t="str">
        <f aca="false">Counts!B1555</f>
        <v>MIA</v>
      </c>
      <c r="B1555" s="5" t="str">
        <f aca="false">Counts!C1555</f>
        <v>Deyvison De Los Santos</v>
      </c>
      <c r="C1555" s="34" t="str">
        <f aca="false">Counts!F1555</f>
        <v>Aug</v>
      </c>
      <c r="D1555" s="35" t="n">
        <f aca="false">IFERROR(Counts!P1555,"")</f>
        <v>2</v>
      </c>
      <c r="E1555" s="36" t="n">
        <f aca="false">IFERROR(Counts!R1555/Counts!Q1555,"")</f>
        <v>0.5</v>
      </c>
      <c r="F1555" s="36" t="n">
        <f aca="false">IFERROR((Counts!R1555+Counts!V1555+Counts!W1555)/(Counts!Q1555+Counts!V1555+Counts!W1555+Counts!X1555),"")</f>
        <v>0.5</v>
      </c>
      <c r="G1555" s="36" t="n">
        <f aca="false">IFERROR((Counts!R1555+Counts!S1555+2*Counts!T1555+3*Counts!U1555)/Counts!Q1555,"")</f>
        <v>0.5</v>
      </c>
      <c r="H1555" s="35" t="n">
        <f aca="false">IFERROR(Counts!U1555,"")</f>
        <v>0</v>
      </c>
      <c r="I1555" s="36" t="n">
        <f aca="false">IFERROR(Counts!Z1555/Counts!AA1555,"")</f>
        <v>0.45</v>
      </c>
      <c r="J1555" s="36" t="n">
        <f aca="false">IFERROR(Counts!AB1555/Counts!AA1555,"")</f>
        <v>0.1965</v>
      </c>
      <c r="K1555" s="37" t="n">
        <f aca="false">IFERROR((Counts!AB1555-Counts!Z1555)/Counts!AA1555,"")</f>
        <v>-0.2535</v>
      </c>
      <c r="L1555" s="38" t="n">
        <f aca="false">IFERROR(Counts!Y1555/Counts!P1555,"")</f>
        <v>0</v>
      </c>
      <c r="M1555" s="38" t="n">
        <f aca="false">IFERROR(Counts!V1555/Counts!P1555,"")</f>
        <v>0</v>
      </c>
      <c r="N1555" s="38" t="n">
        <f aca="false">IFERROR(Counts!AD1555/Counts!AC1555,"")</f>
        <v>0</v>
      </c>
      <c r="O1555" s="38" t="n">
        <f aca="false">IFERROR(Counts!AE1555/Counts!AC1555,"")</f>
        <v>0</v>
      </c>
      <c r="P1555" s="39" t="n">
        <f aca="false">IFERROR(Counts!AG1555/Counts!AF1555,"")</f>
        <v>68.35</v>
      </c>
      <c r="Q1555" s="38" t="n">
        <f aca="false">IFERROR(Counts!AH1555/Counts!AC1555,"")</f>
        <v>0.5</v>
      </c>
      <c r="R1555" s="38" t="n">
        <f aca="false">IFERROR(Counts!N1555/Counts!M1555,"")</f>
        <v>0.6</v>
      </c>
      <c r="S1555" s="38" t="n">
        <f aca="false">IFERROR(Counts!K1555/Counts!J1555,"")</f>
        <v>0</v>
      </c>
      <c r="T1555" s="38" t="n">
        <f aca="false">IFERROR(Counts!I1555/Counts!H1555,"")</f>
        <v>0.333333333333333</v>
      </c>
      <c r="U1555" s="38" t="str">
        <f aca="false">IFERROR(1-Counts!L1555/Counts!K1555,"")</f>
        <v/>
      </c>
      <c r="V1555" s="39" t="n">
        <f aca="false">IFERROR(Counts!AJ1555/Counts!AI1555,"")</f>
        <v>72.15</v>
      </c>
      <c r="W1555" s="38" t="n">
        <f aca="false">IFERROR(Counts!AK1555/Counts!AI1555,"")</f>
        <v>0</v>
      </c>
      <c r="X1555" s="40" t="n">
        <f aca="false">IFERROR(Counts!O1555,"")</f>
        <v>0.133</v>
      </c>
      <c r="Y1555" s="36" t="n">
        <f aca="false">IFERROR(INDEX('Season Counts'!$Y$2:$Y$740,$AF1555)/INDEX('Season Counts'!$X$2:$X$740,$AF1555),"")</f>
        <v>0.209906976744186</v>
      </c>
      <c r="Z1555" s="37" t="n">
        <f aca="false">IFERROR(J1555-Y1555,"")</f>
        <v>-0.013406976744186</v>
      </c>
      <c r="AA1555" s="38" t="n">
        <f aca="false">IFERROR(INDEX('Season Counts'!$K$2:$K$740,$AF1555)/INDEX('Season Counts'!$J$2:$J$740,$AF1555),"")</f>
        <v>0.4</v>
      </c>
      <c r="AB1555" s="41" t="n">
        <f aca="false">IFERROR(R1555-AA1555,"")</f>
        <v>0.2</v>
      </c>
      <c r="AC1555" s="39" t="n">
        <f aca="false">IFERROR(INDEX('Season Counts'!$AG$2:$AG$740,$AF1555)/INDEX('Season Counts'!$AF$2:$AF$740,$AF1555),"")</f>
        <v>77.0958904109589</v>
      </c>
      <c r="AD1555" s="40" t="n">
        <f aca="false">IFERROR(V1555-AC1555,"")</f>
        <v>-4.9458904109589</v>
      </c>
      <c r="AE1555" s="4" t="str">
        <f aca="false">IF(D1555&lt;Guide!$C$21,"Low PA",IF(TRIM(IF(ISNUMBER(AD1555),IF(N(AD1555)&lt;=-Guide!$C$24,"▼ Bat Speed  ",IF(N(AD1555)&gt;=Guide!$C$24,"▲ Bat Speed  ","")),"")&amp;IF(N(Z1555)&gt;=Guide!$C$22,"▲ Contact  ","")&amp;IF(N(Z1555)&lt;=-Guide!$C$22,"▼ Contact  ","")&amp;IF(N(AB1555)&gt;=Guide!$C$23,"▲ Chase  ","")&amp;IF(N(AB1555)&lt;=-Guide!$C$23,"▼ Chase  ",""))="","Stable",TRIM(IF(ISNUMBER(AD1555),IF(N(AD1555)&lt;=-Guide!$C$24,"▼ Bat Speed  ",IF(N(AD1555)&gt;=Guide!$C$24,"▲ Bat Speed  ","")),"")&amp;IF(N(Z1555)&gt;=Guide!$C$22,"▲ Contact  ","")&amp;IF(N(Z1555)&lt;=-Guide!$C$22,"▼ Contact  ","")&amp;IF(N(AB1555)&gt;=Guide!$C$23,"▲ Chase  ","")&amp;IF(N(AB1555)&lt;=-Guide!$C$23,"▼ Chase  ",""))))</f>
        <v>Low PA</v>
      </c>
      <c r="AF1555" s="35" t="n">
        <f aca="false">MATCH(Counts!A1555,'Season Counts'!$A$2:$A$740,0)</f>
        <v>398</v>
      </c>
    </row>
    <row r="1556" customFormat="false" ht="15" hidden="false" customHeight="false" outlineLevel="0" collapsed="false">
      <c r="A1556" s="34" t="str">
        <f aca="false">Counts!B1556</f>
        <v>MIA</v>
      </c>
      <c r="B1556" s="5" t="str">
        <f aca="false">Counts!C1556</f>
        <v>Deyvison De Los Santos</v>
      </c>
      <c r="C1556" s="34" t="str">
        <f aca="false">Counts!F1556</f>
        <v>Sep</v>
      </c>
      <c r="D1556" s="35" t="n">
        <f aca="false">IFERROR(Counts!P1556,"")</f>
        <v>34</v>
      </c>
      <c r="E1556" s="36" t="n">
        <f aca="false">IFERROR(Counts!R1556/Counts!Q1556,"")</f>
        <v>0.0909090909090909</v>
      </c>
      <c r="F1556" s="36" t="n">
        <f aca="false">IFERROR((Counts!R1556+Counts!V1556+Counts!W1556)/(Counts!Q1556+Counts!V1556+Counts!W1556+Counts!X1556),"")</f>
        <v>0.117647058823529</v>
      </c>
      <c r="G1556" s="36" t="n">
        <f aca="false">IFERROR((Counts!R1556+Counts!S1556+2*Counts!T1556+3*Counts!U1556)/Counts!Q1556,"")</f>
        <v>0.121212121212121</v>
      </c>
      <c r="H1556" s="35" t="n">
        <f aca="false">IFERROR(Counts!U1556,"")</f>
        <v>0</v>
      </c>
      <c r="I1556" s="36" t="n">
        <f aca="false">IFERROR(Counts!Z1556/Counts!AA1556,"")</f>
        <v>0.110294117647059</v>
      </c>
      <c r="J1556" s="36" t="n">
        <f aca="false">IFERROR(Counts!AB1556/Counts!AA1556,"")</f>
        <v>0.208088235294118</v>
      </c>
      <c r="K1556" s="37" t="n">
        <f aca="false">IFERROR((Counts!AB1556-Counts!Z1556)/Counts!AA1556,"")</f>
        <v>0.0977941176470588</v>
      </c>
      <c r="L1556" s="38" t="n">
        <f aca="false">IFERROR(Counts!Y1556/Counts!P1556,"")</f>
        <v>0.235294117647059</v>
      </c>
      <c r="M1556" s="38" t="n">
        <f aca="false">IFERROR(Counts!V1556/Counts!P1556,"")</f>
        <v>0</v>
      </c>
      <c r="N1556" s="38" t="n">
        <f aca="false">IFERROR(Counts!AD1556/Counts!AC1556,"")</f>
        <v>0</v>
      </c>
      <c r="O1556" s="38" t="n">
        <f aca="false">IFERROR(Counts!AE1556/Counts!AC1556,"")</f>
        <v>0.32</v>
      </c>
      <c r="P1556" s="39" t="n">
        <f aca="false">IFERROR(Counts!AG1556/Counts!AF1556,"")</f>
        <v>87.212</v>
      </c>
      <c r="Q1556" s="38" t="n">
        <f aca="false">IFERROR(Counts!AH1556/Counts!AC1556,"")</f>
        <v>0.2</v>
      </c>
      <c r="R1556" s="38" t="n">
        <f aca="false">IFERROR(Counts!N1556/Counts!M1556,"")</f>
        <v>0.328125</v>
      </c>
      <c r="S1556" s="38" t="n">
        <f aca="false">IFERROR(Counts!K1556/Counts!J1556,"")</f>
        <v>0.615384615384615</v>
      </c>
      <c r="T1556" s="38" t="n">
        <f aca="false">IFERROR(Counts!I1556/Counts!H1556,"")</f>
        <v>0.278688524590164</v>
      </c>
      <c r="U1556" s="38" t="n">
        <f aca="false">IFERROR(1-Counts!L1556/Counts!K1556,"")</f>
        <v>0.9</v>
      </c>
      <c r="V1556" s="39" t="n">
        <f aca="false">IFERROR(Counts!AJ1556/Counts!AI1556,"")</f>
        <v>77.7678571428571</v>
      </c>
      <c r="W1556" s="38" t="n">
        <f aca="false">IFERROR(Counts!AK1556/Counts!AI1556,"")</f>
        <v>0.785714285714286</v>
      </c>
      <c r="X1556" s="40" t="n">
        <f aca="false">IFERROR(Counts!O1556,"")</f>
        <v>-6.246</v>
      </c>
      <c r="Y1556" s="36" t="n">
        <f aca="false">IFERROR(INDEX('Season Counts'!$Y$2:$Y$740,$AF1556)/INDEX('Season Counts'!$X$2:$X$740,$AF1556),"")</f>
        <v>0.209906976744186</v>
      </c>
      <c r="Z1556" s="37" t="n">
        <f aca="false">IFERROR(J1556-Y1556,"")</f>
        <v>-0.00181874145006838</v>
      </c>
      <c r="AA1556" s="38" t="n">
        <f aca="false">IFERROR(INDEX('Season Counts'!$K$2:$K$740,$AF1556)/INDEX('Season Counts'!$J$2:$J$740,$AF1556),"")</f>
        <v>0.4</v>
      </c>
      <c r="AB1556" s="41" t="n">
        <f aca="false">IFERROR(R1556-AA1556,"")</f>
        <v>-0.071875</v>
      </c>
      <c r="AC1556" s="39" t="n">
        <f aca="false">IFERROR(INDEX('Season Counts'!$AG$2:$AG$740,$AF1556)/INDEX('Season Counts'!$AF$2:$AF$740,$AF1556),"")</f>
        <v>77.0958904109589</v>
      </c>
      <c r="AD1556" s="40" t="n">
        <f aca="false">IFERROR(V1556-AC1556,"")</f>
        <v>0.671966731898237</v>
      </c>
      <c r="AE1556" s="4" t="str">
        <f aca="false">IF(D1556&lt;Guide!$C$21,"Low PA",IF(TRIM(IF(ISNUMBER(AD1556),IF(N(AD1556)&lt;=-Guide!$C$24,"▼ Bat Speed  ",IF(N(AD1556)&gt;=Guide!$C$24,"▲ Bat Speed  ","")),"")&amp;IF(N(Z1556)&gt;=Guide!$C$22,"▲ Contact  ","")&amp;IF(N(Z1556)&lt;=-Guide!$C$22,"▼ Contact  ","")&amp;IF(N(AB1556)&gt;=Guide!$C$23,"▲ Chase  ","")&amp;IF(N(AB1556)&lt;=-Guide!$C$23,"▼ Chase  ",""))="","Stable",TRIM(IF(ISNUMBER(AD1556),IF(N(AD1556)&lt;=-Guide!$C$24,"▼ Bat Speed  ",IF(N(AD1556)&gt;=Guide!$C$24,"▲ Bat Speed  ","")),"")&amp;IF(N(Z1556)&gt;=Guide!$C$22,"▲ Contact  ","")&amp;IF(N(Z1556)&lt;=-Guide!$C$22,"▼ Contact  ","")&amp;IF(N(AB1556)&gt;=Guide!$C$23,"▲ Chase  ","")&amp;IF(N(AB1556)&lt;=-Guide!$C$23,"▼ Chase  ",""))))</f>
        <v>Low PA</v>
      </c>
      <c r="AF1556" s="35" t="n">
        <f aca="false">MATCH(Counts!A1556,'Season Counts'!$A$2:$A$740,0)</f>
        <v>398</v>
      </c>
    </row>
    <row r="1557" customFormat="false" ht="15" hidden="false" customHeight="false" outlineLevel="0" collapsed="false">
      <c r="A1557" s="34" t="str">
        <f aca="false">Counts!B1557</f>
        <v>MIA</v>
      </c>
      <c r="B1557" s="5" t="str">
        <f aca="false">Counts!C1557</f>
        <v>Jared Serna</v>
      </c>
      <c r="C1557" s="34" t="str">
        <f aca="false">Counts!F1557</f>
        <v>Sep</v>
      </c>
      <c r="D1557" s="35" t="n">
        <f aca="false">IFERROR(Counts!P1557,"")</f>
        <v>32</v>
      </c>
      <c r="E1557" s="36" t="n">
        <f aca="false">IFERROR(Counts!R1557/Counts!Q1557,"")</f>
        <v>0.214285714285714</v>
      </c>
      <c r="F1557" s="36" t="n">
        <f aca="false">IFERROR((Counts!R1557+Counts!V1557+Counts!W1557)/(Counts!Q1557+Counts!V1557+Counts!W1557+Counts!X1557),"")</f>
        <v>0.28125</v>
      </c>
      <c r="G1557" s="36" t="n">
        <f aca="false">IFERROR((Counts!R1557+Counts!S1557+2*Counts!T1557+3*Counts!U1557)/Counts!Q1557,"")</f>
        <v>0.321428571428571</v>
      </c>
      <c r="H1557" s="35" t="n">
        <f aca="false">IFERROR(Counts!U1557,"")</f>
        <v>0</v>
      </c>
      <c r="I1557" s="36" t="n">
        <f aca="false">IFERROR(Counts!Z1557/Counts!AA1557,"")</f>
        <v>0.2671875</v>
      </c>
      <c r="J1557" s="36" t="n">
        <f aca="false">IFERROR(Counts!AB1557/Counts!AA1557,"")</f>
        <v>0.23003125</v>
      </c>
      <c r="K1557" s="37" t="n">
        <f aca="false">IFERROR((Counts!AB1557-Counts!Z1557)/Counts!AA1557,"")</f>
        <v>-0.03715625</v>
      </c>
      <c r="L1557" s="38" t="n">
        <f aca="false">IFERROR(Counts!Y1557/Counts!P1557,"")</f>
        <v>0.25</v>
      </c>
      <c r="M1557" s="38" t="n">
        <f aca="false">IFERROR(Counts!V1557/Counts!P1557,"")</f>
        <v>0.09375</v>
      </c>
      <c r="N1557" s="38" t="n">
        <f aca="false">IFERROR(Counts!AD1557/Counts!AC1557,"")</f>
        <v>0.0476190476190476</v>
      </c>
      <c r="O1557" s="38" t="n">
        <f aca="false">IFERROR(Counts!AE1557/Counts!AC1557,"")</f>
        <v>0.380952380952381</v>
      </c>
      <c r="P1557" s="39" t="n">
        <f aca="false">IFERROR(Counts!AG1557/Counts!AF1557,"")</f>
        <v>87.7904761904762</v>
      </c>
      <c r="Q1557" s="38" t="n">
        <f aca="false">IFERROR(Counts!AH1557/Counts!AC1557,"")</f>
        <v>0.285714285714286</v>
      </c>
      <c r="R1557" s="38" t="n">
        <f aca="false">IFERROR(Counts!N1557/Counts!M1557,"")</f>
        <v>0.311475409836066</v>
      </c>
      <c r="S1557" s="38" t="n">
        <f aca="false">IFERROR(Counts!K1557/Counts!J1557,"")</f>
        <v>0.741379310344828</v>
      </c>
      <c r="T1557" s="38" t="n">
        <f aca="false">IFERROR(Counts!I1557/Counts!H1557,"")</f>
        <v>0.258064516129032</v>
      </c>
      <c r="U1557" s="38" t="n">
        <f aca="false">IFERROR(1-Counts!L1557/Counts!K1557,"")</f>
        <v>0.837209302325581</v>
      </c>
      <c r="V1557" s="39" t="n">
        <f aca="false">IFERROR(Counts!AJ1557/Counts!AI1557,"")</f>
        <v>71.6709090909091</v>
      </c>
      <c r="W1557" s="38" t="n">
        <f aca="false">IFERROR(Counts!AK1557/Counts!AI1557,"")</f>
        <v>0.145454545454545</v>
      </c>
      <c r="X1557" s="40" t="n">
        <f aca="false">IFERROR(Counts!O1557,"")</f>
        <v>-0.899</v>
      </c>
      <c r="Y1557" s="36" t="n">
        <f aca="false">IFERROR(INDEX('Season Counts'!$Y$2:$Y$740,$AF1557)/INDEX('Season Counts'!$X$2:$X$740,$AF1557),"")</f>
        <v>0.23003125</v>
      </c>
      <c r="Z1557" s="37" t="n">
        <f aca="false">IFERROR(J1557-Y1557,"")</f>
        <v>0</v>
      </c>
      <c r="AA1557" s="38" t="n">
        <f aca="false">IFERROR(INDEX('Season Counts'!$K$2:$K$740,$AF1557)/INDEX('Season Counts'!$J$2:$J$740,$AF1557),"")</f>
        <v>0.311475409836066</v>
      </c>
      <c r="AB1557" s="41" t="n">
        <f aca="false">IFERROR(R1557-AA1557,"")</f>
        <v>0</v>
      </c>
      <c r="AC1557" s="39" t="n">
        <f aca="false">IFERROR(INDEX('Season Counts'!$AG$2:$AG$740,$AF1557)/INDEX('Season Counts'!$AF$2:$AF$740,$AF1557),"")</f>
        <v>71.6709090909091</v>
      </c>
      <c r="AD1557" s="40" t="n">
        <f aca="false">IFERROR(V1557-AC1557,"")</f>
        <v>0</v>
      </c>
      <c r="AE1557" s="4" t="str">
        <f aca="false">IF(D1557&lt;Guide!$C$21,"Low PA",IF(TRIM(IF(ISNUMBER(AD1557),IF(N(AD1557)&lt;=-Guide!$C$24,"▼ Bat Speed  ",IF(N(AD1557)&gt;=Guide!$C$24,"▲ Bat Speed  ","")),"")&amp;IF(N(Z1557)&gt;=Guide!$C$22,"▲ Contact  ","")&amp;IF(N(Z1557)&lt;=-Guide!$C$22,"▼ Contact  ","")&amp;IF(N(AB1557)&gt;=Guide!$C$23,"▲ Chase  ","")&amp;IF(N(AB1557)&lt;=-Guide!$C$23,"▼ Chase  ",""))="","Stable",TRIM(IF(ISNUMBER(AD1557),IF(N(AD1557)&lt;=-Guide!$C$24,"▼ Bat Speed  ",IF(N(AD1557)&gt;=Guide!$C$24,"▲ Bat Speed  ","")),"")&amp;IF(N(Z1557)&gt;=Guide!$C$22,"▲ Contact  ","")&amp;IF(N(Z1557)&lt;=-Guide!$C$22,"▼ Contact  ","")&amp;IF(N(AB1557)&gt;=Guide!$C$23,"▲ Chase  ","")&amp;IF(N(AB1557)&lt;=-Guide!$C$23,"▼ Chase  ",""))))</f>
        <v>Low PA</v>
      </c>
      <c r="AF1557" s="35" t="n">
        <f aca="false">MATCH(Counts!A1557,'Season Counts'!$A$2:$A$740,0)</f>
        <v>399</v>
      </c>
    </row>
    <row r="1558" customFormat="false" ht="15" hidden="false" customHeight="false" outlineLevel="0" collapsed="false">
      <c r="A1558" s="34" t="str">
        <f aca="false">Counts!B1558</f>
        <v>MIA</v>
      </c>
      <c r="B1558" s="5" t="str">
        <f aca="false">Counts!C1558</f>
        <v>Austin Slater</v>
      </c>
      <c r="C1558" s="34" t="str">
        <f aca="false">Counts!F1558</f>
        <v>Mar-Apr</v>
      </c>
      <c r="D1558" s="35" t="n">
        <f aca="false">IFERROR(Counts!P1558,"")</f>
        <v>28</v>
      </c>
      <c r="E1558" s="36" t="n">
        <f aca="false">IFERROR(Counts!R1558/Counts!Q1558,"")</f>
        <v>0.173913043478261</v>
      </c>
      <c r="F1558" s="36" t="n">
        <f aca="false">IFERROR((Counts!R1558+Counts!V1558+Counts!W1558)/(Counts!Q1558+Counts!V1558+Counts!W1558+Counts!X1558),"")</f>
        <v>0.285714285714286</v>
      </c>
      <c r="G1558" s="36" t="n">
        <f aca="false">IFERROR((Counts!R1558+Counts!S1558+2*Counts!T1558+3*Counts!U1558)/Counts!Q1558,"")</f>
        <v>0.173913043478261</v>
      </c>
      <c r="H1558" s="35" t="n">
        <f aca="false">IFERROR(Counts!U1558,"")</f>
        <v>0</v>
      </c>
      <c r="I1558" s="36" t="n">
        <f aca="false">IFERROR(Counts!Z1558/Counts!AA1558,"")</f>
        <v>0.228571428571429</v>
      </c>
      <c r="J1558" s="36" t="n">
        <f aca="false">IFERROR(Counts!AB1558/Counts!AA1558,"")</f>
        <v>0.244964285714286</v>
      </c>
      <c r="K1558" s="37" t="n">
        <f aca="false">IFERROR((Counts!AB1558-Counts!Z1558)/Counts!AA1558,"")</f>
        <v>0.0163928571428571</v>
      </c>
      <c r="L1558" s="38" t="n">
        <f aca="false">IFERROR(Counts!Y1558/Counts!P1558,"")</f>
        <v>0.321428571428571</v>
      </c>
      <c r="M1558" s="38" t="n">
        <f aca="false">IFERROR(Counts!V1558/Counts!P1558,"")</f>
        <v>0.142857142857143</v>
      </c>
      <c r="N1558" s="38" t="n">
        <f aca="false">IFERROR(Counts!AD1558/Counts!AC1558,"")</f>
        <v>0</v>
      </c>
      <c r="O1558" s="38" t="n">
        <f aca="false">IFERROR(Counts!AE1558/Counts!AC1558,"")</f>
        <v>0.133333333333333</v>
      </c>
      <c r="P1558" s="39" t="n">
        <f aca="false">IFERROR(Counts!AG1558/Counts!AF1558,"")</f>
        <v>85.2533333333333</v>
      </c>
      <c r="Q1558" s="38" t="n">
        <f aca="false">IFERROR(Counts!AH1558/Counts!AC1558,"")</f>
        <v>0.333333333333333</v>
      </c>
      <c r="R1558" s="38" t="n">
        <f aca="false">IFERROR(Counts!N1558/Counts!M1558,"")</f>
        <v>0.276923076923077</v>
      </c>
      <c r="S1558" s="38" t="n">
        <f aca="false">IFERROR(Counts!K1558/Counts!J1558,"")</f>
        <v>0.62</v>
      </c>
      <c r="T1558" s="38" t="n">
        <f aca="false">IFERROR(Counts!I1558/Counts!H1558,"")</f>
        <v>0.326530612244898</v>
      </c>
      <c r="U1558" s="38" t="n">
        <f aca="false">IFERROR(1-Counts!L1558/Counts!K1558,"")</f>
        <v>0.774193548387097</v>
      </c>
      <c r="V1558" s="39" t="n">
        <f aca="false">IFERROR(Counts!AJ1558/Counts!AI1558,"")</f>
        <v>72.0568181818182</v>
      </c>
      <c r="W1558" s="38" t="n">
        <f aca="false">IFERROR(Counts!AK1558/Counts!AI1558,"")</f>
        <v>0.136363636363636</v>
      </c>
      <c r="X1558" s="40" t="n">
        <f aca="false">IFERROR(Counts!O1558,"")</f>
        <v>-2.527</v>
      </c>
      <c r="Y1558" s="36" t="n">
        <f aca="false">IFERROR(INDEX('Season Counts'!$Y$2:$Y$740,$AF1558)/INDEX('Season Counts'!$X$2:$X$740,$AF1558),"")</f>
        <v>0.244964285714286</v>
      </c>
      <c r="Z1558" s="37" t="n">
        <f aca="false">IFERROR(J1558-Y1558,"")</f>
        <v>0</v>
      </c>
      <c r="AA1558" s="38" t="n">
        <f aca="false">IFERROR(INDEX('Season Counts'!$K$2:$K$740,$AF1558)/INDEX('Season Counts'!$J$2:$J$740,$AF1558),"")</f>
        <v>0.276923076923077</v>
      </c>
      <c r="AB1558" s="41" t="n">
        <f aca="false">IFERROR(R1558-AA1558,"")</f>
        <v>0</v>
      </c>
      <c r="AC1558" s="39" t="n">
        <f aca="false">IFERROR(INDEX('Season Counts'!$AG$2:$AG$740,$AF1558)/INDEX('Season Counts'!$AF$2:$AF$740,$AF1558),"")</f>
        <v>72.0568181818182</v>
      </c>
      <c r="AD1558" s="40" t="n">
        <f aca="false">IFERROR(V1558-AC1558,"")</f>
        <v>0</v>
      </c>
      <c r="AE1558" s="4" t="str">
        <f aca="false">IF(D1558&lt;Guide!$C$21,"Low PA",IF(TRIM(IF(ISNUMBER(AD1558),IF(N(AD1558)&lt;=-Guide!$C$24,"▼ Bat Speed  ",IF(N(AD1558)&gt;=Guide!$C$24,"▲ Bat Speed  ","")),"")&amp;IF(N(Z1558)&gt;=Guide!$C$22,"▲ Contact  ","")&amp;IF(N(Z1558)&lt;=-Guide!$C$22,"▼ Contact  ","")&amp;IF(N(AB1558)&gt;=Guide!$C$23,"▲ Chase  ","")&amp;IF(N(AB1558)&lt;=-Guide!$C$23,"▼ Chase  ",""))="","Stable",TRIM(IF(ISNUMBER(AD1558),IF(N(AD1558)&lt;=-Guide!$C$24,"▼ Bat Speed  ",IF(N(AD1558)&gt;=Guide!$C$24,"▲ Bat Speed  ","")),"")&amp;IF(N(Z1558)&gt;=Guide!$C$22,"▲ Contact  ","")&amp;IF(N(Z1558)&lt;=-Guide!$C$22,"▼ Contact  ","")&amp;IF(N(AB1558)&gt;=Guide!$C$23,"▲ Chase  ","")&amp;IF(N(AB1558)&lt;=-Guide!$C$23,"▼ Chase  ",""))))</f>
        <v>Low PA</v>
      </c>
      <c r="AF1558" s="35" t="n">
        <f aca="false">MATCH(Counts!A1558,'Season Counts'!$A$2:$A$740,0)</f>
        <v>400</v>
      </c>
    </row>
    <row r="1559" customFormat="false" ht="15" hidden="false" customHeight="false" outlineLevel="0" collapsed="false">
      <c r="A1559" s="34" t="str">
        <f aca="false">Counts!B1559</f>
        <v>MIA</v>
      </c>
      <c r="B1559" s="5" t="str">
        <f aca="false">Counts!C1559</f>
        <v>Rece Hinds</v>
      </c>
      <c r="C1559" s="34" t="str">
        <f aca="false">Counts!F1559</f>
        <v>Jul</v>
      </c>
      <c r="D1559" s="35" t="n">
        <f aca="false">IFERROR(Counts!P1559,"")</f>
        <v>2</v>
      </c>
      <c r="E1559" s="36" t="n">
        <f aca="false">IFERROR(Counts!R1559/Counts!Q1559,"")</f>
        <v>0</v>
      </c>
      <c r="F1559" s="36" t="n">
        <f aca="false">IFERROR((Counts!R1559+Counts!V1559+Counts!W1559)/(Counts!Q1559+Counts!V1559+Counts!W1559+Counts!X1559),"")</f>
        <v>0</v>
      </c>
      <c r="G1559" s="36" t="n">
        <f aca="false">IFERROR((Counts!R1559+Counts!S1559+2*Counts!T1559+3*Counts!U1559)/Counts!Q1559,"")</f>
        <v>0</v>
      </c>
      <c r="H1559" s="35" t="n">
        <f aca="false">IFERROR(Counts!U1559,"")</f>
        <v>0</v>
      </c>
      <c r="I1559" s="36" t="n">
        <f aca="false">IFERROR(Counts!Z1559/Counts!AA1559,"")</f>
        <v>0</v>
      </c>
      <c r="J1559" s="36" t="n">
        <f aca="false">IFERROR(Counts!AB1559/Counts!AA1559,"")</f>
        <v>0.052</v>
      </c>
      <c r="K1559" s="37" t="n">
        <f aca="false">IFERROR((Counts!AB1559-Counts!Z1559)/Counts!AA1559,"")</f>
        <v>0.052</v>
      </c>
      <c r="L1559" s="38" t="n">
        <f aca="false">IFERROR(Counts!Y1559/Counts!P1559,"")</f>
        <v>0.5</v>
      </c>
      <c r="M1559" s="38" t="n">
        <f aca="false">IFERROR(Counts!V1559/Counts!P1559,"")</f>
        <v>0</v>
      </c>
      <c r="N1559" s="38" t="n">
        <f aca="false">IFERROR(Counts!AD1559/Counts!AC1559,"")</f>
        <v>0</v>
      </c>
      <c r="O1559" s="38" t="n">
        <f aca="false">IFERROR(Counts!AE1559/Counts!AC1559,"")</f>
        <v>0</v>
      </c>
      <c r="P1559" s="39" t="n">
        <f aca="false">IFERROR(Counts!AG1559/Counts!AF1559,"")</f>
        <v>59.3</v>
      </c>
      <c r="Q1559" s="38" t="n">
        <f aca="false">IFERROR(Counts!AH1559/Counts!AC1559,"")</f>
        <v>0</v>
      </c>
      <c r="R1559" s="38" t="n">
        <f aca="false">IFERROR(Counts!N1559/Counts!M1559,"")</f>
        <v>0.666666666666667</v>
      </c>
      <c r="S1559" s="38" t="n">
        <f aca="false">IFERROR(Counts!K1559/Counts!J1559,"")</f>
        <v>0.75</v>
      </c>
      <c r="T1559" s="38" t="n">
        <f aca="false">IFERROR(Counts!I1559/Counts!H1559,"")</f>
        <v>0.8</v>
      </c>
      <c r="U1559" s="38" t="n">
        <f aca="false">IFERROR(1-Counts!L1559/Counts!K1559,"")</f>
        <v>0.333333333333333</v>
      </c>
      <c r="V1559" s="39" t="n">
        <f aca="false">IFERROR(Counts!AJ1559/Counts!AI1559,"")</f>
        <v>74.125</v>
      </c>
      <c r="W1559" s="38" t="n">
        <f aca="false">IFERROR(Counts!AK1559/Counts!AI1559,"")</f>
        <v>0.25</v>
      </c>
      <c r="X1559" s="40" t="n">
        <f aca="false">IFERROR(Counts!O1559,"")</f>
        <v>-0.587</v>
      </c>
      <c r="Y1559" s="36" t="n">
        <f aca="false">IFERROR(INDEX('Season Counts'!$Y$2:$Y$740,$AF1559)/INDEX('Season Counts'!$X$2:$X$740,$AF1559),"")</f>
        <v>0.052</v>
      </c>
      <c r="Z1559" s="37" t="n">
        <f aca="false">IFERROR(J1559-Y1559,"")</f>
        <v>0</v>
      </c>
      <c r="AA1559" s="38" t="n">
        <f aca="false">IFERROR(INDEX('Season Counts'!$K$2:$K$740,$AF1559)/INDEX('Season Counts'!$J$2:$J$740,$AF1559),"")</f>
        <v>0.666666666666667</v>
      </c>
      <c r="AB1559" s="41" t="n">
        <f aca="false">IFERROR(R1559-AA1559,"")</f>
        <v>0</v>
      </c>
      <c r="AC1559" s="39" t="n">
        <f aca="false">IFERROR(INDEX('Season Counts'!$AG$2:$AG$740,$AF1559)/INDEX('Season Counts'!$AF$2:$AF$740,$AF1559),"")</f>
        <v>74.125</v>
      </c>
      <c r="AD1559" s="40" t="n">
        <f aca="false">IFERROR(V1559-AC1559,"")</f>
        <v>0</v>
      </c>
      <c r="AE1559" s="4" t="str">
        <f aca="false">IF(D1559&lt;Guide!$C$21,"Low PA",IF(TRIM(IF(ISNUMBER(AD1559),IF(N(AD1559)&lt;=-Guide!$C$24,"▼ Bat Speed  ",IF(N(AD1559)&gt;=Guide!$C$24,"▲ Bat Speed  ","")),"")&amp;IF(N(Z1559)&gt;=Guide!$C$22,"▲ Contact  ","")&amp;IF(N(Z1559)&lt;=-Guide!$C$22,"▼ Contact  ","")&amp;IF(N(AB1559)&gt;=Guide!$C$23,"▲ Chase  ","")&amp;IF(N(AB1559)&lt;=-Guide!$C$23,"▼ Chase  ",""))="","Stable",TRIM(IF(ISNUMBER(AD1559),IF(N(AD1559)&lt;=-Guide!$C$24,"▼ Bat Speed  ",IF(N(AD1559)&gt;=Guide!$C$24,"▲ Bat Speed  ","")),"")&amp;IF(N(Z1559)&gt;=Guide!$C$22,"▲ Contact  ","")&amp;IF(N(Z1559)&lt;=-Guide!$C$22,"▼ Contact  ","")&amp;IF(N(AB1559)&gt;=Guide!$C$23,"▲ Chase  ","")&amp;IF(N(AB1559)&lt;=-Guide!$C$23,"▼ Chase  ",""))))</f>
        <v>Low PA</v>
      </c>
      <c r="AF1559" s="35" t="n">
        <f aca="false">MATCH(Counts!A1559,'Season Counts'!$A$2:$A$740,0)</f>
        <v>401</v>
      </c>
    </row>
    <row r="1560" customFormat="false" ht="15" hidden="false" customHeight="false" outlineLevel="0" collapsed="false">
      <c r="A1560" s="34" t="str">
        <f aca="false">Counts!B1560</f>
        <v>MIL</v>
      </c>
      <c r="B1560" s="5" t="str">
        <f aca="false">Counts!C1560</f>
        <v>Brice Turang</v>
      </c>
      <c r="C1560" s="34" t="str">
        <f aca="false">Counts!F1560</f>
        <v>Mar-Apr</v>
      </c>
      <c r="D1560" s="35" t="n">
        <f aca="false">IFERROR(Counts!P1560,"")</f>
        <v>129</v>
      </c>
      <c r="E1560" s="36" t="n">
        <f aca="false">IFERROR(Counts!R1560/Counts!Q1560,"")</f>
        <v>0.29126213592233</v>
      </c>
      <c r="F1560" s="36" t="n">
        <f aca="false">IFERROR((Counts!R1560+Counts!V1560+Counts!W1560)/(Counts!Q1560+Counts!V1560+Counts!W1560+Counts!X1560),"")</f>
        <v>0.421875</v>
      </c>
      <c r="G1560" s="36" t="n">
        <f aca="false">IFERROR((Counts!R1560+Counts!S1560+2*Counts!T1560+3*Counts!U1560)/Counts!Q1560,"")</f>
        <v>0.504854368932039</v>
      </c>
      <c r="H1560" s="35" t="n">
        <f aca="false">IFERROR(Counts!U1560,"")</f>
        <v>4</v>
      </c>
      <c r="I1560" s="36" t="n">
        <f aca="false">IFERROR(Counts!Z1560/Counts!AA1560,"")</f>
        <v>0.404761904761905</v>
      </c>
      <c r="J1560" s="36" t="n">
        <f aca="false">IFERROR(Counts!AB1560/Counts!AA1560,"")</f>
        <v>0.418349206349206</v>
      </c>
      <c r="K1560" s="37" t="n">
        <f aca="false">IFERROR((Counts!AB1560-Counts!Z1560)/Counts!AA1560,"")</f>
        <v>0.0135873015873016</v>
      </c>
      <c r="L1560" s="38" t="n">
        <f aca="false">IFERROR(Counts!Y1560/Counts!P1560,"")</f>
        <v>0.217054263565891</v>
      </c>
      <c r="M1560" s="38" t="n">
        <f aca="false">IFERROR(Counts!V1560/Counts!P1560,"")</f>
        <v>0.186046511627907</v>
      </c>
      <c r="N1560" s="38" t="n">
        <f aca="false">IFERROR(Counts!AD1560/Counts!AC1560,"")</f>
        <v>0.116883116883117</v>
      </c>
      <c r="O1560" s="38" t="n">
        <f aca="false">IFERROR(Counts!AE1560/Counts!AC1560,"")</f>
        <v>0.545454545454545</v>
      </c>
      <c r="P1560" s="39" t="n">
        <f aca="false">IFERROR(Counts!AG1560/Counts!AF1560,"")</f>
        <v>92.225</v>
      </c>
      <c r="Q1560" s="38" t="n">
        <f aca="false">IFERROR(Counts!AH1560/Counts!AC1560,"")</f>
        <v>0.441558441558442</v>
      </c>
      <c r="R1560" s="38" t="n">
        <f aca="false">IFERROR(Counts!N1560/Counts!M1560,"")</f>
        <v>0.198581560283688</v>
      </c>
      <c r="S1560" s="38" t="n">
        <f aca="false">IFERROR(Counts!K1560/Counts!J1560,"")</f>
        <v>0.604651162790698</v>
      </c>
      <c r="T1560" s="38" t="n">
        <f aca="false">IFERROR(Counts!I1560/Counts!H1560,"")</f>
        <v>0.164319248826291</v>
      </c>
      <c r="U1560" s="38" t="n">
        <f aca="false">IFERROR(1-Counts!L1560/Counts!K1560,"")</f>
        <v>0.884615384615385</v>
      </c>
      <c r="V1560" s="39" t="n">
        <f aca="false">IFERROR(Counts!AJ1560/Counts!AI1560,"")</f>
        <v>70.6767195767196</v>
      </c>
      <c r="W1560" s="38" t="n">
        <f aca="false">IFERROR(Counts!AK1560/Counts!AI1560,"")</f>
        <v>0.116402116402116</v>
      </c>
      <c r="X1560" s="40" t="n">
        <f aca="false">IFERROR(Counts!O1560,"")</f>
        <v>9.1</v>
      </c>
      <c r="Y1560" s="36" t="n">
        <f aca="false">IFERROR(INDEX('Season Counts'!$Y$2:$Y$740,$AF1560)/INDEX('Season Counts'!$X$2:$X$740,$AF1560),"")</f>
        <v>0.344179372197309</v>
      </c>
      <c r="Z1560" s="37" t="n">
        <f aca="false">IFERROR(J1560-Y1560,"")</f>
        <v>0.0741698341518969</v>
      </c>
      <c r="AA1560" s="38" t="n">
        <f aca="false">IFERROR(INDEX('Season Counts'!$K$2:$K$740,$AF1560)/INDEX('Season Counts'!$J$2:$J$740,$AF1560),"")</f>
        <v>0.248125426039536</v>
      </c>
      <c r="AB1560" s="41" t="n">
        <f aca="false">IFERROR(R1560-AA1560,"")</f>
        <v>-0.0495438657558485</v>
      </c>
      <c r="AC1560" s="39" t="n">
        <f aca="false">IFERROR(INDEX('Season Counts'!$AG$2:$AG$740,$AF1560)/INDEX('Season Counts'!$AF$2:$AF$740,$AF1560),"")</f>
        <v>70.1049765258216</v>
      </c>
      <c r="AD1560" s="40" t="n">
        <f aca="false">IFERROR(V1560-AC1560,"")</f>
        <v>0.571743050897979</v>
      </c>
      <c r="AE1560" s="4" t="str">
        <f aca="false">IF(D1560&lt;Guide!$C$21,"Low PA",IF(TRIM(IF(ISNUMBER(AD1560),IF(N(AD1560)&lt;=-Guide!$C$24,"▼ Bat Speed  ",IF(N(AD1560)&gt;=Guide!$C$24,"▲ Bat Speed  ","")),"")&amp;IF(N(Z1560)&gt;=Guide!$C$22,"▲ Contact  ","")&amp;IF(N(Z1560)&lt;=-Guide!$C$22,"▼ Contact  ","")&amp;IF(N(AB1560)&gt;=Guide!$C$23,"▲ Chase  ","")&amp;IF(N(AB1560)&lt;=-Guide!$C$23,"▼ Chase  ",""))="","Stable",TRIM(IF(ISNUMBER(AD1560),IF(N(AD1560)&lt;=-Guide!$C$24,"▼ Bat Speed  ",IF(N(AD1560)&gt;=Guide!$C$24,"▲ Bat Speed  ","")),"")&amp;IF(N(Z1560)&gt;=Guide!$C$22,"▲ Contact  ","")&amp;IF(N(Z1560)&lt;=-Guide!$C$22,"▼ Contact  ","")&amp;IF(N(AB1560)&gt;=Guide!$C$23,"▲ Chase  ","")&amp;IF(N(AB1560)&lt;=-Guide!$C$23,"▼ Chase  ",""))))</f>
        <v>▲ Contact ▼ Chase</v>
      </c>
      <c r="AF1560" s="35" t="n">
        <f aca="false">MATCH(Counts!A1560,'Season Counts'!$A$2:$A$740,0)</f>
        <v>402</v>
      </c>
    </row>
    <row r="1561" customFormat="false" ht="15" hidden="false" customHeight="false" outlineLevel="0" collapsed="false">
      <c r="A1561" s="34" t="str">
        <f aca="false">Counts!B1561</f>
        <v>MIL</v>
      </c>
      <c r="B1561" s="5" t="str">
        <f aca="false">Counts!C1561</f>
        <v>Brice Turang</v>
      </c>
      <c r="C1561" s="34" t="str">
        <f aca="false">Counts!F1561</f>
        <v>May</v>
      </c>
      <c r="D1561" s="35" t="n">
        <f aca="false">IFERROR(Counts!P1561,"")</f>
        <v>111</v>
      </c>
      <c r="E1561" s="36" t="n">
        <f aca="false">IFERROR(Counts!R1561/Counts!Q1561,"")</f>
        <v>0.230769230769231</v>
      </c>
      <c r="F1561" s="36" t="n">
        <f aca="false">IFERROR((Counts!R1561+Counts!V1561+Counts!W1561)/(Counts!Q1561+Counts!V1561+Counts!W1561+Counts!X1561),"")</f>
        <v>0.354545454545455</v>
      </c>
      <c r="G1561" s="36" t="n">
        <f aca="false">IFERROR((Counts!R1561+Counts!S1561+2*Counts!T1561+3*Counts!U1561)/Counts!Q1561,"")</f>
        <v>0.362637362637363</v>
      </c>
      <c r="H1561" s="35" t="n">
        <f aca="false">IFERROR(Counts!U1561,"")</f>
        <v>3</v>
      </c>
      <c r="I1561" s="36" t="n">
        <f aca="false">IFERROR(Counts!Z1561/Counts!AA1561,"")</f>
        <v>0.322477064220183</v>
      </c>
      <c r="J1561" s="36" t="n">
        <f aca="false">IFERROR(Counts!AB1561/Counts!AA1561,"")</f>
        <v>0.323899082568807</v>
      </c>
      <c r="K1561" s="37" t="n">
        <f aca="false">IFERROR((Counts!AB1561-Counts!Z1561)/Counts!AA1561,"")</f>
        <v>0.00142201834862386</v>
      </c>
      <c r="L1561" s="38" t="n">
        <f aca="false">IFERROR(Counts!Y1561/Counts!P1561,"")</f>
        <v>0.261261261261261</v>
      </c>
      <c r="M1561" s="38" t="n">
        <f aca="false">IFERROR(Counts!V1561/Counts!P1561,"")</f>
        <v>0.162162162162162</v>
      </c>
      <c r="N1561" s="38" t="n">
        <f aca="false">IFERROR(Counts!AD1561/Counts!AC1561,"")</f>
        <v>0.03125</v>
      </c>
      <c r="O1561" s="38" t="n">
        <f aca="false">IFERROR(Counts!AE1561/Counts!AC1561,"")</f>
        <v>0.390625</v>
      </c>
      <c r="P1561" s="39" t="n">
        <f aca="false">IFERROR(Counts!AG1561/Counts!AF1561,"")</f>
        <v>88.01875</v>
      </c>
      <c r="Q1561" s="38" t="n">
        <f aca="false">IFERROR(Counts!AH1561/Counts!AC1561,"")</f>
        <v>0.328125</v>
      </c>
      <c r="R1561" s="38" t="n">
        <f aca="false">IFERROR(Counts!N1561/Counts!M1561,"")</f>
        <v>0.224066390041494</v>
      </c>
      <c r="S1561" s="38" t="n">
        <f aca="false">IFERROR(Counts!K1561/Counts!J1561,"")</f>
        <v>0.633744855967078</v>
      </c>
      <c r="T1561" s="38" t="n">
        <f aca="false">IFERROR(Counts!I1561/Counts!H1561,"")</f>
        <v>0.197115384615385</v>
      </c>
      <c r="U1561" s="38" t="n">
        <f aca="false">IFERROR(1-Counts!L1561/Counts!K1561,"")</f>
        <v>0.850649350649351</v>
      </c>
      <c r="V1561" s="39" t="n">
        <f aca="false">IFERROR(Counts!AJ1561/Counts!AI1561,"")</f>
        <v>69.6967213114754</v>
      </c>
      <c r="W1561" s="38" t="n">
        <f aca="false">IFERROR(Counts!AK1561/Counts!AI1561,"")</f>
        <v>0.0765027322404372</v>
      </c>
      <c r="X1561" s="40" t="n">
        <f aca="false">IFERROR(Counts!O1561,"")</f>
        <v>0.503</v>
      </c>
      <c r="Y1561" s="36" t="n">
        <f aca="false">IFERROR(INDEX('Season Counts'!$Y$2:$Y$740,$AF1561)/INDEX('Season Counts'!$X$2:$X$740,$AF1561),"")</f>
        <v>0.344179372197309</v>
      </c>
      <c r="Z1561" s="37" t="n">
        <f aca="false">IFERROR(J1561-Y1561,"")</f>
        <v>-0.0202802896285021</v>
      </c>
      <c r="AA1561" s="38" t="n">
        <f aca="false">IFERROR(INDEX('Season Counts'!$K$2:$K$740,$AF1561)/INDEX('Season Counts'!$J$2:$J$740,$AF1561),"")</f>
        <v>0.248125426039536</v>
      </c>
      <c r="AB1561" s="41" t="n">
        <f aca="false">IFERROR(R1561-AA1561,"")</f>
        <v>-0.0240590359980427</v>
      </c>
      <c r="AC1561" s="39" t="n">
        <f aca="false">IFERROR(INDEX('Season Counts'!$AG$2:$AG$740,$AF1561)/INDEX('Season Counts'!$AF$2:$AF$740,$AF1561),"")</f>
        <v>70.1049765258216</v>
      </c>
      <c r="AD1561" s="40" t="n">
        <f aca="false">IFERROR(V1561-AC1561,"")</f>
        <v>-0.408255214346184</v>
      </c>
      <c r="AE1561" s="4" t="str">
        <f aca="false">IF(D1561&lt;Guide!$C$21,"Low PA",IF(TRIM(IF(ISNUMBER(AD1561),IF(N(AD1561)&lt;=-Guide!$C$24,"▼ Bat Speed  ",IF(N(AD1561)&gt;=Guide!$C$24,"▲ Bat Speed  ","")),"")&amp;IF(N(Z1561)&gt;=Guide!$C$22,"▲ Contact  ","")&amp;IF(N(Z1561)&lt;=-Guide!$C$22,"▼ Contact  ","")&amp;IF(N(AB1561)&gt;=Guide!$C$23,"▲ Chase  ","")&amp;IF(N(AB1561)&lt;=-Guide!$C$23,"▼ Chase  ",""))="","Stable",TRIM(IF(ISNUMBER(AD1561),IF(N(AD1561)&lt;=-Guide!$C$24,"▼ Bat Speed  ",IF(N(AD1561)&gt;=Guide!$C$24,"▲ Bat Speed  ","")),"")&amp;IF(N(Z1561)&gt;=Guide!$C$22,"▲ Contact  ","")&amp;IF(N(Z1561)&lt;=-Guide!$C$22,"▼ Contact  ","")&amp;IF(N(AB1561)&gt;=Guide!$C$23,"▲ Chase  ","")&amp;IF(N(AB1561)&lt;=-Guide!$C$23,"▼ Chase  ",""))))</f>
        <v>Stable</v>
      </c>
      <c r="AF1561" s="35" t="n">
        <f aca="false">MATCH(Counts!A1561,'Season Counts'!$A$2:$A$740,0)</f>
        <v>402</v>
      </c>
    </row>
    <row r="1562" customFormat="false" ht="15" hidden="false" customHeight="false" outlineLevel="0" collapsed="false">
      <c r="A1562" s="34" t="str">
        <f aca="false">Counts!B1562</f>
        <v>MIL</v>
      </c>
      <c r="B1562" s="5" t="str">
        <f aca="false">Counts!C1562</f>
        <v>Brice Turang</v>
      </c>
      <c r="C1562" s="34" t="str">
        <f aca="false">Counts!F1562</f>
        <v>Jun</v>
      </c>
      <c r="D1562" s="35" t="n">
        <f aca="false">IFERROR(Counts!P1562,"")</f>
        <v>119</v>
      </c>
      <c r="E1562" s="36" t="n">
        <f aca="false">IFERROR(Counts!R1562/Counts!Q1562,"")</f>
        <v>0.252252252252252</v>
      </c>
      <c r="F1562" s="36" t="n">
        <f aca="false">IFERROR((Counts!R1562+Counts!V1562+Counts!W1562)/(Counts!Q1562+Counts!V1562+Counts!W1562+Counts!X1562),"")</f>
        <v>0.296610169491525</v>
      </c>
      <c r="G1562" s="36" t="n">
        <f aca="false">IFERROR((Counts!R1562+Counts!S1562+2*Counts!T1562+3*Counts!U1562)/Counts!Q1562,"")</f>
        <v>0.468468468468468</v>
      </c>
      <c r="H1562" s="35" t="n">
        <f aca="false">IFERROR(Counts!U1562,"")</f>
        <v>5</v>
      </c>
      <c r="I1562" s="36" t="n">
        <f aca="false">IFERROR(Counts!Z1562/Counts!AA1562,"")</f>
        <v>0.32801724137931</v>
      </c>
      <c r="J1562" s="36" t="n">
        <f aca="false">IFERROR(Counts!AB1562/Counts!AA1562,"")</f>
        <v>0.290706896551724</v>
      </c>
      <c r="K1562" s="37" t="n">
        <f aca="false">IFERROR((Counts!AB1562-Counts!Z1562)/Counts!AA1562,"")</f>
        <v>-0.0373103448275862</v>
      </c>
      <c r="L1562" s="38" t="n">
        <f aca="false">IFERROR(Counts!Y1562/Counts!P1562,"")</f>
        <v>0.319327731092437</v>
      </c>
      <c r="M1562" s="38" t="n">
        <f aca="false">IFERROR(Counts!V1562/Counts!P1562,"")</f>
        <v>0.0588235294117647</v>
      </c>
      <c r="N1562" s="38" t="n">
        <f aca="false">IFERROR(Counts!AD1562/Counts!AC1562,"")</f>
        <v>0.108108108108108</v>
      </c>
      <c r="O1562" s="38" t="n">
        <f aca="false">IFERROR(Counts!AE1562/Counts!AC1562,"")</f>
        <v>0.351351351351351</v>
      </c>
      <c r="P1562" s="39" t="n">
        <f aca="false">IFERROR(Counts!AG1562/Counts!AF1562,"")</f>
        <v>89.2878378378378</v>
      </c>
      <c r="Q1562" s="38" t="n">
        <f aca="false">IFERROR(Counts!AH1562/Counts!AC1562,"")</f>
        <v>0.324324324324324</v>
      </c>
      <c r="R1562" s="38" t="n">
        <f aca="false">IFERROR(Counts!N1562/Counts!M1562,"")</f>
        <v>0.292887029288703</v>
      </c>
      <c r="S1562" s="38" t="n">
        <f aca="false">IFERROR(Counts!K1562/Counts!J1562,"")</f>
        <v>0.624434389140272</v>
      </c>
      <c r="T1562" s="38" t="n">
        <f aca="false">IFERROR(Counts!I1562/Counts!H1562,"")</f>
        <v>0.253588516746412</v>
      </c>
      <c r="U1562" s="38" t="n">
        <f aca="false">IFERROR(1-Counts!L1562/Counts!K1562,"")</f>
        <v>0.826086956521739</v>
      </c>
      <c r="V1562" s="39" t="n">
        <f aca="false">IFERROR(Counts!AJ1562/Counts!AI1562,"")</f>
        <v>69.475</v>
      </c>
      <c r="W1562" s="38" t="n">
        <f aca="false">IFERROR(Counts!AK1562/Counts!AI1562,"")</f>
        <v>0.103658536585366</v>
      </c>
      <c r="X1562" s="40" t="n">
        <f aca="false">IFERROR(Counts!O1562,"")</f>
        <v>2.208</v>
      </c>
      <c r="Y1562" s="36" t="n">
        <f aca="false">IFERROR(INDEX('Season Counts'!$Y$2:$Y$740,$AF1562)/INDEX('Season Counts'!$X$2:$X$740,$AF1562),"")</f>
        <v>0.344179372197309</v>
      </c>
      <c r="Z1562" s="37" t="n">
        <f aca="false">IFERROR(J1562-Y1562,"")</f>
        <v>-0.0534724756455853</v>
      </c>
      <c r="AA1562" s="38" t="n">
        <f aca="false">IFERROR(INDEX('Season Counts'!$K$2:$K$740,$AF1562)/INDEX('Season Counts'!$J$2:$J$740,$AF1562),"")</f>
        <v>0.248125426039536</v>
      </c>
      <c r="AB1562" s="41" t="n">
        <f aca="false">IFERROR(R1562-AA1562,"")</f>
        <v>0.0447616032491665</v>
      </c>
      <c r="AC1562" s="39" t="n">
        <f aca="false">IFERROR(INDEX('Season Counts'!$AG$2:$AG$740,$AF1562)/INDEX('Season Counts'!$AF$2:$AF$740,$AF1562),"")</f>
        <v>70.1049765258216</v>
      </c>
      <c r="AD1562" s="40" t="n">
        <f aca="false">IFERROR(V1562-AC1562,"")</f>
        <v>-0.629976525821604</v>
      </c>
      <c r="AE1562" s="4" t="str">
        <f aca="false">IF(D1562&lt;Guide!$C$21,"Low PA",IF(TRIM(IF(ISNUMBER(AD1562),IF(N(AD1562)&lt;=-Guide!$C$24,"▼ Bat Speed  ",IF(N(AD1562)&gt;=Guide!$C$24,"▲ Bat Speed  ","")),"")&amp;IF(N(Z1562)&gt;=Guide!$C$22,"▲ Contact  ","")&amp;IF(N(Z1562)&lt;=-Guide!$C$22,"▼ Contact  ","")&amp;IF(N(AB1562)&gt;=Guide!$C$23,"▲ Chase  ","")&amp;IF(N(AB1562)&lt;=-Guide!$C$23,"▼ Chase  ",""))="","Stable",TRIM(IF(ISNUMBER(AD1562),IF(N(AD1562)&lt;=-Guide!$C$24,"▼ Bat Speed  ",IF(N(AD1562)&gt;=Guide!$C$24,"▲ Bat Speed  ","")),"")&amp;IF(N(Z1562)&gt;=Guide!$C$22,"▲ Contact  ","")&amp;IF(N(Z1562)&lt;=-Guide!$C$22,"▼ Contact  ","")&amp;IF(N(AB1562)&gt;=Guide!$C$23,"▲ Chase  ","")&amp;IF(N(AB1562)&lt;=-Guide!$C$23,"▼ Chase  ",""))))</f>
        <v>▼ Contact ▲ Chase</v>
      </c>
      <c r="AF1562" s="35" t="n">
        <f aca="false">MATCH(Counts!A1562,'Season Counts'!$A$2:$A$740,0)</f>
        <v>402</v>
      </c>
    </row>
    <row r="1563" customFormat="false" ht="15" hidden="false" customHeight="false" outlineLevel="0" collapsed="false">
      <c r="A1563" s="34" t="str">
        <f aca="false">Counts!B1563</f>
        <v>MIL</v>
      </c>
      <c r="B1563" s="5" t="str">
        <f aca="false">Counts!C1563</f>
        <v>Brice Turang</v>
      </c>
      <c r="C1563" s="34" t="str">
        <f aca="false">Counts!F1563</f>
        <v>Jul</v>
      </c>
      <c r="D1563" s="35" t="n">
        <f aca="false">IFERROR(Counts!P1563,"")</f>
        <v>109</v>
      </c>
      <c r="E1563" s="36" t="n">
        <f aca="false">IFERROR(Counts!R1563/Counts!Q1563,"")</f>
        <v>0.309278350515464</v>
      </c>
      <c r="F1563" s="36" t="n">
        <f aca="false">IFERROR((Counts!R1563+Counts!V1563+Counts!W1563)/(Counts!Q1563+Counts!V1563+Counts!W1563+Counts!X1563),"")</f>
        <v>0.385321100917431</v>
      </c>
      <c r="G1563" s="36" t="n">
        <f aca="false">IFERROR((Counts!R1563+Counts!S1563+2*Counts!T1563+3*Counts!U1563)/Counts!Q1563,"")</f>
        <v>0.525773195876289</v>
      </c>
      <c r="H1563" s="35" t="n">
        <f aca="false">IFERROR(Counts!U1563,"")</f>
        <v>4</v>
      </c>
      <c r="I1563" s="36" t="n">
        <f aca="false">IFERROR(Counts!Z1563/Counts!AA1563,"")</f>
        <v>0.397685185185185</v>
      </c>
      <c r="J1563" s="36" t="n">
        <f aca="false">IFERROR(Counts!AB1563/Counts!AA1563,"")</f>
        <v>0.358564814814815</v>
      </c>
      <c r="K1563" s="37" t="n">
        <f aca="false">IFERROR((Counts!AB1563-Counts!Z1563)/Counts!AA1563,"")</f>
        <v>-0.0391203703703704</v>
      </c>
      <c r="L1563" s="38" t="n">
        <f aca="false">IFERROR(Counts!Y1563/Counts!P1563,"")</f>
        <v>0.165137614678899</v>
      </c>
      <c r="M1563" s="38" t="n">
        <f aca="false">IFERROR(Counts!V1563/Counts!P1563,"")</f>
        <v>0.110091743119266</v>
      </c>
      <c r="N1563" s="38" t="n">
        <f aca="false">IFERROR(Counts!AD1563/Counts!AC1563,"")</f>
        <v>0.0759493670886076</v>
      </c>
      <c r="O1563" s="38" t="n">
        <f aca="false">IFERROR(Counts!AE1563/Counts!AC1563,"")</f>
        <v>0.405063291139241</v>
      </c>
      <c r="P1563" s="39" t="n">
        <f aca="false">IFERROR(Counts!AG1563/Counts!AF1563,"")</f>
        <v>87.924358974359</v>
      </c>
      <c r="Q1563" s="38" t="n">
        <f aca="false">IFERROR(Counts!AH1563/Counts!AC1563,"")</f>
        <v>0.392405063291139</v>
      </c>
      <c r="R1563" s="38" t="n">
        <f aca="false">IFERROR(Counts!N1563/Counts!M1563,"")</f>
        <v>0.256</v>
      </c>
      <c r="S1563" s="38" t="n">
        <f aca="false">IFERROR(Counts!K1563/Counts!J1563,"")</f>
        <v>0.662393162393162</v>
      </c>
      <c r="T1563" s="38" t="n">
        <f aca="false">IFERROR(Counts!I1563/Counts!H1563,"")</f>
        <v>0.155251141552511</v>
      </c>
      <c r="U1563" s="38" t="n">
        <f aca="false">IFERROR(1-Counts!L1563/Counts!K1563,"")</f>
        <v>0.883870967741936</v>
      </c>
      <c r="V1563" s="39" t="n">
        <f aca="false">IFERROR(Counts!AJ1563/Counts!AI1563,"")</f>
        <v>70.0271794871795</v>
      </c>
      <c r="W1563" s="38" t="n">
        <f aca="false">IFERROR(Counts!AK1563/Counts!AI1563,"")</f>
        <v>0.112820512820513</v>
      </c>
      <c r="X1563" s="40" t="n">
        <f aca="false">IFERROR(Counts!O1563,"")</f>
        <v>5.069</v>
      </c>
      <c r="Y1563" s="36" t="n">
        <f aca="false">IFERROR(INDEX('Season Counts'!$Y$2:$Y$740,$AF1563)/INDEX('Season Counts'!$X$2:$X$740,$AF1563),"")</f>
        <v>0.344179372197309</v>
      </c>
      <c r="Z1563" s="37" t="n">
        <f aca="false">IFERROR(J1563-Y1563,"")</f>
        <v>0.0143854426175054</v>
      </c>
      <c r="AA1563" s="38" t="n">
        <f aca="false">IFERROR(INDEX('Season Counts'!$K$2:$K$740,$AF1563)/INDEX('Season Counts'!$J$2:$J$740,$AF1563),"")</f>
        <v>0.248125426039536</v>
      </c>
      <c r="AB1563" s="41" t="n">
        <f aca="false">IFERROR(R1563-AA1563,"")</f>
        <v>0.00787457396046354</v>
      </c>
      <c r="AC1563" s="39" t="n">
        <f aca="false">IFERROR(INDEX('Season Counts'!$AG$2:$AG$740,$AF1563)/INDEX('Season Counts'!$AF$2:$AF$740,$AF1563),"")</f>
        <v>70.1049765258216</v>
      </c>
      <c r="AD1563" s="40" t="n">
        <f aca="false">IFERROR(V1563-AC1563,"")</f>
        <v>-0.0777970386421174</v>
      </c>
      <c r="AE1563" s="4" t="str">
        <f aca="false">IF(D1563&lt;Guide!$C$21,"Low PA",IF(TRIM(IF(ISNUMBER(AD1563),IF(N(AD1563)&lt;=-Guide!$C$24,"▼ Bat Speed  ",IF(N(AD1563)&gt;=Guide!$C$24,"▲ Bat Speed  ","")),"")&amp;IF(N(Z1563)&gt;=Guide!$C$22,"▲ Contact  ","")&amp;IF(N(Z1563)&lt;=-Guide!$C$22,"▼ Contact  ","")&amp;IF(N(AB1563)&gt;=Guide!$C$23,"▲ Chase  ","")&amp;IF(N(AB1563)&lt;=-Guide!$C$23,"▼ Chase  ",""))="","Stable",TRIM(IF(ISNUMBER(AD1563),IF(N(AD1563)&lt;=-Guide!$C$24,"▼ Bat Speed  ",IF(N(AD1563)&gt;=Guide!$C$24,"▲ Bat Speed  ","")),"")&amp;IF(N(Z1563)&gt;=Guide!$C$22,"▲ Contact  ","")&amp;IF(N(Z1563)&lt;=-Guide!$C$22,"▼ Contact  ","")&amp;IF(N(AB1563)&gt;=Guide!$C$23,"▲ Chase  ","")&amp;IF(N(AB1563)&lt;=-Guide!$C$23,"▼ Chase  ",""))))</f>
        <v>Stable</v>
      </c>
      <c r="AF1563" s="35" t="n">
        <f aca="false">MATCH(Counts!A1563,'Season Counts'!$A$2:$A$740,0)</f>
        <v>402</v>
      </c>
    </row>
    <row r="1564" customFormat="false" ht="15" hidden="false" customHeight="false" outlineLevel="0" collapsed="false">
      <c r="A1564" s="34" t="str">
        <f aca="false">Counts!B1564</f>
        <v>MIL</v>
      </c>
      <c r="B1564" s="5" t="str">
        <f aca="false">Counts!C1564</f>
        <v>Brice Turang</v>
      </c>
      <c r="C1564" s="34" t="str">
        <f aca="false">Counts!F1564</f>
        <v>Aug</v>
      </c>
      <c r="D1564" s="35" t="n">
        <f aca="false">IFERROR(Counts!P1564,"")</f>
        <v>110</v>
      </c>
      <c r="E1564" s="36" t="n">
        <f aca="false">IFERROR(Counts!R1564/Counts!Q1564,"")</f>
        <v>0.175257731958763</v>
      </c>
      <c r="F1564" s="36" t="n">
        <f aca="false">IFERROR((Counts!R1564+Counts!V1564+Counts!W1564)/(Counts!Q1564+Counts!V1564+Counts!W1564+Counts!X1564),"")</f>
        <v>0.26605504587156</v>
      </c>
      <c r="G1564" s="36" t="n">
        <f aca="false">IFERROR((Counts!R1564+Counts!S1564+2*Counts!T1564+3*Counts!U1564)/Counts!Q1564,"")</f>
        <v>0.247422680412371</v>
      </c>
      <c r="H1564" s="35" t="n">
        <f aca="false">IFERROR(Counts!U1564,"")</f>
        <v>1</v>
      </c>
      <c r="I1564" s="36" t="n">
        <f aca="false">IFERROR(Counts!Z1564/Counts!AA1564,"")</f>
        <v>0.240366972477064</v>
      </c>
      <c r="J1564" s="36" t="n">
        <f aca="false">IFERROR(Counts!AB1564/Counts!AA1564,"")</f>
        <v>0.280532110091743</v>
      </c>
      <c r="K1564" s="37" t="n">
        <f aca="false">IFERROR((Counts!AB1564-Counts!Z1564)/Counts!AA1564,"")</f>
        <v>0.0401651376146789</v>
      </c>
      <c r="L1564" s="38" t="n">
        <f aca="false">IFERROR(Counts!Y1564/Counts!P1564,"")</f>
        <v>0.290909090909091</v>
      </c>
      <c r="M1564" s="38" t="n">
        <f aca="false">IFERROR(Counts!V1564/Counts!P1564,"")</f>
        <v>0.109090909090909</v>
      </c>
      <c r="N1564" s="38" t="n">
        <f aca="false">IFERROR(Counts!AD1564/Counts!AC1564,"")</f>
        <v>0.0303030303030303</v>
      </c>
      <c r="O1564" s="38" t="n">
        <f aca="false">IFERROR(Counts!AE1564/Counts!AC1564,"")</f>
        <v>0.348484848484849</v>
      </c>
      <c r="P1564" s="39" t="n">
        <f aca="false">IFERROR(Counts!AG1564/Counts!AF1564,"")</f>
        <v>86.8969696969697</v>
      </c>
      <c r="Q1564" s="38" t="n">
        <f aca="false">IFERROR(Counts!AH1564/Counts!AC1564,"")</f>
        <v>0.363636363636364</v>
      </c>
      <c r="R1564" s="38" t="n">
        <f aca="false">IFERROR(Counts!N1564/Counts!M1564,"")</f>
        <v>0.309322033898305</v>
      </c>
      <c r="S1564" s="38" t="n">
        <f aca="false">IFERROR(Counts!K1564/Counts!J1564,"")</f>
        <v>0.596638655462185</v>
      </c>
      <c r="T1564" s="38" t="n">
        <f aca="false">IFERROR(Counts!I1564/Counts!H1564,"")</f>
        <v>0.251162790697674</v>
      </c>
      <c r="U1564" s="38" t="n">
        <f aca="false">IFERROR(1-Counts!L1564/Counts!K1564,"")</f>
        <v>0.823943661971831</v>
      </c>
      <c r="V1564" s="39" t="n">
        <f aca="false">IFERROR(Counts!AJ1564/Counts!AI1564,"")</f>
        <v>70.0970930232558</v>
      </c>
      <c r="W1564" s="38" t="n">
        <f aca="false">IFERROR(Counts!AK1564/Counts!AI1564,"")</f>
        <v>0.151162790697674</v>
      </c>
      <c r="X1564" s="40" t="n">
        <f aca="false">IFERROR(Counts!O1564,"")</f>
        <v>-6.4</v>
      </c>
      <c r="Y1564" s="36" t="n">
        <f aca="false">IFERROR(INDEX('Season Counts'!$Y$2:$Y$740,$AF1564)/INDEX('Season Counts'!$X$2:$X$740,$AF1564),"")</f>
        <v>0.344179372197309</v>
      </c>
      <c r="Z1564" s="37" t="n">
        <f aca="false">IFERROR(J1564-Y1564,"")</f>
        <v>-0.0636472621055663</v>
      </c>
      <c r="AA1564" s="38" t="n">
        <f aca="false">IFERROR(INDEX('Season Counts'!$K$2:$K$740,$AF1564)/INDEX('Season Counts'!$J$2:$J$740,$AF1564),"")</f>
        <v>0.248125426039536</v>
      </c>
      <c r="AB1564" s="41" t="n">
        <f aca="false">IFERROR(R1564-AA1564,"")</f>
        <v>0.0611966078587686</v>
      </c>
      <c r="AC1564" s="39" t="n">
        <f aca="false">IFERROR(INDEX('Season Counts'!$AG$2:$AG$740,$AF1564)/INDEX('Season Counts'!$AF$2:$AF$740,$AF1564),"")</f>
        <v>70.1049765258216</v>
      </c>
      <c r="AD1564" s="40" t="n">
        <f aca="false">IFERROR(V1564-AC1564,"")</f>
        <v>-0.0078835025657753</v>
      </c>
      <c r="AE1564" s="4" t="str">
        <f aca="false">IF(D1564&lt;Guide!$C$21,"Low PA",IF(TRIM(IF(ISNUMBER(AD1564),IF(N(AD1564)&lt;=-Guide!$C$24,"▼ Bat Speed  ",IF(N(AD1564)&gt;=Guide!$C$24,"▲ Bat Speed  ","")),"")&amp;IF(N(Z1564)&gt;=Guide!$C$22,"▲ Contact  ","")&amp;IF(N(Z1564)&lt;=-Guide!$C$22,"▼ Contact  ","")&amp;IF(N(AB1564)&gt;=Guide!$C$23,"▲ Chase  ","")&amp;IF(N(AB1564)&lt;=-Guide!$C$23,"▼ Chase  ",""))="","Stable",TRIM(IF(ISNUMBER(AD1564),IF(N(AD1564)&lt;=-Guide!$C$24,"▼ Bat Speed  ",IF(N(AD1564)&gt;=Guide!$C$24,"▲ Bat Speed  ","")),"")&amp;IF(N(Z1564)&gt;=Guide!$C$22,"▲ Contact  ","")&amp;IF(N(Z1564)&lt;=-Guide!$C$22,"▼ Contact  ","")&amp;IF(N(AB1564)&gt;=Guide!$C$23,"▲ Chase  ","")&amp;IF(N(AB1564)&lt;=-Guide!$C$23,"▼ Chase  ",""))))</f>
        <v>▼ Contact ▲ Chase</v>
      </c>
      <c r="AF1564" s="35" t="n">
        <f aca="false">MATCH(Counts!A1564,'Season Counts'!$A$2:$A$740,0)</f>
        <v>402</v>
      </c>
    </row>
    <row r="1565" customFormat="false" ht="15" hidden="false" customHeight="false" outlineLevel="0" collapsed="false">
      <c r="A1565" s="34" t="str">
        <f aca="false">Counts!B1565</f>
        <v>MIL</v>
      </c>
      <c r="B1565" s="5" t="str">
        <f aca="false">Counts!C1565</f>
        <v>Brice Turang</v>
      </c>
      <c r="C1565" s="34" t="str">
        <f aca="false">Counts!F1565</f>
        <v>Sep</v>
      </c>
      <c r="D1565" s="35" t="n">
        <f aca="false">IFERROR(Counts!P1565,"")</f>
        <v>102</v>
      </c>
      <c r="E1565" s="36" t="n">
        <f aca="false">IFERROR(Counts!R1565/Counts!Q1565,"")</f>
        <v>0.36144578313253</v>
      </c>
      <c r="F1565" s="36" t="n">
        <f aca="false">IFERROR((Counts!R1565+Counts!V1565+Counts!W1565)/(Counts!Q1565+Counts!V1565+Counts!W1565+Counts!X1565),"")</f>
        <v>0.475247524752475</v>
      </c>
      <c r="G1565" s="36" t="n">
        <f aca="false">IFERROR((Counts!R1565+Counts!S1565+2*Counts!T1565+3*Counts!U1565)/Counts!Q1565,"")</f>
        <v>0.602409638554217</v>
      </c>
      <c r="H1565" s="35" t="n">
        <f aca="false">IFERROR(Counts!U1565,"")</f>
        <v>4</v>
      </c>
      <c r="I1565" s="36" t="n">
        <f aca="false">IFERROR(Counts!Z1565/Counts!AA1565,"")</f>
        <v>0.463366336633663</v>
      </c>
      <c r="J1565" s="36" t="n">
        <f aca="false">IFERROR(Counts!AB1565/Counts!AA1565,"")</f>
        <v>0.388257425742574</v>
      </c>
      <c r="K1565" s="37" t="n">
        <f aca="false">IFERROR((Counts!AB1565-Counts!Z1565)/Counts!AA1565,"")</f>
        <v>-0.0751089108910891</v>
      </c>
      <c r="L1565" s="38" t="n">
        <f aca="false">IFERROR(Counts!Y1565/Counts!P1565,"")</f>
        <v>0.254901960784314</v>
      </c>
      <c r="M1565" s="38" t="n">
        <f aca="false">IFERROR(Counts!V1565/Counts!P1565,"")</f>
        <v>0.166666666666667</v>
      </c>
      <c r="N1565" s="38" t="n">
        <f aca="false">IFERROR(Counts!AD1565/Counts!AC1565,"")</f>
        <v>0.0862068965517241</v>
      </c>
      <c r="O1565" s="38" t="n">
        <f aca="false">IFERROR(Counts!AE1565/Counts!AC1565,"")</f>
        <v>0.448275862068966</v>
      </c>
      <c r="P1565" s="39" t="n">
        <f aca="false">IFERROR(Counts!AG1565/Counts!AF1565,"")</f>
        <v>88.6896551724138</v>
      </c>
      <c r="Q1565" s="38" t="n">
        <f aca="false">IFERROR(Counts!AH1565/Counts!AC1565,"")</f>
        <v>0.482758620689655</v>
      </c>
      <c r="R1565" s="38" t="n">
        <f aca="false">IFERROR(Counts!N1565/Counts!M1565,"")</f>
        <v>0.214611872146119</v>
      </c>
      <c r="S1565" s="38" t="n">
        <f aca="false">IFERROR(Counts!K1565/Counts!J1565,"")</f>
        <v>0.627272727272727</v>
      </c>
      <c r="T1565" s="38" t="n">
        <f aca="false">IFERROR(Counts!I1565/Counts!H1565,"")</f>
        <v>0.216216216216216</v>
      </c>
      <c r="U1565" s="38" t="n">
        <f aca="false">IFERROR(1-Counts!L1565/Counts!K1565,"")</f>
        <v>0.847826086956522</v>
      </c>
      <c r="V1565" s="39" t="n">
        <f aca="false">IFERROR(Counts!AJ1565/Counts!AI1565,"")</f>
        <v>70.6388888888889</v>
      </c>
      <c r="W1565" s="38" t="n">
        <f aca="false">IFERROR(Counts!AK1565/Counts!AI1565,"")</f>
        <v>0.111111111111111</v>
      </c>
      <c r="X1565" s="40" t="n">
        <f aca="false">IFERROR(Counts!O1565,"")</f>
        <v>13.225</v>
      </c>
      <c r="Y1565" s="36" t="n">
        <f aca="false">IFERROR(INDEX('Season Counts'!$Y$2:$Y$740,$AF1565)/INDEX('Season Counts'!$X$2:$X$740,$AF1565),"")</f>
        <v>0.344179372197309</v>
      </c>
      <c r="Z1565" s="37" t="n">
        <f aca="false">IFERROR(J1565-Y1565,"")</f>
        <v>0.0440780535452648</v>
      </c>
      <c r="AA1565" s="38" t="n">
        <f aca="false">IFERROR(INDEX('Season Counts'!$K$2:$K$740,$AF1565)/INDEX('Season Counts'!$J$2:$J$740,$AF1565),"")</f>
        <v>0.248125426039536</v>
      </c>
      <c r="AB1565" s="41" t="n">
        <f aca="false">IFERROR(R1565-AA1565,"")</f>
        <v>-0.0335135538934178</v>
      </c>
      <c r="AC1565" s="39" t="n">
        <f aca="false">IFERROR(INDEX('Season Counts'!$AG$2:$AG$740,$AF1565)/INDEX('Season Counts'!$AF$2:$AF$740,$AF1565),"")</f>
        <v>70.1049765258216</v>
      </c>
      <c r="AD1565" s="40" t="n">
        <f aca="false">IFERROR(V1565-AC1565,"")</f>
        <v>0.533912363067287</v>
      </c>
      <c r="AE1565" s="4" t="str">
        <f aca="false">IF(D1565&lt;Guide!$C$21,"Low PA",IF(TRIM(IF(ISNUMBER(AD1565),IF(N(AD1565)&lt;=-Guide!$C$24,"▼ Bat Speed  ",IF(N(AD1565)&gt;=Guide!$C$24,"▲ Bat Speed  ","")),"")&amp;IF(N(Z1565)&gt;=Guide!$C$22,"▲ Contact  ","")&amp;IF(N(Z1565)&lt;=-Guide!$C$22,"▼ Contact  ","")&amp;IF(N(AB1565)&gt;=Guide!$C$23,"▲ Chase  ","")&amp;IF(N(AB1565)&lt;=-Guide!$C$23,"▼ Chase  ",""))="","Stable",TRIM(IF(ISNUMBER(AD1565),IF(N(AD1565)&lt;=-Guide!$C$24,"▼ Bat Speed  ",IF(N(AD1565)&gt;=Guide!$C$24,"▲ Bat Speed  ","")),"")&amp;IF(N(Z1565)&gt;=Guide!$C$22,"▲ Contact  ","")&amp;IF(N(Z1565)&lt;=-Guide!$C$22,"▼ Contact  ","")&amp;IF(N(AB1565)&gt;=Guide!$C$23,"▲ Chase  ","")&amp;IF(N(AB1565)&lt;=-Guide!$C$23,"▼ Chase  ",""))))</f>
        <v>▲ Contact</v>
      </c>
      <c r="AF1565" s="35" t="n">
        <f aca="false">MATCH(Counts!A1565,'Season Counts'!$A$2:$A$740,0)</f>
        <v>402</v>
      </c>
    </row>
    <row r="1566" customFormat="false" ht="15" hidden="false" customHeight="false" outlineLevel="0" collapsed="false">
      <c r="A1566" s="34" t="str">
        <f aca="false">Counts!B1566</f>
        <v>MIL</v>
      </c>
      <c r="B1566" s="5" t="str">
        <f aca="false">Counts!C1566</f>
        <v>William Contreras</v>
      </c>
      <c r="C1566" s="34" t="str">
        <f aca="false">Counts!F1566</f>
        <v>Mar-Apr</v>
      </c>
      <c r="D1566" s="35" t="n">
        <f aca="false">IFERROR(Counts!P1566,"")</f>
        <v>124</v>
      </c>
      <c r="E1566" s="36" t="n">
        <f aca="false">IFERROR(Counts!R1566/Counts!Q1566,"")</f>
        <v>0.288288288288288</v>
      </c>
      <c r="F1566" s="36" t="n">
        <f aca="false">IFERROR((Counts!R1566+Counts!V1566+Counts!W1566)/(Counts!Q1566+Counts!V1566+Counts!W1566+Counts!X1566),"")</f>
        <v>0.362903225806452</v>
      </c>
      <c r="G1566" s="36" t="n">
        <f aca="false">IFERROR((Counts!R1566+Counts!S1566+2*Counts!T1566+3*Counts!U1566)/Counts!Q1566,"")</f>
        <v>0.432432432432432</v>
      </c>
      <c r="H1566" s="35" t="n">
        <f aca="false">IFERROR(Counts!U1566,"")</f>
        <v>3</v>
      </c>
      <c r="I1566" s="36" t="n">
        <f aca="false">IFERROR(Counts!Z1566/Counts!AA1566,"")</f>
        <v>0.349186991869919</v>
      </c>
      <c r="J1566" s="36" t="n">
        <f aca="false">IFERROR(Counts!AB1566/Counts!AA1566,"")</f>
        <v>0.346853658536585</v>
      </c>
      <c r="K1566" s="37" t="n">
        <f aca="false">IFERROR((Counts!AB1566-Counts!Z1566)/Counts!AA1566,"")</f>
        <v>-0.00233333333333338</v>
      </c>
      <c r="L1566" s="38" t="n">
        <f aca="false">IFERROR(Counts!Y1566/Counts!P1566,"")</f>
        <v>0.112903225806452</v>
      </c>
      <c r="M1566" s="38" t="n">
        <f aca="false">IFERROR(Counts!V1566/Counts!P1566,"")</f>
        <v>0.104838709677419</v>
      </c>
      <c r="N1566" s="38" t="n">
        <f aca="false">IFERROR(Counts!AD1566/Counts!AC1566,"")</f>
        <v>0.0824742268041237</v>
      </c>
      <c r="O1566" s="38" t="n">
        <f aca="false">IFERROR(Counts!AE1566/Counts!AC1566,"")</f>
        <v>0.43298969072165</v>
      </c>
      <c r="P1566" s="39" t="n">
        <f aca="false">IFERROR(Counts!AG1566/Counts!AF1566,"")</f>
        <v>89.6164948453608</v>
      </c>
      <c r="Q1566" s="38" t="n">
        <f aca="false">IFERROR(Counts!AH1566/Counts!AC1566,"")</f>
        <v>0.268041237113402</v>
      </c>
      <c r="R1566" s="38" t="n">
        <f aca="false">IFERROR(Counts!N1566/Counts!M1566,"")</f>
        <v>0.270161290322581</v>
      </c>
      <c r="S1566" s="38" t="n">
        <f aca="false">IFERROR(Counts!K1566/Counts!J1566,"")</f>
        <v>0.67156862745098</v>
      </c>
      <c r="T1566" s="38" t="n">
        <f aca="false">IFERROR(Counts!I1566/Counts!H1566,"")</f>
        <v>0.142156862745098</v>
      </c>
      <c r="U1566" s="38" t="n">
        <f aca="false">IFERROR(1-Counts!L1566/Counts!K1566,"")</f>
        <v>0.927007299270073</v>
      </c>
      <c r="V1566" s="39" t="n">
        <f aca="false">IFERROR(Counts!AJ1566/Counts!AI1566,"")</f>
        <v>73.3146739130435</v>
      </c>
      <c r="W1566" s="38" t="n">
        <f aca="false">IFERROR(Counts!AK1566/Counts!AI1566,"")</f>
        <v>0.353260869565217</v>
      </c>
      <c r="X1566" s="40" t="n">
        <f aca="false">IFERROR(Counts!O1566,"")</f>
        <v>2.542</v>
      </c>
      <c r="Y1566" s="36" t="n">
        <f aca="false">IFERROR(INDEX('Season Counts'!$Y$2:$Y$740,$AF1566)/INDEX('Season Counts'!$X$2:$X$740,$AF1566),"")</f>
        <v>0.334443217665615</v>
      </c>
      <c r="Z1566" s="37" t="n">
        <f aca="false">IFERROR(J1566-Y1566,"")</f>
        <v>0.0124104408709702</v>
      </c>
      <c r="AA1566" s="38" t="n">
        <f aca="false">IFERROR(INDEX('Season Counts'!$K$2:$K$740,$AF1566)/INDEX('Season Counts'!$J$2:$J$740,$AF1566),"")</f>
        <v>0.283444816053512</v>
      </c>
      <c r="AB1566" s="41" t="n">
        <f aca="false">IFERROR(R1566-AA1566,"")</f>
        <v>-0.0132835257309311</v>
      </c>
      <c r="AC1566" s="39" t="n">
        <f aca="false">IFERROR(INDEX('Season Counts'!$AG$2:$AG$740,$AF1566)/INDEX('Season Counts'!$AF$2:$AF$740,$AF1566),"")</f>
        <v>73.5402583423036</v>
      </c>
      <c r="AD1566" s="40" t="n">
        <f aca="false">IFERROR(V1566-AC1566,"")</f>
        <v>-0.225584429260067</v>
      </c>
      <c r="AE1566" s="4" t="str">
        <f aca="false">IF(D1566&lt;Guide!$C$21,"Low PA",IF(TRIM(IF(ISNUMBER(AD1566),IF(N(AD1566)&lt;=-Guide!$C$24,"▼ Bat Speed  ",IF(N(AD1566)&gt;=Guide!$C$24,"▲ Bat Speed  ","")),"")&amp;IF(N(Z1566)&gt;=Guide!$C$22,"▲ Contact  ","")&amp;IF(N(Z1566)&lt;=-Guide!$C$22,"▼ Contact  ","")&amp;IF(N(AB1566)&gt;=Guide!$C$23,"▲ Chase  ","")&amp;IF(N(AB1566)&lt;=-Guide!$C$23,"▼ Chase  ",""))="","Stable",TRIM(IF(ISNUMBER(AD1566),IF(N(AD1566)&lt;=-Guide!$C$24,"▼ Bat Speed  ",IF(N(AD1566)&gt;=Guide!$C$24,"▲ Bat Speed  ","")),"")&amp;IF(N(Z1566)&gt;=Guide!$C$22,"▲ Contact  ","")&amp;IF(N(Z1566)&lt;=-Guide!$C$22,"▼ Contact  ","")&amp;IF(N(AB1566)&gt;=Guide!$C$23,"▲ Chase  ","")&amp;IF(N(AB1566)&lt;=-Guide!$C$23,"▼ Chase  ",""))))</f>
        <v>Stable</v>
      </c>
      <c r="AF1566" s="35" t="n">
        <f aca="false">MATCH(Counts!A1566,'Season Counts'!$A$2:$A$740,0)</f>
        <v>403</v>
      </c>
    </row>
    <row r="1567" customFormat="false" ht="15" hidden="false" customHeight="false" outlineLevel="0" collapsed="false">
      <c r="A1567" s="34" t="str">
        <f aca="false">Counts!B1567</f>
        <v>MIL</v>
      </c>
      <c r="B1567" s="5" t="str">
        <f aca="false">Counts!C1567</f>
        <v>William Contreras</v>
      </c>
      <c r="C1567" s="34" t="str">
        <f aca="false">Counts!F1567</f>
        <v>May</v>
      </c>
      <c r="D1567" s="35" t="n">
        <f aca="false">IFERROR(Counts!P1567,"")</f>
        <v>106</v>
      </c>
      <c r="E1567" s="36" t="n">
        <f aca="false">IFERROR(Counts!R1567/Counts!Q1567,"")</f>
        <v>0.302083333333333</v>
      </c>
      <c r="F1567" s="36" t="n">
        <f aca="false">IFERROR((Counts!R1567+Counts!V1567+Counts!W1567)/(Counts!Q1567+Counts!V1567+Counts!W1567+Counts!X1567),"")</f>
        <v>0.358490566037736</v>
      </c>
      <c r="G1567" s="36" t="n">
        <f aca="false">IFERROR((Counts!R1567+Counts!S1567+2*Counts!T1567+3*Counts!U1567)/Counts!Q1567,"")</f>
        <v>0.364583333333333</v>
      </c>
      <c r="H1567" s="35" t="n">
        <f aca="false">IFERROR(Counts!U1567,"")</f>
        <v>1</v>
      </c>
      <c r="I1567" s="36" t="n">
        <f aca="false">IFERROR(Counts!Z1567/Counts!AA1567,"")</f>
        <v>0.322380952380952</v>
      </c>
      <c r="J1567" s="36" t="n">
        <f aca="false">IFERROR(Counts!AB1567/Counts!AA1567,"")</f>
        <v>0.336152380952381</v>
      </c>
      <c r="K1567" s="37" t="n">
        <f aca="false">IFERROR((Counts!AB1567-Counts!Z1567)/Counts!AA1567,"")</f>
        <v>0.0137714285714286</v>
      </c>
      <c r="L1567" s="38" t="n">
        <f aca="false">IFERROR(Counts!Y1567/Counts!P1567,"")</f>
        <v>0.150943396226415</v>
      </c>
      <c r="M1567" s="38" t="n">
        <f aca="false">IFERROR(Counts!V1567/Counts!P1567,"")</f>
        <v>0.0754716981132075</v>
      </c>
      <c r="N1567" s="38" t="n">
        <f aca="false">IFERROR(Counts!AD1567/Counts!AC1567,"")</f>
        <v>0.0617283950617284</v>
      </c>
      <c r="O1567" s="38" t="n">
        <f aca="false">IFERROR(Counts!AE1567/Counts!AC1567,"")</f>
        <v>0.45679012345679</v>
      </c>
      <c r="P1567" s="39" t="n">
        <f aca="false">IFERROR(Counts!AG1567/Counts!AF1567,"")</f>
        <v>91.9740740740741</v>
      </c>
      <c r="Q1567" s="38" t="n">
        <f aca="false">IFERROR(Counts!AH1567/Counts!AC1567,"")</f>
        <v>0.358024691358025</v>
      </c>
      <c r="R1567" s="38" t="n">
        <f aca="false">IFERROR(Counts!N1567/Counts!M1567,"")</f>
        <v>0.303191489361702</v>
      </c>
      <c r="S1567" s="38" t="n">
        <f aca="false">IFERROR(Counts!K1567/Counts!J1567,"")</f>
        <v>0.672316384180791</v>
      </c>
      <c r="T1567" s="38" t="n">
        <f aca="false">IFERROR(Counts!I1567/Counts!H1567,"")</f>
        <v>0.204545454545455</v>
      </c>
      <c r="U1567" s="38" t="n">
        <f aca="false">IFERROR(1-Counts!L1567/Counts!K1567,"")</f>
        <v>0.882352941176471</v>
      </c>
      <c r="V1567" s="39" t="n">
        <f aca="false">IFERROR(Counts!AJ1567/Counts!AI1567,"")</f>
        <v>73.5534161490683</v>
      </c>
      <c r="W1567" s="38" t="n">
        <f aca="false">IFERROR(Counts!AK1567/Counts!AI1567,"")</f>
        <v>0.403726708074534</v>
      </c>
      <c r="X1567" s="40" t="n">
        <f aca="false">IFERROR(Counts!O1567,"")</f>
        <v>-0.122</v>
      </c>
      <c r="Y1567" s="36" t="n">
        <f aca="false">IFERROR(INDEX('Season Counts'!$Y$2:$Y$740,$AF1567)/INDEX('Season Counts'!$X$2:$X$740,$AF1567),"")</f>
        <v>0.334443217665615</v>
      </c>
      <c r="Z1567" s="37" t="n">
        <f aca="false">IFERROR(J1567-Y1567,"")</f>
        <v>0.00170916328676579</v>
      </c>
      <c r="AA1567" s="38" t="n">
        <f aca="false">IFERROR(INDEX('Season Counts'!$K$2:$K$740,$AF1567)/INDEX('Season Counts'!$J$2:$J$740,$AF1567),"")</f>
        <v>0.283444816053512</v>
      </c>
      <c r="AB1567" s="41" t="n">
        <f aca="false">IFERROR(R1567-AA1567,"")</f>
        <v>0.0197466733081905</v>
      </c>
      <c r="AC1567" s="39" t="n">
        <f aca="false">IFERROR(INDEX('Season Counts'!$AG$2:$AG$740,$AF1567)/INDEX('Season Counts'!$AF$2:$AF$740,$AF1567),"")</f>
        <v>73.5402583423036</v>
      </c>
      <c r="AD1567" s="40" t="n">
        <f aca="false">IFERROR(V1567-AC1567,"")</f>
        <v>0.0131578067647808</v>
      </c>
      <c r="AE1567" s="4" t="str">
        <f aca="false">IF(D1567&lt;Guide!$C$21,"Low PA",IF(TRIM(IF(ISNUMBER(AD1567),IF(N(AD1567)&lt;=-Guide!$C$24,"▼ Bat Speed  ",IF(N(AD1567)&gt;=Guide!$C$24,"▲ Bat Speed  ","")),"")&amp;IF(N(Z1567)&gt;=Guide!$C$22,"▲ Contact  ","")&amp;IF(N(Z1567)&lt;=-Guide!$C$22,"▼ Contact  ","")&amp;IF(N(AB1567)&gt;=Guide!$C$23,"▲ Chase  ","")&amp;IF(N(AB1567)&lt;=-Guide!$C$23,"▼ Chase  ",""))="","Stable",TRIM(IF(ISNUMBER(AD1567),IF(N(AD1567)&lt;=-Guide!$C$24,"▼ Bat Speed  ",IF(N(AD1567)&gt;=Guide!$C$24,"▲ Bat Speed  ","")),"")&amp;IF(N(Z1567)&gt;=Guide!$C$22,"▲ Contact  ","")&amp;IF(N(Z1567)&lt;=-Guide!$C$22,"▼ Contact  ","")&amp;IF(N(AB1567)&gt;=Guide!$C$23,"▲ Chase  ","")&amp;IF(N(AB1567)&lt;=-Guide!$C$23,"▼ Chase  ",""))))</f>
        <v>Stable</v>
      </c>
      <c r="AF1567" s="35" t="n">
        <f aca="false">MATCH(Counts!A1567,'Season Counts'!$A$2:$A$740,0)</f>
        <v>403</v>
      </c>
    </row>
    <row r="1568" customFormat="false" ht="15" hidden="false" customHeight="false" outlineLevel="0" collapsed="false">
      <c r="A1568" s="34" t="str">
        <f aca="false">Counts!B1568</f>
        <v>MIL</v>
      </c>
      <c r="B1568" s="5" t="str">
        <f aca="false">Counts!C1568</f>
        <v>William Contreras</v>
      </c>
      <c r="C1568" s="34" t="str">
        <f aca="false">Counts!F1568</f>
        <v>Jun</v>
      </c>
      <c r="D1568" s="35" t="n">
        <f aca="false">IFERROR(Counts!P1568,"")</f>
        <v>110</v>
      </c>
      <c r="E1568" s="36" t="n">
        <f aca="false">IFERROR(Counts!R1568/Counts!Q1568,"")</f>
        <v>0.302083333333333</v>
      </c>
      <c r="F1568" s="36" t="n">
        <f aca="false">IFERROR((Counts!R1568+Counts!V1568+Counts!W1568)/(Counts!Q1568+Counts!V1568+Counts!W1568+Counts!X1568),"")</f>
        <v>0.363636363636364</v>
      </c>
      <c r="G1568" s="36" t="n">
        <f aca="false">IFERROR((Counts!R1568+Counts!S1568+2*Counts!T1568+3*Counts!U1568)/Counts!Q1568,"")</f>
        <v>0.479166666666667</v>
      </c>
      <c r="H1568" s="35" t="n">
        <f aca="false">IFERROR(Counts!U1568,"")</f>
        <v>5</v>
      </c>
      <c r="I1568" s="36" t="n">
        <f aca="false">IFERROR(Counts!Z1568/Counts!AA1568,"")</f>
        <v>0.360550458715596</v>
      </c>
      <c r="J1568" s="36" t="n">
        <f aca="false">IFERROR(Counts!AB1568/Counts!AA1568,"")</f>
        <v>0.373633027522936</v>
      </c>
      <c r="K1568" s="37" t="n">
        <f aca="false">IFERROR((Counts!AB1568-Counts!Z1568)/Counts!AA1568,"")</f>
        <v>0.0130825688073395</v>
      </c>
      <c r="L1568" s="38" t="n">
        <f aca="false">IFERROR(Counts!Y1568/Counts!P1568,"")</f>
        <v>0.136363636363636</v>
      </c>
      <c r="M1568" s="38" t="n">
        <f aca="false">IFERROR(Counts!V1568/Counts!P1568,"")</f>
        <v>0.0909090909090909</v>
      </c>
      <c r="N1568" s="38" t="n">
        <f aca="false">IFERROR(Counts!AD1568/Counts!AC1568,"")</f>
        <v>0.0833333333333333</v>
      </c>
      <c r="O1568" s="38" t="n">
        <f aca="false">IFERROR(Counts!AE1568/Counts!AC1568,"")</f>
        <v>0.476190476190476</v>
      </c>
      <c r="P1568" s="39" t="n">
        <f aca="false">IFERROR(Counts!AG1568/Counts!AF1568,"")</f>
        <v>90.2357142857143</v>
      </c>
      <c r="Q1568" s="38" t="n">
        <f aca="false">IFERROR(Counts!AH1568/Counts!AC1568,"")</f>
        <v>0.380952380952381</v>
      </c>
      <c r="R1568" s="38" t="n">
        <f aca="false">IFERROR(Counts!N1568/Counts!M1568,"")</f>
        <v>0.289340101522843</v>
      </c>
      <c r="S1568" s="38" t="n">
        <f aca="false">IFERROR(Counts!K1568/Counts!J1568,"")</f>
        <v>0.680981595092025</v>
      </c>
      <c r="T1568" s="38" t="n">
        <f aca="false">IFERROR(Counts!I1568/Counts!H1568,"")</f>
        <v>0.166666666666667</v>
      </c>
      <c r="U1568" s="38" t="n">
        <f aca="false">IFERROR(1-Counts!L1568/Counts!K1568,"")</f>
        <v>0.918918918918919</v>
      </c>
      <c r="V1568" s="39" t="n">
        <f aca="false">IFERROR(Counts!AJ1568/Counts!AI1568,"")</f>
        <v>73.203937007874</v>
      </c>
      <c r="W1568" s="38" t="n">
        <f aca="false">IFERROR(Counts!AK1568/Counts!AI1568,"")</f>
        <v>0.330708661417323</v>
      </c>
      <c r="X1568" s="40" t="n">
        <f aca="false">IFERROR(Counts!O1568,"")</f>
        <v>3.914</v>
      </c>
      <c r="Y1568" s="36" t="n">
        <f aca="false">IFERROR(INDEX('Season Counts'!$Y$2:$Y$740,$AF1568)/INDEX('Season Counts'!$X$2:$X$740,$AF1568),"")</f>
        <v>0.334443217665615</v>
      </c>
      <c r="Z1568" s="37" t="n">
        <f aca="false">IFERROR(J1568-Y1568,"")</f>
        <v>0.0391898098573206</v>
      </c>
      <c r="AA1568" s="38" t="n">
        <f aca="false">IFERROR(INDEX('Season Counts'!$K$2:$K$740,$AF1568)/INDEX('Season Counts'!$J$2:$J$740,$AF1568),"")</f>
        <v>0.283444816053512</v>
      </c>
      <c r="AB1568" s="41" t="n">
        <f aca="false">IFERROR(R1568-AA1568,"")</f>
        <v>0.00589528546933094</v>
      </c>
      <c r="AC1568" s="39" t="n">
        <f aca="false">IFERROR(INDEX('Season Counts'!$AG$2:$AG$740,$AF1568)/INDEX('Season Counts'!$AF$2:$AF$740,$AF1568),"")</f>
        <v>73.5402583423036</v>
      </c>
      <c r="AD1568" s="40" t="n">
        <f aca="false">IFERROR(V1568-AC1568,"")</f>
        <v>-0.336321334429528</v>
      </c>
      <c r="AE1568" s="4" t="str">
        <f aca="false">IF(D1568&lt;Guide!$C$21,"Low PA",IF(TRIM(IF(ISNUMBER(AD1568),IF(N(AD1568)&lt;=-Guide!$C$24,"▼ Bat Speed  ",IF(N(AD1568)&gt;=Guide!$C$24,"▲ Bat Speed  ","")),"")&amp;IF(N(Z1568)&gt;=Guide!$C$22,"▲ Contact  ","")&amp;IF(N(Z1568)&lt;=-Guide!$C$22,"▼ Contact  ","")&amp;IF(N(AB1568)&gt;=Guide!$C$23,"▲ Chase  ","")&amp;IF(N(AB1568)&lt;=-Guide!$C$23,"▼ Chase  ",""))="","Stable",TRIM(IF(ISNUMBER(AD1568),IF(N(AD1568)&lt;=-Guide!$C$24,"▼ Bat Speed  ",IF(N(AD1568)&gt;=Guide!$C$24,"▲ Bat Speed  ","")),"")&amp;IF(N(Z1568)&gt;=Guide!$C$22,"▲ Contact  ","")&amp;IF(N(Z1568)&lt;=-Guide!$C$22,"▼ Contact  ","")&amp;IF(N(AB1568)&gt;=Guide!$C$23,"▲ Chase  ","")&amp;IF(N(AB1568)&lt;=-Guide!$C$23,"▼ Chase  ",""))))</f>
        <v>Stable</v>
      </c>
      <c r="AF1568" s="35" t="n">
        <f aca="false">MATCH(Counts!A1568,'Season Counts'!$A$2:$A$740,0)</f>
        <v>403</v>
      </c>
    </row>
    <row r="1569" customFormat="false" ht="15" hidden="false" customHeight="false" outlineLevel="0" collapsed="false">
      <c r="A1569" s="34" t="str">
        <f aca="false">Counts!B1569</f>
        <v>MIL</v>
      </c>
      <c r="B1569" s="5" t="str">
        <f aca="false">Counts!C1569</f>
        <v>William Contreras</v>
      </c>
      <c r="C1569" s="34" t="str">
        <f aca="false">Counts!F1569</f>
        <v>Jul</v>
      </c>
      <c r="D1569" s="35" t="n">
        <f aca="false">IFERROR(Counts!P1569,"")</f>
        <v>94</v>
      </c>
      <c r="E1569" s="36" t="n">
        <f aca="false">IFERROR(Counts!R1569/Counts!Q1569,"")</f>
        <v>0.186046511627907</v>
      </c>
      <c r="F1569" s="36" t="n">
        <f aca="false">IFERROR((Counts!R1569+Counts!V1569+Counts!W1569)/(Counts!Q1569+Counts!V1569+Counts!W1569+Counts!X1569),"")</f>
        <v>0.24468085106383</v>
      </c>
      <c r="G1569" s="36" t="n">
        <f aca="false">IFERROR((Counts!R1569+Counts!S1569+2*Counts!T1569+3*Counts!U1569)/Counts!Q1569,"")</f>
        <v>0.290697674418605</v>
      </c>
      <c r="H1569" s="35" t="n">
        <f aca="false">IFERROR(Counts!U1569,"")</f>
        <v>1</v>
      </c>
      <c r="I1569" s="36" t="n">
        <f aca="false">IFERROR(Counts!Z1569/Counts!AA1569,"")</f>
        <v>0.234408602150538</v>
      </c>
      <c r="J1569" s="36" t="n">
        <f aca="false">IFERROR(Counts!AB1569/Counts!AA1569,"")</f>
        <v>0.268397849462366</v>
      </c>
      <c r="K1569" s="37" t="n">
        <f aca="false">IFERROR((Counts!AB1569-Counts!Z1569)/Counts!AA1569,"")</f>
        <v>0.0339892473118279</v>
      </c>
      <c r="L1569" s="38" t="n">
        <f aca="false">IFERROR(Counts!Y1569/Counts!P1569,"")</f>
        <v>0.170212765957447</v>
      </c>
      <c r="M1569" s="38" t="n">
        <f aca="false">IFERROR(Counts!V1569/Counts!P1569,"")</f>
        <v>0.0638297872340426</v>
      </c>
      <c r="N1569" s="38" t="n">
        <f aca="false">IFERROR(Counts!AD1569/Counts!AC1569,"")</f>
        <v>0.0704225352112676</v>
      </c>
      <c r="O1569" s="38" t="n">
        <f aca="false">IFERROR(Counts!AE1569/Counts!AC1569,"")</f>
        <v>0.352112676056338</v>
      </c>
      <c r="P1569" s="39" t="n">
        <f aca="false">IFERROR(Counts!AG1569/Counts!AF1569,"")</f>
        <v>87.212676056338</v>
      </c>
      <c r="Q1569" s="38" t="n">
        <f aca="false">IFERROR(Counts!AH1569/Counts!AC1569,"")</f>
        <v>0.28169014084507</v>
      </c>
      <c r="R1569" s="38" t="n">
        <f aca="false">IFERROR(Counts!N1569/Counts!M1569,"")</f>
        <v>0.283236994219653</v>
      </c>
      <c r="S1569" s="38" t="n">
        <f aca="false">IFERROR(Counts!K1569/Counts!J1569,"")</f>
        <v>0.672619047619048</v>
      </c>
      <c r="T1569" s="38" t="n">
        <f aca="false">IFERROR(Counts!I1569/Counts!H1569,"")</f>
        <v>0.179012345679012</v>
      </c>
      <c r="U1569" s="38" t="n">
        <f aca="false">IFERROR(1-Counts!L1569/Counts!K1569,"")</f>
        <v>0.867256637168142</v>
      </c>
      <c r="V1569" s="39" t="n">
        <f aca="false">IFERROR(Counts!AJ1569/Counts!AI1569,"")</f>
        <v>73.3099290780142</v>
      </c>
      <c r="W1569" s="38" t="n">
        <f aca="false">IFERROR(Counts!AK1569/Counts!AI1569,"")</f>
        <v>0.354609929078014</v>
      </c>
      <c r="X1569" s="40" t="n">
        <f aca="false">IFERROR(Counts!O1569,"")</f>
        <v>-6.122</v>
      </c>
      <c r="Y1569" s="36" t="n">
        <f aca="false">IFERROR(INDEX('Season Counts'!$Y$2:$Y$740,$AF1569)/INDEX('Season Counts'!$X$2:$X$740,$AF1569),"")</f>
        <v>0.334443217665615</v>
      </c>
      <c r="Z1569" s="37" t="n">
        <f aca="false">IFERROR(J1569-Y1569,"")</f>
        <v>-0.0660453682032496</v>
      </c>
      <c r="AA1569" s="38" t="n">
        <f aca="false">IFERROR(INDEX('Season Counts'!$K$2:$K$740,$AF1569)/INDEX('Season Counts'!$J$2:$J$740,$AF1569),"")</f>
        <v>0.283444816053512</v>
      </c>
      <c r="AB1569" s="41" t="n">
        <f aca="false">IFERROR(R1569-AA1569,"")</f>
        <v>-0.000207821833858479</v>
      </c>
      <c r="AC1569" s="39" t="n">
        <f aca="false">IFERROR(INDEX('Season Counts'!$AG$2:$AG$740,$AF1569)/INDEX('Season Counts'!$AF$2:$AF$740,$AF1569),"")</f>
        <v>73.5402583423036</v>
      </c>
      <c r="AD1569" s="40" t="n">
        <f aca="false">IFERROR(V1569-AC1569,"")</f>
        <v>-0.230329264289352</v>
      </c>
      <c r="AE1569" s="4" t="str">
        <f aca="false">IF(D1569&lt;Guide!$C$21,"Low PA",IF(TRIM(IF(ISNUMBER(AD1569),IF(N(AD1569)&lt;=-Guide!$C$24,"▼ Bat Speed  ",IF(N(AD1569)&gt;=Guide!$C$24,"▲ Bat Speed  ","")),"")&amp;IF(N(Z1569)&gt;=Guide!$C$22,"▲ Contact  ","")&amp;IF(N(Z1569)&lt;=-Guide!$C$22,"▼ Contact  ","")&amp;IF(N(AB1569)&gt;=Guide!$C$23,"▲ Chase  ","")&amp;IF(N(AB1569)&lt;=-Guide!$C$23,"▼ Chase  ",""))="","Stable",TRIM(IF(ISNUMBER(AD1569),IF(N(AD1569)&lt;=-Guide!$C$24,"▼ Bat Speed  ",IF(N(AD1569)&gt;=Guide!$C$24,"▲ Bat Speed  ","")),"")&amp;IF(N(Z1569)&gt;=Guide!$C$22,"▲ Contact  ","")&amp;IF(N(Z1569)&lt;=-Guide!$C$22,"▼ Contact  ","")&amp;IF(N(AB1569)&gt;=Guide!$C$23,"▲ Chase  ","")&amp;IF(N(AB1569)&lt;=-Guide!$C$23,"▼ Chase  ",""))))</f>
        <v>▼ Contact</v>
      </c>
      <c r="AF1569" s="35" t="n">
        <f aca="false">MATCH(Counts!A1569,'Season Counts'!$A$2:$A$740,0)</f>
        <v>403</v>
      </c>
    </row>
    <row r="1570" customFormat="false" ht="15" hidden="false" customHeight="false" outlineLevel="0" collapsed="false">
      <c r="A1570" s="34" t="str">
        <f aca="false">Counts!B1570</f>
        <v>MIL</v>
      </c>
      <c r="B1570" s="5" t="str">
        <f aca="false">Counts!C1570</f>
        <v>William Contreras</v>
      </c>
      <c r="C1570" s="34" t="str">
        <f aca="false">Counts!F1570</f>
        <v>Aug</v>
      </c>
      <c r="D1570" s="35" t="n">
        <f aca="false">IFERROR(Counts!P1570,"")</f>
        <v>115</v>
      </c>
      <c r="E1570" s="36" t="n">
        <f aca="false">IFERROR(Counts!R1570/Counts!Q1570,"")</f>
        <v>0.268041237113402</v>
      </c>
      <c r="F1570" s="36" t="n">
        <f aca="false">IFERROR((Counts!R1570+Counts!V1570+Counts!W1570)/(Counts!Q1570+Counts!V1570+Counts!W1570+Counts!X1570),"")</f>
        <v>0.365217391304348</v>
      </c>
      <c r="G1570" s="36" t="n">
        <f aca="false">IFERROR((Counts!R1570+Counts!S1570+2*Counts!T1570+3*Counts!U1570)/Counts!Q1570,"")</f>
        <v>0.422680412371134</v>
      </c>
      <c r="H1570" s="35" t="n">
        <f aca="false">IFERROR(Counts!U1570,"")</f>
        <v>3</v>
      </c>
      <c r="I1570" s="36" t="n">
        <f aca="false">IFERROR(Counts!Z1570/Counts!AA1570,"")</f>
        <v>0.347826086956522</v>
      </c>
      <c r="J1570" s="36" t="n">
        <f aca="false">IFERROR(Counts!AB1570/Counts!AA1570,"")</f>
        <v>0.349069565217391</v>
      </c>
      <c r="K1570" s="37" t="n">
        <f aca="false">IFERROR((Counts!AB1570-Counts!Z1570)/Counts!AA1570,"")</f>
        <v>0.00124347826086957</v>
      </c>
      <c r="L1570" s="38" t="n">
        <f aca="false">IFERROR(Counts!Y1570/Counts!P1570,"")</f>
        <v>0.121739130434783</v>
      </c>
      <c r="M1570" s="38" t="n">
        <f aca="false">IFERROR(Counts!V1570/Counts!P1570,"")</f>
        <v>0.130434782608696</v>
      </c>
      <c r="N1570" s="38" t="n">
        <f aca="false">IFERROR(Counts!AD1570/Counts!AC1570,"")</f>
        <v>0.0941176470588235</v>
      </c>
      <c r="O1570" s="38" t="n">
        <f aca="false">IFERROR(Counts!AE1570/Counts!AC1570,"")</f>
        <v>0.447058823529412</v>
      </c>
      <c r="P1570" s="39" t="n">
        <f aca="false">IFERROR(Counts!AG1570/Counts!AF1570,"")</f>
        <v>91.1505882352941</v>
      </c>
      <c r="Q1570" s="38" t="n">
        <f aca="false">IFERROR(Counts!AH1570/Counts!AC1570,"")</f>
        <v>0.352941176470588</v>
      </c>
      <c r="R1570" s="38" t="n">
        <f aca="false">IFERROR(Counts!N1570/Counts!M1570,"")</f>
        <v>0.259109311740891</v>
      </c>
      <c r="S1570" s="38" t="n">
        <f aca="false">IFERROR(Counts!K1570/Counts!J1570,"")</f>
        <v>0.719626168224299</v>
      </c>
      <c r="T1570" s="38" t="n">
        <f aca="false">IFERROR(Counts!I1570/Counts!H1570,"")</f>
        <v>0.211009174311927</v>
      </c>
      <c r="U1570" s="38" t="n">
        <f aca="false">IFERROR(1-Counts!L1570/Counts!K1570,"")</f>
        <v>0.87012987012987</v>
      </c>
      <c r="V1570" s="39" t="n">
        <f aca="false">IFERROR(Counts!AJ1570/Counts!AI1570,"")</f>
        <v>73.9863387978142</v>
      </c>
      <c r="W1570" s="38" t="n">
        <f aca="false">IFERROR(Counts!AK1570/Counts!AI1570,"")</f>
        <v>0.426229508196721</v>
      </c>
      <c r="X1570" s="40" t="n">
        <f aca="false">IFERROR(Counts!O1570,"")</f>
        <v>4.361</v>
      </c>
      <c r="Y1570" s="36" t="n">
        <f aca="false">IFERROR(INDEX('Season Counts'!$Y$2:$Y$740,$AF1570)/INDEX('Season Counts'!$X$2:$X$740,$AF1570),"")</f>
        <v>0.334443217665615</v>
      </c>
      <c r="Z1570" s="37" t="n">
        <f aca="false">IFERROR(J1570-Y1570,"")</f>
        <v>0.0146263475517762</v>
      </c>
      <c r="AA1570" s="38" t="n">
        <f aca="false">IFERROR(INDEX('Season Counts'!$K$2:$K$740,$AF1570)/INDEX('Season Counts'!$J$2:$J$740,$AF1570),"")</f>
        <v>0.283444816053512</v>
      </c>
      <c r="AB1570" s="41" t="n">
        <f aca="false">IFERROR(R1570-AA1570,"")</f>
        <v>-0.024335504312621</v>
      </c>
      <c r="AC1570" s="39" t="n">
        <f aca="false">IFERROR(INDEX('Season Counts'!$AG$2:$AG$740,$AF1570)/INDEX('Season Counts'!$AF$2:$AF$740,$AF1570),"")</f>
        <v>73.5402583423036</v>
      </c>
      <c r="AD1570" s="40" t="n">
        <f aca="false">IFERROR(V1570-AC1570,"")</f>
        <v>0.446080455510668</v>
      </c>
      <c r="AE1570" s="4" t="str">
        <f aca="false">IF(D1570&lt;Guide!$C$21,"Low PA",IF(TRIM(IF(ISNUMBER(AD1570),IF(N(AD1570)&lt;=-Guide!$C$24,"▼ Bat Speed  ",IF(N(AD1570)&gt;=Guide!$C$24,"▲ Bat Speed  ","")),"")&amp;IF(N(Z1570)&gt;=Guide!$C$22,"▲ Contact  ","")&amp;IF(N(Z1570)&lt;=-Guide!$C$22,"▼ Contact  ","")&amp;IF(N(AB1570)&gt;=Guide!$C$23,"▲ Chase  ","")&amp;IF(N(AB1570)&lt;=-Guide!$C$23,"▼ Chase  ",""))="","Stable",TRIM(IF(ISNUMBER(AD1570),IF(N(AD1570)&lt;=-Guide!$C$24,"▼ Bat Speed  ",IF(N(AD1570)&gt;=Guide!$C$24,"▲ Bat Speed  ","")),"")&amp;IF(N(Z1570)&gt;=Guide!$C$22,"▲ Contact  ","")&amp;IF(N(Z1570)&lt;=-Guide!$C$22,"▼ Contact  ","")&amp;IF(N(AB1570)&gt;=Guide!$C$23,"▲ Chase  ","")&amp;IF(N(AB1570)&lt;=-Guide!$C$23,"▼ Chase  ",""))))</f>
        <v>Stable</v>
      </c>
      <c r="AF1570" s="35" t="n">
        <f aca="false">MATCH(Counts!A1570,'Season Counts'!$A$2:$A$740,0)</f>
        <v>403</v>
      </c>
    </row>
    <row r="1571" customFormat="false" ht="15" hidden="false" customHeight="false" outlineLevel="0" collapsed="false">
      <c r="A1571" s="34" t="str">
        <f aca="false">Counts!B1571</f>
        <v>MIL</v>
      </c>
      <c r="B1571" s="5" t="str">
        <f aca="false">Counts!C1571</f>
        <v>William Contreras</v>
      </c>
      <c r="C1571" s="34" t="str">
        <f aca="false">Counts!F1571</f>
        <v>Sep</v>
      </c>
      <c r="D1571" s="35" t="n">
        <f aca="false">IFERROR(Counts!P1571,"")</f>
        <v>91</v>
      </c>
      <c r="E1571" s="36" t="n">
        <f aca="false">IFERROR(Counts!R1571/Counts!Q1571,"")</f>
        <v>0.2625</v>
      </c>
      <c r="F1571" s="36" t="n">
        <f aca="false">IFERROR((Counts!R1571+Counts!V1571+Counts!W1571)/(Counts!Q1571+Counts!V1571+Counts!W1571+Counts!X1571),"")</f>
        <v>0.32967032967033</v>
      </c>
      <c r="G1571" s="36" t="n">
        <f aca="false">IFERROR((Counts!R1571+Counts!S1571+2*Counts!T1571+3*Counts!U1571)/Counts!Q1571,"")</f>
        <v>0.5125</v>
      </c>
      <c r="H1571" s="35" t="n">
        <f aca="false">IFERROR(Counts!U1571,"")</f>
        <v>5</v>
      </c>
      <c r="I1571" s="36" t="n">
        <f aca="false">IFERROR(Counts!Z1571/Counts!AA1571,"")</f>
        <v>0.348876404494382</v>
      </c>
      <c r="J1571" s="36" t="n">
        <f aca="false">IFERROR(Counts!AB1571/Counts!AA1571,"")</f>
        <v>0.317393258426966</v>
      </c>
      <c r="K1571" s="37" t="n">
        <f aca="false">IFERROR((Counts!AB1571-Counts!Z1571)/Counts!AA1571,"")</f>
        <v>-0.0314831460674157</v>
      </c>
      <c r="L1571" s="38" t="n">
        <f aca="false">IFERROR(Counts!Y1571/Counts!P1571,"")</f>
        <v>0.208791208791209</v>
      </c>
      <c r="M1571" s="38" t="n">
        <f aca="false">IFERROR(Counts!V1571/Counts!P1571,"")</f>
        <v>0.0989010989010989</v>
      </c>
      <c r="N1571" s="38" t="n">
        <f aca="false">IFERROR(Counts!AD1571/Counts!AC1571,"")</f>
        <v>0.126984126984127</v>
      </c>
      <c r="O1571" s="38" t="n">
        <f aca="false">IFERROR(Counts!AE1571/Counts!AC1571,"")</f>
        <v>0.476190476190476</v>
      </c>
      <c r="P1571" s="39" t="n">
        <f aca="false">IFERROR(Counts!AG1571/Counts!AF1571,"")</f>
        <v>91.5936507936508</v>
      </c>
      <c r="Q1571" s="38" t="n">
        <f aca="false">IFERROR(Counts!AH1571/Counts!AC1571,"")</f>
        <v>0.380952380952381</v>
      </c>
      <c r="R1571" s="38" t="n">
        <f aca="false">IFERROR(Counts!N1571/Counts!M1571,"")</f>
        <v>0.314685314685315</v>
      </c>
      <c r="S1571" s="38" t="n">
        <f aca="false">IFERROR(Counts!K1571/Counts!J1571,"")</f>
        <v>0.653846153846154</v>
      </c>
      <c r="T1571" s="38" t="n">
        <f aca="false">IFERROR(Counts!I1571/Counts!H1571,"")</f>
        <v>0.210884353741497</v>
      </c>
      <c r="U1571" s="38" t="n">
        <f aca="false">IFERROR(1-Counts!L1571/Counts!K1571,"")</f>
        <v>0.882352941176471</v>
      </c>
      <c r="V1571" s="39" t="n">
        <f aca="false">IFERROR(Counts!AJ1571/Counts!AI1571,"")</f>
        <v>73.787969924812</v>
      </c>
      <c r="W1571" s="38" t="n">
        <f aca="false">IFERROR(Counts!AK1571/Counts!AI1571,"")</f>
        <v>0.406015037593985</v>
      </c>
      <c r="X1571" s="40" t="n">
        <f aca="false">IFERROR(Counts!O1571,"")</f>
        <v>6.045</v>
      </c>
      <c r="Y1571" s="36" t="n">
        <f aca="false">IFERROR(INDEX('Season Counts'!$Y$2:$Y$740,$AF1571)/INDEX('Season Counts'!$X$2:$X$740,$AF1571),"")</f>
        <v>0.334443217665615</v>
      </c>
      <c r="Z1571" s="37" t="n">
        <f aca="false">IFERROR(J1571-Y1571,"")</f>
        <v>-0.0170499592386488</v>
      </c>
      <c r="AA1571" s="38" t="n">
        <f aca="false">IFERROR(INDEX('Season Counts'!$K$2:$K$740,$AF1571)/INDEX('Season Counts'!$J$2:$J$740,$AF1571),"")</f>
        <v>0.283444816053512</v>
      </c>
      <c r="AB1571" s="41" t="n">
        <f aca="false">IFERROR(R1571-AA1571,"")</f>
        <v>0.031240498631803</v>
      </c>
      <c r="AC1571" s="39" t="n">
        <f aca="false">IFERROR(INDEX('Season Counts'!$AG$2:$AG$740,$AF1571)/INDEX('Season Counts'!$AF$2:$AF$740,$AF1571),"")</f>
        <v>73.5402583423036</v>
      </c>
      <c r="AD1571" s="40" t="n">
        <f aca="false">IFERROR(V1571-AC1571,"")</f>
        <v>0.247711582508472</v>
      </c>
      <c r="AE1571" s="4" t="str">
        <f aca="false">IF(D1571&lt;Guide!$C$21,"Low PA",IF(TRIM(IF(ISNUMBER(AD1571),IF(N(AD1571)&lt;=-Guide!$C$24,"▼ Bat Speed  ",IF(N(AD1571)&gt;=Guide!$C$24,"▲ Bat Speed  ","")),"")&amp;IF(N(Z1571)&gt;=Guide!$C$22,"▲ Contact  ","")&amp;IF(N(Z1571)&lt;=-Guide!$C$22,"▼ Contact  ","")&amp;IF(N(AB1571)&gt;=Guide!$C$23,"▲ Chase  ","")&amp;IF(N(AB1571)&lt;=-Guide!$C$23,"▼ Chase  ",""))="","Stable",TRIM(IF(ISNUMBER(AD1571),IF(N(AD1571)&lt;=-Guide!$C$24,"▼ Bat Speed  ",IF(N(AD1571)&gt;=Guide!$C$24,"▲ Bat Speed  ","")),"")&amp;IF(N(Z1571)&gt;=Guide!$C$22,"▲ Contact  ","")&amp;IF(N(Z1571)&lt;=-Guide!$C$22,"▼ Contact  ","")&amp;IF(N(AB1571)&gt;=Guide!$C$23,"▲ Chase  ","")&amp;IF(N(AB1571)&lt;=-Guide!$C$23,"▼ Chase  ",""))))</f>
        <v>Stable</v>
      </c>
      <c r="AF1571" s="35" t="n">
        <f aca="false">MATCH(Counts!A1571,'Season Counts'!$A$2:$A$740,0)</f>
        <v>403</v>
      </c>
    </row>
    <row r="1572" customFormat="false" ht="15" hidden="false" customHeight="false" outlineLevel="0" collapsed="false">
      <c r="A1572" s="34" t="str">
        <f aca="false">Counts!B1572</f>
        <v>MIL</v>
      </c>
      <c r="B1572" s="5" t="str">
        <f aca="false">Counts!C1572</f>
        <v>Jake Bauers</v>
      </c>
      <c r="C1572" s="34" t="str">
        <f aca="false">Counts!F1572</f>
        <v>Mar-Apr</v>
      </c>
      <c r="D1572" s="35" t="n">
        <f aca="false">IFERROR(Counts!P1572,"")</f>
        <v>109</v>
      </c>
      <c r="E1572" s="36" t="n">
        <f aca="false">IFERROR(Counts!R1572/Counts!Q1572,"")</f>
        <v>0.26</v>
      </c>
      <c r="F1572" s="36" t="n">
        <f aca="false">IFERROR((Counts!R1572+Counts!V1572+Counts!W1572)/(Counts!Q1572+Counts!V1572+Counts!W1572+Counts!X1572),"")</f>
        <v>0.321100917431193</v>
      </c>
      <c r="G1572" s="36" t="n">
        <f aca="false">IFERROR((Counts!R1572+Counts!S1572+2*Counts!T1572+3*Counts!U1572)/Counts!Q1572,"")</f>
        <v>0.46</v>
      </c>
      <c r="H1572" s="35" t="n">
        <f aca="false">IFERROR(Counts!U1572,"")</f>
        <v>5</v>
      </c>
      <c r="I1572" s="36" t="n">
        <f aca="false">IFERROR(Counts!Z1572/Counts!AA1572,"")</f>
        <v>0.32877358490566</v>
      </c>
      <c r="J1572" s="36" t="n">
        <f aca="false">IFERROR(Counts!AB1572/Counts!AA1572,"")</f>
        <v>0.33477358490566</v>
      </c>
      <c r="K1572" s="37" t="n">
        <f aca="false">IFERROR((Counts!AB1572-Counts!Z1572)/Counts!AA1572,"")</f>
        <v>0.00599999999999996</v>
      </c>
      <c r="L1572" s="38" t="n">
        <f aca="false">IFERROR(Counts!Y1572/Counts!P1572,"")</f>
        <v>0.201834862385321</v>
      </c>
      <c r="M1572" s="38" t="n">
        <f aca="false">IFERROR(Counts!V1572/Counts!P1572,"")</f>
        <v>0.0825688073394496</v>
      </c>
      <c r="N1572" s="38" t="n">
        <f aca="false">IFERROR(Counts!AD1572/Counts!AC1572,"")</f>
        <v>0.102564102564103</v>
      </c>
      <c r="O1572" s="38" t="n">
        <f aca="false">IFERROR(Counts!AE1572/Counts!AC1572,"")</f>
        <v>0.551282051282051</v>
      </c>
      <c r="P1572" s="39" t="n">
        <f aca="false">IFERROR(Counts!AG1572/Counts!AF1572,"")</f>
        <v>93.3910256410256</v>
      </c>
      <c r="Q1572" s="38" t="n">
        <f aca="false">IFERROR(Counts!AH1572/Counts!AC1572,"")</f>
        <v>0.294871794871795</v>
      </c>
      <c r="R1572" s="38" t="n">
        <f aca="false">IFERROR(Counts!N1572/Counts!M1572,"")</f>
        <v>0.187817258883249</v>
      </c>
      <c r="S1572" s="38" t="n">
        <f aca="false">IFERROR(Counts!K1572/Counts!J1572,"")</f>
        <v>0.675799086757991</v>
      </c>
      <c r="T1572" s="38" t="n">
        <f aca="false">IFERROR(Counts!I1572/Counts!H1572,"")</f>
        <v>0.232432432432432</v>
      </c>
      <c r="U1572" s="38" t="n">
        <f aca="false">IFERROR(1-Counts!L1572/Counts!K1572,"")</f>
        <v>0.851351351351351</v>
      </c>
      <c r="V1572" s="39" t="n">
        <f aca="false">IFERROR(Counts!AJ1572/Counts!AI1572,"")</f>
        <v>76.2125748502994</v>
      </c>
      <c r="W1572" s="38" t="n">
        <f aca="false">IFERROR(Counts!AK1572/Counts!AI1572,"")</f>
        <v>0.706586826347305</v>
      </c>
      <c r="X1572" s="40" t="n">
        <f aca="false">IFERROR(Counts!O1572,"")</f>
        <v>0.666</v>
      </c>
      <c r="Y1572" s="36" t="n">
        <f aca="false">IFERROR(INDEX('Season Counts'!$Y$2:$Y$740,$AF1572)/INDEX('Season Counts'!$X$2:$X$740,$AF1572),"")</f>
        <v>0.370659050966608</v>
      </c>
      <c r="Z1572" s="37" t="n">
        <f aca="false">IFERROR(J1572-Y1572,"")</f>
        <v>-0.0358854660609477</v>
      </c>
      <c r="AA1572" s="38" t="n">
        <f aca="false">IFERROR(INDEX('Season Counts'!$K$2:$K$740,$AF1572)/INDEX('Season Counts'!$J$2:$J$740,$AF1572),"")</f>
        <v>0.216575449569977</v>
      </c>
      <c r="AB1572" s="41" t="n">
        <f aca="false">IFERROR(R1572-AA1572,"")</f>
        <v>-0.0287581906867278</v>
      </c>
      <c r="AC1572" s="39" t="n">
        <f aca="false">IFERROR(INDEX('Season Counts'!$AG$2:$AG$740,$AF1572)/INDEX('Season Counts'!$AF$2:$AF$740,$AF1572),"")</f>
        <v>76.5025943396226</v>
      </c>
      <c r="AD1572" s="40" t="n">
        <f aca="false">IFERROR(V1572-AC1572,"")</f>
        <v>-0.290019489323228</v>
      </c>
      <c r="AE1572" s="4" t="str">
        <f aca="false">IF(D1572&lt;Guide!$C$21,"Low PA",IF(TRIM(IF(ISNUMBER(AD1572),IF(N(AD1572)&lt;=-Guide!$C$24,"▼ Bat Speed  ",IF(N(AD1572)&gt;=Guide!$C$24,"▲ Bat Speed  ","")),"")&amp;IF(N(Z1572)&gt;=Guide!$C$22,"▲ Contact  ","")&amp;IF(N(Z1572)&lt;=-Guide!$C$22,"▼ Contact  ","")&amp;IF(N(AB1572)&gt;=Guide!$C$23,"▲ Chase  ","")&amp;IF(N(AB1572)&lt;=-Guide!$C$23,"▼ Chase  ",""))="","Stable",TRIM(IF(ISNUMBER(AD1572),IF(N(AD1572)&lt;=-Guide!$C$24,"▼ Bat Speed  ",IF(N(AD1572)&gt;=Guide!$C$24,"▲ Bat Speed  ","")),"")&amp;IF(N(Z1572)&gt;=Guide!$C$22,"▲ Contact  ","")&amp;IF(N(Z1572)&lt;=-Guide!$C$22,"▼ Contact  ","")&amp;IF(N(AB1572)&gt;=Guide!$C$23,"▲ Chase  ","")&amp;IF(N(AB1572)&lt;=-Guide!$C$23,"▼ Chase  ",""))))</f>
        <v>Stable</v>
      </c>
      <c r="AF1572" s="35" t="n">
        <f aca="false">MATCH(Counts!A1572,'Season Counts'!$A$2:$A$740,0)</f>
        <v>404</v>
      </c>
    </row>
    <row r="1573" customFormat="false" ht="15" hidden="false" customHeight="false" outlineLevel="0" collapsed="false">
      <c r="A1573" s="34" t="str">
        <f aca="false">Counts!B1573</f>
        <v>MIL</v>
      </c>
      <c r="B1573" s="5" t="str">
        <f aca="false">Counts!C1573</f>
        <v>Jake Bauers</v>
      </c>
      <c r="C1573" s="34" t="str">
        <f aca="false">Counts!F1573</f>
        <v>May</v>
      </c>
      <c r="D1573" s="35" t="n">
        <f aca="false">IFERROR(Counts!P1573,"")</f>
        <v>85</v>
      </c>
      <c r="E1573" s="36" t="n">
        <f aca="false">IFERROR(Counts!R1573/Counts!Q1573,"")</f>
        <v>0.306666666666667</v>
      </c>
      <c r="F1573" s="36" t="n">
        <f aca="false">IFERROR((Counts!R1573+Counts!V1573+Counts!W1573)/(Counts!Q1573+Counts!V1573+Counts!W1573+Counts!X1573),"")</f>
        <v>0.388235294117647</v>
      </c>
      <c r="G1573" s="36" t="n">
        <f aca="false">IFERROR((Counts!R1573+Counts!S1573+2*Counts!T1573+3*Counts!U1573)/Counts!Q1573,"")</f>
        <v>0.533333333333333</v>
      </c>
      <c r="H1573" s="35" t="n">
        <f aca="false">IFERROR(Counts!U1573,"")</f>
        <v>4</v>
      </c>
      <c r="I1573" s="36" t="n">
        <f aca="false">IFERROR(Counts!Z1573/Counts!AA1573,"")</f>
        <v>0.388095238095238</v>
      </c>
      <c r="J1573" s="36" t="n">
        <f aca="false">IFERROR(Counts!AB1573/Counts!AA1573,"")</f>
        <v>0.364678571428571</v>
      </c>
      <c r="K1573" s="37" t="n">
        <f aca="false">IFERROR((Counts!AB1573-Counts!Z1573)/Counts!AA1573,"")</f>
        <v>-0.0234166666666667</v>
      </c>
      <c r="L1573" s="38" t="n">
        <f aca="false">IFERROR(Counts!Y1573/Counts!P1573,"")</f>
        <v>0.258823529411765</v>
      </c>
      <c r="M1573" s="38" t="n">
        <f aca="false">IFERROR(Counts!V1573/Counts!P1573,"")</f>
        <v>0.0941176470588235</v>
      </c>
      <c r="N1573" s="38" t="n">
        <f aca="false">IFERROR(Counts!AD1573/Counts!AC1573,"")</f>
        <v>0.150943396226415</v>
      </c>
      <c r="O1573" s="38" t="n">
        <f aca="false">IFERROR(Counts!AE1573/Counts!AC1573,"")</f>
        <v>0.490566037735849</v>
      </c>
      <c r="P1573" s="39" t="n">
        <f aca="false">IFERROR(Counts!AG1573/Counts!AF1573,"")</f>
        <v>89.8269230769231</v>
      </c>
      <c r="Q1573" s="38" t="n">
        <f aca="false">IFERROR(Counts!AH1573/Counts!AC1573,"")</f>
        <v>0.30188679245283</v>
      </c>
      <c r="R1573" s="38" t="n">
        <f aca="false">IFERROR(Counts!N1573/Counts!M1573,"")</f>
        <v>0.214285714285714</v>
      </c>
      <c r="S1573" s="38" t="n">
        <f aca="false">IFERROR(Counts!K1573/Counts!J1573,"")</f>
        <v>0.627118644067797</v>
      </c>
      <c r="T1573" s="38" t="n">
        <f aca="false">IFERROR(Counts!I1573/Counts!H1573,"")</f>
        <v>0.22</v>
      </c>
      <c r="U1573" s="38" t="n">
        <f aca="false">IFERROR(1-Counts!L1573/Counts!K1573,"")</f>
        <v>0.864864864864865</v>
      </c>
      <c r="V1573" s="39" t="n">
        <f aca="false">IFERROR(Counts!AJ1573/Counts!AI1573,"")</f>
        <v>77.2528571428571</v>
      </c>
      <c r="W1573" s="38" t="n">
        <f aca="false">IFERROR(Counts!AK1573/Counts!AI1573,"")</f>
        <v>0.764285714285714</v>
      </c>
      <c r="X1573" s="40" t="n">
        <f aca="false">IFERROR(Counts!O1573,"")</f>
        <v>3.817</v>
      </c>
      <c r="Y1573" s="36" t="n">
        <f aca="false">IFERROR(INDEX('Season Counts'!$Y$2:$Y$740,$AF1573)/INDEX('Season Counts'!$X$2:$X$740,$AF1573),"")</f>
        <v>0.370659050966608</v>
      </c>
      <c r="Z1573" s="37" t="n">
        <f aca="false">IFERROR(J1573-Y1573,"")</f>
        <v>-0.00598047953803665</v>
      </c>
      <c r="AA1573" s="38" t="n">
        <f aca="false">IFERROR(INDEX('Season Counts'!$K$2:$K$740,$AF1573)/INDEX('Season Counts'!$J$2:$J$740,$AF1573),"")</f>
        <v>0.216575449569977</v>
      </c>
      <c r="AB1573" s="41" t="n">
        <f aca="false">IFERROR(R1573-AA1573,"")</f>
        <v>-0.00228973528426227</v>
      </c>
      <c r="AC1573" s="39" t="n">
        <f aca="false">IFERROR(INDEX('Season Counts'!$AG$2:$AG$740,$AF1573)/INDEX('Season Counts'!$AF$2:$AF$740,$AF1573),"")</f>
        <v>76.5025943396226</v>
      </c>
      <c r="AD1573" s="40" t="n">
        <f aca="false">IFERROR(V1573-AC1573,"")</f>
        <v>0.750262803234506</v>
      </c>
      <c r="AE1573" s="4" t="str">
        <f aca="false">IF(D1573&lt;Guide!$C$21,"Low PA",IF(TRIM(IF(ISNUMBER(AD1573),IF(N(AD1573)&lt;=-Guide!$C$24,"▼ Bat Speed  ",IF(N(AD1573)&gt;=Guide!$C$24,"▲ Bat Speed  ","")),"")&amp;IF(N(Z1573)&gt;=Guide!$C$22,"▲ Contact  ","")&amp;IF(N(Z1573)&lt;=-Guide!$C$22,"▼ Contact  ","")&amp;IF(N(AB1573)&gt;=Guide!$C$23,"▲ Chase  ","")&amp;IF(N(AB1573)&lt;=-Guide!$C$23,"▼ Chase  ",""))="","Stable",TRIM(IF(ISNUMBER(AD1573),IF(N(AD1573)&lt;=-Guide!$C$24,"▼ Bat Speed  ",IF(N(AD1573)&gt;=Guide!$C$24,"▲ Bat Speed  ","")),"")&amp;IF(N(Z1573)&gt;=Guide!$C$22,"▲ Contact  ","")&amp;IF(N(Z1573)&lt;=-Guide!$C$22,"▼ Contact  ","")&amp;IF(N(AB1573)&gt;=Guide!$C$23,"▲ Chase  ","")&amp;IF(N(AB1573)&lt;=-Guide!$C$23,"▼ Chase  ",""))))</f>
        <v>Stable</v>
      </c>
      <c r="AF1573" s="35" t="n">
        <f aca="false">MATCH(Counts!A1573,'Season Counts'!$A$2:$A$740,0)</f>
        <v>404</v>
      </c>
    </row>
    <row r="1574" customFormat="false" ht="15" hidden="false" customHeight="false" outlineLevel="0" collapsed="false">
      <c r="A1574" s="34" t="str">
        <f aca="false">Counts!B1574</f>
        <v>MIL</v>
      </c>
      <c r="B1574" s="5" t="str">
        <f aca="false">Counts!C1574</f>
        <v>Jake Bauers</v>
      </c>
      <c r="C1574" s="34" t="str">
        <f aca="false">Counts!F1574</f>
        <v>Jun</v>
      </c>
      <c r="D1574" s="35" t="n">
        <f aca="false">IFERROR(Counts!P1574,"")</f>
        <v>98</v>
      </c>
      <c r="E1574" s="36" t="n">
        <f aca="false">IFERROR(Counts!R1574/Counts!Q1574,"")</f>
        <v>0.253333333333333</v>
      </c>
      <c r="F1574" s="36" t="n">
        <f aca="false">IFERROR((Counts!R1574+Counts!V1574+Counts!W1574)/(Counts!Q1574+Counts!V1574+Counts!W1574+Counts!X1574),"")</f>
        <v>0.428571428571429</v>
      </c>
      <c r="G1574" s="36" t="n">
        <f aca="false">IFERROR((Counts!R1574+Counts!S1574+2*Counts!T1574+3*Counts!U1574)/Counts!Q1574,"")</f>
        <v>0.546666666666667</v>
      </c>
      <c r="H1574" s="35" t="n">
        <f aca="false">IFERROR(Counts!U1574,"")</f>
        <v>6</v>
      </c>
      <c r="I1574" s="36" t="n">
        <f aca="false">IFERROR(Counts!Z1574/Counts!AA1574,"")</f>
        <v>0.419791666666667</v>
      </c>
      <c r="J1574" s="36" t="n">
        <f aca="false">IFERROR(Counts!AB1574/Counts!AA1574,"")</f>
        <v>0.383625</v>
      </c>
      <c r="K1574" s="37" t="n">
        <f aca="false">IFERROR((Counts!AB1574-Counts!Z1574)/Counts!AA1574,"")</f>
        <v>-0.0361666666666666</v>
      </c>
      <c r="L1574" s="38" t="n">
        <f aca="false">IFERROR(Counts!Y1574/Counts!P1574,"")</f>
        <v>0.306122448979592</v>
      </c>
      <c r="M1574" s="38" t="n">
        <f aca="false">IFERROR(Counts!V1574/Counts!P1574,"")</f>
        <v>0.224489795918367</v>
      </c>
      <c r="N1574" s="38" t="n">
        <f aca="false">IFERROR(Counts!AD1574/Counts!AC1574,"")</f>
        <v>0.155555555555556</v>
      </c>
      <c r="O1574" s="38" t="n">
        <f aca="false">IFERROR(Counts!AE1574/Counts!AC1574,"")</f>
        <v>0.555555555555556</v>
      </c>
      <c r="P1574" s="39" t="n">
        <f aca="false">IFERROR(Counts!AG1574/Counts!AF1574,"")</f>
        <v>93.9613636363636</v>
      </c>
      <c r="Q1574" s="38" t="n">
        <f aca="false">IFERROR(Counts!AH1574/Counts!AC1574,"")</f>
        <v>0.466666666666667</v>
      </c>
      <c r="R1574" s="38" t="n">
        <f aca="false">IFERROR(Counts!N1574/Counts!M1574,"")</f>
        <v>0.202643171806167</v>
      </c>
      <c r="S1574" s="38" t="n">
        <f aca="false">IFERROR(Counts!K1574/Counts!J1574,"")</f>
        <v>0.593406593406593</v>
      </c>
      <c r="T1574" s="38" t="n">
        <f aca="false">IFERROR(Counts!I1574/Counts!H1574,"")</f>
        <v>0.288461538461538</v>
      </c>
      <c r="U1574" s="38" t="n">
        <f aca="false">IFERROR(1-Counts!L1574/Counts!K1574,"")</f>
        <v>0.814814814814815</v>
      </c>
      <c r="V1574" s="39" t="n">
        <f aca="false">IFERROR(Counts!AJ1574/Counts!AI1574,"")</f>
        <v>76.9153846153846</v>
      </c>
      <c r="W1574" s="38" t="n">
        <f aca="false">IFERROR(Counts!AK1574/Counts!AI1574,"")</f>
        <v>0.64957264957265</v>
      </c>
      <c r="X1574" s="40" t="n">
        <f aca="false">IFERROR(Counts!O1574,"")</f>
        <v>9.3</v>
      </c>
      <c r="Y1574" s="36" t="n">
        <f aca="false">IFERROR(INDEX('Season Counts'!$Y$2:$Y$740,$AF1574)/INDEX('Season Counts'!$X$2:$X$740,$AF1574),"")</f>
        <v>0.370659050966608</v>
      </c>
      <c r="Z1574" s="37" t="n">
        <f aca="false">IFERROR(J1574-Y1574,"")</f>
        <v>0.012965949033392</v>
      </c>
      <c r="AA1574" s="38" t="n">
        <f aca="false">IFERROR(INDEX('Season Counts'!$K$2:$K$740,$AF1574)/INDEX('Season Counts'!$J$2:$J$740,$AF1574),"")</f>
        <v>0.216575449569977</v>
      </c>
      <c r="AB1574" s="41" t="n">
        <f aca="false">IFERROR(R1574-AA1574,"")</f>
        <v>-0.0139322777638091</v>
      </c>
      <c r="AC1574" s="39" t="n">
        <f aca="false">IFERROR(INDEX('Season Counts'!$AG$2:$AG$740,$AF1574)/INDEX('Season Counts'!$AF$2:$AF$740,$AF1574),"")</f>
        <v>76.5025943396226</v>
      </c>
      <c r="AD1574" s="40" t="n">
        <f aca="false">IFERROR(V1574-AC1574,"")</f>
        <v>0.412790275761992</v>
      </c>
      <c r="AE1574" s="4" t="str">
        <f aca="false">IF(D1574&lt;Guide!$C$21,"Low PA",IF(TRIM(IF(ISNUMBER(AD1574),IF(N(AD1574)&lt;=-Guide!$C$24,"▼ Bat Speed  ",IF(N(AD1574)&gt;=Guide!$C$24,"▲ Bat Speed  ","")),"")&amp;IF(N(Z1574)&gt;=Guide!$C$22,"▲ Contact  ","")&amp;IF(N(Z1574)&lt;=-Guide!$C$22,"▼ Contact  ","")&amp;IF(N(AB1574)&gt;=Guide!$C$23,"▲ Chase  ","")&amp;IF(N(AB1574)&lt;=-Guide!$C$23,"▼ Chase  ",""))="","Stable",TRIM(IF(ISNUMBER(AD1574),IF(N(AD1574)&lt;=-Guide!$C$24,"▼ Bat Speed  ",IF(N(AD1574)&gt;=Guide!$C$24,"▲ Bat Speed  ","")),"")&amp;IF(N(Z1574)&gt;=Guide!$C$22,"▲ Contact  ","")&amp;IF(N(Z1574)&lt;=-Guide!$C$22,"▼ Contact  ","")&amp;IF(N(AB1574)&gt;=Guide!$C$23,"▲ Chase  ","")&amp;IF(N(AB1574)&lt;=-Guide!$C$23,"▼ Chase  ",""))))</f>
        <v>Stable</v>
      </c>
      <c r="AF1574" s="35" t="n">
        <f aca="false">MATCH(Counts!A1574,'Season Counts'!$A$2:$A$740,0)</f>
        <v>404</v>
      </c>
    </row>
    <row r="1575" customFormat="false" ht="15" hidden="false" customHeight="false" outlineLevel="0" collapsed="false">
      <c r="A1575" s="34" t="str">
        <f aca="false">Counts!B1575</f>
        <v>MIL</v>
      </c>
      <c r="B1575" s="5" t="str">
        <f aca="false">Counts!C1575</f>
        <v>Jake Bauers</v>
      </c>
      <c r="C1575" s="34" t="str">
        <f aca="false">Counts!F1575</f>
        <v>Jul</v>
      </c>
      <c r="D1575" s="35" t="n">
        <f aca="false">IFERROR(Counts!P1575,"")</f>
        <v>99</v>
      </c>
      <c r="E1575" s="36" t="n">
        <f aca="false">IFERROR(Counts!R1575/Counts!Q1575,"")</f>
        <v>0.261904761904762</v>
      </c>
      <c r="F1575" s="36" t="n">
        <f aca="false">IFERROR((Counts!R1575+Counts!V1575+Counts!W1575)/(Counts!Q1575+Counts!V1575+Counts!W1575+Counts!X1575),"")</f>
        <v>0.363636363636364</v>
      </c>
      <c r="G1575" s="36" t="n">
        <f aca="false">IFERROR((Counts!R1575+Counts!S1575+2*Counts!T1575+3*Counts!U1575)/Counts!Q1575,"")</f>
        <v>0.476190476190476</v>
      </c>
      <c r="H1575" s="35" t="n">
        <f aca="false">IFERROR(Counts!U1575,"")</f>
        <v>4</v>
      </c>
      <c r="I1575" s="36" t="n">
        <f aca="false">IFERROR(Counts!Z1575/Counts!AA1575,"")</f>
        <v>0.364646464646465</v>
      </c>
      <c r="J1575" s="36" t="n">
        <f aca="false">IFERROR(Counts!AB1575/Counts!AA1575,"")</f>
        <v>0.382555555555556</v>
      </c>
      <c r="K1575" s="37" t="n">
        <f aca="false">IFERROR((Counts!AB1575-Counts!Z1575)/Counts!AA1575,"")</f>
        <v>0.0179090909090909</v>
      </c>
      <c r="L1575" s="38" t="n">
        <f aca="false">IFERROR(Counts!Y1575/Counts!P1575,"")</f>
        <v>0.272727272727273</v>
      </c>
      <c r="M1575" s="38" t="n">
        <f aca="false">IFERROR(Counts!V1575/Counts!P1575,"")</f>
        <v>0.141414141414141</v>
      </c>
      <c r="N1575" s="38" t="n">
        <f aca="false">IFERROR(Counts!AD1575/Counts!AC1575,"")</f>
        <v>0.155172413793103</v>
      </c>
      <c r="O1575" s="38" t="n">
        <f aca="false">IFERROR(Counts!AE1575/Counts!AC1575,"")</f>
        <v>0.551724137931035</v>
      </c>
      <c r="P1575" s="39" t="n">
        <f aca="false">IFERROR(Counts!AG1575/Counts!AF1575,"")</f>
        <v>93.3172413793103</v>
      </c>
      <c r="Q1575" s="38" t="n">
        <f aca="false">IFERROR(Counts!AH1575/Counts!AC1575,"")</f>
        <v>0.46551724137931</v>
      </c>
      <c r="R1575" s="38" t="n">
        <f aca="false">IFERROR(Counts!N1575/Counts!M1575,"")</f>
        <v>0.212765957446809</v>
      </c>
      <c r="S1575" s="38" t="n">
        <f aca="false">IFERROR(Counts!K1575/Counts!J1575,"")</f>
        <v>0.620879120879121</v>
      </c>
      <c r="T1575" s="38" t="n">
        <f aca="false">IFERROR(Counts!I1575/Counts!H1575,"")</f>
        <v>0.282208588957055</v>
      </c>
      <c r="U1575" s="38" t="n">
        <f aca="false">IFERROR(1-Counts!L1575/Counts!K1575,"")</f>
        <v>0.849557522123894</v>
      </c>
      <c r="V1575" s="39" t="n">
        <f aca="false">IFERROR(Counts!AJ1575/Counts!AI1575,"")</f>
        <v>76.4230263157895</v>
      </c>
      <c r="W1575" s="38" t="n">
        <f aca="false">IFERROR(Counts!AK1575/Counts!AI1575,"")</f>
        <v>0.710526315789474</v>
      </c>
      <c r="X1575" s="40" t="n">
        <f aca="false">IFERROR(Counts!O1575,"")</f>
        <v>1.116</v>
      </c>
      <c r="Y1575" s="36" t="n">
        <f aca="false">IFERROR(INDEX('Season Counts'!$Y$2:$Y$740,$AF1575)/INDEX('Season Counts'!$X$2:$X$740,$AF1575),"")</f>
        <v>0.370659050966608</v>
      </c>
      <c r="Z1575" s="37" t="n">
        <f aca="false">IFERROR(J1575-Y1575,"")</f>
        <v>0.0118965045889475</v>
      </c>
      <c r="AA1575" s="38" t="n">
        <f aca="false">IFERROR(INDEX('Season Counts'!$K$2:$K$740,$AF1575)/INDEX('Season Counts'!$J$2:$J$740,$AF1575),"")</f>
        <v>0.216575449569977</v>
      </c>
      <c r="AB1575" s="41" t="n">
        <f aca="false">IFERROR(R1575-AA1575,"")</f>
        <v>-0.00380949212316803</v>
      </c>
      <c r="AC1575" s="39" t="n">
        <f aca="false">IFERROR(INDEX('Season Counts'!$AG$2:$AG$740,$AF1575)/INDEX('Season Counts'!$AF$2:$AF$740,$AF1575),"")</f>
        <v>76.5025943396226</v>
      </c>
      <c r="AD1575" s="40" t="n">
        <f aca="false">IFERROR(V1575-AC1575,"")</f>
        <v>-0.0795680238331613</v>
      </c>
      <c r="AE1575" s="4" t="str">
        <f aca="false">IF(D1575&lt;Guide!$C$21,"Low PA",IF(TRIM(IF(ISNUMBER(AD1575),IF(N(AD1575)&lt;=-Guide!$C$24,"▼ Bat Speed  ",IF(N(AD1575)&gt;=Guide!$C$24,"▲ Bat Speed  ","")),"")&amp;IF(N(Z1575)&gt;=Guide!$C$22,"▲ Contact  ","")&amp;IF(N(Z1575)&lt;=-Guide!$C$22,"▼ Contact  ","")&amp;IF(N(AB1575)&gt;=Guide!$C$23,"▲ Chase  ","")&amp;IF(N(AB1575)&lt;=-Guide!$C$23,"▼ Chase  ",""))="","Stable",TRIM(IF(ISNUMBER(AD1575),IF(N(AD1575)&lt;=-Guide!$C$24,"▼ Bat Speed  ",IF(N(AD1575)&gt;=Guide!$C$24,"▲ Bat Speed  ","")),"")&amp;IF(N(Z1575)&gt;=Guide!$C$22,"▲ Contact  ","")&amp;IF(N(Z1575)&lt;=-Guide!$C$22,"▼ Contact  ","")&amp;IF(N(AB1575)&gt;=Guide!$C$23,"▲ Chase  ","")&amp;IF(N(AB1575)&lt;=-Guide!$C$23,"▼ Chase  ",""))))</f>
        <v>Stable</v>
      </c>
      <c r="AF1575" s="35" t="n">
        <f aca="false">MATCH(Counts!A1575,'Season Counts'!$A$2:$A$740,0)</f>
        <v>404</v>
      </c>
    </row>
    <row r="1576" customFormat="false" ht="15" hidden="false" customHeight="false" outlineLevel="0" collapsed="false">
      <c r="A1576" s="34" t="str">
        <f aca="false">Counts!B1576</f>
        <v>MIL</v>
      </c>
      <c r="B1576" s="5" t="str">
        <f aca="false">Counts!C1576</f>
        <v>Jake Bauers</v>
      </c>
      <c r="C1576" s="34" t="str">
        <f aca="false">Counts!F1576</f>
        <v>Aug</v>
      </c>
      <c r="D1576" s="35" t="n">
        <f aca="false">IFERROR(Counts!P1576,"")</f>
        <v>102</v>
      </c>
      <c r="E1576" s="36" t="n">
        <f aca="false">IFERROR(Counts!R1576/Counts!Q1576,"")</f>
        <v>0.294871794871795</v>
      </c>
      <c r="F1576" s="36" t="n">
        <f aca="false">IFERROR((Counts!R1576+Counts!V1576+Counts!W1576)/(Counts!Q1576+Counts!V1576+Counts!W1576+Counts!X1576),"")</f>
        <v>0.450980392156863</v>
      </c>
      <c r="G1576" s="36" t="n">
        <f aca="false">IFERROR((Counts!R1576+Counts!S1576+2*Counts!T1576+3*Counts!U1576)/Counts!Q1576,"")</f>
        <v>0.487179487179487</v>
      </c>
      <c r="H1576" s="35" t="n">
        <f aca="false">IFERROR(Counts!U1576,"")</f>
        <v>4</v>
      </c>
      <c r="I1576" s="36" t="n">
        <f aca="false">IFERROR(Counts!Z1576/Counts!AA1576,"")</f>
        <v>0.4155</v>
      </c>
      <c r="J1576" s="36" t="n">
        <f aca="false">IFERROR(Counts!AB1576/Counts!AA1576,"")</f>
        <v>0.3988</v>
      </c>
      <c r="K1576" s="37" t="n">
        <f aca="false">IFERROR((Counts!AB1576-Counts!Z1576)/Counts!AA1576,"")</f>
        <v>-0.0166999999999999</v>
      </c>
      <c r="L1576" s="38" t="n">
        <f aca="false">IFERROR(Counts!Y1576/Counts!P1576,"")</f>
        <v>0.254901960784314</v>
      </c>
      <c r="M1576" s="38" t="n">
        <f aca="false">IFERROR(Counts!V1576/Counts!P1576,"")</f>
        <v>0.215686274509804</v>
      </c>
      <c r="N1576" s="38" t="n">
        <f aca="false">IFERROR(Counts!AD1576/Counts!AC1576,"")</f>
        <v>0.132075471698113</v>
      </c>
      <c r="O1576" s="38" t="n">
        <f aca="false">IFERROR(Counts!AE1576/Counts!AC1576,"")</f>
        <v>0.509433962264151</v>
      </c>
      <c r="P1576" s="39" t="n">
        <f aca="false">IFERROR(Counts!AG1576/Counts!AF1576,"")</f>
        <v>91.5653846153846</v>
      </c>
      <c r="Q1576" s="38" t="n">
        <f aca="false">IFERROR(Counts!AH1576/Counts!AC1576,"")</f>
        <v>0.415094339622642</v>
      </c>
      <c r="R1576" s="38" t="n">
        <f aca="false">IFERROR(Counts!N1576/Counts!M1576,"")</f>
        <v>0.231441048034935</v>
      </c>
      <c r="S1576" s="38" t="n">
        <f aca="false">IFERROR(Counts!K1576/Counts!J1576,"")</f>
        <v>0.584541062801932</v>
      </c>
      <c r="T1576" s="38" t="n">
        <f aca="false">IFERROR(Counts!I1576/Counts!H1576,"")</f>
        <v>0.275862068965517</v>
      </c>
      <c r="U1576" s="38" t="n">
        <f aca="false">IFERROR(1-Counts!L1576/Counts!K1576,"")</f>
        <v>0.867768595041322</v>
      </c>
      <c r="V1576" s="39" t="n">
        <f aca="false">IFERROR(Counts!AJ1576/Counts!AI1576,"")</f>
        <v>76.1159722222222</v>
      </c>
      <c r="W1576" s="38" t="n">
        <f aca="false">IFERROR(Counts!AK1576/Counts!AI1576,"")</f>
        <v>0.638888888888889</v>
      </c>
      <c r="X1576" s="40" t="n">
        <f aca="false">IFERROR(Counts!O1576,"")</f>
        <v>8.623</v>
      </c>
      <c r="Y1576" s="36" t="n">
        <f aca="false">IFERROR(INDEX('Season Counts'!$Y$2:$Y$740,$AF1576)/INDEX('Season Counts'!$X$2:$X$740,$AF1576),"")</f>
        <v>0.370659050966608</v>
      </c>
      <c r="Z1576" s="37" t="n">
        <f aca="false">IFERROR(J1576-Y1576,"")</f>
        <v>0.028140949033392</v>
      </c>
      <c r="AA1576" s="38" t="n">
        <f aca="false">IFERROR(INDEX('Season Counts'!$K$2:$K$740,$AF1576)/INDEX('Season Counts'!$J$2:$J$740,$AF1576),"")</f>
        <v>0.216575449569977</v>
      </c>
      <c r="AB1576" s="41" t="n">
        <f aca="false">IFERROR(R1576-AA1576,"")</f>
        <v>0.014865598464958</v>
      </c>
      <c r="AC1576" s="39" t="n">
        <f aca="false">IFERROR(INDEX('Season Counts'!$AG$2:$AG$740,$AF1576)/INDEX('Season Counts'!$AF$2:$AF$740,$AF1576),"")</f>
        <v>76.5025943396226</v>
      </c>
      <c r="AD1576" s="40" t="n">
        <f aca="false">IFERROR(V1576-AC1576,"")</f>
        <v>-0.386622117400407</v>
      </c>
      <c r="AE1576" s="4" t="str">
        <f aca="false">IF(D1576&lt;Guide!$C$21,"Low PA",IF(TRIM(IF(ISNUMBER(AD1576),IF(N(AD1576)&lt;=-Guide!$C$24,"▼ Bat Speed  ",IF(N(AD1576)&gt;=Guide!$C$24,"▲ Bat Speed  ","")),"")&amp;IF(N(Z1576)&gt;=Guide!$C$22,"▲ Contact  ","")&amp;IF(N(Z1576)&lt;=-Guide!$C$22,"▼ Contact  ","")&amp;IF(N(AB1576)&gt;=Guide!$C$23,"▲ Chase  ","")&amp;IF(N(AB1576)&lt;=-Guide!$C$23,"▼ Chase  ",""))="","Stable",TRIM(IF(ISNUMBER(AD1576),IF(N(AD1576)&lt;=-Guide!$C$24,"▼ Bat Speed  ",IF(N(AD1576)&gt;=Guide!$C$24,"▲ Bat Speed  ","")),"")&amp;IF(N(Z1576)&gt;=Guide!$C$22,"▲ Contact  ","")&amp;IF(N(Z1576)&lt;=-Guide!$C$22,"▼ Contact  ","")&amp;IF(N(AB1576)&gt;=Guide!$C$23,"▲ Chase  ","")&amp;IF(N(AB1576)&lt;=-Guide!$C$23,"▼ Chase  ",""))))</f>
        <v>Stable</v>
      </c>
      <c r="AF1576" s="35" t="n">
        <f aca="false">MATCH(Counts!A1576,'Season Counts'!$A$2:$A$740,0)</f>
        <v>404</v>
      </c>
    </row>
    <row r="1577" customFormat="false" ht="15" hidden="false" customHeight="false" outlineLevel="0" collapsed="false">
      <c r="A1577" s="34" t="str">
        <f aca="false">Counts!B1577</f>
        <v>MIL</v>
      </c>
      <c r="B1577" s="5" t="str">
        <f aca="false">Counts!C1577</f>
        <v>Jake Bauers</v>
      </c>
      <c r="C1577" s="34" t="str">
        <f aca="false">Counts!F1577</f>
        <v>Sep</v>
      </c>
      <c r="D1577" s="35" t="n">
        <f aca="false">IFERROR(Counts!P1577,"")</f>
        <v>85</v>
      </c>
      <c r="E1577" s="36" t="n">
        <f aca="false">IFERROR(Counts!R1577/Counts!Q1577,"")</f>
        <v>0.215384615384615</v>
      </c>
      <c r="F1577" s="36" t="n">
        <f aca="false">IFERROR((Counts!R1577+Counts!V1577+Counts!W1577)/(Counts!Q1577+Counts!V1577+Counts!W1577+Counts!X1577),"")</f>
        <v>0.388235294117647</v>
      </c>
      <c r="G1577" s="36" t="n">
        <f aca="false">IFERROR((Counts!R1577+Counts!S1577+2*Counts!T1577+3*Counts!U1577)/Counts!Q1577,"")</f>
        <v>0.4</v>
      </c>
      <c r="H1577" s="35" t="n">
        <f aca="false">IFERROR(Counts!U1577,"")</f>
        <v>3</v>
      </c>
      <c r="I1577" s="36" t="n">
        <f aca="false">IFERROR(Counts!Z1577/Counts!AA1577,"")</f>
        <v>0.360119047619048</v>
      </c>
      <c r="J1577" s="36" t="n">
        <f aca="false">IFERROR(Counts!AB1577/Counts!AA1577,"")</f>
        <v>0.359583333333333</v>
      </c>
      <c r="K1577" s="37" t="n">
        <f aca="false">IFERROR((Counts!AB1577-Counts!Z1577)/Counts!AA1577,"")</f>
        <v>-0.000535714285714306</v>
      </c>
      <c r="L1577" s="38" t="n">
        <f aca="false">IFERROR(Counts!Y1577/Counts!P1577,"")</f>
        <v>0.341176470588235</v>
      </c>
      <c r="M1577" s="38" t="n">
        <f aca="false">IFERROR(Counts!V1577/Counts!P1577,"")</f>
        <v>0.223529411764706</v>
      </c>
      <c r="N1577" s="38" t="n">
        <f aca="false">IFERROR(Counts!AD1577/Counts!AC1577,"")</f>
        <v>0.162162162162162</v>
      </c>
      <c r="O1577" s="38" t="n">
        <f aca="false">IFERROR(Counts!AE1577/Counts!AC1577,"")</f>
        <v>0.405405405405405</v>
      </c>
      <c r="P1577" s="39" t="n">
        <f aca="false">IFERROR(Counts!AG1577/Counts!AF1577,"")</f>
        <v>88.8444444444445</v>
      </c>
      <c r="Q1577" s="38" t="n">
        <f aca="false">IFERROR(Counts!AH1577/Counts!AC1577,"")</f>
        <v>0.513513513513514</v>
      </c>
      <c r="R1577" s="38" t="n">
        <f aca="false">IFERROR(Counts!N1577/Counts!M1577,"")</f>
        <v>0.248803827751196</v>
      </c>
      <c r="S1577" s="38" t="n">
        <f aca="false">IFERROR(Counts!K1577/Counts!J1577,"")</f>
        <v>0.610062893081761</v>
      </c>
      <c r="T1577" s="38" t="n">
        <f aca="false">IFERROR(Counts!I1577/Counts!H1577,"")</f>
        <v>0.355704697986577</v>
      </c>
      <c r="U1577" s="38" t="n">
        <f aca="false">IFERROR(1-Counts!L1577/Counts!K1577,"")</f>
        <v>0.814432989690722</v>
      </c>
      <c r="V1577" s="39" t="n">
        <f aca="false">IFERROR(Counts!AJ1577/Counts!AI1577,"")</f>
        <v>76.2125</v>
      </c>
      <c r="W1577" s="38" t="n">
        <f aca="false">IFERROR(Counts!AK1577/Counts!AI1577,"")</f>
        <v>0.640625</v>
      </c>
      <c r="X1577" s="40" t="n">
        <f aca="false">IFERROR(Counts!O1577,"")</f>
        <v>2.962</v>
      </c>
      <c r="Y1577" s="36" t="n">
        <f aca="false">IFERROR(INDEX('Season Counts'!$Y$2:$Y$740,$AF1577)/INDEX('Season Counts'!$X$2:$X$740,$AF1577),"")</f>
        <v>0.370659050966608</v>
      </c>
      <c r="Z1577" s="37" t="n">
        <f aca="false">IFERROR(J1577-Y1577,"")</f>
        <v>-0.0110757176332748</v>
      </c>
      <c r="AA1577" s="38" t="n">
        <f aca="false">IFERROR(INDEX('Season Counts'!$K$2:$K$740,$AF1577)/INDEX('Season Counts'!$J$2:$J$740,$AF1577),"")</f>
        <v>0.216575449569977</v>
      </c>
      <c r="AB1577" s="41" t="n">
        <f aca="false">IFERROR(R1577-AA1577,"")</f>
        <v>0.0322283781812196</v>
      </c>
      <c r="AC1577" s="39" t="n">
        <f aca="false">IFERROR(INDEX('Season Counts'!$AG$2:$AG$740,$AF1577)/INDEX('Season Counts'!$AF$2:$AF$740,$AF1577),"")</f>
        <v>76.5025943396226</v>
      </c>
      <c r="AD1577" s="40" t="n">
        <f aca="false">IFERROR(V1577-AC1577,"")</f>
        <v>-0.290094339622627</v>
      </c>
      <c r="AE1577" s="4" t="str">
        <f aca="false">IF(D1577&lt;Guide!$C$21,"Low PA",IF(TRIM(IF(ISNUMBER(AD1577),IF(N(AD1577)&lt;=-Guide!$C$24,"▼ Bat Speed  ",IF(N(AD1577)&gt;=Guide!$C$24,"▲ Bat Speed  ","")),"")&amp;IF(N(Z1577)&gt;=Guide!$C$22,"▲ Contact  ","")&amp;IF(N(Z1577)&lt;=-Guide!$C$22,"▼ Contact  ","")&amp;IF(N(AB1577)&gt;=Guide!$C$23,"▲ Chase  ","")&amp;IF(N(AB1577)&lt;=-Guide!$C$23,"▼ Chase  ",""))="","Stable",TRIM(IF(ISNUMBER(AD1577),IF(N(AD1577)&lt;=-Guide!$C$24,"▼ Bat Speed  ",IF(N(AD1577)&gt;=Guide!$C$24,"▲ Bat Speed  ","")),"")&amp;IF(N(Z1577)&gt;=Guide!$C$22,"▲ Contact  ","")&amp;IF(N(Z1577)&lt;=-Guide!$C$22,"▼ Contact  ","")&amp;IF(N(AB1577)&gt;=Guide!$C$23,"▲ Chase  ","")&amp;IF(N(AB1577)&lt;=-Guide!$C$23,"▼ Chase  ",""))))</f>
        <v>Stable</v>
      </c>
      <c r="AF1577" s="35" t="n">
        <f aca="false">MATCH(Counts!A1577,'Season Counts'!$A$2:$A$740,0)</f>
        <v>404</v>
      </c>
    </row>
    <row r="1578" customFormat="false" ht="15" hidden="false" customHeight="false" outlineLevel="0" collapsed="false">
      <c r="A1578" s="34" t="str">
        <f aca="false">Counts!B1578</f>
        <v>MIL</v>
      </c>
      <c r="B1578" s="5" t="str">
        <f aca="false">Counts!C1578</f>
        <v>Jackson Chourio</v>
      </c>
      <c r="C1578" s="34" t="str">
        <f aca="false">Counts!F1578</f>
        <v>May</v>
      </c>
      <c r="D1578" s="35" t="n">
        <f aca="false">IFERROR(Counts!P1578,"")</f>
        <v>101</v>
      </c>
      <c r="E1578" s="36" t="n">
        <f aca="false">IFERROR(Counts!R1578/Counts!Q1578,"")</f>
        <v>0.265957446808511</v>
      </c>
      <c r="F1578" s="36" t="n">
        <f aca="false">IFERROR((Counts!R1578+Counts!V1578+Counts!W1578)/(Counts!Q1578+Counts!V1578+Counts!W1578+Counts!X1578),"")</f>
        <v>0.316831683168317</v>
      </c>
      <c r="G1578" s="36" t="n">
        <f aca="false">IFERROR((Counts!R1578+Counts!S1578+2*Counts!T1578+3*Counts!U1578)/Counts!Q1578,"")</f>
        <v>0.404255319148936</v>
      </c>
      <c r="H1578" s="35" t="n">
        <f aca="false">IFERROR(Counts!U1578,"")</f>
        <v>2</v>
      </c>
      <c r="I1578" s="36" t="n">
        <f aca="false">IFERROR(Counts!Z1578/Counts!AA1578,"")</f>
        <v>0.317326732673267</v>
      </c>
      <c r="J1578" s="36" t="n">
        <f aca="false">IFERROR(Counts!AB1578/Counts!AA1578,"")</f>
        <v>0.315168316831683</v>
      </c>
      <c r="K1578" s="37" t="n">
        <f aca="false">IFERROR((Counts!AB1578-Counts!Z1578)/Counts!AA1578,"")</f>
        <v>-0.00215841584158412</v>
      </c>
      <c r="L1578" s="38" t="n">
        <f aca="false">IFERROR(Counts!Y1578/Counts!P1578,"")</f>
        <v>0.287128712871287</v>
      </c>
      <c r="M1578" s="38" t="n">
        <f aca="false">IFERROR(Counts!V1578/Counts!P1578,"")</f>
        <v>0.0693069306930693</v>
      </c>
      <c r="N1578" s="38" t="n">
        <f aca="false">IFERROR(Counts!AD1578/Counts!AC1578,"")</f>
        <v>0.184615384615385</v>
      </c>
      <c r="O1578" s="38" t="n">
        <f aca="false">IFERROR(Counts!AE1578/Counts!AC1578,"")</f>
        <v>0.476923076923077</v>
      </c>
      <c r="P1578" s="39" t="n">
        <f aca="false">IFERROR(Counts!AG1578/Counts!AF1578,"")</f>
        <v>93.0430769230769</v>
      </c>
      <c r="Q1578" s="38" t="n">
        <f aca="false">IFERROR(Counts!AH1578/Counts!AC1578,"")</f>
        <v>0.323076923076923</v>
      </c>
      <c r="R1578" s="38" t="n">
        <f aca="false">IFERROR(Counts!N1578/Counts!M1578,"")</f>
        <v>0.367713004484305</v>
      </c>
      <c r="S1578" s="38" t="n">
        <f aca="false">IFERROR(Counts!K1578/Counts!J1578,"")</f>
        <v>0.565934065934066</v>
      </c>
      <c r="T1578" s="38" t="n">
        <f aca="false">IFERROR(Counts!I1578/Counts!H1578,"")</f>
        <v>0.237837837837838</v>
      </c>
      <c r="U1578" s="38" t="n">
        <f aca="false">IFERROR(1-Counts!L1578/Counts!K1578,"")</f>
        <v>0.902912621359223</v>
      </c>
      <c r="V1578" s="39" t="n">
        <f aca="false">IFERROR(Counts!AJ1578/Counts!AI1578,"")</f>
        <v>74.6239263803681</v>
      </c>
      <c r="W1578" s="38" t="n">
        <f aca="false">IFERROR(Counts!AK1578/Counts!AI1578,"")</f>
        <v>0.49079754601227</v>
      </c>
      <c r="X1578" s="40" t="n">
        <f aca="false">IFERROR(Counts!O1578,"")</f>
        <v>0.815</v>
      </c>
      <c r="Y1578" s="36" t="n">
        <f aca="false">IFERROR(INDEX('Season Counts'!$Y$2:$Y$740,$AF1578)/INDEX('Season Counts'!$X$2:$X$740,$AF1578),"")</f>
        <v>0.34404593639576</v>
      </c>
      <c r="Z1578" s="37" t="n">
        <f aca="false">IFERROR(J1578-Y1578,"")</f>
        <v>-0.0288776195640765</v>
      </c>
      <c r="AA1578" s="38" t="n">
        <f aca="false">IFERROR(INDEX('Season Counts'!$K$2:$K$740,$AF1578)/INDEX('Season Counts'!$J$2:$J$740,$AF1578),"")</f>
        <v>0.337942955920484</v>
      </c>
      <c r="AB1578" s="41" t="n">
        <f aca="false">IFERROR(R1578-AA1578,"")</f>
        <v>0.0297700485638209</v>
      </c>
      <c r="AC1578" s="39" t="n">
        <f aca="false">IFERROR(INDEX('Season Counts'!$AG$2:$AG$740,$AF1578)/INDEX('Season Counts'!$AF$2:$AF$740,$AF1578),"")</f>
        <v>74.4984322508399</v>
      </c>
      <c r="AD1578" s="40" t="n">
        <f aca="false">IFERROR(V1578-AC1578,"")</f>
        <v>0.125494129528235</v>
      </c>
      <c r="AE1578" s="4" t="str">
        <f aca="false">IF(D1578&lt;Guide!$C$21,"Low PA",IF(TRIM(IF(ISNUMBER(AD1578),IF(N(AD1578)&lt;=-Guide!$C$24,"▼ Bat Speed  ",IF(N(AD1578)&gt;=Guide!$C$24,"▲ Bat Speed  ","")),"")&amp;IF(N(Z1578)&gt;=Guide!$C$22,"▲ Contact  ","")&amp;IF(N(Z1578)&lt;=-Guide!$C$22,"▼ Contact  ","")&amp;IF(N(AB1578)&gt;=Guide!$C$23,"▲ Chase  ","")&amp;IF(N(AB1578)&lt;=-Guide!$C$23,"▼ Chase  ",""))="","Stable",TRIM(IF(ISNUMBER(AD1578),IF(N(AD1578)&lt;=-Guide!$C$24,"▼ Bat Speed  ",IF(N(AD1578)&gt;=Guide!$C$24,"▲ Bat Speed  ","")),"")&amp;IF(N(Z1578)&gt;=Guide!$C$22,"▲ Contact  ","")&amp;IF(N(Z1578)&lt;=-Guide!$C$22,"▼ Contact  ","")&amp;IF(N(AB1578)&gt;=Guide!$C$23,"▲ Chase  ","")&amp;IF(N(AB1578)&lt;=-Guide!$C$23,"▼ Chase  ",""))))</f>
        <v>Stable</v>
      </c>
      <c r="AF1578" s="35" t="n">
        <f aca="false">MATCH(Counts!A1578,'Season Counts'!$A$2:$A$740,0)</f>
        <v>405</v>
      </c>
    </row>
    <row r="1579" customFormat="false" ht="15" hidden="false" customHeight="false" outlineLevel="0" collapsed="false">
      <c r="A1579" s="34" t="str">
        <f aca="false">Counts!B1579</f>
        <v>MIL</v>
      </c>
      <c r="B1579" s="5" t="str">
        <f aca="false">Counts!C1579</f>
        <v>Jackson Chourio</v>
      </c>
      <c r="C1579" s="34" t="str">
        <f aca="false">Counts!F1579</f>
        <v>Jun</v>
      </c>
      <c r="D1579" s="35" t="n">
        <f aca="false">IFERROR(Counts!P1579,"")</f>
        <v>128</v>
      </c>
      <c r="E1579" s="36" t="n">
        <f aca="false">IFERROR(Counts!R1579/Counts!Q1579,"")</f>
        <v>0.318965517241379</v>
      </c>
      <c r="F1579" s="36" t="n">
        <f aca="false">IFERROR((Counts!R1579+Counts!V1579+Counts!W1579)/(Counts!Q1579+Counts!V1579+Counts!W1579+Counts!X1579),"")</f>
        <v>0.375</v>
      </c>
      <c r="G1579" s="36" t="n">
        <f aca="false">IFERROR((Counts!R1579+Counts!S1579+2*Counts!T1579+3*Counts!U1579)/Counts!Q1579,"")</f>
        <v>0.637931034482759</v>
      </c>
      <c r="H1579" s="35" t="n">
        <f aca="false">IFERROR(Counts!U1579,"")</f>
        <v>10</v>
      </c>
      <c r="I1579" s="36" t="n">
        <f aca="false">IFERROR(Counts!Z1579/Counts!AA1579,"")</f>
        <v>0.414</v>
      </c>
      <c r="J1579" s="36" t="n">
        <f aca="false">IFERROR(Counts!AB1579/Counts!AA1579,"")</f>
        <v>0.3608</v>
      </c>
      <c r="K1579" s="37" t="n">
        <f aca="false">IFERROR((Counts!AB1579-Counts!Z1579)/Counts!AA1579,"")</f>
        <v>-0.0532</v>
      </c>
      <c r="L1579" s="38" t="n">
        <f aca="false">IFERROR(Counts!Y1579/Counts!P1579,"")</f>
        <v>0.2109375</v>
      </c>
      <c r="M1579" s="38" t="n">
        <f aca="false">IFERROR(Counts!V1579/Counts!P1579,"")</f>
        <v>0.078125</v>
      </c>
      <c r="N1579" s="38" t="n">
        <f aca="false">IFERROR(Counts!AD1579/Counts!AC1579,"")</f>
        <v>0.122222222222222</v>
      </c>
      <c r="O1579" s="38" t="n">
        <f aca="false">IFERROR(Counts!AE1579/Counts!AC1579,"")</f>
        <v>0.488888888888889</v>
      </c>
      <c r="P1579" s="39" t="n">
        <f aca="false">IFERROR(Counts!AG1579/Counts!AF1579,"")</f>
        <v>92.7292134831461</v>
      </c>
      <c r="Q1579" s="38" t="n">
        <f aca="false">IFERROR(Counts!AH1579/Counts!AC1579,"")</f>
        <v>0.366666666666667</v>
      </c>
      <c r="R1579" s="38" t="n">
        <f aca="false">IFERROR(Counts!N1579/Counts!M1579,"")</f>
        <v>0.29535864978903</v>
      </c>
      <c r="S1579" s="38" t="n">
        <f aca="false">IFERROR(Counts!K1579/Counts!J1579,"")</f>
        <v>0.679012345679012</v>
      </c>
      <c r="T1579" s="38" t="n">
        <f aca="false">IFERROR(Counts!I1579/Counts!H1579,"")</f>
        <v>0.190677966101695</v>
      </c>
      <c r="U1579" s="38" t="n">
        <f aca="false">IFERROR(1-Counts!L1579/Counts!K1579,"")</f>
        <v>0.890909090909091</v>
      </c>
      <c r="V1579" s="39" t="n">
        <f aca="false">IFERROR(Counts!AJ1579/Counts!AI1579,"")</f>
        <v>75.1256544502618</v>
      </c>
      <c r="W1579" s="38" t="n">
        <f aca="false">IFERROR(Counts!AK1579/Counts!AI1579,"")</f>
        <v>0.539267015706806</v>
      </c>
      <c r="X1579" s="40" t="n">
        <f aca="false">IFERROR(Counts!O1579,"")</f>
        <v>9.729</v>
      </c>
      <c r="Y1579" s="36" t="n">
        <f aca="false">IFERROR(INDEX('Season Counts'!$Y$2:$Y$740,$AF1579)/INDEX('Season Counts'!$X$2:$X$740,$AF1579),"")</f>
        <v>0.34404593639576</v>
      </c>
      <c r="Z1579" s="37" t="n">
        <f aca="false">IFERROR(J1579-Y1579,"")</f>
        <v>0.0167540636042403</v>
      </c>
      <c r="AA1579" s="38" t="n">
        <f aca="false">IFERROR(INDEX('Season Counts'!$K$2:$K$740,$AF1579)/INDEX('Season Counts'!$J$2:$J$740,$AF1579),"")</f>
        <v>0.337942955920484</v>
      </c>
      <c r="AB1579" s="41" t="n">
        <f aca="false">IFERROR(R1579-AA1579,"")</f>
        <v>-0.0425843061314545</v>
      </c>
      <c r="AC1579" s="39" t="n">
        <f aca="false">IFERROR(INDEX('Season Counts'!$AG$2:$AG$740,$AF1579)/INDEX('Season Counts'!$AF$2:$AF$740,$AF1579),"")</f>
        <v>74.4984322508399</v>
      </c>
      <c r="AD1579" s="40" t="n">
        <f aca="false">IFERROR(V1579-AC1579,"")</f>
        <v>0.627222199421908</v>
      </c>
      <c r="AE1579" s="4" t="str">
        <f aca="false">IF(D1579&lt;Guide!$C$21,"Low PA",IF(TRIM(IF(ISNUMBER(AD1579),IF(N(AD1579)&lt;=-Guide!$C$24,"▼ Bat Speed  ",IF(N(AD1579)&gt;=Guide!$C$24,"▲ Bat Speed  ","")),"")&amp;IF(N(Z1579)&gt;=Guide!$C$22,"▲ Contact  ","")&amp;IF(N(Z1579)&lt;=-Guide!$C$22,"▼ Contact  ","")&amp;IF(N(AB1579)&gt;=Guide!$C$23,"▲ Chase  ","")&amp;IF(N(AB1579)&lt;=-Guide!$C$23,"▼ Chase  ",""))="","Stable",TRIM(IF(ISNUMBER(AD1579),IF(N(AD1579)&lt;=-Guide!$C$24,"▼ Bat Speed  ",IF(N(AD1579)&gt;=Guide!$C$24,"▲ Bat Speed  ","")),"")&amp;IF(N(Z1579)&gt;=Guide!$C$22,"▲ Contact  ","")&amp;IF(N(Z1579)&lt;=-Guide!$C$22,"▼ Contact  ","")&amp;IF(N(AB1579)&gt;=Guide!$C$23,"▲ Chase  ","")&amp;IF(N(AB1579)&lt;=-Guide!$C$23,"▼ Chase  ",""))))</f>
        <v>▼ Chase</v>
      </c>
      <c r="AF1579" s="35" t="n">
        <f aca="false">MATCH(Counts!A1579,'Season Counts'!$A$2:$A$740,0)</f>
        <v>405</v>
      </c>
    </row>
    <row r="1580" customFormat="false" ht="15" hidden="false" customHeight="false" outlineLevel="0" collapsed="false">
      <c r="A1580" s="34" t="str">
        <f aca="false">Counts!B1580</f>
        <v>MIL</v>
      </c>
      <c r="B1580" s="5" t="str">
        <f aca="false">Counts!C1580</f>
        <v>Jackson Chourio</v>
      </c>
      <c r="C1580" s="34" t="str">
        <f aca="false">Counts!F1580</f>
        <v>Jul</v>
      </c>
      <c r="D1580" s="35" t="n">
        <f aca="false">IFERROR(Counts!P1580,"")</f>
        <v>113</v>
      </c>
      <c r="E1580" s="36" t="n">
        <f aca="false">IFERROR(Counts!R1580/Counts!Q1580,"")</f>
        <v>0.228571428571429</v>
      </c>
      <c r="F1580" s="36" t="n">
        <f aca="false">IFERROR((Counts!R1580+Counts!V1580+Counts!W1580)/(Counts!Q1580+Counts!V1580+Counts!W1580+Counts!X1580),"")</f>
        <v>0.283185840707965</v>
      </c>
      <c r="G1580" s="36" t="n">
        <f aca="false">IFERROR((Counts!R1580+Counts!S1580+2*Counts!T1580+3*Counts!U1580)/Counts!Q1580,"")</f>
        <v>0.304761904761905</v>
      </c>
      <c r="H1580" s="35" t="n">
        <f aca="false">IFERROR(Counts!U1580,"")</f>
        <v>1</v>
      </c>
      <c r="I1580" s="36" t="n">
        <f aca="false">IFERROR(Counts!Z1580/Counts!AA1580,"")</f>
        <v>0.262053571428571</v>
      </c>
      <c r="J1580" s="36" t="n">
        <f aca="false">IFERROR(Counts!AB1580/Counts!AA1580,"")</f>
        <v>0.279732142857143</v>
      </c>
      <c r="K1580" s="37" t="n">
        <f aca="false">IFERROR((Counts!AB1580-Counts!Z1580)/Counts!AA1580,"")</f>
        <v>0.0176785714285714</v>
      </c>
      <c r="L1580" s="38" t="n">
        <f aca="false">IFERROR(Counts!Y1580/Counts!P1580,"")</f>
        <v>0.238938053097345</v>
      </c>
      <c r="M1580" s="38" t="n">
        <f aca="false">IFERROR(Counts!V1580/Counts!P1580,"")</f>
        <v>0.0619469026548673</v>
      </c>
      <c r="N1580" s="38" t="n">
        <f aca="false">IFERROR(Counts!AD1580/Counts!AC1580,"")</f>
        <v>0.0769230769230769</v>
      </c>
      <c r="O1580" s="38" t="n">
        <f aca="false">IFERROR(Counts!AE1580/Counts!AC1580,"")</f>
        <v>0.371794871794872</v>
      </c>
      <c r="P1580" s="39" t="n">
        <f aca="false">IFERROR(Counts!AG1580/Counts!AF1580,"")</f>
        <v>89.4512820512821</v>
      </c>
      <c r="Q1580" s="38" t="n">
        <f aca="false">IFERROR(Counts!AH1580/Counts!AC1580,"")</f>
        <v>0.307692307692308</v>
      </c>
      <c r="R1580" s="38" t="n">
        <f aca="false">IFERROR(Counts!N1580/Counts!M1580,"")</f>
        <v>0.378600823045268</v>
      </c>
      <c r="S1580" s="38" t="n">
        <f aca="false">IFERROR(Counts!K1580/Counts!J1580,"")</f>
        <v>0.604878048780488</v>
      </c>
      <c r="T1580" s="38" t="n">
        <f aca="false">IFERROR(Counts!I1580/Counts!H1580,"")</f>
        <v>0.226851851851852</v>
      </c>
      <c r="U1580" s="38" t="n">
        <f aca="false">IFERROR(1-Counts!L1580/Counts!K1580,"")</f>
        <v>0.887096774193548</v>
      </c>
      <c r="V1580" s="39" t="n">
        <f aca="false">IFERROR(Counts!AJ1580/Counts!AI1580,"")</f>
        <v>73.892513368984</v>
      </c>
      <c r="W1580" s="38" t="n">
        <f aca="false">IFERROR(Counts!AK1580/Counts!AI1580,"")</f>
        <v>0.379679144385027</v>
      </c>
      <c r="X1580" s="40" t="n">
        <f aca="false">IFERROR(Counts!O1580,"")</f>
        <v>-4.313</v>
      </c>
      <c r="Y1580" s="36" t="n">
        <f aca="false">IFERROR(INDEX('Season Counts'!$Y$2:$Y$740,$AF1580)/INDEX('Season Counts'!$X$2:$X$740,$AF1580),"")</f>
        <v>0.34404593639576</v>
      </c>
      <c r="Z1580" s="37" t="n">
        <f aca="false">IFERROR(J1580-Y1580,"")</f>
        <v>-0.0643137935386169</v>
      </c>
      <c r="AA1580" s="38" t="n">
        <f aca="false">IFERROR(INDEX('Season Counts'!$K$2:$K$740,$AF1580)/INDEX('Season Counts'!$J$2:$J$740,$AF1580),"")</f>
        <v>0.337942955920484</v>
      </c>
      <c r="AB1580" s="41" t="n">
        <f aca="false">IFERROR(R1580-AA1580,"")</f>
        <v>0.0406578671247835</v>
      </c>
      <c r="AC1580" s="39" t="n">
        <f aca="false">IFERROR(INDEX('Season Counts'!$AG$2:$AG$740,$AF1580)/INDEX('Season Counts'!$AF$2:$AF$740,$AF1580),"")</f>
        <v>74.4984322508399</v>
      </c>
      <c r="AD1580" s="40" t="n">
        <f aca="false">IFERROR(V1580-AC1580,"")</f>
        <v>-0.605918881855914</v>
      </c>
      <c r="AE1580" s="4" t="str">
        <f aca="false">IF(D1580&lt;Guide!$C$21,"Low PA",IF(TRIM(IF(ISNUMBER(AD1580),IF(N(AD1580)&lt;=-Guide!$C$24,"▼ Bat Speed  ",IF(N(AD1580)&gt;=Guide!$C$24,"▲ Bat Speed  ","")),"")&amp;IF(N(Z1580)&gt;=Guide!$C$22,"▲ Contact  ","")&amp;IF(N(Z1580)&lt;=-Guide!$C$22,"▼ Contact  ","")&amp;IF(N(AB1580)&gt;=Guide!$C$23,"▲ Chase  ","")&amp;IF(N(AB1580)&lt;=-Guide!$C$23,"▼ Chase  ",""))="","Stable",TRIM(IF(ISNUMBER(AD1580),IF(N(AD1580)&lt;=-Guide!$C$24,"▼ Bat Speed  ",IF(N(AD1580)&gt;=Guide!$C$24,"▲ Bat Speed  ","")),"")&amp;IF(N(Z1580)&gt;=Guide!$C$22,"▲ Contact  ","")&amp;IF(N(Z1580)&lt;=-Guide!$C$22,"▼ Contact  ","")&amp;IF(N(AB1580)&gt;=Guide!$C$23,"▲ Chase  ","")&amp;IF(N(AB1580)&lt;=-Guide!$C$23,"▼ Chase  ",""))))</f>
        <v>▼ Contact ▲ Chase</v>
      </c>
      <c r="AF1580" s="35" t="n">
        <f aca="false">MATCH(Counts!A1580,'Season Counts'!$A$2:$A$740,0)</f>
        <v>405</v>
      </c>
    </row>
    <row r="1581" customFormat="false" ht="15" hidden="false" customHeight="false" outlineLevel="0" collapsed="false">
      <c r="A1581" s="34" t="str">
        <f aca="false">Counts!B1581</f>
        <v>MIL</v>
      </c>
      <c r="B1581" s="5" t="str">
        <f aca="false">Counts!C1581</f>
        <v>Jackson Chourio</v>
      </c>
      <c r="C1581" s="34" t="str">
        <f aca="false">Counts!F1581</f>
        <v>Aug</v>
      </c>
      <c r="D1581" s="35" t="n">
        <f aca="false">IFERROR(Counts!P1581,"")</f>
        <v>123</v>
      </c>
      <c r="E1581" s="36" t="n">
        <f aca="false">IFERROR(Counts!R1581/Counts!Q1581,"")</f>
        <v>0.302752293577982</v>
      </c>
      <c r="F1581" s="36" t="n">
        <f aca="false">IFERROR((Counts!R1581+Counts!V1581+Counts!W1581)/(Counts!Q1581+Counts!V1581+Counts!W1581+Counts!X1581),"")</f>
        <v>0.382113821138211</v>
      </c>
      <c r="G1581" s="36" t="n">
        <f aca="false">IFERROR((Counts!R1581+Counts!S1581+2*Counts!T1581+3*Counts!U1581)/Counts!Q1581,"")</f>
        <v>0.532110091743119</v>
      </c>
      <c r="H1581" s="35" t="n">
        <f aca="false">IFERROR(Counts!U1581,"")</f>
        <v>7</v>
      </c>
      <c r="I1581" s="36" t="n">
        <f aca="false">IFERROR(Counts!Z1581/Counts!AA1581,"")</f>
        <v>0.3875</v>
      </c>
      <c r="J1581" s="36" t="n">
        <f aca="false">IFERROR(Counts!AB1581/Counts!AA1581,"")</f>
        <v>0.380775</v>
      </c>
      <c r="K1581" s="37" t="n">
        <f aca="false">IFERROR((Counts!AB1581-Counts!Z1581)/Counts!AA1581,"")</f>
        <v>-0.00672500000000002</v>
      </c>
      <c r="L1581" s="38" t="n">
        <f aca="false">IFERROR(Counts!Y1581/Counts!P1581,"")</f>
        <v>0.227642276422764</v>
      </c>
      <c r="M1581" s="38" t="n">
        <f aca="false">IFERROR(Counts!V1581/Counts!P1581,"")</f>
        <v>0.113821138211382</v>
      </c>
      <c r="N1581" s="38" t="n">
        <f aca="false">IFERROR(Counts!AD1581/Counts!AC1581,"")</f>
        <v>0.148148148148148</v>
      </c>
      <c r="O1581" s="38" t="n">
        <f aca="false">IFERROR(Counts!AE1581/Counts!AC1581,"")</f>
        <v>0.567901234567901</v>
      </c>
      <c r="P1581" s="39" t="n">
        <f aca="false">IFERROR(Counts!AG1581/Counts!AF1581,"")</f>
        <v>92.9802469135803</v>
      </c>
      <c r="Q1581" s="38" t="n">
        <f aca="false">IFERROR(Counts!AH1581/Counts!AC1581,"")</f>
        <v>0.345679012345679</v>
      </c>
      <c r="R1581" s="38" t="n">
        <f aca="false">IFERROR(Counts!N1581/Counts!M1581,"")</f>
        <v>0.319672131147541</v>
      </c>
      <c r="S1581" s="38" t="n">
        <f aca="false">IFERROR(Counts!K1581/Counts!J1581,"")</f>
        <v>0.641255605381166</v>
      </c>
      <c r="T1581" s="38" t="n">
        <f aca="false">IFERROR(Counts!I1581/Counts!H1581,"")</f>
        <v>0.262443438914027</v>
      </c>
      <c r="U1581" s="38" t="n">
        <f aca="false">IFERROR(1-Counts!L1581/Counts!K1581,"")</f>
        <v>0.839160839160839</v>
      </c>
      <c r="V1581" s="39" t="n">
        <f aca="false">IFERROR(Counts!AJ1581/Counts!AI1581,"")</f>
        <v>74.305945945946</v>
      </c>
      <c r="W1581" s="38" t="n">
        <f aca="false">IFERROR(Counts!AK1581/Counts!AI1581,"")</f>
        <v>0.47027027027027</v>
      </c>
      <c r="X1581" s="40" t="n">
        <f aca="false">IFERROR(Counts!O1581,"")</f>
        <v>7.654</v>
      </c>
      <c r="Y1581" s="36" t="n">
        <f aca="false">IFERROR(INDEX('Season Counts'!$Y$2:$Y$740,$AF1581)/INDEX('Season Counts'!$X$2:$X$740,$AF1581),"")</f>
        <v>0.34404593639576</v>
      </c>
      <c r="Z1581" s="37" t="n">
        <f aca="false">IFERROR(J1581-Y1581,"")</f>
        <v>0.0367290636042403</v>
      </c>
      <c r="AA1581" s="38" t="n">
        <f aca="false">IFERROR(INDEX('Season Counts'!$K$2:$K$740,$AF1581)/INDEX('Season Counts'!$J$2:$J$740,$AF1581),"")</f>
        <v>0.337942955920484</v>
      </c>
      <c r="AB1581" s="41" t="n">
        <f aca="false">IFERROR(R1581-AA1581,"")</f>
        <v>-0.018270824772943</v>
      </c>
      <c r="AC1581" s="39" t="n">
        <f aca="false">IFERROR(INDEX('Season Counts'!$AG$2:$AG$740,$AF1581)/INDEX('Season Counts'!$AF$2:$AF$740,$AF1581),"")</f>
        <v>74.4984322508399</v>
      </c>
      <c r="AD1581" s="40" t="n">
        <f aca="false">IFERROR(V1581-AC1581,"")</f>
        <v>-0.192486304893919</v>
      </c>
      <c r="AE1581" s="4" t="str">
        <f aca="false">IF(D1581&lt;Guide!$C$21,"Low PA",IF(TRIM(IF(ISNUMBER(AD1581),IF(N(AD1581)&lt;=-Guide!$C$24,"▼ Bat Speed  ",IF(N(AD1581)&gt;=Guide!$C$24,"▲ Bat Speed  ","")),"")&amp;IF(N(Z1581)&gt;=Guide!$C$22,"▲ Contact  ","")&amp;IF(N(Z1581)&lt;=-Guide!$C$22,"▼ Contact  ","")&amp;IF(N(AB1581)&gt;=Guide!$C$23,"▲ Chase  ","")&amp;IF(N(AB1581)&lt;=-Guide!$C$23,"▼ Chase  ",""))="","Stable",TRIM(IF(ISNUMBER(AD1581),IF(N(AD1581)&lt;=-Guide!$C$24,"▼ Bat Speed  ",IF(N(AD1581)&gt;=Guide!$C$24,"▲ Bat Speed  ","")),"")&amp;IF(N(Z1581)&gt;=Guide!$C$22,"▲ Contact  ","")&amp;IF(N(Z1581)&lt;=-Guide!$C$22,"▼ Contact  ","")&amp;IF(N(AB1581)&gt;=Guide!$C$23,"▲ Chase  ","")&amp;IF(N(AB1581)&lt;=-Guide!$C$23,"▼ Chase  ",""))))</f>
        <v>Stable</v>
      </c>
      <c r="AF1581" s="35" t="n">
        <f aca="false">MATCH(Counts!A1581,'Season Counts'!$A$2:$A$740,0)</f>
        <v>405</v>
      </c>
    </row>
    <row r="1582" customFormat="false" ht="15" hidden="false" customHeight="false" outlineLevel="0" collapsed="false">
      <c r="A1582" s="34" t="str">
        <f aca="false">Counts!B1582</f>
        <v>MIL</v>
      </c>
      <c r="B1582" s="5" t="str">
        <f aca="false">Counts!C1582</f>
        <v>Jackson Chourio</v>
      </c>
      <c r="C1582" s="34" t="str">
        <f aca="false">Counts!F1582</f>
        <v>Sep</v>
      </c>
      <c r="D1582" s="35" t="n">
        <f aca="false">IFERROR(Counts!P1582,"")</f>
        <v>108</v>
      </c>
      <c r="E1582" s="36" t="n">
        <f aca="false">IFERROR(Counts!R1582/Counts!Q1582,"")</f>
        <v>0.336734693877551</v>
      </c>
      <c r="F1582" s="36" t="n">
        <f aca="false">IFERROR((Counts!R1582+Counts!V1582+Counts!W1582)/(Counts!Q1582+Counts!V1582+Counts!W1582+Counts!X1582),"")</f>
        <v>0.388888888888889</v>
      </c>
      <c r="G1582" s="36" t="n">
        <f aca="false">IFERROR((Counts!R1582+Counts!S1582+2*Counts!T1582+3*Counts!U1582)/Counts!Q1582,"")</f>
        <v>0.530612244897959</v>
      </c>
      <c r="H1582" s="35" t="n">
        <f aca="false">IFERROR(Counts!U1582,"")</f>
        <v>5</v>
      </c>
      <c r="I1582" s="36" t="n">
        <f aca="false">IFERROR(Counts!Z1582/Counts!AA1582,"")</f>
        <v>0.397222222222222</v>
      </c>
      <c r="J1582" s="36" t="n">
        <f aca="false">IFERROR(Counts!AB1582/Counts!AA1582,"")</f>
        <v>0.377546296296296</v>
      </c>
      <c r="K1582" s="37" t="n">
        <f aca="false">IFERROR((Counts!AB1582-Counts!Z1582)/Counts!AA1582,"")</f>
        <v>-0.0196759259259259</v>
      </c>
      <c r="L1582" s="38" t="n">
        <f aca="false">IFERROR(Counts!Y1582/Counts!P1582,"")</f>
        <v>0.212962962962963</v>
      </c>
      <c r="M1582" s="38" t="n">
        <f aca="false">IFERROR(Counts!V1582/Counts!P1582,"")</f>
        <v>0.0833333333333333</v>
      </c>
      <c r="N1582" s="38" t="n">
        <f aca="false">IFERROR(Counts!AD1582/Counts!AC1582,"")</f>
        <v>0.0921052631578947</v>
      </c>
      <c r="O1582" s="38" t="n">
        <f aca="false">IFERROR(Counts!AE1582/Counts!AC1582,"")</f>
        <v>0.43421052631579</v>
      </c>
      <c r="P1582" s="39" t="n">
        <f aca="false">IFERROR(Counts!AG1582/Counts!AF1582,"")</f>
        <v>89.7947368421053</v>
      </c>
      <c r="Q1582" s="38" t="n">
        <f aca="false">IFERROR(Counts!AH1582/Counts!AC1582,"")</f>
        <v>0.355263157894737</v>
      </c>
      <c r="R1582" s="38" t="n">
        <f aca="false">IFERROR(Counts!N1582/Counts!M1582,"")</f>
        <v>0.328571428571429</v>
      </c>
      <c r="S1582" s="38" t="n">
        <f aca="false">IFERROR(Counts!K1582/Counts!J1582,"")</f>
        <v>0.664804469273743</v>
      </c>
      <c r="T1582" s="38" t="n">
        <f aca="false">IFERROR(Counts!I1582/Counts!H1582,"")</f>
        <v>0.25531914893617</v>
      </c>
      <c r="U1582" s="38" t="n">
        <f aca="false">IFERROR(1-Counts!L1582/Counts!K1582,"")</f>
        <v>0.840336134453782</v>
      </c>
      <c r="V1582" s="39" t="n">
        <f aca="false">IFERROR(Counts!AJ1582/Counts!AI1582,"")</f>
        <v>74.5502994011976</v>
      </c>
      <c r="W1582" s="38" t="n">
        <f aca="false">IFERROR(Counts!AK1582/Counts!AI1582,"")</f>
        <v>0.502994011976048</v>
      </c>
      <c r="X1582" s="40" t="n">
        <f aca="false">IFERROR(Counts!O1582,"")</f>
        <v>8.401</v>
      </c>
      <c r="Y1582" s="36" t="n">
        <f aca="false">IFERROR(INDEX('Season Counts'!$Y$2:$Y$740,$AF1582)/INDEX('Season Counts'!$X$2:$X$740,$AF1582),"")</f>
        <v>0.34404593639576</v>
      </c>
      <c r="Z1582" s="37" t="n">
        <f aca="false">IFERROR(J1582-Y1582,"")</f>
        <v>0.0335003599005366</v>
      </c>
      <c r="AA1582" s="38" t="n">
        <f aca="false">IFERROR(INDEX('Season Counts'!$K$2:$K$740,$AF1582)/INDEX('Season Counts'!$J$2:$J$740,$AF1582),"")</f>
        <v>0.337942955920484</v>
      </c>
      <c r="AB1582" s="41" t="n">
        <f aca="false">IFERROR(R1582-AA1582,"")</f>
        <v>-0.00937152734905544</v>
      </c>
      <c r="AC1582" s="39" t="n">
        <f aca="false">IFERROR(INDEX('Season Counts'!$AG$2:$AG$740,$AF1582)/INDEX('Season Counts'!$AF$2:$AF$740,$AF1582),"")</f>
        <v>74.4984322508399</v>
      </c>
      <c r="AD1582" s="40" t="n">
        <f aca="false">IFERROR(V1582-AC1582,"")</f>
        <v>0.0518671503577366</v>
      </c>
      <c r="AE1582" s="4" t="str">
        <f aca="false">IF(D1582&lt;Guide!$C$21,"Low PA",IF(TRIM(IF(ISNUMBER(AD1582),IF(N(AD1582)&lt;=-Guide!$C$24,"▼ Bat Speed  ",IF(N(AD1582)&gt;=Guide!$C$24,"▲ Bat Speed  ","")),"")&amp;IF(N(Z1582)&gt;=Guide!$C$22,"▲ Contact  ","")&amp;IF(N(Z1582)&lt;=-Guide!$C$22,"▼ Contact  ","")&amp;IF(N(AB1582)&gt;=Guide!$C$23,"▲ Chase  ","")&amp;IF(N(AB1582)&lt;=-Guide!$C$23,"▼ Chase  ",""))="","Stable",TRIM(IF(ISNUMBER(AD1582),IF(N(AD1582)&lt;=-Guide!$C$24,"▼ Bat Speed  ",IF(N(AD1582)&gt;=Guide!$C$24,"▲ Bat Speed  ","")),"")&amp;IF(N(Z1582)&gt;=Guide!$C$22,"▲ Contact  ","")&amp;IF(N(Z1582)&lt;=-Guide!$C$22,"▼ Contact  ","")&amp;IF(N(AB1582)&gt;=Guide!$C$23,"▲ Chase  ","")&amp;IF(N(AB1582)&lt;=-Guide!$C$23,"▼ Chase  ",""))))</f>
        <v>Stable</v>
      </c>
      <c r="AF1582" s="35" t="n">
        <f aca="false">MATCH(Counts!A1582,'Season Counts'!$A$2:$A$740,0)</f>
        <v>405</v>
      </c>
    </row>
    <row r="1583" customFormat="false" ht="15" hidden="false" customHeight="false" outlineLevel="0" collapsed="false">
      <c r="A1583" s="34" t="str">
        <f aca="false">Counts!B1583</f>
        <v>MIL</v>
      </c>
      <c r="B1583" s="5" t="str">
        <f aca="false">Counts!C1583</f>
        <v>Garrett Mitchell</v>
      </c>
      <c r="C1583" s="34" t="str">
        <f aca="false">Counts!F1583</f>
        <v>Mar-Apr</v>
      </c>
      <c r="D1583" s="35" t="n">
        <f aca="false">IFERROR(Counts!P1583,"")</f>
        <v>99</v>
      </c>
      <c r="E1583" s="36" t="n">
        <f aca="false">IFERROR(Counts!R1583/Counts!Q1583,"")</f>
        <v>0.243589743589744</v>
      </c>
      <c r="F1583" s="36" t="n">
        <f aca="false">IFERROR((Counts!R1583+Counts!V1583+Counts!W1583)/(Counts!Q1583+Counts!V1583+Counts!W1583+Counts!X1583),"")</f>
        <v>0.397959183673469</v>
      </c>
      <c r="G1583" s="36" t="n">
        <f aca="false">IFERROR((Counts!R1583+Counts!S1583+2*Counts!T1583+3*Counts!U1583)/Counts!Q1583,"")</f>
        <v>0.371794871794872</v>
      </c>
      <c r="H1583" s="35" t="n">
        <f aca="false">IFERROR(Counts!U1583,"")</f>
        <v>1</v>
      </c>
      <c r="I1583" s="36" t="n">
        <f aca="false">IFERROR(Counts!Z1583/Counts!AA1583,"")</f>
        <v>0.357216494845361</v>
      </c>
      <c r="J1583" s="36" t="n">
        <f aca="false">IFERROR(Counts!AB1583/Counts!AA1583,"")</f>
        <v>0.339072164948454</v>
      </c>
      <c r="K1583" s="37" t="n">
        <f aca="false">IFERROR((Counts!AB1583-Counts!Z1583)/Counts!AA1583,"")</f>
        <v>-0.0181443298969072</v>
      </c>
      <c r="L1583" s="38" t="n">
        <f aca="false">IFERROR(Counts!Y1583/Counts!P1583,"")</f>
        <v>0.363636363636364</v>
      </c>
      <c r="M1583" s="38" t="n">
        <f aca="false">IFERROR(Counts!V1583/Counts!P1583,"")</f>
        <v>0.191919191919192</v>
      </c>
      <c r="N1583" s="38" t="n">
        <f aca="false">IFERROR(Counts!AD1583/Counts!AC1583,"")</f>
        <v>0.13953488372093</v>
      </c>
      <c r="O1583" s="38" t="n">
        <f aca="false">IFERROR(Counts!AE1583/Counts!AC1583,"")</f>
        <v>0.488372093023256</v>
      </c>
      <c r="P1583" s="39" t="n">
        <f aca="false">IFERROR(Counts!AG1583/Counts!AF1583,"")</f>
        <v>88.746511627907</v>
      </c>
      <c r="Q1583" s="38" t="n">
        <f aca="false">IFERROR(Counts!AH1583/Counts!AC1583,"")</f>
        <v>0.348837209302326</v>
      </c>
      <c r="R1583" s="38" t="n">
        <f aca="false">IFERROR(Counts!N1583/Counts!M1583,"")</f>
        <v>0.192982456140351</v>
      </c>
      <c r="S1583" s="38" t="n">
        <f aca="false">IFERROR(Counts!K1583/Counts!J1583,"")</f>
        <v>0.64622641509434</v>
      </c>
      <c r="T1583" s="38" t="n">
        <f aca="false">IFERROR(Counts!I1583/Counts!H1583,"")</f>
        <v>0.370165745856354</v>
      </c>
      <c r="U1583" s="38" t="n">
        <f aca="false">IFERROR(1-Counts!L1583/Counts!K1583,"")</f>
        <v>0.700729927007299</v>
      </c>
      <c r="V1583" s="39" t="n">
        <f aca="false">IFERROR(Counts!AJ1583/Counts!AI1583,"")</f>
        <v>76.8896103896104</v>
      </c>
      <c r="W1583" s="38" t="n">
        <f aca="false">IFERROR(Counts!AK1583/Counts!AI1583,"")</f>
        <v>0.792207792207792</v>
      </c>
      <c r="X1583" s="40" t="n">
        <f aca="false">IFERROR(Counts!O1583,"")</f>
        <v>1.941</v>
      </c>
      <c r="Y1583" s="36" t="n">
        <f aca="false">IFERROR(INDEX('Season Counts'!$Y$2:$Y$740,$AF1583)/INDEX('Season Counts'!$X$2:$X$740,$AF1583),"")</f>
        <v>0.352809523809524</v>
      </c>
      <c r="Z1583" s="37" t="n">
        <f aca="false">IFERROR(J1583-Y1583,"")</f>
        <v>-0.0137373588610702</v>
      </c>
      <c r="AA1583" s="38" t="n">
        <f aca="false">IFERROR(INDEX('Season Counts'!$K$2:$K$740,$AF1583)/INDEX('Season Counts'!$J$2:$J$740,$AF1583),"")</f>
        <v>0.227479526842584</v>
      </c>
      <c r="AB1583" s="41" t="n">
        <f aca="false">IFERROR(R1583-AA1583,"")</f>
        <v>-0.0344970707022333</v>
      </c>
      <c r="AC1583" s="39" t="n">
        <f aca="false">IFERROR(INDEX('Season Counts'!$AG$2:$AG$740,$AF1583)/INDEX('Season Counts'!$AF$2:$AF$740,$AF1583),"")</f>
        <v>77.6969586374696</v>
      </c>
      <c r="AD1583" s="40" t="n">
        <f aca="false">IFERROR(V1583-AC1583,"")</f>
        <v>-0.807348247859196</v>
      </c>
      <c r="AE1583" s="4" t="str">
        <f aca="false">IF(D1583&lt;Guide!$C$21,"Low PA",IF(TRIM(IF(ISNUMBER(AD1583),IF(N(AD1583)&lt;=-Guide!$C$24,"▼ Bat Speed  ",IF(N(AD1583)&gt;=Guide!$C$24,"▲ Bat Speed  ","")),"")&amp;IF(N(Z1583)&gt;=Guide!$C$22,"▲ Contact  ","")&amp;IF(N(Z1583)&lt;=-Guide!$C$22,"▼ Contact  ","")&amp;IF(N(AB1583)&gt;=Guide!$C$23,"▲ Chase  ","")&amp;IF(N(AB1583)&lt;=-Guide!$C$23,"▼ Chase  ",""))="","Stable",TRIM(IF(ISNUMBER(AD1583),IF(N(AD1583)&lt;=-Guide!$C$24,"▼ Bat Speed  ",IF(N(AD1583)&gt;=Guide!$C$24,"▲ Bat Speed  ","")),"")&amp;IF(N(Z1583)&gt;=Guide!$C$22,"▲ Contact  ","")&amp;IF(N(Z1583)&lt;=-Guide!$C$22,"▼ Contact  ","")&amp;IF(N(AB1583)&gt;=Guide!$C$23,"▲ Chase  ","")&amp;IF(N(AB1583)&lt;=-Guide!$C$23,"▼ Chase  ",""))))</f>
        <v>Stable</v>
      </c>
      <c r="AF1583" s="35" t="n">
        <f aca="false">MATCH(Counts!A1583,'Season Counts'!$A$2:$A$740,0)</f>
        <v>406</v>
      </c>
    </row>
    <row r="1584" customFormat="false" ht="15" hidden="false" customHeight="false" outlineLevel="0" collapsed="false">
      <c r="A1584" s="34" t="str">
        <f aca="false">Counts!B1584</f>
        <v>MIL</v>
      </c>
      <c r="B1584" s="5" t="str">
        <f aca="false">Counts!C1584</f>
        <v>Garrett Mitchell</v>
      </c>
      <c r="C1584" s="34" t="str">
        <f aca="false">Counts!F1584</f>
        <v>May</v>
      </c>
      <c r="D1584" s="35" t="n">
        <f aca="false">IFERROR(Counts!P1584,"")</f>
        <v>79</v>
      </c>
      <c r="E1584" s="36" t="n">
        <f aca="false">IFERROR(Counts!R1584/Counts!Q1584,"")</f>
        <v>0.214285714285714</v>
      </c>
      <c r="F1584" s="36" t="n">
        <f aca="false">IFERROR((Counts!R1584+Counts!V1584+Counts!W1584)/(Counts!Q1584+Counts!V1584+Counts!W1584+Counts!X1584),"")</f>
        <v>0.291139240506329</v>
      </c>
      <c r="G1584" s="36" t="n">
        <f aca="false">IFERROR((Counts!R1584+Counts!S1584+2*Counts!T1584+3*Counts!U1584)/Counts!Q1584,"")</f>
        <v>0.357142857142857</v>
      </c>
      <c r="H1584" s="35" t="n">
        <f aca="false">IFERROR(Counts!U1584,"")</f>
        <v>2</v>
      </c>
      <c r="I1584" s="36" t="n">
        <f aca="false">IFERROR(Counts!Z1584/Counts!AA1584,"")</f>
        <v>0.287341772151899</v>
      </c>
      <c r="J1584" s="36" t="n">
        <f aca="false">IFERROR(Counts!AB1584/Counts!AA1584,"")</f>
        <v>0.305455696202532</v>
      </c>
      <c r="K1584" s="37" t="n">
        <f aca="false">IFERROR((Counts!AB1584-Counts!Z1584)/Counts!AA1584,"")</f>
        <v>0.0181139240506329</v>
      </c>
      <c r="L1584" s="38" t="n">
        <f aca="false">IFERROR(Counts!Y1584/Counts!P1584,"")</f>
        <v>0.379746835443038</v>
      </c>
      <c r="M1584" s="38" t="n">
        <f aca="false">IFERROR(Counts!V1584/Counts!P1584,"")</f>
        <v>0.0886075949367089</v>
      </c>
      <c r="N1584" s="38" t="n">
        <f aca="false">IFERROR(Counts!AD1584/Counts!AC1584,"")</f>
        <v>0.121951219512195</v>
      </c>
      <c r="O1584" s="38" t="n">
        <f aca="false">IFERROR(Counts!AE1584/Counts!AC1584,"")</f>
        <v>0.51219512195122</v>
      </c>
      <c r="P1584" s="39" t="n">
        <f aca="false">IFERROR(Counts!AG1584/Counts!AF1584,"")</f>
        <v>95.209756097561</v>
      </c>
      <c r="Q1584" s="38" t="n">
        <f aca="false">IFERROR(Counts!AH1584/Counts!AC1584,"")</f>
        <v>0.268292682926829</v>
      </c>
      <c r="R1584" s="38" t="n">
        <f aca="false">IFERROR(Counts!N1584/Counts!M1584,"")</f>
        <v>0.19620253164557</v>
      </c>
      <c r="S1584" s="38" t="n">
        <f aca="false">IFERROR(Counts!K1584/Counts!J1584,"")</f>
        <v>0.628930817610063</v>
      </c>
      <c r="T1584" s="38" t="n">
        <f aca="false">IFERROR(Counts!I1584/Counts!H1584,"")</f>
        <v>0.312977099236641</v>
      </c>
      <c r="U1584" s="38" t="n">
        <f aca="false">IFERROR(1-Counts!L1584/Counts!K1584,"")</f>
        <v>0.82</v>
      </c>
      <c r="V1584" s="39" t="n">
        <f aca="false">IFERROR(Counts!AJ1584/Counts!AI1584,"")</f>
        <v>77.1035087719298</v>
      </c>
      <c r="W1584" s="38" t="n">
        <f aca="false">IFERROR(Counts!AK1584/Counts!AI1584,"")</f>
        <v>0.780701754385965</v>
      </c>
      <c r="X1584" s="40" t="n">
        <f aca="false">IFERROR(Counts!O1584,"")</f>
        <v>-3.182</v>
      </c>
      <c r="Y1584" s="36" t="n">
        <f aca="false">IFERROR(INDEX('Season Counts'!$Y$2:$Y$740,$AF1584)/INDEX('Season Counts'!$X$2:$X$740,$AF1584),"")</f>
        <v>0.352809523809524</v>
      </c>
      <c r="Z1584" s="37" t="n">
        <f aca="false">IFERROR(J1584-Y1584,"")</f>
        <v>-0.0473538276069921</v>
      </c>
      <c r="AA1584" s="38" t="n">
        <f aca="false">IFERROR(INDEX('Season Counts'!$K$2:$K$740,$AF1584)/INDEX('Season Counts'!$J$2:$J$740,$AF1584),"")</f>
        <v>0.227479526842584</v>
      </c>
      <c r="AB1584" s="41" t="n">
        <f aca="false">IFERROR(R1584-AA1584,"")</f>
        <v>-0.0312769951970145</v>
      </c>
      <c r="AC1584" s="39" t="n">
        <f aca="false">IFERROR(INDEX('Season Counts'!$AG$2:$AG$740,$AF1584)/INDEX('Season Counts'!$AF$2:$AF$740,$AF1584),"")</f>
        <v>77.6969586374696</v>
      </c>
      <c r="AD1584" s="40" t="n">
        <f aca="false">IFERROR(V1584-AC1584,"")</f>
        <v>-0.593449865539768</v>
      </c>
      <c r="AE1584" s="4" t="str">
        <f aca="false">IF(D1584&lt;Guide!$C$21,"Low PA",IF(TRIM(IF(ISNUMBER(AD1584),IF(N(AD1584)&lt;=-Guide!$C$24,"▼ Bat Speed  ",IF(N(AD1584)&gt;=Guide!$C$24,"▲ Bat Speed  ","")),"")&amp;IF(N(Z1584)&gt;=Guide!$C$22,"▲ Contact  ","")&amp;IF(N(Z1584)&lt;=-Guide!$C$22,"▼ Contact  ","")&amp;IF(N(AB1584)&gt;=Guide!$C$23,"▲ Chase  ","")&amp;IF(N(AB1584)&lt;=-Guide!$C$23,"▼ Chase  ",""))="","Stable",TRIM(IF(ISNUMBER(AD1584),IF(N(AD1584)&lt;=-Guide!$C$24,"▼ Bat Speed  ",IF(N(AD1584)&gt;=Guide!$C$24,"▲ Bat Speed  ","")),"")&amp;IF(N(Z1584)&gt;=Guide!$C$22,"▲ Contact  ","")&amp;IF(N(Z1584)&lt;=-Guide!$C$22,"▼ Contact  ","")&amp;IF(N(AB1584)&gt;=Guide!$C$23,"▲ Chase  ","")&amp;IF(N(AB1584)&lt;=-Guide!$C$23,"▼ Chase  ",""))))</f>
        <v>▼ Contact</v>
      </c>
      <c r="AF1584" s="35" t="n">
        <f aca="false">MATCH(Counts!A1584,'Season Counts'!$A$2:$A$740,0)</f>
        <v>406</v>
      </c>
    </row>
    <row r="1585" customFormat="false" ht="15" hidden="false" customHeight="false" outlineLevel="0" collapsed="false">
      <c r="A1585" s="34" t="str">
        <f aca="false">Counts!B1585</f>
        <v>MIL</v>
      </c>
      <c r="B1585" s="5" t="str">
        <f aca="false">Counts!C1585</f>
        <v>Garrett Mitchell</v>
      </c>
      <c r="C1585" s="34" t="str">
        <f aca="false">Counts!F1585</f>
        <v>Jun</v>
      </c>
      <c r="D1585" s="35" t="n">
        <f aca="false">IFERROR(Counts!P1585,"")</f>
        <v>81</v>
      </c>
      <c r="E1585" s="36" t="n">
        <f aca="false">IFERROR(Counts!R1585/Counts!Q1585,"")</f>
        <v>0.293333333333333</v>
      </c>
      <c r="F1585" s="36" t="n">
        <f aca="false">IFERROR((Counts!R1585+Counts!V1585+Counts!W1585)/(Counts!Q1585+Counts!V1585+Counts!W1585+Counts!X1585),"")</f>
        <v>0.345679012345679</v>
      </c>
      <c r="G1585" s="36" t="n">
        <f aca="false">IFERROR((Counts!R1585+Counts!S1585+2*Counts!T1585+3*Counts!U1585)/Counts!Q1585,"")</f>
        <v>0.506666666666667</v>
      </c>
      <c r="H1585" s="35" t="n">
        <f aca="false">IFERROR(Counts!U1585,"")</f>
        <v>3</v>
      </c>
      <c r="I1585" s="36" t="n">
        <f aca="false">IFERROR(Counts!Z1585/Counts!AA1585,"")</f>
        <v>0.367283950617284</v>
      </c>
      <c r="J1585" s="36" t="n">
        <f aca="false">IFERROR(Counts!AB1585/Counts!AA1585,"")</f>
        <v>0.353518518518519</v>
      </c>
      <c r="K1585" s="37" t="n">
        <f aca="false">IFERROR((Counts!AB1585-Counts!Z1585)/Counts!AA1585,"")</f>
        <v>-0.0137654320987654</v>
      </c>
      <c r="L1585" s="38" t="n">
        <f aca="false">IFERROR(Counts!Y1585/Counts!P1585,"")</f>
        <v>0.283950617283951</v>
      </c>
      <c r="M1585" s="38" t="n">
        <f aca="false">IFERROR(Counts!V1585/Counts!P1585,"")</f>
        <v>0.0740740740740741</v>
      </c>
      <c r="N1585" s="38" t="n">
        <f aca="false">IFERROR(Counts!AD1585/Counts!AC1585,"")</f>
        <v>0.134615384615385</v>
      </c>
      <c r="O1585" s="38" t="n">
        <f aca="false">IFERROR(Counts!AE1585/Counts!AC1585,"")</f>
        <v>0.461538461538462</v>
      </c>
      <c r="P1585" s="39" t="n">
        <f aca="false">IFERROR(Counts!AG1585/Counts!AF1585,"")</f>
        <v>92.1346153846154</v>
      </c>
      <c r="Q1585" s="38" t="n">
        <f aca="false">IFERROR(Counts!AH1585/Counts!AC1585,"")</f>
        <v>0.326923076923077</v>
      </c>
      <c r="R1585" s="38" t="n">
        <f aca="false">IFERROR(Counts!N1585/Counts!M1585,"")</f>
        <v>0.286624203821656</v>
      </c>
      <c r="S1585" s="38" t="n">
        <f aca="false">IFERROR(Counts!K1585/Counts!J1585,"")</f>
        <v>0.726027397260274</v>
      </c>
      <c r="T1585" s="38" t="n">
        <f aca="false">IFERROR(Counts!I1585/Counts!H1585,"")</f>
        <v>0.364238410596026</v>
      </c>
      <c r="U1585" s="38" t="n">
        <f aca="false">IFERROR(1-Counts!L1585/Counts!K1585,"")</f>
        <v>0.754716981132076</v>
      </c>
      <c r="V1585" s="39" t="n">
        <f aca="false">IFERROR(Counts!AJ1585/Counts!AI1585,"")</f>
        <v>77.805737704918</v>
      </c>
      <c r="W1585" s="38" t="n">
        <f aca="false">IFERROR(Counts!AK1585/Counts!AI1585,"")</f>
        <v>0.754098360655738</v>
      </c>
      <c r="X1585" s="40" t="n">
        <f aca="false">IFERROR(Counts!O1585,"")</f>
        <v>2.882</v>
      </c>
      <c r="Y1585" s="36" t="n">
        <f aca="false">IFERROR(INDEX('Season Counts'!$Y$2:$Y$740,$AF1585)/INDEX('Season Counts'!$X$2:$X$740,$AF1585),"")</f>
        <v>0.352809523809524</v>
      </c>
      <c r="Z1585" s="37" t="n">
        <f aca="false">IFERROR(J1585-Y1585,"")</f>
        <v>0.00070899470899477</v>
      </c>
      <c r="AA1585" s="38" t="n">
        <f aca="false">IFERROR(INDEX('Season Counts'!$K$2:$K$740,$AF1585)/INDEX('Season Counts'!$J$2:$J$740,$AF1585),"")</f>
        <v>0.227479526842584</v>
      </c>
      <c r="AB1585" s="41" t="n">
        <f aca="false">IFERROR(R1585-AA1585,"")</f>
        <v>0.0591446769790719</v>
      </c>
      <c r="AC1585" s="39" t="n">
        <f aca="false">IFERROR(INDEX('Season Counts'!$AG$2:$AG$740,$AF1585)/INDEX('Season Counts'!$AF$2:$AF$740,$AF1585),"")</f>
        <v>77.6969586374696</v>
      </c>
      <c r="AD1585" s="40" t="n">
        <f aca="false">IFERROR(V1585-AC1585,"")</f>
        <v>0.108779067448438</v>
      </c>
      <c r="AE1585" s="4" t="str">
        <f aca="false">IF(D1585&lt;Guide!$C$21,"Low PA",IF(TRIM(IF(ISNUMBER(AD1585),IF(N(AD1585)&lt;=-Guide!$C$24,"▼ Bat Speed  ",IF(N(AD1585)&gt;=Guide!$C$24,"▲ Bat Speed  ","")),"")&amp;IF(N(Z1585)&gt;=Guide!$C$22,"▲ Contact  ","")&amp;IF(N(Z1585)&lt;=-Guide!$C$22,"▼ Contact  ","")&amp;IF(N(AB1585)&gt;=Guide!$C$23,"▲ Chase  ","")&amp;IF(N(AB1585)&lt;=-Guide!$C$23,"▼ Chase  ",""))="","Stable",TRIM(IF(ISNUMBER(AD1585),IF(N(AD1585)&lt;=-Guide!$C$24,"▼ Bat Speed  ",IF(N(AD1585)&gt;=Guide!$C$24,"▲ Bat Speed  ","")),"")&amp;IF(N(Z1585)&gt;=Guide!$C$22,"▲ Contact  ","")&amp;IF(N(Z1585)&lt;=-Guide!$C$22,"▼ Contact  ","")&amp;IF(N(AB1585)&gt;=Guide!$C$23,"▲ Chase  ","")&amp;IF(N(AB1585)&lt;=-Guide!$C$23,"▼ Chase  ",""))))</f>
        <v>▲ Chase</v>
      </c>
      <c r="AF1585" s="35" t="n">
        <f aca="false">MATCH(Counts!A1585,'Season Counts'!$A$2:$A$740,0)</f>
        <v>406</v>
      </c>
    </row>
    <row r="1586" customFormat="false" ht="15" hidden="false" customHeight="false" outlineLevel="0" collapsed="false">
      <c r="A1586" s="34" t="str">
        <f aca="false">Counts!B1586</f>
        <v>MIL</v>
      </c>
      <c r="B1586" s="5" t="str">
        <f aca="false">Counts!C1586</f>
        <v>Garrett Mitchell</v>
      </c>
      <c r="C1586" s="34" t="str">
        <f aca="false">Counts!F1586</f>
        <v>Jul</v>
      </c>
      <c r="D1586" s="35" t="n">
        <f aca="false">IFERROR(Counts!P1586,"")</f>
        <v>100</v>
      </c>
      <c r="E1586" s="36" t="n">
        <f aca="false">IFERROR(Counts!R1586/Counts!Q1586,"")</f>
        <v>0.314606741573034</v>
      </c>
      <c r="F1586" s="36" t="n">
        <f aca="false">IFERROR((Counts!R1586+Counts!V1586+Counts!W1586)/(Counts!Q1586+Counts!V1586+Counts!W1586+Counts!X1586),"")</f>
        <v>0.39</v>
      </c>
      <c r="G1586" s="36" t="n">
        <f aca="false">IFERROR((Counts!R1586+Counts!S1586+2*Counts!T1586+3*Counts!U1586)/Counts!Q1586,"")</f>
        <v>0.50561797752809</v>
      </c>
      <c r="H1586" s="35" t="n">
        <f aca="false">IFERROR(Counts!U1586,"")</f>
        <v>2</v>
      </c>
      <c r="I1586" s="36" t="n">
        <f aca="false">IFERROR(Counts!Z1586/Counts!AA1586,"")</f>
        <v>0.3895</v>
      </c>
      <c r="J1586" s="36" t="n">
        <f aca="false">IFERROR(Counts!AB1586/Counts!AA1586,"")</f>
        <v>0.4178</v>
      </c>
      <c r="K1586" s="37" t="n">
        <f aca="false">IFERROR((Counts!AB1586-Counts!Z1586)/Counts!AA1586,"")</f>
        <v>0.0283</v>
      </c>
      <c r="L1586" s="38" t="n">
        <f aca="false">IFERROR(Counts!Y1586/Counts!P1586,"")</f>
        <v>0.25</v>
      </c>
      <c r="M1586" s="38" t="n">
        <f aca="false">IFERROR(Counts!V1586/Counts!P1586,"")</f>
        <v>0.1</v>
      </c>
      <c r="N1586" s="38" t="n">
        <f aca="false">IFERROR(Counts!AD1586/Counts!AC1586,"")</f>
        <v>0.171875</v>
      </c>
      <c r="O1586" s="38" t="n">
        <f aca="false">IFERROR(Counts!AE1586/Counts!AC1586,"")</f>
        <v>0.53125</v>
      </c>
      <c r="P1586" s="39" t="n">
        <f aca="false">IFERROR(Counts!AG1586/Counts!AF1586,"")</f>
        <v>93.43125</v>
      </c>
      <c r="Q1586" s="38" t="n">
        <f aca="false">IFERROR(Counts!AH1586/Counts!AC1586,"")</f>
        <v>0.421875</v>
      </c>
      <c r="R1586" s="38" t="n">
        <f aca="false">IFERROR(Counts!N1586/Counts!M1586,"")</f>
        <v>0.245283018867925</v>
      </c>
      <c r="S1586" s="38" t="n">
        <f aca="false">IFERROR(Counts!K1586/Counts!J1586,"")</f>
        <v>0.66120218579235</v>
      </c>
      <c r="T1586" s="38" t="n">
        <f aca="false">IFERROR(Counts!I1586/Counts!H1586,"")</f>
        <v>0.317919075144509</v>
      </c>
      <c r="U1586" s="38" t="n">
        <f aca="false">IFERROR(1-Counts!L1586/Counts!K1586,"")</f>
        <v>0.84297520661157</v>
      </c>
      <c r="V1586" s="39" t="n">
        <f aca="false">IFERROR(Counts!AJ1586/Counts!AI1586,"")</f>
        <v>78.3383647798742</v>
      </c>
      <c r="W1586" s="38" t="n">
        <f aca="false">IFERROR(Counts!AK1586/Counts!AI1586,"")</f>
        <v>0.880503144654088</v>
      </c>
      <c r="X1586" s="40" t="n">
        <f aca="false">IFERROR(Counts!O1586,"")</f>
        <v>4.398</v>
      </c>
      <c r="Y1586" s="36" t="n">
        <f aca="false">IFERROR(INDEX('Season Counts'!$Y$2:$Y$740,$AF1586)/INDEX('Season Counts'!$X$2:$X$740,$AF1586),"")</f>
        <v>0.352809523809524</v>
      </c>
      <c r="Z1586" s="37" t="n">
        <f aca="false">IFERROR(J1586-Y1586,"")</f>
        <v>0.0649904761904762</v>
      </c>
      <c r="AA1586" s="38" t="n">
        <f aca="false">IFERROR(INDEX('Season Counts'!$K$2:$K$740,$AF1586)/INDEX('Season Counts'!$J$2:$J$740,$AF1586),"")</f>
        <v>0.227479526842584</v>
      </c>
      <c r="AB1586" s="41" t="n">
        <f aca="false">IFERROR(R1586-AA1586,"")</f>
        <v>0.0178034920253404</v>
      </c>
      <c r="AC1586" s="39" t="n">
        <f aca="false">IFERROR(INDEX('Season Counts'!$AG$2:$AG$740,$AF1586)/INDEX('Season Counts'!$AF$2:$AF$740,$AF1586),"")</f>
        <v>77.6969586374696</v>
      </c>
      <c r="AD1586" s="40" t="n">
        <f aca="false">IFERROR(V1586-AC1586,"")</f>
        <v>0.64140614240462</v>
      </c>
      <c r="AE1586" s="4" t="str">
        <f aca="false">IF(D1586&lt;Guide!$C$21,"Low PA",IF(TRIM(IF(ISNUMBER(AD1586),IF(N(AD1586)&lt;=-Guide!$C$24,"▼ Bat Speed  ",IF(N(AD1586)&gt;=Guide!$C$24,"▲ Bat Speed  ","")),"")&amp;IF(N(Z1586)&gt;=Guide!$C$22,"▲ Contact  ","")&amp;IF(N(Z1586)&lt;=-Guide!$C$22,"▼ Contact  ","")&amp;IF(N(AB1586)&gt;=Guide!$C$23,"▲ Chase  ","")&amp;IF(N(AB1586)&lt;=-Guide!$C$23,"▼ Chase  ",""))="","Stable",TRIM(IF(ISNUMBER(AD1586),IF(N(AD1586)&lt;=-Guide!$C$24,"▼ Bat Speed  ",IF(N(AD1586)&gt;=Guide!$C$24,"▲ Bat Speed  ","")),"")&amp;IF(N(Z1586)&gt;=Guide!$C$22,"▲ Contact  ","")&amp;IF(N(Z1586)&lt;=-Guide!$C$22,"▼ Contact  ","")&amp;IF(N(AB1586)&gt;=Guide!$C$23,"▲ Chase  ","")&amp;IF(N(AB1586)&lt;=-Guide!$C$23,"▼ Chase  ",""))))</f>
        <v>▲ Contact</v>
      </c>
      <c r="AF1586" s="35" t="n">
        <f aca="false">MATCH(Counts!A1586,'Season Counts'!$A$2:$A$740,0)</f>
        <v>406</v>
      </c>
    </row>
    <row r="1587" customFormat="false" ht="15" hidden="false" customHeight="false" outlineLevel="0" collapsed="false">
      <c r="A1587" s="34" t="str">
        <f aca="false">Counts!B1587</f>
        <v>MIL</v>
      </c>
      <c r="B1587" s="5" t="str">
        <f aca="false">Counts!C1587</f>
        <v>Garrett Mitchell</v>
      </c>
      <c r="C1587" s="34" t="str">
        <f aca="false">Counts!F1587</f>
        <v>Aug</v>
      </c>
      <c r="D1587" s="35" t="n">
        <f aca="false">IFERROR(Counts!P1587,"")</f>
        <v>93</v>
      </c>
      <c r="E1587" s="36" t="n">
        <f aca="false">IFERROR(Counts!R1587/Counts!Q1587,"")</f>
        <v>0.225</v>
      </c>
      <c r="F1587" s="36" t="n">
        <f aca="false">IFERROR((Counts!R1587+Counts!V1587+Counts!W1587)/(Counts!Q1587+Counts!V1587+Counts!W1587+Counts!X1587),"")</f>
        <v>0.333333333333333</v>
      </c>
      <c r="G1587" s="36" t="n">
        <f aca="false">IFERROR((Counts!R1587+Counts!S1587+2*Counts!T1587+3*Counts!U1587)/Counts!Q1587,"")</f>
        <v>0.3</v>
      </c>
      <c r="H1587" s="35" t="n">
        <f aca="false">IFERROR(Counts!U1587,"")</f>
        <v>1</v>
      </c>
      <c r="I1587" s="36" t="n">
        <f aca="false">IFERROR(Counts!Z1587/Counts!AA1587,"")</f>
        <v>0.290760869565217</v>
      </c>
      <c r="J1587" s="36" t="n">
        <f aca="false">IFERROR(Counts!AB1587/Counts!AA1587,"")</f>
        <v>0.312826086956522</v>
      </c>
      <c r="K1587" s="37" t="n">
        <f aca="false">IFERROR((Counts!AB1587-Counts!Z1587)/Counts!AA1587,"")</f>
        <v>0.0220652173913044</v>
      </c>
      <c r="L1587" s="38" t="n">
        <f aca="false">IFERROR(Counts!Y1587/Counts!P1587,"")</f>
        <v>0.301075268817204</v>
      </c>
      <c r="M1587" s="38" t="n">
        <f aca="false">IFERROR(Counts!V1587/Counts!P1587,"")</f>
        <v>0.118279569892473</v>
      </c>
      <c r="N1587" s="38" t="n">
        <f aca="false">IFERROR(Counts!AD1587/Counts!AC1587,"")</f>
        <v>0.0192307692307692</v>
      </c>
      <c r="O1587" s="38" t="n">
        <f aca="false">IFERROR(Counts!AE1587/Counts!AC1587,"")</f>
        <v>0.576923076923077</v>
      </c>
      <c r="P1587" s="39" t="n">
        <f aca="false">IFERROR(Counts!AG1587/Counts!AF1587,"")</f>
        <v>93.5961538461538</v>
      </c>
      <c r="Q1587" s="38" t="n">
        <f aca="false">IFERROR(Counts!AH1587/Counts!AC1587,"")</f>
        <v>0.25</v>
      </c>
      <c r="R1587" s="38" t="n">
        <f aca="false">IFERROR(Counts!N1587/Counts!M1587,"")</f>
        <v>0.213903743315508</v>
      </c>
      <c r="S1587" s="38" t="n">
        <f aca="false">IFERROR(Counts!K1587/Counts!J1587,"")</f>
        <v>0.643979057591623</v>
      </c>
      <c r="T1587" s="38" t="n">
        <f aca="false">IFERROR(Counts!I1587/Counts!H1587,"")</f>
        <v>0.306748466257669</v>
      </c>
      <c r="U1587" s="38" t="n">
        <f aca="false">IFERROR(1-Counts!L1587/Counts!K1587,"")</f>
        <v>0.764227642276423</v>
      </c>
      <c r="V1587" s="39" t="n">
        <f aca="false">IFERROR(Counts!AJ1587/Counts!AI1587,"")</f>
        <v>77.9006666666667</v>
      </c>
      <c r="W1587" s="38" t="n">
        <f aca="false">IFERROR(Counts!AK1587/Counts!AI1587,"")</f>
        <v>0.846666666666667</v>
      </c>
      <c r="X1587" s="40" t="n">
        <f aca="false">IFERROR(Counts!O1587,"")</f>
        <v>-3.011</v>
      </c>
      <c r="Y1587" s="36" t="n">
        <f aca="false">IFERROR(INDEX('Season Counts'!$Y$2:$Y$740,$AF1587)/INDEX('Season Counts'!$X$2:$X$740,$AF1587),"")</f>
        <v>0.352809523809524</v>
      </c>
      <c r="Z1587" s="37" t="n">
        <f aca="false">IFERROR(J1587-Y1587,"")</f>
        <v>-0.039983436853002</v>
      </c>
      <c r="AA1587" s="38" t="n">
        <f aca="false">IFERROR(INDEX('Season Counts'!$K$2:$K$740,$AF1587)/INDEX('Season Counts'!$J$2:$J$740,$AF1587),"")</f>
        <v>0.227479526842584</v>
      </c>
      <c r="AB1587" s="41" t="n">
        <f aca="false">IFERROR(R1587-AA1587,"")</f>
        <v>-0.0135757835270761</v>
      </c>
      <c r="AC1587" s="39" t="n">
        <f aca="false">IFERROR(INDEX('Season Counts'!$AG$2:$AG$740,$AF1587)/INDEX('Season Counts'!$AF$2:$AF$740,$AF1587),"")</f>
        <v>77.6969586374696</v>
      </c>
      <c r="AD1587" s="40" t="n">
        <f aca="false">IFERROR(V1587-AC1587,"")</f>
        <v>0.203708029197074</v>
      </c>
      <c r="AE1587" s="4" t="str">
        <f aca="false">IF(D1587&lt;Guide!$C$21,"Low PA",IF(TRIM(IF(ISNUMBER(AD1587),IF(N(AD1587)&lt;=-Guide!$C$24,"▼ Bat Speed  ",IF(N(AD1587)&gt;=Guide!$C$24,"▲ Bat Speed  ","")),"")&amp;IF(N(Z1587)&gt;=Guide!$C$22,"▲ Contact  ","")&amp;IF(N(Z1587)&lt;=-Guide!$C$22,"▼ Contact  ","")&amp;IF(N(AB1587)&gt;=Guide!$C$23,"▲ Chase  ","")&amp;IF(N(AB1587)&lt;=-Guide!$C$23,"▼ Chase  ",""))="","Stable",TRIM(IF(ISNUMBER(AD1587),IF(N(AD1587)&lt;=-Guide!$C$24,"▼ Bat Speed  ",IF(N(AD1587)&gt;=Guide!$C$24,"▲ Bat Speed  ","")),"")&amp;IF(N(Z1587)&gt;=Guide!$C$22,"▲ Contact  ","")&amp;IF(N(Z1587)&lt;=-Guide!$C$22,"▼ Contact  ","")&amp;IF(N(AB1587)&gt;=Guide!$C$23,"▲ Chase  ","")&amp;IF(N(AB1587)&lt;=-Guide!$C$23,"▼ Chase  ",""))))</f>
        <v>Stable</v>
      </c>
      <c r="AF1587" s="35" t="n">
        <f aca="false">MATCH(Counts!A1587,'Season Counts'!$A$2:$A$740,0)</f>
        <v>406</v>
      </c>
    </row>
    <row r="1588" customFormat="false" ht="15" hidden="false" customHeight="false" outlineLevel="0" collapsed="false">
      <c r="A1588" s="34" t="str">
        <f aca="false">Counts!B1588</f>
        <v>MIL</v>
      </c>
      <c r="B1588" s="5" t="str">
        <f aca="false">Counts!C1588</f>
        <v>Garrett Mitchell</v>
      </c>
      <c r="C1588" s="34" t="str">
        <f aca="false">Counts!F1588</f>
        <v>Sep</v>
      </c>
      <c r="D1588" s="35" t="n">
        <f aca="false">IFERROR(Counts!P1588,"")</f>
        <v>79</v>
      </c>
      <c r="E1588" s="36" t="n">
        <f aca="false">IFERROR(Counts!R1588/Counts!Q1588,"")</f>
        <v>0.27536231884058</v>
      </c>
      <c r="F1588" s="36" t="n">
        <f aca="false">IFERROR((Counts!R1588+Counts!V1588+Counts!W1588)/(Counts!Q1588+Counts!V1588+Counts!W1588+Counts!X1588),"")</f>
        <v>0.350649350649351</v>
      </c>
      <c r="G1588" s="36" t="n">
        <f aca="false">IFERROR((Counts!R1588+Counts!S1588+2*Counts!T1588+3*Counts!U1588)/Counts!Q1588,"")</f>
        <v>0.449275362318841</v>
      </c>
      <c r="H1588" s="35" t="n">
        <f aca="false">IFERROR(Counts!U1588,"")</f>
        <v>2</v>
      </c>
      <c r="I1588" s="36" t="n">
        <f aca="false">IFERROR(Counts!Z1588/Counts!AA1588,"")</f>
        <v>0.346052631578947</v>
      </c>
      <c r="J1588" s="36" t="n">
        <f aca="false">IFERROR(Counts!AB1588/Counts!AA1588,"")</f>
        <v>0.381697368421053</v>
      </c>
      <c r="K1588" s="37" t="n">
        <f aca="false">IFERROR((Counts!AB1588-Counts!Z1588)/Counts!AA1588,"")</f>
        <v>0.0356447368421053</v>
      </c>
      <c r="L1588" s="38" t="n">
        <f aca="false">IFERROR(Counts!Y1588/Counts!P1588,"")</f>
        <v>0.316455696202532</v>
      </c>
      <c r="M1588" s="38" t="n">
        <f aca="false">IFERROR(Counts!V1588/Counts!P1588,"")</f>
        <v>0.0886075949367089</v>
      </c>
      <c r="N1588" s="38" t="n">
        <f aca="false">IFERROR(Counts!AD1588/Counts!AC1588,"")</f>
        <v>0.108695652173913</v>
      </c>
      <c r="O1588" s="38" t="n">
        <f aca="false">IFERROR(Counts!AE1588/Counts!AC1588,"")</f>
        <v>0.586956521739131</v>
      </c>
      <c r="P1588" s="39" t="n">
        <f aca="false">IFERROR(Counts!AG1588/Counts!AF1588,"")</f>
        <v>92.2239130434783</v>
      </c>
      <c r="Q1588" s="38" t="n">
        <f aca="false">IFERROR(Counts!AH1588/Counts!AC1588,"")</f>
        <v>0.347826086956522</v>
      </c>
      <c r="R1588" s="38" t="n">
        <f aca="false">IFERROR(Counts!N1588/Counts!M1588,"")</f>
        <v>0.24203821656051</v>
      </c>
      <c r="S1588" s="38" t="n">
        <f aca="false">IFERROR(Counts!K1588/Counts!J1588,"")</f>
        <v>0.682432432432433</v>
      </c>
      <c r="T1588" s="38" t="n">
        <f aca="false">IFERROR(Counts!I1588/Counts!H1588,"")</f>
        <v>0.273381294964029</v>
      </c>
      <c r="U1588" s="38" t="n">
        <f aca="false">IFERROR(1-Counts!L1588/Counts!K1588,"")</f>
        <v>0.811881188118812</v>
      </c>
      <c r="V1588" s="39" t="n">
        <f aca="false">IFERROR(Counts!AJ1588/Counts!AI1588,"")</f>
        <v>78.0723577235772</v>
      </c>
      <c r="W1588" s="38" t="n">
        <f aca="false">IFERROR(Counts!AK1588/Counts!AI1588,"")</f>
        <v>0.829268292682927</v>
      </c>
      <c r="X1588" s="40" t="n">
        <f aca="false">IFERROR(Counts!O1588,"")</f>
        <v>2.297</v>
      </c>
      <c r="Y1588" s="36" t="n">
        <f aca="false">IFERROR(INDEX('Season Counts'!$Y$2:$Y$740,$AF1588)/INDEX('Season Counts'!$X$2:$X$740,$AF1588),"")</f>
        <v>0.352809523809524</v>
      </c>
      <c r="Z1588" s="37" t="n">
        <f aca="false">IFERROR(J1588-Y1588,"")</f>
        <v>0.0288878446115288</v>
      </c>
      <c r="AA1588" s="38" t="n">
        <f aca="false">IFERROR(INDEX('Season Counts'!$K$2:$K$740,$AF1588)/INDEX('Season Counts'!$J$2:$J$740,$AF1588),"")</f>
        <v>0.227479526842584</v>
      </c>
      <c r="AB1588" s="41" t="n">
        <f aca="false">IFERROR(R1588-AA1588,"")</f>
        <v>0.0145586897179254</v>
      </c>
      <c r="AC1588" s="39" t="n">
        <f aca="false">IFERROR(INDEX('Season Counts'!$AG$2:$AG$740,$AF1588)/INDEX('Season Counts'!$AF$2:$AF$740,$AF1588),"")</f>
        <v>77.6969586374696</v>
      </c>
      <c r="AD1588" s="40" t="n">
        <f aca="false">IFERROR(V1588-AC1588,"")</f>
        <v>0.375399086107635</v>
      </c>
      <c r="AE1588" s="4" t="str">
        <f aca="false">IF(D1588&lt;Guide!$C$21,"Low PA",IF(TRIM(IF(ISNUMBER(AD1588),IF(N(AD1588)&lt;=-Guide!$C$24,"▼ Bat Speed  ",IF(N(AD1588)&gt;=Guide!$C$24,"▲ Bat Speed  ","")),"")&amp;IF(N(Z1588)&gt;=Guide!$C$22,"▲ Contact  ","")&amp;IF(N(Z1588)&lt;=-Guide!$C$22,"▼ Contact  ","")&amp;IF(N(AB1588)&gt;=Guide!$C$23,"▲ Chase  ","")&amp;IF(N(AB1588)&lt;=-Guide!$C$23,"▼ Chase  ",""))="","Stable",TRIM(IF(ISNUMBER(AD1588),IF(N(AD1588)&lt;=-Guide!$C$24,"▼ Bat Speed  ",IF(N(AD1588)&gt;=Guide!$C$24,"▲ Bat Speed  ","")),"")&amp;IF(N(Z1588)&gt;=Guide!$C$22,"▲ Contact  ","")&amp;IF(N(Z1588)&lt;=-Guide!$C$22,"▼ Contact  ","")&amp;IF(N(AB1588)&gt;=Guide!$C$23,"▲ Chase  ","")&amp;IF(N(AB1588)&lt;=-Guide!$C$23,"▼ Chase  ",""))))</f>
        <v>Stable</v>
      </c>
      <c r="AF1588" s="35" t="n">
        <f aca="false">MATCH(Counts!A1588,'Season Counts'!$A$2:$A$740,0)</f>
        <v>406</v>
      </c>
    </row>
    <row r="1589" customFormat="false" ht="15" hidden="false" customHeight="false" outlineLevel="0" collapsed="false">
      <c r="A1589" s="34" t="str">
        <f aca="false">Counts!B1589</f>
        <v>MIL</v>
      </c>
      <c r="B1589" s="5" t="str">
        <f aca="false">Counts!C1589</f>
        <v>Christian Yelich</v>
      </c>
      <c r="C1589" s="34" t="str">
        <f aca="false">Counts!F1589</f>
        <v>Mar-Apr</v>
      </c>
      <c r="D1589" s="35" t="n">
        <f aca="false">IFERROR(Counts!P1589,"")</f>
        <v>56</v>
      </c>
      <c r="E1589" s="36" t="n">
        <f aca="false">IFERROR(Counts!R1589/Counts!Q1589,"")</f>
        <v>0.313725490196078</v>
      </c>
      <c r="F1589" s="36" t="n">
        <f aca="false">IFERROR((Counts!R1589+Counts!V1589+Counts!W1589)/(Counts!Q1589+Counts!V1589+Counts!W1589+Counts!X1589),"")</f>
        <v>0.375</v>
      </c>
      <c r="G1589" s="36" t="n">
        <f aca="false">IFERROR((Counts!R1589+Counts!S1589+2*Counts!T1589+3*Counts!U1589)/Counts!Q1589,"")</f>
        <v>0.450980392156863</v>
      </c>
      <c r="H1589" s="35" t="n">
        <f aca="false">IFERROR(Counts!U1589,"")</f>
        <v>1</v>
      </c>
      <c r="I1589" s="36" t="n">
        <f aca="false">IFERROR(Counts!Z1589/Counts!AA1589,"")</f>
        <v>0.364814814814815</v>
      </c>
      <c r="J1589" s="36" t="n">
        <f aca="false">IFERROR(Counts!AB1589/Counts!AA1589,"")</f>
        <v>0.281833333333333</v>
      </c>
      <c r="K1589" s="37" t="n">
        <f aca="false">IFERROR((Counts!AB1589-Counts!Z1589)/Counts!AA1589,"")</f>
        <v>-0.0829814814814815</v>
      </c>
      <c r="L1589" s="38" t="n">
        <f aca="false">IFERROR(Counts!Y1589/Counts!P1589,"")</f>
        <v>0.25</v>
      </c>
      <c r="M1589" s="38" t="n">
        <f aca="false">IFERROR(Counts!V1589/Counts!P1589,"")</f>
        <v>0.0892857142857143</v>
      </c>
      <c r="N1589" s="38" t="n">
        <f aca="false">IFERROR(Counts!AD1589/Counts!AC1589,"")</f>
        <v>0.0540540540540541</v>
      </c>
      <c r="O1589" s="38" t="n">
        <f aca="false">IFERROR(Counts!AE1589/Counts!AC1589,"")</f>
        <v>0.405405405405405</v>
      </c>
      <c r="P1589" s="39" t="n">
        <f aca="false">IFERROR(Counts!AG1589/Counts!AF1589,"")</f>
        <v>87.5027027027027</v>
      </c>
      <c r="Q1589" s="38" t="n">
        <f aca="false">IFERROR(Counts!AH1589/Counts!AC1589,"")</f>
        <v>0.135135135135135</v>
      </c>
      <c r="R1589" s="38" t="n">
        <f aca="false">IFERROR(Counts!N1589/Counts!M1589,"")</f>
        <v>0.272727272727273</v>
      </c>
      <c r="S1589" s="38" t="n">
        <f aca="false">IFERROR(Counts!K1589/Counts!J1589,"")</f>
        <v>0.704</v>
      </c>
      <c r="T1589" s="38" t="n">
        <f aca="false">IFERROR(Counts!I1589/Counts!H1589,"")</f>
        <v>0.264462809917355</v>
      </c>
      <c r="U1589" s="38" t="n">
        <f aca="false">IFERROR(1-Counts!L1589/Counts!K1589,"")</f>
        <v>0.852272727272727</v>
      </c>
      <c r="V1589" s="39" t="n">
        <f aca="false">IFERROR(Counts!AJ1589/Counts!AI1589,"")</f>
        <v>72.5409523809524</v>
      </c>
      <c r="W1589" s="38" t="n">
        <f aca="false">IFERROR(Counts!AK1589/Counts!AI1589,"")</f>
        <v>0.276190476190476</v>
      </c>
      <c r="X1589" s="40" t="n">
        <f aca="false">IFERROR(Counts!O1589,"")</f>
        <v>1.892</v>
      </c>
      <c r="Y1589" s="36" t="n">
        <f aca="false">IFERROR(INDEX('Season Counts'!$Y$2:$Y$740,$AF1589)/INDEX('Season Counts'!$X$2:$X$740,$AF1589),"")</f>
        <v>0.30821052631579</v>
      </c>
      <c r="Z1589" s="37" t="n">
        <f aca="false">IFERROR(J1589-Y1589,"")</f>
        <v>-0.0263771929824562</v>
      </c>
      <c r="AA1589" s="38" t="n">
        <f aca="false">IFERROR(INDEX('Season Counts'!$K$2:$K$740,$AF1589)/INDEX('Season Counts'!$J$2:$J$740,$AF1589),"")</f>
        <v>0.244218316373728</v>
      </c>
      <c r="AB1589" s="41" t="n">
        <f aca="false">IFERROR(R1589-AA1589,"")</f>
        <v>0.0285089563535447</v>
      </c>
      <c r="AC1589" s="39" t="n">
        <f aca="false">IFERROR(INDEX('Season Counts'!$AG$2:$AG$740,$AF1589)/INDEX('Season Counts'!$AF$2:$AF$740,$AF1589),"")</f>
        <v>73.156855345912</v>
      </c>
      <c r="AD1589" s="40" t="n">
        <f aca="false">IFERROR(V1589-AC1589,"")</f>
        <v>-0.615902964959574</v>
      </c>
      <c r="AE1589" s="4" t="str">
        <f aca="false">IF(D1589&lt;Guide!$C$21,"Low PA",IF(TRIM(IF(ISNUMBER(AD1589),IF(N(AD1589)&lt;=-Guide!$C$24,"▼ Bat Speed  ",IF(N(AD1589)&gt;=Guide!$C$24,"▲ Bat Speed  ","")),"")&amp;IF(N(Z1589)&gt;=Guide!$C$22,"▲ Contact  ","")&amp;IF(N(Z1589)&lt;=-Guide!$C$22,"▼ Contact  ","")&amp;IF(N(AB1589)&gt;=Guide!$C$23,"▲ Chase  ","")&amp;IF(N(AB1589)&lt;=-Guide!$C$23,"▼ Chase  ",""))="","Stable",TRIM(IF(ISNUMBER(AD1589),IF(N(AD1589)&lt;=-Guide!$C$24,"▼ Bat Speed  ",IF(N(AD1589)&gt;=Guide!$C$24,"▲ Bat Speed  ","")),"")&amp;IF(N(Z1589)&gt;=Guide!$C$22,"▲ Contact  ","")&amp;IF(N(Z1589)&lt;=-Guide!$C$22,"▼ Contact  ","")&amp;IF(N(AB1589)&gt;=Guide!$C$23,"▲ Chase  ","")&amp;IF(N(AB1589)&lt;=-Guide!$C$23,"▼ Chase  ",""))))</f>
        <v>Stable</v>
      </c>
      <c r="AF1589" s="35" t="n">
        <f aca="false">MATCH(Counts!A1589,'Season Counts'!$A$2:$A$740,0)</f>
        <v>407</v>
      </c>
    </row>
    <row r="1590" customFormat="false" ht="15" hidden="false" customHeight="false" outlineLevel="0" collapsed="false">
      <c r="A1590" s="34" t="str">
        <f aca="false">Counts!B1590</f>
        <v>MIL</v>
      </c>
      <c r="B1590" s="5" t="str">
        <f aca="false">Counts!C1590</f>
        <v>Christian Yelich</v>
      </c>
      <c r="C1590" s="34" t="str">
        <f aca="false">Counts!F1590</f>
        <v>May</v>
      </c>
      <c r="D1590" s="35" t="n">
        <f aca="false">IFERROR(Counts!P1590,"")</f>
        <v>58</v>
      </c>
      <c r="E1590" s="36" t="n">
        <f aca="false">IFERROR(Counts!R1590/Counts!Q1590,"")</f>
        <v>0.207547169811321</v>
      </c>
      <c r="F1590" s="36" t="n">
        <f aca="false">IFERROR((Counts!R1590+Counts!V1590+Counts!W1590)/(Counts!Q1590+Counts!V1590+Counts!W1590+Counts!X1590),"")</f>
        <v>0.275862068965517</v>
      </c>
      <c r="G1590" s="36" t="n">
        <f aca="false">IFERROR((Counts!R1590+Counts!S1590+2*Counts!T1590+3*Counts!U1590)/Counts!Q1590,"")</f>
        <v>0.433962264150943</v>
      </c>
      <c r="H1590" s="35" t="n">
        <f aca="false">IFERROR(Counts!U1590,"")</f>
        <v>3</v>
      </c>
      <c r="I1590" s="36" t="n">
        <f aca="false">IFERROR(Counts!Z1590/Counts!AA1590,"")</f>
        <v>0.306034482758621</v>
      </c>
      <c r="J1590" s="36" t="n">
        <f aca="false">IFERROR(Counts!AB1590/Counts!AA1590,"")</f>
        <v>0.265</v>
      </c>
      <c r="K1590" s="37" t="n">
        <f aca="false">IFERROR((Counts!AB1590-Counts!Z1590)/Counts!AA1590,"")</f>
        <v>-0.0410344827586207</v>
      </c>
      <c r="L1590" s="38" t="n">
        <f aca="false">IFERROR(Counts!Y1590/Counts!P1590,"")</f>
        <v>0.327586206896552</v>
      </c>
      <c r="M1590" s="38" t="n">
        <f aca="false">IFERROR(Counts!V1590/Counts!P1590,"")</f>
        <v>0.0862068965517241</v>
      </c>
      <c r="N1590" s="38" t="n">
        <f aca="false">IFERROR(Counts!AD1590/Counts!AC1590,"")</f>
        <v>0.0882352941176471</v>
      </c>
      <c r="O1590" s="38" t="n">
        <f aca="false">IFERROR(Counts!AE1590/Counts!AC1590,"")</f>
        <v>0.294117647058824</v>
      </c>
      <c r="P1590" s="39" t="n">
        <f aca="false">IFERROR(Counts!AG1590/Counts!AF1590,"")</f>
        <v>87.3882352941176</v>
      </c>
      <c r="Q1590" s="38" t="n">
        <f aca="false">IFERROR(Counts!AH1590/Counts!AC1590,"")</f>
        <v>0.352941176470588</v>
      </c>
      <c r="R1590" s="38" t="n">
        <f aca="false">IFERROR(Counts!N1590/Counts!M1590,"")</f>
        <v>0.263157894736842</v>
      </c>
      <c r="S1590" s="38" t="n">
        <f aca="false">IFERROR(Counts!K1590/Counts!J1590,"")</f>
        <v>0.622047244094488</v>
      </c>
      <c r="T1590" s="38" t="n">
        <f aca="false">IFERROR(Counts!I1590/Counts!H1590,"")</f>
        <v>0.36697247706422</v>
      </c>
      <c r="U1590" s="38" t="n">
        <f aca="false">IFERROR(1-Counts!L1590/Counts!K1590,"")</f>
        <v>0.784810126582278</v>
      </c>
      <c r="V1590" s="39" t="n">
        <f aca="false">IFERROR(Counts!AJ1590/Counts!AI1590,"")</f>
        <v>72.836170212766</v>
      </c>
      <c r="W1590" s="38" t="n">
        <f aca="false">IFERROR(Counts!AK1590/Counts!AI1590,"")</f>
        <v>0.265957446808511</v>
      </c>
      <c r="X1590" s="40" t="n">
        <f aca="false">IFERROR(Counts!O1590,"")</f>
        <v>0.022</v>
      </c>
      <c r="Y1590" s="36" t="n">
        <f aca="false">IFERROR(INDEX('Season Counts'!$Y$2:$Y$740,$AF1590)/INDEX('Season Counts'!$X$2:$X$740,$AF1590),"")</f>
        <v>0.30821052631579</v>
      </c>
      <c r="Z1590" s="37" t="n">
        <f aca="false">IFERROR(J1590-Y1590,"")</f>
        <v>-0.0432105263157895</v>
      </c>
      <c r="AA1590" s="38" t="n">
        <f aca="false">IFERROR(INDEX('Season Counts'!$K$2:$K$740,$AF1590)/INDEX('Season Counts'!$J$2:$J$740,$AF1590),"")</f>
        <v>0.244218316373728</v>
      </c>
      <c r="AB1590" s="41" t="n">
        <f aca="false">IFERROR(R1590-AA1590,"")</f>
        <v>0.0189395783631141</v>
      </c>
      <c r="AC1590" s="39" t="n">
        <f aca="false">IFERROR(INDEX('Season Counts'!$AG$2:$AG$740,$AF1590)/INDEX('Season Counts'!$AF$2:$AF$740,$AF1590),"")</f>
        <v>73.156855345912</v>
      </c>
      <c r="AD1590" s="40" t="n">
        <f aca="false">IFERROR(V1590-AC1590,"")</f>
        <v>-0.320685133145986</v>
      </c>
      <c r="AE1590" s="4" t="str">
        <f aca="false">IF(D1590&lt;Guide!$C$21,"Low PA",IF(TRIM(IF(ISNUMBER(AD1590),IF(N(AD1590)&lt;=-Guide!$C$24,"▼ Bat Speed  ",IF(N(AD1590)&gt;=Guide!$C$24,"▲ Bat Speed  ","")),"")&amp;IF(N(Z1590)&gt;=Guide!$C$22,"▲ Contact  ","")&amp;IF(N(Z1590)&lt;=-Guide!$C$22,"▼ Contact  ","")&amp;IF(N(AB1590)&gt;=Guide!$C$23,"▲ Chase  ","")&amp;IF(N(AB1590)&lt;=-Guide!$C$23,"▼ Chase  ",""))="","Stable",TRIM(IF(ISNUMBER(AD1590),IF(N(AD1590)&lt;=-Guide!$C$24,"▼ Bat Speed  ",IF(N(AD1590)&gt;=Guide!$C$24,"▲ Bat Speed  ","")),"")&amp;IF(N(Z1590)&gt;=Guide!$C$22,"▲ Contact  ","")&amp;IF(N(Z1590)&lt;=-Guide!$C$22,"▼ Contact  ","")&amp;IF(N(AB1590)&gt;=Guide!$C$23,"▲ Chase  ","")&amp;IF(N(AB1590)&lt;=-Guide!$C$23,"▼ Chase  ",""))))</f>
        <v>▼ Contact</v>
      </c>
      <c r="AF1590" s="35" t="n">
        <f aca="false">MATCH(Counts!A1590,'Season Counts'!$A$2:$A$740,0)</f>
        <v>407</v>
      </c>
    </row>
    <row r="1591" customFormat="false" ht="15" hidden="false" customHeight="false" outlineLevel="0" collapsed="false">
      <c r="A1591" s="34" t="str">
        <f aca="false">Counts!B1591</f>
        <v>MIL</v>
      </c>
      <c r="B1591" s="5" t="str">
        <f aca="false">Counts!C1591</f>
        <v>Christian Yelich</v>
      </c>
      <c r="C1591" s="34" t="str">
        <f aca="false">Counts!F1591</f>
        <v>Jun</v>
      </c>
      <c r="D1591" s="35" t="n">
        <f aca="false">IFERROR(Counts!P1591,"")</f>
        <v>110</v>
      </c>
      <c r="E1591" s="36" t="n">
        <f aca="false">IFERROR(Counts!R1591/Counts!Q1591,"")</f>
        <v>0.252631578947368</v>
      </c>
      <c r="F1591" s="36" t="n">
        <f aca="false">IFERROR((Counts!R1591+Counts!V1591+Counts!W1591)/(Counts!Q1591+Counts!V1591+Counts!W1591+Counts!X1591),"")</f>
        <v>0.345454545454545</v>
      </c>
      <c r="G1591" s="36" t="n">
        <f aca="false">IFERROR((Counts!R1591+Counts!S1591+2*Counts!T1591+3*Counts!U1591)/Counts!Q1591,"")</f>
        <v>0.336842105263158</v>
      </c>
      <c r="H1591" s="35" t="n">
        <f aca="false">IFERROR(Counts!U1591,"")</f>
        <v>1</v>
      </c>
      <c r="I1591" s="36" t="n">
        <f aca="false">IFERROR(Counts!Z1591/Counts!AA1591,"")</f>
        <v>0.314220183486239</v>
      </c>
      <c r="J1591" s="36" t="n">
        <f aca="false">IFERROR(Counts!AB1591/Counts!AA1591,"")</f>
        <v>0.312247706422018</v>
      </c>
      <c r="K1591" s="37" t="n">
        <f aca="false">IFERROR((Counts!AB1591-Counts!Z1591)/Counts!AA1591,"")</f>
        <v>-0.00197247706422022</v>
      </c>
      <c r="L1591" s="38" t="n">
        <f aca="false">IFERROR(Counts!Y1591/Counts!P1591,"")</f>
        <v>0.3</v>
      </c>
      <c r="M1591" s="38" t="n">
        <f aca="false">IFERROR(Counts!V1591/Counts!P1591,"")</f>
        <v>0.109090909090909</v>
      </c>
      <c r="N1591" s="38" t="n">
        <f aca="false">IFERROR(Counts!AD1591/Counts!AC1591,"")</f>
        <v>0.0634920634920635</v>
      </c>
      <c r="O1591" s="38" t="n">
        <f aca="false">IFERROR(Counts!AE1591/Counts!AC1591,"")</f>
        <v>0.476190476190476</v>
      </c>
      <c r="P1591" s="39" t="n">
        <f aca="false">IFERROR(Counts!AG1591/Counts!AF1591,"")</f>
        <v>89.2387096774194</v>
      </c>
      <c r="Q1591" s="38" t="n">
        <f aca="false">IFERROR(Counts!AH1591/Counts!AC1591,"")</f>
        <v>0.380952380952381</v>
      </c>
      <c r="R1591" s="38" t="n">
        <f aca="false">IFERROR(Counts!N1591/Counts!M1591,"")</f>
        <v>0.2</v>
      </c>
      <c r="S1591" s="38" t="n">
        <f aca="false">IFERROR(Counts!K1591/Counts!J1591,"")</f>
        <v>0.628691983122363</v>
      </c>
      <c r="T1591" s="38" t="n">
        <f aca="false">IFERROR(Counts!I1591/Counts!H1591,"")</f>
        <v>0.304568527918782</v>
      </c>
      <c r="U1591" s="38" t="n">
        <f aca="false">IFERROR(1-Counts!L1591/Counts!K1591,"")</f>
        <v>0.76510067114094</v>
      </c>
      <c r="V1591" s="39" t="n">
        <f aca="false">IFERROR(Counts!AJ1591/Counts!AI1591,"")</f>
        <v>73.954347826087</v>
      </c>
      <c r="W1591" s="38" t="n">
        <f aca="false">IFERROR(Counts!AK1591/Counts!AI1591,"")</f>
        <v>0.405797101449275</v>
      </c>
      <c r="X1591" s="40" t="n">
        <f aca="false">IFERROR(Counts!O1591,"")</f>
        <v>-1.466</v>
      </c>
      <c r="Y1591" s="36" t="n">
        <f aca="false">IFERROR(INDEX('Season Counts'!$Y$2:$Y$740,$AF1591)/INDEX('Season Counts'!$X$2:$X$740,$AF1591),"")</f>
        <v>0.30821052631579</v>
      </c>
      <c r="Z1591" s="37" t="n">
        <f aca="false">IFERROR(J1591-Y1591,"")</f>
        <v>0.00403718010622883</v>
      </c>
      <c r="AA1591" s="38" t="n">
        <f aca="false">IFERROR(INDEX('Season Counts'!$K$2:$K$740,$AF1591)/INDEX('Season Counts'!$J$2:$J$740,$AF1591),"")</f>
        <v>0.244218316373728</v>
      </c>
      <c r="AB1591" s="41" t="n">
        <f aca="false">IFERROR(R1591-AA1591,"")</f>
        <v>-0.044218316373728</v>
      </c>
      <c r="AC1591" s="39" t="n">
        <f aca="false">IFERROR(INDEX('Season Counts'!$AG$2:$AG$740,$AF1591)/INDEX('Season Counts'!$AF$2:$AF$740,$AF1591),"")</f>
        <v>73.156855345912</v>
      </c>
      <c r="AD1591" s="40" t="n">
        <f aca="false">IFERROR(V1591-AC1591,"")</f>
        <v>0.797492480175009</v>
      </c>
      <c r="AE1591" s="4" t="str">
        <f aca="false">IF(D1591&lt;Guide!$C$21,"Low PA",IF(TRIM(IF(ISNUMBER(AD1591),IF(N(AD1591)&lt;=-Guide!$C$24,"▼ Bat Speed  ",IF(N(AD1591)&gt;=Guide!$C$24,"▲ Bat Speed  ","")),"")&amp;IF(N(Z1591)&gt;=Guide!$C$22,"▲ Contact  ","")&amp;IF(N(Z1591)&lt;=-Guide!$C$22,"▼ Contact  ","")&amp;IF(N(AB1591)&gt;=Guide!$C$23,"▲ Chase  ","")&amp;IF(N(AB1591)&lt;=-Guide!$C$23,"▼ Chase  ",""))="","Stable",TRIM(IF(ISNUMBER(AD1591),IF(N(AD1591)&lt;=-Guide!$C$24,"▼ Bat Speed  ",IF(N(AD1591)&gt;=Guide!$C$24,"▲ Bat Speed  ","")),"")&amp;IF(N(Z1591)&gt;=Guide!$C$22,"▲ Contact  ","")&amp;IF(N(Z1591)&lt;=-Guide!$C$22,"▼ Contact  ","")&amp;IF(N(AB1591)&gt;=Guide!$C$23,"▲ Chase  ","")&amp;IF(N(AB1591)&lt;=-Guide!$C$23,"▼ Chase  ",""))))</f>
        <v>▼ Chase</v>
      </c>
      <c r="AF1591" s="35" t="n">
        <f aca="false">MATCH(Counts!A1591,'Season Counts'!$A$2:$A$740,0)</f>
        <v>407</v>
      </c>
    </row>
    <row r="1592" customFormat="false" ht="15" hidden="false" customHeight="false" outlineLevel="0" collapsed="false">
      <c r="A1592" s="34" t="str">
        <f aca="false">Counts!B1592</f>
        <v>MIL</v>
      </c>
      <c r="B1592" s="5" t="str">
        <f aca="false">Counts!C1592</f>
        <v>Christian Yelich</v>
      </c>
      <c r="C1592" s="34" t="str">
        <f aca="false">Counts!F1592</f>
        <v>Jul</v>
      </c>
      <c r="D1592" s="35" t="n">
        <f aca="false">IFERROR(Counts!P1592,"")</f>
        <v>104</v>
      </c>
      <c r="E1592" s="36" t="n">
        <f aca="false">IFERROR(Counts!R1592/Counts!Q1592,"")</f>
        <v>0.204545454545455</v>
      </c>
      <c r="F1592" s="36" t="n">
        <f aca="false">IFERROR((Counts!R1592+Counts!V1592+Counts!W1592)/(Counts!Q1592+Counts!V1592+Counts!W1592+Counts!X1592),"")</f>
        <v>0.310679611650485</v>
      </c>
      <c r="G1592" s="36" t="n">
        <f aca="false">IFERROR((Counts!R1592+Counts!S1592+2*Counts!T1592+3*Counts!U1592)/Counts!Q1592,"")</f>
        <v>0.375</v>
      </c>
      <c r="H1592" s="35" t="n">
        <f aca="false">IFERROR(Counts!U1592,"")</f>
        <v>2</v>
      </c>
      <c r="I1592" s="36" t="n">
        <f aca="false">IFERROR(Counts!Z1592/Counts!AA1592,"")</f>
        <v>0.300490196078431</v>
      </c>
      <c r="J1592" s="36" t="n">
        <f aca="false">IFERROR(Counts!AB1592/Counts!AA1592,"")</f>
        <v>0.34521568627451</v>
      </c>
      <c r="K1592" s="37" t="n">
        <f aca="false">IFERROR((Counts!AB1592-Counts!Z1592)/Counts!AA1592,"")</f>
        <v>0.0447254901960785</v>
      </c>
      <c r="L1592" s="38" t="n">
        <f aca="false">IFERROR(Counts!Y1592/Counts!P1592,"")</f>
        <v>0.211538461538462</v>
      </c>
      <c r="M1592" s="38" t="n">
        <f aca="false">IFERROR(Counts!V1592/Counts!P1592,"")</f>
        <v>0.125</v>
      </c>
      <c r="N1592" s="38" t="n">
        <f aca="false">IFERROR(Counts!AD1592/Counts!AC1592,"")</f>
        <v>0.161764705882353</v>
      </c>
      <c r="O1592" s="38" t="n">
        <f aca="false">IFERROR(Counts!AE1592/Counts!AC1592,"")</f>
        <v>0.426470588235294</v>
      </c>
      <c r="P1592" s="39" t="n">
        <f aca="false">IFERROR(Counts!AG1592/Counts!AF1592,"")</f>
        <v>87.7911764705882</v>
      </c>
      <c r="Q1592" s="38" t="n">
        <f aca="false">IFERROR(Counts!AH1592/Counts!AC1592,"")</f>
        <v>0.294117647058824</v>
      </c>
      <c r="R1592" s="38" t="n">
        <f aca="false">IFERROR(Counts!N1592/Counts!M1592,"")</f>
        <v>0.225409836065574</v>
      </c>
      <c r="S1592" s="38" t="n">
        <f aca="false">IFERROR(Counts!K1592/Counts!J1592,"")</f>
        <v>0.743169398907104</v>
      </c>
      <c r="T1592" s="38" t="n">
        <f aca="false">IFERROR(Counts!I1592/Counts!H1592,"")</f>
        <v>0.225130890052356</v>
      </c>
      <c r="U1592" s="38" t="n">
        <f aca="false">IFERROR(1-Counts!L1592/Counts!K1592,"")</f>
        <v>0.845588235294118</v>
      </c>
      <c r="V1592" s="39" t="n">
        <f aca="false">IFERROR(Counts!AJ1592/Counts!AI1592,"")</f>
        <v>72.9468208092486</v>
      </c>
      <c r="W1592" s="38" t="n">
        <f aca="false">IFERROR(Counts!AK1592/Counts!AI1592,"")</f>
        <v>0.271676300578035</v>
      </c>
      <c r="X1592" s="40" t="n">
        <f aca="false">IFERROR(Counts!O1592,"")</f>
        <v>-2.97</v>
      </c>
      <c r="Y1592" s="36" t="n">
        <f aca="false">IFERROR(INDEX('Season Counts'!$Y$2:$Y$740,$AF1592)/INDEX('Season Counts'!$X$2:$X$740,$AF1592),"")</f>
        <v>0.30821052631579</v>
      </c>
      <c r="Z1592" s="37" t="n">
        <f aca="false">IFERROR(J1592-Y1592,"")</f>
        <v>0.0370051599587203</v>
      </c>
      <c r="AA1592" s="38" t="n">
        <f aca="false">IFERROR(INDEX('Season Counts'!$K$2:$K$740,$AF1592)/INDEX('Season Counts'!$J$2:$J$740,$AF1592),"")</f>
        <v>0.244218316373728</v>
      </c>
      <c r="AB1592" s="41" t="n">
        <f aca="false">IFERROR(R1592-AA1592,"")</f>
        <v>-0.0188084803081543</v>
      </c>
      <c r="AC1592" s="39" t="n">
        <f aca="false">IFERROR(INDEX('Season Counts'!$AG$2:$AG$740,$AF1592)/INDEX('Season Counts'!$AF$2:$AF$740,$AF1592),"")</f>
        <v>73.156855345912</v>
      </c>
      <c r="AD1592" s="40" t="n">
        <f aca="false">IFERROR(V1592-AC1592,"")</f>
        <v>-0.2100345366634</v>
      </c>
      <c r="AE1592" s="4" t="str">
        <f aca="false">IF(D1592&lt;Guide!$C$21,"Low PA",IF(TRIM(IF(ISNUMBER(AD1592),IF(N(AD1592)&lt;=-Guide!$C$24,"▼ Bat Speed  ",IF(N(AD1592)&gt;=Guide!$C$24,"▲ Bat Speed  ","")),"")&amp;IF(N(Z1592)&gt;=Guide!$C$22,"▲ Contact  ","")&amp;IF(N(Z1592)&lt;=-Guide!$C$22,"▼ Contact  ","")&amp;IF(N(AB1592)&gt;=Guide!$C$23,"▲ Chase  ","")&amp;IF(N(AB1592)&lt;=-Guide!$C$23,"▼ Chase  ",""))="","Stable",TRIM(IF(ISNUMBER(AD1592),IF(N(AD1592)&lt;=-Guide!$C$24,"▼ Bat Speed  ",IF(N(AD1592)&gt;=Guide!$C$24,"▲ Bat Speed  ","")),"")&amp;IF(N(Z1592)&gt;=Guide!$C$22,"▲ Contact  ","")&amp;IF(N(Z1592)&lt;=-Guide!$C$22,"▼ Contact  ","")&amp;IF(N(AB1592)&gt;=Guide!$C$23,"▲ Chase  ","")&amp;IF(N(AB1592)&lt;=-Guide!$C$23,"▼ Chase  ",""))))</f>
        <v>Stable</v>
      </c>
      <c r="AF1592" s="35" t="n">
        <f aca="false">MATCH(Counts!A1592,'Season Counts'!$A$2:$A$740,0)</f>
        <v>407</v>
      </c>
    </row>
    <row r="1593" customFormat="false" ht="15" hidden="false" customHeight="false" outlineLevel="0" collapsed="false">
      <c r="A1593" s="34" t="str">
        <f aca="false">Counts!B1593</f>
        <v>MIL</v>
      </c>
      <c r="B1593" s="5" t="str">
        <f aca="false">Counts!C1593</f>
        <v>Christian Yelich</v>
      </c>
      <c r="C1593" s="34" t="str">
        <f aca="false">Counts!F1593</f>
        <v>Aug</v>
      </c>
      <c r="D1593" s="35" t="n">
        <f aca="false">IFERROR(Counts!P1593,"")</f>
        <v>91</v>
      </c>
      <c r="E1593" s="36" t="n">
        <f aca="false">IFERROR(Counts!R1593/Counts!Q1593,"")</f>
        <v>0.228915662650602</v>
      </c>
      <c r="F1593" s="36" t="n">
        <f aca="false">IFERROR((Counts!R1593+Counts!V1593+Counts!W1593)/(Counts!Q1593+Counts!V1593+Counts!W1593+Counts!X1593),"")</f>
        <v>0.285714285714286</v>
      </c>
      <c r="G1593" s="36" t="n">
        <f aca="false">IFERROR((Counts!R1593+Counts!S1593+2*Counts!T1593+3*Counts!U1593)/Counts!Q1593,"")</f>
        <v>0.36144578313253</v>
      </c>
      <c r="H1593" s="35" t="n">
        <f aca="false">IFERROR(Counts!U1593,"")</f>
        <v>2</v>
      </c>
      <c r="I1593" s="36" t="n">
        <f aca="false">IFERROR(Counts!Z1593/Counts!AA1593,"")</f>
        <v>0.280555555555556</v>
      </c>
      <c r="J1593" s="36" t="n">
        <f aca="false">IFERROR(Counts!AB1593/Counts!AA1593,"")</f>
        <v>0.336388888888889</v>
      </c>
      <c r="K1593" s="37" t="n">
        <f aca="false">IFERROR((Counts!AB1593-Counts!Z1593)/Counts!AA1593,"")</f>
        <v>0.0558333333333333</v>
      </c>
      <c r="L1593" s="38" t="n">
        <f aca="false">IFERROR(Counts!Y1593/Counts!P1593,"")</f>
        <v>0.241758241758242</v>
      </c>
      <c r="M1593" s="38" t="n">
        <f aca="false">IFERROR(Counts!V1593/Counts!P1593,"")</f>
        <v>0.0659340659340659</v>
      </c>
      <c r="N1593" s="38" t="n">
        <f aca="false">IFERROR(Counts!AD1593/Counts!AC1593,"")</f>
        <v>0.112903225806452</v>
      </c>
      <c r="O1593" s="38" t="n">
        <f aca="false">IFERROR(Counts!AE1593/Counts!AC1593,"")</f>
        <v>0.483870967741936</v>
      </c>
      <c r="P1593" s="39" t="n">
        <f aca="false">IFERROR(Counts!AG1593/Counts!AF1593,"")</f>
        <v>88.6532258064516</v>
      </c>
      <c r="Q1593" s="38" t="n">
        <f aca="false">IFERROR(Counts!AH1593/Counts!AC1593,"")</f>
        <v>0.32258064516129</v>
      </c>
      <c r="R1593" s="38" t="n">
        <f aca="false">IFERROR(Counts!N1593/Counts!M1593,"")</f>
        <v>0.293814432989691</v>
      </c>
      <c r="S1593" s="38" t="n">
        <f aca="false">IFERROR(Counts!K1593/Counts!J1593,"")</f>
        <v>0.672316384180791</v>
      </c>
      <c r="T1593" s="38" t="n">
        <f aca="false">IFERROR(Counts!I1593/Counts!H1593,"")</f>
        <v>0.25</v>
      </c>
      <c r="U1593" s="38" t="n">
        <f aca="false">IFERROR(1-Counts!L1593/Counts!K1593,"")</f>
        <v>0.865546218487395</v>
      </c>
      <c r="V1593" s="39" t="n">
        <f aca="false">IFERROR(Counts!AJ1593/Counts!AI1593,"")</f>
        <v>73.227397260274</v>
      </c>
      <c r="W1593" s="38" t="n">
        <f aca="false">IFERROR(Counts!AK1593/Counts!AI1593,"")</f>
        <v>0.328767123287671</v>
      </c>
      <c r="X1593" s="40" t="n">
        <f aca="false">IFERROR(Counts!O1593,"")</f>
        <v>-2.595</v>
      </c>
      <c r="Y1593" s="36" t="n">
        <f aca="false">IFERROR(INDEX('Season Counts'!$Y$2:$Y$740,$AF1593)/INDEX('Season Counts'!$X$2:$X$740,$AF1593),"")</f>
        <v>0.30821052631579</v>
      </c>
      <c r="Z1593" s="37" t="n">
        <f aca="false">IFERROR(J1593-Y1593,"")</f>
        <v>0.0281783625730994</v>
      </c>
      <c r="AA1593" s="38" t="n">
        <f aca="false">IFERROR(INDEX('Season Counts'!$K$2:$K$740,$AF1593)/INDEX('Season Counts'!$J$2:$J$740,$AF1593),"")</f>
        <v>0.244218316373728</v>
      </c>
      <c r="AB1593" s="41" t="n">
        <f aca="false">IFERROR(R1593-AA1593,"")</f>
        <v>0.0495961166159627</v>
      </c>
      <c r="AC1593" s="39" t="n">
        <f aca="false">IFERROR(INDEX('Season Counts'!$AG$2:$AG$740,$AF1593)/INDEX('Season Counts'!$AF$2:$AF$740,$AF1593),"")</f>
        <v>73.156855345912</v>
      </c>
      <c r="AD1593" s="40" t="n">
        <f aca="false">IFERROR(V1593-AC1593,"")</f>
        <v>0.0705419143620247</v>
      </c>
      <c r="AE1593" s="4" t="str">
        <f aca="false">IF(D1593&lt;Guide!$C$21,"Low PA",IF(TRIM(IF(ISNUMBER(AD1593),IF(N(AD1593)&lt;=-Guide!$C$24,"▼ Bat Speed  ",IF(N(AD1593)&gt;=Guide!$C$24,"▲ Bat Speed  ","")),"")&amp;IF(N(Z1593)&gt;=Guide!$C$22,"▲ Contact  ","")&amp;IF(N(Z1593)&lt;=-Guide!$C$22,"▼ Contact  ","")&amp;IF(N(AB1593)&gt;=Guide!$C$23,"▲ Chase  ","")&amp;IF(N(AB1593)&lt;=-Guide!$C$23,"▼ Chase  ",""))="","Stable",TRIM(IF(ISNUMBER(AD1593),IF(N(AD1593)&lt;=-Guide!$C$24,"▼ Bat Speed  ",IF(N(AD1593)&gt;=Guide!$C$24,"▲ Bat Speed  ","")),"")&amp;IF(N(Z1593)&gt;=Guide!$C$22,"▲ Contact  ","")&amp;IF(N(Z1593)&lt;=-Guide!$C$22,"▼ Contact  ","")&amp;IF(N(AB1593)&gt;=Guide!$C$23,"▲ Chase  ","")&amp;IF(N(AB1593)&lt;=-Guide!$C$23,"▼ Chase  ",""))))</f>
        <v>▲ Chase</v>
      </c>
      <c r="AF1593" s="35" t="n">
        <f aca="false">MATCH(Counts!A1593,'Season Counts'!$A$2:$A$740,0)</f>
        <v>407</v>
      </c>
    </row>
    <row r="1594" customFormat="false" ht="15" hidden="false" customHeight="false" outlineLevel="0" collapsed="false">
      <c r="A1594" s="34" t="str">
        <f aca="false">Counts!B1594</f>
        <v>MIL</v>
      </c>
      <c r="B1594" s="5" t="str">
        <f aca="false">Counts!C1594</f>
        <v>Christian Yelich</v>
      </c>
      <c r="C1594" s="34" t="str">
        <f aca="false">Counts!F1594</f>
        <v>Sep</v>
      </c>
      <c r="D1594" s="35" t="n">
        <f aca="false">IFERROR(Counts!P1594,"")</f>
        <v>81</v>
      </c>
      <c r="E1594" s="36" t="n">
        <f aca="false">IFERROR(Counts!R1594/Counts!Q1594,"")</f>
        <v>0.222222222222222</v>
      </c>
      <c r="F1594" s="36" t="n">
        <f aca="false">IFERROR((Counts!R1594+Counts!V1594+Counts!W1594)/(Counts!Q1594+Counts!V1594+Counts!W1594+Counts!X1594),"")</f>
        <v>0.296296296296296</v>
      </c>
      <c r="G1594" s="36" t="n">
        <f aca="false">IFERROR((Counts!R1594+Counts!S1594+2*Counts!T1594+3*Counts!U1594)/Counts!Q1594,"")</f>
        <v>0.361111111111111</v>
      </c>
      <c r="H1594" s="35" t="n">
        <f aca="false">IFERROR(Counts!U1594,"")</f>
        <v>3</v>
      </c>
      <c r="I1594" s="36" t="n">
        <f aca="false">IFERROR(Counts!Z1594/Counts!AA1594,"")</f>
        <v>0.291975308641975</v>
      </c>
      <c r="J1594" s="36" t="n">
        <f aca="false">IFERROR(Counts!AB1594/Counts!AA1594,"")</f>
        <v>0.273395061728395</v>
      </c>
      <c r="K1594" s="37" t="n">
        <f aca="false">IFERROR((Counts!AB1594-Counts!Z1594)/Counts!AA1594,"")</f>
        <v>-0.0185802469135802</v>
      </c>
      <c r="L1594" s="38" t="n">
        <f aca="false">IFERROR(Counts!Y1594/Counts!P1594,"")</f>
        <v>0.308641975308642</v>
      </c>
      <c r="M1594" s="38" t="n">
        <f aca="false">IFERROR(Counts!V1594/Counts!P1594,"")</f>
        <v>0.0987654320987654</v>
      </c>
      <c r="N1594" s="38" t="n">
        <f aca="false">IFERROR(Counts!AD1594/Counts!AC1594,"")</f>
        <v>0.0625</v>
      </c>
      <c r="O1594" s="38" t="n">
        <f aca="false">IFERROR(Counts!AE1594/Counts!AC1594,"")</f>
        <v>0.416666666666667</v>
      </c>
      <c r="P1594" s="39" t="n">
        <f aca="false">IFERROR(Counts!AG1594/Counts!AF1594,"")</f>
        <v>87.41875</v>
      </c>
      <c r="Q1594" s="38" t="n">
        <f aca="false">IFERROR(Counts!AH1594/Counts!AC1594,"")</f>
        <v>0.270833333333333</v>
      </c>
      <c r="R1594" s="38" t="n">
        <f aca="false">IFERROR(Counts!N1594/Counts!M1594,"")</f>
        <v>0.244047619047619</v>
      </c>
      <c r="S1594" s="38" t="n">
        <f aca="false">IFERROR(Counts!K1594/Counts!J1594,"")</f>
        <v>0.717948717948718</v>
      </c>
      <c r="T1594" s="38" t="n">
        <f aca="false">IFERROR(Counts!I1594/Counts!H1594,"")</f>
        <v>0.281045751633987</v>
      </c>
      <c r="U1594" s="38" t="n">
        <f aca="false">IFERROR(1-Counts!L1594/Counts!K1594,"")</f>
        <v>0.803571428571429</v>
      </c>
      <c r="V1594" s="39" t="n">
        <f aca="false">IFERROR(Counts!AJ1594/Counts!AI1594,"")</f>
        <v>73.2345323741007</v>
      </c>
      <c r="W1594" s="38" t="n">
        <f aca="false">IFERROR(Counts!AK1594/Counts!AI1594,"")</f>
        <v>0.330935251798561</v>
      </c>
      <c r="X1594" s="40" t="n">
        <f aca="false">IFERROR(Counts!O1594,"")</f>
        <v>-0.577</v>
      </c>
      <c r="Y1594" s="36" t="n">
        <f aca="false">IFERROR(INDEX('Season Counts'!$Y$2:$Y$740,$AF1594)/INDEX('Season Counts'!$X$2:$X$740,$AF1594),"")</f>
        <v>0.30821052631579</v>
      </c>
      <c r="Z1594" s="37" t="n">
        <f aca="false">IFERROR(J1594-Y1594,"")</f>
        <v>-0.0348154645873944</v>
      </c>
      <c r="AA1594" s="38" t="n">
        <f aca="false">IFERROR(INDEX('Season Counts'!$K$2:$K$740,$AF1594)/INDEX('Season Counts'!$J$2:$J$740,$AF1594),"")</f>
        <v>0.244218316373728</v>
      </c>
      <c r="AB1594" s="41" t="n">
        <f aca="false">IFERROR(R1594-AA1594,"")</f>
        <v>-0.000170697326108998</v>
      </c>
      <c r="AC1594" s="39" t="n">
        <f aca="false">IFERROR(INDEX('Season Counts'!$AG$2:$AG$740,$AF1594)/INDEX('Season Counts'!$AF$2:$AF$740,$AF1594),"")</f>
        <v>73.156855345912</v>
      </c>
      <c r="AD1594" s="40" t="n">
        <f aca="false">IFERROR(V1594-AC1594,"")</f>
        <v>0.0776770281887735</v>
      </c>
      <c r="AE1594" s="4" t="str">
        <f aca="false">IF(D1594&lt;Guide!$C$21,"Low PA",IF(TRIM(IF(ISNUMBER(AD1594),IF(N(AD1594)&lt;=-Guide!$C$24,"▼ Bat Speed  ",IF(N(AD1594)&gt;=Guide!$C$24,"▲ Bat Speed  ","")),"")&amp;IF(N(Z1594)&gt;=Guide!$C$22,"▲ Contact  ","")&amp;IF(N(Z1594)&lt;=-Guide!$C$22,"▼ Contact  ","")&amp;IF(N(AB1594)&gt;=Guide!$C$23,"▲ Chase  ","")&amp;IF(N(AB1594)&lt;=-Guide!$C$23,"▼ Chase  ",""))="","Stable",TRIM(IF(ISNUMBER(AD1594),IF(N(AD1594)&lt;=-Guide!$C$24,"▼ Bat Speed  ",IF(N(AD1594)&gt;=Guide!$C$24,"▲ Bat Speed  ","")),"")&amp;IF(N(Z1594)&gt;=Guide!$C$22,"▲ Contact  ","")&amp;IF(N(Z1594)&lt;=-Guide!$C$22,"▼ Contact  ","")&amp;IF(N(AB1594)&gt;=Guide!$C$23,"▲ Chase  ","")&amp;IF(N(AB1594)&lt;=-Guide!$C$23,"▼ Chase  ",""))))</f>
        <v>Stable</v>
      </c>
      <c r="AF1594" s="35" t="n">
        <f aca="false">MATCH(Counts!A1594,'Season Counts'!$A$2:$A$740,0)</f>
        <v>407</v>
      </c>
    </row>
    <row r="1595" customFormat="false" ht="15" hidden="false" customHeight="false" outlineLevel="0" collapsed="false">
      <c r="A1595" s="34" t="str">
        <f aca="false">Counts!B1595</f>
        <v>MIL</v>
      </c>
      <c r="B1595" s="5" t="str">
        <f aca="false">Counts!C1595</f>
        <v>Joey Ortiz</v>
      </c>
      <c r="C1595" s="34" t="str">
        <f aca="false">Counts!F1595</f>
        <v>Mar-Apr</v>
      </c>
      <c r="D1595" s="35" t="n">
        <f aca="false">IFERROR(Counts!P1595,"")</f>
        <v>76</v>
      </c>
      <c r="E1595" s="36" t="n">
        <f aca="false">IFERROR(Counts!R1595/Counts!Q1595,"")</f>
        <v>0.196969696969697</v>
      </c>
      <c r="F1595" s="36" t="n">
        <f aca="false">IFERROR((Counts!R1595+Counts!V1595+Counts!W1595)/(Counts!Q1595+Counts!V1595+Counts!W1595+Counts!X1595),"")</f>
        <v>0.283783783783784</v>
      </c>
      <c r="G1595" s="36" t="n">
        <f aca="false">IFERROR((Counts!R1595+Counts!S1595+2*Counts!T1595+3*Counts!U1595)/Counts!Q1595,"")</f>
        <v>0.196969696969697</v>
      </c>
      <c r="H1595" s="35" t="n">
        <f aca="false">IFERROR(Counts!U1595,"")</f>
        <v>0</v>
      </c>
      <c r="I1595" s="36" t="n">
        <f aca="false">IFERROR(Counts!Z1595/Counts!AA1595,"")</f>
        <v>0.233783783783784</v>
      </c>
      <c r="J1595" s="36" t="n">
        <f aca="false">IFERROR(Counts!AB1595/Counts!AA1595,"")</f>
        <v>0.257108108108108</v>
      </c>
      <c r="K1595" s="37" t="n">
        <f aca="false">IFERROR((Counts!AB1595-Counts!Z1595)/Counts!AA1595,"")</f>
        <v>0.0233243243243243</v>
      </c>
      <c r="L1595" s="38" t="n">
        <f aca="false">IFERROR(Counts!Y1595/Counts!P1595,"")</f>
        <v>0.210526315789474</v>
      </c>
      <c r="M1595" s="38" t="n">
        <f aca="false">IFERROR(Counts!V1595/Counts!P1595,"")</f>
        <v>0.105263157894737</v>
      </c>
      <c r="N1595" s="38" t="n">
        <f aca="false">IFERROR(Counts!AD1595/Counts!AC1595,"")</f>
        <v>0.0384615384615385</v>
      </c>
      <c r="O1595" s="38" t="n">
        <f aca="false">IFERROR(Counts!AE1595/Counts!AC1595,"")</f>
        <v>0.326923076923077</v>
      </c>
      <c r="P1595" s="39" t="n">
        <f aca="false">IFERROR(Counts!AG1595/Counts!AF1595,"")</f>
        <v>83.475</v>
      </c>
      <c r="Q1595" s="38" t="n">
        <f aca="false">IFERROR(Counts!AH1595/Counts!AC1595,"")</f>
        <v>0.173076923076923</v>
      </c>
      <c r="R1595" s="38" t="n">
        <f aca="false">IFERROR(Counts!N1595/Counts!M1595,"")</f>
        <v>0.335443037974684</v>
      </c>
      <c r="S1595" s="38" t="n">
        <f aca="false">IFERROR(Counts!K1595/Counts!J1595,"")</f>
        <v>0.535211267605634</v>
      </c>
      <c r="T1595" s="38" t="n">
        <f aca="false">IFERROR(Counts!I1595/Counts!H1595,"")</f>
        <v>0.155038759689922</v>
      </c>
      <c r="U1595" s="38" t="n">
        <f aca="false">IFERROR(1-Counts!L1595/Counts!K1595,"")</f>
        <v>0.93421052631579</v>
      </c>
      <c r="V1595" s="39" t="n">
        <f aca="false">IFERROR(Counts!AJ1595/Counts!AI1595,"")</f>
        <v>71.5971698113208</v>
      </c>
      <c r="W1595" s="38" t="n">
        <f aca="false">IFERROR(Counts!AK1595/Counts!AI1595,"")</f>
        <v>0.188679245283019</v>
      </c>
      <c r="X1595" s="40" t="n">
        <f aca="false">IFERROR(Counts!O1595,"")</f>
        <v>-5.17</v>
      </c>
      <c r="Y1595" s="36" t="n">
        <f aca="false">IFERROR(INDEX('Season Counts'!$Y$2:$Y$740,$AF1595)/INDEX('Season Counts'!$X$2:$X$740,$AF1595),"")</f>
        <v>0.296734793187348</v>
      </c>
      <c r="Z1595" s="37" t="n">
        <f aca="false">IFERROR(J1595-Y1595,"")</f>
        <v>-0.0396266850792398</v>
      </c>
      <c r="AA1595" s="38" t="n">
        <f aca="false">IFERROR(INDEX('Season Counts'!$K$2:$K$740,$AF1595)/INDEX('Season Counts'!$J$2:$J$740,$AF1595),"")</f>
        <v>0.327649208282582</v>
      </c>
      <c r="AB1595" s="41" t="n">
        <f aca="false">IFERROR(R1595-AA1595,"")</f>
        <v>0.00779382969210135</v>
      </c>
      <c r="AC1595" s="39" t="n">
        <f aca="false">IFERROR(INDEX('Season Counts'!$AG$2:$AG$740,$AF1595)/INDEX('Season Counts'!$AF$2:$AF$740,$AF1595),"")</f>
        <v>73.3361111111111</v>
      </c>
      <c r="AD1595" s="40" t="n">
        <f aca="false">IFERROR(V1595-AC1595,"")</f>
        <v>-1.73894129979035</v>
      </c>
      <c r="AE1595" s="4" t="str">
        <f aca="false">IF(D1595&lt;Guide!$C$21,"Low PA",IF(TRIM(IF(ISNUMBER(AD1595),IF(N(AD1595)&lt;=-Guide!$C$24,"▼ Bat Speed  ",IF(N(AD1595)&gt;=Guide!$C$24,"▲ Bat Speed  ","")),"")&amp;IF(N(Z1595)&gt;=Guide!$C$22,"▲ Contact  ","")&amp;IF(N(Z1595)&lt;=-Guide!$C$22,"▼ Contact  ","")&amp;IF(N(AB1595)&gt;=Guide!$C$23,"▲ Chase  ","")&amp;IF(N(AB1595)&lt;=-Guide!$C$23,"▼ Chase  ",""))="","Stable",TRIM(IF(ISNUMBER(AD1595),IF(N(AD1595)&lt;=-Guide!$C$24,"▼ Bat Speed  ",IF(N(AD1595)&gt;=Guide!$C$24,"▲ Bat Speed  ","")),"")&amp;IF(N(Z1595)&gt;=Guide!$C$22,"▲ Contact  ","")&amp;IF(N(Z1595)&lt;=-Guide!$C$22,"▼ Contact  ","")&amp;IF(N(AB1595)&gt;=Guide!$C$23,"▲ Chase  ","")&amp;IF(N(AB1595)&lt;=-Guide!$C$23,"▼ Chase  ",""))))</f>
        <v>▼ Bat Speed</v>
      </c>
      <c r="AF1595" s="35" t="n">
        <f aca="false">MATCH(Counts!A1595,'Season Counts'!$A$2:$A$740,0)</f>
        <v>408</v>
      </c>
    </row>
    <row r="1596" customFormat="false" ht="15" hidden="false" customHeight="false" outlineLevel="0" collapsed="false">
      <c r="A1596" s="34" t="str">
        <f aca="false">Counts!B1596</f>
        <v>MIL</v>
      </c>
      <c r="B1596" s="5" t="str">
        <f aca="false">Counts!C1596</f>
        <v>Joey Ortiz</v>
      </c>
      <c r="C1596" s="34" t="str">
        <f aca="false">Counts!F1596</f>
        <v>May</v>
      </c>
      <c r="D1596" s="35" t="n">
        <f aca="false">IFERROR(Counts!P1596,"")</f>
        <v>63</v>
      </c>
      <c r="E1596" s="36" t="n">
        <f aca="false">IFERROR(Counts!R1596/Counts!Q1596,"")</f>
        <v>0.176470588235294</v>
      </c>
      <c r="F1596" s="36" t="n">
        <f aca="false">IFERROR((Counts!R1596+Counts!V1596+Counts!W1596)/(Counts!Q1596+Counts!V1596+Counts!W1596+Counts!X1596),"")</f>
        <v>0.290322580645161</v>
      </c>
      <c r="G1596" s="36" t="n">
        <f aca="false">IFERROR((Counts!R1596+Counts!S1596+2*Counts!T1596+3*Counts!U1596)/Counts!Q1596,"")</f>
        <v>0.274509803921569</v>
      </c>
      <c r="H1596" s="35" t="n">
        <f aca="false">IFERROR(Counts!U1596,"")</f>
        <v>1</v>
      </c>
      <c r="I1596" s="36" t="n">
        <f aca="false">IFERROR(Counts!Z1596/Counts!AA1596,"")</f>
        <v>0.261290322580645</v>
      </c>
      <c r="J1596" s="36" t="n">
        <f aca="false">IFERROR(Counts!AB1596/Counts!AA1596,"")</f>
        <v>0.321822580645161</v>
      </c>
      <c r="K1596" s="37" t="n">
        <f aca="false">IFERROR((Counts!AB1596-Counts!Z1596)/Counts!AA1596,"")</f>
        <v>0.0605322580645161</v>
      </c>
      <c r="L1596" s="38" t="n">
        <f aca="false">IFERROR(Counts!Y1596/Counts!P1596,"")</f>
        <v>0.126984126984127</v>
      </c>
      <c r="M1596" s="38" t="n">
        <f aca="false">IFERROR(Counts!V1596/Counts!P1596,"")</f>
        <v>0.142857142857143</v>
      </c>
      <c r="N1596" s="38" t="n">
        <f aca="false">IFERROR(Counts!AD1596/Counts!AC1596,"")</f>
        <v>0.0217391304347826</v>
      </c>
      <c r="O1596" s="38" t="n">
        <f aca="false">IFERROR(Counts!AE1596/Counts!AC1596,"")</f>
        <v>0.347826086956522</v>
      </c>
      <c r="P1596" s="39" t="n">
        <f aca="false">IFERROR(Counts!AG1596/Counts!AF1596,"")</f>
        <v>84.7413043478261</v>
      </c>
      <c r="Q1596" s="38" t="n">
        <f aca="false">IFERROR(Counts!AH1596/Counts!AC1596,"")</f>
        <v>0.260869565217391</v>
      </c>
      <c r="R1596" s="38" t="n">
        <f aca="false">IFERROR(Counts!N1596/Counts!M1596,"")</f>
        <v>0.257575757575758</v>
      </c>
      <c r="S1596" s="38" t="n">
        <f aca="false">IFERROR(Counts!K1596/Counts!J1596,"")</f>
        <v>0.56140350877193</v>
      </c>
      <c r="T1596" s="38" t="n">
        <f aca="false">IFERROR(Counts!I1596/Counts!H1596,"")</f>
        <v>0.173469387755102</v>
      </c>
      <c r="U1596" s="38" t="n">
        <f aca="false">IFERROR(1-Counts!L1596/Counts!K1596,"")</f>
        <v>0.890625</v>
      </c>
      <c r="V1596" s="39" t="n">
        <f aca="false">IFERROR(Counts!AJ1596/Counts!AI1596,"")</f>
        <v>72.8954545454545</v>
      </c>
      <c r="W1596" s="38" t="n">
        <f aca="false">IFERROR(Counts!AK1596/Counts!AI1596,"")</f>
        <v>0.272727272727273</v>
      </c>
      <c r="X1596" s="40" t="n">
        <f aca="false">IFERROR(Counts!O1596,"")</f>
        <v>-3.622</v>
      </c>
      <c r="Y1596" s="36" t="n">
        <f aca="false">IFERROR(INDEX('Season Counts'!$Y$2:$Y$740,$AF1596)/INDEX('Season Counts'!$X$2:$X$740,$AF1596),"")</f>
        <v>0.296734793187348</v>
      </c>
      <c r="Z1596" s="37" t="n">
        <f aca="false">IFERROR(J1596-Y1596,"")</f>
        <v>0.0250877874578134</v>
      </c>
      <c r="AA1596" s="38" t="n">
        <f aca="false">IFERROR(INDEX('Season Counts'!$K$2:$K$740,$AF1596)/INDEX('Season Counts'!$J$2:$J$740,$AF1596),"")</f>
        <v>0.327649208282582</v>
      </c>
      <c r="AB1596" s="41" t="n">
        <f aca="false">IFERROR(R1596-AA1596,"")</f>
        <v>-0.0700734507068246</v>
      </c>
      <c r="AC1596" s="39" t="n">
        <f aca="false">IFERROR(INDEX('Season Counts'!$AG$2:$AG$740,$AF1596)/INDEX('Season Counts'!$AF$2:$AF$740,$AF1596),"")</f>
        <v>73.3361111111111</v>
      </c>
      <c r="AD1596" s="40" t="n">
        <f aca="false">IFERROR(V1596-AC1596,"")</f>
        <v>-0.440656565656568</v>
      </c>
      <c r="AE1596" s="4" t="str">
        <f aca="false">IF(D1596&lt;Guide!$C$21,"Low PA",IF(TRIM(IF(ISNUMBER(AD1596),IF(N(AD1596)&lt;=-Guide!$C$24,"▼ Bat Speed  ",IF(N(AD1596)&gt;=Guide!$C$24,"▲ Bat Speed  ","")),"")&amp;IF(N(Z1596)&gt;=Guide!$C$22,"▲ Contact  ","")&amp;IF(N(Z1596)&lt;=-Guide!$C$22,"▼ Contact  ","")&amp;IF(N(AB1596)&gt;=Guide!$C$23,"▲ Chase  ","")&amp;IF(N(AB1596)&lt;=-Guide!$C$23,"▼ Chase  ",""))="","Stable",TRIM(IF(ISNUMBER(AD1596),IF(N(AD1596)&lt;=-Guide!$C$24,"▼ Bat Speed  ",IF(N(AD1596)&gt;=Guide!$C$24,"▲ Bat Speed  ","")),"")&amp;IF(N(Z1596)&gt;=Guide!$C$22,"▲ Contact  ","")&amp;IF(N(Z1596)&lt;=-Guide!$C$22,"▼ Contact  ","")&amp;IF(N(AB1596)&gt;=Guide!$C$23,"▲ Chase  ","")&amp;IF(N(AB1596)&lt;=-Guide!$C$23,"▼ Chase  ",""))))</f>
        <v>▼ Chase</v>
      </c>
      <c r="AF1596" s="35" t="n">
        <f aca="false">MATCH(Counts!A1596,'Season Counts'!$A$2:$A$740,0)</f>
        <v>408</v>
      </c>
    </row>
    <row r="1597" customFormat="false" ht="15" hidden="false" customHeight="false" outlineLevel="0" collapsed="false">
      <c r="A1597" s="34" t="str">
        <f aca="false">Counts!B1597</f>
        <v>MIL</v>
      </c>
      <c r="B1597" s="5" t="str">
        <f aca="false">Counts!C1597</f>
        <v>Joey Ortiz</v>
      </c>
      <c r="C1597" s="34" t="str">
        <f aca="false">Counts!F1597</f>
        <v>Jun</v>
      </c>
      <c r="D1597" s="35" t="n">
        <f aca="false">IFERROR(Counts!P1597,"")</f>
        <v>60</v>
      </c>
      <c r="E1597" s="36" t="n">
        <f aca="false">IFERROR(Counts!R1597/Counts!Q1597,"")</f>
        <v>0.25</v>
      </c>
      <c r="F1597" s="36" t="n">
        <f aca="false">IFERROR((Counts!R1597+Counts!V1597+Counts!W1597)/(Counts!Q1597+Counts!V1597+Counts!W1597+Counts!X1597),"")</f>
        <v>0.283333333333333</v>
      </c>
      <c r="G1597" s="36" t="n">
        <f aca="false">IFERROR((Counts!R1597+Counts!S1597+2*Counts!T1597+3*Counts!U1597)/Counts!Q1597,"")</f>
        <v>0.357142857142857</v>
      </c>
      <c r="H1597" s="35" t="n">
        <f aca="false">IFERROR(Counts!U1597,"")</f>
        <v>1</v>
      </c>
      <c r="I1597" s="36" t="n">
        <f aca="false">IFERROR(Counts!Z1597/Counts!AA1597,"")</f>
        <v>0.280833333333333</v>
      </c>
      <c r="J1597" s="36" t="n">
        <f aca="false">IFERROR(Counts!AB1597/Counts!AA1597,"")</f>
        <v>0.294016666666667</v>
      </c>
      <c r="K1597" s="37" t="n">
        <f aca="false">IFERROR((Counts!AB1597-Counts!Z1597)/Counts!AA1597,"")</f>
        <v>0.0131833333333333</v>
      </c>
      <c r="L1597" s="38" t="n">
        <f aca="false">IFERROR(Counts!Y1597/Counts!P1597,"")</f>
        <v>0.216666666666667</v>
      </c>
      <c r="M1597" s="38" t="n">
        <f aca="false">IFERROR(Counts!V1597/Counts!P1597,"")</f>
        <v>0.05</v>
      </c>
      <c r="N1597" s="38" t="n">
        <f aca="false">IFERROR(Counts!AD1597/Counts!AC1597,"")</f>
        <v>0.0454545454545455</v>
      </c>
      <c r="O1597" s="38" t="n">
        <f aca="false">IFERROR(Counts!AE1597/Counts!AC1597,"")</f>
        <v>0.295454545454545</v>
      </c>
      <c r="P1597" s="39" t="n">
        <f aca="false">IFERROR(Counts!AG1597/Counts!AF1597,"")</f>
        <v>89.2113636363636</v>
      </c>
      <c r="Q1597" s="38" t="n">
        <f aca="false">IFERROR(Counts!AH1597/Counts!AC1597,"")</f>
        <v>0.340909090909091</v>
      </c>
      <c r="R1597" s="38" t="n">
        <f aca="false">IFERROR(Counts!N1597/Counts!M1597,"")</f>
        <v>0.342857142857143</v>
      </c>
      <c r="S1597" s="38" t="n">
        <f aca="false">IFERROR(Counts!K1597/Counts!J1597,"")</f>
        <v>0.605263157894737</v>
      </c>
      <c r="T1597" s="38" t="n">
        <f aca="false">IFERROR(Counts!I1597/Counts!H1597,"")</f>
        <v>0.219047619047619</v>
      </c>
      <c r="U1597" s="38" t="n">
        <f aca="false">IFERROR(1-Counts!L1597/Counts!K1597,"")</f>
        <v>0.884057971014493</v>
      </c>
      <c r="V1597" s="39" t="n">
        <f aca="false">IFERROR(Counts!AJ1597/Counts!AI1597,"")</f>
        <v>73.1879518072289</v>
      </c>
      <c r="W1597" s="38" t="n">
        <f aca="false">IFERROR(Counts!AK1597/Counts!AI1597,"")</f>
        <v>0.265060240963855</v>
      </c>
      <c r="X1597" s="40" t="n">
        <f aca="false">IFERROR(Counts!O1597,"")</f>
        <v>-2.977</v>
      </c>
      <c r="Y1597" s="36" t="n">
        <f aca="false">IFERROR(INDEX('Season Counts'!$Y$2:$Y$740,$AF1597)/INDEX('Season Counts'!$X$2:$X$740,$AF1597),"")</f>
        <v>0.296734793187348</v>
      </c>
      <c r="Z1597" s="37" t="n">
        <f aca="false">IFERROR(J1597-Y1597,"")</f>
        <v>-0.00271812652068126</v>
      </c>
      <c r="AA1597" s="38" t="n">
        <f aca="false">IFERROR(INDEX('Season Counts'!$K$2:$K$740,$AF1597)/INDEX('Season Counts'!$J$2:$J$740,$AF1597),"")</f>
        <v>0.327649208282582</v>
      </c>
      <c r="AB1597" s="41" t="n">
        <f aca="false">IFERROR(R1597-AA1597,"")</f>
        <v>0.0152079345745607</v>
      </c>
      <c r="AC1597" s="39" t="n">
        <f aca="false">IFERROR(INDEX('Season Counts'!$AG$2:$AG$740,$AF1597)/INDEX('Season Counts'!$AF$2:$AF$740,$AF1597),"")</f>
        <v>73.3361111111111</v>
      </c>
      <c r="AD1597" s="40" t="n">
        <f aca="false">IFERROR(V1597-AC1597,"")</f>
        <v>-0.148159303882196</v>
      </c>
      <c r="AE1597" s="4" t="str">
        <f aca="false">IF(D1597&lt;Guide!$C$21,"Low PA",IF(TRIM(IF(ISNUMBER(AD1597),IF(N(AD1597)&lt;=-Guide!$C$24,"▼ Bat Speed  ",IF(N(AD1597)&gt;=Guide!$C$24,"▲ Bat Speed  ","")),"")&amp;IF(N(Z1597)&gt;=Guide!$C$22,"▲ Contact  ","")&amp;IF(N(Z1597)&lt;=-Guide!$C$22,"▼ Contact  ","")&amp;IF(N(AB1597)&gt;=Guide!$C$23,"▲ Chase  ","")&amp;IF(N(AB1597)&lt;=-Guide!$C$23,"▼ Chase  ",""))="","Stable",TRIM(IF(ISNUMBER(AD1597),IF(N(AD1597)&lt;=-Guide!$C$24,"▼ Bat Speed  ",IF(N(AD1597)&gt;=Guide!$C$24,"▲ Bat Speed  ","")),"")&amp;IF(N(Z1597)&gt;=Guide!$C$22,"▲ Contact  ","")&amp;IF(N(Z1597)&lt;=-Guide!$C$22,"▼ Contact  ","")&amp;IF(N(AB1597)&gt;=Guide!$C$23,"▲ Chase  ","")&amp;IF(N(AB1597)&lt;=-Guide!$C$23,"▼ Chase  ",""))))</f>
        <v>Stable</v>
      </c>
      <c r="AF1597" s="35" t="n">
        <f aca="false">MATCH(Counts!A1597,'Season Counts'!$A$2:$A$740,0)</f>
        <v>408</v>
      </c>
    </row>
    <row r="1598" customFormat="false" ht="15" hidden="false" customHeight="false" outlineLevel="0" collapsed="false">
      <c r="A1598" s="34" t="str">
        <f aca="false">Counts!B1598</f>
        <v>MIL</v>
      </c>
      <c r="B1598" s="5" t="str">
        <f aca="false">Counts!C1598</f>
        <v>Joey Ortiz</v>
      </c>
      <c r="C1598" s="34" t="str">
        <f aca="false">Counts!F1598</f>
        <v>Jul</v>
      </c>
      <c r="D1598" s="35" t="n">
        <f aca="false">IFERROR(Counts!P1598,"")</f>
        <v>74</v>
      </c>
      <c r="E1598" s="36" t="n">
        <f aca="false">IFERROR(Counts!R1598/Counts!Q1598,"")</f>
        <v>0.308823529411765</v>
      </c>
      <c r="F1598" s="36" t="n">
        <f aca="false">IFERROR((Counts!R1598+Counts!V1598+Counts!W1598)/(Counts!Q1598+Counts!V1598+Counts!W1598+Counts!X1598),"")</f>
        <v>0.356164383561644</v>
      </c>
      <c r="G1598" s="36" t="n">
        <f aca="false">IFERROR((Counts!R1598+Counts!S1598+2*Counts!T1598+3*Counts!U1598)/Counts!Q1598,"")</f>
        <v>0.573529411764706</v>
      </c>
      <c r="H1598" s="35" t="n">
        <f aca="false">IFERROR(Counts!U1598,"")</f>
        <v>3</v>
      </c>
      <c r="I1598" s="36" t="n">
        <f aca="false">IFERROR(Counts!Z1598/Counts!AA1598,"")</f>
        <v>0.395205479452055</v>
      </c>
      <c r="J1598" s="36" t="n">
        <f aca="false">IFERROR(Counts!AB1598/Counts!AA1598,"")</f>
        <v>0.337191780821918</v>
      </c>
      <c r="K1598" s="37" t="n">
        <f aca="false">IFERROR((Counts!AB1598-Counts!Z1598)/Counts!AA1598,"")</f>
        <v>-0.058013698630137</v>
      </c>
      <c r="L1598" s="38" t="n">
        <f aca="false">IFERROR(Counts!Y1598/Counts!P1598,"")</f>
        <v>0.162162162162162</v>
      </c>
      <c r="M1598" s="38" t="n">
        <f aca="false">IFERROR(Counts!V1598/Counts!P1598,"")</f>
        <v>0.0675675675675676</v>
      </c>
      <c r="N1598" s="38" t="n">
        <f aca="false">IFERROR(Counts!AD1598/Counts!AC1598,"")</f>
        <v>0.0526315789473684</v>
      </c>
      <c r="O1598" s="38" t="n">
        <f aca="false">IFERROR(Counts!AE1598/Counts!AC1598,"")</f>
        <v>0.421052631578947</v>
      </c>
      <c r="P1598" s="39" t="n">
        <f aca="false">IFERROR(Counts!AG1598/Counts!AF1598,"")</f>
        <v>86.6982456140351</v>
      </c>
      <c r="Q1598" s="38" t="n">
        <f aca="false">IFERROR(Counts!AH1598/Counts!AC1598,"")</f>
        <v>0.403508771929825</v>
      </c>
      <c r="R1598" s="38" t="n">
        <f aca="false">IFERROR(Counts!N1598/Counts!M1598,"")</f>
        <v>0.289855072463768</v>
      </c>
      <c r="S1598" s="38" t="n">
        <f aca="false">IFERROR(Counts!K1598/Counts!J1598,"")</f>
        <v>0.614864864864865</v>
      </c>
      <c r="T1598" s="38" t="n">
        <f aca="false">IFERROR(Counts!I1598/Counts!H1598,"")</f>
        <v>0.129770992366412</v>
      </c>
      <c r="U1598" s="38" t="n">
        <f aca="false">IFERROR(1-Counts!L1598/Counts!K1598,"")</f>
        <v>0.923076923076923</v>
      </c>
      <c r="V1598" s="39" t="n">
        <f aca="false">IFERROR(Counts!AJ1598/Counts!AI1598,"")</f>
        <v>74.2026548672566</v>
      </c>
      <c r="W1598" s="38" t="n">
        <f aca="false">IFERROR(Counts!AK1598/Counts!AI1598,"")</f>
        <v>0.486725663716814</v>
      </c>
      <c r="X1598" s="40" t="n">
        <f aca="false">IFERROR(Counts!O1598,"")</f>
        <v>3.322</v>
      </c>
      <c r="Y1598" s="36" t="n">
        <f aca="false">IFERROR(INDEX('Season Counts'!$Y$2:$Y$740,$AF1598)/INDEX('Season Counts'!$X$2:$X$740,$AF1598),"")</f>
        <v>0.296734793187348</v>
      </c>
      <c r="Z1598" s="37" t="n">
        <f aca="false">IFERROR(J1598-Y1598,"")</f>
        <v>0.0404569876345699</v>
      </c>
      <c r="AA1598" s="38" t="n">
        <f aca="false">IFERROR(INDEX('Season Counts'!$K$2:$K$740,$AF1598)/INDEX('Season Counts'!$J$2:$J$740,$AF1598),"")</f>
        <v>0.327649208282582</v>
      </c>
      <c r="AB1598" s="41" t="n">
        <f aca="false">IFERROR(R1598-AA1598,"")</f>
        <v>-0.0377941358188141</v>
      </c>
      <c r="AC1598" s="39" t="n">
        <f aca="false">IFERROR(INDEX('Season Counts'!$AG$2:$AG$740,$AF1598)/INDEX('Season Counts'!$AF$2:$AF$740,$AF1598),"")</f>
        <v>73.3361111111111</v>
      </c>
      <c r="AD1598" s="40" t="n">
        <f aca="false">IFERROR(V1598-AC1598,"")</f>
        <v>0.866543756145532</v>
      </c>
      <c r="AE1598" s="4" t="str">
        <f aca="false">IF(D1598&lt;Guide!$C$21,"Low PA",IF(TRIM(IF(ISNUMBER(AD1598),IF(N(AD1598)&lt;=-Guide!$C$24,"▼ Bat Speed  ",IF(N(AD1598)&gt;=Guide!$C$24,"▲ Bat Speed  ","")),"")&amp;IF(N(Z1598)&gt;=Guide!$C$22,"▲ Contact  ","")&amp;IF(N(Z1598)&lt;=-Guide!$C$22,"▼ Contact  ","")&amp;IF(N(AB1598)&gt;=Guide!$C$23,"▲ Chase  ","")&amp;IF(N(AB1598)&lt;=-Guide!$C$23,"▼ Chase  ",""))="","Stable",TRIM(IF(ISNUMBER(AD1598),IF(N(AD1598)&lt;=-Guide!$C$24,"▼ Bat Speed  ",IF(N(AD1598)&gt;=Guide!$C$24,"▲ Bat Speed  ","")),"")&amp;IF(N(Z1598)&gt;=Guide!$C$22,"▲ Contact  ","")&amp;IF(N(Z1598)&lt;=-Guide!$C$22,"▼ Contact  ","")&amp;IF(N(AB1598)&gt;=Guide!$C$23,"▲ Chase  ","")&amp;IF(N(AB1598)&lt;=-Guide!$C$23,"▼ Chase  ",""))))</f>
        <v>▲ Contact</v>
      </c>
      <c r="AF1598" s="35" t="n">
        <f aca="false">MATCH(Counts!A1598,'Season Counts'!$A$2:$A$740,0)</f>
        <v>408</v>
      </c>
    </row>
    <row r="1599" customFormat="false" ht="15" hidden="false" customHeight="false" outlineLevel="0" collapsed="false">
      <c r="A1599" s="34" t="str">
        <f aca="false">Counts!B1599</f>
        <v>MIL</v>
      </c>
      <c r="B1599" s="5" t="str">
        <f aca="false">Counts!C1599</f>
        <v>Joey Ortiz</v>
      </c>
      <c r="C1599" s="34" t="str">
        <f aca="false">Counts!F1599</f>
        <v>Aug</v>
      </c>
      <c r="D1599" s="35" t="n">
        <f aca="false">IFERROR(Counts!P1599,"")</f>
        <v>72</v>
      </c>
      <c r="E1599" s="36" t="n">
        <f aca="false">IFERROR(Counts!R1599/Counts!Q1599,"")</f>
        <v>0.3125</v>
      </c>
      <c r="F1599" s="36" t="n">
        <f aca="false">IFERROR((Counts!R1599+Counts!V1599+Counts!W1599)/(Counts!Q1599+Counts!V1599+Counts!W1599+Counts!X1599),"")</f>
        <v>0.361111111111111</v>
      </c>
      <c r="G1599" s="36" t="n">
        <f aca="false">IFERROR((Counts!R1599+Counts!S1599+2*Counts!T1599+3*Counts!U1599)/Counts!Q1599,"")</f>
        <v>0.46875</v>
      </c>
      <c r="H1599" s="35" t="n">
        <f aca="false">IFERROR(Counts!U1599,"")</f>
        <v>2</v>
      </c>
      <c r="I1599" s="36" t="n">
        <f aca="false">IFERROR(Counts!Z1599/Counts!AA1599,"")</f>
        <v>0.358333333333333</v>
      </c>
      <c r="J1599" s="36" t="n">
        <f aca="false">IFERROR(Counts!AB1599/Counts!AA1599,"")</f>
        <v>0.274388888888889</v>
      </c>
      <c r="K1599" s="37" t="n">
        <f aca="false">IFERROR((Counts!AB1599-Counts!Z1599)/Counts!AA1599,"")</f>
        <v>-0.0839444444444445</v>
      </c>
      <c r="L1599" s="38" t="n">
        <f aca="false">IFERROR(Counts!Y1599/Counts!P1599,"")</f>
        <v>0.208333333333333</v>
      </c>
      <c r="M1599" s="38" t="n">
        <f aca="false">IFERROR(Counts!V1599/Counts!P1599,"")</f>
        <v>0.0833333333333333</v>
      </c>
      <c r="N1599" s="38" t="n">
        <f aca="false">IFERROR(Counts!AD1599/Counts!AC1599,"")</f>
        <v>0.0588235294117647</v>
      </c>
      <c r="O1599" s="38" t="n">
        <f aca="false">IFERROR(Counts!AE1599/Counts!AC1599,"")</f>
        <v>0.411764705882353</v>
      </c>
      <c r="P1599" s="39" t="n">
        <f aca="false">IFERROR(Counts!AG1599/Counts!AF1599,"")</f>
        <v>89.1627450980392</v>
      </c>
      <c r="Q1599" s="38" t="n">
        <f aca="false">IFERROR(Counts!AH1599/Counts!AC1599,"")</f>
        <v>0.235294117647059</v>
      </c>
      <c r="R1599" s="38" t="n">
        <f aca="false">IFERROR(Counts!N1599/Counts!M1599,"")</f>
        <v>0.340136054421769</v>
      </c>
      <c r="S1599" s="38" t="n">
        <f aca="false">IFERROR(Counts!K1599/Counts!J1599,"")</f>
        <v>0.584507042253521</v>
      </c>
      <c r="T1599" s="38" t="n">
        <f aca="false">IFERROR(Counts!I1599/Counts!H1599,"")</f>
        <v>0.18796992481203</v>
      </c>
      <c r="U1599" s="38" t="n">
        <f aca="false">IFERROR(1-Counts!L1599/Counts!K1599,"")</f>
        <v>0.963855421686747</v>
      </c>
      <c r="V1599" s="39" t="n">
        <f aca="false">IFERROR(Counts!AJ1599/Counts!AI1599,"")</f>
        <v>73.672972972973</v>
      </c>
      <c r="W1599" s="38" t="n">
        <f aca="false">IFERROR(Counts!AK1599/Counts!AI1599,"")</f>
        <v>0.387387387387387</v>
      </c>
      <c r="X1599" s="40" t="n">
        <f aca="false">IFERROR(Counts!O1599,"")</f>
        <v>3.158</v>
      </c>
      <c r="Y1599" s="36" t="n">
        <f aca="false">IFERROR(INDEX('Season Counts'!$Y$2:$Y$740,$AF1599)/INDEX('Season Counts'!$X$2:$X$740,$AF1599),"")</f>
        <v>0.296734793187348</v>
      </c>
      <c r="Z1599" s="37" t="n">
        <f aca="false">IFERROR(J1599-Y1599,"")</f>
        <v>-0.022345904298459</v>
      </c>
      <c r="AA1599" s="38" t="n">
        <f aca="false">IFERROR(INDEX('Season Counts'!$K$2:$K$740,$AF1599)/INDEX('Season Counts'!$J$2:$J$740,$AF1599),"")</f>
        <v>0.327649208282582</v>
      </c>
      <c r="AB1599" s="41" t="n">
        <f aca="false">IFERROR(R1599-AA1599,"")</f>
        <v>0.0124868461391865</v>
      </c>
      <c r="AC1599" s="39" t="n">
        <f aca="false">IFERROR(INDEX('Season Counts'!$AG$2:$AG$740,$AF1599)/INDEX('Season Counts'!$AF$2:$AF$740,$AF1599),"")</f>
        <v>73.3361111111111</v>
      </c>
      <c r="AD1599" s="40" t="n">
        <f aca="false">IFERROR(V1599-AC1599,"")</f>
        <v>0.336861861861863</v>
      </c>
      <c r="AE1599" s="4" t="str">
        <f aca="false">IF(D1599&lt;Guide!$C$21,"Low PA",IF(TRIM(IF(ISNUMBER(AD1599),IF(N(AD1599)&lt;=-Guide!$C$24,"▼ Bat Speed  ",IF(N(AD1599)&gt;=Guide!$C$24,"▲ Bat Speed  ","")),"")&amp;IF(N(Z1599)&gt;=Guide!$C$22,"▲ Contact  ","")&amp;IF(N(Z1599)&lt;=-Guide!$C$22,"▼ Contact  ","")&amp;IF(N(AB1599)&gt;=Guide!$C$23,"▲ Chase  ","")&amp;IF(N(AB1599)&lt;=-Guide!$C$23,"▼ Chase  ",""))="","Stable",TRIM(IF(ISNUMBER(AD1599),IF(N(AD1599)&lt;=-Guide!$C$24,"▼ Bat Speed  ",IF(N(AD1599)&gt;=Guide!$C$24,"▲ Bat Speed  ","")),"")&amp;IF(N(Z1599)&gt;=Guide!$C$22,"▲ Contact  ","")&amp;IF(N(Z1599)&lt;=-Guide!$C$22,"▼ Contact  ","")&amp;IF(N(AB1599)&gt;=Guide!$C$23,"▲ Chase  ","")&amp;IF(N(AB1599)&lt;=-Guide!$C$23,"▼ Chase  ",""))))</f>
        <v>Stable</v>
      </c>
      <c r="AF1599" s="35" t="n">
        <f aca="false">MATCH(Counts!A1599,'Season Counts'!$A$2:$A$740,0)</f>
        <v>408</v>
      </c>
    </row>
    <row r="1600" customFormat="false" ht="15" hidden="false" customHeight="false" outlineLevel="0" collapsed="false">
      <c r="A1600" s="34" t="str">
        <f aca="false">Counts!B1600</f>
        <v>MIL</v>
      </c>
      <c r="B1600" s="5" t="str">
        <f aca="false">Counts!C1600</f>
        <v>Joey Ortiz</v>
      </c>
      <c r="C1600" s="34" t="str">
        <f aca="false">Counts!F1600</f>
        <v>Sep</v>
      </c>
      <c r="D1600" s="35" t="n">
        <f aca="false">IFERROR(Counts!P1600,"")</f>
        <v>70</v>
      </c>
      <c r="E1600" s="36" t="n">
        <f aca="false">IFERROR(Counts!R1600/Counts!Q1600,"")</f>
        <v>0.348484848484849</v>
      </c>
      <c r="F1600" s="36" t="n">
        <f aca="false">IFERROR((Counts!R1600+Counts!V1600+Counts!W1600)/(Counts!Q1600+Counts!V1600+Counts!W1600+Counts!X1600),"")</f>
        <v>0.385714285714286</v>
      </c>
      <c r="G1600" s="36" t="n">
        <f aca="false">IFERROR((Counts!R1600+Counts!S1600+2*Counts!T1600+3*Counts!U1600)/Counts!Q1600,"")</f>
        <v>0.5</v>
      </c>
      <c r="H1600" s="35" t="n">
        <f aca="false">IFERROR(Counts!U1600,"")</f>
        <v>2</v>
      </c>
      <c r="I1600" s="36" t="n">
        <f aca="false">IFERROR(Counts!Z1600/Counts!AA1600,"")</f>
        <v>0.397142857142857</v>
      </c>
      <c r="J1600" s="36" t="n">
        <f aca="false">IFERROR(Counts!AB1600/Counts!AA1600,"")</f>
        <v>0.299528571428571</v>
      </c>
      <c r="K1600" s="37" t="n">
        <f aca="false">IFERROR((Counts!AB1600-Counts!Z1600)/Counts!AA1600,"")</f>
        <v>-0.0976142857142857</v>
      </c>
      <c r="L1600" s="38" t="n">
        <f aca="false">IFERROR(Counts!Y1600/Counts!P1600,"")</f>
        <v>0.257142857142857</v>
      </c>
      <c r="M1600" s="38" t="n">
        <f aca="false">IFERROR(Counts!V1600/Counts!P1600,"")</f>
        <v>0.0571428571428571</v>
      </c>
      <c r="N1600" s="38" t="n">
        <f aca="false">IFERROR(Counts!AD1600/Counts!AC1600,"")</f>
        <v>0.0208333333333333</v>
      </c>
      <c r="O1600" s="38" t="n">
        <f aca="false">IFERROR(Counts!AE1600/Counts!AC1600,"")</f>
        <v>0.4375</v>
      </c>
      <c r="P1600" s="39" t="n">
        <f aca="false">IFERROR(Counts!AG1600/Counts!AF1600,"")</f>
        <v>92.4666666666667</v>
      </c>
      <c r="Q1600" s="38" t="n">
        <f aca="false">IFERROR(Counts!AH1600/Counts!AC1600,"")</f>
        <v>0.416666666666667</v>
      </c>
      <c r="R1600" s="38" t="n">
        <f aca="false">IFERROR(Counts!N1600/Counts!M1600,"")</f>
        <v>0.397163120567376</v>
      </c>
      <c r="S1600" s="38" t="n">
        <f aca="false">IFERROR(Counts!K1600/Counts!J1600,"")</f>
        <v>0.544715447154472</v>
      </c>
      <c r="T1600" s="38" t="n">
        <f aca="false">IFERROR(Counts!I1600/Counts!H1600,"")</f>
        <v>0.227642276422764</v>
      </c>
      <c r="U1600" s="38" t="n">
        <f aca="false">IFERROR(1-Counts!L1600/Counts!K1600,"")</f>
        <v>0.895522388059702</v>
      </c>
      <c r="V1600" s="39" t="n">
        <f aca="false">IFERROR(Counts!AJ1600/Counts!AI1600,"")</f>
        <v>74.2378378378378</v>
      </c>
      <c r="W1600" s="38" t="n">
        <f aca="false">IFERROR(Counts!AK1600/Counts!AI1600,"")</f>
        <v>0.414414414414414</v>
      </c>
      <c r="X1600" s="40" t="n">
        <f aca="false">IFERROR(Counts!O1600,"")</f>
        <v>2.979</v>
      </c>
      <c r="Y1600" s="36" t="n">
        <f aca="false">IFERROR(INDEX('Season Counts'!$Y$2:$Y$740,$AF1600)/INDEX('Season Counts'!$X$2:$X$740,$AF1600),"")</f>
        <v>0.296734793187348</v>
      </c>
      <c r="Z1600" s="37" t="n">
        <f aca="false">IFERROR(J1600-Y1600,"")</f>
        <v>0.00279377824122351</v>
      </c>
      <c r="AA1600" s="38" t="n">
        <f aca="false">IFERROR(INDEX('Season Counts'!$K$2:$K$740,$AF1600)/INDEX('Season Counts'!$J$2:$J$740,$AF1600),"")</f>
        <v>0.327649208282582</v>
      </c>
      <c r="AB1600" s="41" t="n">
        <f aca="false">IFERROR(R1600-AA1600,"")</f>
        <v>0.0695139122847937</v>
      </c>
      <c r="AC1600" s="39" t="n">
        <f aca="false">IFERROR(INDEX('Season Counts'!$AG$2:$AG$740,$AF1600)/INDEX('Season Counts'!$AF$2:$AF$740,$AF1600),"")</f>
        <v>73.3361111111111</v>
      </c>
      <c r="AD1600" s="40" t="n">
        <f aca="false">IFERROR(V1600-AC1600,"")</f>
        <v>0.901726726726722</v>
      </c>
      <c r="AE1600" s="4" t="str">
        <f aca="false">IF(D1600&lt;Guide!$C$21,"Low PA",IF(TRIM(IF(ISNUMBER(AD1600),IF(N(AD1600)&lt;=-Guide!$C$24,"▼ Bat Speed  ",IF(N(AD1600)&gt;=Guide!$C$24,"▲ Bat Speed  ","")),"")&amp;IF(N(Z1600)&gt;=Guide!$C$22,"▲ Contact  ","")&amp;IF(N(Z1600)&lt;=-Guide!$C$22,"▼ Contact  ","")&amp;IF(N(AB1600)&gt;=Guide!$C$23,"▲ Chase  ","")&amp;IF(N(AB1600)&lt;=-Guide!$C$23,"▼ Chase  ",""))="","Stable",TRIM(IF(ISNUMBER(AD1600),IF(N(AD1600)&lt;=-Guide!$C$24,"▼ Bat Speed  ",IF(N(AD1600)&gt;=Guide!$C$24,"▲ Bat Speed  ","")),"")&amp;IF(N(Z1600)&gt;=Guide!$C$22,"▲ Contact  ","")&amp;IF(N(Z1600)&lt;=-Guide!$C$22,"▼ Contact  ","")&amp;IF(N(AB1600)&gt;=Guide!$C$23,"▲ Chase  ","")&amp;IF(N(AB1600)&lt;=-Guide!$C$23,"▼ Chase  ",""))))</f>
        <v>▲ Chase</v>
      </c>
      <c r="AF1600" s="35" t="n">
        <f aca="false">MATCH(Counts!A1600,'Season Counts'!$A$2:$A$740,0)</f>
        <v>408</v>
      </c>
    </row>
    <row r="1601" customFormat="false" ht="15" hidden="false" customHeight="false" outlineLevel="0" collapsed="false">
      <c r="A1601" s="34" t="str">
        <f aca="false">Counts!B1601</f>
        <v>MIL</v>
      </c>
      <c r="B1601" s="5" t="str">
        <f aca="false">Counts!C1601</f>
        <v>David Hamilton</v>
      </c>
      <c r="C1601" s="34" t="str">
        <f aca="false">Counts!F1601</f>
        <v>Mar-Apr</v>
      </c>
      <c r="D1601" s="35" t="n">
        <f aca="false">IFERROR(Counts!P1601,"")</f>
        <v>91</v>
      </c>
      <c r="E1601" s="36" t="n">
        <f aca="false">IFERROR(Counts!R1601/Counts!Q1601,"")</f>
        <v>0.24</v>
      </c>
      <c r="F1601" s="36" t="n">
        <f aca="false">IFERROR((Counts!R1601+Counts!V1601+Counts!W1601)/(Counts!Q1601+Counts!V1601+Counts!W1601+Counts!X1601),"")</f>
        <v>0.344827586206897</v>
      </c>
      <c r="G1601" s="36" t="n">
        <f aca="false">IFERROR((Counts!R1601+Counts!S1601+2*Counts!T1601+3*Counts!U1601)/Counts!Q1601,"")</f>
        <v>0.266666666666667</v>
      </c>
      <c r="H1601" s="35" t="n">
        <f aca="false">IFERROR(Counts!U1601,"")</f>
        <v>0</v>
      </c>
      <c r="I1601" s="36" t="n">
        <f aca="false">IFERROR(Counts!Z1601/Counts!AA1601,"")</f>
        <v>0.298850574712644</v>
      </c>
      <c r="J1601" s="36" t="n">
        <f aca="false">IFERROR(Counts!AB1601/Counts!AA1601,"")</f>
        <v>0.303563218390805</v>
      </c>
      <c r="K1601" s="37" t="n">
        <f aca="false">IFERROR((Counts!AB1601-Counts!Z1601)/Counts!AA1601,"")</f>
        <v>0.00471264367816092</v>
      </c>
      <c r="L1601" s="38" t="n">
        <f aca="false">IFERROR(Counts!Y1601/Counts!P1601,"")</f>
        <v>0.175824175824176</v>
      </c>
      <c r="M1601" s="38" t="n">
        <f aca="false">IFERROR(Counts!V1601/Counts!P1601,"")</f>
        <v>0.120879120879121</v>
      </c>
      <c r="N1601" s="38" t="n">
        <f aca="false">IFERROR(Counts!AD1601/Counts!AC1601,"")</f>
        <v>0.032258064516129</v>
      </c>
      <c r="O1601" s="38" t="n">
        <f aca="false">IFERROR(Counts!AE1601/Counts!AC1601,"")</f>
        <v>0.274193548387097</v>
      </c>
      <c r="P1601" s="39" t="n">
        <f aca="false">IFERROR(Counts!AG1601/Counts!AF1601,"")</f>
        <v>75.7573770491803</v>
      </c>
      <c r="Q1601" s="38" t="n">
        <f aca="false">IFERROR(Counts!AH1601/Counts!AC1601,"")</f>
        <v>0.17741935483871</v>
      </c>
      <c r="R1601" s="38" t="n">
        <f aca="false">IFERROR(Counts!N1601/Counts!M1601,"")</f>
        <v>0.318627450980392</v>
      </c>
      <c r="S1601" s="38" t="n">
        <f aca="false">IFERROR(Counts!K1601/Counts!J1601,"")</f>
        <v>0.613095238095238</v>
      </c>
      <c r="T1601" s="38" t="n">
        <f aca="false">IFERROR(Counts!I1601/Counts!H1601,"")</f>
        <v>0.195266272189349</v>
      </c>
      <c r="U1601" s="38" t="n">
        <f aca="false">IFERROR(1-Counts!L1601/Counts!K1601,"")</f>
        <v>0.941747572815534</v>
      </c>
      <c r="V1601" s="39" t="n">
        <f aca="false">IFERROR(Counts!AJ1601/Counts!AI1601,"")</f>
        <v>68.8992537313433</v>
      </c>
      <c r="W1601" s="38" t="n">
        <f aca="false">IFERROR(Counts!AK1601/Counts!AI1601,"")</f>
        <v>0.0671641791044776</v>
      </c>
      <c r="X1601" s="40" t="n">
        <f aca="false">IFERROR(Counts!O1601,"")</f>
        <v>-3.333</v>
      </c>
      <c r="Y1601" s="36" t="n">
        <f aca="false">IFERROR(INDEX('Season Counts'!$Y$2:$Y$740,$AF1601)/INDEX('Season Counts'!$X$2:$X$740,$AF1601),"")</f>
        <v>0.277386058981233</v>
      </c>
      <c r="Z1601" s="37" t="n">
        <f aca="false">IFERROR(J1601-Y1601,"")</f>
        <v>0.0261771594095713</v>
      </c>
      <c r="AA1601" s="38" t="n">
        <f aca="false">IFERROR(INDEX('Season Counts'!$K$2:$K$740,$AF1601)/INDEX('Season Counts'!$J$2:$J$740,$AF1601),"")</f>
        <v>0.296153846153846</v>
      </c>
      <c r="AB1601" s="41" t="n">
        <f aca="false">IFERROR(R1601-AA1601,"")</f>
        <v>0.022473604826546</v>
      </c>
      <c r="AC1601" s="39" t="n">
        <f aca="false">IFERROR(INDEX('Season Counts'!$AG$2:$AG$740,$AF1601)/INDEX('Season Counts'!$AF$2:$AF$740,$AF1601),"")</f>
        <v>68.8796819787986</v>
      </c>
      <c r="AD1601" s="40" t="n">
        <f aca="false">IFERROR(V1601-AC1601,"")</f>
        <v>0.0195717525446923</v>
      </c>
      <c r="AE1601" s="4" t="str">
        <f aca="false">IF(D1601&lt;Guide!$C$21,"Low PA",IF(TRIM(IF(ISNUMBER(AD1601),IF(N(AD1601)&lt;=-Guide!$C$24,"▼ Bat Speed  ",IF(N(AD1601)&gt;=Guide!$C$24,"▲ Bat Speed  ","")),"")&amp;IF(N(Z1601)&gt;=Guide!$C$22,"▲ Contact  ","")&amp;IF(N(Z1601)&lt;=-Guide!$C$22,"▼ Contact  ","")&amp;IF(N(AB1601)&gt;=Guide!$C$23,"▲ Chase  ","")&amp;IF(N(AB1601)&lt;=-Guide!$C$23,"▼ Chase  ",""))="","Stable",TRIM(IF(ISNUMBER(AD1601),IF(N(AD1601)&lt;=-Guide!$C$24,"▼ Bat Speed  ",IF(N(AD1601)&gt;=Guide!$C$24,"▲ Bat Speed  ","")),"")&amp;IF(N(Z1601)&gt;=Guide!$C$22,"▲ Contact  ","")&amp;IF(N(Z1601)&lt;=-Guide!$C$22,"▼ Contact  ","")&amp;IF(N(AB1601)&gt;=Guide!$C$23,"▲ Chase  ","")&amp;IF(N(AB1601)&lt;=-Guide!$C$23,"▼ Chase  ",""))))</f>
        <v>Stable</v>
      </c>
      <c r="AF1601" s="35" t="n">
        <f aca="false">MATCH(Counts!A1601,'Season Counts'!$A$2:$A$740,0)</f>
        <v>409</v>
      </c>
    </row>
    <row r="1602" customFormat="false" ht="15" hidden="false" customHeight="false" outlineLevel="0" collapsed="false">
      <c r="A1602" s="34" t="str">
        <f aca="false">Counts!B1602</f>
        <v>MIL</v>
      </c>
      <c r="B1602" s="5" t="str">
        <f aca="false">Counts!C1602</f>
        <v>David Hamilton</v>
      </c>
      <c r="C1602" s="34" t="str">
        <f aca="false">Counts!F1602</f>
        <v>May</v>
      </c>
      <c r="D1602" s="35" t="n">
        <f aca="false">IFERROR(Counts!P1602,"")</f>
        <v>62</v>
      </c>
      <c r="E1602" s="36" t="n">
        <f aca="false">IFERROR(Counts!R1602/Counts!Q1602,"")</f>
        <v>0.203703703703704</v>
      </c>
      <c r="F1602" s="36" t="n">
        <f aca="false">IFERROR((Counts!R1602+Counts!V1602+Counts!W1602)/(Counts!Q1602+Counts!V1602+Counts!W1602+Counts!X1602),"")</f>
        <v>0.271186440677966</v>
      </c>
      <c r="G1602" s="36" t="n">
        <f aca="false">IFERROR((Counts!R1602+Counts!S1602+2*Counts!T1602+3*Counts!U1602)/Counts!Q1602,"")</f>
        <v>0.296296296296296</v>
      </c>
      <c r="H1602" s="35" t="n">
        <f aca="false">IFERROR(Counts!U1602,"")</f>
        <v>1</v>
      </c>
      <c r="I1602" s="36" t="n">
        <f aca="false">IFERROR(Counts!Z1602/Counts!AA1602,"")</f>
        <v>0.257627118644068</v>
      </c>
      <c r="J1602" s="36" t="n">
        <f aca="false">IFERROR(Counts!AB1602/Counts!AA1602,"")</f>
        <v>0.231169491525424</v>
      </c>
      <c r="K1602" s="37" t="n">
        <f aca="false">IFERROR((Counts!AB1602-Counts!Z1602)/Counts!AA1602,"")</f>
        <v>-0.0264576271186441</v>
      </c>
      <c r="L1602" s="38" t="n">
        <f aca="false">IFERROR(Counts!Y1602/Counts!P1602,"")</f>
        <v>0.209677419354839</v>
      </c>
      <c r="M1602" s="38" t="n">
        <f aca="false">IFERROR(Counts!V1602/Counts!P1602,"")</f>
        <v>0.0806451612903226</v>
      </c>
      <c r="N1602" s="38" t="n">
        <f aca="false">IFERROR(Counts!AD1602/Counts!AC1602,"")</f>
        <v>0</v>
      </c>
      <c r="O1602" s="38" t="n">
        <f aca="false">IFERROR(Counts!AE1602/Counts!AC1602,"")</f>
        <v>0.25</v>
      </c>
      <c r="P1602" s="39" t="n">
        <f aca="false">IFERROR(Counts!AG1602/Counts!AF1602,"")</f>
        <v>77.0590909090909</v>
      </c>
      <c r="Q1602" s="38" t="n">
        <f aca="false">IFERROR(Counts!AH1602/Counts!AC1602,"")</f>
        <v>0.272727272727273</v>
      </c>
      <c r="R1602" s="38" t="n">
        <f aca="false">IFERROR(Counts!N1602/Counts!M1602,"")</f>
        <v>0.268518518518519</v>
      </c>
      <c r="S1602" s="38" t="n">
        <f aca="false">IFERROR(Counts!K1602/Counts!J1602,"")</f>
        <v>0.621621621621622</v>
      </c>
      <c r="T1602" s="38" t="n">
        <f aca="false">IFERROR(Counts!I1602/Counts!H1602,"")</f>
        <v>0.122448979591837</v>
      </c>
      <c r="U1602" s="38" t="n">
        <f aca="false">IFERROR(1-Counts!L1602/Counts!K1602,"")</f>
        <v>0.91304347826087</v>
      </c>
      <c r="V1602" s="39" t="n">
        <f aca="false">IFERROR(Counts!AJ1602/Counts!AI1602,"")</f>
        <v>69.8620253164557</v>
      </c>
      <c r="W1602" s="38" t="n">
        <f aca="false">IFERROR(Counts!AK1602/Counts!AI1602,"")</f>
        <v>0.113924050632911</v>
      </c>
      <c r="X1602" s="40" t="n">
        <f aca="false">IFERROR(Counts!O1602,"")</f>
        <v>-4.584</v>
      </c>
      <c r="Y1602" s="36" t="n">
        <f aca="false">IFERROR(INDEX('Season Counts'!$Y$2:$Y$740,$AF1602)/INDEX('Season Counts'!$X$2:$X$740,$AF1602),"")</f>
        <v>0.277386058981233</v>
      </c>
      <c r="Z1602" s="37" t="n">
        <f aca="false">IFERROR(J1602-Y1602,"")</f>
        <v>-0.0462165674558095</v>
      </c>
      <c r="AA1602" s="38" t="n">
        <f aca="false">IFERROR(INDEX('Season Counts'!$K$2:$K$740,$AF1602)/INDEX('Season Counts'!$J$2:$J$740,$AF1602),"")</f>
        <v>0.296153846153846</v>
      </c>
      <c r="AB1602" s="41" t="n">
        <f aca="false">IFERROR(R1602-AA1602,"")</f>
        <v>-0.0276353276353276</v>
      </c>
      <c r="AC1602" s="39" t="n">
        <f aca="false">IFERROR(INDEX('Season Counts'!$AG$2:$AG$740,$AF1602)/INDEX('Season Counts'!$AF$2:$AF$740,$AF1602),"")</f>
        <v>68.8796819787986</v>
      </c>
      <c r="AD1602" s="40" t="n">
        <f aca="false">IFERROR(V1602-AC1602,"")</f>
        <v>0.982343337657113</v>
      </c>
      <c r="AE1602" s="4" t="str">
        <f aca="false">IF(D1602&lt;Guide!$C$21,"Low PA",IF(TRIM(IF(ISNUMBER(AD1602),IF(N(AD1602)&lt;=-Guide!$C$24,"▼ Bat Speed  ",IF(N(AD1602)&gt;=Guide!$C$24,"▲ Bat Speed  ","")),"")&amp;IF(N(Z1602)&gt;=Guide!$C$22,"▲ Contact  ","")&amp;IF(N(Z1602)&lt;=-Guide!$C$22,"▼ Contact  ","")&amp;IF(N(AB1602)&gt;=Guide!$C$23,"▲ Chase  ","")&amp;IF(N(AB1602)&lt;=-Guide!$C$23,"▼ Chase  ",""))="","Stable",TRIM(IF(ISNUMBER(AD1602),IF(N(AD1602)&lt;=-Guide!$C$24,"▼ Bat Speed  ",IF(N(AD1602)&gt;=Guide!$C$24,"▲ Bat Speed  ","")),"")&amp;IF(N(Z1602)&gt;=Guide!$C$22,"▲ Contact  ","")&amp;IF(N(Z1602)&lt;=-Guide!$C$22,"▼ Contact  ","")&amp;IF(N(AB1602)&gt;=Guide!$C$23,"▲ Chase  ","")&amp;IF(N(AB1602)&lt;=-Guide!$C$23,"▼ Chase  ",""))))</f>
        <v>▼ Contact</v>
      </c>
      <c r="AF1602" s="35" t="n">
        <f aca="false">MATCH(Counts!A1602,'Season Counts'!$A$2:$A$740,0)</f>
        <v>409</v>
      </c>
    </row>
    <row r="1603" customFormat="false" ht="15" hidden="false" customHeight="false" outlineLevel="0" collapsed="false">
      <c r="A1603" s="34" t="str">
        <f aca="false">Counts!B1603</f>
        <v>MIL</v>
      </c>
      <c r="B1603" s="5" t="str">
        <f aca="false">Counts!C1603</f>
        <v>David Hamilton</v>
      </c>
      <c r="C1603" s="34" t="str">
        <f aca="false">Counts!F1603</f>
        <v>Jun</v>
      </c>
      <c r="D1603" s="35" t="n">
        <f aca="false">IFERROR(Counts!P1603,"")</f>
        <v>74</v>
      </c>
      <c r="E1603" s="36" t="n">
        <f aca="false">IFERROR(Counts!R1603/Counts!Q1603,"")</f>
        <v>0.246153846153846</v>
      </c>
      <c r="F1603" s="36" t="n">
        <f aca="false">IFERROR((Counts!R1603+Counts!V1603+Counts!W1603)/(Counts!Q1603+Counts!V1603+Counts!W1603+Counts!X1603),"")</f>
        <v>0.3</v>
      </c>
      <c r="G1603" s="36" t="n">
        <f aca="false">IFERROR((Counts!R1603+Counts!S1603+2*Counts!T1603+3*Counts!U1603)/Counts!Q1603,"")</f>
        <v>0.415384615384615</v>
      </c>
      <c r="H1603" s="35" t="n">
        <f aca="false">IFERROR(Counts!U1603,"")</f>
        <v>2</v>
      </c>
      <c r="I1603" s="36" t="n">
        <f aca="false">IFERROR(Counts!Z1603/Counts!AA1603,"")</f>
        <v>0.312142857142857</v>
      </c>
      <c r="J1603" s="36" t="n">
        <f aca="false">IFERROR(Counts!AB1603/Counts!AA1603,"")</f>
        <v>0.245828571428571</v>
      </c>
      <c r="K1603" s="37" t="n">
        <f aca="false">IFERROR((Counts!AB1603-Counts!Z1603)/Counts!AA1603,"")</f>
        <v>-0.0663142857142858</v>
      </c>
      <c r="L1603" s="38" t="n">
        <f aca="false">IFERROR(Counts!Y1603/Counts!P1603,"")</f>
        <v>0.297297297297297</v>
      </c>
      <c r="M1603" s="38" t="n">
        <f aca="false">IFERROR(Counts!V1603/Counts!P1603,"")</f>
        <v>0.0675675675675676</v>
      </c>
      <c r="N1603" s="38" t="n">
        <f aca="false">IFERROR(Counts!AD1603/Counts!AC1603,"")</f>
        <v>0.0851063829787234</v>
      </c>
      <c r="O1603" s="38" t="n">
        <f aca="false">IFERROR(Counts!AE1603/Counts!AC1603,"")</f>
        <v>0.25531914893617</v>
      </c>
      <c r="P1603" s="39" t="n">
        <f aca="false">IFERROR(Counts!AG1603/Counts!AF1603,"")</f>
        <v>81.136170212766</v>
      </c>
      <c r="Q1603" s="38" t="n">
        <f aca="false">IFERROR(Counts!AH1603/Counts!AC1603,"")</f>
        <v>0.340425531914894</v>
      </c>
      <c r="R1603" s="38" t="n">
        <f aca="false">IFERROR(Counts!N1603/Counts!M1603,"")</f>
        <v>0.335664335664336</v>
      </c>
      <c r="S1603" s="38" t="n">
        <f aca="false">IFERROR(Counts!K1603/Counts!J1603,"")</f>
        <v>0.587096774193548</v>
      </c>
      <c r="T1603" s="38" t="n">
        <f aca="false">IFERROR(Counts!I1603/Counts!H1603,"")</f>
        <v>0.244604316546763</v>
      </c>
      <c r="U1603" s="38" t="n">
        <f aca="false">IFERROR(1-Counts!L1603/Counts!K1603,"")</f>
        <v>0.857142857142857</v>
      </c>
      <c r="V1603" s="39" t="n">
        <f aca="false">IFERROR(Counts!AJ1603/Counts!AI1603,"")</f>
        <v>69.3641509433962</v>
      </c>
      <c r="W1603" s="38" t="n">
        <f aca="false">IFERROR(Counts!AK1603/Counts!AI1603,"")</f>
        <v>0.0377358490566038</v>
      </c>
      <c r="X1603" s="40" t="n">
        <f aca="false">IFERROR(Counts!O1603,"")</f>
        <v>0.912</v>
      </c>
      <c r="Y1603" s="36" t="n">
        <f aca="false">IFERROR(INDEX('Season Counts'!$Y$2:$Y$740,$AF1603)/INDEX('Season Counts'!$X$2:$X$740,$AF1603),"")</f>
        <v>0.277386058981233</v>
      </c>
      <c r="Z1603" s="37" t="n">
        <f aca="false">IFERROR(J1603-Y1603,"")</f>
        <v>-0.0315574875526619</v>
      </c>
      <c r="AA1603" s="38" t="n">
        <f aca="false">IFERROR(INDEX('Season Counts'!$K$2:$K$740,$AF1603)/INDEX('Season Counts'!$J$2:$J$740,$AF1603),"")</f>
        <v>0.296153846153846</v>
      </c>
      <c r="AB1603" s="41" t="n">
        <f aca="false">IFERROR(R1603-AA1603,"")</f>
        <v>0.0395104895104895</v>
      </c>
      <c r="AC1603" s="39" t="n">
        <f aca="false">IFERROR(INDEX('Season Counts'!$AG$2:$AG$740,$AF1603)/INDEX('Season Counts'!$AF$2:$AF$740,$AF1603),"")</f>
        <v>68.8796819787986</v>
      </c>
      <c r="AD1603" s="40" t="n">
        <f aca="false">IFERROR(V1603-AC1603,"")</f>
        <v>0.484468964597639</v>
      </c>
      <c r="AE1603" s="4" t="str">
        <f aca="false">IF(D1603&lt;Guide!$C$21,"Low PA",IF(TRIM(IF(ISNUMBER(AD1603),IF(N(AD1603)&lt;=-Guide!$C$24,"▼ Bat Speed  ",IF(N(AD1603)&gt;=Guide!$C$24,"▲ Bat Speed  ","")),"")&amp;IF(N(Z1603)&gt;=Guide!$C$22,"▲ Contact  ","")&amp;IF(N(Z1603)&lt;=-Guide!$C$22,"▼ Contact  ","")&amp;IF(N(AB1603)&gt;=Guide!$C$23,"▲ Chase  ","")&amp;IF(N(AB1603)&lt;=-Guide!$C$23,"▼ Chase  ",""))="","Stable",TRIM(IF(ISNUMBER(AD1603),IF(N(AD1603)&lt;=-Guide!$C$24,"▼ Bat Speed  ",IF(N(AD1603)&gt;=Guide!$C$24,"▲ Bat Speed  ","")),"")&amp;IF(N(Z1603)&gt;=Guide!$C$22,"▲ Contact  ","")&amp;IF(N(Z1603)&lt;=-Guide!$C$22,"▼ Contact  ","")&amp;IF(N(AB1603)&gt;=Guide!$C$23,"▲ Chase  ","")&amp;IF(N(AB1603)&lt;=-Guide!$C$23,"▼ Chase  ",""))))</f>
        <v>Stable</v>
      </c>
      <c r="AF1603" s="35" t="n">
        <f aca="false">MATCH(Counts!A1603,'Season Counts'!$A$2:$A$740,0)</f>
        <v>409</v>
      </c>
    </row>
    <row r="1604" customFormat="false" ht="15" hidden="false" customHeight="false" outlineLevel="0" collapsed="false">
      <c r="A1604" s="34" t="str">
        <f aca="false">Counts!B1604</f>
        <v>MIL</v>
      </c>
      <c r="B1604" s="5" t="str">
        <f aca="false">Counts!C1604</f>
        <v>David Hamilton</v>
      </c>
      <c r="C1604" s="34" t="str">
        <f aca="false">Counts!F1604</f>
        <v>Jul</v>
      </c>
      <c r="D1604" s="35" t="n">
        <f aca="false">IFERROR(Counts!P1604,"")</f>
        <v>29</v>
      </c>
      <c r="E1604" s="36" t="n">
        <f aca="false">IFERROR(Counts!R1604/Counts!Q1604,"")</f>
        <v>0.269230769230769</v>
      </c>
      <c r="F1604" s="36" t="n">
        <f aca="false">IFERROR((Counts!R1604+Counts!V1604+Counts!W1604)/(Counts!Q1604+Counts!V1604+Counts!W1604+Counts!X1604),"")</f>
        <v>0.321428571428571</v>
      </c>
      <c r="G1604" s="36" t="n">
        <f aca="false">IFERROR((Counts!R1604+Counts!S1604+2*Counts!T1604+3*Counts!U1604)/Counts!Q1604,"")</f>
        <v>0.346153846153846</v>
      </c>
      <c r="H1604" s="35" t="n">
        <f aca="false">IFERROR(Counts!U1604,"")</f>
        <v>0</v>
      </c>
      <c r="I1604" s="36" t="n">
        <f aca="false">IFERROR(Counts!Z1604/Counts!AA1604,"")</f>
        <v>0.3</v>
      </c>
      <c r="J1604" s="36" t="n">
        <f aca="false">IFERROR(Counts!AB1604/Counts!AA1604,"")</f>
        <v>0.283071428571429</v>
      </c>
      <c r="K1604" s="37" t="n">
        <f aca="false">IFERROR((Counts!AB1604-Counts!Z1604)/Counts!AA1604,"")</f>
        <v>-0.0169285714285714</v>
      </c>
      <c r="L1604" s="38" t="n">
        <f aca="false">IFERROR(Counts!Y1604/Counts!P1604,"")</f>
        <v>0.206896551724138</v>
      </c>
      <c r="M1604" s="38" t="n">
        <f aca="false">IFERROR(Counts!V1604/Counts!P1604,"")</f>
        <v>0.0689655172413793</v>
      </c>
      <c r="N1604" s="38" t="n">
        <f aca="false">IFERROR(Counts!AD1604/Counts!AC1604,"")</f>
        <v>0.0476190476190476</v>
      </c>
      <c r="O1604" s="38" t="n">
        <f aca="false">IFERROR(Counts!AE1604/Counts!AC1604,"")</f>
        <v>0.333333333333333</v>
      </c>
      <c r="P1604" s="39" t="n">
        <f aca="false">IFERROR(Counts!AG1604/Counts!AF1604,"")</f>
        <v>86.9047619047619</v>
      </c>
      <c r="Q1604" s="38" t="n">
        <f aca="false">IFERROR(Counts!AH1604/Counts!AC1604,"")</f>
        <v>0.285714285714286</v>
      </c>
      <c r="R1604" s="38" t="n">
        <f aca="false">IFERROR(Counts!N1604/Counts!M1604,"")</f>
        <v>0.191176470588235</v>
      </c>
      <c r="S1604" s="38" t="n">
        <f aca="false">IFERROR(Counts!K1604/Counts!J1604,"")</f>
        <v>0.692307692307692</v>
      </c>
      <c r="T1604" s="38" t="n">
        <f aca="false">IFERROR(Counts!I1604/Counts!H1604,"")</f>
        <v>0.258620689655172</v>
      </c>
      <c r="U1604" s="38" t="n">
        <f aca="false">IFERROR(1-Counts!L1604/Counts!K1604,"")</f>
        <v>0.8</v>
      </c>
      <c r="V1604" s="39" t="n">
        <f aca="false">IFERROR(Counts!AJ1604/Counts!AI1604,"")</f>
        <v>69.7588235294118</v>
      </c>
      <c r="W1604" s="38" t="n">
        <f aca="false">IFERROR(Counts!AK1604/Counts!AI1604,"")</f>
        <v>0.0588235294117647</v>
      </c>
      <c r="X1604" s="40" t="n">
        <f aca="false">IFERROR(Counts!O1604,"")</f>
        <v>-1.392</v>
      </c>
      <c r="Y1604" s="36" t="n">
        <f aca="false">IFERROR(INDEX('Season Counts'!$Y$2:$Y$740,$AF1604)/INDEX('Season Counts'!$X$2:$X$740,$AF1604),"")</f>
        <v>0.277386058981233</v>
      </c>
      <c r="Z1604" s="37" t="n">
        <f aca="false">IFERROR(J1604-Y1604,"")</f>
        <v>0.00568536959019533</v>
      </c>
      <c r="AA1604" s="38" t="n">
        <f aca="false">IFERROR(INDEX('Season Counts'!$K$2:$K$740,$AF1604)/INDEX('Season Counts'!$J$2:$J$740,$AF1604),"")</f>
        <v>0.296153846153846</v>
      </c>
      <c r="AB1604" s="41" t="n">
        <f aca="false">IFERROR(R1604-AA1604,"")</f>
        <v>-0.104977375565611</v>
      </c>
      <c r="AC1604" s="39" t="n">
        <f aca="false">IFERROR(INDEX('Season Counts'!$AG$2:$AG$740,$AF1604)/INDEX('Season Counts'!$AF$2:$AF$740,$AF1604),"")</f>
        <v>68.8796819787986</v>
      </c>
      <c r="AD1604" s="40" t="n">
        <f aca="false">IFERROR(V1604-AC1604,"")</f>
        <v>0.87914155061317</v>
      </c>
      <c r="AE1604" s="4" t="str">
        <f aca="false">IF(D1604&lt;Guide!$C$21,"Low PA",IF(TRIM(IF(ISNUMBER(AD1604),IF(N(AD1604)&lt;=-Guide!$C$24,"▼ Bat Speed  ",IF(N(AD1604)&gt;=Guide!$C$24,"▲ Bat Speed  ","")),"")&amp;IF(N(Z1604)&gt;=Guide!$C$22,"▲ Contact  ","")&amp;IF(N(Z1604)&lt;=-Guide!$C$22,"▼ Contact  ","")&amp;IF(N(AB1604)&gt;=Guide!$C$23,"▲ Chase  ","")&amp;IF(N(AB1604)&lt;=-Guide!$C$23,"▼ Chase  ",""))="","Stable",TRIM(IF(ISNUMBER(AD1604),IF(N(AD1604)&lt;=-Guide!$C$24,"▼ Bat Speed  ",IF(N(AD1604)&gt;=Guide!$C$24,"▲ Bat Speed  ","")),"")&amp;IF(N(Z1604)&gt;=Guide!$C$22,"▲ Contact  ","")&amp;IF(N(Z1604)&lt;=-Guide!$C$22,"▼ Contact  ","")&amp;IF(N(AB1604)&gt;=Guide!$C$23,"▲ Chase  ","")&amp;IF(N(AB1604)&lt;=-Guide!$C$23,"▼ Chase  ",""))))</f>
        <v>Low PA</v>
      </c>
      <c r="AF1604" s="35" t="n">
        <f aca="false">MATCH(Counts!A1604,'Season Counts'!$A$2:$A$740,0)</f>
        <v>409</v>
      </c>
    </row>
    <row r="1605" customFormat="false" ht="15" hidden="false" customHeight="false" outlineLevel="0" collapsed="false">
      <c r="A1605" s="34" t="str">
        <f aca="false">Counts!B1605</f>
        <v>MIL</v>
      </c>
      <c r="B1605" s="5" t="str">
        <f aca="false">Counts!C1605</f>
        <v>David Hamilton</v>
      </c>
      <c r="C1605" s="34" t="str">
        <f aca="false">Counts!F1605</f>
        <v>Aug</v>
      </c>
      <c r="D1605" s="35" t="n">
        <f aca="false">IFERROR(Counts!P1605,"")</f>
        <v>83</v>
      </c>
      <c r="E1605" s="36" t="n">
        <f aca="false">IFERROR(Counts!R1605/Counts!Q1605,"")</f>
        <v>0.253333333333333</v>
      </c>
      <c r="F1605" s="36" t="n">
        <f aca="false">IFERROR((Counts!R1605+Counts!V1605+Counts!W1605)/(Counts!Q1605+Counts!V1605+Counts!W1605+Counts!X1605),"")</f>
        <v>0.317073170731707</v>
      </c>
      <c r="G1605" s="36" t="n">
        <f aca="false">IFERROR((Counts!R1605+Counts!S1605+2*Counts!T1605+3*Counts!U1605)/Counts!Q1605,"")</f>
        <v>0.346666666666667</v>
      </c>
      <c r="H1605" s="35" t="n">
        <f aca="false">IFERROR(Counts!U1605,"")</f>
        <v>1</v>
      </c>
      <c r="I1605" s="36" t="n">
        <f aca="false">IFERROR(Counts!Z1605/Counts!AA1605,"")</f>
        <v>0.298780487804878</v>
      </c>
      <c r="J1605" s="36" t="n">
        <f aca="false">IFERROR(Counts!AB1605/Counts!AA1605,"")</f>
        <v>0.3035</v>
      </c>
      <c r="K1605" s="37" t="n">
        <f aca="false">IFERROR((Counts!AB1605-Counts!Z1605)/Counts!AA1605,"")</f>
        <v>0.00471951219512196</v>
      </c>
      <c r="L1605" s="38" t="n">
        <f aca="false">IFERROR(Counts!Y1605/Counts!P1605,"")</f>
        <v>0.180722891566265</v>
      </c>
      <c r="M1605" s="38" t="n">
        <f aca="false">IFERROR(Counts!V1605/Counts!P1605,"")</f>
        <v>0.0843373493975904</v>
      </c>
      <c r="N1605" s="38" t="n">
        <f aca="false">IFERROR(Counts!AD1605/Counts!AC1605,"")</f>
        <v>0.0163934426229508</v>
      </c>
      <c r="O1605" s="38" t="n">
        <f aca="false">IFERROR(Counts!AE1605/Counts!AC1605,"")</f>
        <v>0.295081967213115</v>
      </c>
      <c r="P1605" s="39" t="n">
        <f aca="false">IFERROR(Counts!AG1605/Counts!AF1605,"")</f>
        <v>81.2245901639344</v>
      </c>
      <c r="Q1605" s="38" t="n">
        <f aca="false">IFERROR(Counts!AH1605/Counts!AC1605,"")</f>
        <v>0.409836065573771</v>
      </c>
      <c r="R1605" s="38" t="n">
        <f aca="false">IFERROR(Counts!N1605/Counts!M1605,"")</f>
        <v>0.307228915662651</v>
      </c>
      <c r="S1605" s="38" t="n">
        <f aca="false">IFERROR(Counts!K1605/Counts!J1605,"")</f>
        <v>0.596491228070175</v>
      </c>
      <c r="T1605" s="38" t="n">
        <f aca="false">IFERROR(Counts!I1605/Counts!H1605,"")</f>
        <v>0.169934640522876</v>
      </c>
      <c r="U1605" s="38" t="n">
        <f aca="false">IFERROR(1-Counts!L1605/Counts!K1605,"")</f>
        <v>0.882352941176471</v>
      </c>
      <c r="V1605" s="39" t="n">
        <f aca="false">IFERROR(Counts!AJ1605/Counts!AI1605,"")</f>
        <v>67.88046875</v>
      </c>
      <c r="W1605" s="38" t="n">
        <f aca="false">IFERROR(Counts!AK1605/Counts!AI1605,"")</f>
        <v>0.015625</v>
      </c>
      <c r="X1605" s="40" t="n">
        <f aca="false">IFERROR(Counts!O1605,"")</f>
        <v>-2.605</v>
      </c>
      <c r="Y1605" s="36" t="n">
        <f aca="false">IFERROR(INDEX('Season Counts'!$Y$2:$Y$740,$AF1605)/INDEX('Season Counts'!$X$2:$X$740,$AF1605),"")</f>
        <v>0.277386058981233</v>
      </c>
      <c r="Z1605" s="37" t="n">
        <f aca="false">IFERROR(J1605-Y1605,"")</f>
        <v>0.0261139410187667</v>
      </c>
      <c r="AA1605" s="38" t="n">
        <f aca="false">IFERROR(INDEX('Season Counts'!$K$2:$K$740,$AF1605)/INDEX('Season Counts'!$J$2:$J$740,$AF1605),"")</f>
        <v>0.296153846153846</v>
      </c>
      <c r="AB1605" s="41" t="n">
        <f aca="false">IFERROR(R1605-AA1605,"")</f>
        <v>0.0110750695088044</v>
      </c>
      <c r="AC1605" s="39" t="n">
        <f aca="false">IFERROR(INDEX('Season Counts'!$AG$2:$AG$740,$AF1605)/INDEX('Season Counts'!$AF$2:$AF$740,$AF1605),"")</f>
        <v>68.8796819787986</v>
      </c>
      <c r="AD1605" s="40" t="n">
        <f aca="false">IFERROR(V1605-AC1605,"")</f>
        <v>-0.999213228798581</v>
      </c>
      <c r="AE1605" s="4" t="str">
        <f aca="false">IF(D1605&lt;Guide!$C$21,"Low PA",IF(TRIM(IF(ISNUMBER(AD1605),IF(N(AD1605)&lt;=-Guide!$C$24,"▼ Bat Speed  ",IF(N(AD1605)&gt;=Guide!$C$24,"▲ Bat Speed  ","")),"")&amp;IF(N(Z1605)&gt;=Guide!$C$22,"▲ Contact  ","")&amp;IF(N(Z1605)&lt;=-Guide!$C$22,"▼ Contact  ","")&amp;IF(N(AB1605)&gt;=Guide!$C$23,"▲ Chase  ","")&amp;IF(N(AB1605)&lt;=-Guide!$C$23,"▼ Chase  ",""))="","Stable",TRIM(IF(ISNUMBER(AD1605),IF(N(AD1605)&lt;=-Guide!$C$24,"▼ Bat Speed  ",IF(N(AD1605)&gt;=Guide!$C$24,"▲ Bat Speed  ","")),"")&amp;IF(N(Z1605)&gt;=Guide!$C$22,"▲ Contact  ","")&amp;IF(N(Z1605)&lt;=-Guide!$C$22,"▼ Contact  ","")&amp;IF(N(AB1605)&gt;=Guide!$C$23,"▲ Chase  ","")&amp;IF(N(AB1605)&lt;=-Guide!$C$23,"▼ Chase  ",""))))</f>
        <v>Stable</v>
      </c>
      <c r="AF1605" s="35" t="n">
        <f aca="false">MATCH(Counts!A1605,'Season Counts'!$A$2:$A$740,0)</f>
        <v>409</v>
      </c>
    </row>
    <row r="1606" customFormat="false" ht="15" hidden="false" customHeight="false" outlineLevel="0" collapsed="false">
      <c r="A1606" s="34" t="str">
        <f aca="false">Counts!B1606</f>
        <v>MIL</v>
      </c>
      <c r="B1606" s="5" t="str">
        <f aca="false">Counts!C1606</f>
        <v>David Hamilton</v>
      </c>
      <c r="C1606" s="34" t="str">
        <f aca="false">Counts!F1606</f>
        <v>Sep</v>
      </c>
      <c r="D1606" s="35" t="n">
        <f aca="false">IFERROR(Counts!P1606,"")</f>
        <v>48</v>
      </c>
      <c r="E1606" s="36" t="n">
        <f aca="false">IFERROR(Counts!R1606/Counts!Q1606,"")</f>
        <v>0.272727272727273</v>
      </c>
      <c r="F1606" s="36" t="n">
        <f aca="false">IFERROR((Counts!R1606+Counts!V1606+Counts!W1606)/(Counts!Q1606+Counts!V1606+Counts!W1606+Counts!X1606),"")</f>
        <v>0.319148936170213</v>
      </c>
      <c r="G1606" s="36" t="n">
        <f aca="false">IFERROR((Counts!R1606+Counts!S1606+2*Counts!T1606+3*Counts!U1606)/Counts!Q1606,"")</f>
        <v>0.363636363636364</v>
      </c>
      <c r="H1606" s="35" t="n">
        <f aca="false">IFERROR(Counts!U1606,"")</f>
        <v>0</v>
      </c>
      <c r="I1606" s="36" t="n">
        <f aca="false">IFERROR(Counts!Z1606/Counts!AA1606,"")</f>
        <v>0.304255319148936</v>
      </c>
      <c r="J1606" s="36" t="n">
        <f aca="false">IFERROR(Counts!AB1606/Counts!AA1606,"")</f>
        <v>0.285</v>
      </c>
      <c r="K1606" s="37" t="n">
        <f aca="false">IFERROR((Counts!AB1606-Counts!Z1606)/Counts!AA1606,"")</f>
        <v>-0.0192553191489362</v>
      </c>
      <c r="L1606" s="38" t="n">
        <f aca="false">IFERROR(Counts!Y1606/Counts!P1606,"")</f>
        <v>0.291666666666667</v>
      </c>
      <c r="M1606" s="38" t="n">
        <f aca="false">IFERROR(Counts!V1606/Counts!P1606,"")</f>
        <v>0.0416666666666667</v>
      </c>
      <c r="N1606" s="38" t="n">
        <f aca="false">IFERROR(Counts!AD1606/Counts!AC1606,"")</f>
        <v>0.032258064516129</v>
      </c>
      <c r="O1606" s="38" t="n">
        <f aca="false">IFERROR(Counts!AE1606/Counts!AC1606,"")</f>
        <v>0.290322580645161</v>
      </c>
      <c r="P1606" s="39" t="n">
        <f aca="false">IFERROR(Counts!AG1606/Counts!AF1606,"")</f>
        <v>82.2290322580645</v>
      </c>
      <c r="Q1606" s="38" t="n">
        <f aca="false">IFERROR(Counts!AH1606/Counts!AC1606,"")</f>
        <v>0.354838709677419</v>
      </c>
      <c r="R1606" s="38" t="n">
        <f aca="false">IFERROR(Counts!N1606/Counts!M1606,"")</f>
        <v>0.274725274725275</v>
      </c>
      <c r="S1606" s="38" t="n">
        <f aca="false">IFERROR(Counts!K1606/Counts!J1606,"")</f>
        <v>0.640449438202247</v>
      </c>
      <c r="T1606" s="38" t="n">
        <f aca="false">IFERROR(Counts!I1606/Counts!H1606,"")</f>
        <v>0.207317073170732</v>
      </c>
      <c r="U1606" s="38" t="n">
        <f aca="false">IFERROR(1-Counts!L1606/Counts!K1606,"")</f>
        <v>0.87719298245614</v>
      </c>
      <c r="V1606" s="39" t="n">
        <f aca="false">IFERROR(Counts!AJ1606/Counts!AI1606,"")</f>
        <v>68.1661764705882</v>
      </c>
      <c r="W1606" s="38" t="n">
        <f aca="false">IFERROR(Counts!AK1606/Counts!AI1606,"")</f>
        <v>0.0294117647058824</v>
      </c>
      <c r="X1606" s="40" t="n">
        <f aca="false">IFERROR(Counts!O1606,"")</f>
        <v>-1.419</v>
      </c>
      <c r="Y1606" s="36" t="n">
        <f aca="false">IFERROR(INDEX('Season Counts'!$Y$2:$Y$740,$AF1606)/INDEX('Season Counts'!$X$2:$X$740,$AF1606),"")</f>
        <v>0.277386058981233</v>
      </c>
      <c r="Z1606" s="37" t="n">
        <f aca="false">IFERROR(J1606-Y1606,"")</f>
        <v>0.00761394101876672</v>
      </c>
      <c r="AA1606" s="38" t="n">
        <f aca="false">IFERROR(INDEX('Season Counts'!$K$2:$K$740,$AF1606)/INDEX('Season Counts'!$J$2:$J$740,$AF1606),"")</f>
        <v>0.296153846153846</v>
      </c>
      <c r="AB1606" s="41" t="n">
        <f aca="false">IFERROR(R1606-AA1606,"")</f>
        <v>-0.0214285714285714</v>
      </c>
      <c r="AC1606" s="39" t="n">
        <f aca="false">IFERROR(INDEX('Season Counts'!$AG$2:$AG$740,$AF1606)/INDEX('Season Counts'!$AF$2:$AF$740,$AF1606),"")</f>
        <v>68.8796819787986</v>
      </c>
      <c r="AD1606" s="40" t="n">
        <f aca="false">IFERROR(V1606-AC1606,"")</f>
        <v>-0.713505508210346</v>
      </c>
      <c r="AE1606" s="4" t="str">
        <f aca="false">IF(D1606&lt;Guide!$C$21,"Low PA",IF(TRIM(IF(ISNUMBER(AD1606),IF(N(AD1606)&lt;=-Guide!$C$24,"▼ Bat Speed  ",IF(N(AD1606)&gt;=Guide!$C$24,"▲ Bat Speed  ","")),"")&amp;IF(N(Z1606)&gt;=Guide!$C$22,"▲ Contact  ","")&amp;IF(N(Z1606)&lt;=-Guide!$C$22,"▼ Contact  ","")&amp;IF(N(AB1606)&gt;=Guide!$C$23,"▲ Chase  ","")&amp;IF(N(AB1606)&lt;=-Guide!$C$23,"▼ Chase  ",""))="","Stable",TRIM(IF(ISNUMBER(AD1606),IF(N(AD1606)&lt;=-Guide!$C$24,"▼ Bat Speed  ",IF(N(AD1606)&gt;=Guide!$C$24,"▲ Bat Speed  ","")),"")&amp;IF(N(Z1606)&gt;=Guide!$C$22,"▲ Contact  ","")&amp;IF(N(Z1606)&lt;=-Guide!$C$22,"▼ Contact  ","")&amp;IF(N(AB1606)&gt;=Guide!$C$23,"▲ Chase  ","")&amp;IF(N(AB1606)&lt;=-Guide!$C$23,"▼ Chase  ",""))))</f>
        <v>Stable</v>
      </c>
      <c r="AF1606" s="35" t="n">
        <f aca="false">MATCH(Counts!A1606,'Season Counts'!$A$2:$A$740,0)</f>
        <v>409</v>
      </c>
    </row>
    <row r="1607" customFormat="false" ht="15" hidden="false" customHeight="false" outlineLevel="0" collapsed="false">
      <c r="A1607" s="34" t="str">
        <f aca="false">Counts!B1607</f>
        <v>MIL</v>
      </c>
      <c r="B1607" s="5" t="str">
        <f aca="false">Counts!C1607</f>
        <v>Sal Frelick</v>
      </c>
      <c r="C1607" s="34" t="str">
        <f aca="false">Counts!F1607</f>
        <v>Mar-Apr</v>
      </c>
      <c r="D1607" s="35" t="n">
        <f aca="false">IFERROR(Counts!P1607,"")</f>
        <v>109</v>
      </c>
      <c r="E1607" s="36" t="n">
        <f aca="false">IFERROR(Counts!R1607/Counts!Q1607,"")</f>
        <v>0.211111111111111</v>
      </c>
      <c r="F1607" s="36" t="n">
        <f aca="false">IFERROR((Counts!R1607+Counts!V1607+Counts!W1607)/(Counts!Q1607+Counts!V1607+Counts!W1607+Counts!X1607),"")</f>
        <v>0.311320754716981</v>
      </c>
      <c r="G1607" s="36" t="n">
        <f aca="false">IFERROR((Counts!R1607+Counts!S1607+2*Counts!T1607+3*Counts!U1607)/Counts!Q1607,"")</f>
        <v>0.333333333333333</v>
      </c>
      <c r="H1607" s="35" t="n">
        <f aca="false">IFERROR(Counts!U1607,"")</f>
        <v>3</v>
      </c>
      <c r="I1607" s="36" t="n">
        <f aca="false">IFERROR(Counts!Z1607/Counts!AA1607,"")</f>
        <v>0.299074074074074</v>
      </c>
      <c r="J1607" s="36" t="n">
        <f aca="false">IFERROR(Counts!AB1607/Counts!AA1607,"")</f>
        <v>0.312824074074074</v>
      </c>
      <c r="K1607" s="37" t="n">
        <f aca="false">IFERROR((Counts!AB1607-Counts!Z1607)/Counts!AA1607,"")</f>
        <v>0.01375</v>
      </c>
      <c r="L1607" s="38" t="n">
        <f aca="false">IFERROR(Counts!Y1607/Counts!P1607,"")</f>
        <v>0.119266055045872</v>
      </c>
      <c r="M1607" s="38" t="n">
        <f aca="false">IFERROR(Counts!V1607/Counts!P1607,"")</f>
        <v>0.119266055045872</v>
      </c>
      <c r="N1607" s="38" t="n">
        <f aca="false">IFERROR(Counts!AD1607/Counts!AC1607,"")</f>
        <v>0.0379746835443038</v>
      </c>
      <c r="O1607" s="38" t="n">
        <f aca="false">IFERROR(Counts!AE1607/Counts!AC1607,"")</f>
        <v>0.265822784810127</v>
      </c>
      <c r="P1607" s="39" t="n">
        <f aca="false">IFERROR(Counts!AG1607/Counts!AF1607,"")</f>
        <v>85.4746835443038</v>
      </c>
      <c r="Q1607" s="38" t="n">
        <f aca="false">IFERROR(Counts!AH1607/Counts!AC1607,"")</f>
        <v>0.278481012658228</v>
      </c>
      <c r="R1607" s="38" t="n">
        <f aca="false">IFERROR(Counts!N1607/Counts!M1607,"")</f>
        <v>0.205479452054795</v>
      </c>
      <c r="S1607" s="38" t="n">
        <f aca="false">IFERROR(Counts!K1607/Counts!J1607,"")</f>
        <v>0.619266055045872</v>
      </c>
      <c r="T1607" s="38" t="n">
        <f aca="false">IFERROR(Counts!I1607/Counts!H1607,"")</f>
        <v>0.111111111111111</v>
      </c>
      <c r="U1607" s="38" t="n">
        <f aca="false">IFERROR(1-Counts!L1607/Counts!K1607,"")</f>
        <v>0.948148148148148</v>
      </c>
      <c r="V1607" s="39" t="n">
        <f aca="false">IFERROR(Counts!AJ1607/Counts!AI1607,"")</f>
        <v>68.1625806451613</v>
      </c>
      <c r="W1607" s="38" t="n">
        <f aca="false">IFERROR(Counts!AK1607/Counts!AI1607,"")</f>
        <v>0.032258064516129</v>
      </c>
      <c r="X1607" s="40" t="n">
        <f aca="false">IFERROR(Counts!O1607,"")</f>
        <v>0.004</v>
      </c>
      <c r="Y1607" s="36" t="n">
        <f aca="false">IFERROR(INDEX('Season Counts'!$Y$2:$Y$740,$AF1607)/INDEX('Season Counts'!$X$2:$X$740,$AF1607),"")</f>
        <v>0.287569920844327</v>
      </c>
      <c r="Z1607" s="37" t="n">
        <f aca="false">IFERROR(J1607-Y1607,"")</f>
        <v>0.0252541532297468</v>
      </c>
      <c r="AA1607" s="38" t="n">
        <f aca="false">IFERROR(INDEX('Season Counts'!$K$2:$K$740,$AF1607)/INDEX('Season Counts'!$J$2:$J$740,$AF1607),"")</f>
        <v>0.246458923512748</v>
      </c>
      <c r="AB1607" s="41" t="n">
        <f aca="false">IFERROR(R1607-AA1607,"")</f>
        <v>-0.0409794714579534</v>
      </c>
      <c r="AC1607" s="39" t="n">
        <f aca="false">IFERROR(INDEX('Season Counts'!$AG$2:$AG$740,$AF1607)/INDEX('Season Counts'!$AF$2:$AF$740,$AF1607),"")</f>
        <v>68.2100952380953</v>
      </c>
      <c r="AD1607" s="40" t="n">
        <f aca="false">IFERROR(V1607-AC1607,"")</f>
        <v>-0.0475145929339504</v>
      </c>
      <c r="AE1607" s="4" t="str">
        <f aca="false">IF(D1607&lt;Guide!$C$21,"Low PA",IF(TRIM(IF(ISNUMBER(AD1607),IF(N(AD1607)&lt;=-Guide!$C$24,"▼ Bat Speed  ",IF(N(AD1607)&gt;=Guide!$C$24,"▲ Bat Speed  ","")),"")&amp;IF(N(Z1607)&gt;=Guide!$C$22,"▲ Contact  ","")&amp;IF(N(Z1607)&lt;=-Guide!$C$22,"▼ Contact  ","")&amp;IF(N(AB1607)&gt;=Guide!$C$23,"▲ Chase  ","")&amp;IF(N(AB1607)&lt;=-Guide!$C$23,"▼ Chase  ",""))="","Stable",TRIM(IF(ISNUMBER(AD1607),IF(N(AD1607)&lt;=-Guide!$C$24,"▼ Bat Speed  ",IF(N(AD1607)&gt;=Guide!$C$24,"▲ Bat Speed  ","")),"")&amp;IF(N(Z1607)&gt;=Guide!$C$22,"▲ Contact  ","")&amp;IF(N(Z1607)&lt;=-Guide!$C$22,"▼ Contact  ","")&amp;IF(N(AB1607)&gt;=Guide!$C$23,"▲ Chase  ","")&amp;IF(N(AB1607)&lt;=-Guide!$C$23,"▼ Chase  ",""))))</f>
        <v>▼ Chase</v>
      </c>
      <c r="AF1607" s="35" t="n">
        <f aca="false">MATCH(Counts!A1607,'Season Counts'!$A$2:$A$740,0)</f>
        <v>410</v>
      </c>
    </row>
    <row r="1608" customFormat="false" ht="15" hidden="false" customHeight="false" outlineLevel="0" collapsed="false">
      <c r="A1608" s="34" t="str">
        <f aca="false">Counts!B1608</f>
        <v>MIL</v>
      </c>
      <c r="B1608" s="5" t="str">
        <f aca="false">Counts!C1608</f>
        <v>Sal Frelick</v>
      </c>
      <c r="C1608" s="34" t="str">
        <f aca="false">Counts!F1608</f>
        <v>May</v>
      </c>
      <c r="D1608" s="35" t="n">
        <f aca="false">IFERROR(Counts!P1608,"")</f>
        <v>90</v>
      </c>
      <c r="E1608" s="36" t="n">
        <f aca="false">IFERROR(Counts!R1608/Counts!Q1608,"")</f>
        <v>0.216867469879518</v>
      </c>
      <c r="F1608" s="36" t="n">
        <f aca="false">IFERROR((Counts!R1608+Counts!V1608+Counts!W1608)/(Counts!Q1608+Counts!V1608+Counts!W1608+Counts!X1608),"")</f>
        <v>0.25</v>
      </c>
      <c r="G1608" s="36" t="n">
        <f aca="false">IFERROR((Counts!R1608+Counts!S1608+2*Counts!T1608+3*Counts!U1608)/Counts!Q1608,"")</f>
        <v>0.253012048192771</v>
      </c>
      <c r="H1608" s="35" t="n">
        <f aca="false">IFERROR(Counts!U1608,"")</f>
        <v>0</v>
      </c>
      <c r="I1608" s="36" t="n">
        <f aca="false">IFERROR(Counts!Z1608/Counts!AA1608,"")</f>
        <v>0.238333333333333</v>
      </c>
      <c r="J1608" s="36" t="n">
        <f aca="false">IFERROR(Counts!AB1608/Counts!AA1608,"")</f>
        <v>0.255977777777778</v>
      </c>
      <c r="K1608" s="37" t="n">
        <f aca="false">IFERROR((Counts!AB1608-Counts!Z1608)/Counts!AA1608,"")</f>
        <v>0.0176444444444445</v>
      </c>
      <c r="L1608" s="38" t="n">
        <f aca="false">IFERROR(Counts!Y1608/Counts!P1608,"")</f>
        <v>0.0888888888888889</v>
      </c>
      <c r="M1608" s="38" t="n">
        <f aca="false">IFERROR(Counts!V1608/Counts!P1608,"")</f>
        <v>0.0444444444444444</v>
      </c>
      <c r="N1608" s="38" t="n">
        <f aca="false">IFERROR(Counts!AD1608/Counts!AC1608,"")</f>
        <v>0.0131578947368421</v>
      </c>
      <c r="O1608" s="38" t="n">
        <f aca="false">IFERROR(Counts!AE1608/Counts!AC1608,"")</f>
        <v>0.263157894736842</v>
      </c>
      <c r="P1608" s="39" t="n">
        <f aca="false">IFERROR(Counts!AG1608/Counts!AF1608,"")</f>
        <v>84.5526315789474</v>
      </c>
      <c r="Q1608" s="38" t="n">
        <f aca="false">IFERROR(Counts!AH1608/Counts!AC1608,"")</f>
        <v>0.263157894736842</v>
      </c>
      <c r="R1608" s="38" t="n">
        <f aca="false">IFERROR(Counts!N1608/Counts!M1608,"")</f>
        <v>0.251700680272109</v>
      </c>
      <c r="S1608" s="38" t="n">
        <f aca="false">IFERROR(Counts!K1608/Counts!J1608,"")</f>
        <v>0.591954022988506</v>
      </c>
      <c r="T1608" s="38" t="n">
        <f aca="false">IFERROR(Counts!I1608/Counts!H1608,"")</f>
        <v>0.0642857142857143</v>
      </c>
      <c r="U1608" s="38" t="n">
        <f aca="false">IFERROR(1-Counts!L1608/Counts!K1608,"")</f>
        <v>0.951456310679612</v>
      </c>
      <c r="V1608" s="39" t="n">
        <f aca="false">IFERROR(Counts!AJ1608/Counts!AI1608,"")</f>
        <v>67.6920634920635</v>
      </c>
      <c r="W1608" s="38" t="n">
        <f aca="false">IFERROR(Counts!AK1608/Counts!AI1608,"")</f>
        <v>0.0158730158730159</v>
      </c>
      <c r="X1608" s="40" t="n">
        <f aca="false">IFERROR(Counts!O1608,"")</f>
        <v>-5.373</v>
      </c>
      <c r="Y1608" s="36" t="n">
        <f aca="false">IFERROR(INDEX('Season Counts'!$Y$2:$Y$740,$AF1608)/INDEX('Season Counts'!$X$2:$X$740,$AF1608),"")</f>
        <v>0.287569920844327</v>
      </c>
      <c r="Z1608" s="37" t="n">
        <f aca="false">IFERROR(J1608-Y1608,"")</f>
        <v>-0.0315921430665494</v>
      </c>
      <c r="AA1608" s="38" t="n">
        <f aca="false">IFERROR(INDEX('Season Counts'!$K$2:$K$740,$AF1608)/INDEX('Season Counts'!$J$2:$J$740,$AF1608),"")</f>
        <v>0.246458923512748</v>
      </c>
      <c r="AB1608" s="41" t="n">
        <f aca="false">IFERROR(R1608-AA1608,"")</f>
        <v>0.00524175675936098</v>
      </c>
      <c r="AC1608" s="39" t="n">
        <f aca="false">IFERROR(INDEX('Season Counts'!$AG$2:$AG$740,$AF1608)/INDEX('Season Counts'!$AF$2:$AF$740,$AF1608),"")</f>
        <v>68.2100952380953</v>
      </c>
      <c r="AD1608" s="40" t="n">
        <f aca="false">IFERROR(V1608-AC1608,"")</f>
        <v>-0.518031746031753</v>
      </c>
      <c r="AE1608" s="4" t="str">
        <f aca="false">IF(D1608&lt;Guide!$C$21,"Low PA",IF(TRIM(IF(ISNUMBER(AD1608),IF(N(AD1608)&lt;=-Guide!$C$24,"▼ Bat Speed  ",IF(N(AD1608)&gt;=Guide!$C$24,"▲ Bat Speed  ","")),"")&amp;IF(N(Z1608)&gt;=Guide!$C$22,"▲ Contact  ","")&amp;IF(N(Z1608)&lt;=-Guide!$C$22,"▼ Contact  ","")&amp;IF(N(AB1608)&gt;=Guide!$C$23,"▲ Chase  ","")&amp;IF(N(AB1608)&lt;=-Guide!$C$23,"▼ Chase  ",""))="","Stable",TRIM(IF(ISNUMBER(AD1608),IF(N(AD1608)&lt;=-Guide!$C$24,"▼ Bat Speed  ",IF(N(AD1608)&gt;=Guide!$C$24,"▲ Bat Speed  ","")),"")&amp;IF(N(Z1608)&gt;=Guide!$C$22,"▲ Contact  ","")&amp;IF(N(Z1608)&lt;=-Guide!$C$22,"▼ Contact  ","")&amp;IF(N(AB1608)&gt;=Guide!$C$23,"▲ Chase  ","")&amp;IF(N(AB1608)&lt;=-Guide!$C$23,"▼ Chase  ",""))))</f>
        <v>Stable</v>
      </c>
      <c r="AF1608" s="35" t="n">
        <f aca="false">MATCH(Counts!A1608,'Season Counts'!$A$2:$A$740,0)</f>
        <v>410</v>
      </c>
    </row>
    <row r="1609" customFormat="false" ht="15" hidden="false" customHeight="false" outlineLevel="0" collapsed="false">
      <c r="A1609" s="34" t="str">
        <f aca="false">Counts!B1609</f>
        <v>MIL</v>
      </c>
      <c r="B1609" s="5" t="str">
        <f aca="false">Counts!C1609</f>
        <v>Sal Frelick</v>
      </c>
      <c r="C1609" s="34" t="str">
        <f aca="false">Counts!F1609</f>
        <v>Jun</v>
      </c>
      <c r="D1609" s="35" t="n">
        <f aca="false">IFERROR(Counts!P1609,"")</f>
        <v>79</v>
      </c>
      <c r="E1609" s="36" t="n">
        <f aca="false">IFERROR(Counts!R1609/Counts!Q1609,"")</f>
        <v>0.347826086956522</v>
      </c>
      <c r="F1609" s="36" t="n">
        <f aca="false">IFERROR((Counts!R1609+Counts!V1609+Counts!W1609)/(Counts!Q1609+Counts!V1609+Counts!W1609+Counts!X1609),"")</f>
        <v>0.415584415584416</v>
      </c>
      <c r="G1609" s="36" t="n">
        <f aca="false">IFERROR((Counts!R1609+Counts!S1609+2*Counts!T1609+3*Counts!U1609)/Counts!Q1609,"")</f>
        <v>0.463768115942029</v>
      </c>
      <c r="H1609" s="35" t="n">
        <f aca="false">IFERROR(Counts!U1609,"")</f>
        <v>0</v>
      </c>
      <c r="I1609" s="36" t="n">
        <f aca="false">IFERROR(Counts!Z1609/Counts!AA1609,"")</f>
        <v>0.403947368421053</v>
      </c>
      <c r="J1609" s="36" t="n">
        <f aca="false">IFERROR(Counts!AB1609/Counts!AA1609,"")</f>
        <v>0.347368421052632</v>
      </c>
      <c r="K1609" s="37" t="n">
        <f aca="false">IFERROR((Counts!AB1609-Counts!Z1609)/Counts!AA1609,"")</f>
        <v>-0.0565789473684211</v>
      </c>
      <c r="L1609" s="38" t="n">
        <f aca="false">IFERROR(Counts!Y1609/Counts!P1609,"")</f>
        <v>0.0506329113924051</v>
      </c>
      <c r="M1609" s="38" t="n">
        <f aca="false">IFERROR(Counts!V1609/Counts!P1609,"")</f>
        <v>0.10126582278481</v>
      </c>
      <c r="N1609" s="38" t="n">
        <f aca="false">IFERROR(Counts!AD1609/Counts!AC1609,"")</f>
        <v>0.0151515151515152</v>
      </c>
      <c r="O1609" s="38" t="n">
        <f aca="false">IFERROR(Counts!AE1609/Counts!AC1609,"")</f>
        <v>0.287878787878788</v>
      </c>
      <c r="P1609" s="39" t="n">
        <f aca="false">IFERROR(Counts!AG1609/Counts!AF1609,"")</f>
        <v>84.5369230769231</v>
      </c>
      <c r="Q1609" s="38" t="n">
        <f aca="false">IFERROR(Counts!AH1609/Counts!AC1609,"")</f>
        <v>0.363636363636364</v>
      </c>
      <c r="R1609" s="38" t="n">
        <f aca="false">IFERROR(Counts!N1609/Counts!M1609,"")</f>
        <v>0.225165562913907</v>
      </c>
      <c r="S1609" s="38" t="n">
        <f aca="false">IFERROR(Counts!K1609/Counts!J1609,"")</f>
        <v>0.594405594405594</v>
      </c>
      <c r="T1609" s="38" t="n">
        <f aca="false">IFERROR(Counts!I1609/Counts!H1609,"")</f>
        <v>0.0873015873015873</v>
      </c>
      <c r="U1609" s="38" t="n">
        <f aca="false">IFERROR(1-Counts!L1609/Counts!K1609,"")</f>
        <v>0.964705882352941</v>
      </c>
      <c r="V1609" s="39" t="n">
        <f aca="false">IFERROR(Counts!AJ1609/Counts!AI1609,"")</f>
        <v>69.0033333333333</v>
      </c>
      <c r="W1609" s="38" t="n">
        <f aca="false">IFERROR(Counts!AK1609/Counts!AI1609,"")</f>
        <v>0.0555555555555556</v>
      </c>
      <c r="X1609" s="40" t="n">
        <f aca="false">IFERROR(Counts!O1609,"")</f>
        <v>4.211</v>
      </c>
      <c r="Y1609" s="36" t="n">
        <f aca="false">IFERROR(INDEX('Season Counts'!$Y$2:$Y$740,$AF1609)/INDEX('Season Counts'!$X$2:$X$740,$AF1609),"")</f>
        <v>0.287569920844327</v>
      </c>
      <c r="Z1609" s="37" t="n">
        <f aca="false">IFERROR(J1609-Y1609,"")</f>
        <v>0.0597985002083044</v>
      </c>
      <c r="AA1609" s="38" t="n">
        <f aca="false">IFERROR(INDEX('Season Counts'!$K$2:$K$740,$AF1609)/INDEX('Season Counts'!$J$2:$J$740,$AF1609),"")</f>
        <v>0.246458923512748</v>
      </c>
      <c r="AB1609" s="41" t="n">
        <f aca="false">IFERROR(R1609-AA1609,"")</f>
        <v>-0.0212933605988406</v>
      </c>
      <c r="AC1609" s="39" t="n">
        <f aca="false">IFERROR(INDEX('Season Counts'!$AG$2:$AG$740,$AF1609)/INDEX('Season Counts'!$AF$2:$AF$740,$AF1609),"")</f>
        <v>68.2100952380953</v>
      </c>
      <c r="AD1609" s="40" t="n">
        <f aca="false">IFERROR(V1609-AC1609,"")</f>
        <v>0.793238095238081</v>
      </c>
      <c r="AE1609" s="4" t="str">
        <f aca="false">IF(D1609&lt;Guide!$C$21,"Low PA",IF(TRIM(IF(ISNUMBER(AD1609),IF(N(AD1609)&lt;=-Guide!$C$24,"▼ Bat Speed  ",IF(N(AD1609)&gt;=Guide!$C$24,"▲ Bat Speed  ","")),"")&amp;IF(N(Z1609)&gt;=Guide!$C$22,"▲ Contact  ","")&amp;IF(N(Z1609)&lt;=-Guide!$C$22,"▼ Contact  ","")&amp;IF(N(AB1609)&gt;=Guide!$C$23,"▲ Chase  ","")&amp;IF(N(AB1609)&lt;=-Guide!$C$23,"▼ Chase  ",""))="","Stable",TRIM(IF(ISNUMBER(AD1609),IF(N(AD1609)&lt;=-Guide!$C$24,"▼ Bat Speed  ",IF(N(AD1609)&gt;=Guide!$C$24,"▲ Bat Speed  ","")),"")&amp;IF(N(Z1609)&gt;=Guide!$C$22,"▲ Contact  ","")&amp;IF(N(Z1609)&lt;=-Guide!$C$22,"▼ Contact  ","")&amp;IF(N(AB1609)&gt;=Guide!$C$23,"▲ Chase  ","")&amp;IF(N(AB1609)&lt;=-Guide!$C$23,"▼ Chase  ",""))))</f>
        <v>▲ Contact</v>
      </c>
      <c r="AF1609" s="35" t="n">
        <f aca="false">MATCH(Counts!A1609,'Season Counts'!$A$2:$A$740,0)</f>
        <v>410</v>
      </c>
    </row>
    <row r="1610" customFormat="false" ht="15" hidden="false" customHeight="false" outlineLevel="0" collapsed="false">
      <c r="A1610" s="34" t="str">
        <f aca="false">Counts!B1610</f>
        <v>MIL</v>
      </c>
      <c r="B1610" s="5" t="str">
        <f aca="false">Counts!C1610</f>
        <v>Sal Frelick</v>
      </c>
      <c r="C1610" s="34" t="str">
        <f aca="false">Counts!F1610</f>
        <v>Jul</v>
      </c>
      <c r="D1610" s="35" t="n">
        <f aca="false">IFERROR(Counts!P1610,"")</f>
        <v>35</v>
      </c>
      <c r="E1610" s="36" t="n">
        <f aca="false">IFERROR(Counts!R1610/Counts!Q1610,"")</f>
        <v>0.117647058823529</v>
      </c>
      <c r="F1610" s="36" t="n">
        <f aca="false">IFERROR((Counts!R1610+Counts!V1610+Counts!W1610)/(Counts!Q1610+Counts!V1610+Counts!W1610+Counts!X1610),"")</f>
        <v>0.142857142857143</v>
      </c>
      <c r="G1610" s="36" t="n">
        <f aca="false">IFERROR((Counts!R1610+Counts!S1610+2*Counts!T1610+3*Counts!U1610)/Counts!Q1610,"")</f>
        <v>0.235294117647059</v>
      </c>
      <c r="H1610" s="35" t="n">
        <f aca="false">IFERROR(Counts!U1610,"")</f>
        <v>1</v>
      </c>
      <c r="I1610" s="36" t="n">
        <f aca="false">IFERROR(Counts!Z1610/Counts!AA1610,"")</f>
        <v>0.164285714285714</v>
      </c>
      <c r="J1610" s="36" t="n">
        <f aca="false">IFERROR(Counts!AB1610/Counts!AA1610,"")</f>
        <v>0.186057142857143</v>
      </c>
      <c r="K1610" s="37" t="n">
        <f aca="false">IFERROR((Counts!AB1610-Counts!Z1610)/Counts!AA1610,"")</f>
        <v>0.0217714285714286</v>
      </c>
      <c r="L1610" s="38" t="n">
        <f aca="false">IFERROR(Counts!Y1610/Counts!P1610,"")</f>
        <v>0.171428571428571</v>
      </c>
      <c r="M1610" s="38" t="n">
        <f aca="false">IFERROR(Counts!V1610/Counts!P1610,"")</f>
        <v>0</v>
      </c>
      <c r="N1610" s="38" t="n">
        <f aca="false">IFERROR(Counts!AD1610/Counts!AC1610,"")</f>
        <v>0</v>
      </c>
      <c r="O1610" s="38" t="n">
        <f aca="false">IFERROR(Counts!AE1610/Counts!AC1610,"")</f>
        <v>0.321428571428571</v>
      </c>
      <c r="P1610" s="39" t="n">
        <f aca="false">IFERROR(Counts!AG1610/Counts!AF1610,"")</f>
        <v>85.6428571428571</v>
      </c>
      <c r="Q1610" s="38" t="n">
        <f aca="false">IFERROR(Counts!AH1610/Counts!AC1610,"")</f>
        <v>0.214285714285714</v>
      </c>
      <c r="R1610" s="38" t="n">
        <f aca="false">IFERROR(Counts!N1610/Counts!M1610,"")</f>
        <v>0.349206349206349</v>
      </c>
      <c r="S1610" s="38" t="n">
        <f aca="false">IFERROR(Counts!K1610/Counts!J1610,"")</f>
        <v>0.628571428571429</v>
      </c>
      <c r="T1610" s="38" t="n">
        <f aca="false">IFERROR(Counts!I1610/Counts!H1610,"")</f>
        <v>0.0757575757575758</v>
      </c>
      <c r="U1610" s="38" t="n">
        <f aca="false">IFERROR(1-Counts!L1610/Counts!K1610,"")</f>
        <v>0.977272727272727</v>
      </c>
      <c r="V1610" s="39" t="n">
        <f aca="false">IFERROR(Counts!AJ1610/Counts!AI1610,"")</f>
        <v>68.4196428571429</v>
      </c>
      <c r="W1610" s="38" t="n">
        <f aca="false">IFERROR(Counts!AK1610/Counts!AI1610,"")</f>
        <v>0.0357142857142857</v>
      </c>
      <c r="X1610" s="40" t="n">
        <f aca="false">IFERROR(Counts!O1610,"")</f>
        <v>-5.101</v>
      </c>
      <c r="Y1610" s="36" t="n">
        <f aca="false">IFERROR(INDEX('Season Counts'!$Y$2:$Y$740,$AF1610)/INDEX('Season Counts'!$X$2:$X$740,$AF1610),"")</f>
        <v>0.287569920844327</v>
      </c>
      <c r="Z1610" s="37" t="n">
        <f aca="false">IFERROR(J1610-Y1610,"")</f>
        <v>-0.101512777987184</v>
      </c>
      <c r="AA1610" s="38" t="n">
        <f aca="false">IFERROR(INDEX('Season Counts'!$K$2:$K$740,$AF1610)/INDEX('Season Counts'!$J$2:$J$740,$AF1610),"")</f>
        <v>0.246458923512748</v>
      </c>
      <c r="AB1610" s="41" t="n">
        <f aca="false">IFERROR(R1610-AA1610,"")</f>
        <v>0.102747425693601</v>
      </c>
      <c r="AC1610" s="39" t="n">
        <f aca="false">IFERROR(INDEX('Season Counts'!$AG$2:$AG$740,$AF1610)/INDEX('Season Counts'!$AF$2:$AF$740,$AF1610),"")</f>
        <v>68.2100952380953</v>
      </c>
      <c r="AD1610" s="40" t="n">
        <f aca="false">IFERROR(V1610-AC1610,"")</f>
        <v>0.209547619047612</v>
      </c>
      <c r="AE1610" s="4" t="str">
        <f aca="false">IF(D1610&lt;Guide!$C$21,"Low PA",IF(TRIM(IF(ISNUMBER(AD1610),IF(N(AD1610)&lt;=-Guide!$C$24,"▼ Bat Speed  ",IF(N(AD1610)&gt;=Guide!$C$24,"▲ Bat Speed  ","")),"")&amp;IF(N(Z1610)&gt;=Guide!$C$22,"▲ Contact  ","")&amp;IF(N(Z1610)&lt;=-Guide!$C$22,"▼ Contact  ","")&amp;IF(N(AB1610)&gt;=Guide!$C$23,"▲ Chase  ","")&amp;IF(N(AB1610)&lt;=-Guide!$C$23,"▼ Chase  ",""))="","Stable",TRIM(IF(ISNUMBER(AD1610),IF(N(AD1610)&lt;=-Guide!$C$24,"▼ Bat Speed  ",IF(N(AD1610)&gt;=Guide!$C$24,"▲ Bat Speed  ","")),"")&amp;IF(N(Z1610)&gt;=Guide!$C$22,"▲ Contact  ","")&amp;IF(N(Z1610)&lt;=-Guide!$C$22,"▼ Contact  ","")&amp;IF(N(AB1610)&gt;=Guide!$C$23,"▲ Chase  ","")&amp;IF(N(AB1610)&lt;=-Guide!$C$23,"▼ Chase  ",""))))</f>
        <v>Low PA</v>
      </c>
      <c r="AF1610" s="35" t="n">
        <f aca="false">MATCH(Counts!A1610,'Season Counts'!$A$2:$A$740,0)</f>
        <v>410</v>
      </c>
    </row>
    <row r="1611" customFormat="false" ht="15" hidden="false" customHeight="false" outlineLevel="0" collapsed="false">
      <c r="A1611" s="34" t="str">
        <f aca="false">Counts!B1611</f>
        <v>MIL</v>
      </c>
      <c r="B1611" s="5" t="str">
        <f aca="false">Counts!C1611</f>
        <v>Sal Frelick</v>
      </c>
      <c r="C1611" s="34" t="str">
        <f aca="false">Counts!F1611</f>
        <v>Aug</v>
      </c>
      <c r="D1611" s="35" t="n">
        <f aca="false">IFERROR(Counts!P1611,"")</f>
        <v>21</v>
      </c>
      <c r="E1611" s="36" t="n">
        <f aca="false">IFERROR(Counts!R1611/Counts!Q1611,"")</f>
        <v>0.277777777777778</v>
      </c>
      <c r="F1611" s="36" t="n">
        <f aca="false">IFERROR((Counts!R1611+Counts!V1611+Counts!W1611)/(Counts!Q1611+Counts!V1611+Counts!W1611+Counts!X1611),"")</f>
        <v>0.380952380952381</v>
      </c>
      <c r="G1611" s="36" t="n">
        <f aca="false">IFERROR((Counts!R1611+Counts!S1611+2*Counts!T1611+3*Counts!U1611)/Counts!Q1611,"")</f>
        <v>0.388888888888889</v>
      </c>
      <c r="H1611" s="35" t="n">
        <f aca="false">IFERROR(Counts!U1611,"")</f>
        <v>0</v>
      </c>
      <c r="I1611" s="36" t="n">
        <f aca="false">IFERROR(Counts!Z1611/Counts!AA1611,"")</f>
        <v>0.347619047619048</v>
      </c>
      <c r="J1611" s="36" t="n">
        <f aca="false">IFERROR(Counts!AB1611/Counts!AA1611,"")</f>
        <v>0.294</v>
      </c>
      <c r="K1611" s="37" t="n">
        <f aca="false">IFERROR((Counts!AB1611-Counts!Z1611)/Counts!AA1611,"")</f>
        <v>-0.0536190476190476</v>
      </c>
      <c r="L1611" s="38" t="n">
        <f aca="false">IFERROR(Counts!Y1611/Counts!P1611,"")</f>
        <v>0.238095238095238</v>
      </c>
      <c r="M1611" s="38" t="n">
        <f aca="false">IFERROR(Counts!V1611/Counts!P1611,"")</f>
        <v>0.142857142857143</v>
      </c>
      <c r="N1611" s="38" t="n">
        <f aca="false">IFERROR(Counts!AD1611/Counts!AC1611,"")</f>
        <v>0.0769230769230769</v>
      </c>
      <c r="O1611" s="38" t="n">
        <f aca="false">IFERROR(Counts!AE1611/Counts!AC1611,"")</f>
        <v>0.307692307692308</v>
      </c>
      <c r="P1611" s="39" t="n">
        <f aca="false">IFERROR(Counts!AG1611/Counts!AF1611,"")</f>
        <v>78.0153846153846</v>
      </c>
      <c r="Q1611" s="38" t="n">
        <f aca="false">IFERROR(Counts!AH1611/Counts!AC1611,"")</f>
        <v>0.307692307692308</v>
      </c>
      <c r="R1611" s="38" t="n">
        <f aca="false">IFERROR(Counts!N1611/Counts!M1611,"")</f>
        <v>0.3</v>
      </c>
      <c r="S1611" s="38" t="n">
        <f aca="false">IFERROR(Counts!K1611/Counts!J1611,"")</f>
        <v>0.525</v>
      </c>
      <c r="T1611" s="38" t="n">
        <f aca="false">IFERROR(Counts!I1611/Counts!H1611,"")</f>
        <v>0.181818181818182</v>
      </c>
      <c r="U1611" s="38" t="n">
        <f aca="false">IFERROR(1-Counts!L1611/Counts!K1611,"")</f>
        <v>0.904761904761905</v>
      </c>
      <c r="V1611" s="39" t="n">
        <f aca="false">IFERROR(Counts!AJ1611/Counts!AI1611,"")</f>
        <v>67.5888888888889</v>
      </c>
      <c r="W1611" s="38" t="n">
        <f aca="false">IFERROR(Counts!AK1611/Counts!AI1611,"")</f>
        <v>0</v>
      </c>
      <c r="X1611" s="40" t="n">
        <f aca="false">IFERROR(Counts!O1611,"")</f>
        <v>-0.005</v>
      </c>
      <c r="Y1611" s="36" t="n">
        <f aca="false">IFERROR(INDEX('Season Counts'!$Y$2:$Y$740,$AF1611)/INDEX('Season Counts'!$X$2:$X$740,$AF1611),"")</f>
        <v>0.287569920844327</v>
      </c>
      <c r="Z1611" s="37" t="n">
        <f aca="false">IFERROR(J1611-Y1611,"")</f>
        <v>0.00643007915567284</v>
      </c>
      <c r="AA1611" s="38" t="n">
        <f aca="false">IFERROR(INDEX('Season Counts'!$K$2:$K$740,$AF1611)/INDEX('Season Counts'!$J$2:$J$740,$AF1611),"")</f>
        <v>0.246458923512748</v>
      </c>
      <c r="AB1611" s="41" t="n">
        <f aca="false">IFERROR(R1611-AA1611,"")</f>
        <v>0.0535410764872521</v>
      </c>
      <c r="AC1611" s="39" t="n">
        <f aca="false">IFERROR(INDEX('Season Counts'!$AG$2:$AG$740,$AF1611)/INDEX('Season Counts'!$AF$2:$AF$740,$AF1611),"")</f>
        <v>68.2100952380953</v>
      </c>
      <c r="AD1611" s="40" t="n">
        <f aca="false">IFERROR(V1611-AC1611,"")</f>
        <v>-0.621206349206361</v>
      </c>
      <c r="AE1611" s="4" t="str">
        <f aca="false">IF(D1611&lt;Guide!$C$21,"Low PA",IF(TRIM(IF(ISNUMBER(AD1611),IF(N(AD1611)&lt;=-Guide!$C$24,"▼ Bat Speed  ",IF(N(AD1611)&gt;=Guide!$C$24,"▲ Bat Speed  ","")),"")&amp;IF(N(Z1611)&gt;=Guide!$C$22,"▲ Contact  ","")&amp;IF(N(Z1611)&lt;=-Guide!$C$22,"▼ Contact  ","")&amp;IF(N(AB1611)&gt;=Guide!$C$23,"▲ Chase  ","")&amp;IF(N(AB1611)&lt;=-Guide!$C$23,"▼ Chase  ",""))="","Stable",TRIM(IF(ISNUMBER(AD1611),IF(N(AD1611)&lt;=-Guide!$C$24,"▼ Bat Speed  ",IF(N(AD1611)&gt;=Guide!$C$24,"▲ Bat Speed  ","")),"")&amp;IF(N(Z1611)&gt;=Guide!$C$22,"▲ Contact  ","")&amp;IF(N(Z1611)&lt;=-Guide!$C$22,"▼ Contact  ","")&amp;IF(N(AB1611)&gt;=Guide!$C$23,"▲ Chase  ","")&amp;IF(N(AB1611)&lt;=-Guide!$C$23,"▼ Chase  ",""))))</f>
        <v>Low PA</v>
      </c>
      <c r="AF1611" s="35" t="n">
        <f aca="false">MATCH(Counts!A1611,'Season Counts'!$A$2:$A$740,0)</f>
        <v>410</v>
      </c>
    </row>
    <row r="1612" customFormat="false" ht="15" hidden="false" customHeight="false" outlineLevel="0" collapsed="false">
      <c r="A1612" s="34" t="str">
        <f aca="false">Counts!B1612</f>
        <v>MIL</v>
      </c>
      <c r="B1612" s="5" t="str">
        <f aca="false">Counts!C1612</f>
        <v>Sal Frelick</v>
      </c>
      <c r="C1612" s="34" t="str">
        <f aca="false">Counts!F1612</f>
        <v>Sep</v>
      </c>
      <c r="D1612" s="35" t="n">
        <f aca="false">IFERROR(Counts!P1612,"")</f>
        <v>50</v>
      </c>
      <c r="E1612" s="36" t="n">
        <f aca="false">IFERROR(Counts!R1612/Counts!Q1612,"")</f>
        <v>0.177777777777778</v>
      </c>
      <c r="F1612" s="36" t="n">
        <f aca="false">IFERROR((Counts!R1612+Counts!V1612+Counts!W1612)/(Counts!Q1612+Counts!V1612+Counts!W1612+Counts!X1612),"")</f>
        <v>0.224489795918367</v>
      </c>
      <c r="G1612" s="36" t="n">
        <f aca="false">IFERROR((Counts!R1612+Counts!S1612+2*Counts!T1612+3*Counts!U1612)/Counts!Q1612,"")</f>
        <v>0.222222222222222</v>
      </c>
      <c r="H1612" s="35" t="n">
        <f aca="false">IFERROR(Counts!U1612,"")</f>
        <v>0</v>
      </c>
      <c r="I1612" s="36" t="n">
        <f aca="false">IFERROR(Counts!Z1612/Counts!AA1612,"")</f>
        <v>0.204081632653061</v>
      </c>
      <c r="J1612" s="36" t="n">
        <f aca="false">IFERROR(Counts!AB1612/Counts!AA1612,"")</f>
        <v>0.266938775510204</v>
      </c>
      <c r="K1612" s="37" t="n">
        <f aca="false">IFERROR((Counts!AB1612-Counts!Z1612)/Counts!AA1612,"")</f>
        <v>0.0628571428571429</v>
      </c>
      <c r="L1612" s="38" t="n">
        <f aca="false">IFERROR(Counts!Y1612/Counts!P1612,"")</f>
        <v>0.04</v>
      </c>
      <c r="M1612" s="38" t="n">
        <f aca="false">IFERROR(Counts!V1612/Counts!P1612,"")</f>
        <v>0.06</v>
      </c>
      <c r="N1612" s="38" t="n">
        <f aca="false">IFERROR(Counts!AD1612/Counts!AC1612,"")</f>
        <v>0.0222222222222222</v>
      </c>
      <c r="O1612" s="38" t="n">
        <f aca="false">IFERROR(Counts!AE1612/Counts!AC1612,"")</f>
        <v>0.2</v>
      </c>
      <c r="P1612" s="39" t="n">
        <f aca="false">IFERROR(Counts!AG1612/Counts!AF1612,"")</f>
        <v>83.2488888888889</v>
      </c>
      <c r="Q1612" s="38" t="n">
        <f aca="false">IFERROR(Counts!AH1612/Counts!AC1612,"")</f>
        <v>0.222222222222222</v>
      </c>
      <c r="R1612" s="38" t="n">
        <f aca="false">IFERROR(Counts!N1612/Counts!M1612,"")</f>
        <v>0.27906976744186</v>
      </c>
      <c r="S1612" s="38" t="n">
        <f aca="false">IFERROR(Counts!K1612/Counts!J1612,"")</f>
        <v>0.572916666666667</v>
      </c>
      <c r="T1612" s="38" t="n">
        <f aca="false">IFERROR(Counts!I1612/Counts!H1612,"")</f>
        <v>0.0126582278481013</v>
      </c>
      <c r="U1612" s="38" t="n">
        <f aca="false">IFERROR(1-Counts!L1612/Counts!K1612,"")</f>
        <v>1</v>
      </c>
      <c r="V1612" s="39" t="n">
        <f aca="false">IFERROR(Counts!AJ1612/Counts!AI1612,"")</f>
        <v>68.2985915492958</v>
      </c>
      <c r="W1612" s="38" t="n">
        <f aca="false">IFERROR(Counts!AK1612/Counts!AI1612,"")</f>
        <v>0.0422535211267606</v>
      </c>
      <c r="X1612" s="40" t="n">
        <f aca="false">IFERROR(Counts!O1612,"")</f>
        <v>-5.567</v>
      </c>
      <c r="Y1612" s="36" t="n">
        <f aca="false">IFERROR(INDEX('Season Counts'!$Y$2:$Y$740,$AF1612)/INDEX('Season Counts'!$X$2:$X$740,$AF1612),"")</f>
        <v>0.287569920844327</v>
      </c>
      <c r="Z1612" s="37" t="n">
        <f aca="false">IFERROR(J1612-Y1612,"")</f>
        <v>-0.0206311453341231</v>
      </c>
      <c r="AA1612" s="38" t="n">
        <f aca="false">IFERROR(INDEX('Season Counts'!$K$2:$K$740,$AF1612)/INDEX('Season Counts'!$J$2:$J$740,$AF1612),"")</f>
        <v>0.246458923512748</v>
      </c>
      <c r="AB1612" s="41" t="n">
        <f aca="false">IFERROR(R1612-AA1612,"")</f>
        <v>0.0326108439291126</v>
      </c>
      <c r="AC1612" s="39" t="n">
        <f aca="false">IFERROR(INDEX('Season Counts'!$AG$2:$AG$740,$AF1612)/INDEX('Season Counts'!$AF$2:$AF$740,$AF1612),"")</f>
        <v>68.2100952380953</v>
      </c>
      <c r="AD1612" s="40" t="n">
        <f aca="false">IFERROR(V1612-AC1612,"")</f>
        <v>0.0884963112005295</v>
      </c>
      <c r="AE1612" s="4" t="str">
        <f aca="false">IF(D1612&lt;Guide!$C$21,"Low PA",IF(TRIM(IF(ISNUMBER(AD1612),IF(N(AD1612)&lt;=-Guide!$C$24,"▼ Bat Speed  ",IF(N(AD1612)&gt;=Guide!$C$24,"▲ Bat Speed  ","")),"")&amp;IF(N(Z1612)&gt;=Guide!$C$22,"▲ Contact  ","")&amp;IF(N(Z1612)&lt;=-Guide!$C$22,"▼ Contact  ","")&amp;IF(N(AB1612)&gt;=Guide!$C$23,"▲ Chase  ","")&amp;IF(N(AB1612)&lt;=-Guide!$C$23,"▼ Chase  ",""))="","Stable",TRIM(IF(ISNUMBER(AD1612),IF(N(AD1612)&lt;=-Guide!$C$24,"▼ Bat Speed  ",IF(N(AD1612)&gt;=Guide!$C$24,"▲ Bat Speed  ","")),"")&amp;IF(N(Z1612)&gt;=Guide!$C$22,"▲ Contact  ","")&amp;IF(N(Z1612)&lt;=-Guide!$C$22,"▼ Contact  ","")&amp;IF(N(AB1612)&gt;=Guide!$C$23,"▲ Chase  ","")&amp;IF(N(AB1612)&lt;=-Guide!$C$23,"▼ Chase  ",""))))</f>
        <v>Stable</v>
      </c>
      <c r="AF1612" s="35" t="n">
        <f aca="false">MATCH(Counts!A1612,'Season Counts'!$A$2:$A$740,0)</f>
        <v>410</v>
      </c>
    </row>
    <row r="1613" customFormat="false" ht="15" hidden="false" customHeight="false" outlineLevel="0" collapsed="false">
      <c r="A1613" s="34" t="str">
        <f aca="false">Counts!B1613</f>
        <v>MIL</v>
      </c>
      <c r="B1613" s="5" t="str">
        <f aca="false">Counts!C1613</f>
        <v>Andrew Vaughn</v>
      </c>
      <c r="C1613" s="34" t="str">
        <f aca="false">Counts!F1613</f>
        <v>Mar-Apr</v>
      </c>
      <c r="D1613" s="35" t="n">
        <f aca="false">IFERROR(Counts!P1613,"")</f>
        <v>4</v>
      </c>
      <c r="E1613" s="36" t="n">
        <f aca="false">IFERROR(Counts!R1613/Counts!Q1613,"")</f>
        <v>0.25</v>
      </c>
      <c r="F1613" s="36" t="n">
        <f aca="false">IFERROR((Counts!R1613+Counts!V1613+Counts!W1613)/(Counts!Q1613+Counts!V1613+Counts!W1613+Counts!X1613),"")</f>
        <v>0.25</v>
      </c>
      <c r="G1613" s="36" t="n">
        <f aca="false">IFERROR((Counts!R1613+Counts!S1613+2*Counts!T1613+3*Counts!U1613)/Counts!Q1613,"")</f>
        <v>0.25</v>
      </c>
      <c r="H1613" s="35" t="n">
        <f aca="false">IFERROR(Counts!U1613,"")</f>
        <v>0</v>
      </c>
      <c r="I1613" s="36" t="n">
        <f aca="false">IFERROR(Counts!Z1613/Counts!AA1613,"")</f>
        <v>0.225</v>
      </c>
      <c r="J1613" s="36" t="n">
        <f aca="false">IFERROR(Counts!AB1613/Counts!AA1613,"")</f>
        <v>0.22425</v>
      </c>
      <c r="K1613" s="37" t="n">
        <f aca="false">IFERROR((Counts!AB1613-Counts!Z1613)/Counts!AA1613,"")</f>
        <v>-0.000750000000000001</v>
      </c>
      <c r="L1613" s="38" t="n">
        <f aca="false">IFERROR(Counts!Y1613/Counts!P1613,"")</f>
        <v>0</v>
      </c>
      <c r="M1613" s="38" t="n">
        <f aca="false">IFERROR(Counts!V1613/Counts!P1613,"")</f>
        <v>0</v>
      </c>
      <c r="N1613" s="38" t="n">
        <f aca="false">IFERROR(Counts!AD1613/Counts!AC1613,"")</f>
        <v>0</v>
      </c>
      <c r="O1613" s="38" t="n">
        <f aca="false">IFERROR(Counts!AE1613/Counts!AC1613,"")</f>
        <v>0</v>
      </c>
      <c r="P1613" s="39" t="n">
        <f aca="false">IFERROR(Counts!AG1613/Counts!AF1613,"")</f>
        <v>83.2</v>
      </c>
      <c r="Q1613" s="38" t="n">
        <f aca="false">IFERROR(Counts!AH1613/Counts!AC1613,"")</f>
        <v>0</v>
      </c>
      <c r="R1613" s="38" t="n">
        <f aca="false">IFERROR(Counts!N1613/Counts!M1613,"")</f>
        <v>0.375</v>
      </c>
      <c r="S1613" s="38" t="n">
        <f aca="false">IFERROR(Counts!K1613/Counts!J1613,"")</f>
        <v>0.6</v>
      </c>
      <c r="T1613" s="38" t="n">
        <f aca="false">IFERROR(Counts!I1613/Counts!H1613,"")</f>
        <v>0.166666666666667</v>
      </c>
      <c r="U1613" s="38" t="n">
        <f aca="false">IFERROR(1-Counts!L1613/Counts!K1613,"")</f>
        <v>1</v>
      </c>
      <c r="V1613" s="39" t="n">
        <f aca="false">IFERROR(Counts!AJ1613/Counts!AI1613,"")</f>
        <v>75.45</v>
      </c>
      <c r="W1613" s="38" t="n">
        <f aca="false">IFERROR(Counts!AK1613/Counts!AI1613,"")</f>
        <v>0.5</v>
      </c>
      <c r="X1613" s="40" t="n">
        <f aca="false">IFERROR(Counts!O1613,"")</f>
        <v>-0.341</v>
      </c>
      <c r="Y1613" s="36" t="n">
        <f aca="false">IFERROR(INDEX('Season Counts'!$Y$2:$Y$740,$AF1613)/INDEX('Season Counts'!$X$2:$X$740,$AF1613),"")</f>
        <v>0.329440729483283</v>
      </c>
      <c r="Z1613" s="37" t="n">
        <f aca="false">IFERROR(J1613-Y1613,"")</f>
        <v>-0.105190729483283</v>
      </c>
      <c r="AA1613" s="38" t="n">
        <f aca="false">IFERROR(INDEX('Season Counts'!$K$2:$K$740,$AF1613)/INDEX('Season Counts'!$J$2:$J$740,$AF1613),"")</f>
        <v>0.23463687150838</v>
      </c>
      <c r="AB1613" s="41" t="n">
        <f aca="false">IFERROR(R1613-AA1613,"")</f>
        <v>0.14036312849162</v>
      </c>
      <c r="AC1613" s="39" t="n">
        <f aca="false">IFERROR(INDEX('Season Counts'!$AG$2:$AG$740,$AF1613)/INDEX('Season Counts'!$AF$2:$AF$740,$AF1613),"")</f>
        <v>70.505393258427</v>
      </c>
      <c r="AD1613" s="40" t="n">
        <f aca="false">IFERROR(V1613-AC1613,"")</f>
        <v>4.94460674157304</v>
      </c>
      <c r="AE1613" s="4" t="str">
        <f aca="false">IF(D1613&lt;Guide!$C$21,"Low PA",IF(TRIM(IF(ISNUMBER(AD1613),IF(N(AD1613)&lt;=-Guide!$C$24,"▼ Bat Speed  ",IF(N(AD1613)&gt;=Guide!$C$24,"▲ Bat Speed  ","")),"")&amp;IF(N(Z1613)&gt;=Guide!$C$22,"▲ Contact  ","")&amp;IF(N(Z1613)&lt;=-Guide!$C$22,"▼ Contact  ","")&amp;IF(N(AB1613)&gt;=Guide!$C$23,"▲ Chase  ","")&amp;IF(N(AB1613)&lt;=-Guide!$C$23,"▼ Chase  ",""))="","Stable",TRIM(IF(ISNUMBER(AD1613),IF(N(AD1613)&lt;=-Guide!$C$24,"▼ Bat Speed  ",IF(N(AD1613)&gt;=Guide!$C$24,"▲ Bat Speed  ","")),"")&amp;IF(N(Z1613)&gt;=Guide!$C$22,"▲ Contact  ","")&amp;IF(N(Z1613)&lt;=-Guide!$C$22,"▼ Contact  ","")&amp;IF(N(AB1613)&gt;=Guide!$C$23,"▲ Chase  ","")&amp;IF(N(AB1613)&lt;=-Guide!$C$23,"▼ Chase  ",""))))</f>
        <v>Low PA</v>
      </c>
      <c r="AF1613" s="35" t="n">
        <f aca="false">MATCH(Counts!A1613,'Season Counts'!$A$2:$A$740,0)</f>
        <v>411</v>
      </c>
    </row>
    <row r="1614" customFormat="false" ht="15" hidden="false" customHeight="false" outlineLevel="0" collapsed="false">
      <c r="A1614" s="34" t="str">
        <f aca="false">Counts!B1614</f>
        <v>MIL</v>
      </c>
      <c r="B1614" s="5" t="str">
        <f aca="false">Counts!C1614</f>
        <v>Andrew Vaughn</v>
      </c>
      <c r="C1614" s="34" t="str">
        <f aca="false">Counts!F1614</f>
        <v>May</v>
      </c>
      <c r="D1614" s="35" t="n">
        <f aca="false">IFERROR(Counts!P1614,"")</f>
        <v>65</v>
      </c>
      <c r="E1614" s="36" t="n">
        <f aca="false">IFERROR(Counts!R1614/Counts!Q1614,"")</f>
        <v>0.350877192982456</v>
      </c>
      <c r="F1614" s="36" t="n">
        <f aca="false">IFERROR((Counts!R1614+Counts!V1614+Counts!W1614)/(Counts!Q1614+Counts!V1614+Counts!W1614+Counts!X1614),"")</f>
        <v>0.430769230769231</v>
      </c>
      <c r="G1614" s="36" t="n">
        <f aca="false">IFERROR((Counts!R1614+Counts!S1614+2*Counts!T1614+3*Counts!U1614)/Counts!Q1614,"")</f>
        <v>0.526315789473684</v>
      </c>
      <c r="H1614" s="35" t="n">
        <f aca="false">IFERROR(Counts!U1614,"")</f>
        <v>1</v>
      </c>
      <c r="I1614" s="36" t="n">
        <f aca="false">IFERROR(Counts!Z1614/Counts!AA1614,"")</f>
        <v>0.417692307692308</v>
      </c>
      <c r="J1614" s="36" t="n">
        <f aca="false">IFERROR(Counts!AB1614/Counts!AA1614,"")</f>
        <v>0.362076923076923</v>
      </c>
      <c r="K1614" s="37" t="n">
        <f aca="false">IFERROR((Counts!AB1614-Counts!Z1614)/Counts!AA1614,"")</f>
        <v>-0.0556153846153846</v>
      </c>
      <c r="L1614" s="38" t="n">
        <f aca="false">IFERROR(Counts!Y1614/Counts!P1614,"")</f>
        <v>0.123076923076923</v>
      </c>
      <c r="M1614" s="38" t="n">
        <f aca="false">IFERROR(Counts!V1614/Counts!P1614,"")</f>
        <v>0.0923076923076923</v>
      </c>
      <c r="N1614" s="38" t="n">
        <f aca="false">IFERROR(Counts!AD1614/Counts!AC1614,"")</f>
        <v>0.0408163265306122</v>
      </c>
      <c r="O1614" s="38" t="n">
        <f aca="false">IFERROR(Counts!AE1614/Counts!AC1614,"")</f>
        <v>0.387755102040816</v>
      </c>
      <c r="P1614" s="39" t="n">
        <f aca="false">IFERROR(Counts!AG1614/Counts!AF1614,"")</f>
        <v>88.7244897959184</v>
      </c>
      <c r="Q1614" s="38" t="n">
        <f aca="false">IFERROR(Counts!AH1614/Counts!AC1614,"")</f>
        <v>0.448979591836735</v>
      </c>
      <c r="R1614" s="38" t="n">
        <f aca="false">IFERROR(Counts!N1614/Counts!M1614,"")</f>
        <v>0.21551724137931</v>
      </c>
      <c r="S1614" s="38" t="n">
        <f aca="false">IFERROR(Counts!K1614/Counts!J1614,"")</f>
        <v>0.639344262295082</v>
      </c>
      <c r="T1614" s="38" t="n">
        <f aca="false">IFERROR(Counts!I1614/Counts!H1614,"")</f>
        <v>0.16504854368932</v>
      </c>
      <c r="U1614" s="38" t="n">
        <f aca="false">IFERROR(1-Counts!L1614/Counts!K1614,"")</f>
        <v>0.923076923076923</v>
      </c>
      <c r="V1614" s="39" t="n">
        <f aca="false">IFERROR(Counts!AJ1614/Counts!AI1614,"")</f>
        <v>69.2095238095238</v>
      </c>
      <c r="W1614" s="38" t="n">
        <f aca="false">IFERROR(Counts!AK1614/Counts!AI1614,"")</f>
        <v>0.0238095238095238</v>
      </c>
      <c r="X1614" s="40" t="n">
        <f aca="false">IFERROR(Counts!O1614,"")</f>
        <v>5.585</v>
      </c>
      <c r="Y1614" s="36" t="n">
        <f aca="false">IFERROR(INDEX('Season Counts'!$Y$2:$Y$740,$AF1614)/INDEX('Season Counts'!$X$2:$X$740,$AF1614),"")</f>
        <v>0.329440729483283</v>
      </c>
      <c r="Z1614" s="37" t="n">
        <f aca="false">IFERROR(J1614-Y1614,"")</f>
        <v>0.0326361935936404</v>
      </c>
      <c r="AA1614" s="38" t="n">
        <f aca="false">IFERROR(INDEX('Season Counts'!$K$2:$K$740,$AF1614)/INDEX('Season Counts'!$J$2:$J$740,$AF1614),"")</f>
        <v>0.23463687150838</v>
      </c>
      <c r="AB1614" s="41" t="n">
        <f aca="false">IFERROR(R1614-AA1614,"")</f>
        <v>-0.0191196301290696</v>
      </c>
      <c r="AC1614" s="39" t="n">
        <f aca="false">IFERROR(INDEX('Season Counts'!$AG$2:$AG$740,$AF1614)/INDEX('Season Counts'!$AF$2:$AF$740,$AF1614),"")</f>
        <v>70.505393258427</v>
      </c>
      <c r="AD1614" s="40" t="n">
        <f aca="false">IFERROR(V1614-AC1614,"")</f>
        <v>-1.29586944890315</v>
      </c>
      <c r="AE1614" s="4" t="str">
        <f aca="false">IF(D1614&lt;Guide!$C$21,"Low PA",IF(TRIM(IF(ISNUMBER(AD1614),IF(N(AD1614)&lt;=-Guide!$C$24,"▼ Bat Speed  ",IF(N(AD1614)&gt;=Guide!$C$24,"▲ Bat Speed  ","")),"")&amp;IF(N(Z1614)&gt;=Guide!$C$22,"▲ Contact  ","")&amp;IF(N(Z1614)&lt;=-Guide!$C$22,"▼ Contact  ","")&amp;IF(N(AB1614)&gt;=Guide!$C$23,"▲ Chase  ","")&amp;IF(N(AB1614)&lt;=-Guide!$C$23,"▼ Chase  ",""))="","Stable",TRIM(IF(ISNUMBER(AD1614),IF(N(AD1614)&lt;=-Guide!$C$24,"▼ Bat Speed  ",IF(N(AD1614)&gt;=Guide!$C$24,"▲ Bat Speed  ","")),"")&amp;IF(N(Z1614)&gt;=Guide!$C$22,"▲ Contact  ","")&amp;IF(N(Z1614)&lt;=-Guide!$C$22,"▼ Contact  ","")&amp;IF(N(AB1614)&gt;=Guide!$C$23,"▲ Chase  ","")&amp;IF(N(AB1614)&lt;=-Guide!$C$23,"▼ Chase  ",""))))</f>
        <v>▼ Bat Speed</v>
      </c>
      <c r="AF1614" s="35" t="n">
        <f aca="false">MATCH(Counts!A1614,'Season Counts'!$A$2:$A$740,0)</f>
        <v>411</v>
      </c>
    </row>
    <row r="1615" customFormat="false" ht="15" hidden="false" customHeight="false" outlineLevel="0" collapsed="false">
      <c r="A1615" s="34" t="str">
        <f aca="false">Counts!B1615</f>
        <v>MIL</v>
      </c>
      <c r="B1615" s="5" t="str">
        <f aca="false">Counts!C1615</f>
        <v>Andrew Vaughn</v>
      </c>
      <c r="C1615" s="34" t="str">
        <f aca="false">Counts!F1615</f>
        <v>Jun</v>
      </c>
      <c r="D1615" s="35" t="n">
        <f aca="false">IFERROR(Counts!P1615,"")</f>
        <v>75</v>
      </c>
      <c r="E1615" s="36" t="n">
        <f aca="false">IFERROR(Counts!R1615/Counts!Q1615,"")</f>
        <v>0.333333333333333</v>
      </c>
      <c r="F1615" s="36" t="n">
        <f aca="false">IFERROR((Counts!R1615+Counts!V1615+Counts!W1615)/(Counts!Q1615+Counts!V1615+Counts!W1615+Counts!X1615),"")</f>
        <v>0.426666666666667</v>
      </c>
      <c r="G1615" s="36" t="n">
        <f aca="false">IFERROR((Counts!R1615+Counts!S1615+2*Counts!T1615+3*Counts!U1615)/Counts!Q1615,"")</f>
        <v>0.53968253968254</v>
      </c>
      <c r="H1615" s="35" t="n">
        <f aca="false">IFERROR(Counts!U1615,"")</f>
        <v>1</v>
      </c>
      <c r="I1615" s="36" t="n">
        <f aca="false">IFERROR(Counts!Z1615/Counts!AA1615,"")</f>
        <v>0.408219178082192</v>
      </c>
      <c r="J1615" s="36" t="n">
        <f aca="false">IFERROR(Counts!AB1615/Counts!AA1615,"")</f>
        <v>0.356643835616438</v>
      </c>
      <c r="K1615" s="37" t="n">
        <f aca="false">IFERROR((Counts!AB1615-Counts!Z1615)/Counts!AA1615,"")</f>
        <v>-0.0515753424657534</v>
      </c>
      <c r="L1615" s="38" t="n">
        <f aca="false">IFERROR(Counts!Y1615/Counts!P1615,"")</f>
        <v>0.08</v>
      </c>
      <c r="M1615" s="38" t="n">
        <f aca="false">IFERROR(Counts!V1615/Counts!P1615,"")</f>
        <v>0.146666666666667</v>
      </c>
      <c r="N1615" s="38" t="n">
        <f aca="false">IFERROR(Counts!AD1615/Counts!AC1615,"")</f>
        <v>0.0344827586206897</v>
      </c>
      <c r="O1615" s="38" t="n">
        <f aca="false">IFERROR(Counts!AE1615/Counts!AC1615,"")</f>
        <v>0.46551724137931</v>
      </c>
      <c r="P1615" s="39" t="n">
        <f aca="false">IFERROR(Counts!AG1615/Counts!AF1615,"")</f>
        <v>91.2413793103448</v>
      </c>
      <c r="Q1615" s="38" t="n">
        <f aca="false">IFERROR(Counts!AH1615/Counts!AC1615,"")</f>
        <v>0.344827586206897</v>
      </c>
      <c r="R1615" s="38" t="n">
        <f aca="false">IFERROR(Counts!N1615/Counts!M1615,"")</f>
        <v>0.217105263157895</v>
      </c>
      <c r="S1615" s="38" t="n">
        <f aca="false">IFERROR(Counts!K1615/Counts!J1615,"")</f>
        <v>0.5859375</v>
      </c>
      <c r="T1615" s="38" t="n">
        <f aca="false">IFERROR(Counts!I1615/Counts!H1615,"")</f>
        <v>0.157407407407407</v>
      </c>
      <c r="U1615" s="38" t="n">
        <f aca="false">IFERROR(1-Counts!L1615/Counts!K1615,"")</f>
        <v>0.853333333333333</v>
      </c>
      <c r="V1615" s="39" t="n">
        <f aca="false">IFERROR(Counts!AJ1615/Counts!AI1615,"")</f>
        <v>70.8144444444445</v>
      </c>
      <c r="W1615" s="38" t="n">
        <f aca="false">IFERROR(Counts!AK1615/Counts!AI1615,"")</f>
        <v>0.1</v>
      </c>
      <c r="X1615" s="40" t="n">
        <f aca="false">IFERROR(Counts!O1615,"")</f>
        <v>6.617</v>
      </c>
      <c r="Y1615" s="36" t="n">
        <f aca="false">IFERROR(INDEX('Season Counts'!$Y$2:$Y$740,$AF1615)/INDEX('Season Counts'!$X$2:$X$740,$AF1615),"")</f>
        <v>0.329440729483283</v>
      </c>
      <c r="Z1615" s="37" t="n">
        <f aca="false">IFERROR(J1615-Y1615,"")</f>
        <v>0.0272031061331557</v>
      </c>
      <c r="AA1615" s="38" t="n">
        <f aca="false">IFERROR(INDEX('Season Counts'!$K$2:$K$740,$AF1615)/INDEX('Season Counts'!$J$2:$J$740,$AF1615),"")</f>
        <v>0.23463687150838</v>
      </c>
      <c r="AB1615" s="41" t="n">
        <f aca="false">IFERROR(R1615-AA1615,"")</f>
        <v>-0.0175316083504851</v>
      </c>
      <c r="AC1615" s="39" t="n">
        <f aca="false">IFERROR(INDEX('Season Counts'!$AG$2:$AG$740,$AF1615)/INDEX('Season Counts'!$AF$2:$AF$740,$AF1615),"")</f>
        <v>70.505393258427</v>
      </c>
      <c r="AD1615" s="40" t="n">
        <f aca="false">IFERROR(V1615-AC1615,"")</f>
        <v>0.309051186017484</v>
      </c>
      <c r="AE1615" s="4" t="str">
        <f aca="false">IF(D1615&lt;Guide!$C$21,"Low PA",IF(TRIM(IF(ISNUMBER(AD1615),IF(N(AD1615)&lt;=-Guide!$C$24,"▼ Bat Speed  ",IF(N(AD1615)&gt;=Guide!$C$24,"▲ Bat Speed  ","")),"")&amp;IF(N(Z1615)&gt;=Guide!$C$22,"▲ Contact  ","")&amp;IF(N(Z1615)&lt;=-Guide!$C$22,"▼ Contact  ","")&amp;IF(N(AB1615)&gt;=Guide!$C$23,"▲ Chase  ","")&amp;IF(N(AB1615)&lt;=-Guide!$C$23,"▼ Chase  ",""))="","Stable",TRIM(IF(ISNUMBER(AD1615),IF(N(AD1615)&lt;=-Guide!$C$24,"▼ Bat Speed  ",IF(N(AD1615)&gt;=Guide!$C$24,"▲ Bat Speed  ","")),"")&amp;IF(N(Z1615)&gt;=Guide!$C$22,"▲ Contact  ","")&amp;IF(N(Z1615)&lt;=-Guide!$C$22,"▼ Contact  ","")&amp;IF(N(AB1615)&gt;=Guide!$C$23,"▲ Chase  ","")&amp;IF(N(AB1615)&lt;=-Guide!$C$23,"▼ Chase  ",""))))</f>
        <v>Stable</v>
      </c>
      <c r="AF1615" s="35" t="n">
        <f aca="false">MATCH(Counts!A1615,'Season Counts'!$A$2:$A$740,0)</f>
        <v>411</v>
      </c>
    </row>
    <row r="1616" customFormat="false" ht="15" hidden="false" customHeight="false" outlineLevel="0" collapsed="false">
      <c r="A1616" s="34" t="str">
        <f aca="false">Counts!B1616</f>
        <v>MIL</v>
      </c>
      <c r="B1616" s="5" t="str">
        <f aca="false">Counts!C1616</f>
        <v>Andrew Vaughn</v>
      </c>
      <c r="C1616" s="34" t="str">
        <f aca="false">Counts!F1616</f>
        <v>Jul</v>
      </c>
      <c r="D1616" s="35" t="n">
        <f aca="false">IFERROR(Counts!P1616,"")</f>
        <v>60</v>
      </c>
      <c r="E1616" s="36" t="n">
        <f aca="false">IFERROR(Counts!R1616/Counts!Q1616,"")</f>
        <v>0.235294117647059</v>
      </c>
      <c r="F1616" s="36" t="n">
        <f aca="false">IFERROR((Counts!R1616+Counts!V1616+Counts!W1616)/(Counts!Q1616+Counts!V1616+Counts!W1616+Counts!X1616),"")</f>
        <v>0.333333333333333</v>
      </c>
      <c r="G1616" s="36" t="n">
        <f aca="false">IFERROR((Counts!R1616+Counts!S1616+2*Counts!T1616+3*Counts!U1616)/Counts!Q1616,"")</f>
        <v>0.392156862745098</v>
      </c>
      <c r="H1616" s="35" t="n">
        <f aca="false">IFERROR(Counts!U1616,"")</f>
        <v>2</v>
      </c>
      <c r="I1616" s="36" t="n">
        <f aca="false">IFERROR(Counts!Z1616/Counts!AA1616,"")</f>
        <v>0.321666666666667</v>
      </c>
      <c r="J1616" s="36" t="n">
        <f aca="false">IFERROR(Counts!AB1616/Counts!AA1616,"")</f>
        <v>0.338383333333333</v>
      </c>
      <c r="K1616" s="37" t="n">
        <f aca="false">IFERROR((Counts!AB1616-Counts!Z1616)/Counts!AA1616,"")</f>
        <v>0.0167166666666667</v>
      </c>
      <c r="L1616" s="38" t="n">
        <f aca="false">IFERROR(Counts!Y1616/Counts!P1616,"")</f>
        <v>0.166666666666667</v>
      </c>
      <c r="M1616" s="38" t="n">
        <f aca="false">IFERROR(Counts!V1616/Counts!P1616,"")</f>
        <v>0.1</v>
      </c>
      <c r="N1616" s="38" t="n">
        <f aca="false">IFERROR(Counts!AD1616/Counts!AC1616,"")</f>
        <v>0.119047619047619</v>
      </c>
      <c r="O1616" s="38" t="n">
        <f aca="false">IFERROR(Counts!AE1616/Counts!AC1616,"")</f>
        <v>0.476190476190476</v>
      </c>
      <c r="P1616" s="39" t="n">
        <f aca="false">IFERROR(Counts!AG1616/Counts!AF1616,"")</f>
        <v>91.6976190476191</v>
      </c>
      <c r="Q1616" s="38" t="n">
        <f aca="false">IFERROR(Counts!AH1616/Counts!AC1616,"")</f>
        <v>0.333333333333333</v>
      </c>
      <c r="R1616" s="38" t="n">
        <f aca="false">IFERROR(Counts!N1616/Counts!M1616,"")</f>
        <v>0.198581560283688</v>
      </c>
      <c r="S1616" s="38" t="n">
        <f aca="false">IFERROR(Counts!K1616/Counts!J1616,"")</f>
        <v>0.551181102362205</v>
      </c>
      <c r="T1616" s="38" t="n">
        <f aca="false">IFERROR(Counts!I1616/Counts!H1616,"")</f>
        <v>0.163265306122449</v>
      </c>
      <c r="U1616" s="38" t="n">
        <f aca="false">IFERROR(1-Counts!L1616/Counts!K1616,"")</f>
        <v>0.9</v>
      </c>
      <c r="V1616" s="39" t="n">
        <f aca="false">IFERROR(Counts!AJ1616/Counts!AI1616,"")</f>
        <v>70.9755555555556</v>
      </c>
      <c r="W1616" s="38" t="n">
        <f aca="false">IFERROR(Counts!AK1616/Counts!AI1616,"")</f>
        <v>0.166666666666667</v>
      </c>
      <c r="X1616" s="40" t="n">
        <f aca="false">IFERROR(Counts!O1616,"")</f>
        <v>-0.213</v>
      </c>
      <c r="Y1616" s="36" t="n">
        <f aca="false">IFERROR(INDEX('Season Counts'!$Y$2:$Y$740,$AF1616)/INDEX('Season Counts'!$X$2:$X$740,$AF1616),"")</f>
        <v>0.329440729483283</v>
      </c>
      <c r="Z1616" s="37" t="n">
        <f aca="false">IFERROR(J1616-Y1616,"")</f>
        <v>0.00894260385005069</v>
      </c>
      <c r="AA1616" s="38" t="n">
        <f aca="false">IFERROR(INDEX('Season Counts'!$K$2:$K$740,$AF1616)/INDEX('Season Counts'!$J$2:$J$740,$AF1616),"")</f>
        <v>0.23463687150838</v>
      </c>
      <c r="AB1616" s="41" t="n">
        <f aca="false">IFERROR(R1616-AA1616,"")</f>
        <v>-0.0360553112246919</v>
      </c>
      <c r="AC1616" s="39" t="n">
        <f aca="false">IFERROR(INDEX('Season Counts'!$AG$2:$AG$740,$AF1616)/INDEX('Season Counts'!$AF$2:$AF$740,$AF1616),"")</f>
        <v>70.505393258427</v>
      </c>
      <c r="AD1616" s="40" t="n">
        <f aca="false">IFERROR(V1616-AC1616,"")</f>
        <v>0.470162297128596</v>
      </c>
      <c r="AE1616" s="4" t="str">
        <f aca="false">IF(D1616&lt;Guide!$C$21,"Low PA",IF(TRIM(IF(ISNUMBER(AD1616),IF(N(AD1616)&lt;=-Guide!$C$24,"▼ Bat Speed  ",IF(N(AD1616)&gt;=Guide!$C$24,"▲ Bat Speed  ","")),"")&amp;IF(N(Z1616)&gt;=Guide!$C$22,"▲ Contact  ","")&amp;IF(N(Z1616)&lt;=-Guide!$C$22,"▼ Contact  ","")&amp;IF(N(AB1616)&gt;=Guide!$C$23,"▲ Chase  ","")&amp;IF(N(AB1616)&lt;=-Guide!$C$23,"▼ Chase  ",""))="","Stable",TRIM(IF(ISNUMBER(AD1616),IF(N(AD1616)&lt;=-Guide!$C$24,"▼ Bat Speed  ",IF(N(AD1616)&gt;=Guide!$C$24,"▲ Bat Speed  ","")),"")&amp;IF(N(Z1616)&gt;=Guide!$C$22,"▲ Contact  ","")&amp;IF(N(Z1616)&lt;=-Guide!$C$22,"▼ Contact  ","")&amp;IF(N(AB1616)&gt;=Guide!$C$23,"▲ Chase  ","")&amp;IF(N(AB1616)&lt;=-Guide!$C$23,"▼ Chase  ",""))))</f>
        <v>Stable</v>
      </c>
      <c r="AF1616" s="35" t="n">
        <f aca="false">MATCH(Counts!A1616,'Season Counts'!$A$2:$A$740,0)</f>
        <v>411</v>
      </c>
    </row>
    <row r="1617" customFormat="false" ht="15" hidden="false" customHeight="false" outlineLevel="0" collapsed="false">
      <c r="A1617" s="34" t="str">
        <f aca="false">Counts!B1617</f>
        <v>MIL</v>
      </c>
      <c r="B1617" s="5" t="str">
        <f aca="false">Counts!C1617</f>
        <v>Andrew Vaughn</v>
      </c>
      <c r="C1617" s="34" t="str">
        <f aca="false">Counts!F1617</f>
        <v>Aug</v>
      </c>
      <c r="D1617" s="35" t="n">
        <f aca="false">IFERROR(Counts!P1617,"")</f>
        <v>88</v>
      </c>
      <c r="E1617" s="36" t="n">
        <f aca="false">IFERROR(Counts!R1617/Counts!Q1617,"")</f>
        <v>0.311688311688312</v>
      </c>
      <c r="F1617" s="36" t="n">
        <f aca="false">IFERROR((Counts!R1617+Counts!V1617+Counts!W1617)/(Counts!Q1617+Counts!V1617+Counts!W1617+Counts!X1617),"")</f>
        <v>0.397727272727273</v>
      </c>
      <c r="G1617" s="36" t="n">
        <f aca="false">IFERROR((Counts!R1617+Counts!S1617+2*Counts!T1617+3*Counts!U1617)/Counts!Q1617,"")</f>
        <v>0.363636363636364</v>
      </c>
      <c r="H1617" s="35" t="n">
        <f aca="false">IFERROR(Counts!U1617,"")</f>
        <v>1</v>
      </c>
      <c r="I1617" s="36" t="n">
        <f aca="false">IFERROR(Counts!Z1617/Counts!AA1617,"")</f>
        <v>0.349431818181818</v>
      </c>
      <c r="J1617" s="36" t="n">
        <f aca="false">IFERROR(Counts!AB1617/Counts!AA1617,"")</f>
        <v>0.308704545454545</v>
      </c>
      <c r="K1617" s="37" t="n">
        <f aca="false">IFERROR((Counts!AB1617-Counts!Z1617)/Counts!AA1617,"")</f>
        <v>-0.0407272727272727</v>
      </c>
      <c r="L1617" s="38" t="n">
        <f aca="false">IFERROR(Counts!Y1617/Counts!P1617,"")</f>
        <v>0.238636363636364</v>
      </c>
      <c r="M1617" s="38" t="n">
        <f aca="false">IFERROR(Counts!V1617/Counts!P1617,"")</f>
        <v>0.102272727272727</v>
      </c>
      <c r="N1617" s="38" t="n">
        <f aca="false">IFERROR(Counts!AD1617/Counts!AC1617,"")</f>
        <v>0.0357142857142857</v>
      </c>
      <c r="O1617" s="38" t="n">
        <f aca="false">IFERROR(Counts!AE1617/Counts!AC1617,"")</f>
        <v>0.428571428571429</v>
      </c>
      <c r="P1617" s="39" t="n">
        <f aca="false">IFERROR(Counts!AG1617/Counts!AF1617,"")</f>
        <v>88.7464285714286</v>
      </c>
      <c r="Q1617" s="38" t="n">
        <f aca="false">IFERROR(Counts!AH1617/Counts!AC1617,"")</f>
        <v>0.232142857142857</v>
      </c>
      <c r="R1617" s="38" t="n">
        <f aca="false">IFERROR(Counts!N1617/Counts!M1617,"")</f>
        <v>0.271428571428571</v>
      </c>
      <c r="S1617" s="38" t="n">
        <f aca="false">IFERROR(Counts!K1617/Counts!J1617,"")</f>
        <v>0.49438202247191</v>
      </c>
      <c r="T1617" s="38" t="n">
        <f aca="false">IFERROR(Counts!I1617/Counts!H1617,"")</f>
        <v>0.2</v>
      </c>
      <c r="U1617" s="38" t="n">
        <f aca="false">IFERROR(1-Counts!L1617/Counts!K1617,"")</f>
        <v>0.909090909090909</v>
      </c>
      <c r="V1617" s="39" t="n">
        <f aca="false">IFERROR(Counts!AJ1617/Counts!AI1617,"")</f>
        <v>70.7352</v>
      </c>
      <c r="W1617" s="38" t="n">
        <f aca="false">IFERROR(Counts!AK1617/Counts!AI1617,"")</f>
        <v>0.224</v>
      </c>
      <c r="X1617" s="40" t="n">
        <f aca="false">IFERROR(Counts!O1617,"")</f>
        <v>1.768</v>
      </c>
      <c r="Y1617" s="36" t="n">
        <f aca="false">IFERROR(INDEX('Season Counts'!$Y$2:$Y$740,$AF1617)/INDEX('Season Counts'!$X$2:$X$740,$AF1617),"")</f>
        <v>0.329440729483283</v>
      </c>
      <c r="Z1617" s="37" t="n">
        <f aca="false">IFERROR(J1617-Y1617,"")</f>
        <v>-0.0207361840287372</v>
      </c>
      <c r="AA1617" s="38" t="n">
        <f aca="false">IFERROR(INDEX('Season Counts'!$K$2:$K$740,$AF1617)/INDEX('Season Counts'!$J$2:$J$740,$AF1617),"")</f>
        <v>0.23463687150838</v>
      </c>
      <c r="AB1617" s="41" t="n">
        <f aca="false">IFERROR(R1617-AA1617,"")</f>
        <v>0.0367916999201915</v>
      </c>
      <c r="AC1617" s="39" t="n">
        <f aca="false">IFERROR(INDEX('Season Counts'!$AG$2:$AG$740,$AF1617)/INDEX('Season Counts'!$AF$2:$AF$740,$AF1617),"")</f>
        <v>70.505393258427</v>
      </c>
      <c r="AD1617" s="40" t="n">
        <f aca="false">IFERROR(V1617-AC1617,"")</f>
        <v>0.229806741573029</v>
      </c>
      <c r="AE1617" s="4" t="str">
        <f aca="false">IF(D1617&lt;Guide!$C$21,"Low PA",IF(TRIM(IF(ISNUMBER(AD1617),IF(N(AD1617)&lt;=-Guide!$C$24,"▼ Bat Speed  ",IF(N(AD1617)&gt;=Guide!$C$24,"▲ Bat Speed  ","")),"")&amp;IF(N(Z1617)&gt;=Guide!$C$22,"▲ Contact  ","")&amp;IF(N(Z1617)&lt;=-Guide!$C$22,"▼ Contact  ","")&amp;IF(N(AB1617)&gt;=Guide!$C$23,"▲ Chase  ","")&amp;IF(N(AB1617)&lt;=-Guide!$C$23,"▼ Chase  ",""))="","Stable",TRIM(IF(ISNUMBER(AD1617),IF(N(AD1617)&lt;=-Guide!$C$24,"▼ Bat Speed  ",IF(N(AD1617)&gt;=Guide!$C$24,"▲ Bat Speed  ","")),"")&amp;IF(N(Z1617)&gt;=Guide!$C$22,"▲ Contact  ","")&amp;IF(N(Z1617)&lt;=-Guide!$C$22,"▼ Contact  ","")&amp;IF(N(AB1617)&gt;=Guide!$C$23,"▲ Chase  ","")&amp;IF(N(AB1617)&lt;=-Guide!$C$23,"▼ Chase  ",""))))</f>
        <v>Stable</v>
      </c>
      <c r="AF1617" s="35" t="n">
        <f aca="false">MATCH(Counts!A1617,'Season Counts'!$A$2:$A$740,0)</f>
        <v>411</v>
      </c>
    </row>
    <row r="1618" customFormat="false" ht="15" hidden="false" customHeight="false" outlineLevel="0" collapsed="false">
      <c r="A1618" s="34" t="str">
        <f aca="false">Counts!B1618</f>
        <v>MIL</v>
      </c>
      <c r="B1618" s="5" t="str">
        <f aca="false">Counts!C1618</f>
        <v>Andrew Vaughn</v>
      </c>
      <c r="C1618" s="34" t="str">
        <f aca="false">Counts!F1618</f>
        <v>Sep</v>
      </c>
      <c r="D1618" s="35" t="n">
        <f aca="false">IFERROR(Counts!P1618,"")</f>
        <v>39</v>
      </c>
      <c r="E1618" s="36" t="n">
        <f aca="false">IFERROR(Counts!R1618/Counts!Q1618,"")</f>
        <v>0.277777777777778</v>
      </c>
      <c r="F1618" s="36" t="n">
        <f aca="false">IFERROR((Counts!R1618+Counts!V1618+Counts!W1618)/(Counts!Q1618+Counts!V1618+Counts!W1618+Counts!X1618),"")</f>
        <v>0.333333333333333</v>
      </c>
      <c r="G1618" s="36" t="n">
        <f aca="false">IFERROR((Counts!R1618+Counts!S1618+2*Counts!T1618+3*Counts!U1618)/Counts!Q1618,"")</f>
        <v>0.416666666666667</v>
      </c>
      <c r="H1618" s="35" t="n">
        <f aca="false">IFERROR(Counts!U1618,"")</f>
        <v>1</v>
      </c>
      <c r="I1618" s="36" t="n">
        <f aca="false">IFERROR(Counts!Z1618/Counts!AA1618,"")</f>
        <v>0.330769230769231</v>
      </c>
      <c r="J1618" s="36" t="n">
        <f aca="false">IFERROR(Counts!AB1618/Counts!AA1618,"")</f>
        <v>0.267948717948718</v>
      </c>
      <c r="K1618" s="37" t="n">
        <f aca="false">IFERROR((Counts!AB1618-Counts!Z1618)/Counts!AA1618,"")</f>
        <v>-0.0628205128205129</v>
      </c>
      <c r="L1618" s="38" t="n">
        <f aca="false">IFERROR(Counts!Y1618/Counts!P1618,"")</f>
        <v>0.205128205128205</v>
      </c>
      <c r="M1618" s="38" t="n">
        <f aca="false">IFERROR(Counts!V1618/Counts!P1618,"")</f>
        <v>0.0769230769230769</v>
      </c>
      <c r="N1618" s="38" t="n">
        <f aca="false">IFERROR(Counts!AD1618/Counts!AC1618,"")</f>
        <v>0.0357142857142857</v>
      </c>
      <c r="O1618" s="38" t="n">
        <f aca="false">IFERROR(Counts!AE1618/Counts!AC1618,"")</f>
        <v>0.464285714285714</v>
      </c>
      <c r="P1618" s="39" t="n">
        <f aca="false">IFERROR(Counts!AG1618/Counts!AF1618,"")</f>
        <v>91.5071428571429</v>
      </c>
      <c r="Q1618" s="38" t="n">
        <f aca="false">IFERROR(Counts!AH1618/Counts!AC1618,"")</f>
        <v>0.214285714285714</v>
      </c>
      <c r="R1618" s="38" t="n">
        <f aca="false">IFERROR(Counts!N1618/Counts!M1618,"")</f>
        <v>0.247191011235955</v>
      </c>
      <c r="S1618" s="38" t="n">
        <f aca="false">IFERROR(Counts!K1618/Counts!J1618,"")</f>
        <v>0.5</v>
      </c>
      <c r="T1618" s="38" t="n">
        <f aca="false">IFERROR(Counts!I1618/Counts!H1618,"")</f>
        <v>0.186440677966102</v>
      </c>
      <c r="U1618" s="38" t="n">
        <f aca="false">IFERROR(1-Counts!L1618/Counts!K1618,"")</f>
        <v>0.864864864864865</v>
      </c>
      <c r="V1618" s="39" t="n">
        <f aca="false">IFERROR(Counts!AJ1618/Counts!AI1618,"")</f>
        <v>70.3173076923077</v>
      </c>
      <c r="W1618" s="38" t="n">
        <f aca="false">IFERROR(Counts!AK1618/Counts!AI1618,"")</f>
        <v>0.0576923076923077</v>
      </c>
      <c r="X1618" s="40" t="n">
        <f aca="false">IFERROR(Counts!O1618,"")</f>
        <v>0.733</v>
      </c>
      <c r="Y1618" s="36" t="n">
        <f aca="false">IFERROR(INDEX('Season Counts'!$Y$2:$Y$740,$AF1618)/INDEX('Season Counts'!$X$2:$X$740,$AF1618),"")</f>
        <v>0.329440729483283</v>
      </c>
      <c r="Z1618" s="37" t="n">
        <f aca="false">IFERROR(J1618-Y1618,"")</f>
        <v>-0.0614920115345647</v>
      </c>
      <c r="AA1618" s="38" t="n">
        <f aca="false">IFERROR(INDEX('Season Counts'!$K$2:$K$740,$AF1618)/INDEX('Season Counts'!$J$2:$J$740,$AF1618),"")</f>
        <v>0.23463687150838</v>
      </c>
      <c r="AB1618" s="41" t="n">
        <f aca="false">IFERROR(R1618-AA1618,"")</f>
        <v>0.0125541397275752</v>
      </c>
      <c r="AC1618" s="39" t="n">
        <f aca="false">IFERROR(INDEX('Season Counts'!$AG$2:$AG$740,$AF1618)/INDEX('Season Counts'!$AF$2:$AF$740,$AF1618),"")</f>
        <v>70.505393258427</v>
      </c>
      <c r="AD1618" s="40" t="n">
        <f aca="false">IFERROR(V1618-AC1618,"")</f>
        <v>-0.18808556611927</v>
      </c>
      <c r="AE1618" s="4" t="str">
        <f aca="false">IF(D1618&lt;Guide!$C$21,"Low PA",IF(TRIM(IF(ISNUMBER(AD1618),IF(N(AD1618)&lt;=-Guide!$C$24,"▼ Bat Speed  ",IF(N(AD1618)&gt;=Guide!$C$24,"▲ Bat Speed  ","")),"")&amp;IF(N(Z1618)&gt;=Guide!$C$22,"▲ Contact  ","")&amp;IF(N(Z1618)&lt;=-Guide!$C$22,"▼ Contact  ","")&amp;IF(N(AB1618)&gt;=Guide!$C$23,"▲ Chase  ","")&amp;IF(N(AB1618)&lt;=-Guide!$C$23,"▼ Chase  ",""))="","Stable",TRIM(IF(ISNUMBER(AD1618),IF(N(AD1618)&lt;=-Guide!$C$24,"▼ Bat Speed  ",IF(N(AD1618)&gt;=Guide!$C$24,"▲ Bat Speed  ","")),"")&amp;IF(N(Z1618)&gt;=Guide!$C$22,"▲ Contact  ","")&amp;IF(N(Z1618)&lt;=-Guide!$C$22,"▼ Contact  ","")&amp;IF(N(AB1618)&gt;=Guide!$C$23,"▲ Chase  ","")&amp;IF(N(AB1618)&lt;=-Guide!$C$23,"▼ Chase  ",""))))</f>
        <v>Low PA</v>
      </c>
      <c r="AF1618" s="35" t="n">
        <f aca="false">MATCH(Counts!A1618,'Season Counts'!$A$2:$A$740,0)</f>
        <v>411</v>
      </c>
    </row>
    <row r="1619" customFormat="false" ht="15" hidden="false" customHeight="false" outlineLevel="0" collapsed="false">
      <c r="A1619" s="34" t="str">
        <f aca="false">Counts!B1619</f>
        <v>MIL</v>
      </c>
      <c r="B1619" s="5" t="str">
        <f aca="false">Counts!C1619</f>
        <v>Gary Sánchez</v>
      </c>
      <c r="C1619" s="34" t="str">
        <f aca="false">Counts!F1619</f>
        <v>Mar-Apr</v>
      </c>
      <c r="D1619" s="35" t="n">
        <f aca="false">IFERROR(Counts!P1619,"")</f>
        <v>77</v>
      </c>
      <c r="E1619" s="36" t="n">
        <f aca="false">IFERROR(Counts!R1619/Counts!Q1619,"")</f>
        <v>0.229508196721311</v>
      </c>
      <c r="F1619" s="36" t="n">
        <f aca="false">IFERROR((Counts!R1619+Counts!V1619+Counts!W1619)/(Counts!Q1619+Counts!V1619+Counts!W1619+Counts!X1619),"")</f>
        <v>0.38961038961039</v>
      </c>
      <c r="G1619" s="36" t="n">
        <f aca="false">IFERROR((Counts!R1619+Counts!S1619+2*Counts!T1619+3*Counts!U1619)/Counts!Q1619,"")</f>
        <v>0.540983606557377</v>
      </c>
      <c r="H1619" s="35" t="n">
        <f aca="false">IFERROR(Counts!U1619,"")</f>
        <v>5</v>
      </c>
      <c r="I1619" s="36" t="n">
        <f aca="false">IFERROR(Counts!Z1619/Counts!AA1619,"")</f>
        <v>0.394736842105263</v>
      </c>
      <c r="J1619" s="36" t="n">
        <f aca="false">IFERROR(Counts!AB1619/Counts!AA1619,"")</f>
        <v>0.407697368421053</v>
      </c>
      <c r="K1619" s="37" t="n">
        <f aca="false">IFERROR((Counts!AB1619-Counts!Z1619)/Counts!AA1619,"")</f>
        <v>0.0129605263157895</v>
      </c>
      <c r="L1619" s="38" t="n">
        <f aca="false">IFERROR(Counts!Y1619/Counts!P1619,"")</f>
        <v>0.207792207792208</v>
      </c>
      <c r="M1619" s="38" t="n">
        <f aca="false">IFERROR(Counts!V1619/Counts!P1619,"")</f>
        <v>0.194805194805195</v>
      </c>
      <c r="N1619" s="38" t="n">
        <f aca="false">IFERROR(Counts!AD1619/Counts!AC1619,"")</f>
        <v>0.155555555555556</v>
      </c>
      <c r="O1619" s="38" t="n">
        <f aca="false">IFERROR(Counts!AE1619/Counts!AC1619,"")</f>
        <v>0.4</v>
      </c>
      <c r="P1619" s="39" t="n">
        <f aca="false">IFERROR(Counts!AG1619/Counts!AF1619,"")</f>
        <v>89.2644444444445</v>
      </c>
      <c r="Q1619" s="38" t="n">
        <f aca="false">IFERROR(Counts!AH1619/Counts!AC1619,"")</f>
        <v>0.288888888888889</v>
      </c>
      <c r="R1619" s="38" t="n">
        <f aca="false">IFERROR(Counts!N1619/Counts!M1619,"")</f>
        <v>0.208791208791209</v>
      </c>
      <c r="S1619" s="38" t="n">
        <f aca="false">IFERROR(Counts!K1619/Counts!J1619,"")</f>
        <v>0.538961038961039</v>
      </c>
      <c r="T1619" s="38" t="n">
        <f aca="false">IFERROR(Counts!I1619/Counts!H1619,"")</f>
        <v>0.264462809917355</v>
      </c>
      <c r="U1619" s="38" t="n">
        <f aca="false">IFERROR(1-Counts!L1619/Counts!K1619,"")</f>
        <v>0.843373493975904</v>
      </c>
      <c r="V1619" s="39" t="n">
        <f aca="false">IFERROR(Counts!AJ1619/Counts!AI1619,"")</f>
        <v>72.096261682243</v>
      </c>
      <c r="W1619" s="38" t="n">
        <f aca="false">IFERROR(Counts!AK1619/Counts!AI1619,"")</f>
        <v>0.280373831775701</v>
      </c>
      <c r="X1619" s="40" t="n">
        <f aca="false">IFERROR(Counts!O1619,"")</f>
        <v>7.634</v>
      </c>
      <c r="Y1619" s="36" t="n">
        <f aca="false">IFERROR(INDEX('Season Counts'!$Y$2:$Y$740,$AF1619)/INDEX('Season Counts'!$X$2:$X$740,$AF1619),"")</f>
        <v>0.335683823529412</v>
      </c>
      <c r="Z1619" s="37" t="n">
        <f aca="false">IFERROR(J1619-Y1619,"")</f>
        <v>0.0720135448916409</v>
      </c>
      <c r="AA1619" s="38" t="n">
        <f aca="false">IFERROR(INDEX('Season Counts'!$K$2:$K$740,$AF1619)/INDEX('Season Counts'!$J$2:$J$740,$AF1619),"")</f>
        <v>0.229752066115702</v>
      </c>
      <c r="AB1619" s="41" t="n">
        <f aca="false">IFERROR(R1619-AA1619,"")</f>
        <v>-0.0209608573244937</v>
      </c>
      <c r="AC1619" s="39" t="n">
        <f aca="false">IFERROR(INDEX('Season Counts'!$AG$2:$AG$740,$AF1619)/INDEX('Season Counts'!$AF$2:$AF$740,$AF1619),"")</f>
        <v>71.3529577464789</v>
      </c>
      <c r="AD1619" s="40" t="n">
        <f aca="false">IFERROR(V1619-AC1619,"")</f>
        <v>0.743303935764132</v>
      </c>
      <c r="AE1619" s="4" t="str">
        <f aca="false">IF(D1619&lt;Guide!$C$21,"Low PA",IF(TRIM(IF(ISNUMBER(AD1619),IF(N(AD1619)&lt;=-Guide!$C$24,"▼ Bat Speed  ",IF(N(AD1619)&gt;=Guide!$C$24,"▲ Bat Speed  ","")),"")&amp;IF(N(Z1619)&gt;=Guide!$C$22,"▲ Contact  ","")&amp;IF(N(Z1619)&lt;=-Guide!$C$22,"▼ Contact  ","")&amp;IF(N(AB1619)&gt;=Guide!$C$23,"▲ Chase  ","")&amp;IF(N(AB1619)&lt;=-Guide!$C$23,"▼ Chase  ",""))="","Stable",TRIM(IF(ISNUMBER(AD1619),IF(N(AD1619)&lt;=-Guide!$C$24,"▼ Bat Speed  ",IF(N(AD1619)&gt;=Guide!$C$24,"▲ Bat Speed  ","")),"")&amp;IF(N(Z1619)&gt;=Guide!$C$22,"▲ Contact  ","")&amp;IF(N(Z1619)&lt;=-Guide!$C$22,"▼ Contact  ","")&amp;IF(N(AB1619)&gt;=Guide!$C$23,"▲ Chase  ","")&amp;IF(N(AB1619)&lt;=-Guide!$C$23,"▼ Chase  ",""))))</f>
        <v>▲ Contact</v>
      </c>
      <c r="AF1619" s="35" t="n">
        <f aca="false">MATCH(Counts!A1619,'Season Counts'!$A$2:$A$740,0)</f>
        <v>412</v>
      </c>
    </row>
    <row r="1620" customFormat="false" ht="15" hidden="false" customHeight="false" outlineLevel="0" collapsed="false">
      <c r="A1620" s="34" t="str">
        <f aca="false">Counts!B1620</f>
        <v>MIL</v>
      </c>
      <c r="B1620" s="5" t="str">
        <f aca="false">Counts!C1620</f>
        <v>Gary Sánchez</v>
      </c>
      <c r="C1620" s="34" t="str">
        <f aca="false">Counts!F1620</f>
        <v>May</v>
      </c>
      <c r="D1620" s="35" t="n">
        <f aca="false">IFERROR(Counts!P1620,"")</f>
        <v>40</v>
      </c>
      <c r="E1620" s="36" t="n">
        <f aca="false">IFERROR(Counts!R1620/Counts!Q1620,"")</f>
        <v>0.121212121212121</v>
      </c>
      <c r="F1620" s="36" t="n">
        <f aca="false">IFERROR((Counts!R1620+Counts!V1620+Counts!W1620)/(Counts!Q1620+Counts!V1620+Counts!W1620+Counts!X1620),"")</f>
        <v>0.275</v>
      </c>
      <c r="G1620" s="36" t="n">
        <f aca="false">IFERROR((Counts!R1620+Counts!S1620+2*Counts!T1620+3*Counts!U1620)/Counts!Q1620,"")</f>
        <v>0.151515151515152</v>
      </c>
      <c r="H1620" s="35" t="n">
        <f aca="false">IFERROR(Counts!U1620,"")</f>
        <v>0</v>
      </c>
      <c r="I1620" s="36" t="n">
        <f aca="false">IFERROR(Counts!Z1620/Counts!AA1620,"")</f>
        <v>0.22125</v>
      </c>
      <c r="J1620" s="36" t="n">
        <f aca="false">IFERROR(Counts!AB1620/Counts!AA1620,"")</f>
        <v>0.224775</v>
      </c>
      <c r="K1620" s="37" t="n">
        <f aca="false">IFERROR((Counts!AB1620-Counts!Z1620)/Counts!AA1620,"")</f>
        <v>0.003525</v>
      </c>
      <c r="L1620" s="38" t="n">
        <f aca="false">IFERROR(Counts!Y1620/Counts!P1620,"")</f>
        <v>0.225</v>
      </c>
      <c r="M1620" s="38" t="n">
        <f aca="false">IFERROR(Counts!V1620/Counts!P1620,"")</f>
        <v>0.15</v>
      </c>
      <c r="N1620" s="38" t="n">
        <f aca="false">IFERROR(Counts!AD1620/Counts!AC1620,"")</f>
        <v>0</v>
      </c>
      <c r="O1620" s="38" t="n">
        <f aca="false">IFERROR(Counts!AE1620/Counts!AC1620,"")</f>
        <v>0.208333333333333</v>
      </c>
      <c r="P1620" s="39" t="n">
        <f aca="false">IFERROR(Counts!AG1620/Counts!AF1620,"")</f>
        <v>83.5166666666667</v>
      </c>
      <c r="Q1620" s="38" t="n">
        <f aca="false">IFERROR(Counts!AH1620/Counts!AC1620,"")</f>
        <v>0.0833333333333333</v>
      </c>
      <c r="R1620" s="38" t="n">
        <f aca="false">IFERROR(Counts!N1620/Counts!M1620,"")</f>
        <v>0.186046511627907</v>
      </c>
      <c r="S1620" s="38" t="n">
        <f aca="false">IFERROR(Counts!K1620/Counts!J1620,"")</f>
        <v>0.535211267605634</v>
      </c>
      <c r="T1620" s="38" t="n">
        <f aca="false">IFERROR(Counts!I1620/Counts!H1620,"")</f>
        <v>0.259259259259259</v>
      </c>
      <c r="U1620" s="38" t="n">
        <f aca="false">IFERROR(1-Counts!L1620/Counts!K1620,"")</f>
        <v>0.842105263157895</v>
      </c>
      <c r="V1620" s="39" t="n">
        <f aca="false">IFERROR(Counts!AJ1620/Counts!AI1620,"")</f>
        <v>70.8367346938776</v>
      </c>
      <c r="W1620" s="38" t="n">
        <f aca="false">IFERROR(Counts!AK1620/Counts!AI1620,"")</f>
        <v>0.204081632653061</v>
      </c>
      <c r="X1620" s="40" t="n">
        <f aca="false">IFERROR(Counts!O1620,"")</f>
        <v>-3.036</v>
      </c>
      <c r="Y1620" s="36" t="n">
        <f aca="false">IFERROR(INDEX('Season Counts'!$Y$2:$Y$740,$AF1620)/INDEX('Season Counts'!$X$2:$X$740,$AF1620),"")</f>
        <v>0.335683823529412</v>
      </c>
      <c r="Z1620" s="37" t="n">
        <f aca="false">IFERROR(J1620-Y1620,"")</f>
        <v>-0.110908823529412</v>
      </c>
      <c r="AA1620" s="38" t="n">
        <f aca="false">IFERROR(INDEX('Season Counts'!$K$2:$K$740,$AF1620)/INDEX('Season Counts'!$J$2:$J$740,$AF1620),"")</f>
        <v>0.229752066115702</v>
      </c>
      <c r="AB1620" s="41" t="n">
        <f aca="false">IFERROR(R1620-AA1620,"")</f>
        <v>-0.0437055544877955</v>
      </c>
      <c r="AC1620" s="39" t="n">
        <f aca="false">IFERROR(INDEX('Season Counts'!$AG$2:$AG$740,$AF1620)/INDEX('Season Counts'!$AF$2:$AF$740,$AF1620),"")</f>
        <v>71.3529577464789</v>
      </c>
      <c r="AD1620" s="40" t="n">
        <f aca="false">IFERROR(V1620-AC1620,"")</f>
        <v>-0.516223052601319</v>
      </c>
      <c r="AE1620" s="4" t="str">
        <f aca="false">IF(D1620&lt;Guide!$C$21,"Low PA",IF(TRIM(IF(ISNUMBER(AD1620),IF(N(AD1620)&lt;=-Guide!$C$24,"▼ Bat Speed  ",IF(N(AD1620)&gt;=Guide!$C$24,"▲ Bat Speed  ","")),"")&amp;IF(N(Z1620)&gt;=Guide!$C$22,"▲ Contact  ","")&amp;IF(N(Z1620)&lt;=-Guide!$C$22,"▼ Contact  ","")&amp;IF(N(AB1620)&gt;=Guide!$C$23,"▲ Chase  ","")&amp;IF(N(AB1620)&lt;=-Guide!$C$23,"▼ Chase  ",""))="","Stable",TRIM(IF(ISNUMBER(AD1620),IF(N(AD1620)&lt;=-Guide!$C$24,"▼ Bat Speed  ",IF(N(AD1620)&gt;=Guide!$C$24,"▲ Bat Speed  ","")),"")&amp;IF(N(Z1620)&gt;=Guide!$C$22,"▲ Contact  ","")&amp;IF(N(Z1620)&lt;=-Guide!$C$22,"▼ Contact  ","")&amp;IF(N(AB1620)&gt;=Guide!$C$23,"▲ Chase  ","")&amp;IF(N(AB1620)&lt;=-Guide!$C$23,"▼ Chase  ",""))))</f>
        <v>▼ Contact ▼ Chase</v>
      </c>
      <c r="AF1620" s="35" t="n">
        <f aca="false">MATCH(Counts!A1620,'Season Counts'!$A$2:$A$740,0)</f>
        <v>412</v>
      </c>
    </row>
    <row r="1621" customFormat="false" ht="15" hidden="false" customHeight="false" outlineLevel="0" collapsed="false">
      <c r="A1621" s="34" t="str">
        <f aca="false">Counts!B1621</f>
        <v>MIL</v>
      </c>
      <c r="B1621" s="5" t="str">
        <f aca="false">Counts!C1621</f>
        <v>Gary Sánchez</v>
      </c>
      <c r="C1621" s="34" t="str">
        <f aca="false">Counts!F1621</f>
        <v>Jun</v>
      </c>
      <c r="D1621" s="35" t="n">
        <f aca="false">IFERROR(Counts!P1621,"")</f>
        <v>41</v>
      </c>
      <c r="E1621" s="36" t="n">
        <f aca="false">IFERROR(Counts!R1621/Counts!Q1621,"")</f>
        <v>0.294117647058824</v>
      </c>
      <c r="F1621" s="36" t="n">
        <f aca="false">IFERROR((Counts!R1621+Counts!V1621+Counts!W1621)/(Counts!Q1621+Counts!V1621+Counts!W1621+Counts!X1621),"")</f>
        <v>0.390243902439024</v>
      </c>
      <c r="G1621" s="36" t="n">
        <f aca="false">IFERROR((Counts!R1621+Counts!S1621+2*Counts!T1621+3*Counts!U1621)/Counts!Q1621,"")</f>
        <v>0.588235294117647</v>
      </c>
      <c r="H1621" s="35" t="n">
        <f aca="false">IFERROR(Counts!U1621,"")</f>
        <v>3</v>
      </c>
      <c r="I1621" s="36" t="n">
        <f aca="false">IFERROR(Counts!Z1621/Counts!AA1621,"")</f>
        <v>0.40375</v>
      </c>
      <c r="J1621" s="36" t="n">
        <f aca="false">IFERROR(Counts!AB1621/Counts!AA1621,"")</f>
        <v>0.450475</v>
      </c>
      <c r="K1621" s="37" t="n">
        <f aca="false">IFERROR((Counts!AB1621-Counts!Z1621)/Counts!AA1621,"")</f>
        <v>0.046725</v>
      </c>
      <c r="L1621" s="38" t="n">
        <f aca="false">IFERROR(Counts!Y1621/Counts!P1621,"")</f>
        <v>0.121951219512195</v>
      </c>
      <c r="M1621" s="38" t="n">
        <f aca="false">IFERROR(Counts!V1621/Counts!P1621,"")</f>
        <v>0.146341463414634</v>
      </c>
      <c r="N1621" s="38" t="n">
        <f aca="false">IFERROR(Counts!AD1621/Counts!AC1621,"")</f>
        <v>0.1</v>
      </c>
      <c r="O1621" s="38" t="n">
        <f aca="false">IFERROR(Counts!AE1621/Counts!AC1621,"")</f>
        <v>0.466666666666667</v>
      </c>
      <c r="P1621" s="39" t="n">
        <f aca="false">IFERROR(Counts!AG1621/Counts!AF1621,"")</f>
        <v>91.58</v>
      </c>
      <c r="Q1621" s="38" t="n">
        <f aca="false">IFERROR(Counts!AH1621/Counts!AC1621,"")</f>
        <v>0.433333333333333</v>
      </c>
      <c r="R1621" s="38" t="n">
        <f aca="false">IFERROR(Counts!N1621/Counts!M1621,"")</f>
        <v>0.195121951219512</v>
      </c>
      <c r="S1621" s="38" t="n">
        <f aca="false">IFERROR(Counts!K1621/Counts!J1621,"")</f>
        <v>0.4875</v>
      </c>
      <c r="T1621" s="38" t="n">
        <f aca="false">IFERROR(Counts!I1621/Counts!H1621,"")</f>
        <v>0.172413793103448</v>
      </c>
      <c r="U1621" s="38" t="n">
        <f aca="false">IFERROR(1-Counts!L1621/Counts!K1621,"")</f>
        <v>0.820512820512821</v>
      </c>
      <c r="V1621" s="39" t="n">
        <f aca="false">IFERROR(Counts!AJ1621/Counts!AI1621,"")</f>
        <v>71.5244444444444</v>
      </c>
      <c r="W1621" s="38" t="n">
        <f aca="false">IFERROR(Counts!AK1621/Counts!AI1621,"")</f>
        <v>0.222222222222222</v>
      </c>
      <c r="X1621" s="40" t="n">
        <f aca="false">IFERROR(Counts!O1621,"")</f>
        <v>4.008</v>
      </c>
      <c r="Y1621" s="36" t="n">
        <f aca="false">IFERROR(INDEX('Season Counts'!$Y$2:$Y$740,$AF1621)/INDEX('Season Counts'!$X$2:$X$740,$AF1621),"")</f>
        <v>0.335683823529412</v>
      </c>
      <c r="Z1621" s="37" t="n">
        <f aca="false">IFERROR(J1621-Y1621,"")</f>
        <v>0.114791176470588</v>
      </c>
      <c r="AA1621" s="38" t="n">
        <f aca="false">IFERROR(INDEX('Season Counts'!$K$2:$K$740,$AF1621)/INDEX('Season Counts'!$J$2:$J$740,$AF1621),"")</f>
        <v>0.229752066115702</v>
      </c>
      <c r="AB1621" s="41" t="n">
        <f aca="false">IFERROR(R1621-AA1621,"")</f>
        <v>-0.0346301148961903</v>
      </c>
      <c r="AC1621" s="39" t="n">
        <f aca="false">IFERROR(INDEX('Season Counts'!$AG$2:$AG$740,$AF1621)/INDEX('Season Counts'!$AF$2:$AF$740,$AF1621),"")</f>
        <v>71.3529577464789</v>
      </c>
      <c r="AD1621" s="40" t="n">
        <f aca="false">IFERROR(V1621-AC1621,"")</f>
        <v>0.171486697965577</v>
      </c>
      <c r="AE1621" s="4" t="str">
        <f aca="false">IF(D1621&lt;Guide!$C$21,"Low PA",IF(TRIM(IF(ISNUMBER(AD1621),IF(N(AD1621)&lt;=-Guide!$C$24,"▼ Bat Speed  ",IF(N(AD1621)&gt;=Guide!$C$24,"▲ Bat Speed  ","")),"")&amp;IF(N(Z1621)&gt;=Guide!$C$22,"▲ Contact  ","")&amp;IF(N(Z1621)&lt;=-Guide!$C$22,"▼ Contact  ","")&amp;IF(N(AB1621)&gt;=Guide!$C$23,"▲ Chase  ","")&amp;IF(N(AB1621)&lt;=-Guide!$C$23,"▼ Chase  ",""))="","Stable",TRIM(IF(ISNUMBER(AD1621),IF(N(AD1621)&lt;=-Guide!$C$24,"▼ Bat Speed  ",IF(N(AD1621)&gt;=Guide!$C$24,"▲ Bat Speed  ","")),"")&amp;IF(N(Z1621)&gt;=Guide!$C$22,"▲ Contact  ","")&amp;IF(N(Z1621)&lt;=-Guide!$C$22,"▼ Contact  ","")&amp;IF(N(AB1621)&gt;=Guide!$C$23,"▲ Chase  ","")&amp;IF(N(AB1621)&lt;=-Guide!$C$23,"▼ Chase  ",""))))</f>
        <v>▲ Contact</v>
      </c>
      <c r="AF1621" s="35" t="n">
        <f aca="false">MATCH(Counts!A1621,'Season Counts'!$A$2:$A$740,0)</f>
        <v>412</v>
      </c>
    </row>
    <row r="1622" customFormat="false" ht="15" hidden="false" customHeight="false" outlineLevel="0" collapsed="false">
      <c r="A1622" s="34" t="str">
        <f aca="false">Counts!B1622</f>
        <v>MIL</v>
      </c>
      <c r="B1622" s="5" t="str">
        <f aca="false">Counts!C1622</f>
        <v>Gary Sánchez</v>
      </c>
      <c r="C1622" s="34" t="str">
        <f aca="false">Counts!F1622</f>
        <v>Jul</v>
      </c>
      <c r="D1622" s="35" t="n">
        <f aca="false">IFERROR(Counts!P1622,"")</f>
        <v>35</v>
      </c>
      <c r="E1622" s="36" t="n">
        <f aca="false">IFERROR(Counts!R1622/Counts!Q1622,"")</f>
        <v>0.192307692307692</v>
      </c>
      <c r="F1622" s="36" t="n">
        <f aca="false">IFERROR((Counts!R1622+Counts!V1622+Counts!W1622)/(Counts!Q1622+Counts!V1622+Counts!W1622+Counts!X1622),"")</f>
        <v>0.4</v>
      </c>
      <c r="G1622" s="36" t="n">
        <f aca="false">IFERROR((Counts!R1622+Counts!S1622+2*Counts!T1622+3*Counts!U1622)/Counts!Q1622,"")</f>
        <v>0.269230769230769</v>
      </c>
      <c r="H1622" s="35" t="n">
        <f aca="false">IFERROR(Counts!U1622,"")</f>
        <v>0</v>
      </c>
      <c r="I1622" s="36" t="n">
        <f aca="false">IFERROR(Counts!Z1622/Counts!AA1622,"")</f>
        <v>0.328571428571429</v>
      </c>
      <c r="J1622" s="36" t="n">
        <f aca="false">IFERROR(Counts!AB1622/Counts!AA1622,"")</f>
        <v>0.290914285714286</v>
      </c>
      <c r="K1622" s="37" t="n">
        <f aca="false">IFERROR((Counts!AB1622-Counts!Z1622)/Counts!AA1622,"")</f>
        <v>-0.0376571428571429</v>
      </c>
      <c r="L1622" s="38" t="n">
        <f aca="false">IFERROR(Counts!Y1622/Counts!P1622,"")</f>
        <v>0.142857142857143</v>
      </c>
      <c r="M1622" s="38" t="n">
        <f aca="false">IFERROR(Counts!V1622/Counts!P1622,"")</f>
        <v>0.257142857142857</v>
      </c>
      <c r="N1622" s="38" t="n">
        <f aca="false">IFERROR(Counts!AD1622/Counts!AC1622,"")</f>
        <v>0</v>
      </c>
      <c r="O1622" s="38" t="n">
        <f aca="false">IFERROR(Counts!AE1622/Counts!AC1622,"")</f>
        <v>0.285714285714286</v>
      </c>
      <c r="P1622" s="39" t="n">
        <f aca="false">IFERROR(Counts!AG1622/Counts!AF1622,"")</f>
        <v>88.2285714285714</v>
      </c>
      <c r="Q1622" s="38" t="n">
        <f aca="false">IFERROR(Counts!AH1622/Counts!AC1622,"")</f>
        <v>0.285714285714286</v>
      </c>
      <c r="R1622" s="38" t="n">
        <f aca="false">IFERROR(Counts!N1622/Counts!M1622,"")</f>
        <v>0.174418604651163</v>
      </c>
      <c r="S1622" s="38" t="n">
        <f aca="false">IFERROR(Counts!K1622/Counts!J1622,"")</f>
        <v>0.541666666666667</v>
      </c>
      <c r="T1622" s="38" t="n">
        <f aca="false">IFERROR(Counts!I1622/Counts!H1622,"")</f>
        <v>0.166666666666667</v>
      </c>
      <c r="U1622" s="38" t="n">
        <f aca="false">IFERROR(1-Counts!L1622/Counts!K1622,"")</f>
        <v>0.871794871794872</v>
      </c>
      <c r="V1622" s="39" t="n">
        <f aca="false">IFERROR(Counts!AJ1622/Counts!AI1622,"")</f>
        <v>71.3265306122449</v>
      </c>
      <c r="W1622" s="38" t="n">
        <f aca="false">IFERROR(Counts!AK1622/Counts!AI1622,"")</f>
        <v>0.224489795918367</v>
      </c>
      <c r="X1622" s="40" t="n">
        <f aca="false">IFERROR(Counts!O1622,"")</f>
        <v>-0.175</v>
      </c>
      <c r="Y1622" s="36" t="n">
        <f aca="false">IFERROR(INDEX('Season Counts'!$Y$2:$Y$740,$AF1622)/INDEX('Season Counts'!$X$2:$X$740,$AF1622),"")</f>
        <v>0.335683823529412</v>
      </c>
      <c r="Z1622" s="37" t="n">
        <f aca="false">IFERROR(J1622-Y1622,"")</f>
        <v>-0.044769537815126</v>
      </c>
      <c r="AA1622" s="38" t="n">
        <f aca="false">IFERROR(INDEX('Season Counts'!$K$2:$K$740,$AF1622)/INDEX('Season Counts'!$J$2:$J$740,$AF1622),"")</f>
        <v>0.229752066115702</v>
      </c>
      <c r="AB1622" s="41" t="n">
        <f aca="false">IFERROR(R1622-AA1622,"")</f>
        <v>-0.0553334614645397</v>
      </c>
      <c r="AC1622" s="39" t="n">
        <f aca="false">IFERROR(INDEX('Season Counts'!$AG$2:$AG$740,$AF1622)/INDEX('Season Counts'!$AF$2:$AF$740,$AF1622),"")</f>
        <v>71.3529577464789</v>
      </c>
      <c r="AD1622" s="40" t="n">
        <f aca="false">IFERROR(V1622-AC1622,"")</f>
        <v>-0.0264271342339697</v>
      </c>
      <c r="AE1622" s="4" t="str">
        <f aca="false">IF(D1622&lt;Guide!$C$21,"Low PA",IF(TRIM(IF(ISNUMBER(AD1622),IF(N(AD1622)&lt;=-Guide!$C$24,"▼ Bat Speed  ",IF(N(AD1622)&gt;=Guide!$C$24,"▲ Bat Speed  ","")),"")&amp;IF(N(Z1622)&gt;=Guide!$C$22,"▲ Contact  ","")&amp;IF(N(Z1622)&lt;=-Guide!$C$22,"▼ Contact  ","")&amp;IF(N(AB1622)&gt;=Guide!$C$23,"▲ Chase  ","")&amp;IF(N(AB1622)&lt;=-Guide!$C$23,"▼ Chase  ",""))="","Stable",TRIM(IF(ISNUMBER(AD1622),IF(N(AD1622)&lt;=-Guide!$C$24,"▼ Bat Speed  ",IF(N(AD1622)&gt;=Guide!$C$24,"▲ Bat Speed  ","")),"")&amp;IF(N(Z1622)&gt;=Guide!$C$22,"▲ Contact  ","")&amp;IF(N(Z1622)&lt;=-Guide!$C$22,"▼ Contact  ","")&amp;IF(N(AB1622)&gt;=Guide!$C$23,"▲ Chase  ","")&amp;IF(N(AB1622)&lt;=-Guide!$C$23,"▼ Chase  ",""))))</f>
        <v>Low PA</v>
      </c>
      <c r="AF1622" s="35" t="n">
        <f aca="false">MATCH(Counts!A1622,'Season Counts'!$A$2:$A$740,0)</f>
        <v>412</v>
      </c>
    </row>
    <row r="1623" customFormat="false" ht="15" hidden="false" customHeight="false" outlineLevel="0" collapsed="false">
      <c r="A1623" s="34" t="str">
        <f aca="false">Counts!B1623</f>
        <v>MIL</v>
      </c>
      <c r="B1623" s="5" t="str">
        <f aca="false">Counts!C1623</f>
        <v>Gary Sánchez</v>
      </c>
      <c r="C1623" s="34" t="str">
        <f aca="false">Counts!F1623</f>
        <v>Aug</v>
      </c>
      <c r="D1623" s="35" t="n">
        <f aca="false">IFERROR(Counts!P1623,"")</f>
        <v>50</v>
      </c>
      <c r="E1623" s="36" t="n">
        <f aca="false">IFERROR(Counts!R1623/Counts!Q1623,"")</f>
        <v>0.177777777777778</v>
      </c>
      <c r="F1623" s="36" t="n">
        <f aca="false">IFERROR((Counts!R1623+Counts!V1623+Counts!W1623)/(Counts!Q1623+Counts!V1623+Counts!W1623+Counts!X1623),"")</f>
        <v>0.26</v>
      </c>
      <c r="G1623" s="36" t="n">
        <f aca="false">IFERROR((Counts!R1623+Counts!S1623+2*Counts!T1623+3*Counts!U1623)/Counts!Q1623,"")</f>
        <v>0.444444444444444</v>
      </c>
      <c r="H1623" s="35" t="n">
        <f aca="false">IFERROR(Counts!U1623,"")</f>
        <v>3</v>
      </c>
      <c r="I1623" s="36" t="n">
        <f aca="false">IFERROR(Counts!Z1623/Counts!AA1623,"")</f>
        <v>0.301</v>
      </c>
      <c r="J1623" s="36" t="n">
        <f aca="false">IFERROR(Counts!AB1623/Counts!AA1623,"")</f>
        <v>0.27122</v>
      </c>
      <c r="K1623" s="37" t="n">
        <f aca="false">IFERROR((Counts!AB1623-Counts!Z1623)/Counts!AA1623,"")</f>
        <v>-0.02978</v>
      </c>
      <c r="L1623" s="38" t="n">
        <f aca="false">IFERROR(Counts!Y1623/Counts!P1623,"")</f>
        <v>0.32</v>
      </c>
      <c r="M1623" s="38" t="n">
        <f aca="false">IFERROR(Counts!V1623/Counts!P1623,"")</f>
        <v>0.08</v>
      </c>
      <c r="N1623" s="38" t="n">
        <f aca="false">IFERROR(Counts!AD1623/Counts!AC1623,"")</f>
        <v>0.103448275862069</v>
      </c>
      <c r="O1623" s="38" t="n">
        <f aca="false">IFERROR(Counts!AE1623/Counts!AC1623,"")</f>
        <v>0.344827586206897</v>
      </c>
      <c r="P1623" s="39" t="n">
        <f aca="false">IFERROR(Counts!AG1623/Counts!AF1623,"")</f>
        <v>85.548275862069</v>
      </c>
      <c r="Q1623" s="38" t="n">
        <f aca="false">IFERROR(Counts!AH1623/Counts!AC1623,"")</f>
        <v>0.344827586206897</v>
      </c>
      <c r="R1623" s="38" t="n">
        <f aca="false">IFERROR(Counts!N1623/Counts!M1623,"")</f>
        <v>0.362745098039216</v>
      </c>
      <c r="S1623" s="38" t="n">
        <f aca="false">IFERROR(Counts!K1623/Counts!J1623,"")</f>
        <v>0.51</v>
      </c>
      <c r="T1623" s="38" t="n">
        <f aca="false">IFERROR(Counts!I1623/Counts!H1623,"")</f>
        <v>0.375</v>
      </c>
      <c r="U1623" s="38" t="n">
        <f aca="false">IFERROR(1-Counts!L1623/Counts!K1623,"")</f>
        <v>0.784313725490196</v>
      </c>
      <c r="V1623" s="39" t="n">
        <f aca="false">IFERROR(Counts!AJ1623/Counts!AI1623,"")</f>
        <v>69.875</v>
      </c>
      <c r="W1623" s="38" t="n">
        <f aca="false">IFERROR(Counts!AK1623/Counts!AI1623,"")</f>
        <v>0.111111111111111</v>
      </c>
      <c r="X1623" s="40" t="n">
        <f aca="false">IFERROR(Counts!O1623,"")</f>
        <v>0.032</v>
      </c>
      <c r="Y1623" s="36" t="n">
        <f aca="false">IFERROR(INDEX('Season Counts'!$Y$2:$Y$740,$AF1623)/INDEX('Season Counts'!$X$2:$X$740,$AF1623),"")</f>
        <v>0.335683823529412</v>
      </c>
      <c r="Z1623" s="37" t="n">
        <f aca="false">IFERROR(J1623-Y1623,"")</f>
        <v>-0.0644638235294117</v>
      </c>
      <c r="AA1623" s="38" t="n">
        <f aca="false">IFERROR(INDEX('Season Counts'!$K$2:$K$740,$AF1623)/INDEX('Season Counts'!$J$2:$J$740,$AF1623),"")</f>
        <v>0.229752066115702</v>
      </c>
      <c r="AB1623" s="41" t="n">
        <f aca="false">IFERROR(R1623-AA1623,"")</f>
        <v>0.132993031923513</v>
      </c>
      <c r="AC1623" s="39" t="n">
        <f aca="false">IFERROR(INDEX('Season Counts'!$AG$2:$AG$740,$AF1623)/INDEX('Season Counts'!$AF$2:$AF$740,$AF1623),"")</f>
        <v>71.3529577464789</v>
      </c>
      <c r="AD1623" s="40" t="n">
        <f aca="false">IFERROR(V1623-AC1623,"")</f>
        <v>-1.47795774647886</v>
      </c>
      <c r="AE1623" s="4" t="str">
        <f aca="false">IF(D1623&lt;Guide!$C$21,"Low PA",IF(TRIM(IF(ISNUMBER(AD1623),IF(N(AD1623)&lt;=-Guide!$C$24,"▼ Bat Speed  ",IF(N(AD1623)&gt;=Guide!$C$24,"▲ Bat Speed  ","")),"")&amp;IF(N(Z1623)&gt;=Guide!$C$22,"▲ Contact  ","")&amp;IF(N(Z1623)&lt;=-Guide!$C$22,"▼ Contact  ","")&amp;IF(N(AB1623)&gt;=Guide!$C$23,"▲ Chase  ","")&amp;IF(N(AB1623)&lt;=-Guide!$C$23,"▼ Chase  ",""))="","Stable",TRIM(IF(ISNUMBER(AD1623),IF(N(AD1623)&lt;=-Guide!$C$24,"▼ Bat Speed  ",IF(N(AD1623)&gt;=Guide!$C$24,"▲ Bat Speed  ","")),"")&amp;IF(N(Z1623)&gt;=Guide!$C$22,"▲ Contact  ","")&amp;IF(N(Z1623)&lt;=-Guide!$C$22,"▼ Contact  ","")&amp;IF(N(AB1623)&gt;=Guide!$C$23,"▲ Chase  ","")&amp;IF(N(AB1623)&lt;=-Guide!$C$23,"▼ Chase  ",""))))</f>
        <v>▼ Bat Speed ▼ Contact ▲ Chase</v>
      </c>
      <c r="AF1623" s="35" t="n">
        <f aca="false">MATCH(Counts!A1623,'Season Counts'!$A$2:$A$740,0)</f>
        <v>412</v>
      </c>
    </row>
    <row r="1624" customFormat="false" ht="15" hidden="false" customHeight="false" outlineLevel="0" collapsed="false">
      <c r="A1624" s="34" t="str">
        <f aca="false">Counts!B1624</f>
        <v>MIL</v>
      </c>
      <c r="B1624" s="5" t="str">
        <f aca="false">Counts!C1624</f>
        <v>Gary Sánchez</v>
      </c>
      <c r="C1624" s="34" t="str">
        <f aca="false">Counts!F1624</f>
        <v>Sep</v>
      </c>
      <c r="D1624" s="35" t="n">
        <f aca="false">IFERROR(Counts!P1624,"")</f>
        <v>32</v>
      </c>
      <c r="E1624" s="36" t="n">
        <f aca="false">IFERROR(Counts!R1624/Counts!Q1624,"")</f>
        <v>0.230769230769231</v>
      </c>
      <c r="F1624" s="36" t="n">
        <f aca="false">IFERROR((Counts!R1624+Counts!V1624+Counts!W1624)/(Counts!Q1624+Counts!V1624+Counts!W1624+Counts!X1624),"")</f>
        <v>0.375</v>
      </c>
      <c r="G1624" s="36" t="n">
        <f aca="false">IFERROR((Counts!R1624+Counts!S1624+2*Counts!T1624+3*Counts!U1624)/Counts!Q1624,"")</f>
        <v>0.384615384615385</v>
      </c>
      <c r="H1624" s="35" t="n">
        <f aca="false">IFERROR(Counts!U1624,"")</f>
        <v>1</v>
      </c>
      <c r="I1624" s="36" t="n">
        <f aca="false">IFERROR(Counts!Z1624/Counts!AA1624,"")</f>
        <v>0.333870967741936</v>
      </c>
      <c r="J1624" s="36" t="n">
        <f aca="false">IFERROR(Counts!AB1624/Counts!AA1624,"")</f>
        <v>0.308645161290323</v>
      </c>
      <c r="K1624" s="37" t="n">
        <f aca="false">IFERROR((Counts!AB1624-Counts!Z1624)/Counts!AA1624,"")</f>
        <v>-0.0252258064516129</v>
      </c>
      <c r="L1624" s="38" t="n">
        <f aca="false">IFERROR(Counts!Y1624/Counts!P1624,"")</f>
        <v>0.25</v>
      </c>
      <c r="M1624" s="38" t="n">
        <f aca="false">IFERROR(Counts!V1624/Counts!P1624,"")</f>
        <v>0.1875</v>
      </c>
      <c r="N1624" s="38" t="n">
        <f aca="false">IFERROR(Counts!AD1624/Counts!AC1624,"")</f>
        <v>0.0555555555555556</v>
      </c>
      <c r="O1624" s="38" t="n">
        <f aca="false">IFERROR(Counts!AE1624/Counts!AC1624,"")</f>
        <v>0.333333333333333</v>
      </c>
      <c r="P1624" s="39" t="n">
        <f aca="false">IFERROR(Counts!AG1624/Counts!AF1624,"")</f>
        <v>87.25</v>
      </c>
      <c r="Q1624" s="38" t="n">
        <f aca="false">IFERROR(Counts!AH1624/Counts!AC1624,"")</f>
        <v>0.333333333333333</v>
      </c>
      <c r="R1624" s="38" t="n">
        <f aca="false">IFERROR(Counts!N1624/Counts!M1624,"")</f>
        <v>0.253731343283582</v>
      </c>
      <c r="S1624" s="38" t="n">
        <f aca="false">IFERROR(Counts!K1624/Counts!J1624,"")</f>
        <v>0.392857142857143</v>
      </c>
      <c r="T1624" s="38" t="n">
        <f aca="false">IFERROR(Counts!I1624/Counts!H1624,"")</f>
        <v>0.333333333333333</v>
      </c>
      <c r="U1624" s="38" t="n">
        <f aca="false">IFERROR(1-Counts!L1624/Counts!K1624,"")</f>
        <v>0.772727272727273</v>
      </c>
      <c r="V1624" s="39" t="n">
        <f aca="false">IFERROR(Counts!AJ1624/Counts!AI1624,"")</f>
        <v>72.739393939394</v>
      </c>
      <c r="W1624" s="38" t="n">
        <f aca="false">IFERROR(Counts!AK1624/Counts!AI1624,"")</f>
        <v>0.333333333333333</v>
      </c>
      <c r="X1624" s="40" t="n">
        <f aca="false">IFERROR(Counts!O1624,"")</f>
        <v>0.663</v>
      </c>
      <c r="Y1624" s="36" t="n">
        <f aca="false">IFERROR(INDEX('Season Counts'!$Y$2:$Y$740,$AF1624)/INDEX('Season Counts'!$X$2:$X$740,$AF1624),"")</f>
        <v>0.335683823529412</v>
      </c>
      <c r="Z1624" s="37" t="n">
        <f aca="false">IFERROR(J1624-Y1624,"")</f>
        <v>-0.0270386622390892</v>
      </c>
      <c r="AA1624" s="38" t="n">
        <f aca="false">IFERROR(INDEX('Season Counts'!$K$2:$K$740,$AF1624)/INDEX('Season Counts'!$J$2:$J$740,$AF1624),"")</f>
        <v>0.229752066115702</v>
      </c>
      <c r="AB1624" s="41" t="n">
        <f aca="false">IFERROR(R1624-AA1624,"")</f>
        <v>0.0239792771678796</v>
      </c>
      <c r="AC1624" s="39" t="n">
        <f aca="false">IFERROR(INDEX('Season Counts'!$AG$2:$AG$740,$AF1624)/INDEX('Season Counts'!$AF$2:$AF$740,$AF1624),"")</f>
        <v>71.3529577464789</v>
      </c>
      <c r="AD1624" s="40" t="n">
        <f aca="false">IFERROR(V1624-AC1624,"")</f>
        <v>1.38643619291508</v>
      </c>
      <c r="AE1624" s="4" t="str">
        <f aca="false">IF(D1624&lt;Guide!$C$21,"Low PA",IF(TRIM(IF(ISNUMBER(AD1624),IF(N(AD1624)&lt;=-Guide!$C$24,"▼ Bat Speed  ",IF(N(AD1624)&gt;=Guide!$C$24,"▲ Bat Speed  ","")),"")&amp;IF(N(Z1624)&gt;=Guide!$C$22,"▲ Contact  ","")&amp;IF(N(Z1624)&lt;=-Guide!$C$22,"▼ Contact  ","")&amp;IF(N(AB1624)&gt;=Guide!$C$23,"▲ Chase  ","")&amp;IF(N(AB1624)&lt;=-Guide!$C$23,"▼ Chase  ",""))="","Stable",TRIM(IF(ISNUMBER(AD1624),IF(N(AD1624)&lt;=-Guide!$C$24,"▼ Bat Speed  ",IF(N(AD1624)&gt;=Guide!$C$24,"▲ Bat Speed  ","")),"")&amp;IF(N(Z1624)&gt;=Guide!$C$22,"▲ Contact  ","")&amp;IF(N(Z1624)&lt;=-Guide!$C$22,"▼ Contact  ","")&amp;IF(N(AB1624)&gt;=Guide!$C$23,"▲ Chase  ","")&amp;IF(N(AB1624)&lt;=-Guide!$C$23,"▼ Chase  ",""))))</f>
        <v>Low PA</v>
      </c>
      <c r="AF1624" s="35" t="n">
        <f aca="false">MATCH(Counts!A1624,'Season Counts'!$A$2:$A$740,0)</f>
        <v>412</v>
      </c>
    </row>
    <row r="1625" customFormat="false" ht="15" hidden="false" customHeight="false" outlineLevel="0" collapsed="false">
      <c r="A1625" s="34" t="str">
        <f aca="false">Counts!B1625</f>
        <v>MIL</v>
      </c>
      <c r="B1625" s="5" t="str">
        <f aca="false">Counts!C1625</f>
        <v>Cooper Pratt</v>
      </c>
      <c r="C1625" s="34" t="str">
        <f aca="false">Counts!F1625</f>
        <v>Jun</v>
      </c>
      <c r="D1625" s="35" t="n">
        <f aca="false">IFERROR(Counts!P1625,"")</f>
        <v>44</v>
      </c>
      <c r="E1625" s="36" t="n">
        <f aca="false">IFERROR(Counts!R1625/Counts!Q1625,"")</f>
        <v>0.210526315789474</v>
      </c>
      <c r="F1625" s="36" t="n">
        <f aca="false">IFERROR((Counts!R1625+Counts!V1625+Counts!W1625)/(Counts!Q1625+Counts!V1625+Counts!W1625+Counts!X1625),"")</f>
        <v>0.295454545454545</v>
      </c>
      <c r="G1625" s="36" t="n">
        <f aca="false">IFERROR((Counts!R1625+Counts!S1625+2*Counts!T1625+3*Counts!U1625)/Counts!Q1625,"")</f>
        <v>0.236842105263158</v>
      </c>
      <c r="H1625" s="35" t="n">
        <f aca="false">IFERROR(Counts!U1625,"")</f>
        <v>0</v>
      </c>
      <c r="I1625" s="36" t="n">
        <f aca="false">IFERROR(Counts!Z1625/Counts!AA1625,"")</f>
        <v>0.263095238095238</v>
      </c>
      <c r="J1625" s="36" t="n">
        <f aca="false">IFERROR(Counts!AB1625/Counts!AA1625,"")</f>
        <v>0.3235</v>
      </c>
      <c r="K1625" s="37" t="n">
        <f aca="false">IFERROR((Counts!AB1625-Counts!Z1625)/Counts!AA1625,"")</f>
        <v>0.0604047619047619</v>
      </c>
      <c r="L1625" s="38" t="n">
        <f aca="false">IFERROR(Counts!Y1625/Counts!P1625,"")</f>
        <v>0.227272727272727</v>
      </c>
      <c r="M1625" s="38" t="n">
        <f aca="false">IFERROR(Counts!V1625/Counts!P1625,"")</f>
        <v>0.113636363636364</v>
      </c>
      <c r="N1625" s="38" t="n">
        <f aca="false">IFERROR(Counts!AD1625/Counts!AC1625,"")</f>
        <v>0.0344827586206897</v>
      </c>
      <c r="O1625" s="38" t="n">
        <f aca="false">IFERROR(Counts!AE1625/Counts!AC1625,"")</f>
        <v>0.275862068965517</v>
      </c>
      <c r="P1625" s="39" t="n">
        <f aca="false">IFERROR(Counts!AG1625/Counts!AF1625,"")</f>
        <v>85.3703703703704</v>
      </c>
      <c r="Q1625" s="38" t="n">
        <f aca="false">IFERROR(Counts!AH1625/Counts!AC1625,"")</f>
        <v>0.310344827586207</v>
      </c>
      <c r="R1625" s="38" t="n">
        <f aca="false">IFERROR(Counts!N1625/Counts!M1625,"")</f>
        <v>0.297619047619048</v>
      </c>
      <c r="S1625" s="38" t="n">
        <f aca="false">IFERROR(Counts!K1625/Counts!J1625,"")</f>
        <v>0.602409638554217</v>
      </c>
      <c r="T1625" s="38" t="n">
        <f aca="false">IFERROR(Counts!I1625/Counts!H1625,"")</f>
        <v>0.226666666666667</v>
      </c>
      <c r="U1625" s="38" t="n">
        <f aca="false">IFERROR(1-Counts!L1625/Counts!K1625,"")</f>
        <v>0.88</v>
      </c>
      <c r="V1625" s="39" t="n">
        <f aca="false">IFERROR(Counts!AJ1625/Counts!AI1625,"")</f>
        <v>68.8764705882353</v>
      </c>
      <c r="W1625" s="38" t="n">
        <f aca="false">IFERROR(Counts!AK1625/Counts!AI1625,"")</f>
        <v>0.0441176470588235</v>
      </c>
      <c r="X1625" s="40" t="n">
        <f aca="false">IFERROR(Counts!O1625,"")</f>
        <v>-2.577</v>
      </c>
      <c r="Y1625" s="36" t="n">
        <f aca="false">IFERROR(INDEX('Season Counts'!$Y$2:$Y$740,$AF1625)/INDEX('Season Counts'!$X$2:$X$740,$AF1625),"")</f>
        <v>0.315428571428571</v>
      </c>
      <c r="Z1625" s="37" t="n">
        <f aca="false">IFERROR(J1625-Y1625,"")</f>
        <v>0.00807142857142856</v>
      </c>
      <c r="AA1625" s="38" t="n">
        <f aca="false">IFERROR(INDEX('Season Counts'!$K$2:$K$740,$AF1625)/INDEX('Season Counts'!$J$2:$J$740,$AF1625),"")</f>
        <v>0.297504798464491</v>
      </c>
      <c r="AB1625" s="41" t="n">
        <f aca="false">IFERROR(R1625-AA1625,"")</f>
        <v>0.000114249154556267</v>
      </c>
      <c r="AC1625" s="39" t="n">
        <f aca="false">IFERROR(INDEX('Season Counts'!$AG$2:$AG$740,$AF1625)/INDEX('Season Counts'!$AF$2:$AF$740,$AF1625),"")</f>
        <v>69.8813238770686</v>
      </c>
      <c r="AD1625" s="40" t="n">
        <f aca="false">IFERROR(V1625-AC1625,"")</f>
        <v>-1.00485328883326</v>
      </c>
      <c r="AE1625" s="4" t="str">
        <f aca="false">IF(D1625&lt;Guide!$C$21,"Low PA",IF(TRIM(IF(ISNUMBER(AD1625),IF(N(AD1625)&lt;=-Guide!$C$24,"▼ Bat Speed  ",IF(N(AD1625)&gt;=Guide!$C$24,"▲ Bat Speed  ","")),"")&amp;IF(N(Z1625)&gt;=Guide!$C$22,"▲ Contact  ","")&amp;IF(N(Z1625)&lt;=-Guide!$C$22,"▼ Contact  ","")&amp;IF(N(AB1625)&gt;=Guide!$C$23,"▲ Chase  ","")&amp;IF(N(AB1625)&lt;=-Guide!$C$23,"▼ Chase  ",""))="","Stable",TRIM(IF(ISNUMBER(AD1625),IF(N(AD1625)&lt;=-Guide!$C$24,"▼ Bat Speed  ",IF(N(AD1625)&gt;=Guide!$C$24,"▲ Bat Speed  ","")),"")&amp;IF(N(Z1625)&gt;=Guide!$C$22,"▲ Contact  ","")&amp;IF(N(Z1625)&lt;=-Guide!$C$22,"▼ Contact  ","")&amp;IF(N(AB1625)&gt;=Guide!$C$23,"▲ Chase  ","")&amp;IF(N(AB1625)&lt;=-Guide!$C$23,"▼ Chase  ",""))))</f>
        <v>▼ Bat Speed</v>
      </c>
      <c r="AF1625" s="35" t="n">
        <f aca="false">MATCH(Counts!A1625,'Season Counts'!$A$2:$A$740,0)</f>
        <v>413</v>
      </c>
    </row>
    <row r="1626" customFormat="false" ht="15" hidden="false" customHeight="false" outlineLevel="0" collapsed="false">
      <c r="A1626" s="34" t="str">
        <f aca="false">Counts!B1626</f>
        <v>MIL</v>
      </c>
      <c r="B1626" s="5" t="str">
        <f aca="false">Counts!C1626</f>
        <v>Cooper Pratt</v>
      </c>
      <c r="C1626" s="34" t="str">
        <f aca="false">Counts!F1626</f>
        <v>Jul</v>
      </c>
      <c r="D1626" s="35" t="n">
        <f aca="false">IFERROR(Counts!P1626,"")</f>
        <v>88</v>
      </c>
      <c r="E1626" s="36" t="n">
        <f aca="false">IFERROR(Counts!R1626/Counts!Q1626,"")</f>
        <v>0.328767123287671</v>
      </c>
      <c r="F1626" s="36" t="n">
        <f aca="false">IFERROR((Counts!R1626+Counts!V1626+Counts!W1626)/(Counts!Q1626+Counts!V1626+Counts!W1626+Counts!X1626),"")</f>
        <v>0.420454545454545</v>
      </c>
      <c r="G1626" s="36" t="n">
        <f aca="false">IFERROR((Counts!R1626+Counts!S1626+2*Counts!T1626+3*Counts!U1626)/Counts!Q1626,"")</f>
        <v>0.479452054794521</v>
      </c>
      <c r="H1626" s="35" t="n">
        <f aca="false">IFERROR(Counts!U1626,"")</f>
        <v>2</v>
      </c>
      <c r="I1626" s="36" t="n">
        <f aca="false">IFERROR(Counts!Z1626/Counts!AA1626,"")</f>
        <v>0.390229885057471</v>
      </c>
      <c r="J1626" s="36" t="n">
        <f aca="false">IFERROR(Counts!AB1626/Counts!AA1626,"")</f>
        <v>0.350471264367816</v>
      </c>
      <c r="K1626" s="37" t="n">
        <f aca="false">IFERROR((Counts!AB1626-Counts!Z1626)/Counts!AA1626,"")</f>
        <v>-0.0397586206896552</v>
      </c>
      <c r="L1626" s="38" t="n">
        <f aca="false">IFERROR(Counts!Y1626/Counts!P1626,"")</f>
        <v>0.147727272727273</v>
      </c>
      <c r="M1626" s="38" t="n">
        <f aca="false">IFERROR(Counts!V1626/Counts!P1626,"")</f>
        <v>0.136363636363636</v>
      </c>
      <c r="N1626" s="38" t="n">
        <f aca="false">IFERROR(Counts!AD1626/Counts!AC1626,"")</f>
        <v>0.0483870967741936</v>
      </c>
      <c r="O1626" s="38" t="n">
        <f aca="false">IFERROR(Counts!AE1626/Counts!AC1626,"")</f>
        <v>0.32258064516129</v>
      </c>
      <c r="P1626" s="39" t="n">
        <f aca="false">IFERROR(Counts!AG1626/Counts!AF1626,"")</f>
        <v>86.8129032258065</v>
      </c>
      <c r="Q1626" s="38" t="n">
        <f aca="false">IFERROR(Counts!AH1626/Counts!AC1626,"")</f>
        <v>0.451612903225806</v>
      </c>
      <c r="R1626" s="38" t="n">
        <f aca="false">IFERROR(Counts!N1626/Counts!M1626,"")</f>
        <v>0.247058823529412</v>
      </c>
      <c r="S1626" s="38" t="n">
        <f aca="false">IFERROR(Counts!K1626/Counts!J1626,"")</f>
        <v>0.608187134502924</v>
      </c>
      <c r="T1626" s="38" t="n">
        <f aca="false">IFERROR(Counts!I1626/Counts!H1626,"")</f>
        <v>0.205479452054795</v>
      </c>
      <c r="U1626" s="38" t="n">
        <f aca="false">IFERROR(1-Counts!L1626/Counts!K1626,"")</f>
        <v>0.884615384615385</v>
      </c>
      <c r="V1626" s="39" t="n">
        <f aca="false">IFERROR(Counts!AJ1626/Counts!AI1626,"")</f>
        <v>70.5911764705882</v>
      </c>
      <c r="W1626" s="38" t="n">
        <f aca="false">IFERROR(Counts!AK1626/Counts!AI1626,"")</f>
        <v>0.110294117647059</v>
      </c>
      <c r="X1626" s="40" t="n">
        <f aca="false">IFERROR(Counts!O1626,"")</f>
        <v>8.065</v>
      </c>
      <c r="Y1626" s="36" t="n">
        <f aca="false">IFERROR(INDEX('Season Counts'!$Y$2:$Y$740,$AF1626)/INDEX('Season Counts'!$X$2:$X$740,$AF1626),"")</f>
        <v>0.315428571428571</v>
      </c>
      <c r="Z1626" s="37" t="n">
        <f aca="false">IFERROR(J1626-Y1626,"")</f>
        <v>0.0350426929392447</v>
      </c>
      <c r="AA1626" s="38" t="n">
        <f aca="false">IFERROR(INDEX('Season Counts'!$K$2:$K$740,$AF1626)/INDEX('Season Counts'!$J$2:$J$740,$AF1626),"")</f>
        <v>0.297504798464491</v>
      </c>
      <c r="AB1626" s="41" t="n">
        <f aca="false">IFERROR(R1626-AA1626,"")</f>
        <v>-0.0504459749350796</v>
      </c>
      <c r="AC1626" s="39" t="n">
        <f aca="false">IFERROR(INDEX('Season Counts'!$AG$2:$AG$740,$AF1626)/INDEX('Season Counts'!$AF$2:$AF$740,$AF1626),"")</f>
        <v>69.8813238770686</v>
      </c>
      <c r="AD1626" s="40" t="n">
        <f aca="false">IFERROR(V1626-AC1626,"")</f>
        <v>0.709852593519685</v>
      </c>
      <c r="AE1626" s="4" t="str">
        <f aca="false">IF(D1626&lt;Guide!$C$21,"Low PA",IF(TRIM(IF(ISNUMBER(AD1626),IF(N(AD1626)&lt;=-Guide!$C$24,"▼ Bat Speed  ",IF(N(AD1626)&gt;=Guide!$C$24,"▲ Bat Speed  ","")),"")&amp;IF(N(Z1626)&gt;=Guide!$C$22,"▲ Contact  ","")&amp;IF(N(Z1626)&lt;=-Guide!$C$22,"▼ Contact  ","")&amp;IF(N(AB1626)&gt;=Guide!$C$23,"▲ Chase  ","")&amp;IF(N(AB1626)&lt;=-Guide!$C$23,"▼ Chase  ",""))="","Stable",TRIM(IF(ISNUMBER(AD1626),IF(N(AD1626)&lt;=-Guide!$C$24,"▼ Bat Speed  ",IF(N(AD1626)&gt;=Guide!$C$24,"▲ Bat Speed  ","")),"")&amp;IF(N(Z1626)&gt;=Guide!$C$22,"▲ Contact  ","")&amp;IF(N(Z1626)&lt;=-Guide!$C$22,"▼ Contact  ","")&amp;IF(N(AB1626)&gt;=Guide!$C$23,"▲ Chase  ","")&amp;IF(N(AB1626)&lt;=-Guide!$C$23,"▼ Chase  ",""))))</f>
        <v>▼ Chase</v>
      </c>
      <c r="AF1626" s="35" t="n">
        <f aca="false">MATCH(Counts!A1626,'Season Counts'!$A$2:$A$740,0)</f>
        <v>413</v>
      </c>
    </row>
    <row r="1627" customFormat="false" ht="15" hidden="false" customHeight="false" outlineLevel="0" collapsed="false">
      <c r="A1627" s="34" t="str">
        <f aca="false">Counts!B1627</f>
        <v>MIL</v>
      </c>
      <c r="B1627" s="5" t="str">
        <f aca="false">Counts!C1627</f>
        <v>Cooper Pratt</v>
      </c>
      <c r="C1627" s="34" t="str">
        <f aca="false">Counts!F1627</f>
        <v>Aug</v>
      </c>
      <c r="D1627" s="35" t="n">
        <f aca="false">IFERROR(Counts!P1627,"")</f>
        <v>55</v>
      </c>
      <c r="E1627" s="36" t="n">
        <f aca="false">IFERROR(Counts!R1627/Counts!Q1627,"")</f>
        <v>0.229166666666667</v>
      </c>
      <c r="F1627" s="36" t="n">
        <f aca="false">IFERROR((Counts!R1627+Counts!V1627+Counts!W1627)/(Counts!Q1627+Counts!V1627+Counts!W1627+Counts!X1627),"")</f>
        <v>0.240740740740741</v>
      </c>
      <c r="G1627" s="36" t="n">
        <f aca="false">IFERROR((Counts!R1627+Counts!S1627+2*Counts!T1627+3*Counts!U1627)/Counts!Q1627,"")</f>
        <v>0.3125</v>
      </c>
      <c r="H1627" s="35" t="n">
        <f aca="false">IFERROR(Counts!U1627,"")</f>
        <v>1</v>
      </c>
      <c r="I1627" s="36" t="n">
        <f aca="false">IFERROR(Counts!Z1627/Counts!AA1627,"")</f>
        <v>0.240566037735849</v>
      </c>
      <c r="J1627" s="36" t="n">
        <f aca="false">IFERROR(Counts!AB1627/Counts!AA1627,"")</f>
        <v>0.237490566037736</v>
      </c>
      <c r="K1627" s="37" t="n">
        <f aca="false">IFERROR((Counts!AB1627-Counts!Z1627)/Counts!AA1627,"")</f>
        <v>-0.00307547169811321</v>
      </c>
      <c r="L1627" s="38" t="n">
        <f aca="false">IFERROR(Counts!Y1627/Counts!P1627,"")</f>
        <v>0.236363636363636</v>
      </c>
      <c r="M1627" s="38" t="n">
        <f aca="false">IFERROR(Counts!V1627/Counts!P1627,"")</f>
        <v>0.0181818181818182</v>
      </c>
      <c r="N1627" s="38" t="n">
        <f aca="false">IFERROR(Counts!AD1627/Counts!AC1627,"")</f>
        <v>0.025</v>
      </c>
      <c r="O1627" s="38" t="n">
        <f aca="false">IFERROR(Counts!AE1627/Counts!AC1627,"")</f>
        <v>0.275</v>
      </c>
      <c r="P1627" s="39" t="n">
        <f aca="false">IFERROR(Counts!AG1627/Counts!AF1627,"")</f>
        <v>84.1051282051282</v>
      </c>
      <c r="Q1627" s="38" t="n">
        <f aca="false">IFERROR(Counts!AH1627/Counts!AC1627,"")</f>
        <v>0.4</v>
      </c>
      <c r="R1627" s="38" t="n">
        <f aca="false">IFERROR(Counts!N1627/Counts!M1627,"")</f>
        <v>0.366336633663366</v>
      </c>
      <c r="S1627" s="38" t="n">
        <f aca="false">IFERROR(Counts!K1627/Counts!J1627,"")</f>
        <v>0.661157024793388</v>
      </c>
      <c r="T1627" s="38" t="n">
        <f aca="false">IFERROR(Counts!I1627/Counts!H1627,"")</f>
        <v>0.213675213675214</v>
      </c>
      <c r="U1627" s="38" t="n">
        <f aca="false">IFERROR(1-Counts!L1627/Counts!K1627,"")</f>
        <v>0.875</v>
      </c>
      <c r="V1627" s="39" t="n">
        <f aca="false">IFERROR(Counts!AJ1627/Counts!AI1627,"")</f>
        <v>69.6475247524753</v>
      </c>
      <c r="W1627" s="38" t="n">
        <f aca="false">IFERROR(Counts!AK1627/Counts!AI1627,"")</f>
        <v>0.0693069306930693</v>
      </c>
      <c r="X1627" s="40" t="n">
        <f aca="false">IFERROR(Counts!O1627,"")</f>
        <v>-3.415</v>
      </c>
      <c r="Y1627" s="36" t="n">
        <f aca="false">IFERROR(INDEX('Season Counts'!$Y$2:$Y$740,$AF1627)/INDEX('Season Counts'!$X$2:$X$740,$AF1627),"")</f>
        <v>0.315428571428571</v>
      </c>
      <c r="Z1627" s="37" t="n">
        <f aca="false">IFERROR(J1627-Y1627,"")</f>
        <v>-0.0779380053908356</v>
      </c>
      <c r="AA1627" s="38" t="n">
        <f aca="false">IFERROR(INDEX('Season Counts'!$K$2:$K$740,$AF1627)/INDEX('Season Counts'!$J$2:$J$740,$AF1627),"")</f>
        <v>0.297504798464491</v>
      </c>
      <c r="AB1627" s="41" t="n">
        <f aca="false">IFERROR(R1627-AA1627,"")</f>
        <v>0.068831835198875</v>
      </c>
      <c r="AC1627" s="39" t="n">
        <f aca="false">IFERROR(INDEX('Season Counts'!$AG$2:$AG$740,$AF1627)/INDEX('Season Counts'!$AF$2:$AF$740,$AF1627),"")</f>
        <v>69.8813238770686</v>
      </c>
      <c r="AD1627" s="40" t="n">
        <f aca="false">IFERROR(V1627-AC1627,"")</f>
        <v>-0.233799124593304</v>
      </c>
      <c r="AE1627" s="4" t="str">
        <f aca="false">IF(D1627&lt;Guide!$C$21,"Low PA",IF(TRIM(IF(ISNUMBER(AD1627),IF(N(AD1627)&lt;=-Guide!$C$24,"▼ Bat Speed  ",IF(N(AD1627)&gt;=Guide!$C$24,"▲ Bat Speed  ","")),"")&amp;IF(N(Z1627)&gt;=Guide!$C$22,"▲ Contact  ","")&amp;IF(N(Z1627)&lt;=-Guide!$C$22,"▼ Contact  ","")&amp;IF(N(AB1627)&gt;=Guide!$C$23,"▲ Chase  ","")&amp;IF(N(AB1627)&lt;=-Guide!$C$23,"▼ Chase  ",""))="","Stable",TRIM(IF(ISNUMBER(AD1627),IF(N(AD1627)&lt;=-Guide!$C$24,"▼ Bat Speed  ",IF(N(AD1627)&gt;=Guide!$C$24,"▲ Bat Speed  ","")),"")&amp;IF(N(Z1627)&gt;=Guide!$C$22,"▲ Contact  ","")&amp;IF(N(Z1627)&lt;=-Guide!$C$22,"▼ Contact  ","")&amp;IF(N(AB1627)&gt;=Guide!$C$23,"▲ Chase  ","")&amp;IF(N(AB1627)&lt;=-Guide!$C$23,"▼ Chase  ",""))))</f>
        <v>▼ Contact ▲ Chase</v>
      </c>
      <c r="AF1627" s="35" t="n">
        <f aca="false">MATCH(Counts!A1627,'Season Counts'!$A$2:$A$740,0)</f>
        <v>413</v>
      </c>
    </row>
    <row r="1628" customFormat="false" ht="15" hidden="false" customHeight="false" outlineLevel="0" collapsed="false">
      <c r="A1628" s="34" t="str">
        <f aca="false">Counts!B1628</f>
        <v>MIL</v>
      </c>
      <c r="B1628" s="5" t="str">
        <f aca="false">Counts!C1628</f>
        <v>Cooper Pratt</v>
      </c>
      <c r="C1628" s="34" t="str">
        <f aca="false">Counts!F1628</f>
        <v>Sep</v>
      </c>
      <c r="D1628" s="35" t="n">
        <f aca="false">IFERROR(Counts!P1628,"")</f>
        <v>79</v>
      </c>
      <c r="E1628" s="36" t="n">
        <f aca="false">IFERROR(Counts!R1628/Counts!Q1628,"")</f>
        <v>0.304347826086957</v>
      </c>
      <c r="F1628" s="36" t="n">
        <f aca="false">IFERROR((Counts!R1628+Counts!V1628+Counts!W1628)/(Counts!Q1628+Counts!V1628+Counts!W1628+Counts!X1628),"")</f>
        <v>0.376623376623377</v>
      </c>
      <c r="G1628" s="36" t="n">
        <f aca="false">IFERROR((Counts!R1628+Counts!S1628+2*Counts!T1628+3*Counts!U1628)/Counts!Q1628,"")</f>
        <v>0.36231884057971</v>
      </c>
      <c r="H1628" s="35" t="n">
        <f aca="false">IFERROR(Counts!U1628,"")</f>
        <v>0</v>
      </c>
      <c r="I1628" s="36" t="n">
        <f aca="false">IFERROR(Counts!Z1628/Counts!AA1628,"")</f>
        <v>0.336363636363636</v>
      </c>
      <c r="J1628" s="36" t="n">
        <f aca="false">IFERROR(Counts!AB1628/Counts!AA1628,"")</f>
        <v>0.325077922077922</v>
      </c>
      <c r="K1628" s="37" t="n">
        <f aca="false">IFERROR((Counts!AB1628-Counts!Z1628)/Counts!AA1628,"")</f>
        <v>-0.0112857142857143</v>
      </c>
      <c r="L1628" s="38" t="n">
        <f aca="false">IFERROR(Counts!Y1628/Counts!P1628,"")</f>
        <v>0.151898734177215</v>
      </c>
      <c r="M1628" s="38" t="n">
        <f aca="false">IFERROR(Counts!V1628/Counts!P1628,"")</f>
        <v>0.10126582278481</v>
      </c>
      <c r="N1628" s="38" t="n">
        <f aca="false">IFERROR(Counts!AD1628/Counts!AC1628,"")</f>
        <v>0.0169491525423729</v>
      </c>
      <c r="O1628" s="38" t="n">
        <f aca="false">IFERROR(Counts!AE1628/Counts!AC1628,"")</f>
        <v>0.220338983050847</v>
      </c>
      <c r="P1628" s="39" t="n">
        <f aca="false">IFERROR(Counts!AG1628/Counts!AF1628,"")</f>
        <v>84.5796610169492</v>
      </c>
      <c r="Q1628" s="38" t="n">
        <f aca="false">IFERROR(Counts!AH1628/Counts!AC1628,"")</f>
        <v>0.440677966101695</v>
      </c>
      <c r="R1628" s="38" t="n">
        <f aca="false">IFERROR(Counts!N1628/Counts!M1628,"")</f>
        <v>0.307228915662651</v>
      </c>
      <c r="S1628" s="38" t="n">
        <f aca="false">IFERROR(Counts!K1628/Counts!J1628,"")</f>
        <v>0.65034965034965</v>
      </c>
      <c r="T1628" s="38" t="n">
        <f aca="false">IFERROR(Counts!I1628/Counts!H1628,"")</f>
        <v>0.138888888888889</v>
      </c>
      <c r="U1628" s="38" t="n">
        <f aca="false">IFERROR(1-Counts!L1628/Counts!K1628,"")</f>
        <v>0.956989247311828</v>
      </c>
      <c r="V1628" s="39" t="n">
        <f aca="false">IFERROR(Counts!AJ1628/Counts!AI1628,"")</f>
        <v>69.8423728813559</v>
      </c>
      <c r="W1628" s="38" t="n">
        <f aca="false">IFERROR(Counts!AK1628/Counts!AI1628,"")</f>
        <v>0.101694915254237</v>
      </c>
      <c r="X1628" s="40" t="n">
        <f aca="false">IFERROR(Counts!O1628,"")</f>
        <v>1.358</v>
      </c>
      <c r="Y1628" s="36" t="n">
        <f aca="false">IFERROR(INDEX('Season Counts'!$Y$2:$Y$740,$AF1628)/INDEX('Season Counts'!$X$2:$X$740,$AF1628),"")</f>
        <v>0.315428571428571</v>
      </c>
      <c r="Z1628" s="37" t="n">
        <f aca="false">IFERROR(J1628-Y1628,"")</f>
        <v>0.00964935064935063</v>
      </c>
      <c r="AA1628" s="38" t="n">
        <f aca="false">IFERROR(INDEX('Season Counts'!$K$2:$K$740,$AF1628)/INDEX('Season Counts'!$J$2:$J$740,$AF1628),"")</f>
        <v>0.297504798464491</v>
      </c>
      <c r="AB1628" s="41" t="n">
        <f aca="false">IFERROR(R1628-AA1628,"")</f>
        <v>0.00972411719815924</v>
      </c>
      <c r="AC1628" s="39" t="n">
        <f aca="false">IFERROR(INDEX('Season Counts'!$AG$2:$AG$740,$AF1628)/INDEX('Season Counts'!$AF$2:$AF$740,$AF1628),"")</f>
        <v>69.8813238770686</v>
      </c>
      <c r="AD1628" s="40" t="n">
        <f aca="false">IFERROR(V1628-AC1628,"")</f>
        <v>-0.0389509957126251</v>
      </c>
      <c r="AE1628" s="4" t="str">
        <f aca="false">IF(D1628&lt;Guide!$C$21,"Low PA",IF(TRIM(IF(ISNUMBER(AD1628),IF(N(AD1628)&lt;=-Guide!$C$24,"▼ Bat Speed  ",IF(N(AD1628)&gt;=Guide!$C$24,"▲ Bat Speed  ","")),"")&amp;IF(N(Z1628)&gt;=Guide!$C$22,"▲ Contact  ","")&amp;IF(N(Z1628)&lt;=-Guide!$C$22,"▼ Contact  ","")&amp;IF(N(AB1628)&gt;=Guide!$C$23,"▲ Chase  ","")&amp;IF(N(AB1628)&lt;=-Guide!$C$23,"▼ Chase  ",""))="","Stable",TRIM(IF(ISNUMBER(AD1628),IF(N(AD1628)&lt;=-Guide!$C$24,"▼ Bat Speed  ",IF(N(AD1628)&gt;=Guide!$C$24,"▲ Bat Speed  ","")),"")&amp;IF(N(Z1628)&gt;=Guide!$C$22,"▲ Contact  ","")&amp;IF(N(Z1628)&lt;=-Guide!$C$22,"▼ Contact  ","")&amp;IF(N(AB1628)&gt;=Guide!$C$23,"▲ Chase  ","")&amp;IF(N(AB1628)&lt;=-Guide!$C$23,"▼ Chase  ",""))))</f>
        <v>Stable</v>
      </c>
      <c r="AF1628" s="35" t="n">
        <f aca="false">MATCH(Counts!A1628,'Season Counts'!$A$2:$A$740,0)</f>
        <v>413</v>
      </c>
    </row>
    <row r="1629" customFormat="false" ht="15" hidden="false" customHeight="false" outlineLevel="0" collapsed="false">
      <c r="A1629" s="34" t="str">
        <f aca="false">Counts!B1629</f>
        <v>MIL</v>
      </c>
      <c r="B1629" s="5" t="str">
        <f aca="false">Counts!C1629</f>
        <v>Luis Lara</v>
      </c>
      <c r="C1629" s="34" t="str">
        <f aca="false">Counts!F1629</f>
        <v>Jul</v>
      </c>
      <c r="D1629" s="35" t="n">
        <f aca="false">IFERROR(Counts!P1629,"")</f>
        <v>55</v>
      </c>
      <c r="E1629" s="36" t="n">
        <f aca="false">IFERROR(Counts!R1629/Counts!Q1629,"")</f>
        <v>0.260869565217391</v>
      </c>
      <c r="F1629" s="36" t="n">
        <f aca="false">IFERROR((Counts!R1629+Counts!V1629+Counts!W1629)/(Counts!Q1629+Counts!V1629+Counts!W1629+Counts!X1629),"")</f>
        <v>0.363636363636364</v>
      </c>
      <c r="G1629" s="36" t="n">
        <f aca="false">IFERROR((Counts!R1629+Counts!S1629+2*Counts!T1629+3*Counts!U1629)/Counts!Q1629,"")</f>
        <v>0.41304347826087</v>
      </c>
      <c r="H1629" s="35" t="n">
        <f aca="false">IFERROR(Counts!U1629,"")</f>
        <v>0</v>
      </c>
      <c r="I1629" s="36" t="n">
        <f aca="false">IFERROR(Counts!Z1629/Counts!AA1629,"")</f>
        <v>0.342727272727273</v>
      </c>
      <c r="J1629" s="36" t="n">
        <f aca="false">IFERROR(Counts!AB1629/Counts!AA1629,"")</f>
        <v>0.3622</v>
      </c>
      <c r="K1629" s="37" t="n">
        <f aca="false">IFERROR((Counts!AB1629-Counts!Z1629)/Counts!AA1629,"")</f>
        <v>0.0194727272727272</v>
      </c>
      <c r="L1629" s="38" t="n">
        <f aca="false">IFERROR(Counts!Y1629/Counts!P1629,"")</f>
        <v>0.127272727272727</v>
      </c>
      <c r="M1629" s="38" t="n">
        <f aca="false">IFERROR(Counts!V1629/Counts!P1629,"")</f>
        <v>0.145454545454545</v>
      </c>
      <c r="N1629" s="38" t="n">
        <f aca="false">IFERROR(Counts!AD1629/Counts!AC1629,"")</f>
        <v>0.05</v>
      </c>
      <c r="O1629" s="38" t="n">
        <f aca="false">IFERROR(Counts!AE1629/Counts!AC1629,"")</f>
        <v>0.4</v>
      </c>
      <c r="P1629" s="39" t="n">
        <f aca="false">IFERROR(Counts!AG1629/Counts!AF1629,"")</f>
        <v>88.55</v>
      </c>
      <c r="Q1629" s="38" t="n">
        <f aca="false">IFERROR(Counts!AH1629/Counts!AC1629,"")</f>
        <v>0.4</v>
      </c>
      <c r="R1629" s="38" t="n">
        <f aca="false">IFERROR(Counts!N1629/Counts!M1629,"")</f>
        <v>0.196078431372549</v>
      </c>
      <c r="S1629" s="38" t="n">
        <f aca="false">IFERROR(Counts!K1629/Counts!J1629,"")</f>
        <v>0.537037037037037</v>
      </c>
      <c r="T1629" s="38" t="n">
        <f aca="false">IFERROR(Counts!I1629/Counts!H1629,"")</f>
        <v>0.159090909090909</v>
      </c>
      <c r="U1629" s="38" t="n">
        <f aca="false">IFERROR(1-Counts!L1629/Counts!K1629,"")</f>
        <v>0.879310344827586</v>
      </c>
      <c r="V1629" s="39" t="n">
        <f aca="false">IFERROR(Counts!AJ1629/Counts!AI1629,"")</f>
        <v>71.1405063291139</v>
      </c>
      <c r="W1629" s="38" t="n">
        <f aca="false">IFERROR(Counts!AK1629/Counts!AI1629,"")</f>
        <v>0.20253164556962</v>
      </c>
      <c r="X1629" s="40" t="n">
        <f aca="false">IFERROR(Counts!O1629,"")</f>
        <v>0.79</v>
      </c>
      <c r="Y1629" s="36" t="n">
        <f aca="false">IFERROR(INDEX('Season Counts'!$Y$2:$Y$740,$AF1629)/INDEX('Season Counts'!$X$2:$X$740,$AF1629),"")</f>
        <v>0.293117924528302</v>
      </c>
      <c r="Z1629" s="37" t="n">
        <f aca="false">IFERROR(J1629-Y1629,"")</f>
        <v>0.0690820754716981</v>
      </c>
      <c r="AA1629" s="38" t="n">
        <f aca="false">IFERROR(INDEX('Season Counts'!$K$2:$K$740,$AF1629)/INDEX('Season Counts'!$J$2:$J$740,$AF1629),"")</f>
        <v>0.247334754797441</v>
      </c>
      <c r="AB1629" s="41" t="n">
        <f aca="false">IFERROR(R1629-AA1629,"")</f>
        <v>-0.0512563234248923</v>
      </c>
      <c r="AC1629" s="39" t="n">
        <f aca="false">IFERROR(INDEX('Season Counts'!$AG$2:$AG$740,$AF1629)/INDEX('Season Counts'!$AF$2:$AF$740,$AF1629),"")</f>
        <v>71.4357142857143</v>
      </c>
      <c r="AD1629" s="40" t="n">
        <f aca="false">IFERROR(V1629-AC1629,"")</f>
        <v>-0.295207956600351</v>
      </c>
      <c r="AE1629" s="4" t="str">
        <f aca="false">IF(D1629&lt;Guide!$C$21,"Low PA",IF(TRIM(IF(ISNUMBER(AD1629),IF(N(AD1629)&lt;=-Guide!$C$24,"▼ Bat Speed  ",IF(N(AD1629)&gt;=Guide!$C$24,"▲ Bat Speed  ","")),"")&amp;IF(N(Z1629)&gt;=Guide!$C$22,"▲ Contact  ","")&amp;IF(N(Z1629)&lt;=-Guide!$C$22,"▼ Contact  ","")&amp;IF(N(AB1629)&gt;=Guide!$C$23,"▲ Chase  ","")&amp;IF(N(AB1629)&lt;=-Guide!$C$23,"▼ Chase  ",""))="","Stable",TRIM(IF(ISNUMBER(AD1629),IF(N(AD1629)&lt;=-Guide!$C$24,"▼ Bat Speed  ",IF(N(AD1629)&gt;=Guide!$C$24,"▲ Bat Speed  ","")),"")&amp;IF(N(Z1629)&gt;=Guide!$C$22,"▲ Contact  ","")&amp;IF(N(Z1629)&lt;=-Guide!$C$22,"▼ Contact  ","")&amp;IF(N(AB1629)&gt;=Guide!$C$23,"▲ Chase  ","")&amp;IF(N(AB1629)&lt;=-Guide!$C$23,"▼ Chase  ",""))))</f>
        <v>▲ Contact ▼ Chase</v>
      </c>
      <c r="AF1629" s="35" t="n">
        <f aca="false">MATCH(Counts!A1629,'Season Counts'!$A$2:$A$740,0)</f>
        <v>414</v>
      </c>
    </row>
    <row r="1630" customFormat="false" ht="15" hidden="false" customHeight="false" outlineLevel="0" collapsed="false">
      <c r="A1630" s="34" t="str">
        <f aca="false">Counts!B1630</f>
        <v>MIL</v>
      </c>
      <c r="B1630" s="5" t="str">
        <f aca="false">Counts!C1630</f>
        <v>Luis Lara</v>
      </c>
      <c r="C1630" s="34" t="str">
        <f aca="false">Counts!F1630</f>
        <v>Aug</v>
      </c>
      <c r="D1630" s="35" t="n">
        <f aca="false">IFERROR(Counts!P1630,"")</f>
        <v>87</v>
      </c>
      <c r="E1630" s="36" t="n">
        <f aca="false">IFERROR(Counts!R1630/Counts!Q1630,"")</f>
        <v>0.283950617283951</v>
      </c>
      <c r="F1630" s="36" t="n">
        <f aca="false">IFERROR((Counts!R1630+Counts!V1630+Counts!W1630)/(Counts!Q1630+Counts!V1630+Counts!W1630+Counts!X1630),"")</f>
        <v>0.333333333333333</v>
      </c>
      <c r="G1630" s="36" t="n">
        <f aca="false">IFERROR((Counts!R1630+Counts!S1630+2*Counts!T1630+3*Counts!U1630)/Counts!Q1630,"")</f>
        <v>0.37037037037037</v>
      </c>
      <c r="H1630" s="35" t="n">
        <f aca="false">IFERROR(Counts!U1630,"")</f>
        <v>1</v>
      </c>
      <c r="I1630" s="36" t="n">
        <f aca="false">IFERROR(Counts!Z1630/Counts!AA1630,"")</f>
        <v>0.314942528735632</v>
      </c>
      <c r="J1630" s="36" t="n">
        <f aca="false">IFERROR(Counts!AB1630/Counts!AA1630,"")</f>
        <v>0.296655172413793</v>
      </c>
      <c r="K1630" s="37" t="n">
        <f aca="false">IFERROR((Counts!AB1630-Counts!Z1630)/Counts!AA1630,"")</f>
        <v>-0.0182873563218391</v>
      </c>
      <c r="L1630" s="38" t="n">
        <f aca="false">IFERROR(Counts!Y1630/Counts!P1630,"")</f>
        <v>0.241379310344828</v>
      </c>
      <c r="M1630" s="38" t="n">
        <f aca="false">IFERROR(Counts!V1630/Counts!P1630,"")</f>
        <v>0.0689655172413793</v>
      </c>
      <c r="N1630" s="38" t="n">
        <f aca="false">IFERROR(Counts!AD1630/Counts!AC1630,"")</f>
        <v>0.05</v>
      </c>
      <c r="O1630" s="38" t="n">
        <f aca="false">IFERROR(Counts!AE1630/Counts!AC1630,"")</f>
        <v>0.483333333333333</v>
      </c>
      <c r="P1630" s="39" t="n">
        <f aca="false">IFERROR(Counts!AG1630/Counts!AF1630,"")</f>
        <v>90.49</v>
      </c>
      <c r="Q1630" s="38" t="n">
        <f aca="false">IFERROR(Counts!AH1630/Counts!AC1630,"")</f>
        <v>0.45</v>
      </c>
      <c r="R1630" s="38" t="n">
        <f aca="false">IFERROR(Counts!N1630/Counts!M1630,"")</f>
        <v>0.273255813953488</v>
      </c>
      <c r="S1630" s="38" t="n">
        <f aca="false">IFERROR(Counts!K1630/Counts!J1630,"")</f>
        <v>0.655555555555556</v>
      </c>
      <c r="T1630" s="38" t="n">
        <f aca="false">IFERROR(Counts!I1630/Counts!H1630,"")</f>
        <v>0.163636363636364</v>
      </c>
      <c r="U1630" s="38" t="n">
        <f aca="false">IFERROR(1-Counts!L1630/Counts!K1630,"")</f>
        <v>0.88135593220339</v>
      </c>
      <c r="V1630" s="39" t="n">
        <f aca="false">IFERROR(Counts!AJ1630/Counts!AI1630,"")</f>
        <v>71.6702898550725</v>
      </c>
      <c r="W1630" s="38" t="n">
        <f aca="false">IFERROR(Counts!AK1630/Counts!AI1630,"")</f>
        <v>0.166666666666667</v>
      </c>
      <c r="X1630" s="40" t="n">
        <f aca="false">IFERROR(Counts!O1630,"")</f>
        <v>-0.445</v>
      </c>
      <c r="Y1630" s="36" t="n">
        <f aca="false">IFERROR(INDEX('Season Counts'!$Y$2:$Y$740,$AF1630)/INDEX('Season Counts'!$X$2:$X$740,$AF1630),"")</f>
        <v>0.293117924528302</v>
      </c>
      <c r="Z1630" s="37" t="n">
        <f aca="false">IFERROR(J1630-Y1630,"")</f>
        <v>0.00353724788549126</v>
      </c>
      <c r="AA1630" s="38" t="n">
        <f aca="false">IFERROR(INDEX('Season Counts'!$K$2:$K$740,$AF1630)/INDEX('Season Counts'!$J$2:$J$740,$AF1630),"")</f>
        <v>0.247334754797441</v>
      </c>
      <c r="AB1630" s="41" t="n">
        <f aca="false">IFERROR(R1630-AA1630,"")</f>
        <v>0.025921059156047</v>
      </c>
      <c r="AC1630" s="39" t="n">
        <f aca="false">IFERROR(INDEX('Season Counts'!$AG$2:$AG$740,$AF1630)/INDEX('Season Counts'!$AF$2:$AF$740,$AF1630),"")</f>
        <v>71.4357142857143</v>
      </c>
      <c r="AD1630" s="40" t="n">
        <f aca="false">IFERROR(V1630-AC1630,"")</f>
        <v>0.234575569358185</v>
      </c>
      <c r="AE1630" s="4" t="str">
        <f aca="false">IF(D1630&lt;Guide!$C$21,"Low PA",IF(TRIM(IF(ISNUMBER(AD1630),IF(N(AD1630)&lt;=-Guide!$C$24,"▼ Bat Speed  ",IF(N(AD1630)&gt;=Guide!$C$24,"▲ Bat Speed  ","")),"")&amp;IF(N(Z1630)&gt;=Guide!$C$22,"▲ Contact  ","")&amp;IF(N(Z1630)&lt;=-Guide!$C$22,"▼ Contact  ","")&amp;IF(N(AB1630)&gt;=Guide!$C$23,"▲ Chase  ","")&amp;IF(N(AB1630)&lt;=-Guide!$C$23,"▼ Chase  ",""))="","Stable",TRIM(IF(ISNUMBER(AD1630),IF(N(AD1630)&lt;=-Guide!$C$24,"▼ Bat Speed  ",IF(N(AD1630)&gt;=Guide!$C$24,"▲ Bat Speed  ","")),"")&amp;IF(N(Z1630)&gt;=Guide!$C$22,"▲ Contact  ","")&amp;IF(N(Z1630)&lt;=-Guide!$C$22,"▼ Contact  ","")&amp;IF(N(AB1630)&gt;=Guide!$C$23,"▲ Chase  ","")&amp;IF(N(AB1630)&lt;=-Guide!$C$23,"▼ Chase  ",""))))</f>
        <v>Stable</v>
      </c>
      <c r="AF1630" s="35" t="n">
        <f aca="false">MATCH(Counts!A1630,'Season Counts'!$A$2:$A$740,0)</f>
        <v>414</v>
      </c>
    </row>
    <row r="1631" customFormat="false" ht="15" hidden="false" customHeight="false" outlineLevel="0" collapsed="false">
      <c r="A1631" s="34" t="str">
        <f aca="false">Counts!B1631</f>
        <v>MIL</v>
      </c>
      <c r="B1631" s="5" t="str">
        <f aca="false">Counts!C1631</f>
        <v>Luis Lara</v>
      </c>
      <c r="C1631" s="34" t="str">
        <f aca="false">Counts!F1631</f>
        <v>Sep</v>
      </c>
      <c r="D1631" s="35" t="n">
        <f aca="false">IFERROR(Counts!P1631,"")</f>
        <v>70</v>
      </c>
      <c r="E1631" s="36" t="n">
        <f aca="false">IFERROR(Counts!R1631/Counts!Q1631,"")</f>
        <v>0.1875</v>
      </c>
      <c r="F1631" s="36" t="n">
        <f aca="false">IFERROR((Counts!R1631+Counts!V1631+Counts!W1631)/(Counts!Q1631+Counts!V1631+Counts!W1631+Counts!X1631),"")</f>
        <v>0.242857142857143</v>
      </c>
      <c r="G1631" s="36" t="n">
        <f aca="false">IFERROR((Counts!R1631+Counts!S1631+2*Counts!T1631+3*Counts!U1631)/Counts!Q1631,"")</f>
        <v>0.203125</v>
      </c>
      <c r="H1631" s="35" t="n">
        <f aca="false">IFERROR(Counts!U1631,"")</f>
        <v>0</v>
      </c>
      <c r="I1631" s="36" t="n">
        <f aca="false">IFERROR(Counts!Z1631/Counts!AA1631,"")</f>
        <v>0.209285714285714</v>
      </c>
      <c r="J1631" s="36" t="n">
        <f aca="false">IFERROR(Counts!AB1631/Counts!AA1631,"")</f>
        <v>0.234442857142857</v>
      </c>
      <c r="K1631" s="37" t="n">
        <f aca="false">IFERROR((Counts!AB1631-Counts!Z1631)/Counts!AA1631,"")</f>
        <v>0.0251571428571429</v>
      </c>
      <c r="L1631" s="38" t="n">
        <f aca="false">IFERROR(Counts!Y1631/Counts!P1631,"")</f>
        <v>0.257142857142857</v>
      </c>
      <c r="M1631" s="38" t="n">
        <f aca="false">IFERROR(Counts!V1631/Counts!P1631,"")</f>
        <v>0.0571428571428571</v>
      </c>
      <c r="N1631" s="38" t="n">
        <f aca="false">IFERROR(Counts!AD1631/Counts!AC1631,"")</f>
        <v>0</v>
      </c>
      <c r="O1631" s="38" t="n">
        <f aca="false">IFERROR(Counts!AE1631/Counts!AC1631,"")</f>
        <v>0.340425531914894</v>
      </c>
      <c r="P1631" s="39" t="n">
        <f aca="false">IFERROR(Counts!AG1631/Counts!AF1631,"")</f>
        <v>84.4531914893617</v>
      </c>
      <c r="Q1631" s="38" t="n">
        <f aca="false">IFERROR(Counts!AH1631/Counts!AC1631,"")</f>
        <v>0.25531914893617</v>
      </c>
      <c r="R1631" s="38" t="n">
        <f aca="false">IFERROR(Counts!N1631/Counts!M1631,"")</f>
        <v>0.270833333333333</v>
      </c>
      <c r="S1631" s="38" t="n">
        <f aca="false">IFERROR(Counts!K1631/Counts!J1631,"")</f>
        <v>0.637096774193548</v>
      </c>
      <c r="T1631" s="38" t="n">
        <f aca="false">IFERROR(Counts!I1631/Counts!H1631,"")</f>
        <v>0.127118644067797</v>
      </c>
      <c r="U1631" s="38" t="n">
        <f aca="false">IFERROR(1-Counts!L1631/Counts!K1631,"")</f>
        <v>0.936708860759494</v>
      </c>
      <c r="V1631" s="39" t="n">
        <f aca="false">IFERROR(Counts!AJ1631/Counts!AI1631,"")</f>
        <v>71.3495238095238</v>
      </c>
      <c r="W1631" s="38" t="n">
        <f aca="false">IFERROR(Counts!AK1631/Counts!AI1631,"")</f>
        <v>0.152380952380952</v>
      </c>
      <c r="X1631" s="40" t="n">
        <f aca="false">IFERROR(Counts!O1631,"")</f>
        <v>-7.375</v>
      </c>
      <c r="Y1631" s="36" t="n">
        <f aca="false">IFERROR(INDEX('Season Counts'!$Y$2:$Y$740,$AF1631)/INDEX('Season Counts'!$X$2:$X$740,$AF1631),"")</f>
        <v>0.293117924528302</v>
      </c>
      <c r="Z1631" s="37" t="n">
        <f aca="false">IFERROR(J1631-Y1631,"")</f>
        <v>-0.0586750673854447</v>
      </c>
      <c r="AA1631" s="38" t="n">
        <f aca="false">IFERROR(INDEX('Season Counts'!$K$2:$K$740,$AF1631)/INDEX('Season Counts'!$J$2:$J$740,$AF1631),"")</f>
        <v>0.247334754797441</v>
      </c>
      <c r="AB1631" s="41" t="n">
        <f aca="false">IFERROR(R1631-AA1631,"")</f>
        <v>0.023498578535892</v>
      </c>
      <c r="AC1631" s="39" t="n">
        <f aca="false">IFERROR(INDEX('Season Counts'!$AG$2:$AG$740,$AF1631)/INDEX('Season Counts'!$AF$2:$AF$740,$AF1631),"")</f>
        <v>71.4357142857143</v>
      </c>
      <c r="AD1631" s="40" t="n">
        <f aca="false">IFERROR(V1631-AC1631,"")</f>
        <v>-0.086190476190481</v>
      </c>
      <c r="AE1631" s="4" t="str">
        <f aca="false">IF(D1631&lt;Guide!$C$21,"Low PA",IF(TRIM(IF(ISNUMBER(AD1631),IF(N(AD1631)&lt;=-Guide!$C$24,"▼ Bat Speed  ",IF(N(AD1631)&gt;=Guide!$C$24,"▲ Bat Speed  ","")),"")&amp;IF(N(Z1631)&gt;=Guide!$C$22,"▲ Contact  ","")&amp;IF(N(Z1631)&lt;=-Guide!$C$22,"▼ Contact  ","")&amp;IF(N(AB1631)&gt;=Guide!$C$23,"▲ Chase  ","")&amp;IF(N(AB1631)&lt;=-Guide!$C$23,"▼ Chase  ",""))="","Stable",TRIM(IF(ISNUMBER(AD1631),IF(N(AD1631)&lt;=-Guide!$C$24,"▼ Bat Speed  ",IF(N(AD1631)&gt;=Guide!$C$24,"▲ Bat Speed  ","")),"")&amp;IF(N(Z1631)&gt;=Guide!$C$22,"▲ Contact  ","")&amp;IF(N(Z1631)&lt;=-Guide!$C$22,"▼ Contact  ","")&amp;IF(N(AB1631)&gt;=Guide!$C$23,"▲ Chase  ","")&amp;IF(N(AB1631)&lt;=-Guide!$C$23,"▼ Chase  ",""))))</f>
        <v>▼ Contact</v>
      </c>
      <c r="AF1631" s="35" t="n">
        <f aca="false">MATCH(Counts!A1631,'Season Counts'!$A$2:$A$740,0)</f>
        <v>414</v>
      </c>
    </row>
    <row r="1632" customFormat="false" ht="15" hidden="false" customHeight="false" outlineLevel="0" collapsed="false">
      <c r="A1632" s="34" t="str">
        <f aca="false">Counts!B1632</f>
        <v>MIL</v>
      </c>
      <c r="B1632" s="5" t="str">
        <f aca="false">Counts!C1632</f>
        <v>Luis Rengifo</v>
      </c>
      <c r="C1632" s="34" t="str">
        <f aca="false">Counts!F1632</f>
        <v>Mar-Apr</v>
      </c>
      <c r="D1632" s="35" t="n">
        <f aca="false">IFERROR(Counts!P1632,"")</f>
        <v>95</v>
      </c>
      <c r="E1632" s="36" t="n">
        <f aca="false">IFERROR(Counts!R1632/Counts!Q1632,"")</f>
        <v>0.188235294117647</v>
      </c>
      <c r="F1632" s="36" t="n">
        <f aca="false">IFERROR((Counts!R1632+Counts!V1632+Counts!W1632)/(Counts!Q1632+Counts!V1632+Counts!W1632+Counts!X1632),"")</f>
        <v>0.25531914893617</v>
      </c>
      <c r="G1632" s="36" t="n">
        <f aca="false">IFERROR((Counts!R1632+Counts!S1632+2*Counts!T1632+3*Counts!U1632)/Counts!Q1632,"")</f>
        <v>0.282352941176471</v>
      </c>
      <c r="H1632" s="35" t="n">
        <f aca="false">IFERROR(Counts!U1632,"")</f>
        <v>0</v>
      </c>
      <c r="I1632" s="36" t="n">
        <f aca="false">IFERROR(Counts!Z1632/Counts!AA1632,"")</f>
        <v>0.237634408602151</v>
      </c>
      <c r="J1632" s="36" t="n">
        <f aca="false">IFERROR(Counts!AB1632/Counts!AA1632,"")</f>
        <v>0.282</v>
      </c>
      <c r="K1632" s="37" t="n">
        <f aca="false">IFERROR((Counts!AB1632-Counts!Z1632)/Counts!AA1632,"")</f>
        <v>0.0443655913978494</v>
      </c>
      <c r="L1632" s="38" t="n">
        <f aca="false">IFERROR(Counts!Y1632/Counts!P1632,"")</f>
        <v>0.126315789473684</v>
      </c>
      <c r="M1632" s="38" t="n">
        <f aca="false">IFERROR(Counts!V1632/Counts!P1632,"")</f>
        <v>0.0736842105263158</v>
      </c>
      <c r="N1632" s="38" t="n">
        <f aca="false">IFERROR(Counts!AD1632/Counts!AC1632,"")</f>
        <v>0.0666666666666667</v>
      </c>
      <c r="O1632" s="38" t="n">
        <f aca="false">IFERROR(Counts!AE1632/Counts!AC1632,"")</f>
        <v>0.36</v>
      </c>
      <c r="P1632" s="39" t="n">
        <f aca="false">IFERROR(Counts!AG1632/Counts!AF1632,"")</f>
        <v>86.2946666666667</v>
      </c>
      <c r="Q1632" s="38" t="n">
        <f aca="false">IFERROR(Counts!AH1632/Counts!AC1632,"")</f>
        <v>0.346666666666667</v>
      </c>
      <c r="R1632" s="38" t="n">
        <f aca="false">IFERROR(Counts!N1632/Counts!M1632,"")</f>
        <v>0.277173913043478</v>
      </c>
      <c r="S1632" s="38" t="n">
        <f aca="false">IFERROR(Counts!K1632/Counts!J1632,"")</f>
        <v>0.67816091954023</v>
      </c>
      <c r="T1632" s="38" t="n">
        <f aca="false">IFERROR(Counts!I1632/Counts!H1632,"")</f>
        <v>0.177514792899408</v>
      </c>
      <c r="U1632" s="38" t="n">
        <f aca="false">IFERROR(1-Counts!L1632/Counts!K1632,"")</f>
        <v>0.889830508474576</v>
      </c>
      <c r="V1632" s="39" t="n">
        <f aca="false">IFERROR(Counts!AJ1632/Counts!AI1632,"")</f>
        <v>70.4696551724138</v>
      </c>
      <c r="W1632" s="38" t="n">
        <f aca="false">IFERROR(Counts!AK1632/Counts!AI1632,"")</f>
        <v>0.144827586206897</v>
      </c>
      <c r="X1632" s="40" t="n">
        <f aca="false">IFERROR(Counts!O1632,"")</f>
        <v>-4.82</v>
      </c>
      <c r="Y1632" s="36" t="n">
        <f aca="false">IFERROR(INDEX('Season Counts'!$Y$2:$Y$740,$AF1632)/INDEX('Season Counts'!$X$2:$X$740,$AF1632),"")</f>
        <v>0.29559512195122</v>
      </c>
      <c r="Z1632" s="37" t="n">
        <f aca="false">IFERROR(J1632-Y1632,"")</f>
        <v>-0.0135951219512195</v>
      </c>
      <c r="AA1632" s="38" t="n">
        <f aca="false">IFERROR(INDEX('Season Counts'!$K$2:$K$740,$AF1632)/INDEX('Season Counts'!$J$2:$J$740,$AF1632),"")</f>
        <v>0.305882352941177</v>
      </c>
      <c r="AB1632" s="41" t="n">
        <f aca="false">IFERROR(R1632-AA1632,"")</f>
        <v>-0.0287084398976982</v>
      </c>
      <c r="AC1632" s="39" t="n">
        <f aca="false">IFERROR(INDEX('Season Counts'!$AG$2:$AG$740,$AF1632)/INDEX('Season Counts'!$AF$2:$AF$740,$AF1632),"")</f>
        <v>71.0510638297872</v>
      </c>
      <c r="AD1632" s="40" t="n">
        <f aca="false">IFERROR(V1632-AC1632,"")</f>
        <v>-0.58140865737343</v>
      </c>
      <c r="AE1632" s="4" t="str">
        <f aca="false">IF(D1632&lt;Guide!$C$21,"Low PA",IF(TRIM(IF(ISNUMBER(AD1632),IF(N(AD1632)&lt;=-Guide!$C$24,"▼ Bat Speed  ",IF(N(AD1632)&gt;=Guide!$C$24,"▲ Bat Speed  ","")),"")&amp;IF(N(Z1632)&gt;=Guide!$C$22,"▲ Contact  ","")&amp;IF(N(Z1632)&lt;=-Guide!$C$22,"▼ Contact  ","")&amp;IF(N(AB1632)&gt;=Guide!$C$23,"▲ Chase  ","")&amp;IF(N(AB1632)&lt;=-Guide!$C$23,"▼ Chase  ",""))="","Stable",TRIM(IF(ISNUMBER(AD1632),IF(N(AD1632)&lt;=-Guide!$C$24,"▼ Bat Speed  ",IF(N(AD1632)&gt;=Guide!$C$24,"▲ Bat Speed  ","")),"")&amp;IF(N(Z1632)&gt;=Guide!$C$22,"▲ Contact  ","")&amp;IF(N(Z1632)&lt;=-Guide!$C$22,"▼ Contact  ","")&amp;IF(N(AB1632)&gt;=Guide!$C$23,"▲ Chase  ","")&amp;IF(N(AB1632)&lt;=-Guide!$C$23,"▼ Chase  ",""))))</f>
        <v>Stable</v>
      </c>
      <c r="AF1632" s="35" t="n">
        <f aca="false">MATCH(Counts!A1632,'Season Counts'!$A$2:$A$740,0)</f>
        <v>415</v>
      </c>
    </row>
    <row r="1633" customFormat="false" ht="15" hidden="false" customHeight="false" outlineLevel="0" collapsed="false">
      <c r="A1633" s="34" t="str">
        <f aca="false">Counts!B1633</f>
        <v>MIL</v>
      </c>
      <c r="B1633" s="5" t="str">
        <f aca="false">Counts!C1633</f>
        <v>Luis Rengifo</v>
      </c>
      <c r="C1633" s="34" t="str">
        <f aca="false">Counts!F1633</f>
        <v>May</v>
      </c>
      <c r="D1633" s="35" t="n">
        <f aca="false">IFERROR(Counts!P1633,"")</f>
        <v>75</v>
      </c>
      <c r="E1633" s="36" t="n">
        <f aca="false">IFERROR(Counts!R1633/Counts!Q1633,"")</f>
        <v>0.217391304347826</v>
      </c>
      <c r="F1633" s="36" t="n">
        <f aca="false">IFERROR((Counts!R1633+Counts!V1633+Counts!W1633)/(Counts!Q1633+Counts!V1633+Counts!W1633+Counts!X1633),"")</f>
        <v>0.28</v>
      </c>
      <c r="G1633" s="36" t="n">
        <f aca="false">IFERROR((Counts!R1633+Counts!S1633+2*Counts!T1633+3*Counts!U1633)/Counts!Q1633,"")</f>
        <v>0.217391304347826</v>
      </c>
      <c r="H1633" s="35" t="n">
        <f aca="false">IFERROR(Counts!U1633,"")</f>
        <v>0</v>
      </c>
      <c r="I1633" s="36" t="n">
        <f aca="false">IFERROR(Counts!Z1633/Counts!AA1633,"")</f>
        <v>0.239189189189189</v>
      </c>
      <c r="J1633" s="36" t="n">
        <f aca="false">IFERROR(Counts!AB1633/Counts!AA1633,"")</f>
        <v>0.307108108108108</v>
      </c>
      <c r="K1633" s="37" t="n">
        <f aca="false">IFERROR((Counts!AB1633-Counts!Z1633)/Counts!AA1633,"")</f>
        <v>0.0679189189189189</v>
      </c>
      <c r="L1633" s="38" t="n">
        <f aca="false">IFERROR(Counts!Y1633/Counts!P1633,"")</f>
        <v>0.106666666666667</v>
      </c>
      <c r="M1633" s="38" t="n">
        <f aca="false">IFERROR(Counts!V1633/Counts!P1633,"")</f>
        <v>0.08</v>
      </c>
      <c r="N1633" s="38" t="n">
        <f aca="false">IFERROR(Counts!AD1633/Counts!AC1633,"")</f>
        <v>0.0327868852459016</v>
      </c>
      <c r="O1633" s="38" t="n">
        <f aca="false">IFERROR(Counts!AE1633/Counts!AC1633,"")</f>
        <v>0.360655737704918</v>
      </c>
      <c r="P1633" s="39" t="n">
        <f aca="false">IFERROR(Counts!AG1633/Counts!AF1633,"")</f>
        <v>86.9466666666667</v>
      </c>
      <c r="Q1633" s="38" t="n">
        <f aca="false">IFERROR(Counts!AH1633/Counts!AC1633,"")</f>
        <v>0.262295081967213</v>
      </c>
      <c r="R1633" s="38" t="n">
        <f aca="false">IFERROR(Counts!N1633/Counts!M1633,"")</f>
        <v>0.374149659863946</v>
      </c>
      <c r="S1633" s="38" t="n">
        <f aca="false">IFERROR(Counts!K1633/Counts!J1633,"")</f>
        <v>0.743801652892562</v>
      </c>
      <c r="T1633" s="38" t="n">
        <f aca="false">IFERROR(Counts!I1633/Counts!H1633,"")</f>
        <v>0.179310344827586</v>
      </c>
      <c r="U1633" s="38" t="n">
        <f aca="false">IFERROR(1-Counts!L1633/Counts!K1633,"")</f>
        <v>0.9</v>
      </c>
      <c r="V1633" s="39" t="n">
        <f aca="false">IFERROR(Counts!AJ1633/Counts!AI1633,"")</f>
        <v>71.5469230769231</v>
      </c>
      <c r="W1633" s="38" t="n">
        <f aca="false">IFERROR(Counts!AK1633/Counts!AI1633,"")</f>
        <v>0.2</v>
      </c>
      <c r="X1633" s="40" t="n">
        <f aca="false">IFERROR(Counts!O1633,"")</f>
        <v>-5.003</v>
      </c>
      <c r="Y1633" s="36" t="n">
        <f aca="false">IFERROR(INDEX('Season Counts'!$Y$2:$Y$740,$AF1633)/INDEX('Season Counts'!$X$2:$X$740,$AF1633),"")</f>
        <v>0.29559512195122</v>
      </c>
      <c r="Z1633" s="37" t="n">
        <f aca="false">IFERROR(J1633-Y1633,"")</f>
        <v>0.0115129861568886</v>
      </c>
      <c r="AA1633" s="38" t="n">
        <f aca="false">IFERROR(INDEX('Season Counts'!$K$2:$K$740,$AF1633)/INDEX('Season Counts'!$J$2:$J$740,$AF1633),"")</f>
        <v>0.305882352941177</v>
      </c>
      <c r="AB1633" s="41" t="n">
        <f aca="false">IFERROR(R1633-AA1633,"")</f>
        <v>0.0682673069227691</v>
      </c>
      <c r="AC1633" s="39" t="n">
        <f aca="false">IFERROR(INDEX('Season Counts'!$AG$2:$AG$740,$AF1633)/INDEX('Season Counts'!$AF$2:$AF$740,$AF1633),"")</f>
        <v>71.0510638297872</v>
      </c>
      <c r="AD1633" s="40" t="n">
        <f aca="false">IFERROR(V1633-AC1633,"")</f>
        <v>0.495859247135854</v>
      </c>
      <c r="AE1633" s="4" t="str">
        <f aca="false">IF(D1633&lt;Guide!$C$21,"Low PA",IF(TRIM(IF(ISNUMBER(AD1633),IF(N(AD1633)&lt;=-Guide!$C$24,"▼ Bat Speed  ",IF(N(AD1633)&gt;=Guide!$C$24,"▲ Bat Speed  ","")),"")&amp;IF(N(Z1633)&gt;=Guide!$C$22,"▲ Contact  ","")&amp;IF(N(Z1633)&lt;=-Guide!$C$22,"▼ Contact  ","")&amp;IF(N(AB1633)&gt;=Guide!$C$23,"▲ Chase  ","")&amp;IF(N(AB1633)&lt;=-Guide!$C$23,"▼ Chase  ",""))="","Stable",TRIM(IF(ISNUMBER(AD1633),IF(N(AD1633)&lt;=-Guide!$C$24,"▼ Bat Speed  ",IF(N(AD1633)&gt;=Guide!$C$24,"▲ Bat Speed  ","")),"")&amp;IF(N(Z1633)&gt;=Guide!$C$22,"▲ Contact  ","")&amp;IF(N(Z1633)&lt;=-Guide!$C$22,"▼ Contact  ","")&amp;IF(N(AB1633)&gt;=Guide!$C$23,"▲ Chase  ","")&amp;IF(N(AB1633)&lt;=-Guide!$C$23,"▼ Chase  ",""))))</f>
        <v>▲ Chase</v>
      </c>
      <c r="AF1633" s="35" t="n">
        <f aca="false">MATCH(Counts!A1633,'Season Counts'!$A$2:$A$740,0)</f>
        <v>415</v>
      </c>
    </row>
    <row r="1634" customFormat="false" ht="15" hidden="false" customHeight="false" outlineLevel="0" collapsed="false">
      <c r="A1634" s="34" t="str">
        <f aca="false">Counts!B1634</f>
        <v>MIL</v>
      </c>
      <c r="B1634" s="5" t="str">
        <f aca="false">Counts!C1634</f>
        <v>Luis Rengifo</v>
      </c>
      <c r="C1634" s="34" t="str">
        <f aca="false">Counts!F1634</f>
        <v>Jun</v>
      </c>
      <c r="D1634" s="35" t="n">
        <f aca="false">IFERROR(Counts!P1634,"")</f>
        <v>39</v>
      </c>
      <c r="E1634" s="36" t="n">
        <f aca="false">IFERROR(Counts!R1634/Counts!Q1634,"")</f>
        <v>0.225806451612903</v>
      </c>
      <c r="F1634" s="36" t="n">
        <f aca="false">IFERROR((Counts!R1634+Counts!V1634+Counts!W1634)/(Counts!Q1634+Counts!V1634+Counts!W1634+Counts!X1634),"")</f>
        <v>0.342105263157895</v>
      </c>
      <c r="G1634" s="36" t="n">
        <f aca="false">IFERROR((Counts!R1634+Counts!S1634+2*Counts!T1634+3*Counts!U1634)/Counts!Q1634,"")</f>
        <v>0.258064516129032</v>
      </c>
      <c r="H1634" s="35" t="n">
        <f aca="false">IFERROR(Counts!U1634,"")</f>
        <v>0</v>
      </c>
      <c r="I1634" s="36" t="n">
        <f aca="false">IFERROR(Counts!Z1634/Counts!AA1634,"")</f>
        <v>0.285526315789474</v>
      </c>
      <c r="J1634" s="36" t="n">
        <f aca="false">IFERROR(Counts!AB1634/Counts!AA1634,"")</f>
        <v>0.306447368421053</v>
      </c>
      <c r="K1634" s="37" t="n">
        <f aca="false">IFERROR((Counts!AB1634-Counts!Z1634)/Counts!AA1634,"")</f>
        <v>0.0209210526315789</v>
      </c>
      <c r="L1634" s="38" t="n">
        <f aca="false">IFERROR(Counts!Y1634/Counts!P1634,"")</f>
        <v>0.102564102564103</v>
      </c>
      <c r="M1634" s="38" t="n">
        <f aca="false">IFERROR(Counts!V1634/Counts!P1634,"")</f>
        <v>0.153846153846154</v>
      </c>
      <c r="N1634" s="38" t="n">
        <f aca="false">IFERROR(Counts!AD1634/Counts!AC1634,"")</f>
        <v>0.0344827586206897</v>
      </c>
      <c r="O1634" s="38" t="n">
        <f aca="false">IFERROR(Counts!AE1634/Counts!AC1634,"")</f>
        <v>0.310344827586207</v>
      </c>
      <c r="P1634" s="39" t="n">
        <f aca="false">IFERROR(Counts!AG1634/Counts!AF1634,"")</f>
        <v>87.3137931034483</v>
      </c>
      <c r="Q1634" s="38" t="n">
        <f aca="false">IFERROR(Counts!AH1634/Counts!AC1634,"")</f>
        <v>0.172413793103448</v>
      </c>
      <c r="R1634" s="38" t="n">
        <f aca="false">IFERROR(Counts!N1634/Counts!M1634,"")</f>
        <v>0.25531914893617</v>
      </c>
      <c r="S1634" s="38" t="n">
        <f aca="false">IFERROR(Counts!K1634/Counts!J1634,"")</f>
        <v>0.782608695652174</v>
      </c>
      <c r="T1634" s="38" t="n">
        <f aca="false">IFERROR(Counts!I1634/Counts!H1634,"")</f>
        <v>0.128205128205128</v>
      </c>
      <c r="U1634" s="38" t="n">
        <f aca="false">IFERROR(1-Counts!L1634/Counts!K1634,"")</f>
        <v>0.925925925925926</v>
      </c>
      <c r="V1634" s="39" t="n">
        <f aca="false">IFERROR(Counts!AJ1634/Counts!AI1634,"")</f>
        <v>71.4185185185185</v>
      </c>
      <c r="W1634" s="38" t="n">
        <f aca="false">IFERROR(Counts!AK1634/Counts!AI1634,"")</f>
        <v>0.185185185185185</v>
      </c>
      <c r="X1634" s="40" t="n">
        <f aca="false">IFERROR(Counts!O1634,"")</f>
        <v>-0.827</v>
      </c>
      <c r="Y1634" s="36" t="n">
        <f aca="false">IFERROR(INDEX('Season Counts'!$Y$2:$Y$740,$AF1634)/INDEX('Season Counts'!$X$2:$X$740,$AF1634),"")</f>
        <v>0.29559512195122</v>
      </c>
      <c r="Z1634" s="37" t="n">
        <f aca="false">IFERROR(J1634-Y1634,"")</f>
        <v>0.0108522464698331</v>
      </c>
      <c r="AA1634" s="38" t="n">
        <f aca="false">IFERROR(INDEX('Season Counts'!$K$2:$K$740,$AF1634)/INDEX('Season Counts'!$J$2:$J$740,$AF1634),"")</f>
        <v>0.305882352941177</v>
      </c>
      <c r="AB1634" s="41" t="n">
        <f aca="false">IFERROR(R1634-AA1634,"")</f>
        <v>-0.0505632040050063</v>
      </c>
      <c r="AC1634" s="39" t="n">
        <f aca="false">IFERROR(INDEX('Season Counts'!$AG$2:$AG$740,$AF1634)/INDEX('Season Counts'!$AF$2:$AF$740,$AF1634),"")</f>
        <v>71.0510638297872</v>
      </c>
      <c r="AD1634" s="40" t="n">
        <f aca="false">IFERROR(V1634-AC1634,"")</f>
        <v>0.367454688731286</v>
      </c>
      <c r="AE1634" s="4" t="str">
        <f aca="false">IF(D1634&lt;Guide!$C$21,"Low PA",IF(TRIM(IF(ISNUMBER(AD1634),IF(N(AD1634)&lt;=-Guide!$C$24,"▼ Bat Speed  ",IF(N(AD1634)&gt;=Guide!$C$24,"▲ Bat Speed  ","")),"")&amp;IF(N(Z1634)&gt;=Guide!$C$22,"▲ Contact  ","")&amp;IF(N(Z1634)&lt;=-Guide!$C$22,"▼ Contact  ","")&amp;IF(N(AB1634)&gt;=Guide!$C$23,"▲ Chase  ","")&amp;IF(N(AB1634)&lt;=-Guide!$C$23,"▼ Chase  ",""))="","Stable",TRIM(IF(ISNUMBER(AD1634),IF(N(AD1634)&lt;=-Guide!$C$24,"▼ Bat Speed  ",IF(N(AD1634)&gt;=Guide!$C$24,"▲ Bat Speed  ","")),"")&amp;IF(N(Z1634)&gt;=Guide!$C$22,"▲ Contact  ","")&amp;IF(N(Z1634)&lt;=-Guide!$C$22,"▼ Contact  ","")&amp;IF(N(AB1634)&gt;=Guide!$C$23,"▲ Chase  ","")&amp;IF(N(AB1634)&lt;=-Guide!$C$23,"▼ Chase  ",""))))</f>
        <v>Low PA</v>
      </c>
      <c r="AF1634" s="35" t="n">
        <f aca="false">MATCH(Counts!A1634,'Season Counts'!$A$2:$A$740,0)</f>
        <v>415</v>
      </c>
    </row>
    <row r="1635" customFormat="false" ht="15" hidden="false" customHeight="false" outlineLevel="0" collapsed="false">
      <c r="A1635" s="34" t="str">
        <f aca="false">Counts!B1635</f>
        <v>MIL</v>
      </c>
      <c r="B1635" s="5" t="str">
        <f aca="false">Counts!C1635</f>
        <v>Brandon Lockridge</v>
      </c>
      <c r="C1635" s="34" t="str">
        <f aca="false">Counts!F1635</f>
        <v>Mar-Apr</v>
      </c>
      <c r="D1635" s="35" t="n">
        <f aca="false">IFERROR(Counts!P1635,"")</f>
        <v>85</v>
      </c>
      <c r="E1635" s="36" t="n">
        <f aca="false">IFERROR(Counts!R1635/Counts!Q1635,"")</f>
        <v>0.256756756756757</v>
      </c>
      <c r="F1635" s="36" t="n">
        <f aca="false">IFERROR((Counts!R1635+Counts!V1635+Counts!W1635)/(Counts!Q1635+Counts!V1635+Counts!W1635+Counts!X1635),"")</f>
        <v>0.345238095238095</v>
      </c>
      <c r="G1635" s="36" t="n">
        <f aca="false">IFERROR((Counts!R1635+Counts!S1635+2*Counts!T1635+3*Counts!U1635)/Counts!Q1635,"")</f>
        <v>0.297297297297297</v>
      </c>
      <c r="H1635" s="35" t="n">
        <f aca="false">IFERROR(Counts!U1635,"")</f>
        <v>0</v>
      </c>
      <c r="I1635" s="36" t="n">
        <f aca="false">IFERROR(Counts!Z1635/Counts!AA1635,"")</f>
        <v>0.303012048192771</v>
      </c>
      <c r="J1635" s="36" t="n">
        <f aca="false">IFERROR(Counts!AB1635/Counts!AA1635,"")</f>
        <v>0.264277108433735</v>
      </c>
      <c r="K1635" s="37" t="n">
        <f aca="false">IFERROR((Counts!AB1635-Counts!Z1635)/Counts!AA1635,"")</f>
        <v>-0.0387349397590361</v>
      </c>
      <c r="L1635" s="38" t="n">
        <f aca="false">IFERROR(Counts!Y1635/Counts!P1635,"")</f>
        <v>0.282352941176471</v>
      </c>
      <c r="M1635" s="38" t="n">
        <f aca="false">IFERROR(Counts!V1635/Counts!P1635,"")</f>
        <v>0.117647058823529</v>
      </c>
      <c r="N1635" s="38" t="n">
        <f aca="false">IFERROR(Counts!AD1635/Counts!AC1635,"")</f>
        <v>0.0196078431372549</v>
      </c>
      <c r="O1635" s="38" t="n">
        <f aca="false">IFERROR(Counts!AE1635/Counts!AC1635,"")</f>
        <v>0.294117647058824</v>
      </c>
      <c r="P1635" s="39" t="n">
        <f aca="false">IFERROR(Counts!AG1635/Counts!AF1635,"")</f>
        <v>81.8591836734694</v>
      </c>
      <c r="Q1635" s="38" t="n">
        <f aca="false">IFERROR(Counts!AH1635/Counts!AC1635,"")</f>
        <v>0.176470588235294</v>
      </c>
      <c r="R1635" s="38" t="n">
        <f aca="false">IFERROR(Counts!N1635/Counts!M1635,"")</f>
        <v>0.285714285714286</v>
      </c>
      <c r="S1635" s="38" t="n">
        <f aca="false">IFERROR(Counts!K1635/Counts!J1635,"")</f>
        <v>0.578378378378378</v>
      </c>
      <c r="T1635" s="38" t="n">
        <f aca="false">IFERROR(Counts!I1635/Counts!H1635,"")</f>
        <v>0.229813664596273</v>
      </c>
      <c r="U1635" s="38" t="n">
        <f aca="false">IFERROR(1-Counts!L1635/Counts!K1635,"")</f>
        <v>0.850467289719626</v>
      </c>
      <c r="V1635" s="39" t="n">
        <f aca="false">IFERROR(Counts!AJ1635/Counts!AI1635,"")</f>
        <v>72.7788732394366</v>
      </c>
      <c r="W1635" s="38" t="n">
        <f aca="false">IFERROR(Counts!AK1635/Counts!AI1635,"")</f>
        <v>0.373239436619718</v>
      </c>
      <c r="X1635" s="40" t="n">
        <f aca="false">IFERROR(Counts!O1635,"")</f>
        <v>-2.385</v>
      </c>
      <c r="Y1635" s="36" t="n">
        <f aca="false">IFERROR(INDEX('Season Counts'!$Y$2:$Y$740,$AF1635)/INDEX('Season Counts'!$X$2:$X$740,$AF1635),"")</f>
        <v>0.257513513513514</v>
      </c>
      <c r="Z1635" s="37" t="n">
        <f aca="false">IFERROR(J1635-Y1635,"")</f>
        <v>0.00676359492022138</v>
      </c>
      <c r="AA1635" s="38" t="n">
        <f aca="false">IFERROR(INDEX('Season Counts'!$K$2:$K$740,$AF1635)/INDEX('Season Counts'!$J$2:$J$740,$AF1635),"")</f>
        <v>0.320512820512821</v>
      </c>
      <c r="AB1635" s="41" t="n">
        <f aca="false">IFERROR(R1635-AA1635,"")</f>
        <v>-0.0347985347985348</v>
      </c>
      <c r="AC1635" s="39" t="n">
        <f aca="false">IFERROR(INDEX('Season Counts'!$AG$2:$AG$740,$AF1635)/INDEX('Season Counts'!$AF$2:$AF$740,$AF1635),"")</f>
        <v>73.1439153439154</v>
      </c>
      <c r="AD1635" s="40" t="n">
        <f aca="false">IFERROR(V1635-AC1635,"")</f>
        <v>-0.365042104478732</v>
      </c>
      <c r="AE1635" s="4" t="str">
        <f aca="false">IF(D1635&lt;Guide!$C$21,"Low PA",IF(TRIM(IF(ISNUMBER(AD1635),IF(N(AD1635)&lt;=-Guide!$C$24,"▼ Bat Speed  ",IF(N(AD1635)&gt;=Guide!$C$24,"▲ Bat Speed  ","")),"")&amp;IF(N(Z1635)&gt;=Guide!$C$22,"▲ Contact  ","")&amp;IF(N(Z1635)&lt;=-Guide!$C$22,"▼ Contact  ","")&amp;IF(N(AB1635)&gt;=Guide!$C$23,"▲ Chase  ","")&amp;IF(N(AB1635)&lt;=-Guide!$C$23,"▼ Chase  ",""))="","Stable",TRIM(IF(ISNUMBER(AD1635),IF(N(AD1635)&lt;=-Guide!$C$24,"▼ Bat Speed  ",IF(N(AD1635)&gt;=Guide!$C$24,"▲ Bat Speed  ","")),"")&amp;IF(N(Z1635)&gt;=Guide!$C$22,"▲ Contact  ","")&amp;IF(N(Z1635)&lt;=-Guide!$C$22,"▼ Contact  ","")&amp;IF(N(AB1635)&gt;=Guide!$C$23,"▲ Chase  ","")&amp;IF(N(AB1635)&lt;=-Guide!$C$23,"▼ Chase  ",""))))</f>
        <v>Stable</v>
      </c>
      <c r="AF1635" s="35" t="n">
        <f aca="false">MATCH(Counts!A1635,'Season Counts'!$A$2:$A$740,0)</f>
        <v>416</v>
      </c>
    </row>
    <row r="1636" customFormat="false" ht="15" hidden="false" customHeight="false" outlineLevel="0" collapsed="false">
      <c r="A1636" s="34" t="str">
        <f aca="false">Counts!B1636</f>
        <v>MIL</v>
      </c>
      <c r="B1636" s="5" t="str">
        <f aca="false">Counts!C1636</f>
        <v>Brandon Lockridge</v>
      </c>
      <c r="C1636" s="34" t="str">
        <f aca="false">Counts!F1636</f>
        <v>May</v>
      </c>
      <c r="D1636" s="35" t="n">
        <f aca="false">IFERROR(Counts!P1636,"")</f>
        <v>11</v>
      </c>
      <c r="E1636" s="36" t="n">
        <f aca="false">IFERROR(Counts!R1636/Counts!Q1636,"")</f>
        <v>0.545454545454545</v>
      </c>
      <c r="F1636" s="36" t="n">
        <f aca="false">IFERROR((Counts!R1636+Counts!V1636+Counts!W1636)/(Counts!Q1636+Counts!V1636+Counts!W1636+Counts!X1636),"")</f>
        <v>0.545454545454545</v>
      </c>
      <c r="G1636" s="36" t="n">
        <f aca="false">IFERROR((Counts!R1636+Counts!S1636+2*Counts!T1636+3*Counts!U1636)/Counts!Q1636,"")</f>
        <v>0.636363636363636</v>
      </c>
      <c r="H1636" s="35" t="n">
        <f aca="false">IFERROR(Counts!U1636,"")</f>
        <v>0</v>
      </c>
      <c r="I1636" s="36" t="n">
        <f aca="false">IFERROR(Counts!Z1636/Counts!AA1636,"")</f>
        <v>0.522727272727273</v>
      </c>
      <c r="J1636" s="36" t="n">
        <f aca="false">IFERROR(Counts!AB1636/Counts!AA1636,"")</f>
        <v>0.366909090909091</v>
      </c>
      <c r="K1636" s="37" t="n">
        <f aca="false">IFERROR((Counts!AB1636-Counts!Z1636)/Counts!AA1636,"")</f>
        <v>-0.155818181818182</v>
      </c>
      <c r="L1636" s="38" t="n">
        <f aca="false">IFERROR(Counts!Y1636/Counts!P1636,"")</f>
        <v>0.0909090909090909</v>
      </c>
      <c r="M1636" s="38" t="n">
        <f aca="false">IFERROR(Counts!V1636/Counts!P1636,"")</f>
        <v>0</v>
      </c>
      <c r="N1636" s="38" t="n">
        <f aca="false">IFERROR(Counts!AD1636/Counts!AC1636,"")</f>
        <v>0</v>
      </c>
      <c r="O1636" s="38" t="n">
        <f aca="false">IFERROR(Counts!AE1636/Counts!AC1636,"")</f>
        <v>0.5</v>
      </c>
      <c r="P1636" s="39" t="n">
        <f aca="false">IFERROR(Counts!AG1636/Counts!AF1636,"")</f>
        <v>85.53</v>
      </c>
      <c r="Q1636" s="38" t="n">
        <f aca="false">IFERROR(Counts!AH1636/Counts!AC1636,"")</f>
        <v>0.4</v>
      </c>
      <c r="R1636" s="38" t="n">
        <f aca="false">IFERROR(Counts!N1636/Counts!M1636,"")</f>
        <v>0.421052631578947</v>
      </c>
      <c r="S1636" s="38" t="n">
        <f aca="false">IFERROR(Counts!K1636/Counts!J1636,"")</f>
        <v>0.6</v>
      </c>
      <c r="T1636" s="38" t="n">
        <f aca="false">IFERROR(Counts!I1636/Counts!H1636,"")</f>
        <v>0.2</v>
      </c>
      <c r="U1636" s="38" t="n">
        <f aca="false">IFERROR(1-Counts!L1636/Counts!K1636,"")</f>
        <v>0.833333333333333</v>
      </c>
      <c r="V1636" s="39" t="n">
        <f aca="false">IFERROR(Counts!AJ1636/Counts!AI1636,"")</f>
        <v>73.38125</v>
      </c>
      <c r="W1636" s="38" t="n">
        <f aca="false">IFERROR(Counts!AK1636/Counts!AI1636,"")</f>
        <v>0.25</v>
      </c>
      <c r="X1636" s="40" t="n">
        <f aca="false">IFERROR(Counts!O1636,"")</f>
        <v>2.406</v>
      </c>
      <c r="Y1636" s="36" t="n">
        <f aca="false">IFERROR(INDEX('Season Counts'!$Y$2:$Y$740,$AF1636)/INDEX('Season Counts'!$X$2:$X$740,$AF1636),"")</f>
        <v>0.257513513513514</v>
      </c>
      <c r="Z1636" s="37" t="n">
        <f aca="false">IFERROR(J1636-Y1636,"")</f>
        <v>0.109395577395577</v>
      </c>
      <c r="AA1636" s="38" t="n">
        <f aca="false">IFERROR(INDEX('Season Counts'!$K$2:$K$740,$AF1636)/INDEX('Season Counts'!$J$2:$J$740,$AF1636),"")</f>
        <v>0.320512820512821</v>
      </c>
      <c r="AB1636" s="41" t="n">
        <f aca="false">IFERROR(R1636-AA1636,"")</f>
        <v>0.100539811066127</v>
      </c>
      <c r="AC1636" s="39" t="n">
        <f aca="false">IFERROR(INDEX('Season Counts'!$AG$2:$AG$740,$AF1636)/INDEX('Season Counts'!$AF$2:$AF$740,$AF1636),"")</f>
        <v>73.1439153439154</v>
      </c>
      <c r="AD1636" s="40" t="n">
        <f aca="false">IFERROR(V1636-AC1636,"")</f>
        <v>0.237334656084641</v>
      </c>
      <c r="AE1636" s="4" t="str">
        <f aca="false">IF(D1636&lt;Guide!$C$21,"Low PA",IF(TRIM(IF(ISNUMBER(AD1636),IF(N(AD1636)&lt;=-Guide!$C$24,"▼ Bat Speed  ",IF(N(AD1636)&gt;=Guide!$C$24,"▲ Bat Speed  ","")),"")&amp;IF(N(Z1636)&gt;=Guide!$C$22,"▲ Contact  ","")&amp;IF(N(Z1636)&lt;=-Guide!$C$22,"▼ Contact  ","")&amp;IF(N(AB1636)&gt;=Guide!$C$23,"▲ Chase  ","")&amp;IF(N(AB1636)&lt;=-Guide!$C$23,"▼ Chase  ",""))="","Stable",TRIM(IF(ISNUMBER(AD1636),IF(N(AD1636)&lt;=-Guide!$C$24,"▼ Bat Speed  ",IF(N(AD1636)&gt;=Guide!$C$24,"▲ Bat Speed  ","")),"")&amp;IF(N(Z1636)&gt;=Guide!$C$22,"▲ Contact  ","")&amp;IF(N(Z1636)&lt;=-Guide!$C$22,"▼ Contact  ","")&amp;IF(N(AB1636)&gt;=Guide!$C$23,"▲ Chase  ","")&amp;IF(N(AB1636)&lt;=-Guide!$C$23,"▼ Chase  ",""))))</f>
        <v>Low PA</v>
      </c>
      <c r="AF1636" s="35" t="n">
        <f aca="false">MATCH(Counts!A1636,'Season Counts'!$A$2:$A$740,0)</f>
        <v>416</v>
      </c>
    </row>
    <row r="1637" customFormat="false" ht="15" hidden="false" customHeight="false" outlineLevel="0" collapsed="false">
      <c r="A1637" s="34" t="str">
        <f aca="false">Counts!B1637</f>
        <v>MIL</v>
      </c>
      <c r="B1637" s="5" t="str">
        <f aca="false">Counts!C1637</f>
        <v>Brandon Lockridge</v>
      </c>
      <c r="C1637" s="34" t="str">
        <f aca="false">Counts!F1637</f>
        <v>Aug</v>
      </c>
      <c r="D1637" s="35" t="n">
        <f aca="false">IFERROR(Counts!P1637,"")</f>
        <v>15</v>
      </c>
      <c r="E1637" s="36" t="n">
        <f aca="false">IFERROR(Counts!R1637/Counts!Q1637,"")</f>
        <v>0.142857142857143</v>
      </c>
      <c r="F1637" s="36" t="n">
        <f aca="false">IFERROR((Counts!R1637+Counts!V1637+Counts!W1637)/(Counts!Q1637+Counts!V1637+Counts!W1637+Counts!X1637),"")</f>
        <v>0.2</v>
      </c>
      <c r="G1637" s="36" t="n">
        <f aca="false">IFERROR((Counts!R1637+Counts!S1637+2*Counts!T1637+3*Counts!U1637)/Counts!Q1637,"")</f>
        <v>0.142857142857143</v>
      </c>
      <c r="H1637" s="35" t="n">
        <f aca="false">IFERROR(Counts!U1637,"")</f>
        <v>0</v>
      </c>
      <c r="I1637" s="36" t="n">
        <f aca="false">IFERROR(Counts!Z1637/Counts!AA1637,"")</f>
        <v>0.166666666666667</v>
      </c>
      <c r="J1637" s="36" t="n">
        <f aca="false">IFERROR(Counts!AB1637/Counts!AA1637,"")</f>
        <v>0.144733333333333</v>
      </c>
      <c r="K1637" s="37" t="n">
        <f aca="false">IFERROR((Counts!AB1637-Counts!Z1637)/Counts!AA1637,"")</f>
        <v>-0.0219333333333333</v>
      </c>
      <c r="L1637" s="38" t="n">
        <f aca="false">IFERROR(Counts!Y1637/Counts!P1637,"")</f>
        <v>0.466666666666667</v>
      </c>
      <c r="M1637" s="38" t="n">
        <f aca="false">IFERROR(Counts!V1637/Counts!P1637,"")</f>
        <v>0.0666666666666667</v>
      </c>
      <c r="N1637" s="38" t="n">
        <f aca="false">IFERROR(Counts!AD1637/Counts!AC1637,"")</f>
        <v>0</v>
      </c>
      <c r="O1637" s="38" t="n">
        <f aca="false">IFERROR(Counts!AE1637/Counts!AC1637,"")</f>
        <v>0.285714285714286</v>
      </c>
      <c r="P1637" s="39" t="n">
        <f aca="false">IFERROR(Counts!AG1637/Counts!AF1637,"")</f>
        <v>80.4</v>
      </c>
      <c r="Q1637" s="38" t="n">
        <f aca="false">IFERROR(Counts!AH1637/Counts!AC1637,"")</f>
        <v>0</v>
      </c>
      <c r="R1637" s="38" t="n">
        <f aca="false">IFERROR(Counts!N1637/Counts!M1637,"")</f>
        <v>0.5</v>
      </c>
      <c r="S1637" s="38" t="n">
        <f aca="false">IFERROR(Counts!K1637/Counts!J1637,"")</f>
        <v>0.64</v>
      </c>
      <c r="T1637" s="38" t="n">
        <f aca="false">IFERROR(Counts!I1637/Counts!H1637,"")</f>
        <v>0.392857142857143</v>
      </c>
      <c r="U1637" s="38" t="n">
        <f aca="false">IFERROR(1-Counts!L1637/Counts!K1637,"")</f>
        <v>0.8125</v>
      </c>
      <c r="V1637" s="39" t="n">
        <f aca="false">IFERROR(Counts!AJ1637/Counts!AI1637,"")</f>
        <v>74.7777777777778</v>
      </c>
      <c r="W1637" s="38" t="n">
        <f aca="false">IFERROR(Counts!AK1637/Counts!AI1637,"")</f>
        <v>0.592592592592593</v>
      </c>
      <c r="X1637" s="40" t="n">
        <f aca="false">IFERROR(Counts!O1637,"")</f>
        <v>-0.984</v>
      </c>
      <c r="Y1637" s="36" t="n">
        <f aca="false">IFERROR(INDEX('Season Counts'!$Y$2:$Y$740,$AF1637)/INDEX('Season Counts'!$X$2:$X$740,$AF1637),"")</f>
        <v>0.257513513513514</v>
      </c>
      <c r="Z1637" s="37" t="n">
        <f aca="false">IFERROR(J1637-Y1637,"")</f>
        <v>-0.11278018018018</v>
      </c>
      <c r="AA1637" s="38" t="n">
        <f aca="false">IFERROR(INDEX('Season Counts'!$K$2:$K$740,$AF1637)/INDEX('Season Counts'!$J$2:$J$740,$AF1637),"")</f>
        <v>0.320512820512821</v>
      </c>
      <c r="AB1637" s="41" t="n">
        <f aca="false">IFERROR(R1637-AA1637,"")</f>
        <v>0.179487179487179</v>
      </c>
      <c r="AC1637" s="39" t="n">
        <f aca="false">IFERROR(INDEX('Season Counts'!$AG$2:$AG$740,$AF1637)/INDEX('Season Counts'!$AF$2:$AF$740,$AF1637),"")</f>
        <v>73.1439153439154</v>
      </c>
      <c r="AD1637" s="40" t="n">
        <f aca="false">IFERROR(V1637-AC1637,"")</f>
        <v>1.63386243386242</v>
      </c>
      <c r="AE1637" s="4" t="str">
        <f aca="false">IF(D1637&lt;Guide!$C$21,"Low PA",IF(TRIM(IF(ISNUMBER(AD1637),IF(N(AD1637)&lt;=-Guide!$C$24,"▼ Bat Speed  ",IF(N(AD1637)&gt;=Guide!$C$24,"▲ Bat Speed  ","")),"")&amp;IF(N(Z1637)&gt;=Guide!$C$22,"▲ Contact  ","")&amp;IF(N(Z1637)&lt;=-Guide!$C$22,"▼ Contact  ","")&amp;IF(N(AB1637)&gt;=Guide!$C$23,"▲ Chase  ","")&amp;IF(N(AB1637)&lt;=-Guide!$C$23,"▼ Chase  ",""))="","Stable",TRIM(IF(ISNUMBER(AD1637),IF(N(AD1637)&lt;=-Guide!$C$24,"▼ Bat Speed  ",IF(N(AD1637)&gt;=Guide!$C$24,"▲ Bat Speed  ","")),"")&amp;IF(N(Z1637)&gt;=Guide!$C$22,"▲ Contact  ","")&amp;IF(N(Z1637)&lt;=-Guide!$C$22,"▼ Contact  ","")&amp;IF(N(AB1637)&gt;=Guide!$C$23,"▲ Chase  ","")&amp;IF(N(AB1637)&lt;=-Guide!$C$23,"▼ Chase  ",""))))</f>
        <v>Low PA</v>
      </c>
      <c r="AF1637" s="35" t="n">
        <f aca="false">MATCH(Counts!A1637,'Season Counts'!$A$2:$A$740,0)</f>
        <v>416</v>
      </c>
    </row>
    <row r="1638" customFormat="false" ht="15" hidden="false" customHeight="false" outlineLevel="0" collapsed="false">
      <c r="A1638" s="34" t="str">
        <f aca="false">Counts!B1638</f>
        <v>MIL</v>
      </c>
      <c r="B1638" s="5" t="str">
        <f aca="false">Counts!C1638</f>
        <v>Brandon Lockridge</v>
      </c>
      <c r="C1638" s="34" t="str">
        <f aca="false">Counts!F1638</f>
        <v>Sep</v>
      </c>
      <c r="D1638" s="35" t="n">
        <f aca="false">IFERROR(Counts!P1638,"")</f>
        <v>2</v>
      </c>
      <c r="E1638" s="36" t="n">
        <f aca="false">IFERROR(Counts!R1638/Counts!Q1638,"")</f>
        <v>0.5</v>
      </c>
      <c r="F1638" s="36" t="n">
        <f aca="false">IFERROR((Counts!R1638+Counts!V1638+Counts!W1638)/(Counts!Q1638+Counts!V1638+Counts!W1638+Counts!X1638),"")</f>
        <v>0.5</v>
      </c>
      <c r="G1638" s="36" t="n">
        <f aca="false">IFERROR((Counts!R1638+Counts!S1638+2*Counts!T1638+3*Counts!U1638)/Counts!Q1638,"")</f>
        <v>1</v>
      </c>
      <c r="H1638" s="35" t="n">
        <f aca="false">IFERROR(Counts!U1638,"")</f>
        <v>0</v>
      </c>
      <c r="I1638" s="36" t="n">
        <f aca="false">IFERROR(Counts!Z1638/Counts!AA1638,"")</f>
        <v>0.625</v>
      </c>
      <c r="J1638" s="36" t="n">
        <f aca="false">IFERROR(Counts!AB1638/Counts!AA1638,"")</f>
        <v>0.221</v>
      </c>
      <c r="K1638" s="37" t="n">
        <f aca="false">IFERROR((Counts!AB1638-Counts!Z1638)/Counts!AA1638,"")</f>
        <v>-0.404</v>
      </c>
      <c r="L1638" s="38" t="n">
        <f aca="false">IFERROR(Counts!Y1638/Counts!P1638,"")</f>
        <v>0.5</v>
      </c>
      <c r="M1638" s="38" t="n">
        <f aca="false">IFERROR(Counts!V1638/Counts!P1638,"")</f>
        <v>0</v>
      </c>
      <c r="N1638" s="38" t="n">
        <f aca="false">IFERROR(Counts!AD1638/Counts!AC1638,"")</f>
        <v>0</v>
      </c>
      <c r="O1638" s="38" t="n">
        <f aca="false">IFERROR(Counts!AE1638/Counts!AC1638,"")</f>
        <v>1</v>
      </c>
      <c r="P1638" s="39" t="n">
        <f aca="false">IFERROR(Counts!AG1638/Counts!AF1638,"")</f>
        <v>100.2</v>
      </c>
      <c r="Q1638" s="38" t="n">
        <f aca="false">IFERROR(Counts!AH1638/Counts!AC1638,"")</f>
        <v>1</v>
      </c>
      <c r="R1638" s="38" t="n">
        <f aca="false">IFERROR(Counts!N1638/Counts!M1638,"")</f>
        <v>0.5</v>
      </c>
      <c r="S1638" s="38" t="n">
        <f aca="false">IFERROR(Counts!K1638/Counts!J1638,"")</f>
        <v>0.75</v>
      </c>
      <c r="T1638" s="38" t="n">
        <f aca="false">IFERROR(Counts!I1638/Counts!H1638,"")</f>
        <v>0</v>
      </c>
      <c r="U1638" s="38" t="n">
        <f aca="false">IFERROR(1-Counts!L1638/Counts!K1638,"")</f>
        <v>1</v>
      </c>
      <c r="V1638" s="39" t="n">
        <f aca="false">IFERROR(Counts!AJ1638/Counts!AI1638,"")</f>
        <v>74.125</v>
      </c>
      <c r="W1638" s="38" t="n">
        <f aca="false">IFERROR(Counts!AK1638/Counts!AI1638,"")</f>
        <v>0.5</v>
      </c>
      <c r="X1638" s="40" t="n">
        <f aca="false">IFERROR(Counts!O1638,"")</f>
        <v>0.45</v>
      </c>
      <c r="Y1638" s="36" t="n">
        <f aca="false">IFERROR(INDEX('Season Counts'!$Y$2:$Y$740,$AF1638)/INDEX('Season Counts'!$X$2:$X$740,$AF1638),"")</f>
        <v>0.257513513513514</v>
      </c>
      <c r="Z1638" s="37" t="n">
        <f aca="false">IFERROR(J1638-Y1638,"")</f>
        <v>-0.0365135135135135</v>
      </c>
      <c r="AA1638" s="38" t="n">
        <f aca="false">IFERROR(INDEX('Season Counts'!$K$2:$K$740,$AF1638)/INDEX('Season Counts'!$J$2:$J$740,$AF1638),"")</f>
        <v>0.320512820512821</v>
      </c>
      <c r="AB1638" s="41" t="n">
        <f aca="false">IFERROR(R1638-AA1638,"")</f>
        <v>0.179487179487179</v>
      </c>
      <c r="AC1638" s="39" t="n">
        <f aca="false">IFERROR(INDEX('Season Counts'!$AG$2:$AG$740,$AF1638)/INDEX('Season Counts'!$AF$2:$AF$740,$AF1638),"")</f>
        <v>73.1439153439154</v>
      </c>
      <c r="AD1638" s="40" t="n">
        <f aca="false">IFERROR(V1638-AC1638,"")</f>
        <v>0.981084656084647</v>
      </c>
      <c r="AE1638" s="4" t="str">
        <f aca="false">IF(D1638&lt;Guide!$C$21,"Low PA",IF(TRIM(IF(ISNUMBER(AD1638),IF(N(AD1638)&lt;=-Guide!$C$24,"▼ Bat Speed  ",IF(N(AD1638)&gt;=Guide!$C$24,"▲ Bat Speed  ","")),"")&amp;IF(N(Z1638)&gt;=Guide!$C$22,"▲ Contact  ","")&amp;IF(N(Z1638)&lt;=-Guide!$C$22,"▼ Contact  ","")&amp;IF(N(AB1638)&gt;=Guide!$C$23,"▲ Chase  ","")&amp;IF(N(AB1638)&lt;=-Guide!$C$23,"▼ Chase  ",""))="","Stable",TRIM(IF(ISNUMBER(AD1638),IF(N(AD1638)&lt;=-Guide!$C$24,"▼ Bat Speed  ",IF(N(AD1638)&gt;=Guide!$C$24,"▲ Bat Speed  ","")),"")&amp;IF(N(Z1638)&gt;=Guide!$C$22,"▲ Contact  ","")&amp;IF(N(Z1638)&lt;=-Guide!$C$22,"▼ Contact  ","")&amp;IF(N(AB1638)&gt;=Guide!$C$23,"▲ Chase  ","")&amp;IF(N(AB1638)&lt;=-Guide!$C$23,"▼ Chase  ",""))))</f>
        <v>Low PA</v>
      </c>
      <c r="AF1638" s="35" t="n">
        <f aca="false">MATCH(Counts!A1638,'Season Counts'!$A$2:$A$740,0)</f>
        <v>416</v>
      </c>
    </row>
    <row r="1639" customFormat="false" ht="15" hidden="false" customHeight="false" outlineLevel="0" collapsed="false">
      <c r="A1639" s="34" t="str">
        <f aca="false">Counts!B1639</f>
        <v>MIL</v>
      </c>
      <c r="B1639" s="5" t="str">
        <f aca="false">Counts!C1639</f>
        <v>Blake Perkins</v>
      </c>
      <c r="C1639" s="34" t="str">
        <f aca="false">Counts!F1639</f>
        <v>Mar-Apr</v>
      </c>
      <c r="D1639" s="35" t="n">
        <f aca="false">IFERROR(Counts!P1639,"")</f>
        <v>48</v>
      </c>
      <c r="E1639" s="36" t="n">
        <f aca="false">IFERROR(Counts!R1639/Counts!Q1639,"")</f>
        <v>0.121951219512195</v>
      </c>
      <c r="F1639" s="36" t="n">
        <f aca="false">IFERROR((Counts!R1639+Counts!V1639+Counts!W1639)/(Counts!Q1639+Counts!V1639+Counts!W1639+Counts!X1639),"")</f>
        <v>0.234042553191489</v>
      </c>
      <c r="G1639" s="36" t="n">
        <f aca="false">IFERROR((Counts!R1639+Counts!S1639+2*Counts!T1639+3*Counts!U1639)/Counts!Q1639,"")</f>
        <v>0.195121951219512</v>
      </c>
      <c r="H1639" s="35" t="n">
        <f aca="false">IFERROR(Counts!U1639,"")</f>
        <v>0</v>
      </c>
      <c r="I1639" s="36" t="n">
        <f aca="false">IFERROR(Counts!Z1639/Counts!AA1639,"")</f>
        <v>0.207446808510638</v>
      </c>
      <c r="J1639" s="36" t="n">
        <f aca="false">IFERROR(Counts!AB1639/Counts!AA1639,"")</f>
        <v>0.230723404255319</v>
      </c>
      <c r="K1639" s="37" t="n">
        <f aca="false">IFERROR((Counts!AB1639-Counts!Z1639)/Counts!AA1639,"")</f>
        <v>0.0232765957446808</v>
      </c>
      <c r="L1639" s="38" t="n">
        <f aca="false">IFERROR(Counts!Y1639/Counts!P1639,"")</f>
        <v>0.25</v>
      </c>
      <c r="M1639" s="38" t="n">
        <f aca="false">IFERROR(Counts!V1639/Counts!P1639,"")</f>
        <v>0.104166666666667</v>
      </c>
      <c r="N1639" s="38" t="n">
        <f aca="false">IFERROR(Counts!AD1639/Counts!AC1639,"")</f>
        <v>0.0333333333333333</v>
      </c>
      <c r="O1639" s="38" t="n">
        <f aca="false">IFERROR(Counts!AE1639/Counts!AC1639,"")</f>
        <v>0.333333333333333</v>
      </c>
      <c r="P1639" s="39" t="n">
        <f aca="false">IFERROR(Counts!AG1639/Counts!AF1639,"")</f>
        <v>82.8466666666667</v>
      </c>
      <c r="Q1639" s="38" t="n">
        <f aca="false">IFERROR(Counts!AH1639/Counts!AC1639,"")</f>
        <v>0.233333333333333</v>
      </c>
      <c r="R1639" s="38" t="n">
        <f aca="false">IFERROR(Counts!N1639/Counts!M1639,"")</f>
        <v>0.348623853211009</v>
      </c>
      <c r="S1639" s="38" t="n">
        <f aca="false">IFERROR(Counts!K1639/Counts!J1639,"")</f>
        <v>0.595505617977528</v>
      </c>
      <c r="T1639" s="38" t="n">
        <f aca="false">IFERROR(Counts!I1639/Counts!H1639,"")</f>
        <v>0.241758241758242</v>
      </c>
      <c r="U1639" s="38" t="n">
        <f aca="false">IFERROR(1-Counts!L1639/Counts!K1639,"")</f>
        <v>0.830188679245283</v>
      </c>
      <c r="V1639" s="39" t="n">
        <f aca="false">IFERROR(Counts!AJ1639/Counts!AI1639,"")</f>
        <v>70.3150684931507</v>
      </c>
      <c r="W1639" s="38" t="n">
        <f aca="false">IFERROR(Counts!AK1639/Counts!AI1639,"")</f>
        <v>0.0958904109589041</v>
      </c>
      <c r="X1639" s="40" t="n">
        <f aca="false">IFERROR(Counts!O1639,"")</f>
        <v>-3.631</v>
      </c>
      <c r="Y1639" s="36" t="n">
        <f aca="false">IFERROR(INDEX('Season Counts'!$Y$2:$Y$740,$AF1639)/INDEX('Season Counts'!$X$2:$X$740,$AF1639),"")</f>
        <v>0.26392</v>
      </c>
      <c r="Z1639" s="37" t="n">
        <f aca="false">IFERROR(J1639-Y1639,"")</f>
        <v>-0.0331965957446808</v>
      </c>
      <c r="AA1639" s="38" t="n">
        <f aca="false">IFERROR(INDEX('Season Counts'!$K$2:$K$740,$AF1639)/INDEX('Season Counts'!$J$2:$J$740,$AF1639),"")</f>
        <v>0.288990825688073</v>
      </c>
      <c r="AB1639" s="41" t="n">
        <f aca="false">IFERROR(R1639-AA1639,"")</f>
        <v>0.0596330275229358</v>
      </c>
      <c r="AC1639" s="39" t="n">
        <f aca="false">IFERROR(INDEX('Season Counts'!$AG$2:$AG$740,$AF1639)/INDEX('Season Counts'!$AF$2:$AF$740,$AF1639),"")</f>
        <v>70.4324503311258</v>
      </c>
      <c r="AD1639" s="40" t="n">
        <f aca="false">IFERROR(V1639-AC1639,"")</f>
        <v>-0.117381837975131</v>
      </c>
      <c r="AE1639" s="4" t="str">
        <f aca="false">IF(D1639&lt;Guide!$C$21,"Low PA",IF(TRIM(IF(ISNUMBER(AD1639),IF(N(AD1639)&lt;=-Guide!$C$24,"▼ Bat Speed  ",IF(N(AD1639)&gt;=Guide!$C$24,"▲ Bat Speed  ","")),"")&amp;IF(N(Z1639)&gt;=Guide!$C$22,"▲ Contact  ","")&amp;IF(N(Z1639)&lt;=-Guide!$C$22,"▼ Contact  ","")&amp;IF(N(AB1639)&gt;=Guide!$C$23,"▲ Chase  ","")&amp;IF(N(AB1639)&lt;=-Guide!$C$23,"▼ Chase  ",""))="","Stable",TRIM(IF(ISNUMBER(AD1639),IF(N(AD1639)&lt;=-Guide!$C$24,"▼ Bat Speed  ",IF(N(AD1639)&gt;=Guide!$C$24,"▲ Bat Speed  ","")),"")&amp;IF(N(Z1639)&gt;=Guide!$C$22,"▲ Contact  ","")&amp;IF(N(Z1639)&lt;=-Guide!$C$22,"▼ Contact  ","")&amp;IF(N(AB1639)&gt;=Guide!$C$23,"▲ Chase  ","")&amp;IF(N(AB1639)&lt;=-Guide!$C$23,"▼ Chase  ",""))))</f>
        <v>▲ Chase</v>
      </c>
      <c r="AF1639" s="35" t="n">
        <f aca="false">MATCH(Counts!A1639,'Season Counts'!$A$2:$A$740,0)</f>
        <v>417</v>
      </c>
    </row>
    <row r="1640" customFormat="false" ht="15" hidden="false" customHeight="false" outlineLevel="0" collapsed="false">
      <c r="A1640" s="34" t="str">
        <f aca="false">Counts!B1640</f>
        <v>MIL</v>
      </c>
      <c r="B1640" s="5" t="str">
        <f aca="false">Counts!C1640</f>
        <v>Blake Perkins</v>
      </c>
      <c r="C1640" s="34" t="str">
        <f aca="false">Counts!F1640</f>
        <v>May</v>
      </c>
      <c r="D1640" s="35" t="n">
        <f aca="false">IFERROR(Counts!P1640,"")</f>
        <v>23</v>
      </c>
      <c r="E1640" s="36" t="n">
        <f aca="false">IFERROR(Counts!R1640/Counts!Q1640,"")</f>
        <v>0.0454545454545455</v>
      </c>
      <c r="F1640" s="36" t="n">
        <f aca="false">IFERROR((Counts!R1640+Counts!V1640+Counts!W1640)/(Counts!Q1640+Counts!V1640+Counts!W1640+Counts!X1640),"")</f>
        <v>0.0869565217391304</v>
      </c>
      <c r="G1640" s="36" t="n">
        <f aca="false">IFERROR((Counts!R1640+Counts!S1640+2*Counts!T1640+3*Counts!U1640)/Counts!Q1640,"")</f>
        <v>0.0454545454545455</v>
      </c>
      <c r="H1640" s="35" t="n">
        <f aca="false">IFERROR(Counts!U1640,"")</f>
        <v>0</v>
      </c>
      <c r="I1640" s="36" t="n">
        <f aca="false">IFERROR(Counts!Z1640/Counts!AA1640,"")</f>
        <v>0.0695652173913044</v>
      </c>
      <c r="J1640" s="36" t="n">
        <f aca="false">IFERROR(Counts!AB1640/Counts!AA1640,"")</f>
        <v>0.230347826086957</v>
      </c>
      <c r="K1640" s="37" t="n">
        <f aca="false">IFERROR((Counts!AB1640-Counts!Z1640)/Counts!AA1640,"")</f>
        <v>0.160782608695652</v>
      </c>
      <c r="L1640" s="38" t="n">
        <f aca="false">IFERROR(Counts!Y1640/Counts!P1640,"")</f>
        <v>0.260869565217391</v>
      </c>
      <c r="M1640" s="38" t="n">
        <f aca="false">IFERROR(Counts!V1640/Counts!P1640,"")</f>
        <v>0.0434782608695652</v>
      </c>
      <c r="N1640" s="38" t="n">
        <f aca="false">IFERROR(Counts!AD1640/Counts!AC1640,"")</f>
        <v>0.0625</v>
      </c>
      <c r="O1640" s="38" t="n">
        <f aca="false">IFERROR(Counts!AE1640/Counts!AC1640,"")</f>
        <v>0.375</v>
      </c>
      <c r="P1640" s="39" t="n">
        <f aca="false">IFERROR(Counts!AG1640/Counts!AF1640,"")</f>
        <v>85.73125</v>
      </c>
      <c r="Q1640" s="38" t="n">
        <f aca="false">IFERROR(Counts!AH1640/Counts!AC1640,"")</f>
        <v>0.1875</v>
      </c>
      <c r="R1640" s="38" t="n">
        <f aca="false">IFERROR(Counts!N1640/Counts!M1640,"")</f>
        <v>0.285714285714286</v>
      </c>
      <c r="S1640" s="38" t="n">
        <f aca="false">IFERROR(Counts!K1640/Counts!J1640,"")</f>
        <v>0.545454545454545</v>
      </c>
      <c r="T1640" s="38" t="n">
        <f aca="false">IFERROR(Counts!I1640/Counts!H1640,"")</f>
        <v>0.194444444444444</v>
      </c>
      <c r="U1640" s="38" t="n">
        <f aca="false">IFERROR(1-Counts!L1640/Counts!K1640,"")</f>
        <v>0.833333333333333</v>
      </c>
      <c r="V1640" s="39" t="n">
        <f aca="false">IFERROR(Counts!AJ1640/Counts!AI1640,"")</f>
        <v>70.3774193548387</v>
      </c>
      <c r="W1640" s="38" t="n">
        <f aca="false">IFERROR(Counts!AK1640/Counts!AI1640,"")</f>
        <v>0.0967741935483871</v>
      </c>
      <c r="X1640" s="40" t="n">
        <f aca="false">IFERROR(Counts!O1640,"")</f>
        <v>-3.344</v>
      </c>
      <c r="Y1640" s="36" t="n">
        <f aca="false">IFERROR(INDEX('Season Counts'!$Y$2:$Y$740,$AF1640)/INDEX('Season Counts'!$X$2:$X$740,$AF1640),"")</f>
        <v>0.26392</v>
      </c>
      <c r="Z1640" s="37" t="n">
        <f aca="false">IFERROR(J1640-Y1640,"")</f>
        <v>-0.0335721739130435</v>
      </c>
      <c r="AA1640" s="38" t="n">
        <f aca="false">IFERROR(INDEX('Season Counts'!$K$2:$K$740,$AF1640)/INDEX('Season Counts'!$J$2:$J$740,$AF1640),"")</f>
        <v>0.288990825688073</v>
      </c>
      <c r="AB1640" s="41" t="n">
        <f aca="false">IFERROR(R1640-AA1640,"")</f>
        <v>-0.00327653997378768</v>
      </c>
      <c r="AC1640" s="39" t="n">
        <f aca="false">IFERROR(INDEX('Season Counts'!$AG$2:$AG$740,$AF1640)/INDEX('Season Counts'!$AF$2:$AF$740,$AF1640),"")</f>
        <v>70.4324503311258</v>
      </c>
      <c r="AD1640" s="40" t="n">
        <f aca="false">IFERROR(V1640-AC1640,"")</f>
        <v>-0.0550309762871137</v>
      </c>
      <c r="AE1640" s="4" t="str">
        <f aca="false">IF(D1640&lt;Guide!$C$21,"Low PA",IF(TRIM(IF(ISNUMBER(AD1640),IF(N(AD1640)&lt;=-Guide!$C$24,"▼ Bat Speed  ",IF(N(AD1640)&gt;=Guide!$C$24,"▲ Bat Speed  ","")),"")&amp;IF(N(Z1640)&gt;=Guide!$C$22,"▲ Contact  ","")&amp;IF(N(Z1640)&lt;=-Guide!$C$22,"▼ Contact  ","")&amp;IF(N(AB1640)&gt;=Guide!$C$23,"▲ Chase  ","")&amp;IF(N(AB1640)&lt;=-Guide!$C$23,"▼ Chase  ",""))="","Stable",TRIM(IF(ISNUMBER(AD1640),IF(N(AD1640)&lt;=-Guide!$C$24,"▼ Bat Speed  ",IF(N(AD1640)&gt;=Guide!$C$24,"▲ Bat Speed  ","")),"")&amp;IF(N(Z1640)&gt;=Guide!$C$22,"▲ Contact  ","")&amp;IF(N(Z1640)&lt;=-Guide!$C$22,"▼ Contact  ","")&amp;IF(N(AB1640)&gt;=Guide!$C$23,"▲ Chase  ","")&amp;IF(N(AB1640)&lt;=-Guide!$C$23,"▼ Chase  ",""))))</f>
        <v>Low PA</v>
      </c>
      <c r="AF1640" s="35" t="n">
        <f aca="false">MATCH(Counts!A1640,'Season Counts'!$A$2:$A$740,0)</f>
        <v>417</v>
      </c>
    </row>
    <row r="1641" customFormat="false" ht="15" hidden="false" customHeight="false" outlineLevel="0" collapsed="false">
      <c r="A1641" s="34" t="str">
        <f aca="false">Counts!B1641</f>
        <v>MIL</v>
      </c>
      <c r="B1641" s="5" t="str">
        <f aca="false">Counts!C1641</f>
        <v>Blake Perkins</v>
      </c>
      <c r="C1641" s="34" t="str">
        <f aca="false">Counts!F1641</f>
        <v>Jun</v>
      </c>
      <c r="D1641" s="35" t="n">
        <f aca="false">IFERROR(Counts!P1641,"")</f>
        <v>29</v>
      </c>
      <c r="E1641" s="36" t="n">
        <f aca="false">IFERROR(Counts!R1641/Counts!Q1641,"")</f>
        <v>0.32</v>
      </c>
      <c r="F1641" s="36" t="n">
        <f aca="false">IFERROR((Counts!R1641+Counts!V1641+Counts!W1641)/(Counts!Q1641+Counts!V1641+Counts!W1641+Counts!X1641),"")</f>
        <v>0.413793103448276</v>
      </c>
      <c r="G1641" s="36" t="n">
        <f aca="false">IFERROR((Counts!R1641+Counts!S1641+2*Counts!T1641+3*Counts!U1641)/Counts!Q1641,"")</f>
        <v>0.56</v>
      </c>
      <c r="H1641" s="35" t="n">
        <f aca="false">IFERROR(Counts!U1641,"")</f>
        <v>1</v>
      </c>
      <c r="I1641" s="36" t="n">
        <f aca="false">IFERROR(Counts!Z1641/Counts!AA1641,"")</f>
        <v>0.418965517241379</v>
      </c>
      <c r="J1641" s="36" t="n">
        <f aca="false">IFERROR(Counts!AB1641/Counts!AA1641,"")</f>
        <v>0.344896551724138</v>
      </c>
      <c r="K1641" s="37" t="n">
        <f aca="false">IFERROR((Counts!AB1641-Counts!Z1641)/Counts!AA1641,"")</f>
        <v>-0.0740689655172414</v>
      </c>
      <c r="L1641" s="38" t="n">
        <f aca="false">IFERROR(Counts!Y1641/Counts!P1641,"")</f>
        <v>0.137931034482759</v>
      </c>
      <c r="M1641" s="38" t="n">
        <f aca="false">IFERROR(Counts!V1641/Counts!P1641,"")</f>
        <v>0.137931034482759</v>
      </c>
      <c r="N1641" s="38" t="n">
        <f aca="false">IFERROR(Counts!AD1641/Counts!AC1641,"")</f>
        <v>0.0476190476190476</v>
      </c>
      <c r="O1641" s="38" t="n">
        <f aca="false">IFERROR(Counts!AE1641/Counts!AC1641,"")</f>
        <v>0.333333333333333</v>
      </c>
      <c r="P1641" s="39" t="n">
        <f aca="false">IFERROR(Counts!AG1641/Counts!AF1641,"")</f>
        <v>84.4666666666667</v>
      </c>
      <c r="Q1641" s="38" t="n">
        <f aca="false">IFERROR(Counts!AH1641/Counts!AC1641,"")</f>
        <v>0.380952380952381</v>
      </c>
      <c r="R1641" s="38" t="n">
        <f aca="false">IFERROR(Counts!N1641/Counts!M1641,"")</f>
        <v>0.194029850746269</v>
      </c>
      <c r="S1641" s="38" t="n">
        <f aca="false">IFERROR(Counts!K1641/Counts!J1641,"")</f>
        <v>0.606060606060606</v>
      </c>
      <c r="T1641" s="38" t="n">
        <f aca="false">IFERROR(Counts!I1641/Counts!H1641,"")</f>
        <v>0.113207547169811</v>
      </c>
      <c r="U1641" s="38" t="n">
        <f aca="false">IFERROR(1-Counts!L1641/Counts!K1641,"")</f>
        <v>0.875</v>
      </c>
      <c r="V1641" s="39" t="n">
        <f aca="false">IFERROR(Counts!AJ1641/Counts!AI1641,"")</f>
        <v>70.5511111111111</v>
      </c>
      <c r="W1641" s="38" t="n">
        <f aca="false">IFERROR(Counts!AK1641/Counts!AI1641,"")</f>
        <v>0.111111111111111</v>
      </c>
      <c r="X1641" s="40" t="n">
        <f aca="false">IFERROR(Counts!O1641,"")</f>
        <v>2.871</v>
      </c>
      <c r="Y1641" s="36" t="n">
        <f aca="false">IFERROR(INDEX('Season Counts'!$Y$2:$Y$740,$AF1641)/INDEX('Season Counts'!$X$2:$X$740,$AF1641),"")</f>
        <v>0.26392</v>
      </c>
      <c r="Z1641" s="37" t="n">
        <f aca="false">IFERROR(J1641-Y1641,"")</f>
        <v>0.080976551724138</v>
      </c>
      <c r="AA1641" s="38" t="n">
        <f aca="false">IFERROR(INDEX('Season Counts'!$K$2:$K$740,$AF1641)/INDEX('Season Counts'!$J$2:$J$740,$AF1641),"")</f>
        <v>0.288990825688073</v>
      </c>
      <c r="AB1641" s="41" t="n">
        <f aca="false">IFERROR(R1641-AA1641,"")</f>
        <v>-0.0949609749418047</v>
      </c>
      <c r="AC1641" s="39" t="n">
        <f aca="false">IFERROR(INDEX('Season Counts'!$AG$2:$AG$740,$AF1641)/INDEX('Season Counts'!$AF$2:$AF$740,$AF1641),"")</f>
        <v>70.4324503311258</v>
      </c>
      <c r="AD1641" s="40" t="n">
        <f aca="false">IFERROR(V1641-AC1641,"")</f>
        <v>0.118660779985291</v>
      </c>
      <c r="AE1641" s="4" t="str">
        <f aca="false">IF(D1641&lt;Guide!$C$21,"Low PA",IF(TRIM(IF(ISNUMBER(AD1641),IF(N(AD1641)&lt;=-Guide!$C$24,"▼ Bat Speed  ",IF(N(AD1641)&gt;=Guide!$C$24,"▲ Bat Speed  ","")),"")&amp;IF(N(Z1641)&gt;=Guide!$C$22,"▲ Contact  ","")&amp;IF(N(Z1641)&lt;=-Guide!$C$22,"▼ Contact  ","")&amp;IF(N(AB1641)&gt;=Guide!$C$23,"▲ Chase  ","")&amp;IF(N(AB1641)&lt;=-Guide!$C$23,"▼ Chase  ",""))="","Stable",TRIM(IF(ISNUMBER(AD1641),IF(N(AD1641)&lt;=-Guide!$C$24,"▼ Bat Speed  ",IF(N(AD1641)&gt;=Guide!$C$24,"▲ Bat Speed  ","")),"")&amp;IF(N(Z1641)&gt;=Guide!$C$22,"▲ Contact  ","")&amp;IF(N(Z1641)&lt;=-Guide!$C$22,"▼ Contact  ","")&amp;IF(N(AB1641)&gt;=Guide!$C$23,"▲ Chase  ","")&amp;IF(N(AB1641)&lt;=-Guide!$C$23,"▼ Chase  ",""))))</f>
        <v>Low PA</v>
      </c>
      <c r="AF1641" s="35" t="n">
        <f aca="false">MATCH(Counts!A1641,'Season Counts'!$A$2:$A$740,0)</f>
        <v>417</v>
      </c>
    </row>
    <row r="1642" customFormat="false" ht="15" hidden="false" customHeight="false" outlineLevel="0" collapsed="false">
      <c r="A1642" s="34" t="str">
        <f aca="false">Counts!B1642</f>
        <v>MIL</v>
      </c>
      <c r="B1642" s="5" t="str">
        <f aca="false">Counts!C1642</f>
        <v>Blake Perkins</v>
      </c>
      <c r="C1642" s="34" t="str">
        <f aca="false">Counts!F1642</f>
        <v>Jul</v>
      </c>
      <c r="D1642" s="35" t="n">
        <f aca="false">IFERROR(Counts!P1642,"")</f>
        <v>1</v>
      </c>
      <c r="E1642" s="36" t="n">
        <f aca="false">IFERROR(Counts!R1642/Counts!Q1642,"")</f>
        <v>0</v>
      </c>
      <c r="F1642" s="36" t="n">
        <f aca="false">IFERROR((Counts!R1642+Counts!V1642+Counts!W1642)/(Counts!Q1642+Counts!V1642+Counts!W1642+Counts!X1642),"")</f>
        <v>0</v>
      </c>
      <c r="G1642" s="36" t="n">
        <f aca="false">IFERROR((Counts!R1642+Counts!S1642+2*Counts!T1642+3*Counts!U1642)/Counts!Q1642,"")</f>
        <v>0</v>
      </c>
      <c r="H1642" s="35" t="n">
        <f aca="false">IFERROR(Counts!U1642,"")</f>
        <v>0</v>
      </c>
      <c r="I1642" s="36" t="n">
        <f aca="false">IFERROR(Counts!Z1642/Counts!AA1642,"")</f>
        <v>0</v>
      </c>
      <c r="J1642" s="36" t="n">
        <f aca="false">IFERROR(Counts!AB1642/Counts!AA1642,"")</f>
        <v>0.248</v>
      </c>
      <c r="K1642" s="37" t="n">
        <f aca="false">IFERROR((Counts!AB1642-Counts!Z1642)/Counts!AA1642,"")</f>
        <v>0.248</v>
      </c>
      <c r="L1642" s="38" t="n">
        <f aca="false">IFERROR(Counts!Y1642/Counts!P1642,"")</f>
        <v>0</v>
      </c>
      <c r="M1642" s="38" t="n">
        <f aca="false">IFERROR(Counts!V1642/Counts!P1642,"")</f>
        <v>0</v>
      </c>
      <c r="N1642" s="38" t="n">
        <f aca="false">IFERROR(Counts!AD1642/Counts!AC1642,"")</f>
        <v>0</v>
      </c>
      <c r="O1642" s="38" t="n">
        <f aca="false">IFERROR(Counts!AE1642/Counts!AC1642,"")</f>
        <v>0</v>
      </c>
      <c r="P1642" s="39" t="n">
        <f aca="false">IFERROR(Counts!AG1642/Counts!AF1642,"")</f>
        <v>64.2</v>
      </c>
      <c r="Q1642" s="38" t="n">
        <f aca="false">IFERROR(Counts!AH1642/Counts!AC1642,"")</f>
        <v>0</v>
      </c>
      <c r="R1642" s="38" t="str">
        <f aca="false">IFERROR(Counts!N1642/Counts!M1642,"")</f>
        <v/>
      </c>
      <c r="S1642" s="38" t="n">
        <f aca="false">IFERROR(Counts!K1642/Counts!J1642,"")</f>
        <v>1</v>
      </c>
      <c r="T1642" s="38" t="n">
        <f aca="false">IFERROR(Counts!I1642/Counts!H1642,"")</f>
        <v>0</v>
      </c>
      <c r="U1642" s="38" t="n">
        <f aca="false">IFERROR(1-Counts!L1642/Counts!K1642,"")</f>
        <v>1</v>
      </c>
      <c r="V1642" s="39" t="n">
        <f aca="false">IFERROR(Counts!AJ1642/Counts!AI1642,"")</f>
        <v>72.9</v>
      </c>
      <c r="W1642" s="38" t="n">
        <f aca="false">IFERROR(Counts!AK1642/Counts!AI1642,"")</f>
        <v>0</v>
      </c>
      <c r="X1642" s="40" t="n">
        <f aca="false">IFERROR(Counts!O1642,"")</f>
        <v>-0.301</v>
      </c>
      <c r="Y1642" s="36" t="n">
        <f aca="false">IFERROR(INDEX('Season Counts'!$Y$2:$Y$740,$AF1642)/INDEX('Season Counts'!$X$2:$X$740,$AF1642),"")</f>
        <v>0.26392</v>
      </c>
      <c r="Z1642" s="37" t="n">
        <f aca="false">IFERROR(J1642-Y1642,"")</f>
        <v>-0.01592</v>
      </c>
      <c r="AA1642" s="38" t="n">
        <f aca="false">IFERROR(INDEX('Season Counts'!$K$2:$K$740,$AF1642)/INDEX('Season Counts'!$J$2:$J$740,$AF1642),"")</f>
        <v>0.288990825688073</v>
      </c>
      <c r="AB1642" s="41" t="str">
        <f aca="false">IFERROR(R1642-AA1642,"")</f>
        <v/>
      </c>
      <c r="AC1642" s="39" t="n">
        <f aca="false">IFERROR(INDEX('Season Counts'!$AG$2:$AG$740,$AF1642)/INDEX('Season Counts'!$AF$2:$AF$740,$AF1642),"")</f>
        <v>70.4324503311258</v>
      </c>
      <c r="AD1642" s="40" t="n">
        <f aca="false">IFERROR(V1642-AC1642,"")</f>
        <v>2.46754966887418</v>
      </c>
      <c r="AE1642" s="4" t="str">
        <f aca="false">IF(D1642&lt;Guide!$C$21,"Low PA",IF(TRIM(IF(ISNUMBER(AD1642),IF(N(AD1642)&lt;=-Guide!$C$24,"▼ Bat Speed  ",IF(N(AD1642)&gt;=Guide!$C$24,"▲ Bat Speed  ","")),"")&amp;IF(N(Z1642)&gt;=Guide!$C$22,"▲ Contact  ","")&amp;IF(N(Z1642)&lt;=-Guide!$C$22,"▼ Contact  ","")&amp;IF(N(AB1642)&gt;=Guide!$C$23,"▲ Chase  ","")&amp;IF(N(AB1642)&lt;=-Guide!$C$23,"▼ Chase  ",""))="","Stable",TRIM(IF(ISNUMBER(AD1642),IF(N(AD1642)&lt;=-Guide!$C$24,"▼ Bat Speed  ",IF(N(AD1642)&gt;=Guide!$C$24,"▲ Bat Speed  ","")),"")&amp;IF(N(Z1642)&gt;=Guide!$C$22,"▲ Contact  ","")&amp;IF(N(Z1642)&lt;=-Guide!$C$22,"▼ Contact  ","")&amp;IF(N(AB1642)&gt;=Guide!$C$23,"▲ Chase  ","")&amp;IF(N(AB1642)&lt;=-Guide!$C$23,"▼ Chase  ",""))))</f>
        <v>Low PA</v>
      </c>
      <c r="AF1642" s="35" t="n">
        <f aca="false">MATCH(Counts!A1642,'Season Counts'!$A$2:$A$740,0)</f>
        <v>417</v>
      </c>
    </row>
    <row r="1643" customFormat="false" ht="15" hidden="false" customHeight="false" outlineLevel="0" collapsed="false">
      <c r="A1643" s="34" t="str">
        <f aca="false">Counts!B1643</f>
        <v>MIL</v>
      </c>
      <c r="B1643" s="5" t="str">
        <f aca="false">Counts!C1643</f>
        <v>Tyler Black</v>
      </c>
      <c r="C1643" s="34" t="str">
        <f aca="false">Counts!F1643</f>
        <v>Mar-Apr</v>
      </c>
      <c r="D1643" s="35" t="n">
        <f aca="false">IFERROR(Counts!P1643,"")</f>
        <v>19</v>
      </c>
      <c r="E1643" s="36" t="n">
        <f aca="false">IFERROR(Counts!R1643/Counts!Q1643,"")</f>
        <v>0.388888888888889</v>
      </c>
      <c r="F1643" s="36" t="n">
        <f aca="false">IFERROR((Counts!R1643+Counts!V1643+Counts!W1643)/(Counts!Q1643+Counts!V1643+Counts!W1643+Counts!X1643),"")</f>
        <v>0.421052631578947</v>
      </c>
      <c r="G1643" s="36" t="n">
        <f aca="false">IFERROR((Counts!R1643+Counts!S1643+2*Counts!T1643+3*Counts!U1643)/Counts!Q1643,"")</f>
        <v>0.5</v>
      </c>
      <c r="H1643" s="35" t="n">
        <f aca="false">IFERROR(Counts!U1643,"")</f>
        <v>0</v>
      </c>
      <c r="I1643" s="36" t="n">
        <f aca="false">IFERROR(Counts!Z1643/Counts!AA1643,"")</f>
        <v>0.405263157894737</v>
      </c>
      <c r="J1643" s="36" t="n">
        <f aca="false">IFERROR(Counts!AB1643/Counts!AA1643,"")</f>
        <v>0.198578947368421</v>
      </c>
      <c r="K1643" s="37" t="n">
        <f aca="false">IFERROR((Counts!AB1643-Counts!Z1643)/Counts!AA1643,"")</f>
        <v>-0.206684210526316</v>
      </c>
      <c r="L1643" s="38" t="n">
        <f aca="false">IFERROR(Counts!Y1643/Counts!P1643,"")</f>
        <v>0.210526315789474</v>
      </c>
      <c r="M1643" s="38" t="n">
        <f aca="false">IFERROR(Counts!V1643/Counts!P1643,"")</f>
        <v>0.0526315789473684</v>
      </c>
      <c r="N1643" s="38" t="n">
        <f aca="false">IFERROR(Counts!AD1643/Counts!AC1643,"")</f>
        <v>0</v>
      </c>
      <c r="O1643" s="38" t="n">
        <f aca="false">IFERROR(Counts!AE1643/Counts!AC1643,"")</f>
        <v>0.0714285714285714</v>
      </c>
      <c r="P1643" s="39" t="n">
        <f aca="false">IFERROR(Counts!AG1643/Counts!AF1643,"")</f>
        <v>81.8214285714286</v>
      </c>
      <c r="Q1643" s="38" t="n">
        <f aca="false">IFERROR(Counts!AH1643/Counts!AC1643,"")</f>
        <v>0.142857142857143</v>
      </c>
      <c r="R1643" s="38" t="n">
        <f aca="false">IFERROR(Counts!N1643/Counts!M1643,"")</f>
        <v>0.342857142857143</v>
      </c>
      <c r="S1643" s="38" t="n">
        <f aca="false">IFERROR(Counts!K1643/Counts!J1643,"")</f>
        <v>0.793103448275862</v>
      </c>
      <c r="T1643" s="38" t="n">
        <f aca="false">IFERROR(Counts!I1643/Counts!H1643,"")</f>
        <v>0.228571428571429</v>
      </c>
      <c r="U1643" s="38" t="n">
        <f aca="false">IFERROR(1-Counts!L1643/Counts!K1643,"")</f>
        <v>0.869565217391304</v>
      </c>
      <c r="V1643" s="39" t="n">
        <f aca="false">IFERROR(Counts!AJ1643/Counts!AI1643,"")</f>
        <v>71.2290322580645</v>
      </c>
      <c r="W1643" s="38" t="n">
        <f aca="false">IFERROR(Counts!AK1643/Counts!AI1643,"")</f>
        <v>0.0967741935483871</v>
      </c>
      <c r="X1643" s="40" t="n">
        <f aca="false">IFERROR(Counts!O1643,"")</f>
        <v>1.272</v>
      </c>
      <c r="Y1643" s="36" t="n">
        <f aca="false">IFERROR(INDEX('Season Counts'!$Y$2:$Y$740,$AF1643)/INDEX('Season Counts'!$X$2:$X$740,$AF1643),"")</f>
        <v>0.191321428571429</v>
      </c>
      <c r="Z1643" s="37" t="n">
        <f aca="false">IFERROR(J1643-Y1643,"")</f>
        <v>0.00725751879699246</v>
      </c>
      <c r="AA1643" s="38" t="n">
        <f aca="false">IFERROR(INDEX('Season Counts'!$K$2:$K$740,$AF1643)/INDEX('Season Counts'!$J$2:$J$740,$AF1643),"")</f>
        <v>0.32</v>
      </c>
      <c r="AB1643" s="41" t="n">
        <f aca="false">IFERROR(R1643-AA1643,"")</f>
        <v>0.0228571428571429</v>
      </c>
      <c r="AC1643" s="39" t="n">
        <f aca="false">IFERROR(INDEX('Season Counts'!$AG$2:$AG$740,$AF1643)/INDEX('Season Counts'!$AF$2:$AF$740,$AF1643),"")</f>
        <v>71.5891304347826</v>
      </c>
      <c r="AD1643" s="40" t="n">
        <f aca="false">IFERROR(V1643-AC1643,"")</f>
        <v>-0.360098176718097</v>
      </c>
      <c r="AE1643" s="4" t="str">
        <f aca="false">IF(D1643&lt;Guide!$C$21,"Low PA",IF(TRIM(IF(ISNUMBER(AD1643),IF(N(AD1643)&lt;=-Guide!$C$24,"▼ Bat Speed  ",IF(N(AD1643)&gt;=Guide!$C$24,"▲ Bat Speed  ","")),"")&amp;IF(N(Z1643)&gt;=Guide!$C$22,"▲ Contact  ","")&amp;IF(N(Z1643)&lt;=-Guide!$C$22,"▼ Contact  ","")&amp;IF(N(AB1643)&gt;=Guide!$C$23,"▲ Chase  ","")&amp;IF(N(AB1643)&lt;=-Guide!$C$23,"▼ Chase  ",""))="","Stable",TRIM(IF(ISNUMBER(AD1643),IF(N(AD1643)&lt;=-Guide!$C$24,"▼ Bat Speed  ",IF(N(AD1643)&gt;=Guide!$C$24,"▲ Bat Speed  ","")),"")&amp;IF(N(Z1643)&gt;=Guide!$C$22,"▲ Contact  ","")&amp;IF(N(Z1643)&lt;=-Guide!$C$22,"▼ Contact  ","")&amp;IF(N(AB1643)&gt;=Guide!$C$23,"▲ Chase  ","")&amp;IF(N(AB1643)&lt;=-Guide!$C$23,"▼ Chase  ",""))))</f>
        <v>Low PA</v>
      </c>
      <c r="AF1643" s="35" t="n">
        <f aca="false">MATCH(Counts!A1643,'Season Counts'!$A$2:$A$740,0)</f>
        <v>418</v>
      </c>
    </row>
    <row r="1644" customFormat="false" ht="15" hidden="false" customHeight="false" outlineLevel="0" collapsed="false">
      <c r="A1644" s="34" t="str">
        <f aca="false">Counts!B1644</f>
        <v>MIL</v>
      </c>
      <c r="B1644" s="5" t="str">
        <f aca="false">Counts!C1644</f>
        <v>Tyler Black</v>
      </c>
      <c r="C1644" s="34" t="str">
        <f aca="false">Counts!F1644</f>
        <v>May</v>
      </c>
      <c r="D1644" s="35" t="n">
        <f aca="false">IFERROR(Counts!P1644,"")</f>
        <v>9</v>
      </c>
      <c r="E1644" s="36" t="n">
        <f aca="false">IFERROR(Counts!R1644/Counts!Q1644,"")</f>
        <v>0.222222222222222</v>
      </c>
      <c r="F1644" s="36" t="n">
        <f aca="false">IFERROR((Counts!R1644+Counts!V1644+Counts!W1644)/(Counts!Q1644+Counts!V1644+Counts!W1644+Counts!X1644),"")</f>
        <v>0.222222222222222</v>
      </c>
      <c r="G1644" s="36" t="n">
        <f aca="false">IFERROR((Counts!R1644+Counts!S1644+2*Counts!T1644+3*Counts!U1644)/Counts!Q1644,"")</f>
        <v>0.444444444444444</v>
      </c>
      <c r="H1644" s="35" t="n">
        <f aca="false">IFERROR(Counts!U1644,"")</f>
        <v>0</v>
      </c>
      <c r="I1644" s="36" t="n">
        <f aca="false">IFERROR(Counts!Z1644/Counts!AA1644,"")</f>
        <v>0.277777777777778</v>
      </c>
      <c r="J1644" s="36" t="n">
        <f aca="false">IFERROR(Counts!AB1644/Counts!AA1644,"")</f>
        <v>0.176</v>
      </c>
      <c r="K1644" s="37" t="n">
        <f aca="false">IFERROR((Counts!AB1644-Counts!Z1644)/Counts!AA1644,"")</f>
        <v>-0.101777777777778</v>
      </c>
      <c r="L1644" s="38" t="n">
        <f aca="false">IFERROR(Counts!Y1644/Counts!P1644,"")</f>
        <v>0.333333333333333</v>
      </c>
      <c r="M1644" s="38" t="n">
        <f aca="false">IFERROR(Counts!V1644/Counts!P1644,"")</f>
        <v>0</v>
      </c>
      <c r="N1644" s="38" t="n">
        <f aca="false">IFERROR(Counts!AD1644/Counts!AC1644,"")</f>
        <v>0</v>
      </c>
      <c r="O1644" s="38" t="n">
        <f aca="false">IFERROR(Counts!AE1644/Counts!AC1644,"")</f>
        <v>0.333333333333333</v>
      </c>
      <c r="P1644" s="39" t="n">
        <f aca="false">IFERROR(Counts!AG1644/Counts!AF1644,"")</f>
        <v>87.6666666666667</v>
      </c>
      <c r="Q1644" s="38" t="n">
        <f aca="false">IFERROR(Counts!AH1644/Counts!AC1644,"")</f>
        <v>0.5</v>
      </c>
      <c r="R1644" s="38" t="n">
        <f aca="false">IFERROR(Counts!N1644/Counts!M1644,"")</f>
        <v>0.266666666666667</v>
      </c>
      <c r="S1644" s="38" t="n">
        <f aca="false">IFERROR(Counts!K1644/Counts!J1644,"")</f>
        <v>0.722222222222222</v>
      </c>
      <c r="T1644" s="38" t="n">
        <f aca="false">IFERROR(Counts!I1644/Counts!H1644,"")</f>
        <v>0.235294117647059</v>
      </c>
      <c r="U1644" s="38" t="n">
        <f aca="false">IFERROR(1-Counts!L1644/Counts!K1644,"")</f>
        <v>0.769230769230769</v>
      </c>
      <c r="V1644" s="39" t="n">
        <f aca="false">IFERROR(Counts!AJ1644/Counts!AI1644,"")</f>
        <v>72.3333333333333</v>
      </c>
      <c r="W1644" s="38" t="n">
        <f aca="false">IFERROR(Counts!AK1644/Counts!AI1644,"")</f>
        <v>0.2</v>
      </c>
      <c r="X1644" s="40" t="n">
        <f aca="false">IFERROR(Counts!O1644,"")</f>
        <v>-0.342</v>
      </c>
      <c r="Y1644" s="36" t="n">
        <f aca="false">IFERROR(INDEX('Season Counts'!$Y$2:$Y$740,$AF1644)/INDEX('Season Counts'!$X$2:$X$740,$AF1644),"")</f>
        <v>0.191321428571429</v>
      </c>
      <c r="Z1644" s="37" t="n">
        <f aca="false">IFERROR(J1644-Y1644,"")</f>
        <v>-0.0153214285714286</v>
      </c>
      <c r="AA1644" s="38" t="n">
        <f aca="false">IFERROR(INDEX('Season Counts'!$K$2:$K$740,$AF1644)/INDEX('Season Counts'!$J$2:$J$740,$AF1644),"")</f>
        <v>0.32</v>
      </c>
      <c r="AB1644" s="41" t="n">
        <f aca="false">IFERROR(R1644-AA1644,"")</f>
        <v>-0.0533333333333333</v>
      </c>
      <c r="AC1644" s="39" t="n">
        <f aca="false">IFERROR(INDEX('Season Counts'!$AG$2:$AG$740,$AF1644)/INDEX('Season Counts'!$AF$2:$AF$740,$AF1644),"")</f>
        <v>71.5891304347826</v>
      </c>
      <c r="AD1644" s="40" t="n">
        <f aca="false">IFERROR(V1644-AC1644,"")</f>
        <v>0.744202898550725</v>
      </c>
      <c r="AE1644" s="4" t="str">
        <f aca="false">IF(D1644&lt;Guide!$C$21,"Low PA",IF(TRIM(IF(ISNUMBER(AD1644),IF(N(AD1644)&lt;=-Guide!$C$24,"▼ Bat Speed  ",IF(N(AD1644)&gt;=Guide!$C$24,"▲ Bat Speed  ","")),"")&amp;IF(N(Z1644)&gt;=Guide!$C$22,"▲ Contact  ","")&amp;IF(N(Z1644)&lt;=-Guide!$C$22,"▼ Contact  ","")&amp;IF(N(AB1644)&gt;=Guide!$C$23,"▲ Chase  ","")&amp;IF(N(AB1644)&lt;=-Guide!$C$23,"▼ Chase  ",""))="","Stable",TRIM(IF(ISNUMBER(AD1644),IF(N(AD1644)&lt;=-Guide!$C$24,"▼ Bat Speed  ",IF(N(AD1644)&gt;=Guide!$C$24,"▲ Bat Speed  ","")),"")&amp;IF(N(Z1644)&gt;=Guide!$C$22,"▲ Contact  ","")&amp;IF(N(Z1644)&lt;=-Guide!$C$22,"▼ Contact  ","")&amp;IF(N(AB1644)&gt;=Guide!$C$23,"▲ Chase  ","")&amp;IF(N(AB1644)&lt;=-Guide!$C$23,"▼ Chase  ",""))))</f>
        <v>Low PA</v>
      </c>
      <c r="AF1644" s="35" t="n">
        <f aca="false">MATCH(Counts!A1644,'Season Counts'!$A$2:$A$740,0)</f>
        <v>418</v>
      </c>
    </row>
    <row r="1645" customFormat="false" ht="15" hidden="false" customHeight="false" outlineLevel="0" collapsed="false">
      <c r="A1645" s="34" t="str">
        <f aca="false">Counts!B1645</f>
        <v>MIL</v>
      </c>
      <c r="B1645" s="5" t="str">
        <f aca="false">Counts!C1645</f>
        <v>Greg Jones</v>
      </c>
      <c r="C1645" s="34" t="str">
        <f aca="false">Counts!F1645</f>
        <v>Mar-Apr</v>
      </c>
      <c r="D1645" s="35" t="n">
        <f aca="false">IFERROR(Counts!P1645,"")</f>
        <v>22</v>
      </c>
      <c r="E1645" s="36" t="n">
        <f aca="false">IFERROR(Counts!R1645/Counts!Q1645,"")</f>
        <v>0.0952380952380952</v>
      </c>
      <c r="F1645" s="36" t="n">
        <f aca="false">IFERROR((Counts!R1645+Counts!V1645+Counts!W1645)/(Counts!Q1645+Counts!V1645+Counts!W1645+Counts!X1645),"")</f>
        <v>0.0952380952380952</v>
      </c>
      <c r="G1645" s="36" t="n">
        <f aca="false">IFERROR((Counts!R1645+Counts!S1645+2*Counts!T1645+3*Counts!U1645)/Counts!Q1645,"")</f>
        <v>0.0952380952380952</v>
      </c>
      <c r="H1645" s="35" t="n">
        <f aca="false">IFERROR(Counts!U1645,"")</f>
        <v>0</v>
      </c>
      <c r="I1645" s="36" t="n">
        <f aca="false">IFERROR(Counts!Z1645/Counts!AA1645,"")</f>
        <v>0.0857142857142857</v>
      </c>
      <c r="J1645" s="36" t="n">
        <f aca="false">IFERROR(Counts!AB1645/Counts!AA1645,"")</f>
        <v>0.174761904761905</v>
      </c>
      <c r="K1645" s="37" t="n">
        <f aca="false">IFERROR((Counts!AB1645-Counts!Z1645)/Counts!AA1645,"")</f>
        <v>0.089047619047619</v>
      </c>
      <c r="L1645" s="38" t="n">
        <f aca="false">IFERROR(Counts!Y1645/Counts!P1645,"")</f>
        <v>0.409090909090909</v>
      </c>
      <c r="M1645" s="38" t="n">
        <f aca="false">IFERROR(Counts!V1645/Counts!P1645,"")</f>
        <v>0</v>
      </c>
      <c r="N1645" s="38" t="n">
        <f aca="false">IFERROR(Counts!AD1645/Counts!AC1645,"")</f>
        <v>0</v>
      </c>
      <c r="O1645" s="38" t="n">
        <f aca="false">IFERROR(Counts!AE1645/Counts!AC1645,"")</f>
        <v>0.307692307692308</v>
      </c>
      <c r="P1645" s="39" t="n">
        <f aca="false">IFERROR(Counts!AG1645/Counts!AF1645,"")</f>
        <v>76.0461538461538</v>
      </c>
      <c r="Q1645" s="38" t="n">
        <f aca="false">IFERROR(Counts!AH1645/Counts!AC1645,"")</f>
        <v>0.307692307692308</v>
      </c>
      <c r="R1645" s="38" t="n">
        <f aca="false">IFERROR(Counts!N1645/Counts!M1645,"")</f>
        <v>0.375</v>
      </c>
      <c r="S1645" s="38" t="n">
        <f aca="false">IFERROR(Counts!K1645/Counts!J1645,"")</f>
        <v>0.666666666666667</v>
      </c>
      <c r="T1645" s="38" t="n">
        <f aca="false">IFERROR(Counts!I1645/Counts!H1645,"")</f>
        <v>0.35</v>
      </c>
      <c r="U1645" s="38" t="n">
        <f aca="false">IFERROR(1-Counts!L1645/Counts!K1645,"")</f>
        <v>0.75</v>
      </c>
      <c r="V1645" s="39" t="n">
        <f aca="false">IFERROR(Counts!AJ1645/Counts!AI1645,"")</f>
        <v>70.6344827586207</v>
      </c>
      <c r="W1645" s="38" t="n">
        <f aca="false">IFERROR(Counts!AK1645/Counts!AI1645,"")</f>
        <v>0.172413793103448</v>
      </c>
      <c r="X1645" s="40" t="n">
        <f aca="false">IFERROR(Counts!O1645,"")</f>
        <v>-4.025</v>
      </c>
      <c r="Y1645" s="36" t="n">
        <f aca="false">IFERROR(INDEX('Season Counts'!$Y$2:$Y$740,$AF1645)/INDEX('Season Counts'!$X$2:$X$740,$AF1645),"")</f>
        <v>0.163565217391304</v>
      </c>
      <c r="Z1645" s="37" t="n">
        <f aca="false">IFERROR(J1645-Y1645,"")</f>
        <v>0.0111966873706004</v>
      </c>
      <c r="AA1645" s="38" t="n">
        <f aca="false">IFERROR(INDEX('Season Counts'!$K$2:$K$740,$AF1645)/INDEX('Season Counts'!$J$2:$J$740,$AF1645),"")</f>
        <v>0.388888888888889</v>
      </c>
      <c r="AB1645" s="41" t="n">
        <f aca="false">IFERROR(R1645-AA1645,"")</f>
        <v>-0.0138888888888889</v>
      </c>
      <c r="AC1645" s="39" t="n">
        <f aca="false">IFERROR(INDEX('Season Counts'!$AG$2:$AG$740,$AF1645)/INDEX('Season Counts'!$AF$2:$AF$740,$AF1645),"")</f>
        <v>69.9787878787879</v>
      </c>
      <c r="AD1645" s="40" t="n">
        <f aca="false">IFERROR(V1645-AC1645,"")</f>
        <v>0.655694879832808</v>
      </c>
      <c r="AE1645" s="4" t="str">
        <f aca="false">IF(D1645&lt;Guide!$C$21,"Low PA",IF(TRIM(IF(ISNUMBER(AD1645),IF(N(AD1645)&lt;=-Guide!$C$24,"▼ Bat Speed  ",IF(N(AD1645)&gt;=Guide!$C$24,"▲ Bat Speed  ","")),"")&amp;IF(N(Z1645)&gt;=Guide!$C$22,"▲ Contact  ","")&amp;IF(N(Z1645)&lt;=-Guide!$C$22,"▼ Contact  ","")&amp;IF(N(AB1645)&gt;=Guide!$C$23,"▲ Chase  ","")&amp;IF(N(AB1645)&lt;=-Guide!$C$23,"▼ Chase  ",""))="","Stable",TRIM(IF(ISNUMBER(AD1645),IF(N(AD1645)&lt;=-Guide!$C$24,"▼ Bat Speed  ",IF(N(AD1645)&gt;=Guide!$C$24,"▲ Bat Speed  ","")),"")&amp;IF(N(Z1645)&gt;=Guide!$C$22,"▲ Contact  ","")&amp;IF(N(Z1645)&lt;=-Guide!$C$22,"▼ Contact  ","")&amp;IF(N(AB1645)&gt;=Guide!$C$23,"▲ Chase  ","")&amp;IF(N(AB1645)&lt;=-Guide!$C$23,"▼ Chase  ",""))))</f>
        <v>Low PA</v>
      </c>
      <c r="AF1645" s="35" t="n">
        <f aca="false">MATCH(Counts!A1645,'Season Counts'!$A$2:$A$740,0)</f>
        <v>419</v>
      </c>
    </row>
    <row r="1646" customFormat="false" ht="15" hidden="false" customHeight="false" outlineLevel="0" collapsed="false">
      <c r="A1646" s="34" t="str">
        <f aca="false">Counts!B1646</f>
        <v>MIL</v>
      </c>
      <c r="B1646" s="5" t="str">
        <f aca="false">Counts!C1646</f>
        <v>Greg Jones</v>
      </c>
      <c r="C1646" s="34" t="str">
        <f aca="false">Counts!F1646</f>
        <v>Jul</v>
      </c>
      <c r="D1646" s="35" t="n">
        <f aca="false">IFERROR(Counts!P1646,"")</f>
        <v>2</v>
      </c>
      <c r="E1646" s="36" t="n">
        <f aca="false">IFERROR(Counts!R1646/Counts!Q1646,"")</f>
        <v>0</v>
      </c>
      <c r="F1646" s="36" t="n">
        <f aca="false">IFERROR((Counts!R1646+Counts!V1646+Counts!W1646)/(Counts!Q1646+Counts!V1646+Counts!W1646+Counts!X1646),"")</f>
        <v>0</v>
      </c>
      <c r="G1646" s="36" t="n">
        <f aca="false">IFERROR((Counts!R1646+Counts!S1646+2*Counts!T1646+3*Counts!U1646)/Counts!Q1646,"")</f>
        <v>0</v>
      </c>
      <c r="H1646" s="35" t="n">
        <f aca="false">IFERROR(Counts!U1646,"")</f>
        <v>0</v>
      </c>
      <c r="I1646" s="36" t="n">
        <f aca="false">IFERROR(Counts!Z1646/Counts!AA1646,"")</f>
        <v>0</v>
      </c>
      <c r="J1646" s="36" t="n">
        <f aca="false">IFERROR(Counts!AB1646/Counts!AA1646,"")</f>
        <v>0.046</v>
      </c>
      <c r="K1646" s="37" t="n">
        <f aca="false">IFERROR((Counts!AB1646-Counts!Z1646)/Counts!AA1646,"")</f>
        <v>0.046</v>
      </c>
      <c r="L1646" s="38" t="n">
        <f aca="false">IFERROR(Counts!Y1646/Counts!P1646,"")</f>
        <v>0.5</v>
      </c>
      <c r="M1646" s="38" t="n">
        <f aca="false">IFERROR(Counts!V1646/Counts!P1646,"")</f>
        <v>0</v>
      </c>
      <c r="N1646" s="38" t="n">
        <f aca="false">IFERROR(Counts!AD1646/Counts!AC1646,"")</f>
        <v>0</v>
      </c>
      <c r="O1646" s="38" t="n">
        <f aca="false">IFERROR(Counts!AE1646/Counts!AC1646,"")</f>
        <v>0</v>
      </c>
      <c r="P1646" s="39" t="n">
        <f aca="false">IFERROR(Counts!AG1646/Counts!AF1646,"")</f>
        <v>93.3</v>
      </c>
      <c r="Q1646" s="38" t="n">
        <f aca="false">IFERROR(Counts!AH1646/Counts!AC1646,"")</f>
        <v>0</v>
      </c>
      <c r="R1646" s="38" t="n">
        <f aca="false">IFERROR(Counts!N1646/Counts!M1646,"")</f>
        <v>0.5</v>
      </c>
      <c r="S1646" s="38" t="n">
        <f aca="false">IFERROR(Counts!K1646/Counts!J1646,"")</f>
        <v>0.666666666666667</v>
      </c>
      <c r="T1646" s="38" t="n">
        <f aca="false">IFERROR(Counts!I1646/Counts!H1646,"")</f>
        <v>0.25</v>
      </c>
      <c r="U1646" s="38" t="n">
        <f aca="false">IFERROR(1-Counts!L1646/Counts!K1646,"")</f>
        <v>1</v>
      </c>
      <c r="V1646" s="39" t="n">
        <f aca="false">IFERROR(Counts!AJ1646/Counts!AI1646,"")</f>
        <v>65.225</v>
      </c>
      <c r="W1646" s="38" t="n">
        <f aca="false">IFERROR(Counts!AK1646/Counts!AI1646,"")</f>
        <v>0</v>
      </c>
      <c r="X1646" s="40" t="n">
        <f aca="false">IFERROR(Counts!O1646,"")</f>
        <v>-0.524</v>
      </c>
      <c r="Y1646" s="36" t="n">
        <f aca="false">IFERROR(INDEX('Season Counts'!$Y$2:$Y$740,$AF1646)/INDEX('Season Counts'!$X$2:$X$740,$AF1646),"")</f>
        <v>0.163565217391304</v>
      </c>
      <c r="Z1646" s="37" t="n">
        <f aca="false">IFERROR(J1646-Y1646,"")</f>
        <v>-0.117565217391304</v>
      </c>
      <c r="AA1646" s="38" t="n">
        <f aca="false">IFERROR(INDEX('Season Counts'!$K$2:$K$740,$AF1646)/INDEX('Season Counts'!$J$2:$J$740,$AF1646),"")</f>
        <v>0.388888888888889</v>
      </c>
      <c r="AB1646" s="41" t="n">
        <f aca="false">IFERROR(R1646-AA1646,"")</f>
        <v>0.111111111111111</v>
      </c>
      <c r="AC1646" s="39" t="n">
        <f aca="false">IFERROR(INDEX('Season Counts'!$AG$2:$AG$740,$AF1646)/INDEX('Season Counts'!$AF$2:$AF$740,$AF1646),"")</f>
        <v>69.9787878787879</v>
      </c>
      <c r="AD1646" s="40" t="n">
        <f aca="false">IFERROR(V1646-AC1646,"")</f>
        <v>-4.75378787878789</v>
      </c>
      <c r="AE1646" s="4" t="str">
        <f aca="false">IF(D1646&lt;Guide!$C$21,"Low PA",IF(TRIM(IF(ISNUMBER(AD1646),IF(N(AD1646)&lt;=-Guide!$C$24,"▼ Bat Speed  ",IF(N(AD1646)&gt;=Guide!$C$24,"▲ Bat Speed  ","")),"")&amp;IF(N(Z1646)&gt;=Guide!$C$22,"▲ Contact  ","")&amp;IF(N(Z1646)&lt;=-Guide!$C$22,"▼ Contact  ","")&amp;IF(N(AB1646)&gt;=Guide!$C$23,"▲ Chase  ","")&amp;IF(N(AB1646)&lt;=-Guide!$C$23,"▼ Chase  ",""))="","Stable",TRIM(IF(ISNUMBER(AD1646),IF(N(AD1646)&lt;=-Guide!$C$24,"▼ Bat Speed  ",IF(N(AD1646)&gt;=Guide!$C$24,"▲ Bat Speed  ","")),"")&amp;IF(N(Z1646)&gt;=Guide!$C$22,"▲ Contact  ","")&amp;IF(N(Z1646)&lt;=-Guide!$C$22,"▼ Contact  ","")&amp;IF(N(AB1646)&gt;=Guide!$C$23,"▲ Chase  ","")&amp;IF(N(AB1646)&lt;=-Guide!$C$23,"▼ Chase  ",""))))</f>
        <v>Low PA</v>
      </c>
      <c r="AF1646" s="35" t="n">
        <f aca="false">MATCH(Counts!A1646,'Season Counts'!$A$2:$A$740,0)</f>
        <v>419</v>
      </c>
    </row>
    <row r="1647" customFormat="false" ht="15" hidden="false" customHeight="false" outlineLevel="0" collapsed="false">
      <c r="A1647" s="34" t="str">
        <f aca="false">Counts!B1647</f>
        <v>MIL</v>
      </c>
      <c r="B1647" s="5" t="str">
        <f aca="false">Counts!C1647</f>
        <v>Luis Matos</v>
      </c>
      <c r="C1647" s="34" t="str">
        <f aca="false">Counts!F1647</f>
        <v>Mar-Apr</v>
      </c>
      <c r="D1647" s="35" t="n">
        <f aca="false">IFERROR(Counts!P1647,"")</f>
        <v>21</v>
      </c>
      <c r="E1647" s="36" t="n">
        <f aca="false">IFERROR(Counts!R1647/Counts!Q1647,"")</f>
        <v>0.2</v>
      </c>
      <c r="F1647" s="36" t="n">
        <f aca="false">IFERROR((Counts!R1647+Counts!V1647+Counts!W1647)/(Counts!Q1647+Counts!V1647+Counts!W1647+Counts!X1647),"")</f>
        <v>0.238095238095238</v>
      </c>
      <c r="G1647" s="36" t="n">
        <f aca="false">IFERROR((Counts!R1647+Counts!S1647+2*Counts!T1647+3*Counts!U1647)/Counts!Q1647,"")</f>
        <v>0.2</v>
      </c>
      <c r="H1647" s="35" t="n">
        <f aca="false">IFERROR(Counts!U1647,"")</f>
        <v>0</v>
      </c>
      <c r="I1647" s="36" t="n">
        <f aca="false">IFERROR(Counts!Z1647/Counts!AA1647,"")</f>
        <v>0.204761904761905</v>
      </c>
      <c r="J1647" s="36" t="n">
        <f aca="false">IFERROR(Counts!AB1647/Counts!AA1647,"")</f>
        <v>0.129571428571429</v>
      </c>
      <c r="K1647" s="37" t="n">
        <f aca="false">IFERROR((Counts!AB1647-Counts!Z1647)/Counts!AA1647,"")</f>
        <v>-0.0751904761904762</v>
      </c>
      <c r="L1647" s="38" t="n">
        <f aca="false">IFERROR(Counts!Y1647/Counts!P1647,"")</f>
        <v>0.333333333333333</v>
      </c>
      <c r="M1647" s="38" t="n">
        <f aca="false">IFERROR(Counts!V1647/Counts!P1647,"")</f>
        <v>0.0476190476190476</v>
      </c>
      <c r="N1647" s="38" t="n">
        <f aca="false">IFERROR(Counts!AD1647/Counts!AC1647,"")</f>
        <v>0</v>
      </c>
      <c r="O1647" s="38" t="n">
        <f aca="false">IFERROR(Counts!AE1647/Counts!AC1647,"")</f>
        <v>0.230769230769231</v>
      </c>
      <c r="P1647" s="39" t="n">
        <f aca="false">IFERROR(Counts!AG1647/Counts!AF1647,"")</f>
        <v>84.1461538461539</v>
      </c>
      <c r="Q1647" s="38" t="n">
        <f aca="false">IFERROR(Counts!AH1647/Counts!AC1647,"")</f>
        <v>0.0769230769230769</v>
      </c>
      <c r="R1647" s="38" t="n">
        <f aca="false">IFERROR(Counts!N1647/Counts!M1647,"")</f>
        <v>0.523809523809524</v>
      </c>
      <c r="S1647" s="38" t="n">
        <f aca="false">IFERROR(Counts!K1647/Counts!J1647,"")</f>
        <v>0.733333333333333</v>
      </c>
      <c r="T1647" s="38" t="n">
        <f aca="false">IFERROR(Counts!I1647/Counts!H1647,"")</f>
        <v>0.295454545454545</v>
      </c>
      <c r="U1647" s="38" t="n">
        <f aca="false">IFERROR(1-Counts!L1647/Counts!K1647,"")</f>
        <v>0.909090909090909</v>
      </c>
      <c r="V1647" s="39" t="n">
        <f aca="false">IFERROR(Counts!AJ1647/Counts!AI1647,"")</f>
        <v>71.3657894736842</v>
      </c>
      <c r="W1647" s="38" t="n">
        <f aca="false">IFERROR(Counts!AK1647/Counts!AI1647,"")</f>
        <v>0.157894736842105</v>
      </c>
      <c r="X1647" s="40" t="n">
        <f aca="false">IFERROR(Counts!O1647,"")</f>
        <v>-2.069</v>
      </c>
      <c r="Y1647" s="36" t="n">
        <f aca="false">IFERROR(INDEX('Season Counts'!$Y$2:$Y$740,$AF1647)/INDEX('Season Counts'!$X$2:$X$740,$AF1647),"")</f>
        <v>0.129571428571429</v>
      </c>
      <c r="Z1647" s="37" t="n">
        <f aca="false">IFERROR(J1647-Y1647,"")</f>
        <v>0</v>
      </c>
      <c r="AA1647" s="38" t="n">
        <f aca="false">IFERROR(INDEX('Season Counts'!$K$2:$K$740,$AF1647)/INDEX('Season Counts'!$J$2:$J$740,$AF1647),"")</f>
        <v>0.523809523809524</v>
      </c>
      <c r="AB1647" s="41" t="n">
        <f aca="false">IFERROR(R1647-AA1647,"")</f>
        <v>0</v>
      </c>
      <c r="AC1647" s="39" t="n">
        <f aca="false">IFERROR(INDEX('Season Counts'!$AG$2:$AG$740,$AF1647)/INDEX('Season Counts'!$AF$2:$AF$740,$AF1647),"")</f>
        <v>71.3657894736842</v>
      </c>
      <c r="AD1647" s="40" t="n">
        <f aca="false">IFERROR(V1647-AC1647,"")</f>
        <v>0</v>
      </c>
      <c r="AE1647" s="4" t="str">
        <f aca="false">IF(D1647&lt;Guide!$C$21,"Low PA",IF(TRIM(IF(ISNUMBER(AD1647),IF(N(AD1647)&lt;=-Guide!$C$24,"▼ Bat Speed  ",IF(N(AD1647)&gt;=Guide!$C$24,"▲ Bat Speed  ","")),"")&amp;IF(N(Z1647)&gt;=Guide!$C$22,"▲ Contact  ","")&amp;IF(N(Z1647)&lt;=-Guide!$C$22,"▼ Contact  ","")&amp;IF(N(AB1647)&gt;=Guide!$C$23,"▲ Chase  ","")&amp;IF(N(AB1647)&lt;=-Guide!$C$23,"▼ Chase  ",""))="","Stable",TRIM(IF(ISNUMBER(AD1647),IF(N(AD1647)&lt;=-Guide!$C$24,"▼ Bat Speed  ",IF(N(AD1647)&gt;=Guide!$C$24,"▲ Bat Speed  ","")),"")&amp;IF(N(Z1647)&gt;=Guide!$C$22,"▲ Contact  ","")&amp;IF(N(Z1647)&lt;=-Guide!$C$22,"▼ Contact  ","")&amp;IF(N(AB1647)&gt;=Guide!$C$23,"▲ Chase  ","")&amp;IF(N(AB1647)&lt;=-Guide!$C$23,"▼ Chase  ",""))))</f>
        <v>Low PA</v>
      </c>
      <c r="AF1647" s="35" t="n">
        <f aca="false">MATCH(Counts!A1647,'Season Counts'!$A$2:$A$740,0)</f>
        <v>420</v>
      </c>
    </row>
    <row r="1648" customFormat="false" ht="15" hidden="false" customHeight="false" outlineLevel="0" collapsed="false">
      <c r="A1648" s="34" t="str">
        <f aca="false">Counts!B1648</f>
        <v>MIL</v>
      </c>
      <c r="B1648" s="5" t="str">
        <f aca="false">Counts!C1648</f>
        <v>Jonathan Ornelas</v>
      </c>
      <c r="C1648" s="34" t="str">
        <f aca="false">Counts!F1648</f>
        <v>Aug</v>
      </c>
      <c r="D1648" s="35" t="n">
        <f aca="false">IFERROR(Counts!P1648,"")</f>
        <v>9</v>
      </c>
      <c r="E1648" s="36" t="n">
        <f aca="false">IFERROR(Counts!R1648/Counts!Q1648,"")</f>
        <v>0.222222222222222</v>
      </c>
      <c r="F1648" s="36" t="n">
        <f aca="false">IFERROR((Counts!R1648+Counts!V1648+Counts!W1648)/(Counts!Q1648+Counts!V1648+Counts!W1648+Counts!X1648),"")</f>
        <v>0.222222222222222</v>
      </c>
      <c r="G1648" s="36" t="n">
        <f aca="false">IFERROR((Counts!R1648+Counts!S1648+2*Counts!T1648+3*Counts!U1648)/Counts!Q1648,"")</f>
        <v>0.222222222222222</v>
      </c>
      <c r="H1648" s="35" t="n">
        <f aca="false">IFERROR(Counts!U1648,"")</f>
        <v>0</v>
      </c>
      <c r="I1648" s="36" t="n">
        <f aca="false">IFERROR(Counts!Z1648/Counts!AA1648,"")</f>
        <v>0.2</v>
      </c>
      <c r="J1648" s="36" t="n">
        <f aca="false">IFERROR(Counts!AB1648/Counts!AA1648,"")</f>
        <v>0.174777777777778</v>
      </c>
      <c r="K1648" s="37" t="n">
        <f aca="false">IFERROR((Counts!AB1648-Counts!Z1648)/Counts!AA1648,"")</f>
        <v>-0.0252222222222222</v>
      </c>
      <c r="L1648" s="38" t="n">
        <f aca="false">IFERROR(Counts!Y1648/Counts!P1648,"")</f>
        <v>0.444444444444444</v>
      </c>
      <c r="M1648" s="38" t="n">
        <f aca="false">IFERROR(Counts!V1648/Counts!P1648,"")</f>
        <v>0</v>
      </c>
      <c r="N1648" s="38" t="n">
        <f aca="false">IFERROR(Counts!AD1648/Counts!AC1648,"")</f>
        <v>0</v>
      </c>
      <c r="O1648" s="38" t="n">
        <f aca="false">IFERROR(Counts!AE1648/Counts!AC1648,"")</f>
        <v>0.6</v>
      </c>
      <c r="P1648" s="39" t="n">
        <f aca="false">IFERROR(Counts!AG1648/Counts!AF1648,"")</f>
        <v>94.66</v>
      </c>
      <c r="Q1648" s="38" t="n">
        <f aca="false">IFERROR(Counts!AH1648/Counts!AC1648,"")</f>
        <v>0.4</v>
      </c>
      <c r="R1648" s="38" t="n">
        <f aca="false">IFERROR(Counts!N1648/Counts!M1648,"")</f>
        <v>0.368421052631579</v>
      </c>
      <c r="S1648" s="38" t="n">
        <f aca="false">IFERROR(Counts!K1648/Counts!J1648,"")</f>
        <v>0.7</v>
      </c>
      <c r="T1648" s="38" t="n">
        <f aca="false">IFERROR(Counts!I1648/Counts!H1648,"")</f>
        <v>0.333333333333333</v>
      </c>
      <c r="U1648" s="38" t="n">
        <f aca="false">IFERROR(1-Counts!L1648/Counts!K1648,"")</f>
        <v>0.714285714285714</v>
      </c>
      <c r="V1648" s="39" t="n">
        <f aca="false">IFERROR(Counts!AJ1648/Counts!AI1648,"")</f>
        <v>72.3263157894737</v>
      </c>
      <c r="W1648" s="38" t="n">
        <f aca="false">IFERROR(Counts!AK1648/Counts!AI1648,"")</f>
        <v>0.210526315789474</v>
      </c>
      <c r="X1648" s="40" t="n">
        <f aca="false">IFERROR(Counts!O1648,"")</f>
        <v>-1.064</v>
      </c>
      <c r="Y1648" s="36" t="n">
        <f aca="false">IFERROR(INDEX('Season Counts'!$Y$2:$Y$740,$AF1648)/INDEX('Season Counts'!$X$2:$X$740,$AF1648),"")</f>
        <v>0.174777777777778</v>
      </c>
      <c r="Z1648" s="37" t="n">
        <f aca="false">IFERROR(J1648-Y1648,"")</f>
        <v>0</v>
      </c>
      <c r="AA1648" s="38" t="n">
        <f aca="false">IFERROR(INDEX('Season Counts'!$K$2:$K$740,$AF1648)/INDEX('Season Counts'!$J$2:$J$740,$AF1648),"")</f>
        <v>0.368421052631579</v>
      </c>
      <c r="AB1648" s="41" t="n">
        <f aca="false">IFERROR(R1648-AA1648,"")</f>
        <v>0</v>
      </c>
      <c r="AC1648" s="39" t="n">
        <f aca="false">IFERROR(INDEX('Season Counts'!$AG$2:$AG$740,$AF1648)/INDEX('Season Counts'!$AF$2:$AF$740,$AF1648),"")</f>
        <v>72.3263157894737</v>
      </c>
      <c r="AD1648" s="40" t="n">
        <f aca="false">IFERROR(V1648-AC1648,"")</f>
        <v>0</v>
      </c>
      <c r="AE1648" s="4" t="str">
        <f aca="false">IF(D1648&lt;Guide!$C$21,"Low PA",IF(TRIM(IF(ISNUMBER(AD1648),IF(N(AD1648)&lt;=-Guide!$C$24,"▼ Bat Speed  ",IF(N(AD1648)&gt;=Guide!$C$24,"▲ Bat Speed  ","")),"")&amp;IF(N(Z1648)&gt;=Guide!$C$22,"▲ Contact  ","")&amp;IF(N(Z1648)&lt;=-Guide!$C$22,"▼ Contact  ","")&amp;IF(N(AB1648)&gt;=Guide!$C$23,"▲ Chase  ","")&amp;IF(N(AB1648)&lt;=-Guide!$C$23,"▼ Chase  ",""))="","Stable",TRIM(IF(ISNUMBER(AD1648),IF(N(AD1648)&lt;=-Guide!$C$24,"▼ Bat Speed  ",IF(N(AD1648)&gt;=Guide!$C$24,"▲ Bat Speed  ","")),"")&amp;IF(N(Z1648)&gt;=Guide!$C$22,"▲ Contact  ","")&amp;IF(N(Z1648)&lt;=-Guide!$C$22,"▼ Contact  ","")&amp;IF(N(AB1648)&gt;=Guide!$C$23,"▲ Chase  ","")&amp;IF(N(AB1648)&lt;=-Guide!$C$23,"▼ Chase  ",""))))</f>
        <v>Low PA</v>
      </c>
      <c r="AF1648" s="35" t="n">
        <f aca="false">MATCH(Counts!A1648,'Season Counts'!$A$2:$A$740,0)</f>
        <v>421</v>
      </c>
    </row>
    <row r="1649" customFormat="false" ht="15" hidden="false" customHeight="false" outlineLevel="0" collapsed="false">
      <c r="A1649" s="34" t="str">
        <f aca="false">Counts!B1649</f>
        <v>MIL</v>
      </c>
      <c r="B1649" s="5" t="str">
        <f aca="false">Counts!C1649</f>
        <v>Bo Naylor</v>
      </c>
      <c r="C1649" s="34" t="str">
        <f aca="false">Counts!F1649</f>
        <v>Sep</v>
      </c>
      <c r="D1649" s="35" t="n">
        <f aca="false">IFERROR(Counts!P1649,"")</f>
        <v>8</v>
      </c>
      <c r="E1649" s="36" t="n">
        <f aca="false">IFERROR(Counts!R1649/Counts!Q1649,"")</f>
        <v>0.285714285714286</v>
      </c>
      <c r="F1649" s="36" t="n">
        <f aca="false">IFERROR((Counts!R1649+Counts!V1649+Counts!W1649)/(Counts!Q1649+Counts!V1649+Counts!W1649+Counts!X1649),"")</f>
        <v>0.375</v>
      </c>
      <c r="G1649" s="36" t="n">
        <f aca="false">IFERROR((Counts!R1649+Counts!S1649+2*Counts!T1649+3*Counts!U1649)/Counts!Q1649,"")</f>
        <v>0.714285714285714</v>
      </c>
      <c r="H1649" s="35" t="n">
        <f aca="false">IFERROR(Counts!U1649,"")</f>
        <v>1</v>
      </c>
      <c r="I1649" s="36" t="n">
        <f aca="false">IFERROR(Counts!Z1649/Counts!AA1649,"")</f>
        <v>0.45</v>
      </c>
      <c r="J1649" s="36" t="n">
        <f aca="false">IFERROR(Counts!AB1649/Counts!AA1649,"")</f>
        <v>0.27125</v>
      </c>
      <c r="K1649" s="37" t="n">
        <f aca="false">IFERROR((Counts!AB1649-Counts!Z1649)/Counts!AA1649,"")</f>
        <v>-0.17875</v>
      </c>
      <c r="L1649" s="38" t="n">
        <f aca="false">IFERROR(Counts!Y1649/Counts!P1649,"")</f>
        <v>0.375</v>
      </c>
      <c r="M1649" s="38" t="n">
        <f aca="false">IFERROR(Counts!V1649/Counts!P1649,"")</f>
        <v>0.125</v>
      </c>
      <c r="N1649" s="38" t="n">
        <f aca="false">IFERROR(Counts!AD1649/Counts!AC1649,"")</f>
        <v>0.25</v>
      </c>
      <c r="O1649" s="38" t="n">
        <f aca="false">IFERROR(Counts!AE1649/Counts!AC1649,"")</f>
        <v>0.25</v>
      </c>
      <c r="P1649" s="39" t="n">
        <f aca="false">IFERROR(Counts!AG1649/Counts!AF1649,"")</f>
        <v>80.7</v>
      </c>
      <c r="Q1649" s="38" t="n">
        <f aca="false">IFERROR(Counts!AH1649/Counts!AC1649,"")</f>
        <v>0.5</v>
      </c>
      <c r="R1649" s="38" t="n">
        <f aca="false">IFERROR(Counts!N1649/Counts!M1649,"")</f>
        <v>0.363636363636364</v>
      </c>
      <c r="S1649" s="38" t="n">
        <f aca="false">IFERROR(Counts!K1649/Counts!J1649,"")</f>
        <v>0.533333333333333</v>
      </c>
      <c r="T1649" s="38" t="n">
        <f aca="false">IFERROR(Counts!I1649/Counts!H1649,"")</f>
        <v>0.125</v>
      </c>
      <c r="U1649" s="38" t="n">
        <f aca="false">IFERROR(1-Counts!L1649/Counts!K1649,"")</f>
        <v>1</v>
      </c>
      <c r="V1649" s="39" t="n">
        <f aca="false">IFERROR(Counts!AJ1649/Counts!AI1649,"")</f>
        <v>71.45625</v>
      </c>
      <c r="W1649" s="38" t="n">
        <f aca="false">IFERROR(Counts!AK1649/Counts!AI1649,"")</f>
        <v>0.125</v>
      </c>
      <c r="X1649" s="40" t="n">
        <f aca="false">IFERROR(Counts!O1649,"")</f>
        <v>1.812</v>
      </c>
      <c r="Y1649" s="36" t="n">
        <f aca="false">IFERROR(INDEX('Season Counts'!$Y$2:$Y$740,$AF1649)/INDEX('Season Counts'!$X$2:$X$740,$AF1649),"")</f>
        <v>0.27125</v>
      </c>
      <c r="Z1649" s="37" t="n">
        <f aca="false">IFERROR(J1649-Y1649,"")</f>
        <v>0</v>
      </c>
      <c r="AA1649" s="38" t="n">
        <f aca="false">IFERROR(INDEX('Season Counts'!$K$2:$K$740,$AF1649)/INDEX('Season Counts'!$J$2:$J$740,$AF1649),"")</f>
        <v>0.363636363636364</v>
      </c>
      <c r="AB1649" s="41" t="n">
        <f aca="false">IFERROR(R1649-AA1649,"")</f>
        <v>0</v>
      </c>
      <c r="AC1649" s="39" t="n">
        <f aca="false">IFERROR(INDEX('Season Counts'!$AG$2:$AG$740,$AF1649)/INDEX('Season Counts'!$AF$2:$AF$740,$AF1649),"")</f>
        <v>71.45625</v>
      </c>
      <c r="AD1649" s="40" t="n">
        <f aca="false">IFERROR(V1649-AC1649,"")</f>
        <v>0</v>
      </c>
      <c r="AE1649" s="4" t="str">
        <f aca="false">IF(D1649&lt;Guide!$C$21,"Low PA",IF(TRIM(IF(ISNUMBER(AD1649),IF(N(AD1649)&lt;=-Guide!$C$24,"▼ Bat Speed  ",IF(N(AD1649)&gt;=Guide!$C$24,"▲ Bat Speed  ","")),"")&amp;IF(N(Z1649)&gt;=Guide!$C$22,"▲ Contact  ","")&amp;IF(N(Z1649)&lt;=-Guide!$C$22,"▼ Contact  ","")&amp;IF(N(AB1649)&gt;=Guide!$C$23,"▲ Chase  ","")&amp;IF(N(AB1649)&lt;=-Guide!$C$23,"▼ Chase  ",""))="","Stable",TRIM(IF(ISNUMBER(AD1649),IF(N(AD1649)&lt;=-Guide!$C$24,"▼ Bat Speed  ",IF(N(AD1649)&gt;=Guide!$C$24,"▲ Bat Speed  ","")),"")&amp;IF(N(Z1649)&gt;=Guide!$C$22,"▲ Contact  ","")&amp;IF(N(Z1649)&lt;=-Guide!$C$22,"▼ Contact  ","")&amp;IF(N(AB1649)&gt;=Guide!$C$23,"▲ Chase  ","")&amp;IF(N(AB1649)&lt;=-Guide!$C$23,"▼ Chase  ",""))))</f>
        <v>Low PA</v>
      </c>
      <c r="AF1649" s="35" t="n">
        <f aca="false">MATCH(Counts!A1649,'Season Counts'!$A$2:$A$740,0)</f>
        <v>422</v>
      </c>
    </row>
    <row r="1650" customFormat="false" ht="15" hidden="false" customHeight="false" outlineLevel="0" collapsed="false">
      <c r="A1650" s="34" t="str">
        <f aca="false">Counts!B1650</f>
        <v>MIL</v>
      </c>
      <c r="B1650" s="5" t="str">
        <f aca="false">Counts!C1650</f>
        <v>Braden Shewmake</v>
      </c>
      <c r="C1650" s="34" t="str">
        <f aca="false">Counts!F1650</f>
        <v>Jul</v>
      </c>
      <c r="D1650" s="35" t="n">
        <f aca="false">IFERROR(Counts!P1650,"")</f>
        <v>8</v>
      </c>
      <c r="E1650" s="36" t="n">
        <f aca="false">IFERROR(Counts!R1650/Counts!Q1650,"")</f>
        <v>0.285714285714286</v>
      </c>
      <c r="F1650" s="36" t="n">
        <f aca="false">IFERROR((Counts!R1650+Counts!V1650+Counts!W1650)/(Counts!Q1650+Counts!V1650+Counts!W1650+Counts!X1650),"")</f>
        <v>0.25</v>
      </c>
      <c r="G1650" s="36" t="n">
        <f aca="false">IFERROR((Counts!R1650+Counts!S1650+2*Counts!T1650+3*Counts!U1650)/Counts!Q1650,"")</f>
        <v>0.428571428571429</v>
      </c>
      <c r="H1650" s="35" t="n">
        <f aca="false">IFERROR(Counts!U1650,"")</f>
        <v>0</v>
      </c>
      <c r="I1650" s="36" t="n">
        <f aca="false">IFERROR(Counts!Z1650/Counts!AA1650,"")</f>
        <v>0.26875</v>
      </c>
      <c r="J1650" s="36" t="n">
        <f aca="false">IFERROR(Counts!AB1650/Counts!AA1650,"")</f>
        <v>0.230625</v>
      </c>
      <c r="K1650" s="37" t="n">
        <f aca="false">IFERROR((Counts!AB1650-Counts!Z1650)/Counts!AA1650,"")</f>
        <v>-0.038125</v>
      </c>
      <c r="L1650" s="38" t="n">
        <f aca="false">IFERROR(Counts!Y1650/Counts!P1650,"")</f>
        <v>0.375</v>
      </c>
      <c r="M1650" s="38" t="n">
        <f aca="false">IFERROR(Counts!V1650/Counts!P1650,"")</f>
        <v>0</v>
      </c>
      <c r="N1650" s="38" t="n">
        <f aca="false">IFERROR(Counts!AD1650/Counts!AC1650,"")</f>
        <v>0</v>
      </c>
      <c r="O1650" s="38" t="n">
        <f aca="false">IFERROR(Counts!AE1650/Counts!AC1650,"")</f>
        <v>0.4</v>
      </c>
      <c r="P1650" s="39" t="n">
        <f aca="false">IFERROR(Counts!AG1650/Counts!AF1650,"")</f>
        <v>80.72</v>
      </c>
      <c r="Q1650" s="38" t="n">
        <f aca="false">IFERROR(Counts!AH1650/Counts!AC1650,"")</f>
        <v>0.6</v>
      </c>
      <c r="R1650" s="38" t="n">
        <f aca="false">IFERROR(Counts!N1650/Counts!M1650,"")</f>
        <v>0.538461538461538</v>
      </c>
      <c r="S1650" s="38" t="n">
        <f aca="false">IFERROR(Counts!K1650/Counts!J1650,"")</f>
        <v>0.636363636363636</v>
      </c>
      <c r="T1650" s="38" t="n">
        <f aca="false">IFERROR(Counts!I1650/Counts!H1650,"")</f>
        <v>0.285714285714286</v>
      </c>
      <c r="U1650" s="38" t="n">
        <f aca="false">IFERROR(1-Counts!L1650/Counts!K1650,"")</f>
        <v>0.714285714285714</v>
      </c>
      <c r="V1650" s="39" t="n">
        <f aca="false">IFERROR(Counts!AJ1650/Counts!AI1650,"")</f>
        <v>69.7</v>
      </c>
      <c r="W1650" s="38" t="n">
        <f aca="false">IFERROR(Counts!AK1650/Counts!AI1650,"")</f>
        <v>0</v>
      </c>
      <c r="X1650" s="40" t="n">
        <f aca="false">IFERROR(Counts!O1650,"")</f>
        <v>0.057</v>
      </c>
      <c r="Y1650" s="36" t="n">
        <f aca="false">IFERROR(INDEX('Season Counts'!$Y$2:$Y$740,$AF1650)/INDEX('Season Counts'!$X$2:$X$740,$AF1650),"")</f>
        <v>0.230625</v>
      </c>
      <c r="Z1650" s="37" t="n">
        <f aca="false">IFERROR(J1650-Y1650,"")</f>
        <v>0</v>
      </c>
      <c r="AA1650" s="38" t="n">
        <f aca="false">IFERROR(INDEX('Season Counts'!$K$2:$K$740,$AF1650)/INDEX('Season Counts'!$J$2:$J$740,$AF1650),"")</f>
        <v>0.538461538461538</v>
      </c>
      <c r="AB1650" s="41" t="n">
        <f aca="false">IFERROR(R1650-AA1650,"")</f>
        <v>0</v>
      </c>
      <c r="AC1650" s="39" t="n">
        <f aca="false">IFERROR(INDEX('Season Counts'!$AG$2:$AG$740,$AF1650)/INDEX('Season Counts'!$AF$2:$AF$740,$AF1650),"")</f>
        <v>69.7</v>
      </c>
      <c r="AD1650" s="40" t="n">
        <f aca="false">IFERROR(V1650-AC1650,"")</f>
        <v>0</v>
      </c>
      <c r="AE1650" s="4" t="str">
        <f aca="false">IF(D1650&lt;Guide!$C$21,"Low PA",IF(TRIM(IF(ISNUMBER(AD1650),IF(N(AD1650)&lt;=-Guide!$C$24,"▼ Bat Speed  ",IF(N(AD1650)&gt;=Guide!$C$24,"▲ Bat Speed  ","")),"")&amp;IF(N(Z1650)&gt;=Guide!$C$22,"▲ Contact  ","")&amp;IF(N(Z1650)&lt;=-Guide!$C$22,"▼ Contact  ","")&amp;IF(N(AB1650)&gt;=Guide!$C$23,"▲ Chase  ","")&amp;IF(N(AB1650)&lt;=-Guide!$C$23,"▼ Chase  ",""))="","Stable",TRIM(IF(ISNUMBER(AD1650),IF(N(AD1650)&lt;=-Guide!$C$24,"▼ Bat Speed  ",IF(N(AD1650)&gt;=Guide!$C$24,"▲ Bat Speed  ","")),"")&amp;IF(N(Z1650)&gt;=Guide!$C$22,"▲ Contact  ","")&amp;IF(N(Z1650)&lt;=-Guide!$C$22,"▼ Contact  ","")&amp;IF(N(AB1650)&gt;=Guide!$C$23,"▲ Chase  ","")&amp;IF(N(AB1650)&lt;=-Guide!$C$23,"▼ Chase  ",""))))</f>
        <v>Low PA</v>
      </c>
      <c r="AF1650" s="35" t="n">
        <f aca="false">MATCH(Counts!A1650,'Season Counts'!$A$2:$A$740,0)</f>
        <v>423</v>
      </c>
    </row>
    <row r="1651" customFormat="false" ht="15" hidden="false" customHeight="false" outlineLevel="0" collapsed="false">
      <c r="A1651" s="34" t="str">
        <f aca="false">Counts!B1651</f>
        <v>MIL</v>
      </c>
      <c r="B1651" s="5" t="str">
        <f aca="false">Counts!C1651</f>
        <v>Jihwan Bae</v>
      </c>
      <c r="C1651" s="34" t="str">
        <f aca="false">Counts!F1651</f>
        <v>Aug</v>
      </c>
      <c r="D1651" s="35" t="n">
        <f aca="false">IFERROR(Counts!P1651,"")</f>
        <v>4</v>
      </c>
      <c r="E1651" s="36" t="n">
        <f aca="false">IFERROR(Counts!R1651/Counts!Q1651,"")</f>
        <v>0.5</v>
      </c>
      <c r="F1651" s="36" t="n">
        <f aca="false">IFERROR((Counts!R1651+Counts!V1651+Counts!W1651)/(Counts!Q1651+Counts!V1651+Counts!W1651+Counts!X1651),"")</f>
        <v>0.666666666666667</v>
      </c>
      <c r="G1651" s="36" t="n">
        <f aca="false">IFERROR((Counts!R1651+Counts!S1651+2*Counts!T1651+3*Counts!U1651)/Counts!Q1651,"")</f>
        <v>0.5</v>
      </c>
      <c r="H1651" s="35" t="n">
        <f aca="false">IFERROR(Counts!U1651,"")</f>
        <v>0</v>
      </c>
      <c r="I1651" s="36" t="n">
        <f aca="false">IFERROR(Counts!Z1651/Counts!AA1651,"")</f>
        <v>0.533333333333333</v>
      </c>
      <c r="J1651" s="36" t="n">
        <f aca="false">IFERROR(Counts!AB1651/Counts!AA1651,"")</f>
        <v>0.361</v>
      </c>
      <c r="K1651" s="37" t="n">
        <f aca="false">IFERROR((Counts!AB1651-Counts!Z1651)/Counts!AA1651,"")</f>
        <v>-0.172333333333333</v>
      </c>
      <c r="L1651" s="38" t="n">
        <f aca="false">IFERROR(Counts!Y1651/Counts!P1651,"")</f>
        <v>0.25</v>
      </c>
      <c r="M1651" s="38" t="n">
        <f aca="false">IFERROR(Counts!V1651/Counts!P1651,"")</f>
        <v>0</v>
      </c>
      <c r="N1651" s="38" t="n">
        <f aca="false">IFERROR(Counts!AD1651/Counts!AC1651,"")</f>
        <v>0</v>
      </c>
      <c r="O1651" s="38" t="n">
        <f aca="false">IFERROR(Counts!AE1651/Counts!AC1651,"")</f>
        <v>0</v>
      </c>
      <c r="P1651" s="39" t="n">
        <f aca="false">IFERROR(Counts!AG1651/Counts!AF1651,"")</f>
        <v>29.8</v>
      </c>
      <c r="Q1651" s="38" t="n">
        <f aca="false">IFERROR(Counts!AH1651/Counts!AC1651,"")</f>
        <v>0</v>
      </c>
      <c r="R1651" s="38" t="n">
        <f aca="false">IFERROR(Counts!N1651/Counts!M1651,"")</f>
        <v>0.5</v>
      </c>
      <c r="S1651" s="38" t="n">
        <f aca="false">IFERROR(Counts!K1651/Counts!J1651,"")</f>
        <v>0.666666666666667</v>
      </c>
      <c r="T1651" s="38" t="n">
        <f aca="false">IFERROR(Counts!I1651/Counts!H1651,"")</f>
        <v>0.285714285714286</v>
      </c>
      <c r="U1651" s="38" t="n">
        <f aca="false">IFERROR(1-Counts!L1651/Counts!K1651,"")</f>
        <v>1</v>
      </c>
      <c r="V1651" s="39" t="n">
        <f aca="false">IFERROR(Counts!AJ1651/Counts!AI1651,"")</f>
        <v>59</v>
      </c>
      <c r="W1651" s="38" t="n">
        <f aca="false">IFERROR(Counts!AK1651/Counts!AI1651,"")</f>
        <v>0</v>
      </c>
      <c r="X1651" s="40" t="n">
        <f aca="false">IFERROR(Counts!O1651,"")</f>
        <v>0.074</v>
      </c>
      <c r="Y1651" s="36" t="n">
        <f aca="false">IFERROR(INDEX('Season Counts'!$Y$2:$Y$740,$AF1651)/INDEX('Season Counts'!$X$2:$X$740,$AF1651),"")</f>
        <v>0.361</v>
      </c>
      <c r="Z1651" s="37" t="n">
        <f aca="false">IFERROR(J1651-Y1651,"")</f>
        <v>0</v>
      </c>
      <c r="AA1651" s="38" t="n">
        <f aca="false">IFERROR(INDEX('Season Counts'!$K$2:$K$740,$AF1651)/INDEX('Season Counts'!$J$2:$J$740,$AF1651),"")</f>
        <v>0.5</v>
      </c>
      <c r="AB1651" s="41" t="n">
        <f aca="false">IFERROR(R1651-AA1651,"")</f>
        <v>0</v>
      </c>
      <c r="AC1651" s="39" t="n">
        <f aca="false">IFERROR(INDEX('Season Counts'!$AG$2:$AG$740,$AF1651)/INDEX('Season Counts'!$AF$2:$AF$740,$AF1651),"")</f>
        <v>59</v>
      </c>
      <c r="AD1651" s="40" t="n">
        <f aca="false">IFERROR(V1651-AC1651,"")</f>
        <v>0</v>
      </c>
      <c r="AE1651" s="4" t="str">
        <f aca="false">IF(D1651&lt;Guide!$C$21,"Low PA",IF(TRIM(IF(ISNUMBER(AD1651),IF(N(AD1651)&lt;=-Guide!$C$24,"▼ Bat Speed  ",IF(N(AD1651)&gt;=Guide!$C$24,"▲ Bat Speed  ","")),"")&amp;IF(N(Z1651)&gt;=Guide!$C$22,"▲ Contact  ","")&amp;IF(N(Z1651)&lt;=-Guide!$C$22,"▼ Contact  ","")&amp;IF(N(AB1651)&gt;=Guide!$C$23,"▲ Chase  ","")&amp;IF(N(AB1651)&lt;=-Guide!$C$23,"▼ Chase  ",""))="","Stable",TRIM(IF(ISNUMBER(AD1651),IF(N(AD1651)&lt;=-Guide!$C$24,"▼ Bat Speed  ",IF(N(AD1651)&gt;=Guide!$C$24,"▲ Bat Speed  ","")),"")&amp;IF(N(Z1651)&gt;=Guide!$C$22,"▲ Contact  ","")&amp;IF(N(Z1651)&lt;=-Guide!$C$22,"▼ Contact  ","")&amp;IF(N(AB1651)&gt;=Guide!$C$23,"▲ Chase  ","")&amp;IF(N(AB1651)&lt;=-Guide!$C$23,"▼ Chase  ",""))))</f>
        <v>Low PA</v>
      </c>
      <c r="AF1651" s="35" t="n">
        <f aca="false">MATCH(Counts!A1651,'Season Counts'!$A$2:$A$740,0)</f>
        <v>424</v>
      </c>
    </row>
    <row r="1652" customFormat="false" ht="15" hidden="false" customHeight="false" outlineLevel="0" collapsed="false">
      <c r="A1652" s="34" t="str">
        <f aca="false">Counts!B1652</f>
        <v>MIL</v>
      </c>
      <c r="B1652" s="5" t="str">
        <f aca="false">Counts!C1652</f>
        <v>Jeferson Quero</v>
      </c>
      <c r="C1652" s="34" t="str">
        <f aca="false">Counts!F1652</f>
        <v>Mar-Apr</v>
      </c>
      <c r="D1652" s="35" t="n">
        <f aca="false">IFERROR(Counts!P1652,"")</f>
        <v>2</v>
      </c>
      <c r="E1652" s="36" t="n">
        <f aca="false">IFERROR(Counts!R1652/Counts!Q1652,"")</f>
        <v>0</v>
      </c>
      <c r="F1652" s="36" t="n">
        <f aca="false">IFERROR((Counts!R1652+Counts!V1652+Counts!W1652)/(Counts!Q1652+Counts!V1652+Counts!W1652+Counts!X1652),"")</f>
        <v>0.5</v>
      </c>
      <c r="G1652" s="36" t="n">
        <f aca="false">IFERROR((Counts!R1652+Counts!S1652+2*Counts!T1652+3*Counts!U1652)/Counts!Q1652,"")</f>
        <v>0</v>
      </c>
      <c r="H1652" s="35" t="n">
        <f aca="false">IFERROR(Counts!U1652,"")</f>
        <v>0</v>
      </c>
      <c r="I1652" s="36" t="n">
        <f aca="false">IFERROR(Counts!Z1652/Counts!AA1652,"")</f>
        <v>0.35</v>
      </c>
      <c r="J1652" s="36" t="n">
        <f aca="false">IFERROR(Counts!AB1652/Counts!AA1652,"")</f>
        <v>0.4945</v>
      </c>
      <c r="K1652" s="37" t="n">
        <f aca="false">IFERROR((Counts!AB1652-Counts!Z1652)/Counts!AA1652,"")</f>
        <v>0.1445</v>
      </c>
      <c r="L1652" s="38" t="n">
        <f aca="false">IFERROR(Counts!Y1652/Counts!P1652,"")</f>
        <v>0</v>
      </c>
      <c r="M1652" s="38" t="n">
        <f aca="false">IFERROR(Counts!V1652/Counts!P1652,"")</f>
        <v>0.5</v>
      </c>
      <c r="N1652" s="38" t="n">
        <f aca="false">IFERROR(Counts!AD1652/Counts!AC1652,"")</f>
        <v>0</v>
      </c>
      <c r="O1652" s="38" t="n">
        <f aca="false">IFERROR(Counts!AE1652/Counts!AC1652,"")</f>
        <v>0</v>
      </c>
      <c r="P1652" s="39" t="n">
        <f aca="false">IFERROR(Counts!AG1652/Counts!AF1652,"")</f>
        <v>85.6</v>
      </c>
      <c r="Q1652" s="38" t="n">
        <f aca="false">IFERROR(Counts!AH1652/Counts!AC1652,"")</f>
        <v>0</v>
      </c>
      <c r="R1652" s="38" t="n">
        <f aca="false">IFERROR(Counts!N1652/Counts!M1652,"")</f>
        <v>0.285714285714286</v>
      </c>
      <c r="S1652" s="38" t="n">
        <f aca="false">IFERROR(Counts!K1652/Counts!J1652,"")</f>
        <v>0</v>
      </c>
      <c r="T1652" s="38" t="n">
        <f aca="false">IFERROR(Counts!I1652/Counts!H1652,"")</f>
        <v>0.5</v>
      </c>
      <c r="U1652" s="38" t="str">
        <f aca="false">IFERROR(1-Counts!L1652/Counts!K1652,"")</f>
        <v/>
      </c>
      <c r="V1652" s="39" t="n">
        <f aca="false">IFERROR(Counts!AJ1652/Counts!AI1652,"")</f>
        <v>72.2</v>
      </c>
      <c r="W1652" s="38" t="n">
        <f aca="false">IFERROR(Counts!AK1652/Counts!AI1652,"")</f>
        <v>0</v>
      </c>
      <c r="X1652" s="40" t="n">
        <f aca="false">IFERROR(Counts!O1652,"")</f>
        <v>0.095</v>
      </c>
      <c r="Y1652" s="36" t="n">
        <f aca="false">IFERROR(INDEX('Season Counts'!$Y$2:$Y$740,$AF1652)/INDEX('Season Counts'!$X$2:$X$740,$AF1652),"")</f>
        <v>0.4945</v>
      </c>
      <c r="Z1652" s="37" t="n">
        <f aca="false">IFERROR(J1652-Y1652,"")</f>
        <v>0</v>
      </c>
      <c r="AA1652" s="38" t="n">
        <f aca="false">IFERROR(INDEX('Season Counts'!$K$2:$K$740,$AF1652)/INDEX('Season Counts'!$J$2:$J$740,$AF1652),"")</f>
        <v>0.285714285714286</v>
      </c>
      <c r="AB1652" s="41" t="n">
        <f aca="false">IFERROR(R1652-AA1652,"")</f>
        <v>0</v>
      </c>
      <c r="AC1652" s="39" t="n">
        <f aca="false">IFERROR(INDEX('Season Counts'!$AG$2:$AG$740,$AF1652)/INDEX('Season Counts'!$AF$2:$AF$740,$AF1652),"")</f>
        <v>72.2</v>
      </c>
      <c r="AD1652" s="40" t="n">
        <f aca="false">IFERROR(V1652-AC1652,"")</f>
        <v>0</v>
      </c>
      <c r="AE1652" s="4" t="str">
        <f aca="false">IF(D1652&lt;Guide!$C$21,"Low PA",IF(TRIM(IF(ISNUMBER(AD1652),IF(N(AD1652)&lt;=-Guide!$C$24,"▼ Bat Speed  ",IF(N(AD1652)&gt;=Guide!$C$24,"▲ Bat Speed  ","")),"")&amp;IF(N(Z1652)&gt;=Guide!$C$22,"▲ Contact  ","")&amp;IF(N(Z1652)&lt;=-Guide!$C$22,"▼ Contact  ","")&amp;IF(N(AB1652)&gt;=Guide!$C$23,"▲ Chase  ","")&amp;IF(N(AB1652)&lt;=-Guide!$C$23,"▼ Chase  ",""))="","Stable",TRIM(IF(ISNUMBER(AD1652),IF(N(AD1652)&lt;=-Guide!$C$24,"▼ Bat Speed  ",IF(N(AD1652)&gt;=Guide!$C$24,"▲ Bat Speed  ","")),"")&amp;IF(N(Z1652)&gt;=Guide!$C$22,"▲ Contact  ","")&amp;IF(N(Z1652)&lt;=-Guide!$C$22,"▼ Contact  ","")&amp;IF(N(AB1652)&gt;=Guide!$C$23,"▲ Chase  ","")&amp;IF(N(AB1652)&lt;=-Guide!$C$23,"▼ Chase  ",""))))</f>
        <v>Low PA</v>
      </c>
      <c r="AF1652" s="35" t="n">
        <f aca="false">MATCH(Counts!A1652,'Season Counts'!$A$2:$A$740,0)</f>
        <v>425</v>
      </c>
    </row>
    <row r="1653" customFormat="false" ht="15" hidden="false" customHeight="false" outlineLevel="0" collapsed="false">
      <c r="A1653" s="34" t="str">
        <f aca="false">Counts!B1653</f>
        <v>MIN</v>
      </c>
      <c r="B1653" s="5" t="str">
        <f aca="false">Counts!C1653</f>
        <v>Brooks Lee</v>
      </c>
      <c r="C1653" s="34" t="str">
        <f aca="false">Counts!F1653</f>
        <v>Mar-Apr</v>
      </c>
      <c r="D1653" s="35" t="n">
        <f aca="false">IFERROR(Counts!P1653,"")</f>
        <v>108</v>
      </c>
      <c r="E1653" s="36" t="n">
        <f aca="false">IFERROR(Counts!R1653/Counts!Q1653,"")</f>
        <v>0.242424242424242</v>
      </c>
      <c r="F1653" s="36" t="n">
        <f aca="false">IFERROR((Counts!R1653+Counts!V1653+Counts!W1653)/(Counts!Q1653+Counts!V1653+Counts!W1653+Counts!X1653),"")</f>
        <v>0.305555555555556</v>
      </c>
      <c r="G1653" s="36" t="n">
        <f aca="false">IFERROR((Counts!R1653+Counts!S1653+2*Counts!T1653+3*Counts!U1653)/Counts!Q1653,"")</f>
        <v>0.414141414141414</v>
      </c>
      <c r="H1653" s="35" t="n">
        <f aca="false">IFERROR(Counts!U1653,"")</f>
        <v>5</v>
      </c>
      <c r="I1653" s="36" t="n">
        <f aca="false">IFERROR(Counts!Z1653/Counts!AA1653,"")</f>
        <v>0.315740740740741</v>
      </c>
      <c r="J1653" s="36" t="n">
        <f aca="false">IFERROR(Counts!AB1653/Counts!AA1653,"")</f>
        <v>0.272694444444444</v>
      </c>
      <c r="K1653" s="37" t="n">
        <f aca="false">IFERROR((Counts!AB1653-Counts!Z1653)/Counts!AA1653,"")</f>
        <v>-0.0430462962962963</v>
      </c>
      <c r="L1653" s="38" t="n">
        <f aca="false">IFERROR(Counts!Y1653/Counts!P1653,"")</f>
        <v>0.185185185185185</v>
      </c>
      <c r="M1653" s="38" t="n">
        <f aca="false">IFERROR(Counts!V1653/Counts!P1653,"")</f>
        <v>0.0740740740740741</v>
      </c>
      <c r="N1653" s="38" t="n">
        <f aca="false">IFERROR(Counts!AD1653/Counts!AC1653,"")</f>
        <v>0.0506329113924051</v>
      </c>
      <c r="O1653" s="38" t="n">
        <f aca="false">IFERROR(Counts!AE1653/Counts!AC1653,"")</f>
        <v>0.341772151898734</v>
      </c>
      <c r="P1653" s="39" t="n">
        <f aca="false">IFERROR(Counts!AG1653/Counts!AF1653,"")</f>
        <v>87.6303797468354</v>
      </c>
      <c r="Q1653" s="38" t="n">
        <f aca="false">IFERROR(Counts!AH1653/Counts!AC1653,"")</f>
        <v>0.341772151898734</v>
      </c>
      <c r="R1653" s="38" t="n">
        <f aca="false">IFERROR(Counts!N1653/Counts!M1653,"")</f>
        <v>0.334745762711864</v>
      </c>
      <c r="S1653" s="38" t="n">
        <f aca="false">IFERROR(Counts!K1653/Counts!J1653,"")</f>
        <v>0.708542713567839</v>
      </c>
      <c r="T1653" s="38" t="n">
        <f aca="false">IFERROR(Counts!I1653/Counts!H1653,"")</f>
        <v>0.204545454545455</v>
      </c>
      <c r="U1653" s="38" t="n">
        <f aca="false">IFERROR(1-Counts!L1653/Counts!K1653,"")</f>
        <v>0.886524822695036</v>
      </c>
      <c r="V1653" s="39" t="n">
        <f aca="false">IFERROR(Counts!AJ1653/Counts!AI1653,"")</f>
        <v>70.1031746031746</v>
      </c>
      <c r="W1653" s="38" t="n">
        <f aca="false">IFERROR(Counts!AK1653/Counts!AI1653,"")</f>
        <v>0.100529100529101</v>
      </c>
      <c r="X1653" s="40" t="n">
        <f aca="false">IFERROR(Counts!O1653,"")</f>
        <v>0.915</v>
      </c>
      <c r="Y1653" s="36" t="n">
        <f aca="false">IFERROR(INDEX('Season Counts'!$Y$2:$Y$740,$AF1653)/INDEX('Season Counts'!$X$2:$X$740,$AF1653),"")</f>
        <v>0.280721780604134</v>
      </c>
      <c r="Z1653" s="37" t="n">
        <f aca="false">IFERROR(J1653-Y1653,"")</f>
        <v>-0.00802733615968909</v>
      </c>
      <c r="AA1653" s="38" t="n">
        <f aca="false">IFERROR(INDEX('Season Counts'!$K$2:$K$740,$AF1653)/INDEX('Season Counts'!$J$2:$J$740,$AF1653),"")</f>
        <v>0.350722311396469</v>
      </c>
      <c r="AB1653" s="41" t="n">
        <f aca="false">IFERROR(R1653-AA1653,"")</f>
        <v>-0.0159765486846043</v>
      </c>
      <c r="AC1653" s="39" t="n">
        <f aca="false">IFERROR(INDEX('Season Counts'!$AG$2:$AG$740,$AF1653)/INDEX('Season Counts'!$AF$2:$AF$740,$AF1653),"")</f>
        <v>70.2174152153987</v>
      </c>
      <c r="AD1653" s="40" t="n">
        <f aca="false">IFERROR(V1653-AC1653,"")</f>
        <v>-0.114240612224108</v>
      </c>
      <c r="AE1653" s="4" t="str">
        <f aca="false">IF(D1653&lt;Guide!$C$21,"Low PA",IF(TRIM(IF(ISNUMBER(AD1653),IF(N(AD1653)&lt;=-Guide!$C$24,"▼ Bat Speed  ",IF(N(AD1653)&gt;=Guide!$C$24,"▲ Bat Speed  ","")),"")&amp;IF(N(Z1653)&gt;=Guide!$C$22,"▲ Contact  ","")&amp;IF(N(Z1653)&lt;=-Guide!$C$22,"▼ Contact  ","")&amp;IF(N(AB1653)&gt;=Guide!$C$23,"▲ Chase  ","")&amp;IF(N(AB1653)&lt;=-Guide!$C$23,"▼ Chase  ",""))="","Stable",TRIM(IF(ISNUMBER(AD1653),IF(N(AD1653)&lt;=-Guide!$C$24,"▼ Bat Speed  ",IF(N(AD1653)&gt;=Guide!$C$24,"▲ Bat Speed  ","")),"")&amp;IF(N(Z1653)&gt;=Guide!$C$22,"▲ Contact  ","")&amp;IF(N(Z1653)&lt;=-Guide!$C$22,"▼ Contact  ","")&amp;IF(N(AB1653)&gt;=Guide!$C$23,"▲ Chase  ","")&amp;IF(N(AB1653)&lt;=-Guide!$C$23,"▼ Chase  ",""))))</f>
        <v>Stable</v>
      </c>
      <c r="AF1653" s="35" t="n">
        <f aca="false">MATCH(Counts!A1653,'Season Counts'!$A$2:$A$740,0)</f>
        <v>426</v>
      </c>
    </row>
    <row r="1654" customFormat="false" ht="15" hidden="false" customHeight="false" outlineLevel="0" collapsed="false">
      <c r="A1654" s="34" t="str">
        <f aca="false">Counts!B1654</f>
        <v>MIN</v>
      </c>
      <c r="B1654" s="5" t="str">
        <f aca="false">Counts!C1654</f>
        <v>Brooks Lee</v>
      </c>
      <c r="C1654" s="34" t="str">
        <f aca="false">Counts!F1654</f>
        <v>May</v>
      </c>
      <c r="D1654" s="35" t="n">
        <f aca="false">IFERROR(Counts!P1654,"")</f>
        <v>109</v>
      </c>
      <c r="E1654" s="36" t="n">
        <f aca="false">IFERROR(Counts!R1654/Counts!Q1654,"")</f>
        <v>0.267326732673267</v>
      </c>
      <c r="F1654" s="36" t="n">
        <f aca="false">IFERROR((Counts!R1654+Counts!V1654+Counts!W1654)/(Counts!Q1654+Counts!V1654+Counts!W1654+Counts!X1654),"")</f>
        <v>0.314814814814815</v>
      </c>
      <c r="G1654" s="36" t="n">
        <f aca="false">IFERROR((Counts!R1654+Counts!S1654+2*Counts!T1654+3*Counts!U1654)/Counts!Q1654,"")</f>
        <v>0.445544554455446</v>
      </c>
      <c r="H1654" s="35" t="n">
        <f aca="false">IFERROR(Counts!U1654,"")</f>
        <v>3</v>
      </c>
      <c r="I1654" s="36" t="n">
        <f aca="false">IFERROR(Counts!Z1654/Counts!AA1654,"")</f>
        <v>0.330092592592593</v>
      </c>
      <c r="J1654" s="36" t="n">
        <f aca="false">IFERROR(Counts!AB1654/Counts!AA1654,"")</f>
        <v>0.269435185185185</v>
      </c>
      <c r="K1654" s="37" t="n">
        <f aca="false">IFERROR((Counts!AB1654-Counts!Z1654)/Counts!AA1654,"")</f>
        <v>-0.0606574074074074</v>
      </c>
      <c r="L1654" s="38" t="n">
        <f aca="false">IFERROR(Counts!Y1654/Counts!P1654,"")</f>
        <v>0.18348623853211</v>
      </c>
      <c r="M1654" s="38" t="n">
        <f aca="false">IFERROR(Counts!V1654/Counts!P1654,"")</f>
        <v>0.055045871559633</v>
      </c>
      <c r="N1654" s="38" t="n">
        <f aca="false">IFERROR(Counts!AD1654/Counts!AC1654,"")</f>
        <v>0.0609756097560976</v>
      </c>
      <c r="O1654" s="38" t="n">
        <f aca="false">IFERROR(Counts!AE1654/Counts!AC1654,"")</f>
        <v>0.24390243902439</v>
      </c>
      <c r="P1654" s="39" t="n">
        <f aca="false">IFERROR(Counts!AG1654/Counts!AF1654,"")</f>
        <v>84.1024390243902</v>
      </c>
      <c r="Q1654" s="38" t="n">
        <f aca="false">IFERROR(Counts!AH1654/Counts!AC1654,"")</f>
        <v>0.341463414634146</v>
      </c>
      <c r="R1654" s="38" t="n">
        <f aca="false">IFERROR(Counts!N1654/Counts!M1654,"")</f>
        <v>0.371428571428571</v>
      </c>
      <c r="S1654" s="38" t="n">
        <f aca="false">IFERROR(Counts!K1654/Counts!J1654,"")</f>
        <v>0.7</v>
      </c>
      <c r="T1654" s="38" t="n">
        <f aca="false">IFERROR(Counts!I1654/Counts!H1654,"")</f>
        <v>0.192660550458716</v>
      </c>
      <c r="U1654" s="38" t="n">
        <f aca="false">IFERROR(1-Counts!L1654/Counts!K1654,"")</f>
        <v>0.892857142857143</v>
      </c>
      <c r="V1654" s="39" t="n">
        <f aca="false">IFERROR(Counts!AJ1654/Counts!AI1654,"")</f>
        <v>69.7473404255319</v>
      </c>
      <c r="W1654" s="38" t="n">
        <f aca="false">IFERROR(Counts!AK1654/Counts!AI1654,"")</f>
        <v>0.0638297872340426</v>
      </c>
      <c r="X1654" s="40" t="n">
        <f aca="false">IFERROR(Counts!O1654,"")</f>
        <v>4.017</v>
      </c>
      <c r="Y1654" s="36" t="n">
        <f aca="false">IFERROR(INDEX('Season Counts'!$Y$2:$Y$740,$AF1654)/INDEX('Season Counts'!$X$2:$X$740,$AF1654),"")</f>
        <v>0.280721780604134</v>
      </c>
      <c r="Z1654" s="37" t="n">
        <f aca="false">IFERROR(J1654-Y1654,"")</f>
        <v>-0.0112865954189484</v>
      </c>
      <c r="AA1654" s="38" t="n">
        <f aca="false">IFERROR(INDEX('Season Counts'!$K$2:$K$740,$AF1654)/INDEX('Season Counts'!$J$2:$J$740,$AF1654),"")</f>
        <v>0.350722311396469</v>
      </c>
      <c r="AB1654" s="41" t="n">
        <f aca="false">IFERROR(R1654-AA1654,"")</f>
        <v>0.0207062600321027</v>
      </c>
      <c r="AC1654" s="39" t="n">
        <f aca="false">IFERROR(INDEX('Season Counts'!$AG$2:$AG$740,$AF1654)/INDEX('Season Counts'!$AF$2:$AF$740,$AF1654),"")</f>
        <v>70.2174152153987</v>
      </c>
      <c r="AD1654" s="40" t="n">
        <f aca="false">IFERROR(V1654-AC1654,"")</f>
        <v>-0.4700747898668</v>
      </c>
      <c r="AE1654" s="4" t="str">
        <f aca="false">IF(D1654&lt;Guide!$C$21,"Low PA",IF(TRIM(IF(ISNUMBER(AD1654),IF(N(AD1654)&lt;=-Guide!$C$24,"▼ Bat Speed  ",IF(N(AD1654)&gt;=Guide!$C$24,"▲ Bat Speed  ","")),"")&amp;IF(N(Z1654)&gt;=Guide!$C$22,"▲ Contact  ","")&amp;IF(N(Z1654)&lt;=-Guide!$C$22,"▼ Contact  ","")&amp;IF(N(AB1654)&gt;=Guide!$C$23,"▲ Chase  ","")&amp;IF(N(AB1654)&lt;=-Guide!$C$23,"▼ Chase  ",""))="","Stable",TRIM(IF(ISNUMBER(AD1654),IF(N(AD1654)&lt;=-Guide!$C$24,"▼ Bat Speed  ",IF(N(AD1654)&gt;=Guide!$C$24,"▲ Bat Speed  ","")),"")&amp;IF(N(Z1654)&gt;=Guide!$C$22,"▲ Contact  ","")&amp;IF(N(Z1654)&lt;=-Guide!$C$22,"▼ Contact  ","")&amp;IF(N(AB1654)&gt;=Guide!$C$23,"▲ Chase  ","")&amp;IF(N(AB1654)&lt;=-Guide!$C$23,"▼ Chase  ",""))))</f>
        <v>Stable</v>
      </c>
      <c r="AF1654" s="35" t="n">
        <f aca="false">MATCH(Counts!A1654,'Season Counts'!$A$2:$A$740,0)</f>
        <v>426</v>
      </c>
    </row>
    <row r="1655" customFormat="false" ht="15" hidden="false" customHeight="false" outlineLevel="0" collapsed="false">
      <c r="A1655" s="34" t="str">
        <f aca="false">Counts!B1655</f>
        <v>MIN</v>
      </c>
      <c r="B1655" s="5" t="str">
        <f aca="false">Counts!C1655</f>
        <v>Brooks Lee</v>
      </c>
      <c r="C1655" s="34" t="str">
        <f aca="false">Counts!F1655</f>
        <v>Jun</v>
      </c>
      <c r="D1655" s="35" t="n">
        <f aca="false">IFERROR(Counts!P1655,"")</f>
        <v>112</v>
      </c>
      <c r="E1655" s="36" t="n">
        <f aca="false">IFERROR(Counts!R1655/Counts!Q1655,"")</f>
        <v>0.242718446601942</v>
      </c>
      <c r="F1655" s="36" t="n">
        <f aca="false">IFERROR((Counts!R1655+Counts!V1655+Counts!W1655)/(Counts!Q1655+Counts!V1655+Counts!W1655+Counts!X1655),"")</f>
        <v>0.294642857142857</v>
      </c>
      <c r="G1655" s="36" t="n">
        <f aca="false">IFERROR((Counts!R1655+Counts!S1655+2*Counts!T1655+3*Counts!U1655)/Counts!Q1655,"")</f>
        <v>0.466019417475728</v>
      </c>
      <c r="H1655" s="35" t="n">
        <f aca="false">IFERROR(Counts!U1655,"")</f>
        <v>6</v>
      </c>
      <c r="I1655" s="36" t="n">
        <f aca="false">IFERROR(Counts!Z1655/Counts!AA1655,"")</f>
        <v>0.325446428571429</v>
      </c>
      <c r="J1655" s="36" t="n">
        <f aca="false">IFERROR(Counts!AB1655/Counts!AA1655,"")</f>
        <v>0.290714285714286</v>
      </c>
      <c r="K1655" s="37" t="n">
        <f aca="false">IFERROR((Counts!AB1655-Counts!Z1655)/Counts!AA1655,"")</f>
        <v>-0.0347321428571429</v>
      </c>
      <c r="L1655" s="38" t="n">
        <f aca="false">IFERROR(Counts!Y1655/Counts!P1655,"")</f>
        <v>0.0982142857142857</v>
      </c>
      <c r="M1655" s="38" t="n">
        <f aca="false">IFERROR(Counts!V1655/Counts!P1655,"")</f>
        <v>0.0714285714285714</v>
      </c>
      <c r="N1655" s="38" t="n">
        <f aca="false">IFERROR(Counts!AD1655/Counts!AC1655,"")</f>
        <v>0.021505376344086</v>
      </c>
      <c r="O1655" s="38" t="n">
        <f aca="false">IFERROR(Counts!AE1655/Counts!AC1655,"")</f>
        <v>0.344086021505376</v>
      </c>
      <c r="P1655" s="39" t="n">
        <f aca="false">IFERROR(Counts!AG1655/Counts!AF1655,"")</f>
        <v>89.7817204301075</v>
      </c>
      <c r="Q1655" s="38" t="n">
        <f aca="false">IFERROR(Counts!AH1655/Counts!AC1655,"")</f>
        <v>0.344086021505376</v>
      </c>
      <c r="R1655" s="38" t="n">
        <f aca="false">IFERROR(Counts!N1655/Counts!M1655,"")</f>
        <v>0.272727272727273</v>
      </c>
      <c r="S1655" s="38" t="n">
        <f aca="false">IFERROR(Counts!K1655/Counts!J1655,"")</f>
        <v>0.748768472906404</v>
      </c>
      <c r="T1655" s="38" t="n">
        <f aca="false">IFERROR(Counts!I1655/Counts!H1655,"")</f>
        <v>0.15</v>
      </c>
      <c r="U1655" s="38" t="n">
        <f aca="false">IFERROR(1-Counts!L1655/Counts!K1655,"")</f>
        <v>0.927631578947368</v>
      </c>
      <c r="V1655" s="39" t="n">
        <f aca="false">IFERROR(Counts!AJ1655/Counts!AI1655,"")</f>
        <v>71.0712643678161</v>
      </c>
      <c r="W1655" s="38" t="n">
        <f aca="false">IFERROR(Counts!AK1655/Counts!AI1655,"")</f>
        <v>0.0977011494252874</v>
      </c>
      <c r="X1655" s="40" t="n">
        <f aca="false">IFERROR(Counts!O1655,"")</f>
        <v>-0.465</v>
      </c>
      <c r="Y1655" s="36" t="n">
        <f aca="false">IFERROR(INDEX('Season Counts'!$Y$2:$Y$740,$AF1655)/INDEX('Season Counts'!$X$2:$X$740,$AF1655),"")</f>
        <v>0.280721780604134</v>
      </c>
      <c r="Z1655" s="37" t="n">
        <f aca="false">IFERROR(J1655-Y1655,"")</f>
        <v>0.00999250511015221</v>
      </c>
      <c r="AA1655" s="38" t="n">
        <f aca="false">IFERROR(INDEX('Season Counts'!$K$2:$K$740,$AF1655)/INDEX('Season Counts'!$J$2:$J$740,$AF1655),"")</f>
        <v>0.350722311396469</v>
      </c>
      <c r="AB1655" s="41" t="n">
        <f aca="false">IFERROR(R1655-AA1655,"")</f>
        <v>-0.077995038669196</v>
      </c>
      <c r="AC1655" s="39" t="n">
        <f aca="false">IFERROR(INDEX('Season Counts'!$AG$2:$AG$740,$AF1655)/INDEX('Season Counts'!$AF$2:$AF$740,$AF1655),"")</f>
        <v>70.2174152153987</v>
      </c>
      <c r="AD1655" s="40" t="n">
        <f aca="false">IFERROR(V1655-AC1655,"")</f>
        <v>0.853849152417368</v>
      </c>
      <c r="AE1655" s="4" t="str">
        <f aca="false">IF(D1655&lt;Guide!$C$21,"Low PA",IF(TRIM(IF(ISNUMBER(AD1655),IF(N(AD1655)&lt;=-Guide!$C$24,"▼ Bat Speed  ",IF(N(AD1655)&gt;=Guide!$C$24,"▲ Bat Speed  ","")),"")&amp;IF(N(Z1655)&gt;=Guide!$C$22,"▲ Contact  ","")&amp;IF(N(Z1655)&lt;=-Guide!$C$22,"▼ Contact  ","")&amp;IF(N(AB1655)&gt;=Guide!$C$23,"▲ Chase  ","")&amp;IF(N(AB1655)&lt;=-Guide!$C$23,"▼ Chase  ",""))="","Stable",TRIM(IF(ISNUMBER(AD1655),IF(N(AD1655)&lt;=-Guide!$C$24,"▼ Bat Speed  ",IF(N(AD1655)&gt;=Guide!$C$24,"▲ Bat Speed  ","")),"")&amp;IF(N(Z1655)&gt;=Guide!$C$22,"▲ Contact  ","")&amp;IF(N(Z1655)&lt;=-Guide!$C$22,"▼ Contact  ","")&amp;IF(N(AB1655)&gt;=Guide!$C$23,"▲ Chase  ","")&amp;IF(N(AB1655)&lt;=-Guide!$C$23,"▼ Chase  ",""))))</f>
        <v>▼ Chase</v>
      </c>
      <c r="AF1655" s="35" t="n">
        <f aca="false">MATCH(Counts!A1655,'Season Counts'!$A$2:$A$740,0)</f>
        <v>426</v>
      </c>
    </row>
    <row r="1656" customFormat="false" ht="15" hidden="false" customHeight="false" outlineLevel="0" collapsed="false">
      <c r="A1656" s="34" t="str">
        <f aca="false">Counts!B1656</f>
        <v>MIN</v>
      </c>
      <c r="B1656" s="5" t="str">
        <f aca="false">Counts!C1656</f>
        <v>Brooks Lee</v>
      </c>
      <c r="C1656" s="34" t="str">
        <f aca="false">Counts!F1656</f>
        <v>Jul</v>
      </c>
      <c r="D1656" s="35" t="n">
        <f aca="false">IFERROR(Counts!P1656,"")</f>
        <v>96</v>
      </c>
      <c r="E1656" s="36" t="n">
        <f aca="false">IFERROR(Counts!R1656/Counts!Q1656,"")</f>
        <v>0.218390804597701</v>
      </c>
      <c r="F1656" s="36" t="n">
        <f aca="false">IFERROR((Counts!R1656+Counts!V1656+Counts!W1656)/(Counts!Q1656+Counts!V1656+Counts!W1656+Counts!X1656),"")</f>
        <v>0.291666666666667</v>
      </c>
      <c r="G1656" s="36" t="n">
        <f aca="false">IFERROR((Counts!R1656+Counts!S1656+2*Counts!T1656+3*Counts!U1656)/Counts!Q1656,"")</f>
        <v>0.35632183908046</v>
      </c>
      <c r="H1656" s="35" t="n">
        <f aca="false">IFERROR(Counts!U1656,"")</f>
        <v>2</v>
      </c>
      <c r="I1656" s="36" t="n">
        <f aca="false">IFERROR(Counts!Z1656/Counts!AA1656,"")</f>
        <v>0.288541666666667</v>
      </c>
      <c r="J1656" s="36" t="n">
        <f aca="false">IFERROR(Counts!AB1656/Counts!AA1656,"")</f>
        <v>0.2465625</v>
      </c>
      <c r="K1656" s="37" t="n">
        <f aca="false">IFERROR((Counts!AB1656-Counts!Z1656)/Counts!AA1656,"")</f>
        <v>-0.0419791666666666</v>
      </c>
      <c r="L1656" s="38" t="n">
        <f aca="false">IFERROR(Counts!Y1656/Counts!P1656,"")</f>
        <v>0.177083333333333</v>
      </c>
      <c r="M1656" s="38" t="n">
        <f aca="false">IFERROR(Counts!V1656/Counts!P1656,"")</f>
        <v>0.09375</v>
      </c>
      <c r="N1656" s="38" t="n">
        <f aca="false">IFERROR(Counts!AD1656/Counts!AC1656,"")</f>
        <v>0.0142857142857143</v>
      </c>
      <c r="O1656" s="38" t="n">
        <f aca="false">IFERROR(Counts!AE1656/Counts!AC1656,"")</f>
        <v>0.314285714285714</v>
      </c>
      <c r="P1656" s="39" t="n">
        <f aca="false">IFERROR(Counts!AG1656/Counts!AF1656,"")</f>
        <v>86.3657142857143</v>
      </c>
      <c r="Q1656" s="38" t="n">
        <f aca="false">IFERROR(Counts!AH1656/Counts!AC1656,"")</f>
        <v>0.271428571428571</v>
      </c>
      <c r="R1656" s="38" t="n">
        <f aca="false">IFERROR(Counts!N1656/Counts!M1656,"")</f>
        <v>0.331632653061224</v>
      </c>
      <c r="S1656" s="38" t="n">
        <f aca="false">IFERROR(Counts!K1656/Counts!J1656,"")</f>
        <v>0.773584905660377</v>
      </c>
      <c r="T1656" s="38" t="n">
        <f aca="false">IFERROR(Counts!I1656/Counts!H1656,"")</f>
        <v>0.191489361702128</v>
      </c>
      <c r="U1656" s="38" t="n">
        <f aca="false">IFERROR(1-Counts!L1656/Counts!K1656,"")</f>
        <v>0.934959349593496</v>
      </c>
      <c r="V1656" s="39" t="n">
        <f aca="false">IFERROR(Counts!AJ1656/Counts!AI1656,"")</f>
        <v>70.1066265060241</v>
      </c>
      <c r="W1656" s="38" t="n">
        <f aca="false">IFERROR(Counts!AK1656/Counts!AI1656,"")</f>
        <v>0.0903614457831325</v>
      </c>
      <c r="X1656" s="40" t="n">
        <f aca="false">IFERROR(Counts!O1656,"")</f>
        <v>-2.452</v>
      </c>
      <c r="Y1656" s="36" t="n">
        <f aca="false">IFERROR(INDEX('Season Counts'!$Y$2:$Y$740,$AF1656)/INDEX('Season Counts'!$X$2:$X$740,$AF1656),"")</f>
        <v>0.280721780604134</v>
      </c>
      <c r="Z1656" s="37" t="n">
        <f aca="false">IFERROR(J1656-Y1656,"")</f>
        <v>-0.0341592806041335</v>
      </c>
      <c r="AA1656" s="38" t="n">
        <f aca="false">IFERROR(INDEX('Season Counts'!$K$2:$K$740,$AF1656)/INDEX('Season Counts'!$J$2:$J$740,$AF1656),"")</f>
        <v>0.350722311396469</v>
      </c>
      <c r="AB1656" s="41" t="n">
        <f aca="false">IFERROR(R1656-AA1656,"")</f>
        <v>-0.0190896583352442</v>
      </c>
      <c r="AC1656" s="39" t="n">
        <f aca="false">IFERROR(INDEX('Season Counts'!$AG$2:$AG$740,$AF1656)/INDEX('Season Counts'!$AF$2:$AF$740,$AF1656),"")</f>
        <v>70.2174152153987</v>
      </c>
      <c r="AD1656" s="40" t="n">
        <f aca="false">IFERROR(V1656-AC1656,"")</f>
        <v>-0.110788709374617</v>
      </c>
      <c r="AE1656" s="4" t="str">
        <f aca="false">IF(D1656&lt;Guide!$C$21,"Low PA",IF(TRIM(IF(ISNUMBER(AD1656),IF(N(AD1656)&lt;=-Guide!$C$24,"▼ Bat Speed  ",IF(N(AD1656)&gt;=Guide!$C$24,"▲ Bat Speed  ","")),"")&amp;IF(N(Z1656)&gt;=Guide!$C$22,"▲ Contact  ","")&amp;IF(N(Z1656)&lt;=-Guide!$C$22,"▼ Contact  ","")&amp;IF(N(AB1656)&gt;=Guide!$C$23,"▲ Chase  ","")&amp;IF(N(AB1656)&lt;=-Guide!$C$23,"▼ Chase  ",""))="","Stable",TRIM(IF(ISNUMBER(AD1656),IF(N(AD1656)&lt;=-Guide!$C$24,"▼ Bat Speed  ",IF(N(AD1656)&gt;=Guide!$C$24,"▲ Bat Speed  ","")),"")&amp;IF(N(Z1656)&gt;=Guide!$C$22,"▲ Contact  ","")&amp;IF(N(Z1656)&lt;=-Guide!$C$22,"▼ Contact  ","")&amp;IF(N(AB1656)&gt;=Guide!$C$23,"▲ Chase  ","")&amp;IF(N(AB1656)&lt;=-Guide!$C$23,"▼ Chase  ",""))))</f>
        <v>Stable</v>
      </c>
      <c r="AF1656" s="35" t="n">
        <f aca="false">MATCH(Counts!A1656,'Season Counts'!$A$2:$A$740,0)</f>
        <v>426</v>
      </c>
    </row>
    <row r="1657" customFormat="false" ht="15" hidden="false" customHeight="false" outlineLevel="0" collapsed="false">
      <c r="A1657" s="34" t="str">
        <f aca="false">Counts!B1657</f>
        <v>MIN</v>
      </c>
      <c r="B1657" s="5" t="str">
        <f aca="false">Counts!C1657</f>
        <v>Brooks Lee</v>
      </c>
      <c r="C1657" s="34" t="str">
        <f aca="false">Counts!F1657</f>
        <v>Aug</v>
      </c>
      <c r="D1657" s="35" t="n">
        <f aca="false">IFERROR(Counts!P1657,"")</f>
        <v>105</v>
      </c>
      <c r="E1657" s="36" t="n">
        <f aca="false">IFERROR(Counts!R1657/Counts!Q1657,"")</f>
        <v>0.264705882352941</v>
      </c>
      <c r="F1657" s="36" t="n">
        <f aca="false">IFERROR((Counts!R1657+Counts!V1657+Counts!W1657)/(Counts!Q1657+Counts!V1657+Counts!W1657+Counts!X1657),"")</f>
        <v>0.285714285714286</v>
      </c>
      <c r="G1657" s="36" t="n">
        <f aca="false">IFERROR((Counts!R1657+Counts!S1657+2*Counts!T1657+3*Counts!U1657)/Counts!Q1657,"")</f>
        <v>0.490196078431373</v>
      </c>
      <c r="H1657" s="35" t="n">
        <f aca="false">IFERROR(Counts!U1657,"")</f>
        <v>6</v>
      </c>
      <c r="I1657" s="36" t="n">
        <f aca="false">IFERROR(Counts!Z1657/Counts!AA1657,"")</f>
        <v>0.330952380952381</v>
      </c>
      <c r="J1657" s="36" t="n">
        <f aca="false">IFERROR(Counts!AB1657/Counts!AA1657,"")</f>
        <v>0.286314285714286</v>
      </c>
      <c r="K1657" s="37" t="n">
        <f aca="false">IFERROR((Counts!AB1657-Counts!Z1657)/Counts!AA1657,"")</f>
        <v>-0.0446380952380953</v>
      </c>
      <c r="L1657" s="38" t="n">
        <f aca="false">IFERROR(Counts!Y1657/Counts!P1657,"")</f>
        <v>0.171428571428571</v>
      </c>
      <c r="M1657" s="38" t="n">
        <f aca="false">IFERROR(Counts!V1657/Counts!P1657,"")</f>
        <v>0.0190476190476191</v>
      </c>
      <c r="N1657" s="38" t="n">
        <f aca="false">IFERROR(Counts!AD1657/Counts!AC1657,"")</f>
        <v>0.0476190476190476</v>
      </c>
      <c r="O1657" s="38" t="n">
        <f aca="false">IFERROR(Counts!AE1657/Counts!AC1657,"")</f>
        <v>0.428571428571429</v>
      </c>
      <c r="P1657" s="39" t="n">
        <f aca="false">IFERROR(Counts!AG1657/Counts!AF1657,"")</f>
        <v>89.8083333333333</v>
      </c>
      <c r="Q1657" s="38" t="n">
        <f aca="false">IFERROR(Counts!AH1657/Counts!AC1657,"")</f>
        <v>0.273809523809524</v>
      </c>
      <c r="R1657" s="38" t="n">
        <f aca="false">IFERROR(Counts!N1657/Counts!M1657,"")</f>
        <v>0.397196261682243</v>
      </c>
      <c r="S1657" s="38" t="n">
        <f aca="false">IFERROR(Counts!K1657/Counts!J1657,"")</f>
        <v>0.737967914438503</v>
      </c>
      <c r="T1657" s="38" t="n">
        <f aca="false">IFERROR(Counts!I1657/Counts!H1657,"")</f>
        <v>0.161434977578475</v>
      </c>
      <c r="U1657" s="38" t="n">
        <f aca="false">IFERROR(1-Counts!L1657/Counts!K1657,"")</f>
        <v>0.934782608695652</v>
      </c>
      <c r="V1657" s="39" t="n">
        <f aca="false">IFERROR(Counts!AJ1657/Counts!AI1657,"")</f>
        <v>70.0568181818182</v>
      </c>
      <c r="W1657" s="38" t="n">
        <f aca="false">IFERROR(Counts!AK1657/Counts!AI1657,"")</f>
        <v>0.0909090909090909</v>
      </c>
      <c r="X1657" s="40" t="n">
        <f aca="false">IFERROR(Counts!O1657,"")</f>
        <v>2.755</v>
      </c>
      <c r="Y1657" s="36" t="n">
        <f aca="false">IFERROR(INDEX('Season Counts'!$Y$2:$Y$740,$AF1657)/INDEX('Season Counts'!$X$2:$X$740,$AF1657),"")</f>
        <v>0.280721780604134</v>
      </c>
      <c r="Z1657" s="37" t="n">
        <f aca="false">IFERROR(J1657-Y1657,"")</f>
        <v>0.00559250511015214</v>
      </c>
      <c r="AA1657" s="38" t="n">
        <f aca="false">IFERROR(INDEX('Season Counts'!$K$2:$K$740,$AF1657)/INDEX('Season Counts'!$J$2:$J$740,$AF1657),"")</f>
        <v>0.350722311396469</v>
      </c>
      <c r="AB1657" s="41" t="n">
        <f aca="false">IFERROR(R1657-AA1657,"")</f>
        <v>0.0464739502857743</v>
      </c>
      <c r="AC1657" s="39" t="n">
        <f aca="false">IFERROR(INDEX('Season Counts'!$AG$2:$AG$740,$AF1657)/INDEX('Season Counts'!$AF$2:$AF$740,$AF1657),"")</f>
        <v>70.2174152153987</v>
      </c>
      <c r="AD1657" s="40" t="n">
        <f aca="false">IFERROR(V1657-AC1657,"")</f>
        <v>-0.16059703358053</v>
      </c>
      <c r="AE1657" s="4" t="str">
        <f aca="false">IF(D1657&lt;Guide!$C$21,"Low PA",IF(TRIM(IF(ISNUMBER(AD1657),IF(N(AD1657)&lt;=-Guide!$C$24,"▼ Bat Speed  ",IF(N(AD1657)&gt;=Guide!$C$24,"▲ Bat Speed  ","")),"")&amp;IF(N(Z1657)&gt;=Guide!$C$22,"▲ Contact  ","")&amp;IF(N(Z1657)&lt;=-Guide!$C$22,"▼ Contact  ","")&amp;IF(N(AB1657)&gt;=Guide!$C$23,"▲ Chase  ","")&amp;IF(N(AB1657)&lt;=-Guide!$C$23,"▼ Chase  ",""))="","Stable",TRIM(IF(ISNUMBER(AD1657),IF(N(AD1657)&lt;=-Guide!$C$24,"▼ Bat Speed  ",IF(N(AD1657)&gt;=Guide!$C$24,"▲ Bat Speed  ","")),"")&amp;IF(N(Z1657)&gt;=Guide!$C$22,"▲ Contact  ","")&amp;IF(N(Z1657)&lt;=-Guide!$C$22,"▼ Contact  ","")&amp;IF(N(AB1657)&gt;=Guide!$C$23,"▲ Chase  ","")&amp;IF(N(AB1657)&lt;=-Guide!$C$23,"▼ Chase  ",""))))</f>
        <v>▲ Chase</v>
      </c>
      <c r="AF1657" s="35" t="n">
        <f aca="false">MATCH(Counts!A1657,'Season Counts'!$A$2:$A$740,0)</f>
        <v>426</v>
      </c>
    </row>
    <row r="1658" customFormat="false" ht="15" hidden="false" customHeight="false" outlineLevel="0" collapsed="false">
      <c r="A1658" s="34" t="str">
        <f aca="false">Counts!B1658</f>
        <v>MIN</v>
      </c>
      <c r="B1658" s="5" t="str">
        <f aca="false">Counts!C1658</f>
        <v>Brooks Lee</v>
      </c>
      <c r="C1658" s="34" t="str">
        <f aca="false">Counts!F1658</f>
        <v>Sep</v>
      </c>
      <c r="D1658" s="35" t="n">
        <f aca="false">IFERROR(Counts!P1658,"")</f>
        <v>101</v>
      </c>
      <c r="E1658" s="36" t="n">
        <f aca="false">IFERROR(Counts!R1658/Counts!Q1658,"")</f>
        <v>0.276595744680851</v>
      </c>
      <c r="F1658" s="36" t="n">
        <f aca="false">IFERROR((Counts!R1658+Counts!V1658+Counts!W1658)/(Counts!Q1658+Counts!V1658+Counts!W1658+Counts!X1658),"")</f>
        <v>0.306930693069307</v>
      </c>
      <c r="G1658" s="36" t="n">
        <f aca="false">IFERROR((Counts!R1658+Counts!S1658+2*Counts!T1658+3*Counts!U1658)/Counts!Q1658,"")</f>
        <v>0.382978723404255</v>
      </c>
      <c r="H1658" s="35" t="n">
        <f aca="false">IFERROR(Counts!U1658,"")</f>
        <v>2</v>
      </c>
      <c r="I1658" s="36" t="n">
        <f aca="false">IFERROR(Counts!Z1658/Counts!AA1658,"")</f>
        <v>0.298</v>
      </c>
      <c r="J1658" s="36" t="n">
        <f aca="false">IFERROR(Counts!AB1658/Counts!AA1658,"")</f>
        <v>0.31731</v>
      </c>
      <c r="K1658" s="37" t="n">
        <f aca="false">IFERROR((Counts!AB1658-Counts!Z1658)/Counts!AA1658,"")</f>
        <v>0.01931</v>
      </c>
      <c r="L1658" s="38" t="n">
        <f aca="false">IFERROR(Counts!Y1658/Counts!P1658,"")</f>
        <v>0.158415841584158</v>
      </c>
      <c r="M1658" s="38" t="n">
        <f aca="false">IFERROR(Counts!V1658/Counts!P1658,"")</f>
        <v>0.0396039603960396</v>
      </c>
      <c r="N1658" s="38" t="n">
        <f aca="false">IFERROR(Counts!AD1658/Counts!AC1658,"")</f>
        <v>0.075</v>
      </c>
      <c r="O1658" s="38" t="n">
        <f aca="false">IFERROR(Counts!AE1658/Counts!AC1658,"")</f>
        <v>0.375</v>
      </c>
      <c r="P1658" s="39" t="n">
        <f aca="false">IFERROR(Counts!AG1658/Counts!AF1658,"")</f>
        <v>88.49375</v>
      </c>
      <c r="Q1658" s="38" t="n">
        <f aca="false">IFERROR(Counts!AH1658/Counts!AC1658,"")</f>
        <v>0.4375</v>
      </c>
      <c r="R1658" s="38" t="n">
        <f aca="false">IFERROR(Counts!N1658/Counts!M1658,"")</f>
        <v>0.383177570093458</v>
      </c>
      <c r="S1658" s="38" t="n">
        <f aca="false">IFERROR(Counts!K1658/Counts!J1658,"")</f>
        <v>0.74468085106383</v>
      </c>
      <c r="T1658" s="38" t="n">
        <f aca="false">IFERROR(Counts!I1658/Counts!H1658,"")</f>
        <v>0.189189189189189</v>
      </c>
      <c r="U1658" s="38" t="n">
        <f aca="false">IFERROR(1-Counts!L1658/Counts!K1658,"")</f>
        <v>0.921428571428572</v>
      </c>
      <c r="V1658" s="39" t="n">
        <f aca="false">IFERROR(Counts!AJ1658/Counts!AI1658,"")</f>
        <v>70.2580808080808</v>
      </c>
      <c r="W1658" s="38" t="n">
        <f aca="false">IFERROR(Counts!AK1658/Counts!AI1658,"")</f>
        <v>0.0808080808080808</v>
      </c>
      <c r="X1658" s="40" t="n">
        <f aca="false">IFERROR(Counts!O1658,"")</f>
        <v>-2.792</v>
      </c>
      <c r="Y1658" s="36" t="n">
        <f aca="false">IFERROR(INDEX('Season Counts'!$Y$2:$Y$740,$AF1658)/INDEX('Season Counts'!$X$2:$X$740,$AF1658),"")</f>
        <v>0.280721780604134</v>
      </c>
      <c r="Z1658" s="37" t="n">
        <f aca="false">IFERROR(J1658-Y1658,"")</f>
        <v>0.0365882193958665</v>
      </c>
      <c r="AA1658" s="38" t="n">
        <f aca="false">IFERROR(INDEX('Season Counts'!$K$2:$K$740,$AF1658)/INDEX('Season Counts'!$J$2:$J$740,$AF1658),"")</f>
        <v>0.350722311396469</v>
      </c>
      <c r="AB1658" s="41" t="n">
        <f aca="false">IFERROR(R1658-AA1658,"")</f>
        <v>0.0324552586969892</v>
      </c>
      <c r="AC1658" s="39" t="n">
        <f aca="false">IFERROR(INDEX('Season Counts'!$AG$2:$AG$740,$AF1658)/INDEX('Season Counts'!$AF$2:$AF$740,$AF1658),"")</f>
        <v>70.2174152153987</v>
      </c>
      <c r="AD1658" s="40" t="n">
        <f aca="false">IFERROR(V1658-AC1658,"")</f>
        <v>0.0406655926820889</v>
      </c>
      <c r="AE1658" s="4" t="str">
        <f aca="false">IF(D1658&lt;Guide!$C$21,"Low PA",IF(TRIM(IF(ISNUMBER(AD1658),IF(N(AD1658)&lt;=-Guide!$C$24,"▼ Bat Speed  ",IF(N(AD1658)&gt;=Guide!$C$24,"▲ Bat Speed  ","")),"")&amp;IF(N(Z1658)&gt;=Guide!$C$22,"▲ Contact  ","")&amp;IF(N(Z1658)&lt;=-Guide!$C$22,"▼ Contact  ","")&amp;IF(N(AB1658)&gt;=Guide!$C$23,"▲ Chase  ","")&amp;IF(N(AB1658)&lt;=-Guide!$C$23,"▼ Chase  ",""))="","Stable",TRIM(IF(ISNUMBER(AD1658),IF(N(AD1658)&lt;=-Guide!$C$24,"▼ Bat Speed  ",IF(N(AD1658)&gt;=Guide!$C$24,"▲ Bat Speed  ","")),"")&amp;IF(N(Z1658)&gt;=Guide!$C$22,"▲ Contact  ","")&amp;IF(N(Z1658)&lt;=-Guide!$C$22,"▼ Contact  ","")&amp;IF(N(AB1658)&gt;=Guide!$C$23,"▲ Chase  ","")&amp;IF(N(AB1658)&lt;=-Guide!$C$23,"▼ Chase  ",""))))</f>
        <v>Stable</v>
      </c>
      <c r="AF1658" s="35" t="n">
        <f aca="false">MATCH(Counts!A1658,'Season Counts'!$A$2:$A$740,0)</f>
        <v>426</v>
      </c>
    </row>
    <row r="1659" customFormat="false" ht="15" hidden="false" customHeight="false" outlineLevel="0" collapsed="false">
      <c r="A1659" s="34" t="str">
        <f aca="false">Counts!B1659</f>
        <v>MIN</v>
      </c>
      <c r="B1659" s="5" t="str">
        <f aca="false">Counts!C1659</f>
        <v>Josh Bell</v>
      </c>
      <c r="C1659" s="34" t="str">
        <f aca="false">Counts!F1659</f>
        <v>Mar-Apr</v>
      </c>
      <c r="D1659" s="35" t="n">
        <f aca="false">IFERROR(Counts!P1659,"")</f>
        <v>127</v>
      </c>
      <c r="E1659" s="36" t="n">
        <f aca="false">IFERROR(Counts!R1659/Counts!Q1659,"")</f>
        <v>0.225225225225225</v>
      </c>
      <c r="F1659" s="36" t="n">
        <f aca="false">IFERROR((Counts!R1659+Counts!V1659+Counts!W1659)/(Counts!Q1659+Counts!V1659+Counts!W1659+Counts!X1659),"")</f>
        <v>0.31496062992126</v>
      </c>
      <c r="G1659" s="36" t="n">
        <f aca="false">IFERROR((Counts!R1659+Counts!S1659+2*Counts!T1659+3*Counts!U1659)/Counts!Q1659,"")</f>
        <v>0.351351351351351</v>
      </c>
      <c r="H1659" s="35" t="n">
        <f aca="false">IFERROR(Counts!U1659,"")</f>
        <v>3</v>
      </c>
      <c r="I1659" s="36" t="n">
        <f aca="false">IFERROR(Counts!Z1659/Counts!AA1659,"")</f>
        <v>0.299606299212598</v>
      </c>
      <c r="J1659" s="36" t="n">
        <f aca="false">IFERROR(Counts!AB1659/Counts!AA1659,"")</f>
        <v>0.33096062992126</v>
      </c>
      <c r="K1659" s="37" t="n">
        <f aca="false">IFERROR((Counts!AB1659-Counts!Z1659)/Counts!AA1659,"")</f>
        <v>0.0313543307086614</v>
      </c>
      <c r="L1659" s="38" t="n">
        <f aca="false">IFERROR(Counts!Y1659/Counts!P1659,"")</f>
        <v>0.181102362204724</v>
      </c>
      <c r="M1659" s="38" t="n">
        <f aca="false">IFERROR(Counts!V1659/Counts!P1659,"")</f>
        <v>0.110236220472441</v>
      </c>
      <c r="N1659" s="38" t="n">
        <f aca="false">IFERROR(Counts!AD1659/Counts!AC1659,"")</f>
        <v>0.101123595505618</v>
      </c>
      <c r="O1659" s="38" t="n">
        <f aca="false">IFERROR(Counts!AE1659/Counts!AC1659,"")</f>
        <v>0.426966292134831</v>
      </c>
      <c r="P1659" s="39" t="n">
        <f aca="false">IFERROR(Counts!AG1659/Counts!AF1659,"")</f>
        <v>89.0404494382022</v>
      </c>
      <c r="Q1659" s="38" t="n">
        <f aca="false">IFERROR(Counts!AH1659/Counts!AC1659,"")</f>
        <v>0.382022471910112</v>
      </c>
      <c r="R1659" s="38" t="n">
        <f aca="false">IFERROR(Counts!N1659/Counts!M1659,"")</f>
        <v>0.276978417266187</v>
      </c>
      <c r="S1659" s="38" t="n">
        <f aca="false">IFERROR(Counts!K1659/Counts!J1659,"")</f>
        <v>0.753488372093023</v>
      </c>
      <c r="T1659" s="38" t="n">
        <f aca="false">IFERROR(Counts!I1659/Counts!H1659,"")</f>
        <v>0.234309623430962</v>
      </c>
      <c r="U1659" s="38" t="n">
        <f aca="false">IFERROR(1-Counts!L1659/Counts!K1659,"")</f>
        <v>0.833333333333333</v>
      </c>
      <c r="V1659" s="39" t="n">
        <f aca="false">IFERROR(Counts!AJ1659/Counts!AI1659,"")</f>
        <v>71.7362385321101</v>
      </c>
      <c r="W1659" s="38" t="n">
        <f aca="false">IFERROR(Counts!AK1659/Counts!AI1659,"")</f>
        <v>0.247706422018349</v>
      </c>
      <c r="X1659" s="40" t="n">
        <f aca="false">IFERROR(Counts!O1659,"")</f>
        <v>-2.434</v>
      </c>
      <c r="Y1659" s="36" t="n">
        <f aca="false">IFERROR(INDEX('Season Counts'!$Y$2:$Y$740,$AF1659)/INDEX('Season Counts'!$X$2:$X$740,$AF1659),"")</f>
        <v>0.335521394611727</v>
      </c>
      <c r="Z1659" s="37" t="n">
        <f aca="false">IFERROR(J1659-Y1659,"")</f>
        <v>-0.00456076469046762</v>
      </c>
      <c r="AA1659" s="38" t="n">
        <f aca="false">IFERROR(INDEX('Season Counts'!$K$2:$K$740,$AF1659)/INDEX('Season Counts'!$J$2:$J$740,$AF1659),"")</f>
        <v>0.295970695970696</v>
      </c>
      <c r="AB1659" s="41" t="n">
        <f aca="false">IFERROR(R1659-AA1659,"")</f>
        <v>-0.0189922787045089</v>
      </c>
      <c r="AC1659" s="39" t="n">
        <f aca="false">IFERROR(INDEX('Season Counts'!$AG$2:$AG$740,$AF1659)/INDEX('Season Counts'!$AF$2:$AF$740,$AF1659),"")</f>
        <v>72.0023875114784</v>
      </c>
      <c r="AD1659" s="40" t="n">
        <f aca="false">IFERROR(V1659-AC1659,"")</f>
        <v>-0.266148979368339</v>
      </c>
      <c r="AE1659" s="4" t="str">
        <f aca="false">IF(D1659&lt;Guide!$C$21,"Low PA",IF(TRIM(IF(ISNUMBER(AD1659),IF(N(AD1659)&lt;=-Guide!$C$24,"▼ Bat Speed  ",IF(N(AD1659)&gt;=Guide!$C$24,"▲ Bat Speed  ","")),"")&amp;IF(N(Z1659)&gt;=Guide!$C$22,"▲ Contact  ","")&amp;IF(N(Z1659)&lt;=-Guide!$C$22,"▼ Contact  ","")&amp;IF(N(AB1659)&gt;=Guide!$C$23,"▲ Chase  ","")&amp;IF(N(AB1659)&lt;=-Guide!$C$23,"▼ Chase  ",""))="","Stable",TRIM(IF(ISNUMBER(AD1659),IF(N(AD1659)&lt;=-Guide!$C$24,"▼ Bat Speed  ",IF(N(AD1659)&gt;=Guide!$C$24,"▲ Bat Speed  ","")),"")&amp;IF(N(Z1659)&gt;=Guide!$C$22,"▲ Contact  ","")&amp;IF(N(Z1659)&lt;=-Guide!$C$22,"▼ Contact  ","")&amp;IF(N(AB1659)&gt;=Guide!$C$23,"▲ Chase  ","")&amp;IF(N(AB1659)&lt;=-Guide!$C$23,"▼ Chase  ",""))))</f>
        <v>Stable</v>
      </c>
      <c r="AF1659" s="35" t="n">
        <f aca="false">MATCH(Counts!A1659,'Season Counts'!$A$2:$A$740,0)</f>
        <v>427</v>
      </c>
    </row>
    <row r="1660" customFormat="false" ht="15" hidden="false" customHeight="false" outlineLevel="0" collapsed="false">
      <c r="A1660" s="34" t="str">
        <f aca="false">Counts!B1660</f>
        <v>MIN</v>
      </c>
      <c r="B1660" s="5" t="str">
        <f aca="false">Counts!C1660</f>
        <v>Josh Bell</v>
      </c>
      <c r="C1660" s="34" t="str">
        <f aca="false">Counts!F1660</f>
        <v>May</v>
      </c>
      <c r="D1660" s="35" t="n">
        <f aca="false">IFERROR(Counts!P1660,"")</f>
        <v>102</v>
      </c>
      <c r="E1660" s="36" t="n">
        <f aca="false">IFERROR(Counts!R1660/Counts!Q1660,"")</f>
        <v>0.214285714285714</v>
      </c>
      <c r="F1660" s="36" t="n">
        <f aca="false">IFERROR((Counts!R1660+Counts!V1660+Counts!W1660)/(Counts!Q1660+Counts!V1660+Counts!W1660+Counts!X1660),"")</f>
        <v>0.235294117647059</v>
      </c>
      <c r="G1660" s="36" t="n">
        <f aca="false">IFERROR((Counts!R1660+Counts!S1660+2*Counts!T1660+3*Counts!U1660)/Counts!Q1660,"")</f>
        <v>0.326530612244898</v>
      </c>
      <c r="H1660" s="35" t="n">
        <f aca="false">IFERROR(Counts!U1660,"")</f>
        <v>2</v>
      </c>
      <c r="I1660" s="36" t="n">
        <f aca="false">IFERROR(Counts!Z1660/Counts!AA1660,"")</f>
        <v>0.244607843137255</v>
      </c>
      <c r="J1660" s="36" t="n">
        <f aca="false">IFERROR(Counts!AB1660/Counts!AA1660,"")</f>
        <v>0.245450980392157</v>
      </c>
      <c r="K1660" s="37" t="n">
        <f aca="false">IFERROR((Counts!AB1660-Counts!Z1660)/Counts!AA1660,"")</f>
        <v>0.000843137254901981</v>
      </c>
      <c r="L1660" s="38" t="n">
        <f aca="false">IFERROR(Counts!Y1660/Counts!P1660,"")</f>
        <v>0.294117647058824</v>
      </c>
      <c r="M1660" s="38" t="n">
        <f aca="false">IFERROR(Counts!V1660/Counts!P1660,"")</f>
        <v>0.0294117647058824</v>
      </c>
      <c r="N1660" s="38" t="n">
        <f aca="false">IFERROR(Counts!AD1660/Counts!AC1660,"")</f>
        <v>0.0869565217391304</v>
      </c>
      <c r="O1660" s="38" t="n">
        <f aca="false">IFERROR(Counts!AE1660/Counts!AC1660,"")</f>
        <v>0.405797101449275</v>
      </c>
      <c r="P1660" s="39" t="n">
        <f aca="false">IFERROR(Counts!AG1660/Counts!AF1660,"")</f>
        <v>90.6434782608696</v>
      </c>
      <c r="Q1660" s="38" t="n">
        <f aca="false">IFERROR(Counts!AH1660/Counts!AC1660,"")</f>
        <v>0.347826086956522</v>
      </c>
      <c r="R1660" s="38" t="n">
        <f aca="false">IFERROR(Counts!N1660/Counts!M1660,"")</f>
        <v>0.362385321100917</v>
      </c>
      <c r="S1660" s="38" t="n">
        <f aca="false">IFERROR(Counts!K1660/Counts!J1660,"")</f>
        <v>0.716417910447761</v>
      </c>
      <c r="T1660" s="38" t="n">
        <f aca="false">IFERROR(Counts!I1660/Counts!H1660,"")</f>
        <v>0.26457399103139</v>
      </c>
      <c r="U1660" s="38" t="n">
        <f aca="false">IFERROR(1-Counts!L1660/Counts!K1660,"")</f>
        <v>0.805555555555556</v>
      </c>
      <c r="V1660" s="39" t="n">
        <f aca="false">IFERROR(Counts!AJ1660/Counts!AI1660,"")</f>
        <v>72.1635</v>
      </c>
      <c r="W1660" s="38" t="n">
        <f aca="false">IFERROR(Counts!AK1660/Counts!AI1660,"")</f>
        <v>0.255</v>
      </c>
      <c r="X1660" s="40" t="n">
        <f aca="false">IFERROR(Counts!O1660,"")</f>
        <v>-5.052</v>
      </c>
      <c r="Y1660" s="36" t="n">
        <f aca="false">IFERROR(INDEX('Season Counts'!$Y$2:$Y$740,$AF1660)/INDEX('Season Counts'!$X$2:$X$740,$AF1660),"")</f>
        <v>0.335521394611727</v>
      </c>
      <c r="Z1660" s="37" t="n">
        <f aca="false">IFERROR(J1660-Y1660,"")</f>
        <v>-0.0900704142195705</v>
      </c>
      <c r="AA1660" s="38" t="n">
        <f aca="false">IFERROR(INDEX('Season Counts'!$K$2:$K$740,$AF1660)/INDEX('Season Counts'!$J$2:$J$740,$AF1660),"")</f>
        <v>0.295970695970696</v>
      </c>
      <c r="AB1660" s="41" t="n">
        <f aca="false">IFERROR(R1660-AA1660,"")</f>
        <v>0.0664146251302215</v>
      </c>
      <c r="AC1660" s="39" t="n">
        <f aca="false">IFERROR(INDEX('Season Counts'!$AG$2:$AG$740,$AF1660)/INDEX('Season Counts'!$AF$2:$AF$740,$AF1660),"")</f>
        <v>72.0023875114784</v>
      </c>
      <c r="AD1660" s="40" t="n">
        <f aca="false">IFERROR(V1660-AC1660,"")</f>
        <v>0.161112488521567</v>
      </c>
      <c r="AE1660" s="4" t="str">
        <f aca="false">IF(D1660&lt;Guide!$C$21,"Low PA",IF(TRIM(IF(ISNUMBER(AD1660),IF(N(AD1660)&lt;=-Guide!$C$24,"▼ Bat Speed  ",IF(N(AD1660)&gt;=Guide!$C$24,"▲ Bat Speed  ","")),"")&amp;IF(N(Z1660)&gt;=Guide!$C$22,"▲ Contact  ","")&amp;IF(N(Z1660)&lt;=-Guide!$C$22,"▼ Contact  ","")&amp;IF(N(AB1660)&gt;=Guide!$C$23,"▲ Chase  ","")&amp;IF(N(AB1660)&lt;=-Guide!$C$23,"▼ Chase  ",""))="","Stable",TRIM(IF(ISNUMBER(AD1660),IF(N(AD1660)&lt;=-Guide!$C$24,"▼ Bat Speed  ",IF(N(AD1660)&gt;=Guide!$C$24,"▲ Bat Speed  ","")),"")&amp;IF(N(Z1660)&gt;=Guide!$C$22,"▲ Contact  ","")&amp;IF(N(Z1660)&lt;=-Guide!$C$22,"▼ Contact  ","")&amp;IF(N(AB1660)&gt;=Guide!$C$23,"▲ Chase  ","")&amp;IF(N(AB1660)&lt;=-Guide!$C$23,"▼ Chase  ",""))))</f>
        <v>▼ Contact ▲ Chase</v>
      </c>
      <c r="AF1660" s="35" t="n">
        <f aca="false">MATCH(Counts!A1660,'Season Counts'!$A$2:$A$740,0)</f>
        <v>427</v>
      </c>
    </row>
    <row r="1661" customFormat="false" ht="15" hidden="false" customHeight="false" outlineLevel="0" collapsed="false">
      <c r="A1661" s="34" t="str">
        <f aca="false">Counts!B1661</f>
        <v>MIN</v>
      </c>
      <c r="B1661" s="5" t="str">
        <f aca="false">Counts!C1661</f>
        <v>Josh Bell</v>
      </c>
      <c r="C1661" s="34" t="str">
        <f aca="false">Counts!F1661</f>
        <v>Jun</v>
      </c>
      <c r="D1661" s="35" t="n">
        <f aca="false">IFERROR(Counts!P1661,"")</f>
        <v>102</v>
      </c>
      <c r="E1661" s="36" t="n">
        <f aca="false">IFERROR(Counts!R1661/Counts!Q1661,"")</f>
        <v>0.294736842105263</v>
      </c>
      <c r="F1661" s="36" t="n">
        <f aca="false">IFERROR((Counts!R1661+Counts!V1661+Counts!W1661)/(Counts!Q1661+Counts!V1661+Counts!W1661+Counts!X1661),"")</f>
        <v>0.343137254901961</v>
      </c>
      <c r="G1661" s="36" t="n">
        <f aca="false">IFERROR((Counts!R1661+Counts!S1661+2*Counts!T1661+3*Counts!U1661)/Counts!Q1661,"")</f>
        <v>0.547368421052632</v>
      </c>
      <c r="H1661" s="35" t="n">
        <f aca="false">IFERROR(Counts!U1661,"")</f>
        <v>5</v>
      </c>
      <c r="I1661" s="36" t="n">
        <f aca="false">IFERROR(Counts!Z1661/Counts!AA1661,"")</f>
        <v>0.379901960784314</v>
      </c>
      <c r="J1661" s="36" t="n">
        <f aca="false">IFERROR(Counts!AB1661/Counts!AA1661,"")</f>
        <v>0.405137254901961</v>
      </c>
      <c r="K1661" s="37" t="n">
        <f aca="false">IFERROR((Counts!AB1661-Counts!Z1661)/Counts!AA1661,"")</f>
        <v>0.025235294117647</v>
      </c>
      <c r="L1661" s="38" t="n">
        <f aca="false">IFERROR(Counts!Y1661/Counts!P1661,"")</f>
        <v>0.176470588235294</v>
      </c>
      <c r="M1661" s="38" t="n">
        <f aca="false">IFERROR(Counts!V1661/Counts!P1661,"")</f>
        <v>0.0588235294117647</v>
      </c>
      <c r="N1661" s="38" t="n">
        <f aca="false">IFERROR(Counts!AD1661/Counts!AC1661,"")</f>
        <v>0.116883116883117</v>
      </c>
      <c r="O1661" s="38" t="n">
        <f aca="false">IFERROR(Counts!AE1661/Counts!AC1661,"")</f>
        <v>0.441558441558442</v>
      </c>
      <c r="P1661" s="39" t="n">
        <f aca="false">IFERROR(Counts!AG1661/Counts!AF1661,"")</f>
        <v>88.8441558441559</v>
      </c>
      <c r="Q1661" s="38" t="n">
        <f aca="false">IFERROR(Counts!AH1661/Counts!AC1661,"")</f>
        <v>0.350649350649351</v>
      </c>
      <c r="R1661" s="38" t="n">
        <f aca="false">IFERROR(Counts!N1661/Counts!M1661,"")</f>
        <v>0.305263157894737</v>
      </c>
      <c r="S1661" s="38" t="n">
        <f aca="false">IFERROR(Counts!K1661/Counts!J1661,"")</f>
        <v>0.798882681564246</v>
      </c>
      <c r="T1661" s="38" t="n">
        <f aca="false">IFERROR(Counts!I1661/Counts!H1661,"")</f>
        <v>0.164179104477612</v>
      </c>
      <c r="U1661" s="38" t="n">
        <f aca="false">IFERROR(1-Counts!L1661/Counts!K1661,"")</f>
        <v>0.888111888111888</v>
      </c>
      <c r="V1661" s="39" t="n">
        <f aca="false">IFERROR(Counts!AJ1661/Counts!AI1661,"")</f>
        <v>72.0983050847458</v>
      </c>
      <c r="W1661" s="38" t="n">
        <f aca="false">IFERROR(Counts!AK1661/Counts!AI1661,"")</f>
        <v>0.242937853107345</v>
      </c>
      <c r="X1661" s="40" t="n">
        <f aca="false">IFERROR(Counts!O1661,"")</f>
        <v>6.22</v>
      </c>
      <c r="Y1661" s="36" t="n">
        <f aca="false">IFERROR(INDEX('Season Counts'!$Y$2:$Y$740,$AF1661)/INDEX('Season Counts'!$X$2:$X$740,$AF1661),"")</f>
        <v>0.335521394611727</v>
      </c>
      <c r="Z1661" s="37" t="n">
        <f aca="false">IFERROR(J1661-Y1661,"")</f>
        <v>0.0696158602902334</v>
      </c>
      <c r="AA1661" s="38" t="n">
        <f aca="false">IFERROR(INDEX('Season Counts'!$K$2:$K$740,$AF1661)/INDEX('Season Counts'!$J$2:$J$740,$AF1661),"")</f>
        <v>0.295970695970696</v>
      </c>
      <c r="AB1661" s="41" t="n">
        <f aca="false">IFERROR(R1661-AA1661,"")</f>
        <v>0.00929246192404087</v>
      </c>
      <c r="AC1661" s="39" t="n">
        <f aca="false">IFERROR(INDEX('Season Counts'!$AG$2:$AG$740,$AF1661)/INDEX('Season Counts'!$AF$2:$AF$740,$AF1661),"")</f>
        <v>72.0023875114784</v>
      </c>
      <c r="AD1661" s="40" t="n">
        <f aca="false">IFERROR(V1661-AC1661,"")</f>
        <v>0.0959175732673288</v>
      </c>
      <c r="AE1661" s="4" t="str">
        <f aca="false">IF(D1661&lt;Guide!$C$21,"Low PA",IF(TRIM(IF(ISNUMBER(AD1661),IF(N(AD1661)&lt;=-Guide!$C$24,"▼ Bat Speed  ",IF(N(AD1661)&gt;=Guide!$C$24,"▲ Bat Speed  ","")),"")&amp;IF(N(Z1661)&gt;=Guide!$C$22,"▲ Contact  ","")&amp;IF(N(Z1661)&lt;=-Guide!$C$22,"▼ Contact  ","")&amp;IF(N(AB1661)&gt;=Guide!$C$23,"▲ Chase  ","")&amp;IF(N(AB1661)&lt;=-Guide!$C$23,"▼ Chase  ",""))="","Stable",TRIM(IF(ISNUMBER(AD1661),IF(N(AD1661)&lt;=-Guide!$C$24,"▼ Bat Speed  ",IF(N(AD1661)&gt;=Guide!$C$24,"▲ Bat Speed  ","")),"")&amp;IF(N(Z1661)&gt;=Guide!$C$22,"▲ Contact  ","")&amp;IF(N(Z1661)&lt;=-Guide!$C$22,"▼ Contact  ","")&amp;IF(N(AB1661)&gt;=Guide!$C$23,"▲ Chase  ","")&amp;IF(N(AB1661)&lt;=-Guide!$C$23,"▼ Chase  ",""))))</f>
        <v>▲ Contact</v>
      </c>
      <c r="AF1661" s="35" t="n">
        <f aca="false">MATCH(Counts!A1661,'Season Counts'!$A$2:$A$740,0)</f>
        <v>427</v>
      </c>
    </row>
    <row r="1662" customFormat="false" ht="15" hidden="false" customHeight="false" outlineLevel="0" collapsed="false">
      <c r="A1662" s="34" t="str">
        <f aca="false">Counts!B1662</f>
        <v>MIN</v>
      </c>
      <c r="B1662" s="5" t="str">
        <f aca="false">Counts!C1662</f>
        <v>Josh Bell</v>
      </c>
      <c r="C1662" s="34" t="str">
        <f aca="false">Counts!F1662</f>
        <v>Jul</v>
      </c>
      <c r="D1662" s="35" t="n">
        <f aca="false">IFERROR(Counts!P1662,"")</f>
        <v>98</v>
      </c>
      <c r="E1662" s="36" t="n">
        <f aca="false">IFERROR(Counts!R1662/Counts!Q1662,"")</f>
        <v>0.238636363636364</v>
      </c>
      <c r="F1662" s="36" t="n">
        <f aca="false">IFERROR((Counts!R1662+Counts!V1662+Counts!W1662)/(Counts!Q1662+Counts!V1662+Counts!W1662+Counts!X1662),"")</f>
        <v>0.316326530612245</v>
      </c>
      <c r="G1662" s="36" t="n">
        <f aca="false">IFERROR((Counts!R1662+Counts!S1662+2*Counts!T1662+3*Counts!U1662)/Counts!Q1662,"")</f>
        <v>0.409090909090909</v>
      </c>
      <c r="H1662" s="35" t="n">
        <f aca="false">IFERROR(Counts!U1662,"")</f>
        <v>3</v>
      </c>
      <c r="I1662" s="36" t="n">
        <f aca="false">IFERROR(Counts!Z1662/Counts!AA1662,"")</f>
        <v>0.319387755102041</v>
      </c>
      <c r="J1662" s="36" t="n">
        <f aca="false">IFERROR(Counts!AB1662/Counts!AA1662,"")</f>
        <v>0.291989795918367</v>
      </c>
      <c r="K1662" s="37" t="n">
        <f aca="false">IFERROR((Counts!AB1662-Counts!Z1662)/Counts!AA1662,"")</f>
        <v>-0.0273979591836735</v>
      </c>
      <c r="L1662" s="38" t="n">
        <f aca="false">IFERROR(Counts!Y1662/Counts!P1662,"")</f>
        <v>0.255102040816327</v>
      </c>
      <c r="M1662" s="38" t="n">
        <f aca="false">IFERROR(Counts!V1662/Counts!P1662,"")</f>
        <v>0.102040816326531</v>
      </c>
      <c r="N1662" s="38" t="n">
        <f aca="false">IFERROR(Counts!AD1662/Counts!AC1662,"")</f>
        <v>0.0793650793650794</v>
      </c>
      <c r="O1662" s="38" t="n">
        <f aca="false">IFERROR(Counts!AE1662/Counts!AC1662,"")</f>
        <v>0.428571428571429</v>
      </c>
      <c r="P1662" s="39" t="n">
        <f aca="false">IFERROR(Counts!AG1662/Counts!AF1662,"")</f>
        <v>91.3936507936508</v>
      </c>
      <c r="Q1662" s="38" t="n">
        <f aca="false">IFERROR(Counts!AH1662/Counts!AC1662,"")</f>
        <v>0.380952380952381</v>
      </c>
      <c r="R1662" s="38" t="n">
        <f aca="false">IFERROR(Counts!N1662/Counts!M1662,"")</f>
        <v>0.313636363636364</v>
      </c>
      <c r="S1662" s="38" t="n">
        <f aca="false">IFERROR(Counts!K1662/Counts!J1662,"")</f>
        <v>0.673684210526316</v>
      </c>
      <c r="T1662" s="38" t="n">
        <f aca="false">IFERROR(Counts!I1662/Counts!H1662,"")</f>
        <v>0.197969543147208</v>
      </c>
      <c r="U1662" s="38" t="n">
        <f aca="false">IFERROR(1-Counts!L1662/Counts!K1662,"")</f>
        <v>0.8828125</v>
      </c>
      <c r="V1662" s="39" t="n">
        <f aca="false">IFERROR(Counts!AJ1662/Counts!AI1662,"")</f>
        <v>71.967816091954</v>
      </c>
      <c r="W1662" s="38" t="n">
        <f aca="false">IFERROR(Counts!AK1662/Counts!AI1662,"")</f>
        <v>0.281609195402299</v>
      </c>
      <c r="X1662" s="40" t="n">
        <f aca="false">IFERROR(Counts!O1662,"")</f>
        <v>-1.166</v>
      </c>
      <c r="Y1662" s="36" t="n">
        <f aca="false">IFERROR(INDEX('Season Counts'!$Y$2:$Y$740,$AF1662)/INDEX('Season Counts'!$X$2:$X$740,$AF1662),"")</f>
        <v>0.335521394611727</v>
      </c>
      <c r="Z1662" s="37" t="n">
        <f aca="false">IFERROR(J1662-Y1662,"")</f>
        <v>-0.0435315986933601</v>
      </c>
      <c r="AA1662" s="38" t="n">
        <f aca="false">IFERROR(INDEX('Season Counts'!$K$2:$K$740,$AF1662)/INDEX('Season Counts'!$J$2:$J$740,$AF1662),"")</f>
        <v>0.295970695970696</v>
      </c>
      <c r="AB1662" s="41" t="n">
        <f aca="false">IFERROR(R1662-AA1662,"")</f>
        <v>0.0176656676656677</v>
      </c>
      <c r="AC1662" s="39" t="n">
        <f aca="false">IFERROR(INDEX('Season Counts'!$AG$2:$AG$740,$AF1662)/INDEX('Season Counts'!$AF$2:$AF$740,$AF1662),"")</f>
        <v>72.0023875114784</v>
      </c>
      <c r="AD1662" s="40" t="n">
        <f aca="false">IFERROR(V1662-AC1662,"")</f>
        <v>-0.0345714195244113</v>
      </c>
      <c r="AE1662" s="4" t="str">
        <f aca="false">IF(D1662&lt;Guide!$C$21,"Low PA",IF(TRIM(IF(ISNUMBER(AD1662),IF(N(AD1662)&lt;=-Guide!$C$24,"▼ Bat Speed  ",IF(N(AD1662)&gt;=Guide!$C$24,"▲ Bat Speed  ","")),"")&amp;IF(N(Z1662)&gt;=Guide!$C$22,"▲ Contact  ","")&amp;IF(N(Z1662)&lt;=-Guide!$C$22,"▼ Contact  ","")&amp;IF(N(AB1662)&gt;=Guide!$C$23,"▲ Chase  ","")&amp;IF(N(AB1662)&lt;=-Guide!$C$23,"▼ Chase  ",""))="","Stable",TRIM(IF(ISNUMBER(AD1662),IF(N(AD1662)&lt;=-Guide!$C$24,"▼ Bat Speed  ",IF(N(AD1662)&gt;=Guide!$C$24,"▲ Bat Speed  ","")),"")&amp;IF(N(Z1662)&gt;=Guide!$C$22,"▲ Contact  ","")&amp;IF(N(Z1662)&lt;=-Guide!$C$22,"▼ Contact  ","")&amp;IF(N(AB1662)&gt;=Guide!$C$23,"▲ Chase  ","")&amp;IF(N(AB1662)&lt;=-Guide!$C$23,"▼ Chase  ",""))))</f>
        <v>▼ Contact</v>
      </c>
      <c r="AF1662" s="35" t="n">
        <f aca="false">MATCH(Counts!A1662,'Season Counts'!$A$2:$A$740,0)</f>
        <v>427</v>
      </c>
    </row>
    <row r="1663" customFormat="false" ht="15" hidden="false" customHeight="false" outlineLevel="0" collapsed="false">
      <c r="A1663" s="34" t="str">
        <f aca="false">Counts!B1663</f>
        <v>MIN</v>
      </c>
      <c r="B1663" s="5" t="str">
        <f aca="false">Counts!C1663</f>
        <v>Josh Bell</v>
      </c>
      <c r="C1663" s="34" t="str">
        <f aca="false">Counts!F1663</f>
        <v>Aug</v>
      </c>
      <c r="D1663" s="35" t="n">
        <f aca="false">IFERROR(Counts!P1663,"")</f>
        <v>109</v>
      </c>
      <c r="E1663" s="36" t="n">
        <f aca="false">IFERROR(Counts!R1663/Counts!Q1663,"")</f>
        <v>0.294736842105263</v>
      </c>
      <c r="F1663" s="36" t="n">
        <f aca="false">IFERROR((Counts!R1663+Counts!V1663+Counts!W1663)/(Counts!Q1663+Counts!V1663+Counts!W1663+Counts!X1663),"")</f>
        <v>0.361111111111111</v>
      </c>
      <c r="G1663" s="36" t="n">
        <f aca="false">IFERROR((Counts!R1663+Counts!S1663+2*Counts!T1663+3*Counts!U1663)/Counts!Q1663,"")</f>
        <v>0.463157894736842</v>
      </c>
      <c r="H1663" s="35" t="n">
        <f aca="false">IFERROR(Counts!U1663,"")</f>
        <v>4</v>
      </c>
      <c r="I1663" s="36" t="n">
        <f aca="false">IFERROR(Counts!Z1663/Counts!AA1663,"")</f>
        <v>0.361467889908257</v>
      </c>
      <c r="J1663" s="36" t="n">
        <f aca="false">IFERROR(Counts!AB1663/Counts!AA1663,"")</f>
        <v>0.356247706422018</v>
      </c>
      <c r="K1663" s="37" t="n">
        <f aca="false">IFERROR((Counts!AB1663-Counts!Z1663)/Counts!AA1663,"")</f>
        <v>-0.00522018348623849</v>
      </c>
      <c r="L1663" s="38" t="n">
        <f aca="false">IFERROR(Counts!Y1663/Counts!P1663,"")</f>
        <v>0.110091743119266</v>
      </c>
      <c r="M1663" s="38" t="n">
        <f aca="false">IFERROR(Counts!V1663/Counts!P1663,"")</f>
        <v>0.0825688073394496</v>
      </c>
      <c r="N1663" s="38" t="n">
        <f aca="false">IFERROR(Counts!AD1663/Counts!AC1663,"")</f>
        <v>0.0823529411764706</v>
      </c>
      <c r="O1663" s="38" t="n">
        <f aca="false">IFERROR(Counts!AE1663/Counts!AC1663,"")</f>
        <v>0.352941176470588</v>
      </c>
      <c r="P1663" s="39" t="n">
        <f aca="false">IFERROR(Counts!AG1663/Counts!AF1663,"")</f>
        <v>88.6141176470588</v>
      </c>
      <c r="Q1663" s="38" t="n">
        <f aca="false">IFERROR(Counts!AH1663/Counts!AC1663,"")</f>
        <v>0.282352941176471</v>
      </c>
      <c r="R1663" s="38" t="n">
        <f aca="false">IFERROR(Counts!N1663/Counts!M1663,"")</f>
        <v>0.258196721311475</v>
      </c>
      <c r="S1663" s="38" t="n">
        <f aca="false">IFERROR(Counts!K1663/Counts!J1663,"")</f>
        <v>0.66</v>
      </c>
      <c r="T1663" s="38" t="n">
        <f aca="false">IFERROR(Counts!I1663/Counts!H1663,"")</f>
        <v>0.137755102040816</v>
      </c>
      <c r="U1663" s="38" t="n">
        <f aca="false">IFERROR(1-Counts!L1663/Counts!K1663,"")</f>
        <v>0.939393939393939</v>
      </c>
      <c r="V1663" s="39" t="n">
        <f aca="false">IFERROR(Counts!AJ1663/Counts!AI1663,"")</f>
        <v>72.5722222222222</v>
      </c>
      <c r="W1663" s="38" t="n">
        <f aca="false">IFERROR(Counts!AK1663/Counts!AI1663,"")</f>
        <v>0.314814814814815</v>
      </c>
      <c r="X1663" s="40" t="n">
        <f aca="false">IFERROR(Counts!O1663,"")</f>
        <v>3.53</v>
      </c>
      <c r="Y1663" s="36" t="n">
        <f aca="false">IFERROR(INDEX('Season Counts'!$Y$2:$Y$740,$AF1663)/INDEX('Season Counts'!$X$2:$X$740,$AF1663),"")</f>
        <v>0.335521394611727</v>
      </c>
      <c r="Z1663" s="37" t="n">
        <f aca="false">IFERROR(J1663-Y1663,"")</f>
        <v>0.0207263118102909</v>
      </c>
      <c r="AA1663" s="38" t="n">
        <f aca="false">IFERROR(INDEX('Season Counts'!$K$2:$K$740,$AF1663)/INDEX('Season Counts'!$J$2:$J$740,$AF1663),"")</f>
        <v>0.295970695970696</v>
      </c>
      <c r="AB1663" s="41" t="n">
        <f aca="false">IFERROR(R1663-AA1663,"")</f>
        <v>-0.0377739746592206</v>
      </c>
      <c r="AC1663" s="39" t="n">
        <f aca="false">IFERROR(INDEX('Season Counts'!$AG$2:$AG$740,$AF1663)/INDEX('Season Counts'!$AF$2:$AF$740,$AF1663),"")</f>
        <v>72.0023875114784</v>
      </c>
      <c r="AD1663" s="40" t="n">
        <f aca="false">IFERROR(V1663-AC1663,"")</f>
        <v>0.569834710743791</v>
      </c>
      <c r="AE1663" s="4" t="str">
        <f aca="false">IF(D1663&lt;Guide!$C$21,"Low PA",IF(TRIM(IF(ISNUMBER(AD1663),IF(N(AD1663)&lt;=-Guide!$C$24,"▼ Bat Speed  ",IF(N(AD1663)&gt;=Guide!$C$24,"▲ Bat Speed  ","")),"")&amp;IF(N(Z1663)&gt;=Guide!$C$22,"▲ Contact  ","")&amp;IF(N(Z1663)&lt;=-Guide!$C$22,"▼ Contact  ","")&amp;IF(N(AB1663)&gt;=Guide!$C$23,"▲ Chase  ","")&amp;IF(N(AB1663)&lt;=-Guide!$C$23,"▼ Chase  ",""))="","Stable",TRIM(IF(ISNUMBER(AD1663),IF(N(AD1663)&lt;=-Guide!$C$24,"▼ Bat Speed  ",IF(N(AD1663)&gt;=Guide!$C$24,"▲ Bat Speed  ","")),"")&amp;IF(N(Z1663)&gt;=Guide!$C$22,"▲ Contact  ","")&amp;IF(N(Z1663)&lt;=-Guide!$C$22,"▼ Contact  ","")&amp;IF(N(AB1663)&gt;=Guide!$C$23,"▲ Chase  ","")&amp;IF(N(AB1663)&lt;=-Guide!$C$23,"▼ Chase  ",""))))</f>
        <v>Stable</v>
      </c>
      <c r="AF1663" s="35" t="n">
        <f aca="false">MATCH(Counts!A1663,'Season Counts'!$A$2:$A$740,0)</f>
        <v>427</v>
      </c>
    </row>
    <row r="1664" customFormat="false" ht="15" hidden="false" customHeight="false" outlineLevel="0" collapsed="false">
      <c r="A1664" s="34" t="str">
        <f aca="false">Counts!B1664</f>
        <v>MIN</v>
      </c>
      <c r="B1664" s="5" t="str">
        <f aca="false">Counts!C1664</f>
        <v>Josh Bell</v>
      </c>
      <c r="C1664" s="34" t="str">
        <f aca="false">Counts!F1664</f>
        <v>Sep</v>
      </c>
      <c r="D1664" s="35" t="n">
        <f aca="false">IFERROR(Counts!P1664,"")</f>
        <v>93</v>
      </c>
      <c r="E1664" s="36" t="n">
        <f aca="false">IFERROR(Counts!R1664/Counts!Q1664,"")</f>
        <v>0.271604938271605</v>
      </c>
      <c r="F1664" s="36" t="n">
        <f aca="false">IFERROR((Counts!R1664+Counts!V1664+Counts!W1664)/(Counts!Q1664+Counts!V1664+Counts!W1664+Counts!X1664),"")</f>
        <v>0.344086021505376</v>
      </c>
      <c r="G1664" s="36" t="n">
        <f aca="false">IFERROR((Counts!R1664+Counts!S1664+2*Counts!T1664+3*Counts!U1664)/Counts!Q1664,"")</f>
        <v>0.432098765432099</v>
      </c>
      <c r="H1664" s="35" t="n">
        <f aca="false">IFERROR(Counts!U1664,"")</f>
        <v>4</v>
      </c>
      <c r="I1664" s="36" t="n">
        <f aca="false">IFERROR(Counts!Z1664/Counts!AA1664,"")</f>
        <v>0.339247311827957</v>
      </c>
      <c r="J1664" s="36" t="n">
        <f aca="false">IFERROR(Counts!AB1664/Counts!AA1664,"")</f>
        <v>0.385763440860215</v>
      </c>
      <c r="K1664" s="37" t="n">
        <f aca="false">IFERROR((Counts!AB1664-Counts!Z1664)/Counts!AA1664,"")</f>
        <v>0.046516129032258</v>
      </c>
      <c r="L1664" s="38" t="n">
        <f aca="false">IFERROR(Counts!Y1664/Counts!P1664,"")</f>
        <v>0.172043010752688</v>
      </c>
      <c r="M1664" s="38" t="n">
        <f aca="false">IFERROR(Counts!V1664/Counts!P1664,"")</f>
        <v>0.10752688172043</v>
      </c>
      <c r="N1664" s="38" t="n">
        <f aca="false">IFERROR(Counts!AD1664/Counts!AC1664,"")</f>
        <v>0.104477611940299</v>
      </c>
      <c r="O1664" s="38" t="n">
        <f aca="false">IFERROR(Counts!AE1664/Counts!AC1664,"")</f>
        <v>0.477611940298507</v>
      </c>
      <c r="P1664" s="39" t="n">
        <f aca="false">IFERROR(Counts!AG1664/Counts!AF1664,"")</f>
        <v>91.6597014925373</v>
      </c>
      <c r="Q1664" s="38" t="n">
        <f aca="false">IFERROR(Counts!AH1664/Counts!AC1664,"")</f>
        <v>0.432835820895522</v>
      </c>
      <c r="R1664" s="38" t="n">
        <f aca="false">IFERROR(Counts!N1664/Counts!M1664,"")</f>
        <v>0.269767441860465</v>
      </c>
      <c r="S1664" s="38" t="n">
        <f aca="false">IFERROR(Counts!K1664/Counts!J1664,"")</f>
        <v>0.691860465116279</v>
      </c>
      <c r="T1664" s="38" t="n">
        <f aca="false">IFERROR(Counts!I1664/Counts!H1664,"")</f>
        <v>0.19774011299435</v>
      </c>
      <c r="U1664" s="38" t="n">
        <f aca="false">IFERROR(1-Counts!L1664/Counts!K1664,"")</f>
        <v>0.848739495798319</v>
      </c>
      <c r="V1664" s="39" t="n">
        <f aca="false">IFERROR(Counts!AJ1664/Counts!AI1664,"")</f>
        <v>71.5120253164557</v>
      </c>
      <c r="W1664" s="38" t="n">
        <f aca="false">IFERROR(Counts!AK1664/Counts!AI1664,"")</f>
        <v>0.227848101265823</v>
      </c>
      <c r="X1664" s="40" t="n">
        <f aca="false">IFERROR(Counts!O1664,"")</f>
        <v>3.448</v>
      </c>
      <c r="Y1664" s="36" t="n">
        <f aca="false">IFERROR(INDEX('Season Counts'!$Y$2:$Y$740,$AF1664)/INDEX('Season Counts'!$X$2:$X$740,$AF1664),"")</f>
        <v>0.335521394611727</v>
      </c>
      <c r="Z1664" s="37" t="n">
        <f aca="false">IFERROR(J1664-Y1664,"")</f>
        <v>0.0502420462484876</v>
      </c>
      <c r="AA1664" s="38" t="n">
        <f aca="false">IFERROR(INDEX('Season Counts'!$K$2:$K$740,$AF1664)/INDEX('Season Counts'!$J$2:$J$740,$AF1664),"")</f>
        <v>0.295970695970696</v>
      </c>
      <c r="AB1664" s="41" t="n">
        <f aca="false">IFERROR(R1664-AA1664,"")</f>
        <v>-0.0262032541102308</v>
      </c>
      <c r="AC1664" s="39" t="n">
        <f aca="false">IFERROR(INDEX('Season Counts'!$AG$2:$AG$740,$AF1664)/INDEX('Season Counts'!$AF$2:$AF$740,$AF1664),"")</f>
        <v>72.0023875114784</v>
      </c>
      <c r="AD1664" s="40" t="n">
        <f aca="false">IFERROR(V1664-AC1664,"")</f>
        <v>-0.49036219502274</v>
      </c>
      <c r="AE1664" s="4" t="str">
        <f aca="false">IF(D1664&lt;Guide!$C$21,"Low PA",IF(TRIM(IF(ISNUMBER(AD1664),IF(N(AD1664)&lt;=-Guide!$C$24,"▼ Bat Speed  ",IF(N(AD1664)&gt;=Guide!$C$24,"▲ Bat Speed  ","")),"")&amp;IF(N(Z1664)&gt;=Guide!$C$22,"▲ Contact  ","")&amp;IF(N(Z1664)&lt;=-Guide!$C$22,"▼ Contact  ","")&amp;IF(N(AB1664)&gt;=Guide!$C$23,"▲ Chase  ","")&amp;IF(N(AB1664)&lt;=-Guide!$C$23,"▼ Chase  ",""))="","Stable",TRIM(IF(ISNUMBER(AD1664),IF(N(AD1664)&lt;=-Guide!$C$24,"▼ Bat Speed  ",IF(N(AD1664)&gt;=Guide!$C$24,"▲ Bat Speed  ","")),"")&amp;IF(N(Z1664)&gt;=Guide!$C$22,"▲ Contact  ","")&amp;IF(N(Z1664)&lt;=-Guide!$C$22,"▼ Contact  ","")&amp;IF(N(AB1664)&gt;=Guide!$C$23,"▲ Chase  ","")&amp;IF(N(AB1664)&lt;=-Guide!$C$23,"▼ Chase  ",""))))</f>
        <v>▲ Contact</v>
      </c>
      <c r="AF1664" s="35" t="n">
        <f aca="false">MATCH(Counts!A1664,'Season Counts'!$A$2:$A$740,0)</f>
        <v>427</v>
      </c>
    </row>
    <row r="1665" customFormat="false" ht="15" hidden="false" customHeight="false" outlineLevel="0" collapsed="false">
      <c r="A1665" s="34" t="str">
        <f aca="false">Counts!B1665</f>
        <v>MIN</v>
      </c>
      <c r="B1665" s="5" t="str">
        <f aca="false">Counts!C1665</f>
        <v>Luke Keaschall</v>
      </c>
      <c r="C1665" s="34" t="str">
        <f aca="false">Counts!F1665</f>
        <v>Mar-Apr</v>
      </c>
      <c r="D1665" s="35" t="n">
        <f aca="false">IFERROR(Counts!P1665,"")</f>
        <v>131</v>
      </c>
      <c r="E1665" s="36" t="n">
        <f aca="false">IFERROR(Counts!R1665/Counts!Q1665,"")</f>
        <v>0.216666666666667</v>
      </c>
      <c r="F1665" s="36" t="n">
        <f aca="false">IFERROR((Counts!R1665+Counts!V1665+Counts!W1665)/(Counts!Q1665+Counts!V1665+Counts!W1665+Counts!X1665),"")</f>
        <v>0.267175572519084</v>
      </c>
      <c r="G1665" s="36" t="n">
        <f aca="false">IFERROR((Counts!R1665+Counts!S1665+2*Counts!T1665+3*Counts!U1665)/Counts!Q1665,"")</f>
        <v>0.275</v>
      </c>
      <c r="H1665" s="35" t="n">
        <f aca="false">IFERROR(Counts!U1665,"")</f>
        <v>1</v>
      </c>
      <c r="I1665" s="36" t="n">
        <f aca="false">IFERROR(Counts!Z1665/Counts!AA1665,"")</f>
        <v>0.247692307692308</v>
      </c>
      <c r="J1665" s="36" t="n">
        <f aca="false">IFERROR(Counts!AB1665/Counts!AA1665,"")</f>
        <v>0.268</v>
      </c>
      <c r="K1665" s="37" t="n">
        <f aca="false">IFERROR((Counts!AB1665-Counts!Z1665)/Counts!AA1665,"")</f>
        <v>0.0203076923076923</v>
      </c>
      <c r="L1665" s="38" t="n">
        <f aca="false">IFERROR(Counts!Y1665/Counts!P1665,"")</f>
        <v>0.16030534351145</v>
      </c>
      <c r="M1665" s="38" t="n">
        <f aca="false">IFERROR(Counts!V1665/Counts!P1665,"")</f>
        <v>0.0610687022900763</v>
      </c>
      <c r="N1665" s="38" t="n">
        <f aca="false">IFERROR(Counts!AD1665/Counts!AC1665,"")</f>
        <v>0.0297029702970297</v>
      </c>
      <c r="O1665" s="38" t="n">
        <f aca="false">IFERROR(Counts!AE1665/Counts!AC1665,"")</f>
        <v>0.227722772277228</v>
      </c>
      <c r="P1665" s="39" t="n">
        <f aca="false">IFERROR(Counts!AG1665/Counts!AF1665,"")</f>
        <v>84.289</v>
      </c>
      <c r="Q1665" s="38" t="n">
        <f aca="false">IFERROR(Counts!AH1665/Counts!AC1665,"")</f>
        <v>0.326732673267327</v>
      </c>
      <c r="R1665" s="38" t="n">
        <f aca="false">IFERROR(Counts!N1665/Counts!M1665,"")</f>
        <v>0.242647058823529</v>
      </c>
      <c r="S1665" s="38" t="n">
        <f aca="false">IFERROR(Counts!K1665/Counts!J1665,"")</f>
        <v>0.607594936708861</v>
      </c>
      <c r="T1665" s="38" t="n">
        <f aca="false">IFERROR(Counts!I1665/Counts!H1665,"")</f>
        <v>0.119047619047619</v>
      </c>
      <c r="U1665" s="38" t="n">
        <f aca="false">IFERROR(1-Counts!L1665/Counts!K1665,"")</f>
        <v>0.944444444444444</v>
      </c>
      <c r="V1665" s="39" t="n">
        <f aca="false">IFERROR(Counts!AJ1665/Counts!AI1665,"")</f>
        <v>69.4875706214689</v>
      </c>
      <c r="W1665" s="38" t="n">
        <f aca="false">IFERROR(Counts!AK1665/Counts!AI1665,"")</f>
        <v>0.0790960451977401</v>
      </c>
      <c r="X1665" s="40" t="n">
        <f aca="false">IFERROR(Counts!O1665,"")</f>
        <v>-5.071</v>
      </c>
      <c r="Y1665" s="36" t="n">
        <f aca="false">IFERROR(INDEX('Season Counts'!$Y$2:$Y$740,$AF1665)/INDEX('Season Counts'!$X$2:$X$740,$AF1665),"")</f>
        <v>0.322258116883117</v>
      </c>
      <c r="Z1665" s="37" t="n">
        <f aca="false">IFERROR(J1665-Y1665,"")</f>
        <v>-0.0542581168831169</v>
      </c>
      <c r="AA1665" s="38" t="n">
        <f aca="false">IFERROR(INDEX('Season Counts'!$K$2:$K$740,$AF1665)/INDEX('Season Counts'!$J$2:$J$740,$AF1665),"")</f>
        <v>0.226351351351351</v>
      </c>
      <c r="AB1665" s="41" t="n">
        <f aca="false">IFERROR(R1665-AA1665,"")</f>
        <v>0.0162957074721781</v>
      </c>
      <c r="AC1665" s="39" t="n">
        <f aca="false">IFERROR(INDEX('Season Counts'!$AG$2:$AG$740,$AF1665)/INDEX('Season Counts'!$AF$2:$AF$740,$AF1665),"")</f>
        <v>69.184068627451</v>
      </c>
      <c r="AD1665" s="40" t="n">
        <f aca="false">IFERROR(V1665-AC1665,"")</f>
        <v>0.303501994017935</v>
      </c>
      <c r="AE1665" s="4" t="str">
        <f aca="false">IF(D1665&lt;Guide!$C$21,"Low PA",IF(TRIM(IF(ISNUMBER(AD1665),IF(N(AD1665)&lt;=-Guide!$C$24,"▼ Bat Speed  ",IF(N(AD1665)&gt;=Guide!$C$24,"▲ Bat Speed  ","")),"")&amp;IF(N(Z1665)&gt;=Guide!$C$22,"▲ Contact  ","")&amp;IF(N(Z1665)&lt;=-Guide!$C$22,"▼ Contact  ","")&amp;IF(N(AB1665)&gt;=Guide!$C$23,"▲ Chase  ","")&amp;IF(N(AB1665)&lt;=-Guide!$C$23,"▼ Chase  ",""))="","Stable",TRIM(IF(ISNUMBER(AD1665),IF(N(AD1665)&lt;=-Guide!$C$24,"▼ Bat Speed  ",IF(N(AD1665)&gt;=Guide!$C$24,"▲ Bat Speed  ","")),"")&amp;IF(N(Z1665)&gt;=Guide!$C$22,"▲ Contact  ","")&amp;IF(N(Z1665)&lt;=-Guide!$C$22,"▼ Contact  ","")&amp;IF(N(AB1665)&gt;=Guide!$C$23,"▲ Chase  ","")&amp;IF(N(AB1665)&lt;=-Guide!$C$23,"▼ Chase  ",""))))</f>
        <v>▼ Contact</v>
      </c>
      <c r="AF1665" s="35" t="n">
        <f aca="false">MATCH(Counts!A1665,'Season Counts'!$A$2:$A$740,0)</f>
        <v>428</v>
      </c>
    </row>
    <row r="1666" customFormat="false" ht="15" hidden="false" customHeight="false" outlineLevel="0" collapsed="false">
      <c r="A1666" s="34" t="str">
        <f aca="false">Counts!B1666</f>
        <v>MIN</v>
      </c>
      <c r="B1666" s="5" t="str">
        <f aca="false">Counts!C1666</f>
        <v>Luke Keaschall</v>
      </c>
      <c r="C1666" s="34" t="str">
        <f aca="false">Counts!F1666</f>
        <v>May</v>
      </c>
      <c r="D1666" s="35" t="n">
        <f aca="false">IFERROR(Counts!P1666,"")</f>
        <v>93</v>
      </c>
      <c r="E1666" s="36" t="n">
        <f aca="false">IFERROR(Counts!R1666/Counts!Q1666,"")</f>
        <v>0.291139240506329</v>
      </c>
      <c r="F1666" s="36" t="n">
        <f aca="false">IFERROR((Counts!R1666+Counts!V1666+Counts!W1666)/(Counts!Q1666+Counts!V1666+Counts!W1666+Counts!X1666),"")</f>
        <v>0.397849462365591</v>
      </c>
      <c r="G1666" s="36" t="n">
        <f aca="false">IFERROR((Counts!R1666+Counts!S1666+2*Counts!T1666+3*Counts!U1666)/Counts!Q1666,"")</f>
        <v>0.392405063291139</v>
      </c>
      <c r="H1666" s="35" t="n">
        <f aca="false">IFERROR(Counts!U1666,"")</f>
        <v>0</v>
      </c>
      <c r="I1666" s="36" t="n">
        <f aca="false">IFERROR(Counts!Z1666/Counts!AA1666,"")</f>
        <v>0.354347826086957</v>
      </c>
      <c r="J1666" s="36" t="n">
        <f aca="false">IFERROR(Counts!AB1666/Counts!AA1666,"")</f>
        <v>0.292804347826087</v>
      </c>
      <c r="K1666" s="37" t="n">
        <f aca="false">IFERROR((Counts!AB1666-Counts!Z1666)/Counts!AA1666,"")</f>
        <v>-0.0615434782608696</v>
      </c>
      <c r="L1666" s="38" t="n">
        <f aca="false">IFERROR(Counts!Y1666/Counts!P1666,"")</f>
        <v>0.150537634408602</v>
      </c>
      <c r="M1666" s="38" t="n">
        <f aca="false">IFERROR(Counts!V1666/Counts!P1666,"")</f>
        <v>0.118279569892473</v>
      </c>
      <c r="N1666" s="38" t="n">
        <f aca="false">IFERROR(Counts!AD1666/Counts!AC1666,"")</f>
        <v>0.0307692307692308</v>
      </c>
      <c r="O1666" s="38" t="n">
        <f aca="false">IFERROR(Counts!AE1666/Counts!AC1666,"")</f>
        <v>0.338461538461539</v>
      </c>
      <c r="P1666" s="39" t="n">
        <f aca="false">IFERROR(Counts!AG1666/Counts!AF1666,"")</f>
        <v>83.8907692307692</v>
      </c>
      <c r="Q1666" s="38" t="n">
        <f aca="false">IFERROR(Counts!AH1666/Counts!AC1666,"")</f>
        <v>0.446153846153846</v>
      </c>
      <c r="R1666" s="38" t="n">
        <f aca="false">IFERROR(Counts!N1666/Counts!M1666,"")</f>
        <v>0.25</v>
      </c>
      <c r="S1666" s="38" t="n">
        <f aca="false">IFERROR(Counts!K1666/Counts!J1666,"")</f>
        <v>0.605714285714286</v>
      </c>
      <c r="T1666" s="38" t="n">
        <f aca="false">IFERROR(Counts!I1666/Counts!H1666,"")</f>
        <v>0.162162162162162</v>
      </c>
      <c r="U1666" s="38" t="n">
        <f aca="false">IFERROR(1-Counts!L1666/Counts!K1666,"")</f>
        <v>0.915094339622642</v>
      </c>
      <c r="V1666" s="39" t="n">
        <f aca="false">IFERROR(Counts!AJ1666/Counts!AI1666,"")</f>
        <v>68.3720338983051</v>
      </c>
      <c r="W1666" s="38" t="n">
        <f aca="false">IFERROR(Counts!AK1666/Counts!AI1666,"")</f>
        <v>0.0932203389830509</v>
      </c>
      <c r="X1666" s="40" t="n">
        <f aca="false">IFERROR(Counts!O1666,"")</f>
        <v>2.264</v>
      </c>
      <c r="Y1666" s="36" t="n">
        <f aca="false">IFERROR(INDEX('Season Counts'!$Y$2:$Y$740,$AF1666)/INDEX('Season Counts'!$X$2:$X$740,$AF1666),"")</f>
        <v>0.322258116883117</v>
      </c>
      <c r="Z1666" s="37" t="n">
        <f aca="false">IFERROR(J1666-Y1666,"")</f>
        <v>-0.02945376905703</v>
      </c>
      <c r="AA1666" s="38" t="n">
        <f aca="false">IFERROR(INDEX('Season Counts'!$K$2:$K$740,$AF1666)/INDEX('Season Counts'!$J$2:$J$740,$AF1666),"")</f>
        <v>0.226351351351351</v>
      </c>
      <c r="AB1666" s="41" t="n">
        <f aca="false">IFERROR(R1666-AA1666,"")</f>
        <v>0.0236486486486487</v>
      </c>
      <c r="AC1666" s="39" t="n">
        <f aca="false">IFERROR(INDEX('Season Counts'!$AG$2:$AG$740,$AF1666)/INDEX('Season Counts'!$AF$2:$AF$740,$AF1666),"")</f>
        <v>69.184068627451</v>
      </c>
      <c r="AD1666" s="40" t="n">
        <f aca="false">IFERROR(V1666-AC1666,"")</f>
        <v>-0.812034729145907</v>
      </c>
      <c r="AE1666" s="4" t="str">
        <f aca="false">IF(D1666&lt;Guide!$C$21,"Low PA",IF(TRIM(IF(ISNUMBER(AD1666),IF(N(AD1666)&lt;=-Guide!$C$24,"▼ Bat Speed  ",IF(N(AD1666)&gt;=Guide!$C$24,"▲ Bat Speed  ","")),"")&amp;IF(N(Z1666)&gt;=Guide!$C$22,"▲ Contact  ","")&amp;IF(N(Z1666)&lt;=-Guide!$C$22,"▼ Contact  ","")&amp;IF(N(AB1666)&gt;=Guide!$C$23,"▲ Chase  ","")&amp;IF(N(AB1666)&lt;=-Guide!$C$23,"▼ Chase  ",""))="","Stable",TRIM(IF(ISNUMBER(AD1666),IF(N(AD1666)&lt;=-Guide!$C$24,"▼ Bat Speed  ",IF(N(AD1666)&gt;=Guide!$C$24,"▲ Bat Speed  ","")),"")&amp;IF(N(Z1666)&gt;=Guide!$C$22,"▲ Contact  ","")&amp;IF(N(Z1666)&lt;=-Guide!$C$22,"▼ Contact  ","")&amp;IF(N(AB1666)&gt;=Guide!$C$23,"▲ Chase  ","")&amp;IF(N(AB1666)&lt;=-Guide!$C$23,"▼ Chase  ",""))))</f>
        <v>Stable</v>
      </c>
      <c r="AF1666" s="35" t="n">
        <f aca="false">MATCH(Counts!A1666,'Season Counts'!$A$2:$A$740,0)</f>
        <v>428</v>
      </c>
    </row>
    <row r="1667" customFormat="false" ht="15" hidden="false" customHeight="false" outlineLevel="0" collapsed="false">
      <c r="A1667" s="34" t="str">
        <f aca="false">Counts!B1667</f>
        <v>MIN</v>
      </c>
      <c r="B1667" s="5" t="str">
        <f aca="false">Counts!C1667</f>
        <v>Luke Keaschall</v>
      </c>
      <c r="C1667" s="34" t="str">
        <f aca="false">Counts!F1667</f>
        <v>Jun</v>
      </c>
      <c r="D1667" s="35" t="n">
        <f aca="false">IFERROR(Counts!P1667,"")</f>
        <v>93</v>
      </c>
      <c r="E1667" s="36" t="n">
        <f aca="false">IFERROR(Counts!R1667/Counts!Q1667,"")</f>
        <v>0.240506329113924</v>
      </c>
      <c r="F1667" s="36" t="n">
        <f aca="false">IFERROR((Counts!R1667+Counts!V1667+Counts!W1667)/(Counts!Q1667+Counts!V1667+Counts!W1667+Counts!X1667),"")</f>
        <v>0.344086021505376</v>
      </c>
      <c r="G1667" s="36" t="n">
        <f aca="false">IFERROR((Counts!R1667+Counts!S1667+2*Counts!T1667+3*Counts!U1667)/Counts!Q1667,"")</f>
        <v>0.30379746835443</v>
      </c>
      <c r="H1667" s="35" t="n">
        <f aca="false">IFERROR(Counts!U1667,"")</f>
        <v>1</v>
      </c>
      <c r="I1667" s="36" t="n">
        <f aca="false">IFERROR(Counts!Z1667/Counts!AA1667,"")</f>
        <v>0.301075268817204</v>
      </c>
      <c r="J1667" s="36" t="n">
        <f aca="false">IFERROR(Counts!AB1667/Counts!AA1667,"")</f>
        <v>0.330989247311828</v>
      </c>
      <c r="K1667" s="37" t="n">
        <f aca="false">IFERROR((Counts!AB1667-Counts!Z1667)/Counts!AA1667,"")</f>
        <v>0.0299139784946237</v>
      </c>
      <c r="L1667" s="38" t="n">
        <f aca="false">IFERROR(Counts!Y1667/Counts!P1667,"")</f>
        <v>0.150537634408602</v>
      </c>
      <c r="M1667" s="38" t="n">
        <f aca="false">IFERROR(Counts!V1667/Counts!P1667,"")</f>
        <v>0.129032258064516</v>
      </c>
      <c r="N1667" s="38" t="n">
        <f aca="false">IFERROR(Counts!AD1667/Counts!AC1667,"")</f>
        <v>0.0303030303030303</v>
      </c>
      <c r="O1667" s="38" t="n">
        <f aca="false">IFERROR(Counts!AE1667/Counts!AC1667,"")</f>
        <v>0.303030303030303</v>
      </c>
      <c r="P1667" s="39" t="n">
        <f aca="false">IFERROR(Counts!AG1667/Counts!AF1667,"")</f>
        <v>85.8742424242424</v>
      </c>
      <c r="Q1667" s="38" t="n">
        <f aca="false">IFERROR(Counts!AH1667/Counts!AC1667,"")</f>
        <v>0.393939393939394</v>
      </c>
      <c r="R1667" s="38" t="n">
        <f aca="false">IFERROR(Counts!N1667/Counts!M1667,"")</f>
        <v>0.187878787878788</v>
      </c>
      <c r="S1667" s="38" t="n">
        <f aca="false">IFERROR(Counts!K1667/Counts!J1667,"")</f>
        <v>0.634285714285714</v>
      </c>
      <c r="T1667" s="38" t="n">
        <f aca="false">IFERROR(Counts!I1667/Counts!H1667,"")</f>
        <v>0.176056338028169</v>
      </c>
      <c r="U1667" s="38" t="n">
        <f aca="false">IFERROR(1-Counts!L1667/Counts!K1667,"")</f>
        <v>0.900900900900901</v>
      </c>
      <c r="V1667" s="39" t="n">
        <f aca="false">IFERROR(Counts!AJ1667/Counts!AI1667,"")</f>
        <v>70.2064</v>
      </c>
      <c r="W1667" s="38" t="n">
        <f aca="false">IFERROR(Counts!AK1667/Counts!AI1667,"")</f>
        <v>0.144</v>
      </c>
      <c r="X1667" s="40" t="n">
        <f aca="false">IFERROR(Counts!O1667,"")</f>
        <v>-2.109</v>
      </c>
      <c r="Y1667" s="36" t="n">
        <f aca="false">IFERROR(INDEX('Season Counts'!$Y$2:$Y$740,$AF1667)/INDEX('Season Counts'!$X$2:$X$740,$AF1667),"")</f>
        <v>0.322258116883117</v>
      </c>
      <c r="Z1667" s="37" t="n">
        <f aca="false">IFERROR(J1667-Y1667,"")</f>
        <v>0.00873113042871104</v>
      </c>
      <c r="AA1667" s="38" t="n">
        <f aca="false">IFERROR(INDEX('Season Counts'!$K$2:$K$740,$AF1667)/INDEX('Season Counts'!$J$2:$J$740,$AF1667),"")</f>
        <v>0.226351351351351</v>
      </c>
      <c r="AB1667" s="41" t="n">
        <f aca="false">IFERROR(R1667-AA1667,"")</f>
        <v>-0.0384725634725635</v>
      </c>
      <c r="AC1667" s="39" t="n">
        <f aca="false">IFERROR(INDEX('Season Counts'!$AG$2:$AG$740,$AF1667)/INDEX('Season Counts'!$AF$2:$AF$740,$AF1667),"")</f>
        <v>69.184068627451</v>
      </c>
      <c r="AD1667" s="40" t="n">
        <f aca="false">IFERROR(V1667-AC1667,"")</f>
        <v>1.022331372549</v>
      </c>
      <c r="AE1667" s="4" t="str">
        <f aca="false">IF(D1667&lt;Guide!$C$21,"Low PA",IF(TRIM(IF(ISNUMBER(AD1667),IF(N(AD1667)&lt;=-Guide!$C$24,"▼ Bat Speed  ",IF(N(AD1667)&gt;=Guide!$C$24,"▲ Bat Speed  ","")),"")&amp;IF(N(Z1667)&gt;=Guide!$C$22,"▲ Contact  ","")&amp;IF(N(Z1667)&lt;=-Guide!$C$22,"▼ Contact  ","")&amp;IF(N(AB1667)&gt;=Guide!$C$23,"▲ Chase  ","")&amp;IF(N(AB1667)&lt;=-Guide!$C$23,"▼ Chase  ",""))="","Stable",TRIM(IF(ISNUMBER(AD1667),IF(N(AD1667)&lt;=-Guide!$C$24,"▼ Bat Speed  ",IF(N(AD1667)&gt;=Guide!$C$24,"▲ Bat Speed  ","")),"")&amp;IF(N(Z1667)&gt;=Guide!$C$22,"▲ Contact  ","")&amp;IF(N(Z1667)&lt;=-Guide!$C$22,"▼ Contact  ","")&amp;IF(N(AB1667)&gt;=Guide!$C$23,"▲ Chase  ","")&amp;IF(N(AB1667)&lt;=-Guide!$C$23,"▼ Chase  ",""))))</f>
        <v>▲ Bat Speed</v>
      </c>
      <c r="AF1667" s="35" t="n">
        <f aca="false">MATCH(Counts!A1667,'Season Counts'!$A$2:$A$740,0)</f>
        <v>428</v>
      </c>
    </row>
    <row r="1668" customFormat="false" ht="15" hidden="false" customHeight="false" outlineLevel="0" collapsed="false">
      <c r="A1668" s="34" t="str">
        <f aca="false">Counts!B1668</f>
        <v>MIN</v>
      </c>
      <c r="B1668" s="5" t="str">
        <f aca="false">Counts!C1668</f>
        <v>Luke Keaschall</v>
      </c>
      <c r="C1668" s="34" t="str">
        <f aca="false">Counts!F1668</f>
        <v>Jul</v>
      </c>
      <c r="D1668" s="35" t="n">
        <f aca="false">IFERROR(Counts!P1668,"")</f>
        <v>85</v>
      </c>
      <c r="E1668" s="36" t="n">
        <f aca="false">IFERROR(Counts!R1668/Counts!Q1668,"")</f>
        <v>0.323076923076923</v>
      </c>
      <c r="F1668" s="36" t="n">
        <f aca="false">IFERROR((Counts!R1668+Counts!V1668+Counts!W1668)/(Counts!Q1668+Counts!V1668+Counts!W1668+Counts!X1668),"")</f>
        <v>0.447058823529412</v>
      </c>
      <c r="G1668" s="36" t="n">
        <f aca="false">IFERROR((Counts!R1668+Counts!S1668+2*Counts!T1668+3*Counts!U1668)/Counts!Q1668,"")</f>
        <v>0.461538461538462</v>
      </c>
      <c r="H1668" s="35" t="n">
        <f aca="false">IFERROR(Counts!U1668,"")</f>
        <v>2</v>
      </c>
      <c r="I1668" s="36" t="n">
        <f aca="false">IFERROR(Counts!Z1668/Counts!AA1668,"")</f>
        <v>0.400588235294118</v>
      </c>
      <c r="J1668" s="36" t="n">
        <f aca="false">IFERROR(Counts!AB1668/Counts!AA1668,"")</f>
        <v>0.330364705882353</v>
      </c>
      <c r="K1668" s="37" t="n">
        <f aca="false">IFERROR((Counts!AB1668-Counts!Z1668)/Counts!AA1668,"")</f>
        <v>-0.0702235294117647</v>
      </c>
      <c r="L1668" s="38" t="n">
        <f aca="false">IFERROR(Counts!Y1668/Counts!P1668,"")</f>
        <v>0.141176470588235</v>
      </c>
      <c r="M1668" s="38" t="n">
        <f aca="false">IFERROR(Counts!V1668/Counts!P1668,"")</f>
        <v>0.117647058823529</v>
      </c>
      <c r="N1668" s="38" t="n">
        <f aca="false">IFERROR(Counts!AD1668/Counts!AC1668,"")</f>
        <v>0.0178571428571429</v>
      </c>
      <c r="O1668" s="38" t="n">
        <f aca="false">IFERROR(Counts!AE1668/Counts!AC1668,"")</f>
        <v>0.321428571428571</v>
      </c>
      <c r="P1668" s="39" t="n">
        <f aca="false">IFERROR(Counts!AG1668/Counts!AF1668,"")</f>
        <v>84.9553571428571</v>
      </c>
      <c r="Q1668" s="38" t="n">
        <f aca="false">IFERROR(Counts!AH1668/Counts!AC1668,"")</f>
        <v>0.375</v>
      </c>
      <c r="R1668" s="38" t="n">
        <f aca="false">IFERROR(Counts!N1668/Counts!M1668,"")</f>
        <v>0.211764705882353</v>
      </c>
      <c r="S1668" s="38" t="n">
        <f aca="false">IFERROR(Counts!K1668/Counts!J1668,"")</f>
        <v>0.626582278481013</v>
      </c>
      <c r="T1668" s="38" t="n">
        <f aca="false">IFERROR(Counts!I1668/Counts!H1668,"")</f>
        <v>0.177777777777778</v>
      </c>
      <c r="U1668" s="38" t="n">
        <f aca="false">IFERROR(1-Counts!L1668/Counts!K1668,"")</f>
        <v>0.878787878787879</v>
      </c>
      <c r="V1668" s="39" t="n">
        <f aca="false">IFERROR(Counts!AJ1668/Counts!AI1668,"")</f>
        <v>69.0324561403509</v>
      </c>
      <c r="W1668" s="38" t="n">
        <f aca="false">IFERROR(Counts!AK1668/Counts!AI1668,"")</f>
        <v>0.0964912280701754</v>
      </c>
      <c r="X1668" s="40" t="n">
        <f aca="false">IFERROR(Counts!O1668,"")</f>
        <v>7.151</v>
      </c>
      <c r="Y1668" s="36" t="n">
        <f aca="false">IFERROR(INDEX('Season Counts'!$Y$2:$Y$740,$AF1668)/INDEX('Season Counts'!$X$2:$X$740,$AF1668),"")</f>
        <v>0.322258116883117</v>
      </c>
      <c r="Z1668" s="37" t="n">
        <f aca="false">IFERROR(J1668-Y1668,"")</f>
        <v>0.00810658899923605</v>
      </c>
      <c r="AA1668" s="38" t="n">
        <f aca="false">IFERROR(INDEX('Season Counts'!$K$2:$K$740,$AF1668)/INDEX('Season Counts'!$J$2:$J$740,$AF1668),"")</f>
        <v>0.226351351351351</v>
      </c>
      <c r="AB1668" s="41" t="n">
        <f aca="false">IFERROR(R1668-AA1668,"")</f>
        <v>-0.0145866454689984</v>
      </c>
      <c r="AC1668" s="39" t="n">
        <f aca="false">IFERROR(INDEX('Season Counts'!$AG$2:$AG$740,$AF1668)/INDEX('Season Counts'!$AF$2:$AF$740,$AF1668),"")</f>
        <v>69.184068627451</v>
      </c>
      <c r="AD1668" s="40" t="n">
        <f aca="false">IFERROR(V1668-AC1668,"")</f>
        <v>-0.15161248710011</v>
      </c>
      <c r="AE1668" s="4" t="str">
        <f aca="false">IF(D1668&lt;Guide!$C$21,"Low PA",IF(TRIM(IF(ISNUMBER(AD1668),IF(N(AD1668)&lt;=-Guide!$C$24,"▼ Bat Speed  ",IF(N(AD1668)&gt;=Guide!$C$24,"▲ Bat Speed  ","")),"")&amp;IF(N(Z1668)&gt;=Guide!$C$22,"▲ Contact  ","")&amp;IF(N(Z1668)&lt;=-Guide!$C$22,"▼ Contact  ","")&amp;IF(N(AB1668)&gt;=Guide!$C$23,"▲ Chase  ","")&amp;IF(N(AB1668)&lt;=-Guide!$C$23,"▼ Chase  ",""))="","Stable",TRIM(IF(ISNUMBER(AD1668),IF(N(AD1668)&lt;=-Guide!$C$24,"▼ Bat Speed  ",IF(N(AD1668)&gt;=Guide!$C$24,"▲ Bat Speed  ","")),"")&amp;IF(N(Z1668)&gt;=Guide!$C$22,"▲ Contact  ","")&amp;IF(N(Z1668)&lt;=-Guide!$C$22,"▼ Contact  ","")&amp;IF(N(AB1668)&gt;=Guide!$C$23,"▲ Chase  ","")&amp;IF(N(AB1668)&lt;=-Guide!$C$23,"▼ Chase  ",""))))</f>
        <v>Stable</v>
      </c>
      <c r="AF1668" s="35" t="n">
        <f aca="false">MATCH(Counts!A1668,'Season Counts'!$A$2:$A$740,0)</f>
        <v>428</v>
      </c>
    </row>
    <row r="1669" customFormat="false" ht="15" hidden="false" customHeight="false" outlineLevel="0" collapsed="false">
      <c r="A1669" s="34" t="str">
        <f aca="false">Counts!B1669</f>
        <v>MIN</v>
      </c>
      <c r="B1669" s="5" t="str">
        <f aca="false">Counts!C1669</f>
        <v>Luke Keaschall</v>
      </c>
      <c r="C1669" s="34" t="str">
        <f aca="false">Counts!F1669</f>
        <v>Aug</v>
      </c>
      <c r="D1669" s="35" t="n">
        <f aca="false">IFERROR(Counts!P1669,"")</f>
        <v>114</v>
      </c>
      <c r="E1669" s="36" t="n">
        <f aca="false">IFERROR(Counts!R1669/Counts!Q1669,"")</f>
        <v>0.336734693877551</v>
      </c>
      <c r="F1669" s="36" t="n">
        <f aca="false">IFERROR((Counts!R1669+Counts!V1669+Counts!W1669)/(Counts!Q1669+Counts!V1669+Counts!W1669+Counts!X1669),"")</f>
        <v>0.415929203539823</v>
      </c>
      <c r="G1669" s="36" t="n">
        <f aca="false">IFERROR((Counts!R1669+Counts!S1669+2*Counts!T1669+3*Counts!U1669)/Counts!Q1669,"")</f>
        <v>0.571428571428571</v>
      </c>
      <c r="H1669" s="35" t="n">
        <f aca="false">IFERROR(Counts!U1669,"")</f>
        <v>5</v>
      </c>
      <c r="I1669" s="36" t="n">
        <f aca="false">IFERROR(Counts!Z1669/Counts!AA1669,"")</f>
        <v>0.423008849557522</v>
      </c>
      <c r="J1669" s="36" t="n">
        <f aca="false">IFERROR(Counts!AB1669/Counts!AA1669,"")</f>
        <v>0.368522123893805</v>
      </c>
      <c r="K1669" s="37" t="n">
        <f aca="false">IFERROR((Counts!AB1669-Counts!Z1669)/Counts!AA1669,"")</f>
        <v>-0.0544867256637168</v>
      </c>
      <c r="L1669" s="38" t="n">
        <f aca="false">IFERROR(Counts!Y1669/Counts!P1669,"")</f>
        <v>0.149122807017544</v>
      </c>
      <c r="M1669" s="38" t="n">
        <f aca="false">IFERROR(Counts!V1669/Counts!P1669,"")</f>
        <v>0.0789473684210526</v>
      </c>
      <c r="N1669" s="38" t="n">
        <f aca="false">IFERROR(Counts!AD1669/Counts!AC1669,"")</f>
        <v>0.072289156626506</v>
      </c>
      <c r="O1669" s="38" t="n">
        <f aca="false">IFERROR(Counts!AE1669/Counts!AC1669,"")</f>
        <v>0.313253012048193</v>
      </c>
      <c r="P1669" s="39" t="n">
        <f aca="false">IFERROR(Counts!AG1669/Counts!AF1669,"")</f>
        <v>86.2566265060241</v>
      </c>
      <c r="Q1669" s="38" t="n">
        <f aca="false">IFERROR(Counts!AH1669/Counts!AC1669,"")</f>
        <v>0.469879518072289</v>
      </c>
      <c r="R1669" s="38" t="n">
        <f aca="false">IFERROR(Counts!N1669/Counts!M1669,"")</f>
        <v>0.208530805687204</v>
      </c>
      <c r="S1669" s="38" t="n">
        <f aca="false">IFERROR(Counts!K1669/Counts!J1669,"")</f>
        <v>0.652631578947369</v>
      </c>
      <c r="T1669" s="38" t="n">
        <f aca="false">IFERROR(Counts!I1669/Counts!H1669,"")</f>
        <v>0.160714285714286</v>
      </c>
      <c r="U1669" s="38" t="n">
        <f aca="false">IFERROR(1-Counts!L1669/Counts!K1669,"")</f>
        <v>0.911290322580645</v>
      </c>
      <c r="V1669" s="39" t="n">
        <f aca="false">IFERROR(Counts!AJ1669/Counts!AI1669,"")</f>
        <v>69.1598484848485</v>
      </c>
      <c r="W1669" s="38" t="n">
        <f aca="false">IFERROR(Counts!AK1669/Counts!AI1669,"")</f>
        <v>0.0833333333333333</v>
      </c>
      <c r="X1669" s="40" t="n">
        <f aca="false">IFERROR(Counts!O1669,"")</f>
        <v>10.696</v>
      </c>
      <c r="Y1669" s="36" t="n">
        <f aca="false">IFERROR(INDEX('Season Counts'!$Y$2:$Y$740,$AF1669)/INDEX('Season Counts'!$X$2:$X$740,$AF1669),"")</f>
        <v>0.322258116883117</v>
      </c>
      <c r="Z1669" s="37" t="n">
        <f aca="false">IFERROR(J1669-Y1669,"")</f>
        <v>0.0462640070106884</v>
      </c>
      <c r="AA1669" s="38" t="n">
        <f aca="false">IFERROR(INDEX('Season Counts'!$K$2:$K$740,$AF1669)/INDEX('Season Counts'!$J$2:$J$740,$AF1669),"")</f>
        <v>0.226351351351351</v>
      </c>
      <c r="AB1669" s="41" t="n">
        <f aca="false">IFERROR(R1669-AA1669,"")</f>
        <v>-0.0178205456641476</v>
      </c>
      <c r="AC1669" s="39" t="n">
        <f aca="false">IFERROR(INDEX('Season Counts'!$AG$2:$AG$740,$AF1669)/INDEX('Season Counts'!$AF$2:$AF$740,$AF1669),"")</f>
        <v>69.184068627451</v>
      </c>
      <c r="AD1669" s="40" t="n">
        <f aca="false">IFERROR(V1669-AC1669,"")</f>
        <v>-0.0242201426025019</v>
      </c>
      <c r="AE1669" s="4" t="str">
        <f aca="false">IF(D1669&lt;Guide!$C$21,"Low PA",IF(TRIM(IF(ISNUMBER(AD1669),IF(N(AD1669)&lt;=-Guide!$C$24,"▼ Bat Speed  ",IF(N(AD1669)&gt;=Guide!$C$24,"▲ Bat Speed  ","")),"")&amp;IF(N(Z1669)&gt;=Guide!$C$22,"▲ Contact  ","")&amp;IF(N(Z1669)&lt;=-Guide!$C$22,"▼ Contact  ","")&amp;IF(N(AB1669)&gt;=Guide!$C$23,"▲ Chase  ","")&amp;IF(N(AB1669)&lt;=-Guide!$C$23,"▼ Chase  ",""))="","Stable",TRIM(IF(ISNUMBER(AD1669),IF(N(AD1669)&lt;=-Guide!$C$24,"▼ Bat Speed  ",IF(N(AD1669)&gt;=Guide!$C$24,"▲ Bat Speed  ","")),"")&amp;IF(N(Z1669)&gt;=Guide!$C$22,"▲ Contact  ","")&amp;IF(N(Z1669)&lt;=-Guide!$C$22,"▼ Contact  ","")&amp;IF(N(AB1669)&gt;=Guide!$C$23,"▲ Chase  ","")&amp;IF(N(AB1669)&lt;=-Guide!$C$23,"▼ Chase  ",""))))</f>
        <v>▲ Contact</v>
      </c>
      <c r="AF1669" s="35" t="n">
        <f aca="false">MATCH(Counts!A1669,'Season Counts'!$A$2:$A$740,0)</f>
        <v>428</v>
      </c>
    </row>
    <row r="1670" customFormat="false" ht="15" hidden="false" customHeight="false" outlineLevel="0" collapsed="false">
      <c r="A1670" s="34" t="str">
        <f aca="false">Counts!B1670</f>
        <v>MIN</v>
      </c>
      <c r="B1670" s="5" t="str">
        <f aca="false">Counts!C1670</f>
        <v>Luke Keaschall</v>
      </c>
      <c r="C1670" s="34" t="str">
        <f aca="false">Counts!F1670</f>
        <v>Sep</v>
      </c>
      <c r="D1670" s="35" t="n">
        <f aca="false">IFERROR(Counts!P1670,"")</f>
        <v>104</v>
      </c>
      <c r="E1670" s="36" t="n">
        <f aca="false">IFERROR(Counts!R1670/Counts!Q1670,"")</f>
        <v>0.310344827586207</v>
      </c>
      <c r="F1670" s="36" t="n">
        <f aca="false">IFERROR((Counts!R1670+Counts!V1670+Counts!W1670)/(Counts!Q1670+Counts!V1670+Counts!W1670+Counts!X1670),"")</f>
        <v>0.407766990291262</v>
      </c>
      <c r="G1670" s="36" t="n">
        <f aca="false">IFERROR((Counts!R1670+Counts!S1670+2*Counts!T1670+3*Counts!U1670)/Counts!Q1670,"")</f>
        <v>0.471264367816092</v>
      </c>
      <c r="H1670" s="35" t="n">
        <f aca="false">IFERROR(Counts!U1670,"")</f>
        <v>1</v>
      </c>
      <c r="I1670" s="36" t="n">
        <f aca="false">IFERROR(Counts!Z1670/Counts!AA1670,"")</f>
        <v>0.385922330097087</v>
      </c>
      <c r="J1670" s="36" t="n">
        <f aca="false">IFERROR(Counts!AB1670/Counts!AA1670,"")</f>
        <v>0.351718446601942</v>
      </c>
      <c r="K1670" s="37" t="n">
        <f aca="false">IFERROR((Counts!AB1670-Counts!Z1670)/Counts!AA1670,"")</f>
        <v>-0.0342038834951457</v>
      </c>
      <c r="L1670" s="38" t="n">
        <f aca="false">IFERROR(Counts!Y1670/Counts!P1670,"")</f>
        <v>0.0865384615384615</v>
      </c>
      <c r="M1670" s="38" t="n">
        <f aca="false">IFERROR(Counts!V1670/Counts!P1670,"")</f>
        <v>0.0865384615384615</v>
      </c>
      <c r="N1670" s="38" t="n">
        <f aca="false">IFERROR(Counts!AD1670/Counts!AC1670,"")</f>
        <v>0.0375</v>
      </c>
      <c r="O1670" s="38" t="n">
        <f aca="false">IFERROR(Counts!AE1670/Counts!AC1670,"")</f>
        <v>0.275</v>
      </c>
      <c r="P1670" s="39" t="n">
        <f aca="false">IFERROR(Counts!AG1670/Counts!AF1670,"")</f>
        <v>83.95</v>
      </c>
      <c r="Q1670" s="38" t="n">
        <f aca="false">IFERROR(Counts!AH1670/Counts!AC1670,"")</f>
        <v>0.275</v>
      </c>
      <c r="R1670" s="38" t="n">
        <f aca="false">IFERROR(Counts!N1670/Counts!M1670,"")</f>
        <v>0.247474747474748</v>
      </c>
      <c r="S1670" s="38" t="n">
        <f aca="false">IFERROR(Counts!K1670/Counts!J1670,"")</f>
        <v>0.690721649484536</v>
      </c>
      <c r="T1670" s="38" t="n">
        <f aca="false">IFERROR(Counts!I1670/Counts!H1670,"")</f>
        <v>0.158469945355191</v>
      </c>
      <c r="U1670" s="38" t="n">
        <f aca="false">IFERROR(1-Counts!L1670/Counts!K1670,"")</f>
        <v>0.91044776119403</v>
      </c>
      <c r="V1670" s="39" t="n">
        <f aca="false">IFERROR(Counts!AJ1670/Counts!AI1670,"")</f>
        <v>68.7493333333333</v>
      </c>
      <c r="W1670" s="38" t="n">
        <f aca="false">IFERROR(Counts!AK1670/Counts!AI1670,"")</f>
        <v>0.08</v>
      </c>
      <c r="X1670" s="40" t="n">
        <f aca="false">IFERROR(Counts!O1670,"")</f>
        <v>6.745</v>
      </c>
      <c r="Y1670" s="36" t="n">
        <f aca="false">IFERROR(INDEX('Season Counts'!$Y$2:$Y$740,$AF1670)/INDEX('Season Counts'!$X$2:$X$740,$AF1670),"")</f>
        <v>0.322258116883117</v>
      </c>
      <c r="Z1670" s="37" t="n">
        <f aca="false">IFERROR(J1670-Y1670,"")</f>
        <v>0.0294603297188248</v>
      </c>
      <c r="AA1670" s="38" t="n">
        <f aca="false">IFERROR(INDEX('Season Counts'!$K$2:$K$740,$AF1670)/INDEX('Season Counts'!$J$2:$J$740,$AF1670),"")</f>
        <v>0.226351351351351</v>
      </c>
      <c r="AB1670" s="41" t="n">
        <f aca="false">IFERROR(R1670-AA1670,"")</f>
        <v>0.0211233961233961</v>
      </c>
      <c r="AC1670" s="39" t="n">
        <f aca="false">IFERROR(INDEX('Season Counts'!$AG$2:$AG$740,$AF1670)/INDEX('Season Counts'!$AF$2:$AF$740,$AF1670),"")</f>
        <v>69.184068627451</v>
      </c>
      <c r="AD1670" s="40" t="n">
        <f aca="false">IFERROR(V1670-AC1670,"")</f>
        <v>-0.434735294117658</v>
      </c>
      <c r="AE1670" s="4" t="str">
        <f aca="false">IF(D1670&lt;Guide!$C$21,"Low PA",IF(TRIM(IF(ISNUMBER(AD1670),IF(N(AD1670)&lt;=-Guide!$C$24,"▼ Bat Speed  ",IF(N(AD1670)&gt;=Guide!$C$24,"▲ Bat Speed  ","")),"")&amp;IF(N(Z1670)&gt;=Guide!$C$22,"▲ Contact  ","")&amp;IF(N(Z1670)&lt;=-Guide!$C$22,"▼ Contact  ","")&amp;IF(N(AB1670)&gt;=Guide!$C$23,"▲ Chase  ","")&amp;IF(N(AB1670)&lt;=-Guide!$C$23,"▼ Chase  ",""))="","Stable",TRIM(IF(ISNUMBER(AD1670),IF(N(AD1670)&lt;=-Guide!$C$24,"▼ Bat Speed  ",IF(N(AD1670)&gt;=Guide!$C$24,"▲ Bat Speed  ","")),"")&amp;IF(N(Z1670)&gt;=Guide!$C$22,"▲ Contact  ","")&amp;IF(N(Z1670)&lt;=-Guide!$C$22,"▼ Contact  ","")&amp;IF(N(AB1670)&gt;=Guide!$C$23,"▲ Chase  ","")&amp;IF(N(AB1670)&lt;=-Guide!$C$23,"▼ Chase  ",""))))</f>
        <v>Stable</v>
      </c>
      <c r="AF1670" s="35" t="n">
        <f aca="false">MATCH(Counts!A1670,'Season Counts'!$A$2:$A$740,0)</f>
        <v>428</v>
      </c>
    </row>
    <row r="1671" customFormat="false" ht="15" hidden="false" customHeight="false" outlineLevel="0" collapsed="false">
      <c r="A1671" s="34" t="str">
        <f aca="false">Counts!B1671</f>
        <v>MIN</v>
      </c>
      <c r="B1671" s="5" t="str">
        <f aca="false">Counts!C1671</f>
        <v>Kody Clemens</v>
      </c>
      <c r="C1671" s="34" t="str">
        <f aca="false">Counts!F1671</f>
        <v>Mar-Apr</v>
      </c>
      <c r="D1671" s="35" t="n">
        <f aca="false">IFERROR(Counts!P1671,"")</f>
        <v>82</v>
      </c>
      <c r="E1671" s="36" t="n">
        <f aca="false">IFERROR(Counts!R1671/Counts!Q1671,"")</f>
        <v>0.197183098591549</v>
      </c>
      <c r="F1671" s="36" t="n">
        <f aca="false">IFERROR((Counts!R1671+Counts!V1671+Counts!W1671)/(Counts!Q1671+Counts!V1671+Counts!W1671+Counts!X1671),"")</f>
        <v>0.296296296296296</v>
      </c>
      <c r="G1671" s="36" t="n">
        <f aca="false">IFERROR((Counts!R1671+Counts!S1671+2*Counts!T1671+3*Counts!U1671)/Counts!Q1671,"")</f>
        <v>0.366197183098592</v>
      </c>
      <c r="H1671" s="35" t="n">
        <f aca="false">IFERROR(Counts!U1671,"")</f>
        <v>3</v>
      </c>
      <c r="I1671" s="36" t="n">
        <f aca="false">IFERROR(Counts!Z1671/Counts!AA1671,"")</f>
        <v>0.295679012345679</v>
      </c>
      <c r="J1671" s="36" t="n">
        <f aca="false">IFERROR(Counts!AB1671/Counts!AA1671,"")</f>
        <v>0.330703703703704</v>
      </c>
      <c r="K1671" s="37" t="n">
        <f aca="false">IFERROR((Counts!AB1671-Counts!Z1671)/Counts!AA1671,"")</f>
        <v>0.0350246913580247</v>
      </c>
      <c r="L1671" s="38" t="n">
        <f aca="false">IFERROR(Counts!Y1671/Counts!P1671,"")</f>
        <v>0.292682926829268</v>
      </c>
      <c r="M1671" s="38" t="n">
        <f aca="false">IFERROR(Counts!V1671/Counts!P1671,"")</f>
        <v>0.0975609756097561</v>
      </c>
      <c r="N1671" s="38" t="n">
        <f aca="false">IFERROR(Counts!AD1671/Counts!AC1671,"")</f>
        <v>0.145833333333333</v>
      </c>
      <c r="O1671" s="38" t="n">
        <f aca="false">IFERROR(Counts!AE1671/Counts!AC1671,"")</f>
        <v>0.395833333333333</v>
      </c>
      <c r="P1671" s="39" t="n">
        <f aca="false">IFERROR(Counts!AG1671/Counts!AF1671,"")</f>
        <v>89.9291666666667</v>
      </c>
      <c r="Q1671" s="38" t="n">
        <f aca="false">IFERROR(Counts!AH1671/Counts!AC1671,"")</f>
        <v>0.458333333333333</v>
      </c>
      <c r="R1671" s="38" t="n">
        <f aca="false">IFERROR(Counts!N1671/Counts!M1671,"")</f>
        <v>0.303664921465969</v>
      </c>
      <c r="S1671" s="38" t="n">
        <f aca="false">IFERROR(Counts!K1671/Counts!J1671,"")</f>
        <v>0.61875</v>
      </c>
      <c r="T1671" s="38" t="n">
        <f aca="false">IFERROR(Counts!I1671/Counts!H1671,"")</f>
        <v>0.261146496815287</v>
      </c>
      <c r="U1671" s="38" t="n">
        <f aca="false">IFERROR(1-Counts!L1671/Counts!K1671,"")</f>
        <v>0.848484848484849</v>
      </c>
      <c r="V1671" s="39" t="n">
        <f aca="false">IFERROR(Counts!AJ1671/Counts!AI1671,"")</f>
        <v>71.9305970149254</v>
      </c>
      <c r="W1671" s="38" t="n">
        <f aca="false">IFERROR(Counts!AK1671/Counts!AI1671,"")</f>
        <v>0.141791044776119</v>
      </c>
      <c r="X1671" s="40" t="n">
        <f aca="false">IFERROR(Counts!O1671,"")</f>
        <v>-1.094</v>
      </c>
      <c r="Y1671" s="36" t="n">
        <f aca="false">IFERROR(INDEX('Season Counts'!$Y$2:$Y$740,$AF1671)/INDEX('Season Counts'!$X$2:$X$740,$AF1671),"")</f>
        <v>0.33426863084922</v>
      </c>
      <c r="Z1671" s="37" t="n">
        <f aca="false">IFERROR(J1671-Y1671,"")</f>
        <v>-0.00356492714551643</v>
      </c>
      <c r="AA1671" s="38" t="n">
        <f aca="false">IFERROR(INDEX('Season Counts'!$K$2:$K$740,$AF1671)/INDEX('Season Counts'!$J$2:$J$740,$AF1671),"")</f>
        <v>0.326124567474048</v>
      </c>
      <c r="AB1671" s="41" t="n">
        <f aca="false">IFERROR(R1671-AA1671,"")</f>
        <v>-0.0224596460080799</v>
      </c>
      <c r="AC1671" s="39" t="n">
        <f aca="false">IFERROR(INDEX('Season Counts'!$AG$2:$AG$740,$AF1671)/INDEX('Season Counts'!$AF$2:$AF$740,$AF1671),"")</f>
        <v>72.0112462006079</v>
      </c>
      <c r="AD1671" s="40" t="n">
        <f aca="false">IFERROR(V1671-AC1671,"")</f>
        <v>-0.0806491856825318</v>
      </c>
      <c r="AE1671" s="4" t="str">
        <f aca="false">IF(D1671&lt;Guide!$C$21,"Low PA",IF(TRIM(IF(ISNUMBER(AD1671),IF(N(AD1671)&lt;=-Guide!$C$24,"▼ Bat Speed  ",IF(N(AD1671)&gt;=Guide!$C$24,"▲ Bat Speed  ","")),"")&amp;IF(N(Z1671)&gt;=Guide!$C$22,"▲ Contact  ","")&amp;IF(N(Z1671)&lt;=-Guide!$C$22,"▼ Contact  ","")&amp;IF(N(AB1671)&gt;=Guide!$C$23,"▲ Chase  ","")&amp;IF(N(AB1671)&lt;=-Guide!$C$23,"▼ Chase  ",""))="","Stable",TRIM(IF(ISNUMBER(AD1671),IF(N(AD1671)&lt;=-Guide!$C$24,"▼ Bat Speed  ",IF(N(AD1671)&gt;=Guide!$C$24,"▲ Bat Speed  ","")),"")&amp;IF(N(Z1671)&gt;=Guide!$C$22,"▲ Contact  ","")&amp;IF(N(Z1671)&lt;=-Guide!$C$22,"▼ Contact  ","")&amp;IF(N(AB1671)&gt;=Guide!$C$23,"▲ Chase  ","")&amp;IF(N(AB1671)&lt;=-Guide!$C$23,"▼ Chase  ",""))))</f>
        <v>Stable</v>
      </c>
      <c r="AF1671" s="35" t="n">
        <f aca="false">MATCH(Counts!A1671,'Season Counts'!$A$2:$A$740,0)</f>
        <v>429</v>
      </c>
    </row>
    <row r="1672" customFormat="false" ht="15" hidden="false" customHeight="false" outlineLevel="0" collapsed="false">
      <c r="A1672" s="34" t="str">
        <f aca="false">Counts!B1672</f>
        <v>MIN</v>
      </c>
      <c r="B1672" s="5" t="str">
        <f aca="false">Counts!C1672</f>
        <v>Kody Clemens</v>
      </c>
      <c r="C1672" s="34" t="str">
        <f aca="false">Counts!F1672</f>
        <v>May</v>
      </c>
      <c r="D1672" s="35" t="n">
        <f aca="false">IFERROR(Counts!P1672,"")</f>
        <v>101</v>
      </c>
      <c r="E1672" s="36" t="n">
        <f aca="false">IFERROR(Counts!R1672/Counts!Q1672,"")</f>
        <v>0.260869565217391</v>
      </c>
      <c r="F1672" s="36" t="n">
        <f aca="false">IFERROR((Counts!R1672+Counts!V1672+Counts!W1672)/(Counts!Q1672+Counts!V1672+Counts!W1672+Counts!X1672),"")</f>
        <v>0.32</v>
      </c>
      <c r="G1672" s="36" t="n">
        <f aca="false">IFERROR((Counts!R1672+Counts!S1672+2*Counts!T1672+3*Counts!U1672)/Counts!Q1672,"")</f>
        <v>0.489130434782609</v>
      </c>
      <c r="H1672" s="35" t="n">
        <f aca="false">IFERROR(Counts!U1672,"")</f>
        <v>3</v>
      </c>
      <c r="I1672" s="36" t="n">
        <f aca="false">IFERROR(Counts!Z1672/Counts!AA1672,"")</f>
        <v>0.350505050505051</v>
      </c>
      <c r="J1672" s="36" t="n">
        <f aca="false">IFERROR(Counts!AB1672/Counts!AA1672,"")</f>
        <v>0.318545454545455</v>
      </c>
      <c r="K1672" s="37" t="n">
        <f aca="false">IFERROR((Counts!AB1672-Counts!Z1672)/Counts!AA1672,"")</f>
        <v>-0.031959595959596</v>
      </c>
      <c r="L1672" s="38" t="n">
        <f aca="false">IFERROR(Counts!Y1672/Counts!P1672,"")</f>
        <v>0.188118811881188</v>
      </c>
      <c r="M1672" s="38" t="n">
        <f aca="false">IFERROR(Counts!V1672/Counts!P1672,"")</f>
        <v>0.0495049504950495</v>
      </c>
      <c r="N1672" s="38" t="n">
        <f aca="false">IFERROR(Counts!AD1672/Counts!AC1672,"")</f>
        <v>0.135135135135135</v>
      </c>
      <c r="O1672" s="38" t="n">
        <f aca="false">IFERROR(Counts!AE1672/Counts!AC1672,"")</f>
        <v>0.445945945945946</v>
      </c>
      <c r="P1672" s="39" t="n">
        <f aca="false">IFERROR(Counts!AG1672/Counts!AF1672,"")</f>
        <v>91.8616438356164</v>
      </c>
      <c r="Q1672" s="38" t="n">
        <f aca="false">IFERROR(Counts!AH1672/Counts!AC1672,"")</f>
        <v>0.297297297297297</v>
      </c>
      <c r="R1672" s="38" t="n">
        <f aca="false">IFERROR(Counts!N1672/Counts!M1672,"")</f>
        <v>0.318435754189944</v>
      </c>
      <c r="S1672" s="38" t="n">
        <f aca="false">IFERROR(Counts!K1672/Counts!J1672,"")</f>
        <v>0.724867724867725</v>
      </c>
      <c r="T1672" s="38" t="n">
        <f aca="false">IFERROR(Counts!I1672/Counts!H1672,"")</f>
        <v>0.206185567010309</v>
      </c>
      <c r="U1672" s="38" t="n">
        <f aca="false">IFERROR(1-Counts!L1672/Counts!K1672,"")</f>
        <v>0.817518248175183</v>
      </c>
      <c r="V1672" s="39" t="n">
        <f aca="false">IFERROR(Counts!AJ1672/Counts!AI1672,"")</f>
        <v>71.8347305389222</v>
      </c>
      <c r="W1672" s="38" t="n">
        <f aca="false">IFERROR(Counts!AK1672/Counts!AI1672,"")</f>
        <v>0.11377245508982</v>
      </c>
      <c r="X1672" s="40" t="n">
        <f aca="false">IFERROR(Counts!O1672,"")</f>
        <v>2.899</v>
      </c>
      <c r="Y1672" s="36" t="n">
        <f aca="false">IFERROR(INDEX('Season Counts'!$Y$2:$Y$740,$AF1672)/INDEX('Season Counts'!$X$2:$X$740,$AF1672),"")</f>
        <v>0.33426863084922</v>
      </c>
      <c r="Z1672" s="37" t="n">
        <f aca="false">IFERROR(J1672-Y1672,"")</f>
        <v>-0.0157231763037655</v>
      </c>
      <c r="AA1672" s="38" t="n">
        <f aca="false">IFERROR(INDEX('Season Counts'!$K$2:$K$740,$AF1672)/INDEX('Season Counts'!$J$2:$J$740,$AF1672),"")</f>
        <v>0.326124567474048</v>
      </c>
      <c r="AB1672" s="41" t="n">
        <f aca="false">IFERROR(R1672-AA1672,"")</f>
        <v>-0.00768881328410431</v>
      </c>
      <c r="AC1672" s="39" t="n">
        <f aca="false">IFERROR(INDEX('Season Counts'!$AG$2:$AG$740,$AF1672)/INDEX('Season Counts'!$AF$2:$AF$740,$AF1672),"")</f>
        <v>72.0112462006079</v>
      </c>
      <c r="AD1672" s="40" t="n">
        <f aca="false">IFERROR(V1672-AC1672,"")</f>
        <v>-0.176515661685755</v>
      </c>
      <c r="AE1672" s="4" t="str">
        <f aca="false">IF(D1672&lt;Guide!$C$21,"Low PA",IF(TRIM(IF(ISNUMBER(AD1672),IF(N(AD1672)&lt;=-Guide!$C$24,"▼ Bat Speed  ",IF(N(AD1672)&gt;=Guide!$C$24,"▲ Bat Speed  ","")),"")&amp;IF(N(Z1672)&gt;=Guide!$C$22,"▲ Contact  ","")&amp;IF(N(Z1672)&lt;=-Guide!$C$22,"▼ Contact  ","")&amp;IF(N(AB1672)&gt;=Guide!$C$23,"▲ Chase  ","")&amp;IF(N(AB1672)&lt;=-Guide!$C$23,"▼ Chase  ",""))="","Stable",TRIM(IF(ISNUMBER(AD1672),IF(N(AD1672)&lt;=-Guide!$C$24,"▼ Bat Speed  ",IF(N(AD1672)&gt;=Guide!$C$24,"▲ Bat Speed  ","")),"")&amp;IF(N(Z1672)&gt;=Guide!$C$22,"▲ Contact  ","")&amp;IF(N(Z1672)&lt;=-Guide!$C$22,"▼ Contact  ","")&amp;IF(N(AB1672)&gt;=Guide!$C$23,"▲ Chase  ","")&amp;IF(N(AB1672)&lt;=-Guide!$C$23,"▼ Chase  ",""))))</f>
        <v>Stable</v>
      </c>
      <c r="AF1672" s="35" t="n">
        <f aca="false">MATCH(Counts!A1672,'Season Counts'!$A$2:$A$740,0)</f>
        <v>429</v>
      </c>
    </row>
    <row r="1673" customFormat="false" ht="15" hidden="false" customHeight="false" outlineLevel="0" collapsed="false">
      <c r="A1673" s="34" t="str">
        <f aca="false">Counts!B1673</f>
        <v>MIN</v>
      </c>
      <c r="B1673" s="5" t="str">
        <f aca="false">Counts!C1673</f>
        <v>Kody Clemens</v>
      </c>
      <c r="C1673" s="34" t="str">
        <f aca="false">Counts!F1673</f>
        <v>Jun</v>
      </c>
      <c r="D1673" s="35" t="n">
        <f aca="false">IFERROR(Counts!P1673,"")</f>
        <v>104</v>
      </c>
      <c r="E1673" s="36" t="n">
        <f aca="false">IFERROR(Counts!R1673/Counts!Q1673,"")</f>
        <v>0.255102040816327</v>
      </c>
      <c r="F1673" s="36" t="n">
        <f aca="false">IFERROR((Counts!R1673+Counts!V1673+Counts!W1673)/(Counts!Q1673+Counts!V1673+Counts!W1673+Counts!X1673),"")</f>
        <v>0.298076923076923</v>
      </c>
      <c r="G1673" s="36" t="n">
        <f aca="false">IFERROR((Counts!R1673+Counts!S1673+2*Counts!T1673+3*Counts!U1673)/Counts!Q1673,"")</f>
        <v>0.520408163265306</v>
      </c>
      <c r="H1673" s="35" t="n">
        <f aca="false">IFERROR(Counts!U1673,"")</f>
        <v>7</v>
      </c>
      <c r="I1673" s="36" t="n">
        <f aca="false">IFERROR(Counts!Z1673/Counts!AA1673,"")</f>
        <v>0.344174757281553</v>
      </c>
      <c r="J1673" s="36" t="n">
        <f aca="false">IFERROR(Counts!AB1673/Counts!AA1673,"")</f>
        <v>0.369543689320388</v>
      </c>
      <c r="K1673" s="37" t="n">
        <f aca="false">IFERROR((Counts!AB1673-Counts!Z1673)/Counts!AA1673,"")</f>
        <v>0.0253689320388349</v>
      </c>
      <c r="L1673" s="38" t="n">
        <f aca="false">IFERROR(Counts!Y1673/Counts!P1673,"")</f>
        <v>0.173076923076923</v>
      </c>
      <c r="M1673" s="38" t="n">
        <f aca="false">IFERROR(Counts!V1673/Counts!P1673,"")</f>
        <v>0.0576923076923077</v>
      </c>
      <c r="N1673" s="38" t="n">
        <f aca="false">IFERROR(Counts!AD1673/Counts!AC1673,"")</f>
        <v>0.1</v>
      </c>
      <c r="O1673" s="38" t="n">
        <f aca="false">IFERROR(Counts!AE1673/Counts!AC1673,"")</f>
        <v>0.525</v>
      </c>
      <c r="P1673" s="39" t="n">
        <f aca="false">IFERROR(Counts!AG1673/Counts!AF1673,"")</f>
        <v>93.5325</v>
      </c>
      <c r="Q1673" s="38" t="n">
        <f aca="false">IFERROR(Counts!AH1673/Counts!AC1673,"")</f>
        <v>0.3625</v>
      </c>
      <c r="R1673" s="38" t="n">
        <f aca="false">IFERROR(Counts!N1673/Counts!M1673,"")</f>
        <v>0.335</v>
      </c>
      <c r="S1673" s="38" t="n">
        <f aca="false">IFERROR(Counts!K1673/Counts!J1673,"")</f>
        <v>0.701086956521739</v>
      </c>
      <c r="T1673" s="38" t="n">
        <f aca="false">IFERROR(Counts!I1673/Counts!H1673,"")</f>
        <v>0.193877551020408</v>
      </c>
      <c r="U1673" s="38" t="n">
        <f aca="false">IFERROR(1-Counts!L1673/Counts!K1673,"")</f>
        <v>0.89922480620155</v>
      </c>
      <c r="V1673" s="39" t="n">
        <f aca="false">IFERROR(Counts!AJ1673/Counts!AI1673,"")</f>
        <v>72.0341040462428</v>
      </c>
      <c r="W1673" s="38" t="n">
        <f aca="false">IFERROR(Counts!AK1673/Counts!AI1673,"")</f>
        <v>0.138728323699422</v>
      </c>
      <c r="X1673" s="40" t="n">
        <f aca="false">IFERROR(Counts!O1673,"")</f>
        <v>3.239</v>
      </c>
      <c r="Y1673" s="36" t="n">
        <f aca="false">IFERROR(INDEX('Season Counts'!$Y$2:$Y$740,$AF1673)/INDEX('Season Counts'!$X$2:$X$740,$AF1673),"")</f>
        <v>0.33426863084922</v>
      </c>
      <c r="Z1673" s="37" t="n">
        <f aca="false">IFERROR(J1673-Y1673,"")</f>
        <v>0.0352750584711683</v>
      </c>
      <c r="AA1673" s="38" t="n">
        <f aca="false">IFERROR(INDEX('Season Counts'!$K$2:$K$740,$AF1673)/INDEX('Season Counts'!$J$2:$J$740,$AF1673),"")</f>
        <v>0.326124567474048</v>
      </c>
      <c r="AB1673" s="41" t="n">
        <f aca="false">IFERROR(R1673-AA1673,"")</f>
        <v>0.00887543252595158</v>
      </c>
      <c r="AC1673" s="39" t="n">
        <f aca="false">IFERROR(INDEX('Season Counts'!$AG$2:$AG$740,$AF1673)/INDEX('Season Counts'!$AF$2:$AF$740,$AF1673),"")</f>
        <v>72.0112462006079</v>
      </c>
      <c r="AD1673" s="40" t="n">
        <f aca="false">IFERROR(V1673-AC1673,"")</f>
        <v>0.02285784563486</v>
      </c>
      <c r="AE1673" s="4" t="str">
        <f aca="false">IF(D1673&lt;Guide!$C$21,"Low PA",IF(TRIM(IF(ISNUMBER(AD1673),IF(N(AD1673)&lt;=-Guide!$C$24,"▼ Bat Speed  ",IF(N(AD1673)&gt;=Guide!$C$24,"▲ Bat Speed  ","")),"")&amp;IF(N(Z1673)&gt;=Guide!$C$22,"▲ Contact  ","")&amp;IF(N(Z1673)&lt;=-Guide!$C$22,"▼ Contact  ","")&amp;IF(N(AB1673)&gt;=Guide!$C$23,"▲ Chase  ","")&amp;IF(N(AB1673)&lt;=-Guide!$C$23,"▼ Chase  ",""))="","Stable",TRIM(IF(ISNUMBER(AD1673),IF(N(AD1673)&lt;=-Guide!$C$24,"▼ Bat Speed  ",IF(N(AD1673)&gt;=Guide!$C$24,"▲ Bat Speed  ","")),"")&amp;IF(N(Z1673)&gt;=Guide!$C$22,"▲ Contact  ","")&amp;IF(N(Z1673)&lt;=-Guide!$C$22,"▼ Contact  ","")&amp;IF(N(AB1673)&gt;=Guide!$C$23,"▲ Chase  ","")&amp;IF(N(AB1673)&lt;=-Guide!$C$23,"▼ Chase  ",""))))</f>
        <v>Stable</v>
      </c>
      <c r="AF1673" s="35" t="n">
        <f aca="false">MATCH(Counts!A1673,'Season Counts'!$A$2:$A$740,0)</f>
        <v>429</v>
      </c>
    </row>
    <row r="1674" customFormat="false" ht="15" hidden="false" customHeight="false" outlineLevel="0" collapsed="false">
      <c r="A1674" s="34" t="str">
        <f aca="false">Counts!B1674</f>
        <v>MIN</v>
      </c>
      <c r="B1674" s="5" t="str">
        <f aca="false">Counts!C1674</f>
        <v>Kody Clemens</v>
      </c>
      <c r="C1674" s="34" t="str">
        <f aca="false">Counts!F1674</f>
        <v>Jul</v>
      </c>
      <c r="D1674" s="35" t="n">
        <f aca="false">IFERROR(Counts!P1674,"")</f>
        <v>99</v>
      </c>
      <c r="E1674" s="36" t="n">
        <f aca="false">IFERROR(Counts!R1674/Counts!Q1674,"")</f>
        <v>0.239130434782609</v>
      </c>
      <c r="F1674" s="36" t="n">
        <f aca="false">IFERROR((Counts!R1674+Counts!V1674+Counts!W1674)/(Counts!Q1674+Counts!V1674+Counts!W1674+Counts!X1674),"")</f>
        <v>0.272727272727273</v>
      </c>
      <c r="G1674" s="36" t="n">
        <f aca="false">IFERROR((Counts!R1674+Counts!S1674+2*Counts!T1674+3*Counts!U1674)/Counts!Q1674,"")</f>
        <v>0.543478260869565</v>
      </c>
      <c r="H1674" s="35" t="n">
        <f aca="false">IFERROR(Counts!U1674,"")</f>
        <v>6</v>
      </c>
      <c r="I1674" s="36" t="n">
        <f aca="false">IFERROR(Counts!Z1674/Counts!AA1674,"")</f>
        <v>0.331632653061224</v>
      </c>
      <c r="J1674" s="36" t="n">
        <f aca="false">IFERROR(Counts!AB1674/Counts!AA1674,"")</f>
        <v>0.304714285714286</v>
      </c>
      <c r="K1674" s="37" t="n">
        <f aca="false">IFERROR((Counts!AB1674-Counts!Z1674)/Counts!AA1674,"")</f>
        <v>-0.0269183673469388</v>
      </c>
      <c r="L1674" s="38" t="n">
        <f aca="false">IFERROR(Counts!Y1674/Counts!P1674,"")</f>
        <v>0.252525252525253</v>
      </c>
      <c r="M1674" s="38" t="n">
        <f aca="false">IFERROR(Counts!V1674/Counts!P1674,"")</f>
        <v>0.0404040404040404</v>
      </c>
      <c r="N1674" s="38" t="n">
        <f aca="false">IFERROR(Counts!AD1674/Counts!AC1674,"")</f>
        <v>0.115942028985507</v>
      </c>
      <c r="O1674" s="38" t="n">
        <f aca="false">IFERROR(Counts!AE1674/Counts!AC1674,"")</f>
        <v>0.463768115942029</v>
      </c>
      <c r="P1674" s="39" t="n">
        <f aca="false">IFERROR(Counts!AG1674/Counts!AF1674,"")</f>
        <v>92.1191176470588</v>
      </c>
      <c r="Q1674" s="38" t="n">
        <f aca="false">IFERROR(Counts!AH1674/Counts!AC1674,"")</f>
        <v>0.36231884057971</v>
      </c>
      <c r="R1674" s="38" t="n">
        <f aca="false">IFERROR(Counts!N1674/Counts!M1674,"")</f>
        <v>0.330049261083744</v>
      </c>
      <c r="S1674" s="38" t="n">
        <f aca="false">IFERROR(Counts!K1674/Counts!J1674,"")</f>
        <v>0.678756476683938</v>
      </c>
      <c r="T1674" s="38" t="n">
        <f aca="false">IFERROR(Counts!I1674/Counts!H1674,"")</f>
        <v>0.267676767676768</v>
      </c>
      <c r="U1674" s="38" t="n">
        <f aca="false">IFERROR(1-Counts!L1674/Counts!K1674,"")</f>
        <v>0.824427480916031</v>
      </c>
      <c r="V1674" s="39" t="n">
        <f aca="false">IFERROR(Counts!AJ1674/Counts!AI1674,"")</f>
        <v>72.5436464088398</v>
      </c>
      <c r="W1674" s="38" t="n">
        <f aca="false">IFERROR(Counts!AK1674/Counts!AI1674,"")</f>
        <v>0.149171270718232</v>
      </c>
      <c r="X1674" s="40" t="n">
        <f aca="false">IFERROR(Counts!O1674,"")</f>
        <v>4.847</v>
      </c>
      <c r="Y1674" s="36" t="n">
        <f aca="false">IFERROR(INDEX('Season Counts'!$Y$2:$Y$740,$AF1674)/INDEX('Season Counts'!$X$2:$X$740,$AF1674),"")</f>
        <v>0.33426863084922</v>
      </c>
      <c r="Z1674" s="37" t="n">
        <f aca="false">IFERROR(J1674-Y1674,"")</f>
        <v>-0.0295543451349344</v>
      </c>
      <c r="AA1674" s="38" t="n">
        <f aca="false">IFERROR(INDEX('Season Counts'!$K$2:$K$740,$AF1674)/INDEX('Season Counts'!$J$2:$J$740,$AF1674),"")</f>
        <v>0.326124567474048</v>
      </c>
      <c r="AB1674" s="41" t="n">
        <f aca="false">IFERROR(R1674-AA1674,"")</f>
        <v>0.00392469360969538</v>
      </c>
      <c r="AC1674" s="39" t="n">
        <f aca="false">IFERROR(INDEX('Season Counts'!$AG$2:$AG$740,$AF1674)/INDEX('Season Counts'!$AF$2:$AF$740,$AF1674),"")</f>
        <v>72.0112462006079</v>
      </c>
      <c r="AD1674" s="40" t="n">
        <f aca="false">IFERROR(V1674-AC1674,"")</f>
        <v>0.532400208231863</v>
      </c>
      <c r="AE1674" s="4" t="str">
        <f aca="false">IF(D1674&lt;Guide!$C$21,"Low PA",IF(TRIM(IF(ISNUMBER(AD1674),IF(N(AD1674)&lt;=-Guide!$C$24,"▼ Bat Speed  ",IF(N(AD1674)&gt;=Guide!$C$24,"▲ Bat Speed  ","")),"")&amp;IF(N(Z1674)&gt;=Guide!$C$22,"▲ Contact  ","")&amp;IF(N(Z1674)&lt;=-Guide!$C$22,"▼ Contact  ","")&amp;IF(N(AB1674)&gt;=Guide!$C$23,"▲ Chase  ","")&amp;IF(N(AB1674)&lt;=-Guide!$C$23,"▼ Chase  ",""))="","Stable",TRIM(IF(ISNUMBER(AD1674),IF(N(AD1674)&lt;=-Guide!$C$24,"▼ Bat Speed  ",IF(N(AD1674)&gt;=Guide!$C$24,"▲ Bat Speed  ","")),"")&amp;IF(N(Z1674)&gt;=Guide!$C$22,"▲ Contact  ","")&amp;IF(N(Z1674)&lt;=-Guide!$C$22,"▼ Contact  ","")&amp;IF(N(AB1674)&gt;=Guide!$C$23,"▲ Chase  ","")&amp;IF(N(AB1674)&lt;=-Guide!$C$23,"▼ Chase  ",""))))</f>
        <v>Stable</v>
      </c>
      <c r="AF1674" s="35" t="n">
        <f aca="false">MATCH(Counts!A1674,'Season Counts'!$A$2:$A$740,0)</f>
        <v>429</v>
      </c>
    </row>
    <row r="1675" customFormat="false" ht="15" hidden="false" customHeight="false" outlineLevel="0" collapsed="false">
      <c r="A1675" s="34" t="str">
        <f aca="false">Counts!B1675</f>
        <v>MIN</v>
      </c>
      <c r="B1675" s="5" t="str">
        <f aca="false">Counts!C1675</f>
        <v>Kody Clemens</v>
      </c>
      <c r="C1675" s="34" t="str">
        <f aca="false">Counts!F1675</f>
        <v>Aug</v>
      </c>
      <c r="D1675" s="35" t="n">
        <f aca="false">IFERROR(Counts!P1675,"")</f>
        <v>102</v>
      </c>
      <c r="E1675" s="36" t="n">
        <f aca="false">IFERROR(Counts!R1675/Counts!Q1675,"")</f>
        <v>0.225806451612903</v>
      </c>
      <c r="F1675" s="36" t="n">
        <f aca="false">IFERROR((Counts!R1675+Counts!V1675+Counts!W1675)/(Counts!Q1675+Counts!V1675+Counts!W1675+Counts!X1675),"")</f>
        <v>0.284313725490196</v>
      </c>
      <c r="G1675" s="36" t="n">
        <f aca="false">IFERROR((Counts!R1675+Counts!S1675+2*Counts!T1675+3*Counts!U1675)/Counts!Q1675,"")</f>
        <v>0.387096774193548</v>
      </c>
      <c r="H1675" s="35" t="n">
        <f aca="false">IFERROR(Counts!U1675,"")</f>
        <v>4</v>
      </c>
      <c r="I1675" s="36" t="n">
        <f aca="false">IFERROR(Counts!Z1675/Counts!AA1675,"")</f>
        <v>0.293627450980392</v>
      </c>
      <c r="J1675" s="36" t="n">
        <f aca="false">IFERROR(Counts!AB1675/Counts!AA1675,"")</f>
        <v>0.350843137254902</v>
      </c>
      <c r="K1675" s="37" t="n">
        <f aca="false">IFERROR((Counts!AB1675-Counts!Z1675)/Counts!AA1675,"")</f>
        <v>0.0572156862745098</v>
      </c>
      <c r="L1675" s="38" t="n">
        <f aca="false">IFERROR(Counts!Y1675/Counts!P1675,"")</f>
        <v>0.245098039215686</v>
      </c>
      <c r="M1675" s="38" t="n">
        <f aca="false">IFERROR(Counts!V1675/Counts!P1675,"")</f>
        <v>0.0784313725490196</v>
      </c>
      <c r="N1675" s="38" t="n">
        <f aca="false">IFERROR(Counts!AD1675/Counts!AC1675,"")</f>
        <v>0.115942028985507</v>
      </c>
      <c r="O1675" s="38" t="n">
        <f aca="false">IFERROR(Counts!AE1675/Counts!AC1675,"")</f>
        <v>0.492753623188406</v>
      </c>
      <c r="P1675" s="39" t="n">
        <f aca="false">IFERROR(Counts!AG1675/Counts!AF1675,"")</f>
        <v>91.2811594202899</v>
      </c>
      <c r="Q1675" s="38" t="n">
        <f aca="false">IFERROR(Counts!AH1675/Counts!AC1675,"")</f>
        <v>0.318840579710145</v>
      </c>
      <c r="R1675" s="38" t="n">
        <f aca="false">IFERROR(Counts!N1675/Counts!M1675,"")</f>
        <v>0.356435643564356</v>
      </c>
      <c r="S1675" s="38" t="n">
        <f aca="false">IFERROR(Counts!K1675/Counts!J1675,"")</f>
        <v>0.678391959798995</v>
      </c>
      <c r="T1675" s="38" t="n">
        <f aca="false">IFERROR(Counts!I1675/Counts!H1675,"")</f>
        <v>0.207729468599034</v>
      </c>
      <c r="U1675" s="38" t="n">
        <f aca="false">IFERROR(1-Counts!L1675/Counts!K1675,"")</f>
        <v>0.888888888888889</v>
      </c>
      <c r="V1675" s="39" t="n">
        <f aca="false">IFERROR(Counts!AJ1675/Counts!AI1675,"")</f>
        <v>71.9368715083799</v>
      </c>
      <c r="W1675" s="38" t="n">
        <f aca="false">IFERROR(Counts!AK1675/Counts!AI1675,"")</f>
        <v>0.139664804469274</v>
      </c>
      <c r="X1675" s="40" t="n">
        <f aca="false">IFERROR(Counts!O1675,"")</f>
        <v>-0.485</v>
      </c>
      <c r="Y1675" s="36" t="n">
        <f aca="false">IFERROR(INDEX('Season Counts'!$Y$2:$Y$740,$AF1675)/INDEX('Season Counts'!$X$2:$X$740,$AF1675),"")</f>
        <v>0.33426863084922</v>
      </c>
      <c r="Z1675" s="37" t="n">
        <f aca="false">IFERROR(J1675-Y1675,"")</f>
        <v>0.0165745064056819</v>
      </c>
      <c r="AA1675" s="38" t="n">
        <f aca="false">IFERROR(INDEX('Season Counts'!$K$2:$K$740,$AF1675)/INDEX('Season Counts'!$J$2:$J$740,$AF1675),"")</f>
        <v>0.326124567474048</v>
      </c>
      <c r="AB1675" s="41" t="n">
        <f aca="false">IFERROR(R1675-AA1675,"")</f>
        <v>0.030311076090308</v>
      </c>
      <c r="AC1675" s="39" t="n">
        <f aca="false">IFERROR(INDEX('Season Counts'!$AG$2:$AG$740,$AF1675)/INDEX('Season Counts'!$AF$2:$AF$740,$AF1675),"")</f>
        <v>72.0112462006079</v>
      </c>
      <c r="AD1675" s="40" t="n">
        <f aca="false">IFERROR(V1675-AC1675,"")</f>
        <v>-0.0743746922280195</v>
      </c>
      <c r="AE1675" s="4" t="str">
        <f aca="false">IF(D1675&lt;Guide!$C$21,"Low PA",IF(TRIM(IF(ISNUMBER(AD1675),IF(N(AD1675)&lt;=-Guide!$C$24,"▼ Bat Speed  ",IF(N(AD1675)&gt;=Guide!$C$24,"▲ Bat Speed  ","")),"")&amp;IF(N(Z1675)&gt;=Guide!$C$22,"▲ Contact  ","")&amp;IF(N(Z1675)&lt;=-Guide!$C$22,"▼ Contact  ","")&amp;IF(N(AB1675)&gt;=Guide!$C$23,"▲ Chase  ","")&amp;IF(N(AB1675)&lt;=-Guide!$C$23,"▼ Chase  ",""))="","Stable",TRIM(IF(ISNUMBER(AD1675),IF(N(AD1675)&lt;=-Guide!$C$24,"▼ Bat Speed  ",IF(N(AD1675)&gt;=Guide!$C$24,"▲ Bat Speed  ","")),"")&amp;IF(N(Z1675)&gt;=Guide!$C$22,"▲ Contact  ","")&amp;IF(N(Z1675)&lt;=-Guide!$C$22,"▼ Contact  ","")&amp;IF(N(AB1675)&gt;=Guide!$C$23,"▲ Chase  ","")&amp;IF(N(AB1675)&lt;=-Guide!$C$23,"▼ Chase  ",""))))</f>
        <v>Stable</v>
      </c>
      <c r="AF1675" s="35" t="n">
        <f aca="false">MATCH(Counts!A1675,'Season Counts'!$A$2:$A$740,0)</f>
        <v>429</v>
      </c>
    </row>
    <row r="1676" customFormat="false" ht="15" hidden="false" customHeight="false" outlineLevel="0" collapsed="false">
      <c r="A1676" s="34" t="str">
        <f aca="false">Counts!B1676</f>
        <v>MIN</v>
      </c>
      <c r="B1676" s="5" t="str">
        <f aca="false">Counts!C1676</f>
        <v>Kody Clemens</v>
      </c>
      <c r="C1676" s="34" t="str">
        <f aca="false">Counts!F1676</f>
        <v>Sep</v>
      </c>
      <c r="D1676" s="35" t="n">
        <f aca="false">IFERROR(Counts!P1676,"")</f>
        <v>95</v>
      </c>
      <c r="E1676" s="36" t="n">
        <f aca="false">IFERROR(Counts!R1676/Counts!Q1676,"")</f>
        <v>0.247058823529412</v>
      </c>
      <c r="F1676" s="36" t="n">
        <f aca="false">IFERROR((Counts!R1676+Counts!V1676+Counts!W1676)/(Counts!Q1676+Counts!V1676+Counts!W1676+Counts!X1676),"")</f>
        <v>0.319148936170213</v>
      </c>
      <c r="G1676" s="36" t="n">
        <f aca="false">IFERROR((Counts!R1676+Counts!S1676+2*Counts!T1676+3*Counts!U1676)/Counts!Q1676,"")</f>
        <v>0.423529411764706</v>
      </c>
      <c r="H1676" s="35" t="n">
        <f aca="false">IFERROR(Counts!U1676,"")</f>
        <v>4</v>
      </c>
      <c r="I1676" s="36" t="n">
        <f aca="false">IFERROR(Counts!Z1676/Counts!AA1676,"")</f>
        <v>0.333510638297872</v>
      </c>
      <c r="J1676" s="36" t="n">
        <f aca="false">IFERROR(Counts!AB1676/Counts!AA1676,"")</f>
        <v>0.328074468085106</v>
      </c>
      <c r="K1676" s="37" t="n">
        <f aca="false">IFERROR((Counts!AB1676-Counts!Z1676)/Counts!AA1676,"")</f>
        <v>-0.00543617021276599</v>
      </c>
      <c r="L1676" s="38" t="n">
        <f aca="false">IFERROR(Counts!Y1676/Counts!P1676,"")</f>
        <v>0.168421052631579</v>
      </c>
      <c r="M1676" s="38" t="n">
        <f aca="false">IFERROR(Counts!V1676/Counts!P1676,"")</f>
        <v>0.0842105263157895</v>
      </c>
      <c r="N1676" s="38" t="n">
        <f aca="false">IFERROR(Counts!AD1676/Counts!AC1676,"")</f>
        <v>0.0714285714285714</v>
      </c>
      <c r="O1676" s="38" t="n">
        <f aca="false">IFERROR(Counts!AE1676/Counts!AC1676,"")</f>
        <v>0.414285714285714</v>
      </c>
      <c r="P1676" s="39" t="n">
        <f aca="false">IFERROR(Counts!AG1676/Counts!AF1676,"")</f>
        <v>88.2985714285714</v>
      </c>
      <c r="Q1676" s="38" t="n">
        <f aca="false">IFERROR(Counts!AH1676/Counts!AC1676,"")</f>
        <v>0.3</v>
      </c>
      <c r="R1676" s="38" t="n">
        <f aca="false">IFERROR(Counts!N1676/Counts!M1676,"")</f>
        <v>0.30939226519337</v>
      </c>
      <c r="S1676" s="38" t="n">
        <f aca="false">IFERROR(Counts!K1676/Counts!J1676,"")</f>
        <v>0.684848484848485</v>
      </c>
      <c r="T1676" s="38" t="n">
        <f aca="false">IFERROR(Counts!I1676/Counts!H1676,"")</f>
        <v>0.189349112426036</v>
      </c>
      <c r="U1676" s="38" t="n">
        <f aca="false">IFERROR(1-Counts!L1676/Counts!K1676,"")</f>
        <v>0.858407079646018</v>
      </c>
      <c r="V1676" s="39" t="n">
        <f aca="false">IFERROR(Counts!AJ1676/Counts!AI1676,"")</f>
        <v>71.7058823529412</v>
      </c>
      <c r="W1676" s="38" t="n">
        <f aca="false">IFERROR(Counts!AK1676/Counts!AI1676,"")</f>
        <v>0.0980392156862745</v>
      </c>
      <c r="X1676" s="40" t="n">
        <f aca="false">IFERROR(Counts!O1676,"")</f>
        <v>2.998</v>
      </c>
      <c r="Y1676" s="36" t="n">
        <f aca="false">IFERROR(INDEX('Season Counts'!$Y$2:$Y$740,$AF1676)/INDEX('Season Counts'!$X$2:$X$740,$AF1676),"")</f>
        <v>0.33426863084922</v>
      </c>
      <c r="Z1676" s="37" t="n">
        <f aca="false">IFERROR(J1676-Y1676,"")</f>
        <v>-0.00619416276411372</v>
      </c>
      <c r="AA1676" s="38" t="n">
        <f aca="false">IFERROR(INDEX('Season Counts'!$K$2:$K$740,$AF1676)/INDEX('Season Counts'!$J$2:$J$740,$AF1676),"")</f>
        <v>0.326124567474048</v>
      </c>
      <c r="AB1676" s="41" t="n">
        <f aca="false">IFERROR(R1676-AA1676,"")</f>
        <v>-0.0167323022806783</v>
      </c>
      <c r="AC1676" s="39" t="n">
        <f aca="false">IFERROR(INDEX('Season Counts'!$AG$2:$AG$740,$AF1676)/INDEX('Season Counts'!$AF$2:$AF$740,$AF1676),"")</f>
        <v>72.0112462006079</v>
      </c>
      <c r="AD1676" s="40" t="n">
        <f aca="false">IFERROR(V1676-AC1676,"")</f>
        <v>-0.30536384766674</v>
      </c>
      <c r="AE1676" s="4" t="str">
        <f aca="false">IF(D1676&lt;Guide!$C$21,"Low PA",IF(TRIM(IF(ISNUMBER(AD1676),IF(N(AD1676)&lt;=-Guide!$C$24,"▼ Bat Speed  ",IF(N(AD1676)&gt;=Guide!$C$24,"▲ Bat Speed  ","")),"")&amp;IF(N(Z1676)&gt;=Guide!$C$22,"▲ Contact  ","")&amp;IF(N(Z1676)&lt;=-Guide!$C$22,"▼ Contact  ","")&amp;IF(N(AB1676)&gt;=Guide!$C$23,"▲ Chase  ","")&amp;IF(N(AB1676)&lt;=-Guide!$C$23,"▼ Chase  ",""))="","Stable",TRIM(IF(ISNUMBER(AD1676),IF(N(AD1676)&lt;=-Guide!$C$24,"▼ Bat Speed  ",IF(N(AD1676)&gt;=Guide!$C$24,"▲ Bat Speed  ","")),"")&amp;IF(N(Z1676)&gt;=Guide!$C$22,"▲ Contact  ","")&amp;IF(N(Z1676)&lt;=-Guide!$C$22,"▼ Contact  ","")&amp;IF(N(AB1676)&gt;=Guide!$C$23,"▲ Chase  ","")&amp;IF(N(AB1676)&lt;=-Guide!$C$23,"▼ Chase  ",""))))</f>
        <v>Stable</v>
      </c>
      <c r="AF1676" s="35" t="n">
        <f aca="false">MATCH(Counts!A1676,'Season Counts'!$A$2:$A$740,0)</f>
        <v>429</v>
      </c>
    </row>
    <row r="1677" customFormat="false" ht="15" hidden="false" customHeight="false" outlineLevel="0" collapsed="false">
      <c r="A1677" s="34" t="str">
        <f aca="false">Counts!B1677</f>
        <v>MIN</v>
      </c>
      <c r="B1677" s="5" t="str">
        <f aca="false">Counts!C1677</f>
        <v>Royce Lewis</v>
      </c>
      <c r="C1677" s="34" t="str">
        <f aca="false">Counts!F1677</f>
        <v>Mar-Apr</v>
      </c>
      <c r="D1677" s="35" t="n">
        <f aca="false">IFERROR(Counts!P1677,"")</f>
        <v>76</v>
      </c>
      <c r="E1677" s="36" t="n">
        <f aca="false">IFERROR(Counts!R1677/Counts!Q1677,"")</f>
        <v>0.196969696969697</v>
      </c>
      <c r="F1677" s="36" t="n">
        <f aca="false">IFERROR((Counts!R1677+Counts!V1677+Counts!W1677)/(Counts!Q1677+Counts!V1677+Counts!W1677+Counts!X1677),"")</f>
        <v>0.302631578947368</v>
      </c>
      <c r="G1677" s="36" t="n">
        <f aca="false">IFERROR((Counts!R1677+Counts!S1677+2*Counts!T1677+3*Counts!U1677)/Counts!Q1677,"")</f>
        <v>0.363636363636364</v>
      </c>
      <c r="H1677" s="35" t="n">
        <f aca="false">IFERROR(Counts!U1677,"")</f>
        <v>3</v>
      </c>
      <c r="I1677" s="36" t="n">
        <f aca="false">IFERROR(Counts!Z1677/Counts!AA1677,"")</f>
        <v>0.298684210526316</v>
      </c>
      <c r="J1677" s="36" t="n">
        <f aca="false">IFERROR(Counts!AB1677/Counts!AA1677,"")</f>
        <v>0.313605263157895</v>
      </c>
      <c r="K1677" s="37" t="n">
        <f aca="false">IFERROR((Counts!AB1677-Counts!Z1677)/Counts!AA1677,"")</f>
        <v>0.014921052631579</v>
      </c>
      <c r="L1677" s="38" t="n">
        <f aca="false">IFERROR(Counts!Y1677/Counts!P1677,"")</f>
        <v>0.276315789473684</v>
      </c>
      <c r="M1677" s="38" t="n">
        <f aca="false">IFERROR(Counts!V1677/Counts!P1677,"")</f>
        <v>0.118421052631579</v>
      </c>
      <c r="N1677" s="38" t="n">
        <f aca="false">IFERROR(Counts!AD1677/Counts!AC1677,"")</f>
        <v>0.133333333333333</v>
      </c>
      <c r="O1677" s="38" t="n">
        <f aca="false">IFERROR(Counts!AE1677/Counts!AC1677,"")</f>
        <v>0.444444444444444</v>
      </c>
      <c r="P1677" s="39" t="n">
        <f aca="false">IFERROR(Counts!AG1677/Counts!AF1677,"")</f>
        <v>89.1488888888889</v>
      </c>
      <c r="Q1677" s="38" t="n">
        <f aca="false">IFERROR(Counts!AH1677/Counts!AC1677,"")</f>
        <v>0.355555555555556</v>
      </c>
      <c r="R1677" s="38" t="n">
        <f aca="false">IFERROR(Counts!N1677/Counts!M1677,"")</f>
        <v>0.317365269461078</v>
      </c>
      <c r="S1677" s="38" t="n">
        <f aca="false">IFERROR(Counts!K1677/Counts!J1677,"")</f>
        <v>0.62015503875969</v>
      </c>
      <c r="T1677" s="38" t="n">
        <f aca="false">IFERROR(Counts!I1677/Counts!H1677,"")</f>
        <v>0.293233082706767</v>
      </c>
      <c r="U1677" s="38" t="n">
        <f aca="false">IFERROR(1-Counts!L1677/Counts!K1677,"")</f>
        <v>0.875</v>
      </c>
      <c r="V1677" s="39" t="n">
        <f aca="false">IFERROR(Counts!AJ1677/Counts!AI1677,"")</f>
        <v>73.4160714285714</v>
      </c>
      <c r="W1677" s="38" t="n">
        <f aca="false">IFERROR(Counts!AK1677/Counts!AI1677,"")</f>
        <v>0.303571428571429</v>
      </c>
      <c r="X1677" s="40" t="n">
        <f aca="false">IFERROR(Counts!O1677,"")</f>
        <v>-0.884</v>
      </c>
      <c r="Y1677" s="36" t="n">
        <f aca="false">IFERROR(INDEX('Season Counts'!$Y$2:$Y$740,$AF1677)/INDEX('Season Counts'!$X$2:$X$740,$AF1677),"")</f>
        <v>0.30626968503937</v>
      </c>
      <c r="Z1677" s="37" t="n">
        <f aca="false">IFERROR(J1677-Y1677,"")</f>
        <v>0.00733557811852464</v>
      </c>
      <c r="AA1677" s="38" t="n">
        <f aca="false">IFERROR(INDEX('Season Counts'!$K$2:$K$740,$AF1677)/INDEX('Season Counts'!$J$2:$J$740,$AF1677),"")</f>
        <v>0.333645735707591</v>
      </c>
      <c r="AB1677" s="41" t="n">
        <f aca="false">IFERROR(R1677-AA1677,"")</f>
        <v>-0.0162804662465135</v>
      </c>
      <c r="AC1677" s="39" t="n">
        <f aca="false">IFERROR(INDEX('Season Counts'!$AG$2:$AG$740,$AF1677)/INDEX('Season Counts'!$AF$2:$AF$740,$AF1677),"")</f>
        <v>75.1806524184477</v>
      </c>
      <c r="AD1677" s="40" t="n">
        <f aca="false">IFERROR(V1677-AC1677,"")</f>
        <v>-1.76458098987628</v>
      </c>
      <c r="AE1677" s="4" t="str">
        <f aca="false">IF(D1677&lt;Guide!$C$21,"Low PA",IF(TRIM(IF(ISNUMBER(AD1677),IF(N(AD1677)&lt;=-Guide!$C$24,"▼ Bat Speed  ",IF(N(AD1677)&gt;=Guide!$C$24,"▲ Bat Speed  ","")),"")&amp;IF(N(Z1677)&gt;=Guide!$C$22,"▲ Contact  ","")&amp;IF(N(Z1677)&lt;=-Guide!$C$22,"▼ Contact  ","")&amp;IF(N(AB1677)&gt;=Guide!$C$23,"▲ Chase  ","")&amp;IF(N(AB1677)&lt;=-Guide!$C$23,"▼ Chase  ",""))="","Stable",TRIM(IF(ISNUMBER(AD1677),IF(N(AD1677)&lt;=-Guide!$C$24,"▼ Bat Speed  ",IF(N(AD1677)&gt;=Guide!$C$24,"▲ Bat Speed  ","")),"")&amp;IF(N(Z1677)&gt;=Guide!$C$22,"▲ Contact  ","")&amp;IF(N(Z1677)&lt;=-Guide!$C$22,"▼ Contact  ","")&amp;IF(N(AB1677)&gt;=Guide!$C$23,"▲ Chase  ","")&amp;IF(N(AB1677)&lt;=-Guide!$C$23,"▼ Chase  ",""))))</f>
        <v>▼ Bat Speed</v>
      </c>
      <c r="AF1677" s="35" t="n">
        <f aca="false">MATCH(Counts!A1677,'Season Counts'!$A$2:$A$740,0)</f>
        <v>430</v>
      </c>
    </row>
    <row r="1678" customFormat="false" ht="15" hidden="false" customHeight="false" outlineLevel="0" collapsed="false">
      <c r="A1678" s="34" t="str">
        <f aca="false">Counts!B1678</f>
        <v>MIN</v>
      </c>
      <c r="B1678" s="5" t="str">
        <f aca="false">Counts!C1678</f>
        <v>Royce Lewis</v>
      </c>
      <c r="C1678" s="34" t="str">
        <f aca="false">Counts!F1678</f>
        <v>May</v>
      </c>
      <c r="D1678" s="35" t="n">
        <f aca="false">IFERROR(Counts!P1678,"")</f>
        <v>43</v>
      </c>
      <c r="E1678" s="36" t="n">
        <f aca="false">IFERROR(Counts!R1678/Counts!Q1678,"")</f>
        <v>0.105263157894737</v>
      </c>
      <c r="F1678" s="36" t="n">
        <f aca="false">IFERROR((Counts!R1678+Counts!V1678+Counts!W1678)/(Counts!Q1678+Counts!V1678+Counts!W1678+Counts!X1678),"")</f>
        <v>0.186046511627907</v>
      </c>
      <c r="G1678" s="36" t="n">
        <f aca="false">IFERROR((Counts!R1678+Counts!S1678+2*Counts!T1678+3*Counts!U1678)/Counts!Q1678,"")</f>
        <v>0.131578947368421</v>
      </c>
      <c r="H1678" s="35" t="n">
        <f aca="false">IFERROR(Counts!U1678,"")</f>
        <v>0</v>
      </c>
      <c r="I1678" s="36" t="n">
        <f aca="false">IFERROR(Counts!Z1678/Counts!AA1678,"")</f>
        <v>0.156976744186047</v>
      </c>
      <c r="J1678" s="36" t="n">
        <f aca="false">IFERROR(Counts!AB1678/Counts!AA1678,"")</f>
        <v>0.228488372093023</v>
      </c>
      <c r="K1678" s="37" t="n">
        <f aca="false">IFERROR((Counts!AB1678-Counts!Z1678)/Counts!AA1678,"")</f>
        <v>0.0715116279069767</v>
      </c>
      <c r="L1678" s="38" t="n">
        <f aca="false">IFERROR(Counts!Y1678/Counts!P1678,"")</f>
        <v>0.372093023255814</v>
      </c>
      <c r="M1678" s="38" t="n">
        <f aca="false">IFERROR(Counts!V1678/Counts!P1678,"")</f>
        <v>0.0697674418604651</v>
      </c>
      <c r="N1678" s="38" t="n">
        <f aca="false">IFERROR(Counts!AD1678/Counts!AC1678,"")</f>
        <v>0.0869565217391304</v>
      </c>
      <c r="O1678" s="38" t="n">
        <f aca="false">IFERROR(Counts!AE1678/Counts!AC1678,"")</f>
        <v>0.347826086956522</v>
      </c>
      <c r="P1678" s="39" t="n">
        <f aca="false">IFERROR(Counts!AG1678/Counts!AF1678,"")</f>
        <v>85.4304347826087</v>
      </c>
      <c r="Q1678" s="38" t="n">
        <f aca="false">IFERROR(Counts!AH1678/Counts!AC1678,"")</f>
        <v>0.347826086956522</v>
      </c>
      <c r="R1678" s="38" t="n">
        <f aca="false">IFERROR(Counts!N1678/Counts!M1678,"")</f>
        <v>0.370786516853933</v>
      </c>
      <c r="S1678" s="38" t="n">
        <f aca="false">IFERROR(Counts!K1678/Counts!J1678,"")</f>
        <v>0.768292682926829</v>
      </c>
      <c r="T1678" s="38" t="n">
        <f aca="false">IFERROR(Counts!I1678/Counts!H1678,"")</f>
        <v>0.40625</v>
      </c>
      <c r="U1678" s="38" t="n">
        <f aca="false">IFERROR(1-Counts!L1678/Counts!K1678,"")</f>
        <v>0.666666666666667</v>
      </c>
      <c r="V1678" s="39" t="n">
        <f aca="false">IFERROR(Counts!AJ1678/Counts!AI1678,"")</f>
        <v>74.3941860465116</v>
      </c>
      <c r="W1678" s="38" t="n">
        <f aca="false">IFERROR(Counts!AK1678/Counts!AI1678,"")</f>
        <v>0.534883720930233</v>
      </c>
      <c r="X1678" s="40" t="n">
        <f aca="false">IFERROR(Counts!O1678,"")</f>
        <v>-5.819</v>
      </c>
      <c r="Y1678" s="36" t="n">
        <f aca="false">IFERROR(INDEX('Season Counts'!$Y$2:$Y$740,$AF1678)/INDEX('Season Counts'!$X$2:$X$740,$AF1678),"")</f>
        <v>0.30626968503937</v>
      </c>
      <c r="Z1678" s="37" t="n">
        <f aca="false">IFERROR(J1678-Y1678,"")</f>
        <v>-0.0777813129463468</v>
      </c>
      <c r="AA1678" s="38" t="n">
        <f aca="false">IFERROR(INDEX('Season Counts'!$K$2:$K$740,$AF1678)/INDEX('Season Counts'!$J$2:$J$740,$AF1678),"")</f>
        <v>0.333645735707591</v>
      </c>
      <c r="AB1678" s="41" t="n">
        <f aca="false">IFERROR(R1678-AA1678,"")</f>
        <v>0.0371407811463412</v>
      </c>
      <c r="AC1678" s="39" t="n">
        <f aca="false">IFERROR(INDEX('Season Counts'!$AG$2:$AG$740,$AF1678)/INDEX('Season Counts'!$AF$2:$AF$740,$AF1678),"")</f>
        <v>75.1806524184477</v>
      </c>
      <c r="AD1678" s="40" t="n">
        <f aca="false">IFERROR(V1678-AC1678,"")</f>
        <v>-0.786466371936086</v>
      </c>
      <c r="AE1678" s="4" t="str">
        <f aca="false">IF(D1678&lt;Guide!$C$21,"Low PA",IF(TRIM(IF(ISNUMBER(AD1678),IF(N(AD1678)&lt;=-Guide!$C$24,"▼ Bat Speed  ",IF(N(AD1678)&gt;=Guide!$C$24,"▲ Bat Speed  ","")),"")&amp;IF(N(Z1678)&gt;=Guide!$C$22,"▲ Contact  ","")&amp;IF(N(Z1678)&lt;=-Guide!$C$22,"▼ Contact  ","")&amp;IF(N(AB1678)&gt;=Guide!$C$23,"▲ Chase  ","")&amp;IF(N(AB1678)&lt;=-Guide!$C$23,"▼ Chase  ",""))="","Stable",TRIM(IF(ISNUMBER(AD1678),IF(N(AD1678)&lt;=-Guide!$C$24,"▼ Bat Speed  ",IF(N(AD1678)&gt;=Guide!$C$24,"▲ Bat Speed  ","")),"")&amp;IF(N(Z1678)&gt;=Guide!$C$22,"▲ Contact  ","")&amp;IF(N(Z1678)&lt;=-Guide!$C$22,"▼ Contact  ","")&amp;IF(N(AB1678)&gt;=Guide!$C$23,"▲ Chase  ","")&amp;IF(N(AB1678)&lt;=-Guide!$C$23,"▼ Chase  ",""))))</f>
        <v>▼ Contact</v>
      </c>
      <c r="AF1678" s="35" t="n">
        <f aca="false">MATCH(Counts!A1678,'Season Counts'!$A$2:$A$740,0)</f>
        <v>430</v>
      </c>
    </row>
    <row r="1679" customFormat="false" ht="15" hidden="false" customHeight="false" outlineLevel="0" collapsed="false">
      <c r="A1679" s="34" t="str">
        <f aca="false">Counts!B1679</f>
        <v>MIN</v>
      </c>
      <c r="B1679" s="5" t="str">
        <f aca="false">Counts!C1679</f>
        <v>Royce Lewis</v>
      </c>
      <c r="C1679" s="34" t="str">
        <f aca="false">Counts!F1679</f>
        <v>Jun</v>
      </c>
      <c r="D1679" s="35" t="n">
        <f aca="false">IFERROR(Counts!P1679,"")</f>
        <v>94</v>
      </c>
      <c r="E1679" s="36" t="n">
        <f aca="false">IFERROR(Counts!R1679/Counts!Q1679,"")</f>
        <v>0.27906976744186</v>
      </c>
      <c r="F1679" s="36" t="n">
        <f aca="false">IFERROR((Counts!R1679+Counts!V1679+Counts!W1679)/(Counts!Q1679+Counts!V1679+Counts!W1679+Counts!X1679),"")</f>
        <v>0.329787234042553</v>
      </c>
      <c r="G1679" s="36" t="n">
        <f aca="false">IFERROR((Counts!R1679+Counts!S1679+2*Counts!T1679+3*Counts!U1679)/Counts!Q1679,"")</f>
        <v>0.511627906976744</v>
      </c>
      <c r="H1679" s="35" t="n">
        <f aca="false">IFERROR(Counts!U1679,"")</f>
        <v>5</v>
      </c>
      <c r="I1679" s="36" t="n">
        <f aca="false">IFERROR(Counts!Z1679/Counts!AA1679,"")</f>
        <v>0.359042553191489</v>
      </c>
      <c r="J1679" s="36" t="n">
        <f aca="false">IFERROR(Counts!AB1679/Counts!AA1679,"")</f>
        <v>0.325978723404255</v>
      </c>
      <c r="K1679" s="37" t="n">
        <f aca="false">IFERROR((Counts!AB1679-Counts!Z1679)/Counts!AA1679,"")</f>
        <v>-0.0330638297872341</v>
      </c>
      <c r="L1679" s="38" t="n">
        <f aca="false">IFERROR(Counts!Y1679/Counts!P1679,"")</f>
        <v>0.223404255319149</v>
      </c>
      <c r="M1679" s="38" t="n">
        <f aca="false">IFERROR(Counts!V1679/Counts!P1679,"")</f>
        <v>0.074468085106383</v>
      </c>
      <c r="N1679" s="38" t="n">
        <f aca="false">IFERROR(Counts!AD1679/Counts!AC1679,"")</f>
        <v>0.121212121212121</v>
      </c>
      <c r="O1679" s="38" t="n">
        <f aca="false">IFERROR(Counts!AE1679/Counts!AC1679,"")</f>
        <v>0.439393939393939</v>
      </c>
      <c r="P1679" s="39" t="n">
        <f aca="false">IFERROR(Counts!AG1679/Counts!AF1679,"")</f>
        <v>90.7015151515152</v>
      </c>
      <c r="Q1679" s="38" t="n">
        <f aca="false">IFERROR(Counts!AH1679/Counts!AC1679,"")</f>
        <v>0.363636363636364</v>
      </c>
      <c r="R1679" s="38" t="n">
        <f aca="false">IFERROR(Counts!N1679/Counts!M1679,"")</f>
        <v>0.327956989247312</v>
      </c>
      <c r="S1679" s="38" t="n">
        <f aca="false">IFERROR(Counts!K1679/Counts!J1679,"")</f>
        <v>0.606741573033708</v>
      </c>
      <c r="T1679" s="38" t="n">
        <f aca="false">IFERROR(Counts!I1679/Counts!H1679,"")</f>
        <v>0.284023668639053</v>
      </c>
      <c r="U1679" s="38" t="n">
        <f aca="false">IFERROR(1-Counts!L1679/Counts!K1679,"")</f>
        <v>0.87962962962963</v>
      </c>
      <c r="V1679" s="39" t="n">
        <f aca="false">IFERROR(Counts!AJ1679/Counts!AI1679,"")</f>
        <v>75.4346666666667</v>
      </c>
      <c r="W1679" s="38" t="n">
        <f aca="false">IFERROR(Counts!AK1679/Counts!AI1679,"")</f>
        <v>0.606666666666667</v>
      </c>
      <c r="X1679" s="40" t="n">
        <f aca="false">IFERROR(Counts!O1679,"")</f>
        <v>2.982</v>
      </c>
      <c r="Y1679" s="36" t="n">
        <f aca="false">IFERROR(INDEX('Season Counts'!$Y$2:$Y$740,$AF1679)/INDEX('Season Counts'!$X$2:$X$740,$AF1679),"")</f>
        <v>0.30626968503937</v>
      </c>
      <c r="Z1679" s="37" t="n">
        <f aca="false">IFERROR(J1679-Y1679,"")</f>
        <v>0.0197090383648852</v>
      </c>
      <c r="AA1679" s="38" t="n">
        <f aca="false">IFERROR(INDEX('Season Counts'!$K$2:$K$740,$AF1679)/INDEX('Season Counts'!$J$2:$J$740,$AF1679),"")</f>
        <v>0.333645735707591</v>
      </c>
      <c r="AB1679" s="41" t="n">
        <f aca="false">IFERROR(R1679-AA1679,"")</f>
        <v>-0.00568874646027956</v>
      </c>
      <c r="AC1679" s="39" t="n">
        <f aca="false">IFERROR(INDEX('Season Counts'!$AG$2:$AG$740,$AF1679)/INDEX('Season Counts'!$AF$2:$AF$740,$AF1679),"")</f>
        <v>75.1806524184477</v>
      </c>
      <c r="AD1679" s="40" t="n">
        <f aca="false">IFERROR(V1679-AC1679,"")</f>
        <v>0.254014248218965</v>
      </c>
      <c r="AE1679" s="4" t="str">
        <f aca="false">IF(D1679&lt;Guide!$C$21,"Low PA",IF(TRIM(IF(ISNUMBER(AD1679),IF(N(AD1679)&lt;=-Guide!$C$24,"▼ Bat Speed  ",IF(N(AD1679)&gt;=Guide!$C$24,"▲ Bat Speed  ","")),"")&amp;IF(N(Z1679)&gt;=Guide!$C$22,"▲ Contact  ","")&amp;IF(N(Z1679)&lt;=-Guide!$C$22,"▼ Contact  ","")&amp;IF(N(AB1679)&gt;=Guide!$C$23,"▲ Chase  ","")&amp;IF(N(AB1679)&lt;=-Guide!$C$23,"▼ Chase  ",""))="","Stable",TRIM(IF(ISNUMBER(AD1679),IF(N(AD1679)&lt;=-Guide!$C$24,"▼ Bat Speed  ",IF(N(AD1679)&gt;=Guide!$C$24,"▲ Bat Speed  ","")),"")&amp;IF(N(Z1679)&gt;=Guide!$C$22,"▲ Contact  ","")&amp;IF(N(Z1679)&lt;=-Guide!$C$22,"▼ Contact  ","")&amp;IF(N(AB1679)&gt;=Guide!$C$23,"▲ Chase  ","")&amp;IF(N(AB1679)&lt;=-Guide!$C$23,"▼ Chase  ",""))))</f>
        <v>Stable</v>
      </c>
      <c r="AF1679" s="35" t="n">
        <f aca="false">MATCH(Counts!A1679,'Season Counts'!$A$2:$A$740,0)</f>
        <v>430</v>
      </c>
    </row>
    <row r="1680" customFormat="false" ht="15" hidden="false" customHeight="false" outlineLevel="0" collapsed="false">
      <c r="A1680" s="34" t="str">
        <f aca="false">Counts!B1680</f>
        <v>MIN</v>
      </c>
      <c r="B1680" s="5" t="str">
        <f aca="false">Counts!C1680</f>
        <v>Royce Lewis</v>
      </c>
      <c r="C1680" s="34" t="str">
        <f aca="false">Counts!F1680</f>
        <v>Jul</v>
      </c>
      <c r="D1680" s="35" t="n">
        <f aca="false">IFERROR(Counts!P1680,"")</f>
        <v>96</v>
      </c>
      <c r="E1680" s="36" t="n">
        <f aca="false">IFERROR(Counts!R1680/Counts!Q1680,"")</f>
        <v>0.216867469879518</v>
      </c>
      <c r="F1680" s="36" t="n">
        <f aca="false">IFERROR((Counts!R1680+Counts!V1680+Counts!W1680)/(Counts!Q1680+Counts!V1680+Counts!W1680+Counts!X1680),"")</f>
        <v>0.3125</v>
      </c>
      <c r="G1680" s="36" t="n">
        <f aca="false">IFERROR((Counts!R1680+Counts!S1680+2*Counts!T1680+3*Counts!U1680)/Counts!Q1680,"")</f>
        <v>0.409638554216867</v>
      </c>
      <c r="H1680" s="35" t="n">
        <f aca="false">IFERROR(Counts!U1680,"")</f>
        <v>3</v>
      </c>
      <c r="I1680" s="36" t="n">
        <f aca="false">IFERROR(Counts!Z1680/Counts!AA1680,"")</f>
        <v>0.312105263157895</v>
      </c>
      <c r="J1680" s="36" t="n">
        <f aca="false">IFERROR(Counts!AB1680/Counts!AA1680,"")</f>
        <v>0.328515789473684</v>
      </c>
      <c r="K1680" s="37" t="n">
        <f aca="false">IFERROR((Counts!AB1680-Counts!Z1680)/Counts!AA1680,"")</f>
        <v>0.0164105263157895</v>
      </c>
      <c r="L1680" s="38" t="n">
        <f aca="false">IFERROR(Counts!Y1680/Counts!P1680,"")</f>
        <v>0.208333333333333</v>
      </c>
      <c r="M1680" s="38" t="n">
        <f aca="false">IFERROR(Counts!V1680/Counts!P1680,"")</f>
        <v>0.125</v>
      </c>
      <c r="N1680" s="38" t="n">
        <f aca="false">IFERROR(Counts!AD1680/Counts!AC1680,"")</f>
        <v>0.125</v>
      </c>
      <c r="O1680" s="38" t="n">
        <f aca="false">IFERROR(Counts!AE1680/Counts!AC1680,"")</f>
        <v>0.421875</v>
      </c>
      <c r="P1680" s="39" t="n">
        <f aca="false">IFERROR(Counts!AG1680/Counts!AF1680,"")</f>
        <v>90.278125</v>
      </c>
      <c r="Q1680" s="38" t="n">
        <f aca="false">IFERROR(Counts!AH1680/Counts!AC1680,"")</f>
        <v>0.296875</v>
      </c>
      <c r="R1680" s="38" t="n">
        <f aca="false">IFERROR(Counts!N1680/Counts!M1680,"")</f>
        <v>0.28125</v>
      </c>
      <c r="S1680" s="38" t="n">
        <f aca="false">IFERROR(Counts!K1680/Counts!J1680,"")</f>
        <v>0.7</v>
      </c>
      <c r="T1680" s="38" t="n">
        <f aca="false">IFERROR(Counts!I1680/Counts!H1680,"")</f>
        <v>0.324175824175824</v>
      </c>
      <c r="U1680" s="38" t="n">
        <f aca="false">IFERROR(1-Counts!L1680/Counts!K1680,"")</f>
        <v>0.815126050420168</v>
      </c>
      <c r="V1680" s="39" t="n">
        <f aca="false">IFERROR(Counts!AJ1680/Counts!AI1680,"")</f>
        <v>75.8648148148148</v>
      </c>
      <c r="W1680" s="38" t="n">
        <f aca="false">IFERROR(Counts!AK1680/Counts!AI1680,"")</f>
        <v>0.623456790123457</v>
      </c>
      <c r="X1680" s="40" t="n">
        <f aca="false">IFERROR(Counts!O1680,"")</f>
        <v>-0.814</v>
      </c>
      <c r="Y1680" s="36" t="n">
        <f aca="false">IFERROR(INDEX('Season Counts'!$Y$2:$Y$740,$AF1680)/INDEX('Season Counts'!$X$2:$X$740,$AF1680),"")</f>
        <v>0.30626968503937</v>
      </c>
      <c r="Z1680" s="37" t="n">
        <f aca="false">IFERROR(J1680-Y1680,"")</f>
        <v>0.0222461044343141</v>
      </c>
      <c r="AA1680" s="38" t="n">
        <f aca="false">IFERROR(INDEX('Season Counts'!$K$2:$K$740,$AF1680)/INDEX('Season Counts'!$J$2:$J$740,$AF1680),"")</f>
        <v>0.333645735707591</v>
      </c>
      <c r="AB1680" s="41" t="n">
        <f aca="false">IFERROR(R1680-AA1680,"")</f>
        <v>-0.0523957357075914</v>
      </c>
      <c r="AC1680" s="39" t="n">
        <f aca="false">IFERROR(INDEX('Season Counts'!$AG$2:$AG$740,$AF1680)/INDEX('Season Counts'!$AF$2:$AF$740,$AF1680),"")</f>
        <v>75.1806524184477</v>
      </c>
      <c r="AD1680" s="40" t="n">
        <f aca="false">IFERROR(V1680-AC1680,"")</f>
        <v>0.684162396367114</v>
      </c>
      <c r="AE1680" s="4" t="str">
        <f aca="false">IF(D1680&lt;Guide!$C$21,"Low PA",IF(TRIM(IF(ISNUMBER(AD1680),IF(N(AD1680)&lt;=-Guide!$C$24,"▼ Bat Speed  ",IF(N(AD1680)&gt;=Guide!$C$24,"▲ Bat Speed  ","")),"")&amp;IF(N(Z1680)&gt;=Guide!$C$22,"▲ Contact  ","")&amp;IF(N(Z1680)&lt;=-Guide!$C$22,"▼ Contact  ","")&amp;IF(N(AB1680)&gt;=Guide!$C$23,"▲ Chase  ","")&amp;IF(N(AB1680)&lt;=-Guide!$C$23,"▼ Chase  ",""))="","Stable",TRIM(IF(ISNUMBER(AD1680),IF(N(AD1680)&lt;=-Guide!$C$24,"▼ Bat Speed  ",IF(N(AD1680)&gt;=Guide!$C$24,"▲ Bat Speed  ","")),"")&amp;IF(N(Z1680)&gt;=Guide!$C$22,"▲ Contact  ","")&amp;IF(N(Z1680)&lt;=-Guide!$C$22,"▼ Contact  ","")&amp;IF(N(AB1680)&gt;=Guide!$C$23,"▲ Chase  ","")&amp;IF(N(AB1680)&lt;=-Guide!$C$23,"▼ Chase  ",""))))</f>
        <v>▼ Chase</v>
      </c>
      <c r="AF1680" s="35" t="n">
        <f aca="false">MATCH(Counts!A1680,'Season Counts'!$A$2:$A$740,0)</f>
        <v>430</v>
      </c>
    </row>
    <row r="1681" customFormat="false" ht="15" hidden="false" customHeight="false" outlineLevel="0" collapsed="false">
      <c r="A1681" s="34" t="str">
        <f aca="false">Counts!B1681</f>
        <v>MIN</v>
      </c>
      <c r="B1681" s="5" t="str">
        <f aca="false">Counts!C1681</f>
        <v>Royce Lewis</v>
      </c>
      <c r="C1681" s="34" t="str">
        <f aca="false">Counts!F1681</f>
        <v>Aug</v>
      </c>
      <c r="D1681" s="35" t="n">
        <f aca="false">IFERROR(Counts!P1681,"")</f>
        <v>110</v>
      </c>
      <c r="E1681" s="36" t="n">
        <f aca="false">IFERROR(Counts!R1681/Counts!Q1681,"")</f>
        <v>0.269230769230769</v>
      </c>
      <c r="F1681" s="36" t="n">
        <f aca="false">IFERROR((Counts!R1681+Counts!V1681+Counts!W1681)/(Counts!Q1681+Counts!V1681+Counts!W1681+Counts!X1681),"")</f>
        <v>0.3</v>
      </c>
      <c r="G1681" s="36" t="n">
        <f aca="false">IFERROR((Counts!R1681+Counts!S1681+2*Counts!T1681+3*Counts!U1681)/Counts!Q1681,"")</f>
        <v>0.394230769230769</v>
      </c>
      <c r="H1681" s="35" t="n">
        <f aca="false">IFERROR(Counts!U1681,"")</f>
        <v>2</v>
      </c>
      <c r="I1681" s="36" t="n">
        <f aca="false">IFERROR(Counts!Z1681/Counts!AA1681,"")</f>
        <v>0.303181818181818</v>
      </c>
      <c r="J1681" s="36" t="n">
        <f aca="false">IFERROR(Counts!AB1681/Counts!AA1681,"")</f>
        <v>0.322736363636364</v>
      </c>
      <c r="K1681" s="37" t="n">
        <f aca="false">IFERROR((Counts!AB1681-Counts!Z1681)/Counts!AA1681,"")</f>
        <v>0.0195545454545454</v>
      </c>
      <c r="L1681" s="38" t="n">
        <f aca="false">IFERROR(Counts!Y1681/Counts!P1681,"")</f>
        <v>0.227272727272727</v>
      </c>
      <c r="M1681" s="38" t="n">
        <f aca="false">IFERROR(Counts!V1681/Counts!P1681,"")</f>
        <v>0.0363636363636364</v>
      </c>
      <c r="N1681" s="38" t="n">
        <f aca="false">IFERROR(Counts!AD1681/Counts!AC1681,"")</f>
        <v>0.075</v>
      </c>
      <c r="O1681" s="38" t="n">
        <f aca="false">IFERROR(Counts!AE1681/Counts!AC1681,"")</f>
        <v>0.35</v>
      </c>
      <c r="P1681" s="39" t="n">
        <f aca="false">IFERROR(Counts!AG1681/Counts!AF1681,"")</f>
        <v>88.66875</v>
      </c>
      <c r="Q1681" s="38" t="n">
        <f aca="false">IFERROR(Counts!AH1681/Counts!AC1681,"")</f>
        <v>0.4</v>
      </c>
      <c r="R1681" s="38" t="n">
        <f aca="false">IFERROR(Counts!N1681/Counts!M1681,"")</f>
        <v>0.375586854460094</v>
      </c>
      <c r="S1681" s="38" t="n">
        <f aca="false">IFERROR(Counts!K1681/Counts!J1681,"")</f>
        <v>0.81151832460733</v>
      </c>
      <c r="T1681" s="38" t="n">
        <f aca="false">IFERROR(Counts!I1681/Counts!H1681,"")</f>
        <v>0.25531914893617</v>
      </c>
      <c r="U1681" s="38" t="n">
        <f aca="false">IFERROR(1-Counts!L1681/Counts!K1681,"")</f>
        <v>0.858064516129032</v>
      </c>
      <c r="V1681" s="39" t="n">
        <f aca="false">IFERROR(Counts!AJ1681/Counts!AI1681,"")</f>
        <v>75.8864077669903</v>
      </c>
      <c r="W1681" s="38" t="n">
        <f aca="false">IFERROR(Counts!AK1681/Counts!AI1681,"")</f>
        <v>0.616504854368932</v>
      </c>
      <c r="X1681" s="40" t="n">
        <f aca="false">IFERROR(Counts!O1681,"")</f>
        <v>-2.254</v>
      </c>
      <c r="Y1681" s="36" t="n">
        <f aca="false">IFERROR(INDEX('Season Counts'!$Y$2:$Y$740,$AF1681)/INDEX('Season Counts'!$X$2:$X$740,$AF1681),"")</f>
        <v>0.30626968503937</v>
      </c>
      <c r="Z1681" s="37" t="n">
        <f aca="false">IFERROR(J1681-Y1681,"")</f>
        <v>0.0164666785969935</v>
      </c>
      <c r="AA1681" s="38" t="n">
        <f aca="false">IFERROR(INDEX('Season Counts'!$K$2:$K$740,$AF1681)/INDEX('Season Counts'!$J$2:$J$740,$AF1681),"")</f>
        <v>0.333645735707591</v>
      </c>
      <c r="AB1681" s="41" t="n">
        <f aca="false">IFERROR(R1681-AA1681,"")</f>
        <v>0.0419411187525025</v>
      </c>
      <c r="AC1681" s="39" t="n">
        <f aca="false">IFERROR(INDEX('Season Counts'!$AG$2:$AG$740,$AF1681)/INDEX('Season Counts'!$AF$2:$AF$740,$AF1681),"")</f>
        <v>75.1806524184477</v>
      </c>
      <c r="AD1681" s="40" t="n">
        <f aca="false">IFERROR(V1681-AC1681,"")</f>
        <v>0.705755348542581</v>
      </c>
      <c r="AE1681" s="4" t="str">
        <f aca="false">IF(D1681&lt;Guide!$C$21,"Low PA",IF(TRIM(IF(ISNUMBER(AD1681),IF(N(AD1681)&lt;=-Guide!$C$24,"▼ Bat Speed  ",IF(N(AD1681)&gt;=Guide!$C$24,"▲ Bat Speed  ","")),"")&amp;IF(N(Z1681)&gt;=Guide!$C$22,"▲ Contact  ","")&amp;IF(N(Z1681)&lt;=-Guide!$C$22,"▼ Contact  ","")&amp;IF(N(AB1681)&gt;=Guide!$C$23,"▲ Chase  ","")&amp;IF(N(AB1681)&lt;=-Guide!$C$23,"▼ Chase  ",""))="","Stable",TRIM(IF(ISNUMBER(AD1681),IF(N(AD1681)&lt;=-Guide!$C$24,"▼ Bat Speed  ",IF(N(AD1681)&gt;=Guide!$C$24,"▲ Bat Speed  ","")),"")&amp;IF(N(Z1681)&gt;=Guide!$C$22,"▲ Contact  ","")&amp;IF(N(Z1681)&lt;=-Guide!$C$22,"▼ Contact  ","")&amp;IF(N(AB1681)&gt;=Guide!$C$23,"▲ Chase  ","")&amp;IF(N(AB1681)&lt;=-Guide!$C$23,"▼ Chase  ",""))))</f>
        <v>▲ Chase</v>
      </c>
      <c r="AF1681" s="35" t="n">
        <f aca="false">MATCH(Counts!A1681,'Season Counts'!$A$2:$A$740,0)</f>
        <v>430</v>
      </c>
    </row>
    <row r="1682" customFormat="false" ht="15" hidden="false" customHeight="false" outlineLevel="0" collapsed="false">
      <c r="A1682" s="34" t="str">
        <f aca="false">Counts!B1682</f>
        <v>MIN</v>
      </c>
      <c r="B1682" s="5" t="str">
        <f aca="false">Counts!C1682</f>
        <v>Royce Lewis</v>
      </c>
      <c r="C1682" s="34" t="str">
        <f aca="false">Counts!F1682</f>
        <v>Sep</v>
      </c>
      <c r="D1682" s="35" t="n">
        <f aca="false">IFERROR(Counts!P1682,"")</f>
        <v>90</v>
      </c>
      <c r="E1682" s="36" t="n">
        <f aca="false">IFERROR(Counts!R1682/Counts!Q1682,"")</f>
        <v>0.209302325581395</v>
      </c>
      <c r="F1682" s="36" t="n">
        <f aca="false">IFERROR((Counts!R1682+Counts!V1682+Counts!W1682)/(Counts!Q1682+Counts!V1682+Counts!W1682+Counts!X1682),"")</f>
        <v>0.233333333333333</v>
      </c>
      <c r="G1682" s="36" t="n">
        <f aca="false">IFERROR((Counts!R1682+Counts!S1682+2*Counts!T1682+3*Counts!U1682)/Counts!Q1682,"")</f>
        <v>0.325581395348837</v>
      </c>
      <c r="H1682" s="35" t="n">
        <f aca="false">IFERROR(Counts!U1682,"")</f>
        <v>2</v>
      </c>
      <c r="I1682" s="36" t="n">
        <f aca="false">IFERROR(Counts!Z1682/Counts!AA1682,"")</f>
        <v>0.243333333333333</v>
      </c>
      <c r="J1682" s="36" t="n">
        <f aca="false">IFERROR(Counts!AB1682/Counts!AA1682,"")</f>
        <v>0.273044444444445</v>
      </c>
      <c r="K1682" s="37" t="n">
        <f aca="false">IFERROR((Counts!AB1682-Counts!Z1682)/Counts!AA1682,"")</f>
        <v>0.0297111111111111</v>
      </c>
      <c r="L1682" s="38" t="n">
        <f aca="false">IFERROR(Counts!Y1682/Counts!P1682,"")</f>
        <v>0.3</v>
      </c>
      <c r="M1682" s="38" t="n">
        <f aca="false">IFERROR(Counts!V1682/Counts!P1682,"")</f>
        <v>0.0333333333333333</v>
      </c>
      <c r="N1682" s="38" t="n">
        <f aca="false">IFERROR(Counts!AD1682/Counts!AC1682,"")</f>
        <v>0.1</v>
      </c>
      <c r="O1682" s="38" t="n">
        <f aca="false">IFERROR(Counts!AE1682/Counts!AC1682,"")</f>
        <v>0.4</v>
      </c>
      <c r="P1682" s="39" t="n">
        <f aca="false">IFERROR(Counts!AG1682/Counts!AF1682,"")</f>
        <v>90.185</v>
      </c>
      <c r="Q1682" s="38" t="n">
        <f aca="false">IFERROR(Counts!AH1682/Counts!AC1682,"")</f>
        <v>0.333333333333333</v>
      </c>
      <c r="R1682" s="38" t="n">
        <f aca="false">IFERROR(Counts!N1682/Counts!M1682,"")</f>
        <v>0.351063829787234</v>
      </c>
      <c r="S1682" s="38" t="n">
        <f aca="false">IFERROR(Counts!K1682/Counts!J1682,"")</f>
        <v>0.711864406779661</v>
      </c>
      <c r="T1682" s="38" t="n">
        <f aca="false">IFERROR(Counts!I1682/Counts!H1682,"")</f>
        <v>0.322916666666667</v>
      </c>
      <c r="U1682" s="38" t="n">
        <f aca="false">IFERROR(1-Counts!L1682/Counts!K1682,"")</f>
        <v>0.753968253968254</v>
      </c>
      <c r="V1682" s="39" t="n">
        <f aca="false">IFERROR(Counts!AJ1682/Counts!AI1682,"")</f>
        <v>75.0127167630058</v>
      </c>
      <c r="W1682" s="38" t="n">
        <f aca="false">IFERROR(Counts!AK1682/Counts!AI1682,"")</f>
        <v>0.549132947976879</v>
      </c>
      <c r="X1682" s="40" t="n">
        <f aca="false">IFERROR(Counts!O1682,"")</f>
        <v>-6.502</v>
      </c>
      <c r="Y1682" s="36" t="n">
        <f aca="false">IFERROR(INDEX('Season Counts'!$Y$2:$Y$740,$AF1682)/INDEX('Season Counts'!$X$2:$X$740,$AF1682),"")</f>
        <v>0.30626968503937</v>
      </c>
      <c r="Z1682" s="37" t="n">
        <f aca="false">IFERROR(J1682-Y1682,"")</f>
        <v>-0.0332252405949256</v>
      </c>
      <c r="AA1682" s="38" t="n">
        <f aca="false">IFERROR(INDEX('Season Counts'!$K$2:$K$740,$AF1682)/INDEX('Season Counts'!$J$2:$J$740,$AF1682),"")</f>
        <v>0.333645735707591</v>
      </c>
      <c r="AB1682" s="41" t="n">
        <f aca="false">IFERROR(R1682-AA1682,"")</f>
        <v>0.0174180940796427</v>
      </c>
      <c r="AC1682" s="39" t="n">
        <f aca="false">IFERROR(INDEX('Season Counts'!$AG$2:$AG$740,$AF1682)/INDEX('Season Counts'!$AF$2:$AF$740,$AF1682),"")</f>
        <v>75.1806524184477</v>
      </c>
      <c r="AD1682" s="40" t="n">
        <f aca="false">IFERROR(V1682-AC1682,"")</f>
        <v>-0.167935655441923</v>
      </c>
      <c r="AE1682" s="4" t="str">
        <f aca="false">IF(D1682&lt;Guide!$C$21,"Low PA",IF(TRIM(IF(ISNUMBER(AD1682),IF(N(AD1682)&lt;=-Guide!$C$24,"▼ Bat Speed  ",IF(N(AD1682)&gt;=Guide!$C$24,"▲ Bat Speed  ","")),"")&amp;IF(N(Z1682)&gt;=Guide!$C$22,"▲ Contact  ","")&amp;IF(N(Z1682)&lt;=-Guide!$C$22,"▼ Contact  ","")&amp;IF(N(AB1682)&gt;=Guide!$C$23,"▲ Chase  ","")&amp;IF(N(AB1682)&lt;=-Guide!$C$23,"▼ Chase  ",""))="","Stable",TRIM(IF(ISNUMBER(AD1682),IF(N(AD1682)&lt;=-Guide!$C$24,"▼ Bat Speed  ",IF(N(AD1682)&gt;=Guide!$C$24,"▲ Bat Speed  ","")),"")&amp;IF(N(Z1682)&gt;=Guide!$C$22,"▲ Contact  ","")&amp;IF(N(Z1682)&lt;=-Guide!$C$22,"▼ Contact  ","")&amp;IF(N(AB1682)&gt;=Guide!$C$23,"▲ Chase  ","")&amp;IF(N(AB1682)&lt;=-Guide!$C$23,"▼ Chase  ",""))))</f>
        <v>Stable</v>
      </c>
      <c r="AF1682" s="35" t="n">
        <f aca="false">MATCH(Counts!A1682,'Season Counts'!$A$2:$A$740,0)</f>
        <v>430</v>
      </c>
    </row>
    <row r="1683" customFormat="false" ht="15" hidden="false" customHeight="false" outlineLevel="0" collapsed="false">
      <c r="A1683" s="34" t="str">
        <f aca="false">Counts!B1683</f>
        <v>MIN</v>
      </c>
      <c r="B1683" s="5" t="str">
        <f aca="false">Counts!C1683</f>
        <v>Trevor Larnach</v>
      </c>
      <c r="C1683" s="34" t="str">
        <f aca="false">Counts!F1683</f>
        <v>Mar-Apr</v>
      </c>
      <c r="D1683" s="35" t="n">
        <f aca="false">IFERROR(Counts!P1683,"")</f>
        <v>85</v>
      </c>
      <c r="E1683" s="36" t="n">
        <f aca="false">IFERROR(Counts!R1683/Counts!Q1683,"")</f>
        <v>0.26865671641791</v>
      </c>
      <c r="F1683" s="36" t="n">
        <f aca="false">IFERROR((Counts!R1683+Counts!V1683+Counts!W1683)/(Counts!Q1683+Counts!V1683+Counts!W1683+Counts!X1683),"")</f>
        <v>0.423529411764706</v>
      </c>
      <c r="G1683" s="36" t="n">
        <f aca="false">IFERROR((Counts!R1683+Counts!S1683+2*Counts!T1683+3*Counts!U1683)/Counts!Q1683,"")</f>
        <v>0.402985074626866</v>
      </c>
      <c r="H1683" s="35" t="n">
        <f aca="false">IFERROR(Counts!U1683,"")</f>
        <v>1</v>
      </c>
      <c r="I1683" s="36" t="n">
        <f aca="false">IFERROR(Counts!Z1683/Counts!AA1683,"")</f>
        <v>0.372619047619048</v>
      </c>
      <c r="J1683" s="36" t="n">
        <f aca="false">IFERROR(Counts!AB1683/Counts!AA1683,"")</f>
        <v>0.359785714285714</v>
      </c>
      <c r="K1683" s="37" t="n">
        <f aca="false">IFERROR((Counts!AB1683-Counts!Z1683)/Counts!AA1683,"")</f>
        <v>-0.0128333333333333</v>
      </c>
      <c r="L1683" s="38" t="n">
        <f aca="false">IFERROR(Counts!Y1683/Counts!P1683,"")</f>
        <v>0.176470588235294</v>
      </c>
      <c r="M1683" s="38" t="n">
        <f aca="false">IFERROR(Counts!V1683/Counts!P1683,"")</f>
        <v>0.211764705882353</v>
      </c>
      <c r="N1683" s="38" t="n">
        <f aca="false">IFERROR(Counts!AD1683/Counts!AC1683,"")</f>
        <v>0.0961538461538462</v>
      </c>
      <c r="O1683" s="38" t="n">
        <f aca="false">IFERROR(Counts!AE1683/Counts!AC1683,"")</f>
        <v>0.307692307692308</v>
      </c>
      <c r="P1683" s="39" t="n">
        <f aca="false">IFERROR(Counts!AG1683/Counts!AF1683,"")</f>
        <v>86.6038461538462</v>
      </c>
      <c r="Q1683" s="38" t="n">
        <f aca="false">IFERROR(Counts!AH1683/Counts!AC1683,"")</f>
        <v>0.403846153846154</v>
      </c>
      <c r="R1683" s="38" t="n">
        <f aca="false">IFERROR(Counts!N1683/Counts!M1683,"")</f>
        <v>0.266331658291457</v>
      </c>
      <c r="S1683" s="38" t="n">
        <f aca="false">IFERROR(Counts!K1683/Counts!J1683,"")</f>
        <v>0.475308641975309</v>
      </c>
      <c r="T1683" s="38" t="n">
        <f aca="false">IFERROR(Counts!I1683/Counts!H1683,"")</f>
        <v>0.261538461538462</v>
      </c>
      <c r="U1683" s="38" t="n">
        <f aca="false">IFERROR(1-Counts!L1683/Counts!K1683,"")</f>
        <v>0.857142857142857</v>
      </c>
      <c r="V1683" s="39" t="n">
        <f aca="false">IFERROR(Counts!AJ1683/Counts!AI1683,"")</f>
        <v>71.0756756756757</v>
      </c>
      <c r="W1683" s="38" t="n">
        <f aca="false">IFERROR(Counts!AK1683/Counts!AI1683,"")</f>
        <v>0.126126126126126</v>
      </c>
      <c r="X1683" s="40" t="n">
        <f aca="false">IFERROR(Counts!O1683,"")</f>
        <v>5.132</v>
      </c>
      <c r="Y1683" s="36" t="n">
        <f aca="false">IFERROR(INDEX('Season Counts'!$Y$2:$Y$740,$AF1683)/INDEX('Season Counts'!$X$2:$X$740,$AF1683),"")</f>
        <v>0.327067285382831</v>
      </c>
      <c r="Z1683" s="37" t="n">
        <f aca="false">IFERROR(J1683-Y1683,"")</f>
        <v>0.0327184289028837</v>
      </c>
      <c r="AA1683" s="38" t="n">
        <f aca="false">IFERROR(INDEX('Season Counts'!$K$2:$K$740,$AF1683)/INDEX('Season Counts'!$J$2:$J$740,$AF1683),"")</f>
        <v>0.296875</v>
      </c>
      <c r="AB1683" s="41" t="n">
        <f aca="false">IFERROR(R1683-AA1683,"")</f>
        <v>-0.0305433417085427</v>
      </c>
      <c r="AC1683" s="39" t="n">
        <f aca="false">IFERROR(INDEX('Season Counts'!$AG$2:$AG$740,$AF1683)/INDEX('Season Counts'!$AF$2:$AF$740,$AF1683),"")</f>
        <v>72.2360983102919</v>
      </c>
      <c r="AD1683" s="40" t="n">
        <f aca="false">IFERROR(V1683-AC1683,"")</f>
        <v>-1.16042263461618</v>
      </c>
      <c r="AE1683" s="4" t="str">
        <f aca="false">IF(D1683&lt;Guide!$C$21,"Low PA",IF(TRIM(IF(ISNUMBER(AD1683),IF(N(AD1683)&lt;=-Guide!$C$24,"▼ Bat Speed  ",IF(N(AD1683)&gt;=Guide!$C$24,"▲ Bat Speed  ","")),"")&amp;IF(N(Z1683)&gt;=Guide!$C$22,"▲ Contact  ","")&amp;IF(N(Z1683)&lt;=-Guide!$C$22,"▼ Contact  ","")&amp;IF(N(AB1683)&gt;=Guide!$C$23,"▲ Chase  ","")&amp;IF(N(AB1683)&lt;=-Guide!$C$23,"▼ Chase  ",""))="","Stable",TRIM(IF(ISNUMBER(AD1683),IF(N(AD1683)&lt;=-Guide!$C$24,"▼ Bat Speed  ",IF(N(AD1683)&gt;=Guide!$C$24,"▲ Bat Speed  ","")),"")&amp;IF(N(Z1683)&gt;=Guide!$C$22,"▲ Contact  ","")&amp;IF(N(Z1683)&lt;=-Guide!$C$22,"▼ Contact  ","")&amp;IF(N(AB1683)&gt;=Guide!$C$23,"▲ Chase  ","")&amp;IF(N(AB1683)&lt;=-Guide!$C$23,"▼ Chase  ",""))))</f>
        <v>▼ Bat Speed</v>
      </c>
      <c r="AF1683" s="35" t="n">
        <f aca="false">MATCH(Counts!A1683,'Season Counts'!$A$2:$A$740,0)</f>
        <v>431</v>
      </c>
    </row>
    <row r="1684" customFormat="false" ht="15" hidden="false" customHeight="false" outlineLevel="0" collapsed="false">
      <c r="A1684" s="34" t="str">
        <f aca="false">Counts!B1684</f>
        <v>MIN</v>
      </c>
      <c r="B1684" s="5" t="str">
        <f aca="false">Counts!C1684</f>
        <v>Trevor Larnach</v>
      </c>
      <c r="C1684" s="34" t="str">
        <f aca="false">Counts!F1684</f>
        <v>May</v>
      </c>
      <c r="D1684" s="35" t="n">
        <f aca="false">IFERROR(Counts!P1684,"")</f>
        <v>86</v>
      </c>
      <c r="E1684" s="36" t="n">
        <f aca="false">IFERROR(Counts!R1684/Counts!Q1684,"")</f>
        <v>0.240506329113924</v>
      </c>
      <c r="F1684" s="36" t="n">
        <f aca="false">IFERROR((Counts!R1684+Counts!V1684+Counts!W1684)/(Counts!Q1684+Counts!V1684+Counts!W1684+Counts!X1684),"")</f>
        <v>0.302325581395349</v>
      </c>
      <c r="G1684" s="36" t="n">
        <f aca="false">IFERROR((Counts!R1684+Counts!S1684+2*Counts!T1684+3*Counts!U1684)/Counts!Q1684,"")</f>
        <v>0.367088607594937</v>
      </c>
      <c r="H1684" s="35" t="n">
        <f aca="false">IFERROR(Counts!U1684,"")</f>
        <v>2</v>
      </c>
      <c r="I1684" s="36" t="n">
        <f aca="false">IFERROR(Counts!Z1684/Counts!AA1684,"")</f>
        <v>0.305813953488372</v>
      </c>
      <c r="J1684" s="36" t="n">
        <f aca="false">IFERROR(Counts!AB1684/Counts!AA1684,"")</f>
        <v>0.269953488372093</v>
      </c>
      <c r="K1684" s="37" t="n">
        <f aca="false">IFERROR((Counts!AB1684-Counts!Z1684)/Counts!AA1684,"")</f>
        <v>-0.0358604651162791</v>
      </c>
      <c r="L1684" s="38" t="n">
        <f aca="false">IFERROR(Counts!Y1684/Counts!P1684,"")</f>
        <v>0.232558139534884</v>
      </c>
      <c r="M1684" s="38" t="n">
        <f aca="false">IFERROR(Counts!V1684/Counts!P1684,"")</f>
        <v>0.0581395348837209</v>
      </c>
      <c r="N1684" s="38" t="n">
        <f aca="false">IFERROR(Counts!AD1684/Counts!AC1684,"")</f>
        <v>0.0338983050847458</v>
      </c>
      <c r="O1684" s="38" t="n">
        <f aca="false">IFERROR(Counts!AE1684/Counts!AC1684,"")</f>
        <v>0.305084745762712</v>
      </c>
      <c r="P1684" s="39" t="n">
        <f aca="false">IFERROR(Counts!AG1684/Counts!AF1684,"")</f>
        <v>86.1576271186441</v>
      </c>
      <c r="Q1684" s="38" t="n">
        <f aca="false">IFERROR(Counts!AH1684/Counts!AC1684,"")</f>
        <v>0.355932203389831</v>
      </c>
      <c r="R1684" s="38" t="n">
        <f aca="false">IFERROR(Counts!N1684/Counts!M1684,"")</f>
        <v>0.345911949685535</v>
      </c>
      <c r="S1684" s="38" t="n">
        <f aca="false">IFERROR(Counts!K1684/Counts!J1684,"")</f>
        <v>0.648648648648649</v>
      </c>
      <c r="T1684" s="38" t="n">
        <f aca="false">IFERROR(Counts!I1684/Counts!H1684,"")</f>
        <v>0.278145695364238</v>
      </c>
      <c r="U1684" s="38" t="n">
        <f aca="false">IFERROR(1-Counts!L1684/Counts!K1684,"")</f>
        <v>0.854166666666667</v>
      </c>
      <c r="V1684" s="39" t="n">
        <f aca="false">IFERROR(Counts!AJ1684/Counts!AI1684,"")</f>
        <v>71.77109375</v>
      </c>
      <c r="W1684" s="38" t="n">
        <f aca="false">IFERROR(Counts!AK1684/Counts!AI1684,"")</f>
        <v>0.171875</v>
      </c>
      <c r="X1684" s="40" t="n">
        <f aca="false">IFERROR(Counts!O1684,"")</f>
        <v>0.726</v>
      </c>
      <c r="Y1684" s="36" t="n">
        <f aca="false">IFERROR(INDEX('Season Counts'!$Y$2:$Y$740,$AF1684)/INDEX('Season Counts'!$X$2:$X$740,$AF1684),"")</f>
        <v>0.327067285382831</v>
      </c>
      <c r="Z1684" s="37" t="n">
        <f aca="false">IFERROR(J1684-Y1684,"")</f>
        <v>-0.0571137970107376</v>
      </c>
      <c r="AA1684" s="38" t="n">
        <f aca="false">IFERROR(INDEX('Season Counts'!$K$2:$K$740,$AF1684)/INDEX('Season Counts'!$J$2:$J$740,$AF1684),"")</f>
        <v>0.296875</v>
      </c>
      <c r="AB1684" s="41" t="n">
        <f aca="false">IFERROR(R1684-AA1684,"")</f>
        <v>0.0490369496855346</v>
      </c>
      <c r="AC1684" s="39" t="n">
        <f aca="false">IFERROR(INDEX('Season Counts'!$AG$2:$AG$740,$AF1684)/INDEX('Season Counts'!$AF$2:$AF$740,$AF1684),"")</f>
        <v>72.2360983102919</v>
      </c>
      <c r="AD1684" s="40" t="n">
        <f aca="false">IFERROR(V1684-AC1684,"")</f>
        <v>-0.465004560291845</v>
      </c>
      <c r="AE1684" s="4" t="str">
        <f aca="false">IF(D1684&lt;Guide!$C$21,"Low PA",IF(TRIM(IF(ISNUMBER(AD1684),IF(N(AD1684)&lt;=-Guide!$C$24,"▼ Bat Speed  ",IF(N(AD1684)&gt;=Guide!$C$24,"▲ Bat Speed  ","")),"")&amp;IF(N(Z1684)&gt;=Guide!$C$22,"▲ Contact  ","")&amp;IF(N(Z1684)&lt;=-Guide!$C$22,"▼ Contact  ","")&amp;IF(N(AB1684)&gt;=Guide!$C$23,"▲ Chase  ","")&amp;IF(N(AB1684)&lt;=-Guide!$C$23,"▼ Chase  ",""))="","Stable",TRIM(IF(ISNUMBER(AD1684),IF(N(AD1684)&lt;=-Guide!$C$24,"▼ Bat Speed  ",IF(N(AD1684)&gt;=Guide!$C$24,"▲ Bat Speed  ","")),"")&amp;IF(N(Z1684)&gt;=Guide!$C$22,"▲ Contact  ","")&amp;IF(N(Z1684)&lt;=-Guide!$C$22,"▼ Contact  ","")&amp;IF(N(AB1684)&gt;=Guide!$C$23,"▲ Chase  ","")&amp;IF(N(AB1684)&lt;=-Guide!$C$23,"▼ Chase  ",""))))</f>
        <v>▼ Contact ▲ Chase</v>
      </c>
      <c r="AF1684" s="35" t="n">
        <f aca="false">MATCH(Counts!A1684,'Season Counts'!$A$2:$A$740,0)</f>
        <v>431</v>
      </c>
    </row>
    <row r="1685" customFormat="false" ht="15" hidden="false" customHeight="false" outlineLevel="0" collapsed="false">
      <c r="A1685" s="34" t="str">
        <f aca="false">Counts!B1685</f>
        <v>MIN</v>
      </c>
      <c r="B1685" s="5" t="str">
        <f aca="false">Counts!C1685</f>
        <v>Trevor Larnach</v>
      </c>
      <c r="C1685" s="34" t="str">
        <f aca="false">Counts!F1685</f>
        <v>Jun</v>
      </c>
      <c r="D1685" s="35" t="n">
        <f aca="false">IFERROR(Counts!P1685,"")</f>
        <v>85</v>
      </c>
      <c r="E1685" s="36" t="n">
        <f aca="false">IFERROR(Counts!R1685/Counts!Q1685,"")</f>
        <v>0.342105263157895</v>
      </c>
      <c r="F1685" s="36" t="n">
        <f aca="false">IFERROR((Counts!R1685+Counts!V1685+Counts!W1685)/(Counts!Q1685+Counts!V1685+Counts!W1685+Counts!X1685),"")</f>
        <v>0.404761904761905</v>
      </c>
      <c r="G1685" s="36" t="n">
        <f aca="false">IFERROR((Counts!R1685+Counts!S1685+2*Counts!T1685+3*Counts!U1685)/Counts!Q1685,"")</f>
        <v>0.513157894736842</v>
      </c>
      <c r="H1685" s="35" t="n">
        <f aca="false">IFERROR(Counts!U1685,"")</f>
        <v>2</v>
      </c>
      <c r="I1685" s="36" t="n">
        <f aca="false">IFERROR(Counts!Z1685/Counts!AA1685,"")</f>
        <v>0.400595238095238</v>
      </c>
      <c r="J1685" s="36" t="n">
        <f aca="false">IFERROR(Counts!AB1685/Counts!AA1685,"")</f>
        <v>0.367202380952381</v>
      </c>
      <c r="K1685" s="37" t="n">
        <f aca="false">IFERROR((Counts!AB1685-Counts!Z1685)/Counts!AA1685,"")</f>
        <v>-0.0333928571428571</v>
      </c>
      <c r="L1685" s="38" t="n">
        <f aca="false">IFERROR(Counts!Y1685/Counts!P1685,"")</f>
        <v>0.117647058823529</v>
      </c>
      <c r="M1685" s="38" t="n">
        <f aca="false">IFERROR(Counts!V1685/Counts!P1685,"")</f>
        <v>0.0823529411764706</v>
      </c>
      <c r="N1685" s="38" t="n">
        <f aca="false">IFERROR(Counts!AD1685/Counts!AC1685,"")</f>
        <v>0.0746268656716418</v>
      </c>
      <c r="O1685" s="38" t="n">
        <f aca="false">IFERROR(Counts!AE1685/Counts!AC1685,"")</f>
        <v>0.343283582089552</v>
      </c>
      <c r="P1685" s="39" t="n">
        <f aca="false">IFERROR(Counts!AG1685/Counts!AF1685,"")</f>
        <v>85.9059701492537</v>
      </c>
      <c r="Q1685" s="38" t="n">
        <f aca="false">IFERROR(Counts!AH1685/Counts!AC1685,"")</f>
        <v>0.432835820895522</v>
      </c>
      <c r="R1685" s="38" t="n">
        <f aca="false">IFERROR(Counts!N1685/Counts!M1685,"")</f>
        <v>0.308988764044944</v>
      </c>
      <c r="S1685" s="38" t="n">
        <f aca="false">IFERROR(Counts!K1685/Counts!J1685,"")</f>
        <v>0.627450980392157</v>
      </c>
      <c r="T1685" s="38" t="n">
        <f aca="false">IFERROR(Counts!I1685/Counts!H1685,"")</f>
        <v>0.218543046357616</v>
      </c>
      <c r="U1685" s="38" t="n">
        <f aca="false">IFERROR(1-Counts!L1685/Counts!K1685,"")</f>
        <v>0.854166666666667</v>
      </c>
      <c r="V1685" s="39" t="n">
        <f aca="false">IFERROR(Counts!AJ1685/Counts!AI1685,"")</f>
        <v>72.7729927007299</v>
      </c>
      <c r="W1685" s="38" t="n">
        <f aca="false">IFERROR(Counts!AK1685/Counts!AI1685,"")</f>
        <v>0.284671532846715</v>
      </c>
      <c r="X1685" s="40" t="n">
        <f aca="false">IFERROR(Counts!O1685,"")</f>
        <v>4.923</v>
      </c>
      <c r="Y1685" s="36" t="n">
        <f aca="false">IFERROR(INDEX('Season Counts'!$Y$2:$Y$740,$AF1685)/INDEX('Season Counts'!$X$2:$X$740,$AF1685),"")</f>
        <v>0.327067285382831</v>
      </c>
      <c r="Z1685" s="37" t="n">
        <f aca="false">IFERROR(J1685-Y1685,"")</f>
        <v>0.0401350955695503</v>
      </c>
      <c r="AA1685" s="38" t="n">
        <f aca="false">IFERROR(INDEX('Season Counts'!$K$2:$K$740,$AF1685)/INDEX('Season Counts'!$J$2:$J$740,$AF1685),"")</f>
        <v>0.296875</v>
      </c>
      <c r="AB1685" s="41" t="n">
        <f aca="false">IFERROR(R1685-AA1685,"")</f>
        <v>0.0121137640449438</v>
      </c>
      <c r="AC1685" s="39" t="n">
        <f aca="false">IFERROR(INDEX('Season Counts'!$AG$2:$AG$740,$AF1685)/INDEX('Season Counts'!$AF$2:$AF$740,$AF1685),"")</f>
        <v>72.2360983102919</v>
      </c>
      <c r="AD1685" s="40" t="n">
        <f aca="false">IFERROR(V1685-AC1685,"")</f>
        <v>0.536894390438079</v>
      </c>
      <c r="AE1685" s="4" t="str">
        <f aca="false">IF(D1685&lt;Guide!$C$21,"Low PA",IF(TRIM(IF(ISNUMBER(AD1685),IF(N(AD1685)&lt;=-Guide!$C$24,"▼ Bat Speed  ",IF(N(AD1685)&gt;=Guide!$C$24,"▲ Bat Speed  ","")),"")&amp;IF(N(Z1685)&gt;=Guide!$C$22,"▲ Contact  ","")&amp;IF(N(Z1685)&lt;=-Guide!$C$22,"▼ Contact  ","")&amp;IF(N(AB1685)&gt;=Guide!$C$23,"▲ Chase  ","")&amp;IF(N(AB1685)&lt;=-Guide!$C$23,"▼ Chase  ",""))="","Stable",TRIM(IF(ISNUMBER(AD1685),IF(N(AD1685)&lt;=-Guide!$C$24,"▼ Bat Speed  ",IF(N(AD1685)&gt;=Guide!$C$24,"▲ Bat Speed  ","")),"")&amp;IF(N(Z1685)&gt;=Guide!$C$22,"▲ Contact  ","")&amp;IF(N(Z1685)&lt;=-Guide!$C$22,"▼ Contact  ","")&amp;IF(N(AB1685)&gt;=Guide!$C$23,"▲ Chase  ","")&amp;IF(N(AB1685)&lt;=-Guide!$C$23,"▼ Chase  ",""))))</f>
        <v>▲ Contact</v>
      </c>
      <c r="AF1685" s="35" t="n">
        <f aca="false">MATCH(Counts!A1685,'Season Counts'!$A$2:$A$740,0)</f>
        <v>431</v>
      </c>
    </row>
    <row r="1686" customFormat="false" ht="15" hidden="false" customHeight="false" outlineLevel="0" collapsed="false">
      <c r="A1686" s="34" t="str">
        <f aca="false">Counts!B1686</f>
        <v>MIN</v>
      </c>
      <c r="B1686" s="5" t="str">
        <f aca="false">Counts!C1686</f>
        <v>Trevor Larnach</v>
      </c>
      <c r="C1686" s="34" t="str">
        <f aca="false">Counts!F1686</f>
        <v>Jul</v>
      </c>
      <c r="D1686" s="35" t="n">
        <f aca="false">IFERROR(Counts!P1686,"")</f>
        <v>71</v>
      </c>
      <c r="E1686" s="36" t="n">
        <f aca="false">IFERROR(Counts!R1686/Counts!Q1686,"")</f>
        <v>0.28125</v>
      </c>
      <c r="F1686" s="36" t="n">
        <f aca="false">IFERROR((Counts!R1686+Counts!V1686+Counts!W1686)/(Counts!Q1686+Counts!V1686+Counts!W1686+Counts!X1686),"")</f>
        <v>0.352112676056338</v>
      </c>
      <c r="G1686" s="36" t="n">
        <f aca="false">IFERROR((Counts!R1686+Counts!S1686+2*Counts!T1686+3*Counts!U1686)/Counts!Q1686,"")</f>
        <v>0.484375</v>
      </c>
      <c r="H1686" s="35" t="n">
        <f aca="false">IFERROR(Counts!U1686,"")</f>
        <v>3</v>
      </c>
      <c r="I1686" s="36" t="n">
        <f aca="false">IFERROR(Counts!Z1686/Counts!AA1686,"")</f>
        <v>0.363380281690141</v>
      </c>
      <c r="J1686" s="36" t="n">
        <f aca="false">IFERROR(Counts!AB1686/Counts!AA1686,"")</f>
        <v>0.348225352112676</v>
      </c>
      <c r="K1686" s="37" t="n">
        <f aca="false">IFERROR((Counts!AB1686-Counts!Z1686)/Counts!AA1686,"")</f>
        <v>-0.0151549295774648</v>
      </c>
      <c r="L1686" s="38" t="n">
        <f aca="false">IFERROR(Counts!Y1686/Counts!P1686,"")</f>
        <v>0.169014084507042</v>
      </c>
      <c r="M1686" s="38" t="n">
        <f aca="false">IFERROR(Counts!V1686/Counts!P1686,"")</f>
        <v>0.0985915492957746</v>
      </c>
      <c r="N1686" s="38" t="n">
        <f aca="false">IFERROR(Counts!AD1686/Counts!AC1686,"")</f>
        <v>0.0961538461538462</v>
      </c>
      <c r="O1686" s="38" t="n">
        <f aca="false">IFERROR(Counts!AE1686/Counts!AC1686,"")</f>
        <v>0.442307692307692</v>
      </c>
      <c r="P1686" s="39" t="n">
        <f aca="false">IFERROR(Counts!AG1686/Counts!AF1686,"")</f>
        <v>90.0942307692308</v>
      </c>
      <c r="Q1686" s="38" t="n">
        <f aca="false">IFERROR(Counts!AH1686/Counts!AC1686,"")</f>
        <v>0.423076923076923</v>
      </c>
      <c r="R1686" s="38" t="n">
        <f aca="false">IFERROR(Counts!N1686/Counts!M1686,"")</f>
        <v>0.245398773006135</v>
      </c>
      <c r="S1686" s="38" t="n">
        <f aca="false">IFERROR(Counts!K1686/Counts!J1686,"")</f>
        <v>0.591836734693878</v>
      </c>
      <c r="T1686" s="38" t="n">
        <f aca="false">IFERROR(Counts!I1686/Counts!H1686,"")</f>
        <v>0.204724409448819</v>
      </c>
      <c r="U1686" s="38" t="n">
        <f aca="false">IFERROR(1-Counts!L1686/Counts!K1686,"")</f>
        <v>0.908045977011494</v>
      </c>
      <c r="V1686" s="39" t="n">
        <f aca="false">IFERROR(Counts!AJ1686/Counts!AI1686,"")</f>
        <v>72.2713043478261</v>
      </c>
      <c r="W1686" s="38" t="n">
        <f aca="false">IFERROR(Counts!AK1686/Counts!AI1686,"")</f>
        <v>0.278260869565217</v>
      </c>
      <c r="X1686" s="40" t="n">
        <f aca="false">IFERROR(Counts!O1686,"")</f>
        <v>3.046</v>
      </c>
      <c r="Y1686" s="36" t="n">
        <f aca="false">IFERROR(INDEX('Season Counts'!$Y$2:$Y$740,$AF1686)/INDEX('Season Counts'!$X$2:$X$740,$AF1686),"")</f>
        <v>0.327067285382831</v>
      </c>
      <c r="Z1686" s="37" t="n">
        <f aca="false">IFERROR(J1686-Y1686,"")</f>
        <v>0.0211580667298454</v>
      </c>
      <c r="AA1686" s="38" t="n">
        <f aca="false">IFERROR(INDEX('Season Counts'!$K$2:$K$740,$AF1686)/INDEX('Season Counts'!$J$2:$J$740,$AF1686),"")</f>
        <v>0.296875</v>
      </c>
      <c r="AB1686" s="41" t="n">
        <f aca="false">IFERROR(R1686-AA1686,"")</f>
        <v>-0.051476226993865</v>
      </c>
      <c r="AC1686" s="39" t="n">
        <f aca="false">IFERROR(INDEX('Season Counts'!$AG$2:$AG$740,$AF1686)/INDEX('Season Counts'!$AF$2:$AF$740,$AF1686),"")</f>
        <v>72.2360983102919</v>
      </c>
      <c r="AD1686" s="40" t="n">
        <f aca="false">IFERROR(V1686-AC1686,"")</f>
        <v>0.0352060375342376</v>
      </c>
      <c r="AE1686" s="4" t="str">
        <f aca="false">IF(D1686&lt;Guide!$C$21,"Low PA",IF(TRIM(IF(ISNUMBER(AD1686),IF(N(AD1686)&lt;=-Guide!$C$24,"▼ Bat Speed  ",IF(N(AD1686)&gt;=Guide!$C$24,"▲ Bat Speed  ","")),"")&amp;IF(N(Z1686)&gt;=Guide!$C$22,"▲ Contact  ","")&amp;IF(N(Z1686)&lt;=-Guide!$C$22,"▼ Contact  ","")&amp;IF(N(AB1686)&gt;=Guide!$C$23,"▲ Chase  ","")&amp;IF(N(AB1686)&lt;=-Guide!$C$23,"▼ Chase  ",""))="","Stable",TRIM(IF(ISNUMBER(AD1686),IF(N(AD1686)&lt;=-Guide!$C$24,"▼ Bat Speed  ",IF(N(AD1686)&gt;=Guide!$C$24,"▲ Bat Speed  ","")),"")&amp;IF(N(Z1686)&gt;=Guide!$C$22,"▲ Contact  ","")&amp;IF(N(Z1686)&lt;=-Guide!$C$22,"▼ Contact  ","")&amp;IF(N(AB1686)&gt;=Guide!$C$23,"▲ Chase  ","")&amp;IF(N(AB1686)&lt;=-Guide!$C$23,"▼ Chase  ",""))))</f>
        <v>▼ Chase</v>
      </c>
      <c r="AF1686" s="35" t="n">
        <f aca="false">MATCH(Counts!A1686,'Season Counts'!$A$2:$A$740,0)</f>
        <v>431</v>
      </c>
    </row>
    <row r="1687" customFormat="false" ht="15" hidden="false" customHeight="false" outlineLevel="0" collapsed="false">
      <c r="A1687" s="34" t="str">
        <f aca="false">Counts!B1687</f>
        <v>MIN</v>
      </c>
      <c r="B1687" s="5" t="str">
        <f aca="false">Counts!C1687</f>
        <v>Trevor Larnach</v>
      </c>
      <c r="C1687" s="34" t="str">
        <f aca="false">Counts!F1687</f>
        <v>Aug</v>
      </c>
      <c r="D1687" s="35" t="n">
        <f aca="false">IFERROR(Counts!P1687,"")</f>
        <v>77</v>
      </c>
      <c r="E1687" s="36" t="n">
        <f aca="false">IFERROR(Counts!R1687/Counts!Q1687,"")</f>
        <v>0.194444444444444</v>
      </c>
      <c r="F1687" s="36" t="n">
        <f aca="false">IFERROR((Counts!R1687+Counts!V1687+Counts!W1687)/(Counts!Q1687+Counts!V1687+Counts!W1687+Counts!X1687),"")</f>
        <v>0.246753246753247</v>
      </c>
      <c r="G1687" s="36" t="n">
        <f aca="false">IFERROR((Counts!R1687+Counts!S1687+2*Counts!T1687+3*Counts!U1687)/Counts!Q1687,"")</f>
        <v>0.347222222222222</v>
      </c>
      <c r="H1687" s="35" t="n">
        <f aca="false">IFERROR(Counts!U1687,"")</f>
        <v>3</v>
      </c>
      <c r="I1687" s="36" t="n">
        <f aca="false">IFERROR(Counts!Z1687/Counts!AA1687,"")</f>
        <v>0.261038961038961</v>
      </c>
      <c r="J1687" s="36" t="n">
        <f aca="false">IFERROR(Counts!AB1687/Counts!AA1687,"")</f>
        <v>0.297753246753247</v>
      </c>
      <c r="K1687" s="37" t="n">
        <f aca="false">IFERROR((Counts!AB1687-Counts!Z1687)/Counts!AA1687,"")</f>
        <v>0.0367142857142857</v>
      </c>
      <c r="L1687" s="38" t="n">
        <f aca="false">IFERROR(Counts!Y1687/Counts!P1687,"")</f>
        <v>0.194805194805195</v>
      </c>
      <c r="M1687" s="38" t="n">
        <f aca="false">IFERROR(Counts!V1687/Counts!P1687,"")</f>
        <v>0.0649350649350649</v>
      </c>
      <c r="N1687" s="38" t="n">
        <f aca="false">IFERROR(Counts!AD1687/Counts!AC1687,"")</f>
        <v>0.0701754385964912</v>
      </c>
      <c r="O1687" s="38" t="n">
        <f aca="false">IFERROR(Counts!AE1687/Counts!AC1687,"")</f>
        <v>0.456140350877193</v>
      </c>
      <c r="P1687" s="39" t="n">
        <f aca="false">IFERROR(Counts!AG1687/Counts!AF1687,"")</f>
        <v>89.1736842105263</v>
      </c>
      <c r="Q1687" s="38" t="n">
        <f aca="false">IFERROR(Counts!AH1687/Counts!AC1687,"")</f>
        <v>0.333333333333333</v>
      </c>
      <c r="R1687" s="38" t="n">
        <f aca="false">IFERROR(Counts!N1687/Counts!M1687,"")</f>
        <v>0.335570469798658</v>
      </c>
      <c r="S1687" s="38" t="n">
        <f aca="false">IFERROR(Counts!K1687/Counts!J1687,"")</f>
        <v>0.661538461538462</v>
      </c>
      <c r="T1687" s="38" t="n">
        <f aca="false">IFERROR(Counts!I1687/Counts!H1687,"")</f>
        <v>0.316176470588235</v>
      </c>
      <c r="U1687" s="38" t="n">
        <f aca="false">IFERROR(1-Counts!L1687/Counts!K1687,"")</f>
        <v>0.86046511627907</v>
      </c>
      <c r="V1687" s="39" t="n">
        <f aca="false">IFERROR(Counts!AJ1687/Counts!AI1687,"")</f>
        <v>72.9044247787611</v>
      </c>
      <c r="W1687" s="38" t="n">
        <f aca="false">IFERROR(Counts!AK1687/Counts!AI1687,"")</f>
        <v>0.327433628318584</v>
      </c>
      <c r="X1687" s="40" t="n">
        <f aca="false">IFERROR(Counts!O1687,"")</f>
        <v>-2.779</v>
      </c>
      <c r="Y1687" s="36" t="n">
        <f aca="false">IFERROR(INDEX('Season Counts'!$Y$2:$Y$740,$AF1687)/INDEX('Season Counts'!$X$2:$X$740,$AF1687),"")</f>
        <v>0.327067285382831</v>
      </c>
      <c r="Z1687" s="37" t="n">
        <f aca="false">IFERROR(J1687-Y1687,"")</f>
        <v>-0.0293140386295839</v>
      </c>
      <c r="AA1687" s="38" t="n">
        <f aca="false">IFERROR(INDEX('Season Counts'!$K$2:$K$740,$AF1687)/INDEX('Season Counts'!$J$2:$J$740,$AF1687),"")</f>
        <v>0.296875</v>
      </c>
      <c r="AB1687" s="41" t="n">
        <f aca="false">IFERROR(R1687-AA1687,"")</f>
        <v>0.0386954697986577</v>
      </c>
      <c r="AC1687" s="39" t="n">
        <f aca="false">IFERROR(INDEX('Season Counts'!$AG$2:$AG$740,$AF1687)/INDEX('Season Counts'!$AF$2:$AF$740,$AF1687),"")</f>
        <v>72.2360983102919</v>
      </c>
      <c r="AD1687" s="40" t="n">
        <f aca="false">IFERROR(V1687-AC1687,"")</f>
        <v>0.668326468469218</v>
      </c>
      <c r="AE1687" s="4" t="str">
        <f aca="false">IF(D1687&lt;Guide!$C$21,"Low PA",IF(TRIM(IF(ISNUMBER(AD1687),IF(N(AD1687)&lt;=-Guide!$C$24,"▼ Bat Speed  ",IF(N(AD1687)&gt;=Guide!$C$24,"▲ Bat Speed  ","")),"")&amp;IF(N(Z1687)&gt;=Guide!$C$22,"▲ Contact  ","")&amp;IF(N(Z1687)&lt;=-Guide!$C$22,"▼ Contact  ","")&amp;IF(N(AB1687)&gt;=Guide!$C$23,"▲ Chase  ","")&amp;IF(N(AB1687)&lt;=-Guide!$C$23,"▼ Chase  ",""))="","Stable",TRIM(IF(ISNUMBER(AD1687),IF(N(AD1687)&lt;=-Guide!$C$24,"▼ Bat Speed  ",IF(N(AD1687)&gt;=Guide!$C$24,"▲ Bat Speed  ","")),"")&amp;IF(N(Z1687)&gt;=Guide!$C$22,"▲ Contact  ","")&amp;IF(N(Z1687)&lt;=-Guide!$C$22,"▼ Contact  ","")&amp;IF(N(AB1687)&gt;=Guide!$C$23,"▲ Chase  ","")&amp;IF(N(AB1687)&lt;=-Guide!$C$23,"▼ Chase  ",""))))</f>
        <v>Stable</v>
      </c>
      <c r="AF1687" s="35" t="n">
        <f aca="false">MATCH(Counts!A1687,'Season Counts'!$A$2:$A$740,0)</f>
        <v>431</v>
      </c>
    </row>
    <row r="1688" customFormat="false" ht="15" hidden="false" customHeight="false" outlineLevel="0" collapsed="false">
      <c r="A1688" s="34" t="str">
        <f aca="false">Counts!B1688</f>
        <v>MIN</v>
      </c>
      <c r="B1688" s="5" t="str">
        <f aca="false">Counts!C1688</f>
        <v>Trevor Larnach</v>
      </c>
      <c r="C1688" s="34" t="str">
        <f aca="false">Counts!F1688</f>
        <v>Sep</v>
      </c>
      <c r="D1688" s="35" t="n">
        <f aca="false">IFERROR(Counts!P1688,"")</f>
        <v>29</v>
      </c>
      <c r="E1688" s="36" t="n">
        <f aca="false">IFERROR(Counts!R1688/Counts!Q1688,"")</f>
        <v>0.32</v>
      </c>
      <c r="F1688" s="36" t="n">
        <f aca="false">IFERROR((Counts!R1688+Counts!V1688+Counts!W1688)/(Counts!Q1688+Counts!V1688+Counts!W1688+Counts!X1688),"")</f>
        <v>0.413793103448276</v>
      </c>
      <c r="G1688" s="36" t="n">
        <f aca="false">IFERROR((Counts!R1688+Counts!S1688+2*Counts!T1688+3*Counts!U1688)/Counts!Q1688,"")</f>
        <v>0.64</v>
      </c>
      <c r="H1688" s="35" t="n">
        <f aca="false">IFERROR(Counts!U1688,"")</f>
        <v>2</v>
      </c>
      <c r="I1688" s="36" t="n">
        <f aca="false">IFERROR(Counts!Z1688/Counts!AA1688,"")</f>
        <v>0.444827586206897</v>
      </c>
      <c r="J1688" s="36" t="n">
        <f aca="false">IFERROR(Counts!AB1688/Counts!AA1688,"")</f>
        <v>0.311448275862069</v>
      </c>
      <c r="K1688" s="37" t="n">
        <f aca="false">IFERROR((Counts!AB1688-Counts!Z1688)/Counts!AA1688,"")</f>
        <v>-0.133379310344828</v>
      </c>
      <c r="L1688" s="38" t="n">
        <f aca="false">IFERROR(Counts!Y1688/Counts!P1688,"")</f>
        <v>0.241379310344828</v>
      </c>
      <c r="M1688" s="38" t="n">
        <f aca="false">IFERROR(Counts!V1688/Counts!P1688,"")</f>
        <v>0.103448275862069</v>
      </c>
      <c r="N1688" s="38" t="n">
        <f aca="false">IFERROR(Counts!AD1688/Counts!AC1688,"")</f>
        <v>0.111111111111111</v>
      </c>
      <c r="O1688" s="38" t="n">
        <f aca="false">IFERROR(Counts!AE1688/Counts!AC1688,"")</f>
        <v>0.333333333333333</v>
      </c>
      <c r="P1688" s="39" t="n">
        <f aca="false">IFERROR(Counts!AG1688/Counts!AF1688,"")</f>
        <v>88.7555555555556</v>
      </c>
      <c r="Q1688" s="38" t="n">
        <f aca="false">IFERROR(Counts!AH1688/Counts!AC1688,"")</f>
        <v>0.5</v>
      </c>
      <c r="R1688" s="38" t="n">
        <f aca="false">IFERROR(Counts!N1688/Counts!M1688,"")</f>
        <v>0.270833333333333</v>
      </c>
      <c r="S1688" s="38" t="n">
        <f aca="false">IFERROR(Counts!K1688/Counts!J1688,"")</f>
        <v>0.678571428571429</v>
      </c>
      <c r="T1688" s="38" t="n">
        <f aca="false">IFERROR(Counts!I1688/Counts!H1688,"")</f>
        <v>0.215686274509804</v>
      </c>
      <c r="U1688" s="38" t="n">
        <f aca="false">IFERROR(1-Counts!L1688/Counts!K1688,"")</f>
        <v>0.894736842105263</v>
      </c>
      <c r="V1688" s="39" t="n">
        <f aca="false">IFERROR(Counts!AJ1688/Counts!AI1688,"")</f>
        <v>72.9851063829787</v>
      </c>
      <c r="W1688" s="38" t="n">
        <f aca="false">IFERROR(Counts!AK1688/Counts!AI1688,"")</f>
        <v>0.361702127659575</v>
      </c>
      <c r="X1688" s="40" t="n">
        <f aca="false">IFERROR(Counts!O1688,"")</f>
        <v>3.009</v>
      </c>
      <c r="Y1688" s="36" t="n">
        <f aca="false">IFERROR(INDEX('Season Counts'!$Y$2:$Y$740,$AF1688)/INDEX('Season Counts'!$X$2:$X$740,$AF1688),"")</f>
        <v>0.327067285382831</v>
      </c>
      <c r="Z1688" s="37" t="n">
        <f aca="false">IFERROR(J1688-Y1688,"")</f>
        <v>-0.0156190095207617</v>
      </c>
      <c r="AA1688" s="38" t="n">
        <f aca="false">IFERROR(INDEX('Season Counts'!$K$2:$K$740,$AF1688)/INDEX('Season Counts'!$J$2:$J$740,$AF1688),"")</f>
        <v>0.296875</v>
      </c>
      <c r="AB1688" s="41" t="n">
        <f aca="false">IFERROR(R1688-AA1688,"")</f>
        <v>-0.0260416666666667</v>
      </c>
      <c r="AC1688" s="39" t="n">
        <f aca="false">IFERROR(INDEX('Season Counts'!$AG$2:$AG$740,$AF1688)/INDEX('Season Counts'!$AF$2:$AF$740,$AF1688),"")</f>
        <v>72.2360983102919</v>
      </c>
      <c r="AD1688" s="40" t="n">
        <f aca="false">IFERROR(V1688-AC1688,"")</f>
        <v>0.749008072686877</v>
      </c>
      <c r="AE1688" s="4" t="str">
        <f aca="false">IF(D1688&lt;Guide!$C$21,"Low PA",IF(TRIM(IF(ISNUMBER(AD1688),IF(N(AD1688)&lt;=-Guide!$C$24,"▼ Bat Speed  ",IF(N(AD1688)&gt;=Guide!$C$24,"▲ Bat Speed  ","")),"")&amp;IF(N(Z1688)&gt;=Guide!$C$22,"▲ Contact  ","")&amp;IF(N(Z1688)&lt;=-Guide!$C$22,"▼ Contact  ","")&amp;IF(N(AB1688)&gt;=Guide!$C$23,"▲ Chase  ","")&amp;IF(N(AB1688)&lt;=-Guide!$C$23,"▼ Chase  ",""))="","Stable",TRIM(IF(ISNUMBER(AD1688),IF(N(AD1688)&lt;=-Guide!$C$24,"▼ Bat Speed  ",IF(N(AD1688)&gt;=Guide!$C$24,"▲ Bat Speed  ","")),"")&amp;IF(N(Z1688)&gt;=Guide!$C$22,"▲ Contact  ","")&amp;IF(N(Z1688)&lt;=-Guide!$C$22,"▼ Contact  ","")&amp;IF(N(AB1688)&gt;=Guide!$C$23,"▲ Chase  ","")&amp;IF(N(AB1688)&lt;=-Guide!$C$23,"▼ Chase  ",""))))</f>
        <v>Low PA</v>
      </c>
      <c r="AF1688" s="35" t="n">
        <f aca="false">MATCH(Counts!A1688,'Season Counts'!$A$2:$A$740,0)</f>
        <v>431</v>
      </c>
    </row>
    <row r="1689" customFormat="false" ht="15" hidden="false" customHeight="false" outlineLevel="0" collapsed="false">
      <c r="A1689" s="34" t="str">
        <f aca="false">Counts!B1689</f>
        <v>MIN</v>
      </c>
      <c r="B1689" s="5" t="str">
        <f aca="false">Counts!C1689</f>
        <v>Byron Buxton</v>
      </c>
      <c r="C1689" s="34" t="str">
        <f aca="false">Counts!F1689</f>
        <v>Mar-Apr</v>
      </c>
      <c r="D1689" s="35" t="n">
        <f aca="false">IFERROR(Counts!P1689,"")</f>
        <v>134</v>
      </c>
      <c r="E1689" s="36" t="n">
        <f aca="false">IFERROR(Counts!R1689/Counts!Q1689,"")</f>
        <v>0.252032520325203</v>
      </c>
      <c r="F1689" s="36" t="n">
        <f aca="false">IFERROR((Counts!R1689+Counts!V1689+Counts!W1689)/(Counts!Q1689+Counts!V1689+Counts!W1689+Counts!X1689),"")</f>
        <v>0.305970149253731</v>
      </c>
      <c r="G1689" s="36" t="n">
        <f aca="false">IFERROR((Counts!R1689+Counts!S1689+2*Counts!T1689+3*Counts!U1689)/Counts!Q1689,"")</f>
        <v>0.504065040650407</v>
      </c>
      <c r="H1689" s="35" t="n">
        <f aca="false">IFERROR(Counts!U1689,"")</f>
        <v>8</v>
      </c>
      <c r="I1689" s="36" t="n">
        <f aca="false">IFERROR(Counts!Z1689/Counts!AA1689,"")</f>
        <v>0.344402985074627</v>
      </c>
      <c r="J1689" s="36" t="n">
        <f aca="false">IFERROR(Counts!AB1689/Counts!AA1689,"")</f>
        <v>0.307701492537313</v>
      </c>
      <c r="K1689" s="37" t="n">
        <f aca="false">IFERROR((Counts!AB1689-Counts!Z1689)/Counts!AA1689,"")</f>
        <v>-0.0367014925373134</v>
      </c>
      <c r="L1689" s="38" t="n">
        <f aca="false">IFERROR(Counts!Y1689/Counts!P1689,"")</f>
        <v>0.26865671641791</v>
      </c>
      <c r="M1689" s="38" t="n">
        <f aca="false">IFERROR(Counts!V1689/Counts!P1689,"")</f>
        <v>0.0597014925373134</v>
      </c>
      <c r="N1689" s="38" t="n">
        <f aca="false">IFERROR(Counts!AD1689/Counts!AC1689,"")</f>
        <v>0.159090909090909</v>
      </c>
      <c r="O1689" s="38" t="n">
        <f aca="false">IFERROR(Counts!AE1689/Counts!AC1689,"")</f>
        <v>0.454545454545455</v>
      </c>
      <c r="P1689" s="39" t="n">
        <f aca="false">IFERROR(Counts!AG1689/Counts!AF1689,"")</f>
        <v>88.6204545454546</v>
      </c>
      <c r="Q1689" s="38" t="n">
        <f aca="false">IFERROR(Counts!AH1689/Counts!AC1689,"")</f>
        <v>0.363636363636364</v>
      </c>
      <c r="R1689" s="38" t="n">
        <f aca="false">IFERROR(Counts!N1689/Counts!M1689,"")</f>
        <v>0.352</v>
      </c>
      <c r="S1689" s="38" t="n">
        <f aca="false">IFERROR(Counts!K1689/Counts!J1689,"")</f>
        <v>0.716157205240175</v>
      </c>
      <c r="T1689" s="38" t="n">
        <f aca="false">IFERROR(Counts!I1689/Counts!H1689,"")</f>
        <v>0.30952380952381</v>
      </c>
      <c r="U1689" s="38" t="n">
        <f aca="false">IFERROR(1-Counts!L1689/Counts!K1689,"")</f>
        <v>0.817073170731707</v>
      </c>
      <c r="V1689" s="39" t="n">
        <f aca="false">IFERROR(Counts!AJ1689/Counts!AI1689,"")</f>
        <v>73.4981132075472</v>
      </c>
      <c r="W1689" s="38" t="n">
        <f aca="false">IFERROR(Counts!AK1689/Counts!AI1689,"")</f>
        <v>0.349056603773585</v>
      </c>
      <c r="X1689" s="40" t="n">
        <f aca="false">IFERROR(Counts!O1689,"")</f>
        <v>2.271</v>
      </c>
      <c r="Y1689" s="36" t="n">
        <f aca="false">IFERROR(INDEX('Season Counts'!$Y$2:$Y$740,$AF1689)/INDEX('Season Counts'!$X$2:$X$740,$AF1689),"")</f>
        <v>0.342906403940887</v>
      </c>
      <c r="Z1689" s="37" t="n">
        <f aca="false">IFERROR(J1689-Y1689,"")</f>
        <v>-0.0352049114035732</v>
      </c>
      <c r="AA1689" s="38" t="n">
        <f aca="false">IFERROR(INDEX('Season Counts'!$K$2:$K$740,$AF1689)/INDEX('Season Counts'!$J$2:$J$740,$AF1689),"")</f>
        <v>0.344019728729963</v>
      </c>
      <c r="AB1689" s="41" t="n">
        <f aca="false">IFERROR(R1689-AA1689,"")</f>
        <v>0.00798027127003698</v>
      </c>
      <c r="AC1689" s="39" t="n">
        <f aca="false">IFERROR(INDEX('Season Counts'!$AG$2:$AG$740,$AF1689)/INDEX('Season Counts'!$AF$2:$AF$740,$AF1689),"")</f>
        <v>74.1589781021898</v>
      </c>
      <c r="AD1689" s="40" t="n">
        <f aca="false">IFERROR(V1689-AC1689,"")</f>
        <v>-0.6608648946426</v>
      </c>
      <c r="AE1689" s="4" t="str">
        <f aca="false">IF(D1689&lt;Guide!$C$21,"Low PA",IF(TRIM(IF(ISNUMBER(AD1689),IF(N(AD1689)&lt;=-Guide!$C$24,"▼ Bat Speed  ",IF(N(AD1689)&gt;=Guide!$C$24,"▲ Bat Speed  ","")),"")&amp;IF(N(Z1689)&gt;=Guide!$C$22,"▲ Contact  ","")&amp;IF(N(Z1689)&lt;=-Guide!$C$22,"▼ Contact  ","")&amp;IF(N(AB1689)&gt;=Guide!$C$23,"▲ Chase  ","")&amp;IF(N(AB1689)&lt;=-Guide!$C$23,"▼ Chase  ",""))="","Stable",TRIM(IF(ISNUMBER(AD1689),IF(N(AD1689)&lt;=-Guide!$C$24,"▼ Bat Speed  ",IF(N(AD1689)&gt;=Guide!$C$24,"▲ Bat Speed  ","")),"")&amp;IF(N(Z1689)&gt;=Guide!$C$22,"▲ Contact  ","")&amp;IF(N(Z1689)&lt;=-Guide!$C$22,"▼ Contact  ","")&amp;IF(N(AB1689)&gt;=Guide!$C$23,"▲ Chase  ","")&amp;IF(N(AB1689)&lt;=-Guide!$C$23,"▼ Chase  ",""))))</f>
        <v>Stable</v>
      </c>
      <c r="AF1689" s="35" t="n">
        <f aca="false">MATCH(Counts!A1689,'Season Counts'!$A$2:$A$740,0)</f>
        <v>432</v>
      </c>
    </row>
    <row r="1690" customFormat="false" ht="15" hidden="false" customHeight="false" outlineLevel="0" collapsed="false">
      <c r="A1690" s="34" t="str">
        <f aca="false">Counts!B1690</f>
        <v>MIN</v>
      </c>
      <c r="B1690" s="5" t="str">
        <f aca="false">Counts!C1690</f>
        <v>Byron Buxton</v>
      </c>
      <c r="C1690" s="34" t="str">
        <f aca="false">Counts!F1690</f>
        <v>May</v>
      </c>
      <c r="D1690" s="35" t="n">
        <f aca="false">IFERROR(Counts!P1690,"")</f>
        <v>95</v>
      </c>
      <c r="E1690" s="36" t="n">
        <f aca="false">IFERROR(Counts!R1690/Counts!Q1690,"")</f>
        <v>0.270588235294118</v>
      </c>
      <c r="F1690" s="36" t="n">
        <f aca="false">IFERROR((Counts!R1690+Counts!V1690+Counts!W1690)/(Counts!Q1690+Counts!V1690+Counts!W1690+Counts!X1690),"")</f>
        <v>0.347368421052632</v>
      </c>
      <c r="G1690" s="36" t="n">
        <f aca="false">IFERROR((Counts!R1690+Counts!S1690+2*Counts!T1690+3*Counts!U1690)/Counts!Q1690,"")</f>
        <v>0.647058823529412</v>
      </c>
      <c r="H1690" s="35" t="n">
        <f aca="false">IFERROR(Counts!U1690,"")</f>
        <v>9</v>
      </c>
      <c r="I1690" s="36" t="n">
        <f aca="false">IFERROR(Counts!Z1690/Counts!AA1690,"")</f>
        <v>0.411170212765957</v>
      </c>
      <c r="J1690" s="36" t="n">
        <f aca="false">IFERROR(Counts!AB1690/Counts!AA1690,"")</f>
        <v>0.362404255319149</v>
      </c>
      <c r="K1690" s="37" t="n">
        <f aca="false">IFERROR((Counts!AB1690-Counts!Z1690)/Counts!AA1690,"")</f>
        <v>-0.0487659574468085</v>
      </c>
      <c r="L1690" s="38" t="n">
        <f aca="false">IFERROR(Counts!Y1690/Counts!P1690,"")</f>
        <v>0.263157894736842</v>
      </c>
      <c r="M1690" s="38" t="n">
        <f aca="false">IFERROR(Counts!V1690/Counts!P1690,"")</f>
        <v>0.0947368421052632</v>
      </c>
      <c r="N1690" s="38" t="n">
        <f aca="false">IFERROR(Counts!AD1690/Counts!AC1690,"")</f>
        <v>0.233333333333333</v>
      </c>
      <c r="O1690" s="38" t="n">
        <f aca="false">IFERROR(Counts!AE1690/Counts!AC1690,"")</f>
        <v>0.5</v>
      </c>
      <c r="P1690" s="39" t="n">
        <f aca="false">IFERROR(Counts!AG1690/Counts!AF1690,"")</f>
        <v>92.255</v>
      </c>
      <c r="Q1690" s="38" t="n">
        <f aca="false">IFERROR(Counts!AH1690/Counts!AC1690,"")</f>
        <v>0.3</v>
      </c>
      <c r="R1690" s="38" t="n">
        <f aca="false">IFERROR(Counts!N1690/Counts!M1690,"")</f>
        <v>0.348039215686275</v>
      </c>
      <c r="S1690" s="38" t="n">
        <f aca="false">IFERROR(Counts!K1690/Counts!J1690,"")</f>
        <v>0.765432098765432</v>
      </c>
      <c r="T1690" s="38" t="n">
        <f aca="false">IFERROR(Counts!I1690/Counts!H1690,"")</f>
        <v>0.297435897435897</v>
      </c>
      <c r="U1690" s="38" t="n">
        <f aca="false">IFERROR(1-Counts!L1690/Counts!K1690,"")</f>
        <v>0.862903225806452</v>
      </c>
      <c r="V1690" s="39" t="n">
        <f aca="false">IFERROR(Counts!AJ1690/Counts!AI1690,"")</f>
        <v>74.3429411764706</v>
      </c>
      <c r="W1690" s="38" t="n">
        <f aca="false">IFERROR(Counts!AK1690/Counts!AI1690,"")</f>
        <v>0.435294117647059</v>
      </c>
      <c r="X1690" s="40" t="n">
        <f aca="false">IFERROR(Counts!O1690,"")</f>
        <v>4.639</v>
      </c>
      <c r="Y1690" s="36" t="n">
        <f aca="false">IFERROR(INDEX('Season Counts'!$Y$2:$Y$740,$AF1690)/INDEX('Season Counts'!$X$2:$X$740,$AF1690),"")</f>
        <v>0.342906403940887</v>
      </c>
      <c r="Z1690" s="37" t="n">
        <f aca="false">IFERROR(J1690-Y1690,"")</f>
        <v>0.0194978513782623</v>
      </c>
      <c r="AA1690" s="38" t="n">
        <f aca="false">IFERROR(INDEX('Season Counts'!$K$2:$K$740,$AF1690)/INDEX('Season Counts'!$J$2:$J$740,$AF1690),"")</f>
        <v>0.344019728729963</v>
      </c>
      <c r="AB1690" s="41" t="n">
        <f aca="false">IFERROR(R1690-AA1690,"")</f>
        <v>0.00401948695631149</v>
      </c>
      <c r="AC1690" s="39" t="n">
        <f aca="false">IFERROR(INDEX('Season Counts'!$AG$2:$AG$740,$AF1690)/INDEX('Season Counts'!$AF$2:$AF$740,$AF1690),"")</f>
        <v>74.1589781021898</v>
      </c>
      <c r="AD1690" s="40" t="n">
        <f aca="false">IFERROR(V1690-AC1690,"")</f>
        <v>0.183963074280811</v>
      </c>
      <c r="AE1690" s="4" t="str">
        <f aca="false">IF(D1690&lt;Guide!$C$21,"Low PA",IF(TRIM(IF(ISNUMBER(AD1690),IF(N(AD1690)&lt;=-Guide!$C$24,"▼ Bat Speed  ",IF(N(AD1690)&gt;=Guide!$C$24,"▲ Bat Speed  ","")),"")&amp;IF(N(Z1690)&gt;=Guide!$C$22,"▲ Contact  ","")&amp;IF(N(Z1690)&lt;=-Guide!$C$22,"▼ Contact  ","")&amp;IF(N(AB1690)&gt;=Guide!$C$23,"▲ Chase  ","")&amp;IF(N(AB1690)&lt;=-Guide!$C$23,"▼ Chase  ",""))="","Stable",TRIM(IF(ISNUMBER(AD1690),IF(N(AD1690)&lt;=-Guide!$C$24,"▼ Bat Speed  ",IF(N(AD1690)&gt;=Guide!$C$24,"▲ Bat Speed  ","")),"")&amp;IF(N(Z1690)&gt;=Guide!$C$22,"▲ Contact  ","")&amp;IF(N(Z1690)&lt;=-Guide!$C$22,"▼ Contact  ","")&amp;IF(N(AB1690)&gt;=Guide!$C$23,"▲ Chase  ","")&amp;IF(N(AB1690)&lt;=-Guide!$C$23,"▼ Chase  ",""))))</f>
        <v>Stable</v>
      </c>
      <c r="AF1690" s="35" t="n">
        <f aca="false">MATCH(Counts!A1690,'Season Counts'!$A$2:$A$740,0)</f>
        <v>432</v>
      </c>
    </row>
    <row r="1691" customFormat="false" ht="15" hidden="false" customHeight="false" outlineLevel="0" collapsed="false">
      <c r="A1691" s="34" t="str">
        <f aca="false">Counts!B1691</f>
        <v>MIN</v>
      </c>
      <c r="B1691" s="5" t="str">
        <f aca="false">Counts!C1691</f>
        <v>Byron Buxton</v>
      </c>
      <c r="C1691" s="34" t="str">
        <f aca="false">Counts!F1691</f>
        <v>Jun</v>
      </c>
      <c r="D1691" s="35" t="n">
        <f aca="false">IFERROR(Counts!P1691,"")</f>
        <v>100</v>
      </c>
      <c r="E1691" s="36" t="n">
        <f aca="false">IFERROR(Counts!R1691/Counts!Q1691,"")</f>
        <v>0.287234042553192</v>
      </c>
      <c r="F1691" s="36" t="n">
        <f aca="false">IFERROR((Counts!R1691+Counts!V1691+Counts!W1691)/(Counts!Q1691+Counts!V1691+Counts!W1691+Counts!X1691),"")</f>
        <v>0.33</v>
      </c>
      <c r="G1691" s="36" t="n">
        <f aca="false">IFERROR((Counts!R1691+Counts!S1691+2*Counts!T1691+3*Counts!U1691)/Counts!Q1691,"")</f>
        <v>0.595744680851064</v>
      </c>
      <c r="H1691" s="35" t="n">
        <f aca="false">IFERROR(Counts!U1691,"")</f>
        <v>8</v>
      </c>
      <c r="I1691" s="36" t="n">
        <f aca="false">IFERROR(Counts!Z1691/Counts!AA1691,"")</f>
        <v>0.3905</v>
      </c>
      <c r="J1691" s="36" t="n">
        <f aca="false">IFERROR(Counts!AB1691/Counts!AA1691,"")</f>
        <v>0.39657</v>
      </c>
      <c r="K1691" s="37" t="n">
        <f aca="false">IFERROR((Counts!AB1691-Counts!Z1691)/Counts!AA1691,"")</f>
        <v>0.00606999999999999</v>
      </c>
      <c r="L1691" s="38" t="n">
        <f aca="false">IFERROR(Counts!Y1691/Counts!P1691,"")</f>
        <v>0.2</v>
      </c>
      <c r="M1691" s="38" t="n">
        <f aca="false">IFERROR(Counts!V1691/Counts!P1691,"")</f>
        <v>0.05</v>
      </c>
      <c r="N1691" s="38" t="n">
        <f aca="false">IFERROR(Counts!AD1691/Counts!AC1691,"")</f>
        <v>0.175675675675676</v>
      </c>
      <c r="O1691" s="38" t="n">
        <f aca="false">IFERROR(Counts!AE1691/Counts!AC1691,"")</f>
        <v>0.472972972972973</v>
      </c>
      <c r="P1691" s="39" t="n">
        <f aca="false">IFERROR(Counts!AG1691/Counts!AF1691,"")</f>
        <v>91.6675675675676</v>
      </c>
      <c r="Q1691" s="38" t="n">
        <f aca="false">IFERROR(Counts!AH1691/Counts!AC1691,"")</f>
        <v>0.337837837837838</v>
      </c>
      <c r="R1691" s="38" t="n">
        <f aca="false">IFERROR(Counts!N1691/Counts!M1691,"")</f>
        <v>0.352040816326531</v>
      </c>
      <c r="S1691" s="38" t="n">
        <f aca="false">IFERROR(Counts!K1691/Counts!J1691,"")</f>
        <v>0.733333333333333</v>
      </c>
      <c r="T1691" s="38" t="n">
        <f aca="false">IFERROR(Counts!I1691/Counts!H1691,"")</f>
        <v>0.273684210526316</v>
      </c>
      <c r="U1691" s="38" t="n">
        <f aca="false">IFERROR(1-Counts!L1691/Counts!K1691,"")</f>
        <v>0.87603305785124</v>
      </c>
      <c r="V1691" s="39" t="n">
        <f aca="false">IFERROR(Counts!AJ1691/Counts!AI1691,"")</f>
        <v>74.8553672316384</v>
      </c>
      <c r="W1691" s="38" t="n">
        <f aca="false">IFERROR(Counts!AK1691/Counts!AI1691,"")</f>
        <v>0.468926553672316</v>
      </c>
      <c r="X1691" s="40" t="n">
        <f aca="false">IFERROR(Counts!O1691,"")</f>
        <v>4.356</v>
      </c>
      <c r="Y1691" s="36" t="n">
        <f aca="false">IFERROR(INDEX('Season Counts'!$Y$2:$Y$740,$AF1691)/INDEX('Season Counts'!$X$2:$X$740,$AF1691),"")</f>
        <v>0.342906403940887</v>
      </c>
      <c r="Z1691" s="37" t="n">
        <f aca="false">IFERROR(J1691-Y1691,"")</f>
        <v>0.0536635960591133</v>
      </c>
      <c r="AA1691" s="38" t="n">
        <f aca="false">IFERROR(INDEX('Season Counts'!$K$2:$K$740,$AF1691)/INDEX('Season Counts'!$J$2:$J$740,$AF1691),"")</f>
        <v>0.344019728729963</v>
      </c>
      <c r="AB1691" s="41" t="n">
        <f aca="false">IFERROR(R1691-AA1691,"")</f>
        <v>0.00802108759656761</v>
      </c>
      <c r="AC1691" s="39" t="n">
        <f aca="false">IFERROR(INDEX('Season Counts'!$AG$2:$AG$740,$AF1691)/INDEX('Season Counts'!$AF$2:$AF$740,$AF1691),"")</f>
        <v>74.1589781021898</v>
      </c>
      <c r="AD1691" s="40" t="n">
        <f aca="false">IFERROR(V1691-AC1691,"")</f>
        <v>0.696389129448633</v>
      </c>
      <c r="AE1691" s="4" t="str">
        <f aca="false">IF(D1691&lt;Guide!$C$21,"Low PA",IF(TRIM(IF(ISNUMBER(AD1691),IF(N(AD1691)&lt;=-Guide!$C$24,"▼ Bat Speed  ",IF(N(AD1691)&gt;=Guide!$C$24,"▲ Bat Speed  ","")),"")&amp;IF(N(Z1691)&gt;=Guide!$C$22,"▲ Contact  ","")&amp;IF(N(Z1691)&lt;=-Guide!$C$22,"▼ Contact  ","")&amp;IF(N(AB1691)&gt;=Guide!$C$23,"▲ Chase  ","")&amp;IF(N(AB1691)&lt;=-Guide!$C$23,"▼ Chase  ",""))="","Stable",TRIM(IF(ISNUMBER(AD1691),IF(N(AD1691)&lt;=-Guide!$C$24,"▼ Bat Speed  ",IF(N(AD1691)&gt;=Guide!$C$24,"▲ Bat Speed  ","")),"")&amp;IF(N(Z1691)&gt;=Guide!$C$22,"▲ Contact  ","")&amp;IF(N(Z1691)&lt;=-Guide!$C$22,"▼ Contact  ","")&amp;IF(N(AB1691)&gt;=Guide!$C$23,"▲ Chase  ","")&amp;IF(N(AB1691)&lt;=-Guide!$C$23,"▼ Chase  ",""))))</f>
        <v>▲ Contact</v>
      </c>
      <c r="AF1691" s="35" t="n">
        <f aca="false">MATCH(Counts!A1691,'Season Counts'!$A$2:$A$740,0)</f>
        <v>432</v>
      </c>
    </row>
    <row r="1692" customFormat="false" ht="15" hidden="false" customHeight="false" outlineLevel="0" collapsed="false">
      <c r="A1692" s="34" t="str">
        <f aca="false">Counts!B1692</f>
        <v>MIN</v>
      </c>
      <c r="B1692" s="5" t="str">
        <f aca="false">Counts!C1692</f>
        <v>Byron Buxton</v>
      </c>
      <c r="C1692" s="34" t="str">
        <f aca="false">Counts!F1692</f>
        <v>Jul</v>
      </c>
      <c r="D1692" s="35" t="n">
        <f aca="false">IFERROR(Counts!P1692,"")</f>
        <v>33</v>
      </c>
      <c r="E1692" s="36" t="n">
        <f aca="false">IFERROR(Counts!R1692/Counts!Q1692,"")</f>
        <v>0.206896551724138</v>
      </c>
      <c r="F1692" s="36" t="n">
        <f aca="false">IFERROR((Counts!R1692+Counts!V1692+Counts!W1692)/(Counts!Q1692+Counts!V1692+Counts!W1692+Counts!X1692),"")</f>
        <v>0.272727272727273</v>
      </c>
      <c r="G1692" s="36" t="n">
        <f aca="false">IFERROR((Counts!R1692+Counts!S1692+2*Counts!T1692+3*Counts!U1692)/Counts!Q1692,"")</f>
        <v>0.241379310344828</v>
      </c>
      <c r="H1692" s="35" t="n">
        <f aca="false">IFERROR(Counts!U1692,"")</f>
        <v>0</v>
      </c>
      <c r="I1692" s="36" t="n">
        <f aca="false">IFERROR(Counts!Z1692/Counts!AA1692,"")</f>
        <v>0.2234375</v>
      </c>
      <c r="J1692" s="36" t="n">
        <f aca="false">IFERROR(Counts!AB1692/Counts!AA1692,"")</f>
        <v>0.323</v>
      </c>
      <c r="K1692" s="37" t="n">
        <f aca="false">IFERROR((Counts!AB1692-Counts!Z1692)/Counts!AA1692,"")</f>
        <v>0.0995625</v>
      </c>
      <c r="L1692" s="38" t="n">
        <f aca="false">IFERROR(Counts!Y1692/Counts!P1692,"")</f>
        <v>0.212121212121212</v>
      </c>
      <c r="M1692" s="38" t="n">
        <f aca="false">IFERROR(Counts!V1692/Counts!P1692,"")</f>
        <v>0.0606060606060606</v>
      </c>
      <c r="N1692" s="38" t="n">
        <f aca="false">IFERROR(Counts!AD1692/Counts!AC1692,"")</f>
        <v>0.0869565217391304</v>
      </c>
      <c r="O1692" s="38" t="n">
        <f aca="false">IFERROR(Counts!AE1692/Counts!AC1692,"")</f>
        <v>0.478260869565217</v>
      </c>
      <c r="P1692" s="39" t="n">
        <f aca="false">IFERROR(Counts!AG1692/Counts!AF1692,"")</f>
        <v>87.2782608695652</v>
      </c>
      <c r="Q1692" s="38" t="n">
        <f aca="false">IFERROR(Counts!AH1692/Counts!AC1692,"")</f>
        <v>0.478260869565217</v>
      </c>
      <c r="R1692" s="38" t="n">
        <f aca="false">IFERROR(Counts!N1692/Counts!M1692,"")</f>
        <v>0.363636363636364</v>
      </c>
      <c r="S1692" s="38" t="n">
        <f aca="false">IFERROR(Counts!K1692/Counts!J1692,"")</f>
        <v>0.766666666666667</v>
      </c>
      <c r="T1692" s="38" t="n">
        <f aca="false">IFERROR(Counts!I1692/Counts!H1692,"")</f>
        <v>0.287878787878788</v>
      </c>
      <c r="U1692" s="38" t="n">
        <f aca="false">IFERROR(1-Counts!L1692/Counts!K1692,"")</f>
        <v>0.804347826086957</v>
      </c>
      <c r="V1692" s="39" t="n">
        <f aca="false">IFERROR(Counts!AJ1692/Counts!AI1692,"")</f>
        <v>74.0590163934426</v>
      </c>
      <c r="W1692" s="38" t="n">
        <f aca="false">IFERROR(Counts!AK1692/Counts!AI1692,"")</f>
        <v>0.459016393442623</v>
      </c>
      <c r="X1692" s="40" t="n">
        <f aca="false">IFERROR(Counts!O1692,"")</f>
        <v>-1.77</v>
      </c>
      <c r="Y1692" s="36" t="n">
        <f aca="false">IFERROR(INDEX('Season Counts'!$Y$2:$Y$740,$AF1692)/INDEX('Season Counts'!$X$2:$X$740,$AF1692),"")</f>
        <v>0.342906403940887</v>
      </c>
      <c r="Z1692" s="37" t="n">
        <f aca="false">IFERROR(J1692-Y1692,"")</f>
        <v>-0.0199064039408867</v>
      </c>
      <c r="AA1692" s="38" t="n">
        <f aca="false">IFERROR(INDEX('Season Counts'!$K$2:$K$740,$AF1692)/INDEX('Season Counts'!$J$2:$J$740,$AF1692),"")</f>
        <v>0.344019728729963</v>
      </c>
      <c r="AB1692" s="41" t="n">
        <f aca="false">IFERROR(R1692-AA1692,"")</f>
        <v>0.0196166349064006</v>
      </c>
      <c r="AC1692" s="39" t="n">
        <f aca="false">IFERROR(INDEX('Season Counts'!$AG$2:$AG$740,$AF1692)/INDEX('Season Counts'!$AF$2:$AF$740,$AF1692),"")</f>
        <v>74.1589781021898</v>
      </c>
      <c r="AD1692" s="40" t="n">
        <f aca="false">IFERROR(V1692-AC1692,"")</f>
        <v>-0.0999617087471449</v>
      </c>
      <c r="AE1692" s="4" t="str">
        <f aca="false">IF(D1692&lt;Guide!$C$21,"Low PA",IF(TRIM(IF(ISNUMBER(AD1692),IF(N(AD1692)&lt;=-Guide!$C$24,"▼ Bat Speed  ",IF(N(AD1692)&gt;=Guide!$C$24,"▲ Bat Speed  ","")),"")&amp;IF(N(Z1692)&gt;=Guide!$C$22,"▲ Contact  ","")&amp;IF(N(Z1692)&lt;=-Guide!$C$22,"▼ Contact  ","")&amp;IF(N(AB1692)&gt;=Guide!$C$23,"▲ Chase  ","")&amp;IF(N(AB1692)&lt;=-Guide!$C$23,"▼ Chase  ",""))="","Stable",TRIM(IF(ISNUMBER(AD1692),IF(N(AD1692)&lt;=-Guide!$C$24,"▼ Bat Speed  ",IF(N(AD1692)&gt;=Guide!$C$24,"▲ Bat Speed  ","")),"")&amp;IF(N(Z1692)&gt;=Guide!$C$22,"▲ Contact  ","")&amp;IF(N(Z1692)&lt;=-Guide!$C$22,"▼ Contact  ","")&amp;IF(N(AB1692)&gt;=Guide!$C$23,"▲ Chase  ","")&amp;IF(N(AB1692)&lt;=-Guide!$C$23,"▼ Chase  ",""))))</f>
        <v>Low PA</v>
      </c>
      <c r="AF1692" s="35" t="n">
        <f aca="false">MATCH(Counts!A1692,'Season Counts'!$A$2:$A$740,0)</f>
        <v>432</v>
      </c>
    </row>
    <row r="1693" customFormat="false" ht="15" hidden="false" customHeight="false" outlineLevel="0" collapsed="false">
      <c r="A1693" s="34" t="str">
        <f aca="false">Counts!B1693</f>
        <v>MIN</v>
      </c>
      <c r="B1693" s="5" t="str">
        <f aca="false">Counts!C1693</f>
        <v>Byron Buxton</v>
      </c>
      <c r="C1693" s="34" t="str">
        <f aca="false">Counts!F1693</f>
        <v>Aug</v>
      </c>
      <c r="D1693" s="35" t="n">
        <f aca="false">IFERROR(Counts!P1693,"")</f>
        <v>46</v>
      </c>
      <c r="E1693" s="36" t="n">
        <f aca="false">IFERROR(Counts!R1693/Counts!Q1693,"")</f>
        <v>0.17948717948718</v>
      </c>
      <c r="F1693" s="36" t="n">
        <f aca="false">IFERROR((Counts!R1693+Counts!V1693+Counts!W1693)/(Counts!Q1693+Counts!V1693+Counts!W1693+Counts!X1693),"")</f>
        <v>0.304347826086957</v>
      </c>
      <c r="G1693" s="36" t="n">
        <f aca="false">IFERROR((Counts!R1693+Counts!S1693+2*Counts!T1693+3*Counts!U1693)/Counts!Q1693,"")</f>
        <v>0.230769230769231</v>
      </c>
      <c r="H1693" s="35" t="n">
        <f aca="false">IFERROR(Counts!U1693,"")</f>
        <v>0</v>
      </c>
      <c r="I1693" s="36" t="n">
        <f aca="false">IFERROR(Counts!Z1693/Counts!AA1693,"")</f>
        <v>0.258695652173913</v>
      </c>
      <c r="J1693" s="36" t="n">
        <f aca="false">IFERROR(Counts!AB1693/Counts!AA1693,"")</f>
        <v>0.302804347826087</v>
      </c>
      <c r="K1693" s="37" t="n">
        <f aca="false">IFERROR((Counts!AB1693-Counts!Z1693)/Counts!AA1693,"")</f>
        <v>0.0441086956521739</v>
      </c>
      <c r="L1693" s="38" t="n">
        <f aca="false">IFERROR(Counts!Y1693/Counts!P1693,"")</f>
        <v>0.260869565217391</v>
      </c>
      <c r="M1693" s="38" t="n">
        <f aca="false">IFERROR(Counts!V1693/Counts!P1693,"")</f>
        <v>0.130434782608696</v>
      </c>
      <c r="N1693" s="38" t="n">
        <f aca="false">IFERROR(Counts!AD1693/Counts!AC1693,"")</f>
        <v>0</v>
      </c>
      <c r="O1693" s="38" t="n">
        <f aca="false">IFERROR(Counts!AE1693/Counts!AC1693,"")</f>
        <v>0.407407407407407</v>
      </c>
      <c r="P1693" s="39" t="n">
        <f aca="false">IFERROR(Counts!AG1693/Counts!AF1693,"")</f>
        <v>89.2074074074074</v>
      </c>
      <c r="Q1693" s="38" t="n">
        <f aca="false">IFERROR(Counts!AH1693/Counts!AC1693,"")</f>
        <v>0.222222222222222</v>
      </c>
      <c r="R1693" s="38" t="n">
        <f aca="false">IFERROR(Counts!N1693/Counts!M1693,"")</f>
        <v>0.292452830188679</v>
      </c>
      <c r="S1693" s="38" t="n">
        <f aca="false">IFERROR(Counts!K1693/Counts!J1693,"")</f>
        <v>0.767123287671233</v>
      </c>
      <c r="T1693" s="38" t="n">
        <f aca="false">IFERROR(Counts!I1693/Counts!H1693,"")</f>
        <v>0.264367816091954</v>
      </c>
      <c r="U1693" s="38" t="n">
        <f aca="false">IFERROR(1-Counts!L1693/Counts!K1693,"")</f>
        <v>0.910714285714286</v>
      </c>
      <c r="V1693" s="39" t="n">
        <f aca="false">IFERROR(Counts!AJ1693/Counts!AI1693,"")</f>
        <v>74.0307692307692</v>
      </c>
      <c r="W1693" s="38" t="n">
        <f aca="false">IFERROR(Counts!AK1693/Counts!AI1693,"")</f>
        <v>0.384615384615385</v>
      </c>
      <c r="X1693" s="40" t="n">
        <f aca="false">IFERROR(Counts!O1693,"")</f>
        <v>-2.207</v>
      </c>
      <c r="Y1693" s="36" t="n">
        <f aca="false">IFERROR(INDEX('Season Counts'!$Y$2:$Y$740,$AF1693)/INDEX('Season Counts'!$X$2:$X$740,$AF1693),"")</f>
        <v>0.342906403940887</v>
      </c>
      <c r="Z1693" s="37" t="n">
        <f aca="false">IFERROR(J1693-Y1693,"")</f>
        <v>-0.0401020561147997</v>
      </c>
      <c r="AA1693" s="38" t="n">
        <f aca="false">IFERROR(INDEX('Season Counts'!$K$2:$K$740,$AF1693)/INDEX('Season Counts'!$J$2:$J$740,$AF1693),"")</f>
        <v>0.344019728729963</v>
      </c>
      <c r="AB1693" s="41" t="n">
        <f aca="false">IFERROR(R1693-AA1693,"")</f>
        <v>-0.0515668985412838</v>
      </c>
      <c r="AC1693" s="39" t="n">
        <f aca="false">IFERROR(INDEX('Season Counts'!$AG$2:$AG$740,$AF1693)/INDEX('Season Counts'!$AF$2:$AF$740,$AF1693),"")</f>
        <v>74.1589781021898</v>
      </c>
      <c r="AD1693" s="40" t="n">
        <f aca="false">IFERROR(V1693-AC1693,"")</f>
        <v>-0.12820887142054</v>
      </c>
      <c r="AE1693" s="4" t="str">
        <f aca="false">IF(D1693&lt;Guide!$C$21,"Low PA",IF(TRIM(IF(ISNUMBER(AD1693),IF(N(AD1693)&lt;=-Guide!$C$24,"▼ Bat Speed  ",IF(N(AD1693)&gt;=Guide!$C$24,"▲ Bat Speed  ","")),"")&amp;IF(N(Z1693)&gt;=Guide!$C$22,"▲ Contact  ","")&amp;IF(N(Z1693)&lt;=-Guide!$C$22,"▼ Contact  ","")&amp;IF(N(AB1693)&gt;=Guide!$C$23,"▲ Chase  ","")&amp;IF(N(AB1693)&lt;=-Guide!$C$23,"▼ Chase  ",""))="","Stable",TRIM(IF(ISNUMBER(AD1693),IF(N(AD1693)&lt;=-Guide!$C$24,"▼ Bat Speed  ",IF(N(AD1693)&gt;=Guide!$C$24,"▲ Bat Speed  ","")),"")&amp;IF(N(Z1693)&gt;=Guide!$C$22,"▲ Contact  ","")&amp;IF(N(Z1693)&lt;=-Guide!$C$22,"▼ Contact  ","")&amp;IF(N(AB1693)&gt;=Guide!$C$23,"▲ Chase  ","")&amp;IF(N(AB1693)&lt;=-Guide!$C$23,"▼ Chase  ",""))))</f>
        <v>▼ Contact ▼ Chase</v>
      </c>
      <c r="AF1693" s="35" t="n">
        <f aca="false">MATCH(Counts!A1693,'Season Counts'!$A$2:$A$740,0)</f>
        <v>432</v>
      </c>
    </row>
    <row r="1694" customFormat="false" ht="15" hidden="false" customHeight="false" outlineLevel="0" collapsed="false">
      <c r="A1694" s="34" t="str">
        <f aca="false">Counts!B1694</f>
        <v>MIN</v>
      </c>
      <c r="B1694" s="5" t="str">
        <f aca="false">Counts!C1694</f>
        <v>Victor Caratini</v>
      </c>
      <c r="C1694" s="34" t="str">
        <f aca="false">Counts!F1694</f>
        <v>Mar-Apr</v>
      </c>
      <c r="D1694" s="35" t="n">
        <f aca="false">IFERROR(Counts!P1694,"")</f>
        <v>93</v>
      </c>
      <c r="E1694" s="36" t="n">
        <f aca="false">IFERROR(Counts!R1694/Counts!Q1694,"")</f>
        <v>0.220779220779221</v>
      </c>
      <c r="F1694" s="36" t="n">
        <f aca="false">IFERROR((Counts!R1694+Counts!V1694+Counts!W1694)/(Counts!Q1694+Counts!V1694+Counts!W1694+Counts!X1694),"")</f>
        <v>0.311827956989247</v>
      </c>
      <c r="G1694" s="36" t="n">
        <f aca="false">IFERROR((Counts!R1694+Counts!S1694+2*Counts!T1694+3*Counts!U1694)/Counts!Q1694,"")</f>
        <v>0.272727272727273</v>
      </c>
      <c r="H1694" s="35" t="n">
        <f aca="false">IFERROR(Counts!U1694,"")</f>
        <v>1</v>
      </c>
      <c r="I1694" s="36" t="n">
        <f aca="false">IFERROR(Counts!Z1694/Counts!AA1694,"")</f>
        <v>0.270430107526882</v>
      </c>
      <c r="J1694" s="36" t="n">
        <f aca="false">IFERROR(Counts!AB1694/Counts!AA1694,"")</f>
        <v>0.338236559139785</v>
      </c>
      <c r="K1694" s="37" t="n">
        <f aca="false">IFERROR((Counts!AB1694-Counts!Z1694)/Counts!AA1694,"")</f>
        <v>0.0678064516129032</v>
      </c>
      <c r="L1694" s="38" t="n">
        <f aca="false">IFERROR(Counts!Y1694/Counts!P1694,"")</f>
        <v>0.161290322580645</v>
      </c>
      <c r="M1694" s="38" t="n">
        <f aca="false">IFERROR(Counts!V1694/Counts!P1694,"")</f>
        <v>0.0860215053763441</v>
      </c>
      <c r="N1694" s="38" t="n">
        <f aca="false">IFERROR(Counts!AD1694/Counts!AC1694,"")</f>
        <v>0.0454545454545455</v>
      </c>
      <c r="O1694" s="38" t="n">
        <f aca="false">IFERROR(Counts!AE1694/Counts!AC1694,"")</f>
        <v>0.318181818181818</v>
      </c>
      <c r="P1694" s="39" t="n">
        <f aca="false">IFERROR(Counts!AG1694/Counts!AF1694,"")</f>
        <v>87.6393939393939</v>
      </c>
      <c r="Q1694" s="38" t="n">
        <f aca="false">IFERROR(Counts!AH1694/Counts!AC1694,"")</f>
        <v>0.424242424242424</v>
      </c>
      <c r="R1694" s="38" t="n">
        <f aca="false">IFERROR(Counts!N1694/Counts!M1694,"")</f>
        <v>0.259887005649718</v>
      </c>
      <c r="S1694" s="38" t="n">
        <f aca="false">IFERROR(Counts!K1694/Counts!J1694,"")</f>
        <v>0.597633136094675</v>
      </c>
      <c r="T1694" s="38" t="n">
        <f aca="false">IFERROR(Counts!I1694/Counts!H1694,"")</f>
        <v>0.156462585034014</v>
      </c>
      <c r="U1694" s="38" t="n">
        <f aca="false">IFERROR(1-Counts!L1694/Counts!K1694,"")</f>
        <v>0.96039603960396</v>
      </c>
      <c r="V1694" s="39" t="n">
        <f aca="false">IFERROR(Counts!AJ1694/Counts!AI1694,"")</f>
        <v>70.4701492537314</v>
      </c>
      <c r="W1694" s="38" t="n">
        <f aca="false">IFERROR(Counts!AK1694/Counts!AI1694,"")</f>
        <v>0.0895522388059701</v>
      </c>
      <c r="X1694" s="40" t="n">
        <f aca="false">IFERROR(Counts!O1694,"")</f>
        <v>-3.036</v>
      </c>
      <c r="Y1694" s="36" t="n">
        <f aca="false">IFERROR(INDEX('Season Counts'!$Y$2:$Y$740,$AF1694)/INDEX('Season Counts'!$X$2:$X$740,$AF1694),"")</f>
        <v>0.305732283464567</v>
      </c>
      <c r="Z1694" s="37" t="n">
        <f aca="false">IFERROR(J1694-Y1694,"")</f>
        <v>0.032504275675218</v>
      </c>
      <c r="AA1694" s="38" t="n">
        <f aca="false">IFERROR(INDEX('Season Counts'!$K$2:$K$740,$AF1694)/INDEX('Season Counts'!$J$2:$J$740,$AF1694),"")</f>
        <v>0.258713136729223</v>
      </c>
      <c r="AB1694" s="41" t="n">
        <f aca="false">IFERROR(R1694-AA1694,"")</f>
        <v>0.00117386892049498</v>
      </c>
      <c r="AC1694" s="39" t="n">
        <f aca="false">IFERROR(INDEX('Season Counts'!$AG$2:$AG$740,$AF1694)/INDEX('Season Counts'!$AF$2:$AF$740,$AF1694),"")</f>
        <v>70.9495429616088</v>
      </c>
      <c r="AD1694" s="40" t="n">
        <f aca="false">IFERROR(V1694-AC1694,"")</f>
        <v>-0.479393707877435</v>
      </c>
      <c r="AE1694" s="4" t="str">
        <f aca="false">IF(D1694&lt;Guide!$C$21,"Low PA",IF(TRIM(IF(ISNUMBER(AD1694),IF(N(AD1694)&lt;=-Guide!$C$24,"▼ Bat Speed  ",IF(N(AD1694)&gt;=Guide!$C$24,"▲ Bat Speed  ","")),"")&amp;IF(N(Z1694)&gt;=Guide!$C$22,"▲ Contact  ","")&amp;IF(N(Z1694)&lt;=-Guide!$C$22,"▼ Contact  ","")&amp;IF(N(AB1694)&gt;=Guide!$C$23,"▲ Chase  ","")&amp;IF(N(AB1694)&lt;=-Guide!$C$23,"▼ Chase  ",""))="","Stable",TRIM(IF(ISNUMBER(AD1694),IF(N(AD1694)&lt;=-Guide!$C$24,"▼ Bat Speed  ",IF(N(AD1694)&gt;=Guide!$C$24,"▲ Bat Speed  ","")),"")&amp;IF(N(Z1694)&gt;=Guide!$C$22,"▲ Contact  ","")&amp;IF(N(Z1694)&lt;=-Guide!$C$22,"▼ Contact  ","")&amp;IF(N(AB1694)&gt;=Guide!$C$23,"▲ Chase  ","")&amp;IF(N(AB1694)&lt;=-Guide!$C$23,"▼ Chase  ",""))))</f>
        <v>Stable</v>
      </c>
      <c r="AF1694" s="35" t="n">
        <f aca="false">MATCH(Counts!A1694,'Season Counts'!$A$2:$A$740,0)</f>
        <v>433</v>
      </c>
    </row>
    <row r="1695" customFormat="false" ht="15" hidden="false" customHeight="false" outlineLevel="0" collapsed="false">
      <c r="A1695" s="34" t="str">
        <f aca="false">Counts!B1695</f>
        <v>MIN</v>
      </c>
      <c r="B1695" s="5" t="str">
        <f aca="false">Counts!C1695</f>
        <v>Victor Caratini</v>
      </c>
      <c r="C1695" s="34" t="str">
        <f aca="false">Counts!F1695</f>
        <v>May</v>
      </c>
      <c r="D1695" s="35" t="n">
        <f aca="false">IFERROR(Counts!P1695,"")</f>
        <v>69</v>
      </c>
      <c r="E1695" s="36" t="n">
        <f aca="false">IFERROR(Counts!R1695/Counts!Q1695,"")</f>
        <v>0.142857142857143</v>
      </c>
      <c r="F1695" s="36" t="n">
        <f aca="false">IFERROR((Counts!R1695+Counts!V1695+Counts!W1695)/(Counts!Q1695+Counts!V1695+Counts!W1695+Counts!X1695),"")</f>
        <v>0.260869565217391</v>
      </c>
      <c r="G1695" s="36" t="n">
        <f aca="false">IFERROR((Counts!R1695+Counts!S1695+2*Counts!T1695+3*Counts!U1695)/Counts!Q1695,"")</f>
        <v>0.214285714285714</v>
      </c>
      <c r="H1695" s="35" t="n">
        <f aca="false">IFERROR(Counts!U1695,"")</f>
        <v>1</v>
      </c>
      <c r="I1695" s="36" t="n">
        <f aca="false">IFERROR(Counts!Z1695/Counts!AA1695,"")</f>
        <v>0.226811594202899</v>
      </c>
      <c r="J1695" s="36" t="n">
        <f aca="false">IFERROR(Counts!AB1695/Counts!AA1695,"")</f>
        <v>0.31631884057971</v>
      </c>
      <c r="K1695" s="37" t="n">
        <f aca="false">IFERROR((Counts!AB1695-Counts!Z1695)/Counts!AA1695,"")</f>
        <v>0.0895072463768116</v>
      </c>
      <c r="L1695" s="38" t="n">
        <f aca="false">IFERROR(Counts!Y1695/Counts!P1695,"")</f>
        <v>0.260869565217391</v>
      </c>
      <c r="M1695" s="38" t="n">
        <f aca="false">IFERROR(Counts!V1695/Counts!P1695,"")</f>
        <v>0.101449275362319</v>
      </c>
      <c r="N1695" s="38" t="n">
        <f aca="false">IFERROR(Counts!AD1695/Counts!AC1695,"")</f>
        <v>0.0487804878048781</v>
      </c>
      <c r="O1695" s="38" t="n">
        <f aca="false">IFERROR(Counts!AE1695/Counts!AC1695,"")</f>
        <v>0.463414634146342</v>
      </c>
      <c r="P1695" s="39" t="n">
        <f aca="false">IFERROR(Counts!AG1695/Counts!AF1695,"")</f>
        <v>91.2463414634146</v>
      </c>
      <c r="Q1695" s="38" t="n">
        <f aca="false">IFERROR(Counts!AH1695/Counts!AC1695,"")</f>
        <v>0.439024390243902</v>
      </c>
      <c r="R1695" s="38" t="n">
        <f aca="false">IFERROR(Counts!N1695/Counts!M1695,"")</f>
        <v>0.27906976744186</v>
      </c>
      <c r="S1695" s="38" t="n">
        <f aca="false">IFERROR(Counts!K1695/Counts!J1695,"")</f>
        <v>0.613445378151261</v>
      </c>
      <c r="T1695" s="38" t="n">
        <f aca="false">IFERROR(Counts!I1695/Counts!H1695,"")</f>
        <v>0.26605504587156</v>
      </c>
      <c r="U1695" s="38" t="n">
        <f aca="false">IFERROR(1-Counts!L1695/Counts!K1695,"")</f>
        <v>0.89041095890411</v>
      </c>
      <c r="V1695" s="39" t="n">
        <f aca="false">IFERROR(Counts!AJ1695/Counts!AI1695,"")</f>
        <v>70.6693877551021</v>
      </c>
      <c r="W1695" s="38" t="n">
        <f aca="false">IFERROR(Counts!AK1695/Counts!AI1695,"")</f>
        <v>0.122448979591837</v>
      </c>
      <c r="X1695" s="40" t="n">
        <f aca="false">IFERROR(Counts!O1695,"")</f>
        <v>-5.19</v>
      </c>
      <c r="Y1695" s="36" t="n">
        <f aca="false">IFERROR(INDEX('Season Counts'!$Y$2:$Y$740,$AF1695)/INDEX('Season Counts'!$X$2:$X$740,$AF1695),"")</f>
        <v>0.305732283464567</v>
      </c>
      <c r="Z1695" s="37" t="n">
        <f aca="false">IFERROR(J1695-Y1695,"")</f>
        <v>0.0105865571151432</v>
      </c>
      <c r="AA1695" s="38" t="n">
        <f aca="false">IFERROR(INDEX('Season Counts'!$K$2:$K$740,$AF1695)/INDEX('Season Counts'!$J$2:$J$740,$AF1695),"")</f>
        <v>0.258713136729223</v>
      </c>
      <c r="AB1695" s="41" t="n">
        <f aca="false">IFERROR(R1695-AA1695,"")</f>
        <v>0.0203566307126379</v>
      </c>
      <c r="AC1695" s="39" t="n">
        <f aca="false">IFERROR(INDEX('Season Counts'!$AG$2:$AG$740,$AF1695)/INDEX('Season Counts'!$AF$2:$AF$740,$AF1695),"")</f>
        <v>70.9495429616088</v>
      </c>
      <c r="AD1695" s="40" t="n">
        <f aca="false">IFERROR(V1695-AC1695,"")</f>
        <v>-0.280155206506734</v>
      </c>
      <c r="AE1695" s="4" t="str">
        <f aca="false">IF(D1695&lt;Guide!$C$21,"Low PA",IF(TRIM(IF(ISNUMBER(AD1695),IF(N(AD1695)&lt;=-Guide!$C$24,"▼ Bat Speed  ",IF(N(AD1695)&gt;=Guide!$C$24,"▲ Bat Speed  ","")),"")&amp;IF(N(Z1695)&gt;=Guide!$C$22,"▲ Contact  ","")&amp;IF(N(Z1695)&lt;=-Guide!$C$22,"▼ Contact  ","")&amp;IF(N(AB1695)&gt;=Guide!$C$23,"▲ Chase  ","")&amp;IF(N(AB1695)&lt;=-Guide!$C$23,"▼ Chase  ",""))="","Stable",TRIM(IF(ISNUMBER(AD1695),IF(N(AD1695)&lt;=-Guide!$C$24,"▼ Bat Speed  ",IF(N(AD1695)&gt;=Guide!$C$24,"▲ Bat Speed  ","")),"")&amp;IF(N(Z1695)&gt;=Guide!$C$22,"▲ Contact  ","")&amp;IF(N(Z1695)&lt;=-Guide!$C$22,"▼ Contact  ","")&amp;IF(N(AB1695)&gt;=Guide!$C$23,"▲ Chase  ","")&amp;IF(N(AB1695)&lt;=-Guide!$C$23,"▼ Chase  ",""))))</f>
        <v>Stable</v>
      </c>
      <c r="AF1695" s="35" t="n">
        <f aca="false">MATCH(Counts!A1695,'Season Counts'!$A$2:$A$740,0)</f>
        <v>433</v>
      </c>
    </row>
    <row r="1696" customFormat="false" ht="15" hidden="false" customHeight="false" outlineLevel="0" collapsed="false">
      <c r="A1696" s="34" t="str">
        <f aca="false">Counts!B1696</f>
        <v>MIN</v>
      </c>
      <c r="B1696" s="5" t="str">
        <f aca="false">Counts!C1696</f>
        <v>Victor Caratini</v>
      </c>
      <c r="C1696" s="34" t="str">
        <f aca="false">Counts!F1696</f>
        <v>Jun</v>
      </c>
      <c r="D1696" s="35" t="n">
        <f aca="false">IFERROR(Counts!P1696,"")</f>
        <v>77</v>
      </c>
      <c r="E1696" s="36" t="n">
        <f aca="false">IFERROR(Counts!R1696/Counts!Q1696,"")</f>
        <v>0.338461538461539</v>
      </c>
      <c r="F1696" s="36" t="n">
        <f aca="false">IFERROR((Counts!R1696+Counts!V1696+Counts!W1696)/(Counts!Q1696+Counts!V1696+Counts!W1696+Counts!X1696),"")</f>
        <v>0.428571428571429</v>
      </c>
      <c r="G1696" s="36" t="n">
        <f aca="false">IFERROR((Counts!R1696+Counts!S1696+2*Counts!T1696+3*Counts!U1696)/Counts!Q1696,"")</f>
        <v>0.630769230769231</v>
      </c>
      <c r="H1696" s="35" t="n">
        <f aca="false">IFERROR(Counts!U1696,"")</f>
        <v>5</v>
      </c>
      <c r="I1696" s="36" t="n">
        <f aca="false">IFERROR(Counts!Z1696/Counts!AA1696,"")</f>
        <v>0.443421052631579</v>
      </c>
      <c r="J1696" s="36" t="n">
        <f aca="false">IFERROR(Counts!AB1696/Counts!AA1696,"")</f>
        <v>0.377526315789474</v>
      </c>
      <c r="K1696" s="37" t="n">
        <f aca="false">IFERROR((Counts!AB1696-Counts!Z1696)/Counts!AA1696,"")</f>
        <v>-0.0658947368421053</v>
      </c>
      <c r="L1696" s="38" t="n">
        <f aca="false">IFERROR(Counts!Y1696/Counts!P1696,"")</f>
        <v>0.155844155844156</v>
      </c>
      <c r="M1696" s="38" t="n">
        <f aca="false">IFERROR(Counts!V1696/Counts!P1696,"")</f>
        <v>0.116883116883117</v>
      </c>
      <c r="N1696" s="38" t="n">
        <f aca="false">IFERROR(Counts!AD1696/Counts!AC1696,"")</f>
        <v>0.148148148148148</v>
      </c>
      <c r="O1696" s="38" t="n">
        <f aca="false">IFERROR(Counts!AE1696/Counts!AC1696,"")</f>
        <v>0.462962962962963</v>
      </c>
      <c r="P1696" s="39" t="n">
        <f aca="false">IFERROR(Counts!AG1696/Counts!AF1696,"")</f>
        <v>90.812962962963</v>
      </c>
      <c r="Q1696" s="38" t="n">
        <f aca="false">IFERROR(Counts!AH1696/Counts!AC1696,"")</f>
        <v>0.351851851851852</v>
      </c>
      <c r="R1696" s="38" t="n">
        <f aca="false">IFERROR(Counts!N1696/Counts!M1696,"")</f>
        <v>0.236024844720497</v>
      </c>
      <c r="S1696" s="38" t="n">
        <f aca="false">IFERROR(Counts!K1696/Counts!J1696,"")</f>
        <v>0.55944055944056</v>
      </c>
      <c r="T1696" s="38" t="n">
        <f aca="false">IFERROR(Counts!I1696/Counts!H1696,"")</f>
        <v>0.194915254237288</v>
      </c>
      <c r="U1696" s="38" t="n">
        <f aca="false">IFERROR(1-Counts!L1696/Counts!K1696,"")</f>
        <v>0.875</v>
      </c>
      <c r="V1696" s="39" t="n">
        <f aca="false">IFERROR(Counts!AJ1696/Counts!AI1696,"")</f>
        <v>71.5336538461538</v>
      </c>
      <c r="W1696" s="38" t="n">
        <f aca="false">IFERROR(Counts!AK1696/Counts!AI1696,"")</f>
        <v>0.163461538461538</v>
      </c>
      <c r="X1696" s="40" t="n">
        <f aca="false">IFERROR(Counts!O1696,"")</f>
        <v>11.65</v>
      </c>
      <c r="Y1696" s="36" t="n">
        <f aca="false">IFERROR(INDEX('Season Counts'!$Y$2:$Y$740,$AF1696)/INDEX('Season Counts'!$X$2:$X$740,$AF1696),"")</f>
        <v>0.305732283464567</v>
      </c>
      <c r="Z1696" s="37" t="n">
        <f aca="false">IFERROR(J1696-Y1696,"")</f>
        <v>0.0717940323249068</v>
      </c>
      <c r="AA1696" s="38" t="n">
        <f aca="false">IFERROR(INDEX('Season Counts'!$K$2:$K$740,$AF1696)/INDEX('Season Counts'!$J$2:$J$740,$AF1696),"")</f>
        <v>0.258713136729223</v>
      </c>
      <c r="AB1696" s="41" t="n">
        <f aca="false">IFERROR(R1696-AA1696,"")</f>
        <v>-0.0226882920087256</v>
      </c>
      <c r="AC1696" s="39" t="n">
        <f aca="false">IFERROR(INDEX('Season Counts'!$AG$2:$AG$740,$AF1696)/INDEX('Season Counts'!$AF$2:$AF$740,$AF1696),"")</f>
        <v>70.9495429616088</v>
      </c>
      <c r="AD1696" s="40" t="n">
        <f aca="false">IFERROR(V1696-AC1696,"")</f>
        <v>0.584110884545055</v>
      </c>
      <c r="AE1696" s="4" t="str">
        <f aca="false">IF(D1696&lt;Guide!$C$21,"Low PA",IF(TRIM(IF(ISNUMBER(AD1696),IF(N(AD1696)&lt;=-Guide!$C$24,"▼ Bat Speed  ",IF(N(AD1696)&gt;=Guide!$C$24,"▲ Bat Speed  ","")),"")&amp;IF(N(Z1696)&gt;=Guide!$C$22,"▲ Contact  ","")&amp;IF(N(Z1696)&lt;=-Guide!$C$22,"▼ Contact  ","")&amp;IF(N(AB1696)&gt;=Guide!$C$23,"▲ Chase  ","")&amp;IF(N(AB1696)&lt;=-Guide!$C$23,"▼ Chase  ",""))="","Stable",TRIM(IF(ISNUMBER(AD1696),IF(N(AD1696)&lt;=-Guide!$C$24,"▼ Bat Speed  ",IF(N(AD1696)&gt;=Guide!$C$24,"▲ Bat Speed  ","")),"")&amp;IF(N(Z1696)&gt;=Guide!$C$22,"▲ Contact  ","")&amp;IF(N(Z1696)&lt;=-Guide!$C$22,"▼ Contact  ","")&amp;IF(N(AB1696)&gt;=Guide!$C$23,"▲ Chase  ","")&amp;IF(N(AB1696)&lt;=-Guide!$C$23,"▼ Chase  ",""))))</f>
        <v>▲ Contact</v>
      </c>
      <c r="AF1696" s="35" t="n">
        <f aca="false">MATCH(Counts!A1696,'Season Counts'!$A$2:$A$740,0)</f>
        <v>433</v>
      </c>
    </row>
    <row r="1697" customFormat="false" ht="15" hidden="false" customHeight="false" outlineLevel="0" collapsed="false">
      <c r="A1697" s="34" t="str">
        <f aca="false">Counts!B1697</f>
        <v>MIN</v>
      </c>
      <c r="B1697" s="5" t="str">
        <f aca="false">Counts!C1697</f>
        <v>Victor Caratini</v>
      </c>
      <c r="C1697" s="34" t="str">
        <f aca="false">Counts!F1697</f>
        <v>Jul</v>
      </c>
      <c r="D1697" s="35" t="n">
        <f aca="false">IFERROR(Counts!P1697,"")</f>
        <v>60</v>
      </c>
      <c r="E1697" s="36" t="n">
        <f aca="false">IFERROR(Counts!R1697/Counts!Q1697,"")</f>
        <v>0.224137931034483</v>
      </c>
      <c r="F1697" s="36" t="n">
        <f aca="false">IFERROR((Counts!R1697+Counts!V1697+Counts!W1697)/(Counts!Q1697+Counts!V1697+Counts!W1697+Counts!X1697),"")</f>
        <v>0.25</v>
      </c>
      <c r="G1697" s="36" t="n">
        <f aca="false">IFERROR((Counts!R1697+Counts!S1697+2*Counts!T1697+3*Counts!U1697)/Counts!Q1697,"")</f>
        <v>0.275862068965517</v>
      </c>
      <c r="H1697" s="35" t="n">
        <f aca="false">IFERROR(Counts!U1697,"")</f>
        <v>0</v>
      </c>
      <c r="I1697" s="36" t="n">
        <f aca="false">IFERROR(Counts!Z1697/Counts!AA1697,"")</f>
        <v>0.235833333333333</v>
      </c>
      <c r="J1697" s="36" t="n">
        <f aca="false">IFERROR(Counts!AB1697/Counts!AA1697,"")</f>
        <v>0.24465</v>
      </c>
      <c r="K1697" s="37" t="n">
        <f aca="false">IFERROR((Counts!AB1697-Counts!Z1697)/Counts!AA1697,"")</f>
        <v>0.00881666666666667</v>
      </c>
      <c r="L1697" s="38" t="n">
        <f aca="false">IFERROR(Counts!Y1697/Counts!P1697,"")</f>
        <v>0.216666666666667</v>
      </c>
      <c r="M1697" s="38" t="n">
        <f aca="false">IFERROR(Counts!V1697/Counts!P1697,"")</f>
        <v>0.0333333333333333</v>
      </c>
      <c r="N1697" s="38" t="n">
        <f aca="false">IFERROR(Counts!AD1697/Counts!AC1697,"")</f>
        <v>0.0222222222222222</v>
      </c>
      <c r="O1697" s="38" t="n">
        <f aca="false">IFERROR(Counts!AE1697/Counts!AC1697,"")</f>
        <v>0.355555555555556</v>
      </c>
      <c r="P1697" s="39" t="n">
        <f aca="false">IFERROR(Counts!AG1697/Counts!AF1697,"")</f>
        <v>90.3911111111111</v>
      </c>
      <c r="Q1697" s="38" t="n">
        <f aca="false">IFERROR(Counts!AH1697/Counts!AC1697,"")</f>
        <v>0.488888888888889</v>
      </c>
      <c r="R1697" s="38" t="n">
        <f aca="false">IFERROR(Counts!N1697/Counts!M1697,"")</f>
        <v>0.242718446601942</v>
      </c>
      <c r="S1697" s="38" t="n">
        <f aca="false">IFERROR(Counts!K1697/Counts!J1697,"")</f>
        <v>0.557251908396947</v>
      </c>
      <c r="T1697" s="38" t="n">
        <f aca="false">IFERROR(Counts!I1697/Counts!H1697,"")</f>
        <v>0.224489795918367</v>
      </c>
      <c r="U1697" s="38" t="n">
        <f aca="false">IFERROR(1-Counts!L1697/Counts!K1697,"")</f>
        <v>0.89041095890411</v>
      </c>
      <c r="V1697" s="39" t="n">
        <f aca="false">IFERROR(Counts!AJ1697/Counts!AI1697,"")</f>
        <v>71.6011494252874</v>
      </c>
      <c r="W1697" s="38" t="n">
        <f aca="false">IFERROR(Counts!AK1697/Counts!AI1697,"")</f>
        <v>0.160919540229885</v>
      </c>
      <c r="X1697" s="40" t="n">
        <f aca="false">IFERROR(Counts!O1697,"")</f>
        <v>-4.446</v>
      </c>
      <c r="Y1697" s="36" t="n">
        <f aca="false">IFERROR(INDEX('Season Counts'!$Y$2:$Y$740,$AF1697)/INDEX('Season Counts'!$X$2:$X$740,$AF1697),"")</f>
        <v>0.305732283464567</v>
      </c>
      <c r="Z1697" s="37" t="n">
        <f aca="false">IFERROR(J1697-Y1697,"")</f>
        <v>-0.0610822834645669</v>
      </c>
      <c r="AA1697" s="38" t="n">
        <f aca="false">IFERROR(INDEX('Season Counts'!$K$2:$K$740,$AF1697)/INDEX('Season Counts'!$J$2:$J$740,$AF1697),"")</f>
        <v>0.258713136729223</v>
      </c>
      <c r="AB1697" s="41" t="n">
        <f aca="false">IFERROR(R1697-AA1697,"")</f>
        <v>-0.0159946901272808</v>
      </c>
      <c r="AC1697" s="39" t="n">
        <f aca="false">IFERROR(INDEX('Season Counts'!$AG$2:$AG$740,$AF1697)/INDEX('Season Counts'!$AF$2:$AF$740,$AF1697),"")</f>
        <v>70.9495429616088</v>
      </c>
      <c r="AD1697" s="40" t="n">
        <f aca="false">IFERROR(V1697-AC1697,"")</f>
        <v>0.651606463678576</v>
      </c>
      <c r="AE1697" s="4" t="str">
        <f aca="false">IF(D1697&lt;Guide!$C$21,"Low PA",IF(TRIM(IF(ISNUMBER(AD1697),IF(N(AD1697)&lt;=-Guide!$C$24,"▼ Bat Speed  ",IF(N(AD1697)&gt;=Guide!$C$24,"▲ Bat Speed  ","")),"")&amp;IF(N(Z1697)&gt;=Guide!$C$22,"▲ Contact  ","")&amp;IF(N(Z1697)&lt;=-Guide!$C$22,"▼ Contact  ","")&amp;IF(N(AB1697)&gt;=Guide!$C$23,"▲ Chase  ","")&amp;IF(N(AB1697)&lt;=-Guide!$C$23,"▼ Chase  ",""))="","Stable",TRIM(IF(ISNUMBER(AD1697),IF(N(AD1697)&lt;=-Guide!$C$24,"▼ Bat Speed  ",IF(N(AD1697)&gt;=Guide!$C$24,"▲ Bat Speed  ","")),"")&amp;IF(N(Z1697)&gt;=Guide!$C$22,"▲ Contact  ","")&amp;IF(N(Z1697)&lt;=-Guide!$C$22,"▼ Contact  ","")&amp;IF(N(AB1697)&gt;=Guide!$C$23,"▲ Chase  ","")&amp;IF(N(AB1697)&lt;=-Guide!$C$23,"▼ Chase  ",""))))</f>
        <v>▼ Contact</v>
      </c>
      <c r="AF1697" s="35" t="n">
        <f aca="false">MATCH(Counts!A1697,'Season Counts'!$A$2:$A$740,0)</f>
        <v>433</v>
      </c>
    </row>
    <row r="1698" customFormat="false" ht="15" hidden="false" customHeight="false" outlineLevel="0" collapsed="false">
      <c r="A1698" s="34" t="str">
        <f aca="false">Counts!B1698</f>
        <v>MIN</v>
      </c>
      <c r="B1698" s="5" t="str">
        <f aca="false">Counts!C1698</f>
        <v>Victor Caratini</v>
      </c>
      <c r="C1698" s="34" t="str">
        <f aca="false">Counts!F1698</f>
        <v>Aug</v>
      </c>
      <c r="D1698" s="35" t="n">
        <f aca="false">IFERROR(Counts!P1698,"")</f>
        <v>45</v>
      </c>
      <c r="E1698" s="36" t="n">
        <f aca="false">IFERROR(Counts!R1698/Counts!Q1698,"")</f>
        <v>0.135135135135135</v>
      </c>
      <c r="F1698" s="36" t="n">
        <f aca="false">IFERROR((Counts!R1698+Counts!V1698+Counts!W1698)/(Counts!Q1698+Counts!V1698+Counts!W1698+Counts!X1698),"")</f>
        <v>0.288888888888889</v>
      </c>
      <c r="G1698" s="36" t="n">
        <f aca="false">IFERROR((Counts!R1698+Counts!S1698+2*Counts!T1698+3*Counts!U1698)/Counts!Q1698,"")</f>
        <v>0.135135135135135</v>
      </c>
      <c r="H1698" s="35" t="n">
        <f aca="false">IFERROR(Counts!U1698,"")</f>
        <v>0</v>
      </c>
      <c r="I1698" s="36" t="n">
        <f aca="false">IFERROR(Counts!Z1698/Counts!AA1698,"")</f>
        <v>0.224444444444444</v>
      </c>
      <c r="J1698" s="36" t="n">
        <f aca="false">IFERROR(Counts!AB1698/Counts!AA1698,"")</f>
        <v>0.274955555555556</v>
      </c>
      <c r="K1698" s="37" t="n">
        <f aca="false">IFERROR((Counts!AB1698-Counts!Z1698)/Counts!AA1698,"")</f>
        <v>0.0505111111111111</v>
      </c>
      <c r="L1698" s="38" t="n">
        <f aca="false">IFERROR(Counts!Y1698/Counts!P1698,"")</f>
        <v>0.222222222222222</v>
      </c>
      <c r="M1698" s="38" t="n">
        <f aca="false">IFERROR(Counts!V1698/Counts!P1698,"")</f>
        <v>0.155555555555556</v>
      </c>
      <c r="N1698" s="38" t="n">
        <f aca="false">IFERROR(Counts!AD1698/Counts!AC1698,"")</f>
        <v>0.037037037037037</v>
      </c>
      <c r="O1698" s="38" t="n">
        <f aca="false">IFERROR(Counts!AE1698/Counts!AC1698,"")</f>
        <v>0.407407407407407</v>
      </c>
      <c r="P1698" s="39" t="n">
        <f aca="false">IFERROR(Counts!AG1698/Counts!AF1698,"")</f>
        <v>87.437037037037</v>
      </c>
      <c r="Q1698" s="38" t="n">
        <f aca="false">IFERROR(Counts!AH1698/Counts!AC1698,"")</f>
        <v>0.222222222222222</v>
      </c>
      <c r="R1698" s="38" t="n">
        <f aca="false">IFERROR(Counts!N1698/Counts!M1698,"")</f>
        <v>0.242424242424242</v>
      </c>
      <c r="S1698" s="38" t="n">
        <f aca="false">IFERROR(Counts!K1698/Counts!J1698,"")</f>
        <v>0.607142857142857</v>
      </c>
      <c r="T1698" s="38" t="n">
        <f aca="false">IFERROR(Counts!I1698/Counts!H1698,"")</f>
        <v>0.146666666666667</v>
      </c>
      <c r="U1698" s="38" t="n">
        <f aca="false">IFERROR(1-Counts!L1698/Counts!K1698,"")</f>
        <v>0.92156862745098</v>
      </c>
      <c r="V1698" s="39" t="n">
        <f aca="false">IFERROR(Counts!AJ1698/Counts!AI1698,"")</f>
        <v>70.6714285714286</v>
      </c>
      <c r="W1698" s="38" t="n">
        <f aca="false">IFERROR(Counts!AK1698/Counts!AI1698,"")</f>
        <v>0.142857142857143</v>
      </c>
      <c r="X1698" s="40" t="n">
        <f aca="false">IFERROR(Counts!O1698,"")</f>
        <v>-3.867</v>
      </c>
      <c r="Y1698" s="36" t="n">
        <f aca="false">IFERROR(INDEX('Season Counts'!$Y$2:$Y$740,$AF1698)/INDEX('Season Counts'!$X$2:$X$740,$AF1698),"")</f>
        <v>0.305732283464567</v>
      </c>
      <c r="Z1698" s="37" t="n">
        <f aca="false">IFERROR(J1698-Y1698,"")</f>
        <v>-0.0307767279090114</v>
      </c>
      <c r="AA1698" s="38" t="n">
        <f aca="false">IFERROR(INDEX('Season Counts'!$K$2:$K$740,$AF1698)/INDEX('Season Counts'!$J$2:$J$740,$AF1698),"")</f>
        <v>0.258713136729223</v>
      </c>
      <c r="AB1698" s="41" t="n">
        <f aca="false">IFERROR(R1698-AA1698,"")</f>
        <v>-0.0162888943049801</v>
      </c>
      <c r="AC1698" s="39" t="n">
        <f aca="false">IFERROR(INDEX('Season Counts'!$AG$2:$AG$740,$AF1698)/INDEX('Season Counts'!$AF$2:$AF$740,$AF1698),"")</f>
        <v>70.9495429616088</v>
      </c>
      <c r="AD1698" s="40" t="n">
        <f aca="false">IFERROR(V1698-AC1698,"")</f>
        <v>-0.278114390180207</v>
      </c>
      <c r="AE1698" s="4" t="str">
        <f aca="false">IF(D1698&lt;Guide!$C$21,"Low PA",IF(TRIM(IF(ISNUMBER(AD1698),IF(N(AD1698)&lt;=-Guide!$C$24,"▼ Bat Speed  ",IF(N(AD1698)&gt;=Guide!$C$24,"▲ Bat Speed  ","")),"")&amp;IF(N(Z1698)&gt;=Guide!$C$22,"▲ Contact  ","")&amp;IF(N(Z1698)&lt;=-Guide!$C$22,"▼ Contact  ","")&amp;IF(N(AB1698)&gt;=Guide!$C$23,"▲ Chase  ","")&amp;IF(N(AB1698)&lt;=-Guide!$C$23,"▼ Chase  ",""))="","Stable",TRIM(IF(ISNUMBER(AD1698),IF(N(AD1698)&lt;=-Guide!$C$24,"▼ Bat Speed  ",IF(N(AD1698)&gt;=Guide!$C$24,"▲ Bat Speed  ","")),"")&amp;IF(N(Z1698)&gt;=Guide!$C$22,"▲ Contact  ","")&amp;IF(N(Z1698)&lt;=-Guide!$C$22,"▼ Contact  ","")&amp;IF(N(AB1698)&gt;=Guide!$C$23,"▲ Chase  ","")&amp;IF(N(AB1698)&lt;=-Guide!$C$23,"▼ Chase  ",""))))</f>
        <v>Stable</v>
      </c>
      <c r="AF1698" s="35" t="n">
        <f aca="false">MATCH(Counts!A1698,'Season Counts'!$A$2:$A$740,0)</f>
        <v>433</v>
      </c>
    </row>
    <row r="1699" customFormat="false" ht="15" hidden="false" customHeight="false" outlineLevel="0" collapsed="false">
      <c r="A1699" s="34" t="str">
        <f aca="false">Counts!B1699</f>
        <v>MIN</v>
      </c>
      <c r="B1699" s="5" t="str">
        <f aca="false">Counts!C1699</f>
        <v>Victor Caratini</v>
      </c>
      <c r="C1699" s="34" t="str">
        <f aca="false">Counts!F1699</f>
        <v>Sep</v>
      </c>
      <c r="D1699" s="35" t="n">
        <f aca="false">IFERROR(Counts!P1699,"")</f>
        <v>38</v>
      </c>
      <c r="E1699" s="36" t="n">
        <f aca="false">IFERROR(Counts!R1699/Counts!Q1699,"")</f>
        <v>0.205882352941176</v>
      </c>
      <c r="F1699" s="36" t="n">
        <f aca="false">IFERROR((Counts!R1699+Counts!V1699+Counts!W1699)/(Counts!Q1699+Counts!V1699+Counts!W1699+Counts!X1699),"")</f>
        <v>0.289473684210526</v>
      </c>
      <c r="G1699" s="36" t="n">
        <f aca="false">IFERROR((Counts!R1699+Counts!S1699+2*Counts!T1699+3*Counts!U1699)/Counts!Q1699,"")</f>
        <v>0.235294117647059</v>
      </c>
      <c r="H1699" s="35" t="n">
        <f aca="false">IFERROR(Counts!U1699,"")</f>
        <v>0</v>
      </c>
      <c r="I1699" s="36" t="n">
        <f aca="false">IFERROR(Counts!Z1699/Counts!AA1699,"")</f>
        <v>0.248684210526316</v>
      </c>
      <c r="J1699" s="36" t="n">
        <f aca="false">IFERROR(Counts!AB1699/Counts!AA1699,"")</f>
        <v>0.196263157894737</v>
      </c>
      <c r="K1699" s="37" t="n">
        <f aca="false">IFERROR((Counts!AB1699-Counts!Z1699)/Counts!AA1699,"")</f>
        <v>-0.0524210526315789</v>
      </c>
      <c r="L1699" s="38" t="n">
        <f aca="false">IFERROR(Counts!Y1699/Counts!P1699,"")</f>
        <v>0.315789473684211</v>
      </c>
      <c r="M1699" s="38" t="n">
        <f aca="false">IFERROR(Counts!V1699/Counts!P1699,"")</f>
        <v>0.0263157894736842</v>
      </c>
      <c r="N1699" s="38" t="n">
        <f aca="false">IFERROR(Counts!AD1699/Counts!AC1699,"")</f>
        <v>0.0454545454545455</v>
      </c>
      <c r="O1699" s="38" t="n">
        <f aca="false">IFERROR(Counts!AE1699/Counts!AC1699,"")</f>
        <v>0.227272727272727</v>
      </c>
      <c r="P1699" s="39" t="n">
        <f aca="false">IFERROR(Counts!AG1699/Counts!AF1699,"")</f>
        <v>86.6090909090909</v>
      </c>
      <c r="Q1699" s="38" t="n">
        <f aca="false">IFERROR(Counts!AH1699/Counts!AC1699,"")</f>
        <v>0.181818181818182</v>
      </c>
      <c r="R1699" s="38" t="n">
        <f aca="false">IFERROR(Counts!N1699/Counts!M1699,"")</f>
        <v>0.311688311688312</v>
      </c>
      <c r="S1699" s="38" t="n">
        <f aca="false">IFERROR(Counts!K1699/Counts!J1699,"")</f>
        <v>0.602941176470588</v>
      </c>
      <c r="T1699" s="38" t="n">
        <f aca="false">IFERROR(Counts!I1699/Counts!H1699,"")</f>
        <v>0.338461538461539</v>
      </c>
      <c r="U1699" s="38" t="n">
        <f aca="false">IFERROR(1-Counts!L1699/Counts!K1699,"")</f>
        <v>0.780487804878049</v>
      </c>
      <c r="V1699" s="39" t="n">
        <f aca="false">IFERROR(Counts!AJ1699/Counts!AI1699,"")</f>
        <v>70.8333333333333</v>
      </c>
      <c r="W1699" s="38" t="n">
        <f aca="false">IFERROR(Counts!AK1699/Counts!AI1699,"")</f>
        <v>0.111111111111111</v>
      </c>
      <c r="X1699" s="40" t="n">
        <f aca="false">IFERROR(Counts!O1699,"")</f>
        <v>-2.842</v>
      </c>
      <c r="Y1699" s="36" t="n">
        <f aca="false">IFERROR(INDEX('Season Counts'!$Y$2:$Y$740,$AF1699)/INDEX('Season Counts'!$X$2:$X$740,$AF1699),"")</f>
        <v>0.305732283464567</v>
      </c>
      <c r="Z1699" s="37" t="n">
        <f aca="false">IFERROR(J1699-Y1699,"")</f>
        <v>-0.10946912556983</v>
      </c>
      <c r="AA1699" s="38" t="n">
        <f aca="false">IFERROR(INDEX('Season Counts'!$K$2:$K$740,$AF1699)/INDEX('Season Counts'!$J$2:$J$740,$AF1699),"")</f>
        <v>0.258713136729223</v>
      </c>
      <c r="AB1699" s="41" t="n">
        <f aca="false">IFERROR(R1699-AA1699,"")</f>
        <v>0.0529751749590892</v>
      </c>
      <c r="AC1699" s="39" t="n">
        <f aca="false">IFERROR(INDEX('Season Counts'!$AG$2:$AG$740,$AF1699)/INDEX('Season Counts'!$AF$2:$AF$740,$AF1699),"")</f>
        <v>70.9495429616088</v>
      </c>
      <c r="AD1699" s="40" t="n">
        <f aca="false">IFERROR(V1699-AC1699,"")</f>
        <v>-0.116209628275456</v>
      </c>
      <c r="AE1699" s="4" t="str">
        <f aca="false">IF(D1699&lt;Guide!$C$21,"Low PA",IF(TRIM(IF(ISNUMBER(AD1699),IF(N(AD1699)&lt;=-Guide!$C$24,"▼ Bat Speed  ",IF(N(AD1699)&gt;=Guide!$C$24,"▲ Bat Speed  ","")),"")&amp;IF(N(Z1699)&gt;=Guide!$C$22,"▲ Contact  ","")&amp;IF(N(Z1699)&lt;=-Guide!$C$22,"▼ Contact  ","")&amp;IF(N(AB1699)&gt;=Guide!$C$23,"▲ Chase  ","")&amp;IF(N(AB1699)&lt;=-Guide!$C$23,"▼ Chase  ",""))="","Stable",TRIM(IF(ISNUMBER(AD1699),IF(N(AD1699)&lt;=-Guide!$C$24,"▼ Bat Speed  ",IF(N(AD1699)&gt;=Guide!$C$24,"▲ Bat Speed  ","")),"")&amp;IF(N(Z1699)&gt;=Guide!$C$22,"▲ Contact  ","")&amp;IF(N(Z1699)&lt;=-Guide!$C$22,"▼ Contact  ","")&amp;IF(N(AB1699)&gt;=Guide!$C$23,"▲ Chase  ","")&amp;IF(N(AB1699)&lt;=-Guide!$C$23,"▼ Chase  ",""))))</f>
        <v>Low PA</v>
      </c>
      <c r="AF1699" s="35" t="n">
        <f aca="false">MATCH(Counts!A1699,'Season Counts'!$A$2:$A$740,0)</f>
        <v>433</v>
      </c>
    </row>
    <row r="1700" customFormat="false" ht="15" hidden="false" customHeight="false" outlineLevel="0" collapsed="false">
      <c r="A1700" s="34" t="str">
        <f aca="false">Counts!B1700</f>
        <v>MIN</v>
      </c>
      <c r="B1700" s="5" t="str">
        <f aca="false">Counts!C1700</f>
        <v>Ryan Jeffers</v>
      </c>
      <c r="C1700" s="34" t="str">
        <f aca="false">Counts!F1700</f>
        <v>Mar-Apr</v>
      </c>
      <c r="D1700" s="35" t="n">
        <f aca="false">IFERROR(Counts!P1700,"")</f>
        <v>96</v>
      </c>
      <c r="E1700" s="36" t="n">
        <f aca="false">IFERROR(Counts!R1700/Counts!Q1700,"")</f>
        <v>0.3</v>
      </c>
      <c r="F1700" s="36" t="n">
        <f aca="false">IFERROR((Counts!R1700+Counts!V1700+Counts!W1700)/(Counts!Q1700+Counts!V1700+Counts!W1700+Counts!X1700),"")</f>
        <v>0.416666666666667</v>
      </c>
      <c r="G1700" s="36" t="n">
        <f aca="false">IFERROR((Counts!R1700+Counts!S1700+2*Counts!T1700+3*Counts!U1700)/Counts!Q1700,"")</f>
        <v>0.5</v>
      </c>
      <c r="H1700" s="35" t="n">
        <f aca="false">IFERROR(Counts!U1700,"")</f>
        <v>4</v>
      </c>
      <c r="I1700" s="36" t="n">
        <f aca="false">IFERROR(Counts!Z1700/Counts!AA1700,"")</f>
        <v>0.402083333333333</v>
      </c>
      <c r="J1700" s="36" t="n">
        <f aca="false">IFERROR(Counts!AB1700/Counts!AA1700,"")</f>
        <v>0.384666666666667</v>
      </c>
      <c r="K1700" s="37" t="n">
        <f aca="false">IFERROR((Counts!AB1700-Counts!Z1700)/Counts!AA1700,"")</f>
        <v>-0.0174166666666667</v>
      </c>
      <c r="L1700" s="38" t="n">
        <f aca="false">IFERROR(Counts!Y1700/Counts!P1700,"")</f>
        <v>0.177083333333333</v>
      </c>
      <c r="M1700" s="38" t="n">
        <f aca="false">IFERROR(Counts!V1700/Counts!P1700,"")</f>
        <v>0.15625</v>
      </c>
      <c r="N1700" s="38" t="n">
        <f aca="false">IFERROR(Counts!AD1700/Counts!AC1700,"")</f>
        <v>0.142857142857143</v>
      </c>
      <c r="O1700" s="38" t="n">
        <f aca="false">IFERROR(Counts!AE1700/Counts!AC1700,"")</f>
        <v>0.412698412698413</v>
      </c>
      <c r="P1700" s="39" t="n">
        <f aca="false">IFERROR(Counts!AG1700/Counts!AF1700,"")</f>
        <v>91.252380952381</v>
      </c>
      <c r="Q1700" s="38" t="n">
        <f aca="false">IFERROR(Counts!AH1700/Counts!AC1700,"")</f>
        <v>0.349206349206349</v>
      </c>
      <c r="R1700" s="38" t="n">
        <f aca="false">IFERROR(Counts!N1700/Counts!M1700,"")</f>
        <v>0.238738738738739</v>
      </c>
      <c r="S1700" s="38" t="n">
        <f aca="false">IFERROR(Counts!K1700/Counts!J1700,"")</f>
        <v>0.582474226804124</v>
      </c>
      <c r="T1700" s="38" t="n">
        <f aca="false">IFERROR(Counts!I1700/Counts!H1700,"")</f>
        <v>0.162650602409639</v>
      </c>
      <c r="U1700" s="38" t="n">
        <f aca="false">IFERROR(1-Counts!L1700/Counts!K1700,"")</f>
        <v>0.911504424778761</v>
      </c>
      <c r="V1700" s="39" t="n">
        <f aca="false">IFERROR(Counts!AJ1700/Counts!AI1700,"")</f>
        <v>73.0693333333333</v>
      </c>
      <c r="W1700" s="38" t="n">
        <f aca="false">IFERROR(Counts!AK1700/Counts!AI1700,"")</f>
        <v>0.393333333333333</v>
      </c>
      <c r="X1700" s="40" t="n">
        <f aca="false">IFERROR(Counts!O1700,"")</f>
        <v>8.322</v>
      </c>
      <c r="Y1700" s="36" t="n">
        <f aca="false">IFERROR(INDEX('Season Counts'!$Y$2:$Y$740,$AF1700)/INDEX('Season Counts'!$X$2:$X$740,$AF1700),"")</f>
        <v>0.344457765667575</v>
      </c>
      <c r="Z1700" s="37" t="n">
        <f aca="false">IFERROR(J1700-Y1700,"")</f>
        <v>0.0402089009990917</v>
      </c>
      <c r="AA1700" s="38" t="n">
        <f aca="false">IFERROR(INDEX('Season Counts'!$K$2:$K$740,$AF1700)/INDEX('Season Counts'!$J$2:$J$740,$AF1700),"")</f>
        <v>0.262437810945274</v>
      </c>
      <c r="AB1700" s="41" t="n">
        <f aca="false">IFERROR(R1700-AA1700,"")</f>
        <v>-0.0236990722065349</v>
      </c>
      <c r="AC1700" s="39" t="n">
        <f aca="false">IFERROR(INDEX('Season Counts'!$AG$2:$AG$740,$AF1700)/INDEX('Season Counts'!$AF$2:$AF$740,$AF1700),"")</f>
        <v>73.4866544789762</v>
      </c>
      <c r="AD1700" s="40" t="n">
        <f aca="false">IFERROR(V1700-AC1700,"")</f>
        <v>-0.417321145642902</v>
      </c>
      <c r="AE1700" s="4" t="str">
        <f aca="false">IF(D1700&lt;Guide!$C$21,"Low PA",IF(TRIM(IF(ISNUMBER(AD1700),IF(N(AD1700)&lt;=-Guide!$C$24,"▼ Bat Speed  ",IF(N(AD1700)&gt;=Guide!$C$24,"▲ Bat Speed  ","")),"")&amp;IF(N(Z1700)&gt;=Guide!$C$22,"▲ Contact  ","")&amp;IF(N(Z1700)&lt;=-Guide!$C$22,"▼ Contact  ","")&amp;IF(N(AB1700)&gt;=Guide!$C$23,"▲ Chase  ","")&amp;IF(N(AB1700)&lt;=-Guide!$C$23,"▼ Chase  ",""))="","Stable",TRIM(IF(ISNUMBER(AD1700),IF(N(AD1700)&lt;=-Guide!$C$24,"▼ Bat Speed  ",IF(N(AD1700)&gt;=Guide!$C$24,"▲ Bat Speed  ","")),"")&amp;IF(N(Z1700)&gt;=Guide!$C$22,"▲ Contact  ","")&amp;IF(N(Z1700)&lt;=-Guide!$C$22,"▼ Contact  ","")&amp;IF(N(AB1700)&gt;=Guide!$C$23,"▲ Chase  ","")&amp;IF(N(AB1700)&lt;=-Guide!$C$23,"▼ Chase  ",""))))</f>
        <v>▲ Contact</v>
      </c>
      <c r="AF1700" s="35" t="n">
        <f aca="false">MATCH(Counts!A1700,'Season Counts'!$A$2:$A$740,0)</f>
        <v>434</v>
      </c>
    </row>
    <row r="1701" customFormat="false" ht="15" hidden="false" customHeight="false" outlineLevel="0" collapsed="false">
      <c r="A1701" s="34" t="str">
        <f aca="false">Counts!B1701</f>
        <v>MIN</v>
      </c>
      <c r="B1701" s="5" t="str">
        <f aca="false">Counts!C1701</f>
        <v>Ryan Jeffers</v>
      </c>
      <c r="C1701" s="34" t="str">
        <f aca="false">Counts!F1701</f>
        <v>May</v>
      </c>
      <c r="D1701" s="35" t="n">
        <f aca="false">IFERROR(Counts!P1701,"")</f>
        <v>52</v>
      </c>
      <c r="E1701" s="36" t="n">
        <f aca="false">IFERROR(Counts!R1701/Counts!Q1701,"")</f>
        <v>0.27906976744186</v>
      </c>
      <c r="F1701" s="36" t="n">
        <f aca="false">IFERROR((Counts!R1701+Counts!V1701+Counts!W1701)/(Counts!Q1701+Counts!V1701+Counts!W1701+Counts!X1701),"")</f>
        <v>0.384615384615385</v>
      </c>
      <c r="G1701" s="36" t="n">
        <f aca="false">IFERROR((Counts!R1701+Counts!S1701+2*Counts!T1701+3*Counts!U1701)/Counts!Q1701,"")</f>
        <v>0.604651162790698</v>
      </c>
      <c r="H1701" s="35" t="n">
        <f aca="false">IFERROR(Counts!U1701,"")</f>
        <v>3</v>
      </c>
      <c r="I1701" s="36" t="n">
        <f aca="false">IFERROR(Counts!Z1701/Counts!AA1701,"")</f>
        <v>0.4125</v>
      </c>
      <c r="J1701" s="36" t="n">
        <f aca="false">IFERROR(Counts!AB1701/Counts!AA1701,"")</f>
        <v>0.396365384615385</v>
      </c>
      <c r="K1701" s="37" t="n">
        <f aca="false">IFERROR((Counts!AB1701-Counts!Z1701)/Counts!AA1701,"")</f>
        <v>-0.0161346153846154</v>
      </c>
      <c r="L1701" s="38" t="n">
        <f aca="false">IFERROR(Counts!Y1701/Counts!P1701,"")</f>
        <v>0.115384615384615</v>
      </c>
      <c r="M1701" s="38" t="n">
        <f aca="false">IFERROR(Counts!V1701/Counts!P1701,"")</f>
        <v>0.153846153846154</v>
      </c>
      <c r="N1701" s="38" t="n">
        <f aca="false">IFERROR(Counts!AD1701/Counts!AC1701,"")</f>
        <v>0.184210526315789</v>
      </c>
      <c r="O1701" s="38" t="n">
        <f aca="false">IFERROR(Counts!AE1701/Counts!AC1701,"")</f>
        <v>0.473684210526316</v>
      </c>
      <c r="P1701" s="39" t="n">
        <f aca="false">IFERROR(Counts!AG1701/Counts!AF1701,"")</f>
        <v>91.15</v>
      </c>
      <c r="Q1701" s="38" t="n">
        <f aca="false">IFERROR(Counts!AH1701/Counts!AC1701,"")</f>
        <v>0.421052631578947</v>
      </c>
      <c r="R1701" s="38" t="n">
        <f aca="false">IFERROR(Counts!N1701/Counts!M1701,"")</f>
        <v>0.222222222222222</v>
      </c>
      <c r="S1701" s="38" t="n">
        <f aca="false">IFERROR(Counts!K1701/Counts!J1701,"")</f>
        <v>0.515151515151515</v>
      </c>
      <c r="T1701" s="38" t="n">
        <f aca="false">IFERROR(Counts!I1701/Counts!H1701,"")</f>
        <v>0.103896103896104</v>
      </c>
      <c r="U1701" s="38" t="n">
        <f aca="false">IFERROR(1-Counts!L1701/Counts!K1701,"")</f>
        <v>0.96078431372549</v>
      </c>
      <c r="V1701" s="39" t="n">
        <f aca="false">IFERROR(Counts!AJ1701/Counts!AI1701,"")</f>
        <v>73.55</v>
      </c>
      <c r="W1701" s="38" t="n">
        <f aca="false">IFERROR(Counts!AK1701/Counts!AI1701,"")</f>
        <v>0.428571428571429</v>
      </c>
      <c r="X1701" s="40" t="n">
        <f aca="false">IFERROR(Counts!O1701,"")</f>
        <v>3.866</v>
      </c>
      <c r="Y1701" s="36" t="n">
        <f aca="false">IFERROR(INDEX('Season Counts'!$Y$2:$Y$740,$AF1701)/INDEX('Season Counts'!$X$2:$X$740,$AF1701),"")</f>
        <v>0.344457765667575</v>
      </c>
      <c r="Z1701" s="37" t="n">
        <f aca="false">IFERROR(J1701-Y1701,"")</f>
        <v>0.0519076189478097</v>
      </c>
      <c r="AA1701" s="38" t="n">
        <f aca="false">IFERROR(INDEX('Season Counts'!$K$2:$K$740,$AF1701)/INDEX('Season Counts'!$J$2:$J$740,$AF1701),"")</f>
        <v>0.262437810945274</v>
      </c>
      <c r="AB1701" s="41" t="n">
        <f aca="false">IFERROR(R1701-AA1701,"")</f>
        <v>-0.0402155887230514</v>
      </c>
      <c r="AC1701" s="39" t="n">
        <f aca="false">IFERROR(INDEX('Season Counts'!$AG$2:$AG$740,$AF1701)/INDEX('Season Counts'!$AF$2:$AF$740,$AF1701),"")</f>
        <v>73.4866544789762</v>
      </c>
      <c r="AD1701" s="40" t="n">
        <f aca="false">IFERROR(V1701-AC1701,"")</f>
        <v>0.0633455210237628</v>
      </c>
      <c r="AE1701" s="4" t="str">
        <f aca="false">IF(D1701&lt;Guide!$C$21,"Low PA",IF(TRIM(IF(ISNUMBER(AD1701),IF(N(AD1701)&lt;=-Guide!$C$24,"▼ Bat Speed  ",IF(N(AD1701)&gt;=Guide!$C$24,"▲ Bat Speed  ","")),"")&amp;IF(N(Z1701)&gt;=Guide!$C$22,"▲ Contact  ","")&amp;IF(N(Z1701)&lt;=-Guide!$C$22,"▼ Contact  ","")&amp;IF(N(AB1701)&gt;=Guide!$C$23,"▲ Chase  ","")&amp;IF(N(AB1701)&lt;=-Guide!$C$23,"▼ Chase  ",""))="","Stable",TRIM(IF(ISNUMBER(AD1701),IF(N(AD1701)&lt;=-Guide!$C$24,"▼ Bat Speed  ",IF(N(AD1701)&gt;=Guide!$C$24,"▲ Bat Speed  ","")),"")&amp;IF(N(Z1701)&gt;=Guide!$C$22,"▲ Contact  ","")&amp;IF(N(Z1701)&lt;=-Guide!$C$22,"▼ Contact  ","")&amp;IF(N(AB1701)&gt;=Guide!$C$23,"▲ Chase  ","")&amp;IF(N(AB1701)&lt;=-Guide!$C$23,"▼ Chase  ",""))))</f>
        <v>▲ Contact ▼ Chase</v>
      </c>
      <c r="AF1701" s="35" t="n">
        <f aca="false">MATCH(Counts!A1701,'Season Counts'!$A$2:$A$740,0)</f>
        <v>434</v>
      </c>
    </row>
    <row r="1702" customFormat="false" ht="15" hidden="false" customHeight="false" outlineLevel="0" collapsed="false">
      <c r="A1702" s="34" t="str">
        <f aca="false">Counts!B1702</f>
        <v>MIN</v>
      </c>
      <c r="B1702" s="5" t="str">
        <f aca="false">Counts!C1702</f>
        <v>Ryan Jeffers</v>
      </c>
      <c r="C1702" s="34" t="str">
        <f aca="false">Counts!F1702</f>
        <v>Jul</v>
      </c>
      <c r="D1702" s="35" t="n">
        <f aca="false">IFERROR(Counts!P1702,"")</f>
        <v>50</v>
      </c>
      <c r="E1702" s="36" t="n">
        <f aca="false">IFERROR(Counts!R1702/Counts!Q1702,"")</f>
        <v>0.288888888888889</v>
      </c>
      <c r="F1702" s="36" t="n">
        <f aca="false">IFERROR((Counts!R1702+Counts!V1702+Counts!W1702)/(Counts!Q1702+Counts!V1702+Counts!W1702+Counts!X1702),"")</f>
        <v>0.36</v>
      </c>
      <c r="G1702" s="36" t="n">
        <f aca="false">IFERROR((Counts!R1702+Counts!S1702+2*Counts!T1702+3*Counts!U1702)/Counts!Q1702,"")</f>
        <v>0.533333333333333</v>
      </c>
      <c r="H1702" s="35" t="n">
        <f aca="false">IFERROR(Counts!U1702,"")</f>
        <v>3</v>
      </c>
      <c r="I1702" s="36" t="n">
        <f aca="false">IFERROR(Counts!Z1702/Counts!AA1702,"")</f>
        <v>0.384</v>
      </c>
      <c r="J1702" s="36" t="n">
        <f aca="false">IFERROR(Counts!AB1702/Counts!AA1702,"")</f>
        <v>0.32448</v>
      </c>
      <c r="K1702" s="37" t="n">
        <f aca="false">IFERROR((Counts!AB1702-Counts!Z1702)/Counts!AA1702,"")</f>
        <v>-0.05952</v>
      </c>
      <c r="L1702" s="38" t="n">
        <f aca="false">IFERROR(Counts!Y1702/Counts!P1702,"")</f>
        <v>0.18</v>
      </c>
      <c r="M1702" s="38" t="n">
        <f aca="false">IFERROR(Counts!V1702/Counts!P1702,"")</f>
        <v>0.08</v>
      </c>
      <c r="N1702" s="38" t="n">
        <f aca="false">IFERROR(Counts!AD1702/Counts!AC1702,"")</f>
        <v>0.0277777777777778</v>
      </c>
      <c r="O1702" s="38" t="n">
        <f aca="false">IFERROR(Counts!AE1702/Counts!AC1702,"")</f>
        <v>0.333333333333333</v>
      </c>
      <c r="P1702" s="39" t="n">
        <f aca="false">IFERROR(Counts!AG1702/Counts!AF1702,"")</f>
        <v>85.1472222222222</v>
      </c>
      <c r="Q1702" s="38" t="n">
        <f aca="false">IFERROR(Counts!AH1702/Counts!AC1702,"")</f>
        <v>0.388888888888889</v>
      </c>
      <c r="R1702" s="38" t="n">
        <f aca="false">IFERROR(Counts!N1702/Counts!M1702,"")</f>
        <v>0.27027027027027</v>
      </c>
      <c r="S1702" s="38" t="n">
        <f aca="false">IFERROR(Counts!K1702/Counts!J1702,"")</f>
        <v>0.568627450980392</v>
      </c>
      <c r="T1702" s="38" t="n">
        <f aca="false">IFERROR(Counts!I1702/Counts!H1702,"")</f>
        <v>0.181818181818182</v>
      </c>
      <c r="U1702" s="38" t="n">
        <f aca="false">IFERROR(1-Counts!L1702/Counts!K1702,"")</f>
        <v>0.879310344827586</v>
      </c>
      <c r="V1702" s="39" t="n">
        <f aca="false">IFERROR(Counts!AJ1702/Counts!AI1702,"")</f>
        <v>73.1561643835617</v>
      </c>
      <c r="W1702" s="38" t="n">
        <f aca="false">IFERROR(Counts!AK1702/Counts!AI1702,"")</f>
        <v>0.356164383561644</v>
      </c>
      <c r="X1702" s="40" t="n">
        <f aca="false">IFERROR(Counts!O1702,"")</f>
        <v>3.005</v>
      </c>
      <c r="Y1702" s="36" t="n">
        <f aca="false">IFERROR(INDEX('Season Counts'!$Y$2:$Y$740,$AF1702)/INDEX('Season Counts'!$X$2:$X$740,$AF1702),"")</f>
        <v>0.344457765667575</v>
      </c>
      <c r="Z1702" s="37" t="n">
        <f aca="false">IFERROR(J1702-Y1702,"")</f>
        <v>-0.0199777656675749</v>
      </c>
      <c r="AA1702" s="38" t="n">
        <f aca="false">IFERROR(INDEX('Season Counts'!$K$2:$K$740,$AF1702)/INDEX('Season Counts'!$J$2:$J$740,$AF1702),"")</f>
        <v>0.262437810945274</v>
      </c>
      <c r="AB1702" s="41" t="n">
        <f aca="false">IFERROR(R1702-AA1702,"")</f>
        <v>0.00783245932499666</v>
      </c>
      <c r="AC1702" s="39" t="n">
        <f aca="false">IFERROR(INDEX('Season Counts'!$AG$2:$AG$740,$AF1702)/INDEX('Season Counts'!$AF$2:$AF$740,$AF1702),"")</f>
        <v>73.4866544789762</v>
      </c>
      <c r="AD1702" s="40" t="n">
        <f aca="false">IFERROR(V1702-AC1702,"")</f>
        <v>-0.330490095414589</v>
      </c>
      <c r="AE1702" s="4" t="str">
        <f aca="false">IF(D1702&lt;Guide!$C$21,"Low PA",IF(TRIM(IF(ISNUMBER(AD1702),IF(N(AD1702)&lt;=-Guide!$C$24,"▼ Bat Speed  ",IF(N(AD1702)&gt;=Guide!$C$24,"▲ Bat Speed  ","")),"")&amp;IF(N(Z1702)&gt;=Guide!$C$22,"▲ Contact  ","")&amp;IF(N(Z1702)&lt;=-Guide!$C$22,"▼ Contact  ","")&amp;IF(N(AB1702)&gt;=Guide!$C$23,"▲ Chase  ","")&amp;IF(N(AB1702)&lt;=-Guide!$C$23,"▼ Chase  ",""))="","Stable",TRIM(IF(ISNUMBER(AD1702),IF(N(AD1702)&lt;=-Guide!$C$24,"▼ Bat Speed  ",IF(N(AD1702)&gt;=Guide!$C$24,"▲ Bat Speed  ","")),"")&amp;IF(N(Z1702)&gt;=Guide!$C$22,"▲ Contact  ","")&amp;IF(N(Z1702)&lt;=-Guide!$C$22,"▼ Contact  ","")&amp;IF(N(AB1702)&gt;=Guide!$C$23,"▲ Chase  ","")&amp;IF(N(AB1702)&lt;=-Guide!$C$23,"▼ Chase  ",""))))</f>
        <v>Stable</v>
      </c>
      <c r="AF1702" s="35" t="n">
        <f aca="false">MATCH(Counts!A1702,'Season Counts'!$A$2:$A$740,0)</f>
        <v>434</v>
      </c>
    </row>
    <row r="1703" customFormat="false" ht="15" hidden="false" customHeight="false" outlineLevel="0" collapsed="false">
      <c r="A1703" s="34" t="str">
        <f aca="false">Counts!B1703</f>
        <v>MIN</v>
      </c>
      <c r="B1703" s="5" t="str">
        <f aca="false">Counts!C1703</f>
        <v>Ryan Jeffers</v>
      </c>
      <c r="C1703" s="34" t="str">
        <f aca="false">Counts!F1703</f>
        <v>Aug</v>
      </c>
      <c r="D1703" s="35" t="n">
        <f aca="false">IFERROR(Counts!P1703,"")</f>
        <v>98</v>
      </c>
      <c r="E1703" s="36" t="n">
        <f aca="false">IFERROR(Counts!R1703/Counts!Q1703,"")</f>
        <v>0.238095238095238</v>
      </c>
      <c r="F1703" s="36" t="n">
        <f aca="false">IFERROR((Counts!R1703+Counts!V1703+Counts!W1703)/(Counts!Q1703+Counts!V1703+Counts!W1703+Counts!X1703),"")</f>
        <v>0.346938775510204</v>
      </c>
      <c r="G1703" s="36" t="n">
        <f aca="false">IFERROR((Counts!R1703+Counts!S1703+2*Counts!T1703+3*Counts!U1703)/Counts!Q1703,"")</f>
        <v>0.392857142857143</v>
      </c>
      <c r="H1703" s="35" t="n">
        <f aca="false">IFERROR(Counts!U1703,"")</f>
        <v>2</v>
      </c>
      <c r="I1703" s="36" t="n">
        <f aca="false">IFERROR(Counts!Z1703/Counts!AA1703,"")</f>
        <v>0.327319587628866</v>
      </c>
      <c r="J1703" s="36" t="n">
        <f aca="false">IFERROR(Counts!AB1703/Counts!AA1703,"")</f>
        <v>0.324216494845361</v>
      </c>
      <c r="K1703" s="37" t="n">
        <f aca="false">IFERROR((Counts!AB1703-Counts!Z1703)/Counts!AA1703,"")</f>
        <v>-0.00310309278350514</v>
      </c>
      <c r="L1703" s="38" t="n">
        <f aca="false">IFERROR(Counts!Y1703/Counts!P1703,"")</f>
        <v>0.173469387755102</v>
      </c>
      <c r="M1703" s="38" t="n">
        <f aca="false">IFERROR(Counts!V1703/Counts!P1703,"")</f>
        <v>0.142857142857143</v>
      </c>
      <c r="N1703" s="38" t="n">
        <f aca="false">IFERROR(Counts!AD1703/Counts!AC1703,"")</f>
        <v>0.0895522388059701</v>
      </c>
      <c r="O1703" s="38" t="n">
        <f aca="false">IFERROR(Counts!AE1703/Counts!AC1703,"")</f>
        <v>0.388059701492537</v>
      </c>
      <c r="P1703" s="39" t="n">
        <f aca="false">IFERROR(Counts!AG1703/Counts!AF1703,"")</f>
        <v>86.4910447761194</v>
      </c>
      <c r="Q1703" s="38" t="n">
        <f aca="false">IFERROR(Counts!AH1703/Counts!AC1703,"")</f>
        <v>0.283582089552239</v>
      </c>
      <c r="R1703" s="38" t="n">
        <f aca="false">IFERROR(Counts!N1703/Counts!M1703,"")</f>
        <v>0.264423076923077</v>
      </c>
      <c r="S1703" s="38" t="n">
        <f aca="false">IFERROR(Counts!K1703/Counts!J1703,"")</f>
        <v>0.578680203045685</v>
      </c>
      <c r="T1703" s="38" t="n">
        <f aca="false">IFERROR(Counts!I1703/Counts!H1703,"")</f>
        <v>0.124260355029586</v>
      </c>
      <c r="U1703" s="38" t="n">
        <f aca="false">IFERROR(1-Counts!L1703/Counts!K1703,"")</f>
        <v>0.929824561403509</v>
      </c>
      <c r="V1703" s="39" t="n">
        <f aca="false">IFERROR(Counts!AJ1703/Counts!AI1703,"")</f>
        <v>73.813422818792</v>
      </c>
      <c r="W1703" s="38" t="n">
        <f aca="false">IFERROR(Counts!AK1703/Counts!AI1703,"")</f>
        <v>0.449664429530201</v>
      </c>
      <c r="X1703" s="40" t="n">
        <f aca="false">IFERROR(Counts!O1703,"")</f>
        <v>-1.386</v>
      </c>
      <c r="Y1703" s="36" t="n">
        <f aca="false">IFERROR(INDEX('Season Counts'!$Y$2:$Y$740,$AF1703)/INDEX('Season Counts'!$X$2:$X$740,$AF1703),"")</f>
        <v>0.344457765667575</v>
      </c>
      <c r="Z1703" s="37" t="n">
        <f aca="false">IFERROR(J1703-Y1703,"")</f>
        <v>-0.0202412708222141</v>
      </c>
      <c r="AA1703" s="38" t="n">
        <f aca="false">IFERROR(INDEX('Season Counts'!$K$2:$K$740,$AF1703)/INDEX('Season Counts'!$J$2:$J$740,$AF1703),"")</f>
        <v>0.262437810945274</v>
      </c>
      <c r="AB1703" s="41" t="n">
        <f aca="false">IFERROR(R1703-AA1703,"")</f>
        <v>0.0019852659778033</v>
      </c>
      <c r="AC1703" s="39" t="n">
        <f aca="false">IFERROR(INDEX('Season Counts'!$AG$2:$AG$740,$AF1703)/INDEX('Season Counts'!$AF$2:$AF$740,$AF1703),"")</f>
        <v>73.4866544789762</v>
      </c>
      <c r="AD1703" s="40" t="n">
        <f aca="false">IFERROR(V1703-AC1703,"")</f>
        <v>0.326768339815715</v>
      </c>
      <c r="AE1703" s="4" t="str">
        <f aca="false">IF(D1703&lt;Guide!$C$21,"Low PA",IF(TRIM(IF(ISNUMBER(AD1703),IF(N(AD1703)&lt;=-Guide!$C$24,"▼ Bat Speed  ",IF(N(AD1703)&gt;=Guide!$C$24,"▲ Bat Speed  ","")),"")&amp;IF(N(Z1703)&gt;=Guide!$C$22,"▲ Contact  ","")&amp;IF(N(Z1703)&lt;=-Guide!$C$22,"▼ Contact  ","")&amp;IF(N(AB1703)&gt;=Guide!$C$23,"▲ Chase  ","")&amp;IF(N(AB1703)&lt;=-Guide!$C$23,"▼ Chase  ",""))="","Stable",TRIM(IF(ISNUMBER(AD1703),IF(N(AD1703)&lt;=-Guide!$C$24,"▼ Bat Speed  ",IF(N(AD1703)&gt;=Guide!$C$24,"▲ Bat Speed  ","")),"")&amp;IF(N(Z1703)&gt;=Guide!$C$22,"▲ Contact  ","")&amp;IF(N(Z1703)&lt;=-Guide!$C$22,"▼ Contact  ","")&amp;IF(N(AB1703)&gt;=Guide!$C$23,"▲ Chase  ","")&amp;IF(N(AB1703)&lt;=-Guide!$C$23,"▼ Chase  ",""))))</f>
        <v>Stable</v>
      </c>
      <c r="AF1703" s="35" t="n">
        <f aca="false">MATCH(Counts!A1703,'Season Counts'!$A$2:$A$740,0)</f>
        <v>434</v>
      </c>
    </row>
    <row r="1704" customFormat="false" ht="15" hidden="false" customHeight="false" outlineLevel="0" collapsed="false">
      <c r="A1704" s="34" t="str">
        <f aca="false">Counts!B1704</f>
        <v>MIN</v>
      </c>
      <c r="B1704" s="5" t="str">
        <f aca="false">Counts!C1704</f>
        <v>Ryan Jeffers</v>
      </c>
      <c r="C1704" s="34" t="str">
        <f aca="false">Counts!F1704</f>
        <v>Sep</v>
      </c>
      <c r="D1704" s="35" t="n">
        <f aca="false">IFERROR(Counts!P1704,"")</f>
        <v>73</v>
      </c>
      <c r="E1704" s="36" t="n">
        <f aca="false">IFERROR(Counts!R1704/Counts!Q1704,"")</f>
        <v>0.181818181818182</v>
      </c>
      <c r="F1704" s="36" t="n">
        <f aca="false">IFERROR((Counts!R1704+Counts!V1704+Counts!W1704)/(Counts!Q1704+Counts!V1704+Counts!W1704+Counts!X1704),"")</f>
        <v>0.246575342465753</v>
      </c>
      <c r="G1704" s="36" t="n">
        <f aca="false">IFERROR((Counts!R1704+Counts!S1704+2*Counts!T1704+3*Counts!U1704)/Counts!Q1704,"")</f>
        <v>0.348484848484849</v>
      </c>
      <c r="H1704" s="35" t="n">
        <f aca="false">IFERROR(Counts!U1704,"")</f>
        <v>2</v>
      </c>
      <c r="I1704" s="36" t="n">
        <f aca="false">IFERROR(Counts!Z1704/Counts!AA1704,"")</f>
        <v>0.253472222222222</v>
      </c>
      <c r="J1704" s="36" t="n">
        <f aca="false">IFERROR(Counts!AB1704/Counts!AA1704,"")</f>
        <v>0.2945</v>
      </c>
      <c r="K1704" s="37" t="n">
        <f aca="false">IFERROR((Counts!AB1704-Counts!Z1704)/Counts!AA1704,"")</f>
        <v>0.0410277777777778</v>
      </c>
      <c r="L1704" s="38" t="n">
        <f aca="false">IFERROR(Counts!Y1704/Counts!P1704,"")</f>
        <v>0.232876712328767</v>
      </c>
      <c r="M1704" s="38" t="n">
        <f aca="false">IFERROR(Counts!V1704/Counts!P1704,"")</f>
        <v>0.0684931506849315</v>
      </c>
      <c r="N1704" s="38" t="n">
        <f aca="false">IFERROR(Counts!AD1704/Counts!AC1704,"")</f>
        <v>0.06</v>
      </c>
      <c r="O1704" s="38" t="n">
        <f aca="false">IFERROR(Counts!AE1704/Counts!AC1704,"")</f>
        <v>0.44</v>
      </c>
      <c r="P1704" s="39" t="n">
        <f aca="false">IFERROR(Counts!AG1704/Counts!AF1704,"")</f>
        <v>88.628</v>
      </c>
      <c r="Q1704" s="38" t="n">
        <f aca="false">IFERROR(Counts!AH1704/Counts!AC1704,"")</f>
        <v>0.4</v>
      </c>
      <c r="R1704" s="38" t="n">
        <f aca="false">IFERROR(Counts!N1704/Counts!M1704,"")</f>
        <v>0.321917808219178</v>
      </c>
      <c r="S1704" s="38" t="n">
        <f aca="false">IFERROR(Counts!K1704/Counts!J1704,"")</f>
        <v>0.542635658914729</v>
      </c>
      <c r="T1704" s="38" t="n">
        <f aca="false">IFERROR(Counts!I1704/Counts!H1704,"")</f>
        <v>0.196581196581197</v>
      </c>
      <c r="U1704" s="38" t="n">
        <f aca="false">IFERROR(1-Counts!L1704/Counts!K1704,"")</f>
        <v>0.857142857142857</v>
      </c>
      <c r="V1704" s="39" t="n">
        <f aca="false">IFERROR(Counts!AJ1704/Counts!AI1704,"")</f>
        <v>73.8066666666667</v>
      </c>
      <c r="W1704" s="38" t="n">
        <f aca="false">IFERROR(Counts!AK1704/Counts!AI1704,"")</f>
        <v>0.419047619047619</v>
      </c>
      <c r="X1704" s="40" t="n">
        <f aca="false">IFERROR(Counts!O1704,"")</f>
        <v>-3.539</v>
      </c>
      <c r="Y1704" s="36" t="n">
        <f aca="false">IFERROR(INDEX('Season Counts'!$Y$2:$Y$740,$AF1704)/INDEX('Season Counts'!$X$2:$X$740,$AF1704),"")</f>
        <v>0.344457765667575</v>
      </c>
      <c r="Z1704" s="37" t="n">
        <f aca="false">IFERROR(J1704-Y1704,"")</f>
        <v>-0.0499577656675749</v>
      </c>
      <c r="AA1704" s="38" t="n">
        <f aca="false">IFERROR(INDEX('Season Counts'!$K$2:$K$740,$AF1704)/INDEX('Season Counts'!$J$2:$J$740,$AF1704),"")</f>
        <v>0.262437810945274</v>
      </c>
      <c r="AB1704" s="41" t="n">
        <f aca="false">IFERROR(R1704-AA1704,"")</f>
        <v>0.0594799972739045</v>
      </c>
      <c r="AC1704" s="39" t="n">
        <f aca="false">IFERROR(INDEX('Season Counts'!$AG$2:$AG$740,$AF1704)/INDEX('Season Counts'!$AF$2:$AF$740,$AF1704),"")</f>
        <v>73.4866544789762</v>
      </c>
      <c r="AD1704" s="40" t="n">
        <f aca="false">IFERROR(V1704-AC1704,"")</f>
        <v>0.320012187690438</v>
      </c>
      <c r="AE1704" s="4" t="str">
        <f aca="false">IF(D1704&lt;Guide!$C$21,"Low PA",IF(TRIM(IF(ISNUMBER(AD1704),IF(N(AD1704)&lt;=-Guide!$C$24,"▼ Bat Speed  ",IF(N(AD1704)&gt;=Guide!$C$24,"▲ Bat Speed  ","")),"")&amp;IF(N(Z1704)&gt;=Guide!$C$22,"▲ Contact  ","")&amp;IF(N(Z1704)&lt;=-Guide!$C$22,"▼ Contact  ","")&amp;IF(N(AB1704)&gt;=Guide!$C$23,"▲ Chase  ","")&amp;IF(N(AB1704)&lt;=-Guide!$C$23,"▼ Chase  ",""))="","Stable",TRIM(IF(ISNUMBER(AD1704),IF(N(AD1704)&lt;=-Guide!$C$24,"▼ Bat Speed  ",IF(N(AD1704)&gt;=Guide!$C$24,"▲ Bat Speed  ","")),"")&amp;IF(N(Z1704)&gt;=Guide!$C$22,"▲ Contact  ","")&amp;IF(N(Z1704)&lt;=-Guide!$C$22,"▼ Contact  ","")&amp;IF(N(AB1704)&gt;=Guide!$C$23,"▲ Chase  ","")&amp;IF(N(AB1704)&lt;=-Guide!$C$23,"▼ Chase  ",""))))</f>
        <v>▼ Contact ▲ Chase</v>
      </c>
      <c r="AF1704" s="35" t="n">
        <f aca="false">MATCH(Counts!A1704,'Season Counts'!$A$2:$A$740,0)</f>
        <v>434</v>
      </c>
    </row>
    <row r="1705" customFormat="false" ht="15" hidden="false" customHeight="false" outlineLevel="0" collapsed="false">
      <c r="A1705" s="34" t="str">
        <f aca="false">Counts!B1705</f>
        <v>MIN</v>
      </c>
      <c r="B1705" s="5" t="str">
        <f aca="false">Counts!C1705</f>
        <v>Austin Martin</v>
      </c>
      <c r="C1705" s="34" t="str">
        <f aca="false">Counts!F1705</f>
        <v>Mar-Apr</v>
      </c>
      <c r="D1705" s="35" t="n">
        <f aca="false">IFERROR(Counts!P1705,"")</f>
        <v>86</v>
      </c>
      <c r="E1705" s="36" t="n">
        <f aca="false">IFERROR(Counts!R1705/Counts!Q1705,"")</f>
        <v>0.3125</v>
      </c>
      <c r="F1705" s="36" t="n">
        <f aca="false">IFERROR((Counts!R1705+Counts!V1705+Counts!W1705)/(Counts!Q1705+Counts!V1705+Counts!W1705+Counts!X1705),"")</f>
        <v>0.476744186046512</v>
      </c>
      <c r="G1705" s="36" t="n">
        <f aca="false">IFERROR((Counts!R1705+Counts!S1705+2*Counts!T1705+3*Counts!U1705)/Counts!Q1705,"")</f>
        <v>0.421875</v>
      </c>
      <c r="H1705" s="35" t="n">
        <f aca="false">IFERROR(Counts!U1705,"")</f>
        <v>1</v>
      </c>
      <c r="I1705" s="36" t="n">
        <f aca="false">IFERROR(Counts!Z1705/Counts!AA1705,"")</f>
        <v>0.409302325581395</v>
      </c>
      <c r="J1705" s="36" t="n">
        <f aca="false">IFERROR(Counts!AB1705/Counts!AA1705,"")</f>
        <v>0.379116279069767</v>
      </c>
      <c r="K1705" s="37" t="n">
        <f aca="false">IFERROR((Counts!AB1705-Counts!Z1705)/Counts!AA1705,"")</f>
        <v>-0.030186046511628</v>
      </c>
      <c r="L1705" s="38" t="n">
        <f aca="false">IFERROR(Counts!Y1705/Counts!P1705,"")</f>
        <v>0.151162790697674</v>
      </c>
      <c r="M1705" s="38" t="n">
        <f aca="false">IFERROR(Counts!V1705/Counts!P1705,"")</f>
        <v>0.22093023255814</v>
      </c>
      <c r="N1705" s="38" t="n">
        <f aca="false">IFERROR(Counts!AD1705/Counts!AC1705,"")</f>
        <v>0.0384615384615385</v>
      </c>
      <c r="O1705" s="38" t="n">
        <f aca="false">IFERROR(Counts!AE1705/Counts!AC1705,"")</f>
        <v>0.365384615384615</v>
      </c>
      <c r="P1705" s="39" t="n">
        <f aca="false">IFERROR(Counts!AG1705/Counts!AF1705,"")</f>
        <v>86.15</v>
      </c>
      <c r="Q1705" s="38" t="n">
        <f aca="false">IFERROR(Counts!AH1705/Counts!AC1705,"")</f>
        <v>0.326923076923077</v>
      </c>
      <c r="R1705" s="38" t="n">
        <f aca="false">IFERROR(Counts!N1705/Counts!M1705,"")</f>
        <v>0.124401913875598</v>
      </c>
      <c r="S1705" s="38" t="n">
        <f aca="false">IFERROR(Counts!K1705/Counts!J1705,"")</f>
        <v>0.573099415204678</v>
      </c>
      <c r="T1705" s="38" t="n">
        <f aca="false">IFERROR(Counts!I1705/Counts!H1705,"")</f>
        <v>0.137096774193548</v>
      </c>
      <c r="U1705" s="38" t="n">
        <f aca="false">IFERROR(1-Counts!L1705/Counts!K1705,"")</f>
        <v>0.938775510204082</v>
      </c>
      <c r="V1705" s="39" t="n">
        <f aca="false">IFERROR(Counts!AJ1705/Counts!AI1705,"")</f>
        <v>68.3542056074766</v>
      </c>
      <c r="W1705" s="38" t="n">
        <f aca="false">IFERROR(Counts!AK1705/Counts!AI1705,"")</f>
        <v>0.0186915887850467</v>
      </c>
      <c r="X1705" s="40" t="n">
        <f aca="false">IFERROR(Counts!O1705,"")</f>
        <v>7.248</v>
      </c>
      <c r="Y1705" s="36" t="n">
        <f aca="false">IFERROR(INDEX('Season Counts'!$Y$2:$Y$740,$AF1705)/INDEX('Season Counts'!$X$2:$X$740,$AF1705),"")</f>
        <v>0.303083798882682</v>
      </c>
      <c r="Z1705" s="37" t="n">
        <f aca="false">IFERROR(J1705-Y1705,"")</f>
        <v>0.0760324801870859</v>
      </c>
      <c r="AA1705" s="38" t="n">
        <f aca="false">IFERROR(INDEX('Season Counts'!$K$2:$K$740,$AF1705)/INDEX('Season Counts'!$J$2:$J$740,$AF1705),"")</f>
        <v>0.180141843971631</v>
      </c>
      <c r="AB1705" s="41" t="n">
        <f aca="false">IFERROR(R1705-AA1705,"")</f>
        <v>-0.0557399300960331</v>
      </c>
      <c r="AC1705" s="39" t="n">
        <f aca="false">IFERROR(INDEX('Season Counts'!$AG$2:$AG$740,$AF1705)/INDEX('Season Counts'!$AF$2:$AF$740,$AF1705),"")</f>
        <v>69.0849173553719</v>
      </c>
      <c r="AD1705" s="40" t="n">
        <f aca="false">IFERROR(V1705-AC1705,"")</f>
        <v>-0.730711747895271</v>
      </c>
      <c r="AE1705" s="4" t="str">
        <f aca="false">IF(D1705&lt;Guide!$C$21,"Low PA",IF(TRIM(IF(ISNUMBER(AD1705),IF(N(AD1705)&lt;=-Guide!$C$24,"▼ Bat Speed  ",IF(N(AD1705)&gt;=Guide!$C$24,"▲ Bat Speed  ","")),"")&amp;IF(N(Z1705)&gt;=Guide!$C$22,"▲ Contact  ","")&amp;IF(N(Z1705)&lt;=-Guide!$C$22,"▼ Contact  ","")&amp;IF(N(AB1705)&gt;=Guide!$C$23,"▲ Chase  ","")&amp;IF(N(AB1705)&lt;=-Guide!$C$23,"▼ Chase  ",""))="","Stable",TRIM(IF(ISNUMBER(AD1705),IF(N(AD1705)&lt;=-Guide!$C$24,"▼ Bat Speed  ",IF(N(AD1705)&gt;=Guide!$C$24,"▲ Bat Speed  ","")),"")&amp;IF(N(Z1705)&gt;=Guide!$C$22,"▲ Contact  ","")&amp;IF(N(Z1705)&lt;=-Guide!$C$22,"▼ Contact  ","")&amp;IF(N(AB1705)&gt;=Guide!$C$23,"▲ Chase  ","")&amp;IF(N(AB1705)&lt;=-Guide!$C$23,"▼ Chase  ",""))))</f>
        <v>▲ Contact ▼ Chase</v>
      </c>
      <c r="AF1705" s="35" t="n">
        <f aca="false">MATCH(Counts!A1705,'Season Counts'!$A$2:$A$740,0)</f>
        <v>435</v>
      </c>
    </row>
    <row r="1706" customFormat="false" ht="15" hidden="false" customHeight="false" outlineLevel="0" collapsed="false">
      <c r="A1706" s="34" t="str">
        <f aca="false">Counts!B1706</f>
        <v>MIN</v>
      </c>
      <c r="B1706" s="5" t="str">
        <f aca="false">Counts!C1706</f>
        <v>Austin Martin</v>
      </c>
      <c r="C1706" s="34" t="str">
        <f aca="false">Counts!F1706</f>
        <v>May</v>
      </c>
      <c r="D1706" s="35" t="n">
        <f aca="false">IFERROR(Counts!P1706,"")</f>
        <v>102</v>
      </c>
      <c r="E1706" s="36" t="n">
        <f aca="false">IFERROR(Counts!R1706/Counts!Q1706,"")</f>
        <v>0.229166666666667</v>
      </c>
      <c r="F1706" s="36" t="n">
        <f aca="false">IFERROR((Counts!R1706+Counts!V1706+Counts!W1706)/(Counts!Q1706+Counts!V1706+Counts!W1706+Counts!X1706),"")</f>
        <v>0.274509803921569</v>
      </c>
      <c r="G1706" s="36" t="n">
        <f aca="false">IFERROR((Counts!R1706+Counts!S1706+2*Counts!T1706+3*Counts!U1706)/Counts!Q1706,"")</f>
        <v>0.3125</v>
      </c>
      <c r="H1706" s="35" t="n">
        <f aca="false">IFERROR(Counts!U1706,"")</f>
        <v>1</v>
      </c>
      <c r="I1706" s="36" t="n">
        <f aca="false">IFERROR(Counts!Z1706/Counts!AA1706,"")</f>
        <v>0.263235294117647</v>
      </c>
      <c r="J1706" s="36" t="n">
        <f aca="false">IFERROR(Counts!AB1706/Counts!AA1706,"")</f>
        <v>0.274843137254902</v>
      </c>
      <c r="K1706" s="37" t="n">
        <f aca="false">IFERROR((Counts!AB1706-Counts!Z1706)/Counts!AA1706,"")</f>
        <v>0.0116078431372549</v>
      </c>
      <c r="L1706" s="38" t="n">
        <f aca="false">IFERROR(Counts!Y1706/Counts!P1706,"")</f>
        <v>0.166666666666667</v>
      </c>
      <c r="M1706" s="38" t="n">
        <f aca="false">IFERROR(Counts!V1706/Counts!P1706,"")</f>
        <v>0.0490196078431373</v>
      </c>
      <c r="N1706" s="38" t="n">
        <f aca="false">IFERROR(Counts!AD1706/Counts!AC1706,"")</f>
        <v>0.0253164556962025</v>
      </c>
      <c r="O1706" s="38" t="n">
        <f aca="false">IFERROR(Counts!AE1706/Counts!AC1706,"")</f>
        <v>0.265822784810127</v>
      </c>
      <c r="P1706" s="39" t="n">
        <f aca="false">IFERROR(Counts!AG1706/Counts!AF1706,"")</f>
        <v>86.1962025316456</v>
      </c>
      <c r="Q1706" s="38" t="n">
        <f aca="false">IFERROR(Counts!AH1706/Counts!AC1706,"")</f>
        <v>0.367088607594937</v>
      </c>
      <c r="R1706" s="38" t="n">
        <f aca="false">IFERROR(Counts!N1706/Counts!M1706,"")</f>
        <v>0.252688172043011</v>
      </c>
      <c r="S1706" s="38" t="n">
        <f aca="false">IFERROR(Counts!K1706/Counts!J1706,"")</f>
        <v>0.700534759358289</v>
      </c>
      <c r="T1706" s="38" t="n">
        <f aca="false">IFERROR(Counts!I1706/Counts!H1706,"")</f>
        <v>0.213483146067416</v>
      </c>
      <c r="U1706" s="38" t="n">
        <f aca="false">IFERROR(1-Counts!L1706/Counts!K1706,"")</f>
        <v>0.870229007633588</v>
      </c>
      <c r="V1706" s="39" t="n">
        <f aca="false">IFERROR(Counts!AJ1706/Counts!AI1706,"")</f>
        <v>69.2194805194805</v>
      </c>
      <c r="W1706" s="38" t="n">
        <f aca="false">IFERROR(Counts!AK1706/Counts!AI1706,"")</f>
        <v>0.0584415584415584</v>
      </c>
      <c r="X1706" s="40" t="n">
        <f aca="false">IFERROR(Counts!O1706,"")</f>
        <v>-4.523</v>
      </c>
      <c r="Y1706" s="36" t="n">
        <f aca="false">IFERROR(INDEX('Season Counts'!$Y$2:$Y$740,$AF1706)/INDEX('Season Counts'!$X$2:$X$740,$AF1706),"")</f>
        <v>0.303083798882682</v>
      </c>
      <c r="Z1706" s="37" t="n">
        <f aca="false">IFERROR(J1706-Y1706,"")</f>
        <v>-0.0282406616277796</v>
      </c>
      <c r="AA1706" s="38" t="n">
        <f aca="false">IFERROR(INDEX('Season Counts'!$K$2:$K$740,$AF1706)/INDEX('Season Counts'!$J$2:$J$740,$AF1706),"")</f>
        <v>0.180141843971631</v>
      </c>
      <c r="AB1706" s="41" t="n">
        <f aca="false">IFERROR(R1706-AA1706,"")</f>
        <v>0.0725463280713795</v>
      </c>
      <c r="AC1706" s="39" t="n">
        <f aca="false">IFERROR(INDEX('Season Counts'!$AG$2:$AG$740,$AF1706)/INDEX('Season Counts'!$AF$2:$AF$740,$AF1706),"")</f>
        <v>69.0849173553719</v>
      </c>
      <c r="AD1706" s="40" t="n">
        <f aca="false">IFERROR(V1706-AC1706,"")</f>
        <v>0.134563164108613</v>
      </c>
      <c r="AE1706" s="4" t="str">
        <f aca="false">IF(D1706&lt;Guide!$C$21,"Low PA",IF(TRIM(IF(ISNUMBER(AD1706),IF(N(AD1706)&lt;=-Guide!$C$24,"▼ Bat Speed  ",IF(N(AD1706)&gt;=Guide!$C$24,"▲ Bat Speed  ","")),"")&amp;IF(N(Z1706)&gt;=Guide!$C$22,"▲ Contact  ","")&amp;IF(N(Z1706)&lt;=-Guide!$C$22,"▼ Contact  ","")&amp;IF(N(AB1706)&gt;=Guide!$C$23,"▲ Chase  ","")&amp;IF(N(AB1706)&lt;=-Guide!$C$23,"▼ Chase  ",""))="","Stable",TRIM(IF(ISNUMBER(AD1706),IF(N(AD1706)&lt;=-Guide!$C$24,"▼ Bat Speed  ",IF(N(AD1706)&gt;=Guide!$C$24,"▲ Bat Speed  ","")),"")&amp;IF(N(Z1706)&gt;=Guide!$C$22,"▲ Contact  ","")&amp;IF(N(Z1706)&lt;=-Guide!$C$22,"▼ Contact  ","")&amp;IF(N(AB1706)&gt;=Guide!$C$23,"▲ Chase  ","")&amp;IF(N(AB1706)&lt;=-Guide!$C$23,"▼ Chase  ",""))))</f>
        <v>▲ Chase</v>
      </c>
      <c r="AF1706" s="35" t="n">
        <f aca="false">MATCH(Counts!A1706,'Season Counts'!$A$2:$A$740,0)</f>
        <v>435</v>
      </c>
    </row>
    <row r="1707" customFormat="false" ht="15" hidden="false" customHeight="false" outlineLevel="0" collapsed="false">
      <c r="A1707" s="34" t="str">
        <f aca="false">Counts!B1707</f>
        <v>MIN</v>
      </c>
      <c r="B1707" s="5" t="str">
        <f aca="false">Counts!C1707</f>
        <v>Austin Martin</v>
      </c>
      <c r="C1707" s="34" t="str">
        <f aca="false">Counts!F1707</f>
        <v>Jun</v>
      </c>
      <c r="D1707" s="35" t="n">
        <f aca="false">IFERROR(Counts!P1707,"")</f>
        <v>69</v>
      </c>
      <c r="E1707" s="36" t="n">
        <f aca="false">IFERROR(Counts!R1707/Counts!Q1707,"")</f>
        <v>0.183333333333333</v>
      </c>
      <c r="F1707" s="36" t="n">
        <f aca="false">IFERROR((Counts!R1707+Counts!V1707+Counts!W1707)/(Counts!Q1707+Counts!V1707+Counts!W1707+Counts!X1707),"")</f>
        <v>0.289855072463768</v>
      </c>
      <c r="G1707" s="36" t="n">
        <f aca="false">IFERROR((Counts!R1707+Counts!S1707+2*Counts!T1707+3*Counts!U1707)/Counts!Q1707,"")</f>
        <v>0.216666666666667</v>
      </c>
      <c r="H1707" s="35" t="n">
        <f aca="false">IFERROR(Counts!U1707,"")</f>
        <v>0</v>
      </c>
      <c r="I1707" s="36" t="n">
        <f aca="false">IFERROR(Counts!Z1707/Counts!AA1707,"")</f>
        <v>0.244927536231884</v>
      </c>
      <c r="J1707" s="36" t="n">
        <f aca="false">IFERROR(Counts!AB1707/Counts!AA1707,"")</f>
        <v>0.267492753623188</v>
      </c>
      <c r="K1707" s="37" t="n">
        <f aca="false">IFERROR((Counts!AB1707-Counts!Z1707)/Counts!AA1707,"")</f>
        <v>0.0225652173913044</v>
      </c>
      <c r="L1707" s="38" t="n">
        <f aca="false">IFERROR(Counts!Y1707/Counts!P1707,"")</f>
        <v>0.231884057971015</v>
      </c>
      <c r="M1707" s="38" t="n">
        <f aca="false">IFERROR(Counts!V1707/Counts!P1707,"")</f>
        <v>0.101449275362319</v>
      </c>
      <c r="N1707" s="38" t="n">
        <f aca="false">IFERROR(Counts!AD1707/Counts!AC1707,"")</f>
        <v>0</v>
      </c>
      <c r="O1707" s="38" t="n">
        <f aca="false">IFERROR(Counts!AE1707/Counts!AC1707,"")</f>
        <v>0.204545454545455</v>
      </c>
      <c r="P1707" s="39" t="n">
        <f aca="false">IFERROR(Counts!AG1707/Counts!AF1707,"")</f>
        <v>86.0863636363636</v>
      </c>
      <c r="Q1707" s="38" t="n">
        <f aca="false">IFERROR(Counts!AH1707/Counts!AC1707,"")</f>
        <v>0.272727272727273</v>
      </c>
      <c r="R1707" s="38" t="n">
        <f aca="false">IFERROR(Counts!N1707/Counts!M1707,"")</f>
        <v>0.196581196581197</v>
      </c>
      <c r="S1707" s="38" t="n">
        <f aca="false">IFERROR(Counts!K1707/Counts!J1707,"")</f>
        <v>0.549295774647887</v>
      </c>
      <c r="T1707" s="38" t="n">
        <f aca="false">IFERROR(Counts!I1707/Counts!H1707,"")</f>
        <v>0.198019801980198</v>
      </c>
      <c r="U1707" s="38" t="n">
        <f aca="false">IFERROR(1-Counts!L1707/Counts!K1707,"")</f>
        <v>0.884615384615385</v>
      </c>
      <c r="V1707" s="39" t="n">
        <f aca="false">IFERROR(Counts!AJ1707/Counts!AI1707,"")</f>
        <v>69.0522727272727</v>
      </c>
      <c r="W1707" s="38" t="n">
        <f aca="false">IFERROR(Counts!AK1707/Counts!AI1707,"")</f>
        <v>0.0227272727272727</v>
      </c>
      <c r="X1707" s="40" t="n">
        <f aca="false">IFERROR(Counts!O1707,"")</f>
        <v>-3.836</v>
      </c>
      <c r="Y1707" s="36" t="n">
        <f aca="false">IFERROR(INDEX('Season Counts'!$Y$2:$Y$740,$AF1707)/INDEX('Season Counts'!$X$2:$X$740,$AF1707),"")</f>
        <v>0.303083798882682</v>
      </c>
      <c r="Z1707" s="37" t="n">
        <f aca="false">IFERROR(J1707-Y1707,"")</f>
        <v>-0.0355910452594931</v>
      </c>
      <c r="AA1707" s="38" t="n">
        <f aca="false">IFERROR(INDEX('Season Counts'!$K$2:$K$740,$AF1707)/INDEX('Season Counts'!$J$2:$J$740,$AF1707),"")</f>
        <v>0.180141843971631</v>
      </c>
      <c r="AB1707" s="41" t="n">
        <f aca="false">IFERROR(R1707-AA1707,"")</f>
        <v>0.0164393526095654</v>
      </c>
      <c r="AC1707" s="39" t="n">
        <f aca="false">IFERROR(INDEX('Season Counts'!$AG$2:$AG$740,$AF1707)/INDEX('Season Counts'!$AF$2:$AF$740,$AF1707),"")</f>
        <v>69.0849173553719</v>
      </c>
      <c r="AD1707" s="40" t="n">
        <f aca="false">IFERROR(V1707-AC1707,"")</f>
        <v>-0.0326446280991632</v>
      </c>
      <c r="AE1707" s="4" t="str">
        <f aca="false">IF(D1707&lt;Guide!$C$21,"Low PA",IF(TRIM(IF(ISNUMBER(AD1707),IF(N(AD1707)&lt;=-Guide!$C$24,"▼ Bat Speed  ",IF(N(AD1707)&gt;=Guide!$C$24,"▲ Bat Speed  ","")),"")&amp;IF(N(Z1707)&gt;=Guide!$C$22,"▲ Contact  ","")&amp;IF(N(Z1707)&lt;=-Guide!$C$22,"▼ Contact  ","")&amp;IF(N(AB1707)&gt;=Guide!$C$23,"▲ Chase  ","")&amp;IF(N(AB1707)&lt;=-Guide!$C$23,"▼ Chase  ",""))="","Stable",TRIM(IF(ISNUMBER(AD1707),IF(N(AD1707)&lt;=-Guide!$C$24,"▼ Bat Speed  ",IF(N(AD1707)&gt;=Guide!$C$24,"▲ Bat Speed  ","")),"")&amp;IF(N(Z1707)&gt;=Guide!$C$22,"▲ Contact  ","")&amp;IF(N(Z1707)&lt;=-Guide!$C$22,"▼ Contact  ","")&amp;IF(N(AB1707)&gt;=Guide!$C$23,"▲ Chase  ","")&amp;IF(N(AB1707)&lt;=-Guide!$C$23,"▼ Chase  ",""))))</f>
        <v>Stable</v>
      </c>
      <c r="AF1707" s="35" t="n">
        <f aca="false">MATCH(Counts!A1707,'Season Counts'!$A$2:$A$740,0)</f>
        <v>435</v>
      </c>
    </row>
    <row r="1708" customFormat="false" ht="15" hidden="false" customHeight="false" outlineLevel="0" collapsed="false">
      <c r="A1708" s="34" t="str">
        <f aca="false">Counts!B1708</f>
        <v>MIN</v>
      </c>
      <c r="B1708" s="5" t="str">
        <f aca="false">Counts!C1708</f>
        <v>Austin Martin</v>
      </c>
      <c r="C1708" s="34" t="str">
        <f aca="false">Counts!F1708</f>
        <v>Jul</v>
      </c>
      <c r="D1708" s="35" t="n">
        <f aca="false">IFERROR(Counts!P1708,"")</f>
        <v>45</v>
      </c>
      <c r="E1708" s="36" t="n">
        <f aca="false">IFERROR(Counts!R1708/Counts!Q1708,"")</f>
        <v>0.25</v>
      </c>
      <c r="F1708" s="36" t="n">
        <f aca="false">IFERROR((Counts!R1708+Counts!V1708+Counts!W1708)/(Counts!Q1708+Counts!V1708+Counts!W1708+Counts!X1708),"")</f>
        <v>0.422222222222222</v>
      </c>
      <c r="G1708" s="36" t="n">
        <f aca="false">IFERROR((Counts!R1708+Counts!S1708+2*Counts!T1708+3*Counts!U1708)/Counts!Q1708,"")</f>
        <v>0.34375</v>
      </c>
      <c r="H1708" s="35" t="n">
        <f aca="false">IFERROR(Counts!U1708,"")</f>
        <v>0</v>
      </c>
      <c r="I1708" s="36" t="n">
        <f aca="false">IFERROR(Counts!Z1708/Counts!AA1708,"")</f>
        <v>0.374444444444444</v>
      </c>
      <c r="J1708" s="36" t="n">
        <f aca="false">IFERROR(Counts!AB1708/Counts!AA1708,"")</f>
        <v>0.333088888888889</v>
      </c>
      <c r="K1708" s="37" t="n">
        <f aca="false">IFERROR((Counts!AB1708-Counts!Z1708)/Counts!AA1708,"")</f>
        <v>-0.0413555555555556</v>
      </c>
      <c r="L1708" s="38" t="n">
        <f aca="false">IFERROR(Counts!Y1708/Counts!P1708,"")</f>
        <v>0.2</v>
      </c>
      <c r="M1708" s="38" t="n">
        <f aca="false">IFERROR(Counts!V1708/Counts!P1708,"")</f>
        <v>0.244444444444444</v>
      </c>
      <c r="N1708" s="38" t="n">
        <f aca="false">IFERROR(Counts!AD1708/Counts!AC1708,"")</f>
        <v>0</v>
      </c>
      <c r="O1708" s="38" t="n">
        <f aca="false">IFERROR(Counts!AE1708/Counts!AC1708,"")</f>
        <v>0.36</v>
      </c>
      <c r="P1708" s="39" t="n">
        <f aca="false">IFERROR(Counts!AG1708/Counts!AF1708,"")</f>
        <v>90.284</v>
      </c>
      <c r="Q1708" s="38" t="n">
        <f aca="false">IFERROR(Counts!AH1708/Counts!AC1708,"")</f>
        <v>0.44</v>
      </c>
      <c r="R1708" s="38" t="n">
        <f aca="false">IFERROR(Counts!N1708/Counts!M1708,"")</f>
        <v>0.117647058823529</v>
      </c>
      <c r="S1708" s="38" t="n">
        <f aca="false">IFERROR(Counts!K1708/Counts!J1708,"")</f>
        <v>0.644444444444445</v>
      </c>
      <c r="T1708" s="38" t="n">
        <f aca="false">IFERROR(Counts!I1708/Counts!H1708,"")</f>
        <v>0.171428571428571</v>
      </c>
      <c r="U1708" s="38" t="n">
        <f aca="false">IFERROR(1-Counts!L1708/Counts!K1708,"")</f>
        <v>0.879310344827586</v>
      </c>
      <c r="V1708" s="39" t="n">
        <f aca="false">IFERROR(Counts!AJ1708/Counts!AI1708,"")</f>
        <v>69.6857142857143</v>
      </c>
      <c r="W1708" s="38" t="n">
        <f aca="false">IFERROR(Counts!AK1708/Counts!AI1708,"")</f>
        <v>0.0476190476190476</v>
      </c>
      <c r="X1708" s="40" t="n">
        <f aca="false">IFERROR(Counts!O1708,"")</f>
        <v>1.414</v>
      </c>
      <c r="Y1708" s="36" t="n">
        <f aca="false">IFERROR(INDEX('Season Counts'!$Y$2:$Y$740,$AF1708)/INDEX('Season Counts'!$X$2:$X$740,$AF1708),"")</f>
        <v>0.303083798882682</v>
      </c>
      <c r="Z1708" s="37" t="n">
        <f aca="false">IFERROR(J1708-Y1708,"")</f>
        <v>0.0300050900062073</v>
      </c>
      <c r="AA1708" s="38" t="n">
        <f aca="false">IFERROR(INDEX('Season Counts'!$K$2:$K$740,$AF1708)/INDEX('Season Counts'!$J$2:$J$740,$AF1708),"")</f>
        <v>0.180141843971631</v>
      </c>
      <c r="AB1708" s="41" t="n">
        <f aca="false">IFERROR(R1708-AA1708,"")</f>
        <v>-0.0624947851481018</v>
      </c>
      <c r="AC1708" s="39" t="n">
        <f aca="false">IFERROR(INDEX('Season Counts'!$AG$2:$AG$740,$AF1708)/INDEX('Season Counts'!$AF$2:$AF$740,$AF1708),"")</f>
        <v>69.0849173553719</v>
      </c>
      <c r="AD1708" s="40" t="n">
        <f aca="false">IFERROR(V1708-AC1708,"")</f>
        <v>0.600796930342384</v>
      </c>
      <c r="AE1708" s="4" t="str">
        <f aca="false">IF(D1708&lt;Guide!$C$21,"Low PA",IF(TRIM(IF(ISNUMBER(AD1708),IF(N(AD1708)&lt;=-Guide!$C$24,"▼ Bat Speed  ",IF(N(AD1708)&gt;=Guide!$C$24,"▲ Bat Speed  ","")),"")&amp;IF(N(Z1708)&gt;=Guide!$C$22,"▲ Contact  ","")&amp;IF(N(Z1708)&lt;=-Guide!$C$22,"▼ Contact  ","")&amp;IF(N(AB1708)&gt;=Guide!$C$23,"▲ Chase  ","")&amp;IF(N(AB1708)&lt;=-Guide!$C$23,"▼ Chase  ",""))="","Stable",TRIM(IF(ISNUMBER(AD1708),IF(N(AD1708)&lt;=-Guide!$C$24,"▼ Bat Speed  ",IF(N(AD1708)&gt;=Guide!$C$24,"▲ Bat Speed  ","")),"")&amp;IF(N(Z1708)&gt;=Guide!$C$22,"▲ Contact  ","")&amp;IF(N(Z1708)&lt;=-Guide!$C$22,"▼ Contact  ","")&amp;IF(N(AB1708)&gt;=Guide!$C$23,"▲ Chase  ","")&amp;IF(N(AB1708)&lt;=-Guide!$C$23,"▼ Chase  ",""))))</f>
        <v>▼ Chase</v>
      </c>
      <c r="AF1708" s="35" t="n">
        <f aca="false">MATCH(Counts!A1708,'Season Counts'!$A$2:$A$740,0)</f>
        <v>435</v>
      </c>
    </row>
    <row r="1709" customFormat="false" ht="15" hidden="false" customHeight="false" outlineLevel="0" collapsed="false">
      <c r="A1709" s="34" t="str">
        <f aca="false">Counts!B1709</f>
        <v>MIN</v>
      </c>
      <c r="B1709" s="5" t="str">
        <f aca="false">Counts!C1709</f>
        <v>Austin Martin</v>
      </c>
      <c r="C1709" s="34" t="str">
        <f aca="false">Counts!F1709</f>
        <v>Aug</v>
      </c>
      <c r="D1709" s="35" t="n">
        <f aca="false">IFERROR(Counts!P1709,"")</f>
        <v>33</v>
      </c>
      <c r="E1709" s="36" t="n">
        <f aca="false">IFERROR(Counts!R1709/Counts!Q1709,"")</f>
        <v>0.233333333333333</v>
      </c>
      <c r="F1709" s="36" t="n">
        <f aca="false">IFERROR((Counts!R1709+Counts!V1709+Counts!W1709)/(Counts!Q1709+Counts!V1709+Counts!W1709+Counts!X1709),"")</f>
        <v>0.303030303030303</v>
      </c>
      <c r="G1709" s="36" t="n">
        <f aca="false">IFERROR((Counts!R1709+Counts!S1709+2*Counts!T1709+3*Counts!U1709)/Counts!Q1709,"")</f>
        <v>0.433333333333333</v>
      </c>
      <c r="H1709" s="35" t="n">
        <f aca="false">IFERROR(Counts!U1709,"")</f>
        <v>1</v>
      </c>
      <c r="I1709" s="36" t="n">
        <f aca="false">IFERROR(Counts!Z1709/Counts!AA1709,"")</f>
        <v>0.31969696969697</v>
      </c>
      <c r="J1709" s="36" t="n">
        <f aca="false">IFERROR(Counts!AB1709/Counts!AA1709,"")</f>
        <v>0.310727272727273</v>
      </c>
      <c r="K1709" s="37" t="n">
        <f aca="false">IFERROR((Counts!AB1709-Counts!Z1709)/Counts!AA1709,"")</f>
        <v>-0.008969696969697</v>
      </c>
      <c r="L1709" s="38" t="n">
        <f aca="false">IFERROR(Counts!Y1709/Counts!P1709,"")</f>
        <v>0.151515151515152</v>
      </c>
      <c r="M1709" s="38" t="n">
        <f aca="false">IFERROR(Counts!V1709/Counts!P1709,"")</f>
        <v>0.0303030303030303</v>
      </c>
      <c r="N1709" s="38" t="n">
        <f aca="false">IFERROR(Counts!AD1709/Counts!AC1709,"")</f>
        <v>0.12</v>
      </c>
      <c r="O1709" s="38" t="n">
        <f aca="false">IFERROR(Counts!AE1709/Counts!AC1709,"")</f>
        <v>0.32</v>
      </c>
      <c r="P1709" s="39" t="n">
        <f aca="false">IFERROR(Counts!AG1709/Counts!AF1709,"")</f>
        <v>81.024</v>
      </c>
      <c r="Q1709" s="38" t="n">
        <f aca="false">IFERROR(Counts!AH1709/Counts!AC1709,"")</f>
        <v>0.48</v>
      </c>
      <c r="R1709" s="38" t="n">
        <f aca="false">IFERROR(Counts!N1709/Counts!M1709,"")</f>
        <v>0.238095238095238</v>
      </c>
      <c r="S1709" s="38" t="n">
        <f aca="false">IFERROR(Counts!K1709/Counts!J1709,"")</f>
        <v>0.68421052631579</v>
      </c>
      <c r="T1709" s="38" t="n">
        <f aca="false">IFERROR(Counts!I1709/Counts!H1709,"")</f>
        <v>0.163265306122449</v>
      </c>
      <c r="U1709" s="38" t="n">
        <f aca="false">IFERROR(1-Counts!L1709/Counts!K1709,"")</f>
        <v>0.871794871794872</v>
      </c>
      <c r="V1709" s="39" t="n">
        <f aca="false">IFERROR(Counts!AJ1709/Counts!AI1709,"")</f>
        <v>69.2658536585366</v>
      </c>
      <c r="W1709" s="38" t="n">
        <f aca="false">IFERROR(Counts!AK1709/Counts!AI1709,"")</f>
        <v>0.0731707317073171</v>
      </c>
      <c r="X1709" s="40" t="n">
        <f aca="false">IFERROR(Counts!O1709,"")</f>
        <v>-0.796</v>
      </c>
      <c r="Y1709" s="36" t="n">
        <f aca="false">IFERROR(INDEX('Season Counts'!$Y$2:$Y$740,$AF1709)/INDEX('Season Counts'!$X$2:$X$740,$AF1709),"")</f>
        <v>0.303083798882682</v>
      </c>
      <c r="Z1709" s="37" t="n">
        <f aca="false">IFERROR(J1709-Y1709,"")</f>
        <v>0.00764347384459119</v>
      </c>
      <c r="AA1709" s="38" t="n">
        <f aca="false">IFERROR(INDEX('Season Counts'!$K$2:$K$740,$AF1709)/INDEX('Season Counts'!$J$2:$J$740,$AF1709),"")</f>
        <v>0.180141843971631</v>
      </c>
      <c r="AB1709" s="41" t="n">
        <f aca="false">IFERROR(R1709-AA1709,"")</f>
        <v>0.0579533941236069</v>
      </c>
      <c r="AC1709" s="39" t="n">
        <f aca="false">IFERROR(INDEX('Season Counts'!$AG$2:$AG$740,$AF1709)/INDEX('Season Counts'!$AF$2:$AF$740,$AF1709),"")</f>
        <v>69.0849173553719</v>
      </c>
      <c r="AD1709" s="40" t="n">
        <f aca="false">IFERROR(V1709-AC1709,"")</f>
        <v>0.180936303164685</v>
      </c>
      <c r="AE1709" s="4" t="str">
        <f aca="false">IF(D1709&lt;Guide!$C$21,"Low PA",IF(TRIM(IF(ISNUMBER(AD1709),IF(N(AD1709)&lt;=-Guide!$C$24,"▼ Bat Speed  ",IF(N(AD1709)&gt;=Guide!$C$24,"▲ Bat Speed  ","")),"")&amp;IF(N(Z1709)&gt;=Guide!$C$22,"▲ Contact  ","")&amp;IF(N(Z1709)&lt;=-Guide!$C$22,"▼ Contact  ","")&amp;IF(N(AB1709)&gt;=Guide!$C$23,"▲ Chase  ","")&amp;IF(N(AB1709)&lt;=-Guide!$C$23,"▼ Chase  ",""))="","Stable",TRIM(IF(ISNUMBER(AD1709),IF(N(AD1709)&lt;=-Guide!$C$24,"▼ Bat Speed  ",IF(N(AD1709)&gt;=Guide!$C$24,"▲ Bat Speed  ","")),"")&amp;IF(N(Z1709)&gt;=Guide!$C$22,"▲ Contact  ","")&amp;IF(N(Z1709)&lt;=-Guide!$C$22,"▼ Contact  ","")&amp;IF(N(AB1709)&gt;=Guide!$C$23,"▲ Chase  ","")&amp;IF(N(AB1709)&lt;=-Guide!$C$23,"▼ Chase  ",""))))</f>
        <v>Low PA</v>
      </c>
      <c r="AF1709" s="35" t="n">
        <f aca="false">MATCH(Counts!A1709,'Season Counts'!$A$2:$A$740,0)</f>
        <v>435</v>
      </c>
    </row>
    <row r="1710" customFormat="false" ht="15" hidden="false" customHeight="false" outlineLevel="0" collapsed="false">
      <c r="A1710" s="34" t="str">
        <f aca="false">Counts!B1710</f>
        <v>MIN</v>
      </c>
      <c r="B1710" s="5" t="str">
        <f aca="false">Counts!C1710</f>
        <v>Austin Martin</v>
      </c>
      <c r="C1710" s="34" t="str">
        <f aca="false">Counts!F1710</f>
        <v>Sep</v>
      </c>
      <c r="D1710" s="35" t="n">
        <f aca="false">IFERROR(Counts!P1710,"")</f>
        <v>23</v>
      </c>
      <c r="E1710" s="36" t="n">
        <f aca="false">IFERROR(Counts!R1710/Counts!Q1710,"")</f>
        <v>0.05</v>
      </c>
      <c r="F1710" s="36" t="n">
        <f aca="false">IFERROR((Counts!R1710+Counts!V1710+Counts!W1710)/(Counts!Q1710+Counts!V1710+Counts!W1710+Counts!X1710),"")</f>
        <v>0.173913043478261</v>
      </c>
      <c r="G1710" s="36" t="n">
        <f aca="false">IFERROR((Counts!R1710+Counts!S1710+2*Counts!T1710+3*Counts!U1710)/Counts!Q1710,"")</f>
        <v>0.05</v>
      </c>
      <c r="H1710" s="35" t="n">
        <f aca="false">IFERROR(Counts!U1710,"")</f>
        <v>0</v>
      </c>
      <c r="I1710" s="36" t="n">
        <f aca="false">IFERROR(Counts!Z1710/Counts!AA1710,"")</f>
        <v>0.130434782608696</v>
      </c>
      <c r="J1710" s="36" t="n">
        <f aca="false">IFERROR(Counts!AB1710/Counts!AA1710,"")</f>
        <v>0.181130434782609</v>
      </c>
      <c r="K1710" s="37" t="n">
        <f aca="false">IFERROR((Counts!AB1710-Counts!Z1710)/Counts!AA1710,"")</f>
        <v>0.0506956521739131</v>
      </c>
      <c r="L1710" s="38" t="n">
        <f aca="false">IFERROR(Counts!Y1710/Counts!P1710,"")</f>
        <v>0.347826086956522</v>
      </c>
      <c r="M1710" s="38" t="n">
        <f aca="false">IFERROR(Counts!V1710/Counts!P1710,"")</f>
        <v>0.0869565217391304</v>
      </c>
      <c r="N1710" s="38" t="n">
        <f aca="false">IFERROR(Counts!AD1710/Counts!AC1710,"")</f>
        <v>0</v>
      </c>
      <c r="O1710" s="38" t="n">
        <f aca="false">IFERROR(Counts!AE1710/Counts!AC1710,"")</f>
        <v>0.0833333333333333</v>
      </c>
      <c r="P1710" s="39" t="n">
        <f aca="false">IFERROR(Counts!AG1710/Counts!AF1710,"")</f>
        <v>77.7</v>
      </c>
      <c r="Q1710" s="38" t="n">
        <f aca="false">IFERROR(Counts!AH1710/Counts!AC1710,"")</f>
        <v>0.333333333333333</v>
      </c>
      <c r="R1710" s="38" t="n">
        <f aca="false">IFERROR(Counts!N1710/Counts!M1710,"")</f>
        <v>0.183673469387755</v>
      </c>
      <c r="S1710" s="38" t="n">
        <f aca="false">IFERROR(Counts!K1710/Counts!J1710,"")</f>
        <v>0.636363636363636</v>
      </c>
      <c r="T1710" s="38" t="n">
        <f aca="false">IFERROR(Counts!I1710/Counts!H1710,"")</f>
        <v>0.216216216216216</v>
      </c>
      <c r="U1710" s="38" t="n">
        <f aca="false">IFERROR(1-Counts!L1710/Counts!K1710,"")</f>
        <v>0.892857142857143</v>
      </c>
      <c r="V1710" s="39" t="n">
        <f aca="false">IFERROR(Counts!AJ1710/Counts!AI1710,"")</f>
        <v>69.5709677419355</v>
      </c>
      <c r="W1710" s="38" t="n">
        <f aca="false">IFERROR(Counts!AK1710/Counts!AI1710,"")</f>
        <v>0.0967741935483871</v>
      </c>
      <c r="X1710" s="40" t="n">
        <f aca="false">IFERROR(Counts!O1710,"")</f>
        <v>-3.971</v>
      </c>
      <c r="Y1710" s="36" t="n">
        <f aca="false">IFERROR(INDEX('Season Counts'!$Y$2:$Y$740,$AF1710)/INDEX('Season Counts'!$X$2:$X$740,$AF1710),"")</f>
        <v>0.303083798882682</v>
      </c>
      <c r="Z1710" s="37" t="n">
        <f aca="false">IFERROR(J1710-Y1710,"")</f>
        <v>-0.121953364100073</v>
      </c>
      <c r="AA1710" s="38" t="n">
        <f aca="false">IFERROR(INDEX('Season Counts'!$K$2:$K$740,$AF1710)/INDEX('Season Counts'!$J$2:$J$740,$AF1710),"")</f>
        <v>0.180141843971631</v>
      </c>
      <c r="AB1710" s="41" t="n">
        <f aca="false">IFERROR(R1710-AA1710,"")</f>
        <v>0.0035316254161239</v>
      </c>
      <c r="AC1710" s="39" t="n">
        <f aca="false">IFERROR(INDEX('Season Counts'!$AG$2:$AG$740,$AF1710)/INDEX('Season Counts'!$AF$2:$AF$740,$AF1710),"")</f>
        <v>69.0849173553719</v>
      </c>
      <c r="AD1710" s="40" t="n">
        <f aca="false">IFERROR(V1710-AC1710,"")</f>
        <v>0.486050386563576</v>
      </c>
      <c r="AE1710" s="4" t="str">
        <f aca="false">IF(D1710&lt;Guide!$C$21,"Low PA",IF(TRIM(IF(ISNUMBER(AD1710),IF(N(AD1710)&lt;=-Guide!$C$24,"▼ Bat Speed  ",IF(N(AD1710)&gt;=Guide!$C$24,"▲ Bat Speed  ","")),"")&amp;IF(N(Z1710)&gt;=Guide!$C$22,"▲ Contact  ","")&amp;IF(N(Z1710)&lt;=-Guide!$C$22,"▼ Contact  ","")&amp;IF(N(AB1710)&gt;=Guide!$C$23,"▲ Chase  ","")&amp;IF(N(AB1710)&lt;=-Guide!$C$23,"▼ Chase  ",""))="","Stable",TRIM(IF(ISNUMBER(AD1710),IF(N(AD1710)&lt;=-Guide!$C$24,"▼ Bat Speed  ",IF(N(AD1710)&gt;=Guide!$C$24,"▲ Bat Speed  ","")),"")&amp;IF(N(Z1710)&gt;=Guide!$C$22,"▲ Contact  ","")&amp;IF(N(Z1710)&lt;=-Guide!$C$22,"▼ Contact  ","")&amp;IF(N(AB1710)&gt;=Guide!$C$23,"▲ Chase  ","")&amp;IF(N(AB1710)&lt;=-Guide!$C$23,"▼ Chase  ",""))))</f>
        <v>Low PA</v>
      </c>
      <c r="AF1710" s="35" t="n">
        <f aca="false">MATCH(Counts!A1710,'Season Counts'!$A$2:$A$740,0)</f>
        <v>435</v>
      </c>
    </row>
    <row r="1711" customFormat="false" ht="15" hidden="false" customHeight="false" outlineLevel="0" collapsed="false">
      <c r="A1711" s="34" t="str">
        <f aca="false">Counts!B1711</f>
        <v>MIN</v>
      </c>
      <c r="B1711" s="5" t="str">
        <f aca="false">Counts!C1711</f>
        <v>Ryan Kreidler</v>
      </c>
      <c r="C1711" s="34" t="str">
        <f aca="false">Counts!F1711</f>
        <v>Mar-Apr</v>
      </c>
      <c r="D1711" s="35" t="n">
        <f aca="false">IFERROR(Counts!P1711,"")</f>
        <v>18</v>
      </c>
      <c r="E1711" s="36" t="n">
        <f aca="false">IFERROR(Counts!R1711/Counts!Q1711,"")</f>
        <v>0.214285714285714</v>
      </c>
      <c r="F1711" s="36" t="n">
        <f aca="false">IFERROR((Counts!R1711+Counts!V1711+Counts!W1711)/(Counts!Q1711+Counts!V1711+Counts!W1711+Counts!X1711),"")</f>
        <v>0.388888888888889</v>
      </c>
      <c r="G1711" s="36" t="n">
        <f aca="false">IFERROR((Counts!R1711+Counts!S1711+2*Counts!T1711+3*Counts!U1711)/Counts!Q1711,"")</f>
        <v>0.714285714285714</v>
      </c>
      <c r="H1711" s="35" t="n">
        <f aca="false">IFERROR(Counts!U1711,"")</f>
        <v>2</v>
      </c>
      <c r="I1711" s="36" t="n">
        <f aca="false">IFERROR(Counts!Z1711/Counts!AA1711,"")</f>
        <v>0.447222222222222</v>
      </c>
      <c r="J1711" s="36" t="n">
        <f aca="false">IFERROR(Counts!AB1711/Counts!AA1711,"")</f>
        <v>0.4785</v>
      </c>
      <c r="K1711" s="37" t="n">
        <f aca="false">IFERROR((Counts!AB1711-Counts!Z1711)/Counts!AA1711,"")</f>
        <v>0.0312777777777777</v>
      </c>
      <c r="L1711" s="38" t="n">
        <f aca="false">IFERROR(Counts!Y1711/Counts!P1711,"")</f>
        <v>0.166666666666667</v>
      </c>
      <c r="M1711" s="38" t="n">
        <f aca="false">IFERROR(Counts!V1711/Counts!P1711,"")</f>
        <v>0.222222222222222</v>
      </c>
      <c r="N1711" s="38" t="n">
        <f aca="false">IFERROR(Counts!AD1711/Counts!AC1711,"")</f>
        <v>0.181818181818182</v>
      </c>
      <c r="O1711" s="38" t="n">
        <f aca="false">IFERROR(Counts!AE1711/Counts!AC1711,"")</f>
        <v>0.272727272727273</v>
      </c>
      <c r="P1711" s="39" t="n">
        <f aca="false">IFERROR(Counts!AG1711/Counts!AF1711,"")</f>
        <v>88.8363636363636</v>
      </c>
      <c r="Q1711" s="38" t="n">
        <f aca="false">IFERROR(Counts!AH1711/Counts!AC1711,"")</f>
        <v>0.454545454545455</v>
      </c>
      <c r="R1711" s="38" t="n">
        <f aca="false">IFERROR(Counts!N1711/Counts!M1711,"")</f>
        <v>0.111111111111111</v>
      </c>
      <c r="S1711" s="38" t="n">
        <f aca="false">IFERROR(Counts!K1711/Counts!J1711,"")</f>
        <v>0.731707317073171</v>
      </c>
      <c r="T1711" s="38" t="n">
        <f aca="false">IFERROR(Counts!I1711/Counts!H1711,"")</f>
        <v>0.205882352941176</v>
      </c>
      <c r="U1711" s="38" t="n">
        <f aca="false">IFERROR(1-Counts!L1711/Counts!K1711,"")</f>
        <v>0.8</v>
      </c>
      <c r="V1711" s="39" t="n">
        <f aca="false">IFERROR(Counts!AJ1711/Counts!AI1711,"")</f>
        <v>74.7129032258064</v>
      </c>
      <c r="W1711" s="38" t="n">
        <f aca="false">IFERROR(Counts!AK1711/Counts!AI1711,"")</f>
        <v>0.483870967741936</v>
      </c>
      <c r="X1711" s="40" t="n">
        <f aca="false">IFERROR(Counts!O1711,"")</f>
        <v>2.985</v>
      </c>
      <c r="Y1711" s="36" t="n">
        <f aca="false">IFERROR(INDEX('Season Counts'!$Y$2:$Y$740,$AF1711)/INDEX('Season Counts'!$X$2:$X$740,$AF1711),"")</f>
        <v>0.295203007518797</v>
      </c>
      <c r="Z1711" s="37" t="n">
        <f aca="false">IFERROR(J1711-Y1711,"")</f>
        <v>0.183296992481203</v>
      </c>
      <c r="AA1711" s="38" t="n">
        <f aca="false">IFERROR(INDEX('Season Counts'!$K$2:$K$740,$AF1711)/INDEX('Season Counts'!$J$2:$J$740,$AF1711),"")</f>
        <v>0.283433133732535</v>
      </c>
      <c r="AB1711" s="41" t="n">
        <f aca="false">IFERROR(R1711-AA1711,"")</f>
        <v>-0.172322022621424</v>
      </c>
      <c r="AC1711" s="39" t="n">
        <f aca="false">IFERROR(INDEX('Season Counts'!$AG$2:$AG$740,$AF1711)/INDEX('Season Counts'!$AF$2:$AF$740,$AF1711),"")</f>
        <v>73.9</v>
      </c>
      <c r="AD1711" s="40" t="n">
        <f aca="false">IFERROR(V1711-AC1711,"")</f>
        <v>0.812903225806437</v>
      </c>
      <c r="AE1711" s="4" t="str">
        <f aca="false">IF(D1711&lt;Guide!$C$21,"Low PA",IF(TRIM(IF(ISNUMBER(AD1711),IF(N(AD1711)&lt;=-Guide!$C$24,"▼ Bat Speed  ",IF(N(AD1711)&gt;=Guide!$C$24,"▲ Bat Speed  ","")),"")&amp;IF(N(Z1711)&gt;=Guide!$C$22,"▲ Contact  ","")&amp;IF(N(Z1711)&lt;=-Guide!$C$22,"▼ Contact  ","")&amp;IF(N(AB1711)&gt;=Guide!$C$23,"▲ Chase  ","")&amp;IF(N(AB1711)&lt;=-Guide!$C$23,"▼ Chase  ",""))="","Stable",TRIM(IF(ISNUMBER(AD1711),IF(N(AD1711)&lt;=-Guide!$C$24,"▼ Bat Speed  ",IF(N(AD1711)&gt;=Guide!$C$24,"▲ Bat Speed  ","")),"")&amp;IF(N(Z1711)&gt;=Guide!$C$22,"▲ Contact  ","")&amp;IF(N(Z1711)&lt;=-Guide!$C$22,"▼ Contact  ","")&amp;IF(N(AB1711)&gt;=Guide!$C$23,"▲ Chase  ","")&amp;IF(N(AB1711)&lt;=-Guide!$C$23,"▼ Chase  ",""))))</f>
        <v>Low PA</v>
      </c>
      <c r="AF1711" s="35" t="n">
        <f aca="false">MATCH(Counts!A1711,'Season Counts'!$A$2:$A$740,0)</f>
        <v>436</v>
      </c>
    </row>
    <row r="1712" customFormat="false" ht="15" hidden="false" customHeight="false" outlineLevel="0" collapsed="false">
      <c r="A1712" s="34" t="str">
        <f aca="false">Counts!B1712</f>
        <v>MIN</v>
      </c>
      <c r="B1712" s="5" t="str">
        <f aca="false">Counts!C1712</f>
        <v>Ryan Kreidler</v>
      </c>
      <c r="C1712" s="34" t="str">
        <f aca="false">Counts!F1712</f>
        <v>May</v>
      </c>
      <c r="D1712" s="35" t="n">
        <f aca="false">IFERROR(Counts!P1712,"")</f>
        <v>35</v>
      </c>
      <c r="E1712" s="36" t="n">
        <f aca="false">IFERROR(Counts!R1712/Counts!Q1712,"")</f>
        <v>0.272727272727273</v>
      </c>
      <c r="F1712" s="36" t="n">
        <f aca="false">IFERROR((Counts!R1712+Counts!V1712+Counts!W1712)/(Counts!Q1712+Counts!V1712+Counts!W1712+Counts!X1712),"")</f>
        <v>0.314285714285714</v>
      </c>
      <c r="G1712" s="36" t="n">
        <f aca="false">IFERROR((Counts!R1712+Counts!S1712+2*Counts!T1712+3*Counts!U1712)/Counts!Q1712,"")</f>
        <v>0.393939393939394</v>
      </c>
      <c r="H1712" s="35" t="n">
        <f aca="false">IFERROR(Counts!U1712,"")</f>
        <v>1</v>
      </c>
      <c r="I1712" s="36" t="n">
        <f aca="false">IFERROR(Counts!Z1712/Counts!AA1712,"")</f>
        <v>0.312857142857143</v>
      </c>
      <c r="J1712" s="36" t="n">
        <f aca="false">IFERROR(Counts!AB1712/Counts!AA1712,"")</f>
        <v>0.264457142857143</v>
      </c>
      <c r="K1712" s="37" t="n">
        <f aca="false">IFERROR((Counts!AB1712-Counts!Z1712)/Counts!AA1712,"")</f>
        <v>-0.0484</v>
      </c>
      <c r="L1712" s="38" t="n">
        <f aca="false">IFERROR(Counts!Y1712/Counts!P1712,"")</f>
        <v>0.314285714285714</v>
      </c>
      <c r="M1712" s="38" t="n">
        <f aca="false">IFERROR(Counts!V1712/Counts!P1712,"")</f>
        <v>0.0571428571428571</v>
      </c>
      <c r="N1712" s="38" t="n">
        <f aca="false">IFERROR(Counts!AD1712/Counts!AC1712,"")</f>
        <v>0.0454545454545455</v>
      </c>
      <c r="O1712" s="38" t="n">
        <f aca="false">IFERROR(Counts!AE1712/Counts!AC1712,"")</f>
        <v>0.363636363636364</v>
      </c>
      <c r="P1712" s="39" t="n">
        <f aca="false">IFERROR(Counts!AG1712/Counts!AF1712,"")</f>
        <v>87.6909090909091</v>
      </c>
      <c r="Q1712" s="38" t="n">
        <f aca="false">IFERROR(Counts!AH1712/Counts!AC1712,"")</f>
        <v>0.318181818181818</v>
      </c>
      <c r="R1712" s="38" t="n">
        <f aca="false">IFERROR(Counts!N1712/Counts!M1712,"")</f>
        <v>0.428571428571429</v>
      </c>
      <c r="S1712" s="38" t="n">
        <f aca="false">IFERROR(Counts!K1712/Counts!J1712,"")</f>
        <v>0.789473684210526</v>
      </c>
      <c r="T1712" s="38" t="n">
        <f aca="false">IFERROR(Counts!I1712/Counts!H1712,"")</f>
        <v>0.318840579710145</v>
      </c>
      <c r="U1712" s="38" t="n">
        <f aca="false">IFERROR(1-Counts!L1712/Counts!K1712,"")</f>
        <v>0.822222222222222</v>
      </c>
      <c r="V1712" s="39" t="n">
        <f aca="false">IFERROR(Counts!AJ1712/Counts!AI1712,"")</f>
        <v>73.8224137931035</v>
      </c>
      <c r="W1712" s="38" t="n">
        <f aca="false">IFERROR(Counts!AK1712/Counts!AI1712,"")</f>
        <v>0.379310344827586</v>
      </c>
      <c r="X1712" s="40" t="n">
        <f aca="false">IFERROR(Counts!O1712,"")</f>
        <v>-0.629</v>
      </c>
      <c r="Y1712" s="36" t="n">
        <f aca="false">IFERROR(INDEX('Season Counts'!$Y$2:$Y$740,$AF1712)/INDEX('Season Counts'!$X$2:$X$740,$AF1712),"")</f>
        <v>0.295203007518797</v>
      </c>
      <c r="Z1712" s="37" t="n">
        <f aca="false">IFERROR(J1712-Y1712,"")</f>
        <v>-0.0307458646616541</v>
      </c>
      <c r="AA1712" s="38" t="n">
        <f aca="false">IFERROR(INDEX('Season Counts'!$K$2:$K$740,$AF1712)/INDEX('Season Counts'!$J$2:$J$740,$AF1712),"")</f>
        <v>0.283433133732535</v>
      </c>
      <c r="AB1712" s="41" t="n">
        <f aca="false">IFERROR(R1712-AA1712,"")</f>
        <v>0.145138294838894</v>
      </c>
      <c r="AC1712" s="39" t="n">
        <f aca="false">IFERROR(INDEX('Season Counts'!$AG$2:$AG$740,$AF1712)/INDEX('Season Counts'!$AF$2:$AF$740,$AF1712),"")</f>
        <v>73.9</v>
      </c>
      <c r="AD1712" s="40" t="n">
        <f aca="false">IFERROR(V1712-AC1712,"")</f>
        <v>-0.0775862068965552</v>
      </c>
      <c r="AE1712" s="4" t="str">
        <f aca="false">IF(D1712&lt;Guide!$C$21,"Low PA",IF(TRIM(IF(ISNUMBER(AD1712),IF(N(AD1712)&lt;=-Guide!$C$24,"▼ Bat Speed  ",IF(N(AD1712)&gt;=Guide!$C$24,"▲ Bat Speed  ","")),"")&amp;IF(N(Z1712)&gt;=Guide!$C$22,"▲ Contact  ","")&amp;IF(N(Z1712)&lt;=-Guide!$C$22,"▼ Contact  ","")&amp;IF(N(AB1712)&gt;=Guide!$C$23,"▲ Chase  ","")&amp;IF(N(AB1712)&lt;=-Guide!$C$23,"▼ Chase  ",""))="","Stable",TRIM(IF(ISNUMBER(AD1712),IF(N(AD1712)&lt;=-Guide!$C$24,"▼ Bat Speed  ",IF(N(AD1712)&gt;=Guide!$C$24,"▲ Bat Speed  ","")),"")&amp;IF(N(Z1712)&gt;=Guide!$C$22,"▲ Contact  ","")&amp;IF(N(Z1712)&lt;=-Guide!$C$22,"▼ Contact  ","")&amp;IF(N(AB1712)&gt;=Guide!$C$23,"▲ Chase  ","")&amp;IF(N(AB1712)&lt;=-Guide!$C$23,"▼ Chase  ",""))))</f>
        <v>Low PA</v>
      </c>
      <c r="AF1712" s="35" t="n">
        <f aca="false">MATCH(Counts!A1712,'Season Counts'!$A$2:$A$740,0)</f>
        <v>436</v>
      </c>
    </row>
    <row r="1713" customFormat="false" ht="15" hidden="false" customHeight="false" outlineLevel="0" collapsed="false">
      <c r="A1713" s="34" t="str">
        <f aca="false">Counts!B1713</f>
        <v>MIN</v>
      </c>
      <c r="B1713" s="5" t="str">
        <f aca="false">Counts!C1713</f>
        <v>Ryan Kreidler</v>
      </c>
      <c r="C1713" s="34" t="str">
        <f aca="false">Counts!F1713</f>
        <v>Jun</v>
      </c>
      <c r="D1713" s="35" t="n">
        <f aca="false">IFERROR(Counts!P1713,"")</f>
        <v>59</v>
      </c>
      <c r="E1713" s="36" t="n">
        <f aca="false">IFERROR(Counts!R1713/Counts!Q1713,"")</f>
        <v>0.314814814814815</v>
      </c>
      <c r="F1713" s="36" t="n">
        <f aca="false">IFERROR((Counts!R1713+Counts!V1713+Counts!W1713)/(Counts!Q1713+Counts!V1713+Counts!W1713+Counts!X1713),"")</f>
        <v>0.372881355932203</v>
      </c>
      <c r="G1713" s="36" t="n">
        <f aca="false">IFERROR((Counts!R1713+Counts!S1713+2*Counts!T1713+3*Counts!U1713)/Counts!Q1713,"")</f>
        <v>0.518518518518519</v>
      </c>
      <c r="H1713" s="35" t="n">
        <f aca="false">IFERROR(Counts!U1713,"")</f>
        <v>2</v>
      </c>
      <c r="I1713" s="36" t="n">
        <f aca="false">IFERROR(Counts!Z1713/Counts!AA1713,"")</f>
        <v>0.385593220338983</v>
      </c>
      <c r="J1713" s="36" t="n">
        <f aca="false">IFERROR(Counts!AB1713/Counts!AA1713,"")</f>
        <v>0.331898305084746</v>
      </c>
      <c r="K1713" s="37" t="n">
        <f aca="false">IFERROR((Counts!AB1713-Counts!Z1713)/Counts!AA1713,"")</f>
        <v>-0.0536949152542373</v>
      </c>
      <c r="L1713" s="38" t="n">
        <f aca="false">IFERROR(Counts!Y1713/Counts!P1713,"")</f>
        <v>0.0847457627118644</v>
      </c>
      <c r="M1713" s="38" t="n">
        <f aca="false">IFERROR(Counts!V1713/Counts!P1713,"")</f>
        <v>0.0677966101694915</v>
      </c>
      <c r="N1713" s="38" t="n">
        <f aca="false">IFERROR(Counts!AD1713/Counts!AC1713,"")</f>
        <v>0.102040816326531</v>
      </c>
      <c r="O1713" s="38" t="n">
        <f aca="false">IFERROR(Counts!AE1713/Counts!AC1713,"")</f>
        <v>0.326530612244898</v>
      </c>
      <c r="P1713" s="39" t="n">
        <f aca="false">IFERROR(Counts!AG1713/Counts!AF1713,"")</f>
        <v>87.4020408163265</v>
      </c>
      <c r="Q1713" s="38" t="n">
        <f aca="false">IFERROR(Counts!AH1713/Counts!AC1713,"")</f>
        <v>0.244897959183673</v>
      </c>
      <c r="R1713" s="38" t="n">
        <f aca="false">IFERROR(Counts!N1713/Counts!M1713,"")</f>
        <v>0.241071428571429</v>
      </c>
      <c r="S1713" s="38" t="n">
        <f aca="false">IFERROR(Counts!K1713/Counts!J1713,"")</f>
        <v>0.778761061946903</v>
      </c>
      <c r="T1713" s="38" t="n">
        <f aca="false">IFERROR(Counts!I1713/Counts!H1713,"")</f>
        <v>0.295652173913044</v>
      </c>
      <c r="U1713" s="38" t="n">
        <f aca="false">IFERROR(1-Counts!L1713/Counts!K1713,"")</f>
        <v>0.761363636363636</v>
      </c>
      <c r="V1713" s="39" t="n">
        <f aca="false">IFERROR(Counts!AJ1713/Counts!AI1713,"")</f>
        <v>74.5090909090909</v>
      </c>
      <c r="W1713" s="38" t="n">
        <f aca="false">IFERROR(Counts!AK1713/Counts!AI1713,"")</f>
        <v>0.490909090909091</v>
      </c>
      <c r="X1713" s="40" t="n">
        <f aca="false">IFERROR(Counts!O1713,"")</f>
        <v>5.145</v>
      </c>
      <c r="Y1713" s="36" t="n">
        <f aca="false">IFERROR(INDEX('Season Counts'!$Y$2:$Y$740,$AF1713)/INDEX('Season Counts'!$X$2:$X$740,$AF1713),"")</f>
        <v>0.295203007518797</v>
      </c>
      <c r="Z1713" s="37" t="n">
        <f aca="false">IFERROR(J1713-Y1713,"")</f>
        <v>0.0366952975659488</v>
      </c>
      <c r="AA1713" s="38" t="n">
        <f aca="false">IFERROR(INDEX('Season Counts'!$K$2:$K$740,$AF1713)/INDEX('Season Counts'!$J$2:$J$740,$AF1713),"")</f>
        <v>0.283433133732535</v>
      </c>
      <c r="AB1713" s="41" t="n">
        <f aca="false">IFERROR(R1713-AA1713,"")</f>
        <v>-0.0423617051611064</v>
      </c>
      <c r="AC1713" s="39" t="n">
        <f aca="false">IFERROR(INDEX('Season Counts'!$AG$2:$AG$740,$AF1713)/INDEX('Season Counts'!$AF$2:$AF$740,$AF1713),"")</f>
        <v>73.9</v>
      </c>
      <c r="AD1713" s="40" t="n">
        <f aca="false">IFERROR(V1713-AC1713,"")</f>
        <v>0.609090909090909</v>
      </c>
      <c r="AE1713" s="4" t="str">
        <f aca="false">IF(D1713&lt;Guide!$C$21,"Low PA",IF(TRIM(IF(ISNUMBER(AD1713),IF(N(AD1713)&lt;=-Guide!$C$24,"▼ Bat Speed  ",IF(N(AD1713)&gt;=Guide!$C$24,"▲ Bat Speed  ","")),"")&amp;IF(N(Z1713)&gt;=Guide!$C$22,"▲ Contact  ","")&amp;IF(N(Z1713)&lt;=-Guide!$C$22,"▼ Contact  ","")&amp;IF(N(AB1713)&gt;=Guide!$C$23,"▲ Chase  ","")&amp;IF(N(AB1713)&lt;=-Guide!$C$23,"▼ Chase  ",""))="","Stable",TRIM(IF(ISNUMBER(AD1713),IF(N(AD1713)&lt;=-Guide!$C$24,"▼ Bat Speed  ",IF(N(AD1713)&gt;=Guide!$C$24,"▲ Bat Speed  ","")),"")&amp;IF(N(Z1713)&gt;=Guide!$C$22,"▲ Contact  ","")&amp;IF(N(Z1713)&lt;=-Guide!$C$22,"▼ Contact  ","")&amp;IF(N(AB1713)&gt;=Guide!$C$23,"▲ Chase  ","")&amp;IF(N(AB1713)&lt;=-Guide!$C$23,"▼ Chase  ",""))))</f>
        <v>▼ Chase</v>
      </c>
      <c r="AF1713" s="35" t="n">
        <f aca="false">MATCH(Counts!A1713,'Season Counts'!$A$2:$A$740,0)</f>
        <v>436</v>
      </c>
    </row>
    <row r="1714" customFormat="false" ht="15" hidden="false" customHeight="false" outlineLevel="0" collapsed="false">
      <c r="A1714" s="34" t="str">
        <f aca="false">Counts!B1714</f>
        <v>MIN</v>
      </c>
      <c r="B1714" s="5" t="str">
        <f aca="false">Counts!C1714</f>
        <v>Ryan Kreidler</v>
      </c>
      <c r="C1714" s="34" t="str">
        <f aca="false">Counts!F1714</f>
        <v>Jul</v>
      </c>
      <c r="D1714" s="35" t="n">
        <f aca="false">IFERROR(Counts!P1714,"")</f>
        <v>70</v>
      </c>
      <c r="E1714" s="36" t="n">
        <f aca="false">IFERROR(Counts!R1714/Counts!Q1714,"")</f>
        <v>0.176470588235294</v>
      </c>
      <c r="F1714" s="36" t="n">
        <f aca="false">IFERROR((Counts!R1714+Counts!V1714+Counts!W1714)/(Counts!Q1714+Counts!V1714+Counts!W1714+Counts!X1714),"")</f>
        <v>0.2</v>
      </c>
      <c r="G1714" s="36" t="n">
        <f aca="false">IFERROR((Counts!R1714+Counts!S1714+2*Counts!T1714+3*Counts!U1714)/Counts!Q1714,"")</f>
        <v>0.279411764705882</v>
      </c>
      <c r="H1714" s="35" t="n">
        <f aca="false">IFERROR(Counts!U1714,"")</f>
        <v>0</v>
      </c>
      <c r="I1714" s="36" t="n">
        <f aca="false">IFERROR(Counts!Z1714/Counts!AA1714,"")</f>
        <v>0.209285714285714</v>
      </c>
      <c r="J1714" s="36" t="n">
        <f aca="false">IFERROR(Counts!AB1714/Counts!AA1714,"")</f>
        <v>0.240442857142857</v>
      </c>
      <c r="K1714" s="37" t="n">
        <f aca="false">IFERROR((Counts!AB1714-Counts!Z1714)/Counts!AA1714,"")</f>
        <v>0.0311571428571428</v>
      </c>
      <c r="L1714" s="38" t="n">
        <f aca="false">IFERROR(Counts!Y1714/Counts!P1714,"")</f>
        <v>0.257142857142857</v>
      </c>
      <c r="M1714" s="38" t="n">
        <f aca="false">IFERROR(Counts!V1714/Counts!P1714,"")</f>
        <v>0.0285714285714286</v>
      </c>
      <c r="N1714" s="38" t="n">
        <f aca="false">IFERROR(Counts!AD1714/Counts!AC1714,"")</f>
        <v>0.04</v>
      </c>
      <c r="O1714" s="38" t="n">
        <f aca="false">IFERROR(Counts!AE1714/Counts!AC1714,"")</f>
        <v>0.42</v>
      </c>
      <c r="P1714" s="39" t="n">
        <f aca="false">IFERROR(Counts!AG1714/Counts!AF1714,"")</f>
        <v>86.736</v>
      </c>
      <c r="Q1714" s="38" t="n">
        <f aca="false">IFERROR(Counts!AH1714/Counts!AC1714,"")</f>
        <v>0.32</v>
      </c>
      <c r="R1714" s="38" t="n">
        <f aca="false">IFERROR(Counts!N1714/Counts!M1714,"")</f>
        <v>0.3125</v>
      </c>
      <c r="S1714" s="38" t="n">
        <f aca="false">IFERROR(Counts!K1714/Counts!J1714,"")</f>
        <v>0.742647058823529</v>
      </c>
      <c r="T1714" s="38" t="n">
        <f aca="false">IFERROR(Counts!I1714/Counts!H1714,"")</f>
        <v>0.269503546099291</v>
      </c>
      <c r="U1714" s="38" t="n">
        <f aca="false">IFERROR(1-Counts!L1714/Counts!K1714,"")</f>
        <v>0.841584158415842</v>
      </c>
      <c r="V1714" s="39" t="n">
        <f aca="false">IFERROR(Counts!AJ1714/Counts!AI1714,"")</f>
        <v>73.758064516129</v>
      </c>
      <c r="W1714" s="38" t="n">
        <f aca="false">IFERROR(Counts!AK1714/Counts!AI1714,"")</f>
        <v>0.346774193548387</v>
      </c>
      <c r="X1714" s="40" t="n">
        <f aca="false">IFERROR(Counts!O1714,"")</f>
        <v>-7.404</v>
      </c>
      <c r="Y1714" s="36" t="n">
        <f aca="false">IFERROR(INDEX('Season Counts'!$Y$2:$Y$740,$AF1714)/INDEX('Season Counts'!$X$2:$X$740,$AF1714),"")</f>
        <v>0.295203007518797</v>
      </c>
      <c r="Z1714" s="37" t="n">
        <f aca="false">IFERROR(J1714-Y1714,"")</f>
        <v>-0.0547601503759399</v>
      </c>
      <c r="AA1714" s="38" t="n">
        <f aca="false">IFERROR(INDEX('Season Counts'!$K$2:$K$740,$AF1714)/INDEX('Season Counts'!$J$2:$J$740,$AF1714),"")</f>
        <v>0.283433133732535</v>
      </c>
      <c r="AB1714" s="41" t="n">
        <f aca="false">IFERROR(R1714-AA1714,"")</f>
        <v>0.0290668662674651</v>
      </c>
      <c r="AC1714" s="39" t="n">
        <f aca="false">IFERROR(INDEX('Season Counts'!$AG$2:$AG$740,$AF1714)/INDEX('Season Counts'!$AF$2:$AF$740,$AF1714),"")</f>
        <v>73.9</v>
      </c>
      <c r="AD1714" s="40" t="n">
        <f aca="false">IFERROR(V1714-AC1714,"")</f>
        <v>-0.141935483870967</v>
      </c>
      <c r="AE1714" s="4" t="str">
        <f aca="false">IF(D1714&lt;Guide!$C$21,"Low PA",IF(TRIM(IF(ISNUMBER(AD1714),IF(N(AD1714)&lt;=-Guide!$C$24,"▼ Bat Speed  ",IF(N(AD1714)&gt;=Guide!$C$24,"▲ Bat Speed  ","")),"")&amp;IF(N(Z1714)&gt;=Guide!$C$22,"▲ Contact  ","")&amp;IF(N(Z1714)&lt;=-Guide!$C$22,"▼ Contact  ","")&amp;IF(N(AB1714)&gt;=Guide!$C$23,"▲ Chase  ","")&amp;IF(N(AB1714)&lt;=-Guide!$C$23,"▼ Chase  ",""))="","Stable",TRIM(IF(ISNUMBER(AD1714),IF(N(AD1714)&lt;=-Guide!$C$24,"▼ Bat Speed  ",IF(N(AD1714)&gt;=Guide!$C$24,"▲ Bat Speed  ","")),"")&amp;IF(N(Z1714)&gt;=Guide!$C$22,"▲ Contact  ","")&amp;IF(N(Z1714)&lt;=-Guide!$C$22,"▼ Contact  ","")&amp;IF(N(AB1714)&gt;=Guide!$C$23,"▲ Chase  ","")&amp;IF(N(AB1714)&lt;=-Guide!$C$23,"▼ Chase  ",""))))</f>
        <v>▼ Contact</v>
      </c>
      <c r="AF1714" s="35" t="n">
        <f aca="false">MATCH(Counts!A1714,'Season Counts'!$A$2:$A$740,0)</f>
        <v>436</v>
      </c>
    </row>
    <row r="1715" customFormat="false" ht="15" hidden="false" customHeight="false" outlineLevel="0" collapsed="false">
      <c r="A1715" s="34" t="str">
        <f aca="false">Counts!B1715</f>
        <v>MIN</v>
      </c>
      <c r="B1715" s="5" t="str">
        <f aca="false">Counts!C1715</f>
        <v>Ryan Kreidler</v>
      </c>
      <c r="C1715" s="34" t="str">
        <f aca="false">Counts!F1715</f>
        <v>Aug</v>
      </c>
      <c r="D1715" s="35" t="n">
        <f aca="false">IFERROR(Counts!P1715,"")</f>
        <v>45</v>
      </c>
      <c r="E1715" s="36" t="n">
        <f aca="false">IFERROR(Counts!R1715/Counts!Q1715,"")</f>
        <v>0.146341463414634</v>
      </c>
      <c r="F1715" s="36" t="n">
        <f aca="false">IFERROR((Counts!R1715+Counts!V1715+Counts!W1715)/(Counts!Q1715+Counts!V1715+Counts!W1715+Counts!X1715),"")</f>
        <v>0.204545454545455</v>
      </c>
      <c r="G1715" s="36" t="n">
        <f aca="false">IFERROR((Counts!R1715+Counts!S1715+2*Counts!T1715+3*Counts!U1715)/Counts!Q1715,"")</f>
        <v>0.219512195121951</v>
      </c>
      <c r="H1715" s="35" t="n">
        <f aca="false">IFERROR(Counts!U1715,"")</f>
        <v>1</v>
      </c>
      <c r="I1715" s="36" t="n">
        <f aca="false">IFERROR(Counts!Z1715/Counts!AA1715,"")</f>
        <v>0.195454545454545</v>
      </c>
      <c r="J1715" s="36" t="n">
        <f aca="false">IFERROR(Counts!AB1715/Counts!AA1715,"")</f>
        <v>0.2425</v>
      </c>
      <c r="K1715" s="37" t="n">
        <f aca="false">IFERROR((Counts!AB1715-Counts!Z1715)/Counts!AA1715,"")</f>
        <v>0.0470454545454546</v>
      </c>
      <c r="L1715" s="38" t="n">
        <f aca="false">IFERROR(Counts!Y1715/Counts!P1715,"")</f>
        <v>0.266666666666667</v>
      </c>
      <c r="M1715" s="38" t="n">
        <f aca="false">IFERROR(Counts!V1715/Counts!P1715,"")</f>
        <v>0.0666666666666667</v>
      </c>
      <c r="N1715" s="38" t="n">
        <f aca="false">IFERROR(Counts!AD1715/Counts!AC1715,"")</f>
        <v>0.1</v>
      </c>
      <c r="O1715" s="38" t="n">
        <f aca="false">IFERROR(Counts!AE1715/Counts!AC1715,"")</f>
        <v>0.4</v>
      </c>
      <c r="P1715" s="39" t="n">
        <f aca="false">IFERROR(Counts!AG1715/Counts!AF1715,"")</f>
        <v>84.9466666666667</v>
      </c>
      <c r="Q1715" s="38" t="n">
        <f aca="false">IFERROR(Counts!AH1715/Counts!AC1715,"")</f>
        <v>0.2</v>
      </c>
      <c r="R1715" s="38" t="n">
        <f aca="false">IFERROR(Counts!N1715/Counts!M1715,"")</f>
        <v>0.316455696202532</v>
      </c>
      <c r="S1715" s="38" t="n">
        <f aca="false">IFERROR(Counts!K1715/Counts!J1715,"")</f>
        <v>0.782051282051282</v>
      </c>
      <c r="T1715" s="38" t="n">
        <f aca="false">IFERROR(Counts!I1715/Counts!H1715,"")</f>
        <v>0.27906976744186</v>
      </c>
      <c r="U1715" s="38" t="n">
        <f aca="false">IFERROR(1-Counts!L1715/Counts!K1715,"")</f>
        <v>0.868852459016393</v>
      </c>
      <c r="V1715" s="39" t="n">
        <f aca="false">IFERROR(Counts!AJ1715/Counts!AI1715,"")</f>
        <v>73.804347826087</v>
      </c>
      <c r="W1715" s="38" t="n">
        <f aca="false">IFERROR(Counts!AK1715/Counts!AI1715,"")</f>
        <v>0.376811594202899</v>
      </c>
      <c r="X1715" s="40" t="n">
        <f aca="false">IFERROR(Counts!O1715,"")</f>
        <v>-5.002</v>
      </c>
      <c r="Y1715" s="36" t="n">
        <f aca="false">IFERROR(INDEX('Season Counts'!$Y$2:$Y$740,$AF1715)/INDEX('Season Counts'!$X$2:$X$740,$AF1715),"")</f>
        <v>0.295203007518797</v>
      </c>
      <c r="Z1715" s="37" t="n">
        <f aca="false">IFERROR(J1715-Y1715,"")</f>
        <v>-0.052703007518797</v>
      </c>
      <c r="AA1715" s="38" t="n">
        <f aca="false">IFERROR(INDEX('Season Counts'!$K$2:$K$740,$AF1715)/INDEX('Season Counts'!$J$2:$J$740,$AF1715),"")</f>
        <v>0.283433133732535</v>
      </c>
      <c r="AB1715" s="41" t="n">
        <f aca="false">IFERROR(R1715-AA1715,"")</f>
        <v>0.0330225624699967</v>
      </c>
      <c r="AC1715" s="39" t="n">
        <f aca="false">IFERROR(INDEX('Season Counts'!$AG$2:$AG$740,$AF1715)/INDEX('Season Counts'!$AF$2:$AF$740,$AF1715),"")</f>
        <v>73.9</v>
      </c>
      <c r="AD1715" s="40" t="n">
        <f aca="false">IFERROR(V1715-AC1715,"")</f>
        <v>-0.0956521739130523</v>
      </c>
      <c r="AE1715" s="4" t="str">
        <f aca="false">IF(D1715&lt;Guide!$C$21,"Low PA",IF(TRIM(IF(ISNUMBER(AD1715),IF(N(AD1715)&lt;=-Guide!$C$24,"▼ Bat Speed  ",IF(N(AD1715)&gt;=Guide!$C$24,"▲ Bat Speed  ","")),"")&amp;IF(N(Z1715)&gt;=Guide!$C$22,"▲ Contact  ","")&amp;IF(N(Z1715)&lt;=-Guide!$C$22,"▼ Contact  ","")&amp;IF(N(AB1715)&gt;=Guide!$C$23,"▲ Chase  ","")&amp;IF(N(AB1715)&lt;=-Guide!$C$23,"▼ Chase  ",""))="","Stable",TRIM(IF(ISNUMBER(AD1715),IF(N(AD1715)&lt;=-Guide!$C$24,"▼ Bat Speed  ",IF(N(AD1715)&gt;=Guide!$C$24,"▲ Bat Speed  ","")),"")&amp;IF(N(Z1715)&gt;=Guide!$C$22,"▲ Contact  ","")&amp;IF(N(Z1715)&lt;=-Guide!$C$22,"▼ Contact  ","")&amp;IF(N(AB1715)&gt;=Guide!$C$23,"▲ Chase  ","")&amp;IF(N(AB1715)&lt;=-Guide!$C$23,"▼ Chase  ",""))))</f>
        <v>▼ Contact</v>
      </c>
      <c r="AF1715" s="35" t="n">
        <f aca="false">MATCH(Counts!A1715,'Season Counts'!$A$2:$A$740,0)</f>
        <v>436</v>
      </c>
    </row>
    <row r="1716" customFormat="false" ht="15" hidden="false" customHeight="false" outlineLevel="0" collapsed="false">
      <c r="A1716" s="34" t="str">
        <f aca="false">Counts!B1716</f>
        <v>MIN</v>
      </c>
      <c r="B1716" s="5" t="str">
        <f aca="false">Counts!C1716</f>
        <v>Ryan Kreidler</v>
      </c>
      <c r="C1716" s="34" t="str">
        <f aca="false">Counts!F1716</f>
        <v>Sep</v>
      </c>
      <c r="D1716" s="35" t="n">
        <f aca="false">IFERROR(Counts!P1716,"")</f>
        <v>40</v>
      </c>
      <c r="E1716" s="36" t="n">
        <f aca="false">IFERROR(Counts!R1716/Counts!Q1716,"")</f>
        <v>0.181818181818182</v>
      </c>
      <c r="F1716" s="36" t="n">
        <f aca="false">IFERROR((Counts!R1716+Counts!V1716+Counts!W1716)/(Counts!Q1716+Counts!V1716+Counts!W1716+Counts!X1716),"")</f>
        <v>0.325</v>
      </c>
      <c r="G1716" s="36" t="n">
        <f aca="false">IFERROR((Counts!R1716+Counts!S1716+2*Counts!T1716+3*Counts!U1716)/Counts!Q1716,"")</f>
        <v>0.393939393939394</v>
      </c>
      <c r="H1716" s="35" t="n">
        <f aca="false">IFERROR(Counts!U1716,"")</f>
        <v>2</v>
      </c>
      <c r="I1716" s="36" t="n">
        <f aca="false">IFERROR(Counts!Z1716/Counts!AA1716,"")</f>
        <v>0.32125</v>
      </c>
      <c r="J1716" s="36" t="n">
        <f aca="false">IFERROR(Counts!AB1716/Counts!AA1716,"")</f>
        <v>0.3393</v>
      </c>
      <c r="K1716" s="37" t="n">
        <f aca="false">IFERROR((Counts!AB1716-Counts!Z1716)/Counts!AA1716,"")</f>
        <v>0.01805</v>
      </c>
      <c r="L1716" s="38" t="n">
        <f aca="false">IFERROR(Counts!Y1716/Counts!P1716,"")</f>
        <v>0.3</v>
      </c>
      <c r="M1716" s="38" t="n">
        <f aca="false">IFERROR(Counts!V1716/Counts!P1716,"")</f>
        <v>0.15</v>
      </c>
      <c r="N1716" s="38" t="n">
        <f aca="false">IFERROR(Counts!AD1716/Counts!AC1716,"")</f>
        <v>0.0952380952380952</v>
      </c>
      <c r="O1716" s="38" t="n">
        <f aca="false">IFERROR(Counts!AE1716/Counts!AC1716,"")</f>
        <v>0.380952380952381</v>
      </c>
      <c r="P1716" s="39" t="n">
        <f aca="false">IFERROR(Counts!AG1716/Counts!AF1716,"")</f>
        <v>88.4619047619048</v>
      </c>
      <c r="Q1716" s="38" t="n">
        <f aca="false">IFERROR(Counts!AH1716/Counts!AC1716,"")</f>
        <v>0.238095238095238</v>
      </c>
      <c r="R1716" s="38" t="n">
        <f aca="false">IFERROR(Counts!N1716/Counts!M1716,"")</f>
        <v>0.244444444444444</v>
      </c>
      <c r="S1716" s="38" t="n">
        <f aca="false">IFERROR(Counts!K1716/Counts!J1716,"")</f>
        <v>0.693333333333333</v>
      </c>
      <c r="T1716" s="38" t="n">
        <f aca="false">IFERROR(Counts!I1716/Counts!H1716,"")</f>
        <v>0.283783783783784</v>
      </c>
      <c r="U1716" s="38" t="n">
        <f aca="false">IFERROR(1-Counts!L1716/Counts!K1716,"")</f>
        <v>0.807692307692308</v>
      </c>
      <c r="V1716" s="39" t="n">
        <f aca="false">IFERROR(Counts!AJ1716/Counts!AI1716,"")</f>
        <v>72.9661764705882</v>
      </c>
      <c r="W1716" s="38" t="n">
        <f aca="false">IFERROR(Counts!AK1716/Counts!AI1716,"")</f>
        <v>0.294117647058824</v>
      </c>
      <c r="X1716" s="40" t="n">
        <f aca="false">IFERROR(Counts!O1716,"")</f>
        <v>-0.787</v>
      </c>
      <c r="Y1716" s="36" t="n">
        <f aca="false">IFERROR(INDEX('Season Counts'!$Y$2:$Y$740,$AF1716)/INDEX('Season Counts'!$X$2:$X$740,$AF1716),"")</f>
        <v>0.295203007518797</v>
      </c>
      <c r="Z1716" s="37" t="n">
        <f aca="false">IFERROR(J1716-Y1716,"")</f>
        <v>0.044096992481203</v>
      </c>
      <c r="AA1716" s="38" t="n">
        <f aca="false">IFERROR(INDEX('Season Counts'!$K$2:$K$740,$AF1716)/INDEX('Season Counts'!$J$2:$J$740,$AF1716),"")</f>
        <v>0.283433133732535</v>
      </c>
      <c r="AB1716" s="41" t="n">
        <f aca="false">IFERROR(R1716-AA1716,"")</f>
        <v>-0.0389886892880905</v>
      </c>
      <c r="AC1716" s="39" t="n">
        <f aca="false">IFERROR(INDEX('Season Counts'!$AG$2:$AG$740,$AF1716)/INDEX('Season Counts'!$AF$2:$AF$740,$AF1716),"")</f>
        <v>73.9</v>
      </c>
      <c r="AD1716" s="40" t="n">
        <f aca="false">IFERROR(V1716-AC1716,"")</f>
        <v>-0.933823529411768</v>
      </c>
      <c r="AE1716" s="4" t="str">
        <f aca="false">IF(D1716&lt;Guide!$C$21,"Low PA",IF(TRIM(IF(ISNUMBER(AD1716),IF(N(AD1716)&lt;=-Guide!$C$24,"▼ Bat Speed  ",IF(N(AD1716)&gt;=Guide!$C$24,"▲ Bat Speed  ","")),"")&amp;IF(N(Z1716)&gt;=Guide!$C$22,"▲ Contact  ","")&amp;IF(N(Z1716)&lt;=-Guide!$C$22,"▼ Contact  ","")&amp;IF(N(AB1716)&gt;=Guide!$C$23,"▲ Chase  ","")&amp;IF(N(AB1716)&lt;=-Guide!$C$23,"▼ Chase  ",""))="","Stable",TRIM(IF(ISNUMBER(AD1716),IF(N(AD1716)&lt;=-Guide!$C$24,"▼ Bat Speed  ",IF(N(AD1716)&gt;=Guide!$C$24,"▲ Bat Speed  ","")),"")&amp;IF(N(Z1716)&gt;=Guide!$C$22,"▲ Contact  ","")&amp;IF(N(Z1716)&lt;=-Guide!$C$22,"▼ Contact  ","")&amp;IF(N(AB1716)&gt;=Guide!$C$23,"▲ Chase  ","")&amp;IF(N(AB1716)&lt;=-Guide!$C$23,"▼ Chase  ",""))))</f>
        <v>▲ Contact</v>
      </c>
      <c r="AF1716" s="35" t="n">
        <f aca="false">MATCH(Counts!A1716,'Season Counts'!$A$2:$A$740,0)</f>
        <v>436</v>
      </c>
    </row>
    <row r="1717" customFormat="false" ht="15" hidden="false" customHeight="false" outlineLevel="0" collapsed="false">
      <c r="A1717" s="34" t="str">
        <f aca="false">Counts!B1717</f>
        <v>MIN</v>
      </c>
      <c r="B1717" s="5" t="str">
        <f aca="false">Counts!C1717</f>
        <v>Tristan Gray</v>
      </c>
      <c r="C1717" s="34" t="str">
        <f aca="false">Counts!F1717</f>
        <v>Mar-Apr</v>
      </c>
      <c r="D1717" s="35" t="n">
        <f aca="false">IFERROR(Counts!P1717,"")</f>
        <v>58</v>
      </c>
      <c r="E1717" s="36" t="n">
        <f aca="false">IFERROR(Counts!R1717/Counts!Q1717,"")</f>
        <v>0.269230769230769</v>
      </c>
      <c r="F1717" s="36" t="n">
        <f aca="false">IFERROR((Counts!R1717+Counts!V1717+Counts!W1717)/(Counts!Q1717+Counts!V1717+Counts!W1717+Counts!X1717),"")</f>
        <v>0.315789473684211</v>
      </c>
      <c r="G1717" s="36" t="n">
        <f aca="false">IFERROR((Counts!R1717+Counts!S1717+2*Counts!T1717+3*Counts!U1717)/Counts!Q1717,"")</f>
        <v>0.461538461538462</v>
      </c>
      <c r="H1717" s="35" t="n">
        <f aca="false">IFERROR(Counts!U1717,"")</f>
        <v>3</v>
      </c>
      <c r="I1717" s="36" t="n">
        <f aca="false">IFERROR(Counts!Z1717/Counts!AA1717,"")</f>
        <v>0.33421052631579</v>
      </c>
      <c r="J1717" s="36" t="n">
        <f aca="false">IFERROR(Counts!AB1717/Counts!AA1717,"")</f>
        <v>0.309438596491228</v>
      </c>
      <c r="K1717" s="37" t="n">
        <f aca="false">IFERROR((Counts!AB1717-Counts!Z1717)/Counts!AA1717,"")</f>
        <v>-0.0247719298245614</v>
      </c>
      <c r="L1717" s="38" t="n">
        <f aca="false">IFERROR(Counts!Y1717/Counts!P1717,"")</f>
        <v>0.327586206896552</v>
      </c>
      <c r="M1717" s="38" t="n">
        <f aca="false">IFERROR(Counts!V1717/Counts!P1717,"")</f>
        <v>0.0517241379310345</v>
      </c>
      <c r="N1717" s="38" t="n">
        <f aca="false">IFERROR(Counts!AD1717/Counts!AC1717,"")</f>
        <v>0.114285714285714</v>
      </c>
      <c r="O1717" s="38" t="n">
        <f aca="false">IFERROR(Counts!AE1717/Counts!AC1717,"")</f>
        <v>0.428571428571429</v>
      </c>
      <c r="P1717" s="39" t="n">
        <f aca="false">IFERROR(Counts!AG1717/Counts!AF1717,"")</f>
        <v>88.2028571428571</v>
      </c>
      <c r="Q1717" s="38" t="n">
        <f aca="false">IFERROR(Counts!AH1717/Counts!AC1717,"")</f>
        <v>0.457142857142857</v>
      </c>
      <c r="R1717" s="38" t="n">
        <f aca="false">IFERROR(Counts!N1717/Counts!M1717,"")</f>
        <v>0.419354838709677</v>
      </c>
      <c r="S1717" s="38" t="n">
        <f aca="false">IFERROR(Counts!K1717/Counts!J1717,"")</f>
        <v>0.743119266055046</v>
      </c>
      <c r="T1717" s="38" t="n">
        <f aca="false">IFERROR(Counts!I1717/Counts!H1717,"")</f>
        <v>0.315789473684211</v>
      </c>
      <c r="U1717" s="38" t="n">
        <f aca="false">IFERROR(1-Counts!L1717/Counts!K1717,"")</f>
        <v>0.802469135802469</v>
      </c>
      <c r="V1717" s="39" t="n">
        <f aca="false">IFERROR(Counts!AJ1717/Counts!AI1717,"")</f>
        <v>72.3785714285714</v>
      </c>
      <c r="W1717" s="38" t="n">
        <f aca="false">IFERROR(Counts!AK1717/Counts!AI1717,"")</f>
        <v>0.241071428571429</v>
      </c>
      <c r="X1717" s="40" t="n">
        <f aca="false">IFERROR(Counts!O1717,"")</f>
        <v>-0.465</v>
      </c>
      <c r="Y1717" s="36" t="n">
        <f aca="false">IFERROR(INDEX('Season Counts'!$Y$2:$Y$740,$AF1717)/INDEX('Season Counts'!$X$2:$X$740,$AF1717),"")</f>
        <v>0.262806451612903</v>
      </c>
      <c r="Z1717" s="37" t="n">
        <f aca="false">IFERROR(J1717-Y1717,"")</f>
        <v>0.0466321448783249</v>
      </c>
      <c r="AA1717" s="38" t="n">
        <f aca="false">IFERROR(INDEX('Season Counts'!$K$2:$K$740,$AF1717)/INDEX('Season Counts'!$J$2:$J$740,$AF1717),"")</f>
        <v>0.392670157068063</v>
      </c>
      <c r="AB1717" s="41" t="n">
        <f aca="false">IFERROR(R1717-AA1717,"")</f>
        <v>0.0266846816416146</v>
      </c>
      <c r="AC1717" s="39" t="n">
        <f aca="false">IFERROR(INDEX('Season Counts'!$AG$2:$AG$740,$AF1717)/INDEX('Season Counts'!$AF$2:$AF$740,$AF1717),"")</f>
        <v>72.7464589235128</v>
      </c>
      <c r="AD1717" s="40" t="n">
        <f aca="false">IFERROR(V1717-AC1717,"")</f>
        <v>-0.367887494941328</v>
      </c>
      <c r="AE1717" s="4" t="str">
        <f aca="false">IF(D1717&lt;Guide!$C$21,"Low PA",IF(TRIM(IF(ISNUMBER(AD1717),IF(N(AD1717)&lt;=-Guide!$C$24,"▼ Bat Speed  ",IF(N(AD1717)&gt;=Guide!$C$24,"▲ Bat Speed  ","")),"")&amp;IF(N(Z1717)&gt;=Guide!$C$22,"▲ Contact  ","")&amp;IF(N(Z1717)&lt;=-Guide!$C$22,"▼ Contact  ","")&amp;IF(N(AB1717)&gt;=Guide!$C$23,"▲ Chase  ","")&amp;IF(N(AB1717)&lt;=-Guide!$C$23,"▼ Chase  ",""))="","Stable",TRIM(IF(ISNUMBER(AD1717),IF(N(AD1717)&lt;=-Guide!$C$24,"▼ Bat Speed  ",IF(N(AD1717)&gt;=Guide!$C$24,"▲ Bat Speed  ","")),"")&amp;IF(N(Z1717)&gt;=Guide!$C$22,"▲ Contact  ","")&amp;IF(N(Z1717)&lt;=-Guide!$C$22,"▼ Contact  ","")&amp;IF(N(AB1717)&gt;=Guide!$C$23,"▲ Chase  ","")&amp;IF(N(AB1717)&lt;=-Guide!$C$23,"▼ Chase  ",""))))</f>
        <v>▲ Contact</v>
      </c>
      <c r="AF1717" s="35" t="n">
        <f aca="false">MATCH(Counts!A1717,'Season Counts'!$A$2:$A$740,0)</f>
        <v>437</v>
      </c>
    </row>
    <row r="1718" customFormat="false" ht="15" hidden="false" customHeight="false" outlineLevel="0" collapsed="false">
      <c r="A1718" s="34" t="str">
        <f aca="false">Counts!B1718</f>
        <v>MIN</v>
      </c>
      <c r="B1718" s="5" t="str">
        <f aca="false">Counts!C1718</f>
        <v>Tristan Gray</v>
      </c>
      <c r="C1718" s="34" t="str">
        <f aca="false">Counts!F1718</f>
        <v>May</v>
      </c>
      <c r="D1718" s="35" t="n">
        <f aca="false">IFERROR(Counts!P1718,"")</f>
        <v>46</v>
      </c>
      <c r="E1718" s="36" t="n">
        <f aca="false">IFERROR(Counts!R1718/Counts!Q1718,"")</f>
        <v>0.19047619047619</v>
      </c>
      <c r="F1718" s="36" t="n">
        <f aca="false">IFERROR((Counts!R1718+Counts!V1718+Counts!W1718)/(Counts!Q1718+Counts!V1718+Counts!W1718+Counts!X1718),"")</f>
        <v>0.260869565217391</v>
      </c>
      <c r="G1718" s="36" t="n">
        <f aca="false">IFERROR((Counts!R1718+Counts!S1718+2*Counts!T1718+3*Counts!U1718)/Counts!Q1718,"")</f>
        <v>0.238095238095238</v>
      </c>
      <c r="H1718" s="35" t="n">
        <f aca="false">IFERROR(Counts!U1718,"")</f>
        <v>0</v>
      </c>
      <c r="I1718" s="36" t="n">
        <f aca="false">IFERROR(Counts!Z1718/Counts!AA1718,"")</f>
        <v>0.217777777777778</v>
      </c>
      <c r="J1718" s="36" t="n">
        <f aca="false">IFERROR(Counts!AB1718/Counts!AA1718,"")</f>
        <v>0.285844444444444</v>
      </c>
      <c r="K1718" s="37" t="n">
        <f aca="false">IFERROR((Counts!AB1718-Counts!Z1718)/Counts!AA1718,"")</f>
        <v>0.0680666666666666</v>
      </c>
      <c r="L1718" s="38" t="n">
        <f aca="false">IFERROR(Counts!Y1718/Counts!P1718,"")</f>
        <v>0.326086956521739</v>
      </c>
      <c r="M1718" s="38" t="n">
        <f aca="false">IFERROR(Counts!V1718/Counts!P1718,"")</f>
        <v>0.0869565217391304</v>
      </c>
      <c r="N1718" s="38" t="n">
        <f aca="false">IFERROR(Counts!AD1718/Counts!AC1718,"")</f>
        <v>0.037037037037037</v>
      </c>
      <c r="O1718" s="38" t="n">
        <f aca="false">IFERROR(Counts!AE1718/Counts!AC1718,"")</f>
        <v>0.407407407407407</v>
      </c>
      <c r="P1718" s="39" t="n">
        <f aca="false">IFERROR(Counts!AG1718/Counts!AF1718,"")</f>
        <v>89.8807692307692</v>
      </c>
      <c r="Q1718" s="38" t="n">
        <f aca="false">IFERROR(Counts!AH1718/Counts!AC1718,"")</f>
        <v>0.407407407407407</v>
      </c>
      <c r="R1718" s="38" t="n">
        <f aca="false">IFERROR(Counts!N1718/Counts!M1718,"")</f>
        <v>0.346938775510204</v>
      </c>
      <c r="S1718" s="38" t="n">
        <f aca="false">IFERROR(Counts!K1718/Counts!J1718,"")</f>
        <v>0.776470588235294</v>
      </c>
      <c r="T1718" s="38" t="n">
        <f aca="false">IFERROR(Counts!I1718/Counts!H1718,"")</f>
        <v>0.34</v>
      </c>
      <c r="U1718" s="38" t="n">
        <f aca="false">IFERROR(1-Counts!L1718/Counts!K1718,"")</f>
        <v>0.727272727272727</v>
      </c>
      <c r="V1718" s="39" t="n">
        <f aca="false">IFERROR(Counts!AJ1718/Counts!AI1718,"")</f>
        <v>72.2352272727273</v>
      </c>
      <c r="W1718" s="38" t="n">
        <f aca="false">IFERROR(Counts!AK1718/Counts!AI1718,"")</f>
        <v>0.295454545454545</v>
      </c>
      <c r="X1718" s="40" t="n">
        <f aca="false">IFERROR(Counts!O1718,"")</f>
        <v>-4.002</v>
      </c>
      <c r="Y1718" s="36" t="n">
        <f aca="false">IFERROR(INDEX('Season Counts'!$Y$2:$Y$740,$AF1718)/INDEX('Season Counts'!$X$2:$X$740,$AF1718),"")</f>
        <v>0.262806451612903</v>
      </c>
      <c r="Z1718" s="37" t="n">
        <f aca="false">IFERROR(J1718-Y1718,"")</f>
        <v>0.0230379928315412</v>
      </c>
      <c r="AA1718" s="38" t="n">
        <f aca="false">IFERROR(INDEX('Season Counts'!$K$2:$K$740,$AF1718)/INDEX('Season Counts'!$J$2:$J$740,$AF1718),"")</f>
        <v>0.392670157068063</v>
      </c>
      <c r="AB1718" s="41" t="n">
        <f aca="false">IFERROR(R1718-AA1718,"")</f>
        <v>-0.0457313815578588</v>
      </c>
      <c r="AC1718" s="39" t="n">
        <f aca="false">IFERROR(INDEX('Season Counts'!$AG$2:$AG$740,$AF1718)/INDEX('Season Counts'!$AF$2:$AF$740,$AF1718),"")</f>
        <v>72.7464589235128</v>
      </c>
      <c r="AD1718" s="40" t="n">
        <f aca="false">IFERROR(V1718-AC1718,"")</f>
        <v>-0.511231650785476</v>
      </c>
      <c r="AE1718" s="4" t="str">
        <f aca="false">IF(D1718&lt;Guide!$C$21,"Low PA",IF(TRIM(IF(ISNUMBER(AD1718),IF(N(AD1718)&lt;=-Guide!$C$24,"▼ Bat Speed  ",IF(N(AD1718)&gt;=Guide!$C$24,"▲ Bat Speed  ","")),"")&amp;IF(N(Z1718)&gt;=Guide!$C$22,"▲ Contact  ","")&amp;IF(N(Z1718)&lt;=-Guide!$C$22,"▼ Contact  ","")&amp;IF(N(AB1718)&gt;=Guide!$C$23,"▲ Chase  ","")&amp;IF(N(AB1718)&lt;=-Guide!$C$23,"▼ Chase  ",""))="","Stable",TRIM(IF(ISNUMBER(AD1718),IF(N(AD1718)&lt;=-Guide!$C$24,"▼ Bat Speed  ",IF(N(AD1718)&gt;=Guide!$C$24,"▲ Bat Speed  ","")),"")&amp;IF(N(Z1718)&gt;=Guide!$C$22,"▲ Contact  ","")&amp;IF(N(Z1718)&lt;=-Guide!$C$22,"▼ Contact  ","")&amp;IF(N(AB1718)&gt;=Guide!$C$23,"▲ Chase  ","")&amp;IF(N(AB1718)&lt;=-Guide!$C$23,"▼ Chase  ",""))))</f>
        <v>▼ Chase</v>
      </c>
      <c r="AF1718" s="35" t="n">
        <f aca="false">MATCH(Counts!A1718,'Season Counts'!$A$2:$A$740,0)</f>
        <v>437</v>
      </c>
    </row>
    <row r="1719" customFormat="false" ht="15" hidden="false" customHeight="false" outlineLevel="0" collapsed="false">
      <c r="A1719" s="34" t="str">
        <f aca="false">Counts!B1719</f>
        <v>MIN</v>
      </c>
      <c r="B1719" s="5" t="str">
        <f aca="false">Counts!C1719</f>
        <v>Tristan Gray</v>
      </c>
      <c r="C1719" s="34" t="str">
        <f aca="false">Counts!F1719</f>
        <v>Jun</v>
      </c>
      <c r="D1719" s="35" t="n">
        <f aca="false">IFERROR(Counts!P1719,"")</f>
        <v>61</v>
      </c>
      <c r="E1719" s="36" t="n">
        <f aca="false">IFERROR(Counts!R1719/Counts!Q1719,"")</f>
        <v>0.245614035087719</v>
      </c>
      <c r="F1719" s="36" t="n">
        <f aca="false">IFERROR((Counts!R1719+Counts!V1719+Counts!W1719)/(Counts!Q1719+Counts!V1719+Counts!W1719+Counts!X1719),"")</f>
        <v>0.262295081967213</v>
      </c>
      <c r="G1719" s="36" t="n">
        <f aca="false">IFERROR((Counts!R1719+Counts!S1719+2*Counts!T1719+3*Counts!U1719)/Counts!Q1719,"")</f>
        <v>0.333333333333333</v>
      </c>
      <c r="H1719" s="35" t="n">
        <f aca="false">IFERROR(Counts!U1719,"")</f>
        <v>1</v>
      </c>
      <c r="I1719" s="36" t="n">
        <f aca="false">IFERROR(Counts!Z1719/Counts!AA1719,"")</f>
        <v>0.259016393442623</v>
      </c>
      <c r="J1719" s="36" t="n">
        <f aca="false">IFERROR(Counts!AB1719/Counts!AA1719,"")</f>
        <v>0.236262295081967</v>
      </c>
      <c r="K1719" s="37" t="n">
        <f aca="false">IFERROR((Counts!AB1719-Counts!Z1719)/Counts!AA1719,"")</f>
        <v>-0.0227540983606557</v>
      </c>
      <c r="L1719" s="38" t="n">
        <f aca="false">IFERROR(Counts!Y1719/Counts!P1719,"")</f>
        <v>0.262295081967213</v>
      </c>
      <c r="M1719" s="38" t="n">
        <f aca="false">IFERROR(Counts!V1719/Counts!P1719,"")</f>
        <v>0.0327868852459016</v>
      </c>
      <c r="N1719" s="38" t="n">
        <f aca="false">IFERROR(Counts!AD1719/Counts!AC1719,"")</f>
        <v>0.0232558139534884</v>
      </c>
      <c r="O1719" s="38" t="n">
        <f aca="false">IFERROR(Counts!AE1719/Counts!AC1719,"")</f>
        <v>0.325581395348837</v>
      </c>
      <c r="P1719" s="39" t="n">
        <f aca="false">IFERROR(Counts!AG1719/Counts!AF1719,"")</f>
        <v>84.4674418604651</v>
      </c>
      <c r="Q1719" s="38" t="n">
        <f aca="false">IFERROR(Counts!AH1719/Counts!AC1719,"")</f>
        <v>0.372093023255814</v>
      </c>
      <c r="R1719" s="38" t="n">
        <f aca="false">IFERROR(Counts!N1719/Counts!M1719,"")</f>
        <v>0.418181818181818</v>
      </c>
      <c r="S1719" s="38" t="n">
        <f aca="false">IFERROR(Counts!K1719/Counts!J1719,"")</f>
        <v>0.707964601769912</v>
      </c>
      <c r="T1719" s="38" t="n">
        <f aca="false">IFERROR(Counts!I1719/Counts!H1719,"")</f>
        <v>0.246031746031746</v>
      </c>
      <c r="U1719" s="38" t="n">
        <f aca="false">IFERROR(1-Counts!L1719/Counts!K1719,"")</f>
        <v>0.8625</v>
      </c>
      <c r="V1719" s="39" t="n">
        <f aca="false">IFERROR(Counts!AJ1719/Counts!AI1719,"")</f>
        <v>73.2675675675676</v>
      </c>
      <c r="W1719" s="38" t="n">
        <f aca="false">IFERROR(Counts!AK1719/Counts!AI1719,"")</f>
        <v>0.369369369369369</v>
      </c>
      <c r="X1719" s="40" t="n">
        <f aca="false">IFERROR(Counts!O1719,"")</f>
        <v>-3.548</v>
      </c>
      <c r="Y1719" s="36" t="n">
        <f aca="false">IFERROR(INDEX('Season Counts'!$Y$2:$Y$740,$AF1719)/INDEX('Season Counts'!$X$2:$X$740,$AF1719),"")</f>
        <v>0.262806451612903</v>
      </c>
      <c r="Z1719" s="37" t="n">
        <f aca="false">IFERROR(J1719-Y1719,"")</f>
        <v>-0.026544156530936</v>
      </c>
      <c r="AA1719" s="38" t="n">
        <f aca="false">IFERROR(INDEX('Season Counts'!$K$2:$K$740,$AF1719)/INDEX('Season Counts'!$J$2:$J$740,$AF1719),"")</f>
        <v>0.392670157068063</v>
      </c>
      <c r="AB1719" s="41" t="n">
        <f aca="false">IFERROR(R1719-AA1719,"")</f>
        <v>0.0255116611137553</v>
      </c>
      <c r="AC1719" s="39" t="n">
        <f aca="false">IFERROR(INDEX('Season Counts'!$AG$2:$AG$740,$AF1719)/INDEX('Season Counts'!$AF$2:$AF$740,$AF1719),"")</f>
        <v>72.7464589235128</v>
      </c>
      <c r="AD1719" s="40" t="n">
        <f aca="false">IFERROR(V1719-AC1719,"")</f>
        <v>0.52110864405482</v>
      </c>
      <c r="AE1719" s="4" t="str">
        <f aca="false">IF(D1719&lt;Guide!$C$21,"Low PA",IF(TRIM(IF(ISNUMBER(AD1719),IF(N(AD1719)&lt;=-Guide!$C$24,"▼ Bat Speed  ",IF(N(AD1719)&gt;=Guide!$C$24,"▲ Bat Speed  ","")),"")&amp;IF(N(Z1719)&gt;=Guide!$C$22,"▲ Contact  ","")&amp;IF(N(Z1719)&lt;=-Guide!$C$22,"▼ Contact  ","")&amp;IF(N(AB1719)&gt;=Guide!$C$23,"▲ Chase  ","")&amp;IF(N(AB1719)&lt;=-Guide!$C$23,"▼ Chase  ",""))="","Stable",TRIM(IF(ISNUMBER(AD1719),IF(N(AD1719)&lt;=-Guide!$C$24,"▼ Bat Speed  ",IF(N(AD1719)&gt;=Guide!$C$24,"▲ Bat Speed  ","")),"")&amp;IF(N(Z1719)&gt;=Guide!$C$22,"▲ Contact  ","")&amp;IF(N(Z1719)&lt;=-Guide!$C$22,"▼ Contact  ","")&amp;IF(N(AB1719)&gt;=Guide!$C$23,"▲ Chase  ","")&amp;IF(N(AB1719)&lt;=-Guide!$C$23,"▼ Chase  ",""))))</f>
        <v>Stable</v>
      </c>
      <c r="AF1719" s="35" t="n">
        <f aca="false">MATCH(Counts!A1719,'Season Counts'!$A$2:$A$740,0)</f>
        <v>437</v>
      </c>
    </row>
    <row r="1720" customFormat="false" ht="15" hidden="false" customHeight="false" outlineLevel="0" collapsed="false">
      <c r="A1720" s="34" t="str">
        <f aca="false">Counts!B1720</f>
        <v>MIN</v>
      </c>
      <c r="B1720" s="5" t="str">
        <f aca="false">Counts!C1720</f>
        <v>Tristan Gray</v>
      </c>
      <c r="C1720" s="34" t="str">
        <f aca="false">Counts!F1720</f>
        <v>Jul</v>
      </c>
      <c r="D1720" s="35" t="n">
        <f aca="false">IFERROR(Counts!P1720,"")</f>
        <v>19</v>
      </c>
      <c r="E1720" s="36" t="n">
        <f aca="false">IFERROR(Counts!R1720/Counts!Q1720,"")</f>
        <v>0.157894736842105</v>
      </c>
      <c r="F1720" s="36" t="n">
        <f aca="false">IFERROR((Counts!R1720+Counts!V1720+Counts!W1720)/(Counts!Q1720+Counts!V1720+Counts!W1720+Counts!X1720),"")</f>
        <v>0.157894736842105</v>
      </c>
      <c r="G1720" s="36" t="n">
        <f aca="false">IFERROR((Counts!R1720+Counts!S1720+2*Counts!T1720+3*Counts!U1720)/Counts!Q1720,"")</f>
        <v>0.157894736842105</v>
      </c>
      <c r="H1720" s="35" t="n">
        <f aca="false">IFERROR(Counts!U1720,"")</f>
        <v>0</v>
      </c>
      <c r="I1720" s="36" t="n">
        <f aca="false">IFERROR(Counts!Z1720/Counts!AA1720,"")</f>
        <v>0.142105263157895</v>
      </c>
      <c r="J1720" s="36" t="n">
        <f aca="false">IFERROR(Counts!AB1720/Counts!AA1720,"")</f>
        <v>0.158052631578947</v>
      </c>
      <c r="K1720" s="37" t="n">
        <f aca="false">IFERROR((Counts!AB1720-Counts!Z1720)/Counts!AA1720,"")</f>
        <v>0.0159473684210526</v>
      </c>
      <c r="L1720" s="38" t="n">
        <f aca="false">IFERROR(Counts!Y1720/Counts!P1720,"")</f>
        <v>0.473684210526316</v>
      </c>
      <c r="M1720" s="38" t="n">
        <f aca="false">IFERROR(Counts!V1720/Counts!P1720,"")</f>
        <v>0</v>
      </c>
      <c r="N1720" s="38" t="n">
        <f aca="false">IFERROR(Counts!AD1720/Counts!AC1720,"")</f>
        <v>0.1</v>
      </c>
      <c r="O1720" s="38" t="n">
        <f aca="false">IFERROR(Counts!AE1720/Counts!AC1720,"")</f>
        <v>0.3</v>
      </c>
      <c r="P1720" s="39" t="n">
        <f aca="false">IFERROR(Counts!AG1720/Counts!AF1720,"")</f>
        <v>85.14</v>
      </c>
      <c r="Q1720" s="38" t="n">
        <f aca="false">IFERROR(Counts!AH1720/Counts!AC1720,"")</f>
        <v>0.3</v>
      </c>
      <c r="R1720" s="38" t="n">
        <f aca="false">IFERROR(Counts!N1720/Counts!M1720,"")</f>
        <v>0.384615384615385</v>
      </c>
      <c r="S1720" s="38" t="n">
        <f aca="false">IFERROR(Counts!K1720/Counts!J1720,"")</f>
        <v>0.8</v>
      </c>
      <c r="T1720" s="38" t="n">
        <f aca="false">IFERROR(Counts!I1720/Counts!H1720,"")</f>
        <v>0.325581395348837</v>
      </c>
      <c r="U1720" s="38" t="n">
        <f aca="false">IFERROR(1-Counts!L1720/Counts!K1720,"")</f>
        <v>0.821428571428571</v>
      </c>
      <c r="V1720" s="39" t="n">
        <f aca="false">IFERROR(Counts!AJ1720/Counts!AI1720,"")</f>
        <v>73.4147058823529</v>
      </c>
      <c r="W1720" s="38" t="n">
        <f aca="false">IFERROR(Counts!AK1720/Counts!AI1720,"")</f>
        <v>0.411764705882353</v>
      </c>
      <c r="X1720" s="40" t="n">
        <f aca="false">IFERROR(Counts!O1720,"")</f>
        <v>-2.124</v>
      </c>
      <c r="Y1720" s="36" t="n">
        <f aca="false">IFERROR(INDEX('Season Counts'!$Y$2:$Y$740,$AF1720)/INDEX('Season Counts'!$X$2:$X$740,$AF1720),"")</f>
        <v>0.262806451612903</v>
      </c>
      <c r="Z1720" s="37" t="n">
        <f aca="false">IFERROR(J1720-Y1720,"")</f>
        <v>-0.104753820033956</v>
      </c>
      <c r="AA1720" s="38" t="n">
        <f aca="false">IFERROR(INDEX('Season Counts'!$K$2:$K$740,$AF1720)/INDEX('Season Counts'!$J$2:$J$740,$AF1720),"")</f>
        <v>0.392670157068063</v>
      </c>
      <c r="AB1720" s="41" t="n">
        <f aca="false">IFERROR(R1720-AA1720,"")</f>
        <v>-0.00805477245267822</v>
      </c>
      <c r="AC1720" s="39" t="n">
        <f aca="false">IFERROR(INDEX('Season Counts'!$AG$2:$AG$740,$AF1720)/INDEX('Season Counts'!$AF$2:$AF$740,$AF1720),"")</f>
        <v>72.7464589235128</v>
      </c>
      <c r="AD1720" s="40" t="n">
        <f aca="false">IFERROR(V1720-AC1720,"")</f>
        <v>0.668246958840186</v>
      </c>
      <c r="AE1720" s="4" t="str">
        <f aca="false">IF(D1720&lt;Guide!$C$21,"Low PA",IF(TRIM(IF(ISNUMBER(AD1720),IF(N(AD1720)&lt;=-Guide!$C$24,"▼ Bat Speed  ",IF(N(AD1720)&gt;=Guide!$C$24,"▲ Bat Speed  ","")),"")&amp;IF(N(Z1720)&gt;=Guide!$C$22,"▲ Contact  ","")&amp;IF(N(Z1720)&lt;=-Guide!$C$22,"▼ Contact  ","")&amp;IF(N(AB1720)&gt;=Guide!$C$23,"▲ Chase  ","")&amp;IF(N(AB1720)&lt;=-Guide!$C$23,"▼ Chase  ",""))="","Stable",TRIM(IF(ISNUMBER(AD1720),IF(N(AD1720)&lt;=-Guide!$C$24,"▼ Bat Speed  ",IF(N(AD1720)&gt;=Guide!$C$24,"▲ Bat Speed  ","")),"")&amp;IF(N(Z1720)&gt;=Guide!$C$22,"▲ Contact  ","")&amp;IF(N(Z1720)&lt;=-Guide!$C$22,"▼ Contact  ","")&amp;IF(N(AB1720)&gt;=Guide!$C$23,"▲ Chase  ","")&amp;IF(N(AB1720)&lt;=-Guide!$C$23,"▼ Chase  ",""))))</f>
        <v>Low PA</v>
      </c>
      <c r="AF1720" s="35" t="n">
        <f aca="false">MATCH(Counts!A1720,'Season Counts'!$A$2:$A$740,0)</f>
        <v>437</v>
      </c>
    </row>
    <row r="1721" customFormat="false" ht="15" hidden="false" customHeight="false" outlineLevel="0" collapsed="false">
      <c r="A1721" s="34" t="str">
        <f aca="false">Counts!B1721</f>
        <v>MIN</v>
      </c>
      <c r="B1721" s="5" t="str">
        <f aca="false">Counts!C1721</f>
        <v>Tristan Gray</v>
      </c>
      <c r="C1721" s="34" t="str">
        <f aca="false">Counts!F1721</f>
        <v>Aug</v>
      </c>
      <c r="D1721" s="35" t="n">
        <f aca="false">IFERROR(Counts!P1721,"")</f>
        <v>4</v>
      </c>
      <c r="E1721" s="36" t="n">
        <f aca="false">IFERROR(Counts!R1721/Counts!Q1721,"")</f>
        <v>0</v>
      </c>
      <c r="F1721" s="36" t="n">
        <f aca="false">IFERROR((Counts!R1721+Counts!V1721+Counts!W1721)/(Counts!Q1721+Counts!V1721+Counts!W1721+Counts!X1721),"")</f>
        <v>0.25</v>
      </c>
      <c r="G1721" s="36" t="n">
        <f aca="false">IFERROR((Counts!R1721+Counts!S1721+2*Counts!T1721+3*Counts!U1721)/Counts!Q1721,"")</f>
        <v>0</v>
      </c>
      <c r="H1721" s="35" t="n">
        <f aca="false">IFERROR(Counts!U1721,"")</f>
        <v>0</v>
      </c>
      <c r="I1721" s="36" t="n">
        <f aca="false">IFERROR(Counts!Z1721/Counts!AA1721,"")</f>
        <v>0.175</v>
      </c>
      <c r="J1721" s="36" t="n">
        <f aca="false">IFERROR(Counts!AB1721/Counts!AA1721,"")</f>
        <v>0.2415</v>
      </c>
      <c r="K1721" s="37" t="n">
        <f aca="false">IFERROR((Counts!AB1721-Counts!Z1721)/Counts!AA1721,"")</f>
        <v>0.0665</v>
      </c>
      <c r="L1721" s="38" t="n">
        <f aca="false">IFERROR(Counts!Y1721/Counts!P1721,"")</f>
        <v>0.25</v>
      </c>
      <c r="M1721" s="38" t="n">
        <f aca="false">IFERROR(Counts!V1721/Counts!P1721,"")</f>
        <v>0.25</v>
      </c>
      <c r="N1721" s="38" t="n">
        <f aca="false">IFERROR(Counts!AD1721/Counts!AC1721,"")</f>
        <v>0</v>
      </c>
      <c r="O1721" s="38" t="n">
        <f aca="false">IFERROR(Counts!AE1721/Counts!AC1721,"")</f>
        <v>0.5</v>
      </c>
      <c r="P1721" s="39" t="n">
        <f aca="false">IFERROR(Counts!AG1721/Counts!AF1721,"")</f>
        <v>93.1</v>
      </c>
      <c r="Q1721" s="38" t="n">
        <f aca="false">IFERROR(Counts!AH1721/Counts!AC1721,"")</f>
        <v>0</v>
      </c>
      <c r="R1721" s="38" t="n">
        <f aca="false">IFERROR(Counts!N1721/Counts!M1721,"")</f>
        <v>0.272727272727273</v>
      </c>
      <c r="S1721" s="38" t="n">
        <f aca="false">IFERROR(Counts!K1721/Counts!J1721,"")</f>
        <v>0.833333333333333</v>
      </c>
      <c r="T1721" s="38" t="n">
        <f aca="false">IFERROR(Counts!I1721/Counts!H1721,"")</f>
        <v>0.25</v>
      </c>
      <c r="U1721" s="38" t="n">
        <f aca="false">IFERROR(1-Counts!L1721/Counts!K1721,"")</f>
        <v>1</v>
      </c>
      <c r="V1721" s="39" t="n">
        <f aca="false">IFERROR(Counts!AJ1721/Counts!AI1721,"")</f>
        <v>73.45</v>
      </c>
      <c r="W1721" s="38" t="n">
        <f aca="false">IFERROR(Counts!AK1721/Counts!AI1721,"")</f>
        <v>0.5</v>
      </c>
      <c r="X1721" s="40" t="n">
        <f aca="false">IFERROR(Counts!O1721,"")</f>
        <v>-0.394</v>
      </c>
      <c r="Y1721" s="36" t="n">
        <f aca="false">IFERROR(INDEX('Season Counts'!$Y$2:$Y$740,$AF1721)/INDEX('Season Counts'!$X$2:$X$740,$AF1721),"")</f>
        <v>0.262806451612903</v>
      </c>
      <c r="Z1721" s="37" t="n">
        <f aca="false">IFERROR(J1721-Y1721,"")</f>
        <v>-0.0213064516129032</v>
      </c>
      <c r="AA1721" s="38" t="n">
        <f aca="false">IFERROR(INDEX('Season Counts'!$K$2:$K$740,$AF1721)/INDEX('Season Counts'!$J$2:$J$740,$AF1721),"")</f>
        <v>0.392670157068063</v>
      </c>
      <c r="AB1721" s="41" t="n">
        <f aca="false">IFERROR(R1721-AA1721,"")</f>
        <v>-0.11994288434079</v>
      </c>
      <c r="AC1721" s="39" t="n">
        <f aca="false">IFERROR(INDEX('Season Counts'!$AG$2:$AG$740,$AF1721)/INDEX('Season Counts'!$AF$2:$AF$740,$AF1721),"")</f>
        <v>72.7464589235128</v>
      </c>
      <c r="AD1721" s="40" t="n">
        <f aca="false">IFERROR(V1721-AC1721,"")</f>
        <v>0.703541076487255</v>
      </c>
      <c r="AE1721" s="4" t="str">
        <f aca="false">IF(D1721&lt;Guide!$C$21,"Low PA",IF(TRIM(IF(ISNUMBER(AD1721),IF(N(AD1721)&lt;=-Guide!$C$24,"▼ Bat Speed  ",IF(N(AD1721)&gt;=Guide!$C$24,"▲ Bat Speed  ","")),"")&amp;IF(N(Z1721)&gt;=Guide!$C$22,"▲ Contact  ","")&amp;IF(N(Z1721)&lt;=-Guide!$C$22,"▼ Contact  ","")&amp;IF(N(AB1721)&gt;=Guide!$C$23,"▲ Chase  ","")&amp;IF(N(AB1721)&lt;=-Guide!$C$23,"▼ Chase  ",""))="","Stable",TRIM(IF(ISNUMBER(AD1721),IF(N(AD1721)&lt;=-Guide!$C$24,"▼ Bat Speed  ",IF(N(AD1721)&gt;=Guide!$C$24,"▲ Bat Speed  ","")),"")&amp;IF(N(Z1721)&gt;=Guide!$C$22,"▲ Contact  ","")&amp;IF(N(Z1721)&lt;=-Guide!$C$22,"▼ Contact  ","")&amp;IF(N(AB1721)&gt;=Guide!$C$23,"▲ Chase  ","")&amp;IF(N(AB1721)&lt;=-Guide!$C$23,"▼ Chase  ",""))))</f>
        <v>Low PA</v>
      </c>
      <c r="AF1721" s="35" t="n">
        <f aca="false">MATCH(Counts!A1721,'Season Counts'!$A$2:$A$740,0)</f>
        <v>437</v>
      </c>
    </row>
    <row r="1722" customFormat="false" ht="15" hidden="false" customHeight="false" outlineLevel="0" collapsed="false">
      <c r="A1722" s="34" t="str">
        <f aca="false">Counts!B1722</f>
        <v>MIN</v>
      </c>
      <c r="B1722" s="5" t="str">
        <f aca="false">Counts!C1722</f>
        <v>Matt Wallner</v>
      </c>
      <c r="C1722" s="34" t="str">
        <f aca="false">Counts!F1722</f>
        <v>Mar-Apr</v>
      </c>
      <c r="D1722" s="35" t="n">
        <f aca="false">IFERROR(Counts!P1722,"")</f>
        <v>109</v>
      </c>
      <c r="E1722" s="36" t="n">
        <f aca="false">IFERROR(Counts!R1722/Counts!Q1722,"")</f>
        <v>0.168421052631579</v>
      </c>
      <c r="F1722" s="36" t="n">
        <f aca="false">IFERROR((Counts!R1722+Counts!V1722+Counts!W1722)/(Counts!Q1722+Counts!V1722+Counts!W1722+Counts!X1722),"")</f>
        <v>0.275229357798165</v>
      </c>
      <c r="G1722" s="36" t="n">
        <f aca="false">IFERROR((Counts!R1722+Counts!S1722+2*Counts!T1722+3*Counts!U1722)/Counts!Q1722,"")</f>
        <v>0.284210526315789</v>
      </c>
      <c r="H1722" s="35" t="n">
        <f aca="false">IFERROR(Counts!U1722,"")</f>
        <v>3</v>
      </c>
      <c r="I1722" s="36" t="n">
        <f aca="false">IFERROR(Counts!Z1722/Counts!AA1722,"")</f>
        <v>0.258715596330275</v>
      </c>
      <c r="J1722" s="36" t="n">
        <f aca="false">IFERROR(Counts!AB1722/Counts!AA1722,"")</f>
        <v>0.289311926605505</v>
      </c>
      <c r="K1722" s="37" t="n">
        <f aca="false">IFERROR((Counts!AB1722-Counts!Z1722)/Counts!AA1722,"")</f>
        <v>0.0305963302752294</v>
      </c>
      <c r="L1722" s="38" t="n">
        <f aca="false">IFERROR(Counts!Y1722/Counts!P1722,"")</f>
        <v>0.376146788990826</v>
      </c>
      <c r="M1722" s="38" t="n">
        <f aca="false">IFERROR(Counts!V1722/Counts!P1722,"")</f>
        <v>0.0917431192660551</v>
      </c>
      <c r="N1722" s="38" t="n">
        <f aca="false">IFERROR(Counts!AD1722/Counts!AC1722,"")</f>
        <v>0.0925925925925926</v>
      </c>
      <c r="O1722" s="38" t="n">
        <f aca="false">IFERROR(Counts!AE1722/Counts!AC1722,"")</f>
        <v>0.444444444444444</v>
      </c>
      <c r="P1722" s="39" t="n">
        <f aca="false">IFERROR(Counts!AG1722/Counts!AF1722,"")</f>
        <v>89.2685185185185</v>
      </c>
      <c r="Q1722" s="38" t="n">
        <f aca="false">IFERROR(Counts!AH1722/Counts!AC1722,"")</f>
        <v>0.277777777777778</v>
      </c>
      <c r="R1722" s="38" t="n">
        <f aca="false">IFERROR(Counts!N1722/Counts!M1722,"")</f>
        <v>0.302904564315353</v>
      </c>
      <c r="S1722" s="38" t="n">
        <f aca="false">IFERROR(Counts!K1722/Counts!J1722,"")</f>
        <v>0.733644859813084</v>
      </c>
      <c r="T1722" s="38" t="n">
        <f aca="false">IFERROR(Counts!I1722/Counts!H1722,"")</f>
        <v>0.38695652173913</v>
      </c>
      <c r="U1722" s="38" t="n">
        <f aca="false">IFERROR(1-Counts!L1722/Counts!K1722,"")</f>
        <v>0.738853503184713</v>
      </c>
      <c r="V1722" s="39" t="n">
        <f aca="false">IFERROR(Counts!AJ1722/Counts!AI1722,"")</f>
        <v>75.1531707317073</v>
      </c>
      <c r="W1722" s="38" t="n">
        <f aca="false">IFERROR(Counts!AK1722/Counts!AI1722,"")</f>
        <v>0.560975609756098</v>
      </c>
      <c r="X1722" s="40" t="n">
        <f aca="false">IFERROR(Counts!O1722,"")</f>
        <v>-7.219</v>
      </c>
      <c r="Y1722" s="36" t="n">
        <f aca="false">IFERROR(INDEX('Season Counts'!$Y$2:$Y$740,$AF1722)/INDEX('Season Counts'!$X$2:$X$740,$AF1722),"")</f>
        <v>0.281111111111111</v>
      </c>
      <c r="Z1722" s="37" t="n">
        <f aca="false">IFERROR(J1722-Y1722,"")</f>
        <v>0.00820081549439344</v>
      </c>
      <c r="AA1722" s="38" t="n">
        <f aca="false">IFERROR(INDEX('Season Counts'!$K$2:$K$740,$AF1722)/INDEX('Season Counts'!$J$2:$J$740,$AF1722),"")</f>
        <v>0.316151202749141</v>
      </c>
      <c r="AB1722" s="41" t="n">
        <f aca="false">IFERROR(R1722-AA1722,"")</f>
        <v>-0.0132466384337882</v>
      </c>
      <c r="AC1722" s="39" t="n">
        <f aca="false">IFERROR(INDEX('Season Counts'!$AG$2:$AG$740,$AF1722)/INDEX('Season Counts'!$AF$2:$AF$740,$AF1722),"")</f>
        <v>75.313358778626</v>
      </c>
      <c r="AD1722" s="40" t="n">
        <f aca="false">IFERROR(V1722-AC1722,"")</f>
        <v>-0.160188046918634</v>
      </c>
      <c r="AE1722" s="4" t="str">
        <f aca="false">IF(D1722&lt;Guide!$C$21,"Low PA",IF(TRIM(IF(ISNUMBER(AD1722),IF(N(AD1722)&lt;=-Guide!$C$24,"▼ Bat Speed  ",IF(N(AD1722)&gt;=Guide!$C$24,"▲ Bat Speed  ","")),"")&amp;IF(N(Z1722)&gt;=Guide!$C$22,"▲ Contact  ","")&amp;IF(N(Z1722)&lt;=-Guide!$C$22,"▼ Contact  ","")&amp;IF(N(AB1722)&gt;=Guide!$C$23,"▲ Chase  ","")&amp;IF(N(AB1722)&lt;=-Guide!$C$23,"▼ Chase  ",""))="","Stable",TRIM(IF(ISNUMBER(AD1722),IF(N(AD1722)&lt;=-Guide!$C$24,"▼ Bat Speed  ",IF(N(AD1722)&gt;=Guide!$C$24,"▲ Bat Speed  ","")),"")&amp;IF(N(Z1722)&gt;=Guide!$C$22,"▲ Contact  ","")&amp;IF(N(Z1722)&lt;=-Guide!$C$22,"▼ Contact  ","")&amp;IF(N(AB1722)&gt;=Guide!$C$23,"▲ Chase  ","")&amp;IF(N(AB1722)&lt;=-Guide!$C$23,"▼ Chase  ",""))))</f>
        <v>Stable</v>
      </c>
      <c r="AF1722" s="35" t="n">
        <f aca="false">MATCH(Counts!A1722,'Season Counts'!$A$2:$A$740,0)</f>
        <v>438</v>
      </c>
    </row>
    <row r="1723" customFormat="false" ht="15" hidden="false" customHeight="false" outlineLevel="0" collapsed="false">
      <c r="A1723" s="34" t="str">
        <f aca="false">Counts!B1723</f>
        <v>MIN</v>
      </c>
      <c r="B1723" s="5" t="str">
        <f aca="false">Counts!C1723</f>
        <v>Matt Wallner</v>
      </c>
      <c r="C1723" s="34" t="str">
        <f aca="false">Counts!F1723</f>
        <v>May</v>
      </c>
      <c r="D1723" s="35" t="n">
        <f aca="false">IFERROR(Counts!P1723,"")</f>
        <v>26</v>
      </c>
      <c r="E1723" s="36" t="n">
        <f aca="false">IFERROR(Counts!R1723/Counts!Q1723,"")</f>
        <v>0.16</v>
      </c>
      <c r="F1723" s="36" t="n">
        <f aca="false">IFERROR((Counts!R1723+Counts!V1723+Counts!W1723)/(Counts!Q1723+Counts!V1723+Counts!W1723+Counts!X1723),"")</f>
        <v>0.192307692307692</v>
      </c>
      <c r="G1723" s="36" t="n">
        <f aca="false">IFERROR((Counts!R1723+Counts!S1723+2*Counts!T1723+3*Counts!U1723)/Counts!Q1723,"")</f>
        <v>0.32</v>
      </c>
      <c r="H1723" s="35" t="n">
        <f aca="false">IFERROR(Counts!U1723,"")</f>
        <v>1</v>
      </c>
      <c r="I1723" s="36" t="n">
        <f aca="false">IFERROR(Counts!Z1723/Counts!AA1723,"")</f>
        <v>0.221153846153846</v>
      </c>
      <c r="J1723" s="36" t="n">
        <f aca="false">IFERROR(Counts!AB1723/Counts!AA1723,"")</f>
        <v>0.246730769230769</v>
      </c>
      <c r="K1723" s="37" t="n">
        <f aca="false">IFERROR((Counts!AB1723-Counts!Z1723)/Counts!AA1723,"")</f>
        <v>0.0255769230769231</v>
      </c>
      <c r="L1723" s="38" t="n">
        <f aca="false">IFERROR(Counts!Y1723/Counts!P1723,"")</f>
        <v>0.461538461538462</v>
      </c>
      <c r="M1723" s="38" t="n">
        <f aca="false">IFERROR(Counts!V1723/Counts!P1723,"")</f>
        <v>0</v>
      </c>
      <c r="N1723" s="38" t="n">
        <f aca="false">IFERROR(Counts!AD1723/Counts!AC1723,"")</f>
        <v>0.153846153846154</v>
      </c>
      <c r="O1723" s="38" t="n">
        <f aca="false">IFERROR(Counts!AE1723/Counts!AC1723,"")</f>
        <v>0.230769230769231</v>
      </c>
      <c r="P1723" s="39" t="n">
        <f aca="false">IFERROR(Counts!AG1723/Counts!AF1723,"")</f>
        <v>84.7538461538462</v>
      </c>
      <c r="Q1723" s="38" t="n">
        <f aca="false">IFERROR(Counts!AH1723/Counts!AC1723,"")</f>
        <v>0.230769230769231</v>
      </c>
      <c r="R1723" s="38" t="n">
        <f aca="false">IFERROR(Counts!N1723/Counts!M1723,"")</f>
        <v>0.38</v>
      </c>
      <c r="S1723" s="38" t="n">
        <f aca="false">IFERROR(Counts!K1723/Counts!J1723,"")</f>
        <v>0.771929824561404</v>
      </c>
      <c r="T1723" s="38" t="n">
        <f aca="false">IFERROR(Counts!I1723/Counts!H1723,"")</f>
        <v>0.492063492063492</v>
      </c>
      <c r="U1723" s="38" t="n">
        <f aca="false">IFERROR(1-Counts!L1723/Counts!K1723,"")</f>
        <v>0.636363636363636</v>
      </c>
      <c r="V1723" s="39" t="n">
        <f aca="false">IFERROR(Counts!AJ1723/Counts!AI1723,"")</f>
        <v>75.8894736842105</v>
      </c>
      <c r="W1723" s="38" t="n">
        <f aca="false">IFERROR(Counts!AK1723/Counts!AI1723,"")</f>
        <v>0.701754385964912</v>
      </c>
      <c r="X1723" s="40" t="n">
        <f aca="false">IFERROR(Counts!O1723,"")</f>
        <v>-0.905</v>
      </c>
      <c r="Y1723" s="36" t="n">
        <f aca="false">IFERROR(INDEX('Season Counts'!$Y$2:$Y$740,$AF1723)/INDEX('Season Counts'!$X$2:$X$740,$AF1723),"")</f>
        <v>0.281111111111111</v>
      </c>
      <c r="Z1723" s="37" t="n">
        <f aca="false">IFERROR(J1723-Y1723,"")</f>
        <v>-0.0343803418803419</v>
      </c>
      <c r="AA1723" s="38" t="n">
        <f aca="false">IFERROR(INDEX('Season Counts'!$K$2:$K$740,$AF1723)/INDEX('Season Counts'!$J$2:$J$740,$AF1723),"")</f>
        <v>0.316151202749141</v>
      </c>
      <c r="AB1723" s="41" t="n">
        <f aca="false">IFERROR(R1723-AA1723,"")</f>
        <v>0.0638487972508591</v>
      </c>
      <c r="AC1723" s="39" t="n">
        <f aca="false">IFERROR(INDEX('Season Counts'!$AG$2:$AG$740,$AF1723)/INDEX('Season Counts'!$AF$2:$AF$740,$AF1723),"")</f>
        <v>75.313358778626</v>
      </c>
      <c r="AD1723" s="40" t="n">
        <f aca="false">IFERROR(V1723-AC1723,"")</f>
        <v>0.576114905584575</v>
      </c>
      <c r="AE1723" s="4" t="str">
        <f aca="false">IF(D1723&lt;Guide!$C$21,"Low PA",IF(TRIM(IF(ISNUMBER(AD1723),IF(N(AD1723)&lt;=-Guide!$C$24,"▼ Bat Speed  ",IF(N(AD1723)&gt;=Guide!$C$24,"▲ Bat Speed  ","")),"")&amp;IF(N(Z1723)&gt;=Guide!$C$22,"▲ Contact  ","")&amp;IF(N(Z1723)&lt;=-Guide!$C$22,"▼ Contact  ","")&amp;IF(N(AB1723)&gt;=Guide!$C$23,"▲ Chase  ","")&amp;IF(N(AB1723)&lt;=-Guide!$C$23,"▼ Chase  ",""))="","Stable",TRIM(IF(ISNUMBER(AD1723),IF(N(AD1723)&lt;=-Guide!$C$24,"▼ Bat Speed  ",IF(N(AD1723)&gt;=Guide!$C$24,"▲ Bat Speed  ","")),"")&amp;IF(N(Z1723)&gt;=Guide!$C$22,"▲ Contact  ","")&amp;IF(N(Z1723)&lt;=-Guide!$C$22,"▼ Contact  ","")&amp;IF(N(AB1723)&gt;=Guide!$C$23,"▲ Chase  ","")&amp;IF(N(AB1723)&lt;=-Guide!$C$23,"▼ Chase  ",""))))</f>
        <v>Low PA</v>
      </c>
      <c r="AF1723" s="35" t="n">
        <f aca="false">MATCH(Counts!A1723,'Season Counts'!$A$2:$A$740,0)</f>
        <v>438</v>
      </c>
    </row>
    <row r="1724" customFormat="false" ht="15" hidden="false" customHeight="false" outlineLevel="0" collapsed="false">
      <c r="A1724" s="34" t="str">
        <f aca="false">Counts!B1724</f>
        <v>MIN</v>
      </c>
      <c r="B1724" s="5" t="str">
        <f aca="false">Counts!C1724</f>
        <v>Kaelen Culpepper</v>
      </c>
      <c r="C1724" s="34" t="str">
        <f aca="false">Counts!F1724</f>
        <v>Aug</v>
      </c>
      <c r="D1724" s="35" t="n">
        <f aca="false">IFERROR(Counts!P1724,"")</f>
        <v>78</v>
      </c>
      <c r="E1724" s="36" t="n">
        <f aca="false">IFERROR(Counts!R1724/Counts!Q1724,"")</f>
        <v>0.314285714285714</v>
      </c>
      <c r="F1724" s="36" t="n">
        <f aca="false">IFERROR((Counts!R1724+Counts!V1724+Counts!W1724)/(Counts!Q1724+Counts!V1724+Counts!W1724+Counts!X1724),"")</f>
        <v>0.371794871794872</v>
      </c>
      <c r="G1724" s="36" t="n">
        <f aca="false">IFERROR((Counts!R1724+Counts!S1724+2*Counts!T1724+3*Counts!U1724)/Counts!Q1724,"")</f>
        <v>0.485714285714286</v>
      </c>
      <c r="H1724" s="35" t="n">
        <f aca="false">IFERROR(Counts!U1724,"")</f>
        <v>3</v>
      </c>
      <c r="I1724" s="36" t="n">
        <f aca="false">IFERROR(Counts!Z1724/Counts!AA1724,"")</f>
        <v>0.365584415584416</v>
      </c>
      <c r="J1724" s="36" t="n">
        <f aca="false">IFERROR(Counts!AB1724/Counts!AA1724,"")</f>
        <v>0.327532467532468</v>
      </c>
      <c r="K1724" s="37" t="n">
        <f aca="false">IFERROR((Counts!AB1724-Counts!Z1724)/Counts!AA1724,"")</f>
        <v>-0.038051948051948</v>
      </c>
      <c r="L1724" s="38" t="n">
        <f aca="false">IFERROR(Counts!Y1724/Counts!P1724,"")</f>
        <v>0.217948717948718</v>
      </c>
      <c r="M1724" s="38" t="n">
        <f aca="false">IFERROR(Counts!V1724/Counts!P1724,"")</f>
        <v>0.0641025641025641</v>
      </c>
      <c r="N1724" s="38" t="n">
        <f aca="false">IFERROR(Counts!AD1724/Counts!AC1724,"")</f>
        <v>0.0555555555555556</v>
      </c>
      <c r="O1724" s="38" t="n">
        <f aca="false">IFERROR(Counts!AE1724/Counts!AC1724,"")</f>
        <v>0.314814814814815</v>
      </c>
      <c r="P1724" s="39" t="n">
        <f aca="false">IFERROR(Counts!AG1724/Counts!AF1724,"")</f>
        <v>87.3792452830189</v>
      </c>
      <c r="Q1724" s="38" t="n">
        <f aca="false">IFERROR(Counts!AH1724/Counts!AC1724,"")</f>
        <v>0.388888888888889</v>
      </c>
      <c r="R1724" s="38" t="n">
        <f aca="false">IFERROR(Counts!N1724/Counts!M1724,"")</f>
        <v>0.419161676646707</v>
      </c>
      <c r="S1724" s="38" t="n">
        <f aca="false">IFERROR(Counts!K1724/Counts!J1724,"")</f>
        <v>0.644444444444445</v>
      </c>
      <c r="T1724" s="38" t="n">
        <f aca="false">IFERROR(Counts!I1724/Counts!H1724,"")</f>
        <v>0.280254777070064</v>
      </c>
      <c r="U1724" s="38" t="n">
        <f aca="false">IFERROR(1-Counts!L1724/Counts!K1724,"")</f>
        <v>0.850574712643678</v>
      </c>
      <c r="V1724" s="39" t="n">
        <f aca="false">IFERROR(Counts!AJ1724/Counts!AI1724,"")</f>
        <v>73.65</v>
      </c>
      <c r="W1724" s="38" t="n">
        <f aca="false">IFERROR(Counts!AK1724/Counts!AI1724,"")</f>
        <v>0.373015873015873</v>
      </c>
      <c r="X1724" s="40" t="n">
        <f aca="false">IFERROR(Counts!O1724,"")</f>
        <v>5.901</v>
      </c>
      <c r="Y1724" s="36" t="n">
        <f aca="false">IFERROR(INDEX('Season Counts'!$Y$2:$Y$740,$AF1724)/INDEX('Season Counts'!$X$2:$X$740,$AF1724),"")</f>
        <v>0.28707874015748</v>
      </c>
      <c r="Z1724" s="37" t="n">
        <f aca="false">IFERROR(J1724-Y1724,"")</f>
        <v>0.0404537273749872</v>
      </c>
      <c r="AA1724" s="38" t="n">
        <f aca="false">IFERROR(INDEX('Season Counts'!$K$2:$K$740,$AF1724)/INDEX('Season Counts'!$J$2:$J$740,$AF1724),"")</f>
        <v>0.428030303030303</v>
      </c>
      <c r="AB1724" s="41" t="n">
        <f aca="false">IFERROR(R1724-AA1724,"")</f>
        <v>-0.00886862638359648</v>
      </c>
      <c r="AC1724" s="39" t="n">
        <f aca="false">IFERROR(INDEX('Season Counts'!$AG$2:$AG$740,$AF1724)/INDEX('Season Counts'!$AF$2:$AF$740,$AF1724),"")</f>
        <v>73.7897321428572</v>
      </c>
      <c r="AD1724" s="40" t="n">
        <f aca="false">IFERROR(V1724-AC1724,"")</f>
        <v>-0.139732142857156</v>
      </c>
      <c r="AE1724" s="4" t="str">
        <f aca="false">IF(D1724&lt;Guide!$C$21,"Low PA",IF(TRIM(IF(ISNUMBER(AD1724),IF(N(AD1724)&lt;=-Guide!$C$24,"▼ Bat Speed  ",IF(N(AD1724)&gt;=Guide!$C$24,"▲ Bat Speed  ","")),"")&amp;IF(N(Z1724)&gt;=Guide!$C$22,"▲ Contact  ","")&amp;IF(N(Z1724)&lt;=-Guide!$C$22,"▼ Contact  ","")&amp;IF(N(AB1724)&gt;=Guide!$C$23,"▲ Chase  ","")&amp;IF(N(AB1724)&lt;=-Guide!$C$23,"▼ Chase  ",""))="","Stable",TRIM(IF(ISNUMBER(AD1724),IF(N(AD1724)&lt;=-Guide!$C$24,"▼ Bat Speed  ",IF(N(AD1724)&gt;=Guide!$C$24,"▲ Bat Speed  ","")),"")&amp;IF(N(Z1724)&gt;=Guide!$C$22,"▲ Contact  ","")&amp;IF(N(Z1724)&lt;=-Guide!$C$22,"▼ Contact  ","")&amp;IF(N(AB1724)&gt;=Guide!$C$23,"▲ Chase  ","")&amp;IF(N(AB1724)&lt;=-Guide!$C$23,"▼ Chase  ",""))))</f>
        <v>▲ Contact</v>
      </c>
      <c r="AF1724" s="35" t="n">
        <f aca="false">MATCH(Counts!A1724,'Season Counts'!$A$2:$A$740,0)</f>
        <v>439</v>
      </c>
    </row>
    <row r="1725" customFormat="false" ht="15" hidden="false" customHeight="false" outlineLevel="0" collapsed="false">
      <c r="A1725" s="34" t="str">
        <f aca="false">Counts!B1725</f>
        <v>MIN</v>
      </c>
      <c r="B1725" s="5" t="str">
        <f aca="false">Counts!C1725</f>
        <v>Kaelen Culpepper</v>
      </c>
      <c r="C1725" s="34" t="str">
        <f aca="false">Counts!F1725</f>
        <v>Sep</v>
      </c>
      <c r="D1725" s="35" t="n">
        <f aca="false">IFERROR(Counts!P1725,"")</f>
        <v>50</v>
      </c>
      <c r="E1725" s="36" t="n">
        <f aca="false">IFERROR(Counts!R1725/Counts!Q1725,"")</f>
        <v>0.212765957446809</v>
      </c>
      <c r="F1725" s="36" t="n">
        <f aca="false">IFERROR((Counts!R1725+Counts!V1725+Counts!W1725)/(Counts!Q1725+Counts!V1725+Counts!W1725+Counts!X1725),"")</f>
        <v>0.26</v>
      </c>
      <c r="G1725" s="36" t="n">
        <f aca="false">IFERROR((Counts!R1725+Counts!S1725+2*Counts!T1725+3*Counts!U1725)/Counts!Q1725,"")</f>
        <v>0.25531914893617</v>
      </c>
      <c r="H1725" s="35" t="n">
        <f aca="false">IFERROR(Counts!U1725,"")</f>
        <v>0</v>
      </c>
      <c r="I1725" s="36" t="n">
        <f aca="false">IFERROR(Counts!Z1725/Counts!AA1725,"")</f>
        <v>0.236</v>
      </c>
      <c r="J1725" s="36" t="n">
        <f aca="false">IFERROR(Counts!AB1725/Counts!AA1725,"")</f>
        <v>0.22478</v>
      </c>
      <c r="K1725" s="37" t="n">
        <f aca="false">IFERROR((Counts!AB1725-Counts!Z1725)/Counts!AA1725,"")</f>
        <v>-0.01122</v>
      </c>
      <c r="L1725" s="38" t="n">
        <f aca="false">IFERROR(Counts!Y1725/Counts!P1725,"")</f>
        <v>0.22</v>
      </c>
      <c r="M1725" s="38" t="n">
        <f aca="false">IFERROR(Counts!V1725/Counts!P1725,"")</f>
        <v>0.02</v>
      </c>
      <c r="N1725" s="38" t="n">
        <f aca="false">IFERROR(Counts!AD1725/Counts!AC1725,"")</f>
        <v>0</v>
      </c>
      <c r="O1725" s="38" t="n">
        <f aca="false">IFERROR(Counts!AE1725/Counts!AC1725,"")</f>
        <v>0.305555555555556</v>
      </c>
      <c r="P1725" s="39" t="n">
        <f aca="false">IFERROR(Counts!AG1725/Counts!AF1725,"")</f>
        <v>87.4</v>
      </c>
      <c r="Q1725" s="38" t="n">
        <f aca="false">IFERROR(Counts!AH1725/Counts!AC1725,"")</f>
        <v>0.305555555555556</v>
      </c>
      <c r="R1725" s="38" t="n">
        <f aca="false">IFERROR(Counts!N1725/Counts!M1725,"")</f>
        <v>0.443298969072165</v>
      </c>
      <c r="S1725" s="38" t="n">
        <f aca="false">IFERROR(Counts!K1725/Counts!J1725,"")</f>
        <v>0.706521739130435</v>
      </c>
      <c r="T1725" s="38" t="n">
        <f aca="false">IFERROR(Counts!I1725/Counts!H1725,"")</f>
        <v>0.185185185185185</v>
      </c>
      <c r="U1725" s="38" t="n">
        <f aca="false">IFERROR(1-Counts!L1725/Counts!K1725,"")</f>
        <v>0.969230769230769</v>
      </c>
      <c r="V1725" s="39" t="n">
        <f aca="false">IFERROR(Counts!AJ1725/Counts!AI1725,"")</f>
        <v>73.9693877551021</v>
      </c>
      <c r="W1725" s="38" t="n">
        <f aca="false">IFERROR(Counts!AK1725/Counts!AI1725,"")</f>
        <v>0.397959183673469</v>
      </c>
      <c r="X1725" s="40" t="n">
        <f aca="false">IFERROR(Counts!O1725,"")</f>
        <v>-4.541</v>
      </c>
      <c r="Y1725" s="36" t="n">
        <f aca="false">IFERROR(INDEX('Season Counts'!$Y$2:$Y$740,$AF1725)/INDEX('Season Counts'!$X$2:$X$740,$AF1725),"")</f>
        <v>0.28707874015748</v>
      </c>
      <c r="Z1725" s="37" t="n">
        <f aca="false">IFERROR(J1725-Y1725,"")</f>
        <v>-0.0622987401574804</v>
      </c>
      <c r="AA1725" s="38" t="n">
        <f aca="false">IFERROR(INDEX('Season Counts'!$K$2:$K$740,$AF1725)/INDEX('Season Counts'!$J$2:$J$740,$AF1725),"")</f>
        <v>0.428030303030303</v>
      </c>
      <c r="AB1725" s="41" t="n">
        <f aca="false">IFERROR(R1725-AA1725,"")</f>
        <v>0.0152686660418619</v>
      </c>
      <c r="AC1725" s="39" t="n">
        <f aca="false">IFERROR(INDEX('Season Counts'!$AG$2:$AG$740,$AF1725)/INDEX('Season Counts'!$AF$2:$AF$740,$AF1725),"")</f>
        <v>73.7897321428572</v>
      </c>
      <c r="AD1725" s="40" t="n">
        <f aca="false">IFERROR(V1725-AC1725,"")</f>
        <v>0.1796556122449</v>
      </c>
      <c r="AE1725" s="4" t="str">
        <f aca="false">IF(D1725&lt;Guide!$C$21,"Low PA",IF(TRIM(IF(ISNUMBER(AD1725),IF(N(AD1725)&lt;=-Guide!$C$24,"▼ Bat Speed  ",IF(N(AD1725)&gt;=Guide!$C$24,"▲ Bat Speed  ","")),"")&amp;IF(N(Z1725)&gt;=Guide!$C$22,"▲ Contact  ","")&amp;IF(N(Z1725)&lt;=-Guide!$C$22,"▼ Contact  ","")&amp;IF(N(AB1725)&gt;=Guide!$C$23,"▲ Chase  ","")&amp;IF(N(AB1725)&lt;=-Guide!$C$23,"▼ Chase  ",""))="","Stable",TRIM(IF(ISNUMBER(AD1725),IF(N(AD1725)&lt;=-Guide!$C$24,"▼ Bat Speed  ",IF(N(AD1725)&gt;=Guide!$C$24,"▲ Bat Speed  ","")),"")&amp;IF(N(Z1725)&gt;=Guide!$C$22,"▲ Contact  ","")&amp;IF(N(Z1725)&lt;=-Guide!$C$22,"▼ Contact  ","")&amp;IF(N(AB1725)&gt;=Guide!$C$23,"▲ Chase  ","")&amp;IF(N(AB1725)&lt;=-Guide!$C$23,"▼ Chase  ",""))))</f>
        <v>▼ Contact</v>
      </c>
      <c r="AF1725" s="35" t="n">
        <f aca="false">MATCH(Counts!A1725,'Season Counts'!$A$2:$A$740,0)</f>
        <v>439</v>
      </c>
    </row>
    <row r="1726" customFormat="false" ht="15" hidden="false" customHeight="false" outlineLevel="0" collapsed="false">
      <c r="A1726" s="34" t="str">
        <f aca="false">Counts!B1726</f>
        <v>MIN</v>
      </c>
      <c r="B1726" s="5" t="str">
        <f aca="false">Counts!C1726</f>
        <v>Alan Roden</v>
      </c>
      <c r="C1726" s="34" t="str">
        <f aca="false">Counts!F1726</f>
        <v>Jul</v>
      </c>
      <c r="D1726" s="35" t="n">
        <f aca="false">IFERROR(Counts!P1726,"")</f>
        <v>45</v>
      </c>
      <c r="E1726" s="36" t="n">
        <f aca="false">IFERROR(Counts!R1726/Counts!Q1726,"")</f>
        <v>0.205128205128205</v>
      </c>
      <c r="F1726" s="36" t="n">
        <f aca="false">IFERROR((Counts!R1726+Counts!V1726+Counts!W1726)/(Counts!Q1726+Counts!V1726+Counts!W1726+Counts!X1726),"")</f>
        <v>0.288888888888889</v>
      </c>
      <c r="G1726" s="36" t="n">
        <f aca="false">IFERROR((Counts!R1726+Counts!S1726+2*Counts!T1726+3*Counts!U1726)/Counts!Q1726,"")</f>
        <v>0.205128205128205</v>
      </c>
      <c r="H1726" s="35" t="n">
        <f aca="false">IFERROR(Counts!U1726,"")</f>
        <v>0</v>
      </c>
      <c r="I1726" s="36" t="n">
        <f aca="false">IFERROR(Counts!Z1726/Counts!AA1726,"")</f>
        <v>0.237777777777778</v>
      </c>
      <c r="J1726" s="36" t="n">
        <f aca="false">IFERROR(Counts!AB1726/Counts!AA1726,"")</f>
        <v>0.311822222222222</v>
      </c>
      <c r="K1726" s="37" t="n">
        <f aca="false">IFERROR((Counts!AB1726-Counts!Z1726)/Counts!AA1726,"")</f>
        <v>0.0740444444444445</v>
      </c>
      <c r="L1726" s="38" t="n">
        <f aca="false">IFERROR(Counts!Y1726/Counts!P1726,"")</f>
        <v>0.155555555555556</v>
      </c>
      <c r="M1726" s="38" t="n">
        <f aca="false">IFERROR(Counts!V1726/Counts!P1726,"")</f>
        <v>0.111111111111111</v>
      </c>
      <c r="N1726" s="38" t="n">
        <f aca="false">IFERROR(Counts!AD1726/Counts!AC1726,"")</f>
        <v>0.0606060606060606</v>
      </c>
      <c r="O1726" s="38" t="n">
        <f aca="false">IFERROR(Counts!AE1726/Counts!AC1726,"")</f>
        <v>0.454545454545455</v>
      </c>
      <c r="P1726" s="39" t="n">
        <f aca="false">IFERROR(Counts!AG1726/Counts!AF1726,"")</f>
        <v>89.6515151515152</v>
      </c>
      <c r="Q1726" s="38" t="n">
        <f aca="false">IFERROR(Counts!AH1726/Counts!AC1726,"")</f>
        <v>0.303030303030303</v>
      </c>
      <c r="R1726" s="38" t="n">
        <f aca="false">IFERROR(Counts!N1726/Counts!M1726,"")</f>
        <v>0.25974025974026</v>
      </c>
      <c r="S1726" s="38" t="n">
        <f aca="false">IFERROR(Counts!K1726/Counts!J1726,"")</f>
        <v>0.626506024096386</v>
      </c>
      <c r="T1726" s="38" t="n">
        <f aca="false">IFERROR(Counts!I1726/Counts!H1726,"")</f>
        <v>0.180555555555556</v>
      </c>
      <c r="U1726" s="38" t="n">
        <f aca="false">IFERROR(1-Counts!L1726/Counts!K1726,"")</f>
        <v>0.923076923076923</v>
      </c>
      <c r="V1726" s="39" t="n">
        <f aca="false">IFERROR(Counts!AJ1726/Counts!AI1726,"")</f>
        <v>70.5333333333333</v>
      </c>
      <c r="W1726" s="38" t="n">
        <f aca="false">IFERROR(Counts!AK1726/Counts!AI1726,"")</f>
        <v>0.166666666666667</v>
      </c>
      <c r="X1726" s="40" t="n">
        <f aca="false">IFERROR(Counts!O1726,"")</f>
        <v>-0.529</v>
      </c>
      <c r="Y1726" s="36" t="n">
        <f aca="false">IFERROR(INDEX('Season Counts'!$Y$2:$Y$740,$AF1726)/INDEX('Season Counts'!$X$2:$X$740,$AF1726),"")</f>
        <v>0.360956989247312</v>
      </c>
      <c r="Z1726" s="37" t="n">
        <f aca="false">IFERROR(J1726-Y1726,"")</f>
        <v>-0.0491347670250896</v>
      </c>
      <c r="AA1726" s="38" t="n">
        <f aca="false">IFERROR(INDEX('Season Counts'!$K$2:$K$740,$AF1726)/INDEX('Season Counts'!$J$2:$J$740,$AF1726),"")</f>
        <v>0.248554913294798</v>
      </c>
      <c r="AB1726" s="41" t="n">
        <f aca="false">IFERROR(R1726-AA1726,"")</f>
        <v>0.011185346445462</v>
      </c>
      <c r="AC1726" s="39" t="n">
        <f aca="false">IFERROR(INDEX('Season Counts'!$AG$2:$AG$740,$AF1726)/INDEX('Season Counts'!$AF$2:$AF$740,$AF1726),"")</f>
        <v>69.5470149253731</v>
      </c>
      <c r="AD1726" s="40" t="n">
        <f aca="false">IFERROR(V1726-AC1726,"")</f>
        <v>0.986318407960198</v>
      </c>
      <c r="AE1726" s="4" t="str">
        <f aca="false">IF(D1726&lt;Guide!$C$21,"Low PA",IF(TRIM(IF(ISNUMBER(AD1726),IF(N(AD1726)&lt;=-Guide!$C$24,"▼ Bat Speed  ",IF(N(AD1726)&gt;=Guide!$C$24,"▲ Bat Speed  ","")),"")&amp;IF(N(Z1726)&gt;=Guide!$C$22,"▲ Contact  ","")&amp;IF(N(Z1726)&lt;=-Guide!$C$22,"▼ Contact  ","")&amp;IF(N(AB1726)&gt;=Guide!$C$23,"▲ Chase  ","")&amp;IF(N(AB1726)&lt;=-Guide!$C$23,"▼ Chase  ",""))="","Stable",TRIM(IF(ISNUMBER(AD1726),IF(N(AD1726)&lt;=-Guide!$C$24,"▼ Bat Speed  ",IF(N(AD1726)&gt;=Guide!$C$24,"▲ Bat Speed  ","")),"")&amp;IF(N(Z1726)&gt;=Guide!$C$22,"▲ Contact  ","")&amp;IF(N(Z1726)&lt;=-Guide!$C$22,"▼ Contact  ","")&amp;IF(N(AB1726)&gt;=Guide!$C$23,"▲ Chase  ","")&amp;IF(N(AB1726)&lt;=-Guide!$C$23,"▼ Chase  ",""))))</f>
        <v>▼ Contact</v>
      </c>
      <c r="AF1726" s="35" t="n">
        <f aca="false">MATCH(Counts!A1726,'Season Counts'!$A$2:$A$740,0)</f>
        <v>440</v>
      </c>
    </row>
    <row r="1727" customFormat="false" ht="15" hidden="false" customHeight="false" outlineLevel="0" collapsed="false">
      <c r="A1727" s="34" t="str">
        <f aca="false">Counts!B1727</f>
        <v>MIN</v>
      </c>
      <c r="B1727" s="5" t="str">
        <f aca="false">Counts!C1727</f>
        <v>Alan Roden</v>
      </c>
      <c r="C1727" s="34" t="str">
        <f aca="false">Counts!F1727</f>
        <v>Aug</v>
      </c>
      <c r="D1727" s="35" t="n">
        <f aca="false">IFERROR(Counts!P1727,"")</f>
        <v>34</v>
      </c>
      <c r="E1727" s="36" t="n">
        <f aca="false">IFERROR(Counts!R1727/Counts!Q1727,"")</f>
        <v>0.321428571428571</v>
      </c>
      <c r="F1727" s="36" t="n">
        <f aca="false">IFERROR((Counts!R1727+Counts!V1727+Counts!W1727)/(Counts!Q1727+Counts!V1727+Counts!W1727+Counts!X1727),"")</f>
        <v>0.393939393939394</v>
      </c>
      <c r="G1727" s="36" t="n">
        <f aca="false">IFERROR((Counts!R1727+Counts!S1727+2*Counts!T1727+3*Counts!U1727)/Counts!Q1727,"")</f>
        <v>0.464285714285714</v>
      </c>
      <c r="H1727" s="35" t="n">
        <f aca="false">IFERROR(Counts!U1727,"")</f>
        <v>0</v>
      </c>
      <c r="I1727" s="36" t="n">
        <f aca="false">IFERROR(Counts!Z1727/Counts!AA1727,"")</f>
        <v>0.372727272727273</v>
      </c>
      <c r="J1727" s="36" t="n">
        <f aca="false">IFERROR(Counts!AB1727/Counts!AA1727,"")</f>
        <v>0.382151515151515</v>
      </c>
      <c r="K1727" s="37" t="n">
        <f aca="false">IFERROR((Counts!AB1727-Counts!Z1727)/Counts!AA1727,"")</f>
        <v>0.00942424242424242</v>
      </c>
      <c r="L1727" s="38" t="n">
        <f aca="false">IFERROR(Counts!Y1727/Counts!P1727,"")</f>
        <v>0.117647058823529</v>
      </c>
      <c r="M1727" s="38" t="n">
        <f aca="false">IFERROR(Counts!V1727/Counts!P1727,"")</f>
        <v>0.117647058823529</v>
      </c>
      <c r="N1727" s="38" t="n">
        <f aca="false">IFERROR(Counts!AD1727/Counts!AC1727,"")</f>
        <v>0.0384615384615385</v>
      </c>
      <c r="O1727" s="38" t="n">
        <f aca="false">IFERROR(Counts!AE1727/Counts!AC1727,"")</f>
        <v>0.346153846153846</v>
      </c>
      <c r="P1727" s="39" t="n">
        <f aca="false">IFERROR(Counts!AG1727/Counts!AF1727,"")</f>
        <v>80.8615384615385</v>
      </c>
      <c r="Q1727" s="38" t="n">
        <f aca="false">IFERROR(Counts!AH1727/Counts!AC1727,"")</f>
        <v>0.307692307692308</v>
      </c>
      <c r="R1727" s="38" t="n">
        <f aca="false">IFERROR(Counts!N1727/Counts!M1727,"")</f>
        <v>0.253968253968254</v>
      </c>
      <c r="S1727" s="38" t="n">
        <f aca="false">IFERROR(Counts!K1727/Counts!J1727,"")</f>
        <v>0.730769230769231</v>
      </c>
      <c r="T1727" s="38" t="n">
        <f aca="false">IFERROR(Counts!I1727/Counts!H1727,"")</f>
        <v>0.12962962962963</v>
      </c>
      <c r="U1727" s="38" t="n">
        <f aca="false">IFERROR(1-Counts!L1727/Counts!K1727,"")</f>
        <v>0.921052631578947</v>
      </c>
      <c r="V1727" s="39" t="n">
        <f aca="false">IFERROR(Counts!AJ1727/Counts!AI1727,"")</f>
        <v>68.8042553191489</v>
      </c>
      <c r="W1727" s="38" t="n">
        <f aca="false">IFERROR(Counts!AK1727/Counts!AI1727,"")</f>
        <v>0.0425531914893617</v>
      </c>
      <c r="X1727" s="40" t="n">
        <f aca="false">IFERROR(Counts!O1727,"")</f>
        <v>0.815</v>
      </c>
      <c r="Y1727" s="36" t="n">
        <f aca="false">IFERROR(INDEX('Season Counts'!$Y$2:$Y$740,$AF1727)/INDEX('Season Counts'!$X$2:$X$740,$AF1727),"")</f>
        <v>0.360956989247312</v>
      </c>
      <c r="Z1727" s="37" t="n">
        <f aca="false">IFERROR(J1727-Y1727,"")</f>
        <v>0.0211945259042033</v>
      </c>
      <c r="AA1727" s="38" t="n">
        <f aca="false">IFERROR(INDEX('Season Counts'!$K$2:$K$740,$AF1727)/INDEX('Season Counts'!$J$2:$J$740,$AF1727),"")</f>
        <v>0.248554913294798</v>
      </c>
      <c r="AB1727" s="41" t="n">
        <f aca="false">IFERROR(R1727-AA1727,"")</f>
        <v>0.00541334067345628</v>
      </c>
      <c r="AC1727" s="39" t="n">
        <f aca="false">IFERROR(INDEX('Season Counts'!$AG$2:$AG$740,$AF1727)/INDEX('Season Counts'!$AF$2:$AF$740,$AF1727),"")</f>
        <v>69.5470149253731</v>
      </c>
      <c r="AD1727" s="40" t="n">
        <f aca="false">IFERROR(V1727-AC1727,"")</f>
        <v>-0.742759606224198</v>
      </c>
      <c r="AE1727" s="4" t="str">
        <f aca="false">IF(D1727&lt;Guide!$C$21,"Low PA",IF(TRIM(IF(ISNUMBER(AD1727),IF(N(AD1727)&lt;=-Guide!$C$24,"▼ Bat Speed  ",IF(N(AD1727)&gt;=Guide!$C$24,"▲ Bat Speed  ","")),"")&amp;IF(N(Z1727)&gt;=Guide!$C$22,"▲ Contact  ","")&amp;IF(N(Z1727)&lt;=-Guide!$C$22,"▼ Contact  ","")&amp;IF(N(AB1727)&gt;=Guide!$C$23,"▲ Chase  ","")&amp;IF(N(AB1727)&lt;=-Guide!$C$23,"▼ Chase  ",""))="","Stable",TRIM(IF(ISNUMBER(AD1727),IF(N(AD1727)&lt;=-Guide!$C$24,"▼ Bat Speed  ",IF(N(AD1727)&gt;=Guide!$C$24,"▲ Bat Speed  ","")),"")&amp;IF(N(Z1727)&gt;=Guide!$C$22,"▲ Contact  ","")&amp;IF(N(Z1727)&lt;=-Guide!$C$22,"▼ Contact  ","")&amp;IF(N(AB1727)&gt;=Guide!$C$23,"▲ Chase  ","")&amp;IF(N(AB1727)&lt;=-Guide!$C$23,"▼ Chase  ",""))))</f>
        <v>Low PA</v>
      </c>
      <c r="AF1727" s="35" t="n">
        <f aca="false">MATCH(Counts!A1727,'Season Counts'!$A$2:$A$740,0)</f>
        <v>440</v>
      </c>
    </row>
    <row r="1728" customFormat="false" ht="15" hidden="false" customHeight="false" outlineLevel="0" collapsed="false">
      <c r="A1728" s="34" t="str">
        <f aca="false">Counts!B1728</f>
        <v>MIN</v>
      </c>
      <c r="B1728" s="5" t="str">
        <f aca="false">Counts!C1728</f>
        <v>Alan Roden</v>
      </c>
      <c r="C1728" s="34" t="str">
        <f aca="false">Counts!F1728</f>
        <v>Sep</v>
      </c>
      <c r="D1728" s="35" t="n">
        <f aca="false">IFERROR(Counts!P1728,"")</f>
        <v>15</v>
      </c>
      <c r="E1728" s="36" t="n">
        <f aca="false">IFERROR(Counts!R1728/Counts!Q1728,"")</f>
        <v>0.5</v>
      </c>
      <c r="F1728" s="36" t="n">
        <f aca="false">IFERROR((Counts!R1728+Counts!V1728+Counts!W1728)/(Counts!Q1728+Counts!V1728+Counts!W1728+Counts!X1728),"")</f>
        <v>0.6</v>
      </c>
      <c r="G1728" s="36" t="n">
        <f aca="false">IFERROR((Counts!R1728+Counts!S1728+2*Counts!T1728+3*Counts!U1728)/Counts!Q1728,"")</f>
        <v>0.833333333333333</v>
      </c>
      <c r="H1728" s="35" t="n">
        <f aca="false">IFERROR(Counts!U1728,"")</f>
        <v>1</v>
      </c>
      <c r="I1728" s="36" t="n">
        <f aca="false">IFERROR(Counts!Z1728/Counts!AA1728,"")</f>
        <v>0.596666666666667</v>
      </c>
      <c r="J1728" s="36" t="n">
        <f aca="false">IFERROR(Counts!AB1728/Counts!AA1728,"")</f>
        <v>0.461733333333333</v>
      </c>
      <c r="K1728" s="37" t="n">
        <f aca="false">IFERROR((Counts!AB1728-Counts!Z1728)/Counts!AA1728,"")</f>
        <v>-0.134933333333333</v>
      </c>
      <c r="L1728" s="38" t="n">
        <f aca="false">IFERROR(Counts!Y1728/Counts!P1728,"")</f>
        <v>0.0666666666666667</v>
      </c>
      <c r="M1728" s="38" t="n">
        <f aca="false">IFERROR(Counts!V1728/Counts!P1728,"")</f>
        <v>0.2</v>
      </c>
      <c r="N1728" s="38" t="n">
        <f aca="false">IFERROR(Counts!AD1728/Counts!AC1728,"")</f>
        <v>0</v>
      </c>
      <c r="O1728" s="38" t="n">
        <f aca="false">IFERROR(Counts!AE1728/Counts!AC1728,"")</f>
        <v>0.545454545454545</v>
      </c>
      <c r="P1728" s="39" t="n">
        <f aca="false">IFERROR(Counts!AG1728/Counts!AF1728,"")</f>
        <v>84.9727272727273</v>
      </c>
      <c r="Q1728" s="38" t="n">
        <f aca="false">IFERROR(Counts!AH1728/Counts!AC1728,"")</f>
        <v>0.636363636363636</v>
      </c>
      <c r="R1728" s="38" t="n">
        <f aca="false">IFERROR(Counts!N1728/Counts!M1728,"")</f>
        <v>0.212121212121212</v>
      </c>
      <c r="S1728" s="38" t="n">
        <f aca="false">IFERROR(Counts!K1728/Counts!J1728,"")</f>
        <v>0.625</v>
      </c>
      <c r="T1728" s="38" t="n">
        <f aca="false">IFERROR(Counts!I1728/Counts!H1728,"")</f>
        <v>0.148148148148148</v>
      </c>
      <c r="U1728" s="38" t="n">
        <f aca="false">IFERROR(1-Counts!L1728/Counts!K1728,"")</f>
        <v>0.95</v>
      </c>
      <c r="V1728" s="39" t="n">
        <f aca="false">IFERROR(Counts!AJ1728/Counts!AI1728,"")</f>
        <v>68.1095238095238</v>
      </c>
      <c r="W1728" s="38" t="n">
        <f aca="false">IFERROR(Counts!AK1728/Counts!AI1728,"")</f>
        <v>0.0476190476190476</v>
      </c>
      <c r="X1728" s="40" t="n">
        <f aca="false">IFERROR(Counts!O1728,"")</f>
        <v>3.14</v>
      </c>
      <c r="Y1728" s="36" t="n">
        <f aca="false">IFERROR(INDEX('Season Counts'!$Y$2:$Y$740,$AF1728)/INDEX('Season Counts'!$X$2:$X$740,$AF1728),"")</f>
        <v>0.360956989247312</v>
      </c>
      <c r="Z1728" s="37" t="n">
        <f aca="false">IFERROR(J1728-Y1728,"")</f>
        <v>0.100776344086021</v>
      </c>
      <c r="AA1728" s="38" t="n">
        <f aca="false">IFERROR(INDEX('Season Counts'!$K$2:$K$740,$AF1728)/INDEX('Season Counts'!$J$2:$J$740,$AF1728),"")</f>
        <v>0.248554913294798</v>
      </c>
      <c r="AB1728" s="41" t="n">
        <f aca="false">IFERROR(R1728-AA1728,"")</f>
        <v>-0.0364337011735856</v>
      </c>
      <c r="AC1728" s="39" t="n">
        <f aca="false">IFERROR(INDEX('Season Counts'!$AG$2:$AG$740,$AF1728)/INDEX('Season Counts'!$AF$2:$AF$740,$AF1728),"")</f>
        <v>69.5470149253731</v>
      </c>
      <c r="AD1728" s="40" t="n">
        <f aca="false">IFERROR(V1728-AC1728,"")</f>
        <v>-1.43749111584933</v>
      </c>
      <c r="AE1728" s="4" t="str">
        <f aca="false">IF(D1728&lt;Guide!$C$21,"Low PA",IF(TRIM(IF(ISNUMBER(AD1728),IF(N(AD1728)&lt;=-Guide!$C$24,"▼ Bat Speed  ",IF(N(AD1728)&gt;=Guide!$C$24,"▲ Bat Speed  ","")),"")&amp;IF(N(Z1728)&gt;=Guide!$C$22,"▲ Contact  ","")&amp;IF(N(Z1728)&lt;=-Guide!$C$22,"▼ Contact  ","")&amp;IF(N(AB1728)&gt;=Guide!$C$23,"▲ Chase  ","")&amp;IF(N(AB1728)&lt;=-Guide!$C$23,"▼ Chase  ",""))="","Stable",TRIM(IF(ISNUMBER(AD1728),IF(N(AD1728)&lt;=-Guide!$C$24,"▼ Bat Speed  ",IF(N(AD1728)&gt;=Guide!$C$24,"▲ Bat Speed  ","")),"")&amp;IF(N(Z1728)&gt;=Guide!$C$22,"▲ Contact  ","")&amp;IF(N(Z1728)&lt;=-Guide!$C$22,"▼ Contact  ","")&amp;IF(N(AB1728)&gt;=Guide!$C$23,"▲ Chase  ","")&amp;IF(N(AB1728)&lt;=-Guide!$C$23,"▼ Chase  ",""))))</f>
        <v>Low PA</v>
      </c>
      <c r="AF1728" s="35" t="n">
        <f aca="false">MATCH(Counts!A1728,'Season Counts'!$A$2:$A$740,0)</f>
        <v>440</v>
      </c>
    </row>
    <row r="1729" customFormat="false" ht="15" hidden="false" customHeight="false" outlineLevel="0" collapsed="false">
      <c r="A1729" s="34" t="str">
        <f aca="false">Counts!B1729</f>
        <v>MIN</v>
      </c>
      <c r="B1729" s="5" t="str">
        <f aca="false">Counts!C1729</f>
        <v>Walker Jenkins</v>
      </c>
      <c r="C1729" s="34" t="str">
        <f aca="false">Counts!F1729</f>
        <v>Aug</v>
      </c>
      <c r="D1729" s="35" t="n">
        <f aca="false">IFERROR(Counts!P1729,"")</f>
        <v>14</v>
      </c>
      <c r="E1729" s="36" t="n">
        <f aca="false">IFERROR(Counts!R1729/Counts!Q1729,"")</f>
        <v>0.25</v>
      </c>
      <c r="F1729" s="36" t="n">
        <f aca="false">IFERROR((Counts!R1729+Counts!V1729+Counts!W1729)/(Counts!Q1729+Counts!V1729+Counts!W1729+Counts!X1729),"")</f>
        <v>0.357142857142857</v>
      </c>
      <c r="G1729" s="36" t="n">
        <f aca="false">IFERROR((Counts!R1729+Counts!S1729+2*Counts!T1729+3*Counts!U1729)/Counts!Q1729,"")</f>
        <v>0.583333333333333</v>
      </c>
      <c r="H1729" s="35" t="n">
        <f aca="false">IFERROR(Counts!U1729,"")</f>
        <v>1</v>
      </c>
      <c r="I1729" s="36" t="n">
        <f aca="false">IFERROR(Counts!Z1729/Counts!AA1729,"")</f>
        <v>0.396428571428571</v>
      </c>
      <c r="J1729" s="36" t="n">
        <f aca="false">IFERROR(Counts!AB1729/Counts!AA1729,"")</f>
        <v>0.284714285714286</v>
      </c>
      <c r="K1729" s="37" t="n">
        <f aca="false">IFERROR((Counts!AB1729-Counts!Z1729)/Counts!AA1729,"")</f>
        <v>-0.111714285714286</v>
      </c>
      <c r="L1729" s="38" t="n">
        <f aca="false">IFERROR(Counts!Y1729/Counts!P1729,"")</f>
        <v>0.0714285714285714</v>
      </c>
      <c r="M1729" s="38" t="n">
        <f aca="false">IFERROR(Counts!V1729/Counts!P1729,"")</f>
        <v>0.142857142857143</v>
      </c>
      <c r="N1729" s="38" t="n">
        <f aca="false">IFERROR(Counts!AD1729/Counts!AC1729,"")</f>
        <v>0.0909090909090909</v>
      </c>
      <c r="O1729" s="38" t="n">
        <f aca="false">IFERROR(Counts!AE1729/Counts!AC1729,"")</f>
        <v>0.363636363636364</v>
      </c>
      <c r="P1729" s="39" t="n">
        <f aca="false">IFERROR(Counts!AG1729/Counts!AF1729,"")</f>
        <v>86.2272727272727</v>
      </c>
      <c r="Q1729" s="38" t="n">
        <f aca="false">IFERROR(Counts!AH1729/Counts!AC1729,"")</f>
        <v>0.272727272727273</v>
      </c>
      <c r="R1729" s="38" t="n">
        <f aca="false">IFERROR(Counts!N1729/Counts!M1729,"")</f>
        <v>0.32</v>
      </c>
      <c r="S1729" s="38" t="n">
        <f aca="false">IFERROR(Counts!K1729/Counts!J1729,"")</f>
        <v>0.8</v>
      </c>
      <c r="T1729" s="38" t="n">
        <f aca="false">IFERROR(Counts!I1729/Counts!H1729,"")</f>
        <v>0.291666666666667</v>
      </c>
      <c r="U1729" s="38" t="n">
        <f aca="false">IFERROR(1-Counts!L1729/Counts!K1729,"")</f>
        <v>0.6875</v>
      </c>
      <c r="V1729" s="39" t="n">
        <f aca="false">IFERROR(Counts!AJ1729/Counts!AI1729,"")</f>
        <v>72.4761904761905</v>
      </c>
      <c r="W1729" s="38" t="n">
        <f aca="false">IFERROR(Counts!AK1729/Counts!AI1729,"")</f>
        <v>0.285714285714286</v>
      </c>
      <c r="X1729" s="40" t="n">
        <f aca="false">IFERROR(Counts!O1729,"")</f>
        <v>0.336</v>
      </c>
      <c r="Y1729" s="36" t="n">
        <f aca="false">IFERROR(INDEX('Season Counts'!$Y$2:$Y$740,$AF1729)/INDEX('Season Counts'!$X$2:$X$740,$AF1729),"")</f>
        <v>0.309913043478261</v>
      </c>
      <c r="Z1729" s="37" t="n">
        <f aca="false">IFERROR(J1729-Y1729,"")</f>
        <v>-0.0251987577639751</v>
      </c>
      <c r="AA1729" s="38" t="n">
        <f aca="false">IFERROR(INDEX('Season Counts'!$K$2:$K$740,$AF1729)/INDEX('Season Counts'!$J$2:$J$740,$AF1729),"")</f>
        <v>0.255813953488372</v>
      </c>
      <c r="AB1729" s="41" t="n">
        <f aca="false">IFERROR(R1729-AA1729,"")</f>
        <v>0.0641860465116279</v>
      </c>
      <c r="AC1729" s="39" t="n">
        <f aca="false">IFERROR(INDEX('Season Counts'!$AG$2:$AG$740,$AF1729)/INDEX('Season Counts'!$AF$2:$AF$740,$AF1729),"")</f>
        <v>71.9710344827586</v>
      </c>
      <c r="AD1729" s="40" t="n">
        <f aca="false">IFERROR(V1729-AC1729,"")</f>
        <v>0.50515599343187</v>
      </c>
      <c r="AE1729" s="4" t="str">
        <f aca="false">IF(D1729&lt;Guide!$C$21,"Low PA",IF(TRIM(IF(ISNUMBER(AD1729),IF(N(AD1729)&lt;=-Guide!$C$24,"▼ Bat Speed  ",IF(N(AD1729)&gt;=Guide!$C$24,"▲ Bat Speed  ","")),"")&amp;IF(N(Z1729)&gt;=Guide!$C$22,"▲ Contact  ","")&amp;IF(N(Z1729)&lt;=-Guide!$C$22,"▼ Contact  ","")&amp;IF(N(AB1729)&gt;=Guide!$C$23,"▲ Chase  ","")&amp;IF(N(AB1729)&lt;=-Guide!$C$23,"▼ Chase  ",""))="","Stable",TRIM(IF(ISNUMBER(AD1729),IF(N(AD1729)&lt;=-Guide!$C$24,"▼ Bat Speed  ",IF(N(AD1729)&gt;=Guide!$C$24,"▲ Bat Speed  ","")),"")&amp;IF(N(Z1729)&gt;=Guide!$C$22,"▲ Contact  ","")&amp;IF(N(Z1729)&lt;=-Guide!$C$22,"▼ Contact  ","")&amp;IF(N(AB1729)&gt;=Guide!$C$23,"▲ Chase  ","")&amp;IF(N(AB1729)&lt;=-Guide!$C$23,"▼ Chase  ",""))))</f>
        <v>Low PA</v>
      </c>
      <c r="AF1729" s="35" t="n">
        <f aca="false">MATCH(Counts!A1729,'Season Counts'!$A$2:$A$740,0)</f>
        <v>441</v>
      </c>
    </row>
    <row r="1730" customFormat="false" ht="15" hidden="false" customHeight="false" outlineLevel="0" collapsed="false">
      <c r="A1730" s="34" t="str">
        <f aca="false">Counts!B1730</f>
        <v>MIN</v>
      </c>
      <c r="B1730" s="5" t="str">
        <f aca="false">Counts!C1730</f>
        <v>Walker Jenkins</v>
      </c>
      <c r="C1730" s="34" t="str">
        <f aca="false">Counts!F1730</f>
        <v>Sep</v>
      </c>
      <c r="D1730" s="35" t="n">
        <f aca="false">IFERROR(Counts!P1730,"")</f>
        <v>79</v>
      </c>
      <c r="E1730" s="36" t="n">
        <f aca="false">IFERROR(Counts!R1730/Counts!Q1730,"")</f>
        <v>0.222222222222222</v>
      </c>
      <c r="F1730" s="36" t="n">
        <f aca="false">IFERROR((Counts!R1730+Counts!V1730+Counts!W1730)/(Counts!Q1730+Counts!V1730+Counts!W1730+Counts!X1730),"")</f>
        <v>0.282051282051282</v>
      </c>
      <c r="G1730" s="36" t="n">
        <f aca="false">IFERROR((Counts!R1730+Counts!S1730+2*Counts!T1730+3*Counts!U1730)/Counts!Q1730,"")</f>
        <v>0.361111111111111</v>
      </c>
      <c r="H1730" s="35" t="n">
        <f aca="false">IFERROR(Counts!U1730,"")</f>
        <v>3</v>
      </c>
      <c r="I1730" s="36" t="n">
        <f aca="false">IFERROR(Counts!Z1730/Counts!AA1730,"")</f>
        <v>0.28525641025641</v>
      </c>
      <c r="J1730" s="36" t="n">
        <f aca="false">IFERROR(Counts!AB1730/Counts!AA1730,"")</f>
        <v>0.314435897435897</v>
      </c>
      <c r="K1730" s="37" t="n">
        <f aca="false">IFERROR((Counts!AB1730-Counts!Z1730)/Counts!AA1730,"")</f>
        <v>0.0291794871794872</v>
      </c>
      <c r="L1730" s="38" t="n">
        <f aca="false">IFERROR(Counts!Y1730/Counts!P1730,"")</f>
        <v>0.227848101265823</v>
      </c>
      <c r="M1730" s="38" t="n">
        <f aca="false">IFERROR(Counts!V1730/Counts!P1730,"")</f>
        <v>0.0632911392405063</v>
      </c>
      <c r="N1730" s="38" t="n">
        <f aca="false">IFERROR(Counts!AD1730/Counts!AC1730,"")</f>
        <v>0.0727272727272727</v>
      </c>
      <c r="O1730" s="38" t="n">
        <f aca="false">IFERROR(Counts!AE1730/Counts!AC1730,"")</f>
        <v>0.254545454545455</v>
      </c>
      <c r="P1730" s="39" t="n">
        <f aca="false">IFERROR(Counts!AG1730/Counts!AF1730,"")</f>
        <v>84.7963636363636</v>
      </c>
      <c r="Q1730" s="38" t="n">
        <f aca="false">IFERROR(Counts!AH1730/Counts!AC1730,"")</f>
        <v>0.327272727272727</v>
      </c>
      <c r="R1730" s="38" t="n">
        <f aca="false">IFERROR(Counts!N1730/Counts!M1730,"")</f>
        <v>0.244897959183673</v>
      </c>
      <c r="S1730" s="38" t="n">
        <f aca="false">IFERROR(Counts!K1730/Counts!J1730,"")</f>
        <v>0.695945945945946</v>
      </c>
      <c r="T1730" s="38" t="n">
        <f aca="false">IFERROR(Counts!I1730/Counts!H1730,"")</f>
        <v>0.215827338129496</v>
      </c>
      <c r="U1730" s="38" t="n">
        <f aca="false">IFERROR(1-Counts!L1730/Counts!K1730,"")</f>
        <v>0.854368932038835</v>
      </c>
      <c r="V1730" s="39" t="n">
        <f aca="false">IFERROR(Counts!AJ1730/Counts!AI1730,"")</f>
        <v>71.8854838709677</v>
      </c>
      <c r="W1730" s="38" t="n">
        <f aca="false">IFERROR(Counts!AK1730/Counts!AI1730,"")</f>
        <v>0.193548387096774</v>
      </c>
      <c r="X1730" s="40" t="n">
        <f aca="false">IFERROR(Counts!O1730,"")</f>
        <v>-1.437</v>
      </c>
      <c r="Y1730" s="36" t="n">
        <f aca="false">IFERROR(INDEX('Season Counts'!$Y$2:$Y$740,$AF1730)/INDEX('Season Counts'!$X$2:$X$740,$AF1730),"")</f>
        <v>0.309913043478261</v>
      </c>
      <c r="Z1730" s="37" t="n">
        <f aca="false">IFERROR(J1730-Y1730,"")</f>
        <v>0.00452285395763657</v>
      </c>
      <c r="AA1730" s="38" t="n">
        <f aca="false">IFERROR(INDEX('Season Counts'!$K$2:$K$740,$AF1730)/INDEX('Season Counts'!$J$2:$J$740,$AF1730),"")</f>
        <v>0.255813953488372</v>
      </c>
      <c r="AB1730" s="41" t="n">
        <f aca="false">IFERROR(R1730-AA1730,"")</f>
        <v>-0.0109159943046986</v>
      </c>
      <c r="AC1730" s="39" t="n">
        <f aca="false">IFERROR(INDEX('Season Counts'!$AG$2:$AG$740,$AF1730)/INDEX('Season Counts'!$AF$2:$AF$740,$AF1730),"")</f>
        <v>71.9710344827586</v>
      </c>
      <c r="AD1730" s="40" t="n">
        <f aca="false">IFERROR(V1730-AC1730,"")</f>
        <v>-0.0855506117908789</v>
      </c>
      <c r="AE1730" s="4" t="str">
        <f aca="false">IF(D1730&lt;Guide!$C$21,"Low PA",IF(TRIM(IF(ISNUMBER(AD1730),IF(N(AD1730)&lt;=-Guide!$C$24,"▼ Bat Speed  ",IF(N(AD1730)&gt;=Guide!$C$24,"▲ Bat Speed  ","")),"")&amp;IF(N(Z1730)&gt;=Guide!$C$22,"▲ Contact  ","")&amp;IF(N(Z1730)&lt;=-Guide!$C$22,"▼ Contact  ","")&amp;IF(N(AB1730)&gt;=Guide!$C$23,"▲ Chase  ","")&amp;IF(N(AB1730)&lt;=-Guide!$C$23,"▼ Chase  ",""))="","Stable",TRIM(IF(ISNUMBER(AD1730),IF(N(AD1730)&lt;=-Guide!$C$24,"▼ Bat Speed  ",IF(N(AD1730)&gt;=Guide!$C$24,"▲ Bat Speed  ","")),"")&amp;IF(N(Z1730)&gt;=Guide!$C$22,"▲ Contact  ","")&amp;IF(N(Z1730)&lt;=-Guide!$C$22,"▼ Contact  ","")&amp;IF(N(AB1730)&gt;=Guide!$C$23,"▲ Chase  ","")&amp;IF(N(AB1730)&lt;=-Guide!$C$23,"▼ Chase  ",""))))</f>
        <v>Stable</v>
      </c>
      <c r="AF1730" s="35" t="n">
        <f aca="false">MATCH(Counts!A1730,'Season Counts'!$A$2:$A$740,0)</f>
        <v>441</v>
      </c>
    </row>
    <row r="1731" customFormat="false" ht="15" hidden="false" customHeight="false" outlineLevel="0" collapsed="false">
      <c r="A1731" s="34" t="str">
        <f aca="false">Counts!B1731</f>
        <v>MIN</v>
      </c>
      <c r="B1731" s="5" t="str">
        <f aca="false">Counts!C1731</f>
        <v>Alex Jackson</v>
      </c>
      <c r="C1731" s="34" t="str">
        <f aca="false">Counts!F1731</f>
        <v>May</v>
      </c>
      <c r="D1731" s="35" t="n">
        <f aca="false">IFERROR(Counts!P1731,"")</f>
        <v>13</v>
      </c>
      <c r="E1731" s="36" t="n">
        <f aca="false">IFERROR(Counts!R1731/Counts!Q1731,"")</f>
        <v>0.230769230769231</v>
      </c>
      <c r="F1731" s="36" t="n">
        <f aca="false">IFERROR((Counts!R1731+Counts!V1731+Counts!W1731)/(Counts!Q1731+Counts!V1731+Counts!W1731+Counts!X1731),"")</f>
        <v>0.230769230769231</v>
      </c>
      <c r="G1731" s="36" t="n">
        <f aca="false">IFERROR((Counts!R1731+Counts!S1731+2*Counts!T1731+3*Counts!U1731)/Counts!Q1731,"")</f>
        <v>0.307692307692308</v>
      </c>
      <c r="H1731" s="35" t="n">
        <f aca="false">IFERROR(Counts!U1731,"")</f>
        <v>0</v>
      </c>
      <c r="I1731" s="36" t="n">
        <f aca="false">IFERROR(Counts!Z1731/Counts!AA1731,"")</f>
        <v>0.234615384615385</v>
      </c>
      <c r="J1731" s="36" t="n">
        <f aca="false">IFERROR(Counts!AB1731/Counts!AA1731,"")</f>
        <v>0.131692307692308</v>
      </c>
      <c r="K1731" s="37" t="n">
        <f aca="false">IFERROR((Counts!AB1731-Counts!Z1731)/Counts!AA1731,"")</f>
        <v>-0.102923076923077</v>
      </c>
      <c r="L1731" s="38" t="n">
        <f aca="false">IFERROR(Counts!Y1731/Counts!P1731,"")</f>
        <v>0.615384615384615</v>
      </c>
      <c r="M1731" s="38" t="n">
        <f aca="false">IFERROR(Counts!V1731/Counts!P1731,"")</f>
        <v>0</v>
      </c>
      <c r="N1731" s="38" t="n">
        <f aca="false">IFERROR(Counts!AD1731/Counts!AC1731,"")</f>
        <v>0</v>
      </c>
      <c r="O1731" s="38" t="n">
        <f aca="false">IFERROR(Counts!AE1731/Counts!AC1731,"")</f>
        <v>0.4</v>
      </c>
      <c r="P1731" s="39" t="n">
        <f aca="false">IFERROR(Counts!AG1731/Counts!AF1731,"")</f>
        <v>89.48</v>
      </c>
      <c r="Q1731" s="38" t="n">
        <f aca="false">IFERROR(Counts!AH1731/Counts!AC1731,"")</f>
        <v>0.2</v>
      </c>
      <c r="R1731" s="38" t="n">
        <f aca="false">IFERROR(Counts!N1731/Counts!M1731,"")</f>
        <v>0.409090909090909</v>
      </c>
      <c r="S1731" s="38" t="n">
        <f aca="false">IFERROR(Counts!K1731/Counts!J1731,"")</f>
        <v>0.62962962962963</v>
      </c>
      <c r="T1731" s="38" t="n">
        <f aca="false">IFERROR(Counts!I1731/Counts!H1731,"")</f>
        <v>0.384615384615385</v>
      </c>
      <c r="U1731" s="38" t="n">
        <f aca="false">IFERROR(1-Counts!L1731/Counts!K1731,"")</f>
        <v>0.764705882352941</v>
      </c>
      <c r="V1731" s="39" t="n">
        <f aca="false">IFERROR(Counts!AJ1731/Counts!AI1731,"")</f>
        <v>72.8227272727273</v>
      </c>
      <c r="W1731" s="38" t="n">
        <f aca="false">IFERROR(Counts!AK1731/Counts!AI1731,"")</f>
        <v>0.363636363636364</v>
      </c>
      <c r="X1731" s="40" t="n">
        <f aca="false">IFERROR(Counts!O1731,"")</f>
        <v>-1.093</v>
      </c>
      <c r="Y1731" s="36" t="n">
        <f aca="false">IFERROR(INDEX('Season Counts'!$Y$2:$Y$740,$AF1731)/INDEX('Season Counts'!$X$2:$X$740,$AF1731),"")</f>
        <v>0.221657534246575</v>
      </c>
      <c r="Z1731" s="37" t="n">
        <f aca="false">IFERROR(J1731-Y1731,"")</f>
        <v>-0.0899652265542677</v>
      </c>
      <c r="AA1731" s="38" t="n">
        <f aca="false">IFERROR(INDEX('Season Counts'!$K$2:$K$740,$AF1731)/INDEX('Season Counts'!$J$2:$J$740,$AF1731),"")</f>
        <v>0.410071942446043</v>
      </c>
      <c r="AB1731" s="41" t="n">
        <f aca="false">IFERROR(R1731-AA1731,"")</f>
        <v>-0.000981033355134053</v>
      </c>
      <c r="AC1731" s="39" t="n">
        <f aca="false">IFERROR(INDEX('Season Counts'!$AG$2:$AG$740,$AF1731)/INDEX('Season Counts'!$AF$2:$AF$740,$AF1731),"")</f>
        <v>72.7121212121212</v>
      </c>
      <c r="AD1731" s="40" t="n">
        <f aca="false">IFERROR(V1731-AC1731,"")</f>
        <v>0.110606060606045</v>
      </c>
      <c r="AE1731" s="4" t="str">
        <f aca="false">IF(D1731&lt;Guide!$C$21,"Low PA",IF(TRIM(IF(ISNUMBER(AD1731),IF(N(AD1731)&lt;=-Guide!$C$24,"▼ Bat Speed  ",IF(N(AD1731)&gt;=Guide!$C$24,"▲ Bat Speed  ","")),"")&amp;IF(N(Z1731)&gt;=Guide!$C$22,"▲ Contact  ","")&amp;IF(N(Z1731)&lt;=-Guide!$C$22,"▼ Contact  ","")&amp;IF(N(AB1731)&gt;=Guide!$C$23,"▲ Chase  ","")&amp;IF(N(AB1731)&lt;=-Guide!$C$23,"▼ Chase  ",""))="","Stable",TRIM(IF(ISNUMBER(AD1731),IF(N(AD1731)&lt;=-Guide!$C$24,"▼ Bat Speed  ",IF(N(AD1731)&gt;=Guide!$C$24,"▲ Bat Speed  ","")),"")&amp;IF(N(Z1731)&gt;=Guide!$C$22,"▲ Contact  ","")&amp;IF(N(Z1731)&lt;=-Guide!$C$22,"▼ Contact  ","")&amp;IF(N(AB1731)&gt;=Guide!$C$23,"▲ Chase  ","")&amp;IF(N(AB1731)&lt;=-Guide!$C$23,"▼ Chase  ",""))))</f>
        <v>Low PA</v>
      </c>
      <c r="AF1731" s="35" t="n">
        <f aca="false">MATCH(Counts!A1731,'Season Counts'!$A$2:$A$740,0)</f>
        <v>442</v>
      </c>
    </row>
    <row r="1732" customFormat="false" ht="15" hidden="false" customHeight="false" outlineLevel="0" collapsed="false">
      <c r="A1732" s="34" t="str">
        <f aca="false">Counts!B1732</f>
        <v>MIN</v>
      </c>
      <c r="B1732" s="5" t="str">
        <f aca="false">Counts!C1732</f>
        <v>Alex Jackson</v>
      </c>
      <c r="C1732" s="34" t="str">
        <f aca="false">Counts!F1732</f>
        <v>Jun</v>
      </c>
      <c r="D1732" s="35" t="n">
        <f aca="false">IFERROR(Counts!P1732,"")</f>
        <v>34</v>
      </c>
      <c r="E1732" s="36" t="n">
        <f aca="false">IFERROR(Counts!R1732/Counts!Q1732,"")</f>
        <v>0.34375</v>
      </c>
      <c r="F1732" s="36" t="n">
        <f aca="false">IFERROR((Counts!R1732+Counts!V1732+Counts!W1732)/(Counts!Q1732+Counts!V1732+Counts!W1732+Counts!X1732),"")</f>
        <v>0.382352941176471</v>
      </c>
      <c r="G1732" s="36" t="n">
        <f aca="false">IFERROR((Counts!R1732+Counts!S1732+2*Counts!T1732+3*Counts!U1732)/Counts!Q1732,"")</f>
        <v>0.40625</v>
      </c>
      <c r="H1732" s="35" t="n">
        <f aca="false">IFERROR(Counts!U1732,"")</f>
        <v>0</v>
      </c>
      <c r="I1732" s="36" t="n">
        <f aca="false">IFERROR(Counts!Z1732/Counts!AA1732,"")</f>
        <v>0.352941176470588</v>
      </c>
      <c r="J1732" s="36" t="n">
        <f aca="false">IFERROR(Counts!AB1732/Counts!AA1732,"")</f>
        <v>0.227117647058824</v>
      </c>
      <c r="K1732" s="37" t="n">
        <f aca="false">IFERROR((Counts!AB1732-Counts!Z1732)/Counts!AA1732,"")</f>
        <v>-0.125823529411765</v>
      </c>
      <c r="L1732" s="38" t="n">
        <f aca="false">IFERROR(Counts!Y1732/Counts!P1732,"")</f>
        <v>0.176470588235294</v>
      </c>
      <c r="M1732" s="38" t="n">
        <f aca="false">IFERROR(Counts!V1732/Counts!P1732,"")</f>
        <v>0</v>
      </c>
      <c r="N1732" s="38" t="n">
        <f aca="false">IFERROR(Counts!AD1732/Counts!AC1732,"")</f>
        <v>0</v>
      </c>
      <c r="O1732" s="38" t="n">
        <f aca="false">IFERROR(Counts!AE1732/Counts!AC1732,"")</f>
        <v>0.384615384615385</v>
      </c>
      <c r="P1732" s="39" t="n">
        <f aca="false">IFERROR(Counts!AG1732/Counts!AF1732,"")</f>
        <v>79.7615384615385</v>
      </c>
      <c r="Q1732" s="38" t="n">
        <f aca="false">IFERROR(Counts!AH1732/Counts!AC1732,"")</f>
        <v>0.269230769230769</v>
      </c>
      <c r="R1732" s="38" t="n">
        <f aca="false">IFERROR(Counts!N1732/Counts!M1732,"")</f>
        <v>0.419354838709677</v>
      </c>
      <c r="S1732" s="38" t="n">
        <f aca="false">IFERROR(Counts!K1732/Counts!J1732,"")</f>
        <v>0.784313725490196</v>
      </c>
      <c r="T1732" s="38" t="n">
        <f aca="false">IFERROR(Counts!I1732/Counts!H1732,"")</f>
        <v>0.227272727272727</v>
      </c>
      <c r="U1732" s="38" t="n">
        <f aca="false">IFERROR(1-Counts!L1732/Counts!K1732,"")</f>
        <v>0.925</v>
      </c>
      <c r="V1732" s="39" t="n">
        <f aca="false">IFERROR(Counts!AJ1732/Counts!AI1732,"")</f>
        <v>72.7071428571429</v>
      </c>
      <c r="W1732" s="38" t="n">
        <f aca="false">IFERROR(Counts!AK1732/Counts!AI1732,"")</f>
        <v>0.267857142857143</v>
      </c>
      <c r="X1732" s="40" t="n">
        <f aca="false">IFERROR(Counts!O1732,"")</f>
        <v>-0.741</v>
      </c>
      <c r="Y1732" s="36" t="n">
        <f aca="false">IFERROR(INDEX('Season Counts'!$Y$2:$Y$740,$AF1732)/INDEX('Season Counts'!$X$2:$X$740,$AF1732),"")</f>
        <v>0.221657534246575</v>
      </c>
      <c r="Z1732" s="37" t="n">
        <f aca="false">IFERROR(J1732-Y1732,"")</f>
        <v>0.00546011281224818</v>
      </c>
      <c r="AA1732" s="38" t="n">
        <f aca="false">IFERROR(INDEX('Season Counts'!$K$2:$K$740,$AF1732)/INDEX('Season Counts'!$J$2:$J$740,$AF1732),"")</f>
        <v>0.410071942446043</v>
      </c>
      <c r="AB1732" s="41" t="n">
        <f aca="false">IFERROR(R1732-AA1732,"")</f>
        <v>0.00928289626363427</v>
      </c>
      <c r="AC1732" s="39" t="n">
        <f aca="false">IFERROR(INDEX('Season Counts'!$AG$2:$AG$740,$AF1732)/INDEX('Season Counts'!$AF$2:$AF$740,$AF1732),"")</f>
        <v>72.7121212121212</v>
      </c>
      <c r="AD1732" s="40" t="n">
        <f aca="false">IFERROR(V1732-AC1732,"")</f>
        <v>-0.00497835497836263</v>
      </c>
      <c r="AE1732" s="4" t="str">
        <f aca="false">IF(D1732&lt;Guide!$C$21,"Low PA",IF(TRIM(IF(ISNUMBER(AD1732),IF(N(AD1732)&lt;=-Guide!$C$24,"▼ Bat Speed  ",IF(N(AD1732)&gt;=Guide!$C$24,"▲ Bat Speed  ","")),"")&amp;IF(N(Z1732)&gt;=Guide!$C$22,"▲ Contact  ","")&amp;IF(N(Z1732)&lt;=-Guide!$C$22,"▼ Contact  ","")&amp;IF(N(AB1732)&gt;=Guide!$C$23,"▲ Chase  ","")&amp;IF(N(AB1732)&lt;=-Guide!$C$23,"▼ Chase  ",""))="","Stable",TRIM(IF(ISNUMBER(AD1732),IF(N(AD1732)&lt;=-Guide!$C$24,"▼ Bat Speed  ",IF(N(AD1732)&gt;=Guide!$C$24,"▲ Bat Speed  ","")),"")&amp;IF(N(Z1732)&gt;=Guide!$C$22,"▲ Contact  ","")&amp;IF(N(Z1732)&lt;=-Guide!$C$22,"▼ Contact  ","")&amp;IF(N(AB1732)&gt;=Guide!$C$23,"▲ Chase  ","")&amp;IF(N(AB1732)&lt;=-Guide!$C$23,"▼ Chase  ",""))))</f>
        <v>Low PA</v>
      </c>
      <c r="AF1732" s="35" t="n">
        <f aca="false">MATCH(Counts!A1732,'Season Counts'!$A$2:$A$740,0)</f>
        <v>442</v>
      </c>
    </row>
    <row r="1733" customFormat="false" ht="15" hidden="false" customHeight="false" outlineLevel="0" collapsed="false">
      <c r="A1733" s="34" t="str">
        <f aca="false">Counts!B1733</f>
        <v>MIN</v>
      </c>
      <c r="B1733" s="5" t="str">
        <f aca="false">Counts!C1733</f>
        <v>Alex Jackson</v>
      </c>
      <c r="C1733" s="34" t="str">
        <f aca="false">Counts!F1733</f>
        <v>Jul</v>
      </c>
      <c r="D1733" s="35" t="n">
        <f aca="false">IFERROR(Counts!P1733,"")</f>
        <v>21</v>
      </c>
      <c r="E1733" s="36" t="n">
        <f aca="false">IFERROR(Counts!R1733/Counts!Q1733,"")</f>
        <v>0.3</v>
      </c>
      <c r="F1733" s="36" t="n">
        <f aca="false">IFERROR((Counts!R1733+Counts!V1733+Counts!W1733)/(Counts!Q1733+Counts!V1733+Counts!W1733+Counts!X1733),"")</f>
        <v>0.333333333333333</v>
      </c>
      <c r="G1733" s="36" t="n">
        <f aca="false">IFERROR((Counts!R1733+Counts!S1733+2*Counts!T1733+3*Counts!U1733)/Counts!Q1733,"")</f>
        <v>0.5</v>
      </c>
      <c r="H1733" s="35" t="n">
        <f aca="false">IFERROR(Counts!U1733,"")</f>
        <v>1</v>
      </c>
      <c r="I1733" s="36" t="n">
        <f aca="false">IFERROR(Counts!Z1733/Counts!AA1733,"")</f>
        <v>0.35952380952381</v>
      </c>
      <c r="J1733" s="36" t="n">
        <f aca="false">IFERROR(Counts!AB1733/Counts!AA1733,"")</f>
        <v>0.273476190476191</v>
      </c>
      <c r="K1733" s="37" t="n">
        <f aca="false">IFERROR((Counts!AB1733-Counts!Z1733)/Counts!AA1733,"")</f>
        <v>-0.086047619047619</v>
      </c>
      <c r="L1733" s="38" t="n">
        <f aca="false">IFERROR(Counts!Y1733/Counts!P1733,"")</f>
        <v>0.380952380952381</v>
      </c>
      <c r="M1733" s="38" t="n">
        <f aca="false">IFERROR(Counts!V1733/Counts!P1733,"")</f>
        <v>0.0476190476190476</v>
      </c>
      <c r="N1733" s="38" t="n">
        <f aca="false">IFERROR(Counts!AD1733/Counts!AC1733,"")</f>
        <v>0.0833333333333333</v>
      </c>
      <c r="O1733" s="38" t="n">
        <f aca="false">IFERROR(Counts!AE1733/Counts!AC1733,"")</f>
        <v>0.25</v>
      </c>
      <c r="P1733" s="39" t="n">
        <f aca="false">IFERROR(Counts!AG1733/Counts!AF1733,"")</f>
        <v>78.95</v>
      </c>
      <c r="Q1733" s="38" t="n">
        <f aca="false">IFERROR(Counts!AH1733/Counts!AC1733,"")</f>
        <v>0.166666666666667</v>
      </c>
      <c r="R1733" s="38" t="n">
        <f aca="false">IFERROR(Counts!N1733/Counts!M1733,"")</f>
        <v>0.454545454545455</v>
      </c>
      <c r="S1733" s="38" t="n">
        <f aca="false">IFERROR(Counts!K1733/Counts!J1733,"")</f>
        <v>0.767441860465116</v>
      </c>
      <c r="T1733" s="38" t="n">
        <f aca="false">IFERROR(Counts!I1733/Counts!H1733,"")</f>
        <v>0.264150943396226</v>
      </c>
      <c r="U1733" s="38" t="n">
        <f aca="false">IFERROR(1-Counts!L1733/Counts!K1733,"")</f>
        <v>0.818181818181818</v>
      </c>
      <c r="V1733" s="39" t="n">
        <f aca="false">IFERROR(Counts!AJ1733/Counts!AI1733,"")</f>
        <v>72.7106382978723</v>
      </c>
      <c r="W1733" s="38" t="n">
        <f aca="false">IFERROR(Counts!AK1733/Counts!AI1733,"")</f>
        <v>0.276595744680851</v>
      </c>
      <c r="X1733" s="40" t="n">
        <f aca="false">IFERROR(Counts!O1733,"")</f>
        <v>0.856</v>
      </c>
      <c r="Y1733" s="36" t="n">
        <f aca="false">IFERROR(INDEX('Season Counts'!$Y$2:$Y$740,$AF1733)/INDEX('Season Counts'!$X$2:$X$740,$AF1733),"")</f>
        <v>0.221657534246575</v>
      </c>
      <c r="Z1733" s="37" t="n">
        <f aca="false">IFERROR(J1733-Y1733,"")</f>
        <v>0.0518186562296151</v>
      </c>
      <c r="AA1733" s="38" t="n">
        <f aca="false">IFERROR(INDEX('Season Counts'!$K$2:$K$740,$AF1733)/INDEX('Season Counts'!$J$2:$J$740,$AF1733),"")</f>
        <v>0.410071942446043</v>
      </c>
      <c r="AB1733" s="41" t="n">
        <f aca="false">IFERROR(R1733-AA1733,"")</f>
        <v>0.0444735120994114</v>
      </c>
      <c r="AC1733" s="39" t="n">
        <f aca="false">IFERROR(INDEX('Season Counts'!$AG$2:$AG$740,$AF1733)/INDEX('Season Counts'!$AF$2:$AF$740,$AF1733),"")</f>
        <v>72.7121212121212</v>
      </c>
      <c r="AD1733" s="40" t="n">
        <f aca="false">IFERROR(V1733-AC1733,"")</f>
        <v>-0.00148291424888214</v>
      </c>
      <c r="AE1733" s="4" t="str">
        <f aca="false">IF(D1733&lt;Guide!$C$21,"Low PA",IF(TRIM(IF(ISNUMBER(AD1733),IF(N(AD1733)&lt;=-Guide!$C$24,"▼ Bat Speed  ",IF(N(AD1733)&gt;=Guide!$C$24,"▲ Bat Speed  ","")),"")&amp;IF(N(Z1733)&gt;=Guide!$C$22,"▲ Contact  ","")&amp;IF(N(Z1733)&lt;=-Guide!$C$22,"▼ Contact  ","")&amp;IF(N(AB1733)&gt;=Guide!$C$23,"▲ Chase  ","")&amp;IF(N(AB1733)&lt;=-Guide!$C$23,"▼ Chase  ",""))="","Stable",TRIM(IF(ISNUMBER(AD1733),IF(N(AD1733)&lt;=-Guide!$C$24,"▼ Bat Speed  ",IF(N(AD1733)&gt;=Guide!$C$24,"▲ Bat Speed  ","")),"")&amp;IF(N(Z1733)&gt;=Guide!$C$22,"▲ Contact  ","")&amp;IF(N(Z1733)&lt;=-Guide!$C$22,"▼ Contact  ","")&amp;IF(N(AB1733)&gt;=Guide!$C$23,"▲ Chase  ","")&amp;IF(N(AB1733)&lt;=-Guide!$C$23,"▼ Chase  ",""))))</f>
        <v>Low PA</v>
      </c>
      <c r="AF1733" s="35" t="n">
        <f aca="false">MATCH(Counts!A1733,'Season Counts'!$A$2:$A$740,0)</f>
        <v>442</v>
      </c>
    </row>
    <row r="1734" customFormat="false" ht="15" hidden="false" customHeight="false" outlineLevel="0" collapsed="false">
      <c r="A1734" s="34" t="str">
        <f aca="false">Counts!B1734</f>
        <v>MIN</v>
      </c>
      <c r="B1734" s="5" t="str">
        <f aca="false">Counts!C1734</f>
        <v>Alex Jackson</v>
      </c>
      <c r="C1734" s="34" t="str">
        <f aca="false">Counts!F1734</f>
        <v>Aug</v>
      </c>
      <c r="D1734" s="35" t="n">
        <f aca="false">IFERROR(Counts!P1734,"")</f>
        <v>2</v>
      </c>
      <c r="E1734" s="36" t="n">
        <f aca="false">IFERROR(Counts!R1734/Counts!Q1734,"")</f>
        <v>0</v>
      </c>
      <c r="F1734" s="36" t="n">
        <f aca="false">IFERROR((Counts!R1734+Counts!V1734+Counts!W1734)/(Counts!Q1734+Counts!V1734+Counts!W1734+Counts!X1734),"")</f>
        <v>0.5</v>
      </c>
      <c r="G1734" s="36" t="n">
        <f aca="false">IFERROR((Counts!R1734+Counts!S1734+2*Counts!T1734+3*Counts!U1734)/Counts!Q1734,"")</f>
        <v>0</v>
      </c>
      <c r="H1734" s="35" t="n">
        <f aca="false">IFERROR(Counts!U1734,"")</f>
        <v>0</v>
      </c>
      <c r="I1734" s="36" t="n">
        <f aca="false">IFERROR(Counts!Z1734/Counts!AA1734,"")</f>
        <v>0.35</v>
      </c>
      <c r="J1734" s="36" t="n">
        <f aca="false">IFERROR(Counts!AB1734/Counts!AA1734,"")</f>
        <v>0.349</v>
      </c>
      <c r="K1734" s="37" t="n">
        <f aca="false">IFERROR((Counts!AB1734-Counts!Z1734)/Counts!AA1734,"")</f>
        <v>-0.001</v>
      </c>
      <c r="L1734" s="38" t="n">
        <f aca="false">IFERROR(Counts!Y1734/Counts!P1734,"")</f>
        <v>0.5</v>
      </c>
      <c r="M1734" s="38" t="n">
        <f aca="false">IFERROR(Counts!V1734/Counts!P1734,"")</f>
        <v>0.5</v>
      </c>
      <c r="N1734" s="38" t="str">
        <f aca="false">IFERROR(Counts!AD1734/Counts!AC1734,"")</f>
        <v/>
      </c>
      <c r="O1734" s="38" t="str">
        <f aca="false">IFERROR(Counts!AE1734/Counts!AC1734,"")</f>
        <v/>
      </c>
      <c r="P1734" s="39" t="str">
        <f aca="false">IFERROR(Counts!AG1734/Counts!AF1734,"")</f>
        <v/>
      </c>
      <c r="Q1734" s="38" t="str">
        <f aca="false">IFERROR(Counts!AH1734/Counts!AC1734,"")</f>
        <v/>
      </c>
      <c r="R1734" s="38" t="n">
        <f aca="false">IFERROR(Counts!N1734/Counts!M1734,"")</f>
        <v>0.166666666666667</v>
      </c>
      <c r="S1734" s="38" t="n">
        <f aca="false">IFERROR(Counts!K1734/Counts!J1734,"")</f>
        <v>0.333333333333333</v>
      </c>
      <c r="T1734" s="38" t="n">
        <f aca="false">IFERROR(Counts!I1734/Counts!H1734,"")</f>
        <v>1</v>
      </c>
      <c r="U1734" s="38" t="n">
        <f aca="false">IFERROR(1-Counts!L1734/Counts!K1734,"")</f>
        <v>0</v>
      </c>
      <c r="V1734" s="39" t="n">
        <f aca="false">IFERROR(Counts!AJ1734/Counts!AI1734,"")</f>
        <v>71.4</v>
      </c>
      <c r="W1734" s="38" t="n">
        <f aca="false">IFERROR(Counts!AK1734/Counts!AI1734,"")</f>
        <v>0</v>
      </c>
      <c r="X1734" s="40" t="n">
        <f aca="false">IFERROR(Counts!O1734,"")</f>
        <v>0.024</v>
      </c>
      <c r="Y1734" s="36" t="n">
        <f aca="false">IFERROR(INDEX('Season Counts'!$Y$2:$Y$740,$AF1734)/INDEX('Season Counts'!$X$2:$X$740,$AF1734),"")</f>
        <v>0.221657534246575</v>
      </c>
      <c r="Z1734" s="37" t="n">
        <f aca="false">IFERROR(J1734-Y1734,"")</f>
        <v>0.127342465753425</v>
      </c>
      <c r="AA1734" s="38" t="n">
        <f aca="false">IFERROR(INDEX('Season Counts'!$K$2:$K$740,$AF1734)/INDEX('Season Counts'!$J$2:$J$740,$AF1734),"")</f>
        <v>0.410071942446043</v>
      </c>
      <c r="AB1734" s="41" t="n">
        <f aca="false">IFERROR(R1734-AA1734,"")</f>
        <v>-0.243405275779377</v>
      </c>
      <c r="AC1734" s="39" t="n">
        <f aca="false">IFERROR(INDEX('Season Counts'!$AG$2:$AG$740,$AF1734)/INDEX('Season Counts'!$AF$2:$AF$740,$AF1734),"")</f>
        <v>72.7121212121212</v>
      </c>
      <c r="AD1734" s="40" t="n">
        <f aca="false">IFERROR(V1734-AC1734,"")</f>
        <v>-1.31212121212121</v>
      </c>
      <c r="AE1734" s="4" t="str">
        <f aca="false">IF(D1734&lt;Guide!$C$21,"Low PA",IF(TRIM(IF(ISNUMBER(AD1734),IF(N(AD1734)&lt;=-Guide!$C$24,"▼ Bat Speed  ",IF(N(AD1734)&gt;=Guide!$C$24,"▲ Bat Speed  ","")),"")&amp;IF(N(Z1734)&gt;=Guide!$C$22,"▲ Contact  ","")&amp;IF(N(Z1734)&lt;=-Guide!$C$22,"▼ Contact  ","")&amp;IF(N(AB1734)&gt;=Guide!$C$23,"▲ Chase  ","")&amp;IF(N(AB1734)&lt;=-Guide!$C$23,"▼ Chase  ",""))="","Stable",TRIM(IF(ISNUMBER(AD1734),IF(N(AD1734)&lt;=-Guide!$C$24,"▼ Bat Speed  ",IF(N(AD1734)&gt;=Guide!$C$24,"▲ Bat Speed  ","")),"")&amp;IF(N(Z1734)&gt;=Guide!$C$22,"▲ Contact  ","")&amp;IF(N(Z1734)&lt;=-Guide!$C$22,"▼ Contact  ","")&amp;IF(N(AB1734)&gt;=Guide!$C$23,"▲ Chase  ","")&amp;IF(N(AB1734)&lt;=-Guide!$C$23,"▼ Chase  ",""))))</f>
        <v>Low PA</v>
      </c>
      <c r="AF1734" s="35" t="n">
        <f aca="false">MATCH(Counts!A1734,'Season Counts'!$A$2:$A$740,0)</f>
        <v>442</v>
      </c>
    </row>
    <row r="1735" customFormat="false" ht="15" hidden="false" customHeight="false" outlineLevel="0" collapsed="false">
      <c r="A1735" s="34" t="str">
        <f aca="false">Counts!B1735</f>
        <v>MIN</v>
      </c>
      <c r="B1735" s="5" t="str">
        <f aca="false">Counts!C1735</f>
        <v>Alex Jackson</v>
      </c>
      <c r="C1735" s="34" t="str">
        <f aca="false">Counts!F1735</f>
        <v>Sep</v>
      </c>
      <c r="D1735" s="35" t="n">
        <f aca="false">IFERROR(Counts!P1735,"")</f>
        <v>3</v>
      </c>
      <c r="E1735" s="36" t="n">
        <f aca="false">IFERROR(Counts!R1735/Counts!Q1735,"")</f>
        <v>0.333333333333333</v>
      </c>
      <c r="F1735" s="36" t="n">
        <f aca="false">IFERROR((Counts!R1735+Counts!V1735+Counts!W1735)/(Counts!Q1735+Counts!V1735+Counts!W1735+Counts!X1735),"")</f>
        <v>0.333333333333333</v>
      </c>
      <c r="G1735" s="36" t="n">
        <f aca="false">IFERROR((Counts!R1735+Counts!S1735+2*Counts!T1735+3*Counts!U1735)/Counts!Q1735,"")</f>
        <v>0.333333333333333</v>
      </c>
      <c r="H1735" s="35" t="n">
        <f aca="false">IFERROR(Counts!U1735,"")</f>
        <v>0</v>
      </c>
      <c r="I1735" s="36" t="n">
        <f aca="false">IFERROR(Counts!Z1735/Counts!AA1735,"")</f>
        <v>0.3</v>
      </c>
      <c r="J1735" s="36" t="n">
        <f aca="false">IFERROR(Counts!AB1735/Counts!AA1735,"")</f>
        <v>0.102</v>
      </c>
      <c r="K1735" s="37" t="n">
        <f aca="false">IFERROR((Counts!AB1735-Counts!Z1735)/Counts!AA1735,"")</f>
        <v>-0.198</v>
      </c>
      <c r="L1735" s="38" t="n">
        <f aca="false">IFERROR(Counts!Y1735/Counts!P1735,"")</f>
        <v>0.333333333333333</v>
      </c>
      <c r="M1735" s="38" t="n">
        <f aca="false">IFERROR(Counts!V1735/Counts!P1735,"")</f>
        <v>0</v>
      </c>
      <c r="N1735" s="38" t="n">
        <f aca="false">IFERROR(Counts!AD1735/Counts!AC1735,"")</f>
        <v>0</v>
      </c>
      <c r="O1735" s="38" t="n">
        <f aca="false">IFERROR(Counts!AE1735/Counts!AC1735,"")</f>
        <v>0</v>
      </c>
      <c r="P1735" s="39" t="n">
        <f aca="false">IFERROR(Counts!AG1735/Counts!AF1735,"")</f>
        <v>60.8</v>
      </c>
      <c r="Q1735" s="38" t="n">
        <f aca="false">IFERROR(Counts!AH1735/Counts!AC1735,"")</f>
        <v>0.5</v>
      </c>
      <c r="R1735" s="38" t="n">
        <f aca="false">IFERROR(Counts!N1735/Counts!M1735,"")</f>
        <v>0.2</v>
      </c>
      <c r="S1735" s="38" t="n">
        <f aca="false">IFERROR(Counts!K1735/Counts!J1735,"")</f>
        <v>0.625</v>
      </c>
      <c r="T1735" s="38" t="n">
        <f aca="false">IFERROR(Counts!I1735/Counts!H1735,"")</f>
        <v>0.166666666666667</v>
      </c>
      <c r="U1735" s="38" t="n">
        <f aca="false">IFERROR(1-Counts!L1735/Counts!K1735,"")</f>
        <v>1</v>
      </c>
      <c r="V1735" s="39" t="n">
        <f aca="false">IFERROR(Counts!AJ1735/Counts!AI1735,"")</f>
        <v>72.5833333333333</v>
      </c>
      <c r="W1735" s="38" t="n">
        <f aca="false">IFERROR(Counts!AK1735/Counts!AI1735,"")</f>
        <v>0.333333333333333</v>
      </c>
      <c r="X1735" s="40" t="n">
        <f aca="false">IFERROR(Counts!O1735,"")</f>
        <v>-0.091</v>
      </c>
      <c r="Y1735" s="36" t="n">
        <f aca="false">IFERROR(INDEX('Season Counts'!$Y$2:$Y$740,$AF1735)/INDEX('Season Counts'!$X$2:$X$740,$AF1735),"")</f>
        <v>0.221657534246575</v>
      </c>
      <c r="Z1735" s="37" t="n">
        <f aca="false">IFERROR(J1735-Y1735,"")</f>
        <v>-0.119657534246575</v>
      </c>
      <c r="AA1735" s="38" t="n">
        <f aca="false">IFERROR(INDEX('Season Counts'!$K$2:$K$740,$AF1735)/INDEX('Season Counts'!$J$2:$J$740,$AF1735),"")</f>
        <v>0.410071942446043</v>
      </c>
      <c r="AB1735" s="41" t="n">
        <f aca="false">IFERROR(R1735-AA1735,"")</f>
        <v>-0.210071942446043</v>
      </c>
      <c r="AC1735" s="39" t="n">
        <f aca="false">IFERROR(INDEX('Season Counts'!$AG$2:$AG$740,$AF1735)/INDEX('Season Counts'!$AF$2:$AF$740,$AF1735),"")</f>
        <v>72.7121212121212</v>
      </c>
      <c r="AD1735" s="40" t="n">
        <f aca="false">IFERROR(V1735-AC1735,"")</f>
        <v>-0.12878787878789</v>
      </c>
      <c r="AE1735" s="4" t="str">
        <f aca="false">IF(D1735&lt;Guide!$C$21,"Low PA",IF(TRIM(IF(ISNUMBER(AD1735),IF(N(AD1735)&lt;=-Guide!$C$24,"▼ Bat Speed  ",IF(N(AD1735)&gt;=Guide!$C$24,"▲ Bat Speed  ","")),"")&amp;IF(N(Z1735)&gt;=Guide!$C$22,"▲ Contact  ","")&amp;IF(N(Z1735)&lt;=-Guide!$C$22,"▼ Contact  ","")&amp;IF(N(AB1735)&gt;=Guide!$C$23,"▲ Chase  ","")&amp;IF(N(AB1735)&lt;=-Guide!$C$23,"▼ Chase  ",""))="","Stable",TRIM(IF(ISNUMBER(AD1735),IF(N(AD1735)&lt;=-Guide!$C$24,"▼ Bat Speed  ",IF(N(AD1735)&gt;=Guide!$C$24,"▲ Bat Speed  ","")),"")&amp;IF(N(Z1735)&gt;=Guide!$C$22,"▲ Contact  ","")&amp;IF(N(Z1735)&lt;=-Guide!$C$22,"▼ Contact  ","")&amp;IF(N(AB1735)&gt;=Guide!$C$23,"▲ Chase  ","")&amp;IF(N(AB1735)&lt;=-Guide!$C$23,"▼ Chase  ",""))))</f>
        <v>Low PA</v>
      </c>
      <c r="AF1735" s="35" t="n">
        <f aca="false">MATCH(Counts!A1735,'Season Counts'!$A$2:$A$740,0)</f>
        <v>442</v>
      </c>
    </row>
    <row r="1736" customFormat="false" ht="15" hidden="false" customHeight="false" outlineLevel="0" collapsed="false">
      <c r="A1736" s="34" t="str">
        <f aca="false">Counts!B1736</f>
        <v>MIN</v>
      </c>
      <c r="B1736" s="5" t="str">
        <f aca="false">Counts!C1736</f>
        <v>James Outman</v>
      </c>
      <c r="C1736" s="34" t="str">
        <f aca="false">Counts!F1736</f>
        <v>Mar-Apr</v>
      </c>
      <c r="D1736" s="35" t="n">
        <f aca="false">IFERROR(Counts!P1736,"")</f>
        <v>29</v>
      </c>
      <c r="E1736" s="36" t="n">
        <f aca="false">IFERROR(Counts!R1736/Counts!Q1736,"")</f>
        <v>0.111111111111111</v>
      </c>
      <c r="F1736" s="36" t="n">
        <f aca="false">IFERROR((Counts!R1736+Counts!V1736+Counts!W1736)/(Counts!Q1736+Counts!V1736+Counts!W1736+Counts!X1736),"")</f>
        <v>0.172413793103448</v>
      </c>
      <c r="G1736" s="36" t="n">
        <f aca="false">IFERROR((Counts!R1736+Counts!S1736+2*Counts!T1736+3*Counts!U1736)/Counts!Q1736,"")</f>
        <v>0.185185185185185</v>
      </c>
      <c r="H1736" s="35" t="n">
        <f aca="false">IFERROR(Counts!U1736,"")</f>
        <v>0</v>
      </c>
      <c r="I1736" s="36" t="n">
        <f aca="false">IFERROR(Counts!Z1736/Counts!AA1736,"")</f>
        <v>0.16551724137931</v>
      </c>
      <c r="J1736" s="36" t="n">
        <f aca="false">IFERROR(Counts!AB1736/Counts!AA1736,"")</f>
        <v>0.166344827586207</v>
      </c>
      <c r="K1736" s="37" t="n">
        <f aca="false">IFERROR((Counts!AB1736-Counts!Z1736)/Counts!AA1736,"")</f>
        <v>0.000827586206896553</v>
      </c>
      <c r="L1736" s="38" t="n">
        <f aca="false">IFERROR(Counts!Y1736/Counts!P1736,"")</f>
        <v>0.379310344827586</v>
      </c>
      <c r="M1736" s="38" t="n">
        <f aca="false">IFERROR(Counts!V1736/Counts!P1736,"")</f>
        <v>0.0689655172413793</v>
      </c>
      <c r="N1736" s="38" t="n">
        <f aca="false">IFERROR(Counts!AD1736/Counts!AC1736,"")</f>
        <v>0</v>
      </c>
      <c r="O1736" s="38" t="n">
        <f aca="false">IFERROR(Counts!AE1736/Counts!AC1736,"")</f>
        <v>0.25</v>
      </c>
      <c r="P1736" s="39" t="n">
        <f aca="false">IFERROR(Counts!AG1736/Counts!AF1736,"")</f>
        <v>83.2</v>
      </c>
      <c r="Q1736" s="38" t="n">
        <f aca="false">IFERROR(Counts!AH1736/Counts!AC1736,"")</f>
        <v>0.1875</v>
      </c>
      <c r="R1736" s="38" t="n">
        <f aca="false">IFERROR(Counts!N1736/Counts!M1736,"")</f>
        <v>0.245283018867925</v>
      </c>
      <c r="S1736" s="38" t="n">
        <f aca="false">IFERROR(Counts!K1736/Counts!J1736,"")</f>
        <v>0.770491803278689</v>
      </c>
      <c r="T1736" s="38" t="n">
        <f aca="false">IFERROR(Counts!I1736/Counts!H1736,"")</f>
        <v>0.383333333333333</v>
      </c>
      <c r="U1736" s="38" t="n">
        <f aca="false">IFERROR(1-Counts!L1736/Counts!K1736,"")</f>
        <v>0.702127659574468</v>
      </c>
      <c r="V1736" s="39" t="n">
        <f aca="false">IFERROR(Counts!AJ1736/Counts!AI1736,"")</f>
        <v>72.07</v>
      </c>
      <c r="W1736" s="38" t="n">
        <f aca="false">IFERROR(Counts!AK1736/Counts!AI1736,"")</f>
        <v>0.2</v>
      </c>
      <c r="X1736" s="40" t="n">
        <f aca="false">IFERROR(Counts!O1736,"")</f>
        <v>-4.184</v>
      </c>
      <c r="Y1736" s="36" t="n">
        <f aca="false">IFERROR(INDEX('Season Counts'!$Y$2:$Y$740,$AF1736)/INDEX('Season Counts'!$X$2:$X$740,$AF1736),"")</f>
        <v>0.195285714285714</v>
      </c>
      <c r="Z1736" s="37" t="n">
        <f aca="false">IFERROR(J1736-Y1736,"")</f>
        <v>-0.0289408866995074</v>
      </c>
      <c r="AA1736" s="38" t="n">
        <f aca="false">IFERROR(INDEX('Season Counts'!$K$2:$K$740,$AF1736)/INDEX('Season Counts'!$J$2:$J$740,$AF1736),"")</f>
        <v>0.315068493150685</v>
      </c>
      <c r="AB1736" s="41" t="n">
        <f aca="false">IFERROR(R1736-AA1736,"")</f>
        <v>-0.0697854742827604</v>
      </c>
      <c r="AC1736" s="39" t="n">
        <f aca="false">IFERROR(INDEX('Season Counts'!$AG$2:$AG$740,$AF1736)/INDEX('Season Counts'!$AF$2:$AF$740,$AF1736),"")</f>
        <v>71.8978260869565</v>
      </c>
      <c r="AD1736" s="40" t="n">
        <f aca="false">IFERROR(V1736-AC1736,"")</f>
        <v>0.17217391304348</v>
      </c>
      <c r="AE1736" s="4" t="str">
        <f aca="false">IF(D1736&lt;Guide!$C$21,"Low PA",IF(TRIM(IF(ISNUMBER(AD1736),IF(N(AD1736)&lt;=-Guide!$C$24,"▼ Bat Speed  ",IF(N(AD1736)&gt;=Guide!$C$24,"▲ Bat Speed  ","")),"")&amp;IF(N(Z1736)&gt;=Guide!$C$22,"▲ Contact  ","")&amp;IF(N(Z1736)&lt;=-Guide!$C$22,"▼ Contact  ","")&amp;IF(N(AB1736)&gt;=Guide!$C$23,"▲ Chase  ","")&amp;IF(N(AB1736)&lt;=-Guide!$C$23,"▼ Chase  ",""))="","Stable",TRIM(IF(ISNUMBER(AD1736),IF(N(AD1736)&lt;=-Guide!$C$24,"▼ Bat Speed  ",IF(N(AD1736)&gt;=Guide!$C$24,"▲ Bat Speed  ","")),"")&amp;IF(N(Z1736)&gt;=Guide!$C$22,"▲ Contact  ","")&amp;IF(N(Z1736)&lt;=-Guide!$C$22,"▼ Contact  ","")&amp;IF(N(AB1736)&gt;=Guide!$C$23,"▲ Chase  ","")&amp;IF(N(AB1736)&lt;=-Guide!$C$23,"▼ Chase  ",""))))</f>
        <v>Low PA</v>
      </c>
      <c r="AF1736" s="35" t="n">
        <f aca="false">MATCH(Counts!A1736,'Season Counts'!$A$2:$A$740,0)</f>
        <v>443</v>
      </c>
    </row>
    <row r="1737" customFormat="false" ht="15" hidden="false" customHeight="false" outlineLevel="0" collapsed="false">
      <c r="A1737" s="34" t="str">
        <f aca="false">Counts!B1737</f>
        <v>MIN</v>
      </c>
      <c r="B1737" s="5" t="str">
        <f aca="false">Counts!C1737</f>
        <v>James Outman</v>
      </c>
      <c r="C1737" s="34" t="str">
        <f aca="false">Counts!F1737</f>
        <v>May</v>
      </c>
      <c r="D1737" s="35" t="n">
        <f aca="false">IFERROR(Counts!P1737,"")</f>
        <v>39</v>
      </c>
      <c r="E1737" s="36" t="n">
        <f aca="false">IFERROR(Counts!R1737/Counts!Q1737,"")</f>
        <v>0.2</v>
      </c>
      <c r="F1737" s="36" t="n">
        <f aca="false">IFERROR((Counts!R1737+Counts!V1737+Counts!W1737)/(Counts!Q1737+Counts!V1737+Counts!W1737+Counts!X1737),"")</f>
        <v>0.282051282051282</v>
      </c>
      <c r="G1737" s="36" t="n">
        <f aca="false">IFERROR((Counts!R1737+Counts!S1737+2*Counts!T1737+3*Counts!U1737)/Counts!Q1737,"")</f>
        <v>0.314285714285714</v>
      </c>
      <c r="H1737" s="35" t="n">
        <f aca="false">IFERROR(Counts!U1737,"")</f>
        <v>0</v>
      </c>
      <c r="I1737" s="36" t="n">
        <f aca="false">IFERROR(Counts!Z1737/Counts!AA1737,"")</f>
        <v>0.269230769230769</v>
      </c>
      <c r="J1737" s="36" t="n">
        <f aca="false">IFERROR(Counts!AB1737/Counts!AA1737,"")</f>
        <v>0.226820512820513</v>
      </c>
      <c r="K1737" s="37" t="n">
        <f aca="false">IFERROR((Counts!AB1737-Counts!Z1737)/Counts!AA1737,"")</f>
        <v>-0.0424102564102564</v>
      </c>
      <c r="L1737" s="38" t="n">
        <f aca="false">IFERROR(Counts!Y1737/Counts!P1737,"")</f>
        <v>0.41025641025641</v>
      </c>
      <c r="M1737" s="38" t="n">
        <f aca="false">IFERROR(Counts!V1737/Counts!P1737,"")</f>
        <v>0.0769230769230769</v>
      </c>
      <c r="N1737" s="38" t="n">
        <f aca="false">IFERROR(Counts!AD1737/Counts!AC1737,"")</f>
        <v>0</v>
      </c>
      <c r="O1737" s="38" t="n">
        <f aca="false">IFERROR(Counts!AE1737/Counts!AC1737,"")</f>
        <v>0.263157894736842</v>
      </c>
      <c r="P1737" s="39" t="n">
        <f aca="false">IFERROR(Counts!AG1737/Counts!AF1737,"")</f>
        <v>85.7631578947368</v>
      </c>
      <c r="Q1737" s="38" t="n">
        <f aca="false">IFERROR(Counts!AH1737/Counts!AC1737,"")</f>
        <v>0.421052631578947</v>
      </c>
      <c r="R1737" s="38" t="n">
        <f aca="false">IFERROR(Counts!N1737/Counts!M1737,"")</f>
        <v>0.348314606741573</v>
      </c>
      <c r="S1737" s="38" t="n">
        <f aca="false">IFERROR(Counts!K1737/Counts!J1737,"")</f>
        <v>0.815789473684211</v>
      </c>
      <c r="T1737" s="38" t="n">
        <f aca="false">IFERROR(Counts!I1737/Counts!H1737,"")</f>
        <v>0.365591397849462</v>
      </c>
      <c r="U1737" s="38" t="n">
        <f aca="false">IFERROR(1-Counts!L1737/Counts!K1737,"")</f>
        <v>0.790322580645161</v>
      </c>
      <c r="V1737" s="39" t="n">
        <f aca="false">IFERROR(Counts!AJ1737/Counts!AI1737,"")</f>
        <v>71.8409638554217</v>
      </c>
      <c r="W1737" s="38" t="n">
        <f aca="false">IFERROR(Counts!AK1737/Counts!AI1737,"")</f>
        <v>0.132530120481928</v>
      </c>
      <c r="X1737" s="40" t="n">
        <f aca="false">IFERROR(Counts!O1737,"")</f>
        <v>-1.608</v>
      </c>
      <c r="Y1737" s="36" t="n">
        <f aca="false">IFERROR(INDEX('Season Counts'!$Y$2:$Y$740,$AF1737)/INDEX('Season Counts'!$X$2:$X$740,$AF1737),"")</f>
        <v>0.195285714285714</v>
      </c>
      <c r="Z1737" s="37" t="n">
        <f aca="false">IFERROR(J1737-Y1737,"")</f>
        <v>0.0315347985347985</v>
      </c>
      <c r="AA1737" s="38" t="n">
        <f aca="false">IFERROR(INDEX('Season Counts'!$K$2:$K$740,$AF1737)/INDEX('Season Counts'!$J$2:$J$740,$AF1737),"")</f>
        <v>0.315068493150685</v>
      </c>
      <c r="AB1737" s="41" t="n">
        <f aca="false">IFERROR(R1737-AA1737,"")</f>
        <v>0.0332461135908881</v>
      </c>
      <c r="AC1737" s="39" t="n">
        <f aca="false">IFERROR(INDEX('Season Counts'!$AG$2:$AG$740,$AF1737)/INDEX('Season Counts'!$AF$2:$AF$740,$AF1737),"")</f>
        <v>71.8978260869565</v>
      </c>
      <c r="AD1737" s="40" t="n">
        <f aca="false">IFERROR(V1737-AC1737,"")</f>
        <v>-0.0568622315348222</v>
      </c>
      <c r="AE1737" s="4" t="str">
        <f aca="false">IF(D1737&lt;Guide!$C$21,"Low PA",IF(TRIM(IF(ISNUMBER(AD1737),IF(N(AD1737)&lt;=-Guide!$C$24,"▼ Bat Speed  ",IF(N(AD1737)&gt;=Guide!$C$24,"▲ Bat Speed  ","")),"")&amp;IF(N(Z1737)&gt;=Guide!$C$22,"▲ Contact  ","")&amp;IF(N(Z1737)&lt;=-Guide!$C$22,"▼ Contact  ","")&amp;IF(N(AB1737)&gt;=Guide!$C$23,"▲ Chase  ","")&amp;IF(N(AB1737)&lt;=-Guide!$C$23,"▼ Chase  ",""))="","Stable",TRIM(IF(ISNUMBER(AD1737),IF(N(AD1737)&lt;=-Guide!$C$24,"▼ Bat Speed  ",IF(N(AD1737)&gt;=Guide!$C$24,"▲ Bat Speed  ","")),"")&amp;IF(N(Z1737)&gt;=Guide!$C$22,"▲ Contact  ","")&amp;IF(N(Z1737)&lt;=-Guide!$C$22,"▼ Contact  ","")&amp;IF(N(AB1737)&gt;=Guide!$C$23,"▲ Chase  ","")&amp;IF(N(AB1737)&lt;=-Guide!$C$23,"▼ Chase  ",""))))</f>
        <v>Low PA</v>
      </c>
      <c r="AF1737" s="35" t="n">
        <f aca="false">MATCH(Counts!A1737,'Season Counts'!$A$2:$A$740,0)</f>
        <v>443</v>
      </c>
    </row>
    <row r="1738" customFormat="false" ht="15" hidden="false" customHeight="false" outlineLevel="0" collapsed="false">
      <c r="A1738" s="34" t="str">
        <f aca="false">Counts!B1738</f>
        <v>MIN</v>
      </c>
      <c r="B1738" s="5" t="str">
        <f aca="false">Counts!C1738</f>
        <v>James Outman</v>
      </c>
      <c r="C1738" s="34" t="str">
        <f aca="false">Counts!F1738</f>
        <v>Jun</v>
      </c>
      <c r="D1738" s="35" t="n">
        <f aca="false">IFERROR(Counts!P1738,"")</f>
        <v>2</v>
      </c>
      <c r="E1738" s="36" t="n">
        <f aca="false">IFERROR(Counts!R1738/Counts!Q1738,"")</f>
        <v>0</v>
      </c>
      <c r="F1738" s="36" t="n">
        <f aca="false">IFERROR((Counts!R1738+Counts!V1738+Counts!W1738)/(Counts!Q1738+Counts!V1738+Counts!W1738+Counts!X1738),"")</f>
        <v>0</v>
      </c>
      <c r="G1738" s="36" t="n">
        <f aca="false">IFERROR((Counts!R1738+Counts!S1738+2*Counts!T1738+3*Counts!U1738)/Counts!Q1738,"")</f>
        <v>0</v>
      </c>
      <c r="H1738" s="35" t="n">
        <f aca="false">IFERROR(Counts!U1738,"")</f>
        <v>0</v>
      </c>
      <c r="I1738" s="36" t="n">
        <f aca="false">IFERROR(Counts!Z1738/Counts!AA1738,"")</f>
        <v>0</v>
      </c>
      <c r="J1738" s="36" t="n">
        <f aca="false">IFERROR(Counts!AB1738/Counts!AA1738,"")</f>
        <v>0</v>
      </c>
      <c r="K1738" s="37" t="n">
        <f aca="false">IFERROR((Counts!AB1738-Counts!Z1738)/Counts!AA1738,"")</f>
        <v>0</v>
      </c>
      <c r="L1738" s="38" t="n">
        <f aca="false">IFERROR(Counts!Y1738/Counts!P1738,"")</f>
        <v>1</v>
      </c>
      <c r="M1738" s="38" t="n">
        <f aca="false">IFERROR(Counts!V1738/Counts!P1738,"")</f>
        <v>0</v>
      </c>
      <c r="N1738" s="38" t="str">
        <f aca="false">IFERROR(Counts!AD1738/Counts!AC1738,"")</f>
        <v/>
      </c>
      <c r="O1738" s="38" t="str">
        <f aca="false">IFERROR(Counts!AE1738/Counts!AC1738,"")</f>
        <v/>
      </c>
      <c r="P1738" s="39" t="str">
        <f aca="false">IFERROR(Counts!AG1738/Counts!AF1738,"")</f>
        <v/>
      </c>
      <c r="Q1738" s="38" t="str">
        <f aca="false">IFERROR(Counts!AH1738/Counts!AC1738,"")</f>
        <v/>
      </c>
      <c r="R1738" s="38" t="n">
        <f aca="false">IFERROR(Counts!N1738/Counts!M1738,"")</f>
        <v>0.5</v>
      </c>
      <c r="S1738" s="38" t="n">
        <f aca="false">IFERROR(Counts!K1738/Counts!J1738,"")</f>
        <v>0.8</v>
      </c>
      <c r="T1738" s="38" t="n">
        <f aca="false">IFERROR(Counts!I1738/Counts!H1738,"")</f>
        <v>0.666666666666667</v>
      </c>
      <c r="U1738" s="38" t="n">
        <f aca="false">IFERROR(1-Counts!L1738/Counts!K1738,"")</f>
        <v>0.5</v>
      </c>
      <c r="V1738" s="39" t="n">
        <f aca="false">IFERROR(Counts!AJ1738/Counts!AI1738,"")</f>
        <v>71.12</v>
      </c>
      <c r="W1738" s="38" t="n">
        <f aca="false">IFERROR(Counts!AK1738/Counts!AI1738,"")</f>
        <v>0</v>
      </c>
      <c r="X1738" s="40" t="n">
        <f aca="false">IFERROR(Counts!O1738,"")</f>
        <v>-0.584</v>
      </c>
      <c r="Y1738" s="36" t="n">
        <f aca="false">IFERROR(INDEX('Season Counts'!$Y$2:$Y$740,$AF1738)/INDEX('Season Counts'!$X$2:$X$740,$AF1738),"")</f>
        <v>0.195285714285714</v>
      </c>
      <c r="Z1738" s="37" t="n">
        <f aca="false">IFERROR(J1738-Y1738,"")</f>
        <v>-0.195285714285714</v>
      </c>
      <c r="AA1738" s="38" t="n">
        <f aca="false">IFERROR(INDEX('Season Counts'!$K$2:$K$740,$AF1738)/INDEX('Season Counts'!$J$2:$J$740,$AF1738),"")</f>
        <v>0.315068493150685</v>
      </c>
      <c r="AB1738" s="41" t="n">
        <f aca="false">IFERROR(R1738-AA1738,"")</f>
        <v>0.184931506849315</v>
      </c>
      <c r="AC1738" s="39" t="n">
        <f aca="false">IFERROR(INDEX('Season Counts'!$AG$2:$AG$740,$AF1738)/INDEX('Season Counts'!$AF$2:$AF$740,$AF1738),"")</f>
        <v>71.8978260869565</v>
      </c>
      <c r="AD1738" s="40" t="n">
        <f aca="false">IFERROR(V1738-AC1738,"")</f>
        <v>-0.777826086956509</v>
      </c>
      <c r="AE1738" s="4" t="str">
        <f aca="false">IF(D1738&lt;Guide!$C$21,"Low PA",IF(TRIM(IF(ISNUMBER(AD1738),IF(N(AD1738)&lt;=-Guide!$C$24,"▼ Bat Speed  ",IF(N(AD1738)&gt;=Guide!$C$24,"▲ Bat Speed  ","")),"")&amp;IF(N(Z1738)&gt;=Guide!$C$22,"▲ Contact  ","")&amp;IF(N(Z1738)&lt;=-Guide!$C$22,"▼ Contact  ","")&amp;IF(N(AB1738)&gt;=Guide!$C$23,"▲ Chase  ","")&amp;IF(N(AB1738)&lt;=-Guide!$C$23,"▼ Chase  ",""))="","Stable",TRIM(IF(ISNUMBER(AD1738),IF(N(AD1738)&lt;=-Guide!$C$24,"▼ Bat Speed  ",IF(N(AD1738)&gt;=Guide!$C$24,"▲ Bat Speed  ","")),"")&amp;IF(N(Z1738)&gt;=Guide!$C$22,"▲ Contact  ","")&amp;IF(N(Z1738)&lt;=-Guide!$C$22,"▼ Contact  ","")&amp;IF(N(AB1738)&gt;=Guide!$C$23,"▲ Chase  ","")&amp;IF(N(AB1738)&lt;=-Guide!$C$23,"▼ Chase  ",""))))</f>
        <v>Low PA</v>
      </c>
      <c r="AF1738" s="35" t="n">
        <f aca="false">MATCH(Counts!A1738,'Season Counts'!$A$2:$A$740,0)</f>
        <v>443</v>
      </c>
    </row>
    <row r="1739" customFormat="false" ht="15" hidden="false" customHeight="false" outlineLevel="0" collapsed="false">
      <c r="A1739" s="34" t="str">
        <f aca="false">Counts!B1739</f>
        <v>MIN</v>
      </c>
      <c r="B1739" s="5" t="str">
        <f aca="false">Counts!C1739</f>
        <v>Orlando Arcia</v>
      </c>
      <c r="C1739" s="34" t="str">
        <f aca="false">Counts!F1739</f>
        <v>May</v>
      </c>
      <c r="D1739" s="35" t="n">
        <f aca="false">IFERROR(Counts!P1739,"")</f>
        <v>28</v>
      </c>
      <c r="E1739" s="36" t="n">
        <f aca="false">IFERROR(Counts!R1739/Counts!Q1739,"")</f>
        <v>0.333333333333333</v>
      </c>
      <c r="F1739" s="36" t="n">
        <f aca="false">IFERROR((Counts!R1739+Counts!V1739+Counts!W1739)/(Counts!Q1739+Counts!V1739+Counts!W1739+Counts!X1739),"")</f>
        <v>0.357142857142857</v>
      </c>
      <c r="G1739" s="36" t="n">
        <f aca="false">IFERROR((Counts!R1739+Counts!S1739+2*Counts!T1739+3*Counts!U1739)/Counts!Q1739,"")</f>
        <v>0.37037037037037</v>
      </c>
      <c r="H1739" s="35" t="n">
        <f aca="false">IFERROR(Counts!U1739,"")</f>
        <v>0</v>
      </c>
      <c r="I1739" s="36" t="n">
        <f aca="false">IFERROR(Counts!Z1739/Counts!AA1739,"")</f>
        <v>0.326785714285714</v>
      </c>
      <c r="J1739" s="36" t="n">
        <f aca="false">IFERROR(Counts!AB1739/Counts!AA1739,"")</f>
        <v>0.269214285714286</v>
      </c>
      <c r="K1739" s="37" t="n">
        <f aca="false">IFERROR((Counts!AB1739-Counts!Z1739)/Counts!AA1739,"")</f>
        <v>-0.0575714285714286</v>
      </c>
      <c r="L1739" s="38" t="n">
        <f aca="false">IFERROR(Counts!Y1739/Counts!P1739,"")</f>
        <v>0.178571428571429</v>
      </c>
      <c r="M1739" s="38" t="n">
        <f aca="false">IFERROR(Counts!V1739/Counts!P1739,"")</f>
        <v>0.0357142857142857</v>
      </c>
      <c r="N1739" s="38" t="n">
        <f aca="false">IFERROR(Counts!AD1739/Counts!AC1739,"")</f>
        <v>0.0454545454545455</v>
      </c>
      <c r="O1739" s="38" t="n">
        <f aca="false">IFERROR(Counts!AE1739/Counts!AC1739,"")</f>
        <v>0.272727272727273</v>
      </c>
      <c r="P1739" s="39" t="n">
        <f aca="false">IFERROR(Counts!AG1739/Counts!AF1739,"")</f>
        <v>86.4590909090909</v>
      </c>
      <c r="Q1739" s="38" t="n">
        <f aca="false">IFERROR(Counts!AH1739/Counts!AC1739,"")</f>
        <v>0.363636363636364</v>
      </c>
      <c r="R1739" s="38" t="n">
        <f aca="false">IFERROR(Counts!N1739/Counts!M1739,"")</f>
        <v>0.346153846153846</v>
      </c>
      <c r="S1739" s="38" t="n">
        <f aca="false">IFERROR(Counts!K1739/Counts!J1739,"")</f>
        <v>0.653061224489796</v>
      </c>
      <c r="T1739" s="38" t="n">
        <f aca="false">IFERROR(Counts!I1739/Counts!H1739,"")</f>
        <v>0.18</v>
      </c>
      <c r="U1739" s="38" t="n">
        <f aca="false">IFERROR(1-Counts!L1739/Counts!K1739,"")</f>
        <v>0.84375</v>
      </c>
      <c r="V1739" s="39" t="n">
        <f aca="false">IFERROR(Counts!AJ1739/Counts!AI1739,"")</f>
        <v>70.6934782608696</v>
      </c>
      <c r="W1739" s="38" t="n">
        <f aca="false">IFERROR(Counts!AK1739/Counts!AI1739,"")</f>
        <v>0.130434782608696</v>
      </c>
      <c r="X1739" s="40" t="n">
        <f aca="false">IFERROR(Counts!O1739,"")</f>
        <v>0.103</v>
      </c>
      <c r="Y1739" s="36" t="n">
        <f aca="false">IFERROR(INDEX('Season Counts'!$Y$2:$Y$740,$AF1739)/INDEX('Season Counts'!$X$2:$X$740,$AF1739),"")</f>
        <v>0.24466</v>
      </c>
      <c r="Z1739" s="37" t="n">
        <f aca="false">IFERROR(J1739-Y1739,"")</f>
        <v>0.0245542857142857</v>
      </c>
      <c r="AA1739" s="38" t="n">
        <f aca="false">IFERROR(INDEX('Season Counts'!$K$2:$K$740,$AF1739)/INDEX('Season Counts'!$J$2:$J$740,$AF1739),"")</f>
        <v>0.348314606741573</v>
      </c>
      <c r="AB1739" s="41" t="n">
        <f aca="false">IFERROR(R1739-AA1739,"")</f>
        <v>-0.00216076058772691</v>
      </c>
      <c r="AC1739" s="39" t="n">
        <f aca="false">IFERROR(INDEX('Season Counts'!$AG$2:$AG$740,$AF1739)/INDEX('Season Counts'!$AF$2:$AF$740,$AF1739),"")</f>
        <v>70.7689189189189</v>
      </c>
      <c r="AD1739" s="40" t="n">
        <f aca="false">IFERROR(V1739-AC1739,"")</f>
        <v>-0.0754406580493452</v>
      </c>
      <c r="AE1739" s="4" t="str">
        <f aca="false">IF(D1739&lt;Guide!$C$21,"Low PA",IF(TRIM(IF(ISNUMBER(AD1739),IF(N(AD1739)&lt;=-Guide!$C$24,"▼ Bat Speed  ",IF(N(AD1739)&gt;=Guide!$C$24,"▲ Bat Speed  ","")),"")&amp;IF(N(Z1739)&gt;=Guide!$C$22,"▲ Contact  ","")&amp;IF(N(Z1739)&lt;=-Guide!$C$22,"▼ Contact  ","")&amp;IF(N(AB1739)&gt;=Guide!$C$23,"▲ Chase  ","")&amp;IF(N(AB1739)&lt;=-Guide!$C$23,"▼ Chase  ",""))="","Stable",TRIM(IF(ISNUMBER(AD1739),IF(N(AD1739)&lt;=-Guide!$C$24,"▼ Bat Speed  ",IF(N(AD1739)&gt;=Guide!$C$24,"▲ Bat Speed  ","")),"")&amp;IF(N(Z1739)&gt;=Guide!$C$22,"▲ Contact  ","")&amp;IF(N(Z1739)&lt;=-Guide!$C$22,"▼ Contact  ","")&amp;IF(N(AB1739)&gt;=Guide!$C$23,"▲ Chase  ","")&amp;IF(N(AB1739)&lt;=-Guide!$C$23,"▼ Chase  ",""))))</f>
        <v>Low PA</v>
      </c>
      <c r="AF1739" s="35" t="n">
        <f aca="false">MATCH(Counts!A1739,'Season Counts'!$A$2:$A$740,0)</f>
        <v>444</v>
      </c>
    </row>
    <row r="1740" customFormat="false" ht="15" hidden="false" customHeight="false" outlineLevel="0" collapsed="false">
      <c r="A1740" s="34" t="str">
        <f aca="false">Counts!B1740</f>
        <v>MIN</v>
      </c>
      <c r="B1740" s="5" t="str">
        <f aca="false">Counts!C1740</f>
        <v>Orlando Arcia</v>
      </c>
      <c r="C1740" s="34" t="str">
        <f aca="false">Counts!F1740</f>
        <v>Jun</v>
      </c>
      <c r="D1740" s="35" t="n">
        <f aca="false">IFERROR(Counts!P1740,"")</f>
        <v>22</v>
      </c>
      <c r="E1740" s="36" t="n">
        <f aca="false">IFERROR(Counts!R1740/Counts!Q1740,"")</f>
        <v>0.19047619047619</v>
      </c>
      <c r="F1740" s="36" t="n">
        <f aca="false">IFERROR((Counts!R1740+Counts!V1740+Counts!W1740)/(Counts!Q1740+Counts!V1740+Counts!W1740+Counts!X1740),"")</f>
        <v>0.227272727272727</v>
      </c>
      <c r="G1740" s="36" t="n">
        <f aca="false">IFERROR((Counts!R1740+Counts!S1740+2*Counts!T1740+3*Counts!U1740)/Counts!Q1740,"")</f>
        <v>0.333333333333333</v>
      </c>
      <c r="H1740" s="35" t="n">
        <f aca="false">IFERROR(Counts!U1740,"")</f>
        <v>1</v>
      </c>
      <c r="I1740" s="36" t="n">
        <f aca="false">IFERROR(Counts!Z1740/Counts!AA1740,"")</f>
        <v>0.245454545454545</v>
      </c>
      <c r="J1740" s="36" t="n">
        <f aca="false">IFERROR(Counts!AB1740/Counts!AA1740,"")</f>
        <v>0.213409090909091</v>
      </c>
      <c r="K1740" s="37" t="n">
        <f aca="false">IFERROR((Counts!AB1740-Counts!Z1740)/Counts!AA1740,"")</f>
        <v>-0.0320454545454546</v>
      </c>
      <c r="L1740" s="38" t="n">
        <f aca="false">IFERROR(Counts!Y1740/Counts!P1740,"")</f>
        <v>0.136363636363636</v>
      </c>
      <c r="M1740" s="38" t="n">
        <f aca="false">IFERROR(Counts!V1740/Counts!P1740,"")</f>
        <v>0.0454545454545455</v>
      </c>
      <c r="N1740" s="38" t="n">
        <f aca="false">IFERROR(Counts!AD1740/Counts!AC1740,"")</f>
        <v>0</v>
      </c>
      <c r="O1740" s="38" t="n">
        <f aca="false">IFERROR(Counts!AE1740/Counts!AC1740,"")</f>
        <v>0.222222222222222</v>
      </c>
      <c r="P1740" s="39" t="n">
        <f aca="false">IFERROR(Counts!AG1740/Counts!AF1740,"")</f>
        <v>85.3222222222222</v>
      </c>
      <c r="Q1740" s="38" t="n">
        <f aca="false">IFERROR(Counts!AH1740/Counts!AC1740,"")</f>
        <v>0.333333333333333</v>
      </c>
      <c r="R1740" s="38" t="n">
        <f aca="false">IFERROR(Counts!N1740/Counts!M1740,"")</f>
        <v>0.351351351351351</v>
      </c>
      <c r="S1740" s="38" t="n">
        <f aca="false">IFERROR(Counts!K1740/Counts!J1740,"")</f>
        <v>0.766666666666667</v>
      </c>
      <c r="T1740" s="38" t="n">
        <f aca="false">IFERROR(Counts!I1740/Counts!H1740,"")</f>
        <v>0.25</v>
      </c>
      <c r="U1740" s="38" t="n">
        <f aca="false">IFERROR(1-Counts!L1740/Counts!K1740,"")</f>
        <v>0.869565217391304</v>
      </c>
      <c r="V1740" s="39" t="n">
        <f aca="false">IFERROR(Counts!AJ1740/Counts!AI1740,"")</f>
        <v>70.8928571428571</v>
      </c>
      <c r="W1740" s="38" t="n">
        <f aca="false">IFERROR(Counts!AK1740/Counts!AI1740,"")</f>
        <v>0.142857142857143</v>
      </c>
      <c r="X1740" s="40" t="n">
        <f aca="false">IFERROR(Counts!O1740,"")</f>
        <v>-0.309</v>
      </c>
      <c r="Y1740" s="36" t="n">
        <f aca="false">IFERROR(INDEX('Season Counts'!$Y$2:$Y$740,$AF1740)/INDEX('Season Counts'!$X$2:$X$740,$AF1740),"")</f>
        <v>0.24466</v>
      </c>
      <c r="Z1740" s="37" t="n">
        <f aca="false">IFERROR(J1740-Y1740,"")</f>
        <v>-0.0312509090909091</v>
      </c>
      <c r="AA1740" s="38" t="n">
        <f aca="false">IFERROR(INDEX('Season Counts'!$K$2:$K$740,$AF1740)/INDEX('Season Counts'!$J$2:$J$740,$AF1740),"")</f>
        <v>0.348314606741573</v>
      </c>
      <c r="AB1740" s="41" t="n">
        <f aca="false">IFERROR(R1740-AA1740,"")</f>
        <v>0.00303674460977832</v>
      </c>
      <c r="AC1740" s="39" t="n">
        <f aca="false">IFERROR(INDEX('Season Counts'!$AG$2:$AG$740,$AF1740)/INDEX('Season Counts'!$AF$2:$AF$740,$AF1740),"")</f>
        <v>70.7689189189189</v>
      </c>
      <c r="AD1740" s="40" t="n">
        <f aca="false">IFERROR(V1740-AC1740,"")</f>
        <v>0.123938223938225</v>
      </c>
      <c r="AE1740" s="4" t="str">
        <f aca="false">IF(D1740&lt;Guide!$C$21,"Low PA",IF(TRIM(IF(ISNUMBER(AD1740),IF(N(AD1740)&lt;=-Guide!$C$24,"▼ Bat Speed  ",IF(N(AD1740)&gt;=Guide!$C$24,"▲ Bat Speed  ","")),"")&amp;IF(N(Z1740)&gt;=Guide!$C$22,"▲ Contact  ","")&amp;IF(N(Z1740)&lt;=-Guide!$C$22,"▼ Contact  ","")&amp;IF(N(AB1740)&gt;=Guide!$C$23,"▲ Chase  ","")&amp;IF(N(AB1740)&lt;=-Guide!$C$23,"▼ Chase  ",""))="","Stable",TRIM(IF(ISNUMBER(AD1740),IF(N(AD1740)&lt;=-Guide!$C$24,"▼ Bat Speed  ",IF(N(AD1740)&gt;=Guide!$C$24,"▲ Bat Speed  ","")),"")&amp;IF(N(Z1740)&gt;=Guide!$C$22,"▲ Contact  ","")&amp;IF(N(Z1740)&lt;=-Guide!$C$22,"▼ Contact  ","")&amp;IF(N(AB1740)&gt;=Guide!$C$23,"▲ Chase  ","")&amp;IF(N(AB1740)&lt;=-Guide!$C$23,"▼ Chase  ",""))))</f>
        <v>Low PA</v>
      </c>
      <c r="AF1740" s="35" t="n">
        <f aca="false">MATCH(Counts!A1740,'Season Counts'!$A$2:$A$740,0)</f>
        <v>444</v>
      </c>
    </row>
    <row r="1741" customFormat="false" ht="15" hidden="false" customHeight="false" outlineLevel="0" collapsed="false">
      <c r="A1741" s="34" t="str">
        <f aca="false">Counts!B1741</f>
        <v>MIN</v>
      </c>
      <c r="B1741" s="5" t="str">
        <f aca="false">Counts!C1741</f>
        <v>Emmanuel Rodriguez</v>
      </c>
      <c r="C1741" s="34" t="str">
        <f aca="false">Counts!F1741</f>
        <v>Sep</v>
      </c>
      <c r="D1741" s="35" t="n">
        <f aca="false">IFERROR(Counts!P1741,"")</f>
        <v>48</v>
      </c>
      <c r="E1741" s="36" t="n">
        <f aca="false">IFERROR(Counts!R1741/Counts!Q1741,"")</f>
        <v>0.177777777777778</v>
      </c>
      <c r="F1741" s="36" t="n">
        <f aca="false">IFERROR((Counts!R1741+Counts!V1741+Counts!W1741)/(Counts!Q1741+Counts!V1741+Counts!W1741+Counts!X1741),"")</f>
        <v>0.229166666666667</v>
      </c>
      <c r="G1741" s="36" t="n">
        <f aca="false">IFERROR((Counts!R1741+Counts!S1741+2*Counts!T1741+3*Counts!U1741)/Counts!Q1741,"")</f>
        <v>0.4</v>
      </c>
      <c r="H1741" s="35" t="n">
        <f aca="false">IFERROR(Counts!U1741,"")</f>
        <v>2</v>
      </c>
      <c r="I1741" s="36" t="n">
        <f aca="false">IFERROR(Counts!Z1741/Counts!AA1741,"")</f>
        <v>0.26875</v>
      </c>
      <c r="J1741" s="36" t="n">
        <f aca="false">IFERROR(Counts!AB1741/Counts!AA1741,"")</f>
        <v>0.3536875</v>
      </c>
      <c r="K1741" s="37" t="n">
        <f aca="false">IFERROR((Counts!AB1741-Counts!Z1741)/Counts!AA1741,"")</f>
        <v>0.0849375</v>
      </c>
      <c r="L1741" s="38" t="n">
        <f aca="false">IFERROR(Counts!Y1741/Counts!P1741,"")</f>
        <v>0.333333333333333</v>
      </c>
      <c r="M1741" s="38" t="n">
        <f aca="false">IFERROR(Counts!V1741/Counts!P1741,"")</f>
        <v>0.0625</v>
      </c>
      <c r="N1741" s="38" t="n">
        <f aca="false">IFERROR(Counts!AD1741/Counts!AC1741,"")</f>
        <v>0.206896551724138</v>
      </c>
      <c r="O1741" s="38" t="n">
        <f aca="false">IFERROR(Counts!AE1741/Counts!AC1741,"")</f>
        <v>0.482758620689655</v>
      </c>
      <c r="P1741" s="39" t="n">
        <f aca="false">IFERROR(Counts!AG1741/Counts!AF1741,"")</f>
        <v>90.6103448275862</v>
      </c>
      <c r="Q1741" s="38" t="n">
        <f aca="false">IFERROR(Counts!AH1741/Counts!AC1741,"")</f>
        <v>0.517241379310345</v>
      </c>
      <c r="R1741" s="38" t="n">
        <f aca="false">IFERROR(Counts!N1741/Counts!M1741,"")</f>
        <v>0.333333333333333</v>
      </c>
      <c r="S1741" s="38" t="n">
        <f aca="false">IFERROR(Counts!K1741/Counts!J1741,"")</f>
        <v>0.647727272727273</v>
      </c>
      <c r="T1741" s="38" t="n">
        <f aca="false">IFERROR(Counts!I1741/Counts!H1741,"")</f>
        <v>0.333333333333333</v>
      </c>
      <c r="U1741" s="38" t="n">
        <f aca="false">IFERROR(1-Counts!L1741/Counts!K1741,"")</f>
        <v>0.807017543859649</v>
      </c>
      <c r="V1741" s="39" t="n">
        <f aca="false">IFERROR(Counts!AJ1741/Counts!AI1741,"")</f>
        <v>75.9169014084507</v>
      </c>
      <c r="W1741" s="38" t="n">
        <f aca="false">IFERROR(Counts!AK1741/Counts!AI1741,"")</f>
        <v>0.676056338028169</v>
      </c>
      <c r="X1741" s="40" t="n">
        <f aca="false">IFERROR(Counts!O1741,"")</f>
        <v>-1.092</v>
      </c>
      <c r="Y1741" s="36" t="n">
        <f aca="false">IFERROR(INDEX('Season Counts'!$Y$2:$Y$740,$AF1741)/INDEX('Season Counts'!$X$2:$X$740,$AF1741),"")</f>
        <v>0.3536875</v>
      </c>
      <c r="Z1741" s="37" t="n">
        <f aca="false">IFERROR(J1741-Y1741,"")</f>
        <v>0</v>
      </c>
      <c r="AA1741" s="38" t="n">
        <f aca="false">IFERROR(INDEX('Season Counts'!$K$2:$K$740,$AF1741)/INDEX('Season Counts'!$J$2:$J$740,$AF1741),"")</f>
        <v>0.333333333333333</v>
      </c>
      <c r="AB1741" s="41" t="n">
        <f aca="false">IFERROR(R1741-AA1741,"")</f>
        <v>0</v>
      </c>
      <c r="AC1741" s="39" t="n">
        <f aca="false">IFERROR(INDEX('Season Counts'!$AG$2:$AG$740,$AF1741)/INDEX('Season Counts'!$AF$2:$AF$740,$AF1741),"")</f>
        <v>75.9169014084507</v>
      </c>
      <c r="AD1741" s="40" t="n">
        <f aca="false">IFERROR(V1741-AC1741,"")</f>
        <v>0</v>
      </c>
      <c r="AE1741" s="4" t="str">
        <f aca="false">IF(D1741&lt;Guide!$C$21,"Low PA",IF(TRIM(IF(ISNUMBER(AD1741),IF(N(AD1741)&lt;=-Guide!$C$24,"▼ Bat Speed  ",IF(N(AD1741)&gt;=Guide!$C$24,"▲ Bat Speed  ","")),"")&amp;IF(N(Z1741)&gt;=Guide!$C$22,"▲ Contact  ","")&amp;IF(N(Z1741)&lt;=-Guide!$C$22,"▼ Contact  ","")&amp;IF(N(AB1741)&gt;=Guide!$C$23,"▲ Chase  ","")&amp;IF(N(AB1741)&lt;=-Guide!$C$23,"▼ Chase  ",""))="","Stable",TRIM(IF(ISNUMBER(AD1741),IF(N(AD1741)&lt;=-Guide!$C$24,"▼ Bat Speed  ",IF(N(AD1741)&gt;=Guide!$C$24,"▲ Bat Speed  ","")),"")&amp;IF(N(Z1741)&gt;=Guide!$C$22,"▲ Contact  ","")&amp;IF(N(Z1741)&lt;=-Guide!$C$22,"▼ Contact  ","")&amp;IF(N(AB1741)&gt;=Guide!$C$23,"▲ Chase  ","")&amp;IF(N(AB1741)&lt;=-Guide!$C$23,"▼ Chase  ",""))))</f>
        <v>Stable</v>
      </c>
      <c r="AF1741" s="35" t="n">
        <f aca="false">MATCH(Counts!A1741,'Season Counts'!$A$2:$A$740,0)</f>
        <v>445</v>
      </c>
    </row>
    <row r="1742" customFormat="false" ht="15" hidden="false" customHeight="false" outlineLevel="0" collapsed="false">
      <c r="A1742" s="34" t="str">
        <f aca="false">Counts!B1742</f>
        <v>MIN</v>
      </c>
      <c r="B1742" s="5" t="str">
        <f aca="false">Counts!C1742</f>
        <v>Ben Ross</v>
      </c>
      <c r="C1742" s="34" t="str">
        <f aca="false">Counts!F1742</f>
        <v>Sep</v>
      </c>
      <c r="D1742" s="35" t="n">
        <f aca="false">IFERROR(Counts!P1742,"")</f>
        <v>21</v>
      </c>
      <c r="E1742" s="36" t="n">
        <f aca="false">IFERROR(Counts!R1742/Counts!Q1742,"")</f>
        <v>0.19047619047619</v>
      </c>
      <c r="F1742" s="36" t="n">
        <f aca="false">IFERROR((Counts!R1742+Counts!V1742+Counts!W1742)/(Counts!Q1742+Counts!V1742+Counts!W1742+Counts!X1742),"")</f>
        <v>0.19047619047619</v>
      </c>
      <c r="G1742" s="36" t="n">
        <f aca="false">IFERROR((Counts!R1742+Counts!S1742+2*Counts!T1742+3*Counts!U1742)/Counts!Q1742,"")</f>
        <v>0.380952380952381</v>
      </c>
      <c r="H1742" s="35" t="n">
        <f aca="false">IFERROR(Counts!U1742,"")</f>
        <v>0</v>
      </c>
      <c r="I1742" s="36" t="n">
        <f aca="false">IFERROR(Counts!Z1742/Counts!AA1742,"")</f>
        <v>0.238095238095238</v>
      </c>
      <c r="J1742" s="36" t="n">
        <f aca="false">IFERROR(Counts!AB1742/Counts!AA1742,"")</f>
        <v>0.185619047619048</v>
      </c>
      <c r="K1742" s="37" t="n">
        <f aca="false">IFERROR((Counts!AB1742-Counts!Z1742)/Counts!AA1742,"")</f>
        <v>-0.0524761904761905</v>
      </c>
      <c r="L1742" s="38" t="n">
        <f aca="false">IFERROR(Counts!Y1742/Counts!P1742,"")</f>
        <v>0.523809523809524</v>
      </c>
      <c r="M1742" s="38" t="n">
        <f aca="false">IFERROR(Counts!V1742/Counts!P1742,"")</f>
        <v>0</v>
      </c>
      <c r="N1742" s="38" t="n">
        <f aca="false">IFERROR(Counts!AD1742/Counts!AC1742,"")</f>
        <v>0.2</v>
      </c>
      <c r="O1742" s="38" t="n">
        <f aca="false">IFERROR(Counts!AE1742/Counts!AC1742,"")</f>
        <v>0.3</v>
      </c>
      <c r="P1742" s="39" t="n">
        <f aca="false">IFERROR(Counts!AG1742/Counts!AF1742,"")</f>
        <v>73.13</v>
      </c>
      <c r="Q1742" s="38" t="n">
        <f aca="false">IFERROR(Counts!AH1742/Counts!AC1742,"")</f>
        <v>0.5</v>
      </c>
      <c r="R1742" s="38" t="n">
        <f aca="false">IFERROR(Counts!N1742/Counts!M1742,"")</f>
        <v>0.340425531914894</v>
      </c>
      <c r="S1742" s="38" t="n">
        <f aca="false">IFERROR(Counts!K1742/Counts!J1742,"")</f>
        <v>0.674418604651163</v>
      </c>
      <c r="T1742" s="38" t="n">
        <f aca="false">IFERROR(Counts!I1742/Counts!H1742,"")</f>
        <v>0.422222222222222</v>
      </c>
      <c r="U1742" s="38" t="n">
        <f aca="false">IFERROR(1-Counts!L1742/Counts!K1742,"")</f>
        <v>0.724137931034483</v>
      </c>
      <c r="V1742" s="39" t="n">
        <f aca="false">IFERROR(Counts!AJ1742/Counts!AI1742,"")</f>
        <v>70.7846153846154</v>
      </c>
      <c r="W1742" s="38" t="n">
        <f aca="false">IFERROR(Counts!AK1742/Counts!AI1742,"")</f>
        <v>0.0512820512820513</v>
      </c>
      <c r="X1742" s="40" t="n">
        <f aca="false">IFERROR(Counts!O1742,"")</f>
        <v>-1.138</v>
      </c>
      <c r="Y1742" s="36" t="n">
        <f aca="false">IFERROR(INDEX('Season Counts'!$Y$2:$Y$740,$AF1742)/INDEX('Season Counts'!$X$2:$X$740,$AF1742),"")</f>
        <v>0.185619047619048</v>
      </c>
      <c r="Z1742" s="37" t="n">
        <f aca="false">IFERROR(J1742-Y1742,"")</f>
        <v>0</v>
      </c>
      <c r="AA1742" s="38" t="n">
        <f aca="false">IFERROR(INDEX('Season Counts'!$K$2:$K$740,$AF1742)/INDEX('Season Counts'!$J$2:$J$740,$AF1742),"")</f>
        <v>0.340425531914894</v>
      </c>
      <c r="AB1742" s="41" t="n">
        <f aca="false">IFERROR(R1742-AA1742,"")</f>
        <v>0</v>
      </c>
      <c r="AC1742" s="39" t="n">
        <f aca="false">IFERROR(INDEX('Season Counts'!$AG$2:$AG$740,$AF1742)/INDEX('Season Counts'!$AF$2:$AF$740,$AF1742),"")</f>
        <v>70.7846153846154</v>
      </c>
      <c r="AD1742" s="40" t="n">
        <f aca="false">IFERROR(V1742-AC1742,"")</f>
        <v>0</v>
      </c>
      <c r="AE1742" s="4" t="str">
        <f aca="false">IF(D1742&lt;Guide!$C$21,"Low PA",IF(TRIM(IF(ISNUMBER(AD1742),IF(N(AD1742)&lt;=-Guide!$C$24,"▼ Bat Speed  ",IF(N(AD1742)&gt;=Guide!$C$24,"▲ Bat Speed  ","")),"")&amp;IF(N(Z1742)&gt;=Guide!$C$22,"▲ Contact  ","")&amp;IF(N(Z1742)&lt;=-Guide!$C$22,"▼ Contact  ","")&amp;IF(N(AB1742)&gt;=Guide!$C$23,"▲ Chase  ","")&amp;IF(N(AB1742)&lt;=-Guide!$C$23,"▼ Chase  ",""))="","Stable",TRIM(IF(ISNUMBER(AD1742),IF(N(AD1742)&lt;=-Guide!$C$24,"▼ Bat Speed  ",IF(N(AD1742)&gt;=Guide!$C$24,"▲ Bat Speed  ","")),"")&amp;IF(N(Z1742)&gt;=Guide!$C$22,"▲ Contact  ","")&amp;IF(N(Z1742)&lt;=-Guide!$C$22,"▼ Contact  ","")&amp;IF(N(AB1742)&gt;=Guide!$C$23,"▲ Chase  ","")&amp;IF(N(AB1742)&lt;=-Guide!$C$23,"▼ Chase  ",""))))</f>
        <v>Low PA</v>
      </c>
      <c r="AF1742" s="35" t="n">
        <f aca="false">MATCH(Counts!A1742,'Season Counts'!$A$2:$A$740,0)</f>
        <v>446</v>
      </c>
    </row>
    <row r="1743" customFormat="false" ht="15" hidden="false" customHeight="false" outlineLevel="0" collapsed="false">
      <c r="A1743" s="34" t="str">
        <f aca="false">Counts!B1743</f>
        <v>MIN</v>
      </c>
      <c r="B1743" s="5" t="str">
        <f aca="false">Counts!C1743</f>
        <v>Kyler Fedko</v>
      </c>
      <c r="C1743" s="34" t="str">
        <f aca="false">Counts!F1743</f>
        <v>Jun</v>
      </c>
      <c r="D1743" s="35" t="n">
        <f aca="false">IFERROR(Counts!P1743,"")</f>
        <v>13</v>
      </c>
      <c r="E1743" s="36" t="n">
        <f aca="false">IFERROR(Counts!R1743/Counts!Q1743,"")</f>
        <v>0</v>
      </c>
      <c r="F1743" s="36" t="n">
        <f aca="false">IFERROR((Counts!R1743+Counts!V1743+Counts!W1743)/(Counts!Q1743+Counts!V1743+Counts!W1743+Counts!X1743),"")</f>
        <v>0.153846153846154</v>
      </c>
      <c r="G1743" s="36" t="n">
        <f aca="false">IFERROR((Counts!R1743+Counts!S1743+2*Counts!T1743+3*Counts!U1743)/Counts!Q1743,"")</f>
        <v>0</v>
      </c>
      <c r="H1743" s="35" t="n">
        <f aca="false">IFERROR(Counts!U1743,"")</f>
        <v>0</v>
      </c>
      <c r="I1743" s="36" t="n">
        <f aca="false">IFERROR(Counts!Z1743/Counts!AA1743,"")</f>
        <v>0.107692307692308</v>
      </c>
      <c r="J1743" s="36" t="n">
        <f aca="false">IFERROR(Counts!AB1743/Counts!AA1743,"")</f>
        <v>0.197846153846154</v>
      </c>
      <c r="K1743" s="37" t="n">
        <f aca="false">IFERROR((Counts!AB1743-Counts!Z1743)/Counts!AA1743,"")</f>
        <v>0.0901538461538462</v>
      </c>
      <c r="L1743" s="38" t="n">
        <f aca="false">IFERROR(Counts!Y1743/Counts!P1743,"")</f>
        <v>0.307692307692308</v>
      </c>
      <c r="M1743" s="38" t="n">
        <f aca="false">IFERROR(Counts!V1743/Counts!P1743,"")</f>
        <v>0.153846153846154</v>
      </c>
      <c r="N1743" s="38" t="n">
        <f aca="false">IFERROR(Counts!AD1743/Counts!AC1743,"")</f>
        <v>0</v>
      </c>
      <c r="O1743" s="38" t="n">
        <f aca="false">IFERROR(Counts!AE1743/Counts!AC1743,"")</f>
        <v>0.285714285714286</v>
      </c>
      <c r="P1743" s="39" t="n">
        <f aca="false">IFERROR(Counts!AG1743/Counts!AF1743,"")</f>
        <v>85.1857142857143</v>
      </c>
      <c r="Q1743" s="38" t="n">
        <f aca="false">IFERROR(Counts!AH1743/Counts!AC1743,"")</f>
        <v>0.142857142857143</v>
      </c>
      <c r="R1743" s="38" t="n">
        <f aca="false">IFERROR(Counts!N1743/Counts!M1743,"")</f>
        <v>0.366666666666667</v>
      </c>
      <c r="S1743" s="38" t="n">
        <f aca="false">IFERROR(Counts!K1743/Counts!J1743,"")</f>
        <v>0.72</v>
      </c>
      <c r="T1743" s="38" t="n">
        <f aca="false">IFERROR(Counts!I1743/Counts!H1743,"")</f>
        <v>0.344827586206897</v>
      </c>
      <c r="U1743" s="38" t="n">
        <f aca="false">IFERROR(1-Counts!L1743/Counts!K1743,"")</f>
        <v>0.611111111111111</v>
      </c>
      <c r="V1743" s="39" t="n">
        <f aca="false">IFERROR(Counts!AJ1743/Counts!AI1743,"")</f>
        <v>71.3384615384615</v>
      </c>
      <c r="W1743" s="38" t="n">
        <f aca="false">IFERROR(Counts!AK1743/Counts!AI1743,"")</f>
        <v>0.115384615384615</v>
      </c>
      <c r="X1743" s="40" t="n">
        <f aca="false">IFERROR(Counts!O1743,"")</f>
        <v>-2.14</v>
      </c>
      <c r="Y1743" s="36" t="n">
        <f aca="false">IFERROR(INDEX('Season Counts'!$Y$2:$Y$740,$AF1743)/INDEX('Season Counts'!$X$2:$X$740,$AF1743),"")</f>
        <v>0.165789473684211</v>
      </c>
      <c r="Z1743" s="37" t="n">
        <f aca="false">IFERROR(J1743-Y1743,"")</f>
        <v>0.0320566801619433</v>
      </c>
      <c r="AA1743" s="38" t="n">
        <f aca="false">IFERROR(INDEX('Season Counts'!$K$2:$K$740,$AF1743)/INDEX('Season Counts'!$J$2:$J$740,$AF1743),"")</f>
        <v>0.404761904761905</v>
      </c>
      <c r="AB1743" s="41" t="n">
        <f aca="false">IFERROR(R1743-AA1743,"")</f>
        <v>-0.0380952380952381</v>
      </c>
      <c r="AC1743" s="39" t="n">
        <f aca="false">IFERROR(INDEX('Season Counts'!$AG$2:$AG$740,$AF1743)/INDEX('Season Counts'!$AF$2:$AF$740,$AF1743),"")</f>
        <v>71.5108108108108</v>
      </c>
      <c r="AD1743" s="40" t="n">
        <f aca="false">IFERROR(V1743-AC1743,"")</f>
        <v>-0.17234927234928</v>
      </c>
      <c r="AE1743" s="4" t="str">
        <f aca="false">IF(D1743&lt;Guide!$C$21,"Low PA",IF(TRIM(IF(ISNUMBER(AD1743),IF(N(AD1743)&lt;=-Guide!$C$24,"▼ Bat Speed  ",IF(N(AD1743)&gt;=Guide!$C$24,"▲ Bat Speed  ","")),"")&amp;IF(N(Z1743)&gt;=Guide!$C$22,"▲ Contact  ","")&amp;IF(N(Z1743)&lt;=-Guide!$C$22,"▼ Contact  ","")&amp;IF(N(AB1743)&gt;=Guide!$C$23,"▲ Chase  ","")&amp;IF(N(AB1743)&lt;=-Guide!$C$23,"▼ Chase  ",""))="","Stable",TRIM(IF(ISNUMBER(AD1743),IF(N(AD1743)&lt;=-Guide!$C$24,"▼ Bat Speed  ",IF(N(AD1743)&gt;=Guide!$C$24,"▲ Bat Speed  ","")),"")&amp;IF(N(Z1743)&gt;=Guide!$C$22,"▲ Contact  ","")&amp;IF(N(Z1743)&lt;=-Guide!$C$22,"▼ Contact  ","")&amp;IF(N(AB1743)&gt;=Guide!$C$23,"▲ Chase  ","")&amp;IF(N(AB1743)&lt;=-Guide!$C$23,"▼ Chase  ",""))))</f>
        <v>Low PA</v>
      </c>
      <c r="AF1743" s="35" t="n">
        <f aca="false">MATCH(Counts!A1743,'Season Counts'!$A$2:$A$740,0)</f>
        <v>447</v>
      </c>
    </row>
    <row r="1744" customFormat="false" ht="15" hidden="false" customHeight="false" outlineLevel="0" collapsed="false">
      <c r="A1744" s="34" t="str">
        <f aca="false">Counts!B1744</f>
        <v>MIN</v>
      </c>
      <c r="B1744" s="5" t="str">
        <f aca="false">Counts!C1744</f>
        <v>Kyler Fedko</v>
      </c>
      <c r="C1744" s="34" t="str">
        <f aca="false">Counts!F1744</f>
        <v>Jul</v>
      </c>
      <c r="D1744" s="35" t="n">
        <f aca="false">IFERROR(Counts!P1744,"")</f>
        <v>6</v>
      </c>
      <c r="E1744" s="36" t="n">
        <f aca="false">IFERROR(Counts!R1744/Counts!Q1744,"")</f>
        <v>0</v>
      </c>
      <c r="F1744" s="36" t="n">
        <f aca="false">IFERROR((Counts!R1744+Counts!V1744+Counts!W1744)/(Counts!Q1744+Counts!V1744+Counts!W1744+Counts!X1744),"")</f>
        <v>0</v>
      </c>
      <c r="G1744" s="36" t="n">
        <f aca="false">IFERROR((Counts!R1744+Counts!S1744+2*Counts!T1744+3*Counts!U1744)/Counts!Q1744,"")</f>
        <v>0</v>
      </c>
      <c r="H1744" s="35" t="n">
        <f aca="false">IFERROR(Counts!U1744,"")</f>
        <v>0</v>
      </c>
      <c r="I1744" s="36" t="n">
        <f aca="false">IFERROR(Counts!Z1744/Counts!AA1744,"")</f>
        <v>0</v>
      </c>
      <c r="J1744" s="36" t="n">
        <f aca="false">IFERROR(Counts!AB1744/Counts!AA1744,"")</f>
        <v>0.0963333333333333</v>
      </c>
      <c r="K1744" s="37" t="n">
        <f aca="false">IFERROR((Counts!AB1744-Counts!Z1744)/Counts!AA1744,"")</f>
        <v>0.0963333333333333</v>
      </c>
      <c r="L1744" s="38" t="n">
        <f aca="false">IFERROR(Counts!Y1744/Counts!P1744,"")</f>
        <v>0.666666666666667</v>
      </c>
      <c r="M1744" s="38" t="n">
        <f aca="false">IFERROR(Counts!V1744/Counts!P1744,"")</f>
        <v>0</v>
      </c>
      <c r="N1744" s="38" t="n">
        <f aca="false">IFERROR(Counts!AD1744/Counts!AC1744,"")</f>
        <v>0</v>
      </c>
      <c r="O1744" s="38" t="n">
        <f aca="false">IFERROR(Counts!AE1744/Counts!AC1744,"")</f>
        <v>1</v>
      </c>
      <c r="P1744" s="39" t="n">
        <f aca="false">IFERROR(Counts!AG1744/Counts!AF1744,"")</f>
        <v>97.35</v>
      </c>
      <c r="Q1744" s="38" t="n">
        <f aca="false">IFERROR(Counts!AH1744/Counts!AC1744,"")</f>
        <v>0.5</v>
      </c>
      <c r="R1744" s="38" t="n">
        <f aca="false">IFERROR(Counts!N1744/Counts!M1744,"")</f>
        <v>0.5</v>
      </c>
      <c r="S1744" s="38" t="n">
        <f aca="false">IFERROR(Counts!K1744/Counts!J1744,"")</f>
        <v>0.727272727272727</v>
      </c>
      <c r="T1744" s="38" t="n">
        <f aca="false">IFERROR(Counts!I1744/Counts!H1744,"")</f>
        <v>0.428571428571429</v>
      </c>
      <c r="U1744" s="38" t="n">
        <f aca="false">IFERROR(1-Counts!L1744/Counts!K1744,"")</f>
        <v>0.75</v>
      </c>
      <c r="V1744" s="39" t="n">
        <f aca="false">IFERROR(Counts!AJ1744/Counts!AI1744,"")</f>
        <v>71.9181818181818</v>
      </c>
      <c r="W1744" s="38" t="n">
        <f aca="false">IFERROR(Counts!AK1744/Counts!AI1744,"")</f>
        <v>0.0909090909090909</v>
      </c>
      <c r="X1744" s="40" t="n">
        <f aca="false">IFERROR(Counts!O1744,"")</f>
        <v>-1.585</v>
      </c>
      <c r="Y1744" s="36" t="n">
        <f aca="false">IFERROR(INDEX('Season Counts'!$Y$2:$Y$740,$AF1744)/INDEX('Season Counts'!$X$2:$X$740,$AF1744),"")</f>
        <v>0.165789473684211</v>
      </c>
      <c r="Z1744" s="37" t="n">
        <f aca="false">IFERROR(J1744-Y1744,"")</f>
        <v>-0.0694561403508772</v>
      </c>
      <c r="AA1744" s="38" t="n">
        <f aca="false">IFERROR(INDEX('Season Counts'!$K$2:$K$740,$AF1744)/INDEX('Season Counts'!$J$2:$J$740,$AF1744),"")</f>
        <v>0.404761904761905</v>
      </c>
      <c r="AB1744" s="41" t="n">
        <f aca="false">IFERROR(R1744-AA1744,"")</f>
        <v>0.0952380952380952</v>
      </c>
      <c r="AC1744" s="39" t="n">
        <f aca="false">IFERROR(INDEX('Season Counts'!$AG$2:$AG$740,$AF1744)/INDEX('Season Counts'!$AF$2:$AF$740,$AF1744),"")</f>
        <v>71.5108108108108</v>
      </c>
      <c r="AD1744" s="40" t="n">
        <f aca="false">IFERROR(V1744-AC1744,"")</f>
        <v>0.407371007371012</v>
      </c>
      <c r="AE1744" s="4" t="str">
        <f aca="false">IF(D1744&lt;Guide!$C$21,"Low PA",IF(TRIM(IF(ISNUMBER(AD1744),IF(N(AD1744)&lt;=-Guide!$C$24,"▼ Bat Speed  ",IF(N(AD1744)&gt;=Guide!$C$24,"▲ Bat Speed  ","")),"")&amp;IF(N(Z1744)&gt;=Guide!$C$22,"▲ Contact  ","")&amp;IF(N(Z1744)&lt;=-Guide!$C$22,"▼ Contact  ","")&amp;IF(N(AB1744)&gt;=Guide!$C$23,"▲ Chase  ","")&amp;IF(N(AB1744)&lt;=-Guide!$C$23,"▼ Chase  ",""))="","Stable",TRIM(IF(ISNUMBER(AD1744),IF(N(AD1744)&lt;=-Guide!$C$24,"▼ Bat Speed  ",IF(N(AD1744)&gt;=Guide!$C$24,"▲ Bat Speed  ","")),"")&amp;IF(N(Z1744)&gt;=Guide!$C$22,"▲ Contact  ","")&amp;IF(N(Z1744)&lt;=-Guide!$C$22,"▼ Contact  ","")&amp;IF(N(AB1744)&gt;=Guide!$C$23,"▲ Chase  ","")&amp;IF(N(AB1744)&lt;=-Guide!$C$23,"▼ Chase  ",""))))</f>
        <v>Low PA</v>
      </c>
      <c r="AF1744" s="35" t="n">
        <f aca="false">MATCH(Counts!A1744,'Season Counts'!$A$2:$A$740,0)</f>
        <v>447</v>
      </c>
    </row>
    <row r="1745" customFormat="false" ht="15" hidden="false" customHeight="false" outlineLevel="0" collapsed="false">
      <c r="A1745" s="34" t="str">
        <f aca="false">Counts!B1745</f>
        <v>MIN</v>
      </c>
      <c r="B1745" s="5" t="str">
        <f aca="false">Counts!C1745</f>
        <v>Gabriel Gonzalez</v>
      </c>
      <c r="C1745" s="34" t="str">
        <f aca="false">Counts!F1745</f>
        <v>May</v>
      </c>
      <c r="D1745" s="35" t="n">
        <f aca="false">IFERROR(Counts!P1745,"")</f>
        <v>4</v>
      </c>
      <c r="E1745" s="36" t="n">
        <f aca="false">IFERROR(Counts!R1745/Counts!Q1745,"")</f>
        <v>0.5</v>
      </c>
      <c r="F1745" s="36" t="n">
        <f aca="false">IFERROR((Counts!R1745+Counts!V1745+Counts!W1745)/(Counts!Q1745+Counts!V1745+Counts!W1745+Counts!X1745),"")</f>
        <v>0.75</v>
      </c>
      <c r="G1745" s="36" t="n">
        <f aca="false">IFERROR((Counts!R1745+Counts!S1745+2*Counts!T1745+3*Counts!U1745)/Counts!Q1745,"")</f>
        <v>0.5</v>
      </c>
      <c r="H1745" s="35" t="n">
        <f aca="false">IFERROR(Counts!U1745,"")</f>
        <v>0</v>
      </c>
      <c r="I1745" s="36" t="n">
        <f aca="false">IFERROR(Counts!Z1745/Counts!AA1745,"")</f>
        <v>0.575</v>
      </c>
      <c r="J1745" s="36" t="n">
        <f aca="false">IFERROR(Counts!AB1745/Counts!AA1745,"")</f>
        <v>0.4135</v>
      </c>
      <c r="K1745" s="37" t="n">
        <f aca="false">IFERROR((Counts!AB1745-Counts!Z1745)/Counts!AA1745,"")</f>
        <v>-0.1615</v>
      </c>
      <c r="L1745" s="38" t="n">
        <f aca="false">IFERROR(Counts!Y1745/Counts!P1745,"")</f>
        <v>0</v>
      </c>
      <c r="M1745" s="38" t="n">
        <f aca="false">IFERROR(Counts!V1745/Counts!P1745,"")</f>
        <v>0.5</v>
      </c>
      <c r="N1745" s="38" t="n">
        <f aca="false">IFERROR(Counts!AD1745/Counts!AC1745,"")</f>
        <v>0</v>
      </c>
      <c r="O1745" s="38" t="n">
        <f aca="false">IFERROR(Counts!AE1745/Counts!AC1745,"")</f>
        <v>0</v>
      </c>
      <c r="P1745" s="39" t="n">
        <f aca="false">IFERROR(Counts!AG1745/Counts!AF1745,"")</f>
        <v>63.1</v>
      </c>
      <c r="Q1745" s="38" t="n">
        <f aca="false">IFERROR(Counts!AH1745/Counts!AC1745,"")</f>
        <v>0</v>
      </c>
      <c r="R1745" s="38" t="n">
        <f aca="false">IFERROR(Counts!N1745/Counts!M1745,"")</f>
        <v>0</v>
      </c>
      <c r="S1745" s="38" t="n">
        <f aca="false">IFERROR(Counts!K1745/Counts!J1745,"")</f>
        <v>1</v>
      </c>
      <c r="T1745" s="38" t="n">
        <f aca="false">IFERROR(Counts!I1745/Counts!H1745,"")</f>
        <v>0</v>
      </c>
      <c r="U1745" s="38" t="n">
        <f aca="false">IFERROR(1-Counts!L1745/Counts!K1745,"")</f>
        <v>1</v>
      </c>
      <c r="V1745" s="39" t="n">
        <f aca="false">IFERROR(Counts!AJ1745/Counts!AI1745,"")</f>
        <v>66.0428571428571</v>
      </c>
      <c r="W1745" s="38" t="n">
        <f aca="false">IFERROR(Counts!AK1745/Counts!AI1745,"")</f>
        <v>0</v>
      </c>
      <c r="X1745" s="40" t="n">
        <f aca="false">IFERROR(Counts!O1745,"")</f>
        <v>0.904</v>
      </c>
      <c r="Y1745" s="36" t="n">
        <f aca="false">IFERROR(INDEX('Season Counts'!$Y$2:$Y$740,$AF1745)/INDEX('Season Counts'!$X$2:$X$740,$AF1745),"")</f>
        <v>0.284727272727273</v>
      </c>
      <c r="Z1745" s="37" t="n">
        <f aca="false">IFERROR(J1745-Y1745,"")</f>
        <v>0.128772727272727</v>
      </c>
      <c r="AA1745" s="38" t="n">
        <f aca="false">IFERROR(INDEX('Season Counts'!$K$2:$K$740,$AF1745)/INDEX('Season Counts'!$J$2:$J$740,$AF1745),"")</f>
        <v>0.296296296296296</v>
      </c>
      <c r="AB1745" s="41" t="n">
        <f aca="false">IFERROR(R1745-AA1745,"")</f>
        <v>-0.296296296296296</v>
      </c>
      <c r="AC1745" s="39" t="n">
        <f aca="false">IFERROR(INDEX('Season Counts'!$AG$2:$AG$740,$AF1745)/INDEX('Season Counts'!$AF$2:$AF$740,$AF1745),"")</f>
        <v>69.725</v>
      </c>
      <c r="AD1745" s="40" t="n">
        <f aca="false">IFERROR(V1745-AC1745,"")</f>
        <v>-3.68214285714285</v>
      </c>
      <c r="AE1745" s="4" t="str">
        <f aca="false">IF(D1745&lt;Guide!$C$21,"Low PA",IF(TRIM(IF(ISNUMBER(AD1745),IF(N(AD1745)&lt;=-Guide!$C$24,"▼ Bat Speed  ",IF(N(AD1745)&gt;=Guide!$C$24,"▲ Bat Speed  ","")),"")&amp;IF(N(Z1745)&gt;=Guide!$C$22,"▲ Contact  ","")&amp;IF(N(Z1745)&lt;=-Guide!$C$22,"▼ Contact  ","")&amp;IF(N(AB1745)&gt;=Guide!$C$23,"▲ Chase  ","")&amp;IF(N(AB1745)&lt;=-Guide!$C$23,"▼ Chase  ",""))="","Stable",TRIM(IF(ISNUMBER(AD1745),IF(N(AD1745)&lt;=-Guide!$C$24,"▼ Bat Speed  ",IF(N(AD1745)&gt;=Guide!$C$24,"▲ Bat Speed  ","")),"")&amp;IF(N(Z1745)&gt;=Guide!$C$22,"▲ Contact  ","")&amp;IF(N(Z1745)&lt;=-Guide!$C$22,"▼ Contact  ","")&amp;IF(N(AB1745)&gt;=Guide!$C$23,"▲ Chase  ","")&amp;IF(N(AB1745)&lt;=-Guide!$C$23,"▼ Chase  ",""))))</f>
        <v>Low PA</v>
      </c>
      <c r="AF1745" s="35" t="n">
        <f aca="false">MATCH(Counts!A1745,'Season Counts'!$A$2:$A$740,0)</f>
        <v>448</v>
      </c>
    </row>
    <row r="1746" customFormat="false" ht="15" hidden="false" customHeight="false" outlineLevel="0" collapsed="false">
      <c r="A1746" s="34" t="str">
        <f aca="false">Counts!B1746</f>
        <v>MIN</v>
      </c>
      <c r="B1746" s="5" t="str">
        <f aca="false">Counts!C1746</f>
        <v>Gabriel Gonzalez</v>
      </c>
      <c r="C1746" s="34" t="str">
        <f aca="false">Counts!F1746</f>
        <v>Aug</v>
      </c>
      <c r="D1746" s="35" t="n">
        <f aca="false">IFERROR(Counts!P1746,"")</f>
        <v>1</v>
      </c>
      <c r="E1746" s="36" t="str">
        <f aca="false">IFERROR(Counts!R1746/Counts!Q1746,"")</f>
        <v/>
      </c>
      <c r="F1746" s="36" t="n">
        <f aca="false">IFERROR((Counts!R1746+Counts!V1746+Counts!W1746)/(Counts!Q1746+Counts!V1746+Counts!W1746+Counts!X1746),"")</f>
        <v>1</v>
      </c>
      <c r="G1746" s="36" t="str">
        <f aca="false">IFERROR((Counts!R1746+Counts!S1746+2*Counts!T1746+3*Counts!U1746)/Counts!Q1746,"")</f>
        <v/>
      </c>
      <c r="H1746" s="35" t="n">
        <f aca="false">IFERROR(Counts!U1746,"")</f>
        <v>0</v>
      </c>
      <c r="I1746" s="36" t="n">
        <f aca="false">IFERROR(Counts!Z1746/Counts!AA1746,"")</f>
        <v>0.7</v>
      </c>
      <c r="J1746" s="36" t="n">
        <f aca="false">IFERROR(Counts!AB1746/Counts!AA1746,"")</f>
        <v>0.729</v>
      </c>
      <c r="K1746" s="37" t="n">
        <f aca="false">IFERROR((Counts!AB1746-Counts!Z1746)/Counts!AA1746,"")</f>
        <v>0.029</v>
      </c>
      <c r="L1746" s="38" t="n">
        <f aca="false">IFERROR(Counts!Y1746/Counts!P1746,"")</f>
        <v>0</v>
      </c>
      <c r="M1746" s="38" t="n">
        <f aca="false">IFERROR(Counts!V1746/Counts!P1746,"")</f>
        <v>0</v>
      </c>
      <c r="N1746" s="38" t="str">
        <f aca="false">IFERROR(Counts!AD1746/Counts!AC1746,"")</f>
        <v/>
      </c>
      <c r="O1746" s="38" t="str">
        <f aca="false">IFERROR(Counts!AE1746/Counts!AC1746,"")</f>
        <v/>
      </c>
      <c r="P1746" s="39" t="str">
        <f aca="false">IFERROR(Counts!AG1746/Counts!AF1746,"")</f>
        <v/>
      </c>
      <c r="Q1746" s="38" t="str">
        <f aca="false">IFERROR(Counts!AH1746/Counts!AC1746,"")</f>
        <v/>
      </c>
      <c r="R1746" s="38" t="n">
        <f aca="false">IFERROR(Counts!N1746/Counts!M1746,"")</f>
        <v>0.166666666666667</v>
      </c>
      <c r="S1746" s="38" t="str">
        <f aca="false">IFERROR(Counts!K1746/Counts!J1746,"")</f>
        <v/>
      </c>
      <c r="T1746" s="38" t="n">
        <f aca="false">IFERROR(Counts!I1746/Counts!H1746,"")</f>
        <v>1</v>
      </c>
      <c r="U1746" s="38" t="str">
        <f aca="false">IFERROR(1-Counts!L1746/Counts!K1746,"")</f>
        <v/>
      </c>
      <c r="V1746" s="39" t="n">
        <f aca="false">IFERROR(Counts!AJ1746/Counts!AI1746,"")</f>
        <v>74.5</v>
      </c>
      <c r="W1746" s="38" t="n">
        <f aca="false">IFERROR(Counts!AK1746/Counts!AI1746,"")</f>
        <v>0</v>
      </c>
      <c r="X1746" s="40" t="n">
        <f aca="false">IFERROR(Counts!O1746,"")</f>
        <v>0.444</v>
      </c>
      <c r="Y1746" s="36" t="n">
        <f aca="false">IFERROR(INDEX('Season Counts'!$Y$2:$Y$740,$AF1746)/INDEX('Season Counts'!$X$2:$X$740,$AF1746),"")</f>
        <v>0.284727272727273</v>
      </c>
      <c r="Z1746" s="37" t="n">
        <f aca="false">IFERROR(J1746-Y1746,"")</f>
        <v>0.444272727272727</v>
      </c>
      <c r="AA1746" s="38" t="n">
        <f aca="false">IFERROR(INDEX('Season Counts'!$K$2:$K$740,$AF1746)/INDEX('Season Counts'!$J$2:$J$740,$AF1746),"")</f>
        <v>0.296296296296296</v>
      </c>
      <c r="AB1746" s="41" t="n">
        <f aca="false">IFERROR(R1746-AA1746,"")</f>
        <v>-0.12962962962963</v>
      </c>
      <c r="AC1746" s="39" t="n">
        <f aca="false">IFERROR(INDEX('Season Counts'!$AG$2:$AG$740,$AF1746)/INDEX('Season Counts'!$AF$2:$AF$740,$AF1746),"")</f>
        <v>69.725</v>
      </c>
      <c r="AD1746" s="40" t="n">
        <f aca="false">IFERROR(V1746-AC1746,"")</f>
        <v>4.77500000000001</v>
      </c>
      <c r="AE1746" s="4" t="str">
        <f aca="false">IF(D1746&lt;Guide!$C$21,"Low PA",IF(TRIM(IF(ISNUMBER(AD1746),IF(N(AD1746)&lt;=-Guide!$C$24,"▼ Bat Speed  ",IF(N(AD1746)&gt;=Guide!$C$24,"▲ Bat Speed  ","")),"")&amp;IF(N(Z1746)&gt;=Guide!$C$22,"▲ Contact  ","")&amp;IF(N(Z1746)&lt;=-Guide!$C$22,"▼ Contact  ","")&amp;IF(N(AB1746)&gt;=Guide!$C$23,"▲ Chase  ","")&amp;IF(N(AB1746)&lt;=-Guide!$C$23,"▼ Chase  ",""))="","Stable",TRIM(IF(ISNUMBER(AD1746),IF(N(AD1746)&lt;=-Guide!$C$24,"▼ Bat Speed  ",IF(N(AD1746)&gt;=Guide!$C$24,"▲ Bat Speed  ","")),"")&amp;IF(N(Z1746)&gt;=Guide!$C$22,"▲ Contact  ","")&amp;IF(N(Z1746)&lt;=-Guide!$C$22,"▼ Contact  ","")&amp;IF(N(AB1746)&gt;=Guide!$C$23,"▲ Chase  ","")&amp;IF(N(AB1746)&lt;=-Guide!$C$23,"▼ Chase  ",""))))</f>
        <v>Low PA</v>
      </c>
      <c r="AF1746" s="35" t="n">
        <f aca="false">MATCH(Counts!A1746,'Season Counts'!$A$2:$A$740,0)</f>
        <v>448</v>
      </c>
    </row>
    <row r="1747" customFormat="false" ht="15" hidden="false" customHeight="false" outlineLevel="0" collapsed="false">
      <c r="A1747" s="34" t="str">
        <f aca="false">Counts!B1747</f>
        <v>MIN</v>
      </c>
      <c r="B1747" s="5" t="str">
        <f aca="false">Counts!C1747</f>
        <v>Gabriel Gonzalez</v>
      </c>
      <c r="C1747" s="34" t="str">
        <f aca="false">Counts!F1747</f>
        <v>Sep</v>
      </c>
      <c r="D1747" s="35" t="n">
        <f aca="false">IFERROR(Counts!P1747,"")</f>
        <v>6</v>
      </c>
      <c r="E1747" s="36" t="n">
        <f aca="false">IFERROR(Counts!R1747/Counts!Q1747,"")</f>
        <v>0.166666666666667</v>
      </c>
      <c r="F1747" s="36" t="n">
        <f aca="false">IFERROR((Counts!R1747+Counts!V1747+Counts!W1747)/(Counts!Q1747+Counts!V1747+Counts!W1747+Counts!X1747),"")</f>
        <v>0.166666666666667</v>
      </c>
      <c r="G1747" s="36" t="n">
        <f aca="false">IFERROR((Counts!R1747+Counts!S1747+2*Counts!T1747+3*Counts!U1747)/Counts!Q1747,"")</f>
        <v>0.166666666666667</v>
      </c>
      <c r="H1747" s="35" t="n">
        <f aca="false">IFERROR(Counts!U1747,"")</f>
        <v>0</v>
      </c>
      <c r="I1747" s="36" t="n">
        <f aca="false">IFERROR(Counts!Z1747/Counts!AA1747,"")</f>
        <v>0.15</v>
      </c>
      <c r="J1747" s="36" t="n">
        <f aca="false">IFERROR(Counts!AB1747/Counts!AA1747,"")</f>
        <v>0.124833333333333</v>
      </c>
      <c r="K1747" s="37" t="n">
        <f aca="false">IFERROR((Counts!AB1747-Counts!Z1747)/Counts!AA1747,"")</f>
        <v>-0.0251666666666667</v>
      </c>
      <c r="L1747" s="38" t="n">
        <f aca="false">IFERROR(Counts!Y1747/Counts!P1747,"")</f>
        <v>0.333333333333333</v>
      </c>
      <c r="M1747" s="38" t="n">
        <f aca="false">IFERROR(Counts!V1747/Counts!P1747,"")</f>
        <v>0</v>
      </c>
      <c r="N1747" s="38" t="n">
        <f aca="false">IFERROR(Counts!AD1747/Counts!AC1747,"")</f>
        <v>0</v>
      </c>
      <c r="O1747" s="38" t="n">
        <f aca="false">IFERROR(Counts!AE1747/Counts!AC1747,"")</f>
        <v>0.25</v>
      </c>
      <c r="P1747" s="39" t="n">
        <f aca="false">IFERROR(Counts!AG1747/Counts!AF1747,"")</f>
        <v>92.65</v>
      </c>
      <c r="Q1747" s="38" t="n">
        <f aca="false">IFERROR(Counts!AH1747/Counts!AC1747,"")</f>
        <v>0</v>
      </c>
      <c r="R1747" s="38" t="n">
        <f aca="false">IFERROR(Counts!N1747/Counts!M1747,"")</f>
        <v>0.636363636363636</v>
      </c>
      <c r="S1747" s="38" t="n">
        <f aca="false">IFERROR(Counts!K1747/Counts!J1747,"")</f>
        <v>0.875</v>
      </c>
      <c r="T1747" s="38" t="n">
        <f aca="false">IFERROR(Counts!I1747/Counts!H1747,"")</f>
        <v>0.214285714285714</v>
      </c>
      <c r="U1747" s="38" t="n">
        <f aca="false">IFERROR(1-Counts!L1747/Counts!K1747,"")</f>
        <v>1</v>
      </c>
      <c r="V1747" s="39" t="n">
        <f aca="false">IFERROR(Counts!AJ1747/Counts!AI1747,"")</f>
        <v>71.475</v>
      </c>
      <c r="W1747" s="38" t="n">
        <f aca="false">IFERROR(Counts!AK1747/Counts!AI1747,"")</f>
        <v>0.166666666666667</v>
      </c>
      <c r="X1747" s="40" t="n">
        <f aca="false">IFERROR(Counts!O1747,"")</f>
        <v>-0.284</v>
      </c>
      <c r="Y1747" s="36" t="n">
        <f aca="false">IFERROR(INDEX('Season Counts'!$Y$2:$Y$740,$AF1747)/INDEX('Season Counts'!$X$2:$X$740,$AF1747),"")</f>
        <v>0.284727272727273</v>
      </c>
      <c r="Z1747" s="37" t="n">
        <f aca="false">IFERROR(J1747-Y1747,"")</f>
        <v>-0.159893939393939</v>
      </c>
      <c r="AA1747" s="38" t="n">
        <f aca="false">IFERROR(INDEX('Season Counts'!$K$2:$K$740,$AF1747)/INDEX('Season Counts'!$J$2:$J$740,$AF1747),"")</f>
        <v>0.296296296296296</v>
      </c>
      <c r="AB1747" s="41" t="n">
        <f aca="false">IFERROR(R1747-AA1747,"")</f>
        <v>0.34006734006734</v>
      </c>
      <c r="AC1747" s="39" t="n">
        <f aca="false">IFERROR(INDEX('Season Counts'!$AG$2:$AG$740,$AF1747)/INDEX('Season Counts'!$AF$2:$AF$740,$AF1747),"")</f>
        <v>69.725</v>
      </c>
      <c r="AD1747" s="40" t="n">
        <f aca="false">IFERROR(V1747-AC1747,"")</f>
        <v>1.75000000000001</v>
      </c>
      <c r="AE1747" s="4" t="str">
        <f aca="false">IF(D1747&lt;Guide!$C$21,"Low PA",IF(TRIM(IF(ISNUMBER(AD1747),IF(N(AD1747)&lt;=-Guide!$C$24,"▼ Bat Speed  ",IF(N(AD1747)&gt;=Guide!$C$24,"▲ Bat Speed  ","")),"")&amp;IF(N(Z1747)&gt;=Guide!$C$22,"▲ Contact  ","")&amp;IF(N(Z1747)&lt;=-Guide!$C$22,"▼ Contact  ","")&amp;IF(N(AB1747)&gt;=Guide!$C$23,"▲ Chase  ","")&amp;IF(N(AB1747)&lt;=-Guide!$C$23,"▼ Chase  ",""))="","Stable",TRIM(IF(ISNUMBER(AD1747),IF(N(AD1747)&lt;=-Guide!$C$24,"▼ Bat Speed  ",IF(N(AD1747)&gt;=Guide!$C$24,"▲ Bat Speed  ","")),"")&amp;IF(N(Z1747)&gt;=Guide!$C$22,"▲ Contact  ","")&amp;IF(N(Z1747)&lt;=-Guide!$C$22,"▼ Contact  ","")&amp;IF(N(AB1747)&gt;=Guide!$C$23,"▲ Chase  ","")&amp;IF(N(AB1747)&lt;=-Guide!$C$23,"▼ Chase  ",""))))</f>
        <v>Low PA</v>
      </c>
      <c r="AF1747" s="35" t="n">
        <f aca="false">MATCH(Counts!A1747,'Season Counts'!$A$2:$A$740,0)</f>
        <v>448</v>
      </c>
    </row>
    <row r="1748" customFormat="false" ht="15" hidden="false" customHeight="false" outlineLevel="0" collapsed="false">
      <c r="A1748" s="34" t="str">
        <f aca="false">Counts!B1748</f>
        <v>MIN</v>
      </c>
      <c r="B1748" s="5" t="str">
        <f aca="false">Counts!C1748</f>
        <v>Aaron Sabato</v>
      </c>
      <c r="C1748" s="34" t="str">
        <f aca="false">Counts!F1748</f>
        <v>Sep</v>
      </c>
      <c r="D1748" s="35" t="n">
        <f aca="false">IFERROR(Counts!P1748,"")</f>
        <v>6</v>
      </c>
      <c r="E1748" s="36" t="n">
        <f aca="false">IFERROR(Counts!R1748/Counts!Q1748,"")</f>
        <v>0</v>
      </c>
      <c r="F1748" s="36" t="n">
        <f aca="false">IFERROR((Counts!R1748+Counts!V1748+Counts!W1748)/(Counts!Q1748+Counts!V1748+Counts!W1748+Counts!X1748),"")</f>
        <v>0</v>
      </c>
      <c r="G1748" s="36" t="n">
        <f aca="false">IFERROR((Counts!R1748+Counts!S1748+2*Counts!T1748+3*Counts!U1748)/Counts!Q1748,"")</f>
        <v>0</v>
      </c>
      <c r="H1748" s="35" t="n">
        <f aca="false">IFERROR(Counts!U1748,"")</f>
        <v>0</v>
      </c>
      <c r="I1748" s="36" t="n">
        <f aca="false">IFERROR(Counts!Z1748/Counts!AA1748,"")</f>
        <v>0</v>
      </c>
      <c r="J1748" s="36" t="n">
        <f aca="false">IFERROR(Counts!AB1748/Counts!AA1748,"")</f>
        <v>0.1065</v>
      </c>
      <c r="K1748" s="37" t="n">
        <f aca="false">IFERROR((Counts!AB1748-Counts!Z1748)/Counts!AA1748,"")</f>
        <v>0.1065</v>
      </c>
      <c r="L1748" s="38" t="n">
        <f aca="false">IFERROR(Counts!Y1748/Counts!P1748,"")</f>
        <v>0.5</v>
      </c>
      <c r="M1748" s="38" t="n">
        <f aca="false">IFERROR(Counts!V1748/Counts!P1748,"")</f>
        <v>0</v>
      </c>
      <c r="N1748" s="38" t="n">
        <f aca="false">IFERROR(Counts!AD1748/Counts!AC1748,"")</f>
        <v>0</v>
      </c>
      <c r="O1748" s="38" t="n">
        <f aca="false">IFERROR(Counts!AE1748/Counts!AC1748,"")</f>
        <v>0.666666666666667</v>
      </c>
      <c r="P1748" s="39" t="n">
        <f aca="false">IFERROR(Counts!AG1748/Counts!AF1748,"")</f>
        <v>92.2333333333333</v>
      </c>
      <c r="Q1748" s="38" t="n">
        <f aca="false">IFERROR(Counts!AH1748/Counts!AC1748,"")</f>
        <v>0.333333333333333</v>
      </c>
      <c r="R1748" s="38" t="n">
        <f aca="false">IFERROR(Counts!N1748/Counts!M1748,"")</f>
        <v>0.222222222222222</v>
      </c>
      <c r="S1748" s="38" t="n">
        <f aca="false">IFERROR(Counts!K1748/Counts!J1748,"")</f>
        <v>0.846153846153846</v>
      </c>
      <c r="T1748" s="38" t="n">
        <f aca="false">IFERROR(Counts!I1748/Counts!H1748,"")</f>
        <v>0.230769230769231</v>
      </c>
      <c r="U1748" s="38" t="n">
        <f aca="false">IFERROR(1-Counts!L1748/Counts!K1748,"")</f>
        <v>0.818181818181818</v>
      </c>
      <c r="V1748" s="39" t="n">
        <f aca="false">IFERROR(Counts!AJ1748/Counts!AI1748,"")</f>
        <v>75.4545454545455</v>
      </c>
      <c r="W1748" s="38" t="n">
        <f aca="false">IFERROR(Counts!AK1748/Counts!AI1748,"")</f>
        <v>0.636363636363636</v>
      </c>
      <c r="X1748" s="40" t="n">
        <f aca="false">IFERROR(Counts!O1748,"")</f>
        <v>-1.621</v>
      </c>
      <c r="Y1748" s="36" t="n">
        <f aca="false">IFERROR(INDEX('Season Counts'!$Y$2:$Y$740,$AF1748)/INDEX('Season Counts'!$X$2:$X$740,$AF1748),"")</f>
        <v>0.1065</v>
      </c>
      <c r="Z1748" s="37" t="n">
        <f aca="false">IFERROR(J1748-Y1748,"")</f>
        <v>0</v>
      </c>
      <c r="AA1748" s="38" t="n">
        <f aca="false">IFERROR(INDEX('Season Counts'!$K$2:$K$740,$AF1748)/INDEX('Season Counts'!$J$2:$J$740,$AF1748),"")</f>
        <v>0.222222222222222</v>
      </c>
      <c r="AB1748" s="41" t="n">
        <f aca="false">IFERROR(R1748-AA1748,"")</f>
        <v>0</v>
      </c>
      <c r="AC1748" s="39" t="n">
        <f aca="false">IFERROR(INDEX('Season Counts'!$AG$2:$AG$740,$AF1748)/INDEX('Season Counts'!$AF$2:$AF$740,$AF1748),"")</f>
        <v>75.4545454545455</v>
      </c>
      <c r="AD1748" s="40" t="n">
        <f aca="false">IFERROR(V1748-AC1748,"")</f>
        <v>0</v>
      </c>
      <c r="AE1748" s="4" t="str">
        <f aca="false">IF(D1748&lt;Guide!$C$21,"Low PA",IF(TRIM(IF(ISNUMBER(AD1748),IF(N(AD1748)&lt;=-Guide!$C$24,"▼ Bat Speed  ",IF(N(AD1748)&gt;=Guide!$C$24,"▲ Bat Speed  ","")),"")&amp;IF(N(Z1748)&gt;=Guide!$C$22,"▲ Contact  ","")&amp;IF(N(Z1748)&lt;=-Guide!$C$22,"▼ Contact  ","")&amp;IF(N(AB1748)&gt;=Guide!$C$23,"▲ Chase  ","")&amp;IF(N(AB1748)&lt;=-Guide!$C$23,"▼ Chase  ",""))="","Stable",TRIM(IF(ISNUMBER(AD1748),IF(N(AD1748)&lt;=-Guide!$C$24,"▼ Bat Speed  ",IF(N(AD1748)&gt;=Guide!$C$24,"▲ Bat Speed  ","")),"")&amp;IF(N(Z1748)&gt;=Guide!$C$22,"▲ Contact  ","")&amp;IF(N(Z1748)&lt;=-Guide!$C$22,"▼ Contact  ","")&amp;IF(N(AB1748)&gt;=Guide!$C$23,"▲ Chase  ","")&amp;IF(N(AB1748)&lt;=-Guide!$C$23,"▼ Chase  ",""))))</f>
        <v>Low PA</v>
      </c>
      <c r="AF1748" s="35" t="n">
        <f aca="false">MATCH(Counts!A1748,'Season Counts'!$A$2:$A$740,0)</f>
        <v>449</v>
      </c>
    </row>
    <row r="1749" customFormat="false" ht="15" hidden="false" customHeight="false" outlineLevel="0" collapsed="false">
      <c r="A1749" s="34" t="str">
        <f aca="false">Counts!B1749</f>
        <v>NYM</v>
      </c>
      <c r="B1749" s="5" t="str">
        <f aca="false">Counts!C1749</f>
        <v>Bo Bichette</v>
      </c>
      <c r="C1749" s="34" t="str">
        <f aca="false">Counts!F1749</f>
        <v>Mar-Apr</v>
      </c>
      <c r="D1749" s="35" t="n">
        <f aca="false">IFERROR(Counts!P1749,"")</f>
        <v>136</v>
      </c>
      <c r="E1749" s="36" t="n">
        <f aca="false">IFERROR(Counts!R1749/Counts!Q1749,"")</f>
        <v>0.23015873015873</v>
      </c>
      <c r="F1749" s="36" t="n">
        <f aca="false">IFERROR((Counts!R1749+Counts!V1749+Counts!W1749)/(Counts!Q1749+Counts!V1749+Counts!W1749+Counts!X1749),"")</f>
        <v>0.272058823529412</v>
      </c>
      <c r="G1749" s="36" t="n">
        <f aca="false">IFERROR((Counts!R1749+Counts!S1749+2*Counts!T1749+3*Counts!U1749)/Counts!Q1749,"")</f>
        <v>0.317460317460317</v>
      </c>
      <c r="H1749" s="35" t="n">
        <f aca="false">IFERROR(Counts!U1749,"")</f>
        <v>2</v>
      </c>
      <c r="I1749" s="36" t="n">
        <f aca="false">IFERROR(Counts!Z1749/Counts!AA1749,"")</f>
        <v>0.267279411764706</v>
      </c>
      <c r="J1749" s="36" t="n">
        <f aca="false">IFERROR(Counts!AB1749/Counts!AA1749,"")</f>
        <v>0.328566176470588</v>
      </c>
      <c r="K1749" s="37" t="n">
        <f aca="false">IFERROR((Counts!AB1749-Counts!Z1749)/Counts!AA1749,"")</f>
        <v>0.0612867647058824</v>
      </c>
      <c r="L1749" s="38" t="n">
        <f aca="false">IFERROR(Counts!Y1749/Counts!P1749,"")</f>
        <v>0.198529411764706</v>
      </c>
      <c r="M1749" s="38" t="n">
        <f aca="false">IFERROR(Counts!V1749/Counts!P1749,"")</f>
        <v>0.0588235294117647</v>
      </c>
      <c r="N1749" s="38" t="n">
        <f aca="false">IFERROR(Counts!AD1749/Counts!AC1749,"")</f>
        <v>0.0396039603960396</v>
      </c>
      <c r="O1749" s="38" t="n">
        <f aca="false">IFERROR(Counts!AE1749/Counts!AC1749,"")</f>
        <v>0.485148514851485</v>
      </c>
      <c r="P1749" s="39" t="n">
        <f aca="false">IFERROR(Counts!AG1749/Counts!AF1749,"")</f>
        <v>91.6247524752475</v>
      </c>
      <c r="Q1749" s="38" t="n">
        <f aca="false">IFERROR(Counts!AH1749/Counts!AC1749,"")</f>
        <v>0.366336633663366</v>
      </c>
      <c r="R1749" s="38" t="n">
        <f aca="false">IFERROR(Counts!N1749/Counts!M1749,"")</f>
        <v>0.412639405204461</v>
      </c>
      <c r="S1749" s="38" t="n">
        <f aca="false">IFERROR(Counts!K1749/Counts!J1749,"")</f>
        <v>0.709251101321586</v>
      </c>
      <c r="T1749" s="38" t="n">
        <f aca="false">IFERROR(Counts!I1749/Counts!H1749,"")</f>
        <v>0.165441176470588</v>
      </c>
      <c r="U1749" s="38" t="n">
        <f aca="false">IFERROR(1-Counts!L1749/Counts!K1749,"")</f>
        <v>0.925465838509317</v>
      </c>
      <c r="V1749" s="39" t="n">
        <f aca="false">IFERROR(Counts!AJ1749/Counts!AI1749,"")</f>
        <v>69.8304932735426</v>
      </c>
      <c r="W1749" s="38" t="n">
        <f aca="false">IFERROR(Counts!AK1749/Counts!AI1749,"")</f>
        <v>0.125560538116592</v>
      </c>
      <c r="X1749" s="40" t="n">
        <f aca="false">IFERROR(Counts!O1749,"")</f>
        <v>-6.133</v>
      </c>
      <c r="Y1749" s="36" t="n">
        <f aca="false">IFERROR(INDEX('Season Counts'!$Y$2:$Y$740,$AF1749)/INDEX('Season Counts'!$X$2:$X$740,$AF1749),"")</f>
        <v>0.330092086330935</v>
      </c>
      <c r="Z1749" s="37" t="n">
        <f aca="false">IFERROR(J1749-Y1749,"")</f>
        <v>-0.00152590986034695</v>
      </c>
      <c r="AA1749" s="38" t="n">
        <f aca="false">IFERROR(INDEX('Season Counts'!$K$2:$K$740,$AF1749)/INDEX('Season Counts'!$J$2:$J$740,$AF1749),"")</f>
        <v>0.408800567778566</v>
      </c>
      <c r="AB1749" s="41" t="n">
        <f aca="false">IFERROR(R1749-AA1749,"")</f>
        <v>0.00383883742589458</v>
      </c>
      <c r="AC1749" s="39" t="n">
        <f aca="false">IFERROR(INDEX('Season Counts'!$AG$2:$AG$740,$AF1749)/INDEX('Season Counts'!$AF$2:$AF$740,$AF1749),"")</f>
        <v>69.7980263157895</v>
      </c>
      <c r="AD1749" s="40" t="n">
        <f aca="false">IFERROR(V1749-AC1749,"")</f>
        <v>0.0324669577531296</v>
      </c>
      <c r="AE1749" s="4" t="str">
        <f aca="false">IF(D1749&lt;Guide!$C$21,"Low PA",IF(TRIM(IF(ISNUMBER(AD1749),IF(N(AD1749)&lt;=-Guide!$C$24,"▼ Bat Speed  ",IF(N(AD1749)&gt;=Guide!$C$24,"▲ Bat Speed  ","")),"")&amp;IF(N(Z1749)&gt;=Guide!$C$22,"▲ Contact  ","")&amp;IF(N(Z1749)&lt;=-Guide!$C$22,"▼ Contact  ","")&amp;IF(N(AB1749)&gt;=Guide!$C$23,"▲ Chase  ","")&amp;IF(N(AB1749)&lt;=-Guide!$C$23,"▼ Chase  ",""))="","Stable",TRIM(IF(ISNUMBER(AD1749),IF(N(AD1749)&lt;=-Guide!$C$24,"▼ Bat Speed  ",IF(N(AD1749)&gt;=Guide!$C$24,"▲ Bat Speed  ","")),"")&amp;IF(N(Z1749)&gt;=Guide!$C$22,"▲ Contact  ","")&amp;IF(N(Z1749)&lt;=-Guide!$C$22,"▼ Contact  ","")&amp;IF(N(AB1749)&gt;=Guide!$C$23,"▲ Chase  ","")&amp;IF(N(AB1749)&lt;=-Guide!$C$23,"▼ Chase  ",""))))</f>
        <v>Stable</v>
      </c>
      <c r="AF1749" s="35" t="n">
        <f aca="false">MATCH(Counts!A1749,'Season Counts'!$A$2:$A$740,0)</f>
        <v>450</v>
      </c>
    </row>
    <row r="1750" customFormat="false" ht="15" hidden="false" customHeight="false" outlineLevel="0" collapsed="false">
      <c r="A1750" s="34" t="str">
        <f aca="false">Counts!B1750</f>
        <v>NYM</v>
      </c>
      <c r="B1750" s="5" t="str">
        <f aca="false">Counts!C1750</f>
        <v>Bo Bichette</v>
      </c>
      <c r="C1750" s="34" t="str">
        <f aca="false">Counts!F1750</f>
        <v>May</v>
      </c>
      <c r="D1750" s="35" t="n">
        <f aca="false">IFERROR(Counts!P1750,"")</f>
        <v>122</v>
      </c>
      <c r="E1750" s="36" t="n">
        <f aca="false">IFERROR(Counts!R1750/Counts!Q1750,"")</f>
        <v>0.207207207207207</v>
      </c>
      <c r="F1750" s="36" t="n">
        <f aca="false">IFERROR((Counts!R1750+Counts!V1750+Counts!W1750)/(Counts!Q1750+Counts!V1750+Counts!W1750+Counts!X1750),"")</f>
        <v>0.278688524590164</v>
      </c>
      <c r="G1750" s="36" t="n">
        <f aca="false">IFERROR((Counts!R1750+Counts!S1750+2*Counts!T1750+3*Counts!U1750)/Counts!Q1750,"")</f>
        <v>0.297297297297297</v>
      </c>
      <c r="H1750" s="35" t="n">
        <f aca="false">IFERROR(Counts!U1750,"")</f>
        <v>3</v>
      </c>
      <c r="I1750" s="36" t="n">
        <f aca="false">IFERROR(Counts!Z1750/Counts!AA1750,"")</f>
        <v>0.262704918032787</v>
      </c>
      <c r="J1750" s="36" t="n">
        <f aca="false">IFERROR(Counts!AB1750/Counts!AA1750,"")</f>
        <v>0.336868852459016</v>
      </c>
      <c r="K1750" s="37" t="n">
        <f aca="false">IFERROR((Counts!AB1750-Counts!Z1750)/Counts!AA1750,"")</f>
        <v>0.0741639344262295</v>
      </c>
      <c r="L1750" s="38" t="n">
        <f aca="false">IFERROR(Counts!Y1750/Counts!P1750,"")</f>
        <v>0.122950819672131</v>
      </c>
      <c r="M1750" s="38" t="n">
        <f aca="false">IFERROR(Counts!V1750/Counts!P1750,"")</f>
        <v>0.0901639344262295</v>
      </c>
      <c r="N1750" s="38" t="n">
        <f aca="false">IFERROR(Counts!AD1750/Counts!AC1750,"")</f>
        <v>0.114583333333333</v>
      </c>
      <c r="O1750" s="38" t="n">
        <f aca="false">IFERROR(Counts!AE1750/Counts!AC1750,"")</f>
        <v>0.427083333333333</v>
      </c>
      <c r="P1750" s="39" t="n">
        <f aca="false">IFERROR(Counts!AG1750/Counts!AF1750,"")</f>
        <v>90.2427083333333</v>
      </c>
      <c r="Q1750" s="38" t="n">
        <f aca="false">IFERROR(Counts!AH1750/Counts!AC1750,"")</f>
        <v>0.3125</v>
      </c>
      <c r="R1750" s="38" t="n">
        <f aca="false">IFERROR(Counts!N1750/Counts!M1750,"")</f>
        <v>0.3625</v>
      </c>
      <c r="S1750" s="38" t="n">
        <f aca="false">IFERROR(Counts!K1750/Counts!J1750,"")</f>
        <v>0.663461538461538</v>
      </c>
      <c r="T1750" s="38" t="n">
        <f aca="false">IFERROR(Counts!I1750/Counts!H1750,"")</f>
        <v>0.111111111111111</v>
      </c>
      <c r="U1750" s="38" t="n">
        <f aca="false">IFERROR(1-Counts!L1750/Counts!K1750,"")</f>
        <v>0.942028985507246</v>
      </c>
      <c r="V1750" s="39" t="n">
        <f aca="false">IFERROR(Counts!AJ1750/Counts!AI1750,"")</f>
        <v>70.2351485148515</v>
      </c>
      <c r="W1750" s="38" t="n">
        <f aca="false">IFERROR(Counts!AK1750/Counts!AI1750,"")</f>
        <v>0.183168316831683</v>
      </c>
      <c r="X1750" s="40" t="n">
        <f aca="false">IFERROR(Counts!O1750,"")</f>
        <v>-5.85</v>
      </c>
      <c r="Y1750" s="36" t="n">
        <f aca="false">IFERROR(INDEX('Season Counts'!$Y$2:$Y$740,$AF1750)/INDEX('Season Counts'!$X$2:$X$740,$AF1750),"")</f>
        <v>0.330092086330935</v>
      </c>
      <c r="Z1750" s="37" t="n">
        <f aca="false">IFERROR(J1750-Y1750,"")</f>
        <v>0.00677676612808115</v>
      </c>
      <c r="AA1750" s="38" t="n">
        <f aca="false">IFERROR(INDEX('Season Counts'!$K$2:$K$740,$AF1750)/INDEX('Season Counts'!$J$2:$J$740,$AF1750),"")</f>
        <v>0.408800567778566</v>
      </c>
      <c r="AB1750" s="41" t="n">
        <f aca="false">IFERROR(R1750-AA1750,"")</f>
        <v>-0.0463005677785664</v>
      </c>
      <c r="AC1750" s="39" t="n">
        <f aca="false">IFERROR(INDEX('Season Counts'!$AG$2:$AG$740,$AF1750)/INDEX('Season Counts'!$AF$2:$AF$740,$AF1750),"")</f>
        <v>69.7980263157895</v>
      </c>
      <c r="AD1750" s="40" t="n">
        <f aca="false">IFERROR(V1750-AC1750,"")</f>
        <v>0.437122199062017</v>
      </c>
      <c r="AE1750" s="4" t="str">
        <f aca="false">IF(D1750&lt;Guide!$C$21,"Low PA",IF(TRIM(IF(ISNUMBER(AD1750),IF(N(AD1750)&lt;=-Guide!$C$24,"▼ Bat Speed  ",IF(N(AD1750)&gt;=Guide!$C$24,"▲ Bat Speed  ","")),"")&amp;IF(N(Z1750)&gt;=Guide!$C$22,"▲ Contact  ","")&amp;IF(N(Z1750)&lt;=-Guide!$C$22,"▼ Contact  ","")&amp;IF(N(AB1750)&gt;=Guide!$C$23,"▲ Chase  ","")&amp;IF(N(AB1750)&lt;=-Guide!$C$23,"▼ Chase  ",""))="","Stable",TRIM(IF(ISNUMBER(AD1750),IF(N(AD1750)&lt;=-Guide!$C$24,"▼ Bat Speed  ",IF(N(AD1750)&gt;=Guide!$C$24,"▲ Bat Speed  ","")),"")&amp;IF(N(Z1750)&gt;=Guide!$C$22,"▲ Contact  ","")&amp;IF(N(Z1750)&lt;=-Guide!$C$22,"▼ Contact  ","")&amp;IF(N(AB1750)&gt;=Guide!$C$23,"▲ Chase  ","")&amp;IF(N(AB1750)&lt;=-Guide!$C$23,"▼ Chase  ",""))))</f>
        <v>▼ Chase</v>
      </c>
      <c r="AF1750" s="35" t="n">
        <f aca="false">MATCH(Counts!A1750,'Season Counts'!$A$2:$A$740,0)</f>
        <v>450</v>
      </c>
    </row>
    <row r="1751" customFormat="false" ht="15" hidden="false" customHeight="false" outlineLevel="0" collapsed="false">
      <c r="A1751" s="34" t="str">
        <f aca="false">Counts!B1751</f>
        <v>NYM</v>
      </c>
      <c r="B1751" s="5" t="str">
        <f aca="false">Counts!C1751</f>
        <v>Bo Bichette</v>
      </c>
      <c r="C1751" s="34" t="str">
        <f aca="false">Counts!F1751</f>
        <v>Jun</v>
      </c>
      <c r="D1751" s="35" t="n">
        <f aca="false">IFERROR(Counts!P1751,"")</f>
        <v>117</v>
      </c>
      <c r="E1751" s="36" t="n">
        <f aca="false">IFERROR(Counts!R1751/Counts!Q1751,"")</f>
        <v>0.321100917431193</v>
      </c>
      <c r="F1751" s="36" t="n">
        <f aca="false">IFERROR((Counts!R1751+Counts!V1751+Counts!W1751)/(Counts!Q1751+Counts!V1751+Counts!W1751+Counts!X1751),"")</f>
        <v>0.341880341880342</v>
      </c>
      <c r="G1751" s="36" t="n">
        <f aca="false">IFERROR((Counts!R1751+Counts!S1751+2*Counts!T1751+3*Counts!U1751)/Counts!Q1751,"")</f>
        <v>0.541284403669725</v>
      </c>
      <c r="H1751" s="35" t="n">
        <f aca="false">IFERROR(Counts!U1751,"")</f>
        <v>5</v>
      </c>
      <c r="I1751" s="36" t="n">
        <f aca="false">IFERROR(Counts!Z1751/Counts!AA1751,"")</f>
        <v>0.376293103448276</v>
      </c>
      <c r="J1751" s="36" t="n">
        <f aca="false">IFERROR(Counts!AB1751/Counts!AA1751,"")</f>
        <v>0.328353448275862</v>
      </c>
      <c r="K1751" s="37" t="n">
        <f aca="false">IFERROR((Counts!AB1751-Counts!Z1751)/Counts!AA1751,"")</f>
        <v>-0.0479396551724138</v>
      </c>
      <c r="L1751" s="38" t="n">
        <f aca="false">IFERROR(Counts!Y1751/Counts!P1751,"")</f>
        <v>0.239316239316239</v>
      </c>
      <c r="M1751" s="38" t="n">
        <f aca="false">IFERROR(Counts!V1751/Counts!P1751,"")</f>
        <v>0.0256410256410256</v>
      </c>
      <c r="N1751" s="38" t="n">
        <f aca="false">IFERROR(Counts!AD1751/Counts!AC1751,"")</f>
        <v>0.0595238095238095</v>
      </c>
      <c r="O1751" s="38" t="n">
        <f aca="false">IFERROR(Counts!AE1751/Counts!AC1751,"")</f>
        <v>0.428571428571429</v>
      </c>
      <c r="P1751" s="39" t="n">
        <f aca="false">IFERROR(Counts!AG1751/Counts!AF1751,"")</f>
        <v>89.9698795180723</v>
      </c>
      <c r="Q1751" s="38" t="n">
        <f aca="false">IFERROR(Counts!AH1751/Counts!AC1751,"")</f>
        <v>0.44047619047619</v>
      </c>
      <c r="R1751" s="38" t="n">
        <f aca="false">IFERROR(Counts!N1751/Counts!M1751,"")</f>
        <v>0.434977578475336</v>
      </c>
      <c r="S1751" s="38" t="n">
        <f aca="false">IFERROR(Counts!K1751/Counts!J1751,"")</f>
        <v>0.704301075268817</v>
      </c>
      <c r="T1751" s="38" t="n">
        <f aca="false">IFERROR(Counts!I1751/Counts!H1751,"")</f>
        <v>0.241228070175439</v>
      </c>
      <c r="U1751" s="38" t="n">
        <f aca="false">IFERROR(1-Counts!L1751/Counts!K1751,"")</f>
        <v>0.900763358778626</v>
      </c>
      <c r="V1751" s="39" t="n">
        <f aca="false">IFERROR(Counts!AJ1751/Counts!AI1751,"")</f>
        <v>70.2990384615385</v>
      </c>
      <c r="W1751" s="38" t="n">
        <f aca="false">IFERROR(Counts!AK1751/Counts!AI1751,"")</f>
        <v>0.168269230769231</v>
      </c>
      <c r="X1751" s="40" t="n">
        <f aca="false">IFERROR(Counts!O1751,"")</f>
        <v>3.239</v>
      </c>
      <c r="Y1751" s="36" t="n">
        <f aca="false">IFERROR(INDEX('Season Counts'!$Y$2:$Y$740,$AF1751)/INDEX('Season Counts'!$X$2:$X$740,$AF1751),"")</f>
        <v>0.330092086330935</v>
      </c>
      <c r="Z1751" s="37" t="n">
        <f aca="false">IFERROR(J1751-Y1751,"")</f>
        <v>-0.00173863805507318</v>
      </c>
      <c r="AA1751" s="38" t="n">
        <f aca="false">IFERROR(INDEX('Season Counts'!$K$2:$K$740,$AF1751)/INDEX('Season Counts'!$J$2:$J$740,$AF1751),"")</f>
        <v>0.408800567778566</v>
      </c>
      <c r="AB1751" s="41" t="n">
        <f aca="false">IFERROR(R1751-AA1751,"")</f>
        <v>0.0261770106967699</v>
      </c>
      <c r="AC1751" s="39" t="n">
        <f aca="false">IFERROR(INDEX('Season Counts'!$AG$2:$AG$740,$AF1751)/INDEX('Season Counts'!$AF$2:$AF$740,$AF1751),"")</f>
        <v>69.7980263157895</v>
      </c>
      <c r="AD1751" s="40" t="n">
        <f aca="false">IFERROR(V1751-AC1751,"")</f>
        <v>0.501012145748987</v>
      </c>
      <c r="AE1751" s="4" t="str">
        <f aca="false">IF(D1751&lt;Guide!$C$21,"Low PA",IF(TRIM(IF(ISNUMBER(AD1751),IF(N(AD1751)&lt;=-Guide!$C$24,"▼ Bat Speed  ",IF(N(AD1751)&gt;=Guide!$C$24,"▲ Bat Speed  ","")),"")&amp;IF(N(Z1751)&gt;=Guide!$C$22,"▲ Contact  ","")&amp;IF(N(Z1751)&lt;=-Guide!$C$22,"▼ Contact  ","")&amp;IF(N(AB1751)&gt;=Guide!$C$23,"▲ Chase  ","")&amp;IF(N(AB1751)&lt;=-Guide!$C$23,"▼ Chase  ",""))="","Stable",TRIM(IF(ISNUMBER(AD1751),IF(N(AD1751)&lt;=-Guide!$C$24,"▼ Bat Speed  ",IF(N(AD1751)&gt;=Guide!$C$24,"▲ Bat Speed  ","")),"")&amp;IF(N(Z1751)&gt;=Guide!$C$22,"▲ Contact  ","")&amp;IF(N(Z1751)&lt;=-Guide!$C$22,"▼ Contact  ","")&amp;IF(N(AB1751)&gt;=Guide!$C$23,"▲ Chase  ","")&amp;IF(N(AB1751)&lt;=-Guide!$C$23,"▼ Chase  ",""))))</f>
        <v>Stable</v>
      </c>
      <c r="AF1751" s="35" t="n">
        <f aca="false">MATCH(Counts!A1751,'Season Counts'!$A$2:$A$740,0)</f>
        <v>450</v>
      </c>
    </row>
    <row r="1752" customFormat="false" ht="15" hidden="false" customHeight="false" outlineLevel="0" collapsed="false">
      <c r="A1752" s="34" t="str">
        <f aca="false">Counts!B1752</f>
        <v>NYM</v>
      </c>
      <c r="B1752" s="5" t="str">
        <f aca="false">Counts!C1752</f>
        <v>Bo Bichette</v>
      </c>
      <c r="C1752" s="34" t="str">
        <f aca="false">Counts!F1752</f>
        <v>Jul</v>
      </c>
      <c r="D1752" s="35" t="n">
        <f aca="false">IFERROR(Counts!P1752,"")</f>
        <v>100</v>
      </c>
      <c r="E1752" s="36" t="n">
        <f aca="false">IFERROR(Counts!R1752/Counts!Q1752,"")</f>
        <v>0.274725274725275</v>
      </c>
      <c r="F1752" s="36" t="n">
        <f aca="false">IFERROR((Counts!R1752+Counts!V1752+Counts!W1752)/(Counts!Q1752+Counts!V1752+Counts!W1752+Counts!X1752),"")</f>
        <v>0.32</v>
      </c>
      <c r="G1752" s="36" t="n">
        <f aca="false">IFERROR((Counts!R1752+Counts!S1752+2*Counts!T1752+3*Counts!U1752)/Counts!Q1752,"")</f>
        <v>0.307692307692308</v>
      </c>
      <c r="H1752" s="35" t="n">
        <f aca="false">IFERROR(Counts!U1752,"")</f>
        <v>0</v>
      </c>
      <c r="I1752" s="36" t="n">
        <f aca="false">IFERROR(Counts!Z1752/Counts!AA1752,"")</f>
        <v>0.2845</v>
      </c>
      <c r="J1752" s="36" t="n">
        <f aca="false">IFERROR(Counts!AB1752/Counts!AA1752,"")</f>
        <v>0.27642</v>
      </c>
      <c r="K1752" s="37" t="n">
        <f aca="false">IFERROR((Counts!AB1752-Counts!Z1752)/Counts!AA1752,"")</f>
        <v>-0.00808</v>
      </c>
      <c r="L1752" s="38" t="n">
        <f aca="false">IFERROR(Counts!Y1752/Counts!P1752,"")</f>
        <v>0.16</v>
      </c>
      <c r="M1752" s="38" t="n">
        <f aca="false">IFERROR(Counts!V1752/Counts!P1752,"")</f>
        <v>0.07</v>
      </c>
      <c r="N1752" s="38" t="n">
        <f aca="false">IFERROR(Counts!AD1752/Counts!AC1752,"")</f>
        <v>0.025974025974026</v>
      </c>
      <c r="O1752" s="38" t="n">
        <f aca="false">IFERROR(Counts!AE1752/Counts!AC1752,"")</f>
        <v>0.246753246753247</v>
      </c>
      <c r="P1752" s="39" t="n">
        <f aca="false">IFERROR(Counts!AG1752/Counts!AF1752,"")</f>
        <v>83.9701298701299</v>
      </c>
      <c r="Q1752" s="38" t="n">
        <f aca="false">IFERROR(Counts!AH1752/Counts!AC1752,"")</f>
        <v>0.324675324675325</v>
      </c>
      <c r="R1752" s="38" t="n">
        <f aca="false">IFERROR(Counts!N1752/Counts!M1752,"")</f>
        <v>0.407960199004975</v>
      </c>
      <c r="S1752" s="38" t="n">
        <f aca="false">IFERROR(Counts!K1752/Counts!J1752,"")</f>
        <v>0.627659574468085</v>
      </c>
      <c r="T1752" s="38" t="n">
        <f aca="false">IFERROR(Counts!I1752/Counts!H1752,"")</f>
        <v>0.145</v>
      </c>
      <c r="U1752" s="38" t="n">
        <f aca="false">IFERROR(1-Counts!L1752/Counts!K1752,"")</f>
        <v>0.923728813559322</v>
      </c>
      <c r="V1752" s="39" t="n">
        <f aca="false">IFERROR(Counts!AJ1752/Counts!AI1752,"")</f>
        <v>69.6301675977654</v>
      </c>
      <c r="W1752" s="38" t="n">
        <f aca="false">IFERROR(Counts!AK1752/Counts!AI1752,"")</f>
        <v>0.122905027932961</v>
      </c>
      <c r="X1752" s="40" t="n">
        <f aca="false">IFERROR(Counts!O1752,"")</f>
        <v>-4.66</v>
      </c>
      <c r="Y1752" s="36" t="n">
        <f aca="false">IFERROR(INDEX('Season Counts'!$Y$2:$Y$740,$AF1752)/INDEX('Season Counts'!$X$2:$X$740,$AF1752),"")</f>
        <v>0.330092086330935</v>
      </c>
      <c r="Z1752" s="37" t="n">
        <f aca="false">IFERROR(J1752-Y1752,"")</f>
        <v>-0.0536720863309352</v>
      </c>
      <c r="AA1752" s="38" t="n">
        <f aca="false">IFERROR(INDEX('Season Counts'!$K$2:$K$740,$AF1752)/INDEX('Season Counts'!$J$2:$J$740,$AF1752),"")</f>
        <v>0.408800567778566</v>
      </c>
      <c r="AB1752" s="41" t="n">
        <f aca="false">IFERROR(R1752-AA1752,"")</f>
        <v>-0.000840368773591282</v>
      </c>
      <c r="AC1752" s="39" t="n">
        <f aca="false">IFERROR(INDEX('Season Counts'!$AG$2:$AG$740,$AF1752)/INDEX('Season Counts'!$AF$2:$AF$740,$AF1752),"")</f>
        <v>69.7980263157895</v>
      </c>
      <c r="AD1752" s="40" t="n">
        <f aca="false">IFERROR(V1752-AC1752,"")</f>
        <v>-0.167858718024107</v>
      </c>
      <c r="AE1752" s="4" t="str">
        <f aca="false">IF(D1752&lt;Guide!$C$21,"Low PA",IF(TRIM(IF(ISNUMBER(AD1752),IF(N(AD1752)&lt;=-Guide!$C$24,"▼ Bat Speed  ",IF(N(AD1752)&gt;=Guide!$C$24,"▲ Bat Speed  ","")),"")&amp;IF(N(Z1752)&gt;=Guide!$C$22,"▲ Contact  ","")&amp;IF(N(Z1752)&lt;=-Guide!$C$22,"▼ Contact  ","")&amp;IF(N(AB1752)&gt;=Guide!$C$23,"▲ Chase  ","")&amp;IF(N(AB1752)&lt;=-Guide!$C$23,"▼ Chase  ",""))="","Stable",TRIM(IF(ISNUMBER(AD1752),IF(N(AD1752)&lt;=-Guide!$C$24,"▼ Bat Speed  ",IF(N(AD1752)&gt;=Guide!$C$24,"▲ Bat Speed  ","")),"")&amp;IF(N(Z1752)&gt;=Guide!$C$22,"▲ Contact  ","")&amp;IF(N(Z1752)&lt;=-Guide!$C$22,"▼ Contact  ","")&amp;IF(N(AB1752)&gt;=Guide!$C$23,"▲ Chase  ","")&amp;IF(N(AB1752)&lt;=-Guide!$C$23,"▼ Chase  ",""))))</f>
        <v>▼ Contact</v>
      </c>
      <c r="AF1752" s="35" t="n">
        <f aca="false">MATCH(Counts!A1752,'Season Counts'!$A$2:$A$740,0)</f>
        <v>450</v>
      </c>
    </row>
    <row r="1753" customFormat="false" ht="15" hidden="false" customHeight="false" outlineLevel="0" collapsed="false">
      <c r="A1753" s="34" t="str">
        <f aca="false">Counts!B1753</f>
        <v>NYM</v>
      </c>
      <c r="B1753" s="5" t="str">
        <f aca="false">Counts!C1753</f>
        <v>Bo Bichette</v>
      </c>
      <c r="C1753" s="34" t="str">
        <f aca="false">Counts!F1753</f>
        <v>Aug</v>
      </c>
      <c r="D1753" s="35" t="n">
        <f aca="false">IFERROR(Counts!P1753,"")</f>
        <v>109</v>
      </c>
      <c r="E1753" s="36" t="n">
        <f aca="false">IFERROR(Counts!R1753/Counts!Q1753,"")</f>
        <v>0.29</v>
      </c>
      <c r="F1753" s="36" t="n">
        <f aca="false">IFERROR((Counts!R1753+Counts!V1753+Counts!W1753)/(Counts!Q1753+Counts!V1753+Counts!W1753+Counts!X1753),"")</f>
        <v>0.348623853211009</v>
      </c>
      <c r="G1753" s="36" t="n">
        <f aca="false">IFERROR((Counts!R1753+Counts!S1753+2*Counts!T1753+3*Counts!U1753)/Counts!Q1753,"")</f>
        <v>0.5</v>
      </c>
      <c r="H1753" s="35" t="n">
        <f aca="false">IFERROR(Counts!U1753,"")</f>
        <v>4</v>
      </c>
      <c r="I1753" s="36" t="n">
        <f aca="false">IFERROR(Counts!Z1753/Counts!AA1753,"")</f>
        <v>0.372935779816514</v>
      </c>
      <c r="J1753" s="36" t="n">
        <f aca="false">IFERROR(Counts!AB1753/Counts!AA1753,"")</f>
        <v>0.331495412844037</v>
      </c>
      <c r="K1753" s="37" t="n">
        <f aca="false">IFERROR((Counts!AB1753-Counts!Z1753)/Counts!AA1753,"")</f>
        <v>-0.041440366972477</v>
      </c>
      <c r="L1753" s="38" t="n">
        <f aca="false">IFERROR(Counts!Y1753/Counts!P1753,"")</f>
        <v>0.18348623853211</v>
      </c>
      <c r="M1753" s="38" t="n">
        <f aca="false">IFERROR(Counts!V1753/Counts!P1753,"")</f>
        <v>0.0825688073394496</v>
      </c>
      <c r="N1753" s="38" t="n">
        <f aca="false">IFERROR(Counts!AD1753/Counts!AC1753,"")</f>
        <v>0.0625</v>
      </c>
      <c r="O1753" s="38" t="n">
        <f aca="false">IFERROR(Counts!AE1753/Counts!AC1753,"")</f>
        <v>0.4625</v>
      </c>
      <c r="P1753" s="39" t="n">
        <f aca="false">IFERROR(Counts!AG1753/Counts!AF1753,"")</f>
        <v>91.3925</v>
      </c>
      <c r="Q1753" s="38" t="n">
        <f aca="false">IFERROR(Counts!AH1753/Counts!AC1753,"")</f>
        <v>0.4625</v>
      </c>
      <c r="R1753" s="38" t="n">
        <f aca="false">IFERROR(Counts!N1753/Counts!M1753,"")</f>
        <v>0.44047619047619</v>
      </c>
      <c r="S1753" s="38" t="n">
        <f aca="false">IFERROR(Counts!K1753/Counts!J1753,"")</f>
        <v>0.682539682539683</v>
      </c>
      <c r="T1753" s="38" t="n">
        <f aca="false">IFERROR(Counts!I1753/Counts!H1753,"")</f>
        <v>0.179166666666667</v>
      </c>
      <c r="U1753" s="38" t="n">
        <f aca="false">IFERROR(1-Counts!L1753/Counts!K1753,"")</f>
        <v>0.922480620155039</v>
      </c>
      <c r="V1753" s="39" t="n">
        <f aca="false">IFERROR(Counts!AJ1753/Counts!AI1753,"")</f>
        <v>69.5836448598131</v>
      </c>
      <c r="W1753" s="38" t="n">
        <f aca="false">IFERROR(Counts!AK1753/Counts!AI1753,"")</f>
        <v>0.149532710280374</v>
      </c>
      <c r="X1753" s="40" t="n">
        <f aca="false">IFERROR(Counts!O1753,"")</f>
        <v>5.288</v>
      </c>
      <c r="Y1753" s="36" t="n">
        <f aca="false">IFERROR(INDEX('Season Counts'!$Y$2:$Y$740,$AF1753)/INDEX('Season Counts'!$X$2:$X$740,$AF1753),"")</f>
        <v>0.330092086330935</v>
      </c>
      <c r="Z1753" s="37" t="n">
        <f aca="false">IFERROR(J1753-Y1753,"")</f>
        <v>0.00140332651310149</v>
      </c>
      <c r="AA1753" s="38" t="n">
        <f aca="false">IFERROR(INDEX('Season Counts'!$K$2:$K$740,$AF1753)/INDEX('Season Counts'!$J$2:$J$740,$AF1753),"")</f>
        <v>0.408800567778566</v>
      </c>
      <c r="AB1753" s="41" t="n">
        <f aca="false">IFERROR(R1753-AA1753,"")</f>
        <v>0.0316756226976241</v>
      </c>
      <c r="AC1753" s="39" t="n">
        <f aca="false">IFERROR(INDEX('Season Counts'!$AG$2:$AG$740,$AF1753)/INDEX('Season Counts'!$AF$2:$AF$740,$AF1753),"")</f>
        <v>69.7980263157895</v>
      </c>
      <c r="AD1753" s="40" t="n">
        <f aca="false">IFERROR(V1753-AC1753,"")</f>
        <v>-0.214381455976394</v>
      </c>
      <c r="AE1753" s="4" t="str">
        <f aca="false">IF(D1753&lt;Guide!$C$21,"Low PA",IF(TRIM(IF(ISNUMBER(AD1753),IF(N(AD1753)&lt;=-Guide!$C$24,"▼ Bat Speed  ",IF(N(AD1753)&gt;=Guide!$C$24,"▲ Bat Speed  ","")),"")&amp;IF(N(Z1753)&gt;=Guide!$C$22,"▲ Contact  ","")&amp;IF(N(Z1753)&lt;=-Guide!$C$22,"▼ Contact  ","")&amp;IF(N(AB1753)&gt;=Guide!$C$23,"▲ Chase  ","")&amp;IF(N(AB1753)&lt;=-Guide!$C$23,"▼ Chase  ",""))="","Stable",TRIM(IF(ISNUMBER(AD1753),IF(N(AD1753)&lt;=-Guide!$C$24,"▼ Bat Speed  ",IF(N(AD1753)&gt;=Guide!$C$24,"▲ Bat Speed  ","")),"")&amp;IF(N(Z1753)&gt;=Guide!$C$22,"▲ Contact  ","")&amp;IF(N(Z1753)&lt;=-Guide!$C$22,"▼ Contact  ","")&amp;IF(N(AB1753)&gt;=Guide!$C$23,"▲ Chase  ","")&amp;IF(N(AB1753)&lt;=-Guide!$C$23,"▼ Chase  ",""))))</f>
        <v>Stable</v>
      </c>
      <c r="AF1753" s="35" t="n">
        <f aca="false">MATCH(Counts!A1753,'Season Counts'!$A$2:$A$740,0)</f>
        <v>450</v>
      </c>
    </row>
    <row r="1754" customFormat="false" ht="15" hidden="false" customHeight="false" outlineLevel="0" collapsed="false">
      <c r="A1754" s="34" t="str">
        <f aca="false">Counts!B1754</f>
        <v>NYM</v>
      </c>
      <c r="B1754" s="5" t="str">
        <f aca="false">Counts!C1754</f>
        <v>Bo Bichette</v>
      </c>
      <c r="C1754" s="34" t="str">
        <f aca="false">Counts!F1754</f>
        <v>Sep</v>
      </c>
      <c r="D1754" s="35" t="n">
        <f aca="false">IFERROR(Counts!P1754,"")</f>
        <v>112</v>
      </c>
      <c r="E1754" s="36" t="n">
        <f aca="false">IFERROR(Counts!R1754/Counts!Q1754,"")</f>
        <v>0.247524752475248</v>
      </c>
      <c r="F1754" s="36" t="n">
        <f aca="false">IFERROR((Counts!R1754+Counts!V1754+Counts!W1754)/(Counts!Q1754+Counts!V1754+Counts!W1754+Counts!X1754),"")</f>
        <v>0.321428571428571</v>
      </c>
      <c r="G1754" s="36" t="n">
        <f aca="false">IFERROR((Counts!R1754+Counts!S1754+2*Counts!T1754+3*Counts!U1754)/Counts!Q1754,"")</f>
        <v>0.386138613861386</v>
      </c>
      <c r="H1754" s="35" t="n">
        <f aca="false">IFERROR(Counts!U1754,"")</f>
        <v>4</v>
      </c>
      <c r="I1754" s="36" t="n">
        <f aca="false">IFERROR(Counts!Z1754/Counts!AA1754,"")</f>
        <v>0.315178571428571</v>
      </c>
      <c r="J1754" s="36" t="n">
        <f aca="false">IFERROR(Counts!AB1754/Counts!AA1754,"")</f>
        <v>0.372919642857143</v>
      </c>
      <c r="K1754" s="37" t="n">
        <f aca="false">IFERROR((Counts!AB1754-Counts!Z1754)/Counts!AA1754,"")</f>
        <v>0.0577410714285715</v>
      </c>
      <c r="L1754" s="38" t="n">
        <f aca="false">IFERROR(Counts!Y1754/Counts!P1754,"")</f>
        <v>0.1875</v>
      </c>
      <c r="M1754" s="38" t="n">
        <f aca="false">IFERROR(Counts!V1754/Counts!P1754,"")</f>
        <v>0.0982142857142857</v>
      </c>
      <c r="N1754" s="38" t="n">
        <f aca="false">IFERROR(Counts!AD1754/Counts!AC1754,"")</f>
        <v>0.075</v>
      </c>
      <c r="O1754" s="38" t="n">
        <f aca="false">IFERROR(Counts!AE1754/Counts!AC1754,"")</f>
        <v>0.425</v>
      </c>
      <c r="P1754" s="39" t="n">
        <f aca="false">IFERROR(Counts!AG1754/Counts!AF1754,"")</f>
        <v>88.57875</v>
      </c>
      <c r="Q1754" s="38" t="n">
        <f aca="false">IFERROR(Counts!AH1754/Counts!AC1754,"")</f>
        <v>0.4625</v>
      </c>
      <c r="R1754" s="38" t="n">
        <f aca="false">IFERROR(Counts!N1754/Counts!M1754,"")</f>
        <v>0.392857142857143</v>
      </c>
      <c r="S1754" s="38" t="n">
        <f aca="false">IFERROR(Counts!K1754/Counts!J1754,"")</f>
        <v>0.66497461928934</v>
      </c>
      <c r="T1754" s="38" t="n">
        <f aca="false">IFERROR(Counts!I1754/Counts!H1754,"")</f>
        <v>0.178082191780822</v>
      </c>
      <c r="U1754" s="38" t="n">
        <f aca="false">IFERROR(1-Counts!L1754/Counts!K1754,"")</f>
        <v>0.862595419847328</v>
      </c>
      <c r="V1754" s="39" t="n">
        <f aca="false">IFERROR(Counts!AJ1754/Counts!AI1754,"")</f>
        <v>69.1463157894737</v>
      </c>
      <c r="W1754" s="38" t="n">
        <f aca="false">IFERROR(Counts!AK1754/Counts!AI1754,"")</f>
        <v>0.121052631578947</v>
      </c>
      <c r="X1754" s="40" t="n">
        <f aca="false">IFERROR(Counts!O1754,"")</f>
        <v>0.349</v>
      </c>
      <c r="Y1754" s="36" t="n">
        <f aca="false">IFERROR(INDEX('Season Counts'!$Y$2:$Y$740,$AF1754)/INDEX('Season Counts'!$X$2:$X$740,$AF1754),"")</f>
        <v>0.330092086330935</v>
      </c>
      <c r="Z1754" s="37" t="n">
        <f aca="false">IFERROR(J1754-Y1754,"")</f>
        <v>0.0428275565262077</v>
      </c>
      <c r="AA1754" s="38" t="n">
        <f aca="false">IFERROR(INDEX('Season Counts'!$K$2:$K$740,$AF1754)/INDEX('Season Counts'!$J$2:$J$740,$AF1754),"")</f>
        <v>0.408800567778566</v>
      </c>
      <c r="AB1754" s="41" t="n">
        <f aca="false">IFERROR(R1754-AA1754,"")</f>
        <v>-0.0159434249214235</v>
      </c>
      <c r="AC1754" s="39" t="n">
        <f aca="false">IFERROR(INDEX('Season Counts'!$AG$2:$AG$740,$AF1754)/INDEX('Season Counts'!$AF$2:$AF$740,$AF1754),"")</f>
        <v>69.7980263157895</v>
      </c>
      <c r="AD1754" s="40" t="n">
        <f aca="false">IFERROR(V1754-AC1754,"")</f>
        <v>-0.651710526315796</v>
      </c>
      <c r="AE1754" s="4" t="str">
        <f aca="false">IF(D1754&lt;Guide!$C$21,"Low PA",IF(TRIM(IF(ISNUMBER(AD1754),IF(N(AD1754)&lt;=-Guide!$C$24,"▼ Bat Speed  ",IF(N(AD1754)&gt;=Guide!$C$24,"▲ Bat Speed  ","")),"")&amp;IF(N(Z1754)&gt;=Guide!$C$22,"▲ Contact  ","")&amp;IF(N(Z1754)&lt;=-Guide!$C$22,"▼ Contact  ","")&amp;IF(N(AB1754)&gt;=Guide!$C$23,"▲ Chase  ","")&amp;IF(N(AB1754)&lt;=-Guide!$C$23,"▼ Chase  ",""))="","Stable",TRIM(IF(ISNUMBER(AD1754),IF(N(AD1754)&lt;=-Guide!$C$24,"▼ Bat Speed  ",IF(N(AD1754)&gt;=Guide!$C$24,"▲ Bat Speed  ","")),"")&amp;IF(N(Z1754)&gt;=Guide!$C$22,"▲ Contact  ","")&amp;IF(N(Z1754)&lt;=-Guide!$C$22,"▼ Contact  ","")&amp;IF(N(AB1754)&gt;=Guide!$C$23,"▲ Chase  ","")&amp;IF(N(AB1754)&lt;=-Guide!$C$23,"▼ Chase  ",""))))</f>
        <v>▲ Contact</v>
      </c>
      <c r="AF1754" s="35" t="n">
        <f aca="false">MATCH(Counts!A1754,'Season Counts'!$A$2:$A$740,0)</f>
        <v>450</v>
      </c>
    </row>
    <row r="1755" customFormat="false" ht="15" hidden="false" customHeight="false" outlineLevel="0" collapsed="false">
      <c r="A1755" s="34" t="str">
        <f aca="false">Counts!B1755</f>
        <v>NYM</v>
      </c>
      <c r="B1755" s="5" t="str">
        <f aca="false">Counts!C1755</f>
        <v>Carson Benge</v>
      </c>
      <c r="C1755" s="34" t="str">
        <f aca="false">Counts!F1755</f>
        <v>Mar-Apr</v>
      </c>
      <c r="D1755" s="35" t="n">
        <f aca="false">IFERROR(Counts!P1755,"")</f>
        <v>97</v>
      </c>
      <c r="E1755" s="36" t="n">
        <f aca="false">IFERROR(Counts!R1755/Counts!Q1755,"")</f>
        <v>0.188888888888889</v>
      </c>
      <c r="F1755" s="36" t="n">
        <f aca="false">IFERROR((Counts!R1755+Counts!V1755+Counts!W1755)/(Counts!Q1755+Counts!V1755+Counts!W1755+Counts!X1755),"")</f>
        <v>0.247422680412371</v>
      </c>
      <c r="G1755" s="36" t="n">
        <f aca="false">IFERROR((Counts!R1755+Counts!S1755+2*Counts!T1755+3*Counts!U1755)/Counts!Q1755,"")</f>
        <v>0.277777777777778</v>
      </c>
      <c r="H1755" s="35" t="n">
        <f aca="false">IFERROR(Counts!U1755,"")</f>
        <v>2</v>
      </c>
      <c r="I1755" s="36" t="n">
        <f aca="false">IFERROR(Counts!Z1755/Counts!AA1755,"")</f>
        <v>0.238144329896907</v>
      </c>
      <c r="J1755" s="36" t="n">
        <f aca="false">IFERROR(Counts!AB1755/Counts!AA1755,"")</f>
        <v>0.28639175257732</v>
      </c>
      <c r="K1755" s="37" t="n">
        <f aca="false">IFERROR((Counts!AB1755-Counts!Z1755)/Counts!AA1755,"")</f>
        <v>0.0482474226804124</v>
      </c>
      <c r="L1755" s="38" t="n">
        <f aca="false">IFERROR(Counts!Y1755/Counts!P1755,"")</f>
        <v>0.237113402061856</v>
      </c>
      <c r="M1755" s="38" t="n">
        <f aca="false">IFERROR(Counts!V1755/Counts!P1755,"")</f>
        <v>0.0721649484536082</v>
      </c>
      <c r="N1755" s="38" t="n">
        <f aca="false">IFERROR(Counts!AD1755/Counts!AC1755,"")</f>
        <v>0.0447761194029851</v>
      </c>
      <c r="O1755" s="38" t="n">
        <f aca="false">IFERROR(Counts!AE1755/Counts!AC1755,"")</f>
        <v>0.417910447761194</v>
      </c>
      <c r="P1755" s="39" t="n">
        <f aca="false">IFERROR(Counts!AG1755/Counts!AF1755,"")</f>
        <v>91.0686567164179</v>
      </c>
      <c r="Q1755" s="38" t="n">
        <f aca="false">IFERROR(Counts!AH1755/Counts!AC1755,"")</f>
        <v>0.402985074626866</v>
      </c>
      <c r="R1755" s="38" t="n">
        <f aca="false">IFERROR(Counts!N1755/Counts!M1755,"")</f>
        <v>0.261780104712042</v>
      </c>
      <c r="S1755" s="38" t="n">
        <f aca="false">IFERROR(Counts!K1755/Counts!J1755,"")</f>
        <v>0.678217821782178</v>
      </c>
      <c r="T1755" s="38" t="n">
        <f aca="false">IFERROR(Counts!I1755/Counts!H1755,"")</f>
        <v>0.197860962566845</v>
      </c>
      <c r="U1755" s="38" t="n">
        <f aca="false">IFERROR(1-Counts!L1755/Counts!K1755,"")</f>
        <v>0.861313868613139</v>
      </c>
      <c r="V1755" s="39" t="n">
        <f aca="false">IFERROR(Counts!AJ1755/Counts!AI1755,"")</f>
        <v>71.294578313253</v>
      </c>
      <c r="W1755" s="38" t="n">
        <f aca="false">IFERROR(Counts!AK1755/Counts!AI1755,"")</f>
        <v>0.192771084337349</v>
      </c>
      <c r="X1755" s="40" t="n">
        <f aca="false">IFERROR(Counts!O1755,"")</f>
        <v>-6.554</v>
      </c>
      <c r="Y1755" s="36" t="n">
        <f aca="false">IFERROR(INDEX('Season Counts'!$Y$2:$Y$740,$AF1755)/INDEX('Season Counts'!$X$2:$X$740,$AF1755),"")</f>
        <v>0.341408320493066</v>
      </c>
      <c r="Z1755" s="37" t="n">
        <f aca="false">IFERROR(J1755-Y1755,"")</f>
        <v>-0.0550165679157467</v>
      </c>
      <c r="AA1755" s="38" t="n">
        <f aca="false">IFERROR(INDEX('Season Counts'!$K$2:$K$740,$AF1755)/INDEX('Season Counts'!$J$2:$J$740,$AF1755),"")</f>
        <v>0.280297397769517</v>
      </c>
      <c r="AB1755" s="41" t="n">
        <f aca="false">IFERROR(R1755-AA1755,"")</f>
        <v>-0.0185172930574749</v>
      </c>
      <c r="AC1755" s="39" t="n">
        <f aca="false">IFERROR(INDEX('Season Counts'!$AG$2:$AG$740,$AF1755)/INDEX('Season Counts'!$AF$2:$AF$740,$AF1755),"")</f>
        <v>70.9881371640408</v>
      </c>
      <c r="AD1755" s="40" t="n">
        <f aca="false">IFERROR(V1755-AC1755,"")</f>
        <v>0.306441149212233</v>
      </c>
      <c r="AE1755" s="4" t="str">
        <f aca="false">IF(D1755&lt;Guide!$C$21,"Low PA",IF(TRIM(IF(ISNUMBER(AD1755),IF(N(AD1755)&lt;=-Guide!$C$24,"▼ Bat Speed  ",IF(N(AD1755)&gt;=Guide!$C$24,"▲ Bat Speed  ","")),"")&amp;IF(N(Z1755)&gt;=Guide!$C$22,"▲ Contact  ","")&amp;IF(N(Z1755)&lt;=-Guide!$C$22,"▼ Contact  ","")&amp;IF(N(AB1755)&gt;=Guide!$C$23,"▲ Chase  ","")&amp;IF(N(AB1755)&lt;=-Guide!$C$23,"▼ Chase  ",""))="","Stable",TRIM(IF(ISNUMBER(AD1755),IF(N(AD1755)&lt;=-Guide!$C$24,"▼ Bat Speed  ",IF(N(AD1755)&gt;=Guide!$C$24,"▲ Bat Speed  ","")),"")&amp;IF(N(Z1755)&gt;=Guide!$C$22,"▲ Contact  ","")&amp;IF(N(Z1755)&lt;=-Guide!$C$22,"▼ Contact  ","")&amp;IF(N(AB1755)&gt;=Guide!$C$23,"▲ Chase  ","")&amp;IF(N(AB1755)&lt;=-Guide!$C$23,"▼ Chase  ",""))))</f>
        <v>▼ Contact</v>
      </c>
      <c r="AF1755" s="35" t="n">
        <f aca="false">MATCH(Counts!A1755,'Season Counts'!$A$2:$A$740,0)</f>
        <v>451</v>
      </c>
    </row>
    <row r="1756" customFormat="false" ht="15" hidden="false" customHeight="false" outlineLevel="0" collapsed="false">
      <c r="A1756" s="34" t="str">
        <f aca="false">Counts!B1756</f>
        <v>NYM</v>
      </c>
      <c r="B1756" s="5" t="str">
        <f aca="false">Counts!C1756</f>
        <v>Carson Benge</v>
      </c>
      <c r="C1756" s="34" t="str">
        <f aca="false">Counts!F1756</f>
        <v>May</v>
      </c>
      <c r="D1756" s="35" t="n">
        <f aca="false">IFERROR(Counts!P1756,"")</f>
        <v>120</v>
      </c>
      <c r="E1756" s="36" t="n">
        <f aca="false">IFERROR(Counts!R1756/Counts!Q1756,"")</f>
        <v>0.305555555555556</v>
      </c>
      <c r="F1756" s="36" t="n">
        <f aca="false">IFERROR((Counts!R1756+Counts!V1756+Counts!W1756)/(Counts!Q1756+Counts!V1756+Counts!W1756+Counts!X1756),"")</f>
        <v>0.375</v>
      </c>
      <c r="G1756" s="36" t="n">
        <f aca="false">IFERROR((Counts!R1756+Counts!S1756+2*Counts!T1756+3*Counts!U1756)/Counts!Q1756,"")</f>
        <v>0.425925925925926</v>
      </c>
      <c r="H1756" s="35" t="n">
        <f aca="false">IFERROR(Counts!U1756,"")</f>
        <v>2</v>
      </c>
      <c r="I1756" s="36" t="n">
        <f aca="false">IFERROR(Counts!Z1756/Counts!AA1756,"")</f>
        <v>0.35625</v>
      </c>
      <c r="J1756" s="36" t="n">
        <f aca="false">IFERROR(Counts!AB1756/Counts!AA1756,"")</f>
        <v>0.380483333333333</v>
      </c>
      <c r="K1756" s="37" t="n">
        <f aca="false">IFERROR((Counts!AB1756-Counts!Z1756)/Counts!AA1756,"")</f>
        <v>0.0242333333333333</v>
      </c>
      <c r="L1756" s="38" t="n">
        <f aca="false">IFERROR(Counts!Y1756/Counts!P1756,"")</f>
        <v>0.191666666666667</v>
      </c>
      <c r="M1756" s="38" t="n">
        <f aca="false">IFERROR(Counts!V1756/Counts!P1756,"")</f>
        <v>0.075</v>
      </c>
      <c r="N1756" s="38" t="n">
        <f aca="false">IFERROR(Counts!AD1756/Counts!AC1756,"")</f>
        <v>0.117647058823529</v>
      </c>
      <c r="O1756" s="38" t="n">
        <f aca="false">IFERROR(Counts!AE1756/Counts!AC1756,"")</f>
        <v>0.470588235294118</v>
      </c>
      <c r="P1756" s="39" t="n">
        <f aca="false">IFERROR(Counts!AG1756/Counts!AF1756,"")</f>
        <v>89.4364705882353</v>
      </c>
      <c r="Q1756" s="38" t="n">
        <f aca="false">IFERROR(Counts!AH1756/Counts!AC1756,"")</f>
        <v>0.470588235294118</v>
      </c>
      <c r="R1756" s="38" t="n">
        <f aca="false">IFERROR(Counts!N1756/Counts!M1756,"")</f>
        <v>0.283582089552239</v>
      </c>
      <c r="S1756" s="38" t="n">
        <f aca="false">IFERROR(Counts!K1756/Counts!J1756,"")</f>
        <v>0.586776859504132</v>
      </c>
      <c r="T1756" s="38" t="n">
        <f aca="false">IFERROR(Counts!I1756/Counts!H1756,"")</f>
        <v>0.192660550458716</v>
      </c>
      <c r="U1756" s="38" t="n">
        <f aca="false">IFERROR(1-Counts!L1756/Counts!K1756,"")</f>
        <v>0.908450704225352</v>
      </c>
      <c r="V1756" s="39" t="n">
        <f aca="false">IFERROR(Counts!AJ1756/Counts!AI1756,"")</f>
        <v>70.6371727748691</v>
      </c>
      <c r="W1756" s="38" t="n">
        <f aca="false">IFERROR(Counts!AK1756/Counts!AI1756,"")</f>
        <v>0.178010471204188</v>
      </c>
      <c r="X1756" s="40" t="n">
        <f aca="false">IFERROR(Counts!O1756,"")</f>
        <v>4.18</v>
      </c>
      <c r="Y1756" s="36" t="n">
        <f aca="false">IFERROR(INDEX('Season Counts'!$Y$2:$Y$740,$AF1756)/INDEX('Season Counts'!$X$2:$X$740,$AF1756),"")</f>
        <v>0.341408320493066</v>
      </c>
      <c r="Z1756" s="37" t="n">
        <f aca="false">IFERROR(J1756-Y1756,"")</f>
        <v>0.039075012840267</v>
      </c>
      <c r="AA1756" s="38" t="n">
        <f aca="false">IFERROR(INDEX('Season Counts'!$K$2:$K$740,$AF1756)/INDEX('Season Counts'!$J$2:$J$740,$AF1756),"")</f>
        <v>0.280297397769517</v>
      </c>
      <c r="AB1756" s="41" t="n">
        <f aca="false">IFERROR(R1756-AA1756,"")</f>
        <v>0.00328469178272206</v>
      </c>
      <c r="AC1756" s="39" t="n">
        <f aca="false">IFERROR(INDEX('Season Counts'!$AG$2:$AG$740,$AF1756)/INDEX('Season Counts'!$AF$2:$AF$740,$AF1756),"")</f>
        <v>70.9881371640408</v>
      </c>
      <c r="AD1756" s="40" t="n">
        <f aca="false">IFERROR(V1756-AC1756,"")</f>
        <v>-0.350964389171665</v>
      </c>
      <c r="AE1756" s="4" t="str">
        <f aca="false">IF(D1756&lt;Guide!$C$21,"Low PA",IF(TRIM(IF(ISNUMBER(AD1756),IF(N(AD1756)&lt;=-Guide!$C$24,"▼ Bat Speed  ",IF(N(AD1756)&gt;=Guide!$C$24,"▲ Bat Speed  ","")),"")&amp;IF(N(Z1756)&gt;=Guide!$C$22,"▲ Contact  ","")&amp;IF(N(Z1756)&lt;=-Guide!$C$22,"▼ Contact  ","")&amp;IF(N(AB1756)&gt;=Guide!$C$23,"▲ Chase  ","")&amp;IF(N(AB1756)&lt;=-Guide!$C$23,"▼ Chase  ",""))="","Stable",TRIM(IF(ISNUMBER(AD1756),IF(N(AD1756)&lt;=-Guide!$C$24,"▼ Bat Speed  ",IF(N(AD1756)&gt;=Guide!$C$24,"▲ Bat Speed  ","")),"")&amp;IF(N(Z1756)&gt;=Guide!$C$22,"▲ Contact  ","")&amp;IF(N(Z1756)&lt;=-Guide!$C$22,"▼ Contact  ","")&amp;IF(N(AB1756)&gt;=Guide!$C$23,"▲ Chase  ","")&amp;IF(N(AB1756)&lt;=-Guide!$C$23,"▼ Chase  ",""))))</f>
        <v>Stable</v>
      </c>
      <c r="AF1756" s="35" t="n">
        <f aca="false">MATCH(Counts!A1756,'Season Counts'!$A$2:$A$740,0)</f>
        <v>451</v>
      </c>
    </row>
    <row r="1757" customFormat="false" ht="15" hidden="false" customHeight="false" outlineLevel="0" collapsed="false">
      <c r="A1757" s="34" t="str">
        <f aca="false">Counts!B1757</f>
        <v>NYM</v>
      </c>
      <c r="B1757" s="5" t="str">
        <f aca="false">Counts!C1757</f>
        <v>Carson Benge</v>
      </c>
      <c r="C1757" s="34" t="str">
        <f aca="false">Counts!F1757</f>
        <v>Jun</v>
      </c>
      <c r="D1757" s="35" t="n">
        <f aca="false">IFERROR(Counts!P1757,"")</f>
        <v>122</v>
      </c>
      <c r="E1757" s="36" t="n">
        <f aca="false">IFERROR(Counts!R1757/Counts!Q1757,"")</f>
        <v>0.263157894736842</v>
      </c>
      <c r="F1757" s="36" t="n">
        <f aca="false">IFERROR((Counts!R1757+Counts!V1757+Counts!W1757)/(Counts!Q1757+Counts!V1757+Counts!W1757+Counts!X1757),"")</f>
        <v>0.311475409836066</v>
      </c>
      <c r="G1757" s="36" t="n">
        <f aca="false">IFERROR((Counts!R1757+Counts!S1757+2*Counts!T1757+3*Counts!U1757)/Counts!Q1757,"")</f>
        <v>0.43859649122807</v>
      </c>
      <c r="H1757" s="35" t="n">
        <f aca="false">IFERROR(Counts!U1757,"")</f>
        <v>5</v>
      </c>
      <c r="I1757" s="36" t="n">
        <f aca="false">IFERROR(Counts!Z1757/Counts!AA1757,"")</f>
        <v>0.332083333333333</v>
      </c>
      <c r="J1757" s="36" t="n">
        <f aca="false">IFERROR(Counts!AB1757/Counts!AA1757,"")</f>
        <v>0.350241666666667</v>
      </c>
      <c r="K1757" s="37" t="n">
        <f aca="false">IFERROR((Counts!AB1757-Counts!Z1757)/Counts!AA1757,"")</f>
        <v>0.0181583333333334</v>
      </c>
      <c r="L1757" s="38" t="n">
        <f aca="false">IFERROR(Counts!Y1757/Counts!P1757,"")</f>
        <v>0.237704918032787</v>
      </c>
      <c r="M1757" s="38" t="n">
        <f aca="false">IFERROR(Counts!V1757/Counts!P1757,"")</f>
        <v>0.0573770491803279</v>
      </c>
      <c r="N1757" s="38" t="n">
        <f aca="false">IFERROR(Counts!AD1757/Counts!AC1757,"")</f>
        <v>0.0705882352941177</v>
      </c>
      <c r="O1757" s="38" t="n">
        <f aca="false">IFERROR(Counts!AE1757/Counts!AC1757,"")</f>
        <v>0.364705882352941</v>
      </c>
      <c r="P1757" s="39" t="n">
        <f aca="false">IFERROR(Counts!AG1757/Counts!AF1757,"")</f>
        <v>88.544578313253</v>
      </c>
      <c r="Q1757" s="38" t="n">
        <f aca="false">IFERROR(Counts!AH1757/Counts!AC1757,"")</f>
        <v>0.435294117647059</v>
      </c>
      <c r="R1757" s="38" t="n">
        <f aca="false">IFERROR(Counts!N1757/Counts!M1757,"")</f>
        <v>0.255411255411255</v>
      </c>
      <c r="S1757" s="38" t="n">
        <f aca="false">IFERROR(Counts!K1757/Counts!J1757,"")</f>
        <v>0.637795275590551</v>
      </c>
      <c r="T1757" s="38" t="n">
        <f aca="false">IFERROR(Counts!I1757/Counts!H1757,"")</f>
        <v>0.208144796380091</v>
      </c>
      <c r="U1757" s="38" t="n">
        <f aca="false">IFERROR(1-Counts!L1757/Counts!K1757,"")</f>
        <v>0.864197530864198</v>
      </c>
      <c r="V1757" s="39" t="n">
        <f aca="false">IFERROR(Counts!AJ1757/Counts!AI1757,"")</f>
        <v>71.1434343434343</v>
      </c>
      <c r="W1757" s="38" t="n">
        <f aca="false">IFERROR(Counts!AK1757/Counts!AI1757,"")</f>
        <v>0.181818181818182</v>
      </c>
      <c r="X1757" s="40" t="n">
        <f aca="false">IFERROR(Counts!O1757,"")</f>
        <v>2.613</v>
      </c>
      <c r="Y1757" s="36" t="n">
        <f aca="false">IFERROR(INDEX('Season Counts'!$Y$2:$Y$740,$AF1757)/INDEX('Season Counts'!$X$2:$X$740,$AF1757),"")</f>
        <v>0.341408320493066</v>
      </c>
      <c r="Z1757" s="37" t="n">
        <f aca="false">IFERROR(J1757-Y1757,"")</f>
        <v>0.00883334617360038</v>
      </c>
      <c r="AA1757" s="38" t="n">
        <f aca="false">IFERROR(INDEX('Season Counts'!$K$2:$K$740,$AF1757)/INDEX('Season Counts'!$J$2:$J$740,$AF1757),"")</f>
        <v>0.280297397769517</v>
      </c>
      <c r="AB1757" s="41" t="n">
        <f aca="false">IFERROR(R1757-AA1757,"")</f>
        <v>-0.0248861423582613</v>
      </c>
      <c r="AC1757" s="39" t="n">
        <f aca="false">IFERROR(INDEX('Season Counts'!$AG$2:$AG$740,$AF1757)/INDEX('Season Counts'!$AF$2:$AF$740,$AF1757),"")</f>
        <v>70.9881371640408</v>
      </c>
      <c r="AD1757" s="40" t="n">
        <f aca="false">IFERROR(V1757-AC1757,"")</f>
        <v>0.155297179393557</v>
      </c>
      <c r="AE1757" s="4" t="str">
        <f aca="false">IF(D1757&lt;Guide!$C$21,"Low PA",IF(TRIM(IF(ISNUMBER(AD1757),IF(N(AD1757)&lt;=-Guide!$C$24,"▼ Bat Speed  ",IF(N(AD1757)&gt;=Guide!$C$24,"▲ Bat Speed  ","")),"")&amp;IF(N(Z1757)&gt;=Guide!$C$22,"▲ Contact  ","")&amp;IF(N(Z1757)&lt;=-Guide!$C$22,"▼ Contact  ","")&amp;IF(N(AB1757)&gt;=Guide!$C$23,"▲ Chase  ","")&amp;IF(N(AB1757)&lt;=-Guide!$C$23,"▼ Chase  ",""))="","Stable",TRIM(IF(ISNUMBER(AD1757),IF(N(AD1757)&lt;=-Guide!$C$24,"▼ Bat Speed  ",IF(N(AD1757)&gt;=Guide!$C$24,"▲ Bat Speed  ","")),"")&amp;IF(N(Z1757)&gt;=Guide!$C$22,"▲ Contact  ","")&amp;IF(N(Z1757)&lt;=-Guide!$C$22,"▼ Contact  ","")&amp;IF(N(AB1757)&gt;=Guide!$C$23,"▲ Chase  ","")&amp;IF(N(AB1757)&lt;=-Guide!$C$23,"▼ Chase  ",""))))</f>
        <v>Stable</v>
      </c>
      <c r="AF1757" s="35" t="n">
        <f aca="false">MATCH(Counts!A1757,'Season Counts'!$A$2:$A$740,0)</f>
        <v>451</v>
      </c>
    </row>
    <row r="1758" customFormat="false" ht="15" hidden="false" customHeight="false" outlineLevel="0" collapsed="false">
      <c r="A1758" s="34" t="str">
        <f aca="false">Counts!B1758</f>
        <v>NYM</v>
      </c>
      <c r="B1758" s="5" t="str">
        <f aca="false">Counts!C1758</f>
        <v>Carson Benge</v>
      </c>
      <c r="C1758" s="34" t="str">
        <f aca="false">Counts!F1758</f>
        <v>Jul</v>
      </c>
      <c r="D1758" s="35" t="n">
        <f aca="false">IFERROR(Counts!P1758,"")</f>
        <v>97</v>
      </c>
      <c r="E1758" s="36" t="n">
        <f aca="false">IFERROR(Counts!R1758/Counts!Q1758,"")</f>
        <v>0.302325581395349</v>
      </c>
      <c r="F1758" s="36" t="n">
        <f aca="false">IFERROR((Counts!R1758+Counts!V1758+Counts!W1758)/(Counts!Q1758+Counts!V1758+Counts!W1758+Counts!X1758),"")</f>
        <v>0.371134020618557</v>
      </c>
      <c r="G1758" s="36" t="n">
        <f aca="false">IFERROR((Counts!R1758+Counts!S1758+2*Counts!T1758+3*Counts!U1758)/Counts!Q1758,"")</f>
        <v>0.430232558139535</v>
      </c>
      <c r="H1758" s="35" t="n">
        <f aca="false">IFERROR(Counts!U1758,"")</f>
        <v>2</v>
      </c>
      <c r="I1758" s="36" t="n">
        <f aca="false">IFERROR(Counts!Z1758/Counts!AA1758,"")</f>
        <v>0.3484375</v>
      </c>
      <c r="J1758" s="36" t="n">
        <f aca="false">IFERROR(Counts!AB1758/Counts!AA1758,"")</f>
        <v>0.32578125</v>
      </c>
      <c r="K1758" s="37" t="n">
        <f aca="false">IFERROR((Counts!AB1758-Counts!Z1758)/Counts!AA1758,"")</f>
        <v>-0.02265625</v>
      </c>
      <c r="L1758" s="38" t="n">
        <f aca="false">IFERROR(Counts!Y1758/Counts!P1758,"")</f>
        <v>0.22680412371134</v>
      </c>
      <c r="M1758" s="38" t="n">
        <f aca="false">IFERROR(Counts!V1758/Counts!P1758,"")</f>
        <v>0.0927835051546392</v>
      </c>
      <c r="N1758" s="38" t="n">
        <f aca="false">IFERROR(Counts!AD1758/Counts!AC1758,"")</f>
        <v>0.0615384615384615</v>
      </c>
      <c r="O1758" s="38" t="n">
        <f aca="false">IFERROR(Counts!AE1758/Counts!AC1758,"")</f>
        <v>0.384615384615385</v>
      </c>
      <c r="P1758" s="39" t="n">
        <f aca="false">IFERROR(Counts!AG1758/Counts!AF1758,"")</f>
        <v>88.1578125</v>
      </c>
      <c r="Q1758" s="38" t="n">
        <f aca="false">IFERROR(Counts!AH1758/Counts!AC1758,"")</f>
        <v>0.261538461538462</v>
      </c>
      <c r="R1758" s="38" t="n">
        <f aca="false">IFERROR(Counts!N1758/Counts!M1758,"")</f>
        <v>0.290816326530612</v>
      </c>
      <c r="S1758" s="38" t="n">
        <f aca="false">IFERROR(Counts!K1758/Counts!J1758,"")</f>
        <v>0.62303664921466</v>
      </c>
      <c r="T1758" s="38" t="n">
        <f aca="false">IFERROR(Counts!I1758/Counts!H1758,"")</f>
        <v>0.210227272727273</v>
      </c>
      <c r="U1758" s="38" t="n">
        <f aca="false">IFERROR(1-Counts!L1758/Counts!K1758,"")</f>
        <v>0.848739495798319</v>
      </c>
      <c r="V1758" s="39" t="n">
        <f aca="false">IFERROR(Counts!AJ1758/Counts!AI1758,"")</f>
        <v>70.8092105263158</v>
      </c>
      <c r="W1758" s="38" t="n">
        <f aca="false">IFERROR(Counts!AK1758/Counts!AI1758,"")</f>
        <v>0.197368421052632</v>
      </c>
      <c r="X1758" s="40" t="n">
        <f aca="false">IFERROR(Counts!O1758,"")</f>
        <v>4.107</v>
      </c>
      <c r="Y1758" s="36" t="n">
        <f aca="false">IFERROR(INDEX('Season Counts'!$Y$2:$Y$740,$AF1758)/INDEX('Season Counts'!$X$2:$X$740,$AF1758),"")</f>
        <v>0.341408320493066</v>
      </c>
      <c r="Z1758" s="37" t="n">
        <f aca="false">IFERROR(J1758-Y1758,"")</f>
        <v>-0.0156270704930663</v>
      </c>
      <c r="AA1758" s="38" t="n">
        <f aca="false">IFERROR(INDEX('Season Counts'!$K$2:$K$740,$AF1758)/INDEX('Season Counts'!$J$2:$J$740,$AF1758),"")</f>
        <v>0.280297397769517</v>
      </c>
      <c r="AB1758" s="41" t="n">
        <f aca="false">IFERROR(R1758-AA1758,"")</f>
        <v>0.0105189287610955</v>
      </c>
      <c r="AC1758" s="39" t="n">
        <f aca="false">IFERROR(INDEX('Season Counts'!$AG$2:$AG$740,$AF1758)/INDEX('Season Counts'!$AF$2:$AF$740,$AF1758),"")</f>
        <v>70.9881371640408</v>
      </c>
      <c r="AD1758" s="40" t="n">
        <f aca="false">IFERROR(V1758-AC1758,"")</f>
        <v>-0.178926637724985</v>
      </c>
      <c r="AE1758" s="4" t="str">
        <f aca="false">IF(D1758&lt;Guide!$C$21,"Low PA",IF(TRIM(IF(ISNUMBER(AD1758),IF(N(AD1758)&lt;=-Guide!$C$24,"▼ Bat Speed  ",IF(N(AD1758)&gt;=Guide!$C$24,"▲ Bat Speed  ","")),"")&amp;IF(N(Z1758)&gt;=Guide!$C$22,"▲ Contact  ","")&amp;IF(N(Z1758)&lt;=-Guide!$C$22,"▼ Contact  ","")&amp;IF(N(AB1758)&gt;=Guide!$C$23,"▲ Chase  ","")&amp;IF(N(AB1758)&lt;=-Guide!$C$23,"▼ Chase  ",""))="","Stable",TRIM(IF(ISNUMBER(AD1758),IF(N(AD1758)&lt;=-Guide!$C$24,"▼ Bat Speed  ",IF(N(AD1758)&gt;=Guide!$C$24,"▲ Bat Speed  ","")),"")&amp;IF(N(Z1758)&gt;=Guide!$C$22,"▲ Contact  ","")&amp;IF(N(Z1758)&lt;=-Guide!$C$22,"▼ Contact  ","")&amp;IF(N(AB1758)&gt;=Guide!$C$23,"▲ Chase  ","")&amp;IF(N(AB1758)&lt;=-Guide!$C$23,"▼ Chase  ",""))))</f>
        <v>Stable</v>
      </c>
      <c r="AF1758" s="35" t="n">
        <f aca="false">MATCH(Counts!A1758,'Season Counts'!$A$2:$A$740,0)</f>
        <v>451</v>
      </c>
    </row>
    <row r="1759" customFormat="false" ht="15" hidden="false" customHeight="false" outlineLevel="0" collapsed="false">
      <c r="A1759" s="34" t="str">
        <f aca="false">Counts!B1759</f>
        <v>NYM</v>
      </c>
      <c r="B1759" s="5" t="str">
        <f aca="false">Counts!C1759</f>
        <v>Carson Benge</v>
      </c>
      <c r="C1759" s="34" t="str">
        <f aca="false">Counts!F1759</f>
        <v>Aug</v>
      </c>
      <c r="D1759" s="35" t="n">
        <f aca="false">IFERROR(Counts!P1759,"")</f>
        <v>109</v>
      </c>
      <c r="E1759" s="36" t="n">
        <f aca="false">IFERROR(Counts!R1759/Counts!Q1759,"")</f>
        <v>0.316831683168317</v>
      </c>
      <c r="F1759" s="36" t="n">
        <f aca="false">IFERROR((Counts!R1759+Counts!V1759+Counts!W1759)/(Counts!Q1759+Counts!V1759+Counts!W1759+Counts!X1759),"")</f>
        <v>0.36697247706422</v>
      </c>
      <c r="G1759" s="36" t="n">
        <f aca="false">IFERROR((Counts!R1759+Counts!S1759+2*Counts!T1759+3*Counts!U1759)/Counts!Q1759,"")</f>
        <v>0.514851485148515</v>
      </c>
      <c r="H1759" s="35" t="n">
        <f aca="false">IFERROR(Counts!U1759,"")</f>
        <v>5</v>
      </c>
      <c r="I1759" s="36" t="n">
        <f aca="false">IFERROR(Counts!Z1759/Counts!AA1759,"")</f>
        <v>0.382710280373832</v>
      </c>
      <c r="J1759" s="36" t="n">
        <f aca="false">IFERROR(Counts!AB1759/Counts!AA1759,"")</f>
        <v>0.333906542056075</v>
      </c>
      <c r="K1759" s="37" t="n">
        <f aca="false">IFERROR((Counts!AB1759-Counts!Z1759)/Counts!AA1759,"")</f>
        <v>-0.048803738317757</v>
      </c>
      <c r="L1759" s="38" t="n">
        <f aca="false">IFERROR(Counts!Y1759/Counts!P1759,"")</f>
        <v>0.201834862385321</v>
      </c>
      <c r="M1759" s="38" t="n">
        <f aca="false">IFERROR(Counts!V1759/Counts!P1759,"")</f>
        <v>0.0642201834862385</v>
      </c>
      <c r="N1759" s="38" t="n">
        <f aca="false">IFERROR(Counts!AD1759/Counts!AC1759,"")</f>
        <v>0.0632911392405063</v>
      </c>
      <c r="O1759" s="38" t="n">
        <f aca="false">IFERROR(Counts!AE1759/Counts!AC1759,"")</f>
        <v>0.354430379746835</v>
      </c>
      <c r="P1759" s="39" t="n">
        <f aca="false">IFERROR(Counts!AG1759/Counts!AF1759,"")</f>
        <v>87.5717948717949</v>
      </c>
      <c r="Q1759" s="38" t="n">
        <f aca="false">IFERROR(Counts!AH1759/Counts!AC1759,"")</f>
        <v>0.379746835443038</v>
      </c>
      <c r="R1759" s="38" t="n">
        <f aca="false">IFERROR(Counts!N1759/Counts!M1759,"")</f>
        <v>0.317972350230415</v>
      </c>
      <c r="S1759" s="38" t="n">
        <f aca="false">IFERROR(Counts!K1759/Counts!J1759,"")</f>
        <v>0.665178571428571</v>
      </c>
      <c r="T1759" s="38" t="n">
        <f aca="false">IFERROR(Counts!I1759/Counts!H1759,"")</f>
        <v>0.192660550458716</v>
      </c>
      <c r="U1759" s="38" t="n">
        <f aca="false">IFERROR(1-Counts!L1759/Counts!K1759,"")</f>
        <v>0.87248322147651</v>
      </c>
      <c r="V1759" s="39" t="n">
        <f aca="false">IFERROR(Counts!AJ1759/Counts!AI1759,"")</f>
        <v>70.7882653061225</v>
      </c>
      <c r="W1759" s="38" t="n">
        <f aca="false">IFERROR(Counts!AK1759/Counts!AI1759,"")</f>
        <v>0.158163265306122</v>
      </c>
      <c r="X1759" s="40" t="n">
        <f aca="false">IFERROR(Counts!O1759,"")</f>
        <v>6.387</v>
      </c>
      <c r="Y1759" s="36" t="n">
        <f aca="false">IFERROR(INDEX('Season Counts'!$Y$2:$Y$740,$AF1759)/INDEX('Season Counts'!$X$2:$X$740,$AF1759),"")</f>
        <v>0.341408320493066</v>
      </c>
      <c r="Z1759" s="37" t="n">
        <f aca="false">IFERROR(J1759-Y1759,"")</f>
        <v>-0.00750177843699151</v>
      </c>
      <c r="AA1759" s="38" t="n">
        <f aca="false">IFERROR(INDEX('Season Counts'!$K$2:$K$740,$AF1759)/INDEX('Season Counts'!$J$2:$J$740,$AF1759),"")</f>
        <v>0.280297397769517</v>
      </c>
      <c r="AB1759" s="41" t="n">
        <f aca="false">IFERROR(R1759-AA1759,"")</f>
        <v>0.037674952460898</v>
      </c>
      <c r="AC1759" s="39" t="n">
        <f aca="false">IFERROR(INDEX('Season Counts'!$AG$2:$AG$740,$AF1759)/INDEX('Season Counts'!$AF$2:$AF$740,$AF1759),"")</f>
        <v>70.9881371640408</v>
      </c>
      <c r="AD1759" s="40" t="n">
        <f aca="false">IFERROR(V1759-AC1759,"")</f>
        <v>-0.199871857918325</v>
      </c>
      <c r="AE1759" s="4" t="str">
        <f aca="false">IF(D1759&lt;Guide!$C$21,"Low PA",IF(TRIM(IF(ISNUMBER(AD1759),IF(N(AD1759)&lt;=-Guide!$C$24,"▼ Bat Speed  ",IF(N(AD1759)&gt;=Guide!$C$24,"▲ Bat Speed  ","")),"")&amp;IF(N(Z1759)&gt;=Guide!$C$22,"▲ Contact  ","")&amp;IF(N(Z1759)&lt;=-Guide!$C$22,"▼ Contact  ","")&amp;IF(N(AB1759)&gt;=Guide!$C$23,"▲ Chase  ","")&amp;IF(N(AB1759)&lt;=-Guide!$C$23,"▼ Chase  ",""))="","Stable",TRIM(IF(ISNUMBER(AD1759),IF(N(AD1759)&lt;=-Guide!$C$24,"▼ Bat Speed  ",IF(N(AD1759)&gt;=Guide!$C$24,"▲ Bat Speed  ","")),"")&amp;IF(N(Z1759)&gt;=Guide!$C$22,"▲ Contact  ","")&amp;IF(N(Z1759)&lt;=-Guide!$C$22,"▼ Contact  ","")&amp;IF(N(AB1759)&gt;=Guide!$C$23,"▲ Chase  ","")&amp;IF(N(AB1759)&lt;=-Guide!$C$23,"▼ Chase  ",""))))</f>
        <v>Stable</v>
      </c>
      <c r="AF1759" s="35" t="n">
        <f aca="false">MATCH(Counts!A1759,'Season Counts'!$A$2:$A$740,0)</f>
        <v>451</v>
      </c>
    </row>
    <row r="1760" customFormat="false" ht="15" hidden="false" customHeight="false" outlineLevel="0" collapsed="false">
      <c r="A1760" s="34" t="str">
        <f aca="false">Counts!B1760</f>
        <v>NYM</v>
      </c>
      <c r="B1760" s="5" t="str">
        <f aca="false">Counts!C1760</f>
        <v>Carson Benge</v>
      </c>
      <c r="C1760" s="34" t="str">
        <f aca="false">Counts!F1760</f>
        <v>Sep</v>
      </c>
      <c r="D1760" s="35" t="n">
        <f aca="false">IFERROR(Counts!P1760,"")</f>
        <v>109</v>
      </c>
      <c r="E1760" s="36" t="n">
        <f aca="false">IFERROR(Counts!R1760/Counts!Q1760,"")</f>
        <v>0.3125</v>
      </c>
      <c r="F1760" s="36" t="n">
        <f aca="false">IFERROR((Counts!R1760+Counts!V1760+Counts!W1760)/(Counts!Q1760+Counts!V1760+Counts!W1760+Counts!X1760),"")</f>
        <v>0.394495412844037</v>
      </c>
      <c r="G1760" s="36" t="n">
        <f aca="false">IFERROR((Counts!R1760+Counts!S1760+2*Counts!T1760+3*Counts!U1760)/Counts!Q1760,"")</f>
        <v>0.479166666666667</v>
      </c>
      <c r="H1760" s="35" t="n">
        <f aca="false">IFERROR(Counts!U1760,"")</f>
        <v>4</v>
      </c>
      <c r="I1760" s="36" t="n">
        <f aca="false">IFERROR(Counts!Z1760/Counts!AA1760,"")</f>
        <v>0.384403669724771</v>
      </c>
      <c r="J1760" s="36" t="n">
        <f aca="false">IFERROR(Counts!AB1760/Counts!AA1760,"")</f>
        <v>0.358752293577982</v>
      </c>
      <c r="K1760" s="37" t="n">
        <f aca="false">IFERROR((Counts!AB1760-Counts!Z1760)/Counts!AA1760,"")</f>
        <v>-0.025651376146789</v>
      </c>
      <c r="L1760" s="38" t="n">
        <f aca="false">IFERROR(Counts!Y1760/Counts!P1760,"")</f>
        <v>0.211009174311927</v>
      </c>
      <c r="M1760" s="38" t="n">
        <f aca="false">IFERROR(Counts!V1760/Counts!P1760,"")</f>
        <v>0.100917431192661</v>
      </c>
      <c r="N1760" s="38" t="n">
        <f aca="false">IFERROR(Counts!AD1760/Counts!AC1760,"")</f>
        <v>0.0684931506849315</v>
      </c>
      <c r="O1760" s="38" t="n">
        <f aca="false">IFERROR(Counts!AE1760/Counts!AC1760,"")</f>
        <v>0.328767123287671</v>
      </c>
      <c r="P1760" s="39" t="n">
        <f aca="false">IFERROR(Counts!AG1760/Counts!AF1760,"")</f>
        <v>87.541095890411</v>
      </c>
      <c r="Q1760" s="38" t="n">
        <f aca="false">IFERROR(Counts!AH1760/Counts!AC1760,"")</f>
        <v>0.438356164383562</v>
      </c>
      <c r="R1760" s="38" t="n">
        <f aca="false">IFERROR(Counts!N1760/Counts!M1760,"")</f>
        <v>0.272727272727273</v>
      </c>
      <c r="S1760" s="38" t="n">
        <f aca="false">IFERROR(Counts!K1760/Counts!J1760,"")</f>
        <v>0.641509433962264</v>
      </c>
      <c r="T1760" s="38" t="n">
        <f aca="false">IFERROR(Counts!I1760/Counts!H1760,"")</f>
        <v>0.202970297029703</v>
      </c>
      <c r="U1760" s="38" t="n">
        <f aca="false">IFERROR(1-Counts!L1760/Counts!K1760,"")</f>
        <v>0.911764705882353</v>
      </c>
      <c r="V1760" s="39" t="n">
        <f aca="false">IFERROR(Counts!AJ1760/Counts!AI1760,"")</f>
        <v>71.2823863636364</v>
      </c>
      <c r="W1760" s="38" t="n">
        <f aca="false">IFERROR(Counts!AK1760/Counts!AI1760,"")</f>
        <v>0.159090909090909</v>
      </c>
      <c r="X1760" s="40" t="n">
        <f aca="false">IFERROR(Counts!O1760,"")</f>
        <v>5.878</v>
      </c>
      <c r="Y1760" s="36" t="n">
        <f aca="false">IFERROR(INDEX('Season Counts'!$Y$2:$Y$740,$AF1760)/INDEX('Season Counts'!$X$2:$X$740,$AF1760),"")</f>
        <v>0.341408320493066</v>
      </c>
      <c r="Z1760" s="37" t="n">
        <f aca="false">IFERROR(J1760-Y1760,"")</f>
        <v>0.0173439730849154</v>
      </c>
      <c r="AA1760" s="38" t="n">
        <f aca="false">IFERROR(INDEX('Season Counts'!$K$2:$K$740,$AF1760)/INDEX('Season Counts'!$J$2:$J$740,$AF1760),"")</f>
        <v>0.280297397769517</v>
      </c>
      <c r="AB1760" s="41" t="n">
        <f aca="false">IFERROR(R1760-AA1760,"")</f>
        <v>-0.00757012504224403</v>
      </c>
      <c r="AC1760" s="39" t="n">
        <f aca="false">IFERROR(INDEX('Season Counts'!$AG$2:$AG$740,$AF1760)/INDEX('Season Counts'!$AF$2:$AF$740,$AF1760),"")</f>
        <v>70.9881371640408</v>
      </c>
      <c r="AD1760" s="40" t="n">
        <f aca="false">IFERROR(V1760-AC1760,"")</f>
        <v>0.294249199595583</v>
      </c>
      <c r="AE1760" s="4" t="str">
        <f aca="false">IF(D1760&lt;Guide!$C$21,"Low PA",IF(TRIM(IF(ISNUMBER(AD1760),IF(N(AD1760)&lt;=-Guide!$C$24,"▼ Bat Speed  ",IF(N(AD1760)&gt;=Guide!$C$24,"▲ Bat Speed  ","")),"")&amp;IF(N(Z1760)&gt;=Guide!$C$22,"▲ Contact  ","")&amp;IF(N(Z1760)&lt;=-Guide!$C$22,"▼ Contact  ","")&amp;IF(N(AB1760)&gt;=Guide!$C$23,"▲ Chase  ","")&amp;IF(N(AB1760)&lt;=-Guide!$C$23,"▼ Chase  ",""))="","Stable",TRIM(IF(ISNUMBER(AD1760),IF(N(AD1760)&lt;=-Guide!$C$24,"▼ Bat Speed  ",IF(N(AD1760)&gt;=Guide!$C$24,"▲ Bat Speed  ","")),"")&amp;IF(N(Z1760)&gt;=Guide!$C$22,"▲ Contact  ","")&amp;IF(N(Z1760)&lt;=-Guide!$C$22,"▼ Contact  ","")&amp;IF(N(AB1760)&gt;=Guide!$C$23,"▲ Chase  ","")&amp;IF(N(AB1760)&lt;=-Guide!$C$23,"▼ Chase  ",""))))</f>
        <v>Stable</v>
      </c>
      <c r="AF1760" s="35" t="n">
        <f aca="false">MATCH(Counts!A1760,'Season Counts'!$A$2:$A$740,0)</f>
        <v>451</v>
      </c>
    </row>
    <row r="1761" customFormat="false" ht="15" hidden="false" customHeight="false" outlineLevel="0" collapsed="false">
      <c r="A1761" s="34" t="str">
        <f aca="false">Counts!B1761</f>
        <v>NYM</v>
      </c>
      <c r="B1761" s="5" t="str">
        <f aca="false">Counts!C1761</f>
        <v>Marcus Semien</v>
      </c>
      <c r="C1761" s="34" t="str">
        <f aca="false">Counts!F1761</f>
        <v>Mar-Apr</v>
      </c>
      <c r="D1761" s="35" t="n">
        <f aca="false">IFERROR(Counts!P1761,"")</f>
        <v>121</v>
      </c>
      <c r="E1761" s="36" t="n">
        <f aca="false">IFERROR(Counts!R1761/Counts!Q1761,"")</f>
        <v>0.218181818181818</v>
      </c>
      <c r="F1761" s="36" t="n">
        <f aca="false">IFERROR((Counts!R1761+Counts!V1761+Counts!W1761)/(Counts!Q1761+Counts!V1761+Counts!W1761+Counts!X1761),"")</f>
        <v>0.275</v>
      </c>
      <c r="G1761" s="36" t="n">
        <f aca="false">IFERROR((Counts!R1761+Counts!S1761+2*Counts!T1761+3*Counts!U1761)/Counts!Q1761,"")</f>
        <v>0.290909090909091</v>
      </c>
      <c r="H1761" s="35" t="n">
        <f aca="false">IFERROR(Counts!U1761,"")</f>
        <v>1</v>
      </c>
      <c r="I1761" s="36" t="n">
        <f aca="false">IFERROR(Counts!Z1761/Counts!AA1761,"")</f>
        <v>0.258403361344538</v>
      </c>
      <c r="J1761" s="36" t="n">
        <f aca="false">IFERROR(Counts!AB1761/Counts!AA1761,"")</f>
        <v>0.288697478991597</v>
      </c>
      <c r="K1761" s="37" t="n">
        <f aca="false">IFERROR((Counts!AB1761-Counts!Z1761)/Counts!AA1761,"")</f>
        <v>0.0302941176470588</v>
      </c>
      <c r="L1761" s="38" t="n">
        <f aca="false">IFERROR(Counts!Y1761/Counts!P1761,"")</f>
        <v>0.198347107438017</v>
      </c>
      <c r="M1761" s="38" t="n">
        <f aca="false">IFERROR(Counts!V1761/Counts!P1761,"")</f>
        <v>0.0661157024793388</v>
      </c>
      <c r="N1761" s="38" t="n">
        <f aca="false">IFERROR(Counts!AD1761/Counts!AC1761,"")</f>
        <v>0.0681818181818182</v>
      </c>
      <c r="O1761" s="38" t="n">
        <f aca="false">IFERROR(Counts!AE1761/Counts!AC1761,"")</f>
        <v>0.340909090909091</v>
      </c>
      <c r="P1761" s="39" t="n">
        <f aca="false">IFERROR(Counts!AG1761/Counts!AF1761,"")</f>
        <v>86.2471264367816</v>
      </c>
      <c r="Q1761" s="38" t="n">
        <f aca="false">IFERROR(Counts!AH1761/Counts!AC1761,"")</f>
        <v>0.363636363636364</v>
      </c>
      <c r="R1761" s="38" t="n">
        <f aca="false">IFERROR(Counts!N1761/Counts!M1761,"")</f>
        <v>0.294117647058824</v>
      </c>
      <c r="S1761" s="38" t="n">
        <f aca="false">IFERROR(Counts!K1761/Counts!J1761,"")</f>
        <v>0.745454545454546</v>
      </c>
      <c r="T1761" s="38" t="n">
        <f aca="false">IFERROR(Counts!I1761/Counts!H1761,"")</f>
        <v>0.209606986899563</v>
      </c>
      <c r="U1761" s="38" t="n">
        <f aca="false">IFERROR(1-Counts!L1761/Counts!K1761,"")</f>
        <v>0.865853658536585</v>
      </c>
      <c r="V1761" s="39" t="n">
        <f aca="false">IFERROR(Counts!AJ1761/Counts!AI1761,"")</f>
        <v>68.2925373134328</v>
      </c>
      <c r="W1761" s="38" t="n">
        <f aca="false">IFERROR(Counts!AK1761/Counts!AI1761,"")</f>
        <v>0.0298507462686567</v>
      </c>
      <c r="X1761" s="40" t="n">
        <f aca="false">IFERROR(Counts!O1761,"")</f>
        <v>-6.276</v>
      </c>
      <c r="Y1761" s="36" t="n">
        <f aca="false">IFERROR(INDEX('Season Counts'!$Y$2:$Y$740,$AF1761)/INDEX('Season Counts'!$X$2:$X$740,$AF1761),"")</f>
        <v>0.299602941176471</v>
      </c>
      <c r="Z1761" s="37" t="n">
        <f aca="false">IFERROR(J1761-Y1761,"")</f>
        <v>-0.010905462184874</v>
      </c>
      <c r="AA1761" s="38" t="n">
        <f aca="false">IFERROR(INDEX('Season Counts'!$K$2:$K$740,$AF1761)/INDEX('Season Counts'!$J$2:$J$740,$AF1761),"")</f>
        <v>0.273429951690821</v>
      </c>
      <c r="AB1761" s="41" t="n">
        <f aca="false">IFERROR(R1761-AA1761,"")</f>
        <v>0.0206876953680023</v>
      </c>
      <c r="AC1761" s="39" t="n">
        <f aca="false">IFERROR(INDEX('Season Counts'!$AG$2:$AG$740,$AF1761)/INDEX('Season Counts'!$AF$2:$AF$740,$AF1761),"")</f>
        <v>68.5725966850829</v>
      </c>
      <c r="AD1761" s="40" t="n">
        <f aca="false">IFERROR(V1761-AC1761,"")</f>
        <v>-0.28005937165004</v>
      </c>
      <c r="AE1761" s="4" t="str">
        <f aca="false">IF(D1761&lt;Guide!$C$21,"Low PA",IF(TRIM(IF(ISNUMBER(AD1761),IF(N(AD1761)&lt;=-Guide!$C$24,"▼ Bat Speed  ",IF(N(AD1761)&gt;=Guide!$C$24,"▲ Bat Speed  ","")),"")&amp;IF(N(Z1761)&gt;=Guide!$C$22,"▲ Contact  ","")&amp;IF(N(Z1761)&lt;=-Guide!$C$22,"▼ Contact  ","")&amp;IF(N(AB1761)&gt;=Guide!$C$23,"▲ Chase  ","")&amp;IF(N(AB1761)&lt;=-Guide!$C$23,"▼ Chase  ",""))="","Stable",TRIM(IF(ISNUMBER(AD1761),IF(N(AD1761)&lt;=-Guide!$C$24,"▼ Bat Speed  ",IF(N(AD1761)&gt;=Guide!$C$24,"▲ Bat Speed  ","")),"")&amp;IF(N(Z1761)&gt;=Guide!$C$22,"▲ Contact  ","")&amp;IF(N(Z1761)&lt;=-Guide!$C$22,"▼ Contact  ","")&amp;IF(N(AB1761)&gt;=Guide!$C$23,"▲ Chase  ","")&amp;IF(N(AB1761)&lt;=-Guide!$C$23,"▼ Chase  ",""))))</f>
        <v>Stable</v>
      </c>
      <c r="AF1761" s="35" t="n">
        <f aca="false">MATCH(Counts!A1761,'Season Counts'!$A$2:$A$740,0)</f>
        <v>452</v>
      </c>
    </row>
    <row r="1762" customFormat="false" ht="15" hidden="false" customHeight="false" outlineLevel="0" collapsed="false">
      <c r="A1762" s="34" t="str">
        <f aca="false">Counts!B1762</f>
        <v>NYM</v>
      </c>
      <c r="B1762" s="5" t="str">
        <f aca="false">Counts!C1762</f>
        <v>Marcus Semien</v>
      </c>
      <c r="C1762" s="34" t="str">
        <f aca="false">Counts!F1762</f>
        <v>May</v>
      </c>
      <c r="D1762" s="35" t="n">
        <f aca="false">IFERROR(Counts!P1762,"")</f>
        <v>112</v>
      </c>
      <c r="E1762" s="36" t="n">
        <f aca="false">IFERROR(Counts!R1762/Counts!Q1762,"")</f>
        <v>0.235294117647059</v>
      </c>
      <c r="F1762" s="36" t="n">
        <f aca="false">IFERROR((Counts!R1762+Counts!V1762+Counts!W1762)/(Counts!Q1762+Counts!V1762+Counts!W1762+Counts!X1762),"")</f>
        <v>0.285714285714286</v>
      </c>
      <c r="G1762" s="36" t="n">
        <f aca="false">IFERROR((Counts!R1762+Counts!S1762+2*Counts!T1762+3*Counts!U1762)/Counts!Q1762,"")</f>
        <v>0.382352941176471</v>
      </c>
      <c r="H1762" s="35" t="n">
        <f aca="false">IFERROR(Counts!U1762,"")</f>
        <v>4</v>
      </c>
      <c r="I1762" s="36" t="n">
        <f aca="false">IFERROR(Counts!Z1762/Counts!AA1762,"")</f>
        <v>0.294144144144144</v>
      </c>
      <c r="J1762" s="36" t="n">
        <f aca="false">IFERROR(Counts!AB1762/Counts!AA1762,"")</f>
        <v>0.353846846846847</v>
      </c>
      <c r="K1762" s="37" t="n">
        <f aca="false">IFERROR((Counts!AB1762-Counts!Z1762)/Counts!AA1762,"")</f>
        <v>0.0597027027027027</v>
      </c>
      <c r="L1762" s="38" t="n">
        <f aca="false">IFERROR(Counts!Y1762/Counts!P1762,"")</f>
        <v>0.196428571428571</v>
      </c>
      <c r="M1762" s="38" t="n">
        <f aca="false">IFERROR(Counts!V1762/Counts!P1762,"")</f>
        <v>0.0714285714285714</v>
      </c>
      <c r="N1762" s="38" t="n">
        <f aca="false">IFERROR(Counts!AD1762/Counts!AC1762,"")</f>
        <v>0.0975609756097561</v>
      </c>
      <c r="O1762" s="38" t="n">
        <f aca="false">IFERROR(Counts!AE1762/Counts!AC1762,"")</f>
        <v>0.353658536585366</v>
      </c>
      <c r="P1762" s="39" t="n">
        <f aca="false">IFERROR(Counts!AG1762/Counts!AF1762,"")</f>
        <v>84.5962962962963</v>
      </c>
      <c r="Q1762" s="38" t="n">
        <f aca="false">IFERROR(Counts!AH1762/Counts!AC1762,"")</f>
        <v>0.378048780487805</v>
      </c>
      <c r="R1762" s="38" t="n">
        <f aca="false">IFERROR(Counts!N1762/Counts!M1762,"")</f>
        <v>0.266666666666667</v>
      </c>
      <c r="S1762" s="38" t="n">
        <f aca="false">IFERROR(Counts!K1762/Counts!J1762,"")</f>
        <v>0.680952380952381</v>
      </c>
      <c r="T1762" s="38" t="n">
        <f aca="false">IFERROR(Counts!I1762/Counts!H1762,"")</f>
        <v>0.178010471204188</v>
      </c>
      <c r="U1762" s="38" t="n">
        <f aca="false">IFERROR(1-Counts!L1762/Counts!K1762,"")</f>
        <v>0.888111888111888</v>
      </c>
      <c r="V1762" s="39" t="n">
        <f aca="false">IFERROR(Counts!AJ1762/Counts!AI1762,"")</f>
        <v>68.5122093023256</v>
      </c>
      <c r="W1762" s="38" t="n">
        <f aca="false">IFERROR(Counts!AK1762/Counts!AI1762,"")</f>
        <v>0.0116279069767442</v>
      </c>
      <c r="X1762" s="40" t="n">
        <f aca="false">IFERROR(Counts!O1762,"")</f>
        <v>-2.492</v>
      </c>
      <c r="Y1762" s="36" t="n">
        <f aca="false">IFERROR(INDEX('Season Counts'!$Y$2:$Y$740,$AF1762)/INDEX('Season Counts'!$X$2:$X$740,$AF1762),"")</f>
        <v>0.299602941176471</v>
      </c>
      <c r="Z1762" s="37" t="n">
        <f aca="false">IFERROR(J1762-Y1762,"")</f>
        <v>0.0542439056703762</v>
      </c>
      <c r="AA1762" s="38" t="n">
        <f aca="false">IFERROR(INDEX('Season Counts'!$K$2:$K$740,$AF1762)/INDEX('Season Counts'!$J$2:$J$740,$AF1762),"")</f>
        <v>0.273429951690821</v>
      </c>
      <c r="AB1762" s="41" t="n">
        <f aca="false">IFERROR(R1762-AA1762,"")</f>
        <v>-0.00676328502415458</v>
      </c>
      <c r="AC1762" s="39" t="n">
        <f aca="false">IFERROR(INDEX('Season Counts'!$AG$2:$AG$740,$AF1762)/INDEX('Season Counts'!$AF$2:$AF$740,$AF1762),"")</f>
        <v>68.5725966850829</v>
      </c>
      <c r="AD1762" s="40" t="n">
        <f aca="false">IFERROR(V1762-AC1762,"")</f>
        <v>-0.0603873827572841</v>
      </c>
      <c r="AE1762" s="4" t="str">
        <f aca="false">IF(D1762&lt;Guide!$C$21,"Low PA",IF(TRIM(IF(ISNUMBER(AD1762),IF(N(AD1762)&lt;=-Guide!$C$24,"▼ Bat Speed  ",IF(N(AD1762)&gt;=Guide!$C$24,"▲ Bat Speed  ","")),"")&amp;IF(N(Z1762)&gt;=Guide!$C$22,"▲ Contact  ","")&amp;IF(N(Z1762)&lt;=-Guide!$C$22,"▼ Contact  ","")&amp;IF(N(AB1762)&gt;=Guide!$C$23,"▲ Chase  ","")&amp;IF(N(AB1762)&lt;=-Guide!$C$23,"▼ Chase  ",""))="","Stable",TRIM(IF(ISNUMBER(AD1762),IF(N(AD1762)&lt;=-Guide!$C$24,"▼ Bat Speed  ",IF(N(AD1762)&gt;=Guide!$C$24,"▲ Bat Speed  ","")),"")&amp;IF(N(Z1762)&gt;=Guide!$C$22,"▲ Contact  ","")&amp;IF(N(Z1762)&lt;=-Guide!$C$22,"▼ Contact  ","")&amp;IF(N(AB1762)&gt;=Guide!$C$23,"▲ Chase  ","")&amp;IF(N(AB1762)&lt;=-Guide!$C$23,"▼ Chase  ",""))))</f>
        <v>▲ Contact</v>
      </c>
      <c r="AF1762" s="35" t="n">
        <f aca="false">MATCH(Counts!A1762,'Season Counts'!$A$2:$A$740,0)</f>
        <v>452</v>
      </c>
    </row>
    <row r="1763" customFormat="false" ht="15" hidden="false" customHeight="false" outlineLevel="0" collapsed="false">
      <c r="A1763" s="34" t="str">
        <f aca="false">Counts!B1763</f>
        <v>NYM</v>
      </c>
      <c r="B1763" s="5" t="str">
        <f aca="false">Counts!C1763</f>
        <v>Marcus Semien</v>
      </c>
      <c r="C1763" s="34" t="str">
        <f aca="false">Counts!F1763</f>
        <v>Jun</v>
      </c>
      <c r="D1763" s="35" t="n">
        <f aca="false">IFERROR(Counts!P1763,"")</f>
        <v>85</v>
      </c>
      <c r="E1763" s="36" t="n">
        <f aca="false">IFERROR(Counts!R1763/Counts!Q1763,"")</f>
        <v>0.17948717948718</v>
      </c>
      <c r="F1763" s="36" t="n">
        <f aca="false">IFERROR((Counts!R1763+Counts!V1763+Counts!W1763)/(Counts!Q1763+Counts!V1763+Counts!W1763+Counts!X1763),"")</f>
        <v>0.247058823529412</v>
      </c>
      <c r="G1763" s="36" t="n">
        <f aca="false">IFERROR((Counts!R1763+Counts!S1763+2*Counts!T1763+3*Counts!U1763)/Counts!Q1763,"")</f>
        <v>0.358974358974359</v>
      </c>
      <c r="H1763" s="35" t="n">
        <f aca="false">IFERROR(Counts!U1763,"")</f>
        <v>4</v>
      </c>
      <c r="I1763" s="36" t="n">
        <f aca="false">IFERROR(Counts!Z1763/Counts!AA1763,"")</f>
        <v>0.265882352941177</v>
      </c>
      <c r="J1763" s="36" t="n">
        <f aca="false">IFERROR(Counts!AB1763/Counts!AA1763,"")</f>
        <v>0.303352941176471</v>
      </c>
      <c r="K1763" s="37" t="n">
        <f aca="false">IFERROR((Counts!AB1763-Counts!Z1763)/Counts!AA1763,"")</f>
        <v>0.0374705882352941</v>
      </c>
      <c r="L1763" s="38" t="n">
        <f aca="false">IFERROR(Counts!Y1763/Counts!P1763,"")</f>
        <v>0.258823529411765</v>
      </c>
      <c r="M1763" s="38" t="n">
        <f aca="false">IFERROR(Counts!V1763/Counts!P1763,"")</f>
        <v>0.0823529411764706</v>
      </c>
      <c r="N1763" s="38" t="n">
        <f aca="false">IFERROR(Counts!AD1763/Counts!AC1763,"")</f>
        <v>0.0714285714285714</v>
      </c>
      <c r="O1763" s="38" t="n">
        <f aca="false">IFERROR(Counts!AE1763/Counts!AC1763,"")</f>
        <v>0.339285714285714</v>
      </c>
      <c r="P1763" s="39" t="n">
        <f aca="false">IFERROR(Counts!AG1763/Counts!AF1763,"")</f>
        <v>86.3196428571429</v>
      </c>
      <c r="Q1763" s="38" t="n">
        <f aca="false">IFERROR(Counts!AH1763/Counts!AC1763,"")</f>
        <v>0.446428571428571</v>
      </c>
      <c r="R1763" s="38" t="n">
        <f aca="false">IFERROR(Counts!N1763/Counts!M1763,"")</f>
        <v>0.315789473684211</v>
      </c>
      <c r="S1763" s="38" t="n">
        <f aca="false">IFERROR(Counts!K1763/Counts!J1763,"")</f>
        <v>0.731428571428571</v>
      </c>
      <c r="T1763" s="38" t="n">
        <f aca="false">IFERROR(Counts!I1763/Counts!H1763,"")</f>
        <v>0.263736263736264</v>
      </c>
      <c r="U1763" s="38" t="n">
        <f aca="false">IFERROR(1-Counts!L1763/Counts!K1763,"")</f>
        <v>0.8515625</v>
      </c>
      <c r="V1763" s="39" t="n">
        <f aca="false">IFERROR(Counts!AJ1763/Counts!AI1763,"")</f>
        <v>69.4592592592593</v>
      </c>
      <c r="W1763" s="38" t="n">
        <f aca="false">IFERROR(Counts!AK1763/Counts!AI1763,"")</f>
        <v>0.037037037037037</v>
      </c>
      <c r="X1763" s="40" t="n">
        <f aca="false">IFERROR(Counts!O1763,"")</f>
        <v>-4.672</v>
      </c>
      <c r="Y1763" s="36" t="n">
        <f aca="false">IFERROR(INDEX('Season Counts'!$Y$2:$Y$740,$AF1763)/INDEX('Season Counts'!$X$2:$X$740,$AF1763),"")</f>
        <v>0.299602941176471</v>
      </c>
      <c r="Z1763" s="37" t="n">
        <f aca="false">IFERROR(J1763-Y1763,"")</f>
        <v>0.00374999999999998</v>
      </c>
      <c r="AA1763" s="38" t="n">
        <f aca="false">IFERROR(INDEX('Season Counts'!$K$2:$K$740,$AF1763)/INDEX('Season Counts'!$J$2:$J$740,$AF1763),"")</f>
        <v>0.273429951690821</v>
      </c>
      <c r="AB1763" s="41" t="n">
        <f aca="false">IFERROR(R1763-AA1763,"")</f>
        <v>0.0423595219933893</v>
      </c>
      <c r="AC1763" s="39" t="n">
        <f aca="false">IFERROR(INDEX('Season Counts'!$AG$2:$AG$740,$AF1763)/INDEX('Season Counts'!$AF$2:$AF$740,$AF1763),"")</f>
        <v>68.5725966850829</v>
      </c>
      <c r="AD1763" s="40" t="n">
        <f aca="false">IFERROR(V1763-AC1763,"")</f>
        <v>0.886662574176384</v>
      </c>
      <c r="AE1763" s="4" t="str">
        <f aca="false">IF(D1763&lt;Guide!$C$21,"Low PA",IF(TRIM(IF(ISNUMBER(AD1763),IF(N(AD1763)&lt;=-Guide!$C$24,"▼ Bat Speed  ",IF(N(AD1763)&gt;=Guide!$C$24,"▲ Bat Speed  ","")),"")&amp;IF(N(Z1763)&gt;=Guide!$C$22,"▲ Contact  ","")&amp;IF(N(Z1763)&lt;=-Guide!$C$22,"▼ Contact  ","")&amp;IF(N(AB1763)&gt;=Guide!$C$23,"▲ Chase  ","")&amp;IF(N(AB1763)&lt;=-Guide!$C$23,"▼ Chase  ",""))="","Stable",TRIM(IF(ISNUMBER(AD1763),IF(N(AD1763)&lt;=-Guide!$C$24,"▼ Bat Speed  ",IF(N(AD1763)&gt;=Guide!$C$24,"▲ Bat Speed  ","")),"")&amp;IF(N(Z1763)&gt;=Guide!$C$22,"▲ Contact  ","")&amp;IF(N(Z1763)&lt;=-Guide!$C$22,"▼ Contact  ","")&amp;IF(N(AB1763)&gt;=Guide!$C$23,"▲ Chase  ","")&amp;IF(N(AB1763)&lt;=-Guide!$C$23,"▼ Chase  ",""))))</f>
        <v>▲ Chase</v>
      </c>
      <c r="AF1763" s="35" t="n">
        <f aca="false">MATCH(Counts!A1763,'Season Counts'!$A$2:$A$740,0)</f>
        <v>452</v>
      </c>
    </row>
    <row r="1764" customFormat="false" ht="15" hidden="false" customHeight="false" outlineLevel="0" collapsed="false">
      <c r="A1764" s="34" t="str">
        <f aca="false">Counts!B1764</f>
        <v>NYM</v>
      </c>
      <c r="B1764" s="5" t="str">
        <f aca="false">Counts!C1764</f>
        <v>Marcus Semien</v>
      </c>
      <c r="C1764" s="34" t="str">
        <f aca="false">Counts!F1764</f>
        <v>Jul</v>
      </c>
      <c r="D1764" s="35" t="n">
        <f aca="false">IFERROR(Counts!P1764,"")</f>
        <v>40</v>
      </c>
      <c r="E1764" s="36" t="n">
        <f aca="false">IFERROR(Counts!R1764/Counts!Q1764,"")</f>
        <v>0.184210526315789</v>
      </c>
      <c r="F1764" s="36" t="n">
        <f aca="false">IFERROR((Counts!R1764+Counts!V1764+Counts!W1764)/(Counts!Q1764+Counts!V1764+Counts!W1764+Counts!X1764),"")</f>
        <v>0.225</v>
      </c>
      <c r="G1764" s="36" t="n">
        <f aca="false">IFERROR((Counts!R1764+Counts!S1764+2*Counts!T1764+3*Counts!U1764)/Counts!Q1764,"")</f>
        <v>0.421052631578947</v>
      </c>
      <c r="H1764" s="35" t="n">
        <f aca="false">IFERROR(Counts!U1764,"")</f>
        <v>3</v>
      </c>
      <c r="I1764" s="36" t="n">
        <f aca="false">IFERROR(Counts!Z1764/Counts!AA1764,"")</f>
        <v>0.275</v>
      </c>
      <c r="J1764" s="36" t="n">
        <f aca="false">IFERROR(Counts!AB1764/Counts!AA1764,"")</f>
        <v>0.245275</v>
      </c>
      <c r="K1764" s="37" t="n">
        <f aca="false">IFERROR((Counts!AB1764-Counts!Z1764)/Counts!AA1764,"")</f>
        <v>-0.029725</v>
      </c>
      <c r="L1764" s="38" t="n">
        <f aca="false">IFERROR(Counts!Y1764/Counts!P1764,"")</f>
        <v>0.35</v>
      </c>
      <c r="M1764" s="38" t="n">
        <f aca="false">IFERROR(Counts!V1764/Counts!P1764,"")</f>
        <v>0.05</v>
      </c>
      <c r="N1764" s="38" t="n">
        <f aca="false">IFERROR(Counts!AD1764/Counts!AC1764,"")</f>
        <v>0.0416666666666667</v>
      </c>
      <c r="O1764" s="38" t="n">
        <f aca="false">IFERROR(Counts!AE1764/Counts!AC1764,"")</f>
        <v>0.541666666666667</v>
      </c>
      <c r="P1764" s="39" t="n">
        <f aca="false">IFERROR(Counts!AG1764/Counts!AF1764,"")</f>
        <v>90.3166666666667</v>
      </c>
      <c r="Q1764" s="38" t="n">
        <f aca="false">IFERROR(Counts!AH1764/Counts!AC1764,"")</f>
        <v>0.458333333333333</v>
      </c>
      <c r="R1764" s="38" t="n">
        <f aca="false">IFERROR(Counts!N1764/Counts!M1764,"")</f>
        <v>0.348314606741573</v>
      </c>
      <c r="S1764" s="38" t="n">
        <f aca="false">IFERROR(Counts!K1764/Counts!J1764,"")</f>
        <v>0.631578947368421</v>
      </c>
      <c r="T1764" s="38" t="n">
        <f aca="false">IFERROR(Counts!I1764/Counts!H1764,"")</f>
        <v>0.30379746835443</v>
      </c>
      <c r="U1764" s="38" t="n">
        <f aca="false">IFERROR(1-Counts!L1764/Counts!K1764,"")</f>
        <v>0.833333333333333</v>
      </c>
      <c r="V1764" s="39" t="n">
        <f aca="false">IFERROR(Counts!AJ1764/Counts!AI1764,"")</f>
        <v>67.787323943662</v>
      </c>
      <c r="W1764" s="38" t="n">
        <f aca="false">IFERROR(Counts!AK1764/Counts!AI1764,"")</f>
        <v>0.0140845070422535</v>
      </c>
      <c r="X1764" s="40" t="n">
        <f aca="false">IFERROR(Counts!O1764,"")</f>
        <v>-0.676</v>
      </c>
      <c r="Y1764" s="36" t="n">
        <f aca="false">IFERROR(INDEX('Season Counts'!$Y$2:$Y$740,$AF1764)/INDEX('Season Counts'!$X$2:$X$740,$AF1764),"")</f>
        <v>0.299602941176471</v>
      </c>
      <c r="Z1764" s="37" t="n">
        <f aca="false">IFERROR(J1764-Y1764,"")</f>
        <v>-0.0543279411764706</v>
      </c>
      <c r="AA1764" s="38" t="n">
        <f aca="false">IFERROR(INDEX('Season Counts'!$K$2:$K$740,$AF1764)/INDEX('Season Counts'!$J$2:$J$740,$AF1764),"")</f>
        <v>0.273429951690821</v>
      </c>
      <c r="AB1764" s="41" t="n">
        <f aca="false">IFERROR(R1764-AA1764,"")</f>
        <v>0.0748846550507518</v>
      </c>
      <c r="AC1764" s="39" t="n">
        <f aca="false">IFERROR(INDEX('Season Counts'!$AG$2:$AG$740,$AF1764)/INDEX('Season Counts'!$AF$2:$AF$740,$AF1764),"")</f>
        <v>68.5725966850829</v>
      </c>
      <c r="AD1764" s="40" t="n">
        <f aca="false">IFERROR(V1764-AC1764,"")</f>
        <v>-0.785272741420911</v>
      </c>
      <c r="AE1764" s="4" t="str">
        <f aca="false">IF(D1764&lt;Guide!$C$21,"Low PA",IF(TRIM(IF(ISNUMBER(AD1764),IF(N(AD1764)&lt;=-Guide!$C$24,"▼ Bat Speed  ",IF(N(AD1764)&gt;=Guide!$C$24,"▲ Bat Speed  ","")),"")&amp;IF(N(Z1764)&gt;=Guide!$C$22,"▲ Contact  ","")&amp;IF(N(Z1764)&lt;=-Guide!$C$22,"▼ Contact  ","")&amp;IF(N(AB1764)&gt;=Guide!$C$23,"▲ Chase  ","")&amp;IF(N(AB1764)&lt;=-Guide!$C$23,"▼ Chase  ",""))="","Stable",TRIM(IF(ISNUMBER(AD1764),IF(N(AD1764)&lt;=-Guide!$C$24,"▼ Bat Speed  ",IF(N(AD1764)&gt;=Guide!$C$24,"▲ Bat Speed  ","")),"")&amp;IF(N(Z1764)&gt;=Guide!$C$22,"▲ Contact  ","")&amp;IF(N(Z1764)&lt;=-Guide!$C$22,"▼ Contact  ","")&amp;IF(N(AB1764)&gt;=Guide!$C$23,"▲ Chase  ","")&amp;IF(N(AB1764)&lt;=-Guide!$C$23,"▼ Chase  ",""))))</f>
        <v>▼ Contact ▲ Chase</v>
      </c>
      <c r="AF1764" s="35" t="n">
        <f aca="false">MATCH(Counts!A1764,'Season Counts'!$A$2:$A$740,0)</f>
        <v>452</v>
      </c>
    </row>
    <row r="1765" customFormat="false" ht="15" hidden="false" customHeight="false" outlineLevel="0" collapsed="false">
      <c r="A1765" s="34" t="str">
        <f aca="false">Counts!B1765</f>
        <v>NYM</v>
      </c>
      <c r="B1765" s="5" t="str">
        <f aca="false">Counts!C1765</f>
        <v>Marcus Semien</v>
      </c>
      <c r="C1765" s="34" t="str">
        <f aca="false">Counts!F1765</f>
        <v>Aug</v>
      </c>
      <c r="D1765" s="35" t="n">
        <f aca="false">IFERROR(Counts!P1765,"")</f>
        <v>102</v>
      </c>
      <c r="E1765" s="36" t="n">
        <f aca="false">IFERROR(Counts!R1765/Counts!Q1765,"")</f>
        <v>0.244444444444444</v>
      </c>
      <c r="F1765" s="36" t="n">
        <f aca="false">IFERROR((Counts!R1765+Counts!V1765+Counts!W1765)/(Counts!Q1765+Counts!V1765+Counts!W1765+Counts!X1765),"")</f>
        <v>0.323529411764706</v>
      </c>
      <c r="G1765" s="36" t="n">
        <f aca="false">IFERROR((Counts!R1765+Counts!S1765+2*Counts!T1765+3*Counts!U1765)/Counts!Q1765,"")</f>
        <v>0.333333333333333</v>
      </c>
      <c r="H1765" s="35" t="n">
        <f aca="false">IFERROR(Counts!U1765,"")</f>
        <v>2</v>
      </c>
      <c r="I1765" s="36" t="n">
        <f aca="false">IFERROR(Counts!Z1765/Counts!AA1765,"")</f>
        <v>0.298039215686275</v>
      </c>
      <c r="J1765" s="36" t="n">
        <f aca="false">IFERROR(Counts!AB1765/Counts!AA1765,"")</f>
        <v>0.297166666666667</v>
      </c>
      <c r="K1765" s="37" t="n">
        <f aca="false">IFERROR((Counts!AB1765-Counts!Z1765)/Counts!AA1765,"")</f>
        <v>-0.00087254901960783</v>
      </c>
      <c r="L1765" s="38" t="n">
        <f aca="false">IFERROR(Counts!Y1765/Counts!P1765,"")</f>
        <v>0.147058823529412</v>
      </c>
      <c r="M1765" s="38" t="n">
        <f aca="false">IFERROR(Counts!V1765/Counts!P1765,"")</f>
        <v>0.107843137254902</v>
      </c>
      <c r="N1765" s="38" t="n">
        <f aca="false">IFERROR(Counts!AD1765/Counts!AC1765,"")</f>
        <v>0.0131578947368421</v>
      </c>
      <c r="O1765" s="38" t="n">
        <f aca="false">IFERROR(Counts!AE1765/Counts!AC1765,"")</f>
        <v>0.210526315789474</v>
      </c>
      <c r="P1765" s="39" t="n">
        <f aca="false">IFERROR(Counts!AG1765/Counts!AF1765,"")</f>
        <v>86.0263157894737</v>
      </c>
      <c r="Q1765" s="38" t="n">
        <f aca="false">IFERROR(Counts!AH1765/Counts!AC1765,"")</f>
        <v>0.289473684210526</v>
      </c>
      <c r="R1765" s="38" t="n">
        <f aca="false">IFERROR(Counts!N1765/Counts!M1765,"")</f>
        <v>0.225</v>
      </c>
      <c r="S1765" s="38" t="n">
        <f aca="false">IFERROR(Counts!K1765/Counts!J1765,"")</f>
        <v>0.74869109947644</v>
      </c>
      <c r="T1765" s="38" t="n">
        <f aca="false">IFERROR(Counts!I1765/Counts!H1765,"")</f>
        <v>0.223404255319149</v>
      </c>
      <c r="U1765" s="38" t="n">
        <f aca="false">IFERROR(1-Counts!L1765/Counts!K1765,"")</f>
        <v>0.846153846153846</v>
      </c>
      <c r="V1765" s="39" t="n">
        <f aca="false">IFERROR(Counts!AJ1765/Counts!AI1765,"")</f>
        <v>68.3248484848485</v>
      </c>
      <c r="W1765" s="38" t="n">
        <f aca="false">IFERROR(Counts!AK1765/Counts!AI1765,"")</f>
        <v>0.0303030303030303</v>
      </c>
      <c r="X1765" s="40" t="n">
        <f aca="false">IFERROR(Counts!O1765,"")</f>
        <v>-0.546</v>
      </c>
      <c r="Y1765" s="36" t="n">
        <f aca="false">IFERROR(INDEX('Season Counts'!$Y$2:$Y$740,$AF1765)/INDEX('Season Counts'!$X$2:$X$740,$AF1765),"")</f>
        <v>0.299602941176471</v>
      </c>
      <c r="Z1765" s="37" t="n">
        <f aca="false">IFERROR(J1765-Y1765,"")</f>
        <v>-0.00243627450980394</v>
      </c>
      <c r="AA1765" s="38" t="n">
        <f aca="false">IFERROR(INDEX('Season Counts'!$K$2:$K$740,$AF1765)/INDEX('Season Counts'!$J$2:$J$740,$AF1765),"")</f>
        <v>0.273429951690821</v>
      </c>
      <c r="AB1765" s="41" t="n">
        <f aca="false">IFERROR(R1765-AA1765,"")</f>
        <v>-0.0484299516908212</v>
      </c>
      <c r="AC1765" s="39" t="n">
        <f aca="false">IFERROR(INDEX('Season Counts'!$AG$2:$AG$740,$AF1765)/INDEX('Season Counts'!$AF$2:$AF$740,$AF1765),"")</f>
        <v>68.5725966850829</v>
      </c>
      <c r="AD1765" s="40" t="n">
        <f aca="false">IFERROR(V1765-AC1765,"")</f>
        <v>-0.247748200234383</v>
      </c>
      <c r="AE1765" s="4" t="str">
        <f aca="false">IF(D1765&lt;Guide!$C$21,"Low PA",IF(TRIM(IF(ISNUMBER(AD1765),IF(N(AD1765)&lt;=-Guide!$C$24,"▼ Bat Speed  ",IF(N(AD1765)&gt;=Guide!$C$24,"▲ Bat Speed  ","")),"")&amp;IF(N(Z1765)&gt;=Guide!$C$22,"▲ Contact  ","")&amp;IF(N(Z1765)&lt;=-Guide!$C$22,"▼ Contact  ","")&amp;IF(N(AB1765)&gt;=Guide!$C$23,"▲ Chase  ","")&amp;IF(N(AB1765)&lt;=-Guide!$C$23,"▼ Chase  ",""))="","Stable",TRIM(IF(ISNUMBER(AD1765),IF(N(AD1765)&lt;=-Guide!$C$24,"▼ Bat Speed  ",IF(N(AD1765)&gt;=Guide!$C$24,"▲ Bat Speed  ","")),"")&amp;IF(N(Z1765)&gt;=Guide!$C$22,"▲ Contact  ","")&amp;IF(N(Z1765)&lt;=-Guide!$C$22,"▼ Contact  ","")&amp;IF(N(AB1765)&gt;=Guide!$C$23,"▲ Chase  ","")&amp;IF(N(AB1765)&lt;=-Guide!$C$23,"▼ Chase  ",""))))</f>
        <v>▼ Chase</v>
      </c>
      <c r="AF1765" s="35" t="n">
        <f aca="false">MATCH(Counts!A1765,'Season Counts'!$A$2:$A$740,0)</f>
        <v>452</v>
      </c>
    </row>
    <row r="1766" customFormat="false" ht="15" hidden="false" customHeight="false" outlineLevel="0" collapsed="false">
      <c r="A1766" s="34" t="str">
        <f aca="false">Counts!B1766</f>
        <v>NYM</v>
      </c>
      <c r="B1766" s="5" t="str">
        <f aca="false">Counts!C1766</f>
        <v>Marcus Semien</v>
      </c>
      <c r="C1766" s="34" t="str">
        <f aca="false">Counts!F1766</f>
        <v>Sep</v>
      </c>
      <c r="D1766" s="35" t="n">
        <f aca="false">IFERROR(Counts!P1766,"")</f>
        <v>87</v>
      </c>
      <c r="E1766" s="36" t="n">
        <f aca="false">IFERROR(Counts!R1766/Counts!Q1766,"")</f>
        <v>0.197368421052632</v>
      </c>
      <c r="F1766" s="36" t="n">
        <f aca="false">IFERROR((Counts!R1766+Counts!V1766+Counts!W1766)/(Counts!Q1766+Counts!V1766+Counts!W1766+Counts!X1766),"")</f>
        <v>0.28735632183908</v>
      </c>
      <c r="G1766" s="36" t="n">
        <f aca="false">IFERROR((Counts!R1766+Counts!S1766+2*Counts!T1766+3*Counts!U1766)/Counts!Q1766,"")</f>
        <v>0.302631578947368</v>
      </c>
      <c r="H1766" s="35" t="n">
        <f aca="false">IFERROR(Counts!U1766,"")</f>
        <v>1</v>
      </c>
      <c r="I1766" s="36" t="n">
        <f aca="false">IFERROR(Counts!Z1766/Counts!AA1766,"")</f>
        <v>0.268390804597701</v>
      </c>
      <c r="J1766" s="36" t="n">
        <f aca="false">IFERROR(Counts!AB1766/Counts!AA1766,"")</f>
        <v>0.26948275862069</v>
      </c>
      <c r="K1766" s="37" t="n">
        <f aca="false">IFERROR((Counts!AB1766-Counts!Z1766)/Counts!AA1766,"")</f>
        <v>0.00109195402298849</v>
      </c>
      <c r="L1766" s="38" t="n">
        <f aca="false">IFERROR(Counts!Y1766/Counts!P1766,"")</f>
        <v>0.0804597701149425</v>
      </c>
      <c r="M1766" s="38" t="n">
        <f aca="false">IFERROR(Counts!V1766/Counts!P1766,"")</f>
        <v>0.103448275862069</v>
      </c>
      <c r="N1766" s="38" t="n">
        <f aca="false">IFERROR(Counts!AD1766/Counts!AC1766,"")</f>
        <v>0.0428571428571429</v>
      </c>
      <c r="O1766" s="38" t="n">
        <f aca="false">IFERROR(Counts!AE1766/Counts!AC1766,"")</f>
        <v>0.357142857142857</v>
      </c>
      <c r="P1766" s="39" t="n">
        <f aca="false">IFERROR(Counts!AG1766/Counts!AF1766,"")</f>
        <v>88.1357142857143</v>
      </c>
      <c r="Q1766" s="38" t="n">
        <f aca="false">IFERROR(Counts!AH1766/Counts!AC1766,"")</f>
        <v>0.285714285714286</v>
      </c>
      <c r="R1766" s="38" t="n">
        <f aca="false">IFERROR(Counts!N1766/Counts!M1766,"")</f>
        <v>0.229885057471264</v>
      </c>
      <c r="S1766" s="38" t="n">
        <f aca="false">IFERROR(Counts!K1766/Counts!J1766,"")</f>
        <v>0.69375</v>
      </c>
      <c r="T1766" s="38" t="n">
        <f aca="false">IFERROR(Counts!I1766/Counts!H1766,"")</f>
        <v>0.132450331125828</v>
      </c>
      <c r="U1766" s="38" t="n">
        <f aca="false">IFERROR(1-Counts!L1766/Counts!K1766,"")</f>
        <v>0.954954954954955</v>
      </c>
      <c r="V1766" s="39" t="n">
        <f aca="false">IFERROR(Counts!AJ1766/Counts!AI1766,"")</f>
        <v>68.7194029850746</v>
      </c>
      <c r="W1766" s="38" t="n">
        <f aca="false">IFERROR(Counts!AK1766/Counts!AI1766,"")</f>
        <v>0.0522388059701493</v>
      </c>
      <c r="X1766" s="40" t="n">
        <f aca="false">IFERROR(Counts!O1766,"")</f>
        <v>-1.143</v>
      </c>
      <c r="Y1766" s="36" t="n">
        <f aca="false">IFERROR(INDEX('Season Counts'!$Y$2:$Y$740,$AF1766)/INDEX('Season Counts'!$X$2:$X$740,$AF1766),"")</f>
        <v>0.299602941176471</v>
      </c>
      <c r="Z1766" s="37" t="n">
        <f aca="false">IFERROR(J1766-Y1766,"")</f>
        <v>-0.030120182555781</v>
      </c>
      <c r="AA1766" s="38" t="n">
        <f aca="false">IFERROR(INDEX('Season Counts'!$K$2:$K$740,$AF1766)/INDEX('Season Counts'!$J$2:$J$740,$AF1766),"")</f>
        <v>0.273429951690821</v>
      </c>
      <c r="AB1766" s="41" t="n">
        <f aca="false">IFERROR(R1766-AA1766,"")</f>
        <v>-0.0435448942195569</v>
      </c>
      <c r="AC1766" s="39" t="n">
        <f aca="false">IFERROR(INDEX('Season Counts'!$AG$2:$AG$740,$AF1766)/INDEX('Season Counts'!$AF$2:$AF$740,$AF1766),"")</f>
        <v>68.5725966850829</v>
      </c>
      <c r="AD1766" s="40" t="n">
        <f aca="false">IFERROR(V1766-AC1766,"")</f>
        <v>0.146806299991752</v>
      </c>
      <c r="AE1766" s="4" t="str">
        <f aca="false">IF(D1766&lt;Guide!$C$21,"Low PA",IF(TRIM(IF(ISNUMBER(AD1766),IF(N(AD1766)&lt;=-Guide!$C$24,"▼ Bat Speed  ",IF(N(AD1766)&gt;=Guide!$C$24,"▲ Bat Speed  ","")),"")&amp;IF(N(Z1766)&gt;=Guide!$C$22,"▲ Contact  ","")&amp;IF(N(Z1766)&lt;=-Guide!$C$22,"▼ Contact  ","")&amp;IF(N(AB1766)&gt;=Guide!$C$23,"▲ Chase  ","")&amp;IF(N(AB1766)&lt;=-Guide!$C$23,"▼ Chase  ",""))="","Stable",TRIM(IF(ISNUMBER(AD1766),IF(N(AD1766)&lt;=-Guide!$C$24,"▼ Bat Speed  ",IF(N(AD1766)&gt;=Guide!$C$24,"▲ Bat Speed  ","")),"")&amp;IF(N(Z1766)&gt;=Guide!$C$22,"▲ Contact  ","")&amp;IF(N(Z1766)&lt;=-Guide!$C$22,"▼ Contact  ","")&amp;IF(N(AB1766)&gt;=Guide!$C$23,"▲ Chase  ","")&amp;IF(N(AB1766)&lt;=-Guide!$C$23,"▼ Chase  ",""))))</f>
        <v>▼ Chase</v>
      </c>
      <c r="AF1766" s="35" t="n">
        <f aca="false">MATCH(Counts!A1766,'Season Counts'!$A$2:$A$740,0)</f>
        <v>452</v>
      </c>
    </row>
    <row r="1767" customFormat="false" ht="15" hidden="false" customHeight="false" outlineLevel="0" collapsed="false">
      <c r="A1767" s="34" t="str">
        <f aca="false">Counts!B1767</f>
        <v>NYM</v>
      </c>
      <c r="B1767" s="5" t="str">
        <f aca="false">Counts!C1767</f>
        <v>A.J. Ewing</v>
      </c>
      <c r="C1767" s="34" t="str">
        <f aca="false">Counts!F1767</f>
        <v>May</v>
      </c>
      <c r="D1767" s="35" t="n">
        <f aca="false">IFERROR(Counts!P1767,"")</f>
        <v>74</v>
      </c>
      <c r="E1767" s="36" t="n">
        <f aca="false">IFERROR(Counts!R1767/Counts!Q1767,"")</f>
        <v>0.238095238095238</v>
      </c>
      <c r="F1767" s="36" t="n">
        <f aca="false">IFERROR((Counts!R1767+Counts!V1767+Counts!W1767)/(Counts!Q1767+Counts!V1767+Counts!W1767+Counts!X1767),"")</f>
        <v>0.333333333333333</v>
      </c>
      <c r="G1767" s="36" t="n">
        <f aca="false">IFERROR((Counts!R1767+Counts!S1767+2*Counts!T1767+3*Counts!U1767)/Counts!Q1767,"")</f>
        <v>0.317460317460317</v>
      </c>
      <c r="H1767" s="35" t="n">
        <f aca="false">IFERROR(Counts!U1767,"")</f>
        <v>1</v>
      </c>
      <c r="I1767" s="36" t="n">
        <f aca="false">IFERROR(Counts!Z1767/Counts!AA1767,"")</f>
        <v>0.3</v>
      </c>
      <c r="J1767" s="36" t="n">
        <f aca="false">IFERROR(Counts!AB1767/Counts!AA1767,"")</f>
        <v>0.324541666666667</v>
      </c>
      <c r="K1767" s="37" t="n">
        <f aca="false">IFERROR((Counts!AB1767-Counts!Z1767)/Counts!AA1767,"")</f>
        <v>0.0245416666666667</v>
      </c>
      <c r="L1767" s="38" t="n">
        <f aca="false">IFERROR(Counts!Y1767/Counts!P1767,"")</f>
        <v>0.324324324324324</v>
      </c>
      <c r="M1767" s="38" t="n">
        <f aca="false">IFERROR(Counts!V1767/Counts!P1767,"")</f>
        <v>0.121621621621622</v>
      </c>
      <c r="N1767" s="38" t="n">
        <f aca="false">IFERROR(Counts!AD1767/Counts!AC1767,"")</f>
        <v>0.0731707317073171</v>
      </c>
      <c r="O1767" s="38" t="n">
        <f aca="false">IFERROR(Counts!AE1767/Counts!AC1767,"")</f>
        <v>0.463414634146342</v>
      </c>
      <c r="P1767" s="39" t="n">
        <f aca="false">IFERROR(Counts!AG1767/Counts!AF1767,"")</f>
        <v>85.7317073170732</v>
      </c>
      <c r="Q1767" s="38" t="n">
        <f aca="false">IFERROR(Counts!AH1767/Counts!AC1767,"")</f>
        <v>0.390243902439024</v>
      </c>
      <c r="R1767" s="38" t="n">
        <f aca="false">IFERROR(Counts!N1767/Counts!M1767,"")</f>
        <v>0.268571428571429</v>
      </c>
      <c r="S1767" s="38" t="n">
        <f aca="false">IFERROR(Counts!K1767/Counts!J1767,"")</f>
        <v>0.555555555555556</v>
      </c>
      <c r="T1767" s="38" t="n">
        <f aca="false">IFERROR(Counts!I1767/Counts!H1767,"")</f>
        <v>0.228346456692913</v>
      </c>
      <c r="U1767" s="38" t="n">
        <f aca="false">IFERROR(1-Counts!L1767/Counts!K1767,"")</f>
        <v>0.85</v>
      </c>
      <c r="V1767" s="39" t="n">
        <f aca="false">IFERROR(Counts!AJ1767/Counts!AI1767,"")</f>
        <v>70.6028037383178</v>
      </c>
      <c r="W1767" s="38" t="n">
        <f aca="false">IFERROR(Counts!AK1767/Counts!AI1767,"")</f>
        <v>0.121495327102804</v>
      </c>
      <c r="X1767" s="40" t="n">
        <f aca="false">IFERROR(Counts!O1767,"")</f>
        <v>-2.03</v>
      </c>
      <c r="Y1767" s="36" t="n">
        <f aca="false">IFERROR(INDEX('Season Counts'!$Y$2:$Y$740,$AF1767)/INDEX('Season Counts'!$X$2:$X$740,$AF1767),"")</f>
        <v>0.320379381443299</v>
      </c>
      <c r="Z1767" s="37" t="n">
        <f aca="false">IFERROR(J1767-Y1767,"")</f>
        <v>0.00416228522336776</v>
      </c>
      <c r="AA1767" s="38" t="n">
        <f aca="false">IFERROR(INDEX('Season Counts'!$K$2:$K$740,$AF1767)/INDEX('Season Counts'!$J$2:$J$740,$AF1767),"")</f>
        <v>0.267326732673267</v>
      </c>
      <c r="AB1767" s="41" t="n">
        <f aca="false">IFERROR(R1767-AA1767,"")</f>
        <v>0.00124469589816123</v>
      </c>
      <c r="AC1767" s="39" t="n">
        <f aca="false">IFERROR(INDEX('Season Counts'!$AG$2:$AG$740,$AF1767)/INDEX('Season Counts'!$AF$2:$AF$740,$AF1767),"")</f>
        <v>70.41287001287</v>
      </c>
      <c r="AD1767" s="40" t="n">
        <f aca="false">IFERROR(V1767-AC1767,"")</f>
        <v>0.189933725447744</v>
      </c>
      <c r="AE1767" s="4" t="str">
        <f aca="false">IF(D1767&lt;Guide!$C$21,"Low PA",IF(TRIM(IF(ISNUMBER(AD1767),IF(N(AD1767)&lt;=-Guide!$C$24,"▼ Bat Speed  ",IF(N(AD1767)&gt;=Guide!$C$24,"▲ Bat Speed  ","")),"")&amp;IF(N(Z1767)&gt;=Guide!$C$22,"▲ Contact  ","")&amp;IF(N(Z1767)&lt;=-Guide!$C$22,"▼ Contact  ","")&amp;IF(N(AB1767)&gt;=Guide!$C$23,"▲ Chase  ","")&amp;IF(N(AB1767)&lt;=-Guide!$C$23,"▼ Chase  ",""))="","Stable",TRIM(IF(ISNUMBER(AD1767),IF(N(AD1767)&lt;=-Guide!$C$24,"▼ Bat Speed  ",IF(N(AD1767)&gt;=Guide!$C$24,"▲ Bat Speed  ","")),"")&amp;IF(N(Z1767)&gt;=Guide!$C$22,"▲ Contact  ","")&amp;IF(N(Z1767)&lt;=-Guide!$C$22,"▼ Contact  ","")&amp;IF(N(AB1767)&gt;=Guide!$C$23,"▲ Chase  ","")&amp;IF(N(AB1767)&lt;=-Guide!$C$23,"▼ Chase  ",""))))</f>
        <v>Stable</v>
      </c>
      <c r="AF1767" s="35" t="n">
        <f aca="false">MATCH(Counts!A1767,'Season Counts'!$A$2:$A$740,0)</f>
        <v>453</v>
      </c>
    </row>
    <row r="1768" customFormat="false" ht="15" hidden="false" customHeight="false" outlineLevel="0" collapsed="false">
      <c r="A1768" s="34" t="str">
        <f aca="false">Counts!B1768</f>
        <v>NYM</v>
      </c>
      <c r="B1768" s="5" t="str">
        <f aca="false">Counts!C1768</f>
        <v>A.J. Ewing</v>
      </c>
      <c r="C1768" s="34" t="str">
        <f aca="false">Counts!F1768</f>
        <v>Jun</v>
      </c>
      <c r="D1768" s="35" t="n">
        <f aca="false">IFERROR(Counts!P1768,"")</f>
        <v>103</v>
      </c>
      <c r="E1768" s="36" t="n">
        <f aca="false">IFERROR(Counts!R1768/Counts!Q1768,"")</f>
        <v>0.3</v>
      </c>
      <c r="F1768" s="36" t="n">
        <f aca="false">IFERROR((Counts!R1768+Counts!V1768+Counts!W1768)/(Counts!Q1768+Counts!V1768+Counts!W1768+Counts!X1768),"")</f>
        <v>0.378640776699029</v>
      </c>
      <c r="G1768" s="36" t="n">
        <f aca="false">IFERROR((Counts!R1768+Counts!S1768+2*Counts!T1768+3*Counts!U1768)/Counts!Q1768,"")</f>
        <v>0.477777777777778</v>
      </c>
      <c r="H1768" s="35" t="n">
        <f aca="false">IFERROR(Counts!U1768,"")</f>
        <v>3</v>
      </c>
      <c r="I1768" s="36" t="n">
        <f aca="false">IFERROR(Counts!Z1768/Counts!AA1768,"")</f>
        <v>0.373300970873786</v>
      </c>
      <c r="J1768" s="36" t="n">
        <f aca="false">IFERROR(Counts!AB1768/Counts!AA1768,"")</f>
        <v>0.365961165048544</v>
      </c>
      <c r="K1768" s="37" t="n">
        <f aca="false">IFERROR((Counts!AB1768-Counts!Z1768)/Counts!AA1768,"")</f>
        <v>-0.00733980582524272</v>
      </c>
      <c r="L1768" s="38" t="n">
        <f aca="false">IFERROR(Counts!Y1768/Counts!P1768,"")</f>
        <v>0.194174757281553</v>
      </c>
      <c r="M1768" s="38" t="n">
        <f aca="false">IFERROR(Counts!V1768/Counts!P1768,"")</f>
        <v>0.106796116504854</v>
      </c>
      <c r="N1768" s="38" t="n">
        <f aca="false">IFERROR(Counts!AD1768/Counts!AC1768,"")</f>
        <v>0.0563380281690141</v>
      </c>
      <c r="O1768" s="38" t="n">
        <f aca="false">IFERROR(Counts!AE1768/Counts!AC1768,"")</f>
        <v>0.394366197183099</v>
      </c>
      <c r="P1768" s="39" t="n">
        <f aca="false">IFERROR(Counts!AG1768/Counts!AF1768,"")</f>
        <v>89.1323943661972</v>
      </c>
      <c r="Q1768" s="38" t="n">
        <f aca="false">IFERROR(Counts!AH1768/Counts!AC1768,"")</f>
        <v>0.408450704225352</v>
      </c>
      <c r="R1768" s="38" t="n">
        <f aca="false">IFERROR(Counts!N1768/Counts!M1768,"")</f>
        <v>0.262910798122066</v>
      </c>
      <c r="S1768" s="38" t="n">
        <f aca="false">IFERROR(Counts!K1768/Counts!J1768,"")</f>
        <v>0.675</v>
      </c>
      <c r="T1768" s="38" t="n">
        <f aca="false">IFERROR(Counts!I1768/Counts!H1768,"")</f>
        <v>0.214659685863874</v>
      </c>
      <c r="U1768" s="38" t="n">
        <f aca="false">IFERROR(1-Counts!L1768/Counts!K1768,"")</f>
        <v>0.866666666666667</v>
      </c>
      <c r="V1768" s="39" t="n">
        <f aca="false">IFERROR(Counts!AJ1768/Counts!AI1768,"")</f>
        <v>70.1339285714286</v>
      </c>
      <c r="W1768" s="38" t="n">
        <f aca="false">IFERROR(Counts!AK1768/Counts!AI1768,"")</f>
        <v>0.107142857142857</v>
      </c>
      <c r="X1768" s="40" t="n">
        <f aca="false">IFERROR(Counts!O1768,"")</f>
        <v>3.904</v>
      </c>
      <c r="Y1768" s="36" t="n">
        <f aca="false">IFERROR(INDEX('Season Counts'!$Y$2:$Y$740,$AF1768)/INDEX('Season Counts'!$X$2:$X$740,$AF1768),"")</f>
        <v>0.320379381443299</v>
      </c>
      <c r="Z1768" s="37" t="n">
        <f aca="false">IFERROR(J1768-Y1768,"")</f>
        <v>0.0455817836052448</v>
      </c>
      <c r="AA1768" s="38" t="n">
        <f aca="false">IFERROR(INDEX('Season Counts'!$K$2:$K$740,$AF1768)/INDEX('Season Counts'!$J$2:$J$740,$AF1768),"")</f>
        <v>0.267326732673267</v>
      </c>
      <c r="AB1768" s="41" t="n">
        <f aca="false">IFERROR(R1768-AA1768,"")</f>
        <v>-0.0044159345512016</v>
      </c>
      <c r="AC1768" s="39" t="n">
        <f aca="false">IFERROR(INDEX('Season Counts'!$AG$2:$AG$740,$AF1768)/INDEX('Season Counts'!$AF$2:$AF$740,$AF1768),"")</f>
        <v>70.41287001287</v>
      </c>
      <c r="AD1768" s="40" t="n">
        <f aca="false">IFERROR(V1768-AC1768,"")</f>
        <v>-0.278941441441447</v>
      </c>
      <c r="AE1768" s="4" t="str">
        <f aca="false">IF(D1768&lt;Guide!$C$21,"Low PA",IF(TRIM(IF(ISNUMBER(AD1768),IF(N(AD1768)&lt;=-Guide!$C$24,"▼ Bat Speed  ",IF(N(AD1768)&gt;=Guide!$C$24,"▲ Bat Speed  ","")),"")&amp;IF(N(Z1768)&gt;=Guide!$C$22,"▲ Contact  ","")&amp;IF(N(Z1768)&lt;=-Guide!$C$22,"▼ Contact  ","")&amp;IF(N(AB1768)&gt;=Guide!$C$23,"▲ Chase  ","")&amp;IF(N(AB1768)&lt;=-Guide!$C$23,"▼ Chase  ",""))="","Stable",TRIM(IF(ISNUMBER(AD1768),IF(N(AD1768)&lt;=-Guide!$C$24,"▼ Bat Speed  ",IF(N(AD1768)&gt;=Guide!$C$24,"▲ Bat Speed  ","")),"")&amp;IF(N(Z1768)&gt;=Guide!$C$22,"▲ Contact  ","")&amp;IF(N(Z1768)&lt;=-Guide!$C$22,"▼ Contact  ","")&amp;IF(N(AB1768)&gt;=Guide!$C$23,"▲ Chase  ","")&amp;IF(N(AB1768)&lt;=-Guide!$C$23,"▼ Chase  ",""))))</f>
        <v>▲ Contact</v>
      </c>
      <c r="AF1768" s="35" t="n">
        <f aca="false">MATCH(Counts!A1768,'Season Counts'!$A$2:$A$740,0)</f>
        <v>453</v>
      </c>
    </row>
    <row r="1769" customFormat="false" ht="15" hidden="false" customHeight="false" outlineLevel="0" collapsed="false">
      <c r="A1769" s="34" t="str">
        <f aca="false">Counts!B1769</f>
        <v>NYM</v>
      </c>
      <c r="B1769" s="5" t="str">
        <f aca="false">Counts!C1769</f>
        <v>A.J. Ewing</v>
      </c>
      <c r="C1769" s="34" t="str">
        <f aca="false">Counts!F1769</f>
        <v>Jul</v>
      </c>
      <c r="D1769" s="35" t="n">
        <f aca="false">IFERROR(Counts!P1769,"")</f>
        <v>106</v>
      </c>
      <c r="E1769" s="36" t="n">
        <f aca="false">IFERROR(Counts!R1769/Counts!Q1769,"")</f>
        <v>0.257731958762887</v>
      </c>
      <c r="F1769" s="36" t="n">
        <f aca="false">IFERROR((Counts!R1769+Counts!V1769+Counts!W1769)/(Counts!Q1769+Counts!V1769+Counts!W1769+Counts!X1769),"")</f>
        <v>0.30188679245283</v>
      </c>
      <c r="G1769" s="36" t="n">
        <f aca="false">IFERROR((Counts!R1769+Counts!S1769+2*Counts!T1769+3*Counts!U1769)/Counts!Q1769,"")</f>
        <v>0.402061855670103</v>
      </c>
      <c r="H1769" s="35" t="n">
        <f aca="false">IFERROR(Counts!U1769,"")</f>
        <v>3</v>
      </c>
      <c r="I1769" s="36" t="n">
        <f aca="false">IFERROR(Counts!Z1769/Counts!AA1769,"")</f>
        <v>0.306132075471698</v>
      </c>
      <c r="J1769" s="36" t="n">
        <f aca="false">IFERROR(Counts!AB1769/Counts!AA1769,"")</f>
        <v>0.275820754716981</v>
      </c>
      <c r="K1769" s="37" t="n">
        <f aca="false">IFERROR((Counts!AB1769-Counts!Z1769)/Counts!AA1769,"")</f>
        <v>-0.030311320754717</v>
      </c>
      <c r="L1769" s="38" t="n">
        <f aca="false">IFERROR(Counts!Y1769/Counts!P1769,"")</f>
        <v>0.292452830188679</v>
      </c>
      <c r="M1769" s="38" t="n">
        <f aca="false">IFERROR(Counts!V1769/Counts!P1769,"")</f>
        <v>0.0660377358490566</v>
      </c>
      <c r="N1769" s="38" t="n">
        <f aca="false">IFERROR(Counts!AD1769/Counts!AC1769,"")</f>
        <v>0.0882352941176471</v>
      </c>
      <c r="O1769" s="38" t="n">
        <f aca="false">IFERROR(Counts!AE1769/Counts!AC1769,"")</f>
        <v>0.426470588235294</v>
      </c>
      <c r="P1769" s="39" t="n">
        <f aca="false">IFERROR(Counts!AG1769/Counts!AF1769,"")</f>
        <v>90.2161764705882</v>
      </c>
      <c r="Q1769" s="38" t="n">
        <f aca="false">IFERROR(Counts!AH1769/Counts!AC1769,"")</f>
        <v>0.308823529411765</v>
      </c>
      <c r="R1769" s="38" t="n">
        <f aca="false">IFERROR(Counts!N1769/Counts!M1769,"")</f>
        <v>0.306306306306306</v>
      </c>
      <c r="S1769" s="38" t="n">
        <f aca="false">IFERROR(Counts!K1769/Counts!J1769,"")</f>
        <v>0.712041884816754</v>
      </c>
      <c r="T1769" s="38" t="n">
        <f aca="false">IFERROR(Counts!I1769/Counts!H1769,"")</f>
        <v>0.245098039215686</v>
      </c>
      <c r="U1769" s="38" t="n">
        <f aca="false">IFERROR(1-Counts!L1769/Counts!K1769,"")</f>
        <v>0.867647058823529</v>
      </c>
      <c r="V1769" s="39" t="n">
        <f aca="false">IFERROR(Counts!AJ1769/Counts!AI1769,"")</f>
        <v>69.7564245810056</v>
      </c>
      <c r="W1769" s="38" t="n">
        <f aca="false">IFERROR(Counts!AK1769/Counts!AI1769,"")</f>
        <v>0.100558659217877</v>
      </c>
      <c r="X1769" s="40" t="n">
        <f aca="false">IFERROR(Counts!O1769,"")</f>
        <v>1.509</v>
      </c>
      <c r="Y1769" s="36" t="n">
        <f aca="false">IFERROR(INDEX('Season Counts'!$Y$2:$Y$740,$AF1769)/INDEX('Season Counts'!$X$2:$X$740,$AF1769),"")</f>
        <v>0.320379381443299</v>
      </c>
      <c r="Z1769" s="37" t="n">
        <f aca="false">IFERROR(J1769-Y1769,"")</f>
        <v>-0.0445586267263178</v>
      </c>
      <c r="AA1769" s="38" t="n">
        <f aca="false">IFERROR(INDEX('Season Counts'!$K$2:$K$740,$AF1769)/INDEX('Season Counts'!$J$2:$J$740,$AF1769),"")</f>
        <v>0.267326732673267</v>
      </c>
      <c r="AB1769" s="41" t="n">
        <f aca="false">IFERROR(R1769-AA1769,"")</f>
        <v>0.0389795736330389</v>
      </c>
      <c r="AC1769" s="39" t="n">
        <f aca="false">IFERROR(INDEX('Season Counts'!$AG$2:$AG$740,$AF1769)/INDEX('Season Counts'!$AF$2:$AF$740,$AF1769),"")</f>
        <v>70.41287001287</v>
      </c>
      <c r="AD1769" s="40" t="n">
        <f aca="false">IFERROR(V1769-AC1769,"")</f>
        <v>-0.656445431864427</v>
      </c>
      <c r="AE1769" s="4" t="str">
        <f aca="false">IF(D1769&lt;Guide!$C$21,"Low PA",IF(TRIM(IF(ISNUMBER(AD1769),IF(N(AD1769)&lt;=-Guide!$C$24,"▼ Bat Speed  ",IF(N(AD1769)&gt;=Guide!$C$24,"▲ Bat Speed  ","")),"")&amp;IF(N(Z1769)&gt;=Guide!$C$22,"▲ Contact  ","")&amp;IF(N(Z1769)&lt;=-Guide!$C$22,"▼ Contact  ","")&amp;IF(N(AB1769)&gt;=Guide!$C$23,"▲ Chase  ","")&amp;IF(N(AB1769)&lt;=-Guide!$C$23,"▼ Chase  ",""))="","Stable",TRIM(IF(ISNUMBER(AD1769),IF(N(AD1769)&lt;=-Guide!$C$24,"▼ Bat Speed  ",IF(N(AD1769)&gt;=Guide!$C$24,"▲ Bat Speed  ","")),"")&amp;IF(N(Z1769)&gt;=Guide!$C$22,"▲ Contact  ","")&amp;IF(N(Z1769)&lt;=-Guide!$C$22,"▼ Contact  ","")&amp;IF(N(AB1769)&gt;=Guide!$C$23,"▲ Chase  ","")&amp;IF(N(AB1769)&lt;=-Guide!$C$23,"▼ Chase  ",""))))</f>
        <v>▼ Contact</v>
      </c>
      <c r="AF1769" s="35" t="n">
        <f aca="false">MATCH(Counts!A1769,'Season Counts'!$A$2:$A$740,0)</f>
        <v>453</v>
      </c>
    </row>
    <row r="1770" customFormat="false" ht="15" hidden="false" customHeight="false" outlineLevel="0" collapsed="false">
      <c r="A1770" s="34" t="str">
        <f aca="false">Counts!B1770</f>
        <v>NYM</v>
      </c>
      <c r="B1770" s="5" t="str">
        <f aca="false">Counts!C1770</f>
        <v>A.J. Ewing</v>
      </c>
      <c r="C1770" s="34" t="str">
        <f aca="false">Counts!F1770</f>
        <v>Aug</v>
      </c>
      <c r="D1770" s="35" t="n">
        <f aca="false">IFERROR(Counts!P1770,"")</f>
        <v>117</v>
      </c>
      <c r="E1770" s="36" t="n">
        <f aca="false">IFERROR(Counts!R1770/Counts!Q1770,"")</f>
        <v>0.171428571428571</v>
      </c>
      <c r="F1770" s="36" t="n">
        <f aca="false">IFERROR((Counts!R1770+Counts!V1770+Counts!W1770)/(Counts!Q1770+Counts!V1770+Counts!W1770+Counts!X1770),"")</f>
        <v>0.243478260869565</v>
      </c>
      <c r="G1770" s="36" t="n">
        <f aca="false">IFERROR((Counts!R1770+Counts!S1770+2*Counts!T1770+3*Counts!U1770)/Counts!Q1770,"")</f>
        <v>0.219047619047619</v>
      </c>
      <c r="H1770" s="35" t="n">
        <f aca="false">IFERROR(Counts!U1770,"")</f>
        <v>0</v>
      </c>
      <c r="I1770" s="36" t="n">
        <f aca="false">IFERROR(Counts!Z1770/Counts!AA1770,"")</f>
        <v>0.21695652173913</v>
      </c>
      <c r="J1770" s="36" t="n">
        <f aca="false">IFERROR(Counts!AB1770/Counts!AA1770,"")</f>
        <v>0.30035652173913</v>
      </c>
      <c r="K1770" s="37" t="n">
        <f aca="false">IFERROR((Counts!AB1770-Counts!Z1770)/Counts!AA1770,"")</f>
        <v>0.0834</v>
      </c>
      <c r="L1770" s="38" t="n">
        <f aca="false">IFERROR(Counts!Y1770/Counts!P1770,"")</f>
        <v>0.256410256410256</v>
      </c>
      <c r="M1770" s="38" t="n">
        <f aca="false">IFERROR(Counts!V1770/Counts!P1770,"")</f>
        <v>0.0769230769230769</v>
      </c>
      <c r="N1770" s="38" t="n">
        <f aca="false">IFERROR(Counts!AD1770/Counts!AC1770,"")</f>
        <v>0.0649350649350649</v>
      </c>
      <c r="O1770" s="38" t="n">
        <f aca="false">IFERROR(Counts!AE1770/Counts!AC1770,"")</f>
        <v>0.402597402597403</v>
      </c>
      <c r="P1770" s="39" t="n">
        <f aca="false">IFERROR(Counts!AG1770/Counts!AF1770,"")</f>
        <v>86.7974025974026</v>
      </c>
      <c r="Q1770" s="38" t="n">
        <f aca="false">IFERROR(Counts!AH1770/Counts!AC1770,"")</f>
        <v>0.376623376623377</v>
      </c>
      <c r="R1770" s="38" t="n">
        <f aca="false">IFERROR(Counts!N1770/Counts!M1770,"")</f>
        <v>0.229357798165138</v>
      </c>
      <c r="S1770" s="38" t="n">
        <f aca="false">IFERROR(Counts!K1770/Counts!J1770,"")</f>
        <v>0.726872246696035</v>
      </c>
      <c r="T1770" s="38" t="n">
        <f aca="false">IFERROR(Counts!I1770/Counts!H1770,"")</f>
        <v>0.218604651162791</v>
      </c>
      <c r="U1770" s="38" t="n">
        <f aca="false">IFERROR(1-Counts!L1770/Counts!K1770,"")</f>
        <v>0.83030303030303</v>
      </c>
      <c r="V1770" s="39" t="n">
        <f aca="false">IFERROR(Counts!AJ1770/Counts!AI1770,"")</f>
        <v>70.7661538461538</v>
      </c>
      <c r="W1770" s="38" t="n">
        <f aca="false">IFERROR(Counts!AK1770/Counts!AI1770,"")</f>
        <v>0.169230769230769</v>
      </c>
      <c r="X1770" s="40" t="n">
        <f aca="false">IFERROR(Counts!O1770,"")</f>
        <v>-9.777</v>
      </c>
      <c r="Y1770" s="36" t="n">
        <f aca="false">IFERROR(INDEX('Season Counts'!$Y$2:$Y$740,$AF1770)/INDEX('Season Counts'!$X$2:$X$740,$AF1770),"")</f>
        <v>0.320379381443299</v>
      </c>
      <c r="Z1770" s="37" t="n">
        <f aca="false">IFERROR(J1770-Y1770,"")</f>
        <v>-0.0200228597041685</v>
      </c>
      <c r="AA1770" s="38" t="n">
        <f aca="false">IFERROR(INDEX('Season Counts'!$K$2:$K$740,$AF1770)/INDEX('Season Counts'!$J$2:$J$740,$AF1770),"")</f>
        <v>0.267326732673267</v>
      </c>
      <c r="AB1770" s="41" t="n">
        <f aca="false">IFERROR(R1770-AA1770,"")</f>
        <v>-0.0379689345081297</v>
      </c>
      <c r="AC1770" s="39" t="n">
        <f aca="false">IFERROR(INDEX('Season Counts'!$AG$2:$AG$740,$AF1770)/INDEX('Season Counts'!$AF$2:$AF$740,$AF1770),"")</f>
        <v>70.41287001287</v>
      </c>
      <c r="AD1770" s="40" t="n">
        <f aca="false">IFERROR(V1770-AC1770,"")</f>
        <v>0.353283833283825</v>
      </c>
      <c r="AE1770" s="4" t="str">
        <f aca="false">IF(D1770&lt;Guide!$C$21,"Low PA",IF(TRIM(IF(ISNUMBER(AD1770),IF(N(AD1770)&lt;=-Guide!$C$24,"▼ Bat Speed  ",IF(N(AD1770)&gt;=Guide!$C$24,"▲ Bat Speed  ","")),"")&amp;IF(N(Z1770)&gt;=Guide!$C$22,"▲ Contact  ","")&amp;IF(N(Z1770)&lt;=-Guide!$C$22,"▼ Contact  ","")&amp;IF(N(AB1770)&gt;=Guide!$C$23,"▲ Chase  ","")&amp;IF(N(AB1770)&lt;=-Guide!$C$23,"▼ Chase  ",""))="","Stable",TRIM(IF(ISNUMBER(AD1770),IF(N(AD1770)&lt;=-Guide!$C$24,"▼ Bat Speed  ",IF(N(AD1770)&gt;=Guide!$C$24,"▲ Bat Speed  ","")),"")&amp;IF(N(Z1770)&gt;=Guide!$C$22,"▲ Contact  ","")&amp;IF(N(Z1770)&lt;=-Guide!$C$22,"▼ Contact  ","")&amp;IF(N(AB1770)&gt;=Guide!$C$23,"▲ Chase  ","")&amp;IF(N(AB1770)&lt;=-Guide!$C$23,"▼ Chase  ",""))))</f>
        <v>Stable</v>
      </c>
      <c r="AF1770" s="35" t="n">
        <f aca="false">MATCH(Counts!A1770,'Season Counts'!$A$2:$A$740,0)</f>
        <v>453</v>
      </c>
    </row>
    <row r="1771" customFormat="false" ht="15" hidden="false" customHeight="false" outlineLevel="0" collapsed="false">
      <c r="A1771" s="34" t="str">
        <f aca="false">Counts!B1771</f>
        <v>NYM</v>
      </c>
      <c r="B1771" s="5" t="str">
        <f aca="false">Counts!C1771</f>
        <v>A.J. Ewing</v>
      </c>
      <c r="C1771" s="34" t="str">
        <f aca="false">Counts!F1771</f>
        <v>Sep</v>
      </c>
      <c r="D1771" s="35" t="n">
        <f aca="false">IFERROR(Counts!P1771,"")</f>
        <v>92</v>
      </c>
      <c r="E1771" s="36" t="n">
        <f aca="false">IFERROR(Counts!R1771/Counts!Q1771,"")</f>
        <v>0.308641975308642</v>
      </c>
      <c r="F1771" s="36" t="n">
        <f aca="false">IFERROR((Counts!R1771+Counts!V1771+Counts!W1771)/(Counts!Q1771+Counts!V1771+Counts!W1771+Counts!X1771),"")</f>
        <v>0.380434782608696</v>
      </c>
      <c r="G1771" s="36" t="n">
        <f aca="false">IFERROR((Counts!R1771+Counts!S1771+2*Counts!T1771+3*Counts!U1771)/Counts!Q1771,"")</f>
        <v>0.481481481481481</v>
      </c>
      <c r="H1771" s="35" t="n">
        <f aca="false">IFERROR(Counts!U1771,"")</f>
        <v>4</v>
      </c>
      <c r="I1771" s="36" t="n">
        <f aca="false">IFERROR(Counts!Z1771/Counts!AA1771,"")</f>
        <v>0.380898876404494</v>
      </c>
      <c r="J1771" s="36" t="n">
        <f aca="false">IFERROR(Counts!AB1771/Counts!AA1771,"")</f>
        <v>0.343202247191011</v>
      </c>
      <c r="K1771" s="37" t="n">
        <f aca="false">IFERROR((Counts!AB1771-Counts!Z1771)/Counts!AA1771,"")</f>
        <v>-0.0376966292134831</v>
      </c>
      <c r="L1771" s="38" t="n">
        <f aca="false">IFERROR(Counts!Y1771/Counts!P1771,"")</f>
        <v>0.217391304347826</v>
      </c>
      <c r="M1771" s="38" t="n">
        <f aca="false">IFERROR(Counts!V1771/Counts!P1771,"")</f>
        <v>0.108695652173913</v>
      </c>
      <c r="N1771" s="38" t="n">
        <f aca="false">IFERROR(Counts!AD1771/Counts!AC1771,"")</f>
        <v>0.0967741935483871</v>
      </c>
      <c r="O1771" s="38" t="n">
        <f aca="false">IFERROR(Counts!AE1771/Counts!AC1771,"")</f>
        <v>0.451612903225806</v>
      </c>
      <c r="P1771" s="39" t="n">
        <f aca="false">IFERROR(Counts!AG1771/Counts!AF1771,"")</f>
        <v>89.17</v>
      </c>
      <c r="Q1771" s="38" t="n">
        <f aca="false">IFERROR(Counts!AH1771/Counts!AC1771,"")</f>
        <v>0.32258064516129</v>
      </c>
      <c r="R1771" s="38" t="n">
        <f aca="false">IFERROR(Counts!N1771/Counts!M1771,"")</f>
        <v>0.269230769230769</v>
      </c>
      <c r="S1771" s="38" t="n">
        <f aca="false">IFERROR(Counts!K1771/Counts!J1771,"")</f>
        <v>0.66025641025641</v>
      </c>
      <c r="T1771" s="38" t="n">
        <f aca="false">IFERROR(Counts!I1771/Counts!H1771,"")</f>
        <v>0.236842105263158</v>
      </c>
      <c r="U1771" s="38" t="n">
        <f aca="false">IFERROR(1-Counts!L1771/Counts!K1771,"")</f>
        <v>0.883495145631068</v>
      </c>
      <c r="V1771" s="39" t="n">
        <f aca="false">IFERROR(Counts!AJ1771/Counts!AI1771,"")</f>
        <v>71</v>
      </c>
      <c r="W1771" s="38" t="n">
        <f aca="false">IFERROR(Counts!AK1771/Counts!AI1771,"")</f>
        <v>0.1484375</v>
      </c>
      <c r="X1771" s="40" t="n">
        <f aca="false">IFERROR(Counts!O1771,"")</f>
        <v>2.999</v>
      </c>
      <c r="Y1771" s="36" t="n">
        <f aca="false">IFERROR(INDEX('Season Counts'!$Y$2:$Y$740,$AF1771)/INDEX('Season Counts'!$X$2:$X$740,$AF1771),"")</f>
        <v>0.320379381443299</v>
      </c>
      <c r="Z1771" s="37" t="n">
        <f aca="false">IFERROR(J1771-Y1771,"")</f>
        <v>0.0228228657477124</v>
      </c>
      <c r="AA1771" s="38" t="n">
        <f aca="false">IFERROR(INDEX('Season Counts'!$K$2:$K$740,$AF1771)/INDEX('Season Counts'!$J$2:$J$740,$AF1771),"")</f>
        <v>0.267326732673267</v>
      </c>
      <c r="AB1771" s="41" t="n">
        <f aca="false">IFERROR(R1771-AA1771,"")</f>
        <v>0.00190403655750188</v>
      </c>
      <c r="AC1771" s="39" t="n">
        <f aca="false">IFERROR(INDEX('Season Counts'!$AG$2:$AG$740,$AF1771)/INDEX('Season Counts'!$AF$2:$AF$740,$AF1771),"")</f>
        <v>70.41287001287</v>
      </c>
      <c r="AD1771" s="40" t="n">
        <f aca="false">IFERROR(V1771-AC1771,"")</f>
        <v>0.587129987129984</v>
      </c>
      <c r="AE1771" s="4" t="str">
        <f aca="false">IF(D1771&lt;Guide!$C$21,"Low PA",IF(TRIM(IF(ISNUMBER(AD1771),IF(N(AD1771)&lt;=-Guide!$C$24,"▼ Bat Speed  ",IF(N(AD1771)&gt;=Guide!$C$24,"▲ Bat Speed  ","")),"")&amp;IF(N(Z1771)&gt;=Guide!$C$22,"▲ Contact  ","")&amp;IF(N(Z1771)&lt;=-Guide!$C$22,"▼ Contact  ","")&amp;IF(N(AB1771)&gt;=Guide!$C$23,"▲ Chase  ","")&amp;IF(N(AB1771)&lt;=-Guide!$C$23,"▼ Chase  ",""))="","Stable",TRIM(IF(ISNUMBER(AD1771),IF(N(AD1771)&lt;=-Guide!$C$24,"▼ Bat Speed  ",IF(N(AD1771)&gt;=Guide!$C$24,"▲ Bat Speed  ","")),"")&amp;IF(N(Z1771)&gt;=Guide!$C$22,"▲ Contact  ","")&amp;IF(N(Z1771)&lt;=-Guide!$C$22,"▼ Contact  ","")&amp;IF(N(AB1771)&gt;=Guide!$C$23,"▲ Chase  ","")&amp;IF(N(AB1771)&lt;=-Guide!$C$23,"▼ Chase  ",""))))</f>
        <v>Stable</v>
      </c>
      <c r="AF1771" s="35" t="n">
        <f aca="false">MATCH(Counts!A1771,'Season Counts'!$A$2:$A$740,0)</f>
        <v>453</v>
      </c>
    </row>
    <row r="1772" customFormat="false" ht="15" hidden="false" customHeight="false" outlineLevel="0" collapsed="false">
      <c r="A1772" s="34" t="str">
        <f aca="false">Counts!B1772</f>
        <v>NYM</v>
      </c>
      <c r="B1772" s="5" t="str">
        <f aca="false">Counts!C1772</f>
        <v>Juan Soto</v>
      </c>
      <c r="C1772" s="34" t="str">
        <f aca="false">Counts!F1772</f>
        <v>Mar-Apr</v>
      </c>
      <c r="D1772" s="35" t="n">
        <f aca="false">IFERROR(Counts!P1772,"")</f>
        <v>68</v>
      </c>
      <c r="E1772" s="36" t="n">
        <f aca="false">IFERROR(Counts!R1772/Counts!Q1772,"")</f>
        <v>0.344827586206897</v>
      </c>
      <c r="F1772" s="36" t="n">
        <f aca="false">IFERROR((Counts!R1772+Counts!V1772+Counts!W1772)/(Counts!Q1772+Counts!V1772+Counts!W1772+Counts!X1772),"")</f>
        <v>0.441176470588235</v>
      </c>
      <c r="G1772" s="36" t="n">
        <f aca="false">IFERROR((Counts!R1772+Counts!S1772+2*Counts!T1772+3*Counts!U1772)/Counts!Q1772,"")</f>
        <v>0.568965517241379</v>
      </c>
      <c r="H1772" s="35" t="n">
        <f aca="false">IFERROR(Counts!U1772,"")</f>
        <v>3</v>
      </c>
      <c r="I1772" s="36" t="n">
        <f aca="false">IFERROR(Counts!Z1772/Counts!AA1772,"")</f>
        <v>0.420454545454545</v>
      </c>
      <c r="J1772" s="36" t="n">
        <f aca="false">IFERROR(Counts!AB1772/Counts!AA1772,"")</f>
        <v>0.488621212121212</v>
      </c>
      <c r="K1772" s="37" t="n">
        <f aca="false">IFERROR((Counts!AB1772-Counts!Z1772)/Counts!AA1772,"")</f>
        <v>0.0681666666666667</v>
      </c>
      <c r="L1772" s="38" t="n">
        <f aca="false">IFERROR(Counts!Y1772/Counts!P1772,"")</f>
        <v>0.117647058823529</v>
      </c>
      <c r="M1772" s="38" t="n">
        <f aca="false">IFERROR(Counts!V1772/Counts!P1772,"")</f>
        <v>0.147058823529412</v>
      </c>
      <c r="N1772" s="38" t="n">
        <f aca="false">IFERROR(Counts!AD1772/Counts!AC1772,"")</f>
        <v>0.26</v>
      </c>
      <c r="O1772" s="38" t="n">
        <f aca="false">IFERROR(Counts!AE1772/Counts!AC1772,"")</f>
        <v>0.5</v>
      </c>
      <c r="P1772" s="39" t="n">
        <f aca="false">IFERROR(Counts!AG1772/Counts!AF1772,"")</f>
        <v>92.9326530612245</v>
      </c>
      <c r="Q1772" s="38" t="n">
        <f aca="false">IFERROR(Counts!AH1772/Counts!AC1772,"")</f>
        <v>0.44</v>
      </c>
      <c r="R1772" s="38" t="n">
        <f aca="false">IFERROR(Counts!N1772/Counts!M1772,"")</f>
        <v>0.208333333333333</v>
      </c>
      <c r="S1772" s="38" t="n">
        <f aca="false">IFERROR(Counts!K1772/Counts!J1772,"")</f>
        <v>0.648</v>
      </c>
      <c r="T1772" s="38" t="n">
        <f aca="false">IFERROR(Counts!I1772/Counts!H1772,"")</f>
        <v>0.189189189189189</v>
      </c>
      <c r="U1772" s="38" t="n">
        <f aca="false">IFERROR(1-Counts!L1772/Counts!K1772,"")</f>
        <v>0.91358024691358</v>
      </c>
      <c r="V1772" s="39" t="n">
        <f aca="false">IFERROR(Counts!AJ1772/Counts!AI1772,"")</f>
        <v>73.096</v>
      </c>
      <c r="W1772" s="38" t="n">
        <f aca="false">IFERROR(Counts!AK1772/Counts!AI1772,"")</f>
        <v>0.35</v>
      </c>
      <c r="X1772" s="40" t="n">
        <f aca="false">IFERROR(Counts!O1772,"")</f>
        <v>7.63</v>
      </c>
      <c r="Y1772" s="36" t="n">
        <f aca="false">IFERROR(INDEX('Season Counts'!$Y$2:$Y$740,$AF1772)/INDEX('Season Counts'!$X$2:$X$740,$AF1772),"")</f>
        <v>0.412047311827957</v>
      </c>
      <c r="Z1772" s="37" t="n">
        <f aca="false">IFERROR(J1772-Y1772,"")</f>
        <v>0.0765739002932552</v>
      </c>
      <c r="AA1772" s="38" t="n">
        <f aca="false">IFERROR(INDEX('Season Counts'!$K$2:$K$740,$AF1772)/INDEX('Season Counts'!$J$2:$J$740,$AF1772),"")</f>
        <v>0.20871327254306</v>
      </c>
      <c r="AB1772" s="41" t="n">
        <f aca="false">IFERROR(R1772-AA1772,"")</f>
        <v>-0.000379939209726427</v>
      </c>
      <c r="AC1772" s="39" t="n">
        <f aca="false">IFERROR(INDEX('Season Counts'!$AG$2:$AG$740,$AF1772)/INDEX('Season Counts'!$AF$2:$AF$740,$AF1772),"")</f>
        <v>72.5288753799392</v>
      </c>
      <c r="AD1772" s="40" t="n">
        <f aca="false">IFERROR(V1772-AC1772,"")</f>
        <v>0.567124620060795</v>
      </c>
      <c r="AE1772" s="4" t="str">
        <f aca="false">IF(D1772&lt;Guide!$C$21,"Low PA",IF(TRIM(IF(ISNUMBER(AD1772),IF(N(AD1772)&lt;=-Guide!$C$24,"▼ Bat Speed  ",IF(N(AD1772)&gt;=Guide!$C$24,"▲ Bat Speed  ","")),"")&amp;IF(N(Z1772)&gt;=Guide!$C$22,"▲ Contact  ","")&amp;IF(N(Z1772)&lt;=-Guide!$C$22,"▼ Contact  ","")&amp;IF(N(AB1772)&gt;=Guide!$C$23,"▲ Chase  ","")&amp;IF(N(AB1772)&lt;=-Guide!$C$23,"▼ Chase  ",""))="","Stable",TRIM(IF(ISNUMBER(AD1772),IF(N(AD1772)&lt;=-Guide!$C$24,"▼ Bat Speed  ",IF(N(AD1772)&gt;=Guide!$C$24,"▲ Bat Speed  ","")),"")&amp;IF(N(Z1772)&gt;=Guide!$C$22,"▲ Contact  ","")&amp;IF(N(Z1772)&lt;=-Guide!$C$22,"▼ Contact  ","")&amp;IF(N(AB1772)&gt;=Guide!$C$23,"▲ Chase  ","")&amp;IF(N(AB1772)&lt;=-Guide!$C$23,"▼ Chase  ",""))))</f>
        <v>▲ Contact</v>
      </c>
      <c r="AF1772" s="35" t="n">
        <f aca="false">MATCH(Counts!A1772,'Season Counts'!$A$2:$A$740,0)</f>
        <v>454</v>
      </c>
    </row>
    <row r="1773" customFormat="false" ht="15" hidden="false" customHeight="false" outlineLevel="0" collapsed="false">
      <c r="A1773" s="34" t="str">
        <f aca="false">Counts!B1773</f>
        <v>NYM</v>
      </c>
      <c r="B1773" s="5" t="str">
        <f aca="false">Counts!C1773</f>
        <v>Juan Soto</v>
      </c>
      <c r="C1773" s="34" t="str">
        <f aca="false">Counts!F1773</f>
        <v>May</v>
      </c>
      <c r="D1773" s="35" t="n">
        <f aca="false">IFERROR(Counts!P1773,"")</f>
        <v>112</v>
      </c>
      <c r="E1773" s="36" t="n">
        <f aca="false">IFERROR(Counts!R1773/Counts!Q1773,"")</f>
        <v>0.28125</v>
      </c>
      <c r="F1773" s="36" t="n">
        <f aca="false">IFERROR((Counts!R1773+Counts!V1773+Counts!W1773)/(Counts!Q1773+Counts!V1773+Counts!W1773+Counts!X1773),"")</f>
        <v>0.369369369369369</v>
      </c>
      <c r="G1773" s="36" t="n">
        <f aca="false">IFERROR((Counts!R1773+Counts!S1773+2*Counts!T1773+3*Counts!U1773)/Counts!Q1773,"")</f>
        <v>0.614583333333333</v>
      </c>
      <c r="H1773" s="35" t="n">
        <f aca="false">IFERROR(Counts!U1773,"")</f>
        <v>10</v>
      </c>
      <c r="I1773" s="36" t="n">
        <f aca="false">IFERROR(Counts!Z1773/Counts!AA1773,"")</f>
        <v>0.40462962962963</v>
      </c>
      <c r="J1773" s="36" t="n">
        <f aca="false">IFERROR(Counts!AB1773/Counts!AA1773,"")</f>
        <v>0.382759259259259</v>
      </c>
      <c r="K1773" s="37" t="n">
        <f aca="false">IFERROR((Counts!AB1773-Counts!Z1773)/Counts!AA1773,"")</f>
        <v>-0.0218703703703704</v>
      </c>
      <c r="L1773" s="38" t="n">
        <f aca="false">IFERROR(Counts!Y1773/Counts!P1773,"")</f>
        <v>0.160714285714286</v>
      </c>
      <c r="M1773" s="38" t="n">
        <f aca="false">IFERROR(Counts!V1773/Counts!P1773,"")</f>
        <v>0.125</v>
      </c>
      <c r="N1773" s="38" t="n">
        <f aca="false">IFERROR(Counts!AD1773/Counts!AC1773,"")</f>
        <v>0.139240506329114</v>
      </c>
      <c r="O1773" s="38" t="n">
        <f aca="false">IFERROR(Counts!AE1773/Counts!AC1773,"")</f>
        <v>0.506329113924051</v>
      </c>
      <c r="P1773" s="39" t="n">
        <f aca="false">IFERROR(Counts!AG1773/Counts!AF1773,"")</f>
        <v>92.5227848101266</v>
      </c>
      <c r="Q1773" s="38" t="n">
        <f aca="false">IFERROR(Counts!AH1773/Counts!AC1773,"")</f>
        <v>0.253164556962025</v>
      </c>
      <c r="R1773" s="38" t="n">
        <f aca="false">IFERROR(Counts!N1773/Counts!M1773,"")</f>
        <v>0.216748768472906</v>
      </c>
      <c r="S1773" s="38" t="n">
        <f aca="false">IFERROR(Counts!K1773/Counts!J1773,"")</f>
        <v>0.586206896551724</v>
      </c>
      <c r="T1773" s="38" t="n">
        <f aca="false">IFERROR(Counts!I1773/Counts!H1773,"")</f>
        <v>0.202453987730061</v>
      </c>
      <c r="U1773" s="38" t="n">
        <f aca="false">IFERROR(1-Counts!L1773/Counts!K1773,"")</f>
        <v>0.882352941176471</v>
      </c>
      <c r="V1773" s="39" t="n">
        <f aca="false">IFERROR(Counts!AJ1773/Counts!AI1773,"")</f>
        <v>72.959842519685</v>
      </c>
      <c r="W1773" s="38" t="n">
        <f aca="false">IFERROR(Counts!AK1773/Counts!AI1773,"")</f>
        <v>0.330708661417323</v>
      </c>
      <c r="X1773" s="40" t="n">
        <f aca="false">IFERROR(Counts!O1773,"")</f>
        <v>11.74</v>
      </c>
      <c r="Y1773" s="36" t="n">
        <f aca="false">IFERROR(INDEX('Season Counts'!$Y$2:$Y$740,$AF1773)/INDEX('Season Counts'!$X$2:$X$740,$AF1773),"")</f>
        <v>0.412047311827957</v>
      </c>
      <c r="Z1773" s="37" t="n">
        <f aca="false">IFERROR(J1773-Y1773,"")</f>
        <v>-0.0292880525686978</v>
      </c>
      <c r="AA1773" s="38" t="n">
        <f aca="false">IFERROR(INDEX('Season Counts'!$K$2:$K$740,$AF1773)/INDEX('Season Counts'!$J$2:$J$740,$AF1773),"")</f>
        <v>0.20871327254306</v>
      </c>
      <c r="AB1773" s="41" t="n">
        <f aca="false">IFERROR(R1773-AA1773,"")</f>
        <v>0.00803549592984665</v>
      </c>
      <c r="AC1773" s="39" t="n">
        <f aca="false">IFERROR(INDEX('Season Counts'!$AG$2:$AG$740,$AF1773)/INDEX('Season Counts'!$AF$2:$AF$740,$AF1773),"")</f>
        <v>72.5288753799392</v>
      </c>
      <c r="AD1773" s="40" t="n">
        <f aca="false">IFERROR(V1773-AC1773,"")</f>
        <v>0.430967139745832</v>
      </c>
      <c r="AE1773" s="4" t="str">
        <f aca="false">IF(D1773&lt;Guide!$C$21,"Low PA",IF(TRIM(IF(ISNUMBER(AD1773),IF(N(AD1773)&lt;=-Guide!$C$24,"▼ Bat Speed  ",IF(N(AD1773)&gt;=Guide!$C$24,"▲ Bat Speed  ","")),"")&amp;IF(N(Z1773)&gt;=Guide!$C$22,"▲ Contact  ","")&amp;IF(N(Z1773)&lt;=-Guide!$C$22,"▼ Contact  ","")&amp;IF(N(AB1773)&gt;=Guide!$C$23,"▲ Chase  ","")&amp;IF(N(AB1773)&lt;=-Guide!$C$23,"▼ Chase  ",""))="","Stable",TRIM(IF(ISNUMBER(AD1773),IF(N(AD1773)&lt;=-Guide!$C$24,"▼ Bat Speed  ",IF(N(AD1773)&gt;=Guide!$C$24,"▲ Bat Speed  ","")),"")&amp;IF(N(Z1773)&gt;=Guide!$C$22,"▲ Contact  ","")&amp;IF(N(Z1773)&lt;=-Guide!$C$22,"▼ Contact  ","")&amp;IF(N(AB1773)&gt;=Guide!$C$23,"▲ Chase  ","")&amp;IF(N(AB1773)&lt;=-Guide!$C$23,"▼ Chase  ",""))))</f>
        <v>Stable</v>
      </c>
      <c r="AF1773" s="35" t="n">
        <f aca="false">MATCH(Counts!A1773,'Season Counts'!$A$2:$A$740,0)</f>
        <v>454</v>
      </c>
    </row>
    <row r="1774" customFormat="false" ht="15" hidden="false" customHeight="false" outlineLevel="0" collapsed="false">
      <c r="A1774" s="34" t="str">
        <f aca="false">Counts!B1774</f>
        <v>NYM</v>
      </c>
      <c r="B1774" s="5" t="str">
        <f aca="false">Counts!C1774</f>
        <v>Juan Soto</v>
      </c>
      <c r="C1774" s="34" t="str">
        <f aca="false">Counts!F1774</f>
        <v>Jun</v>
      </c>
      <c r="D1774" s="35" t="n">
        <f aca="false">IFERROR(Counts!P1774,"")</f>
        <v>105</v>
      </c>
      <c r="E1774" s="36" t="n">
        <f aca="false">IFERROR(Counts!R1774/Counts!Q1774,"")</f>
        <v>0.285714285714286</v>
      </c>
      <c r="F1774" s="36" t="n">
        <f aca="false">IFERROR((Counts!R1774+Counts!V1774+Counts!W1774)/(Counts!Q1774+Counts!V1774+Counts!W1774+Counts!X1774),"")</f>
        <v>0.428571428571429</v>
      </c>
      <c r="G1774" s="36" t="n">
        <f aca="false">IFERROR((Counts!R1774+Counts!S1774+2*Counts!T1774+3*Counts!U1774)/Counts!Q1774,"")</f>
        <v>0.5</v>
      </c>
      <c r="H1774" s="35" t="n">
        <f aca="false">IFERROR(Counts!U1774,"")</f>
        <v>4</v>
      </c>
      <c r="I1774" s="36" t="n">
        <f aca="false">IFERROR(Counts!Z1774/Counts!AA1774,"")</f>
        <v>0.397058823529412</v>
      </c>
      <c r="J1774" s="36" t="n">
        <f aca="false">IFERROR(Counts!AB1774/Counts!AA1774,"")</f>
        <v>0.437441176470588</v>
      </c>
      <c r="K1774" s="37" t="n">
        <f aca="false">IFERROR((Counts!AB1774-Counts!Z1774)/Counts!AA1774,"")</f>
        <v>0.0403823529411765</v>
      </c>
      <c r="L1774" s="38" t="n">
        <f aca="false">IFERROR(Counts!Y1774/Counts!P1774,"")</f>
        <v>0.0857142857142857</v>
      </c>
      <c r="M1774" s="38" t="n">
        <f aca="false">IFERROR(Counts!V1774/Counts!P1774,"")</f>
        <v>0.2</v>
      </c>
      <c r="N1774" s="38" t="n">
        <f aca="false">IFERROR(Counts!AD1774/Counts!AC1774,"")</f>
        <v>0.0666666666666667</v>
      </c>
      <c r="O1774" s="38" t="n">
        <f aca="false">IFERROR(Counts!AE1774/Counts!AC1774,"")</f>
        <v>0.506666666666667</v>
      </c>
      <c r="P1774" s="39" t="n">
        <f aca="false">IFERROR(Counts!AG1774/Counts!AF1774,"")</f>
        <v>92.2540540540541</v>
      </c>
      <c r="Q1774" s="38" t="n">
        <f aca="false">IFERROR(Counts!AH1774/Counts!AC1774,"")</f>
        <v>0.333333333333333</v>
      </c>
      <c r="R1774" s="38" t="n">
        <f aca="false">IFERROR(Counts!N1774/Counts!M1774,"")</f>
        <v>0.181069958847737</v>
      </c>
      <c r="S1774" s="38" t="n">
        <f aca="false">IFERROR(Counts!K1774/Counts!J1774,"")</f>
        <v>0.614583333333333</v>
      </c>
      <c r="T1774" s="38" t="n">
        <f aca="false">IFERROR(Counts!I1774/Counts!H1774,"")</f>
        <v>0.141975308641975</v>
      </c>
      <c r="U1774" s="38" t="n">
        <f aca="false">IFERROR(1-Counts!L1774/Counts!K1774,"")</f>
        <v>0.932203389830508</v>
      </c>
      <c r="V1774" s="39" t="n">
        <f aca="false">IFERROR(Counts!AJ1774/Counts!AI1774,"")</f>
        <v>71.2037593984963</v>
      </c>
      <c r="W1774" s="38" t="n">
        <f aca="false">IFERROR(Counts!AK1774/Counts!AI1774,"")</f>
        <v>0.165413533834586</v>
      </c>
      <c r="X1774" s="40" t="n">
        <f aca="false">IFERROR(Counts!O1774,"")</f>
        <v>8.202</v>
      </c>
      <c r="Y1774" s="36" t="n">
        <f aca="false">IFERROR(INDEX('Season Counts'!$Y$2:$Y$740,$AF1774)/INDEX('Season Counts'!$X$2:$X$740,$AF1774),"")</f>
        <v>0.412047311827957</v>
      </c>
      <c r="Z1774" s="37" t="n">
        <f aca="false">IFERROR(J1774-Y1774,"")</f>
        <v>0.0253938646426312</v>
      </c>
      <c r="AA1774" s="38" t="n">
        <f aca="false">IFERROR(INDEX('Season Counts'!$K$2:$K$740,$AF1774)/INDEX('Season Counts'!$J$2:$J$740,$AF1774),"")</f>
        <v>0.20871327254306</v>
      </c>
      <c r="AB1774" s="41" t="n">
        <f aca="false">IFERROR(R1774-AA1774,"")</f>
        <v>-0.0276433136953231</v>
      </c>
      <c r="AC1774" s="39" t="n">
        <f aca="false">IFERROR(INDEX('Season Counts'!$AG$2:$AG$740,$AF1774)/INDEX('Season Counts'!$AF$2:$AF$740,$AF1774),"")</f>
        <v>72.5288753799392</v>
      </c>
      <c r="AD1774" s="40" t="n">
        <f aca="false">IFERROR(V1774-AC1774,"")</f>
        <v>-1.32511598144296</v>
      </c>
      <c r="AE1774" s="4" t="str">
        <f aca="false">IF(D1774&lt;Guide!$C$21,"Low PA",IF(TRIM(IF(ISNUMBER(AD1774),IF(N(AD1774)&lt;=-Guide!$C$24,"▼ Bat Speed  ",IF(N(AD1774)&gt;=Guide!$C$24,"▲ Bat Speed  ","")),"")&amp;IF(N(Z1774)&gt;=Guide!$C$22,"▲ Contact  ","")&amp;IF(N(Z1774)&lt;=-Guide!$C$22,"▼ Contact  ","")&amp;IF(N(AB1774)&gt;=Guide!$C$23,"▲ Chase  ","")&amp;IF(N(AB1774)&lt;=-Guide!$C$23,"▼ Chase  ",""))="","Stable",TRIM(IF(ISNUMBER(AD1774),IF(N(AD1774)&lt;=-Guide!$C$24,"▼ Bat Speed  ",IF(N(AD1774)&gt;=Guide!$C$24,"▲ Bat Speed  ","")),"")&amp;IF(N(Z1774)&gt;=Guide!$C$22,"▲ Contact  ","")&amp;IF(N(Z1774)&lt;=-Guide!$C$22,"▼ Contact  ","")&amp;IF(N(AB1774)&gt;=Guide!$C$23,"▲ Chase  ","")&amp;IF(N(AB1774)&lt;=-Guide!$C$23,"▼ Chase  ",""))))</f>
        <v>▼ Bat Speed</v>
      </c>
      <c r="AF1774" s="35" t="n">
        <f aca="false">MATCH(Counts!A1774,'Season Counts'!$A$2:$A$740,0)</f>
        <v>454</v>
      </c>
    </row>
    <row r="1775" customFormat="false" ht="15" hidden="false" customHeight="false" outlineLevel="0" collapsed="false">
      <c r="A1775" s="34" t="str">
        <f aca="false">Counts!B1775</f>
        <v>NYM</v>
      </c>
      <c r="B1775" s="5" t="str">
        <f aca="false">Counts!C1775</f>
        <v>Juan Soto</v>
      </c>
      <c r="C1775" s="34" t="str">
        <f aca="false">Counts!F1775</f>
        <v>Jul</v>
      </c>
      <c r="D1775" s="35" t="n">
        <f aca="false">IFERROR(Counts!P1775,"")</f>
        <v>74</v>
      </c>
      <c r="E1775" s="36" t="n">
        <f aca="false">IFERROR(Counts!R1775/Counts!Q1775,"")</f>
        <v>0.218181818181818</v>
      </c>
      <c r="F1775" s="36" t="n">
        <f aca="false">IFERROR((Counts!R1775+Counts!V1775+Counts!W1775)/(Counts!Q1775+Counts!V1775+Counts!W1775+Counts!X1775),"")</f>
        <v>0.405405405405405</v>
      </c>
      <c r="G1775" s="36" t="n">
        <f aca="false">IFERROR((Counts!R1775+Counts!S1775+2*Counts!T1775+3*Counts!U1775)/Counts!Q1775,"")</f>
        <v>0.436363636363636</v>
      </c>
      <c r="H1775" s="35" t="n">
        <f aca="false">IFERROR(Counts!U1775,"")</f>
        <v>4</v>
      </c>
      <c r="I1775" s="36" t="n">
        <f aca="false">IFERROR(Counts!Z1775/Counts!AA1775,"")</f>
        <v>0.366666666666667</v>
      </c>
      <c r="J1775" s="36" t="n">
        <f aca="false">IFERROR(Counts!AB1775/Counts!AA1775,"")</f>
        <v>0.402597222222222</v>
      </c>
      <c r="K1775" s="37" t="n">
        <f aca="false">IFERROR((Counts!AB1775-Counts!Z1775)/Counts!AA1775,"")</f>
        <v>0.0359305555555556</v>
      </c>
      <c r="L1775" s="38" t="n">
        <f aca="false">IFERROR(Counts!Y1775/Counts!P1775,"")</f>
        <v>0.175675675675676</v>
      </c>
      <c r="M1775" s="38" t="n">
        <f aca="false">IFERROR(Counts!V1775/Counts!P1775,"")</f>
        <v>0.243243243243243</v>
      </c>
      <c r="N1775" s="38" t="n">
        <f aca="false">IFERROR(Counts!AD1775/Counts!AC1775,"")</f>
        <v>0.13953488372093</v>
      </c>
      <c r="O1775" s="38" t="n">
        <f aca="false">IFERROR(Counts!AE1775/Counts!AC1775,"")</f>
        <v>0.395348837209302</v>
      </c>
      <c r="P1775" s="39" t="n">
        <f aca="false">IFERROR(Counts!AG1775/Counts!AF1775,"")</f>
        <v>89.4976744186047</v>
      </c>
      <c r="Q1775" s="38" t="n">
        <f aca="false">IFERROR(Counts!AH1775/Counts!AC1775,"")</f>
        <v>0.348837209302326</v>
      </c>
      <c r="R1775" s="38" t="n">
        <f aca="false">IFERROR(Counts!N1775/Counts!M1775,"")</f>
        <v>0.19047619047619</v>
      </c>
      <c r="S1775" s="38" t="n">
        <f aca="false">IFERROR(Counts!K1775/Counts!J1775,"")</f>
        <v>0.642857142857143</v>
      </c>
      <c r="T1775" s="38" t="n">
        <f aca="false">IFERROR(Counts!I1775/Counts!H1775,"")</f>
        <v>0.222222222222222</v>
      </c>
      <c r="U1775" s="38" t="n">
        <f aca="false">IFERROR(1-Counts!L1775/Counts!K1775,"")</f>
        <v>0.788888888888889</v>
      </c>
      <c r="V1775" s="39" t="n">
        <f aca="false">IFERROR(Counts!AJ1775/Counts!AI1775,"")</f>
        <v>72.3982456140351</v>
      </c>
      <c r="W1775" s="38" t="n">
        <f aca="false">IFERROR(Counts!AK1775/Counts!AI1775,"")</f>
        <v>0.324561403508772</v>
      </c>
      <c r="X1775" s="40" t="n">
        <f aca="false">IFERROR(Counts!O1775,"")</f>
        <v>3.993</v>
      </c>
      <c r="Y1775" s="36" t="n">
        <f aca="false">IFERROR(INDEX('Season Counts'!$Y$2:$Y$740,$AF1775)/INDEX('Season Counts'!$X$2:$X$740,$AF1775),"")</f>
        <v>0.412047311827957</v>
      </c>
      <c r="Z1775" s="37" t="n">
        <f aca="false">IFERROR(J1775-Y1775,"")</f>
        <v>-0.00945008960573479</v>
      </c>
      <c r="AA1775" s="38" t="n">
        <f aca="false">IFERROR(INDEX('Season Counts'!$K$2:$K$740,$AF1775)/INDEX('Season Counts'!$J$2:$J$740,$AF1775),"")</f>
        <v>0.20871327254306</v>
      </c>
      <c r="AB1775" s="41" t="n">
        <f aca="false">IFERROR(R1775-AA1775,"")</f>
        <v>-0.0182370820668693</v>
      </c>
      <c r="AC1775" s="39" t="n">
        <f aca="false">IFERROR(INDEX('Season Counts'!$AG$2:$AG$740,$AF1775)/INDEX('Season Counts'!$AF$2:$AF$740,$AF1775),"")</f>
        <v>72.5288753799392</v>
      </c>
      <c r="AD1775" s="40" t="n">
        <f aca="false">IFERROR(V1775-AC1775,"")</f>
        <v>-0.130629765904118</v>
      </c>
      <c r="AE1775" s="4" t="str">
        <f aca="false">IF(D1775&lt;Guide!$C$21,"Low PA",IF(TRIM(IF(ISNUMBER(AD1775),IF(N(AD1775)&lt;=-Guide!$C$24,"▼ Bat Speed  ",IF(N(AD1775)&gt;=Guide!$C$24,"▲ Bat Speed  ","")),"")&amp;IF(N(Z1775)&gt;=Guide!$C$22,"▲ Contact  ","")&amp;IF(N(Z1775)&lt;=-Guide!$C$22,"▼ Contact  ","")&amp;IF(N(AB1775)&gt;=Guide!$C$23,"▲ Chase  ","")&amp;IF(N(AB1775)&lt;=-Guide!$C$23,"▼ Chase  ",""))="","Stable",TRIM(IF(ISNUMBER(AD1775),IF(N(AD1775)&lt;=-Guide!$C$24,"▼ Bat Speed  ",IF(N(AD1775)&gt;=Guide!$C$24,"▲ Bat Speed  ","")),"")&amp;IF(N(Z1775)&gt;=Guide!$C$22,"▲ Contact  ","")&amp;IF(N(Z1775)&lt;=-Guide!$C$22,"▼ Contact  ","")&amp;IF(N(AB1775)&gt;=Guide!$C$23,"▲ Chase  ","")&amp;IF(N(AB1775)&lt;=-Guide!$C$23,"▼ Chase  ",""))))</f>
        <v>Stable</v>
      </c>
      <c r="AF1775" s="35" t="n">
        <f aca="false">MATCH(Counts!A1775,'Season Counts'!$A$2:$A$740,0)</f>
        <v>454</v>
      </c>
    </row>
    <row r="1776" customFormat="false" ht="15" hidden="false" customHeight="false" outlineLevel="0" collapsed="false">
      <c r="A1776" s="34" t="str">
        <f aca="false">Counts!B1776</f>
        <v>NYM</v>
      </c>
      <c r="B1776" s="5" t="str">
        <f aca="false">Counts!C1776</f>
        <v>Juan Soto</v>
      </c>
      <c r="C1776" s="34" t="str">
        <f aca="false">Counts!F1776</f>
        <v>Aug</v>
      </c>
      <c r="D1776" s="35" t="n">
        <f aca="false">IFERROR(Counts!P1776,"")</f>
        <v>9</v>
      </c>
      <c r="E1776" s="36" t="n">
        <f aca="false">IFERROR(Counts!R1776/Counts!Q1776,"")</f>
        <v>0.25</v>
      </c>
      <c r="F1776" s="36" t="n">
        <f aca="false">IFERROR((Counts!R1776+Counts!V1776+Counts!W1776)/(Counts!Q1776+Counts!V1776+Counts!W1776+Counts!X1776),"")</f>
        <v>0.333333333333333</v>
      </c>
      <c r="G1776" s="36" t="n">
        <f aca="false">IFERROR((Counts!R1776+Counts!S1776+2*Counts!T1776+3*Counts!U1776)/Counts!Q1776,"")</f>
        <v>0.625</v>
      </c>
      <c r="H1776" s="35" t="n">
        <f aca="false">IFERROR(Counts!U1776,"")</f>
        <v>1</v>
      </c>
      <c r="I1776" s="36" t="n">
        <f aca="false">IFERROR(Counts!Z1776/Counts!AA1776,"")</f>
        <v>0.4</v>
      </c>
      <c r="J1776" s="36" t="n">
        <f aca="false">IFERROR(Counts!AB1776/Counts!AA1776,"")</f>
        <v>0.412222222222222</v>
      </c>
      <c r="K1776" s="37" t="n">
        <f aca="false">IFERROR((Counts!AB1776-Counts!Z1776)/Counts!AA1776,"")</f>
        <v>0.0122222222222222</v>
      </c>
      <c r="L1776" s="38" t="n">
        <f aca="false">IFERROR(Counts!Y1776/Counts!P1776,"")</f>
        <v>0.222222222222222</v>
      </c>
      <c r="M1776" s="38" t="n">
        <f aca="false">IFERROR(Counts!V1776/Counts!P1776,"")</f>
        <v>0.111111111111111</v>
      </c>
      <c r="N1776" s="38" t="n">
        <f aca="false">IFERROR(Counts!AD1776/Counts!AC1776,"")</f>
        <v>0.166666666666667</v>
      </c>
      <c r="O1776" s="38" t="n">
        <f aca="false">IFERROR(Counts!AE1776/Counts!AC1776,"")</f>
        <v>0.5</v>
      </c>
      <c r="P1776" s="39" t="n">
        <f aca="false">IFERROR(Counts!AG1776/Counts!AF1776,"")</f>
        <v>97.8166666666667</v>
      </c>
      <c r="Q1776" s="38" t="n">
        <f aca="false">IFERROR(Counts!AH1776/Counts!AC1776,"")</f>
        <v>0.666666666666667</v>
      </c>
      <c r="R1776" s="38" t="n">
        <f aca="false">IFERROR(Counts!N1776/Counts!M1776,"")</f>
        <v>0.28</v>
      </c>
      <c r="S1776" s="38" t="n">
        <f aca="false">IFERROR(Counts!K1776/Counts!J1776,"")</f>
        <v>0.6</v>
      </c>
      <c r="T1776" s="38" t="n">
        <f aca="false">IFERROR(Counts!I1776/Counts!H1776,"")</f>
        <v>0.375</v>
      </c>
      <c r="U1776" s="38" t="n">
        <f aca="false">IFERROR(1-Counts!L1776/Counts!K1776,"")</f>
        <v>0.666666666666667</v>
      </c>
      <c r="V1776" s="39" t="n">
        <f aca="false">IFERROR(Counts!AJ1776/Counts!AI1776,"")</f>
        <v>73.86875</v>
      </c>
      <c r="W1776" s="38" t="n">
        <f aca="false">IFERROR(Counts!AK1776/Counts!AI1776,"")</f>
        <v>0.4375</v>
      </c>
      <c r="X1776" s="40" t="n">
        <f aca="false">IFERROR(Counts!O1776,"")</f>
        <v>0.28</v>
      </c>
      <c r="Y1776" s="36" t="n">
        <f aca="false">IFERROR(INDEX('Season Counts'!$Y$2:$Y$740,$AF1776)/INDEX('Season Counts'!$X$2:$X$740,$AF1776),"")</f>
        <v>0.412047311827957</v>
      </c>
      <c r="Z1776" s="37" t="n">
        <f aca="false">IFERROR(J1776-Y1776,"")</f>
        <v>0.000174910394265204</v>
      </c>
      <c r="AA1776" s="38" t="n">
        <f aca="false">IFERROR(INDEX('Season Counts'!$K$2:$K$740,$AF1776)/INDEX('Season Counts'!$J$2:$J$740,$AF1776),"")</f>
        <v>0.20871327254306</v>
      </c>
      <c r="AB1776" s="41" t="n">
        <f aca="false">IFERROR(R1776-AA1776,"")</f>
        <v>0.0712867274569403</v>
      </c>
      <c r="AC1776" s="39" t="n">
        <f aca="false">IFERROR(INDEX('Season Counts'!$AG$2:$AG$740,$AF1776)/INDEX('Season Counts'!$AF$2:$AF$740,$AF1776),"")</f>
        <v>72.5288753799392</v>
      </c>
      <c r="AD1776" s="40" t="n">
        <f aca="false">IFERROR(V1776-AC1776,"")</f>
        <v>1.3398746200608</v>
      </c>
      <c r="AE1776" s="4" t="str">
        <f aca="false">IF(D1776&lt;Guide!$C$21,"Low PA",IF(TRIM(IF(ISNUMBER(AD1776),IF(N(AD1776)&lt;=-Guide!$C$24,"▼ Bat Speed  ",IF(N(AD1776)&gt;=Guide!$C$24,"▲ Bat Speed  ","")),"")&amp;IF(N(Z1776)&gt;=Guide!$C$22,"▲ Contact  ","")&amp;IF(N(Z1776)&lt;=-Guide!$C$22,"▼ Contact  ","")&amp;IF(N(AB1776)&gt;=Guide!$C$23,"▲ Chase  ","")&amp;IF(N(AB1776)&lt;=-Guide!$C$23,"▼ Chase  ",""))="","Stable",TRIM(IF(ISNUMBER(AD1776),IF(N(AD1776)&lt;=-Guide!$C$24,"▼ Bat Speed  ",IF(N(AD1776)&gt;=Guide!$C$24,"▲ Bat Speed  ","")),"")&amp;IF(N(Z1776)&gt;=Guide!$C$22,"▲ Contact  ","")&amp;IF(N(Z1776)&lt;=-Guide!$C$22,"▼ Contact  ","")&amp;IF(N(AB1776)&gt;=Guide!$C$23,"▲ Chase  ","")&amp;IF(N(AB1776)&lt;=-Guide!$C$23,"▼ Chase  ",""))))</f>
        <v>Low PA</v>
      </c>
      <c r="AF1776" s="35" t="n">
        <f aca="false">MATCH(Counts!A1776,'Season Counts'!$A$2:$A$740,0)</f>
        <v>454</v>
      </c>
    </row>
    <row r="1777" customFormat="false" ht="15" hidden="false" customHeight="false" outlineLevel="0" collapsed="false">
      <c r="A1777" s="34" t="str">
        <f aca="false">Counts!B1777</f>
        <v>NYM</v>
      </c>
      <c r="B1777" s="5" t="str">
        <f aca="false">Counts!C1777</f>
        <v>Juan Soto</v>
      </c>
      <c r="C1777" s="34" t="str">
        <f aca="false">Counts!F1777</f>
        <v>Sep</v>
      </c>
      <c r="D1777" s="35" t="n">
        <f aca="false">IFERROR(Counts!P1777,"")</f>
        <v>114</v>
      </c>
      <c r="E1777" s="36" t="n">
        <f aca="false">IFERROR(Counts!R1777/Counts!Q1777,"")</f>
        <v>0.252525252525253</v>
      </c>
      <c r="F1777" s="36" t="n">
        <f aca="false">IFERROR((Counts!R1777+Counts!V1777+Counts!W1777)/(Counts!Q1777+Counts!V1777+Counts!W1777+Counts!X1777),"")</f>
        <v>0.350877192982456</v>
      </c>
      <c r="G1777" s="36" t="n">
        <f aca="false">IFERROR((Counts!R1777+Counts!S1777+2*Counts!T1777+3*Counts!U1777)/Counts!Q1777,"")</f>
        <v>0.434343434343434</v>
      </c>
      <c r="H1777" s="35" t="n">
        <f aca="false">IFERROR(Counts!U1777,"")</f>
        <v>5</v>
      </c>
      <c r="I1777" s="36" t="n">
        <f aca="false">IFERROR(Counts!Z1777/Counts!AA1777,"")</f>
        <v>0.327314814814815</v>
      </c>
      <c r="J1777" s="36" t="n">
        <f aca="false">IFERROR(Counts!AB1777/Counts!AA1777,"")</f>
        <v>0.376842592592593</v>
      </c>
      <c r="K1777" s="37" t="n">
        <f aca="false">IFERROR((Counts!AB1777-Counts!Z1777)/Counts!AA1777,"")</f>
        <v>0.0495277777777778</v>
      </c>
      <c r="L1777" s="38" t="n">
        <f aca="false">IFERROR(Counts!Y1777/Counts!P1777,"")</f>
        <v>0.131578947368421</v>
      </c>
      <c r="M1777" s="38" t="n">
        <f aca="false">IFERROR(Counts!V1777/Counts!P1777,"")</f>
        <v>0.12280701754386</v>
      </c>
      <c r="N1777" s="38" t="n">
        <f aca="false">IFERROR(Counts!AD1777/Counts!AC1777,"")</f>
        <v>0.130952380952381</v>
      </c>
      <c r="O1777" s="38" t="n">
        <f aca="false">IFERROR(Counts!AE1777/Counts!AC1777,"")</f>
        <v>0.464285714285714</v>
      </c>
      <c r="P1777" s="39" t="n">
        <f aca="false">IFERROR(Counts!AG1777/Counts!AF1777,"")</f>
        <v>92.4630952380952</v>
      </c>
      <c r="Q1777" s="38" t="n">
        <f aca="false">IFERROR(Counts!AH1777/Counts!AC1777,"")</f>
        <v>0.321428571428571</v>
      </c>
      <c r="R1777" s="38" t="n">
        <f aca="false">IFERROR(Counts!N1777/Counts!M1777,"")</f>
        <v>0.245901639344262</v>
      </c>
      <c r="S1777" s="38" t="n">
        <f aca="false">IFERROR(Counts!K1777/Counts!J1777,"")</f>
        <v>0.657142857142857</v>
      </c>
      <c r="T1777" s="38" t="n">
        <f aca="false">IFERROR(Counts!I1777/Counts!H1777,"")</f>
        <v>0.174863387978142</v>
      </c>
      <c r="U1777" s="38" t="n">
        <f aca="false">IFERROR(1-Counts!L1777/Counts!K1777,"")</f>
        <v>0.876811594202899</v>
      </c>
      <c r="V1777" s="39" t="n">
        <f aca="false">IFERROR(Counts!AJ1777/Counts!AI1777,"")</f>
        <v>72.8755952380952</v>
      </c>
      <c r="W1777" s="38" t="n">
        <f aca="false">IFERROR(Counts!AK1777/Counts!AI1777,"")</f>
        <v>0.333333333333333</v>
      </c>
      <c r="X1777" s="40" t="n">
        <f aca="false">IFERROR(Counts!O1777,"")</f>
        <v>2.391</v>
      </c>
      <c r="Y1777" s="36" t="n">
        <f aca="false">IFERROR(INDEX('Season Counts'!$Y$2:$Y$740,$AF1777)/INDEX('Season Counts'!$X$2:$X$740,$AF1777),"")</f>
        <v>0.412047311827957</v>
      </c>
      <c r="Z1777" s="37" t="n">
        <f aca="false">IFERROR(J1777-Y1777,"")</f>
        <v>-0.0352047192353644</v>
      </c>
      <c r="AA1777" s="38" t="n">
        <f aca="false">IFERROR(INDEX('Season Counts'!$K$2:$K$740,$AF1777)/INDEX('Season Counts'!$J$2:$J$740,$AF1777),"")</f>
        <v>0.20871327254306</v>
      </c>
      <c r="AB1777" s="41" t="n">
        <f aca="false">IFERROR(R1777-AA1777,"")</f>
        <v>0.0371883668012025</v>
      </c>
      <c r="AC1777" s="39" t="n">
        <f aca="false">IFERROR(INDEX('Season Counts'!$AG$2:$AG$740,$AF1777)/INDEX('Season Counts'!$AF$2:$AF$740,$AF1777),"")</f>
        <v>72.5288753799392</v>
      </c>
      <c r="AD1777" s="40" t="n">
        <f aca="false">IFERROR(V1777-AC1777,"")</f>
        <v>0.346719858156035</v>
      </c>
      <c r="AE1777" s="4" t="str">
        <f aca="false">IF(D1777&lt;Guide!$C$21,"Low PA",IF(TRIM(IF(ISNUMBER(AD1777),IF(N(AD1777)&lt;=-Guide!$C$24,"▼ Bat Speed  ",IF(N(AD1777)&gt;=Guide!$C$24,"▲ Bat Speed  ","")),"")&amp;IF(N(Z1777)&gt;=Guide!$C$22,"▲ Contact  ","")&amp;IF(N(Z1777)&lt;=-Guide!$C$22,"▼ Contact  ","")&amp;IF(N(AB1777)&gt;=Guide!$C$23,"▲ Chase  ","")&amp;IF(N(AB1777)&lt;=-Guide!$C$23,"▼ Chase  ",""))="","Stable",TRIM(IF(ISNUMBER(AD1777),IF(N(AD1777)&lt;=-Guide!$C$24,"▼ Bat Speed  ",IF(N(AD1777)&gt;=Guide!$C$24,"▲ Bat Speed  ","")),"")&amp;IF(N(Z1777)&gt;=Guide!$C$22,"▲ Contact  ","")&amp;IF(N(Z1777)&lt;=-Guide!$C$22,"▼ Contact  ","")&amp;IF(N(AB1777)&gt;=Guide!$C$23,"▲ Chase  ","")&amp;IF(N(AB1777)&lt;=-Guide!$C$23,"▼ Chase  ",""))))</f>
        <v>Stable</v>
      </c>
      <c r="AF1777" s="35" t="n">
        <f aca="false">MATCH(Counts!A1777,'Season Counts'!$A$2:$A$740,0)</f>
        <v>454</v>
      </c>
    </row>
    <row r="1778" customFormat="false" ht="15" hidden="false" customHeight="false" outlineLevel="0" collapsed="false">
      <c r="A1778" s="34" t="str">
        <f aca="false">Counts!B1778</f>
        <v>NYM</v>
      </c>
      <c r="B1778" s="5" t="str">
        <f aca="false">Counts!C1778</f>
        <v>Brett Baty</v>
      </c>
      <c r="C1778" s="34" t="str">
        <f aca="false">Counts!F1778</f>
        <v>Mar-Apr</v>
      </c>
      <c r="D1778" s="35" t="n">
        <f aca="false">IFERROR(Counts!P1778,"")</f>
        <v>98</v>
      </c>
      <c r="E1778" s="36" t="n">
        <f aca="false">IFERROR(Counts!R1778/Counts!Q1778,"")</f>
        <v>0.211111111111111</v>
      </c>
      <c r="F1778" s="36" t="n">
        <f aca="false">IFERROR((Counts!R1778+Counts!V1778+Counts!W1778)/(Counts!Q1778+Counts!V1778+Counts!W1778+Counts!X1778),"")</f>
        <v>0.255102040816327</v>
      </c>
      <c r="G1778" s="36" t="n">
        <f aca="false">IFERROR((Counts!R1778+Counts!S1778+2*Counts!T1778+3*Counts!U1778)/Counts!Q1778,"")</f>
        <v>0.311111111111111</v>
      </c>
      <c r="H1778" s="35" t="n">
        <f aca="false">IFERROR(Counts!U1778,"")</f>
        <v>1</v>
      </c>
      <c r="I1778" s="36" t="n">
        <f aca="false">IFERROR(Counts!Z1778/Counts!AA1778,"")</f>
        <v>0.25</v>
      </c>
      <c r="J1778" s="36" t="n">
        <f aca="false">IFERROR(Counts!AB1778/Counts!AA1778,"")</f>
        <v>0.282428571428571</v>
      </c>
      <c r="K1778" s="37" t="n">
        <f aca="false">IFERROR((Counts!AB1778-Counts!Z1778)/Counts!AA1778,"")</f>
        <v>0.0324285714285714</v>
      </c>
      <c r="L1778" s="38" t="n">
        <f aca="false">IFERROR(Counts!Y1778/Counts!P1778,"")</f>
        <v>0.275510204081633</v>
      </c>
      <c r="M1778" s="38" t="n">
        <f aca="false">IFERROR(Counts!V1778/Counts!P1778,"")</f>
        <v>0.0612244897959184</v>
      </c>
      <c r="N1778" s="38" t="n">
        <f aca="false">IFERROR(Counts!AD1778/Counts!AC1778,"")</f>
        <v>0.0769230769230769</v>
      </c>
      <c r="O1778" s="38" t="n">
        <f aca="false">IFERROR(Counts!AE1778/Counts!AC1778,"")</f>
        <v>0.369230769230769</v>
      </c>
      <c r="P1778" s="39" t="n">
        <f aca="false">IFERROR(Counts!AG1778/Counts!AF1778,"")</f>
        <v>89.1615384615385</v>
      </c>
      <c r="Q1778" s="38" t="n">
        <f aca="false">IFERROR(Counts!AH1778/Counts!AC1778,"")</f>
        <v>0.307692307692308</v>
      </c>
      <c r="R1778" s="38" t="n">
        <f aca="false">IFERROR(Counts!N1778/Counts!M1778,"")</f>
        <v>0.320388349514563</v>
      </c>
      <c r="S1778" s="38" t="n">
        <f aca="false">IFERROR(Counts!K1778/Counts!J1778,"")</f>
        <v>0.626943005181347</v>
      </c>
      <c r="T1778" s="38" t="n">
        <f aca="false">IFERROR(Counts!I1778/Counts!H1778,"")</f>
        <v>0.25668449197861</v>
      </c>
      <c r="U1778" s="38" t="n">
        <f aca="false">IFERROR(1-Counts!L1778/Counts!K1778,"")</f>
        <v>0.859504132231405</v>
      </c>
      <c r="V1778" s="39" t="n">
        <f aca="false">IFERROR(Counts!AJ1778/Counts!AI1778,"")</f>
        <v>75.2092024539877</v>
      </c>
      <c r="W1778" s="38" t="n">
        <f aca="false">IFERROR(Counts!AK1778/Counts!AI1778,"")</f>
        <v>0.582822085889571</v>
      </c>
      <c r="X1778" s="40" t="n">
        <f aca="false">IFERROR(Counts!O1778,"")</f>
        <v>-5.271</v>
      </c>
      <c r="Y1778" s="36" t="n">
        <f aca="false">IFERROR(INDEX('Season Counts'!$Y$2:$Y$740,$AF1778)/INDEX('Season Counts'!$X$2:$X$740,$AF1778),"")</f>
        <v>0.321541226215645</v>
      </c>
      <c r="Z1778" s="37" t="n">
        <f aca="false">IFERROR(J1778-Y1778,"")</f>
        <v>-0.0391126547870734</v>
      </c>
      <c r="AA1778" s="38" t="n">
        <f aca="false">IFERROR(INDEX('Season Counts'!$K$2:$K$740,$AF1778)/INDEX('Season Counts'!$J$2:$J$740,$AF1778),"")</f>
        <v>0.28781512605042</v>
      </c>
      <c r="AB1778" s="41" t="n">
        <f aca="false">IFERROR(R1778-AA1778,"")</f>
        <v>0.032573223464143</v>
      </c>
      <c r="AC1778" s="39" t="n">
        <f aca="false">IFERROR(INDEX('Season Counts'!$AG$2:$AG$740,$AF1778)/INDEX('Season Counts'!$AF$2:$AF$740,$AF1778),"")</f>
        <v>75.3195416164053</v>
      </c>
      <c r="AD1778" s="40" t="n">
        <f aca="false">IFERROR(V1778-AC1778,"")</f>
        <v>-0.110339162417574</v>
      </c>
      <c r="AE1778" s="4" t="str">
        <f aca="false">IF(D1778&lt;Guide!$C$21,"Low PA",IF(TRIM(IF(ISNUMBER(AD1778),IF(N(AD1778)&lt;=-Guide!$C$24,"▼ Bat Speed  ",IF(N(AD1778)&gt;=Guide!$C$24,"▲ Bat Speed  ","")),"")&amp;IF(N(Z1778)&gt;=Guide!$C$22,"▲ Contact  ","")&amp;IF(N(Z1778)&lt;=-Guide!$C$22,"▼ Contact  ","")&amp;IF(N(AB1778)&gt;=Guide!$C$23,"▲ Chase  ","")&amp;IF(N(AB1778)&lt;=-Guide!$C$23,"▼ Chase  ",""))="","Stable",TRIM(IF(ISNUMBER(AD1778),IF(N(AD1778)&lt;=-Guide!$C$24,"▼ Bat Speed  ",IF(N(AD1778)&gt;=Guide!$C$24,"▲ Bat Speed  ","")),"")&amp;IF(N(Z1778)&gt;=Guide!$C$22,"▲ Contact  ","")&amp;IF(N(Z1778)&lt;=-Guide!$C$22,"▼ Contact  ","")&amp;IF(N(AB1778)&gt;=Guide!$C$23,"▲ Chase  ","")&amp;IF(N(AB1778)&lt;=-Guide!$C$23,"▼ Chase  ",""))))</f>
        <v>Stable</v>
      </c>
      <c r="AF1778" s="35" t="n">
        <f aca="false">MATCH(Counts!A1778,'Season Counts'!$A$2:$A$740,0)</f>
        <v>455</v>
      </c>
    </row>
    <row r="1779" customFormat="false" ht="15" hidden="false" customHeight="false" outlineLevel="0" collapsed="false">
      <c r="A1779" s="34" t="str">
        <f aca="false">Counts!B1779</f>
        <v>NYM</v>
      </c>
      <c r="B1779" s="5" t="str">
        <f aca="false">Counts!C1779</f>
        <v>Brett Baty</v>
      </c>
      <c r="C1779" s="34" t="str">
        <f aca="false">Counts!F1779</f>
        <v>May</v>
      </c>
      <c r="D1779" s="35" t="n">
        <f aca="false">IFERROR(Counts!P1779,"")</f>
        <v>97</v>
      </c>
      <c r="E1779" s="36" t="n">
        <f aca="false">IFERROR(Counts!R1779/Counts!Q1779,"")</f>
        <v>0.265060240963855</v>
      </c>
      <c r="F1779" s="36" t="n">
        <f aca="false">IFERROR((Counts!R1779+Counts!V1779+Counts!W1779)/(Counts!Q1779+Counts!V1779+Counts!W1779+Counts!X1779),"")</f>
        <v>0.364583333333333</v>
      </c>
      <c r="G1779" s="36" t="n">
        <f aca="false">IFERROR((Counts!R1779+Counts!S1779+2*Counts!T1779+3*Counts!U1779)/Counts!Q1779,"")</f>
        <v>0.385542168674699</v>
      </c>
      <c r="H1779" s="35" t="n">
        <f aca="false">IFERROR(Counts!U1779,"")</f>
        <v>2</v>
      </c>
      <c r="I1779" s="36" t="n">
        <f aca="false">IFERROR(Counts!Z1779/Counts!AA1779,"")</f>
        <v>0.342268041237113</v>
      </c>
      <c r="J1779" s="36" t="n">
        <f aca="false">IFERROR(Counts!AB1779/Counts!AA1779,"")</f>
        <v>0.331752577319588</v>
      </c>
      <c r="K1779" s="37" t="n">
        <f aca="false">IFERROR((Counts!AB1779-Counts!Z1779)/Counts!AA1779,"")</f>
        <v>-0.0105154639175258</v>
      </c>
      <c r="L1779" s="38" t="n">
        <f aca="false">IFERROR(Counts!Y1779/Counts!P1779,"")</f>
        <v>0.288659793814433</v>
      </c>
      <c r="M1779" s="38" t="n">
        <f aca="false">IFERROR(Counts!V1779/Counts!P1779,"")</f>
        <v>0.123711340206186</v>
      </c>
      <c r="N1779" s="38" t="n">
        <f aca="false">IFERROR(Counts!AD1779/Counts!AC1779,"")</f>
        <v>0.0909090909090909</v>
      </c>
      <c r="O1779" s="38" t="n">
        <f aca="false">IFERROR(Counts!AE1779/Counts!AC1779,"")</f>
        <v>0.381818181818182</v>
      </c>
      <c r="P1779" s="39" t="n">
        <f aca="false">IFERROR(Counts!AG1779/Counts!AF1779,"")</f>
        <v>89.4218181818182</v>
      </c>
      <c r="Q1779" s="38" t="n">
        <f aca="false">IFERROR(Counts!AH1779/Counts!AC1779,"")</f>
        <v>0.418181818181818</v>
      </c>
      <c r="R1779" s="38" t="n">
        <f aca="false">IFERROR(Counts!N1779/Counts!M1779,"")</f>
        <v>0.218009478672986</v>
      </c>
      <c r="S1779" s="38" t="n">
        <f aca="false">IFERROR(Counts!K1779/Counts!J1779,"")</f>
        <v>0.666666666666667</v>
      </c>
      <c r="T1779" s="38" t="n">
        <f aca="false">IFERROR(Counts!I1779/Counts!H1779,"")</f>
        <v>0.275280898876405</v>
      </c>
      <c r="U1779" s="38" t="n">
        <f aca="false">IFERROR(1-Counts!L1779/Counts!K1779,"")</f>
        <v>0.825757575757576</v>
      </c>
      <c r="V1779" s="39" t="n">
        <f aca="false">IFERROR(Counts!AJ1779/Counts!AI1779,"")</f>
        <v>74.9211920529801</v>
      </c>
      <c r="W1779" s="38" t="n">
        <f aca="false">IFERROR(Counts!AK1779/Counts!AI1779,"")</f>
        <v>0.536423841059603</v>
      </c>
      <c r="X1779" s="40" t="n">
        <f aca="false">IFERROR(Counts!O1779,"")</f>
        <v>2.768</v>
      </c>
      <c r="Y1779" s="36" t="n">
        <f aca="false">IFERROR(INDEX('Season Counts'!$Y$2:$Y$740,$AF1779)/INDEX('Season Counts'!$X$2:$X$740,$AF1779),"")</f>
        <v>0.321541226215645</v>
      </c>
      <c r="Z1779" s="37" t="n">
        <f aca="false">IFERROR(J1779-Y1779,"")</f>
        <v>0.0102113511039428</v>
      </c>
      <c r="AA1779" s="38" t="n">
        <f aca="false">IFERROR(INDEX('Season Counts'!$K$2:$K$740,$AF1779)/INDEX('Season Counts'!$J$2:$J$740,$AF1779),"")</f>
        <v>0.28781512605042</v>
      </c>
      <c r="AB1779" s="41" t="n">
        <f aca="false">IFERROR(R1779-AA1779,"")</f>
        <v>-0.0698056473774344</v>
      </c>
      <c r="AC1779" s="39" t="n">
        <f aca="false">IFERROR(INDEX('Season Counts'!$AG$2:$AG$740,$AF1779)/INDEX('Season Counts'!$AF$2:$AF$740,$AF1779),"")</f>
        <v>75.3195416164053</v>
      </c>
      <c r="AD1779" s="40" t="n">
        <f aca="false">IFERROR(V1779-AC1779,"")</f>
        <v>-0.398349563425171</v>
      </c>
      <c r="AE1779" s="4" t="str">
        <f aca="false">IF(D1779&lt;Guide!$C$21,"Low PA",IF(TRIM(IF(ISNUMBER(AD1779),IF(N(AD1779)&lt;=-Guide!$C$24,"▼ Bat Speed  ",IF(N(AD1779)&gt;=Guide!$C$24,"▲ Bat Speed  ","")),"")&amp;IF(N(Z1779)&gt;=Guide!$C$22,"▲ Contact  ","")&amp;IF(N(Z1779)&lt;=-Guide!$C$22,"▼ Contact  ","")&amp;IF(N(AB1779)&gt;=Guide!$C$23,"▲ Chase  ","")&amp;IF(N(AB1779)&lt;=-Guide!$C$23,"▼ Chase  ",""))="","Stable",TRIM(IF(ISNUMBER(AD1779),IF(N(AD1779)&lt;=-Guide!$C$24,"▼ Bat Speed  ",IF(N(AD1779)&gt;=Guide!$C$24,"▲ Bat Speed  ","")),"")&amp;IF(N(Z1779)&gt;=Guide!$C$22,"▲ Contact  ","")&amp;IF(N(Z1779)&lt;=-Guide!$C$22,"▼ Contact  ","")&amp;IF(N(AB1779)&gt;=Guide!$C$23,"▲ Chase  ","")&amp;IF(N(AB1779)&lt;=-Guide!$C$23,"▼ Chase  ",""))))</f>
        <v>▼ Chase</v>
      </c>
      <c r="AF1779" s="35" t="n">
        <f aca="false">MATCH(Counts!A1779,'Season Counts'!$A$2:$A$740,0)</f>
        <v>455</v>
      </c>
    </row>
    <row r="1780" customFormat="false" ht="15" hidden="false" customHeight="false" outlineLevel="0" collapsed="false">
      <c r="A1780" s="34" t="str">
        <f aca="false">Counts!B1780</f>
        <v>NYM</v>
      </c>
      <c r="B1780" s="5" t="str">
        <f aca="false">Counts!C1780</f>
        <v>Brett Baty</v>
      </c>
      <c r="C1780" s="34" t="str">
        <f aca="false">Counts!F1780</f>
        <v>Jun</v>
      </c>
      <c r="D1780" s="35" t="n">
        <f aca="false">IFERROR(Counts!P1780,"")</f>
        <v>88</v>
      </c>
      <c r="E1780" s="36" t="n">
        <f aca="false">IFERROR(Counts!R1780/Counts!Q1780,"")</f>
        <v>0.146666666666667</v>
      </c>
      <c r="F1780" s="36" t="n">
        <f aca="false">IFERROR((Counts!R1780+Counts!V1780+Counts!W1780)/(Counts!Q1780+Counts!V1780+Counts!W1780+Counts!X1780),"")</f>
        <v>0.261363636363636</v>
      </c>
      <c r="G1780" s="36" t="n">
        <f aca="false">IFERROR((Counts!R1780+Counts!S1780+2*Counts!T1780+3*Counts!U1780)/Counts!Q1780,"")</f>
        <v>0.173333333333333</v>
      </c>
      <c r="H1780" s="35" t="n">
        <f aca="false">IFERROR(Counts!U1780,"")</f>
        <v>0</v>
      </c>
      <c r="I1780" s="36" t="n">
        <f aca="false">IFERROR(Counts!Z1780/Counts!AA1780,"")</f>
        <v>0.215909090909091</v>
      </c>
      <c r="J1780" s="36" t="n">
        <f aca="false">IFERROR(Counts!AB1780/Counts!AA1780,"")</f>
        <v>0.277454545454545</v>
      </c>
      <c r="K1780" s="37" t="n">
        <f aca="false">IFERROR((Counts!AB1780-Counts!Z1780)/Counts!AA1780,"")</f>
        <v>0.0615454545454546</v>
      </c>
      <c r="L1780" s="38" t="n">
        <f aca="false">IFERROR(Counts!Y1780/Counts!P1780,"")</f>
        <v>0.25</v>
      </c>
      <c r="M1780" s="38" t="n">
        <f aca="false">IFERROR(Counts!V1780/Counts!P1780,"")</f>
        <v>0.113636363636364</v>
      </c>
      <c r="N1780" s="38" t="n">
        <f aca="false">IFERROR(Counts!AD1780/Counts!AC1780,"")</f>
        <v>0.0740740740740741</v>
      </c>
      <c r="O1780" s="38" t="n">
        <f aca="false">IFERROR(Counts!AE1780/Counts!AC1780,"")</f>
        <v>0.388888888888889</v>
      </c>
      <c r="P1780" s="39" t="n">
        <f aca="false">IFERROR(Counts!AG1780/Counts!AF1780,"")</f>
        <v>87.1185185185185</v>
      </c>
      <c r="Q1780" s="38" t="n">
        <f aca="false">IFERROR(Counts!AH1780/Counts!AC1780,"")</f>
        <v>0.351851851851852</v>
      </c>
      <c r="R1780" s="38" t="n">
        <f aca="false">IFERROR(Counts!N1780/Counts!M1780,"")</f>
        <v>0.269938650306748</v>
      </c>
      <c r="S1780" s="38" t="n">
        <f aca="false">IFERROR(Counts!K1780/Counts!J1780,"")</f>
        <v>0.706896551724138</v>
      </c>
      <c r="T1780" s="38" t="n">
        <f aca="false">IFERROR(Counts!I1780/Counts!H1780,"")</f>
        <v>0.263473053892216</v>
      </c>
      <c r="U1780" s="38" t="n">
        <f aca="false">IFERROR(1-Counts!L1780/Counts!K1780,"")</f>
        <v>0.829268292682927</v>
      </c>
      <c r="V1780" s="39" t="n">
        <f aca="false">IFERROR(Counts!AJ1780/Counts!AI1780,"")</f>
        <v>74.5622377622378</v>
      </c>
      <c r="W1780" s="38" t="n">
        <f aca="false">IFERROR(Counts!AK1780/Counts!AI1780,"")</f>
        <v>0.447552447552448</v>
      </c>
      <c r="X1780" s="40" t="n">
        <f aca="false">IFERROR(Counts!O1780,"")</f>
        <v>-6.807</v>
      </c>
      <c r="Y1780" s="36" t="n">
        <f aca="false">IFERROR(INDEX('Season Counts'!$Y$2:$Y$740,$AF1780)/INDEX('Season Counts'!$X$2:$X$740,$AF1780),"")</f>
        <v>0.321541226215645</v>
      </c>
      <c r="Z1780" s="37" t="n">
        <f aca="false">IFERROR(J1780-Y1780,"")</f>
        <v>-0.0440866807610993</v>
      </c>
      <c r="AA1780" s="38" t="n">
        <f aca="false">IFERROR(INDEX('Season Counts'!$K$2:$K$740,$AF1780)/INDEX('Season Counts'!$J$2:$J$740,$AF1780),"")</f>
        <v>0.28781512605042</v>
      </c>
      <c r="AB1780" s="41" t="n">
        <f aca="false">IFERROR(R1780-AA1780,"")</f>
        <v>-0.0178764757436717</v>
      </c>
      <c r="AC1780" s="39" t="n">
        <f aca="false">IFERROR(INDEX('Season Counts'!$AG$2:$AG$740,$AF1780)/INDEX('Season Counts'!$AF$2:$AF$740,$AF1780),"")</f>
        <v>75.3195416164053</v>
      </c>
      <c r="AD1780" s="40" t="n">
        <f aca="false">IFERROR(V1780-AC1780,"")</f>
        <v>-0.757303854167546</v>
      </c>
      <c r="AE1780" s="4" t="str">
        <f aca="false">IF(D1780&lt;Guide!$C$21,"Low PA",IF(TRIM(IF(ISNUMBER(AD1780),IF(N(AD1780)&lt;=-Guide!$C$24,"▼ Bat Speed  ",IF(N(AD1780)&gt;=Guide!$C$24,"▲ Bat Speed  ","")),"")&amp;IF(N(Z1780)&gt;=Guide!$C$22,"▲ Contact  ","")&amp;IF(N(Z1780)&lt;=-Guide!$C$22,"▼ Contact  ","")&amp;IF(N(AB1780)&gt;=Guide!$C$23,"▲ Chase  ","")&amp;IF(N(AB1780)&lt;=-Guide!$C$23,"▼ Chase  ",""))="","Stable",TRIM(IF(ISNUMBER(AD1780),IF(N(AD1780)&lt;=-Guide!$C$24,"▼ Bat Speed  ",IF(N(AD1780)&gt;=Guide!$C$24,"▲ Bat Speed  ","")),"")&amp;IF(N(Z1780)&gt;=Guide!$C$22,"▲ Contact  ","")&amp;IF(N(Z1780)&lt;=-Guide!$C$22,"▼ Contact  ","")&amp;IF(N(AB1780)&gt;=Guide!$C$23,"▲ Chase  ","")&amp;IF(N(AB1780)&lt;=-Guide!$C$23,"▼ Chase  ",""))))</f>
        <v>▼ Contact</v>
      </c>
      <c r="AF1780" s="35" t="n">
        <f aca="false">MATCH(Counts!A1780,'Season Counts'!$A$2:$A$740,0)</f>
        <v>455</v>
      </c>
    </row>
    <row r="1781" customFormat="false" ht="15" hidden="false" customHeight="false" outlineLevel="0" collapsed="false">
      <c r="A1781" s="34" t="str">
        <f aca="false">Counts!B1781</f>
        <v>NYM</v>
      </c>
      <c r="B1781" s="5" t="str">
        <f aca="false">Counts!C1781</f>
        <v>Brett Baty</v>
      </c>
      <c r="C1781" s="34" t="str">
        <f aca="false">Counts!F1781</f>
        <v>Jul</v>
      </c>
      <c r="D1781" s="35" t="n">
        <f aca="false">IFERROR(Counts!P1781,"")</f>
        <v>74</v>
      </c>
      <c r="E1781" s="36" t="n">
        <f aca="false">IFERROR(Counts!R1781/Counts!Q1781,"")</f>
        <v>0.257142857142857</v>
      </c>
      <c r="F1781" s="36" t="n">
        <f aca="false">IFERROR((Counts!R1781+Counts!V1781+Counts!W1781)/(Counts!Q1781+Counts!V1781+Counts!W1781+Counts!X1781),"")</f>
        <v>0.283783783783784</v>
      </c>
      <c r="G1781" s="36" t="n">
        <f aca="false">IFERROR((Counts!R1781+Counts!S1781+2*Counts!T1781+3*Counts!U1781)/Counts!Q1781,"")</f>
        <v>0.428571428571429</v>
      </c>
      <c r="H1781" s="35" t="n">
        <f aca="false">IFERROR(Counts!U1781,"")</f>
        <v>3</v>
      </c>
      <c r="I1781" s="36" t="n">
        <f aca="false">IFERROR(Counts!Z1781/Counts!AA1781,"")</f>
        <v>0.306081081081081</v>
      </c>
      <c r="J1781" s="36" t="n">
        <f aca="false">IFERROR(Counts!AB1781/Counts!AA1781,"")</f>
        <v>0.319567567567568</v>
      </c>
      <c r="K1781" s="37" t="n">
        <f aca="false">IFERROR((Counts!AB1781-Counts!Z1781)/Counts!AA1781,"")</f>
        <v>0.0134864864864865</v>
      </c>
      <c r="L1781" s="38" t="n">
        <f aca="false">IFERROR(Counts!Y1781/Counts!P1781,"")</f>
        <v>0.27027027027027</v>
      </c>
      <c r="M1781" s="38" t="n">
        <f aca="false">IFERROR(Counts!V1781/Counts!P1781,"")</f>
        <v>0.0405405405405405</v>
      </c>
      <c r="N1781" s="38" t="n">
        <f aca="false">IFERROR(Counts!AD1781/Counts!AC1781,"")</f>
        <v>0.0980392156862745</v>
      </c>
      <c r="O1781" s="38" t="n">
        <f aca="false">IFERROR(Counts!AE1781/Counts!AC1781,"")</f>
        <v>0.431372549019608</v>
      </c>
      <c r="P1781" s="39" t="n">
        <f aca="false">IFERROR(Counts!AG1781/Counts!AF1781,"")</f>
        <v>91.6901960784314</v>
      </c>
      <c r="Q1781" s="38" t="n">
        <f aca="false">IFERROR(Counts!AH1781/Counts!AC1781,"")</f>
        <v>0.411764705882353</v>
      </c>
      <c r="R1781" s="38" t="n">
        <f aca="false">IFERROR(Counts!N1781/Counts!M1781,"")</f>
        <v>0.393939393939394</v>
      </c>
      <c r="S1781" s="38" t="n">
        <f aca="false">IFERROR(Counts!K1781/Counts!J1781,"")</f>
        <v>0.76056338028169</v>
      </c>
      <c r="T1781" s="38" t="n">
        <f aca="false">IFERROR(Counts!I1781/Counts!H1781,"")</f>
        <v>0.25625</v>
      </c>
      <c r="U1781" s="38" t="n">
        <f aca="false">IFERROR(1-Counts!L1781/Counts!K1781,"")</f>
        <v>0.851851851851852</v>
      </c>
      <c r="V1781" s="39" t="n">
        <f aca="false">IFERROR(Counts!AJ1781/Counts!AI1781,"")</f>
        <v>76.3069444444445</v>
      </c>
      <c r="W1781" s="38" t="n">
        <f aca="false">IFERROR(Counts!AK1781/Counts!AI1781,"")</f>
        <v>0.729166666666667</v>
      </c>
      <c r="X1781" s="40" t="n">
        <f aca="false">IFERROR(Counts!O1781,"")</f>
        <v>-0.065</v>
      </c>
      <c r="Y1781" s="36" t="n">
        <f aca="false">IFERROR(INDEX('Season Counts'!$Y$2:$Y$740,$AF1781)/INDEX('Season Counts'!$X$2:$X$740,$AF1781),"")</f>
        <v>0.321541226215645</v>
      </c>
      <c r="Z1781" s="37" t="n">
        <f aca="false">IFERROR(J1781-Y1781,"")</f>
        <v>-0.00197365864807725</v>
      </c>
      <c r="AA1781" s="38" t="n">
        <f aca="false">IFERROR(INDEX('Season Counts'!$K$2:$K$740,$AF1781)/INDEX('Season Counts'!$J$2:$J$740,$AF1781),"")</f>
        <v>0.28781512605042</v>
      </c>
      <c r="AB1781" s="41" t="n">
        <f aca="false">IFERROR(R1781-AA1781,"")</f>
        <v>0.106124267888974</v>
      </c>
      <c r="AC1781" s="39" t="n">
        <f aca="false">IFERROR(INDEX('Season Counts'!$AG$2:$AG$740,$AF1781)/INDEX('Season Counts'!$AF$2:$AF$740,$AF1781),"")</f>
        <v>75.3195416164053</v>
      </c>
      <c r="AD1781" s="40" t="n">
        <f aca="false">IFERROR(V1781-AC1781,"")</f>
        <v>0.987402828039151</v>
      </c>
      <c r="AE1781" s="4" t="str">
        <f aca="false">IF(D1781&lt;Guide!$C$21,"Low PA",IF(TRIM(IF(ISNUMBER(AD1781),IF(N(AD1781)&lt;=-Guide!$C$24,"▼ Bat Speed  ",IF(N(AD1781)&gt;=Guide!$C$24,"▲ Bat Speed  ","")),"")&amp;IF(N(Z1781)&gt;=Guide!$C$22,"▲ Contact  ","")&amp;IF(N(Z1781)&lt;=-Guide!$C$22,"▼ Contact  ","")&amp;IF(N(AB1781)&gt;=Guide!$C$23,"▲ Chase  ","")&amp;IF(N(AB1781)&lt;=-Guide!$C$23,"▼ Chase  ",""))="","Stable",TRIM(IF(ISNUMBER(AD1781),IF(N(AD1781)&lt;=-Guide!$C$24,"▼ Bat Speed  ",IF(N(AD1781)&gt;=Guide!$C$24,"▲ Bat Speed  ","")),"")&amp;IF(N(Z1781)&gt;=Guide!$C$22,"▲ Contact  ","")&amp;IF(N(Z1781)&lt;=-Guide!$C$22,"▼ Contact  ","")&amp;IF(N(AB1781)&gt;=Guide!$C$23,"▲ Chase  ","")&amp;IF(N(AB1781)&lt;=-Guide!$C$23,"▼ Chase  ",""))))</f>
        <v>▲ Chase</v>
      </c>
      <c r="AF1781" s="35" t="n">
        <f aca="false">MATCH(Counts!A1781,'Season Counts'!$A$2:$A$740,0)</f>
        <v>455</v>
      </c>
    </row>
    <row r="1782" customFormat="false" ht="15" hidden="false" customHeight="false" outlineLevel="0" collapsed="false">
      <c r="A1782" s="34" t="str">
        <f aca="false">Counts!B1782</f>
        <v>NYM</v>
      </c>
      <c r="B1782" s="5" t="str">
        <f aca="false">Counts!C1782</f>
        <v>Brett Baty</v>
      </c>
      <c r="C1782" s="34" t="str">
        <f aca="false">Counts!F1782</f>
        <v>Aug</v>
      </c>
      <c r="D1782" s="35" t="n">
        <f aca="false">IFERROR(Counts!P1782,"")</f>
        <v>56</v>
      </c>
      <c r="E1782" s="36" t="n">
        <f aca="false">IFERROR(Counts!R1782/Counts!Q1782,"")</f>
        <v>0.235294117647059</v>
      </c>
      <c r="F1782" s="36" t="n">
        <f aca="false">IFERROR((Counts!R1782+Counts!V1782+Counts!W1782)/(Counts!Q1782+Counts!V1782+Counts!W1782+Counts!X1782),"")</f>
        <v>0.303571428571429</v>
      </c>
      <c r="G1782" s="36" t="n">
        <f aca="false">IFERROR((Counts!R1782+Counts!S1782+2*Counts!T1782+3*Counts!U1782)/Counts!Q1782,"")</f>
        <v>0.431372549019608</v>
      </c>
      <c r="H1782" s="35" t="n">
        <f aca="false">IFERROR(Counts!U1782,"")</f>
        <v>2</v>
      </c>
      <c r="I1782" s="36" t="n">
        <f aca="false">IFERROR(Counts!Z1782/Counts!AA1782,"")</f>
        <v>0.319642857142857</v>
      </c>
      <c r="J1782" s="36" t="n">
        <f aca="false">IFERROR(Counts!AB1782/Counts!AA1782,"")</f>
        <v>0.325875</v>
      </c>
      <c r="K1782" s="37" t="n">
        <f aca="false">IFERROR((Counts!AB1782-Counts!Z1782)/Counts!AA1782,"")</f>
        <v>0.00623214285714286</v>
      </c>
      <c r="L1782" s="38" t="n">
        <f aca="false">IFERROR(Counts!Y1782/Counts!P1782,"")</f>
        <v>0.321428571428571</v>
      </c>
      <c r="M1782" s="38" t="n">
        <f aca="false">IFERROR(Counts!V1782/Counts!P1782,"")</f>
        <v>0.0892857142857143</v>
      </c>
      <c r="N1782" s="38" t="n">
        <f aca="false">IFERROR(Counts!AD1782/Counts!AC1782,"")</f>
        <v>0.151515151515152</v>
      </c>
      <c r="O1782" s="38" t="n">
        <f aca="false">IFERROR(Counts!AE1782/Counts!AC1782,"")</f>
        <v>0.575757575757576</v>
      </c>
      <c r="P1782" s="39" t="n">
        <f aca="false">IFERROR(Counts!AG1782/Counts!AF1782,"")</f>
        <v>92.7151515151515</v>
      </c>
      <c r="Q1782" s="38" t="n">
        <f aca="false">IFERROR(Counts!AH1782/Counts!AC1782,"")</f>
        <v>0.393939393939394</v>
      </c>
      <c r="R1782" s="38" t="n">
        <f aca="false">IFERROR(Counts!N1782/Counts!M1782,"")</f>
        <v>0.300970873786408</v>
      </c>
      <c r="S1782" s="38" t="n">
        <f aca="false">IFERROR(Counts!K1782/Counts!J1782,"")</f>
        <v>0.698275862068966</v>
      </c>
      <c r="T1782" s="38" t="n">
        <f aca="false">IFERROR(Counts!I1782/Counts!H1782,"")</f>
        <v>0.3125</v>
      </c>
      <c r="U1782" s="38" t="n">
        <f aca="false">IFERROR(1-Counts!L1782/Counts!K1782,"")</f>
        <v>0.839506172839506</v>
      </c>
      <c r="V1782" s="39" t="n">
        <f aca="false">IFERROR(Counts!AJ1782/Counts!AI1782,"")</f>
        <v>75.3663551401869</v>
      </c>
      <c r="W1782" s="38" t="n">
        <f aca="false">IFERROR(Counts!AK1782/Counts!AI1782,"")</f>
        <v>0.560747663551402</v>
      </c>
      <c r="X1782" s="40" t="n">
        <f aca="false">IFERROR(Counts!O1782,"")</f>
        <v>-1.402</v>
      </c>
      <c r="Y1782" s="36" t="n">
        <f aca="false">IFERROR(INDEX('Season Counts'!$Y$2:$Y$740,$AF1782)/INDEX('Season Counts'!$X$2:$X$740,$AF1782),"")</f>
        <v>0.321541226215645</v>
      </c>
      <c r="Z1782" s="37" t="n">
        <f aca="false">IFERROR(J1782-Y1782,"")</f>
        <v>0.00433377378435518</v>
      </c>
      <c r="AA1782" s="38" t="n">
        <f aca="false">IFERROR(INDEX('Season Counts'!$K$2:$K$740,$AF1782)/INDEX('Season Counts'!$J$2:$J$740,$AF1782),"")</f>
        <v>0.28781512605042</v>
      </c>
      <c r="AB1782" s="41" t="n">
        <f aca="false">IFERROR(R1782-AA1782,"")</f>
        <v>0.0131557477359876</v>
      </c>
      <c r="AC1782" s="39" t="n">
        <f aca="false">IFERROR(INDEX('Season Counts'!$AG$2:$AG$740,$AF1782)/INDEX('Season Counts'!$AF$2:$AF$740,$AF1782),"")</f>
        <v>75.3195416164053</v>
      </c>
      <c r="AD1782" s="40" t="n">
        <f aca="false">IFERROR(V1782-AC1782,"")</f>
        <v>0.0468135237816085</v>
      </c>
      <c r="AE1782" s="4" t="str">
        <f aca="false">IF(D1782&lt;Guide!$C$21,"Low PA",IF(TRIM(IF(ISNUMBER(AD1782),IF(N(AD1782)&lt;=-Guide!$C$24,"▼ Bat Speed  ",IF(N(AD1782)&gt;=Guide!$C$24,"▲ Bat Speed  ","")),"")&amp;IF(N(Z1782)&gt;=Guide!$C$22,"▲ Contact  ","")&amp;IF(N(Z1782)&lt;=-Guide!$C$22,"▼ Contact  ","")&amp;IF(N(AB1782)&gt;=Guide!$C$23,"▲ Chase  ","")&amp;IF(N(AB1782)&lt;=-Guide!$C$23,"▼ Chase  ",""))="","Stable",TRIM(IF(ISNUMBER(AD1782),IF(N(AD1782)&lt;=-Guide!$C$24,"▼ Bat Speed  ",IF(N(AD1782)&gt;=Guide!$C$24,"▲ Bat Speed  ","")),"")&amp;IF(N(Z1782)&gt;=Guide!$C$22,"▲ Contact  ","")&amp;IF(N(Z1782)&lt;=-Guide!$C$22,"▼ Contact  ","")&amp;IF(N(AB1782)&gt;=Guide!$C$23,"▲ Chase  ","")&amp;IF(N(AB1782)&lt;=-Guide!$C$23,"▼ Chase  ",""))))</f>
        <v>Stable</v>
      </c>
      <c r="AF1782" s="35" t="n">
        <f aca="false">MATCH(Counts!A1782,'Season Counts'!$A$2:$A$740,0)</f>
        <v>455</v>
      </c>
    </row>
    <row r="1783" customFormat="false" ht="15" hidden="false" customHeight="false" outlineLevel="0" collapsed="false">
      <c r="A1783" s="34" t="str">
        <f aca="false">Counts!B1783</f>
        <v>NYM</v>
      </c>
      <c r="B1783" s="5" t="str">
        <f aca="false">Counts!C1783</f>
        <v>Brett Baty</v>
      </c>
      <c r="C1783" s="34" t="str">
        <f aca="false">Counts!F1783</f>
        <v>Sep</v>
      </c>
      <c r="D1783" s="35" t="n">
        <f aca="false">IFERROR(Counts!P1783,"")</f>
        <v>60</v>
      </c>
      <c r="E1783" s="36" t="n">
        <f aca="false">IFERROR(Counts!R1783/Counts!Q1783,"")</f>
        <v>0.352941176470588</v>
      </c>
      <c r="F1783" s="36" t="n">
        <f aca="false">IFERROR((Counts!R1783+Counts!V1783+Counts!W1783)/(Counts!Q1783+Counts!V1783+Counts!W1783+Counts!X1783),"")</f>
        <v>0.433333333333333</v>
      </c>
      <c r="G1783" s="36" t="n">
        <f aca="false">IFERROR((Counts!R1783+Counts!S1783+2*Counts!T1783+3*Counts!U1783)/Counts!Q1783,"")</f>
        <v>0.627450980392157</v>
      </c>
      <c r="H1783" s="35" t="n">
        <f aca="false">IFERROR(Counts!U1783,"")</f>
        <v>3</v>
      </c>
      <c r="I1783" s="36" t="n">
        <f aca="false">IFERROR(Counts!Z1783/Counts!AA1783,"")</f>
        <v>0.4475</v>
      </c>
      <c r="J1783" s="36" t="n">
        <f aca="false">IFERROR(Counts!AB1783/Counts!AA1783,"")</f>
        <v>0.431966666666667</v>
      </c>
      <c r="K1783" s="37" t="n">
        <f aca="false">IFERROR((Counts!AB1783-Counts!Z1783)/Counts!AA1783,"")</f>
        <v>-0.0155333333333334</v>
      </c>
      <c r="L1783" s="38" t="n">
        <f aca="false">IFERROR(Counts!Y1783/Counts!P1783,"")</f>
        <v>0.166666666666667</v>
      </c>
      <c r="M1783" s="38" t="n">
        <f aca="false">IFERROR(Counts!V1783/Counts!P1783,"")</f>
        <v>0.133333333333333</v>
      </c>
      <c r="N1783" s="38" t="n">
        <f aca="false">IFERROR(Counts!AD1783/Counts!AC1783,"")</f>
        <v>0.166666666666667</v>
      </c>
      <c r="O1783" s="38" t="n">
        <f aca="false">IFERROR(Counts!AE1783/Counts!AC1783,"")</f>
        <v>0.452380952380952</v>
      </c>
      <c r="P1783" s="39" t="n">
        <f aca="false">IFERROR(Counts!AG1783/Counts!AF1783,"")</f>
        <v>92.9904761904762</v>
      </c>
      <c r="Q1783" s="38" t="n">
        <f aca="false">IFERROR(Counts!AH1783/Counts!AC1783,"")</f>
        <v>0.380952380952381</v>
      </c>
      <c r="R1783" s="38" t="n">
        <f aca="false">IFERROR(Counts!N1783/Counts!M1783,"")</f>
        <v>0.255474452554745</v>
      </c>
      <c r="S1783" s="38" t="n">
        <f aca="false">IFERROR(Counts!K1783/Counts!J1783,"")</f>
        <v>0.7421875</v>
      </c>
      <c r="T1783" s="38" t="n">
        <f aca="false">IFERROR(Counts!I1783/Counts!H1783,"")</f>
        <v>0.276923076923077</v>
      </c>
      <c r="U1783" s="38" t="n">
        <f aca="false">IFERROR(1-Counts!L1783/Counts!K1783,"")</f>
        <v>0.778947368421053</v>
      </c>
      <c r="V1783" s="39" t="n">
        <f aca="false">IFERROR(Counts!AJ1783/Counts!AI1783,"")</f>
        <v>75.6438016528926</v>
      </c>
      <c r="W1783" s="38" t="n">
        <f aca="false">IFERROR(Counts!AK1783/Counts!AI1783,"")</f>
        <v>0.603305785123967</v>
      </c>
      <c r="X1783" s="40" t="n">
        <f aca="false">IFERROR(Counts!O1783,"")</f>
        <v>7.307</v>
      </c>
      <c r="Y1783" s="36" t="n">
        <f aca="false">IFERROR(INDEX('Season Counts'!$Y$2:$Y$740,$AF1783)/INDEX('Season Counts'!$X$2:$X$740,$AF1783),"")</f>
        <v>0.321541226215645</v>
      </c>
      <c r="Z1783" s="37" t="n">
        <f aca="false">IFERROR(J1783-Y1783,"")</f>
        <v>0.110425440451022</v>
      </c>
      <c r="AA1783" s="38" t="n">
        <f aca="false">IFERROR(INDEX('Season Counts'!$K$2:$K$740,$AF1783)/INDEX('Season Counts'!$J$2:$J$740,$AF1783),"")</f>
        <v>0.28781512605042</v>
      </c>
      <c r="AB1783" s="41" t="n">
        <f aca="false">IFERROR(R1783-AA1783,"")</f>
        <v>-0.0323406734956756</v>
      </c>
      <c r="AC1783" s="39" t="n">
        <f aca="false">IFERROR(INDEX('Season Counts'!$AG$2:$AG$740,$AF1783)/INDEX('Season Counts'!$AF$2:$AF$740,$AF1783),"")</f>
        <v>75.3195416164053</v>
      </c>
      <c r="AD1783" s="40" t="n">
        <f aca="false">IFERROR(V1783-AC1783,"")</f>
        <v>0.32426003648726</v>
      </c>
      <c r="AE1783" s="4" t="str">
        <f aca="false">IF(D1783&lt;Guide!$C$21,"Low PA",IF(TRIM(IF(ISNUMBER(AD1783),IF(N(AD1783)&lt;=-Guide!$C$24,"▼ Bat Speed  ",IF(N(AD1783)&gt;=Guide!$C$24,"▲ Bat Speed  ","")),"")&amp;IF(N(Z1783)&gt;=Guide!$C$22,"▲ Contact  ","")&amp;IF(N(Z1783)&lt;=-Guide!$C$22,"▼ Contact  ","")&amp;IF(N(AB1783)&gt;=Guide!$C$23,"▲ Chase  ","")&amp;IF(N(AB1783)&lt;=-Guide!$C$23,"▼ Chase  ",""))="","Stable",TRIM(IF(ISNUMBER(AD1783),IF(N(AD1783)&lt;=-Guide!$C$24,"▼ Bat Speed  ",IF(N(AD1783)&gt;=Guide!$C$24,"▲ Bat Speed  ","")),"")&amp;IF(N(Z1783)&gt;=Guide!$C$22,"▲ Contact  ","")&amp;IF(N(Z1783)&lt;=-Guide!$C$22,"▼ Contact  ","")&amp;IF(N(AB1783)&gt;=Guide!$C$23,"▲ Chase  ","")&amp;IF(N(AB1783)&lt;=-Guide!$C$23,"▼ Chase  ",""))))</f>
        <v>▲ Contact</v>
      </c>
      <c r="AF1783" s="35" t="n">
        <f aca="false">MATCH(Counts!A1783,'Season Counts'!$A$2:$A$740,0)</f>
        <v>455</v>
      </c>
    </row>
    <row r="1784" customFormat="false" ht="15" hidden="false" customHeight="false" outlineLevel="0" collapsed="false">
      <c r="A1784" s="34" t="str">
        <f aca="false">Counts!B1784</f>
        <v>NYM</v>
      </c>
      <c r="B1784" s="5" t="str">
        <f aca="false">Counts!C1784</f>
        <v>Francisco Lindor</v>
      </c>
      <c r="C1784" s="34" t="str">
        <f aca="false">Counts!F1784</f>
        <v>Mar-Apr</v>
      </c>
      <c r="D1784" s="35" t="n">
        <f aca="false">IFERROR(Counts!P1784,"")</f>
        <v>105</v>
      </c>
      <c r="E1784" s="36" t="n">
        <f aca="false">IFERROR(Counts!R1784/Counts!Q1784,"")</f>
        <v>0.225806451612903</v>
      </c>
      <c r="F1784" s="36" t="n">
        <f aca="false">IFERROR((Counts!R1784+Counts!V1784+Counts!W1784)/(Counts!Q1784+Counts!V1784+Counts!W1784+Counts!X1784),"")</f>
        <v>0.314285714285714</v>
      </c>
      <c r="G1784" s="36" t="n">
        <f aca="false">IFERROR((Counts!R1784+Counts!S1784+2*Counts!T1784+3*Counts!U1784)/Counts!Q1784,"")</f>
        <v>0.354838709677419</v>
      </c>
      <c r="H1784" s="35" t="n">
        <f aca="false">IFERROR(Counts!U1784,"")</f>
        <v>2</v>
      </c>
      <c r="I1784" s="36" t="n">
        <f aca="false">IFERROR(Counts!Z1784/Counts!AA1784,"")</f>
        <v>0.300952380952381</v>
      </c>
      <c r="J1784" s="36" t="n">
        <f aca="false">IFERROR(Counts!AB1784/Counts!AA1784,"")</f>
        <v>0.339580952380952</v>
      </c>
      <c r="K1784" s="37" t="n">
        <f aca="false">IFERROR((Counts!AB1784-Counts!Z1784)/Counts!AA1784,"")</f>
        <v>0.0386285714285714</v>
      </c>
      <c r="L1784" s="38" t="n">
        <f aca="false">IFERROR(Counts!Y1784/Counts!P1784,"")</f>
        <v>0.180952380952381</v>
      </c>
      <c r="M1784" s="38" t="n">
        <f aca="false">IFERROR(Counts!V1784/Counts!P1784,"")</f>
        <v>0.104761904761905</v>
      </c>
      <c r="N1784" s="38" t="n">
        <f aca="false">IFERROR(Counts!AD1784/Counts!AC1784,"")</f>
        <v>0.0945945945945946</v>
      </c>
      <c r="O1784" s="38" t="n">
        <f aca="false">IFERROR(Counts!AE1784/Counts!AC1784,"")</f>
        <v>0.432432432432432</v>
      </c>
      <c r="P1784" s="39" t="n">
        <f aca="false">IFERROR(Counts!AG1784/Counts!AF1784,"")</f>
        <v>90.9013513513514</v>
      </c>
      <c r="Q1784" s="38" t="n">
        <f aca="false">IFERROR(Counts!AH1784/Counts!AC1784,"")</f>
        <v>0.324324324324324</v>
      </c>
      <c r="R1784" s="38" t="n">
        <f aca="false">IFERROR(Counts!N1784/Counts!M1784,"")</f>
        <v>0.276264591439689</v>
      </c>
      <c r="S1784" s="38" t="n">
        <f aca="false">IFERROR(Counts!K1784/Counts!J1784,"")</f>
        <v>0.683168316831683</v>
      </c>
      <c r="T1784" s="38" t="n">
        <f aca="false">IFERROR(Counts!I1784/Counts!H1784,"")</f>
        <v>0.229665071770335</v>
      </c>
      <c r="U1784" s="38" t="n">
        <f aca="false">IFERROR(1-Counts!L1784/Counts!K1784,"")</f>
        <v>0.86231884057971</v>
      </c>
      <c r="V1784" s="39" t="n">
        <f aca="false">IFERROR(Counts!AJ1784/Counts!AI1784,"")</f>
        <v>73.02</v>
      </c>
      <c r="W1784" s="38" t="n">
        <f aca="false">IFERROR(Counts!AK1784/Counts!AI1784,"")</f>
        <v>0.286486486486487</v>
      </c>
      <c r="X1784" s="40" t="n">
        <f aca="false">IFERROR(Counts!O1784,"")</f>
        <v>-1.54</v>
      </c>
      <c r="Y1784" s="36" t="n">
        <f aca="false">IFERROR(INDEX('Season Counts'!$Y$2:$Y$740,$AF1784)/INDEX('Season Counts'!$X$2:$X$740,$AF1784),"")</f>
        <v>0.331108974358974</v>
      </c>
      <c r="Z1784" s="37" t="n">
        <f aca="false">IFERROR(J1784-Y1784,"")</f>
        <v>0.00847197802197802</v>
      </c>
      <c r="AA1784" s="38" t="n">
        <f aca="false">IFERROR(INDEX('Season Counts'!$K$2:$K$740,$AF1784)/INDEX('Season Counts'!$J$2:$J$740,$AF1784),"")</f>
        <v>0.295036764705882</v>
      </c>
      <c r="AB1784" s="41" t="n">
        <f aca="false">IFERROR(R1784-AA1784,"")</f>
        <v>-0.0187721732661936</v>
      </c>
      <c r="AC1784" s="39" t="n">
        <f aca="false">IFERROR(INDEX('Season Counts'!$AG$2:$AG$740,$AF1784)/INDEX('Season Counts'!$AF$2:$AF$740,$AF1784),"")</f>
        <v>72.9414267834793</v>
      </c>
      <c r="AD1784" s="40" t="n">
        <f aca="false">IFERROR(V1784-AC1784,"")</f>
        <v>0.0785732165206667</v>
      </c>
      <c r="AE1784" s="4" t="str">
        <f aca="false">IF(D1784&lt;Guide!$C$21,"Low PA",IF(TRIM(IF(ISNUMBER(AD1784),IF(N(AD1784)&lt;=-Guide!$C$24,"▼ Bat Speed  ",IF(N(AD1784)&gt;=Guide!$C$24,"▲ Bat Speed  ","")),"")&amp;IF(N(Z1784)&gt;=Guide!$C$22,"▲ Contact  ","")&amp;IF(N(Z1784)&lt;=-Guide!$C$22,"▼ Contact  ","")&amp;IF(N(AB1784)&gt;=Guide!$C$23,"▲ Chase  ","")&amp;IF(N(AB1784)&lt;=-Guide!$C$23,"▼ Chase  ",""))="","Stable",TRIM(IF(ISNUMBER(AD1784),IF(N(AD1784)&lt;=-Guide!$C$24,"▼ Bat Speed  ",IF(N(AD1784)&gt;=Guide!$C$24,"▲ Bat Speed  ","")),"")&amp;IF(N(Z1784)&gt;=Guide!$C$22,"▲ Contact  ","")&amp;IF(N(Z1784)&lt;=-Guide!$C$22,"▼ Contact  ","")&amp;IF(N(AB1784)&gt;=Guide!$C$23,"▲ Chase  ","")&amp;IF(N(AB1784)&lt;=-Guide!$C$23,"▼ Chase  ",""))))</f>
        <v>Stable</v>
      </c>
      <c r="AF1784" s="35" t="n">
        <f aca="false">MATCH(Counts!A1784,'Season Counts'!$A$2:$A$740,0)</f>
        <v>456</v>
      </c>
    </row>
    <row r="1785" customFormat="false" ht="15" hidden="false" customHeight="false" outlineLevel="0" collapsed="false">
      <c r="A1785" s="34" t="str">
        <f aca="false">Counts!B1785</f>
        <v>NYM</v>
      </c>
      <c r="B1785" s="5" t="str">
        <f aca="false">Counts!C1785</f>
        <v>Francisco Lindor</v>
      </c>
      <c r="C1785" s="34" t="str">
        <f aca="false">Counts!F1785</f>
        <v>Jun</v>
      </c>
      <c r="D1785" s="35" t="n">
        <f aca="false">IFERROR(Counts!P1785,"")</f>
        <v>21</v>
      </c>
      <c r="E1785" s="36" t="n">
        <f aca="false">IFERROR(Counts!R1785/Counts!Q1785,"")</f>
        <v>0.15</v>
      </c>
      <c r="F1785" s="36" t="n">
        <f aca="false">IFERROR((Counts!R1785+Counts!V1785+Counts!W1785)/(Counts!Q1785+Counts!V1785+Counts!W1785+Counts!X1785),"")</f>
        <v>0.19047619047619</v>
      </c>
      <c r="G1785" s="36" t="n">
        <f aca="false">IFERROR((Counts!R1785+Counts!S1785+2*Counts!T1785+3*Counts!U1785)/Counts!Q1785,"")</f>
        <v>0.4</v>
      </c>
      <c r="H1785" s="35" t="n">
        <f aca="false">IFERROR(Counts!U1785,"")</f>
        <v>1</v>
      </c>
      <c r="I1785" s="36" t="n">
        <f aca="false">IFERROR(Counts!Z1785/Counts!AA1785,"")</f>
        <v>0.247619047619048</v>
      </c>
      <c r="J1785" s="36" t="n">
        <f aca="false">IFERROR(Counts!AB1785/Counts!AA1785,"")</f>
        <v>0.326</v>
      </c>
      <c r="K1785" s="37" t="n">
        <f aca="false">IFERROR((Counts!AB1785-Counts!Z1785)/Counts!AA1785,"")</f>
        <v>0.0783809523809524</v>
      </c>
      <c r="L1785" s="38" t="n">
        <f aca="false">IFERROR(Counts!Y1785/Counts!P1785,"")</f>
        <v>0.0952380952380952</v>
      </c>
      <c r="M1785" s="38" t="n">
        <f aca="false">IFERROR(Counts!V1785/Counts!P1785,"")</f>
        <v>0.0476190476190476</v>
      </c>
      <c r="N1785" s="38" t="n">
        <f aca="false">IFERROR(Counts!AD1785/Counts!AC1785,"")</f>
        <v>0.0555555555555556</v>
      </c>
      <c r="O1785" s="38" t="n">
        <f aca="false">IFERROR(Counts!AE1785/Counts!AC1785,"")</f>
        <v>0.611111111111111</v>
      </c>
      <c r="P1785" s="39" t="n">
        <f aca="false">IFERROR(Counts!AG1785/Counts!AF1785,"")</f>
        <v>95.5277777777778</v>
      </c>
      <c r="Q1785" s="38" t="n">
        <f aca="false">IFERROR(Counts!AH1785/Counts!AC1785,"")</f>
        <v>0.333333333333333</v>
      </c>
      <c r="R1785" s="38" t="n">
        <f aca="false">IFERROR(Counts!N1785/Counts!M1785,"")</f>
        <v>0.313725490196078</v>
      </c>
      <c r="S1785" s="38" t="n">
        <f aca="false">IFERROR(Counts!K1785/Counts!J1785,"")</f>
        <v>0.675675675675676</v>
      </c>
      <c r="T1785" s="38" t="n">
        <f aca="false">IFERROR(Counts!I1785/Counts!H1785,"")</f>
        <v>0.121951219512195</v>
      </c>
      <c r="U1785" s="38" t="n">
        <f aca="false">IFERROR(1-Counts!L1785/Counts!K1785,"")</f>
        <v>0.92</v>
      </c>
      <c r="V1785" s="39" t="n">
        <f aca="false">IFERROR(Counts!AJ1785/Counts!AI1785,"")</f>
        <v>71.0351351351351</v>
      </c>
      <c r="W1785" s="38" t="n">
        <f aca="false">IFERROR(Counts!AK1785/Counts!AI1785,"")</f>
        <v>0.0810810810810811</v>
      </c>
      <c r="X1785" s="40" t="n">
        <f aca="false">IFERROR(Counts!O1785,"")</f>
        <v>-1.634</v>
      </c>
      <c r="Y1785" s="36" t="n">
        <f aca="false">IFERROR(INDEX('Season Counts'!$Y$2:$Y$740,$AF1785)/INDEX('Season Counts'!$X$2:$X$740,$AF1785),"")</f>
        <v>0.331108974358974</v>
      </c>
      <c r="Z1785" s="37" t="n">
        <f aca="false">IFERROR(J1785-Y1785,"")</f>
        <v>-0.00510897435897434</v>
      </c>
      <c r="AA1785" s="38" t="n">
        <f aca="false">IFERROR(INDEX('Season Counts'!$K$2:$K$740,$AF1785)/INDEX('Season Counts'!$J$2:$J$740,$AF1785),"")</f>
        <v>0.295036764705882</v>
      </c>
      <c r="AB1785" s="41" t="n">
        <f aca="false">IFERROR(R1785-AA1785,"")</f>
        <v>0.0186887254901961</v>
      </c>
      <c r="AC1785" s="39" t="n">
        <f aca="false">IFERROR(INDEX('Season Counts'!$AG$2:$AG$740,$AF1785)/INDEX('Season Counts'!$AF$2:$AF$740,$AF1785),"")</f>
        <v>72.9414267834793</v>
      </c>
      <c r="AD1785" s="40" t="n">
        <f aca="false">IFERROR(V1785-AC1785,"")</f>
        <v>-1.90629164834421</v>
      </c>
      <c r="AE1785" s="4" t="str">
        <f aca="false">IF(D1785&lt;Guide!$C$21,"Low PA",IF(TRIM(IF(ISNUMBER(AD1785),IF(N(AD1785)&lt;=-Guide!$C$24,"▼ Bat Speed  ",IF(N(AD1785)&gt;=Guide!$C$24,"▲ Bat Speed  ","")),"")&amp;IF(N(Z1785)&gt;=Guide!$C$22,"▲ Contact  ","")&amp;IF(N(Z1785)&lt;=-Guide!$C$22,"▼ Contact  ","")&amp;IF(N(AB1785)&gt;=Guide!$C$23,"▲ Chase  ","")&amp;IF(N(AB1785)&lt;=-Guide!$C$23,"▼ Chase  ",""))="","Stable",TRIM(IF(ISNUMBER(AD1785),IF(N(AD1785)&lt;=-Guide!$C$24,"▼ Bat Speed  ",IF(N(AD1785)&gt;=Guide!$C$24,"▲ Bat Speed  ","")),"")&amp;IF(N(Z1785)&gt;=Guide!$C$22,"▲ Contact  ","")&amp;IF(N(Z1785)&lt;=-Guide!$C$22,"▼ Contact  ","")&amp;IF(N(AB1785)&gt;=Guide!$C$23,"▲ Chase  ","")&amp;IF(N(AB1785)&lt;=-Guide!$C$23,"▼ Chase  ",""))))</f>
        <v>Low PA</v>
      </c>
      <c r="AF1785" s="35" t="n">
        <f aca="false">MATCH(Counts!A1785,'Season Counts'!$A$2:$A$740,0)</f>
        <v>456</v>
      </c>
    </row>
    <row r="1786" customFormat="false" ht="15" hidden="false" customHeight="false" outlineLevel="0" collapsed="false">
      <c r="A1786" s="34" t="str">
        <f aca="false">Counts!B1786</f>
        <v>NYM</v>
      </c>
      <c r="B1786" s="5" t="str">
        <f aca="false">Counts!C1786</f>
        <v>Francisco Lindor</v>
      </c>
      <c r="C1786" s="34" t="str">
        <f aca="false">Counts!F1786</f>
        <v>Jul</v>
      </c>
      <c r="D1786" s="35" t="n">
        <f aca="false">IFERROR(Counts!P1786,"")</f>
        <v>107</v>
      </c>
      <c r="E1786" s="36" t="n">
        <f aca="false">IFERROR(Counts!R1786/Counts!Q1786,"")</f>
        <v>0.258064516129032</v>
      </c>
      <c r="F1786" s="36" t="n">
        <f aca="false">IFERROR((Counts!R1786+Counts!V1786+Counts!W1786)/(Counts!Q1786+Counts!V1786+Counts!W1786+Counts!X1786),"")</f>
        <v>0.355140186915888</v>
      </c>
      <c r="G1786" s="36" t="n">
        <f aca="false">IFERROR((Counts!R1786+Counts!S1786+2*Counts!T1786+3*Counts!U1786)/Counts!Q1786,"")</f>
        <v>0.505376344086022</v>
      </c>
      <c r="H1786" s="35" t="n">
        <f aca="false">IFERROR(Counts!U1786,"")</f>
        <v>6</v>
      </c>
      <c r="I1786" s="36" t="n">
        <f aca="false">IFERROR(Counts!Z1786/Counts!AA1786,"")</f>
        <v>0.371495327102804</v>
      </c>
      <c r="J1786" s="36" t="n">
        <f aca="false">IFERROR(Counts!AB1786/Counts!AA1786,"")</f>
        <v>0.381934579439252</v>
      </c>
      <c r="K1786" s="37" t="n">
        <f aca="false">IFERROR((Counts!AB1786-Counts!Z1786)/Counts!AA1786,"")</f>
        <v>0.0104392523364486</v>
      </c>
      <c r="L1786" s="38" t="n">
        <f aca="false">IFERROR(Counts!Y1786/Counts!P1786,"")</f>
        <v>0.186915887850467</v>
      </c>
      <c r="M1786" s="38" t="n">
        <f aca="false">IFERROR(Counts!V1786/Counts!P1786,"")</f>
        <v>0.121495327102804</v>
      </c>
      <c r="N1786" s="38" t="n">
        <f aca="false">IFERROR(Counts!AD1786/Counts!AC1786,"")</f>
        <v>0.123287671232877</v>
      </c>
      <c r="O1786" s="38" t="n">
        <f aca="false">IFERROR(Counts!AE1786/Counts!AC1786,"")</f>
        <v>0.534246575342466</v>
      </c>
      <c r="P1786" s="39" t="n">
        <f aca="false">IFERROR(Counts!AG1786/Counts!AF1786,"")</f>
        <v>91.754794520548</v>
      </c>
      <c r="Q1786" s="38" t="n">
        <f aca="false">IFERROR(Counts!AH1786/Counts!AC1786,"")</f>
        <v>0.36986301369863</v>
      </c>
      <c r="R1786" s="38" t="n">
        <f aca="false">IFERROR(Counts!N1786/Counts!M1786,"")</f>
        <v>0.264822134387352</v>
      </c>
      <c r="S1786" s="38" t="n">
        <f aca="false">IFERROR(Counts!K1786/Counts!J1786,"")</f>
        <v>0.675324675324675</v>
      </c>
      <c r="T1786" s="38" t="n">
        <f aca="false">IFERROR(Counts!I1786/Counts!H1786,"")</f>
        <v>0.2152466367713</v>
      </c>
      <c r="U1786" s="38" t="n">
        <f aca="false">IFERROR(1-Counts!L1786/Counts!K1786,"")</f>
        <v>0.878205128205128</v>
      </c>
      <c r="V1786" s="39" t="n">
        <f aca="false">IFERROR(Counts!AJ1786/Counts!AI1786,"")</f>
        <v>72.8285714285714</v>
      </c>
      <c r="W1786" s="38" t="n">
        <f aca="false">IFERROR(Counts!AK1786/Counts!AI1786,"")</f>
        <v>0.275132275132275</v>
      </c>
      <c r="X1786" s="40" t="n">
        <f aca="false">IFERROR(Counts!O1786,"")</f>
        <v>6.598</v>
      </c>
      <c r="Y1786" s="36" t="n">
        <f aca="false">IFERROR(INDEX('Season Counts'!$Y$2:$Y$740,$AF1786)/INDEX('Season Counts'!$X$2:$X$740,$AF1786),"")</f>
        <v>0.331108974358974</v>
      </c>
      <c r="Z1786" s="37" t="n">
        <f aca="false">IFERROR(J1786-Y1786,"")</f>
        <v>0.050825605080278</v>
      </c>
      <c r="AA1786" s="38" t="n">
        <f aca="false">IFERROR(INDEX('Season Counts'!$K$2:$K$740,$AF1786)/INDEX('Season Counts'!$J$2:$J$740,$AF1786),"")</f>
        <v>0.295036764705882</v>
      </c>
      <c r="AB1786" s="41" t="n">
        <f aca="false">IFERROR(R1786-AA1786,"")</f>
        <v>-0.0302146303185306</v>
      </c>
      <c r="AC1786" s="39" t="n">
        <f aca="false">IFERROR(INDEX('Season Counts'!$AG$2:$AG$740,$AF1786)/INDEX('Season Counts'!$AF$2:$AF$740,$AF1786),"")</f>
        <v>72.9414267834793</v>
      </c>
      <c r="AD1786" s="40" t="n">
        <f aca="false">IFERROR(V1786-AC1786,"")</f>
        <v>-0.112855354907907</v>
      </c>
      <c r="AE1786" s="4" t="str">
        <f aca="false">IF(D1786&lt;Guide!$C$21,"Low PA",IF(TRIM(IF(ISNUMBER(AD1786),IF(N(AD1786)&lt;=-Guide!$C$24,"▼ Bat Speed  ",IF(N(AD1786)&gt;=Guide!$C$24,"▲ Bat Speed  ","")),"")&amp;IF(N(Z1786)&gt;=Guide!$C$22,"▲ Contact  ","")&amp;IF(N(Z1786)&lt;=-Guide!$C$22,"▼ Contact  ","")&amp;IF(N(AB1786)&gt;=Guide!$C$23,"▲ Chase  ","")&amp;IF(N(AB1786)&lt;=-Guide!$C$23,"▼ Chase  ",""))="","Stable",TRIM(IF(ISNUMBER(AD1786),IF(N(AD1786)&lt;=-Guide!$C$24,"▼ Bat Speed  ",IF(N(AD1786)&gt;=Guide!$C$24,"▲ Bat Speed  ","")),"")&amp;IF(N(Z1786)&gt;=Guide!$C$22,"▲ Contact  ","")&amp;IF(N(Z1786)&lt;=-Guide!$C$22,"▼ Contact  ","")&amp;IF(N(AB1786)&gt;=Guide!$C$23,"▲ Chase  ","")&amp;IF(N(AB1786)&lt;=-Guide!$C$23,"▼ Chase  ",""))))</f>
        <v>▲ Contact</v>
      </c>
      <c r="AF1786" s="35" t="n">
        <f aca="false">MATCH(Counts!A1786,'Season Counts'!$A$2:$A$740,0)</f>
        <v>456</v>
      </c>
    </row>
    <row r="1787" customFormat="false" ht="15" hidden="false" customHeight="false" outlineLevel="0" collapsed="false">
      <c r="A1787" s="34" t="str">
        <f aca="false">Counts!B1787</f>
        <v>NYM</v>
      </c>
      <c r="B1787" s="5" t="str">
        <f aca="false">Counts!C1787</f>
        <v>Francisco Lindor</v>
      </c>
      <c r="C1787" s="34" t="str">
        <f aca="false">Counts!F1787</f>
        <v>Aug</v>
      </c>
      <c r="D1787" s="35" t="n">
        <f aca="false">IFERROR(Counts!P1787,"")</f>
        <v>118</v>
      </c>
      <c r="E1787" s="36" t="n">
        <f aca="false">IFERROR(Counts!R1787/Counts!Q1787,"")</f>
        <v>0.226415094339623</v>
      </c>
      <c r="F1787" s="36" t="n">
        <f aca="false">IFERROR((Counts!R1787+Counts!V1787+Counts!W1787)/(Counts!Q1787+Counts!V1787+Counts!W1787+Counts!X1787),"")</f>
        <v>0.305084745762712</v>
      </c>
      <c r="G1787" s="36" t="n">
        <f aca="false">IFERROR((Counts!R1787+Counts!S1787+2*Counts!T1787+3*Counts!U1787)/Counts!Q1787,"")</f>
        <v>0.405660377358491</v>
      </c>
      <c r="H1787" s="35" t="n">
        <f aca="false">IFERROR(Counts!U1787,"")</f>
        <v>5</v>
      </c>
      <c r="I1787" s="36" t="n">
        <f aca="false">IFERROR(Counts!Z1787/Counts!AA1787,"")</f>
        <v>0.315384615384615</v>
      </c>
      <c r="J1787" s="36" t="n">
        <f aca="false">IFERROR(Counts!AB1787/Counts!AA1787,"")</f>
        <v>0.296094017094017</v>
      </c>
      <c r="K1787" s="37" t="n">
        <f aca="false">IFERROR((Counts!AB1787-Counts!Z1787)/Counts!AA1787,"")</f>
        <v>-0.0192905982905983</v>
      </c>
      <c r="L1787" s="38" t="n">
        <f aca="false">IFERROR(Counts!Y1787/Counts!P1787,"")</f>
        <v>0.220338983050847</v>
      </c>
      <c r="M1787" s="38" t="n">
        <f aca="false">IFERROR(Counts!V1787/Counts!P1787,"")</f>
        <v>0.0932203389830509</v>
      </c>
      <c r="N1787" s="38" t="n">
        <f aca="false">IFERROR(Counts!AD1787/Counts!AC1787,"")</f>
        <v>0.075</v>
      </c>
      <c r="O1787" s="38" t="n">
        <f aca="false">IFERROR(Counts!AE1787/Counts!AC1787,"")</f>
        <v>0.4125</v>
      </c>
      <c r="P1787" s="39" t="n">
        <f aca="false">IFERROR(Counts!AG1787/Counts!AF1787,"")</f>
        <v>89.0367088607595</v>
      </c>
      <c r="Q1787" s="38" t="n">
        <f aca="false">IFERROR(Counts!AH1787/Counts!AC1787,"")</f>
        <v>0.225</v>
      </c>
      <c r="R1787" s="38" t="n">
        <f aca="false">IFERROR(Counts!N1787/Counts!M1787,"")</f>
        <v>0.324427480916031</v>
      </c>
      <c r="S1787" s="38" t="n">
        <f aca="false">IFERROR(Counts!K1787/Counts!J1787,"")</f>
        <v>0.623188405797101</v>
      </c>
      <c r="T1787" s="38" t="n">
        <f aca="false">IFERROR(Counts!I1787/Counts!H1787,"")</f>
        <v>0.242990654205607</v>
      </c>
      <c r="U1787" s="38" t="n">
        <f aca="false">IFERROR(1-Counts!L1787/Counts!K1787,"")</f>
        <v>0.852713178294574</v>
      </c>
      <c r="V1787" s="39" t="n">
        <f aca="false">IFERROR(Counts!AJ1787/Counts!AI1787,"")</f>
        <v>72.2973684210526</v>
      </c>
      <c r="W1787" s="38" t="n">
        <f aca="false">IFERROR(Counts!AK1787/Counts!AI1787,"")</f>
        <v>0.236842105263158</v>
      </c>
      <c r="X1787" s="40" t="n">
        <f aca="false">IFERROR(Counts!O1787,"")</f>
        <v>0.86</v>
      </c>
      <c r="Y1787" s="36" t="n">
        <f aca="false">IFERROR(INDEX('Season Counts'!$Y$2:$Y$740,$AF1787)/INDEX('Season Counts'!$X$2:$X$740,$AF1787),"")</f>
        <v>0.331108974358974</v>
      </c>
      <c r="Z1787" s="37" t="n">
        <f aca="false">IFERROR(J1787-Y1787,"")</f>
        <v>-0.0350149572649572</v>
      </c>
      <c r="AA1787" s="38" t="n">
        <f aca="false">IFERROR(INDEX('Season Counts'!$K$2:$K$740,$AF1787)/INDEX('Season Counts'!$J$2:$J$740,$AF1787),"")</f>
        <v>0.295036764705882</v>
      </c>
      <c r="AB1787" s="41" t="n">
        <f aca="false">IFERROR(R1787-AA1787,"")</f>
        <v>0.0293907162101482</v>
      </c>
      <c r="AC1787" s="39" t="n">
        <f aca="false">IFERROR(INDEX('Season Counts'!$AG$2:$AG$740,$AF1787)/INDEX('Season Counts'!$AF$2:$AF$740,$AF1787),"")</f>
        <v>72.9414267834793</v>
      </c>
      <c r="AD1787" s="40" t="n">
        <f aca="false">IFERROR(V1787-AC1787,"")</f>
        <v>-0.644058362426705</v>
      </c>
      <c r="AE1787" s="4" t="str">
        <f aca="false">IF(D1787&lt;Guide!$C$21,"Low PA",IF(TRIM(IF(ISNUMBER(AD1787),IF(N(AD1787)&lt;=-Guide!$C$24,"▼ Bat Speed  ",IF(N(AD1787)&gt;=Guide!$C$24,"▲ Bat Speed  ","")),"")&amp;IF(N(Z1787)&gt;=Guide!$C$22,"▲ Contact  ","")&amp;IF(N(Z1787)&lt;=-Guide!$C$22,"▼ Contact  ","")&amp;IF(N(AB1787)&gt;=Guide!$C$23,"▲ Chase  ","")&amp;IF(N(AB1787)&lt;=-Guide!$C$23,"▼ Chase  ",""))="","Stable",TRIM(IF(ISNUMBER(AD1787),IF(N(AD1787)&lt;=-Guide!$C$24,"▼ Bat Speed  ",IF(N(AD1787)&gt;=Guide!$C$24,"▲ Bat Speed  ","")),"")&amp;IF(N(Z1787)&gt;=Guide!$C$22,"▲ Contact  ","")&amp;IF(N(Z1787)&lt;=-Guide!$C$22,"▼ Contact  ","")&amp;IF(N(AB1787)&gt;=Guide!$C$23,"▲ Chase  ","")&amp;IF(N(AB1787)&lt;=-Guide!$C$23,"▼ Chase  ",""))))</f>
        <v>Stable</v>
      </c>
      <c r="AF1787" s="35" t="n">
        <f aca="false">MATCH(Counts!A1787,'Season Counts'!$A$2:$A$740,0)</f>
        <v>456</v>
      </c>
    </row>
    <row r="1788" customFormat="false" ht="15" hidden="false" customHeight="false" outlineLevel="0" collapsed="false">
      <c r="A1788" s="34" t="str">
        <f aca="false">Counts!B1788</f>
        <v>NYM</v>
      </c>
      <c r="B1788" s="5" t="str">
        <f aca="false">Counts!C1788</f>
        <v>Francisco Lindor</v>
      </c>
      <c r="C1788" s="34" t="str">
        <f aca="false">Counts!F1788</f>
        <v>Sep</v>
      </c>
      <c r="D1788" s="35" t="n">
        <f aca="false">IFERROR(Counts!P1788,"")</f>
        <v>118</v>
      </c>
      <c r="E1788" s="36" t="n">
        <f aca="false">IFERROR(Counts!R1788/Counts!Q1788,"")</f>
        <v>0.207547169811321</v>
      </c>
      <c r="F1788" s="36" t="n">
        <f aca="false">IFERROR((Counts!R1788+Counts!V1788+Counts!W1788)/(Counts!Q1788+Counts!V1788+Counts!W1788+Counts!X1788),"")</f>
        <v>0.288135593220339</v>
      </c>
      <c r="G1788" s="36" t="n">
        <f aca="false">IFERROR((Counts!R1788+Counts!S1788+2*Counts!T1788+3*Counts!U1788)/Counts!Q1788,"")</f>
        <v>0.433962264150943</v>
      </c>
      <c r="H1788" s="35" t="n">
        <f aca="false">IFERROR(Counts!U1788,"")</f>
        <v>7</v>
      </c>
      <c r="I1788" s="36" t="n">
        <f aca="false">IFERROR(Counts!Z1788/Counts!AA1788,"")</f>
        <v>0.313135593220339</v>
      </c>
      <c r="J1788" s="36" t="n">
        <f aca="false">IFERROR(Counts!AB1788/Counts!AA1788,"")</f>
        <v>0.313110169491525</v>
      </c>
      <c r="K1788" s="37" t="n">
        <f aca="false">IFERROR((Counts!AB1788-Counts!Z1788)/Counts!AA1788,"")</f>
        <v>-2.54237288135603E-005</v>
      </c>
      <c r="L1788" s="38" t="n">
        <f aca="false">IFERROR(Counts!Y1788/Counts!P1788,"")</f>
        <v>0.23728813559322</v>
      </c>
      <c r="M1788" s="38" t="n">
        <f aca="false">IFERROR(Counts!V1788/Counts!P1788,"")</f>
        <v>0.0847457627118644</v>
      </c>
      <c r="N1788" s="38" t="n">
        <f aca="false">IFERROR(Counts!AD1788/Counts!AC1788,"")</f>
        <v>0.0769230769230769</v>
      </c>
      <c r="O1788" s="38" t="n">
        <f aca="false">IFERROR(Counts!AE1788/Counts!AC1788,"")</f>
        <v>0.576923076923077</v>
      </c>
      <c r="P1788" s="39" t="n">
        <f aca="false">IFERROR(Counts!AG1788/Counts!AF1788,"")</f>
        <v>93.1269230769231</v>
      </c>
      <c r="Q1788" s="38" t="n">
        <f aca="false">IFERROR(Counts!AH1788/Counts!AC1788,"")</f>
        <v>0.307692307692308</v>
      </c>
      <c r="R1788" s="38" t="n">
        <f aca="false">IFERROR(Counts!N1788/Counts!M1788,"")</f>
        <v>0.309433962264151</v>
      </c>
      <c r="S1788" s="38" t="n">
        <f aca="false">IFERROR(Counts!K1788/Counts!J1788,"")</f>
        <v>0.669856459330144</v>
      </c>
      <c r="T1788" s="38" t="n">
        <f aca="false">IFERROR(Counts!I1788/Counts!H1788,"")</f>
        <v>0.247747747747748</v>
      </c>
      <c r="U1788" s="38" t="n">
        <f aca="false">IFERROR(1-Counts!L1788/Counts!K1788,"")</f>
        <v>0.857142857142857</v>
      </c>
      <c r="V1788" s="39" t="n">
        <f aca="false">IFERROR(Counts!AJ1788/Counts!AI1788,"")</f>
        <v>73.95</v>
      </c>
      <c r="W1788" s="38" t="n">
        <f aca="false">IFERROR(Counts!AK1788/Counts!AI1788,"")</f>
        <v>0.398989898989899</v>
      </c>
      <c r="X1788" s="40" t="n">
        <f aca="false">IFERROR(Counts!O1788,"")</f>
        <v>0.14</v>
      </c>
      <c r="Y1788" s="36" t="n">
        <f aca="false">IFERROR(INDEX('Season Counts'!$Y$2:$Y$740,$AF1788)/INDEX('Season Counts'!$X$2:$X$740,$AF1788),"")</f>
        <v>0.331108974358974</v>
      </c>
      <c r="Z1788" s="37" t="n">
        <f aca="false">IFERROR(J1788-Y1788,"")</f>
        <v>-0.0179988048674489</v>
      </c>
      <c r="AA1788" s="38" t="n">
        <f aca="false">IFERROR(INDEX('Season Counts'!$K$2:$K$740,$AF1788)/INDEX('Season Counts'!$J$2:$J$740,$AF1788),"")</f>
        <v>0.295036764705882</v>
      </c>
      <c r="AB1788" s="41" t="n">
        <f aca="false">IFERROR(R1788-AA1788,"")</f>
        <v>0.0143971975582686</v>
      </c>
      <c r="AC1788" s="39" t="n">
        <f aca="false">IFERROR(INDEX('Season Counts'!$AG$2:$AG$740,$AF1788)/INDEX('Season Counts'!$AF$2:$AF$740,$AF1788),"")</f>
        <v>72.9414267834793</v>
      </c>
      <c r="AD1788" s="40" t="n">
        <f aca="false">IFERROR(V1788-AC1788,"")</f>
        <v>1.00857321652066</v>
      </c>
      <c r="AE1788" s="4" t="str">
        <f aca="false">IF(D1788&lt;Guide!$C$21,"Low PA",IF(TRIM(IF(ISNUMBER(AD1788),IF(N(AD1788)&lt;=-Guide!$C$24,"▼ Bat Speed  ",IF(N(AD1788)&gt;=Guide!$C$24,"▲ Bat Speed  ","")),"")&amp;IF(N(Z1788)&gt;=Guide!$C$22,"▲ Contact  ","")&amp;IF(N(Z1788)&lt;=-Guide!$C$22,"▼ Contact  ","")&amp;IF(N(AB1788)&gt;=Guide!$C$23,"▲ Chase  ","")&amp;IF(N(AB1788)&lt;=-Guide!$C$23,"▼ Chase  ",""))="","Stable",TRIM(IF(ISNUMBER(AD1788),IF(N(AD1788)&lt;=-Guide!$C$24,"▼ Bat Speed  ",IF(N(AD1788)&gt;=Guide!$C$24,"▲ Bat Speed  ","")),"")&amp;IF(N(Z1788)&gt;=Guide!$C$22,"▲ Contact  ","")&amp;IF(N(Z1788)&lt;=-Guide!$C$22,"▼ Contact  ","")&amp;IF(N(AB1788)&gt;=Guide!$C$23,"▲ Chase  ","")&amp;IF(N(AB1788)&lt;=-Guide!$C$23,"▼ Chase  ",""))))</f>
        <v>▲ Bat Speed</v>
      </c>
      <c r="AF1788" s="35" t="n">
        <f aca="false">MATCH(Counts!A1788,'Season Counts'!$A$2:$A$740,0)</f>
        <v>456</v>
      </c>
    </row>
    <row r="1789" customFormat="false" ht="15" hidden="false" customHeight="false" outlineLevel="0" collapsed="false">
      <c r="A1789" s="34" t="str">
        <f aca="false">Counts!B1789</f>
        <v>NYM</v>
      </c>
      <c r="B1789" s="5" t="str">
        <f aca="false">Counts!C1789</f>
        <v>Francisco Alvarez</v>
      </c>
      <c r="C1789" s="34" t="str">
        <f aca="false">Counts!F1789</f>
        <v>Mar-Apr</v>
      </c>
      <c r="D1789" s="35" t="n">
        <f aca="false">IFERROR(Counts!P1789,"")</f>
        <v>98</v>
      </c>
      <c r="E1789" s="36" t="n">
        <f aca="false">IFERROR(Counts!R1789/Counts!Q1789,"")</f>
        <v>0.226190476190476</v>
      </c>
      <c r="F1789" s="36" t="n">
        <f aca="false">IFERROR((Counts!R1789+Counts!V1789+Counts!W1789)/(Counts!Q1789+Counts!V1789+Counts!W1789+Counts!X1789),"")</f>
        <v>0.3125</v>
      </c>
      <c r="G1789" s="36" t="n">
        <f aca="false">IFERROR((Counts!R1789+Counts!S1789+2*Counts!T1789+3*Counts!U1789)/Counts!Q1789,"")</f>
        <v>0.404761904761905</v>
      </c>
      <c r="H1789" s="35" t="n">
        <f aca="false">IFERROR(Counts!U1789,"")</f>
        <v>4</v>
      </c>
      <c r="I1789" s="36" t="n">
        <f aca="false">IFERROR(Counts!Z1789/Counts!AA1789,"")</f>
        <v>0.322959183673469</v>
      </c>
      <c r="J1789" s="36" t="n">
        <f aca="false">IFERROR(Counts!AB1789/Counts!AA1789,"")</f>
        <v>0.350244897959184</v>
      </c>
      <c r="K1789" s="37" t="n">
        <f aca="false">IFERROR((Counts!AB1789-Counts!Z1789)/Counts!AA1789,"")</f>
        <v>0.0272857142857143</v>
      </c>
      <c r="L1789" s="38" t="n">
        <f aca="false">IFERROR(Counts!Y1789/Counts!P1789,"")</f>
        <v>0.214285714285714</v>
      </c>
      <c r="M1789" s="38" t="n">
        <f aca="false">IFERROR(Counts!V1789/Counts!P1789,"")</f>
        <v>0.0918367346938776</v>
      </c>
      <c r="N1789" s="38" t="n">
        <f aca="false">IFERROR(Counts!AD1789/Counts!AC1789,"")</f>
        <v>0.15625</v>
      </c>
      <c r="O1789" s="38" t="n">
        <f aca="false">IFERROR(Counts!AE1789/Counts!AC1789,"")</f>
        <v>0.40625</v>
      </c>
      <c r="P1789" s="39" t="n">
        <f aca="false">IFERROR(Counts!AG1789/Counts!AF1789,"")</f>
        <v>89.19375</v>
      </c>
      <c r="Q1789" s="38" t="n">
        <f aca="false">IFERROR(Counts!AH1789/Counts!AC1789,"")</f>
        <v>0.28125</v>
      </c>
      <c r="R1789" s="38" t="n">
        <f aca="false">IFERROR(Counts!N1789/Counts!M1789,"")</f>
        <v>0.302752293577982</v>
      </c>
      <c r="S1789" s="38" t="n">
        <f aca="false">IFERROR(Counts!K1789/Counts!J1789,"")</f>
        <v>0.637931034482759</v>
      </c>
      <c r="T1789" s="38" t="n">
        <f aca="false">IFERROR(Counts!I1789/Counts!H1789,"")</f>
        <v>0.23728813559322</v>
      </c>
      <c r="U1789" s="38" t="n">
        <f aca="false">IFERROR(1-Counts!L1789/Counts!K1789,"")</f>
        <v>0.864864864864865</v>
      </c>
      <c r="V1789" s="39" t="n">
        <f aca="false">IFERROR(Counts!AJ1789/Counts!AI1789,"")</f>
        <v>74.8203947368421</v>
      </c>
      <c r="W1789" s="38" t="n">
        <f aca="false">IFERROR(Counts!AK1789/Counts!AI1789,"")</f>
        <v>0.5</v>
      </c>
      <c r="X1789" s="40" t="n">
        <f aca="false">IFERROR(Counts!O1789,"")</f>
        <v>-1.042</v>
      </c>
      <c r="Y1789" s="36" t="n">
        <f aca="false">IFERROR(INDEX('Season Counts'!$Y$2:$Y$740,$AF1789)/INDEX('Season Counts'!$X$2:$X$740,$AF1789),"")</f>
        <v>0.323840095465394</v>
      </c>
      <c r="Z1789" s="37" t="n">
        <f aca="false">IFERROR(J1789-Y1789,"")</f>
        <v>0.0264048024937899</v>
      </c>
      <c r="AA1789" s="38" t="n">
        <f aca="false">IFERROR(INDEX('Season Counts'!$K$2:$K$740,$AF1789)/INDEX('Season Counts'!$J$2:$J$740,$AF1789),"")</f>
        <v>0.317991631799163</v>
      </c>
      <c r="AB1789" s="41" t="n">
        <f aca="false">IFERROR(R1789-AA1789,"")</f>
        <v>-0.0152393382211815</v>
      </c>
      <c r="AC1789" s="39" t="n">
        <f aca="false">IFERROR(INDEX('Season Counts'!$AG$2:$AG$740,$AF1789)/INDEX('Season Counts'!$AF$2:$AF$740,$AF1789),"")</f>
        <v>74.1614084507042</v>
      </c>
      <c r="AD1789" s="40" t="n">
        <f aca="false">IFERROR(V1789-AC1789,"")</f>
        <v>0.658986286137875</v>
      </c>
      <c r="AE1789" s="4" t="str">
        <f aca="false">IF(D1789&lt;Guide!$C$21,"Low PA",IF(TRIM(IF(ISNUMBER(AD1789),IF(N(AD1789)&lt;=-Guide!$C$24,"▼ Bat Speed  ",IF(N(AD1789)&gt;=Guide!$C$24,"▲ Bat Speed  ","")),"")&amp;IF(N(Z1789)&gt;=Guide!$C$22,"▲ Contact  ","")&amp;IF(N(Z1789)&lt;=-Guide!$C$22,"▼ Contact  ","")&amp;IF(N(AB1789)&gt;=Guide!$C$23,"▲ Chase  ","")&amp;IF(N(AB1789)&lt;=-Guide!$C$23,"▼ Chase  ",""))="","Stable",TRIM(IF(ISNUMBER(AD1789),IF(N(AD1789)&lt;=-Guide!$C$24,"▼ Bat Speed  ",IF(N(AD1789)&gt;=Guide!$C$24,"▲ Bat Speed  ","")),"")&amp;IF(N(Z1789)&gt;=Guide!$C$22,"▲ Contact  ","")&amp;IF(N(Z1789)&lt;=-Guide!$C$22,"▼ Contact  ","")&amp;IF(N(AB1789)&gt;=Guide!$C$23,"▲ Chase  ","")&amp;IF(N(AB1789)&lt;=-Guide!$C$23,"▼ Chase  ",""))))</f>
        <v>Stable</v>
      </c>
      <c r="AF1789" s="35" t="n">
        <f aca="false">MATCH(Counts!A1789,'Season Counts'!$A$2:$A$740,0)</f>
        <v>457</v>
      </c>
    </row>
    <row r="1790" customFormat="false" ht="15" hidden="false" customHeight="false" outlineLevel="0" collapsed="false">
      <c r="A1790" s="34" t="str">
        <f aca="false">Counts!B1790</f>
        <v>NYM</v>
      </c>
      <c r="B1790" s="5" t="str">
        <f aca="false">Counts!C1790</f>
        <v>Francisco Alvarez</v>
      </c>
      <c r="C1790" s="34" t="str">
        <f aca="false">Counts!F1790</f>
        <v>May</v>
      </c>
      <c r="D1790" s="35" t="n">
        <f aca="false">IFERROR(Counts!P1790,"")</f>
        <v>30</v>
      </c>
      <c r="E1790" s="36" t="n">
        <f aca="false">IFERROR(Counts!R1790/Counts!Q1790,"")</f>
        <v>0.285714285714286</v>
      </c>
      <c r="F1790" s="36" t="n">
        <f aca="false">IFERROR((Counts!R1790+Counts!V1790+Counts!W1790)/(Counts!Q1790+Counts!V1790+Counts!W1790+Counts!X1790),"")</f>
        <v>0.333333333333333</v>
      </c>
      <c r="G1790" s="36" t="n">
        <f aca="false">IFERROR((Counts!R1790+Counts!S1790+2*Counts!T1790+3*Counts!U1790)/Counts!Q1790,"")</f>
        <v>0.357142857142857</v>
      </c>
      <c r="H1790" s="35" t="n">
        <f aca="false">IFERROR(Counts!U1790,"")</f>
        <v>0</v>
      </c>
      <c r="I1790" s="36" t="n">
        <f aca="false">IFERROR(Counts!Z1790/Counts!AA1790,"")</f>
        <v>0.31</v>
      </c>
      <c r="J1790" s="36" t="n">
        <f aca="false">IFERROR(Counts!AB1790/Counts!AA1790,"")</f>
        <v>0.339666666666667</v>
      </c>
      <c r="K1790" s="37" t="n">
        <f aca="false">IFERROR((Counts!AB1790-Counts!Z1790)/Counts!AA1790,"")</f>
        <v>0.0296666666666666</v>
      </c>
      <c r="L1790" s="38" t="n">
        <f aca="false">IFERROR(Counts!Y1790/Counts!P1790,"")</f>
        <v>0.233333333333333</v>
      </c>
      <c r="M1790" s="38" t="n">
        <f aca="false">IFERROR(Counts!V1790/Counts!P1790,"")</f>
        <v>0.0666666666666667</v>
      </c>
      <c r="N1790" s="38" t="n">
        <f aca="false">IFERROR(Counts!AD1790/Counts!AC1790,"")</f>
        <v>0.19047619047619</v>
      </c>
      <c r="O1790" s="38" t="n">
        <f aca="false">IFERROR(Counts!AE1790/Counts!AC1790,"")</f>
        <v>0.476190476190476</v>
      </c>
      <c r="P1790" s="39" t="n">
        <f aca="false">IFERROR(Counts!AG1790/Counts!AF1790,"")</f>
        <v>93.7047619047619</v>
      </c>
      <c r="Q1790" s="38" t="n">
        <f aca="false">IFERROR(Counts!AH1790/Counts!AC1790,"")</f>
        <v>0.380952380952381</v>
      </c>
      <c r="R1790" s="38" t="n">
        <f aca="false">IFERROR(Counts!N1790/Counts!M1790,"")</f>
        <v>0.323076923076923</v>
      </c>
      <c r="S1790" s="38" t="n">
        <f aca="false">IFERROR(Counts!K1790/Counts!J1790,"")</f>
        <v>0.594202898550725</v>
      </c>
      <c r="T1790" s="38" t="n">
        <f aca="false">IFERROR(Counts!I1790/Counts!H1790,"")</f>
        <v>0.306451612903226</v>
      </c>
      <c r="U1790" s="38" t="n">
        <f aca="false">IFERROR(1-Counts!L1790/Counts!K1790,"")</f>
        <v>0.731707317073171</v>
      </c>
      <c r="V1790" s="39" t="n">
        <f aca="false">IFERROR(Counts!AJ1790/Counts!AI1790,"")</f>
        <v>74.4491228070176</v>
      </c>
      <c r="W1790" s="38" t="n">
        <f aca="false">IFERROR(Counts!AK1790/Counts!AI1790,"")</f>
        <v>0.456140350877193</v>
      </c>
      <c r="X1790" s="40" t="n">
        <f aca="false">IFERROR(Counts!O1790,"")</f>
        <v>-0.943</v>
      </c>
      <c r="Y1790" s="36" t="n">
        <f aca="false">IFERROR(INDEX('Season Counts'!$Y$2:$Y$740,$AF1790)/INDEX('Season Counts'!$X$2:$X$740,$AF1790),"")</f>
        <v>0.323840095465394</v>
      </c>
      <c r="Z1790" s="37" t="n">
        <f aca="false">IFERROR(J1790-Y1790,"")</f>
        <v>0.0158265712012729</v>
      </c>
      <c r="AA1790" s="38" t="n">
        <f aca="false">IFERROR(INDEX('Season Counts'!$K$2:$K$740,$AF1790)/INDEX('Season Counts'!$J$2:$J$740,$AF1790),"")</f>
        <v>0.317991631799163</v>
      </c>
      <c r="AB1790" s="41" t="n">
        <f aca="false">IFERROR(R1790-AA1790,"")</f>
        <v>0.00508529127775992</v>
      </c>
      <c r="AC1790" s="39" t="n">
        <f aca="false">IFERROR(INDEX('Season Counts'!$AG$2:$AG$740,$AF1790)/INDEX('Season Counts'!$AF$2:$AF$740,$AF1790),"")</f>
        <v>74.1614084507042</v>
      </c>
      <c r="AD1790" s="40" t="n">
        <f aca="false">IFERROR(V1790-AC1790,"")</f>
        <v>0.287714356313316</v>
      </c>
      <c r="AE1790" s="4" t="str">
        <f aca="false">IF(D1790&lt;Guide!$C$21,"Low PA",IF(TRIM(IF(ISNUMBER(AD1790),IF(N(AD1790)&lt;=-Guide!$C$24,"▼ Bat Speed  ",IF(N(AD1790)&gt;=Guide!$C$24,"▲ Bat Speed  ","")),"")&amp;IF(N(Z1790)&gt;=Guide!$C$22,"▲ Contact  ","")&amp;IF(N(Z1790)&lt;=-Guide!$C$22,"▼ Contact  ","")&amp;IF(N(AB1790)&gt;=Guide!$C$23,"▲ Chase  ","")&amp;IF(N(AB1790)&lt;=-Guide!$C$23,"▼ Chase  ",""))="","Stable",TRIM(IF(ISNUMBER(AD1790),IF(N(AD1790)&lt;=-Guide!$C$24,"▼ Bat Speed  ",IF(N(AD1790)&gt;=Guide!$C$24,"▲ Bat Speed  ","")),"")&amp;IF(N(Z1790)&gt;=Guide!$C$22,"▲ Contact  ","")&amp;IF(N(Z1790)&lt;=-Guide!$C$22,"▼ Contact  ","")&amp;IF(N(AB1790)&gt;=Guide!$C$23,"▲ Chase  ","")&amp;IF(N(AB1790)&lt;=-Guide!$C$23,"▼ Chase  ",""))))</f>
        <v>Low PA</v>
      </c>
      <c r="AF1790" s="35" t="n">
        <f aca="false">MATCH(Counts!A1790,'Season Counts'!$A$2:$A$740,0)</f>
        <v>457</v>
      </c>
    </row>
    <row r="1791" customFormat="false" ht="15" hidden="false" customHeight="false" outlineLevel="0" collapsed="false">
      <c r="A1791" s="34" t="str">
        <f aca="false">Counts!B1791</f>
        <v>NYM</v>
      </c>
      <c r="B1791" s="5" t="str">
        <f aca="false">Counts!C1791</f>
        <v>Francisco Alvarez</v>
      </c>
      <c r="C1791" s="34" t="str">
        <f aca="false">Counts!F1791</f>
        <v>Jun</v>
      </c>
      <c r="D1791" s="35" t="n">
        <f aca="false">IFERROR(Counts!P1791,"")</f>
        <v>72</v>
      </c>
      <c r="E1791" s="36" t="n">
        <f aca="false">IFERROR(Counts!R1791/Counts!Q1791,"")</f>
        <v>0.264705882352941</v>
      </c>
      <c r="F1791" s="36" t="n">
        <f aca="false">IFERROR((Counts!R1791+Counts!V1791+Counts!W1791)/(Counts!Q1791+Counts!V1791+Counts!W1791+Counts!X1791),"")</f>
        <v>0.305555555555556</v>
      </c>
      <c r="G1791" s="36" t="n">
        <f aca="false">IFERROR((Counts!R1791+Counts!S1791+2*Counts!T1791+3*Counts!U1791)/Counts!Q1791,"")</f>
        <v>0.514705882352941</v>
      </c>
      <c r="H1791" s="35" t="n">
        <f aca="false">IFERROR(Counts!U1791,"")</f>
        <v>5</v>
      </c>
      <c r="I1791" s="36" t="n">
        <f aca="false">IFERROR(Counts!Z1791/Counts!AA1791,"")</f>
        <v>0.35</v>
      </c>
      <c r="J1791" s="36" t="n">
        <f aca="false">IFERROR(Counts!AB1791/Counts!AA1791,"")</f>
        <v>0.359527777777778</v>
      </c>
      <c r="K1791" s="37" t="n">
        <f aca="false">IFERROR((Counts!AB1791-Counts!Z1791)/Counts!AA1791,"")</f>
        <v>0.00952777777777778</v>
      </c>
      <c r="L1791" s="38" t="n">
        <f aca="false">IFERROR(Counts!Y1791/Counts!P1791,"")</f>
        <v>0.333333333333333</v>
      </c>
      <c r="M1791" s="38" t="n">
        <f aca="false">IFERROR(Counts!V1791/Counts!P1791,"")</f>
        <v>0.0555555555555556</v>
      </c>
      <c r="N1791" s="38" t="n">
        <f aca="false">IFERROR(Counts!AD1791/Counts!AC1791,"")</f>
        <v>0.204545454545455</v>
      </c>
      <c r="O1791" s="38" t="n">
        <f aca="false">IFERROR(Counts!AE1791/Counts!AC1791,"")</f>
        <v>0.5</v>
      </c>
      <c r="P1791" s="39" t="n">
        <f aca="false">IFERROR(Counts!AG1791/Counts!AF1791,"")</f>
        <v>91.5727272727273</v>
      </c>
      <c r="Q1791" s="38" t="n">
        <f aca="false">IFERROR(Counts!AH1791/Counts!AC1791,"")</f>
        <v>0.386363636363636</v>
      </c>
      <c r="R1791" s="38" t="n">
        <f aca="false">IFERROR(Counts!N1791/Counts!M1791,"")</f>
        <v>0.369426751592357</v>
      </c>
      <c r="S1791" s="38" t="n">
        <f aca="false">IFERROR(Counts!K1791/Counts!J1791,"")</f>
        <v>0.641221374045802</v>
      </c>
      <c r="T1791" s="38" t="n">
        <f aca="false">IFERROR(Counts!I1791/Counts!H1791,"")</f>
        <v>0.359154929577465</v>
      </c>
      <c r="U1791" s="38" t="n">
        <f aca="false">IFERROR(1-Counts!L1791/Counts!K1791,"")</f>
        <v>0.785714285714286</v>
      </c>
      <c r="V1791" s="39" t="n">
        <f aca="false">IFERROR(Counts!AJ1791/Counts!AI1791,"")</f>
        <v>74.011811023622</v>
      </c>
      <c r="W1791" s="38" t="n">
        <f aca="false">IFERROR(Counts!AK1791/Counts!AI1791,"")</f>
        <v>0.440944881889764</v>
      </c>
      <c r="X1791" s="40" t="n">
        <f aca="false">IFERROR(Counts!O1791,"")</f>
        <v>2.771</v>
      </c>
      <c r="Y1791" s="36" t="n">
        <f aca="false">IFERROR(INDEX('Season Counts'!$Y$2:$Y$740,$AF1791)/INDEX('Season Counts'!$X$2:$X$740,$AF1791),"")</f>
        <v>0.323840095465394</v>
      </c>
      <c r="Z1791" s="37" t="n">
        <f aca="false">IFERROR(J1791-Y1791,"")</f>
        <v>0.035687682312384</v>
      </c>
      <c r="AA1791" s="38" t="n">
        <f aca="false">IFERROR(INDEX('Season Counts'!$K$2:$K$740,$AF1791)/INDEX('Season Counts'!$J$2:$J$740,$AF1791),"")</f>
        <v>0.317991631799163</v>
      </c>
      <c r="AB1791" s="41" t="n">
        <f aca="false">IFERROR(R1791-AA1791,"")</f>
        <v>0.0514351197931935</v>
      </c>
      <c r="AC1791" s="39" t="n">
        <f aca="false">IFERROR(INDEX('Season Counts'!$AG$2:$AG$740,$AF1791)/INDEX('Season Counts'!$AF$2:$AF$740,$AF1791),"")</f>
        <v>74.1614084507042</v>
      </c>
      <c r="AD1791" s="40" t="n">
        <f aca="false">IFERROR(V1791-AC1791,"")</f>
        <v>-0.149597427082185</v>
      </c>
      <c r="AE1791" s="4" t="str">
        <f aca="false">IF(D1791&lt;Guide!$C$21,"Low PA",IF(TRIM(IF(ISNUMBER(AD1791),IF(N(AD1791)&lt;=-Guide!$C$24,"▼ Bat Speed  ",IF(N(AD1791)&gt;=Guide!$C$24,"▲ Bat Speed  ","")),"")&amp;IF(N(Z1791)&gt;=Guide!$C$22,"▲ Contact  ","")&amp;IF(N(Z1791)&lt;=-Guide!$C$22,"▼ Contact  ","")&amp;IF(N(AB1791)&gt;=Guide!$C$23,"▲ Chase  ","")&amp;IF(N(AB1791)&lt;=-Guide!$C$23,"▼ Chase  ",""))="","Stable",TRIM(IF(ISNUMBER(AD1791),IF(N(AD1791)&lt;=-Guide!$C$24,"▼ Bat Speed  ",IF(N(AD1791)&gt;=Guide!$C$24,"▲ Bat Speed  ","")),"")&amp;IF(N(Z1791)&gt;=Guide!$C$22,"▲ Contact  ","")&amp;IF(N(Z1791)&lt;=-Guide!$C$22,"▼ Contact  ","")&amp;IF(N(AB1791)&gt;=Guide!$C$23,"▲ Chase  ","")&amp;IF(N(AB1791)&lt;=-Guide!$C$23,"▼ Chase  ",""))))</f>
        <v>▲ Chase</v>
      </c>
      <c r="AF1791" s="35" t="n">
        <f aca="false">MATCH(Counts!A1791,'Season Counts'!$A$2:$A$740,0)</f>
        <v>457</v>
      </c>
    </row>
    <row r="1792" customFormat="false" ht="15" hidden="false" customHeight="false" outlineLevel="0" collapsed="false">
      <c r="A1792" s="34" t="str">
        <f aca="false">Counts!B1792</f>
        <v>NYM</v>
      </c>
      <c r="B1792" s="5" t="str">
        <f aca="false">Counts!C1792</f>
        <v>Francisco Alvarez</v>
      </c>
      <c r="C1792" s="34" t="str">
        <f aca="false">Counts!F1792</f>
        <v>Jul</v>
      </c>
      <c r="D1792" s="35" t="n">
        <f aca="false">IFERROR(Counts!P1792,"")</f>
        <v>74</v>
      </c>
      <c r="E1792" s="36" t="n">
        <f aca="false">IFERROR(Counts!R1792/Counts!Q1792,"")</f>
        <v>0.266666666666667</v>
      </c>
      <c r="F1792" s="36" t="n">
        <f aca="false">IFERROR((Counts!R1792+Counts!V1792+Counts!W1792)/(Counts!Q1792+Counts!V1792+Counts!W1792+Counts!X1792),"")</f>
        <v>0.405405405405405</v>
      </c>
      <c r="G1792" s="36" t="n">
        <f aca="false">IFERROR((Counts!R1792+Counts!S1792+2*Counts!T1792+3*Counts!U1792)/Counts!Q1792,"")</f>
        <v>0.433333333333333</v>
      </c>
      <c r="H1792" s="35" t="n">
        <f aca="false">IFERROR(Counts!U1792,"")</f>
        <v>3</v>
      </c>
      <c r="I1792" s="36" t="n">
        <f aca="false">IFERROR(Counts!Z1792/Counts!AA1792,"")</f>
        <v>0.371917808219178</v>
      </c>
      <c r="J1792" s="36" t="n">
        <f aca="false">IFERROR(Counts!AB1792/Counts!AA1792,"")</f>
        <v>0.341808219178082</v>
      </c>
      <c r="K1792" s="37" t="n">
        <f aca="false">IFERROR((Counts!AB1792-Counts!Z1792)/Counts!AA1792,"")</f>
        <v>-0.0301095890410958</v>
      </c>
      <c r="L1792" s="38" t="n">
        <f aca="false">IFERROR(Counts!Y1792/Counts!P1792,"")</f>
        <v>0.27027027027027</v>
      </c>
      <c r="M1792" s="38" t="n">
        <f aca="false">IFERROR(Counts!V1792/Counts!P1792,"")</f>
        <v>0.175675675675676</v>
      </c>
      <c r="N1792" s="38" t="n">
        <f aca="false">IFERROR(Counts!AD1792/Counts!AC1792,"")</f>
        <v>0.125</v>
      </c>
      <c r="O1792" s="38" t="n">
        <f aca="false">IFERROR(Counts!AE1792/Counts!AC1792,"")</f>
        <v>0.425</v>
      </c>
      <c r="P1792" s="39" t="n">
        <f aca="false">IFERROR(Counts!AG1792/Counts!AF1792,"")</f>
        <v>88.585</v>
      </c>
      <c r="Q1792" s="38" t="n">
        <f aca="false">IFERROR(Counts!AH1792/Counts!AC1792,"")</f>
        <v>0.325</v>
      </c>
      <c r="R1792" s="38" t="n">
        <f aca="false">IFERROR(Counts!N1792/Counts!M1792,"")</f>
        <v>0.297619047619048</v>
      </c>
      <c r="S1792" s="38" t="n">
        <f aca="false">IFERROR(Counts!K1792/Counts!J1792,"")</f>
        <v>0.635658914728682</v>
      </c>
      <c r="T1792" s="38" t="n">
        <f aca="false">IFERROR(Counts!I1792/Counts!H1792,"")</f>
        <v>0.310606060606061</v>
      </c>
      <c r="U1792" s="38" t="n">
        <f aca="false">IFERROR(1-Counts!L1792/Counts!K1792,"")</f>
        <v>0.804878048780488</v>
      </c>
      <c r="V1792" s="39" t="n">
        <f aca="false">IFERROR(Counts!AJ1792/Counts!AI1792,"")</f>
        <v>73.9275</v>
      </c>
      <c r="W1792" s="38" t="n">
        <f aca="false">IFERROR(Counts!AK1792/Counts!AI1792,"")</f>
        <v>0.416666666666667</v>
      </c>
      <c r="X1792" s="40" t="n">
        <f aca="false">IFERROR(Counts!O1792,"")</f>
        <v>3.778</v>
      </c>
      <c r="Y1792" s="36" t="n">
        <f aca="false">IFERROR(INDEX('Season Counts'!$Y$2:$Y$740,$AF1792)/INDEX('Season Counts'!$X$2:$X$740,$AF1792),"")</f>
        <v>0.323840095465394</v>
      </c>
      <c r="Z1792" s="37" t="n">
        <f aca="false">IFERROR(J1792-Y1792,"")</f>
        <v>0.0179681237126885</v>
      </c>
      <c r="AA1792" s="38" t="n">
        <f aca="false">IFERROR(INDEX('Season Counts'!$K$2:$K$740,$AF1792)/INDEX('Season Counts'!$J$2:$J$740,$AF1792),"")</f>
        <v>0.317991631799163</v>
      </c>
      <c r="AB1792" s="41" t="n">
        <f aca="false">IFERROR(R1792-AA1792,"")</f>
        <v>-0.0203725841801156</v>
      </c>
      <c r="AC1792" s="39" t="n">
        <f aca="false">IFERROR(INDEX('Season Counts'!$AG$2:$AG$740,$AF1792)/INDEX('Season Counts'!$AF$2:$AF$740,$AF1792),"")</f>
        <v>74.1614084507042</v>
      </c>
      <c r="AD1792" s="40" t="n">
        <f aca="false">IFERROR(V1792-AC1792,"")</f>
        <v>-0.233908450704234</v>
      </c>
      <c r="AE1792" s="4" t="str">
        <f aca="false">IF(D1792&lt;Guide!$C$21,"Low PA",IF(TRIM(IF(ISNUMBER(AD1792),IF(N(AD1792)&lt;=-Guide!$C$24,"▼ Bat Speed  ",IF(N(AD1792)&gt;=Guide!$C$24,"▲ Bat Speed  ","")),"")&amp;IF(N(Z1792)&gt;=Guide!$C$22,"▲ Contact  ","")&amp;IF(N(Z1792)&lt;=-Guide!$C$22,"▼ Contact  ","")&amp;IF(N(AB1792)&gt;=Guide!$C$23,"▲ Chase  ","")&amp;IF(N(AB1792)&lt;=-Guide!$C$23,"▼ Chase  ",""))="","Stable",TRIM(IF(ISNUMBER(AD1792),IF(N(AD1792)&lt;=-Guide!$C$24,"▼ Bat Speed  ",IF(N(AD1792)&gt;=Guide!$C$24,"▲ Bat Speed  ","")),"")&amp;IF(N(Z1792)&gt;=Guide!$C$22,"▲ Contact  ","")&amp;IF(N(Z1792)&lt;=-Guide!$C$22,"▼ Contact  ","")&amp;IF(N(AB1792)&gt;=Guide!$C$23,"▲ Chase  ","")&amp;IF(N(AB1792)&lt;=-Guide!$C$23,"▼ Chase  ",""))))</f>
        <v>Stable</v>
      </c>
      <c r="AF1792" s="35" t="n">
        <f aca="false">MATCH(Counts!A1792,'Season Counts'!$A$2:$A$740,0)</f>
        <v>457</v>
      </c>
    </row>
    <row r="1793" customFormat="false" ht="15" hidden="false" customHeight="false" outlineLevel="0" collapsed="false">
      <c r="A1793" s="34" t="str">
        <f aca="false">Counts!B1793</f>
        <v>NYM</v>
      </c>
      <c r="B1793" s="5" t="str">
        <f aca="false">Counts!C1793</f>
        <v>Francisco Alvarez</v>
      </c>
      <c r="C1793" s="34" t="str">
        <f aca="false">Counts!F1793</f>
        <v>Aug</v>
      </c>
      <c r="D1793" s="35" t="n">
        <f aca="false">IFERROR(Counts!P1793,"")</f>
        <v>81</v>
      </c>
      <c r="E1793" s="36" t="n">
        <f aca="false">IFERROR(Counts!R1793/Counts!Q1793,"")</f>
        <v>0.166666666666667</v>
      </c>
      <c r="F1793" s="36" t="n">
        <f aca="false">IFERROR((Counts!R1793+Counts!V1793+Counts!W1793)/(Counts!Q1793+Counts!V1793+Counts!W1793+Counts!X1793),"")</f>
        <v>0.259259259259259</v>
      </c>
      <c r="G1793" s="36" t="n">
        <f aca="false">IFERROR((Counts!R1793+Counts!S1793+2*Counts!T1793+3*Counts!U1793)/Counts!Q1793,"")</f>
        <v>0.263888888888889</v>
      </c>
      <c r="H1793" s="35" t="n">
        <f aca="false">IFERROR(Counts!U1793,"")</f>
        <v>1</v>
      </c>
      <c r="I1793" s="36" t="n">
        <f aca="false">IFERROR(Counts!Z1793/Counts!AA1793,"")</f>
        <v>0.241975308641975</v>
      </c>
      <c r="J1793" s="36" t="n">
        <f aca="false">IFERROR(Counts!AB1793/Counts!AA1793,"")</f>
        <v>0.241493827160494</v>
      </c>
      <c r="K1793" s="37" t="n">
        <f aca="false">IFERROR((Counts!AB1793-Counts!Z1793)/Counts!AA1793,"")</f>
        <v>-0.0004814814814815</v>
      </c>
      <c r="L1793" s="38" t="n">
        <f aca="false">IFERROR(Counts!Y1793/Counts!P1793,"")</f>
        <v>0.444444444444444</v>
      </c>
      <c r="M1793" s="38" t="n">
        <f aca="false">IFERROR(Counts!V1793/Counts!P1793,"")</f>
        <v>0.0987654320987654</v>
      </c>
      <c r="N1793" s="38" t="n">
        <f aca="false">IFERROR(Counts!AD1793/Counts!AC1793,"")</f>
        <v>0.111111111111111</v>
      </c>
      <c r="O1793" s="38" t="n">
        <f aca="false">IFERROR(Counts!AE1793/Counts!AC1793,"")</f>
        <v>0.444444444444444</v>
      </c>
      <c r="P1793" s="39" t="n">
        <f aca="false">IFERROR(Counts!AG1793/Counts!AF1793,"")</f>
        <v>88.7333333333333</v>
      </c>
      <c r="Q1793" s="38" t="n">
        <f aca="false">IFERROR(Counts!AH1793/Counts!AC1793,"")</f>
        <v>0.361111111111111</v>
      </c>
      <c r="R1793" s="38" t="n">
        <f aca="false">IFERROR(Counts!N1793/Counts!M1793,"")</f>
        <v>0.323809523809524</v>
      </c>
      <c r="S1793" s="38" t="n">
        <f aca="false">IFERROR(Counts!K1793/Counts!J1793,"")</f>
        <v>0.562091503267974</v>
      </c>
      <c r="T1793" s="38" t="n">
        <f aca="false">IFERROR(Counts!I1793/Counts!H1793,"")</f>
        <v>0.396103896103896</v>
      </c>
      <c r="U1793" s="38" t="n">
        <f aca="false">IFERROR(1-Counts!L1793/Counts!K1793,"")</f>
        <v>0.767441860465116</v>
      </c>
      <c r="V1793" s="39" t="n">
        <f aca="false">IFERROR(Counts!AJ1793/Counts!AI1793,"")</f>
        <v>73.6258992805755</v>
      </c>
      <c r="W1793" s="38" t="n">
        <f aca="false">IFERROR(Counts!AK1793/Counts!AI1793,"")</f>
        <v>0.37410071942446</v>
      </c>
      <c r="X1793" s="40" t="n">
        <f aca="false">IFERROR(Counts!O1793,"")</f>
        <v>-6.252</v>
      </c>
      <c r="Y1793" s="36" t="n">
        <f aca="false">IFERROR(INDEX('Season Counts'!$Y$2:$Y$740,$AF1793)/INDEX('Season Counts'!$X$2:$X$740,$AF1793),"")</f>
        <v>0.323840095465394</v>
      </c>
      <c r="Z1793" s="37" t="n">
        <f aca="false">IFERROR(J1793-Y1793,"")</f>
        <v>-0.0823462683048999</v>
      </c>
      <c r="AA1793" s="38" t="n">
        <f aca="false">IFERROR(INDEX('Season Counts'!$K$2:$K$740,$AF1793)/INDEX('Season Counts'!$J$2:$J$740,$AF1793),"")</f>
        <v>0.317991631799163</v>
      </c>
      <c r="AB1793" s="41" t="n">
        <f aca="false">IFERROR(R1793-AA1793,"")</f>
        <v>0.00581789201036065</v>
      </c>
      <c r="AC1793" s="39" t="n">
        <f aca="false">IFERROR(INDEX('Season Counts'!$AG$2:$AG$740,$AF1793)/INDEX('Season Counts'!$AF$2:$AF$740,$AF1793),"")</f>
        <v>74.1614084507042</v>
      </c>
      <c r="AD1793" s="40" t="n">
        <f aca="false">IFERROR(V1793-AC1793,"")</f>
        <v>-0.535509170128691</v>
      </c>
      <c r="AE1793" s="4" t="str">
        <f aca="false">IF(D1793&lt;Guide!$C$21,"Low PA",IF(TRIM(IF(ISNUMBER(AD1793),IF(N(AD1793)&lt;=-Guide!$C$24,"▼ Bat Speed  ",IF(N(AD1793)&gt;=Guide!$C$24,"▲ Bat Speed  ","")),"")&amp;IF(N(Z1793)&gt;=Guide!$C$22,"▲ Contact  ","")&amp;IF(N(Z1793)&lt;=-Guide!$C$22,"▼ Contact  ","")&amp;IF(N(AB1793)&gt;=Guide!$C$23,"▲ Chase  ","")&amp;IF(N(AB1793)&lt;=-Guide!$C$23,"▼ Chase  ",""))="","Stable",TRIM(IF(ISNUMBER(AD1793),IF(N(AD1793)&lt;=-Guide!$C$24,"▼ Bat Speed  ",IF(N(AD1793)&gt;=Guide!$C$24,"▲ Bat Speed  ","")),"")&amp;IF(N(Z1793)&gt;=Guide!$C$22,"▲ Contact  ","")&amp;IF(N(Z1793)&lt;=-Guide!$C$22,"▼ Contact  ","")&amp;IF(N(AB1793)&gt;=Guide!$C$23,"▲ Chase  ","")&amp;IF(N(AB1793)&lt;=-Guide!$C$23,"▼ Chase  ",""))))</f>
        <v>▼ Contact</v>
      </c>
      <c r="AF1793" s="35" t="n">
        <f aca="false">MATCH(Counts!A1793,'Season Counts'!$A$2:$A$740,0)</f>
        <v>457</v>
      </c>
    </row>
    <row r="1794" customFormat="false" ht="15" hidden="false" customHeight="false" outlineLevel="0" collapsed="false">
      <c r="A1794" s="34" t="str">
        <f aca="false">Counts!B1794</f>
        <v>NYM</v>
      </c>
      <c r="B1794" s="5" t="str">
        <f aca="false">Counts!C1794</f>
        <v>Francisco Alvarez</v>
      </c>
      <c r="C1794" s="34" t="str">
        <f aca="false">Counts!F1794</f>
        <v>Sep</v>
      </c>
      <c r="D1794" s="35" t="n">
        <f aca="false">IFERROR(Counts!P1794,"")</f>
        <v>65</v>
      </c>
      <c r="E1794" s="36" t="n">
        <f aca="false">IFERROR(Counts!R1794/Counts!Q1794,"")</f>
        <v>0.229508196721311</v>
      </c>
      <c r="F1794" s="36" t="n">
        <f aca="false">IFERROR((Counts!R1794+Counts!V1794+Counts!W1794)/(Counts!Q1794+Counts!V1794+Counts!W1794+Counts!X1794),"")</f>
        <v>0.261538461538462</v>
      </c>
      <c r="G1794" s="36" t="n">
        <f aca="false">IFERROR((Counts!R1794+Counts!S1794+2*Counts!T1794+3*Counts!U1794)/Counts!Q1794,"")</f>
        <v>0.409836065573771</v>
      </c>
      <c r="H1794" s="35" t="n">
        <f aca="false">IFERROR(Counts!U1794,"")</f>
        <v>3</v>
      </c>
      <c r="I1794" s="36" t="n">
        <f aca="false">IFERROR(Counts!Z1794/Counts!AA1794,"")</f>
        <v>0.287692307692308</v>
      </c>
      <c r="J1794" s="36" t="n">
        <f aca="false">IFERROR(Counts!AB1794/Counts!AA1794,"")</f>
        <v>0.319630769230769</v>
      </c>
      <c r="K1794" s="37" t="n">
        <f aca="false">IFERROR((Counts!AB1794-Counts!Z1794)/Counts!AA1794,"")</f>
        <v>0.0319384615384616</v>
      </c>
      <c r="L1794" s="38" t="n">
        <f aca="false">IFERROR(Counts!Y1794/Counts!P1794,"")</f>
        <v>0.323076923076923</v>
      </c>
      <c r="M1794" s="38" t="n">
        <f aca="false">IFERROR(Counts!V1794/Counts!P1794,"")</f>
        <v>0.0461538461538462</v>
      </c>
      <c r="N1794" s="38" t="n">
        <f aca="false">IFERROR(Counts!AD1794/Counts!AC1794,"")</f>
        <v>0.146341463414634</v>
      </c>
      <c r="O1794" s="38" t="n">
        <f aca="false">IFERROR(Counts!AE1794/Counts!AC1794,"")</f>
        <v>0.658536585365854</v>
      </c>
      <c r="P1794" s="39" t="n">
        <f aca="false">IFERROR(Counts!AG1794/Counts!AF1794,"")</f>
        <v>94.9560975609756</v>
      </c>
      <c r="Q1794" s="38" t="n">
        <f aca="false">IFERROR(Counts!AH1794/Counts!AC1794,"")</f>
        <v>0.341463414634146</v>
      </c>
      <c r="R1794" s="38" t="n">
        <f aca="false">IFERROR(Counts!N1794/Counts!M1794,"")</f>
        <v>0.297101449275362</v>
      </c>
      <c r="S1794" s="38" t="n">
        <f aca="false">IFERROR(Counts!K1794/Counts!J1794,"")</f>
        <v>0.639097744360902</v>
      </c>
      <c r="T1794" s="38" t="n">
        <f aca="false">IFERROR(Counts!I1794/Counts!H1794,"")</f>
        <v>0.285714285714286</v>
      </c>
      <c r="U1794" s="38" t="n">
        <f aca="false">IFERROR(1-Counts!L1794/Counts!K1794,"")</f>
        <v>0.788235294117647</v>
      </c>
      <c r="V1794" s="39" t="n">
        <f aca="false">IFERROR(Counts!AJ1794/Counts!AI1794,"")</f>
        <v>74.204347826087</v>
      </c>
      <c r="W1794" s="38" t="n">
        <f aca="false">IFERROR(Counts!AK1794/Counts!AI1794,"")</f>
        <v>0.434782608695652</v>
      </c>
      <c r="X1794" s="40" t="n">
        <f aca="false">IFERROR(Counts!O1794,"")</f>
        <v>-2.582</v>
      </c>
      <c r="Y1794" s="36" t="n">
        <f aca="false">IFERROR(INDEX('Season Counts'!$Y$2:$Y$740,$AF1794)/INDEX('Season Counts'!$X$2:$X$740,$AF1794),"")</f>
        <v>0.323840095465394</v>
      </c>
      <c r="Z1794" s="37" t="n">
        <f aca="false">IFERROR(J1794-Y1794,"")</f>
        <v>-0.00420932623462456</v>
      </c>
      <c r="AA1794" s="38" t="n">
        <f aca="false">IFERROR(INDEX('Season Counts'!$K$2:$K$740,$AF1794)/INDEX('Season Counts'!$J$2:$J$740,$AF1794),"")</f>
        <v>0.317991631799163</v>
      </c>
      <c r="AB1794" s="41" t="n">
        <f aca="false">IFERROR(R1794-AA1794,"")</f>
        <v>-0.0208901825238009</v>
      </c>
      <c r="AC1794" s="39" t="n">
        <f aca="false">IFERROR(INDEX('Season Counts'!$AG$2:$AG$740,$AF1794)/INDEX('Season Counts'!$AF$2:$AF$740,$AF1794),"")</f>
        <v>74.1614084507042</v>
      </c>
      <c r="AD1794" s="40" t="n">
        <f aca="false">IFERROR(V1794-AC1794,"")</f>
        <v>0.0429393753827299</v>
      </c>
      <c r="AE1794" s="4" t="str">
        <f aca="false">IF(D1794&lt;Guide!$C$21,"Low PA",IF(TRIM(IF(ISNUMBER(AD1794),IF(N(AD1794)&lt;=-Guide!$C$24,"▼ Bat Speed  ",IF(N(AD1794)&gt;=Guide!$C$24,"▲ Bat Speed  ","")),"")&amp;IF(N(Z1794)&gt;=Guide!$C$22,"▲ Contact  ","")&amp;IF(N(Z1794)&lt;=-Guide!$C$22,"▼ Contact  ","")&amp;IF(N(AB1794)&gt;=Guide!$C$23,"▲ Chase  ","")&amp;IF(N(AB1794)&lt;=-Guide!$C$23,"▼ Chase  ",""))="","Stable",TRIM(IF(ISNUMBER(AD1794),IF(N(AD1794)&lt;=-Guide!$C$24,"▼ Bat Speed  ",IF(N(AD1794)&gt;=Guide!$C$24,"▲ Bat Speed  ","")),"")&amp;IF(N(Z1794)&gt;=Guide!$C$22,"▲ Contact  ","")&amp;IF(N(Z1794)&lt;=-Guide!$C$22,"▼ Contact  ","")&amp;IF(N(AB1794)&gt;=Guide!$C$23,"▲ Chase  ","")&amp;IF(N(AB1794)&lt;=-Guide!$C$23,"▼ Chase  ",""))))</f>
        <v>Stable</v>
      </c>
      <c r="AF1794" s="35" t="n">
        <f aca="false">MATCH(Counts!A1794,'Season Counts'!$A$2:$A$740,0)</f>
        <v>457</v>
      </c>
    </row>
    <row r="1795" customFormat="false" ht="15" hidden="false" customHeight="false" outlineLevel="0" collapsed="false">
      <c r="A1795" s="34" t="str">
        <f aca="false">Counts!B1795</f>
        <v>NYM</v>
      </c>
      <c r="B1795" s="5" t="str">
        <f aca="false">Counts!C1795</f>
        <v>Jared Young</v>
      </c>
      <c r="C1795" s="34" t="str">
        <f aca="false">Counts!F1795</f>
        <v>Mar-Apr</v>
      </c>
      <c r="D1795" s="35" t="n">
        <f aca="false">IFERROR(Counts!P1795,"")</f>
        <v>23</v>
      </c>
      <c r="E1795" s="36" t="n">
        <f aca="false">IFERROR(Counts!R1795/Counts!Q1795,"")</f>
        <v>0.35</v>
      </c>
      <c r="F1795" s="36" t="n">
        <f aca="false">IFERROR((Counts!R1795+Counts!V1795+Counts!W1795)/(Counts!Q1795+Counts!V1795+Counts!W1795+Counts!X1795),"")</f>
        <v>0.391304347826087</v>
      </c>
      <c r="G1795" s="36" t="n">
        <f aca="false">IFERROR((Counts!R1795+Counts!S1795+2*Counts!T1795+3*Counts!U1795)/Counts!Q1795,"")</f>
        <v>0.45</v>
      </c>
      <c r="H1795" s="35" t="n">
        <f aca="false">IFERROR(Counts!U1795,"")</f>
        <v>0</v>
      </c>
      <c r="I1795" s="36" t="n">
        <f aca="false">IFERROR(Counts!Z1795/Counts!AA1795,"")</f>
        <v>0.365217391304348</v>
      </c>
      <c r="J1795" s="36" t="n">
        <f aca="false">IFERROR(Counts!AB1795/Counts!AA1795,"")</f>
        <v>0.363478260869565</v>
      </c>
      <c r="K1795" s="37" t="n">
        <f aca="false">IFERROR((Counts!AB1795-Counts!Z1795)/Counts!AA1795,"")</f>
        <v>-0.00173913043478265</v>
      </c>
      <c r="L1795" s="38" t="n">
        <f aca="false">IFERROR(Counts!Y1795/Counts!P1795,"")</f>
        <v>0.130434782608696</v>
      </c>
      <c r="M1795" s="38" t="n">
        <f aca="false">IFERROR(Counts!V1795/Counts!P1795,"")</f>
        <v>0.0869565217391304</v>
      </c>
      <c r="N1795" s="38" t="n">
        <f aca="false">IFERROR(Counts!AD1795/Counts!AC1795,"")</f>
        <v>0.166666666666667</v>
      </c>
      <c r="O1795" s="38" t="n">
        <f aca="false">IFERROR(Counts!AE1795/Counts!AC1795,"")</f>
        <v>0.5</v>
      </c>
      <c r="P1795" s="39" t="n">
        <f aca="false">IFERROR(Counts!AG1795/Counts!AF1795,"")</f>
        <v>86.2166666666667</v>
      </c>
      <c r="Q1795" s="38" t="n">
        <f aca="false">IFERROR(Counts!AH1795/Counts!AC1795,"")</f>
        <v>0.222222222222222</v>
      </c>
      <c r="R1795" s="38" t="n">
        <f aca="false">IFERROR(Counts!N1795/Counts!M1795,"")</f>
        <v>0.276595744680851</v>
      </c>
      <c r="S1795" s="38" t="n">
        <f aca="false">IFERROR(Counts!K1795/Counts!J1795,"")</f>
        <v>0.75</v>
      </c>
      <c r="T1795" s="38" t="n">
        <f aca="false">IFERROR(Counts!I1795/Counts!H1795,"")</f>
        <v>0.162790697674419</v>
      </c>
      <c r="U1795" s="38" t="n">
        <f aca="false">IFERROR(1-Counts!L1795/Counts!K1795,"")</f>
        <v>0.9</v>
      </c>
      <c r="V1795" s="39" t="n">
        <f aca="false">IFERROR(Counts!AJ1795/Counts!AI1795,"")</f>
        <v>73.475</v>
      </c>
      <c r="W1795" s="38" t="n">
        <f aca="false">IFERROR(Counts!AK1795/Counts!AI1795,"")</f>
        <v>0.388888888888889</v>
      </c>
      <c r="X1795" s="40" t="n">
        <f aca="false">IFERROR(Counts!O1795,"")</f>
        <v>0.11</v>
      </c>
      <c r="Y1795" s="36" t="n">
        <f aca="false">IFERROR(INDEX('Season Counts'!$Y$2:$Y$740,$AF1795)/INDEX('Season Counts'!$X$2:$X$740,$AF1795),"")</f>
        <v>0.320631578947368</v>
      </c>
      <c r="Z1795" s="37" t="n">
        <f aca="false">IFERROR(J1795-Y1795,"")</f>
        <v>0.0428466819221968</v>
      </c>
      <c r="AA1795" s="38" t="n">
        <f aca="false">IFERROR(INDEX('Season Counts'!$K$2:$K$740,$AF1795)/INDEX('Season Counts'!$J$2:$J$740,$AF1795),"")</f>
        <v>0.274647887323944</v>
      </c>
      <c r="AB1795" s="41" t="n">
        <f aca="false">IFERROR(R1795-AA1795,"")</f>
        <v>0.00194785735690739</v>
      </c>
      <c r="AC1795" s="39" t="n">
        <f aca="false">IFERROR(INDEX('Season Counts'!$AG$2:$AG$740,$AF1795)/INDEX('Season Counts'!$AF$2:$AF$740,$AF1795),"")</f>
        <v>73.2339350180505</v>
      </c>
      <c r="AD1795" s="40" t="n">
        <f aca="false">IFERROR(V1795-AC1795,"")</f>
        <v>0.241064981949449</v>
      </c>
      <c r="AE1795" s="4" t="str">
        <f aca="false">IF(D1795&lt;Guide!$C$21,"Low PA",IF(TRIM(IF(ISNUMBER(AD1795),IF(N(AD1795)&lt;=-Guide!$C$24,"▼ Bat Speed  ",IF(N(AD1795)&gt;=Guide!$C$24,"▲ Bat Speed  ","")),"")&amp;IF(N(Z1795)&gt;=Guide!$C$22,"▲ Contact  ","")&amp;IF(N(Z1795)&lt;=-Guide!$C$22,"▼ Contact  ","")&amp;IF(N(AB1795)&gt;=Guide!$C$23,"▲ Chase  ","")&amp;IF(N(AB1795)&lt;=-Guide!$C$23,"▼ Chase  ",""))="","Stable",TRIM(IF(ISNUMBER(AD1795),IF(N(AD1795)&lt;=-Guide!$C$24,"▼ Bat Speed  ",IF(N(AD1795)&gt;=Guide!$C$24,"▲ Bat Speed  ","")),"")&amp;IF(N(Z1795)&gt;=Guide!$C$22,"▲ Contact  ","")&amp;IF(N(Z1795)&lt;=-Guide!$C$22,"▼ Contact  ","")&amp;IF(N(AB1795)&gt;=Guide!$C$23,"▲ Chase  ","")&amp;IF(N(AB1795)&lt;=-Guide!$C$23,"▼ Chase  ",""))))</f>
        <v>Low PA</v>
      </c>
      <c r="AF1795" s="35" t="n">
        <f aca="false">MATCH(Counts!A1795,'Season Counts'!$A$2:$A$740,0)</f>
        <v>458</v>
      </c>
    </row>
    <row r="1796" customFormat="false" ht="15" hidden="false" customHeight="false" outlineLevel="0" collapsed="false">
      <c r="A1796" s="34" t="str">
        <f aca="false">Counts!B1796</f>
        <v>NYM</v>
      </c>
      <c r="B1796" s="5" t="str">
        <f aca="false">Counts!C1796</f>
        <v>Jared Young</v>
      </c>
      <c r="C1796" s="34" t="str">
        <f aca="false">Counts!F1796</f>
        <v>May</v>
      </c>
      <c r="D1796" s="35" t="n">
        <f aca="false">IFERROR(Counts!P1796,"")</f>
        <v>16</v>
      </c>
      <c r="E1796" s="36" t="n">
        <f aca="false">IFERROR(Counts!R1796/Counts!Q1796,"")</f>
        <v>0.230769230769231</v>
      </c>
      <c r="F1796" s="36" t="n">
        <f aca="false">IFERROR((Counts!R1796+Counts!V1796+Counts!W1796)/(Counts!Q1796+Counts!V1796+Counts!W1796+Counts!X1796),"")</f>
        <v>0.375</v>
      </c>
      <c r="G1796" s="36" t="n">
        <f aca="false">IFERROR((Counts!R1796+Counts!S1796+2*Counts!T1796+3*Counts!U1796)/Counts!Q1796,"")</f>
        <v>0.461538461538462</v>
      </c>
      <c r="H1796" s="35" t="n">
        <f aca="false">IFERROR(Counts!U1796,"")</f>
        <v>1</v>
      </c>
      <c r="I1796" s="36" t="n">
        <f aca="false">IFERROR(Counts!Z1796/Counts!AA1796,"")</f>
        <v>0.36875</v>
      </c>
      <c r="J1796" s="36" t="n">
        <f aca="false">IFERROR(Counts!AB1796/Counts!AA1796,"")</f>
        <v>0.4535</v>
      </c>
      <c r="K1796" s="37" t="n">
        <f aca="false">IFERROR((Counts!AB1796-Counts!Z1796)/Counts!AA1796,"")</f>
        <v>0.08475</v>
      </c>
      <c r="L1796" s="38" t="n">
        <f aca="false">IFERROR(Counts!Y1796/Counts!P1796,"")</f>
        <v>0.3125</v>
      </c>
      <c r="M1796" s="38" t="n">
        <f aca="false">IFERROR(Counts!V1796/Counts!P1796,"")</f>
        <v>0.1875</v>
      </c>
      <c r="N1796" s="38" t="n">
        <f aca="false">IFERROR(Counts!AD1796/Counts!AC1796,"")</f>
        <v>0.25</v>
      </c>
      <c r="O1796" s="38" t="n">
        <f aca="false">IFERROR(Counts!AE1796/Counts!AC1796,"")</f>
        <v>0.5</v>
      </c>
      <c r="P1796" s="39" t="n">
        <f aca="false">IFERROR(Counts!AG1796/Counts!AF1796,"")</f>
        <v>93.5375</v>
      </c>
      <c r="Q1796" s="38" t="n">
        <f aca="false">IFERROR(Counts!AH1796/Counts!AC1796,"")</f>
        <v>0.375</v>
      </c>
      <c r="R1796" s="38" t="n">
        <f aca="false">IFERROR(Counts!N1796/Counts!M1796,"")</f>
        <v>0.294117647058824</v>
      </c>
      <c r="S1796" s="38" t="n">
        <f aca="false">IFERROR(Counts!K1796/Counts!J1796,"")</f>
        <v>0.615384615384615</v>
      </c>
      <c r="T1796" s="38" t="n">
        <f aca="false">IFERROR(Counts!I1796/Counts!H1796,"")</f>
        <v>0.290322580645161</v>
      </c>
      <c r="U1796" s="38" t="n">
        <f aca="false">IFERROR(1-Counts!L1796/Counts!K1796,"")</f>
        <v>0.875</v>
      </c>
      <c r="V1796" s="39" t="n">
        <f aca="false">IFERROR(Counts!AJ1796/Counts!AI1796,"")</f>
        <v>73.4928571428572</v>
      </c>
      <c r="W1796" s="38" t="n">
        <f aca="false">IFERROR(Counts!AK1796/Counts!AI1796,"")</f>
        <v>0.25</v>
      </c>
      <c r="X1796" s="40" t="n">
        <f aca="false">IFERROR(Counts!O1796,"")</f>
        <v>0.441</v>
      </c>
      <c r="Y1796" s="36" t="n">
        <f aca="false">IFERROR(INDEX('Season Counts'!$Y$2:$Y$740,$AF1796)/INDEX('Season Counts'!$X$2:$X$740,$AF1796),"")</f>
        <v>0.320631578947368</v>
      </c>
      <c r="Z1796" s="37" t="n">
        <f aca="false">IFERROR(J1796-Y1796,"")</f>
        <v>0.132868421052632</v>
      </c>
      <c r="AA1796" s="38" t="n">
        <f aca="false">IFERROR(INDEX('Season Counts'!$K$2:$K$740,$AF1796)/INDEX('Season Counts'!$J$2:$J$740,$AF1796),"")</f>
        <v>0.274647887323944</v>
      </c>
      <c r="AB1796" s="41" t="n">
        <f aca="false">IFERROR(R1796-AA1796,"")</f>
        <v>0.0194697597348799</v>
      </c>
      <c r="AC1796" s="39" t="n">
        <f aca="false">IFERROR(INDEX('Season Counts'!$AG$2:$AG$740,$AF1796)/INDEX('Season Counts'!$AF$2:$AF$740,$AF1796),"")</f>
        <v>73.2339350180505</v>
      </c>
      <c r="AD1796" s="40" t="n">
        <f aca="false">IFERROR(V1796-AC1796,"")</f>
        <v>0.258922124806603</v>
      </c>
      <c r="AE1796" s="4" t="str">
        <f aca="false">IF(D1796&lt;Guide!$C$21,"Low PA",IF(TRIM(IF(ISNUMBER(AD1796),IF(N(AD1796)&lt;=-Guide!$C$24,"▼ Bat Speed  ",IF(N(AD1796)&gt;=Guide!$C$24,"▲ Bat Speed  ","")),"")&amp;IF(N(Z1796)&gt;=Guide!$C$22,"▲ Contact  ","")&amp;IF(N(Z1796)&lt;=-Guide!$C$22,"▼ Contact  ","")&amp;IF(N(AB1796)&gt;=Guide!$C$23,"▲ Chase  ","")&amp;IF(N(AB1796)&lt;=-Guide!$C$23,"▼ Chase  ",""))="","Stable",TRIM(IF(ISNUMBER(AD1796),IF(N(AD1796)&lt;=-Guide!$C$24,"▼ Bat Speed  ",IF(N(AD1796)&gt;=Guide!$C$24,"▲ Bat Speed  ","")),"")&amp;IF(N(Z1796)&gt;=Guide!$C$22,"▲ Contact  ","")&amp;IF(N(Z1796)&lt;=-Guide!$C$22,"▼ Contact  ","")&amp;IF(N(AB1796)&gt;=Guide!$C$23,"▲ Chase  ","")&amp;IF(N(AB1796)&lt;=-Guide!$C$23,"▼ Chase  ",""))))</f>
        <v>Low PA</v>
      </c>
      <c r="AF1796" s="35" t="n">
        <f aca="false">MATCH(Counts!A1796,'Season Counts'!$A$2:$A$740,0)</f>
        <v>458</v>
      </c>
    </row>
    <row r="1797" customFormat="false" ht="15" hidden="false" customHeight="false" outlineLevel="0" collapsed="false">
      <c r="A1797" s="34" t="str">
        <f aca="false">Counts!B1797</f>
        <v>NYM</v>
      </c>
      <c r="B1797" s="5" t="str">
        <f aca="false">Counts!C1797</f>
        <v>Jared Young</v>
      </c>
      <c r="C1797" s="34" t="str">
        <f aca="false">Counts!F1797</f>
        <v>Jun</v>
      </c>
      <c r="D1797" s="35" t="n">
        <f aca="false">IFERROR(Counts!P1797,"")</f>
        <v>85</v>
      </c>
      <c r="E1797" s="36" t="n">
        <f aca="false">IFERROR(Counts!R1797/Counts!Q1797,"")</f>
        <v>0.205128205128205</v>
      </c>
      <c r="F1797" s="36" t="n">
        <f aca="false">IFERROR((Counts!R1797+Counts!V1797+Counts!W1797)/(Counts!Q1797+Counts!V1797+Counts!W1797+Counts!X1797),"")</f>
        <v>0.270588235294118</v>
      </c>
      <c r="G1797" s="36" t="n">
        <f aca="false">IFERROR((Counts!R1797+Counts!S1797+2*Counts!T1797+3*Counts!U1797)/Counts!Q1797,"")</f>
        <v>0.423076923076923</v>
      </c>
      <c r="H1797" s="35" t="n">
        <f aca="false">IFERROR(Counts!U1797,"")</f>
        <v>5</v>
      </c>
      <c r="I1797" s="36" t="n">
        <f aca="false">IFERROR(Counts!Z1797/Counts!AA1797,"")</f>
        <v>0.3</v>
      </c>
      <c r="J1797" s="36" t="n">
        <f aca="false">IFERROR(Counts!AB1797/Counts!AA1797,"")</f>
        <v>0.297129411764706</v>
      </c>
      <c r="K1797" s="37" t="n">
        <f aca="false">IFERROR((Counts!AB1797-Counts!Z1797)/Counts!AA1797,"")</f>
        <v>-0.00287058823529412</v>
      </c>
      <c r="L1797" s="38" t="n">
        <f aca="false">IFERROR(Counts!Y1797/Counts!P1797,"")</f>
        <v>0.223529411764706</v>
      </c>
      <c r="M1797" s="38" t="n">
        <f aca="false">IFERROR(Counts!V1797/Counts!P1797,"")</f>
        <v>0.0588235294117647</v>
      </c>
      <c r="N1797" s="38" t="n">
        <f aca="false">IFERROR(Counts!AD1797/Counts!AC1797,"")</f>
        <v>0.101694915254237</v>
      </c>
      <c r="O1797" s="38" t="n">
        <f aca="false">IFERROR(Counts!AE1797/Counts!AC1797,"")</f>
        <v>0.474576271186441</v>
      </c>
      <c r="P1797" s="39" t="n">
        <f aca="false">IFERROR(Counts!AG1797/Counts!AF1797,"")</f>
        <v>90.0525423728814</v>
      </c>
      <c r="Q1797" s="38" t="n">
        <f aca="false">IFERROR(Counts!AH1797/Counts!AC1797,"")</f>
        <v>0.23728813559322</v>
      </c>
      <c r="R1797" s="38" t="n">
        <f aca="false">IFERROR(Counts!N1797/Counts!M1797,"")</f>
        <v>0.25414364640884</v>
      </c>
      <c r="S1797" s="38" t="n">
        <f aca="false">IFERROR(Counts!K1797/Counts!J1797,"")</f>
        <v>0.713375796178344</v>
      </c>
      <c r="T1797" s="38" t="n">
        <f aca="false">IFERROR(Counts!I1797/Counts!H1797,"")</f>
        <v>0.259493670886076</v>
      </c>
      <c r="U1797" s="38" t="n">
        <f aca="false">IFERROR(1-Counts!L1797/Counts!K1797,"")</f>
        <v>0.839285714285714</v>
      </c>
      <c r="V1797" s="39" t="n">
        <f aca="false">IFERROR(Counts!AJ1797/Counts!AI1797,"")</f>
        <v>73.3410447761194</v>
      </c>
      <c r="W1797" s="38" t="n">
        <f aca="false">IFERROR(Counts!AK1797/Counts!AI1797,"")</f>
        <v>0.350746268656716</v>
      </c>
      <c r="X1797" s="40" t="n">
        <f aca="false">IFERROR(Counts!O1797,"")</f>
        <v>-0.6</v>
      </c>
      <c r="Y1797" s="36" t="n">
        <f aca="false">IFERROR(INDEX('Season Counts'!$Y$2:$Y$740,$AF1797)/INDEX('Season Counts'!$X$2:$X$740,$AF1797),"")</f>
        <v>0.320631578947368</v>
      </c>
      <c r="Z1797" s="37" t="n">
        <f aca="false">IFERROR(J1797-Y1797,"")</f>
        <v>-0.0235021671826626</v>
      </c>
      <c r="AA1797" s="38" t="n">
        <f aca="false">IFERROR(INDEX('Season Counts'!$K$2:$K$740,$AF1797)/INDEX('Season Counts'!$J$2:$J$740,$AF1797),"")</f>
        <v>0.274647887323944</v>
      </c>
      <c r="AB1797" s="41" t="n">
        <f aca="false">IFERROR(R1797-AA1797,"")</f>
        <v>-0.0205042409151039</v>
      </c>
      <c r="AC1797" s="39" t="n">
        <f aca="false">IFERROR(INDEX('Season Counts'!$AG$2:$AG$740,$AF1797)/INDEX('Season Counts'!$AF$2:$AF$740,$AF1797),"")</f>
        <v>73.2339350180505</v>
      </c>
      <c r="AD1797" s="40" t="n">
        <f aca="false">IFERROR(V1797-AC1797,"")</f>
        <v>0.107109758068859</v>
      </c>
      <c r="AE1797" s="4" t="str">
        <f aca="false">IF(D1797&lt;Guide!$C$21,"Low PA",IF(TRIM(IF(ISNUMBER(AD1797),IF(N(AD1797)&lt;=-Guide!$C$24,"▼ Bat Speed  ",IF(N(AD1797)&gt;=Guide!$C$24,"▲ Bat Speed  ","")),"")&amp;IF(N(Z1797)&gt;=Guide!$C$22,"▲ Contact  ","")&amp;IF(N(Z1797)&lt;=-Guide!$C$22,"▼ Contact  ","")&amp;IF(N(AB1797)&gt;=Guide!$C$23,"▲ Chase  ","")&amp;IF(N(AB1797)&lt;=-Guide!$C$23,"▼ Chase  ",""))="","Stable",TRIM(IF(ISNUMBER(AD1797),IF(N(AD1797)&lt;=-Guide!$C$24,"▼ Bat Speed  ",IF(N(AD1797)&gt;=Guide!$C$24,"▲ Bat Speed  ","")),"")&amp;IF(N(Z1797)&gt;=Guide!$C$22,"▲ Contact  ","")&amp;IF(N(Z1797)&lt;=-Guide!$C$22,"▼ Contact  ","")&amp;IF(N(AB1797)&gt;=Guide!$C$23,"▲ Chase  ","")&amp;IF(N(AB1797)&lt;=-Guide!$C$23,"▼ Chase  ",""))))</f>
        <v>Stable</v>
      </c>
      <c r="AF1797" s="35" t="n">
        <f aca="false">MATCH(Counts!A1797,'Season Counts'!$A$2:$A$740,0)</f>
        <v>458</v>
      </c>
    </row>
    <row r="1798" customFormat="false" ht="15" hidden="false" customHeight="false" outlineLevel="0" collapsed="false">
      <c r="A1798" s="34" t="str">
        <f aca="false">Counts!B1798</f>
        <v>NYM</v>
      </c>
      <c r="B1798" s="5" t="str">
        <f aca="false">Counts!C1798</f>
        <v>Jared Young</v>
      </c>
      <c r="C1798" s="34" t="str">
        <f aca="false">Counts!F1798</f>
        <v>Jul</v>
      </c>
      <c r="D1798" s="35" t="n">
        <f aca="false">IFERROR(Counts!P1798,"")</f>
        <v>67</v>
      </c>
      <c r="E1798" s="36" t="n">
        <f aca="false">IFERROR(Counts!R1798/Counts!Q1798,"")</f>
        <v>0.288135593220339</v>
      </c>
      <c r="F1798" s="36" t="n">
        <f aca="false">IFERROR((Counts!R1798+Counts!V1798+Counts!W1798)/(Counts!Q1798+Counts!V1798+Counts!W1798+Counts!X1798),"")</f>
        <v>0.373134328358209</v>
      </c>
      <c r="G1798" s="36" t="n">
        <f aca="false">IFERROR((Counts!R1798+Counts!S1798+2*Counts!T1798+3*Counts!U1798)/Counts!Q1798,"")</f>
        <v>0.406779661016949</v>
      </c>
      <c r="H1798" s="35" t="n">
        <f aca="false">IFERROR(Counts!U1798,"")</f>
        <v>1</v>
      </c>
      <c r="I1798" s="36" t="n">
        <f aca="false">IFERROR(Counts!Z1798/Counts!AA1798,"")</f>
        <v>0.349253731343284</v>
      </c>
      <c r="J1798" s="36" t="n">
        <f aca="false">IFERROR(Counts!AB1798/Counts!AA1798,"")</f>
        <v>0.321791044776119</v>
      </c>
      <c r="K1798" s="37" t="n">
        <f aca="false">IFERROR((Counts!AB1798-Counts!Z1798)/Counts!AA1798,"")</f>
        <v>-0.0274626865671642</v>
      </c>
      <c r="L1798" s="38" t="n">
        <f aca="false">IFERROR(Counts!Y1798/Counts!P1798,"")</f>
        <v>0.164179104477612</v>
      </c>
      <c r="M1798" s="38" t="n">
        <f aca="false">IFERROR(Counts!V1798/Counts!P1798,"")</f>
        <v>0.0597014925373134</v>
      </c>
      <c r="N1798" s="38" t="n">
        <f aca="false">IFERROR(Counts!AD1798/Counts!AC1798,"")</f>
        <v>0.0416666666666667</v>
      </c>
      <c r="O1798" s="38" t="n">
        <f aca="false">IFERROR(Counts!AE1798/Counts!AC1798,"")</f>
        <v>0.4375</v>
      </c>
      <c r="P1798" s="39" t="n">
        <f aca="false">IFERROR(Counts!AG1798/Counts!AF1798,"")</f>
        <v>88.9375</v>
      </c>
      <c r="Q1798" s="38" t="n">
        <f aca="false">IFERROR(Counts!AH1798/Counts!AC1798,"")</f>
        <v>0.354166666666667</v>
      </c>
      <c r="R1798" s="38" t="n">
        <f aca="false">IFERROR(Counts!N1798/Counts!M1798,"")</f>
        <v>0.263157894736842</v>
      </c>
      <c r="S1798" s="38" t="n">
        <f aca="false">IFERROR(Counts!K1798/Counts!J1798,"")</f>
        <v>0.663934426229508</v>
      </c>
      <c r="T1798" s="38" t="n">
        <f aca="false">IFERROR(Counts!I1798/Counts!H1798,"")</f>
        <v>0.198198198198198</v>
      </c>
      <c r="U1798" s="38" t="n">
        <f aca="false">IFERROR(1-Counts!L1798/Counts!K1798,"")</f>
        <v>0.814814814814815</v>
      </c>
      <c r="V1798" s="39" t="n">
        <f aca="false">IFERROR(Counts!AJ1798/Counts!AI1798,"")</f>
        <v>73.4717171717172</v>
      </c>
      <c r="W1798" s="38" t="n">
        <f aca="false">IFERROR(Counts!AK1798/Counts!AI1798,"")</f>
        <v>0.373737373737374</v>
      </c>
      <c r="X1798" s="40" t="n">
        <f aca="false">IFERROR(Counts!O1798,"")</f>
        <v>2.008</v>
      </c>
      <c r="Y1798" s="36" t="n">
        <f aca="false">IFERROR(INDEX('Season Counts'!$Y$2:$Y$740,$AF1798)/INDEX('Season Counts'!$X$2:$X$740,$AF1798),"")</f>
        <v>0.320631578947368</v>
      </c>
      <c r="Z1798" s="37" t="n">
        <f aca="false">IFERROR(J1798-Y1798,"")</f>
        <v>0.00115946582875093</v>
      </c>
      <c r="AA1798" s="38" t="n">
        <f aca="false">IFERROR(INDEX('Season Counts'!$K$2:$K$740,$AF1798)/INDEX('Season Counts'!$J$2:$J$740,$AF1798),"")</f>
        <v>0.274647887323944</v>
      </c>
      <c r="AB1798" s="41" t="n">
        <f aca="false">IFERROR(R1798-AA1798,"")</f>
        <v>-0.0114899925871016</v>
      </c>
      <c r="AC1798" s="39" t="n">
        <f aca="false">IFERROR(INDEX('Season Counts'!$AG$2:$AG$740,$AF1798)/INDEX('Season Counts'!$AF$2:$AF$740,$AF1798),"")</f>
        <v>73.2339350180505</v>
      </c>
      <c r="AD1798" s="40" t="n">
        <f aca="false">IFERROR(V1798-AC1798,"")</f>
        <v>0.237782153666629</v>
      </c>
      <c r="AE1798" s="4" t="str">
        <f aca="false">IF(D1798&lt;Guide!$C$21,"Low PA",IF(TRIM(IF(ISNUMBER(AD1798),IF(N(AD1798)&lt;=-Guide!$C$24,"▼ Bat Speed  ",IF(N(AD1798)&gt;=Guide!$C$24,"▲ Bat Speed  ","")),"")&amp;IF(N(Z1798)&gt;=Guide!$C$22,"▲ Contact  ","")&amp;IF(N(Z1798)&lt;=-Guide!$C$22,"▼ Contact  ","")&amp;IF(N(AB1798)&gt;=Guide!$C$23,"▲ Chase  ","")&amp;IF(N(AB1798)&lt;=-Guide!$C$23,"▼ Chase  ",""))="","Stable",TRIM(IF(ISNUMBER(AD1798),IF(N(AD1798)&lt;=-Guide!$C$24,"▼ Bat Speed  ",IF(N(AD1798)&gt;=Guide!$C$24,"▲ Bat Speed  ","")),"")&amp;IF(N(Z1798)&gt;=Guide!$C$22,"▲ Contact  ","")&amp;IF(N(Z1798)&lt;=-Guide!$C$22,"▼ Contact  ","")&amp;IF(N(AB1798)&gt;=Guide!$C$23,"▲ Chase  ","")&amp;IF(N(AB1798)&lt;=-Guide!$C$23,"▼ Chase  ",""))))</f>
        <v>Stable</v>
      </c>
      <c r="AF1798" s="35" t="n">
        <f aca="false">MATCH(Counts!A1798,'Season Counts'!$A$2:$A$740,0)</f>
        <v>458</v>
      </c>
    </row>
    <row r="1799" customFormat="false" ht="15" hidden="false" customHeight="false" outlineLevel="0" collapsed="false">
      <c r="A1799" s="34" t="str">
        <f aca="false">Counts!B1799</f>
        <v>NYM</v>
      </c>
      <c r="B1799" s="5" t="str">
        <f aca="false">Counts!C1799</f>
        <v>Jared Young</v>
      </c>
      <c r="C1799" s="34" t="str">
        <f aca="false">Counts!F1799</f>
        <v>Aug</v>
      </c>
      <c r="D1799" s="35" t="n">
        <f aca="false">IFERROR(Counts!P1799,"")</f>
        <v>99</v>
      </c>
      <c r="E1799" s="36" t="n">
        <f aca="false">IFERROR(Counts!R1799/Counts!Q1799,"")</f>
        <v>0.297872340425532</v>
      </c>
      <c r="F1799" s="36" t="n">
        <f aca="false">IFERROR((Counts!R1799+Counts!V1799+Counts!W1799)/(Counts!Q1799+Counts!V1799+Counts!W1799+Counts!X1799),"")</f>
        <v>0.323232323232323</v>
      </c>
      <c r="G1799" s="36" t="n">
        <f aca="false">IFERROR((Counts!R1799+Counts!S1799+2*Counts!T1799+3*Counts!U1799)/Counts!Q1799,"")</f>
        <v>0.478723404255319</v>
      </c>
      <c r="H1799" s="35" t="n">
        <f aca="false">IFERROR(Counts!U1799,"")</f>
        <v>1</v>
      </c>
      <c r="I1799" s="36" t="n">
        <f aca="false">IFERROR(Counts!Z1799/Counts!AA1799,"")</f>
        <v>0.343434343434343</v>
      </c>
      <c r="J1799" s="36" t="n">
        <f aca="false">IFERROR(Counts!AB1799/Counts!AA1799,"")</f>
        <v>0.278292929292929</v>
      </c>
      <c r="K1799" s="37" t="n">
        <f aca="false">IFERROR((Counts!AB1799-Counts!Z1799)/Counts!AA1799,"")</f>
        <v>-0.0651414141414142</v>
      </c>
      <c r="L1799" s="38" t="n">
        <f aca="false">IFERROR(Counts!Y1799/Counts!P1799,"")</f>
        <v>0.171717171717172</v>
      </c>
      <c r="M1799" s="38" t="n">
        <f aca="false">IFERROR(Counts!V1799/Counts!P1799,"")</f>
        <v>0.0404040404040404</v>
      </c>
      <c r="N1799" s="38" t="n">
        <f aca="false">IFERROR(Counts!AD1799/Counts!AC1799,"")</f>
        <v>0.0256410256410256</v>
      </c>
      <c r="O1799" s="38" t="n">
        <f aca="false">IFERROR(Counts!AE1799/Counts!AC1799,"")</f>
        <v>0.423076923076923</v>
      </c>
      <c r="P1799" s="39" t="n">
        <f aca="false">IFERROR(Counts!AG1799/Counts!AF1799,"")</f>
        <v>88.5602564102564</v>
      </c>
      <c r="Q1799" s="38" t="n">
        <f aca="false">IFERROR(Counts!AH1799/Counts!AC1799,"")</f>
        <v>0.346153846153846</v>
      </c>
      <c r="R1799" s="38" t="n">
        <f aca="false">IFERROR(Counts!N1799/Counts!M1799,"")</f>
        <v>0.317307692307692</v>
      </c>
      <c r="S1799" s="38" t="n">
        <f aca="false">IFERROR(Counts!K1799/Counts!J1799,"")</f>
        <v>0.711229946524064</v>
      </c>
      <c r="T1799" s="38" t="n">
        <f aca="false">IFERROR(Counts!I1799/Counts!H1799,"")</f>
        <v>0.226130653266332</v>
      </c>
      <c r="U1799" s="38" t="n">
        <f aca="false">IFERROR(1-Counts!L1799/Counts!K1799,"")</f>
        <v>0.864661654135338</v>
      </c>
      <c r="V1799" s="39" t="n">
        <f aca="false">IFERROR(Counts!AJ1799/Counts!AI1799,"")</f>
        <v>72.9333333333333</v>
      </c>
      <c r="W1799" s="38" t="n">
        <f aca="false">IFERROR(Counts!AK1799/Counts!AI1799,"")</f>
        <v>0.281609195402299</v>
      </c>
      <c r="X1799" s="40" t="n">
        <f aca="false">IFERROR(Counts!O1799,"")</f>
        <v>0.618</v>
      </c>
      <c r="Y1799" s="36" t="n">
        <f aca="false">IFERROR(INDEX('Season Counts'!$Y$2:$Y$740,$AF1799)/INDEX('Season Counts'!$X$2:$X$740,$AF1799),"")</f>
        <v>0.320631578947368</v>
      </c>
      <c r="Z1799" s="37" t="n">
        <f aca="false">IFERROR(J1799-Y1799,"")</f>
        <v>-0.0423386496544392</v>
      </c>
      <c r="AA1799" s="38" t="n">
        <f aca="false">IFERROR(INDEX('Season Counts'!$K$2:$K$740,$AF1799)/INDEX('Season Counts'!$J$2:$J$740,$AF1799),"")</f>
        <v>0.274647887323944</v>
      </c>
      <c r="AB1799" s="41" t="n">
        <f aca="false">IFERROR(R1799-AA1799,"")</f>
        <v>0.0426598049837486</v>
      </c>
      <c r="AC1799" s="39" t="n">
        <f aca="false">IFERROR(INDEX('Season Counts'!$AG$2:$AG$740,$AF1799)/INDEX('Season Counts'!$AF$2:$AF$740,$AF1799),"")</f>
        <v>73.2339350180505</v>
      </c>
      <c r="AD1799" s="40" t="n">
        <f aca="false">IFERROR(V1799-AC1799,"")</f>
        <v>-0.300601684717208</v>
      </c>
      <c r="AE1799" s="4" t="str">
        <f aca="false">IF(D1799&lt;Guide!$C$21,"Low PA",IF(TRIM(IF(ISNUMBER(AD1799),IF(N(AD1799)&lt;=-Guide!$C$24,"▼ Bat Speed  ",IF(N(AD1799)&gt;=Guide!$C$24,"▲ Bat Speed  ","")),"")&amp;IF(N(Z1799)&gt;=Guide!$C$22,"▲ Contact  ","")&amp;IF(N(Z1799)&lt;=-Guide!$C$22,"▼ Contact  ","")&amp;IF(N(AB1799)&gt;=Guide!$C$23,"▲ Chase  ","")&amp;IF(N(AB1799)&lt;=-Guide!$C$23,"▼ Chase  ",""))="","Stable",TRIM(IF(ISNUMBER(AD1799),IF(N(AD1799)&lt;=-Guide!$C$24,"▼ Bat Speed  ",IF(N(AD1799)&gt;=Guide!$C$24,"▲ Bat Speed  ","")),"")&amp;IF(N(Z1799)&gt;=Guide!$C$22,"▲ Contact  ","")&amp;IF(N(Z1799)&lt;=-Guide!$C$22,"▼ Contact  ","")&amp;IF(N(AB1799)&gt;=Guide!$C$23,"▲ Chase  ","")&amp;IF(N(AB1799)&lt;=-Guide!$C$23,"▼ Chase  ",""))))</f>
        <v>▼ Contact ▲ Chase</v>
      </c>
      <c r="AF1799" s="35" t="n">
        <f aca="false">MATCH(Counts!A1799,'Season Counts'!$A$2:$A$740,0)</f>
        <v>458</v>
      </c>
    </row>
    <row r="1800" customFormat="false" ht="15" hidden="false" customHeight="false" outlineLevel="0" collapsed="false">
      <c r="A1800" s="34" t="str">
        <f aca="false">Counts!B1800</f>
        <v>NYM</v>
      </c>
      <c r="B1800" s="5" t="str">
        <f aca="false">Counts!C1800</f>
        <v>Jared Young</v>
      </c>
      <c r="C1800" s="34" t="str">
        <f aca="false">Counts!F1800</f>
        <v>Sep</v>
      </c>
      <c r="D1800" s="35" t="n">
        <f aca="false">IFERROR(Counts!P1800,"")</f>
        <v>52</v>
      </c>
      <c r="E1800" s="36" t="n">
        <f aca="false">IFERROR(Counts!R1800/Counts!Q1800,"")</f>
        <v>0.25</v>
      </c>
      <c r="F1800" s="36" t="n">
        <f aca="false">IFERROR((Counts!R1800+Counts!V1800+Counts!W1800)/(Counts!Q1800+Counts!V1800+Counts!W1800+Counts!X1800),"")</f>
        <v>0.346153846153846</v>
      </c>
      <c r="G1800" s="36" t="n">
        <f aca="false">IFERROR((Counts!R1800+Counts!S1800+2*Counts!T1800+3*Counts!U1800)/Counts!Q1800,"")</f>
        <v>0.340909090909091</v>
      </c>
      <c r="H1800" s="35" t="n">
        <f aca="false">IFERROR(Counts!U1800,"")</f>
        <v>1</v>
      </c>
      <c r="I1800" s="36" t="n">
        <f aca="false">IFERROR(Counts!Z1800/Counts!AA1800,"")</f>
        <v>0.3125</v>
      </c>
      <c r="J1800" s="36" t="n">
        <f aca="false">IFERROR(Counts!AB1800/Counts!AA1800,"")</f>
        <v>0.378326923076923</v>
      </c>
      <c r="K1800" s="37" t="n">
        <f aca="false">IFERROR((Counts!AB1800-Counts!Z1800)/Counts!AA1800,"")</f>
        <v>0.0658269230769231</v>
      </c>
      <c r="L1800" s="38" t="n">
        <f aca="false">IFERROR(Counts!Y1800/Counts!P1800,"")</f>
        <v>0.153846153846154</v>
      </c>
      <c r="M1800" s="38" t="n">
        <f aca="false">IFERROR(Counts!V1800/Counts!P1800,"")</f>
        <v>0.134615384615385</v>
      </c>
      <c r="N1800" s="38" t="n">
        <f aca="false">IFERROR(Counts!AD1800/Counts!AC1800,"")</f>
        <v>0.108108108108108</v>
      </c>
      <c r="O1800" s="38" t="n">
        <f aca="false">IFERROR(Counts!AE1800/Counts!AC1800,"")</f>
        <v>0.567567567567568</v>
      </c>
      <c r="P1800" s="39" t="n">
        <f aca="false">IFERROR(Counts!AG1800/Counts!AF1800,"")</f>
        <v>92.4567567567568</v>
      </c>
      <c r="Q1800" s="38" t="n">
        <f aca="false">IFERROR(Counts!AH1800/Counts!AC1800,"")</f>
        <v>0.351351351351351</v>
      </c>
      <c r="R1800" s="38" t="n">
        <f aca="false">IFERROR(Counts!N1800/Counts!M1800,"")</f>
        <v>0.229357798165138</v>
      </c>
      <c r="S1800" s="38" t="n">
        <f aca="false">IFERROR(Counts!K1800/Counts!J1800,"")</f>
        <v>0.715909090909091</v>
      </c>
      <c r="T1800" s="38" t="n">
        <f aca="false">IFERROR(Counts!I1800/Counts!H1800,"")</f>
        <v>0.159090909090909</v>
      </c>
      <c r="U1800" s="38" t="n">
        <f aca="false">IFERROR(1-Counts!L1800/Counts!K1800,"")</f>
        <v>0.920634920634921</v>
      </c>
      <c r="V1800" s="39" t="n">
        <f aca="false">IFERROR(Counts!AJ1800/Counts!AI1800,"")</f>
        <v>73.2156626506024</v>
      </c>
      <c r="W1800" s="38" t="n">
        <f aca="false">IFERROR(Counts!AK1800/Counts!AI1800,"")</f>
        <v>0.337349397590361</v>
      </c>
      <c r="X1800" s="40" t="n">
        <f aca="false">IFERROR(Counts!O1800,"")</f>
        <v>2.123</v>
      </c>
      <c r="Y1800" s="36" t="n">
        <f aca="false">IFERROR(INDEX('Season Counts'!$Y$2:$Y$740,$AF1800)/INDEX('Season Counts'!$X$2:$X$740,$AF1800),"")</f>
        <v>0.320631578947368</v>
      </c>
      <c r="Z1800" s="37" t="n">
        <f aca="false">IFERROR(J1800-Y1800,"")</f>
        <v>0.0576953441295546</v>
      </c>
      <c r="AA1800" s="38" t="n">
        <f aca="false">IFERROR(INDEX('Season Counts'!$K$2:$K$740,$AF1800)/INDEX('Season Counts'!$J$2:$J$740,$AF1800),"")</f>
        <v>0.274647887323944</v>
      </c>
      <c r="AB1800" s="41" t="n">
        <f aca="false">IFERROR(R1800-AA1800,"")</f>
        <v>-0.0452900891588061</v>
      </c>
      <c r="AC1800" s="39" t="n">
        <f aca="false">IFERROR(INDEX('Season Counts'!$AG$2:$AG$740,$AF1800)/INDEX('Season Counts'!$AF$2:$AF$740,$AF1800),"")</f>
        <v>73.2339350180505</v>
      </c>
      <c r="AD1800" s="40" t="n">
        <f aca="false">IFERROR(V1800-AC1800,"")</f>
        <v>-0.0182723674481338</v>
      </c>
      <c r="AE1800" s="4" t="str">
        <f aca="false">IF(D1800&lt;Guide!$C$21,"Low PA",IF(TRIM(IF(ISNUMBER(AD1800),IF(N(AD1800)&lt;=-Guide!$C$24,"▼ Bat Speed  ",IF(N(AD1800)&gt;=Guide!$C$24,"▲ Bat Speed  ","")),"")&amp;IF(N(Z1800)&gt;=Guide!$C$22,"▲ Contact  ","")&amp;IF(N(Z1800)&lt;=-Guide!$C$22,"▼ Contact  ","")&amp;IF(N(AB1800)&gt;=Guide!$C$23,"▲ Chase  ","")&amp;IF(N(AB1800)&lt;=-Guide!$C$23,"▼ Chase  ",""))="","Stable",TRIM(IF(ISNUMBER(AD1800),IF(N(AD1800)&lt;=-Guide!$C$24,"▼ Bat Speed  ",IF(N(AD1800)&gt;=Guide!$C$24,"▲ Bat Speed  ","")),"")&amp;IF(N(Z1800)&gt;=Guide!$C$22,"▲ Contact  ","")&amp;IF(N(Z1800)&lt;=-Guide!$C$22,"▼ Contact  ","")&amp;IF(N(AB1800)&gt;=Guide!$C$23,"▲ Chase  ","")&amp;IF(N(AB1800)&lt;=-Guide!$C$23,"▼ Chase  ",""))))</f>
        <v>▲ Contact ▼ Chase</v>
      </c>
      <c r="AF1800" s="35" t="n">
        <f aca="false">MATCH(Counts!A1800,'Season Counts'!$A$2:$A$740,0)</f>
        <v>458</v>
      </c>
    </row>
    <row r="1801" customFormat="false" ht="15" hidden="false" customHeight="false" outlineLevel="0" collapsed="false">
      <c r="A1801" s="34" t="str">
        <f aca="false">Counts!B1801</f>
        <v>NYM</v>
      </c>
      <c r="B1801" s="5" t="str">
        <f aca="false">Counts!C1801</f>
        <v>Mark Vientos</v>
      </c>
      <c r="C1801" s="34" t="str">
        <f aca="false">Counts!F1801</f>
        <v>Mar-Apr</v>
      </c>
      <c r="D1801" s="35" t="n">
        <f aca="false">IFERROR(Counts!P1801,"")</f>
        <v>83</v>
      </c>
      <c r="E1801" s="36" t="n">
        <f aca="false">IFERROR(Counts!R1801/Counts!Q1801,"")</f>
        <v>0.236842105263158</v>
      </c>
      <c r="F1801" s="36" t="n">
        <f aca="false">IFERROR((Counts!R1801+Counts!V1801+Counts!W1801)/(Counts!Q1801+Counts!V1801+Counts!W1801+Counts!X1801),"")</f>
        <v>0.289156626506024</v>
      </c>
      <c r="G1801" s="36" t="n">
        <f aca="false">IFERROR((Counts!R1801+Counts!S1801+2*Counts!T1801+3*Counts!U1801)/Counts!Q1801,"")</f>
        <v>0.355263157894737</v>
      </c>
      <c r="H1801" s="35" t="n">
        <f aca="false">IFERROR(Counts!U1801,"")</f>
        <v>2</v>
      </c>
      <c r="I1801" s="36" t="n">
        <f aca="false">IFERROR(Counts!Z1801/Counts!AA1801,"")</f>
        <v>0.284939759036145</v>
      </c>
      <c r="J1801" s="36" t="n">
        <f aca="false">IFERROR(Counts!AB1801/Counts!AA1801,"")</f>
        <v>0.284975903614458</v>
      </c>
      <c r="K1801" s="37" t="n">
        <f aca="false">IFERROR((Counts!AB1801-Counts!Z1801)/Counts!AA1801,"")</f>
        <v>3.61445783132544E-005</v>
      </c>
      <c r="L1801" s="38" t="n">
        <f aca="false">IFERROR(Counts!Y1801/Counts!P1801,"")</f>
        <v>0.228915662650602</v>
      </c>
      <c r="M1801" s="38" t="n">
        <f aca="false">IFERROR(Counts!V1801/Counts!P1801,"")</f>
        <v>0.072289156626506</v>
      </c>
      <c r="N1801" s="38" t="n">
        <f aca="false">IFERROR(Counts!AD1801/Counts!AC1801,"")</f>
        <v>0.0344827586206897</v>
      </c>
      <c r="O1801" s="38" t="n">
        <f aca="false">IFERROR(Counts!AE1801/Counts!AC1801,"")</f>
        <v>0.396551724137931</v>
      </c>
      <c r="P1801" s="39" t="n">
        <f aca="false">IFERROR(Counts!AG1801/Counts!AF1801,"")</f>
        <v>88.3655172413793</v>
      </c>
      <c r="Q1801" s="38" t="n">
        <f aca="false">IFERROR(Counts!AH1801/Counts!AC1801,"")</f>
        <v>0.327586206896552</v>
      </c>
      <c r="R1801" s="38" t="n">
        <f aca="false">IFERROR(Counts!N1801/Counts!M1801,"")</f>
        <v>0.327586206896552</v>
      </c>
      <c r="S1801" s="38" t="n">
        <f aca="false">IFERROR(Counts!K1801/Counts!J1801,"")</f>
        <v>0.728476821192053</v>
      </c>
      <c r="T1801" s="38" t="n">
        <f aca="false">IFERROR(Counts!I1801/Counts!H1801,"")</f>
        <v>0.305389221556886</v>
      </c>
      <c r="U1801" s="38" t="n">
        <f aca="false">IFERROR(1-Counts!L1801/Counts!K1801,"")</f>
        <v>0.790909090909091</v>
      </c>
      <c r="V1801" s="39" t="n">
        <f aca="false">IFERROR(Counts!AJ1801/Counts!AI1801,"")</f>
        <v>73.320945945946</v>
      </c>
      <c r="W1801" s="38" t="n">
        <f aca="false">IFERROR(Counts!AK1801/Counts!AI1801,"")</f>
        <v>0.27027027027027</v>
      </c>
      <c r="X1801" s="40" t="n">
        <f aca="false">IFERROR(Counts!O1801,"")</f>
        <v>-2.655</v>
      </c>
      <c r="Y1801" s="36" t="n">
        <f aca="false">IFERROR(INDEX('Season Counts'!$Y$2:$Y$740,$AF1801)/INDEX('Season Counts'!$X$2:$X$740,$AF1801),"")</f>
        <v>0.304142372881356</v>
      </c>
      <c r="Z1801" s="37" t="n">
        <f aca="false">IFERROR(J1801-Y1801,"")</f>
        <v>-0.0191664692668981</v>
      </c>
      <c r="AA1801" s="38" t="n">
        <f aca="false">IFERROR(INDEX('Season Counts'!$K$2:$K$740,$AF1801)/INDEX('Season Counts'!$J$2:$J$740,$AF1801),"")</f>
        <v>0.351885098743268</v>
      </c>
      <c r="AB1801" s="41" t="n">
        <f aca="false">IFERROR(R1801-AA1801,"")</f>
        <v>-0.0242988918467158</v>
      </c>
      <c r="AC1801" s="39" t="n">
        <f aca="false">IFERROR(INDEX('Season Counts'!$AG$2:$AG$740,$AF1801)/INDEX('Season Counts'!$AF$2:$AF$740,$AF1801),"")</f>
        <v>73.8178988326848</v>
      </c>
      <c r="AD1801" s="40" t="n">
        <f aca="false">IFERROR(V1801-AC1801,"")</f>
        <v>-0.496952886738882</v>
      </c>
      <c r="AE1801" s="4" t="str">
        <f aca="false">IF(D1801&lt;Guide!$C$21,"Low PA",IF(TRIM(IF(ISNUMBER(AD1801),IF(N(AD1801)&lt;=-Guide!$C$24,"▼ Bat Speed  ",IF(N(AD1801)&gt;=Guide!$C$24,"▲ Bat Speed  ","")),"")&amp;IF(N(Z1801)&gt;=Guide!$C$22,"▲ Contact  ","")&amp;IF(N(Z1801)&lt;=-Guide!$C$22,"▼ Contact  ","")&amp;IF(N(AB1801)&gt;=Guide!$C$23,"▲ Chase  ","")&amp;IF(N(AB1801)&lt;=-Guide!$C$23,"▼ Chase  ",""))="","Stable",TRIM(IF(ISNUMBER(AD1801),IF(N(AD1801)&lt;=-Guide!$C$24,"▼ Bat Speed  ",IF(N(AD1801)&gt;=Guide!$C$24,"▲ Bat Speed  ","")),"")&amp;IF(N(Z1801)&gt;=Guide!$C$22,"▲ Contact  ","")&amp;IF(N(Z1801)&lt;=-Guide!$C$22,"▼ Contact  ","")&amp;IF(N(AB1801)&gt;=Guide!$C$23,"▲ Chase  ","")&amp;IF(N(AB1801)&lt;=-Guide!$C$23,"▼ Chase  ",""))))</f>
        <v>Stable</v>
      </c>
      <c r="AF1801" s="35" t="n">
        <f aca="false">MATCH(Counts!A1801,'Season Counts'!$A$2:$A$740,0)</f>
        <v>459</v>
      </c>
    </row>
    <row r="1802" customFormat="false" ht="15" hidden="false" customHeight="false" outlineLevel="0" collapsed="false">
      <c r="A1802" s="34" t="str">
        <f aca="false">Counts!B1802</f>
        <v>NYM</v>
      </c>
      <c r="B1802" s="5" t="str">
        <f aca="false">Counts!C1802</f>
        <v>Mark Vientos</v>
      </c>
      <c r="C1802" s="34" t="str">
        <f aca="false">Counts!F1802</f>
        <v>May</v>
      </c>
      <c r="D1802" s="35" t="n">
        <f aca="false">IFERROR(Counts!P1802,"")</f>
        <v>109</v>
      </c>
      <c r="E1802" s="36" t="n">
        <f aca="false">IFERROR(Counts!R1802/Counts!Q1802,"")</f>
        <v>0.216981132075472</v>
      </c>
      <c r="F1802" s="36" t="n">
        <f aca="false">IFERROR((Counts!R1802+Counts!V1802+Counts!W1802)/(Counts!Q1802+Counts!V1802+Counts!W1802+Counts!X1802),"")</f>
        <v>0.238532110091743</v>
      </c>
      <c r="G1802" s="36" t="n">
        <f aca="false">IFERROR((Counts!R1802+Counts!S1802+2*Counts!T1802+3*Counts!U1802)/Counts!Q1802,"")</f>
        <v>0.415094339622642</v>
      </c>
      <c r="H1802" s="35" t="n">
        <f aca="false">IFERROR(Counts!U1802,"")</f>
        <v>5</v>
      </c>
      <c r="I1802" s="36" t="n">
        <f aca="false">IFERROR(Counts!Z1802/Counts!AA1802,"")</f>
        <v>0.278899082568807</v>
      </c>
      <c r="J1802" s="36" t="n">
        <f aca="false">IFERROR(Counts!AB1802/Counts!AA1802,"")</f>
        <v>0.357348623853211</v>
      </c>
      <c r="K1802" s="37" t="n">
        <f aca="false">IFERROR((Counts!AB1802-Counts!Z1802)/Counts!AA1802,"")</f>
        <v>0.0784495412844037</v>
      </c>
      <c r="L1802" s="38" t="n">
        <f aca="false">IFERROR(Counts!Y1802/Counts!P1802,"")</f>
        <v>0.192660550458716</v>
      </c>
      <c r="M1802" s="38" t="n">
        <f aca="false">IFERROR(Counts!V1802/Counts!P1802,"")</f>
        <v>0.00917431192660551</v>
      </c>
      <c r="N1802" s="38" t="n">
        <f aca="false">IFERROR(Counts!AD1802/Counts!AC1802,"")</f>
        <v>0.152941176470588</v>
      </c>
      <c r="O1802" s="38" t="n">
        <f aca="false">IFERROR(Counts!AE1802/Counts!AC1802,"")</f>
        <v>0.505882352941176</v>
      </c>
      <c r="P1802" s="39" t="n">
        <f aca="false">IFERROR(Counts!AG1802/Counts!AF1802,"")</f>
        <v>91.9211764705882</v>
      </c>
      <c r="Q1802" s="38" t="n">
        <f aca="false">IFERROR(Counts!AH1802/Counts!AC1802,"")</f>
        <v>0.341176470588235</v>
      </c>
      <c r="R1802" s="38" t="n">
        <f aca="false">IFERROR(Counts!N1802/Counts!M1802,"")</f>
        <v>0.402298850574713</v>
      </c>
      <c r="S1802" s="38" t="n">
        <f aca="false">IFERROR(Counts!K1802/Counts!J1802,"")</f>
        <v>0.78735632183908</v>
      </c>
      <c r="T1802" s="38" t="n">
        <f aca="false">IFERROR(Counts!I1802/Counts!H1802,"")</f>
        <v>0.285024154589372</v>
      </c>
      <c r="U1802" s="38" t="n">
        <f aca="false">IFERROR(1-Counts!L1802/Counts!K1802,"")</f>
        <v>0.839416058394161</v>
      </c>
      <c r="V1802" s="39" t="n">
        <f aca="false">IFERROR(Counts!AJ1802/Counts!AI1802,"")</f>
        <v>73.5415300546448</v>
      </c>
      <c r="W1802" s="38" t="n">
        <f aca="false">IFERROR(Counts!AK1802/Counts!AI1802,"")</f>
        <v>0.284153005464481</v>
      </c>
      <c r="X1802" s="40" t="n">
        <f aca="false">IFERROR(Counts!O1802,"")</f>
        <v>-2.254</v>
      </c>
      <c r="Y1802" s="36" t="n">
        <f aca="false">IFERROR(INDEX('Season Counts'!$Y$2:$Y$740,$AF1802)/INDEX('Season Counts'!$X$2:$X$740,$AF1802),"")</f>
        <v>0.304142372881356</v>
      </c>
      <c r="Z1802" s="37" t="n">
        <f aca="false">IFERROR(J1802-Y1802,"")</f>
        <v>0.0532062509718551</v>
      </c>
      <c r="AA1802" s="38" t="n">
        <f aca="false">IFERROR(INDEX('Season Counts'!$K$2:$K$740,$AF1802)/INDEX('Season Counts'!$J$2:$J$740,$AF1802),"")</f>
        <v>0.351885098743268</v>
      </c>
      <c r="AB1802" s="41" t="n">
        <f aca="false">IFERROR(R1802-AA1802,"")</f>
        <v>0.0504137518314451</v>
      </c>
      <c r="AC1802" s="39" t="n">
        <f aca="false">IFERROR(INDEX('Season Counts'!$AG$2:$AG$740,$AF1802)/INDEX('Season Counts'!$AF$2:$AF$740,$AF1802),"")</f>
        <v>73.8178988326848</v>
      </c>
      <c r="AD1802" s="40" t="n">
        <f aca="false">IFERROR(V1802-AC1802,"")</f>
        <v>-0.276368778040023</v>
      </c>
      <c r="AE1802" s="4" t="str">
        <f aca="false">IF(D1802&lt;Guide!$C$21,"Low PA",IF(TRIM(IF(ISNUMBER(AD1802),IF(N(AD1802)&lt;=-Guide!$C$24,"▼ Bat Speed  ",IF(N(AD1802)&gt;=Guide!$C$24,"▲ Bat Speed  ","")),"")&amp;IF(N(Z1802)&gt;=Guide!$C$22,"▲ Contact  ","")&amp;IF(N(Z1802)&lt;=-Guide!$C$22,"▼ Contact  ","")&amp;IF(N(AB1802)&gt;=Guide!$C$23,"▲ Chase  ","")&amp;IF(N(AB1802)&lt;=-Guide!$C$23,"▼ Chase  ",""))="","Stable",TRIM(IF(ISNUMBER(AD1802),IF(N(AD1802)&lt;=-Guide!$C$24,"▼ Bat Speed  ",IF(N(AD1802)&gt;=Guide!$C$24,"▲ Bat Speed  ","")),"")&amp;IF(N(Z1802)&gt;=Guide!$C$22,"▲ Contact  ","")&amp;IF(N(Z1802)&lt;=-Guide!$C$22,"▼ Contact  ","")&amp;IF(N(AB1802)&gt;=Guide!$C$23,"▲ Chase  ","")&amp;IF(N(AB1802)&lt;=-Guide!$C$23,"▼ Chase  ",""))))</f>
        <v>▲ Contact ▲ Chase</v>
      </c>
      <c r="AF1802" s="35" t="n">
        <f aca="false">MATCH(Counts!A1802,'Season Counts'!$A$2:$A$740,0)</f>
        <v>459</v>
      </c>
    </row>
    <row r="1803" customFormat="false" ht="15" hidden="false" customHeight="false" outlineLevel="0" collapsed="false">
      <c r="A1803" s="34" t="str">
        <f aca="false">Counts!B1803</f>
        <v>NYM</v>
      </c>
      <c r="B1803" s="5" t="str">
        <f aca="false">Counts!C1803</f>
        <v>Mark Vientos</v>
      </c>
      <c r="C1803" s="34" t="str">
        <f aca="false">Counts!F1803</f>
        <v>Jun</v>
      </c>
      <c r="D1803" s="35" t="n">
        <f aca="false">IFERROR(Counts!P1803,"")</f>
        <v>53</v>
      </c>
      <c r="E1803" s="36" t="n">
        <f aca="false">IFERROR(Counts!R1803/Counts!Q1803,"")</f>
        <v>0.145833333333333</v>
      </c>
      <c r="F1803" s="36" t="n">
        <f aca="false">IFERROR((Counts!R1803+Counts!V1803+Counts!W1803)/(Counts!Q1803+Counts!V1803+Counts!W1803+Counts!X1803),"")</f>
        <v>0.207547169811321</v>
      </c>
      <c r="G1803" s="36" t="n">
        <f aca="false">IFERROR((Counts!R1803+Counts!S1803+2*Counts!T1803+3*Counts!U1803)/Counts!Q1803,"")</f>
        <v>0.333333333333333</v>
      </c>
      <c r="H1803" s="35" t="n">
        <f aca="false">IFERROR(Counts!U1803,"")</f>
        <v>3</v>
      </c>
      <c r="I1803" s="36" t="n">
        <f aca="false">IFERROR(Counts!Z1803/Counts!AA1803,"")</f>
        <v>0.233962264150943</v>
      </c>
      <c r="J1803" s="36" t="n">
        <f aca="false">IFERROR(Counts!AB1803/Counts!AA1803,"")</f>
        <v>0.231981132075472</v>
      </c>
      <c r="K1803" s="37" t="n">
        <f aca="false">IFERROR((Counts!AB1803-Counts!Z1803)/Counts!AA1803,"")</f>
        <v>-0.00198113207547171</v>
      </c>
      <c r="L1803" s="38" t="n">
        <f aca="false">IFERROR(Counts!Y1803/Counts!P1803,"")</f>
        <v>0.358490566037736</v>
      </c>
      <c r="M1803" s="38" t="n">
        <f aca="false">IFERROR(Counts!V1803/Counts!P1803,"")</f>
        <v>0.0754716981132075</v>
      </c>
      <c r="N1803" s="38" t="n">
        <f aca="false">IFERROR(Counts!AD1803/Counts!AC1803,"")</f>
        <v>0.0666666666666667</v>
      </c>
      <c r="O1803" s="38" t="n">
        <f aca="false">IFERROR(Counts!AE1803/Counts!AC1803,"")</f>
        <v>0.333333333333333</v>
      </c>
      <c r="P1803" s="39" t="n">
        <f aca="false">IFERROR(Counts!AG1803/Counts!AF1803,"")</f>
        <v>84.11</v>
      </c>
      <c r="Q1803" s="38" t="n">
        <f aca="false">IFERROR(Counts!AH1803/Counts!AC1803,"")</f>
        <v>0.266666666666667</v>
      </c>
      <c r="R1803" s="38" t="n">
        <f aca="false">IFERROR(Counts!N1803/Counts!M1803,"")</f>
        <v>0.398305084745763</v>
      </c>
      <c r="S1803" s="38" t="n">
        <f aca="false">IFERROR(Counts!K1803/Counts!J1803,"")</f>
        <v>0.709677419354839</v>
      </c>
      <c r="T1803" s="38" t="n">
        <f aca="false">IFERROR(Counts!I1803/Counts!H1803,"")</f>
        <v>0.345132743362832</v>
      </c>
      <c r="U1803" s="38" t="n">
        <f aca="false">IFERROR(1-Counts!L1803/Counts!K1803,"")</f>
        <v>0.742424242424242</v>
      </c>
      <c r="V1803" s="39" t="n">
        <f aca="false">IFERROR(Counts!AJ1803/Counts!AI1803,"")</f>
        <v>73.6234693877551</v>
      </c>
      <c r="W1803" s="38" t="n">
        <f aca="false">IFERROR(Counts!AK1803/Counts!AI1803,"")</f>
        <v>0.36734693877551</v>
      </c>
      <c r="X1803" s="40" t="n">
        <f aca="false">IFERROR(Counts!O1803,"")</f>
        <v>-2.756</v>
      </c>
      <c r="Y1803" s="36" t="n">
        <f aca="false">IFERROR(INDEX('Season Counts'!$Y$2:$Y$740,$AF1803)/INDEX('Season Counts'!$X$2:$X$740,$AF1803),"")</f>
        <v>0.304142372881356</v>
      </c>
      <c r="Z1803" s="37" t="n">
        <f aca="false">IFERROR(J1803-Y1803,"")</f>
        <v>-0.0721612408058842</v>
      </c>
      <c r="AA1803" s="38" t="n">
        <f aca="false">IFERROR(INDEX('Season Counts'!$K$2:$K$740,$AF1803)/INDEX('Season Counts'!$J$2:$J$740,$AF1803),"")</f>
        <v>0.351885098743268</v>
      </c>
      <c r="AB1803" s="41" t="n">
        <f aca="false">IFERROR(R1803-AA1803,"")</f>
        <v>0.0464199860024952</v>
      </c>
      <c r="AC1803" s="39" t="n">
        <f aca="false">IFERROR(INDEX('Season Counts'!$AG$2:$AG$740,$AF1803)/INDEX('Season Counts'!$AF$2:$AF$740,$AF1803),"")</f>
        <v>73.8178988326848</v>
      </c>
      <c r="AD1803" s="40" t="n">
        <f aca="false">IFERROR(V1803-AC1803,"")</f>
        <v>-0.194429444929725</v>
      </c>
      <c r="AE1803" s="4" t="str">
        <f aca="false">IF(D1803&lt;Guide!$C$21,"Low PA",IF(TRIM(IF(ISNUMBER(AD1803),IF(N(AD1803)&lt;=-Guide!$C$24,"▼ Bat Speed  ",IF(N(AD1803)&gt;=Guide!$C$24,"▲ Bat Speed  ","")),"")&amp;IF(N(Z1803)&gt;=Guide!$C$22,"▲ Contact  ","")&amp;IF(N(Z1803)&lt;=-Guide!$C$22,"▼ Contact  ","")&amp;IF(N(AB1803)&gt;=Guide!$C$23,"▲ Chase  ","")&amp;IF(N(AB1803)&lt;=-Guide!$C$23,"▼ Chase  ",""))="","Stable",TRIM(IF(ISNUMBER(AD1803),IF(N(AD1803)&lt;=-Guide!$C$24,"▼ Bat Speed  ",IF(N(AD1803)&gt;=Guide!$C$24,"▲ Bat Speed  ","")),"")&amp;IF(N(Z1803)&gt;=Guide!$C$22,"▲ Contact  ","")&amp;IF(N(Z1803)&lt;=-Guide!$C$22,"▼ Contact  ","")&amp;IF(N(AB1803)&gt;=Guide!$C$23,"▲ Chase  ","")&amp;IF(N(AB1803)&lt;=-Guide!$C$23,"▼ Chase  ",""))))</f>
        <v>▼ Contact ▲ Chase</v>
      </c>
      <c r="AF1803" s="35" t="n">
        <f aca="false">MATCH(Counts!A1803,'Season Counts'!$A$2:$A$740,0)</f>
        <v>459</v>
      </c>
    </row>
    <row r="1804" customFormat="false" ht="15" hidden="false" customHeight="false" outlineLevel="0" collapsed="false">
      <c r="A1804" s="34" t="str">
        <f aca="false">Counts!B1804</f>
        <v>NYM</v>
      </c>
      <c r="B1804" s="5" t="str">
        <f aca="false">Counts!C1804</f>
        <v>Mark Vientos</v>
      </c>
      <c r="C1804" s="34" t="str">
        <f aca="false">Counts!F1804</f>
        <v>Jul</v>
      </c>
      <c r="D1804" s="35" t="n">
        <f aca="false">IFERROR(Counts!P1804,"")</f>
        <v>9</v>
      </c>
      <c r="E1804" s="36" t="n">
        <f aca="false">IFERROR(Counts!R1804/Counts!Q1804,"")</f>
        <v>0.285714285714286</v>
      </c>
      <c r="F1804" s="36" t="n">
        <f aca="false">IFERROR((Counts!R1804+Counts!V1804+Counts!W1804)/(Counts!Q1804+Counts!V1804+Counts!W1804+Counts!X1804),"")</f>
        <v>0.444444444444444</v>
      </c>
      <c r="G1804" s="36" t="n">
        <f aca="false">IFERROR((Counts!R1804+Counts!S1804+2*Counts!T1804+3*Counts!U1804)/Counts!Q1804,"")</f>
        <v>0.714285714285714</v>
      </c>
      <c r="H1804" s="35" t="n">
        <f aca="false">IFERROR(Counts!U1804,"")</f>
        <v>1</v>
      </c>
      <c r="I1804" s="36" t="n">
        <f aca="false">IFERROR(Counts!Z1804/Counts!AA1804,"")</f>
        <v>0.477777777777778</v>
      </c>
      <c r="J1804" s="36" t="n">
        <f aca="false">IFERROR(Counts!AB1804/Counts!AA1804,"")</f>
        <v>0.421777777777778</v>
      </c>
      <c r="K1804" s="37" t="n">
        <f aca="false">IFERROR((Counts!AB1804-Counts!Z1804)/Counts!AA1804,"")</f>
        <v>-0.056</v>
      </c>
      <c r="L1804" s="38" t="n">
        <f aca="false">IFERROR(Counts!Y1804/Counts!P1804,"")</f>
        <v>0.222222222222222</v>
      </c>
      <c r="M1804" s="38" t="n">
        <f aca="false">IFERROR(Counts!V1804/Counts!P1804,"")</f>
        <v>0.111111111111111</v>
      </c>
      <c r="N1804" s="38" t="n">
        <f aca="false">IFERROR(Counts!AD1804/Counts!AC1804,"")</f>
        <v>0.2</v>
      </c>
      <c r="O1804" s="38" t="n">
        <f aca="false">IFERROR(Counts!AE1804/Counts!AC1804,"")</f>
        <v>0.4</v>
      </c>
      <c r="P1804" s="39" t="n">
        <f aca="false">IFERROR(Counts!AG1804/Counts!AF1804,"")</f>
        <v>95.28</v>
      </c>
      <c r="Q1804" s="38" t="n">
        <f aca="false">IFERROR(Counts!AH1804/Counts!AC1804,"")</f>
        <v>0.4</v>
      </c>
      <c r="R1804" s="38" t="n">
        <f aca="false">IFERROR(Counts!N1804/Counts!M1804,"")</f>
        <v>0.133333333333333</v>
      </c>
      <c r="S1804" s="38" t="n">
        <f aca="false">IFERROR(Counts!K1804/Counts!J1804,"")</f>
        <v>0.642857142857143</v>
      </c>
      <c r="T1804" s="38" t="n">
        <f aca="false">IFERROR(Counts!I1804/Counts!H1804,"")</f>
        <v>0.272727272727273</v>
      </c>
      <c r="U1804" s="38" t="n">
        <f aca="false">IFERROR(1-Counts!L1804/Counts!K1804,"")</f>
        <v>0.888888888888889</v>
      </c>
      <c r="V1804" s="39" t="n">
        <f aca="false">IFERROR(Counts!AJ1804/Counts!AI1804,"")</f>
        <v>75.3090909090909</v>
      </c>
      <c r="W1804" s="38" t="n">
        <f aca="false">IFERROR(Counts!AK1804/Counts!AI1804,"")</f>
        <v>0.545454545454545</v>
      </c>
      <c r="X1804" s="40" t="n">
        <f aca="false">IFERROR(Counts!O1804,"")</f>
        <v>0.561</v>
      </c>
      <c r="Y1804" s="36" t="n">
        <f aca="false">IFERROR(INDEX('Season Counts'!$Y$2:$Y$740,$AF1804)/INDEX('Season Counts'!$X$2:$X$740,$AF1804),"")</f>
        <v>0.304142372881356</v>
      </c>
      <c r="Z1804" s="37" t="n">
        <f aca="false">IFERROR(J1804-Y1804,"")</f>
        <v>0.117635404896422</v>
      </c>
      <c r="AA1804" s="38" t="n">
        <f aca="false">IFERROR(INDEX('Season Counts'!$K$2:$K$740,$AF1804)/INDEX('Season Counts'!$J$2:$J$740,$AF1804),"")</f>
        <v>0.351885098743268</v>
      </c>
      <c r="AB1804" s="41" t="n">
        <f aca="false">IFERROR(R1804-AA1804,"")</f>
        <v>-0.218551765409934</v>
      </c>
      <c r="AC1804" s="39" t="n">
        <f aca="false">IFERROR(INDEX('Season Counts'!$AG$2:$AG$740,$AF1804)/INDEX('Season Counts'!$AF$2:$AF$740,$AF1804),"")</f>
        <v>73.8178988326848</v>
      </c>
      <c r="AD1804" s="40" t="n">
        <f aca="false">IFERROR(V1804-AC1804,"")</f>
        <v>1.49119207640608</v>
      </c>
      <c r="AE1804" s="4" t="str">
        <f aca="false">IF(D1804&lt;Guide!$C$21,"Low PA",IF(TRIM(IF(ISNUMBER(AD1804),IF(N(AD1804)&lt;=-Guide!$C$24,"▼ Bat Speed  ",IF(N(AD1804)&gt;=Guide!$C$24,"▲ Bat Speed  ","")),"")&amp;IF(N(Z1804)&gt;=Guide!$C$22,"▲ Contact  ","")&amp;IF(N(Z1804)&lt;=-Guide!$C$22,"▼ Contact  ","")&amp;IF(N(AB1804)&gt;=Guide!$C$23,"▲ Chase  ","")&amp;IF(N(AB1804)&lt;=-Guide!$C$23,"▼ Chase  ",""))="","Stable",TRIM(IF(ISNUMBER(AD1804),IF(N(AD1804)&lt;=-Guide!$C$24,"▼ Bat Speed  ",IF(N(AD1804)&gt;=Guide!$C$24,"▲ Bat Speed  ","")),"")&amp;IF(N(Z1804)&gt;=Guide!$C$22,"▲ Contact  ","")&amp;IF(N(Z1804)&lt;=-Guide!$C$22,"▼ Contact  ","")&amp;IF(N(AB1804)&gt;=Guide!$C$23,"▲ Chase  ","")&amp;IF(N(AB1804)&lt;=-Guide!$C$23,"▼ Chase  ",""))))</f>
        <v>Low PA</v>
      </c>
      <c r="AF1804" s="35" t="n">
        <f aca="false">MATCH(Counts!A1804,'Season Counts'!$A$2:$A$740,0)</f>
        <v>459</v>
      </c>
    </row>
    <row r="1805" customFormat="false" ht="15" hidden="false" customHeight="false" outlineLevel="0" collapsed="false">
      <c r="A1805" s="34" t="str">
        <f aca="false">Counts!B1805</f>
        <v>NYM</v>
      </c>
      <c r="B1805" s="5" t="str">
        <f aca="false">Counts!C1805</f>
        <v>Mark Vientos</v>
      </c>
      <c r="C1805" s="34" t="str">
        <f aca="false">Counts!F1805</f>
        <v>Aug</v>
      </c>
      <c r="D1805" s="35" t="n">
        <f aca="false">IFERROR(Counts!P1805,"")</f>
        <v>4</v>
      </c>
      <c r="E1805" s="36" t="n">
        <f aca="false">IFERROR(Counts!R1805/Counts!Q1805,"")</f>
        <v>0.25</v>
      </c>
      <c r="F1805" s="36" t="n">
        <f aca="false">IFERROR((Counts!R1805+Counts!V1805+Counts!W1805)/(Counts!Q1805+Counts!V1805+Counts!W1805+Counts!X1805),"")</f>
        <v>0.25</v>
      </c>
      <c r="G1805" s="36" t="n">
        <f aca="false">IFERROR((Counts!R1805+Counts!S1805+2*Counts!T1805+3*Counts!U1805)/Counts!Q1805,"")</f>
        <v>1</v>
      </c>
      <c r="H1805" s="35" t="n">
        <f aca="false">IFERROR(Counts!U1805,"")</f>
        <v>1</v>
      </c>
      <c r="I1805" s="36" t="n">
        <f aca="false">IFERROR(Counts!Z1805/Counts!AA1805,"")</f>
        <v>0.5</v>
      </c>
      <c r="J1805" s="36" t="n">
        <f aca="false">IFERROR(Counts!AB1805/Counts!AA1805,"")</f>
        <v>0.41775</v>
      </c>
      <c r="K1805" s="37" t="n">
        <f aca="false">IFERROR((Counts!AB1805-Counts!Z1805)/Counts!AA1805,"")</f>
        <v>-0.08225</v>
      </c>
      <c r="L1805" s="38" t="n">
        <f aca="false">IFERROR(Counts!Y1805/Counts!P1805,"")</f>
        <v>0.25</v>
      </c>
      <c r="M1805" s="38" t="n">
        <f aca="false">IFERROR(Counts!V1805/Counts!P1805,"")</f>
        <v>0</v>
      </c>
      <c r="N1805" s="38" t="n">
        <f aca="false">IFERROR(Counts!AD1805/Counts!AC1805,"")</f>
        <v>0.333333333333333</v>
      </c>
      <c r="O1805" s="38" t="n">
        <f aca="false">IFERROR(Counts!AE1805/Counts!AC1805,"")</f>
        <v>0.666666666666667</v>
      </c>
      <c r="P1805" s="39" t="n">
        <f aca="false">IFERROR(Counts!AG1805/Counts!AF1805,"")</f>
        <v>95.9</v>
      </c>
      <c r="Q1805" s="38" t="n">
        <f aca="false">IFERROR(Counts!AH1805/Counts!AC1805,"")</f>
        <v>0.333333333333333</v>
      </c>
      <c r="R1805" s="38" t="n">
        <f aca="false">IFERROR(Counts!N1805/Counts!M1805,"")</f>
        <v>0</v>
      </c>
      <c r="S1805" s="38" t="n">
        <f aca="false">IFERROR(Counts!K1805/Counts!J1805,"")</f>
        <v>0.714285714285714</v>
      </c>
      <c r="T1805" s="38" t="n">
        <f aca="false">IFERROR(Counts!I1805/Counts!H1805,"")</f>
        <v>0</v>
      </c>
      <c r="U1805" s="38" t="n">
        <f aca="false">IFERROR(1-Counts!L1805/Counts!K1805,"")</f>
        <v>1</v>
      </c>
      <c r="V1805" s="39" t="n">
        <f aca="false">IFERROR(Counts!AJ1805/Counts!AI1805,"")</f>
        <v>75.24</v>
      </c>
      <c r="W1805" s="38" t="n">
        <f aca="false">IFERROR(Counts!AK1805/Counts!AI1805,"")</f>
        <v>0.6</v>
      </c>
      <c r="X1805" s="40" t="n">
        <f aca="false">IFERROR(Counts!O1805,"")</f>
        <v>0.318</v>
      </c>
      <c r="Y1805" s="36" t="n">
        <f aca="false">IFERROR(INDEX('Season Counts'!$Y$2:$Y$740,$AF1805)/INDEX('Season Counts'!$X$2:$X$740,$AF1805),"")</f>
        <v>0.304142372881356</v>
      </c>
      <c r="Z1805" s="37" t="n">
        <f aca="false">IFERROR(J1805-Y1805,"")</f>
        <v>0.113607627118644</v>
      </c>
      <c r="AA1805" s="38" t="n">
        <f aca="false">IFERROR(INDEX('Season Counts'!$K$2:$K$740,$AF1805)/INDEX('Season Counts'!$J$2:$J$740,$AF1805),"")</f>
        <v>0.351885098743268</v>
      </c>
      <c r="AB1805" s="41" t="n">
        <f aca="false">IFERROR(R1805-AA1805,"")</f>
        <v>-0.351885098743268</v>
      </c>
      <c r="AC1805" s="39" t="n">
        <f aca="false">IFERROR(INDEX('Season Counts'!$AG$2:$AG$740,$AF1805)/INDEX('Season Counts'!$AF$2:$AF$740,$AF1805),"")</f>
        <v>73.8178988326848</v>
      </c>
      <c r="AD1805" s="40" t="n">
        <f aca="false">IFERROR(V1805-AC1805,"")</f>
        <v>1.42210116731516</v>
      </c>
      <c r="AE1805" s="4" t="str">
        <f aca="false">IF(D1805&lt;Guide!$C$21,"Low PA",IF(TRIM(IF(ISNUMBER(AD1805),IF(N(AD1805)&lt;=-Guide!$C$24,"▼ Bat Speed  ",IF(N(AD1805)&gt;=Guide!$C$24,"▲ Bat Speed  ","")),"")&amp;IF(N(Z1805)&gt;=Guide!$C$22,"▲ Contact  ","")&amp;IF(N(Z1805)&lt;=-Guide!$C$22,"▼ Contact  ","")&amp;IF(N(AB1805)&gt;=Guide!$C$23,"▲ Chase  ","")&amp;IF(N(AB1805)&lt;=-Guide!$C$23,"▼ Chase  ",""))="","Stable",TRIM(IF(ISNUMBER(AD1805),IF(N(AD1805)&lt;=-Guide!$C$24,"▼ Bat Speed  ",IF(N(AD1805)&gt;=Guide!$C$24,"▲ Bat Speed  ","")),"")&amp;IF(N(Z1805)&gt;=Guide!$C$22,"▲ Contact  ","")&amp;IF(N(Z1805)&lt;=-Guide!$C$22,"▼ Contact  ","")&amp;IF(N(AB1805)&gt;=Guide!$C$23,"▲ Chase  ","")&amp;IF(N(AB1805)&lt;=-Guide!$C$23,"▼ Chase  ",""))))</f>
        <v>Low PA</v>
      </c>
      <c r="AF1805" s="35" t="n">
        <f aca="false">MATCH(Counts!A1805,'Season Counts'!$A$2:$A$740,0)</f>
        <v>459</v>
      </c>
    </row>
    <row r="1806" customFormat="false" ht="15" hidden="false" customHeight="false" outlineLevel="0" collapsed="false">
      <c r="A1806" s="34" t="str">
        <f aca="false">Counts!B1806</f>
        <v>NYM</v>
      </c>
      <c r="B1806" s="5" t="str">
        <f aca="false">Counts!C1806</f>
        <v>Mark Vientos</v>
      </c>
      <c r="C1806" s="34" t="str">
        <f aca="false">Counts!F1806</f>
        <v>Sep</v>
      </c>
      <c r="D1806" s="35" t="n">
        <f aca="false">IFERROR(Counts!P1806,"")</f>
        <v>37</v>
      </c>
      <c r="E1806" s="36" t="n">
        <f aca="false">IFERROR(Counts!R1806/Counts!Q1806,"")</f>
        <v>0.212121212121212</v>
      </c>
      <c r="F1806" s="36" t="n">
        <f aca="false">IFERROR((Counts!R1806+Counts!V1806+Counts!W1806)/(Counts!Q1806+Counts!V1806+Counts!W1806+Counts!X1806),"")</f>
        <v>0.27027027027027</v>
      </c>
      <c r="G1806" s="36" t="n">
        <f aca="false">IFERROR((Counts!R1806+Counts!S1806+2*Counts!T1806+3*Counts!U1806)/Counts!Q1806,"")</f>
        <v>0.363636363636364</v>
      </c>
      <c r="H1806" s="35" t="n">
        <f aca="false">IFERROR(Counts!U1806,"")</f>
        <v>1</v>
      </c>
      <c r="I1806" s="36" t="n">
        <f aca="false">IFERROR(Counts!Z1806/Counts!AA1806,"")</f>
        <v>0.275675675675676</v>
      </c>
      <c r="J1806" s="36" t="n">
        <f aca="false">IFERROR(Counts!AB1806/Counts!AA1806,"")</f>
        <v>0.252864864864865</v>
      </c>
      <c r="K1806" s="37" t="n">
        <f aca="false">IFERROR((Counts!AB1806-Counts!Z1806)/Counts!AA1806,"")</f>
        <v>-0.0228108108108108</v>
      </c>
      <c r="L1806" s="38" t="n">
        <f aca="false">IFERROR(Counts!Y1806/Counts!P1806,"")</f>
        <v>0.243243243243243</v>
      </c>
      <c r="M1806" s="38" t="n">
        <f aca="false">IFERROR(Counts!V1806/Counts!P1806,"")</f>
        <v>0.0810810810810811</v>
      </c>
      <c r="N1806" s="38" t="n">
        <f aca="false">IFERROR(Counts!AD1806/Counts!AC1806,"")</f>
        <v>0.04</v>
      </c>
      <c r="O1806" s="38" t="n">
        <f aca="false">IFERROR(Counts!AE1806/Counts!AC1806,"")</f>
        <v>0.4</v>
      </c>
      <c r="P1806" s="39" t="n">
        <f aca="false">IFERROR(Counts!AG1806/Counts!AF1806,"")</f>
        <v>90.636</v>
      </c>
      <c r="Q1806" s="38" t="n">
        <f aca="false">IFERROR(Counts!AH1806/Counts!AC1806,"")</f>
        <v>0.24</v>
      </c>
      <c r="R1806" s="38" t="n">
        <f aca="false">IFERROR(Counts!N1806/Counts!M1806,"")</f>
        <v>0.28169014084507</v>
      </c>
      <c r="S1806" s="38" t="n">
        <f aca="false">IFERROR(Counts!K1806/Counts!J1806,"")</f>
        <v>0.736111111111111</v>
      </c>
      <c r="T1806" s="38" t="n">
        <f aca="false">IFERROR(Counts!I1806/Counts!H1806,"")</f>
        <v>0.273972602739726</v>
      </c>
      <c r="U1806" s="38" t="n">
        <f aca="false">IFERROR(1-Counts!L1806/Counts!K1806,"")</f>
        <v>0.830188679245283</v>
      </c>
      <c r="V1806" s="39" t="n">
        <f aca="false">IFERROR(Counts!AJ1806/Counts!AI1806,"")</f>
        <v>75.5521739130435</v>
      </c>
      <c r="W1806" s="38" t="n">
        <f aca="false">IFERROR(Counts!AK1806/Counts!AI1806,"")</f>
        <v>0.695652173913044</v>
      </c>
      <c r="X1806" s="40" t="n">
        <f aca="false">IFERROR(Counts!O1806,"")</f>
        <v>-1.769</v>
      </c>
      <c r="Y1806" s="36" t="n">
        <f aca="false">IFERROR(INDEX('Season Counts'!$Y$2:$Y$740,$AF1806)/INDEX('Season Counts'!$X$2:$X$740,$AF1806),"")</f>
        <v>0.304142372881356</v>
      </c>
      <c r="Z1806" s="37" t="n">
        <f aca="false">IFERROR(J1806-Y1806,"")</f>
        <v>-0.0512775080164911</v>
      </c>
      <c r="AA1806" s="38" t="n">
        <f aca="false">IFERROR(INDEX('Season Counts'!$K$2:$K$740,$AF1806)/INDEX('Season Counts'!$J$2:$J$740,$AF1806),"")</f>
        <v>0.351885098743268</v>
      </c>
      <c r="AB1806" s="41" t="n">
        <f aca="false">IFERROR(R1806-AA1806,"")</f>
        <v>-0.0701949578981971</v>
      </c>
      <c r="AC1806" s="39" t="n">
        <f aca="false">IFERROR(INDEX('Season Counts'!$AG$2:$AG$740,$AF1806)/INDEX('Season Counts'!$AF$2:$AF$740,$AF1806),"")</f>
        <v>73.8178988326848</v>
      </c>
      <c r="AD1806" s="40" t="n">
        <f aca="false">IFERROR(V1806-AC1806,"")</f>
        <v>1.73427508035866</v>
      </c>
      <c r="AE1806" s="4" t="str">
        <f aca="false">IF(D1806&lt;Guide!$C$21,"Low PA",IF(TRIM(IF(ISNUMBER(AD1806),IF(N(AD1806)&lt;=-Guide!$C$24,"▼ Bat Speed  ",IF(N(AD1806)&gt;=Guide!$C$24,"▲ Bat Speed  ","")),"")&amp;IF(N(Z1806)&gt;=Guide!$C$22,"▲ Contact  ","")&amp;IF(N(Z1806)&lt;=-Guide!$C$22,"▼ Contact  ","")&amp;IF(N(AB1806)&gt;=Guide!$C$23,"▲ Chase  ","")&amp;IF(N(AB1806)&lt;=-Guide!$C$23,"▼ Chase  ",""))="","Stable",TRIM(IF(ISNUMBER(AD1806),IF(N(AD1806)&lt;=-Guide!$C$24,"▼ Bat Speed  ",IF(N(AD1806)&gt;=Guide!$C$24,"▲ Bat Speed  ","")),"")&amp;IF(N(Z1806)&gt;=Guide!$C$22,"▲ Contact  ","")&amp;IF(N(Z1806)&lt;=-Guide!$C$22,"▼ Contact  ","")&amp;IF(N(AB1806)&gt;=Guide!$C$23,"▲ Chase  ","")&amp;IF(N(AB1806)&lt;=-Guide!$C$23,"▼ Chase  ",""))))</f>
        <v>Low PA</v>
      </c>
      <c r="AF1806" s="35" t="n">
        <f aca="false">MATCH(Counts!A1806,'Season Counts'!$A$2:$A$740,0)</f>
        <v>459</v>
      </c>
    </row>
    <row r="1807" customFormat="false" ht="15" hidden="false" customHeight="false" outlineLevel="0" collapsed="false">
      <c r="A1807" s="34" t="str">
        <f aca="false">Counts!B1807</f>
        <v>NYM</v>
      </c>
      <c r="B1807" s="5" t="str">
        <f aca="false">Counts!C1807</f>
        <v>Luis Torrens</v>
      </c>
      <c r="C1807" s="34" t="str">
        <f aca="false">Counts!F1807</f>
        <v>Mar-Apr</v>
      </c>
      <c r="D1807" s="35" t="n">
        <f aca="false">IFERROR(Counts!P1807,"")</f>
        <v>31</v>
      </c>
      <c r="E1807" s="36" t="n">
        <f aca="false">IFERROR(Counts!R1807/Counts!Q1807,"")</f>
        <v>0.2</v>
      </c>
      <c r="F1807" s="36" t="n">
        <f aca="false">IFERROR((Counts!R1807+Counts!V1807+Counts!W1807)/(Counts!Q1807+Counts!V1807+Counts!W1807+Counts!X1807),"")</f>
        <v>0.2</v>
      </c>
      <c r="G1807" s="36" t="n">
        <f aca="false">IFERROR((Counts!R1807+Counts!S1807+2*Counts!T1807+3*Counts!U1807)/Counts!Q1807,"")</f>
        <v>0.266666666666667</v>
      </c>
      <c r="H1807" s="35" t="n">
        <f aca="false">IFERROR(Counts!U1807,"")</f>
        <v>0</v>
      </c>
      <c r="I1807" s="36" t="n">
        <f aca="false">IFERROR(Counts!Z1807/Counts!AA1807,"")</f>
        <v>0.203333333333333</v>
      </c>
      <c r="J1807" s="36" t="n">
        <f aca="false">IFERROR(Counts!AB1807/Counts!AA1807,"")</f>
        <v>0.259166666666667</v>
      </c>
      <c r="K1807" s="37" t="n">
        <f aca="false">IFERROR((Counts!AB1807-Counts!Z1807)/Counts!AA1807,"")</f>
        <v>0.0558333333333334</v>
      </c>
      <c r="L1807" s="38" t="n">
        <f aca="false">IFERROR(Counts!Y1807/Counts!P1807,"")</f>
        <v>0.193548387096774</v>
      </c>
      <c r="M1807" s="38" t="n">
        <f aca="false">IFERROR(Counts!V1807/Counts!P1807,"")</f>
        <v>0</v>
      </c>
      <c r="N1807" s="38" t="n">
        <f aca="false">IFERROR(Counts!AD1807/Counts!AC1807,"")</f>
        <v>0</v>
      </c>
      <c r="O1807" s="38" t="n">
        <f aca="false">IFERROR(Counts!AE1807/Counts!AC1807,"")</f>
        <v>0.52</v>
      </c>
      <c r="P1807" s="39" t="n">
        <f aca="false">IFERROR(Counts!AG1807/Counts!AF1807,"")</f>
        <v>86.716</v>
      </c>
      <c r="Q1807" s="38" t="n">
        <f aca="false">IFERROR(Counts!AH1807/Counts!AC1807,"")</f>
        <v>0.36</v>
      </c>
      <c r="R1807" s="38" t="n">
        <f aca="false">IFERROR(Counts!N1807/Counts!M1807,"")</f>
        <v>0.409090909090909</v>
      </c>
      <c r="S1807" s="38" t="n">
        <f aca="false">IFERROR(Counts!K1807/Counts!J1807,"")</f>
        <v>0.711538461538462</v>
      </c>
      <c r="T1807" s="38" t="n">
        <f aca="false">IFERROR(Counts!I1807/Counts!H1807,"")</f>
        <v>0.28125</v>
      </c>
      <c r="U1807" s="38" t="n">
        <f aca="false">IFERROR(1-Counts!L1807/Counts!K1807,"")</f>
        <v>0.837837837837838</v>
      </c>
      <c r="V1807" s="39" t="n">
        <f aca="false">IFERROR(Counts!AJ1807/Counts!AI1807,"")</f>
        <v>71.0423076923077</v>
      </c>
      <c r="W1807" s="38" t="n">
        <f aca="false">IFERROR(Counts!AK1807/Counts!AI1807,"")</f>
        <v>0.134615384615385</v>
      </c>
      <c r="X1807" s="40" t="n">
        <f aca="false">IFERROR(Counts!O1807,"")</f>
        <v>-3.185</v>
      </c>
      <c r="Y1807" s="36" t="n">
        <f aca="false">IFERROR(INDEX('Season Counts'!$Y$2:$Y$740,$AF1807)/INDEX('Season Counts'!$X$2:$X$740,$AF1807),"")</f>
        <v>0.288666666666667</v>
      </c>
      <c r="Z1807" s="37" t="n">
        <f aca="false">IFERROR(J1807-Y1807,"")</f>
        <v>-0.0295</v>
      </c>
      <c r="AA1807" s="38" t="n">
        <f aca="false">IFERROR(INDEX('Season Counts'!$K$2:$K$740,$AF1807)/INDEX('Season Counts'!$J$2:$J$740,$AF1807),"")</f>
        <v>0.323630136986301</v>
      </c>
      <c r="AB1807" s="41" t="n">
        <f aca="false">IFERROR(R1807-AA1807,"")</f>
        <v>0.0854607721046077</v>
      </c>
      <c r="AC1807" s="39" t="n">
        <f aca="false">IFERROR(INDEX('Season Counts'!$AG$2:$AG$740,$AF1807)/INDEX('Season Counts'!$AF$2:$AF$740,$AF1807),"")</f>
        <v>70.1957983193277</v>
      </c>
      <c r="AD1807" s="40" t="n">
        <f aca="false">IFERROR(V1807-AC1807,"")</f>
        <v>0.846509372979966</v>
      </c>
      <c r="AE1807" s="4" t="str">
        <f aca="false">IF(D1807&lt;Guide!$C$21,"Low PA",IF(TRIM(IF(ISNUMBER(AD1807),IF(N(AD1807)&lt;=-Guide!$C$24,"▼ Bat Speed  ",IF(N(AD1807)&gt;=Guide!$C$24,"▲ Bat Speed  ","")),"")&amp;IF(N(Z1807)&gt;=Guide!$C$22,"▲ Contact  ","")&amp;IF(N(Z1807)&lt;=-Guide!$C$22,"▼ Contact  ","")&amp;IF(N(AB1807)&gt;=Guide!$C$23,"▲ Chase  ","")&amp;IF(N(AB1807)&lt;=-Guide!$C$23,"▼ Chase  ",""))="","Stable",TRIM(IF(ISNUMBER(AD1807),IF(N(AD1807)&lt;=-Guide!$C$24,"▼ Bat Speed  ",IF(N(AD1807)&gt;=Guide!$C$24,"▲ Bat Speed  ","")),"")&amp;IF(N(Z1807)&gt;=Guide!$C$22,"▲ Contact  ","")&amp;IF(N(Z1807)&lt;=-Guide!$C$22,"▼ Contact  ","")&amp;IF(N(AB1807)&gt;=Guide!$C$23,"▲ Chase  ","")&amp;IF(N(AB1807)&lt;=-Guide!$C$23,"▼ Chase  ",""))))</f>
        <v>Low PA</v>
      </c>
      <c r="AF1807" s="35" t="n">
        <f aca="false">MATCH(Counts!A1807,'Season Counts'!$A$2:$A$740,0)</f>
        <v>460</v>
      </c>
    </row>
    <row r="1808" customFormat="false" ht="15" hidden="false" customHeight="false" outlineLevel="0" collapsed="false">
      <c r="A1808" s="34" t="str">
        <f aca="false">Counts!B1808</f>
        <v>NYM</v>
      </c>
      <c r="B1808" s="5" t="str">
        <f aca="false">Counts!C1808</f>
        <v>Luis Torrens</v>
      </c>
      <c r="C1808" s="34" t="str">
        <f aca="false">Counts!F1808</f>
        <v>May</v>
      </c>
      <c r="D1808" s="35" t="n">
        <f aca="false">IFERROR(Counts!P1808,"")</f>
        <v>72</v>
      </c>
      <c r="E1808" s="36" t="n">
        <f aca="false">IFERROR(Counts!R1808/Counts!Q1808,"")</f>
        <v>0.222222222222222</v>
      </c>
      <c r="F1808" s="36" t="n">
        <f aca="false">IFERROR((Counts!R1808+Counts!V1808+Counts!W1808)/(Counts!Q1808+Counts!V1808+Counts!W1808+Counts!X1808),"")</f>
        <v>0.309859154929577</v>
      </c>
      <c r="G1808" s="36" t="n">
        <f aca="false">IFERROR((Counts!R1808+Counts!S1808+2*Counts!T1808+3*Counts!U1808)/Counts!Q1808,"")</f>
        <v>0.301587301587302</v>
      </c>
      <c r="H1808" s="35" t="n">
        <f aca="false">IFERROR(Counts!U1808,"")</f>
        <v>0</v>
      </c>
      <c r="I1808" s="36" t="n">
        <f aca="false">IFERROR(Counts!Z1808/Counts!AA1808,"")</f>
        <v>0.285</v>
      </c>
      <c r="J1808" s="36" t="n">
        <f aca="false">IFERROR(Counts!AB1808/Counts!AA1808,"")</f>
        <v>0.266185714285714</v>
      </c>
      <c r="K1808" s="37" t="n">
        <f aca="false">IFERROR((Counts!AB1808-Counts!Z1808)/Counts!AA1808,"")</f>
        <v>-0.0188142857142857</v>
      </c>
      <c r="L1808" s="38" t="n">
        <f aca="false">IFERROR(Counts!Y1808/Counts!P1808,"")</f>
        <v>0.208333333333333</v>
      </c>
      <c r="M1808" s="38" t="n">
        <f aca="false">IFERROR(Counts!V1808/Counts!P1808,"")</f>
        <v>0.0694444444444445</v>
      </c>
      <c r="N1808" s="38" t="n">
        <f aca="false">IFERROR(Counts!AD1808/Counts!AC1808,"")</f>
        <v>0.0204081632653061</v>
      </c>
      <c r="O1808" s="38" t="n">
        <f aca="false">IFERROR(Counts!AE1808/Counts!AC1808,"")</f>
        <v>0.36734693877551</v>
      </c>
      <c r="P1808" s="39" t="n">
        <f aca="false">IFERROR(Counts!AG1808/Counts!AF1808,"")</f>
        <v>89.2808510638298</v>
      </c>
      <c r="Q1808" s="38" t="n">
        <f aca="false">IFERROR(Counts!AH1808/Counts!AC1808,"")</f>
        <v>0.244897959183673</v>
      </c>
      <c r="R1808" s="38" t="n">
        <f aca="false">IFERROR(Counts!N1808/Counts!M1808,"")</f>
        <v>0.342105263157895</v>
      </c>
      <c r="S1808" s="38" t="n">
        <f aca="false">IFERROR(Counts!K1808/Counts!J1808,"")</f>
        <v>0.634920634920635</v>
      </c>
      <c r="T1808" s="38" t="n">
        <f aca="false">IFERROR(Counts!I1808/Counts!H1808,"")</f>
        <v>0.204545454545455</v>
      </c>
      <c r="U1808" s="38" t="n">
        <f aca="false">IFERROR(1-Counts!L1808/Counts!K1808,"")</f>
        <v>0.875</v>
      </c>
      <c r="V1808" s="39" t="n">
        <f aca="false">IFERROR(Counts!AJ1808/Counts!AI1808,"")</f>
        <v>70.5547008547009</v>
      </c>
      <c r="W1808" s="38" t="n">
        <f aca="false">IFERROR(Counts!AK1808/Counts!AI1808,"")</f>
        <v>0.0683760683760684</v>
      </c>
      <c r="X1808" s="40" t="n">
        <f aca="false">IFERROR(Counts!O1808,"")</f>
        <v>-2.515</v>
      </c>
      <c r="Y1808" s="36" t="n">
        <f aca="false">IFERROR(INDEX('Season Counts'!$Y$2:$Y$740,$AF1808)/INDEX('Season Counts'!$X$2:$X$740,$AF1808),"")</f>
        <v>0.288666666666667</v>
      </c>
      <c r="Z1808" s="37" t="n">
        <f aca="false">IFERROR(J1808-Y1808,"")</f>
        <v>-0.0224809523809524</v>
      </c>
      <c r="AA1808" s="38" t="n">
        <f aca="false">IFERROR(INDEX('Season Counts'!$K$2:$K$740,$AF1808)/INDEX('Season Counts'!$J$2:$J$740,$AF1808),"")</f>
        <v>0.323630136986301</v>
      </c>
      <c r="AB1808" s="41" t="n">
        <f aca="false">IFERROR(R1808-AA1808,"")</f>
        <v>0.0184751261715934</v>
      </c>
      <c r="AC1808" s="39" t="n">
        <f aca="false">IFERROR(INDEX('Season Counts'!$AG$2:$AG$740,$AF1808)/INDEX('Season Counts'!$AF$2:$AF$740,$AF1808),"")</f>
        <v>70.1957983193277</v>
      </c>
      <c r="AD1808" s="40" t="n">
        <f aca="false">IFERROR(V1808-AC1808,"")</f>
        <v>0.358902535373133</v>
      </c>
      <c r="AE1808" s="4" t="str">
        <f aca="false">IF(D1808&lt;Guide!$C$21,"Low PA",IF(TRIM(IF(ISNUMBER(AD1808),IF(N(AD1808)&lt;=-Guide!$C$24,"▼ Bat Speed  ",IF(N(AD1808)&gt;=Guide!$C$24,"▲ Bat Speed  ","")),"")&amp;IF(N(Z1808)&gt;=Guide!$C$22,"▲ Contact  ","")&amp;IF(N(Z1808)&lt;=-Guide!$C$22,"▼ Contact  ","")&amp;IF(N(AB1808)&gt;=Guide!$C$23,"▲ Chase  ","")&amp;IF(N(AB1808)&lt;=-Guide!$C$23,"▼ Chase  ",""))="","Stable",TRIM(IF(ISNUMBER(AD1808),IF(N(AD1808)&lt;=-Guide!$C$24,"▼ Bat Speed  ",IF(N(AD1808)&gt;=Guide!$C$24,"▲ Bat Speed  ","")),"")&amp;IF(N(Z1808)&gt;=Guide!$C$22,"▲ Contact  ","")&amp;IF(N(Z1808)&lt;=-Guide!$C$22,"▼ Contact  ","")&amp;IF(N(AB1808)&gt;=Guide!$C$23,"▲ Chase  ","")&amp;IF(N(AB1808)&lt;=-Guide!$C$23,"▼ Chase  ",""))))</f>
        <v>Stable</v>
      </c>
      <c r="AF1808" s="35" t="n">
        <f aca="false">MATCH(Counts!A1808,'Season Counts'!$A$2:$A$740,0)</f>
        <v>460</v>
      </c>
    </row>
    <row r="1809" customFormat="false" ht="15" hidden="false" customHeight="false" outlineLevel="0" collapsed="false">
      <c r="A1809" s="34" t="str">
        <f aca="false">Counts!B1809</f>
        <v>NYM</v>
      </c>
      <c r="B1809" s="5" t="str">
        <f aca="false">Counts!C1809</f>
        <v>Luis Torrens</v>
      </c>
      <c r="C1809" s="34" t="str">
        <f aca="false">Counts!F1809</f>
        <v>Jun</v>
      </c>
      <c r="D1809" s="35" t="n">
        <f aca="false">IFERROR(Counts!P1809,"")</f>
        <v>54</v>
      </c>
      <c r="E1809" s="36" t="n">
        <f aca="false">IFERROR(Counts!R1809/Counts!Q1809,"")</f>
        <v>0.22</v>
      </c>
      <c r="F1809" s="36" t="n">
        <f aca="false">IFERROR((Counts!R1809+Counts!V1809+Counts!W1809)/(Counts!Q1809+Counts!V1809+Counts!W1809+Counts!X1809),"")</f>
        <v>0.277777777777778</v>
      </c>
      <c r="G1809" s="36" t="n">
        <f aca="false">IFERROR((Counts!R1809+Counts!S1809+2*Counts!T1809+3*Counts!U1809)/Counts!Q1809,"")</f>
        <v>0.38</v>
      </c>
      <c r="H1809" s="35" t="n">
        <f aca="false">IFERROR(Counts!U1809,"")</f>
        <v>2</v>
      </c>
      <c r="I1809" s="36" t="n">
        <f aca="false">IFERROR(Counts!Z1809/Counts!AA1809,"")</f>
        <v>0.277358490566038</v>
      </c>
      <c r="J1809" s="36" t="n">
        <f aca="false">IFERROR(Counts!AB1809/Counts!AA1809,"")</f>
        <v>0.300339622641509</v>
      </c>
      <c r="K1809" s="37" t="n">
        <f aca="false">IFERROR((Counts!AB1809-Counts!Z1809)/Counts!AA1809,"")</f>
        <v>0.0229811320754717</v>
      </c>
      <c r="L1809" s="38" t="n">
        <f aca="false">IFERROR(Counts!Y1809/Counts!P1809,"")</f>
        <v>0.240740740740741</v>
      </c>
      <c r="M1809" s="38" t="n">
        <f aca="false">IFERROR(Counts!V1809/Counts!P1809,"")</f>
        <v>0.0555555555555556</v>
      </c>
      <c r="N1809" s="38" t="n">
        <f aca="false">IFERROR(Counts!AD1809/Counts!AC1809,"")</f>
        <v>0.108108108108108</v>
      </c>
      <c r="O1809" s="38" t="n">
        <f aca="false">IFERROR(Counts!AE1809/Counts!AC1809,"")</f>
        <v>0.297297297297297</v>
      </c>
      <c r="P1809" s="39" t="n">
        <f aca="false">IFERROR(Counts!AG1809/Counts!AF1809,"")</f>
        <v>85.5138888888889</v>
      </c>
      <c r="Q1809" s="38" t="n">
        <f aca="false">IFERROR(Counts!AH1809/Counts!AC1809,"")</f>
        <v>0.324324324324324</v>
      </c>
      <c r="R1809" s="38" t="n">
        <f aca="false">IFERROR(Counts!N1809/Counts!M1809,"")</f>
        <v>0.318181818181818</v>
      </c>
      <c r="S1809" s="38" t="n">
        <f aca="false">IFERROR(Counts!K1809/Counts!J1809,"")</f>
        <v>0.634615384615385</v>
      </c>
      <c r="T1809" s="38" t="n">
        <f aca="false">IFERROR(Counts!I1809/Counts!H1809,"")</f>
        <v>0.168316831683168</v>
      </c>
      <c r="U1809" s="38" t="n">
        <f aca="false">IFERROR(1-Counts!L1809/Counts!K1809,"")</f>
        <v>0.863636363636364</v>
      </c>
      <c r="V1809" s="39" t="n">
        <f aca="false">IFERROR(Counts!AJ1809/Counts!AI1809,"")</f>
        <v>70.6439560439561</v>
      </c>
      <c r="W1809" s="38" t="n">
        <f aca="false">IFERROR(Counts!AK1809/Counts!AI1809,"")</f>
        <v>0.120879120879121</v>
      </c>
      <c r="X1809" s="40" t="n">
        <f aca="false">IFERROR(Counts!O1809,"")</f>
        <v>-1.944</v>
      </c>
      <c r="Y1809" s="36" t="n">
        <f aca="false">IFERROR(INDEX('Season Counts'!$Y$2:$Y$740,$AF1809)/INDEX('Season Counts'!$X$2:$X$740,$AF1809),"")</f>
        <v>0.288666666666667</v>
      </c>
      <c r="Z1809" s="37" t="n">
        <f aca="false">IFERROR(J1809-Y1809,"")</f>
        <v>0.0116729559748427</v>
      </c>
      <c r="AA1809" s="38" t="n">
        <f aca="false">IFERROR(INDEX('Season Counts'!$K$2:$K$740,$AF1809)/INDEX('Season Counts'!$J$2:$J$740,$AF1809),"")</f>
        <v>0.323630136986301</v>
      </c>
      <c r="AB1809" s="41" t="n">
        <f aca="false">IFERROR(R1809-AA1809,"")</f>
        <v>-0.00544831880448321</v>
      </c>
      <c r="AC1809" s="39" t="n">
        <f aca="false">IFERROR(INDEX('Season Counts'!$AG$2:$AG$740,$AF1809)/INDEX('Season Counts'!$AF$2:$AF$740,$AF1809),"")</f>
        <v>70.1957983193277</v>
      </c>
      <c r="AD1809" s="40" t="n">
        <f aca="false">IFERROR(V1809-AC1809,"")</f>
        <v>0.448157724628331</v>
      </c>
      <c r="AE1809" s="4" t="str">
        <f aca="false">IF(D1809&lt;Guide!$C$21,"Low PA",IF(TRIM(IF(ISNUMBER(AD1809),IF(N(AD1809)&lt;=-Guide!$C$24,"▼ Bat Speed  ",IF(N(AD1809)&gt;=Guide!$C$24,"▲ Bat Speed  ","")),"")&amp;IF(N(Z1809)&gt;=Guide!$C$22,"▲ Contact  ","")&amp;IF(N(Z1809)&lt;=-Guide!$C$22,"▼ Contact  ","")&amp;IF(N(AB1809)&gt;=Guide!$C$23,"▲ Chase  ","")&amp;IF(N(AB1809)&lt;=-Guide!$C$23,"▼ Chase  ",""))="","Stable",TRIM(IF(ISNUMBER(AD1809),IF(N(AD1809)&lt;=-Guide!$C$24,"▼ Bat Speed  ",IF(N(AD1809)&gt;=Guide!$C$24,"▲ Bat Speed  ","")),"")&amp;IF(N(Z1809)&gt;=Guide!$C$22,"▲ Contact  ","")&amp;IF(N(Z1809)&lt;=-Guide!$C$22,"▼ Contact  ","")&amp;IF(N(AB1809)&gt;=Guide!$C$23,"▲ Chase  ","")&amp;IF(N(AB1809)&lt;=-Guide!$C$23,"▼ Chase  ",""))))</f>
        <v>Stable</v>
      </c>
      <c r="AF1809" s="35" t="n">
        <f aca="false">MATCH(Counts!A1809,'Season Counts'!$A$2:$A$740,0)</f>
        <v>460</v>
      </c>
    </row>
    <row r="1810" customFormat="false" ht="15" hidden="false" customHeight="false" outlineLevel="0" collapsed="false">
      <c r="A1810" s="34" t="str">
        <f aca="false">Counts!B1810</f>
        <v>NYM</v>
      </c>
      <c r="B1810" s="5" t="str">
        <f aca="false">Counts!C1810</f>
        <v>Luis Torrens</v>
      </c>
      <c r="C1810" s="34" t="str">
        <f aca="false">Counts!F1810</f>
        <v>Jul</v>
      </c>
      <c r="D1810" s="35" t="n">
        <f aca="false">IFERROR(Counts!P1810,"")</f>
        <v>43</v>
      </c>
      <c r="E1810" s="36" t="n">
        <f aca="false">IFERROR(Counts!R1810/Counts!Q1810,"")</f>
        <v>0.230769230769231</v>
      </c>
      <c r="F1810" s="36" t="n">
        <f aca="false">IFERROR((Counts!R1810+Counts!V1810+Counts!W1810)/(Counts!Q1810+Counts!V1810+Counts!W1810+Counts!X1810),"")</f>
        <v>0.302325581395349</v>
      </c>
      <c r="G1810" s="36" t="n">
        <f aca="false">IFERROR((Counts!R1810+Counts!S1810+2*Counts!T1810+3*Counts!U1810)/Counts!Q1810,"")</f>
        <v>0.307692307692308</v>
      </c>
      <c r="H1810" s="35" t="n">
        <f aca="false">IFERROR(Counts!U1810,"")</f>
        <v>0</v>
      </c>
      <c r="I1810" s="36" t="n">
        <f aca="false">IFERROR(Counts!Z1810/Counts!AA1810,"")</f>
        <v>0.277906976744186</v>
      </c>
      <c r="J1810" s="36" t="n">
        <f aca="false">IFERROR(Counts!AB1810/Counts!AA1810,"")</f>
        <v>0.286441860465116</v>
      </c>
      <c r="K1810" s="37" t="n">
        <f aca="false">IFERROR((Counts!AB1810-Counts!Z1810)/Counts!AA1810,"")</f>
        <v>0.00853488372093025</v>
      </c>
      <c r="L1810" s="38" t="n">
        <f aca="false">IFERROR(Counts!Y1810/Counts!P1810,"")</f>
        <v>0.162790697674419</v>
      </c>
      <c r="M1810" s="38" t="n">
        <f aca="false">IFERROR(Counts!V1810/Counts!P1810,"")</f>
        <v>0.0930232558139535</v>
      </c>
      <c r="N1810" s="38" t="n">
        <f aca="false">IFERROR(Counts!AD1810/Counts!AC1810,"")</f>
        <v>0</v>
      </c>
      <c r="O1810" s="38" t="n">
        <f aca="false">IFERROR(Counts!AE1810/Counts!AC1810,"")</f>
        <v>0.375</v>
      </c>
      <c r="P1810" s="39" t="n">
        <f aca="false">IFERROR(Counts!AG1810/Counts!AF1810,"")</f>
        <v>87.840625</v>
      </c>
      <c r="Q1810" s="38" t="n">
        <f aca="false">IFERROR(Counts!AH1810/Counts!AC1810,"")</f>
        <v>0.375</v>
      </c>
      <c r="R1810" s="38" t="n">
        <f aca="false">IFERROR(Counts!N1810/Counts!M1810,"")</f>
        <v>0.289473684210526</v>
      </c>
      <c r="S1810" s="38" t="n">
        <f aca="false">IFERROR(Counts!K1810/Counts!J1810,"")</f>
        <v>0.654320987654321</v>
      </c>
      <c r="T1810" s="38" t="n">
        <f aca="false">IFERROR(Counts!I1810/Counts!H1810,"")</f>
        <v>0.2</v>
      </c>
      <c r="U1810" s="38" t="n">
        <f aca="false">IFERROR(1-Counts!L1810/Counts!K1810,"")</f>
        <v>0.886792452830189</v>
      </c>
      <c r="V1810" s="39" t="n">
        <f aca="false">IFERROR(Counts!AJ1810/Counts!AI1810,"")</f>
        <v>69.0938461538462</v>
      </c>
      <c r="W1810" s="38" t="n">
        <f aca="false">IFERROR(Counts!AK1810/Counts!AI1810,"")</f>
        <v>0.0461538461538462</v>
      </c>
      <c r="X1810" s="40" t="n">
        <f aca="false">IFERROR(Counts!O1810,"")</f>
        <v>-1.902</v>
      </c>
      <c r="Y1810" s="36" t="n">
        <f aca="false">IFERROR(INDEX('Season Counts'!$Y$2:$Y$740,$AF1810)/INDEX('Season Counts'!$X$2:$X$740,$AF1810),"")</f>
        <v>0.288666666666667</v>
      </c>
      <c r="Z1810" s="37" t="n">
        <f aca="false">IFERROR(J1810-Y1810,"")</f>
        <v>-0.00222480620155041</v>
      </c>
      <c r="AA1810" s="38" t="n">
        <f aca="false">IFERROR(INDEX('Season Counts'!$K$2:$K$740,$AF1810)/INDEX('Season Counts'!$J$2:$J$740,$AF1810),"")</f>
        <v>0.323630136986301</v>
      </c>
      <c r="AB1810" s="41" t="n">
        <f aca="false">IFERROR(R1810-AA1810,"")</f>
        <v>-0.0341564527757751</v>
      </c>
      <c r="AC1810" s="39" t="n">
        <f aca="false">IFERROR(INDEX('Season Counts'!$AG$2:$AG$740,$AF1810)/INDEX('Season Counts'!$AF$2:$AF$740,$AF1810),"")</f>
        <v>70.1957983193277</v>
      </c>
      <c r="AD1810" s="40" t="n">
        <f aca="false">IFERROR(V1810-AC1810,"")</f>
        <v>-1.10195216548156</v>
      </c>
      <c r="AE1810" s="4" t="str">
        <f aca="false">IF(D1810&lt;Guide!$C$21,"Low PA",IF(TRIM(IF(ISNUMBER(AD1810),IF(N(AD1810)&lt;=-Guide!$C$24,"▼ Bat Speed  ",IF(N(AD1810)&gt;=Guide!$C$24,"▲ Bat Speed  ","")),"")&amp;IF(N(Z1810)&gt;=Guide!$C$22,"▲ Contact  ","")&amp;IF(N(Z1810)&lt;=-Guide!$C$22,"▼ Contact  ","")&amp;IF(N(AB1810)&gt;=Guide!$C$23,"▲ Chase  ","")&amp;IF(N(AB1810)&lt;=-Guide!$C$23,"▼ Chase  ",""))="","Stable",TRIM(IF(ISNUMBER(AD1810),IF(N(AD1810)&lt;=-Guide!$C$24,"▼ Bat Speed  ",IF(N(AD1810)&gt;=Guide!$C$24,"▲ Bat Speed  ","")),"")&amp;IF(N(Z1810)&gt;=Guide!$C$22,"▲ Contact  ","")&amp;IF(N(Z1810)&lt;=-Guide!$C$22,"▼ Contact  ","")&amp;IF(N(AB1810)&gt;=Guide!$C$23,"▲ Chase  ","")&amp;IF(N(AB1810)&lt;=-Guide!$C$23,"▼ Chase  ",""))))</f>
        <v>▼ Bat Speed</v>
      </c>
      <c r="AF1810" s="35" t="n">
        <f aca="false">MATCH(Counts!A1810,'Season Counts'!$A$2:$A$740,0)</f>
        <v>460</v>
      </c>
    </row>
    <row r="1811" customFormat="false" ht="15" hidden="false" customHeight="false" outlineLevel="0" collapsed="false">
      <c r="A1811" s="34" t="str">
        <f aca="false">Counts!B1811</f>
        <v>NYM</v>
      </c>
      <c r="B1811" s="5" t="str">
        <f aca="false">Counts!C1811</f>
        <v>Luis Torrens</v>
      </c>
      <c r="C1811" s="34" t="str">
        <f aca="false">Counts!F1811</f>
        <v>Aug</v>
      </c>
      <c r="D1811" s="35" t="n">
        <f aca="false">IFERROR(Counts!P1811,"")</f>
        <v>44</v>
      </c>
      <c r="E1811" s="36" t="n">
        <f aca="false">IFERROR(Counts!R1811/Counts!Q1811,"")</f>
        <v>0.325</v>
      </c>
      <c r="F1811" s="36" t="n">
        <f aca="false">IFERROR((Counts!R1811+Counts!V1811+Counts!W1811)/(Counts!Q1811+Counts!V1811+Counts!W1811+Counts!X1811),"")</f>
        <v>0.386363636363636</v>
      </c>
      <c r="G1811" s="36" t="n">
        <f aca="false">IFERROR((Counts!R1811+Counts!S1811+2*Counts!T1811+3*Counts!U1811)/Counts!Q1811,"")</f>
        <v>0.775</v>
      </c>
      <c r="H1811" s="35" t="n">
        <f aca="false">IFERROR(Counts!U1811,"")</f>
        <v>6</v>
      </c>
      <c r="I1811" s="36" t="n">
        <f aca="false">IFERROR(Counts!Z1811/Counts!AA1811,"")</f>
        <v>0.479545454545455</v>
      </c>
      <c r="J1811" s="36" t="n">
        <f aca="false">IFERROR(Counts!AB1811/Counts!AA1811,"")</f>
        <v>0.385613636363636</v>
      </c>
      <c r="K1811" s="37" t="n">
        <f aca="false">IFERROR((Counts!AB1811-Counts!Z1811)/Counts!AA1811,"")</f>
        <v>-0.0939318181818182</v>
      </c>
      <c r="L1811" s="38" t="n">
        <f aca="false">IFERROR(Counts!Y1811/Counts!P1811,"")</f>
        <v>0.159090909090909</v>
      </c>
      <c r="M1811" s="38" t="n">
        <f aca="false">IFERROR(Counts!V1811/Counts!P1811,"")</f>
        <v>0.0909090909090909</v>
      </c>
      <c r="N1811" s="38" t="n">
        <f aca="false">IFERROR(Counts!AD1811/Counts!AC1811,"")</f>
        <v>0.151515151515152</v>
      </c>
      <c r="O1811" s="38" t="n">
        <f aca="false">IFERROR(Counts!AE1811/Counts!AC1811,"")</f>
        <v>0.575757575757576</v>
      </c>
      <c r="P1811" s="39" t="n">
        <f aca="false">IFERROR(Counts!AG1811/Counts!AF1811,"")</f>
        <v>90.4333333333333</v>
      </c>
      <c r="Q1811" s="38" t="n">
        <f aca="false">IFERROR(Counts!AH1811/Counts!AC1811,"")</f>
        <v>0.333333333333333</v>
      </c>
      <c r="R1811" s="38" t="n">
        <f aca="false">IFERROR(Counts!N1811/Counts!M1811,"")</f>
        <v>0.274509803921569</v>
      </c>
      <c r="S1811" s="38" t="n">
        <f aca="false">IFERROR(Counts!K1811/Counts!J1811,"")</f>
        <v>0.647058823529412</v>
      </c>
      <c r="T1811" s="38" t="n">
        <f aca="false">IFERROR(Counts!I1811/Counts!H1811,"")</f>
        <v>0.144578313253012</v>
      </c>
      <c r="U1811" s="38" t="n">
        <f aca="false">IFERROR(1-Counts!L1811/Counts!K1811,"")</f>
        <v>0.909090909090909</v>
      </c>
      <c r="V1811" s="39" t="n">
        <f aca="false">IFERROR(Counts!AJ1811/Counts!AI1811,"")</f>
        <v>69.99</v>
      </c>
      <c r="W1811" s="38" t="n">
        <f aca="false">IFERROR(Counts!AK1811/Counts!AI1811,"")</f>
        <v>0.05</v>
      </c>
      <c r="X1811" s="40" t="n">
        <f aca="false">IFERROR(Counts!O1811,"")</f>
        <v>5.19</v>
      </c>
      <c r="Y1811" s="36" t="n">
        <f aca="false">IFERROR(INDEX('Season Counts'!$Y$2:$Y$740,$AF1811)/INDEX('Season Counts'!$X$2:$X$740,$AF1811),"")</f>
        <v>0.288666666666667</v>
      </c>
      <c r="Z1811" s="37" t="n">
        <f aca="false">IFERROR(J1811-Y1811,"")</f>
        <v>0.0969469696969696</v>
      </c>
      <c r="AA1811" s="38" t="n">
        <f aca="false">IFERROR(INDEX('Season Counts'!$K$2:$K$740,$AF1811)/INDEX('Season Counts'!$J$2:$J$740,$AF1811),"")</f>
        <v>0.323630136986301</v>
      </c>
      <c r="AB1811" s="41" t="n">
        <f aca="false">IFERROR(R1811-AA1811,"")</f>
        <v>-0.0491203330647327</v>
      </c>
      <c r="AC1811" s="39" t="n">
        <f aca="false">IFERROR(INDEX('Season Counts'!$AG$2:$AG$740,$AF1811)/INDEX('Season Counts'!$AF$2:$AF$740,$AF1811),"")</f>
        <v>70.1957983193277</v>
      </c>
      <c r="AD1811" s="40" t="n">
        <f aca="false">IFERROR(V1811-AC1811,"")</f>
        <v>-0.205798319327727</v>
      </c>
      <c r="AE1811" s="4" t="str">
        <f aca="false">IF(D1811&lt;Guide!$C$21,"Low PA",IF(TRIM(IF(ISNUMBER(AD1811),IF(N(AD1811)&lt;=-Guide!$C$24,"▼ Bat Speed  ",IF(N(AD1811)&gt;=Guide!$C$24,"▲ Bat Speed  ","")),"")&amp;IF(N(Z1811)&gt;=Guide!$C$22,"▲ Contact  ","")&amp;IF(N(Z1811)&lt;=-Guide!$C$22,"▼ Contact  ","")&amp;IF(N(AB1811)&gt;=Guide!$C$23,"▲ Chase  ","")&amp;IF(N(AB1811)&lt;=-Guide!$C$23,"▼ Chase  ",""))="","Stable",TRIM(IF(ISNUMBER(AD1811),IF(N(AD1811)&lt;=-Guide!$C$24,"▼ Bat Speed  ",IF(N(AD1811)&gt;=Guide!$C$24,"▲ Bat Speed  ","")),"")&amp;IF(N(Z1811)&gt;=Guide!$C$22,"▲ Contact  ","")&amp;IF(N(Z1811)&lt;=-Guide!$C$22,"▼ Contact  ","")&amp;IF(N(AB1811)&gt;=Guide!$C$23,"▲ Chase  ","")&amp;IF(N(AB1811)&lt;=-Guide!$C$23,"▼ Chase  ",""))))</f>
        <v>▲ Contact ▼ Chase</v>
      </c>
      <c r="AF1811" s="35" t="n">
        <f aca="false">MATCH(Counts!A1811,'Season Counts'!$A$2:$A$740,0)</f>
        <v>460</v>
      </c>
    </row>
    <row r="1812" customFormat="false" ht="15" hidden="false" customHeight="false" outlineLevel="0" collapsed="false">
      <c r="A1812" s="34" t="str">
        <f aca="false">Counts!B1812</f>
        <v>NYM</v>
      </c>
      <c r="B1812" s="5" t="str">
        <f aca="false">Counts!C1812</f>
        <v>Luis Torrens</v>
      </c>
      <c r="C1812" s="34" t="str">
        <f aca="false">Counts!F1812</f>
        <v>Sep</v>
      </c>
      <c r="D1812" s="35" t="n">
        <f aca="false">IFERROR(Counts!P1812,"")</f>
        <v>37</v>
      </c>
      <c r="E1812" s="36" t="n">
        <f aca="false">IFERROR(Counts!R1812/Counts!Q1812,"")</f>
        <v>0.212121212121212</v>
      </c>
      <c r="F1812" s="36" t="n">
        <f aca="false">IFERROR((Counts!R1812+Counts!V1812+Counts!W1812)/(Counts!Q1812+Counts!V1812+Counts!W1812+Counts!X1812),"")</f>
        <v>0.25</v>
      </c>
      <c r="G1812" s="36" t="n">
        <f aca="false">IFERROR((Counts!R1812+Counts!S1812+2*Counts!T1812+3*Counts!U1812)/Counts!Q1812,"")</f>
        <v>0.363636363636364</v>
      </c>
      <c r="H1812" s="35" t="n">
        <f aca="false">IFERROR(Counts!U1812,"")</f>
        <v>1</v>
      </c>
      <c r="I1812" s="36" t="n">
        <f aca="false">IFERROR(Counts!Z1812/Counts!AA1812,"")</f>
        <v>0.263888888888889</v>
      </c>
      <c r="J1812" s="36" t="n">
        <f aca="false">IFERROR(Counts!AB1812/Counts!AA1812,"")</f>
        <v>0.223944444444444</v>
      </c>
      <c r="K1812" s="37" t="n">
        <f aca="false">IFERROR((Counts!AB1812-Counts!Z1812)/Counts!AA1812,"")</f>
        <v>-0.0399444444444445</v>
      </c>
      <c r="L1812" s="38" t="n">
        <f aca="false">IFERROR(Counts!Y1812/Counts!P1812,"")</f>
        <v>0.297297297297297</v>
      </c>
      <c r="M1812" s="38" t="n">
        <f aca="false">IFERROR(Counts!V1812/Counts!P1812,"")</f>
        <v>0.0540540540540541</v>
      </c>
      <c r="N1812" s="38" t="n">
        <f aca="false">IFERROR(Counts!AD1812/Counts!AC1812,"")</f>
        <v>0.0416666666666667</v>
      </c>
      <c r="O1812" s="38" t="n">
        <f aca="false">IFERROR(Counts!AE1812/Counts!AC1812,"")</f>
        <v>0.333333333333333</v>
      </c>
      <c r="P1812" s="39" t="n">
        <f aca="false">IFERROR(Counts!AG1812/Counts!AF1812,"")</f>
        <v>88.6041666666667</v>
      </c>
      <c r="Q1812" s="38" t="n">
        <f aca="false">IFERROR(Counts!AH1812/Counts!AC1812,"")</f>
        <v>0.25</v>
      </c>
      <c r="R1812" s="38" t="n">
        <f aca="false">IFERROR(Counts!N1812/Counts!M1812,"")</f>
        <v>0.320512820512821</v>
      </c>
      <c r="S1812" s="38" t="n">
        <f aca="false">IFERROR(Counts!K1812/Counts!J1812,"")</f>
        <v>0.736111111111111</v>
      </c>
      <c r="T1812" s="38" t="n">
        <f aca="false">IFERROR(Counts!I1812/Counts!H1812,"")</f>
        <v>0.17948717948718</v>
      </c>
      <c r="U1812" s="38" t="n">
        <f aca="false">IFERROR(1-Counts!L1812/Counts!K1812,"")</f>
        <v>0.867924528301887</v>
      </c>
      <c r="V1812" s="39" t="n">
        <f aca="false">IFERROR(Counts!AJ1812/Counts!AI1812,"")</f>
        <v>69.6507042253521</v>
      </c>
      <c r="W1812" s="38" t="n">
        <f aca="false">IFERROR(Counts!AK1812/Counts!AI1812,"")</f>
        <v>0.0140845070422535</v>
      </c>
      <c r="X1812" s="40" t="n">
        <f aca="false">IFERROR(Counts!O1812,"")</f>
        <v>-0.298</v>
      </c>
      <c r="Y1812" s="36" t="n">
        <f aca="false">IFERROR(INDEX('Season Counts'!$Y$2:$Y$740,$AF1812)/INDEX('Season Counts'!$X$2:$X$740,$AF1812),"")</f>
        <v>0.288666666666667</v>
      </c>
      <c r="Z1812" s="37" t="n">
        <f aca="false">IFERROR(J1812-Y1812,"")</f>
        <v>-0.0647222222222223</v>
      </c>
      <c r="AA1812" s="38" t="n">
        <f aca="false">IFERROR(INDEX('Season Counts'!$K$2:$K$740,$AF1812)/INDEX('Season Counts'!$J$2:$J$740,$AF1812),"")</f>
        <v>0.323630136986301</v>
      </c>
      <c r="AB1812" s="41" t="n">
        <f aca="false">IFERROR(R1812-AA1812,"")</f>
        <v>-0.00311731647348085</v>
      </c>
      <c r="AC1812" s="39" t="n">
        <f aca="false">IFERROR(INDEX('Season Counts'!$AG$2:$AG$740,$AF1812)/INDEX('Season Counts'!$AF$2:$AF$740,$AF1812),"")</f>
        <v>70.1957983193277</v>
      </c>
      <c r="AD1812" s="40" t="n">
        <f aca="false">IFERROR(V1812-AC1812,"")</f>
        <v>-0.545094093975607</v>
      </c>
      <c r="AE1812" s="4" t="str">
        <f aca="false">IF(D1812&lt;Guide!$C$21,"Low PA",IF(TRIM(IF(ISNUMBER(AD1812),IF(N(AD1812)&lt;=-Guide!$C$24,"▼ Bat Speed  ",IF(N(AD1812)&gt;=Guide!$C$24,"▲ Bat Speed  ","")),"")&amp;IF(N(Z1812)&gt;=Guide!$C$22,"▲ Contact  ","")&amp;IF(N(Z1812)&lt;=-Guide!$C$22,"▼ Contact  ","")&amp;IF(N(AB1812)&gt;=Guide!$C$23,"▲ Chase  ","")&amp;IF(N(AB1812)&lt;=-Guide!$C$23,"▼ Chase  ",""))="","Stable",TRIM(IF(ISNUMBER(AD1812),IF(N(AD1812)&lt;=-Guide!$C$24,"▼ Bat Speed  ",IF(N(AD1812)&gt;=Guide!$C$24,"▲ Bat Speed  ","")),"")&amp;IF(N(Z1812)&gt;=Guide!$C$22,"▲ Contact  ","")&amp;IF(N(Z1812)&lt;=-Guide!$C$22,"▼ Contact  ","")&amp;IF(N(AB1812)&gt;=Guide!$C$23,"▲ Chase  ","")&amp;IF(N(AB1812)&lt;=-Guide!$C$23,"▼ Chase  ",""))))</f>
        <v>Low PA</v>
      </c>
      <c r="AF1812" s="35" t="n">
        <f aca="false">MATCH(Counts!A1812,'Season Counts'!$A$2:$A$740,0)</f>
        <v>460</v>
      </c>
    </row>
    <row r="1813" customFormat="false" ht="15" hidden="false" customHeight="false" outlineLevel="0" collapsed="false">
      <c r="A1813" s="34" t="str">
        <f aca="false">Counts!B1813</f>
        <v>NYM</v>
      </c>
      <c r="B1813" s="5" t="str">
        <f aca="false">Counts!C1813</f>
        <v>Luis Robert Jr.</v>
      </c>
      <c r="C1813" s="34" t="str">
        <f aca="false">Counts!F1813</f>
        <v>Mar-Apr</v>
      </c>
      <c r="D1813" s="35" t="n">
        <f aca="false">IFERROR(Counts!P1813,"")</f>
        <v>98</v>
      </c>
      <c r="E1813" s="36" t="n">
        <f aca="false">IFERROR(Counts!R1813/Counts!Q1813,"")</f>
        <v>0.223529411764706</v>
      </c>
      <c r="F1813" s="36" t="n">
        <f aca="false">IFERROR((Counts!R1813+Counts!V1813+Counts!W1813)/(Counts!Q1813+Counts!V1813+Counts!W1813+Counts!X1813),"")</f>
        <v>0.326530612244898</v>
      </c>
      <c r="G1813" s="36" t="n">
        <f aca="false">IFERROR((Counts!R1813+Counts!S1813+2*Counts!T1813+3*Counts!U1813)/Counts!Q1813,"")</f>
        <v>0.329411764705882</v>
      </c>
      <c r="H1813" s="35" t="n">
        <f aca="false">IFERROR(Counts!U1813,"")</f>
        <v>2</v>
      </c>
      <c r="I1813" s="36" t="n">
        <f aca="false">IFERROR(Counts!Z1813/Counts!AA1813,"")</f>
        <v>0.300510204081633</v>
      </c>
      <c r="J1813" s="36" t="n">
        <f aca="false">IFERROR(Counts!AB1813/Counts!AA1813,"")</f>
        <v>0.323173469387755</v>
      </c>
      <c r="K1813" s="37" t="n">
        <f aca="false">IFERROR((Counts!AB1813-Counts!Z1813)/Counts!AA1813,"")</f>
        <v>0.0226632653061225</v>
      </c>
      <c r="L1813" s="38" t="n">
        <f aca="false">IFERROR(Counts!Y1813/Counts!P1813,"")</f>
        <v>0.173469387755102</v>
      </c>
      <c r="M1813" s="38" t="n">
        <f aca="false">IFERROR(Counts!V1813/Counts!P1813,"")</f>
        <v>0.13265306122449</v>
      </c>
      <c r="N1813" s="38" t="n">
        <f aca="false">IFERROR(Counts!AD1813/Counts!AC1813,"")</f>
        <v>0.0294117647058824</v>
      </c>
      <c r="O1813" s="38" t="n">
        <f aca="false">IFERROR(Counts!AE1813/Counts!AC1813,"")</f>
        <v>0.426470588235294</v>
      </c>
      <c r="P1813" s="39" t="n">
        <f aca="false">IFERROR(Counts!AG1813/Counts!AF1813,"")</f>
        <v>90.2382352941176</v>
      </c>
      <c r="Q1813" s="38" t="n">
        <f aca="false">IFERROR(Counts!AH1813/Counts!AC1813,"")</f>
        <v>0.235294117647059</v>
      </c>
      <c r="R1813" s="38" t="n">
        <f aca="false">IFERROR(Counts!N1813/Counts!M1813,"")</f>
        <v>0.320574162679426</v>
      </c>
      <c r="S1813" s="38" t="n">
        <f aca="false">IFERROR(Counts!K1813/Counts!J1813,"")</f>
        <v>0.644970414201183</v>
      </c>
      <c r="T1813" s="38" t="n">
        <f aca="false">IFERROR(Counts!I1813/Counts!H1813,"")</f>
        <v>0.25</v>
      </c>
      <c r="U1813" s="38" t="n">
        <f aca="false">IFERROR(1-Counts!L1813/Counts!K1813,"")</f>
        <v>0.880733944954129</v>
      </c>
      <c r="V1813" s="39" t="n">
        <f aca="false">IFERROR(Counts!AJ1813/Counts!AI1813,"")</f>
        <v>76.3745098039216</v>
      </c>
      <c r="W1813" s="38" t="n">
        <f aca="false">IFERROR(Counts!AK1813/Counts!AI1813,"")</f>
        <v>0.65359477124183</v>
      </c>
      <c r="X1813" s="40" t="n">
        <f aca="false">IFERROR(Counts!O1813,"")</f>
        <v>-0.281</v>
      </c>
      <c r="Y1813" s="36" t="n">
        <f aca="false">IFERROR(INDEX('Season Counts'!$Y$2:$Y$740,$AF1813)/INDEX('Season Counts'!$X$2:$X$740,$AF1813),"")</f>
        <v>0.318100917431193</v>
      </c>
      <c r="Z1813" s="37" t="n">
        <f aca="false">IFERROR(J1813-Y1813,"")</f>
        <v>0.00507255195656242</v>
      </c>
      <c r="AA1813" s="38" t="n">
        <f aca="false">IFERROR(INDEX('Season Counts'!$K$2:$K$740,$AF1813)/INDEX('Season Counts'!$J$2:$J$740,$AF1813),"")</f>
        <v>0.327548806941432</v>
      </c>
      <c r="AB1813" s="41" t="n">
        <f aca="false">IFERROR(R1813-AA1813,"")</f>
        <v>-0.00697464426200584</v>
      </c>
      <c r="AC1813" s="39" t="n">
        <f aca="false">IFERROR(INDEX('Season Counts'!$AG$2:$AG$740,$AF1813)/INDEX('Season Counts'!$AF$2:$AF$740,$AF1813),"")</f>
        <v>77.2067204301075</v>
      </c>
      <c r="AD1813" s="40" t="n">
        <f aca="false">IFERROR(V1813-AC1813,"")</f>
        <v>-0.832210626185969</v>
      </c>
      <c r="AE1813" s="4" t="str">
        <f aca="false">IF(D1813&lt;Guide!$C$21,"Low PA",IF(TRIM(IF(ISNUMBER(AD1813),IF(N(AD1813)&lt;=-Guide!$C$24,"▼ Bat Speed  ",IF(N(AD1813)&gt;=Guide!$C$24,"▲ Bat Speed  ","")),"")&amp;IF(N(Z1813)&gt;=Guide!$C$22,"▲ Contact  ","")&amp;IF(N(Z1813)&lt;=-Guide!$C$22,"▼ Contact  ","")&amp;IF(N(AB1813)&gt;=Guide!$C$23,"▲ Chase  ","")&amp;IF(N(AB1813)&lt;=-Guide!$C$23,"▼ Chase  ",""))="","Stable",TRIM(IF(ISNUMBER(AD1813),IF(N(AD1813)&lt;=-Guide!$C$24,"▼ Bat Speed  ",IF(N(AD1813)&gt;=Guide!$C$24,"▲ Bat Speed  ","")),"")&amp;IF(N(Z1813)&gt;=Guide!$C$22,"▲ Contact  ","")&amp;IF(N(Z1813)&lt;=-Guide!$C$22,"▼ Contact  ","")&amp;IF(N(AB1813)&gt;=Guide!$C$23,"▲ Chase  ","")&amp;IF(N(AB1813)&lt;=-Guide!$C$23,"▼ Chase  ",""))))</f>
        <v>Stable</v>
      </c>
      <c r="AF1813" s="35" t="n">
        <f aca="false">MATCH(Counts!A1813,'Season Counts'!$A$2:$A$740,0)</f>
        <v>461</v>
      </c>
    </row>
    <row r="1814" customFormat="false" ht="15" hidden="false" customHeight="false" outlineLevel="0" collapsed="false">
      <c r="A1814" s="34" t="str">
        <f aca="false">Counts!B1814</f>
        <v>NYM</v>
      </c>
      <c r="B1814" s="5" t="str">
        <f aca="false">Counts!C1814</f>
        <v>Luis Robert Jr.</v>
      </c>
      <c r="C1814" s="34" t="str">
        <f aca="false">Counts!F1814</f>
        <v>Jul</v>
      </c>
      <c r="D1814" s="35" t="n">
        <f aca="false">IFERROR(Counts!P1814,"")</f>
        <v>36</v>
      </c>
      <c r="E1814" s="36" t="n">
        <f aca="false">IFERROR(Counts!R1814/Counts!Q1814,"")</f>
        <v>0.121212121212121</v>
      </c>
      <c r="F1814" s="36" t="n">
        <f aca="false">IFERROR((Counts!R1814+Counts!V1814+Counts!W1814)/(Counts!Q1814+Counts!V1814+Counts!W1814+Counts!X1814),"")</f>
        <v>0.194444444444444</v>
      </c>
      <c r="G1814" s="36" t="n">
        <f aca="false">IFERROR((Counts!R1814+Counts!S1814+2*Counts!T1814+3*Counts!U1814)/Counts!Q1814,"")</f>
        <v>0.303030303030303</v>
      </c>
      <c r="H1814" s="35" t="n">
        <f aca="false">IFERROR(Counts!U1814,"")</f>
        <v>2</v>
      </c>
      <c r="I1814" s="36" t="n">
        <f aca="false">IFERROR(Counts!Z1814/Counts!AA1814,"")</f>
        <v>0.219444444444444</v>
      </c>
      <c r="J1814" s="36" t="n">
        <f aca="false">IFERROR(Counts!AB1814/Counts!AA1814,"")</f>
        <v>0.231694444444444</v>
      </c>
      <c r="K1814" s="37" t="n">
        <f aca="false">IFERROR((Counts!AB1814-Counts!Z1814)/Counts!AA1814,"")</f>
        <v>0.01225</v>
      </c>
      <c r="L1814" s="38" t="n">
        <f aca="false">IFERROR(Counts!Y1814/Counts!P1814,"")</f>
        <v>0.388888888888889</v>
      </c>
      <c r="M1814" s="38" t="n">
        <f aca="false">IFERROR(Counts!V1814/Counts!P1814,"")</f>
        <v>0.0833333333333333</v>
      </c>
      <c r="N1814" s="38" t="n">
        <f aca="false">IFERROR(Counts!AD1814/Counts!AC1814,"")</f>
        <v>0.0526315789473684</v>
      </c>
      <c r="O1814" s="38" t="n">
        <f aca="false">IFERROR(Counts!AE1814/Counts!AC1814,"")</f>
        <v>0.368421052631579</v>
      </c>
      <c r="P1814" s="39" t="n">
        <f aca="false">IFERROR(Counts!AG1814/Counts!AF1814,"")</f>
        <v>83.8210526315789</v>
      </c>
      <c r="Q1814" s="38" t="n">
        <f aca="false">IFERROR(Counts!AH1814/Counts!AC1814,"")</f>
        <v>0.263157894736842</v>
      </c>
      <c r="R1814" s="38" t="n">
        <f aca="false">IFERROR(Counts!N1814/Counts!M1814,"")</f>
        <v>0.405063291139241</v>
      </c>
      <c r="S1814" s="38" t="n">
        <f aca="false">IFERROR(Counts!K1814/Counts!J1814,"")</f>
        <v>0.727272727272727</v>
      </c>
      <c r="T1814" s="38" t="n">
        <f aca="false">IFERROR(Counts!I1814/Counts!H1814,"")</f>
        <v>0.275</v>
      </c>
      <c r="U1814" s="38" t="n">
        <f aca="false">IFERROR(1-Counts!L1814/Counts!K1814,"")</f>
        <v>0.875</v>
      </c>
      <c r="V1814" s="39" t="n">
        <f aca="false">IFERROR(Counts!AJ1814/Counts!AI1814,"")</f>
        <v>77.8652173913043</v>
      </c>
      <c r="W1814" s="38" t="n">
        <f aca="false">IFERROR(Counts!AK1814/Counts!AI1814,"")</f>
        <v>0.782608695652174</v>
      </c>
      <c r="X1814" s="40" t="n">
        <f aca="false">IFERROR(Counts!O1814,"")</f>
        <v>-2.171</v>
      </c>
      <c r="Y1814" s="36" t="n">
        <f aca="false">IFERROR(INDEX('Season Counts'!$Y$2:$Y$740,$AF1814)/INDEX('Season Counts'!$X$2:$X$740,$AF1814),"")</f>
        <v>0.318100917431193</v>
      </c>
      <c r="Z1814" s="37" t="n">
        <f aca="false">IFERROR(J1814-Y1814,"")</f>
        <v>-0.0864064729867483</v>
      </c>
      <c r="AA1814" s="38" t="n">
        <f aca="false">IFERROR(INDEX('Season Counts'!$K$2:$K$740,$AF1814)/INDEX('Season Counts'!$J$2:$J$740,$AF1814),"")</f>
        <v>0.327548806941432</v>
      </c>
      <c r="AB1814" s="41" t="n">
        <f aca="false">IFERROR(R1814-AA1814,"")</f>
        <v>0.0775144841978088</v>
      </c>
      <c r="AC1814" s="39" t="n">
        <f aca="false">IFERROR(INDEX('Season Counts'!$AG$2:$AG$740,$AF1814)/INDEX('Season Counts'!$AF$2:$AF$740,$AF1814),"")</f>
        <v>77.2067204301075</v>
      </c>
      <c r="AD1814" s="40" t="n">
        <f aca="false">IFERROR(V1814-AC1814,"")</f>
        <v>0.658496961196804</v>
      </c>
      <c r="AE1814" s="4" t="str">
        <f aca="false">IF(D1814&lt;Guide!$C$21,"Low PA",IF(TRIM(IF(ISNUMBER(AD1814),IF(N(AD1814)&lt;=-Guide!$C$24,"▼ Bat Speed  ",IF(N(AD1814)&gt;=Guide!$C$24,"▲ Bat Speed  ","")),"")&amp;IF(N(Z1814)&gt;=Guide!$C$22,"▲ Contact  ","")&amp;IF(N(Z1814)&lt;=-Guide!$C$22,"▼ Contact  ","")&amp;IF(N(AB1814)&gt;=Guide!$C$23,"▲ Chase  ","")&amp;IF(N(AB1814)&lt;=-Guide!$C$23,"▼ Chase  ",""))="","Stable",TRIM(IF(ISNUMBER(AD1814),IF(N(AD1814)&lt;=-Guide!$C$24,"▼ Bat Speed  ",IF(N(AD1814)&gt;=Guide!$C$24,"▲ Bat Speed  ","")),"")&amp;IF(N(Z1814)&gt;=Guide!$C$22,"▲ Contact  ","")&amp;IF(N(Z1814)&lt;=-Guide!$C$22,"▼ Contact  ","")&amp;IF(N(AB1814)&gt;=Guide!$C$23,"▲ Chase  ","")&amp;IF(N(AB1814)&lt;=-Guide!$C$23,"▼ Chase  ",""))))</f>
        <v>Low PA</v>
      </c>
      <c r="AF1814" s="35" t="n">
        <f aca="false">MATCH(Counts!A1814,'Season Counts'!$A$2:$A$740,0)</f>
        <v>461</v>
      </c>
    </row>
    <row r="1815" customFormat="false" ht="15" hidden="false" customHeight="false" outlineLevel="0" collapsed="false">
      <c r="A1815" s="34" t="str">
        <f aca="false">Counts!B1815</f>
        <v>NYM</v>
      </c>
      <c r="B1815" s="5" t="str">
        <f aca="false">Counts!C1815</f>
        <v>Luis Robert Jr.</v>
      </c>
      <c r="C1815" s="34" t="str">
        <f aca="false">Counts!F1815</f>
        <v>Aug</v>
      </c>
      <c r="D1815" s="35" t="n">
        <f aca="false">IFERROR(Counts!P1815,"")</f>
        <v>84</v>
      </c>
      <c r="E1815" s="36" t="n">
        <f aca="false">IFERROR(Counts!R1815/Counts!Q1815,"")</f>
        <v>0.266666666666667</v>
      </c>
      <c r="F1815" s="36" t="n">
        <f aca="false">IFERROR((Counts!R1815+Counts!V1815+Counts!W1815)/(Counts!Q1815+Counts!V1815+Counts!W1815+Counts!X1815),"")</f>
        <v>0.321428571428571</v>
      </c>
      <c r="G1815" s="36" t="n">
        <f aca="false">IFERROR((Counts!R1815+Counts!S1815+2*Counts!T1815+3*Counts!U1815)/Counts!Q1815,"")</f>
        <v>0.52</v>
      </c>
      <c r="H1815" s="35" t="n">
        <f aca="false">IFERROR(Counts!U1815,"")</f>
        <v>6</v>
      </c>
      <c r="I1815" s="36" t="n">
        <f aca="false">IFERROR(Counts!Z1815/Counts!AA1815,"")</f>
        <v>0.355357142857143</v>
      </c>
      <c r="J1815" s="36" t="n">
        <f aca="false">IFERROR(Counts!AB1815/Counts!AA1815,"")</f>
        <v>0.349214285714286</v>
      </c>
      <c r="K1815" s="37" t="n">
        <f aca="false">IFERROR((Counts!AB1815-Counts!Z1815)/Counts!AA1815,"")</f>
        <v>-0.00614285714285716</v>
      </c>
      <c r="L1815" s="38" t="n">
        <f aca="false">IFERROR(Counts!Y1815/Counts!P1815,"")</f>
        <v>0.261904761904762</v>
      </c>
      <c r="M1815" s="38" t="n">
        <f aca="false">IFERROR(Counts!V1815/Counts!P1815,"")</f>
        <v>0.0833333333333333</v>
      </c>
      <c r="N1815" s="38" t="n">
        <f aca="false">IFERROR(Counts!AD1815/Counts!AC1815,"")</f>
        <v>0.163636363636364</v>
      </c>
      <c r="O1815" s="38" t="n">
        <f aca="false">IFERROR(Counts!AE1815/Counts!AC1815,"")</f>
        <v>0.381818181818182</v>
      </c>
      <c r="P1815" s="39" t="n">
        <f aca="false">IFERROR(Counts!AG1815/Counts!AF1815,"")</f>
        <v>90.4218181818182</v>
      </c>
      <c r="Q1815" s="38" t="n">
        <f aca="false">IFERROR(Counts!AH1815/Counts!AC1815,"")</f>
        <v>0.345454545454545</v>
      </c>
      <c r="R1815" s="38" t="n">
        <f aca="false">IFERROR(Counts!N1815/Counts!M1815,"")</f>
        <v>0.300578034682081</v>
      </c>
      <c r="S1815" s="38" t="n">
        <f aca="false">IFERROR(Counts!K1815/Counts!J1815,"")</f>
        <v>0.774647887323944</v>
      </c>
      <c r="T1815" s="38" t="n">
        <f aca="false">IFERROR(Counts!I1815/Counts!H1815,"")</f>
        <v>0.277777777777778</v>
      </c>
      <c r="U1815" s="38" t="n">
        <f aca="false">IFERROR(1-Counts!L1815/Counts!K1815,"")</f>
        <v>0.836363636363636</v>
      </c>
      <c r="V1815" s="39" t="n">
        <f aca="false">IFERROR(Counts!AJ1815/Counts!AI1815,"")</f>
        <v>77.7526666666667</v>
      </c>
      <c r="W1815" s="38" t="n">
        <f aca="false">IFERROR(Counts!AK1815/Counts!AI1815,"")</f>
        <v>0.786666666666667</v>
      </c>
      <c r="X1815" s="40" t="n">
        <f aca="false">IFERROR(Counts!O1815,"")</f>
        <v>3.534</v>
      </c>
      <c r="Y1815" s="36" t="n">
        <f aca="false">IFERROR(INDEX('Season Counts'!$Y$2:$Y$740,$AF1815)/INDEX('Season Counts'!$X$2:$X$740,$AF1815),"")</f>
        <v>0.318100917431193</v>
      </c>
      <c r="Z1815" s="37" t="n">
        <f aca="false">IFERROR(J1815-Y1815,"")</f>
        <v>0.031113368283093</v>
      </c>
      <c r="AA1815" s="38" t="n">
        <f aca="false">IFERROR(INDEX('Season Counts'!$K$2:$K$740,$AF1815)/INDEX('Season Counts'!$J$2:$J$740,$AF1815),"")</f>
        <v>0.327548806941432</v>
      </c>
      <c r="AB1815" s="41" t="n">
        <f aca="false">IFERROR(R1815-AA1815,"")</f>
        <v>-0.0269707722593507</v>
      </c>
      <c r="AC1815" s="39" t="n">
        <f aca="false">IFERROR(INDEX('Season Counts'!$AG$2:$AG$740,$AF1815)/INDEX('Season Counts'!$AF$2:$AF$740,$AF1815),"")</f>
        <v>77.2067204301075</v>
      </c>
      <c r="AD1815" s="40" t="n">
        <f aca="false">IFERROR(V1815-AC1815,"")</f>
        <v>0.545946236559132</v>
      </c>
      <c r="AE1815" s="4" t="str">
        <f aca="false">IF(D1815&lt;Guide!$C$21,"Low PA",IF(TRIM(IF(ISNUMBER(AD1815),IF(N(AD1815)&lt;=-Guide!$C$24,"▼ Bat Speed  ",IF(N(AD1815)&gt;=Guide!$C$24,"▲ Bat Speed  ","")),"")&amp;IF(N(Z1815)&gt;=Guide!$C$22,"▲ Contact  ","")&amp;IF(N(Z1815)&lt;=-Guide!$C$22,"▼ Contact  ","")&amp;IF(N(AB1815)&gt;=Guide!$C$23,"▲ Chase  ","")&amp;IF(N(AB1815)&lt;=-Guide!$C$23,"▼ Chase  ",""))="","Stable",TRIM(IF(ISNUMBER(AD1815),IF(N(AD1815)&lt;=-Guide!$C$24,"▼ Bat Speed  ",IF(N(AD1815)&gt;=Guide!$C$24,"▲ Bat Speed  ","")),"")&amp;IF(N(Z1815)&gt;=Guide!$C$22,"▲ Contact  ","")&amp;IF(N(Z1815)&lt;=-Guide!$C$22,"▼ Contact  ","")&amp;IF(N(AB1815)&gt;=Guide!$C$23,"▲ Chase  ","")&amp;IF(N(AB1815)&lt;=-Guide!$C$23,"▼ Chase  ",""))))</f>
        <v>Stable</v>
      </c>
      <c r="AF1815" s="35" t="n">
        <f aca="false">MATCH(Counts!A1815,'Season Counts'!$A$2:$A$740,0)</f>
        <v>461</v>
      </c>
    </row>
    <row r="1816" customFormat="false" ht="15" hidden="false" customHeight="false" outlineLevel="0" collapsed="false">
      <c r="A1816" s="34" t="str">
        <f aca="false">Counts!B1816</f>
        <v>NYM</v>
      </c>
      <c r="B1816" s="5" t="str">
        <f aca="false">Counts!C1816</f>
        <v>Tyrone Taylor</v>
      </c>
      <c r="C1816" s="34" t="str">
        <f aca="false">Counts!F1816</f>
        <v>Mar-Apr</v>
      </c>
      <c r="D1816" s="35" t="n">
        <f aca="false">IFERROR(Counts!P1816,"")</f>
        <v>52</v>
      </c>
      <c r="E1816" s="36" t="n">
        <f aca="false">IFERROR(Counts!R1816/Counts!Q1816,"")</f>
        <v>0.224489795918367</v>
      </c>
      <c r="F1816" s="36" t="n">
        <f aca="false">IFERROR((Counts!R1816+Counts!V1816+Counts!W1816)/(Counts!Q1816+Counts!V1816+Counts!W1816+Counts!X1816),"")</f>
        <v>0.24</v>
      </c>
      <c r="G1816" s="36" t="n">
        <f aca="false">IFERROR((Counts!R1816+Counts!S1816+2*Counts!T1816+3*Counts!U1816)/Counts!Q1816,"")</f>
        <v>0.36734693877551</v>
      </c>
      <c r="H1816" s="35" t="n">
        <f aca="false">IFERROR(Counts!U1816,"")</f>
        <v>2</v>
      </c>
      <c r="I1816" s="36" t="n">
        <f aca="false">IFERROR(Counts!Z1816/Counts!AA1816,"")</f>
        <v>0.263</v>
      </c>
      <c r="J1816" s="36" t="n">
        <f aca="false">IFERROR(Counts!AB1816/Counts!AA1816,"")</f>
        <v>0.27738</v>
      </c>
      <c r="K1816" s="37" t="n">
        <f aca="false">IFERROR((Counts!AB1816-Counts!Z1816)/Counts!AA1816,"")</f>
        <v>0.01438</v>
      </c>
      <c r="L1816" s="38" t="n">
        <f aca="false">IFERROR(Counts!Y1816/Counts!P1816,"")</f>
        <v>0.173076923076923</v>
      </c>
      <c r="M1816" s="38" t="n">
        <f aca="false">IFERROR(Counts!V1816/Counts!P1816,"")</f>
        <v>0.0192307692307692</v>
      </c>
      <c r="N1816" s="38" t="n">
        <f aca="false">IFERROR(Counts!AD1816/Counts!AC1816,"")</f>
        <v>0.0476190476190476</v>
      </c>
      <c r="O1816" s="38" t="n">
        <f aca="false">IFERROR(Counts!AE1816/Counts!AC1816,"")</f>
        <v>0.285714285714286</v>
      </c>
      <c r="P1816" s="39" t="n">
        <f aca="false">IFERROR(Counts!AG1816/Counts!AF1816,"")</f>
        <v>85.0738095238095</v>
      </c>
      <c r="Q1816" s="38" t="n">
        <f aca="false">IFERROR(Counts!AH1816/Counts!AC1816,"")</f>
        <v>0.357142857142857</v>
      </c>
      <c r="R1816" s="38" t="n">
        <f aca="false">IFERROR(Counts!N1816/Counts!M1816,"")</f>
        <v>0.377777777777778</v>
      </c>
      <c r="S1816" s="38" t="n">
        <f aca="false">IFERROR(Counts!K1816/Counts!J1816,"")</f>
        <v>0.714285714285714</v>
      </c>
      <c r="T1816" s="38" t="n">
        <f aca="false">IFERROR(Counts!I1816/Counts!H1816,"")</f>
        <v>0.201834862385321</v>
      </c>
      <c r="U1816" s="38" t="n">
        <f aca="false">IFERROR(1-Counts!L1816/Counts!K1816,"")</f>
        <v>0.853333333333333</v>
      </c>
      <c r="V1816" s="39" t="n">
        <f aca="false">IFERROR(Counts!AJ1816/Counts!AI1816,"")</f>
        <v>70.9</v>
      </c>
      <c r="W1816" s="38" t="n">
        <f aca="false">IFERROR(Counts!AK1816/Counts!AI1816,"")</f>
        <v>0.0618556701030928</v>
      </c>
      <c r="X1816" s="40" t="n">
        <f aca="false">IFERROR(Counts!O1816,"")</f>
        <v>-1.891</v>
      </c>
      <c r="Y1816" s="36" t="n">
        <f aca="false">IFERROR(INDEX('Season Counts'!$Y$2:$Y$740,$AF1816)/INDEX('Season Counts'!$X$2:$X$740,$AF1816),"")</f>
        <v>0.309006451612903</v>
      </c>
      <c r="Z1816" s="37" t="n">
        <f aca="false">IFERROR(J1816-Y1816,"")</f>
        <v>-0.0316264516129032</v>
      </c>
      <c r="AA1816" s="38" t="n">
        <f aca="false">IFERROR(INDEX('Season Counts'!$K$2:$K$740,$AF1816)/INDEX('Season Counts'!$J$2:$J$740,$AF1816),"")</f>
        <v>0.34384858044164</v>
      </c>
      <c r="AB1816" s="41" t="n">
        <f aca="false">IFERROR(R1816-AA1816,"")</f>
        <v>0.0339291973361374</v>
      </c>
      <c r="AC1816" s="39" t="n">
        <f aca="false">IFERROR(INDEX('Season Counts'!$AG$2:$AG$740,$AF1816)/INDEX('Season Counts'!$AF$2:$AF$740,$AF1816),"")</f>
        <v>71.5818181818182</v>
      </c>
      <c r="AD1816" s="40" t="n">
        <f aca="false">IFERROR(V1816-AC1816,"")</f>
        <v>-0.681818181818173</v>
      </c>
      <c r="AE1816" s="4" t="str">
        <f aca="false">IF(D1816&lt;Guide!$C$21,"Low PA",IF(TRIM(IF(ISNUMBER(AD1816),IF(N(AD1816)&lt;=-Guide!$C$24,"▼ Bat Speed  ",IF(N(AD1816)&gt;=Guide!$C$24,"▲ Bat Speed  ","")),"")&amp;IF(N(Z1816)&gt;=Guide!$C$22,"▲ Contact  ","")&amp;IF(N(Z1816)&lt;=-Guide!$C$22,"▼ Contact  ","")&amp;IF(N(AB1816)&gt;=Guide!$C$23,"▲ Chase  ","")&amp;IF(N(AB1816)&lt;=-Guide!$C$23,"▼ Chase  ",""))="","Stable",TRIM(IF(ISNUMBER(AD1816),IF(N(AD1816)&lt;=-Guide!$C$24,"▼ Bat Speed  ",IF(N(AD1816)&gt;=Guide!$C$24,"▲ Bat Speed  ","")),"")&amp;IF(N(Z1816)&gt;=Guide!$C$22,"▲ Contact  ","")&amp;IF(N(Z1816)&lt;=-Guide!$C$22,"▼ Contact  ","")&amp;IF(N(AB1816)&gt;=Guide!$C$23,"▲ Chase  ","")&amp;IF(N(AB1816)&lt;=-Guide!$C$23,"▼ Chase  ",""))))</f>
        <v>Stable</v>
      </c>
      <c r="AF1816" s="35" t="n">
        <f aca="false">MATCH(Counts!A1816,'Season Counts'!$A$2:$A$740,0)</f>
        <v>462</v>
      </c>
    </row>
    <row r="1817" customFormat="false" ht="15" hidden="false" customHeight="false" outlineLevel="0" collapsed="false">
      <c r="A1817" s="34" t="str">
        <f aca="false">Counts!B1817</f>
        <v>NYM</v>
      </c>
      <c r="B1817" s="5" t="str">
        <f aca="false">Counts!C1817</f>
        <v>Tyrone Taylor</v>
      </c>
      <c r="C1817" s="34" t="str">
        <f aca="false">Counts!F1817</f>
        <v>May</v>
      </c>
      <c r="D1817" s="35" t="n">
        <f aca="false">IFERROR(Counts!P1817,"")</f>
        <v>52</v>
      </c>
      <c r="E1817" s="36" t="n">
        <f aca="false">IFERROR(Counts!R1817/Counts!Q1817,"")</f>
        <v>0.145833333333333</v>
      </c>
      <c r="F1817" s="36" t="n">
        <f aca="false">IFERROR((Counts!R1817+Counts!V1817+Counts!W1817)/(Counts!Q1817+Counts!V1817+Counts!W1817+Counts!X1817),"")</f>
        <v>0.18</v>
      </c>
      <c r="G1817" s="36" t="n">
        <f aca="false">IFERROR((Counts!R1817+Counts!S1817+2*Counts!T1817+3*Counts!U1817)/Counts!Q1817,"")</f>
        <v>0.270833333333333</v>
      </c>
      <c r="H1817" s="35" t="n">
        <f aca="false">IFERROR(Counts!U1817,"")</f>
        <v>1</v>
      </c>
      <c r="I1817" s="36" t="n">
        <f aca="false">IFERROR(Counts!Z1817/Counts!AA1817,"")</f>
        <v>0.197</v>
      </c>
      <c r="J1817" s="36" t="n">
        <f aca="false">IFERROR(Counts!AB1817/Counts!AA1817,"")</f>
        <v>0.21758</v>
      </c>
      <c r="K1817" s="37" t="n">
        <f aca="false">IFERROR((Counts!AB1817-Counts!Z1817)/Counts!AA1817,"")</f>
        <v>0.02058</v>
      </c>
      <c r="L1817" s="38" t="n">
        <f aca="false">IFERROR(Counts!Y1817/Counts!P1817,"")</f>
        <v>0.192307692307692</v>
      </c>
      <c r="M1817" s="38" t="n">
        <f aca="false">IFERROR(Counts!V1817/Counts!P1817,"")</f>
        <v>0.0384615384615385</v>
      </c>
      <c r="N1817" s="38" t="n">
        <f aca="false">IFERROR(Counts!AD1817/Counts!AC1817,"")</f>
        <v>0.075</v>
      </c>
      <c r="O1817" s="38" t="n">
        <f aca="false">IFERROR(Counts!AE1817/Counts!AC1817,"")</f>
        <v>0.325</v>
      </c>
      <c r="P1817" s="39" t="n">
        <f aca="false">IFERROR(Counts!AG1817/Counts!AF1817,"")</f>
        <v>81.415</v>
      </c>
      <c r="Q1817" s="38" t="n">
        <f aca="false">IFERROR(Counts!AH1817/Counts!AC1817,"")</f>
        <v>0.325</v>
      </c>
      <c r="R1817" s="38" t="n">
        <f aca="false">IFERROR(Counts!N1817/Counts!M1817,"")</f>
        <v>0.42</v>
      </c>
      <c r="S1817" s="38" t="n">
        <f aca="false">IFERROR(Counts!K1817/Counts!J1817,"")</f>
        <v>0.654320987654321</v>
      </c>
      <c r="T1817" s="38" t="n">
        <f aca="false">IFERROR(Counts!I1817/Counts!H1817,"")</f>
        <v>0.231578947368421</v>
      </c>
      <c r="U1817" s="38" t="n">
        <f aca="false">IFERROR(1-Counts!L1817/Counts!K1817,"")</f>
        <v>0.905660377358491</v>
      </c>
      <c r="V1817" s="39" t="n">
        <f aca="false">IFERROR(Counts!AJ1817/Counts!AI1817,"")</f>
        <v>71.7518987341772</v>
      </c>
      <c r="W1817" s="38" t="n">
        <f aca="false">IFERROR(Counts!AK1817/Counts!AI1817,"")</f>
        <v>0.20253164556962</v>
      </c>
      <c r="X1817" s="40" t="n">
        <f aca="false">IFERROR(Counts!O1817,"")</f>
        <v>-5.713</v>
      </c>
      <c r="Y1817" s="36" t="n">
        <f aca="false">IFERROR(INDEX('Season Counts'!$Y$2:$Y$740,$AF1817)/INDEX('Season Counts'!$X$2:$X$740,$AF1817),"")</f>
        <v>0.309006451612903</v>
      </c>
      <c r="Z1817" s="37" t="n">
        <f aca="false">IFERROR(J1817-Y1817,"")</f>
        <v>-0.0914264516129033</v>
      </c>
      <c r="AA1817" s="38" t="n">
        <f aca="false">IFERROR(INDEX('Season Counts'!$K$2:$K$740,$AF1817)/INDEX('Season Counts'!$J$2:$J$740,$AF1817),"")</f>
        <v>0.34384858044164</v>
      </c>
      <c r="AB1817" s="41" t="n">
        <f aca="false">IFERROR(R1817-AA1817,"")</f>
        <v>0.0761514195583596</v>
      </c>
      <c r="AC1817" s="39" t="n">
        <f aca="false">IFERROR(INDEX('Season Counts'!$AG$2:$AG$740,$AF1817)/INDEX('Season Counts'!$AF$2:$AF$740,$AF1817),"")</f>
        <v>71.5818181818182</v>
      </c>
      <c r="AD1817" s="40" t="n">
        <f aca="false">IFERROR(V1817-AC1817,"")</f>
        <v>0.170080552359039</v>
      </c>
      <c r="AE1817" s="4" t="str">
        <f aca="false">IF(D1817&lt;Guide!$C$21,"Low PA",IF(TRIM(IF(ISNUMBER(AD1817),IF(N(AD1817)&lt;=-Guide!$C$24,"▼ Bat Speed  ",IF(N(AD1817)&gt;=Guide!$C$24,"▲ Bat Speed  ","")),"")&amp;IF(N(Z1817)&gt;=Guide!$C$22,"▲ Contact  ","")&amp;IF(N(Z1817)&lt;=-Guide!$C$22,"▼ Contact  ","")&amp;IF(N(AB1817)&gt;=Guide!$C$23,"▲ Chase  ","")&amp;IF(N(AB1817)&lt;=-Guide!$C$23,"▼ Chase  ",""))="","Stable",TRIM(IF(ISNUMBER(AD1817),IF(N(AD1817)&lt;=-Guide!$C$24,"▼ Bat Speed  ",IF(N(AD1817)&gt;=Guide!$C$24,"▲ Bat Speed  ","")),"")&amp;IF(N(Z1817)&gt;=Guide!$C$22,"▲ Contact  ","")&amp;IF(N(Z1817)&lt;=-Guide!$C$22,"▼ Contact  ","")&amp;IF(N(AB1817)&gt;=Guide!$C$23,"▲ Chase  ","")&amp;IF(N(AB1817)&lt;=-Guide!$C$23,"▼ Chase  ",""))))</f>
        <v>▼ Contact ▲ Chase</v>
      </c>
      <c r="AF1817" s="35" t="n">
        <f aca="false">MATCH(Counts!A1817,'Season Counts'!$A$2:$A$740,0)</f>
        <v>462</v>
      </c>
    </row>
    <row r="1818" customFormat="false" ht="15" hidden="false" customHeight="false" outlineLevel="0" collapsed="false">
      <c r="A1818" s="34" t="str">
        <f aca="false">Counts!B1818</f>
        <v>NYM</v>
      </c>
      <c r="B1818" s="5" t="str">
        <f aca="false">Counts!C1818</f>
        <v>Tyrone Taylor</v>
      </c>
      <c r="C1818" s="34" t="str">
        <f aca="false">Counts!F1818</f>
        <v>Jun</v>
      </c>
      <c r="D1818" s="35" t="n">
        <f aca="false">IFERROR(Counts!P1818,"")</f>
        <v>2</v>
      </c>
      <c r="E1818" s="36" t="n">
        <f aca="false">IFERROR(Counts!R1818/Counts!Q1818,"")</f>
        <v>1</v>
      </c>
      <c r="F1818" s="36" t="n">
        <f aca="false">IFERROR((Counts!R1818+Counts!V1818+Counts!W1818)/(Counts!Q1818+Counts!V1818+Counts!W1818+Counts!X1818),"")</f>
        <v>1</v>
      </c>
      <c r="G1818" s="36" t="n">
        <f aca="false">IFERROR((Counts!R1818+Counts!S1818+2*Counts!T1818+3*Counts!U1818)/Counts!Q1818,"")</f>
        <v>1</v>
      </c>
      <c r="H1818" s="35" t="n">
        <f aca="false">IFERROR(Counts!U1818,"")</f>
        <v>0</v>
      </c>
      <c r="I1818" s="36" t="n">
        <f aca="false">IFERROR(Counts!Z1818/Counts!AA1818,"")</f>
        <v>0.9</v>
      </c>
      <c r="J1818" s="36" t="n">
        <f aca="false">IFERROR(Counts!AB1818/Counts!AA1818,"")</f>
        <v>0.5685</v>
      </c>
      <c r="K1818" s="37" t="n">
        <f aca="false">IFERROR((Counts!AB1818-Counts!Z1818)/Counts!AA1818,"")</f>
        <v>-0.3315</v>
      </c>
      <c r="L1818" s="38" t="n">
        <f aca="false">IFERROR(Counts!Y1818/Counts!P1818,"")</f>
        <v>0</v>
      </c>
      <c r="M1818" s="38" t="n">
        <f aca="false">IFERROR(Counts!V1818/Counts!P1818,"")</f>
        <v>0</v>
      </c>
      <c r="N1818" s="38" t="n">
        <f aca="false">IFERROR(Counts!AD1818/Counts!AC1818,"")</f>
        <v>0</v>
      </c>
      <c r="O1818" s="38" t="n">
        <f aca="false">IFERROR(Counts!AE1818/Counts!AC1818,"")</f>
        <v>0</v>
      </c>
      <c r="P1818" s="39" t="n">
        <f aca="false">IFERROR(Counts!AG1818/Counts!AF1818,"")</f>
        <v>84.1</v>
      </c>
      <c r="Q1818" s="38" t="n">
        <f aca="false">IFERROR(Counts!AH1818/Counts!AC1818,"")</f>
        <v>0.5</v>
      </c>
      <c r="R1818" s="38" t="n">
        <f aca="false">IFERROR(Counts!N1818/Counts!M1818,"")</f>
        <v>0</v>
      </c>
      <c r="S1818" s="38" t="n">
        <f aca="false">IFERROR(Counts!K1818/Counts!J1818,"")</f>
        <v>1</v>
      </c>
      <c r="T1818" s="38" t="n">
        <f aca="false">IFERROR(Counts!I1818/Counts!H1818,"")</f>
        <v>0.2</v>
      </c>
      <c r="U1818" s="38" t="n">
        <f aca="false">IFERROR(1-Counts!L1818/Counts!K1818,"")</f>
        <v>0.8</v>
      </c>
      <c r="V1818" s="39" t="n">
        <f aca="false">IFERROR(Counts!AJ1818/Counts!AI1818,"")</f>
        <v>71.36</v>
      </c>
      <c r="W1818" s="38" t="n">
        <f aca="false">IFERROR(Counts!AK1818/Counts!AI1818,"")</f>
        <v>0</v>
      </c>
      <c r="X1818" s="40" t="n">
        <f aca="false">IFERROR(Counts!O1818,"")</f>
        <v>0.884</v>
      </c>
      <c r="Y1818" s="36" t="n">
        <f aca="false">IFERROR(INDEX('Season Counts'!$Y$2:$Y$740,$AF1818)/INDEX('Season Counts'!$X$2:$X$740,$AF1818),"")</f>
        <v>0.309006451612903</v>
      </c>
      <c r="Z1818" s="37" t="n">
        <f aca="false">IFERROR(J1818-Y1818,"")</f>
        <v>0.259493548387097</v>
      </c>
      <c r="AA1818" s="38" t="n">
        <f aca="false">IFERROR(INDEX('Season Counts'!$K$2:$K$740,$AF1818)/INDEX('Season Counts'!$J$2:$J$740,$AF1818),"")</f>
        <v>0.34384858044164</v>
      </c>
      <c r="AB1818" s="41" t="n">
        <f aca="false">IFERROR(R1818-AA1818,"")</f>
        <v>-0.34384858044164</v>
      </c>
      <c r="AC1818" s="39" t="n">
        <f aca="false">IFERROR(INDEX('Season Counts'!$AG$2:$AG$740,$AF1818)/INDEX('Season Counts'!$AF$2:$AF$740,$AF1818),"")</f>
        <v>71.5818181818182</v>
      </c>
      <c r="AD1818" s="40" t="n">
        <f aca="false">IFERROR(V1818-AC1818,"")</f>
        <v>-0.221818181818179</v>
      </c>
      <c r="AE1818" s="4" t="str">
        <f aca="false">IF(D1818&lt;Guide!$C$21,"Low PA",IF(TRIM(IF(ISNUMBER(AD1818),IF(N(AD1818)&lt;=-Guide!$C$24,"▼ Bat Speed  ",IF(N(AD1818)&gt;=Guide!$C$24,"▲ Bat Speed  ","")),"")&amp;IF(N(Z1818)&gt;=Guide!$C$22,"▲ Contact  ","")&amp;IF(N(Z1818)&lt;=-Guide!$C$22,"▼ Contact  ","")&amp;IF(N(AB1818)&gt;=Guide!$C$23,"▲ Chase  ","")&amp;IF(N(AB1818)&lt;=-Guide!$C$23,"▼ Chase  ",""))="","Stable",TRIM(IF(ISNUMBER(AD1818),IF(N(AD1818)&lt;=-Guide!$C$24,"▼ Bat Speed  ",IF(N(AD1818)&gt;=Guide!$C$24,"▲ Bat Speed  ","")),"")&amp;IF(N(Z1818)&gt;=Guide!$C$22,"▲ Contact  ","")&amp;IF(N(Z1818)&lt;=-Guide!$C$22,"▼ Contact  ","")&amp;IF(N(AB1818)&gt;=Guide!$C$23,"▲ Chase  ","")&amp;IF(N(AB1818)&lt;=-Guide!$C$23,"▼ Chase  ",""))))</f>
        <v>Low PA</v>
      </c>
      <c r="AF1818" s="35" t="n">
        <f aca="false">MATCH(Counts!A1818,'Season Counts'!$A$2:$A$740,0)</f>
        <v>462</v>
      </c>
    </row>
    <row r="1819" customFormat="false" ht="15" hidden="false" customHeight="false" outlineLevel="0" collapsed="false">
      <c r="A1819" s="34" t="str">
        <f aca="false">Counts!B1819</f>
        <v>NYM</v>
      </c>
      <c r="B1819" s="5" t="str">
        <f aca="false">Counts!C1819</f>
        <v>Tyrone Taylor</v>
      </c>
      <c r="C1819" s="34" t="str">
        <f aca="false">Counts!F1819</f>
        <v>Jul</v>
      </c>
      <c r="D1819" s="35" t="n">
        <f aca="false">IFERROR(Counts!P1819,"")</f>
        <v>50</v>
      </c>
      <c r="E1819" s="36" t="n">
        <f aca="false">IFERROR(Counts!R1819/Counts!Q1819,"")</f>
        <v>0.325581395348837</v>
      </c>
      <c r="F1819" s="36" t="n">
        <f aca="false">IFERROR((Counts!R1819+Counts!V1819+Counts!W1819)/(Counts!Q1819+Counts!V1819+Counts!W1819+Counts!X1819),"")</f>
        <v>0.42</v>
      </c>
      <c r="G1819" s="36" t="n">
        <f aca="false">IFERROR((Counts!R1819+Counts!S1819+2*Counts!T1819+3*Counts!U1819)/Counts!Q1819,"")</f>
        <v>0.837209302325581</v>
      </c>
      <c r="H1819" s="35" t="n">
        <f aca="false">IFERROR(Counts!U1819,"")</f>
        <v>6</v>
      </c>
      <c r="I1819" s="36" t="n">
        <f aca="false">IFERROR(Counts!Z1819/Counts!AA1819,"")</f>
        <v>0.51</v>
      </c>
      <c r="J1819" s="36" t="n">
        <f aca="false">IFERROR(Counts!AB1819/Counts!AA1819,"")</f>
        <v>0.41748</v>
      </c>
      <c r="K1819" s="37" t="n">
        <f aca="false">IFERROR((Counts!AB1819-Counts!Z1819)/Counts!AA1819,"")</f>
        <v>-0.09252</v>
      </c>
      <c r="L1819" s="38" t="n">
        <f aca="false">IFERROR(Counts!Y1819/Counts!P1819,"")</f>
        <v>0.24</v>
      </c>
      <c r="M1819" s="38" t="n">
        <f aca="false">IFERROR(Counts!V1819/Counts!P1819,"")</f>
        <v>0.12</v>
      </c>
      <c r="N1819" s="38" t="n">
        <f aca="false">IFERROR(Counts!AD1819/Counts!AC1819,"")</f>
        <v>0.258064516129032</v>
      </c>
      <c r="O1819" s="38" t="n">
        <f aca="false">IFERROR(Counts!AE1819/Counts!AC1819,"")</f>
        <v>0.548387096774194</v>
      </c>
      <c r="P1819" s="39" t="n">
        <f aca="false">IFERROR(Counts!AG1819/Counts!AF1819,"")</f>
        <v>92.5354838709677</v>
      </c>
      <c r="Q1819" s="38" t="n">
        <f aca="false">IFERROR(Counts!AH1819/Counts!AC1819,"")</f>
        <v>0.419354838709677</v>
      </c>
      <c r="R1819" s="38" t="n">
        <f aca="false">IFERROR(Counts!N1819/Counts!M1819,"")</f>
        <v>0.260162601626016</v>
      </c>
      <c r="S1819" s="38" t="n">
        <f aca="false">IFERROR(Counts!K1819/Counts!J1819,"")</f>
        <v>0.584269662921348</v>
      </c>
      <c r="T1819" s="38" t="n">
        <f aca="false">IFERROR(Counts!I1819/Counts!H1819,"")</f>
        <v>0.25</v>
      </c>
      <c r="U1819" s="38" t="n">
        <f aca="false">IFERROR(1-Counts!L1819/Counts!K1819,"")</f>
        <v>0.865384615384615</v>
      </c>
      <c r="V1819" s="39" t="n">
        <f aca="false">IFERROR(Counts!AJ1819/Counts!AI1819,"")</f>
        <v>72.255</v>
      </c>
      <c r="W1819" s="38" t="n">
        <f aca="false">IFERROR(Counts!AK1819/Counts!AI1819,"")</f>
        <v>0.175</v>
      </c>
      <c r="X1819" s="40" t="n">
        <f aca="false">IFERROR(Counts!O1819,"")</f>
        <v>7.798</v>
      </c>
      <c r="Y1819" s="36" t="n">
        <f aca="false">IFERROR(INDEX('Season Counts'!$Y$2:$Y$740,$AF1819)/INDEX('Season Counts'!$X$2:$X$740,$AF1819),"")</f>
        <v>0.309006451612903</v>
      </c>
      <c r="Z1819" s="37" t="n">
        <f aca="false">IFERROR(J1819-Y1819,"")</f>
        <v>0.108473548387097</v>
      </c>
      <c r="AA1819" s="38" t="n">
        <f aca="false">IFERROR(INDEX('Season Counts'!$K$2:$K$740,$AF1819)/INDEX('Season Counts'!$J$2:$J$740,$AF1819),"")</f>
        <v>0.34384858044164</v>
      </c>
      <c r="AB1819" s="41" t="n">
        <f aca="false">IFERROR(R1819-AA1819,"")</f>
        <v>-0.0836859788156241</v>
      </c>
      <c r="AC1819" s="39" t="n">
        <f aca="false">IFERROR(INDEX('Season Counts'!$AG$2:$AG$740,$AF1819)/INDEX('Season Counts'!$AF$2:$AF$740,$AF1819),"")</f>
        <v>71.5818181818182</v>
      </c>
      <c r="AD1819" s="40" t="n">
        <f aca="false">IFERROR(V1819-AC1819,"")</f>
        <v>0.673181818181817</v>
      </c>
      <c r="AE1819" s="4" t="str">
        <f aca="false">IF(D1819&lt;Guide!$C$21,"Low PA",IF(TRIM(IF(ISNUMBER(AD1819),IF(N(AD1819)&lt;=-Guide!$C$24,"▼ Bat Speed  ",IF(N(AD1819)&gt;=Guide!$C$24,"▲ Bat Speed  ","")),"")&amp;IF(N(Z1819)&gt;=Guide!$C$22,"▲ Contact  ","")&amp;IF(N(Z1819)&lt;=-Guide!$C$22,"▼ Contact  ","")&amp;IF(N(AB1819)&gt;=Guide!$C$23,"▲ Chase  ","")&amp;IF(N(AB1819)&lt;=-Guide!$C$23,"▼ Chase  ",""))="","Stable",TRIM(IF(ISNUMBER(AD1819),IF(N(AD1819)&lt;=-Guide!$C$24,"▼ Bat Speed  ",IF(N(AD1819)&gt;=Guide!$C$24,"▲ Bat Speed  ","")),"")&amp;IF(N(Z1819)&gt;=Guide!$C$22,"▲ Contact  ","")&amp;IF(N(Z1819)&lt;=-Guide!$C$22,"▼ Contact  ","")&amp;IF(N(AB1819)&gt;=Guide!$C$23,"▲ Chase  ","")&amp;IF(N(AB1819)&lt;=-Guide!$C$23,"▼ Chase  ",""))))</f>
        <v>▲ Contact ▼ Chase</v>
      </c>
      <c r="AF1819" s="35" t="n">
        <f aca="false">MATCH(Counts!A1819,'Season Counts'!$A$2:$A$740,0)</f>
        <v>462</v>
      </c>
    </row>
    <row r="1820" customFormat="false" ht="15" hidden="false" customHeight="false" outlineLevel="0" collapsed="false">
      <c r="A1820" s="34" t="str">
        <f aca="false">Counts!B1820</f>
        <v>NYM</v>
      </c>
      <c r="B1820" s="5" t="str">
        <f aca="false">Counts!C1820</f>
        <v>Tyrone Taylor</v>
      </c>
      <c r="C1820" s="34" t="str">
        <f aca="false">Counts!F1820</f>
        <v>Aug</v>
      </c>
      <c r="D1820" s="35" t="n">
        <f aca="false">IFERROR(Counts!P1820,"")</f>
        <v>3</v>
      </c>
      <c r="E1820" s="36" t="n">
        <f aca="false">IFERROR(Counts!R1820/Counts!Q1820,"")</f>
        <v>0.333333333333333</v>
      </c>
      <c r="F1820" s="36" t="n">
        <f aca="false">IFERROR((Counts!R1820+Counts!V1820+Counts!W1820)/(Counts!Q1820+Counts!V1820+Counts!W1820+Counts!X1820),"")</f>
        <v>0.333333333333333</v>
      </c>
      <c r="G1820" s="36" t="n">
        <f aca="false">IFERROR((Counts!R1820+Counts!S1820+2*Counts!T1820+3*Counts!U1820)/Counts!Q1820,"")</f>
        <v>1.33333333333333</v>
      </c>
      <c r="H1820" s="35" t="n">
        <f aca="false">IFERROR(Counts!U1820,"")</f>
        <v>1</v>
      </c>
      <c r="I1820" s="36" t="n">
        <f aca="false">IFERROR(Counts!Z1820/Counts!AA1820,"")</f>
        <v>0.666666666666667</v>
      </c>
      <c r="J1820" s="36" t="n">
        <f aca="false">IFERROR(Counts!AB1820/Counts!AA1820,"")</f>
        <v>0.379</v>
      </c>
      <c r="K1820" s="37" t="n">
        <f aca="false">IFERROR((Counts!AB1820-Counts!Z1820)/Counts!AA1820,"")</f>
        <v>-0.287666666666667</v>
      </c>
      <c r="L1820" s="38" t="n">
        <f aca="false">IFERROR(Counts!Y1820/Counts!P1820,"")</f>
        <v>0</v>
      </c>
      <c r="M1820" s="38" t="n">
        <f aca="false">IFERROR(Counts!V1820/Counts!P1820,"")</f>
        <v>0</v>
      </c>
      <c r="N1820" s="38" t="n">
        <f aca="false">IFERROR(Counts!AD1820/Counts!AC1820,"")</f>
        <v>0.333333333333333</v>
      </c>
      <c r="O1820" s="38" t="n">
        <f aca="false">IFERROR(Counts!AE1820/Counts!AC1820,"")</f>
        <v>0.333333333333333</v>
      </c>
      <c r="P1820" s="39" t="n">
        <f aca="false">IFERROR(Counts!AG1820/Counts!AF1820,"")</f>
        <v>85.0333333333333</v>
      </c>
      <c r="Q1820" s="38" t="n">
        <f aca="false">IFERROR(Counts!AH1820/Counts!AC1820,"")</f>
        <v>0</v>
      </c>
      <c r="R1820" s="38" t="n">
        <f aca="false">IFERROR(Counts!N1820/Counts!M1820,"")</f>
        <v>0.5</v>
      </c>
      <c r="S1820" s="38" t="n">
        <f aca="false">IFERROR(Counts!K1820/Counts!J1820,"")</f>
        <v>1</v>
      </c>
      <c r="T1820" s="38" t="n">
        <f aca="false">IFERROR(Counts!I1820/Counts!H1820,"")</f>
        <v>0</v>
      </c>
      <c r="U1820" s="38" t="n">
        <f aca="false">IFERROR(1-Counts!L1820/Counts!K1820,"")</f>
        <v>1</v>
      </c>
      <c r="V1820" s="39" t="n">
        <f aca="false">IFERROR(Counts!AJ1820/Counts!AI1820,"")</f>
        <v>71.5666666666667</v>
      </c>
      <c r="W1820" s="38" t="n">
        <f aca="false">IFERROR(Counts!AK1820/Counts!AI1820,"")</f>
        <v>0.333333333333333</v>
      </c>
      <c r="X1820" s="40" t="n">
        <f aca="false">IFERROR(Counts!O1820,"")</f>
        <v>0.936</v>
      </c>
      <c r="Y1820" s="36" t="n">
        <f aca="false">IFERROR(INDEX('Season Counts'!$Y$2:$Y$740,$AF1820)/INDEX('Season Counts'!$X$2:$X$740,$AF1820),"")</f>
        <v>0.309006451612903</v>
      </c>
      <c r="Z1820" s="37" t="n">
        <f aca="false">IFERROR(J1820-Y1820,"")</f>
        <v>0.0699935483870968</v>
      </c>
      <c r="AA1820" s="38" t="n">
        <f aca="false">IFERROR(INDEX('Season Counts'!$K$2:$K$740,$AF1820)/INDEX('Season Counts'!$J$2:$J$740,$AF1820),"")</f>
        <v>0.34384858044164</v>
      </c>
      <c r="AB1820" s="41" t="n">
        <f aca="false">IFERROR(R1820-AA1820,"")</f>
        <v>0.15615141955836</v>
      </c>
      <c r="AC1820" s="39" t="n">
        <f aca="false">IFERROR(INDEX('Season Counts'!$AG$2:$AG$740,$AF1820)/INDEX('Season Counts'!$AF$2:$AF$740,$AF1820),"")</f>
        <v>71.5818181818182</v>
      </c>
      <c r="AD1820" s="40" t="n">
        <f aca="false">IFERROR(V1820-AC1820,"")</f>
        <v>-0.0151515151515156</v>
      </c>
      <c r="AE1820" s="4" t="str">
        <f aca="false">IF(D1820&lt;Guide!$C$21,"Low PA",IF(TRIM(IF(ISNUMBER(AD1820),IF(N(AD1820)&lt;=-Guide!$C$24,"▼ Bat Speed  ",IF(N(AD1820)&gt;=Guide!$C$24,"▲ Bat Speed  ","")),"")&amp;IF(N(Z1820)&gt;=Guide!$C$22,"▲ Contact  ","")&amp;IF(N(Z1820)&lt;=-Guide!$C$22,"▼ Contact  ","")&amp;IF(N(AB1820)&gt;=Guide!$C$23,"▲ Chase  ","")&amp;IF(N(AB1820)&lt;=-Guide!$C$23,"▼ Chase  ",""))="","Stable",TRIM(IF(ISNUMBER(AD1820),IF(N(AD1820)&lt;=-Guide!$C$24,"▼ Bat Speed  ",IF(N(AD1820)&gt;=Guide!$C$24,"▲ Bat Speed  ","")),"")&amp;IF(N(Z1820)&gt;=Guide!$C$22,"▲ Contact  ","")&amp;IF(N(Z1820)&lt;=-Guide!$C$22,"▼ Contact  ","")&amp;IF(N(AB1820)&gt;=Guide!$C$23,"▲ Chase  ","")&amp;IF(N(AB1820)&lt;=-Guide!$C$23,"▼ Chase  ",""))))</f>
        <v>Low PA</v>
      </c>
      <c r="AF1820" s="35" t="n">
        <f aca="false">MATCH(Counts!A1820,'Season Counts'!$A$2:$A$740,0)</f>
        <v>462</v>
      </c>
    </row>
    <row r="1821" customFormat="false" ht="15" hidden="false" customHeight="false" outlineLevel="0" collapsed="false">
      <c r="A1821" s="34" t="str">
        <f aca="false">Counts!B1821</f>
        <v>NYM</v>
      </c>
      <c r="B1821" s="5" t="str">
        <f aca="false">Counts!C1821</f>
        <v>Jorge Polanco</v>
      </c>
      <c r="C1821" s="34" t="str">
        <f aca="false">Counts!F1821</f>
        <v>Mar-Apr</v>
      </c>
      <c r="D1821" s="35" t="n">
        <f aca="false">IFERROR(Counts!P1821,"")</f>
        <v>61</v>
      </c>
      <c r="E1821" s="36" t="n">
        <f aca="false">IFERROR(Counts!R1821/Counts!Q1821,"")</f>
        <v>0.178571428571429</v>
      </c>
      <c r="F1821" s="36" t="n">
        <f aca="false">IFERROR((Counts!R1821+Counts!V1821+Counts!W1821)/(Counts!Q1821+Counts!V1821+Counts!W1821+Counts!X1821),"")</f>
        <v>0.245901639344262</v>
      </c>
      <c r="G1821" s="36" t="n">
        <f aca="false">IFERROR((Counts!R1821+Counts!S1821+2*Counts!T1821+3*Counts!U1821)/Counts!Q1821,"")</f>
        <v>0.285714285714286</v>
      </c>
      <c r="H1821" s="35" t="n">
        <f aca="false">IFERROR(Counts!U1821,"")</f>
        <v>1</v>
      </c>
      <c r="I1821" s="36" t="n">
        <f aca="false">IFERROR(Counts!Z1821/Counts!AA1821,"")</f>
        <v>0.24016393442623</v>
      </c>
      <c r="J1821" s="36" t="n">
        <f aca="false">IFERROR(Counts!AB1821/Counts!AA1821,"")</f>
        <v>0.269590163934426</v>
      </c>
      <c r="K1821" s="37" t="n">
        <f aca="false">IFERROR((Counts!AB1821-Counts!Z1821)/Counts!AA1821,"")</f>
        <v>0.0294262295081967</v>
      </c>
      <c r="L1821" s="38" t="n">
        <f aca="false">IFERROR(Counts!Y1821/Counts!P1821,"")</f>
        <v>0.180327868852459</v>
      </c>
      <c r="M1821" s="38" t="n">
        <f aca="false">IFERROR(Counts!V1821/Counts!P1821,"")</f>
        <v>0.0819672131147541</v>
      </c>
      <c r="N1821" s="38" t="n">
        <f aca="false">IFERROR(Counts!AD1821/Counts!AC1821,"")</f>
        <v>0.0444444444444444</v>
      </c>
      <c r="O1821" s="38" t="n">
        <f aca="false">IFERROR(Counts!AE1821/Counts!AC1821,"")</f>
        <v>0.333333333333333</v>
      </c>
      <c r="P1821" s="39" t="n">
        <f aca="false">IFERROR(Counts!AG1821/Counts!AF1821,"")</f>
        <v>87.2488888888889</v>
      </c>
      <c r="Q1821" s="38" t="n">
        <f aca="false">IFERROR(Counts!AH1821/Counts!AC1821,"")</f>
        <v>0.422222222222222</v>
      </c>
      <c r="R1821" s="38" t="n">
        <f aca="false">IFERROR(Counts!N1821/Counts!M1821,"")</f>
        <v>0.328</v>
      </c>
      <c r="S1821" s="38" t="n">
        <f aca="false">IFERROR(Counts!K1821/Counts!J1821,"")</f>
        <v>0.646464646464647</v>
      </c>
      <c r="T1821" s="38" t="n">
        <f aca="false">IFERROR(Counts!I1821/Counts!H1821,"")</f>
        <v>0.19047619047619</v>
      </c>
      <c r="U1821" s="38" t="n">
        <f aca="false">IFERROR(1-Counts!L1821/Counts!K1821,"")</f>
        <v>0.90625</v>
      </c>
      <c r="V1821" s="39" t="n">
        <f aca="false">IFERROR(Counts!AJ1821/Counts!AI1821,"")</f>
        <v>69.4849462365591</v>
      </c>
      <c r="W1821" s="38" t="n">
        <f aca="false">IFERROR(Counts!AK1821/Counts!AI1821,"")</f>
        <v>0.043010752688172</v>
      </c>
      <c r="X1821" s="40" t="n">
        <f aca="false">IFERROR(Counts!O1821,"")</f>
        <v>-4.486</v>
      </c>
      <c r="Y1821" s="36" t="n">
        <f aca="false">IFERROR(INDEX('Season Counts'!$Y$2:$Y$740,$AF1821)/INDEX('Season Counts'!$X$2:$X$740,$AF1821),"")</f>
        <v>0.233833333333333</v>
      </c>
      <c r="Z1821" s="37" t="n">
        <f aca="false">IFERROR(J1821-Y1821,"")</f>
        <v>0.0357568306010929</v>
      </c>
      <c r="AA1821" s="38" t="n">
        <f aca="false">IFERROR(INDEX('Season Counts'!$K$2:$K$740,$AF1821)/INDEX('Season Counts'!$J$2:$J$740,$AF1821),"")</f>
        <v>0.301003344481605</v>
      </c>
      <c r="AB1821" s="41" t="n">
        <f aca="false">IFERROR(R1821-AA1821,"")</f>
        <v>0.0269966555183946</v>
      </c>
      <c r="AC1821" s="39" t="n">
        <f aca="false">IFERROR(INDEX('Season Counts'!$AG$2:$AG$740,$AF1821)/INDEX('Season Counts'!$AF$2:$AF$740,$AF1821),"")</f>
        <v>69.4687224669603</v>
      </c>
      <c r="AD1821" s="40" t="n">
        <f aca="false">IFERROR(V1821-AC1821,"")</f>
        <v>0.0162237695987955</v>
      </c>
      <c r="AE1821" s="4" t="str">
        <f aca="false">IF(D1821&lt;Guide!$C$21,"Low PA",IF(TRIM(IF(ISNUMBER(AD1821),IF(N(AD1821)&lt;=-Guide!$C$24,"▼ Bat Speed  ",IF(N(AD1821)&gt;=Guide!$C$24,"▲ Bat Speed  ","")),"")&amp;IF(N(Z1821)&gt;=Guide!$C$22,"▲ Contact  ","")&amp;IF(N(Z1821)&lt;=-Guide!$C$22,"▼ Contact  ","")&amp;IF(N(AB1821)&gt;=Guide!$C$23,"▲ Chase  ","")&amp;IF(N(AB1821)&lt;=-Guide!$C$23,"▼ Chase  ",""))="","Stable",TRIM(IF(ISNUMBER(AD1821),IF(N(AD1821)&lt;=-Guide!$C$24,"▼ Bat Speed  ",IF(N(AD1821)&gt;=Guide!$C$24,"▲ Bat Speed  ","")),"")&amp;IF(N(Z1821)&gt;=Guide!$C$22,"▲ Contact  ","")&amp;IF(N(Z1821)&lt;=-Guide!$C$22,"▼ Contact  ","")&amp;IF(N(AB1821)&gt;=Guide!$C$23,"▲ Chase  ","")&amp;IF(N(AB1821)&lt;=-Guide!$C$23,"▼ Chase  ",""))))</f>
        <v>Stable</v>
      </c>
      <c r="AF1821" s="35" t="n">
        <f aca="false">MATCH(Counts!A1821,'Season Counts'!$A$2:$A$740,0)</f>
        <v>463</v>
      </c>
    </row>
    <row r="1822" customFormat="false" ht="15" hidden="false" customHeight="false" outlineLevel="0" collapsed="false">
      <c r="A1822" s="34" t="str">
        <f aca="false">Counts!B1822</f>
        <v>NYM</v>
      </c>
      <c r="B1822" s="5" t="str">
        <f aca="false">Counts!C1822</f>
        <v>Jorge Polanco</v>
      </c>
      <c r="C1822" s="34" t="str">
        <f aca="false">Counts!F1822</f>
        <v>Jul</v>
      </c>
      <c r="D1822" s="35" t="n">
        <f aca="false">IFERROR(Counts!P1822,"")</f>
        <v>51</v>
      </c>
      <c r="E1822" s="36" t="n">
        <f aca="false">IFERROR(Counts!R1822/Counts!Q1822,"")</f>
        <v>0.0833333333333333</v>
      </c>
      <c r="F1822" s="36" t="n">
        <f aca="false">IFERROR((Counts!R1822+Counts!V1822+Counts!W1822)/(Counts!Q1822+Counts!V1822+Counts!W1822+Counts!X1822),"")</f>
        <v>0.12</v>
      </c>
      <c r="G1822" s="36" t="n">
        <f aca="false">IFERROR((Counts!R1822+Counts!S1822+2*Counts!T1822+3*Counts!U1822)/Counts!Q1822,"")</f>
        <v>0.104166666666667</v>
      </c>
      <c r="H1822" s="35" t="n">
        <f aca="false">IFERROR(Counts!U1822,"")</f>
        <v>0</v>
      </c>
      <c r="I1822" s="36" t="n">
        <f aca="false">IFERROR(Counts!Z1822/Counts!AA1822,"")</f>
        <v>0.107</v>
      </c>
      <c r="J1822" s="36" t="n">
        <f aca="false">IFERROR(Counts!AB1822/Counts!AA1822,"")</f>
        <v>0.16242</v>
      </c>
      <c r="K1822" s="37" t="n">
        <f aca="false">IFERROR((Counts!AB1822-Counts!Z1822)/Counts!AA1822,"")</f>
        <v>0.05542</v>
      </c>
      <c r="L1822" s="38" t="n">
        <f aca="false">IFERROR(Counts!Y1822/Counts!P1822,"")</f>
        <v>0.313725490196078</v>
      </c>
      <c r="M1822" s="38" t="n">
        <f aca="false">IFERROR(Counts!V1822/Counts!P1822,"")</f>
        <v>0.0392156862745098</v>
      </c>
      <c r="N1822" s="38" t="n">
        <f aca="false">IFERROR(Counts!AD1822/Counts!AC1822,"")</f>
        <v>0</v>
      </c>
      <c r="O1822" s="38" t="n">
        <f aca="false">IFERROR(Counts!AE1822/Counts!AC1822,"")</f>
        <v>0.212121212121212</v>
      </c>
      <c r="P1822" s="39" t="n">
        <f aca="false">IFERROR(Counts!AG1822/Counts!AF1822,"")</f>
        <v>80.6545454545455</v>
      </c>
      <c r="Q1822" s="38" t="n">
        <f aca="false">IFERROR(Counts!AH1822/Counts!AC1822,"")</f>
        <v>0.212121212121212</v>
      </c>
      <c r="R1822" s="38" t="n">
        <f aca="false">IFERROR(Counts!N1822/Counts!M1822,"")</f>
        <v>0.269565217391304</v>
      </c>
      <c r="S1822" s="38" t="n">
        <f aca="false">IFERROR(Counts!K1822/Counts!J1822,"")</f>
        <v>0.585585585585586</v>
      </c>
      <c r="T1822" s="38" t="n">
        <f aca="false">IFERROR(Counts!I1822/Counts!H1822,"")</f>
        <v>0.197916666666667</v>
      </c>
      <c r="U1822" s="38" t="n">
        <f aca="false">IFERROR(1-Counts!L1822/Counts!K1822,"")</f>
        <v>0.892307692307692</v>
      </c>
      <c r="V1822" s="39" t="n">
        <f aca="false">IFERROR(Counts!AJ1822/Counts!AI1822,"")</f>
        <v>69.3862068965517</v>
      </c>
      <c r="W1822" s="38" t="n">
        <f aca="false">IFERROR(Counts!AK1822/Counts!AI1822,"")</f>
        <v>0.0229885057471264</v>
      </c>
      <c r="X1822" s="40" t="n">
        <f aca="false">IFERROR(Counts!O1822,"")</f>
        <v>-8.4</v>
      </c>
      <c r="Y1822" s="36" t="n">
        <f aca="false">IFERROR(INDEX('Season Counts'!$Y$2:$Y$740,$AF1822)/INDEX('Season Counts'!$X$2:$X$740,$AF1822),"")</f>
        <v>0.233833333333333</v>
      </c>
      <c r="Z1822" s="37" t="n">
        <f aca="false">IFERROR(J1822-Y1822,"")</f>
        <v>-0.0714133333333333</v>
      </c>
      <c r="AA1822" s="38" t="n">
        <f aca="false">IFERROR(INDEX('Season Counts'!$K$2:$K$740,$AF1822)/INDEX('Season Counts'!$J$2:$J$740,$AF1822),"")</f>
        <v>0.301003344481605</v>
      </c>
      <c r="AB1822" s="41" t="n">
        <f aca="false">IFERROR(R1822-AA1822,"")</f>
        <v>-0.031438127090301</v>
      </c>
      <c r="AC1822" s="39" t="n">
        <f aca="false">IFERROR(INDEX('Season Counts'!$AG$2:$AG$740,$AF1822)/INDEX('Season Counts'!$AF$2:$AF$740,$AF1822),"")</f>
        <v>69.4687224669603</v>
      </c>
      <c r="AD1822" s="40" t="n">
        <f aca="false">IFERROR(V1822-AC1822,"")</f>
        <v>-0.0825155704086171</v>
      </c>
      <c r="AE1822" s="4" t="str">
        <f aca="false">IF(D1822&lt;Guide!$C$21,"Low PA",IF(TRIM(IF(ISNUMBER(AD1822),IF(N(AD1822)&lt;=-Guide!$C$24,"▼ Bat Speed  ",IF(N(AD1822)&gt;=Guide!$C$24,"▲ Bat Speed  ","")),"")&amp;IF(N(Z1822)&gt;=Guide!$C$22,"▲ Contact  ","")&amp;IF(N(Z1822)&lt;=-Guide!$C$22,"▼ Contact  ","")&amp;IF(N(AB1822)&gt;=Guide!$C$23,"▲ Chase  ","")&amp;IF(N(AB1822)&lt;=-Guide!$C$23,"▼ Chase  ",""))="","Stable",TRIM(IF(ISNUMBER(AD1822),IF(N(AD1822)&lt;=-Guide!$C$24,"▼ Bat Speed  ",IF(N(AD1822)&gt;=Guide!$C$24,"▲ Bat Speed  ","")),"")&amp;IF(N(Z1822)&gt;=Guide!$C$22,"▲ Contact  ","")&amp;IF(N(Z1822)&lt;=-Guide!$C$22,"▼ Contact  ","")&amp;IF(N(AB1822)&gt;=Guide!$C$23,"▲ Chase  ","")&amp;IF(N(AB1822)&lt;=-Guide!$C$23,"▼ Chase  ",""))))</f>
        <v>▼ Contact</v>
      </c>
      <c r="AF1822" s="35" t="n">
        <f aca="false">MATCH(Counts!A1822,'Season Counts'!$A$2:$A$740,0)</f>
        <v>463</v>
      </c>
    </row>
    <row r="1823" customFormat="false" ht="15" hidden="false" customHeight="false" outlineLevel="0" collapsed="false">
      <c r="A1823" s="34" t="str">
        <f aca="false">Counts!B1823</f>
        <v>NYM</v>
      </c>
      <c r="B1823" s="5" t="str">
        <f aca="false">Counts!C1823</f>
        <v>Jorge Polanco</v>
      </c>
      <c r="C1823" s="34" t="str">
        <f aca="false">Counts!F1823</f>
        <v>Aug</v>
      </c>
      <c r="D1823" s="35" t="n">
        <f aca="false">IFERROR(Counts!P1823,"")</f>
        <v>33</v>
      </c>
      <c r="E1823" s="36" t="n">
        <f aca="false">IFERROR(Counts!R1823/Counts!Q1823,"")</f>
        <v>0.193548387096774</v>
      </c>
      <c r="F1823" s="36" t="n">
        <f aca="false">IFERROR((Counts!R1823+Counts!V1823+Counts!W1823)/(Counts!Q1823+Counts!V1823+Counts!W1823+Counts!X1823),"")</f>
        <v>0.242424242424242</v>
      </c>
      <c r="G1823" s="36" t="n">
        <f aca="false">IFERROR((Counts!R1823+Counts!S1823+2*Counts!T1823+3*Counts!U1823)/Counts!Q1823,"")</f>
        <v>0.32258064516129</v>
      </c>
      <c r="H1823" s="35" t="n">
        <f aca="false">IFERROR(Counts!U1823,"")</f>
        <v>1</v>
      </c>
      <c r="I1823" s="36" t="n">
        <f aca="false">IFERROR(Counts!Z1823/Counts!AA1823,"")</f>
        <v>0.25</v>
      </c>
      <c r="J1823" s="36" t="n">
        <f aca="false">IFERROR(Counts!AB1823/Counts!AA1823,"")</f>
        <v>0.275939393939394</v>
      </c>
      <c r="K1823" s="37" t="n">
        <f aca="false">IFERROR((Counts!AB1823-Counts!Z1823)/Counts!AA1823,"")</f>
        <v>0.0259393939393939</v>
      </c>
      <c r="L1823" s="38" t="n">
        <f aca="false">IFERROR(Counts!Y1823/Counts!P1823,"")</f>
        <v>0.272727272727273</v>
      </c>
      <c r="M1823" s="38" t="n">
        <f aca="false">IFERROR(Counts!V1823/Counts!P1823,"")</f>
        <v>0.0606060606060606</v>
      </c>
      <c r="N1823" s="38" t="n">
        <f aca="false">IFERROR(Counts!AD1823/Counts!AC1823,"")</f>
        <v>0.0909090909090909</v>
      </c>
      <c r="O1823" s="38" t="n">
        <f aca="false">IFERROR(Counts!AE1823/Counts!AC1823,"")</f>
        <v>0.409090909090909</v>
      </c>
      <c r="P1823" s="39" t="n">
        <f aca="false">IFERROR(Counts!AG1823/Counts!AF1823,"")</f>
        <v>89.4863636363636</v>
      </c>
      <c r="Q1823" s="38" t="n">
        <f aca="false">IFERROR(Counts!AH1823/Counts!AC1823,"")</f>
        <v>0.272727272727273</v>
      </c>
      <c r="R1823" s="38" t="n">
        <f aca="false">IFERROR(Counts!N1823/Counts!M1823,"")</f>
        <v>0.305084745762712</v>
      </c>
      <c r="S1823" s="38" t="n">
        <f aca="false">IFERROR(Counts!K1823/Counts!J1823,"")</f>
        <v>0.636363636363636</v>
      </c>
      <c r="T1823" s="38" t="n">
        <f aca="false">IFERROR(Counts!I1823/Counts!H1823,"")</f>
        <v>0.30188679245283</v>
      </c>
      <c r="U1823" s="38" t="n">
        <f aca="false">IFERROR(1-Counts!L1823/Counts!K1823,"")</f>
        <v>0.828571428571429</v>
      </c>
      <c r="V1823" s="39" t="n">
        <f aca="false">IFERROR(Counts!AJ1823/Counts!AI1823,"")</f>
        <v>69.5893617021277</v>
      </c>
      <c r="W1823" s="38" t="n">
        <f aca="false">IFERROR(Counts!AK1823/Counts!AI1823,"")</f>
        <v>0.0212765957446809</v>
      </c>
      <c r="X1823" s="40" t="n">
        <f aca="false">IFERROR(Counts!O1823,"")</f>
        <v>-2.23</v>
      </c>
      <c r="Y1823" s="36" t="n">
        <f aca="false">IFERROR(INDEX('Season Counts'!$Y$2:$Y$740,$AF1823)/INDEX('Season Counts'!$X$2:$X$740,$AF1823),"")</f>
        <v>0.233833333333333</v>
      </c>
      <c r="Z1823" s="37" t="n">
        <f aca="false">IFERROR(J1823-Y1823,"")</f>
        <v>0.0421060606060606</v>
      </c>
      <c r="AA1823" s="38" t="n">
        <f aca="false">IFERROR(INDEX('Season Counts'!$K$2:$K$740,$AF1823)/INDEX('Season Counts'!$J$2:$J$740,$AF1823),"")</f>
        <v>0.301003344481605</v>
      </c>
      <c r="AB1823" s="41" t="n">
        <f aca="false">IFERROR(R1823-AA1823,"")</f>
        <v>0.00408140128110651</v>
      </c>
      <c r="AC1823" s="39" t="n">
        <f aca="false">IFERROR(INDEX('Season Counts'!$AG$2:$AG$740,$AF1823)/INDEX('Season Counts'!$AF$2:$AF$740,$AF1823),"")</f>
        <v>69.4687224669603</v>
      </c>
      <c r="AD1823" s="40" t="n">
        <f aca="false">IFERROR(V1823-AC1823,"")</f>
        <v>0.120639235167317</v>
      </c>
      <c r="AE1823" s="4" t="str">
        <f aca="false">IF(D1823&lt;Guide!$C$21,"Low PA",IF(TRIM(IF(ISNUMBER(AD1823),IF(N(AD1823)&lt;=-Guide!$C$24,"▼ Bat Speed  ",IF(N(AD1823)&gt;=Guide!$C$24,"▲ Bat Speed  ","")),"")&amp;IF(N(Z1823)&gt;=Guide!$C$22,"▲ Contact  ","")&amp;IF(N(Z1823)&lt;=-Guide!$C$22,"▼ Contact  ","")&amp;IF(N(AB1823)&gt;=Guide!$C$23,"▲ Chase  ","")&amp;IF(N(AB1823)&lt;=-Guide!$C$23,"▼ Chase  ",""))="","Stable",TRIM(IF(ISNUMBER(AD1823),IF(N(AD1823)&lt;=-Guide!$C$24,"▼ Bat Speed  ",IF(N(AD1823)&gt;=Guide!$C$24,"▲ Bat Speed  ","")),"")&amp;IF(N(Z1823)&gt;=Guide!$C$22,"▲ Contact  ","")&amp;IF(N(Z1823)&lt;=-Guide!$C$22,"▼ Contact  ","")&amp;IF(N(AB1823)&gt;=Guide!$C$23,"▲ Chase  ","")&amp;IF(N(AB1823)&lt;=-Guide!$C$23,"▼ Chase  ",""))))</f>
        <v>Low PA</v>
      </c>
      <c r="AF1823" s="35" t="n">
        <f aca="false">MATCH(Counts!A1823,'Season Counts'!$A$2:$A$740,0)</f>
        <v>463</v>
      </c>
    </row>
    <row r="1824" customFormat="false" ht="15" hidden="false" customHeight="false" outlineLevel="0" collapsed="false">
      <c r="A1824" s="34" t="str">
        <f aca="false">Counts!B1824</f>
        <v>NYM</v>
      </c>
      <c r="B1824" s="5" t="str">
        <f aca="false">Counts!C1824</f>
        <v>MJ Melendez</v>
      </c>
      <c r="C1824" s="34" t="str">
        <f aca="false">Counts!F1824</f>
        <v>Mar-Apr</v>
      </c>
      <c r="D1824" s="35" t="n">
        <f aca="false">IFERROR(Counts!P1824,"")</f>
        <v>33</v>
      </c>
      <c r="E1824" s="36" t="n">
        <f aca="false">IFERROR(Counts!R1824/Counts!Q1824,"")</f>
        <v>0.344827586206897</v>
      </c>
      <c r="F1824" s="36" t="n">
        <f aca="false">IFERROR((Counts!R1824+Counts!V1824+Counts!W1824)/(Counts!Q1824+Counts!V1824+Counts!W1824+Counts!X1824),"")</f>
        <v>0.40625</v>
      </c>
      <c r="G1824" s="36" t="n">
        <f aca="false">IFERROR((Counts!R1824+Counts!S1824+2*Counts!T1824+3*Counts!U1824)/Counts!Q1824,"")</f>
        <v>0.655172413793103</v>
      </c>
      <c r="H1824" s="35" t="n">
        <f aca="false">IFERROR(Counts!U1824,"")</f>
        <v>2</v>
      </c>
      <c r="I1824" s="36" t="n">
        <f aca="false">IFERROR(Counts!Z1824/Counts!AA1824,"")</f>
        <v>0.4484375</v>
      </c>
      <c r="J1824" s="36" t="n">
        <f aca="false">IFERROR(Counts!AB1824/Counts!AA1824,"")</f>
        <v>0.27309375</v>
      </c>
      <c r="K1824" s="37" t="n">
        <f aca="false">IFERROR((Counts!AB1824-Counts!Z1824)/Counts!AA1824,"")</f>
        <v>-0.17534375</v>
      </c>
      <c r="L1824" s="38" t="n">
        <f aca="false">IFERROR(Counts!Y1824/Counts!P1824,"")</f>
        <v>0.363636363636364</v>
      </c>
      <c r="M1824" s="38" t="n">
        <f aca="false">IFERROR(Counts!V1824/Counts!P1824,"")</f>
        <v>0.0909090909090909</v>
      </c>
      <c r="N1824" s="38" t="n">
        <f aca="false">IFERROR(Counts!AD1824/Counts!AC1824,"")</f>
        <v>0.166666666666667</v>
      </c>
      <c r="O1824" s="38" t="n">
        <f aca="false">IFERROR(Counts!AE1824/Counts!AC1824,"")</f>
        <v>0.666666666666667</v>
      </c>
      <c r="P1824" s="39" t="n">
        <f aca="false">IFERROR(Counts!AG1824/Counts!AF1824,"")</f>
        <v>94.2777777777778</v>
      </c>
      <c r="Q1824" s="38" t="n">
        <f aca="false">IFERROR(Counts!AH1824/Counts!AC1824,"")</f>
        <v>0.388888888888889</v>
      </c>
      <c r="R1824" s="38" t="n">
        <f aca="false">IFERROR(Counts!N1824/Counts!M1824,"")</f>
        <v>0.293333333333333</v>
      </c>
      <c r="S1824" s="38" t="n">
        <f aca="false">IFERROR(Counts!K1824/Counts!J1824,"")</f>
        <v>0.636363636363636</v>
      </c>
      <c r="T1824" s="38" t="n">
        <f aca="false">IFERROR(Counts!I1824/Counts!H1824,"")</f>
        <v>0.3125</v>
      </c>
      <c r="U1824" s="38" t="n">
        <f aca="false">IFERROR(1-Counts!L1824/Counts!K1824,"")</f>
        <v>0.761904761904762</v>
      </c>
      <c r="V1824" s="39" t="n">
        <f aca="false">IFERROR(Counts!AJ1824/Counts!AI1824,"")</f>
        <v>73.1929824561404</v>
      </c>
      <c r="W1824" s="38" t="n">
        <f aca="false">IFERROR(Counts!AK1824/Counts!AI1824,"")</f>
        <v>0.298245614035088</v>
      </c>
      <c r="X1824" s="40" t="n">
        <f aca="false">IFERROR(Counts!O1824,"")</f>
        <v>2.669</v>
      </c>
      <c r="Y1824" s="36" t="n">
        <f aca="false">IFERROR(INDEX('Season Counts'!$Y$2:$Y$740,$AF1824)/INDEX('Season Counts'!$X$2:$X$740,$AF1824),"")</f>
        <v>0.280440559440559</v>
      </c>
      <c r="Z1824" s="37" t="n">
        <f aca="false">IFERROR(J1824-Y1824,"")</f>
        <v>-0.00734680944055943</v>
      </c>
      <c r="AA1824" s="38" t="n">
        <f aca="false">IFERROR(INDEX('Season Counts'!$K$2:$K$740,$AF1824)/INDEX('Season Counts'!$J$2:$J$740,$AF1824),"")</f>
        <v>0.294642857142857</v>
      </c>
      <c r="AB1824" s="41" t="n">
        <f aca="false">IFERROR(R1824-AA1824,"")</f>
        <v>-0.00130952380952382</v>
      </c>
      <c r="AC1824" s="39" t="n">
        <f aca="false">IFERROR(INDEX('Season Counts'!$AG$2:$AG$740,$AF1824)/INDEX('Season Counts'!$AF$2:$AF$740,$AF1824),"")</f>
        <v>74.101568627451</v>
      </c>
      <c r="AD1824" s="40" t="n">
        <f aca="false">IFERROR(V1824-AC1824,"")</f>
        <v>-0.908586171310631</v>
      </c>
      <c r="AE1824" s="4" t="str">
        <f aca="false">IF(D1824&lt;Guide!$C$21,"Low PA",IF(TRIM(IF(ISNUMBER(AD1824),IF(N(AD1824)&lt;=-Guide!$C$24,"▼ Bat Speed  ",IF(N(AD1824)&gt;=Guide!$C$24,"▲ Bat Speed  ","")),"")&amp;IF(N(Z1824)&gt;=Guide!$C$22,"▲ Contact  ","")&amp;IF(N(Z1824)&lt;=-Guide!$C$22,"▼ Contact  ","")&amp;IF(N(AB1824)&gt;=Guide!$C$23,"▲ Chase  ","")&amp;IF(N(AB1824)&lt;=-Guide!$C$23,"▼ Chase  ",""))="","Stable",TRIM(IF(ISNUMBER(AD1824),IF(N(AD1824)&lt;=-Guide!$C$24,"▼ Bat Speed  ",IF(N(AD1824)&gt;=Guide!$C$24,"▲ Bat Speed  ","")),"")&amp;IF(N(Z1824)&gt;=Guide!$C$22,"▲ Contact  ","")&amp;IF(N(Z1824)&lt;=-Guide!$C$22,"▼ Contact  ","")&amp;IF(N(AB1824)&gt;=Guide!$C$23,"▲ Chase  ","")&amp;IF(N(AB1824)&lt;=-Guide!$C$23,"▼ Chase  ",""))))</f>
        <v>Low PA</v>
      </c>
      <c r="AF1824" s="35" t="n">
        <f aca="false">MATCH(Counts!A1824,'Season Counts'!$A$2:$A$740,0)</f>
        <v>464</v>
      </c>
    </row>
    <row r="1825" customFormat="false" ht="15" hidden="false" customHeight="false" outlineLevel="0" collapsed="false">
      <c r="A1825" s="34" t="str">
        <f aca="false">Counts!B1825</f>
        <v>NYM</v>
      </c>
      <c r="B1825" s="5" t="str">
        <f aca="false">Counts!C1825</f>
        <v>MJ Melendez</v>
      </c>
      <c r="C1825" s="34" t="str">
        <f aca="false">Counts!F1825</f>
        <v>May</v>
      </c>
      <c r="D1825" s="35" t="n">
        <f aca="false">IFERROR(Counts!P1825,"")</f>
        <v>58</v>
      </c>
      <c r="E1825" s="36" t="n">
        <f aca="false">IFERROR(Counts!R1825/Counts!Q1825,"")</f>
        <v>0.127659574468085</v>
      </c>
      <c r="F1825" s="36" t="n">
        <f aca="false">IFERROR((Counts!R1825+Counts!V1825+Counts!W1825)/(Counts!Q1825+Counts!V1825+Counts!W1825+Counts!X1825),"")</f>
        <v>0.275862068965517</v>
      </c>
      <c r="G1825" s="36" t="n">
        <f aca="false">IFERROR((Counts!R1825+Counts!S1825+2*Counts!T1825+3*Counts!U1825)/Counts!Q1825,"")</f>
        <v>0.234042553191489</v>
      </c>
      <c r="H1825" s="35" t="n">
        <f aca="false">IFERROR(Counts!U1825,"")</f>
        <v>1</v>
      </c>
      <c r="I1825" s="36" t="n">
        <f aca="false">IFERROR(Counts!Z1825/Counts!AA1825,"")</f>
        <v>0.244827586206897</v>
      </c>
      <c r="J1825" s="36" t="n">
        <f aca="false">IFERROR(Counts!AB1825/Counts!AA1825,"")</f>
        <v>0.269672413793103</v>
      </c>
      <c r="K1825" s="37" t="n">
        <f aca="false">IFERROR((Counts!AB1825-Counts!Z1825)/Counts!AA1825,"")</f>
        <v>0.0248448275862069</v>
      </c>
      <c r="L1825" s="38" t="n">
        <f aca="false">IFERROR(Counts!Y1825/Counts!P1825,"")</f>
        <v>0.327586206896552</v>
      </c>
      <c r="M1825" s="38" t="n">
        <f aca="false">IFERROR(Counts!V1825/Counts!P1825,"")</f>
        <v>0.103448275862069</v>
      </c>
      <c r="N1825" s="38" t="n">
        <f aca="false">IFERROR(Counts!AD1825/Counts!AC1825,"")</f>
        <v>0.103448275862069</v>
      </c>
      <c r="O1825" s="38" t="n">
        <f aca="false">IFERROR(Counts!AE1825/Counts!AC1825,"")</f>
        <v>0.482758620689655</v>
      </c>
      <c r="P1825" s="39" t="n">
        <f aca="false">IFERROR(Counts!AG1825/Counts!AF1825,"")</f>
        <v>91.8310344827586</v>
      </c>
      <c r="Q1825" s="38" t="n">
        <f aca="false">IFERROR(Counts!AH1825/Counts!AC1825,"")</f>
        <v>0.206896551724138</v>
      </c>
      <c r="R1825" s="38" t="n">
        <f aca="false">IFERROR(Counts!N1825/Counts!M1825,"")</f>
        <v>0.298387096774194</v>
      </c>
      <c r="S1825" s="38" t="n">
        <f aca="false">IFERROR(Counts!K1825/Counts!J1825,"")</f>
        <v>0.688073394495413</v>
      </c>
      <c r="T1825" s="38" t="n">
        <f aca="false">IFERROR(Counts!I1825/Counts!H1825,"")</f>
        <v>0.3125</v>
      </c>
      <c r="U1825" s="38" t="n">
        <f aca="false">IFERROR(1-Counts!L1825/Counts!K1825,"")</f>
        <v>0.773333333333333</v>
      </c>
      <c r="V1825" s="39" t="n">
        <f aca="false">IFERROR(Counts!AJ1825/Counts!AI1825,"")</f>
        <v>74.7257425742574</v>
      </c>
      <c r="W1825" s="38" t="n">
        <f aca="false">IFERROR(Counts!AK1825/Counts!AI1825,"")</f>
        <v>0.514851485148515</v>
      </c>
      <c r="X1825" s="40" t="n">
        <f aca="false">IFERROR(Counts!O1825,"")</f>
        <v>-4.286</v>
      </c>
      <c r="Y1825" s="36" t="n">
        <f aca="false">IFERROR(INDEX('Season Counts'!$Y$2:$Y$740,$AF1825)/INDEX('Season Counts'!$X$2:$X$740,$AF1825),"")</f>
        <v>0.280440559440559</v>
      </c>
      <c r="Z1825" s="37" t="n">
        <f aca="false">IFERROR(J1825-Y1825,"")</f>
        <v>-0.010768145647456</v>
      </c>
      <c r="AA1825" s="38" t="n">
        <f aca="false">IFERROR(INDEX('Season Counts'!$K$2:$K$740,$AF1825)/INDEX('Season Counts'!$J$2:$J$740,$AF1825),"")</f>
        <v>0.294642857142857</v>
      </c>
      <c r="AB1825" s="41" t="n">
        <f aca="false">IFERROR(R1825-AA1825,"")</f>
        <v>0.00374423963133641</v>
      </c>
      <c r="AC1825" s="39" t="n">
        <f aca="false">IFERROR(INDEX('Season Counts'!$AG$2:$AG$740,$AF1825)/INDEX('Season Counts'!$AF$2:$AF$740,$AF1825),"")</f>
        <v>74.101568627451</v>
      </c>
      <c r="AD1825" s="40" t="n">
        <f aca="false">IFERROR(V1825-AC1825,"")</f>
        <v>0.624173946806437</v>
      </c>
      <c r="AE1825" s="4" t="str">
        <f aca="false">IF(D1825&lt;Guide!$C$21,"Low PA",IF(TRIM(IF(ISNUMBER(AD1825),IF(N(AD1825)&lt;=-Guide!$C$24,"▼ Bat Speed  ",IF(N(AD1825)&gt;=Guide!$C$24,"▲ Bat Speed  ","")),"")&amp;IF(N(Z1825)&gt;=Guide!$C$22,"▲ Contact  ","")&amp;IF(N(Z1825)&lt;=-Guide!$C$22,"▼ Contact  ","")&amp;IF(N(AB1825)&gt;=Guide!$C$23,"▲ Chase  ","")&amp;IF(N(AB1825)&lt;=-Guide!$C$23,"▼ Chase  ",""))="","Stable",TRIM(IF(ISNUMBER(AD1825),IF(N(AD1825)&lt;=-Guide!$C$24,"▼ Bat Speed  ",IF(N(AD1825)&gt;=Guide!$C$24,"▲ Bat Speed  ","")),"")&amp;IF(N(Z1825)&gt;=Guide!$C$22,"▲ Contact  ","")&amp;IF(N(Z1825)&lt;=-Guide!$C$22,"▼ Contact  ","")&amp;IF(N(AB1825)&gt;=Guide!$C$23,"▲ Chase  ","")&amp;IF(N(AB1825)&lt;=-Guide!$C$23,"▼ Chase  ",""))))</f>
        <v>Stable</v>
      </c>
      <c r="AF1825" s="35" t="n">
        <f aca="false">MATCH(Counts!A1825,'Season Counts'!$A$2:$A$740,0)</f>
        <v>464</v>
      </c>
    </row>
    <row r="1826" customFormat="false" ht="15" hidden="false" customHeight="false" outlineLevel="0" collapsed="false">
      <c r="A1826" s="34" t="str">
        <f aca="false">Counts!B1826</f>
        <v>NYM</v>
      </c>
      <c r="B1826" s="5" t="str">
        <f aca="false">Counts!C1826</f>
        <v>MJ Melendez</v>
      </c>
      <c r="C1826" s="34" t="str">
        <f aca="false">Counts!F1826</f>
        <v>Jun</v>
      </c>
      <c r="D1826" s="35" t="n">
        <f aca="false">IFERROR(Counts!P1826,"")</f>
        <v>53</v>
      </c>
      <c r="E1826" s="36" t="n">
        <f aca="false">IFERROR(Counts!R1826/Counts!Q1826,"")</f>
        <v>0.159090909090909</v>
      </c>
      <c r="F1826" s="36" t="n">
        <f aca="false">IFERROR((Counts!R1826+Counts!V1826+Counts!W1826)/(Counts!Q1826+Counts!V1826+Counts!W1826+Counts!X1826),"")</f>
        <v>0.30188679245283</v>
      </c>
      <c r="G1826" s="36" t="n">
        <f aca="false">IFERROR((Counts!R1826+Counts!S1826+2*Counts!T1826+3*Counts!U1826)/Counts!Q1826,"")</f>
        <v>0.272727272727273</v>
      </c>
      <c r="H1826" s="35" t="n">
        <f aca="false">IFERROR(Counts!U1826,"")</f>
        <v>1</v>
      </c>
      <c r="I1826" s="36" t="n">
        <f aca="false">IFERROR(Counts!Z1826/Counts!AA1826,"")</f>
        <v>0.271698113207547</v>
      </c>
      <c r="J1826" s="36" t="n">
        <f aca="false">IFERROR(Counts!AB1826/Counts!AA1826,"")</f>
        <v>0.296660377358491</v>
      </c>
      <c r="K1826" s="37" t="n">
        <f aca="false">IFERROR((Counts!AB1826-Counts!Z1826)/Counts!AA1826,"")</f>
        <v>0.0249622641509434</v>
      </c>
      <c r="L1826" s="38" t="n">
        <f aca="false">IFERROR(Counts!Y1826/Counts!P1826,"")</f>
        <v>0.358490566037736</v>
      </c>
      <c r="M1826" s="38" t="n">
        <f aca="false">IFERROR(Counts!V1826/Counts!P1826,"")</f>
        <v>0.150943396226415</v>
      </c>
      <c r="N1826" s="38" t="n">
        <f aca="false">IFERROR(Counts!AD1826/Counts!AC1826,"")</f>
        <v>0.08</v>
      </c>
      <c r="O1826" s="38" t="n">
        <f aca="false">IFERROR(Counts!AE1826/Counts!AC1826,"")</f>
        <v>0.56</v>
      </c>
      <c r="P1826" s="39" t="n">
        <f aca="false">IFERROR(Counts!AG1826/Counts!AF1826,"")</f>
        <v>95.024</v>
      </c>
      <c r="Q1826" s="38" t="n">
        <f aca="false">IFERROR(Counts!AH1826/Counts!AC1826,"")</f>
        <v>0.4</v>
      </c>
      <c r="R1826" s="38" t="n">
        <f aca="false">IFERROR(Counts!N1826/Counts!M1826,"")</f>
        <v>0.291970802919708</v>
      </c>
      <c r="S1826" s="38" t="n">
        <f aca="false">IFERROR(Counts!K1826/Counts!J1826,"")</f>
        <v>0.682692307692308</v>
      </c>
      <c r="T1826" s="38" t="n">
        <f aca="false">IFERROR(Counts!I1826/Counts!H1826,"")</f>
        <v>0.297297297297297</v>
      </c>
      <c r="U1826" s="38" t="n">
        <f aca="false">IFERROR(1-Counts!L1826/Counts!K1826,"")</f>
        <v>0.774647887323944</v>
      </c>
      <c r="V1826" s="39" t="n">
        <f aca="false">IFERROR(Counts!AJ1826/Counts!AI1826,"")</f>
        <v>73.9855670103093</v>
      </c>
      <c r="W1826" s="38" t="n">
        <f aca="false">IFERROR(Counts!AK1826/Counts!AI1826,"")</f>
        <v>0.381443298969072</v>
      </c>
      <c r="X1826" s="40" t="n">
        <f aca="false">IFERROR(Counts!O1826,"")</f>
        <v>-1.646</v>
      </c>
      <c r="Y1826" s="36" t="n">
        <f aca="false">IFERROR(INDEX('Season Counts'!$Y$2:$Y$740,$AF1826)/INDEX('Season Counts'!$X$2:$X$740,$AF1826),"")</f>
        <v>0.280440559440559</v>
      </c>
      <c r="Z1826" s="37" t="n">
        <f aca="false">IFERROR(J1826-Y1826,"")</f>
        <v>0.0162198179179311</v>
      </c>
      <c r="AA1826" s="38" t="n">
        <f aca="false">IFERROR(INDEX('Season Counts'!$K$2:$K$740,$AF1826)/INDEX('Season Counts'!$J$2:$J$740,$AF1826),"")</f>
        <v>0.294642857142857</v>
      </c>
      <c r="AB1826" s="41" t="n">
        <f aca="false">IFERROR(R1826-AA1826,"")</f>
        <v>-0.00267205422314915</v>
      </c>
      <c r="AC1826" s="39" t="n">
        <f aca="false">IFERROR(INDEX('Season Counts'!$AG$2:$AG$740,$AF1826)/INDEX('Season Counts'!$AF$2:$AF$740,$AF1826),"")</f>
        <v>74.101568627451</v>
      </c>
      <c r="AD1826" s="40" t="n">
        <f aca="false">IFERROR(V1826-AC1826,"")</f>
        <v>-0.116001617141706</v>
      </c>
      <c r="AE1826" s="4" t="str">
        <f aca="false">IF(D1826&lt;Guide!$C$21,"Low PA",IF(TRIM(IF(ISNUMBER(AD1826),IF(N(AD1826)&lt;=-Guide!$C$24,"▼ Bat Speed  ",IF(N(AD1826)&gt;=Guide!$C$24,"▲ Bat Speed  ","")),"")&amp;IF(N(Z1826)&gt;=Guide!$C$22,"▲ Contact  ","")&amp;IF(N(Z1826)&lt;=-Guide!$C$22,"▼ Contact  ","")&amp;IF(N(AB1826)&gt;=Guide!$C$23,"▲ Chase  ","")&amp;IF(N(AB1826)&lt;=-Guide!$C$23,"▼ Chase  ",""))="","Stable",TRIM(IF(ISNUMBER(AD1826),IF(N(AD1826)&lt;=-Guide!$C$24,"▼ Bat Speed  ",IF(N(AD1826)&gt;=Guide!$C$24,"▲ Bat Speed  ","")),"")&amp;IF(N(Z1826)&gt;=Guide!$C$22,"▲ Contact  ","")&amp;IF(N(Z1826)&lt;=-Guide!$C$22,"▼ Contact  ","")&amp;IF(N(AB1826)&gt;=Guide!$C$23,"▲ Chase  ","")&amp;IF(N(AB1826)&lt;=-Guide!$C$23,"▼ Chase  ",""))))</f>
        <v>Stable</v>
      </c>
      <c r="AF1826" s="35" t="n">
        <f aca="false">MATCH(Counts!A1826,'Season Counts'!$A$2:$A$740,0)</f>
        <v>464</v>
      </c>
    </row>
    <row r="1827" customFormat="false" ht="15" hidden="false" customHeight="false" outlineLevel="0" collapsed="false">
      <c r="A1827" s="34" t="str">
        <f aca="false">Counts!B1827</f>
        <v>NYM</v>
      </c>
      <c r="B1827" s="5" t="str">
        <f aca="false">Counts!C1827</f>
        <v>Ronny Mauricio</v>
      </c>
      <c r="C1827" s="34" t="str">
        <f aca="false">Counts!F1827</f>
        <v>Mar-Apr</v>
      </c>
      <c r="D1827" s="35" t="n">
        <f aca="false">IFERROR(Counts!P1827,"")</f>
        <v>26</v>
      </c>
      <c r="E1827" s="36" t="n">
        <f aca="false">IFERROR(Counts!R1827/Counts!Q1827,"")</f>
        <v>0.192307692307692</v>
      </c>
      <c r="F1827" s="36" t="n">
        <f aca="false">IFERROR((Counts!R1827+Counts!V1827+Counts!W1827)/(Counts!Q1827+Counts!V1827+Counts!W1827+Counts!X1827),"")</f>
        <v>0.192307692307692</v>
      </c>
      <c r="G1827" s="36" t="n">
        <f aca="false">IFERROR((Counts!R1827+Counts!S1827+2*Counts!T1827+3*Counts!U1827)/Counts!Q1827,"")</f>
        <v>0.192307692307692</v>
      </c>
      <c r="H1827" s="35" t="n">
        <f aca="false">IFERROR(Counts!U1827,"")</f>
        <v>0</v>
      </c>
      <c r="I1827" s="36" t="n">
        <f aca="false">IFERROR(Counts!Z1827/Counts!AA1827,"")</f>
        <v>0.173076923076923</v>
      </c>
      <c r="J1827" s="36" t="n">
        <f aca="false">IFERROR(Counts!AB1827/Counts!AA1827,"")</f>
        <v>0.173653846153846</v>
      </c>
      <c r="K1827" s="37" t="n">
        <f aca="false">IFERROR((Counts!AB1827-Counts!Z1827)/Counts!AA1827,"")</f>
        <v>0.000576923076923065</v>
      </c>
      <c r="L1827" s="38" t="n">
        <f aca="false">IFERROR(Counts!Y1827/Counts!P1827,"")</f>
        <v>0.384615384615385</v>
      </c>
      <c r="M1827" s="38" t="n">
        <f aca="false">IFERROR(Counts!V1827/Counts!P1827,"")</f>
        <v>0</v>
      </c>
      <c r="N1827" s="38" t="n">
        <f aca="false">IFERROR(Counts!AD1827/Counts!AC1827,"")</f>
        <v>0</v>
      </c>
      <c r="O1827" s="38" t="n">
        <f aca="false">IFERROR(Counts!AE1827/Counts!AC1827,"")</f>
        <v>0.25</v>
      </c>
      <c r="P1827" s="39" t="n">
        <f aca="false">IFERROR(Counts!AG1827/Counts!AF1827,"")</f>
        <v>87.0625</v>
      </c>
      <c r="Q1827" s="38" t="n">
        <f aca="false">IFERROR(Counts!AH1827/Counts!AC1827,"")</f>
        <v>0.3125</v>
      </c>
      <c r="R1827" s="38" t="n">
        <f aca="false">IFERROR(Counts!N1827/Counts!M1827,"")</f>
        <v>0.543859649122807</v>
      </c>
      <c r="S1827" s="38" t="n">
        <f aca="false">IFERROR(Counts!K1827/Counts!J1827,"")</f>
        <v>0.765957446808511</v>
      </c>
      <c r="T1827" s="38" t="n">
        <f aca="false">IFERROR(Counts!I1827/Counts!H1827,"")</f>
        <v>0.26865671641791</v>
      </c>
      <c r="U1827" s="38" t="n">
        <f aca="false">IFERROR(1-Counts!L1827/Counts!K1827,"")</f>
        <v>0.916666666666667</v>
      </c>
      <c r="V1827" s="39" t="n">
        <f aca="false">IFERROR(Counts!AJ1827/Counts!AI1827,"")</f>
        <v>74.9032786885246</v>
      </c>
      <c r="W1827" s="38" t="n">
        <f aca="false">IFERROR(Counts!AK1827/Counts!AI1827,"")</f>
        <v>0.491803278688525</v>
      </c>
      <c r="X1827" s="40" t="n">
        <f aca="false">IFERROR(Counts!O1827,"")</f>
        <v>-3.334</v>
      </c>
      <c r="Y1827" s="36" t="n">
        <f aca="false">IFERROR(INDEX('Season Counts'!$Y$2:$Y$740,$AF1827)/INDEX('Season Counts'!$X$2:$X$740,$AF1827),"")</f>
        <v>0.288870967741936</v>
      </c>
      <c r="Z1827" s="37" t="n">
        <f aca="false">IFERROR(J1827-Y1827,"")</f>
        <v>-0.115217121588089</v>
      </c>
      <c r="AA1827" s="38" t="n">
        <f aca="false">IFERROR(INDEX('Season Counts'!$K$2:$K$740,$AF1827)/INDEX('Season Counts'!$J$2:$J$740,$AF1827),"")</f>
        <v>0.508196721311475</v>
      </c>
      <c r="AB1827" s="41" t="n">
        <f aca="false">IFERROR(R1827-AA1827,"")</f>
        <v>0.0356629278113316</v>
      </c>
      <c r="AC1827" s="39" t="n">
        <f aca="false">IFERROR(INDEX('Season Counts'!$AG$2:$AG$740,$AF1827)/INDEX('Season Counts'!$AF$2:$AF$740,$AF1827),"")</f>
        <v>74.9932203389831</v>
      </c>
      <c r="AD1827" s="40" t="n">
        <f aca="false">IFERROR(V1827-AC1827,"")</f>
        <v>-0.0899416504584565</v>
      </c>
      <c r="AE1827" s="4" t="str">
        <f aca="false">IF(D1827&lt;Guide!$C$21,"Low PA",IF(TRIM(IF(ISNUMBER(AD1827),IF(N(AD1827)&lt;=-Guide!$C$24,"▼ Bat Speed  ",IF(N(AD1827)&gt;=Guide!$C$24,"▲ Bat Speed  ","")),"")&amp;IF(N(Z1827)&gt;=Guide!$C$22,"▲ Contact  ","")&amp;IF(N(Z1827)&lt;=-Guide!$C$22,"▼ Contact  ","")&amp;IF(N(AB1827)&gt;=Guide!$C$23,"▲ Chase  ","")&amp;IF(N(AB1827)&lt;=-Guide!$C$23,"▼ Chase  ",""))="","Stable",TRIM(IF(ISNUMBER(AD1827),IF(N(AD1827)&lt;=-Guide!$C$24,"▼ Bat Speed  ",IF(N(AD1827)&gt;=Guide!$C$24,"▲ Bat Speed  ","")),"")&amp;IF(N(Z1827)&gt;=Guide!$C$22,"▲ Contact  ","")&amp;IF(N(Z1827)&lt;=-Guide!$C$22,"▼ Contact  ","")&amp;IF(N(AB1827)&gt;=Guide!$C$23,"▲ Chase  ","")&amp;IF(N(AB1827)&lt;=-Guide!$C$23,"▼ Chase  ",""))))</f>
        <v>Low PA</v>
      </c>
      <c r="AF1827" s="35" t="n">
        <f aca="false">MATCH(Counts!A1827,'Season Counts'!$A$2:$A$740,0)</f>
        <v>465</v>
      </c>
    </row>
    <row r="1828" customFormat="false" ht="15" hidden="false" customHeight="false" outlineLevel="0" collapsed="false">
      <c r="A1828" s="34" t="str">
        <f aca="false">Counts!B1828</f>
        <v>NYM</v>
      </c>
      <c r="B1828" s="5" t="str">
        <f aca="false">Counts!C1828</f>
        <v>Ronny Mauricio</v>
      </c>
      <c r="C1828" s="34" t="str">
        <f aca="false">Counts!F1828</f>
        <v>May</v>
      </c>
      <c r="D1828" s="35" t="n">
        <f aca="false">IFERROR(Counts!P1828,"")</f>
        <v>6</v>
      </c>
      <c r="E1828" s="36" t="n">
        <f aca="false">IFERROR(Counts!R1828/Counts!Q1828,"")</f>
        <v>0.333333333333333</v>
      </c>
      <c r="F1828" s="36" t="n">
        <f aca="false">IFERROR((Counts!R1828+Counts!V1828+Counts!W1828)/(Counts!Q1828+Counts!V1828+Counts!W1828+Counts!X1828),"")</f>
        <v>0.333333333333333</v>
      </c>
      <c r="G1828" s="36" t="n">
        <f aca="false">IFERROR((Counts!R1828+Counts!S1828+2*Counts!T1828+3*Counts!U1828)/Counts!Q1828,"")</f>
        <v>0.833333333333333</v>
      </c>
      <c r="H1828" s="35" t="n">
        <f aca="false">IFERROR(Counts!U1828,"")</f>
        <v>1</v>
      </c>
      <c r="I1828" s="36" t="n">
        <f aca="false">IFERROR(Counts!Z1828/Counts!AA1828,"")</f>
        <v>0.483333333333333</v>
      </c>
      <c r="J1828" s="36" t="n">
        <f aca="false">IFERROR(Counts!AB1828/Counts!AA1828,"")</f>
        <v>0.443833333333333</v>
      </c>
      <c r="K1828" s="37" t="n">
        <f aca="false">IFERROR((Counts!AB1828-Counts!Z1828)/Counts!AA1828,"")</f>
        <v>-0.0395</v>
      </c>
      <c r="L1828" s="38" t="n">
        <f aca="false">IFERROR(Counts!Y1828/Counts!P1828,"")</f>
        <v>0.333333333333333</v>
      </c>
      <c r="M1828" s="38" t="n">
        <f aca="false">IFERROR(Counts!V1828/Counts!P1828,"")</f>
        <v>0</v>
      </c>
      <c r="N1828" s="38" t="n">
        <f aca="false">IFERROR(Counts!AD1828/Counts!AC1828,"")</f>
        <v>0.5</v>
      </c>
      <c r="O1828" s="38" t="n">
        <f aca="false">IFERROR(Counts!AE1828/Counts!AC1828,"")</f>
        <v>0.75</v>
      </c>
      <c r="P1828" s="39" t="n">
        <f aca="false">IFERROR(Counts!AG1828/Counts!AF1828,"")</f>
        <v>100.5</v>
      </c>
      <c r="Q1828" s="38" t="n">
        <f aca="false">IFERROR(Counts!AH1828/Counts!AC1828,"")</f>
        <v>0.25</v>
      </c>
      <c r="R1828" s="38" t="n">
        <f aca="false">IFERROR(Counts!N1828/Counts!M1828,"")</f>
        <v>0.5</v>
      </c>
      <c r="S1828" s="38" t="n">
        <f aca="false">IFERROR(Counts!K1828/Counts!J1828,"")</f>
        <v>0.833333333333333</v>
      </c>
      <c r="T1828" s="38" t="n">
        <f aca="false">IFERROR(Counts!I1828/Counts!H1828,"")</f>
        <v>0.363636363636364</v>
      </c>
      <c r="U1828" s="38" t="n">
        <f aca="false">IFERROR(1-Counts!L1828/Counts!K1828,"")</f>
        <v>0.6</v>
      </c>
      <c r="V1828" s="39" t="n">
        <f aca="false">IFERROR(Counts!AJ1828/Counts!AI1828,"")</f>
        <v>76.5181818181818</v>
      </c>
      <c r="W1828" s="38" t="n">
        <f aca="false">IFERROR(Counts!AK1828/Counts!AI1828,"")</f>
        <v>0.818181818181818</v>
      </c>
      <c r="X1828" s="40" t="n">
        <f aca="false">IFERROR(Counts!O1828,"")</f>
        <v>0.933</v>
      </c>
      <c r="Y1828" s="36" t="n">
        <f aca="false">IFERROR(INDEX('Season Counts'!$Y$2:$Y$740,$AF1828)/INDEX('Season Counts'!$X$2:$X$740,$AF1828),"")</f>
        <v>0.288870967741936</v>
      </c>
      <c r="Z1828" s="37" t="n">
        <f aca="false">IFERROR(J1828-Y1828,"")</f>
        <v>0.154962365591398</v>
      </c>
      <c r="AA1828" s="38" t="n">
        <f aca="false">IFERROR(INDEX('Season Counts'!$K$2:$K$740,$AF1828)/INDEX('Season Counts'!$J$2:$J$740,$AF1828),"")</f>
        <v>0.508196721311475</v>
      </c>
      <c r="AB1828" s="41" t="n">
        <f aca="false">IFERROR(R1828-AA1828,"")</f>
        <v>-0.00819672131147542</v>
      </c>
      <c r="AC1828" s="39" t="n">
        <f aca="false">IFERROR(INDEX('Season Counts'!$AG$2:$AG$740,$AF1828)/INDEX('Season Counts'!$AF$2:$AF$740,$AF1828),"")</f>
        <v>74.9932203389831</v>
      </c>
      <c r="AD1828" s="40" t="n">
        <f aca="false">IFERROR(V1828-AC1828,"")</f>
        <v>1.52496147919877</v>
      </c>
      <c r="AE1828" s="4" t="str">
        <f aca="false">IF(D1828&lt;Guide!$C$21,"Low PA",IF(TRIM(IF(ISNUMBER(AD1828),IF(N(AD1828)&lt;=-Guide!$C$24,"▼ Bat Speed  ",IF(N(AD1828)&gt;=Guide!$C$24,"▲ Bat Speed  ","")),"")&amp;IF(N(Z1828)&gt;=Guide!$C$22,"▲ Contact  ","")&amp;IF(N(Z1828)&lt;=-Guide!$C$22,"▼ Contact  ","")&amp;IF(N(AB1828)&gt;=Guide!$C$23,"▲ Chase  ","")&amp;IF(N(AB1828)&lt;=-Guide!$C$23,"▼ Chase  ",""))="","Stable",TRIM(IF(ISNUMBER(AD1828),IF(N(AD1828)&lt;=-Guide!$C$24,"▼ Bat Speed  ",IF(N(AD1828)&gt;=Guide!$C$24,"▲ Bat Speed  ","")),"")&amp;IF(N(Z1828)&gt;=Guide!$C$22,"▲ Contact  ","")&amp;IF(N(Z1828)&lt;=-Guide!$C$22,"▼ Contact  ","")&amp;IF(N(AB1828)&gt;=Guide!$C$23,"▲ Chase  ","")&amp;IF(N(AB1828)&lt;=-Guide!$C$23,"▼ Chase  ",""))))</f>
        <v>Low PA</v>
      </c>
      <c r="AF1828" s="35" t="n">
        <f aca="false">MATCH(Counts!A1828,'Season Counts'!$A$2:$A$740,0)</f>
        <v>465</v>
      </c>
    </row>
    <row r="1829" customFormat="false" ht="15" hidden="false" customHeight="false" outlineLevel="0" collapsed="false">
      <c r="A1829" s="34" t="str">
        <f aca="false">Counts!B1829</f>
        <v>NYM</v>
      </c>
      <c r="B1829" s="5" t="str">
        <f aca="false">Counts!C1829</f>
        <v>Ronny Mauricio</v>
      </c>
      <c r="C1829" s="34" t="str">
        <f aca="false">Counts!F1829</f>
        <v>Jun</v>
      </c>
      <c r="D1829" s="35" t="n">
        <f aca="false">IFERROR(Counts!P1829,"")</f>
        <v>12</v>
      </c>
      <c r="E1829" s="36" t="n">
        <f aca="false">IFERROR(Counts!R1829/Counts!Q1829,"")</f>
        <v>0.0833333333333333</v>
      </c>
      <c r="F1829" s="36" t="n">
        <f aca="false">IFERROR((Counts!R1829+Counts!V1829+Counts!W1829)/(Counts!Q1829+Counts!V1829+Counts!W1829+Counts!X1829),"")</f>
        <v>0.0833333333333333</v>
      </c>
      <c r="G1829" s="36" t="n">
        <f aca="false">IFERROR((Counts!R1829+Counts!S1829+2*Counts!T1829+3*Counts!U1829)/Counts!Q1829,"")</f>
        <v>0.166666666666667</v>
      </c>
      <c r="H1829" s="35" t="n">
        <f aca="false">IFERROR(Counts!U1829,"")</f>
        <v>0</v>
      </c>
      <c r="I1829" s="36" t="n">
        <f aca="false">IFERROR(Counts!Z1829/Counts!AA1829,"")</f>
        <v>0.104166666666667</v>
      </c>
      <c r="J1829" s="36" t="n">
        <f aca="false">IFERROR(Counts!AB1829/Counts!AA1829,"")</f>
        <v>0.185666666666667</v>
      </c>
      <c r="K1829" s="37" t="n">
        <f aca="false">IFERROR((Counts!AB1829-Counts!Z1829)/Counts!AA1829,"")</f>
        <v>0.0815</v>
      </c>
      <c r="L1829" s="38" t="n">
        <f aca="false">IFERROR(Counts!Y1829/Counts!P1829,"")</f>
        <v>0.333333333333333</v>
      </c>
      <c r="M1829" s="38" t="n">
        <f aca="false">IFERROR(Counts!V1829/Counts!P1829,"")</f>
        <v>0</v>
      </c>
      <c r="N1829" s="38" t="n">
        <f aca="false">IFERROR(Counts!AD1829/Counts!AC1829,"")</f>
        <v>0.125</v>
      </c>
      <c r="O1829" s="38" t="n">
        <f aca="false">IFERROR(Counts!AE1829/Counts!AC1829,"")</f>
        <v>0.375</v>
      </c>
      <c r="P1829" s="39" t="n">
        <f aca="false">IFERROR(Counts!AG1829/Counts!AF1829,"")</f>
        <v>91.5125</v>
      </c>
      <c r="Q1829" s="38" t="n">
        <f aca="false">IFERROR(Counts!AH1829/Counts!AC1829,"")</f>
        <v>0.375</v>
      </c>
      <c r="R1829" s="38" t="n">
        <f aca="false">IFERROR(Counts!N1829/Counts!M1829,"")</f>
        <v>0.722222222222222</v>
      </c>
      <c r="S1829" s="38" t="n">
        <f aca="false">IFERROR(Counts!K1829/Counts!J1829,"")</f>
        <v>0.6</v>
      </c>
      <c r="T1829" s="38" t="n">
        <f aca="false">IFERROR(Counts!I1829/Counts!H1829,"")</f>
        <v>0.409090909090909</v>
      </c>
      <c r="U1829" s="38" t="n">
        <f aca="false">IFERROR(1-Counts!L1829/Counts!K1829,"")</f>
        <v>0.666666666666667</v>
      </c>
      <c r="V1829" s="39" t="n">
        <f aca="false">IFERROR(Counts!AJ1829/Counts!AI1829,"")</f>
        <v>73.8222222222222</v>
      </c>
      <c r="W1829" s="38" t="n">
        <f aca="false">IFERROR(Counts!AK1829/Counts!AI1829,"")</f>
        <v>0.388888888888889</v>
      </c>
      <c r="X1829" s="40" t="n">
        <f aca="false">IFERROR(Counts!O1829,"")</f>
        <v>-2.315</v>
      </c>
      <c r="Y1829" s="36" t="n">
        <f aca="false">IFERROR(INDEX('Season Counts'!$Y$2:$Y$740,$AF1829)/INDEX('Season Counts'!$X$2:$X$740,$AF1829),"")</f>
        <v>0.288870967741936</v>
      </c>
      <c r="Z1829" s="37" t="n">
        <f aca="false">IFERROR(J1829-Y1829,"")</f>
        <v>-0.103204301075269</v>
      </c>
      <c r="AA1829" s="38" t="n">
        <f aca="false">IFERROR(INDEX('Season Counts'!$K$2:$K$740,$AF1829)/INDEX('Season Counts'!$J$2:$J$740,$AF1829),"")</f>
        <v>0.508196721311475</v>
      </c>
      <c r="AB1829" s="41" t="n">
        <f aca="false">IFERROR(R1829-AA1829,"")</f>
        <v>0.214025500910747</v>
      </c>
      <c r="AC1829" s="39" t="n">
        <f aca="false">IFERROR(INDEX('Season Counts'!$AG$2:$AG$740,$AF1829)/INDEX('Season Counts'!$AF$2:$AF$740,$AF1829),"")</f>
        <v>74.9932203389831</v>
      </c>
      <c r="AD1829" s="40" t="n">
        <f aca="false">IFERROR(V1829-AC1829,"")</f>
        <v>-1.17099811676083</v>
      </c>
      <c r="AE1829" s="4" t="str">
        <f aca="false">IF(D1829&lt;Guide!$C$21,"Low PA",IF(TRIM(IF(ISNUMBER(AD1829),IF(N(AD1829)&lt;=-Guide!$C$24,"▼ Bat Speed  ",IF(N(AD1829)&gt;=Guide!$C$24,"▲ Bat Speed  ","")),"")&amp;IF(N(Z1829)&gt;=Guide!$C$22,"▲ Contact  ","")&amp;IF(N(Z1829)&lt;=-Guide!$C$22,"▼ Contact  ","")&amp;IF(N(AB1829)&gt;=Guide!$C$23,"▲ Chase  ","")&amp;IF(N(AB1829)&lt;=-Guide!$C$23,"▼ Chase  ",""))="","Stable",TRIM(IF(ISNUMBER(AD1829),IF(N(AD1829)&lt;=-Guide!$C$24,"▼ Bat Speed  ",IF(N(AD1829)&gt;=Guide!$C$24,"▲ Bat Speed  ","")),"")&amp;IF(N(Z1829)&gt;=Guide!$C$22,"▲ Contact  ","")&amp;IF(N(Z1829)&lt;=-Guide!$C$22,"▼ Contact  ","")&amp;IF(N(AB1829)&gt;=Guide!$C$23,"▲ Chase  ","")&amp;IF(N(AB1829)&lt;=-Guide!$C$23,"▼ Chase  ",""))))</f>
        <v>Low PA</v>
      </c>
      <c r="AF1829" s="35" t="n">
        <f aca="false">MATCH(Counts!A1829,'Season Counts'!$A$2:$A$740,0)</f>
        <v>465</v>
      </c>
    </row>
    <row r="1830" customFormat="false" ht="15" hidden="false" customHeight="false" outlineLevel="0" collapsed="false">
      <c r="A1830" s="34" t="str">
        <f aca="false">Counts!B1830</f>
        <v>NYM</v>
      </c>
      <c r="B1830" s="5" t="str">
        <f aca="false">Counts!C1830</f>
        <v>Ronny Mauricio</v>
      </c>
      <c r="C1830" s="34" t="str">
        <f aca="false">Counts!F1830</f>
        <v>Jul</v>
      </c>
      <c r="D1830" s="35" t="n">
        <f aca="false">IFERROR(Counts!P1830,"")</f>
        <v>6</v>
      </c>
      <c r="E1830" s="36" t="n">
        <f aca="false">IFERROR(Counts!R1830/Counts!Q1830,"")</f>
        <v>0.166666666666667</v>
      </c>
      <c r="F1830" s="36" t="n">
        <f aca="false">IFERROR((Counts!R1830+Counts!V1830+Counts!W1830)/(Counts!Q1830+Counts!V1830+Counts!W1830+Counts!X1830),"")</f>
        <v>0.166666666666667</v>
      </c>
      <c r="G1830" s="36" t="n">
        <f aca="false">IFERROR((Counts!R1830+Counts!S1830+2*Counts!T1830+3*Counts!U1830)/Counts!Q1830,"")</f>
        <v>0.166666666666667</v>
      </c>
      <c r="H1830" s="35" t="n">
        <f aca="false">IFERROR(Counts!U1830,"")</f>
        <v>0</v>
      </c>
      <c r="I1830" s="36" t="n">
        <f aca="false">IFERROR(Counts!Z1830/Counts!AA1830,"")</f>
        <v>0.15</v>
      </c>
      <c r="J1830" s="36" t="n">
        <f aca="false">IFERROR(Counts!AB1830/Counts!AA1830,"")</f>
        <v>0.1385</v>
      </c>
      <c r="K1830" s="37" t="n">
        <f aca="false">IFERROR((Counts!AB1830-Counts!Z1830)/Counts!AA1830,"")</f>
        <v>-0.0115</v>
      </c>
      <c r="L1830" s="38" t="n">
        <f aca="false">IFERROR(Counts!Y1830/Counts!P1830,"")</f>
        <v>0.333333333333333</v>
      </c>
      <c r="M1830" s="38" t="n">
        <f aca="false">IFERROR(Counts!V1830/Counts!P1830,"")</f>
        <v>0</v>
      </c>
      <c r="N1830" s="38" t="n">
        <f aca="false">IFERROR(Counts!AD1830/Counts!AC1830,"")</f>
        <v>0</v>
      </c>
      <c r="O1830" s="38" t="n">
        <f aca="false">IFERROR(Counts!AE1830/Counts!AC1830,"")</f>
        <v>0.25</v>
      </c>
      <c r="P1830" s="39" t="n">
        <f aca="false">IFERROR(Counts!AG1830/Counts!AF1830,"")</f>
        <v>87.6</v>
      </c>
      <c r="Q1830" s="38" t="n">
        <f aca="false">IFERROR(Counts!AH1830/Counts!AC1830,"")</f>
        <v>0</v>
      </c>
      <c r="R1830" s="38" t="n">
        <f aca="false">IFERROR(Counts!N1830/Counts!M1830,"")</f>
        <v>0.571428571428571</v>
      </c>
      <c r="S1830" s="38" t="n">
        <f aca="false">IFERROR(Counts!K1830/Counts!J1830,"")</f>
        <v>0.5</v>
      </c>
      <c r="T1830" s="38" t="n">
        <f aca="false">IFERROR(Counts!I1830/Counts!H1830,"")</f>
        <v>0.222222222222222</v>
      </c>
      <c r="U1830" s="38" t="n">
        <f aca="false">IFERROR(1-Counts!L1830/Counts!K1830,"")</f>
        <v>0.8</v>
      </c>
      <c r="V1830" s="39" t="n">
        <f aca="false">IFERROR(Counts!AJ1830/Counts!AI1830,"")</f>
        <v>74.4666666666667</v>
      </c>
      <c r="W1830" s="38" t="n">
        <f aca="false">IFERROR(Counts!AK1830/Counts!AI1830,"")</f>
        <v>0.333333333333333</v>
      </c>
      <c r="X1830" s="40" t="n">
        <f aca="false">IFERROR(Counts!O1830,"")</f>
        <v>-0.966</v>
      </c>
      <c r="Y1830" s="36" t="n">
        <f aca="false">IFERROR(INDEX('Season Counts'!$Y$2:$Y$740,$AF1830)/INDEX('Season Counts'!$X$2:$X$740,$AF1830),"")</f>
        <v>0.288870967741936</v>
      </c>
      <c r="Z1830" s="37" t="n">
        <f aca="false">IFERROR(J1830-Y1830,"")</f>
        <v>-0.150370967741936</v>
      </c>
      <c r="AA1830" s="38" t="n">
        <f aca="false">IFERROR(INDEX('Season Counts'!$K$2:$K$740,$AF1830)/INDEX('Season Counts'!$J$2:$J$740,$AF1830),"")</f>
        <v>0.508196721311475</v>
      </c>
      <c r="AB1830" s="41" t="n">
        <f aca="false">IFERROR(R1830-AA1830,"")</f>
        <v>0.063231850117096</v>
      </c>
      <c r="AC1830" s="39" t="n">
        <f aca="false">IFERROR(INDEX('Season Counts'!$AG$2:$AG$740,$AF1830)/INDEX('Season Counts'!$AF$2:$AF$740,$AF1830),"")</f>
        <v>74.9932203389831</v>
      </c>
      <c r="AD1830" s="40" t="n">
        <f aca="false">IFERROR(V1830-AC1830,"")</f>
        <v>-0.526553672316382</v>
      </c>
      <c r="AE1830" s="4" t="str">
        <f aca="false">IF(D1830&lt;Guide!$C$21,"Low PA",IF(TRIM(IF(ISNUMBER(AD1830),IF(N(AD1830)&lt;=-Guide!$C$24,"▼ Bat Speed  ",IF(N(AD1830)&gt;=Guide!$C$24,"▲ Bat Speed  ","")),"")&amp;IF(N(Z1830)&gt;=Guide!$C$22,"▲ Contact  ","")&amp;IF(N(Z1830)&lt;=-Guide!$C$22,"▼ Contact  ","")&amp;IF(N(AB1830)&gt;=Guide!$C$23,"▲ Chase  ","")&amp;IF(N(AB1830)&lt;=-Guide!$C$23,"▼ Chase  ",""))="","Stable",TRIM(IF(ISNUMBER(AD1830),IF(N(AD1830)&lt;=-Guide!$C$24,"▼ Bat Speed  ",IF(N(AD1830)&gt;=Guide!$C$24,"▲ Bat Speed  ","")),"")&amp;IF(N(Z1830)&gt;=Guide!$C$22,"▲ Contact  ","")&amp;IF(N(Z1830)&lt;=-Guide!$C$22,"▼ Contact  ","")&amp;IF(N(AB1830)&gt;=Guide!$C$23,"▲ Chase  ","")&amp;IF(N(AB1830)&lt;=-Guide!$C$23,"▼ Chase  ",""))))</f>
        <v>Low PA</v>
      </c>
      <c r="AF1830" s="35" t="n">
        <f aca="false">MATCH(Counts!A1830,'Season Counts'!$A$2:$A$740,0)</f>
        <v>465</v>
      </c>
    </row>
    <row r="1831" customFormat="false" ht="15" hidden="false" customHeight="false" outlineLevel="0" collapsed="false">
      <c r="A1831" s="34" t="str">
        <f aca="false">Counts!B1831</f>
        <v>NYM</v>
      </c>
      <c r="B1831" s="5" t="str">
        <f aca="false">Counts!C1831</f>
        <v>Ronny Mauricio</v>
      </c>
      <c r="C1831" s="34" t="str">
        <f aca="false">Counts!F1831</f>
        <v>Sep</v>
      </c>
      <c r="D1831" s="35" t="n">
        <f aca="false">IFERROR(Counts!P1831,"")</f>
        <v>12</v>
      </c>
      <c r="E1831" s="36" t="n">
        <f aca="false">IFERROR(Counts!R1831/Counts!Q1831,"")</f>
        <v>0.444444444444444</v>
      </c>
      <c r="F1831" s="36" t="n">
        <f aca="false">IFERROR((Counts!R1831+Counts!V1831+Counts!W1831)/(Counts!Q1831+Counts!V1831+Counts!W1831+Counts!X1831),"")</f>
        <v>0.583333333333333</v>
      </c>
      <c r="G1831" s="36" t="n">
        <f aca="false">IFERROR((Counts!R1831+Counts!S1831+2*Counts!T1831+3*Counts!U1831)/Counts!Q1831,"")</f>
        <v>1.44444444444444</v>
      </c>
      <c r="H1831" s="35" t="n">
        <f aca="false">IFERROR(Counts!U1831,"")</f>
        <v>3</v>
      </c>
      <c r="I1831" s="36" t="n">
        <f aca="false">IFERROR(Counts!Z1831/Counts!AA1831,"")</f>
        <v>0.75</v>
      </c>
      <c r="J1831" s="36" t="n">
        <f aca="false">IFERROR(Counts!AB1831/Counts!AA1831,"")</f>
        <v>0.639416666666667</v>
      </c>
      <c r="K1831" s="37" t="n">
        <f aca="false">IFERROR((Counts!AB1831-Counts!Z1831)/Counts!AA1831,"")</f>
        <v>-0.110583333333333</v>
      </c>
      <c r="L1831" s="38" t="n">
        <f aca="false">IFERROR(Counts!Y1831/Counts!P1831,"")</f>
        <v>0.166666666666667</v>
      </c>
      <c r="M1831" s="38" t="n">
        <f aca="false">IFERROR(Counts!V1831/Counts!P1831,"")</f>
        <v>0.166666666666667</v>
      </c>
      <c r="N1831" s="38" t="n">
        <f aca="false">IFERROR(Counts!AD1831/Counts!AC1831,"")</f>
        <v>0.428571428571429</v>
      </c>
      <c r="O1831" s="38" t="n">
        <f aca="false">IFERROR(Counts!AE1831/Counts!AC1831,"")</f>
        <v>0.571428571428571</v>
      </c>
      <c r="P1831" s="39" t="n">
        <f aca="false">IFERROR(Counts!AG1831/Counts!AF1831,"")</f>
        <v>92.6857142857143</v>
      </c>
      <c r="Q1831" s="38" t="n">
        <f aca="false">IFERROR(Counts!AH1831/Counts!AC1831,"")</f>
        <v>0.428571428571429</v>
      </c>
      <c r="R1831" s="38" t="n">
        <f aca="false">IFERROR(Counts!N1831/Counts!M1831,"")</f>
        <v>0.285714285714286</v>
      </c>
      <c r="S1831" s="38" t="n">
        <f aca="false">IFERROR(Counts!K1831/Counts!J1831,"")</f>
        <v>0.75</v>
      </c>
      <c r="T1831" s="38" t="n">
        <f aca="false">IFERROR(Counts!I1831/Counts!H1831,"")</f>
        <v>0.217391304347826</v>
      </c>
      <c r="U1831" s="38" t="n">
        <f aca="false">IFERROR(1-Counts!L1831/Counts!K1831,"")</f>
        <v>0.933333333333333</v>
      </c>
      <c r="V1831" s="39" t="n">
        <f aca="false">IFERROR(Counts!AJ1831/Counts!AI1831,"")</f>
        <v>75.5818181818182</v>
      </c>
      <c r="W1831" s="38" t="n">
        <f aca="false">IFERROR(Counts!AK1831/Counts!AI1831,"")</f>
        <v>0.545454545454545</v>
      </c>
      <c r="X1831" s="40" t="n">
        <f aca="false">IFERROR(Counts!O1831,"")</f>
        <v>5.719</v>
      </c>
      <c r="Y1831" s="36" t="n">
        <f aca="false">IFERROR(INDEX('Season Counts'!$Y$2:$Y$740,$AF1831)/INDEX('Season Counts'!$X$2:$X$740,$AF1831),"")</f>
        <v>0.288870967741936</v>
      </c>
      <c r="Z1831" s="37" t="n">
        <f aca="false">IFERROR(J1831-Y1831,"")</f>
        <v>0.350545698924731</v>
      </c>
      <c r="AA1831" s="38" t="n">
        <f aca="false">IFERROR(INDEX('Season Counts'!$K$2:$K$740,$AF1831)/INDEX('Season Counts'!$J$2:$J$740,$AF1831),"")</f>
        <v>0.508196721311475</v>
      </c>
      <c r="AB1831" s="41" t="n">
        <f aca="false">IFERROR(R1831-AA1831,"")</f>
        <v>-0.22248243559719</v>
      </c>
      <c r="AC1831" s="39" t="n">
        <f aca="false">IFERROR(INDEX('Season Counts'!$AG$2:$AG$740,$AF1831)/INDEX('Season Counts'!$AF$2:$AF$740,$AF1831),"")</f>
        <v>74.9932203389831</v>
      </c>
      <c r="AD1831" s="40" t="n">
        <f aca="false">IFERROR(V1831-AC1831,"")</f>
        <v>0.588597842835128</v>
      </c>
      <c r="AE1831" s="4" t="str">
        <f aca="false">IF(D1831&lt;Guide!$C$21,"Low PA",IF(TRIM(IF(ISNUMBER(AD1831),IF(N(AD1831)&lt;=-Guide!$C$24,"▼ Bat Speed  ",IF(N(AD1831)&gt;=Guide!$C$24,"▲ Bat Speed  ","")),"")&amp;IF(N(Z1831)&gt;=Guide!$C$22,"▲ Contact  ","")&amp;IF(N(Z1831)&lt;=-Guide!$C$22,"▼ Contact  ","")&amp;IF(N(AB1831)&gt;=Guide!$C$23,"▲ Chase  ","")&amp;IF(N(AB1831)&lt;=-Guide!$C$23,"▼ Chase  ",""))="","Stable",TRIM(IF(ISNUMBER(AD1831),IF(N(AD1831)&lt;=-Guide!$C$24,"▼ Bat Speed  ",IF(N(AD1831)&gt;=Guide!$C$24,"▲ Bat Speed  ","")),"")&amp;IF(N(Z1831)&gt;=Guide!$C$22,"▲ Contact  ","")&amp;IF(N(Z1831)&lt;=-Guide!$C$22,"▼ Contact  ","")&amp;IF(N(AB1831)&gt;=Guide!$C$23,"▲ Chase  ","")&amp;IF(N(AB1831)&lt;=-Guide!$C$23,"▼ Chase  ",""))))</f>
        <v>Low PA</v>
      </c>
      <c r="AF1831" s="35" t="n">
        <f aca="false">MATCH(Counts!A1831,'Season Counts'!$A$2:$A$740,0)</f>
        <v>465</v>
      </c>
    </row>
    <row r="1832" customFormat="false" ht="15" hidden="false" customHeight="false" outlineLevel="0" collapsed="false">
      <c r="A1832" s="34" t="str">
        <f aca="false">Counts!B1832</f>
        <v>NYM</v>
      </c>
      <c r="B1832" s="5" t="str">
        <f aca="false">Counts!C1832</f>
        <v>Eric Wagaman</v>
      </c>
      <c r="C1832" s="34" t="str">
        <f aca="false">Counts!F1832</f>
        <v>May</v>
      </c>
      <c r="D1832" s="35" t="n">
        <f aca="false">IFERROR(Counts!P1832,"")</f>
        <v>4</v>
      </c>
      <c r="E1832" s="36" t="n">
        <f aca="false">IFERROR(Counts!R1832/Counts!Q1832,"")</f>
        <v>0.25</v>
      </c>
      <c r="F1832" s="36" t="n">
        <f aca="false">IFERROR((Counts!R1832+Counts!V1832+Counts!W1832)/(Counts!Q1832+Counts!V1832+Counts!W1832+Counts!X1832),"")</f>
        <v>0.25</v>
      </c>
      <c r="G1832" s="36" t="n">
        <f aca="false">IFERROR((Counts!R1832+Counts!S1832+2*Counts!T1832+3*Counts!U1832)/Counts!Q1832,"")</f>
        <v>1</v>
      </c>
      <c r="H1832" s="35" t="n">
        <f aca="false">IFERROR(Counts!U1832,"")</f>
        <v>1</v>
      </c>
      <c r="I1832" s="36" t="n">
        <f aca="false">IFERROR(Counts!Z1832/Counts!AA1832,"")</f>
        <v>0.5</v>
      </c>
      <c r="J1832" s="36" t="n">
        <f aca="false">IFERROR(Counts!AB1832/Counts!AA1832,"")</f>
        <v>0.67125</v>
      </c>
      <c r="K1832" s="37" t="n">
        <f aca="false">IFERROR((Counts!AB1832-Counts!Z1832)/Counts!AA1832,"")</f>
        <v>0.17125</v>
      </c>
      <c r="L1832" s="38" t="n">
        <f aca="false">IFERROR(Counts!Y1832/Counts!P1832,"")</f>
        <v>0.25</v>
      </c>
      <c r="M1832" s="38" t="n">
        <f aca="false">IFERROR(Counts!V1832/Counts!P1832,"")</f>
        <v>0</v>
      </c>
      <c r="N1832" s="38" t="n">
        <f aca="false">IFERROR(Counts!AD1832/Counts!AC1832,"")</f>
        <v>0.333333333333333</v>
      </c>
      <c r="O1832" s="38" t="n">
        <f aca="false">IFERROR(Counts!AE1832/Counts!AC1832,"")</f>
        <v>0.333333333333333</v>
      </c>
      <c r="P1832" s="39" t="n">
        <f aca="false">IFERROR(Counts!AG1832/Counts!AF1832,"")</f>
        <v>94.2</v>
      </c>
      <c r="Q1832" s="38" t="n">
        <f aca="false">IFERROR(Counts!AH1832/Counts!AC1832,"")</f>
        <v>0.666666666666667</v>
      </c>
      <c r="R1832" s="38" t="n">
        <f aca="false">IFERROR(Counts!N1832/Counts!M1832,"")</f>
        <v>0.125</v>
      </c>
      <c r="S1832" s="38" t="n">
        <f aca="false">IFERROR(Counts!K1832/Counts!J1832,"")</f>
        <v>0.777777777777778</v>
      </c>
      <c r="T1832" s="38" t="n">
        <f aca="false">IFERROR(Counts!I1832/Counts!H1832,"")</f>
        <v>0.125</v>
      </c>
      <c r="U1832" s="38" t="n">
        <f aca="false">IFERROR(1-Counts!L1832/Counts!K1832,"")</f>
        <v>0.857142857142857</v>
      </c>
      <c r="V1832" s="39" t="n">
        <f aca="false">IFERROR(Counts!AJ1832/Counts!AI1832,"")</f>
        <v>72.6714285714286</v>
      </c>
      <c r="W1832" s="38" t="n">
        <f aca="false">IFERROR(Counts!AK1832/Counts!AI1832,"")</f>
        <v>0.285714285714286</v>
      </c>
      <c r="X1832" s="40" t="n">
        <f aca="false">IFERROR(Counts!O1832,"")</f>
        <v>1.814</v>
      </c>
      <c r="Y1832" s="36" t="n">
        <f aca="false">IFERROR(INDEX('Season Counts'!$Y$2:$Y$740,$AF1832)/INDEX('Season Counts'!$X$2:$X$740,$AF1832),"")</f>
        <v>0.296384615384615</v>
      </c>
      <c r="Z1832" s="37" t="n">
        <f aca="false">IFERROR(J1832-Y1832,"")</f>
        <v>0.374865384615385</v>
      </c>
      <c r="AA1832" s="38" t="n">
        <f aca="false">IFERROR(INDEX('Season Counts'!$K$2:$K$740,$AF1832)/INDEX('Season Counts'!$J$2:$J$740,$AF1832),"")</f>
        <v>0.283185840707965</v>
      </c>
      <c r="AB1832" s="41" t="n">
        <f aca="false">IFERROR(R1832-AA1832,"")</f>
        <v>-0.158185840707965</v>
      </c>
      <c r="AC1832" s="39" t="n">
        <f aca="false">IFERROR(INDEX('Season Counts'!$AG$2:$AG$740,$AF1832)/INDEX('Season Counts'!$AF$2:$AF$740,$AF1832),"")</f>
        <v>72.7732558139535</v>
      </c>
      <c r="AD1832" s="40" t="n">
        <f aca="false">IFERROR(V1832-AC1832,"")</f>
        <v>-0.101827242524919</v>
      </c>
      <c r="AE1832" s="4" t="str">
        <f aca="false">IF(D1832&lt;Guide!$C$21,"Low PA",IF(TRIM(IF(ISNUMBER(AD1832),IF(N(AD1832)&lt;=-Guide!$C$24,"▼ Bat Speed  ",IF(N(AD1832)&gt;=Guide!$C$24,"▲ Bat Speed  ","")),"")&amp;IF(N(Z1832)&gt;=Guide!$C$22,"▲ Contact  ","")&amp;IF(N(Z1832)&lt;=-Guide!$C$22,"▼ Contact  ","")&amp;IF(N(AB1832)&gt;=Guide!$C$23,"▲ Chase  ","")&amp;IF(N(AB1832)&lt;=-Guide!$C$23,"▼ Chase  ",""))="","Stable",TRIM(IF(ISNUMBER(AD1832),IF(N(AD1832)&lt;=-Guide!$C$24,"▼ Bat Speed  ",IF(N(AD1832)&gt;=Guide!$C$24,"▲ Bat Speed  ","")),"")&amp;IF(N(Z1832)&gt;=Guide!$C$22,"▲ Contact  ","")&amp;IF(N(Z1832)&lt;=-Guide!$C$22,"▼ Contact  ","")&amp;IF(N(AB1832)&gt;=Guide!$C$23,"▲ Chase  ","")&amp;IF(N(AB1832)&lt;=-Guide!$C$23,"▼ Chase  ",""))))</f>
        <v>Low PA</v>
      </c>
      <c r="AF1832" s="35" t="n">
        <f aca="false">MATCH(Counts!A1832,'Season Counts'!$A$2:$A$740,0)</f>
        <v>466</v>
      </c>
    </row>
    <row r="1833" customFormat="false" ht="15" hidden="false" customHeight="false" outlineLevel="0" collapsed="false">
      <c r="A1833" s="34" t="str">
        <f aca="false">Counts!B1833</f>
        <v>NYM</v>
      </c>
      <c r="B1833" s="5" t="str">
        <f aca="false">Counts!C1833</f>
        <v>Eric Wagaman</v>
      </c>
      <c r="C1833" s="34" t="str">
        <f aca="false">Counts!F1833</f>
        <v>Jun</v>
      </c>
      <c r="D1833" s="35" t="n">
        <f aca="false">IFERROR(Counts!P1833,"")</f>
        <v>25</v>
      </c>
      <c r="E1833" s="36" t="n">
        <f aca="false">IFERROR(Counts!R1833/Counts!Q1833,"")</f>
        <v>0.181818181818182</v>
      </c>
      <c r="F1833" s="36" t="n">
        <f aca="false">IFERROR((Counts!R1833+Counts!V1833+Counts!W1833)/(Counts!Q1833+Counts!V1833+Counts!W1833+Counts!X1833),"")</f>
        <v>0.28</v>
      </c>
      <c r="G1833" s="36" t="n">
        <f aca="false">IFERROR((Counts!R1833+Counts!S1833+2*Counts!T1833+3*Counts!U1833)/Counts!Q1833,"")</f>
        <v>0.318181818181818</v>
      </c>
      <c r="H1833" s="35" t="n">
        <f aca="false">IFERROR(Counts!U1833,"")</f>
        <v>1</v>
      </c>
      <c r="I1833" s="36" t="n">
        <f aca="false">IFERROR(Counts!Z1833/Counts!AA1833,"")</f>
        <v>0.272</v>
      </c>
      <c r="J1833" s="36" t="n">
        <f aca="false">IFERROR(Counts!AB1833/Counts!AA1833,"")</f>
        <v>0.26284</v>
      </c>
      <c r="K1833" s="37" t="n">
        <f aca="false">IFERROR((Counts!AB1833-Counts!Z1833)/Counts!AA1833,"")</f>
        <v>-0.00916</v>
      </c>
      <c r="L1833" s="38" t="n">
        <f aca="false">IFERROR(Counts!Y1833/Counts!P1833,"")</f>
        <v>0.24</v>
      </c>
      <c r="M1833" s="38" t="n">
        <f aca="false">IFERROR(Counts!V1833/Counts!P1833,"")</f>
        <v>0.08</v>
      </c>
      <c r="N1833" s="38" t="n">
        <f aca="false">IFERROR(Counts!AD1833/Counts!AC1833,"")</f>
        <v>0.0625</v>
      </c>
      <c r="O1833" s="38" t="n">
        <f aca="false">IFERROR(Counts!AE1833/Counts!AC1833,"")</f>
        <v>0.25</v>
      </c>
      <c r="P1833" s="39" t="n">
        <f aca="false">IFERROR(Counts!AG1833/Counts!AF1833,"")</f>
        <v>85.29375</v>
      </c>
      <c r="Q1833" s="38" t="n">
        <f aca="false">IFERROR(Counts!AH1833/Counts!AC1833,"")</f>
        <v>0.4375</v>
      </c>
      <c r="R1833" s="38" t="n">
        <f aca="false">IFERROR(Counts!N1833/Counts!M1833,"")</f>
        <v>0.22</v>
      </c>
      <c r="S1833" s="38" t="n">
        <f aca="false">IFERROR(Counts!K1833/Counts!J1833,"")</f>
        <v>0.583333333333333</v>
      </c>
      <c r="T1833" s="38" t="n">
        <f aca="false">IFERROR(Counts!I1833/Counts!H1833,"")</f>
        <v>0.358974358974359</v>
      </c>
      <c r="U1833" s="38" t="n">
        <f aca="false">IFERROR(1-Counts!L1833/Counts!K1833,"")</f>
        <v>0.75</v>
      </c>
      <c r="V1833" s="39" t="n">
        <f aca="false">IFERROR(Counts!AJ1833/Counts!AI1833,"")</f>
        <v>72.2264705882353</v>
      </c>
      <c r="W1833" s="38" t="n">
        <f aca="false">IFERROR(Counts!AK1833/Counts!AI1833,"")</f>
        <v>0.205882352941176</v>
      </c>
      <c r="X1833" s="40" t="n">
        <f aca="false">IFERROR(Counts!O1833,"")</f>
        <v>-1.143</v>
      </c>
      <c r="Y1833" s="36" t="n">
        <f aca="false">IFERROR(INDEX('Season Counts'!$Y$2:$Y$740,$AF1833)/INDEX('Season Counts'!$X$2:$X$740,$AF1833),"")</f>
        <v>0.296384615384615</v>
      </c>
      <c r="Z1833" s="37" t="n">
        <f aca="false">IFERROR(J1833-Y1833,"")</f>
        <v>-0.0335446153846155</v>
      </c>
      <c r="AA1833" s="38" t="n">
        <f aca="false">IFERROR(INDEX('Season Counts'!$K$2:$K$740,$AF1833)/INDEX('Season Counts'!$J$2:$J$740,$AF1833),"")</f>
        <v>0.283185840707965</v>
      </c>
      <c r="AB1833" s="41" t="n">
        <f aca="false">IFERROR(R1833-AA1833,"")</f>
        <v>-0.0631858407079646</v>
      </c>
      <c r="AC1833" s="39" t="n">
        <f aca="false">IFERROR(INDEX('Season Counts'!$AG$2:$AG$740,$AF1833)/INDEX('Season Counts'!$AF$2:$AF$740,$AF1833),"")</f>
        <v>72.7732558139535</v>
      </c>
      <c r="AD1833" s="40" t="n">
        <f aca="false">IFERROR(V1833-AC1833,"")</f>
        <v>-0.546785225718196</v>
      </c>
      <c r="AE1833" s="4" t="str">
        <f aca="false">IF(D1833&lt;Guide!$C$21,"Low PA",IF(TRIM(IF(ISNUMBER(AD1833),IF(N(AD1833)&lt;=-Guide!$C$24,"▼ Bat Speed  ",IF(N(AD1833)&gt;=Guide!$C$24,"▲ Bat Speed  ","")),"")&amp;IF(N(Z1833)&gt;=Guide!$C$22,"▲ Contact  ","")&amp;IF(N(Z1833)&lt;=-Guide!$C$22,"▼ Contact  ","")&amp;IF(N(AB1833)&gt;=Guide!$C$23,"▲ Chase  ","")&amp;IF(N(AB1833)&lt;=-Guide!$C$23,"▼ Chase  ",""))="","Stable",TRIM(IF(ISNUMBER(AD1833),IF(N(AD1833)&lt;=-Guide!$C$24,"▼ Bat Speed  ",IF(N(AD1833)&gt;=Guide!$C$24,"▲ Bat Speed  ","")),"")&amp;IF(N(Z1833)&gt;=Guide!$C$22,"▲ Contact  ","")&amp;IF(N(Z1833)&lt;=-Guide!$C$22,"▼ Contact  ","")&amp;IF(N(AB1833)&gt;=Guide!$C$23,"▲ Chase  ","")&amp;IF(N(AB1833)&lt;=-Guide!$C$23,"▼ Chase  ",""))))</f>
        <v>Low PA</v>
      </c>
      <c r="AF1833" s="35" t="n">
        <f aca="false">MATCH(Counts!A1833,'Season Counts'!$A$2:$A$740,0)</f>
        <v>466</v>
      </c>
    </row>
    <row r="1834" customFormat="false" ht="15" hidden="false" customHeight="false" outlineLevel="0" collapsed="false">
      <c r="A1834" s="34" t="str">
        <f aca="false">Counts!B1834</f>
        <v>NYM</v>
      </c>
      <c r="B1834" s="5" t="str">
        <f aca="false">Counts!C1834</f>
        <v>Eric Wagaman</v>
      </c>
      <c r="C1834" s="34" t="str">
        <f aca="false">Counts!F1834</f>
        <v>Jul</v>
      </c>
      <c r="D1834" s="35" t="n">
        <f aca="false">IFERROR(Counts!P1834,"")</f>
        <v>16</v>
      </c>
      <c r="E1834" s="36" t="n">
        <f aca="false">IFERROR(Counts!R1834/Counts!Q1834,"")</f>
        <v>0.142857142857143</v>
      </c>
      <c r="F1834" s="36" t="n">
        <f aca="false">IFERROR((Counts!R1834+Counts!V1834+Counts!W1834)/(Counts!Q1834+Counts!V1834+Counts!W1834+Counts!X1834),"")</f>
        <v>0.25</v>
      </c>
      <c r="G1834" s="36" t="n">
        <f aca="false">IFERROR((Counts!R1834+Counts!S1834+2*Counts!T1834+3*Counts!U1834)/Counts!Q1834,"")</f>
        <v>0.142857142857143</v>
      </c>
      <c r="H1834" s="35" t="n">
        <f aca="false">IFERROR(Counts!U1834,"")</f>
        <v>0</v>
      </c>
      <c r="I1834" s="36" t="n">
        <f aca="false">IFERROR(Counts!Z1834/Counts!AA1834,"")</f>
        <v>0.2</v>
      </c>
      <c r="J1834" s="36" t="n">
        <f aca="false">IFERROR(Counts!AB1834/Counts!AA1834,"")</f>
        <v>0.2914375</v>
      </c>
      <c r="K1834" s="37" t="n">
        <f aca="false">IFERROR((Counts!AB1834-Counts!Z1834)/Counts!AA1834,"")</f>
        <v>0.0914375</v>
      </c>
      <c r="L1834" s="38" t="n">
        <f aca="false">IFERROR(Counts!Y1834/Counts!P1834,"")</f>
        <v>0.1875</v>
      </c>
      <c r="M1834" s="38" t="n">
        <f aca="false">IFERROR(Counts!V1834/Counts!P1834,"")</f>
        <v>0.125</v>
      </c>
      <c r="N1834" s="38" t="n">
        <f aca="false">IFERROR(Counts!AD1834/Counts!AC1834,"")</f>
        <v>0</v>
      </c>
      <c r="O1834" s="38" t="n">
        <f aca="false">IFERROR(Counts!AE1834/Counts!AC1834,"")</f>
        <v>0.181818181818182</v>
      </c>
      <c r="P1834" s="39" t="n">
        <f aca="false">IFERROR(Counts!AG1834/Counts!AF1834,"")</f>
        <v>76.4818181818182</v>
      </c>
      <c r="Q1834" s="38" t="n">
        <f aca="false">IFERROR(Counts!AH1834/Counts!AC1834,"")</f>
        <v>0.181818181818182</v>
      </c>
      <c r="R1834" s="38" t="n">
        <f aca="false">IFERROR(Counts!N1834/Counts!M1834,"")</f>
        <v>0.35</v>
      </c>
      <c r="S1834" s="38" t="n">
        <f aca="false">IFERROR(Counts!K1834/Counts!J1834,"")</f>
        <v>0.5</v>
      </c>
      <c r="T1834" s="38" t="n">
        <f aca="false">IFERROR(Counts!I1834/Counts!H1834,"")</f>
        <v>0.272727272727273</v>
      </c>
      <c r="U1834" s="38" t="n">
        <f aca="false">IFERROR(1-Counts!L1834/Counts!K1834,"")</f>
        <v>0.68421052631579</v>
      </c>
      <c r="V1834" s="39" t="n">
        <f aca="false">IFERROR(Counts!AJ1834/Counts!AI1834,"")</f>
        <v>72.86</v>
      </c>
      <c r="W1834" s="38" t="n">
        <f aca="false">IFERROR(Counts!AK1834/Counts!AI1834,"")</f>
        <v>0.466666666666667</v>
      </c>
      <c r="X1834" s="40" t="n">
        <f aca="false">IFERROR(Counts!O1834,"")</f>
        <v>-1.593</v>
      </c>
      <c r="Y1834" s="36" t="n">
        <f aca="false">IFERROR(INDEX('Season Counts'!$Y$2:$Y$740,$AF1834)/INDEX('Season Counts'!$X$2:$X$740,$AF1834),"")</f>
        <v>0.296384615384615</v>
      </c>
      <c r="Z1834" s="37" t="n">
        <f aca="false">IFERROR(J1834-Y1834,"")</f>
        <v>-0.0049471153846154</v>
      </c>
      <c r="AA1834" s="38" t="n">
        <f aca="false">IFERROR(INDEX('Season Counts'!$K$2:$K$740,$AF1834)/INDEX('Season Counts'!$J$2:$J$740,$AF1834),"")</f>
        <v>0.283185840707965</v>
      </c>
      <c r="AB1834" s="41" t="n">
        <f aca="false">IFERROR(R1834-AA1834,"")</f>
        <v>0.0668141592920354</v>
      </c>
      <c r="AC1834" s="39" t="n">
        <f aca="false">IFERROR(INDEX('Season Counts'!$AG$2:$AG$740,$AF1834)/INDEX('Season Counts'!$AF$2:$AF$740,$AF1834),"")</f>
        <v>72.7732558139535</v>
      </c>
      <c r="AD1834" s="40" t="n">
        <f aca="false">IFERROR(V1834-AC1834,"")</f>
        <v>0.0867441860465164</v>
      </c>
      <c r="AE1834" s="4" t="str">
        <f aca="false">IF(D1834&lt;Guide!$C$21,"Low PA",IF(TRIM(IF(ISNUMBER(AD1834),IF(N(AD1834)&lt;=-Guide!$C$24,"▼ Bat Speed  ",IF(N(AD1834)&gt;=Guide!$C$24,"▲ Bat Speed  ","")),"")&amp;IF(N(Z1834)&gt;=Guide!$C$22,"▲ Contact  ","")&amp;IF(N(Z1834)&lt;=-Guide!$C$22,"▼ Contact  ","")&amp;IF(N(AB1834)&gt;=Guide!$C$23,"▲ Chase  ","")&amp;IF(N(AB1834)&lt;=-Guide!$C$23,"▼ Chase  ",""))="","Stable",TRIM(IF(ISNUMBER(AD1834),IF(N(AD1834)&lt;=-Guide!$C$24,"▼ Bat Speed  ",IF(N(AD1834)&gt;=Guide!$C$24,"▲ Bat Speed  ","")),"")&amp;IF(N(Z1834)&gt;=Guide!$C$22,"▲ Contact  ","")&amp;IF(N(Z1834)&lt;=-Guide!$C$22,"▼ Contact  ","")&amp;IF(N(AB1834)&gt;=Guide!$C$23,"▲ Chase  ","")&amp;IF(N(AB1834)&lt;=-Guide!$C$23,"▼ Chase  ",""))))</f>
        <v>Low PA</v>
      </c>
      <c r="AF1834" s="35" t="n">
        <f aca="false">MATCH(Counts!A1834,'Season Counts'!$A$2:$A$740,0)</f>
        <v>466</v>
      </c>
    </row>
    <row r="1835" customFormat="false" ht="15" hidden="false" customHeight="false" outlineLevel="0" collapsed="false">
      <c r="A1835" s="34" t="str">
        <f aca="false">Counts!B1835</f>
        <v>NYM</v>
      </c>
      <c r="B1835" s="5" t="str">
        <f aca="false">Counts!C1835</f>
        <v>Eric Wagaman</v>
      </c>
      <c r="C1835" s="34" t="str">
        <f aca="false">Counts!F1835</f>
        <v>Aug</v>
      </c>
      <c r="D1835" s="35" t="n">
        <f aca="false">IFERROR(Counts!P1835,"")</f>
        <v>7</v>
      </c>
      <c r="E1835" s="36" t="n">
        <f aca="false">IFERROR(Counts!R1835/Counts!Q1835,"")</f>
        <v>0.285714285714286</v>
      </c>
      <c r="F1835" s="36" t="n">
        <f aca="false">IFERROR((Counts!R1835+Counts!V1835+Counts!W1835)/(Counts!Q1835+Counts!V1835+Counts!W1835+Counts!X1835),"")</f>
        <v>0.285714285714286</v>
      </c>
      <c r="G1835" s="36" t="n">
        <f aca="false">IFERROR((Counts!R1835+Counts!S1835+2*Counts!T1835+3*Counts!U1835)/Counts!Q1835,"")</f>
        <v>0.285714285714286</v>
      </c>
      <c r="H1835" s="35" t="n">
        <f aca="false">IFERROR(Counts!U1835,"")</f>
        <v>0</v>
      </c>
      <c r="I1835" s="36" t="n">
        <f aca="false">IFERROR(Counts!Z1835/Counts!AA1835,"")</f>
        <v>0.257142857142857</v>
      </c>
      <c r="J1835" s="36" t="n">
        <f aca="false">IFERROR(Counts!AB1835/Counts!AA1835,"")</f>
        <v>0.213285714285714</v>
      </c>
      <c r="K1835" s="37" t="n">
        <f aca="false">IFERROR((Counts!AB1835-Counts!Z1835)/Counts!AA1835,"")</f>
        <v>-0.0438571428571429</v>
      </c>
      <c r="L1835" s="38" t="n">
        <f aca="false">IFERROR(Counts!Y1835/Counts!P1835,"")</f>
        <v>0.285714285714286</v>
      </c>
      <c r="M1835" s="38" t="n">
        <f aca="false">IFERROR(Counts!V1835/Counts!P1835,"")</f>
        <v>0</v>
      </c>
      <c r="N1835" s="38" t="n">
        <f aca="false">IFERROR(Counts!AD1835/Counts!AC1835,"")</f>
        <v>0</v>
      </c>
      <c r="O1835" s="38" t="n">
        <f aca="false">IFERROR(Counts!AE1835/Counts!AC1835,"")</f>
        <v>0.6</v>
      </c>
      <c r="P1835" s="39" t="n">
        <f aca="false">IFERROR(Counts!AG1835/Counts!AF1835,"")</f>
        <v>96.02</v>
      </c>
      <c r="Q1835" s="38" t="n">
        <f aca="false">IFERROR(Counts!AH1835/Counts!AC1835,"")</f>
        <v>0.4</v>
      </c>
      <c r="R1835" s="38" t="n">
        <f aca="false">IFERROR(Counts!N1835/Counts!M1835,"")</f>
        <v>0.4</v>
      </c>
      <c r="S1835" s="38" t="n">
        <f aca="false">IFERROR(Counts!K1835/Counts!J1835,"")</f>
        <v>0.769230769230769</v>
      </c>
      <c r="T1835" s="38" t="n">
        <f aca="false">IFERROR(Counts!I1835/Counts!H1835,"")</f>
        <v>0.25</v>
      </c>
      <c r="U1835" s="38" t="n">
        <f aca="false">IFERROR(1-Counts!L1835/Counts!K1835,"")</f>
        <v>0.7</v>
      </c>
      <c r="V1835" s="39" t="n">
        <f aca="false">IFERROR(Counts!AJ1835/Counts!AI1835,"")</f>
        <v>73.8866666666667</v>
      </c>
      <c r="W1835" s="38" t="n">
        <f aca="false">IFERROR(Counts!AK1835/Counts!AI1835,"")</f>
        <v>0.266666666666667</v>
      </c>
      <c r="X1835" s="40" t="n">
        <f aca="false">IFERROR(Counts!O1835,"")</f>
        <v>-0.419</v>
      </c>
      <c r="Y1835" s="36" t="n">
        <f aca="false">IFERROR(INDEX('Season Counts'!$Y$2:$Y$740,$AF1835)/INDEX('Season Counts'!$X$2:$X$740,$AF1835),"")</f>
        <v>0.296384615384615</v>
      </c>
      <c r="Z1835" s="37" t="n">
        <f aca="false">IFERROR(J1835-Y1835,"")</f>
        <v>-0.0830989010989011</v>
      </c>
      <c r="AA1835" s="38" t="n">
        <f aca="false">IFERROR(INDEX('Season Counts'!$K$2:$K$740,$AF1835)/INDEX('Season Counts'!$J$2:$J$740,$AF1835),"")</f>
        <v>0.283185840707965</v>
      </c>
      <c r="AB1835" s="41" t="n">
        <f aca="false">IFERROR(R1835-AA1835,"")</f>
        <v>0.116814159292035</v>
      </c>
      <c r="AC1835" s="39" t="n">
        <f aca="false">IFERROR(INDEX('Season Counts'!$AG$2:$AG$740,$AF1835)/INDEX('Season Counts'!$AF$2:$AF$740,$AF1835),"")</f>
        <v>72.7732558139535</v>
      </c>
      <c r="AD1835" s="40" t="n">
        <f aca="false">IFERROR(V1835-AC1835,"")</f>
        <v>1.11341085271319</v>
      </c>
      <c r="AE1835" s="4" t="str">
        <f aca="false">IF(D1835&lt;Guide!$C$21,"Low PA",IF(TRIM(IF(ISNUMBER(AD1835),IF(N(AD1835)&lt;=-Guide!$C$24,"▼ Bat Speed  ",IF(N(AD1835)&gt;=Guide!$C$24,"▲ Bat Speed  ","")),"")&amp;IF(N(Z1835)&gt;=Guide!$C$22,"▲ Contact  ","")&amp;IF(N(Z1835)&lt;=-Guide!$C$22,"▼ Contact  ","")&amp;IF(N(AB1835)&gt;=Guide!$C$23,"▲ Chase  ","")&amp;IF(N(AB1835)&lt;=-Guide!$C$23,"▼ Chase  ",""))="","Stable",TRIM(IF(ISNUMBER(AD1835),IF(N(AD1835)&lt;=-Guide!$C$24,"▼ Bat Speed  ",IF(N(AD1835)&gt;=Guide!$C$24,"▲ Bat Speed  ","")),"")&amp;IF(N(Z1835)&gt;=Guide!$C$22,"▲ Contact  ","")&amp;IF(N(Z1835)&lt;=-Guide!$C$22,"▼ Contact  ","")&amp;IF(N(AB1835)&gt;=Guide!$C$23,"▲ Chase  ","")&amp;IF(N(AB1835)&lt;=-Guide!$C$23,"▼ Chase  ",""))))</f>
        <v>Low PA</v>
      </c>
      <c r="AF1835" s="35" t="n">
        <f aca="false">MATCH(Counts!A1835,'Season Counts'!$A$2:$A$740,0)</f>
        <v>466</v>
      </c>
    </row>
    <row r="1836" customFormat="false" ht="15" hidden="false" customHeight="false" outlineLevel="0" collapsed="false">
      <c r="A1836" s="34" t="str">
        <f aca="false">Counts!B1836</f>
        <v>NYM</v>
      </c>
      <c r="B1836" s="5" t="str">
        <f aca="false">Counts!C1836</f>
        <v>Nick Morabito</v>
      </c>
      <c r="C1836" s="34" t="str">
        <f aca="false">Counts!F1836</f>
        <v>May</v>
      </c>
      <c r="D1836" s="35" t="n">
        <f aca="false">IFERROR(Counts!P1836,"")</f>
        <v>12</v>
      </c>
      <c r="E1836" s="36" t="n">
        <f aca="false">IFERROR(Counts!R1836/Counts!Q1836,"")</f>
        <v>0</v>
      </c>
      <c r="F1836" s="36" t="n">
        <f aca="false">IFERROR((Counts!R1836+Counts!V1836+Counts!W1836)/(Counts!Q1836+Counts!V1836+Counts!W1836+Counts!X1836),"")</f>
        <v>0.0833333333333333</v>
      </c>
      <c r="G1836" s="36" t="n">
        <f aca="false">IFERROR((Counts!R1836+Counts!S1836+2*Counts!T1836+3*Counts!U1836)/Counts!Q1836,"")</f>
        <v>0</v>
      </c>
      <c r="H1836" s="35" t="n">
        <f aca="false">IFERROR(Counts!U1836,"")</f>
        <v>0</v>
      </c>
      <c r="I1836" s="36" t="n">
        <f aca="false">IFERROR(Counts!Z1836/Counts!AA1836,"")</f>
        <v>0.0583333333333333</v>
      </c>
      <c r="J1836" s="36" t="n">
        <f aca="false">IFERROR(Counts!AB1836/Counts!AA1836,"")</f>
        <v>0.172833333333333</v>
      </c>
      <c r="K1836" s="37" t="n">
        <f aca="false">IFERROR((Counts!AB1836-Counts!Z1836)/Counts!AA1836,"")</f>
        <v>0.1145</v>
      </c>
      <c r="L1836" s="38" t="n">
        <f aca="false">IFERROR(Counts!Y1836/Counts!P1836,"")</f>
        <v>0.75</v>
      </c>
      <c r="M1836" s="38" t="n">
        <f aca="false">IFERROR(Counts!V1836/Counts!P1836,"")</f>
        <v>0</v>
      </c>
      <c r="N1836" s="38" t="n">
        <f aca="false">IFERROR(Counts!AD1836/Counts!AC1836,"")</f>
        <v>0</v>
      </c>
      <c r="O1836" s="38" t="n">
        <f aca="false">IFERROR(Counts!AE1836/Counts!AC1836,"")</f>
        <v>0.5</v>
      </c>
      <c r="P1836" s="39" t="n">
        <f aca="false">IFERROR(Counts!AG1836/Counts!AF1836,"")</f>
        <v>86.8</v>
      </c>
      <c r="Q1836" s="38" t="n">
        <f aca="false">IFERROR(Counts!AH1836/Counts!AC1836,"")</f>
        <v>1</v>
      </c>
      <c r="R1836" s="38" t="n">
        <f aca="false">IFERROR(Counts!N1836/Counts!M1836,"")</f>
        <v>0.5</v>
      </c>
      <c r="S1836" s="38" t="n">
        <f aca="false">IFERROR(Counts!K1836/Counts!J1836,"")</f>
        <v>0.304347826086957</v>
      </c>
      <c r="T1836" s="38" t="n">
        <f aca="false">IFERROR(Counts!I1836/Counts!H1836,"")</f>
        <v>0.636363636363636</v>
      </c>
      <c r="U1836" s="38" t="n">
        <f aca="false">IFERROR(1-Counts!L1836/Counts!K1836,"")</f>
        <v>0.571428571428571</v>
      </c>
      <c r="V1836" s="39" t="n">
        <f aca="false">IFERROR(Counts!AJ1836/Counts!AI1836,"")</f>
        <v>69.6375</v>
      </c>
      <c r="W1836" s="38" t="n">
        <f aca="false">IFERROR(Counts!AK1836/Counts!AI1836,"")</f>
        <v>0.0625</v>
      </c>
      <c r="X1836" s="40" t="n">
        <f aca="false">IFERROR(Counts!O1836,"")</f>
        <v>-2.931</v>
      </c>
      <c r="Y1836" s="36" t="n">
        <f aca="false">IFERROR(INDEX('Season Counts'!$Y$2:$Y$740,$AF1836)/INDEX('Season Counts'!$X$2:$X$740,$AF1836),"")</f>
        <v>0.295695652173913</v>
      </c>
      <c r="Z1836" s="37" t="n">
        <f aca="false">IFERROR(J1836-Y1836,"")</f>
        <v>-0.12286231884058</v>
      </c>
      <c r="AA1836" s="38" t="n">
        <f aca="false">IFERROR(INDEX('Season Counts'!$K$2:$K$740,$AF1836)/INDEX('Season Counts'!$J$2:$J$740,$AF1836),"")</f>
        <v>0.33695652173913</v>
      </c>
      <c r="AB1836" s="41" t="n">
        <f aca="false">IFERROR(R1836-AA1836,"")</f>
        <v>0.16304347826087</v>
      </c>
      <c r="AC1836" s="39" t="n">
        <f aca="false">IFERROR(INDEX('Season Counts'!$AG$2:$AG$740,$AF1836)/INDEX('Season Counts'!$AF$2:$AF$740,$AF1836),"")</f>
        <v>70.7203389830509</v>
      </c>
      <c r="AD1836" s="40" t="n">
        <f aca="false">IFERROR(V1836-AC1836,"")</f>
        <v>-1.08283898305085</v>
      </c>
      <c r="AE1836" s="4" t="str">
        <f aca="false">IF(D1836&lt;Guide!$C$21,"Low PA",IF(TRIM(IF(ISNUMBER(AD1836),IF(N(AD1836)&lt;=-Guide!$C$24,"▼ Bat Speed  ",IF(N(AD1836)&gt;=Guide!$C$24,"▲ Bat Speed  ","")),"")&amp;IF(N(Z1836)&gt;=Guide!$C$22,"▲ Contact  ","")&amp;IF(N(Z1836)&lt;=-Guide!$C$22,"▼ Contact  ","")&amp;IF(N(AB1836)&gt;=Guide!$C$23,"▲ Chase  ","")&amp;IF(N(AB1836)&lt;=-Guide!$C$23,"▼ Chase  ",""))="","Stable",TRIM(IF(ISNUMBER(AD1836),IF(N(AD1836)&lt;=-Guide!$C$24,"▼ Bat Speed  ",IF(N(AD1836)&gt;=Guide!$C$24,"▲ Bat Speed  ","")),"")&amp;IF(N(Z1836)&gt;=Guide!$C$22,"▲ Contact  ","")&amp;IF(N(Z1836)&lt;=-Guide!$C$22,"▼ Contact  ","")&amp;IF(N(AB1836)&gt;=Guide!$C$23,"▲ Chase  ","")&amp;IF(N(AB1836)&lt;=-Guide!$C$23,"▼ Chase  ",""))))</f>
        <v>Low PA</v>
      </c>
      <c r="AF1836" s="35" t="n">
        <f aca="false">MATCH(Counts!A1836,'Season Counts'!$A$2:$A$740,0)</f>
        <v>467</v>
      </c>
    </row>
    <row r="1837" customFormat="false" ht="15" hidden="false" customHeight="false" outlineLevel="0" collapsed="false">
      <c r="A1837" s="34" t="str">
        <f aca="false">Counts!B1837</f>
        <v>NYM</v>
      </c>
      <c r="B1837" s="5" t="str">
        <f aca="false">Counts!C1837</f>
        <v>Nick Morabito</v>
      </c>
      <c r="C1837" s="34" t="str">
        <f aca="false">Counts!F1837</f>
        <v>Sep</v>
      </c>
      <c r="D1837" s="35" t="n">
        <f aca="false">IFERROR(Counts!P1837,"")</f>
        <v>34</v>
      </c>
      <c r="E1837" s="36" t="n">
        <f aca="false">IFERROR(Counts!R1837/Counts!Q1837,"")</f>
        <v>0.266666666666667</v>
      </c>
      <c r="F1837" s="36" t="n">
        <f aca="false">IFERROR((Counts!R1837+Counts!V1837+Counts!W1837)/(Counts!Q1837+Counts!V1837+Counts!W1837+Counts!X1837),"")</f>
        <v>0.352941176470588</v>
      </c>
      <c r="G1837" s="36" t="n">
        <f aca="false">IFERROR((Counts!R1837+Counts!S1837+2*Counts!T1837+3*Counts!U1837)/Counts!Q1837,"")</f>
        <v>0.333333333333333</v>
      </c>
      <c r="H1837" s="35" t="n">
        <f aca="false">IFERROR(Counts!U1837,"")</f>
        <v>0</v>
      </c>
      <c r="I1837" s="36" t="n">
        <f aca="false">IFERROR(Counts!Z1837/Counts!AA1837,"")</f>
        <v>0.314705882352941</v>
      </c>
      <c r="J1837" s="36" t="n">
        <f aca="false">IFERROR(Counts!AB1837/Counts!AA1837,"")</f>
        <v>0.339058823529412</v>
      </c>
      <c r="K1837" s="37" t="n">
        <f aca="false">IFERROR((Counts!AB1837-Counts!Z1837)/Counts!AA1837,"")</f>
        <v>0.0243529411764706</v>
      </c>
      <c r="L1837" s="38" t="n">
        <f aca="false">IFERROR(Counts!Y1837/Counts!P1837,"")</f>
        <v>0.205882352941176</v>
      </c>
      <c r="M1837" s="38" t="n">
        <f aca="false">IFERROR(Counts!V1837/Counts!P1837,"")</f>
        <v>0.0882352941176471</v>
      </c>
      <c r="N1837" s="38" t="n">
        <f aca="false">IFERROR(Counts!AD1837/Counts!AC1837,"")</f>
        <v>0</v>
      </c>
      <c r="O1837" s="38" t="n">
        <f aca="false">IFERROR(Counts!AE1837/Counts!AC1837,"")</f>
        <v>0.478260869565217</v>
      </c>
      <c r="P1837" s="39" t="n">
        <f aca="false">IFERROR(Counts!AG1837/Counts!AF1837,"")</f>
        <v>90.8173913043478</v>
      </c>
      <c r="Q1837" s="38" t="n">
        <f aca="false">IFERROR(Counts!AH1837/Counts!AC1837,"")</f>
        <v>0.347826086956522</v>
      </c>
      <c r="R1837" s="38" t="n">
        <f aca="false">IFERROR(Counts!N1837/Counts!M1837,"")</f>
        <v>0.258064516129032</v>
      </c>
      <c r="S1837" s="38" t="n">
        <f aca="false">IFERROR(Counts!K1837/Counts!J1837,"")</f>
        <v>0.586206896551724</v>
      </c>
      <c r="T1837" s="38" t="n">
        <f aca="false">IFERROR(Counts!I1837/Counts!H1837,"")</f>
        <v>0.14</v>
      </c>
      <c r="U1837" s="38" t="n">
        <f aca="false">IFERROR(1-Counts!L1837/Counts!K1837,"")</f>
        <v>0.882352941176471</v>
      </c>
      <c r="V1837" s="39" t="n">
        <f aca="false">IFERROR(Counts!AJ1837/Counts!AI1837,"")</f>
        <v>71.1232558139535</v>
      </c>
      <c r="W1837" s="38" t="n">
        <f aca="false">IFERROR(Counts!AK1837/Counts!AI1837,"")</f>
        <v>0.302325581395349</v>
      </c>
      <c r="X1837" s="40" t="n">
        <f aca="false">IFERROR(Counts!O1837,"")</f>
        <v>-0.394</v>
      </c>
      <c r="Y1837" s="36" t="n">
        <f aca="false">IFERROR(INDEX('Season Counts'!$Y$2:$Y$740,$AF1837)/INDEX('Season Counts'!$X$2:$X$740,$AF1837),"")</f>
        <v>0.295695652173913</v>
      </c>
      <c r="Z1837" s="37" t="n">
        <f aca="false">IFERROR(J1837-Y1837,"")</f>
        <v>0.0433631713554988</v>
      </c>
      <c r="AA1837" s="38" t="n">
        <f aca="false">IFERROR(INDEX('Season Counts'!$K$2:$K$740,$AF1837)/INDEX('Season Counts'!$J$2:$J$740,$AF1837),"")</f>
        <v>0.33695652173913</v>
      </c>
      <c r="AB1837" s="41" t="n">
        <f aca="false">IFERROR(R1837-AA1837,"")</f>
        <v>-0.0788920056100982</v>
      </c>
      <c r="AC1837" s="39" t="n">
        <f aca="false">IFERROR(INDEX('Season Counts'!$AG$2:$AG$740,$AF1837)/INDEX('Season Counts'!$AF$2:$AF$740,$AF1837),"")</f>
        <v>70.7203389830509</v>
      </c>
      <c r="AD1837" s="40" t="n">
        <f aca="false">IFERROR(V1837-AC1837,"")</f>
        <v>0.40291683090264</v>
      </c>
      <c r="AE1837" s="4" t="str">
        <f aca="false">IF(D1837&lt;Guide!$C$21,"Low PA",IF(TRIM(IF(ISNUMBER(AD1837),IF(N(AD1837)&lt;=-Guide!$C$24,"▼ Bat Speed  ",IF(N(AD1837)&gt;=Guide!$C$24,"▲ Bat Speed  ","")),"")&amp;IF(N(Z1837)&gt;=Guide!$C$22,"▲ Contact  ","")&amp;IF(N(Z1837)&lt;=-Guide!$C$22,"▼ Contact  ","")&amp;IF(N(AB1837)&gt;=Guide!$C$23,"▲ Chase  ","")&amp;IF(N(AB1837)&lt;=-Guide!$C$23,"▼ Chase  ",""))="","Stable",TRIM(IF(ISNUMBER(AD1837),IF(N(AD1837)&lt;=-Guide!$C$24,"▼ Bat Speed  ",IF(N(AD1837)&gt;=Guide!$C$24,"▲ Bat Speed  ","")),"")&amp;IF(N(Z1837)&gt;=Guide!$C$22,"▲ Contact  ","")&amp;IF(N(Z1837)&lt;=-Guide!$C$22,"▼ Contact  ","")&amp;IF(N(AB1837)&gt;=Guide!$C$23,"▲ Chase  ","")&amp;IF(N(AB1837)&lt;=-Guide!$C$23,"▼ Chase  ",""))))</f>
        <v>Low PA</v>
      </c>
      <c r="AF1837" s="35" t="n">
        <f aca="false">MATCH(Counts!A1837,'Season Counts'!$A$2:$A$740,0)</f>
        <v>467</v>
      </c>
    </row>
    <row r="1838" customFormat="false" ht="15" hidden="false" customHeight="false" outlineLevel="0" collapsed="false">
      <c r="A1838" s="34" t="str">
        <f aca="false">Counts!B1838</f>
        <v>NYM</v>
      </c>
      <c r="B1838" s="5" t="str">
        <f aca="false">Counts!C1838</f>
        <v>Christopher Morel</v>
      </c>
      <c r="C1838" s="34" t="str">
        <f aca="false">Counts!F1838</f>
        <v>Aug</v>
      </c>
      <c r="D1838" s="35" t="n">
        <f aca="false">IFERROR(Counts!P1838,"")</f>
        <v>16</v>
      </c>
      <c r="E1838" s="36" t="n">
        <f aca="false">IFERROR(Counts!R1838/Counts!Q1838,"")</f>
        <v>0.214285714285714</v>
      </c>
      <c r="F1838" s="36" t="n">
        <f aca="false">IFERROR((Counts!R1838+Counts!V1838+Counts!W1838)/(Counts!Q1838+Counts!V1838+Counts!W1838+Counts!X1838),"")</f>
        <v>0.3125</v>
      </c>
      <c r="G1838" s="36" t="n">
        <f aca="false">IFERROR((Counts!R1838+Counts!S1838+2*Counts!T1838+3*Counts!U1838)/Counts!Q1838,"")</f>
        <v>0.214285714285714</v>
      </c>
      <c r="H1838" s="35" t="n">
        <f aca="false">IFERROR(Counts!U1838,"")</f>
        <v>0</v>
      </c>
      <c r="I1838" s="36" t="n">
        <f aca="false">IFERROR(Counts!Z1838/Counts!AA1838,"")</f>
        <v>0.25625</v>
      </c>
      <c r="J1838" s="36" t="n">
        <f aca="false">IFERROR(Counts!AB1838/Counts!AA1838,"")</f>
        <v>0.2096875</v>
      </c>
      <c r="K1838" s="37" t="n">
        <f aca="false">IFERROR((Counts!AB1838-Counts!Z1838)/Counts!AA1838,"")</f>
        <v>-0.0465625</v>
      </c>
      <c r="L1838" s="38" t="n">
        <f aca="false">IFERROR(Counts!Y1838/Counts!P1838,"")</f>
        <v>0.1875</v>
      </c>
      <c r="M1838" s="38" t="n">
        <f aca="false">IFERROR(Counts!V1838/Counts!P1838,"")</f>
        <v>0.125</v>
      </c>
      <c r="N1838" s="38" t="n">
        <f aca="false">IFERROR(Counts!AD1838/Counts!AC1838,"")</f>
        <v>0</v>
      </c>
      <c r="O1838" s="38" t="n">
        <f aca="false">IFERROR(Counts!AE1838/Counts!AC1838,"")</f>
        <v>0.272727272727273</v>
      </c>
      <c r="P1838" s="39" t="n">
        <f aca="false">IFERROR(Counts!AG1838/Counts!AF1838,"")</f>
        <v>83.0636363636364</v>
      </c>
      <c r="Q1838" s="38" t="n">
        <f aca="false">IFERROR(Counts!AH1838/Counts!AC1838,"")</f>
        <v>0.181818181818182</v>
      </c>
      <c r="R1838" s="38" t="n">
        <f aca="false">IFERROR(Counts!N1838/Counts!M1838,"")</f>
        <v>0.25</v>
      </c>
      <c r="S1838" s="38" t="n">
        <f aca="false">IFERROR(Counts!K1838/Counts!J1838,"")</f>
        <v>0.548387096774194</v>
      </c>
      <c r="T1838" s="38" t="n">
        <f aca="false">IFERROR(Counts!I1838/Counts!H1838,"")</f>
        <v>0.307692307692308</v>
      </c>
      <c r="U1838" s="38" t="n">
        <f aca="false">IFERROR(1-Counts!L1838/Counts!K1838,"")</f>
        <v>0.647058823529412</v>
      </c>
      <c r="V1838" s="39" t="n">
        <f aca="false">IFERROR(Counts!AJ1838/Counts!AI1838,"")</f>
        <v>76.7625</v>
      </c>
      <c r="W1838" s="38" t="n">
        <f aca="false">IFERROR(Counts!AK1838/Counts!AI1838,"")</f>
        <v>0.666666666666667</v>
      </c>
      <c r="X1838" s="40" t="n">
        <f aca="false">IFERROR(Counts!O1838,"")</f>
        <v>-0.191</v>
      </c>
      <c r="Y1838" s="36" t="n">
        <f aca="false">IFERROR(INDEX('Season Counts'!$Y$2:$Y$740,$AF1838)/INDEX('Season Counts'!$X$2:$X$740,$AF1838),"")</f>
        <v>0.18921875</v>
      </c>
      <c r="Z1838" s="37" t="n">
        <f aca="false">IFERROR(J1838-Y1838,"")</f>
        <v>0.02046875</v>
      </c>
      <c r="AA1838" s="38" t="n">
        <f aca="false">IFERROR(INDEX('Season Counts'!$K$2:$K$740,$AF1838)/INDEX('Season Counts'!$J$2:$J$740,$AF1838),"")</f>
        <v>0.319444444444444</v>
      </c>
      <c r="AB1838" s="41" t="n">
        <f aca="false">IFERROR(R1838-AA1838,"")</f>
        <v>-0.0694444444444444</v>
      </c>
      <c r="AC1838" s="39" t="n">
        <f aca="false">IFERROR(INDEX('Season Counts'!$AG$2:$AG$740,$AF1838)/INDEX('Season Counts'!$AF$2:$AF$740,$AF1838),"")</f>
        <v>76.9</v>
      </c>
      <c r="AD1838" s="40" t="n">
        <f aca="false">IFERROR(V1838-AC1838,"")</f>
        <v>-0.137500000000003</v>
      </c>
      <c r="AE1838" s="4" t="str">
        <f aca="false">IF(D1838&lt;Guide!$C$21,"Low PA",IF(TRIM(IF(ISNUMBER(AD1838),IF(N(AD1838)&lt;=-Guide!$C$24,"▼ Bat Speed  ",IF(N(AD1838)&gt;=Guide!$C$24,"▲ Bat Speed  ","")),"")&amp;IF(N(Z1838)&gt;=Guide!$C$22,"▲ Contact  ","")&amp;IF(N(Z1838)&lt;=-Guide!$C$22,"▼ Contact  ","")&amp;IF(N(AB1838)&gt;=Guide!$C$23,"▲ Chase  ","")&amp;IF(N(AB1838)&lt;=-Guide!$C$23,"▼ Chase  ",""))="","Stable",TRIM(IF(ISNUMBER(AD1838),IF(N(AD1838)&lt;=-Guide!$C$24,"▼ Bat Speed  ",IF(N(AD1838)&gt;=Guide!$C$24,"▲ Bat Speed  ","")),"")&amp;IF(N(Z1838)&gt;=Guide!$C$22,"▲ Contact  ","")&amp;IF(N(Z1838)&lt;=-Guide!$C$22,"▼ Contact  ","")&amp;IF(N(AB1838)&gt;=Guide!$C$23,"▲ Chase  ","")&amp;IF(N(AB1838)&lt;=-Guide!$C$23,"▼ Chase  ",""))))</f>
        <v>Low PA</v>
      </c>
      <c r="AF1838" s="35" t="n">
        <f aca="false">MATCH(Counts!A1838,'Season Counts'!$A$2:$A$740,0)</f>
        <v>468</v>
      </c>
    </row>
    <row r="1839" customFormat="false" ht="15" hidden="false" customHeight="false" outlineLevel="0" collapsed="false">
      <c r="A1839" s="34" t="str">
        <f aca="false">Counts!B1839</f>
        <v>NYM</v>
      </c>
      <c r="B1839" s="5" t="str">
        <f aca="false">Counts!C1839</f>
        <v>Christopher Morel</v>
      </c>
      <c r="C1839" s="34" t="str">
        <f aca="false">Counts!F1839</f>
        <v>Sep</v>
      </c>
      <c r="D1839" s="35" t="n">
        <f aca="false">IFERROR(Counts!P1839,"")</f>
        <v>16</v>
      </c>
      <c r="E1839" s="36" t="n">
        <f aca="false">IFERROR(Counts!R1839/Counts!Q1839,"")</f>
        <v>0.1875</v>
      </c>
      <c r="F1839" s="36" t="n">
        <f aca="false">IFERROR((Counts!R1839+Counts!V1839+Counts!W1839)/(Counts!Q1839+Counts!V1839+Counts!W1839+Counts!X1839),"")</f>
        <v>0.1875</v>
      </c>
      <c r="G1839" s="36" t="n">
        <f aca="false">IFERROR((Counts!R1839+Counts!S1839+2*Counts!T1839+3*Counts!U1839)/Counts!Q1839,"")</f>
        <v>0.4375</v>
      </c>
      <c r="H1839" s="35" t="n">
        <f aca="false">IFERROR(Counts!U1839,"")</f>
        <v>1</v>
      </c>
      <c r="I1839" s="36" t="n">
        <f aca="false">IFERROR(Counts!Z1839/Counts!AA1839,"")</f>
        <v>0.259375</v>
      </c>
      <c r="J1839" s="36" t="n">
        <f aca="false">IFERROR(Counts!AB1839/Counts!AA1839,"")</f>
        <v>0.16875</v>
      </c>
      <c r="K1839" s="37" t="n">
        <f aca="false">IFERROR((Counts!AB1839-Counts!Z1839)/Counts!AA1839,"")</f>
        <v>-0.090625</v>
      </c>
      <c r="L1839" s="38" t="n">
        <f aca="false">IFERROR(Counts!Y1839/Counts!P1839,"")</f>
        <v>0.25</v>
      </c>
      <c r="M1839" s="38" t="n">
        <f aca="false">IFERROR(Counts!V1839/Counts!P1839,"")</f>
        <v>0</v>
      </c>
      <c r="N1839" s="38" t="n">
        <f aca="false">IFERROR(Counts!AD1839/Counts!AC1839,"")</f>
        <v>0.0833333333333333</v>
      </c>
      <c r="O1839" s="38" t="n">
        <f aca="false">IFERROR(Counts!AE1839/Counts!AC1839,"")</f>
        <v>0.333333333333333</v>
      </c>
      <c r="P1839" s="39" t="n">
        <f aca="false">IFERROR(Counts!AG1839/Counts!AF1839,"")</f>
        <v>86.9166666666667</v>
      </c>
      <c r="Q1839" s="38" t="n">
        <f aca="false">IFERROR(Counts!AH1839/Counts!AC1839,"")</f>
        <v>0.0833333333333333</v>
      </c>
      <c r="R1839" s="38" t="n">
        <f aca="false">IFERROR(Counts!N1839/Counts!M1839,"")</f>
        <v>0.388888888888889</v>
      </c>
      <c r="S1839" s="38" t="n">
        <f aca="false">IFERROR(Counts!K1839/Counts!J1839,"")</f>
        <v>0.592592592592593</v>
      </c>
      <c r="T1839" s="38" t="n">
        <f aca="false">IFERROR(Counts!I1839/Counts!H1839,"")</f>
        <v>0.3</v>
      </c>
      <c r="U1839" s="38" t="n">
        <f aca="false">IFERROR(1-Counts!L1839/Counts!K1839,"")</f>
        <v>0.8125</v>
      </c>
      <c r="V1839" s="39" t="n">
        <f aca="false">IFERROR(Counts!AJ1839/Counts!AI1839,"")</f>
        <v>77.0222222222222</v>
      </c>
      <c r="W1839" s="38" t="n">
        <f aca="false">IFERROR(Counts!AK1839/Counts!AI1839,"")</f>
        <v>0.703703703703704</v>
      </c>
      <c r="X1839" s="40" t="n">
        <f aca="false">IFERROR(Counts!O1839,"")</f>
        <v>-1.04</v>
      </c>
      <c r="Y1839" s="36" t="n">
        <f aca="false">IFERROR(INDEX('Season Counts'!$Y$2:$Y$740,$AF1839)/INDEX('Season Counts'!$X$2:$X$740,$AF1839),"")</f>
        <v>0.18921875</v>
      </c>
      <c r="Z1839" s="37" t="n">
        <f aca="false">IFERROR(J1839-Y1839,"")</f>
        <v>-0.02046875</v>
      </c>
      <c r="AA1839" s="38" t="n">
        <f aca="false">IFERROR(INDEX('Season Counts'!$K$2:$K$740,$AF1839)/INDEX('Season Counts'!$J$2:$J$740,$AF1839),"")</f>
        <v>0.319444444444444</v>
      </c>
      <c r="AB1839" s="41" t="n">
        <f aca="false">IFERROR(R1839-AA1839,"")</f>
        <v>0.0694444444444445</v>
      </c>
      <c r="AC1839" s="39" t="n">
        <f aca="false">IFERROR(INDEX('Season Counts'!$AG$2:$AG$740,$AF1839)/INDEX('Season Counts'!$AF$2:$AF$740,$AF1839),"")</f>
        <v>76.9</v>
      </c>
      <c r="AD1839" s="40" t="n">
        <f aca="false">IFERROR(V1839-AC1839,"")</f>
        <v>0.12222222222222</v>
      </c>
      <c r="AE1839" s="4" t="str">
        <f aca="false">IF(D1839&lt;Guide!$C$21,"Low PA",IF(TRIM(IF(ISNUMBER(AD1839),IF(N(AD1839)&lt;=-Guide!$C$24,"▼ Bat Speed  ",IF(N(AD1839)&gt;=Guide!$C$24,"▲ Bat Speed  ","")),"")&amp;IF(N(Z1839)&gt;=Guide!$C$22,"▲ Contact  ","")&amp;IF(N(Z1839)&lt;=-Guide!$C$22,"▼ Contact  ","")&amp;IF(N(AB1839)&gt;=Guide!$C$23,"▲ Chase  ","")&amp;IF(N(AB1839)&lt;=-Guide!$C$23,"▼ Chase  ",""))="","Stable",TRIM(IF(ISNUMBER(AD1839),IF(N(AD1839)&lt;=-Guide!$C$24,"▼ Bat Speed  ",IF(N(AD1839)&gt;=Guide!$C$24,"▲ Bat Speed  ","")),"")&amp;IF(N(Z1839)&gt;=Guide!$C$22,"▲ Contact  ","")&amp;IF(N(Z1839)&lt;=-Guide!$C$22,"▼ Contact  ","")&amp;IF(N(AB1839)&gt;=Guide!$C$23,"▲ Chase  ","")&amp;IF(N(AB1839)&lt;=-Guide!$C$23,"▼ Chase  ",""))))</f>
        <v>Low PA</v>
      </c>
      <c r="AF1839" s="35" t="n">
        <f aca="false">MATCH(Counts!A1839,'Season Counts'!$A$2:$A$740,0)</f>
        <v>468</v>
      </c>
    </row>
    <row r="1840" customFormat="false" ht="15" hidden="false" customHeight="false" outlineLevel="0" collapsed="false">
      <c r="A1840" s="34" t="str">
        <f aca="false">Counts!B1840</f>
        <v>NYM</v>
      </c>
      <c r="B1840" s="5" t="str">
        <f aca="false">Counts!C1840</f>
        <v>Austin Slater</v>
      </c>
      <c r="C1840" s="34" t="str">
        <f aca="false">Counts!F1840</f>
        <v>Mar-Apr</v>
      </c>
      <c r="D1840" s="35" t="n">
        <f aca="false">IFERROR(Counts!P1840,"")</f>
        <v>2</v>
      </c>
      <c r="E1840" s="36" t="n">
        <f aca="false">IFERROR(Counts!R1840/Counts!Q1840,"")</f>
        <v>0</v>
      </c>
      <c r="F1840" s="36" t="n">
        <f aca="false">IFERROR((Counts!R1840+Counts!V1840+Counts!W1840)/(Counts!Q1840+Counts!V1840+Counts!W1840+Counts!X1840),"")</f>
        <v>0</v>
      </c>
      <c r="G1840" s="36" t="n">
        <f aca="false">IFERROR((Counts!R1840+Counts!S1840+2*Counts!T1840+3*Counts!U1840)/Counts!Q1840,"")</f>
        <v>0</v>
      </c>
      <c r="H1840" s="35" t="n">
        <f aca="false">IFERROR(Counts!U1840,"")</f>
        <v>0</v>
      </c>
      <c r="I1840" s="36" t="n">
        <f aca="false">IFERROR(Counts!Z1840/Counts!AA1840,"")</f>
        <v>0</v>
      </c>
      <c r="J1840" s="36" t="n">
        <f aca="false">IFERROR(Counts!AB1840/Counts!AA1840,"")</f>
        <v>0.4165</v>
      </c>
      <c r="K1840" s="37" t="n">
        <f aca="false">IFERROR((Counts!AB1840-Counts!Z1840)/Counts!AA1840,"")</f>
        <v>0.4165</v>
      </c>
      <c r="L1840" s="38" t="n">
        <f aca="false">IFERROR(Counts!Y1840/Counts!P1840,"")</f>
        <v>0</v>
      </c>
      <c r="M1840" s="38" t="n">
        <f aca="false">IFERROR(Counts!V1840/Counts!P1840,"")</f>
        <v>0</v>
      </c>
      <c r="N1840" s="38" t="n">
        <f aca="false">IFERROR(Counts!AD1840/Counts!AC1840,"")</f>
        <v>0.5</v>
      </c>
      <c r="O1840" s="38" t="n">
        <f aca="false">IFERROR(Counts!AE1840/Counts!AC1840,"")</f>
        <v>0.5</v>
      </c>
      <c r="P1840" s="39" t="n">
        <f aca="false">IFERROR(Counts!AG1840/Counts!AF1840,"")</f>
        <v>92.75</v>
      </c>
      <c r="Q1840" s="38" t="n">
        <f aca="false">IFERROR(Counts!AH1840/Counts!AC1840,"")</f>
        <v>0.5</v>
      </c>
      <c r="R1840" s="38" t="n">
        <f aca="false">IFERROR(Counts!N1840/Counts!M1840,"")</f>
        <v>0.25</v>
      </c>
      <c r="S1840" s="38" t="n">
        <f aca="false">IFERROR(Counts!K1840/Counts!J1840,"")</f>
        <v>0.4</v>
      </c>
      <c r="T1840" s="38" t="n">
        <f aca="false">IFERROR(Counts!I1840/Counts!H1840,"")</f>
        <v>0</v>
      </c>
      <c r="U1840" s="38" t="n">
        <f aca="false">IFERROR(1-Counts!L1840/Counts!K1840,"")</f>
        <v>1</v>
      </c>
      <c r="V1840" s="39" t="n">
        <f aca="false">IFERROR(Counts!AJ1840/Counts!AI1840,"")</f>
        <v>71.4666666666667</v>
      </c>
      <c r="W1840" s="38" t="n">
        <f aca="false">IFERROR(Counts!AK1840/Counts!AI1840,"")</f>
        <v>0</v>
      </c>
      <c r="X1840" s="40" t="n">
        <f aca="false">IFERROR(Counts!O1840,"")</f>
        <v>-0.46</v>
      </c>
      <c r="Y1840" s="36" t="n">
        <f aca="false">IFERROR(INDEX('Season Counts'!$Y$2:$Y$740,$AF1840)/INDEX('Season Counts'!$X$2:$X$740,$AF1840),"")</f>
        <v>0.217142857142857</v>
      </c>
      <c r="Z1840" s="37" t="n">
        <f aca="false">IFERROR(J1840-Y1840,"")</f>
        <v>0.199357142857143</v>
      </c>
      <c r="AA1840" s="38" t="n">
        <f aca="false">IFERROR(INDEX('Season Counts'!$K$2:$K$740,$AF1840)/INDEX('Season Counts'!$J$2:$J$740,$AF1840),"")</f>
        <v>0.232558139534884</v>
      </c>
      <c r="AB1840" s="41" t="n">
        <f aca="false">IFERROR(R1840-AA1840,"")</f>
        <v>0.0174418604651163</v>
      </c>
      <c r="AC1840" s="39" t="n">
        <f aca="false">IFERROR(INDEX('Season Counts'!$AG$2:$AG$740,$AF1840)/INDEX('Season Counts'!$AF$2:$AF$740,$AF1840),"")</f>
        <v>70.4032258064516</v>
      </c>
      <c r="AD1840" s="40" t="n">
        <f aca="false">IFERROR(V1840-AC1840,"")</f>
        <v>1.06344086021505</v>
      </c>
      <c r="AE1840" s="4" t="str">
        <f aca="false">IF(D1840&lt;Guide!$C$21,"Low PA",IF(TRIM(IF(ISNUMBER(AD1840),IF(N(AD1840)&lt;=-Guide!$C$24,"▼ Bat Speed  ",IF(N(AD1840)&gt;=Guide!$C$24,"▲ Bat Speed  ","")),"")&amp;IF(N(Z1840)&gt;=Guide!$C$22,"▲ Contact  ","")&amp;IF(N(Z1840)&lt;=-Guide!$C$22,"▼ Contact  ","")&amp;IF(N(AB1840)&gt;=Guide!$C$23,"▲ Chase  ","")&amp;IF(N(AB1840)&lt;=-Guide!$C$23,"▼ Chase  ",""))="","Stable",TRIM(IF(ISNUMBER(AD1840),IF(N(AD1840)&lt;=-Guide!$C$24,"▼ Bat Speed  ",IF(N(AD1840)&gt;=Guide!$C$24,"▲ Bat Speed  ","")),"")&amp;IF(N(Z1840)&gt;=Guide!$C$22,"▲ Contact  ","")&amp;IF(N(Z1840)&lt;=-Guide!$C$22,"▼ Contact  ","")&amp;IF(N(AB1840)&gt;=Guide!$C$23,"▲ Chase  ","")&amp;IF(N(AB1840)&lt;=-Guide!$C$23,"▼ Chase  ",""))))</f>
        <v>Low PA</v>
      </c>
      <c r="AF1840" s="35" t="n">
        <f aca="false">MATCH(Counts!A1840,'Season Counts'!$A$2:$A$740,0)</f>
        <v>469</v>
      </c>
    </row>
    <row r="1841" customFormat="false" ht="15" hidden="false" customHeight="false" outlineLevel="0" collapsed="false">
      <c r="A1841" s="34" t="str">
        <f aca="false">Counts!B1841</f>
        <v>NYM</v>
      </c>
      <c r="B1841" s="5" t="str">
        <f aca="false">Counts!C1841</f>
        <v>Austin Slater</v>
      </c>
      <c r="C1841" s="34" t="str">
        <f aca="false">Counts!F1841</f>
        <v>May</v>
      </c>
      <c r="D1841" s="35" t="n">
        <f aca="false">IFERROR(Counts!P1841,"")</f>
        <v>19</v>
      </c>
      <c r="E1841" s="36" t="n">
        <f aca="false">IFERROR(Counts!R1841/Counts!Q1841,"")</f>
        <v>0.277777777777778</v>
      </c>
      <c r="F1841" s="36" t="n">
        <f aca="false">IFERROR((Counts!R1841+Counts!V1841+Counts!W1841)/(Counts!Q1841+Counts!V1841+Counts!W1841+Counts!X1841),"")</f>
        <v>0.315789473684211</v>
      </c>
      <c r="G1841" s="36" t="n">
        <f aca="false">IFERROR((Counts!R1841+Counts!S1841+2*Counts!T1841+3*Counts!U1841)/Counts!Q1841,"")</f>
        <v>0.333333333333333</v>
      </c>
      <c r="H1841" s="35" t="n">
        <f aca="false">IFERROR(Counts!U1841,"")</f>
        <v>0</v>
      </c>
      <c r="I1841" s="36" t="n">
        <f aca="false">IFERROR(Counts!Z1841/Counts!AA1841,"")</f>
        <v>0.292105263157895</v>
      </c>
      <c r="J1841" s="36" t="n">
        <f aca="false">IFERROR(Counts!AB1841/Counts!AA1841,"")</f>
        <v>0.196157894736842</v>
      </c>
      <c r="K1841" s="37" t="n">
        <f aca="false">IFERROR((Counts!AB1841-Counts!Z1841)/Counts!AA1841,"")</f>
        <v>-0.0959473684210526</v>
      </c>
      <c r="L1841" s="38" t="n">
        <f aca="false">IFERROR(Counts!Y1841/Counts!P1841,"")</f>
        <v>0.315789473684211</v>
      </c>
      <c r="M1841" s="38" t="n">
        <f aca="false">IFERROR(Counts!V1841/Counts!P1841,"")</f>
        <v>0.0526315789473684</v>
      </c>
      <c r="N1841" s="38" t="n">
        <f aca="false">IFERROR(Counts!AD1841/Counts!AC1841,"")</f>
        <v>0</v>
      </c>
      <c r="O1841" s="38" t="n">
        <f aca="false">IFERROR(Counts!AE1841/Counts!AC1841,"")</f>
        <v>0.0833333333333333</v>
      </c>
      <c r="P1841" s="39" t="n">
        <f aca="false">IFERROR(Counts!AG1841/Counts!AF1841,"")</f>
        <v>85.075</v>
      </c>
      <c r="Q1841" s="38" t="n">
        <f aca="false">IFERROR(Counts!AH1841/Counts!AC1841,"")</f>
        <v>0.333333333333333</v>
      </c>
      <c r="R1841" s="38" t="n">
        <f aca="false">IFERROR(Counts!N1841/Counts!M1841,"")</f>
        <v>0.230769230769231</v>
      </c>
      <c r="S1841" s="38" t="n">
        <f aca="false">IFERROR(Counts!K1841/Counts!J1841,"")</f>
        <v>0.628571428571429</v>
      </c>
      <c r="T1841" s="38" t="n">
        <f aca="false">IFERROR(Counts!I1841/Counts!H1841,"")</f>
        <v>0.225806451612903</v>
      </c>
      <c r="U1841" s="38" t="n">
        <f aca="false">IFERROR(1-Counts!L1841/Counts!K1841,"")</f>
        <v>0.863636363636364</v>
      </c>
      <c r="V1841" s="39" t="n">
        <f aca="false">IFERROR(Counts!AJ1841/Counts!AI1841,"")</f>
        <v>70.2892857142857</v>
      </c>
      <c r="W1841" s="38" t="n">
        <f aca="false">IFERROR(Counts!AK1841/Counts!AI1841,"")</f>
        <v>0.107142857142857</v>
      </c>
      <c r="X1841" s="40" t="n">
        <f aca="false">IFERROR(Counts!O1841,"")</f>
        <v>-0.231</v>
      </c>
      <c r="Y1841" s="36" t="n">
        <f aca="false">IFERROR(INDEX('Season Counts'!$Y$2:$Y$740,$AF1841)/INDEX('Season Counts'!$X$2:$X$740,$AF1841),"")</f>
        <v>0.217142857142857</v>
      </c>
      <c r="Z1841" s="37" t="n">
        <f aca="false">IFERROR(J1841-Y1841,"")</f>
        <v>-0.0209849624060151</v>
      </c>
      <c r="AA1841" s="38" t="n">
        <f aca="false">IFERROR(INDEX('Season Counts'!$K$2:$K$740,$AF1841)/INDEX('Season Counts'!$J$2:$J$740,$AF1841),"")</f>
        <v>0.232558139534884</v>
      </c>
      <c r="AB1841" s="41" t="n">
        <f aca="false">IFERROR(R1841-AA1841,"")</f>
        <v>-0.00178890876565294</v>
      </c>
      <c r="AC1841" s="39" t="n">
        <f aca="false">IFERROR(INDEX('Season Counts'!$AG$2:$AG$740,$AF1841)/INDEX('Season Counts'!$AF$2:$AF$740,$AF1841),"")</f>
        <v>70.4032258064516</v>
      </c>
      <c r="AD1841" s="40" t="n">
        <f aca="false">IFERROR(V1841-AC1841,"")</f>
        <v>-0.113940092165905</v>
      </c>
      <c r="AE1841" s="4" t="str">
        <f aca="false">IF(D1841&lt;Guide!$C$21,"Low PA",IF(TRIM(IF(ISNUMBER(AD1841),IF(N(AD1841)&lt;=-Guide!$C$24,"▼ Bat Speed  ",IF(N(AD1841)&gt;=Guide!$C$24,"▲ Bat Speed  ","")),"")&amp;IF(N(Z1841)&gt;=Guide!$C$22,"▲ Contact  ","")&amp;IF(N(Z1841)&lt;=-Guide!$C$22,"▼ Contact  ","")&amp;IF(N(AB1841)&gt;=Guide!$C$23,"▲ Chase  ","")&amp;IF(N(AB1841)&lt;=-Guide!$C$23,"▼ Chase  ",""))="","Stable",TRIM(IF(ISNUMBER(AD1841),IF(N(AD1841)&lt;=-Guide!$C$24,"▼ Bat Speed  ",IF(N(AD1841)&gt;=Guide!$C$24,"▲ Bat Speed  ","")),"")&amp;IF(N(Z1841)&gt;=Guide!$C$22,"▲ Contact  ","")&amp;IF(N(Z1841)&lt;=-Guide!$C$22,"▼ Contact  ","")&amp;IF(N(AB1841)&gt;=Guide!$C$23,"▲ Chase  ","")&amp;IF(N(AB1841)&lt;=-Guide!$C$23,"▼ Chase  ",""))))</f>
        <v>Low PA</v>
      </c>
      <c r="AF1841" s="35" t="n">
        <f aca="false">MATCH(Counts!A1841,'Season Counts'!$A$2:$A$740,0)</f>
        <v>469</v>
      </c>
    </row>
    <row r="1842" customFormat="false" ht="15" hidden="false" customHeight="false" outlineLevel="0" collapsed="false">
      <c r="A1842" s="34" t="str">
        <f aca="false">Counts!B1842</f>
        <v>NYM</v>
      </c>
      <c r="B1842" s="5" t="str">
        <f aca="false">Counts!C1842</f>
        <v>Hayden Senger</v>
      </c>
      <c r="C1842" s="34" t="str">
        <f aca="false">Counts!F1842</f>
        <v>May</v>
      </c>
      <c r="D1842" s="35" t="n">
        <f aca="false">IFERROR(Counts!P1842,"")</f>
        <v>15</v>
      </c>
      <c r="E1842" s="36" t="n">
        <f aca="false">IFERROR(Counts!R1842/Counts!Q1842,"")</f>
        <v>0.153846153846154</v>
      </c>
      <c r="F1842" s="36" t="n">
        <f aca="false">IFERROR((Counts!R1842+Counts!V1842+Counts!W1842)/(Counts!Q1842+Counts!V1842+Counts!W1842+Counts!X1842),"")</f>
        <v>0.153846153846154</v>
      </c>
      <c r="G1842" s="36" t="n">
        <f aca="false">IFERROR((Counts!R1842+Counts!S1842+2*Counts!T1842+3*Counts!U1842)/Counts!Q1842,"")</f>
        <v>0.384615384615385</v>
      </c>
      <c r="H1842" s="35" t="n">
        <f aca="false">IFERROR(Counts!U1842,"")</f>
        <v>1</v>
      </c>
      <c r="I1842" s="36" t="n">
        <f aca="false">IFERROR(Counts!Z1842/Counts!AA1842,"")</f>
        <v>0.223076923076923</v>
      </c>
      <c r="J1842" s="36" t="n">
        <f aca="false">IFERROR(Counts!AB1842/Counts!AA1842,"")</f>
        <v>0.206384615384615</v>
      </c>
      <c r="K1842" s="37" t="n">
        <f aca="false">IFERROR((Counts!AB1842-Counts!Z1842)/Counts!AA1842,"")</f>
        <v>-0.0166923076923077</v>
      </c>
      <c r="L1842" s="38" t="n">
        <f aca="false">IFERROR(Counts!Y1842/Counts!P1842,"")</f>
        <v>0.2</v>
      </c>
      <c r="M1842" s="38" t="n">
        <f aca="false">IFERROR(Counts!V1842/Counts!P1842,"")</f>
        <v>0</v>
      </c>
      <c r="N1842" s="38" t="n">
        <f aca="false">IFERROR(Counts!AD1842/Counts!AC1842,"")</f>
        <v>0</v>
      </c>
      <c r="O1842" s="38" t="n">
        <f aca="false">IFERROR(Counts!AE1842/Counts!AC1842,"")</f>
        <v>0.25</v>
      </c>
      <c r="P1842" s="39" t="n">
        <f aca="false">IFERROR(Counts!AG1842/Counts!AF1842,"")</f>
        <v>68.175</v>
      </c>
      <c r="Q1842" s="38" t="n">
        <f aca="false">IFERROR(Counts!AH1842/Counts!AC1842,"")</f>
        <v>0.166666666666667</v>
      </c>
      <c r="R1842" s="38" t="n">
        <f aca="false">IFERROR(Counts!N1842/Counts!M1842,"")</f>
        <v>0.45</v>
      </c>
      <c r="S1842" s="38" t="n">
        <f aca="false">IFERROR(Counts!K1842/Counts!J1842,"")</f>
        <v>0.8</v>
      </c>
      <c r="T1842" s="38" t="n">
        <f aca="false">IFERROR(Counts!I1842/Counts!H1842,"")</f>
        <v>0.16</v>
      </c>
      <c r="U1842" s="38" t="n">
        <f aca="false">IFERROR(1-Counts!L1842/Counts!K1842,"")</f>
        <v>0.9375</v>
      </c>
      <c r="V1842" s="39" t="n">
        <f aca="false">IFERROR(Counts!AJ1842/Counts!AI1842,"")</f>
        <v>71.765</v>
      </c>
      <c r="W1842" s="38" t="n">
        <f aca="false">IFERROR(Counts!AK1842/Counts!AI1842,"")</f>
        <v>0.2</v>
      </c>
      <c r="X1842" s="40" t="n">
        <f aca="false">IFERROR(Counts!O1842,"")</f>
        <v>-0.175</v>
      </c>
      <c r="Y1842" s="36" t="n">
        <f aca="false">IFERROR(INDEX('Season Counts'!$Y$2:$Y$740,$AF1842)/INDEX('Season Counts'!$X$2:$X$740,$AF1842),"")</f>
        <v>0.181133333333333</v>
      </c>
      <c r="Z1842" s="37" t="n">
        <f aca="false">IFERROR(J1842-Y1842,"")</f>
        <v>0.025251282051282</v>
      </c>
      <c r="AA1842" s="38" t="n">
        <f aca="false">IFERROR(INDEX('Season Counts'!$K$2:$K$740,$AF1842)/INDEX('Season Counts'!$J$2:$J$740,$AF1842),"")</f>
        <v>0.466666666666667</v>
      </c>
      <c r="AB1842" s="41" t="n">
        <f aca="false">IFERROR(R1842-AA1842,"")</f>
        <v>-0.0166666666666667</v>
      </c>
      <c r="AC1842" s="39" t="n">
        <f aca="false">IFERROR(INDEX('Season Counts'!$AG$2:$AG$740,$AF1842)/INDEX('Season Counts'!$AF$2:$AF$740,$AF1842),"")</f>
        <v>71.35</v>
      </c>
      <c r="AD1842" s="40" t="n">
        <f aca="false">IFERROR(V1842-AC1842,"")</f>
        <v>0.415000000000006</v>
      </c>
      <c r="AE1842" s="4" t="str">
        <f aca="false">IF(D1842&lt;Guide!$C$21,"Low PA",IF(TRIM(IF(ISNUMBER(AD1842),IF(N(AD1842)&lt;=-Guide!$C$24,"▼ Bat Speed  ",IF(N(AD1842)&gt;=Guide!$C$24,"▲ Bat Speed  ","")),"")&amp;IF(N(Z1842)&gt;=Guide!$C$22,"▲ Contact  ","")&amp;IF(N(Z1842)&lt;=-Guide!$C$22,"▼ Contact  ","")&amp;IF(N(AB1842)&gt;=Guide!$C$23,"▲ Chase  ","")&amp;IF(N(AB1842)&lt;=-Guide!$C$23,"▼ Chase  ",""))="","Stable",TRIM(IF(ISNUMBER(AD1842),IF(N(AD1842)&lt;=-Guide!$C$24,"▼ Bat Speed  ",IF(N(AD1842)&gt;=Guide!$C$24,"▲ Bat Speed  ","")),"")&amp;IF(N(Z1842)&gt;=Guide!$C$22,"▲ Contact  ","")&amp;IF(N(Z1842)&lt;=-Guide!$C$22,"▼ Contact  ","")&amp;IF(N(AB1842)&gt;=Guide!$C$23,"▲ Chase  ","")&amp;IF(N(AB1842)&lt;=-Guide!$C$23,"▼ Chase  ",""))))</f>
        <v>Low PA</v>
      </c>
      <c r="AF1842" s="35" t="n">
        <f aca="false">MATCH(Counts!A1842,'Season Counts'!$A$2:$A$740,0)</f>
        <v>470</v>
      </c>
    </row>
    <row r="1843" customFormat="false" ht="15" hidden="false" customHeight="false" outlineLevel="0" collapsed="false">
      <c r="A1843" s="34" t="str">
        <f aca="false">Counts!B1843</f>
        <v>NYM</v>
      </c>
      <c r="B1843" s="5" t="str">
        <f aca="false">Counts!C1843</f>
        <v>Hayden Senger</v>
      </c>
      <c r="C1843" s="34" t="str">
        <f aca="false">Counts!F1843</f>
        <v>Jun</v>
      </c>
      <c r="D1843" s="35" t="n">
        <f aca="false">IFERROR(Counts!P1843,"")</f>
        <v>2</v>
      </c>
      <c r="E1843" s="36" t="n">
        <f aca="false">IFERROR(Counts!R1843/Counts!Q1843,"")</f>
        <v>0</v>
      </c>
      <c r="F1843" s="36" t="n">
        <f aca="false">IFERROR((Counts!R1843+Counts!V1843+Counts!W1843)/(Counts!Q1843+Counts!V1843+Counts!W1843+Counts!X1843),"")</f>
        <v>0</v>
      </c>
      <c r="G1843" s="36" t="n">
        <f aca="false">IFERROR((Counts!R1843+Counts!S1843+2*Counts!T1843+3*Counts!U1843)/Counts!Q1843,"")</f>
        <v>0</v>
      </c>
      <c r="H1843" s="35" t="n">
        <f aca="false">IFERROR(Counts!U1843,"")</f>
        <v>0</v>
      </c>
      <c r="I1843" s="36" t="n">
        <f aca="false">IFERROR(Counts!Z1843/Counts!AA1843,"")</f>
        <v>0</v>
      </c>
      <c r="J1843" s="36" t="n">
        <f aca="false">IFERROR(Counts!AB1843/Counts!AA1843,"")</f>
        <v>0.017</v>
      </c>
      <c r="K1843" s="37" t="n">
        <f aca="false">IFERROR((Counts!AB1843-Counts!Z1843)/Counts!AA1843,"")</f>
        <v>0.017</v>
      </c>
      <c r="L1843" s="38" t="n">
        <f aca="false">IFERROR(Counts!Y1843/Counts!P1843,"")</f>
        <v>0.5</v>
      </c>
      <c r="M1843" s="38" t="n">
        <f aca="false">IFERROR(Counts!V1843/Counts!P1843,"")</f>
        <v>0</v>
      </c>
      <c r="N1843" s="38" t="n">
        <f aca="false">IFERROR(Counts!AD1843/Counts!AC1843,"")</f>
        <v>0</v>
      </c>
      <c r="O1843" s="38" t="n">
        <f aca="false">IFERROR(Counts!AE1843/Counts!AC1843,"")</f>
        <v>0</v>
      </c>
      <c r="P1843" s="39" t="n">
        <f aca="false">IFERROR(Counts!AG1843/Counts!AF1843,"")</f>
        <v>66.2</v>
      </c>
      <c r="Q1843" s="38" t="n">
        <f aca="false">IFERROR(Counts!AH1843/Counts!AC1843,"")</f>
        <v>0</v>
      </c>
      <c r="R1843" s="38" t="n">
        <f aca="false">IFERROR(Counts!N1843/Counts!M1843,"")</f>
        <v>0.5</v>
      </c>
      <c r="S1843" s="38" t="n">
        <f aca="false">IFERROR(Counts!K1843/Counts!J1843,"")</f>
        <v>1</v>
      </c>
      <c r="T1843" s="38" t="n">
        <f aca="false">IFERROR(Counts!I1843/Counts!H1843,"")</f>
        <v>0.444444444444444</v>
      </c>
      <c r="U1843" s="38" t="n">
        <f aca="false">IFERROR(1-Counts!L1843/Counts!K1843,"")</f>
        <v>0.5</v>
      </c>
      <c r="V1843" s="39" t="n">
        <f aca="false">IFERROR(Counts!AJ1843/Counts!AI1843,"")</f>
        <v>70.3125</v>
      </c>
      <c r="W1843" s="38" t="n">
        <f aca="false">IFERROR(Counts!AK1843/Counts!AI1843,"")</f>
        <v>0.125</v>
      </c>
      <c r="X1843" s="40" t="n">
        <f aca="false">IFERROR(Counts!O1843,"")</f>
        <v>-0.546</v>
      </c>
      <c r="Y1843" s="36" t="n">
        <f aca="false">IFERROR(INDEX('Season Counts'!$Y$2:$Y$740,$AF1843)/INDEX('Season Counts'!$X$2:$X$740,$AF1843),"")</f>
        <v>0.181133333333333</v>
      </c>
      <c r="Z1843" s="37" t="n">
        <f aca="false">IFERROR(J1843-Y1843,"")</f>
        <v>-0.164133333333333</v>
      </c>
      <c r="AA1843" s="38" t="n">
        <f aca="false">IFERROR(INDEX('Season Counts'!$K$2:$K$740,$AF1843)/INDEX('Season Counts'!$J$2:$J$740,$AF1843),"")</f>
        <v>0.466666666666667</v>
      </c>
      <c r="AB1843" s="41" t="n">
        <f aca="false">IFERROR(R1843-AA1843,"")</f>
        <v>0.0333333333333333</v>
      </c>
      <c r="AC1843" s="39" t="n">
        <f aca="false">IFERROR(INDEX('Season Counts'!$AG$2:$AG$740,$AF1843)/INDEX('Season Counts'!$AF$2:$AF$740,$AF1843),"")</f>
        <v>71.35</v>
      </c>
      <c r="AD1843" s="40" t="n">
        <f aca="false">IFERROR(V1843-AC1843,"")</f>
        <v>-1.03749999999999</v>
      </c>
      <c r="AE1843" s="4" t="str">
        <f aca="false">IF(D1843&lt;Guide!$C$21,"Low PA",IF(TRIM(IF(ISNUMBER(AD1843),IF(N(AD1843)&lt;=-Guide!$C$24,"▼ Bat Speed  ",IF(N(AD1843)&gt;=Guide!$C$24,"▲ Bat Speed  ","")),"")&amp;IF(N(Z1843)&gt;=Guide!$C$22,"▲ Contact  ","")&amp;IF(N(Z1843)&lt;=-Guide!$C$22,"▼ Contact  ","")&amp;IF(N(AB1843)&gt;=Guide!$C$23,"▲ Chase  ","")&amp;IF(N(AB1843)&lt;=-Guide!$C$23,"▼ Chase  ",""))="","Stable",TRIM(IF(ISNUMBER(AD1843),IF(N(AD1843)&lt;=-Guide!$C$24,"▼ Bat Speed  ",IF(N(AD1843)&gt;=Guide!$C$24,"▲ Bat Speed  ","")),"")&amp;IF(N(Z1843)&gt;=Guide!$C$22,"▲ Contact  ","")&amp;IF(N(Z1843)&lt;=-Guide!$C$22,"▼ Contact  ","")&amp;IF(N(AB1843)&gt;=Guide!$C$23,"▲ Chase  ","")&amp;IF(N(AB1843)&lt;=-Guide!$C$23,"▼ Chase  ",""))))</f>
        <v>Low PA</v>
      </c>
      <c r="AF1843" s="35" t="n">
        <f aca="false">MATCH(Counts!A1843,'Season Counts'!$A$2:$A$740,0)</f>
        <v>470</v>
      </c>
    </row>
    <row r="1844" customFormat="false" ht="15" hidden="false" customHeight="false" outlineLevel="0" collapsed="false">
      <c r="A1844" s="34" t="str">
        <f aca="false">Counts!B1844</f>
        <v>NYM</v>
      </c>
      <c r="B1844" s="5" t="str">
        <f aca="false">Counts!C1844</f>
        <v>Zack Short</v>
      </c>
      <c r="C1844" s="34" t="str">
        <f aca="false">Counts!F1844</f>
        <v>Jun</v>
      </c>
      <c r="D1844" s="35" t="n">
        <f aca="false">IFERROR(Counts!P1844,"")</f>
        <v>9</v>
      </c>
      <c r="E1844" s="36" t="n">
        <f aca="false">IFERROR(Counts!R1844/Counts!Q1844,"")</f>
        <v>0.125</v>
      </c>
      <c r="F1844" s="36" t="n">
        <f aca="false">IFERROR((Counts!R1844+Counts!V1844+Counts!W1844)/(Counts!Q1844+Counts!V1844+Counts!W1844+Counts!X1844),"")</f>
        <v>0.125</v>
      </c>
      <c r="G1844" s="36" t="n">
        <f aca="false">IFERROR((Counts!R1844+Counts!S1844+2*Counts!T1844+3*Counts!U1844)/Counts!Q1844,"")</f>
        <v>0.125</v>
      </c>
      <c r="H1844" s="35" t="n">
        <f aca="false">IFERROR(Counts!U1844,"")</f>
        <v>0</v>
      </c>
      <c r="I1844" s="36" t="n">
        <f aca="false">IFERROR(Counts!Z1844/Counts!AA1844,"")</f>
        <v>0.1125</v>
      </c>
      <c r="J1844" s="36" t="n">
        <f aca="false">IFERROR(Counts!AB1844/Counts!AA1844,"")</f>
        <v>0.11975</v>
      </c>
      <c r="K1844" s="37" t="n">
        <f aca="false">IFERROR((Counts!AB1844-Counts!Z1844)/Counts!AA1844,"")</f>
        <v>0.00724999999999999</v>
      </c>
      <c r="L1844" s="38" t="n">
        <f aca="false">IFERROR(Counts!Y1844/Counts!P1844,"")</f>
        <v>0.555555555555556</v>
      </c>
      <c r="M1844" s="38" t="n">
        <f aca="false">IFERROR(Counts!V1844/Counts!P1844,"")</f>
        <v>0</v>
      </c>
      <c r="N1844" s="38" t="n">
        <f aca="false">IFERROR(Counts!AD1844/Counts!AC1844,"")</f>
        <v>0</v>
      </c>
      <c r="O1844" s="38" t="n">
        <f aca="false">IFERROR(Counts!AE1844/Counts!AC1844,"")</f>
        <v>0</v>
      </c>
      <c r="P1844" s="39" t="n">
        <f aca="false">IFERROR(Counts!AG1844/Counts!AF1844,"")</f>
        <v>71.65</v>
      </c>
      <c r="Q1844" s="38" t="n">
        <f aca="false">IFERROR(Counts!AH1844/Counts!AC1844,"")</f>
        <v>0.5</v>
      </c>
      <c r="R1844" s="38" t="n">
        <f aca="false">IFERROR(Counts!N1844/Counts!M1844,"")</f>
        <v>0.277777777777778</v>
      </c>
      <c r="S1844" s="38" t="n">
        <f aca="false">IFERROR(Counts!K1844/Counts!J1844,"")</f>
        <v>0.466666666666667</v>
      </c>
      <c r="T1844" s="38" t="n">
        <f aca="false">IFERROR(Counts!I1844/Counts!H1844,"")</f>
        <v>0.416666666666667</v>
      </c>
      <c r="U1844" s="38" t="n">
        <f aca="false">IFERROR(1-Counts!L1844/Counts!K1844,"")</f>
        <v>0.714285714285714</v>
      </c>
      <c r="V1844" s="39" t="n">
        <f aca="false">IFERROR(Counts!AJ1844/Counts!AI1844,"")</f>
        <v>69.6222222222222</v>
      </c>
      <c r="W1844" s="38" t="n">
        <f aca="false">IFERROR(Counts!AK1844/Counts!AI1844,"")</f>
        <v>0</v>
      </c>
      <c r="X1844" s="40" t="n">
        <f aca="false">IFERROR(Counts!O1844,"")</f>
        <v>-1.414</v>
      </c>
      <c r="Y1844" s="36" t="n">
        <f aca="false">IFERROR(INDEX('Season Counts'!$Y$2:$Y$740,$AF1844)/INDEX('Season Counts'!$X$2:$X$740,$AF1844),"")</f>
        <v>0.164</v>
      </c>
      <c r="Z1844" s="37" t="n">
        <f aca="false">IFERROR(J1844-Y1844,"")</f>
        <v>-0.04425</v>
      </c>
      <c r="AA1844" s="38" t="n">
        <f aca="false">IFERROR(INDEX('Season Counts'!$K$2:$K$740,$AF1844)/INDEX('Season Counts'!$J$2:$J$740,$AF1844),"")</f>
        <v>0.266666666666667</v>
      </c>
      <c r="AB1844" s="41" t="n">
        <f aca="false">IFERROR(R1844-AA1844,"")</f>
        <v>0.0111111111111111</v>
      </c>
      <c r="AC1844" s="39" t="n">
        <f aca="false">IFERROR(INDEX('Season Counts'!$AG$2:$AG$740,$AF1844)/INDEX('Season Counts'!$AF$2:$AF$740,$AF1844),"")</f>
        <v>69.4777777777778</v>
      </c>
      <c r="AD1844" s="40" t="n">
        <f aca="false">IFERROR(V1844-AC1844,"")</f>
        <v>0.144444444444446</v>
      </c>
      <c r="AE1844" s="4" t="str">
        <f aca="false">IF(D1844&lt;Guide!$C$21,"Low PA",IF(TRIM(IF(ISNUMBER(AD1844),IF(N(AD1844)&lt;=-Guide!$C$24,"▼ Bat Speed  ",IF(N(AD1844)&gt;=Guide!$C$24,"▲ Bat Speed  ","")),"")&amp;IF(N(Z1844)&gt;=Guide!$C$22,"▲ Contact  ","")&amp;IF(N(Z1844)&lt;=-Guide!$C$22,"▼ Contact  ","")&amp;IF(N(AB1844)&gt;=Guide!$C$23,"▲ Chase  ","")&amp;IF(N(AB1844)&lt;=-Guide!$C$23,"▼ Chase  ",""))="","Stable",TRIM(IF(ISNUMBER(AD1844),IF(N(AD1844)&lt;=-Guide!$C$24,"▼ Bat Speed  ",IF(N(AD1844)&gt;=Guide!$C$24,"▲ Bat Speed  ","")),"")&amp;IF(N(Z1844)&gt;=Guide!$C$22,"▲ Contact  ","")&amp;IF(N(Z1844)&lt;=-Guide!$C$22,"▼ Contact  ","")&amp;IF(N(AB1844)&gt;=Guide!$C$23,"▲ Chase  ","")&amp;IF(N(AB1844)&lt;=-Guide!$C$23,"▼ Chase  ",""))))</f>
        <v>Low PA</v>
      </c>
      <c r="AF1844" s="35" t="n">
        <f aca="false">MATCH(Counts!A1844,'Season Counts'!$A$2:$A$740,0)</f>
        <v>471</v>
      </c>
    </row>
    <row r="1845" customFormat="false" ht="15" hidden="false" customHeight="false" outlineLevel="0" collapsed="false">
      <c r="A1845" s="34" t="str">
        <f aca="false">Counts!B1845</f>
        <v>NYM</v>
      </c>
      <c r="B1845" s="5" t="str">
        <f aca="false">Counts!C1845</f>
        <v>Zack Short</v>
      </c>
      <c r="C1845" s="34" t="str">
        <f aca="false">Counts!F1845</f>
        <v>Jul</v>
      </c>
      <c r="D1845" s="35" t="n">
        <f aca="false">IFERROR(Counts!P1845,"")</f>
        <v>7</v>
      </c>
      <c r="E1845" s="36" t="n">
        <f aca="false">IFERROR(Counts!R1845/Counts!Q1845,"")</f>
        <v>0</v>
      </c>
      <c r="F1845" s="36" t="n">
        <f aca="false">IFERROR((Counts!R1845+Counts!V1845+Counts!W1845)/(Counts!Q1845+Counts!V1845+Counts!W1845+Counts!X1845),"")</f>
        <v>0.142857142857143</v>
      </c>
      <c r="G1845" s="36" t="n">
        <f aca="false">IFERROR((Counts!R1845+Counts!S1845+2*Counts!T1845+3*Counts!U1845)/Counts!Q1845,"")</f>
        <v>0</v>
      </c>
      <c r="H1845" s="35" t="n">
        <f aca="false">IFERROR(Counts!U1845,"")</f>
        <v>0</v>
      </c>
      <c r="I1845" s="36" t="n">
        <f aca="false">IFERROR(Counts!Z1845/Counts!AA1845,"")</f>
        <v>0.1</v>
      </c>
      <c r="J1845" s="36" t="n">
        <f aca="false">IFERROR(Counts!AB1845/Counts!AA1845,"")</f>
        <v>0.214571428571429</v>
      </c>
      <c r="K1845" s="37" t="n">
        <f aca="false">IFERROR((Counts!AB1845-Counts!Z1845)/Counts!AA1845,"")</f>
        <v>0.114571428571429</v>
      </c>
      <c r="L1845" s="38" t="n">
        <f aca="false">IFERROR(Counts!Y1845/Counts!P1845,"")</f>
        <v>0.285714285714286</v>
      </c>
      <c r="M1845" s="38" t="n">
        <f aca="false">IFERROR(Counts!V1845/Counts!P1845,"")</f>
        <v>0.142857142857143</v>
      </c>
      <c r="N1845" s="38" t="n">
        <f aca="false">IFERROR(Counts!AD1845/Counts!AC1845,"")</f>
        <v>0</v>
      </c>
      <c r="O1845" s="38" t="n">
        <f aca="false">IFERROR(Counts!AE1845/Counts!AC1845,"")</f>
        <v>0</v>
      </c>
      <c r="P1845" s="39" t="n">
        <f aca="false">IFERROR(Counts!AG1845/Counts!AF1845,"")</f>
        <v>77.7</v>
      </c>
      <c r="Q1845" s="38" t="n">
        <f aca="false">IFERROR(Counts!AH1845/Counts!AC1845,"")</f>
        <v>0.25</v>
      </c>
      <c r="R1845" s="38" t="n">
        <f aca="false">IFERROR(Counts!N1845/Counts!M1845,"")</f>
        <v>0.25</v>
      </c>
      <c r="S1845" s="38" t="n">
        <f aca="false">IFERROR(Counts!K1845/Counts!J1845,"")</f>
        <v>0.6</v>
      </c>
      <c r="T1845" s="38" t="n">
        <f aca="false">IFERROR(Counts!I1845/Counts!H1845,"")</f>
        <v>0.166666666666667</v>
      </c>
      <c r="U1845" s="38" t="n">
        <f aca="false">IFERROR(1-Counts!L1845/Counts!K1845,"")</f>
        <v>1</v>
      </c>
      <c r="V1845" s="39" t="n">
        <f aca="false">IFERROR(Counts!AJ1845/Counts!AI1845,"")</f>
        <v>69.3333333333333</v>
      </c>
      <c r="W1845" s="38" t="n">
        <f aca="false">IFERROR(Counts!AK1845/Counts!AI1845,"")</f>
        <v>0</v>
      </c>
      <c r="X1845" s="40" t="n">
        <f aca="false">IFERROR(Counts!O1845,"")</f>
        <v>-1.219</v>
      </c>
      <c r="Y1845" s="36" t="n">
        <f aca="false">IFERROR(INDEX('Season Counts'!$Y$2:$Y$740,$AF1845)/INDEX('Season Counts'!$X$2:$X$740,$AF1845),"")</f>
        <v>0.164</v>
      </c>
      <c r="Z1845" s="37" t="n">
        <f aca="false">IFERROR(J1845-Y1845,"")</f>
        <v>0.0505714285714286</v>
      </c>
      <c r="AA1845" s="38" t="n">
        <f aca="false">IFERROR(INDEX('Season Counts'!$K$2:$K$740,$AF1845)/INDEX('Season Counts'!$J$2:$J$740,$AF1845),"")</f>
        <v>0.266666666666667</v>
      </c>
      <c r="AB1845" s="41" t="n">
        <f aca="false">IFERROR(R1845-AA1845,"")</f>
        <v>-0.0166666666666667</v>
      </c>
      <c r="AC1845" s="39" t="n">
        <f aca="false">IFERROR(INDEX('Season Counts'!$AG$2:$AG$740,$AF1845)/INDEX('Season Counts'!$AF$2:$AF$740,$AF1845),"")</f>
        <v>69.4777777777778</v>
      </c>
      <c r="AD1845" s="40" t="n">
        <f aca="false">IFERROR(V1845-AC1845,"")</f>
        <v>-0.144444444444446</v>
      </c>
      <c r="AE1845" s="4" t="str">
        <f aca="false">IF(D1845&lt;Guide!$C$21,"Low PA",IF(TRIM(IF(ISNUMBER(AD1845),IF(N(AD1845)&lt;=-Guide!$C$24,"▼ Bat Speed  ",IF(N(AD1845)&gt;=Guide!$C$24,"▲ Bat Speed  ","")),"")&amp;IF(N(Z1845)&gt;=Guide!$C$22,"▲ Contact  ","")&amp;IF(N(Z1845)&lt;=-Guide!$C$22,"▼ Contact  ","")&amp;IF(N(AB1845)&gt;=Guide!$C$23,"▲ Chase  ","")&amp;IF(N(AB1845)&lt;=-Guide!$C$23,"▼ Chase  ",""))="","Stable",TRIM(IF(ISNUMBER(AD1845),IF(N(AD1845)&lt;=-Guide!$C$24,"▼ Bat Speed  ",IF(N(AD1845)&gt;=Guide!$C$24,"▲ Bat Speed  ","")),"")&amp;IF(N(Z1845)&gt;=Guide!$C$22,"▲ Contact  ","")&amp;IF(N(Z1845)&lt;=-Guide!$C$22,"▼ Contact  ","")&amp;IF(N(AB1845)&gt;=Guide!$C$23,"▲ Chase  ","")&amp;IF(N(AB1845)&lt;=-Guide!$C$23,"▼ Chase  ",""))))</f>
        <v>Low PA</v>
      </c>
      <c r="AF1845" s="35" t="n">
        <f aca="false">MATCH(Counts!A1845,'Season Counts'!$A$2:$A$740,0)</f>
        <v>471</v>
      </c>
    </row>
    <row r="1846" customFormat="false" ht="15" hidden="false" customHeight="false" outlineLevel="0" collapsed="false">
      <c r="A1846" s="34" t="str">
        <f aca="false">Counts!B1846</f>
        <v>NYM</v>
      </c>
      <c r="B1846" s="5" t="str">
        <f aca="false">Counts!C1846</f>
        <v>Tommy Pham</v>
      </c>
      <c r="C1846" s="34" t="str">
        <f aca="false">Counts!F1846</f>
        <v>Mar-Apr</v>
      </c>
      <c r="D1846" s="35" t="n">
        <f aca="false">IFERROR(Counts!P1846,"")</f>
        <v>14</v>
      </c>
      <c r="E1846" s="36" t="n">
        <f aca="false">IFERROR(Counts!R1846/Counts!Q1846,"")</f>
        <v>0</v>
      </c>
      <c r="F1846" s="36" t="n">
        <f aca="false">IFERROR((Counts!R1846+Counts!V1846+Counts!W1846)/(Counts!Q1846+Counts!V1846+Counts!W1846+Counts!X1846),"")</f>
        <v>0.0714285714285714</v>
      </c>
      <c r="G1846" s="36" t="n">
        <f aca="false">IFERROR((Counts!R1846+Counts!S1846+2*Counts!T1846+3*Counts!U1846)/Counts!Q1846,"")</f>
        <v>0</v>
      </c>
      <c r="H1846" s="35" t="n">
        <f aca="false">IFERROR(Counts!U1846,"")</f>
        <v>0</v>
      </c>
      <c r="I1846" s="36" t="n">
        <f aca="false">IFERROR(Counts!Z1846/Counts!AA1846,"")</f>
        <v>0.05</v>
      </c>
      <c r="J1846" s="36" t="n">
        <f aca="false">IFERROR(Counts!AB1846/Counts!AA1846,"")</f>
        <v>0.137</v>
      </c>
      <c r="K1846" s="37" t="n">
        <f aca="false">IFERROR((Counts!AB1846-Counts!Z1846)/Counts!AA1846,"")</f>
        <v>0.087</v>
      </c>
      <c r="L1846" s="38" t="n">
        <f aca="false">IFERROR(Counts!Y1846/Counts!P1846,"")</f>
        <v>0.5</v>
      </c>
      <c r="M1846" s="38" t="n">
        <f aca="false">IFERROR(Counts!V1846/Counts!P1846,"")</f>
        <v>0.0714285714285714</v>
      </c>
      <c r="N1846" s="38" t="n">
        <f aca="false">IFERROR(Counts!AD1846/Counts!AC1846,"")</f>
        <v>0</v>
      </c>
      <c r="O1846" s="38" t="n">
        <f aca="false">IFERROR(Counts!AE1846/Counts!AC1846,"")</f>
        <v>0.333333333333333</v>
      </c>
      <c r="P1846" s="39" t="n">
        <f aca="false">IFERROR(Counts!AG1846/Counts!AF1846,"")</f>
        <v>91.7333333333333</v>
      </c>
      <c r="Q1846" s="38" t="n">
        <f aca="false">IFERROR(Counts!AH1846/Counts!AC1846,"")</f>
        <v>0.166666666666667</v>
      </c>
      <c r="R1846" s="38" t="n">
        <f aca="false">IFERROR(Counts!N1846/Counts!M1846,"")</f>
        <v>0.310344827586207</v>
      </c>
      <c r="S1846" s="38" t="n">
        <f aca="false">IFERROR(Counts!K1846/Counts!J1846,"")</f>
        <v>0.580645161290323</v>
      </c>
      <c r="T1846" s="38" t="n">
        <f aca="false">IFERROR(Counts!I1846/Counts!H1846,"")</f>
        <v>0.296296296296296</v>
      </c>
      <c r="U1846" s="38" t="n">
        <f aca="false">IFERROR(1-Counts!L1846/Counts!K1846,"")</f>
        <v>0.833333333333333</v>
      </c>
      <c r="V1846" s="39" t="n">
        <f aca="false">IFERROR(Counts!AJ1846/Counts!AI1846,"")</f>
        <v>69.5173913043478</v>
      </c>
      <c r="W1846" s="38" t="n">
        <f aca="false">IFERROR(Counts!AK1846/Counts!AI1846,"")</f>
        <v>0</v>
      </c>
      <c r="X1846" s="40" t="n">
        <f aca="false">IFERROR(Counts!O1846,"")</f>
        <v>-3.44</v>
      </c>
      <c r="Y1846" s="36" t="n">
        <f aca="false">IFERROR(INDEX('Season Counts'!$Y$2:$Y$740,$AF1846)/INDEX('Season Counts'!$X$2:$X$740,$AF1846),"")</f>
        <v>0.137</v>
      </c>
      <c r="Z1846" s="37" t="n">
        <f aca="false">IFERROR(J1846-Y1846,"")</f>
        <v>0</v>
      </c>
      <c r="AA1846" s="38" t="n">
        <f aca="false">IFERROR(INDEX('Season Counts'!$K$2:$K$740,$AF1846)/INDEX('Season Counts'!$J$2:$J$740,$AF1846),"")</f>
        <v>0.310344827586207</v>
      </c>
      <c r="AB1846" s="41" t="n">
        <f aca="false">IFERROR(R1846-AA1846,"")</f>
        <v>0</v>
      </c>
      <c r="AC1846" s="39" t="n">
        <f aca="false">IFERROR(INDEX('Season Counts'!$AG$2:$AG$740,$AF1846)/INDEX('Season Counts'!$AF$2:$AF$740,$AF1846),"")</f>
        <v>69.5173913043478</v>
      </c>
      <c r="AD1846" s="40" t="n">
        <f aca="false">IFERROR(V1846-AC1846,"")</f>
        <v>0</v>
      </c>
      <c r="AE1846" s="4" t="str">
        <f aca="false">IF(D1846&lt;Guide!$C$21,"Low PA",IF(TRIM(IF(ISNUMBER(AD1846),IF(N(AD1846)&lt;=-Guide!$C$24,"▼ Bat Speed  ",IF(N(AD1846)&gt;=Guide!$C$24,"▲ Bat Speed  ","")),"")&amp;IF(N(Z1846)&gt;=Guide!$C$22,"▲ Contact  ","")&amp;IF(N(Z1846)&lt;=-Guide!$C$22,"▼ Contact  ","")&amp;IF(N(AB1846)&gt;=Guide!$C$23,"▲ Chase  ","")&amp;IF(N(AB1846)&lt;=-Guide!$C$23,"▼ Chase  ",""))="","Stable",TRIM(IF(ISNUMBER(AD1846),IF(N(AD1846)&lt;=-Guide!$C$24,"▼ Bat Speed  ",IF(N(AD1846)&gt;=Guide!$C$24,"▲ Bat Speed  ","")),"")&amp;IF(N(Z1846)&gt;=Guide!$C$22,"▲ Contact  ","")&amp;IF(N(Z1846)&lt;=-Guide!$C$22,"▼ Contact  ","")&amp;IF(N(AB1846)&gt;=Guide!$C$23,"▲ Chase  ","")&amp;IF(N(AB1846)&lt;=-Guide!$C$23,"▼ Chase  ",""))))</f>
        <v>Low PA</v>
      </c>
      <c r="AF1846" s="35" t="n">
        <f aca="false">MATCH(Counts!A1846,'Season Counts'!$A$2:$A$740,0)</f>
        <v>472</v>
      </c>
    </row>
    <row r="1847" customFormat="false" ht="15" hidden="false" customHeight="false" outlineLevel="0" collapsed="false">
      <c r="A1847" s="34" t="str">
        <f aca="false">Counts!B1847</f>
        <v>NYM</v>
      </c>
      <c r="B1847" s="5" t="str">
        <f aca="false">Counts!C1847</f>
        <v>Vidal Bruján</v>
      </c>
      <c r="C1847" s="34" t="str">
        <f aca="false">Counts!F1847</f>
        <v>May</v>
      </c>
      <c r="D1847" s="35" t="n">
        <f aca="false">IFERROR(Counts!P1847,"")</f>
        <v>10</v>
      </c>
      <c r="E1847" s="36" t="n">
        <f aca="false">IFERROR(Counts!R1847/Counts!Q1847,"")</f>
        <v>0.125</v>
      </c>
      <c r="F1847" s="36" t="n">
        <f aca="false">IFERROR((Counts!R1847+Counts!V1847+Counts!W1847)/(Counts!Q1847+Counts!V1847+Counts!W1847+Counts!X1847),"")</f>
        <v>0.222222222222222</v>
      </c>
      <c r="G1847" s="36" t="n">
        <f aca="false">IFERROR((Counts!R1847+Counts!S1847+2*Counts!T1847+3*Counts!U1847)/Counts!Q1847,"")</f>
        <v>0.125</v>
      </c>
      <c r="H1847" s="35" t="n">
        <f aca="false">IFERROR(Counts!U1847,"")</f>
        <v>0</v>
      </c>
      <c r="I1847" s="36" t="n">
        <f aca="false">IFERROR(Counts!Z1847/Counts!AA1847,"")</f>
        <v>0.177777777777778</v>
      </c>
      <c r="J1847" s="36" t="n">
        <f aca="false">IFERROR(Counts!AB1847/Counts!AA1847,"")</f>
        <v>0.217555555555556</v>
      </c>
      <c r="K1847" s="37" t="n">
        <f aca="false">IFERROR((Counts!AB1847-Counts!Z1847)/Counts!AA1847,"")</f>
        <v>0.0397777777777778</v>
      </c>
      <c r="L1847" s="38" t="n">
        <f aca="false">IFERROR(Counts!Y1847/Counts!P1847,"")</f>
        <v>0</v>
      </c>
      <c r="M1847" s="38" t="n">
        <f aca="false">IFERROR(Counts!V1847/Counts!P1847,"")</f>
        <v>0.1</v>
      </c>
      <c r="N1847" s="38" t="n">
        <f aca="false">IFERROR(Counts!AD1847/Counts!AC1847,"")</f>
        <v>0</v>
      </c>
      <c r="O1847" s="38" t="n">
        <f aca="false">IFERROR(Counts!AE1847/Counts!AC1847,"")</f>
        <v>0.111111111111111</v>
      </c>
      <c r="P1847" s="39" t="n">
        <f aca="false">IFERROR(Counts!AG1847/Counts!AF1847,"")</f>
        <v>68.5</v>
      </c>
      <c r="Q1847" s="38" t="n">
        <f aca="false">IFERROR(Counts!AH1847/Counts!AC1847,"")</f>
        <v>0.111111111111111</v>
      </c>
      <c r="R1847" s="38" t="n">
        <f aca="false">IFERROR(Counts!N1847/Counts!M1847,"")</f>
        <v>0.2</v>
      </c>
      <c r="S1847" s="38" t="n">
        <f aca="false">IFERROR(Counts!K1847/Counts!J1847,"")</f>
        <v>0.923076923076923</v>
      </c>
      <c r="T1847" s="38" t="n">
        <f aca="false">IFERROR(Counts!I1847/Counts!H1847,"")</f>
        <v>0.2</v>
      </c>
      <c r="U1847" s="38" t="n">
        <f aca="false">IFERROR(1-Counts!L1847/Counts!K1847,"")</f>
        <v>0.833333333333333</v>
      </c>
      <c r="V1847" s="39" t="n">
        <f aca="false">IFERROR(Counts!AJ1847/Counts!AI1847,"")</f>
        <v>67.7307692307692</v>
      </c>
      <c r="W1847" s="38" t="n">
        <f aca="false">IFERROR(Counts!AK1847/Counts!AI1847,"")</f>
        <v>0</v>
      </c>
      <c r="X1847" s="40" t="n">
        <f aca="false">IFERROR(Counts!O1847,"")</f>
        <v>-1.257</v>
      </c>
      <c r="Y1847" s="36" t="n">
        <f aca="false">IFERROR(INDEX('Season Counts'!$Y$2:$Y$740,$AF1847)/INDEX('Season Counts'!$X$2:$X$740,$AF1847),"")</f>
        <v>0.21325</v>
      </c>
      <c r="Z1847" s="37" t="n">
        <f aca="false">IFERROR(J1847-Y1847,"")</f>
        <v>0.00430555555555554</v>
      </c>
      <c r="AA1847" s="38" t="n">
        <f aca="false">IFERROR(INDEX('Season Counts'!$K$2:$K$740,$AF1847)/INDEX('Season Counts'!$J$2:$J$740,$AF1847),"")</f>
        <v>0.238095238095238</v>
      </c>
      <c r="AB1847" s="41" t="n">
        <f aca="false">IFERROR(R1847-AA1847,"")</f>
        <v>-0.0380952380952381</v>
      </c>
      <c r="AC1847" s="39" t="n">
        <f aca="false">IFERROR(INDEX('Season Counts'!$AG$2:$AG$740,$AF1847)/INDEX('Season Counts'!$AF$2:$AF$740,$AF1847),"")</f>
        <v>68.4368421052632</v>
      </c>
      <c r="AD1847" s="40" t="n">
        <f aca="false">IFERROR(V1847-AC1847,"")</f>
        <v>-0.706072874493927</v>
      </c>
      <c r="AE1847" s="4" t="str">
        <f aca="false">IF(D1847&lt;Guide!$C$21,"Low PA",IF(TRIM(IF(ISNUMBER(AD1847),IF(N(AD1847)&lt;=-Guide!$C$24,"▼ Bat Speed  ",IF(N(AD1847)&gt;=Guide!$C$24,"▲ Bat Speed  ","")),"")&amp;IF(N(Z1847)&gt;=Guide!$C$22,"▲ Contact  ","")&amp;IF(N(Z1847)&lt;=-Guide!$C$22,"▼ Contact  ","")&amp;IF(N(AB1847)&gt;=Guide!$C$23,"▲ Chase  ","")&amp;IF(N(AB1847)&lt;=-Guide!$C$23,"▼ Chase  ",""))="","Stable",TRIM(IF(ISNUMBER(AD1847),IF(N(AD1847)&lt;=-Guide!$C$24,"▼ Bat Speed  ",IF(N(AD1847)&gt;=Guide!$C$24,"▲ Bat Speed  ","")),"")&amp;IF(N(Z1847)&gt;=Guide!$C$22,"▲ Contact  ","")&amp;IF(N(Z1847)&lt;=-Guide!$C$22,"▼ Contact  ","")&amp;IF(N(AB1847)&gt;=Guide!$C$23,"▲ Chase  ","")&amp;IF(N(AB1847)&lt;=-Guide!$C$23,"▼ Chase  ",""))))</f>
        <v>Low PA</v>
      </c>
      <c r="AF1847" s="35" t="n">
        <f aca="false">MATCH(Counts!A1847,'Season Counts'!$A$2:$A$740,0)</f>
        <v>473</v>
      </c>
    </row>
    <row r="1848" customFormat="false" ht="15" hidden="false" customHeight="false" outlineLevel="0" collapsed="false">
      <c r="A1848" s="34" t="str">
        <f aca="false">Counts!B1848</f>
        <v>NYM</v>
      </c>
      <c r="B1848" s="5" t="str">
        <f aca="false">Counts!C1848</f>
        <v>Vidal Bruján</v>
      </c>
      <c r="C1848" s="34" t="str">
        <f aca="false">Counts!F1848</f>
        <v>Jun</v>
      </c>
      <c r="D1848" s="35" t="n">
        <f aca="false">IFERROR(Counts!P1848,"")</f>
        <v>3</v>
      </c>
      <c r="E1848" s="36" t="n">
        <f aca="false">IFERROR(Counts!R1848/Counts!Q1848,"")</f>
        <v>0</v>
      </c>
      <c r="F1848" s="36" t="n">
        <f aca="false">IFERROR((Counts!R1848+Counts!V1848+Counts!W1848)/(Counts!Q1848+Counts!V1848+Counts!W1848+Counts!X1848),"")</f>
        <v>0</v>
      </c>
      <c r="G1848" s="36" t="n">
        <f aca="false">IFERROR((Counts!R1848+Counts!S1848+2*Counts!T1848+3*Counts!U1848)/Counts!Q1848,"")</f>
        <v>0</v>
      </c>
      <c r="H1848" s="35" t="n">
        <f aca="false">IFERROR(Counts!U1848,"")</f>
        <v>0</v>
      </c>
      <c r="I1848" s="36" t="n">
        <f aca="false">IFERROR(Counts!Z1848/Counts!AA1848,"")</f>
        <v>0</v>
      </c>
      <c r="J1848" s="36" t="n">
        <f aca="false">IFERROR(Counts!AB1848/Counts!AA1848,"")</f>
        <v>0.200333333333333</v>
      </c>
      <c r="K1848" s="37" t="n">
        <f aca="false">IFERROR((Counts!AB1848-Counts!Z1848)/Counts!AA1848,"")</f>
        <v>0.200333333333333</v>
      </c>
      <c r="L1848" s="38" t="n">
        <f aca="false">IFERROR(Counts!Y1848/Counts!P1848,"")</f>
        <v>0.333333333333333</v>
      </c>
      <c r="M1848" s="38" t="n">
        <f aca="false">IFERROR(Counts!V1848/Counts!P1848,"")</f>
        <v>0</v>
      </c>
      <c r="N1848" s="38" t="n">
        <f aca="false">IFERROR(Counts!AD1848/Counts!AC1848,"")</f>
        <v>0</v>
      </c>
      <c r="O1848" s="38" t="n">
        <f aca="false">IFERROR(Counts!AE1848/Counts!AC1848,"")</f>
        <v>0</v>
      </c>
      <c r="P1848" s="39" t="n">
        <f aca="false">IFERROR(Counts!AG1848/Counts!AF1848,"")</f>
        <v>86.2</v>
      </c>
      <c r="Q1848" s="38" t="n">
        <f aca="false">IFERROR(Counts!AH1848/Counts!AC1848,"")</f>
        <v>0</v>
      </c>
      <c r="R1848" s="38" t="n">
        <f aca="false">IFERROR(Counts!N1848/Counts!M1848,"")</f>
        <v>0.333333333333333</v>
      </c>
      <c r="S1848" s="38" t="n">
        <f aca="false">IFERROR(Counts!K1848/Counts!J1848,"")</f>
        <v>1</v>
      </c>
      <c r="T1848" s="38" t="n">
        <f aca="false">IFERROR(Counts!I1848/Counts!H1848,"")</f>
        <v>0.285714285714286</v>
      </c>
      <c r="U1848" s="38" t="n">
        <f aca="false">IFERROR(1-Counts!L1848/Counts!K1848,"")</f>
        <v>0.8</v>
      </c>
      <c r="V1848" s="39" t="n">
        <f aca="false">IFERROR(Counts!AJ1848/Counts!AI1848,"")</f>
        <v>69.9666666666667</v>
      </c>
      <c r="W1848" s="38" t="n">
        <f aca="false">IFERROR(Counts!AK1848/Counts!AI1848,"")</f>
        <v>0</v>
      </c>
      <c r="X1848" s="40" t="n">
        <f aca="false">IFERROR(Counts!O1848,"")</f>
        <v>-0.796</v>
      </c>
      <c r="Y1848" s="36" t="n">
        <f aca="false">IFERROR(INDEX('Season Counts'!$Y$2:$Y$740,$AF1848)/INDEX('Season Counts'!$X$2:$X$740,$AF1848),"")</f>
        <v>0.21325</v>
      </c>
      <c r="Z1848" s="37" t="n">
        <f aca="false">IFERROR(J1848-Y1848,"")</f>
        <v>-0.0129166666666667</v>
      </c>
      <c r="AA1848" s="38" t="n">
        <f aca="false">IFERROR(INDEX('Season Counts'!$K$2:$K$740,$AF1848)/INDEX('Season Counts'!$J$2:$J$740,$AF1848),"")</f>
        <v>0.238095238095238</v>
      </c>
      <c r="AB1848" s="41" t="n">
        <f aca="false">IFERROR(R1848-AA1848,"")</f>
        <v>0.0952380952380952</v>
      </c>
      <c r="AC1848" s="39" t="n">
        <f aca="false">IFERROR(INDEX('Season Counts'!$AG$2:$AG$740,$AF1848)/INDEX('Season Counts'!$AF$2:$AF$740,$AF1848),"")</f>
        <v>68.4368421052632</v>
      </c>
      <c r="AD1848" s="40" t="n">
        <f aca="false">IFERROR(V1848-AC1848,"")</f>
        <v>1.52982456140352</v>
      </c>
      <c r="AE1848" s="4" t="str">
        <f aca="false">IF(D1848&lt;Guide!$C$21,"Low PA",IF(TRIM(IF(ISNUMBER(AD1848),IF(N(AD1848)&lt;=-Guide!$C$24,"▼ Bat Speed  ",IF(N(AD1848)&gt;=Guide!$C$24,"▲ Bat Speed  ","")),"")&amp;IF(N(Z1848)&gt;=Guide!$C$22,"▲ Contact  ","")&amp;IF(N(Z1848)&lt;=-Guide!$C$22,"▼ Contact  ","")&amp;IF(N(AB1848)&gt;=Guide!$C$23,"▲ Chase  ","")&amp;IF(N(AB1848)&lt;=-Guide!$C$23,"▼ Chase  ",""))="","Stable",TRIM(IF(ISNUMBER(AD1848),IF(N(AD1848)&lt;=-Guide!$C$24,"▼ Bat Speed  ",IF(N(AD1848)&gt;=Guide!$C$24,"▲ Bat Speed  ","")),"")&amp;IF(N(Z1848)&gt;=Guide!$C$22,"▲ Contact  ","")&amp;IF(N(Z1848)&lt;=-Guide!$C$22,"▼ Contact  ","")&amp;IF(N(AB1848)&gt;=Guide!$C$23,"▲ Chase  ","")&amp;IF(N(AB1848)&lt;=-Guide!$C$23,"▼ Chase  ",""))))</f>
        <v>Low PA</v>
      </c>
      <c r="AF1848" s="35" t="n">
        <f aca="false">MATCH(Counts!A1848,'Season Counts'!$A$2:$A$740,0)</f>
        <v>473</v>
      </c>
    </row>
    <row r="1849" customFormat="false" ht="15" hidden="false" customHeight="false" outlineLevel="0" collapsed="false">
      <c r="A1849" s="34" t="str">
        <f aca="false">Counts!B1849</f>
        <v>NYM</v>
      </c>
      <c r="B1849" s="5" t="str">
        <f aca="false">Counts!C1849</f>
        <v>Andy Ibáñez</v>
      </c>
      <c r="C1849" s="34" t="str">
        <f aca="false">Counts!F1849</f>
        <v>May</v>
      </c>
      <c r="D1849" s="35" t="n">
        <f aca="false">IFERROR(Counts!P1849,"")</f>
        <v>8</v>
      </c>
      <c r="E1849" s="36" t="n">
        <f aca="false">IFERROR(Counts!R1849/Counts!Q1849,"")</f>
        <v>0</v>
      </c>
      <c r="F1849" s="36" t="n">
        <f aca="false">IFERROR((Counts!R1849+Counts!V1849+Counts!W1849)/(Counts!Q1849+Counts!V1849+Counts!W1849+Counts!X1849),"")</f>
        <v>0</v>
      </c>
      <c r="G1849" s="36" t="n">
        <f aca="false">IFERROR((Counts!R1849+Counts!S1849+2*Counts!T1849+3*Counts!U1849)/Counts!Q1849,"")</f>
        <v>0</v>
      </c>
      <c r="H1849" s="35" t="n">
        <f aca="false">IFERROR(Counts!U1849,"")</f>
        <v>0</v>
      </c>
      <c r="I1849" s="36" t="n">
        <f aca="false">IFERROR(Counts!Z1849/Counts!AA1849,"")</f>
        <v>0</v>
      </c>
      <c r="J1849" s="36" t="n">
        <f aca="false">IFERROR(Counts!AB1849/Counts!AA1849,"")</f>
        <v>0.05625</v>
      </c>
      <c r="K1849" s="37" t="n">
        <f aca="false">IFERROR((Counts!AB1849-Counts!Z1849)/Counts!AA1849,"")</f>
        <v>0.05625</v>
      </c>
      <c r="L1849" s="38" t="n">
        <f aca="false">IFERROR(Counts!Y1849/Counts!P1849,"")</f>
        <v>0.125</v>
      </c>
      <c r="M1849" s="38" t="n">
        <f aca="false">IFERROR(Counts!V1849/Counts!P1849,"")</f>
        <v>0</v>
      </c>
      <c r="N1849" s="38" t="n">
        <f aca="false">IFERROR(Counts!AD1849/Counts!AC1849,"")</f>
        <v>0</v>
      </c>
      <c r="O1849" s="38" t="n">
        <f aca="false">IFERROR(Counts!AE1849/Counts!AC1849,"")</f>
        <v>0</v>
      </c>
      <c r="P1849" s="39" t="n">
        <f aca="false">IFERROR(Counts!AG1849/Counts!AF1849,"")</f>
        <v>83.8714285714286</v>
      </c>
      <c r="Q1849" s="38" t="n">
        <f aca="false">IFERROR(Counts!AH1849/Counts!AC1849,"")</f>
        <v>0.142857142857143</v>
      </c>
      <c r="R1849" s="38" t="n">
        <f aca="false">IFERROR(Counts!N1849/Counts!M1849,"")</f>
        <v>0.615384615384615</v>
      </c>
      <c r="S1849" s="38" t="n">
        <f aca="false">IFERROR(Counts!K1849/Counts!J1849,"")</f>
        <v>0.666666666666667</v>
      </c>
      <c r="T1849" s="38" t="n">
        <f aca="false">IFERROR(Counts!I1849/Counts!H1849,"")</f>
        <v>0.25</v>
      </c>
      <c r="U1849" s="38" t="n">
        <f aca="false">IFERROR(1-Counts!L1849/Counts!K1849,"")</f>
        <v>0.625</v>
      </c>
      <c r="V1849" s="39" t="n">
        <f aca="false">IFERROR(Counts!AJ1849/Counts!AI1849,"")</f>
        <v>72.9583333333333</v>
      </c>
      <c r="W1849" s="38" t="n">
        <f aca="false">IFERROR(Counts!AK1849/Counts!AI1849,"")</f>
        <v>0.166666666666667</v>
      </c>
      <c r="X1849" s="40" t="n">
        <f aca="false">IFERROR(Counts!O1849,"")</f>
        <v>-2</v>
      </c>
      <c r="Y1849" s="36" t="n">
        <f aca="false">IFERROR(INDEX('Season Counts'!$Y$2:$Y$740,$AF1849)/INDEX('Season Counts'!$X$2:$X$740,$AF1849),"")</f>
        <v>0.05625</v>
      </c>
      <c r="Z1849" s="37" t="n">
        <f aca="false">IFERROR(J1849-Y1849,"")</f>
        <v>0</v>
      </c>
      <c r="AA1849" s="38" t="n">
        <f aca="false">IFERROR(INDEX('Season Counts'!$K$2:$K$740,$AF1849)/INDEX('Season Counts'!$J$2:$J$740,$AF1849),"")</f>
        <v>0.615384615384615</v>
      </c>
      <c r="AB1849" s="41" t="n">
        <f aca="false">IFERROR(R1849-AA1849,"")</f>
        <v>0</v>
      </c>
      <c r="AC1849" s="39" t="n">
        <f aca="false">IFERROR(INDEX('Season Counts'!$AG$2:$AG$740,$AF1849)/INDEX('Season Counts'!$AF$2:$AF$740,$AF1849),"")</f>
        <v>72.9583333333333</v>
      </c>
      <c r="AD1849" s="40" t="n">
        <f aca="false">IFERROR(V1849-AC1849,"")</f>
        <v>0</v>
      </c>
      <c r="AE1849" s="4" t="str">
        <f aca="false">IF(D1849&lt;Guide!$C$21,"Low PA",IF(TRIM(IF(ISNUMBER(AD1849),IF(N(AD1849)&lt;=-Guide!$C$24,"▼ Bat Speed  ",IF(N(AD1849)&gt;=Guide!$C$24,"▲ Bat Speed  ","")),"")&amp;IF(N(Z1849)&gt;=Guide!$C$22,"▲ Contact  ","")&amp;IF(N(Z1849)&lt;=-Guide!$C$22,"▼ Contact  ","")&amp;IF(N(AB1849)&gt;=Guide!$C$23,"▲ Chase  ","")&amp;IF(N(AB1849)&lt;=-Guide!$C$23,"▼ Chase  ",""))="","Stable",TRIM(IF(ISNUMBER(AD1849),IF(N(AD1849)&lt;=-Guide!$C$24,"▼ Bat Speed  ",IF(N(AD1849)&gt;=Guide!$C$24,"▲ Bat Speed  ","")),"")&amp;IF(N(Z1849)&gt;=Guide!$C$22,"▲ Contact  ","")&amp;IF(N(Z1849)&lt;=-Guide!$C$22,"▼ Contact  ","")&amp;IF(N(AB1849)&gt;=Guide!$C$23,"▲ Chase  ","")&amp;IF(N(AB1849)&lt;=-Guide!$C$23,"▼ Chase  ",""))))</f>
        <v>Low PA</v>
      </c>
      <c r="AF1849" s="35" t="n">
        <f aca="false">MATCH(Counts!A1849,'Season Counts'!$A$2:$A$740,0)</f>
        <v>474</v>
      </c>
    </row>
    <row r="1850" customFormat="false" ht="15" hidden="false" customHeight="false" outlineLevel="0" collapsed="false">
      <c r="A1850" s="34" t="str">
        <f aca="false">Counts!B1850</f>
        <v>NYM</v>
      </c>
      <c r="B1850" s="5" t="str">
        <f aca="false">Counts!C1850</f>
        <v>Cristian Pache</v>
      </c>
      <c r="C1850" s="34" t="str">
        <f aca="false">Counts!F1850</f>
        <v>Aug</v>
      </c>
      <c r="D1850" s="35" t="n">
        <f aca="false">IFERROR(Counts!P1850,"")</f>
        <v>8</v>
      </c>
      <c r="E1850" s="36" t="n">
        <f aca="false">IFERROR(Counts!R1850/Counts!Q1850,"")</f>
        <v>0.125</v>
      </c>
      <c r="F1850" s="36" t="n">
        <f aca="false">IFERROR((Counts!R1850+Counts!V1850+Counts!W1850)/(Counts!Q1850+Counts!V1850+Counts!W1850+Counts!X1850),"")</f>
        <v>0.125</v>
      </c>
      <c r="G1850" s="36" t="n">
        <f aca="false">IFERROR((Counts!R1850+Counts!S1850+2*Counts!T1850+3*Counts!U1850)/Counts!Q1850,"")</f>
        <v>0.125</v>
      </c>
      <c r="H1850" s="35" t="n">
        <f aca="false">IFERROR(Counts!U1850,"")</f>
        <v>0</v>
      </c>
      <c r="I1850" s="36" t="n">
        <f aca="false">IFERROR(Counts!Z1850/Counts!AA1850,"")</f>
        <v>0.1125</v>
      </c>
      <c r="J1850" s="36" t="n">
        <f aca="false">IFERROR(Counts!AB1850/Counts!AA1850,"")</f>
        <v>0.13725</v>
      </c>
      <c r="K1850" s="37" t="n">
        <f aca="false">IFERROR((Counts!AB1850-Counts!Z1850)/Counts!AA1850,"")</f>
        <v>0.02475</v>
      </c>
      <c r="L1850" s="38" t="n">
        <f aca="false">IFERROR(Counts!Y1850/Counts!P1850,"")</f>
        <v>0.5</v>
      </c>
      <c r="M1850" s="38" t="n">
        <f aca="false">IFERROR(Counts!V1850/Counts!P1850,"")</f>
        <v>0</v>
      </c>
      <c r="N1850" s="38" t="n">
        <f aca="false">IFERROR(Counts!AD1850/Counts!AC1850,"")</f>
        <v>0</v>
      </c>
      <c r="O1850" s="38" t="n">
        <f aca="false">IFERROR(Counts!AE1850/Counts!AC1850,"")</f>
        <v>0.25</v>
      </c>
      <c r="P1850" s="39" t="n">
        <f aca="false">IFERROR(Counts!AG1850/Counts!AF1850,"")</f>
        <v>81.75</v>
      </c>
      <c r="Q1850" s="38" t="n">
        <f aca="false">IFERROR(Counts!AH1850/Counts!AC1850,"")</f>
        <v>0.25</v>
      </c>
      <c r="R1850" s="38" t="n">
        <f aca="false">IFERROR(Counts!N1850/Counts!M1850,"")</f>
        <v>0.272727272727273</v>
      </c>
      <c r="S1850" s="38" t="n">
        <f aca="false">IFERROR(Counts!K1850/Counts!J1850,"")</f>
        <v>0.7</v>
      </c>
      <c r="T1850" s="38" t="n">
        <f aca="false">IFERROR(Counts!I1850/Counts!H1850,"")</f>
        <v>0.3</v>
      </c>
      <c r="U1850" s="38" t="n">
        <f aca="false">IFERROR(1-Counts!L1850/Counts!K1850,"")</f>
        <v>0.714285714285714</v>
      </c>
      <c r="V1850" s="39" t="n">
        <f aca="false">IFERROR(Counts!AJ1850/Counts!AI1850,"")</f>
        <v>70.2222222222222</v>
      </c>
      <c r="W1850" s="38" t="n">
        <f aca="false">IFERROR(Counts!AK1850/Counts!AI1850,"")</f>
        <v>0.0555555555555556</v>
      </c>
      <c r="X1850" s="40" t="n">
        <f aca="false">IFERROR(Counts!O1850,"")</f>
        <v>-1.419</v>
      </c>
      <c r="Y1850" s="36" t="n">
        <f aca="false">IFERROR(INDEX('Season Counts'!$Y$2:$Y$740,$AF1850)/INDEX('Season Counts'!$X$2:$X$740,$AF1850),"")</f>
        <v>0.13725</v>
      </c>
      <c r="Z1850" s="37" t="n">
        <f aca="false">IFERROR(J1850-Y1850,"")</f>
        <v>0</v>
      </c>
      <c r="AA1850" s="38" t="n">
        <f aca="false">IFERROR(INDEX('Season Counts'!$K$2:$K$740,$AF1850)/INDEX('Season Counts'!$J$2:$J$740,$AF1850),"")</f>
        <v>0.272727272727273</v>
      </c>
      <c r="AB1850" s="41" t="n">
        <f aca="false">IFERROR(R1850-AA1850,"")</f>
        <v>0</v>
      </c>
      <c r="AC1850" s="39" t="n">
        <f aca="false">IFERROR(INDEX('Season Counts'!$AG$2:$AG$740,$AF1850)/INDEX('Season Counts'!$AF$2:$AF$740,$AF1850),"")</f>
        <v>70.2222222222222</v>
      </c>
      <c r="AD1850" s="40" t="n">
        <f aca="false">IFERROR(V1850-AC1850,"")</f>
        <v>0</v>
      </c>
      <c r="AE1850" s="4" t="str">
        <f aca="false">IF(D1850&lt;Guide!$C$21,"Low PA",IF(TRIM(IF(ISNUMBER(AD1850),IF(N(AD1850)&lt;=-Guide!$C$24,"▼ Bat Speed  ",IF(N(AD1850)&gt;=Guide!$C$24,"▲ Bat Speed  ","")),"")&amp;IF(N(Z1850)&gt;=Guide!$C$22,"▲ Contact  ","")&amp;IF(N(Z1850)&lt;=-Guide!$C$22,"▼ Contact  ","")&amp;IF(N(AB1850)&gt;=Guide!$C$23,"▲ Chase  ","")&amp;IF(N(AB1850)&lt;=-Guide!$C$23,"▼ Chase  ",""))="","Stable",TRIM(IF(ISNUMBER(AD1850),IF(N(AD1850)&lt;=-Guide!$C$24,"▼ Bat Speed  ",IF(N(AD1850)&gt;=Guide!$C$24,"▲ Bat Speed  ","")),"")&amp;IF(N(Z1850)&gt;=Guide!$C$22,"▲ Contact  ","")&amp;IF(N(Z1850)&lt;=-Guide!$C$22,"▼ Contact  ","")&amp;IF(N(AB1850)&gt;=Guide!$C$23,"▲ Chase  ","")&amp;IF(N(AB1850)&lt;=-Guide!$C$23,"▼ Chase  ",""))))</f>
        <v>Low PA</v>
      </c>
      <c r="AF1850" s="35" t="n">
        <f aca="false">MATCH(Counts!A1850,'Season Counts'!$A$2:$A$740,0)</f>
        <v>475</v>
      </c>
    </row>
    <row r="1851" customFormat="false" ht="15" hidden="false" customHeight="false" outlineLevel="0" collapsed="false">
      <c r="A1851" s="34" t="str">
        <f aca="false">Counts!B1851</f>
        <v>NYM</v>
      </c>
      <c r="B1851" s="5" t="str">
        <f aca="false">Counts!C1851</f>
        <v>Gabriel Arias</v>
      </c>
      <c r="C1851" s="34" t="str">
        <f aca="false">Counts!F1851</f>
        <v>Aug</v>
      </c>
      <c r="D1851" s="35" t="n">
        <f aca="false">IFERROR(Counts!P1851,"")</f>
        <v>5</v>
      </c>
      <c r="E1851" s="36" t="n">
        <f aca="false">IFERROR(Counts!R1851/Counts!Q1851,"")</f>
        <v>0</v>
      </c>
      <c r="F1851" s="36" t="n">
        <f aca="false">IFERROR((Counts!R1851+Counts!V1851+Counts!W1851)/(Counts!Q1851+Counts!V1851+Counts!W1851+Counts!X1851),"")</f>
        <v>0</v>
      </c>
      <c r="G1851" s="36" t="n">
        <f aca="false">IFERROR((Counts!R1851+Counts!S1851+2*Counts!T1851+3*Counts!U1851)/Counts!Q1851,"")</f>
        <v>0</v>
      </c>
      <c r="H1851" s="35" t="n">
        <f aca="false">IFERROR(Counts!U1851,"")</f>
        <v>0</v>
      </c>
      <c r="I1851" s="36" t="n">
        <f aca="false">IFERROR(Counts!Z1851/Counts!AA1851,"")</f>
        <v>0</v>
      </c>
      <c r="J1851" s="36" t="n">
        <f aca="false">IFERROR(Counts!AB1851/Counts!AA1851,"")</f>
        <v>0.3928</v>
      </c>
      <c r="K1851" s="37" t="n">
        <f aca="false">IFERROR((Counts!AB1851-Counts!Z1851)/Counts!AA1851,"")</f>
        <v>0.3928</v>
      </c>
      <c r="L1851" s="38" t="n">
        <f aca="false">IFERROR(Counts!Y1851/Counts!P1851,"")</f>
        <v>0.2</v>
      </c>
      <c r="M1851" s="38" t="n">
        <f aca="false">IFERROR(Counts!V1851/Counts!P1851,"")</f>
        <v>0</v>
      </c>
      <c r="N1851" s="38" t="n">
        <f aca="false">IFERROR(Counts!AD1851/Counts!AC1851,"")</f>
        <v>0.25</v>
      </c>
      <c r="O1851" s="38" t="n">
        <f aca="false">IFERROR(Counts!AE1851/Counts!AC1851,"")</f>
        <v>0.5</v>
      </c>
      <c r="P1851" s="39" t="n">
        <f aca="false">IFERROR(Counts!AG1851/Counts!AF1851,"")</f>
        <v>88.575</v>
      </c>
      <c r="Q1851" s="38" t="n">
        <f aca="false">IFERROR(Counts!AH1851/Counts!AC1851,"")</f>
        <v>0.75</v>
      </c>
      <c r="R1851" s="38" t="n">
        <f aca="false">IFERROR(Counts!N1851/Counts!M1851,"")</f>
        <v>0.666666666666667</v>
      </c>
      <c r="S1851" s="38" t="n">
        <f aca="false">IFERROR(Counts!K1851/Counts!J1851,"")</f>
        <v>0.75</v>
      </c>
      <c r="T1851" s="38" t="n">
        <f aca="false">IFERROR(Counts!I1851/Counts!H1851,"")</f>
        <v>0.2</v>
      </c>
      <c r="U1851" s="38" t="n">
        <f aca="false">IFERROR(1-Counts!L1851/Counts!K1851,"")</f>
        <v>0.833333333333333</v>
      </c>
      <c r="V1851" s="39" t="n">
        <f aca="false">IFERROR(Counts!AJ1851/Counts!AI1851,"")</f>
        <v>73.9888888888889</v>
      </c>
      <c r="W1851" s="38" t="n">
        <f aca="false">IFERROR(Counts!AK1851/Counts!AI1851,"")</f>
        <v>0.333333333333333</v>
      </c>
      <c r="X1851" s="40" t="n">
        <f aca="false">IFERROR(Counts!O1851,"")</f>
        <v>-1.293</v>
      </c>
      <c r="Y1851" s="36" t="n">
        <f aca="false">IFERROR(INDEX('Season Counts'!$Y$2:$Y$740,$AF1851)/INDEX('Season Counts'!$X$2:$X$740,$AF1851),"")</f>
        <v>0.3928</v>
      </c>
      <c r="Z1851" s="37" t="n">
        <f aca="false">IFERROR(J1851-Y1851,"")</f>
        <v>0</v>
      </c>
      <c r="AA1851" s="38" t="n">
        <f aca="false">IFERROR(INDEX('Season Counts'!$K$2:$K$740,$AF1851)/INDEX('Season Counts'!$J$2:$J$740,$AF1851),"")</f>
        <v>0.666666666666667</v>
      </c>
      <c r="AB1851" s="41" t="n">
        <f aca="false">IFERROR(R1851-AA1851,"")</f>
        <v>0</v>
      </c>
      <c r="AC1851" s="39" t="n">
        <f aca="false">IFERROR(INDEX('Season Counts'!$AG$2:$AG$740,$AF1851)/INDEX('Season Counts'!$AF$2:$AF$740,$AF1851),"")</f>
        <v>73.9888888888889</v>
      </c>
      <c r="AD1851" s="40" t="n">
        <f aca="false">IFERROR(V1851-AC1851,"")</f>
        <v>0</v>
      </c>
      <c r="AE1851" s="4" t="str">
        <f aca="false">IF(D1851&lt;Guide!$C$21,"Low PA",IF(TRIM(IF(ISNUMBER(AD1851),IF(N(AD1851)&lt;=-Guide!$C$24,"▼ Bat Speed  ",IF(N(AD1851)&gt;=Guide!$C$24,"▲ Bat Speed  ","")),"")&amp;IF(N(Z1851)&gt;=Guide!$C$22,"▲ Contact  ","")&amp;IF(N(Z1851)&lt;=-Guide!$C$22,"▼ Contact  ","")&amp;IF(N(AB1851)&gt;=Guide!$C$23,"▲ Chase  ","")&amp;IF(N(AB1851)&lt;=-Guide!$C$23,"▼ Chase  ",""))="","Stable",TRIM(IF(ISNUMBER(AD1851),IF(N(AD1851)&lt;=-Guide!$C$24,"▼ Bat Speed  ",IF(N(AD1851)&gt;=Guide!$C$24,"▲ Bat Speed  ","")),"")&amp;IF(N(Z1851)&gt;=Guide!$C$22,"▲ Contact  ","")&amp;IF(N(Z1851)&lt;=-Guide!$C$22,"▼ Contact  ","")&amp;IF(N(AB1851)&gt;=Guide!$C$23,"▲ Chase  ","")&amp;IF(N(AB1851)&lt;=-Guide!$C$23,"▼ Chase  ",""))))</f>
        <v>Low PA</v>
      </c>
      <c r="AF1851" s="35" t="n">
        <f aca="false">MATCH(Counts!A1851,'Season Counts'!$A$2:$A$740,0)</f>
        <v>476</v>
      </c>
    </row>
    <row r="1852" customFormat="false" ht="15" hidden="false" customHeight="false" outlineLevel="0" collapsed="false">
      <c r="A1852" s="34" t="str">
        <f aca="false">Counts!B1852</f>
        <v>NYY</v>
      </c>
      <c r="B1852" s="5" t="str">
        <f aca="false">Counts!C1852</f>
        <v>Ben Rice</v>
      </c>
      <c r="C1852" s="34" t="str">
        <f aca="false">Counts!F1852</f>
        <v>Mar-Apr</v>
      </c>
      <c r="D1852" s="35" t="n">
        <f aca="false">IFERROR(Counts!P1852,"")</f>
        <v>122</v>
      </c>
      <c r="E1852" s="36" t="n">
        <f aca="false">IFERROR(Counts!R1852/Counts!Q1852,"")</f>
        <v>0.326530612244898</v>
      </c>
      <c r="F1852" s="36" t="n">
        <f aca="false">IFERROR((Counts!R1852+Counts!V1852+Counts!W1852)/(Counts!Q1852+Counts!V1852+Counts!W1852+Counts!X1852),"")</f>
        <v>0.442622950819672</v>
      </c>
      <c r="G1852" s="36" t="n">
        <f aca="false">IFERROR((Counts!R1852+Counts!S1852+2*Counts!T1852+3*Counts!U1852)/Counts!Q1852,"")</f>
        <v>0.714285714285714</v>
      </c>
      <c r="H1852" s="35" t="n">
        <f aca="false">IFERROR(Counts!U1852,"")</f>
        <v>10</v>
      </c>
      <c r="I1852" s="36" t="n">
        <f aca="false">IFERROR(Counts!Z1852/Counts!AA1852,"")</f>
        <v>0.471666666666667</v>
      </c>
      <c r="J1852" s="36" t="n">
        <f aca="false">IFERROR(Counts!AB1852/Counts!AA1852,"")</f>
        <v>0.444075</v>
      </c>
      <c r="K1852" s="37" t="n">
        <f aca="false">IFERROR((Counts!AB1852-Counts!Z1852)/Counts!AA1852,"")</f>
        <v>-0.0275916666666667</v>
      </c>
      <c r="L1852" s="38" t="n">
        <f aca="false">IFERROR(Counts!Y1852/Counts!P1852,"")</f>
        <v>0.254098360655738</v>
      </c>
      <c r="M1852" s="38" t="n">
        <f aca="false">IFERROR(Counts!V1852/Counts!P1852,"")</f>
        <v>0.172131147540984</v>
      </c>
      <c r="N1852" s="38" t="n">
        <f aca="false">IFERROR(Counts!AD1852/Counts!AC1852,"")</f>
        <v>0.202898550724638</v>
      </c>
      <c r="O1852" s="38" t="n">
        <f aca="false">IFERROR(Counts!AE1852/Counts!AC1852,"")</f>
        <v>0.608695652173913</v>
      </c>
      <c r="P1852" s="39" t="n">
        <f aca="false">IFERROR(Counts!AG1852/Counts!AF1852,"")</f>
        <v>95.0086956521739</v>
      </c>
      <c r="Q1852" s="38" t="n">
        <f aca="false">IFERROR(Counts!AH1852/Counts!AC1852,"")</f>
        <v>0.463768115942029</v>
      </c>
      <c r="R1852" s="38" t="n">
        <f aca="false">IFERROR(Counts!N1852/Counts!M1852,"")</f>
        <v>0.2</v>
      </c>
      <c r="S1852" s="38" t="n">
        <f aca="false">IFERROR(Counts!K1852/Counts!J1852,"")</f>
        <v>0.583690987124464</v>
      </c>
      <c r="T1852" s="38" t="n">
        <f aca="false">IFERROR(Counts!I1852/Counts!H1852,"")</f>
        <v>0.225130890052356</v>
      </c>
      <c r="U1852" s="38" t="n">
        <f aca="false">IFERROR(1-Counts!L1852/Counts!K1852,"")</f>
        <v>0.867647058823529</v>
      </c>
      <c r="V1852" s="39" t="n">
        <f aca="false">IFERROR(Counts!AJ1852/Counts!AI1852,"")</f>
        <v>72.5269461077844</v>
      </c>
      <c r="W1852" s="38" t="n">
        <f aca="false">IFERROR(Counts!AK1852/Counts!AI1852,"")</f>
        <v>0.227544910179641</v>
      </c>
      <c r="X1852" s="40" t="n">
        <f aca="false">IFERROR(Counts!O1852,"")</f>
        <v>15.719</v>
      </c>
      <c r="Y1852" s="36" t="n">
        <f aca="false">IFERROR(INDEX('Season Counts'!$Y$2:$Y$740,$AF1852)/INDEX('Season Counts'!$X$2:$X$740,$AF1852),"")</f>
        <v>0.378184290030212</v>
      </c>
      <c r="Z1852" s="37" t="n">
        <f aca="false">IFERROR(J1852-Y1852,"")</f>
        <v>0.0658907099697885</v>
      </c>
      <c r="AA1852" s="38" t="n">
        <f aca="false">IFERROR(INDEX('Season Counts'!$K$2:$K$740,$AF1852)/INDEX('Season Counts'!$J$2:$J$740,$AF1852),"")</f>
        <v>0.24517512508935</v>
      </c>
      <c r="AB1852" s="41" t="n">
        <f aca="false">IFERROR(R1852-AA1852,"")</f>
        <v>-0.0451751250893495</v>
      </c>
      <c r="AC1852" s="39" t="n">
        <f aca="false">IFERROR(INDEX('Season Counts'!$AG$2:$AG$740,$AF1852)/INDEX('Season Counts'!$AF$2:$AF$740,$AF1852),"")</f>
        <v>72.6592628516004</v>
      </c>
      <c r="AD1852" s="40" t="n">
        <f aca="false">IFERROR(V1852-AC1852,"")</f>
        <v>-0.132316743815963</v>
      </c>
      <c r="AE1852" s="4" t="str">
        <f aca="false">IF(D1852&lt;Guide!$C$21,"Low PA",IF(TRIM(IF(ISNUMBER(AD1852),IF(N(AD1852)&lt;=-Guide!$C$24,"▼ Bat Speed  ",IF(N(AD1852)&gt;=Guide!$C$24,"▲ Bat Speed  ","")),"")&amp;IF(N(Z1852)&gt;=Guide!$C$22,"▲ Contact  ","")&amp;IF(N(Z1852)&lt;=-Guide!$C$22,"▼ Contact  ","")&amp;IF(N(AB1852)&gt;=Guide!$C$23,"▲ Chase  ","")&amp;IF(N(AB1852)&lt;=-Guide!$C$23,"▼ Chase  ",""))="","Stable",TRIM(IF(ISNUMBER(AD1852),IF(N(AD1852)&lt;=-Guide!$C$24,"▼ Bat Speed  ",IF(N(AD1852)&gt;=Guide!$C$24,"▲ Bat Speed  ","")),"")&amp;IF(N(Z1852)&gt;=Guide!$C$22,"▲ Contact  ","")&amp;IF(N(Z1852)&lt;=-Guide!$C$22,"▼ Contact  ","")&amp;IF(N(AB1852)&gt;=Guide!$C$23,"▲ Chase  ","")&amp;IF(N(AB1852)&lt;=-Guide!$C$23,"▼ Chase  ",""))))</f>
        <v>▲ Contact ▼ Chase</v>
      </c>
      <c r="AF1852" s="35" t="n">
        <f aca="false">MATCH(Counts!A1852,'Season Counts'!$A$2:$A$740,0)</f>
        <v>477</v>
      </c>
    </row>
    <row r="1853" customFormat="false" ht="15" hidden="false" customHeight="false" outlineLevel="0" collapsed="false">
      <c r="A1853" s="34" t="str">
        <f aca="false">Counts!B1853</f>
        <v>NYY</v>
      </c>
      <c r="B1853" s="5" t="str">
        <f aca="false">Counts!C1853</f>
        <v>Ben Rice</v>
      </c>
      <c r="C1853" s="34" t="str">
        <f aca="false">Counts!F1853</f>
        <v>May</v>
      </c>
      <c r="D1853" s="35" t="n">
        <f aca="false">IFERROR(Counts!P1853,"")</f>
        <v>107</v>
      </c>
      <c r="E1853" s="36" t="n">
        <f aca="false">IFERROR(Counts!R1853/Counts!Q1853,"")</f>
        <v>0.285714285714286</v>
      </c>
      <c r="F1853" s="36" t="n">
        <f aca="false">IFERROR((Counts!R1853+Counts!V1853+Counts!W1853)/(Counts!Q1853+Counts!V1853+Counts!W1853+Counts!X1853),"")</f>
        <v>0.345794392523364</v>
      </c>
      <c r="G1853" s="36" t="n">
        <f aca="false">IFERROR((Counts!R1853+Counts!S1853+2*Counts!T1853+3*Counts!U1853)/Counts!Q1853,"")</f>
        <v>0.602040816326531</v>
      </c>
      <c r="H1853" s="35" t="n">
        <f aca="false">IFERROR(Counts!U1853,"")</f>
        <v>7</v>
      </c>
      <c r="I1853" s="36" t="n">
        <f aca="false">IFERROR(Counts!Z1853/Counts!AA1853,"")</f>
        <v>0.399065420560748</v>
      </c>
      <c r="J1853" s="36" t="n">
        <f aca="false">IFERROR(Counts!AB1853/Counts!AA1853,"")</f>
        <v>0.367934579439252</v>
      </c>
      <c r="K1853" s="37" t="n">
        <f aca="false">IFERROR((Counts!AB1853-Counts!Z1853)/Counts!AA1853,"")</f>
        <v>-0.0311308411214954</v>
      </c>
      <c r="L1853" s="38" t="n">
        <f aca="false">IFERROR(Counts!Y1853/Counts!P1853,"")</f>
        <v>0.196261682242991</v>
      </c>
      <c r="M1853" s="38" t="n">
        <f aca="false">IFERROR(Counts!V1853/Counts!P1853,"")</f>
        <v>0.0747663551401869</v>
      </c>
      <c r="N1853" s="38" t="n">
        <f aca="false">IFERROR(Counts!AD1853/Counts!AC1853,"")</f>
        <v>0.155844155844156</v>
      </c>
      <c r="O1853" s="38" t="n">
        <f aca="false">IFERROR(Counts!AE1853/Counts!AC1853,"")</f>
        <v>0.441558441558442</v>
      </c>
      <c r="P1853" s="39" t="n">
        <f aca="false">IFERROR(Counts!AG1853/Counts!AF1853,"")</f>
        <v>90.274025974026</v>
      </c>
      <c r="Q1853" s="38" t="n">
        <f aca="false">IFERROR(Counts!AH1853/Counts!AC1853,"")</f>
        <v>0.428571428571429</v>
      </c>
      <c r="R1853" s="38" t="n">
        <f aca="false">IFERROR(Counts!N1853/Counts!M1853,"")</f>
        <v>0.268181818181818</v>
      </c>
      <c r="S1853" s="38" t="n">
        <f aca="false">IFERROR(Counts!K1853/Counts!J1853,"")</f>
        <v>0.655</v>
      </c>
      <c r="T1853" s="38" t="n">
        <f aca="false">IFERROR(Counts!I1853/Counts!H1853,"")</f>
        <v>0.257894736842105</v>
      </c>
      <c r="U1853" s="38" t="n">
        <f aca="false">IFERROR(1-Counts!L1853/Counts!K1853,"")</f>
        <v>0.885496183206107</v>
      </c>
      <c r="V1853" s="39" t="n">
        <f aca="false">IFERROR(Counts!AJ1853/Counts!AI1853,"")</f>
        <v>72.2226190476191</v>
      </c>
      <c r="W1853" s="38" t="n">
        <f aca="false">IFERROR(Counts!AK1853/Counts!AI1853,"")</f>
        <v>0.160714285714286</v>
      </c>
      <c r="X1853" s="40" t="n">
        <f aca="false">IFERROR(Counts!O1853,"")</f>
        <v>7.154</v>
      </c>
      <c r="Y1853" s="36" t="n">
        <f aca="false">IFERROR(INDEX('Season Counts'!$Y$2:$Y$740,$AF1853)/INDEX('Season Counts'!$X$2:$X$740,$AF1853),"")</f>
        <v>0.378184290030212</v>
      </c>
      <c r="Z1853" s="37" t="n">
        <f aca="false">IFERROR(J1853-Y1853,"")</f>
        <v>-0.0102497105909591</v>
      </c>
      <c r="AA1853" s="38" t="n">
        <f aca="false">IFERROR(INDEX('Season Counts'!$K$2:$K$740,$AF1853)/INDEX('Season Counts'!$J$2:$J$740,$AF1853),"")</f>
        <v>0.24517512508935</v>
      </c>
      <c r="AB1853" s="41" t="n">
        <f aca="false">IFERROR(R1853-AA1853,"")</f>
        <v>0.0230066930924687</v>
      </c>
      <c r="AC1853" s="39" t="n">
        <f aca="false">IFERROR(INDEX('Season Counts'!$AG$2:$AG$740,$AF1853)/INDEX('Season Counts'!$AF$2:$AF$740,$AF1853),"")</f>
        <v>72.6592628516004</v>
      </c>
      <c r="AD1853" s="40" t="n">
        <f aca="false">IFERROR(V1853-AC1853,"")</f>
        <v>-0.43664380398134</v>
      </c>
      <c r="AE1853" s="4" t="str">
        <f aca="false">IF(D1853&lt;Guide!$C$21,"Low PA",IF(TRIM(IF(ISNUMBER(AD1853),IF(N(AD1853)&lt;=-Guide!$C$24,"▼ Bat Speed  ",IF(N(AD1853)&gt;=Guide!$C$24,"▲ Bat Speed  ","")),"")&amp;IF(N(Z1853)&gt;=Guide!$C$22,"▲ Contact  ","")&amp;IF(N(Z1853)&lt;=-Guide!$C$22,"▼ Contact  ","")&amp;IF(N(AB1853)&gt;=Guide!$C$23,"▲ Chase  ","")&amp;IF(N(AB1853)&lt;=-Guide!$C$23,"▼ Chase  ",""))="","Stable",TRIM(IF(ISNUMBER(AD1853),IF(N(AD1853)&lt;=-Guide!$C$24,"▼ Bat Speed  ",IF(N(AD1853)&gt;=Guide!$C$24,"▲ Bat Speed  ","")),"")&amp;IF(N(Z1853)&gt;=Guide!$C$22,"▲ Contact  ","")&amp;IF(N(Z1853)&lt;=-Guide!$C$22,"▼ Contact  ","")&amp;IF(N(AB1853)&gt;=Guide!$C$23,"▲ Chase  ","")&amp;IF(N(AB1853)&lt;=-Guide!$C$23,"▼ Chase  ",""))))</f>
        <v>Stable</v>
      </c>
      <c r="AF1853" s="35" t="n">
        <f aca="false">MATCH(Counts!A1853,'Season Counts'!$A$2:$A$740,0)</f>
        <v>477</v>
      </c>
    </row>
    <row r="1854" customFormat="false" ht="15" hidden="false" customHeight="false" outlineLevel="0" collapsed="false">
      <c r="A1854" s="34" t="str">
        <f aca="false">Counts!B1854</f>
        <v>NYY</v>
      </c>
      <c r="B1854" s="5" t="str">
        <f aca="false">Counts!C1854</f>
        <v>Ben Rice</v>
      </c>
      <c r="C1854" s="34" t="str">
        <f aca="false">Counts!F1854</f>
        <v>Jun</v>
      </c>
      <c r="D1854" s="35" t="n">
        <f aca="false">IFERROR(Counts!P1854,"")</f>
        <v>113</v>
      </c>
      <c r="E1854" s="36" t="n">
        <f aca="false">IFERROR(Counts!R1854/Counts!Q1854,"")</f>
        <v>0.196078431372549</v>
      </c>
      <c r="F1854" s="36" t="n">
        <f aca="false">IFERROR((Counts!R1854+Counts!V1854+Counts!W1854)/(Counts!Q1854+Counts!V1854+Counts!W1854+Counts!X1854),"")</f>
        <v>0.274336283185841</v>
      </c>
      <c r="G1854" s="36" t="n">
        <f aca="false">IFERROR((Counts!R1854+Counts!S1854+2*Counts!T1854+3*Counts!U1854)/Counts!Q1854,"")</f>
        <v>0.382352941176471</v>
      </c>
      <c r="H1854" s="35" t="n">
        <f aca="false">IFERROR(Counts!U1854,"")</f>
        <v>6</v>
      </c>
      <c r="I1854" s="36" t="n">
        <f aca="false">IFERROR(Counts!Z1854/Counts!AA1854,"")</f>
        <v>0.287837837837838</v>
      </c>
      <c r="J1854" s="36" t="n">
        <f aca="false">IFERROR(Counts!AB1854/Counts!AA1854,"")</f>
        <v>0.287882882882883</v>
      </c>
      <c r="K1854" s="37" t="n">
        <f aca="false">IFERROR((Counts!AB1854-Counts!Z1854)/Counts!AA1854,"")</f>
        <v>4.50450450450361E-005</v>
      </c>
      <c r="L1854" s="38" t="n">
        <f aca="false">IFERROR(Counts!Y1854/Counts!P1854,"")</f>
        <v>0.265486725663717</v>
      </c>
      <c r="M1854" s="38" t="n">
        <f aca="false">IFERROR(Counts!V1854/Counts!P1854,"")</f>
        <v>0.0973451327433628</v>
      </c>
      <c r="N1854" s="38" t="n">
        <f aca="false">IFERROR(Counts!AD1854/Counts!AC1854,"")</f>
        <v>0.0694444444444445</v>
      </c>
      <c r="O1854" s="38" t="n">
        <f aca="false">IFERROR(Counts!AE1854/Counts!AC1854,"")</f>
        <v>0.333333333333333</v>
      </c>
      <c r="P1854" s="39" t="n">
        <f aca="false">IFERROR(Counts!AG1854/Counts!AF1854,"")</f>
        <v>89.9736111111111</v>
      </c>
      <c r="Q1854" s="38" t="n">
        <f aca="false">IFERROR(Counts!AH1854/Counts!AC1854,"")</f>
        <v>0.333333333333333</v>
      </c>
      <c r="R1854" s="38" t="n">
        <f aca="false">IFERROR(Counts!N1854/Counts!M1854,"")</f>
        <v>0.272727272727273</v>
      </c>
      <c r="S1854" s="38" t="n">
        <f aca="false">IFERROR(Counts!K1854/Counts!J1854,"")</f>
        <v>0.689320388349515</v>
      </c>
      <c r="T1854" s="38" t="n">
        <f aca="false">IFERROR(Counts!I1854/Counts!H1854,"")</f>
        <v>0.223880597014925</v>
      </c>
      <c r="U1854" s="38" t="n">
        <f aca="false">IFERROR(1-Counts!L1854/Counts!K1854,"")</f>
        <v>0.866197183098592</v>
      </c>
      <c r="V1854" s="39" t="n">
        <f aca="false">IFERROR(Counts!AJ1854/Counts!AI1854,"")</f>
        <v>72.7016666666667</v>
      </c>
      <c r="W1854" s="38" t="n">
        <f aca="false">IFERROR(Counts!AK1854/Counts!AI1854,"")</f>
        <v>0.3</v>
      </c>
      <c r="X1854" s="40" t="n">
        <f aca="false">IFERROR(Counts!O1854,"")</f>
        <v>-1.308</v>
      </c>
      <c r="Y1854" s="36" t="n">
        <f aca="false">IFERROR(INDEX('Season Counts'!$Y$2:$Y$740,$AF1854)/INDEX('Season Counts'!$X$2:$X$740,$AF1854),"")</f>
        <v>0.378184290030212</v>
      </c>
      <c r="Z1854" s="37" t="n">
        <f aca="false">IFERROR(J1854-Y1854,"")</f>
        <v>-0.0903014071473286</v>
      </c>
      <c r="AA1854" s="38" t="n">
        <f aca="false">IFERROR(INDEX('Season Counts'!$K$2:$K$740,$AF1854)/INDEX('Season Counts'!$J$2:$J$740,$AF1854),"")</f>
        <v>0.24517512508935</v>
      </c>
      <c r="AB1854" s="41" t="n">
        <f aca="false">IFERROR(R1854-AA1854,"")</f>
        <v>0.0275521476379232</v>
      </c>
      <c r="AC1854" s="39" t="n">
        <f aca="false">IFERROR(INDEX('Season Counts'!$AG$2:$AG$740,$AF1854)/INDEX('Season Counts'!$AF$2:$AF$740,$AF1854),"")</f>
        <v>72.6592628516004</v>
      </c>
      <c r="AD1854" s="40" t="n">
        <f aca="false">IFERROR(V1854-AC1854,"")</f>
        <v>0.0424038150662796</v>
      </c>
      <c r="AE1854" s="4" t="str">
        <f aca="false">IF(D1854&lt;Guide!$C$21,"Low PA",IF(TRIM(IF(ISNUMBER(AD1854),IF(N(AD1854)&lt;=-Guide!$C$24,"▼ Bat Speed  ",IF(N(AD1854)&gt;=Guide!$C$24,"▲ Bat Speed  ","")),"")&amp;IF(N(Z1854)&gt;=Guide!$C$22,"▲ Contact  ","")&amp;IF(N(Z1854)&lt;=-Guide!$C$22,"▼ Contact  ","")&amp;IF(N(AB1854)&gt;=Guide!$C$23,"▲ Chase  ","")&amp;IF(N(AB1854)&lt;=-Guide!$C$23,"▼ Chase  ",""))="","Stable",TRIM(IF(ISNUMBER(AD1854),IF(N(AD1854)&lt;=-Guide!$C$24,"▼ Bat Speed  ",IF(N(AD1854)&gt;=Guide!$C$24,"▲ Bat Speed  ","")),"")&amp;IF(N(Z1854)&gt;=Guide!$C$22,"▲ Contact  ","")&amp;IF(N(Z1854)&lt;=-Guide!$C$22,"▼ Contact  ","")&amp;IF(N(AB1854)&gt;=Guide!$C$23,"▲ Chase  ","")&amp;IF(N(AB1854)&lt;=-Guide!$C$23,"▼ Chase  ",""))))</f>
        <v>▼ Contact</v>
      </c>
      <c r="AF1854" s="35" t="n">
        <f aca="false">MATCH(Counts!A1854,'Season Counts'!$A$2:$A$740,0)</f>
        <v>477</v>
      </c>
    </row>
    <row r="1855" customFormat="false" ht="15" hidden="false" customHeight="false" outlineLevel="0" collapsed="false">
      <c r="A1855" s="34" t="str">
        <f aca="false">Counts!B1855</f>
        <v>NYY</v>
      </c>
      <c r="B1855" s="5" t="str">
        <f aca="false">Counts!C1855</f>
        <v>Ben Rice</v>
      </c>
      <c r="C1855" s="34" t="str">
        <f aca="false">Counts!F1855</f>
        <v>Jul</v>
      </c>
      <c r="D1855" s="35" t="n">
        <f aca="false">IFERROR(Counts!P1855,"")</f>
        <v>110</v>
      </c>
      <c r="E1855" s="36" t="n">
        <f aca="false">IFERROR(Counts!R1855/Counts!Q1855,"")</f>
        <v>0.270833333333333</v>
      </c>
      <c r="F1855" s="36" t="n">
        <f aca="false">IFERROR((Counts!R1855+Counts!V1855+Counts!W1855)/(Counts!Q1855+Counts!V1855+Counts!W1855+Counts!X1855),"")</f>
        <v>0.363636363636364</v>
      </c>
      <c r="G1855" s="36" t="n">
        <f aca="false">IFERROR((Counts!R1855+Counts!S1855+2*Counts!T1855+3*Counts!U1855)/Counts!Q1855,"")</f>
        <v>0.583333333333333</v>
      </c>
      <c r="H1855" s="35" t="n">
        <f aca="false">IFERROR(Counts!U1855,"")</f>
        <v>8</v>
      </c>
      <c r="I1855" s="36" t="n">
        <f aca="false">IFERROR(Counts!Z1855/Counts!AA1855,"")</f>
        <v>0.398165137614679</v>
      </c>
      <c r="J1855" s="36" t="n">
        <f aca="false">IFERROR(Counts!AB1855/Counts!AA1855,"")</f>
        <v>0.425045871559633</v>
      </c>
      <c r="K1855" s="37" t="n">
        <f aca="false">IFERROR((Counts!AB1855-Counts!Z1855)/Counts!AA1855,"")</f>
        <v>0.0268807339449541</v>
      </c>
      <c r="L1855" s="38" t="n">
        <f aca="false">IFERROR(Counts!Y1855/Counts!P1855,"")</f>
        <v>0.263636363636364</v>
      </c>
      <c r="M1855" s="38" t="n">
        <f aca="false">IFERROR(Counts!V1855/Counts!P1855,"")</f>
        <v>0.118181818181818</v>
      </c>
      <c r="N1855" s="38" t="n">
        <f aca="false">IFERROR(Counts!AD1855/Counts!AC1855,"")</f>
        <v>0.208955223880597</v>
      </c>
      <c r="O1855" s="38" t="n">
        <f aca="false">IFERROR(Counts!AE1855/Counts!AC1855,"")</f>
        <v>0.567164179104478</v>
      </c>
      <c r="P1855" s="39" t="n">
        <f aca="false">IFERROR(Counts!AG1855/Counts!AF1855,"")</f>
        <v>93.8492537313433</v>
      </c>
      <c r="Q1855" s="38" t="n">
        <f aca="false">IFERROR(Counts!AH1855/Counts!AC1855,"")</f>
        <v>0.462686567164179</v>
      </c>
      <c r="R1855" s="38" t="n">
        <f aca="false">IFERROR(Counts!N1855/Counts!M1855,"")</f>
        <v>0.291479820627803</v>
      </c>
      <c r="S1855" s="38" t="n">
        <f aca="false">IFERROR(Counts!K1855/Counts!J1855,"")</f>
        <v>0.625</v>
      </c>
      <c r="T1855" s="38" t="n">
        <f aca="false">IFERROR(Counts!I1855/Counts!H1855,"")</f>
        <v>0.251282051282051</v>
      </c>
      <c r="U1855" s="38" t="n">
        <f aca="false">IFERROR(1-Counts!L1855/Counts!K1855,"")</f>
        <v>0.838461538461539</v>
      </c>
      <c r="V1855" s="39" t="n">
        <f aca="false">IFERROR(Counts!AJ1855/Counts!AI1855,"")</f>
        <v>73.0530054644809</v>
      </c>
      <c r="W1855" s="38" t="n">
        <f aca="false">IFERROR(Counts!AK1855/Counts!AI1855,"")</f>
        <v>0.33879781420765</v>
      </c>
      <c r="X1855" s="40" t="n">
        <f aca="false">IFERROR(Counts!O1855,"")</f>
        <v>6.3</v>
      </c>
      <c r="Y1855" s="36" t="n">
        <f aca="false">IFERROR(INDEX('Season Counts'!$Y$2:$Y$740,$AF1855)/INDEX('Season Counts'!$X$2:$X$740,$AF1855),"")</f>
        <v>0.378184290030212</v>
      </c>
      <c r="Z1855" s="37" t="n">
        <f aca="false">IFERROR(J1855-Y1855,"")</f>
        <v>0.0468615815294216</v>
      </c>
      <c r="AA1855" s="38" t="n">
        <f aca="false">IFERROR(INDEX('Season Counts'!$K$2:$K$740,$AF1855)/INDEX('Season Counts'!$J$2:$J$740,$AF1855),"")</f>
        <v>0.24517512508935</v>
      </c>
      <c r="AB1855" s="41" t="n">
        <f aca="false">IFERROR(R1855-AA1855,"")</f>
        <v>0.0463046955384532</v>
      </c>
      <c r="AC1855" s="39" t="n">
        <f aca="false">IFERROR(INDEX('Season Counts'!$AG$2:$AG$740,$AF1855)/INDEX('Season Counts'!$AF$2:$AF$740,$AF1855),"")</f>
        <v>72.6592628516004</v>
      </c>
      <c r="AD1855" s="40" t="n">
        <f aca="false">IFERROR(V1855-AC1855,"")</f>
        <v>0.393742612880487</v>
      </c>
      <c r="AE1855" s="4" t="str">
        <f aca="false">IF(D1855&lt;Guide!$C$21,"Low PA",IF(TRIM(IF(ISNUMBER(AD1855),IF(N(AD1855)&lt;=-Guide!$C$24,"▼ Bat Speed  ",IF(N(AD1855)&gt;=Guide!$C$24,"▲ Bat Speed  ","")),"")&amp;IF(N(Z1855)&gt;=Guide!$C$22,"▲ Contact  ","")&amp;IF(N(Z1855)&lt;=-Guide!$C$22,"▼ Contact  ","")&amp;IF(N(AB1855)&gt;=Guide!$C$23,"▲ Chase  ","")&amp;IF(N(AB1855)&lt;=-Guide!$C$23,"▼ Chase  ",""))="","Stable",TRIM(IF(ISNUMBER(AD1855),IF(N(AD1855)&lt;=-Guide!$C$24,"▼ Bat Speed  ",IF(N(AD1855)&gt;=Guide!$C$24,"▲ Bat Speed  ","")),"")&amp;IF(N(Z1855)&gt;=Guide!$C$22,"▲ Contact  ","")&amp;IF(N(Z1855)&lt;=-Guide!$C$22,"▼ Contact  ","")&amp;IF(N(AB1855)&gt;=Guide!$C$23,"▲ Chase  ","")&amp;IF(N(AB1855)&lt;=-Guide!$C$23,"▼ Chase  ",""))))</f>
        <v>▲ Contact ▲ Chase</v>
      </c>
      <c r="AF1855" s="35" t="n">
        <f aca="false">MATCH(Counts!A1855,'Season Counts'!$A$2:$A$740,0)</f>
        <v>477</v>
      </c>
    </row>
    <row r="1856" customFormat="false" ht="15" hidden="false" customHeight="false" outlineLevel="0" collapsed="false">
      <c r="A1856" s="34" t="str">
        <f aca="false">Counts!B1856</f>
        <v>NYY</v>
      </c>
      <c r="B1856" s="5" t="str">
        <f aca="false">Counts!C1856</f>
        <v>Ben Rice</v>
      </c>
      <c r="C1856" s="34" t="str">
        <f aca="false">Counts!F1856</f>
        <v>Aug</v>
      </c>
      <c r="D1856" s="35" t="n">
        <f aca="false">IFERROR(Counts!P1856,"")</f>
        <v>115</v>
      </c>
      <c r="E1856" s="36" t="n">
        <f aca="false">IFERROR(Counts!R1856/Counts!Q1856,"")</f>
        <v>0.183673469387755</v>
      </c>
      <c r="F1856" s="36" t="n">
        <f aca="false">IFERROR((Counts!R1856+Counts!V1856+Counts!W1856)/(Counts!Q1856+Counts!V1856+Counts!W1856+Counts!X1856),"")</f>
        <v>0.304347826086957</v>
      </c>
      <c r="G1856" s="36" t="n">
        <f aca="false">IFERROR((Counts!R1856+Counts!S1856+2*Counts!T1856+3*Counts!U1856)/Counts!Q1856,"")</f>
        <v>0.336734693877551</v>
      </c>
      <c r="H1856" s="35" t="n">
        <f aca="false">IFERROR(Counts!U1856,"")</f>
        <v>4</v>
      </c>
      <c r="I1856" s="36" t="n">
        <f aca="false">IFERROR(Counts!Z1856/Counts!AA1856,"")</f>
        <v>0.291739130434783</v>
      </c>
      <c r="J1856" s="36" t="n">
        <f aca="false">IFERROR(Counts!AB1856/Counts!AA1856,"")</f>
        <v>0.340973913043478</v>
      </c>
      <c r="K1856" s="37" t="n">
        <f aca="false">IFERROR((Counts!AB1856-Counts!Z1856)/Counts!AA1856,"")</f>
        <v>0.0492347826086957</v>
      </c>
      <c r="L1856" s="38" t="n">
        <f aca="false">IFERROR(Counts!Y1856/Counts!P1856,"")</f>
        <v>0.260869565217391</v>
      </c>
      <c r="M1856" s="38" t="n">
        <f aca="false">IFERROR(Counts!V1856/Counts!P1856,"")</f>
        <v>0.130434782608696</v>
      </c>
      <c r="N1856" s="38" t="n">
        <f aca="false">IFERROR(Counts!AD1856/Counts!AC1856,"")</f>
        <v>0.102941176470588</v>
      </c>
      <c r="O1856" s="38" t="n">
        <f aca="false">IFERROR(Counts!AE1856/Counts!AC1856,"")</f>
        <v>0.5</v>
      </c>
      <c r="P1856" s="39" t="n">
        <f aca="false">IFERROR(Counts!AG1856/Counts!AF1856,"")</f>
        <v>91.8279411764706</v>
      </c>
      <c r="Q1856" s="38" t="n">
        <f aca="false">IFERROR(Counts!AH1856/Counts!AC1856,"")</f>
        <v>0.323529411764706</v>
      </c>
      <c r="R1856" s="38" t="n">
        <f aca="false">IFERROR(Counts!N1856/Counts!M1856,"")</f>
        <v>0.250965250965251</v>
      </c>
      <c r="S1856" s="38" t="n">
        <f aca="false">IFERROR(Counts!K1856/Counts!J1856,"")</f>
        <v>0.686363636363636</v>
      </c>
      <c r="T1856" s="38" t="n">
        <f aca="false">IFERROR(Counts!I1856/Counts!H1856,"")</f>
        <v>0.24537037037037</v>
      </c>
      <c r="U1856" s="38" t="n">
        <f aca="false">IFERROR(1-Counts!L1856/Counts!K1856,"")</f>
        <v>0.821192052980132</v>
      </c>
      <c r="V1856" s="39" t="n">
        <f aca="false">IFERROR(Counts!AJ1856/Counts!AI1856,"")</f>
        <v>72.9585</v>
      </c>
      <c r="W1856" s="38" t="n">
        <f aca="false">IFERROR(Counts!AK1856/Counts!AI1856,"")</f>
        <v>0.275</v>
      </c>
      <c r="X1856" s="40" t="n">
        <f aca="false">IFERROR(Counts!O1856,"")</f>
        <v>-2.398</v>
      </c>
      <c r="Y1856" s="36" t="n">
        <f aca="false">IFERROR(INDEX('Season Counts'!$Y$2:$Y$740,$AF1856)/INDEX('Season Counts'!$X$2:$X$740,$AF1856),"")</f>
        <v>0.378184290030212</v>
      </c>
      <c r="Z1856" s="37" t="n">
        <f aca="false">IFERROR(J1856-Y1856,"")</f>
        <v>-0.0372103769867332</v>
      </c>
      <c r="AA1856" s="38" t="n">
        <f aca="false">IFERROR(INDEX('Season Counts'!$K$2:$K$740,$AF1856)/INDEX('Season Counts'!$J$2:$J$740,$AF1856),"")</f>
        <v>0.24517512508935</v>
      </c>
      <c r="AB1856" s="41" t="n">
        <f aca="false">IFERROR(R1856-AA1856,"")</f>
        <v>0.00579012587590144</v>
      </c>
      <c r="AC1856" s="39" t="n">
        <f aca="false">IFERROR(INDEX('Season Counts'!$AG$2:$AG$740,$AF1856)/INDEX('Season Counts'!$AF$2:$AF$740,$AF1856),"")</f>
        <v>72.6592628516004</v>
      </c>
      <c r="AD1856" s="40" t="n">
        <f aca="false">IFERROR(V1856-AC1856,"")</f>
        <v>0.299237148399612</v>
      </c>
      <c r="AE1856" s="4" t="str">
        <f aca="false">IF(D1856&lt;Guide!$C$21,"Low PA",IF(TRIM(IF(ISNUMBER(AD1856),IF(N(AD1856)&lt;=-Guide!$C$24,"▼ Bat Speed  ",IF(N(AD1856)&gt;=Guide!$C$24,"▲ Bat Speed  ","")),"")&amp;IF(N(Z1856)&gt;=Guide!$C$22,"▲ Contact  ","")&amp;IF(N(Z1856)&lt;=-Guide!$C$22,"▼ Contact  ","")&amp;IF(N(AB1856)&gt;=Guide!$C$23,"▲ Chase  ","")&amp;IF(N(AB1856)&lt;=-Guide!$C$23,"▼ Chase  ",""))="","Stable",TRIM(IF(ISNUMBER(AD1856),IF(N(AD1856)&lt;=-Guide!$C$24,"▼ Bat Speed  ",IF(N(AD1856)&gt;=Guide!$C$24,"▲ Bat Speed  ","")),"")&amp;IF(N(Z1856)&gt;=Guide!$C$22,"▲ Contact  ","")&amp;IF(N(Z1856)&lt;=-Guide!$C$22,"▼ Contact  ","")&amp;IF(N(AB1856)&gt;=Guide!$C$23,"▲ Chase  ","")&amp;IF(N(AB1856)&lt;=-Guide!$C$23,"▼ Chase  ",""))))</f>
        <v>Stable</v>
      </c>
      <c r="AF1856" s="35" t="n">
        <f aca="false">MATCH(Counts!A1856,'Season Counts'!$A$2:$A$740,0)</f>
        <v>477</v>
      </c>
    </row>
    <row r="1857" customFormat="false" ht="15" hidden="false" customHeight="false" outlineLevel="0" collapsed="false">
      <c r="A1857" s="34" t="str">
        <f aca="false">Counts!B1857</f>
        <v>NYY</v>
      </c>
      <c r="B1857" s="5" t="str">
        <f aca="false">Counts!C1857</f>
        <v>Ben Rice</v>
      </c>
      <c r="C1857" s="34" t="str">
        <f aca="false">Counts!F1857</f>
        <v>Sep</v>
      </c>
      <c r="D1857" s="35" t="n">
        <f aca="false">IFERROR(Counts!P1857,"")</f>
        <v>100</v>
      </c>
      <c r="E1857" s="36" t="n">
        <f aca="false">IFERROR(Counts!R1857/Counts!Q1857,"")</f>
        <v>0.333333333333333</v>
      </c>
      <c r="F1857" s="36" t="n">
        <f aca="false">IFERROR((Counts!R1857+Counts!V1857+Counts!W1857)/(Counts!Q1857+Counts!V1857+Counts!W1857+Counts!X1857),"")</f>
        <v>0.45</v>
      </c>
      <c r="G1857" s="36" t="n">
        <f aca="false">IFERROR((Counts!R1857+Counts!S1857+2*Counts!T1857+3*Counts!U1857)/Counts!Q1857,"")</f>
        <v>0.604938271604938</v>
      </c>
      <c r="H1857" s="35" t="n">
        <f aca="false">IFERROR(Counts!U1857,"")</f>
        <v>6</v>
      </c>
      <c r="I1857" s="36" t="n">
        <f aca="false">IFERROR(Counts!Z1857/Counts!AA1857,"")</f>
        <v>0.449</v>
      </c>
      <c r="J1857" s="36" t="n">
        <f aca="false">IFERROR(Counts!AB1857/Counts!AA1857,"")</f>
        <v>0.40203</v>
      </c>
      <c r="K1857" s="37" t="n">
        <f aca="false">IFERROR((Counts!AB1857-Counts!Z1857)/Counts!AA1857,"")</f>
        <v>-0.04697</v>
      </c>
      <c r="L1857" s="38" t="n">
        <f aca="false">IFERROR(Counts!Y1857/Counts!P1857,"")</f>
        <v>0.21</v>
      </c>
      <c r="M1857" s="38" t="n">
        <f aca="false">IFERROR(Counts!V1857/Counts!P1857,"")</f>
        <v>0.17</v>
      </c>
      <c r="N1857" s="38" t="n">
        <f aca="false">IFERROR(Counts!AD1857/Counts!AC1857,"")</f>
        <v>0.114754098360656</v>
      </c>
      <c r="O1857" s="38" t="n">
        <f aca="false">IFERROR(Counts!AE1857/Counts!AC1857,"")</f>
        <v>0.475409836065574</v>
      </c>
      <c r="P1857" s="39" t="n">
        <f aca="false">IFERROR(Counts!AG1857/Counts!AF1857,"")</f>
        <v>90.555737704918</v>
      </c>
      <c r="Q1857" s="38" t="n">
        <f aca="false">IFERROR(Counts!AH1857/Counts!AC1857,"")</f>
        <v>0.377049180327869</v>
      </c>
      <c r="R1857" s="38" t="n">
        <f aca="false">IFERROR(Counts!N1857/Counts!M1857,"")</f>
        <v>0.197183098591549</v>
      </c>
      <c r="S1857" s="38" t="n">
        <f aca="false">IFERROR(Counts!K1857/Counts!J1857,"")</f>
        <v>0.595121951219512</v>
      </c>
      <c r="T1857" s="38" t="n">
        <f aca="false">IFERROR(Counts!I1857/Counts!H1857,"")</f>
        <v>0.225609756097561</v>
      </c>
      <c r="U1857" s="38" t="n">
        <f aca="false">IFERROR(1-Counts!L1857/Counts!K1857,"")</f>
        <v>0.836065573770492</v>
      </c>
      <c r="V1857" s="39" t="n">
        <f aca="false">IFERROR(Counts!AJ1857/Counts!AI1857,"")</f>
        <v>72.3278195488722</v>
      </c>
      <c r="W1857" s="38" t="n">
        <f aca="false">IFERROR(Counts!AK1857/Counts!AI1857,"")</f>
        <v>0.150375939849624</v>
      </c>
      <c r="X1857" s="40" t="n">
        <f aca="false">IFERROR(Counts!O1857,"")</f>
        <v>10.623</v>
      </c>
      <c r="Y1857" s="36" t="n">
        <f aca="false">IFERROR(INDEX('Season Counts'!$Y$2:$Y$740,$AF1857)/INDEX('Season Counts'!$X$2:$X$740,$AF1857),"")</f>
        <v>0.378184290030212</v>
      </c>
      <c r="Z1857" s="37" t="n">
        <f aca="false">IFERROR(J1857-Y1857,"")</f>
        <v>0.0238457099697886</v>
      </c>
      <c r="AA1857" s="38" t="n">
        <f aca="false">IFERROR(INDEX('Season Counts'!$K$2:$K$740,$AF1857)/INDEX('Season Counts'!$J$2:$J$740,$AF1857),"")</f>
        <v>0.24517512508935</v>
      </c>
      <c r="AB1857" s="41" t="n">
        <f aca="false">IFERROR(R1857-AA1857,"")</f>
        <v>-0.0479920264978002</v>
      </c>
      <c r="AC1857" s="39" t="n">
        <f aca="false">IFERROR(INDEX('Season Counts'!$AG$2:$AG$740,$AF1857)/INDEX('Season Counts'!$AF$2:$AF$740,$AF1857),"")</f>
        <v>72.6592628516004</v>
      </c>
      <c r="AD1857" s="40" t="n">
        <f aca="false">IFERROR(V1857-AC1857,"")</f>
        <v>-0.331443302728204</v>
      </c>
      <c r="AE1857" s="4" t="str">
        <f aca="false">IF(D1857&lt;Guide!$C$21,"Low PA",IF(TRIM(IF(ISNUMBER(AD1857),IF(N(AD1857)&lt;=-Guide!$C$24,"▼ Bat Speed  ",IF(N(AD1857)&gt;=Guide!$C$24,"▲ Bat Speed  ","")),"")&amp;IF(N(Z1857)&gt;=Guide!$C$22,"▲ Contact  ","")&amp;IF(N(Z1857)&lt;=-Guide!$C$22,"▼ Contact  ","")&amp;IF(N(AB1857)&gt;=Guide!$C$23,"▲ Chase  ","")&amp;IF(N(AB1857)&lt;=-Guide!$C$23,"▼ Chase  ",""))="","Stable",TRIM(IF(ISNUMBER(AD1857),IF(N(AD1857)&lt;=-Guide!$C$24,"▼ Bat Speed  ",IF(N(AD1857)&gt;=Guide!$C$24,"▲ Bat Speed  ","")),"")&amp;IF(N(Z1857)&gt;=Guide!$C$22,"▲ Contact  ","")&amp;IF(N(Z1857)&lt;=-Guide!$C$22,"▼ Contact  ","")&amp;IF(N(AB1857)&gt;=Guide!$C$23,"▲ Chase  ","")&amp;IF(N(AB1857)&lt;=-Guide!$C$23,"▼ Chase  ",""))))</f>
        <v>▼ Chase</v>
      </c>
      <c r="AF1857" s="35" t="n">
        <f aca="false">MATCH(Counts!A1857,'Season Counts'!$A$2:$A$740,0)</f>
        <v>477</v>
      </c>
    </row>
    <row r="1858" customFormat="false" ht="15" hidden="false" customHeight="false" outlineLevel="0" collapsed="false">
      <c r="A1858" s="34" t="str">
        <f aca="false">Counts!B1858</f>
        <v>NYY</v>
      </c>
      <c r="B1858" s="5" t="str">
        <f aca="false">Counts!C1858</f>
        <v>Cody Bellinger</v>
      </c>
      <c r="C1858" s="34" t="str">
        <f aca="false">Counts!F1858</f>
        <v>Mar-Apr</v>
      </c>
      <c r="D1858" s="35" t="n">
        <f aca="false">IFERROR(Counts!P1858,"")</f>
        <v>128</v>
      </c>
      <c r="E1858" s="36" t="n">
        <f aca="false">IFERROR(Counts!R1858/Counts!Q1858,"")</f>
        <v>0.240740740740741</v>
      </c>
      <c r="F1858" s="36" t="n">
        <f aca="false">IFERROR((Counts!R1858+Counts!V1858+Counts!W1858)/(Counts!Q1858+Counts!V1858+Counts!W1858+Counts!X1858),"")</f>
        <v>0.34375</v>
      </c>
      <c r="G1858" s="36" t="n">
        <f aca="false">IFERROR((Counts!R1858+Counts!S1858+2*Counts!T1858+3*Counts!U1858)/Counts!Q1858,"")</f>
        <v>0.37962962962963</v>
      </c>
      <c r="H1858" s="35" t="n">
        <f aca="false">IFERROR(Counts!U1858,"")</f>
        <v>3</v>
      </c>
      <c r="I1858" s="36" t="n">
        <f aca="false">IFERROR(Counts!Z1858/Counts!AA1858,"")</f>
        <v>0.325984251968504</v>
      </c>
      <c r="J1858" s="36" t="n">
        <f aca="false">IFERROR(Counts!AB1858/Counts!AA1858,"")</f>
        <v>0.35951968503937</v>
      </c>
      <c r="K1858" s="37" t="n">
        <f aca="false">IFERROR((Counts!AB1858-Counts!Z1858)/Counts!AA1858,"")</f>
        <v>0.0335354330708661</v>
      </c>
      <c r="L1858" s="38" t="n">
        <f aca="false">IFERROR(Counts!Y1858/Counts!P1858,"")</f>
        <v>0.140625</v>
      </c>
      <c r="M1858" s="38" t="n">
        <f aca="false">IFERROR(Counts!V1858/Counts!P1858,"")</f>
        <v>0.140625</v>
      </c>
      <c r="N1858" s="38" t="n">
        <f aca="false">IFERROR(Counts!AD1858/Counts!AC1858,"")</f>
        <v>0.0652173913043478</v>
      </c>
      <c r="O1858" s="38" t="n">
        <f aca="false">IFERROR(Counts!AE1858/Counts!AC1858,"")</f>
        <v>0.402173913043478</v>
      </c>
      <c r="P1858" s="39" t="n">
        <f aca="false">IFERROR(Counts!AG1858/Counts!AF1858,"")</f>
        <v>88.7604395604396</v>
      </c>
      <c r="Q1858" s="38" t="n">
        <f aca="false">IFERROR(Counts!AH1858/Counts!AC1858,"")</f>
        <v>0.369565217391304</v>
      </c>
      <c r="R1858" s="38" t="n">
        <f aca="false">IFERROR(Counts!N1858/Counts!M1858,"")</f>
        <v>0.232</v>
      </c>
      <c r="S1858" s="38" t="n">
        <f aca="false">IFERROR(Counts!K1858/Counts!J1858,"")</f>
        <v>0.630630630630631</v>
      </c>
      <c r="T1858" s="38" t="n">
        <f aca="false">IFERROR(Counts!I1858/Counts!H1858,"")</f>
        <v>0.191919191919192</v>
      </c>
      <c r="U1858" s="38" t="n">
        <f aca="false">IFERROR(1-Counts!L1858/Counts!K1858,"")</f>
        <v>0.864285714285714</v>
      </c>
      <c r="V1858" s="39" t="n">
        <f aca="false">IFERROR(Counts!AJ1858/Counts!AI1858,"")</f>
        <v>69.8160220994475</v>
      </c>
      <c r="W1858" s="38" t="n">
        <f aca="false">IFERROR(Counts!AK1858/Counts!AI1858,"")</f>
        <v>0.0331491712707182</v>
      </c>
      <c r="X1858" s="40" t="n">
        <f aca="false">IFERROR(Counts!O1858,"")</f>
        <v>1.861</v>
      </c>
      <c r="Y1858" s="36" t="n">
        <f aca="false">IFERROR(INDEX('Season Counts'!$Y$2:$Y$740,$AF1858)/INDEX('Season Counts'!$X$2:$X$740,$AF1858),"")</f>
        <v>0.335305903398927</v>
      </c>
      <c r="Z1858" s="37" t="n">
        <f aca="false">IFERROR(J1858-Y1858,"")</f>
        <v>0.0242137816404434</v>
      </c>
      <c r="AA1858" s="38" t="n">
        <f aca="false">IFERROR(INDEX('Season Counts'!$K$2:$K$740,$AF1858)/INDEX('Season Counts'!$J$2:$J$740,$AF1858),"")</f>
        <v>0.303058387395737</v>
      </c>
      <c r="AB1858" s="41" t="n">
        <f aca="false">IFERROR(R1858-AA1858,"")</f>
        <v>-0.0710583873957368</v>
      </c>
      <c r="AC1858" s="39" t="n">
        <f aca="false">IFERROR(INDEX('Season Counts'!$AG$2:$AG$740,$AF1858)/INDEX('Season Counts'!$AF$2:$AF$740,$AF1858),"")</f>
        <v>69.8572727272727</v>
      </c>
      <c r="AD1858" s="40" t="n">
        <f aca="false">IFERROR(V1858-AC1858,"")</f>
        <v>-0.0412506278252067</v>
      </c>
      <c r="AE1858" s="4" t="str">
        <f aca="false">IF(D1858&lt;Guide!$C$21,"Low PA",IF(TRIM(IF(ISNUMBER(AD1858),IF(N(AD1858)&lt;=-Guide!$C$24,"▼ Bat Speed  ",IF(N(AD1858)&gt;=Guide!$C$24,"▲ Bat Speed  ","")),"")&amp;IF(N(Z1858)&gt;=Guide!$C$22,"▲ Contact  ","")&amp;IF(N(Z1858)&lt;=-Guide!$C$22,"▼ Contact  ","")&amp;IF(N(AB1858)&gt;=Guide!$C$23,"▲ Chase  ","")&amp;IF(N(AB1858)&lt;=-Guide!$C$23,"▼ Chase  ",""))="","Stable",TRIM(IF(ISNUMBER(AD1858),IF(N(AD1858)&lt;=-Guide!$C$24,"▼ Bat Speed  ",IF(N(AD1858)&gt;=Guide!$C$24,"▲ Bat Speed  ","")),"")&amp;IF(N(Z1858)&gt;=Guide!$C$22,"▲ Contact  ","")&amp;IF(N(Z1858)&lt;=-Guide!$C$22,"▼ Contact  ","")&amp;IF(N(AB1858)&gt;=Guide!$C$23,"▲ Chase  ","")&amp;IF(N(AB1858)&lt;=-Guide!$C$23,"▼ Chase  ",""))))</f>
        <v>▼ Chase</v>
      </c>
      <c r="AF1858" s="35" t="n">
        <f aca="false">MATCH(Counts!A1858,'Season Counts'!$A$2:$A$740,0)</f>
        <v>478</v>
      </c>
    </row>
    <row r="1859" customFormat="false" ht="15" hidden="false" customHeight="false" outlineLevel="0" collapsed="false">
      <c r="A1859" s="34" t="str">
        <f aca="false">Counts!B1859</f>
        <v>NYY</v>
      </c>
      <c r="B1859" s="5" t="str">
        <f aca="false">Counts!C1859</f>
        <v>Cody Bellinger</v>
      </c>
      <c r="C1859" s="34" t="str">
        <f aca="false">Counts!F1859</f>
        <v>May</v>
      </c>
      <c r="D1859" s="35" t="n">
        <f aca="false">IFERROR(Counts!P1859,"")</f>
        <v>123</v>
      </c>
      <c r="E1859" s="36" t="n">
        <f aca="false">IFERROR(Counts!R1859/Counts!Q1859,"")</f>
        <v>0.303921568627451</v>
      </c>
      <c r="F1859" s="36" t="n">
        <f aca="false">IFERROR((Counts!R1859+Counts!V1859+Counts!W1859)/(Counts!Q1859+Counts!V1859+Counts!W1859+Counts!X1859),"")</f>
        <v>0.414634146341463</v>
      </c>
      <c r="G1859" s="36" t="n">
        <f aca="false">IFERROR((Counts!R1859+Counts!S1859+2*Counts!T1859+3*Counts!U1859)/Counts!Q1859,"")</f>
        <v>0.57843137254902</v>
      </c>
      <c r="H1859" s="35" t="n">
        <f aca="false">IFERROR(Counts!U1859,"")</f>
        <v>5</v>
      </c>
      <c r="I1859" s="36" t="n">
        <f aca="false">IFERROR(Counts!Z1859/Counts!AA1859,"")</f>
        <v>0.425819672131148</v>
      </c>
      <c r="J1859" s="36" t="n">
        <f aca="false">IFERROR(Counts!AB1859/Counts!AA1859,"")</f>
        <v>0.395303278688525</v>
      </c>
      <c r="K1859" s="37" t="n">
        <f aca="false">IFERROR((Counts!AB1859-Counts!Z1859)/Counts!AA1859,"")</f>
        <v>-0.030516393442623</v>
      </c>
      <c r="L1859" s="38" t="n">
        <f aca="false">IFERROR(Counts!Y1859/Counts!P1859,"")</f>
        <v>0.121951219512195</v>
      </c>
      <c r="M1859" s="38" t="n">
        <f aca="false">IFERROR(Counts!V1859/Counts!P1859,"")</f>
        <v>0.16260162601626</v>
      </c>
      <c r="N1859" s="38" t="n">
        <f aca="false">IFERROR(Counts!AD1859/Counts!AC1859,"")</f>
        <v>0.0909090909090909</v>
      </c>
      <c r="O1859" s="38" t="n">
        <f aca="false">IFERROR(Counts!AE1859/Counts!AC1859,"")</f>
        <v>0.386363636363636</v>
      </c>
      <c r="P1859" s="39" t="n">
        <f aca="false">IFERROR(Counts!AG1859/Counts!AF1859,"")</f>
        <v>91.1149425287356</v>
      </c>
      <c r="Q1859" s="38" t="n">
        <f aca="false">IFERROR(Counts!AH1859/Counts!AC1859,"")</f>
        <v>0.465909090909091</v>
      </c>
      <c r="R1859" s="38" t="n">
        <f aca="false">IFERROR(Counts!N1859/Counts!M1859,"")</f>
        <v>0.236947791164659</v>
      </c>
      <c r="S1859" s="38" t="n">
        <f aca="false">IFERROR(Counts!K1859/Counts!J1859,"")</f>
        <v>0.646017699115044</v>
      </c>
      <c r="T1859" s="38" t="n">
        <f aca="false">IFERROR(Counts!I1859/Counts!H1859,"")</f>
        <v>0.126829268292683</v>
      </c>
      <c r="U1859" s="38" t="n">
        <f aca="false">IFERROR(1-Counts!L1859/Counts!K1859,"")</f>
        <v>0.897260273972603</v>
      </c>
      <c r="V1859" s="39" t="n">
        <f aca="false">IFERROR(Counts!AJ1859/Counts!AI1859,"")</f>
        <v>69.5294117647059</v>
      </c>
      <c r="W1859" s="38" t="n">
        <f aca="false">IFERROR(Counts!AK1859/Counts!AI1859,"")</f>
        <v>0.0160427807486631</v>
      </c>
      <c r="X1859" s="40" t="n">
        <f aca="false">IFERROR(Counts!O1859,"")</f>
        <v>13.002</v>
      </c>
      <c r="Y1859" s="36" t="n">
        <f aca="false">IFERROR(INDEX('Season Counts'!$Y$2:$Y$740,$AF1859)/INDEX('Season Counts'!$X$2:$X$740,$AF1859),"")</f>
        <v>0.335305903398927</v>
      </c>
      <c r="Z1859" s="37" t="n">
        <f aca="false">IFERROR(J1859-Y1859,"")</f>
        <v>0.0599973752895979</v>
      </c>
      <c r="AA1859" s="38" t="n">
        <f aca="false">IFERROR(INDEX('Season Counts'!$K$2:$K$740,$AF1859)/INDEX('Season Counts'!$J$2:$J$740,$AF1859),"")</f>
        <v>0.303058387395737</v>
      </c>
      <c r="AB1859" s="41" t="n">
        <f aca="false">IFERROR(R1859-AA1859,"")</f>
        <v>-0.0661105962310782</v>
      </c>
      <c r="AC1859" s="39" t="n">
        <f aca="false">IFERROR(INDEX('Season Counts'!$AG$2:$AG$740,$AF1859)/INDEX('Season Counts'!$AF$2:$AF$740,$AF1859),"")</f>
        <v>69.8572727272727</v>
      </c>
      <c r="AD1859" s="40" t="n">
        <f aca="false">IFERROR(V1859-AC1859,"")</f>
        <v>-0.327860962566845</v>
      </c>
      <c r="AE1859" s="4" t="str">
        <f aca="false">IF(D1859&lt;Guide!$C$21,"Low PA",IF(TRIM(IF(ISNUMBER(AD1859),IF(N(AD1859)&lt;=-Guide!$C$24,"▼ Bat Speed  ",IF(N(AD1859)&gt;=Guide!$C$24,"▲ Bat Speed  ","")),"")&amp;IF(N(Z1859)&gt;=Guide!$C$22,"▲ Contact  ","")&amp;IF(N(Z1859)&lt;=-Guide!$C$22,"▼ Contact  ","")&amp;IF(N(AB1859)&gt;=Guide!$C$23,"▲ Chase  ","")&amp;IF(N(AB1859)&lt;=-Guide!$C$23,"▼ Chase  ",""))="","Stable",TRIM(IF(ISNUMBER(AD1859),IF(N(AD1859)&lt;=-Guide!$C$24,"▼ Bat Speed  ",IF(N(AD1859)&gt;=Guide!$C$24,"▲ Bat Speed  ","")),"")&amp;IF(N(Z1859)&gt;=Guide!$C$22,"▲ Contact  ","")&amp;IF(N(Z1859)&lt;=-Guide!$C$22,"▼ Contact  ","")&amp;IF(N(AB1859)&gt;=Guide!$C$23,"▲ Chase  ","")&amp;IF(N(AB1859)&lt;=-Guide!$C$23,"▼ Chase  ",""))))</f>
        <v>▲ Contact ▼ Chase</v>
      </c>
      <c r="AF1859" s="35" t="n">
        <f aca="false">MATCH(Counts!A1859,'Season Counts'!$A$2:$A$740,0)</f>
        <v>478</v>
      </c>
    </row>
    <row r="1860" customFormat="false" ht="15" hidden="false" customHeight="false" outlineLevel="0" collapsed="false">
      <c r="A1860" s="34" t="str">
        <f aca="false">Counts!B1860</f>
        <v>NYY</v>
      </c>
      <c r="B1860" s="5" t="str">
        <f aca="false">Counts!C1860</f>
        <v>Cody Bellinger</v>
      </c>
      <c r="C1860" s="34" t="str">
        <f aca="false">Counts!F1860</f>
        <v>Jun</v>
      </c>
      <c r="D1860" s="35" t="n">
        <f aca="false">IFERROR(Counts!P1860,"")</f>
        <v>105</v>
      </c>
      <c r="E1860" s="36" t="n">
        <f aca="false">IFERROR(Counts!R1860/Counts!Q1860,"")</f>
        <v>0.228260869565217</v>
      </c>
      <c r="F1860" s="36" t="n">
        <f aca="false">IFERROR((Counts!R1860+Counts!V1860+Counts!W1860)/(Counts!Q1860+Counts!V1860+Counts!W1860+Counts!X1860),"")</f>
        <v>0.304761904761905</v>
      </c>
      <c r="G1860" s="36" t="n">
        <f aca="false">IFERROR((Counts!R1860+Counts!S1860+2*Counts!T1860+3*Counts!U1860)/Counts!Q1860,"")</f>
        <v>0.358695652173913</v>
      </c>
      <c r="H1860" s="35" t="n">
        <f aca="false">IFERROR(Counts!U1860,"")</f>
        <v>3</v>
      </c>
      <c r="I1860" s="36" t="n">
        <f aca="false">IFERROR(Counts!Z1860/Counts!AA1860,"")</f>
        <v>0.297596153846154</v>
      </c>
      <c r="J1860" s="36" t="n">
        <f aca="false">IFERROR(Counts!AB1860/Counts!AA1860,"")</f>
        <v>0.337048076923077</v>
      </c>
      <c r="K1860" s="37" t="n">
        <f aca="false">IFERROR((Counts!AB1860-Counts!Z1860)/Counts!AA1860,"")</f>
        <v>0.0394519230769231</v>
      </c>
      <c r="L1860" s="38" t="n">
        <f aca="false">IFERROR(Counts!Y1860/Counts!P1860,"")</f>
        <v>0.152380952380952</v>
      </c>
      <c r="M1860" s="38" t="n">
        <f aca="false">IFERROR(Counts!V1860/Counts!P1860,"")</f>
        <v>0.104761904761905</v>
      </c>
      <c r="N1860" s="38" t="n">
        <f aca="false">IFERROR(Counts!AD1860/Counts!AC1860,"")</f>
        <v>0.0641025641025641</v>
      </c>
      <c r="O1860" s="38" t="n">
        <f aca="false">IFERROR(Counts!AE1860/Counts!AC1860,"")</f>
        <v>0.320512820512821</v>
      </c>
      <c r="P1860" s="39" t="n">
        <f aca="false">IFERROR(Counts!AG1860/Counts!AF1860,"")</f>
        <v>87.6532467532468</v>
      </c>
      <c r="Q1860" s="38" t="n">
        <f aca="false">IFERROR(Counts!AH1860/Counts!AC1860,"")</f>
        <v>0.397435897435897</v>
      </c>
      <c r="R1860" s="38" t="n">
        <f aca="false">IFERROR(Counts!N1860/Counts!M1860,"")</f>
        <v>0.423076923076923</v>
      </c>
      <c r="S1860" s="38" t="n">
        <f aca="false">IFERROR(Counts!K1860/Counts!J1860,"")</f>
        <v>0.594594594594595</v>
      </c>
      <c r="T1860" s="38" t="n">
        <f aca="false">IFERROR(Counts!I1860/Counts!H1860,"")</f>
        <v>0.21105527638191</v>
      </c>
      <c r="U1860" s="38" t="n">
        <f aca="false">IFERROR(1-Counts!L1860/Counts!K1860,"")</f>
        <v>0.872727272727273</v>
      </c>
      <c r="V1860" s="39" t="n">
        <f aca="false">IFERROR(Counts!AJ1860/Counts!AI1860,"")</f>
        <v>69.2884146341463</v>
      </c>
      <c r="W1860" s="38" t="n">
        <f aca="false">IFERROR(Counts!AK1860/Counts!AI1860,"")</f>
        <v>0.024390243902439</v>
      </c>
      <c r="X1860" s="40" t="n">
        <f aca="false">IFERROR(Counts!O1860,"")</f>
        <v>-0.631</v>
      </c>
      <c r="Y1860" s="36" t="n">
        <f aca="false">IFERROR(INDEX('Season Counts'!$Y$2:$Y$740,$AF1860)/INDEX('Season Counts'!$X$2:$X$740,$AF1860),"")</f>
        <v>0.335305903398927</v>
      </c>
      <c r="Z1860" s="37" t="n">
        <f aca="false">IFERROR(J1860-Y1860,"")</f>
        <v>0.00174217352415024</v>
      </c>
      <c r="AA1860" s="38" t="n">
        <f aca="false">IFERROR(INDEX('Season Counts'!$K$2:$K$740,$AF1860)/INDEX('Season Counts'!$J$2:$J$740,$AF1860),"")</f>
        <v>0.303058387395737</v>
      </c>
      <c r="AB1860" s="41" t="n">
        <f aca="false">IFERROR(R1860-AA1860,"")</f>
        <v>0.120018535681186</v>
      </c>
      <c r="AC1860" s="39" t="n">
        <f aca="false">IFERROR(INDEX('Season Counts'!$AG$2:$AG$740,$AF1860)/INDEX('Season Counts'!$AF$2:$AF$740,$AF1860),"")</f>
        <v>69.8572727272727</v>
      </c>
      <c r="AD1860" s="40" t="n">
        <f aca="false">IFERROR(V1860-AC1860,"")</f>
        <v>-0.568858093126394</v>
      </c>
      <c r="AE1860" s="4" t="str">
        <f aca="false">IF(D1860&lt;Guide!$C$21,"Low PA",IF(TRIM(IF(ISNUMBER(AD1860),IF(N(AD1860)&lt;=-Guide!$C$24,"▼ Bat Speed  ",IF(N(AD1860)&gt;=Guide!$C$24,"▲ Bat Speed  ","")),"")&amp;IF(N(Z1860)&gt;=Guide!$C$22,"▲ Contact  ","")&amp;IF(N(Z1860)&lt;=-Guide!$C$22,"▼ Contact  ","")&amp;IF(N(AB1860)&gt;=Guide!$C$23,"▲ Chase  ","")&amp;IF(N(AB1860)&lt;=-Guide!$C$23,"▼ Chase  ",""))="","Stable",TRIM(IF(ISNUMBER(AD1860),IF(N(AD1860)&lt;=-Guide!$C$24,"▼ Bat Speed  ",IF(N(AD1860)&gt;=Guide!$C$24,"▲ Bat Speed  ","")),"")&amp;IF(N(Z1860)&gt;=Guide!$C$22,"▲ Contact  ","")&amp;IF(N(Z1860)&lt;=-Guide!$C$22,"▼ Contact  ","")&amp;IF(N(AB1860)&gt;=Guide!$C$23,"▲ Chase  ","")&amp;IF(N(AB1860)&lt;=-Guide!$C$23,"▼ Chase  ",""))))</f>
        <v>▲ Chase</v>
      </c>
      <c r="AF1860" s="35" t="n">
        <f aca="false">MATCH(Counts!A1860,'Season Counts'!$A$2:$A$740,0)</f>
        <v>478</v>
      </c>
    </row>
    <row r="1861" customFormat="false" ht="15" hidden="false" customHeight="false" outlineLevel="0" collapsed="false">
      <c r="A1861" s="34" t="str">
        <f aca="false">Counts!B1861</f>
        <v>NYY</v>
      </c>
      <c r="B1861" s="5" t="str">
        <f aca="false">Counts!C1861</f>
        <v>Cody Bellinger</v>
      </c>
      <c r="C1861" s="34" t="str">
        <f aca="false">Counts!F1861</f>
        <v>Jul</v>
      </c>
      <c r="D1861" s="35" t="n">
        <f aca="false">IFERROR(Counts!P1861,"")</f>
        <v>78</v>
      </c>
      <c r="E1861" s="36" t="n">
        <f aca="false">IFERROR(Counts!R1861/Counts!Q1861,"")</f>
        <v>0.263888888888889</v>
      </c>
      <c r="F1861" s="36" t="n">
        <f aca="false">IFERROR((Counts!R1861+Counts!V1861+Counts!W1861)/(Counts!Q1861+Counts!V1861+Counts!W1861+Counts!X1861),"")</f>
        <v>0.320512820512821</v>
      </c>
      <c r="G1861" s="36" t="n">
        <f aca="false">IFERROR((Counts!R1861+Counts!S1861+2*Counts!T1861+3*Counts!U1861)/Counts!Q1861,"")</f>
        <v>0.333333333333333</v>
      </c>
      <c r="H1861" s="35" t="n">
        <f aca="false">IFERROR(Counts!U1861,"")</f>
        <v>0</v>
      </c>
      <c r="I1861" s="36" t="n">
        <f aca="false">IFERROR(Counts!Z1861/Counts!AA1861,"")</f>
        <v>0.295512820512821</v>
      </c>
      <c r="J1861" s="36" t="n">
        <f aca="false">IFERROR(Counts!AB1861/Counts!AA1861,"")</f>
        <v>0.282051282051282</v>
      </c>
      <c r="K1861" s="37" t="n">
        <f aca="false">IFERROR((Counts!AB1861-Counts!Z1861)/Counts!AA1861,"")</f>
        <v>-0.0134615384615385</v>
      </c>
      <c r="L1861" s="38" t="n">
        <f aca="false">IFERROR(Counts!Y1861/Counts!P1861,"")</f>
        <v>0.269230769230769</v>
      </c>
      <c r="M1861" s="38" t="n">
        <f aca="false">IFERROR(Counts!V1861/Counts!P1861,"")</f>
        <v>0.0769230769230769</v>
      </c>
      <c r="N1861" s="38" t="n">
        <f aca="false">IFERROR(Counts!AD1861/Counts!AC1861,"")</f>
        <v>0</v>
      </c>
      <c r="O1861" s="38" t="n">
        <f aca="false">IFERROR(Counts!AE1861/Counts!AC1861,"")</f>
        <v>0.372549019607843</v>
      </c>
      <c r="P1861" s="39" t="n">
        <f aca="false">IFERROR(Counts!AG1861/Counts!AF1861,"")</f>
        <v>88.4686274509804</v>
      </c>
      <c r="Q1861" s="38" t="n">
        <f aca="false">IFERROR(Counts!AH1861/Counts!AC1861,"")</f>
        <v>0.411764705882353</v>
      </c>
      <c r="R1861" s="38" t="n">
        <f aca="false">IFERROR(Counts!N1861/Counts!M1861,"")</f>
        <v>0.335443037974684</v>
      </c>
      <c r="S1861" s="38" t="n">
        <f aca="false">IFERROR(Counts!K1861/Counts!J1861,"")</f>
        <v>0.653846153846154</v>
      </c>
      <c r="T1861" s="38" t="n">
        <f aca="false">IFERROR(Counts!I1861/Counts!H1861,"")</f>
        <v>0.206451612903226</v>
      </c>
      <c r="U1861" s="38" t="n">
        <f aca="false">IFERROR(1-Counts!L1861/Counts!K1861,"")</f>
        <v>0.892156862745098</v>
      </c>
      <c r="V1861" s="39" t="n">
        <f aca="false">IFERROR(Counts!AJ1861/Counts!AI1861,"")</f>
        <v>69.5610294117647</v>
      </c>
      <c r="W1861" s="38" t="n">
        <f aca="false">IFERROR(Counts!AK1861/Counts!AI1861,"")</f>
        <v>0.0588235294117647</v>
      </c>
      <c r="X1861" s="40" t="n">
        <f aca="false">IFERROR(Counts!O1861,"")</f>
        <v>-2.24</v>
      </c>
      <c r="Y1861" s="36" t="n">
        <f aca="false">IFERROR(INDEX('Season Counts'!$Y$2:$Y$740,$AF1861)/INDEX('Season Counts'!$X$2:$X$740,$AF1861),"")</f>
        <v>0.335305903398927</v>
      </c>
      <c r="Z1861" s="37" t="n">
        <f aca="false">IFERROR(J1861-Y1861,"")</f>
        <v>-0.0532546213476446</v>
      </c>
      <c r="AA1861" s="38" t="n">
        <f aca="false">IFERROR(INDEX('Season Counts'!$K$2:$K$740,$AF1861)/INDEX('Season Counts'!$J$2:$J$740,$AF1861),"")</f>
        <v>0.303058387395737</v>
      </c>
      <c r="AB1861" s="41" t="n">
        <f aca="false">IFERROR(R1861-AA1861,"")</f>
        <v>0.0323846505789467</v>
      </c>
      <c r="AC1861" s="39" t="n">
        <f aca="false">IFERROR(INDEX('Season Counts'!$AG$2:$AG$740,$AF1861)/INDEX('Season Counts'!$AF$2:$AF$740,$AF1861),"")</f>
        <v>69.8572727272727</v>
      </c>
      <c r="AD1861" s="40" t="n">
        <f aca="false">IFERROR(V1861-AC1861,"")</f>
        <v>-0.296243315508022</v>
      </c>
      <c r="AE1861" s="4" t="str">
        <f aca="false">IF(D1861&lt;Guide!$C$21,"Low PA",IF(TRIM(IF(ISNUMBER(AD1861),IF(N(AD1861)&lt;=-Guide!$C$24,"▼ Bat Speed  ",IF(N(AD1861)&gt;=Guide!$C$24,"▲ Bat Speed  ","")),"")&amp;IF(N(Z1861)&gt;=Guide!$C$22,"▲ Contact  ","")&amp;IF(N(Z1861)&lt;=-Guide!$C$22,"▼ Contact  ","")&amp;IF(N(AB1861)&gt;=Guide!$C$23,"▲ Chase  ","")&amp;IF(N(AB1861)&lt;=-Guide!$C$23,"▼ Chase  ",""))="","Stable",TRIM(IF(ISNUMBER(AD1861),IF(N(AD1861)&lt;=-Guide!$C$24,"▼ Bat Speed  ",IF(N(AD1861)&gt;=Guide!$C$24,"▲ Bat Speed  ","")),"")&amp;IF(N(Z1861)&gt;=Guide!$C$22,"▲ Contact  ","")&amp;IF(N(Z1861)&lt;=-Guide!$C$22,"▼ Contact  ","")&amp;IF(N(AB1861)&gt;=Guide!$C$23,"▲ Chase  ","")&amp;IF(N(AB1861)&lt;=-Guide!$C$23,"▼ Chase  ",""))))</f>
        <v>▼ Contact</v>
      </c>
      <c r="AF1861" s="35" t="n">
        <f aca="false">MATCH(Counts!A1861,'Season Counts'!$A$2:$A$740,0)</f>
        <v>478</v>
      </c>
    </row>
    <row r="1862" customFormat="false" ht="15" hidden="false" customHeight="false" outlineLevel="0" collapsed="false">
      <c r="A1862" s="34" t="str">
        <f aca="false">Counts!B1862</f>
        <v>NYY</v>
      </c>
      <c r="B1862" s="5" t="str">
        <f aca="false">Counts!C1862</f>
        <v>Cody Bellinger</v>
      </c>
      <c r="C1862" s="34" t="str">
        <f aca="false">Counts!F1862</f>
        <v>Aug</v>
      </c>
      <c r="D1862" s="35" t="n">
        <f aca="false">IFERROR(Counts!P1862,"")</f>
        <v>37</v>
      </c>
      <c r="E1862" s="36" t="n">
        <f aca="false">IFERROR(Counts!R1862/Counts!Q1862,"")</f>
        <v>0.257142857142857</v>
      </c>
      <c r="F1862" s="36" t="n">
        <f aca="false">IFERROR((Counts!R1862+Counts!V1862+Counts!W1862)/(Counts!Q1862+Counts!V1862+Counts!W1862+Counts!X1862),"")</f>
        <v>0.27027027027027</v>
      </c>
      <c r="G1862" s="36" t="n">
        <f aca="false">IFERROR((Counts!R1862+Counts!S1862+2*Counts!T1862+3*Counts!U1862)/Counts!Q1862,"")</f>
        <v>0.371428571428571</v>
      </c>
      <c r="H1862" s="35" t="n">
        <f aca="false">IFERROR(Counts!U1862,"")</f>
        <v>1</v>
      </c>
      <c r="I1862" s="36" t="n">
        <f aca="false">IFERROR(Counts!Z1862/Counts!AA1862,"")</f>
        <v>0.277027027027027</v>
      </c>
      <c r="J1862" s="36" t="n">
        <f aca="false">IFERROR(Counts!AB1862/Counts!AA1862,"")</f>
        <v>0.287675675675676</v>
      </c>
      <c r="K1862" s="37" t="n">
        <f aca="false">IFERROR((Counts!AB1862-Counts!Z1862)/Counts!AA1862,"")</f>
        <v>0.0106486486486487</v>
      </c>
      <c r="L1862" s="38" t="n">
        <f aca="false">IFERROR(Counts!Y1862/Counts!P1862,"")</f>
        <v>0.108108108108108</v>
      </c>
      <c r="M1862" s="38" t="n">
        <f aca="false">IFERROR(Counts!V1862/Counts!P1862,"")</f>
        <v>0.027027027027027</v>
      </c>
      <c r="N1862" s="38" t="n">
        <f aca="false">IFERROR(Counts!AD1862/Counts!AC1862,"")</f>
        <v>0.0625</v>
      </c>
      <c r="O1862" s="38" t="n">
        <f aca="false">IFERROR(Counts!AE1862/Counts!AC1862,"")</f>
        <v>0.21875</v>
      </c>
      <c r="P1862" s="39" t="n">
        <f aca="false">IFERROR(Counts!AG1862/Counts!AF1862,"")</f>
        <v>86.503125</v>
      </c>
      <c r="Q1862" s="38" t="n">
        <f aca="false">IFERROR(Counts!AH1862/Counts!AC1862,"")</f>
        <v>0.4375</v>
      </c>
      <c r="R1862" s="38" t="n">
        <f aca="false">IFERROR(Counts!N1862/Counts!M1862,"")</f>
        <v>0.35</v>
      </c>
      <c r="S1862" s="38" t="n">
        <f aca="false">IFERROR(Counts!K1862/Counts!J1862,"")</f>
        <v>0.706666666666667</v>
      </c>
      <c r="T1862" s="38" t="n">
        <f aca="false">IFERROR(Counts!I1862/Counts!H1862,"")</f>
        <v>0.0945945945945946</v>
      </c>
      <c r="U1862" s="38" t="n">
        <f aca="false">IFERROR(1-Counts!L1862/Counts!K1862,"")</f>
        <v>0.943396226415094</v>
      </c>
      <c r="V1862" s="39" t="n">
        <f aca="false">IFERROR(Counts!AJ1862/Counts!AI1862,"")</f>
        <v>70.8471428571429</v>
      </c>
      <c r="W1862" s="38" t="n">
        <f aca="false">IFERROR(Counts!AK1862/Counts!AI1862,"")</f>
        <v>0.0571428571428571</v>
      </c>
      <c r="X1862" s="40" t="n">
        <f aca="false">IFERROR(Counts!O1862,"")</f>
        <v>-1.183</v>
      </c>
      <c r="Y1862" s="36" t="n">
        <f aca="false">IFERROR(INDEX('Season Counts'!$Y$2:$Y$740,$AF1862)/INDEX('Season Counts'!$X$2:$X$740,$AF1862),"")</f>
        <v>0.335305903398927</v>
      </c>
      <c r="Z1862" s="37" t="n">
        <f aca="false">IFERROR(J1862-Y1862,"")</f>
        <v>-0.047630227723251</v>
      </c>
      <c r="AA1862" s="38" t="n">
        <f aca="false">IFERROR(INDEX('Season Counts'!$K$2:$K$740,$AF1862)/INDEX('Season Counts'!$J$2:$J$740,$AF1862),"")</f>
        <v>0.303058387395737</v>
      </c>
      <c r="AB1862" s="41" t="n">
        <f aca="false">IFERROR(R1862-AA1862,"")</f>
        <v>0.0469416126042632</v>
      </c>
      <c r="AC1862" s="39" t="n">
        <f aca="false">IFERROR(INDEX('Season Counts'!$AG$2:$AG$740,$AF1862)/INDEX('Season Counts'!$AF$2:$AF$740,$AF1862),"")</f>
        <v>69.8572727272727</v>
      </c>
      <c r="AD1862" s="40" t="n">
        <f aca="false">IFERROR(V1862-AC1862,"")</f>
        <v>0.989870129870127</v>
      </c>
      <c r="AE1862" s="4" t="str">
        <f aca="false">IF(D1862&lt;Guide!$C$21,"Low PA",IF(TRIM(IF(ISNUMBER(AD1862),IF(N(AD1862)&lt;=-Guide!$C$24,"▼ Bat Speed  ",IF(N(AD1862)&gt;=Guide!$C$24,"▲ Bat Speed  ","")),"")&amp;IF(N(Z1862)&gt;=Guide!$C$22,"▲ Contact  ","")&amp;IF(N(Z1862)&lt;=-Guide!$C$22,"▼ Contact  ","")&amp;IF(N(AB1862)&gt;=Guide!$C$23,"▲ Chase  ","")&amp;IF(N(AB1862)&lt;=-Guide!$C$23,"▼ Chase  ",""))="","Stable",TRIM(IF(ISNUMBER(AD1862),IF(N(AD1862)&lt;=-Guide!$C$24,"▼ Bat Speed  ",IF(N(AD1862)&gt;=Guide!$C$24,"▲ Bat Speed  ","")),"")&amp;IF(N(Z1862)&gt;=Guide!$C$22,"▲ Contact  ","")&amp;IF(N(Z1862)&lt;=-Guide!$C$22,"▼ Contact  ","")&amp;IF(N(AB1862)&gt;=Guide!$C$23,"▲ Chase  ","")&amp;IF(N(AB1862)&lt;=-Guide!$C$23,"▼ Chase  ",""))))</f>
        <v>Low PA</v>
      </c>
      <c r="AF1862" s="35" t="n">
        <f aca="false">MATCH(Counts!A1862,'Season Counts'!$A$2:$A$740,0)</f>
        <v>478</v>
      </c>
    </row>
    <row r="1863" customFormat="false" ht="15" hidden="false" customHeight="false" outlineLevel="0" collapsed="false">
      <c r="A1863" s="34" t="str">
        <f aca="false">Counts!B1863</f>
        <v>NYY</v>
      </c>
      <c r="B1863" s="5" t="str">
        <f aca="false">Counts!C1863</f>
        <v>Cody Bellinger</v>
      </c>
      <c r="C1863" s="34" t="str">
        <f aca="false">Counts!F1863</f>
        <v>Sep</v>
      </c>
      <c r="D1863" s="35" t="n">
        <f aca="false">IFERROR(Counts!P1863,"")</f>
        <v>91</v>
      </c>
      <c r="E1863" s="36" t="n">
        <f aca="false">IFERROR(Counts!R1863/Counts!Q1863,"")</f>
        <v>0.28735632183908</v>
      </c>
      <c r="F1863" s="36" t="n">
        <f aca="false">IFERROR((Counts!R1863+Counts!V1863+Counts!W1863)/(Counts!Q1863+Counts!V1863+Counts!W1863+Counts!X1863),"")</f>
        <v>0.307692307692308</v>
      </c>
      <c r="G1863" s="36" t="n">
        <f aca="false">IFERROR((Counts!R1863+Counts!S1863+2*Counts!T1863+3*Counts!U1863)/Counts!Q1863,"")</f>
        <v>0.494252873563218</v>
      </c>
      <c r="H1863" s="35" t="n">
        <f aca="false">IFERROR(Counts!U1863,"")</f>
        <v>5</v>
      </c>
      <c r="I1863" s="36" t="n">
        <f aca="false">IFERROR(Counts!Z1863/Counts!AA1863,"")</f>
        <v>0.342307692307692</v>
      </c>
      <c r="J1863" s="36" t="n">
        <f aca="false">IFERROR(Counts!AB1863/Counts!AA1863,"")</f>
        <v>0.284098901098901</v>
      </c>
      <c r="K1863" s="37" t="n">
        <f aca="false">IFERROR((Counts!AB1863-Counts!Z1863)/Counts!AA1863,"")</f>
        <v>-0.0582087912087912</v>
      </c>
      <c r="L1863" s="38" t="n">
        <f aca="false">IFERROR(Counts!Y1863/Counts!P1863,"")</f>
        <v>0.164835164835165</v>
      </c>
      <c r="M1863" s="38" t="n">
        <f aca="false">IFERROR(Counts!V1863/Counts!P1863,"")</f>
        <v>0.032967032967033</v>
      </c>
      <c r="N1863" s="38" t="n">
        <f aca="false">IFERROR(Counts!AD1863/Counts!AC1863,"")</f>
        <v>0.0821917808219178</v>
      </c>
      <c r="O1863" s="38" t="n">
        <f aca="false">IFERROR(Counts!AE1863/Counts!AC1863,"")</f>
        <v>0.465753424657534</v>
      </c>
      <c r="P1863" s="39" t="n">
        <f aca="false">IFERROR(Counts!AG1863/Counts!AF1863,"")</f>
        <v>90.9013698630137</v>
      </c>
      <c r="Q1863" s="38" t="n">
        <f aca="false">IFERROR(Counts!AH1863/Counts!AC1863,"")</f>
        <v>0.342465753424658</v>
      </c>
      <c r="R1863" s="38" t="n">
        <f aca="false">IFERROR(Counts!N1863/Counts!M1863,"")</f>
        <v>0.311688311688312</v>
      </c>
      <c r="S1863" s="38" t="n">
        <f aca="false">IFERROR(Counts!K1863/Counts!J1863,"")</f>
        <v>0.709677419354839</v>
      </c>
      <c r="T1863" s="38" t="n">
        <f aca="false">IFERROR(Counts!I1863/Counts!H1863,"")</f>
        <v>0.208860759493671</v>
      </c>
      <c r="U1863" s="38" t="n">
        <f aca="false">IFERROR(1-Counts!L1863/Counts!K1863,"")</f>
        <v>0.890909090909091</v>
      </c>
      <c r="V1863" s="39" t="n">
        <f aca="false">IFERROR(Counts!AJ1863/Counts!AI1863,"")</f>
        <v>70.7943661971831</v>
      </c>
      <c r="W1863" s="38" t="n">
        <f aca="false">IFERROR(Counts!AK1863/Counts!AI1863,"")</f>
        <v>0.0915492957746479</v>
      </c>
      <c r="X1863" s="40" t="n">
        <f aca="false">IFERROR(Counts!O1863,"")</f>
        <v>2.049</v>
      </c>
      <c r="Y1863" s="36" t="n">
        <f aca="false">IFERROR(INDEX('Season Counts'!$Y$2:$Y$740,$AF1863)/INDEX('Season Counts'!$X$2:$X$740,$AF1863),"")</f>
        <v>0.335305903398927</v>
      </c>
      <c r="Z1863" s="37" t="n">
        <f aca="false">IFERROR(J1863-Y1863,"")</f>
        <v>-0.0512070023000256</v>
      </c>
      <c r="AA1863" s="38" t="n">
        <f aca="false">IFERROR(INDEX('Season Counts'!$K$2:$K$740,$AF1863)/INDEX('Season Counts'!$J$2:$J$740,$AF1863),"")</f>
        <v>0.303058387395737</v>
      </c>
      <c r="AB1863" s="41" t="n">
        <f aca="false">IFERROR(R1863-AA1863,"")</f>
        <v>0.00862992429257486</v>
      </c>
      <c r="AC1863" s="39" t="n">
        <f aca="false">IFERROR(INDEX('Season Counts'!$AG$2:$AG$740,$AF1863)/INDEX('Season Counts'!$AF$2:$AF$740,$AF1863),"")</f>
        <v>69.8572727272727</v>
      </c>
      <c r="AD1863" s="40" t="n">
        <f aca="false">IFERROR(V1863-AC1863,"")</f>
        <v>0.937093469910366</v>
      </c>
      <c r="AE1863" s="4" t="str">
        <f aca="false">IF(D1863&lt;Guide!$C$21,"Low PA",IF(TRIM(IF(ISNUMBER(AD1863),IF(N(AD1863)&lt;=-Guide!$C$24,"▼ Bat Speed  ",IF(N(AD1863)&gt;=Guide!$C$24,"▲ Bat Speed  ","")),"")&amp;IF(N(Z1863)&gt;=Guide!$C$22,"▲ Contact  ","")&amp;IF(N(Z1863)&lt;=-Guide!$C$22,"▼ Contact  ","")&amp;IF(N(AB1863)&gt;=Guide!$C$23,"▲ Chase  ","")&amp;IF(N(AB1863)&lt;=-Guide!$C$23,"▼ Chase  ",""))="","Stable",TRIM(IF(ISNUMBER(AD1863),IF(N(AD1863)&lt;=-Guide!$C$24,"▼ Bat Speed  ",IF(N(AD1863)&gt;=Guide!$C$24,"▲ Bat Speed  ","")),"")&amp;IF(N(Z1863)&gt;=Guide!$C$22,"▲ Contact  ","")&amp;IF(N(Z1863)&lt;=-Guide!$C$22,"▼ Contact  ","")&amp;IF(N(AB1863)&gt;=Guide!$C$23,"▲ Chase  ","")&amp;IF(N(AB1863)&lt;=-Guide!$C$23,"▼ Chase  ",""))))</f>
        <v>▼ Contact</v>
      </c>
      <c r="AF1863" s="35" t="n">
        <f aca="false">MATCH(Counts!A1863,'Season Counts'!$A$2:$A$740,0)</f>
        <v>478</v>
      </c>
    </row>
    <row r="1864" customFormat="false" ht="15" hidden="false" customHeight="false" outlineLevel="0" collapsed="false">
      <c r="A1864" s="34" t="str">
        <f aca="false">Counts!B1864</f>
        <v>NYY</v>
      </c>
      <c r="B1864" s="5" t="str">
        <f aca="false">Counts!C1864</f>
        <v>Jazz Chisholm Jr.</v>
      </c>
      <c r="C1864" s="34" t="str">
        <f aca="false">Counts!F1864</f>
        <v>Mar-Apr</v>
      </c>
      <c r="D1864" s="35" t="n">
        <f aca="false">IFERROR(Counts!P1864,"")</f>
        <v>121</v>
      </c>
      <c r="E1864" s="36" t="n">
        <f aca="false">IFERROR(Counts!R1864/Counts!Q1864,"")</f>
        <v>0.201834862385321</v>
      </c>
      <c r="F1864" s="36" t="n">
        <f aca="false">IFERROR((Counts!R1864+Counts!V1864+Counts!W1864)/(Counts!Q1864+Counts!V1864+Counts!W1864+Counts!X1864),"")</f>
        <v>0.28099173553719</v>
      </c>
      <c r="G1864" s="36" t="n">
        <f aca="false">IFERROR((Counts!R1864+Counts!S1864+2*Counts!T1864+3*Counts!U1864)/Counts!Q1864,"")</f>
        <v>0.330275229357798</v>
      </c>
      <c r="H1864" s="35" t="n">
        <f aca="false">IFERROR(Counts!U1864,"")</f>
        <v>3</v>
      </c>
      <c r="I1864" s="36" t="n">
        <f aca="false">IFERROR(Counts!Z1864/Counts!AA1864,"")</f>
        <v>0.277083333333333</v>
      </c>
      <c r="J1864" s="36" t="n">
        <f aca="false">IFERROR(Counts!AB1864/Counts!AA1864,"")</f>
        <v>0.277416666666667</v>
      </c>
      <c r="K1864" s="37" t="n">
        <f aca="false">IFERROR((Counts!AB1864-Counts!Z1864)/Counts!AA1864,"")</f>
        <v>0.000333333333333326</v>
      </c>
      <c r="L1864" s="38" t="n">
        <f aca="false">IFERROR(Counts!Y1864/Counts!P1864,"")</f>
        <v>0.289256198347107</v>
      </c>
      <c r="M1864" s="38" t="n">
        <f aca="false">IFERROR(Counts!V1864/Counts!P1864,"")</f>
        <v>0.0909090909090909</v>
      </c>
      <c r="N1864" s="38" t="n">
        <f aca="false">IFERROR(Counts!AD1864/Counts!AC1864,"")</f>
        <v>0.0675675675675676</v>
      </c>
      <c r="O1864" s="38" t="n">
        <f aca="false">IFERROR(Counts!AE1864/Counts!AC1864,"")</f>
        <v>0.418918918918919</v>
      </c>
      <c r="P1864" s="39" t="n">
        <f aca="false">IFERROR(Counts!AG1864/Counts!AF1864,"")</f>
        <v>88.5698630136986</v>
      </c>
      <c r="Q1864" s="38" t="n">
        <f aca="false">IFERROR(Counts!AH1864/Counts!AC1864,"")</f>
        <v>0.27027027027027</v>
      </c>
      <c r="R1864" s="38" t="n">
        <f aca="false">IFERROR(Counts!N1864/Counts!M1864,"")</f>
        <v>0.282868525896414</v>
      </c>
      <c r="S1864" s="38" t="n">
        <f aca="false">IFERROR(Counts!K1864/Counts!J1864,"")</f>
        <v>0.610878661087866</v>
      </c>
      <c r="T1864" s="38" t="n">
        <f aca="false">IFERROR(Counts!I1864/Counts!H1864,"")</f>
        <v>0.267281105990783</v>
      </c>
      <c r="U1864" s="38" t="n">
        <f aca="false">IFERROR(1-Counts!L1864/Counts!K1864,"")</f>
        <v>0.801369863013699</v>
      </c>
      <c r="V1864" s="39" t="n">
        <f aca="false">IFERROR(Counts!AJ1864/Counts!AI1864,"")</f>
        <v>73.0398936170213</v>
      </c>
      <c r="W1864" s="38" t="n">
        <f aca="false">IFERROR(Counts!AK1864/Counts!AI1864,"")</f>
        <v>0.271276595744681</v>
      </c>
      <c r="X1864" s="40" t="n">
        <f aca="false">IFERROR(Counts!O1864,"")</f>
        <v>-5.856</v>
      </c>
      <c r="Y1864" s="36" t="n">
        <f aca="false">IFERROR(INDEX('Season Counts'!$Y$2:$Y$740,$AF1864)/INDEX('Season Counts'!$X$2:$X$740,$AF1864),"")</f>
        <v>0.294015209125475</v>
      </c>
      <c r="Z1864" s="37" t="n">
        <f aca="false">IFERROR(J1864-Y1864,"")</f>
        <v>-0.0165985424588086</v>
      </c>
      <c r="AA1864" s="38" t="n">
        <f aca="false">IFERROR(INDEX('Season Counts'!$K$2:$K$740,$AF1864)/INDEX('Season Counts'!$J$2:$J$740,$AF1864),"")</f>
        <v>0.293554006968641</v>
      </c>
      <c r="AB1864" s="41" t="n">
        <f aca="false">IFERROR(R1864-AA1864,"")</f>
        <v>-0.0106854810722267</v>
      </c>
      <c r="AC1864" s="39" t="n">
        <f aca="false">IFERROR(INDEX('Season Counts'!$AG$2:$AG$740,$AF1864)/INDEX('Season Counts'!$AF$2:$AF$740,$AF1864),"")</f>
        <v>72.8881199538639</v>
      </c>
      <c r="AD1864" s="40" t="n">
        <f aca="false">IFERROR(V1864-AC1864,"")</f>
        <v>0.151773663157385</v>
      </c>
      <c r="AE1864" s="4" t="str">
        <f aca="false">IF(D1864&lt;Guide!$C$21,"Low PA",IF(TRIM(IF(ISNUMBER(AD1864),IF(N(AD1864)&lt;=-Guide!$C$24,"▼ Bat Speed  ",IF(N(AD1864)&gt;=Guide!$C$24,"▲ Bat Speed  ","")),"")&amp;IF(N(Z1864)&gt;=Guide!$C$22,"▲ Contact  ","")&amp;IF(N(Z1864)&lt;=-Guide!$C$22,"▼ Contact  ","")&amp;IF(N(AB1864)&gt;=Guide!$C$23,"▲ Chase  ","")&amp;IF(N(AB1864)&lt;=-Guide!$C$23,"▼ Chase  ",""))="","Stable",TRIM(IF(ISNUMBER(AD1864),IF(N(AD1864)&lt;=-Guide!$C$24,"▼ Bat Speed  ",IF(N(AD1864)&gt;=Guide!$C$24,"▲ Bat Speed  ","")),"")&amp;IF(N(Z1864)&gt;=Guide!$C$22,"▲ Contact  ","")&amp;IF(N(Z1864)&lt;=-Guide!$C$22,"▼ Contact  ","")&amp;IF(N(AB1864)&gt;=Guide!$C$23,"▲ Chase  ","")&amp;IF(N(AB1864)&lt;=-Guide!$C$23,"▼ Chase  ",""))))</f>
        <v>Stable</v>
      </c>
      <c r="AF1864" s="35" t="n">
        <f aca="false">MATCH(Counts!A1864,'Season Counts'!$A$2:$A$740,0)</f>
        <v>479</v>
      </c>
    </row>
    <row r="1865" customFormat="false" ht="15" hidden="false" customHeight="false" outlineLevel="0" collapsed="false">
      <c r="A1865" s="34" t="str">
        <f aca="false">Counts!B1865</f>
        <v>NYY</v>
      </c>
      <c r="B1865" s="5" t="str">
        <f aca="false">Counts!C1865</f>
        <v>Jazz Chisholm Jr.</v>
      </c>
      <c r="C1865" s="34" t="str">
        <f aca="false">Counts!F1865</f>
        <v>May</v>
      </c>
      <c r="D1865" s="35" t="n">
        <f aca="false">IFERROR(Counts!P1865,"")</f>
        <v>108</v>
      </c>
      <c r="E1865" s="36" t="n">
        <f aca="false">IFERROR(Counts!R1865/Counts!Q1865,"")</f>
        <v>0.28125</v>
      </c>
      <c r="F1865" s="36" t="n">
        <f aca="false">IFERROR((Counts!R1865+Counts!V1865+Counts!W1865)/(Counts!Q1865+Counts!V1865+Counts!W1865+Counts!X1865),"")</f>
        <v>0.351851851851852</v>
      </c>
      <c r="G1865" s="36" t="n">
        <f aca="false">IFERROR((Counts!R1865+Counts!S1865+2*Counts!T1865+3*Counts!U1865)/Counts!Q1865,"")</f>
        <v>0.447916666666667</v>
      </c>
      <c r="H1865" s="35" t="n">
        <f aca="false">IFERROR(Counts!U1865,"")</f>
        <v>3</v>
      </c>
      <c r="I1865" s="36" t="n">
        <f aca="false">IFERROR(Counts!Z1865/Counts!AA1865,"")</f>
        <v>0.344392523364486</v>
      </c>
      <c r="J1865" s="36" t="n">
        <f aca="false">IFERROR(Counts!AB1865/Counts!AA1865,"")</f>
        <v>0.296757009345794</v>
      </c>
      <c r="K1865" s="37" t="n">
        <f aca="false">IFERROR((Counts!AB1865-Counts!Z1865)/Counts!AA1865,"")</f>
        <v>-0.0476355140186916</v>
      </c>
      <c r="L1865" s="38" t="n">
        <f aca="false">IFERROR(Counts!Y1865/Counts!P1865,"")</f>
        <v>0.259259259259259</v>
      </c>
      <c r="M1865" s="38" t="n">
        <f aca="false">IFERROR(Counts!V1865/Counts!P1865,"")</f>
        <v>0.101851851851852</v>
      </c>
      <c r="N1865" s="38" t="n">
        <f aca="false">IFERROR(Counts!AD1865/Counts!AC1865,"")</f>
        <v>0.0579710144927536</v>
      </c>
      <c r="O1865" s="38" t="n">
        <f aca="false">IFERROR(Counts!AE1865/Counts!AC1865,"")</f>
        <v>0.318840579710145</v>
      </c>
      <c r="P1865" s="39" t="n">
        <f aca="false">IFERROR(Counts!AG1865/Counts!AF1865,"")</f>
        <v>87.8617647058824</v>
      </c>
      <c r="Q1865" s="38" t="n">
        <f aca="false">IFERROR(Counts!AH1865/Counts!AC1865,"")</f>
        <v>0.36231884057971</v>
      </c>
      <c r="R1865" s="38" t="n">
        <f aca="false">IFERROR(Counts!N1865/Counts!M1865,"")</f>
        <v>0.283842794759825</v>
      </c>
      <c r="S1865" s="38" t="n">
        <f aca="false">IFERROR(Counts!K1865/Counts!J1865,"")</f>
        <v>0.600985221674877</v>
      </c>
      <c r="T1865" s="38" t="n">
        <f aca="false">IFERROR(Counts!I1865/Counts!H1865,"")</f>
        <v>0.310160427807487</v>
      </c>
      <c r="U1865" s="38" t="n">
        <f aca="false">IFERROR(1-Counts!L1865/Counts!K1865,"")</f>
        <v>0.770491803278689</v>
      </c>
      <c r="V1865" s="39" t="n">
        <f aca="false">IFERROR(Counts!AJ1865/Counts!AI1865,"")</f>
        <v>73.033125</v>
      </c>
      <c r="W1865" s="38" t="n">
        <f aca="false">IFERROR(Counts!AK1865/Counts!AI1865,"")</f>
        <v>0.31875</v>
      </c>
      <c r="X1865" s="40" t="n">
        <f aca="false">IFERROR(Counts!O1865,"")</f>
        <v>2.573</v>
      </c>
      <c r="Y1865" s="36" t="n">
        <f aca="false">IFERROR(INDEX('Season Counts'!$Y$2:$Y$740,$AF1865)/INDEX('Season Counts'!$X$2:$X$740,$AF1865),"")</f>
        <v>0.294015209125475</v>
      </c>
      <c r="Z1865" s="37" t="n">
        <f aca="false">IFERROR(J1865-Y1865,"")</f>
        <v>0.00274180022031917</v>
      </c>
      <c r="AA1865" s="38" t="n">
        <f aca="false">IFERROR(INDEX('Season Counts'!$K$2:$K$740,$AF1865)/INDEX('Season Counts'!$J$2:$J$740,$AF1865),"")</f>
        <v>0.293554006968641</v>
      </c>
      <c r="AB1865" s="41" t="n">
        <f aca="false">IFERROR(R1865-AA1865,"")</f>
        <v>-0.00971121220881577</v>
      </c>
      <c r="AC1865" s="39" t="n">
        <f aca="false">IFERROR(INDEX('Season Counts'!$AG$2:$AG$740,$AF1865)/INDEX('Season Counts'!$AF$2:$AF$740,$AF1865),"")</f>
        <v>72.8881199538639</v>
      </c>
      <c r="AD1865" s="40" t="n">
        <f aca="false">IFERROR(V1865-AC1865,"")</f>
        <v>0.145005046136106</v>
      </c>
      <c r="AE1865" s="4" t="str">
        <f aca="false">IF(D1865&lt;Guide!$C$21,"Low PA",IF(TRIM(IF(ISNUMBER(AD1865),IF(N(AD1865)&lt;=-Guide!$C$24,"▼ Bat Speed  ",IF(N(AD1865)&gt;=Guide!$C$24,"▲ Bat Speed  ","")),"")&amp;IF(N(Z1865)&gt;=Guide!$C$22,"▲ Contact  ","")&amp;IF(N(Z1865)&lt;=-Guide!$C$22,"▼ Contact  ","")&amp;IF(N(AB1865)&gt;=Guide!$C$23,"▲ Chase  ","")&amp;IF(N(AB1865)&lt;=-Guide!$C$23,"▼ Chase  ",""))="","Stable",TRIM(IF(ISNUMBER(AD1865),IF(N(AD1865)&lt;=-Guide!$C$24,"▼ Bat Speed  ",IF(N(AD1865)&gt;=Guide!$C$24,"▲ Bat Speed  ","")),"")&amp;IF(N(Z1865)&gt;=Guide!$C$22,"▲ Contact  ","")&amp;IF(N(Z1865)&lt;=-Guide!$C$22,"▼ Contact  ","")&amp;IF(N(AB1865)&gt;=Guide!$C$23,"▲ Chase  ","")&amp;IF(N(AB1865)&lt;=-Guide!$C$23,"▼ Chase  ",""))))</f>
        <v>Stable</v>
      </c>
      <c r="AF1865" s="35" t="n">
        <f aca="false">MATCH(Counts!A1865,'Season Counts'!$A$2:$A$740,0)</f>
        <v>479</v>
      </c>
    </row>
    <row r="1866" customFormat="false" ht="15" hidden="false" customHeight="false" outlineLevel="0" collapsed="false">
      <c r="A1866" s="34" t="str">
        <f aca="false">Counts!B1866</f>
        <v>NYY</v>
      </c>
      <c r="B1866" s="5" t="str">
        <f aca="false">Counts!C1866</f>
        <v>Jazz Chisholm Jr.</v>
      </c>
      <c r="C1866" s="34" t="str">
        <f aca="false">Counts!F1866</f>
        <v>Jun</v>
      </c>
      <c r="D1866" s="35" t="n">
        <f aca="false">IFERROR(Counts!P1866,"")</f>
        <v>92</v>
      </c>
      <c r="E1866" s="36" t="n">
        <f aca="false">IFERROR(Counts!R1866/Counts!Q1866,"")</f>
        <v>0.177215189873418</v>
      </c>
      <c r="F1866" s="36" t="n">
        <f aca="false">IFERROR((Counts!R1866+Counts!V1866+Counts!W1866)/(Counts!Q1866+Counts!V1866+Counts!W1866+Counts!X1866),"")</f>
        <v>0.282608695652174</v>
      </c>
      <c r="G1866" s="36" t="n">
        <f aca="false">IFERROR((Counts!R1866+Counts!S1866+2*Counts!T1866+3*Counts!U1866)/Counts!Q1866,"")</f>
        <v>0.430379746835443</v>
      </c>
      <c r="H1866" s="35" t="n">
        <f aca="false">IFERROR(Counts!U1866,"")</f>
        <v>6</v>
      </c>
      <c r="I1866" s="36" t="n">
        <f aca="false">IFERROR(Counts!Z1866/Counts!AA1866,"")</f>
        <v>0.310989010989011</v>
      </c>
      <c r="J1866" s="36" t="n">
        <f aca="false">IFERROR(Counts!AB1866/Counts!AA1866,"")</f>
        <v>0.317340659340659</v>
      </c>
      <c r="K1866" s="37" t="n">
        <f aca="false">IFERROR((Counts!AB1866-Counts!Z1866)/Counts!AA1866,"")</f>
        <v>0.00635164835164835</v>
      </c>
      <c r="L1866" s="38" t="n">
        <f aca="false">IFERROR(Counts!Y1866/Counts!P1866,"")</f>
        <v>0.315217391304348</v>
      </c>
      <c r="M1866" s="38" t="n">
        <f aca="false">IFERROR(Counts!V1866/Counts!P1866,"")</f>
        <v>0.130434782608696</v>
      </c>
      <c r="N1866" s="38" t="n">
        <f aca="false">IFERROR(Counts!AD1866/Counts!AC1866,"")</f>
        <v>0.156862745098039</v>
      </c>
      <c r="O1866" s="38" t="n">
        <f aca="false">IFERROR(Counts!AE1866/Counts!AC1866,"")</f>
        <v>0.450980392156863</v>
      </c>
      <c r="P1866" s="39" t="n">
        <f aca="false">IFERROR(Counts!AG1866/Counts!AF1866,"")</f>
        <v>92.5039215686275</v>
      </c>
      <c r="Q1866" s="38" t="n">
        <f aca="false">IFERROR(Counts!AH1866/Counts!AC1866,"")</f>
        <v>0.254901960784314</v>
      </c>
      <c r="R1866" s="38" t="n">
        <f aca="false">IFERROR(Counts!N1866/Counts!M1866,"")</f>
        <v>0.283783783783784</v>
      </c>
      <c r="S1866" s="38" t="n">
        <f aca="false">IFERROR(Counts!K1866/Counts!J1866,"")</f>
        <v>0.631578947368421</v>
      </c>
      <c r="T1866" s="38" t="n">
        <f aca="false">IFERROR(Counts!I1866/Counts!H1866,"")</f>
        <v>0.331428571428571</v>
      </c>
      <c r="U1866" s="38" t="n">
        <f aca="false">IFERROR(1-Counts!L1866/Counts!K1866,"")</f>
        <v>0.722222222222222</v>
      </c>
      <c r="V1866" s="39" t="n">
        <f aca="false">IFERROR(Counts!AJ1866/Counts!AI1866,"")</f>
        <v>72.8396226415094</v>
      </c>
      <c r="W1866" s="38" t="n">
        <f aca="false">IFERROR(Counts!AK1866/Counts!AI1866,"")</f>
        <v>0.345911949685535</v>
      </c>
      <c r="X1866" s="40" t="n">
        <f aca="false">IFERROR(Counts!O1866,"")</f>
        <v>-1.981</v>
      </c>
      <c r="Y1866" s="36" t="n">
        <f aca="false">IFERROR(INDEX('Season Counts'!$Y$2:$Y$740,$AF1866)/INDEX('Season Counts'!$X$2:$X$740,$AF1866),"")</f>
        <v>0.294015209125475</v>
      </c>
      <c r="Z1866" s="37" t="n">
        <f aca="false">IFERROR(J1866-Y1866,"")</f>
        <v>0.0233254502151841</v>
      </c>
      <c r="AA1866" s="38" t="n">
        <f aca="false">IFERROR(INDEX('Season Counts'!$K$2:$K$740,$AF1866)/INDEX('Season Counts'!$J$2:$J$740,$AF1866),"")</f>
        <v>0.293554006968641</v>
      </c>
      <c r="AB1866" s="41" t="n">
        <f aca="false">IFERROR(R1866-AA1866,"")</f>
        <v>-0.00977022318485732</v>
      </c>
      <c r="AC1866" s="39" t="n">
        <f aca="false">IFERROR(INDEX('Season Counts'!$AG$2:$AG$740,$AF1866)/INDEX('Season Counts'!$AF$2:$AF$740,$AF1866),"")</f>
        <v>72.8881199538639</v>
      </c>
      <c r="AD1866" s="40" t="n">
        <f aca="false">IFERROR(V1866-AC1866,"")</f>
        <v>-0.0484973123544563</v>
      </c>
      <c r="AE1866" s="4" t="str">
        <f aca="false">IF(D1866&lt;Guide!$C$21,"Low PA",IF(TRIM(IF(ISNUMBER(AD1866),IF(N(AD1866)&lt;=-Guide!$C$24,"▼ Bat Speed  ",IF(N(AD1866)&gt;=Guide!$C$24,"▲ Bat Speed  ","")),"")&amp;IF(N(Z1866)&gt;=Guide!$C$22,"▲ Contact  ","")&amp;IF(N(Z1866)&lt;=-Guide!$C$22,"▼ Contact  ","")&amp;IF(N(AB1866)&gt;=Guide!$C$23,"▲ Chase  ","")&amp;IF(N(AB1866)&lt;=-Guide!$C$23,"▼ Chase  ",""))="","Stable",TRIM(IF(ISNUMBER(AD1866),IF(N(AD1866)&lt;=-Guide!$C$24,"▼ Bat Speed  ",IF(N(AD1866)&gt;=Guide!$C$24,"▲ Bat Speed  ","")),"")&amp;IF(N(Z1866)&gt;=Guide!$C$22,"▲ Contact  ","")&amp;IF(N(Z1866)&lt;=-Guide!$C$22,"▼ Contact  ","")&amp;IF(N(AB1866)&gt;=Guide!$C$23,"▲ Chase  ","")&amp;IF(N(AB1866)&lt;=-Guide!$C$23,"▼ Chase  ",""))))</f>
        <v>Stable</v>
      </c>
      <c r="AF1866" s="35" t="n">
        <f aca="false">MATCH(Counts!A1866,'Season Counts'!$A$2:$A$740,0)</f>
        <v>479</v>
      </c>
    </row>
    <row r="1867" customFormat="false" ht="15" hidden="false" customHeight="false" outlineLevel="0" collapsed="false">
      <c r="A1867" s="34" t="str">
        <f aca="false">Counts!B1867</f>
        <v>NYY</v>
      </c>
      <c r="B1867" s="5" t="str">
        <f aca="false">Counts!C1867</f>
        <v>Jazz Chisholm Jr.</v>
      </c>
      <c r="C1867" s="34" t="str">
        <f aca="false">Counts!F1867</f>
        <v>Jul</v>
      </c>
      <c r="D1867" s="35" t="n">
        <f aca="false">IFERROR(Counts!P1867,"")</f>
        <v>84</v>
      </c>
      <c r="E1867" s="36" t="n">
        <f aca="false">IFERROR(Counts!R1867/Counts!Q1867,"")</f>
        <v>0.233766233766234</v>
      </c>
      <c r="F1867" s="36" t="n">
        <f aca="false">IFERROR((Counts!R1867+Counts!V1867+Counts!W1867)/(Counts!Q1867+Counts!V1867+Counts!W1867+Counts!X1867),"")</f>
        <v>0.285714285714286</v>
      </c>
      <c r="G1867" s="36" t="n">
        <f aca="false">IFERROR((Counts!R1867+Counts!S1867+2*Counts!T1867+3*Counts!U1867)/Counts!Q1867,"")</f>
        <v>0.441558441558442</v>
      </c>
      <c r="H1867" s="35" t="n">
        <f aca="false">IFERROR(Counts!U1867,"")</f>
        <v>4</v>
      </c>
      <c r="I1867" s="36" t="n">
        <f aca="false">IFERROR(Counts!Z1867/Counts!AA1867,"")</f>
        <v>0.297530864197531</v>
      </c>
      <c r="J1867" s="36" t="n">
        <f aca="false">IFERROR(Counts!AB1867/Counts!AA1867,"")</f>
        <v>0.282913580246914</v>
      </c>
      <c r="K1867" s="37" t="n">
        <f aca="false">IFERROR((Counts!AB1867-Counts!Z1867)/Counts!AA1867,"")</f>
        <v>-0.0146172839506173</v>
      </c>
      <c r="L1867" s="38" t="n">
        <f aca="false">IFERROR(Counts!Y1867/Counts!P1867,"")</f>
        <v>0.380952380952381</v>
      </c>
      <c r="M1867" s="38" t="n">
        <f aca="false">IFERROR(Counts!V1867/Counts!P1867,"")</f>
        <v>0.0714285714285714</v>
      </c>
      <c r="N1867" s="38" t="n">
        <f aca="false">IFERROR(Counts!AD1867/Counts!AC1867,"")</f>
        <v>0.130434782608696</v>
      </c>
      <c r="O1867" s="38" t="n">
        <f aca="false">IFERROR(Counts!AE1867/Counts!AC1867,"")</f>
        <v>0.521739130434783</v>
      </c>
      <c r="P1867" s="39" t="n">
        <f aca="false">IFERROR(Counts!AG1867/Counts!AF1867,"")</f>
        <v>89.4913043478261</v>
      </c>
      <c r="Q1867" s="38" t="n">
        <f aca="false">IFERROR(Counts!AH1867/Counts!AC1867,"")</f>
        <v>0.304347826086957</v>
      </c>
      <c r="R1867" s="38" t="n">
        <f aca="false">IFERROR(Counts!N1867/Counts!M1867,"")</f>
        <v>0.335227272727273</v>
      </c>
      <c r="S1867" s="38" t="n">
        <f aca="false">IFERROR(Counts!K1867/Counts!J1867,"")</f>
        <v>0.690476190476191</v>
      </c>
      <c r="T1867" s="38" t="n">
        <f aca="false">IFERROR(Counts!I1867/Counts!H1867,"")</f>
        <v>0.251428571428571</v>
      </c>
      <c r="U1867" s="38" t="n">
        <f aca="false">IFERROR(1-Counts!L1867/Counts!K1867,"")</f>
        <v>0.853448275862069</v>
      </c>
      <c r="V1867" s="39" t="n">
        <f aca="false">IFERROR(Counts!AJ1867/Counts!AI1867,"")</f>
        <v>73.772</v>
      </c>
      <c r="W1867" s="38" t="n">
        <f aca="false">IFERROR(Counts!AK1867/Counts!AI1867,"")</f>
        <v>0.326666666666667</v>
      </c>
      <c r="X1867" s="40" t="n">
        <f aca="false">IFERROR(Counts!O1867,"")</f>
        <v>-3.159</v>
      </c>
      <c r="Y1867" s="36" t="n">
        <f aca="false">IFERROR(INDEX('Season Counts'!$Y$2:$Y$740,$AF1867)/INDEX('Season Counts'!$X$2:$X$740,$AF1867),"")</f>
        <v>0.294015209125475</v>
      </c>
      <c r="Z1867" s="37" t="n">
        <f aca="false">IFERROR(J1867-Y1867,"")</f>
        <v>-0.0111016288785616</v>
      </c>
      <c r="AA1867" s="38" t="n">
        <f aca="false">IFERROR(INDEX('Season Counts'!$K$2:$K$740,$AF1867)/INDEX('Season Counts'!$J$2:$J$740,$AF1867),"")</f>
        <v>0.293554006968641</v>
      </c>
      <c r="AB1867" s="41" t="n">
        <f aca="false">IFERROR(R1867-AA1867,"")</f>
        <v>0.0416732657586316</v>
      </c>
      <c r="AC1867" s="39" t="n">
        <f aca="false">IFERROR(INDEX('Season Counts'!$AG$2:$AG$740,$AF1867)/INDEX('Season Counts'!$AF$2:$AF$740,$AF1867),"")</f>
        <v>72.8881199538639</v>
      </c>
      <c r="AD1867" s="40" t="n">
        <f aca="false">IFERROR(V1867-AC1867,"")</f>
        <v>0.883880046136099</v>
      </c>
      <c r="AE1867" s="4" t="str">
        <f aca="false">IF(D1867&lt;Guide!$C$21,"Low PA",IF(TRIM(IF(ISNUMBER(AD1867),IF(N(AD1867)&lt;=-Guide!$C$24,"▼ Bat Speed  ",IF(N(AD1867)&gt;=Guide!$C$24,"▲ Bat Speed  ","")),"")&amp;IF(N(Z1867)&gt;=Guide!$C$22,"▲ Contact  ","")&amp;IF(N(Z1867)&lt;=-Guide!$C$22,"▼ Contact  ","")&amp;IF(N(AB1867)&gt;=Guide!$C$23,"▲ Chase  ","")&amp;IF(N(AB1867)&lt;=-Guide!$C$23,"▼ Chase  ",""))="","Stable",TRIM(IF(ISNUMBER(AD1867),IF(N(AD1867)&lt;=-Guide!$C$24,"▼ Bat Speed  ",IF(N(AD1867)&gt;=Guide!$C$24,"▲ Bat Speed  ","")),"")&amp;IF(N(Z1867)&gt;=Guide!$C$22,"▲ Contact  ","")&amp;IF(N(Z1867)&lt;=-Guide!$C$22,"▼ Contact  ","")&amp;IF(N(AB1867)&gt;=Guide!$C$23,"▲ Chase  ","")&amp;IF(N(AB1867)&lt;=-Guide!$C$23,"▼ Chase  ",""))))</f>
        <v>▲ Chase</v>
      </c>
      <c r="AF1867" s="35" t="n">
        <f aca="false">MATCH(Counts!A1867,'Season Counts'!$A$2:$A$740,0)</f>
        <v>479</v>
      </c>
    </row>
    <row r="1868" customFormat="false" ht="15" hidden="false" customHeight="false" outlineLevel="0" collapsed="false">
      <c r="A1868" s="34" t="str">
        <f aca="false">Counts!B1868</f>
        <v>NYY</v>
      </c>
      <c r="B1868" s="5" t="str">
        <f aca="false">Counts!C1868</f>
        <v>Jazz Chisholm Jr.</v>
      </c>
      <c r="C1868" s="34" t="str">
        <f aca="false">Counts!F1868</f>
        <v>Aug</v>
      </c>
      <c r="D1868" s="35" t="n">
        <f aca="false">IFERROR(Counts!P1868,"")</f>
        <v>95</v>
      </c>
      <c r="E1868" s="36" t="n">
        <f aca="false">IFERROR(Counts!R1868/Counts!Q1868,"")</f>
        <v>0.24390243902439</v>
      </c>
      <c r="F1868" s="36" t="n">
        <f aca="false">IFERROR((Counts!R1868+Counts!V1868+Counts!W1868)/(Counts!Q1868+Counts!V1868+Counts!W1868+Counts!X1868),"")</f>
        <v>0.336842105263158</v>
      </c>
      <c r="G1868" s="36" t="n">
        <f aca="false">IFERROR((Counts!R1868+Counts!S1868+2*Counts!T1868+3*Counts!U1868)/Counts!Q1868,"")</f>
        <v>0.365853658536585</v>
      </c>
      <c r="H1868" s="35" t="n">
        <f aca="false">IFERROR(Counts!U1868,"")</f>
        <v>2</v>
      </c>
      <c r="I1868" s="36" t="n">
        <f aca="false">IFERROR(Counts!Z1868/Counts!AA1868,"")</f>
        <v>0.315789473684211</v>
      </c>
      <c r="J1868" s="36" t="n">
        <f aca="false">IFERROR(Counts!AB1868/Counts!AA1868,"")</f>
        <v>0.301642105263158</v>
      </c>
      <c r="K1868" s="37" t="n">
        <f aca="false">IFERROR((Counts!AB1868-Counts!Z1868)/Counts!AA1868,"")</f>
        <v>-0.0141473684210526</v>
      </c>
      <c r="L1868" s="38" t="n">
        <f aca="false">IFERROR(Counts!Y1868/Counts!P1868,"")</f>
        <v>0.263157894736842</v>
      </c>
      <c r="M1868" s="38" t="n">
        <f aca="false">IFERROR(Counts!V1868/Counts!P1868,"")</f>
        <v>0.126315789473684</v>
      </c>
      <c r="N1868" s="38" t="n">
        <f aca="false">IFERROR(Counts!AD1868/Counts!AC1868,"")</f>
        <v>0.0517241379310345</v>
      </c>
      <c r="O1868" s="38" t="n">
        <f aca="false">IFERROR(Counts!AE1868/Counts!AC1868,"")</f>
        <v>0.448275862068966</v>
      </c>
      <c r="P1868" s="39" t="n">
        <f aca="false">IFERROR(Counts!AG1868/Counts!AF1868,"")</f>
        <v>89.2465517241379</v>
      </c>
      <c r="Q1868" s="38" t="n">
        <f aca="false">IFERROR(Counts!AH1868/Counts!AC1868,"")</f>
        <v>0.344827586206897</v>
      </c>
      <c r="R1868" s="38" t="n">
        <f aca="false">IFERROR(Counts!N1868/Counts!M1868,"")</f>
        <v>0.253886010362694</v>
      </c>
      <c r="S1868" s="38" t="n">
        <f aca="false">IFERROR(Counts!K1868/Counts!J1868,"")</f>
        <v>0.704545454545455</v>
      </c>
      <c r="T1868" s="38" t="n">
        <f aca="false">IFERROR(Counts!I1868/Counts!H1868,"")</f>
        <v>0.265895953757225</v>
      </c>
      <c r="U1868" s="38" t="n">
        <f aca="false">IFERROR(1-Counts!L1868/Counts!K1868,"")</f>
        <v>0.806451612903226</v>
      </c>
      <c r="V1868" s="39" t="n">
        <f aca="false">IFERROR(Counts!AJ1868/Counts!AI1868,"")</f>
        <v>72.7121794871795</v>
      </c>
      <c r="W1868" s="38" t="n">
        <f aca="false">IFERROR(Counts!AK1868/Counts!AI1868,"")</f>
        <v>0.275641025641026</v>
      </c>
      <c r="X1868" s="40" t="n">
        <f aca="false">IFERROR(Counts!O1868,"")</f>
        <v>1.565</v>
      </c>
      <c r="Y1868" s="36" t="n">
        <f aca="false">IFERROR(INDEX('Season Counts'!$Y$2:$Y$740,$AF1868)/INDEX('Season Counts'!$X$2:$X$740,$AF1868),"")</f>
        <v>0.294015209125475</v>
      </c>
      <c r="Z1868" s="37" t="n">
        <f aca="false">IFERROR(J1868-Y1868,"")</f>
        <v>0.00762689613768264</v>
      </c>
      <c r="AA1868" s="38" t="n">
        <f aca="false">IFERROR(INDEX('Season Counts'!$K$2:$K$740,$AF1868)/INDEX('Season Counts'!$J$2:$J$740,$AF1868),"")</f>
        <v>0.293554006968641</v>
      </c>
      <c r="AB1868" s="41" t="n">
        <f aca="false">IFERROR(R1868-AA1868,"")</f>
        <v>-0.0396679966059468</v>
      </c>
      <c r="AC1868" s="39" t="n">
        <f aca="false">IFERROR(INDEX('Season Counts'!$AG$2:$AG$740,$AF1868)/INDEX('Season Counts'!$AF$2:$AF$740,$AF1868),"")</f>
        <v>72.8881199538639</v>
      </c>
      <c r="AD1868" s="40" t="n">
        <f aca="false">IFERROR(V1868-AC1868,"")</f>
        <v>-0.175940466684409</v>
      </c>
      <c r="AE1868" s="4" t="str">
        <f aca="false">IF(D1868&lt;Guide!$C$21,"Low PA",IF(TRIM(IF(ISNUMBER(AD1868),IF(N(AD1868)&lt;=-Guide!$C$24,"▼ Bat Speed  ",IF(N(AD1868)&gt;=Guide!$C$24,"▲ Bat Speed  ","")),"")&amp;IF(N(Z1868)&gt;=Guide!$C$22,"▲ Contact  ","")&amp;IF(N(Z1868)&lt;=-Guide!$C$22,"▼ Contact  ","")&amp;IF(N(AB1868)&gt;=Guide!$C$23,"▲ Chase  ","")&amp;IF(N(AB1868)&lt;=-Guide!$C$23,"▼ Chase  ",""))="","Stable",TRIM(IF(ISNUMBER(AD1868),IF(N(AD1868)&lt;=-Guide!$C$24,"▼ Bat Speed  ",IF(N(AD1868)&gt;=Guide!$C$24,"▲ Bat Speed  ","")),"")&amp;IF(N(Z1868)&gt;=Guide!$C$22,"▲ Contact  ","")&amp;IF(N(Z1868)&lt;=-Guide!$C$22,"▼ Contact  ","")&amp;IF(N(AB1868)&gt;=Guide!$C$23,"▲ Chase  ","")&amp;IF(N(AB1868)&lt;=-Guide!$C$23,"▼ Chase  ",""))))</f>
        <v>Stable</v>
      </c>
      <c r="AF1868" s="35" t="n">
        <f aca="false">MATCH(Counts!A1868,'Season Counts'!$A$2:$A$740,0)</f>
        <v>479</v>
      </c>
    </row>
    <row r="1869" customFormat="false" ht="15" hidden="false" customHeight="false" outlineLevel="0" collapsed="false">
      <c r="A1869" s="34" t="str">
        <f aca="false">Counts!B1869</f>
        <v>NYY</v>
      </c>
      <c r="B1869" s="5" t="str">
        <f aca="false">Counts!C1869</f>
        <v>Jazz Chisholm Jr.</v>
      </c>
      <c r="C1869" s="34" t="str">
        <f aca="false">Counts!F1869</f>
        <v>Sep</v>
      </c>
      <c r="D1869" s="35" t="n">
        <f aca="false">IFERROR(Counts!P1869,"")</f>
        <v>32</v>
      </c>
      <c r="E1869" s="36" t="n">
        <f aca="false">IFERROR(Counts!R1869/Counts!Q1869,"")</f>
        <v>0.285714285714286</v>
      </c>
      <c r="F1869" s="36" t="n">
        <f aca="false">IFERROR((Counts!R1869+Counts!V1869+Counts!W1869)/(Counts!Q1869+Counts!V1869+Counts!W1869+Counts!X1869),"")</f>
        <v>0.375</v>
      </c>
      <c r="G1869" s="36" t="n">
        <f aca="false">IFERROR((Counts!R1869+Counts!S1869+2*Counts!T1869+3*Counts!U1869)/Counts!Q1869,"")</f>
        <v>0.392857142857143</v>
      </c>
      <c r="H1869" s="35" t="n">
        <f aca="false">IFERROR(Counts!U1869,"")</f>
        <v>1</v>
      </c>
      <c r="I1869" s="36" t="n">
        <f aca="false">IFERROR(Counts!Z1869/Counts!AA1869,"")</f>
        <v>0.346875</v>
      </c>
      <c r="J1869" s="36" t="n">
        <f aca="false">IFERROR(Counts!AB1869/Counts!AA1869,"")</f>
        <v>0.28621875</v>
      </c>
      <c r="K1869" s="37" t="n">
        <f aca="false">IFERROR((Counts!AB1869-Counts!Z1869)/Counts!AA1869,"")</f>
        <v>-0.06065625</v>
      </c>
      <c r="L1869" s="38" t="n">
        <f aca="false">IFERROR(Counts!Y1869/Counts!P1869,"")</f>
        <v>0.25</v>
      </c>
      <c r="M1869" s="38" t="n">
        <f aca="false">IFERROR(Counts!V1869/Counts!P1869,"")</f>
        <v>0.125</v>
      </c>
      <c r="N1869" s="38" t="n">
        <f aca="false">IFERROR(Counts!AD1869/Counts!AC1869,"")</f>
        <v>0</v>
      </c>
      <c r="O1869" s="38" t="n">
        <f aca="false">IFERROR(Counts!AE1869/Counts!AC1869,"")</f>
        <v>0.5</v>
      </c>
      <c r="P1869" s="39" t="n">
        <f aca="false">IFERROR(Counts!AG1869/Counts!AF1869,"")</f>
        <v>85.89</v>
      </c>
      <c r="Q1869" s="38" t="n">
        <f aca="false">IFERROR(Counts!AH1869/Counts!AC1869,"")</f>
        <v>0.35</v>
      </c>
      <c r="R1869" s="38" t="n">
        <f aca="false">IFERROR(Counts!N1869/Counts!M1869,"")</f>
        <v>0.38961038961039</v>
      </c>
      <c r="S1869" s="38" t="n">
        <f aca="false">IFERROR(Counts!K1869/Counts!J1869,"")</f>
        <v>0.631578947368421</v>
      </c>
      <c r="T1869" s="38" t="n">
        <f aca="false">IFERROR(Counts!I1869/Counts!H1869,"")</f>
        <v>0.272727272727273</v>
      </c>
      <c r="U1869" s="38" t="n">
        <f aca="false">IFERROR(1-Counts!L1869/Counts!K1869,"")</f>
        <v>0.861111111111111</v>
      </c>
      <c r="V1869" s="39" t="n">
        <f aca="false">IFERROR(Counts!AJ1869/Counts!AI1869,"")</f>
        <v>70.1259259259259</v>
      </c>
      <c r="W1869" s="38" t="n">
        <f aca="false">IFERROR(Counts!AK1869/Counts!AI1869,"")</f>
        <v>0.037037037037037</v>
      </c>
      <c r="X1869" s="40" t="n">
        <f aca="false">IFERROR(Counts!O1869,"")</f>
        <v>1.05</v>
      </c>
      <c r="Y1869" s="36" t="n">
        <f aca="false">IFERROR(INDEX('Season Counts'!$Y$2:$Y$740,$AF1869)/INDEX('Season Counts'!$X$2:$X$740,$AF1869),"")</f>
        <v>0.294015209125475</v>
      </c>
      <c r="Z1869" s="37" t="n">
        <f aca="false">IFERROR(J1869-Y1869,"")</f>
        <v>-0.00779645912547522</v>
      </c>
      <c r="AA1869" s="38" t="n">
        <f aca="false">IFERROR(INDEX('Season Counts'!$K$2:$K$740,$AF1869)/INDEX('Season Counts'!$J$2:$J$740,$AF1869),"")</f>
        <v>0.293554006968641</v>
      </c>
      <c r="AB1869" s="41" t="n">
        <f aca="false">IFERROR(R1869-AA1869,"")</f>
        <v>0.0960563826417485</v>
      </c>
      <c r="AC1869" s="39" t="n">
        <f aca="false">IFERROR(INDEX('Season Counts'!$AG$2:$AG$740,$AF1869)/INDEX('Season Counts'!$AF$2:$AF$740,$AF1869),"")</f>
        <v>72.8881199538639</v>
      </c>
      <c r="AD1869" s="40" t="n">
        <f aca="false">IFERROR(V1869-AC1869,"")</f>
        <v>-2.76219402793797</v>
      </c>
      <c r="AE1869" s="4" t="str">
        <f aca="false">IF(D1869&lt;Guide!$C$21,"Low PA",IF(TRIM(IF(ISNUMBER(AD1869),IF(N(AD1869)&lt;=-Guide!$C$24,"▼ Bat Speed  ",IF(N(AD1869)&gt;=Guide!$C$24,"▲ Bat Speed  ","")),"")&amp;IF(N(Z1869)&gt;=Guide!$C$22,"▲ Contact  ","")&amp;IF(N(Z1869)&lt;=-Guide!$C$22,"▼ Contact  ","")&amp;IF(N(AB1869)&gt;=Guide!$C$23,"▲ Chase  ","")&amp;IF(N(AB1869)&lt;=-Guide!$C$23,"▼ Chase  ",""))="","Stable",TRIM(IF(ISNUMBER(AD1869),IF(N(AD1869)&lt;=-Guide!$C$24,"▼ Bat Speed  ",IF(N(AD1869)&gt;=Guide!$C$24,"▲ Bat Speed  ","")),"")&amp;IF(N(Z1869)&gt;=Guide!$C$22,"▲ Contact  ","")&amp;IF(N(Z1869)&lt;=-Guide!$C$22,"▼ Contact  ","")&amp;IF(N(AB1869)&gt;=Guide!$C$23,"▲ Chase  ","")&amp;IF(N(AB1869)&lt;=-Guide!$C$23,"▼ Chase  ",""))))</f>
        <v>Low PA</v>
      </c>
      <c r="AF1869" s="35" t="n">
        <f aca="false">MATCH(Counts!A1869,'Season Counts'!$A$2:$A$740,0)</f>
        <v>479</v>
      </c>
    </row>
    <row r="1870" customFormat="false" ht="15" hidden="false" customHeight="false" outlineLevel="0" collapsed="false">
      <c r="A1870" s="34" t="str">
        <f aca="false">Counts!B1870</f>
        <v>NYY</v>
      </c>
      <c r="B1870" s="5" t="str">
        <f aca="false">Counts!C1870</f>
        <v>Trent Grisham</v>
      </c>
      <c r="C1870" s="34" t="str">
        <f aca="false">Counts!F1870</f>
        <v>Mar-Apr</v>
      </c>
      <c r="D1870" s="35" t="n">
        <f aca="false">IFERROR(Counts!P1870,"")</f>
        <v>114</v>
      </c>
      <c r="E1870" s="36" t="n">
        <f aca="false">IFERROR(Counts!R1870/Counts!Q1870,"")</f>
        <v>0.150537634408602</v>
      </c>
      <c r="F1870" s="36" t="n">
        <f aca="false">IFERROR((Counts!R1870+Counts!V1870+Counts!W1870)/(Counts!Q1870+Counts!V1870+Counts!W1870+Counts!X1870),"")</f>
        <v>0.298245614035088</v>
      </c>
      <c r="G1870" s="36" t="n">
        <f aca="false">IFERROR((Counts!R1870+Counts!S1870+2*Counts!T1870+3*Counts!U1870)/Counts!Q1870,"")</f>
        <v>0.311827956989247</v>
      </c>
      <c r="H1870" s="35" t="n">
        <f aca="false">IFERROR(Counts!U1870,"")</f>
        <v>4</v>
      </c>
      <c r="I1870" s="36" t="n">
        <f aca="false">IFERROR(Counts!Z1870/Counts!AA1870,"")</f>
        <v>0.281140350877193</v>
      </c>
      <c r="J1870" s="36" t="n">
        <f aca="false">IFERROR(Counts!AB1870/Counts!AA1870,"")</f>
        <v>0.35540350877193</v>
      </c>
      <c r="K1870" s="37" t="n">
        <f aca="false">IFERROR((Counts!AB1870-Counts!Z1870)/Counts!AA1870,"")</f>
        <v>0.0742631578947369</v>
      </c>
      <c r="L1870" s="38" t="n">
        <f aca="false">IFERROR(Counts!Y1870/Counts!P1870,"")</f>
        <v>0.184210526315789</v>
      </c>
      <c r="M1870" s="38" t="n">
        <f aca="false">IFERROR(Counts!V1870/Counts!P1870,"")</f>
        <v>0.175438596491228</v>
      </c>
      <c r="N1870" s="38" t="n">
        <f aca="false">IFERROR(Counts!AD1870/Counts!AC1870,"")</f>
        <v>0.136986301369863</v>
      </c>
      <c r="O1870" s="38" t="n">
        <f aca="false">IFERROR(Counts!AE1870/Counts!AC1870,"")</f>
        <v>0.520547945205479</v>
      </c>
      <c r="P1870" s="39" t="n">
        <f aca="false">IFERROR(Counts!AG1870/Counts!AF1870,"")</f>
        <v>91.6630136986301</v>
      </c>
      <c r="Q1870" s="38" t="n">
        <f aca="false">IFERROR(Counts!AH1870/Counts!AC1870,"")</f>
        <v>0.301369863013699</v>
      </c>
      <c r="R1870" s="38" t="n">
        <f aca="false">IFERROR(Counts!N1870/Counts!M1870,"")</f>
        <v>0.153153153153153</v>
      </c>
      <c r="S1870" s="38" t="n">
        <f aca="false">IFERROR(Counts!K1870/Counts!J1870,"")</f>
        <v>0.495652173913044</v>
      </c>
      <c r="T1870" s="38" t="n">
        <f aca="false">IFERROR(Counts!I1870/Counts!H1870,"")</f>
        <v>0.155405405405405</v>
      </c>
      <c r="U1870" s="38" t="n">
        <f aca="false">IFERROR(1-Counts!L1870/Counts!K1870,"")</f>
        <v>0.93859649122807</v>
      </c>
      <c r="V1870" s="39" t="n">
        <f aca="false">IFERROR(Counts!AJ1870/Counts!AI1870,"")</f>
        <v>69.7198347107438</v>
      </c>
      <c r="W1870" s="38" t="n">
        <f aca="false">IFERROR(Counts!AK1870/Counts!AI1870,"")</f>
        <v>0.0413223140495868</v>
      </c>
      <c r="X1870" s="40" t="n">
        <f aca="false">IFERROR(Counts!O1870,"")</f>
        <v>-2.863</v>
      </c>
      <c r="Y1870" s="36" t="n">
        <f aca="false">IFERROR(INDEX('Season Counts'!$Y$2:$Y$740,$AF1870)/INDEX('Season Counts'!$X$2:$X$740,$AF1870),"")</f>
        <v>0.338028985507246</v>
      </c>
      <c r="Z1870" s="37" t="n">
        <f aca="false">IFERROR(J1870-Y1870,"")</f>
        <v>0.0173745232646835</v>
      </c>
      <c r="AA1870" s="38" t="n">
        <f aca="false">IFERROR(INDEX('Season Counts'!$K$2:$K$740,$AF1870)/INDEX('Season Counts'!$J$2:$J$740,$AF1870),"")</f>
        <v>0.192464358452139</v>
      </c>
      <c r="AB1870" s="41" t="n">
        <f aca="false">IFERROR(R1870-AA1870,"")</f>
        <v>-0.0393112052989854</v>
      </c>
      <c r="AC1870" s="39" t="n">
        <f aca="false">IFERROR(INDEX('Season Counts'!$AG$2:$AG$740,$AF1870)/INDEX('Season Counts'!$AF$2:$AF$740,$AF1870),"")</f>
        <v>70.7572700296736</v>
      </c>
      <c r="AD1870" s="40" t="n">
        <f aca="false">IFERROR(V1870-AC1870,"")</f>
        <v>-1.03743531892978</v>
      </c>
      <c r="AE1870" s="4" t="str">
        <f aca="false">IF(D1870&lt;Guide!$C$21,"Low PA",IF(TRIM(IF(ISNUMBER(AD1870),IF(N(AD1870)&lt;=-Guide!$C$24,"▼ Bat Speed  ",IF(N(AD1870)&gt;=Guide!$C$24,"▲ Bat Speed  ","")),"")&amp;IF(N(Z1870)&gt;=Guide!$C$22,"▲ Contact  ","")&amp;IF(N(Z1870)&lt;=-Guide!$C$22,"▼ Contact  ","")&amp;IF(N(AB1870)&gt;=Guide!$C$23,"▲ Chase  ","")&amp;IF(N(AB1870)&lt;=-Guide!$C$23,"▼ Chase  ",""))="","Stable",TRIM(IF(ISNUMBER(AD1870),IF(N(AD1870)&lt;=-Guide!$C$24,"▼ Bat Speed  ",IF(N(AD1870)&gt;=Guide!$C$24,"▲ Bat Speed  ","")),"")&amp;IF(N(Z1870)&gt;=Guide!$C$22,"▲ Contact  ","")&amp;IF(N(Z1870)&lt;=-Guide!$C$22,"▼ Contact  ","")&amp;IF(N(AB1870)&gt;=Guide!$C$23,"▲ Chase  ","")&amp;IF(N(AB1870)&lt;=-Guide!$C$23,"▼ Chase  ",""))))</f>
        <v>▼ Bat Speed</v>
      </c>
      <c r="AF1870" s="35" t="n">
        <f aca="false">MATCH(Counts!A1870,'Season Counts'!$A$2:$A$740,0)</f>
        <v>480</v>
      </c>
    </row>
    <row r="1871" customFormat="false" ht="15" hidden="false" customHeight="false" outlineLevel="0" collapsed="false">
      <c r="A1871" s="34" t="str">
        <f aca="false">Counts!B1871</f>
        <v>NYY</v>
      </c>
      <c r="B1871" s="5" t="str">
        <f aca="false">Counts!C1871</f>
        <v>Trent Grisham</v>
      </c>
      <c r="C1871" s="34" t="str">
        <f aca="false">Counts!F1871</f>
        <v>May</v>
      </c>
      <c r="D1871" s="35" t="n">
        <f aca="false">IFERROR(Counts!P1871,"")</f>
        <v>110</v>
      </c>
      <c r="E1871" s="36" t="n">
        <f aca="false">IFERROR(Counts!R1871/Counts!Q1871,"")</f>
        <v>0.263157894736842</v>
      </c>
      <c r="F1871" s="36" t="n">
        <f aca="false">IFERROR((Counts!R1871+Counts!V1871+Counts!W1871)/(Counts!Q1871+Counts!V1871+Counts!W1871+Counts!X1871),"")</f>
        <v>0.354545454545455</v>
      </c>
      <c r="G1871" s="36" t="n">
        <f aca="false">IFERROR((Counts!R1871+Counts!S1871+2*Counts!T1871+3*Counts!U1871)/Counts!Q1871,"")</f>
        <v>0.442105263157895</v>
      </c>
      <c r="H1871" s="35" t="n">
        <f aca="false">IFERROR(Counts!U1871,"")</f>
        <v>3</v>
      </c>
      <c r="I1871" s="36" t="n">
        <f aca="false">IFERROR(Counts!Z1871/Counts!AA1871,"")</f>
        <v>0.349090909090909</v>
      </c>
      <c r="J1871" s="36" t="n">
        <f aca="false">IFERROR(Counts!AB1871/Counts!AA1871,"")</f>
        <v>0.327627272727273</v>
      </c>
      <c r="K1871" s="37" t="n">
        <f aca="false">IFERROR((Counts!AB1871-Counts!Z1871)/Counts!AA1871,"")</f>
        <v>-0.0214636363636363</v>
      </c>
      <c r="L1871" s="38" t="n">
        <f aca="false">IFERROR(Counts!Y1871/Counts!P1871,"")</f>
        <v>0.172727272727273</v>
      </c>
      <c r="M1871" s="38" t="n">
        <f aca="false">IFERROR(Counts!V1871/Counts!P1871,"")</f>
        <v>0.127272727272727</v>
      </c>
      <c r="N1871" s="38" t="n">
        <f aca="false">IFERROR(Counts!AD1871/Counts!AC1871,"")</f>
        <v>0.116883116883117</v>
      </c>
      <c r="O1871" s="38" t="n">
        <f aca="false">IFERROR(Counts!AE1871/Counts!AC1871,"")</f>
        <v>0.376623376623377</v>
      </c>
      <c r="P1871" s="39" t="n">
        <f aca="false">IFERROR(Counts!AG1871/Counts!AF1871,"")</f>
        <v>89.4194805194805</v>
      </c>
      <c r="Q1871" s="38" t="n">
        <f aca="false">IFERROR(Counts!AH1871/Counts!AC1871,"")</f>
        <v>0.415584415584416</v>
      </c>
      <c r="R1871" s="38" t="n">
        <f aca="false">IFERROR(Counts!N1871/Counts!M1871,"")</f>
        <v>0.15450643776824</v>
      </c>
      <c r="S1871" s="38" t="n">
        <f aca="false">IFERROR(Counts!K1871/Counts!J1871,"")</f>
        <v>0.576576576576577</v>
      </c>
      <c r="T1871" s="38" t="n">
        <f aca="false">IFERROR(Counts!I1871/Counts!H1871,"")</f>
        <v>0.152439024390244</v>
      </c>
      <c r="U1871" s="38" t="n">
        <f aca="false">IFERROR(1-Counts!L1871/Counts!K1871,"")</f>
        <v>0.8984375</v>
      </c>
      <c r="V1871" s="39" t="n">
        <f aca="false">IFERROR(Counts!AJ1871/Counts!AI1871,"")</f>
        <v>69.8914893617021</v>
      </c>
      <c r="W1871" s="38" t="n">
        <f aca="false">IFERROR(Counts!AK1871/Counts!AI1871,"")</f>
        <v>0.049645390070922</v>
      </c>
      <c r="X1871" s="40" t="n">
        <f aca="false">IFERROR(Counts!O1871,"")</f>
        <v>3.118</v>
      </c>
      <c r="Y1871" s="36" t="n">
        <f aca="false">IFERROR(INDEX('Season Counts'!$Y$2:$Y$740,$AF1871)/INDEX('Season Counts'!$X$2:$X$740,$AF1871),"")</f>
        <v>0.338028985507246</v>
      </c>
      <c r="Z1871" s="37" t="n">
        <f aca="false">IFERROR(J1871-Y1871,"")</f>
        <v>-0.0104017127799736</v>
      </c>
      <c r="AA1871" s="38" t="n">
        <f aca="false">IFERROR(INDEX('Season Counts'!$K$2:$K$740,$AF1871)/INDEX('Season Counts'!$J$2:$J$740,$AF1871),"")</f>
        <v>0.192464358452139</v>
      </c>
      <c r="AB1871" s="41" t="n">
        <f aca="false">IFERROR(R1871-AA1871,"")</f>
        <v>-0.0379579206838981</v>
      </c>
      <c r="AC1871" s="39" t="n">
        <f aca="false">IFERROR(INDEX('Season Counts'!$AG$2:$AG$740,$AF1871)/INDEX('Season Counts'!$AF$2:$AF$740,$AF1871),"")</f>
        <v>70.7572700296736</v>
      </c>
      <c r="AD1871" s="40" t="n">
        <f aca="false">IFERROR(V1871-AC1871,"")</f>
        <v>-0.865780667971464</v>
      </c>
      <c r="AE1871" s="4" t="str">
        <f aca="false">IF(D1871&lt;Guide!$C$21,"Low PA",IF(TRIM(IF(ISNUMBER(AD1871),IF(N(AD1871)&lt;=-Guide!$C$24,"▼ Bat Speed  ",IF(N(AD1871)&gt;=Guide!$C$24,"▲ Bat Speed  ","")),"")&amp;IF(N(Z1871)&gt;=Guide!$C$22,"▲ Contact  ","")&amp;IF(N(Z1871)&lt;=-Guide!$C$22,"▼ Contact  ","")&amp;IF(N(AB1871)&gt;=Guide!$C$23,"▲ Chase  ","")&amp;IF(N(AB1871)&lt;=-Guide!$C$23,"▼ Chase  ",""))="","Stable",TRIM(IF(ISNUMBER(AD1871),IF(N(AD1871)&lt;=-Guide!$C$24,"▼ Bat Speed  ",IF(N(AD1871)&gt;=Guide!$C$24,"▲ Bat Speed  ","")),"")&amp;IF(N(Z1871)&gt;=Guide!$C$22,"▲ Contact  ","")&amp;IF(N(Z1871)&lt;=-Guide!$C$22,"▼ Contact  ","")&amp;IF(N(AB1871)&gt;=Guide!$C$23,"▲ Chase  ","")&amp;IF(N(AB1871)&lt;=-Guide!$C$23,"▼ Chase  ",""))))</f>
        <v>Stable</v>
      </c>
      <c r="AF1871" s="35" t="n">
        <f aca="false">MATCH(Counts!A1871,'Season Counts'!$A$2:$A$740,0)</f>
        <v>480</v>
      </c>
    </row>
    <row r="1872" customFormat="false" ht="15" hidden="false" customHeight="false" outlineLevel="0" collapsed="false">
      <c r="A1872" s="34" t="str">
        <f aca="false">Counts!B1872</f>
        <v>NYY</v>
      </c>
      <c r="B1872" s="5" t="str">
        <f aca="false">Counts!C1872</f>
        <v>Trent Grisham</v>
      </c>
      <c r="C1872" s="34" t="str">
        <f aca="false">Counts!F1872</f>
        <v>Jun</v>
      </c>
      <c r="D1872" s="35" t="n">
        <f aca="false">IFERROR(Counts!P1872,"")</f>
        <v>40</v>
      </c>
      <c r="E1872" s="36" t="n">
        <f aca="false">IFERROR(Counts!R1872/Counts!Q1872,"")</f>
        <v>0.361111111111111</v>
      </c>
      <c r="F1872" s="36" t="n">
        <f aca="false">IFERROR((Counts!R1872+Counts!V1872+Counts!W1872)/(Counts!Q1872+Counts!V1872+Counts!W1872+Counts!X1872),"")</f>
        <v>0.425</v>
      </c>
      <c r="G1872" s="36" t="n">
        <f aca="false">IFERROR((Counts!R1872+Counts!S1872+2*Counts!T1872+3*Counts!U1872)/Counts!Q1872,"")</f>
        <v>0.555555555555556</v>
      </c>
      <c r="H1872" s="35" t="n">
        <f aca="false">IFERROR(Counts!U1872,"")</f>
        <v>1</v>
      </c>
      <c r="I1872" s="36" t="n">
        <f aca="false">IFERROR(Counts!Z1872/Counts!AA1872,"")</f>
        <v>0.425</v>
      </c>
      <c r="J1872" s="36" t="n">
        <f aca="false">IFERROR(Counts!AB1872/Counts!AA1872,"")</f>
        <v>0.45995</v>
      </c>
      <c r="K1872" s="37" t="n">
        <f aca="false">IFERROR((Counts!AB1872-Counts!Z1872)/Counts!AA1872,"")</f>
        <v>0.03495</v>
      </c>
      <c r="L1872" s="38" t="n">
        <f aca="false">IFERROR(Counts!Y1872/Counts!P1872,"")</f>
        <v>0.05</v>
      </c>
      <c r="M1872" s="38" t="n">
        <f aca="false">IFERROR(Counts!V1872/Counts!P1872,"")</f>
        <v>0.1</v>
      </c>
      <c r="N1872" s="38" t="n">
        <f aca="false">IFERROR(Counts!AD1872/Counts!AC1872,"")</f>
        <v>0.0882352941176471</v>
      </c>
      <c r="O1872" s="38" t="n">
        <f aca="false">IFERROR(Counts!AE1872/Counts!AC1872,"")</f>
        <v>0.5</v>
      </c>
      <c r="P1872" s="39" t="n">
        <f aca="false">IFERROR(Counts!AG1872/Counts!AF1872,"")</f>
        <v>91.4352941176471</v>
      </c>
      <c r="Q1872" s="38" t="n">
        <f aca="false">IFERROR(Counts!AH1872/Counts!AC1872,"")</f>
        <v>0.441176470588235</v>
      </c>
      <c r="R1872" s="38" t="n">
        <f aca="false">IFERROR(Counts!N1872/Counts!M1872,"")</f>
        <v>0.225352112676056</v>
      </c>
      <c r="S1872" s="38" t="n">
        <f aca="false">IFERROR(Counts!K1872/Counts!J1872,"")</f>
        <v>0.675324675324675</v>
      </c>
      <c r="T1872" s="38" t="n">
        <f aca="false">IFERROR(Counts!I1872/Counts!H1872,"")</f>
        <v>0.132352941176471</v>
      </c>
      <c r="U1872" s="38" t="n">
        <f aca="false">IFERROR(1-Counts!L1872/Counts!K1872,"")</f>
        <v>0.923076923076923</v>
      </c>
      <c r="V1872" s="39" t="n">
        <f aca="false">IFERROR(Counts!AJ1872/Counts!AI1872,"")</f>
        <v>71.2509090909091</v>
      </c>
      <c r="W1872" s="38" t="n">
        <f aca="false">IFERROR(Counts!AK1872/Counts!AI1872,"")</f>
        <v>0.109090909090909</v>
      </c>
      <c r="X1872" s="40" t="n">
        <f aca="false">IFERROR(Counts!O1872,"")</f>
        <v>5.544</v>
      </c>
      <c r="Y1872" s="36" t="n">
        <f aca="false">IFERROR(INDEX('Season Counts'!$Y$2:$Y$740,$AF1872)/INDEX('Season Counts'!$X$2:$X$740,$AF1872),"")</f>
        <v>0.338028985507246</v>
      </c>
      <c r="Z1872" s="37" t="n">
        <f aca="false">IFERROR(J1872-Y1872,"")</f>
        <v>0.121921014492754</v>
      </c>
      <c r="AA1872" s="38" t="n">
        <f aca="false">IFERROR(INDEX('Season Counts'!$K$2:$K$740,$AF1872)/INDEX('Season Counts'!$J$2:$J$740,$AF1872),"")</f>
        <v>0.192464358452139</v>
      </c>
      <c r="AB1872" s="41" t="n">
        <f aca="false">IFERROR(R1872-AA1872,"")</f>
        <v>0.0328877542239179</v>
      </c>
      <c r="AC1872" s="39" t="n">
        <f aca="false">IFERROR(INDEX('Season Counts'!$AG$2:$AG$740,$AF1872)/INDEX('Season Counts'!$AF$2:$AF$740,$AF1872),"")</f>
        <v>70.7572700296736</v>
      </c>
      <c r="AD1872" s="40" t="n">
        <f aca="false">IFERROR(V1872-AC1872,"")</f>
        <v>0.493639061235498</v>
      </c>
      <c r="AE1872" s="4" t="str">
        <f aca="false">IF(D1872&lt;Guide!$C$21,"Low PA",IF(TRIM(IF(ISNUMBER(AD1872),IF(N(AD1872)&lt;=-Guide!$C$24,"▼ Bat Speed  ",IF(N(AD1872)&gt;=Guide!$C$24,"▲ Bat Speed  ","")),"")&amp;IF(N(Z1872)&gt;=Guide!$C$22,"▲ Contact  ","")&amp;IF(N(Z1872)&lt;=-Guide!$C$22,"▼ Contact  ","")&amp;IF(N(AB1872)&gt;=Guide!$C$23,"▲ Chase  ","")&amp;IF(N(AB1872)&lt;=-Guide!$C$23,"▼ Chase  ",""))="","Stable",TRIM(IF(ISNUMBER(AD1872),IF(N(AD1872)&lt;=-Guide!$C$24,"▼ Bat Speed  ",IF(N(AD1872)&gt;=Guide!$C$24,"▲ Bat Speed  ","")),"")&amp;IF(N(Z1872)&gt;=Guide!$C$22,"▲ Contact  ","")&amp;IF(N(Z1872)&lt;=-Guide!$C$22,"▼ Contact  ","")&amp;IF(N(AB1872)&gt;=Guide!$C$23,"▲ Chase  ","")&amp;IF(N(AB1872)&lt;=-Guide!$C$23,"▼ Chase  ",""))))</f>
        <v>▲ Contact</v>
      </c>
      <c r="AF1872" s="35" t="n">
        <f aca="false">MATCH(Counts!A1872,'Season Counts'!$A$2:$A$740,0)</f>
        <v>480</v>
      </c>
    </row>
    <row r="1873" customFormat="false" ht="15" hidden="false" customHeight="false" outlineLevel="0" collapsed="false">
      <c r="A1873" s="34" t="str">
        <f aca="false">Counts!B1873</f>
        <v>NYY</v>
      </c>
      <c r="B1873" s="5" t="str">
        <f aca="false">Counts!C1873</f>
        <v>Trent Grisham</v>
      </c>
      <c r="C1873" s="34" t="str">
        <f aca="false">Counts!F1873</f>
        <v>Jul</v>
      </c>
      <c r="D1873" s="35" t="n">
        <f aca="false">IFERROR(Counts!P1873,"")</f>
        <v>96</v>
      </c>
      <c r="E1873" s="36" t="n">
        <f aca="false">IFERROR(Counts!R1873/Counts!Q1873,"")</f>
        <v>0.164705882352941</v>
      </c>
      <c r="F1873" s="36" t="n">
        <f aca="false">IFERROR((Counts!R1873+Counts!V1873+Counts!W1873)/(Counts!Q1873+Counts!V1873+Counts!W1873+Counts!X1873),"")</f>
        <v>0.242105263157895</v>
      </c>
      <c r="G1873" s="36" t="n">
        <f aca="false">IFERROR((Counts!R1873+Counts!S1873+2*Counts!T1873+3*Counts!U1873)/Counts!Q1873,"")</f>
        <v>0.305882352941177</v>
      </c>
      <c r="H1873" s="35" t="n">
        <f aca="false">IFERROR(Counts!U1873,"")</f>
        <v>3</v>
      </c>
      <c r="I1873" s="36" t="n">
        <f aca="false">IFERROR(Counts!Z1873/Counts!AA1873,"")</f>
        <v>0.252105263157895</v>
      </c>
      <c r="J1873" s="36" t="n">
        <f aca="false">IFERROR(Counts!AB1873/Counts!AA1873,"")</f>
        <v>0.292768421052632</v>
      </c>
      <c r="K1873" s="37" t="n">
        <f aca="false">IFERROR((Counts!AB1873-Counts!Z1873)/Counts!AA1873,"")</f>
        <v>0.0406631578947368</v>
      </c>
      <c r="L1873" s="38" t="n">
        <f aca="false">IFERROR(Counts!Y1873/Counts!P1873,"")</f>
        <v>0.166666666666667</v>
      </c>
      <c r="M1873" s="38" t="n">
        <f aca="false">IFERROR(Counts!V1873/Counts!P1873,"")</f>
        <v>0.09375</v>
      </c>
      <c r="N1873" s="38" t="n">
        <f aca="false">IFERROR(Counts!AD1873/Counts!AC1873,"")</f>
        <v>0.0428571428571429</v>
      </c>
      <c r="O1873" s="38" t="n">
        <f aca="false">IFERROR(Counts!AE1873/Counts!AC1873,"")</f>
        <v>0.414285714285714</v>
      </c>
      <c r="P1873" s="39" t="n">
        <f aca="false">IFERROR(Counts!AG1873/Counts!AF1873,"")</f>
        <v>91.1869565217391</v>
      </c>
      <c r="Q1873" s="38" t="n">
        <f aca="false">IFERROR(Counts!AH1873/Counts!AC1873,"")</f>
        <v>0.271428571428571</v>
      </c>
      <c r="R1873" s="38" t="n">
        <f aca="false">IFERROR(Counts!N1873/Counts!M1873,"")</f>
        <v>0.233160621761658</v>
      </c>
      <c r="S1873" s="38" t="n">
        <f aca="false">IFERROR(Counts!K1873/Counts!J1873,"")</f>
        <v>0.715</v>
      </c>
      <c r="T1873" s="38" t="n">
        <f aca="false">IFERROR(Counts!I1873/Counts!H1873,"")</f>
        <v>0.191489361702128</v>
      </c>
      <c r="U1873" s="38" t="n">
        <f aca="false">IFERROR(1-Counts!L1873/Counts!K1873,"")</f>
        <v>0.867132867132867</v>
      </c>
      <c r="V1873" s="39" t="n">
        <f aca="false">IFERROR(Counts!AJ1873/Counts!AI1873,"")</f>
        <v>71.7132947976879</v>
      </c>
      <c r="W1873" s="38" t="n">
        <f aca="false">IFERROR(Counts!AK1873/Counts!AI1873,"")</f>
        <v>0.132947976878613</v>
      </c>
      <c r="X1873" s="40" t="n">
        <f aca="false">IFERROR(Counts!O1873,"")</f>
        <v>-6.917</v>
      </c>
      <c r="Y1873" s="36" t="n">
        <f aca="false">IFERROR(INDEX('Season Counts'!$Y$2:$Y$740,$AF1873)/INDEX('Season Counts'!$X$2:$X$740,$AF1873),"")</f>
        <v>0.338028985507246</v>
      </c>
      <c r="Z1873" s="37" t="n">
        <f aca="false">IFERROR(J1873-Y1873,"")</f>
        <v>-0.0452605644546148</v>
      </c>
      <c r="AA1873" s="38" t="n">
        <f aca="false">IFERROR(INDEX('Season Counts'!$K$2:$K$740,$AF1873)/INDEX('Season Counts'!$J$2:$J$740,$AF1873),"")</f>
        <v>0.192464358452139</v>
      </c>
      <c r="AB1873" s="41" t="n">
        <f aca="false">IFERROR(R1873-AA1873,"")</f>
        <v>0.0406962633095195</v>
      </c>
      <c r="AC1873" s="39" t="n">
        <f aca="false">IFERROR(INDEX('Season Counts'!$AG$2:$AG$740,$AF1873)/INDEX('Season Counts'!$AF$2:$AF$740,$AF1873),"")</f>
        <v>70.7572700296736</v>
      </c>
      <c r="AD1873" s="40" t="n">
        <f aca="false">IFERROR(V1873-AC1873,"")</f>
        <v>0.956024768014274</v>
      </c>
      <c r="AE1873" s="4" t="str">
        <f aca="false">IF(D1873&lt;Guide!$C$21,"Low PA",IF(TRIM(IF(ISNUMBER(AD1873),IF(N(AD1873)&lt;=-Guide!$C$24,"▼ Bat Speed  ",IF(N(AD1873)&gt;=Guide!$C$24,"▲ Bat Speed  ","")),"")&amp;IF(N(Z1873)&gt;=Guide!$C$22,"▲ Contact  ","")&amp;IF(N(Z1873)&lt;=-Guide!$C$22,"▼ Contact  ","")&amp;IF(N(AB1873)&gt;=Guide!$C$23,"▲ Chase  ","")&amp;IF(N(AB1873)&lt;=-Guide!$C$23,"▼ Chase  ",""))="","Stable",TRIM(IF(ISNUMBER(AD1873),IF(N(AD1873)&lt;=-Guide!$C$24,"▼ Bat Speed  ",IF(N(AD1873)&gt;=Guide!$C$24,"▲ Bat Speed  ","")),"")&amp;IF(N(Z1873)&gt;=Guide!$C$22,"▲ Contact  ","")&amp;IF(N(Z1873)&lt;=-Guide!$C$22,"▼ Contact  ","")&amp;IF(N(AB1873)&gt;=Guide!$C$23,"▲ Chase  ","")&amp;IF(N(AB1873)&lt;=-Guide!$C$23,"▼ Chase  ",""))))</f>
        <v>▼ Contact ▲ Chase</v>
      </c>
      <c r="AF1873" s="35" t="n">
        <f aca="false">MATCH(Counts!A1873,'Season Counts'!$A$2:$A$740,0)</f>
        <v>480</v>
      </c>
    </row>
    <row r="1874" customFormat="false" ht="15" hidden="false" customHeight="false" outlineLevel="0" collapsed="false">
      <c r="A1874" s="34" t="str">
        <f aca="false">Counts!B1874</f>
        <v>NYY</v>
      </c>
      <c r="B1874" s="5" t="str">
        <f aca="false">Counts!C1874</f>
        <v>Trent Grisham</v>
      </c>
      <c r="C1874" s="34" t="str">
        <f aca="false">Counts!F1874</f>
        <v>Aug</v>
      </c>
      <c r="D1874" s="35" t="n">
        <f aca="false">IFERROR(Counts!P1874,"")</f>
        <v>116</v>
      </c>
      <c r="E1874" s="36" t="n">
        <f aca="false">IFERROR(Counts!R1874/Counts!Q1874,"")</f>
        <v>0.196078431372549</v>
      </c>
      <c r="F1874" s="36" t="n">
        <f aca="false">IFERROR((Counts!R1874+Counts!V1874+Counts!W1874)/(Counts!Q1874+Counts!V1874+Counts!W1874+Counts!X1874),"")</f>
        <v>0.28448275862069</v>
      </c>
      <c r="G1874" s="36" t="n">
        <f aca="false">IFERROR((Counts!R1874+Counts!S1874+2*Counts!T1874+3*Counts!U1874)/Counts!Q1874,"")</f>
        <v>0.450980392156863</v>
      </c>
      <c r="H1874" s="35" t="n">
        <f aca="false">IFERROR(Counts!U1874,"")</f>
        <v>7</v>
      </c>
      <c r="I1874" s="36" t="n">
        <f aca="false">IFERROR(Counts!Z1874/Counts!AA1874,"")</f>
        <v>0.315086206896552</v>
      </c>
      <c r="J1874" s="36" t="n">
        <f aca="false">IFERROR(Counts!AB1874/Counts!AA1874,"")</f>
        <v>0.320241379310345</v>
      </c>
      <c r="K1874" s="37" t="n">
        <f aca="false">IFERROR((Counts!AB1874-Counts!Z1874)/Counts!AA1874,"")</f>
        <v>0.00515517241379316</v>
      </c>
      <c r="L1874" s="38" t="n">
        <f aca="false">IFERROR(Counts!Y1874/Counts!P1874,"")</f>
        <v>0.25</v>
      </c>
      <c r="M1874" s="38" t="n">
        <f aca="false">IFERROR(Counts!V1874/Counts!P1874,"")</f>
        <v>0.112068965517241</v>
      </c>
      <c r="N1874" s="38" t="n">
        <f aca="false">IFERROR(Counts!AD1874/Counts!AC1874,"")</f>
        <v>0.0945945945945946</v>
      </c>
      <c r="O1874" s="38" t="n">
        <f aca="false">IFERROR(Counts!AE1874/Counts!AC1874,"")</f>
        <v>0.486486486486487</v>
      </c>
      <c r="P1874" s="39" t="n">
        <f aca="false">IFERROR(Counts!AG1874/Counts!AF1874,"")</f>
        <v>89.7797297297297</v>
      </c>
      <c r="Q1874" s="38" t="n">
        <f aca="false">IFERROR(Counts!AH1874/Counts!AC1874,"")</f>
        <v>0.45945945945946</v>
      </c>
      <c r="R1874" s="38" t="n">
        <f aca="false">IFERROR(Counts!N1874/Counts!M1874,"")</f>
        <v>0.213991769547325</v>
      </c>
      <c r="S1874" s="38" t="n">
        <f aca="false">IFERROR(Counts!K1874/Counts!J1874,"")</f>
        <v>0.565400843881857</v>
      </c>
      <c r="T1874" s="38" t="n">
        <f aca="false">IFERROR(Counts!I1874/Counts!H1874,"")</f>
        <v>0.17741935483871</v>
      </c>
      <c r="U1874" s="38" t="n">
        <f aca="false">IFERROR(1-Counts!L1874/Counts!K1874,"")</f>
        <v>0.895522388059702</v>
      </c>
      <c r="V1874" s="39" t="n">
        <f aca="false">IFERROR(Counts!AJ1874/Counts!AI1874,"")</f>
        <v>71.1206896551724</v>
      </c>
      <c r="W1874" s="38" t="n">
        <f aca="false">IFERROR(Counts!AK1874/Counts!AI1874,"")</f>
        <v>0.120689655172414</v>
      </c>
      <c r="X1874" s="40" t="n">
        <f aca="false">IFERROR(Counts!O1874,"")</f>
        <v>3.581</v>
      </c>
      <c r="Y1874" s="36" t="n">
        <f aca="false">IFERROR(INDEX('Season Counts'!$Y$2:$Y$740,$AF1874)/INDEX('Season Counts'!$X$2:$X$740,$AF1874),"")</f>
        <v>0.338028985507246</v>
      </c>
      <c r="Z1874" s="37" t="n">
        <f aca="false">IFERROR(J1874-Y1874,"")</f>
        <v>-0.0177876061969015</v>
      </c>
      <c r="AA1874" s="38" t="n">
        <f aca="false">IFERROR(INDEX('Season Counts'!$K$2:$K$740,$AF1874)/INDEX('Season Counts'!$J$2:$J$740,$AF1874),"")</f>
        <v>0.192464358452139</v>
      </c>
      <c r="AB1874" s="41" t="n">
        <f aca="false">IFERROR(R1874-AA1874,"")</f>
        <v>0.0215274110951866</v>
      </c>
      <c r="AC1874" s="39" t="n">
        <f aca="false">IFERROR(INDEX('Season Counts'!$AG$2:$AG$740,$AF1874)/INDEX('Season Counts'!$AF$2:$AF$740,$AF1874),"")</f>
        <v>70.7572700296736</v>
      </c>
      <c r="AD1874" s="40" t="n">
        <f aca="false">IFERROR(V1874-AC1874,"")</f>
        <v>0.363419625498821</v>
      </c>
      <c r="AE1874" s="4" t="str">
        <f aca="false">IF(D1874&lt;Guide!$C$21,"Low PA",IF(TRIM(IF(ISNUMBER(AD1874),IF(N(AD1874)&lt;=-Guide!$C$24,"▼ Bat Speed  ",IF(N(AD1874)&gt;=Guide!$C$24,"▲ Bat Speed  ","")),"")&amp;IF(N(Z1874)&gt;=Guide!$C$22,"▲ Contact  ","")&amp;IF(N(Z1874)&lt;=-Guide!$C$22,"▼ Contact  ","")&amp;IF(N(AB1874)&gt;=Guide!$C$23,"▲ Chase  ","")&amp;IF(N(AB1874)&lt;=-Guide!$C$23,"▼ Chase  ",""))="","Stable",TRIM(IF(ISNUMBER(AD1874),IF(N(AD1874)&lt;=-Guide!$C$24,"▼ Bat Speed  ",IF(N(AD1874)&gt;=Guide!$C$24,"▲ Bat Speed  ","")),"")&amp;IF(N(Z1874)&gt;=Guide!$C$22,"▲ Contact  ","")&amp;IF(N(Z1874)&lt;=-Guide!$C$22,"▼ Contact  ","")&amp;IF(N(AB1874)&gt;=Guide!$C$23,"▲ Chase  ","")&amp;IF(N(AB1874)&lt;=-Guide!$C$23,"▼ Chase  ",""))))</f>
        <v>Stable</v>
      </c>
      <c r="AF1874" s="35" t="n">
        <f aca="false">MATCH(Counts!A1874,'Season Counts'!$A$2:$A$740,0)</f>
        <v>480</v>
      </c>
    </row>
    <row r="1875" customFormat="false" ht="15" hidden="false" customHeight="false" outlineLevel="0" collapsed="false">
      <c r="A1875" s="34" t="str">
        <f aca="false">Counts!B1875</f>
        <v>NYY</v>
      </c>
      <c r="B1875" s="5" t="str">
        <f aca="false">Counts!C1875</f>
        <v>Trent Grisham</v>
      </c>
      <c r="C1875" s="34" t="str">
        <f aca="false">Counts!F1875</f>
        <v>Sep</v>
      </c>
      <c r="D1875" s="35" t="n">
        <f aca="false">IFERROR(Counts!P1875,"")</f>
        <v>8</v>
      </c>
      <c r="E1875" s="36" t="n">
        <f aca="false">IFERROR(Counts!R1875/Counts!Q1875,"")</f>
        <v>0.285714285714286</v>
      </c>
      <c r="F1875" s="36" t="n">
        <f aca="false">IFERROR((Counts!R1875+Counts!V1875+Counts!W1875)/(Counts!Q1875+Counts!V1875+Counts!W1875+Counts!X1875),"")</f>
        <v>0.375</v>
      </c>
      <c r="G1875" s="36" t="n">
        <f aca="false">IFERROR((Counts!R1875+Counts!S1875+2*Counts!T1875+3*Counts!U1875)/Counts!Q1875,"")</f>
        <v>0.285714285714286</v>
      </c>
      <c r="H1875" s="35" t="n">
        <f aca="false">IFERROR(Counts!U1875,"")</f>
        <v>0</v>
      </c>
      <c r="I1875" s="36" t="n">
        <f aca="false">IFERROR(Counts!Z1875/Counts!AA1875,"")</f>
        <v>0.3125</v>
      </c>
      <c r="J1875" s="36" t="n">
        <f aca="false">IFERROR(Counts!AB1875/Counts!AA1875,"")</f>
        <v>0.41925</v>
      </c>
      <c r="K1875" s="37" t="n">
        <f aca="false">IFERROR((Counts!AB1875-Counts!Z1875)/Counts!AA1875,"")</f>
        <v>0.10675</v>
      </c>
      <c r="L1875" s="38" t="n">
        <f aca="false">IFERROR(Counts!Y1875/Counts!P1875,"")</f>
        <v>0.25</v>
      </c>
      <c r="M1875" s="38" t="n">
        <f aca="false">IFERROR(Counts!V1875/Counts!P1875,"")</f>
        <v>0.125</v>
      </c>
      <c r="N1875" s="38" t="n">
        <f aca="false">IFERROR(Counts!AD1875/Counts!AC1875,"")</f>
        <v>0</v>
      </c>
      <c r="O1875" s="38" t="n">
        <f aca="false">IFERROR(Counts!AE1875/Counts!AC1875,"")</f>
        <v>0.4</v>
      </c>
      <c r="P1875" s="39" t="n">
        <f aca="false">IFERROR(Counts!AG1875/Counts!AF1875,"")</f>
        <v>94.66</v>
      </c>
      <c r="Q1875" s="38" t="n">
        <f aca="false">IFERROR(Counts!AH1875/Counts!AC1875,"")</f>
        <v>0.6</v>
      </c>
      <c r="R1875" s="38" t="n">
        <f aca="false">IFERROR(Counts!N1875/Counts!M1875,"")</f>
        <v>0.3</v>
      </c>
      <c r="S1875" s="38" t="n">
        <f aca="false">IFERROR(Counts!K1875/Counts!J1875,"")</f>
        <v>0.444444444444444</v>
      </c>
      <c r="T1875" s="38" t="n">
        <f aca="false">IFERROR(Counts!I1875/Counts!H1875,"")</f>
        <v>0.214285714285714</v>
      </c>
      <c r="U1875" s="38" t="n">
        <f aca="false">IFERROR(1-Counts!L1875/Counts!K1875,"")</f>
        <v>0.875</v>
      </c>
      <c r="V1875" s="39" t="n">
        <f aca="false">IFERROR(Counts!AJ1875/Counts!AI1875,"")</f>
        <v>69.94</v>
      </c>
      <c r="W1875" s="38" t="n">
        <f aca="false">IFERROR(Counts!AK1875/Counts!AI1875,"")</f>
        <v>0</v>
      </c>
      <c r="X1875" s="40" t="n">
        <f aca="false">IFERROR(Counts!O1875,"")</f>
        <v>0.122</v>
      </c>
      <c r="Y1875" s="36" t="n">
        <f aca="false">IFERROR(INDEX('Season Counts'!$Y$2:$Y$740,$AF1875)/INDEX('Season Counts'!$X$2:$X$740,$AF1875),"")</f>
        <v>0.338028985507246</v>
      </c>
      <c r="Z1875" s="37" t="n">
        <f aca="false">IFERROR(J1875-Y1875,"")</f>
        <v>0.0812210144927537</v>
      </c>
      <c r="AA1875" s="38" t="n">
        <f aca="false">IFERROR(INDEX('Season Counts'!$K$2:$K$740,$AF1875)/INDEX('Season Counts'!$J$2:$J$740,$AF1875),"")</f>
        <v>0.192464358452139</v>
      </c>
      <c r="AB1875" s="41" t="n">
        <f aca="false">IFERROR(R1875-AA1875,"")</f>
        <v>0.107535641547862</v>
      </c>
      <c r="AC1875" s="39" t="n">
        <f aca="false">IFERROR(INDEX('Season Counts'!$AG$2:$AG$740,$AF1875)/INDEX('Season Counts'!$AF$2:$AF$740,$AF1875),"")</f>
        <v>70.7572700296736</v>
      </c>
      <c r="AD1875" s="40" t="n">
        <f aca="false">IFERROR(V1875-AC1875,"")</f>
        <v>-0.817270029673594</v>
      </c>
      <c r="AE1875" s="4" t="str">
        <f aca="false">IF(D1875&lt;Guide!$C$21,"Low PA",IF(TRIM(IF(ISNUMBER(AD1875),IF(N(AD1875)&lt;=-Guide!$C$24,"▼ Bat Speed  ",IF(N(AD1875)&gt;=Guide!$C$24,"▲ Bat Speed  ","")),"")&amp;IF(N(Z1875)&gt;=Guide!$C$22,"▲ Contact  ","")&amp;IF(N(Z1875)&lt;=-Guide!$C$22,"▼ Contact  ","")&amp;IF(N(AB1875)&gt;=Guide!$C$23,"▲ Chase  ","")&amp;IF(N(AB1875)&lt;=-Guide!$C$23,"▼ Chase  ",""))="","Stable",TRIM(IF(ISNUMBER(AD1875),IF(N(AD1875)&lt;=-Guide!$C$24,"▼ Bat Speed  ",IF(N(AD1875)&gt;=Guide!$C$24,"▲ Bat Speed  ","")),"")&amp;IF(N(Z1875)&gt;=Guide!$C$22,"▲ Contact  ","")&amp;IF(N(Z1875)&lt;=-Guide!$C$22,"▼ Contact  ","")&amp;IF(N(AB1875)&gt;=Guide!$C$23,"▲ Chase  ","")&amp;IF(N(AB1875)&lt;=-Guide!$C$23,"▼ Chase  ",""))))</f>
        <v>Low PA</v>
      </c>
      <c r="AF1875" s="35" t="n">
        <f aca="false">MATCH(Counts!A1875,'Season Counts'!$A$2:$A$740,0)</f>
        <v>480</v>
      </c>
    </row>
    <row r="1876" customFormat="false" ht="15" hidden="false" customHeight="false" outlineLevel="0" collapsed="false">
      <c r="A1876" s="34" t="str">
        <f aca="false">Counts!B1876</f>
        <v>NYY</v>
      </c>
      <c r="B1876" s="5" t="str">
        <f aca="false">Counts!C1876</f>
        <v>José Caballero</v>
      </c>
      <c r="C1876" s="34" t="str">
        <f aca="false">Counts!F1876</f>
        <v>Mar-Apr</v>
      </c>
      <c r="D1876" s="35" t="n">
        <f aca="false">IFERROR(Counts!P1876,"")</f>
        <v>112</v>
      </c>
      <c r="E1876" s="36" t="n">
        <f aca="false">IFERROR(Counts!R1876/Counts!Q1876,"")</f>
        <v>0.266666666666667</v>
      </c>
      <c r="F1876" s="36" t="n">
        <f aca="false">IFERROR((Counts!R1876+Counts!V1876+Counts!W1876)/(Counts!Q1876+Counts!V1876+Counts!W1876+Counts!X1876),"")</f>
        <v>0.3125</v>
      </c>
      <c r="G1876" s="36" t="n">
        <f aca="false">IFERROR((Counts!R1876+Counts!S1876+2*Counts!T1876+3*Counts!U1876)/Counts!Q1876,"")</f>
        <v>0.4</v>
      </c>
      <c r="H1876" s="35" t="n">
        <f aca="false">IFERROR(Counts!U1876,"")</f>
        <v>3</v>
      </c>
      <c r="I1876" s="36" t="n">
        <f aca="false">IFERROR(Counts!Z1876/Counts!AA1876,"")</f>
        <v>0.316666666666667</v>
      </c>
      <c r="J1876" s="36" t="n">
        <f aca="false">IFERROR(Counts!AB1876/Counts!AA1876,"")</f>
        <v>0.250900900900901</v>
      </c>
      <c r="K1876" s="37" t="n">
        <f aca="false">IFERROR((Counts!AB1876-Counts!Z1876)/Counts!AA1876,"")</f>
        <v>-0.0657657657657658</v>
      </c>
      <c r="L1876" s="38" t="n">
        <f aca="false">IFERROR(Counts!Y1876/Counts!P1876,"")</f>
        <v>0.223214285714286</v>
      </c>
      <c r="M1876" s="38" t="n">
        <f aca="false">IFERROR(Counts!V1876/Counts!P1876,"")</f>
        <v>0.0357142857142857</v>
      </c>
      <c r="N1876" s="38" t="n">
        <f aca="false">IFERROR(Counts!AD1876/Counts!AC1876,"")</f>
        <v>0.025</v>
      </c>
      <c r="O1876" s="38" t="n">
        <f aca="false">IFERROR(Counts!AE1876/Counts!AC1876,"")</f>
        <v>0.275</v>
      </c>
      <c r="P1876" s="39" t="n">
        <f aca="false">IFERROR(Counts!AG1876/Counts!AF1876,"")</f>
        <v>80.61875</v>
      </c>
      <c r="Q1876" s="38" t="n">
        <f aca="false">IFERROR(Counts!AH1876/Counts!AC1876,"")</f>
        <v>0.3125</v>
      </c>
      <c r="R1876" s="38" t="n">
        <f aca="false">IFERROR(Counts!N1876/Counts!M1876,"")</f>
        <v>0.329004329004329</v>
      </c>
      <c r="S1876" s="38" t="n">
        <f aca="false">IFERROR(Counts!K1876/Counts!J1876,"")</f>
        <v>0.673076923076923</v>
      </c>
      <c r="T1876" s="38" t="n">
        <f aca="false">IFERROR(Counts!I1876/Counts!H1876,"")</f>
        <v>0.24537037037037</v>
      </c>
      <c r="U1876" s="38" t="n">
        <f aca="false">IFERROR(1-Counts!L1876/Counts!K1876,"")</f>
        <v>0.8</v>
      </c>
      <c r="V1876" s="39" t="n">
        <f aca="false">IFERROR(Counts!AJ1876/Counts!AI1876,"")</f>
        <v>68.0963730569948</v>
      </c>
      <c r="W1876" s="38" t="n">
        <f aca="false">IFERROR(Counts!AK1876/Counts!AI1876,"")</f>
        <v>0.0466321243523316</v>
      </c>
      <c r="X1876" s="40" t="n">
        <f aca="false">IFERROR(Counts!O1876,"")</f>
        <v>1.96</v>
      </c>
      <c r="Y1876" s="36" t="n">
        <f aca="false">IFERROR(INDEX('Season Counts'!$Y$2:$Y$740,$AF1876)/INDEX('Season Counts'!$X$2:$X$740,$AF1876),"")</f>
        <v>0.277886160714286</v>
      </c>
      <c r="Z1876" s="37" t="n">
        <f aca="false">IFERROR(J1876-Y1876,"")</f>
        <v>-0.0269852598133848</v>
      </c>
      <c r="AA1876" s="38" t="n">
        <f aca="false">IFERROR(INDEX('Season Counts'!$K$2:$K$740,$AF1876)/INDEX('Season Counts'!$J$2:$J$740,$AF1876),"")</f>
        <v>0.36969696969697</v>
      </c>
      <c r="AB1876" s="41" t="n">
        <f aca="false">IFERROR(R1876-AA1876,"")</f>
        <v>-0.0406926406926407</v>
      </c>
      <c r="AC1876" s="39" t="n">
        <f aca="false">IFERROR(INDEX('Season Counts'!$AG$2:$AG$740,$AF1876)/INDEX('Season Counts'!$AF$2:$AF$740,$AF1876),"")</f>
        <v>68.6858548585486</v>
      </c>
      <c r="AD1876" s="40" t="n">
        <f aca="false">IFERROR(V1876-AC1876,"")</f>
        <v>-0.58948180155376</v>
      </c>
      <c r="AE1876" s="4" t="str">
        <f aca="false">IF(D1876&lt;Guide!$C$21,"Low PA",IF(TRIM(IF(ISNUMBER(AD1876),IF(N(AD1876)&lt;=-Guide!$C$24,"▼ Bat Speed  ",IF(N(AD1876)&gt;=Guide!$C$24,"▲ Bat Speed  ","")),"")&amp;IF(N(Z1876)&gt;=Guide!$C$22,"▲ Contact  ","")&amp;IF(N(Z1876)&lt;=-Guide!$C$22,"▼ Contact  ","")&amp;IF(N(AB1876)&gt;=Guide!$C$23,"▲ Chase  ","")&amp;IF(N(AB1876)&lt;=-Guide!$C$23,"▼ Chase  ",""))="","Stable",TRIM(IF(ISNUMBER(AD1876),IF(N(AD1876)&lt;=-Guide!$C$24,"▼ Bat Speed  ",IF(N(AD1876)&gt;=Guide!$C$24,"▲ Bat Speed  ","")),"")&amp;IF(N(Z1876)&gt;=Guide!$C$22,"▲ Contact  ","")&amp;IF(N(Z1876)&lt;=-Guide!$C$22,"▼ Contact  ","")&amp;IF(N(AB1876)&gt;=Guide!$C$23,"▲ Chase  ","")&amp;IF(N(AB1876)&lt;=-Guide!$C$23,"▼ Chase  ",""))))</f>
        <v>▼ Chase</v>
      </c>
      <c r="AF1876" s="35" t="n">
        <f aca="false">MATCH(Counts!A1876,'Season Counts'!$A$2:$A$740,0)</f>
        <v>481</v>
      </c>
    </row>
    <row r="1877" customFormat="false" ht="15" hidden="false" customHeight="false" outlineLevel="0" collapsed="false">
      <c r="A1877" s="34" t="str">
        <f aca="false">Counts!B1877</f>
        <v>NYY</v>
      </c>
      <c r="B1877" s="5" t="str">
        <f aca="false">Counts!C1877</f>
        <v>José Caballero</v>
      </c>
      <c r="C1877" s="34" t="str">
        <f aca="false">Counts!F1877</f>
        <v>May</v>
      </c>
      <c r="D1877" s="35" t="n">
        <f aca="false">IFERROR(Counts!P1877,"")</f>
        <v>61</v>
      </c>
      <c r="E1877" s="36" t="n">
        <f aca="false">IFERROR(Counts!R1877/Counts!Q1877,"")</f>
        <v>0.254545454545455</v>
      </c>
      <c r="F1877" s="36" t="n">
        <f aca="false">IFERROR((Counts!R1877+Counts!V1877+Counts!W1877)/(Counts!Q1877+Counts!V1877+Counts!W1877+Counts!X1877),"")</f>
        <v>0.327868852459016</v>
      </c>
      <c r="G1877" s="36" t="n">
        <f aca="false">IFERROR((Counts!R1877+Counts!S1877+2*Counts!T1877+3*Counts!U1877)/Counts!Q1877,"")</f>
        <v>0.363636363636364</v>
      </c>
      <c r="H1877" s="35" t="n">
        <f aca="false">IFERROR(Counts!U1877,"")</f>
        <v>1</v>
      </c>
      <c r="I1877" s="36" t="n">
        <f aca="false">IFERROR(Counts!Z1877/Counts!AA1877,"")</f>
        <v>0.304166666666667</v>
      </c>
      <c r="J1877" s="36" t="n">
        <f aca="false">IFERROR(Counts!AB1877/Counts!AA1877,"")</f>
        <v>0.342616666666667</v>
      </c>
      <c r="K1877" s="37" t="n">
        <f aca="false">IFERROR((Counts!AB1877-Counts!Z1877)/Counts!AA1877,"")</f>
        <v>0.03845</v>
      </c>
      <c r="L1877" s="38" t="n">
        <f aca="false">IFERROR(Counts!Y1877/Counts!P1877,"")</f>
        <v>0.114754098360656</v>
      </c>
      <c r="M1877" s="38" t="n">
        <f aca="false">IFERROR(Counts!V1877/Counts!P1877,"")</f>
        <v>0.0819672131147541</v>
      </c>
      <c r="N1877" s="38" t="n">
        <f aca="false">IFERROR(Counts!AD1877/Counts!AC1877,"")</f>
        <v>0.0416666666666667</v>
      </c>
      <c r="O1877" s="38" t="n">
        <f aca="false">IFERROR(Counts!AE1877/Counts!AC1877,"")</f>
        <v>0.270833333333333</v>
      </c>
      <c r="P1877" s="39" t="n">
        <f aca="false">IFERROR(Counts!AG1877/Counts!AF1877,"")</f>
        <v>79.925</v>
      </c>
      <c r="Q1877" s="38" t="n">
        <f aca="false">IFERROR(Counts!AH1877/Counts!AC1877,"")</f>
        <v>0.354166666666667</v>
      </c>
      <c r="R1877" s="38" t="n">
        <f aca="false">IFERROR(Counts!N1877/Counts!M1877,"")</f>
        <v>0.398305084745763</v>
      </c>
      <c r="S1877" s="38" t="n">
        <f aca="false">IFERROR(Counts!K1877/Counts!J1877,"")</f>
        <v>0.643478260869565</v>
      </c>
      <c r="T1877" s="38" t="n">
        <f aca="false">IFERROR(Counts!I1877/Counts!H1877,"")</f>
        <v>0.198347107438017</v>
      </c>
      <c r="U1877" s="38" t="n">
        <f aca="false">IFERROR(1-Counts!L1877/Counts!K1877,"")</f>
        <v>0.824324324324324</v>
      </c>
      <c r="V1877" s="39" t="n">
        <f aca="false">IFERROR(Counts!AJ1877/Counts!AI1877,"")</f>
        <v>68.1666666666667</v>
      </c>
      <c r="W1877" s="38" t="n">
        <f aca="false">IFERROR(Counts!AK1877/Counts!AI1877,"")</f>
        <v>0.0196078431372549</v>
      </c>
      <c r="X1877" s="40" t="n">
        <f aca="false">IFERROR(Counts!O1877,"")</f>
        <v>-1.395</v>
      </c>
      <c r="Y1877" s="36" t="n">
        <f aca="false">IFERROR(INDEX('Season Counts'!$Y$2:$Y$740,$AF1877)/INDEX('Season Counts'!$X$2:$X$740,$AF1877),"")</f>
        <v>0.277886160714286</v>
      </c>
      <c r="Z1877" s="37" t="n">
        <f aca="false">IFERROR(J1877-Y1877,"")</f>
        <v>0.064730505952381</v>
      </c>
      <c r="AA1877" s="38" t="n">
        <f aca="false">IFERROR(INDEX('Season Counts'!$K$2:$K$740,$AF1877)/INDEX('Season Counts'!$J$2:$J$740,$AF1877),"")</f>
        <v>0.36969696969697</v>
      </c>
      <c r="AB1877" s="41" t="n">
        <f aca="false">IFERROR(R1877-AA1877,"")</f>
        <v>0.028608115048793</v>
      </c>
      <c r="AC1877" s="39" t="n">
        <f aca="false">IFERROR(INDEX('Season Counts'!$AG$2:$AG$740,$AF1877)/INDEX('Season Counts'!$AF$2:$AF$740,$AF1877),"")</f>
        <v>68.6858548585486</v>
      </c>
      <c r="AD1877" s="40" t="n">
        <f aca="false">IFERROR(V1877-AC1877,"")</f>
        <v>-0.519188191881909</v>
      </c>
      <c r="AE1877" s="4" t="str">
        <f aca="false">IF(D1877&lt;Guide!$C$21,"Low PA",IF(TRIM(IF(ISNUMBER(AD1877),IF(N(AD1877)&lt;=-Guide!$C$24,"▼ Bat Speed  ",IF(N(AD1877)&gt;=Guide!$C$24,"▲ Bat Speed  ","")),"")&amp;IF(N(Z1877)&gt;=Guide!$C$22,"▲ Contact  ","")&amp;IF(N(Z1877)&lt;=-Guide!$C$22,"▼ Contact  ","")&amp;IF(N(AB1877)&gt;=Guide!$C$23,"▲ Chase  ","")&amp;IF(N(AB1877)&lt;=-Guide!$C$23,"▼ Chase  ",""))="","Stable",TRIM(IF(ISNUMBER(AD1877),IF(N(AD1877)&lt;=-Guide!$C$24,"▼ Bat Speed  ",IF(N(AD1877)&gt;=Guide!$C$24,"▲ Bat Speed  ","")),"")&amp;IF(N(Z1877)&gt;=Guide!$C$22,"▲ Contact  ","")&amp;IF(N(Z1877)&lt;=-Guide!$C$22,"▼ Contact  ","")&amp;IF(N(AB1877)&gt;=Guide!$C$23,"▲ Chase  ","")&amp;IF(N(AB1877)&lt;=-Guide!$C$23,"▼ Chase  ",""))))</f>
        <v>▲ Contact</v>
      </c>
      <c r="AF1877" s="35" t="n">
        <f aca="false">MATCH(Counts!A1877,'Season Counts'!$A$2:$A$740,0)</f>
        <v>481</v>
      </c>
    </row>
    <row r="1878" customFormat="false" ht="15" hidden="false" customHeight="false" outlineLevel="0" collapsed="false">
      <c r="A1878" s="34" t="str">
        <f aca="false">Counts!B1878</f>
        <v>NYY</v>
      </c>
      <c r="B1878" s="5" t="str">
        <f aca="false">Counts!C1878</f>
        <v>José Caballero</v>
      </c>
      <c r="C1878" s="34" t="str">
        <f aca="false">Counts!F1878</f>
        <v>Jun</v>
      </c>
      <c r="D1878" s="35" t="n">
        <f aca="false">IFERROR(Counts!P1878,"")</f>
        <v>91</v>
      </c>
      <c r="E1878" s="36" t="n">
        <f aca="false">IFERROR(Counts!R1878/Counts!Q1878,"")</f>
        <v>0.209876543209877</v>
      </c>
      <c r="F1878" s="36" t="n">
        <f aca="false">IFERROR((Counts!R1878+Counts!V1878+Counts!W1878)/(Counts!Q1878+Counts!V1878+Counts!W1878+Counts!X1878),"")</f>
        <v>0.274725274725275</v>
      </c>
      <c r="G1878" s="36" t="n">
        <f aca="false">IFERROR((Counts!R1878+Counts!S1878+2*Counts!T1878+3*Counts!U1878)/Counts!Q1878,"")</f>
        <v>0.382716049382716</v>
      </c>
      <c r="H1878" s="35" t="n">
        <f aca="false">IFERROR(Counts!U1878,"")</f>
        <v>4</v>
      </c>
      <c r="I1878" s="36" t="n">
        <f aca="false">IFERROR(Counts!Z1878/Counts!AA1878,"")</f>
        <v>0.292134831460674</v>
      </c>
      <c r="J1878" s="36" t="n">
        <f aca="false">IFERROR(Counts!AB1878/Counts!AA1878,"")</f>
        <v>0.262516853932584</v>
      </c>
      <c r="K1878" s="37" t="n">
        <f aca="false">IFERROR((Counts!AB1878-Counts!Z1878)/Counts!AA1878,"")</f>
        <v>-0.0296179775280899</v>
      </c>
      <c r="L1878" s="38" t="n">
        <f aca="false">IFERROR(Counts!Y1878/Counts!P1878,"")</f>
        <v>0.285714285714286</v>
      </c>
      <c r="M1878" s="38" t="n">
        <f aca="false">IFERROR(Counts!V1878/Counts!P1878,"")</f>
        <v>0.0769230769230769</v>
      </c>
      <c r="N1878" s="38" t="n">
        <f aca="false">IFERROR(Counts!AD1878/Counts!AC1878,"")</f>
        <v>0.0350877192982456</v>
      </c>
      <c r="O1878" s="38" t="n">
        <f aca="false">IFERROR(Counts!AE1878/Counts!AC1878,"")</f>
        <v>0.210526315789474</v>
      </c>
      <c r="P1878" s="39" t="n">
        <f aca="false">IFERROR(Counts!AG1878/Counts!AF1878,"")</f>
        <v>83.4982142857143</v>
      </c>
      <c r="Q1878" s="38" t="n">
        <f aca="false">IFERROR(Counts!AH1878/Counts!AC1878,"")</f>
        <v>0.315789473684211</v>
      </c>
      <c r="R1878" s="38" t="n">
        <f aca="false">IFERROR(Counts!N1878/Counts!M1878,"")</f>
        <v>0.353535353535354</v>
      </c>
      <c r="S1878" s="38" t="n">
        <f aca="false">IFERROR(Counts!K1878/Counts!J1878,"")</f>
        <v>0.655172413793103</v>
      </c>
      <c r="T1878" s="38" t="n">
        <f aca="false">IFERROR(Counts!I1878/Counts!H1878,"")</f>
        <v>0.262032085561497</v>
      </c>
      <c r="U1878" s="38" t="n">
        <f aca="false">IFERROR(1-Counts!L1878/Counts!K1878,"")</f>
        <v>0.833333333333333</v>
      </c>
      <c r="V1878" s="39" t="n">
        <f aca="false">IFERROR(Counts!AJ1878/Counts!AI1878,"")</f>
        <v>69.7867088607595</v>
      </c>
      <c r="W1878" s="38" t="n">
        <f aca="false">IFERROR(Counts!AK1878/Counts!AI1878,"")</f>
        <v>0.132911392405063</v>
      </c>
      <c r="X1878" s="40" t="n">
        <f aca="false">IFERROR(Counts!O1878,"")</f>
        <v>0.813</v>
      </c>
      <c r="Y1878" s="36" t="n">
        <f aca="false">IFERROR(INDEX('Season Counts'!$Y$2:$Y$740,$AF1878)/INDEX('Season Counts'!$X$2:$X$740,$AF1878),"")</f>
        <v>0.277886160714286</v>
      </c>
      <c r="Z1878" s="37" t="n">
        <f aca="false">IFERROR(J1878-Y1878,"")</f>
        <v>-0.0153693067817014</v>
      </c>
      <c r="AA1878" s="38" t="n">
        <f aca="false">IFERROR(INDEX('Season Counts'!$K$2:$K$740,$AF1878)/INDEX('Season Counts'!$J$2:$J$740,$AF1878),"")</f>
        <v>0.36969696969697</v>
      </c>
      <c r="AB1878" s="41" t="n">
        <f aca="false">IFERROR(R1878-AA1878,"")</f>
        <v>-0.0161616161616162</v>
      </c>
      <c r="AC1878" s="39" t="n">
        <f aca="false">IFERROR(INDEX('Season Counts'!$AG$2:$AG$740,$AF1878)/INDEX('Season Counts'!$AF$2:$AF$740,$AF1878),"")</f>
        <v>68.6858548585486</v>
      </c>
      <c r="AD1878" s="40" t="n">
        <f aca="false">IFERROR(V1878-AC1878,"")</f>
        <v>1.10085400221091</v>
      </c>
      <c r="AE1878" s="4" t="str">
        <f aca="false">IF(D1878&lt;Guide!$C$21,"Low PA",IF(TRIM(IF(ISNUMBER(AD1878),IF(N(AD1878)&lt;=-Guide!$C$24,"▼ Bat Speed  ",IF(N(AD1878)&gt;=Guide!$C$24,"▲ Bat Speed  ","")),"")&amp;IF(N(Z1878)&gt;=Guide!$C$22,"▲ Contact  ","")&amp;IF(N(Z1878)&lt;=-Guide!$C$22,"▼ Contact  ","")&amp;IF(N(AB1878)&gt;=Guide!$C$23,"▲ Chase  ","")&amp;IF(N(AB1878)&lt;=-Guide!$C$23,"▼ Chase  ",""))="","Stable",TRIM(IF(ISNUMBER(AD1878),IF(N(AD1878)&lt;=-Guide!$C$24,"▼ Bat Speed  ",IF(N(AD1878)&gt;=Guide!$C$24,"▲ Bat Speed  ","")),"")&amp;IF(N(Z1878)&gt;=Guide!$C$22,"▲ Contact  ","")&amp;IF(N(Z1878)&lt;=-Guide!$C$22,"▼ Contact  ","")&amp;IF(N(AB1878)&gt;=Guide!$C$23,"▲ Chase  ","")&amp;IF(N(AB1878)&lt;=-Guide!$C$23,"▼ Chase  ",""))))</f>
        <v>▲ Bat Speed</v>
      </c>
      <c r="AF1878" s="35" t="n">
        <f aca="false">MATCH(Counts!A1878,'Season Counts'!$A$2:$A$740,0)</f>
        <v>481</v>
      </c>
    </row>
    <row r="1879" customFormat="false" ht="15" hidden="false" customHeight="false" outlineLevel="0" collapsed="false">
      <c r="A1879" s="34" t="str">
        <f aca="false">Counts!B1879</f>
        <v>NYY</v>
      </c>
      <c r="B1879" s="5" t="str">
        <f aca="false">Counts!C1879</f>
        <v>José Caballero</v>
      </c>
      <c r="C1879" s="34" t="str">
        <f aca="false">Counts!F1879</f>
        <v>Jul</v>
      </c>
      <c r="D1879" s="35" t="n">
        <f aca="false">IFERROR(Counts!P1879,"")</f>
        <v>73</v>
      </c>
      <c r="E1879" s="36" t="n">
        <f aca="false">IFERROR(Counts!R1879/Counts!Q1879,"")</f>
        <v>0.220588235294118</v>
      </c>
      <c r="F1879" s="36" t="n">
        <f aca="false">IFERROR((Counts!R1879+Counts!V1879+Counts!W1879)/(Counts!Q1879+Counts!V1879+Counts!W1879+Counts!X1879),"")</f>
        <v>0.23943661971831</v>
      </c>
      <c r="G1879" s="36" t="n">
        <f aca="false">IFERROR((Counts!R1879+Counts!S1879+2*Counts!T1879+3*Counts!U1879)/Counts!Q1879,"")</f>
        <v>0.338235294117647</v>
      </c>
      <c r="H1879" s="35" t="n">
        <f aca="false">IFERROR(Counts!U1879,"")</f>
        <v>2</v>
      </c>
      <c r="I1879" s="36" t="n">
        <f aca="false">IFERROR(Counts!Z1879/Counts!AA1879,"")</f>
        <v>0.250704225352113</v>
      </c>
      <c r="J1879" s="36" t="n">
        <f aca="false">IFERROR(Counts!AB1879/Counts!AA1879,"")</f>
        <v>0.240450704225352</v>
      </c>
      <c r="K1879" s="37" t="n">
        <f aca="false">IFERROR((Counts!AB1879-Counts!Z1879)/Counts!AA1879,"")</f>
        <v>-0.0102535211267606</v>
      </c>
      <c r="L1879" s="38" t="n">
        <f aca="false">IFERROR(Counts!Y1879/Counts!P1879,"")</f>
        <v>0.273972602739726</v>
      </c>
      <c r="M1879" s="38" t="n">
        <f aca="false">IFERROR(Counts!V1879/Counts!P1879,"")</f>
        <v>0.0273972602739726</v>
      </c>
      <c r="N1879" s="38" t="n">
        <f aca="false">IFERROR(Counts!AD1879/Counts!AC1879,"")</f>
        <v>0.0392156862745098</v>
      </c>
      <c r="O1879" s="38" t="n">
        <f aca="false">IFERROR(Counts!AE1879/Counts!AC1879,"")</f>
        <v>0.196078431372549</v>
      </c>
      <c r="P1879" s="39" t="n">
        <f aca="false">IFERROR(Counts!AG1879/Counts!AF1879,"")</f>
        <v>77.6607843137255</v>
      </c>
      <c r="Q1879" s="38" t="n">
        <f aca="false">IFERROR(Counts!AH1879/Counts!AC1879,"")</f>
        <v>0.313725490196078</v>
      </c>
      <c r="R1879" s="38" t="n">
        <f aca="false">IFERROR(Counts!N1879/Counts!M1879,"")</f>
        <v>0.452830188679245</v>
      </c>
      <c r="S1879" s="38" t="n">
        <f aca="false">IFERROR(Counts!K1879/Counts!J1879,"")</f>
        <v>0.650684931506849</v>
      </c>
      <c r="T1879" s="38" t="n">
        <f aca="false">IFERROR(Counts!I1879/Counts!H1879,"")</f>
        <v>0.239520958083832</v>
      </c>
      <c r="U1879" s="38" t="n">
        <f aca="false">IFERROR(1-Counts!L1879/Counts!K1879,"")</f>
        <v>0.8</v>
      </c>
      <c r="V1879" s="39" t="n">
        <f aca="false">IFERROR(Counts!AJ1879/Counts!AI1879,"")</f>
        <v>67.9405594405594</v>
      </c>
      <c r="W1879" s="38" t="n">
        <f aca="false">IFERROR(Counts!AK1879/Counts!AI1879,"")</f>
        <v>0.0769230769230769</v>
      </c>
      <c r="X1879" s="40" t="n">
        <f aca="false">IFERROR(Counts!O1879,"")</f>
        <v>-5.335</v>
      </c>
      <c r="Y1879" s="36" t="n">
        <f aca="false">IFERROR(INDEX('Season Counts'!$Y$2:$Y$740,$AF1879)/INDEX('Season Counts'!$X$2:$X$740,$AF1879),"")</f>
        <v>0.277886160714286</v>
      </c>
      <c r="Z1879" s="37" t="n">
        <f aca="false">IFERROR(J1879-Y1879,"")</f>
        <v>-0.0374354564889336</v>
      </c>
      <c r="AA1879" s="38" t="n">
        <f aca="false">IFERROR(INDEX('Season Counts'!$K$2:$K$740,$AF1879)/INDEX('Season Counts'!$J$2:$J$740,$AF1879),"")</f>
        <v>0.36969696969697</v>
      </c>
      <c r="AB1879" s="41" t="n">
        <f aca="false">IFERROR(R1879-AA1879,"")</f>
        <v>0.0831332189822756</v>
      </c>
      <c r="AC1879" s="39" t="n">
        <f aca="false">IFERROR(INDEX('Season Counts'!$AG$2:$AG$740,$AF1879)/INDEX('Season Counts'!$AF$2:$AF$740,$AF1879),"")</f>
        <v>68.6858548585486</v>
      </c>
      <c r="AD1879" s="40" t="n">
        <f aca="false">IFERROR(V1879-AC1879,"")</f>
        <v>-0.745295417989141</v>
      </c>
      <c r="AE1879" s="4" t="str">
        <f aca="false">IF(D1879&lt;Guide!$C$21,"Low PA",IF(TRIM(IF(ISNUMBER(AD1879),IF(N(AD1879)&lt;=-Guide!$C$24,"▼ Bat Speed  ",IF(N(AD1879)&gt;=Guide!$C$24,"▲ Bat Speed  ","")),"")&amp;IF(N(Z1879)&gt;=Guide!$C$22,"▲ Contact  ","")&amp;IF(N(Z1879)&lt;=-Guide!$C$22,"▼ Contact  ","")&amp;IF(N(AB1879)&gt;=Guide!$C$23,"▲ Chase  ","")&amp;IF(N(AB1879)&lt;=-Guide!$C$23,"▼ Chase  ",""))="","Stable",TRIM(IF(ISNUMBER(AD1879),IF(N(AD1879)&lt;=-Guide!$C$24,"▼ Bat Speed  ",IF(N(AD1879)&gt;=Guide!$C$24,"▲ Bat Speed  ","")),"")&amp;IF(N(Z1879)&gt;=Guide!$C$22,"▲ Contact  ","")&amp;IF(N(Z1879)&lt;=-Guide!$C$22,"▼ Contact  ","")&amp;IF(N(AB1879)&gt;=Guide!$C$23,"▲ Chase  ","")&amp;IF(N(AB1879)&lt;=-Guide!$C$23,"▼ Chase  ",""))))</f>
        <v>▲ Chase</v>
      </c>
      <c r="AF1879" s="35" t="n">
        <f aca="false">MATCH(Counts!A1879,'Season Counts'!$A$2:$A$740,0)</f>
        <v>481</v>
      </c>
    </row>
    <row r="1880" customFormat="false" ht="15" hidden="false" customHeight="false" outlineLevel="0" collapsed="false">
      <c r="A1880" s="34" t="str">
        <f aca="false">Counts!B1880</f>
        <v>NYY</v>
      </c>
      <c r="B1880" s="5" t="str">
        <f aca="false">Counts!C1880</f>
        <v>José Caballero</v>
      </c>
      <c r="C1880" s="34" t="str">
        <f aca="false">Counts!F1880</f>
        <v>Aug</v>
      </c>
      <c r="D1880" s="35" t="n">
        <f aca="false">IFERROR(Counts!P1880,"")</f>
        <v>68</v>
      </c>
      <c r="E1880" s="36" t="n">
        <f aca="false">IFERROR(Counts!R1880/Counts!Q1880,"")</f>
        <v>0.23728813559322</v>
      </c>
      <c r="F1880" s="36" t="n">
        <f aca="false">IFERROR((Counts!R1880+Counts!V1880+Counts!W1880)/(Counts!Q1880+Counts!V1880+Counts!W1880+Counts!X1880),"")</f>
        <v>0.313432835820896</v>
      </c>
      <c r="G1880" s="36" t="n">
        <f aca="false">IFERROR((Counts!R1880+Counts!S1880+2*Counts!T1880+3*Counts!U1880)/Counts!Q1880,"")</f>
        <v>0.406779661016949</v>
      </c>
      <c r="H1880" s="35" t="n">
        <f aca="false">IFERROR(Counts!U1880,"")</f>
        <v>3</v>
      </c>
      <c r="I1880" s="36" t="n">
        <f aca="false">IFERROR(Counts!Z1880/Counts!AA1880,"")</f>
        <v>0.315671641791045</v>
      </c>
      <c r="J1880" s="36" t="n">
        <f aca="false">IFERROR(Counts!AB1880/Counts!AA1880,"")</f>
        <v>0.352208955223881</v>
      </c>
      <c r="K1880" s="37" t="n">
        <f aca="false">IFERROR((Counts!AB1880-Counts!Z1880)/Counts!AA1880,"")</f>
        <v>0.0365373134328358</v>
      </c>
      <c r="L1880" s="38" t="n">
        <f aca="false">IFERROR(Counts!Y1880/Counts!P1880,"")</f>
        <v>0.264705882352941</v>
      </c>
      <c r="M1880" s="38" t="n">
        <f aca="false">IFERROR(Counts!V1880/Counts!P1880,"")</f>
        <v>0.0735294117647059</v>
      </c>
      <c r="N1880" s="38" t="n">
        <f aca="false">IFERROR(Counts!AD1880/Counts!AC1880,"")</f>
        <v>0.0930232558139535</v>
      </c>
      <c r="O1880" s="38" t="n">
        <f aca="false">IFERROR(Counts!AE1880/Counts!AC1880,"")</f>
        <v>0.348837209302326</v>
      </c>
      <c r="P1880" s="39" t="n">
        <f aca="false">IFERROR(Counts!AG1880/Counts!AF1880,"")</f>
        <v>82.1441860465116</v>
      </c>
      <c r="Q1880" s="38" t="n">
        <f aca="false">IFERROR(Counts!AH1880/Counts!AC1880,"")</f>
        <v>0.488372093023256</v>
      </c>
      <c r="R1880" s="38" t="n">
        <f aca="false">IFERROR(Counts!N1880/Counts!M1880,"")</f>
        <v>0.316129032258065</v>
      </c>
      <c r="S1880" s="38" t="n">
        <f aca="false">IFERROR(Counts!K1880/Counts!J1880,"")</f>
        <v>0.734513274336283</v>
      </c>
      <c r="T1880" s="38" t="n">
        <f aca="false">IFERROR(Counts!I1880/Counts!H1880,"")</f>
        <v>0.272727272727273</v>
      </c>
      <c r="U1880" s="38" t="n">
        <f aca="false">IFERROR(1-Counts!L1880/Counts!K1880,"")</f>
        <v>0.855421686746988</v>
      </c>
      <c r="V1880" s="39" t="n">
        <f aca="false">IFERROR(Counts!AJ1880/Counts!AI1880,"")</f>
        <v>69.597247706422</v>
      </c>
      <c r="W1880" s="38" t="n">
        <f aca="false">IFERROR(Counts!AK1880/Counts!AI1880,"")</f>
        <v>0.073394495412844</v>
      </c>
      <c r="X1880" s="40" t="n">
        <f aca="false">IFERROR(Counts!O1880,"")</f>
        <v>0.428</v>
      </c>
      <c r="Y1880" s="36" t="n">
        <f aca="false">IFERROR(INDEX('Season Counts'!$Y$2:$Y$740,$AF1880)/INDEX('Season Counts'!$X$2:$X$740,$AF1880),"")</f>
        <v>0.277886160714286</v>
      </c>
      <c r="Z1880" s="37" t="n">
        <f aca="false">IFERROR(J1880-Y1880,"")</f>
        <v>0.0743227945095949</v>
      </c>
      <c r="AA1880" s="38" t="n">
        <f aca="false">IFERROR(INDEX('Season Counts'!$K$2:$K$740,$AF1880)/INDEX('Season Counts'!$J$2:$J$740,$AF1880),"")</f>
        <v>0.36969696969697</v>
      </c>
      <c r="AB1880" s="41" t="n">
        <f aca="false">IFERROR(R1880-AA1880,"")</f>
        <v>-0.0535679374389052</v>
      </c>
      <c r="AC1880" s="39" t="n">
        <f aca="false">IFERROR(INDEX('Season Counts'!$AG$2:$AG$740,$AF1880)/INDEX('Season Counts'!$AF$2:$AF$740,$AF1880),"")</f>
        <v>68.6858548585486</v>
      </c>
      <c r="AD1880" s="40" t="n">
        <f aca="false">IFERROR(V1880-AC1880,"")</f>
        <v>0.911392847873444</v>
      </c>
      <c r="AE1880" s="4" t="str">
        <f aca="false">IF(D1880&lt;Guide!$C$21,"Low PA",IF(TRIM(IF(ISNUMBER(AD1880),IF(N(AD1880)&lt;=-Guide!$C$24,"▼ Bat Speed  ",IF(N(AD1880)&gt;=Guide!$C$24,"▲ Bat Speed  ","")),"")&amp;IF(N(Z1880)&gt;=Guide!$C$22,"▲ Contact  ","")&amp;IF(N(Z1880)&lt;=-Guide!$C$22,"▼ Contact  ","")&amp;IF(N(AB1880)&gt;=Guide!$C$23,"▲ Chase  ","")&amp;IF(N(AB1880)&lt;=-Guide!$C$23,"▼ Chase  ",""))="","Stable",TRIM(IF(ISNUMBER(AD1880),IF(N(AD1880)&lt;=-Guide!$C$24,"▼ Bat Speed  ",IF(N(AD1880)&gt;=Guide!$C$24,"▲ Bat Speed  ","")),"")&amp;IF(N(Z1880)&gt;=Guide!$C$22,"▲ Contact  ","")&amp;IF(N(Z1880)&lt;=-Guide!$C$22,"▼ Contact  ","")&amp;IF(N(AB1880)&gt;=Guide!$C$23,"▲ Chase  ","")&amp;IF(N(AB1880)&lt;=-Guide!$C$23,"▼ Chase  ",""))))</f>
        <v>▲ Contact ▼ Chase</v>
      </c>
      <c r="AF1880" s="35" t="n">
        <f aca="false">MATCH(Counts!A1880,'Season Counts'!$A$2:$A$740,0)</f>
        <v>481</v>
      </c>
    </row>
    <row r="1881" customFormat="false" ht="15" hidden="false" customHeight="false" outlineLevel="0" collapsed="false">
      <c r="A1881" s="34" t="str">
        <f aca="false">Counts!B1881</f>
        <v>NYY</v>
      </c>
      <c r="B1881" s="5" t="str">
        <f aca="false">Counts!C1881</f>
        <v>José Caballero</v>
      </c>
      <c r="C1881" s="34" t="str">
        <f aca="false">Counts!F1881</f>
        <v>Sep</v>
      </c>
      <c r="D1881" s="35" t="n">
        <f aca="false">IFERROR(Counts!P1881,"")</f>
        <v>51</v>
      </c>
      <c r="E1881" s="36" t="n">
        <f aca="false">IFERROR(Counts!R1881/Counts!Q1881,"")</f>
        <v>0.162790697674419</v>
      </c>
      <c r="F1881" s="36" t="n">
        <f aca="false">IFERROR((Counts!R1881+Counts!V1881+Counts!W1881)/(Counts!Q1881+Counts!V1881+Counts!W1881+Counts!X1881),"")</f>
        <v>0.26</v>
      </c>
      <c r="G1881" s="36" t="n">
        <f aca="false">IFERROR((Counts!R1881+Counts!S1881+2*Counts!T1881+3*Counts!U1881)/Counts!Q1881,"")</f>
        <v>0.232558139534884</v>
      </c>
      <c r="H1881" s="35" t="n">
        <f aca="false">IFERROR(Counts!U1881,"")</f>
        <v>1</v>
      </c>
      <c r="I1881" s="36" t="n">
        <f aca="false">IFERROR(Counts!Z1881/Counts!AA1881,"")</f>
        <v>0.232</v>
      </c>
      <c r="J1881" s="36" t="n">
        <f aca="false">IFERROR(Counts!AB1881/Counts!AA1881,"")</f>
        <v>0.24104</v>
      </c>
      <c r="K1881" s="37" t="n">
        <f aca="false">IFERROR((Counts!AB1881-Counts!Z1881)/Counts!AA1881,"")</f>
        <v>0.00904</v>
      </c>
      <c r="L1881" s="38" t="n">
        <f aca="false">IFERROR(Counts!Y1881/Counts!P1881,"")</f>
        <v>0.294117647058824</v>
      </c>
      <c r="M1881" s="38" t="n">
        <f aca="false">IFERROR(Counts!V1881/Counts!P1881,"")</f>
        <v>0.117647058823529</v>
      </c>
      <c r="N1881" s="38" t="n">
        <f aca="false">IFERROR(Counts!AD1881/Counts!AC1881,"")</f>
        <v>0.0333333333333333</v>
      </c>
      <c r="O1881" s="38" t="n">
        <f aca="false">IFERROR(Counts!AE1881/Counts!AC1881,"")</f>
        <v>0.233333333333333</v>
      </c>
      <c r="P1881" s="39" t="n">
        <f aca="false">IFERROR(Counts!AG1881/Counts!AF1881,"")</f>
        <v>80.1633333333333</v>
      </c>
      <c r="Q1881" s="38" t="n">
        <f aca="false">IFERROR(Counts!AH1881/Counts!AC1881,"")</f>
        <v>0.3</v>
      </c>
      <c r="R1881" s="38" t="n">
        <f aca="false">IFERROR(Counts!N1881/Counts!M1881,"")</f>
        <v>0.403100775193798</v>
      </c>
      <c r="S1881" s="38" t="n">
        <f aca="false">IFERROR(Counts!K1881/Counts!J1881,"")</f>
        <v>0.723404255319149</v>
      </c>
      <c r="T1881" s="38" t="n">
        <f aca="false">IFERROR(Counts!I1881/Counts!H1881,"")</f>
        <v>0.258333333333333</v>
      </c>
      <c r="U1881" s="38" t="n">
        <f aca="false">IFERROR(1-Counts!L1881/Counts!K1881,"")</f>
        <v>0.794117647058824</v>
      </c>
      <c r="V1881" s="39" t="n">
        <f aca="false">IFERROR(Counts!AJ1881/Counts!AI1881,"")</f>
        <v>68.6861111111111</v>
      </c>
      <c r="W1881" s="38" t="n">
        <f aca="false">IFERROR(Counts!AK1881/Counts!AI1881,"")</f>
        <v>0.0462962962962963</v>
      </c>
      <c r="X1881" s="40" t="n">
        <f aca="false">IFERROR(Counts!O1881,"")</f>
        <v>-2.539</v>
      </c>
      <c r="Y1881" s="36" t="n">
        <f aca="false">IFERROR(INDEX('Season Counts'!$Y$2:$Y$740,$AF1881)/INDEX('Season Counts'!$X$2:$X$740,$AF1881),"")</f>
        <v>0.277886160714286</v>
      </c>
      <c r="Z1881" s="37" t="n">
        <f aca="false">IFERROR(J1881-Y1881,"")</f>
        <v>-0.0368461607142857</v>
      </c>
      <c r="AA1881" s="38" t="n">
        <f aca="false">IFERROR(INDEX('Season Counts'!$K$2:$K$740,$AF1881)/INDEX('Season Counts'!$J$2:$J$740,$AF1881),"")</f>
        <v>0.36969696969697</v>
      </c>
      <c r="AB1881" s="41" t="n">
        <f aca="false">IFERROR(R1881-AA1881,"")</f>
        <v>0.0334038054968288</v>
      </c>
      <c r="AC1881" s="39" t="n">
        <f aca="false">IFERROR(INDEX('Season Counts'!$AG$2:$AG$740,$AF1881)/INDEX('Season Counts'!$AF$2:$AF$740,$AF1881),"")</f>
        <v>68.6858548585486</v>
      </c>
      <c r="AD1881" s="40" t="n">
        <f aca="false">IFERROR(V1881-AC1881,"")</f>
        <v>0.000256252562536474</v>
      </c>
      <c r="AE1881" s="4" t="str">
        <f aca="false">IF(D1881&lt;Guide!$C$21,"Low PA",IF(TRIM(IF(ISNUMBER(AD1881),IF(N(AD1881)&lt;=-Guide!$C$24,"▼ Bat Speed  ",IF(N(AD1881)&gt;=Guide!$C$24,"▲ Bat Speed  ","")),"")&amp;IF(N(Z1881)&gt;=Guide!$C$22,"▲ Contact  ","")&amp;IF(N(Z1881)&lt;=-Guide!$C$22,"▼ Contact  ","")&amp;IF(N(AB1881)&gt;=Guide!$C$23,"▲ Chase  ","")&amp;IF(N(AB1881)&lt;=-Guide!$C$23,"▼ Chase  ",""))="","Stable",TRIM(IF(ISNUMBER(AD1881),IF(N(AD1881)&lt;=-Guide!$C$24,"▼ Bat Speed  ",IF(N(AD1881)&gt;=Guide!$C$24,"▲ Bat Speed  ","")),"")&amp;IF(N(Z1881)&gt;=Guide!$C$22,"▲ Contact  ","")&amp;IF(N(Z1881)&lt;=-Guide!$C$22,"▼ Contact  ","")&amp;IF(N(AB1881)&gt;=Guide!$C$23,"▲ Chase  ","")&amp;IF(N(AB1881)&lt;=-Guide!$C$23,"▼ Chase  ",""))))</f>
        <v>Stable</v>
      </c>
      <c r="AF1881" s="35" t="n">
        <f aca="false">MATCH(Counts!A1881,'Season Counts'!$A$2:$A$740,0)</f>
        <v>481</v>
      </c>
    </row>
    <row r="1882" customFormat="false" ht="15" hidden="false" customHeight="false" outlineLevel="0" collapsed="false">
      <c r="A1882" s="34" t="str">
        <f aca="false">Counts!B1882</f>
        <v>NYY</v>
      </c>
      <c r="B1882" s="5" t="str">
        <f aca="false">Counts!C1882</f>
        <v>Austin Wells</v>
      </c>
      <c r="C1882" s="34" t="str">
        <f aca="false">Counts!F1882</f>
        <v>Mar-Apr</v>
      </c>
      <c r="D1882" s="35" t="n">
        <f aca="false">IFERROR(Counts!P1882,"")</f>
        <v>87</v>
      </c>
      <c r="E1882" s="36" t="n">
        <f aca="false">IFERROR(Counts!R1882/Counts!Q1882,"")</f>
        <v>0.2</v>
      </c>
      <c r="F1882" s="36" t="n">
        <f aca="false">IFERROR((Counts!R1882+Counts!V1882+Counts!W1882)/(Counts!Q1882+Counts!V1882+Counts!W1882+Counts!X1882),"")</f>
        <v>0.344827586206897</v>
      </c>
      <c r="G1882" s="36" t="n">
        <f aca="false">IFERROR((Counts!R1882+Counts!S1882+2*Counts!T1882+3*Counts!U1882)/Counts!Q1882,"")</f>
        <v>0.342857142857143</v>
      </c>
      <c r="H1882" s="35" t="n">
        <f aca="false">IFERROR(Counts!U1882,"")</f>
        <v>3</v>
      </c>
      <c r="I1882" s="36" t="n">
        <f aca="false">IFERROR(Counts!Z1882/Counts!AA1882,"")</f>
        <v>0.310119047619048</v>
      </c>
      <c r="J1882" s="36" t="n">
        <f aca="false">IFERROR(Counts!AB1882/Counts!AA1882,"")</f>
        <v>0.336785714285714</v>
      </c>
      <c r="K1882" s="37" t="n">
        <f aca="false">IFERROR((Counts!AB1882-Counts!Z1882)/Counts!AA1882,"")</f>
        <v>0.0266666666666666</v>
      </c>
      <c r="L1882" s="38" t="n">
        <f aca="false">IFERROR(Counts!Y1882/Counts!P1882,"")</f>
        <v>0.172413793103448</v>
      </c>
      <c r="M1882" s="38" t="n">
        <f aca="false">IFERROR(Counts!V1882/Counts!P1882,"")</f>
        <v>0.183908045977012</v>
      </c>
      <c r="N1882" s="38" t="n">
        <f aca="false">IFERROR(Counts!AD1882/Counts!AC1882,"")</f>
        <v>0.0535714285714286</v>
      </c>
      <c r="O1882" s="38" t="n">
        <f aca="false">IFERROR(Counts!AE1882/Counts!AC1882,"")</f>
        <v>0.464285714285714</v>
      </c>
      <c r="P1882" s="39" t="n">
        <f aca="false">IFERROR(Counts!AG1882/Counts!AF1882,"")</f>
        <v>90.2563636363636</v>
      </c>
      <c r="Q1882" s="38" t="n">
        <f aca="false">IFERROR(Counts!AH1882/Counts!AC1882,"")</f>
        <v>0.267857142857143</v>
      </c>
      <c r="R1882" s="38" t="n">
        <f aca="false">IFERROR(Counts!N1882/Counts!M1882,"")</f>
        <v>0.252808988764045</v>
      </c>
      <c r="S1882" s="38" t="n">
        <f aca="false">IFERROR(Counts!K1882/Counts!J1882,"")</f>
        <v>0.668639053254438</v>
      </c>
      <c r="T1882" s="38" t="n">
        <f aca="false">IFERROR(Counts!I1882/Counts!H1882,"")</f>
        <v>0.227848101265823</v>
      </c>
      <c r="U1882" s="38" t="n">
        <f aca="false">IFERROR(1-Counts!L1882/Counts!K1882,"")</f>
        <v>0.831858407079646</v>
      </c>
      <c r="V1882" s="39" t="n">
        <f aca="false">IFERROR(Counts!AJ1882/Counts!AI1882,"")</f>
        <v>72.8218309859155</v>
      </c>
      <c r="W1882" s="38" t="n">
        <f aca="false">IFERROR(Counts!AK1882/Counts!AI1882,"")</f>
        <v>0.225352112676056</v>
      </c>
      <c r="X1882" s="40" t="n">
        <f aca="false">IFERROR(Counts!O1882,"")</f>
        <v>0.027</v>
      </c>
      <c r="Y1882" s="36" t="n">
        <f aca="false">IFERROR(INDEX('Season Counts'!$Y$2:$Y$740,$AF1882)/INDEX('Season Counts'!$X$2:$X$740,$AF1882),"")</f>
        <v>0.302276041666667</v>
      </c>
      <c r="Z1882" s="37" t="n">
        <f aca="false">IFERROR(J1882-Y1882,"")</f>
        <v>0.0345096726190476</v>
      </c>
      <c r="AA1882" s="38" t="n">
        <f aca="false">IFERROR(INDEX('Season Counts'!$K$2:$K$740,$AF1882)/INDEX('Season Counts'!$J$2:$J$740,$AF1882),"")</f>
        <v>0.279711884753902</v>
      </c>
      <c r="AB1882" s="41" t="n">
        <f aca="false">IFERROR(R1882-AA1882,"")</f>
        <v>-0.0269028959898566</v>
      </c>
      <c r="AC1882" s="39" t="n">
        <f aca="false">IFERROR(INDEX('Season Counts'!$AG$2:$AG$740,$AF1882)/INDEX('Season Counts'!$AF$2:$AF$740,$AF1882),"")</f>
        <v>72.8115919629057</v>
      </c>
      <c r="AD1882" s="40" t="n">
        <f aca="false">IFERROR(V1882-AC1882,"")</f>
        <v>0.010239023009774</v>
      </c>
      <c r="AE1882" s="4" t="str">
        <f aca="false">IF(D1882&lt;Guide!$C$21,"Low PA",IF(TRIM(IF(ISNUMBER(AD1882),IF(N(AD1882)&lt;=-Guide!$C$24,"▼ Bat Speed  ",IF(N(AD1882)&gt;=Guide!$C$24,"▲ Bat Speed  ","")),"")&amp;IF(N(Z1882)&gt;=Guide!$C$22,"▲ Contact  ","")&amp;IF(N(Z1882)&lt;=-Guide!$C$22,"▼ Contact  ","")&amp;IF(N(AB1882)&gt;=Guide!$C$23,"▲ Chase  ","")&amp;IF(N(AB1882)&lt;=-Guide!$C$23,"▼ Chase  ",""))="","Stable",TRIM(IF(ISNUMBER(AD1882),IF(N(AD1882)&lt;=-Guide!$C$24,"▼ Bat Speed  ",IF(N(AD1882)&gt;=Guide!$C$24,"▲ Bat Speed  ","")),"")&amp;IF(N(Z1882)&gt;=Guide!$C$22,"▲ Contact  ","")&amp;IF(N(Z1882)&lt;=-Guide!$C$22,"▼ Contact  ","")&amp;IF(N(AB1882)&gt;=Guide!$C$23,"▲ Chase  ","")&amp;IF(N(AB1882)&lt;=-Guide!$C$23,"▼ Chase  ",""))))</f>
        <v>Stable</v>
      </c>
      <c r="AF1882" s="35" t="n">
        <f aca="false">MATCH(Counts!A1882,'Season Counts'!$A$2:$A$740,0)</f>
        <v>482</v>
      </c>
    </row>
    <row r="1883" customFormat="false" ht="15" hidden="false" customHeight="false" outlineLevel="0" collapsed="false">
      <c r="A1883" s="34" t="str">
        <f aca="false">Counts!B1883</f>
        <v>NYY</v>
      </c>
      <c r="B1883" s="5" t="str">
        <f aca="false">Counts!C1883</f>
        <v>Austin Wells</v>
      </c>
      <c r="C1883" s="34" t="str">
        <f aca="false">Counts!F1883</f>
        <v>May</v>
      </c>
      <c r="D1883" s="35" t="n">
        <f aca="false">IFERROR(Counts!P1883,"")</f>
        <v>72</v>
      </c>
      <c r="E1883" s="36" t="n">
        <f aca="false">IFERROR(Counts!R1883/Counts!Q1883,"")</f>
        <v>0.153846153846154</v>
      </c>
      <c r="F1883" s="36" t="n">
        <f aca="false">IFERROR((Counts!R1883+Counts!V1883+Counts!W1883)/(Counts!Q1883+Counts!V1883+Counts!W1883+Counts!X1883),"")</f>
        <v>0.236111111111111</v>
      </c>
      <c r="G1883" s="36" t="n">
        <f aca="false">IFERROR((Counts!R1883+Counts!S1883+2*Counts!T1883+3*Counts!U1883)/Counts!Q1883,"")</f>
        <v>0.2</v>
      </c>
      <c r="H1883" s="35" t="n">
        <f aca="false">IFERROR(Counts!U1883,"")</f>
        <v>1</v>
      </c>
      <c r="I1883" s="36" t="n">
        <f aca="false">IFERROR(Counts!Z1883/Counts!AA1883,"")</f>
        <v>0.208333333333333</v>
      </c>
      <c r="J1883" s="36" t="n">
        <f aca="false">IFERROR(Counts!AB1883/Counts!AA1883,"")</f>
        <v>0.275263888888889</v>
      </c>
      <c r="K1883" s="37" t="n">
        <f aca="false">IFERROR((Counts!AB1883-Counts!Z1883)/Counts!AA1883,"")</f>
        <v>0.0669305555555556</v>
      </c>
      <c r="L1883" s="38" t="n">
        <f aca="false">IFERROR(Counts!Y1883/Counts!P1883,"")</f>
        <v>0.361111111111111</v>
      </c>
      <c r="M1883" s="38" t="n">
        <f aca="false">IFERROR(Counts!V1883/Counts!P1883,"")</f>
        <v>0.0972222222222222</v>
      </c>
      <c r="N1883" s="38" t="n">
        <f aca="false">IFERROR(Counts!AD1883/Counts!AC1883,"")</f>
        <v>0.0769230769230769</v>
      </c>
      <c r="O1883" s="38" t="n">
        <f aca="false">IFERROR(Counts!AE1883/Counts!AC1883,"")</f>
        <v>0.461538461538462</v>
      </c>
      <c r="P1883" s="39" t="n">
        <f aca="false">IFERROR(Counts!AG1883/Counts!AF1883,"")</f>
        <v>88.3230769230769</v>
      </c>
      <c r="Q1883" s="38" t="n">
        <f aca="false">IFERROR(Counts!AH1883/Counts!AC1883,"")</f>
        <v>0.41025641025641</v>
      </c>
      <c r="R1883" s="38" t="n">
        <f aca="false">IFERROR(Counts!N1883/Counts!M1883,"")</f>
        <v>0.309941520467836</v>
      </c>
      <c r="S1883" s="38" t="n">
        <f aca="false">IFERROR(Counts!K1883/Counts!J1883,"")</f>
        <v>0.688405797101449</v>
      </c>
      <c r="T1883" s="38" t="n">
        <f aca="false">IFERROR(Counts!I1883/Counts!H1883,"")</f>
        <v>0.310810810810811</v>
      </c>
      <c r="U1883" s="38" t="n">
        <f aca="false">IFERROR(1-Counts!L1883/Counts!K1883,"")</f>
        <v>0.757894736842105</v>
      </c>
      <c r="V1883" s="39" t="n">
        <f aca="false">IFERROR(Counts!AJ1883/Counts!AI1883,"")</f>
        <v>72.4076923076923</v>
      </c>
      <c r="W1883" s="38" t="n">
        <f aca="false">IFERROR(Counts!AK1883/Counts!AI1883,"")</f>
        <v>0.246153846153846</v>
      </c>
      <c r="X1883" s="40" t="n">
        <f aca="false">IFERROR(Counts!O1883,"")</f>
        <v>-7.567</v>
      </c>
      <c r="Y1883" s="36" t="n">
        <f aca="false">IFERROR(INDEX('Season Counts'!$Y$2:$Y$740,$AF1883)/INDEX('Season Counts'!$X$2:$X$740,$AF1883),"")</f>
        <v>0.302276041666667</v>
      </c>
      <c r="Z1883" s="37" t="n">
        <f aca="false">IFERROR(J1883-Y1883,"")</f>
        <v>-0.0270121527777778</v>
      </c>
      <c r="AA1883" s="38" t="n">
        <f aca="false">IFERROR(INDEX('Season Counts'!$K$2:$K$740,$AF1883)/INDEX('Season Counts'!$J$2:$J$740,$AF1883),"")</f>
        <v>0.279711884753902</v>
      </c>
      <c r="AB1883" s="41" t="n">
        <f aca="false">IFERROR(R1883-AA1883,"")</f>
        <v>0.0302296357139347</v>
      </c>
      <c r="AC1883" s="39" t="n">
        <f aca="false">IFERROR(INDEX('Season Counts'!$AG$2:$AG$740,$AF1883)/INDEX('Season Counts'!$AF$2:$AF$740,$AF1883),"")</f>
        <v>72.8115919629057</v>
      </c>
      <c r="AD1883" s="40" t="n">
        <f aca="false">IFERROR(V1883-AC1883,"")</f>
        <v>-0.403899655213422</v>
      </c>
      <c r="AE1883" s="4" t="str">
        <f aca="false">IF(D1883&lt;Guide!$C$21,"Low PA",IF(TRIM(IF(ISNUMBER(AD1883),IF(N(AD1883)&lt;=-Guide!$C$24,"▼ Bat Speed  ",IF(N(AD1883)&gt;=Guide!$C$24,"▲ Bat Speed  ","")),"")&amp;IF(N(Z1883)&gt;=Guide!$C$22,"▲ Contact  ","")&amp;IF(N(Z1883)&lt;=-Guide!$C$22,"▼ Contact  ","")&amp;IF(N(AB1883)&gt;=Guide!$C$23,"▲ Chase  ","")&amp;IF(N(AB1883)&lt;=-Guide!$C$23,"▼ Chase  ",""))="","Stable",TRIM(IF(ISNUMBER(AD1883),IF(N(AD1883)&lt;=-Guide!$C$24,"▼ Bat Speed  ",IF(N(AD1883)&gt;=Guide!$C$24,"▲ Bat Speed  ","")),"")&amp;IF(N(Z1883)&gt;=Guide!$C$22,"▲ Contact  ","")&amp;IF(N(Z1883)&lt;=-Guide!$C$22,"▼ Contact  ","")&amp;IF(N(AB1883)&gt;=Guide!$C$23,"▲ Chase  ","")&amp;IF(N(AB1883)&lt;=-Guide!$C$23,"▼ Chase  ",""))))</f>
        <v>Stable</v>
      </c>
      <c r="AF1883" s="35" t="n">
        <f aca="false">MATCH(Counts!A1883,'Season Counts'!$A$2:$A$740,0)</f>
        <v>482</v>
      </c>
    </row>
    <row r="1884" customFormat="false" ht="15" hidden="false" customHeight="false" outlineLevel="0" collapsed="false">
      <c r="A1884" s="34" t="str">
        <f aca="false">Counts!B1884</f>
        <v>NYY</v>
      </c>
      <c r="B1884" s="5" t="str">
        <f aca="false">Counts!C1884</f>
        <v>Austin Wells</v>
      </c>
      <c r="C1884" s="34" t="str">
        <f aca="false">Counts!F1884</f>
        <v>Jun</v>
      </c>
      <c r="D1884" s="35" t="n">
        <f aca="false">IFERROR(Counts!P1884,"")</f>
        <v>33</v>
      </c>
      <c r="E1884" s="36" t="n">
        <f aca="false">IFERROR(Counts!R1884/Counts!Q1884,"")</f>
        <v>0.0606060606060606</v>
      </c>
      <c r="F1884" s="36" t="n">
        <f aca="false">IFERROR((Counts!R1884+Counts!V1884+Counts!W1884)/(Counts!Q1884+Counts!V1884+Counts!W1884+Counts!X1884),"")</f>
        <v>0.0606060606060606</v>
      </c>
      <c r="G1884" s="36" t="n">
        <f aca="false">IFERROR((Counts!R1884+Counts!S1884+2*Counts!T1884+3*Counts!U1884)/Counts!Q1884,"")</f>
        <v>0.0909090909090909</v>
      </c>
      <c r="H1884" s="35" t="n">
        <f aca="false">IFERROR(Counts!U1884,"")</f>
        <v>0</v>
      </c>
      <c r="I1884" s="36" t="n">
        <f aca="false">IFERROR(Counts!Z1884/Counts!AA1884,"")</f>
        <v>0.0651515151515152</v>
      </c>
      <c r="J1884" s="36" t="n">
        <f aca="false">IFERROR(Counts!AB1884/Counts!AA1884,"")</f>
        <v>0.181606060606061</v>
      </c>
      <c r="K1884" s="37" t="n">
        <f aca="false">IFERROR((Counts!AB1884-Counts!Z1884)/Counts!AA1884,"")</f>
        <v>0.116454545454545</v>
      </c>
      <c r="L1884" s="38" t="n">
        <f aca="false">IFERROR(Counts!Y1884/Counts!P1884,"")</f>
        <v>0.333333333333333</v>
      </c>
      <c r="M1884" s="38" t="n">
        <f aca="false">IFERROR(Counts!V1884/Counts!P1884,"")</f>
        <v>0</v>
      </c>
      <c r="N1884" s="38" t="n">
        <f aca="false">IFERROR(Counts!AD1884/Counts!AC1884,"")</f>
        <v>0.0454545454545455</v>
      </c>
      <c r="O1884" s="38" t="n">
        <f aca="false">IFERROR(Counts!AE1884/Counts!AC1884,"")</f>
        <v>0.363636363636364</v>
      </c>
      <c r="P1884" s="39" t="n">
        <f aca="false">IFERROR(Counts!AG1884/Counts!AF1884,"")</f>
        <v>84.95</v>
      </c>
      <c r="Q1884" s="38" t="n">
        <f aca="false">IFERROR(Counts!AH1884/Counts!AC1884,"")</f>
        <v>0.318181818181818</v>
      </c>
      <c r="R1884" s="38" t="n">
        <f aca="false">IFERROR(Counts!N1884/Counts!M1884,"")</f>
        <v>0.396551724137931</v>
      </c>
      <c r="S1884" s="38" t="n">
        <f aca="false">IFERROR(Counts!K1884/Counts!J1884,"")</f>
        <v>0.704918032786885</v>
      </c>
      <c r="T1884" s="38" t="n">
        <f aca="false">IFERROR(Counts!I1884/Counts!H1884,"")</f>
        <v>0.333333333333333</v>
      </c>
      <c r="U1884" s="38" t="n">
        <f aca="false">IFERROR(1-Counts!L1884/Counts!K1884,"")</f>
        <v>0.86046511627907</v>
      </c>
      <c r="V1884" s="39" t="n">
        <f aca="false">IFERROR(Counts!AJ1884/Counts!AI1884,"")</f>
        <v>72.5440677966102</v>
      </c>
      <c r="W1884" s="38" t="n">
        <f aca="false">IFERROR(Counts!AK1884/Counts!AI1884,"")</f>
        <v>0.203389830508475</v>
      </c>
      <c r="X1884" s="40" t="n">
        <f aca="false">IFERROR(Counts!O1884,"")</f>
        <v>-6.3</v>
      </c>
      <c r="Y1884" s="36" t="n">
        <f aca="false">IFERROR(INDEX('Season Counts'!$Y$2:$Y$740,$AF1884)/INDEX('Season Counts'!$X$2:$X$740,$AF1884),"")</f>
        <v>0.302276041666667</v>
      </c>
      <c r="Z1884" s="37" t="n">
        <f aca="false">IFERROR(J1884-Y1884,"")</f>
        <v>-0.120669981060606</v>
      </c>
      <c r="AA1884" s="38" t="n">
        <f aca="false">IFERROR(INDEX('Season Counts'!$K$2:$K$740,$AF1884)/INDEX('Season Counts'!$J$2:$J$740,$AF1884),"")</f>
        <v>0.279711884753902</v>
      </c>
      <c r="AB1884" s="41" t="n">
        <f aca="false">IFERROR(R1884-AA1884,"")</f>
        <v>0.116839839384029</v>
      </c>
      <c r="AC1884" s="39" t="n">
        <f aca="false">IFERROR(INDEX('Season Counts'!$AG$2:$AG$740,$AF1884)/INDEX('Season Counts'!$AF$2:$AF$740,$AF1884),"")</f>
        <v>72.8115919629057</v>
      </c>
      <c r="AD1884" s="40" t="n">
        <f aca="false">IFERROR(V1884-AC1884,"")</f>
        <v>-0.267524166295544</v>
      </c>
      <c r="AE1884" s="4" t="str">
        <f aca="false">IF(D1884&lt;Guide!$C$21,"Low PA",IF(TRIM(IF(ISNUMBER(AD1884),IF(N(AD1884)&lt;=-Guide!$C$24,"▼ Bat Speed  ",IF(N(AD1884)&gt;=Guide!$C$24,"▲ Bat Speed  ","")),"")&amp;IF(N(Z1884)&gt;=Guide!$C$22,"▲ Contact  ","")&amp;IF(N(Z1884)&lt;=-Guide!$C$22,"▼ Contact  ","")&amp;IF(N(AB1884)&gt;=Guide!$C$23,"▲ Chase  ","")&amp;IF(N(AB1884)&lt;=-Guide!$C$23,"▼ Chase  ",""))="","Stable",TRIM(IF(ISNUMBER(AD1884),IF(N(AD1884)&lt;=-Guide!$C$24,"▼ Bat Speed  ",IF(N(AD1884)&gt;=Guide!$C$24,"▲ Bat Speed  ","")),"")&amp;IF(N(Z1884)&gt;=Guide!$C$22,"▲ Contact  ","")&amp;IF(N(Z1884)&lt;=-Guide!$C$22,"▼ Contact  ","")&amp;IF(N(AB1884)&gt;=Guide!$C$23,"▲ Chase  ","")&amp;IF(N(AB1884)&lt;=-Guide!$C$23,"▼ Chase  ",""))))</f>
        <v>Low PA</v>
      </c>
      <c r="AF1884" s="35" t="n">
        <f aca="false">MATCH(Counts!A1884,'Season Counts'!$A$2:$A$740,0)</f>
        <v>482</v>
      </c>
    </row>
    <row r="1885" customFormat="false" ht="15" hidden="false" customHeight="false" outlineLevel="0" collapsed="false">
      <c r="A1885" s="34" t="str">
        <f aca="false">Counts!B1885</f>
        <v>NYY</v>
      </c>
      <c r="B1885" s="5" t="str">
        <f aca="false">Counts!C1885</f>
        <v>Austin Wells</v>
      </c>
      <c r="C1885" s="34" t="str">
        <f aca="false">Counts!F1885</f>
        <v>Jul</v>
      </c>
      <c r="D1885" s="35" t="n">
        <f aca="false">IFERROR(Counts!P1885,"")</f>
        <v>56</v>
      </c>
      <c r="E1885" s="36" t="n">
        <f aca="false">IFERROR(Counts!R1885/Counts!Q1885,"")</f>
        <v>0.1875</v>
      </c>
      <c r="F1885" s="36" t="n">
        <f aca="false">IFERROR((Counts!R1885+Counts!V1885+Counts!W1885)/(Counts!Q1885+Counts!V1885+Counts!W1885+Counts!X1885),"")</f>
        <v>0.290909090909091</v>
      </c>
      <c r="G1885" s="36" t="n">
        <f aca="false">IFERROR((Counts!R1885+Counts!S1885+2*Counts!T1885+3*Counts!U1885)/Counts!Q1885,"")</f>
        <v>0.395833333333333</v>
      </c>
      <c r="H1885" s="35" t="n">
        <f aca="false">IFERROR(Counts!U1885,"")</f>
        <v>3</v>
      </c>
      <c r="I1885" s="36" t="n">
        <f aca="false">IFERROR(Counts!Z1885/Counts!AA1885,"")</f>
        <v>0.302727272727273</v>
      </c>
      <c r="J1885" s="36" t="n">
        <f aca="false">IFERROR(Counts!AB1885/Counts!AA1885,"")</f>
        <v>0.346563636363636</v>
      </c>
      <c r="K1885" s="37" t="n">
        <f aca="false">IFERROR((Counts!AB1885-Counts!Z1885)/Counts!AA1885,"")</f>
        <v>0.0438363636363637</v>
      </c>
      <c r="L1885" s="38" t="n">
        <f aca="false">IFERROR(Counts!Y1885/Counts!P1885,"")</f>
        <v>0.25</v>
      </c>
      <c r="M1885" s="38" t="n">
        <f aca="false">IFERROR(Counts!V1885/Counts!P1885,"")</f>
        <v>0.107142857142857</v>
      </c>
      <c r="N1885" s="38" t="n">
        <f aca="false">IFERROR(Counts!AD1885/Counts!AC1885,"")</f>
        <v>0.114285714285714</v>
      </c>
      <c r="O1885" s="38" t="n">
        <f aca="false">IFERROR(Counts!AE1885/Counts!AC1885,"")</f>
        <v>0.457142857142857</v>
      </c>
      <c r="P1885" s="39" t="n">
        <f aca="false">IFERROR(Counts!AG1885/Counts!AF1885,"")</f>
        <v>87.8628571428571</v>
      </c>
      <c r="Q1885" s="38" t="n">
        <f aca="false">IFERROR(Counts!AH1885/Counts!AC1885,"")</f>
        <v>0.428571428571429</v>
      </c>
      <c r="R1885" s="38" t="n">
        <f aca="false">IFERROR(Counts!N1885/Counts!M1885,"")</f>
        <v>0.243478260869565</v>
      </c>
      <c r="S1885" s="38" t="n">
        <f aca="false">IFERROR(Counts!K1885/Counts!J1885,"")</f>
        <v>0.625</v>
      </c>
      <c r="T1885" s="38" t="n">
        <f aca="false">IFERROR(Counts!I1885/Counts!H1885,"")</f>
        <v>0.290322580645161</v>
      </c>
      <c r="U1885" s="38" t="n">
        <f aca="false">IFERROR(1-Counts!L1885/Counts!K1885,"")</f>
        <v>0.815384615384615</v>
      </c>
      <c r="V1885" s="39" t="n">
        <f aca="false">IFERROR(Counts!AJ1885/Counts!AI1885,"")</f>
        <v>73.49625</v>
      </c>
      <c r="W1885" s="38" t="n">
        <f aca="false">IFERROR(Counts!AK1885/Counts!AI1885,"")</f>
        <v>0.3875</v>
      </c>
      <c r="X1885" s="40" t="n">
        <f aca="false">IFERROR(Counts!O1885,"")</f>
        <v>1.967</v>
      </c>
      <c r="Y1885" s="36" t="n">
        <f aca="false">IFERROR(INDEX('Season Counts'!$Y$2:$Y$740,$AF1885)/INDEX('Season Counts'!$X$2:$X$740,$AF1885),"")</f>
        <v>0.302276041666667</v>
      </c>
      <c r="Z1885" s="37" t="n">
        <f aca="false">IFERROR(J1885-Y1885,"")</f>
        <v>0.0442875946969697</v>
      </c>
      <c r="AA1885" s="38" t="n">
        <f aca="false">IFERROR(INDEX('Season Counts'!$K$2:$K$740,$AF1885)/INDEX('Season Counts'!$J$2:$J$740,$AF1885),"")</f>
        <v>0.279711884753902</v>
      </c>
      <c r="AB1885" s="41" t="n">
        <f aca="false">IFERROR(R1885-AA1885,"")</f>
        <v>-0.0362336238843364</v>
      </c>
      <c r="AC1885" s="39" t="n">
        <f aca="false">IFERROR(INDEX('Season Counts'!$AG$2:$AG$740,$AF1885)/INDEX('Season Counts'!$AF$2:$AF$740,$AF1885),"")</f>
        <v>72.8115919629057</v>
      </c>
      <c r="AD1885" s="40" t="n">
        <f aca="false">IFERROR(V1885-AC1885,"")</f>
        <v>0.68465803709428</v>
      </c>
      <c r="AE1885" s="4" t="str">
        <f aca="false">IF(D1885&lt;Guide!$C$21,"Low PA",IF(TRIM(IF(ISNUMBER(AD1885),IF(N(AD1885)&lt;=-Guide!$C$24,"▼ Bat Speed  ",IF(N(AD1885)&gt;=Guide!$C$24,"▲ Bat Speed  ","")),"")&amp;IF(N(Z1885)&gt;=Guide!$C$22,"▲ Contact  ","")&amp;IF(N(Z1885)&lt;=-Guide!$C$22,"▼ Contact  ","")&amp;IF(N(AB1885)&gt;=Guide!$C$23,"▲ Chase  ","")&amp;IF(N(AB1885)&lt;=-Guide!$C$23,"▼ Chase  ",""))="","Stable",TRIM(IF(ISNUMBER(AD1885),IF(N(AD1885)&lt;=-Guide!$C$24,"▼ Bat Speed  ",IF(N(AD1885)&gt;=Guide!$C$24,"▲ Bat Speed  ","")),"")&amp;IF(N(Z1885)&gt;=Guide!$C$22,"▲ Contact  ","")&amp;IF(N(Z1885)&lt;=-Guide!$C$22,"▼ Contact  ","")&amp;IF(N(AB1885)&gt;=Guide!$C$23,"▲ Chase  ","")&amp;IF(N(AB1885)&lt;=-Guide!$C$23,"▼ Chase  ",""))))</f>
        <v>▲ Contact</v>
      </c>
      <c r="AF1885" s="35" t="n">
        <f aca="false">MATCH(Counts!A1885,'Season Counts'!$A$2:$A$740,0)</f>
        <v>482</v>
      </c>
    </row>
    <row r="1886" customFormat="false" ht="15" hidden="false" customHeight="false" outlineLevel="0" collapsed="false">
      <c r="A1886" s="34" t="str">
        <f aca="false">Counts!B1886</f>
        <v>NYY</v>
      </c>
      <c r="B1886" s="5" t="str">
        <f aca="false">Counts!C1886</f>
        <v>Austin Wells</v>
      </c>
      <c r="C1886" s="34" t="str">
        <f aca="false">Counts!F1886</f>
        <v>Aug</v>
      </c>
      <c r="D1886" s="35" t="n">
        <f aca="false">IFERROR(Counts!P1886,"")</f>
        <v>77</v>
      </c>
      <c r="E1886" s="36" t="n">
        <f aca="false">IFERROR(Counts!R1886/Counts!Q1886,"")</f>
        <v>0.246376811594203</v>
      </c>
      <c r="F1886" s="36" t="n">
        <f aca="false">IFERROR((Counts!R1886+Counts!V1886+Counts!W1886)/(Counts!Q1886+Counts!V1886+Counts!W1886+Counts!X1886),"")</f>
        <v>0.311688311688312</v>
      </c>
      <c r="G1886" s="36" t="n">
        <f aca="false">IFERROR((Counts!R1886+Counts!S1886+2*Counts!T1886+3*Counts!U1886)/Counts!Q1886,"")</f>
        <v>0.434782608695652</v>
      </c>
      <c r="H1886" s="35" t="n">
        <f aca="false">IFERROR(Counts!U1886,"")</f>
        <v>3</v>
      </c>
      <c r="I1886" s="36" t="n">
        <f aca="false">IFERROR(Counts!Z1886/Counts!AA1886,"")</f>
        <v>0.323376623376623</v>
      </c>
      <c r="J1886" s="36" t="n">
        <f aca="false">IFERROR(Counts!AB1886/Counts!AA1886,"")</f>
        <v>0.256857142857143</v>
      </c>
      <c r="K1886" s="37" t="n">
        <f aca="false">IFERROR((Counts!AB1886-Counts!Z1886)/Counts!AA1886,"")</f>
        <v>-0.0665194805194805</v>
      </c>
      <c r="L1886" s="38" t="n">
        <f aca="false">IFERROR(Counts!Y1886/Counts!P1886,"")</f>
        <v>0.298701298701299</v>
      </c>
      <c r="M1886" s="38" t="n">
        <f aca="false">IFERROR(Counts!V1886/Counts!P1886,"")</f>
        <v>0.0649350649350649</v>
      </c>
      <c r="N1886" s="38" t="n">
        <f aca="false">IFERROR(Counts!AD1886/Counts!AC1886,"")</f>
        <v>0.0425531914893617</v>
      </c>
      <c r="O1886" s="38" t="n">
        <f aca="false">IFERROR(Counts!AE1886/Counts!AC1886,"")</f>
        <v>0.361702127659575</v>
      </c>
      <c r="P1886" s="39" t="n">
        <f aca="false">IFERROR(Counts!AG1886/Counts!AF1886,"")</f>
        <v>88.1170212765958</v>
      </c>
      <c r="Q1886" s="38" t="n">
        <f aca="false">IFERROR(Counts!AH1886/Counts!AC1886,"")</f>
        <v>0.340425531914894</v>
      </c>
      <c r="R1886" s="38" t="n">
        <f aca="false">IFERROR(Counts!N1886/Counts!M1886,"")</f>
        <v>0.307228915662651</v>
      </c>
      <c r="S1886" s="38" t="n">
        <f aca="false">IFERROR(Counts!K1886/Counts!J1886,"")</f>
        <v>0.66</v>
      </c>
      <c r="T1886" s="38" t="n">
        <f aca="false">IFERROR(Counts!I1886/Counts!H1886,"")</f>
        <v>0.213333333333333</v>
      </c>
      <c r="U1886" s="38" t="n">
        <f aca="false">IFERROR(1-Counts!L1886/Counts!K1886,"")</f>
        <v>0.898989898989899</v>
      </c>
      <c r="V1886" s="39" t="n">
        <f aca="false">IFERROR(Counts!AJ1886/Counts!AI1886,"")</f>
        <v>72.9106060606061</v>
      </c>
      <c r="W1886" s="38" t="n">
        <f aca="false">IFERROR(Counts!AK1886/Counts!AI1886,"")</f>
        <v>0.28030303030303</v>
      </c>
      <c r="X1886" s="40" t="n">
        <f aca="false">IFERROR(Counts!O1886,"")</f>
        <v>-0.649</v>
      </c>
      <c r="Y1886" s="36" t="n">
        <f aca="false">IFERROR(INDEX('Season Counts'!$Y$2:$Y$740,$AF1886)/INDEX('Season Counts'!$X$2:$X$740,$AF1886),"")</f>
        <v>0.302276041666667</v>
      </c>
      <c r="Z1886" s="37" t="n">
        <f aca="false">IFERROR(J1886-Y1886,"")</f>
        <v>-0.0454188988095238</v>
      </c>
      <c r="AA1886" s="38" t="n">
        <f aca="false">IFERROR(INDEX('Season Counts'!$K$2:$K$740,$AF1886)/INDEX('Season Counts'!$J$2:$J$740,$AF1886),"")</f>
        <v>0.279711884753902</v>
      </c>
      <c r="AB1886" s="41" t="n">
        <f aca="false">IFERROR(R1886-AA1886,"")</f>
        <v>0.027517030908749</v>
      </c>
      <c r="AC1886" s="39" t="n">
        <f aca="false">IFERROR(INDEX('Season Counts'!$AG$2:$AG$740,$AF1886)/INDEX('Season Counts'!$AF$2:$AF$740,$AF1886),"")</f>
        <v>72.8115919629057</v>
      </c>
      <c r="AD1886" s="40" t="n">
        <f aca="false">IFERROR(V1886-AC1886,"")</f>
        <v>0.0990140977003478</v>
      </c>
      <c r="AE1886" s="4" t="str">
        <f aca="false">IF(D1886&lt;Guide!$C$21,"Low PA",IF(TRIM(IF(ISNUMBER(AD1886),IF(N(AD1886)&lt;=-Guide!$C$24,"▼ Bat Speed  ",IF(N(AD1886)&gt;=Guide!$C$24,"▲ Bat Speed  ","")),"")&amp;IF(N(Z1886)&gt;=Guide!$C$22,"▲ Contact  ","")&amp;IF(N(Z1886)&lt;=-Guide!$C$22,"▼ Contact  ","")&amp;IF(N(AB1886)&gt;=Guide!$C$23,"▲ Chase  ","")&amp;IF(N(AB1886)&lt;=-Guide!$C$23,"▼ Chase  ",""))="","Stable",TRIM(IF(ISNUMBER(AD1886),IF(N(AD1886)&lt;=-Guide!$C$24,"▼ Bat Speed  ",IF(N(AD1886)&gt;=Guide!$C$24,"▲ Bat Speed  ","")),"")&amp;IF(N(Z1886)&gt;=Guide!$C$22,"▲ Contact  ","")&amp;IF(N(Z1886)&lt;=-Guide!$C$22,"▼ Contact  ","")&amp;IF(N(AB1886)&gt;=Guide!$C$23,"▲ Chase  ","")&amp;IF(N(AB1886)&lt;=-Guide!$C$23,"▼ Chase  ",""))))</f>
        <v>▼ Contact</v>
      </c>
      <c r="AF1886" s="35" t="n">
        <f aca="false">MATCH(Counts!A1886,'Season Counts'!$A$2:$A$740,0)</f>
        <v>482</v>
      </c>
    </row>
    <row r="1887" customFormat="false" ht="15" hidden="false" customHeight="false" outlineLevel="0" collapsed="false">
      <c r="A1887" s="34" t="str">
        <f aca="false">Counts!B1887</f>
        <v>NYY</v>
      </c>
      <c r="B1887" s="5" t="str">
        <f aca="false">Counts!C1887</f>
        <v>Austin Wells</v>
      </c>
      <c r="C1887" s="34" t="str">
        <f aca="false">Counts!F1887</f>
        <v>Sep</v>
      </c>
      <c r="D1887" s="35" t="n">
        <f aca="false">IFERROR(Counts!P1887,"")</f>
        <v>63</v>
      </c>
      <c r="E1887" s="36" t="n">
        <f aca="false">IFERROR(Counts!R1887/Counts!Q1887,"")</f>
        <v>0.204081632653061</v>
      </c>
      <c r="F1887" s="36" t="n">
        <f aca="false">IFERROR((Counts!R1887+Counts!V1887+Counts!W1887)/(Counts!Q1887+Counts!V1887+Counts!W1887+Counts!X1887),"")</f>
        <v>0.380952380952381</v>
      </c>
      <c r="G1887" s="36" t="n">
        <f aca="false">IFERROR((Counts!R1887+Counts!S1887+2*Counts!T1887+3*Counts!U1887)/Counts!Q1887,"")</f>
        <v>0.448979591836735</v>
      </c>
      <c r="H1887" s="35" t="n">
        <f aca="false">IFERROR(Counts!U1887,"")</f>
        <v>4</v>
      </c>
      <c r="I1887" s="36" t="n">
        <f aca="false">IFERROR(Counts!Z1887/Counts!AA1887,"")</f>
        <v>0.368253968253968</v>
      </c>
      <c r="J1887" s="36" t="n">
        <f aca="false">IFERROR(Counts!AB1887/Counts!AA1887,"")</f>
        <v>0.367190476190476</v>
      </c>
      <c r="K1887" s="37" t="n">
        <f aca="false">IFERROR((Counts!AB1887-Counts!Z1887)/Counts!AA1887,"")</f>
        <v>-0.00106349206349207</v>
      </c>
      <c r="L1887" s="38" t="n">
        <f aca="false">IFERROR(Counts!Y1887/Counts!P1887,"")</f>
        <v>0.222222222222222</v>
      </c>
      <c r="M1887" s="38" t="n">
        <f aca="false">IFERROR(Counts!V1887/Counts!P1887,"")</f>
        <v>0.222222222222222</v>
      </c>
      <c r="N1887" s="38" t="n">
        <f aca="false">IFERROR(Counts!AD1887/Counts!AC1887,"")</f>
        <v>0.142857142857143</v>
      </c>
      <c r="O1887" s="38" t="n">
        <f aca="false">IFERROR(Counts!AE1887/Counts!AC1887,"")</f>
        <v>0.428571428571429</v>
      </c>
      <c r="P1887" s="39" t="n">
        <f aca="false">IFERROR(Counts!AG1887/Counts!AF1887,"")</f>
        <v>89.7371428571429</v>
      </c>
      <c r="Q1887" s="38" t="n">
        <f aca="false">IFERROR(Counts!AH1887/Counts!AC1887,"")</f>
        <v>0.371428571428571</v>
      </c>
      <c r="R1887" s="38" t="n">
        <f aca="false">IFERROR(Counts!N1887/Counts!M1887,"")</f>
        <v>0.227586206896552</v>
      </c>
      <c r="S1887" s="38" t="n">
        <f aca="false">IFERROR(Counts!K1887/Counts!J1887,"")</f>
        <v>0.661417322834646</v>
      </c>
      <c r="T1887" s="38" t="n">
        <f aca="false">IFERROR(Counts!I1887/Counts!H1887,"")</f>
        <v>0.213675213675214</v>
      </c>
      <c r="U1887" s="38" t="n">
        <f aca="false">IFERROR(1-Counts!L1887/Counts!K1887,"")</f>
        <v>0.833333333333333</v>
      </c>
      <c r="V1887" s="39" t="n">
        <f aca="false">IFERROR(Counts!AJ1887/Counts!AI1887,"")</f>
        <v>72.8019230769231</v>
      </c>
      <c r="W1887" s="38" t="n">
        <f aca="false">IFERROR(Counts!AK1887/Counts!AI1887,"")</f>
        <v>0.288461538461538</v>
      </c>
      <c r="X1887" s="40" t="n">
        <f aca="false">IFERROR(Counts!O1887,"")</f>
        <v>4.277</v>
      </c>
      <c r="Y1887" s="36" t="n">
        <f aca="false">IFERROR(INDEX('Season Counts'!$Y$2:$Y$740,$AF1887)/INDEX('Season Counts'!$X$2:$X$740,$AF1887),"")</f>
        <v>0.302276041666667</v>
      </c>
      <c r="Z1887" s="37" t="n">
        <f aca="false">IFERROR(J1887-Y1887,"")</f>
        <v>0.0649144345238095</v>
      </c>
      <c r="AA1887" s="38" t="n">
        <f aca="false">IFERROR(INDEX('Season Counts'!$K$2:$K$740,$AF1887)/INDEX('Season Counts'!$J$2:$J$740,$AF1887),"")</f>
        <v>0.279711884753902</v>
      </c>
      <c r="AB1887" s="41" t="n">
        <f aca="false">IFERROR(R1887-AA1887,"")</f>
        <v>-0.0521256778573498</v>
      </c>
      <c r="AC1887" s="39" t="n">
        <f aca="false">IFERROR(INDEX('Season Counts'!$AG$2:$AG$740,$AF1887)/INDEX('Season Counts'!$AF$2:$AF$740,$AF1887),"")</f>
        <v>72.8115919629057</v>
      </c>
      <c r="AD1887" s="40" t="n">
        <f aca="false">IFERROR(V1887-AC1887,"")</f>
        <v>-0.00966888598264859</v>
      </c>
      <c r="AE1887" s="4" t="str">
        <f aca="false">IF(D1887&lt;Guide!$C$21,"Low PA",IF(TRIM(IF(ISNUMBER(AD1887),IF(N(AD1887)&lt;=-Guide!$C$24,"▼ Bat Speed  ",IF(N(AD1887)&gt;=Guide!$C$24,"▲ Bat Speed  ","")),"")&amp;IF(N(Z1887)&gt;=Guide!$C$22,"▲ Contact  ","")&amp;IF(N(Z1887)&lt;=-Guide!$C$22,"▼ Contact  ","")&amp;IF(N(AB1887)&gt;=Guide!$C$23,"▲ Chase  ","")&amp;IF(N(AB1887)&lt;=-Guide!$C$23,"▼ Chase  ",""))="","Stable",TRIM(IF(ISNUMBER(AD1887),IF(N(AD1887)&lt;=-Guide!$C$24,"▼ Bat Speed  ",IF(N(AD1887)&gt;=Guide!$C$24,"▲ Bat Speed  ","")),"")&amp;IF(N(Z1887)&gt;=Guide!$C$22,"▲ Contact  ","")&amp;IF(N(Z1887)&lt;=-Guide!$C$22,"▼ Contact  ","")&amp;IF(N(AB1887)&gt;=Guide!$C$23,"▲ Chase  ","")&amp;IF(N(AB1887)&lt;=-Guide!$C$23,"▼ Chase  ",""))))</f>
        <v>▲ Contact ▼ Chase</v>
      </c>
      <c r="AF1887" s="35" t="n">
        <f aca="false">MATCH(Counts!A1887,'Season Counts'!$A$2:$A$740,0)</f>
        <v>482</v>
      </c>
    </row>
    <row r="1888" customFormat="false" ht="15" hidden="false" customHeight="false" outlineLevel="0" collapsed="false">
      <c r="A1888" s="34" t="str">
        <f aca="false">Counts!B1888</f>
        <v>NYY</v>
      </c>
      <c r="B1888" s="5" t="str">
        <f aca="false">Counts!C1888</f>
        <v>Paul Goldschmidt</v>
      </c>
      <c r="C1888" s="34" t="str">
        <f aca="false">Counts!F1888</f>
        <v>Mar-Apr</v>
      </c>
      <c r="D1888" s="35" t="n">
        <f aca="false">IFERROR(Counts!P1888,"")</f>
        <v>33</v>
      </c>
      <c r="E1888" s="36" t="n">
        <f aca="false">IFERROR(Counts!R1888/Counts!Q1888,"")</f>
        <v>0.178571428571429</v>
      </c>
      <c r="F1888" s="36" t="n">
        <f aca="false">IFERROR((Counts!R1888+Counts!V1888+Counts!W1888)/(Counts!Q1888+Counts!V1888+Counts!W1888+Counts!X1888),"")</f>
        <v>0.303030303030303</v>
      </c>
      <c r="G1888" s="36" t="n">
        <f aca="false">IFERROR((Counts!R1888+Counts!S1888+2*Counts!T1888+3*Counts!U1888)/Counts!Q1888,"")</f>
        <v>0.428571428571429</v>
      </c>
      <c r="H1888" s="35" t="n">
        <f aca="false">IFERROR(Counts!U1888,"")</f>
        <v>1</v>
      </c>
      <c r="I1888" s="36" t="n">
        <f aca="false">IFERROR(Counts!Z1888/Counts!AA1888,"")</f>
        <v>0.318181818181818</v>
      </c>
      <c r="J1888" s="36" t="n">
        <f aca="false">IFERROR(Counts!AB1888/Counts!AA1888,"")</f>
        <v>0.403424242424242</v>
      </c>
      <c r="K1888" s="37" t="n">
        <f aca="false">IFERROR((Counts!AB1888-Counts!Z1888)/Counts!AA1888,"")</f>
        <v>0.0852424242424243</v>
      </c>
      <c r="L1888" s="38" t="n">
        <f aca="false">IFERROR(Counts!Y1888/Counts!P1888,"")</f>
        <v>0.242424242424242</v>
      </c>
      <c r="M1888" s="38" t="n">
        <f aca="false">IFERROR(Counts!V1888/Counts!P1888,"")</f>
        <v>0.121212121212121</v>
      </c>
      <c r="N1888" s="38" t="n">
        <f aca="false">IFERROR(Counts!AD1888/Counts!AC1888,"")</f>
        <v>0.25</v>
      </c>
      <c r="O1888" s="38" t="n">
        <f aca="false">IFERROR(Counts!AE1888/Counts!AC1888,"")</f>
        <v>0.5</v>
      </c>
      <c r="P1888" s="39" t="n">
        <f aca="false">IFERROR(Counts!AG1888/Counts!AF1888,"")</f>
        <v>88.205</v>
      </c>
      <c r="Q1888" s="38" t="n">
        <f aca="false">IFERROR(Counts!AH1888/Counts!AC1888,"")</f>
        <v>0.5</v>
      </c>
      <c r="R1888" s="38" t="n">
        <f aca="false">IFERROR(Counts!N1888/Counts!M1888,"")</f>
        <v>0.277777777777778</v>
      </c>
      <c r="S1888" s="38" t="n">
        <f aca="false">IFERROR(Counts!K1888/Counts!J1888,"")</f>
        <v>0.653333333333333</v>
      </c>
      <c r="T1888" s="38" t="n">
        <f aca="false">IFERROR(Counts!I1888/Counts!H1888,"")</f>
        <v>0.144927536231884</v>
      </c>
      <c r="U1888" s="38" t="n">
        <f aca="false">IFERROR(1-Counts!L1888/Counts!K1888,"")</f>
        <v>0.897959183673469</v>
      </c>
      <c r="V1888" s="39" t="n">
        <f aca="false">IFERROR(Counts!AJ1888/Counts!AI1888,"")</f>
        <v>72.2163934426229</v>
      </c>
      <c r="W1888" s="38" t="n">
        <f aca="false">IFERROR(Counts!AK1888/Counts!AI1888,"")</f>
        <v>0.213114754098361</v>
      </c>
      <c r="X1888" s="40" t="n">
        <f aca="false">IFERROR(Counts!O1888,"")</f>
        <v>0.579</v>
      </c>
      <c r="Y1888" s="36" t="n">
        <f aca="false">IFERROR(INDEX('Season Counts'!$Y$2:$Y$740,$AF1888)/INDEX('Season Counts'!$X$2:$X$740,$AF1888),"")</f>
        <v>0.310949602122016</v>
      </c>
      <c r="Z1888" s="37" t="n">
        <f aca="false">IFERROR(J1888-Y1888,"")</f>
        <v>0.0924746403022266</v>
      </c>
      <c r="AA1888" s="38" t="n">
        <f aca="false">IFERROR(INDEX('Season Counts'!$K$2:$K$740,$AF1888)/INDEX('Season Counts'!$J$2:$J$740,$AF1888),"")</f>
        <v>0.322496749024707</v>
      </c>
      <c r="AB1888" s="41" t="n">
        <f aca="false">IFERROR(R1888-AA1888,"")</f>
        <v>-0.0447189712469296</v>
      </c>
      <c r="AC1888" s="39" t="n">
        <f aca="false">IFERROR(INDEX('Season Counts'!$AG$2:$AG$740,$AF1888)/INDEX('Season Counts'!$AF$2:$AF$740,$AF1888),"")</f>
        <v>71.3384136858476</v>
      </c>
      <c r="AD1888" s="40" t="n">
        <f aca="false">IFERROR(V1888-AC1888,"")</f>
        <v>0.87797975677536</v>
      </c>
      <c r="AE1888" s="4" t="str">
        <f aca="false">IF(D1888&lt;Guide!$C$21,"Low PA",IF(TRIM(IF(ISNUMBER(AD1888),IF(N(AD1888)&lt;=-Guide!$C$24,"▼ Bat Speed  ",IF(N(AD1888)&gt;=Guide!$C$24,"▲ Bat Speed  ","")),"")&amp;IF(N(Z1888)&gt;=Guide!$C$22,"▲ Contact  ","")&amp;IF(N(Z1888)&lt;=-Guide!$C$22,"▼ Contact  ","")&amp;IF(N(AB1888)&gt;=Guide!$C$23,"▲ Chase  ","")&amp;IF(N(AB1888)&lt;=-Guide!$C$23,"▼ Chase  ",""))="","Stable",TRIM(IF(ISNUMBER(AD1888),IF(N(AD1888)&lt;=-Guide!$C$24,"▼ Bat Speed  ",IF(N(AD1888)&gt;=Guide!$C$24,"▲ Bat Speed  ","")),"")&amp;IF(N(Z1888)&gt;=Guide!$C$22,"▲ Contact  ","")&amp;IF(N(Z1888)&lt;=-Guide!$C$22,"▼ Contact  ","")&amp;IF(N(AB1888)&gt;=Guide!$C$23,"▲ Chase  ","")&amp;IF(N(AB1888)&lt;=-Guide!$C$23,"▼ Chase  ",""))))</f>
        <v>Low PA</v>
      </c>
      <c r="AF1888" s="35" t="n">
        <f aca="false">MATCH(Counts!A1888,'Season Counts'!$A$2:$A$740,0)</f>
        <v>483</v>
      </c>
    </row>
    <row r="1889" customFormat="false" ht="15" hidden="false" customHeight="false" outlineLevel="0" collapsed="false">
      <c r="A1889" s="34" t="str">
        <f aca="false">Counts!B1889</f>
        <v>NYY</v>
      </c>
      <c r="B1889" s="5" t="str">
        <f aca="false">Counts!C1889</f>
        <v>Paul Goldschmidt</v>
      </c>
      <c r="C1889" s="34" t="str">
        <f aca="false">Counts!F1889</f>
        <v>May</v>
      </c>
      <c r="D1889" s="35" t="n">
        <f aca="false">IFERROR(Counts!P1889,"")</f>
        <v>94</v>
      </c>
      <c r="E1889" s="36" t="n">
        <f aca="false">IFERROR(Counts!R1889/Counts!Q1889,"")</f>
        <v>0.289156626506024</v>
      </c>
      <c r="F1889" s="36" t="n">
        <f aca="false">IFERROR((Counts!R1889+Counts!V1889+Counts!W1889)/(Counts!Q1889+Counts!V1889+Counts!W1889+Counts!X1889),"")</f>
        <v>0.372340425531915</v>
      </c>
      <c r="G1889" s="36" t="n">
        <f aca="false">IFERROR((Counts!R1889+Counts!S1889+2*Counts!T1889+3*Counts!U1889)/Counts!Q1889,"")</f>
        <v>0.518072289156627</v>
      </c>
      <c r="H1889" s="35" t="n">
        <f aca="false">IFERROR(Counts!U1889,"")</f>
        <v>5</v>
      </c>
      <c r="I1889" s="36" t="n">
        <f aca="false">IFERROR(Counts!Z1889/Counts!AA1889,"")</f>
        <v>0.385106382978723</v>
      </c>
      <c r="J1889" s="36" t="n">
        <f aca="false">IFERROR(Counts!AB1889/Counts!AA1889,"")</f>
        <v>0.375010638297872</v>
      </c>
      <c r="K1889" s="37" t="n">
        <f aca="false">IFERROR((Counts!AB1889-Counts!Z1889)/Counts!AA1889,"")</f>
        <v>-0.0100957446808511</v>
      </c>
      <c r="L1889" s="38" t="n">
        <f aca="false">IFERROR(Counts!Y1889/Counts!P1889,"")</f>
        <v>0.170212765957447</v>
      </c>
      <c r="M1889" s="38" t="n">
        <f aca="false">IFERROR(Counts!V1889/Counts!P1889,"")</f>
        <v>0.0957446808510638</v>
      </c>
      <c r="N1889" s="38" t="n">
        <f aca="false">IFERROR(Counts!AD1889/Counts!AC1889,"")</f>
        <v>0.0895522388059701</v>
      </c>
      <c r="O1889" s="38" t="n">
        <f aca="false">IFERROR(Counts!AE1889/Counts!AC1889,"")</f>
        <v>0.462686567164179</v>
      </c>
      <c r="P1889" s="39" t="n">
        <f aca="false">IFERROR(Counts!AG1889/Counts!AF1889,"")</f>
        <v>89.5179104477612</v>
      </c>
      <c r="Q1889" s="38" t="n">
        <f aca="false">IFERROR(Counts!AH1889/Counts!AC1889,"")</f>
        <v>0.328358208955224</v>
      </c>
      <c r="R1889" s="38" t="n">
        <f aca="false">IFERROR(Counts!N1889/Counts!M1889,"")</f>
        <v>0.322033898305085</v>
      </c>
      <c r="S1889" s="38" t="n">
        <f aca="false">IFERROR(Counts!K1889/Counts!J1889,"")</f>
        <v>0.656626506024096</v>
      </c>
      <c r="T1889" s="38" t="n">
        <f aca="false">IFERROR(Counts!I1889/Counts!H1889,"")</f>
        <v>0.240963855421687</v>
      </c>
      <c r="U1889" s="38" t="n">
        <f aca="false">IFERROR(1-Counts!L1889/Counts!K1889,"")</f>
        <v>0.807339449541284</v>
      </c>
      <c r="V1889" s="39" t="n">
        <f aca="false">IFERROR(Counts!AJ1889/Counts!AI1889,"")</f>
        <v>71.3699300699301</v>
      </c>
      <c r="W1889" s="38" t="n">
        <f aca="false">IFERROR(Counts!AK1889/Counts!AI1889,"")</f>
        <v>0.153846153846154</v>
      </c>
      <c r="X1889" s="40" t="n">
        <f aca="false">IFERROR(Counts!O1889,"")</f>
        <v>2.352</v>
      </c>
      <c r="Y1889" s="36" t="n">
        <f aca="false">IFERROR(INDEX('Season Counts'!$Y$2:$Y$740,$AF1889)/INDEX('Season Counts'!$X$2:$X$740,$AF1889),"")</f>
        <v>0.310949602122016</v>
      </c>
      <c r="Z1889" s="37" t="n">
        <f aca="false">IFERROR(J1889-Y1889,"")</f>
        <v>0.0640610361758564</v>
      </c>
      <c r="AA1889" s="38" t="n">
        <f aca="false">IFERROR(INDEX('Season Counts'!$K$2:$K$740,$AF1889)/INDEX('Season Counts'!$J$2:$J$740,$AF1889),"")</f>
        <v>0.322496749024707</v>
      </c>
      <c r="AB1889" s="41" t="n">
        <f aca="false">IFERROR(R1889-AA1889,"")</f>
        <v>-0.000462850719622709</v>
      </c>
      <c r="AC1889" s="39" t="n">
        <f aca="false">IFERROR(INDEX('Season Counts'!$AG$2:$AG$740,$AF1889)/INDEX('Season Counts'!$AF$2:$AF$740,$AF1889),"")</f>
        <v>71.3384136858476</v>
      </c>
      <c r="AD1889" s="40" t="n">
        <f aca="false">IFERROR(V1889-AC1889,"")</f>
        <v>0.0315163840824795</v>
      </c>
      <c r="AE1889" s="4" t="str">
        <f aca="false">IF(D1889&lt;Guide!$C$21,"Low PA",IF(TRIM(IF(ISNUMBER(AD1889),IF(N(AD1889)&lt;=-Guide!$C$24,"▼ Bat Speed  ",IF(N(AD1889)&gt;=Guide!$C$24,"▲ Bat Speed  ","")),"")&amp;IF(N(Z1889)&gt;=Guide!$C$22,"▲ Contact  ","")&amp;IF(N(Z1889)&lt;=-Guide!$C$22,"▼ Contact  ","")&amp;IF(N(AB1889)&gt;=Guide!$C$23,"▲ Chase  ","")&amp;IF(N(AB1889)&lt;=-Guide!$C$23,"▼ Chase  ",""))="","Stable",TRIM(IF(ISNUMBER(AD1889),IF(N(AD1889)&lt;=-Guide!$C$24,"▼ Bat Speed  ",IF(N(AD1889)&gt;=Guide!$C$24,"▲ Bat Speed  ","")),"")&amp;IF(N(Z1889)&gt;=Guide!$C$22,"▲ Contact  ","")&amp;IF(N(Z1889)&lt;=-Guide!$C$22,"▼ Contact  ","")&amp;IF(N(AB1889)&gt;=Guide!$C$23,"▲ Chase  ","")&amp;IF(N(AB1889)&lt;=-Guide!$C$23,"▼ Chase  ",""))))</f>
        <v>▲ Contact</v>
      </c>
      <c r="AF1889" s="35" t="n">
        <f aca="false">MATCH(Counts!A1889,'Season Counts'!$A$2:$A$740,0)</f>
        <v>483</v>
      </c>
    </row>
    <row r="1890" customFormat="false" ht="15" hidden="false" customHeight="false" outlineLevel="0" collapsed="false">
      <c r="A1890" s="34" t="str">
        <f aca="false">Counts!B1890</f>
        <v>NYY</v>
      </c>
      <c r="B1890" s="5" t="str">
        <f aca="false">Counts!C1890</f>
        <v>Paul Goldschmidt</v>
      </c>
      <c r="C1890" s="34" t="str">
        <f aca="false">Counts!F1890</f>
        <v>Jun</v>
      </c>
      <c r="D1890" s="35" t="n">
        <f aca="false">IFERROR(Counts!P1890,"")</f>
        <v>106</v>
      </c>
      <c r="E1890" s="36" t="n">
        <f aca="false">IFERROR(Counts!R1890/Counts!Q1890,"")</f>
        <v>0.297029702970297</v>
      </c>
      <c r="F1890" s="36" t="n">
        <f aca="false">IFERROR((Counts!R1890+Counts!V1890+Counts!W1890)/(Counts!Q1890+Counts!V1890+Counts!W1890+Counts!X1890),"")</f>
        <v>0.320754716981132</v>
      </c>
      <c r="G1890" s="36" t="n">
        <f aca="false">IFERROR((Counts!R1890+Counts!S1890+2*Counts!T1890+3*Counts!U1890)/Counts!Q1890,"")</f>
        <v>0.564356435643564</v>
      </c>
      <c r="H1890" s="35" t="n">
        <f aca="false">IFERROR(Counts!U1890,"")</f>
        <v>8</v>
      </c>
      <c r="I1890" s="36" t="n">
        <f aca="false">IFERROR(Counts!Z1890/Counts!AA1890,"")</f>
        <v>0.377619047619048</v>
      </c>
      <c r="J1890" s="36" t="n">
        <f aca="false">IFERROR(Counts!AB1890/Counts!AA1890,"")</f>
        <v>0.264819047619048</v>
      </c>
      <c r="K1890" s="37" t="n">
        <f aca="false">IFERROR((Counts!AB1890-Counts!Z1890)/Counts!AA1890,"")</f>
        <v>-0.1128</v>
      </c>
      <c r="L1890" s="38" t="n">
        <f aca="false">IFERROR(Counts!Y1890/Counts!P1890,"")</f>
        <v>0.226415094339623</v>
      </c>
      <c r="M1890" s="38" t="n">
        <f aca="false">IFERROR(Counts!V1890/Counts!P1890,"")</f>
        <v>0.0377358490566038</v>
      </c>
      <c r="N1890" s="38" t="n">
        <f aca="false">IFERROR(Counts!AD1890/Counts!AC1890,"")</f>
        <v>0.102564102564103</v>
      </c>
      <c r="O1890" s="38" t="n">
        <f aca="false">IFERROR(Counts!AE1890/Counts!AC1890,"")</f>
        <v>0.282051282051282</v>
      </c>
      <c r="P1890" s="39" t="n">
        <f aca="false">IFERROR(Counts!AG1890/Counts!AF1890,"")</f>
        <v>83.4717948717949</v>
      </c>
      <c r="Q1890" s="38" t="n">
        <f aca="false">IFERROR(Counts!AH1890/Counts!AC1890,"")</f>
        <v>0.307692307692308</v>
      </c>
      <c r="R1890" s="38" t="n">
        <f aca="false">IFERROR(Counts!N1890/Counts!M1890,"")</f>
        <v>0.382222222222222</v>
      </c>
      <c r="S1890" s="38" t="n">
        <f aca="false">IFERROR(Counts!K1890/Counts!J1890,"")</f>
        <v>0.618811881188119</v>
      </c>
      <c r="T1890" s="38" t="n">
        <f aca="false">IFERROR(Counts!I1890/Counts!H1890,"")</f>
        <v>0.235849056603774</v>
      </c>
      <c r="U1890" s="38" t="n">
        <f aca="false">IFERROR(1-Counts!L1890/Counts!K1890,"")</f>
        <v>0.808</v>
      </c>
      <c r="V1890" s="39" t="n">
        <f aca="false">IFERROR(Counts!AJ1890/Counts!AI1890,"")</f>
        <v>71.6781420765027</v>
      </c>
      <c r="W1890" s="38" t="n">
        <f aca="false">IFERROR(Counts!AK1890/Counts!AI1890,"")</f>
        <v>0.14207650273224</v>
      </c>
      <c r="X1890" s="40" t="n">
        <f aca="false">IFERROR(Counts!O1890,"")</f>
        <v>6.941</v>
      </c>
      <c r="Y1890" s="36" t="n">
        <f aca="false">IFERROR(INDEX('Season Counts'!$Y$2:$Y$740,$AF1890)/INDEX('Season Counts'!$X$2:$X$740,$AF1890),"")</f>
        <v>0.310949602122016</v>
      </c>
      <c r="Z1890" s="37" t="n">
        <f aca="false">IFERROR(J1890-Y1890,"")</f>
        <v>-0.0461305545029683</v>
      </c>
      <c r="AA1890" s="38" t="n">
        <f aca="false">IFERROR(INDEX('Season Counts'!$K$2:$K$740,$AF1890)/INDEX('Season Counts'!$J$2:$J$740,$AF1890),"")</f>
        <v>0.322496749024707</v>
      </c>
      <c r="AB1890" s="41" t="n">
        <f aca="false">IFERROR(R1890-AA1890,"")</f>
        <v>0.0597254731975148</v>
      </c>
      <c r="AC1890" s="39" t="n">
        <f aca="false">IFERROR(INDEX('Season Counts'!$AG$2:$AG$740,$AF1890)/INDEX('Season Counts'!$AF$2:$AF$740,$AF1890),"")</f>
        <v>71.3384136858476</v>
      </c>
      <c r="AD1890" s="40" t="n">
        <f aca="false">IFERROR(V1890-AC1890,"")</f>
        <v>0.339728390655154</v>
      </c>
      <c r="AE1890" s="4" t="str">
        <f aca="false">IF(D1890&lt;Guide!$C$21,"Low PA",IF(TRIM(IF(ISNUMBER(AD1890),IF(N(AD1890)&lt;=-Guide!$C$24,"▼ Bat Speed  ",IF(N(AD1890)&gt;=Guide!$C$24,"▲ Bat Speed  ","")),"")&amp;IF(N(Z1890)&gt;=Guide!$C$22,"▲ Contact  ","")&amp;IF(N(Z1890)&lt;=-Guide!$C$22,"▼ Contact  ","")&amp;IF(N(AB1890)&gt;=Guide!$C$23,"▲ Chase  ","")&amp;IF(N(AB1890)&lt;=-Guide!$C$23,"▼ Chase  ",""))="","Stable",TRIM(IF(ISNUMBER(AD1890),IF(N(AD1890)&lt;=-Guide!$C$24,"▼ Bat Speed  ",IF(N(AD1890)&gt;=Guide!$C$24,"▲ Bat Speed  ","")),"")&amp;IF(N(Z1890)&gt;=Guide!$C$22,"▲ Contact  ","")&amp;IF(N(Z1890)&lt;=-Guide!$C$22,"▼ Contact  ","")&amp;IF(N(AB1890)&gt;=Guide!$C$23,"▲ Chase  ","")&amp;IF(N(AB1890)&lt;=-Guide!$C$23,"▼ Chase  ",""))))</f>
        <v>▼ Contact ▲ Chase</v>
      </c>
      <c r="AF1890" s="35" t="n">
        <f aca="false">MATCH(Counts!A1890,'Season Counts'!$A$2:$A$740,0)</f>
        <v>483</v>
      </c>
    </row>
    <row r="1891" customFormat="false" ht="15" hidden="false" customHeight="false" outlineLevel="0" collapsed="false">
      <c r="A1891" s="34" t="str">
        <f aca="false">Counts!B1891</f>
        <v>NYY</v>
      </c>
      <c r="B1891" s="5" t="str">
        <f aca="false">Counts!C1891</f>
        <v>Paul Goldschmidt</v>
      </c>
      <c r="C1891" s="34" t="str">
        <f aca="false">Counts!F1891</f>
        <v>Jul</v>
      </c>
      <c r="D1891" s="35" t="n">
        <f aca="false">IFERROR(Counts!P1891,"")</f>
        <v>82</v>
      </c>
      <c r="E1891" s="36" t="n">
        <f aca="false">IFERROR(Counts!R1891/Counts!Q1891,"")</f>
        <v>0.171052631578947</v>
      </c>
      <c r="F1891" s="36" t="n">
        <f aca="false">IFERROR((Counts!R1891+Counts!V1891+Counts!W1891)/(Counts!Q1891+Counts!V1891+Counts!W1891+Counts!X1891),"")</f>
        <v>0.231707317073171</v>
      </c>
      <c r="G1891" s="36" t="n">
        <f aca="false">IFERROR((Counts!R1891+Counts!S1891+2*Counts!T1891+3*Counts!U1891)/Counts!Q1891,"")</f>
        <v>0.263157894736842</v>
      </c>
      <c r="H1891" s="35" t="n">
        <f aca="false">IFERROR(Counts!U1891,"")</f>
        <v>2</v>
      </c>
      <c r="I1891" s="36" t="n">
        <f aca="false">IFERROR(Counts!Z1891/Counts!AA1891,"")</f>
        <v>0.219135802469136</v>
      </c>
      <c r="J1891" s="36" t="n">
        <f aca="false">IFERROR(Counts!AB1891/Counts!AA1891,"")</f>
        <v>0.246802469135802</v>
      </c>
      <c r="K1891" s="37" t="n">
        <f aca="false">IFERROR((Counts!AB1891-Counts!Z1891)/Counts!AA1891,"")</f>
        <v>0.0276666666666667</v>
      </c>
      <c r="L1891" s="38" t="n">
        <f aca="false">IFERROR(Counts!Y1891/Counts!P1891,"")</f>
        <v>0.341463414634146</v>
      </c>
      <c r="M1891" s="38" t="n">
        <f aca="false">IFERROR(Counts!V1891/Counts!P1891,"")</f>
        <v>0.0731707317073171</v>
      </c>
      <c r="N1891" s="38" t="n">
        <f aca="false">IFERROR(Counts!AD1891/Counts!AC1891,"")</f>
        <v>0.0833333333333333</v>
      </c>
      <c r="O1891" s="38" t="n">
        <f aca="false">IFERROR(Counts!AE1891/Counts!AC1891,"")</f>
        <v>0.291666666666667</v>
      </c>
      <c r="P1891" s="39" t="n">
        <f aca="false">IFERROR(Counts!AG1891/Counts!AF1891,"")</f>
        <v>86</v>
      </c>
      <c r="Q1891" s="38" t="n">
        <f aca="false">IFERROR(Counts!AH1891/Counts!AC1891,"")</f>
        <v>0.4375</v>
      </c>
      <c r="R1891" s="38" t="n">
        <f aca="false">IFERROR(Counts!N1891/Counts!M1891,"")</f>
        <v>0.306818181818182</v>
      </c>
      <c r="S1891" s="38" t="n">
        <f aca="false">IFERROR(Counts!K1891/Counts!J1891,"")</f>
        <v>0.642384105960265</v>
      </c>
      <c r="T1891" s="38" t="n">
        <f aca="false">IFERROR(Counts!I1891/Counts!H1891,"")</f>
        <v>0.337748344370861</v>
      </c>
      <c r="U1891" s="38" t="n">
        <f aca="false">IFERROR(1-Counts!L1891/Counts!K1891,"")</f>
        <v>0.690721649484536</v>
      </c>
      <c r="V1891" s="39" t="n">
        <f aca="false">IFERROR(Counts!AJ1891/Counts!AI1891,"")</f>
        <v>70.4382978723404</v>
      </c>
      <c r="W1891" s="38" t="n">
        <f aca="false">IFERROR(Counts!AK1891/Counts!AI1891,"")</f>
        <v>0.106382978723404</v>
      </c>
      <c r="X1891" s="40" t="n">
        <f aca="false">IFERROR(Counts!O1891,"")</f>
        <v>-6.187</v>
      </c>
      <c r="Y1891" s="36" t="n">
        <f aca="false">IFERROR(INDEX('Season Counts'!$Y$2:$Y$740,$AF1891)/INDEX('Season Counts'!$X$2:$X$740,$AF1891),"")</f>
        <v>0.310949602122016</v>
      </c>
      <c r="Z1891" s="37" t="n">
        <f aca="false">IFERROR(J1891-Y1891,"")</f>
        <v>-0.0641471329862134</v>
      </c>
      <c r="AA1891" s="38" t="n">
        <f aca="false">IFERROR(INDEX('Season Counts'!$K$2:$K$740,$AF1891)/INDEX('Season Counts'!$J$2:$J$740,$AF1891),"")</f>
        <v>0.322496749024707</v>
      </c>
      <c r="AB1891" s="41" t="n">
        <f aca="false">IFERROR(R1891-AA1891,"")</f>
        <v>-0.0156785672065256</v>
      </c>
      <c r="AC1891" s="39" t="n">
        <f aca="false">IFERROR(INDEX('Season Counts'!$AG$2:$AG$740,$AF1891)/INDEX('Season Counts'!$AF$2:$AF$740,$AF1891),"")</f>
        <v>71.3384136858476</v>
      </c>
      <c r="AD1891" s="40" t="n">
        <f aca="false">IFERROR(V1891-AC1891,"")</f>
        <v>-0.900115813507171</v>
      </c>
      <c r="AE1891" s="4" t="str">
        <f aca="false">IF(D1891&lt;Guide!$C$21,"Low PA",IF(TRIM(IF(ISNUMBER(AD1891),IF(N(AD1891)&lt;=-Guide!$C$24,"▼ Bat Speed  ",IF(N(AD1891)&gt;=Guide!$C$24,"▲ Bat Speed  ","")),"")&amp;IF(N(Z1891)&gt;=Guide!$C$22,"▲ Contact  ","")&amp;IF(N(Z1891)&lt;=-Guide!$C$22,"▼ Contact  ","")&amp;IF(N(AB1891)&gt;=Guide!$C$23,"▲ Chase  ","")&amp;IF(N(AB1891)&lt;=-Guide!$C$23,"▼ Chase  ",""))="","Stable",TRIM(IF(ISNUMBER(AD1891),IF(N(AD1891)&lt;=-Guide!$C$24,"▼ Bat Speed  ",IF(N(AD1891)&gt;=Guide!$C$24,"▲ Bat Speed  ","")),"")&amp;IF(N(Z1891)&gt;=Guide!$C$22,"▲ Contact  ","")&amp;IF(N(Z1891)&lt;=-Guide!$C$22,"▼ Contact  ","")&amp;IF(N(AB1891)&gt;=Guide!$C$23,"▲ Chase  ","")&amp;IF(N(AB1891)&lt;=-Guide!$C$23,"▼ Chase  ",""))))</f>
        <v>▼ Contact</v>
      </c>
      <c r="AF1891" s="35" t="n">
        <f aca="false">MATCH(Counts!A1891,'Season Counts'!$A$2:$A$740,0)</f>
        <v>483</v>
      </c>
    </row>
    <row r="1892" customFormat="false" ht="15" hidden="false" customHeight="false" outlineLevel="0" collapsed="false">
      <c r="A1892" s="34" t="str">
        <f aca="false">Counts!B1892</f>
        <v>NYY</v>
      </c>
      <c r="B1892" s="5" t="str">
        <f aca="false">Counts!C1892</f>
        <v>Paul Goldschmidt</v>
      </c>
      <c r="C1892" s="34" t="str">
        <f aca="false">Counts!F1892</f>
        <v>Aug</v>
      </c>
      <c r="D1892" s="35" t="n">
        <f aca="false">IFERROR(Counts!P1892,"")</f>
        <v>33</v>
      </c>
      <c r="E1892" s="36" t="n">
        <f aca="false">IFERROR(Counts!R1892/Counts!Q1892,"")</f>
        <v>0.233333333333333</v>
      </c>
      <c r="F1892" s="36" t="n">
        <f aca="false">IFERROR((Counts!R1892+Counts!V1892+Counts!W1892)/(Counts!Q1892+Counts!V1892+Counts!W1892+Counts!X1892),"")</f>
        <v>0.303030303030303</v>
      </c>
      <c r="G1892" s="36" t="n">
        <f aca="false">IFERROR((Counts!R1892+Counts!S1892+2*Counts!T1892+3*Counts!U1892)/Counts!Q1892,"")</f>
        <v>0.466666666666667</v>
      </c>
      <c r="H1892" s="35" t="n">
        <f aca="false">IFERROR(Counts!U1892,"")</f>
        <v>2</v>
      </c>
      <c r="I1892" s="36" t="n">
        <f aca="false">IFERROR(Counts!Z1892/Counts!AA1892,"")</f>
        <v>0.3203125</v>
      </c>
      <c r="J1892" s="36" t="n">
        <f aca="false">IFERROR(Counts!AB1892/Counts!AA1892,"")</f>
        <v>0.3669375</v>
      </c>
      <c r="K1892" s="37" t="n">
        <f aca="false">IFERROR((Counts!AB1892-Counts!Z1892)/Counts!AA1892,"")</f>
        <v>0.046625</v>
      </c>
      <c r="L1892" s="38" t="n">
        <f aca="false">IFERROR(Counts!Y1892/Counts!P1892,"")</f>
        <v>0.212121212121212</v>
      </c>
      <c r="M1892" s="38" t="n">
        <f aca="false">IFERROR(Counts!V1892/Counts!P1892,"")</f>
        <v>0.0909090909090909</v>
      </c>
      <c r="N1892" s="38" t="n">
        <f aca="false">IFERROR(Counts!AD1892/Counts!AC1892,"")</f>
        <v>0.130434782608696</v>
      </c>
      <c r="O1892" s="38" t="n">
        <f aca="false">IFERROR(Counts!AE1892/Counts!AC1892,"")</f>
        <v>0.478260869565217</v>
      </c>
      <c r="P1892" s="39" t="n">
        <f aca="false">IFERROR(Counts!AG1892/Counts!AF1892,"")</f>
        <v>89.2869565217391</v>
      </c>
      <c r="Q1892" s="38" t="n">
        <f aca="false">IFERROR(Counts!AH1892/Counts!AC1892,"")</f>
        <v>0.391304347826087</v>
      </c>
      <c r="R1892" s="38" t="n">
        <f aca="false">IFERROR(Counts!N1892/Counts!M1892,"")</f>
        <v>0.225806451612903</v>
      </c>
      <c r="S1892" s="38" t="n">
        <f aca="false">IFERROR(Counts!K1892/Counts!J1892,"")</f>
        <v>0.710144927536232</v>
      </c>
      <c r="T1892" s="38" t="n">
        <f aca="false">IFERROR(Counts!I1892/Counts!H1892,"")</f>
        <v>0.19047619047619</v>
      </c>
      <c r="U1892" s="38" t="n">
        <f aca="false">IFERROR(1-Counts!L1892/Counts!K1892,"")</f>
        <v>0.795918367346939</v>
      </c>
      <c r="V1892" s="39" t="n">
        <f aca="false">IFERROR(Counts!AJ1892/Counts!AI1892,"")</f>
        <v>70.980701754386</v>
      </c>
      <c r="W1892" s="38" t="n">
        <f aca="false">IFERROR(Counts!AK1892/Counts!AI1892,"")</f>
        <v>0.157894736842105</v>
      </c>
      <c r="X1892" s="40" t="n">
        <f aca="false">IFERROR(Counts!O1892,"")</f>
        <v>-0.472</v>
      </c>
      <c r="Y1892" s="36" t="n">
        <f aca="false">IFERROR(INDEX('Season Counts'!$Y$2:$Y$740,$AF1892)/INDEX('Season Counts'!$X$2:$X$740,$AF1892),"")</f>
        <v>0.310949602122016</v>
      </c>
      <c r="Z1892" s="37" t="n">
        <f aca="false">IFERROR(J1892-Y1892,"")</f>
        <v>0.0559878978779841</v>
      </c>
      <c r="AA1892" s="38" t="n">
        <f aca="false">IFERROR(INDEX('Season Counts'!$K$2:$K$740,$AF1892)/INDEX('Season Counts'!$J$2:$J$740,$AF1892),"")</f>
        <v>0.322496749024707</v>
      </c>
      <c r="AB1892" s="41" t="n">
        <f aca="false">IFERROR(R1892-AA1892,"")</f>
        <v>-0.0966902974118042</v>
      </c>
      <c r="AC1892" s="39" t="n">
        <f aca="false">IFERROR(INDEX('Season Counts'!$AG$2:$AG$740,$AF1892)/INDEX('Season Counts'!$AF$2:$AF$740,$AF1892),"")</f>
        <v>71.3384136858476</v>
      </c>
      <c r="AD1892" s="40" t="n">
        <f aca="false">IFERROR(V1892-AC1892,"")</f>
        <v>-0.357711931461623</v>
      </c>
      <c r="AE1892" s="4" t="str">
        <f aca="false">IF(D1892&lt;Guide!$C$21,"Low PA",IF(TRIM(IF(ISNUMBER(AD1892),IF(N(AD1892)&lt;=-Guide!$C$24,"▼ Bat Speed  ",IF(N(AD1892)&gt;=Guide!$C$24,"▲ Bat Speed  ","")),"")&amp;IF(N(Z1892)&gt;=Guide!$C$22,"▲ Contact  ","")&amp;IF(N(Z1892)&lt;=-Guide!$C$22,"▼ Contact  ","")&amp;IF(N(AB1892)&gt;=Guide!$C$23,"▲ Chase  ","")&amp;IF(N(AB1892)&lt;=-Guide!$C$23,"▼ Chase  ",""))="","Stable",TRIM(IF(ISNUMBER(AD1892),IF(N(AD1892)&lt;=-Guide!$C$24,"▼ Bat Speed  ",IF(N(AD1892)&gt;=Guide!$C$24,"▲ Bat Speed  ","")),"")&amp;IF(N(Z1892)&gt;=Guide!$C$22,"▲ Contact  ","")&amp;IF(N(Z1892)&lt;=-Guide!$C$22,"▼ Contact  ","")&amp;IF(N(AB1892)&gt;=Guide!$C$23,"▲ Chase  ","")&amp;IF(N(AB1892)&lt;=-Guide!$C$23,"▼ Chase  ",""))))</f>
        <v>Low PA</v>
      </c>
      <c r="AF1892" s="35" t="n">
        <f aca="false">MATCH(Counts!A1892,'Season Counts'!$A$2:$A$740,0)</f>
        <v>483</v>
      </c>
    </row>
    <row r="1893" customFormat="false" ht="15" hidden="false" customHeight="false" outlineLevel="0" collapsed="false">
      <c r="A1893" s="34" t="str">
        <f aca="false">Counts!B1893</f>
        <v>NYY</v>
      </c>
      <c r="B1893" s="5" t="str">
        <f aca="false">Counts!C1893</f>
        <v>Paul Goldschmidt</v>
      </c>
      <c r="C1893" s="34" t="str">
        <f aca="false">Counts!F1893</f>
        <v>Sep</v>
      </c>
      <c r="D1893" s="35" t="n">
        <f aca="false">IFERROR(Counts!P1893,"")</f>
        <v>32</v>
      </c>
      <c r="E1893" s="36" t="n">
        <f aca="false">IFERROR(Counts!R1893/Counts!Q1893,"")</f>
        <v>0.296296296296296</v>
      </c>
      <c r="F1893" s="36" t="n">
        <f aca="false">IFERROR((Counts!R1893+Counts!V1893+Counts!W1893)/(Counts!Q1893+Counts!V1893+Counts!W1893+Counts!X1893),"")</f>
        <v>0.34375</v>
      </c>
      <c r="G1893" s="36" t="n">
        <f aca="false">IFERROR((Counts!R1893+Counts!S1893+2*Counts!T1893+3*Counts!U1893)/Counts!Q1893,"")</f>
        <v>0.37037037037037</v>
      </c>
      <c r="H1893" s="35" t="n">
        <f aca="false">IFERROR(Counts!U1893,"")</f>
        <v>0</v>
      </c>
      <c r="I1893" s="36" t="n">
        <f aca="false">IFERROR(Counts!Z1893/Counts!AA1893,"")</f>
        <v>0.3125</v>
      </c>
      <c r="J1893" s="36" t="n">
        <f aca="false">IFERROR(Counts!AB1893/Counts!AA1893,"")</f>
        <v>0.28515625</v>
      </c>
      <c r="K1893" s="37" t="n">
        <f aca="false">IFERROR((Counts!AB1893-Counts!Z1893)/Counts!AA1893,"")</f>
        <v>-0.02734375</v>
      </c>
      <c r="L1893" s="38" t="n">
        <f aca="false">IFERROR(Counts!Y1893/Counts!P1893,"")</f>
        <v>0.09375</v>
      </c>
      <c r="M1893" s="38" t="n">
        <f aca="false">IFERROR(Counts!V1893/Counts!P1893,"")</f>
        <v>0.09375</v>
      </c>
      <c r="N1893" s="38" t="n">
        <f aca="false">IFERROR(Counts!AD1893/Counts!AC1893,"")</f>
        <v>0</v>
      </c>
      <c r="O1893" s="38" t="n">
        <f aca="false">IFERROR(Counts!AE1893/Counts!AC1893,"")</f>
        <v>0.230769230769231</v>
      </c>
      <c r="P1893" s="39" t="n">
        <f aca="false">IFERROR(Counts!AG1893/Counts!AF1893,"")</f>
        <v>87.65</v>
      </c>
      <c r="Q1893" s="38" t="n">
        <f aca="false">IFERROR(Counts!AH1893/Counts!AC1893,"")</f>
        <v>0.384615384615385</v>
      </c>
      <c r="R1893" s="38" t="n">
        <f aca="false">IFERROR(Counts!N1893/Counts!M1893,"")</f>
        <v>0.298245614035088</v>
      </c>
      <c r="S1893" s="38" t="n">
        <f aca="false">IFERROR(Counts!K1893/Counts!J1893,"")</f>
        <v>0.737704918032787</v>
      </c>
      <c r="T1893" s="38" t="n">
        <f aca="false">IFERROR(Counts!I1893/Counts!H1893,"")</f>
        <v>0.193548387096774</v>
      </c>
      <c r="U1893" s="38" t="n">
        <f aca="false">IFERROR(1-Counts!L1893/Counts!K1893,"")</f>
        <v>0.844444444444444</v>
      </c>
      <c r="V1893" s="39" t="n">
        <f aca="false">IFERROR(Counts!AJ1893/Counts!AI1893,"")</f>
        <v>71.8051724137931</v>
      </c>
      <c r="W1893" s="38" t="n">
        <f aca="false">IFERROR(Counts!AK1893/Counts!AI1893,"")</f>
        <v>0.155172413793103</v>
      </c>
      <c r="X1893" s="40" t="n">
        <f aca="false">IFERROR(Counts!O1893,"")</f>
        <v>-0.094</v>
      </c>
      <c r="Y1893" s="36" t="n">
        <f aca="false">IFERROR(INDEX('Season Counts'!$Y$2:$Y$740,$AF1893)/INDEX('Season Counts'!$X$2:$X$740,$AF1893),"")</f>
        <v>0.310949602122016</v>
      </c>
      <c r="Z1893" s="37" t="n">
        <f aca="false">IFERROR(J1893-Y1893,"")</f>
        <v>-0.0257933521220159</v>
      </c>
      <c r="AA1893" s="38" t="n">
        <f aca="false">IFERROR(INDEX('Season Counts'!$K$2:$K$740,$AF1893)/INDEX('Season Counts'!$J$2:$J$740,$AF1893),"")</f>
        <v>0.322496749024707</v>
      </c>
      <c r="AB1893" s="41" t="n">
        <f aca="false">IFERROR(R1893-AA1893,"")</f>
        <v>-0.0242511349896197</v>
      </c>
      <c r="AC1893" s="39" t="n">
        <f aca="false">IFERROR(INDEX('Season Counts'!$AG$2:$AG$740,$AF1893)/INDEX('Season Counts'!$AF$2:$AF$740,$AF1893),"")</f>
        <v>71.3384136858476</v>
      </c>
      <c r="AD1893" s="40" t="n">
        <f aca="false">IFERROR(V1893-AC1893,"")</f>
        <v>0.466758727945518</v>
      </c>
      <c r="AE1893" s="4" t="str">
        <f aca="false">IF(D1893&lt;Guide!$C$21,"Low PA",IF(TRIM(IF(ISNUMBER(AD1893),IF(N(AD1893)&lt;=-Guide!$C$24,"▼ Bat Speed  ",IF(N(AD1893)&gt;=Guide!$C$24,"▲ Bat Speed  ","")),"")&amp;IF(N(Z1893)&gt;=Guide!$C$22,"▲ Contact  ","")&amp;IF(N(Z1893)&lt;=-Guide!$C$22,"▼ Contact  ","")&amp;IF(N(AB1893)&gt;=Guide!$C$23,"▲ Chase  ","")&amp;IF(N(AB1893)&lt;=-Guide!$C$23,"▼ Chase  ",""))="","Stable",TRIM(IF(ISNUMBER(AD1893),IF(N(AD1893)&lt;=-Guide!$C$24,"▼ Bat Speed  ",IF(N(AD1893)&gt;=Guide!$C$24,"▲ Bat Speed  ","")),"")&amp;IF(N(Z1893)&gt;=Guide!$C$22,"▲ Contact  ","")&amp;IF(N(Z1893)&lt;=-Guide!$C$22,"▼ Contact  ","")&amp;IF(N(AB1893)&gt;=Guide!$C$23,"▲ Chase  ","")&amp;IF(N(AB1893)&lt;=-Guide!$C$23,"▼ Chase  ",""))))</f>
        <v>Low PA</v>
      </c>
      <c r="AF1893" s="35" t="n">
        <f aca="false">MATCH(Counts!A1893,'Season Counts'!$A$2:$A$740,0)</f>
        <v>483</v>
      </c>
    </row>
    <row r="1894" customFormat="false" ht="15" hidden="false" customHeight="false" outlineLevel="0" collapsed="false">
      <c r="A1894" s="34" t="str">
        <f aca="false">Counts!B1894</f>
        <v>NYY</v>
      </c>
      <c r="B1894" s="5" t="str">
        <f aca="false">Counts!C1894</f>
        <v>Ryan McMahon</v>
      </c>
      <c r="C1894" s="34" t="str">
        <f aca="false">Counts!F1894</f>
        <v>Mar-Apr</v>
      </c>
      <c r="D1894" s="35" t="n">
        <f aca="false">IFERROR(Counts!P1894,"")</f>
        <v>82</v>
      </c>
      <c r="E1894" s="36" t="n">
        <f aca="false">IFERROR(Counts!R1894/Counts!Q1894,"")</f>
        <v>0.166666666666667</v>
      </c>
      <c r="F1894" s="36" t="n">
        <f aca="false">IFERROR((Counts!R1894+Counts!V1894+Counts!W1894)/(Counts!Q1894+Counts!V1894+Counts!W1894+Counts!X1894),"")</f>
        <v>0.268292682926829</v>
      </c>
      <c r="G1894" s="36" t="n">
        <f aca="false">IFERROR((Counts!R1894+Counts!S1894+2*Counts!T1894+3*Counts!U1894)/Counts!Q1894,"")</f>
        <v>0.25</v>
      </c>
      <c r="H1894" s="35" t="n">
        <f aca="false">IFERROR(Counts!U1894,"")</f>
        <v>2</v>
      </c>
      <c r="I1894" s="36" t="n">
        <f aca="false">IFERROR(Counts!Z1894/Counts!AA1894,"")</f>
        <v>0.24390243902439</v>
      </c>
      <c r="J1894" s="36" t="n">
        <f aca="false">IFERROR(Counts!AB1894/Counts!AA1894,"")</f>
        <v>0.270146341463415</v>
      </c>
      <c r="K1894" s="37" t="n">
        <f aca="false">IFERROR((Counts!AB1894-Counts!Z1894)/Counts!AA1894,"")</f>
        <v>0.0262439024390244</v>
      </c>
      <c r="L1894" s="38" t="n">
        <f aca="false">IFERROR(Counts!Y1894/Counts!P1894,"")</f>
        <v>0.329268292682927</v>
      </c>
      <c r="M1894" s="38" t="n">
        <f aca="false">IFERROR(Counts!V1894/Counts!P1894,"")</f>
        <v>0.121951219512195</v>
      </c>
      <c r="N1894" s="38" t="n">
        <f aca="false">IFERROR(Counts!AD1894/Counts!AC1894,"")</f>
        <v>0.0888888888888889</v>
      </c>
      <c r="O1894" s="38" t="n">
        <f aca="false">IFERROR(Counts!AE1894/Counts!AC1894,"")</f>
        <v>0.533333333333333</v>
      </c>
      <c r="P1894" s="39" t="n">
        <f aca="false">IFERROR(Counts!AG1894/Counts!AF1894,"")</f>
        <v>91.2955555555556</v>
      </c>
      <c r="Q1894" s="38" t="n">
        <f aca="false">IFERROR(Counts!AH1894/Counts!AC1894,"")</f>
        <v>0.288888888888889</v>
      </c>
      <c r="R1894" s="38" t="n">
        <f aca="false">IFERROR(Counts!N1894/Counts!M1894,"")</f>
        <v>0.25748502994012</v>
      </c>
      <c r="S1894" s="38" t="n">
        <f aca="false">IFERROR(Counts!K1894/Counts!J1894,"")</f>
        <v>0.586826347305389</v>
      </c>
      <c r="T1894" s="38" t="n">
        <f aca="false">IFERROR(Counts!I1894/Counts!H1894,"")</f>
        <v>0.304964539007092</v>
      </c>
      <c r="U1894" s="38" t="n">
        <f aca="false">IFERROR(1-Counts!L1894/Counts!K1894,"")</f>
        <v>0.816326530612245</v>
      </c>
      <c r="V1894" s="39" t="n">
        <f aca="false">IFERROR(Counts!AJ1894/Counts!AI1894,"")</f>
        <v>74.3173553719008</v>
      </c>
      <c r="W1894" s="38" t="n">
        <f aca="false">IFERROR(Counts!AK1894/Counts!AI1894,"")</f>
        <v>0.454545454545455</v>
      </c>
      <c r="X1894" s="40" t="n">
        <f aca="false">IFERROR(Counts!O1894,"")</f>
        <v>-3.492</v>
      </c>
      <c r="Y1894" s="36" t="n">
        <f aca="false">IFERROR(INDEX('Season Counts'!$Y$2:$Y$740,$AF1894)/INDEX('Season Counts'!$X$2:$X$740,$AF1894),"")</f>
        <v>0.296963687150838</v>
      </c>
      <c r="Z1894" s="37" t="n">
        <f aca="false">IFERROR(J1894-Y1894,"")</f>
        <v>-0.0268173456874233</v>
      </c>
      <c r="AA1894" s="38" t="n">
        <f aca="false">IFERROR(INDEX('Season Counts'!$K$2:$K$740,$AF1894)/INDEX('Season Counts'!$J$2:$J$740,$AF1894),"")</f>
        <v>0.282463186077644</v>
      </c>
      <c r="AB1894" s="41" t="n">
        <f aca="false">IFERROR(R1894-AA1894,"")</f>
        <v>-0.0249781561375242</v>
      </c>
      <c r="AC1894" s="39" t="n">
        <f aca="false">IFERROR(INDEX('Season Counts'!$AG$2:$AG$740,$AF1894)/INDEX('Season Counts'!$AF$2:$AF$740,$AF1894),"")</f>
        <v>74.676716917923</v>
      </c>
      <c r="AD1894" s="40" t="n">
        <f aca="false">IFERROR(V1894-AC1894,"")</f>
        <v>-0.359361546022129</v>
      </c>
      <c r="AE1894" s="4" t="str">
        <f aca="false">IF(D1894&lt;Guide!$C$21,"Low PA",IF(TRIM(IF(ISNUMBER(AD1894),IF(N(AD1894)&lt;=-Guide!$C$24,"▼ Bat Speed  ",IF(N(AD1894)&gt;=Guide!$C$24,"▲ Bat Speed  ","")),"")&amp;IF(N(Z1894)&gt;=Guide!$C$22,"▲ Contact  ","")&amp;IF(N(Z1894)&lt;=-Guide!$C$22,"▼ Contact  ","")&amp;IF(N(AB1894)&gt;=Guide!$C$23,"▲ Chase  ","")&amp;IF(N(AB1894)&lt;=-Guide!$C$23,"▼ Chase  ",""))="","Stable",TRIM(IF(ISNUMBER(AD1894),IF(N(AD1894)&lt;=-Guide!$C$24,"▼ Bat Speed  ",IF(N(AD1894)&gt;=Guide!$C$24,"▲ Bat Speed  ","")),"")&amp;IF(N(Z1894)&gt;=Guide!$C$22,"▲ Contact  ","")&amp;IF(N(Z1894)&lt;=-Guide!$C$22,"▼ Contact  ","")&amp;IF(N(AB1894)&gt;=Guide!$C$23,"▲ Chase  ","")&amp;IF(N(AB1894)&lt;=-Guide!$C$23,"▼ Chase  ",""))))</f>
        <v>Stable</v>
      </c>
      <c r="AF1894" s="35" t="n">
        <f aca="false">MATCH(Counts!A1894,'Season Counts'!$A$2:$A$740,0)</f>
        <v>484</v>
      </c>
    </row>
    <row r="1895" customFormat="false" ht="15" hidden="false" customHeight="false" outlineLevel="0" collapsed="false">
      <c r="A1895" s="34" t="str">
        <f aca="false">Counts!B1895</f>
        <v>NYY</v>
      </c>
      <c r="B1895" s="5" t="str">
        <f aca="false">Counts!C1895</f>
        <v>Ryan McMahon</v>
      </c>
      <c r="C1895" s="34" t="str">
        <f aca="false">Counts!F1895</f>
        <v>May</v>
      </c>
      <c r="D1895" s="35" t="n">
        <f aca="false">IFERROR(Counts!P1895,"")</f>
        <v>81</v>
      </c>
      <c r="E1895" s="36" t="n">
        <f aca="false">IFERROR(Counts!R1895/Counts!Q1895,"")</f>
        <v>0.243589743589744</v>
      </c>
      <c r="F1895" s="36" t="n">
        <f aca="false">IFERROR((Counts!R1895+Counts!V1895+Counts!W1895)/(Counts!Q1895+Counts!V1895+Counts!W1895+Counts!X1895),"")</f>
        <v>0.2625</v>
      </c>
      <c r="G1895" s="36" t="n">
        <f aca="false">IFERROR((Counts!R1895+Counts!S1895+2*Counts!T1895+3*Counts!U1895)/Counts!Q1895,"")</f>
        <v>0.448717948717949</v>
      </c>
      <c r="H1895" s="35" t="n">
        <f aca="false">IFERROR(Counts!U1895,"")</f>
        <v>4</v>
      </c>
      <c r="I1895" s="36" t="n">
        <f aca="false">IFERROR(Counts!Z1895/Counts!AA1895,"")</f>
        <v>0.30375</v>
      </c>
      <c r="J1895" s="36" t="n">
        <f aca="false">IFERROR(Counts!AB1895/Counts!AA1895,"")</f>
        <v>0.3006125</v>
      </c>
      <c r="K1895" s="37" t="n">
        <f aca="false">IFERROR((Counts!AB1895-Counts!Z1895)/Counts!AA1895,"")</f>
        <v>-0.00313750000000002</v>
      </c>
      <c r="L1895" s="38" t="n">
        <f aca="false">IFERROR(Counts!Y1895/Counts!P1895,"")</f>
        <v>0.308641975308642</v>
      </c>
      <c r="M1895" s="38" t="n">
        <f aca="false">IFERROR(Counts!V1895/Counts!P1895,"")</f>
        <v>0.0246913580246914</v>
      </c>
      <c r="N1895" s="38" t="n">
        <f aca="false">IFERROR(Counts!AD1895/Counts!AC1895,"")</f>
        <v>0.111111111111111</v>
      </c>
      <c r="O1895" s="38" t="n">
        <f aca="false">IFERROR(Counts!AE1895/Counts!AC1895,"")</f>
        <v>0.444444444444444</v>
      </c>
      <c r="P1895" s="39" t="n">
        <f aca="false">IFERROR(Counts!AG1895/Counts!AF1895,"")</f>
        <v>88.4452830188679</v>
      </c>
      <c r="Q1895" s="38" t="n">
        <f aca="false">IFERROR(Counts!AH1895/Counts!AC1895,"")</f>
        <v>0.314814814814815</v>
      </c>
      <c r="R1895" s="38" t="n">
        <f aca="false">IFERROR(Counts!N1895/Counts!M1895,"")</f>
        <v>0.361290322580645</v>
      </c>
      <c r="S1895" s="38" t="n">
        <f aca="false">IFERROR(Counts!K1895/Counts!J1895,"")</f>
        <v>0.664516129032258</v>
      </c>
      <c r="T1895" s="38" t="n">
        <f aca="false">IFERROR(Counts!I1895/Counts!H1895,"")</f>
        <v>0.276729559748428</v>
      </c>
      <c r="U1895" s="38" t="n">
        <f aca="false">IFERROR(1-Counts!L1895/Counts!K1895,"")</f>
        <v>0.893203883495146</v>
      </c>
      <c r="V1895" s="39" t="n">
        <f aca="false">IFERROR(Counts!AJ1895/Counts!AI1895,"")</f>
        <v>74.8394160583942</v>
      </c>
      <c r="W1895" s="38" t="n">
        <f aca="false">IFERROR(Counts!AK1895/Counts!AI1895,"")</f>
        <v>0.510948905109489</v>
      </c>
      <c r="X1895" s="40" t="n">
        <f aca="false">IFERROR(Counts!O1895,"")</f>
        <v>-0.048</v>
      </c>
      <c r="Y1895" s="36" t="n">
        <f aca="false">IFERROR(INDEX('Season Counts'!$Y$2:$Y$740,$AF1895)/INDEX('Season Counts'!$X$2:$X$740,$AF1895),"")</f>
        <v>0.296963687150838</v>
      </c>
      <c r="Z1895" s="37" t="n">
        <f aca="false">IFERROR(J1895-Y1895,"")</f>
        <v>0.00364881284916202</v>
      </c>
      <c r="AA1895" s="38" t="n">
        <f aca="false">IFERROR(INDEX('Season Counts'!$K$2:$K$740,$AF1895)/INDEX('Season Counts'!$J$2:$J$740,$AF1895),"")</f>
        <v>0.282463186077644</v>
      </c>
      <c r="AB1895" s="41" t="n">
        <f aca="false">IFERROR(R1895-AA1895,"")</f>
        <v>0.0788271365030012</v>
      </c>
      <c r="AC1895" s="39" t="n">
        <f aca="false">IFERROR(INDEX('Season Counts'!$AG$2:$AG$740,$AF1895)/INDEX('Season Counts'!$AF$2:$AF$740,$AF1895),"")</f>
        <v>74.676716917923</v>
      </c>
      <c r="AD1895" s="40" t="n">
        <f aca="false">IFERROR(V1895-AC1895,"")</f>
        <v>0.162699140471219</v>
      </c>
      <c r="AE1895" s="4" t="str">
        <f aca="false">IF(D1895&lt;Guide!$C$21,"Low PA",IF(TRIM(IF(ISNUMBER(AD1895),IF(N(AD1895)&lt;=-Guide!$C$24,"▼ Bat Speed  ",IF(N(AD1895)&gt;=Guide!$C$24,"▲ Bat Speed  ","")),"")&amp;IF(N(Z1895)&gt;=Guide!$C$22,"▲ Contact  ","")&amp;IF(N(Z1895)&lt;=-Guide!$C$22,"▼ Contact  ","")&amp;IF(N(AB1895)&gt;=Guide!$C$23,"▲ Chase  ","")&amp;IF(N(AB1895)&lt;=-Guide!$C$23,"▼ Chase  ",""))="","Stable",TRIM(IF(ISNUMBER(AD1895),IF(N(AD1895)&lt;=-Guide!$C$24,"▼ Bat Speed  ",IF(N(AD1895)&gt;=Guide!$C$24,"▲ Bat Speed  ","")),"")&amp;IF(N(Z1895)&gt;=Guide!$C$22,"▲ Contact  ","")&amp;IF(N(Z1895)&lt;=-Guide!$C$22,"▼ Contact  ","")&amp;IF(N(AB1895)&gt;=Guide!$C$23,"▲ Chase  ","")&amp;IF(N(AB1895)&lt;=-Guide!$C$23,"▼ Chase  ",""))))</f>
        <v>▲ Chase</v>
      </c>
      <c r="AF1895" s="35" t="n">
        <f aca="false">MATCH(Counts!A1895,'Season Counts'!$A$2:$A$740,0)</f>
        <v>484</v>
      </c>
    </row>
    <row r="1896" customFormat="false" ht="15" hidden="false" customHeight="false" outlineLevel="0" collapsed="false">
      <c r="A1896" s="34" t="str">
        <f aca="false">Counts!B1896</f>
        <v>NYY</v>
      </c>
      <c r="B1896" s="5" t="str">
        <f aca="false">Counts!C1896</f>
        <v>Ryan McMahon</v>
      </c>
      <c r="C1896" s="34" t="str">
        <f aca="false">Counts!F1896</f>
        <v>Jun</v>
      </c>
      <c r="D1896" s="35" t="n">
        <f aca="false">IFERROR(Counts!P1896,"")</f>
        <v>39</v>
      </c>
      <c r="E1896" s="36" t="n">
        <f aca="false">IFERROR(Counts!R1896/Counts!Q1896,"")</f>
        <v>0.222222222222222</v>
      </c>
      <c r="F1896" s="36" t="n">
        <f aca="false">IFERROR((Counts!R1896+Counts!V1896+Counts!W1896)/(Counts!Q1896+Counts!V1896+Counts!W1896+Counts!X1896),"")</f>
        <v>0.282051282051282</v>
      </c>
      <c r="G1896" s="36" t="n">
        <f aca="false">IFERROR((Counts!R1896+Counts!S1896+2*Counts!T1896+3*Counts!U1896)/Counts!Q1896,"")</f>
        <v>0.388888888888889</v>
      </c>
      <c r="H1896" s="35" t="n">
        <f aca="false">IFERROR(Counts!U1896,"")</f>
        <v>2</v>
      </c>
      <c r="I1896" s="36" t="n">
        <f aca="false">IFERROR(Counts!Z1896/Counts!AA1896,"")</f>
        <v>0.302631578947368</v>
      </c>
      <c r="J1896" s="36" t="n">
        <f aca="false">IFERROR(Counts!AB1896/Counts!AA1896,"")</f>
        <v>0.384447368421053</v>
      </c>
      <c r="K1896" s="37" t="n">
        <f aca="false">IFERROR((Counts!AB1896-Counts!Z1896)/Counts!AA1896,"")</f>
        <v>0.0818157894736842</v>
      </c>
      <c r="L1896" s="38" t="n">
        <f aca="false">IFERROR(Counts!Y1896/Counts!P1896,"")</f>
        <v>0.256410256410256</v>
      </c>
      <c r="M1896" s="38" t="n">
        <f aca="false">IFERROR(Counts!V1896/Counts!P1896,"")</f>
        <v>0.0769230769230769</v>
      </c>
      <c r="N1896" s="38" t="n">
        <f aca="false">IFERROR(Counts!AD1896/Counts!AC1896,"")</f>
        <v>0.153846153846154</v>
      </c>
      <c r="O1896" s="38" t="n">
        <f aca="false">IFERROR(Counts!AE1896/Counts!AC1896,"")</f>
        <v>0.461538461538462</v>
      </c>
      <c r="P1896" s="39" t="n">
        <f aca="false">IFERROR(Counts!AG1896/Counts!AF1896,"")</f>
        <v>91.816</v>
      </c>
      <c r="Q1896" s="38" t="n">
        <f aca="false">IFERROR(Counts!AH1896/Counts!AC1896,"")</f>
        <v>0.346153846153846</v>
      </c>
      <c r="R1896" s="38" t="n">
        <f aca="false">IFERROR(Counts!N1896/Counts!M1896,"")</f>
        <v>0.280487804878049</v>
      </c>
      <c r="S1896" s="38" t="n">
        <f aca="false">IFERROR(Counts!K1896/Counts!J1896,"")</f>
        <v>0.641975308641975</v>
      </c>
      <c r="T1896" s="38" t="n">
        <f aca="false">IFERROR(Counts!I1896/Counts!H1896,"")</f>
        <v>0.25974025974026</v>
      </c>
      <c r="U1896" s="38" t="n">
        <f aca="false">IFERROR(1-Counts!L1896/Counts!K1896,"")</f>
        <v>0.807692307692308</v>
      </c>
      <c r="V1896" s="39" t="n">
        <f aca="false">IFERROR(Counts!AJ1896/Counts!AI1896,"")</f>
        <v>75.6811594202899</v>
      </c>
      <c r="W1896" s="38" t="n">
        <f aca="false">IFERROR(Counts!AK1896/Counts!AI1896,"")</f>
        <v>0.608695652173913</v>
      </c>
      <c r="X1896" s="40" t="n">
        <f aca="false">IFERROR(Counts!O1896,"")</f>
        <v>-1.414</v>
      </c>
      <c r="Y1896" s="36" t="n">
        <f aca="false">IFERROR(INDEX('Season Counts'!$Y$2:$Y$740,$AF1896)/INDEX('Season Counts'!$X$2:$X$740,$AF1896),"")</f>
        <v>0.296963687150838</v>
      </c>
      <c r="Z1896" s="37" t="n">
        <f aca="false">IFERROR(J1896-Y1896,"")</f>
        <v>0.0874836812702147</v>
      </c>
      <c r="AA1896" s="38" t="n">
        <f aca="false">IFERROR(INDEX('Season Counts'!$K$2:$K$740,$AF1896)/INDEX('Season Counts'!$J$2:$J$740,$AF1896),"")</f>
        <v>0.282463186077644</v>
      </c>
      <c r="AB1896" s="41" t="n">
        <f aca="false">IFERROR(R1896-AA1896,"")</f>
        <v>-0.00197538119959512</v>
      </c>
      <c r="AC1896" s="39" t="n">
        <f aca="false">IFERROR(INDEX('Season Counts'!$AG$2:$AG$740,$AF1896)/INDEX('Season Counts'!$AF$2:$AF$740,$AF1896),"")</f>
        <v>74.676716917923</v>
      </c>
      <c r="AD1896" s="40" t="n">
        <f aca="false">IFERROR(V1896-AC1896,"")</f>
        <v>1.00444250236691</v>
      </c>
      <c r="AE1896" s="4" t="str">
        <f aca="false">IF(D1896&lt;Guide!$C$21,"Low PA",IF(TRIM(IF(ISNUMBER(AD1896),IF(N(AD1896)&lt;=-Guide!$C$24,"▼ Bat Speed  ",IF(N(AD1896)&gt;=Guide!$C$24,"▲ Bat Speed  ","")),"")&amp;IF(N(Z1896)&gt;=Guide!$C$22,"▲ Contact  ","")&amp;IF(N(Z1896)&lt;=-Guide!$C$22,"▼ Contact  ","")&amp;IF(N(AB1896)&gt;=Guide!$C$23,"▲ Chase  ","")&amp;IF(N(AB1896)&lt;=-Guide!$C$23,"▼ Chase  ",""))="","Stable",TRIM(IF(ISNUMBER(AD1896),IF(N(AD1896)&lt;=-Guide!$C$24,"▼ Bat Speed  ",IF(N(AD1896)&gt;=Guide!$C$24,"▲ Bat Speed  ","")),"")&amp;IF(N(Z1896)&gt;=Guide!$C$22,"▲ Contact  ","")&amp;IF(N(Z1896)&lt;=-Guide!$C$22,"▼ Contact  ","")&amp;IF(N(AB1896)&gt;=Guide!$C$23,"▲ Chase  ","")&amp;IF(N(AB1896)&lt;=-Guide!$C$23,"▼ Chase  ",""))))</f>
        <v>Low PA</v>
      </c>
      <c r="AF1896" s="35" t="n">
        <f aca="false">MATCH(Counts!A1896,'Season Counts'!$A$2:$A$740,0)</f>
        <v>484</v>
      </c>
    </row>
    <row r="1897" customFormat="false" ht="15" hidden="false" customHeight="false" outlineLevel="0" collapsed="false">
      <c r="A1897" s="34" t="str">
        <f aca="false">Counts!B1897</f>
        <v>NYY</v>
      </c>
      <c r="B1897" s="5" t="str">
        <f aca="false">Counts!C1897</f>
        <v>Ryan McMahon</v>
      </c>
      <c r="C1897" s="34" t="str">
        <f aca="false">Counts!F1897</f>
        <v>Jul</v>
      </c>
      <c r="D1897" s="35" t="n">
        <f aca="false">IFERROR(Counts!P1897,"")</f>
        <v>56</v>
      </c>
      <c r="E1897" s="36" t="n">
        <f aca="false">IFERROR(Counts!R1897/Counts!Q1897,"")</f>
        <v>0.196078431372549</v>
      </c>
      <c r="F1897" s="36" t="n">
        <f aca="false">IFERROR((Counts!R1897+Counts!V1897+Counts!W1897)/(Counts!Q1897+Counts!V1897+Counts!W1897+Counts!X1897),"")</f>
        <v>0.267857142857143</v>
      </c>
      <c r="G1897" s="36" t="n">
        <f aca="false">IFERROR((Counts!R1897+Counts!S1897+2*Counts!T1897+3*Counts!U1897)/Counts!Q1897,"")</f>
        <v>0.372549019607843</v>
      </c>
      <c r="H1897" s="35" t="n">
        <f aca="false">IFERROR(Counts!U1897,"")</f>
        <v>1</v>
      </c>
      <c r="I1897" s="36" t="n">
        <f aca="false">IFERROR(Counts!Z1897/Counts!AA1897,"")</f>
        <v>0.280357142857143</v>
      </c>
      <c r="J1897" s="36" t="n">
        <f aca="false">IFERROR(Counts!AB1897/Counts!AA1897,"")</f>
        <v>0.310071428571429</v>
      </c>
      <c r="K1897" s="37" t="n">
        <f aca="false">IFERROR((Counts!AB1897-Counts!Z1897)/Counts!AA1897,"")</f>
        <v>0.0297142857142857</v>
      </c>
      <c r="L1897" s="38" t="n">
        <f aca="false">IFERROR(Counts!Y1897/Counts!P1897,"")</f>
        <v>0.303571428571429</v>
      </c>
      <c r="M1897" s="38" t="n">
        <f aca="false">IFERROR(Counts!V1897/Counts!P1897,"")</f>
        <v>0.0535714285714286</v>
      </c>
      <c r="N1897" s="38" t="n">
        <f aca="false">IFERROR(Counts!AD1897/Counts!AC1897,"")</f>
        <v>0.0588235294117647</v>
      </c>
      <c r="O1897" s="38" t="n">
        <f aca="false">IFERROR(Counts!AE1897/Counts!AC1897,"")</f>
        <v>0.588235294117647</v>
      </c>
      <c r="P1897" s="39" t="n">
        <f aca="false">IFERROR(Counts!AG1897/Counts!AF1897,"")</f>
        <v>94.4176470588235</v>
      </c>
      <c r="Q1897" s="38" t="n">
        <f aca="false">IFERROR(Counts!AH1897/Counts!AC1897,"")</f>
        <v>0.382352941176471</v>
      </c>
      <c r="R1897" s="38" t="n">
        <f aca="false">IFERROR(Counts!N1897/Counts!M1897,"")</f>
        <v>0.271186440677966</v>
      </c>
      <c r="S1897" s="38" t="n">
        <f aca="false">IFERROR(Counts!K1897/Counts!J1897,"")</f>
        <v>0.63716814159292</v>
      </c>
      <c r="T1897" s="38" t="n">
        <f aca="false">IFERROR(Counts!I1897/Counts!H1897,"")</f>
        <v>0.298076923076923</v>
      </c>
      <c r="U1897" s="38" t="n">
        <f aca="false">IFERROR(1-Counts!L1897/Counts!K1897,"")</f>
        <v>0.763888888888889</v>
      </c>
      <c r="V1897" s="39" t="n">
        <f aca="false">IFERROR(Counts!AJ1897/Counts!AI1897,"")</f>
        <v>74.3731958762887</v>
      </c>
      <c r="W1897" s="38" t="n">
        <f aca="false">IFERROR(Counts!AK1897/Counts!AI1897,"")</f>
        <v>0.484536082474227</v>
      </c>
      <c r="X1897" s="40" t="n">
        <f aca="false">IFERROR(Counts!O1897,"")</f>
        <v>-1.852</v>
      </c>
      <c r="Y1897" s="36" t="n">
        <f aca="false">IFERROR(INDEX('Season Counts'!$Y$2:$Y$740,$AF1897)/INDEX('Season Counts'!$X$2:$X$740,$AF1897),"")</f>
        <v>0.296963687150838</v>
      </c>
      <c r="Z1897" s="37" t="n">
        <f aca="false">IFERROR(J1897-Y1897,"")</f>
        <v>0.0131077414205906</v>
      </c>
      <c r="AA1897" s="38" t="n">
        <f aca="false">IFERROR(INDEX('Season Counts'!$K$2:$K$740,$AF1897)/INDEX('Season Counts'!$J$2:$J$740,$AF1897),"")</f>
        <v>0.282463186077644</v>
      </c>
      <c r="AB1897" s="41" t="n">
        <f aca="false">IFERROR(R1897-AA1897,"")</f>
        <v>-0.0112767453996778</v>
      </c>
      <c r="AC1897" s="39" t="n">
        <f aca="false">IFERROR(INDEX('Season Counts'!$AG$2:$AG$740,$AF1897)/INDEX('Season Counts'!$AF$2:$AF$740,$AF1897),"")</f>
        <v>74.676716917923</v>
      </c>
      <c r="AD1897" s="40" t="n">
        <f aca="false">IFERROR(V1897-AC1897,"")</f>
        <v>-0.303521041634284</v>
      </c>
      <c r="AE1897" s="4" t="str">
        <f aca="false">IF(D1897&lt;Guide!$C$21,"Low PA",IF(TRIM(IF(ISNUMBER(AD1897),IF(N(AD1897)&lt;=-Guide!$C$24,"▼ Bat Speed  ",IF(N(AD1897)&gt;=Guide!$C$24,"▲ Bat Speed  ","")),"")&amp;IF(N(Z1897)&gt;=Guide!$C$22,"▲ Contact  ","")&amp;IF(N(Z1897)&lt;=-Guide!$C$22,"▼ Contact  ","")&amp;IF(N(AB1897)&gt;=Guide!$C$23,"▲ Chase  ","")&amp;IF(N(AB1897)&lt;=-Guide!$C$23,"▼ Chase  ",""))="","Stable",TRIM(IF(ISNUMBER(AD1897),IF(N(AD1897)&lt;=-Guide!$C$24,"▼ Bat Speed  ",IF(N(AD1897)&gt;=Guide!$C$24,"▲ Bat Speed  ","")),"")&amp;IF(N(Z1897)&gt;=Guide!$C$22,"▲ Contact  ","")&amp;IF(N(Z1897)&lt;=-Guide!$C$22,"▼ Contact  ","")&amp;IF(N(AB1897)&gt;=Guide!$C$23,"▲ Chase  ","")&amp;IF(N(AB1897)&lt;=-Guide!$C$23,"▼ Chase  ",""))))</f>
        <v>Stable</v>
      </c>
      <c r="AF1897" s="35" t="n">
        <f aca="false">MATCH(Counts!A1897,'Season Counts'!$A$2:$A$740,0)</f>
        <v>484</v>
      </c>
    </row>
    <row r="1898" customFormat="false" ht="15" hidden="false" customHeight="false" outlineLevel="0" collapsed="false">
      <c r="A1898" s="34" t="str">
        <f aca="false">Counts!B1898</f>
        <v>NYY</v>
      </c>
      <c r="B1898" s="5" t="str">
        <f aca="false">Counts!C1898</f>
        <v>Ryan McMahon</v>
      </c>
      <c r="C1898" s="34" t="str">
        <f aca="false">Counts!F1898</f>
        <v>Aug</v>
      </c>
      <c r="D1898" s="35" t="n">
        <f aca="false">IFERROR(Counts!P1898,"")</f>
        <v>48</v>
      </c>
      <c r="E1898" s="36" t="n">
        <f aca="false">IFERROR(Counts!R1898/Counts!Q1898,"")</f>
        <v>0.268292682926829</v>
      </c>
      <c r="F1898" s="36" t="n">
        <f aca="false">IFERROR((Counts!R1898+Counts!V1898+Counts!W1898)/(Counts!Q1898+Counts!V1898+Counts!W1898+Counts!X1898),"")</f>
        <v>0.354166666666667</v>
      </c>
      <c r="G1898" s="36" t="n">
        <f aca="false">IFERROR((Counts!R1898+Counts!S1898+2*Counts!T1898+3*Counts!U1898)/Counts!Q1898,"")</f>
        <v>0.390243902439024</v>
      </c>
      <c r="H1898" s="35" t="n">
        <f aca="false">IFERROR(Counts!U1898,"")</f>
        <v>1</v>
      </c>
      <c r="I1898" s="36" t="n">
        <f aca="false">IFERROR(Counts!Z1898/Counts!AA1898,"")</f>
        <v>0.33125</v>
      </c>
      <c r="J1898" s="36" t="n">
        <f aca="false">IFERROR(Counts!AB1898/Counts!AA1898,"")</f>
        <v>0.299625</v>
      </c>
      <c r="K1898" s="37" t="n">
        <f aca="false">IFERROR((Counts!AB1898-Counts!Z1898)/Counts!AA1898,"")</f>
        <v>-0.031625</v>
      </c>
      <c r="L1898" s="38" t="n">
        <f aca="false">IFERROR(Counts!Y1898/Counts!P1898,"")</f>
        <v>0.291666666666667</v>
      </c>
      <c r="M1898" s="38" t="n">
        <f aca="false">IFERROR(Counts!V1898/Counts!P1898,"")</f>
        <v>0.125</v>
      </c>
      <c r="N1898" s="38" t="n">
        <f aca="false">IFERROR(Counts!AD1898/Counts!AC1898,"")</f>
        <v>0.0714285714285714</v>
      </c>
      <c r="O1898" s="38" t="n">
        <f aca="false">IFERROR(Counts!AE1898/Counts!AC1898,"")</f>
        <v>0.357142857142857</v>
      </c>
      <c r="P1898" s="39" t="n">
        <f aca="false">IFERROR(Counts!AG1898/Counts!AF1898,"")</f>
        <v>89</v>
      </c>
      <c r="Q1898" s="38" t="n">
        <f aca="false">IFERROR(Counts!AH1898/Counts!AC1898,"")</f>
        <v>0.428571428571429</v>
      </c>
      <c r="R1898" s="38" t="n">
        <f aca="false">IFERROR(Counts!N1898/Counts!M1898,"")</f>
        <v>0.265486725663717</v>
      </c>
      <c r="S1898" s="38" t="n">
        <f aca="false">IFERROR(Counts!K1898/Counts!J1898,"")</f>
        <v>0.666666666666667</v>
      </c>
      <c r="T1898" s="38" t="n">
        <f aca="false">IFERROR(Counts!I1898/Counts!H1898,"")</f>
        <v>0.260416666666667</v>
      </c>
      <c r="U1898" s="38" t="n">
        <f aca="false">IFERROR(1-Counts!L1898/Counts!K1898,"")</f>
        <v>0.863636363636364</v>
      </c>
      <c r="V1898" s="39" t="n">
        <f aca="false">IFERROR(Counts!AJ1898/Counts!AI1898,"")</f>
        <v>74.1890243902439</v>
      </c>
      <c r="W1898" s="38" t="n">
        <f aca="false">IFERROR(Counts!AK1898/Counts!AI1898,"")</f>
        <v>0.475609756097561</v>
      </c>
      <c r="X1898" s="40" t="n">
        <f aca="false">IFERROR(Counts!O1898,"")</f>
        <v>-0.414</v>
      </c>
      <c r="Y1898" s="36" t="n">
        <f aca="false">IFERROR(INDEX('Season Counts'!$Y$2:$Y$740,$AF1898)/INDEX('Season Counts'!$X$2:$X$740,$AF1898),"")</f>
        <v>0.296963687150838</v>
      </c>
      <c r="Z1898" s="37" t="n">
        <f aca="false">IFERROR(J1898-Y1898,"")</f>
        <v>0.00266131284916199</v>
      </c>
      <c r="AA1898" s="38" t="n">
        <f aca="false">IFERROR(INDEX('Season Counts'!$K$2:$K$740,$AF1898)/INDEX('Season Counts'!$J$2:$J$740,$AF1898),"")</f>
        <v>0.282463186077644</v>
      </c>
      <c r="AB1898" s="41" t="n">
        <f aca="false">IFERROR(R1898-AA1898,"")</f>
        <v>-0.0169764604139271</v>
      </c>
      <c r="AC1898" s="39" t="n">
        <f aca="false">IFERROR(INDEX('Season Counts'!$AG$2:$AG$740,$AF1898)/INDEX('Season Counts'!$AF$2:$AF$740,$AF1898),"")</f>
        <v>74.676716917923</v>
      </c>
      <c r="AD1898" s="40" t="n">
        <f aca="false">IFERROR(V1898-AC1898,"")</f>
        <v>-0.487692527679045</v>
      </c>
      <c r="AE1898" s="4" t="str">
        <f aca="false">IF(D1898&lt;Guide!$C$21,"Low PA",IF(TRIM(IF(ISNUMBER(AD1898),IF(N(AD1898)&lt;=-Guide!$C$24,"▼ Bat Speed  ",IF(N(AD1898)&gt;=Guide!$C$24,"▲ Bat Speed  ","")),"")&amp;IF(N(Z1898)&gt;=Guide!$C$22,"▲ Contact  ","")&amp;IF(N(Z1898)&lt;=-Guide!$C$22,"▼ Contact  ","")&amp;IF(N(AB1898)&gt;=Guide!$C$23,"▲ Chase  ","")&amp;IF(N(AB1898)&lt;=-Guide!$C$23,"▼ Chase  ",""))="","Stable",TRIM(IF(ISNUMBER(AD1898),IF(N(AD1898)&lt;=-Guide!$C$24,"▼ Bat Speed  ",IF(N(AD1898)&gt;=Guide!$C$24,"▲ Bat Speed  ","")),"")&amp;IF(N(Z1898)&gt;=Guide!$C$22,"▲ Contact  ","")&amp;IF(N(Z1898)&lt;=-Guide!$C$22,"▼ Contact  ","")&amp;IF(N(AB1898)&gt;=Guide!$C$23,"▲ Chase  ","")&amp;IF(N(AB1898)&lt;=-Guide!$C$23,"▼ Chase  ",""))))</f>
        <v>Stable</v>
      </c>
      <c r="AF1898" s="35" t="n">
        <f aca="false">MATCH(Counts!A1898,'Season Counts'!$A$2:$A$740,0)</f>
        <v>484</v>
      </c>
    </row>
    <row r="1899" customFormat="false" ht="15" hidden="false" customHeight="false" outlineLevel="0" collapsed="false">
      <c r="A1899" s="34" t="str">
        <f aca="false">Counts!B1899</f>
        <v>NYY</v>
      </c>
      <c r="B1899" s="5" t="str">
        <f aca="false">Counts!C1899</f>
        <v>Ryan McMahon</v>
      </c>
      <c r="C1899" s="34" t="str">
        <f aca="false">Counts!F1899</f>
        <v>Sep</v>
      </c>
      <c r="D1899" s="35" t="n">
        <f aca="false">IFERROR(Counts!P1899,"")</f>
        <v>54</v>
      </c>
      <c r="E1899" s="36" t="n">
        <f aca="false">IFERROR(Counts!R1899/Counts!Q1899,"")</f>
        <v>0.2</v>
      </c>
      <c r="F1899" s="36" t="n">
        <f aca="false">IFERROR((Counts!R1899+Counts!V1899+Counts!W1899)/(Counts!Q1899+Counts!V1899+Counts!W1899+Counts!X1899),"")</f>
        <v>0.259259259259259</v>
      </c>
      <c r="G1899" s="36" t="n">
        <f aca="false">IFERROR((Counts!R1899+Counts!S1899+2*Counts!T1899+3*Counts!U1899)/Counts!Q1899,"")</f>
        <v>0.3</v>
      </c>
      <c r="H1899" s="35" t="n">
        <f aca="false">IFERROR(Counts!U1899,"")</f>
        <v>1</v>
      </c>
      <c r="I1899" s="36" t="n">
        <f aca="false">IFERROR(Counts!Z1899/Counts!AA1899,"")</f>
        <v>0.251851851851852</v>
      </c>
      <c r="J1899" s="36" t="n">
        <f aca="false">IFERROR(Counts!AB1899/Counts!AA1899,"")</f>
        <v>0.254759259259259</v>
      </c>
      <c r="K1899" s="37" t="n">
        <f aca="false">IFERROR((Counts!AB1899-Counts!Z1899)/Counts!AA1899,"")</f>
        <v>0.00290740740740741</v>
      </c>
      <c r="L1899" s="38" t="n">
        <f aca="false">IFERROR(Counts!Y1899/Counts!P1899,"")</f>
        <v>0.240740740740741</v>
      </c>
      <c r="M1899" s="38" t="n">
        <f aca="false">IFERROR(Counts!V1899/Counts!P1899,"")</f>
        <v>0.0740740740740741</v>
      </c>
      <c r="N1899" s="38" t="n">
        <f aca="false">IFERROR(Counts!AD1899/Counts!AC1899,"")</f>
        <v>0.0540540540540541</v>
      </c>
      <c r="O1899" s="38" t="n">
        <f aca="false">IFERROR(Counts!AE1899/Counts!AC1899,"")</f>
        <v>0.27027027027027</v>
      </c>
      <c r="P1899" s="39" t="n">
        <f aca="false">IFERROR(Counts!AG1899/Counts!AF1899,"")</f>
        <v>84.4891891891892</v>
      </c>
      <c r="Q1899" s="38" t="n">
        <f aca="false">IFERROR(Counts!AH1899/Counts!AC1899,"")</f>
        <v>0.297297297297297</v>
      </c>
      <c r="R1899" s="38" t="n">
        <f aca="false">IFERROR(Counts!N1899/Counts!M1899,"")</f>
        <v>0.241071428571429</v>
      </c>
      <c r="S1899" s="38" t="n">
        <f aca="false">IFERROR(Counts!K1899/Counts!J1899,"")</f>
        <v>0.591666666666667</v>
      </c>
      <c r="T1899" s="38" t="n">
        <f aca="false">IFERROR(Counts!I1899/Counts!H1899,"")</f>
        <v>0.214285714285714</v>
      </c>
      <c r="U1899" s="38" t="n">
        <f aca="false">IFERROR(1-Counts!L1899/Counts!K1899,"")</f>
        <v>0.901408450704225</v>
      </c>
      <c r="V1899" s="39" t="n">
        <f aca="false">IFERROR(Counts!AJ1899/Counts!AI1899,"")</f>
        <v>74.910989010989</v>
      </c>
      <c r="W1899" s="38" t="n">
        <f aca="false">IFERROR(Counts!AK1899/Counts!AI1899,"")</f>
        <v>0.483516483516484</v>
      </c>
      <c r="X1899" s="40" t="n">
        <f aca="false">IFERROR(Counts!O1899,"")</f>
        <v>-3.173</v>
      </c>
      <c r="Y1899" s="36" t="n">
        <f aca="false">IFERROR(INDEX('Season Counts'!$Y$2:$Y$740,$AF1899)/INDEX('Season Counts'!$X$2:$X$740,$AF1899),"")</f>
        <v>0.296963687150838</v>
      </c>
      <c r="Z1899" s="37" t="n">
        <f aca="false">IFERROR(J1899-Y1899,"")</f>
        <v>-0.0422044278915787</v>
      </c>
      <c r="AA1899" s="38" t="n">
        <f aca="false">IFERROR(INDEX('Season Counts'!$K$2:$K$740,$AF1899)/INDEX('Season Counts'!$J$2:$J$740,$AF1899),"")</f>
        <v>0.282463186077644</v>
      </c>
      <c r="AB1899" s="41" t="n">
        <f aca="false">IFERROR(R1899-AA1899,"")</f>
        <v>-0.0413917575062154</v>
      </c>
      <c r="AC1899" s="39" t="n">
        <f aca="false">IFERROR(INDEX('Season Counts'!$AG$2:$AG$740,$AF1899)/INDEX('Season Counts'!$AF$2:$AF$740,$AF1899),"")</f>
        <v>74.676716917923</v>
      </c>
      <c r="AD1899" s="40" t="n">
        <f aca="false">IFERROR(V1899-AC1899,"")</f>
        <v>0.234272093066068</v>
      </c>
      <c r="AE1899" s="4" t="str">
        <f aca="false">IF(D1899&lt;Guide!$C$21,"Low PA",IF(TRIM(IF(ISNUMBER(AD1899),IF(N(AD1899)&lt;=-Guide!$C$24,"▼ Bat Speed  ",IF(N(AD1899)&gt;=Guide!$C$24,"▲ Bat Speed  ","")),"")&amp;IF(N(Z1899)&gt;=Guide!$C$22,"▲ Contact  ","")&amp;IF(N(Z1899)&lt;=-Guide!$C$22,"▼ Contact  ","")&amp;IF(N(AB1899)&gt;=Guide!$C$23,"▲ Chase  ","")&amp;IF(N(AB1899)&lt;=-Guide!$C$23,"▼ Chase  ",""))="","Stable",TRIM(IF(ISNUMBER(AD1899),IF(N(AD1899)&lt;=-Guide!$C$24,"▼ Bat Speed  ",IF(N(AD1899)&gt;=Guide!$C$24,"▲ Bat Speed  ","")),"")&amp;IF(N(Z1899)&gt;=Guide!$C$22,"▲ Contact  ","")&amp;IF(N(Z1899)&lt;=-Guide!$C$22,"▼ Contact  ","")&amp;IF(N(AB1899)&gt;=Guide!$C$23,"▲ Chase  ","")&amp;IF(N(AB1899)&lt;=-Guide!$C$23,"▼ Chase  ",""))))</f>
        <v>▼ Contact ▼ Chase</v>
      </c>
      <c r="AF1899" s="35" t="n">
        <f aca="false">MATCH(Counts!A1899,'Season Counts'!$A$2:$A$740,0)</f>
        <v>484</v>
      </c>
    </row>
    <row r="1900" customFormat="false" ht="15" hidden="false" customHeight="false" outlineLevel="0" collapsed="false">
      <c r="A1900" s="34" t="str">
        <f aca="false">Counts!B1900</f>
        <v>NYY</v>
      </c>
      <c r="B1900" s="5" t="str">
        <f aca="false">Counts!C1900</f>
        <v>Spencer Jones</v>
      </c>
      <c r="C1900" s="34" t="str">
        <f aca="false">Counts!F1900</f>
        <v>May</v>
      </c>
      <c r="D1900" s="35" t="n">
        <f aca="false">IFERROR(Counts!P1900,"")</f>
        <v>27</v>
      </c>
      <c r="E1900" s="36" t="n">
        <f aca="false">IFERROR(Counts!R1900/Counts!Q1900,"")</f>
        <v>0.166666666666667</v>
      </c>
      <c r="F1900" s="36" t="n">
        <f aca="false">IFERROR((Counts!R1900+Counts!V1900+Counts!W1900)/(Counts!Q1900+Counts!V1900+Counts!W1900+Counts!X1900),"")</f>
        <v>0.259259259259259</v>
      </c>
      <c r="G1900" s="36" t="n">
        <f aca="false">IFERROR((Counts!R1900+Counts!S1900+2*Counts!T1900+3*Counts!U1900)/Counts!Q1900,"")</f>
        <v>0.166666666666667</v>
      </c>
      <c r="H1900" s="35" t="n">
        <f aca="false">IFERROR(Counts!U1900,"")</f>
        <v>0</v>
      </c>
      <c r="I1900" s="36" t="n">
        <f aca="false">IFERROR(Counts!Z1900/Counts!AA1900,"")</f>
        <v>0.211111111111111</v>
      </c>
      <c r="J1900" s="36" t="n">
        <f aca="false">IFERROR(Counts!AB1900/Counts!AA1900,"")</f>
        <v>0.260296296296296</v>
      </c>
      <c r="K1900" s="37" t="n">
        <f aca="false">IFERROR((Counts!AB1900-Counts!Z1900)/Counts!AA1900,"")</f>
        <v>0.0491851851851852</v>
      </c>
      <c r="L1900" s="38" t="n">
        <f aca="false">IFERROR(Counts!Y1900/Counts!P1900,"")</f>
        <v>0.444444444444444</v>
      </c>
      <c r="M1900" s="38" t="n">
        <f aca="false">IFERROR(Counts!V1900/Counts!P1900,"")</f>
        <v>0.111111111111111</v>
      </c>
      <c r="N1900" s="38" t="n">
        <f aca="false">IFERROR(Counts!AD1900/Counts!AC1900,"")</f>
        <v>0</v>
      </c>
      <c r="O1900" s="38" t="n">
        <f aca="false">IFERROR(Counts!AE1900/Counts!AC1900,"")</f>
        <v>0.75</v>
      </c>
      <c r="P1900" s="39" t="n">
        <f aca="false">IFERROR(Counts!AG1900/Counts!AF1900,"")</f>
        <v>97.2333333333333</v>
      </c>
      <c r="Q1900" s="38" t="n">
        <f aca="false">IFERROR(Counts!AH1900/Counts!AC1900,"")</f>
        <v>0.333333333333333</v>
      </c>
      <c r="R1900" s="38" t="n">
        <f aca="false">IFERROR(Counts!N1900/Counts!M1900,"")</f>
        <v>0.380281690140845</v>
      </c>
      <c r="S1900" s="38" t="n">
        <f aca="false">IFERROR(Counts!K1900/Counts!J1900,"")</f>
        <v>0.785714285714286</v>
      </c>
      <c r="T1900" s="38" t="n">
        <f aca="false">IFERROR(Counts!I1900/Counts!H1900,"")</f>
        <v>0.338028169014085</v>
      </c>
      <c r="U1900" s="38" t="n">
        <f aca="false">IFERROR(1-Counts!L1900/Counts!K1900,"")</f>
        <v>0.795454545454545</v>
      </c>
      <c r="V1900" s="39" t="n">
        <f aca="false">IFERROR(Counts!AJ1900/Counts!AI1900,"")</f>
        <v>77.3328125</v>
      </c>
      <c r="W1900" s="38" t="n">
        <f aca="false">IFERROR(Counts!AK1900/Counts!AI1900,"")</f>
        <v>0.828125</v>
      </c>
      <c r="X1900" s="40" t="n">
        <f aca="false">IFERROR(Counts!O1900,"")</f>
        <v>-2.144</v>
      </c>
      <c r="Y1900" s="36" t="n">
        <f aca="false">IFERROR(INDEX('Season Counts'!$Y$2:$Y$740,$AF1900)/INDEX('Season Counts'!$X$2:$X$740,$AF1900),"")</f>
        <v>0.329059233449477</v>
      </c>
      <c r="Z1900" s="37" t="n">
        <f aca="false">IFERROR(J1900-Y1900,"")</f>
        <v>-0.0687629371531811</v>
      </c>
      <c r="AA1900" s="38" t="n">
        <f aca="false">IFERROR(INDEX('Season Counts'!$K$2:$K$740,$AF1900)/INDEX('Season Counts'!$J$2:$J$740,$AF1900),"")</f>
        <v>0.352941176470588</v>
      </c>
      <c r="AB1900" s="41" t="n">
        <f aca="false">IFERROR(R1900-AA1900,"")</f>
        <v>0.0273405136702568</v>
      </c>
      <c r="AC1900" s="39" t="n">
        <f aca="false">IFERROR(INDEX('Season Counts'!$AG$2:$AG$740,$AF1900)/INDEX('Season Counts'!$AF$2:$AF$740,$AF1900),"")</f>
        <v>77.2109756097561</v>
      </c>
      <c r="AD1900" s="40" t="n">
        <f aca="false">IFERROR(V1900-AC1900,"")</f>
        <v>0.121836890243912</v>
      </c>
      <c r="AE1900" s="4" t="str">
        <f aca="false">IF(D1900&lt;Guide!$C$21,"Low PA",IF(TRIM(IF(ISNUMBER(AD1900),IF(N(AD1900)&lt;=-Guide!$C$24,"▼ Bat Speed  ",IF(N(AD1900)&gt;=Guide!$C$24,"▲ Bat Speed  ","")),"")&amp;IF(N(Z1900)&gt;=Guide!$C$22,"▲ Contact  ","")&amp;IF(N(Z1900)&lt;=-Guide!$C$22,"▼ Contact  ","")&amp;IF(N(AB1900)&gt;=Guide!$C$23,"▲ Chase  ","")&amp;IF(N(AB1900)&lt;=-Guide!$C$23,"▼ Chase  ",""))="","Stable",TRIM(IF(ISNUMBER(AD1900),IF(N(AD1900)&lt;=-Guide!$C$24,"▼ Bat Speed  ",IF(N(AD1900)&gt;=Guide!$C$24,"▲ Bat Speed  ","")),"")&amp;IF(N(Z1900)&gt;=Guide!$C$22,"▲ Contact  ","")&amp;IF(N(Z1900)&lt;=-Guide!$C$22,"▼ Contact  ","")&amp;IF(N(AB1900)&gt;=Guide!$C$23,"▲ Chase  ","")&amp;IF(N(AB1900)&lt;=-Guide!$C$23,"▼ Chase  ",""))))</f>
        <v>Low PA</v>
      </c>
      <c r="AF1900" s="35" t="n">
        <f aca="false">MATCH(Counts!A1900,'Season Counts'!$A$2:$A$740,0)</f>
        <v>485</v>
      </c>
    </row>
    <row r="1901" customFormat="false" ht="15" hidden="false" customHeight="false" outlineLevel="0" collapsed="false">
      <c r="A1901" s="34" t="str">
        <f aca="false">Counts!B1901</f>
        <v>NYY</v>
      </c>
      <c r="B1901" s="5" t="str">
        <f aca="false">Counts!C1901</f>
        <v>Spencer Jones</v>
      </c>
      <c r="C1901" s="34" t="str">
        <f aca="false">Counts!F1901</f>
        <v>Jun</v>
      </c>
      <c r="D1901" s="35" t="n">
        <f aca="false">IFERROR(Counts!P1901,"")</f>
        <v>53</v>
      </c>
      <c r="E1901" s="36" t="n">
        <f aca="false">IFERROR(Counts!R1901/Counts!Q1901,"")</f>
        <v>0.25531914893617</v>
      </c>
      <c r="F1901" s="36" t="n">
        <f aca="false">IFERROR((Counts!R1901+Counts!V1901+Counts!W1901)/(Counts!Q1901+Counts!V1901+Counts!W1901+Counts!X1901),"")</f>
        <v>0.339622641509434</v>
      </c>
      <c r="G1901" s="36" t="n">
        <f aca="false">IFERROR((Counts!R1901+Counts!S1901+2*Counts!T1901+3*Counts!U1901)/Counts!Q1901,"")</f>
        <v>0.468085106382979</v>
      </c>
      <c r="H1901" s="35" t="n">
        <f aca="false">IFERROR(Counts!U1901,"")</f>
        <v>2</v>
      </c>
      <c r="I1901" s="36" t="n">
        <f aca="false">IFERROR(Counts!Z1901/Counts!AA1901,"")</f>
        <v>0.319230769230769</v>
      </c>
      <c r="J1901" s="36" t="n">
        <f aca="false">IFERROR(Counts!AB1901/Counts!AA1901,"")</f>
        <v>0.249846153846154</v>
      </c>
      <c r="K1901" s="37" t="n">
        <f aca="false">IFERROR((Counts!AB1901-Counts!Z1901)/Counts!AA1901,"")</f>
        <v>-0.0693846153846154</v>
      </c>
      <c r="L1901" s="38" t="n">
        <f aca="false">IFERROR(Counts!Y1901/Counts!P1901,"")</f>
        <v>0.415094339622642</v>
      </c>
      <c r="M1901" s="38" t="n">
        <f aca="false">IFERROR(Counts!V1901/Counts!P1901,"")</f>
        <v>0.113207547169811</v>
      </c>
      <c r="N1901" s="38" t="n">
        <f aca="false">IFERROR(Counts!AD1901/Counts!AC1901,"")</f>
        <v>0.08</v>
      </c>
      <c r="O1901" s="38" t="n">
        <f aca="false">IFERROR(Counts!AE1901/Counts!AC1901,"")</f>
        <v>0.56</v>
      </c>
      <c r="P1901" s="39" t="n">
        <f aca="false">IFERROR(Counts!AG1901/Counts!AF1901,"")</f>
        <v>94.48</v>
      </c>
      <c r="Q1901" s="38" t="n">
        <f aca="false">IFERROR(Counts!AH1901/Counts!AC1901,"")</f>
        <v>0.32</v>
      </c>
      <c r="R1901" s="38" t="n">
        <f aca="false">IFERROR(Counts!N1901/Counts!M1901,"")</f>
        <v>0.325</v>
      </c>
      <c r="S1901" s="38" t="n">
        <f aca="false">IFERROR(Counts!K1901/Counts!J1901,"")</f>
        <v>0.74</v>
      </c>
      <c r="T1901" s="38" t="n">
        <f aca="false">IFERROR(Counts!I1901/Counts!H1901,"")</f>
        <v>0.417391304347826</v>
      </c>
      <c r="U1901" s="38" t="n">
        <f aca="false">IFERROR(1-Counts!L1901/Counts!K1901,"")</f>
        <v>0.648648648648649</v>
      </c>
      <c r="V1901" s="39" t="n">
        <f aca="false">IFERROR(Counts!AJ1901/Counts!AI1901,"")</f>
        <v>77.7598130841121</v>
      </c>
      <c r="W1901" s="38" t="n">
        <f aca="false">IFERROR(Counts!AK1901/Counts!AI1901,"")</f>
        <v>0.747663551401869</v>
      </c>
      <c r="X1901" s="40" t="n">
        <f aca="false">IFERROR(Counts!O1901,"")</f>
        <v>0.991</v>
      </c>
      <c r="Y1901" s="36" t="n">
        <f aca="false">IFERROR(INDEX('Season Counts'!$Y$2:$Y$740,$AF1901)/INDEX('Season Counts'!$X$2:$X$740,$AF1901),"")</f>
        <v>0.329059233449477</v>
      </c>
      <c r="Z1901" s="37" t="n">
        <f aca="false">IFERROR(J1901-Y1901,"")</f>
        <v>-0.0792130796033235</v>
      </c>
      <c r="AA1901" s="38" t="n">
        <f aca="false">IFERROR(INDEX('Season Counts'!$K$2:$K$740,$AF1901)/INDEX('Season Counts'!$J$2:$J$740,$AF1901),"")</f>
        <v>0.352941176470588</v>
      </c>
      <c r="AB1901" s="41" t="n">
        <f aca="false">IFERROR(R1901-AA1901,"")</f>
        <v>-0.0279411764705882</v>
      </c>
      <c r="AC1901" s="39" t="n">
        <f aca="false">IFERROR(INDEX('Season Counts'!$AG$2:$AG$740,$AF1901)/INDEX('Season Counts'!$AF$2:$AF$740,$AF1901),"")</f>
        <v>77.2109756097561</v>
      </c>
      <c r="AD1901" s="40" t="n">
        <f aca="false">IFERROR(V1901-AC1901,"")</f>
        <v>0.548837474356049</v>
      </c>
      <c r="AE1901" s="4" t="str">
        <f aca="false">IF(D1901&lt;Guide!$C$21,"Low PA",IF(TRIM(IF(ISNUMBER(AD1901),IF(N(AD1901)&lt;=-Guide!$C$24,"▼ Bat Speed  ",IF(N(AD1901)&gt;=Guide!$C$24,"▲ Bat Speed  ","")),"")&amp;IF(N(Z1901)&gt;=Guide!$C$22,"▲ Contact  ","")&amp;IF(N(Z1901)&lt;=-Guide!$C$22,"▼ Contact  ","")&amp;IF(N(AB1901)&gt;=Guide!$C$23,"▲ Chase  ","")&amp;IF(N(AB1901)&lt;=-Guide!$C$23,"▼ Chase  ",""))="","Stable",TRIM(IF(ISNUMBER(AD1901),IF(N(AD1901)&lt;=-Guide!$C$24,"▼ Bat Speed  ",IF(N(AD1901)&gt;=Guide!$C$24,"▲ Bat Speed  ","")),"")&amp;IF(N(Z1901)&gt;=Guide!$C$22,"▲ Contact  ","")&amp;IF(N(Z1901)&lt;=-Guide!$C$22,"▼ Contact  ","")&amp;IF(N(AB1901)&gt;=Guide!$C$23,"▲ Chase  ","")&amp;IF(N(AB1901)&lt;=-Guide!$C$23,"▼ Chase  ",""))))</f>
        <v>▼ Contact</v>
      </c>
      <c r="AF1901" s="35" t="n">
        <f aca="false">MATCH(Counts!A1901,'Season Counts'!$A$2:$A$740,0)</f>
        <v>485</v>
      </c>
    </row>
    <row r="1902" customFormat="false" ht="15" hidden="false" customHeight="false" outlineLevel="0" collapsed="false">
      <c r="A1902" s="34" t="str">
        <f aca="false">Counts!B1902</f>
        <v>NYY</v>
      </c>
      <c r="B1902" s="5" t="str">
        <f aca="false">Counts!C1902</f>
        <v>Spencer Jones</v>
      </c>
      <c r="C1902" s="34" t="str">
        <f aca="false">Counts!F1902</f>
        <v>Jul</v>
      </c>
      <c r="D1902" s="35" t="n">
        <f aca="false">IFERROR(Counts!P1902,"")</f>
        <v>21</v>
      </c>
      <c r="E1902" s="36" t="n">
        <f aca="false">IFERROR(Counts!R1902/Counts!Q1902,"")</f>
        <v>0.277777777777778</v>
      </c>
      <c r="F1902" s="36" t="n">
        <f aca="false">IFERROR((Counts!R1902+Counts!V1902+Counts!W1902)/(Counts!Q1902+Counts!V1902+Counts!W1902+Counts!X1902),"")</f>
        <v>0.380952380952381</v>
      </c>
      <c r="G1902" s="36" t="n">
        <f aca="false">IFERROR((Counts!R1902+Counts!S1902+2*Counts!T1902+3*Counts!U1902)/Counts!Q1902,"")</f>
        <v>0.611111111111111</v>
      </c>
      <c r="H1902" s="35" t="n">
        <f aca="false">IFERROR(Counts!U1902,"")</f>
        <v>2</v>
      </c>
      <c r="I1902" s="36" t="n">
        <f aca="false">IFERROR(Counts!Z1902/Counts!AA1902,"")</f>
        <v>0.419047619047619</v>
      </c>
      <c r="J1902" s="36" t="n">
        <f aca="false">IFERROR(Counts!AB1902/Counts!AA1902,"")</f>
        <v>0.490761904761905</v>
      </c>
      <c r="K1902" s="37" t="n">
        <f aca="false">IFERROR((Counts!AB1902-Counts!Z1902)/Counts!AA1902,"")</f>
        <v>0.0717142857142857</v>
      </c>
      <c r="L1902" s="38" t="n">
        <f aca="false">IFERROR(Counts!Y1902/Counts!P1902,"")</f>
        <v>0.238095238095238</v>
      </c>
      <c r="M1902" s="38" t="n">
        <f aca="false">IFERROR(Counts!V1902/Counts!P1902,"")</f>
        <v>0.142857142857143</v>
      </c>
      <c r="N1902" s="38" t="n">
        <f aca="false">IFERROR(Counts!AD1902/Counts!AC1902,"")</f>
        <v>0.307692307692308</v>
      </c>
      <c r="O1902" s="38" t="n">
        <f aca="false">IFERROR(Counts!AE1902/Counts!AC1902,"")</f>
        <v>0.692307692307692</v>
      </c>
      <c r="P1902" s="39" t="n">
        <f aca="false">IFERROR(Counts!AG1902/Counts!AF1902,"")</f>
        <v>97.1153846153846</v>
      </c>
      <c r="Q1902" s="38" t="n">
        <f aca="false">IFERROR(Counts!AH1902/Counts!AC1902,"")</f>
        <v>0.461538461538462</v>
      </c>
      <c r="R1902" s="38" t="n">
        <f aca="false">IFERROR(Counts!N1902/Counts!M1902,"")</f>
        <v>0.333333333333333</v>
      </c>
      <c r="S1902" s="38" t="n">
        <f aca="false">IFERROR(Counts!K1902/Counts!J1902,"")</f>
        <v>0.772727272727273</v>
      </c>
      <c r="T1902" s="38" t="n">
        <f aca="false">IFERROR(Counts!I1902/Counts!H1902,"")</f>
        <v>0.4</v>
      </c>
      <c r="U1902" s="38" t="n">
        <f aca="false">IFERROR(1-Counts!L1902/Counts!K1902,"")</f>
        <v>0.735294117647059</v>
      </c>
      <c r="V1902" s="39" t="n">
        <f aca="false">IFERROR(Counts!AJ1902/Counts!AI1902,"")</f>
        <v>77.6872340425532</v>
      </c>
      <c r="W1902" s="38" t="n">
        <f aca="false">IFERROR(Counts!AK1902/Counts!AI1902,"")</f>
        <v>0.808510638297872</v>
      </c>
      <c r="X1902" s="40" t="n">
        <f aca="false">IFERROR(Counts!O1902,"")</f>
        <v>2.763</v>
      </c>
      <c r="Y1902" s="36" t="n">
        <f aca="false">IFERROR(INDEX('Season Counts'!$Y$2:$Y$740,$AF1902)/INDEX('Season Counts'!$X$2:$X$740,$AF1902),"")</f>
        <v>0.329059233449477</v>
      </c>
      <c r="Z1902" s="37" t="n">
        <f aca="false">IFERROR(J1902-Y1902,"")</f>
        <v>0.161702671312427</v>
      </c>
      <c r="AA1902" s="38" t="n">
        <f aca="false">IFERROR(INDEX('Season Counts'!$K$2:$K$740,$AF1902)/INDEX('Season Counts'!$J$2:$J$740,$AF1902),"")</f>
        <v>0.352941176470588</v>
      </c>
      <c r="AB1902" s="41" t="n">
        <f aca="false">IFERROR(R1902-AA1902,"")</f>
        <v>-0.0196078431372549</v>
      </c>
      <c r="AC1902" s="39" t="n">
        <f aca="false">IFERROR(INDEX('Season Counts'!$AG$2:$AG$740,$AF1902)/INDEX('Season Counts'!$AF$2:$AF$740,$AF1902),"")</f>
        <v>77.2109756097561</v>
      </c>
      <c r="AD1902" s="40" t="n">
        <f aca="false">IFERROR(V1902-AC1902,"")</f>
        <v>0.47625843279711</v>
      </c>
      <c r="AE1902" s="4" t="str">
        <f aca="false">IF(D1902&lt;Guide!$C$21,"Low PA",IF(TRIM(IF(ISNUMBER(AD1902),IF(N(AD1902)&lt;=-Guide!$C$24,"▼ Bat Speed  ",IF(N(AD1902)&gt;=Guide!$C$24,"▲ Bat Speed  ","")),"")&amp;IF(N(Z1902)&gt;=Guide!$C$22,"▲ Contact  ","")&amp;IF(N(Z1902)&lt;=-Guide!$C$22,"▼ Contact  ","")&amp;IF(N(AB1902)&gt;=Guide!$C$23,"▲ Chase  ","")&amp;IF(N(AB1902)&lt;=-Guide!$C$23,"▼ Chase  ",""))="","Stable",TRIM(IF(ISNUMBER(AD1902),IF(N(AD1902)&lt;=-Guide!$C$24,"▼ Bat Speed  ",IF(N(AD1902)&gt;=Guide!$C$24,"▲ Bat Speed  ","")),"")&amp;IF(N(Z1902)&gt;=Guide!$C$22,"▲ Contact  ","")&amp;IF(N(Z1902)&lt;=-Guide!$C$22,"▼ Contact  ","")&amp;IF(N(AB1902)&gt;=Guide!$C$23,"▲ Chase  ","")&amp;IF(N(AB1902)&lt;=-Guide!$C$23,"▼ Chase  ",""))))</f>
        <v>Low PA</v>
      </c>
      <c r="AF1902" s="35" t="n">
        <f aca="false">MATCH(Counts!A1902,'Season Counts'!$A$2:$A$740,0)</f>
        <v>485</v>
      </c>
    </row>
    <row r="1903" customFormat="false" ht="15" hidden="false" customHeight="false" outlineLevel="0" collapsed="false">
      <c r="A1903" s="34" t="str">
        <f aca="false">Counts!B1903</f>
        <v>NYY</v>
      </c>
      <c r="B1903" s="5" t="str">
        <f aca="false">Counts!C1903</f>
        <v>Spencer Jones</v>
      </c>
      <c r="C1903" s="34" t="str">
        <f aca="false">Counts!F1903</f>
        <v>Aug</v>
      </c>
      <c r="D1903" s="35" t="n">
        <f aca="false">IFERROR(Counts!P1903,"")</f>
        <v>100</v>
      </c>
      <c r="E1903" s="36" t="n">
        <f aca="false">IFERROR(Counts!R1903/Counts!Q1903,"")</f>
        <v>0.239130434782609</v>
      </c>
      <c r="F1903" s="36" t="n">
        <f aca="false">IFERROR((Counts!R1903+Counts!V1903+Counts!W1903)/(Counts!Q1903+Counts!V1903+Counts!W1903+Counts!X1903),"")</f>
        <v>0.29</v>
      </c>
      <c r="G1903" s="36" t="n">
        <f aca="false">IFERROR((Counts!R1903+Counts!S1903+2*Counts!T1903+3*Counts!U1903)/Counts!Q1903,"")</f>
        <v>0.445652173913043</v>
      </c>
      <c r="H1903" s="35" t="n">
        <f aca="false">IFERROR(Counts!U1903,"")</f>
        <v>4</v>
      </c>
      <c r="I1903" s="36" t="n">
        <f aca="false">IFERROR(Counts!Z1903/Counts!AA1903,"")</f>
        <v>0.311616161616162</v>
      </c>
      <c r="J1903" s="36" t="n">
        <f aca="false">IFERROR(Counts!AB1903/Counts!AA1903,"")</f>
        <v>0.351070707070707</v>
      </c>
      <c r="K1903" s="37" t="n">
        <f aca="false">IFERROR((Counts!AB1903-Counts!Z1903)/Counts!AA1903,"")</f>
        <v>0.0394545454545454</v>
      </c>
      <c r="L1903" s="38" t="n">
        <f aca="false">IFERROR(Counts!Y1903/Counts!P1903,"")</f>
        <v>0.32</v>
      </c>
      <c r="M1903" s="38" t="n">
        <f aca="false">IFERROR(Counts!V1903/Counts!P1903,"")</f>
        <v>0.06</v>
      </c>
      <c r="N1903" s="38" t="n">
        <f aca="false">IFERROR(Counts!AD1903/Counts!AC1903,"")</f>
        <v>0.180327868852459</v>
      </c>
      <c r="O1903" s="38" t="n">
        <f aca="false">IFERROR(Counts!AE1903/Counts!AC1903,"")</f>
        <v>0.508196721311475</v>
      </c>
      <c r="P1903" s="39" t="n">
        <f aca="false">IFERROR(Counts!AG1903/Counts!AF1903,"")</f>
        <v>93.1688524590164</v>
      </c>
      <c r="Q1903" s="38" t="n">
        <f aca="false">IFERROR(Counts!AH1903/Counts!AC1903,"")</f>
        <v>0.508196721311475</v>
      </c>
      <c r="R1903" s="38" t="n">
        <f aca="false">IFERROR(Counts!N1903/Counts!M1903,"")</f>
        <v>0.373983739837398</v>
      </c>
      <c r="S1903" s="38" t="n">
        <f aca="false">IFERROR(Counts!K1903/Counts!J1903,"")</f>
        <v>0.773255813953488</v>
      </c>
      <c r="T1903" s="38" t="n">
        <f aca="false">IFERROR(Counts!I1903/Counts!H1903,"")</f>
        <v>0.342222222222222</v>
      </c>
      <c r="U1903" s="38" t="n">
        <f aca="false">IFERROR(1-Counts!L1903/Counts!K1903,"")</f>
        <v>0.789473684210526</v>
      </c>
      <c r="V1903" s="39" t="n">
        <f aca="false">IFERROR(Counts!AJ1903/Counts!AI1903,"")</f>
        <v>77.1697435897436</v>
      </c>
      <c r="W1903" s="38" t="n">
        <f aca="false">IFERROR(Counts!AK1903/Counts!AI1903,"")</f>
        <v>0.707692307692308</v>
      </c>
      <c r="X1903" s="40" t="n">
        <f aca="false">IFERROR(Counts!O1903,"")</f>
        <v>1.613</v>
      </c>
      <c r="Y1903" s="36" t="n">
        <f aca="false">IFERROR(INDEX('Season Counts'!$Y$2:$Y$740,$AF1903)/INDEX('Season Counts'!$X$2:$X$740,$AF1903),"")</f>
        <v>0.329059233449477</v>
      </c>
      <c r="Z1903" s="37" t="n">
        <f aca="false">IFERROR(J1903-Y1903,"")</f>
        <v>0.0220114736212297</v>
      </c>
      <c r="AA1903" s="38" t="n">
        <f aca="false">IFERROR(INDEX('Season Counts'!$K$2:$K$740,$AF1903)/INDEX('Season Counts'!$J$2:$J$740,$AF1903),"")</f>
        <v>0.352941176470588</v>
      </c>
      <c r="AB1903" s="41" t="n">
        <f aca="false">IFERROR(R1903-AA1903,"")</f>
        <v>0.0210425633668101</v>
      </c>
      <c r="AC1903" s="39" t="n">
        <f aca="false">IFERROR(INDEX('Season Counts'!$AG$2:$AG$740,$AF1903)/INDEX('Season Counts'!$AF$2:$AF$740,$AF1903),"")</f>
        <v>77.2109756097561</v>
      </c>
      <c r="AD1903" s="40" t="n">
        <f aca="false">IFERROR(V1903-AC1903,"")</f>
        <v>-0.0412320200125009</v>
      </c>
      <c r="AE1903" s="4" t="str">
        <f aca="false">IF(D1903&lt;Guide!$C$21,"Low PA",IF(TRIM(IF(ISNUMBER(AD1903),IF(N(AD1903)&lt;=-Guide!$C$24,"▼ Bat Speed  ",IF(N(AD1903)&gt;=Guide!$C$24,"▲ Bat Speed  ","")),"")&amp;IF(N(Z1903)&gt;=Guide!$C$22,"▲ Contact  ","")&amp;IF(N(Z1903)&lt;=-Guide!$C$22,"▼ Contact  ","")&amp;IF(N(AB1903)&gt;=Guide!$C$23,"▲ Chase  ","")&amp;IF(N(AB1903)&lt;=-Guide!$C$23,"▼ Chase  ",""))="","Stable",TRIM(IF(ISNUMBER(AD1903),IF(N(AD1903)&lt;=-Guide!$C$24,"▼ Bat Speed  ",IF(N(AD1903)&gt;=Guide!$C$24,"▲ Bat Speed  ","")),"")&amp;IF(N(Z1903)&gt;=Guide!$C$22,"▲ Contact  ","")&amp;IF(N(Z1903)&lt;=-Guide!$C$22,"▼ Contact  ","")&amp;IF(N(AB1903)&gt;=Guide!$C$23,"▲ Chase  ","")&amp;IF(N(AB1903)&lt;=-Guide!$C$23,"▼ Chase  ",""))))</f>
        <v>Stable</v>
      </c>
      <c r="AF1903" s="35" t="n">
        <f aca="false">MATCH(Counts!A1903,'Season Counts'!$A$2:$A$740,0)</f>
        <v>485</v>
      </c>
    </row>
    <row r="1904" customFormat="false" ht="15" hidden="false" customHeight="false" outlineLevel="0" collapsed="false">
      <c r="A1904" s="34" t="str">
        <f aca="false">Counts!B1904</f>
        <v>NYY</v>
      </c>
      <c r="B1904" s="5" t="str">
        <f aca="false">Counts!C1904</f>
        <v>Spencer Jones</v>
      </c>
      <c r="C1904" s="34" t="str">
        <f aca="false">Counts!F1904</f>
        <v>Sep</v>
      </c>
      <c r="D1904" s="35" t="n">
        <f aca="false">IFERROR(Counts!P1904,"")</f>
        <v>88</v>
      </c>
      <c r="E1904" s="36" t="n">
        <f aca="false">IFERROR(Counts!R1904/Counts!Q1904,"")</f>
        <v>0.2625</v>
      </c>
      <c r="F1904" s="36" t="n">
        <f aca="false">IFERROR((Counts!R1904+Counts!V1904+Counts!W1904)/(Counts!Q1904+Counts!V1904+Counts!W1904+Counts!X1904),"")</f>
        <v>0.32183908045977</v>
      </c>
      <c r="G1904" s="36" t="n">
        <f aca="false">IFERROR((Counts!R1904+Counts!S1904+2*Counts!T1904+3*Counts!U1904)/Counts!Q1904,"")</f>
        <v>0.425</v>
      </c>
      <c r="H1904" s="35" t="n">
        <f aca="false">IFERROR(Counts!U1904,"")</f>
        <v>3</v>
      </c>
      <c r="I1904" s="36" t="n">
        <f aca="false">IFERROR(Counts!Z1904/Counts!AA1904,"")</f>
        <v>0.331818181818182</v>
      </c>
      <c r="J1904" s="36" t="n">
        <f aca="false">IFERROR(Counts!AB1904/Counts!AA1904,"")</f>
        <v>0.333613636363636</v>
      </c>
      <c r="K1904" s="37" t="n">
        <f aca="false">IFERROR((Counts!AB1904-Counts!Z1904)/Counts!AA1904,"")</f>
        <v>0.00179545454545456</v>
      </c>
      <c r="L1904" s="38" t="n">
        <f aca="false">IFERROR(Counts!Y1904/Counts!P1904,"")</f>
        <v>0.386363636363636</v>
      </c>
      <c r="M1904" s="38" t="n">
        <f aca="false">IFERROR(Counts!V1904/Counts!P1904,"")</f>
        <v>0.0795454545454545</v>
      </c>
      <c r="N1904" s="38" t="n">
        <f aca="false">IFERROR(Counts!AD1904/Counts!AC1904,"")</f>
        <v>0.173913043478261</v>
      </c>
      <c r="O1904" s="38" t="n">
        <f aca="false">IFERROR(Counts!AE1904/Counts!AC1904,"")</f>
        <v>0.5</v>
      </c>
      <c r="P1904" s="39" t="n">
        <f aca="false">IFERROR(Counts!AG1904/Counts!AF1904,"")</f>
        <v>93.5347826086957</v>
      </c>
      <c r="Q1904" s="38" t="n">
        <f aca="false">IFERROR(Counts!AH1904/Counts!AC1904,"")</f>
        <v>0.478260869565217</v>
      </c>
      <c r="R1904" s="38" t="n">
        <f aca="false">IFERROR(Counts!N1904/Counts!M1904,"")</f>
        <v>0.339622641509434</v>
      </c>
      <c r="S1904" s="38" t="n">
        <f aca="false">IFERROR(Counts!K1904/Counts!J1904,"")</f>
        <v>0.778481012658228</v>
      </c>
      <c r="T1904" s="38" t="n">
        <f aca="false">IFERROR(Counts!I1904/Counts!H1904,"")</f>
        <v>0.374358974358974</v>
      </c>
      <c r="U1904" s="38" t="n">
        <f aca="false">IFERROR(1-Counts!L1904/Counts!K1904,"")</f>
        <v>0.764227642276423</v>
      </c>
      <c r="V1904" s="39" t="n">
        <f aca="false">IFERROR(Counts!AJ1904/Counts!AI1904,"")</f>
        <v>76.7086956521739</v>
      </c>
      <c r="W1904" s="38" t="n">
        <f aca="false">IFERROR(Counts!AK1904/Counts!AI1904,"")</f>
        <v>0.683229813664596</v>
      </c>
      <c r="X1904" s="40" t="n">
        <f aca="false">IFERROR(Counts!O1904,"")</f>
        <v>2.61</v>
      </c>
      <c r="Y1904" s="36" t="n">
        <f aca="false">IFERROR(INDEX('Season Counts'!$Y$2:$Y$740,$AF1904)/INDEX('Season Counts'!$X$2:$X$740,$AF1904),"")</f>
        <v>0.329059233449477</v>
      </c>
      <c r="Z1904" s="37" t="n">
        <f aca="false">IFERROR(J1904-Y1904,"")</f>
        <v>0.00455440291415904</v>
      </c>
      <c r="AA1904" s="38" t="n">
        <f aca="false">IFERROR(INDEX('Season Counts'!$K$2:$K$740,$AF1904)/INDEX('Season Counts'!$J$2:$J$740,$AF1904),"")</f>
        <v>0.352941176470588</v>
      </c>
      <c r="AB1904" s="41" t="n">
        <f aca="false">IFERROR(R1904-AA1904,"")</f>
        <v>-0.0133185349611543</v>
      </c>
      <c r="AC1904" s="39" t="n">
        <f aca="false">IFERROR(INDEX('Season Counts'!$AG$2:$AG$740,$AF1904)/INDEX('Season Counts'!$AF$2:$AF$740,$AF1904),"")</f>
        <v>77.2109756097561</v>
      </c>
      <c r="AD1904" s="40" t="n">
        <f aca="false">IFERROR(V1904-AC1904,"")</f>
        <v>-0.502279957582175</v>
      </c>
      <c r="AE1904" s="4" t="str">
        <f aca="false">IF(D1904&lt;Guide!$C$21,"Low PA",IF(TRIM(IF(ISNUMBER(AD1904),IF(N(AD1904)&lt;=-Guide!$C$24,"▼ Bat Speed  ",IF(N(AD1904)&gt;=Guide!$C$24,"▲ Bat Speed  ","")),"")&amp;IF(N(Z1904)&gt;=Guide!$C$22,"▲ Contact  ","")&amp;IF(N(Z1904)&lt;=-Guide!$C$22,"▼ Contact  ","")&amp;IF(N(AB1904)&gt;=Guide!$C$23,"▲ Chase  ","")&amp;IF(N(AB1904)&lt;=-Guide!$C$23,"▼ Chase  ",""))="","Stable",TRIM(IF(ISNUMBER(AD1904),IF(N(AD1904)&lt;=-Guide!$C$24,"▼ Bat Speed  ",IF(N(AD1904)&gt;=Guide!$C$24,"▲ Bat Speed  ","")),"")&amp;IF(N(Z1904)&gt;=Guide!$C$22,"▲ Contact  ","")&amp;IF(N(Z1904)&lt;=-Guide!$C$22,"▼ Contact  ","")&amp;IF(N(AB1904)&gt;=Guide!$C$23,"▲ Chase  ","")&amp;IF(N(AB1904)&lt;=-Guide!$C$23,"▼ Chase  ",""))))</f>
        <v>Stable</v>
      </c>
      <c r="AF1904" s="35" t="n">
        <f aca="false">MATCH(Counts!A1904,'Season Counts'!$A$2:$A$740,0)</f>
        <v>485</v>
      </c>
    </row>
    <row r="1905" customFormat="false" ht="15" hidden="false" customHeight="false" outlineLevel="0" collapsed="false">
      <c r="A1905" s="34" t="str">
        <f aca="false">Counts!B1905</f>
        <v>NYY</v>
      </c>
      <c r="B1905" s="5" t="str">
        <f aca="false">Counts!C1905</f>
        <v>Aaron Judge</v>
      </c>
      <c r="C1905" s="34" t="str">
        <f aca="false">Counts!F1905</f>
        <v>Mar-Apr</v>
      </c>
      <c r="D1905" s="35" t="n">
        <f aca="false">IFERROR(Counts!P1905,"")</f>
        <v>135</v>
      </c>
      <c r="E1905" s="36" t="n">
        <f aca="false">IFERROR(Counts!R1905/Counts!Q1905,"")</f>
        <v>0.252252252252252</v>
      </c>
      <c r="F1905" s="36" t="n">
        <f aca="false">IFERROR((Counts!R1905+Counts!V1905+Counts!W1905)/(Counts!Q1905+Counts!V1905+Counts!W1905+Counts!X1905),"")</f>
        <v>0.380597014925373</v>
      </c>
      <c r="G1905" s="36" t="n">
        <f aca="false">IFERROR((Counts!R1905+Counts!S1905+2*Counts!T1905+3*Counts!U1905)/Counts!Q1905,"")</f>
        <v>0.621621621621622</v>
      </c>
      <c r="H1905" s="35" t="n">
        <f aca="false">IFERROR(Counts!U1905,"")</f>
        <v>12</v>
      </c>
      <c r="I1905" s="36" t="n">
        <f aca="false">IFERROR(Counts!Z1905/Counts!AA1905,"")</f>
        <v>0.419776119402985</v>
      </c>
      <c r="J1905" s="36" t="n">
        <f aca="false">IFERROR(Counts!AB1905/Counts!AA1905,"")</f>
        <v>0.452686567164179</v>
      </c>
      <c r="K1905" s="37" t="n">
        <f aca="false">IFERROR((Counts!AB1905-Counts!Z1905)/Counts!AA1905,"")</f>
        <v>0.032910447761194</v>
      </c>
      <c r="L1905" s="38" t="n">
        <f aca="false">IFERROR(Counts!Y1905/Counts!P1905,"")</f>
        <v>0.274074074074074</v>
      </c>
      <c r="M1905" s="38" t="n">
        <f aca="false">IFERROR(Counts!V1905/Counts!P1905,"")</f>
        <v>0.155555555555556</v>
      </c>
      <c r="N1905" s="38" t="n">
        <f aca="false">IFERROR(Counts!AD1905/Counts!AC1905,"")</f>
        <v>0.27027027027027</v>
      </c>
      <c r="O1905" s="38" t="n">
        <f aca="false">IFERROR(Counts!AE1905/Counts!AC1905,"")</f>
        <v>0.540540540540541</v>
      </c>
      <c r="P1905" s="39" t="n">
        <f aca="false">IFERROR(Counts!AG1905/Counts!AF1905,"")</f>
        <v>92.7027027027027</v>
      </c>
      <c r="Q1905" s="38" t="n">
        <f aca="false">IFERROR(Counts!AH1905/Counts!AC1905,"")</f>
        <v>0.391891891891892</v>
      </c>
      <c r="R1905" s="38" t="n">
        <f aca="false">IFERROR(Counts!N1905/Counts!M1905,"")</f>
        <v>0.246290801186944</v>
      </c>
      <c r="S1905" s="38" t="n">
        <f aca="false">IFERROR(Counts!K1905/Counts!J1905,"")</f>
        <v>0.654135338345865</v>
      </c>
      <c r="T1905" s="38" t="n">
        <f aca="false">IFERROR(Counts!I1905/Counts!H1905,"")</f>
        <v>0.32295719844358</v>
      </c>
      <c r="U1905" s="38" t="n">
        <f aca="false">IFERROR(1-Counts!L1905/Counts!K1905,"")</f>
        <v>0.770114942528736</v>
      </c>
      <c r="V1905" s="39" t="n">
        <f aca="false">IFERROR(Counts!AJ1905/Counts!AI1905,"")</f>
        <v>76.0337899543379</v>
      </c>
      <c r="W1905" s="38" t="n">
        <f aca="false">IFERROR(Counts!AK1905/Counts!AI1905,"")</f>
        <v>0.616438356164384</v>
      </c>
      <c r="X1905" s="40" t="n">
        <f aca="false">IFERROR(Counts!O1905,"")</f>
        <v>14.623</v>
      </c>
      <c r="Y1905" s="36" t="n">
        <f aca="false">IFERROR(INDEX('Season Counts'!$Y$2:$Y$740,$AF1905)/INDEX('Season Counts'!$X$2:$X$740,$AF1905),"")</f>
        <v>0.398371428571429</v>
      </c>
      <c r="Z1905" s="37" t="n">
        <f aca="false">IFERROR(J1905-Y1905,"")</f>
        <v>0.0543151385927506</v>
      </c>
      <c r="AA1905" s="38" t="n">
        <f aca="false">IFERROR(INDEX('Season Counts'!$K$2:$K$740,$AF1905)/INDEX('Season Counts'!$J$2:$J$740,$AF1905),"")</f>
        <v>0.264179104477612</v>
      </c>
      <c r="AB1905" s="41" t="n">
        <f aca="false">IFERROR(R1905-AA1905,"")</f>
        <v>-0.0178883032906683</v>
      </c>
      <c r="AC1905" s="39" t="n">
        <f aca="false">IFERROR(INDEX('Season Counts'!$AG$2:$AG$740,$AF1905)/INDEX('Season Counts'!$AF$2:$AF$740,$AF1905),"")</f>
        <v>76.1064655172414</v>
      </c>
      <c r="AD1905" s="40" t="n">
        <f aca="false">IFERROR(V1905-AC1905,"")</f>
        <v>-0.0726755629034841</v>
      </c>
      <c r="AE1905" s="4" t="str">
        <f aca="false">IF(D1905&lt;Guide!$C$21,"Low PA",IF(TRIM(IF(ISNUMBER(AD1905),IF(N(AD1905)&lt;=-Guide!$C$24,"▼ Bat Speed  ",IF(N(AD1905)&gt;=Guide!$C$24,"▲ Bat Speed  ","")),"")&amp;IF(N(Z1905)&gt;=Guide!$C$22,"▲ Contact  ","")&amp;IF(N(Z1905)&lt;=-Guide!$C$22,"▼ Contact  ","")&amp;IF(N(AB1905)&gt;=Guide!$C$23,"▲ Chase  ","")&amp;IF(N(AB1905)&lt;=-Guide!$C$23,"▼ Chase  ",""))="","Stable",TRIM(IF(ISNUMBER(AD1905),IF(N(AD1905)&lt;=-Guide!$C$24,"▼ Bat Speed  ",IF(N(AD1905)&gt;=Guide!$C$24,"▲ Bat Speed  ","")),"")&amp;IF(N(Z1905)&gt;=Guide!$C$22,"▲ Contact  ","")&amp;IF(N(Z1905)&lt;=-Guide!$C$22,"▼ Contact  ","")&amp;IF(N(AB1905)&gt;=Guide!$C$23,"▲ Chase  ","")&amp;IF(N(AB1905)&lt;=-Guide!$C$23,"▼ Chase  ",""))))</f>
        <v>▲ Contact</v>
      </c>
      <c r="AF1905" s="35" t="n">
        <f aca="false">MATCH(Counts!A1905,'Season Counts'!$A$2:$A$740,0)</f>
        <v>486</v>
      </c>
    </row>
    <row r="1906" customFormat="false" ht="15" hidden="false" customHeight="false" outlineLevel="0" collapsed="false">
      <c r="A1906" s="34" t="str">
        <f aca="false">Counts!B1906</f>
        <v>NYY</v>
      </c>
      <c r="B1906" s="5" t="str">
        <f aca="false">Counts!C1906</f>
        <v>Aaron Judge</v>
      </c>
      <c r="C1906" s="34" t="str">
        <f aca="false">Counts!F1906</f>
        <v>May</v>
      </c>
      <c r="D1906" s="35" t="n">
        <f aca="false">IFERROR(Counts!P1906,"")</f>
        <v>126</v>
      </c>
      <c r="E1906" s="36" t="n">
        <f aca="false">IFERROR(Counts!R1906/Counts!Q1906,"")</f>
        <v>0.242718446601942</v>
      </c>
      <c r="F1906" s="36" t="n">
        <f aca="false">IFERROR((Counts!R1906+Counts!V1906+Counts!W1906)/(Counts!Q1906+Counts!V1906+Counts!W1906+Counts!X1906),"")</f>
        <v>0.368</v>
      </c>
      <c r="G1906" s="36" t="n">
        <f aca="false">IFERROR((Counts!R1906+Counts!S1906+2*Counts!T1906+3*Counts!U1906)/Counts!Q1906,"")</f>
        <v>0.436893203883495</v>
      </c>
      <c r="H1906" s="35" t="n">
        <f aca="false">IFERROR(Counts!U1906,"")</f>
        <v>5</v>
      </c>
      <c r="I1906" s="36" t="n">
        <f aca="false">IFERROR(Counts!Z1906/Counts!AA1906,"")</f>
        <v>0.347131147540984</v>
      </c>
      <c r="J1906" s="36" t="n">
        <f aca="false">IFERROR(Counts!AB1906/Counts!AA1906,"")</f>
        <v>0.37227868852459</v>
      </c>
      <c r="K1906" s="37" t="n">
        <f aca="false">IFERROR((Counts!AB1906-Counts!Z1906)/Counts!AA1906,"")</f>
        <v>0.0251475409836065</v>
      </c>
      <c r="L1906" s="38" t="n">
        <f aca="false">IFERROR(Counts!Y1906/Counts!P1906,"")</f>
        <v>0.277777777777778</v>
      </c>
      <c r="M1906" s="38" t="n">
        <f aca="false">IFERROR(Counts!V1906/Counts!P1906,"")</f>
        <v>0.166666666666667</v>
      </c>
      <c r="N1906" s="38" t="n">
        <f aca="false">IFERROR(Counts!AD1906/Counts!AC1906,"")</f>
        <v>0.159420289855072</v>
      </c>
      <c r="O1906" s="38" t="n">
        <f aca="false">IFERROR(Counts!AE1906/Counts!AC1906,"")</f>
        <v>0.608695652173913</v>
      </c>
      <c r="P1906" s="39" t="n">
        <f aca="false">IFERROR(Counts!AG1906/Counts!AF1906,"")</f>
        <v>95.604347826087</v>
      </c>
      <c r="Q1906" s="38" t="n">
        <f aca="false">IFERROR(Counts!AH1906/Counts!AC1906,"")</f>
        <v>0.289855072463768</v>
      </c>
      <c r="R1906" s="38" t="n">
        <f aca="false">IFERROR(Counts!N1906/Counts!M1906,"")</f>
        <v>0.272401433691756</v>
      </c>
      <c r="S1906" s="38" t="n">
        <f aca="false">IFERROR(Counts!K1906/Counts!J1906,"")</f>
        <v>0.625</v>
      </c>
      <c r="T1906" s="38" t="n">
        <f aca="false">IFERROR(Counts!I1906/Counts!H1906,"")</f>
        <v>0.276018099547511</v>
      </c>
      <c r="U1906" s="38" t="n">
        <f aca="false">IFERROR(1-Counts!L1906/Counts!K1906,"")</f>
        <v>0.855172413793103</v>
      </c>
      <c r="V1906" s="39" t="n">
        <f aca="false">IFERROR(Counts!AJ1906/Counts!AI1906,"")</f>
        <v>76.267</v>
      </c>
      <c r="W1906" s="38" t="n">
        <f aca="false">IFERROR(Counts!AK1906/Counts!AI1906,"")</f>
        <v>0.695</v>
      </c>
      <c r="X1906" s="40" t="n">
        <f aca="false">IFERROR(Counts!O1906,"")</f>
        <v>4.645</v>
      </c>
      <c r="Y1906" s="36" t="n">
        <f aca="false">IFERROR(INDEX('Season Counts'!$Y$2:$Y$740,$AF1906)/INDEX('Season Counts'!$X$2:$X$740,$AF1906),"")</f>
        <v>0.398371428571429</v>
      </c>
      <c r="Z1906" s="37" t="n">
        <f aca="false">IFERROR(J1906-Y1906,"")</f>
        <v>-0.0260927400468384</v>
      </c>
      <c r="AA1906" s="38" t="n">
        <f aca="false">IFERROR(INDEX('Season Counts'!$K$2:$K$740,$AF1906)/INDEX('Season Counts'!$J$2:$J$740,$AF1906),"")</f>
        <v>0.264179104477612</v>
      </c>
      <c r="AB1906" s="41" t="n">
        <f aca="false">IFERROR(R1906-AA1906,"")</f>
        <v>0.00822232921414434</v>
      </c>
      <c r="AC1906" s="39" t="n">
        <f aca="false">IFERROR(INDEX('Season Counts'!$AG$2:$AG$740,$AF1906)/INDEX('Season Counts'!$AF$2:$AF$740,$AF1906),"")</f>
        <v>76.1064655172414</v>
      </c>
      <c r="AD1906" s="40" t="n">
        <f aca="false">IFERROR(V1906-AC1906,"")</f>
        <v>0.160534482758607</v>
      </c>
      <c r="AE1906" s="4" t="str">
        <f aca="false">IF(D1906&lt;Guide!$C$21,"Low PA",IF(TRIM(IF(ISNUMBER(AD1906),IF(N(AD1906)&lt;=-Guide!$C$24,"▼ Bat Speed  ",IF(N(AD1906)&gt;=Guide!$C$24,"▲ Bat Speed  ","")),"")&amp;IF(N(Z1906)&gt;=Guide!$C$22,"▲ Contact  ","")&amp;IF(N(Z1906)&lt;=-Guide!$C$22,"▼ Contact  ","")&amp;IF(N(AB1906)&gt;=Guide!$C$23,"▲ Chase  ","")&amp;IF(N(AB1906)&lt;=-Guide!$C$23,"▼ Chase  ",""))="","Stable",TRIM(IF(ISNUMBER(AD1906),IF(N(AD1906)&lt;=-Guide!$C$24,"▼ Bat Speed  ",IF(N(AD1906)&gt;=Guide!$C$24,"▲ Bat Speed  ","")),"")&amp;IF(N(Z1906)&gt;=Guide!$C$22,"▲ Contact  ","")&amp;IF(N(Z1906)&lt;=-Guide!$C$22,"▼ Contact  ","")&amp;IF(N(AB1906)&gt;=Guide!$C$23,"▲ Chase  ","")&amp;IF(N(AB1906)&lt;=-Guide!$C$23,"▼ Chase  ",""))))</f>
        <v>Stable</v>
      </c>
      <c r="AF1906" s="35" t="n">
        <f aca="false">MATCH(Counts!A1906,'Season Counts'!$A$2:$A$740,0)</f>
        <v>486</v>
      </c>
    </row>
    <row r="1907" customFormat="false" ht="15" hidden="false" customHeight="false" outlineLevel="0" collapsed="false">
      <c r="A1907" s="34" t="str">
        <f aca="false">Counts!B1907</f>
        <v>NYY</v>
      </c>
      <c r="B1907" s="5" t="str">
        <f aca="false">Counts!C1907</f>
        <v>Aaron Judge</v>
      </c>
      <c r="C1907" s="34" t="str">
        <f aca="false">Counts!F1907</f>
        <v>Sep</v>
      </c>
      <c r="D1907" s="35" t="n">
        <f aca="false">IFERROR(Counts!P1907,"")</f>
        <v>24</v>
      </c>
      <c r="E1907" s="36" t="n">
        <f aca="false">IFERROR(Counts!R1907/Counts!Q1907,"")</f>
        <v>0.173913043478261</v>
      </c>
      <c r="F1907" s="36" t="n">
        <f aca="false">IFERROR((Counts!R1907+Counts!V1907+Counts!W1907)/(Counts!Q1907+Counts!V1907+Counts!W1907+Counts!X1907),"")</f>
        <v>0.208333333333333</v>
      </c>
      <c r="G1907" s="36" t="n">
        <f aca="false">IFERROR((Counts!R1907+Counts!S1907+2*Counts!T1907+3*Counts!U1907)/Counts!Q1907,"")</f>
        <v>0.304347826086957</v>
      </c>
      <c r="H1907" s="35" t="n">
        <f aca="false">IFERROR(Counts!U1907,"")</f>
        <v>1</v>
      </c>
      <c r="I1907" s="36" t="n">
        <f aca="false">IFERROR(Counts!Z1907/Counts!AA1907,"")</f>
        <v>0.225</v>
      </c>
      <c r="J1907" s="36" t="n">
        <f aca="false">IFERROR(Counts!AB1907/Counts!AA1907,"")</f>
        <v>0.22775</v>
      </c>
      <c r="K1907" s="37" t="n">
        <f aca="false">IFERROR((Counts!AB1907-Counts!Z1907)/Counts!AA1907,"")</f>
        <v>0.00274999999999999</v>
      </c>
      <c r="L1907" s="38" t="n">
        <f aca="false">IFERROR(Counts!Y1907/Counts!P1907,"")</f>
        <v>0.541666666666667</v>
      </c>
      <c r="M1907" s="38" t="n">
        <f aca="false">IFERROR(Counts!V1907/Counts!P1907,"")</f>
        <v>0.0416666666666667</v>
      </c>
      <c r="N1907" s="38" t="n">
        <f aca="false">IFERROR(Counts!AD1907/Counts!AC1907,"")</f>
        <v>0.1</v>
      </c>
      <c r="O1907" s="38" t="n">
        <f aca="false">IFERROR(Counts!AE1907/Counts!AC1907,"")</f>
        <v>0.6</v>
      </c>
      <c r="P1907" s="39" t="n">
        <f aca="false">IFERROR(Counts!AG1907/Counts!AF1907,"")</f>
        <v>93.14</v>
      </c>
      <c r="Q1907" s="38" t="n">
        <f aca="false">IFERROR(Counts!AH1907/Counts!AC1907,"")</f>
        <v>0.4</v>
      </c>
      <c r="R1907" s="38" t="n">
        <f aca="false">IFERROR(Counts!N1907/Counts!M1907,"")</f>
        <v>0.333333333333333</v>
      </c>
      <c r="S1907" s="38" t="n">
        <f aca="false">IFERROR(Counts!K1907/Counts!J1907,"")</f>
        <v>0.63265306122449</v>
      </c>
      <c r="T1907" s="38" t="n">
        <f aca="false">IFERROR(Counts!I1907/Counts!H1907,"")</f>
        <v>0.36734693877551</v>
      </c>
      <c r="U1907" s="38" t="n">
        <f aca="false">IFERROR(1-Counts!L1907/Counts!K1907,"")</f>
        <v>0.774193548387097</v>
      </c>
      <c r="V1907" s="39" t="n">
        <f aca="false">IFERROR(Counts!AJ1907/Counts!AI1907,"")</f>
        <v>75.7466666666667</v>
      </c>
      <c r="W1907" s="38" t="n">
        <f aca="false">IFERROR(Counts!AK1907/Counts!AI1907,"")</f>
        <v>0.577777777777778</v>
      </c>
      <c r="X1907" s="40" t="n">
        <f aca="false">IFERROR(Counts!O1907,"")</f>
        <v>-2.242</v>
      </c>
      <c r="Y1907" s="36" t="n">
        <f aca="false">IFERROR(INDEX('Season Counts'!$Y$2:$Y$740,$AF1907)/INDEX('Season Counts'!$X$2:$X$740,$AF1907),"")</f>
        <v>0.398371428571429</v>
      </c>
      <c r="Z1907" s="37" t="n">
        <f aca="false">IFERROR(J1907-Y1907,"")</f>
        <v>-0.170621428571429</v>
      </c>
      <c r="AA1907" s="38" t="n">
        <f aca="false">IFERROR(INDEX('Season Counts'!$K$2:$K$740,$AF1907)/INDEX('Season Counts'!$J$2:$J$740,$AF1907),"")</f>
        <v>0.264179104477612</v>
      </c>
      <c r="AB1907" s="41" t="n">
        <f aca="false">IFERROR(R1907-AA1907,"")</f>
        <v>0.0691542288557214</v>
      </c>
      <c r="AC1907" s="39" t="n">
        <f aca="false">IFERROR(INDEX('Season Counts'!$AG$2:$AG$740,$AF1907)/INDEX('Season Counts'!$AF$2:$AF$740,$AF1907),"")</f>
        <v>76.1064655172414</v>
      </c>
      <c r="AD1907" s="40" t="n">
        <f aca="false">IFERROR(V1907-AC1907,"")</f>
        <v>-0.35979885057472</v>
      </c>
      <c r="AE1907" s="4" t="str">
        <f aca="false">IF(D1907&lt;Guide!$C$21,"Low PA",IF(TRIM(IF(ISNUMBER(AD1907),IF(N(AD1907)&lt;=-Guide!$C$24,"▼ Bat Speed  ",IF(N(AD1907)&gt;=Guide!$C$24,"▲ Bat Speed  ","")),"")&amp;IF(N(Z1907)&gt;=Guide!$C$22,"▲ Contact  ","")&amp;IF(N(Z1907)&lt;=-Guide!$C$22,"▼ Contact  ","")&amp;IF(N(AB1907)&gt;=Guide!$C$23,"▲ Chase  ","")&amp;IF(N(AB1907)&lt;=-Guide!$C$23,"▼ Chase  ",""))="","Stable",TRIM(IF(ISNUMBER(AD1907),IF(N(AD1907)&lt;=-Guide!$C$24,"▼ Bat Speed  ",IF(N(AD1907)&gt;=Guide!$C$24,"▲ Bat Speed  ","")),"")&amp;IF(N(Z1907)&gt;=Guide!$C$22,"▲ Contact  ","")&amp;IF(N(Z1907)&lt;=-Guide!$C$22,"▼ Contact  ","")&amp;IF(N(AB1907)&gt;=Guide!$C$23,"▲ Chase  ","")&amp;IF(N(AB1907)&lt;=-Guide!$C$23,"▼ Chase  ",""))))</f>
        <v>Low PA</v>
      </c>
      <c r="AF1907" s="35" t="n">
        <f aca="false">MATCH(Counts!A1907,'Season Counts'!$A$2:$A$740,0)</f>
        <v>486</v>
      </c>
    </row>
    <row r="1908" customFormat="false" ht="15" hidden="false" customHeight="false" outlineLevel="0" collapsed="false">
      <c r="A1908" s="34" t="str">
        <f aca="false">Counts!B1908</f>
        <v>NYY</v>
      </c>
      <c r="B1908" s="5" t="str">
        <f aca="false">Counts!C1908</f>
        <v>Anthony Volpe</v>
      </c>
      <c r="C1908" s="34" t="str">
        <f aca="false">Counts!F1908</f>
        <v>May</v>
      </c>
      <c r="D1908" s="35" t="n">
        <f aca="false">IFERROR(Counts!P1908,"")</f>
        <v>52</v>
      </c>
      <c r="E1908" s="36" t="n">
        <f aca="false">IFERROR(Counts!R1908/Counts!Q1908,"")</f>
        <v>0.255813953488372</v>
      </c>
      <c r="F1908" s="36" t="n">
        <f aca="false">IFERROR((Counts!R1908+Counts!V1908+Counts!W1908)/(Counts!Q1908+Counts!V1908+Counts!W1908+Counts!X1908),"")</f>
        <v>0.384615384615385</v>
      </c>
      <c r="G1908" s="36" t="n">
        <f aca="false">IFERROR((Counts!R1908+Counts!S1908+2*Counts!T1908+3*Counts!U1908)/Counts!Q1908,"")</f>
        <v>0.395348837209302</v>
      </c>
      <c r="H1908" s="35" t="n">
        <f aca="false">IFERROR(Counts!U1908,"")</f>
        <v>1</v>
      </c>
      <c r="I1908" s="36" t="n">
        <f aca="false">IFERROR(Counts!Z1908/Counts!AA1908,"")</f>
        <v>0.359803921568628</v>
      </c>
      <c r="J1908" s="36" t="n">
        <f aca="false">IFERROR(Counts!AB1908/Counts!AA1908,"")</f>
        <v>0.305372549019608</v>
      </c>
      <c r="K1908" s="37" t="n">
        <f aca="false">IFERROR((Counts!AB1908-Counts!Z1908)/Counts!AA1908,"")</f>
        <v>-0.0544313725490196</v>
      </c>
      <c r="L1908" s="38" t="n">
        <f aca="false">IFERROR(Counts!Y1908/Counts!P1908,"")</f>
        <v>0.230769230769231</v>
      </c>
      <c r="M1908" s="38" t="n">
        <f aca="false">IFERROR(Counts!V1908/Counts!P1908,"")</f>
        <v>0.173076923076923</v>
      </c>
      <c r="N1908" s="38" t="n">
        <f aca="false">IFERROR(Counts!AD1908/Counts!AC1908,"")</f>
        <v>0.032258064516129</v>
      </c>
      <c r="O1908" s="38" t="n">
        <f aca="false">IFERROR(Counts!AE1908/Counts!AC1908,"")</f>
        <v>0.32258064516129</v>
      </c>
      <c r="P1908" s="39" t="n">
        <f aca="false">IFERROR(Counts!AG1908/Counts!AF1908,"")</f>
        <v>87.53</v>
      </c>
      <c r="Q1908" s="38" t="n">
        <f aca="false">IFERROR(Counts!AH1908/Counts!AC1908,"")</f>
        <v>0.290322580645161</v>
      </c>
      <c r="R1908" s="38" t="n">
        <f aca="false">IFERROR(Counts!N1908/Counts!M1908,"")</f>
        <v>0.229508196721311</v>
      </c>
      <c r="S1908" s="38" t="n">
        <f aca="false">IFERROR(Counts!K1908/Counts!J1908,"")</f>
        <v>0.663265306122449</v>
      </c>
      <c r="T1908" s="38" t="n">
        <f aca="false">IFERROR(Counts!I1908/Counts!H1908,"")</f>
        <v>0.236559139784946</v>
      </c>
      <c r="U1908" s="38" t="n">
        <f aca="false">IFERROR(1-Counts!L1908/Counts!K1908,"")</f>
        <v>0.846153846153846</v>
      </c>
      <c r="V1908" s="39" t="n">
        <f aca="false">IFERROR(Counts!AJ1908/Counts!AI1908,"")</f>
        <v>71.3626506024096</v>
      </c>
      <c r="W1908" s="38" t="n">
        <f aca="false">IFERROR(Counts!AK1908/Counts!AI1908,"")</f>
        <v>0.108433734939759</v>
      </c>
      <c r="X1908" s="40" t="n">
        <f aca="false">IFERROR(Counts!O1908,"")</f>
        <v>0.749</v>
      </c>
      <c r="Y1908" s="36" t="n">
        <f aca="false">IFERROR(INDEX('Season Counts'!$Y$2:$Y$740,$AF1908)/INDEX('Season Counts'!$X$2:$X$740,$AF1908),"")</f>
        <v>0.29094693877551</v>
      </c>
      <c r="Z1908" s="37" t="n">
        <f aca="false">IFERROR(J1908-Y1908,"")</f>
        <v>0.0144256102440977</v>
      </c>
      <c r="AA1908" s="38" t="n">
        <f aca="false">IFERROR(INDEX('Season Counts'!$K$2:$K$740,$AF1908)/INDEX('Season Counts'!$J$2:$J$740,$AF1908),"")</f>
        <v>0.256565656565657</v>
      </c>
      <c r="AB1908" s="41" t="n">
        <f aca="false">IFERROR(R1908-AA1908,"")</f>
        <v>-0.0270574598443451</v>
      </c>
      <c r="AC1908" s="39" t="n">
        <f aca="false">IFERROR(INDEX('Season Counts'!$AG$2:$AG$740,$AF1908)/INDEX('Season Counts'!$AF$2:$AF$740,$AF1908),"")</f>
        <v>70.8615189873418</v>
      </c>
      <c r="AD1908" s="40" t="n">
        <f aca="false">IFERROR(V1908-AC1908,"")</f>
        <v>0.501131615067877</v>
      </c>
      <c r="AE1908" s="4" t="str">
        <f aca="false">IF(D1908&lt;Guide!$C$21,"Low PA",IF(TRIM(IF(ISNUMBER(AD1908),IF(N(AD1908)&lt;=-Guide!$C$24,"▼ Bat Speed  ",IF(N(AD1908)&gt;=Guide!$C$24,"▲ Bat Speed  ","")),"")&amp;IF(N(Z1908)&gt;=Guide!$C$22,"▲ Contact  ","")&amp;IF(N(Z1908)&lt;=-Guide!$C$22,"▼ Contact  ","")&amp;IF(N(AB1908)&gt;=Guide!$C$23,"▲ Chase  ","")&amp;IF(N(AB1908)&lt;=-Guide!$C$23,"▼ Chase  ",""))="","Stable",TRIM(IF(ISNUMBER(AD1908),IF(N(AD1908)&lt;=-Guide!$C$24,"▼ Bat Speed  ",IF(N(AD1908)&gt;=Guide!$C$24,"▲ Bat Speed  ","")),"")&amp;IF(N(Z1908)&gt;=Guide!$C$22,"▲ Contact  ","")&amp;IF(N(Z1908)&lt;=-Guide!$C$22,"▼ Contact  ","")&amp;IF(N(AB1908)&gt;=Guide!$C$23,"▲ Chase  ","")&amp;IF(N(AB1908)&lt;=-Guide!$C$23,"▼ Chase  ",""))))</f>
        <v>Stable</v>
      </c>
      <c r="AF1908" s="35" t="n">
        <f aca="false">MATCH(Counts!A1908,'Season Counts'!$A$2:$A$740,0)</f>
        <v>487</v>
      </c>
    </row>
    <row r="1909" customFormat="false" ht="15" hidden="false" customHeight="false" outlineLevel="0" collapsed="false">
      <c r="A1909" s="34" t="str">
        <f aca="false">Counts!B1909</f>
        <v>NYY</v>
      </c>
      <c r="B1909" s="5" t="str">
        <f aca="false">Counts!C1909</f>
        <v>Anthony Volpe</v>
      </c>
      <c r="C1909" s="34" t="str">
        <f aca="false">Counts!F1909</f>
        <v>Jun</v>
      </c>
      <c r="D1909" s="35" t="n">
        <f aca="false">IFERROR(Counts!P1909,"")</f>
        <v>84</v>
      </c>
      <c r="E1909" s="36" t="n">
        <f aca="false">IFERROR(Counts!R1909/Counts!Q1909,"")</f>
        <v>0.24</v>
      </c>
      <c r="F1909" s="36" t="n">
        <f aca="false">IFERROR((Counts!R1909+Counts!V1909+Counts!W1909)/(Counts!Q1909+Counts!V1909+Counts!W1909+Counts!X1909),"")</f>
        <v>0.321428571428571</v>
      </c>
      <c r="G1909" s="36" t="n">
        <f aca="false">IFERROR((Counts!R1909+Counts!S1909+2*Counts!T1909+3*Counts!U1909)/Counts!Q1909,"")</f>
        <v>0.306666666666667</v>
      </c>
      <c r="H1909" s="35" t="n">
        <f aca="false">IFERROR(Counts!U1909,"")</f>
        <v>0</v>
      </c>
      <c r="I1909" s="36" t="n">
        <f aca="false">IFERROR(Counts!Z1909/Counts!AA1909,"")</f>
        <v>0.288690476190476</v>
      </c>
      <c r="J1909" s="36" t="n">
        <f aca="false">IFERROR(Counts!AB1909/Counts!AA1909,"")</f>
        <v>0.31172619047619</v>
      </c>
      <c r="K1909" s="37" t="n">
        <f aca="false">IFERROR((Counts!AB1909-Counts!Z1909)/Counts!AA1909,"")</f>
        <v>0.0230357142857143</v>
      </c>
      <c r="L1909" s="38" t="n">
        <f aca="false">IFERROR(Counts!Y1909/Counts!P1909,"")</f>
        <v>0.214285714285714</v>
      </c>
      <c r="M1909" s="38" t="n">
        <f aca="false">IFERROR(Counts!V1909/Counts!P1909,"")</f>
        <v>0.107142857142857</v>
      </c>
      <c r="N1909" s="38" t="n">
        <f aca="false">IFERROR(Counts!AD1909/Counts!AC1909,"")</f>
        <v>0.0526315789473684</v>
      </c>
      <c r="O1909" s="38" t="n">
        <f aca="false">IFERROR(Counts!AE1909/Counts!AC1909,"")</f>
        <v>0.368421052631579</v>
      </c>
      <c r="P1909" s="39" t="n">
        <f aca="false">IFERROR(Counts!AG1909/Counts!AF1909,"")</f>
        <v>88.0017543859649</v>
      </c>
      <c r="Q1909" s="38" t="n">
        <f aca="false">IFERROR(Counts!AH1909/Counts!AC1909,"")</f>
        <v>0.385964912280702</v>
      </c>
      <c r="R1909" s="38" t="n">
        <f aca="false">IFERROR(Counts!N1909/Counts!M1909,"")</f>
        <v>0.257861635220126</v>
      </c>
      <c r="S1909" s="38" t="n">
        <f aca="false">IFERROR(Counts!K1909/Counts!J1909,"")</f>
        <v>0.664634146341463</v>
      </c>
      <c r="T1909" s="38" t="n">
        <f aca="false">IFERROR(Counts!I1909/Counts!H1909,"")</f>
        <v>0.226666666666667</v>
      </c>
      <c r="U1909" s="38" t="n">
        <f aca="false">IFERROR(1-Counts!L1909/Counts!K1909,"")</f>
        <v>0.889908256880734</v>
      </c>
      <c r="V1909" s="39" t="n">
        <f aca="false">IFERROR(Counts!AJ1909/Counts!AI1909,"")</f>
        <v>71.4530303030303</v>
      </c>
      <c r="W1909" s="38" t="n">
        <f aca="false">IFERROR(Counts!AK1909/Counts!AI1909,"")</f>
        <v>0.196969696969697</v>
      </c>
      <c r="X1909" s="40" t="n">
        <f aca="false">IFERROR(Counts!O1909,"")</f>
        <v>-1.518</v>
      </c>
      <c r="Y1909" s="36" t="n">
        <f aca="false">IFERROR(INDEX('Season Counts'!$Y$2:$Y$740,$AF1909)/INDEX('Season Counts'!$X$2:$X$740,$AF1909),"")</f>
        <v>0.29094693877551</v>
      </c>
      <c r="Z1909" s="37" t="n">
        <f aca="false">IFERROR(J1909-Y1909,"")</f>
        <v>0.0207792517006802</v>
      </c>
      <c r="AA1909" s="38" t="n">
        <f aca="false">IFERROR(INDEX('Season Counts'!$K$2:$K$740,$AF1909)/INDEX('Season Counts'!$J$2:$J$740,$AF1909),"")</f>
        <v>0.256565656565657</v>
      </c>
      <c r="AB1909" s="41" t="n">
        <f aca="false">IFERROR(R1909-AA1909,"")</f>
        <v>0.00129597865446923</v>
      </c>
      <c r="AC1909" s="39" t="n">
        <f aca="false">IFERROR(INDEX('Season Counts'!$AG$2:$AG$740,$AF1909)/INDEX('Season Counts'!$AF$2:$AF$740,$AF1909),"")</f>
        <v>70.8615189873418</v>
      </c>
      <c r="AD1909" s="40" t="n">
        <f aca="false">IFERROR(V1909-AC1909,"")</f>
        <v>0.591511315688535</v>
      </c>
      <c r="AE1909" s="4" t="str">
        <f aca="false">IF(D1909&lt;Guide!$C$21,"Low PA",IF(TRIM(IF(ISNUMBER(AD1909),IF(N(AD1909)&lt;=-Guide!$C$24,"▼ Bat Speed  ",IF(N(AD1909)&gt;=Guide!$C$24,"▲ Bat Speed  ","")),"")&amp;IF(N(Z1909)&gt;=Guide!$C$22,"▲ Contact  ","")&amp;IF(N(Z1909)&lt;=-Guide!$C$22,"▼ Contact  ","")&amp;IF(N(AB1909)&gt;=Guide!$C$23,"▲ Chase  ","")&amp;IF(N(AB1909)&lt;=-Guide!$C$23,"▼ Chase  ",""))="","Stable",TRIM(IF(ISNUMBER(AD1909),IF(N(AD1909)&lt;=-Guide!$C$24,"▼ Bat Speed  ",IF(N(AD1909)&gt;=Guide!$C$24,"▲ Bat Speed  ","")),"")&amp;IF(N(Z1909)&gt;=Guide!$C$22,"▲ Contact  ","")&amp;IF(N(Z1909)&lt;=-Guide!$C$22,"▼ Contact  ","")&amp;IF(N(AB1909)&gt;=Guide!$C$23,"▲ Chase  ","")&amp;IF(N(AB1909)&lt;=-Guide!$C$23,"▼ Chase  ",""))))</f>
        <v>Stable</v>
      </c>
      <c r="AF1909" s="35" t="n">
        <f aca="false">MATCH(Counts!A1909,'Season Counts'!$A$2:$A$740,0)</f>
        <v>487</v>
      </c>
    </row>
    <row r="1910" customFormat="false" ht="15" hidden="false" customHeight="false" outlineLevel="0" collapsed="false">
      <c r="A1910" s="34" t="str">
        <f aca="false">Counts!B1910</f>
        <v>NYY</v>
      </c>
      <c r="B1910" s="5" t="str">
        <f aca="false">Counts!C1910</f>
        <v>Anthony Volpe</v>
      </c>
      <c r="C1910" s="34" t="str">
        <f aca="false">Counts!F1910</f>
        <v>Jul</v>
      </c>
      <c r="D1910" s="35" t="n">
        <f aca="false">IFERROR(Counts!P1910,"")</f>
        <v>55</v>
      </c>
      <c r="E1910" s="36" t="n">
        <f aca="false">IFERROR(Counts!R1910/Counts!Q1910,"")</f>
        <v>0.24</v>
      </c>
      <c r="F1910" s="36" t="n">
        <f aca="false">IFERROR((Counts!R1910+Counts!V1910+Counts!W1910)/(Counts!Q1910+Counts!V1910+Counts!W1910+Counts!X1910),"")</f>
        <v>0.290909090909091</v>
      </c>
      <c r="G1910" s="36" t="n">
        <f aca="false">IFERROR((Counts!R1910+Counts!S1910+2*Counts!T1910+3*Counts!U1910)/Counts!Q1910,"")</f>
        <v>0.3</v>
      </c>
      <c r="H1910" s="35" t="n">
        <f aca="false">IFERROR(Counts!U1910,"")</f>
        <v>0</v>
      </c>
      <c r="I1910" s="36" t="n">
        <f aca="false">IFERROR(Counts!Z1910/Counts!AA1910,"")</f>
        <v>0.266363636363636</v>
      </c>
      <c r="J1910" s="36" t="n">
        <f aca="false">IFERROR(Counts!AB1910/Counts!AA1910,"")</f>
        <v>0.248381818181818</v>
      </c>
      <c r="K1910" s="37" t="n">
        <f aca="false">IFERROR((Counts!AB1910-Counts!Z1910)/Counts!AA1910,"")</f>
        <v>-0.0179818181818182</v>
      </c>
      <c r="L1910" s="38" t="n">
        <f aca="false">IFERROR(Counts!Y1910/Counts!P1910,"")</f>
        <v>0.272727272727273</v>
      </c>
      <c r="M1910" s="38" t="n">
        <f aca="false">IFERROR(Counts!V1910/Counts!P1910,"")</f>
        <v>0.0727272727272727</v>
      </c>
      <c r="N1910" s="38" t="n">
        <f aca="false">IFERROR(Counts!AD1910/Counts!AC1910,"")</f>
        <v>0.0277777777777778</v>
      </c>
      <c r="O1910" s="38" t="n">
        <f aca="false">IFERROR(Counts!AE1910/Counts!AC1910,"")</f>
        <v>0.361111111111111</v>
      </c>
      <c r="P1910" s="39" t="n">
        <f aca="false">IFERROR(Counts!AG1910/Counts!AF1910,"")</f>
        <v>86.85</v>
      </c>
      <c r="Q1910" s="38" t="n">
        <f aca="false">IFERROR(Counts!AH1910/Counts!AC1910,"")</f>
        <v>0.333333333333333</v>
      </c>
      <c r="R1910" s="38" t="n">
        <f aca="false">IFERROR(Counts!N1910/Counts!M1910,"")</f>
        <v>0.216981132075472</v>
      </c>
      <c r="S1910" s="38" t="n">
        <f aca="false">IFERROR(Counts!K1910/Counts!J1910,"")</f>
        <v>0.644067796610169</v>
      </c>
      <c r="T1910" s="38" t="n">
        <f aca="false">IFERROR(Counts!I1910/Counts!H1910,"")</f>
        <v>0.232323232323232</v>
      </c>
      <c r="U1910" s="38" t="n">
        <f aca="false">IFERROR(1-Counts!L1910/Counts!K1910,"")</f>
        <v>0.815789473684211</v>
      </c>
      <c r="V1910" s="39" t="n">
        <f aca="false">IFERROR(Counts!AJ1910/Counts!AI1910,"")</f>
        <v>71.9098901098901</v>
      </c>
      <c r="W1910" s="38" t="n">
        <f aca="false">IFERROR(Counts!AK1910/Counts!AI1910,"")</f>
        <v>0.21978021978022</v>
      </c>
      <c r="X1910" s="40" t="n">
        <f aca="false">IFERROR(Counts!O1910,"")</f>
        <v>-2.189</v>
      </c>
      <c r="Y1910" s="36" t="n">
        <f aca="false">IFERROR(INDEX('Season Counts'!$Y$2:$Y$740,$AF1910)/INDEX('Season Counts'!$X$2:$X$740,$AF1910),"")</f>
        <v>0.29094693877551</v>
      </c>
      <c r="Z1910" s="37" t="n">
        <f aca="false">IFERROR(J1910-Y1910,"")</f>
        <v>-0.042565120593692</v>
      </c>
      <c r="AA1910" s="38" t="n">
        <f aca="false">IFERROR(INDEX('Season Counts'!$K$2:$K$740,$AF1910)/INDEX('Season Counts'!$J$2:$J$740,$AF1910),"")</f>
        <v>0.256565656565657</v>
      </c>
      <c r="AB1910" s="41" t="n">
        <f aca="false">IFERROR(R1910-AA1910,"")</f>
        <v>-0.0395845244901849</v>
      </c>
      <c r="AC1910" s="39" t="n">
        <f aca="false">IFERROR(INDEX('Season Counts'!$AG$2:$AG$740,$AF1910)/INDEX('Season Counts'!$AF$2:$AF$740,$AF1910),"")</f>
        <v>70.8615189873418</v>
      </c>
      <c r="AD1910" s="40" t="n">
        <f aca="false">IFERROR(V1910-AC1910,"")</f>
        <v>1.04837112254835</v>
      </c>
      <c r="AE1910" s="4" t="str">
        <f aca="false">IF(D1910&lt;Guide!$C$21,"Low PA",IF(TRIM(IF(ISNUMBER(AD1910),IF(N(AD1910)&lt;=-Guide!$C$24,"▼ Bat Speed  ",IF(N(AD1910)&gt;=Guide!$C$24,"▲ Bat Speed  ","")),"")&amp;IF(N(Z1910)&gt;=Guide!$C$22,"▲ Contact  ","")&amp;IF(N(Z1910)&lt;=-Guide!$C$22,"▼ Contact  ","")&amp;IF(N(AB1910)&gt;=Guide!$C$23,"▲ Chase  ","")&amp;IF(N(AB1910)&lt;=-Guide!$C$23,"▼ Chase  ",""))="","Stable",TRIM(IF(ISNUMBER(AD1910),IF(N(AD1910)&lt;=-Guide!$C$24,"▼ Bat Speed  ",IF(N(AD1910)&gt;=Guide!$C$24,"▲ Bat Speed  ","")),"")&amp;IF(N(Z1910)&gt;=Guide!$C$22,"▲ Contact  ","")&amp;IF(N(Z1910)&lt;=-Guide!$C$22,"▼ Contact  ","")&amp;IF(N(AB1910)&gt;=Guide!$C$23,"▲ Chase  ","")&amp;IF(N(AB1910)&lt;=-Guide!$C$23,"▼ Chase  ",""))))</f>
        <v>▲ Bat Speed ▼ Contact</v>
      </c>
      <c r="AF1910" s="35" t="n">
        <f aca="false">MATCH(Counts!A1910,'Season Counts'!$A$2:$A$740,0)</f>
        <v>487</v>
      </c>
    </row>
    <row r="1911" customFormat="false" ht="15" hidden="false" customHeight="false" outlineLevel="0" collapsed="false">
      <c r="A1911" s="34" t="str">
        <f aca="false">Counts!B1911</f>
        <v>NYY</v>
      </c>
      <c r="B1911" s="5" t="str">
        <f aca="false">Counts!C1911</f>
        <v>Anthony Volpe</v>
      </c>
      <c r="C1911" s="34" t="str">
        <f aca="false">Counts!F1911</f>
        <v>Aug</v>
      </c>
      <c r="D1911" s="35" t="n">
        <f aca="false">IFERROR(Counts!P1911,"")</f>
        <v>3</v>
      </c>
      <c r="E1911" s="36" t="n">
        <f aca="false">IFERROR(Counts!R1911/Counts!Q1911,"")</f>
        <v>0</v>
      </c>
      <c r="F1911" s="36" t="n">
        <f aca="false">IFERROR((Counts!R1911+Counts!V1911+Counts!W1911)/(Counts!Q1911+Counts!V1911+Counts!W1911+Counts!X1911),"")</f>
        <v>0</v>
      </c>
      <c r="G1911" s="36" t="n">
        <f aca="false">IFERROR((Counts!R1911+Counts!S1911+2*Counts!T1911+3*Counts!U1911)/Counts!Q1911,"")</f>
        <v>0</v>
      </c>
      <c r="H1911" s="35" t="n">
        <f aca="false">IFERROR(Counts!U1911,"")</f>
        <v>0</v>
      </c>
      <c r="I1911" s="36" t="n">
        <f aca="false">IFERROR(Counts!Z1911/Counts!AA1911,"")</f>
        <v>0</v>
      </c>
      <c r="J1911" s="36" t="n">
        <f aca="false">IFERROR(Counts!AB1911/Counts!AA1911,"")</f>
        <v>0.183666666666667</v>
      </c>
      <c r="K1911" s="37" t="n">
        <f aca="false">IFERROR((Counts!AB1911-Counts!Z1911)/Counts!AA1911,"")</f>
        <v>0.183666666666667</v>
      </c>
      <c r="L1911" s="38" t="n">
        <f aca="false">IFERROR(Counts!Y1911/Counts!P1911,"")</f>
        <v>0</v>
      </c>
      <c r="M1911" s="38" t="n">
        <f aca="false">IFERROR(Counts!V1911/Counts!P1911,"")</f>
        <v>0</v>
      </c>
      <c r="N1911" s="38" t="n">
        <f aca="false">IFERROR(Counts!AD1911/Counts!AC1911,"")</f>
        <v>0</v>
      </c>
      <c r="O1911" s="38" t="n">
        <f aca="false">IFERROR(Counts!AE1911/Counts!AC1911,"")</f>
        <v>0.333333333333333</v>
      </c>
      <c r="P1911" s="39" t="n">
        <f aca="false">IFERROR(Counts!AG1911/Counts!AF1911,"")</f>
        <v>77.9333333333333</v>
      </c>
      <c r="Q1911" s="38" t="n">
        <f aca="false">IFERROR(Counts!AH1911/Counts!AC1911,"")</f>
        <v>0</v>
      </c>
      <c r="R1911" s="38" t="n">
        <f aca="false">IFERROR(Counts!N1911/Counts!M1911,"")</f>
        <v>0.4</v>
      </c>
      <c r="S1911" s="38" t="n">
        <f aca="false">IFERROR(Counts!K1911/Counts!J1911,"")</f>
        <v>0.666666666666667</v>
      </c>
      <c r="T1911" s="38" t="n">
        <f aca="false">IFERROR(Counts!I1911/Counts!H1911,"")</f>
        <v>0.25</v>
      </c>
      <c r="U1911" s="38" t="n">
        <f aca="false">IFERROR(1-Counts!L1911/Counts!K1911,"")</f>
        <v>1</v>
      </c>
      <c r="V1911" s="39" t="n">
        <f aca="false">IFERROR(Counts!AJ1911/Counts!AI1911,"")</f>
        <v>70.2333333333333</v>
      </c>
      <c r="W1911" s="38" t="n">
        <f aca="false">IFERROR(Counts!AK1911/Counts!AI1911,"")</f>
        <v>0</v>
      </c>
      <c r="X1911" s="40" t="n">
        <f aca="false">IFERROR(Counts!O1911,"")</f>
        <v>-0.781</v>
      </c>
      <c r="Y1911" s="36" t="n">
        <f aca="false">IFERROR(INDEX('Season Counts'!$Y$2:$Y$740,$AF1911)/INDEX('Season Counts'!$X$2:$X$740,$AF1911),"")</f>
        <v>0.29094693877551</v>
      </c>
      <c r="Z1911" s="37" t="n">
        <f aca="false">IFERROR(J1911-Y1911,"")</f>
        <v>-0.107280272108844</v>
      </c>
      <c r="AA1911" s="38" t="n">
        <f aca="false">IFERROR(INDEX('Season Counts'!$K$2:$K$740,$AF1911)/INDEX('Season Counts'!$J$2:$J$740,$AF1911),"")</f>
        <v>0.256565656565657</v>
      </c>
      <c r="AB1911" s="41" t="n">
        <f aca="false">IFERROR(R1911-AA1911,"")</f>
        <v>0.143434343434343</v>
      </c>
      <c r="AC1911" s="39" t="n">
        <f aca="false">IFERROR(INDEX('Season Counts'!$AG$2:$AG$740,$AF1911)/INDEX('Season Counts'!$AF$2:$AF$740,$AF1911),"")</f>
        <v>70.8615189873418</v>
      </c>
      <c r="AD1911" s="40" t="n">
        <f aca="false">IFERROR(V1911-AC1911,"")</f>
        <v>-0.628185654008433</v>
      </c>
      <c r="AE1911" s="4" t="str">
        <f aca="false">IF(D1911&lt;Guide!$C$21,"Low PA",IF(TRIM(IF(ISNUMBER(AD1911),IF(N(AD1911)&lt;=-Guide!$C$24,"▼ Bat Speed  ",IF(N(AD1911)&gt;=Guide!$C$24,"▲ Bat Speed  ","")),"")&amp;IF(N(Z1911)&gt;=Guide!$C$22,"▲ Contact  ","")&amp;IF(N(Z1911)&lt;=-Guide!$C$22,"▼ Contact  ","")&amp;IF(N(AB1911)&gt;=Guide!$C$23,"▲ Chase  ","")&amp;IF(N(AB1911)&lt;=-Guide!$C$23,"▼ Chase  ",""))="","Stable",TRIM(IF(ISNUMBER(AD1911),IF(N(AD1911)&lt;=-Guide!$C$24,"▼ Bat Speed  ",IF(N(AD1911)&gt;=Guide!$C$24,"▲ Bat Speed  ","")),"")&amp;IF(N(Z1911)&gt;=Guide!$C$22,"▲ Contact  ","")&amp;IF(N(Z1911)&lt;=-Guide!$C$22,"▼ Contact  ","")&amp;IF(N(AB1911)&gt;=Guide!$C$23,"▲ Chase  ","")&amp;IF(N(AB1911)&lt;=-Guide!$C$23,"▼ Chase  ",""))))</f>
        <v>Low PA</v>
      </c>
      <c r="AF1911" s="35" t="n">
        <f aca="false">MATCH(Counts!A1911,'Season Counts'!$A$2:$A$740,0)</f>
        <v>487</v>
      </c>
    </row>
    <row r="1912" customFormat="false" ht="15" hidden="false" customHeight="false" outlineLevel="0" collapsed="false">
      <c r="A1912" s="34" t="str">
        <f aca="false">Counts!B1912</f>
        <v>NYY</v>
      </c>
      <c r="B1912" s="5" t="str">
        <f aca="false">Counts!C1912</f>
        <v>Anthony Volpe</v>
      </c>
      <c r="C1912" s="34" t="str">
        <f aca="false">Counts!F1912</f>
        <v>Sep</v>
      </c>
      <c r="D1912" s="35" t="n">
        <f aca="false">IFERROR(Counts!P1912,"")</f>
        <v>52</v>
      </c>
      <c r="E1912" s="36" t="n">
        <f aca="false">IFERROR(Counts!R1912/Counts!Q1912,"")</f>
        <v>0.26530612244898</v>
      </c>
      <c r="F1912" s="36" t="n">
        <f aca="false">IFERROR((Counts!R1912+Counts!V1912+Counts!W1912)/(Counts!Q1912+Counts!V1912+Counts!W1912+Counts!X1912),"")</f>
        <v>0.307692307692308</v>
      </c>
      <c r="G1912" s="36" t="n">
        <f aca="false">IFERROR((Counts!R1912+Counts!S1912+2*Counts!T1912+3*Counts!U1912)/Counts!Q1912,"")</f>
        <v>0.387755102040816</v>
      </c>
      <c r="H1912" s="35" t="n">
        <f aca="false">IFERROR(Counts!U1912,"")</f>
        <v>1</v>
      </c>
      <c r="I1912" s="36" t="n">
        <f aca="false">IFERROR(Counts!Z1912/Counts!AA1912,"")</f>
        <v>0.306730769230769</v>
      </c>
      <c r="J1912" s="36" t="n">
        <f aca="false">IFERROR(Counts!AB1912/Counts!AA1912,"")</f>
        <v>0.294442307692308</v>
      </c>
      <c r="K1912" s="37" t="n">
        <f aca="false">IFERROR((Counts!AB1912-Counts!Z1912)/Counts!AA1912,"")</f>
        <v>-0.0122884615384615</v>
      </c>
      <c r="L1912" s="38" t="n">
        <f aca="false">IFERROR(Counts!Y1912/Counts!P1912,"")</f>
        <v>0.211538461538462</v>
      </c>
      <c r="M1912" s="38" t="n">
        <f aca="false">IFERROR(Counts!V1912/Counts!P1912,"")</f>
        <v>0.0576923076923077</v>
      </c>
      <c r="N1912" s="38" t="n">
        <f aca="false">IFERROR(Counts!AD1912/Counts!AC1912,"")</f>
        <v>0.0789473684210526</v>
      </c>
      <c r="O1912" s="38" t="n">
        <f aca="false">IFERROR(Counts!AE1912/Counts!AC1912,"")</f>
        <v>0.421052631578947</v>
      </c>
      <c r="P1912" s="39" t="n">
        <f aca="false">IFERROR(Counts!AG1912/Counts!AF1912,"")</f>
        <v>88.1868421052632</v>
      </c>
      <c r="Q1912" s="38" t="n">
        <f aca="false">IFERROR(Counts!AH1912/Counts!AC1912,"")</f>
        <v>0.394736842105263</v>
      </c>
      <c r="R1912" s="38" t="n">
        <f aca="false">IFERROR(Counts!N1912/Counts!M1912,"")</f>
        <v>0.320388349514563</v>
      </c>
      <c r="S1912" s="38" t="n">
        <f aca="false">IFERROR(Counts!K1912/Counts!J1912,"")</f>
        <v>0.693069306930693</v>
      </c>
      <c r="T1912" s="38" t="n">
        <f aca="false">IFERROR(Counts!I1912/Counts!H1912,"")</f>
        <v>0.213592233009709</v>
      </c>
      <c r="U1912" s="38" t="n">
        <f aca="false">IFERROR(1-Counts!L1912/Counts!K1912,"")</f>
        <v>0.828571428571429</v>
      </c>
      <c r="V1912" s="39" t="n">
        <f aca="false">IFERROR(Counts!AJ1912/Counts!AI1912,"")</f>
        <v>68.3825581395349</v>
      </c>
      <c r="W1912" s="38" t="n">
        <f aca="false">IFERROR(Counts!AK1912/Counts!AI1912,"")</f>
        <v>0.0116279069767442</v>
      </c>
      <c r="X1912" s="40" t="n">
        <f aca="false">IFERROR(Counts!O1912,"")</f>
        <v>-1.314</v>
      </c>
      <c r="Y1912" s="36" t="n">
        <f aca="false">IFERROR(INDEX('Season Counts'!$Y$2:$Y$740,$AF1912)/INDEX('Season Counts'!$X$2:$X$740,$AF1912),"")</f>
        <v>0.29094693877551</v>
      </c>
      <c r="Z1912" s="37" t="n">
        <f aca="false">IFERROR(J1912-Y1912,"")</f>
        <v>0.00349536891679747</v>
      </c>
      <c r="AA1912" s="38" t="n">
        <f aca="false">IFERROR(INDEX('Season Counts'!$K$2:$K$740,$AF1912)/INDEX('Season Counts'!$J$2:$J$740,$AF1912),"")</f>
        <v>0.256565656565657</v>
      </c>
      <c r="AB1912" s="41" t="n">
        <f aca="false">IFERROR(R1912-AA1912,"")</f>
        <v>0.0638226929489066</v>
      </c>
      <c r="AC1912" s="39" t="n">
        <f aca="false">IFERROR(INDEX('Season Counts'!$AG$2:$AG$740,$AF1912)/INDEX('Season Counts'!$AF$2:$AF$740,$AF1912),"")</f>
        <v>70.8615189873418</v>
      </c>
      <c r="AD1912" s="40" t="n">
        <f aca="false">IFERROR(V1912-AC1912,"")</f>
        <v>-2.47896084780689</v>
      </c>
      <c r="AE1912" s="4" t="str">
        <f aca="false">IF(D1912&lt;Guide!$C$21,"Low PA",IF(TRIM(IF(ISNUMBER(AD1912),IF(N(AD1912)&lt;=-Guide!$C$24,"▼ Bat Speed  ",IF(N(AD1912)&gt;=Guide!$C$24,"▲ Bat Speed  ","")),"")&amp;IF(N(Z1912)&gt;=Guide!$C$22,"▲ Contact  ","")&amp;IF(N(Z1912)&lt;=-Guide!$C$22,"▼ Contact  ","")&amp;IF(N(AB1912)&gt;=Guide!$C$23,"▲ Chase  ","")&amp;IF(N(AB1912)&lt;=-Guide!$C$23,"▼ Chase  ",""))="","Stable",TRIM(IF(ISNUMBER(AD1912),IF(N(AD1912)&lt;=-Guide!$C$24,"▼ Bat Speed  ",IF(N(AD1912)&gt;=Guide!$C$24,"▲ Bat Speed  ","")),"")&amp;IF(N(Z1912)&gt;=Guide!$C$22,"▲ Contact  ","")&amp;IF(N(Z1912)&lt;=-Guide!$C$22,"▼ Contact  ","")&amp;IF(N(AB1912)&gt;=Guide!$C$23,"▲ Chase  ","")&amp;IF(N(AB1912)&lt;=-Guide!$C$23,"▼ Chase  ",""))))</f>
        <v>▼ Bat Speed ▲ Chase</v>
      </c>
      <c r="AF1912" s="35" t="n">
        <f aca="false">MATCH(Counts!A1912,'Season Counts'!$A$2:$A$740,0)</f>
        <v>487</v>
      </c>
    </row>
    <row r="1913" customFormat="false" ht="15" hidden="false" customHeight="false" outlineLevel="0" collapsed="false">
      <c r="A1913" s="34" t="str">
        <f aca="false">Counts!B1913</f>
        <v>NYY</v>
      </c>
      <c r="B1913" s="5" t="str">
        <f aca="false">Counts!C1913</f>
        <v>Amed Rosario</v>
      </c>
      <c r="C1913" s="34" t="str">
        <f aca="false">Counts!F1913</f>
        <v>Mar-Apr</v>
      </c>
      <c r="D1913" s="35" t="n">
        <f aca="false">IFERROR(Counts!P1913,"")</f>
        <v>63</v>
      </c>
      <c r="E1913" s="36" t="n">
        <f aca="false">IFERROR(Counts!R1913/Counts!Q1913,"")</f>
        <v>0.263157894736842</v>
      </c>
      <c r="F1913" s="36" t="n">
        <f aca="false">IFERROR((Counts!R1913+Counts!V1913+Counts!W1913)/(Counts!Q1913+Counts!V1913+Counts!W1913+Counts!X1913),"")</f>
        <v>0.301587301587302</v>
      </c>
      <c r="G1913" s="36" t="n">
        <f aca="false">IFERROR((Counts!R1913+Counts!S1913+2*Counts!T1913+3*Counts!U1913)/Counts!Q1913,"")</f>
        <v>0.526315789473684</v>
      </c>
      <c r="H1913" s="35" t="n">
        <f aca="false">IFERROR(Counts!U1913,"")</f>
        <v>4</v>
      </c>
      <c r="I1913" s="36" t="n">
        <f aca="false">IFERROR(Counts!Z1913/Counts!AA1913,"")</f>
        <v>0.345238095238095</v>
      </c>
      <c r="J1913" s="36" t="n">
        <f aca="false">IFERROR(Counts!AB1913/Counts!AA1913,"")</f>
        <v>0.380460317460318</v>
      </c>
      <c r="K1913" s="37" t="n">
        <f aca="false">IFERROR((Counts!AB1913-Counts!Z1913)/Counts!AA1913,"")</f>
        <v>0.0352222222222222</v>
      </c>
      <c r="L1913" s="38" t="n">
        <f aca="false">IFERROR(Counts!Y1913/Counts!P1913,"")</f>
        <v>0.174603174603175</v>
      </c>
      <c r="M1913" s="38" t="n">
        <f aca="false">IFERROR(Counts!V1913/Counts!P1913,"")</f>
        <v>0.0634920634920635</v>
      </c>
      <c r="N1913" s="38" t="n">
        <f aca="false">IFERROR(Counts!AD1913/Counts!AC1913,"")</f>
        <v>0.125</v>
      </c>
      <c r="O1913" s="38" t="n">
        <f aca="false">IFERROR(Counts!AE1913/Counts!AC1913,"")</f>
        <v>0.395833333333333</v>
      </c>
      <c r="P1913" s="39" t="n">
        <f aca="false">IFERROR(Counts!AG1913/Counts!AF1913,"")</f>
        <v>90.8645833333333</v>
      </c>
      <c r="Q1913" s="38" t="n">
        <f aca="false">IFERROR(Counts!AH1913/Counts!AC1913,"")</f>
        <v>0.3125</v>
      </c>
      <c r="R1913" s="38" t="n">
        <f aca="false">IFERROR(Counts!N1913/Counts!M1913,"")</f>
        <v>0.391304347826087</v>
      </c>
      <c r="S1913" s="38" t="n">
        <f aca="false">IFERROR(Counts!K1913/Counts!J1913,"")</f>
        <v>0.73394495412844</v>
      </c>
      <c r="T1913" s="38" t="n">
        <f aca="false">IFERROR(Counts!I1913/Counts!H1913,"")</f>
        <v>0.256</v>
      </c>
      <c r="U1913" s="38" t="n">
        <f aca="false">IFERROR(1-Counts!L1913/Counts!K1913,"")</f>
        <v>0.8375</v>
      </c>
      <c r="V1913" s="39" t="n">
        <f aca="false">IFERROR(Counts!AJ1913/Counts!AI1913,"")</f>
        <v>74.2346534653465</v>
      </c>
      <c r="W1913" s="38" t="n">
        <f aca="false">IFERROR(Counts!AK1913/Counts!AI1913,"")</f>
        <v>0.475247524752475</v>
      </c>
      <c r="X1913" s="40" t="n">
        <f aca="false">IFERROR(Counts!O1913,"")</f>
        <v>0.836</v>
      </c>
      <c r="Y1913" s="36" t="n">
        <f aca="false">IFERROR(INDEX('Season Counts'!$Y$2:$Y$740,$AF1913)/INDEX('Season Counts'!$X$2:$X$740,$AF1913),"")</f>
        <v>0.308609053497942</v>
      </c>
      <c r="Z1913" s="37" t="n">
        <f aca="false">IFERROR(J1913-Y1913,"")</f>
        <v>0.0718512639623751</v>
      </c>
      <c r="AA1913" s="38" t="n">
        <f aca="false">IFERROR(INDEX('Season Counts'!$K$2:$K$740,$AF1913)/INDEX('Season Counts'!$J$2:$J$740,$AF1913),"")</f>
        <v>0.408033826638478</v>
      </c>
      <c r="AB1913" s="41" t="n">
        <f aca="false">IFERROR(R1913-AA1913,"")</f>
        <v>-0.0167294788123908</v>
      </c>
      <c r="AC1913" s="39" t="n">
        <f aca="false">IFERROR(INDEX('Season Counts'!$AG$2:$AG$740,$AF1913)/INDEX('Season Counts'!$AF$2:$AF$740,$AF1913),"")</f>
        <v>74.0919047619048</v>
      </c>
      <c r="AD1913" s="40" t="n">
        <f aca="false">IFERROR(V1913-AC1913,"")</f>
        <v>0.142748703441782</v>
      </c>
      <c r="AE1913" s="4" t="str">
        <f aca="false">IF(D1913&lt;Guide!$C$21,"Low PA",IF(TRIM(IF(ISNUMBER(AD1913),IF(N(AD1913)&lt;=-Guide!$C$24,"▼ Bat Speed  ",IF(N(AD1913)&gt;=Guide!$C$24,"▲ Bat Speed  ","")),"")&amp;IF(N(Z1913)&gt;=Guide!$C$22,"▲ Contact  ","")&amp;IF(N(Z1913)&lt;=-Guide!$C$22,"▼ Contact  ","")&amp;IF(N(AB1913)&gt;=Guide!$C$23,"▲ Chase  ","")&amp;IF(N(AB1913)&lt;=-Guide!$C$23,"▼ Chase  ",""))="","Stable",TRIM(IF(ISNUMBER(AD1913),IF(N(AD1913)&lt;=-Guide!$C$24,"▼ Bat Speed  ",IF(N(AD1913)&gt;=Guide!$C$24,"▲ Bat Speed  ","")),"")&amp;IF(N(Z1913)&gt;=Guide!$C$22,"▲ Contact  ","")&amp;IF(N(Z1913)&lt;=-Guide!$C$22,"▼ Contact  ","")&amp;IF(N(AB1913)&gt;=Guide!$C$23,"▲ Chase  ","")&amp;IF(N(AB1913)&lt;=-Guide!$C$23,"▼ Chase  ",""))))</f>
        <v>▲ Contact</v>
      </c>
      <c r="AF1913" s="35" t="n">
        <f aca="false">MATCH(Counts!A1913,'Season Counts'!$A$2:$A$740,0)</f>
        <v>488</v>
      </c>
    </row>
    <row r="1914" customFormat="false" ht="15" hidden="false" customHeight="false" outlineLevel="0" collapsed="false">
      <c r="A1914" s="34" t="str">
        <f aca="false">Counts!B1914</f>
        <v>NYY</v>
      </c>
      <c r="B1914" s="5" t="str">
        <f aca="false">Counts!C1914</f>
        <v>Amed Rosario</v>
      </c>
      <c r="C1914" s="34" t="str">
        <f aca="false">Counts!F1914</f>
        <v>May</v>
      </c>
      <c r="D1914" s="35" t="n">
        <f aca="false">IFERROR(Counts!P1914,"")</f>
        <v>34</v>
      </c>
      <c r="E1914" s="36" t="n">
        <f aca="false">IFERROR(Counts!R1914/Counts!Q1914,"")</f>
        <v>0.290322580645161</v>
      </c>
      <c r="F1914" s="36" t="n">
        <f aca="false">IFERROR((Counts!R1914+Counts!V1914+Counts!W1914)/(Counts!Q1914+Counts!V1914+Counts!W1914+Counts!X1914),"")</f>
        <v>0.323529411764706</v>
      </c>
      <c r="G1914" s="36" t="n">
        <f aca="false">IFERROR((Counts!R1914+Counts!S1914+2*Counts!T1914+3*Counts!U1914)/Counts!Q1914,"")</f>
        <v>0.548387096774194</v>
      </c>
      <c r="H1914" s="35" t="n">
        <f aca="false">IFERROR(Counts!U1914,"")</f>
        <v>2</v>
      </c>
      <c r="I1914" s="36" t="n">
        <f aca="false">IFERROR(Counts!Z1914/Counts!AA1914,"")</f>
        <v>0.354545454545455</v>
      </c>
      <c r="J1914" s="36" t="n">
        <f aca="false">IFERROR(Counts!AB1914/Counts!AA1914,"")</f>
        <v>0.247666666666667</v>
      </c>
      <c r="K1914" s="37" t="n">
        <f aca="false">IFERROR((Counts!AB1914-Counts!Z1914)/Counts!AA1914,"")</f>
        <v>-0.106878787878788</v>
      </c>
      <c r="L1914" s="38" t="n">
        <f aca="false">IFERROR(Counts!Y1914/Counts!P1914,"")</f>
        <v>0.235294117647059</v>
      </c>
      <c r="M1914" s="38" t="n">
        <f aca="false">IFERROR(Counts!V1914/Counts!P1914,"")</f>
        <v>0.0588235294117647</v>
      </c>
      <c r="N1914" s="38" t="n">
        <f aca="false">IFERROR(Counts!AD1914/Counts!AC1914,"")</f>
        <v>0.125</v>
      </c>
      <c r="O1914" s="38" t="n">
        <f aca="false">IFERROR(Counts!AE1914/Counts!AC1914,"")</f>
        <v>0.458333333333333</v>
      </c>
      <c r="P1914" s="39" t="n">
        <f aca="false">IFERROR(Counts!AG1914/Counts!AF1914,"")</f>
        <v>91.7333333333333</v>
      </c>
      <c r="Q1914" s="38" t="n">
        <f aca="false">IFERROR(Counts!AH1914/Counts!AC1914,"")</f>
        <v>0.333333333333333</v>
      </c>
      <c r="R1914" s="38" t="n">
        <f aca="false">IFERROR(Counts!N1914/Counts!M1914,"")</f>
        <v>0.435483870967742</v>
      </c>
      <c r="S1914" s="38" t="n">
        <f aca="false">IFERROR(Counts!K1914/Counts!J1914,"")</f>
        <v>0.76271186440678</v>
      </c>
      <c r="T1914" s="38" t="n">
        <f aca="false">IFERROR(Counts!I1914/Counts!H1914,"")</f>
        <v>0.222222222222222</v>
      </c>
      <c r="U1914" s="38" t="n">
        <f aca="false">IFERROR(1-Counts!L1914/Counts!K1914,"")</f>
        <v>0.866666666666667</v>
      </c>
      <c r="V1914" s="39" t="n">
        <f aca="false">IFERROR(Counts!AJ1914/Counts!AI1914,"")</f>
        <v>74.1534482758621</v>
      </c>
      <c r="W1914" s="38" t="n">
        <f aca="false">IFERROR(Counts!AK1914/Counts!AI1914,"")</f>
        <v>0.448275862068966</v>
      </c>
      <c r="X1914" s="40" t="n">
        <f aca="false">IFERROR(Counts!O1914,"")</f>
        <v>1.992</v>
      </c>
      <c r="Y1914" s="36" t="n">
        <f aca="false">IFERROR(INDEX('Season Counts'!$Y$2:$Y$740,$AF1914)/INDEX('Season Counts'!$X$2:$X$740,$AF1914),"")</f>
        <v>0.308609053497942</v>
      </c>
      <c r="Z1914" s="37" t="n">
        <f aca="false">IFERROR(J1914-Y1914,"")</f>
        <v>-0.0609423868312758</v>
      </c>
      <c r="AA1914" s="38" t="n">
        <f aca="false">IFERROR(INDEX('Season Counts'!$K$2:$K$740,$AF1914)/INDEX('Season Counts'!$J$2:$J$740,$AF1914),"")</f>
        <v>0.408033826638478</v>
      </c>
      <c r="AB1914" s="41" t="n">
        <f aca="false">IFERROR(R1914-AA1914,"")</f>
        <v>0.0274500443292641</v>
      </c>
      <c r="AC1914" s="39" t="n">
        <f aca="false">IFERROR(INDEX('Season Counts'!$AG$2:$AG$740,$AF1914)/INDEX('Season Counts'!$AF$2:$AF$740,$AF1914),"")</f>
        <v>74.0919047619048</v>
      </c>
      <c r="AD1914" s="40" t="n">
        <f aca="false">IFERROR(V1914-AC1914,"")</f>
        <v>0.0615435139573037</v>
      </c>
      <c r="AE1914" s="4" t="str">
        <f aca="false">IF(D1914&lt;Guide!$C$21,"Low PA",IF(TRIM(IF(ISNUMBER(AD1914),IF(N(AD1914)&lt;=-Guide!$C$24,"▼ Bat Speed  ",IF(N(AD1914)&gt;=Guide!$C$24,"▲ Bat Speed  ","")),"")&amp;IF(N(Z1914)&gt;=Guide!$C$22,"▲ Contact  ","")&amp;IF(N(Z1914)&lt;=-Guide!$C$22,"▼ Contact  ","")&amp;IF(N(AB1914)&gt;=Guide!$C$23,"▲ Chase  ","")&amp;IF(N(AB1914)&lt;=-Guide!$C$23,"▼ Chase  ",""))="","Stable",TRIM(IF(ISNUMBER(AD1914),IF(N(AD1914)&lt;=-Guide!$C$24,"▼ Bat Speed  ",IF(N(AD1914)&gt;=Guide!$C$24,"▲ Bat Speed  ","")),"")&amp;IF(N(Z1914)&gt;=Guide!$C$22,"▲ Contact  ","")&amp;IF(N(Z1914)&lt;=-Guide!$C$22,"▼ Contact  ","")&amp;IF(N(AB1914)&gt;=Guide!$C$23,"▲ Chase  ","")&amp;IF(N(AB1914)&lt;=-Guide!$C$23,"▼ Chase  ",""))))</f>
        <v>Low PA</v>
      </c>
      <c r="AF1914" s="35" t="n">
        <f aca="false">MATCH(Counts!A1914,'Season Counts'!$A$2:$A$740,0)</f>
        <v>488</v>
      </c>
    </row>
    <row r="1915" customFormat="false" ht="15" hidden="false" customHeight="false" outlineLevel="0" collapsed="false">
      <c r="A1915" s="34" t="str">
        <f aca="false">Counts!B1915</f>
        <v>NYY</v>
      </c>
      <c r="B1915" s="5" t="str">
        <f aca="false">Counts!C1915</f>
        <v>Amed Rosario</v>
      </c>
      <c r="C1915" s="34" t="str">
        <f aca="false">Counts!F1915</f>
        <v>Jun</v>
      </c>
      <c r="D1915" s="35" t="n">
        <f aca="false">IFERROR(Counts!P1915,"")</f>
        <v>51</v>
      </c>
      <c r="E1915" s="36" t="n">
        <f aca="false">IFERROR(Counts!R1915/Counts!Q1915,"")</f>
        <v>0.212765957446809</v>
      </c>
      <c r="F1915" s="36" t="n">
        <f aca="false">IFERROR((Counts!R1915+Counts!V1915+Counts!W1915)/(Counts!Q1915+Counts!V1915+Counts!W1915+Counts!X1915),"")</f>
        <v>0.274509803921569</v>
      </c>
      <c r="G1915" s="36" t="n">
        <f aca="false">IFERROR((Counts!R1915+Counts!S1915+2*Counts!T1915+3*Counts!U1915)/Counts!Q1915,"")</f>
        <v>0.361702127659575</v>
      </c>
      <c r="H1915" s="35" t="n">
        <f aca="false">IFERROR(Counts!U1915,"")</f>
        <v>2</v>
      </c>
      <c r="I1915" s="36" t="n">
        <f aca="false">IFERROR(Counts!Z1915/Counts!AA1915,"")</f>
        <v>0.281372549019608</v>
      </c>
      <c r="J1915" s="36" t="n">
        <f aca="false">IFERROR(Counts!AB1915/Counts!AA1915,"")</f>
        <v>0.315901960784314</v>
      </c>
      <c r="K1915" s="37" t="n">
        <f aca="false">IFERROR((Counts!AB1915-Counts!Z1915)/Counts!AA1915,"")</f>
        <v>0.0345294117647059</v>
      </c>
      <c r="L1915" s="38" t="n">
        <f aca="false">IFERROR(Counts!Y1915/Counts!P1915,"")</f>
        <v>0.235294117647059</v>
      </c>
      <c r="M1915" s="38" t="n">
        <f aca="false">IFERROR(Counts!V1915/Counts!P1915,"")</f>
        <v>0.0784313725490196</v>
      </c>
      <c r="N1915" s="38" t="n">
        <f aca="false">IFERROR(Counts!AD1915/Counts!AC1915,"")</f>
        <v>0.0857142857142857</v>
      </c>
      <c r="O1915" s="38" t="n">
        <f aca="false">IFERROR(Counts!AE1915/Counts!AC1915,"")</f>
        <v>0.4</v>
      </c>
      <c r="P1915" s="39" t="n">
        <f aca="false">IFERROR(Counts!AG1915/Counts!AF1915,"")</f>
        <v>89.5371428571429</v>
      </c>
      <c r="Q1915" s="38" t="n">
        <f aca="false">IFERROR(Counts!AH1915/Counts!AC1915,"")</f>
        <v>0.485714285714286</v>
      </c>
      <c r="R1915" s="38" t="n">
        <f aca="false">IFERROR(Counts!N1915/Counts!M1915,"")</f>
        <v>0.361904761904762</v>
      </c>
      <c r="S1915" s="38" t="n">
        <f aca="false">IFERROR(Counts!K1915/Counts!J1915,"")</f>
        <v>0.688311688311688</v>
      </c>
      <c r="T1915" s="38" t="n">
        <f aca="false">IFERROR(Counts!I1915/Counts!H1915,"")</f>
        <v>0.21978021978022</v>
      </c>
      <c r="U1915" s="38" t="n">
        <f aca="false">IFERROR(1-Counts!L1915/Counts!K1915,"")</f>
        <v>0.905660377358491</v>
      </c>
      <c r="V1915" s="39" t="n">
        <f aca="false">IFERROR(Counts!AJ1915/Counts!AI1915,"")</f>
        <v>74.0831325301205</v>
      </c>
      <c r="W1915" s="38" t="n">
        <f aca="false">IFERROR(Counts!AK1915/Counts!AI1915,"")</f>
        <v>0.433734939759036</v>
      </c>
      <c r="X1915" s="40" t="n">
        <f aca="false">IFERROR(Counts!O1915,"")</f>
        <v>-1.062</v>
      </c>
      <c r="Y1915" s="36" t="n">
        <f aca="false">IFERROR(INDEX('Season Counts'!$Y$2:$Y$740,$AF1915)/INDEX('Season Counts'!$X$2:$X$740,$AF1915),"")</f>
        <v>0.308609053497942</v>
      </c>
      <c r="Z1915" s="37" t="n">
        <f aca="false">IFERROR(J1915-Y1915,"")</f>
        <v>0.00729290728637133</v>
      </c>
      <c r="AA1915" s="38" t="n">
        <f aca="false">IFERROR(INDEX('Season Counts'!$K$2:$K$740,$AF1915)/INDEX('Season Counts'!$J$2:$J$740,$AF1915),"")</f>
        <v>0.408033826638478</v>
      </c>
      <c r="AB1915" s="41" t="n">
        <f aca="false">IFERROR(R1915-AA1915,"")</f>
        <v>-0.0461290647337159</v>
      </c>
      <c r="AC1915" s="39" t="n">
        <f aca="false">IFERROR(INDEX('Season Counts'!$AG$2:$AG$740,$AF1915)/INDEX('Season Counts'!$AF$2:$AF$740,$AF1915),"")</f>
        <v>74.0919047619048</v>
      </c>
      <c r="AD1915" s="40" t="n">
        <f aca="false">IFERROR(V1915-AC1915,"")</f>
        <v>-0.00877223178427755</v>
      </c>
      <c r="AE1915" s="4" t="str">
        <f aca="false">IF(D1915&lt;Guide!$C$21,"Low PA",IF(TRIM(IF(ISNUMBER(AD1915),IF(N(AD1915)&lt;=-Guide!$C$24,"▼ Bat Speed  ",IF(N(AD1915)&gt;=Guide!$C$24,"▲ Bat Speed  ","")),"")&amp;IF(N(Z1915)&gt;=Guide!$C$22,"▲ Contact  ","")&amp;IF(N(Z1915)&lt;=-Guide!$C$22,"▼ Contact  ","")&amp;IF(N(AB1915)&gt;=Guide!$C$23,"▲ Chase  ","")&amp;IF(N(AB1915)&lt;=-Guide!$C$23,"▼ Chase  ",""))="","Stable",TRIM(IF(ISNUMBER(AD1915),IF(N(AD1915)&lt;=-Guide!$C$24,"▼ Bat Speed  ",IF(N(AD1915)&gt;=Guide!$C$24,"▲ Bat Speed  ","")),"")&amp;IF(N(Z1915)&gt;=Guide!$C$22,"▲ Contact  ","")&amp;IF(N(Z1915)&lt;=-Guide!$C$22,"▼ Contact  ","")&amp;IF(N(AB1915)&gt;=Guide!$C$23,"▲ Chase  ","")&amp;IF(N(AB1915)&lt;=-Guide!$C$23,"▼ Chase  ",""))))</f>
        <v>▼ Chase</v>
      </c>
      <c r="AF1915" s="35" t="n">
        <f aca="false">MATCH(Counts!A1915,'Season Counts'!$A$2:$A$740,0)</f>
        <v>488</v>
      </c>
    </row>
    <row r="1916" customFormat="false" ht="15" hidden="false" customHeight="false" outlineLevel="0" collapsed="false">
      <c r="A1916" s="34" t="str">
        <f aca="false">Counts!B1916</f>
        <v>NYY</v>
      </c>
      <c r="B1916" s="5" t="str">
        <f aca="false">Counts!C1916</f>
        <v>Amed Rosario</v>
      </c>
      <c r="C1916" s="34" t="str">
        <f aca="false">Counts!F1916</f>
        <v>Jul</v>
      </c>
      <c r="D1916" s="35" t="n">
        <f aca="false">IFERROR(Counts!P1916,"")</f>
        <v>36</v>
      </c>
      <c r="E1916" s="36" t="n">
        <f aca="false">IFERROR(Counts!R1916/Counts!Q1916,"")</f>
        <v>0.171428571428571</v>
      </c>
      <c r="F1916" s="36" t="n">
        <f aca="false">IFERROR((Counts!R1916+Counts!V1916+Counts!W1916)/(Counts!Q1916+Counts!V1916+Counts!W1916+Counts!X1916),"")</f>
        <v>0.194444444444444</v>
      </c>
      <c r="G1916" s="36" t="n">
        <f aca="false">IFERROR((Counts!R1916+Counts!S1916+2*Counts!T1916+3*Counts!U1916)/Counts!Q1916,"")</f>
        <v>0.371428571428571</v>
      </c>
      <c r="H1916" s="35" t="n">
        <f aca="false">IFERROR(Counts!U1916,"")</f>
        <v>2</v>
      </c>
      <c r="I1916" s="36" t="n">
        <f aca="false">IFERROR(Counts!Z1916/Counts!AA1916,"")</f>
        <v>0.240277777777778</v>
      </c>
      <c r="J1916" s="36" t="n">
        <f aca="false">IFERROR(Counts!AB1916/Counts!AA1916,"")</f>
        <v>0.235333333333333</v>
      </c>
      <c r="K1916" s="37" t="n">
        <f aca="false">IFERROR((Counts!AB1916-Counts!Z1916)/Counts!AA1916,"")</f>
        <v>-0.00494444444444447</v>
      </c>
      <c r="L1916" s="38" t="n">
        <f aca="false">IFERROR(Counts!Y1916/Counts!P1916,"")</f>
        <v>0.5</v>
      </c>
      <c r="M1916" s="38" t="n">
        <f aca="false">IFERROR(Counts!V1916/Counts!P1916,"")</f>
        <v>0.0277777777777778</v>
      </c>
      <c r="N1916" s="38" t="n">
        <f aca="false">IFERROR(Counts!AD1916/Counts!AC1916,"")</f>
        <v>0.176470588235294</v>
      </c>
      <c r="O1916" s="38" t="n">
        <f aca="false">IFERROR(Counts!AE1916/Counts!AC1916,"")</f>
        <v>0.352941176470588</v>
      </c>
      <c r="P1916" s="39" t="n">
        <f aca="false">IFERROR(Counts!AG1916/Counts!AF1916,"")</f>
        <v>90.6529411764706</v>
      </c>
      <c r="Q1916" s="38" t="n">
        <f aca="false">IFERROR(Counts!AH1916/Counts!AC1916,"")</f>
        <v>0.411764705882353</v>
      </c>
      <c r="R1916" s="38" t="n">
        <f aca="false">IFERROR(Counts!N1916/Counts!M1916,"")</f>
        <v>0.406976744186047</v>
      </c>
      <c r="S1916" s="38" t="n">
        <f aca="false">IFERROR(Counts!K1916/Counts!J1916,"")</f>
        <v>0.666666666666667</v>
      </c>
      <c r="T1916" s="38" t="n">
        <f aca="false">IFERROR(Counts!I1916/Counts!H1916,"")</f>
        <v>0.354430379746835</v>
      </c>
      <c r="U1916" s="38" t="n">
        <f aca="false">IFERROR(1-Counts!L1916/Counts!K1916,"")</f>
        <v>0.659090909090909</v>
      </c>
      <c r="V1916" s="39" t="n">
        <f aca="false">IFERROR(Counts!AJ1916/Counts!AI1916,"")</f>
        <v>73.5802816901408</v>
      </c>
      <c r="W1916" s="38" t="n">
        <f aca="false">IFERROR(Counts!AK1916/Counts!AI1916,"")</f>
        <v>0.323943661971831</v>
      </c>
      <c r="X1916" s="40" t="n">
        <f aca="false">IFERROR(Counts!O1916,"")</f>
        <v>-0.258</v>
      </c>
      <c r="Y1916" s="36" t="n">
        <f aca="false">IFERROR(INDEX('Season Counts'!$Y$2:$Y$740,$AF1916)/INDEX('Season Counts'!$X$2:$X$740,$AF1916),"")</f>
        <v>0.308609053497942</v>
      </c>
      <c r="Z1916" s="37" t="n">
        <f aca="false">IFERROR(J1916-Y1916,"")</f>
        <v>-0.0732757201646091</v>
      </c>
      <c r="AA1916" s="38" t="n">
        <f aca="false">IFERROR(INDEX('Season Counts'!$K$2:$K$740,$AF1916)/INDEX('Season Counts'!$J$2:$J$740,$AF1916),"")</f>
        <v>0.408033826638478</v>
      </c>
      <c r="AB1916" s="41" t="n">
        <f aca="false">IFERROR(R1916-AA1916,"")</f>
        <v>-0.0010570824524313</v>
      </c>
      <c r="AC1916" s="39" t="n">
        <f aca="false">IFERROR(INDEX('Season Counts'!$AG$2:$AG$740,$AF1916)/INDEX('Season Counts'!$AF$2:$AF$740,$AF1916),"")</f>
        <v>74.0919047619048</v>
      </c>
      <c r="AD1916" s="40" t="n">
        <f aca="false">IFERROR(V1916-AC1916,"")</f>
        <v>-0.511623071763921</v>
      </c>
      <c r="AE1916" s="4" t="str">
        <f aca="false">IF(D1916&lt;Guide!$C$21,"Low PA",IF(TRIM(IF(ISNUMBER(AD1916),IF(N(AD1916)&lt;=-Guide!$C$24,"▼ Bat Speed  ",IF(N(AD1916)&gt;=Guide!$C$24,"▲ Bat Speed  ","")),"")&amp;IF(N(Z1916)&gt;=Guide!$C$22,"▲ Contact  ","")&amp;IF(N(Z1916)&lt;=-Guide!$C$22,"▼ Contact  ","")&amp;IF(N(AB1916)&gt;=Guide!$C$23,"▲ Chase  ","")&amp;IF(N(AB1916)&lt;=-Guide!$C$23,"▼ Chase  ",""))="","Stable",TRIM(IF(ISNUMBER(AD1916),IF(N(AD1916)&lt;=-Guide!$C$24,"▼ Bat Speed  ",IF(N(AD1916)&gt;=Guide!$C$24,"▲ Bat Speed  ","")),"")&amp;IF(N(Z1916)&gt;=Guide!$C$22,"▲ Contact  ","")&amp;IF(N(Z1916)&lt;=-Guide!$C$22,"▼ Contact  ","")&amp;IF(N(AB1916)&gt;=Guide!$C$23,"▲ Chase  ","")&amp;IF(N(AB1916)&lt;=-Guide!$C$23,"▼ Chase  ",""))))</f>
        <v>Low PA</v>
      </c>
      <c r="AF1916" s="35" t="n">
        <f aca="false">MATCH(Counts!A1916,'Season Counts'!$A$2:$A$740,0)</f>
        <v>488</v>
      </c>
    </row>
    <row r="1917" customFormat="false" ht="15" hidden="false" customHeight="false" outlineLevel="0" collapsed="false">
      <c r="A1917" s="34" t="str">
        <f aca="false">Counts!B1917</f>
        <v>NYY</v>
      </c>
      <c r="B1917" s="5" t="str">
        <f aca="false">Counts!C1917</f>
        <v>Amed Rosario</v>
      </c>
      <c r="C1917" s="34" t="str">
        <f aca="false">Counts!F1917</f>
        <v>Aug</v>
      </c>
      <c r="D1917" s="35" t="n">
        <f aca="false">IFERROR(Counts!P1917,"")</f>
        <v>34</v>
      </c>
      <c r="E1917" s="36" t="n">
        <f aca="false">IFERROR(Counts!R1917/Counts!Q1917,"")</f>
        <v>0.258064516129032</v>
      </c>
      <c r="F1917" s="36" t="n">
        <f aca="false">IFERROR((Counts!R1917+Counts!V1917+Counts!W1917)/(Counts!Q1917+Counts!V1917+Counts!W1917+Counts!X1917),"")</f>
        <v>0.323529411764706</v>
      </c>
      <c r="G1917" s="36" t="n">
        <f aca="false">IFERROR((Counts!R1917+Counts!S1917+2*Counts!T1917+3*Counts!U1917)/Counts!Q1917,"")</f>
        <v>0.258064516129032</v>
      </c>
      <c r="H1917" s="35" t="n">
        <f aca="false">IFERROR(Counts!U1917,"")</f>
        <v>0</v>
      </c>
      <c r="I1917" s="36" t="n">
        <f aca="false">IFERROR(Counts!Z1917/Counts!AA1917,"")</f>
        <v>0.273529411764706</v>
      </c>
      <c r="J1917" s="36" t="n">
        <f aca="false">IFERROR(Counts!AB1917/Counts!AA1917,"")</f>
        <v>0.344705882352941</v>
      </c>
      <c r="K1917" s="37" t="n">
        <f aca="false">IFERROR((Counts!AB1917-Counts!Z1917)/Counts!AA1917,"")</f>
        <v>0.0711764705882353</v>
      </c>
      <c r="L1917" s="38" t="n">
        <f aca="false">IFERROR(Counts!Y1917/Counts!P1917,"")</f>
        <v>0.147058823529412</v>
      </c>
      <c r="M1917" s="38" t="n">
        <f aca="false">IFERROR(Counts!V1917/Counts!P1917,"")</f>
        <v>0.0882352941176471</v>
      </c>
      <c r="N1917" s="38" t="n">
        <f aca="false">IFERROR(Counts!AD1917/Counts!AC1917,"")</f>
        <v>0.0769230769230769</v>
      </c>
      <c r="O1917" s="38" t="n">
        <f aca="false">IFERROR(Counts!AE1917/Counts!AC1917,"")</f>
        <v>0.423076923076923</v>
      </c>
      <c r="P1917" s="39" t="n">
        <f aca="false">IFERROR(Counts!AG1917/Counts!AF1917,"")</f>
        <v>90.4615384615385</v>
      </c>
      <c r="Q1917" s="38" t="n">
        <f aca="false">IFERROR(Counts!AH1917/Counts!AC1917,"")</f>
        <v>0.307692307692308</v>
      </c>
      <c r="R1917" s="38" t="n">
        <f aca="false">IFERROR(Counts!N1917/Counts!M1917,"")</f>
        <v>0.422535211267606</v>
      </c>
      <c r="S1917" s="38" t="n">
        <f aca="false">IFERROR(Counts!K1917/Counts!J1917,"")</f>
        <v>0.754385964912281</v>
      </c>
      <c r="T1917" s="38" t="n">
        <f aca="false">IFERROR(Counts!I1917/Counts!H1917,"")</f>
        <v>0.205479452054795</v>
      </c>
      <c r="U1917" s="38" t="n">
        <f aca="false">IFERROR(1-Counts!L1917/Counts!K1917,"")</f>
        <v>0.906976744186047</v>
      </c>
      <c r="V1917" s="39" t="n">
        <f aca="false">IFERROR(Counts!AJ1917/Counts!AI1917,"")</f>
        <v>74.2140625</v>
      </c>
      <c r="W1917" s="38" t="n">
        <f aca="false">IFERROR(Counts!AK1917/Counts!AI1917,"")</f>
        <v>0.40625</v>
      </c>
      <c r="X1917" s="40" t="n">
        <f aca="false">IFERROR(Counts!O1917,"")</f>
        <v>-1.277</v>
      </c>
      <c r="Y1917" s="36" t="n">
        <f aca="false">IFERROR(INDEX('Season Counts'!$Y$2:$Y$740,$AF1917)/INDEX('Season Counts'!$X$2:$X$740,$AF1917),"")</f>
        <v>0.308609053497942</v>
      </c>
      <c r="Z1917" s="37" t="n">
        <f aca="false">IFERROR(J1917-Y1917,"")</f>
        <v>0.0360968288549988</v>
      </c>
      <c r="AA1917" s="38" t="n">
        <f aca="false">IFERROR(INDEX('Season Counts'!$K$2:$K$740,$AF1917)/INDEX('Season Counts'!$J$2:$J$740,$AF1917),"")</f>
        <v>0.408033826638478</v>
      </c>
      <c r="AB1917" s="41" t="n">
        <f aca="false">IFERROR(R1917-AA1917,"")</f>
        <v>0.0145013846291278</v>
      </c>
      <c r="AC1917" s="39" t="n">
        <f aca="false">IFERROR(INDEX('Season Counts'!$AG$2:$AG$740,$AF1917)/INDEX('Season Counts'!$AF$2:$AF$740,$AF1917),"")</f>
        <v>74.0919047619048</v>
      </c>
      <c r="AD1917" s="40" t="n">
        <f aca="false">IFERROR(V1917-AC1917,"")</f>
        <v>0.12215773809524</v>
      </c>
      <c r="AE1917" s="4" t="str">
        <f aca="false">IF(D1917&lt;Guide!$C$21,"Low PA",IF(TRIM(IF(ISNUMBER(AD1917),IF(N(AD1917)&lt;=-Guide!$C$24,"▼ Bat Speed  ",IF(N(AD1917)&gt;=Guide!$C$24,"▲ Bat Speed  ","")),"")&amp;IF(N(Z1917)&gt;=Guide!$C$22,"▲ Contact  ","")&amp;IF(N(Z1917)&lt;=-Guide!$C$22,"▼ Contact  ","")&amp;IF(N(AB1917)&gt;=Guide!$C$23,"▲ Chase  ","")&amp;IF(N(AB1917)&lt;=-Guide!$C$23,"▼ Chase  ",""))="","Stable",TRIM(IF(ISNUMBER(AD1917),IF(N(AD1917)&lt;=-Guide!$C$24,"▼ Bat Speed  ",IF(N(AD1917)&gt;=Guide!$C$24,"▲ Bat Speed  ","")),"")&amp;IF(N(Z1917)&gt;=Guide!$C$22,"▲ Contact  ","")&amp;IF(N(Z1917)&lt;=-Guide!$C$22,"▼ Contact  ","")&amp;IF(N(AB1917)&gt;=Guide!$C$23,"▲ Chase  ","")&amp;IF(N(AB1917)&lt;=-Guide!$C$23,"▼ Chase  ",""))))</f>
        <v>Low PA</v>
      </c>
      <c r="AF1917" s="35" t="n">
        <f aca="false">MATCH(Counts!A1917,'Season Counts'!$A$2:$A$740,0)</f>
        <v>488</v>
      </c>
    </row>
    <row r="1918" customFormat="false" ht="15" hidden="false" customHeight="false" outlineLevel="0" collapsed="false">
      <c r="A1918" s="34" t="str">
        <f aca="false">Counts!B1918</f>
        <v>NYY</v>
      </c>
      <c r="B1918" s="5" t="str">
        <f aca="false">Counts!C1918</f>
        <v>Amed Rosario</v>
      </c>
      <c r="C1918" s="34" t="str">
        <f aca="false">Counts!F1918</f>
        <v>Sep</v>
      </c>
      <c r="D1918" s="35" t="n">
        <f aca="false">IFERROR(Counts!P1918,"")</f>
        <v>26</v>
      </c>
      <c r="E1918" s="36" t="n">
        <f aca="false">IFERROR(Counts!R1918/Counts!Q1918,"")</f>
        <v>0.230769230769231</v>
      </c>
      <c r="F1918" s="36" t="n">
        <f aca="false">IFERROR((Counts!R1918+Counts!V1918+Counts!W1918)/(Counts!Q1918+Counts!V1918+Counts!W1918+Counts!X1918),"")</f>
        <v>0.230769230769231</v>
      </c>
      <c r="G1918" s="36" t="n">
        <f aca="false">IFERROR((Counts!R1918+Counts!S1918+2*Counts!T1918+3*Counts!U1918)/Counts!Q1918,"")</f>
        <v>0.269230769230769</v>
      </c>
      <c r="H1918" s="35" t="n">
        <f aca="false">IFERROR(Counts!U1918,"")</f>
        <v>0</v>
      </c>
      <c r="I1918" s="36" t="n">
        <f aca="false">IFERROR(Counts!Z1918/Counts!AA1918,"")</f>
        <v>0.221153846153846</v>
      </c>
      <c r="J1918" s="36" t="n">
        <f aca="false">IFERROR(Counts!AB1918/Counts!AA1918,"")</f>
        <v>0.251807692307692</v>
      </c>
      <c r="K1918" s="37" t="n">
        <f aca="false">IFERROR((Counts!AB1918-Counts!Z1918)/Counts!AA1918,"")</f>
        <v>0.0306538461538461</v>
      </c>
      <c r="L1918" s="38" t="n">
        <f aca="false">IFERROR(Counts!Y1918/Counts!P1918,"")</f>
        <v>0.115384615384615</v>
      </c>
      <c r="M1918" s="38" t="n">
        <f aca="false">IFERROR(Counts!V1918/Counts!P1918,"")</f>
        <v>0</v>
      </c>
      <c r="N1918" s="38" t="n">
        <f aca="false">IFERROR(Counts!AD1918/Counts!AC1918,"")</f>
        <v>0.0434782608695652</v>
      </c>
      <c r="O1918" s="38" t="n">
        <f aca="false">IFERROR(Counts!AE1918/Counts!AC1918,"")</f>
        <v>0.304347826086957</v>
      </c>
      <c r="P1918" s="39" t="n">
        <f aca="false">IFERROR(Counts!AG1918/Counts!AF1918,"")</f>
        <v>87.5782608695652</v>
      </c>
      <c r="Q1918" s="38" t="n">
        <f aca="false">IFERROR(Counts!AH1918/Counts!AC1918,"")</f>
        <v>0.217391304347826</v>
      </c>
      <c r="R1918" s="38" t="n">
        <f aca="false">IFERROR(Counts!N1918/Counts!M1918,"")</f>
        <v>0.529411764705882</v>
      </c>
      <c r="S1918" s="38" t="n">
        <f aca="false">IFERROR(Counts!K1918/Counts!J1918,"")</f>
        <v>0.743589743589744</v>
      </c>
      <c r="T1918" s="38" t="n">
        <f aca="false">IFERROR(Counts!I1918/Counts!H1918,"")</f>
        <v>0.191489361702128</v>
      </c>
      <c r="U1918" s="38" t="n">
        <f aca="false">IFERROR(1-Counts!L1918/Counts!K1918,"")</f>
        <v>0.931034482758621</v>
      </c>
      <c r="V1918" s="39" t="n">
        <f aca="false">IFERROR(Counts!AJ1918/Counts!AI1918,"")</f>
        <v>74.353488372093</v>
      </c>
      <c r="W1918" s="38" t="n">
        <f aca="false">IFERROR(Counts!AK1918/Counts!AI1918,"")</f>
        <v>0.372093023255814</v>
      </c>
      <c r="X1918" s="40" t="n">
        <f aca="false">IFERROR(Counts!O1918,"")</f>
        <v>-2.322</v>
      </c>
      <c r="Y1918" s="36" t="n">
        <f aca="false">IFERROR(INDEX('Season Counts'!$Y$2:$Y$740,$AF1918)/INDEX('Season Counts'!$X$2:$X$740,$AF1918),"")</f>
        <v>0.308609053497942</v>
      </c>
      <c r="Z1918" s="37" t="n">
        <f aca="false">IFERROR(J1918-Y1918,"")</f>
        <v>-0.0568013611902501</v>
      </c>
      <c r="AA1918" s="38" t="n">
        <f aca="false">IFERROR(INDEX('Season Counts'!$K$2:$K$740,$AF1918)/INDEX('Season Counts'!$J$2:$J$740,$AF1918),"")</f>
        <v>0.408033826638478</v>
      </c>
      <c r="AB1918" s="41" t="n">
        <f aca="false">IFERROR(R1918-AA1918,"")</f>
        <v>0.121377938067405</v>
      </c>
      <c r="AC1918" s="39" t="n">
        <f aca="false">IFERROR(INDEX('Season Counts'!$AG$2:$AG$740,$AF1918)/INDEX('Season Counts'!$AF$2:$AF$740,$AF1918),"")</f>
        <v>74.0919047619048</v>
      </c>
      <c r="AD1918" s="40" t="n">
        <f aca="false">IFERROR(V1918-AC1918,"")</f>
        <v>0.261583610188268</v>
      </c>
      <c r="AE1918" s="4" t="str">
        <f aca="false">IF(D1918&lt;Guide!$C$21,"Low PA",IF(TRIM(IF(ISNUMBER(AD1918),IF(N(AD1918)&lt;=-Guide!$C$24,"▼ Bat Speed  ",IF(N(AD1918)&gt;=Guide!$C$24,"▲ Bat Speed  ","")),"")&amp;IF(N(Z1918)&gt;=Guide!$C$22,"▲ Contact  ","")&amp;IF(N(Z1918)&lt;=-Guide!$C$22,"▼ Contact  ","")&amp;IF(N(AB1918)&gt;=Guide!$C$23,"▲ Chase  ","")&amp;IF(N(AB1918)&lt;=-Guide!$C$23,"▼ Chase  ",""))="","Stable",TRIM(IF(ISNUMBER(AD1918),IF(N(AD1918)&lt;=-Guide!$C$24,"▼ Bat Speed  ",IF(N(AD1918)&gt;=Guide!$C$24,"▲ Bat Speed  ","")),"")&amp;IF(N(Z1918)&gt;=Guide!$C$22,"▲ Contact  ","")&amp;IF(N(Z1918)&lt;=-Guide!$C$22,"▼ Contact  ","")&amp;IF(N(AB1918)&gt;=Guide!$C$23,"▲ Chase  ","")&amp;IF(N(AB1918)&lt;=-Guide!$C$23,"▼ Chase  ",""))))</f>
        <v>Low PA</v>
      </c>
      <c r="AF1918" s="35" t="n">
        <f aca="false">MATCH(Counts!A1918,'Season Counts'!$A$2:$A$740,0)</f>
        <v>488</v>
      </c>
    </row>
    <row r="1919" customFormat="false" ht="15" hidden="false" customHeight="false" outlineLevel="0" collapsed="false">
      <c r="A1919" s="34" t="str">
        <f aca="false">Counts!B1919</f>
        <v>NYY</v>
      </c>
      <c r="B1919" s="5" t="str">
        <f aca="false">Counts!C1919</f>
        <v>Jasson Domínguez</v>
      </c>
      <c r="C1919" s="34" t="str">
        <f aca="false">Counts!F1919</f>
        <v>Mar-Apr</v>
      </c>
      <c r="D1919" s="35" t="n">
        <f aca="false">IFERROR(Counts!P1919,"")</f>
        <v>10</v>
      </c>
      <c r="E1919" s="36" t="n">
        <f aca="false">IFERROR(Counts!R1919/Counts!Q1919,"")</f>
        <v>0.111111111111111</v>
      </c>
      <c r="F1919" s="36" t="n">
        <f aca="false">IFERROR((Counts!R1919+Counts!V1919+Counts!W1919)/(Counts!Q1919+Counts!V1919+Counts!W1919+Counts!X1919),"")</f>
        <v>0.2</v>
      </c>
      <c r="G1919" s="36" t="n">
        <f aca="false">IFERROR((Counts!R1919+Counts!S1919+2*Counts!T1919+3*Counts!U1919)/Counts!Q1919,"")</f>
        <v>0.111111111111111</v>
      </c>
      <c r="H1919" s="35" t="n">
        <f aca="false">IFERROR(Counts!U1919,"")</f>
        <v>0</v>
      </c>
      <c r="I1919" s="36" t="n">
        <f aca="false">IFERROR(Counts!Z1919/Counts!AA1919,"")</f>
        <v>0.16</v>
      </c>
      <c r="J1919" s="36" t="n">
        <f aca="false">IFERROR(Counts!AB1919/Counts!AA1919,"")</f>
        <v>0.3081</v>
      </c>
      <c r="K1919" s="37" t="n">
        <f aca="false">IFERROR((Counts!AB1919-Counts!Z1919)/Counts!AA1919,"")</f>
        <v>0.1481</v>
      </c>
      <c r="L1919" s="38" t="n">
        <f aca="false">IFERROR(Counts!Y1919/Counts!P1919,"")</f>
        <v>0.2</v>
      </c>
      <c r="M1919" s="38" t="n">
        <f aca="false">IFERROR(Counts!V1919/Counts!P1919,"")</f>
        <v>0</v>
      </c>
      <c r="N1919" s="38" t="n">
        <f aca="false">IFERROR(Counts!AD1919/Counts!AC1919,"")</f>
        <v>0</v>
      </c>
      <c r="O1919" s="38" t="n">
        <f aca="false">IFERROR(Counts!AE1919/Counts!AC1919,"")</f>
        <v>0.285714285714286</v>
      </c>
      <c r="P1919" s="39" t="n">
        <f aca="false">IFERROR(Counts!AG1919/Counts!AF1919,"")</f>
        <v>86.4857142857143</v>
      </c>
      <c r="Q1919" s="38" t="n">
        <f aca="false">IFERROR(Counts!AH1919/Counts!AC1919,"")</f>
        <v>0.142857142857143</v>
      </c>
      <c r="R1919" s="38" t="n">
        <f aca="false">IFERROR(Counts!N1919/Counts!M1919,"")</f>
        <v>0.35</v>
      </c>
      <c r="S1919" s="38" t="n">
        <f aca="false">IFERROR(Counts!K1919/Counts!J1919,"")</f>
        <v>0.823529411764706</v>
      </c>
      <c r="T1919" s="38" t="n">
        <f aca="false">IFERROR(Counts!I1919/Counts!H1919,"")</f>
        <v>0.285714285714286</v>
      </c>
      <c r="U1919" s="38" t="n">
        <f aca="false">IFERROR(1-Counts!L1919/Counts!K1919,"")</f>
        <v>0.928571428571429</v>
      </c>
      <c r="V1919" s="39" t="n">
        <f aca="false">IFERROR(Counts!AJ1919/Counts!AI1919,"")</f>
        <v>74.22</v>
      </c>
      <c r="W1919" s="38" t="n">
        <f aca="false">IFERROR(Counts!AK1919/Counts!AI1919,"")</f>
        <v>0.3</v>
      </c>
      <c r="X1919" s="40" t="n">
        <f aca="false">IFERROR(Counts!O1919,"")</f>
        <v>-0.699</v>
      </c>
      <c r="Y1919" s="36" t="n">
        <f aca="false">IFERROR(INDEX('Season Counts'!$Y$2:$Y$740,$AF1919)/INDEX('Season Counts'!$X$2:$X$740,$AF1919),"")</f>
        <v>0.290678733031674</v>
      </c>
      <c r="Z1919" s="37" t="n">
        <f aca="false">IFERROR(J1919-Y1919,"")</f>
        <v>0.0174212669683258</v>
      </c>
      <c r="AA1919" s="38" t="n">
        <f aca="false">IFERROR(INDEX('Season Counts'!$K$2:$K$740,$AF1919)/INDEX('Season Counts'!$J$2:$J$740,$AF1919),"")</f>
        <v>0.344298245614035</v>
      </c>
      <c r="AB1919" s="41" t="n">
        <f aca="false">IFERROR(R1919-AA1919,"")</f>
        <v>0.00570175438596487</v>
      </c>
      <c r="AC1919" s="39" t="n">
        <f aca="false">IFERROR(INDEX('Season Counts'!$AG$2:$AG$740,$AF1919)/INDEX('Season Counts'!$AF$2:$AF$740,$AF1919),"")</f>
        <v>74.6180107526882</v>
      </c>
      <c r="AD1919" s="40" t="n">
        <f aca="false">IFERROR(V1919-AC1919,"")</f>
        <v>-0.39801075268818</v>
      </c>
      <c r="AE1919" s="4" t="str">
        <f aca="false">IF(D1919&lt;Guide!$C$21,"Low PA",IF(TRIM(IF(ISNUMBER(AD1919),IF(N(AD1919)&lt;=-Guide!$C$24,"▼ Bat Speed  ",IF(N(AD1919)&gt;=Guide!$C$24,"▲ Bat Speed  ","")),"")&amp;IF(N(Z1919)&gt;=Guide!$C$22,"▲ Contact  ","")&amp;IF(N(Z1919)&lt;=-Guide!$C$22,"▼ Contact  ","")&amp;IF(N(AB1919)&gt;=Guide!$C$23,"▲ Chase  ","")&amp;IF(N(AB1919)&lt;=-Guide!$C$23,"▼ Chase  ",""))="","Stable",TRIM(IF(ISNUMBER(AD1919),IF(N(AD1919)&lt;=-Guide!$C$24,"▼ Bat Speed  ",IF(N(AD1919)&gt;=Guide!$C$24,"▲ Bat Speed  ","")),"")&amp;IF(N(Z1919)&gt;=Guide!$C$22,"▲ Contact  ","")&amp;IF(N(Z1919)&lt;=-Guide!$C$22,"▼ Contact  ","")&amp;IF(N(AB1919)&gt;=Guide!$C$23,"▲ Chase  ","")&amp;IF(N(AB1919)&lt;=-Guide!$C$23,"▼ Chase  ",""))))</f>
        <v>Low PA</v>
      </c>
      <c r="AF1919" s="35" t="n">
        <f aca="false">MATCH(Counts!A1919,'Season Counts'!$A$2:$A$740,0)</f>
        <v>489</v>
      </c>
    </row>
    <row r="1920" customFormat="false" ht="15" hidden="false" customHeight="false" outlineLevel="0" collapsed="false">
      <c r="A1920" s="34" t="str">
        <f aca="false">Counts!B1920</f>
        <v>NYY</v>
      </c>
      <c r="B1920" s="5" t="str">
        <f aca="false">Counts!C1920</f>
        <v>Jasson Domínguez</v>
      </c>
      <c r="C1920" s="34" t="str">
        <f aca="false">Counts!F1920</f>
        <v>May</v>
      </c>
      <c r="D1920" s="35" t="n">
        <f aca="false">IFERROR(Counts!P1920,"")</f>
        <v>22</v>
      </c>
      <c r="E1920" s="36" t="n">
        <f aca="false">IFERROR(Counts!R1920/Counts!Q1920,"")</f>
        <v>0.238095238095238</v>
      </c>
      <c r="F1920" s="36" t="n">
        <f aca="false">IFERROR((Counts!R1920+Counts!V1920+Counts!W1920)/(Counts!Q1920+Counts!V1920+Counts!W1920+Counts!X1920),"")</f>
        <v>0.272727272727273</v>
      </c>
      <c r="G1920" s="36" t="n">
        <f aca="false">IFERROR((Counts!R1920+Counts!S1920+2*Counts!T1920+3*Counts!U1920)/Counts!Q1920,"")</f>
        <v>0.476190476190476</v>
      </c>
      <c r="H1920" s="35" t="n">
        <f aca="false">IFERROR(Counts!U1920,"")</f>
        <v>1</v>
      </c>
      <c r="I1920" s="36" t="n">
        <f aca="false">IFERROR(Counts!Z1920/Counts!AA1920,"")</f>
        <v>0.318181818181818</v>
      </c>
      <c r="J1920" s="36" t="n">
        <f aca="false">IFERROR(Counts!AB1920/Counts!AA1920,"")</f>
        <v>0.347090909090909</v>
      </c>
      <c r="K1920" s="37" t="n">
        <f aca="false">IFERROR((Counts!AB1920-Counts!Z1920)/Counts!AA1920,"")</f>
        <v>0.0289090909090909</v>
      </c>
      <c r="L1920" s="38" t="n">
        <f aca="false">IFERROR(Counts!Y1920/Counts!P1920,"")</f>
        <v>0.0909090909090909</v>
      </c>
      <c r="M1920" s="38" t="n">
        <f aca="false">IFERROR(Counts!V1920/Counts!P1920,"")</f>
        <v>0.0454545454545455</v>
      </c>
      <c r="N1920" s="38" t="n">
        <f aca="false">IFERROR(Counts!AD1920/Counts!AC1920,"")</f>
        <v>0</v>
      </c>
      <c r="O1920" s="38" t="n">
        <f aca="false">IFERROR(Counts!AE1920/Counts!AC1920,"")</f>
        <v>0.473684210526316</v>
      </c>
      <c r="P1920" s="39" t="n">
        <f aca="false">IFERROR(Counts!AG1920/Counts!AF1920,"")</f>
        <v>93.9315789473684</v>
      </c>
      <c r="Q1920" s="38" t="n">
        <f aca="false">IFERROR(Counts!AH1920/Counts!AC1920,"")</f>
        <v>0.315789473684211</v>
      </c>
      <c r="R1920" s="38" t="n">
        <f aca="false">IFERROR(Counts!N1920/Counts!M1920,"")</f>
        <v>0.324324324324324</v>
      </c>
      <c r="S1920" s="38" t="n">
        <f aca="false">IFERROR(Counts!K1920/Counts!J1920,"")</f>
        <v>0.783783783783784</v>
      </c>
      <c r="T1920" s="38" t="n">
        <f aca="false">IFERROR(Counts!I1920/Counts!H1920,"")</f>
        <v>0.146341463414634</v>
      </c>
      <c r="U1920" s="38" t="n">
        <f aca="false">IFERROR(1-Counts!L1920/Counts!K1920,"")</f>
        <v>0.896551724137931</v>
      </c>
      <c r="V1920" s="39" t="n">
        <f aca="false">IFERROR(Counts!AJ1920/Counts!AI1920,"")</f>
        <v>74.6277777777778</v>
      </c>
      <c r="W1920" s="38" t="n">
        <f aca="false">IFERROR(Counts!AK1920/Counts!AI1920,"")</f>
        <v>0.472222222222222</v>
      </c>
      <c r="X1920" s="40" t="n">
        <f aca="false">IFERROR(Counts!O1920,"")</f>
        <v>-0.079</v>
      </c>
      <c r="Y1920" s="36" t="n">
        <f aca="false">IFERROR(INDEX('Season Counts'!$Y$2:$Y$740,$AF1920)/INDEX('Season Counts'!$X$2:$X$740,$AF1920),"")</f>
        <v>0.290678733031674</v>
      </c>
      <c r="Z1920" s="37" t="n">
        <f aca="false">IFERROR(J1920-Y1920,"")</f>
        <v>0.0564121760592349</v>
      </c>
      <c r="AA1920" s="38" t="n">
        <f aca="false">IFERROR(INDEX('Season Counts'!$K$2:$K$740,$AF1920)/INDEX('Season Counts'!$J$2:$J$740,$AF1920),"")</f>
        <v>0.344298245614035</v>
      </c>
      <c r="AB1920" s="41" t="n">
        <f aca="false">IFERROR(R1920-AA1920,"")</f>
        <v>-0.0199739212897108</v>
      </c>
      <c r="AC1920" s="39" t="n">
        <f aca="false">IFERROR(INDEX('Season Counts'!$AG$2:$AG$740,$AF1920)/INDEX('Season Counts'!$AF$2:$AF$740,$AF1920),"")</f>
        <v>74.6180107526882</v>
      </c>
      <c r="AD1920" s="40" t="n">
        <f aca="false">IFERROR(V1920-AC1920,"")</f>
        <v>0.00976702508960159</v>
      </c>
      <c r="AE1920" s="4" t="str">
        <f aca="false">IF(D1920&lt;Guide!$C$21,"Low PA",IF(TRIM(IF(ISNUMBER(AD1920),IF(N(AD1920)&lt;=-Guide!$C$24,"▼ Bat Speed  ",IF(N(AD1920)&gt;=Guide!$C$24,"▲ Bat Speed  ","")),"")&amp;IF(N(Z1920)&gt;=Guide!$C$22,"▲ Contact  ","")&amp;IF(N(Z1920)&lt;=-Guide!$C$22,"▼ Contact  ","")&amp;IF(N(AB1920)&gt;=Guide!$C$23,"▲ Chase  ","")&amp;IF(N(AB1920)&lt;=-Guide!$C$23,"▼ Chase  ",""))="","Stable",TRIM(IF(ISNUMBER(AD1920),IF(N(AD1920)&lt;=-Guide!$C$24,"▼ Bat Speed  ",IF(N(AD1920)&gt;=Guide!$C$24,"▲ Bat Speed  ","")),"")&amp;IF(N(Z1920)&gt;=Guide!$C$22,"▲ Contact  ","")&amp;IF(N(Z1920)&lt;=-Guide!$C$22,"▼ Contact  ","")&amp;IF(N(AB1920)&gt;=Guide!$C$23,"▲ Chase  ","")&amp;IF(N(AB1920)&lt;=-Guide!$C$23,"▼ Chase  ",""))))</f>
        <v>Low PA</v>
      </c>
      <c r="AF1920" s="35" t="n">
        <f aca="false">MATCH(Counts!A1920,'Season Counts'!$A$2:$A$740,0)</f>
        <v>489</v>
      </c>
    </row>
    <row r="1921" customFormat="false" ht="15" hidden="false" customHeight="false" outlineLevel="0" collapsed="false">
      <c r="A1921" s="34" t="str">
        <f aca="false">Counts!B1921</f>
        <v>NYY</v>
      </c>
      <c r="B1921" s="5" t="str">
        <f aca="false">Counts!C1921</f>
        <v>Jasson Domínguez</v>
      </c>
      <c r="C1921" s="34" t="str">
        <f aca="false">Counts!F1921</f>
        <v>Jun</v>
      </c>
      <c r="D1921" s="35" t="n">
        <f aca="false">IFERROR(Counts!P1921,"")</f>
        <v>64</v>
      </c>
      <c r="E1921" s="36" t="n">
        <f aca="false">IFERROR(Counts!R1921/Counts!Q1921,"")</f>
        <v>0.233333333333333</v>
      </c>
      <c r="F1921" s="36" t="n">
        <f aca="false">IFERROR((Counts!R1921+Counts!V1921+Counts!W1921)/(Counts!Q1921+Counts!V1921+Counts!W1921+Counts!X1921),"")</f>
        <v>0.26984126984127</v>
      </c>
      <c r="G1921" s="36" t="n">
        <f aca="false">IFERROR((Counts!R1921+Counts!S1921+2*Counts!T1921+3*Counts!U1921)/Counts!Q1921,"")</f>
        <v>0.416666666666667</v>
      </c>
      <c r="H1921" s="35" t="n">
        <f aca="false">IFERROR(Counts!U1921,"")</f>
        <v>2</v>
      </c>
      <c r="I1921" s="36" t="n">
        <f aca="false">IFERROR(Counts!Z1921/Counts!AA1921,"")</f>
        <v>0.30234375</v>
      </c>
      <c r="J1921" s="36" t="n">
        <f aca="false">IFERROR(Counts!AB1921/Counts!AA1921,"")</f>
        <v>0.250234375</v>
      </c>
      <c r="K1921" s="37" t="n">
        <f aca="false">IFERROR((Counts!AB1921-Counts!Z1921)/Counts!AA1921,"")</f>
        <v>-0.052109375</v>
      </c>
      <c r="L1921" s="38" t="n">
        <f aca="false">IFERROR(Counts!Y1921/Counts!P1921,"")</f>
        <v>0.28125</v>
      </c>
      <c r="M1921" s="38" t="n">
        <f aca="false">IFERROR(Counts!V1921/Counts!P1921,"")</f>
        <v>0.046875</v>
      </c>
      <c r="N1921" s="38" t="n">
        <f aca="false">IFERROR(Counts!AD1921/Counts!AC1921,"")</f>
        <v>0.0476190476190476</v>
      </c>
      <c r="O1921" s="38" t="n">
        <f aca="false">IFERROR(Counts!AE1921/Counts!AC1921,"")</f>
        <v>0.30952380952381</v>
      </c>
      <c r="P1921" s="39" t="n">
        <f aca="false">IFERROR(Counts!AG1921/Counts!AF1921,"")</f>
        <v>86.7738095238095</v>
      </c>
      <c r="Q1921" s="38" t="n">
        <f aca="false">IFERROR(Counts!AH1921/Counts!AC1921,"")</f>
        <v>0.333333333333333</v>
      </c>
      <c r="R1921" s="38" t="n">
        <f aca="false">IFERROR(Counts!N1921/Counts!M1921,"")</f>
        <v>0.375886524822695</v>
      </c>
      <c r="S1921" s="38" t="n">
        <f aca="false">IFERROR(Counts!K1921/Counts!J1921,"")</f>
        <v>0.684684684684685</v>
      </c>
      <c r="T1921" s="38" t="n">
        <f aca="false">IFERROR(Counts!I1921/Counts!H1921,"")</f>
        <v>0.271317829457364</v>
      </c>
      <c r="U1921" s="38" t="n">
        <f aca="false">IFERROR(1-Counts!L1921/Counts!K1921,"")</f>
        <v>0.855263157894737</v>
      </c>
      <c r="V1921" s="39" t="n">
        <f aca="false">IFERROR(Counts!AJ1921/Counts!AI1921,"")</f>
        <v>73.4266055045872</v>
      </c>
      <c r="W1921" s="38" t="n">
        <f aca="false">IFERROR(Counts!AK1921/Counts!AI1921,"")</f>
        <v>0.26605504587156</v>
      </c>
      <c r="X1921" s="40" t="n">
        <f aca="false">IFERROR(Counts!O1921,"")</f>
        <v>-1.166</v>
      </c>
      <c r="Y1921" s="36" t="n">
        <f aca="false">IFERROR(INDEX('Season Counts'!$Y$2:$Y$740,$AF1921)/INDEX('Season Counts'!$X$2:$X$740,$AF1921),"")</f>
        <v>0.290678733031674</v>
      </c>
      <c r="Z1921" s="37" t="n">
        <f aca="false">IFERROR(J1921-Y1921,"")</f>
        <v>-0.0404443580316742</v>
      </c>
      <c r="AA1921" s="38" t="n">
        <f aca="false">IFERROR(INDEX('Season Counts'!$K$2:$K$740,$AF1921)/INDEX('Season Counts'!$J$2:$J$740,$AF1921),"")</f>
        <v>0.344298245614035</v>
      </c>
      <c r="AB1921" s="41" t="n">
        <f aca="false">IFERROR(R1921-AA1921,"")</f>
        <v>0.0315882792086599</v>
      </c>
      <c r="AC1921" s="39" t="n">
        <f aca="false">IFERROR(INDEX('Season Counts'!$AG$2:$AG$740,$AF1921)/INDEX('Season Counts'!$AF$2:$AF$740,$AF1921),"")</f>
        <v>74.6180107526882</v>
      </c>
      <c r="AD1921" s="40" t="n">
        <f aca="false">IFERROR(V1921-AC1921,"")</f>
        <v>-1.19140524810102</v>
      </c>
      <c r="AE1921" s="4" t="str">
        <f aca="false">IF(D1921&lt;Guide!$C$21,"Low PA",IF(TRIM(IF(ISNUMBER(AD1921),IF(N(AD1921)&lt;=-Guide!$C$24,"▼ Bat Speed  ",IF(N(AD1921)&gt;=Guide!$C$24,"▲ Bat Speed  ","")),"")&amp;IF(N(Z1921)&gt;=Guide!$C$22,"▲ Contact  ","")&amp;IF(N(Z1921)&lt;=-Guide!$C$22,"▼ Contact  ","")&amp;IF(N(AB1921)&gt;=Guide!$C$23,"▲ Chase  ","")&amp;IF(N(AB1921)&lt;=-Guide!$C$23,"▼ Chase  ",""))="","Stable",TRIM(IF(ISNUMBER(AD1921),IF(N(AD1921)&lt;=-Guide!$C$24,"▼ Bat Speed  ",IF(N(AD1921)&gt;=Guide!$C$24,"▲ Bat Speed  ","")),"")&amp;IF(N(Z1921)&gt;=Guide!$C$22,"▲ Contact  ","")&amp;IF(N(Z1921)&lt;=-Guide!$C$22,"▼ Contact  ","")&amp;IF(N(AB1921)&gt;=Guide!$C$23,"▲ Chase  ","")&amp;IF(N(AB1921)&lt;=-Guide!$C$23,"▼ Chase  ",""))))</f>
        <v>▼ Bat Speed ▼ Contact</v>
      </c>
      <c r="AF1921" s="35" t="n">
        <f aca="false">MATCH(Counts!A1921,'Season Counts'!$A$2:$A$740,0)</f>
        <v>489</v>
      </c>
    </row>
    <row r="1922" customFormat="false" ht="15" hidden="false" customHeight="false" outlineLevel="0" collapsed="false">
      <c r="A1922" s="34" t="str">
        <f aca="false">Counts!B1922</f>
        <v>NYY</v>
      </c>
      <c r="B1922" s="5" t="str">
        <f aca="false">Counts!C1922</f>
        <v>Jasson Domínguez</v>
      </c>
      <c r="C1922" s="34" t="str">
        <f aca="false">Counts!F1922</f>
        <v>Jul</v>
      </c>
      <c r="D1922" s="35" t="n">
        <f aca="false">IFERROR(Counts!P1922,"")</f>
        <v>104</v>
      </c>
      <c r="E1922" s="36" t="n">
        <f aca="false">IFERROR(Counts!R1922/Counts!Q1922,"")</f>
        <v>0.23469387755102</v>
      </c>
      <c r="F1922" s="36" t="n">
        <f aca="false">IFERROR((Counts!R1922+Counts!V1922+Counts!W1922)/(Counts!Q1922+Counts!V1922+Counts!W1922+Counts!X1922),"")</f>
        <v>0.278846153846154</v>
      </c>
      <c r="G1922" s="36" t="n">
        <f aca="false">IFERROR((Counts!R1922+Counts!S1922+2*Counts!T1922+3*Counts!U1922)/Counts!Q1922,"")</f>
        <v>0.36734693877551</v>
      </c>
      <c r="H1922" s="35" t="n">
        <f aca="false">IFERROR(Counts!U1922,"")</f>
        <v>3</v>
      </c>
      <c r="I1922" s="36" t="n">
        <f aca="false">IFERROR(Counts!Z1922/Counts!AA1922,"")</f>
        <v>0.284615384615385</v>
      </c>
      <c r="J1922" s="36" t="n">
        <f aca="false">IFERROR(Counts!AB1922/Counts!AA1922,"")</f>
        <v>0.30875</v>
      </c>
      <c r="K1922" s="37" t="n">
        <f aca="false">IFERROR((Counts!AB1922-Counts!Z1922)/Counts!AA1922,"")</f>
        <v>0.0241346153846154</v>
      </c>
      <c r="L1922" s="38" t="n">
        <f aca="false">IFERROR(Counts!Y1922/Counts!P1922,"")</f>
        <v>0.192307692307692</v>
      </c>
      <c r="M1922" s="38" t="n">
        <f aca="false">IFERROR(Counts!V1922/Counts!P1922,"")</f>
        <v>0.0480769230769231</v>
      </c>
      <c r="N1922" s="38" t="n">
        <f aca="false">IFERROR(Counts!AD1922/Counts!AC1922,"")</f>
        <v>0.0641025641025641</v>
      </c>
      <c r="O1922" s="38" t="n">
        <f aca="false">IFERROR(Counts!AE1922/Counts!AC1922,"")</f>
        <v>0.423076923076923</v>
      </c>
      <c r="P1922" s="39" t="n">
        <f aca="false">IFERROR(Counts!AG1922/Counts!AF1922,"")</f>
        <v>87.6858974358974</v>
      </c>
      <c r="Q1922" s="38" t="n">
        <f aca="false">IFERROR(Counts!AH1922/Counts!AC1922,"")</f>
        <v>0.333333333333333</v>
      </c>
      <c r="R1922" s="38" t="n">
        <f aca="false">IFERROR(Counts!N1922/Counts!M1922,"")</f>
        <v>0.358851674641148</v>
      </c>
      <c r="S1922" s="38" t="n">
        <f aca="false">IFERROR(Counts!K1922/Counts!J1922,"")</f>
        <v>0.68944099378882</v>
      </c>
      <c r="T1922" s="38" t="n">
        <f aca="false">IFERROR(Counts!I1922/Counts!H1922,"")</f>
        <v>0.193548387096774</v>
      </c>
      <c r="U1922" s="38" t="n">
        <f aca="false">IFERROR(1-Counts!L1922/Counts!K1922,"")</f>
        <v>0.90990990990991</v>
      </c>
      <c r="V1922" s="39" t="n">
        <f aca="false">IFERROR(Counts!AJ1922/Counts!AI1922,"")</f>
        <v>75.1862275449102</v>
      </c>
      <c r="W1922" s="38" t="n">
        <f aca="false">IFERROR(Counts!AK1922/Counts!AI1922,"")</f>
        <v>0.51497005988024</v>
      </c>
      <c r="X1922" s="40" t="n">
        <f aca="false">IFERROR(Counts!O1922,"")</f>
        <v>-1.971</v>
      </c>
      <c r="Y1922" s="36" t="n">
        <f aca="false">IFERROR(INDEX('Season Counts'!$Y$2:$Y$740,$AF1922)/INDEX('Season Counts'!$X$2:$X$740,$AF1922),"")</f>
        <v>0.290678733031674</v>
      </c>
      <c r="Z1922" s="37" t="n">
        <f aca="false">IFERROR(J1922-Y1922,"")</f>
        <v>0.0180712669683258</v>
      </c>
      <c r="AA1922" s="38" t="n">
        <f aca="false">IFERROR(INDEX('Season Counts'!$K$2:$K$740,$AF1922)/INDEX('Season Counts'!$J$2:$J$740,$AF1922),"")</f>
        <v>0.344298245614035</v>
      </c>
      <c r="AB1922" s="41" t="n">
        <f aca="false">IFERROR(R1922-AA1922,"")</f>
        <v>0.0145534290271132</v>
      </c>
      <c r="AC1922" s="39" t="n">
        <f aca="false">IFERROR(INDEX('Season Counts'!$AG$2:$AG$740,$AF1922)/INDEX('Season Counts'!$AF$2:$AF$740,$AF1922),"")</f>
        <v>74.6180107526882</v>
      </c>
      <c r="AD1922" s="40" t="n">
        <f aca="false">IFERROR(V1922-AC1922,"")</f>
        <v>0.568216792222003</v>
      </c>
      <c r="AE1922" s="4" t="str">
        <f aca="false">IF(D1922&lt;Guide!$C$21,"Low PA",IF(TRIM(IF(ISNUMBER(AD1922),IF(N(AD1922)&lt;=-Guide!$C$24,"▼ Bat Speed  ",IF(N(AD1922)&gt;=Guide!$C$24,"▲ Bat Speed  ","")),"")&amp;IF(N(Z1922)&gt;=Guide!$C$22,"▲ Contact  ","")&amp;IF(N(Z1922)&lt;=-Guide!$C$22,"▼ Contact  ","")&amp;IF(N(AB1922)&gt;=Guide!$C$23,"▲ Chase  ","")&amp;IF(N(AB1922)&lt;=-Guide!$C$23,"▼ Chase  ",""))="","Stable",TRIM(IF(ISNUMBER(AD1922),IF(N(AD1922)&lt;=-Guide!$C$24,"▼ Bat Speed  ",IF(N(AD1922)&gt;=Guide!$C$24,"▲ Bat Speed  ","")),"")&amp;IF(N(Z1922)&gt;=Guide!$C$22,"▲ Contact  ","")&amp;IF(N(Z1922)&lt;=-Guide!$C$22,"▼ Contact  ","")&amp;IF(N(AB1922)&gt;=Guide!$C$23,"▲ Chase  ","")&amp;IF(N(AB1922)&lt;=-Guide!$C$23,"▼ Chase  ",""))))</f>
        <v>Stable</v>
      </c>
      <c r="AF1922" s="35" t="n">
        <f aca="false">MATCH(Counts!A1922,'Season Counts'!$A$2:$A$740,0)</f>
        <v>489</v>
      </c>
    </row>
    <row r="1923" customFormat="false" ht="15" hidden="false" customHeight="false" outlineLevel="0" collapsed="false">
      <c r="A1923" s="34" t="str">
        <f aca="false">Counts!B1923</f>
        <v>NYY</v>
      </c>
      <c r="B1923" s="5" t="str">
        <f aca="false">Counts!C1923</f>
        <v>Jasson Domínguez</v>
      </c>
      <c r="C1923" s="34" t="str">
        <f aca="false">Counts!F1923</f>
        <v>Aug</v>
      </c>
      <c r="D1923" s="35" t="n">
        <f aca="false">IFERROR(Counts!P1923,"")</f>
        <v>12</v>
      </c>
      <c r="E1923" s="36" t="n">
        <f aca="false">IFERROR(Counts!R1923/Counts!Q1923,"")</f>
        <v>0.25</v>
      </c>
      <c r="F1923" s="36" t="n">
        <f aca="false">IFERROR((Counts!R1923+Counts!V1923+Counts!W1923)/(Counts!Q1923+Counts!V1923+Counts!W1923+Counts!X1923),"")</f>
        <v>0.25</v>
      </c>
      <c r="G1923" s="36" t="n">
        <f aca="false">IFERROR((Counts!R1923+Counts!S1923+2*Counts!T1923+3*Counts!U1923)/Counts!Q1923,"")</f>
        <v>0.333333333333333</v>
      </c>
      <c r="H1923" s="35" t="n">
        <f aca="false">IFERROR(Counts!U1923,"")</f>
        <v>0</v>
      </c>
      <c r="I1923" s="36" t="n">
        <f aca="false">IFERROR(Counts!Z1923/Counts!AA1923,"")</f>
        <v>0.254166666666667</v>
      </c>
      <c r="J1923" s="36" t="n">
        <f aca="false">IFERROR(Counts!AB1923/Counts!AA1923,"")</f>
        <v>0.224916666666667</v>
      </c>
      <c r="K1923" s="37" t="n">
        <f aca="false">IFERROR((Counts!AB1923-Counts!Z1923)/Counts!AA1923,"")</f>
        <v>-0.02925</v>
      </c>
      <c r="L1923" s="38" t="n">
        <f aca="false">IFERROR(Counts!Y1923/Counts!P1923,"")</f>
        <v>0.333333333333333</v>
      </c>
      <c r="M1923" s="38" t="n">
        <f aca="false">IFERROR(Counts!V1923/Counts!P1923,"")</f>
        <v>0</v>
      </c>
      <c r="N1923" s="38" t="n">
        <f aca="false">IFERROR(Counts!AD1923/Counts!AC1923,"")</f>
        <v>0.125</v>
      </c>
      <c r="O1923" s="38" t="n">
        <f aca="false">IFERROR(Counts!AE1923/Counts!AC1923,"")</f>
        <v>0.375</v>
      </c>
      <c r="P1923" s="39" t="n">
        <f aca="false">IFERROR(Counts!AG1923/Counts!AF1923,"")</f>
        <v>84.9</v>
      </c>
      <c r="Q1923" s="38" t="n">
        <f aca="false">IFERROR(Counts!AH1923/Counts!AC1923,"")</f>
        <v>0.375</v>
      </c>
      <c r="R1923" s="38" t="n">
        <f aca="false">IFERROR(Counts!N1923/Counts!M1923,"")</f>
        <v>0.24</v>
      </c>
      <c r="S1923" s="38" t="n">
        <f aca="false">IFERROR(Counts!K1923/Counts!J1923,"")</f>
        <v>0.571428571428571</v>
      </c>
      <c r="T1923" s="38" t="n">
        <f aca="false">IFERROR(Counts!I1923/Counts!H1923,"")</f>
        <v>0.136363636363636</v>
      </c>
      <c r="U1923" s="38" t="n">
        <f aca="false">IFERROR(1-Counts!L1923/Counts!K1923,"")</f>
        <v>0.8125</v>
      </c>
      <c r="V1923" s="39" t="n">
        <f aca="false">IFERROR(Counts!AJ1923/Counts!AI1923,"")</f>
        <v>74.7761904761905</v>
      </c>
      <c r="W1923" s="38" t="n">
        <f aca="false">IFERROR(Counts!AK1923/Counts!AI1923,"")</f>
        <v>0.476190476190476</v>
      </c>
      <c r="X1923" s="40" t="n">
        <f aca="false">IFERROR(Counts!O1923,"")</f>
        <v>-0.974</v>
      </c>
      <c r="Y1923" s="36" t="n">
        <f aca="false">IFERROR(INDEX('Season Counts'!$Y$2:$Y$740,$AF1923)/INDEX('Season Counts'!$X$2:$X$740,$AF1923),"")</f>
        <v>0.290678733031674</v>
      </c>
      <c r="Z1923" s="37" t="n">
        <f aca="false">IFERROR(J1923-Y1923,"")</f>
        <v>-0.0657620663650075</v>
      </c>
      <c r="AA1923" s="38" t="n">
        <f aca="false">IFERROR(INDEX('Season Counts'!$K$2:$K$740,$AF1923)/INDEX('Season Counts'!$J$2:$J$740,$AF1923),"")</f>
        <v>0.344298245614035</v>
      </c>
      <c r="AB1923" s="41" t="n">
        <f aca="false">IFERROR(R1923-AA1923,"")</f>
        <v>-0.104298245614035</v>
      </c>
      <c r="AC1923" s="39" t="n">
        <f aca="false">IFERROR(INDEX('Season Counts'!$AG$2:$AG$740,$AF1923)/INDEX('Season Counts'!$AF$2:$AF$740,$AF1923),"")</f>
        <v>74.6180107526882</v>
      </c>
      <c r="AD1923" s="40" t="n">
        <f aca="false">IFERROR(V1923-AC1923,"")</f>
        <v>0.1581797235023</v>
      </c>
      <c r="AE1923" s="4" t="str">
        <f aca="false">IF(D1923&lt;Guide!$C$21,"Low PA",IF(TRIM(IF(ISNUMBER(AD1923),IF(N(AD1923)&lt;=-Guide!$C$24,"▼ Bat Speed  ",IF(N(AD1923)&gt;=Guide!$C$24,"▲ Bat Speed  ","")),"")&amp;IF(N(Z1923)&gt;=Guide!$C$22,"▲ Contact  ","")&amp;IF(N(Z1923)&lt;=-Guide!$C$22,"▼ Contact  ","")&amp;IF(N(AB1923)&gt;=Guide!$C$23,"▲ Chase  ","")&amp;IF(N(AB1923)&lt;=-Guide!$C$23,"▼ Chase  ",""))="","Stable",TRIM(IF(ISNUMBER(AD1923),IF(N(AD1923)&lt;=-Guide!$C$24,"▼ Bat Speed  ",IF(N(AD1923)&gt;=Guide!$C$24,"▲ Bat Speed  ","")),"")&amp;IF(N(Z1923)&gt;=Guide!$C$22,"▲ Contact  ","")&amp;IF(N(Z1923)&lt;=-Guide!$C$22,"▼ Contact  ","")&amp;IF(N(AB1923)&gt;=Guide!$C$23,"▲ Chase  ","")&amp;IF(N(AB1923)&lt;=-Guide!$C$23,"▼ Chase  ",""))))</f>
        <v>Low PA</v>
      </c>
      <c r="AF1923" s="35" t="n">
        <f aca="false">MATCH(Counts!A1923,'Season Counts'!$A$2:$A$740,0)</f>
        <v>489</v>
      </c>
    </row>
    <row r="1924" customFormat="false" ht="15" hidden="false" customHeight="false" outlineLevel="0" collapsed="false">
      <c r="A1924" s="34" t="str">
        <f aca="false">Counts!B1924</f>
        <v>NYY</v>
      </c>
      <c r="B1924" s="5" t="str">
        <f aca="false">Counts!C1924</f>
        <v>Jasson Domínguez</v>
      </c>
      <c r="C1924" s="34" t="str">
        <f aca="false">Counts!F1924</f>
        <v>Sep</v>
      </c>
      <c r="D1924" s="35" t="n">
        <f aca="false">IFERROR(Counts!P1924,"")</f>
        <v>10</v>
      </c>
      <c r="E1924" s="36" t="n">
        <f aca="false">IFERROR(Counts!R1924/Counts!Q1924,"")</f>
        <v>0.111111111111111</v>
      </c>
      <c r="F1924" s="36" t="n">
        <f aca="false">IFERROR((Counts!R1924+Counts!V1924+Counts!W1924)/(Counts!Q1924+Counts!V1924+Counts!W1924+Counts!X1924),"")</f>
        <v>0.2</v>
      </c>
      <c r="G1924" s="36" t="n">
        <f aca="false">IFERROR((Counts!R1924+Counts!S1924+2*Counts!T1924+3*Counts!U1924)/Counts!Q1924,"")</f>
        <v>0.111111111111111</v>
      </c>
      <c r="H1924" s="35" t="n">
        <f aca="false">IFERROR(Counts!U1924,"")</f>
        <v>0</v>
      </c>
      <c r="I1924" s="36" t="n">
        <f aca="false">IFERROR(Counts!Z1924/Counts!AA1924,"")</f>
        <v>0.0777777777777778</v>
      </c>
      <c r="J1924" s="36" t="n">
        <f aca="false">IFERROR(Counts!AB1924/Counts!AA1924,"")</f>
        <v>0.299888888888889</v>
      </c>
      <c r="K1924" s="37" t="n">
        <f aca="false">IFERROR((Counts!AB1924-Counts!Z1924)/Counts!AA1924,"")</f>
        <v>0.222111111111111</v>
      </c>
      <c r="L1924" s="38" t="n">
        <f aca="false">IFERROR(Counts!Y1924/Counts!P1924,"")</f>
        <v>0.2</v>
      </c>
      <c r="M1924" s="38" t="n">
        <f aca="false">IFERROR(Counts!V1924/Counts!P1924,"")</f>
        <v>0.1</v>
      </c>
      <c r="N1924" s="38" t="n">
        <f aca="false">IFERROR(Counts!AD1924/Counts!AC1924,"")</f>
        <v>0.142857142857143</v>
      </c>
      <c r="O1924" s="38" t="n">
        <f aca="false">IFERROR(Counts!AE1924/Counts!AC1924,"")</f>
        <v>0.428571428571429</v>
      </c>
      <c r="P1924" s="39" t="n">
        <f aca="false">IFERROR(Counts!AG1924/Counts!AF1924,"")</f>
        <v>91.3833333333333</v>
      </c>
      <c r="Q1924" s="38" t="n">
        <f aca="false">IFERROR(Counts!AH1924/Counts!AC1924,"")</f>
        <v>0.571428571428571</v>
      </c>
      <c r="R1924" s="38" t="n">
        <f aca="false">IFERROR(Counts!N1924/Counts!M1924,"")</f>
        <v>0.166666666666667</v>
      </c>
      <c r="S1924" s="38" t="n">
        <f aca="false">IFERROR(Counts!K1924/Counts!J1924,"")</f>
        <v>0.894736842105263</v>
      </c>
      <c r="T1924" s="38" t="n">
        <f aca="false">IFERROR(Counts!I1924/Counts!H1924,"")</f>
        <v>0.333333333333333</v>
      </c>
      <c r="U1924" s="38" t="n">
        <f aca="false">IFERROR(1-Counts!L1924/Counts!K1924,"")</f>
        <v>0.705882352941176</v>
      </c>
      <c r="V1924" s="39" t="n">
        <f aca="false">IFERROR(Counts!AJ1924/Counts!AI1924,"")</f>
        <v>76.6842105263158</v>
      </c>
      <c r="W1924" s="38" t="n">
        <f aca="false">IFERROR(Counts!AK1924/Counts!AI1924,"")</f>
        <v>0.736842105263158</v>
      </c>
      <c r="X1924" s="40" t="n">
        <f aca="false">IFERROR(Counts!O1924,"")</f>
        <v>-1.449</v>
      </c>
      <c r="Y1924" s="36" t="n">
        <f aca="false">IFERROR(INDEX('Season Counts'!$Y$2:$Y$740,$AF1924)/INDEX('Season Counts'!$X$2:$X$740,$AF1924),"")</f>
        <v>0.290678733031674</v>
      </c>
      <c r="Z1924" s="37" t="n">
        <f aca="false">IFERROR(J1924-Y1924,"")</f>
        <v>0.00921015585721469</v>
      </c>
      <c r="AA1924" s="38" t="n">
        <f aca="false">IFERROR(INDEX('Season Counts'!$K$2:$K$740,$AF1924)/INDEX('Season Counts'!$J$2:$J$740,$AF1924),"")</f>
        <v>0.344298245614035</v>
      </c>
      <c r="AB1924" s="41" t="n">
        <f aca="false">IFERROR(R1924-AA1924,"")</f>
        <v>-0.177631578947368</v>
      </c>
      <c r="AC1924" s="39" t="n">
        <f aca="false">IFERROR(INDEX('Season Counts'!$AG$2:$AG$740,$AF1924)/INDEX('Season Counts'!$AF$2:$AF$740,$AF1924),"")</f>
        <v>74.6180107526882</v>
      </c>
      <c r="AD1924" s="40" t="n">
        <f aca="false">IFERROR(V1924-AC1924,"")</f>
        <v>2.06619977362762</v>
      </c>
      <c r="AE1924" s="4" t="str">
        <f aca="false">IF(D1924&lt;Guide!$C$21,"Low PA",IF(TRIM(IF(ISNUMBER(AD1924),IF(N(AD1924)&lt;=-Guide!$C$24,"▼ Bat Speed  ",IF(N(AD1924)&gt;=Guide!$C$24,"▲ Bat Speed  ","")),"")&amp;IF(N(Z1924)&gt;=Guide!$C$22,"▲ Contact  ","")&amp;IF(N(Z1924)&lt;=-Guide!$C$22,"▼ Contact  ","")&amp;IF(N(AB1924)&gt;=Guide!$C$23,"▲ Chase  ","")&amp;IF(N(AB1924)&lt;=-Guide!$C$23,"▼ Chase  ",""))="","Stable",TRIM(IF(ISNUMBER(AD1924),IF(N(AD1924)&lt;=-Guide!$C$24,"▼ Bat Speed  ",IF(N(AD1924)&gt;=Guide!$C$24,"▲ Bat Speed  ","")),"")&amp;IF(N(Z1924)&gt;=Guide!$C$22,"▲ Contact  ","")&amp;IF(N(Z1924)&lt;=-Guide!$C$22,"▼ Contact  ","")&amp;IF(N(AB1924)&gt;=Guide!$C$23,"▲ Chase  ","")&amp;IF(N(AB1924)&lt;=-Guide!$C$23,"▼ Chase  ",""))))</f>
        <v>Low PA</v>
      </c>
      <c r="AF1924" s="35" t="n">
        <f aca="false">MATCH(Counts!A1924,'Season Counts'!$A$2:$A$740,0)</f>
        <v>489</v>
      </c>
    </row>
    <row r="1925" customFormat="false" ht="15" hidden="false" customHeight="false" outlineLevel="0" collapsed="false">
      <c r="A1925" s="34" t="str">
        <f aca="false">Counts!B1925</f>
        <v>NYY</v>
      </c>
      <c r="B1925" s="5" t="str">
        <f aca="false">Counts!C1925</f>
        <v>Luis García Jr.</v>
      </c>
      <c r="C1925" s="34" t="str">
        <f aca="false">Counts!F1925</f>
        <v>Aug</v>
      </c>
      <c r="D1925" s="35" t="n">
        <f aca="false">IFERROR(Counts!P1925,"")</f>
        <v>97</v>
      </c>
      <c r="E1925" s="36" t="n">
        <f aca="false">IFERROR(Counts!R1925/Counts!Q1925,"")</f>
        <v>0.292134831460674</v>
      </c>
      <c r="F1925" s="36" t="n">
        <f aca="false">IFERROR((Counts!R1925+Counts!V1925+Counts!W1925)/(Counts!Q1925+Counts!V1925+Counts!W1925+Counts!X1925),"")</f>
        <v>0.34020618556701</v>
      </c>
      <c r="G1925" s="36" t="n">
        <f aca="false">IFERROR((Counts!R1925+Counts!S1925+2*Counts!T1925+3*Counts!U1925)/Counts!Q1925,"")</f>
        <v>0.50561797752809</v>
      </c>
      <c r="H1925" s="35" t="n">
        <f aca="false">IFERROR(Counts!U1925,"")</f>
        <v>5</v>
      </c>
      <c r="I1925" s="36" t="n">
        <f aca="false">IFERROR(Counts!Z1925/Counts!AA1925,"")</f>
        <v>0.362886597938144</v>
      </c>
      <c r="J1925" s="36" t="n">
        <f aca="false">IFERROR(Counts!AB1925/Counts!AA1925,"")</f>
        <v>0.342298969072165</v>
      </c>
      <c r="K1925" s="37" t="n">
        <f aca="false">IFERROR((Counts!AB1925-Counts!Z1925)/Counts!AA1925,"")</f>
        <v>-0.0205876288659794</v>
      </c>
      <c r="L1925" s="38" t="n">
        <f aca="false">IFERROR(Counts!Y1925/Counts!P1925,"")</f>
        <v>0.185567010309278</v>
      </c>
      <c r="M1925" s="38" t="n">
        <f aca="false">IFERROR(Counts!V1925/Counts!P1925,"")</f>
        <v>0.0721649484536082</v>
      </c>
      <c r="N1925" s="38" t="n">
        <f aca="false">IFERROR(Counts!AD1925/Counts!AC1925,"")</f>
        <v>0.111111111111111</v>
      </c>
      <c r="O1925" s="38" t="n">
        <f aca="false">IFERROR(Counts!AE1925/Counts!AC1925,"")</f>
        <v>0.5</v>
      </c>
      <c r="P1925" s="39" t="n">
        <f aca="false">IFERROR(Counts!AG1925/Counts!AF1925,"")</f>
        <v>92.5208333333333</v>
      </c>
      <c r="Q1925" s="38" t="n">
        <f aca="false">IFERROR(Counts!AH1925/Counts!AC1925,"")</f>
        <v>0.319444444444444</v>
      </c>
      <c r="R1925" s="38" t="n">
        <f aca="false">IFERROR(Counts!N1925/Counts!M1925,"")</f>
        <v>0.34070796460177</v>
      </c>
      <c r="S1925" s="38" t="n">
        <f aca="false">IFERROR(Counts!K1925/Counts!J1925,"")</f>
        <v>0.690909090909091</v>
      </c>
      <c r="T1925" s="38" t="n">
        <f aca="false">IFERROR(Counts!I1925/Counts!H1925,"")</f>
        <v>0.193717277486911</v>
      </c>
      <c r="U1925" s="38" t="n">
        <f aca="false">IFERROR(1-Counts!L1925/Counts!K1925,"")</f>
        <v>0.885964912280702</v>
      </c>
      <c r="V1925" s="39" t="n">
        <f aca="false">IFERROR(Counts!AJ1925/Counts!AI1925,"")</f>
        <v>75.0221590909091</v>
      </c>
      <c r="W1925" s="38" t="n">
        <f aca="false">IFERROR(Counts!AK1925/Counts!AI1925,"")</f>
        <v>0.556818181818182</v>
      </c>
      <c r="X1925" s="40" t="n">
        <f aca="false">IFERROR(Counts!O1925,"")</f>
        <v>3.396</v>
      </c>
      <c r="Y1925" s="36" t="n">
        <f aca="false">IFERROR(INDEX('Season Counts'!$Y$2:$Y$740,$AF1925)/INDEX('Season Counts'!$X$2:$X$740,$AF1925),"")</f>
        <v>0.307852071005917</v>
      </c>
      <c r="Z1925" s="37" t="n">
        <f aca="false">IFERROR(J1925-Y1925,"")</f>
        <v>0.0344468980662478</v>
      </c>
      <c r="AA1925" s="38" t="n">
        <f aca="false">IFERROR(INDEX('Season Counts'!$K$2:$K$740,$AF1925)/INDEX('Season Counts'!$J$2:$J$740,$AF1925),"")</f>
        <v>0.35149863760218</v>
      </c>
      <c r="AB1925" s="41" t="n">
        <f aca="false">IFERROR(R1925-AA1925,"")</f>
        <v>-0.01079067300041</v>
      </c>
      <c r="AC1925" s="39" t="n">
        <f aca="false">IFERROR(INDEX('Season Counts'!$AG$2:$AG$740,$AF1925)/INDEX('Season Counts'!$AF$2:$AF$740,$AF1925),"")</f>
        <v>74.7738255033557</v>
      </c>
      <c r="AD1925" s="40" t="n">
        <f aca="false">IFERROR(V1925-AC1925,"")</f>
        <v>0.24833358755339</v>
      </c>
      <c r="AE1925" s="4" t="str">
        <f aca="false">IF(D1925&lt;Guide!$C$21,"Low PA",IF(TRIM(IF(ISNUMBER(AD1925),IF(N(AD1925)&lt;=-Guide!$C$24,"▼ Bat Speed  ",IF(N(AD1925)&gt;=Guide!$C$24,"▲ Bat Speed  ","")),"")&amp;IF(N(Z1925)&gt;=Guide!$C$22,"▲ Contact  ","")&amp;IF(N(Z1925)&lt;=-Guide!$C$22,"▼ Contact  ","")&amp;IF(N(AB1925)&gt;=Guide!$C$23,"▲ Chase  ","")&amp;IF(N(AB1925)&lt;=-Guide!$C$23,"▼ Chase  ",""))="","Stable",TRIM(IF(ISNUMBER(AD1925),IF(N(AD1925)&lt;=-Guide!$C$24,"▼ Bat Speed  ",IF(N(AD1925)&gt;=Guide!$C$24,"▲ Bat Speed  ","")),"")&amp;IF(N(Z1925)&gt;=Guide!$C$22,"▲ Contact  ","")&amp;IF(N(Z1925)&lt;=-Guide!$C$22,"▼ Contact  ","")&amp;IF(N(AB1925)&gt;=Guide!$C$23,"▲ Chase  ","")&amp;IF(N(AB1925)&lt;=-Guide!$C$23,"▼ Chase  ",""))))</f>
        <v>Stable</v>
      </c>
      <c r="AF1925" s="35" t="n">
        <f aca="false">MATCH(Counts!A1925,'Season Counts'!$A$2:$A$740,0)</f>
        <v>490</v>
      </c>
    </row>
    <row r="1926" customFormat="false" ht="15" hidden="false" customHeight="false" outlineLevel="0" collapsed="false">
      <c r="A1926" s="34" t="str">
        <f aca="false">Counts!B1926</f>
        <v>NYY</v>
      </c>
      <c r="B1926" s="5" t="str">
        <f aca="false">Counts!C1926</f>
        <v>Luis García Jr.</v>
      </c>
      <c r="C1926" s="34" t="str">
        <f aca="false">Counts!F1926</f>
        <v>Sep</v>
      </c>
      <c r="D1926" s="35" t="n">
        <f aca="false">IFERROR(Counts!P1926,"")</f>
        <v>72</v>
      </c>
      <c r="E1926" s="36" t="n">
        <f aca="false">IFERROR(Counts!R1926/Counts!Q1926,"")</f>
        <v>0.228571428571429</v>
      </c>
      <c r="F1926" s="36" t="n">
        <f aca="false">IFERROR((Counts!R1926+Counts!V1926+Counts!W1926)/(Counts!Q1926+Counts!V1926+Counts!W1926+Counts!X1926),"")</f>
        <v>0.25</v>
      </c>
      <c r="G1926" s="36" t="n">
        <f aca="false">IFERROR((Counts!R1926+Counts!S1926+2*Counts!T1926+3*Counts!U1926)/Counts!Q1926,"")</f>
        <v>0.342857142857143</v>
      </c>
      <c r="H1926" s="35" t="n">
        <f aca="false">IFERROR(Counts!U1926,"")</f>
        <v>2</v>
      </c>
      <c r="I1926" s="36" t="n">
        <f aca="false">IFERROR(Counts!Z1926/Counts!AA1926,"")</f>
        <v>0.259722222222222</v>
      </c>
      <c r="J1926" s="36" t="n">
        <f aca="false">IFERROR(Counts!AB1926/Counts!AA1926,"")</f>
        <v>0.261444444444445</v>
      </c>
      <c r="K1926" s="37" t="n">
        <f aca="false">IFERROR((Counts!AB1926-Counts!Z1926)/Counts!AA1926,"")</f>
        <v>0.00172222222222225</v>
      </c>
      <c r="L1926" s="38" t="n">
        <f aca="false">IFERROR(Counts!Y1926/Counts!P1926,"")</f>
        <v>0.25</v>
      </c>
      <c r="M1926" s="38" t="n">
        <f aca="false">IFERROR(Counts!V1926/Counts!P1926,"")</f>
        <v>0.0277777777777778</v>
      </c>
      <c r="N1926" s="38" t="n">
        <f aca="false">IFERROR(Counts!AD1926/Counts!AC1926,"")</f>
        <v>0.115384615384615</v>
      </c>
      <c r="O1926" s="38" t="n">
        <f aca="false">IFERROR(Counts!AE1926/Counts!AC1926,"")</f>
        <v>0.423076923076923</v>
      </c>
      <c r="P1926" s="39" t="n">
        <f aca="false">IFERROR(Counts!AG1926/Counts!AF1926,"")</f>
        <v>88.8326923076923</v>
      </c>
      <c r="Q1926" s="38" t="n">
        <f aca="false">IFERROR(Counts!AH1926/Counts!AC1926,"")</f>
        <v>0.307692307692308</v>
      </c>
      <c r="R1926" s="38" t="n">
        <f aca="false">IFERROR(Counts!N1926/Counts!M1926,"")</f>
        <v>0.368794326241135</v>
      </c>
      <c r="S1926" s="38" t="n">
        <f aca="false">IFERROR(Counts!K1926/Counts!J1926,"")</f>
        <v>0.711711711711712</v>
      </c>
      <c r="T1926" s="38" t="n">
        <f aca="false">IFERROR(Counts!I1926/Counts!H1926,"")</f>
        <v>0.221374045801527</v>
      </c>
      <c r="U1926" s="38" t="n">
        <f aca="false">IFERROR(1-Counts!L1926/Counts!K1926,"")</f>
        <v>0.873417721518987</v>
      </c>
      <c r="V1926" s="39" t="n">
        <f aca="false">IFERROR(Counts!AJ1926/Counts!AI1926,"")</f>
        <v>74.4155737704918</v>
      </c>
      <c r="W1926" s="38" t="n">
        <f aca="false">IFERROR(Counts!AK1926/Counts!AI1926,"")</f>
        <v>0.508196721311475</v>
      </c>
      <c r="X1926" s="40" t="n">
        <f aca="false">IFERROR(Counts!O1926,"")</f>
        <v>-4.067</v>
      </c>
      <c r="Y1926" s="36" t="n">
        <f aca="false">IFERROR(INDEX('Season Counts'!$Y$2:$Y$740,$AF1926)/INDEX('Season Counts'!$X$2:$X$740,$AF1926),"")</f>
        <v>0.307852071005917</v>
      </c>
      <c r="Z1926" s="37" t="n">
        <f aca="false">IFERROR(J1926-Y1926,"")</f>
        <v>-0.0464076265614727</v>
      </c>
      <c r="AA1926" s="38" t="n">
        <f aca="false">IFERROR(INDEX('Season Counts'!$K$2:$K$740,$AF1926)/INDEX('Season Counts'!$J$2:$J$740,$AF1926),"")</f>
        <v>0.35149863760218</v>
      </c>
      <c r="AB1926" s="41" t="n">
        <f aca="false">IFERROR(R1926-AA1926,"")</f>
        <v>0.0172956886389549</v>
      </c>
      <c r="AC1926" s="39" t="n">
        <f aca="false">IFERROR(INDEX('Season Counts'!$AG$2:$AG$740,$AF1926)/INDEX('Season Counts'!$AF$2:$AF$740,$AF1926),"")</f>
        <v>74.7738255033557</v>
      </c>
      <c r="AD1926" s="40" t="n">
        <f aca="false">IFERROR(V1926-AC1926,"")</f>
        <v>-0.358251732863891</v>
      </c>
      <c r="AE1926" s="4" t="str">
        <f aca="false">IF(D1926&lt;Guide!$C$21,"Low PA",IF(TRIM(IF(ISNUMBER(AD1926),IF(N(AD1926)&lt;=-Guide!$C$24,"▼ Bat Speed  ",IF(N(AD1926)&gt;=Guide!$C$24,"▲ Bat Speed  ","")),"")&amp;IF(N(Z1926)&gt;=Guide!$C$22,"▲ Contact  ","")&amp;IF(N(Z1926)&lt;=-Guide!$C$22,"▼ Contact  ","")&amp;IF(N(AB1926)&gt;=Guide!$C$23,"▲ Chase  ","")&amp;IF(N(AB1926)&lt;=-Guide!$C$23,"▼ Chase  ",""))="","Stable",TRIM(IF(ISNUMBER(AD1926),IF(N(AD1926)&lt;=-Guide!$C$24,"▼ Bat Speed  ",IF(N(AD1926)&gt;=Guide!$C$24,"▲ Bat Speed  ","")),"")&amp;IF(N(Z1926)&gt;=Guide!$C$22,"▲ Contact  ","")&amp;IF(N(Z1926)&lt;=-Guide!$C$22,"▼ Contact  ","")&amp;IF(N(AB1926)&gt;=Guide!$C$23,"▲ Chase  ","")&amp;IF(N(AB1926)&lt;=-Guide!$C$23,"▼ Chase  ",""))))</f>
        <v>▼ Contact</v>
      </c>
      <c r="AF1926" s="35" t="n">
        <f aca="false">MATCH(Counts!A1926,'Season Counts'!$A$2:$A$740,0)</f>
        <v>490</v>
      </c>
    </row>
    <row r="1927" customFormat="false" ht="15" hidden="false" customHeight="false" outlineLevel="0" collapsed="false">
      <c r="A1927" s="34" t="str">
        <f aca="false">Counts!B1927</f>
        <v>NYY</v>
      </c>
      <c r="B1927" s="5" t="str">
        <f aca="false">Counts!C1927</f>
        <v>George Lombard Jr.</v>
      </c>
      <c r="C1927" s="34" t="str">
        <f aca="false">Counts!F1927</f>
        <v>Aug</v>
      </c>
      <c r="D1927" s="35" t="n">
        <f aca="false">IFERROR(Counts!P1927,"")</f>
        <v>87</v>
      </c>
      <c r="E1927" s="36" t="n">
        <f aca="false">IFERROR(Counts!R1927/Counts!Q1927,"")</f>
        <v>0.253164556962025</v>
      </c>
      <c r="F1927" s="36" t="n">
        <f aca="false">IFERROR((Counts!R1927+Counts!V1927+Counts!W1927)/(Counts!Q1927+Counts!V1927+Counts!W1927+Counts!X1927),"")</f>
        <v>0.310344827586207</v>
      </c>
      <c r="G1927" s="36" t="n">
        <f aca="false">IFERROR((Counts!R1927+Counts!S1927+2*Counts!T1927+3*Counts!U1927)/Counts!Q1927,"")</f>
        <v>0.367088607594937</v>
      </c>
      <c r="H1927" s="35" t="n">
        <f aca="false">IFERROR(Counts!U1927,"")</f>
        <v>2</v>
      </c>
      <c r="I1927" s="36" t="n">
        <f aca="false">IFERROR(Counts!Z1927/Counts!AA1927,"")</f>
        <v>0.30406976744186</v>
      </c>
      <c r="J1927" s="36" t="n">
        <f aca="false">IFERROR(Counts!AB1927/Counts!AA1927,"")</f>
        <v>0.290941860465116</v>
      </c>
      <c r="K1927" s="37" t="n">
        <f aca="false">IFERROR((Counts!AB1927-Counts!Z1927)/Counts!AA1927,"")</f>
        <v>-0.0131279069767442</v>
      </c>
      <c r="L1927" s="38" t="n">
        <f aca="false">IFERROR(Counts!Y1927/Counts!P1927,"")</f>
        <v>0.275862068965517</v>
      </c>
      <c r="M1927" s="38" t="n">
        <f aca="false">IFERROR(Counts!V1927/Counts!P1927,"")</f>
        <v>0.0804597701149425</v>
      </c>
      <c r="N1927" s="38" t="n">
        <f aca="false">IFERROR(Counts!AD1927/Counts!AC1927,"")</f>
        <v>0.0714285714285714</v>
      </c>
      <c r="O1927" s="38" t="n">
        <f aca="false">IFERROR(Counts!AE1927/Counts!AC1927,"")</f>
        <v>0.357142857142857</v>
      </c>
      <c r="P1927" s="39" t="n">
        <f aca="false">IFERROR(Counts!AG1927/Counts!AF1927,"")</f>
        <v>85.8654545454546</v>
      </c>
      <c r="Q1927" s="38" t="n">
        <f aca="false">IFERROR(Counts!AH1927/Counts!AC1927,"")</f>
        <v>0.410714285714286</v>
      </c>
      <c r="R1927" s="38" t="n">
        <f aca="false">IFERROR(Counts!N1927/Counts!M1927,"")</f>
        <v>0.28</v>
      </c>
      <c r="S1927" s="38" t="n">
        <f aca="false">IFERROR(Counts!K1927/Counts!J1927,"")</f>
        <v>0.64</v>
      </c>
      <c r="T1927" s="38" t="n">
        <f aca="false">IFERROR(Counts!I1927/Counts!H1927,"")</f>
        <v>0.236024844720497</v>
      </c>
      <c r="U1927" s="38" t="n">
        <f aca="false">IFERROR(1-Counts!L1927/Counts!K1927,"")</f>
        <v>0.866071428571429</v>
      </c>
      <c r="V1927" s="39" t="n">
        <f aca="false">IFERROR(Counts!AJ1927/Counts!AI1927,"")</f>
        <v>72.0771428571429</v>
      </c>
      <c r="W1927" s="38" t="n">
        <f aca="false">IFERROR(Counts!AK1927/Counts!AI1927,"")</f>
        <v>0.185714285714286</v>
      </c>
      <c r="X1927" s="40" t="n">
        <f aca="false">IFERROR(Counts!O1927,"")</f>
        <v>-2.18</v>
      </c>
      <c r="Y1927" s="36" t="n">
        <f aca="false">IFERROR(INDEX('Season Counts'!$Y$2:$Y$740,$AF1927)/INDEX('Season Counts'!$X$2:$X$740,$AF1927),"")</f>
        <v>0.297951219512195</v>
      </c>
      <c r="Z1927" s="37" t="n">
        <f aca="false">IFERROR(J1927-Y1927,"")</f>
        <v>-0.00700935904707883</v>
      </c>
      <c r="AA1927" s="38" t="n">
        <f aca="false">IFERROR(INDEX('Season Counts'!$K$2:$K$740,$AF1927)/INDEX('Season Counts'!$J$2:$J$740,$AF1927),"")</f>
        <v>0.271604938271605</v>
      </c>
      <c r="AB1927" s="41" t="n">
        <f aca="false">IFERROR(R1927-AA1927,"")</f>
        <v>0.0083950617283951</v>
      </c>
      <c r="AC1927" s="39" t="n">
        <f aca="false">IFERROR(INDEX('Season Counts'!$AG$2:$AG$740,$AF1927)/INDEX('Season Counts'!$AF$2:$AF$740,$AF1927),"")</f>
        <v>72.4098484848485</v>
      </c>
      <c r="AD1927" s="40" t="n">
        <f aca="false">IFERROR(V1927-AC1927,"")</f>
        <v>-0.332705627705636</v>
      </c>
      <c r="AE1927" s="4" t="str">
        <f aca="false">IF(D1927&lt;Guide!$C$21,"Low PA",IF(TRIM(IF(ISNUMBER(AD1927),IF(N(AD1927)&lt;=-Guide!$C$24,"▼ Bat Speed  ",IF(N(AD1927)&gt;=Guide!$C$24,"▲ Bat Speed  ","")),"")&amp;IF(N(Z1927)&gt;=Guide!$C$22,"▲ Contact  ","")&amp;IF(N(Z1927)&lt;=-Guide!$C$22,"▼ Contact  ","")&amp;IF(N(AB1927)&gt;=Guide!$C$23,"▲ Chase  ","")&amp;IF(N(AB1927)&lt;=-Guide!$C$23,"▼ Chase  ",""))="","Stable",TRIM(IF(ISNUMBER(AD1927),IF(N(AD1927)&lt;=-Guide!$C$24,"▼ Bat Speed  ",IF(N(AD1927)&gt;=Guide!$C$24,"▲ Bat Speed  ","")),"")&amp;IF(N(Z1927)&gt;=Guide!$C$22,"▲ Contact  ","")&amp;IF(N(Z1927)&lt;=-Guide!$C$22,"▼ Contact  ","")&amp;IF(N(AB1927)&gt;=Guide!$C$23,"▲ Chase  ","")&amp;IF(N(AB1927)&lt;=-Guide!$C$23,"▼ Chase  ",""))))</f>
        <v>Stable</v>
      </c>
      <c r="AF1927" s="35" t="n">
        <f aca="false">MATCH(Counts!A1927,'Season Counts'!$A$2:$A$740,0)</f>
        <v>491</v>
      </c>
    </row>
    <row r="1928" customFormat="false" ht="15" hidden="false" customHeight="false" outlineLevel="0" collapsed="false">
      <c r="A1928" s="34" t="str">
        <f aca="false">Counts!B1928</f>
        <v>NYY</v>
      </c>
      <c r="B1928" s="5" t="str">
        <f aca="false">Counts!C1928</f>
        <v>George Lombard Jr.</v>
      </c>
      <c r="C1928" s="34" t="str">
        <f aca="false">Counts!F1928</f>
        <v>Sep</v>
      </c>
      <c r="D1928" s="35" t="n">
        <f aca="false">IFERROR(Counts!P1928,"")</f>
        <v>79</v>
      </c>
      <c r="E1928" s="36" t="n">
        <f aca="false">IFERROR(Counts!R1928/Counts!Q1928,"")</f>
        <v>0.219178082191781</v>
      </c>
      <c r="F1928" s="36" t="n">
        <f aca="false">IFERROR((Counts!R1928+Counts!V1928+Counts!W1928)/(Counts!Q1928+Counts!V1928+Counts!W1928+Counts!X1928),"")</f>
        <v>0.256410256410256</v>
      </c>
      <c r="G1928" s="36" t="n">
        <f aca="false">IFERROR((Counts!R1928+Counts!S1928+2*Counts!T1928+3*Counts!U1928)/Counts!Q1928,"")</f>
        <v>0.465753424657534</v>
      </c>
      <c r="H1928" s="35" t="n">
        <f aca="false">IFERROR(Counts!U1928,"")</f>
        <v>5</v>
      </c>
      <c r="I1928" s="36" t="n">
        <f aca="false">IFERROR(Counts!Z1928/Counts!AA1928,"")</f>
        <v>0.304487179487179</v>
      </c>
      <c r="J1928" s="36" t="n">
        <f aca="false">IFERROR(Counts!AB1928/Counts!AA1928,"")</f>
        <v>0.305679487179487</v>
      </c>
      <c r="K1928" s="37" t="n">
        <f aca="false">IFERROR((Counts!AB1928-Counts!Z1928)/Counts!AA1928,"")</f>
        <v>0.00119230769230769</v>
      </c>
      <c r="L1928" s="38" t="n">
        <f aca="false">IFERROR(Counts!Y1928/Counts!P1928,"")</f>
        <v>0.253164556962025</v>
      </c>
      <c r="M1928" s="38" t="n">
        <f aca="false">IFERROR(Counts!V1928/Counts!P1928,"")</f>
        <v>0.0379746835443038</v>
      </c>
      <c r="N1928" s="38" t="n">
        <f aca="false">IFERROR(Counts!AD1928/Counts!AC1928,"")</f>
        <v>0.0909090909090909</v>
      </c>
      <c r="O1928" s="38" t="n">
        <f aca="false">IFERROR(Counts!AE1928/Counts!AC1928,"")</f>
        <v>0.345454545454545</v>
      </c>
      <c r="P1928" s="39" t="n">
        <f aca="false">IFERROR(Counts!AG1928/Counts!AF1928,"")</f>
        <v>86.2036363636364</v>
      </c>
      <c r="Q1928" s="38" t="n">
        <f aca="false">IFERROR(Counts!AH1928/Counts!AC1928,"")</f>
        <v>0.272727272727273</v>
      </c>
      <c r="R1928" s="38" t="n">
        <f aca="false">IFERROR(Counts!N1928/Counts!M1928,"")</f>
        <v>0.261744966442953</v>
      </c>
      <c r="S1928" s="38" t="n">
        <f aca="false">IFERROR(Counts!K1928/Counts!J1928,"")</f>
        <v>0.686274509803922</v>
      </c>
      <c r="T1928" s="38" t="n">
        <f aca="false">IFERROR(Counts!I1928/Counts!H1928,"")</f>
        <v>0.25</v>
      </c>
      <c r="U1928" s="38" t="n">
        <f aca="false">IFERROR(1-Counts!L1928/Counts!K1928,"")</f>
        <v>0.80952380952381</v>
      </c>
      <c r="V1928" s="39" t="n">
        <f aca="false">IFERROR(Counts!AJ1928/Counts!AI1928,"")</f>
        <v>72.7854838709677</v>
      </c>
      <c r="W1928" s="38" t="n">
        <f aca="false">IFERROR(Counts!AK1928/Counts!AI1928,"")</f>
        <v>0.354838709677419</v>
      </c>
      <c r="X1928" s="40" t="n">
        <f aca="false">IFERROR(Counts!O1928,"")</f>
        <v>-0.654</v>
      </c>
      <c r="Y1928" s="36" t="n">
        <f aca="false">IFERROR(INDEX('Season Counts'!$Y$2:$Y$740,$AF1928)/INDEX('Season Counts'!$X$2:$X$740,$AF1928),"")</f>
        <v>0.297951219512195</v>
      </c>
      <c r="Z1928" s="37" t="n">
        <f aca="false">IFERROR(J1928-Y1928,"")</f>
        <v>0.00772826766729207</v>
      </c>
      <c r="AA1928" s="38" t="n">
        <f aca="false">IFERROR(INDEX('Season Counts'!$K$2:$K$740,$AF1928)/INDEX('Season Counts'!$J$2:$J$740,$AF1928),"")</f>
        <v>0.271604938271605</v>
      </c>
      <c r="AB1928" s="41" t="n">
        <f aca="false">IFERROR(R1928-AA1928,"")</f>
        <v>-0.00985997182865189</v>
      </c>
      <c r="AC1928" s="39" t="n">
        <f aca="false">IFERROR(INDEX('Season Counts'!$AG$2:$AG$740,$AF1928)/INDEX('Season Counts'!$AF$2:$AF$740,$AF1928),"")</f>
        <v>72.4098484848485</v>
      </c>
      <c r="AD1928" s="40" t="n">
        <f aca="false">IFERROR(V1928-AC1928,"")</f>
        <v>0.375635386119257</v>
      </c>
      <c r="AE1928" s="4" t="str">
        <f aca="false">IF(D1928&lt;Guide!$C$21,"Low PA",IF(TRIM(IF(ISNUMBER(AD1928),IF(N(AD1928)&lt;=-Guide!$C$24,"▼ Bat Speed  ",IF(N(AD1928)&gt;=Guide!$C$24,"▲ Bat Speed  ","")),"")&amp;IF(N(Z1928)&gt;=Guide!$C$22,"▲ Contact  ","")&amp;IF(N(Z1928)&lt;=-Guide!$C$22,"▼ Contact  ","")&amp;IF(N(AB1928)&gt;=Guide!$C$23,"▲ Chase  ","")&amp;IF(N(AB1928)&lt;=-Guide!$C$23,"▼ Chase  ",""))="","Stable",TRIM(IF(ISNUMBER(AD1928),IF(N(AD1928)&lt;=-Guide!$C$24,"▼ Bat Speed  ",IF(N(AD1928)&gt;=Guide!$C$24,"▲ Bat Speed  ","")),"")&amp;IF(N(Z1928)&gt;=Guide!$C$22,"▲ Contact  ","")&amp;IF(N(Z1928)&lt;=-Guide!$C$22,"▼ Contact  ","")&amp;IF(N(AB1928)&gt;=Guide!$C$23,"▲ Chase  ","")&amp;IF(N(AB1928)&lt;=-Guide!$C$23,"▼ Chase  ",""))))</f>
        <v>Stable</v>
      </c>
      <c r="AF1928" s="35" t="n">
        <f aca="false">MATCH(Counts!A1928,'Season Counts'!$A$2:$A$740,0)</f>
        <v>491</v>
      </c>
    </row>
    <row r="1929" customFormat="false" ht="15" hidden="false" customHeight="false" outlineLevel="0" collapsed="false">
      <c r="A1929" s="34" t="str">
        <f aca="false">Counts!B1929</f>
        <v>NYY</v>
      </c>
      <c r="B1929" s="5" t="str">
        <f aca="false">Counts!C1929</f>
        <v>Heliot Ramos</v>
      </c>
      <c r="C1929" s="34" t="str">
        <f aca="false">Counts!F1929</f>
        <v>Aug</v>
      </c>
      <c r="D1929" s="35" t="n">
        <f aca="false">IFERROR(Counts!P1929,"")</f>
        <v>74</v>
      </c>
      <c r="E1929" s="36" t="n">
        <f aca="false">IFERROR(Counts!R1929/Counts!Q1929,"")</f>
        <v>0.147540983606557</v>
      </c>
      <c r="F1929" s="36" t="n">
        <f aca="false">IFERROR((Counts!R1929+Counts!V1929+Counts!W1929)/(Counts!Q1929+Counts!V1929+Counts!W1929+Counts!X1929),"")</f>
        <v>0.297297297297297</v>
      </c>
      <c r="G1929" s="36" t="n">
        <f aca="false">IFERROR((Counts!R1929+Counts!S1929+2*Counts!T1929+3*Counts!U1929)/Counts!Q1929,"")</f>
        <v>0.278688524590164</v>
      </c>
      <c r="H1929" s="35" t="n">
        <f aca="false">IFERROR(Counts!U1929,"")</f>
        <v>1</v>
      </c>
      <c r="I1929" s="36" t="n">
        <f aca="false">IFERROR(Counts!Z1929/Counts!AA1929,"")</f>
        <v>0.265068493150685</v>
      </c>
      <c r="J1929" s="36" t="n">
        <f aca="false">IFERROR(Counts!AB1929/Counts!AA1929,"")</f>
        <v>0.33813698630137</v>
      </c>
      <c r="K1929" s="37" t="n">
        <f aca="false">IFERROR((Counts!AB1929-Counts!Z1929)/Counts!AA1929,"")</f>
        <v>0.0730684931506849</v>
      </c>
      <c r="L1929" s="38" t="n">
        <f aca="false">IFERROR(Counts!Y1929/Counts!P1929,"")</f>
        <v>0.283783783783784</v>
      </c>
      <c r="M1929" s="38" t="n">
        <f aca="false">IFERROR(Counts!V1929/Counts!P1929,"")</f>
        <v>0.121621621621622</v>
      </c>
      <c r="N1929" s="38" t="n">
        <f aca="false">IFERROR(Counts!AD1929/Counts!AC1929,"")</f>
        <v>0.15</v>
      </c>
      <c r="O1929" s="38" t="n">
        <f aca="false">IFERROR(Counts!AE1929/Counts!AC1929,"")</f>
        <v>0.575</v>
      </c>
      <c r="P1929" s="39" t="n">
        <f aca="false">IFERROR(Counts!AG1929/Counts!AF1929,"")</f>
        <v>94.1125</v>
      </c>
      <c r="Q1929" s="38" t="n">
        <f aca="false">IFERROR(Counts!AH1929/Counts!AC1929,"")</f>
        <v>0.35</v>
      </c>
      <c r="R1929" s="38" t="n">
        <f aca="false">IFERROR(Counts!N1929/Counts!M1929,"")</f>
        <v>0.231788079470199</v>
      </c>
      <c r="S1929" s="38" t="n">
        <f aca="false">IFERROR(Counts!K1929/Counts!J1929,"")</f>
        <v>0.671328671328671</v>
      </c>
      <c r="T1929" s="38" t="n">
        <f aca="false">IFERROR(Counts!I1929/Counts!H1929,"")</f>
        <v>0.297709923664122</v>
      </c>
      <c r="U1929" s="38" t="n">
        <f aca="false">IFERROR(1-Counts!L1929/Counts!K1929,"")</f>
        <v>0.78125</v>
      </c>
      <c r="V1929" s="39" t="n">
        <f aca="false">IFERROR(Counts!AJ1929/Counts!AI1929,"")</f>
        <v>73.6110236220472</v>
      </c>
      <c r="W1929" s="38" t="n">
        <f aca="false">IFERROR(Counts!AK1929/Counts!AI1929,"")</f>
        <v>0.385826771653543</v>
      </c>
      <c r="X1929" s="40" t="n">
        <f aca="false">IFERROR(Counts!O1929,"")</f>
        <v>-4.27</v>
      </c>
      <c r="Y1929" s="36" t="n">
        <f aca="false">IFERROR(INDEX('Season Counts'!$Y$2:$Y$740,$AF1929)/INDEX('Season Counts'!$X$2:$X$740,$AF1929),"")</f>
        <v>0.341251851851852</v>
      </c>
      <c r="Z1929" s="37" t="n">
        <f aca="false">IFERROR(J1929-Y1929,"")</f>
        <v>-0.00311486555048196</v>
      </c>
      <c r="AA1929" s="38" t="n">
        <f aca="false">IFERROR(INDEX('Season Counts'!$K$2:$K$740,$AF1929)/INDEX('Season Counts'!$J$2:$J$740,$AF1929),"")</f>
        <v>0.25</v>
      </c>
      <c r="AB1929" s="41" t="n">
        <f aca="false">IFERROR(R1929-AA1929,"")</f>
        <v>-0.0182119205298013</v>
      </c>
      <c r="AC1929" s="39" t="n">
        <f aca="false">IFERROR(INDEX('Season Counts'!$AG$2:$AG$740,$AF1929)/INDEX('Season Counts'!$AF$2:$AF$740,$AF1929),"")</f>
        <v>73.8351351351352</v>
      </c>
      <c r="AD1929" s="40" t="n">
        <f aca="false">IFERROR(V1929-AC1929,"")</f>
        <v>-0.224111513087905</v>
      </c>
      <c r="AE1929" s="4" t="str">
        <f aca="false">IF(D1929&lt;Guide!$C$21,"Low PA",IF(TRIM(IF(ISNUMBER(AD1929),IF(N(AD1929)&lt;=-Guide!$C$24,"▼ Bat Speed  ",IF(N(AD1929)&gt;=Guide!$C$24,"▲ Bat Speed  ","")),"")&amp;IF(N(Z1929)&gt;=Guide!$C$22,"▲ Contact  ","")&amp;IF(N(Z1929)&lt;=-Guide!$C$22,"▼ Contact  ","")&amp;IF(N(AB1929)&gt;=Guide!$C$23,"▲ Chase  ","")&amp;IF(N(AB1929)&lt;=-Guide!$C$23,"▼ Chase  ",""))="","Stable",TRIM(IF(ISNUMBER(AD1929),IF(N(AD1929)&lt;=-Guide!$C$24,"▼ Bat Speed  ",IF(N(AD1929)&gt;=Guide!$C$24,"▲ Bat Speed  ","")),"")&amp;IF(N(Z1929)&gt;=Guide!$C$22,"▲ Contact  ","")&amp;IF(N(Z1929)&lt;=-Guide!$C$22,"▼ Contact  ","")&amp;IF(N(AB1929)&gt;=Guide!$C$23,"▲ Chase  ","")&amp;IF(N(AB1929)&lt;=-Guide!$C$23,"▼ Chase  ",""))))</f>
        <v>Stable</v>
      </c>
      <c r="AF1929" s="35" t="n">
        <f aca="false">MATCH(Counts!A1929,'Season Counts'!$A$2:$A$740,0)</f>
        <v>492</v>
      </c>
    </row>
    <row r="1930" customFormat="false" ht="15" hidden="false" customHeight="false" outlineLevel="0" collapsed="false">
      <c r="A1930" s="34" t="str">
        <f aca="false">Counts!B1930</f>
        <v>NYY</v>
      </c>
      <c r="B1930" s="5" t="str">
        <f aca="false">Counts!C1930</f>
        <v>Heliot Ramos</v>
      </c>
      <c r="C1930" s="34" t="str">
        <f aca="false">Counts!F1930</f>
        <v>Sep</v>
      </c>
      <c r="D1930" s="35" t="n">
        <f aca="false">IFERROR(Counts!P1930,"")</f>
        <v>62</v>
      </c>
      <c r="E1930" s="36" t="n">
        <f aca="false">IFERROR(Counts!R1930/Counts!Q1930,"")</f>
        <v>0.254545454545455</v>
      </c>
      <c r="F1930" s="36" t="n">
        <f aca="false">IFERROR((Counts!R1930+Counts!V1930+Counts!W1930)/(Counts!Q1930+Counts!V1930+Counts!W1930+Counts!X1930),"")</f>
        <v>0.32258064516129</v>
      </c>
      <c r="G1930" s="36" t="n">
        <f aca="false">IFERROR((Counts!R1930+Counts!S1930+2*Counts!T1930+3*Counts!U1930)/Counts!Q1930,"")</f>
        <v>0.490909090909091</v>
      </c>
      <c r="H1930" s="35" t="n">
        <f aca="false">IFERROR(Counts!U1930,"")</f>
        <v>3</v>
      </c>
      <c r="I1930" s="36" t="n">
        <f aca="false">IFERROR(Counts!Z1930/Counts!AA1930,"")</f>
        <v>0.346774193548387</v>
      </c>
      <c r="J1930" s="36" t="n">
        <f aca="false">IFERROR(Counts!AB1930/Counts!AA1930,"")</f>
        <v>0.34491935483871</v>
      </c>
      <c r="K1930" s="37" t="n">
        <f aca="false">IFERROR((Counts!AB1930-Counts!Z1930)/Counts!AA1930,"")</f>
        <v>-0.00185483870967739</v>
      </c>
      <c r="L1930" s="38" t="n">
        <f aca="false">IFERROR(Counts!Y1930/Counts!P1930,"")</f>
        <v>0.290322580645161</v>
      </c>
      <c r="M1930" s="38" t="n">
        <f aca="false">IFERROR(Counts!V1930/Counts!P1930,"")</f>
        <v>0.0967741935483871</v>
      </c>
      <c r="N1930" s="38" t="n">
        <f aca="false">IFERROR(Counts!AD1930/Counts!AC1930,"")</f>
        <v>0.131578947368421</v>
      </c>
      <c r="O1930" s="38" t="n">
        <f aca="false">IFERROR(Counts!AE1930/Counts!AC1930,"")</f>
        <v>0.394736842105263</v>
      </c>
      <c r="P1930" s="39" t="n">
        <f aca="false">IFERROR(Counts!AG1930/Counts!AF1930,"")</f>
        <v>91.6894736842105</v>
      </c>
      <c r="Q1930" s="38" t="n">
        <f aca="false">IFERROR(Counts!AH1930/Counts!AC1930,"")</f>
        <v>0.447368421052632</v>
      </c>
      <c r="R1930" s="38" t="n">
        <f aca="false">IFERROR(Counts!N1930/Counts!M1930,"")</f>
        <v>0.271317829457364</v>
      </c>
      <c r="S1930" s="38" t="n">
        <f aca="false">IFERROR(Counts!K1930/Counts!J1930,"")</f>
        <v>0.611570247933884</v>
      </c>
      <c r="T1930" s="38" t="n">
        <f aca="false">IFERROR(Counts!I1930/Counts!H1930,"")</f>
        <v>0.284403669724771</v>
      </c>
      <c r="U1930" s="38" t="n">
        <f aca="false">IFERROR(1-Counts!L1930/Counts!K1930,"")</f>
        <v>0.891891891891892</v>
      </c>
      <c r="V1930" s="39" t="n">
        <f aca="false">IFERROR(Counts!AJ1930/Counts!AI1930,"")</f>
        <v>74.1347368421053</v>
      </c>
      <c r="W1930" s="38" t="n">
        <f aca="false">IFERROR(Counts!AK1930/Counts!AI1930,"")</f>
        <v>0.442105263157895</v>
      </c>
      <c r="X1930" s="40" t="n">
        <f aca="false">IFERROR(Counts!O1930,"")</f>
        <v>1.838</v>
      </c>
      <c r="Y1930" s="36" t="n">
        <f aca="false">IFERROR(INDEX('Season Counts'!$Y$2:$Y$740,$AF1930)/INDEX('Season Counts'!$X$2:$X$740,$AF1930),"")</f>
        <v>0.341251851851852</v>
      </c>
      <c r="Z1930" s="37" t="n">
        <f aca="false">IFERROR(J1930-Y1930,"")</f>
        <v>0.00366750298685786</v>
      </c>
      <c r="AA1930" s="38" t="n">
        <f aca="false">IFERROR(INDEX('Season Counts'!$K$2:$K$740,$AF1930)/INDEX('Season Counts'!$J$2:$J$740,$AF1930),"")</f>
        <v>0.25</v>
      </c>
      <c r="AB1930" s="41" t="n">
        <f aca="false">IFERROR(R1930-AA1930,"")</f>
        <v>0.0213178294573643</v>
      </c>
      <c r="AC1930" s="39" t="n">
        <f aca="false">IFERROR(INDEX('Season Counts'!$AG$2:$AG$740,$AF1930)/INDEX('Season Counts'!$AF$2:$AF$740,$AF1930),"")</f>
        <v>73.8351351351352</v>
      </c>
      <c r="AD1930" s="40" t="n">
        <f aca="false">IFERROR(V1930-AC1930,"")</f>
        <v>0.299601706970122</v>
      </c>
      <c r="AE1930" s="4" t="str">
        <f aca="false">IF(D1930&lt;Guide!$C$21,"Low PA",IF(TRIM(IF(ISNUMBER(AD1930),IF(N(AD1930)&lt;=-Guide!$C$24,"▼ Bat Speed  ",IF(N(AD1930)&gt;=Guide!$C$24,"▲ Bat Speed  ","")),"")&amp;IF(N(Z1930)&gt;=Guide!$C$22,"▲ Contact  ","")&amp;IF(N(Z1930)&lt;=-Guide!$C$22,"▼ Contact  ","")&amp;IF(N(AB1930)&gt;=Guide!$C$23,"▲ Chase  ","")&amp;IF(N(AB1930)&lt;=-Guide!$C$23,"▼ Chase  ",""))="","Stable",TRIM(IF(ISNUMBER(AD1930),IF(N(AD1930)&lt;=-Guide!$C$24,"▼ Bat Speed  ",IF(N(AD1930)&gt;=Guide!$C$24,"▲ Bat Speed  ","")),"")&amp;IF(N(Z1930)&gt;=Guide!$C$22,"▲ Contact  ","")&amp;IF(N(Z1930)&lt;=-Guide!$C$22,"▼ Contact  ","")&amp;IF(N(AB1930)&gt;=Guide!$C$23,"▲ Chase  ","")&amp;IF(N(AB1930)&lt;=-Guide!$C$23,"▼ Chase  ",""))))</f>
        <v>Stable</v>
      </c>
      <c r="AF1930" s="35" t="n">
        <f aca="false">MATCH(Counts!A1930,'Season Counts'!$A$2:$A$740,0)</f>
        <v>492</v>
      </c>
    </row>
    <row r="1931" customFormat="false" ht="15" hidden="false" customHeight="false" outlineLevel="0" collapsed="false">
      <c r="A1931" s="34" t="str">
        <f aca="false">Counts!B1931</f>
        <v>NYY</v>
      </c>
      <c r="B1931" s="5" t="str">
        <f aca="false">Counts!C1931</f>
        <v>Giancarlo Stanton</v>
      </c>
      <c r="C1931" s="34" t="str">
        <f aca="false">Counts!F1931</f>
        <v>Mar-Apr</v>
      </c>
      <c r="D1931" s="35" t="n">
        <f aca="false">IFERROR(Counts!P1931,"")</f>
        <v>96</v>
      </c>
      <c r="E1931" s="36" t="n">
        <f aca="false">IFERROR(Counts!R1931/Counts!Q1931,"")</f>
        <v>0.255555555555556</v>
      </c>
      <c r="F1931" s="36" t="n">
        <f aca="false">IFERROR((Counts!R1931+Counts!V1931+Counts!W1931)/(Counts!Q1931+Counts!V1931+Counts!W1931+Counts!X1931),"")</f>
        <v>0.302083333333333</v>
      </c>
      <c r="G1931" s="36" t="n">
        <f aca="false">IFERROR((Counts!R1931+Counts!S1931+2*Counts!T1931+3*Counts!U1931)/Counts!Q1931,"")</f>
        <v>0.422222222222222</v>
      </c>
      <c r="H1931" s="35" t="n">
        <f aca="false">IFERROR(Counts!U1931,"")</f>
        <v>3</v>
      </c>
      <c r="I1931" s="36" t="n">
        <f aca="false">IFERROR(Counts!Z1931/Counts!AA1931,"")</f>
        <v>0.315625</v>
      </c>
      <c r="J1931" s="36" t="n">
        <f aca="false">IFERROR(Counts!AB1931/Counts!AA1931,"")</f>
        <v>0.325541666666667</v>
      </c>
      <c r="K1931" s="37" t="n">
        <f aca="false">IFERROR((Counts!AB1931-Counts!Z1931)/Counts!AA1931,"")</f>
        <v>0.00991666666666665</v>
      </c>
      <c r="L1931" s="38" t="n">
        <f aca="false">IFERROR(Counts!Y1931/Counts!P1931,"")</f>
        <v>0.302083333333333</v>
      </c>
      <c r="M1931" s="38" t="n">
        <f aca="false">IFERROR(Counts!V1931/Counts!P1931,"")</f>
        <v>0.0625</v>
      </c>
      <c r="N1931" s="38" t="n">
        <f aca="false">IFERROR(Counts!AD1931/Counts!AC1931,"")</f>
        <v>0.180327868852459</v>
      </c>
      <c r="O1931" s="38" t="n">
        <f aca="false">IFERROR(Counts!AE1931/Counts!AC1931,"")</f>
        <v>0.442622950819672</v>
      </c>
      <c r="P1931" s="39" t="n">
        <f aca="false">IFERROR(Counts!AG1931/Counts!AF1931,"")</f>
        <v>94.1360655737705</v>
      </c>
      <c r="Q1931" s="38" t="n">
        <f aca="false">IFERROR(Counts!AH1931/Counts!AC1931,"")</f>
        <v>0.39344262295082</v>
      </c>
      <c r="R1931" s="38" t="n">
        <f aca="false">IFERROR(Counts!N1931/Counts!M1931,"")</f>
        <v>0.302884615384615</v>
      </c>
      <c r="S1931" s="38" t="n">
        <f aca="false">IFERROR(Counts!K1931/Counts!J1931,"")</f>
        <v>0.625</v>
      </c>
      <c r="T1931" s="38" t="n">
        <f aca="false">IFERROR(Counts!I1931/Counts!H1931,"")</f>
        <v>0.352601156069364</v>
      </c>
      <c r="U1931" s="38" t="n">
        <f aca="false">IFERROR(1-Counts!L1931/Counts!K1931,"")</f>
        <v>0.772727272727273</v>
      </c>
      <c r="V1931" s="39" t="n">
        <f aca="false">IFERROR(Counts!AJ1931/Counts!AI1931,"")</f>
        <v>79.3335483870968</v>
      </c>
      <c r="W1931" s="38" t="n">
        <f aca="false">IFERROR(Counts!AK1931/Counts!AI1931,"")</f>
        <v>0.941935483870968</v>
      </c>
      <c r="X1931" s="40" t="n">
        <f aca="false">IFERROR(Counts!O1931,"")</f>
        <v>1.137</v>
      </c>
      <c r="Y1931" s="36" t="n">
        <f aca="false">IFERROR(INDEX('Season Counts'!$Y$2:$Y$740,$AF1931)/INDEX('Season Counts'!$X$2:$X$740,$AF1931),"")</f>
        <v>0.325541666666667</v>
      </c>
      <c r="Z1931" s="37" t="n">
        <f aca="false">IFERROR(J1931-Y1931,"")</f>
        <v>0</v>
      </c>
      <c r="AA1931" s="38" t="n">
        <f aca="false">IFERROR(INDEX('Season Counts'!$K$2:$K$740,$AF1931)/INDEX('Season Counts'!$J$2:$J$740,$AF1931),"")</f>
        <v>0.302884615384615</v>
      </c>
      <c r="AB1931" s="41" t="n">
        <f aca="false">IFERROR(R1931-AA1931,"")</f>
        <v>0</v>
      </c>
      <c r="AC1931" s="39" t="n">
        <f aca="false">IFERROR(INDEX('Season Counts'!$AG$2:$AG$740,$AF1931)/INDEX('Season Counts'!$AF$2:$AF$740,$AF1931),"")</f>
        <v>79.3335483870968</v>
      </c>
      <c r="AD1931" s="40" t="n">
        <f aca="false">IFERROR(V1931-AC1931,"")</f>
        <v>0</v>
      </c>
      <c r="AE1931" s="4" t="str">
        <f aca="false">IF(D1931&lt;Guide!$C$21,"Low PA",IF(TRIM(IF(ISNUMBER(AD1931),IF(N(AD1931)&lt;=-Guide!$C$24,"▼ Bat Speed  ",IF(N(AD1931)&gt;=Guide!$C$24,"▲ Bat Speed  ","")),"")&amp;IF(N(Z1931)&gt;=Guide!$C$22,"▲ Contact  ","")&amp;IF(N(Z1931)&lt;=-Guide!$C$22,"▼ Contact  ","")&amp;IF(N(AB1931)&gt;=Guide!$C$23,"▲ Chase  ","")&amp;IF(N(AB1931)&lt;=-Guide!$C$23,"▼ Chase  ",""))="","Stable",TRIM(IF(ISNUMBER(AD1931),IF(N(AD1931)&lt;=-Guide!$C$24,"▼ Bat Speed  ",IF(N(AD1931)&gt;=Guide!$C$24,"▲ Bat Speed  ","")),"")&amp;IF(N(Z1931)&gt;=Guide!$C$22,"▲ Contact  ","")&amp;IF(N(Z1931)&lt;=-Guide!$C$22,"▼ Contact  ","")&amp;IF(N(AB1931)&gt;=Guide!$C$23,"▲ Chase  ","")&amp;IF(N(AB1931)&lt;=-Guide!$C$23,"▼ Chase  ",""))))</f>
        <v>Stable</v>
      </c>
      <c r="AF1931" s="35" t="n">
        <f aca="false">MATCH(Counts!A1931,'Season Counts'!$A$2:$A$740,0)</f>
        <v>493</v>
      </c>
    </row>
    <row r="1932" customFormat="false" ht="15" hidden="false" customHeight="false" outlineLevel="0" collapsed="false">
      <c r="A1932" s="34" t="str">
        <f aca="false">Counts!B1932</f>
        <v>NYY</v>
      </c>
      <c r="B1932" s="5" t="str">
        <f aca="false">Counts!C1932</f>
        <v>Ali Sánchez</v>
      </c>
      <c r="C1932" s="34" t="str">
        <f aca="false">Counts!F1932</f>
        <v>Jun</v>
      </c>
      <c r="D1932" s="35" t="n">
        <f aca="false">IFERROR(Counts!P1932,"")</f>
        <v>26</v>
      </c>
      <c r="E1932" s="36" t="n">
        <f aca="false">IFERROR(Counts!R1932/Counts!Q1932,"")</f>
        <v>0.25</v>
      </c>
      <c r="F1932" s="36" t="n">
        <f aca="false">IFERROR((Counts!R1932+Counts!V1932+Counts!W1932)/(Counts!Q1932+Counts!V1932+Counts!W1932+Counts!X1932),"")</f>
        <v>0.307692307692308</v>
      </c>
      <c r="G1932" s="36" t="n">
        <f aca="false">IFERROR((Counts!R1932+Counts!S1932+2*Counts!T1932+3*Counts!U1932)/Counts!Q1932,"")</f>
        <v>0.333333333333333</v>
      </c>
      <c r="H1932" s="35" t="n">
        <f aca="false">IFERROR(Counts!U1932,"")</f>
        <v>0</v>
      </c>
      <c r="I1932" s="36" t="n">
        <f aca="false">IFERROR(Counts!Z1932/Counts!AA1932,"")</f>
        <v>0.288461538461538</v>
      </c>
      <c r="J1932" s="36" t="n">
        <f aca="false">IFERROR(Counts!AB1932/Counts!AA1932,"")</f>
        <v>0.285423076923077</v>
      </c>
      <c r="K1932" s="37" t="n">
        <f aca="false">IFERROR((Counts!AB1932-Counts!Z1932)/Counts!AA1932,"")</f>
        <v>-0.00303846153846153</v>
      </c>
      <c r="L1932" s="38" t="n">
        <f aca="false">IFERROR(Counts!Y1932/Counts!P1932,"")</f>
        <v>0.307692307692308</v>
      </c>
      <c r="M1932" s="38" t="n">
        <f aca="false">IFERROR(Counts!V1932/Counts!P1932,"")</f>
        <v>0.0384615384615385</v>
      </c>
      <c r="N1932" s="38" t="n">
        <f aca="false">IFERROR(Counts!AD1932/Counts!AC1932,"")</f>
        <v>0</v>
      </c>
      <c r="O1932" s="38" t="n">
        <f aca="false">IFERROR(Counts!AE1932/Counts!AC1932,"")</f>
        <v>0.1875</v>
      </c>
      <c r="P1932" s="39" t="n">
        <f aca="false">IFERROR(Counts!AG1932/Counts!AF1932,"")</f>
        <v>83.20625</v>
      </c>
      <c r="Q1932" s="38" t="n">
        <f aca="false">IFERROR(Counts!AH1932/Counts!AC1932,"")</f>
        <v>0.5</v>
      </c>
      <c r="R1932" s="38" t="n">
        <f aca="false">IFERROR(Counts!N1932/Counts!M1932,"")</f>
        <v>0.26</v>
      </c>
      <c r="S1932" s="38" t="n">
        <f aca="false">IFERROR(Counts!K1932/Counts!J1932,"")</f>
        <v>0.74468085106383</v>
      </c>
      <c r="T1932" s="38" t="n">
        <f aca="false">IFERROR(Counts!I1932/Counts!H1932,"")</f>
        <v>0.3125</v>
      </c>
      <c r="U1932" s="38" t="n">
        <f aca="false">IFERROR(1-Counts!L1932/Counts!K1932,"")</f>
        <v>0.714285714285714</v>
      </c>
      <c r="V1932" s="39" t="n">
        <f aca="false">IFERROR(Counts!AJ1932/Counts!AI1932,"")</f>
        <v>70.1159090909091</v>
      </c>
      <c r="W1932" s="38" t="n">
        <f aca="false">IFERROR(Counts!AK1932/Counts!AI1932,"")</f>
        <v>0.0681818181818182</v>
      </c>
      <c r="X1932" s="40" t="n">
        <f aca="false">IFERROR(Counts!O1932,"")</f>
        <v>0.388</v>
      </c>
      <c r="Y1932" s="36" t="n">
        <f aca="false">IFERROR(INDEX('Season Counts'!$Y$2:$Y$740,$AF1932)/INDEX('Season Counts'!$X$2:$X$740,$AF1932),"")</f>
        <v>0.25621978021978</v>
      </c>
      <c r="Z1932" s="37" t="n">
        <f aca="false">IFERROR(J1932-Y1932,"")</f>
        <v>0.0292032967032967</v>
      </c>
      <c r="AA1932" s="38" t="n">
        <f aca="false">IFERROR(INDEX('Season Counts'!$K$2:$K$740,$AF1932)/INDEX('Season Counts'!$J$2:$J$740,$AF1932),"")</f>
        <v>0.34640522875817</v>
      </c>
      <c r="AB1932" s="41" t="n">
        <f aca="false">IFERROR(R1932-AA1932,"")</f>
        <v>-0.0864052287581699</v>
      </c>
      <c r="AC1932" s="39" t="n">
        <f aca="false">IFERROR(INDEX('Season Counts'!$AG$2:$AG$740,$AF1932)/INDEX('Season Counts'!$AF$2:$AF$740,$AF1932),"")</f>
        <v>70.1751824817518</v>
      </c>
      <c r="AD1932" s="40" t="n">
        <f aca="false">IFERROR(V1932-AC1932,"")</f>
        <v>-0.0592733908427334</v>
      </c>
      <c r="AE1932" s="4" t="str">
        <f aca="false">IF(D1932&lt;Guide!$C$21,"Low PA",IF(TRIM(IF(ISNUMBER(AD1932),IF(N(AD1932)&lt;=-Guide!$C$24,"▼ Bat Speed  ",IF(N(AD1932)&gt;=Guide!$C$24,"▲ Bat Speed  ","")),"")&amp;IF(N(Z1932)&gt;=Guide!$C$22,"▲ Contact  ","")&amp;IF(N(Z1932)&lt;=-Guide!$C$22,"▼ Contact  ","")&amp;IF(N(AB1932)&gt;=Guide!$C$23,"▲ Chase  ","")&amp;IF(N(AB1932)&lt;=-Guide!$C$23,"▼ Chase  ",""))="","Stable",TRIM(IF(ISNUMBER(AD1932),IF(N(AD1932)&lt;=-Guide!$C$24,"▼ Bat Speed  ",IF(N(AD1932)&gt;=Guide!$C$24,"▲ Bat Speed  ","")),"")&amp;IF(N(Z1932)&gt;=Guide!$C$22,"▲ Contact  ","")&amp;IF(N(Z1932)&lt;=-Guide!$C$22,"▼ Contact  ","")&amp;IF(N(AB1932)&gt;=Guide!$C$23,"▲ Chase  ","")&amp;IF(N(AB1932)&lt;=-Guide!$C$23,"▼ Chase  ",""))))</f>
        <v>Low PA</v>
      </c>
      <c r="AF1932" s="35" t="n">
        <f aca="false">MATCH(Counts!A1932,'Season Counts'!$A$2:$A$740,0)</f>
        <v>494</v>
      </c>
    </row>
    <row r="1933" customFormat="false" ht="15" hidden="false" customHeight="false" outlineLevel="0" collapsed="false">
      <c r="A1933" s="34" t="str">
        <f aca="false">Counts!B1933</f>
        <v>NYY</v>
      </c>
      <c r="B1933" s="5" t="str">
        <f aca="false">Counts!C1933</f>
        <v>Ali Sánchez</v>
      </c>
      <c r="C1933" s="34" t="str">
        <f aca="false">Counts!F1933</f>
        <v>Jul</v>
      </c>
      <c r="D1933" s="35" t="n">
        <f aca="false">IFERROR(Counts!P1933,"")</f>
        <v>29</v>
      </c>
      <c r="E1933" s="36" t="n">
        <f aca="false">IFERROR(Counts!R1933/Counts!Q1933,"")</f>
        <v>0.222222222222222</v>
      </c>
      <c r="F1933" s="36" t="n">
        <f aca="false">IFERROR((Counts!R1933+Counts!V1933+Counts!W1933)/(Counts!Q1933+Counts!V1933+Counts!W1933+Counts!X1933),"")</f>
        <v>0.241379310344828</v>
      </c>
      <c r="G1933" s="36" t="n">
        <f aca="false">IFERROR((Counts!R1933+Counts!S1933+2*Counts!T1933+3*Counts!U1933)/Counts!Q1933,"")</f>
        <v>0.333333333333333</v>
      </c>
      <c r="H1933" s="35" t="n">
        <f aca="false">IFERROR(Counts!U1933,"")</f>
        <v>1</v>
      </c>
      <c r="I1933" s="36" t="n">
        <f aca="false">IFERROR(Counts!Z1933/Counts!AA1933,"")</f>
        <v>0.248275862068966</v>
      </c>
      <c r="J1933" s="36" t="n">
        <f aca="false">IFERROR(Counts!AB1933/Counts!AA1933,"")</f>
        <v>0.284172413793103</v>
      </c>
      <c r="K1933" s="37" t="n">
        <f aca="false">IFERROR((Counts!AB1933-Counts!Z1933)/Counts!AA1933,"")</f>
        <v>0.0358965517241379</v>
      </c>
      <c r="L1933" s="38" t="n">
        <f aca="false">IFERROR(Counts!Y1933/Counts!P1933,"")</f>
        <v>0.206896551724138</v>
      </c>
      <c r="M1933" s="38" t="n">
        <f aca="false">IFERROR(Counts!V1933/Counts!P1933,"")</f>
        <v>0</v>
      </c>
      <c r="N1933" s="38" t="n">
        <f aca="false">IFERROR(Counts!AD1933/Counts!AC1933,"")</f>
        <v>0.0454545454545455</v>
      </c>
      <c r="O1933" s="38" t="n">
        <f aca="false">IFERROR(Counts!AE1933/Counts!AC1933,"")</f>
        <v>0.227272727272727</v>
      </c>
      <c r="P1933" s="39" t="n">
        <f aca="false">IFERROR(Counts!AG1933/Counts!AF1933,"")</f>
        <v>78.8318181818182</v>
      </c>
      <c r="Q1933" s="38" t="n">
        <f aca="false">IFERROR(Counts!AH1933/Counts!AC1933,"")</f>
        <v>0.318181818181818</v>
      </c>
      <c r="R1933" s="38" t="n">
        <f aca="false">IFERROR(Counts!N1933/Counts!M1933,"")</f>
        <v>0.39622641509434</v>
      </c>
      <c r="S1933" s="38" t="n">
        <f aca="false">IFERROR(Counts!K1933/Counts!J1933,"")</f>
        <v>0.612244897959184</v>
      </c>
      <c r="T1933" s="38" t="n">
        <f aca="false">IFERROR(Counts!I1933/Counts!H1933,"")</f>
        <v>0.137254901960784</v>
      </c>
      <c r="U1933" s="38" t="n">
        <f aca="false">IFERROR(1-Counts!L1933/Counts!K1933,"")</f>
        <v>0.866666666666667</v>
      </c>
      <c r="V1933" s="39" t="n">
        <f aca="false">IFERROR(Counts!AJ1933/Counts!AI1933,"")</f>
        <v>70.4674418604651</v>
      </c>
      <c r="W1933" s="38" t="n">
        <f aca="false">IFERROR(Counts!AK1933/Counts!AI1933,"")</f>
        <v>0.0930232558139535</v>
      </c>
      <c r="X1933" s="40" t="n">
        <f aca="false">IFERROR(Counts!O1933,"")</f>
        <v>-1.837</v>
      </c>
      <c r="Y1933" s="36" t="n">
        <f aca="false">IFERROR(INDEX('Season Counts'!$Y$2:$Y$740,$AF1933)/INDEX('Season Counts'!$X$2:$X$740,$AF1933),"")</f>
        <v>0.25621978021978</v>
      </c>
      <c r="Z1933" s="37" t="n">
        <f aca="false">IFERROR(J1933-Y1933,"")</f>
        <v>0.0279526335733232</v>
      </c>
      <c r="AA1933" s="38" t="n">
        <f aca="false">IFERROR(INDEX('Season Counts'!$K$2:$K$740,$AF1933)/INDEX('Season Counts'!$J$2:$J$740,$AF1933),"")</f>
        <v>0.34640522875817</v>
      </c>
      <c r="AB1933" s="41" t="n">
        <f aca="false">IFERROR(R1933-AA1933,"")</f>
        <v>0.0498211863361697</v>
      </c>
      <c r="AC1933" s="39" t="n">
        <f aca="false">IFERROR(INDEX('Season Counts'!$AG$2:$AG$740,$AF1933)/INDEX('Season Counts'!$AF$2:$AF$740,$AF1933),"")</f>
        <v>70.1751824817518</v>
      </c>
      <c r="AD1933" s="40" t="n">
        <f aca="false">IFERROR(V1933-AC1933,"")</f>
        <v>0.292259378713297</v>
      </c>
      <c r="AE1933" s="4" t="str">
        <f aca="false">IF(D1933&lt;Guide!$C$21,"Low PA",IF(TRIM(IF(ISNUMBER(AD1933),IF(N(AD1933)&lt;=-Guide!$C$24,"▼ Bat Speed  ",IF(N(AD1933)&gt;=Guide!$C$24,"▲ Bat Speed  ","")),"")&amp;IF(N(Z1933)&gt;=Guide!$C$22,"▲ Contact  ","")&amp;IF(N(Z1933)&lt;=-Guide!$C$22,"▼ Contact  ","")&amp;IF(N(AB1933)&gt;=Guide!$C$23,"▲ Chase  ","")&amp;IF(N(AB1933)&lt;=-Guide!$C$23,"▼ Chase  ",""))="","Stable",TRIM(IF(ISNUMBER(AD1933),IF(N(AD1933)&lt;=-Guide!$C$24,"▼ Bat Speed  ",IF(N(AD1933)&gt;=Guide!$C$24,"▲ Bat Speed  ","")),"")&amp;IF(N(Z1933)&gt;=Guide!$C$22,"▲ Contact  ","")&amp;IF(N(Z1933)&lt;=-Guide!$C$22,"▼ Contact  ","")&amp;IF(N(AB1933)&gt;=Guide!$C$23,"▲ Chase  ","")&amp;IF(N(AB1933)&lt;=-Guide!$C$23,"▼ Chase  ",""))))</f>
        <v>Low PA</v>
      </c>
      <c r="AF1933" s="35" t="n">
        <f aca="false">MATCH(Counts!A1933,'Season Counts'!$A$2:$A$740,0)</f>
        <v>494</v>
      </c>
    </row>
    <row r="1934" customFormat="false" ht="15" hidden="false" customHeight="false" outlineLevel="0" collapsed="false">
      <c r="A1934" s="34" t="str">
        <f aca="false">Counts!B1934</f>
        <v>NYY</v>
      </c>
      <c r="B1934" s="5" t="str">
        <f aca="false">Counts!C1934</f>
        <v>Ali Sánchez</v>
      </c>
      <c r="C1934" s="34" t="str">
        <f aca="false">Counts!F1934</f>
        <v>Aug</v>
      </c>
      <c r="D1934" s="35" t="n">
        <f aca="false">IFERROR(Counts!P1934,"")</f>
        <v>16</v>
      </c>
      <c r="E1934" s="36" t="n">
        <f aca="false">IFERROR(Counts!R1934/Counts!Q1934,"")</f>
        <v>0.266666666666667</v>
      </c>
      <c r="F1934" s="36" t="n">
        <f aca="false">IFERROR((Counts!R1934+Counts!V1934+Counts!W1934)/(Counts!Q1934+Counts!V1934+Counts!W1934+Counts!X1934),"")</f>
        <v>0.266666666666667</v>
      </c>
      <c r="G1934" s="36" t="n">
        <f aca="false">IFERROR((Counts!R1934+Counts!S1934+2*Counts!T1934+3*Counts!U1934)/Counts!Q1934,"")</f>
        <v>0.266666666666667</v>
      </c>
      <c r="H1934" s="35" t="n">
        <f aca="false">IFERROR(Counts!U1934,"")</f>
        <v>0</v>
      </c>
      <c r="I1934" s="36" t="n">
        <f aca="false">IFERROR(Counts!Z1934/Counts!AA1934,"")</f>
        <v>0.24</v>
      </c>
      <c r="J1934" s="36" t="n">
        <f aca="false">IFERROR(Counts!AB1934/Counts!AA1934,"")</f>
        <v>0.135333333333333</v>
      </c>
      <c r="K1934" s="37" t="n">
        <f aca="false">IFERROR((Counts!AB1934-Counts!Z1934)/Counts!AA1934,"")</f>
        <v>-0.104666666666667</v>
      </c>
      <c r="L1934" s="38" t="n">
        <f aca="false">IFERROR(Counts!Y1934/Counts!P1934,"")</f>
        <v>0.375</v>
      </c>
      <c r="M1934" s="38" t="n">
        <f aca="false">IFERROR(Counts!V1934/Counts!P1934,"")</f>
        <v>0</v>
      </c>
      <c r="N1934" s="38" t="n">
        <f aca="false">IFERROR(Counts!AD1934/Counts!AC1934,"")</f>
        <v>0</v>
      </c>
      <c r="O1934" s="38" t="n">
        <f aca="false">IFERROR(Counts!AE1934/Counts!AC1934,"")</f>
        <v>0.4</v>
      </c>
      <c r="P1934" s="39" t="n">
        <f aca="false">IFERROR(Counts!AG1934/Counts!AF1934,"")</f>
        <v>79.47</v>
      </c>
      <c r="Q1934" s="38" t="n">
        <f aca="false">IFERROR(Counts!AH1934/Counts!AC1934,"")</f>
        <v>0.3</v>
      </c>
      <c r="R1934" s="38" t="n">
        <f aca="false">IFERROR(Counts!N1934/Counts!M1934,"")</f>
        <v>0.310344827586207</v>
      </c>
      <c r="S1934" s="38" t="n">
        <f aca="false">IFERROR(Counts!K1934/Counts!J1934,"")</f>
        <v>0.517241379310345</v>
      </c>
      <c r="T1934" s="38" t="n">
        <f aca="false">IFERROR(Counts!I1934/Counts!H1934,"")</f>
        <v>0.25</v>
      </c>
      <c r="U1934" s="38" t="n">
        <f aca="false">IFERROR(1-Counts!L1934/Counts!K1934,"")</f>
        <v>1</v>
      </c>
      <c r="V1934" s="39" t="n">
        <f aca="false">IFERROR(Counts!AJ1934/Counts!AI1934,"")</f>
        <v>69.68</v>
      </c>
      <c r="W1934" s="38" t="n">
        <f aca="false">IFERROR(Counts!AK1934/Counts!AI1934,"")</f>
        <v>0.05</v>
      </c>
      <c r="X1934" s="40" t="n">
        <f aca="false">IFERROR(Counts!O1934,"")</f>
        <v>-1.424</v>
      </c>
      <c r="Y1934" s="36" t="n">
        <f aca="false">IFERROR(INDEX('Season Counts'!$Y$2:$Y$740,$AF1934)/INDEX('Season Counts'!$X$2:$X$740,$AF1934),"")</f>
        <v>0.25621978021978</v>
      </c>
      <c r="Z1934" s="37" t="n">
        <f aca="false">IFERROR(J1934-Y1934,"")</f>
        <v>-0.120886446886447</v>
      </c>
      <c r="AA1934" s="38" t="n">
        <f aca="false">IFERROR(INDEX('Season Counts'!$K$2:$K$740,$AF1934)/INDEX('Season Counts'!$J$2:$J$740,$AF1934),"")</f>
        <v>0.34640522875817</v>
      </c>
      <c r="AB1934" s="41" t="n">
        <f aca="false">IFERROR(R1934-AA1934,"")</f>
        <v>-0.036060401171963</v>
      </c>
      <c r="AC1934" s="39" t="n">
        <f aca="false">IFERROR(INDEX('Season Counts'!$AG$2:$AG$740,$AF1934)/INDEX('Season Counts'!$AF$2:$AF$740,$AF1934),"")</f>
        <v>70.1751824817518</v>
      </c>
      <c r="AD1934" s="40" t="n">
        <f aca="false">IFERROR(V1934-AC1934,"")</f>
        <v>-0.495182481751826</v>
      </c>
      <c r="AE1934" s="4" t="str">
        <f aca="false">IF(D1934&lt;Guide!$C$21,"Low PA",IF(TRIM(IF(ISNUMBER(AD1934),IF(N(AD1934)&lt;=-Guide!$C$24,"▼ Bat Speed  ",IF(N(AD1934)&gt;=Guide!$C$24,"▲ Bat Speed  ","")),"")&amp;IF(N(Z1934)&gt;=Guide!$C$22,"▲ Contact  ","")&amp;IF(N(Z1934)&lt;=-Guide!$C$22,"▼ Contact  ","")&amp;IF(N(AB1934)&gt;=Guide!$C$23,"▲ Chase  ","")&amp;IF(N(AB1934)&lt;=-Guide!$C$23,"▼ Chase  ",""))="","Stable",TRIM(IF(ISNUMBER(AD1934),IF(N(AD1934)&lt;=-Guide!$C$24,"▼ Bat Speed  ",IF(N(AD1934)&gt;=Guide!$C$24,"▲ Bat Speed  ","")),"")&amp;IF(N(Z1934)&gt;=Guide!$C$22,"▲ Contact  ","")&amp;IF(N(Z1934)&lt;=-Guide!$C$22,"▼ Contact  ","")&amp;IF(N(AB1934)&gt;=Guide!$C$23,"▲ Chase  ","")&amp;IF(N(AB1934)&lt;=-Guide!$C$23,"▼ Chase  ",""))))</f>
        <v>Low PA</v>
      </c>
      <c r="AF1934" s="35" t="n">
        <f aca="false">MATCH(Counts!A1934,'Season Counts'!$A$2:$A$740,0)</f>
        <v>494</v>
      </c>
    </row>
    <row r="1935" customFormat="false" ht="15" hidden="false" customHeight="false" outlineLevel="0" collapsed="false">
      <c r="A1935" s="34" t="str">
        <f aca="false">Counts!B1935</f>
        <v>NYY</v>
      </c>
      <c r="B1935" s="5" t="str">
        <f aca="false">Counts!C1935</f>
        <v>Ali Sánchez</v>
      </c>
      <c r="C1935" s="34" t="str">
        <f aca="false">Counts!F1935</f>
        <v>Sep</v>
      </c>
      <c r="D1935" s="35" t="n">
        <f aca="false">IFERROR(Counts!P1935,"")</f>
        <v>21</v>
      </c>
      <c r="E1935" s="36" t="n">
        <f aca="false">IFERROR(Counts!R1935/Counts!Q1935,"")</f>
        <v>0.25</v>
      </c>
      <c r="F1935" s="36" t="n">
        <f aca="false">IFERROR((Counts!R1935+Counts!V1935+Counts!W1935)/(Counts!Q1935+Counts!V1935+Counts!W1935+Counts!X1935),"")</f>
        <v>0.285714285714286</v>
      </c>
      <c r="G1935" s="36" t="n">
        <f aca="false">IFERROR((Counts!R1935+Counts!S1935+2*Counts!T1935+3*Counts!U1935)/Counts!Q1935,"")</f>
        <v>0.25</v>
      </c>
      <c r="H1935" s="35" t="n">
        <f aca="false">IFERROR(Counts!U1935,"")</f>
        <v>0</v>
      </c>
      <c r="I1935" s="36" t="n">
        <f aca="false">IFERROR(Counts!Z1935/Counts!AA1935,"")</f>
        <v>0.247619047619048</v>
      </c>
      <c r="J1935" s="36" t="n">
        <f aca="false">IFERROR(Counts!AB1935/Counts!AA1935,"")</f>
        <v>0.267809523809524</v>
      </c>
      <c r="K1935" s="37" t="n">
        <f aca="false">IFERROR((Counts!AB1935-Counts!Z1935)/Counts!AA1935,"")</f>
        <v>0.0201904761904762</v>
      </c>
      <c r="L1935" s="38" t="n">
        <f aca="false">IFERROR(Counts!Y1935/Counts!P1935,"")</f>
        <v>0.238095238095238</v>
      </c>
      <c r="M1935" s="38" t="n">
        <f aca="false">IFERROR(Counts!V1935/Counts!P1935,"")</f>
        <v>0</v>
      </c>
      <c r="N1935" s="38" t="n">
        <f aca="false">IFERROR(Counts!AD1935/Counts!AC1935,"")</f>
        <v>0.0666666666666667</v>
      </c>
      <c r="O1935" s="38" t="n">
        <f aca="false">IFERROR(Counts!AE1935/Counts!AC1935,"")</f>
        <v>0.4</v>
      </c>
      <c r="P1935" s="39" t="n">
        <f aca="false">IFERROR(Counts!AG1935/Counts!AF1935,"")</f>
        <v>87.0133333333333</v>
      </c>
      <c r="Q1935" s="38" t="n">
        <f aca="false">IFERROR(Counts!AH1935/Counts!AC1935,"")</f>
        <v>0.333333333333333</v>
      </c>
      <c r="R1935" s="38" t="n">
        <f aca="false">IFERROR(Counts!N1935/Counts!M1935,"")</f>
        <v>0.476190476190476</v>
      </c>
      <c r="S1935" s="38" t="n">
        <f aca="false">IFERROR(Counts!K1935/Counts!J1935,"")</f>
        <v>0.71875</v>
      </c>
      <c r="T1935" s="38" t="n">
        <f aca="false">IFERROR(Counts!I1935/Counts!H1935,"")</f>
        <v>0.151515151515152</v>
      </c>
      <c r="U1935" s="38" t="n">
        <f aca="false">IFERROR(1-Counts!L1935/Counts!K1935,"")</f>
        <v>0.956521739130435</v>
      </c>
      <c r="V1935" s="39" t="n">
        <f aca="false">IFERROR(Counts!AJ1935/Counts!AI1935,"")</f>
        <v>70.1733333333333</v>
      </c>
      <c r="W1935" s="38" t="n">
        <f aca="false">IFERROR(Counts!AK1935/Counts!AI1935,"")</f>
        <v>0.0666666666666667</v>
      </c>
      <c r="X1935" s="40" t="n">
        <f aca="false">IFERROR(Counts!O1935,"")</f>
        <v>-0.998</v>
      </c>
      <c r="Y1935" s="36" t="n">
        <f aca="false">IFERROR(INDEX('Season Counts'!$Y$2:$Y$740,$AF1935)/INDEX('Season Counts'!$X$2:$X$740,$AF1935),"")</f>
        <v>0.25621978021978</v>
      </c>
      <c r="Z1935" s="37" t="n">
        <f aca="false">IFERROR(J1935-Y1935,"")</f>
        <v>0.0115897435897436</v>
      </c>
      <c r="AA1935" s="38" t="n">
        <f aca="false">IFERROR(INDEX('Season Counts'!$K$2:$K$740,$AF1935)/INDEX('Season Counts'!$J$2:$J$740,$AF1935),"")</f>
        <v>0.34640522875817</v>
      </c>
      <c r="AB1935" s="41" t="n">
        <f aca="false">IFERROR(R1935-AA1935,"")</f>
        <v>0.129785247432306</v>
      </c>
      <c r="AC1935" s="39" t="n">
        <f aca="false">IFERROR(INDEX('Season Counts'!$AG$2:$AG$740,$AF1935)/INDEX('Season Counts'!$AF$2:$AF$740,$AF1935),"")</f>
        <v>70.1751824817518</v>
      </c>
      <c r="AD1935" s="40" t="n">
        <f aca="false">IFERROR(V1935-AC1935,"")</f>
        <v>-0.00184914841848638</v>
      </c>
      <c r="AE1935" s="4" t="str">
        <f aca="false">IF(D1935&lt;Guide!$C$21,"Low PA",IF(TRIM(IF(ISNUMBER(AD1935),IF(N(AD1935)&lt;=-Guide!$C$24,"▼ Bat Speed  ",IF(N(AD1935)&gt;=Guide!$C$24,"▲ Bat Speed  ","")),"")&amp;IF(N(Z1935)&gt;=Guide!$C$22,"▲ Contact  ","")&amp;IF(N(Z1935)&lt;=-Guide!$C$22,"▼ Contact  ","")&amp;IF(N(AB1935)&gt;=Guide!$C$23,"▲ Chase  ","")&amp;IF(N(AB1935)&lt;=-Guide!$C$23,"▼ Chase  ",""))="","Stable",TRIM(IF(ISNUMBER(AD1935),IF(N(AD1935)&lt;=-Guide!$C$24,"▼ Bat Speed  ",IF(N(AD1935)&gt;=Guide!$C$24,"▲ Bat Speed  ","")),"")&amp;IF(N(Z1935)&gt;=Guide!$C$22,"▲ Contact  ","")&amp;IF(N(Z1935)&lt;=-Guide!$C$22,"▼ Contact  ","")&amp;IF(N(AB1935)&gt;=Guide!$C$23,"▲ Chase  ","")&amp;IF(N(AB1935)&lt;=-Guide!$C$23,"▼ Chase  ",""))))</f>
        <v>Low PA</v>
      </c>
      <c r="AF1935" s="35" t="n">
        <f aca="false">MATCH(Counts!A1935,'Season Counts'!$A$2:$A$740,0)</f>
        <v>494</v>
      </c>
    </row>
    <row r="1936" customFormat="false" ht="15" hidden="false" customHeight="false" outlineLevel="0" collapsed="false">
      <c r="A1936" s="34" t="str">
        <f aca="false">Counts!B1936</f>
        <v>NYY</v>
      </c>
      <c r="B1936" s="5" t="str">
        <f aca="false">Counts!C1936</f>
        <v>J.C. Escarra</v>
      </c>
      <c r="C1936" s="34" t="str">
        <f aca="false">Counts!F1936</f>
        <v>Mar-Apr</v>
      </c>
      <c r="D1936" s="35" t="n">
        <f aca="false">IFERROR(Counts!P1936,"")</f>
        <v>32</v>
      </c>
      <c r="E1936" s="36" t="n">
        <f aca="false">IFERROR(Counts!R1936/Counts!Q1936,"")</f>
        <v>0.193548387096774</v>
      </c>
      <c r="F1936" s="36" t="n">
        <f aca="false">IFERROR((Counts!R1936+Counts!V1936+Counts!W1936)/(Counts!Q1936+Counts!V1936+Counts!W1936+Counts!X1936),"")</f>
        <v>0.21875</v>
      </c>
      <c r="G1936" s="36" t="n">
        <f aca="false">IFERROR((Counts!R1936+Counts!S1936+2*Counts!T1936+3*Counts!U1936)/Counts!Q1936,"")</f>
        <v>0.32258064516129</v>
      </c>
      <c r="H1936" s="35" t="n">
        <f aca="false">IFERROR(Counts!U1936,"")</f>
        <v>0</v>
      </c>
      <c r="I1936" s="36" t="n">
        <f aca="false">IFERROR(Counts!Z1936/Counts!AA1936,"")</f>
        <v>0.234375</v>
      </c>
      <c r="J1936" s="36" t="n">
        <f aca="false">IFERROR(Counts!AB1936/Counts!AA1936,"")</f>
        <v>0.255375</v>
      </c>
      <c r="K1936" s="37" t="n">
        <f aca="false">IFERROR((Counts!AB1936-Counts!Z1936)/Counts!AA1936,"")</f>
        <v>0.021</v>
      </c>
      <c r="L1936" s="38" t="n">
        <f aca="false">IFERROR(Counts!Y1936/Counts!P1936,"")</f>
        <v>0.3125</v>
      </c>
      <c r="M1936" s="38" t="n">
        <f aca="false">IFERROR(Counts!V1936/Counts!P1936,"")</f>
        <v>0.03125</v>
      </c>
      <c r="N1936" s="38" t="n">
        <f aca="false">IFERROR(Counts!AD1936/Counts!AC1936,"")</f>
        <v>0.0952380952380952</v>
      </c>
      <c r="O1936" s="38" t="n">
        <f aca="false">IFERROR(Counts!AE1936/Counts!AC1936,"")</f>
        <v>0.380952380952381</v>
      </c>
      <c r="P1936" s="39" t="n">
        <f aca="false">IFERROR(Counts!AG1936/Counts!AF1936,"")</f>
        <v>91.9190476190476</v>
      </c>
      <c r="Q1936" s="38" t="n">
        <f aca="false">IFERROR(Counts!AH1936/Counts!AC1936,"")</f>
        <v>0.380952380952381</v>
      </c>
      <c r="R1936" s="38" t="n">
        <f aca="false">IFERROR(Counts!N1936/Counts!M1936,"")</f>
        <v>0.315789473684211</v>
      </c>
      <c r="S1936" s="38" t="n">
        <f aca="false">IFERROR(Counts!K1936/Counts!J1936,"")</f>
        <v>0.660714285714286</v>
      </c>
      <c r="T1936" s="38" t="n">
        <f aca="false">IFERROR(Counts!I1936/Counts!H1936,"")</f>
        <v>0.360655737704918</v>
      </c>
      <c r="U1936" s="38" t="n">
        <f aca="false">IFERROR(1-Counts!L1936/Counts!K1936,"")</f>
        <v>0.810810810810811</v>
      </c>
      <c r="V1936" s="39" t="n">
        <f aca="false">IFERROR(Counts!AJ1936/Counts!AI1936,"")</f>
        <v>70.1660377358491</v>
      </c>
      <c r="W1936" s="38" t="n">
        <f aca="false">IFERROR(Counts!AK1936/Counts!AI1936,"")</f>
        <v>0.0566037735849057</v>
      </c>
      <c r="X1936" s="40" t="n">
        <f aca="false">IFERROR(Counts!O1936,"")</f>
        <v>-1.697</v>
      </c>
      <c r="Y1936" s="36" t="n">
        <f aca="false">IFERROR(INDEX('Season Counts'!$Y$2:$Y$740,$AF1936)/INDEX('Season Counts'!$X$2:$X$740,$AF1936),"")</f>
        <v>0.257472527472527</v>
      </c>
      <c r="Z1936" s="37" t="n">
        <f aca="false">IFERROR(J1936-Y1936,"")</f>
        <v>-0.00209752747252745</v>
      </c>
      <c r="AA1936" s="38" t="n">
        <f aca="false">IFERROR(INDEX('Season Counts'!$K$2:$K$740,$AF1936)/INDEX('Season Counts'!$J$2:$J$740,$AF1936),"")</f>
        <v>0.247252747252747</v>
      </c>
      <c r="AB1936" s="41" t="n">
        <f aca="false">IFERROR(R1936-AA1936,"")</f>
        <v>0.0685367264314633</v>
      </c>
      <c r="AC1936" s="39" t="n">
        <f aca="false">IFERROR(INDEX('Season Counts'!$AG$2:$AG$740,$AF1936)/INDEX('Season Counts'!$AF$2:$AF$740,$AF1936),"")</f>
        <v>69.6135714285714</v>
      </c>
      <c r="AD1936" s="40" t="n">
        <f aca="false">IFERROR(V1936-AC1936,"")</f>
        <v>0.552466307277626</v>
      </c>
      <c r="AE1936" s="4" t="str">
        <f aca="false">IF(D1936&lt;Guide!$C$21,"Low PA",IF(TRIM(IF(ISNUMBER(AD1936),IF(N(AD1936)&lt;=-Guide!$C$24,"▼ Bat Speed  ",IF(N(AD1936)&gt;=Guide!$C$24,"▲ Bat Speed  ","")),"")&amp;IF(N(Z1936)&gt;=Guide!$C$22,"▲ Contact  ","")&amp;IF(N(Z1936)&lt;=-Guide!$C$22,"▼ Contact  ","")&amp;IF(N(AB1936)&gt;=Guide!$C$23,"▲ Chase  ","")&amp;IF(N(AB1936)&lt;=-Guide!$C$23,"▼ Chase  ",""))="","Stable",TRIM(IF(ISNUMBER(AD1936),IF(N(AD1936)&lt;=-Guide!$C$24,"▼ Bat Speed  ",IF(N(AD1936)&gt;=Guide!$C$24,"▲ Bat Speed  ","")),"")&amp;IF(N(Z1936)&gt;=Guide!$C$22,"▲ Contact  ","")&amp;IF(N(Z1936)&lt;=-Guide!$C$22,"▼ Contact  ","")&amp;IF(N(AB1936)&gt;=Guide!$C$23,"▲ Chase  ","")&amp;IF(N(AB1936)&lt;=-Guide!$C$23,"▼ Chase  ",""))))</f>
        <v>Low PA</v>
      </c>
      <c r="AF1936" s="35" t="n">
        <f aca="false">MATCH(Counts!A1936,'Season Counts'!$A$2:$A$740,0)</f>
        <v>495</v>
      </c>
    </row>
    <row r="1937" customFormat="false" ht="15" hidden="false" customHeight="false" outlineLevel="0" collapsed="false">
      <c r="A1937" s="34" t="str">
        <f aca="false">Counts!B1937</f>
        <v>NYY</v>
      </c>
      <c r="B1937" s="5" t="str">
        <f aca="false">Counts!C1937</f>
        <v>J.C. Escarra</v>
      </c>
      <c r="C1937" s="34" t="str">
        <f aca="false">Counts!F1937</f>
        <v>May</v>
      </c>
      <c r="D1937" s="35" t="n">
        <f aca="false">IFERROR(Counts!P1937,"")</f>
        <v>33</v>
      </c>
      <c r="E1937" s="36" t="n">
        <f aca="false">IFERROR(Counts!R1937/Counts!Q1937,"")</f>
        <v>0.178571428571429</v>
      </c>
      <c r="F1937" s="36" t="n">
        <f aca="false">IFERROR((Counts!R1937+Counts!V1937+Counts!W1937)/(Counts!Q1937+Counts!V1937+Counts!W1937+Counts!X1937),"")</f>
        <v>0.272727272727273</v>
      </c>
      <c r="G1937" s="36" t="n">
        <f aca="false">IFERROR((Counts!R1937+Counts!S1937+2*Counts!T1937+3*Counts!U1937)/Counts!Q1937,"")</f>
        <v>0.214285714285714</v>
      </c>
      <c r="H1937" s="35" t="n">
        <f aca="false">IFERROR(Counts!U1937,"")</f>
        <v>0</v>
      </c>
      <c r="I1937" s="36" t="n">
        <f aca="false">IFERROR(Counts!Z1937/Counts!AA1937,"")</f>
        <v>0.231818181818182</v>
      </c>
      <c r="J1937" s="36" t="n">
        <f aca="false">IFERROR(Counts!AB1937/Counts!AA1937,"")</f>
        <v>0.320818181818182</v>
      </c>
      <c r="K1937" s="37" t="n">
        <f aca="false">IFERROR((Counts!AB1937-Counts!Z1937)/Counts!AA1937,"")</f>
        <v>0.089</v>
      </c>
      <c r="L1937" s="38" t="n">
        <f aca="false">IFERROR(Counts!Y1937/Counts!P1937,"")</f>
        <v>0.0909090909090909</v>
      </c>
      <c r="M1937" s="38" t="n">
        <f aca="false">IFERROR(Counts!V1937/Counts!P1937,"")</f>
        <v>0.121212121212121</v>
      </c>
      <c r="N1937" s="38" t="n">
        <f aca="false">IFERROR(Counts!AD1937/Counts!AC1937,"")</f>
        <v>0</v>
      </c>
      <c r="O1937" s="38" t="n">
        <f aca="false">IFERROR(Counts!AE1937/Counts!AC1937,"")</f>
        <v>0.269230769230769</v>
      </c>
      <c r="P1937" s="39" t="n">
        <f aca="false">IFERROR(Counts!AG1937/Counts!AF1937,"")</f>
        <v>84.3269230769231</v>
      </c>
      <c r="Q1937" s="38" t="n">
        <f aca="false">IFERROR(Counts!AH1937/Counts!AC1937,"")</f>
        <v>0.346153846153846</v>
      </c>
      <c r="R1937" s="38" t="n">
        <f aca="false">IFERROR(Counts!N1937/Counts!M1937,"")</f>
        <v>0.178571428571429</v>
      </c>
      <c r="S1937" s="38" t="n">
        <f aca="false">IFERROR(Counts!K1937/Counts!J1937,"")</f>
        <v>0.709677419354839</v>
      </c>
      <c r="T1937" s="38" t="n">
        <f aca="false">IFERROR(Counts!I1937/Counts!H1937,"")</f>
        <v>0.203703703703704</v>
      </c>
      <c r="U1937" s="38" t="n">
        <f aca="false">IFERROR(1-Counts!L1937/Counts!K1937,"")</f>
        <v>0.863636363636364</v>
      </c>
      <c r="V1937" s="39" t="n">
        <f aca="false">IFERROR(Counts!AJ1937/Counts!AI1937,"")</f>
        <v>69.9978260869565</v>
      </c>
      <c r="W1937" s="38" t="n">
        <f aca="false">IFERROR(Counts!AK1937/Counts!AI1937,"")</f>
        <v>0.0434782608695652</v>
      </c>
      <c r="X1937" s="40" t="n">
        <f aca="false">IFERROR(Counts!O1937,"")</f>
        <v>-2.626</v>
      </c>
      <c r="Y1937" s="36" t="n">
        <f aca="false">IFERROR(INDEX('Season Counts'!$Y$2:$Y$740,$AF1937)/INDEX('Season Counts'!$X$2:$X$740,$AF1937),"")</f>
        <v>0.257472527472527</v>
      </c>
      <c r="Z1937" s="37" t="n">
        <f aca="false">IFERROR(J1937-Y1937,"")</f>
        <v>0.0633456543456544</v>
      </c>
      <c r="AA1937" s="38" t="n">
        <f aca="false">IFERROR(INDEX('Season Counts'!$K$2:$K$740,$AF1937)/INDEX('Season Counts'!$J$2:$J$740,$AF1937),"")</f>
        <v>0.247252747252747</v>
      </c>
      <c r="AB1937" s="41" t="n">
        <f aca="false">IFERROR(R1937-AA1937,"")</f>
        <v>-0.0686813186813187</v>
      </c>
      <c r="AC1937" s="39" t="n">
        <f aca="false">IFERROR(INDEX('Season Counts'!$AG$2:$AG$740,$AF1937)/INDEX('Season Counts'!$AF$2:$AF$740,$AF1937),"")</f>
        <v>69.6135714285714</v>
      </c>
      <c r="AD1937" s="40" t="n">
        <f aca="false">IFERROR(V1937-AC1937,"")</f>
        <v>0.384254658385089</v>
      </c>
      <c r="AE1937" s="4" t="str">
        <f aca="false">IF(D1937&lt;Guide!$C$21,"Low PA",IF(TRIM(IF(ISNUMBER(AD1937),IF(N(AD1937)&lt;=-Guide!$C$24,"▼ Bat Speed  ",IF(N(AD1937)&gt;=Guide!$C$24,"▲ Bat Speed  ","")),"")&amp;IF(N(Z1937)&gt;=Guide!$C$22,"▲ Contact  ","")&amp;IF(N(Z1937)&lt;=-Guide!$C$22,"▼ Contact  ","")&amp;IF(N(AB1937)&gt;=Guide!$C$23,"▲ Chase  ","")&amp;IF(N(AB1937)&lt;=-Guide!$C$23,"▼ Chase  ",""))="","Stable",TRIM(IF(ISNUMBER(AD1937),IF(N(AD1937)&lt;=-Guide!$C$24,"▼ Bat Speed  ",IF(N(AD1937)&gt;=Guide!$C$24,"▲ Bat Speed  ","")),"")&amp;IF(N(Z1937)&gt;=Guide!$C$22,"▲ Contact  ","")&amp;IF(N(Z1937)&lt;=-Guide!$C$22,"▼ Contact  ","")&amp;IF(N(AB1937)&gt;=Guide!$C$23,"▲ Chase  ","")&amp;IF(N(AB1937)&lt;=-Guide!$C$23,"▼ Chase  ",""))))</f>
        <v>Low PA</v>
      </c>
      <c r="AF1937" s="35" t="n">
        <f aca="false">MATCH(Counts!A1937,'Season Counts'!$A$2:$A$740,0)</f>
        <v>495</v>
      </c>
    </row>
    <row r="1938" customFormat="false" ht="15" hidden="false" customHeight="false" outlineLevel="0" collapsed="false">
      <c r="A1938" s="34" t="str">
        <f aca="false">Counts!B1938</f>
        <v>NYY</v>
      </c>
      <c r="B1938" s="5" t="str">
        <f aca="false">Counts!C1938</f>
        <v>J.C. Escarra</v>
      </c>
      <c r="C1938" s="34" t="str">
        <f aca="false">Counts!F1938</f>
        <v>Jun</v>
      </c>
      <c r="D1938" s="35" t="n">
        <f aca="false">IFERROR(Counts!P1938,"")</f>
        <v>27</v>
      </c>
      <c r="E1938" s="36" t="n">
        <f aca="false">IFERROR(Counts!R1938/Counts!Q1938,"")</f>
        <v>0.192307692307692</v>
      </c>
      <c r="F1938" s="36" t="n">
        <f aca="false">IFERROR((Counts!R1938+Counts!V1938+Counts!W1938)/(Counts!Q1938+Counts!V1938+Counts!W1938+Counts!X1938),"")</f>
        <v>0.222222222222222</v>
      </c>
      <c r="G1938" s="36" t="n">
        <f aca="false">IFERROR((Counts!R1938+Counts!S1938+2*Counts!T1938+3*Counts!U1938)/Counts!Q1938,"")</f>
        <v>0.269230769230769</v>
      </c>
      <c r="H1938" s="35" t="n">
        <f aca="false">IFERROR(Counts!U1938,"")</f>
        <v>0</v>
      </c>
      <c r="I1938" s="36" t="n">
        <f aca="false">IFERROR(Counts!Z1938/Counts!AA1938,"")</f>
        <v>0.226923076923077</v>
      </c>
      <c r="J1938" s="36" t="n">
        <f aca="false">IFERROR(Counts!AB1938/Counts!AA1938,"")</f>
        <v>0.179653846153846</v>
      </c>
      <c r="K1938" s="37" t="n">
        <f aca="false">IFERROR((Counts!AB1938-Counts!Z1938)/Counts!AA1938,"")</f>
        <v>-0.0472692307692308</v>
      </c>
      <c r="L1938" s="38" t="n">
        <f aca="false">IFERROR(Counts!Y1938/Counts!P1938,"")</f>
        <v>0.185185185185185</v>
      </c>
      <c r="M1938" s="38" t="n">
        <f aca="false">IFERROR(Counts!V1938/Counts!P1938,"")</f>
        <v>0.037037037037037</v>
      </c>
      <c r="N1938" s="38" t="n">
        <f aca="false">IFERROR(Counts!AD1938/Counts!AC1938,"")</f>
        <v>0.0476190476190476</v>
      </c>
      <c r="O1938" s="38" t="n">
        <f aca="false">IFERROR(Counts!AE1938/Counts!AC1938,"")</f>
        <v>0.380952380952381</v>
      </c>
      <c r="P1938" s="39" t="n">
        <f aca="false">IFERROR(Counts!AG1938/Counts!AF1938,"")</f>
        <v>89.355</v>
      </c>
      <c r="Q1938" s="38" t="n">
        <f aca="false">IFERROR(Counts!AH1938/Counts!AC1938,"")</f>
        <v>0.19047619047619</v>
      </c>
      <c r="R1938" s="38" t="n">
        <f aca="false">IFERROR(Counts!N1938/Counts!M1938,"")</f>
        <v>0.22</v>
      </c>
      <c r="S1938" s="38" t="n">
        <f aca="false">IFERROR(Counts!K1938/Counts!J1938,"")</f>
        <v>0.653846153846154</v>
      </c>
      <c r="T1938" s="38" t="n">
        <f aca="false">IFERROR(Counts!I1938/Counts!H1938,"")</f>
        <v>0.222222222222222</v>
      </c>
      <c r="U1938" s="38" t="n">
        <f aca="false">IFERROR(1-Counts!L1938/Counts!K1938,"")</f>
        <v>0.882352941176471</v>
      </c>
      <c r="V1938" s="39" t="n">
        <f aca="false">IFERROR(Counts!AJ1938/Counts!AI1938,"")</f>
        <v>68.4682926829268</v>
      </c>
      <c r="W1938" s="38" t="n">
        <f aca="false">IFERROR(Counts!AK1938/Counts!AI1938,"")</f>
        <v>0.024390243902439</v>
      </c>
      <c r="X1938" s="40" t="n">
        <f aca="false">IFERROR(Counts!O1938,"")</f>
        <v>-1.969</v>
      </c>
      <c r="Y1938" s="36" t="n">
        <f aca="false">IFERROR(INDEX('Season Counts'!$Y$2:$Y$740,$AF1938)/INDEX('Season Counts'!$X$2:$X$740,$AF1938),"")</f>
        <v>0.257472527472527</v>
      </c>
      <c r="Z1938" s="37" t="n">
        <f aca="false">IFERROR(J1938-Y1938,"")</f>
        <v>-0.0778186813186813</v>
      </c>
      <c r="AA1938" s="38" t="n">
        <f aca="false">IFERROR(INDEX('Season Counts'!$K$2:$K$740,$AF1938)/INDEX('Season Counts'!$J$2:$J$740,$AF1938),"")</f>
        <v>0.247252747252747</v>
      </c>
      <c r="AB1938" s="41" t="n">
        <f aca="false">IFERROR(R1938-AA1938,"")</f>
        <v>-0.0272527472527473</v>
      </c>
      <c r="AC1938" s="39" t="n">
        <f aca="false">IFERROR(INDEX('Season Counts'!$AG$2:$AG$740,$AF1938)/INDEX('Season Counts'!$AF$2:$AF$740,$AF1938),"")</f>
        <v>69.6135714285714</v>
      </c>
      <c r="AD1938" s="40" t="n">
        <f aca="false">IFERROR(V1938-AC1938,"")</f>
        <v>-1.1452787456446</v>
      </c>
      <c r="AE1938" s="4" t="str">
        <f aca="false">IF(D1938&lt;Guide!$C$21,"Low PA",IF(TRIM(IF(ISNUMBER(AD1938),IF(N(AD1938)&lt;=-Guide!$C$24,"▼ Bat Speed  ",IF(N(AD1938)&gt;=Guide!$C$24,"▲ Bat Speed  ","")),"")&amp;IF(N(Z1938)&gt;=Guide!$C$22,"▲ Contact  ","")&amp;IF(N(Z1938)&lt;=-Guide!$C$22,"▼ Contact  ","")&amp;IF(N(AB1938)&gt;=Guide!$C$23,"▲ Chase  ","")&amp;IF(N(AB1938)&lt;=-Guide!$C$23,"▼ Chase  ",""))="","Stable",TRIM(IF(ISNUMBER(AD1938),IF(N(AD1938)&lt;=-Guide!$C$24,"▼ Bat Speed  ",IF(N(AD1938)&gt;=Guide!$C$24,"▲ Bat Speed  ","")),"")&amp;IF(N(Z1938)&gt;=Guide!$C$22,"▲ Contact  ","")&amp;IF(N(Z1938)&lt;=-Guide!$C$22,"▼ Contact  ","")&amp;IF(N(AB1938)&gt;=Guide!$C$23,"▲ Chase  ","")&amp;IF(N(AB1938)&lt;=-Guide!$C$23,"▼ Chase  ",""))))</f>
        <v>Low PA</v>
      </c>
      <c r="AF1938" s="35" t="n">
        <f aca="false">MATCH(Counts!A1938,'Season Counts'!$A$2:$A$740,0)</f>
        <v>495</v>
      </c>
    </row>
    <row r="1939" customFormat="false" ht="15" hidden="false" customHeight="false" outlineLevel="0" collapsed="false">
      <c r="A1939" s="34" t="str">
        <f aca="false">Counts!B1939</f>
        <v>NYY</v>
      </c>
      <c r="B1939" s="5" t="str">
        <f aca="false">Counts!C1939</f>
        <v>Max Schuemann</v>
      </c>
      <c r="C1939" s="34" t="str">
        <f aca="false">Counts!F1939</f>
        <v>Mar-Apr</v>
      </c>
      <c r="D1939" s="35" t="n">
        <f aca="false">IFERROR(Counts!P1939,"")</f>
        <v>2</v>
      </c>
      <c r="E1939" s="36" t="n">
        <f aca="false">IFERROR(Counts!R1939/Counts!Q1939,"")</f>
        <v>0</v>
      </c>
      <c r="F1939" s="36" t="n">
        <f aca="false">IFERROR((Counts!R1939+Counts!V1939+Counts!W1939)/(Counts!Q1939+Counts!V1939+Counts!W1939+Counts!X1939),"")</f>
        <v>0.5</v>
      </c>
      <c r="G1939" s="36" t="n">
        <f aca="false">IFERROR((Counts!R1939+Counts!S1939+2*Counts!T1939+3*Counts!U1939)/Counts!Q1939,"")</f>
        <v>0</v>
      </c>
      <c r="H1939" s="35" t="n">
        <f aca="false">IFERROR(Counts!U1939,"")</f>
        <v>0</v>
      </c>
      <c r="I1939" s="36" t="n">
        <f aca="false">IFERROR(Counts!Z1939/Counts!AA1939,"")</f>
        <v>0.35</v>
      </c>
      <c r="J1939" s="36" t="n">
        <f aca="false">IFERROR(Counts!AB1939/Counts!AA1939,"")</f>
        <v>0.349</v>
      </c>
      <c r="K1939" s="37" t="n">
        <f aca="false">IFERROR((Counts!AB1939-Counts!Z1939)/Counts!AA1939,"")</f>
        <v>-0.001</v>
      </c>
      <c r="L1939" s="38" t="n">
        <f aca="false">IFERROR(Counts!Y1939/Counts!P1939,"")</f>
        <v>0</v>
      </c>
      <c r="M1939" s="38" t="n">
        <f aca="false">IFERROR(Counts!V1939/Counts!P1939,"")</f>
        <v>0.5</v>
      </c>
      <c r="N1939" s="38" t="n">
        <f aca="false">IFERROR(Counts!AD1939/Counts!AC1939,"")</f>
        <v>0</v>
      </c>
      <c r="O1939" s="38" t="n">
        <f aca="false">IFERROR(Counts!AE1939/Counts!AC1939,"")</f>
        <v>0</v>
      </c>
      <c r="P1939" s="39" t="n">
        <f aca="false">IFERROR(Counts!AG1939/Counts!AF1939,"")</f>
        <v>92.4</v>
      </c>
      <c r="Q1939" s="38" t="n">
        <f aca="false">IFERROR(Counts!AH1939/Counts!AC1939,"")</f>
        <v>0</v>
      </c>
      <c r="R1939" s="38" t="n">
        <f aca="false">IFERROR(Counts!N1939/Counts!M1939,"")</f>
        <v>0.125</v>
      </c>
      <c r="S1939" s="38" t="n">
        <f aca="false">IFERROR(Counts!K1939/Counts!J1939,"")</f>
        <v>0.6</v>
      </c>
      <c r="T1939" s="38" t="n">
        <f aca="false">IFERROR(Counts!I1939/Counts!H1939,"")</f>
        <v>0</v>
      </c>
      <c r="U1939" s="38" t="n">
        <f aca="false">IFERROR(1-Counts!L1939/Counts!K1939,"")</f>
        <v>1</v>
      </c>
      <c r="V1939" s="39" t="n">
        <f aca="false">IFERROR(Counts!AJ1939/Counts!AI1939,"")</f>
        <v>75.525</v>
      </c>
      <c r="W1939" s="38" t="n">
        <f aca="false">IFERROR(Counts!AK1939/Counts!AI1939,"")</f>
        <v>0.5</v>
      </c>
      <c r="X1939" s="40" t="n">
        <f aca="false">IFERROR(Counts!O1939,"")</f>
        <v>0.16</v>
      </c>
      <c r="Y1939" s="36" t="n">
        <f aca="false">IFERROR(INDEX('Season Counts'!$Y$2:$Y$740,$AF1939)/INDEX('Season Counts'!$X$2:$X$740,$AF1939),"")</f>
        <v>0.311597701149425</v>
      </c>
      <c r="Z1939" s="37" t="n">
        <f aca="false">IFERROR(J1939-Y1939,"")</f>
        <v>0.0374022988505747</v>
      </c>
      <c r="AA1939" s="38" t="n">
        <f aca="false">IFERROR(INDEX('Season Counts'!$K$2:$K$740,$AF1939)/INDEX('Season Counts'!$J$2:$J$740,$AF1939),"")</f>
        <v>0.21875</v>
      </c>
      <c r="AB1939" s="41" t="n">
        <f aca="false">IFERROR(R1939-AA1939,"")</f>
        <v>-0.09375</v>
      </c>
      <c r="AC1939" s="39" t="n">
        <f aca="false">IFERROR(INDEX('Season Counts'!$AG$2:$AG$740,$AF1939)/INDEX('Season Counts'!$AF$2:$AF$740,$AF1939),"")</f>
        <v>70.4592</v>
      </c>
      <c r="AD1939" s="40" t="n">
        <f aca="false">IFERROR(V1939-AC1939,"")</f>
        <v>5.06580000000001</v>
      </c>
      <c r="AE1939" s="4" t="str">
        <f aca="false">IF(D1939&lt;Guide!$C$21,"Low PA",IF(TRIM(IF(ISNUMBER(AD1939),IF(N(AD1939)&lt;=-Guide!$C$24,"▼ Bat Speed  ",IF(N(AD1939)&gt;=Guide!$C$24,"▲ Bat Speed  ","")),"")&amp;IF(N(Z1939)&gt;=Guide!$C$22,"▲ Contact  ","")&amp;IF(N(Z1939)&lt;=-Guide!$C$22,"▼ Contact  ","")&amp;IF(N(AB1939)&gt;=Guide!$C$23,"▲ Chase  ","")&amp;IF(N(AB1939)&lt;=-Guide!$C$23,"▼ Chase  ",""))="","Stable",TRIM(IF(ISNUMBER(AD1939),IF(N(AD1939)&lt;=-Guide!$C$24,"▼ Bat Speed  ",IF(N(AD1939)&gt;=Guide!$C$24,"▲ Bat Speed  ","")),"")&amp;IF(N(Z1939)&gt;=Guide!$C$22,"▲ Contact  ","")&amp;IF(N(Z1939)&lt;=-Guide!$C$22,"▼ Contact  ","")&amp;IF(N(AB1939)&gt;=Guide!$C$23,"▲ Chase  ","")&amp;IF(N(AB1939)&lt;=-Guide!$C$23,"▼ Chase  ",""))))</f>
        <v>Low PA</v>
      </c>
      <c r="AF1939" s="35" t="n">
        <f aca="false">MATCH(Counts!A1939,'Season Counts'!$A$2:$A$740,0)</f>
        <v>496</v>
      </c>
    </row>
    <row r="1940" customFormat="false" ht="15" hidden="false" customHeight="false" outlineLevel="0" collapsed="false">
      <c r="A1940" s="34" t="str">
        <f aca="false">Counts!B1940</f>
        <v>NYY</v>
      </c>
      <c r="B1940" s="5" t="str">
        <f aca="false">Counts!C1940</f>
        <v>Max Schuemann</v>
      </c>
      <c r="C1940" s="34" t="str">
        <f aca="false">Counts!F1940</f>
        <v>May</v>
      </c>
      <c r="D1940" s="35" t="n">
        <f aca="false">IFERROR(Counts!P1940,"")</f>
        <v>22</v>
      </c>
      <c r="E1940" s="36" t="n">
        <f aca="false">IFERROR(Counts!R1940/Counts!Q1940,"")</f>
        <v>0.3125</v>
      </c>
      <c r="F1940" s="36" t="n">
        <f aca="false">IFERROR((Counts!R1940+Counts!V1940+Counts!W1940)/(Counts!Q1940+Counts!V1940+Counts!W1940+Counts!X1940),"")</f>
        <v>0.5</v>
      </c>
      <c r="G1940" s="36" t="n">
        <f aca="false">IFERROR((Counts!R1940+Counts!S1940+2*Counts!T1940+3*Counts!U1940)/Counts!Q1940,"")</f>
        <v>0.5</v>
      </c>
      <c r="H1940" s="35" t="n">
        <f aca="false">IFERROR(Counts!U1940,"")</f>
        <v>0</v>
      </c>
      <c r="I1940" s="36" t="n">
        <f aca="false">IFERROR(Counts!Z1940/Counts!AA1940,"")</f>
        <v>0.443181818181818</v>
      </c>
      <c r="J1940" s="36" t="n">
        <f aca="false">IFERROR(Counts!AB1940/Counts!AA1940,"")</f>
        <v>0.343136363636364</v>
      </c>
      <c r="K1940" s="37" t="n">
        <f aca="false">IFERROR((Counts!AB1940-Counts!Z1940)/Counts!AA1940,"")</f>
        <v>-0.100045454545455</v>
      </c>
      <c r="L1940" s="38" t="n">
        <f aca="false">IFERROR(Counts!Y1940/Counts!P1940,"")</f>
        <v>0.227272727272727</v>
      </c>
      <c r="M1940" s="38" t="n">
        <f aca="false">IFERROR(Counts!V1940/Counts!P1940,"")</f>
        <v>0.272727272727273</v>
      </c>
      <c r="N1940" s="38" t="n">
        <f aca="false">IFERROR(Counts!AD1940/Counts!AC1940,"")</f>
        <v>0</v>
      </c>
      <c r="O1940" s="38" t="n">
        <f aca="false">IFERROR(Counts!AE1940/Counts!AC1940,"")</f>
        <v>0.545454545454545</v>
      </c>
      <c r="P1940" s="39" t="n">
        <f aca="false">IFERROR(Counts!AG1940/Counts!AF1940,"")</f>
        <v>87.6545454545455</v>
      </c>
      <c r="Q1940" s="38" t="n">
        <f aca="false">IFERROR(Counts!AH1940/Counts!AC1940,"")</f>
        <v>0.363636363636364</v>
      </c>
      <c r="R1940" s="38" t="n">
        <f aca="false">IFERROR(Counts!N1940/Counts!M1940,"")</f>
        <v>0.15</v>
      </c>
      <c r="S1940" s="38" t="n">
        <f aca="false">IFERROR(Counts!K1940/Counts!J1940,"")</f>
        <v>0.714285714285714</v>
      </c>
      <c r="T1940" s="38" t="n">
        <f aca="false">IFERROR(Counts!I1940/Counts!H1940,"")</f>
        <v>0.272727272727273</v>
      </c>
      <c r="U1940" s="38" t="n">
        <f aca="false">IFERROR(1-Counts!L1940/Counts!K1940,"")</f>
        <v>0.771428571428572</v>
      </c>
      <c r="V1940" s="39" t="n">
        <f aca="false">IFERROR(Counts!AJ1940/Counts!AI1940,"")</f>
        <v>69.74</v>
      </c>
      <c r="W1940" s="38" t="n">
        <f aca="false">IFERROR(Counts!AK1940/Counts!AI1940,"")</f>
        <v>0.0571428571428571</v>
      </c>
      <c r="X1940" s="40" t="n">
        <f aca="false">IFERROR(Counts!O1940,"")</f>
        <v>1.491</v>
      </c>
      <c r="Y1940" s="36" t="n">
        <f aca="false">IFERROR(INDEX('Season Counts'!$Y$2:$Y$740,$AF1940)/INDEX('Season Counts'!$X$2:$X$740,$AF1940),"")</f>
        <v>0.311597701149425</v>
      </c>
      <c r="Z1940" s="37" t="n">
        <f aca="false">IFERROR(J1940-Y1940,"")</f>
        <v>0.0315386624869383</v>
      </c>
      <c r="AA1940" s="38" t="n">
        <f aca="false">IFERROR(INDEX('Season Counts'!$K$2:$K$740,$AF1940)/INDEX('Season Counts'!$J$2:$J$740,$AF1940),"")</f>
        <v>0.21875</v>
      </c>
      <c r="AB1940" s="41" t="n">
        <f aca="false">IFERROR(R1940-AA1940,"")</f>
        <v>-0.06875</v>
      </c>
      <c r="AC1940" s="39" t="n">
        <f aca="false">IFERROR(INDEX('Season Counts'!$AG$2:$AG$740,$AF1940)/INDEX('Season Counts'!$AF$2:$AF$740,$AF1940),"")</f>
        <v>70.4592</v>
      </c>
      <c r="AD1940" s="40" t="n">
        <f aca="false">IFERROR(V1940-AC1940,"")</f>
        <v>-0.719199999999987</v>
      </c>
      <c r="AE1940" s="4" t="str">
        <f aca="false">IF(D1940&lt;Guide!$C$21,"Low PA",IF(TRIM(IF(ISNUMBER(AD1940),IF(N(AD1940)&lt;=-Guide!$C$24,"▼ Bat Speed  ",IF(N(AD1940)&gt;=Guide!$C$24,"▲ Bat Speed  ","")),"")&amp;IF(N(Z1940)&gt;=Guide!$C$22,"▲ Contact  ","")&amp;IF(N(Z1940)&lt;=-Guide!$C$22,"▼ Contact  ","")&amp;IF(N(AB1940)&gt;=Guide!$C$23,"▲ Chase  ","")&amp;IF(N(AB1940)&lt;=-Guide!$C$23,"▼ Chase  ",""))="","Stable",TRIM(IF(ISNUMBER(AD1940),IF(N(AD1940)&lt;=-Guide!$C$24,"▼ Bat Speed  ",IF(N(AD1940)&gt;=Guide!$C$24,"▲ Bat Speed  ","")),"")&amp;IF(N(Z1940)&gt;=Guide!$C$22,"▲ Contact  ","")&amp;IF(N(Z1940)&lt;=-Guide!$C$22,"▼ Contact  ","")&amp;IF(N(AB1940)&gt;=Guide!$C$23,"▲ Chase  ","")&amp;IF(N(AB1940)&lt;=-Guide!$C$23,"▼ Chase  ",""))))</f>
        <v>Low PA</v>
      </c>
      <c r="AF1940" s="35" t="n">
        <f aca="false">MATCH(Counts!A1940,'Season Counts'!$A$2:$A$740,0)</f>
        <v>496</v>
      </c>
    </row>
    <row r="1941" customFormat="false" ht="15" hidden="false" customHeight="false" outlineLevel="0" collapsed="false">
      <c r="A1941" s="34" t="str">
        <f aca="false">Counts!B1941</f>
        <v>NYY</v>
      </c>
      <c r="B1941" s="5" t="str">
        <f aca="false">Counts!C1941</f>
        <v>Max Schuemann</v>
      </c>
      <c r="C1941" s="34" t="str">
        <f aca="false">Counts!F1941</f>
        <v>Jun</v>
      </c>
      <c r="D1941" s="35" t="n">
        <f aca="false">IFERROR(Counts!P1941,"")</f>
        <v>24</v>
      </c>
      <c r="E1941" s="36" t="n">
        <f aca="false">IFERROR(Counts!R1941/Counts!Q1941,"")</f>
        <v>0.1</v>
      </c>
      <c r="F1941" s="36" t="n">
        <f aca="false">IFERROR((Counts!R1941+Counts!V1941+Counts!W1941)/(Counts!Q1941+Counts!V1941+Counts!W1941+Counts!X1941),"")</f>
        <v>0.25</v>
      </c>
      <c r="G1941" s="36" t="n">
        <f aca="false">IFERROR((Counts!R1941+Counts!S1941+2*Counts!T1941+3*Counts!U1941)/Counts!Q1941,"")</f>
        <v>0.3</v>
      </c>
      <c r="H1941" s="35" t="n">
        <f aca="false">IFERROR(Counts!U1941,"")</f>
        <v>1</v>
      </c>
      <c r="I1941" s="36" t="n">
        <f aca="false">IFERROR(Counts!Z1941/Counts!AA1941,"")</f>
        <v>0.252083333333333</v>
      </c>
      <c r="J1941" s="36" t="n">
        <f aca="false">IFERROR(Counts!AB1941/Counts!AA1941,"")</f>
        <v>0.277541666666667</v>
      </c>
      <c r="K1941" s="37" t="n">
        <f aca="false">IFERROR((Counts!AB1941-Counts!Z1941)/Counts!AA1941,"")</f>
        <v>0.0254583333333333</v>
      </c>
      <c r="L1941" s="38" t="n">
        <f aca="false">IFERROR(Counts!Y1941/Counts!P1941,"")</f>
        <v>0.291666666666667</v>
      </c>
      <c r="M1941" s="38" t="n">
        <f aca="false">IFERROR(Counts!V1941/Counts!P1941,"")</f>
        <v>0.0833333333333333</v>
      </c>
      <c r="N1941" s="38" t="n">
        <f aca="false">IFERROR(Counts!AD1941/Counts!AC1941,"")</f>
        <v>0.230769230769231</v>
      </c>
      <c r="O1941" s="38" t="n">
        <f aca="false">IFERROR(Counts!AE1941/Counts!AC1941,"")</f>
        <v>0.384615384615385</v>
      </c>
      <c r="P1941" s="39" t="n">
        <f aca="false">IFERROR(Counts!AG1941/Counts!AF1941,"")</f>
        <v>88.2769230769231</v>
      </c>
      <c r="Q1941" s="38" t="n">
        <f aca="false">IFERROR(Counts!AH1941/Counts!AC1941,"")</f>
        <v>0.307692307692308</v>
      </c>
      <c r="R1941" s="38" t="n">
        <f aca="false">IFERROR(Counts!N1941/Counts!M1941,"")</f>
        <v>0.25</v>
      </c>
      <c r="S1941" s="38" t="n">
        <f aca="false">IFERROR(Counts!K1941/Counts!J1941,"")</f>
        <v>0.675</v>
      </c>
      <c r="T1941" s="38" t="n">
        <f aca="false">IFERROR(Counts!I1941/Counts!H1941,"")</f>
        <v>0.307692307692308</v>
      </c>
      <c r="U1941" s="38" t="n">
        <f aca="false">IFERROR(1-Counts!L1941/Counts!K1941,"")</f>
        <v>0.814814814814815</v>
      </c>
      <c r="V1941" s="39" t="n">
        <f aca="false">IFERROR(Counts!AJ1941/Counts!AI1941,"")</f>
        <v>71.6233333333333</v>
      </c>
      <c r="W1941" s="38" t="n">
        <f aca="false">IFERROR(Counts!AK1941/Counts!AI1941,"")</f>
        <v>0.133333333333333</v>
      </c>
      <c r="X1941" s="40" t="n">
        <f aca="false">IFERROR(Counts!O1941,"")</f>
        <v>0.062</v>
      </c>
      <c r="Y1941" s="36" t="n">
        <f aca="false">IFERROR(INDEX('Season Counts'!$Y$2:$Y$740,$AF1941)/INDEX('Season Counts'!$X$2:$X$740,$AF1941),"")</f>
        <v>0.311597701149425</v>
      </c>
      <c r="Z1941" s="37" t="n">
        <f aca="false">IFERROR(J1941-Y1941,"")</f>
        <v>-0.0340560344827587</v>
      </c>
      <c r="AA1941" s="38" t="n">
        <f aca="false">IFERROR(INDEX('Season Counts'!$K$2:$K$740,$AF1941)/INDEX('Season Counts'!$J$2:$J$740,$AF1941),"")</f>
        <v>0.21875</v>
      </c>
      <c r="AB1941" s="41" t="n">
        <f aca="false">IFERROR(R1941-AA1941,"")</f>
        <v>0.03125</v>
      </c>
      <c r="AC1941" s="39" t="n">
        <f aca="false">IFERROR(INDEX('Season Counts'!$AG$2:$AG$740,$AF1941)/INDEX('Season Counts'!$AF$2:$AF$740,$AF1941),"")</f>
        <v>70.4592</v>
      </c>
      <c r="AD1941" s="40" t="n">
        <f aca="false">IFERROR(V1941-AC1941,"")</f>
        <v>1.16413333333333</v>
      </c>
      <c r="AE1941" s="4" t="str">
        <f aca="false">IF(D1941&lt;Guide!$C$21,"Low PA",IF(TRIM(IF(ISNUMBER(AD1941),IF(N(AD1941)&lt;=-Guide!$C$24,"▼ Bat Speed  ",IF(N(AD1941)&gt;=Guide!$C$24,"▲ Bat Speed  ","")),"")&amp;IF(N(Z1941)&gt;=Guide!$C$22,"▲ Contact  ","")&amp;IF(N(Z1941)&lt;=-Guide!$C$22,"▼ Contact  ","")&amp;IF(N(AB1941)&gt;=Guide!$C$23,"▲ Chase  ","")&amp;IF(N(AB1941)&lt;=-Guide!$C$23,"▼ Chase  ",""))="","Stable",TRIM(IF(ISNUMBER(AD1941),IF(N(AD1941)&lt;=-Guide!$C$24,"▼ Bat Speed  ",IF(N(AD1941)&gt;=Guide!$C$24,"▲ Bat Speed  ","")),"")&amp;IF(N(Z1941)&gt;=Guide!$C$22,"▲ Contact  ","")&amp;IF(N(Z1941)&lt;=-Guide!$C$22,"▼ Contact  ","")&amp;IF(N(AB1941)&gt;=Guide!$C$23,"▲ Chase  ","")&amp;IF(N(AB1941)&lt;=-Guide!$C$23,"▼ Chase  ",""))))</f>
        <v>Low PA</v>
      </c>
      <c r="AF1941" s="35" t="n">
        <f aca="false">MATCH(Counts!A1941,'Season Counts'!$A$2:$A$740,0)</f>
        <v>496</v>
      </c>
    </row>
    <row r="1942" customFormat="false" ht="15" hidden="false" customHeight="false" outlineLevel="0" collapsed="false">
      <c r="A1942" s="34" t="str">
        <f aca="false">Counts!B1942</f>
        <v>NYY</v>
      </c>
      <c r="B1942" s="5" t="str">
        <f aca="false">Counts!C1942</f>
        <v>Max Schuemann</v>
      </c>
      <c r="C1942" s="34" t="str">
        <f aca="false">Counts!F1942</f>
        <v>Jul</v>
      </c>
      <c r="D1942" s="35" t="n">
        <f aca="false">IFERROR(Counts!P1942,"")</f>
        <v>36</v>
      </c>
      <c r="E1942" s="36" t="n">
        <f aca="false">IFERROR(Counts!R1942/Counts!Q1942,"")</f>
        <v>0.21875</v>
      </c>
      <c r="F1942" s="36" t="n">
        <f aca="false">IFERROR((Counts!R1942+Counts!V1942+Counts!W1942)/(Counts!Q1942+Counts!V1942+Counts!W1942+Counts!X1942),"")</f>
        <v>0.305555555555556</v>
      </c>
      <c r="G1942" s="36" t="n">
        <f aca="false">IFERROR((Counts!R1942+Counts!S1942+2*Counts!T1942+3*Counts!U1942)/Counts!Q1942,"")</f>
        <v>0.375</v>
      </c>
      <c r="H1942" s="35" t="n">
        <f aca="false">IFERROR(Counts!U1942,"")</f>
        <v>1</v>
      </c>
      <c r="I1942" s="36" t="n">
        <f aca="false">IFERROR(Counts!Z1942/Counts!AA1942,"")</f>
        <v>0.302777777777778</v>
      </c>
      <c r="J1942" s="36" t="n">
        <f aca="false">IFERROR(Counts!AB1942/Counts!AA1942,"")</f>
        <v>0.336777777777778</v>
      </c>
      <c r="K1942" s="37" t="n">
        <f aca="false">IFERROR((Counts!AB1942-Counts!Z1942)/Counts!AA1942,"")</f>
        <v>0.034</v>
      </c>
      <c r="L1942" s="38" t="n">
        <f aca="false">IFERROR(Counts!Y1942/Counts!P1942,"")</f>
        <v>0.222222222222222</v>
      </c>
      <c r="M1942" s="38" t="n">
        <f aca="false">IFERROR(Counts!V1942/Counts!P1942,"")</f>
        <v>0.0833333333333333</v>
      </c>
      <c r="N1942" s="38" t="n">
        <f aca="false">IFERROR(Counts!AD1942/Counts!AC1942,"")</f>
        <v>0.0833333333333333</v>
      </c>
      <c r="O1942" s="38" t="n">
        <f aca="false">IFERROR(Counts!AE1942/Counts!AC1942,"")</f>
        <v>0.416666666666667</v>
      </c>
      <c r="P1942" s="39" t="n">
        <f aca="false">IFERROR(Counts!AG1942/Counts!AF1942,"")</f>
        <v>84.3125</v>
      </c>
      <c r="Q1942" s="38" t="n">
        <f aca="false">IFERROR(Counts!AH1942/Counts!AC1942,"")</f>
        <v>0.458333333333333</v>
      </c>
      <c r="R1942" s="38" t="n">
        <f aca="false">IFERROR(Counts!N1942/Counts!M1942,"")</f>
        <v>0.267605633802817</v>
      </c>
      <c r="S1942" s="38" t="n">
        <f aca="false">IFERROR(Counts!K1942/Counts!J1942,"")</f>
        <v>0.621212121212121</v>
      </c>
      <c r="T1942" s="38" t="n">
        <f aca="false">IFERROR(Counts!I1942/Counts!H1942,"")</f>
        <v>0.2</v>
      </c>
      <c r="U1942" s="38" t="n">
        <f aca="false">IFERROR(1-Counts!L1942/Counts!K1942,"")</f>
        <v>0.951219512195122</v>
      </c>
      <c r="V1942" s="39" t="n">
        <f aca="false">IFERROR(Counts!AJ1942/Counts!AI1942,"")</f>
        <v>69.8326923076923</v>
      </c>
      <c r="W1942" s="38" t="n">
        <f aca="false">IFERROR(Counts!AK1942/Counts!AI1942,"")</f>
        <v>0.0192307692307692</v>
      </c>
      <c r="X1942" s="40" t="n">
        <f aca="false">IFERROR(Counts!O1942,"")</f>
        <v>-1.397</v>
      </c>
      <c r="Y1942" s="36" t="n">
        <f aca="false">IFERROR(INDEX('Season Counts'!$Y$2:$Y$740,$AF1942)/INDEX('Season Counts'!$X$2:$X$740,$AF1942),"")</f>
        <v>0.311597701149425</v>
      </c>
      <c r="Z1942" s="37" t="n">
        <f aca="false">IFERROR(J1942-Y1942,"")</f>
        <v>0.0251800766283525</v>
      </c>
      <c r="AA1942" s="38" t="n">
        <f aca="false">IFERROR(INDEX('Season Counts'!$K$2:$K$740,$AF1942)/INDEX('Season Counts'!$J$2:$J$740,$AF1942),"")</f>
        <v>0.21875</v>
      </c>
      <c r="AB1942" s="41" t="n">
        <f aca="false">IFERROR(R1942-AA1942,"")</f>
        <v>0.0488556338028169</v>
      </c>
      <c r="AC1942" s="39" t="n">
        <f aca="false">IFERROR(INDEX('Season Counts'!$AG$2:$AG$740,$AF1942)/INDEX('Season Counts'!$AF$2:$AF$740,$AF1942),"")</f>
        <v>70.4592</v>
      </c>
      <c r="AD1942" s="40" t="n">
        <f aca="false">IFERROR(V1942-AC1942,"")</f>
        <v>-0.626507692307683</v>
      </c>
      <c r="AE1942" s="4" t="str">
        <f aca="false">IF(D1942&lt;Guide!$C$21,"Low PA",IF(TRIM(IF(ISNUMBER(AD1942),IF(N(AD1942)&lt;=-Guide!$C$24,"▼ Bat Speed  ",IF(N(AD1942)&gt;=Guide!$C$24,"▲ Bat Speed  ","")),"")&amp;IF(N(Z1942)&gt;=Guide!$C$22,"▲ Contact  ","")&amp;IF(N(Z1942)&lt;=-Guide!$C$22,"▼ Contact  ","")&amp;IF(N(AB1942)&gt;=Guide!$C$23,"▲ Chase  ","")&amp;IF(N(AB1942)&lt;=-Guide!$C$23,"▼ Chase  ",""))="","Stable",TRIM(IF(ISNUMBER(AD1942),IF(N(AD1942)&lt;=-Guide!$C$24,"▼ Bat Speed  ",IF(N(AD1942)&gt;=Guide!$C$24,"▲ Bat Speed  ","")),"")&amp;IF(N(Z1942)&gt;=Guide!$C$22,"▲ Contact  ","")&amp;IF(N(Z1942)&lt;=-Guide!$C$22,"▼ Contact  ","")&amp;IF(N(AB1942)&gt;=Guide!$C$23,"▲ Chase  ","")&amp;IF(N(AB1942)&lt;=-Guide!$C$23,"▼ Chase  ",""))))</f>
        <v>Low PA</v>
      </c>
      <c r="AF1942" s="35" t="n">
        <f aca="false">MATCH(Counts!A1942,'Season Counts'!$A$2:$A$740,0)</f>
        <v>496</v>
      </c>
    </row>
    <row r="1943" customFormat="false" ht="15" hidden="false" customHeight="false" outlineLevel="0" collapsed="false">
      <c r="A1943" s="34" t="str">
        <f aca="false">Counts!B1943</f>
        <v>NYY</v>
      </c>
      <c r="B1943" s="5" t="str">
        <f aca="false">Counts!C1943</f>
        <v>Max Schuemann</v>
      </c>
      <c r="C1943" s="34" t="str">
        <f aca="false">Counts!F1943</f>
        <v>Aug</v>
      </c>
      <c r="D1943" s="35" t="n">
        <f aca="false">IFERROR(Counts!P1943,"")</f>
        <v>3</v>
      </c>
      <c r="E1943" s="36" t="n">
        <f aca="false">IFERROR(Counts!R1943/Counts!Q1943,"")</f>
        <v>0</v>
      </c>
      <c r="F1943" s="36" t="n">
        <f aca="false">IFERROR((Counts!R1943+Counts!V1943+Counts!W1943)/(Counts!Q1943+Counts!V1943+Counts!W1943+Counts!X1943),"")</f>
        <v>0</v>
      </c>
      <c r="G1943" s="36" t="n">
        <f aca="false">IFERROR((Counts!R1943+Counts!S1943+2*Counts!T1943+3*Counts!U1943)/Counts!Q1943,"")</f>
        <v>0</v>
      </c>
      <c r="H1943" s="35" t="n">
        <f aca="false">IFERROR(Counts!U1943,"")</f>
        <v>0</v>
      </c>
      <c r="I1943" s="36" t="n">
        <f aca="false">IFERROR(Counts!Z1943/Counts!AA1943,"")</f>
        <v>0</v>
      </c>
      <c r="J1943" s="36" t="n">
        <f aca="false">IFERROR(Counts!AB1943/Counts!AA1943,"")</f>
        <v>0.0256666666666667</v>
      </c>
      <c r="K1943" s="37" t="n">
        <f aca="false">IFERROR((Counts!AB1943-Counts!Z1943)/Counts!AA1943,"")</f>
        <v>0.0256666666666667</v>
      </c>
      <c r="L1943" s="38" t="n">
        <f aca="false">IFERROR(Counts!Y1943/Counts!P1943,"")</f>
        <v>0.333333333333333</v>
      </c>
      <c r="M1943" s="38" t="n">
        <f aca="false">IFERROR(Counts!V1943/Counts!P1943,"")</f>
        <v>0</v>
      </c>
      <c r="N1943" s="38" t="n">
        <f aca="false">IFERROR(Counts!AD1943/Counts!AC1943,"")</f>
        <v>0</v>
      </c>
      <c r="O1943" s="38" t="n">
        <f aca="false">IFERROR(Counts!AE1943/Counts!AC1943,"")</f>
        <v>0</v>
      </c>
      <c r="P1943" s="39" t="n">
        <f aca="false">IFERROR(Counts!AG1943/Counts!AF1943,"")</f>
        <v>80.8</v>
      </c>
      <c r="Q1943" s="38" t="n">
        <f aca="false">IFERROR(Counts!AH1943/Counts!AC1943,"")</f>
        <v>0</v>
      </c>
      <c r="R1943" s="38" t="n">
        <f aca="false">IFERROR(Counts!N1943/Counts!M1943,"")</f>
        <v>0.2</v>
      </c>
      <c r="S1943" s="38" t="n">
        <f aca="false">IFERROR(Counts!K1943/Counts!J1943,"")</f>
        <v>0.666666666666667</v>
      </c>
      <c r="T1943" s="38" t="n">
        <f aca="false">IFERROR(Counts!I1943/Counts!H1943,"")</f>
        <v>0.2</v>
      </c>
      <c r="U1943" s="38" t="n">
        <f aca="false">IFERROR(1-Counts!L1943/Counts!K1943,"")</f>
        <v>0.75</v>
      </c>
      <c r="V1943" s="39" t="n">
        <f aca="false">IFERROR(Counts!AJ1943/Counts!AI1943,"")</f>
        <v>71.1</v>
      </c>
      <c r="W1943" s="38" t="n">
        <f aca="false">IFERROR(Counts!AK1943/Counts!AI1943,"")</f>
        <v>0</v>
      </c>
      <c r="X1943" s="40" t="n">
        <f aca="false">IFERROR(Counts!O1943,"")</f>
        <v>-0.789</v>
      </c>
      <c r="Y1943" s="36" t="n">
        <f aca="false">IFERROR(INDEX('Season Counts'!$Y$2:$Y$740,$AF1943)/INDEX('Season Counts'!$X$2:$X$740,$AF1943),"")</f>
        <v>0.311597701149425</v>
      </c>
      <c r="Z1943" s="37" t="n">
        <f aca="false">IFERROR(J1943-Y1943,"")</f>
        <v>-0.285931034482759</v>
      </c>
      <c r="AA1943" s="38" t="n">
        <f aca="false">IFERROR(INDEX('Season Counts'!$K$2:$K$740,$AF1943)/INDEX('Season Counts'!$J$2:$J$740,$AF1943),"")</f>
        <v>0.21875</v>
      </c>
      <c r="AB1943" s="41" t="n">
        <f aca="false">IFERROR(R1943-AA1943,"")</f>
        <v>-0.01875</v>
      </c>
      <c r="AC1943" s="39" t="n">
        <f aca="false">IFERROR(INDEX('Season Counts'!$AG$2:$AG$740,$AF1943)/INDEX('Season Counts'!$AF$2:$AF$740,$AF1943),"")</f>
        <v>70.4592</v>
      </c>
      <c r="AD1943" s="40" t="n">
        <f aca="false">IFERROR(V1943-AC1943,"")</f>
        <v>0.640799999999999</v>
      </c>
      <c r="AE1943" s="4" t="str">
        <f aca="false">IF(D1943&lt;Guide!$C$21,"Low PA",IF(TRIM(IF(ISNUMBER(AD1943),IF(N(AD1943)&lt;=-Guide!$C$24,"▼ Bat Speed  ",IF(N(AD1943)&gt;=Guide!$C$24,"▲ Bat Speed  ","")),"")&amp;IF(N(Z1943)&gt;=Guide!$C$22,"▲ Contact  ","")&amp;IF(N(Z1943)&lt;=-Guide!$C$22,"▼ Contact  ","")&amp;IF(N(AB1943)&gt;=Guide!$C$23,"▲ Chase  ","")&amp;IF(N(AB1943)&lt;=-Guide!$C$23,"▼ Chase  ",""))="","Stable",TRIM(IF(ISNUMBER(AD1943),IF(N(AD1943)&lt;=-Guide!$C$24,"▼ Bat Speed  ",IF(N(AD1943)&gt;=Guide!$C$24,"▲ Bat Speed  ","")),"")&amp;IF(N(Z1943)&gt;=Guide!$C$22,"▲ Contact  ","")&amp;IF(N(Z1943)&lt;=-Guide!$C$22,"▼ Contact  ","")&amp;IF(N(AB1943)&gt;=Guide!$C$23,"▲ Chase  ","")&amp;IF(N(AB1943)&lt;=-Guide!$C$23,"▼ Chase  ",""))))</f>
        <v>Low PA</v>
      </c>
      <c r="AF1943" s="35" t="n">
        <f aca="false">MATCH(Counts!A1943,'Season Counts'!$A$2:$A$740,0)</f>
        <v>496</v>
      </c>
    </row>
    <row r="1944" customFormat="false" ht="15" hidden="false" customHeight="false" outlineLevel="0" collapsed="false">
      <c r="A1944" s="34" t="str">
        <f aca="false">Counts!B1944</f>
        <v>NYY</v>
      </c>
      <c r="B1944" s="5" t="str">
        <f aca="false">Counts!C1944</f>
        <v>Randal Grichuk</v>
      </c>
      <c r="C1944" s="34" t="str">
        <f aca="false">Counts!F1944</f>
        <v>Mar-Apr</v>
      </c>
      <c r="D1944" s="35" t="n">
        <f aca="false">IFERROR(Counts!P1944,"")</f>
        <v>33</v>
      </c>
      <c r="E1944" s="36" t="n">
        <f aca="false">IFERROR(Counts!R1944/Counts!Q1944,"")</f>
        <v>0.193548387096774</v>
      </c>
      <c r="F1944" s="36" t="n">
        <f aca="false">IFERROR((Counts!R1944+Counts!V1944+Counts!W1944)/(Counts!Q1944+Counts!V1944+Counts!W1944+Counts!X1944),"")</f>
        <v>0.212121212121212</v>
      </c>
      <c r="G1944" s="36" t="n">
        <f aca="false">IFERROR((Counts!R1944+Counts!S1944+2*Counts!T1944+3*Counts!U1944)/Counts!Q1944,"")</f>
        <v>0.32258064516129</v>
      </c>
      <c r="H1944" s="35" t="n">
        <f aca="false">IFERROR(Counts!U1944,"")</f>
        <v>0</v>
      </c>
      <c r="I1944" s="36" t="n">
        <f aca="false">IFERROR(Counts!Z1944/Counts!AA1944,"")</f>
        <v>0.227272727272727</v>
      </c>
      <c r="J1944" s="36" t="n">
        <f aca="false">IFERROR(Counts!AB1944/Counts!AA1944,"")</f>
        <v>0.313363636363636</v>
      </c>
      <c r="K1944" s="37" t="n">
        <f aca="false">IFERROR((Counts!AB1944-Counts!Z1944)/Counts!AA1944,"")</f>
        <v>0.0860909090909091</v>
      </c>
      <c r="L1944" s="38" t="n">
        <f aca="false">IFERROR(Counts!Y1944/Counts!P1944,"")</f>
        <v>0.303030303030303</v>
      </c>
      <c r="M1944" s="38" t="n">
        <f aca="false">IFERROR(Counts!V1944/Counts!P1944,"")</f>
        <v>0.0303030303030303</v>
      </c>
      <c r="N1944" s="38" t="n">
        <f aca="false">IFERROR(Counts!AD1944/Counts!AC1944,"")</f>
        <v>0.181818181818182</v>
      </c>
      <c r="O1944" s="38" t="n">
        <f aca="false">IFERROR(Counts!AE1944/Counts!AC1944,"")</f>
        <v>0.545454545454545</v>
      </c>
      <c r="P1944" s="39" t="n">
        <f aca="false">IFERROR(Counts!AG1944/Counts!AF1944,"")</f>
        <v>89.6636363636364</v>
      </c>
      <c r="Q1944" s="38" t="n">
        <f aca="false">IFERROR(Counts!AH1944/Counts!AC1944,"")</f>
        <v>0.545454545454545</v>
      </c>
      <c r="R1944" s="38" t="n">
        <f aca="false">IFERROR(Counts!N1944/Counts!M1944,"")</f>
        <v>0.355932203389831</v>
      </c>
      <c r="S1944" s="38" t="n">
        <f aca="false">IFERROR(Counts!K1944/Counts!J1944,"")</f>
        <v>0.59016393442623</v>
      </c>
      <c r="T1944" s="38" t="n">
        <f aca="false">IFERROR(Counts!I1944/Counts!H1944,"")</f>
        <v>0.280701754385965</v>
      </c>
      <c r="U1944" s="38" t="n">
        <f aca="false">IFERROR(1-Counts!L1944/Counts!K1944,"")</f>
        <v>0.777777777777778</v>
      </c>
      <c r="V1944" s="39" t="n">
        <f aca="false">IFERROR(Counts!AJ1944/Counts!AI1944,"")</f>
        <v>73.782</v>
      </c>
      <c r="W1944" s="38" t="n">
        <f aca="false">IFERROR(Counts!AK1944/Counts!AI1944,"")</f>
        <v>0.34</v>
      </c>
      <c r="X1944" s="40" t="n">
        <f aca="false">IFERROR(Counts!O1944,"")</f>
        <v>-3.034</v>
      </c>
      <c r="Y1944" s="36" t="n">
        <f aca="false">IFERROR(INDEX('Season Counts'!$Y$2:$Y$740,$AF1944)/INDEX('Season Counts'!$X$2:$X$740,$AF1944),"")</f>
        <v>0.313363636363636</v>
      </c>
      <c r="Z1944" s="37" t="n">
        <f aca="false">IFERROR(J1944-Y1944,"")</f>
        <v>0</v>
      </c>
      <c r="AA1944" s="38" t="n">
        <f aca="false">IFERROR(INDEX('Season Counts'!$K$2:$K$740,$AF1944)/INDEX('Season Counts'!$J$2:$J$740,$AF1944),"")</f>
        <v>0.355932203389831</v>
      </c>
      <c r="AB1944" s="41" t="n">
        <f aca="false">IFERROR(R1944-AA1944,"")</f>
        <v>0</v>
      </c>
      <c r="AC1944" s="39" t="n">
        <f aca="false">IFERROR(INDEX('Season Counts'!$AG$2:$AG$740,$AF1944)/INDEX('Season Counts'!$AF$2:$AF$740,$AF1944),"")</f>
        <v>73.782</v>
      </c>
      <c r="AD1944" s="40" t="n">
        <f aca="false">IFERROR(V1944-AC1944,"")</f>
        <v>0</v>
      </c>
      <c r="AE1944" s="4" t="str">
        <f aca="false">IF(D1944&lt;Guide!$C$21,"Low PA",IF(TRIM(IF(ISNUMBER(AD1944),IF(N(AD1944)&lt;=-Guide!$C$24,"▼ Bat Speed  ",IF(N(AD1944)&gt;=Guide!$C$24,"▲ Bat Speed  ","")),"")&amp;IF(N(Z1944)&gt;=Guide!$C$22,"▲ Contact  ","")&amp;IF(N(Z1944)&lt;=-Guide!$C$22,"▼ Contact  ","")&amp;IF(N(AB1944)&gt;=Guide!$C$23,"▲ Chase  ","")&amp;IF(N(AB1944)&lt;=-Guide!$C$23,"▼ Chase  ",""))="","Stable",TRIM(IF(ISNUMBER(AD1944),IF(N(AD1944)&lt;=-Guide!$C$24,"▼ Bat Speed  ",IF(N(AD1944)&gt;=Guide!$C$24,"▲ Bat Speed  ","")),"")&amp;IF(N(Z1944)&gt;=Guide!$C$22,"▲ Contact  ","")&amp;IF(N(Z1944)&lt;=-Guide!$C$22,"▼ Contact  ","")&amp;IF(N(AB1944)&gt;=Guide!$C$23,"▲ Chase  ","")&amp;IF(N(AB1944)&lt;=-Guide!$C$23,"▼ Chase  ",""))))</f>
        <v>Low PA</v>
      </c>
      <c r="AF1944" s="35" t="n">
        <f aca="false">MATCH(Counts!A1944,'Season Counts'!$A$2:$A$740,0)</f>
        <v>497</v>
      </c>
    </row>
    <row r="1945" customFormat="false" ht="15" hidden="false" customHeight="false" outlineLevel="0" collapsed="false">
      <c r="A1945" s="34" t="str">
        <f aca="false">Counts!B1945</f>
        <v>NYY</v>
      </c>
      <c r="B1945" s="5" t="str">
        <f aca="false">Counts!C1945</f>
        <v>Oswaldo Cabrera</v>
      </c>
      <c r="C1945" s="34" t="str">
        <f aca="false">Counts!F1945</f>
        <v>Jun</v>
      </c>
      <c r="D1945" s="35" t="n">
        <f aca="false">IFERROR(Counts!P1945,"")</f>
        <v>7</v>
      </c>
      <c r="E1945" s="36" t="n">
        <f aca="false">IFERROR(Counts!R1945/Counts!Q1945,"")</f>
        <v>0</v>
      </c>
      <c r="F1945" s="36" t="n">
        <f aca="false">IFERROR((Counts!R1945+Counts!V1945+Counts!W1945)/(Counts!Q1945+Counts!V1945+Counts!W1945+Counts!X1945),"")</f>
        <v>0</v>
      </c>
      <c r="G1945" s="36" t="n">
        <f aca="false">IFERROR((Counts!R1945+Counts!S1945+2*Counts!T1945+3*Counts!U1945)/Counts!Q1945,"")</f>
        <v>0</v>
      </c>
      <c r="H1945" s="35" t="n">
        <f aca="false">IFERROR(Counts!U1945,"")</f>
        <v>0</v>
      </c>
      <c r="I1945" s="36" t="n">
        <f aca="false">IFERROR(Counts!Z1945/Counts!AA1945,"")</f>
        <v>0</v>
      </c>
      <c r="J1945" s="36" t="n">
        <f aca="false">IFERROR(Counts!AB1945/Counts!AA1945,"")</f>
        <v>0.123833333333333</v>
      </c>
      <c r="K1945" s="37" t="n">
        <f aca="false">IFERROR((Counts!AB1945-Counts!Z1945)/Counts!AA1945,"")</f>
        <v>0.123833333333333</v>
      </c>
      <c r="L1945" s="38" t="n">
        <f aca="false">IFERROR(Counts!Y1945/Counts!P1945,"")</f>
        <v>0.428571428571429</v>
      </c>
      <c r="M1945" s="38" t="n">
        <f aca="false">IFERROR(Counts!V1945/Counts!P1945,"")</f>
        <v>0</v>
      </c>
      <c r="N1945" s="38" t="n">
        <f aca="false">IFERROR(Counts!AD1945/Counts!AC1945,"")</f>
        <v>0</v>
      </c>
      <c r="O1945" s="38" t="n">
        <f aca="false">IFERROR(Counts!AE1945/Counts!AC1945,"")</f>
        <v>0.5</v>
      </c>
      <c r="P1945" s="39" t="n">
        <f aca="false">IFERROR(Counts!AG1945/Counts!AF1945,"")</f>
        <v>77.725</v>
      </c>
      <c r="Q1945" s="38" t="n">
        <f aca="false">IFERROR(Counts!AH1945/Counts!AC1945,"")</f>
        <v>0.25</v>
      </c>
      <c r="R1945" s="38" t="n">
        <f aca="false">IFERROR(Counts!N1945/Counts!M1945,"")</f>
        <v>0.2</v>
      </c>
      <c r="S1945" s="38" t="n">
        <f aca="false">IFERROR(Counts!K1945/Counts!J1945,"")</f>
        <v>0.705882352941177</v>
      </c>
      <c r="T1945" s="38" t="n">
        <f aca="false">IFERROR(Counts!I1945/Counts!H1945,"")</f>
        <v>0.142857142857143</v>
      </c>
      <c r="U1945" s="38" t="n">
        <f aca="false">IFERROR(1-Counts!L1945/Counts!K1945,"")</f>
        <v>0.916666666666667</v>
      </c>
      <c r="V1945" s="39" t="n">
        <f aca="false">IFERROR(Counts!AJ1945/Counts!AI1945,"")</f>
        <v>68.9</v>
      </c>
      <c r="W1945" s="38" t="n">
        <f aca="false">IFERROR(Counts!AK1945/Counts!AI1945,"")</f>
        <v>0</v>
      </c>
      <c r="X1945" s="40" t="n">
        <f aca="false">IFERROR(Counts!O1945,"")</f>
        <v>-1.649</v>
      </c>
      <c r="Y1945" s="36" t="n">
        <f aca="false">IFERROR(INDEX('Season Counts'!$Y$2:$Y$740,$AF1945)/INDEX('Season Counts'!$X$2:$X$740,$AF1945),"")</f>
        <v>0.147777777777778</v>
      </c>
      <c r="Z1945" s="37" t="n">
        <f aca="false">IFERROR(J1945-Y1945,"")</f>
        <v>-0.0239444444444445</v>
      </c>
      <c r="AA1945" s="38" t="n">
        <f aca="false">IFERROR(INDEX('Season Counts'!$K$2:$K$740,$AF1945)/INDEX('Season Counts'!$J$2:$J$740,$AF1945),"")</f>
        <v>0.285714285714286</v>
      </c>
      <c r="AB1945" s="41" t="n">
        <f aca="false">IFERROR(R1945-AA1945,"")</f>
        <v>-0.0857142857142857</v>
      </c>
      <c r="AC1945" s="39" t="n">
        <f aca="false">IFERROR(INDEX('Season Counts'!$AG$2:$AG$740,$AF1945)/INDEX('Season Counts'!$AF$2:$AF$740,$AF1945),"")</f>
        <v>68.68125</v>
      </c>
      <c r="AD1945" s="40" t="n">
        <f aca="false">IFERROR(V1945-AC1945,"")</f>
        <v>0.21875</v>
      </c>
      <c r="AE1945" s="4" t="str">
        <f aca="false">IF(D1945&lt;Guide!$C$21,"Low PA",IF(TRIM(IF(ISNUMBER(AD1945),IF(N(AD1945)&lt;=-Guide!$C$24,"▼ Bat Speed  ",IF(N(AD1945)&gt;=Guide!$C$24,"▲ Bat Speed  ","")),"")&amp;IF(N(Z1945)&gt;=Guide!$C$22,"▲ Contact  ","")&amp;IF(N(Z1945)&lt;=-Guide!$C$22,"▼ Contact  ","")&amp;IF(N(AB1945)&gt;=Guide!$C$23,"▲ Chase  ","")&amp;IF(N(AB1945)&lt;=-Guide!$C$23,"▼ Chase  ",""))="","Stable",TRIM(IF(ISNUMBER(AD1945),IF(N(AD1945)&lt;=-Guide!$C$24,"▼ Bat Speed  ",IF(N(AD1945)&gt;=Guide!$C$24,"▲ Bat Speed  ","")),"")&amp;IF(N(Z1945)&gt;=Guide!$C$22,"▲ Contact  ","")&amp;IF(N(Z1945)&lt;=-Guide!$C$22,"▼ Contact  ","")&amp;IF(N(AB1945)&gt;=Guide!$C$23,"▲ Chase  ","")&amp;IF(N(AB1945)&lt;=-Guide!$C$23,"▼ Chase  ",""))))</f>
        <v>Low PA</v>
      </c>
      <c r="AF1945" s="35" t="n">
        <f aca="false">MATCH(Counts!A1945,'Season Counts'!$A$2:$A$740,0)</f>
        <v>498</v>
      </c>
    </row>
    <row r="1946" customFormat="false" ht="15" hidden="false" customHeight="false" outlineLevel="0" collapsed="false">
      <c r="A1946" s="34" t="str">
        <f aca="false">Counts!B1946</f>
        <v>NYY</v>
      </c>
      <c r="B1946" s="5" t="str">
        <f aca="false">Counts!C1946</f>
        <v>Oswaldo Cabrera</v>
      </c>
      <c r="C1946" s="34" t="str">
        <f aca="false">Counts!F1946</f>
        <v>Jul</v>
      </c>
      <c r="D1946" s="35" t="n">
        <f aca="false">IFERROR(Counts!P1946,"")</f>
        <v>4</v>
      </c>
      <c r="E1946" s="36" t="n">
        <f aca="false">IFERROR(Counts!R1946/Counts!Q1946,"")</f>
        <v>0</v>
      </c>
      <c r="F1946" s="36" t="n">
        <f aca="false">IFERROR((Counts!R1946+Counts!V1946+Counts!W1946)/(Counts!Q1946+Counts!V1946+Counts!W1946+Counts!X1946),"")</f>
        <v>0</v>
      </c>
      <c r="G1946" s="36" t="n">
        <f aca="false">IFERROR((Counts!R1946+Counts!S1946+2*Counts!T1946+3*Counts!U1946)/Counts!Q1946,"")</f>
        <v>0</v>
      </c>
      <c r="H1946" s="35" t="n">
        <f aca="false">IFERROR(Counts!U1946,"")</f>
        <v>0</v>
      </c>
      <c r="I1946" s="36" t="n">
        <f aca="false">IFERROR(Counts!Z1946/Counts!AA1946,"")</f>
        <v>0</v>
      </c>
      <c r="J1946" s="36" t="n">
        <f aca="false">IFERROR(Counts!AB1946/Counts!AA1946,"")</f>
        <v>0.195666666666667</v>
      </c>
      <c r="K1946" s="37" t="n">
        <f aca="false">IFERROR((Counts!AB1946-Counts!Z1946)/Counts!AA1946,"")</f>
        <v>0.195666666666667</v>
      </c>
      <c r="L1946" s="38" t="n">
        <f aca="false">IFERROR(Counts!Y1946/Counts!P1946,"")</f>
        <v>0.25</v>
      </c>
      <c r="M1946" s="38" t="n">
        <f aca="false">IFERROR(Counts!V1946/Counts!P1946,"")</f>
        <v>0</v>
      </c>
      <c r="N1946" s="38" t="n">
        <f aca="false">IFERROR(Counts!AD1946/Counts!AC1946,"")</f>
        <v>0</v>
      </c>
      <c r="O1946" s="38" t="n">
        <f aca="false">IFERROR(Counts!AE1946/Counts!AC1946,"")</f>
        <v>0.333333333333333</v>
      </c>
      <c r="P1946" s="39" t="n">
        <f aca="false">IFERROR(Counts!AG1946/Counts!AF1946,"")</f>
        <v>71.0666666666667</v>
      </c>
      <c r="Q1946" s="38" t="n">
        <f aca="false">IFERROR(Counts!AH1946/Counts!AC1946,"")</f>
        <v>0</v>
      </c>
      <c r="R1946" s="38" t="n">
        <f aca="false">IFERROR(Counts!N1946/Counts!M1946,"")</f>
        <v>0.5</v>
      </c>
      <c r="S1946" s="38" t="n">
        <f aca="false">IFERROR(Counts!K1946/Counts!J1946,"")</f>
        <v>0.6</v>
      </c>
      <c r="T1946" s="38" t="n">
        <f aca="false">IFERROR(Counts!I1946/Counts!H1946,"")</f>
        <v>0.2</v>
      </c>
      <c r="U1946" s="38" t="n">
        <f aca="false">IFERROR(1-Counts!L1946/Counts!K1946,"")</f>
        <v>1</v>
      </c>
      <c r="V1946" s="39" t="n">
        <f aca="false">IFERROR(Counts!AJ1946/Counts!AI1946,"")</f>
        <v>67.7333333333333</v>
      </c>
      <c r="W1946" s="38" t="n">
        <f aca="false">IFERROR(Counts!AK1946/Counts!AI1946,"")</f>
        <v>0</v>
      </c>
      <c r="X1946" s="40" t="n">
        <f aca="false">IFERROR(Counts!O1946,"")</f>
        <v>-0.949</v>
      </c>
      <c r="Y1946" s="36" t="n">
        <f aca="false">IFERROR(INDEX('Season Counts'!$Y$2:$Y$740,$AF1946)/INDEX('Season Counts'!$X$2:$X$740,$AF1946),"")</f>
        <v>0.147777777777778</v>
      </c>
      <c r="Z1946" s="37" t="n">
        <f aca="false">IFERROR(J1946-Y1946,"")</f>
        <v>0.0478888888888889</v>
      </c>
      <c r="AA1946" s="38" t="n">
        <f aca="false">IFERROR(INDEX('Season Counts'!$K$2:$K$740,$AF1946)/INDEX('Season Counts'!$J$2:$J$740,$AF1946),"")</f>
        <v>0.285714285714286</v>
      </c>
      <c r="AB1946" s="41" t="n">
        <f aca="false">IFERROR(R1946-AA1946,"")</f>
        <v>0.214285714285714</v>
      </c>
      <c r="AC1946" s="39" t="n">
        <f aca="false">IFERROR(INDEX('Season Counts'!$AG$2:$AG$740,$AF1946)/INDEX('Season Counts'!$AF$2:$AF$740,$AF1946),"")</f>
        <v>68.68125</v>
      </c>
      <c r="AD1946" s="40" t="n">
        <f aca="false">IFERROR(V1946-AC1946,"")</f>
        <v>-0.947916666666671</v>
      </c>
      <c r="AE1946" s="4" t="str">
        <f aca="false">IF(D1946&lt;Guide!$C$21,"Low PA",IF(TRIM(IF(ISNUMBER(AD1946),IF(N(AD1946)&lt;=-Guide!$C$24,"▼ Bat Speed  ",IF(N(AD1946)&gt;=Guide!$C$24,"▲ Bat Speed  ","")),"")&amp;IF(N(Z1946)&gt;=Guide!$C$22,"▲ Contact  ","")&amp;IF(N(Z1946)&lt;=-Guide!$C$22,"▼ Contact  ","")&amp;IF(N(AB1946)&gt;=Guide!$C$23,"▲ Chase  ","")&amp;IF(N(AB1946)&lt;=-Guide!$C$23,"▼ Chase  ",""))="","Stable",TRIM(IF(ISNUMBER(AD1946),IF(N(AD1946)&lt;=-Guide!$C$24,"▼ Bat Speed  ",IF(N(AD1946)&gt;=Guide!$C$24,"▲ Bat Speed  ","")),"")&amp;IF(N(Z1946)&gt;=Guide!$C$22,"▲ Contact  ","")&amp;IF(N(Z1946)&lt;=-Guide!$C$22,"▼ Contact  ","")&amp;IF(N(AB1946)&gt;=Guide!$C$23,"▲ Chase  ","")&amp;IF(N(AB1946)&lt;=-Guide!$C$23,"▼ Chase  ",""))))</f>
        <v>Low PA</v>
      </c>
      <c r="AF1946" s="35" t="n">
        <f aca="false">MATCH(Counts!A1946,'Season Counts'!$A$2:$A$740,0)</f>
        <v>498</v>
      </c>
    </row>
    <row r="1947" customFormat="false" ht="15" hidden="false" customHeight="false" outlineLevel="0" collapsed="false">
      <c r="A1947" s="34" t="str">
        <f aca="false">Counts!B1947</f>
        <v>PHI</v>
      </c>
      <c r="B1947" s="5" t="str">
        <f aca="false">Counts!C1947</f>
        <v>Kyle Schwarber</v>
      </c>
      <c r="C1947" s="34" t="str">
        <f aca="false">Counts!F1947</f>
        <v>Mar-Apr</v>
      </c>
      <c r="D1947" s="35" t="n">
        <f aca="false">IFERROR(Counts!P1947,"")</f>
        <v>139</v>
      </c>
      <c r="E1947" s="36" t="n">
        <f aca="false">IFERROR(Counts!R1947/Counts!Q1947,"")</f>
        <v>0.225225225225225</v>
      </c>
      <c r="F1947" s="36" t="n">
        <f aca="false">IFERROR((Counts!R1947+Counts!V1947+Counts!W1947)/(Counts!Q1947+Counts!V1947+Counts!W1947+Counts!X1947),"")</f>
        <v>0.381294964028777</v>
      </c>
      <c r="G1947" s="36" t="n">
        <f aca="false">IFERROR((Counts!R1947+Counts!S1947+2*Counts!T1947+3*Counts!U1947)/Counts!Q1947,"")</f>
        <v>0.594594594594595</v>
      </c>
      <c r="H1947" s="35" t="n">
        <f aca="false">IFERROR(Counts!U1947,"")</f>
        <v>11</v>
      </c>
      <c r="I1947" s="36" t="n">
        <f aca="false">IFERROR(Counts!Z1947/Counts!AA1947,"")</f>
        <v>0.407971014492754</v>
      </c>
      <c r="J1947" s="36" t="n">
        <f aca="false">IFERROR(Counts!AB1947/Counts!AA1947,"")</f>
        <v>0.397130434782609</v>
      </c>
      <c r="K1947" s="37" t="n">
        <f aca="false">IFERROR((Counts!AB1947-Counts!Z1947)/Counts!AA1947,"")</f>
        <v>-0.0108405797101449</v>
      </c>
      <c r="L1947" s="38" t="n">
        <f aca="false">IFERROR(Counts!Y1947/Counts!P1947,"")</f>
        <v>0.287769784172662</v>
      </c>
      <c r="M1947" s="38" t="n">
        <f aca="false">IFERROR(Counts!V1947/Counts!P1947,"")</f>
        <v>0.172661870503597</v>
      </c>
      <c r="N1947" s="38" t="n">
        <f aca="false">IFERROR(Counts!AD1947/Counts!AC1947,"")</f>
        <v>0.211267605633803</v>
      </c>
      <c r="O1947" s="38" t="n">
        <f aca="false">IFERROR(Counts!AE1947/Counts!AC1947,"")</f>
        <v>0.507042253521127</v>
      </c>
      <c r="P1947" s="39" t="n">
        <f aca="false">IFERROR(Counts!AG1947/Counts!AF1947,"")</f>
        <v>93.2408450704225</v>
      </c>
      <c r="Q1947" s="38" t="n">
        <f aca="false">IFERROR(Counts!AH1947/Counts!AC1947,"")</f>
        <v>0.338028169014085</v>
      </c>
      <c r="R1947" s="38" t="n">
        <f aca="false">IFERROR(Counts!N1947/Counts!M1947,"")</f>
        <v>0.209876543209877</v>
      </c>
      <c r="S1947" s="38" t="n">
        <f aca="false">IFERROR(Counts!K1947/Counts!J1947,"")</f>
        <v>0.636704119850187</v>
      </c>
      <c r="T1947" s="38" t="n">
        <f aca="false">IFERROR(Counts!I1947/Counts!H1947,"")</f>
        <v>0.26890756302521</v>
      </c>
      <c r="U1947" s="38" t="n">
        <f aca="false">IFERROR(1-Counts!L1947/Counts!K1947,"")</f>
        <v>0.817647058823529</v>
      </c>
      <c r="V1947" s="39" t="n">
        <f aca="false">IFERROR(Counts!AJ1947/Counts!AI1947,"")</f>
        <v>76.8923076923077</v>
      </c>
      <c r="W1947" s="38" t="n">
        <f aca="false">IFERROR(Counts!AK1947/Counts!AI1947,"")</f>
        <v>0.730769230769231</v>
      </c>
      <c r="X1947" s="40" t="n">
        <f aca="false">IFERROR(Counts!O1947,"")</f>
        <v>11.893</v>
      </c>
      <c r="Y1947" s="36" t="n">
        <f aca="false">IFERROR(INDEX('Season Counts'!$Y$2:$Y$740,$AF1947)/INDEX('Season Counts'!$X$2:$X$740,$AF1947),"")</f>
        <v>0.364692640692641</v>
      </c>
      <c r="Z1947" s="37" t="n">
        <f aca="false">IFERROR(J1947-Y1947,"")</f>
        <v>0.0324377940899681</v>
      </c>
      <c r="AA1947" s="38" t="n">
        <f aca="false">IFERROR(INDEX('Season Counts'!$K$2:$K$740,$AF1947)/INDEX('Season Counts'!$J$2:$J$740,$AF1947),"")</f>
        <v>0.261239368165249</v>
      </c>
      <c r="AB1947" s="41" t="n">
        <f aca="false">IFERROR(R1947-AA1947,"")</f>
        <v>-0.0513628249553725</v>
      </c>
      <c r="AC1947" s="39" t="n">
        <f aca="false">IFERROR(INDEX('Season Counts'!$AG$2:$AG$740,$AF1947)/INDEX('Season Counts'!$AF$2:$AF$740,$AF1947),"")</f>
        <v>77.1279010238908</v>
      </c>
      <c r="AD1947" s="40" t="n">
        <f aca="false">IFERROR(V1947-AC1947,"")</f>
        <v>-0.23559333158309</v>
      </c>
      <c r="AE1947" s="4" t="str">
        <f aca="false">IF(D1947&lt;Guide!$C$21,"Low PA",IF(TRIM(IF(ISNUMBER(AD1947),IF(N(AD1947)&lt;=-Guide!$C$24,"▼ Bat Speed  ",IF(N(AD1947)&gt;=Guide!$C$24,"▲ Bat Speed  ","")),"")&amp;IF(N(Z1947)&gt;=Guide!$C$22,"▲ Contact  ","")&amp;IF(N(Z1947)&lt;=-Guide!$C$22,"▼ Contact  ","")&amp;IF(N(AB1947)&gt;=Guide!$C$23,"▲ Chase  ","")&amp;IF(N(AB1947)&lt;=-Guide!$C$23,"▼ Chase  ",""))="","Stable",TRIM(IF(ISNUMBER(AD1947),IF(N(AD1947)&lt;=-Guide!$C$24,"▼ Bat Speed  ",IF(N(AD1947)&gt;=Guide!$C$24,"▲ Bat Speed  ","")),"")&amp;IF(N(Z1947)&gt;=Guide!$C$22,"▲ Contact  ","")&amp;IF(N(Z1947)&lt;=-Guide!$C$22,"▼ Contact  ","")&amp;IF(N(AB1947)&gt;=Guide!$C$23,"▲ Chase  ","")&amp;IF(N(AB1947)&lt;=-Guide!$C$23,"▼ Chase  ",""))))</f>
        <v>▼ Chase</v>
      </c>
      <c r="AF1947" s="35" t="n">
        <f aca="false">MATCH(Counts!A1947,'Season Counts'!$A$2:$A$740,0)</f>
        <v>499</v>
      </c>
    </row>
    <row r="1948" customFormat="false" ht="15" hidden="false" customHeight="false" outlineLevel="0" collapsed="false">
      <c r="A1948" s="34" t="str">
        <f aca="false">Counts!B1948</f>
        <v>PHI</v>
      </c>
      <c r="B1948" s="5" t="str">
        <f aca="false">Counts!C1948</f>
        <v>Kyle Schwarber</v>
      </c>
      <c r="C1948" s="34" t="str">
        <f aca="false">Counts!F1948</f>
        <v>May</v>
      </c>
      <c r="D1948" s="35" t="n">
        <f aca="false">IFERROR(Counts!P1948,"")</f>
        <v>112</v>
      </c>
      <c r="E1948" s="36" t="n">
        <f aca="false">IFERROR(Counts!R1948/Counts!Q1948,"")</f>
        <v>0.242718446601942</v>
      </c>
      <c r="F1948" s="36" t="n">
        <f aca="false">IFERROR((Counts!R1948+Counts!V1948+Counts!W1948)/(Counts!Q1948+Counts!V1948+Counts!W1948+Counts!X1948),"")</f>
        <v>0.303571428571429</v>
      </c>
      <c r="G1948" s="36" t="n">
        <f aca="false">IFERROR((Counts!R1948+Counts!S1948+2*Counts!T1948+3*Counts!U1948)/Counts!Q1948,"")</f>
        <v>0.592233009708738</v>
      </c>
      <c r="H1948" s="35" t="n">
        <f aca="false">IFERROR(Counts!U1948,"")</f>
        <v>11</v>
      </c>
      <c r="I1948" s="36" t="n">
        <f aca="false">IFERROR(Counts!Z1948/Counts!AA1948,"")</f>
        <v>0.374553571428571</v>
      </c>
      <c r="J1948" s="36" t="n">
        <f aca="false">IFERROR(Counts!AB1948/Counts!AA1948,"")</f>
        <v>0.359651785714286</v>
      </c>
      <c r="K1948" s="37" t="n">
        <f aca="false">IFERROR((Counts!AB1948-Counts!Z1948)/Counts!AA1948,"")</f>
        <v>-0.0149017857142858</v>
      </c>
      <c r="L1948" s="38" t="n">
        <f aca="false">IFERROR(Counts!Y1948/Counts!P1948,"")</f>
        <v>0.410714285714286</v>
      </c>
      <c r="M1948" s="38" t="n">
        <f aca="false">IFERROR(Counts!V1948/Counts!P1948,"")</f>
        <v>0.0803571428571429</v>
      </c>
      <c r="N1948" s="38" t="n">
        <f aca="false">IFERROR(Counts!AD1948/Counts!AC1948,"")</f>
        <v>0.263157894736842</v>
      </c>
      <c r="O1948" s="38" t="n">
        <f aca="false">IFERROR(Counts!AE1948/Counts!AC1948,"")</f>
        <v>0.491228070175439</v>
      </c>
      <c r="P1948" s="39" t="n">
        <f aca="false">IFERROR(Counts!AG1948/Counts!AF1948,"")</f>
        <v>92.2263157894737</v>
      </c>
      <c r="Q1948" s="38" t="n">
        <f aca="false">IFERROR(Counts!AH1948/Counts!AC1948,"")</f>
        <v>0.456140350877193</v>
      </c>
      <c r="R1948" s="38" t="n">
        <f aca="false">IFERROR(Counts!N1948/Counts!M1948,"")</f>
        <v>0.303030303030303</v>
      </c>
      <c r="S1948" s="38" t="n">
        <f aca="false">IFERROR(Counts!K1948/Counts!J1948,"")</f>
        <v>0.672811059907834</v>
      </c>
      <c r="T1948" s="38" t="n">
        <f aca="false">IFERROR(Counts!I1948/Counts!H1948,"")</f>
        <v>0.349557522123894</v>
      </c>
      <c r="U1948" s="38" t="n">
        <f aca="false">IFERROR(1-Counts!L1948/Counts!K1948,"")</f>
        <v>0.780821917808219</v>
      </c>
      <c r="V1948" s="39" t="n">
        <f aca="false">IFERROR(Counts!AJ1948/Counts!AI1948,"")</f>
        <v>77.2358585858586</v>
      </c>
      <c r="W1948" s="38" t="n">
        <f aca="false">IFERROR(Counts!AK1948/Counts!AI1948,"")</f>
        <v>0.787878787878788</v>
      </c>
      <c r="X1948" s="40" t="n">
        <f aca="false">IFERROR(Counts!O1948,"")</f>
        <v>8.382</v>
      </c>
      <c r="Y1948" s="36" t="n">
        <f aca="false">IFERROR(INDEX('Season Counts'!$Y$2:$Y$740,$AF1948)/INDEX('Season Counts'!$X$2:$X$740,$AF1948),"")</f>
        <v>0.364692640692641</v>
      </c>
      <c r="Z1948" s="37" t="n">
        <f aca="false">IFERROR(J1948-Y1948,"")</f>
        <v>-0.00504085497835499</v>
      </c>
      <c r="AA1948" s="38" t="n">
        <f aca="false">IFERROR(INDEX('Season Counts'!$K$2:$K$740,$AF1948)/INDEX('Season Counts'!$J$2:$J$740,$AF1948),"")</f>
        <v>0.261239368165249</v>
      </c>
      <c r="AB1948" s="41" t="n">
        <f aca="false">IFERROR(R1948-AA1948,"")</f>
        <v>0.041790934865054</v>
      </c>
      <c r="AC1948" s="39" t="n">
        <f aca="false">IFERROR(INDEX('Season Counts'!$AG$2:$AG$740,$AF1948)/INDEX('Season Counts'!$AF$2:$AF$740,$AF1948),"")</f>
        <v>77.1279010238908</v>
      </c>
      <c r="AD1948" s="40" t="n">
        <f aca="false">IFERROR(V1948-AC1948,"")</f>
        <v>0.107957561967808</v>
      </c>
      <c r="AE1948" s="4" t="str">
        <f aca="false">IF(D1948&lt;Guide!$C$21,"Low PA",IF(TRIM(IF(ISNUMBER(AD1948),IF(N(AD1948)&lt;=-Guide!$C$24,"▼ Bat Speed  ",IF(N(AD1948)&gt;=Guide!$C$24,"▲ Bat Speed  ","")),"")&amp;IF(N(Z1948)&gt;=Guide!$C$22,"▲ Contact  ","")&amp;IF(N(Z1948)&lt;=-Guide!$C$22,"▼ Contact  ","")&amp;IF(N(AB1948)&gt;=Guide!$C$23,"▲ Chase  ","")&amp;IF(N(AB1948)&lt;=-Guide!$C$23,"▼ Chase  ",""))="","Stable",TRIM(IF(ISNUMBER(AD1948),IF(N(AD1948)&lt;=-Guide!$C$24,"▼ Bat Speed  ",IF(N(AD1948)&gt;=Guide!$C$24,"▲ Bat Speed  ","")),"")&amp;IF(N(Z1948)&gt;=Guide!$C$22,"▲ Contact  ","")&amp;IF(N(Z1948)&lt;=-Guide!$C$22,"▼ Contact  ","")&amp;IF(N(AB1948)&gt;=Guide!$C$23,"▲ Chase  ","")&amp;IF(N(AB1948)&lt;=-Guide!$C$23,"▼ Chase  ",""))))</f>
        <v>▲ Chase</v>
      </c>
      <c r="AF1948" s="35" t="n">
        <f aca="false">MATCH(Counts!A1948,'Season Counts'!$A$2:$A$740,0)</f>
        <v>499</v>
      </c>
    </row>
    <row r="1949" customFormat="false" ht="15" hidden="false" customHeight="false" outlineLevel="0" collapsed="false">
      <c r="A1949" s="34" t="str">
        <f aca="false">Counts!B1949</f>
        <v>PHI</v>
      </c>
      <c r="B1949" s="5" t="str">
        <f aca="false">Counts!C1949</f>
        <v>Kyle Schwarber</v>
      </c>
      <c r="C1949" s="34" t="str">
        <f aca="false">Counts!F1949</f>
        <v>Jun</v>
      </c>
      <c r="D1949" s="35" t="n">
        <f aca="false">IFERROR(Counts!P1949,"")</f>
        <v>115</v>
      </c>
      <c r="E1949" s="36" t="n">
        <f aca="false">IFERROR(Counts!R1949/Counts!Q1949,"")</f>
        <v>0.305263157894737</v>
      </c>
      <c r="F1949" s="36" t="n">
        <f aca="false">IFERROR((Counts!R1949+Counts!V1949+Counts!W1949)/(Counts!Q1949+Counts!V1949+Counts!W1949+Counts!X1949),"")</f>
        <v>0.417391304347826</v>
      </c>
      <c r="G1949" s="36" t="n">
        <f aca="false">IFERROR((Counts!R1949+Counts!S1949+2*Counts!T1949+3*Counts!U1949)/Counts!Q1949,"")</f>
        <v>0.557894736842105</v>
      </c>
      <c r="H1949" s="35" t="n">
        <f aca="false">IFERROR(Counts!U1949,"")</f>
        <v>8</v>
      </c>
      <c r="I1949" s="36" t="n">
        <f aca="false">IFERROR(Counts!Z1949/Counts!AA1949,"")</f>
        <v>0.421621621621622</v>
      </c>
      <c r="J1949" s="36" t="n">
        <f aca="false">IFERROR(Counts!AB1949/Counts!AA1949,"")</f>
        <v>0.397684684684685</v>
      </c>
      <c r="K1949" s="37" t="n">
        <f aca="false">IFERROR((Counts!AB1949-Counts!Z1949)/Counts!AA1949,"")</f>
        <v>-0.0239369369369369</v>
      </c>
      <c r="L1949" s="38" t="n">
        <f aca="false">IFERROR(Counts!Y1949/Counts!P1949,"")</f>
        <v>0.330434782608696</v>
      </c>
      <c r="M1949" s="38" t="n">
        <f aca="false">IFERROR(Counts!V1949/Counts!P1949,"")</f>
        <v>0.165217391304348</v>
      </c>
      <c r="N1949" s="38" t="n">
        <f aca="false">IFERROR(Counts!AD1949/Counts!AC1949,"")</f>
        <v>0.120689655172414</v>
      </c>
      <c r="O1949" s="38" t="n">
        <f aca="false">IFERROR(Counts!AE1949/Counts!AC1949,"")</f>
        <v>0.603448275862069</v>
      </c>
      <c r="P1949" s="39" t="n">
        <f aca="false">IFERROR(Counts!AG1949/Counts!AF1949,"")</f>
        <v>94.4982456140351</v>
      </c>
      <c r="Q1949" s="38" t="n">
        <f aca="false">IFERROR(Counts!AH1949/Counts!AC1949,"")</f>
        <v>0.482758620689655</v>
      </c>
      <c r="R1949" s="38" t="n">
        <f aca="false">IFERROR(Counts!N1949/Counts!M1949,"")</f>
        <v>0.251968503937008</v>
      </c>
      <c r="S1949" s="38" t="n">
        <f aca="false">IFERROR(Counts!K1949/Counts!J1949,"")</f>
        <v>0.727272727272727</v>
      </c>
      <c r="T1949" s="38" t="n">
        <f aca="false">IFERROR(Counts!I1949/Counts!H1949,"")</f>
        <v>0.314655172413793</v>
      </c>
      <c r="U1949" s="38" t="n">
        <f aca="false">IFERROR(1-Counts!L1949/Counts!K1949,"")</f>
        <v>0.773809523809524</v>
      </c>
      <c r="V1949" s="39" t="n">
        <f aca="false">IFERROR(Counts!AJ1949/Counts!AI1949,"")</f>
        <v>77.1536231884058</v>
      </c>
      <c r="W1949" s="38" t="n">
        <f aca="false">IFERROR(Counts!AK1949/Counts!AI1949,"")</f>
        <v>0.753623188405797</v>
      </c>
      <c r="X1949" s="40" t="n">
        <f aca="false">IFERROR(Counts!O1949,"")</f>
        <v>12.985</v>
      </c>
      <c r="Y1949" s="36" t="n">
        <f aca="false">IFERROR(INDEX('Season Counts'!$Y$2:$Y$740,$AF1949)/INDEX('Season Counts'!$X$2:$X$740,$AF1949),"")</f>
        <v>0.364692640692641</v>
      </c>
      <c r="Z1949" s="37" t="n">
        <f aca="false">IFERROR(J1949-Y1949,"")</f>
        <v>0.032992043992044</v>
      </c>
      <c r="AA1949" s="38" t="n">
        <f aca="false">IFERROR(INDEX('Season Counts'!$K$2:$K$740,$AF1949)/INDEX('Season Counts'!$J$2:$J$740,$AF1949),"")</f>
        <v>0.261239368165249</v>
      </c>
      <c r="AB1949" s="41" t="n">
        <f aca="false">IFERROR(R1949-AA1949,"")</f>
        <v>-0.00927086422824119</v>
      </c>
      <c r="AC1949" s="39" t="n">
        <f aca="false">IFERROR(INDEX('Season Counts'!$AG$2:$AG$740,$AF1949)/INDEX('Season Counts'!$AF$2:$AF$740,$AF1949),"")</f>
        <v>77.1279010238908</v>
      </c>
      <c r="AD1949" s="40" t="n">
        <f aca="false">IFERROR(V1949-AC1949,"")</f>
        <v>0.0257221645150025</v>
      </c>
      <c r="AE1949" s="4" t="str">
        <f aca="false">IF(D1949&lt;Guide!$C$21,"Low PA",IF(TRIM(IF(ISNUMBER(AD1949),IF(N(AD1949)&lt;=-Guide!$C$24,"▼ Bat Speed  ",IF(N(AD1949)&gt;=Guide!$C$24,"▲ Bat Speed  ","")),"")&amp;IF(N(Z1949)&gt;=Guide!$C$22,"▲ Contact  ","")&amp;IF(N(Z1949)&lt;=-Guide!$C$22,"▼ Contact  ","")&amp;IF(N(AB1949)&gt;=Guide!$C$23,"▲ Chase  ","")&amp;IF(N(AB1949)&lt;=-Guide!$C$23,"▼ Chase  ",""))="","Stable",TRIM(IF(ISNUMBER(AD1949),IF(N(AD1949)&lt;=-Guide!$C$24,"▼ Bat Speed  ",IF(N(AD1949)&gt;=Guide!$C$24,"▲ Bat Speed  ","")),"")&amp;IF(N(Z1949)&gt;=Guide!$C$22,"▲ Contact  ","")&amp;IF(N(Z1949)&lt;=-Guide!$C$22,"▼ Contact  ","")&amp;IF(N(AB1949)&gt;=Guide!$C$23,"▲ Chase  ","")&amp;IF(N(AB1949)&lt;=-Guide!$C$23,"▼ Chase  ",""))))</f>
        <v>Stable</v>
      </c>
      <c r="AF1949" s="35" t="n">
        <f aca="false">MATCH(Counts!A1949,'Season Counts'!$A$2:$A$740,0)</f>
        <v>499</v>
      </c>
    </row>
    <row r="1950" customFormat="false" ht="15" hidden="false" customHeight="false" outlineLevel="0" collapsed="false">
      <c r="A1950" s="34" t="str">
        <f aca="false">Counts!B1950</f>
        <v>PHI</v>
      </c>
      <c r="B1950" s="5" t="str">
        <f aca="false">Counts!C1950</f>
        <v>Kyle Schwarber</v>
      </c>
      <c r="C1950" s="34" t="str">
        <f aca="false">Counts!F1950</f>
        <v>Jul</v>
      </c>
      <c r="D1950" s="35" t="n">
        <f aca="false">IFERROR(Counts!P1950,"")</f>
        <v>95</v>
      </c>
      <c r="E1950" s="36" t="n">
        <f aca="false">IFERROR(Counts!R1950/Counts!Q1950,"")</f>
        <v>0.230769230769231</v>
      </c>
      <c r="F1950" s="36" t="n">
        <f aca="false">IFERROR((Counts!R1950+Counts!V1950+Counts!W1950)/(Counts!Q1950+Counts!V1950+Counts!W1950+Counts!X1950),"")</f>
        <v>0.357894736842105</v>
      </c>
      <c r="G1950" s="36" t="n">
        <f aca="false">IFERROR((Counts!R1950+Counts!S1950+2*Counts!T1950+3*Counts!U1950)/Counts!Q1950,"")</f>
        <v>0.384615384615385</v>
      </c>
      <c r="H1950" s="35" t="n">
        <f aca="false">IFERROR(Counts!U1950,"")</f>
        <v>3</v>
      </c>
      <c r="I1950" s="36" t="n">
        <f aca="false">IFERROR(Counts!Z1950/Counts!AA1950,"")</f>
        <v>0.334210526315789</v>
      </c>
      <c r="J1950" s="36" t="n">
        <f aca="false">IFERROR(Counts!AB1950/Counts!AA1950,"")</f>
        <v>0.30281052631579</v>
      </c>
      <c r="K1950" s="37" t="n">
        <f aca="false">IFERROR((Counts!AB1950-Counts!Z1950)/Counts!AA1950,"")</f>
        <v>-0.0314</v>
      </c>
      <c r="L1950" s="38" t="n">
        <f aca="false">IFERROR(Counts!Y1950/Counts!P1950,"")</f>
        <v>0.357894736842105</v>
      </c>
      <c r="M1950" s="38" t="n">
        <f aca="false">IFERROR(Counts!V1950/Counts!P1950,"")</f>
        <v>0.157894736842105</v>
      </c>
      <c r="N1950" s="38" t="n">
        <f aca="false">IFERROR(Counts!AD1950/Counts!AC1950,"")</f>
        <v>0.0888888888888889</v>
      </c>
      <c r="O1950" s="38" t="n">
        <f aca="false">IFERROR(Counts!AE1950/Counts!AC1950,"")</f>
        <v>0.466666666666667</v>
      </c>
      <c r="P1950" s="39" t="n">
        <f aca="false">IFERROR(Counts!AG1950/Counts!AF1950,"")</f>
        <v>92.8044444444444</v>
      </c>
      <c r="Q1950" s="38" t="n">
        <f aca="false">IFERROR(Counts!AH1950/Counts!AC1950,"")</f>
        <v>0.4</v>
      </c>
      <c r="R1950" s="38" t="n">
        <f aca="false">IFERROR(Counts!N1950/Counts!M1950,"")</f>
        <v>0.253164556962025</v>
      </c>
      <c r="S1950" s="38" t="n">
        <f aca="false">IFERROR(Counts!K1950/Counts!J1950,"")</f>
        <v>0.644444444444445</v>
      </c>
      <c r="T1950" s="38" t="n">
        <f aca="false">IFERROR(Counts!I1950/Counts!H1950,"")</f>
        <v>0.3125</v>
      </c>
      <c r="U1950" s="38" t="n">
        <f aca="false">IFERROR(1-Counts!L1950/Counts!K1950,"")</f>
        <v>0.810344827586207</v>
      </c>
      <c r="V1950" s="39" t="n">
        <f aca="false">IFERROR(Counts!AJ1950/Counts!AI1950,"")</f>
        <v>77.0407643312102</v>
      </c>
      <c r="W1950" s="38" t="n">
        <f aca="false">IFERROR(Counts!AK1950/Counts!AI1950,"")</f>
        <v>0.726114649681529</v>
      </c>
      <c r="X1950" s="40" t="n">
        <f aca="false">IFERROR(Counts!O1950,"")</f>
        <v>0.789</v>
      </c>
      <c r="Y1950" s="36" t="n">
        <f aca="false">IFERROR(INDEX('Season Counts'!$Y$2:$Y$740,$AF1950)/INDEX('Season Counts'!$X$2:$X$740,$AF1950),"")</f>
        <v>0.364692640692641</v>
      </c>
      <c r="Z1950" s="37" t="n">
        <f aca="false">IFERROR(J1950-Y1950,"")</f>
        <v>-0.0618821143768512</v>
      </c>
      <c r="AA1950" s="38" t="n">
        <f aca="false">IFERROR(INDEX('Season Counts'!$K$2:$K$740,$AF1950)/INDEX('Season Counts'!$J$2:$J$740,$AF1950),"")</f>
        <v>0.261239368165249</v>
      </c>
      <c r="AB1950" s="41" t="n">
        <f aca="false">IFERROR(R1950-AA1950,"")</f>
        <v>-0.00807481120322373</v>
      </c>
      <c r="AC1950" s="39" t="n">
        <f aca="false">IFERROR(INDEX('Season Counts'!$AG$2:$AG$740,$AF1950)/INDEX('Season Counts'!$AF$2:$AF$740,$AF1950),"")</f>
        <v>77.1279010238908</v>
      </c>
      <c r="AD1950" s="40" t="n">
        <f aca="false">IFERROR(V1950-AC1950,"")</f>
        <v>-0.0871366926806019</v>
      </c>
      <c r="AE1950" s="4" t="str">
        <f aca="false">IF(D1950&lt;Guide!$C$21,"Low PA",IF(TRIM(IF(ISNUMBER(AD1950),IF(N(AD1950)&lt;=-Guide!$C$24,"▼ Bat Speed  ",IF(N(AD1950)&gt;=Guide!$C$24,"▲ Bat Speed  ","")),"")&amp;IF(N(Z1950)&gt;=Guide!$C$22,"▲ Contact  ","")&amp;IF(N(Z1950)&lt;=-Guide!$C$22,"▼ Contact  ","")&amp;IF(N(AB1950)&gt;=Guide!$C$23,"▲ Chase  ","")&amp;IF(N(AB1950)&lt;=-Guide!$C$23,"▼ Chase  ",""))="","Stable",TRIM(IF(ISNUMBER(AD1950),IF(N(AD1950)&lt;=-Guide!$C$24,"▼ Bat Speed  ",IF(N(AD1950)&gt;=Guide!$C$24,"▲ Bat Speed  ","")),"")&amp;IF(N(Z1950)&gt;=Guide!$C$22,"▲ Contact  ","")&amp;IF(N(Z1950)&lt;=-Guide!$C$22,"▼ Contact  ","")&amp;IF(N(AB1950)&gt;=Guide!$C$23,"▲ Chase  ","")&amp;IF(N(AB1950)&lt;=-Guide!$C$23,"▼ Chase  ",""))))</f>
        <v>▼ Contact</v>
      </c>
      <c r="AF1950" s="35" t="n">
        <f aca="false">MATCH(Counts!A1950,'Season Counts'!$A$2:$A$740,0)</f>
        <v>499</v>
      </c>
    </row>
    <row r="1951" customFormat="false" ht="15" hidden="false" customHeight="false" outlineLevel="0" collapsed="false">
      <c r="A1951" s="34" t="str">
        <f aca="false">Counts!B1951</f>
        <v>PHI</v>
      </c>
      <c r="B1951" s="5" t="str">
        <f aca="false">Counts!C1951</f>
        <v>Kyle Schwarber</v>
      </c>
      <c r="C1951" s="34" t="str">
        <f aca="false">Counts!F1951</f>
        <v>Aug</v>
      </c>
      <c r="D1951" s="35" t="n">
        <f aca="false">IFERROR(Counts!P1951,"")</f>
        <v>131</v>
      </c>
      <c r="E1951" s="36" t="n">
        <f aca="false">IFERROR(Counts!R1951/Counts!Q1951,"")</f>
        <v>0.214953271028037</v>
      </c>
      <c r="F1951" s="36" t="n">
        <f aca="false">IFERROR((Counts!R1951+Counts!V1951+Counts!W1951)/(Counts!Q1951+Counts!V1951+Counts!W1951+Counts!X1951),"")</f>
        <v>0.330769230769231</v>
      </c>
      <c r="G1951" s="36" t="n">
        <f aca="false">IFERROR((Counts!R1951+Counts!S1951+2*Counts!T1951+3*Counts!U1951)/Counts!Q1951,"")</f>
        <v>0.457943925233645</v>
      </c>
      <c r="H1951" s="35" t="n">
        <f aca="false">IFERROR(Counts!U1951,"")</f>
        <v>7</v>
      </c>
      <c r="I1951" s="36" t="n">
        <f aca="false">IFERROR(Counts!Z1951/Counts!AA1951,"")</f>
        <v>0.333984375</v>
      </c>
      <c r="J1951" s="36" t="n">
        <f aca="false">IFERROR(Counts!AB1951/Counts!AA1951,"")</f>
        <v>0.3520859375</v>
      </c>
      <c r="K1951" s="37" t="n">
        <f aca="false">IFERROR((Counts!AB1951-Counts!Z1951)/Counts!AA1951,"")</f>
        <v>0.0181015625</v>
      </c>
      <c r="L1951" s="38" t="n">
        <f aca="false">IFERROR(Counts!Y1951/Counts!P1951,"")</f>
        <v>0.274809160305344</v>
      </c>
      <c r="M1951" s="38" t="n">
        <f aca="false">IFERROR(Counts!V1951/Counts!P1951,"")</f>
        <v>0.145038167938931</v>
      </c>
      <c r="N1951" s="38" t="n">
        <f aca="false">IFERROR(Counts!AD1951/Counts!AC1951,"")</f>
        <v>0.148648648648649</v>
      </c>
      <c r="O1951" s="38" t="n">
        <f aca="false">IFERROR(Counts!AE1951/Counts!AC1951,"")</f>
        <v>0.432432432432432</v>
      </c>
      <c r="P1951" s="39" t="n">
        <f aca="false">IFERROR(Counts!AG1951/Counts!AF1951,"")</f>
        <v>90.1621621621622</v>
      </c>
      <c r="Q1951" s="38" t="n">
        <f aca="false">IFERROR(Counts!AH1951/Counts!AC1951,"")</f>
        <v>0.378378378378378</v>
      </c>
      <c r="R1951" s="38" t="n">
        <f aca="false">IFERROR(Counts!N1951/Counts!M1951,"")</f>
        <v>0.269372693726937</v>
      </c>
      <c r="S1951" s="38" t="n">
        <f aca="false">IFERROR(Counts!K1951/Counts!J1951,"")</f>
        <v>0.648760330578512</v>
      </c>
      <c r="T1951" s="38" t="n">
        <f aca="false">IFERROR(Counts!I1951/Counts!H1951,"")</f>
        <v>0.295652173913044</v>
      </c>
      <c r="U1951" s="38" t="n">
        <f aca="false">IFERROR(1-Counts!L1951/Counts!K1951,"")</f>
        <v>0.802547770700637</v>
      </c>
      <c r="V1951" s="39" t="n">
        <f aca="false">IFERROR(Counts!AJ1951/Counts!AI1951,"")</f>
        <v>77.2707317073171</v>
      </c>
      <c r="W1951" s="38" t="n">
        <f aca="false">IFERROR(Counts!AK1951/Counts!AI1951,"")</f>
        <v>0.751219512195122</v>
      </c>
      <c r="X1951" s="40" t="n">
        <f aca="false">IFERROR(Counts!O1951,"")</f>
        <v>3.009</v>
      </c>
      <c r="Y1951" s="36" t="n">
        <f aca="false">IFERROR(INDEX('Season Counts'!$Y$2:$Y$740,$AF1951)/INDEX('Season Counts'!$X$2:$X$740,$AF1951),"")</f>
        <v>0.364692640692641</v>
      </c>
      <c r="Z1951" s="37" t="n">
        <f aca="false">IFERROR(J1951-Y1951,"")</f>
        <v>-0.0126067031926407</v>
      </c>
      <c r="AA1951" s="38" t="n">
        <f aca="false">IFERROR(INDEX('Season Counts'!$K$2:$K$740,$AF1951)/INDEX('Season Counts'!$J$2:$J$740,$AF1951),"")</f>
        <v>0.261239368165249</v>
      </c>
      <c r="AB1951" s="41" t="n">
        <f aca="false">IFERROR(R1951-AA1951,"")</f>
        <v>0.00813332556168822</v>
      </c>
      <c r="AC1951" s="39" t="n">
        <f aca="false">IFERROR(INDEX('Season Counts'!$AG$2:$AG$740,$AF1951)/INDEX('Season Counts'!$AF$2:$AF$740,$AF1951),"")</f>
        <v>77.1279010238908</v>
      </c>
      <c r="AD1951" s="40" t="n">
        <f aca="false">IFERROR(V1951-AC1951,"")</f>
        <v>0.142830683426283</v>
      </c>
      <c r="AE1951" s="4" t="str">
        <f aca="false">IF(D1951&lt;Guide!$C$21,"Low PA",IF(TRIM(IF(ISNUMBER(AD1951),IF(N(AD1951)&lt;=-Guide!$C$24,"▼ Bat Speed  ",IF(N(AD1951)&gt;=Guide!$C$24,"▲ Bat Speed  ","")),"")&amp;IF(N(Z1951)&gt;=Guide!$C$22,"▲ Contact  ","")&amp;IF(N(Z1951)&lt;=-Guide!$C$22,"▼ Contact  ","")&amp;IF(N(AB1951)&gt;=Guide!$C$23,"▲ Chase  ","")&amp;IF(N(AB1951)&lt;=-Guide!$C$23,"▼ Chase  ",""))="","Stable",TRIM(IF(ISNUMBER(AD1951),IF(N(AD1951)&lt;=-Guide!$C$24,"▼ Bat Speed  ",IF(N(AD1951)&gt;=Guide!$C$24,"▲ Bat Speed  ","")),"")&amp;IF(N(Z1951)&gt;=Guide!$C$22,"▲ Contact  ","")&amp;IF(N(Z1951)&lt;=-Guide!$C$22,"▼ Contact  ","")&amp;IF(N(AB1951)&gt;=Guide!$C$23,"▲ Chase  ","")&amp;IF(N(AB1951)&lt;=-Guide!$C$23,"▼ Chase  ",""))))</f>
        <v>Stable</v>
      </c>
      <c r="AF1951" s="35" t="n">
        <f aca="false">MATCH(Counts!A1951,'Season Counts'!$A$2:$A$740,0)</f>
        <v>499</v>
      </c>
    </row>
    <row r="1952" customFormat="false" ht="15" hidden="false" customHeight="false" outlineLevel="0" collapsed="false">
      <c r="A1952" s="34" t="str">
        <f aca="false">Counts!B1952</f>
        <v>PHI</v>
      </c>
      <c r="B1952" s="5" t="str">
        <f aca="false">Counts!C1952</f>
        <v>Kyle Schwarber</v>
      </c>
      <c r="C1952" s="34" t="str">
        <f aca="false">Counts!F1952</f>
        <v>Sep</v>
      </c>
      <c r="D1952" s="35" t="n">
        <f aca="false">IFERROR(Counts!P1952,"")</f>
        <v>109</v>
      </c>
      <c r="E1952" s="36" t="n">
        <f aca="false">IFERROR(Counts!R1952/Counts!Q1952,"")</f>
        <v>0.172413793103448</v>
      </c>
      <c r="F1952" s="36" t="n">
        <f aca="false">IFERROR((Counts!R1952+Counts!V1952+Counts!W1952)/(Counts!Q1952+Counts!V1952+Counts!W1952+Counts!X1952),"")</f>
        <v>0.330275229357798</v>
      </c>
      <c r="G1952" s="36" t="n">
        <f aca="false">IFERROR((Counts!R1952+Counts!S1952+2*Counts!T1952+3*Counts!U1952)/Counts!Q1952,"")</f>
        <v>0.379310344827586</v>
      </c>
      <c r="H1952" s="35" t="n">
        <f aca="false">IFERROR(Counts!U1952,"")</f>
        <v>5</v>
      </c>
      <c r="I1952" s="36" t="n">
        <f aca="false">IFERROR(Counts!Z1952/Counts!AA1952,"")</f>
        <v>0.318807339449541</v>
      </c>
      <c r="J1952" s="36" t="n">
        <f aca="false">IFERROR(Counts!AB1952/Counts!AA1952,"")</f>
        <v>0.36394495412844</v>
      </c>
      <c r="K1952" s="37" t="n">
        <f aca="false">IFERROR((Counts!AB1952-Counts!Z1952)/Counts!AA1952,"")</f>
        <v>0.0451376146788991</v>
      </c>
      <c r="L1952" s="38" t="n">
        <f aca="false">IFERROR(Counts!Y1952/Counts!P1952,"")</f>
        <v>0.238532110091743</v>
      </c>
      <c r="M1952" s="38" t="n">
        <f aca="false">IFERROR(Counts!V1952/Counts!P1952,"")</f>
        <v>0.174311926605505</v>
      </c>
      <c r="N1952" s="38" t="n">
        <f aca="false">IFERROR(Counts!AD1952/Counts!AC1952,"")</f>
        <v>0.0806451612903226</v>
      </c>
      <c r="O1952" s="38" t="n">
        <f aca="false">IFERROR(Counts!AE1952/Counts!AC1952,"")</f>
        <v>0.467741935483871</v>
      </c>
      <c r="P1952" s="39" t="n">
        <f aca="false">IFERROR(Counts!AG1952/Counts!AF1952,"")</f>
        <v>91.6145161290323</v>
      </c>
      <c r="Q1952" s="38" t="n">
        <f aca="false">IFERROR(Counts!AH1952/Counts!AC1952,"")</f>
        <v>0.306451612903226</v>
      </c>
      <c r="R1952" s="38" t="n">
        <f aca="false">IFERROR(Counts!N1952/Counts!M1952,"")</f>
        <v>0.287162162162162</v>
      </c>
      <c r="S1952" s="38" t="n">
        <f aca="false">IFERROR(Counts!K1952/Counts!J1952,"")</f>
        <v>0.655813953488372</v>
      </c>
      <c r="T1952" s="38" t="n">
        <f aca="false">IFERROR(Counts!I1952/Counts!H1952,"")</f>
        <v>0.252212389380531</v>
      </c>
      <c r="U1952" s="38" t="n">
        <f aca="false">IFERROR(1-Counts!L1952/Counts!K1952,"")</f>
        <v>0.836879432624114</v>
      </c>
      <c r="V1952" s="39" t="n">
        <f aca="false">IFERROR(Counts!AJ1952/Counts!AI1952,"")</f>
        <v>77.1619289340102</v>
      </c>
      <c r="W1952" s="38" t="n">
        <f aca="false">IFERROR(Counts!AK1952/Counts!AI1952,"")</f>
        <v>0.751269035532995</v>
      </c>
      <c r="X1952" s="40" t="n">
        <f aca="false">IFERROR(Counts!O1952,"")</f>
        <v>2.528</v>
      </c>
      <c r="Y1952" s="36" t="n">
        <f aca="false">IFERROR(INDEX('Season Counts'!$Y$2:$Y$740,$AF1952)/INDEX('Season Counts'!$X$2:$X$740,$AF1952),"")</f>
        <v>0.364692640692641</v>
      </c>
      <c r="Z1952" s="37" t="n">
        <f aca="false">IFERROR(J1952-Y1952,"")</f>
        <v>-0.000747686564200323</v>
      </c>
      <c r="AA1952" s="38" t="n">
        <f aca="false">IFERROR(INDEX('Season Counts'!$K$2:$K$740,$AF1952)/INDEX('Season Counts'!$J$2:$J$740,$AF1952),"")</f>
        <v>0.261239368165249</v>
      </c>
      <c r="AB1952" s="41" t="n">
        <f aca="false">IFERROR(R1952-AA1952,"")</f>
        <v>0.0259227939969131</v>
      </c>
      <c r="AC1952" s="39" t="n">
        <f aca="false">IFERROR(INDEX('Season Counts'!$AG$2:$AG$740,$AF1952)/INDEX('Season Counts'!$AF$2:$AF$740,$AF1952),"")</f>
        <v>77.1279010238908</v>
      </c>
      <c r="AD1952" s="40" t="n">
        <f aca="false">IFERROR(V1952-AC1952,"")</f>
        <v>0.034027910119363</v>
      </c>
      <c r="AE1952" s="4" t="str">
        <f aca="false">IF(D1952&lt;Guide!$C$21,"Low PA",IF(TRIM(IF(ISNUMBER(AD1952),IF(N(AD1952)&lt;=-Guide!$C$24,"▼ Bat Speed  ",IF(N(AD1952)&gt;=Guide!$C$24,"▲ Bat Speed  ","")),"")&amp;IF(N(Z1952)&gt;=Guide!$C$22,"▲ Contact  ","")&amp;IF(N(Z1952)&lt;=-Guide!$C$22,"▼ Contact  ","")&amp;IF(N(AB1952)&gt;=Guide!$C$23,"▲ Chase  ","")&amp;IF(N(AB1952)&lt;=-Guide!$C$23,"▼ Chase  ",""))="","Stable",TRIM(IF(ISNUMBER(AD1952),IF(N(AD1952)&lt;=-Guide!$C$24,"▼ Bat Speed  ",IF(N(AD1952)&gt;=Guide!$C$24,"▲ Bat Speed  ","")),"")&amp;IF(N(Z1952)&gt;=Guide!$C$22,"▲ Contact  ","")&amp;IF(N(Z1952)&lt;=-Guide!$C$22,"▼ Contact  ","")&amp;IF(N(AB1952)&gt;=Guide!$C$23,"▲ Chase  ","")&amp;IF(N(AB1952)&lt;=-Guide!$C$23,"▼ Chase  ",""))))</f>
        <v>Stable</v>
      </c>
      <c r="AF1952" s="35" t="n">
        <f aca="false">MATCH(Counts!A1952,'Season Counts'!$A$2:$A$740,0)</f>
        <v>499</v>
      </c>
    </row>
    <row r="1953" customFormat="false" ht="15" hidden="false" customHeight="false" outlineLevel="0" collapsed="false">
      <c r="A1953" s="34" t="str">
        <f aca="false">Counts!B1953</f>
        <v>PHI</v>
      </c>
      <c r="B1953" s="5" t="str">
        <f aca="false">Counts!C1953</f>
        <v>Trea Turner</v>
      </c>
      <c r="C1953" s="34" t="str">
        <f aca="false">Counts!F1953</f>
        <v>Mar-Apr</v>
      </c>
      <c r="D1953" s="35" t="n">
        <f aca="false">IFERROR(Counts!P1953,"")</f>
        <v>139</v>
      </c>
      <c r="E1953" s="36" t="n">
        <f aca="false">IFERROR(Counts!R1953/Counts!Q1953,"")</f>
        <v>0.251968503937008</v>
      </c>
      <c r="F1953" s="36" t="n">
        <f aca="false">IFERROR((Counts!R1953+Counts!V1953+Counts!W1953)/(Counts!Q1953+Counts!V1953+Counts!W1953+Counts!X1953),"")</f>
        <v>0.316546762589928</v>
      </c>
      <c r="G1953" s="36" t="n">
        <f aca="false">IFERROR((Counts!R1953+Counts!S1953+2*Counts!T1953+3*Counts!U1953)/Counts!Q1953,"")</f>
        <v>0.385826771653543</v>
      </c>
      <c r="H1953" s="35" t="n">
        <f aca="false">IFERROR(Counts!U1953,"")</f>
        <v>4</v>
      </c>
      <c r="I1953" s="36" t="n">
        <f aca="false">IFERROR(Counts!Z1953/Counts!AA1953,"")</f>
        <v>0.311870503597122</v>
      </c>
      <c r="J1953" s="36" t="n">
        <f aca="false">IFERROR(Counts!AB1953/Counts!AA1953,"")</f>
        <v>0.287028776978417</v>
      </c>
      <c r="K1953" s="37" t="n">
        <f aca="false">IFERROR((Counts!AB1953-Counts!Z1953)/Counts!AA1953,"")</f>
        <v>-0.0248417266187051</v>
      </c>
      <c r="L1953" s="38" t="n">
        <f aca="false">IFERROR(Counts!Y1953/Counts!P1953,"")</f>
        <v>0.201438848920863</v>
      </c>
      <c r="M1953" s="38" t="n">
        <f aca="false">IFERROR(Counts!V1953/Counts!P1953,"")</f>
        <v>0.0863309352517986</v>
      </c>
      <c r="N1953" s="38" t="n">
        <f aca="false">IFERROR(Counts!AD1953/Counts!AC1953,"")</f>
        <v>0.0505050505050505</v>
      </c>
      <c r="O1953" s="38" t="n">
        <f aca="false">IFERROR(Counts!AE1953/Counts!AC1953,"")</f>
        <v>0.373737373737374</v>
      </c>
      <c r="P1953" s="39" t="n">
        <f aca="false">IFERROR(Counts!AG1953/Counts!AF1953,"")</f>
        <v>89.7555555555556</v>
      </c>
      <c r="Q1953" s="38" t="n">
        <f aca="false">IFERROR(Counts!AH1953/Counts!AC1953,"")</f>
        <v>0.323232323232323</v>
      </c>
      <c r="R1953" s="38" t="n">
        <f aca="false">IFERROR(Counts!N1953/Counts!M1953,"")</f>
        <v>0.331010452961673</v>
      </c>
      <c r="S1953" s="38" t="n">
        <f aca="false">IFERROR(Counts!K1953/Counts!J1953,"")</f>
        <v>0.637795275590551</v>
      </c>
      <c r="T1953" s="38" t="n">
        <f aca="false">IFERROR(Counts!I1953/Counts!H1953,"")</f>
        <v>0.252918287937743</v>
      </c>
      <c r="U1953" s="38" t="n">
        <f aca="false">IFERROR(1-Counts!L1953/Counts!K1953,"")</f>
        <v>0.864197530864198</v>
      </c>
      <c r="V1953" s="39" t="n">
        <f aca="false">IFERROR(Counts!AJ1953/Counts!AI1953,"")</f>
        <v>71.6417431192661</v>
      </c>
      <c r="W1953" s="38" t="n">
        <f aca="false">IFERROR(Counts!AK1953/Counts!AI1953,"")</f>
        <v>0.192660550458716</v>
      </c>
      <c r="X1953" s="40" t="n">
        <f aca="false">IFERROR(Counts!O1953,"")</f>
        <v>-1.842</v>
      </c>
      <c r="Y1953" s="36" t="n">
        <f aca="false">IFERROR(INDEX('Season Counts'!$Y$2:$Y$740,$AF1953)/INDEX('Season Counts'!$X$2:$X$740,$AF1953),"")</f>
        <v>0.29302005730659</v>
      </c>
      <c r="Z1953" s="37" t="n">
        <f aca="false">IFERROR(J1953-Y1953,"")</f>
        <v>-0.00599128032817298</v>
      </c>
      <c r="AA1953" s="38" t="n">
        <f aca="false">IFERROR(INDEX('Season Counts'!$K$2:$K$740,$AF1953)/INDEX('Season Counts'!$J$2:$J$740,$AF1953),"")</f>
        <v>0.346235045742435</v>
      </c>
      <c r="AB1953" s="41" t="n">
        <f aca="false">IFERROR(R1953-AA1953,"")</f>
        <v>-0.0152245927807624</v>
      </c>
      <c r="AC1953" s="39" t="n">
        <f aca="false">IFERROR(INDEX('Season Counts'!$AG$2:$AG$740,$AF1953)/INDEX('Season Counts'!$AF$2:$AF$740,$AF1953),"")</f>
        <v>71.6767841788478</v>
      </c>
      <c r="AD1953" s="40" t="n">
        <f aca="false">IFERROR(V1953-AC1953,"")</f>
        <v>-0.0350410595817579</v>
      </c>
      <c r="AE1953" s="4" t="str">
        <f aca="false">IF(D1953&lt;Guide!$C$21,"Low PA",IF(TRIM(IF(ISNUMBER(AD1953),IF(N(AD1953)&lt;=-Guide!$C$24,"▼ Bat Speed  ",IF(N(AD1953)&gt;=Guide!$C$24,"▲ Bat Speed  ","")),"")&amp;IF(N(Z1953)&gt;=Guide!$C$22,"▲ Contact  ","")&amp;IF(N(Z1953)&lt;=-Guide!$C$22,"▼ Contact  ","")&amp;IF(N(AB1953)&gt;=Guide!$C$23,"▲ Chase  ","")&amp;IF(N(AB1953)&lt;=-Guide!$C$23,"▼ Chase  ",""))="","Stable",TRIM(IF(ISNUMBER(AD1953),IF(N(AD1953)&lt;=-Guide!$C$24,"▼ Bat Speed  ",IF(N(AD1953)&gt;=Guide!$C$24,"▲ Bat Speed  ","")),"")&amp;IF(N(Z1953)&gt;=Guide!$C$22,"▲ Contact  ","")&amp;IF(N(Z1953)&lt;=-Guide!$C$22,"▼ Contact  ","")&amp;IF(N(AB1953)&gt;=Guide!$C$23,"▲ Chase  ","")&amp;IF(N(AB1953)&lt;=-Guide!$C$23,"▼ Chase  ",""))))</f>
        <v>Stable</v>
      </c>
      <c r="AF1953" s="35" t="n">
        <f aca="false">MATCH(Counts!A1953,'Season Counts'!$A$2:$A$740,0)</f>
        <v>500</v>
      </c>
    </row>
    <row r="1954" customFormat="false" ht="15" hidden="false" customHeight="false" outlineLevel="0" collapsed="false">
      <c r="A1954" s="34" t="str">
        <f aca="false">Counts!B1954</f>
        <v>PHI</v>
      </c>
      <c r="B1954" s="5" t="str">
        <f aca="false">Counts!C1954</f>
        <v>Trea Turner</v>
      </c>
      <c r="C1954" s="34" t="str">
        <f aca="false">Counts!F1954</f>
        <v>May</v>
      </c>
      <c r="D1954" s="35" t="n">
        <f aca="false">IFERROR(Counts!P1954,"")</f>
        <v>117</v>
      </c>
      <c r="E1954" s="36" t="n">
        <f aca="false">IFERROR(Counts!R1954/Counts!Q1954,"")</f>
        <v>0.189189189189189</v>
      </c>
      <c r="F1954" s="36" t="n">
        <f aca="false">IFERROR((Counts!R1954+Counts!V1954+Counts!W1954)/(Counts!Q1954+Counts!V1954+Counts!W1954+Counts!X1954),"")</f>
        <v>0.222222222222222</v>
      </c>
      <c r="G1954" s="36" t="n">
        <f aca="false">IFERROR((Counts!R1954+Counts!S1954+2*Counts!T1954+3*Counts!U1954)/Counts!Q1954,"")</f>
        <v>0.306306306306306</v>
      </c>
      <c r="H1954" s="35" t="n">
        <f aca="false">IFERROR(Counts!U1954,"")</f>
        <v>3</v>
      </c>
      <c r="I1954" s="36" t="n">
        <f aca="false">IFERROR(Counts!Z1954/Counts!AA1954,"")</f>
        <v>0.231623931623932</v>
      </c>
      <c r="J1954" s="36" t="n">
        <f aca="false">IFERROR(Counts!AB1954/Counts!AA1954,"")</f>
        <v>0.290512820512821</v>
      </c>
      <c r="K1954" s="37" t="n">
        <f aca="false">IFERROR((Counts!AB1954-Counts!Z1954)/Counts!AA1954,"")</f>
        <v>0.0588888888888889</v>
      </c>
      <c r="L1954" s="38" t="n">
        <f aca="false">IFERROR(Counts!Y1954/Counts!P1954,"")</f>
        <v>0.239316239316239</v>
      </c>
      <c r="M1954" s="38" t="n">
        <f aca="false">IFERROR(Counts!V1954/Counts!P1954,"")</f>
        <v>0.0427350427350427</v>
      </c>
      <c r="N1954" s="38" t="n">
        <f aca="false">IFERROR(Counts!AD1954/Counts!AC1954,"")</f>
        <v>0.0714285714285714</v>
      </c>
      <c r="O1954" s="38" t="n">
        <f aca="false">IFERROR(Counts!AE1954/Counts!AC1954,"")</f>
        <v>0.44047619047619</v>
      </c>
      <c r="P1954" s="39" t="n">
        <f aca="false">IFERROR(Counts!AG1954/Counts!AF1954,"")</f>
        <v>89.975</v>
      </c>
      <c r="Q1954" s="38" t="n">
        <f aca="false">IFERROR(Counts!AH1954/Counts!AC1954,"")</f>
        <v>0.357142857142857</v>
      </c>
      <c r="R1954" s="38" t="n">
        <f aca="false">IFERROR(Counts!N1954/Counts!M1954,"")</f>
        <v>0.380090497737557</v>
      </c>
      <c r="S1954" s="38" t="n">
        <f aca="false">IFERROR(Counts!K1954/Counts!J1954,"")</f>
        <v>0.768472906403941</v>
      </c>
      <c r="T1954" s="38" t="n">
        <f aca="false">IFERROR(Counts!I1954/Counts!H1954,"")</f>
        <v>0.2375</v>
      </c>
      <c r="U1954" s="38" t="n">
        <f aca="false">IFERROR(1-Counts!L1954/Counts!K1954,"")</f>
        <v>0.884615384615385</v>
      </c>
      <c r="V1954" s="39" t="n">
        <f aca="false">IFERROR(Counts!AJ1954/Counts!AI1954,"")</f>
        <v>71.6483253588517</v>
      </c>
      <c r="W1954" s="38" t="n">
        <f aca="false">IFERROR(Counts!AK1954/Counts!AI1954,"")</f>
        <v>0.205741626794258</v>
      </c>
      <c r="X1954" s="40" t="n">
        <f aca="false">IFERROR(Counts!O1954,"")</f>
        <v>-6.5</v>
      </c>
      <c r="Y1954" s="36" t="n">
        <f aca="false">IFERROR(INDEX('Season Counts'!$Y$2:$Y$740,$AF1954)/INDEX('Season Counts'!$X$2:$X$740,$AF1954),"")</f>
        <v>0.29302005730659</v>
      </c>
      <c r="Z1954" s="37" t="n">
        <f aca="false">IFERROR(J1954-Y1954,"")</f>
        <v>-0.00250723679376974</v>
      </c>
      <c r="AA1954" s="38" t="n">
        <f aca="false">IFERROR(INDEX('Season Counts'!$K$2:$K$740,$AF1954)/INDEX('Season Counts'!$J$2:$J$740,$AF1954),"")</f>
        <v>0.346235045742435</v>
      </c>
      <c r="AB1954" s="41" t="n">
        <f aca="false">IFERROR(R1954-AA1954,"")</f>
        <v>0.0338554519951216</v>
      </c>
      <c r="AC1954" s="39" t="n">
        <f aca="false">IFERROR(INDEX('Season Counts'!$AG$2:$AG$740,$AF1954)/INDEX('Season Counts'!$AF$2:$AF$740,$AF1954),"")</f>
        <v>71.6767841788478</v>
      </c>
      <c r="AD1954" s="40" t="n">
        <f aca="false">IFERROR(V1954-AC1954,"")</f>
        <v>-0.028458819996132</v>
      </c>
      <c r="AE1954" s="4" t="str">
        <f aca="false">IF(D1954&lt;Guide!$C$21,"Low PA",IF(TRIM(IF(ISNUMBER(AD1954),IF(N(AD1954)&lt;=-Guide!$C$24,"▼ Bat Speed  ",IF(N(AD1954)&gt;=Guide!$C$24,"▲ Bat Speed  ","")),"")&amp;IF(N(Z1954)&gt;=Guide!$C$22,"▲ Contact  ","")&amp;IF(N(Z1954)&lt;=-Guide!$C$22,"▼ Contact  ","")&amp;IF(N(AB1954)&gt;=Guide!$C$23,"▲ Chase  ","")&amp;IF(N(AB1954)&lt;=-Guide!$C$23,"▼ Chase  ",""))="","Stable",TRIM(IF(ISNUMBER(AD1954),IF(N(AD1954)&lt;=-Guide!$C$24,"▼ Bat Speed  ",IF(N(AD1954)&gt;=Guide!$C$24,"▲ Bat Speed  ","")),"")&amp;IF(N(Z1954)&gt;=Guide!$C$22,"▲ Contact  ","")&amp;IF(N(Z1954)&lt;=-Guide!$C$22,"▼ Contact  ","")&amp;IF(N(AB1954)&gt;=Guide!$C$23,"▲ Chase  ","")&amp;IF(N(AB1954)&lt;=-Guide!$C$23,"▼ Chase  ",""))))</f>
        <v>Stable</v>
      </c>
      <c r="AF1954" s="35" t="n">
        <f aca="false">MATCH(Counts!A1954,'Season Counts'!$A$2:$A$740,0)</f>
        <v>500</v>
      </c>
    </row>
    <row r="1955" customFormat="false" ht="15" hidden="false" customHeight="false" outlineLevel="0" collapsed="false">
      <c r="A1955" s="34" t="str">
        <f aca="false">Counts!B1955</f>
        <v>PHI</v>
      </c>
      <c r="B1955" s="5" t="str">
        <f aca="false">Counts!C1955</f>
        <v>Trea Turner</v>
      </c>
      <c r="C1955" s="34" t="str">
        <f aca="false">Counts!F1955</f>
        <v>Jun</v>
      </c>
      <c r="D1955" s="35" t="n">
        <f aca="false">IFERROR(Counts!P1955,"")</f>
        <v>115</v>
      </c>
      <c r="E1955" s="36" t="n">
        <f aca="false">IFERROR(Counts!R1955/Counts!Q1955,"")</f>
        <v>0.268518518518519</v>
      </c>
      <c r="F1955" s="36" t="n">
        <f aca="false">IFERROR((Counts!R1955+Counts!V1955+Counts!W1955)/(Counts!Q1955+Counts!V1955+Counts!W1955+Counts!X1955),"")</f>
        <v>0.31304347826087</v>
      </c>
      <c r="G1955" s="36" t="n">
        <f aca="false">IFERROR((Counts!R1955+Counts!S1955+2*Counts!T1955+3*Counts!U1955)/Counts!Q1955,"")</f>
        <v>0.37962962962963</v>
      </c>
      <c r="H1955" s="35" t="n">
        <f aca="false">IFERROR(Counts!U1955,"")</f>
        <v>2</v>
      </c>
      <c r="I1955" s="36" t="n">
        <f aca="false">IFERROR(Counts!Z1955/Counts!AA1955,"")</f>
        <v>0.30695652173913</v>
      </c>
      <c r="J1955" s="36" t="n">
        <f aca="false">IFERROR(Counts!AB1955/Counts!AA1955,"")</f>
        <v>0.285582608695652</v>
      </c>
      <c r="K1955" s="37" t="n">
        <f aca="false">IFERROR((Counts!AB1955-Counts!Z1955)/Counts!AA1955,"")</f>
        <v>-0.0213739130434782</v>
      </c>
      <c r="L1955" s="38" t="n">
        <f aca="false">IFERROR(Counts!Y1955/Counts!P1955,"")</f>
        <v>0.243478260869565</v>
      </c>
      <c r="M1955" s="38" t="n">
        <f aca="false">IFERROR(Counts!V1955/Counts!P1955,"")</f>
        <v>0.0434782608695652</v>
      </c>
      <c r="N1955" s="38" t="n">
        <f aca="false">IFERROR(Counts!AD1955/Counts!AC1955,"")</f>
        <v>0.05</v>
      </c>
      <c r="O1955" s="38" t="n">
        <f aca="false">IFERROR(Counts!AE1955/Counts!AC1955,"")</f>
        <v>0.3875</v>
      </c>
      <c r="P1955" s="39" t="n">
        <f aca="false">IFERROR(Counts!AG1955/Counts!AF1955,"")</f>
        <v>86.69875</v>
      </c>
      <c r="Q1955" s="38" t="n">
        <f aca="false">IFERROR(Counts!AH1955/Counts!AC1955,"")</f>
        <v>0.3375</v>
      </c>
      <c r="R1955" s="38" t="n">
        <f aca="false">IFERROR(Counts!N1955/Counts!M1955,"")</f>
        <v>0.371308016877637</v>
      </c>
      <c r="S1955" s="38" t="n">
        <f aca="false">IFERROR(Counts!K1955/Counts!J1955,"")</f>
        <v>0.696078431372549</v>
      </c>
      <c r="T1955" s="38" t="n">
        <f aca="false">IFERROR(Counts!I1955/Counts!H1955,"")</f>
        <v>0.265217391304348</v>
      </c>
      <c r="U1955" s="38" t="n">
        <f aca="false">IFERROR(1-Counts!L1955/Counts!K1955,"")</f>
        <v>0.873239436619718</v>
      </c>
      <c r="V1955" s="39" t="n">
        <f aca="false">IFERROR(Counts!AJ1955/Counts!AI1955,"")</f>
        <v>71.5740384615385</v>
      </c>
      <c r="W1955" s="38" t="n">
        <f aca="false">IFERROR(Counts!AK1955/Counts!AI1955,"")</f>
        <v>0.182692307692308</v>
      </c>
      <c r="X1955" s="40" t="n">
        <f aca="false">IFERROR(Counts!O1955,"")</f>
        <v>-0.778</v>
      </c>
      <c r="Y1955" s="36" t="n">
        <f aca="false">IFERROR(INDEX('Season Counts'!$Y$2:$Y$740,$AF1955)/INDEX('Season Counts'!$X$2:$X$740,$AF1955),"")</f>
        <v>0.29302005730659</v>
      </c>
      <c r="Z1955" s="37" t="n">
        <f aca="false">IFERROR(J1955-Y1955,"")</f>
        <v>-0.00743744861093809</v>
      </c>
      <c r="AA1955" s="38" t="n">
        <f aca="false">IFERROR(INDEX('Season Counts'!$K$2:$K$740,$AF1955)/INDEX('Season Counts'!$J$2:$J$740,$AF1955),"")</f>
        <v>0.346235045742435</v>
      </c>
      <c r="AB1955" s="41" t="n">
        <f aca="false">IFERROR(R1955-AA1955,"")</f>
        <v>0.0250729711352022</v>
      </c>
      <c r="AC1955" s="39" t="n">
        <f aca="false">IFERROR(INDEX('Season Counts'!$AG$2:$AG$740,$AF1955)/INDEX('Season Counts'!$AF$2:$AF$740,$AF1955),"")</f>
        <v>71.6767841788478</v>
      </c>
      <c r="AD1955" s="40" t="n">
        <f aca="false">IFERROR(V1955-AC1955,"")</f>
        <v>-0.102745717309347</v>
      </c>
      <c r="AE1955" s="4" t="str">
        <f aca="false">IF(D1955&lt;Guide!$C$21,"Low PA",IF(TRIM(IF(ISNUMBER(AD1955),IF(N(AD1955)&lt;=-Guide!$C$24,"▼ Bat Speed  ",IF(N(AD1955)&gt;=Guide!$C$24,"▲ Bat Speed  ","")),"")&amp;IF(N(Z1955)&gt;=Guide!$C$22,"▲ Contact  ","")&amp;IF(N(Z1955)&lt;=-Guide!$C$22,"▼ Contact  ","")&amp;IF(N(AB1955)&gt;=Guide!$C$23,"▲ Chase  ","")&amp;IF(N(AB1955)&lt;=-Guide!$C$23,"▼ Chase  ",""))="","Stable",TRIM(IF(ISNUMBER(AD1955),IF(N(AD1955)&lt;=-Guide!$C$24,"▼ Bat Speed  ",IF(N(AD1955)&gt;=Guide!$C$24,"▲ Bat Speed  ","")),"")&amp;IF(N(Z1955)&gt;=Guide!$C$22,"▲ Contact  ","")&amp;IF(N(Z1955)&lt;=-Guide!$C$22,"▼ Contact  ","")&amp;IF(N(AB1955)&gt;=Guide!$C$23,"▲ Chase  ","")&amp;IF(N(AB1955)&lt;=-Guide!$C$23,"▼ Chase  ",""))))</f>
        <v>Stable</v>
      </c>
      <c r="AF1955" s="35" t="n">
        <f aca="false">MATCH(Counts!A1955,'Season Counts'!$A$2:$A$740,0)</f>
        <v>500</v>
      </c>
    </row>
    <row r="1956" customFormat="false" ht="15" hidden="false" customHeight="false" outlineLevel="0" collapsed="false">
      <c r="A1956" s="34" t="str">
        <f aca="false">Counts!B1956</f>
        <v>PHI</v>
      </c>
      <c r="B1956" s="5" t="str">
        <f aca="false">Counts!C1956</f>
        <v>Trea Turner</v>
      </c>
      <c r="C1956" s="34" t="str">
        <f aca="false">Counts!F1956</f>
        <v>Jul</v>
      </c>
      <c r="D1956" s="35" t="n">
        <f aca="false">IFERROR(Counts!P1956,"")</f>
        <v>102</v>
      </c>
      <c r="E1956" s="36" t="n">
        <f aca="false">IFERROR(Counts!R1956/Counts!Q1956,"")</f>
        <v>0.287234042553192</v>
      </c>
      <c r="F1956" s="36" t="n">
        <f aca="false">IFERROR((Counts!R1956+Counts!V1956+Counts!W1956)/(Counts!Q1956+Counts!V1956+Counts!W1956+Counts!X1956),"")</f>
        <v>0.333333333333333</v>
      </c>
      <c r="G1956" s="36" t="n">
        <f aca="false">IFERROR((Counts!R1956+Counts!S1956+2*Counts!T1956+3*Counts!U1956)/Counts!Q1956,"")</f>
        <v>0.563829787234043</v>
      </c>
      <c r="H1956" s="35" t="n">
        <f aca="false">IFERROR(Counts!U1956,"")</f>
        <v>7</v>
      </c>
      <c r="I1956" s="36" t="n">
        <f aca="false">IFERROR(Counts!Z1956/Counts!AA1956,"")</f>
        <v>0.378921568627451</v>
      </c>
      <c r="J1956" s="36" t="n">
        <f aca="false">IFERROR(Counts!AB1956/Counts!AA1956,"")</f>
        <v>0.334098039215686</v>
      </c>
      <c r="K1956" s="37" t="n">
        <f aca="false">IFERROR((Counts!AB1956-Counts!Z1956)/Counts!AA1956,"")</f>
        <v>-0.0448235294117647</v>
      </c>
      <c r="L1956" s="38" t="n">
        <f aca="false">IFERROR(Counts!Y1956/Counts!P1956,"")</f>
        <v>0.215686274509804</v>
      </c>
      <c r="M1956" s="38" t="n">
        <f aca="false">IFERROR(Counts!V1956/Counts!P1956,"")</f>
        <v>0.0588235294117647</v>
      </c>
      <c r="N1956" s="38" t="n">
        <f aca="false">IFERROR(Counts!AD1956/Counts!AC1956,"")</f>
        <v>0.10958904109589</v>
      </c>
      <c r="O1956" s="38" t="n">
        <f aca="false">IFERROR(Counts!AE1956/Counts!AC1956,"")</f>
        <v>0.465753424657534</v>
      </c>
      <c r="P1956" s="39" t="n">
        <f aca="false">IFERROR(Counts!AG1956/Counts!AF1956,"")</f>
        <v>88.4712328767123</v>
      </c>
      <c r="Q1956" s="38" t="n">
        <f aca="false">IFERROR(Counts!AH1956/Counts!AC1956,"")</f>
        <v>0.356164383561644</v>
      </c>
      <c r="R1956" s="38" t="n">
        <f aca="false">IFERROR(Counts!N1956/Counts!M1956,"")</f>
        <v>0.311224489795918</v>
      </c>
      <c r="S1956" s="38" t="n">
        <f aca="false">IFERROR(Counts!K1956/Counts!J1956,"")</f>
        <v>0.690355329949239</v>
      </c>
      <c r="T1956" s="38" t="n">
        <f aca="false">IFERROR(Counts!I1956/Counts!H1956,"")</f>
        <v>0.269035532994924</v>
      </c>
      <c r="U1956" s="38" t="n">
        <f aca="false">IFERROR(1-Counts!L1956/Counts!K1956,"")</f>
        <v>0.830882352941176</v>
      </c>
      <c r="V1956" s="39" t="n">
        <f aca="false">IFERROR(Counts!AJ1956/Counts!AI1956,"")</f>
        <v>72.2977653631285</v>
      </c>
      <c r="W1956" s="38" t="n">
        <f aca="false">IFERROR(Counts!AK1956/Counts!AI1956,"")</f>
        <v>0.251396648044693</v>
      </c>
      <c r="X1956" s="40" t="n">
        <f aca="false">IFERROR(Counts!O1956,"")</f>
        <v>4.935</v>
      </c>
      <c r="Y1956" s="36" t="n">
        <f aca="false">IFERROR(INDEX('Season Counts'!$Y$2:$Y$740,$AF1956)/INDEX('Season Counts'!$X$2:$X$740,$AF1956),"")</f>
        <v>0.29302005730659</v>
      </c>
      <c r="Z1956" s="37" t="n">
        <f aca="false">IFERROR(J1956-Y1956,"")</f>
        <v>0.0410779819090961</v>
      </c>
      <c r="AA1956" s="38" t="n">
        <f aca="false">IFERROR(INDEX('Season Counts'!$K$2:$K$740,$AF1956)/INDEX('Season Counts'!$J$2:$J$740,$AF1956),"")</f>
        <v>0.346235045742435</v>
      </c>
      <c r="AB1956" s="41" t="n">
        <f aca="false">IFERROR(R1956-AA1956,"")</f>
        <v>-0.0350105559465165</v>
      </c>
      <c r="AC1956" s="39" t="n">
        <f aca="false">IFERROR(INDEX('Season Counts'!$AG$2:$AG$740,$AF1956)/INDEX('Season Counts'!$AF$2:$AF$740,$AF1956),"")</f>
        <v>71.6767841788478</v>
      </c>
      <c r="AD1956" s="40" t="n">
        <f aca="false">IFERROR(V1956-AC1956,"")</f>
        <v>0.62098118428068</v>
      </c>
      <c r="AE1956" s="4" t="str">
        <f aca="false">IF(D1956&lt;Guide!$C$21,"Low PA",IF(TRIM(IF(ISNUMBER(AD1956),IF(N(AD1956)&lt;=-Guide!$C$24,"▼ Bat Speed  ",IF(N(AD1956)&gt;=Guide!$C$24,"▲ Bat Speed  ","")),"")&amp;IF(N(Z1956)&gt;=Guide!$C$22,"▲ Contact  ","")&amp;IF(N(Z1956)&lt;=-Guide!$C$22,"▼ Contact  ","")&amp;IF(N(AB1956)&gt;=Guide!$C$23,"▲ Chase  ","")&amp;IF(N(AB1956)&lt;=-Guide!$C$23,"▼ Chase  ",""))="","Stable",TRIM(IF(ISNUMBER(AD1956),IF(N(AD1956)&lt;=-Guide!$C$24,"▼ Bat Speed  ",IF(N(AD1956)&gt;=Guide!$C$24,"▲ Bat Speed  ","")),"")&amp;IF(N(Z1956)&gt;=Guide!$C$22,"▲ Contact  ","")&amp;IF(N(Z1956)&lt;=-Guide!$C$22,"▼ Contact  ","")&amp;IF(N(AB1956)&gt;=Guide!$C$23,"▲ Chase  ","")&amp;IF(N(AB1956)&lt;=-Guide!$C$23,"▼ Chase  ",""))))</f>
        <v>▲ Contact</v>
      </c>
      <c r="AF1956" s="35" t="n">
        <f aca="false">MATCH(Counts!A1956,'Season Counts'!$A$2:$A$740,0)</f>
        <v>500</v>
      </c>
    </row>
    <row r="1957" customFormat="false" ht="15" hidden="false" customHeight="false" outlineLevel="0" collapsed="false">
      <c r="A1957" s="34" t="str">
        <f aca="false">Counts!B1957</f>
        <v>PHI</v>
      </c>
      <c r="B1957" s="5" t="str">
        <f aca="false">Counts!C1957</f>
        <v>Trea Turner</v>
      </c>
      <c r="C1957" s="34" t="str">
        <f aca="false">Counts!F1957</f>
        <v>Aug</v>
      </c>
      <c r="D1957" s="35" t="n">
        <f aca="false">IFERROR(Counts!P1957,"")</f>
        <v>120</v>
      </c>
      <c r="E1957" s="36" t="n">
        <f aca="false">IFERROR(Counts!R1957/Counts!Q1957,"")</f>
        <v>0.214953271028037</v>
      </c>
      <c r="F1957" s="36" t="n">
        <f aca="false">IFERROR((Counts!R1957+Counts!V1957+Counts!W1957)/(Counts!Q1957+Counts!V1957+Counts!W1957+Counts!X1957),"")</f>
        <v>0.291666666666667</v>
      </c>
      <c r="G1957" s="36" t="n">
        <f aca="false">IFERROR((Counts!R1957+Counts!S1957+2*Counts!T1957+3*Counts!U1957)/Counts!Q1957,"")</f>
        <v>0.280373831775701</v>
      </c>
      <c r="H1957" s="35" t="n">
        <f aca="false">IFERROR(Counts!U1957,"")</f>
        <v>1</v>
      </c>
      <c r="I1957" s="36" t="n">
        <f aca="false">IFERROR(Counts!Z1957/Counts!AA1957,"")</f>
        <v>0.259663865546218</v>
      </c>
      <c r="J1957" s="36" t="n">
        <f aca="false">IFERROR(Counts!AB1957/Counts!AA1957,"")</f>
        <v>0.269159663865546</v>
      </c>
      <c r="K1957" s="37" t="n">
        <f aca="false">IFERROR((Counts!AB1957-Counts!Z1957)/Counts!AA1957,"")</f>
        <v>0.00949579831932775</v>
      </c>
      <c r="L1957" s="38" t="n">
        <f aca="false">IFERROR(Counts!Y1957/Counts!P1957,"")</f>
        <v>0.183333333333333</v>
      </c>
      <c r="M1957" s="38" t="n">
        <f aca="false">IFERROR(Counts!V1957/Counts!P1957,"")</f>
        <v>0.0916666666666667</v>
      </c>
      <c r="N1957" s="38" t="n">
        <f aca="false">IFERROR(Counts!AD1957/Counts!AC1957,"")</f>
        <v>0.0348837209302326</v>
      </c>
      <c r="O1957" s="38" t="n">
        <f aca="false">IFERROR(Counts!AE1957/Counts!AC1957,"")</f>
        <v>0.290697674418605</v>
      </c>
      <c r="P1957" s="39" t="n">
        <f aca="false">IFERROR(Counts!AG1957/Counts!AF1957,"")</f>
        <v>85.2918604651163</v>
      </c>
      <c r="Q1957" s="38" t="n">
        <f aca="false">IFERROR(Counts!AH1957/Counts!AC1957,"")</f>
        <v>0.290697674418605</v>
      </c>
      <c r="R1957" s="38" t="n">
        <f aca="false">IFERROR(Counts!N1957/Counts!M1957,"")</f>
        <v>0.319327731092437</v>
      </c>
      <c r="S1957" s="38" t="n">
        <f aca="false">IFERROR(Counts!K1957/Counts!J1957,"")</f>
        <v>0.66497461928934</v>
      </c>
      <c r="T1957" s="38" t="n">
        <f aca="false">IFERROR(Counts!I1957/Counts!H1957,"")</f>
        <v>0.251207729468599</v>
      </c>
      <c r="U1957" s="38" t="n">
        <f aca="false">IFERROR(1-Counts!L1957/Counts!K1957,"")</f>
        <v>0.885496183206107</v>
      </c>
      <c r="V1957" s="39" t="n">
        <f aca="false">IFERROR(Counts!AJ1957/Counts!AI1957,"")</f>
        <v>71.4161676646707</v>
      </c>
      <c r="W1957" s="38" t="n">
        <f aca="false">IFERROR(Counts!AK1957/Counts!AI1957,"")</f>
        <v>0.173652694610778</v>
      </c>
      <c r="X1957" s="40" t="n">
        <f aca="false">IFERROR(Counts!O1957,"")</f>
        <v>-5.884</v>
      </c>
      <c r="Y1957" s="36" t="n">
        <f aca="false">IFERROR(INDEX('Season Counts'!$Y$2:$Y$740,$AF1957)/INDEX('Season Counts'!$X$2:$X$740,$AF1957),"")</f>
        <v>0.29302005730659</v>
      </c>
      <c r="Z1957" s="37" t="n">
        <f aca="false">IFERROR(J1957-Y1957,"")</f>
        <v>-0.023860393441044</v>
      </c>
      <c r="AA1957" s="38" t="n">
        <f aca="false">IFERROR(INDEX('Season Counts'!$K$2:$K$740,$AF1957)/INDEX('Season Counts'!$J$2:$J$740,$AF1957),"")</f>
        <v>0.346235045742435</v>
      </c>
      <c r="AB1957" s="41" t="n">
        <f aca="false">IFERROR(R1957-AA1957,"")</f>
        <v>-0.026907314649998</v>
      </c>
      <c r="AC1957" s="39" t="n">
        <f aca="false">IFERROR(INDEX('Season Counts'!$AG$2:$AG$740,$AF1957)/INDEX('Season Counts'!$AF$2:$AF$740,$AF1957),"")</f>
        <v>71.6767841788478</v>
      </c>
      <c r="AD1957" s="40" t="n">
        <f aca="false">IFERROR(V1957-AC1957,"")</f>
        <v>-0.260616514177158</v>
      </c>
      <c r="AE1957" s="4" t="str">
        <f aca="false">IF(D1957&lt;Guide!$C$21,"Low PA",IF(TRIM(IF(ISNUMBER(AD1957),IF(N(AD1957)&lt;=-Guide!$C$24,"▼ Bat Speed  ",IF(N(AD1957)&gt;=Guide!$C$24,"▲ Bat Speed  ","")),"")&amp;IF(N(Z1957)&gt;=Guide!$C$22,"▲ Contact  ","")&amp;IF(N(Z1957)&lt;=-Guide!$C$22,"▼ Contact  ","")&amp;IF(N(AB1957)&gt;=Guide!$C$23,"▲ Chase  ","")&amp;IF(N(AB1957)&lt;=-Guide!$C$23,"▼ Chase  ",""))="","Stable",TRIM(IF(ISNUMBER(AD1957),IF(N(AD1957)&lt;=-Guide!$C$24,"▼ Bat Speed  ",IF(N(AD1957)&gt;=Guide!$C$24,"▲ Bat Speed  ","")),"")&amp;IF(N(Z1957)&gt;=Guide!$C$22,"▲ Contact  ","")&amp;IF(N(Z1957)&lt;=-Guide!$C$22,"▼ Contact  ","")&amp;IF(N(AB1957)&gt;=Guide!$C$23,"▲ Chase  ","")&amp;IF(N(AB1957)&lt;=-Guide!$C$23,"▼ Chase  ",""))))</f>
        <v>Stable</v>
      </c>
      <c r="AF1957" s="35" t="n">
        <f aca="false">MATCH(Counts!A1957,'Season Counts'!$A$2:$A$740,0)</f>
        <v>500</v>
      </c>
    </row>
    <row r="1958" customFormat="false" ht="15" hidden="false" customHeight="false" outlineLevel="0" collapsed="false">
      <c r="A1958" s="34" t="str">
        <f aca="false">Counts!B1958</f>
        <v>PHI</v>
      </c>
      <c r="B1958" s="5" t="str">
        <f aca="false">Counts!C1958</f>
        <v>Trea Turner</v>
      </c>
      <c r="C1958" s="34" t="str">
        <f aca="false">Counts!F1958</f>
        <v>Sep</v>
      </c>
      <c r="D1958" s="35" t="n">
        <f aca="false">IFERROR(Counts!P1958,"")</f>
        <v>107</v>
      </c>
      <c r="E1958" s="36" t="n">
        <f aca="false">IFERROR(Counts!R1958/Counts!Q1958,"")</f>
        <v>0.244897959183673</v>
      </c>
      <c r="F1958" s="36" t="n">
        <f aca="false">IFERROR((Counts!R1958+Counts!V1958+Counts!W1958)/(Counts!Q1958+Counts!V1958+Counts!W1958+Counts!X1958),"")</f>
        <v>0.308411214953271</v>
      </c>
      <c r="G1958" s="36" t="n">
        <f aca="false">IFERROR((Counts!R1958+Counts!S1958+2*Counts!T1958+3*Counts!U1958)/Counts!Q1958,"")</f>
        <v>0.377551020408163</v>
      </c>
      <c r="H1958" s="35" t="n">
        <f aca="false">IFERROR(Counts!U1958,"")</f>
        <v>2</v>
      </c>
      <c r="I1958" s="36" t="n">
        <f aca="false">IFERROR(Counts!Z1958/Counts!AA1958,"")</f>
        <v>0.298584905660377</v>
      </c>
      <c r="J1958" s="36" t="n">
        <f aca="false">IFERROR(Counts!AB1958/Counts!AA1958,"")</f>
        <v>0.298971698113208</v>
      </c>
      <c r="K1958" s="37" t="n">
        <f aca="false">IFERROR((Counts!AB1958-Counts!Z1958)/Counts!AA1958,"")</f>
        <v>0.000386792452830192</v>
      </c>
      <c r="L1958" s="38" t="n">
        <f aca="false">IFERROR(Counts!Y1958/Counts!P1958,"")</f>
        <v>0.177570093457944</v>
      </c>
      <c r="M1958" s="38" t="n">
        <f aca="false">IFERROR(Counts!V1958/Counts!P1958,"")</f>
        <v>0.0841121495327103</v>
      </c>
      <c r="N1958" s="38" t="n">
        <f aca="false">IFERROR(Counts!AD1958/Counts!AC1958,"")</f>
        <v>0.0506329113924051</v>
      </c>
      <c r="O1958" s="38" t="n">
        <f aca="false">IFERROR(Counts!AE1958/Counts!AC1958,"")</f>
        <v>0.417721518987342</v>
      </c>
      <c r="P1958" s="39" t="n">
        <f aca="false">IFERROR(Counts!AG1958/Counts!AF1958,"")</f>
        <v>90.1269230769231</v>
      </c>
      <c r="Q1958" s="38" t="n">
        <f aca="false">IFERROR(Counts!AH1958/Counts!AC1958,"")</f>
        <v>0.30379746835443</v>
      </c>
      <c r="R1958" s="38" t="n">
        <f aca="false">IFERROR(Counts!N1958/Counts!M1958,"")</f>
        <v>0.363636363636364</v>
      </c>
      <c r="S1958" s="38" t="n">
        <f aca="false">IFERROR(Counts!K1958/Counts!J1958,"")</f>
        <v>0.687861271676301</v>
      </c>
      <c r="T1958" s="38" t="n">
        <f aca="false">IFERROR(Counts!I1958/Counts!H1958,"")</f>
        <v>0.260869565217391</v>
      </c>
      <c r="U1958" s="38" t="n">
        <f aca="false">IFERROR(1-Counts!L1958/Counts!K1958,"")</f>
        <v>0.840336134453782</v>
      </c>
      <c r="V1958" s="39" t="n">
        <f aca="false">IFERROR(Counts!AJ1958/Counts!AI1958,"")</f>
        <v>71.4972527472527</v>
      </c>
      <c r="W1958" s="38" t="n">
        <f aca="false">IFERROR(Counts!AK1958/Counts!AI1958,"")</f>
        <v>0.175824175824176</v>
      </c>
      <c r="X1958" s="40" t="n">
        <f aca="false">IFERROR(Counts!O1958,"")</f>
        <v>1.373</v>
      </c>
      <c r="Y1958" s="36" t="n">
        <f aca="false">IFERROR(INDEX('Season Counts'!$Y$2:$Y$740,$AF1958)/INDEX('Season Counts'!$X$2:$X$740,$AF1958),"")</f>
        <v>0.29302005730659</v>
      </c>
      <c r="Z1958" s="37" t="n">
        <f aca="false">IFERROR(J1958-Y1958,"")</f>
        <v>0.00595164080661731</v>
      </c>
      <c r="AA1958" s="38" t="n">
        <f aca="false">IFERROR(INDEX('Season Counts'!$K$2:$K$740,$AF1958)/INDEX('Season Counts'!$J$2:$J$740,$AF1958),"")</f>
        <v>0.346235045742435</v>
      </c>
      <c r="AB1958" s="41" t="n">
        <f aca="false">IFERROR(R1958-AA1958,"")</f>
        <v>0.0174013178939287</v>
      </c>
      <c r="AC1958" s="39" t="n">
        <f aca="false">IFERROR(INDEX('Season Counts'!$AG$2:$AG$740,$AF1958)/INDEX('Season Counts'!$AF$2:$AF$740,$AF1958),"")</f>
        <v>71.6767841788478</v>
      </c>
      <c r="AD1958" s="40" t="n">
        <f aca="false">IFERROR(V1958-AC1958,"")</f>
        <v>-0.179531431595066</v>
      </c>
      <c r="AE1958" s="4" t="str">
        <f aca="false">IF(D1958&lt;Guide!$C$21,"Low PA",IF(TRIM(IF(ISNUMBER(AD1958),IF(N(AD1958)&lt;=-Guide!$C$24,"▼ Bat Speed  ",IF(N(AD1958)&gt;=Guide!$C$24,"▲ Bat Speed  ","")),"")&amp;IF(N(Z1958)&gt;=Guide!$C$22,"▲ Contact  ","")&amp;IF(N(Z1958)&lt;=-Guide!$C$22,"▼ Contact  ","")&amp;IF(N(AB1958)&gt;=Guide!$C$23,"▲ Chase  ","")&amp;IF(N(AB1958)&lt;=-Guide!$C$23,"▼ Chase  ",""))="","Stable",TRIM(IF(ISNUMBER(AD1958),IF(N(AD1958)&lt;=-Guide!$C$24,"▼ Bat Speed  ",IF(N(AD1958)&gt;=Guide!$C$24,"▲ Bat Speed  ","")),"")&amp;IF(N(Z1958)&gt;=Guide!$C$22,"▲ Contact  ","")&amp;IF(N(Z1958)&lt;=-Guide!$C$22,"▼ Contact  ","")&amp;IF(N(AB1958)&gt;=Guide!$C$23,"▲ Chase  ","")&amp;IF(N(AB1958)&lt;=-Guide!$C$23,"▼ Chase  ",""))))</f>
        <v>Stable</v>
      </c>
      <c r="AF1958" s="35" t="n">
        <f aca="false">MATCH(Counts!A1958,'Season Counts'!$A$2:$A$740,0)</f>
        <v>500</v>
      </c>
    </row>
    <row r="1959" customFormat="false" ht="15" hidden="false" customHeight="false" outlineLevel="0" collapsed="false">
      <c r="A1959" s="34" t="str">
        <f aca="false">Counts!B1959</f>
        <v>PHI</v>
      </c>
      <c r="B1959" s="5" t="str">
        <f aca="false">Counts!C1959</f>
        <v>Bryce Harper</v>
      </c>
      <c r="C1959" s="34" t="str">
        <f aca="false">Counts!F1959</f>
        <v>Mar-Apr</v>
      </c>
      <c r="D1959" s="35" t="n">
        <f aca="false">IFERROR(Counts!P1959,"")</f>
        <v>132</v>
      </c>
      <c r="E1959" s="36" t="n">
        <f aca="false">IFERROR(Counts!R1959/Counts!Q1959,"")</f>
        <v>0.263157894736842</v>
      </c>
      <c r="F1959" s="36" t="n">
        <f aca="false">IFERROR((Counts!R1959+Counts!V1959+Counts!W1959)/(Counts!Q1959+Counts!V1959+Counts!W1959+Counts!X1959),"")</f>
        <v>0.356060606060606</v>
      </c>
      <c r="G1959" s="36" t="n">
        <f aca="false">IFERROR((Counts!R1959+Counts!S1959+2*Counts!T1959+3*Counts!U1959)/Counts!Q1959,"")</f>
        <v>0.491228070175439</v>
      </c>
      <c r="H1959" s="35" t="n">
        <f aca="false">IFERROR(Counts!U1959,"")</f>
        <v>6</v>
      </c>
      <c r="I1959" s="36" t="n">
        <f aca="false">IFERROR(Counts!Z1959/Counts!AA1959,"")</f>
        <v>0.363358778625954</v>
      </c>
      <c r="J1959" s="36" t="n">
        <f aca="false">IFERROR(Counts!AB1959/Counts!AA1959,"")</f>
        <v>0.387549618320611</v>
      </c>
      <c r="K1959" s="37" t="n">
        <f aca="false">IFERROR((Counts!AB1959-Counts!Z1959)/Counts!AA1959,"")</f>
        <v>0.0241908396946565</v>
      </c>
      <c r="L1959" s="38" t="n">
        <f aca="false">IFERROR(Counts!Y1959/Counts!P1959,"")</f>
        <v>0.166666666666667</v>
      </c>
      <c r="M1959" s="38" t="n">
        <f aca="false">IFERROR(Counts!V1959/Counts!P1959,"")</f>
        <v>0.128787878787879</v>
      </c>
      <c r="N1959" s="38" t="n">
        <f aca="false">IFERROR(Counts!AD1959/Counts!AC1959,"")</f>
        <v>0.129032258064516</v>
      </c>
      <c r="O1959" s="38" t="n">
        <f aca="false">IFERROR(Counts!AE1959/Counts!AC1959,"")</f>
        <v>0.376344086021505</v>
      </c>
      <c r="P1959" s="39" t="n">
        <f aca="false">IFERROR(Counts!AG1959/Counts!AF1959,"")</f>
        <v>87.7967741935484</v>
      </c>
      <c r="Q1959" s="38" t="n">
        <f aca="false">IFERROR(Counts!AH1959/Counts!AC1959,"")</f>
        <v>0.376344086021505</v>
      </c>
      <c r="R1959" s="38" t="n">
        <f aca="false">IFERROR(Counts!N1959/Counts!M1959,"")</f>
        <v>0.365313653136531</v>
      </c>
      <c r="S1959" s="38" t="n">
        <f aca="false">IFERROR(Counts!K1959/Counts!J1959,"")</f>
        <v>0.747422680412371</v>
      </c>
      <c r="T1959" s="38" t="n">
        <f aca="false">IFERROR(Counts!I1959/Counts!H1959,"")</f>
        <v>0.266393442622951</v>
      </c>
      <c r="U1959" s="38" t="n">
        <f aca="false">IFERROR(1-Counts!L1959/Counts!K1959,"")</f>
        <v>0.855172413793103</v>
      </c>
      <c r="V1959" s="39" t="n">
        <f aca="false">IFERROR(Counts!AJ1959/Counts!AI1959,"")</f>
        <v>73.7177570093458</v>
      </c>
      <c r="W1959" s="38" t="n">
        <f aca="false">IFERROR(Counts!AK1959/Counts!AI1959,"")</f>
        <v>0.406542056074766</v>
      </c>
      <c r="X1959" s="40" t="n">
        <f aca="false">IFERROR(Counts!O1959,"")</f>
        <v>5.391</v>
      </c>
      <c r="Y1959" s="36" t="n">
        <f aca="false">IFERROR(INDEX('Season Counts'!$Y$2:$Y$740,$AF1959)/INDEX('Season Counts'!$X$2:$X$740,$AF1959),"")</f>
        <v>0.379452830188679</v>
      </c>
      <c r="Z1959" s="37" t="n">
        <f aca="false">IFERROR(J1959-Y1959,"")</f>
        <v>0.00809678813193149</v>
      </c>
      <c r="AA1959" s="38" t="n">
        <f aca="false">IFERROR(INDEX('Season Counts'!$K$2:$K$740,$AF1959)/INDEX('Season Counts'!$J$2:$J$740,$AF1959),"")</f>
        <v>0.324358974358974</v>
      </c>
      <c r="AB1959" s="41" t="n">
        <f aca="false">IFERROR(R1959-AA1959,"")</f>
        <v>0.040954678777557</v>
      </c>
      <c r="AC1959" s="39" t="n">
        <f aca="false">IFERROR(INDEX('Season Counts'!$AG$2:$AG$740,$AF1959)/INDEX('Season Counts'!$AF$2:$AF$740,$AF1959),"")</f>
        <v>74.1505775577558</v>
      </c>
      <c r="AD1959" s="40" t="n">
        <f aca="false">IFERROR(V1959-AC1959,"")</f>
        <v>-0.432820548409978</v>
      </c>
      <c r="AE1959" s="4" t="str">
        <f aca="false">IF(D1959&lt;Guide!$C$21,"Low PA",IF(TRIM(IF(ISNUMBER(AD1959),IF(N(AD1959)&lt;=-Guide!$C$24,"▼ Bat Speed  ",IF(N(AD1959)&gt;=Guide!$C$24,"▲ Bat Speed  ","")),"")&amp;IF(N(Z1959)&gt;=Guide!$C$22,"▲ Contact  ","")&amp;IF(N(Z1959)&lt;=-Guide!$C$22,"▼ Contact  ","")&amp;IF(N(AB1959)&gt;=Guide!$C$23,"▲ Chase  ","")&amp;IF(N(AB1959)&lt;=-Guide!$C$23,"▼ Chase  ",""))="","Stable",TRIM(IF(ISNUMBER(AD1959),IF(N(AD1959)&lt;=-Guide!$C$24,"▼ Bat Speed  ",IF(N(AD1959)&gt;=Guide!$C$24,"▲ Bat Speed  ","")),"")&amp;IF(N(Z1959)&gt;=Guide!$C$22,"▲ Contact  ","")&amp;IF(N(Z1959)&lt;=-Guide!$C$22,"▼ Contact  ","")&amp;IF(N(AB1959)&gt;=Guide!$C$23,"▲ Chase  ","")&amp;IF(N(AB1959)&lt;=-Guide!$C$23,"▼ Chase  ",""))))</f>
        <v>▲ Chase</v>
      </c>
      <c r="AF1959" s="35" t="n">
        <f aca="false">MATCH(Counts!A1959,'Season Counts'!$A$2:$A$740,0)</f>
        <v>501</v>
      </c>
    </row>
    <row r="1960" customFormat="false" ht="15" hidden="false" customHeight="false" outlineLevel="0" collapsed="false">
      <c r="A1960" s="34" t="str">
        <f aca="false">Counts!B1960</f>
        <v>PHI</v>
      </c>
      <c r="B1960" s="5" t="str">
        <f aca="false">Counts!C1960</f>
        <v>Bryce Harper</v>
      </c>
      <c r="C1960" s="34" t="str">
        <f aca="false">Counts!F1960</f>
        <v>May</v>
      </c>
      <c r="D1960" s="35" t="n">
        <f aca="false">IFERROR(Counts!P1960,"")</f>
        <v>112</v>
      </c>
      <c r="E1960" s="36" t="n">
        <f aca="false">IFERROR(Counts!R1960/Counts!Q1960,"")</f>
        <v>0.258064516129032</v>
      </c>
      <c r="F1960" s="36" t="n">
        <f aca="false">IFERROR((Counts!R1960+Counts!V1960+Counts!W1960)/(Counts!Q1960+Counts!V1960+Counts!W1960+Counts!X1960),"")</f>
        <v>0.366071428571429</v>
      </c>
      <c r="G1960" s="36" t="n">
        <f aca="false">IFERROR((Counts!R1960+Counts!S1960+2*Counts!T1960+3*Counts!U1960)/Counts!Q1960,"")</f>
        <v>0.526881720430108</v>
      </c>
      <c r="H1960" s="35" t="n">
        <f aca="false">IFERROR(Counts!U1960,"")</f>
        <v>7</v>
      </c>
      <c r="I1960" s="36" t="n">
        <f aca="false">IFERROR(Counts!Z1960/Counts!AA1960,"")</f>
        <v>0.377477477477477</v>
      </c>
      <c r="J1960" s="36" t="n">
        <f aca="false">IFERROR(Counts!AB1960/Counts!AA1960,"")</f>
        <v>0.435198198198198</v>
      </c>
      <c r="K1960" s="37" t="n">
        <f aca="false">IFERROR((Counts!AB1960-Counts!Z1960)/Counts!AA1960,"")</f>
        <v>0.0577207207207208</v>
      </c>
      <c r="L1960" s="38" t="n">
        <f aca="false">IFERROR(Counts!Y1960/Counts!P1960,"")</f>
        <v>0.214285714285714</v>
      </c>
      <c r="M1960" s="38" t="n">
        <f aca="false">IFERROR(Counts!V1960/Counts!P1960,"")</f>
        <v>0.151785714285714</v>
      </c>
      <c r="N1960" s="38" t="n">
        <f aca="false">IFERROR(Counts!AD1960/Counts!AC1960,"")</f>
        <v>0.154929577464789</v>
      </c>
      <c r="O1960" s="38" t="n">
        <f aca="false">IFERROR(Counts!AE1960/Counts!AC1960,"")</f>
        <v>0.47887323943662</v>
      </c>
      <c r="P1960" s="39" t="n">
        <f aca="false">IFERROR(Counts!AG1960/Counts!AF1960,"")</f>
        <v>91.6338028169014</v>
      </c>
      <c r="Q1960" s="38" t="n">
        <f aca="false">IFERROR(Counts!AH1960/Counts!AC1960,"")</f>
        <v>0.422535211267606</v>
      </c>
      <c r="R1960" s="38" t="n">
        <f aca="false">IFERROR(Counts!N1960/Counts!M1960,"")</f>
        <v>0.332075471698113</v>
      </c>
      <c r="S1960" s="38" t="n">
        <f aca="false">IFERROR(Counts!K1960/Counts!J1960,"")</f>
        <v>0.752427184466019</v>
      </c>
      <c r="T1960" s="38" t="n">
        <f aca="false">IFERROR(Counts!I1960/Counts!H1960,"")</f>
        <v>0.271604938271605</v>
      </c>
      <c r="U1960" s="38" t="n">
        <f aca="false">IFERROR(1-Counts!L1960/Counts!K1960,"")</f>
        <v>0.864516129032258</v>
      </c>
      <c r="V1960" s="39" t="n">
        <f aca="false">IFERROR(Counts!AJ1960/Counts!AI1960,"")</f>
        <v>74.4654545454546</v>
      </c>
      <c r="W1960" s="38" t="n">
        <f aca="false">IFERROR(Counts!AK1960/Counts!AI1960,"")</f>
        <v>0.5</v>
      </c>
      <c r="X1960" s="40" t="n">
        <f aca="false">IFERROR(Counts!O1960,"")</f>
        <v>7.004</v>
      </c>
      <c r="Y1960" s="36" t="n">
        <f aca="false">IFERROR(INDEX('Season Counts'!$Y$2:$Y$740,$AF1960)/INDEX('Season Counts'!$X$2:$X$740,$AF1960),"")</f>
        <v>0.379452830188679</v>
      </c>
      <c r="Z1960" s="37" t="n">
        <f aca="false">IFERROR(J1960-Y1960,"")</f>
        <v>0.055745368009519</v>
      </c>
      <c r="AA1960" s="38" t="n">
        <f aca="false">IFERROR(INDEX('Season Counts'!$K$2:$K$740,$AF1960)/INDEX('Season Counts'!$J$2:$J$740,$AF1960),"")</f>
        <v>0.324358974358974</v>
      </c>
      <c r="AB1960" s="41" t="n">
        <f aca="false">IFERROR(R1960-AA1960,"")</f>
        <v>0.00771649733913882</v>
      </c>
      <c r="AC1960" s="39" t="n">
        <f aca="false">IFERROR(INDEX('Season Counts'!$AG$2:$AG$740,$AF1960)/INDEX('Season Counts'!$AF$2:$AF$740,$AF1960),"")</f>
        <v>74.1505775577558</v>
      </c>
      <c r="AD1960" s="40" t="n">
        <f aca="false">IFERROR(V1960-AC1960,"")</f>
        <v>0.314876987698767</v>
      </c>
      <c r="AE1960" s="4" t="str">
        <f aca="false">IF(D1960&lt;Guide!$C$21,"Low PA",IF(TRIM(IF(ISNUMBER(AD1960),IF(N(AD1960)&lt;=-Guide!$C$24,"▼ Bat Speed  ",IF(N(AD1960)&gt;=Guide!$C$24,"▲ Bat Speed  ","")),"")&amp;IF(N(Z1960)&gt;=Guide!$C$22,"▲ Contact  ","")&amp;IF(N(Z1960)&lt;=-Guide!$C$22,"▼ Contact  ","")&amp;IF(N(AB1960)&gt;=Guide!$C$23,"▲ Chase  ","")&amp;IF(N(AB1960)&lt;=-Guide!$C$23,"▼ Chase  ",""))="","Stable",TRIM(IF(ISNUMBER(AD1960),IF(N(AD1960)&lt;=-Guide!$C$24,"▼ Bat Speed  ",IF(N(AD1960)&gt;=Guide!$C$24,"▲ Bat Speed  ","")),"")&amp;IF(N(Z1960)&gt;=Guide!$C$22,"▲ Contact  ","")&amp;IF(N(Z1960)&lt;=-Guide!$C$22,"▼ Contact  ","")&amp;IF(N(AB1960)&gt;=Guide!$C$23,"▲ Chase  ","")&amp;IF(N(AB1960)&lt;=-Guide!$C$23,"▼ Chase  ",""))))</f>
        <v>▲ Contact</v>
      </c>
      <c r="AF1960" s="35" t="n">
        <f aca="false">MATCH(Counts!A1960,'Season Counts'!$A$2:$A$740,0)</f>
        <v>501</v>
      </c>
    </row>
    <row r="1961" customFormat="false" ht="15" hidden="false" customHeight="false" outlineLevel="0" collapsed="false">
      <c r="A1961" s="34" t="str">
        <f aca="false">Counts!B1961</f>
        <v>PHI</v>
      </c>
      <c r="B1961" s="5" t="str">
        <f aca="false">Counts!C1961</f>
        <v>Bryce Harper</v>
      </c>
      <c r="C1961" s="34" t="str">
        <f aca="false">Counts!F1961</f>
        <v>Jun</v>
      </c>
      <c r="D1961" s="35" t="n">
        <f aca="false">IFERROR(Counts!P1961,"")</f>
        <v>116</v>
      </c>
      <c r="E1961" s="36" t="n">
        <f aca="false">IFERROR(Counts!R1961/Counts!Q1961,"")</f>
        <v>0.305263157894737</v>
      </c>
      <c r="F1961" s="36" t="n">
        <f aca="false">IFERROR((Counts!R1961+Counts!V1961+Counts!W1961)/(Counts!Q1961+Counts!V1961+Counts!W1961+Counts!X1961),"")</f>
        <v>0.405172413793103</v>
      </c>
      <c r="G1961" s="36" t="n">
        <f aca="false">IFERROR((Counts!R1961+Counts!S1961+2*Counts!T1961+3*Counts!U1961)/Counts!Q1961,"")</f>
        <v>0.589473684210526</v>
      </c>
      <c r="H1961" s="35" t="n">
        <f aca="false">IFERROR(Counts!U1961,"")</f>
        <v>7</v>
      </c>
      <c r="I1961" s="36" t="n">
        <f aca="false">IFERROR(Counts!Z1961/Counts!AA1961,"")</f>
        <v>0.418103448275862</v>
      </c>
      <c r="J1961" s="36" t="n">
        <f aca="false">IFERROR(Counts!AB1961/Counts!AA1961,"")</f>
        <v>0.412948275862069</v>
      </c>
      <c r="K1961" s="37" t="n">
        <f aca="false">IFERROR((Counts!AB1961-Counts!Z1961)/Counts!AA1961,"")</f>
        <v>-0.0051551724137931</v>
      </c>
      <c r="L1961" s="38" t="n">
        <f aca="false">IFERROR(Counts!Y1961/Counts!P1961,"")</f>
        <v>0.189655172413793</v>
      </c>
      <c r="M1961" s="38" t="n">
        <f aca="false">IFERROR(Counts!V1961/Counts!P1961,"")</f>
        <v>0.155172413793103</v>
      </c>
      <c r="N1961" s="38" t="n">
        <f aca="false">IFERROR(Counts!AD1961/Counts!AC1961,"")</f>
        <v>0.0921052631578947</v>
      </c>
      <c r="O1961" s="38" t="n">
        <f aca="false">IFERROR(Counts!AE1961/Counts!AC1961,"")</f>
        <v>0.578947368421053</v>
      </c>
      <c r="P1961" s="39" t="n">
        <f aca="false">IFERROR(Counts!AG1961/Counts!AF1961,"")</f>
        <v>92.5868421052632</v>
      </c>
      <c r="Q1961" s="38" t="n">
        <f aca="false">IFERROR(Counts!AH1961/Counts!AC1961,"")</f>
        <v>0.381578947368421</v>
      </c>
      <c r="R1961" s="38" t="n">
        <f aca="false">IFERROR(Counts!N1961/Counts!M1961,"")</f>
        <v>0.323529411764706</v>
      </c>
      <c r="S1961" s="38" t="n">
        <f aca="false">IFERROR(Counts!K1961/Counts!J1961,"")</f>
        <v>0.744565217391304</v>
      </c>
      <c r="T1961" s="38" t="n">
        <f aca="false">IFERROR(Counts!I1961/Counts!H1961,"")</f>
        <v>0.302222222222222</v>
      </c>
      <c r="U1961" s="38" t="n">
        <f aca="false">IFERROR(1-Counts!L1961/Counts!K1961,"")</f>
        <v>0.817518248175183</v>
      </c>
      <c r="V1961" s="39" t="n">
        <f aca="false">IFERROR(Counts!AJ1961/Counts!AI1961,"")</f>
        <v>74.6301435406699</v>
      </c>
      <c r="W1961" s="38" t="n">
        <f aca="false">IFERROR(Counts!AK1961/Counts!AI1961,"")</f>
        <v>0.516746411483254</v>
      </c>
      <c r="X1961" s="40" t="n">
        <f aca="false">IFERROR(Counts!O1961,"")</f>
        <v>11.764</v>
      </c>
      <c r="Y1961" s="36" t="n">
        <f aca="false">IFERROR(INDEX('Season Counts'!$Y$2:$Y$740,$AF1961)/INDEX('Season Counts'!$X$2:$X$740,$AF1961),"")</f>
        <v>0.379452830188679</v>
      </c>
      <c r="Z1961" s="37" t="n">
        <f aca="false">IFERROR(J1961-Y1961,"")</f>
        <v>0.0334954456733897</v>
      </c>
      <c r="AA1961" s="38" t="n">
        <f aca="false">IFERROR(INDEX('Season Counts'!$K$2:$K$740,$AF1961)/INDEX('Season Counts'!$J$2:$J$740,$AF1961),"")</f>
        <v>0.324358974358974</v>
      </c>
      <c r="AB1961" s="41" t="n">
        <f aca="false">IFERROR(R1961-AA1961,"")</f>
        <v>-0.000829562594268474</v>
      </c>
      <c r="AC1961" s="39" t="n">
        <f aca="false">IFERROR(INDEX('Season Counts'!$AG$2:$AG$740,$AF1961)/INDEX('Season Counts'!$AF$2:$AF$740,$AF1961),"")</f>
        <v>74.1505775577558</v>
      </c>
      <c r="AD1961" s="40" t="n">
        <f aca="false">IFERROR(V1961-AC1961,"")</f>
        <v>0.479565982914082</v>
      </c>
      <c r="AE1961" s="4" t="str">
        <f aca="false">IF(D1961&lt;Guide!$C$21,"Low PA",IF(TRIM(IF(ISNUMBER(AD1961),IF(N(AD1961)&lt;=-Guide!$C$24,"▼ Bat Speed  ",IF(N(AD1961)&gt;=Guide!$C$24,"▲ Bat Speed  ","")),"")&amp;IF(N(Z1961)&gt;=Guide!$C$22,"▲ Contact  ","")&amp;IF(N(Z1961)&lt;=-Guide!$C$22,"▼ Contact  ","")&amp;IF(N(AB1961)&gt;=Guide!$C$23,"▲ Chase  ","")&amp;IF(N(AB1961)&lt;=-Guide!$C$23,"▼ Chase  ",""))="","Stable",TRIM(IF(ISNUMBER(AD1961),IF(N(AD1961)&lt;=-Guide!$C$24,"▼ Bat Speed  ",IF(N(AD1961)&gt;=Guide!$C$24,"▲ Bat Speed  ","")),"")&amp;IF(N(Z1961)&gt;=Guide!$C$22,"▲ Contact  ","")&amp;IF(N(Z1961)&lt;=-Guide!$C$22,"▼ Contact  ","")&amp;IF(N(AB1961)&gt;=Guide!$C$23,"▲ Chase  ","")&amp;IF(N(AB1961)&lt;=-Guide!$C$23,"▼ Chase  ",""))))</f>
        <v>Stable</v>
      </c>
      <c r="AF1961" s="35" t="n">
        <f aca="false">MATCH(Counts!A1961,'Season Counts'!$A$2:$A$740,0)</f>
        <v>501</v>
      </c>
    </row>
    <row r="1962" customFormat="false" ht="15" hidden="false" customHeight="false" outlineLevel="0" collapsed="false">
      <c r="A1962" s="34" t="str">
        <f aca="false">Counts!B1962</f>
        <v>PHI</v>
      </c>
      <c r="B1962" s="5" t="str">
        <f aca="false">Counts!C1962</f>
        <v>Bryce Harper</v>
      </c>
      <c r="C1962" s="34" t="str">
        <f aca="false">Counts!F1962</f>
        <v>Jul</v>
      </c>
      <c r="D1962" s="35" t="n">
        <f aca="false">IFERROR(Counts!P1962,"")</f>
        <v>103</v>
      </c>
      <c r="E1962" s="36" t="n">
        <f aca="false">IFERROR(Counts!R1962/Counts!Q1962,"")</f>
        <v>0.172413793103448</v>
      </c>
      <c r="F1962" s="36" t="n">
        <f aca="false">IFERROR((Counts!R1962+Counts!V1962+Counts!W1962)/(Counts!Q1962+Counts!V1962+Counts!W1962+Counts!X1962),"")</f>
        <v>0.29126213592233</v>
      </c>
      <c r="G1962" s="36" t="n">
        <f aca="false">IFERROR((Counts!R1962+Counts!S1962+2*Counts!T1962+3*Counts!U1962)/Counts!Q1962,"")</f>
        <v>0.333333333333333</v>
      </c>
      <c r="H1962" s="35" t="n">
        <f aca="false">IFERROR(Counts!U1962,"")</f>
        <v>2</v>
      </c>
      <c r="I1962" s="36" t="n">
        <f aca="false">IFERROR(Counts!Z1962/Counts!AA1962,"")</f>
        <v>0.277450980392157</v>
      </c>
      <c r="J1962" s="36" t="n">
        <f aca="false">IFERROR(Counts!AB1962/Counts!AA1962,"")</f>
        <v>0.294294117647059</v>
      </c>
      <c r="K1962" s="37" t="n">
        <f aca="false">IFERROR((Counts!AB1962-Counts!Z1962)/Counts!AA1962,"")</f>
        <v>0.016843137254902</v>
      </c>
      <c r="L1962" s="38" t="n">
        <f aca="false">IFERROR(Counts!Y1962/Counts!P1962,"")</f>
        <v>0.300970873786408</v>
      </c>
      <c r="M1962" s="38" t="n">
        <f aca="false">IFERROR(Counts!V1962/Counts!P1962,"")</f>
        <v>0.135922330097087</v>
      </c>
      <c r="N1962" s="38" t="n">
        <f aca="false">IFERROR(Counts!AD1962/Counts!AC1962,"")</f>
        <v>0.0701754385964912</v>
      </c>
      <c r="O1962" s="38" t="n">
        <f aca="false">IFERROR(Counts!AE1962/Counts!AC1962,"")</f>
        <v>0.350877192982456</v>
      </c>
      <c r="P1962" s="39" t="n">
        <f aca="false">IFERROR(Counts!AG1962/Counts!AF1962,"")</f>
        <v>89.3052631578947</v>
      </c>
      <c r="Q1962" s="38" t="n">
        <f aca="false">IFERROR(Counts!AH1962/Counts!AC1962,"")</f>
        <v>0.333333333333333</v>
      </c>
      <c r="R1962" s="38" t="n">
        <f aca="false">IFERROR(Counts!N1962/Counts!M1962,"")</f>
        <v>0.369565217391304</v>
      </c>
      <c r="S1962" s="38" t="n">
        <f aca="false">IFERROR(Counts!K1962/Counts!J1962,"")</f>
        <v>0.710982658959538</v>
      </c>
      <c r="T1962" s="38" t="n">
        <f aca="false">IFERROR(Counts!I1962/Counts!H1962,"")</f>
        <v>0.317307692307692</v>
      </c>
      <c r="U1962" s="38" t="n">
        <f aca="false">IFERROR(1-Counts!L1962/Counts!K1962,"")</f>
        <v>0.813008130081301</v>
      </c>
      <c r="V1962" s="39" t="n">
        <f aca="false">IFERROR(Counts!AJ1962/Counts!AI1962,"")</f>
        <v>74.2809782608696</v>
      </c>
      <c r="W1962" s="38" t="n">
        <f aca="false">IFERROR(Counts!AK1962/Counts!AI1962,"")</f>
        <v>0.483695652173913</v>
      </c>
      <c r="X1962" s="40" t="n">
        <f aca="false">IFERROR(Counts!O1962,"")</f>
        <v>-4.169</v>
      </c>
      <c r="Y1962" s="36" t="n">
        <f aca="false">IFERROR(INDEX('Season Counts'!$Y$2:$Y$740,$AF1962)/INDEX('Season Counts'!$X$2:$X$740,$AF1962),"")</f>
        <v>0.379452830188679</v>
      </c>
      <c r="Z1962" s="37" t="n">
        <f aca="false">IFERROR(J1962-Y1962,"")</f>
        <v>-0.0851587125416204</v>
      </c>
      <c r="AA1962" s="38" t="n">
        <f aca="false">IFERROR(INDEX('Season Counts'!$K$2:$K$740,$AF1962)/INDEX('Season Counts'!$J$2:$J$740,$AF1962),"")</f>
        <v>0.324358974358974</v>
      </c>
      <c r="AB1962" s="41" t="n">
        <f aca="false">IFERROR(R1962-AA1962,"")</f>
        <v>0.04520624303233</v>
      </c>
      <c r="AC1962" s="39" t="n">
        <f aca="false">IFERROR(INDEX('Season Counts'!$AG$2:$AG$740,$AF1962)/INDEX('Season Counts'!$AF$2:$AF$740,$AF1962),"")</f>
        <v>74.1505775577558</v>
      </c>
      <c r="AD1962" s="40" t="n">
        <f aca="false">IFERROR(V1962-AC1962,"")</f>
        <v>0.130400703113793</v>
      </c>
      <c r="AE1962" s="4" t="str">
        <f aca="false">IF(D1962&lt;Guide!$C$21,"Low PA",IF(TRIM(IF(ISNUMBER(AD1962),IF(N(AD1962)&lt;=-Guide!$C$24,"▼ Bat Speed  ",IF(N(AD1962)&gt;=Guide!$C$24,"▲ Bat Speed  ","")),"")&amp;IF(N(Z1962)&gt;=Guide!$C$22,"▲ Contact  ","")&amp;IF(N(Z1962)&lt;=-Guide!$C$22,"▼ Contact  ","")&amp;IF(N(AB1962)&gt;=Guide!$C$23,"▲ Chase  ","")&amp;IF(N(AB1962)&lt;=-Guide!$C$23,"▼ Chase  ",""))="","Stable",TRIM(IF(ISNUMBER(AD1962),IF(N(AD1962)&lt;=-Guide!$C$24,"▼ Bat Speed  ",IF(N(AD1962)&gt;=Guide!$C$24,"▲ Bat Speed  ","")),"")&amp;IF(N(Z1962)&gt;=Guide!$C$22,"▲ Contact  ","")&amp;IF(N(Z1962)&lt;=-Guide!$C$22,"▼ Contact  ","")&amp;IF(N(AB1962)&gt;=Guide!$C$23,"▲ Chase  ","")&amp;IF(N(AB1962)&lt;=-Guide!$C$23,"▼ Chase  ",""))))</f>
        <v>▼ Contact ▲ Chase</v>
      </c>
      <c r="AF1962" s="35" t="n">
        <f aca="false">MATCH(Counts!A1962,'Season Counts'!$A$2:$A$740,0)</f>
        <v>501</v>
      </c>
    </row>
    <row r="1963" customFormat="false" ht="15" hidden="false" customHeight="false" outlineLevel="0" collapsed="false">
      <c r="A1963" s="34" t="str">
        <f aca="false">Counts!B1963</f>
        <v>PHI</v>
      </c>
      <c r="B1963" s="5" t="str">
        <f aca="false">Counts!C1963</f>
        <v>Bryce Harper</v>
      </c>
      <c r="C1963" s="34" t="str">
        <f aca="false">Counts!F1963</f>
        <v>Aug</v>
      </c>
      <c r="D1963" s="35" t="n">
        <f aca="false">IFERROR(Counts!P1963,"")</f>
        <v>127</v>
      </c>
      <c r="E1963" s="36" t="n">
        <f aca="false">IFERROR(Counts!R1963/Counts!Q1963,"")</f>
        <v>0.333333333333333</v>
      </c>
      <c r="F1963" s="36" t="n">
        <f aca="false">IFERROR((Counts!R1963+Counts!V1963+Counts!W1963)/(Counts!Q1963+Counts!V1963+Counts!W1963+Counts!X1963),"")</f>
        <v>0.496062992125984</v>
      </c>
      <c r="G1963" s="36" t="n">
        <f aca="false">IFERROR((Counts!R1963+Counts!S1963+2*Counts!T1963+3*Counts!U1963)/Counts!Q1963,"")</f>
        <v>0.572916666666667</v>
      </c>
      <c r="H1963" s="35" t="n">
        <f aca="false">IFERROR(Counts!U1963,"")</f>
        <v>5</v>
      </c>
      <c r="I1963" s="36" t="n">
        <f aca="false">IFERROR(Counts!Z1963/Counts!AA1963,"")</f>
        <v>0.462992125984252</v>
      </c>
      <c r="J1963" s="36" t="n">
        <f aca="false">IFERROR(Counts!AB1963/Counts!AA1963,"")</f>
        <v>0.421291338582677</v>
      </c>
      <c r="K1963" s="37" t="n">
        <f aca="false">IFERROR((Counts!AB1963-Counts!Z1963)/Counts!AA1963,"")</f>
        <v>-0.0417007874015748</v>
      </c>
      <c r="L1963" s="38" t="n">
        <f aca="false">IFERROR(Counts!Y1963/Counts!P1963,"")</f>
        <v>0.181102362204724</v>
      </c>
      <c r="M1963" s="38" t="n">
        <f aca="false">IFERROR(Counts!V1963/Counts!P1963,"")</f>
        <v>0.244094488188976</v>
      </c>
      <c r="N1963" s="38" t="n">
        <f aca="false">IFERROR(Counts!AD1963/Counts!AC1963,"")</f>
        <v>0.10958904109589</v>
      </c>
      <c r="O1963" s="38" t="n">
        <f aca="false">IFERROR(Counts!AE1963/Counts!AC1963,"")</f>
        <v>0.438356164383562</v>
      </c>
      <c r="P1963" s="39" t="n">
        <f aca="false">IFERROR(Counts!AG1963/Counts!AF1963,"")</f>
        <v>90.2671232876712</v>
      </c>
      <c r="Q1963" s="38" t="n">
        <f aca="false">IFERROR(Counts!AH1963/Counts!AC1963,"")</f>
        <v>0.452054794520548</v>
      </c>
      <c r="R1963" s="38" t="n">
        <f aca="false">IFERROR(Counts!N1963/Counts!M1963,"")</f>
        <v>0.23961661341853</v>
      </c>
      <c r="S1963" s="38" t="n">
        <f aca="false">IFERROR(Counts!K1963/Counts!J1963,"")</f>
        <v>0.675555555555556</v>
      </c>
      <c r="T1963" s="38" t="n">
        <f aca="false">IFERROR(Counts!I1963/Counts!H1963,"")</f>
        <v>0.237885462555066</v>
      </c>
      <c r="U1963" s="38" t="n">
        <f aca="false">IFERROR(1-Counts!L1963/Counts!K1963,"")</f>
        <v>0.875</v>
      </c>
      <c r="V1963" s="39" t="n">
        <f aca="false">IFERROR(Counts!AJ1963/Counts!AI1963,"")</f>
        <v>73.6453125</v>
      </c>
      <c r="W1963" s="38" t="n">
        <f aca="false">IFERROR(Counts!AK1963/Counts!AI1963,"")</f>
        <v>0.375</v>
      </c>
      <c r="X1963" s="40" t="n">
        <f aca="false">IFERROR(Counts!O1963,"")</f>
        <v>14.06</v>
      </c>
      <c r="Y1963" s="36" t="n">
        <f aca="false">IFERROR(INDEX('Season Counts'!$Y$2:$Y$740,$AF1963)/INDEX('Season Counts'!$X$2:$X$740,$AF1963),"")</f>
        <v>0.379452830188679</v>
      </c>
      <c r="Z1963" s="37" t="n">
        <f aca="false">IFERROR(J1963-Y1963,"")</f>
        <v>0.0418385083939979</v>
      </c>
      <c r="AA1963" s="38" t="n">
        <f aca="false">IFERROR(INDEX('Season Counts'!$K$2:$K$740,$AF1963)/INDEX('Season Counts'!$J$2:$J$740,$AF1963),"")</f>
        <v>0.324358974358974</v>
      </c>
      <c r="AB1963" s="41" t="n">
        <f aca="false">IFERROR(R1963-AA1963,"")</f>
        <v>-0.084742360940444</v>
      </c>
      <c r="AC1963" s="39" t="n">
        <f aca="false">IFERROR(INDEX('Season Counts'!$AG$2:$AG$740,$AF1963)/INDEX('Season Counts'!$AF$2:$AF$740,$AF1963),"")</f>
        <v>74.1505775577558</v>
      </c>
      <c r="AD1963" s="40" t="n">
        <f aca="false">IFERROR(V1963-AC1963,"")</f>
        <v>-0.505265057755779</v>
      </c>
      <c r="AE1963" s="4" t="str">
        <f aca="false">IF(D1963&lt;Guide!$C$21,"Low PA",IF(TRIM(IF(ISNUMBER(AD1963),IF(N(AD1963)&lt;=-Guide!$C$24,"▼ Bat Speed  ",IF(N(AD1963)&gt;=Guide!$C$24,"▲ Bat Speed  ","")),"")&amp;IF(N(Z1963)&gt;=Guide!$C$22,"▲ Contact  ","")&amp;IF(N(Z1963)&lt;=-Guide!$C$22,"▼ Contact  ","")&amp;IF(N(AB1963)&gt;=Guide!$C$23,"▲ Chase  ","")&amp;IF(N(AB1963)&lt;=-Guide!$C$23,"▼ Chase  ",""))="","Stable",TRIM(IF(ISNUMBER(AD1963),IF(N(AD1963)&lt;=-Guide!$C$24,"▼ Bat Speed  ",IF(N(AD1963)&gt;=Guide!$C$24,"▲ Bat Speed  ","")),"")&amp;IF(N(Z1963)&gt;=Guide!$C$22,"▲ Contact  ","")&amp;IF(N(Z1963)&lt;=-Guide!$C$22,"▼ Contact  ","")&amp;IF(N(AB1963)&gt;=Guide!$C$23,"▲ Chase  ","")&amp;IF(N(AB1963)&lt;=-Guide!$C$23,"▼ Chase  ",""))))</f>
        <v>▲ Contact ▼ Chase</v>
      </c>
      <c r="AF1963" s="35" t="n">
        <f aca="false">MATCH(Counts!A1963,'Season Counts'!$A$2:$A$740,0)</f>
        <v>501</v>
      </c>
    </row>
    <row r="1964" customFormat="false" ht="15" hidden="false" customHeight="false" outlineLevel="0" collapsed="false">
      <c r="A1964" s="34" t="str">
        <f aca="false">Counts!B1964</f>
        <v>PHI</v>
      </c>
      <c r="B1964" s="5" t="str">
        <f aca="false">Counts!C1964</f>
        <v>Bryce Harper</v>
      </c>
      <c r="C1964" s="34" t="str">
        <f aca="false">Counts!F1964</f>
        <v>Sep</v>
      </c>
      <c r="D1964" s="35" t="n">
        <f aca="false">IFERROR(Counts!P1964,"")</f>
        <v>103</v>
      </c>
      <c r="E1964" s="36" t="n">
        <f aca="false">IFERROR(Counts!R1964/Counts!Q1964,"")</f>
        <v>0.271739130434783</v>
      </c>
      <c r="F1964" s="36" t="n">
        <f aca="false">IFERROR((Counts!R1964+Counts!V1964+Counts!W1964)/(Counts!Q1964+Counts!V1964+Counts!W1964+Counts!X1964),"")</f>
        <v>0.339805825242718</v>
      </c>
      <c r="G1964" s="36" t="n">
        <f aca="false">IFERROR((Counts!R1964+Counts!S1964+2*Counts!T1964+3*Counts!U1964)/Counts!Q1964,"")</f>
        <v>0.380434782608696</v>
      </c>
      <c r="H1964" s="35" t="n">
        <f aca="false">IFERROR(Counts!U1964,"")</f>
        <v>2</v>
      </c>
      <c r="I1964" s="36" t="n">
        <f aca="false">IFERROR(Counts!Z1964/Counts!AA1964,"")</f>
        <v>0.324509803921569</v>
      </c>
      <c r="J1964" s="36" t="n">
        <f aca="false">IFERROR(Counts!AB1964/Counts!AA1964,"")</f>
        <v>0.303362745098039</v>
      </c>
      <c r="K1964" s="37" t="n">
        <f aca="false">IFERROR((Counts!AB1964-Counts!Z1964)/Counts!AA1964,"")</f>
        <v>-0.0211470588235294</v>
      </c>
      <c r="L1964" s="38" t="n">
        <f aca="false">IFERROR(Counts!Y1964/Counts!P1964,"")</f>
        <v>0.252427184466019</v>
      </c>
      <c r="M1964" s="38" t="n">
        <f aca="false">IFERROR(Counts!V1964/Counts!P1964,"")</f>
        <v>0.0970873786407767</v>
      </c>
      <c r="N1964" s="38" t="n">
        <f aca="false">IFERROR(Counts!AD1964/Counts!AC1964,"")</f>
        <v>0.0447761194029851</v>
      </c>
      <c r="O1964" s="38" t="n">
        <f aca="false">IFERROR(Counts!AE1964/Counts!AC1964,"")</f>
        <v>0.328358208955224</v>
      </c>
      <c r="P1964" s="39" t="n">
        <f aca="false">IFERROR(Counts!AG1964/Counts!AF1964,"")</f>
        <v>86.8651515151515</v>
      </c>
      <c r="Q1964" s="38" t="n">
        <f aca="false">IFERROR(Counts!AH1964/Counts!AC1964,"")</f>
        <v>0.373134328358209</v>
      </c>
      <c r="R1964" s="38" t="n">
        <f aca="false">IFERROR(Counts!N1964/Counts!M1964,"")</f>
        <v>0.339712918660287</v>
      </c>
      <c r="S1964" s="38" t="n">
        <f aca="false">IFERROR(Counts!K1964/Counts!J1964,"")</f>
        <v>0.760416666666667</v>
      </c>
      <c r="T1964" s="38" t="n">
        <f aca="false">IFERROR(Counts!I1964/Counts!H1964,"")</f>
        <v>0.313364055299539</v>
      </c>
      <c r="U1964" s="38" t="n">
        <f aca="false">IFERROR(1-Counts!L1964/Counts!K1964,"")</f>
        <v>0.773972602739726</v>
      </c>
      <c r="V1964" s="39" t="n">
        <f aca="false">IFERROR(Counts!AJ1964/Counts!AI1964,"")</f>
        <v>74.1305699481865</v>
      </c>
      <c r="W1964" s="38" t="n">
        <f aca="false">IFERROR(Counts!AK1964/Counts!AI1964,"")</f>
        <v>0.476683937823834</v>
      </c>
      <c r="X1964" s="40" t="n">
        <f aca="false">IFERROR(Counts!O1964,"")</f>
        <v>-0.797</v>
      </c>
      <c r="Y1964" s="36" t="n">
        <f aca="false">IFERROR(INDEX('Season Counts'!$Y$2:$Y$740,$AF1964)/INDEX('Season Counts'!$X$2:$X$740,$AF1964),"")</f>
        <v>0.379452830188679</v>
      </c>
      <c r="Z1964" s="37" t="n">
        <f aca="false">IFERROR(J1964-Y1964,"")</f>
        <v>-0.07609008509064</v>
      </c>
      <c r="AA1964" s="38" t="n">
        <f aca="false">IFERROR(INDEX('Season Counts'!$K$2:$K$740,$AF1964)/INDEX('Season Counts'!$J$2:$J$740,$AF1964),"")</f>
        <v>0.324358974358974</v>
      </c>
      <c r="AB1964" s="41" t="n">
        <f aca="false">IFERROR(R1964-AA1964,"")</f>
        <v>0.0153539443013127</v>
      </c>
      <c r="AC1964" s="39" t="n">
        <f aca="false">IFERROR(INDEX('Season Counts'!$AG$2:$AG$740,$AF1964)/INDEX('Season Counts'!$AF$2:$AF$740,$AF1964),"")</f>
        <v>74.1505775577558</v>
      </c>
      <c r="AD1964" s="40" t="n">
        <f aca="false">IFERROR(V1964-AC1964,"")</f>
        <v>-0.0200076095692481</v>
      </c>
      <c r="AE1964" s="4" t="str">
        <f aca="false">IF(D1964&lt;Guide!$C$21,"Low PA",IF(TRIM(IF(ISNUMBER(AD1964),IF(N(AD1964)&lt;=-Guide!$C$24,"▼ Bat Speed  ",IF(N(AD1964)&gt;=Guide!$C$24,"▲ Bat Speed  ","")),"")&amp;IF(N(Z1964)&gt;=Guide!$C$22,"▲ Contact  ","")&amp;IF(N(Z1964)&lt;=-Guide!$C$22,"▼ Contact  ","")&amp;IF(N(AB1964)&gt;=Guide!$C$23,"▲ Chase  ","")&amp;IF(N(AB1964)&lt;=-Guide!$C$23,"▼ Chase  ",""))="","Stable",TRIM(IF(ISNUMBER(AD1964),IF(N(AD1964)&lt;=-Guide!$C$24,"▼ Bat Speed  ",IF(N(AD1964)&gt;=Guide!$C$24,"▲ Bat Speed  ","")),"")&amp;IF(N(Z1964)&gt;=Guide!$C$22,"▲ Contact  ","")&amp;IF(N(Z1964)&lt;=-Guide!$C$22,"▼ Contact  ","")&amp;IF(N(AB1964)&gt;=Guide!$C$23,"▲ Chase  ","")&amp;IF(N(AB1964)&lt;=-Guide!$C$23,"▼ Chase  ",""))))</f>
        <v>▼ Contact</v>
      </c>
      <c r="AF1964" s="35" t="n">
        <f aca="false">MATCH(Counts!A1964,'Season Counts'!$A$2:$A$740,0)</f>
        <v>501</v>
      </c>
    </row>
    <row r="1965" customFormat="false" ht="15" hidden="false" customHeight="false" outlineLevel="0" collapsed="false">
      <c r="A1965" s="34" t="str">
        <f aca="false">Counts!B1965</f>
        <v>PHI</v>
      </c>
      <c r="B1965" s="5" t="str">
        <f aca="false">Counts!C1965</f>
        <v>Alec Bohm</v>
      </c>
      <c r="C1965" s="34" t="str">
        <f aca="false">Counts!F1965</f>
        <v>Mar-Apr</v>
      </c>
      <c r="D1965" s="35" t="n">
        <f aca="false">IFERROR(Counts!P1965,"")</f>
        <v>119</v>
      </c>
      <c r="E1965" s="36" t="n">
        <f aca="false">IFERROR(Counts!R1965/Counts!Q1965,"")</f>
        <v>0.150943396226415</v>
      </c>
      <c r="F1965" s="36" t="n">
        <f aca="false">IFERROR((Counts!R1965+Counts!V1965+Counts!W1965)/(Counts!Q1965+Counts!V1965+Counts!W1965+Counts!X1965),"")</f>
        <v>0.218487394957983</v>
      </c>
      <c r="G1965" s="36" t="n">
        <f aca="false">IFERROR((Counts!R1965+Counts!S1965+2*Counts!T1965+3*Counts!U1965)/Counts!Q1965,"")</f>
        <v>0.207547169811321</v>
      </c>
      <c r="H1965" s="35" t="n">
        <f aca="false">IFERROR(Counts!U1965,"")</f>
        <v>1</v>
      </c>
      <c r="I1965" s="36" t="n">
        <f aca="false">IFERROR(Counts!Z1965/Counts!AA1965,"")</f>
        <v>0.197899159663866</v>
      </c>
      <c r="J1965" s="36" t="n">
        <f aca="false">IFERROR(Counts!AB1965/Counts!AA1965,"")</f>
        <v>0.270008403361345</v>
      </c>
      <c r="K1965" s="37" t="n">
        <f aca="false">IFERROR((Counts!AB1965-Counts!Z1965)/Counts!AA1965,"")</f>
        <v>0.072109243697479</v>
      </c>
      <c r="L1965" s="38" t="n">
        <f aca="false">IFERROR(Counts!Y1965/Counts!P1965,"")</f>
        <v>0.168067226890756</v>
      </c>
      <c r="M1965" s="38" t="n">
        <f aca="false">IFERROR(Counts!V1965/Counts!P1965,"")</f>
        <v>0.0672268907563025</v>
      </c>
      <c r="N1965" s="38" t="n">
        <f aca="false">IFERROR(Counts!AD1965/Counts!AC1965,"")</f>
        <v>0.0112359550561798</v>
      </c>
      <c r="O1965" s="38" t="n">
        <f aca="false">IFERROR(Counts!AE1965/Counts!AC1965,"")</f>
        <v>0.382022471910112</v>
      </c>
      <c r="P1965" s="39" t="n">
        <f aca="false">IFERROR(Counts!AG1965/Counts!AF1965,"")</f>
        <v>88.6505617977528</v>
      </c>
      <c r="Q1965" s="38" t="n">
        <f aca="false">IFERROR(Counts!AH1965/Counts!AC1965,"")</f>
        <v>0.359550561797753</v>
      </c>
      <c r="R1965" s="38" t="n">
        <f aca="false">IFERROR(Counts!N1965/Counts!M1965,"")</f>
        <v>0.24</v>
      </c>
      <c r="S1965" s="38" t="n">
        <f aca="false">IFERROR(Counts!K1965/Counts!J1965,"")</f>
        <v>0.620689655172414</v>
      </c>
      <c r="T1965" s="38" t="n">
        <f aca="false">IFERROR(Counts!I1965/Counts!H1965,"")</f>
        <v>0.161111111111111</v>
      </c>
      <c r="U1965" s="38" t="n">
        <f aca="false">IFERROR(1-Counts!L1965/Counts!K1965,"")</f>
        <v>0.880952380952381</v>
      </c>
      <c r="V1965" s="39" t="n">
        <f aca="false">IFERROR(Counts!AJ1965/Counts!AI1965,"")</f>
        <v>71.1490683229814</v>
      </c>
      <c r="W1965" s="38" t="n">
        <f aca="false">IFERROR(Counts!AK1965/Counts!AI1965,"")</f>
        <v>0.130434782608696</v>
      </c>
      <c r="X1965" s="40" t="n">
        <f aca="false">IFERROR(Counts!O1965,"")</f>
        <v>-9.007</v>
      </c>
      <c r="Y1965" s="36" t="n">
        <f aca="false">IFERROR(INDEX('Season Counts'!$Y$2:$Y$740,$AF1965)/INDEX('Season Counts'!$X$2:$X$740,$AF1965),"")</f>
        <v>0.327494417862839</v>
      </c>
      <c r="Z1965" s="37" t="n">
        <f aca="false">IFERROR(J1965-Y1965,"")</f>
        <v>-0.0574860145014944</v>
      </c>
      <c r="AA1965" s="38" t="n">
        <f aca="false">IFERROR(INDEX('Season Counts'!$K$2:$K$740,$AF1965)/INDEX('Season Counts'!$J$2:$J$740,$AF1965),"")</f>
        <v>0.259640102827764</v>
      </c>
      <c r="AB1965" s="41" t="n">
        <f aca="false">IFERROR(R1965-AA1965,"")</f>
        <v>-0.0196401028277635</v>
      </c>
      <c r="AC1965" s="39" t="n">
        <f aca="false">IFERROR(INDEX('Season Counts'!$AG$2:$AG$740,$AF1965)/INDEX('Season Counts'!$AF$2:$AF$740,$AF1965),"")</f>
        <v>71.1907626208378</v>
      </c>
      <c r="AD1965" s="40" t="n">
        <f aca="false">IFERROR(V1965-AC1965,"")</f>
        <v>-0.0416942978564521</v>
      </c>
      <c r="AE1965" s="4" t="str">
        <f aca="false">IF(D1965&lt;Guide!$C$21,"Low PA",IF(TRIM(IF(ISNUMBER(AD1965),IF(N(AD1965)&lt;=-Guide!$C$24,"▼ Bat Speed  ",IF(N(AD1965)&gt;=Guide!$C$24,"▲ Bat Speed  ","")),"")&amp;IF(N(Z1965)&gt;=Guide!$C$22,"▲ Contact  ","")&amp;IF(N(Z1965)&lt;=-Guide!$C$22,"▼ Contact  ","")&amp;IF(N(AB1965)&gt;=Guide!$C$23,"▲ Chase  ","")&amp;IF(N(AB1965)&lt;=-Guide!$C$23,"▼ Chase  ",""))="","Stable",TRIM(IF(ISNUMBER(AD1965),IF(N(AD1965)&lt;=-Guide!$C$24,"▼ Bat Speed  ",IF(N(AD1965)&gt;=Guide!$C$24,"▲ Bat Speed  ","")),"")&amp;IF(N(Z1965)&gt;=Guide!$C$22,"▲ Contact  ","")&amp;IF(N(Z1965)&lt;=-Guide!$C$22,"▼ Contact  ","")&amp;IF(N(AB1965)&gt;=Guide!$C$23,"▲ Chase  ","")&amp;IF(N(AB1965)&lt;=-Guide!$C$23,"▼ Chase  ",""))))</f>
        <v>▼ Contact</v>
      </c>
      <c r="AF1965" s="35" t="n">
        <f aca="false">MATCH(Counts!A1965,'Season Counts'!$A$2:$A$740,0)</f>
        <v>502</v>
      </c>
    </row>
    <row r="1966" customFormat="false" ht="15" hidden="false" customHeight="false" outlineLevel="0" collapsed="false">
      <c r="A1966" s="34" t="str">
        <f aca="false">Counts!B1966</f>
        <v>PHI</v>
      </c>
      <c r="B1966" s="5" t="str">
        <f aca="false">Counts!C1966</f>
        <v>Alec Bohm</v>
      </c>
      <c r="C1966" s="34" t="str">
        <f aca="false">Counts!F1966</f>
        <v>May</v>
      </c>
      <c r="D1966" s="35" t="n">
        <f aca="false">IFERROR(Counts!P1966,"")</f>
        <v>102</v>
      </c>
      <c r="E1966" s="36" t="n">
        <f aca="false">IFERROR(Counts!R1966/Counts!Q1966,"")</f>
        <v>0.276595744680851</v>
      </c>
      <c r="F1966" s="36" t="n">
        <f aca="false">IFERROR((Counts!R1966+Counts!V1966+Counts!W1966)/(Counts!Q1966+Counts!V1966+Counts!W1966+Counts!X1966),"")</f>
        <v>0.333333333333333</v>
      </c>
      <c r="G1966" s="36" t="n">
        <f aca="false">IFERROR((Counts!R1966+Counts!S1966+2*Counts!T1966+3*Counts!U1966)/Counts!Q1966,"")</f>
        <v>0.478723404255319</v>
      </c>
      <c r="H1966" s="35" t="n">
        <f aca="false">IFERROR(Counts!U1966,"")</f>
        <v>5</v>
      </c>
      <c r="I1966" s="36" t="n">
        <f aca="false">IFERROR(Counts!Z1966/Counts!AA1966,"")</f>
        <v>0.355445544554455</v>
      </c>
      <c r="J1966" s="36" t="n">
        <f aca="false">IFERROR(Counts!AB1966/Counts!AA1966,"")</f>
        <v>0.32129702970297</v>
      </c>
      <c r="K1966" s="37" t="n">
        <f aca="false">IFERROR((Counts!AB1966-Counts!Z1966)/Counts!AA1966,"")</f>
        <v>-0.0341485148514851</v>
      </c>
      <c r="L1966" s="38" t="n">
        <f aca="false">IFERROR(Counts!Y1966/Counts!P1966,"")</f>
        <v>0.0980392156862745</v>
      </c>
      <c r="M1966" s="38" t="n">
        <f aca="false">IFERROR(Counts!V1966/Counts!P1966,"")</f>
        <v>0.0784313725490196</v>
      </c>
      <c r="N1966" s="38" t="n">
        <f aca="false">IFERROR(Counts!AD1966/Counts!AC1966,"")</f>
        <v>0.0595238095238095</v>
      </c>
      <c r="O1966" s="38" t="n">
        <f aca="false">IFERROR(Counts!AE1966/Counts!AC1966,"")</f>
        <v>0.476190476190476</v>
      </c>
      <c r="P1966" s="39" t="n">
        <f aca="false">IFERROR(Counts!AG1966/Counts!AF1966,"")</f>
        <v>92.0421686746988</v>
      </c>
      <c r="Q1966" s="38" t="n">
        <f aca="false">IFERROR(Counts!AH1966/Counts!AC1966,"")</f>
        <v>0.333333333333333</v>
      </c>
      <c r="R1966" s="38" t="n">
        <f aca="false">IFERROR(Counts!N1966/Counts!M1966,"")</f>
        <v>0.248618784530387</v>
      </c>
      <c r="S1966" s="38" t="n">
        <f aca="false">IFERROR(Counts!K1966/Counts!J1966,"")</f>
        <v>0.638743455497382</v>
      </c>
      <c r="T1966" s="38" t="n">
        <f aca="false">IFERROR(Counts!I1966/Counts!H1966,"")</f>
        <v>0.137724550898204</v>
      </c>
      <c r="U1966" s="38" t="n">
        <f aca="false">IFERROR(1-Counts!L1966/Counts!K1966,"")</f>
        <v>0.901639344262295</v>
      </c>
      <c r="V1966" s="39" t="n">
        <f aca="false">IFERROR(Counts!AJ1966/Counts!AI1966,"")</f>
        <v>70.6412162162162</v>
      </c>
      <c r="W1966" s="38" t="n">
        <f aca="false">IFERROR(Counts!AK1966/Counts!AI1966,"")</f>
        <v>0.101351351351351</v>
      </c>
      <c r="X1966" s="40" t="n">
        <f aca="false">IFERROR(Counts!O1966,"")</f>
        <v>2.617</v>
      </c>
      <c r="Y1966" s="36" t="n">
        <f aca="false">IFERROR(INDEX('Season Counts'!$Y$2:$Y$740,$AF1966)/INDEX('Season Counts'!$X$2:$X$740,$AF1966),"")</f>
        <v>0.327494417862839</v>
      </c>
      <c r="Z1966" s="37" t="n">
        <f aca="false">IFERROR(J1966-Y1966,"")</f>
        <v>-0.00619738815986859</v>
      </c>
      <c r="AA1966" s="38" t="n">
        <f aca="false">IFERROR(INDEX('Season Counts'!$K$2:$K$740,$AF1966)/INDEX('Season Counts'!$J$2:$J$740,$AF1966),"")</f>
        <v>0.259640102827764</v>
      </c>
      <c r="AB1966" s="41" t="n">
        <f aca="false">IFERROR(R1966-AA1966,"")</f>
        <v>-0.0110213182973768</v>
      </c>
      <c r="AC1966" s="39" t="n">
        <f aca="false">IFERROR(INDEX('Season Counts'!$AG$2:$AG$740,$AF1966)/INDEX('Season Counts'!$AF$2:$AF$740,$AF1966),"")</f>
        <v>71.1907626208378</v>
      </c>
      <c r="AD1966" s="40" t="n">
        <f aca="false">IFERROR(V1966-AC1966,"")</f>
        <v>-0.549546404621609</v>
      </c>
      <c r="AE1966" s="4" t="str">
        <f aca="false">IF(D1966&lt;Guide!$C$21,"Low PA",IF(TRIM(IF(ISNUMBER(AD1966),IF(N(AD1966)&lt;=-Guide!$C$24,"▼ Bat Speed  ",IF(N(AD1966)&gt;=Guide!$C$24,"▲ Bat Speed  ","")),"")&amp;IF(N(Z1966)&gt;=Guide!$C$22,"▲ Contact  ","")&amp;IF(N(Z1966)&lt;=-Guide!$C$22,"▼ Contact  ","")&amp;IF(N(AB1966)&gt;=Guide!$C$23,"▲ Chase  ","")&amp;IF(N(AB1966)&lt;=-Guide!$C$23,"▼ Chase  ",""))="","Stable",TRIM(IF(ISNUMBER(AD1966),IF(N(AD1966)&lt;=-Guide!$C$24,"▼ Bat Speed  ",IF(N(AD1966)&gt;=Guide!$C$24,"▲ Bat Speed  ","")),"")&amp;IF(N(Z1966)&gt;=Guide!$C$22,"▲ Contact  ","")&amp;IF(N(Z1966)&lt;=-Guide!$C$22,"▼ Contact  ","")&amp;IF(N(AB1966)&gt;=Guide!$C$23,"▲ Chase  ","")&amp;IF(N(AB1966)&lt;=-Guide!$C$23,"▼ Chase  ",""))))</f>
        <v>Stable</v>
      </c>
      <c r="AF1966" s="35" t="n">
        <f aca="false">MATCH(Counts!A1966,'Season Counts'!$A$2:$A$740,0)</f>
        <v>502</v>
      </c>
    </row>
    <row r="1967" customFormat="false" ht="15" hidden="false" customHeight="false" outlineLevel="0" collapsed="false">
      <c r="A1967" s="34" t="str">
        <f aca="false">Counts!B1967</f>
        <v>PHI</v>
      </c>
      <c r="B1967" s="5" t="str">
        <f aca="false">Counts!C1967</f>
        <v>Alec Bohm</v>
      </c>
      <c r="C1967" s="34" t="str">
        <f aca="false">Counts!F1967</f>
        <v>Jun</v>
      </c>
      <c r="D1967" s="35" t="n">
        <f aca="false">IFERROR(Counts!P1967,"")</f>
        <v>104</v>
      </c>
      <c r="E1967" s="36" t="n">
        <f aca="false">IFERROR(Counts!R1967/Counts!Q1967,"")</f>
        <v>0.247422680412371</v>
      </c>
      <c r="F1967" s="36" t="n">
        <f aca="false">IFERROR((Counts!R1967+Counts!V1967+Counts!W1967)/(Counts!Q1967+Counts!V1967+Counts!W1967+Counts!X1967),"")</f>
        <v>0.288461538461538</v>
      </c>
      <c r="G1967" s="36" t="n">
        <f aca="false">IFERROR((Counts!R1967+Counts!S1967+2*Counts!T1967+3*Counts!U1967)/Counts!Q1967,"")</f>
        <v>0.381443298969072</v>
      </c>
      <c r="H1967" s="35" t="n">
        <f aca="false">IFERROR(Counts!U1967,"")</f>
        <v>3</v>
      </c>
      <c r="I1967" s="36" t="n">
        <f aca="false">IFERROR(Counts!Z1967/Counts!AA1967,"")</f>
        <v>0.293269230769231</v>
      </c>
      <c r="J1967" s="36" t="n">
        <f aca="false">IFERROR(Counts!AB1967/Counts!AA1967,"")</f>
        <v>0.282192307692308</v>
      </c>
      <c r="K1967" s="37" t="n">
        <f aca="false">IFERROR((Counts!AB1967-Counts!Z1967)/Counts!AA1967,"")</f>
        <v>-0.0110769230769231</v>
      </c>
      <c r="L1967" s="38" t="n">
        <f aca="false">IFERROR(Counts!Y1967/Counts!P1967,"")</f>
        <v>0.153846153846154</v>
      </c>
      <c r="M1967" s="38" t="n">
        <f aca="false">IFERROR(Counts!V1967/Counts!P1967,"")</f>
        <v>0.0480769230769231</v>
      </c>
      <c r="N1967" s="38" t="n">
        <f aca="false">IFERROR(Counts!AD1967/Counts!AC1967,"")</f>
        <v>0.0609756097560976</v>
      </c>
      <c r="O1967" s="38" t="n">
        <f aca="false">IFERROR(Counts!AE1967/Counts!AC1967,"")</f>
        <v>0.353658536585366</v>
      </c>
      <c r="P1967" s="39" t="n">
        <f aca="false">IFERROR(Counts!AG1967/Counts!AF1967,"")</f>
        <v>88.9585365853659</v>
      </c>
      <c r="Q1967" s="38" t="n">
        <f aca="false">IFERROR(Counts!AH1967/Counts!AC1967,"")</f>
        <v>0.304878048780488</v>
      </c>
      <c r="R1967" s="38" t="n">
        <f aca="false">IFERROR(Counts!N1967/Counts!M1967,"")</f>
        <v>0.257894736842105</v>
      </c>
      <c r="S1967" s="38" t="n">
        <f aca="false">IFERROR(Counts!K1967/Counts!J1967,"")</f>
        <v>0.720812182741117</v>
      </c>
      <c r="T1967" s="38" t="n">
        <f aca="false">IFERROR(Counts!I1967/Counts!H1967,"")</f>
        <v>0.120418848167539</v>
      </c>
      <c r="U1967" s="38" t="n">
        <f aca="false">IFERROR(1-Counts!L1967/Counts!K1967,"")</f>
        <v>0.943661971830986</v>
      </c>
      <c r="V1967" s="39" t="n">
        <f aca="false">IFERROR(Counts!AJ1967/Counts!AI1967,"")</f>
        <v>70.4584795321637</v>
      </c>
      <c r="W1967" s="38" t="n">
        <f aca="false">IFERROR(Counts!AK1967/Counts!AI1967,"")</f>
        <v>0.0994152046783626</v>
      </c>
      <c r="X1967" s="40" t="n">
        <f aca="false">IFERROR(Counts!O1967,"")</f>
        <v>-1.956</v>
      </c>
      <c r="Y1967" s="36" t="n">
        <f aca="false">IFERROR(INDEX('Season Counts'!$Y$2:$Y$740,$AF1967)/INDEX('Season Counts'!$X$2:$X$740,$AF1967),"")</f>
        <v>0.327494417862839</v>
      </c>
      <c r="Z1967" s="37" t="n">
        <f aca="false">IFERROR(J1967-Y1967,"")</f>
        <v>-0.0453021101705312</v>
      </c>
      <c r="AA1967" s="38" t="n">
        <f aca="false">IFERROR(INDEX('Season Counts'!$K$2:$K$740,$AF1967)/INDEX('Season Counts'!$J$2:$J$740,$AF1967),"")</f>
        <v>0.259640102827764</v>
      </c>
      <c r="AB1967" s="41" t="n">
        <f aca="false">IFERROR(R1967-AA1967,"")</f>
        <v>-0.00174536598565822</v>
      </c>
      <c r="AC1967" s="39" t="n">
        <f aca="false">IFERROR(INDEX('Season Counts'!$AG$2:$AG$740,$AF1967)/INDEX('Season Counts'!$AF$2:$AF$740,$AF1967),"")</f>
        <v>71.1907626208378</v>
      </c>
      <c r="AD1967" s="40" t="n">
        <f aca="false">IFERROR(V1967-AC1967,"")</f>
        <v>-0.73228308867408</v>
      </c>
      <c r="AE1967" s="4" t="str">
        <f aca="false">IF(D1967&lt;Guide!$C$21,"Low PA",IF(TRIM(IF(ISNUMBER(AD1967),IF(N(AD1967)&lt;=-Guide!$C$24,"▼ Bat Speed  ",IF(N(AD1967)&gt;=Guide!$C$24,"▲ Bat Speed  ","")),"")&amp;IF(N(Z1967)&gt;=Guide!$C$22,"▲ Contact  ","")&amp;IF(N(Z1967)&lt;=-Guide!$C$22,"▼ Contact  ","")&amp;IF(N(AB1967)&gt;=Guide!$C$23,"▲ Chase  ","")&amp;IF(N(AB1967)&lt;=-Guide!$C$23,"▼ Chase  ",""))="","Stable",TRIM(IF(ISNUMBER(AD1967),IF(N(AD1967)&lt;=-Guide!$C$24,"▼ Bat Speed  ",IF(N(AD1967)&gt;=Guide!$C$24,"▲ Bat Speed  ","")),"")&amp;IF(N(Z1967)&gt;=Guide!$C$22,"▲ Contact  ","")&amp;IF(N(Z1967)&lt;=-Guide!$C$22,"▼ Contact  ","")&amp;IF(N(AB1967)&gt;=Guide!$C$23,"▲ Chase  ","")&amp;IF(N(AB1967)&lt;=-Guide!$C$23,"▼ Chase  ",""))))</f>
        <v>▼ Contact</v>
      </c>
      <c r="AF1967" s="35" t="n">
        <f aca="false">MATCH(Counts!A1967,'Season Counts'!$A$2:$A$740,0)</f>
        <v>502</v>
      </c>
    </row>
    <row r="1968" customFormat="false" ht="15" hidden="false" customHeight="false" outlineLevel="0" collapsed="false">
      <c r="A1968" s="34" t="str">
        <f aca="false">Counts!B1968</f>
        <v>PHI</v>
      </c>
      <c r="B1968" s="5" t="str">
        <f aca="false">Counts!C1968</f>
        <v>Alec Bohm</v>
      </c>
      <c r="C1968" s="34" t="str">
        <f aca="false">Counts!F1968</f>
        <v>Jul</v>
      </c>
      <c r="D1968" s="35" t="n">
        <f aca="false">IFERROR(Counts!P1968,"")</f>
        <v>103</v>
      </c>
      <c r="E1968" s="36" t="n">
        <f aca="false">IFERROR(Counts!R1968/Counts!Q1968,"")</f>
        <v>0.225806451612903</v>
      </c>
      <c r="F1968" s="36" t="n">
        <f aca="false">IFERROR((Counts!R1968+Counts!V1968+Counts!W1968)/(Counts!Q1968+Counts!V1968+Counts!W1968+Counts!X1968),"")</f>
        <v>0.300970873786408</v>
      </c>
      <c r="G1968" s="36" t="n">
        <f aca="false">IFERROR((Counts!R1968+Counts!S1968+2*Counts!T1968+3*Counts!U1968)/Counts!Q1968,"")</f>
        <v>0.408602150537634</v>
      </c>
      <c r="H1968" s="35" t="n">
        <f aca="false">IFERROR(Counts!U1968,"")</f>
        <v>4</v>
      </c>
      <c r="I1968" s="36" t="n">
        <f aca="false">IFERROR(Counts!Z1968/Counts!AA1968,"")</f>
        <v>0.311165048543689</v>
      </c>
      <c r="J1968" s="36" t="n">
        <f aca="false">IFERROR(Counts!AB1968/Counts!AA1968,"")</f>
        <v>0.352291262135922</v>
      </c>
      <c r="K1968" s="37" t="n">
        <f aca="false">IFERROR((Counts!AB1968-Counts!Z1968)/Counts!AA1968,"")</f>
        <v>0.0411262135922331</v>
      </c>
      <c r="L1968" s="38" t="n">
        <f aca="false">IFERROR(Counts!Y1968/Counts!P1968,"")</f>
        <v>0.184466019417476</v>
      </c>
      <c r="M1968" s="38" t="n">
        <f aca="false">IFERROR(Counts!V1968/Counts!P1968,"")</f>
        <v>0.058252427184466</v>
      </c>
      <c r="N1968" s="38" t="n">
        <f aca="false">IFERROR(Counts!AD1968/Counts!AC1968,"")</f>
        <v>0.0810810810810811</v>
      </c>
      <c r="O1968" s="38" t="n">
        <f aca="false">IFERROR(Counts!AE1968/Counts!AC1968,"")</f>
        <v>0.486486486486487</v>
      </c>
      <c r="P1968" s="39" t="n">
        <f aca="false">IFERROR(Counts!AG1968/Counts!AF1968,"")</f>
        <v>93.227027027027</v>
      </c>
      <c r="Q1968" s="38" t="n">
        <f aca="false">IFERROR(Counts!AH1968/Counts!AC1968,"")</f>
        <v>0.364864864864865</v>
      </c>
      <c r="R1968" s="38" t="n">
        <f aca="false">IFERROR(Counts!N1968/Counts!M1968,"")</f>
        <v>0.285714285714286</v>
      </c>
      <c r="S1968" s="38" t="n">
        <f aca="false">IFERROR(Counts!K1968/Counts!J1968,"")</f>
        <v>0.691099476439791</v>
      </c>
      <c r="T1968" s="38" t="n">
        <f aca="false">IFERROR(Counts!I1968/Counts!H1968,"")</f>
        <v>0.195652173913044</v>
      </c>
      <c r="U1968" s="38" t="n">
        <f aca="false">IFERROR(1-Counts!L1968/Counts!K1968,"")</f>
        <v>0.878787878787879</v>
      </c>
      <c r="V1968" s="39" t="n">
        <f aca="false">IFERROR(Counts!AJ1968/Counts!AI1968,"")</f>
        <v>70.569375</v>
      </c>
      <c r="W1968" s="38" t="n">
        <f aca="false">IFERROR(Counts!AK1968/Counts!AI1968,"")</f>
        <v>0.06875</v>
      </c>
      <c r="X1968" s="40" t="n">
        <f aca="false">IFERROR(Counts!O1968,"")</f>
        <v>0.268</v>
      </c>
      <c r="Y1968" s="36" t="n">
        <f aca="false">IFERROR(INDEX('Season Counts'!$Y$2:$Y$740,$AF1968)/INDEX('Season Counts'!$X$2:$X$740,$AF1968),"")</f>
        <v>0.327494417862839</v>
      </c>
      <c r="Z1968" s="37" t="n">
        <f aca="false">IFERROR(J1968-Y1968,"")</f>
        <v>0.0247968442730834</v>
      </c>
      <c r="AA1968" s="38" t="n">
        <f aca="false">IFERROR(INDEX('Season Counts'!$K$2:$K$740,$AF1968)/INDEX('Season Counts'!$J$2:$J$740,$AF1968),"")</f>
        <v>0.259640102827764</v>
      </c>
      <c r="AB1968" s="41" t="n">
        <f aca="false">IFERROR(R1968-AA1968,"")</f>
        <v>0.0260741828865222</v>
      </c>
      <c r="AC1968" s="39" t="n">
        <f aca="false">IFERROR(INDEX('Season Counts'!$AG$2:$AG$740,$AF1968)/INDEX('Season Counts'!$AF$2:$AF$740,$AF1968),"")</f>
        <v>71.1907626208378</v>
      </c>
      <c r="AD1968" s="40" t="n">
        <f aca="false">IFERROR(V1968-AC1968,"")</f>
        <v>-0.621387620837808</v>
      </c>
      <c r="AE1968" s="4" t="str">
        <f aca="false">IF(D1968&lt;Guide!$C$21,"Low PA",IF(TRIM(IF(ISNUMBER(AD1968),IF(N(AD1968)&lt;=-Guide!$C$24,"▼ Bat Speed  ",IF(N(AD1968)&gt;=Guide!$C$24,"▲ Bat Speed  ","")),"")&amp;IF(N(Z1968)&gt;=Guide!$C$22,"▲ Contact  ","")&amp;IF(N(Z1968)&lt;=-Guide!$C$22,"▼ Contact  ","")&amp;IF(N(AB1968)&gt;=Guide!$C$23,"▲ Chase  ","")&amp;IF(N(AB1968)&lt;=-Guide!$C$23,"▼ Chase  ",""))="","Stable",TRIM(IF(ISNUMBER(AD1968),IF(N(AD1968)&lt;=-Guide!$C$24,"▼ Bat Speed  ",IF(N(AD1968)&gt;=Guide!$C$24,"▲ Bat Speed  ","")),"")&amp;IF(N(Z1968)&gt;=Guide!$C$22,"▲ Contact  ","")&amp;IF(N(Z1968)&lt;=-Guide!$C$22,"▼ Contact  ","")&amp;IF(N(AB1968)&gt;=Guide!$C$23,"▲ Chase  ","")&amp;IF(N(AB1968)&lt;=-Guide!$C$23,"▼ Chase  ",""))))</f>
        <v>Stable</v>
      </c>
      <c r="AF1968" s="35" t="n">
        <f aca="false">MATCH(Counts!A1968,'Season Counts'!$A$2:$A$740,0)</f>
        <v>502</v>
      </c>
    </row>
    <row r="1969" customFormat="false" ht="15" hidden="false" customHeight="false" outlineLevel="0" collapsed="false">
      <c r="A1969" s="34" t="str">
        <f aca="false">Counts!B1969</f>
        <v>PHI</v>
      </c>
      <c r="B1969" s="5" t="str">
        <f aca="false">Counts!C1969</f>
        <v>Alec Bohm</v>
      </c>
      <c r="C1969" s="34" t="str">
        <f aca="false">Counts!F1969</f>
        <v>Aug</v>
      </c>
      <c r="D1969" s="35" t="n">
        <f aca="false">IFERROR(Counts!P1969,"")</f>
        <v>110</v>
      </c>
      <c r="E1969" s="36" t="n">
        <f aca="false">IFERROR(Counts!R1969/Counts!Q1969,"")</f>
        <v>0.326530612244898</v>
      </c>
      <c r="F1969" s="36" t="n">
        <f aca="false">IFERROR((Counts!R1969+Counts!V1969+Counts!W1969)/(Counts!Q1969+Counts!V1969+Counts!W1969+Counts!X1969),"")</f>
        <v>0.390909090909091</v>
      </c>
      <c r="G1969" s="36" t="n">
        <f aca="false">IFERROR((Counts!R1969+Counts!S1969+2*Counts!T1969+3*Counts!U1969)/Counts!Q1969,"")</f>
        <v>0.438775510204082</v>
      </c>
      <c r="H1969" s="35" t="n">
        <f aca="false">IFERROR(Counts!U1969,"")</f>
        <v>1</v>
      </c>
      <c r="I1969" s="36" t="n">
        <f aca="false">IFERROR(Counts!Z1969/Counts!AA1969,"")</f>
        <v>0.364220183486239</v>
      </c>
      <c r="J1969" s="36" t="n">
        <f aca="false">IFERROR(Counts!AB1969/Counts!AA1969,"")</f>
        <v>0.372880733944954</v>
      </c>
      <c r="K1969" s="37" t="n">
        <f aca="false">IFERROR((Counts!AB1969-Counts!Z1969)/Counts!AA1969,"")</f>
        <v>0.00866055045871556</v>
      </c>
      <c r="L1969" s="38" t="n">
        <f aca="false">IFERROR(Counts!Y1969/Counts!P1969,"")</f>
        <v>0.0909090909090909</v>
      </c>
      <c r="M1969" s="38" t="n">
        <f aca="false">IFERROR(Counts!V1969/Counts!P1969,"")</f>
        <v>0.0818181818181818</v>
      </c>
      <c r="N1969" s="38" t="n">
        <f aca="false">IFERROR(Counts!AD1969/Counts!AC1969,"")</f>
        <v>0.0674157303370787</v>
      </c>
      <c r="O1969" s="38" t="n">
        <f aca="false">IFERROR(Counts!AE1969/Counts!AC1969,"")</f>
        <v>0.426966292134831</v>
      </c>
      <c r="P1969" s="39" t="n">
        <f aca="false">IFERROR(Counts!AG1969/Counts!AF1969,"")</f>
        <v>89.5707865168539</v>
      </c>
      <c r="Q1969" s="38" t="n">
        <f aca="false">IFERROR(Counts!AH1969/Counts!AC1969,"")</f>
        <v>0.404494382022472</v>
      </c>
      <c r="R1969" s="38" t="n">
        <f aca="false">IFERROR(Counts!N1969/Counts!M1969,"")</f>
        <v>0.276190476190476</v>
      </c>
      <c r="S1969" s="38" t="n">
        <f aca="false">IFERROR(Counts!K1969/Counts!J1969,"")</f>
        <v>0.693467336683417</v>
      </c>
      <c r="T1969" s="38" t="n">
        <f aca="false">IFERROR(Counts!I1969/Counts!H1969,"")</f>
        <v>0.13265306122449</v>
      </c>
      <c r="U1969" s="38" t="n">
        <f aca="false">IFERROR(1-Counts!L1969/Counts!K1969,"")</f>
        <v>0.91304347826087</v>
      </c>
      <c r="V1969" s="39" t="n">
        <f aca="false">IFERROR(Counts!AJ1969/Counts!AI1969,"")</f>
        <v>72.434756097561</v>
      </c>
      <c r="W1969" s="38" t="n">
        <f aca="false">IFERROR(Counts!AK1969/Counts!AI1969,"")</f>
        <v>0.26219512195122</v>
      </c>
      <c r="X1969" s="40" t="n">
        <f aca="false">IFERROR(Counts!O1969,"")</f>
        <v>2.897</v>
      </c>
      <c r="Y1969" s="36" t="n">
        <f aca="false">IFERROR(INDEX('Season Counts'!$Y$2:$Y$740,$AF1969)/INDEX('Season Counts'!$X$2:$X$740,$AF1969),"")</f>
        <v>0.327494417862839</v>
      </c>
      <c r="Z1969" s="37" t="n">
        <f aca="false">IFERROR(J1969-Y1969,"")</f>
        <v>0.0453863160821152</v>
      </c>
      <c r="AA1969" s="38" t="n">
        <f aca="false">IFERROR(INDEX('Season Counts'!$K$2:$K$740,$AF1969)/INDEX('Season Counts'!$J$2:$J$740,$AF1969),"")</f>
        <v>0.259640102827764</v>
      </c>
      <c r="AB1969" s="41" t="n">
        <f aca="false">IFERROR(R1969-AA1969,"")</f>
        <v>0.0165503733627127</v>
      </c>
      <c r="AC1969" s="39" t="n">
        <f aca="false">IFERROR(INDEX('Season Counts'!$AG$2:$AG$740,$AF1969)/INDEX('Season Counts'!$AF$2:$AF$740,$AF1969),"")</f>
        <v>71.1907626208378</v>
      </c>
      <c r="AD1969" s="40" t="n">
        <f aca="false">IFERROR(V1969-AC1969,"")</f>
        <v>1.24399347672316</v>
      </c>
      <c r="AE1969" s="4" t="str">
        <f aca="false">IF(D1969&lt;Guide!$C$21,"Low PA",IF(TRIM(IF(ISNUMBER(AD1969),IF(N(AD1969)&lt;=-Guide!$C$24,"▼ Bat Speed  ",IF(N(AD1969)&gt;=Guide!$C$24,"▲ Bat Speed  ","")),"")&amp;IF(N(Z1969)&gt;=Guide!$C$22,"▲ Contact  ","")&amp;IF(N(Z1969)&lt;=-Guide!$C$22,"▼ Contact  ","")&amp;IF(N(AB1969)&gt;=Guide!$C$23,"▲ Chase  ","")&amp;IF(N(AB1969)&lt;=-Guide!$C$23,"▼ Chase  ",""))="","Stable",TRIM(IF(ISNUMBER(AD1969),IF(N(AD1969)&lt;=-Guide!$C$24,"▼ Bat Speed  ",IF(N(AD1969)&gt;=Guide!$C$24,"▲ Bat Speed  ","")),"")&amp;IF(N(Z1969)&gt;=Guide!$C$22,"▲ Contact  ","")&amp;IF(N(Z1969)&lt;=-Guide!$C$22,"▼ Contact  ","")&amp;IF(N(AB1969)&gt;=Guide!$C$23,"▲ Chase  ","")&amp;IF(N(AB1969)&lt;=-Guide!$C$23,"▼ Chase  ",""))))</f>
        <v>▲ Bat Speed ▲ Contact</v>
      </c>
      <c r="AF1969" s="35" t="n">
        <f aca="false">MATCH(Counts!A1969,'Season Counts'!$A$2:$A$740,0)</f>
        <v>502</v>
      </c>
    </row>
    <row r="1970" customFormat="false" ht="15" hidden="false" customHeight="false" outlineLevel="0" collapsed="false">
      <c r="A1970" s="34" t="str">
        <f aca="false">Counts!B1970</f>
        <v>PHI</v>
      </c>
      <c r="B1970" s="5" t="str">
        <f aca="false">Counts!C1970</f>
        <v>Alec Bohm</v>
      </c>
      <c r="C1970" s="34" t="str">
        <f aca="false">Counts!F1970</f>
        <v>Sep</v>
      </c>
      <c r="D1970" s="35" t="n">
        <f aca="false">IFERROR(Counts!P1970,"")</f>
        <v>91</v>
      </c>
      <c r="E1970" s="36" t="n">
        <f aca="false">IFERROR(Counts!R1970/Counts!Q1970,"")</f>
        <v>0.278481012658228</v>
      </c>
      <c r="F1970" s="36" t="n">
        <f aca="false">IFERROR((Counts!R1970+Counts!V1970+Counts!W1970)/(Counts!Q1970+Counts!V1970+Counts!W1970+Counts!X1970),"")</f>
        <v>0.373626373626374</v>
      </c>
      <c r="G1970" s="36" t="n">
        <f aca="false">IFERROR((Counts!R1970+Counts!S1970+2*Counts!T1970+3*Counts!U1970)/Counts!Q1970,"")</f>
        <v>0.405063291139241</v>
      </c>
      <c r="H1970" s="35" t="n">
        <f aca="false">IFERROR(Counts!U1970,"")</f>
        <v>1</v>
      </c>
      <c r="I1970" s="36" t="n">
        <f aca="false">IFERROR(Counts!Z1970/Counts!AA1970,"")</f>
        <v>0.348901098901099</v>
      </c>
      <c r="J1970" s="36" t="n">
        <f aca="false">IFERROR(Counts!AB1970/Counts!AA1970,"")</f>
        <v>0.37889010989011</v>
      </c>
      <c r="K1970" s="37" t="n">
        <f aca="false">IFERROR((Counts!AB1970-Counts!Z1970)/Counts!AA1970,"")</f>
        <v>0.029989010989011</v>
      </c>
      <c r="L1970" s="38" t="n">
        <f aca="false">IFERROR(Counts!Y1970/Counts!P1970,"")</f>
        <v>0.142857142857143</v>
      </c>
      <c r="M1970" s="38" t="n">
        <f aca="false">IFERROR(Counts!V1970/Counts!P1970,"")</f>
        <v>0.131868131868132</v>
      </c>
      <c r="N1970" s="38" t="n">
        <f aca="false">IFERROR(Counts!AD1970/Counts!AC1970,"")</f>
        <v>0.0909090909090909</v>
      </c>
      <c r="O1970" s="38" t="n">
        <f aca="false">IFERROR(Counts!AE1970/Counts!AC1970,"")</f>
        <v>0.53030303030303</v>
      </c>
      <c r="P1970" s="39" t="n">
        <f aca="false">IFERROR(Counts!AG1970/Counts!AF1970,"")</f>
        <v>92.1075757575758</v>
      </c>
      <c r="Q1970" s="38" t="n">
        <f aca="false">IFERROR(Counts!AH1970/Counts!AC1970,"")</f>
        <v>0.378787878787879</v>
      </c>
      <c r="R1970" s="38" t="n">
        <f aca="false">IFERROR(Counts!N1970/Counts!M1970,"")</f>
        <v>0.251396648044693</v>
      </c>
      <c r="S1970" s="38" t="n">
        <f aca="false">IFERROR(Counts!K1970/Counts!J1970,"")</f>
        <v>0.607361963190184</v>
      </c>
      <c r="T1970" s="38" t="n">
        <f aca="false">IFERROR(Counts!I1970/Counts!H1970,"")</f>
        <v>0.159722222222222</v>
      </c>
      <c r="U1970" s="38" t="n">
        <f aca="false">IFERROR(1-Counts!L1970/Counts!K1970,"")</f>
        <v>0.898989898989899</v>
      </c>
      <c r="V1970" s="39" t="n">
        <f aca="false">IFERROR(Counts!AJ1970/Counts!AI1970,"")</f>
        <v>72.0464566929134</v>
      </c>
      <c r="W1970" s="38" t="n">
        <f aca="false">IFERROR(Counts!AK1970/Counts!AI1970,"")</f>
        <v>0.21259842519685</v>
      </c>
      <c r="X1970" s="40" t="n">
        <f aca="false">IFERROR(Counts!O1970,"")</f>
        <v>3.783</v>
      </c>
      <c r="Y1970" s="36" t="n">
        <f aca="false">IFERROR(INDEX('Season Counts'!$Y$2:$Y$740,$AF1970)/INDEX('Season Counts'!$X$2:$X$740,$AF1970),"")</f>
        <v>0.327494417862839</v>
      </c>
      <c r="Z1970" s="37" t="n">
        <f aca="false">IFERROR(J1970-Y1970,"")</f>
        <v>0.051395692027271</v>
      </c>
      <c r="AA1970" s="38" t="n">
        <f aca="false">IFERROR(INDEX('Season Counts'!$K$2:$K$740,$AF1970)/INDEX('Season Counts'!$J$2:$J$740,$AF1970),"")</f>
        <v>0.259640102827764</v>
      </c>
      <c r="AB1970" s="41" t="n">
        <f aca="false">IFERROR(R1970-AA1970,"")</f>
        <v>-0.00824345478307076</v>
      </c>
      <c r="AC1970" s="39" t="n">
        <f aca="false">IFERROR(INDEX('Season Counts'!$AG$2:$AG$740,$AF1970)/INDEX('Season Counts'!$AF$2:$AF$740,$AF1970),"")</f>
        <v>71.1907626208378</v>
      </c>
      <c r="AD1970" s="40" t="n">
        <f aca="false">IFERROR(V1970-AC1970,"")</f>
        <v>0.855694072075565</v>
      </c>
      <c r="AE1970" s="4" t="str">
        <f aca="false">IF(D1970&lt;Guide!$C$21,"Low PA",IF(TRIM(IF(ISNUMBER(AD1970),IF(N(AD1970)&lt;=-Guide!$C$24,"▼ Bat Speed  ",IF(N(AD1970)&gt;=Guide!$C$24,"▲ Bat Speed  ","")),"")&amp;IF(N(Z1970)&gt;=Guide!$C$22,"▲ Contact  ","")&amp;IF(N(Z1970)&lt;=-Guide!$C$22,"▼ Contact  ","")&amp;IF(N(AB1970)&gt;=Guide!$C$23,"▲ Chase  ","")&amp;IF(N(AB1970)&lt;=-Guide!$C$23,"▼ Chase  ",""))="","Stable",TRIM(IF(ISNUMBER(AD1970),IF(N(AD1970)&lt;=-Guide!$C$24,"▼ Bat Speed  ",IF(N(AD1970)&gt;=Guide!$C$24,"▲ Bat Speed  ","")),"")&amp;IF(N(Z1970)&gt;=Guide!$C$22,"▲ Contact  ","")&amp;IF(N(Z1970)&lt;=-Guide!$C$22,"▼ Contact  ","")&amp;IF(N(AB1970)&gt;=Guide!$C$23,"▲ Chase  ","")&amp;IF(N(AB1970)&lt;=-Guide!$C$23,"▼ Chase  ",""))))</f>
        <v>▲ Contact</v>
      </c>
      <c r="AF1970" s="35" t="n">
        <f aca="false">MATCH(Counts!A1970,'Season Counts'!$A$2:$A$740,0)</f>
        <v>502</v>
      </c>
    </row>
    <row r="1971" customFormat="false" ht="15" hidden="false" customHeight="false" outlineLevel="0" collapsed="false">
      <c r="A1971" s="34" t="str">
        <f aca="false">Counts!B1971</f>
        <v>PHI</v>
      </c>
      <c r="B1971" s="5" t="str">
        <f aca="false">Counts!C1971</f>
        <v>Bryson Stott</v>
      </c>
      <c r="C1971" s="34" t="str">
        <f aca="false">Counts!F1971</f>
        <v>Mar-Apr</v>
      </c>
      <c r="D1971" s="35" t="n">
        <f aca="false">IFERROR(Counts!P1971,"")</f>
        <v>95</v>
      </c>
      <c r="E1971" s="36" t="n">
        <f aca="false">IFERROR(Counts!R1971/Counts!Q1971,"")</f>
        <v>0.206896551724138</v>
      </c>
      <c r="F1971" s="36" t="n">
        <f aca="false">IFERROR((Counts!R1971+Counts!V1971+Counts!W1971)/(Counts!Q1971+Counts!V1971+Counts!W1971+Counts!X1971),"")</f>
        <v>0.258064516129032</v>
      </c>
      <c r="G1971" s="36" t="n">
        <f aca="false">IFERROR((Counts!R1971+Counts!S1971+2*Counts!T1971+3*Counts!U1971)/Counts!Q1971,"")</f>
        <v>0.275862068965517</v>
      </c>
      <c r="H1971" s="35" t="n">
        <f aca="false">IFERROR(Counts!U1971,"")</f>
        <v>0</v>
      </c>
      <c r="I1971" s="36" t="n">
        <f aca="false">IFERROR(Counts!Z1971/Counts!AA1971,"")</f>
        <v>0.241935483870968</v>
      </c>
      <c r="J1971" s="36" t="n">
        <f aca="false">IFERROR(Counts!AB1971/Counts!AA1971,"")</f>
        <v>0.290301075268817</v>
      </c>
      <c r="K1971" s="37" t="n">
        <f aca="false">IFERROR((Counts!AB1971-Counts!Z1971)/Counts!AA1971,"")</f>
        <v>0.0483655913978495</v>
      </c>
      <c r="L1971" s="38" t="n">
        <f aca="false">IFERROR(Counts!Y1971/Counts!P1971,"")</f>
        <v>0.189473684210526</v>
      </c>
      <c r="M1971" s="38" t="n">
        <f aca="false">IFERROR(Counts!V1971/Counts!P1971,"")</f>
        <v>0.0526315789473684</v>
      </c>
      <c r="N1971" s="38" t="n">
        <f aca="false">IFERROR(Counts!AD1971/Counts!AC1971,"")</f>
        <v>0.0422535211267606</v>
      </c>
      <c r="O1971" s="38" t="n">
        <f aca="false">IFERROR(Counts!AE1971/Counts!AC1971,"")</f>
        <v>0.436619718309859</v>
      </c>
      <c r="P1971" s="39" t="n">
        <f aca="false">IFERROR(Counts!AG1971/Counts!AF1971,"")</f>
        <v>88.669014084507</v>
      </c>
      <c r="Q1971" s="38" t="n">
        <f aca="false">IFERROR(Counts!AH1971/Counts!AC1971,"")</f>
        <v>0.309859154929577</v>
      </c>
      <c r="R1971" s="38" t="n">
        <f aca="false">IFERROR(Counts!N1971/Counts!M1971,"")</f>
        <v>0.351648351648352</v>
      </c>
      <c r="S1971" s="38" t="n">
        <f aca="false">IFERROR(Counts!K1971/Counts!J1971,"")</f>
        <v>0.497175141242938</v>
      </c>
      <c r="T1971" s="38" t="n">
        <f aca="false">IFERROR(Counts!I1971/Counts!H1971,"")</f>
        <v>0.171052631578947</v>
      </c>
      <c r="U1971" s="38" t="n">
        <f aca="false">IFERROR(1-Counts!L1971/Counts!K1971,"")</f>
        <v>0.931818181818182</v>
      </c>
      <c r="V1971" s="39" t="n">
        <f aca="false">IFERROR(Counts!AJ1971/Counts!AI1971,"")</f>
        <v>70.1237037037037</v>
      </c>
      <c r="W1971" s="38" t="n">
        <f aca="false">IFERROR(Counts!AK1971/Counts!AI1971,"")</f>
        <v>0.0296296296296296</v>
      </c>
      <c r="X1971" s="40" t="n">
        <f aca="false">IFERROR(Counts!O1971,"")</f>
        <v>-7.34</v>
      </c>
      <c r="Y1971" s="36" t="n">
        <f aca="false">IFERROR(INDEX('Season Counts'!$Y$2:$Y$740,$AF1971)/INDEX('Season Counts'!$X$2:$X$740,$AF1971),"")</f>
        <v>0.330262023217247</v>
      </c>
      <c r="Z1971" s="37" t="n">
        <f aca="false">IFERROR(J1971-Y1971,"")</f>
        <v>-0.0399609479484299</v>
      </c>
      <c r="AA1971" s="38" t="n">
        <f aca="false">IFERROR(INDEX('Season Counts'!$K$2:$K$740,$AF1971)/INDEX('Season Counts'!$J$2:$J$740,$AF1971),"")</f>
        <v>0.300455235204856</v>
      </c>
      <c r="AB1971" s="41" t="n">
        <f aca="false">IFERROR(R1971-AA1971,"")</f>
        <v>0.0511931164434958</v>
      </c>
      <c r="AC1971" s="39" t="n">
        <f aca="false">IFERROR(INDEX('Season Counts'!$AG$2:$AG$740,$AF1971)/INDEX('Season Counts'!$AF$2:$AF$740,$AF1971),"")</f>
        <v>69.9388465723613</v>
      </c>
      <c r="AD1971" s="40" t="n">
        <f aca="false">IFERROR(V1971-AC1971,"")</f>
        <v>0.18485713134244</v>
      </c>
      <c r="AE1971" s="4" t="str">
        <f aca="false">IF(D1971&lt;Guide!$C$21,"Low PA",IF(TRIM(IF(ISNUMBER(AD1971),IF(N(AD1971)&lt;=-Guide!$C$24,"▼ Bat Speed  ",IF(N(AD1971)&gt;=Guide!$C$24,"▲ Bat Speed  ","")),"")&amp;IF(N(Z1971)&gt;=Guide!$C$22,"▲ Contact  ","")&amp;IF(N(Z1971)&lt;=-Guide!$C$22,"▼ Contact  ","")&amp;IF(N(AB1971)&gt;=Guide!$C$23,"▲ Chase  ","")&amp;IF(N(AB1971)&lt;=-Guide!$C$23,"▼ Chase  ",""))="","Stable",TRIM(IF(ISNUMBER(AD1971),IF(N(AD1971)&lt;=-Guide!$C$24,"▼ Bat Speed  ",IF(N(AD1971)&gt;=Guide!$C$24,"▲ Bat Speed  ","")),"")&amp;IF(N(Z1971)&gt;=Guide!$C$22,"▲ Contact  ","")&amp;IF(N(Z1971)&lt;=-Guide!$C$22,"▼ Contact  ","")&amp;IF(N(AB1971)&gt;=Guide!$C$23,"▲ Chase  ","")&amp;IF(N(AB1971)&lt;=-Guide!$C$23,"▼ Chase  ",""))))</f>
        <v>▲ Chase</v>
      </c>
      <c r="AF1971" s="35" t="n">
        <f aca="false">MATCH(Counts!A1971,'Season Counts'!$A$2:$A$740,0)</f>
        <v>503</v>
      </c>
    </row>
    <row r="1972" customFormat="false" ht="15" hidden="false" customHeight="false" outlineLevel="0" collapsed="false">
      <c r="A1972" s="34" t="str">
        <f aca="false">Counts!B1972</f>
        <v>PHI</v>
      </c>
      <c r="B1972" s="5" t="str">
        <f aca="false">Counts!C1972</f>
        <v>Bryson Stott</v>
      </c>
      <c r="C1972" s="34" t="str">
        <f aca="false">Counts!F1972</f>
        <v>May</v>
      </c>
      <c r="D1972" s="35" t="n">
        <f aca="false">IFERROR(Counts!P1972,"")</f>
        <v>104</v>
      </c>
      <c r="E1972" s="36" t="n">
        <f aca="false">IFERROR(Counts!R1972/Counts!Q1972,"")</f>
        <v>0.22680412371134</v>
      </c>
      <c r="F1972" s="36" t="n">
        <f aca="false">IFERROR((Counts!R1972+Counts!V1972+Counts!W1972)/(Counts!Q1972+Counts!V1972+Counts!W1972+Counts!X1972),"")</f>
        <v>0.269230769230769</v>
      </c>
      <c r="G1972" s="36" t="n">
        <f aca="false">IFERROR((Counts!R1972+Counts!S1972+2*Counts!T1972+3*Counts!U1972)/Counts!Q1972,"")</f>
        <v>0.474226804123711</v>
      </c>
      <c r="H1972" s="35" t="n">
        <f aca="false">IFERROR(Counts!U1972,"")</f>
        <v>6</v>
      </c>
      <c r="I1972" s="36" t="n">
        <f aca="false">IFERROR(Counts!Z1972/Counts!AA1972,"")</f>
        <v>0.314423076923077</v>
      </c>
      <c r="J1972" s="36" t="n">
        <f aca="false">IFERROR(Counts!AB1972/Counts!AA1972,"")</f>
        <v>0.314288461538462</v>
      </c>
      <c r="K1972" s="37" t="n">
        <f aca="false">IFERROR((Counts!AB1972-Counts!Z1972)/Counts!AA1972,"")</f>
        <v>-0.000134615384615413</v>
      </c>
      <c r="L1972" s="38" t="n">
        <f aca="false">IFERROR(Counts!Y1972/Counts!P1972,"")</f>
        <v>0.144230769230769</v>
      </c>
      <c r="M1972" s="38" t="n">
        <f aca="false">IFERROR(Counts!V1972/Counts!P1972,"")</f>
        <v>0.0576923076923077</v>
      </c>
      <c r="N1972" s="38" t="n">
        <f aca="false">IFERROR(Counts!AD1972/Counts!AC1972,"")</f>
        <v>0.0963855421686747</v>
      </c>
      <c r="O1972" s="38" t="n">
        <f aca="false">IFERROR(Counts!AE1972/Counts!AC1972,"")</f>
        <v>0.385542168674699</v>
      </c>
      <c r="P1972" s="39" t="n">
        <f aca="false">IFERROR(Counts!AG1972/Counts!AF1972,"")</f>
        <v>89.8385542168675</v>
      </c>
      <c r="Q1972" s="38" t="n">
        <f aca="false">IFERROR(Counts!AH1972/Counts!AC1972,"")</f>
        <v>0.337349397590361</v>
      </c>
      <c r="R1972" s="38" t="n">
        <f aca="false">IFERROR(Counts!N1972/Counts!M1972,"")</f>
        <v>0.305825242718447</v>
      </c>
      <c r="S1972" s="38" t="n">
        <f aca="false">IFERROR(Counts!K1972/Counts!J1972,"")</f>
        <v>0.567307692307692</v>
      </c>
      <c r="T1972" s="38" t="n">
        <f aca="false">IFERROR(Counts!I1972/Counts!H1972,"")</f>
        <v>0.138121546961326</v>
      </c>
      <c r="U1972" s="38" t="n">
        <f aca="false">IFERROR(1-Counts!L1972/Counts!K1972,"")</f>
        <v>0.915254237288136</v>
      </c>
      <c r="V1972" s="39" t="n">
        <f aca="false">IFERROR(Counts!AJ1972/Counts!AI1972,"")</f>
        <v>70.0025</v>
      </c>
      <c r="W1972" s="38" t="n">
        <f aca="false">IFERROR(Counts!AK1972/Counts!AI1972,"")</f>
        <v>0.0625</v>
      </c>
      <c r="X1972" s="40" t="n">
        <f aca="false">IFERROR(Counts!O1972,"")</f>
        <v>1.262</v>
      </c>
      <c r="Y1972" s="36" t="n">
        <f aca="false">IFERROR(INDEX('Season Counts'!$Y$2:$Y$740,$AF1972)/INDEX('Season Counts'!$X$2:$X$740,$AF1972),"")</f>
        <v>0.330262023217247</v>
      </c>
      <c r="Z1972" s="37" t="n">
        <f aca="false">IFERROR(J1972-Y1972,"")</f>
        <v>-0.0159735616787856</v>
      </c>
      <c r="AA1972" s="38" t="n">
        <f aca="false">IFERROR(INDEX('Season Counts'!$K$2:$K$740,$AF1972)/INDEX('Season Counts'!$J$2:$J$740,$AF1972),"")</f>
        <v>0.300455235204856</v>
      </c>
      <c r="AB1972" s="41" t="n">
        <f aca="false">IFERROR(R1972-AA1972,"")</f>
        <v>0.00537000751359074</v>
      </c>
      <c r="AC1972" s="39" t="n">
        <f aca="false">IFERROR(INDEX('Season Counts'!$AG$2:$AG$740,$AF1972)/INDEX('Season Counts'!$AF$2:$AF$740,$AF1972),"")</f>
        <v>69.9388465723613</v>
      </c>
      <c r="AD1972" s="40" t="n">
        <f aca="false">IFERROR(V1972-AC1972,"")</f>
        <v>0.0636534276387266</v>
      </c>
      <c r="AE1972" s="4" t="str">
        <f aca="false">IF(D1972&lt;Guide!$C$21,"Low PA",IF(TRIM(IF(ISNUMBER(AD1972),IF(N(AD1972)&lt;=-Guide!$C$24,"▼ Bat Speed  ",IF(N(AD1972)&gt;=Guide!$C$24,"▲ Bat Speed  ","")),"")&amp;IF(N(Z1972)&gt;=Guide!$C$22,"▲ Contact  ","")&amp;IF(N(Z1972)&lt;=-Guide!$C$22,"▼ Contact  ","")&amp;IF(N(AB1972)&gt;=Guide!$C$23,"▲ Chase  ","")&amp;IF(N(AB1972)&lt;=-Guide!$C$23,"▼ Chase  ",""))="","Stable",TRIM(IF(ISNUMBER(AD1972),IF(N(AD1972)&lt;=-Guide!$C$24,"▼ Bat Speed  ",IF(N(AD1972)&gt;=Guide!$C$24,"▲ Bat Speed  ","")),"")&amp;IF(N(Z1972)&gt;=Guide!$C$22,"▲ Contact  ","")&amp;IF(N(Z1972)&lt;=-Guide!$C$22,"▼ Contact  ","")&amp;IF(N(AB1972)&gt;=Guide!$C$23,"▲ Chase  ","")&amp;IF(N(AB1972)&lt;=-Guide!$C$23,"▼ Chase  ",""))))</f>
        <v>Stable</v>
      </c>
      <c r="AF1972" s="35" t="n">
        <f aca="false">MATCH(Counts!A1972,'Season Counts'!$A$2:$A$740,0)</f>
        <v>503</v>
      </c>
    </row>
    <row r="1973" customFormat="false" ht="15" hidden="false" customHeight="false" outlineLevel="0" collapsed="false">
      <c r="A1973" s="34" t="str">
        <f aca="false">Counts!B1973</f>
        <v>PHI</v>
      </c>
      <c r="B1973" s="5" t="str">
        <f aca="false">Counts!C1973</f>
        <v>Bryson Stott</v>
      </c>
      <c r="C1973" s="34" t="str">
        <f aca="false">Counts!F1973</f>
        <v>Jun</v>
      </c>
      <c r="D1973" s="35" t="n">
        <f aca="false">IFERROR(Counts!P1973,"")</f>
        <v>107</v>
      </c>
      <c r="E1973" s="36" t="n">
        <f aca="false">IFERROR(Counts!R1973/Counts!Q1973,"")</f>
        <v>0.287234042553192</v>
      </c>
      <c r="F1973" s="36" t="n">
        <f aca="false">IFERROR((Counts!R1973+Counts!V1973+Counts!W1973)/(Counts!Q1973+Counts!V1973+Counts!W1973+Counts!X1973),"")</f>
        <v>0.373831775700935</v>
      </c>
      <c r="G1973" s="36" t="n">
        <f aca="false">IFERROR((Counts!R1973+Counts!S1973+2*Counts!T1973+3*Counts!U1973)/Counts!Q1973,"")</f>
        <v>0.414893617021277</v>
      </c>
      <c r="H1973" s="35" t="n">
        <f aca="false">IFERROR(Counts!U1973,"")</f>
        <v>1</v>
      </c>
      <c r="I1973" s="36" t="n">
        <f aca="false">IFERROR(Counts!Z1973/Counts!AA1973,"")</f>
        <v>0.351869158878505</v>
      </c>
      <c r="J1973" s="36" t="n">
        <f aca="false">IFERROR(Counts!AB1973/Counts!AA1973,"")</f>
        <v>0.356242990654206</v>
      </c>
      <c r="K1973" s="37" t="n">
        <f aca="false">IFERROR((Counts!AB1973-Counts!Z1973)/Counts!AA1973,"")</f>
        <v>0.00437383177570097</v>
      </c>
      <c r="L1973" s="38" t="n">
        <f aca="false">IFERROR(Counts!Y1973/Counts!P1973,"")</f>
        <v>0.186915887850467</v>
      </c>
      <c r="M1973" s="38" t="n">
        <f aca="false">IFERROR(Counts!V1973/Counts!P1973,"")</f>
        <v>0.11214953271028</v>
      </c>
      <c r="N1973" s="38" t="n">
        <f aca="false">IFERROR(Counts!AD1973/Counts!AC1973,"")</f>
        <v>0.0675675675675676</v>
      </c>
      <c r="O1973" s="38" t="n">
        <f aca="false">IFERROR(Counts!AE1973/Counts!AC1973,"")</f>
        <v>0.337837837837838</v>
      </c>
      <c r="P1973" s="39" t="n">
        <f aca="false">IFERROR(Counts!AG1973/Counts!AF1973,"")</f>
        <v>87.3972972972973</v>
      </c>
      <c r="Q1973" s="38" t="n">
        <f aca="false">IFERROR(Counts!AH1973/Counts!AC1973,"")</f>
        <v>0.378378378378378</v>
      </c>
      <c r="R1973" s="38" t="n">
        <f aca="false">IFERROR(Counts!N1973/Counts!M1973,"")</f>
        <v>0.325301204819277</v>
      </c>
      <c r="S1973" s="38" t="n">
        <f aca="false">IFERROR(Counts!K1973/Counts!J1973,"")</f>
        <v>0.560185185185185</v>
      </c>
      <c r="T1973" s="38" t="n">
        <f aca="false">IFERROR(Counts!I1973/Counts!H1973,"")</f>
        <v>0.163366336633663</v>
      </c>
      <c r="U1973" s="38" t="n">
        <f aca="false">IFERROR(1-Counts!L1973/Counts!K1973,"")</f>
        <v>0.87603305785124</v>
      </c>
      <c r="V1973" s="39" t="n">
        <f aca="false">IFERROR(Counts!AJ1973/Counts!AI1973,"")</f>
        <v>69.7107954545455</v>
      </c>
      <c r="W1973" s="38" t="n">
        <f aca="false">IFERROR(Counts!AK1973/Counts!AI1973,"")</f>
        <v>0.0852272727272727</v>
      </c>
      <c r="X1973" s="40" t="n">
        <f aca="false">IFERROR(Counts!O1973,"")</f>
        <v>1.572</v>
      </c>
      <c r="Y1973" s="36" t="n">
        <f aca="false">IFERROR(INDEX('Season Counts'!$Y$2:$Y$740,$AF1973)/INDEX('Season Counts'!$X$2:$X$740,$AF1973),"")</f>
        <v>0.330262023217247</v>
      </c>
      <c r="Z1973" s="37" t="n">
        <f aca="false">IFERROR(J1973-Y1973,"")</f>
        <v>0.0259809674369585</v>
      </c>
      <c r="AA1973" s="38" t="n">
        <f aca="false">IFERROR(INDEX('Season Counts'!$K$2:$K$740,$AF1973)/INDEX('Season Counts'!$J$2:$J$740,$AF1973),"")</f>
        <v>0.300455235204856</v>
      </c>
      <c r="AB1973" s="41" t="n">
        <f aca="false">IFERROR(R1973-AA1973,"")</f>
        <v>0.0248459696144213</v>
      </c>
      <c r="AC1973" s="39" t="n">
        <f aca="false">IFERROR(INDEX('Season Counts'!$AG$2:$AG$740,$AF1973)/INDEX('Season Counts'!$AF$2:$AF$740,$AF1973),"")</f>
        <v>69.9388465723613</v>
      </c>
      <c r="AD1973" s="40" t="n">
        <f aca="false">IFERROR(V1973-AC1973,"")</f>
        <v>-0.228051117815809</v>
      </c>
      <c r="AE1973" s="4" t="str">
        <f aca="false">IF(D1973&lt;Guide!$C$21,"Low PA",IF(TRIM(IF(ISNUMBER(AD1973),IF(N(AD1973)&lt;=-Guide!$C$24,"▼ Bat Speed  ",IF(N(AD1973)&gt;=Guide!$C$24,"▲ Bat Speed  ","")),"")&amp;IF(N(Z1973)&gt;=Guide!$C$22,"▲ Contact  ","")&amp;IF(N(Z1973)&lt;=-Guide!$C$22,"▼ Contact  ","")&amp;IF(N(AB1973)&gt;=Guide!$C$23,"▲ Chase  ","")&amp;IF(N(AB1973)&lt;=-Guide!$C$23,"▼ Chase  ",""))="","Stable",TRIM(IF(ISNUMBER(AD1973),IF(N(AD1973)&lt;=-Guide!$C$24,"▼ Bat Speed  ",IF(N(AD1973)&gt;=Guide!$C$24,"▲ Bat Speed  ","")),"")&amp;IF(N(Z1973)&gt;=Guide!$C$22,"▲ Contact  ","")&amp;IF(N(Z1973)&lt;=-Guide!$C$22,"▼ Contact  ","")&amp;IF(N(AB1973)&gt;=Guide!$C$23,"▲ Chase  ","")&amp;IF(N(AB1973)&lt;=-Guide!$C$23,"▼ Chase  ",""))))</f>
        <v>Stable</v>
      </c>
      <c r="AF1973" s="35" t="n">
        <f aca="false">MATCH(Counts!A1973,'Season Counts'!$A$2:$A$740,0)</f>
        <v>503</v>
      </c>
    </row>
    <row r="1974" customFormat="false" ht="15" hidden="false" customHeight="false" outlineLevel="0" collapsed="false">
      <c r="A1974" s="34" t="str">
        <f aca="false">Counts!B1974</f>
        <v>PHI</v>
      </c>
      <c r="B1974" s="5" t="str">
        <f aca="false">Counts!C1974</f>
        <v>Bryson Stott</v>
      </c>
      <c r="C1974" s="34" t="str">
        <f aca="false">Counts!F1974</f>
        <v>Jul</v>
      </c>
      <c r="D1974" s="35" t="n">
        <f aca="false">IFERROR(Counts!P1974,"")</f>
        <v>96</v>
      </c>
      <c r="E1974" s="36" t="n">
        <f aca="false">IFERROR(Counts!R1974/Counts!Q1974,"")</f>
        <v>0.28735632183908</v>
      </c>
      <c r="F1974" s="36" t="n">
        <f aca="false">IFERROR((Counts!R1974+Counts!V1974+Counts!W1974)/(Counts!Q1974+Counts!V1974+Counts!W1974+Counts!X1974),"")</f>
        <v>0.34375</v>
      </c>
      <c r="G1974" s="36" t="n">
        <f aca="false">IFERROR((Counts!R1974+Counts!S1974+2*Counts!T1974+3*Counts!U1974)/Counts!Q1974,"")</f>
        <v>0.459770114942529</v>
      </c>
      <c r="H1974" s="35" t="n">
        <f aca="false">IFERROR(Counts!U1974,"")</f>
        <v>1</v>
      </c>
      <c r="I1974" s="36" t="n">
        <f aca="false">IFERROR(Counts!Z1974/Counts!AA1974,"")</f>
        <v>0.351578947368421</v>
      </c>
      <c r="J1974" s="36" t="n">
        <f aca="false">IFERROR(Counts!AB1974/Counts!AA1974,"")</f>
        <v>0.313694736842105</v>
      </c>
      <c r="K1974" s="37" t="n">
        <f aca="false">IFERROR((Counts!AB1974-Counts!Z1974)/Counts!AA1974,"")</f>
        <v>-0.0378842105263158</v>
      </c>
      <c r="L1974" s="38" t="n">
        <f aca="false">IFERROR(Counts!Y1974/Counts!P1974,"")</f>
        <v>0.229166666666667</v>
      </c>
      <c r="M1974" s="38" t="n">
        <f aca="false">IFERROR(Counts!V1974/Counts!P1974,"")</f>
        <v>0.0833333333333333</v>
      </c>
      <c r="N1974" s="38" t="n">
        <f aca="false">IFERROR(Counts!AD1974/Counts!AC1974,"")</f>
        <v>0.0757575757575758</v>
      </c>
      <c r="O1974" s="38" t="n">
        <f aca="false">IFERROR(Counts!AE1974/Counts!AC1974,"")</f>
        <v>0.378787878787879</v>
      </c>
      <c r="P1974" s="39" t="n">
        <f aca="false">IFERROR(Counts!AG1974/Counts!AF1974,"")</f>
        <v>89.6815384615385</v>
      </c>
      <c r="Q1974" s="38" t="n">
        <f aca="false">IFERROR(Counts!AH1974/Counts!AC1974,"")</f>
        <v>0.393939393939394</v>
      </c>
      <c r="R1974" s="38" t="n">
        <f aca="false">IFERROR(Counts!N1974/Counts!M1974,"")</f>
        <v>0.338461538461539</v>
      </c>
      <c r="S1974" s="38" t="n">
        <f aca="false">IFERROR(Counts!K1974/Counts!J1974,"")</f>
        <v>0.548223350253807</v>
      </c>
      <c r="T1974" s="38" t="n">
        <f aca="false">IFERROR(Counts!I1974/Counts!H1974,"")</f>
        <v>0.229885057471264</v>
      </c>
      <c r="U1974" s="38" t="n">
        <f aca="false">IFERROR(1-Counts!L1974/Counts!K1974,"")</f>
        <v>0.888888888888889</v>
      </c>
      <c r="V1974" s="39" t="n">
        <f aca="false">IFERROR(Counts!AJ1974/Counts!AI1974,"")</f>
        <v>70.2108280254777</v>
      </c>
      <c r="W1974" s="38" t="n">
        <f aca="false">IFERROR(Counts!AK1974/Counts!AI1974,"")</f>
        <v>0.10828025477707</v>
      </c>
      <c r="X1974" s="40" t="n">
        <f aca="false">IFERROR(Counts!O1974,"")</f>
        <v>2.424</v>
      </c>
      <c r="Y1974" s="36" t="n">
        <f aca="false">IFERROR(INDEX('Season Counts'!$Y$2:$Y$740,$AF1974)/INDEX('Season Counts'!$X$2:$X$740,$AF1974),"")</f>
        <v>0.330262023217247</v>
      </c>
      <c r="Z1974" s="37" t="n">
        <f aca="false">IFERROR(J1974-Y1974,"")</f>
        <v>-0.0165672863751418</v>
      </c>
      <c r="AA1974" s="38" t="n">
        <f aca="false">IFERROR(INDEX('Season Counts'!$K$2:$K$740,$AF1974)/INDEX('Season Counts'!$J$2:$J$740,$AF1974),"")</f>
        <v>0.300455235204856</v>
      </c>
      <c r="AB1974" s="41" t="n">
        <f aca="false">IFERROR(R1974-AA1974,"")</f>
        <v>0.0380063032566826</v>
      </c>
      <c r="AC1974" s="39" t="n">
        <f aca="false">IFERROR(INDEX('Season Counts'!$AG$2:$AG$740,$AF1974)/INDEX('Season Counts'!$AF$2:$AF$740,$AF1974),"")</f>
        <v>69.9388465723613</v>
      </c>
      <c r="AD1974" s="40" t="n">
        <f aca="false">IFERROR(V1974-AC1974,"")</f>
        <v>0.271981453116439</v>
      </c>
      <c r="AE1974" s="4" t="str">
        <f aca="false">IF(D1974&lt;Guide!$C$21,"Low PA",IF(TRIM(IF(ISNUMBER(AD1974),IF(N(AD1974)&lt;=-Guide!$C$24,"▼ Bat Speed  ",IF(N(AD1974)&gt;=Guide!$C$24,"▲ Bat Speed  ","")),"")&amp;IF(N(Z1974)&gt;=Guide!$C$22,"▲ Contact  ","")&amp;IF(N(Z1974)&lt;=-Guide!$C$22,"▼ Contact  ","")&amp;IF(N(AB1974)&gt;=Guide!$C$23,"▲ Chase  ","")&amp;IF(N(AB1974)&lt;=-Guide!$C$23,"▼ Chase  ",""))="","Stable",TRIM(IF(ISNUMBER(AD1974),IF(N(AD1974)&lt;=-Guide!$C$24,"▼ Bat Speed  ",IF(N(AD1974)&gt;=Guide!$C$24,"▲ Bat Speed  ","")),"")&amp;IF(N(Z1974)&gt;=Guide!$C$22,"▲ Contact  ","")&amp;IF(N(Z1974)&lt;=-Guide!$C$22,"▼ Contact  ","")&amp;IF(N(AB1974)&gt;=Guide!$C$23,"▲ Chase  ","")&amp;IF(N(AB1974)&lt;=-Guide!$C$23,"▼ Chase  ",""))))</f>
        <v>Stable</v>
      </c>
      <c r="AF1974" s="35" t="n">
        <f aca="false">MATCH(Counts!A1974,'Season Counts'!$A$2:$A$740,0)</f>
        <v>503</v>
      </c>
    </row>
    <row r="1975" customFormat="false" ht="15" hidden="false" customHeight="false" outlineLevel="0" collapsed="false">
      <c r="A1975" s="34" t="str">
        <f aca="false">Counts!B1975</f>
        <v>PHI</v>
      </c>
      <c r="B1975" s="5" t="str">
        <f aca="false">Counts!C1975</f>
        <v>Bryson Stott</v>
      </c>
      <c r="C1975" s="34" t="str">
        <f aca="false">Counts!F1975</f>
        <v>Aug</v>
      </c>
      <c r="D1975" s="35" t="n">
        <f aca="false">IFERROR(Counts!P1975,"")</f>
        <v>116</v>
      </c>
      <c r="E1975" s="36" t="n">
        <f aca="false">IFERROR(Counts!R1975/Counts!Q1975,"")</f>
        <v>0.284210526315789</v>
      </c>
      <c r="F1975" s="36" t="n">
        <f aca="false">IFERROR((Counts!R1975+Counts!V1975+Counts!W1975)/(Counts!Q1975+Counts!V1975+Counts!W1975+Counts!X1975),"")</f>
        <v>0.408695652173913</v>
      </c>
      <c r="G1975" s="36" t="n">
        <f aca="false">IFERROR((Counts!R1975+Counts!S1975+2*Counts!T1975+3*Counts!U1975)/Counts!Q1975,"")</f>
        <v>0.410526315789474</v>
      </c>
      <c r="H1975" s="35" t="n">
        <f aca="false">IFERROR(Counts!U1975,"")</f>
        <v>2</v>
      </c>
      <c r="I1975" s="36" t="n">
        <f aca="false">IFERROR(Counts!Z1975/Counts!AA1975,"")</f>
        <v>0.370434782608696</v>
      </c>
      <c r="J1975" s="36" t="n">
        <f aca="false">IFERROR(Counts!AB1975/Counts!AA1975,"")</f>
        <v>0.362817391304348</v>
      </c>
      <c r="K1975" s="37" t="n">
        <f aca="false">IFERROR((Counts!AB1975-Counts!Z1975)/Counts!AA1975,"")</f>
        <v>-0.00761739130434787</v>
      </c>
      <c r="L1975" s="38" t="n">
        <f aca="false">IFERROR(Counts!Y1975/Counts!P1975,"")</f>
        <v>0.120689655172414</v>
      </c>
      <c r="M1975" s="38" t="n">
        <f aca="false">IFERROR(Counts!V1975/Counts!P1975,"")</f>
        <v>0.172413793103448</v>
      </c>
      <c r="N1975" s="38" t="n">
        <f aca="false">IFERROR(Counts!AD1975/Counts!AC1975,"")</f>
        <v>0.0121951219512195</v>
      </c>
      <c r="O1975" s="38" t="n">
        <f aca="false">IFERROR(Counts!AE1975/Counts!AC1975,"")</f>
        <v>0.365853658536585</v>
      </c>
      <c r="P1975" s="39" t="n">
        <f aca="false">IFERROR(Counts!AG1975/Counts!AF1975,"")</f>
        <v>88.5646341463415</v>
      </c>
      <c r="Q1975" s="38" t="n">
        <f aca="false">IFERROR(Counts!AH1975/Counts!AC1975,"")</f>
        <v>0.353658536585366</v>
      </c>
      <c r="R1975" s="38" t="n">
        <f aca="false">IFERROR(Counts!N1975/Counts!M1975,"")</f>
        <v>0.24</v>
      </c>
      <c r="S1975" s="38" t="n">
        <f aca="false">IFERROR(Counts!K1975/Counts!J1975,"")</f>
        <v>0.532188841201717</v>
      </c>
      <c r="T1975" s="38" t="n">
        <f aca="false">IFERROR(Counts!I1975/Counts!H1975,"")</f>
        <v>0.127551020408163</v>
      </c>
      <c r="U1975" s="38" t="n">
        <f aca="false">IFERROR(1-Counts!L1975/Counts!K1975,"")</f>
        <v>0.935483870967742</v>
      </c>
      <c r="V1975" s="39" t="n">
        <f aca="false">IFERROR(Counts!AJ1975/Counts!AI1975,"")</f>
        <v>69.5914110429448</v>
      </c>
      <c r="W1975" s="38" t="n">
        <f aca="false">IFERROR(Counts!AK1975/Counts!AI1975,"")</f>
        <v>0.0797546012269939</v>
      </c>
      <c r="X1975" s="40" t="n">
        <f aca="false">IFERROR(Counts!O1975,"")</f>
        <v>5.62</v>
      </c>
      <c r="Y1975" s="36" t="n">
        <f aca="false">IFERROR(INDEX('Season Counts'!$Y$2:$Y$740,$AF1975)/INDEX('Season Counts'!$X$2:$X$740,$AF1975),"")</f>
        <v>0.330262023217247</v>
      </c>
      <c r="Z1975" s="37" t="n">
        <f aca="false">IFERROR(J1975-Y1975,"")</f>
        <v>0.0325553680871007</v>
      </c>
      <c r="AA1975" s="38" t="n">
        <f aca="false">IFERROR(INDEX('Season Counts'!$K$2:$K$740,$AF1975)/INDEX('Season Counts'!$J$2:$J$740,$AF1975),"")</f>
        <v>0.300455235204856</v>
      </c>
      <c r="AB1975" s="41" t="n">
        <f aca="false">IFERROR(R1975-AA1975,"")</f>
        <v>-0.0604552352048559</v>
      </c>
      <c r="AC1975" s="39" t="n">
        <f aca="false">IFERROR(INDEX('Season Counts'!$AG$2:$AG$740,$AF1975)/INDEX('Season Counts'!$AF$2:$AF$740,$AF1975),"")</f>
        <v>69.9388465723613</v>
      </c>
      <c r="AD1975" s="40" t="n">
        <f aca="false">IFERROR(V1975-AC1975,"")</f>
        <v>-0.347435529416487</v>
      </c>
      <c r="AE1975" s="4" t="str">
        <f aca="false">IF(D1975&lt;Guide!$C$21,"Low PA",IF(TRIM(IF(ISNUMBER(AD1975),IF(N(AD1975)&lt;=-Guide!$C$24,"▼ Bat Speed  ",IF(N(AD1975)&gt;=Guide!$C$24,"▲ Bat Speed  ","")),"")&amp;IF(N(Z1975)&gt;=Guide!$C$22,"▲ Contact  ","")&amp;IF(N(Z1975)&lt;=-Guide!$C$22,"▼ Contact  ","")&amp;IF(N(AB1975)&gt;=Guide!$C$23,"▲ Chase  ","")&amp;IF(N(AB1975)&lt;=-Guide!$C$23,"▼ Chase  ",""))="","Stable",TRIM(IF(ISNUMBER(AD1975),IF(N(AD1975)&lt;=-Guide!$C$24,"▼ Bat Speed  ",IF(N(AD1975)&gt;=Guide!$C$24,"▲ Bat Speed  ","")),"")&amp;IF(N(Z1975)&gt;=Guide!$C$22,"▲ Contact  ","")&amp;IF(N(Z1975)&lt;=-Guide!$C$22,"▼ Contact  ","")&amp;IF(N(AB1975)&gt;=Guide!$C$23,"▲ Chase  ","")&amp;IF(N(AB1975)&lt;=-Guide!$C$23,"▼ Chase  ",""))))</f>
        <v>▼ Chase</v>
      </c>
      <c r="AF1975" s="35" t="n">
        <f aca="false">MATCH(Counts!A1975,'Season Counts'!$A$2:$A$740,0)</f>
        <v>503</v>
      </c>
    </row>
    <row r="1976" customFormat="false" ht="15" hidden="false" customHeight="false" outlineLevel="0" collapsed="false">
      <c r="A1976" s="34" t="str">
        <f aca="false">Counts!B1976</f>
        <v>PHI</v>
      </c>
      <c r="B1976" s="5" t="str">
        <f aca="false">Counts!C1976</f>
        <v>Bryson Stott</v>
      </c>
      <c r="C1976" s="34" t="str">
        <f aca="false">Counts!F1976</f>
        <v>Sep</v>
      </c>
      <c r="D1976" s="35" t="n">
        <f aca="false">IFERROR(Counts!P1976,"")</f>
        <v>90</v>
      </c>
      <c r="E1976" s="36" t="n">
        <f aca="false">IFERROR(Counts!R1976/Counts!Q1976,"")</f>
        <v>0.236842105263158</v>
      </c>
      <c r="F1976" s="36" t="n">
        <f aca="false">IFERROR((Counts!R1976+Counts!V1976+Counts!W1976)/(Counts!Q1976+Counts!V1976+Counts!W1976+Counts!X1976),"")</f>
        <v>0.337078651685393</v>
      </c>
      <c r="G1976" s="36" t="n">
        <f aca="false">IFERROR((Counts!R1976+Counts!S1976+2*Counts!T1976+3*Counts!U1976)/Counts!Q1976,"")</f>
        <v>0.355263157894737</v>
      </c>
      <c r="H1976" s="35" t="n">
        <f aca="false">IFERROR(Counts!U1976,"")</f>
        <v>0</v>
      </c>
      <c r="I1976" s="36" t="n">
        <f aca="false">IFERROR(Counts!Z1976/Counts!AA1976,"")</f>
        <v>0.311797752808989</v>
      </c>
      <c r="J1976" s="36" t="n">
        <f aca="false">IFERROR(Counts!AB1976/Counts!AA1976,"")</f>
        <v>0.335067415730337</v>
      </c>
      <c r="K1976" s="37" t="n">
        <f aca="false">IFERROR((Counts!AB1976-Counts!Z1976)/Counts!AA1976,"")</f>
        <v>0.0232696629213483</v>
      </c>
      <c r="L1976" s="38" t="n">
        <f aca="false">IFERROR(Counts!Y1976/Counts!P1976,"")</f>
        <v>0.122222222222222</v>
      </c>
      <c r="M1976" s="38" t="n">
        <f aca="false">IFERROR(Counts!V1976/Counts!P1976,"")</f>
        <v>0.122222222222222</v>
      </c>
      <c r="N1976" s="38" t="n">
        <f aca="false">IFERROR(Counts!AD1976/Counts!AC1976,"")</f>
        <v>0.0597014925373134</v>
      </c>
      <c r="O1976" s="38" t="n">
        <f aca="false">IFERROR(Counts!AE1976/Counts!AC1976,"")</f>
        <v>0.358208955223881</v>
      </c>
      <c r="P1976" s="39" t="n">
        <f aca="false">IFERROR(Counts!AG1976/Counts!AF1976,"")</f>
        <v>89.2179104477612</v>
      </c>
      <c r="Q1976" s="38" t="n">
        <f aca="false">IFERROR(Counts!AH1976/Counts!AC1976,"")</f>
        <v>0.373134328358209</v>
      </c>
      <c r="R1976" s="38" t="n">
        <f aca="false">IFERROR(Counts!N1976/Counts!M1976,"")</f>
        <v>0.268817204301075</v>
      </c>
      <c r="S1976" s="38" t="n">
        <f aca="false">IFERROR(Counts!K1976/Counts!J1976,"")</f>
        <v>0.57396449704142</v>
      </c>
      <c r="T1976" s="38" t="n">
        <f aca="false">IFERROR(Counts!I1976/Counts!H1976,"")</f>
        <v>0.149659863945578</v>
      </c>
      <c r="U1976" s="38" t="n">
        <f aca="false">IFERROR(1-Counts!L1976/Counts!K1976,"")</f>
        <v>0.907216494845361</v>
      </c>
      <c r="V1976" s="39" t="n">
        <f aca="false">IFERROR(Counts!AJ1976/Counts!AI1976,"")</f>
        <v>70.08671875</v>
      </c>
      <c r="W1976" s="38" t="n">
        <f aca="false">IFERROR(Counts!AK1976/Counts!AI1976,"")</f>
        <v>0.078125</v>
      </c>
      <c r="X1976" s="40" t="n">
        <f aca="false">IFERROR(Counts!O1976,"")</f>
        <v>0.564</v>
      </c>
      <c r="Y1976" s="36" t="n">
        <f aca="false">IFERROR(INDEX('Season Counts'!$Y$2:$Y$740,$AF1976)/INDEX('Season Counts'!$X$2:$X$740,$AF1976),"")</f>
        <v>0.330262023217247</v>
      </c>
      <c r="Z1976" s="37" t="n">
        <f aca="false">IFERROR(J1976-Y1976,"")</f>
        <v>0.00480539251309003</v>
      </c>
      <c r="AA1976" s="38" t="n">
        <f aca="false">IFERROR(INDEX('Season Counts'!$K$2:$K$740,$AF1976)/INDEX('Season Counts'!$J$2:$J$740,$AF1976),"")</f>
        <v>0.300455235204856</v>
      </c>
      <c r="AB1976" s="41" t="n">
        <f aca="false">IFERROR(R1976-AA1976,"")</f>
        <v>-0.0316380309037806</v>
      </c>
      <c r="AC1976" s="39" t="n">
        <f aca="false">IFERROR(INDEX('Season Counts'!$AG$2:$AG$740,$AF1976)/INDEX('Season Counts'!$AF$2:$AF$740,$AF1976),"")</f>
        <v>69.9388465723613</v>
      </c>
      <c r="AD1976" s="40" t="n">
        <f aca="false">IFERROR(V1976-AC1976,"")</f>
        <v>0.147872177638732</v>
      </c>
      <c r="AE1976" s="4" t="str">
        <f aca="false">IF(D1976&lt;Guide!$C$21,"Low PA",IF(TRIM(IF(ISNUMBER(AD1976),IF(N(AD1976)&lt;=-Guide!$C$24,"▼ Bat Speed  ",IF(N(AD1976)&gt;=Guide!$C$24,"▲ Bat Speed  ","")),"")&amp;IF(N(Z1976)&gt;=Guide!$C$22,"▲ Contact  ","")&amp;IF(N(Z1976)&lt;=-Guide!$C$22,"▼ Contact  ","")&amp;IF(N(AB1976)&gt;=Guide!$C$23,"▲ Chase  ","")&amp;IF(N(AB1976)&lt;=-Guide!$C$23,"▼ Chase  ",""))="","Stable",TRIM(IF(ISNUMBER(AD1976),IF(N(AD1976)&lt;=-Guide!$C$24,"▼ Bat Speed  ",IF(N(AD1976)&gt;=Guide!$C$24,"▲ Bat Speed  ","")),"")&amp;IF(N(Z1976)&gt;=Guide!$C$22,"▲ Contact  ","")&amp;IF(N(Z1976)&lt;=-Guide!$C$22,"▼ Contact  ","")&amp;IF(N(AB1976)&gt;=Guide!$C$23,"▲ Chase  ","")&amp;IF(N(AB1976)&lt;=-Guide!$C$23,"▼ Chase  ",""))))</f>
        <v>Stable</v>
      </c>
      <c r="AF1976" s="35" t="n">
        <f aca="false">MATCH(Counts!A1976,'Season Counts'!$A$2:$A$740,0)</f>
        <v>503</v>
      </c>
    </row>
    <row r="1977" customFormat="false" ht="15" hidden="false" customHeight="false" outlineLevel="0" collapsed="false">
      <c r="A1977" s="34" t="str">
        <f aca="false">Counts!B1977</f>
        <v>PHI</v>
      </c>
      <c r="B1977" s="5" t="str">
        <f aca="false">Counts!C1977</f>
        <v>Brandon Marsh</v>
      </c>
      <c r="C1977" s="34" t="str">
        <f aca="false">Counts!F1977</f>
        <v>Mar-Apr</v>
      </c>
      <c r="D1977" s="35" t="n">
        <f aca="false">IFERROR(Counts!P1977,"")</f>
        <v>105</v>
      </c>
      <c r="E1977" s="36" t="n">
        <f aca="false">IFERROR(Counts!R1977/Counts!Q1977,"")</f>
        <v>0.303030303030303</v>
      </c>
      <c r="F1977" s="36" t="n">
        <f aca="false">IFERROR((Counts!R1977+Counts!V1977+Counts!W1977)/(Counts!Q1977+Counts!V1977+Counts!W1977+Counts!X1977),"")</f>
        <v>0.323809523809524</v>
      </c>
      <c r="G1977" s="36" t="n">
        <f aca="false">IFERROR((Counts!R1977+Counts!S1977+2*Counts!T1977+3*Counts!U1977)/Counts!Q1977,"")</f>
        <v>0.484848484848485</v>
      </c>
      <c r="H1977" s="35" t="n">
        <f aca="false">IFERROR(Counts!U1977,"")</f>
        <v>4</v>
      </c>
      <c r="I1977" s="36" t="n">
        <f aca="false">IFERROR(Counts!Z1977/Counts!AA1977,"")</f>
        <v>0.349038461538462</v>
      </c>
      <c r="J1977" s="36" t="n">
        <f aca="false">IFERROR(Counts!AB1977/Counts!AA1977,"")</f>
        <v>0.316240384615385</v>
      </c>
      <c r="K1977" s="37" t="n">
        <f aca="false">IFERROR((Counts!AB1977-Counts!Z1977)/Counts!AA1977,"")</f>
        <v>-0.0327980769230769</v>
      </c>
      <c r="L1977" s="38" t="n">
        <f aca="false">IFERROR(Counts!Y1977/Counts!P1977,"")</f>
        <v>0.219047619047619</v>
      </c>
      <c r="M1977" s="38" t="n">
        <f aca="false">IFERROR(Counts!V1977/Counts!P1977,"")</f>
        <v>0.0380952380952381</v>
      </c>
      <c r="N1977" s="38" t="n">
        <f aca="false">IFERROR(Counts!AD1977/Counts!AC1977,"")</f>
        <v>0.0512820512820513</v>
      </c>
      <c r="O1977" s="38" t="n">
        <f aca="false">IFERROR(Counts!AE1977/Counts!AC1977,"")</f>
        <v>0.5</v>
      </c>
      <c r="P1977" s="39" t="n">
        <f aca="false">IFERROR(Counts!AG1977/Counts!AF1977,"")</f>
        <v>91.3597402597403</v>
      </c>
      <c r="Q1977" s="38" t="n">
        <f aca="false">IFERROR(Counts!AH1977/Counts!AC1977,"")</f>
        <v>0.448717948717949</v>
      </c>
      <c r="R1977" s="38" t="n">
        <f aca="false">IFERROR(Counts!N1977/Counts!M1977,"")</f>
        <v>0.394736842105263</v>
      </c>
      <c r="S1977" s="38" t="n">
        <f aca="false">IFERROR(Counts!K1977/Counts!J1977,"")</f>
        <v>0.650537634408602</v>
      </c>
      <c r="T1977" s="38" t="n">
        <f aca="false">IFERROR(Counts!I1977/Counts!H1977,"")</f>
        <v>0.188775510204082</v>
      </c>
      <c r="U1977" s="38" t="n">
        <f aca="false">IFERROR(1-Counts!L1977/Counts!K1977,"")</f>
        <v>0.900826446280992</v>
      </c>
      <c r="V1977" s="39" t="n">
        <f aca="false">IFERROR(Counts!AJ1977/Counts!AI1977,"")</f>
        <v>71.0726744186047</v>
      </c>
      <c r="W1977" s="38" t="n">
        <f aca="false">IFERROR(Counts!AK1977/Counts!AI1977,"")</f>
        <v>0.13953488372093</v>
      </c>
      <c r="X1977" s="40" t="n">
        <f aca="false">IFERROR(Counts!O1977,"")</f>
        <v>1.586</v>
      </c>
      <c r="Y1977" s="36" t="n">
        <f aca="false">IFERROR(INDEX('Season Counts'!$Y$2:$Y$740,$AF1977)/INDEX('Season Counts'!$X$2:$X$740,$AF1977),"")</f>
        <v>0.300572450805009</v>
      </c>
      <c r="Z1977" s="37" t="n">
        <f aca="false">IFERROR(J1977-Y1977,"")</f>
        <v>0.0156679338103757</v>
      </c>
      <c r="AA1977" s="38" t="n">
        <f aca="false">IFERROR(INDEX('Season Counts'!$K$2:$K$740,$AF1977)/INDEX('Season Counts'!$J$2:$J$740,$AF1977),"")</f>
        <v>0.362976406533575</v>
      </c>
      <c r="AB1977" s="41" t="n">
        <f aca="false">IFERROR(R1977-AA1977,"")</f>
        <v>0.0317604355716878</v>
      </c>
      <c r="AC1977" s="39" t="n">
        <f aca="false">IFERROR(INDEX('Season Counts'!$AG$2:$AG$740,$AF1977)/INDEX('Season Counts'!$AF$2:$AF$740,$AF1977),"")</f>
        <v>71.6134715025907</v>
      </c>
      <c r="AD1977" s="40" t="n">
        <f aca="false">IFERROR(V1977-AC1977,"")</f>
        <v>-0.540797083986021</v>
      </c>
      <c r="AE1977" s="4" t="str">
        <f aca="false">IF(D1977&lt;Guide!$C$21,"Low PA",IF(TRIM(IF(ISNUMBER(AD1977),IF(N(AD1977)&lt;=-Guide!$C$24,"▼ Bat Speed  ",IF(N(AD1977)&gt;=Guide!$C$24,"▲ Bat Speed  ","")),"")&amp;IF(N(Z1977)&gt;=Guide!$C$22,"▲ Contact  ","")&amp;IF(N(Z1977)&lt;=-Guide!$C$22,"▼ Contact  ","")&amp;IF(N(AB1977)&gt;=Guide!$C$23,"▲ Chase  ","")&amp;IF(N(AB1977)&lt;=-Guide!$C$23,"▼ Chase  ",""))="","Stable",TRIM(IF(ISNUMBER(AD1977),IF(N(AD1977)&lt;=-Guide!$C$24,"▼ Bat Speed  ",IF(N(AD1977)&gt;=Guide!$C$24,"▲ Bat Speed  ","")),"")&amp;IF(N(Z1977)&gt;=Guide!$C$22,"▲ Contact  ","")&amp;IF(N(Z1977)&lt;=-Guide!$C$22,"▼ Contact  ","")&amp;IF(N(AB1977)&gt;=Guide!$C$23,"▲ Chase  ","")&amp;IF(N(AB1977)&lt;=-Guide!$C$23,"▼ Chase  ",""))))</f>
        <v>Stable</v>
      </c>
      <c r="AF1977" s="35" t="n">
        <f aca="false">MATCH(Counts!A1977,'Season Counts'!$A$2:$A$740,0)</f>
        <v>504</v>
      </c>
    </row>
    <row r="1978" customFormat="false" ht="15" hidden="false" customHeight="false" outlineLevel="0" collapsed="false">
      <c r="A1978" s="34" t="str">
        <f aca="false">Counts!B1978</f>
        <v>PHI</v>
      </c>
      <c r="B1978" s="5" t="str">
        <f aca="false">Counts!C1978</f>
        <v>Brandon Marsh</v>
      </c>
      <c r="C1978" s="34" t="str">
        <f aca="false">Counts!F1978</f>
        <v>May</v>
      </c>
      <c r="D1978" s="35" t="n">
        <f aca="false">IFERROR(Counts!P1978,"")</f>
        <v>98</v>
      </c>
      <c r="E1978" s="36" t="n">
        <f aca="false">IFERROR(Counts!R1978/Counts!Q1978,"")</f>
        <v>0.333333333333333</v>
      </c>
      <c r="F1978" s="36" t="n">
        <f aca="false">IFERROR((Counts!R1978+Counts!V1978+Counts!W1978)/(Counts!Q1978+Counts!V1978+Counts!W1978+Counts!X1978),"")</f>
        <v>0.377551020408163</v>
      </c>
      <c r="G1978" s="36" t="n">
        <f aca="false">IFERROR((Counts!R1978+Counts!S1978+2*Counts!T1978+3*Counts!U1978)/Counts!Q1978,"")</f>
        <v>0.455555555555556</v>
      </c>
      <c r="H1978" s="35" t="n">
        <f aca="false">IFERROR(Counts!U1978,"")</f>
        <v>1</v>
      </c>
      <c r="I1978" s="36" t="n">
        <f aca="false">IFERROR(Counts!Z1978/Counts!AA1978,"")</f>
        <v>0.361855670103093</v>
      </c>
      <c r="J1978" s="36" t="n">
        <f aca="false">IFERROR(Counts!AB1978/Counts!AA1978,"")</f>
        <v>0.338422680412371</v>
      </c>
      <c r="K1978" s="37" t="n">
        <f aca="false">IFERROR((Counts!AB1978-Counts!Z1978)/Counts!AA1978,"")</f>
        <v>-0.0234329896907217</v>
      </c>
      <c r="L1978" s="38" t="n">
        <f aca="false">IFERROR(Counts!Y1978/Counts!P1978,"")</f>
        <v>0.23469387755102</v>
      </c>
      <c r="M1978" s="38" t="n">
        <f aca="false">IFERROR(Counts!V1978/Counts!P1978,"")</f>
        <v>0.0612244897959184</v>
      </c>
      <c r="N1978" s="38" t="n">
        <f aca="false">IFERROR(Counts!AD1978/Counts!AC1978,"")</f>
        <v>0.0882352941176471</v>
      </c>
      <c r="O1978" s="38" t="n">
        <f aca="false">IFERROR(Counts!AE1978/Counts!AC1978,"")</f>
        <v>0.426470588235294</v>
      </c>
      <c r="P1978" s="39" t="n">
        <f aca="false">IFERROR(Counts!AG1978/Counts!AF1978,"")</f>
        <v>87.3573529411765</v>
      </c>
      <c r="Q1978" s="38" t="n">
        <f aca="false">IFERROR(Counts!AH1978/Counts!AC1978,"")</f>
        <v>0.470588235294118</v>
      </c>
      <c r="R1978" s="38" t="n">
        <f aca="false">IFERROR(Counts!N1978/Counts!M1978,"")</f>
        <v>0.376404494382022</v>
      </c>
      <c r="S1978" s="38" t="n">
        <f aca="false">IFERROR(Counts!K1978/Counts!J1978,"")</f>
        <v>0.751592356687898</v>
      </c>
      <c r="T1978" s="38" t="n">
        <f aca="false">IFERROR(Counts!I1978/Counts!H1978,"")</f>
        <v>0.210810810810811</v>
      </c>
      <c r="U1978" s="38" t="n">
        <f aca="false">IFERROR(1-Counts!L1978/Counts!K1978,"")</f>
        <v>0.906779661016949</v>
      </c>
      <c r="V1978" s="39" t="n">
        <f aca="false">IFERROR(Counts!AJ1978/Counts!AI1978,"")</f>
        <v>71.7506097560976</v>
      </c>
      <c r="W1978" s="38" t="n">
        <f aca="false">IFERROR(Counts!AK1978/Counts!AI1978,"")</f>
        <v>0.176829268292683</v>
      </c>
      <c r="X1978" s="40" t="n">
        <f aca="false">IFERROR(Counts!O1978,"")</f>
        <v>1.258</v>
      </c>
      <c r="Y1978" s="36" t="n">
        <f aca="false">IFERROR(INDEX('Season Counts'!$Y$2:$Y$740,$AF1978)/INDEX('Season Counts'!$X$2:$X$740,$AF1978),"")</f>
        <v>0.300572450805009</v>
      </c>
      <c r="Z1978" s="37" t="n">
        <f aca="false">IFERROR(J1978-Y1978,"")</f>
        <v>0.0378502296073622</v>
      </c>
      <c r="AA1978" s="38" t="n">
        <f aca="false">IFERROR(INDEX('Season Counts'!$K$2:$K$740,$AF1978)/INDEX('Season Counts'!$J$2:$J$740,$AF1978),"")</f>
        <v>0.362976406533575</v>
      </c>
      <c r="AB1978" s="41" t="n">
        <f aca="false">IFERROR(R1978-AA1978,"")</f>
        <v>0.0134280878484471</v>
      </c>
      <c r="AC1978" s="39" t="n">
        <f aca="false">IFERROR(INDEX('Season Counts'!$AG$2:$AG$740,$AF1978)/INDEX('Season Counts'!$AF$2:$AF$740,$AF1978),"")</f>
        <v>71.6134715025907</v>
      </c>
      <c r="AD1978" s="40" t="n">
        <f aca="false">IFERROR(V1978-AC1978,"")</f>
        <v>0.13713825350689</v>
      </c>
      <c r="AE1978" s="4" t="str">
        <f aca="false">IF(D1978&lt;Guide!$C$21,"Low PA",IF(TRIM(IF(ISNUMBER(AD1978),IF(N(AD1978)&lt;=-Guide!$C$24,"▼ Bat Speed  ",IF(N(AD1978)&gt;=Guide!$C$24,"▲ Bat Speed  ","")),"")&amp;IF(N(Z1978)&gt;=Guide!$C$22,"▲ Contact  ","")&amp;IF(N(Z1978)&lt;=-Guide!$C$22,"▼ Contact  ","")&amp;IF(N(AB1978)&gt;=Guide!$C$23,"▲ Chase  ","")&amp;IF(N(AB1978)&lt;=-Guide!$C$23,"▼ Chase  ",""))="","Stable",TRIM(IF(ISNUMBER(AD1978),IF(N(AD1978)&lt;=-Guide!$C$24,"▼ Bat Speed  ",IF(N(AD1978)&gt;=Guide!$C$24,"▲ Bat Speed  ","")),"")&amp;IF(N(Z1978)&gt;=Guide!$C$22,"▲ Contact  ","")&amp;IF(N(Z1978)&lt;=-Guide!$C$22,"▼ Contact  ","")&amp;IF(N(AB1978)&gt;=Guide!$C$23,"▲ Chase  ","")&amp;IF(N(AB1978)&lt;=-Guide!$C$23,"▼ Chase  ",""))))</f>
        <v>Stable</v>
      </c>
      <c r="AF1978" s="35" t="n">
        <f aca="false">MATCH(Counts!A1978,'Season Counts'!$A$2:$A$740,0)</f>
        <v>504</v>
      </c>
    </row>
    <row r="1979" customFormat="false" ht="15" hidden="false" customHeight="false" outlineLevel="0" collapsed="false">
      <c r="A1979" s="34" t="str">
        <f aca="false">Counts!B1979</f>
        <v>PHI</v>
      </c>
      <c r="B1979" s="5" t="str">
        <f aca="false">Counts!C1979</f>
        <v>Brandon Marsh</v>
      </c>
      <c r="C1979" s="34" t="str">
        <f aca="false">Counts!F1979</f>
        <v>Jun</v>
      </c>
      <c r="D1979" s="35" t="n">
        <f aca="false">IFERROR(Counts!P1979,"")</f>
        <v>116</v>
      </c>
      <c r="E1979" s="36" t="n">
        <f aca="false">IFERROR(Counts!R1979/Counts!Q1979,"")</f>
        <v>0.315315315315315</v>
      </c>
      <c r="F1979" s="36" t="n">
        <f aca="false">IFERROR((Counts!R1979+Counts!V1979+Counts!W1979)/(Counts!Q1979+Counts!V1979+Counts!W1979+Counts!X1979),"")</f>
        <v>0.344827586206897</v>
      </c>
      <c r="G1979" s="36" t="n">
        <f aca="false">IFERROR((Counts!R1979+Counts!S1979+2*Counts!T1979+3*Counts!U1979)/Counts!Q1979,"")</f>
        <v>0.603603603603604</v>
      </c>
      <c r="H1979" s="35" t="n">
        <f aca="false">IFERROR(Counts!U1979,"")</f>
        <v>9</v>
      </c>
      <c r="I1979" s="36" t="n">
        <f aca="false">IFERROR(Counts!Z1979/Counts!AA1979,"")</f>
        <v>0.402155172413793</v>
      </c>
      <c r="J1979" s="36" t="n">
        <f aca="false">IFERROR(Counts!AB1979/Counts!AA1979,"")</f>
        <v>0.322155172413793</v>
      </c>
      <c r="K1979" s="37" t="n">
        <f aca="false">IFERROR((Counts!AB1979-Counts!Z1979)/Counts!AA1979,"")</f>
        <v>-0.08</v>
      </c>
      <c r="L1979" s="38" t="n">
        <f aca="false">IFERROR(Counts!Y1979/Counts!P1979,"")</f>
        <v>0.327586206896552</v>
      </c>
      <c r="M1979" s="38" t="n">
        <f aca="false">IFERROR(Counts!V1979/Counts!P1979,"")</f>
        <v>0.0344827586206897</v>
      </c>
      <c r="N1979" s="38" t="n">
        <f aca="false">IFERROR(Counts!AD1979/Counts!AC1979,"")</f>
        <v>0.136986301369863</v>
      </c>
      <c r="O1979" s="38" t="n">
        <f aca="false">IFERROR(Counts!AE1979/Counts!AC1979,"")</f>
        <v>0.452054794520548</v>
      </c>
      <c r="P1979" s="39" t="n">
        <f aca="false">IFERROR(Counts!AG1979/Counts!AF1979,"")</f>
        <v>89.4821917808219</v>
      </c>
      <c r="Q1979" s="38" t="n">
        <f aca="false">IFERROR(Counts!AH1979/Counts!AC1979,"")</f>
        <v>0.520547945205479</v>
      </c>
      <c r="R1979" s="38" t="n">
        <f aca="false">IFERROR(Counts!N1979/Counts!M1979,"")</f>
        <v>0.382978723404255</v>
      </c>
      <c r="S1979" s="38" t="n">
        <f aca="false">IFERROR(Counts!K1979/Counts!J1979,"")</f>
        <v>0.73953488372093</v>
      </c>
      <c r="T1979" s="38" t="n">
        <f aca="false">IFERROR(Counts!I1979/Counts!H1979,"")</f>
        <v>0.273092369477912</v>
      </c>
      <c r="U1979" s="38" t="n">
        <f aca="false">IFERROR(1-Counts!L1979/Counts!K1979,"")</f>
        <v>0.842767295597484</v>
      </c>
      <c r="V1979" s="39" t="n">
        <f aca="false">IFERROR(Counts!AJ1979/Counts!AI1979,"")</f>
        <v>71.6745454545455</v>
      </c>
      <c r="W1979" s="38" t="n">
        <f aca="false">IFERROR(Counts!AK1979/Counts!AI1979,"")</f>
        <v>0.159090909090909</v>
      </c>
      <c r="X1979" s="40" t="n">
        <f aca="false">IFERROR(Counts!O1979,"")</f>
        <v>10.802</v>
      </c>
      <c r="Y1979" s="36" t="n">
        <f aca="false">IFERROR(INDEX('Season Counts'!$Y$2:$Y$740,$AF1979)/INDEX('Season Counts'!$X$2:$X$740,$AF1979),"")</f>
        <v>0.300572450805009</v>
      </c>
      <c r="Z1979" s="37" t="n">
        <f aca="false">IFERROR(J1979-Y1979,"")</f>
        <v>0.0215827216087842</v>
      </c>
      <c r="AA1979" s="38" t="n">
        <f aca="false">IFERROR(INDEX('Season Counts'!$K$2:$K$740,$AF1979)/INDEX('Season Counts'!$J$2:$J$740,$AF1979),"")</f>
        <v>0.362976406533575</v>
      </c>
      <c r="AB1979" s="41" t="n">
        <f aca="false">IFERROR(R1979-AA1979,"")</f>
        <v>0.02000231687068</v>
      </c>
      <c r="AC1979" s="39" t="n">
        <f aca="false">IFERROR(INDEX('Season Counts'!$AG$2:$AG$740,$AF1979)/INDEX('Season Counts'!$AF$2:$AF$740,$AF1979),"")</f>
        <v>71.6134715025907</v>
      </c>
      <c r="AD1979" s="40" t="n">
        <f aca="false">IFERROR(V1979-AC1979,"")</f>
        <v>0.061073951954782</v>
      </c>
      <c r="AE1979" s="4" t="str">
        <f aca="false">IF(D1979&lt;Guide!$C$21,"Low PA",IF(TRIM(IF(ISNUMBER(AD1979),IF(N(AD1979)&lt;=-Guide!$C$24,"▼ Bat Speed  ",IF(N(AD1979)&gt;=Guide!$C$24,"▲ Bat Speed  ","")),"")&amp;IF(N(Z1979)&gt;=Guide!$C$22,"▲ Contact  ","")&amp;IF(N(Z1979)&lt;=-Guide!$C$22,"▼ Contact  ","")&amp;IF(N(AB1979)&gt;=Guide!$C$23,"▲ Chase  ","")&amp;IF(N(AB1979)&lt;=-Guide!$C$23,"▼ Chase  ",""))="","Stable",TRIM(IF(ISNUMBER(AD1979),IF(N(AD1979)&lt;=-Guide!$C$24,"▼ Bat Speed  ",IF(N(AD1979)&gt;=Guide!$C$24,"▲ Bat Speed  ","")),"")&amp;IF(N(Z1979)&gt;=Guide!$C$22,"▲ Contact  ","")&amp;IF(N(Z1979)&lt;=-Guide!$C$22,"▼ Contact  ","")&amp;IF(N(AB1979)&gt;=Guide!$C$23,"▲ Chase  ","")&amp;IF(N(AB1979)&lt;=-Guide!$C$23,"▼ Chase  ",""))))</f>
        <v>Stable</v>
      </c>
      <c r="AF1979" s="35" t="n">
        <f aca="false">MATCH(Counts!A1979,'Season Counts'!$A$2:$A$740,0)</f>
        <v>504</v>
      </c>
    </row>
    <row r="1980" customFormat="false" ht="15" hidden="false" customHeight="false" outlineLevel="0" collapsed="false">
      <c r="A1980" s="34" t="str">
        <f aca="false">Counts!B1980</f>
        <v>PHI</v>
      </c>
      <c r="B1980" s="5" t="str">
        <f aca="false">Counts!C1980</f>
        <v>Brandon Marsh</v>
      </c>
      <c r="C1980" s="34" t="str">
        <f aca="false">Counts!F1980</f>
        <v>Jul</v>
      </c>
      <c r="D1980" s="35" t="n">
        <f aca="false">IFERROR(Counts!P1980,"")</f>
        <v>94</v>
      </c>
      <c r="E1980" s="36" t="n">
        <f aca="false">IFERROR(Counts!R1980/Counts!Q1980,"")</f>
        <v>0.13953488372093</v>
      </c>
      <c r="F1980" s="36" t="n">
        <f aca="false">IFERROR((Counts!R1980+Counts!V1980+Counts!W1980)/(Counts!Q1980+Counts!V1980+Counts!W1980+Counts!X1980),"")</f>
        <v>0.212765957446809</v>
      </c>
      <c r="G1980" s="36" t="n">
        <f aca="false">IFERROR((Counts!R1980+Counts!S1980+2*Counts!T1980+3*Counts!U1980)/Counts!Q1980,"")</f>
        <v>0.209302325581395</v>
      </c>
      <c r="H1980" s="35" t="n">
        <f aca="false">IFERROR(Counts!U1980,"")</f>
        <v>2</v>
      </c>
      <c r="I1980" s="36" t="n">
        <f aca="false">IFERROR(Counts!Z1980/Counts!AA1980,"")</f>
        <v>0.18695652173913</v>
      </c>
      <c r="J1980" s="36" t="n">
        <f aca="false">IFERROR(Counts!AB1980/Counts!AA1980,"")</f>
        <v>0.255076086956522</v>
      </c>
      <c r="K1980" s="37" t="n">
        <f aca="false">IFERROR((Counts!AB1980-Counts!Z1980)/Counts!AA1980,"")</f>
        <v>0.0681195652173913</v>
      </c>
      <c r="L1980" s="38" t="n">
        <f aca="false">IFERROR(Counts!Y1980/Counts!P1980,"")</f>
        <v>0.276595744680851</v>
      </c>
      <c r="M1980" s="38" t="n">
        <f aca="false">IFERROR(Counts!V1980/Counts!P1980,"")</f>
        <v>0.0851063829787234</v>
      </c>
      <c r="N1980" s="38" t="n">
        <f aca="false">IFERROR(Counts!AD1980/Counts!AC1980,"")</f>
        <v>0.0833333333333333</v>
      </c>
      <c r="O1980" s="38" t="n">
        <f aca="false">IFERROR(Counts!AE1980/Counts!AC1980,"")</f>
        <v>0.4</v>
      </c>
      <c r="P1980" s="39" t="n">
        <f aca="false">IFERROR(Counts!AG1980/Counts!AF1980,"")</f>
        <v>88.7116666666667</v>
      </c>
      <c r="Q1980" s="38" t="n">
        <f aca="false">IFERROR(Counts!AH1980/Counts!AC1980,"")</f>
        <v>0.3</v>
      </c>
      <c r="R1980" s="38" t="n">
        <f aca="false">IFERROR(Counts!N1980/Counts!M1980,"")</f>
        <v>0.364055299539171</v>
      </c>
      <c r="S1980" s="38" t="n">
        <f aca="false">IFERROR(Counts!K1980/Counts!J1980,"")</f>
        <v>0.664634146341463</v>
      </c>
      <c r="T1980" s="38" t="n">
        <f aca="false">IFERROR(Counts!I1980/Counts!H1980,"")</f>
        <v>0.25531914893617</v>
      </c>
      <c r="U1980" s="38" t="n">
        <f aca="false">IFERROR(1-Counts!L1980/Counts!K1980,"")</f>
        <v>0.899082568807339</v>
      </c>
      <c r="V1980" s="39" t="n">
        <f aca="false">IFERROR(Counts!AJ1980/Counts!AI1980,"")</f>
        <v>71.5253012048193</v>
      </c>
      <c r="W1980" s="38" t="n">
        <f aca="false">IFERROR(Counts!AK1980/Counts!AI1980,"")</f>
        <v>0.186746987951807</v>
      </c>
      <c r="X1980" s="40" t="n">
        <f aca="false">IFERROR(Counts!O1980,"")</f>
        <v>-10.706</v>
      </c>
      <c r="Y1980" s="36" t="n">
        <f aca="false">IFERROR(INDEX('Season Counts'!$Y$2:$Y$740,$AF1980)/INDEX('Season Counts'!$X$2:$X$740,$AF1980),"")</f>
        <v>0.300572450805009</v>
      </c>
      <c r="Z1980" s="37" t="n">
        <f aca="false">IFERROR(J1980-Y1980,"")</f>
        <v>-0.0454963638484872</v>
      </c>
      <c r="AA1980" s="38" t="n">
        <f aca="false">IFERROR(INDEX('Season Counts'!$K$2:$K$740,$AF1980)/INDEX('Season Counts'!$J$2:$J$740,$AF1980),"")</f>
        <v>0.362976406533575</v>
      </c>
      <c r="AB1980" s="41" t="n">
        <f aca="false">IFERROR(R1980-AA1980,"")</f>
        <v>0.00107889300559516</v>
      </c>
      <c r="AC1980" s="39" t="n">
        <f aca="false">IFERROR(INDEX('Season Counts'!$AG$2:$AG$740,$AF1980)/INDEX('Season Counts'!$AF$2:$AF$740,$AF1980),"")</f>
        <v>71.6134715025907</v>
      </c>
      <c r="AD1980" s="40" t="n">
        <f aca="false">IFERROR(V1980-AC1980,"")</f>
        <v>-0.0881702977713843</v>
      </c>
      <c r="AE1980" s="4" t="str">
        <f aca="false">IF(D1980&lt;Guide!$C$21,"Low PA",IF(TRIM(IF(ISNUMBER(AD1980),IF(N(AD1980)&lt;=-Guide!$C$24,"▼ Bat Speed  ",IF(N(AD1980)&gt;=Guide!$C$24,"▲ Bat Speed  ","")),"")&amp;IF(N(Z1980)&gt;=Guide!$C$22,"▲ Contact  ","")&amp;IF(N(Z1980)&lt;=-Guide!$C$22,"▼ Contact  ","")&amp;IF(N(AB1980)&gt;=Guide!$C$23,"▲ Chase  ","")&amp;IF(N(AB1980)&lt;=-Guide!$C$23,"▼ Chase  ",""))="","Stable",TRIM(IF(ISNUMBER(AD1980),IF(N(AD1980)&lt;=-Guide!$C$24,"▼ Bat Speed  ",IF(N(AD1980)&gt;=Guide!$C$24,"▲ Bat Speed  ","")),"")&amp;IF(N(Z1980)&gt;=Guide!$C$22,"▲ Contact  ","")&amp;IF(N(Z1980)&lt;=-Guide!$C$22,"▼ Contact  ","")&amp;IF(N(AB1980)&gt;=Guide!$C$23,"▲ Chase  ","")&amp;IF(N(AB1980)&lt;=-Guide!$C$23,"▼ Chase  ",""))))</f>
        <v>▼ Contact</v>
      </c>
      <c r="AF1980" s="35" t="n">
        <f aca="false">MATCH(Counts!A1980,'Season Counts'!$A$2:$A$740,0)</f>
        <v>504</v>
      </c>
    </row>
    <row r="1981" customFormat="false" ht="15" hidden="false" customHeight="false" outlineLevel="0" collapsed="false">
      <c r="A1981" s="34" t="str">
        <f aca="false">Counts!B1981</f>
        <v>PHI</v>
      </c>
      <c r="B1981" s="5" t="str">
        <f aca="false">Counts!C1981</f>
        <v>Brandon Marsh</v>
      </c>
      <c r="C1981" s="34" t="str">
        <f aca="false">Counts!F1981</f>
        <v>Aug</v>
      </c>
      <c r="D1981" s="35" t="n">
        <f aca="false">IFERROR(Counts!P1981,"")</f>
        <v>98</v>
      </c>
      <c r="E1981" s="36" t="n">
        <f aca="false">IFERROR(Counts!R1981/Counts!Q1981,"")</f>
        <v>0.244186046511628</v>
      </c>
      <c r="F1981" s="36" t="n">
        <f aca="false">IFERROR((Counts!R1981+Counts!V1981+Counts!W1981)/(Counts!Q1981+Counts!V1981+Counts!W1981+Counts!X1981),"")</f>
        <v>0.319587628865979</v>
      </c>
      <c r="G1981" s="36" t="n">
        <f aca="false">IFERROR((Counts!R1981+Counts!S1981+2*Counts!T1981+3*Counts!U1981)/Counts!Q1981,"")</f>
        <v>0.313953488372093</v>
      </c>
      <c r="H1981" s="35" t="n">
        <f aca="false">IFERROR(Counts!U1981,"")</f>
        <v>1</v>
      </c>
      <c r="I1981" s="36" t="n">
        <f aca="false">IFERROR(Counts!Z1981/Counts!AA1981,"")</f>
        <v>0.280526315789474</v>
      </c>
      <c r="J1981" s="36" t="n">
        <f aca="false">IFERROR(Counts!AB1981/Counts!AA1981,"")</f>
        <v>0.301452631578947</v>
      </c>
      <c r="K1981" s="37" t="n">
        <f aca="false">IFERROR((Counts!AB1981-Counts!Z1981)/Counts!AA1981,"")</f>
        <v>0.0209263157894737</v>
      </c>
      <c r="L1981" s="38" t="n">
        <f aca="false">IFERROR(Counts!Y1981/Counts!P1981,"")</f>
        <v>0.183673469387755</v>
      </c>
      <c r="M1981" s="38" t="n">
        <f aca="false">IFERROR(Counts!V1981/Counts!P1981,"")</f>
        <v>0.102040816326531</v>
      </c>
      <c r="N1981" s="38" t="n">
        <f aca="false">IFERROR(Counts!AD1981/Counts!AC1981,"")</f>
        <v>0.0571428571428571</v>
      </c>
      <c r="O1981" s="38" t="n">
        <f aca="false">IFERROR(Counts!AE1981/Counts!AC1981,"")</f>
        <v>0.4</v>
      </c>
      <c r="P1981" s="39" t="n">
        <f aca="false">IFERROR(Counts!AG1981/Counts!AF1981,"")</f>
        <v>87.0528571428571</v>
      </c>
      <c r="Q1981" s="38" t="n">
        <f aca="false">IFERROR(Counts!AH1981/Counts!AC1981,"")</f>
        <v>0.414285714285714</v>
      </c>
      <c r="R1981" s="38" t="n">
        <f aca="false">IFERROR(Counts!N1981/Counts!M1981,"")</f>
        <v>0.314917127071823</v>
      </c>
      <c r="S1981" s="38" t="n">
        <f aca="false">IFERROR(Counts!K1981/Counts!J1981,"")</f>
        <v>0.661016949152542</v>
      </c>
      <c r="T1981" s="38" t="n">
        <f aca="false">IFERROR(Counts!I1981/Counts!H1981,"")</f>
        <v>0.17816091954023</v>
      </c>
      <c r="U1981" s="38" t="n">
        <f aca="false">IFERROR(1-Counts!L1981/Counts!K1981,"")</f>
        <v>0.923076923076923</v>
      </c>
      <c r="V1981" s="39" t="n">
        <f aca="false">IFERROR(Counts!AJ1981/Counts!AI1981,"")</f>
        <v>71.756462585034</v>
      </c>
      <c r="W1981" s="38" t="n">
        <f aca="false">IFERROR(Counts!AK1981/Counts!AI1981,"")</f>
        <v>0.19047619047619</v>
      </c>
      <c r="X1981" s="40" t="n">
        <f aca="false">IFERROR(Counts!O1981,"")</f>
        <v>-3.663</v>
      </c>
      <c r="Y1981" s="36" t="n">
        <f aca="false">IFERROR(INDEX('Season Counts'!$Y$2:$Y$740,$AF1981)/INDEX('Season Counts'!$X$2:$X$740,$AF1981),"")</f>
        <v>0.300572450805009</v>
      </c>
      <c r="Z1981" s="37" t="n">
        <f aca="false">IFERROR(J1981-Y1981,"")</f>
        <v>0.000880180773938422</v>
      </c>
      <c r="AA1981" s="38" t="n">
        <f aca="false">IFERROR(INDEX('Season Counts'!$K$2:$K$740,$AF1981)/INDEX('Season Counts'!$J$2:$J$740,$AF1981),"")</f>
        <v>0.362976406533575</v>
      </c>
      <c r="AB1981" s="41" t="n">
        <f aca="false">IFERROR(R1981-AA1981,"")</f>
        <v>-0.0480592794617522</v>
      </c>
      <c r="AC1981" s="39" t="n">
        <f aca="false">IFERROR(INDEX('Season Counts'!$AG$2:$AG$740,$AF1981)/INDEX('Season Counts'!$AF$2:$AF$740,$AF1981),"")</f>
        <v>71.6134715025907</v>
      </c>
      <c r="AD1981" s="40" t="n">
        <f aca="false">IFERROR(V1981-AC1981,"")</f>
        <v>0.142991082443345</v>
      </c>
      <c r="AE1981" s="4" t="str">
        <f aca="false">IF(D1981&lt;Guide!$C$21,"Low PA",IF(TRIM(IF(ISNUMBER(AD1981),IF(N(AD1981)&lt;=-Guide!$C$24,"▼ Bat Speed  ",IF(N(AD1981)&gt;=Guide!$C$24,"▲ Bat Speed  ","")),"")&amp;IF(N(Z1981)&gt;=Guide!$C$22,"▲ Contact  ","")&amp;IF(N(Z1981)&lt;=-Guide!$C$22,"▼ Contact  ","")&amp;IF(N(AB1981)&gt;=Guide!$C$23,"▲ Chase  ","")&amp;IF(N(AB1981)&lt;=-Guide!$C$23,"▼ Chase  ",""))="","Stable",TRIM(IF(ISNUMBER(AD1981),IF(N(AD1981)&lt;=-Guide!$C$24,"▼ Bat Speed  ",IF(N(AD1981)&gt;=Guide!$C$24,"▲ Bat Speed  ","")),"")&amp;IF(N(Z1981)&gt;=Guide!$C$22,"▲ Contact  ","")&amp;IF(N(Z1981)&lt;=-Guide!$C$22,"▼ Contact  ","")&amp;IF(N(AB1981)&gt;=Guide!$C$23,"▲ Chase  ","")&amp;IF(N(AB1981)&lt;=-Guide!$C$23,"▼ Chase  ",""))))</f>
        <v>▼ Chase</v>
      </c>
      <c r="AF1981" s="35" t="n">
        <f aca="false">MATCH(Counts!A1981,'Season Counts'!$A$2:$A$740,0)</f>
        <v>504</v>
      </c>
    </row>
    <row r="1982" customFormat="false" ht="15" hidden="false" customHeight="false" outlineLevel="0" collapsed="false">
      <c r="A1982" s="34" t="str">
        <f aca="false">Counts!B1982</f>
        <v>PHI</v>
      </c>
      <c r="B1982" s="5" t="str">
        <f aca="false">Counts!C1982</f>
        <v>Brandon Marsh</v>
      </c>
      <c r="C1982" s="34" t="str">
        <f aca="false">Counts!F1982</f>
        <v>Sep</v>
      </c>
      <c r="D1982" s="35" t="n">
        <f aca="false">IFERROR(Counts!P1982,"")</f>
        <v>57</v>
      </c>
      <c r="E1982" s="36" t="n">
        <f aca="false">IFERROR(Counts!R1982/Counts!Q1982,"")</f>
        <v>0.153846153846154</v>
      </c>
      <c r="F1982" s="36" t="n">
        <f aca="false">IFERROR((Counts!R1982+Counts!V1982+Counts!W1982)/(Counts!Q1982+Counts!V1982+Counts!W1982+Counts!X1982),"")</f>
        <v>0.181818181818182</v>
      </c>
      <c r="G1982" s="36" t="n">
        <f aca="false">IFERROR((Counts!R1982+Counts!S1982+2*Counts!T1982+3*Counts!U1982)/Counts!Q1982,"")</f>
        <v>0.25</v>
      </c>
      <c r="H1982" s="35" t="n">
        <f aca="false">IFERROR(Counts!U1982,"")</f>
        <v>1</v>
      </c>
      <c r="I1982" s="36" t="n">
        <f aca="false">IFERROR(Counts!Z1982/Counts!AA1982,"")</f>
        <v>0.189090909090909</v>
      </c>
      <c r="J1982" s="36" t="n">
        <f aca="false">IFERROR(Counts!AB1982/Counts!AA1982,"")</f>
        <v>0.233254545454545</v>
      </c>
      <c r="K1982" s="37" t="n">
        <f aca="false">IFERROR((Counts!AB1982-Counts!Z1982)/Counts!AA1982,"")</f>
        <v>0.0441636363636364</v>
      </c>
      <c r="L1982" s="38" t="n">
        <f aca="false">IFERROR(Counts!Y1982/Counts!P1982,"")</f>
        <v>0.245614035087719</v>
      </c>
      <c r="M1982" s="38" t="n">
        <f aca="false">IFERROR(Counts!V1982/Counts!P1982,"")</f>
        <v>0.0350877192982456</v>
      </c>
      <c r="N1982" s="38" t="n">
        <f aca="false">IFERROR(Counts!AD1982/Counts!AC1982,"")</f>
        <v>0.0487804878048781</v>
      </c>
      <c r="O1982" s="38" t="n">
        <f aca="false">IFERROR(Counts!AE1982/Counts!AC1982,"")</f>
        <v>0.317073170731707</v>
      </c>
      <c r="P1982" s="39" t="n">
        <f aca="false">IFERROR(Counts!AG1982/Counts!AF1982,"")</f>
        <v>86.3170731707317</v>
      </c>
      <c r="Q1982" s="38" t="n">
        <f aca="false">IFERROR(Counts!AH1982/Counts!AC1982,"")</f>
        <v>0.317073170731707</v>
      </c>
      <c r="R1982" s="38" t="n">
        <f aca="false">IFERROR(Counts!N1982/Counts!M1982,"")</f>
        <v>0.316831683168317</v>
      </c>
      <c r="S1982" s="38" t="n">
        <f aca="false">IFERROR(Counts!K1982/Counts!J1982,"")</f>
        <v>0.678260869565217</v>
      </c>
      <c r="T1982" s="38" t="n">
        <f aca="false">IFERROR(Counts!I1982/Counts!H1982,"")</f>
        <v>0.227272727272727</v>
      </c>
      <c r="U1982" s="38" t="n">
        <f aca="false">IFERROR(1-Counts!L1982/Counts!K1982,"")</f>
        <v>0.897435897435898</v>
      </c>
      <c r="V1982" s="39" t="n">
        <f aca="false">IFERROR(Counts!AJ1982/Counts!AI1982,"")</f>
        <v>72.1416666666667</v>
      </c>
      <c r="W1982" s="38" t="n">
        <f aca="false">IFERROR(Counts!AK1982/Counts!AI1982,"")</f>
        <v>0.15625</v>
      </c>
      <c r="X1982" s="40" t="n">
        <f aca="false">IFERROR(Counts!O1982,"")</f>
        <v>-6.253</v>
      </c>
      <c r="Y1982" s="36" t="n">
        <f aca="false">IFERROR(INDEX('Season Counts'!$Y$2:$Y$740,$AF1982)/INDEX('Season Counts'!$X$2:$X$740,$AF1982),"")</f>
        <v>0.300572450805009</v>
      </c>
      <c r="Z1982" s="37" t="n">
        <f aca="false">IFERROR(J1982-Y1982,"")</f>
        <v>-0.0673179053504635</v>
      </c>
      <c r="AA1982" s="38" t="n">
        <f aca="false">IFERROR(INDEX('Season Counts'!$K$2:$K$740,$AF1982)/INDEX('Season Counts'!$J$2:$J$740,$AF1982),"")</f>
        <v>0.362976406533575</v>
      </c>
      <c r="AB1982" s="41" t="n">
        <f aca="false">IFERROR(R1982-AA1982,"")</f>
        <v>-0.0461447233652585</v>
      </c>
      <c r="AC1982" s="39" t="n">
        <f aca="false">IFERROR(INDEX('Season Counts'!$AG$2:$AG$740,$AF1982)/INDEX('Season Counts'!$AF$2:$AF$740,$AF1982),"")</f>
        <v>71.6134715025907</v>
      </c>
      <c r="AD1982" s="40" t="n">
        <f aca="false">IFERROR(V1982-AC1982,"")</f>
        <v>0.528195164075996</v>
      </c>
      <c r="AE1982" s="4" t="str">
        <f aca="false">IF(D1982&lt;Guide!$C$21,"Low PA",IF(TRIM(IF(ISNUMBER(AD1982),IF(N(AD1982)&lt;=-Guide!$C$24,"▼ Bat Speed  ",IF(N(AD1982)&gt;=Guide!$C$24,"▲ Bat Speed  ","")),"")&amp;IF(N(Z1982)&gt;=Guide!$C$22,"▲ Contact  ","")&amp;IF(N(Z1982)&lt;=-Guide!$C$22,"▼ Contact  ","")&amp;IF(N(AB1982)&gt;=Guide!$C$23,"▲ Chase  ","")&amp;IF(N(AB1982)&lt;=-Guide!$C$23,"▼ Chase  ",""))="","Stable",TRIM(IF(ISNUMBER(AD1982),IF(N(AD1982)&lt;=-Guide!$C$24,"▼ Bat Speed  ",IF(N(AD1982)&gt;=Guide!$C$24,"▲ Bat Speed  ","")),"")&amp;IF(N(Z1982)&gt;=Guide!$C$22,"▲ Contact  ","")&amp;IF(N(Z1982)&lt;=-Guide!$C$22,"▼ Contact  ","")&amp;IF(N(AB1982)&gt;=Guide!$C$23,"▲ Chase  ","")&amp;IF(N(AB1982)&lt;=-Guide!$C$23,"▼ Chase  ",""))))</f>
        <v>▼ Contact ▼ Chase</v>
      </c>
      <c r="AF1982" s="35" t="n">
        <f aca="false">MATCH(Counts!A1982,'Season Counts'!$A$2:$A$740,0)</f>
        <v>504</v>
      </c>
    </row>
    <row r="1983" customFormat="false" ht="15" hidden="false" customHeight="false" outlineLevel="0" collapsed="false">
      <c r="A1983" s="34" t="str">
        <f aca="false">Counts!B1983</f>
        <v>PHI</v>
      </c>
      <c r="B1983" s="5" t="str">
        <f aca="false">Counts!C1983</f>
        <v>J.T. Realmuto</v>
      </c>
      <c r="C1983" s="34" t="str">
        <f aca="false">Counts!F1983</f>
        <v>Mar-Apr</v>
      </c>
      <c r="D1983" s="35" t="n">
        <f aca="false">IFERROR(Counts!P1983,"")</f>
        <v>61</v>
      </c>
      <c r="E1983" s="36" t="n">
        <f aca="false">IFERROR(Counts!R1983/Counts!Q1983,"")</f>
        <v>0.259259259259259</v>
      </c>
      <c r="F1983" s="36" t="n">
        <f aca="false">IFERROR((Counts!R1983+Counts!V1983+Counts!W1983)/(Counts!Q1983+Counts!V1983+Counts!W1983+Counts!X1983),"")</f>
        <v>0.344262295081967</v>
      </c>
      <c r="G1983" s="36" t="n">
        <f aca="false">IFERROR((Counts!R1983+Counts!S1983+2*Counts!T1983+3*Counts!U1983)/Counts!Q1983,"")</f>
        <v>0.351851851851852</v>
      </c>
      <c r="H1983" s="35" t="n">
        <f aca="false">IFERROR(Counts!U1983,"")</f>
        <v>1</v>
      </c>
      <c r="I1983" s="36" t="n">
        <f aca="false">IFERROR(Counts!Z1983/Counts!AA1983,"")</f>
        <v>0.316393442622951</v>
      </c>
      <c r="J1983" s="36" t="n">
        <f aca="false">IFERROR(Counts!AB1983/Counts!AA1983,"")</f>
        <v>0.299147540983607</v>
      </c>
      <c r="K1983" s="37" t="n">
        <f aca="false">IFERROR((Counts!AB1983-Counts!Z1983)/Counts!AA1983,"")</f>
        <v>-0.0172459016393443</v>
      </c>
      <c r="L1983" s="38" t="n">
        <f aca="false">IFERROR(Counts!Y1983/Counts!P1983,"")</f>
        <v>0.180327868852459</v>
      </c>
      <c r="M1983" s="38" t="n">
        <f aca="false">IFERROR(Counts!V1983/Counts!P1983,"")</f>
        <v>0.0819672131147541</v>
      </c>
      <c r="N1983" s="38" t="n">
        <f aca="false">IFERROR(Counts!AD1983/Counts!AC1983,"")</f>
        <v>0.0232558139534884</v>
      </c>
      <c r="O1983" s="38" t="n">
        <f aca="false">IFERROR(Counts!AE1983/Counts!AC1983,"")</f>
        <v>0.395348837209302</v>
      </c>
      <c r="P1983" s="39" t="n">
        <f aca="false">IFERROR(Counts!AG1983/Counts!AF1983,"")</f>
        <v>88.4209302325581</v>
      </c>
      <c r="Q1983" s="38" t="n">
        <f aca="false">IFERROR(Counts!AH1983/Counts!AC1983,"")</f>
        <v>0.348837209302326</v>
      </c>
      <c r="R1983" s="38" t="n">
        <f aca="false">IFERROR(Counts!N1983/Counts!M1983,"")</f>
        <v>0.338345864661654</v>
      </c>
      <c r="S1983" s="38" t="n">
        <f aca="false">IFERROR(Counts!K1983/Counts!J1983,"")</f>
        <v>0.603603603603604</v>
      </c>
      <c r="T1983" s="38" t="n">
        <f aca="false">IFERROR(Counts!I1983/Counts!H1983,"")</f>
        <v>0.25</v>
      </c>
      <c r="U1983" s="38" t="n">
        <f aca="false">IFERROR(1-Counts!L1983/Counts!K1983,"")</f>
        <v>0.82089552238806</v>
      </c>
      <c r="V1983" s="39" t="n">
        <f aca="false">IFERROR(Counts!AJ1983/Counts!AI1983,"")</f>
        <v>73.7474226804124</v>
      </c>
      <c r="W1983" s="38" t="n">
        <f aca="false">IFERROR(Counts!AK1983/Counts!AI1983,"")</f>
        <v>0.412371134020619</v>
      </c>
      <c r="X1983" s="40" t="n">
        <f aca="false">IFERROR(Counts!O1983,"")</f>
        <v>-0.432</v>
      </c>
      <c r="Y1983" s="36" t="n">
        <f aca="false">IFERROR(INDEX('Season Counts'!$Y$2:$Y$740,$AF1983)/INDEX('Season Counts'!$X$2:$X$740,$AF1983),"")</f>
        <v>0.316922580645161</v>
      </c>
      <c r="Z1983" s="37" t="n">
        <f aca="false">IFERROR(J1983-Y1983,"")</f>
        <v>-0.0177750396615547</v>
      </c>
      <c r="AA1983" s="38" t="n">
        <f aca="false">IFERROR(INDEX('Season Counts'!$K$2:$K$740,$AF1983)/INDEX('Season Counts'!$J$2:$J$740,$AF1983),"")</f>
        <v>0.299270072992701</v>
      </c>
      <c r="AB1983" s="41" t="n">
        <f aca="false">IFERROR(R1983-AA1983,"")</f>
        <v>0.0390757916689534</v>
      </c>
      <c r="AC1983" s="39" t="n">
        <f aca="false">IFERROR(INDEX('Season Counts'!$AG$2:$AG$740,$AF1983)/INDEX('Season Counts'!$AF$2:$AF$740,$AF1983),"")</f>
        <v>73.1472409152086</v>
      </c>
      <c r="AD1983" s="40" t="n">
        <f aca="false">IFERROR(V1983-AC1983,"")</f>
        <v>0.600181765203757</v>
      </c>
      <c r="AE1983" s="4" t="str">
        <f aca="false">IF(D1983&lt;Guide!$C$21,"Low PA",IF(TRIM(IF(ISNUMBER(AD1983),IF(N(AD1983)&lt;=-Guide!$C$24,"▼ Bat Speed  ",IF(N(AD1983)&gt;=Guide!$C$24,"▲ Bat Speed  ","")),"")&amp;IF(N(Z1983)&gt;=Guide!$C$22,"▲ Contact  ","")&amp;IF(N(Z1983)&lt;=-Guide!$C$22,"▼ Contact  ","")&amp;IF(N(AB1983)&gt;=Guide!$C$23,"▲ Chase  ","")&amp;IF(N(AB1983)&lt;=-Guide!$C$23,"▼ Chase  ",""))="","Stable",TRIM(IF(ISNUMBER(AD1983),IF(N(AD1983)&lt;=-Guide!$C$24,"▼ Bat Speed  ",IF(N(AD1983)&gt;=Guide!$C$24,"▲ Bat Speed  ","")),"")&amp;IF(N(Z1983)&gt;=Guide!$C$22,"▲ Contact  ","")&amp;IF(N(Z1983)&lt;=-Guide!$C$22,"▼ Contact  ","")&amp;IF(N(AB1983)&gt;=Guide!$C$23,"▲ Chase  ","")&amp;IF(N(AB1983)&lt;=-Guide!$C$23,"▼ Chase  ",""))))</f>
        <v>Stable</v>
      </c>
      <c r="AF1983" s="35" t="n">
        <f aca="false">MATCH(Counts!A1983,'Season Counts'!$A$2:$A$740,0)</f>
        <v>505</v>
      </c>
    </row>
    <row r="1984" customFormat="false" ht="15" hidden="false" customHeight="false" outlineLevel="0" collapsed="false">
      <c r="A1984" s="34" t="str">
        <f aca="false">Counts!B1984</f>
        <v>PHI</v>
      </c>
      <c r="B1984" s="5" t="str">
        <f aca="false">Counts!C1984</f>
        <v>J.T. Realmuto</v>
      </c>
      <c r="C1984" s="34" t="str">
        <f aca="false">Counts!F1984</f>
        <v>May</v>
      </c>
      <c r="D1984" s="35" t="n">
        <f aca="false">IFERROR(Counts!P1984,"")</f>
        <v>81</v>
      </c>
      <c r="E1984" s="36" t="n">
        <f aca="false">IFERROR(Counts!R1984/Counts!Q1984,"")</f>
        <v>0.191780821917808</v>
      </c>
      <c r="F1984" s="36" t="n">
        <f aca="false">IFERROR((Counts!R1984+Counts!V1984+Counts!W1984)/(Counts!Q1984+Counts!V1984+Counts!W1984+Counts!X1984),"")</f>
        <v>0.259259259259259</v>
      </c>
      <c r="G1984" s="36" t="n">
        <f aca="false">IFERROR((Counts!R1984+Counts!S1984+2*Counts!T1984+3*Counts!U1984)/Counts!Q1984,"")</f>
        <v>0.26027397260274</v>
      </c>
      <c r="H1984" s="35" t="n">
        <f aca="false">IFERROR(Counts!U1984,"")</f>
        <v>1</v>
      </c>
      <c r="I1984" s="36" t="n">
        <f aca="false">IFERROR(Counts!Z1984/Counts!AA1984,"")</f>
        <v>0.238271604938272</v>
      </c>
      <c r="J1984" s="36" t="n">
        <f aca="false">IFERROR(Counts!AB1984/Counts!AA1984,"")</f>
        <v>0.309938271604938</v>
      </c>
      <c r="K1984" s="37" t="n">
        <f aca="false">IFERROR((Counts!AB1984-Counts!Z1984)/Counts!AA1984,"")</f>
        <v>0.0716666666666667</v>
      </c>
      <c r="L1984" s="38" t="n">
        <f aca="false">IFERROR(Counts!Y1984/Counts!P1984,"")</f>
        <v>0.17283950617284</v>
      </c>
      <c r="M1984" s="38" t="n">
        <f aca="false">IFERROR(Counts!V1984/Counts!P1984,"")</f>
        <v>0.0493827160493827</v>
      </c>
      <c r="N1984" s="38" t="n">
        <f aca="false">IFERROR(Counts!AD1984/Counts!AC1984,"")</f>
        <v>0.0333333333333333</v>
      </c>
      <c r="O1984" s="38" t="n">
        <f aca="false">IFERROR(Counts!AE1984/Counts!AC1984,"")</f>
        <v>0.4</v>
      </c>
      <c r="P1984" s="39" t="n">
        <f aca="false">IFERROR(Counts!AG1984/Counts!AF1984,"")</f>
        <v>88.17</v>
      </c>
      <c r="Q1984" s="38" t="n">
        <f aca="false">IFERROR(Counts!AH1984/Counts!AC1984,"")</f>
        <v>0.283333333333333</v>
      </c>
      <c r="R1984" s="38" t="n">
        <f aca="false">IFERROR(Counts!N1984/Counts!M1984,"")</f>
        <v>0.300699300699301</v>
      </c>
      <c r="S1984" s="38" t="n">
        <f aca="false">IFERROR(Counts!K1984/Counts!J1984,"")</f>
        <v>0.668918918918919</v>
      </c>
      <c r="T1984" s="38" t="n">
        <f aca="false">IFERROR(Counts!I1984/Counts!H1984,"")</f>
        <v>0.176056338028169</v>
      </c>
      <c r="U1984" s="38" t="n">
        <f aca="false">IFERROR(1-Counts!L1984/Counts!K1984,"")</f>
        <v>0.888888888888889</v>
      </c>
      <c r="V1984" s="39" t="n">
        <f aca="false">IFERROR(Counts!AJ1984/Counts!AI1984,"")</f>
        <v>73.016</v>
      </c>
      <c r="W1984" s="38" t="n">
        <f aca="false">IFERROR(Counts!AK1984/Counts!AI1984,"")</f>
        <v>0.352</v>
      </c>
      <c r="X1984" s="40" t="n">
        <f aca="false">IFERROR(Counts!O1984,"")</f>
        <v>-4.761</v>
      </c>
      <c r="Y1984" s="36" t="n">
        <f aca="false">IFERROR(INDEX('Season Counts'!$Y$2:$Y$740,$AF1984)/INDEX('Season Counts'!$X$2:$X$740,$AF1984),"")</f>
        <v>0.316922580645161</v>
      </c>
      <c r="Z1984" s="37" t="n">
        <f aca="false">IFERROR(J1984-Y1984,"")</f>
        <v>-0.00698430904022301</v>
      </c>
      <c r="AA1984" s="38" t="n">
        <f aca="false">IFERROR(INDEX('Season Counts'!$K$2:$K$740,$AF1984)/INDEX('Season Counts'!$J$2:$J$740,$AF1984),"")</f>
        <v>0.299270072992701</v>
      </c>
      <c r="AB1984" s="41" t="n">
        <f aca="false">IFERROR(R1984-AA1984,"")</f>
        <v>0.00142922770659992</v>
      </c>
      <c r="AC1984" s="39" t="n">
        <f aca="false">IFERROR(INDEX('Season Counts'!$AG$2:$AG$740,$AF1984)/INDEX('Season Counts'!$AF$2:$AF$740,$AF1984),"")</f>
        <v>73.1472409152086</v>
      </c>
      <c r="AD1984" s="40" t="n">
        <f aca="false">IFERROR(V1984-AC1984,"")</f>
        <v>-0.131240915208608</v>
      </c>
      <c r="AE1984" s="4" t="str">
        <f aca="false">IF(D1984&lt;Guide!$C$21,"Low PA",IF(TRIM(IF(ISNUMBER(AD1984),IF(N(AD1984)&lt;=-Guide!$C$24,"▼ Bat Speed  ",IF(N(AD1984)&gt;=Guide!$C$24,"▲ Bat Speed  ","")),"")&amp;IF(N(Z1984)&gt;=Guide!$C$22,"▲ Contact  ","")&amp;IF(N(Z1984)&lt;=-Guide!$C$22,"▼ Contact  ","")&amp;IF(N(AB1984)&gt;=Guide!$C$23,"▲ Chase  ","")&amp;IF(N(AB1984)&lt;=-Guide!$C$23,"▼ Chase  ",""))="","Stable",TRIM(IF(ISNUMBER(AD1984),IF(N(AD1984)&lt;=-Guide!$C$24,"▼ Bat Speed  ",IF(N(AD1984)&gt;=Guide!$C$24,"▲ Bat Speed  ","")),"")&amp;IF(N(Z1984)&gt;=Guide!$C$22,"▲ Contact  ","")&amp;IF(N(Z1984)&lt;=-Guide!$C$22,"▼ Contact  ","")&amp;IF(N(AB1984)&gt;=Guide!$C$23,"▲ Chase  ","")&amp;IF(N(AB1984)&lt;=-Guide!$C$23,"▼ Chase  ",""))))</f>
        <v>Stable</v>
      </c>
      <c r="AF1984" s="35" t="n">
        <f aca="false">MATCH(Counts!A1984,'Season Counts'!$A$2:$A$740,0)</f>
        <v>505</v>
      </c>
    </row>
    <row r="1985" customFormat="false" ht="15" hidden="false" customHeight="false" outlineLevel="0" collapsed="false">
      <c r="A1985" s="34" t="str">
        <f aca="false">Counts!B1985</f>
        <v>PHI</v>
      </c>
      <c r="B1985" s="5" t="str">
        <f aca="false">Counts!C1985</f>
        <v>J.T. Realmuto</v>
      </c>
      <c r="C1985" s="34" t="str">
        <f aca="false">Counts!F1985</f>
        <v>Jun</v>
      </c>
      <c r="D1985" s="35" t="n">
        <f aca="false">IFERROR(Counts!P1985,"")</f>
        <v>85</v>
      </c>
      <c r="E1985" s="36" t="n">
        <f aca="false">IFERROR(Counts!R1985/Counts!Q1985,"")</f>
        <v>0.175675675675676</v>
      </c>
      <c r="F1985" s="36" t="n">
        <f aca="false">IFERROR((Counts!R1985+Counts!V1985+Counts!W1985)/(Counts!Q1985+Counts!V1985+Counts!W1985+Counts!X1985),"")</f>
        <v>0.270588235294118</v>
      </c>
      <c r="G1985" s="36" t="n">
        <f aca="false">IFERROR((Counts!R1985+Counts!S1985+2*Counts!T1985+3*Counts!U1985)/Counts!Q1985,"")</f>
        <v>0.364864864864865</v>
      </c>
      <c r="H1985" s="35" t="n">
        <f aca="false">IFERROR(Counts!U1985,"")</f>
        <v>3</v>
      </c>
      <c r="I1985" s="36" t="n">
        <f aca="false">IFERROR(Counts!Z1985/Counts!AA1985,"")</f>
        <v>0.279411764705882</v>
      </c>
      <c r="J1985" s="36" t="n">
        <f aca="false">IFERROR(Counts!AB1985/Counts!AA1985,"")</f>
        <v>0.339247058823529</v>
      </c>
      <c r="K1985" s="37" t="n">
        <f aca="false">IFERROR((Counts!AB1985-Counts!Z1985)/Counts!AA1985,"")</f>
        <v>0.059835294117647</v>
      </c>
      <c r="L1985" s="38" t="n">
        <f aca="false">IFERROR(Counts!Y1985/Counts!P1985,"")</f>
        <v>0.235294117647059</v>
      </c>
      <c r="M1985" s="38" t="n">
        <f aca="false">IFERROR(Counts!V1985/Counts!P1985,"")</f>
        <v>0.0941176470588235</v>
      </c>
      <c r="N1985" s="38" t="n">
        <f aca="false">IFERROR(Counts!AD1985/Counts!AC1985,"")</f>
        <v>0.0909090909090909</v>
      </c>
      <c r="O1985" s="38" t="n">
        <f aca="false">IFERROR(Counts!AE1985/Counts!AC1985,"")</f>
        <v>0.363636363636364</v>
      </c>
      <c r="P1985" s="39" t="n">
        <f aca="false">IFERROR(Counts!AG1985/Counts!AF1985,"")</f>
        <v>90.8945454545455</v>
      </c>
      <c r="Q1985" s="38" t="n">
        <f aca="false">IFERROR(Counts!AH1985/Counts!AC1985,"")</f>
        <v>0.436363636363636</v>
      </c>
      <c r="R1985" s="38" t="n">
        <f aca="false">IFERROR(Counts!N1985/Counts!M1985,"")</f>
        <v>0.337423312883436</v>
      </c>
      <c r="S1985" s="38" t="n">
        <f aca="false">IFERROR(Counts!K1985/Counts!J1985,"")</f>
        <v>0.66025641025641</v>
      </c>
      <c r="T1985" s="38" t="n">
        <f aca="false">IFERROR(Counts!I1985/Counts!H1985,"")</f>
        <v>0.272151898734177</v>
      </c>
      <c r="U1985" s="38" t="n">
        <f aca="false">IFERROR(1-Counts!L1985/Counts!K1985,"")</f>
        <v>0.796116504854369</v>
      </c>
      <c r="V1985" s="39" t="n">
        <f aca="false">IFERROR(Counts!AJ1985/Counts!AI1985,"")</f>
        <v>72.6797101449275</v>
      </c>
      <c r="W1985" s="38" t="n">
        <f aca="false">IFERROR(Counts!AK1985/Counts!AI1985,"")</f>
        <v>0.260869565217391</v>
      </c>
      <c r="X1985" s="40" t="n">
        <f aca="false">IFERROR(Counts!O1985,"")</f>
        <v>-2.953</v>
      </c>
      <c r="Y1985" s="36" t="n">
        <f aca="false">IFERROR(INDEX('Season Counts'!$Y$2:$Y$740,$AF1985)/INDEX('Season Counts'!$X$2:$X$740,$AF1985),"")</f>
        <v>0.316922580645161</v>
      </c>
      <c r="Z1985" s="37" t="n">
        <f aca="false">IFERROR(J1985-Y1985,"")</f>
        <v>0.0223244781783681</v>
      </c>
      <c r="AA1985" s="38" t="n">
        <f aca="false">IFERROR(INDEX('Season Counts'!$K$2:$K$740,$AF1985)/INDEX('Season Counts'!$J$2:$J$740,$AF1985),"")</f>
        <v>0.299270072992701</v>
      </c>
      <c r="AB1985" s="41" t="n">
        <f aca="false">IFERROR(R1985-AA1985,"")</f>
        <v>0.0381532398907348</v>
      </c>
      <c r="AC1985" s="39" t="n">
        <f aca="false">IFERROR(INDEX('Season Counts'!$AG$2:$AG$740,$AF1985)/INDEX('Season Counts'!$AF$2:$AF$740,$AF1985),"")</f>
        <v>73.1472409152086</v>
      </c>
      <c r="AD1985" s="40" t="n">
        <f aca="false">IFERROR(V1985-AC1985,"")</f>
        <v>-0.467530770281087</v>
      </c>
      <c r="AE1985" s="4" t="str">
        <f aca="false">IF(D1985&lt;Guide!$C$21,"Low PA",IF(TRIM(IF(ISNUMBER(AD1985),IF(N(AD1985)&lt;=-Guide!$C$24,"▼ Bat Speed  ",IF(N(AD1985)&gt;=Guide!$C$24,"▲ Bat Speed  ","")),"")&amp;IF(N(Z1985)&gt;=Guide!$C$22,"▲ Contact  ","")&amp;IF(N(Z1985)&lt;=-Guide!$C$22,"▼ Contact  ","")&amp;IF(N(AB1985)&gt;=Guide!$C$23,"▲ Chase  ","")&amp;IF(N(AB1985)&lt;=-Guide!$C$23,"▼ Chase  ",""))="","Stable",TRIM(IF(ISNUMBER(AD1985),IF(N(AD1985)&lt;=-Guide!$C$24,"▼ Bat Speed  ",IF(N(AD1985)&gt;=Guide!$C$24,"▲ Bat Speed  ","")),"")&amp;IF(N(Z1985)&gt;=Guide!$C$22,"▲ Contact  ","")&amp;IF(N(Z1985)&lt;=-Guide!$C$22,"▼ Contact  ","")&amp;IF(N(AB1985)&gt;=Guide!$C$23,"▲ Chase  ","")&amp;IF(N(AB1985)&lt;=-Guide!$C$23,"▼ Chase  ",""))))</f>
        <v>Stable</v>
      </c>
      <c r="AF1985" s="35" t="n">
        <f aca="false">MATCH(Counts!A1985,'Season Counts'!$A$2:$A$740,0)</f>
        <v>505</v>
      </c>
    </row>
    <row r="1986" customFormat="false" ht="15" hidden="false" customHeight="false" outlineLevel="0" collapsed="false">
      <c r="A1986" s="34" t="str">
        <f aca="false">Counts!B1986</f>
        <v>PHI</v>
      </c>
      <c r="B1986" s="5" t="str">
        <f aca="false">Counts!C1986</f>
        <v>J.T. Realmuto</v>
      </c>
      <c r="C1986" s="34" t="str">
        <f aca="false">Counts!F1986</f>
        <v>Jul</v>
      </c>
      <c r="D1986" s="35" t="n">
        <f aca="false">IFERROR(Counts!P1986,"")</f>
        <v>73</v>
      </c>
      <c r="E1986" s="36" t="n">
        <f aca="false">IFERROR(Counts!R1986/Counts!Q1986,"")</f>
        <v>0.292307692307692</v>
      </c>
      <c r="F1986" s="36" t="n">
        <f aca="false">IFERROR((Counts!R1986+Counts!V1986+Counts!W1986)/(Counts!Q1986+Counts!V1986+Counts!W1986+Counts!X1986),"")</f>
        <v>0.356164383561644</v>
      </c>
      <c r="G1986" s="36" t="n">
        <f aca="false">IFERROR((Counts!R1986+Counts!S1986+2*Counts!T1986+3*Counts!U1986)/Counts!Q1986,"")</f>
        <v>0.492307692307692</v>
      </c>
      <c r="H1986" s="35" t="n">
        <f aca="false">IFERROR(Counts!U1986,"")</f>
        <v>3</v>
      </c>
      <c r="I1986" s="36" t="n">
        <f aca="false">IFERROR(Counts!Z1986/Counts!AA1986,"")</f>
        <v>0.376056338028169</v>
      </c>
      <c r="J1986" s="36" t="n">
        <f aca="false">IFERROR(Counts!AB1986/Counts!AA1986,"")</f>
        <v>0.346169014084507</v>
      </c>
      <c r="K1986" s="37" t="n">
        <f aca="false">IFERROR((Counts!AB1986-Counts!Z1986)/Counts!AA1986,"")</f>
        <v>-0.029887323943662</v>
      </c>
      <c r="L1986" s="38" t="n">
        <f aca="false">IFERROR(Counts!Y1986/Counts!P1986,"")</f>
        <v>0.246575342465753</v>
      </c>
      <c r="M1986" s="38" t="n">
        <f aca="false">IFERROR(Counts!V1986/Counts!P1986,"")</f>
        <v>0.0684931506849315</v>
      </c>
      <c r="N1986" s="38" t="n">
        <f aca="false">IFERROR(Counts!AD1986/Counts!AC1986,"")</f>
        <v>0.0625</v>
      </c>
      <c r="O1986" s="38" t="n">
        <f aca="false">IFERROR(Counts!AE1986/Counts!AC1986,"")</f>
        <v>0.520833333333333</v>
      </c>
      <c r="P1986" s="39" t="n">
        <f aca="false">IFERROR(Counts!AG1986/Counts!AF1986,"")</f>
        <v>91.6978260869565</v>
      </c>
      <c r="Q1986" s="38" t="n">
        <f aca="false">IFERROR(Counts!AH1986/Counts!AC1986,"")</f>
        <v>0.333333333333333</v>
      </c>
      <c r="R1986" s="38" t="n">
        <f aca="false">IFERROR(Counts!N1986/Counts!M1986,"")</f>
        <v>0.275641025641026</v>
      </c>
      <c r="S1986" s="38" t="n">
        <f aca="false">IFERROR(Counts!K1986/Counts!J1986,"")</f>
        <v>0.657342657342657</v>
      </c>
      <c r="T1986" s="38" t="n">
        <f aca="false">IFERROR(Counts!I1986/Counts!H1986,"")</f>
        <v>0.18978102189781</v>
      </c>
      <c r="U1986" s="38" t="n">
        <f aca="false">IFERROR(1-Counts!L1986/Counts!K1986,"")</f>
        <v>0.882978723404255</v>
      </c>
      <c r="V1986" s="39" t="n">
        <f aca="false">IFERROR(Counts!AJ1986/Counts!AI1986,"")</f>
        <v>74.0068376068376</v>
      </c>
      <c r="W1986" s="38" t="n">
        <f aca="false">IFERROR(Counts!AK1986/Counts!AI1986,"")</f>
        <v>0.435897435897436</v>
      </c>
      <c r="X1986" s="40" t="n">
        <f aca="false">IFERROR(Counts!O1986,"")</f>
        <v>4.493</v>
      </c>
      <c r="Y1986" s="36" t="n">
        <f aca="false">IFERROR(INDEX('Season Counts'!$Y$2:$Y$740,$AF1986)/INDEX('Season Counts'!$X$2:$X$740,$AF1986),"")</f>
        <v>0.316922580645161</v>
      </c>
      <c r="Z1986" s="37" t="n">
        <f aca="false">IFERROR(J1986-Y1986,"")</f>
        <v>0.0292464334393457</v>
      </c>
      <c r="AA1986" s="38" t="n">
        <f aca="false">IFERROR(INDEX('Season Counts'!$K$2:$K$740,$AF1986)/INDEX('Season Counts'!$J$2:$J$740,$AF1986),"")</f>
        <v>0.299270072992701</v>
      </c>
      <c r="AB1986" s="41" t="n">
        <f aca="false">IFERROR(R1986-AA1986,"")</f>
        <v>-0.0236290473516751</v>
      </c>
      <c r="AC1986" s="39" t="n">
        <f aca="false">IFERROR(INDEX('Season Counts'!$AG$2:$AG$740,$AF1986)/INDEX('Season Counts'!$AF$2:$AF$740,$AF1986),"")</f>
        <v>73.1472409152086</v>
      </c>
      <c r="AD1986" s="40" t="n">
        <f aca="false">IFERROR(V1986-AC1986,"")</f>
        <v>0.859596691628994</v>
      </c>
      <c r="AE1986" s="4" t="str">
        <f aca="false">IF(D1986&lt;Guide!$C$21,"Low PA",IF(TRIM(IF(ISNUMBER(AD1986),IF(N(AD1986)&lt;=-Guide!$C$24,"▼ Bat Speed  ",IF(N(AD1986)&gt;=Guide!$C$24,"▲ Bat Speed  ","")),"")&amp;IF(N(Z1986)&gt;=Guide!$C$22,"▲ Contact  ","")&amp;IF(N(Z1986)&lt;=-Guide!$C$22,"▼ Contact  ","")&amp;IF(N(AB1986)&gt;=Guide!$C$23,"▲ Chase  ","")&amp;IF(N(AB1986)&lt;=-Guide!$C$23,"▼ Chase  ",""))="","Stable",TRIM(IF(ISNUMBER(AD1986),IF(N(AD1986)&lt;=-Guide!$C$24,"▼ Bat Speed  ",IF(N(AD1986)&gt;=Guide!$C$24,"▲ Bat Speed  ","")),"")&amp;IF(N(Z1986)&gt;=Guide!$C$22,"▲ Contact  ","")&amp;IF(N(Z1986)&lt;=-Guide!$C$22,"▼ Contact  ","")&amp;IF(N(AB1986)&gt;=Guide!$C$23,"▲ Chase  ","")&amp;IF(N(AB1986)&lt;=-Guide!$C$23,"▼ Chase  ",""))))</f>
        <v>Stable</v>
      </c>
      <c r="AF1986" s="35" t="n">
        <f aca="false">MATCH(Counts!A1986,'Season Counts'!$A$2:$A$740,0)</f>
        <v>505</v>
      </c>
    </row>
    <row r="1987" customFormat="false" ht="15" hidden="false" customHeight="false" outlineLevel="0" collapsed="false">
      <c r="A1987" s="34" t="str">
        <f aca="false">Counts!B1987</f>
        <v>PHI</v>
      </c>
      <c r="B1987" s="5" t="str">
        <f aca="false">Counts!C1987</f>
        <v>J.T. Realmuto</v>
      </c>
      <c r="C1987" s="34" t="str">
        <f aca="false">Counts!F1987</f>
        <v>Aug</v>
      </c>
      <c r="D1987" s="35" t="n">
        <f aca="false">IFERROR(Counts!P1987,"")</f>
        <v>88</v>
      </c>
      <c r="E1987" s="36" t="n">
        <f aca="false">IFERROR(Counts!R1987/Counts!Q1987,"")</f>
        <v>0.220779220779221</v>
      </c>
      <c r="F1987" s="36" t="n">
        <f aca="false">IFERROR((Counts!R1987+Counts!V1987+Counts!W1987)/(Counts!Q1987+Counts!V1987+Counts!W1987+Counts!X1987),"")</f>
        <v>0.284090909090909</v>
      </c>
      <c r="G1987" s="36" t="n">
        <f aca="false">IFERROR((Counts!R1987+Counts!S1987+2*Counts!T1987+3*Counts!U1987)/Counts!Q1987,"")</f>
        <v>0.350649350649351</v>
      </c>
      <c r="H1987" s="35" t="n">
        <f aca="false">IFERROR(Counts!U1987,"")</f>
        <v>2</v>
      </c>
      <c r="I1987" s="36" t="n">
        <f aca="false">IFERROR(Counts!Z1987/Counts!AA1987,"")</f>
        <v>0.278409090909091</v>
      </c>
      <c r="J1987" s="36" t="n">
        <f aca="false">IFERROR(Counts!AB1987/Counts!AA1987,"")</f>
        <v>0.328863636363636</v>
      </c>
      <c r="K1987" s="37" t="n">
        <f aca="false">IFERROR((Counts!AB1987-Counts!Z1987)/Counts!AA1987,"")</f>
        <v>0.0504545454545455</v>
      </c>
      <c r="L1987" s="38" t="n">
        <f aca="false">IFERROR(Counts!Y1987/Counts!P1987,"")</f>
        <v>0.181818181818182</v>
      </c>
      <c r="M1987" s="38" t="n">
        <f aca="false">IFERROR(Counts!V1987/Counts!P1987,"")</f>
        <v>0.0909090909090909</v>
      </c>
      <c r="N1987" s="38" t="n">
        <f aca="false">IFERROR(Counts!AD1987/Counts!AC1987,"")</f>
        <v>0.03125</v>
      </c>
      <c r="O1987" s="38" t="n">
        <f aca="false">IFERROR(Counts!AE1987/Counts!AC1987,"")</f>
        <v>0.390625</v>
      </c>
      <c r="P1987" s="39" t="n">
        <f aca="false">IFERROR(Counts!AG1987/Counts!AF1987,"")</f>
        <v>89.73125</v>
      </c>
      <c r="Q1987" s="38" t="n">
        <f aca="false">IFERROR(Counts!AH1987/Counts!AC1987,"")</f>
        <v>0.375</v>
      </c>
      <c r="R1987" s="38" t="n">
        <f aca="false">IFERROR(Counts!N1987/Counts!M1987,"")</f>
        <v>0.253658536585366</v>
      </c>
      <c r="S1987" s="38" t="n">
        <f aca="false">IFERROR(Counts!K1987/Counts!J1987,"")</f>
        <v>0.684491978609626</v>
      </c>
      <c r="T1987" s="38" t="n">
        <f aca="false">IFERROR(Counts!I1987/Counts!H1987,"")</f>
        <v>0.194444444444444</v>
      </c>
      <c r="U1987" s="38" t="n">
        <f aca="false">IFERROR(1-Counts!L1987/Counts!K1987,"")</f>
        <v>0.890625</v>
      </c>
      <c r="V1987" s="39" t="n">
        <f aca="false">IFERROR(Counts!AJ1987/Counts!AI1987,"")</f>
        <v>72.3248322147651</v>
      </c>
      <c r="W1987" s="38" t="n">
        <f aca="false">IFERROR(Counts!AK1987/Counts!AI1987,"")</f>
        <v>0.25503355704698</v>
      </c>
      <c r="X1987" s="40" t="n">
        <f aca="false">IFERROR(Counts!O1987,"")</f>
        <v>-4.151</v>
      </c>
      <c r="Y1987" s="36" t="n">
        <f aca="false">IFERROR(INDEX('Season Counts'!$Y$2:$Y$740,$AF1987)/INDEX('Season Counts'!$X$2:$X$740,$AF1987),"")</f>
        <v>0.316922580645161</v>
      </c>
      <c r="Z1987" s="37" t="n">
        <f aca="false">IFERROR(J1987-Y1987,"")</f>
        <v>0.0119410557184751</v>
      </c>
      <c r="AA1987" s="38" t="n">
        <f aca="false">IFERROR(INDEX('Season Counts'!$K$2:$K$740,$AF1987)/INDEX('Season Counts'!$J$2:$J$740,$AF1987),"")</f>
        <v>0.299270072992701</v>
      </c>
      <c r="AB1987" s="41" t="n">
        <f aca="false">IFERROR(R1987-AA1987,"")</f>
        <v>-0.0456115364073349</v>
      </c>
      <c r="AC1987" s="39" t="n">
        <f aca="false">IFERROR(INDEX('Season Counts'!$AG$2:$AG$740,$AF1987)/INDEX('Season Counts'!$AF$2:$AF$740,$AF1987),"")</f>
        <v>73.1472409152086</v>
      </c>
      <c r="AD1987" s="40" t="n">
        <f aca="false">IFERROR(V1987-AC1987,"")</f>
        <v>-0.822408700443518</v>
      </c>
      <c r="AE1987" s="4" t="str">
        <f aca="false">IF(D1987&lt;Guide!$C$21,"Low PA",IF(TRIM(IF(ISNUMBER(AD1987),IF(N(AD1987)&lt;=-Guide!$C$24,"▼ Bat Speed  ",IF(N(AD1987)&gt;=Guide!$C$24,"▲ Bat Speed  ","")),"")&amp;IF(N(Z1987)&gt;=Guide!$C$22,"▲ Contact  ","")&amp;IF(N(Z1987)&lt;=-Guide!$C$22,"▼ Contact  ","")&amp;IF(N(AB1987)&gt;=Guide!$C$23,"▲ Chase  ","")&amp;IF(N(AB1987)&lt;=-Guide!$C$23,"▼ Chase  ",""))="","Stable",TRIM(IF(ISNUMBER(AD1987),IF(N(AD1987)&lt;=-Guide!$C$24,"▼ Bat Speed  ",IF(N(AD1987)&gt;=Guide!$C$24,"▲ Bat Speed  ","")),"")&amp;IF(N(Z1987)&gt;=Guide!$C$22,"▲ Contact  ","")&amp;IF(N(Z1987)&lt;=-Guide!$C$22,"▼ Contact  ","")&amp;IF(N(AB1987)&gt;=Guide!$C$23,"▲ Chase  ","")&amp;IF(N(AB1987)&lt;=-Guide!$C$23,"▼ Chase  ",""))))</f>
        <v>▼ Chase</v>
      </c>
      <c r="AF1987" s="35" t="n">
        <f aca="false">MATCH(Counts!A1987,'Season Counts'!$A$2:$A$740,0)</f>
        <v>505</v>
      </c>
    </row>
    <row r="1988" customFormat="false" ht="15" hidden="false" customHeight="false" outlineLevel="0" collapsed="false">
      <c r="A1988" s="34" t="str">
        <f aca="false">Counts!B1988</f>
        <v>PHI</v>
      </c>
      <c r="B1988" s="5" t="str">
        <f aca="false">Counts!C1988</f>
        <v>J.T. Realmuto</v>
      </c>
      <c r="C1988" s="34" t="str">
        <f aca="false">Counts!F1988</f>
        <v>Sep</v>
      </c>
      <c r="D1988" s="35" t="n">
        <f aca="false">IFERROR(Counts!P1988,"")</f>
        <v>79</v>
      </c>
      <c r="E1988" s="36" t="n">
        <f aca="false">IFERROR(Counts!R1988/Counts!Q1988,"")</f>
        <v>0.112676056338028</v>
      </c>
      <c r="F1988" s="36" t="n">
        <f aca="false">IFERROR((Counts!R1988+Counts!V1988+Counts!W1988)/(Counts!Q1988+Counts!V1988+Counts!W1988+Counts!X1988),"")</f>
        <v>0.20253164556962</v>
      </c>
      <c r="G1988" s="36" t="n">
        <f aca="false">IFERROR((Counts!R1988+Counts!S1988+2*Counts!T1988+3*Counts!U1988)/Counts!Q1988,"")</f>
        <v>0.183098591549296</v>
      </c>
      <c r="H1988" s="35" t="n">
        <f aca="false">IFERROR(Counts!U1988,"")</f>
        <v>1</v>
      </c>
      <c r="I1988" s="36" t="n">
        <f aca="false">IFERROR(Counts!Z1988/Counts!AA1988,"")</f>
        <v>0.184810126582278</v>
      </c>
      <c r="J1988" s="36" t="n">
        <f aca="false">IFERROR(Counts!AB1988/Counts!AA1988,"")</f>
        <v>0.27420253164557</v>
      </c>
      <c r="K1988" s="37" t="n">
        <f aca="false">IFERROR((Counts!AB1988-Counts!Z1988)/Counts!AA1988,"")</f>
        <v>0.0893924050632911</v>
      </c>
      <c r="L1988" s="38" t="n">
        <f aca="false">IFERROR(Counts!Y1988/Counts!P1988,"")</f>
        <v>0.265822784810127</v>
      </c>
      <c r="M1988" s="38" t="n">
        <f aca="false">IFERROR(Counts!V1988/Counts!P1988,"")</f>
        <v>0.0886075949367089</v>
      </c>
      <c r="N1988" s="38" t="n">
        <f aca="false">IFERROR(Counts!AD1988/Counts!AC1988,"")</f>
        <v>0.1</v>
      </c>
      <c r="O1988" s="38" t="n">
        <f aca="false">IFERROR(Counts!AE1988/Counts!AC1988,"")</f>
        <v>0.34</v>
      </c>
      <c r="P1988" s="39" t="n">
        <f aca="false">IFERROR(Counts!AG1988/Counts!AF1988,"")</f>
        <v>87.078</v>
      </c>
      <c r="Q1988" s="38" t="n">
        <f aca="false">IFERROR(Counts!AH1988/Counts!AC1988,"")</f>
        <v>0.38</v>
      </c>
      <c r="R1988" s="38" t="n">
        <f aca="false">IFERROR(Counts!N1988/Counts!M1988,"")</f>
        <v>0.308176100628931</v>
      </c>
      <c r="S1988" s="38" t="n">
        <f aca="false">IFERROR(Counts!K1988/Counts!J1988,"")</f>
        <v>0.597315436241611</v>
      </c>
      <c r="T1988" s="38" t="n">
        <f aca="false">IFERROR(Counts!I1988/Counts!H1988,"")</f>
        <v>0.231884057971015</v>
      </c>
      <c r="U1988" s="38" t="n">
        <f aca="false">IFERROR(1-Counts!L1988/Counts!K1988,"")</f>
        <v>0.853932584269663</v>
      </c>
      <c r="V1988" s="39" t="n">
        <f aca="false">IFERROR(Counts!AJ1988/Counts!AI1988,"")</f>
        <v>73.5290598290598</v>
      </c>
      <c r="W1988" s="38" t="n">
        <f aca="false">IFERROR(Counts!AK1988/Counts!AI1988,"")</f>
        <v>0.299145299145299</v>
      </c>
      <c r="X1988" s="40" t="n">
        <f aca="false">IFERROR(Counts!O1988,"")</f>
        <v>-7.787</v>
      </c>
      <c r="Y1988" s="36" t="n">
        <f aca="false">IFERROR(INDEX('Season Counts'!$Y$2:$Y$740,$AF1988)/INDEX('Season Counts'!$X$2:$X$740,$AF1988),"")</f>
        <v>0.316922580645161</v>
      </c>
      <c r="Z1988" s="37" t="n">
        <f aca="false">IFERROR(J1988-Y1988,"")</f>
        <v>-0.0427200489995916</v>
      </c>
      <c r="AA1988" s="38" t="n">
        <f aca="false">IFERROR(INDEX('Season Counts'!$K$2:$K$740,$AF1988)/INDEX('Season Counts'!$J$2:$J$740,$AF1988),"")</f>
        <v>0.299270072992701</v>
      </c>
      <c r="AB1988" s="41" t="n">
        <f aca="false">IFERROR(R1988-AA1988,"")</f>
        <v>0.00890602763623005</v>
      </c>
      <c r="AC1988" s="39" t="n">
        <f aca="false">IFERROR(INDEX('Season Counts'!$AG$2:$AG$740,$AF1988)/INDEX('Season Counts'!$AF$2:$AF$740,$AF1988),"")</f>
        <v>73.1472409152086</v>
      </c>
      <c r="AD1988" s="40" t="n">
        <f aca="false">IFERROR(V1988-AC1988,"")</f>
        <v>0.38181891385122</v>
      </c>
      <c r="AE1988" s="4" t="str">
        <f aca="false">IF(D1988&lt;Guide!$C$21,"Low PA",IF(TRIM(IF(ISNUMBER(AD1988),IF(N(AD1988)&lt;=-Guide!$C$24,"▼ Bat Speed  ",IF(N(AD1988)&gt;=Guide!$C$24,"▲ Bat Speed  ","")),"")&amp;IF(N(Z1988)&gt;=Guide!$C$22,"▲ Contact  ","")&amp;IF(N(Z1988)&lt;=-Guide!$C$22,"▼ Contact  ","")&amp;IF(N(AB1988)&gt;=Guide!$C$23,"▲ Chase  ","")&amp;IF(N(AB1988)&lt;=-Guide!$C$23,"▼ Chase  ",""))="","Stable",TRIM(IF(ISNUMBER(AD1988),IF(N(AD1988)&lt;=-Guide!$C$24,"▼ Bat Speed  ",IF(N(AD1988)&gt;=Guide!$C$24,"▲ Bat Speed  ","")),"")&amp;IF(N(Z1988)&gt;=Guide!$C$22,"▲ Contact  ","")&amp;IF(N(Z1988)&lt;=-Guide!$C$22,"▼ Contact  ","")&amp;IF(N(AB1988)&gt;=Guide!$C$23,"▲ Chase  ","")&amp;IF(N(AB1988)&lt;=-Guide!$C$23,"▼ Chase  ",""))))</f>
        <v>▼ Contact</v>
      </c>
      <c r="AF1988" s="35" t="n">
        <f aca="false">MATCH(Counts!A1988,'Season Counts'!$A$2:$A$740,0)</f>
        <v>505</v>
      </c>
    </row>
    <row r="1989" customFormat="false" ht="15" hidden="false" customHeight="false" outlineLevel="0" collapsed="false">
      <c r="A1989" s="34" t="str">
        <f aca="false">Counts!B1989</f>
        <v>PHI</v>
      </c>
      <c r="B1989" s="5" t="str">
        <f aca="false">Counts!C1989</f>
        <v>Justin Crawford</v>
      </c>
      <c r="C1989" s="34" t="str">
        <f aca="false">Counts!F1989</f>
        <v>Mar-Apr</v>
      </c>
      <c r="D1989" s="35" t="n">
        <f aca="false">IFERROR(Counts!P1989,"")</f>
        <v>99</v>
      </c>
      <c r="E1989" s="36" t="n">
        <f aca="false">IFERROR(Counts!R1989/Counts!Q1989,"")</f>
        <v>0.266666666666667</v>
      </c>
      <c r="F1989" s="36" t="n">
        <f aca="false">IFERROR((Counts!R1989+Counts!V1989+Counts!W1989)/(Counts!Q1989+Counts!V1989+Counts!W1989+Counts!X1989),"")</f>
        <v>0.333333333333333</v>
      </c>
      <c r="G1989" s="36" t="n">
        <f aca="false">IFERROR((Counts!R1989+Counts!S1989+2*Counts!T1989+3*Counts!U1989)/Counts!Q1989,"")</f>
        <v>0.366666666666667</v>
      </c>
      <c r="H1989" s="35" t="n">
        <f aca="false">IFERROR(Counts!U1989,"")</f>
        <v>0</v>
      </c>
      <c r="I1989" s="36" t="n">
        <f aca="false">IFERROR(Counts!Z1989/Counts!AA1989,"")</f>
        <v>0.313636363636364</v>
      </c>
      <c r="J1989" s="36" t="n">
        <f aca="false">IFERROR(Counts!AB1989/Counts!AA1989,"")</f>
        <v>0.28059595959596</v>
      </c>
      <c r="K1989" s="37" t="n">
        <f aca="false">IFERROR((Counts!AB1989-Counts!Z1989)/Counts!AA1989,"")</f>
        <v>-0.0330404040404041</v>
      </c>
      <c r="L1989" s="38" t="n">
        <f aca="false">IFERROR(Counts!Y1989/Counts!P1989,"")</f>
        <v>0.191919191919192</v>
      </c>
      <c r="M1989" s="38" t="n">
        <f aca="false">IFERROR(Counts!V1989/Counts!P1989,"")</f>
        <v>0.0707070707070707</v>
      </c>
      <c r="N1989" s="38" t="n">
        <f aca="false">IFERROR(Counts!AD1989/Counts!AC1989,"")</f>
        <v>0.0140845070422535</v>
      </c>
      <c r="O1989" s="38" t="n">
        <f aca="false">IFERROR(Counts!AE1989/Counts!AC1989,"")</f>
        <v>0.352112676056338</v>
      </c>
      <c r="P1989" s="39" t="n">
        <f aca="false">IFERROR(Counts!AG1989/Counts!AF1989,"")</f>
        <v>86.9802816901409</v>
      </c>
      <c r="Q1989" s="38" t="n">
        <f aca="false">IFERROR(Counts!AH1989/Counts!AC1989,"")</f>
        <v>0.338028169014085</v>
      </c>
      <c r="R1989" s="38" t="n">
        <f aca="false">IFERROR(Counts!N1989/Counts!M1989,"")</f>
        <v>0.358823529411765</v>
      </c>
      <c r="S1989" s="38" t="n">
        <f aca="false">IFERROR(Counts!K1989/Counts!J1989,"")</f>
        <v>0.64</v>
      </c>
      <c r="T1989" s="38" t="n">
        <f aca="false">IFERROR(Counts!I1989/Counts!H1989,"")</f>
        <v>0.173410404624277</v>
      </c>
      <c r="U1989" s="38" t="n">
        <f aca="false">IFERROR(1-Counts!L1989/Counts!K1989,"")</f>
        <v>0.901785714285714</v>
      </c>
      <c r="V1989" s="39" t="n">
        <f aca="false">IFERROR(Counts!AJ1989/Counts!AI1989,"")</f>
        <v>68.6506493506494</v>
      </c>
      <c r="W1989" s="38" t="n">
        <f aca="false">IFERROR(Counts!AK1989/Counts!AI1989,"")</f>
        <v>0.0324675324675325</v>
      </c>
      <c r="X1989" s="40" t="n">
        <f aca="false">IFERROR(Counts!O1989,"")</f>
        <v>-1.218</v>
      </c>
      <c r="Y1989" s="36" t="n">
        <f aca="false">IFERROR(INDEX('Season Counts'!$Y$2:$Y$740,$AF1989)/INDEX('Season Counts'!$X$2:$X$740,$AF1989),"")</f>
        <v>0.284156043956044</v>
      </c>
      <c r="Z1989" s="37" t="n">
        <f aca="false">IFERROR(J1989-Y1989,"")</f>
        <v>-0.00356008436008431</v>
      </c>
      <c r="AA1989" s="38" t="n">
        <f aca="false">IFERROR(INDEX('Season Counts'!$K$2:$K$740,$AF1989)/INDEX('Season Counts'!$J$2:$J$740,$AF1989),"")</f>
        <v>0.376179245283019</v>
      </c>
      <c r="AB1989" s="41" t="n">
        <f aca="false">IFERROR(R1989-AA1989,"")</f>
        <v>-0.0173557158712542</v>
      </c>
      <c r="AC1989" s="39" t="n">
        <f aca="false">IFERROR(INDEX('Season Counts'!$AG$2:$AG$740,$AF1989)/INDEX('Season Counts'!$AF$2:$AF$740,$AF1989),"")</f>
        <v>69.2130322580645</v>
      </c>
      <c r="AD1989" s="40" t="n">
        <f aca="false">IFERROR(V1989-AC1989,"")</f>
        <v>-0.562382907415156</v>
      </c>
      <c r="AE1989" s="4" t="str">
        <f aca="false">IF(D1989&lt;Guide!$C$21,"Low PA",IF(TRIM(IF(ISNUMBER(AD1989),IF(N(AD1989)&lt;=-Guide!$C$24,"▼ Bat Speed  ",IF(N(AD1989)&gt;=Guide!$C$24,"▲ Bat Speed  ","")),"")&amp;IF(N(Z1989)&gt;=Guide!$C$22,"▲ Contact  ","")&amp;IF(N(Z1989)&lt;=-Guide!$C$22,"▼ Contact  ","")&amp;IF(N(AB1989)&gt;=Guide!$C$23,"▲ Chase  ","")&amp;IF(N(AB1989)&lt;=-Guide!$C$23,"▼ Chase  ",""))="","Stable",TRIM(IF(ISNUMBER(AD1989),IF(N(AD1989)&lt;=-Guide!$C$24,"▼ Bat Speed  ",IF(N(AD1989)&gt;=Guide!$C$24,"▲ Bat Speed  ","")),"")&amp;IF(N(Z1989)&gt;=Guide!$C$22,"▲ Contact  ","")&amp;IF(N(Z1989)&lt;=-Guide!$C$22,"▼ Contact  ","")&amp;IF(N(AB1989)&gt;=Guide!$C$23,"▲ Chase  ","")&amp;IF(N(AB1989)&lt;=-Guide!$C$23,"▼ Chase  ",""))))</f>
        <v>Stable</v>
      </c>
      <c r="AF1989" s="35" t="n">
        <f aca="false">MATCH(Counts!A1989,'Season Counts'!$A$2:$A$740,0)</f>
        <v>506</v>
      </c>
    </row>
    <row r="1990" customFormat="false" ht="15" hidden="false" customHeight="false" outlineLevel="0" collapsed="false">
      <c r="A1990" s="34" t="str">
        <f aca="false">Counts!B1990</f>
        <v>PHI</v>
      </c>
      <c r="B1990" s="5" t="str">
        <f aca="false">Counts!C1990</f>
        <v>Justin Crawford</v>
      </c>
      <c r="C1990" s="34" t="str">
        <f aca="false">Counts!F1990</f>
        <v>May</v>
      </c>
      <c r="D1990" s="35" t="n">
        <f aca="false">IFERROR(Counts!P1990,"")</f>
        <v>83</v>
      </c>
      <c r="E1990" s="36" t="n">
        <f aca="false">IFERROR(Counts!R1990/Counts!Q1990,"")</f>
        <v>0.194805194805195</v>
      </c>
      <c r="F1990" s="36" t="n">
        <f aca="false">IFERROR((Counts!R1990+Counts!V1990+Counts!W1990)/(Counts!Q1990+Counts!V1990+Counts!W1990+Counts!X1990),"")</f>
        <v>0.253012048192771</v>
      </c>
      <c r="G1990" s="36" t="n">
        <f aca="false">IFERROR((Counts!R1990+Counts!S1990+2*Counts!T1990+3*Counts!U1990)/Counts!Q1990,"")</f>
        <v>0.311688311688312</v>
      </c>
      <c r="H1990" s="35" t="n">
        <f aca="false">IFERROR(Counts!U1990,"")</f>
        <v>2</v>
      </c>
      <c r="I1990" s="36" t="n">
        <f aca="false">IFERROR(Counts!Z1990/Counts!AA1990,"")</f>
        <v>0.252409638554217</v>
      </c>
      <c r="J1990" s="36" t="n">
        <f aca="false">IFERROR(Counts!AB1990/Counts!AA1990,"")</f>
        <v>0.258168674698795</v>
      </c>
      <c r="K1990" s="37" t="n">
        <f aca="false">IFERROR((Counts!AB1990-Counts!Z1990)/Counts!AA1990,"")</f>
        <v>0.00575903614457833</v>
      </c>
      <c r="L1990" s="38" t="n">
        <f aca="false">IFERROR(Counts!Y1990/Counts!P1990,"")</f>
        <v>0.192771084337349</v>
      </c>
      <c r="M1990" s="38" t="n">
        <f aca="false">IFERROR(Counts!V1990/Counts!P1990,"")</f>
        <v>0.072289156626506</v>
      </c>
      <c r="N1990" s="38" t="n">
        <f aca="false">IFERROR(Counts!AD1990/Counts!AC1990,"")</f>
        <v>0.0163934426229508</v>
      </c>
      <c r="O1990" s="38" t="n">
        <f aca="false">IFERROR(Counts!AE1990/Counts!AC1990,"")</f>
        <v>0.377049180327869</v>
      </c>
      <c r="P1990" s="39" t="n">
        <f aca="false">IFERROR(Counts!AG1990/Counts!AF1990,"")</f>
        <v>86.288524590164</v>
      </c>
      <c r="Q1990" s="38" t="n">
        <f aca="false">IFERROR(Counts!AH1990/Counts!AC1990,"")</f>
        <v>0.213114754098361</v>
      </c>
      <c r="R1990" s="38" t="n">
        <f aca="false">IFERROR(Counts!N1990/Counts!M1990,"")</f>
        <v>0.387096774193548</v>
      </c>
      <c r="S1990" s="38" t="n">
        <f aca="false">IFERROR(Counts!K1990/Counts!J1990,"")</f>
        <v>0.65625</v>
      </c>
      <c r="T1990" s="38" t="n">
        <f aca="false">IFERROR(Counts!I1990/Counts!H1990,"")</f>
        <v>0.141242937853107</v>
      </c>
      <c r="U1990" s="38" t="n">
        <f aca="false">IFERROR(1-Counts!L1990/Counts!K1990,"")</f>
        <v>0.914285714285714</v>
      </c>
      <c r="V1990" s="39" t="n">
        <f aca="false">IFERROR(Counts!AJ1990/Counts!AI1990,"")</f>
        <v>69.0955128205128</v>
      </c>
      <c r="W1990" s="38" t="n">
        <f aca="false">IFERROR(Counts!AK1990/Counts!AI1990,"")</f>
        <v>0.0641025641025641</v>
      </c>
      <c r="X1990" s="40" t="n">
        <f aca="false">IFERROR(Counts!O1990,"")</f>
        <v>-3.351</v>
      </c>
      <c r="Y1990" s="36" t="n">
        <f aca="false">IFERROR(INDEX('Season Counts'!$Y$2:$Y$740,$AF1990)/INDEX('Season Counts'!$X$2:$X$740,$AF1990),"")</f>
        <v>0.284156043956044</v>
      </c>
      <c r="Z1990" s="37" t="n">
        <f aca="false">IFERROR(J1990-Y1990,"")</f>
        <v>-0.0259873692572488</v>
      </c>
      <c r="AA1990" s="38" t="n">
        <f aca="false">IFERROR(INDEX('Season Counts'!$K$2:$K$740,$AF1990)/INDEX('Season Counts'!$J$2:$J$740,$AF1990),"")</f>
        <v>0.376179245283019</v>
      </c>
      <c r="AB1990" s="41" t="n">
        <f aca="false">IFERROR(R1990-AA1990,"")</f>
        <v>0.0109175289105295</v>
      </c>
      <c r="AC1990" s="39" t="n">
        <f aca="false">IFERROR(INDEX('Season Counts'!$AG$2:$AG$740,$AF1990)/INDEX('Season Counts'!$AF$2:$AF$740,$AF1990),"")</f>
        <v>69.2130322580645</v>
      </c>
      <c r="AD1990" s="40" t="n">
        <f aca="false">IFERROR(V1990-AC1990,"")</f>
        <v>-0.117519437551692</v>
      </c>
      <c r="AE1990" s="4" t="str">
        <f aca="false">IF(D1990&lt;Guide!$C$21,"Low PA",IF(TRIM(IF(ISNUMBER(AD1990),IF(N(AD1990)&lt;=-Guide!$C$24,"▼ Bat Speed  ",IF(N(AD1990)&gt;=Guide!$C$24,"▲ Bat Speed  ","")),"")&amp;IF(N(Z1990)&gt;=Guide!$C$22,"▲ Contact  ","")&amp;IF(N(Z1990)&lt;=-Guide!$C$22,"▼ Contact  ","")&amp;IF(N(AB1990)&gt;=Guide!$C$23,"▲ Chase  ","")&amp;IF(N(AB1990)&lt;=-Guide!$C$23,"▼ Chase  ",""))="","Stable",TRIM(IF(ISNUMBER(AD1990),IF(N(AD1990)&lt;=-Guide!$C$24,"▼ Bat Speed  ",IF(N(AD1990)&gt;=Guide!$C$24,"▲ Bat Speed  ","")),"")&amp;IF(N(Z1990)&gt;=Guide!$C$22,"▲ Contact  ","")&amp;IF(N(Z1990)&lt;=-Guide!$C$22,"▼ Contact  ","")&amp;IF(N(AB1990)&gt;=Guide!$C$23,"▲ Chase  ","")&amp;IF(N(AB1990)&lt;=-Guide!$C$23,"▼ Chase  ",""))))</f>
        <v>Stable</v>
      </c>
      <c r="AF1990" s="35" t="n">
        <f aca="false">MATCH(Counts!A1990,'Season Counts'!$A$2:$A$740,0)</f>
        <v>506</v>
      </c>
    </row>
    <row r="1991" customFormat="false" ht="15" hidden="false" customHeight="false" outlineLevel="0" collapsed="false">
      <c r="A1991" s="34" t="str">
        <f aca="false">Counts!B1991</f>
        <v>PHI</v>
      </c>
      <c r="B1991" s="5" t="str">
        <f aca="false">Counts!C1991</f>
        <v>Justin Crawford</v>
      </c>
      <c r="C1991" s="34" t="str">
        <f aca="false">Counts!F1991</f>
        <v>Jun</v>
      </c>
      <c r="D1991" s="35" t="n">
        <f aca="false">IFERROR(Counts!P1991,"")</f>
        <v>79</v>
      </c>
      <c r="E1991" s="36" t="n">
        <f aca="false">IFERROR(Counts!R1991/Counts!Q1991,"")</f>
        <v>0.306666666666667</v>
      </c>
      <c r="F1991" s="36" t="n">
        <f aca="false">IFERROR((Counts!R1991+Counts!V1991+Counts!W1991)/(Counts!Q1991+Counts!V1991+Counts!W1991+Counts!X1991),"")</f>
        <v>0.333333333333333</v>
      </c>
      <c r="G1991" s="36" t="n">
        <f aca="false">IFERROR((Counts!R1991+Counts!S1991+2*Counts!T1991+3*Counts!U1991)/Counts!Q1991,"")</f>
        <v>0.36</v>
      </c>
      <c r="H1991" s="35" t="n">
        <f aca="false">IFERROR(Counts!U1991,"")</f>
        <v>0</v>
      </c>
      <c r="I1991" s="36" t="n">
        <f aca="false">IFERROR(Counts!Z1991/Counts!AA1991,"")</f>
        <v>0.314285714285714</v>
      </c>
      <c r="J1991" s="36" t="n">
        <f aca="false">IFERROR(Counts!AB1991/Counts!AA1991,"")</f>
        <v>0.291883116883117</v>
      </c>
      <c r="K1991" s="37" t="n">
        <f aca="false">IFERROR((Counts!AB1991-Counts!Z1991)/Counts!AA1991,"")</f>
        <v>-0.0224025974025974</v>
      </c>
      <c r="L1991" s="38" t="n">
        <f aca="false">IFERROR(Counts!Y1991/Counts!P1991,"")</f>
        <v>0.253164556962025</v>
      </c>
      <c r="M1991" s="38" t="n">
        <f aca="false">IFERROR(Counts!V1991/Counts!P1991,"")</f>
        <v>0.0379746835443038</v>
      </c>
      <c r="N1991" s="38" t="n">
        <f aca="false">IFERROR(Counts!AD1991/Counts!AC1991,"")</f>
        <v>0</v>
      </c>
      <c r="O1991" s="38" t="n">
        <f aca="false">IFERROR(Counts!AE1991/Counts!AC1991,"")</f>
        <v>0.285714285714286</v>
      </c>
      <c r="P1991" s="39" t="n">
        <f aca="false">IFERROR(Counts!AG1991/Counts!AF1991,"")</f>
        <v>82.0090909090909</v>
      </c>
      <c r="Q1991" s="38" t="n">
        <f aca="false">IFERROR(Counts!AH1991/Counts!AC1991,"")</f>
        <v>0.446428571428571</v>
      </c>
      <c r="R1991" s="38" t="n">
        <f aca="false">IFERROR(Counts!N1991/Counts!M1991,"")</f>
        <v>0.426666666666667</v>
      </c>
      <c r="S1991" s="38" t="n">
        <f aca="false">IFERROR(Counts!K1991/Counts!J1991,"")</f>
        <v>0.75</v>
      </c>
      <c r="T1991" s="38" t="n">
        <f aca="false">IFERROR(Counts!I1991/Counts!H1991,"")</f>
        <v>0.18232044198895</v>
      </c>
      <c r="U1991" s="38" t="n">
        <f aca="false">IFERROR(1-Counts!L1991/Counts!K1991,"")</f>
        <v>0.820512820512821</v>
      </c>
      <c r="V1991" s="39" t="n">
        <f aca="false">IFERROR(Counts!AJ1991/Counts!AI1991,"")</f>
        <v>68.8384105960265</v>
      </c>
      <c r="W1991" s="38" t="n">
        <f aca="false">IFERROR(Counts!AK1991/Counts!AI1991,"")</f>
        <v>0.033112582781457</v>
      </c>
      <c r="X1991" s="40" t="n">
        <f aca="false">IFERROR(Counts!O1991,"")</f>
        <v>-1.558</v>
      </c>
      <c r="Y1991" s="36" t="n">
        <f aca="false">IFERROR(INDEX('Season Counts'!$Y$2:$Y$740,$AF1991)/INDEX('Season Counts'!$X$2:$X$740,$AF1991),"")</f>
        <v>0.284156043956044</v>
      </c>
      <c r="Z1991" s="37" t="n">
        <f aca="false">IFERROR(J1991-Y1991,"")</f>
        <v>0.00772707292707298</v>
      </c>
      <c r="AA1991" s="38" t="n">
        <f aca="false">IFERROR(INDEX('Season Counts'!$K$2:$K$740,$AF1991)/INDEX('Season Counts'!$J$2:$J$740,$AF1991),"")</f>
        <v>0.376179245283019</v>
      </c>
      <c r="AB1991" s="41" t="n">
        <f aca="false">IFERROR(R1991-AA1991,"")</f>
        <v>0.0504874213836478</v>
      </c>
      <c r="AC1991" s="39" t="n">
        <f aca="false">IFERROR(INDEX('Season Counts'!$AG$2:$AG$740,$AF1991)/INDEX('Season Counts'!$AF$2:$AF$740,$AF1991),"")</f>
        <v>69.2130322580645</v>
      </c>
      <c r="AD1991" s="40" t="n">
        <f aca="false">IFERROR(V1991-AC1991,"")</f>
        <v>-0.374621662038024</v>
      </c>
      <c r="AE1991" s="4" t="str">
        <f aca="false">IF(D1991&lt;Guide!$C$21,"Low PA",IF(TRIM(IF(ISNUMBER(AD1991),IF(N(AD1991)&lt;=-Guide!$C$24,"▼ Bat Speed  ",IF(N(AD1991)&gt;=Guide!$C$24,"▲ Bat Speed  ","")),"")&amp;IF(N(Z1991)&gt;=Guide!$C$22,"▲ Contact  ","")&amp;IF(N(Z1991)&lt;=-Guide!$C$22,"▼ Contact  ","")&amp;IF(N(AB1991)&gt;=Guide!$C$23,"▲ Chase  ","")&amp;IF(N(AB1991)&lt;=-Guide!$C$23,"▼ Chase  ",""))="","Stable",TRIM(IF(ISNUMBER(AD1991),IF(N(AD1991)&lt;=-Guide!$C$24,"▼ Bat Speed  ",IF(N(AD1991)&gt;=Guide!$C$24,"▲ Bat Speed  ","")),"")&amp;IF(N(Z1991)&gt;=Guide!$C$22,"▲ Contact  ","")&amp;IF(N(Z1991)&lt;=-Guide!$C$22,"▼ Contact  ","")&amp;IF(N(AB1991)&gt;=Guide!$C$23,"▲ Chase  ","")&amp;IF(N(AB1991)&lt;=-Guide!$C$23,"▼ Chase  ",""))))</f>
        <v>▲ Chase</v>
      </c>
      <c r="AF1991" s="35" t="n">
        <f aca="false">MATCH(Counts!A1991,'Season Counts'!$A$2:$A$740,0)</f>
        <v>506</v>
      </c>
    </row>
    <row r="1992" customFormat="false" ht="15" hidden="false" customHeight="false" outlineLevel="0" collapsed="false">
      <c r="A1992" s="34" t="str">
        <f aca="false">Counts!B1992</f>
        <v>PHI</v>
      </c>
      <c r="B1992" s="5" t="str">
        <f aca="false">Counts!C1992</f>
        <v>Justin Crawford</v>
      </c>
      <c r="C1992" s="34" t="str">
        <f aca="false">Counts!F1992</f>
        <v>Jul</v>
      </c>
      <c r="D1992" s="35" t="n">
        <f aca="false">IFERROR(Counts!P1992,"")</f>
        <v>59</v>
      </c>
      <c r="E1992" s="36" t="n">
        <f aca="false">IFERROR(Counts!R1992/Counts!Q1992,"")</f>
        <v>0.259259259259259</v>
      </c>
      <c r="F1992" s="36" t="n">
        <f aca="false">IFERROR((Counts!R1992+Counts!V1992+Counts!W1992)/(Counts!Q1992+Counts!V1992+Counts!W1992+Counts!X1992),"")</f>
        <v>0.293103448275862</v>
      </c>
      <c r="G1992" s="36" t="n">
        <f aca="false">IFERROR((Counts!R1992+Counts!S1992+2*Counts!T1992+3*Counts!U1992)/Counts!Q1992,"")</f>
        <v>0.296296296296296</v>
      </c>
      <c r="H1992" s="35" t="n">
        <f aca="false">IFERROR(Counts!U1992,"")</f>
        <v>0</v>
      </c>
      <c r="I1992" s="36" t="n">
        <f aca="false">IFERROR(Counts!Z1992/Counts!AA1992,"")</f>
        <v>0.270175438596491</v>
      </c>
      <c r="J1992" s="36" t="n">
        <f aca="false">IFERROR(Counts!AB1992/Counts!AA1992,"")</f>
        <v>0.283964912280702</v>
      </c>
      <c r="K1992" s="37" t="n">
        <f aca="false">IFERROR((Counts!AB1992-Counts!Z1992)/Counts!AA1992,"")</f>
        <v>0.0137894736842105</v>
      </c>
      <c r="L1992" s="38" t="n">
        <f aca="false">IFERROR(Counts!Y1992/Counts!P1992,"")</f>
        <v>0.135593220338983</v>
      </c>
      <c r="M1992" s="38" t="n">
        <f aca="false">IFERROR(Counts!V1992/Counts!P1992,"")</f>
        <v>0.0338983050847458</v>
      </c>
      <c r="N1992" s="38" t="n">
        <f aca="false">IFERROR(Counts!AD1992/Counts!AC1992,"")</f>
        <v>0</v>
      </c>
      <c r="O1992" s="38" t="n">
        <f aca="false">IFERROR(Counts!AE1992/Counts!AC1992,"")</f>
        <v>0.270833333333333</v>
      </c>
      <c r="P1992" s="39" t="n">
        <f aca="false">IFERROR(Counts!AG1992/Counts!AF1992,"")</f>
        <v>82.1468085106383</v>
      </c>
      <c r="Q1992" s="38" t="n">
        <f aca="false">IFERROR(Counts!AH1992/Counts!AC1992,"")</f>
        <v>0.25</v>
      </c>
      <c r="R1992" s="38" t="n">
        <f aca="false">IFERROR(Counts!N1992/Counts!M1992,"")</f>
        <v>0.365853658536585</v>
      </c>
      <c r="S1992" s="38" t="n">
        <f aca="false">IFERROR(Counts!K1992/Counts!J1992,"")</f>
        <v>0.719626168224299</v>
      </c>
      <c r="T1992" s="38" t="n">
        <f aca="false">IFERROR(Counts!I1992/Counts!H1992,"")</f>
        <v>0.102803738317757</v>
      </c>
      <c r="U1992" s="38" t="n">
        <f aca="false">IFERROR(1-Counts!L1992/Counts!K1992,"")</f>
        <v>0.948051948051948</v>
      </c>
      <c r="V1992" s="39" t="n">
        <f aca="false">IFERROR(Counts!AJ1992/Counts!AI1992,"")</f>
        <v>69.4827956989247</v>
      </c>
      <c r="W1992" s="38" t="n">
        <f aca="false">IFERROR(Counts!AK1992/Counts!AI1992,"")</f>
        <v>0.0860215053763441</v>
      </c>
      <c r="X1992" s="40" t="n">
        <f aca="false">IFERROR(Counts!O1992,"")</f>
        <v>-1.828</v>
      </c>
      <c r="Y1992" s="36" t="n">
        <f aca="false">IFERROR(INDEX('Season Counts'!$Y$2:$Y$740,$AF1992)/INDEX('Season Counts'!$X$2:$X$740,$AF1992),"")</f>
        <v>0.284156043956044</v>
      </c>
      <c r="Z1992" s="37" t="n">
        <f aca="false">IFERROR(J1992-Y1992,"")</f>
        <v>-0.000191131675342182</v>
      </c>
      <c r="AA1992" s="38" t="n">
        <f aca="false">IFERROR(INDEX('Season Counts'!$K$2:$K$740,$AF1992)/INDEX('Season Counts'!$J$2:$J$740,$AF1992),"")</f>
        <v>0.376179245283019</v>
      </c>
      <c r="AB1992" s="41" t="n">
        <f aca="false">IFERROR(R1992-AA1992,"")</f>
        <v>-0.0103255867464335</v>
      </c>
      <c r="AC1992" s="39" t="n">
        <f aca="false">IFERROR(INDEX('Season Counts'!$AG$2:$AG$740,$AF1992)/INDEX('Season Counts'!$AF$2:$AF$740,$AF1992),"")</f>
        <v>69.2130322580645</v>
      </c>
      <c r="AD1992" s="40" t="n">
        <f aca="false">IFERROR(V1992-AC1992,"")</f>
        <v>0.269763440860217</v>
      </c>
      <c r="AE1992" s="4" t="str">
        <f aca="false">IF(D1992&lt;Guide!$C$21,"Low PA",IF(TRIM(IF(ISNUMBER(AD1992),IF(N(AD1992)&lt;=-Guide!$C$24,"▼ Bat Speed  ",IF(N(AD1992)&gt;=Guide!$C$24,"▲ Bat Speed  ","")),"")&amp;IF(N(Z1992)&gt;=Guide!$C$22,"▲ Contact  ","")&amp;IF(N(Z1992)&lt;=-Guide!$C$22,"▼ Contact  ","")&amp;IF(N(AB1992)&gt;=Guide!$C$23,"▲ Chase  ","")&amp;IF(N(AB1992)&lt;=-Guide!$C$23,"▼ Chase  ",""))="","Stable",TRIM(IF(ISNUMBER(AD1992),IF(N(AD1992)&lt;=-Guide!$C$24,"▼ Bat Speed  ",IF(N(AD1992)&gt;=Guide!$C$24,"▲ Bat Speed  ","")),"")&amp;IF(N(Z1992)&gt;=Guide!$C$22,"▲ Contact  ","")&amp;IF(N(Z1992)&lt;=-Guide!$C$22,"▼ Contact  ","")&amp;IF(N(AB1992)&gt;=Guide!$C$23,"▲ Chase  ","")&amp;IF(N(AB1992)&lt;=-Guide!$C$23,"▼ Chase  ",""))))</f>
        <v>Stable</v>
      </c>
      <c r="AF1992" s="35" t="n">
        <f aca="false">MATCH(Counts!A1992,'Season Counts'!$A$2:$A$740,0)</f>
        <v>506</v>
      </c>
    </row>
    <row r="1993" customFormat="false" ht="15" hidden="false" customHeight="false" outlineLevel="0" collapsed="false">
      <c r="A1993" s="34" t="str">
        <f aca="false">Counts!B1993</f>
        <v>PHI</v>
      </c>
      <c r="B1993" s="5" t="str">
        <f aca="false">Counts!C1993</f>
        <v>Justin Crawford</v>
      </c>
      <c r="C1993" s="34" t="str">
        <f aca="false">Counts!F1993</f>
        <v>Aug</v>
      </c>
      <c r="D1993" s="35" t="n">
        <f aca="false">IFERROR(Counts!P1993,"")</f>
        <v>84</v>
      </c>
      <c r="E1993" s="36" t="n">
        <f aca="false">IFERROR(Counts!R1993/Counts!Q1993,"")</f>
        <v>0.305555555555556</v>
      </c>
      <c r="F1993" s="36" t="n">
        <f aca="false">IFERROR((Counts!R1993+Counts!V1993+Counts!W1993)/(Counts!Q1993+Counts!V1993+Counts!W1993+Counts!X1993),"")</f>
        <v>0.358024691358025</v>
      </c>
      <c r="G1993" s="36" t="n">
        <f aca="false">IFERROR((Counts!R1993+Counts!S1993+2*Counts!T1993+3*Counts!U1993)/Counts!Q1993,"")</f>
        <v>0.402777777777778</v>
      </c>
      <c r="H1993" s="35" t="n">
        <f aca="false">IFERROR(Counts!U1993,"")</f>
        <v>0</v>
      </c>
      <c r="I1993" s="36" t="n">
        <f aca="false">IFERROR(Counts!Z1993/Counts!AA1993,"")</f>
        <v>0.335185185185185</v>
      </c>
      <c r="J1993" s="36" t="n">
        <f aca="false">IFERROR(Counts!AB1993/Counts!AA1993,"")</f>
        <v>0.306901234567901</v>
      </c>
      <c r="K1993" s="37" t="n">
        <f aca="false">IFERROR((Counts!AB1993-Counts!Z1993)/Counts!AA1993,"")</f>
        <v>-0.0282839506172839</v>
      </c>
      <c r="L1993" s="38" t="n">
        <f aca="false">IFERROR(Counts!Y1993/Counts!P1993,"")</f>
        <v>0.0833333333333333</v>
      </c>
      <c r="M1993" s="38" t="n">
        <f aca="false">IFERROR(Counts!V1993/Counts!P1993,"")</f>
        <v>0.0833333333333333</v>
      </c>
      <c r="N1993" s="38" t="n">
        <f aca="false">IFERROR(Counts!AD1993/Counts!AC1993,"")</f>
        <v>0.0285714285714286</v>
      </c>
      <c r="O1993" s="38" t="n">
        <f aca="false">IFERROR(Counts!AE1993/Counts!AC1993,"")</f>
        <v>0.457142857142857</v>
      </c>
      <c r="P1993" s="39" t="n">
        <f aca="false">IFERROR(Counts!AG1993/Counts!AF1993,"")</f>
        <v>87.53</v>
      </c>
      <c r="Q1993" s="38" t="n">
        <f aca="false">IFERROR(Counts!AH1993/Counts!AC1993,"")</f>
        <v>0.257142857142857</v>
      </c>
      <c r="R1993" s="38" t="n">
        <f aca="false">IFERROR(Counts!N1993/Counts!M1993,"")</f>
        <v>0.326666666666667</v>
      </c>
      <c r="S1993" s="38" t="n">
        <f aca="false">IFERROR(Counts!K1993/Counts!J1993,"")</f>
        <v>0.702127659574468</v>
      </c>
      <c r="T1993" s="38" t="n">
        <f aca="false">IFERROR(Counts!I1993/Counts!H1993,"")</f>
        <v>0.121621621621622</v>
      </c>
      <c r="U1993" s="38" t="n">
        <f aca="false">IFERROR(1-Counts!L1993/Counts!K1993,"")</f>
        <v>0.94949494949495</v>
      </c>
      <c r="V1993" s="39" t="n">
        <f aca="false">IFERROR(Counts!AJ1993/Counts!AI1993,"")</f>
        <v>69.8131147540984</v>
      </c>
      <c r="W1993" s="38" t="n">
        <f aca="false">IFERROR(Counts!AK1993/Counts!AI1993,"")</f>
        <v>0.0819672131147541</v>
      </c>
      <c r="X1993" s="40" t="n">
        <f aca="false">IFERROR(Counts!O1993,"")</f>
        <v>-0.288</v>
      </c>
      <c r="Y1993" s="36" t="n">
        <f aca="false">IFERROR(INDEX('Season Counts'!$Y$2:$Y$740,$AF1993)/INDEX('Season Counts'!$X$2:$X$740,$AF1993),"")</f>
        <v>0.284156043956044</v>
      </c>
      <c r="Z1993" s="37" t="n">
        <f aca="false">IFERROR(J1993-Y1993,"")</f>
        <v>0.0227451906118573</v>
      </c>
      <c r="AA1993" s="38" t="n">
        <f aca="false">IFERROR(INDEX('Season Counts'!$K$2:$K$740,$AF1993)/INDEX('Season Counts'!$J$2:$J$740,$AF1993),"")</f>
        <v>0.376179245283019</v>
      </c>
      <c r="AB1993" s="41" t="n">
        <f aca="false">IFERROR(R1993-AA1993,"")</f>
        <v>-0.0495125786163522</v>
      </c>
      <c r="AC1993" s="39" t="n">
        <f aca="false">IFERROR(INDEX('Season Counts'!$AG$2:$AG$740,$AF1993)/INDEX('Season Counts'!$AF$2:$AF$740,$AF1993),"")</f>
        <v>69.2130322580645</v>
      </c>
      <c r="AD1993" s="40" t="n">
        <f aca="false">IFERROR(V1993-AC1993,"")</f>
        <v>0.600082496033849</v>
      </c>
      <c r="AE1993" s="4" t="str">
        <f aca="false">IF(D1993&lt;Guide!$C$21,"Low PA",IF(TRIM(IF(ISNUMBER(AD1993),IF(N(AD1993)&lt;=-Guide!$C$24,"▼ Bat Speed  ",IF(N(AD1993)&gt;=Guide!$C$24,"▲ Bat Speed  ","")),"")&amp;IF(N(Z1993)&gt;=Guide!$C$22,"▲ Contact  ","")&amp;IF(N(Z1993)&lt;=-Guide!$C$22,"▼ Contact  ","")&amp;IF(N(AB1993)&gt;=Guide!$C$23,"▲ Chase  ","")&amp;IF(N(AB1993)&lt;=-Guide!$C$23,"▼ Chase  ",""))="","Stable",TRIM(IF(ISNUMBER(AD1993),IF(N(AD1993)&lt;=-Guide!$C$24,"▼ Bat Speed  ",IF(N(AD1993)&gt;=Guide!$C$24,"▲ Bat Speed  ","")),"")&amp;IF(N(Z1993)&gt;=Guide!$C$22,"▲ Contact  ","")&amp;IF(N(Z1993)&lt;=-Guide!$C$22,"▼ Contact  ","")&amp;IF(N(AB1993)&gt;=Guide!$C$23,"▲ Chase  ","")&amp;IF(N(AB1993)&lt;=-Guide!$C$23,"▼ Chase  ",""))))</f>
        <v>▼ Chase</v>
      </c>
      <c r="AF1993" s="35" t="n">
        <f aca="false">MATCH(Counts!A1993,'Season Counts'!$A$2:$A$740,0)</f>
        <v>506</v>
      </c>
    </row>
    <row r="1994" customFormat="false" ht="15" hidden="false" customHeight="false" outlineLevel="0" collapsed="false">
      <c r="A1994" s="34" t="str">
        <f aca="false">Counts!B1994</f>
        <v>PHI</v>
      </c>
      <c r="B1994" s="5" t="str">
        <f aca="false">Counts!C1994</f>
        <v>Justin Crawford</v>
      </c>
      <c r="C1994" s="34" t="str">
        <f aca="false">Counts!F1994</f>
        <v>Sep</v>
      </c>
      <c r="D1994" s="35" t="n">
        <f aca="false">IFERROR(Counts!P1994,"")</f>
        <v>61</v>
      </c>
      <c r="E1994" s="36" t="n">
        <f aca="false">IFERROR(Counts!R1994/Counts!Q1994,"")</f>
        <v>0.245614035087719</v>
      </c>
      <c r="F1994" s="36" t="n">
        <f aca="false">IFERROR((Counts!R1994+Counts!V1994+Counts!W1994)/(Counts!Q1994+Counts!V1994+Counts!W1994+Counts!X1994),"")</f>
        <v>0.266666666666667</v>
      </c>
      <c r="G1994" s="36" t="n">
        <f aca="false">IFERROR((Counts!R1994+Counts!S1994+2*Counts!T1994+3*Counts!U1994)/Counts!Q1994,"")</f>
        <v>0.368421052631579</v>
      </c>
      <c r="H1994" s="35" t="n">
        <f aca="false">IFERROR(Counts!U1994,"")</f>
        <v>1</v>
      </c>
      <c r="I1994" s="36" t="n">
        <f aca="false">IFERROR(Counts!Z1994/Counts!AA1994,"")</f>
        <v>0.268965517241379</v>
      </c>
      <c r="J1994" s="36" t="n">
        <f aca="false">IFERROR(Counts!AB1994/Counts!AA1994,"")</f>
        <v>0.285586206896552</v>
      </c>
      <c r="K1994" s="37" t="n">
        <f aca="false">IFERROR((Counts!AB1994-Counts!Z1994)/Counts!AA1994,"")</f>
        <v>0.0166206896551724</v>
      </c>
      <c r="L1994" s="38" t="n">
        <f aca="false">IFERROR(Counts!Y1994/Counts!P1994,"")</f>
        <v>0.19672131147541</v>
      </c>
      <c r="M1994" s="38" t="n">
        <f aca="false">IFERROR(Counts!V1994/Counts!P1994,"")</f>
        <v>0.0327868852459016</v>
      </c>
      <c r="N1994" s="38" t="n">
        <f aca="false">IFERROR(Counts!AD1994/Counts!AC1994,"")</f>
        <v>0.0638297872340426</v>
      </c>
      <c r="O1994" s="38" t="n">
        <f aca="false">IFERROR(Counts!AE1994/Counts!AC1994,"")</f>
        <v>0.319148936170213</v>
      </c>
      <c r="P1994" s="39" t="n">
        <f aca="false">IFERROR(Counts!AG1994/Counts!AF1994,"")</f>
        <v>85.7133333333333</v>
      </c>
      <c r="Q1994" s="38" t="n">
        <f aca="false">IFERROR(Counts!AH1994/Counts!AC1994,"")</f>
        <v>0.319148936170213</v>
      </c>
      <c r="R1994" s="38" t="n">
        <f aca="false">IFERROR(Counts!N1994/Counts!M1994,"")</f>
        <v>0.390909090909091</v>
      </c>
      <c r="S1994" s="38" t="n">
        <f aca="false">IFERROR(Counts!K1994/Counts!J1994,"")</f>
        <v>0.712765957446809</v>
      </c>
      <c r="T1994" s="38" t="n">
        <f aca="false">IFERROR(Counts!I1994/Counts!H1994,"")</f>
        <v>0.145454545454545</v>
      </c>
      <c r="U1994" s="38" t="n">
        <f aca="false">IFERROR(1-Counts!L1994/Counts!K1994,"")</f>
        <v>0.925373134328358</v>
      </c>
      <c r="V1994" s="39" t="n">
        <f aca="false">IFERROR(Counts!AJ1994/Counts!AI1994,"")</f>
        <v>69.8515151515152</v>
      </c>
      <c r="W1994" s="38" t="n">
        <f aca="false">IFERROR(Counts!AK1994/Counts!AI1994,"")</f>
        <v>0.101010101010101</v>
      </c>
      <c r="X1994" s="40" t="n">
        <f aca="false">IFERROR(Counts!O1994,"")</f>
        <v>-2.16</v>
      </c>
      <c r="Y1994" s="36" t="n">
        <f aca="false">IFERROR(INDEX('Season Counts'!$Y$2:$Y$740,$AF1994)/INDEX('Season Counts'!$X$2:$X$740,$AF1994),"")</f>
        <v>0.284156043956044</v>
      </c>
      <c r="Z1994" s="37" t="n">
        <f aca="false">IFERROR(J1994-Y1994,"")</f>
        <v>0.0014301629405078</v>
      </c>
      <c r="AA1994" s="38" t="n">
        <f aca="false">IFERROR(INDEX('Season Counts'!$K$2:$K$740,$AF1994)/INDEX('Season Counts'!$J$2:$J$740,$AF1994),"")</f>
        <v>0.376179245283019</v>
      </c>
      <c r="AB1994" s="41" t="n">
        <f aca="false">IFERROR(R1994-AA1994,"")</f>
        <v>0.014729845626072</v>
      </c>
      <c r="AC1994" s="39" t="n">
        <f aca="false">IFERROR(INDEX('Season Counts'!$AG$2:$AG$740,$AF1994)/INDEX('Season Counts'!$AF$2:$AF$740,$AF1994),"")</f>
        <v>69.2130322580645</v>
      </c>
      <c r="AD1994" s="40" t="n">
        <f aca="false">IFERROR(V1994-AC1994,"")</f>
        <v>0.638482893450643</v>
      </c>
      <c r="AE1994" s="4" t="str">
        <f aca="false">IF(D1994&lt;Guide!$C$21,"Low PA",IF(TRIM(IF(ISNUMBER(AD1994),IF(N(AD1994)&lt;=-Guide!$C$24,"▼ Bat Speed  ",IF(N(AD1994)&gt;=Guide!$C$24,"▲ Bat Speed  ","")),"")&amp;IF(N(Z1994)&gt;=Guide!$C$22,"▲ Contact  ","")&amp;IF(N(Z1994)&lt;=-Guide!$C$22,"▼ Contact  ","")&amp;IF(N(AB1994)&gt;=Guide!$C$23,"▲ Chase  ","")&amp;IF(N(AB1994)&lt;=-Guide!$C$23,"▼ Chase  ",""))="","Stable",TRIM(IF(ISNUMBER(AD1994),IF(N(AD1994)&lt;=-Guide!$C$24,"▼ Bat Speed  ",IF(N(AD1994)&gt;=Guide!$C$24,"▲ Bat Speed  ","")),"")&amp;IF(N(Z1994)&gt;=Guide!$C$22,"▲ Contact  ","")&amp;IF(N(Z1994)&lt;=-Guide!$C$22,"▼ Contact  ","")&amp;IF(N(AB1994)&gt;=Guide!$C$23,"▲ Chase  ","")&amp;IF(N(AB1994)&lt;=-Guide!$C$23,"▼ Chase  ",""))))</f>
        <v>Stable</v>
      </c>
      <c r="AF1994" s="35" t="n">
        <f aca="false">MATCH(Counts!A1994,'Season Counts'!$A$2:$A$740,0)</f>
        <v>506</v>
      </c>
    </row>
    <row r="1995" customFormat="false" ht="15" hidden="false" customHeight="false" outlineLevel="0" collapsed="false">
      <c r="A1995" s="34" t="str">
        <f aca="false">Counts!B1995</f>
        <v>PHI</v>
      </c>
      <c r="B1995" s="5" t="str">
        <f aca="false">Counts!C1995</f>
        <v>Adolis García</v>
      </c>
      <c r="C1995" s="34" t="str">
        <f aca="false">Counts!F1995</f>
        <v>Mar-Apr</v>
      </c>
      <c r="D1995" s="35" t="n">
        <f aca="false">IFERROR(Counts!P1995,"")</f>
        <v>125</v>
      </c>
      <c r="E1995" s="36" t="n">
        <f aca="false">IFERROR(Counts!R1995/Counts!Q1995,"")</f>
        <v>0.243243243243243</v>
      </c>
      <c r="F1995" s="36" t="n">
        <f aca="false">IFERROR((Counts!R1995+Counts!V1995+Counts!W1995)/(Counts!Q1995+Counts!V1995+Counts!W1995+Counts!X1995),"")</f>
        <v>0.32</v>
      </c>
      <c r="G1995" s="36" t="n">
        <f aca="false">IFERROR((Counts!R1995+Counts!S1995+2*Counts!T1995+3*Counts!U1995)/Counts!Q1995,"")</f>
        <v>0.387387387387387</v>
      </c>
      <c r="H1995" s="35" t="n">
        <f aca="false">IFERROR(Counts!U1995,"")</f>
        <v>3</v>
      </c>
      <c r="I1995" s="36" t="n">
        <f aca="false">IFERROR(Counts!Z1995/Counts!AA1995,"")</f>
        <v>0.3132</v>
      </c>
      <c r="J1995" s="36" t="n">
        <f aca="false">IFERROR(Counts!AB1995/Counts!AA1995,"")</f>
        <v>0.324128</v>
      </c>
      <c r="K1995" s="37" t="n">
        <f aca="false">IFERROR((Counts!AB1995-Counts!Z1995)/Counts!AA1995,"")</f>
        <v>0.010928</v>
      </c>
      <c r="L1995" s="38" t="n">
        <f aca="false">IFERROR(Counts!Y1995/Counts!P1995,"")</f>
        <v>0.256</v>
      </c>
      <c r="M1995" s="38" t="n">
        <f aca="false">IFERROR(Counts!V1995/Counts!P1995,"")</f>
        <v>0.088</v>
      </c>
      <c r="N1995" s="38" t="n">
        <f aca="false">IFERROR(Counts!AD1995/Counts!AC1995,"")</f>
        <v>0.0875</v>
      </c>
      <c r="O1995" s="38" t="n">
        <f aca="false">IFERROR(Counts!AE1995/Counts!AC1995,"")</f>
        <v>0.5</v>
      </c>
      <c r="P1995" s="39" t="n">
        <f aca="false">IFERROR(Counts!AG1995/Counts!AF1995,"")</f>
        <v>92.995</v>
      </c>
      <c r="Q1995" s="38" t="n">
        <f aca="false">IFERROR(Counts!AH1995/Counts!AC1995,"")</f>
        <v>0.375</v>
      </c>
      <c r="R1995" s="38" t="n">
        <f aca="false">IFERROR(Counts!N1995/Counts!M1995,"")</f>
        <v>0.287719298245614</v>
      </c>
      <c r="S1995" s="38" t="n">
        <f aca="false">IFERROR(Counts!K1995/Counts!J1995,"")</f>
        <v>0.631799163179916</v>
      </c>
      <c r="T1995" s="38" t="n">
        <f aca="false">IFERROR(Counts!I1995/Counts!H1995,"")</f>
        <v>0.274678111587983</v>
      </c>
      <c r="U1995" s="38" t="n">
        <f aca="false">IFERROR(1-Counts!L1995/Counts!K1995,"")</f>
        <v>0.860927152317881</v>
      </c>
      <c r="V1995" s="39" t="n">
        <f aca="false">IFERROR(Counts!AJ1995/Counts!AI1995,"")</f>
        <v>71.5684210526316</v>
      </c>
      <c r="W1995" s="38" t="n">
        <f aca="false">IFERROR(Counts!AK1995/Counts!AI1995,"")</f>
        <v>0.22488038277512</v>
      </c>
      <c r="X1995" s="40" t="n">
        <f aca="false">IFERROR(Counts!O1995,"")</f>
        <v>-0.094</v>
      </c>
      <c r="Y1995" s="36" t="n">
        <f aca="false">IFERROR(INDEX('Season Counts'!$Y$2:$Y$740,$AF1995)/INDEX('Season Counts'!$X$2:$X$740,$AF1995),"")</f>
        <v>0.293606177606178</v>
      </c>
      <c r="Z1995" s="37" t="n">
        <f aca="false">IFERROR(J1995-Y1995,"")</f>
        <v>0.0305218223938224</v>
      </c>
      <c r="AA1995" s="38" t="n">
        <f aca="false">IFERROR(INDEX('Season Counts'!$K$2:$K$740,$AF1995)/INDEX('Season Counts'!$J$2:$J$740,$AF1995),"")</f>
        <v>0.29776247848537</v>
      </c>
      <c r="AB1995" s="41" t="n">
        <f aca="false">IFERROR(R1995-AA1995,"")</f>
        <v>-0.010043180239756</v>
      </c>
      <c r="AC1995" s="39" t="n">
        <f aca="false">IFERROR(INDEX('Season Counts'!$AG$2:$AG$740,$AF1995)/INDEX('Season Counts'!$AF$2:$AF$740,$AF1995),"")</f>
        <v>71.7339407744875</v>
      </c>
      <c r="AD1995" s="40" t="n">
        <f aca="false">IFERROR(V1995-AC1995,"")</f>
        <v>-0.165519721855901</v>
      </c>
      <c r="AE1995" s="4" t="str">
        <f aca="false">IF(D1995&lt;Guide!$C$21,"Low PA",IF(TRIM(IF(ISNUMBER(AD1995),IF(N(AD1995)&lt;=-Guide!$C$24,"▼ Bat Speed  ",IF(N(AD1995)&gt;=Guide!$C$24,"▲ Bat Speed  ","")),"")&amp;IF(N(Z1995)&gt;=Guide!$C$22,"▲ Contact  ","")&amp;IF(N(Z1995)&lt;=-Guide!$C$22,"▼ Contact  ","")&amp;IF(N(AB1995)&gt;=Guide!$C$23,"▲ Chase  ","")&amp;IF(N(AB1995)&lt;=-Guide!$C$23,"▼ Chase  ",""))="","Stable",TRIM(IF(ISNUMBER(AD1995),IF(N(AD1995)&lt;=-Guide!$C$24,"▼ Bat Speed  ",IF(N(AD1995)&gt;=Guide!$C$24,"▲ Bat Speed  ","")),"")&amp;IF(N(Z1995)&gt;=Guide!$C$22,"▲ Contact  ","")&amp;IF(N(Z1995)&lt;=-Guide!$C$22,"▼ Contact  ","")&amp;IF(N(AB1995)&gt;=Guide!$C$23,"▲ Chase  ","")&amp;IF(N(AB1995)&lt;=-Guide!$C$23,"▼ Chase  ",""))))</f>
        <v>Stable</v>
      </c>
      <c r="AF1995" s="35" t="n">
        <f aca="false">MATCH(Counts!A1995,'Season Counts'!$A$2:$A$740,0)</f>
        <v>507</v>
      </c>
    </row>
    <row r="1996" customFormat="false" ht="15" hidden="false" customHeight="false" outlineLevel="0" collapsed="false">
      <c r="A1996" s="34" t="str">
        <f aca="false">Counts!B1996</f>
        <v>PHI</v>
      </c>
      <c r="B1996" s="5" t="str">
        <f aca="false">Counts!C1996</f>
        <v>Adolis García</v>
      </c>
      <c r="C1996" s="34" t="str">
        <f aca="false">Counts!F1996</f>
        <v>May</v>
      </c>
      <c r="D1996" s="35" t="n">
        <f aca="false">IFERROR(Counts!P1996,"")</f>
        <v>101</v>
      </c>
      <c r="E1996" s="36" t="n">
        <f aca="false">IFERROR(Counts!R1996/Counts!Q1996,"")</f>
        <v>0.125</v>
      </c>
      <c r="F1996" s="36" t="n">
        <f aca="false">IFERROR((Counts!R1996+Counts!V1996+Counts!W1996)/(Counts!Q1996+Counts!V1996+Counts!W1996+Counts!X1996),"")</f>
        <v>0.217821782178218</v>
      </c>
      <c r="G1996" s="36" t="n">
        <f aca="false">IFERROR((Counts!R1996+Counts!S1996+2*Counts!T1996+3*Counts!U1996)/Counts!Q1996,"")</f>
        <v>0.181818181818182</v>
      </c>
      <c r="H1996" s="35" t="n">
        <f aca="false">IFERROR(Counts!U1996,"")</f>
        <v>1</v>
      </c>
      <c r="I1996" s="36" t="n">
        <f aca="false">IFERROR(Counts!Z1996/Counts!AA1996,"")</f>
        <v>0.192079207920792</v>
      </c>
      <c r="J1996" s="36" t="n">
        <f aca="false">IFERROR(Counts!AB1996/Counts!AA1996,"")</f>
        <v>0.240316831683168</v>
      </c>
      <c r="K1996" s="37" t="n">
        <f aca="false">IFERROR((Counts!AB1996-Counts!Z1996)/Counts!AA1996,"")</f>
        <v>0.0482376237623762</v>
      </c>
      <c r="L1996" s="38" t="n">
        <f aca="false">IFERROR(Counts!Y1996/Counts!P1996,"")</f>
        <v>0.376237623762376</v>
      </c>
      <c r="M1996" s="38" t="n">
        <f aca="false">IFERROR(Counts!V1996/Counts!P1996,"")</f>
        <v>0.0891089108910891</v>
      </c>
      <c r="N1996" s="38" t="n">
        <f aca="false">IFERROR(Counts!AD1996/Counts!AC1996,"")</f>
        <v>0.0384615384615385</v>
      </c>
      <c r="O1996" s="38" t="n">
        <f aca="false">IFERROR(Counts!AE1996/Counts!AC1996,"")</f>
        <v>0.442307692307692</v>
      </c>
      <c r="P1996" s="39" t="n">
        <f aca="false">IFERROR(Counts!AG1996/Counts!AF1996,"")</f>
        <v>90.8211538461539</v>
      </c>
      <c r="Q1996" s="38" t="n">
        <f aca="false">IFERROR(Counts!AH1996/Counts!AC1996,"")</f>
        <v>0.384615384615385</v>
      </c>
      <c r="R1996" s="38" t="n">
        <f aca="false">IFERROR(Counts!N1996/Counts!M1996,"")</f>
        <v>0.29045643153527</v>
      </c>
      <c r="S1996" s="38" t="n">
        <f aca="false">IFERROR(Counts!K1996/Counts!J1996,"")</f>
        <v>0.628865979381443</v>
      </c>
      <c r="T1996" s="38" t="n">
        <f aca="false">IFERROR(Counts!I1996/Counts!H1996,"")</f>
        <v>0.354166666666667</v>
      </c>
      <c r="U1996" s="38" t="n">
        <f aca="false">IFERROR(1-Counts!L1996/Counts!K1996,"")</f>
        <v>0.778688524590164</v>
      </c>
      <c r="V1996" s="39" t="n">
        <f aca="false">IFERROR(Counts!AJ1996/Counts!AI1996,"")</f>
        <v>72.0264705882353</v>
      </c>
      <c r="W1996" s="38" t="n">
        <f aca="false">IFERROR(Counts!AK1996/Counts!AI1996,"")</f>
        <v>0.317647058823529</v>
      </c>
      <c r="X1996" s="40" t="n">
        <f aca="false">IFERROR(Counts!O1996,"")</f>
        <v>-11.281</v>
      </c>
      <c r="Y1996" s="36" t="n">
        <f aca="false">IFERROR(INDEX('Season Counts'!$Y$2:$Y$740,$AF1996)/INDEX('Season Counts'!$X$2:$X$740,$AF1996),"")</f>
        <v>0.293606177606178</v>
      </c>
      <c r="Z1996" s="37" t="n">
        <f aca="false">IFERROR(J1996-Y1996,"")</f>
        <v>-0.0532893459230093</v>
      </c>
      <c r="AA1996" s="38" t="n">
        <f aca="false">IFERROR(INDEX('Season Counts'!$K$2:$K$740,$AF1996)/INDEX('Season Counts'!$J$2:$J$740,$AF1996),"")</f>
        <v>0.29776247848537</v>
      </c>
      <c r="AB1996" s="41" t="n">
        <f aca="false">IFERROR(R1996-AA1996,"")</f>
        <v>-0.00730604695010034</v>
      </c>
      <c r="AC1996" s="39" t="n">
        <f aca="false">IFERROR(INDEX('Season Counts'!$AG$2:$AG$740,$AF1996)/INDEX('Season Counts'!$AF$2:$AF$740,$AF1996),"")</f>
        <v>71.7339407744875</v>
      </c>
      <c r="AD1996" s="40" t="n">
        <f aca="false">IFERROR(V1996-AC1996,"")</f>
        <v>0.292529813747819</v>
      </c>
      <c r="AE1996" s="4" t="str">
        <f aca="false">IF(D1996&lt;Guide!$C$21,"Low PA",IF(TRIM(IF(ISNUMBER(AD1996),IF(N(AD1996)&lt;=-Guide!$C$24,"▼ Bat Speed  ",IF(N(AD1996)&gt;=Guide!$C$24,"▲ Bat Speed  ","")),"")&amp;IF(N(Z1996)&gt;=Guide!$C$22,"▲ Contact  ","")&amp;IF(N(Z1996)&lt;=-Guide!$C$22,"▼ Contact  ","")&amp;IF(N(AB1996)&gt;=Guide!$C$23,"▲ Chase  ","")&amp;IF(N(AB1996)&lt;=-Guide!$C$23,"▼ Chase  ",""))="","Stable",TRIM(IF(ISNUMBER(AD1996),IF(N(AD1996)&lt;=-Guide!$C$24,"▼ Bat Speed  ",IF(N(AD1996)&gt;=Guide!$C$24,"▲ Bat Speed  ","")),"")&amp;IF(N(Z1996)&gt;=Guide!$C$22,"▲ Contact  ","")&amp;IF(N(Z1996)&lt;=-Guide!$C$22,"▼ Contact  ","")&amp;IF(N(AB1996)&gt;=Guide!$C$23,"▲ Chase  ","")&amp;IF(N(AB1996)&lt;=-Guide!$C$23,"▼ Chase  ",""))))</f>
        <v>▼ Contact</v>
      </c>
      <c r="AF1996" s="35" t="n">
        <f aca="false">MATCH(Counts!A1996,'Season Counts'!$A$2:$A$740,0)</f>
        <v>507</v>
      </c>
    </row>
    <row r="1997" customFormat="false" ht="15" hidden="false" customHeight="false" outlineLevel="0" collapsed="false">
      <c r="A1997" s="34" t="str">
        <f aca="false">Counts!B1997</f>
        <v>PHI</v>
      </c>
      <c r="B1997" s="5" t="str">
        <f aca="false">Counts!C1997</f>
        <v>Adolis García</v>
      </c>
      <c r="C1997" s="34" t="str">
        <f aca="false">Counts!F1997</f>
        <v>Jun</v>
      </c>
      <c r="D1997" s="35" t="n">
        <f aca="false">IFERROR(Counts!P1997,"")</f>
        <v>33</v>
      </c>
      <c r="E1997" s="36" t="n">
        <f aca="false">IFERROR(Counts!R1997/Counts!Q1997,"")</f>
        <v>0.21875</v>
      </c>
      <c r="F1997" s="36" t="n">
        <f aca="false">IFERROR((Counts!R1997+Counts!V1997+Counts!W1997)/(Counts!Q1997+Counts!V1997+Counts!W1997+Counts!X1997),"")</f>
        <v>0.242424242424242</v>
      </c>
      <c r="G1997" s="36" t="n">
        <f aca="false">IFERROR((Counts!R1997+Counts!S1997+2*Counts!T1997+3*Counts!U1997)/Counts!Q1997,"")</f>
        <v>0.53125</v>
      </c>
      <c r="H1997" s="35" t="n">
        <f aca="false">IFERROR(Counts!U1997,"")</f>
        <v>3</v>
      </c>
      <c r="I1997" s="36" t="n">
        <f aca="false">IFERROR(Counts!Z1997/Counts!AA1997,"")</f>
        <v>0.322727272727273</v>
      </c>
      <c r="J1997" s="36" t="n">
        <f aca="false">IFERROR(Counts!AB1997/Counts!AA1997,"")</f>
        <v>0.341090909090909</v>
      </c>
      <c r="K1997" s="37" t="n">
        <f aca="false">IFERROR((Counts!AB1997-Counts!Z1997)/Counts!AA1997,"")</f>
        <v>0.0183636363636364</v>
      </c>
      <c r="L1997" s="38" t="n">
        <f aca="false">IFERROR(Counts!Y1997/Counts!P1997,"")</f>
        <v>0.424242424242424</v>
      </c>
      <c r="M1997" s="38" t="n">
        <f aca="false">IFERROR(Counts!V1997/Counts!P1997,"")</f>
        <v>0.0303030303030303</v>
      </c>
      <c r="N1997" s="38" t="n">
        <f aca="false">IFERROR(Counts!AD1997/Counts!AC1997,"")</f>
        <v>0.277777777777778</v>
      </c>
      <c r="O1997" s="38" t="n">
        <f aca="false">IFERROR(Counts!AE1997/Counts!AC1997,"")</f>
        <v>0.5</v>
      </c>
      <c r="P1997" s="39" t="n">
        <f aca="false">IFERROR(Counts!AG1997/Counts!AF1997,"")</f>
        <v>92.2</v>
      </c>
      <c r="Q1997" s="38" t="n">
        <f aca="false">IFERROR(Counts!AH1997/Counts!AC1997,"")</f>
        <v>0.444444444444444</v>
      </c>
      <c r="R1997" s="38" t="n">
        <f aca="false">IFERROR(Counts!N1997/Counts!M1997,"")</f>
        <v>0.381818181818182</v>
      </c>
      <c r="S1997" s="38" t="n">
        <f aca="false">IFERROR(Counts!K1997/Counts!J1997,"")</f>
        <v>0.661764705882353</v>
      </c>
      <c r="T1997" s="38" t="n">
        <f aca="false">IFERROR(Counts!I1997/Counts!H1997,"")</f>
        <v>0.333333333333333</v>
      </c>
      <c r="U1997" s="38" t="n">
        <f aca="false">IFERROR(1-Counts!L1997/Counts!K1997,"")</f>
        <v>0.755555555555556</v>
      </c>
      <c r="V1997" s="39" t="n">
        <f aca="false">IFERROR(Counts!AJ1997/Counts!AI1997,"")</f>
        <v>71.4816666666667</v>
      </c>
      <c r="W1997" s="38" t="n">
        <f aca="false">IFERROR(Counts!AK1997/Counts!AI1997,"")</f>
        <v>0.216666666666667</v>
      </c>
      <c r="X1997" s="40" t="n">
        <f aca="false">IFERROR(Counts!O1997,"")</f>
        <v>-0.588</v>
      </c>
      <c r="Y1997" s="36" t="n">
        <f aca="false">IFERROR(INDEX('Season Counts'!$Y$2:$Y$740,$AF1997)/INDEX('Season Counts'!$X$2:$X$740,$AF1997),"")</f>
        <v>0.293606177606178</v>
      </c>
      <c r="Z1997" s="37" t="n">
        <f aca="false">IFERROR(J1997-Y1997,"")</f>
        <v>0.0474847314847315</v>
      </c>
      <c r="AA1997" s="38" t="n">
        <f aca="false">IFERROR(INDEX('Season Counts'!$K$2:$K$740,$AF1997)/INDEX('Season Counts'!$J$2:$J$740,$AF1997),"")</f>
        <v>0.29776247848537</v>
      </c>
      <c r="AB1997" s="41" t="n">
        <f aca="false">IFERROR(R1997-AA1997,"")</f>
        <v>0.0840557033328118</v>
      </c>
      <c r="AC1997" s="39" t="n">
        <f aca="false">IFERROR(INDEX('Season Counts'!$AG$2:$AG$740,$AF1997)/INDEX('Season Counts'!$AF$2:$AF$740,$AF1997),"")</f>
        <v>71.7339407744875</v>
      </c>
      <c r="AD1997" s="40" t="n">
        <f aca="false">IFERROR(V1997-AC1997,"")</f>
        <v>-0.252274107820824</v>
      </c>
      <c r="AE1997" s="4" t="str">
        <f aca="false">IF(D1997&lt;Guide!$C$21,"Low PA",IF(TRIM(IF(ISNUMBER(AD1997),IF(N(AD1997)&lt;=-Guide!$C$24,"▼ Bat Speed  ",IF(N(AD1997)&gt;=Guide!$C$24,"▲ Bat Speed  ","")),"")&amp;IF(N(Z1997)&gt;=Guide!$C$22,"▲ Contact  ","")&amp;IF(N(Z1997)&lt;=-Guide!$C$22,"▼ Contact  ","")&amp;IF(N(AB1997)&gt;=Guide!$C$23,"▲ Chase  ","")&amp;IF(N(AB1997)&lt;=-Guide!$C$23,"▼ Chase  ",""))="","Stable",TRIM(IF(ISNUMBER(AD1997),IF(N(AD1997)&lt;=-Guide!$C$24,"▼ Bat Speed  ",IF(N(AD1997)&gt;=Guide!$C$24,"▲ Bat Speed  ","")),"")&amp;IF(N(Z1997)&gt;=Guide!$C$22,"▲ Contact  ","")&amp;IF(N(Z1997)&lt;=-Guide!$C$22,"▼ Contact  ","")&amp;IF(N(AB1997)&gt;=Guide!$C$23,"▲ Chase  ","")&amp;IF(N(AB1997)&lt;=-Guide!$C$23,"▼ Chase  ",""))))</f>
        <v>Low PA</v>
      </c>
      <c r="AF1997" s="35" t="n">
        <f aca="false">MATCH(Counts!A1997,'Season Counts'!$A$2:$A$740,0)</f>
        <v>507</v>
      </c>
    </row>
    <row r="1998" customFormat="false" ht="15" hidden="false" customHeight="false" outlineLevel="0" collapsed="false">
      <c r="A1998" s="34" t="str">
        <f aca="false">Counts!B1998</f>
        <v>PHI</v>
      </c>
      <c r="B1998" s="5" t="str">
        <f aca="false">Counts!C1998</f>
        <v>Edmundo Sosa</v>
      </c>
      <c r="C1998" s="34" t="str">
        <f aca="false">Counts!F1998</f>
        <v>Mar-Apr</v>
      </c>
      <c r="D1998" s="35" t="n">
        <f aca="false">IFERROR(Counts!P1998,"")</f>
        <v>44</v>
      </c>
      <c r="E1998" s="36" t="n">
        <f aca="false">IFERROR(Counts!R1998/Counts!Q1998,"")</f>
        <v>0.261904761904762</v>
      </c>
      <c r="F1998" s="36" t="n">
        <f aca="false">IFERROR((Counts!R1998+Counts!V1998+Counts!W1998)/(Counts!Q1998+Counts!V1998+Counts!W1998+Counts!X1998),"")</f>
        <v>0.295454545454545</v>
      </c>
      <c r="G1998" s="36" t="n">
        <f aca="false">IFERROR((Counts!R1998+Counts!S1998+2*Counts!T1998+3*Counts!U1998)/Counts!Q1998,"")</f>
        <v>0.404761904761905</v>
      </c>
      <c r="H1998" s="35" t="n">
        <f aca="false">IFERROR(Counts!U1998,"")</f>
        <v>1</v>
      </c>
      <c r="I1998" s="36" t="n">
        <f aca="false">IFERROR(Counts!Z1998/Counts!AA1998,"")</f>
        <v>0.305681818181818</v>
      </c>
      <c r="J1998" s="36" t="n">
        <f aca="false">IFERROR(Counts!AB1998/Counts!AA1998,"")</f>
        <v>0.335022727272727</v>
      </c>
      <c r="K1998" s="37" t="n">
        <f aca="false">IFERROR((Counts!AB1998-Counts!Z1998)/Counts!AA1998,"")</f>
        <v>0.0293409090909091</v>
      </c>
      <c r="L1998" s="38" t="n">
        <f aca="false">IFERROR(Counts!Y1998/Counts!P1998,"")</f>
        <v>0.181818181818182</v>
      </c>
      <c r="M1998" s="38" t="n">
        <f aca="false">IFERROR(Counts!V1998/Counts!P1998,"")</f>
        <v>0.0454545454545455</v>
      </c>
      <c r="N1998" s="38" t="n">
        <f aca="false">IFERROR(Counts!AD1998/Counts!AC1998,"")</f>
        <v>0.0588235294117647</v>
      </c>
      <c r="O1998" s="38" t="n">
        <f aca="false">IFERROR(Counts!AE1998/Counts!AC1998,"")</f>
        <v>0.411764705882353</v>
      </c>
      <c r="P1998" s="39" t="n">
        <f aca="false">IFERROR(Counts!AG1998/Counts!AF1998,"")</f>
        <v>89.5588235294118</v>
      </c>
      <c r="Q1998" s="38" t="n">
        <f aca="false">IFERROR(Counts!AH1998/Counts!AC1998,"")</f>
        <v>0.323529411764706</v>
      </c>
      <c r="R1998" s="38" t="n">
        <f aca="false">IFERROR(Counts!N1998/Counts!M1998,"")</f>
        <v>0.48936170212766</v>
      </c>
      <c r="S1998" s="38" t="n">
        <f aca="false">IFERROR(Counts!K1998/Counts!J1998,"")</f>
        <v>0.716417910447761</v>
      </c>
      <c r="T1998" s="38" t="n">
        <f aca="false">IFERROR(Counts!I1998/Counts!H1998,"")</f>
        <v>0.202127659574468</v>
      </c>
      <c r="U1998" s="38" t="n">
        <f aca="false">IFERROR(1-Counts!L1998/Counts!K1998,"")</f>
        <v>0.875</v>
      </c>
      <c r="V1998" s="39" t="n">
        <f aca="false">IFERROR(Counts!AJ1998/Counts!AI1998,"")</f>
        <v>73.124358974359</v>
      </c>
      <c r="W1998" s="38" t="n">
        <f aca="false">IFERROR(Counts!AK1998/Counts!AI1998,"")</f>
        <v>0.333333333333333</v>
      </c>
      <c r="X1998" s="40" t="n">
        <f aca="false">IFERROR(Counts!O1998,"")</f>
        <v>-1.072</v>
      </c>
      <c r="Y1998" s="36" t="n">
        <f aca="false">IFERROR(INDEX('Season Counts'!$Y$2:$Y$740,$AF1998)/INDEX('Season Counts'!$X$2:$X$740,$AF1998),"")</f>
        <v>0.330879518072289</v>
      </c>
      <c r="Z1998" s="37" t="n">
        <f aca="false">IFERROR(J1998-Y1998,"")</f>
        <v>0.00414320920043809</v>
      </c>
      <c r="AA1998" s="38" t="n">
        <f aca="false">IFERROR(INDEX('Season Counts'!$K$2:$K$740,$AF1998)/INDEX('Season Counts'!$J$2:$J$740,$AF1998),"")</f>
        <v>0.527720739219713</v>
      </c>
      <c r="AB1998" s="41" t="n">
        <f aca="false">IFERROR(R1998-AA1998,"")</f>
        <v>-0.038359037092053</v>
      </c>
      <c r="AC1998" s="39" t="n">
        <f aca="false">IFERROR(INDEX('Season Counts'!$AG$2:$AG$740,$AF1998)/INDEX('Season Counts'!$AF$2:$AF$740,$AF1998),"")</f>
        <v>72.5399185336049</v>
      </c>
      <c r="AD1998" s="40" t="n">
        <f aca="false">IFERROR(V1998-AC1998,"")</f>
        <v>0.584440440754079</v>
      </c>
      <c r="AE1998" s="4" t="str">
        <f aca="false">IF(D1998&lt;Guide!$C$21,"Low PA",IF(TRIM(IF(ISNUMBER(AD1998),IF(N(AD1998)&lt;=-Guide!$C$24,"▼ Bat Speed  ",IF(N(AD1998)&gt;=Guide!$C$24,"▲ Bat Speed  ","")),"")&amp;IF(N(Z1998)&gt;=Guide!$C$22,"▲ Contact  ","")&amp;IF(N(Z1998)&lt;=-Guide!$C$22,"▼ Contact  ","")&amp;IF(N(AB1998)&gt;=Guide!$C$23,"▲ Chase  ","")&amp;IF(N(AB1998)&lt;=-Guide!$C$23,"▼ Chase  ",""))="","Stable",TRIM(IF(ISNUMBER(AD1998),IF(N(AD1998)&lt;=-Guide!$C$24,"▼ Bat Speed  ",IF(N(AD1998)&gt;=Guide!$C$24,"▲ Bat Speed  ","")),"")&amp;IF(N(Z1998)&gt;=Guide!$C$22,"▲ Contact  ","")&amp;IF(N(Z1998)&lt;=-Guide!$C$22,"▼ Contact  ","")&amp;IF(N(AB1998)&gt;=Guide!$C$23,"▲ Chase  ","")&amp;IF(N(AB1998)&lt;=-Guide!$C$23,"▼ Chase  ",""))))</f>
        <v>Stable</v>
      </c>
      <c r="AF1998" s="35" t="n">
        <f aca="false">MATCH(Counts!A1998,'Season Counts'!$A$2:$A$740,0)</f>
        <v>508</v>
      </c>
    </row>
    <row r="1999" customFormat="false" ht="15" hidden="false" customHeight="false" outlineLevel="0" collapsed="false">
      <c r="A1999" s="34" t="str">
        <f aca="false">Counts!B1999</f>
        <v>PHI</v>
      </c>
      <c r="B1999" s="5" t="str">
        <f aca="false">Counts!C1999</f>
        <v>Edmundo Sosa</v>
      </c>
      <c r="C1999" s="34" t="str">
        <f aca="false">Counts!F1999</f>
        <v>May</v>
      </c>
      <c r="D1999" s="35" t="n">
        <f aca="false">IFERROR(Counts!P1999,"")</f>
        <v>53</v>
      </c>
      <c r="E1999" s="36" t="n">
        <f aca="false">IFERROR(Counts!R1999/Counts!Q1999,"")</f>
        <v>0.166666666666667</v>
      </c>
      <c r="F1999" s="36" t="n">
        <f aca="false">IFERROR((Counts!R1999+Counts!V1999+Counts!W1999)/(Counts!Q1999+Counts!V1999+Counts!W1999+Counts!X1999),"")</f>
        <v>0.211538461538462</v>
      </c>
      <c r="G1999" s="36" t="n">
        <f aca="false">IFERROR((Counts!R1999+Counts!S1999+2*Counts!T1999+3*Counts!U1999)/Counts!Q1999,"")</f>
        <v>0.291666666666667</v>
      </c>
      <c r="H1999" s="35" t="n">
        <f aca="false">IFERROR(Counts!U1999,"")</f>
        <v>2</v>
      </c>
      <c r="I1999" s="36" t="n">
        <f aca="false">IFERROR(Counts!Z1999/Counts!AA1999,"")</f>
        <v>0.230188679245283</v>
      </c>
      <c r="J1999" s="36" t="n">
        <f aca="false">IFERROR(Counts!AB1999/Counts!AA1999,"")</f>
        <v>0.364415094339623</v>
      </c>
      <c r="K1999" s="37" t="n">
        <f aca="false">IFERROR((Counts!AB1999-Counts!Z1999)/Counts!AA1999,"")</f>
        <v>0.13422641509434</v>
      </c>
      <c r="L1999" s="38" t="n">
        <f aca="false">IFERROR(Counts!Y1999/Counts!P1999,"")</f>
        <v>0.264150943396226</v>
      </c>
      <c r="M1999" s="38" t="n">
        <f aca="false">IFERROR(Counts!V1999/Counts!P1999,"")</f>
        <v>0.0188679245283019</v>
      </c>
      <c r="N1999" s="38" t="n">
        <f aca="false">IFERROR(Counts!AD1999/Counts!AC1999,"")</f>
        <v>0.114285714285714</v>
      </c>
      <c r="O1999" s="38" t="n">
        <f aca="false">IFERROR(Counts!AE1999/Counts!AC1999,"")</f>
        <v>0.4</v>
      </c>
      <c r="P1999" s="39" t="n">
        <f aca="false">IFERROR(Counts!AG1999/Counts!AF1999,"")</f>
        <v>85.2771428571429</v>
      </c>
      <c r="Q1999" s="38" t="n">
        <f aca="false">IFERROR(Counts!AH1999/Counts!AC1999,"")</f>
        <v>0.342857142857143</v>
      </c>
      <c r="R1999" s="38" t="n">
        <f aca="false">IFERROR(Counts!N1999/Counts!M1999,"")</f>
        <v>0.573913043478261</v>
      </c>
      <c r="S1999" s="38" t="n">
        <f aca="false">IFERROR(Counts!K1999/Counts!J1999,"")</f>
        <v>0.698795180722892</v>
      </c>
      <c r="T1999" s="38" t="n">
        <f aca="false">IFERROR(Counts!I1999/Counts!H1999,"")</f>
        <v>0.25</v>
      </c>
      <c r="U1999" s="38" t="n">
        <f aca="false">IFERROR(1-Counts!L1999/Counts!K1999,"")</f>
        <v>0.896551724137931</v>
      </c>
      <c r="V1999" s="39" t="n">
        <f aca="false">IFERROR(Counts!AJ1999/Counts!AI1999,"")</f>
        <v>71.7925925925926</v>
      </c>
      <c r="W1999" s="38" t="n">
        <f aca="false">IFERROR(Counts!AK1999/Counts!AI1999,"")</f>
        <v>0.203703703703704</v>
      </c>
      <c r="X1999" s="40" t="n">
        <f aca="false">IFERROR(Counts!O1999,"")</f>
        <v>-1.749</v>
      </c>
      <c r="Y1999" s="36" t="n">
        <f aca="false">IFERROR(INDEX('Season Counts'!$Y$2:$Y$740,$AF1999)/INDEX('Season Counts'!$X$2:$X$740,$AF1999),"")</f>
        <v>0.330879518072289</v>
      </c>
      <c r="Z1999" s="37" t="n">
        <f aca="false">IFERROR(J1999-Y1999,"")</f>
        <v>0.0335355762673335</v>
      </c>
      <c r="AA1999" s="38" t="n">
        <f aca="false">IFERROR(INDEX('Season Counts'!$K$2:$K$740,$AF1999)/INDEX('Season Counts'!$J$2:$J$740,$AF1999),"")</f>
        <v>0.527720739219713</v>
      </c>
      <c r="AB1999" s="41" t="n">
        <f aca="false">IFERROR(R1999-AA1999,"")</f>
        <v>0.0461923042585484</v>
      </c>
      <c r="AC1999" s="39" t="n">
        <f aca="false">IFERROR(INDEX('Season Counts'!$AG$2:$AG$740,$AF1999)/INDEX('Season Counts'!$AF$2:$AF$740,$AF1999),"")</f>
        <v>72.5399185336049</v>
      </c>
      <c r="AD1999" s="40" t="n">
        <f aca="false">IFERROR(V1999-AC1999,"")</f>
        <v>-0.747325941012292</v>
      </c>
      <c r="AE1999" s="4" t="str">
        <f aca="false">IF(D1999&lt;Guide!$C$21,"Low PA",IF(TRIM(IF(ISNUMBER(AD1999),IF(N(AD1999)&lt;=-Guide!$C$24,"▼ Bat Speed  ",IF(N(AD1999)&gt;=Guide!$C$24,"▲ Bat Speed  ","")),"")&amp;IF(N(Z1999)&gt;=Guide!$C$22,"▲ Contact  ","")&amp;IF(N(Z1999)&lt;=-Guide!$C$22,"▼ Contact  ","")&amp;IF(N(AB1999)&gt;=Guide!$C$23,"▲ Chase  ","")&amp;IF(N(AB1999)&lt;=-Guide!$C$23,"▼ Chase  ",""))="","Stable",TRIM(IF(ISNUMBER(AD1999),IF(N(AD1999)&lt;=-Guide!$C$24,"▼ Bat Speed  ",IF(N(AD1999)&gt;=Guide!$C$24,"▲ Bat Speed  ","")),"")&amp;IF(N(Z1999)&gt;=Guide!$C$22,"▲ Contact  ","")&amp;IF(N(Z1999)&lt;=-Guide!$C$22,"▼ Contact  ","")&amp;IF(N(AB1999)&gt;=Guide!$C$23,"▲ Chase  ","")&amp;IF(N(AB1999)&lt;=-Guide!$C$23,"▼ Chase  ",""))))</f>
        <v>▲ Chase</v>
      </c>
      <c r="AF1999" s="35" t="n">
        <f aca="false">MATCH(Counts!A1999,'Season Counts'!$A$2:$A$740,0)</f>
        <v>508</v>
      </c>
    </row>
    <row r="2000" customFormat="false" ht="15" hidden="false" customHeight="false" outlineLevel="0" collapsed="false">
      <c r="A2000" s="34" t="str">
        <f aca="false">Counts!B2000</f>
        <v>PHI</v>
      </c>
      <c r="B2000" s="5" t="str">
        <f aca="false">Counts!C2000</f>
        <v>Edmundo Sosa</v>
      </c>
      <c r="C2000" s="34" t="str">
        <f aca="false">Counts!F2000</f>
        <v>Jun</v>
      </c>
      <c r="D2000" s="35" t="n">
        <f aca="false">IFERROR(Counts!P2000,"")</f>
        <v>48</v>
      </c>
      <c r="E2000" s="36" t="n">
        <f aca="false">IFERROR(Counts!R2000/Counts!Q2000,"")</f>
        <v>0.244444444444444</v>
      </c>
      <c r="F2000" s="36" t="n">
        <f aca="false">IFERROR((Counts!R2000+Counts!V2000+Counts!W2000)/(Counts!Q2000+Counts!V2000+Counts!W2000+Counts!X2000),"")</f>
        <v>0.270833333333333</v>
      </c>
      <c r="G2000" s="36" t="n">
        <f aca="false">IFERROR((Counts!R2000+Counts!S2000+2*Counts!T2000+3*Counts!U2000)/Counts!Q2000,"")</f>
        <v>0.466666666666667</v>
      </c>
      <c r="H2000" s="35" t="n">
        <f aca="false">IFERROR(Counts!U2000,"")</f>
        <v>2</v>
      </c>
      <c r="I2000" s="36" t="n">
        <f aca="false">IFERROR(Counts!Z2000/Counts!AA2000,"")</f>
        <v>0.310416666666667</v>
      </c>
      <c r="J2000" s="36" t="n">
        <f aca="false">IFERROR(Counts!AB2000/Counts!AA2000,"")</f>
        <v>0.329291666666667</v>
      </c>
      <c r="K2000" s="37" t="n">
        <f aca="false">IFERROR((Counts!AB2000-Counts!Z2000)/Counts!AA2000,"")</f>
        <v>0.018875</v>
      </c>
      <c r="L2000" s="38" t="n">
        <f aca="false">IFERROR(Counts!Y2000/Counts!P2000,"")</f>
        <v>0.208333333333333</v>
      </c>
      <c r="M2000" s="38" t="n">
        <f aca="false">IFERROR(Counts!V2000/Counts!P2000,"")</f>
        <v>0</v>
      </c>
      <c r="N2000" s="38" t="n">
        <f aca="false">IFERROR(Counts!AD2000/Counts!AC2000,"")</f>
        <v>0.0555555555555556</v>
      </c>
      <c r="O2000" s="38" t="n">
        <f aca="false">IFERROR(Counts!AE2000/Counts!AC2000,"")</f>
        <v>0.388888888888889</v>
      </c>
      <c r="P2000" s="39" t="n">
        <f aca="false">IFERROR(Counts!AG2000/Counts!AF2000,"")</f>
        <v>86.5194444444445</v>
      </c>
      <c r="Q2000" s="38" t="n">
        <f aca="false">IFERROR(Counts!AH2000/Counts!AC2000,"")</f>
        <v>0.416666666666667</v>
      </c>
      <c r="R2000" s="38" t="n">
        <f aca="false">IFERROR(Counts!N2000/Counts!M2000,"")</f>
        <v>0.569767441860465</v>
      </c>
      <c r="S2000" s="38" t="n">
        <f aca="false">IFERROR(Counts!K2000/Counts!J2000,"")</f>
        <v>0.701149425287356</v>
      </c>
      <c r="T2000" s="38" t="n">
        <f aca="false">IFERROR(Counts!I2000/Counts!H2000,"")</f>
        <v>0.245454545454545</v>
      </c>
      <c r="U2000" s="38" t="n">
        <f aca="false">IFERROR(1-Counts!L2000/Counts!K2000,"")</f>
        <v>0.901639344262295</v>
      </c>
      <c r="V2000" s="39" t="n">
        <f aca="false">IFERROR(Counts!AJ2000/Counts!AI2000,"")</f>
        <v>72.013</v>
      </c>
      <c r="W2000" s="38" t="n">
        <f aca="false">IFERROR(Counts!AK2000/Counts!AI2000,"")</f>
        <v>0.26</v>
      </c>
      <c r="X2000" s="40" t="n">
        <f aca="false">IFERROR(Counts!O2000,"")</f>
        <v>1.311</v>
      </c>
      <c r="Y2000" s="36" t="n">
        <f aca="false">IFERROR(INDEX('Season Counts'!$Y$2:$Y$740,$AF2000)/INDEX('Season Counts'!$X$2:$X$740,$AF2000),"")</f>
        <v>0.330879518072289</v>
      </c>
      <c r="Z2000" s="37" t="n">
        <f aca="false">IFERROR(J2000-Y2000,"")</f>
        <v>-0.00158785140562251</v>
      </c>
      <c r="AA2000" s="38" t="n">
        <f aca="false">IFERROR(INDEX('Season Counts'!$K$2:$K$740,$AF2000)/INDEX('Season Counts'!$J$2:$J$740,$AF2000),"")</f>
        <v>0.527720739219713</v>
      </c>
      <c r="AB2000" s="41" t="n">
        <f aca="false">IFERROR(R2000-AA2000,"")</f>
        <v>0.0420467026407526</v>
      </c>
      <c r="AC2000" s="39" t="n">
        <f aca="false">IFERROR(INDEX('Season Counts'!$AG$2:$AG$740,$AF2000)/INDEX('Season Counts'!$AF$2:$AF$740,$AF2000),"")</f>
        <v>72.5399185336049</v>
      </c>
      <c r="AD2000" s="40" t="n">
        <f aca="false">IFERROR(V2000-AC2000,"")</f>
        <v>-0.526918533604885</v>
      </c>
      <c r="AE2000" s="4" t="str">
        <f aca="false">IF(D2000&lt;Guide!$C$21,"Low PA",IF(TRIM(IF(ISNUMBER(AD2000),IF(N(AD2000)&lt;=-Guide!$C$24,"▼ Bat Speed  ",IF(N(AD2000)&gt;=Guide!$C$24,"▲ Bat Speed  ","")),"")&amp;IF(N(Z2000)&gt;=Guide!$C$22,"▲ Contact  ","")&amp;IF(N(Z2000)&lt;=-Guide!$C$22,"▼ Contact  ","")&amp;IF(N(AB2000)&gt;=Guide!$C$23,"▲ Chase  ","")&amp;IF(N(AB2000)&lt;=-Guide!$C$23,"▼ Chase  ",""))="","Stable",TRIM(IF(ISNUMBER(AD2000),IF(N(AD2000)&lt;=-Guide!$C$24,"▼ Bat Speed  ",IF(N(AD2000)&gt;=Guide!$C$24,"▲ Bat Speed  ","")),"")&amp;IF(N(Z2000)&gt;=Guide!$C$22,"▲ Contact  ","")&amp;IF(N(Z2000)&lt;=-Guide!$C$22,"▼ Contact  ","")&amp;IF(N(AB2000)&gt;=Guide!$C$23,"▲ Chase  ","")&amp;IF(N(AB2000)&lt;=-Guide!$C$23,"▼ Chase  ",""))))</f>
        <v>▲ Chase</v>
      </c>
      <c r="AF2000" s="35" t="n">
        <f aca="false">MATCH(Counts!A2000,'Season Counts'!$A$2:$A$740,0)</f>
        <v>508</v>
      </c>
    </row>
    <row r="2001" customFormat="false" ht="15" hidden="false" customHeight="false" outlineLevel="0" collapsed="false">
      <c r="A2001" s="34" t="str">
        <f aca="false">Counts!B2001</f>
        <v>PHI</v>
      </c>
      <c r="B2001" s="5" t="str">
        <f aca="false">Counts!C2001</f>
        <v>Edmundo Sosa</v>
      </c>
      <c r="C2001" s="34" t="str">
        <f aca="false">Counts!F2001</f>
        <v>Jul</v>
      </c>
      <c r="D2001" s="35" t="n">
        <f aca="false">IFERROR(Counts!P2001,"")</f>
        <v>43</v>
      </c>
      <c r="E2001" s="36" t="n">
        <f aca="false">IFERROR(Counts!R2001/Counts!Q2001,"")</f>
        <v>0.157894736842105</v>
      </c>
      <c r="F2001" s="36" t="n">
        <f aca="false">IFERROR((Counts!R2001+Counts!V2001+Counts!W2001)/(Counts!Q2001+Counts!V2001+Counts!W2001+Counts!X2001),"")</f>
        <v>0.195121951219512</v>
      </c>
      <c r="G2001" s="36" t="n">
        <f aca="false">IFERROR((Counts!R2001+Counts!S2001+2*Counts!T2001+3*Counts!U2001)/Counts!Q2001,"")</f>
        <v>0.157894736842105</v>
      </c>
      <c r="H2001" s="35" t="n">
        <f aca="false">IFERROR(Counts!U2001,"")</f>
        <v>0</v>
      </c>
      <c r="I2001" s="36" t="n">
        <f aca="false">IFERROR(Counts!Z2001/Counts!AA2001,"")</f>
        <v>0.178571428571429</v>
      </c>
      <c r="J2001" s="36" t="n">
        <f aca="false">IFERROR(Counts!AB2001/Counts!AA2001,"")</f>
        <v>0.279833333333333</v>
      </c>
      <c r="K2001" s="37" t="n">
        <f aca="false">IFERROR((Counts!AB2001-Counts!Z2001)/Counts!AA2001,"")</f>
        <v>0.101261904761905</v>
      </c>
      <c r="L2001" s="38" t="n">
        <f aca="false">IFERROR(Counts!Y2001/Counts!P2001,"")</f>
        <v>0.162790697674419</v>
      </c>
      <c r="M2001" s="38" t="n">
        <f aca="false">IFERROR(Counts!V2001/Counts!P2001,"")</f>
        <v>0.0465116279069767</v>
      </c>
      <c r="N2001" s="38" t="n">
        <f aca="false">IFERROR(Counts!AD2001/Counts!AC2001,"")</f>
        <v>0.0303030303030303</v>
      </c>
      <c r="O2001" s="38" t="n">
        <f aca="false">IFERROR(Counts!AE2001/Counts!AC2001,"")</f>
        <v>0.454545454545455</v>
      </c>
      <c r="P2001" s="39" t="n">
        <f aca="false">IFERROR(Counts!AG2001/Counts!AF2001,"")</f>
        <v>87.2545454545455</v>
      </c>
      <c r="Q2001" s="38" t="n">
        <f aca="false">IFERROR(Counts!AH2001/Counts!AC2001,"")</f>
        <v>0.181818181818182</v>
      </c>
      <c r="R2001" s="38" t="n">
        <f aca="false">IFERROR(Counts!N2001/Counts!M2001,"")</f>
        <v>0.531914893617021</v>
      </c>
      <c r="S2001" s="38" t="n">
        <f aca="false">IFERROR(Counts!K2001/Counts!J2001,"")</f>
        <v>0.723684210526316</v>
      </c>
      <c r="T2001" s="38" t="n">
        <f aca="false">IFERROR(Counts!I2001/Counts!H2001,"")</f>
        <v>0.228571428571429</v>
      </c>
      <c r="U2001" s="38" t="n">
        <f aca="false">IFERROR(1-Counts!L2001/Counts!K2001,"")</f>
        <v>0.872727272727273</v>
      </c>
      <c r="V2001" s="39" t="n">
        <f aca="false">IFERROR(Counts!AJ2001/Counts!AI2001,"")</f>
        <v>72.6894736842105</v>
      </c>
      <c r="W2001" s="38" t="n">
        <f aca="false">IFERROR(Counts!AK2001/Counts!AI2001,"")</f>
        <v>0.263157894736842</v>
      </c>
      <c r="X2001" s="40" t="n">
        <f aca="false">IFERROR(Counts!O2001,"")</f>
        <v>-4.583</v>
      </c>
      <c r="Y2001" s="36" t="n">
        <f aca="false">IFERROR(INDEX('Season Counts'!$Y$2:$Y$740,$AF2001)/INDEX('Season Counts'!$X$2:$X$740,$AF2001),"")</f>
        <v>0.330879518072289</v>
      </c>
      <c r="Z2001" s="37" t="n">
        <f aca="false">IFERROR(J2001-Y2001,"")</f>
        <v>-0.0510461847389558</v>
      </c>
      <c r="AA2001" s="38" t="n">
        <f aca="false">IFERROR(INDEX('Season Counts'!$K$2:$K$740,$AF2001)/INDEX('Season Counts'!$J$2:$J$740,$AF2001),"")</f>
        <v>0.527720739219713</v>
      </c>
      <c r="AB2001" s="41" t="n">
        <f aca="false">IFERROR(R2001-AA2001,"")</f>
        <v>0.00419415439730875</v>
      </c>
      <c r="AC2001" s="39" t="n">
        <f aca="false">IFERROR(INDEX('Season Counts'!$AG$2:$AG$740,$AF2001)/INDEX('Season Counts'!$AF$2:$AF$740,$AF2001),"")</f>
        <v>72.5399185336049</v>
      </c>
      <c r="AD2001" s="40" t="n">
        <f aca="false">IFERROR(V2001-AC2001,"")</f>
        <v>0.149555150605636</v>
      </c>
      <c r="AE2001" s="4" t="str">
        <f aca="false">IF(D2001&lt;Guide!$C$21,"Low PA",IF(TRIM(IF(ISNUMBER(AD2001),IF(N(AD2001)&lt;=-Guide!$C$24,"▼ Bat Speed  ",IF(N(AD2001)&gt;=Guide!$C$24,"▲ Bat Speed  ","")),"")&amp;IF(N(Z2001)&gt;=Guide!$C$22,"▲ Contact  ","")&amp;IF(N(Z2001)&lt;=-Guide!$C$22,"▼ Contact  ","")&amp;IF(N(AB2001)&gt;=Guide!$C$23,"▲ Chase  ","")&amp;IF(N(AB2001)&lt;=-Guide!$C$23,"▼ Chase  ",""))="","Stable",TRIM(IF(ISNUMBER(AD2001),IF(N(AD2001)&lt;=-Guide!$C$24,"▼ Bat Speed  ",IF(N(AD2001)&gt;=Guide!$C$24,"▲ Bat Speed  ","")),"")&amp;IF(N(Z2001)&gt;=Guide!$C$22,"▲ Contact  ","")&amp;IF(N(Z2001)&lt;=-Guide!$C$22,"▼ Contact  ","")&amp;IF(N(AB2001)&gt;=Guide!$C$23,"▲ Chase  ","")&amp;IF(N(AB2001)&lt;=-Guide!$C$23,"▼ Chase  ",""))))</f>
        <v>▼ Contact</v>
      </c>
      <c r="AF2001" s="35" t="n">
        <f aca="false">MATCH(Counts!A2001,'Season Counts'!$A$2:$A$740,0)</f>
        <v>508</v>
      </c>
    </row>
    <row r="2002" customFormat="false" ht="15" hidden="false" customHeight="false" outlineLevel="0" collapsed="false">
      <c r="A2002" s="34" t="str">
        <f aca="false">Counts!B2002</f>
        <v>PHI</v>
      </c>
      <c r="B2002" s="5" t="str">
        <f aca="false">Counts!C2002</f>
        <v>Edmundo Sosa</v>
      </c>
      <c r="C2002" s="34" t="str">
        <f aca="false">Counts!F2002</f>
        <v>Aug</v>
      </c>
      <c r="D2002" s="35" t="n">
        <f aca="false">IFERROR(Counts!P2002,"")</f>
        <v>29</v>
      </c>
      <c r="E2002" s="36" t="n">
        <f aca="false">IFERROR(Counts!R2002/Counts!Q2002,"")</f>
        <v>0.423076923076923</v>
      </c>
      <c r="F2002" s="36" t="n">
        <f aca="false">IFERROR((Counts!R2002+Counts!V2002+Counts!W2002)/(Counts!Q2002+Counts!V2002+Counts!W2002+Counts!X2002),"")</f>
        <v>0.482758620689655</v>
      </c>
      <c r="G2002" s="36" t="n">
        <f aca="false">IFERROR((Counts!R2002+Counts!S2002+2*Counts!T2002+3*Counts!U2002)/Counts!Q2002,"")</f>
        <v>0.846153846153846</v>
      </c>
      <c r="H2002" s="35" t="n">
        <f aca="false">IFERROR(Counts!U2002,"")</f>
        <v>2</v>
      </c>
      <c r="I2002" s="36" t="n">
        <f aca="false">IFERROR(Counts!Z2002/Counts!AA2002,"")</f>
        <v>0.55</v>
      </c>
      <c r="J2002" s="36" t="n">
        <f aca="false">IFERROR(Counts!AB2002/Counts!AA2002,"")</f>
        <v>0.432620689655172</v>
      </c>
      <c r="K2002" s="37" t="n">
        <f aca="false">IFERROR((Counts!AB2002-Counts!Z2002)/Counts!AA2002,"")</f>
        <v>-0.117379310344828</v>
      </c>
      <c r="L2002" s="38" t="n">
        <f aca="false">IFERROR(Counts!Y2002/Counts!P2002,"")</f>
        <v>0.206896551724138</v>
      </c>
      <c r="M2002" s="38" t="n">
        <f aca="false">IFERROR(Counts!V2002/Counts!P2002,"")</f>
        <v>0.0689655172413793</v>
      </c>
      <c r="N2002" s="38" t="n">
        <f aca="false">IFERROR(Counts!AD2002/Counts!AC2002,"")</f>
        <v>0.15</v>
      </c>
      <c r="O2002" s="38" t="n">
        <f aca="false">IFERROR(Counts!AE2002/Counts!AC2002,"")</f>
        <v>0.35</v>
      </c>
      <c r="P2002" s="39" t="n">
        <f aca="false">IFERROR(Counts!AG2002/Counts!AF2002,"")</f>
        <v>89.715</v>
      </c>
      <c r="Q2002" s="38" t="n">
        <f aca="false">IFERROR(Counts!AH2002/Counts!AC2002,"")</f>
        <v>0.55</v>
      </c>
      <c r="R2002" s="38" t="n">
        <f aca="false">IFERROR(Counts!N2002/Counts!M2002,"")</f>
        <v>0.436363636363636</v>
      </c>
      <c r="S2002" s="38" t="n">
        <f aca="false">IFERROR(Counts!K2002/Counts!J2002,"")</f>
        <v>0.695652173913044</v>
      </c>
      <c r="T2002" s="38" t="n">
        <f aca="false">IFERROR(Counts!I2002/Counts!H2002,"")</f>
        <v>0.357142857142857</v>
      </c>
      <c r="U2002" s="38" t="n">
        <f aca="false">IFERROR(1-Counts!L2002/Counts!K2002,"")</f>
        <v>0.84375</v>
      </c>
      <c r="V2002" s="39" t="n">
        <f aca="false">IFERROR(Counts!AJ2002/Counts!AI2002,"")</f>
        <v>72.5692307692308</v>
      </c>
      <c r="W2002" s="38" t="n">
        <f aca="false">IFERROR(Counts!AK2002/Counts!AI2002,"")</f>
        <v>0.307692307692308</v>
      </c>
      <c r="X2002" s="40" t="n">
        <f aca="false">IFERROR(Counts!O2002,"")</f>
        <v>5.114</v>
      </c>
      <c r="Y2002" s="36" t="n">
        <f aca="false">IFERROR(INDEX('Season Counts'!$Y$2:$Y$740,$AF2002)/INDEX('Season Counts'!$X$2:$X$740,$AF2002),"")</f>
        <v>0.330879518072289</v>
      </c>
      <c r="Z2002" s="37" t="n">
        <f aca="false">IFERROR(J2002-Y2002,"")</f>
        <v>0.101741171582883</v>
      </c>
      <c r="AA2002" s="38" t="n">
        <f aca="false">IFERROR(INDEX('Season Counts'!$K$2:$K$740,$AF2002)/INDEX('Season Counts'!$J$2:$J$740,$AF2002),"")</f>
        <v>0.527720739219713</v>
      </c>
      <c r="AB2002" s="41" t="n">
        <f aca="false">IFERROR(R2002-AA2002,"")</f>
        <v>-0.0913571028560762</v>
      </c>
      <c r="AC2002" s="39" t="n">
        <f aca="false">IFERROR(INDEX('Season Counts'!$AG$2:$AG$740,$AF2002)/INDEX('Season Counts'!$AF$2:$AF$740,$AF2002),"")</f>
        <v>72.5399185336049</v>
      </c>
      <c r="AD2002" s="40" t="n">
        <f aca="false">IFERROR(V2002-AC2002,"")</f>
        <v>0.0293122356258806</v>
      </c>
      <c r="AE2002" s="4" t="str">
        <f aca="false">IF(D2002&lt;Guide!$C$21,"Low PA",IF(TRIM(IF(ISNUMBER(AD2002),IF(N(AD2002)&lt;=-Guide!$C$24,"▼ Bat Speed  ",IF(N(AD2002)&gt;=Guide!$C$24,"▲ Bat Speed  ","")),"")&amp;IF(N(Z2002)&gt;=Guide!$C$22,"▲ Contact  ","")&amp;IF(N(Z2002)&lt;=-Guide!$C$22,"▼ Contact  ","")&amp;IF(N(AB2002)&gt;=Guide!$C$23,"▲ Chase  ","")&amp;IF(N(AB2002)&lt;=-Guide!$C$23,"▼ Chase  ",""))="","Stable",TRIM(IF(ISNUMBER(AD2002),IF(N(AD2002)&lt;=-Guide!$C$24,"▼ Bat Speed  ",IF(N(AD2002)&gt;=Guide!$C$24,"▲ Bat Speed  ","")),"")&amp;IF(N(Z2002)&gt;=Guide!$C$22,"▲ Contact  ","")&amp;IF(N(Z2002)&lt;=-Guide!$C$22,"▼ Contact  ","")&amp;IF(N(AB2002)&gt;=Guide!$C$23,"▲ Chase  ","")&amp;IF(N(AB2002)&lt;=-Guide!$C$23,"▼ Chase  ",""))))</f>
        <v>Low PA</v>
      </c>
      <c r="AF2002" s="35" t="n">
        <f aca="false">MATCH(Counts!A2002,'Season Counts'!$A$2:$A$740,0)</f>
        <v>508</v>
      </c>
    </row>
    <row r="2003" customFormat="false" ht="15" hidden="false" customHeight="false" outlineLevel="0" collapsed="false">
      <c r="A2003" s="34" t="str">
        <f aca="false">Counts!B2003</f>
        <v>PHI</v>
      </c>
      <c r="B2003" s="5" t="str">
        <f aca="false">Counts!C2003</f>
        <v>Edmundo Sosa</v>
      </c>
      <c r="C2003" s="34" t="str">
        <f aca="false">Counts!F2003</f>
        <v>Sep</v>
      </c>
      <c r="D2003" s="35" t="n">
        <f aca="false">IFERROR(Counts!P2003,"")</f>
        <v>33</v>
      </c>
      <c r="E2003" s="36" t="n">
        <f aca="false">IFERROR(Counts!R2003/Counts!Q2003,"")</f>
        <v>0.3125</v>
      </c>
      <c r="F2003" s="36" t="n">
        <f aca="false">IFERROR((Counts!R2003+Counts!V2003+Counts!W2003)/(Counts!Q2003+Counts!V2003+Counts!W2003+Counts!X2003),"")</f>
        <v>0.333333333333333</v>
      </c>
      <c r="G2003" s="36" t="n">
        <f aca="false">IFERROR((Counts!R2003+Counts!S2003+2*Counts!T2003+3*Counts!U2003)/Counts!Q2003,"")</f>
        <v>0.59375</v>
      </c>
      <c r="H2003" s="35" t="n">
        <f aca="false">IFERROR(Counts!U2003,"")</f>
        <v>2</v>
      </c>
      <c r="I2003" s="36" t="n">
        <f aca="false">IFERROR(Counts!Z2003/Counts!AA2003,"")</f>
        <v>0.392424242424242</v>
      </c>
      <c r="J2003" s="36" t="n">
        <f aca="false">IFERROR(Counts!AB2003/Counts!AA2003,"")</f>
        <v>0.249363636363636</v>
      </c>
      <c r="K2003" s="37" t="n">
        <f aca="false">IFERROR((Counts!AB2003-Counts!Z2003)/Counts!AA2003,"")</f>
        <v>-0.143060606060606</v>
      </c>
      <c r="L2003" s="38" t="n">
        <f aca="false">IFERROR(Counts!Y2003/Counts!P2003,"")</f>
        <v>0.272727272727273</v>
      </c>
      <c r="M2003" s="38" t="n">
        <f aca="false">IFERROR(Counts!V2003/Counts!P2003,"")</f>
        <v>0</v>
      </c>
      <c r="N2003" s="38" t="n">
        <f aca="false">IFERROR(Counts!AD2003/Counts!AC2003,"")</f>
        <v>0.0434782608695652</v>
      </c>
      <c r="O2003" s="38" t="n">
        <f aca="false">IFERROR(Counts!AE2003/Counts!AC2003,"")</f>
        <v>0.304347826086957</v>
      </c>
      <c r="P2003" s="39" t="n">
        <f aca="false">IFERROR(Counts!AG2003/Counts!AF2003,"")</f>
        <v>87.4869565217391</v>
      </c>
      <c r="Q2003" s="38" t="n">
        <f aca="false">IFERROR(Counts!AH2003/Counts!AC2003,"")</f>
        <v>0.391304347826087</v>
      </c>
      <c r="R2003" s="38" t="n">
        <f aca="false">IFERROR(Counts!N2003/Counts!M2003,"")</f>
        <v>0.511627906976744</v>
      </c>
      <c r="S2003" s="38" t="n">
        <f aca="false">IFERROR(Counts!K2003/Counts!J2003,"")</f>
        <v>0.75</v>
      </c>
      <c r="T2003" s="38" t="n">
        <f aca="false">IFERROR(Counts!I2003/Counts!H2003,"")</f>
        <v>0.295081967213115</v>
      </c>
      <c r="U2003" s="38" t="n">
        <f aca="false">IFERROR(1-Counts!L2003/Counts!K2003,"")</f>
        <v>0.871794871794872</v>
      </c>
      <c r="V2003" s="39" t="n">
        <f aca="false">IFERROR(Counts!AJ2003/Counts!AI2003,"")</f>
        <v>73.7827586206897</v>
      </c>
      <c r="W2003" s="38" t="n">
        <f aca="false">IFERROR(Counts!AK2003/Counts!AI2003,"")</f>
        <v>0.431034482758621</v>
      </c>
      <c r="X2003" s="40" t="n">
        <f aca="false">IFERROR(Counts!O2003,"")</f>
        <v>3.815</v>
      </c>
      <c r="Y2003" s="36" t="n">
        <f aca="false">IFERROR(INDEX('Season Counts'!$Y$2:$Y$740,$AF2003)/INDEX('Season Counts'!$X$2:$X$740,$AF2003),"")</f>
        <v>0.330879518072289</v>
      </c>
      <c r="Z2003" s="37" t="n">
        <f aca="false">IFERROR(J2003-Y2003,"")</f>
        <v>-0.0815158817086528</v>
      </c>
      <c r="AA2003" s="38" t="n">
        <f aca="false">IFERROR(INDEX('Season Counts'!$K$2:$K$740,$AF2003)/INDEX('Season Counts'!$J$2:$J$740,$AF2003),"")</f>
        <v>0.527720739219713</v>
      </c>
      <c r="AB2003" s="41" t="n">
        <f aca="false">IFERROR(R2003-AA2003,"")</f>
        <v>-0.0160928322429683</v>
      </c>
      <c r="AC2003" s="39" t="n">
        <f aca="false">IFERROR(INDEX('Season Counts'!$AG$2:$AG$740,$AF2003)/INDEX('Season Counts'!$AF$2:$AF$740,$AF2003),"")</f>
        <v>72.5399185336049</v>
      </c>
      <c r="AD2003" s="40" t="n">
        <f aca="false">IFERROR(V2003-AC2003,"")</f>
        <v>1.24284008708476</v>
      </c>
      <c r="AE2003" s="4" t="str">
        <f aca="false">IF(D2003&lt;Guide!$C$21,"Low PA",IF(TRIM(IF(ISNUMBER(AD2003),IF(N(AD2003)&lt;=-Guide!$C$24,"▼ Bat Speed  ",IF(N(AD2003)&gt;=Guide!$C$24,"▲ Bat Speed  ","")),"")&amp;IF(N(Z2003)&gt;=Guide!$C$22,"▲ Contact  ","")&amp;IF(N(Z2003)&lt;=-Guide!$C$22,"▼ Contact  ","")&amp;IF(N(AB2003)&gt;=Guide!$C$23,"▲ Chase  ","")&amp;IF(N(AB2003)&lt;=-Guide!$C$23,"▼ Chase  ",""))="","Stable",TRIM(IF(ISNUMBER(AD2003),IF(N(AD2003)&lt;=-Guide!$C$24,"▼ Bat Speed  ",IF(N(AD2003)&gt;=Guide!$C$24,"▲ Bat Speed  ","")),"")&amp;IF(N(Z2003)&gt;=Guide!$C$22,"▲ Contact  ","")&amp;IF(N(Z2003)&lt;=-Guide!$C$22,"▼ Contact  ","")&amp;IF(N(AB2003)&gt;=Guide!$C$23,"▲ Chase  ","")&amp;IF(N(AB2003)&lt;=-Guide!$C$23,"▼ Chase  ",""))))</f>
        <v>Low PA</v>
      </c>
      <c r="AF2003" s="35" t="n">
        <f aca="false">MATCH(Counts!A2003,'Season Counts'!$A$2:$A$740,0)</f>
        <v>508</v>
      </c>
    </row>
    <row r="2004" customFormat="false" ht="15" hidden="false" customHeight="false" outlineLevel="0" collapsed="false">
      <c r="A2004" s="34" t="str">
        <f aca="false">Counts!B2004</f>
        <v>PHI</v>
      </c>
      <c r="B2004" s="5" t="str">
        <f aca="false">Counts!C2004</f>
        <v>Luis Arraez</v>
      </c>
      <c r="C2004" s="34" t="str">
        <f aca="false">Counts!F2004</f>
        <v>Aug</v>
      </c>
      <c r="D2004" s="35" t="n">
        <f aca="false">IFERROR(Counts!P2004,"")</f>
        <v>103</v>
      </c>
      <c r="E2004" s="36" t="n">
        <f aca="false">IFERROR(Counts!R2004/Counts!Q2004,"")</f>
        <v>0.282828282828283</v>
      </c>
      <c r="F2004" s="36" t="n">
        <f aca="false">IFERROR((Counts!R2004+Counts!V2004+Counts!W2004)/(Counts!Q2004+Counts!V2004+Counts!W2004+Counts!X2004),"")</f>
        <v>0.29126213592233</v>
      </c>
      <c r="G2004" s="36" t="n">
        <f aca="false">IFERROR((Counts!R2004+Counts!S2004+2*Counts!T2004+3*Counts!U2004)/Counts!Q2004,"")</f>
        <v>0.393939393939394</v>
      </c>
      <c r="H2004" s="35" t="n">
        <f aca="false">IFERROR(Counts!U2004,"")</f>
        <v>2</v>
      </c>
      <c r="I2004" s="36" t="n">
        <f aca="false">IFERROR(Counts!Z2004/Counts!AA2004,"")</f>
        <v>0.296601941747573</v>
      </c>
      <c r="J2004" s="36" t="n">
        <f aca="false">IFERROR(Counts!AB2004/Counts!AA2004,"")</f>
        <v>0.322349514563107</v>
      </c>
      <c r="K2004" s="37" t="n">
        <f aca="false">IFERROR((Counts!AB2004-Counts!Z2004)/Counts!AA2004,"")</f>
        <v>0.025747572815534</v>
      </c>
      <c r="L2004" s="38" t="n">
        <f aca="false">IFERROR(Counts!Y2004/Counts!P2004,"")</f>
        <v>0.029126213592233</v>
      </c>
      <c r="M2004" s="38" t="n">
        <f aca="false">IFERROR(Counts!V2004/Counts!P2004,"")</f>
        <v>0.0194174757281553</v>
      </c>
      <c r="N2004" s="38" t="n">
        <f aca="false">IFERROR(Counts!AD2004/Counts!AC2004,"")</f>
        <v>0.0306122448979592</v>
      </c>
      <c r="O2004" s="38" t="n">
        <f aca="false">IFERROR(Counts!AE2004/Counts!AC2004,"")</f>
        <v>0.142857142857143</v>
      </c>
      <c r="P2004" s="39" t="n">
        <f aca="false">IFERROR(Counts!AG2004/Counts!AF2004,"")</f>
        <v>83.9836734693878</v>
      </c>
      <c r="Q2004" s="38" t="n">
        <f aca="false">IFERROR(Counts!AH2004/Counts!AC2004,"")</f>
        <v>0.397959183673469</v>
      </c>
      <c r="R2004" s="38" t="n">
        <f aca="false">IFERROR(Counts!N2004/Counts!M2004,"")</f>
        <v>0.395348837209302</v>
      </c>
      <c r="S2004" s="38" t="n">
        <f aca="false">IFERROR(Counts!K2004/Counts!J2004,"")</f>
        <v>0.637305699481865</v>
      </c>
      <c r="T2004" s="38" t="n">
        <f aca="false">IFERROR(Counts!I2004/Counts!H2004,"")</f>
        <v>0.0576923076923077</v>
      </c>
      <c r="U2004" s="38" t="n">
        <f aca="false">IFERROR(1-Counts!L2004/Counts!K2004,"")</f>
        <v>0.951219512195122</v>
      </c>
      <c r="V2004" s="39" t="n">
        <f aca="false">IFERROR(Counts!AJ2004/Counts!AI2004,"")</f>
        <v>63.1618497109827</v>
      </c>
      <c r="W2004" s="38" t="n">
        <f aca="false">IFERROR(Counts!AK2004/Counts!AI2004,"")</f>
        <v>0</v>
      </c>
      <c r="X2004" s="40" t="n">
        <f aca="false">IFERROR(Counts!O2004,"")</f>
        <v>-3.859</v>
      </c>
      <c r="Y2004" s="36" t="n">
        <f aca="false">IFERROR(INDEX('Season Counts'!$Y$2:$Y$740,$AF2004)/INDEX('Season Counts'!$X$2:$X$740,$AF2004),"")</f>
        <v>0.315418848167539</v>
      </c>
      <c r="Z2004" s="37" t="n">
        <f aca="false">IFERROR(J2004-Y2004,"")</f>
        <v>0.00693066639556755</v>
      </c>
      <c r="AA2004" s="38" t="n">
        <f aca="false">IFERROR(INDEX('Season Counts'!$K$2:$K$740,$AF2004)/INDEX('Season Counts'!$J$2:$J$740,$AF2004),"")</f>
        <v>0.338753387533875</v>
      </c>
      <c r="AB2004" s="41" t="n">
        <f aca="false">IFERROR(R2004-AA2004,"")</f>
        <v>0.056595449675427</v>
      </c>
      <c r="AC2004" s="39" t="n">
        <f aca="false">IFERROR(INDEX('Season Counts'!$AG$2:$AG$740,$AF2004)/INDEX('Season Counts'!$AF$2:$AF$740,$AF2004),"")</f>
        <v>63.1864111498258</v>
      </c>
      <c r="AD2004" s="40" t="n">
        <f aca="false">IFERROR(V2004-AC2004,"")</f>
        <v>-0.0245614388431292</v>
      </c>
      <c r="AE2004" s="4" t="str">
        <f aca="false">IF(D2004&lt;Guide!$C$21,"Low PA",IF(TRIM(IF(ISNUMBER(AD2004),IF(N(AD2004)&lt;=-Guide!$C$24,"▼ Bat Speed  ",IF(N(AD2004)&gt;=Guide!$C$24,"▲ Bat Speed  ","")),"")&amp;IF(N(Z2004)&gt;=Guide!$C$22,"▲ Contact  ","")&amp;IF(N(Z2004)&lt;=-Guide!$C$22,"▼ Contact  ","")&amp;IF(N(AB2004)&gt;=Guide!$C$23,"▲ Chase  ","")&amp;IF(N(AB2004)&lt;=-Guide!$C$23,"▼ Chase  ",""))="","Stable",TRIM(IF(ISNUMBER(AD2004),IF(N(AD2004)&lt;=-Guide!$C$24,"▼ Bat Speed  ",IF(N(AD2004)&gt;=Guide!$C$24,"▲ Bat Speed  ","")),"")&amp;IF(N(Z2004)&gt;=Guide!$C$22,"▲ Contact  ","")&amp;IF(N(Z2004)&lt;=-Guide!$C$22,"▼ Contact  ","")&amp;IF(N(AB2004)&gt;=Guide!$C$23,"▲ Chase  ","")&amp;IF(N(AB2004)&lt;=-Guide!$C$23,"▼ Chase  ",""))))</f>
        <v>▲ Chase</v>
      </c>
      <c r="AF2004" s="35" t="n">
        <f aca="false">MATCH(Counts!A2004,'Season Counts'!$A$2:$A$740,0)</f>
        <v>509</v>
      </c>
    </row>
    <row r="2005" customFormat="false" ht="15" hidden="false" customHeight="false" outlineLevel="0" collapsed="false">
      <c r="A2005" s="34" t="str">
        <f aca="false">Counts!B2005</f>
        <v>PHI</v>
      </c>
      <c r="B2005" s="5" t="str">
        <f aca="false">Counts!C2005</f>
        <v>Luis Arraez</v>
      </c>
      <c r="C2005" s="34" t="str">
        <f aca="false">Counts!F2005</f>
        <v>Sep</v>
      </c>
      <c r="D2005" s="35" t="n">
        <f aca="false">IFERROR(Counts!P2005,"")</f>
        <v>88</v>
      </c>
      <c r="E2005" s="36" t="n">
        <f aca="false">IFERROR(Counts!R2005/Counts!Q2005,"")</f>
        <v>0.272727272727273</v>
      </c>
      <c r="F2005" s="36" t="n">
        <f aca="false">IFERROR((Counts!R2005+Counts!V2005+Counts!W2005)/(Counts!Q2005+Counts!V2005+Counts!W2005+Counts!X2005),"")</f>
        <v>0.329545454545455</v>
      </c>
      <c r="G2005" s="36" t="n">
        <f aca="false">IFERROR((Counts!R2005+Counts!S2005+2*Counts!T2005+3*Counts!U2005)/Counts!Q2005,"")</f>
        <v>0.337662337662338</v>
      </c>
      <c r="H2005" s="35" t="n">
        <f aca="false">IFERROR(Counts!U2005,"")</f>
        <v>0</v>
      </c>
      <c r="I2005" s="36" t="n">
        <f aca="false">IFERROR(Counts!Z2005/Counts!AA2005,"")</f>
        <v>0.298295454545455</v>
      </c>
      <c r="J2005" s="36" t="n">
        <f aca="false">IFERROR(Counts!AB2005/Counts!AA2005,"")</f>
        <v>0.307306818181818</v>
      </c>
      <c r="K2005" s="37" t="n">
        <f aca="false">IFERROR((Counts!AB2005-Counts!Z2005)/Counts!AA2005,"")</f>
        <v>0.00901136363636363</v>
      </c>
      <c r="L2005" s="38" t="n">
        <f aca="false">IFERROR(Counts!Y2005/Counts!P2005,"")</f>
        <v>0.0454545454545455</v>
      </c>
      <c r="M2005" s="38" t="n">
        <f aca="false">IFERROR(Counts!V2005/Counts!P2005,"")</f>
        <v>0.0795454545454545</v>
      </c>
      <c r="N2005" s="38" t="n">
        <f aca="false">IFERROR(Counts!AD2005/Counts!AC2005,"")</f>
        <v>0.0131578947368421</v>
      </c>
      <c r="O2005" s="38" t="n">
        <f aca="false">IFERROR(Counts!AE2005/Counts!AC2005,"")</f>
        <v>0.210526315789474</v>
      </c>
      <c r="P2005" s="39" t="n">
        <f aca="false">IFERROR(Counts!AG2005/Counts!AF2005,"")</f>
        <v>85.6684210526316</v>
      </c>
      <c r="Q2005" s="38" t="n">
        <f aca="false">IFERROR(Counts!AH2005/Counts!AC2005,"")</f>
        <v>0.381578947368421</v>
      </c>
      <c r="R2005" s="38" t="n">
        <f aca="false">IFERROR(Counts!N2005/Counts!M2005,"")</f>
        <v>0.25974025974026</v>
      </c>
      <c r="S2005" s="38" t="n">
        <f aca="false">IFERROR(Counts!K2005/Counts!J2005,"")</f>
        <v>0.56</v>
      </c>
      <c r="T2005" s="38" t="n">
        <f aca="false">IFERROR(Counts!I2005/Counts!H2005,"")</f>
        <v>0.0144927536231884</v>
      </c>
      <c r="U2005" s="38" t="n">
        <f aca="false">IFERROR(1-Counts!L2005/Counts!K2005,"")</f>
        <v>1</v>
      </c>
      <c r="V2005" s="39" t="n">
        <f aca="false">IFERROR(Counts!AJ2005/Counts!AI2005,"")</f>
        <v>63.2236842105263</v>
      </c>
      <c r="W2005" s="38" t="n">
        <f aca="false">IFERROR(Counts!AK2005/Counts!AI2005,"")</f>
        <v>0.0087719298245614</v>
      </c>
      <c r="X2005" s="40" t="n">
        <f aca="false">IFERROR(Counts!O2005,"")</f>
        <v>-1.542</v>
      </c>
      <c r="Y2005" s="36" t="n">
        <f aca="false">IFERROR(INDEX('Season Counts'!$Y$2:$Y$740,$AF2005)/INDEX('Season Counts'!$X$2:$X$740,$AF2005),"")</f>
        <v>0.315418848167539</v>
      </c>
      <c r="Z2005" s="37" t="n">
        <f aca="false">IFERROR(J2005-Y2005,"")</f>
        <v>-0.00811202998572108</v>
      </c>
      <c r="AA2005" s="38" t="n">
        <f aca="false">IFERROR(INDEX('Season Counts'!$K$2:$K$740,$AF2005)/INDEX('Season Counts'!$J$2:$J$740,$AF2005),"")</f>
        <v>0.338753387533875</v>
      </c>
      <c r="AB2005" s="41" t="n">
        <f aca="false">IFERROR(R2005-AA2005,"")</f>
        <v>-0.0790131277936156</v>
      </c>
      <c r="AC2005" s="39" t="n">
        <f aca="false">IFERROR(INDEX('Season Counts'!$AG$2:$AG$740,$AF2005)/INDEX('Season Counts'!$AF$2:$AF$740,$AF2005),"")</f>
        <v>63.1864111498258</v>
      </c>
      <c r="AD2005" s="40" t="n">
        <f aca="false">IFERROR(V2005-AC2005,"")</f>
        <v>0.0372730607005281</v>
      </c>
      <c r="AE2005" s="4" t="str">
        <f aca="false">IF(D2005&lt;Guide!$C$21,"Low PA",IF(TRIM(IF(ISNUMBER(AD2005),IF(N(AD2005)&lt;=-Guide!$C$24,"▼ Bat Speed  ",IF(N(AD2005)&gt;=Guide!$C$24,"▲ Bat Speed  ","")),"")&amp;IF(N(Z2005)&gt;=Guide!$C$22,"▲ Contact  ","")&amp;IF(N(Z2005)&lt;=-Guide!$C$22,"▼ Contact  ","")&amp;IF(N(AB2005)&gt;=Guide!$C$23,"▲ Chase  ","")&amp;IF(N(AB2005)&lt;=-Guide!$C$23,"▼ Chase  ",""))="","Stable",TRIM(IF(ISNUMBER(AD2005),IF(N(AD2005)&lt;=-Guide!$C$24,"▼ Bat Speed  ",IF(N(AD2005)&gt;=Guide!$C$24,"▲ Bat Speed  ","")),"")&amp;IF(N(Z2005)&gt;=Guide!$C$22,"▲ Contact  ","")&amp;IF(N(Z2005)&lt;=-Guide!$C$22,"▼ Contact  ","")&amp;IF(N(AB2005)&gt;=Guide!$C$23,"▲ Chase  ","")&amp;IF(N(AB2005)&lt;=-Guide!$C$23,"▼ Chase  ",""))))</f>
        <v>▼ Chase</v>
      </c>
      <c r="AF2005" s="35" t="n">
        <f aca="false">MATCH(Counts!A2005,'Season Counts'!$A$2:$A$740,0)</f>
        <v>509</v>
      </c>
    </row>
    <row r="2006" customFormat="false" ht="15" hidden="false" customHeight="false" outlineLevel="0" collapsed="false">
      <c r="A2006" s="34" t="str">
        <f aca="false">Counts!B2006</f>
        <v>PHI</v>
      </c>
      <c r="B2006" s="5" t="str">
        <f aca="false">Counts!C2006</f>
        <v>Derek Hill</v>
      </c>
      <c r="C2006" s="34" t="str">
        <f aca="false">Counts!F2006</f>
        <v>Jun</v>
      </c>
      <c r="D2006" s="35" t="n">
        <f aca="false">IFERROR(Counts!P2006,"")</f>
        <v>35</v>
      </c>
      <c r="E2006" s="36" t="n">
        <f aca="false">IFERROR(Counts!R2006/Counts!Q2006,"")</f>
        <v>0.303030303030303</v>
      </c>
      <c r="F2006" s="36" t="n">
        <f aca="false">IFERROR((Counts!R2006+Counts!V2006+Counts!W2006)/(Counts!Q2006+Counts!V2006+Counts!W2006+Counts!X2006),"")</f>
        <v>0.323529411764706</v>
      </c>
      <c r="G2006" s="36" t="n">
        <f aca="false">IFERROR((Counts!R2006+Counts!S2006+2*Counts!T2006+3*Counts!U2006)/Counts!Q2006,"")</f>
        <v>0.515151515151515</v>
      </c>
      <c r="H2006" s="35" t="n">
        <f aca="false">IFERROR(Counts!U2006,"")</f>
        <v>2</v>
      </c>
      <c r="I2006" s="36" t="n">
        <f aca="false">IFERROR(Counts!Z2006/Counts!AA2006,"")</f>
        <v>0.360294117647059</v>
      </c>
      <c r="J2006" s="36" t="n">
        <f aca="false">IFERROR(Counts!AB2006/Counts!AA2006,"")</f>
        <v>0.257676470588235</v>
      </c>
      <c r="K2006" s="37" t="n">
        <f aca="false">IFERROR((Counts!AB2006-Counts!Z2006)/Counts!AA2006,"")</f>
        <v>-0.102617647058824</v>
      </c>
      <c r="L2006" s="38" t="n">
        <f aca="false">IFERROR(Counts!Y2006/Counts!P2006,"")</f>
        <v>0.428571428571429</v>
      </c>
      <c r="M2006" s="38" t="n">
        <f aca="false">IFERROR(Counts!V2006/Counts!P2006,"")</f>
        <v>0.0285714285714286</v>
      </c>
      <c r="N2006" s="38" t="n">
        <f aca="false">IFERROR(Counts!AD2006/Counts!AC2006,"")</f>
        <v>0.157894736842105</v>
      </c>
      <c r="O2006" s="38" t="n">
        <f aca="false">IFERROR(Counts!AE2006/Counts!AC2006,"")</f>
        <v>0.315789473684211</v>
      </c>
      <c r="P2006" s="39" t="n">
        <f aca="false">IFERROR(Counts!AG2006/Counts!AF2006,"")</f>
        <v>86.0315789473684</v>
      </c>
      <c r="Q2006" s="38" t="n">
        <f aca="false">IFERROR(Counts!AH2006/Counts!AC2006,"")</f>
        <v>0.473684210526316</v>
      </c>
      <c r="R2006" s="38" t="n">
        <f aca="false">IFERROR(Counts!N2006/Counts!M2006,"")</f>
        <v>0.36231884057971</v>
      </c>
      <c r="S2006" s="38" t="n">
        <f aca="false">IFERROR(Counts!K2006/Counts!J2006,"")</f>
        <v>0.662162162162162</v>
      </c>
      <c r="T2006" s="38" t="n">
        <f aca="false">IFERROR(Counts!I2006/Counts!H2006,"")</f>
        <v>0.378378378378378</v>
      </c>
      <c r="U2006" s="38" t="n">
        <f aca="false">IFERROR(1-Counts!L2006/Counts!K2006,"")</f>
        <v>0.755102040816327</v>
      </c>
      <c r="V2006" s="39" t="n">
        <f aca="false">IFERROR(Counts!AJ2006/Counts!AI2006,"")</f>
        <v>71.6545454545455</v>
      </c>
      <c r="W2006" s="38" t="n">
        <f aca="false">IFERROR(Counts!AK2006/Counts!AI2006,"")</f>
        <v>0.196969696969697</v>
      </c>
      <c r="X2006" s="40" t="n">
        <f aca="false">IFERROR(Counts!O2006,"")</f>
        <v>1.931</v>
      </c>
      <c r="Y2006" s="36" t="n">
        <f aca="false">IFERROR(INDEX('Season Counts'!$Y$2:$Y$740,$AF2006)/INDEX('Season Counts'!$X$2:$X$740,$AF2006),"")</f>
        <v>0.28048</v>
      </c>
      <c r="Z2006" s="37" t="n">
        <f aca="false">IFERROR(J2006-Y2006,"")</f>
        <v>-0.0228035294117647</v>
      </c>
      <c r="AA2006" s="38" t="n">
        <f aca="false">IFERROR(INDEX('Season Counts'!$K$2:$K$740,$AF2006)/INDEX('Season Counts'!$J$2:$J$740,$AF2006),"")</f>
        <v>0.347280334728034</v>
      </c>
      <c r="AB2006" s="41" t="n">
        <f aca="false">IFERROR(R2006-AA2006,"")</f>
        <v>0.0150385058516767</v>
      </c>
      <c r="AC2006" s="39" t="n">
        <f aca="false">IFERROR(INDEX('Season Counts'!$AG$2:$AG$740,$AF2006)/INDEX('Season Counts'!$AF$2:$AF$740,$AF2006),"")</f>
        <v>71.2087155963303</v>
      </c>
      <c r="AD2006" s="40" t="n">
        <f aca="false">IFERROR(V2006-AC2006,"")</f>
        <v>0.445829858215177</v>
      </c>
      <c r="AE2006" s="4" t="str">
        <f aca="false">IF(D2006&lt;Guide!$C$21,"Low PA",IF(TRIM(IF(ISNUMBER(AD2006),IF(N(AD2006)&lt;=-Guide!$C$24,"▼ Bat Speed  ",IF(N(AD2006)&gt;=Guide!$C$24,"▲ Bat Speed  ","")),"")&amp;IF(N(Z2006)&gt;=Guide!$C$22,"▲ Contact  ","")&amp;IF(N(Z2006)&lt;=-Guide!$C$22,"▼ Contact  ","")&amp;IF(N(AB2006)&gt;=Guide!$C$23,"▲ Chase  ","")&amp;IF(N(AB2006)&lt;=-Guide!$C$23,"▼ Chase  ",""))="","Stable",TRIM(IF(ISNUMBER(AD2006),IF(N(AD2006)&lt;=-Guide!$C$24,"▼ Bat Speed  ",IF(N(AD2006)&gt;=Guide!$C$24,"▲ Bat Speed  ","")),"")&amp;IF(N(Z2006)&gt;=Guide!$C$22,"▲ Contact  ","")&amp;IF(N(Z2006)&lt;=-Guide!$C$22,"▼ Contact  ","")&amp;IF(N(AB2006)&gt;=Guide!$C$23,"▲ Chase  ","")&amp;IF(N(AB2006)&lt;=-Guide!$C$23,"▼ Chase  ",""))))</f>
        <v>Low PA</v>
      </c>
      <c r="AF2006" s="35" t="n">
        <f aca="false">MATCH(Counts!A2006,'Season Counts'!$A$2:$A$740,0)</f>
        <v>510</v>
      </c>
    </row>
    <row r="2007" customFormat="false" ht="15" hidden="false" customHeight="false" outlineLevel="0" collapsed="false">
      <c r="A2007" s="34" t="str">
        <f aca="false">Counts!B2007</f>
        <v>PHI</v>
      </c>
      <c r="B2007" s="5" t="str">
        <f aca="false">Counts!C2007</f>
        <v>Derek Hill</v>
      </c>
      <c r="C2007" s="34" t="str">
        <f aca="false">Counts!F2007</f>
        <v>Jul</v>
      </c>
      <c r="D2007" s="35" t="n">
        <f aca="false">IFERROR(Counts!P2007,"")</f>
        <v>36</v>
      </c>
      <c r="E2007" s="36" t="n">
        <f aca="false">IFERROR(Counts!R2007/Counts!Q2007,"")</f>
        <v>0.242424242424242</v>
      </c>
      <c r="F2007" s="36" t="n">
        <f aca="false">IFERROR((Counts!R2007+Counts!V2007+Counts!W2007)/(Counts!Q2007+Counts!V2007+Counts!W2007+Counts!X2007),"")</f>
        <v>0.305555555555556</v>
      </c>
      <c r="G2007" s="36" t="n">
        <f aca="false">IFERROR((Counts!R2007+Counts!S2007+2*Counts!T2007+3*Counts!U2007)/Counts!Q2007,"")</f>
        <v>0.454545454545455</v>
      </c>
      <c r="H2007" s="35" t="n">
        <f aca="false">IFERROR(Counts!U2007,"")</f>
        <v>2</v>
      </c>
      <c r="I2007" s="36" t="n">
        <f aca="false">IFERROR(Counts!Z2007/Counts!AA2007,"")</f>
        <v>0.329166666666667</v>
      </c>
      <c r="J2007" s="36" t="n">
        <f aca="false">IFERROR(Counts!AB2007/Counts!AA2007,"")</f>
        <v>0.317916666666667</v>
      </c>
      <c r="K2007" s="37" t="n">
        <f aca="false">IFERROR((Counts!AB2007-Counts!Z2007)/Counts!AA2007,"")</f>
        <v>-0.01125</v>
      </c>
      <c r="L2007" s="38" t="n">
        <f aca="false">IFERROR(Counts!Y2007/Counts!P2007,"")</f>
        <v>0.388888888888889</v>
      </c>
      <c r="M2007" s="38" t="n">
        <f aca="false">IFERROR(Counts!V2007/Counts!P2007,"")</f>
        <v>0.0833333333333333</v>
      </c>
      <c r="N2007" s="38" t="n">
        <f aca="false">IFERROR(Counts!AD2007/Counts!AC2007,"")</f>
        <v>0.105263157894737</v>
      </c>
      <c r="O2007" s="38" t="n">
        <f aca="false">IFERROR(Counts!AE2007/Counts!AC2007,"")</f>
        <v>0.368421052631579</v>
      </c>
      <c r="P2007" s="39" t="n">
        <f aca="false">IFERROR(Counts!AG2007/Counts!AF2007,"")</f>
        <v>88.7368421052632</v>
      </c>
      <c r="Q2007" s="38" t="n">
        <f aca="false">IFERROR(Counts!AH2007/Counts!AC2007,"")</f>
        <v>0.578947368421053</v>
      </c>
      <c r="R2007" s="38" t="n">
        <f aca="false">IFERROR(Counts!N2007/Counts!M2007,"")</f>
        <v>0.313253012048193</v>
      </c>
      <c r="S2007" s="38" t="n">
        <f aca="false">IFERROR(Counts!K2007/Counts!J2007,"")</f>
        <v>0.644736842105263</v>
      </c>
      <c r="T2007" s="38" t="n">
        <f aca="false">IFERROR(Counts!I2007/Counts!H2007,"")</f>
        <v>0.28</v>
      </c>
      <c r="U2007" s="38" t="n">
        <f aca="false">IFERROR(1-Counts!L2007/Counts!K2007,"")</f>
        <v>0.816326530612245</v>
      </c>
      <c r="V2007" s="39" t="n">
        <f aca="false">IFERROR(Counts!AJ2007/Counts!AI2007,"")</f>
        <v>70.2865671641791</v>
      </c>
      <c r="W2007" s="38" t="n">
        <f aca="false">IFERROR(Counts!AK2007/Counts!AI2007,"")</f>
        <v>0.104477611940299</v>
      </c>
      <c r="X2007" s="40" t="n">
        <f aca="false">IFERROR(Counts!O2007,"")</f>
        <v>0.637</v>
      </c>
      <c r="Y2007" s="36" t="n">
        <f aca="false">IFERROR(INDEX('Season Counts'!$Y$2:$Y$740,$AF2007)/INDEX('Season Counts'!$X$2:$X$740,$AF2007),"")</f>
        <v>0.28048</v>
      </c>
      <c r="Z2007" s="37" t="n">
        <f aca="false">IFERROR(J2007-Y2007,"")</f>
        <v>0.0374366666666667</v>
      </c>
      <c r="AA2007" s="38" t="n">
        <f aca="false">IFERROR(INDEX('Season Counts'!$K$2:$K$740,$AF2007)/INDEX('Season Counts'!$J$2:$J$740,$AF2007),"")</f>
        <v>0.347280334728034</v>
      </c>
      <c r="AB2007" s="41" t="n">
        <f aca="false">IFERROR(R2007-AA2007,"")</f>
        <v>-0.0340273226798407</v>
      </c>
      <c r="AC2007" s="39" t="n">
        <f aca="false">IFERROR(INDEX('Season Counts'!$AG$2:$AG$740,$AF2007)/INDEX('Season Counts'!$AF$2:$AF$740,$AF2007),"")</f>
        <v>71.2087155963303</v>
      </c>
      <c r="AD2007" s="40" t="n">
        <f aca="false">IFERROR(V2007-AC2007,"")</f>
        <v>-0.922148432151175</v>
      </c>
      <c r="AE2007" s="4" t="str">
        <f aca="false">IF(D2007&lt;Guide!$C$21,"Low PA",IF(TRIM(IF(ISNUMBER(AD2007),IF(N(AD2007)&lt;=-Guide!$C$24,"▼ Bat Speed  ",IF(N(AD2007)&gt;=Guide!$C$24,"▲ Bat Speed  ","")),"")&amp;IF(N(Z2007)&gt;=Guide!$C$22,"▲ Contact  ","")&amp;IF(N(Z2007)&lt;=-Guide!$C$22,"▼ Contact  ","")&amp;IF(N(AB2007)&gt;=Guide!$C$23,"▲ Chase  ","")&amp;IF(N(AB2007)&lt;=-Guide!$C$23,"▼ Chase  ",""))="","Stable",TRIM(IF(ISNUMBER(AD2007),IF(N(AD2007)&lt;=-Guide!$C$24,"▼ Bat Speed  ",IF(N(AD2007)&gt;=Guide!$C$24,"▲ Bat Speed  ","")),"")&amp;IF(N(Z2007)&gt;=Guide!$C$22,"▲ Contact  ","")&amp;IF(N(Z2007)&lt;=-Guide!$C$22,"▼ Contact  ","")&amp;IF(N(AB2007)&gt;=Guide!$C$23,"▲ Chase  ","")&amp;IF(N(AB2007)&lt;=-Guide!$C$23,"▼ Chase  ",""))))</f>
        <v>Low PA</v>
      </c>
      <c r="AF2007" s="35" t="n">
        <f aca="false">MATCH(Counts!A2007,'Season Counts'!$A$2:$A$740,0)</f>
        <v>510</v>
      </c>
    </row>
    <row r="2008" customFormat="false" ht="15" hidden="false" customHeight="false" outlineLevel="0" collapsed="false">
      <c r="A2008" s="34" t="str">
        <f aca="false">Counts!B2008</f>
        <v>PHI</v>
      </c>
      <c r="B2008" s="5" t="str">
        <f aca="false">Counts!C2008</f>
        <v>Derek Hill</v>
      </c>
      <c r="C2008" s="34" t="str">
        <f aca="false">Counts!F2008</f>
        <v>Aug</v>
      </c>
      <c r="D2008" s="35" t="n">
        <f aca="false">IFERROR(Counts!P2008,"")</f>
        <v>29</v>
      </c>
      <c r="E2008" s="36" t="n">
        <f aca="false">IFERROR(Counts!R2008/Counts!Q2008,"")</f>
        <v>0.25</v>
      </c>
      <c r="F2008" s="36" t="n">
        <f aca="false">IFERROR((Counts!R2008+Counts!V2008+Counts!W2008)/(Counts!Q2008+Counts!V2008+Counts!W2008+Counts!X2008),"")</f>
        <v>0.275862068965517</v>
      </c>
      <c r="G2008" s="36" t="n">
        <f aca="false">IFERROR((Counts!R2008+Counts!S2008+2*Counts!T2008+3*Counts!U2008)/Counts!Q2008,"")</f>
        <v>0.392857142857143</v>
      </c>
      <c r="H2008" s="35" t="n">
        <f aca="false">IFERROR(Counts!U2008,"")</f>
        <v>1</v>
      </c>
      <c r="I2008" s="36" t="n">
        <f aca="false">IFERROR(Counts!Z2008/Counts!AA2008,"")</f>
        <v>0.291379310344828</v>
      </c>
      <c r="J2008" s="36" t="n">
        <f aca="false">IFERROR(Counts!AB2008/Counts!AA2008,"")</f>
        <v>0.222586206896552</v>
      </c>
      <c r="K2008" s="37" t="n">
        <f aca="false">IFERROR((Counts!AB2008-Counts!Z2008)/Counts!AA2008,"")</f>
        <v>-0.0687931034482758</v>
      </c>
      <c r="L2008" s="38" t="n">
        <f aca="false">IFERROR(Counts!Y2008/Counts!P2008,"")</f>
        <v>0.206896551724138</v>
      </c>
      <c r="M2008" s="38" t="n">
        <f aca="false">IFERROR(Counts!V2008/Counts!P2008,"")</f>
        <v>0.0344827586206897</v>
      </c>
      <c r="N2008" s="38" t="n">
        <f aca="false">IFERROR(Counts!AD2008/Counts!AC2008,"")</f>
        <v>0.0454545454545455</v>
      </c>
      <c r="O2008" s="38" t="n">
        <f aca="false">IFERROR(Counts!AE2008/Counts!AC2008,"")</f>
        <v>0.272727272727273</v>
      </c>
      <c r="P2008" s="39" t="n">
        <f aca="false">IFERROR(Counts!AG2008/Counts!AF2008,"")</f>
        <v>82.1590909090909</v>
      </c>
      <c r="Q2008" s="38" t="n">
        <f aca="false">IFERROR(Counts!AH2008/Counts!AC2008,"")</f>
        <v>0.227272727272727</v>
      </c>
      <c r="R2008" s="38" t="n">
        <f aca="false">IFERROR(Counts!N2008/Counts!M2008,"")</f>
        <v>0.41025641025641</v>
      </c>
      <c r="S2008" s="38" t="n">
        <f aca="false">IFERROR(Counts!K2008/Counts!J2008,"")</f>
        <v>0.704545454545455</v>
      </c>
      <c r="T2008" s="38" t="n">
        <f aca="false">IFERROR(Counts!I2008/Counts!H2008,"")</f>
        <v>0.276595744680851</v>
      </c>
      <c r="U2008" s="38" t="n">
        <f aca="false">IFERROR(1-Counts!L2008/Counts!K2008,"")</f>
        <v>0.870967741935484</v>
      </c>
      <c r="V2008" s="39" t="n">
        <f aca="false">IFERROR(Counts!AJ2008/Counts!AI2008,"")</f>
        <v>72.5162162162162</v>
      </c>
      <c r="W2008" s="38" t="n">
        <f aca="false">IFERROR(Counts!AK2008/Counts!AI2008,"")</f>
        <v>0.324324324324324</v>
      </c>
      <c r="X2008" s="40" t="n">
        <f aca="false">IFERROR(Counts!O2008,"")</f>
        <v>-1.333</v>
      </c>
      <c r="Y2008" s="36" t="n">
        <f aca="false">IFERROR(INDEX('Season Counts'!$Y$2:$Y$740,$AF2008)/INDEX('Season Counts'!$X$2:$X$740,$AF2008),"")</f>
        <v>0.28048</v>
      </c>
      <c r="Z2008" s="37" t="n">
        <f aca="false">IFERROR(J2008-Y2008,"")</f>
        <v>-0.0578937931034483</v>
      </c>
      <c r="AA2008" s="38" t="n">
        <f aca="false">IFERROR(INDEX('Season Counts'!$K$2:$K$740,$AF2008)/INDEX('Season Counts'!$J$2:$J$740,$AF2008),"")</f>
        <v>0.347280334728034</v>
      </c>
      <c r="AB2008" s="41" t="n">
        <f aca="false">IFERROR(R2008-AA2008,"")</f>
        <v>0.0629760755283768</v>
      </c>
      <c r="AC2008" s="39" t="n">
        <f aca="false">IFERROR(INDEX('Season Counts'!$AG$2:$AG$740,$AF2008)/INDEX('Season Counts'!$AF$2:$AF$740,$AF2008),"")</f>
        <v>71.2087155963303</v>
      </c>
      <c r="AD2008" s="40" t="n">
        <f aca="false">IFERROR(V2008-AC2008,"")</f>
        <v>1.30750061988593</v>
      </c>
      <c r="AE2008" s="4" t="str">
        <f aca="false">IF(D2008&lt;Guide!$C$21,"Low PA",IF(TRIM(IF(ISNUMBER(AD2008),IF(N(AD2008)&lt;=-Guide!$C$24,"▼ Bat Speed  ",IF(N(AD2008)&gt;=Guide!$C$24,"▲ Bat Speed  ","")),"")&amp;IF(N(Z2008)&gt;=Guide!$C$22,"▲ Contact  ","")&amp;IF(N(Z2008)&lt;=-Guide!$C$22,"▼ Contact  ","")&amp;IF(N(AB2008)&gt;=Guide!$C$23,"▲ Chase  ","")&amp;IF(N(AB2008)&lt;=-Guide!$C$23,"▼ Chase  ",""))="","Stable",TRIM(IF(ISNUMBER(AD2008),IF(N(AD2008)&lt;=-Guide!$C$24,"▼ Bat Speed  ",IF(N(AD2008)&gt;=Guide!$C$24,"▲ Bat Speed  ","")),"")&amp;IF(N(Z2008)&gt;=Guide!$C$22,"▲ Contact  ","")&amp;IF(N(Z2008)&lt;=-Guide!$C$22,"▼ Contact  ","")&amp;IF(N(AB2008)&gt;=Guide!$C$23,"▲ Chase  ","")&amp;IF(N(AB2008)&lt;=-Guide!$C$23,"▼ Chase  ",""))))</f>
        <v>Low PA</v>
      </c>
      <c r="AF2008" s="35" t="n">
        <f aca="false">MATCH(Counts!A2008,'Season Counts'!$A$2:$A$740,0)</f>
        <v>510</v>
      </c>
    </row>
    <row r="2009" customFormat="false" ht="15" hidden="false" customHeight="false" outlineLevel="0" collapsed="false">
      <c r="A2009" s="34" t="str">
        <f aca="false">Counts!B2009</f>
        <v>PHI</v>
      </c>
      <c r="B2009" s="5" t="str">
        <f aca="false">Counts!C2009</f>
        <v>Derek Hill</v>
      </c>
      <c r="C2009" s="34" t="str">
        <f aca="false">Counts!F2009</f>
        <v>Sep</v>
      </c>
      <c r="D2009" s="35" t="n">
        <f aca="false">IFERROR(Counts!P2009,"")</f>
        <v>26</v>
      </c>
      <c r="E2009" s="36" t="n">
        <f aca="false">IFERROR(Counts!R2009/Counts!Q2009,"")</f>
        <v>0.24</v>
      </c>
      <c r="F2009" s="36" t="n">
        <f aca="false">IFERROR((Counts!R2009+Counts!V2009+Counts!W2009)/(Counts!Q2009+Counts!V2009+Counts!W2009+Counts!X2009),"")</f>
        <v>0.269230769230769</v>
      </c>
      <c r="G2009" s="36" t="n">
        <f aca="false">IFERROR((Counts!R2009+Counts!S2009+2*Counts!T2009+3*Counts!U2009)/Counts!Q2009,"")</f>
        <v>0.6</v>
      </c>
      <c r="H2009" s="35" t="n">
        <f aca="false">IFERROR(Counts!U2009,"")</f>
        <v>2</v>
      </c>
      <c r="I2009" s="36" t="n">
        <f aca="false">IFERROR(Counts!Z2009/Counts!AA2009,"")</f>
        <v>0.359615384615385</v>
      </c>
      <c r="J2009" s="36" t="n">
        <f aca="false">IFERROR(Counts!AB2009/Counts!AA2009,"")</f>
        <v>0.323038461538462</v>
      </c>
      <c r="K2009" s="37" t="n">
        <f aca="false">IFERROR((Counts!AB2009-Counts!Z2009)/Counts!AA2009,"")</f>
        <v>-0.0365769230769231</v>
      </c>
      <c r="L2009" s="38" t="n">
        <f aca="false">IFERROR(Counts!Y2009/Counts!P2009,"")</f>
        <v>0.192307692307692</v>
      </c>
      <c r="M2009" s="38" t="n">
        <f aca="false">IFERROR(Counts!V2009/Counts!P2009,"")</f>
        <v>0.0384615384615385</v>
      </c>
      <c r="N2009" s="38" t="n">
        <f aca="false">IFERROR(Counts!AD2009/Counts!AC2009,"")</f>
        <v>0.15</v>
      </c>
      <c r="O2009" s="38" t="n">
        <f aca="false">IFERROR(Counts!AE2009/Counts!AC2009,"")</f>
        <v>0.35</v>
      </c>
      <c r="P2009" s="39" t="n">
        <f aca="false">IFERROR(Counts!AG2009/Counts!AF2009,"")</f>
        <v>88.89</v>
      </c>
      <c r="Q2009" s="38" t="n">
        <f aca="false">IFERROR(Counts!AH2009/Counts!AC2009,"")</f>
        <v>0.3</v>
      </c>
      <c r="R2009" s="38" t="n">
        <f aca="false">IFERROR(Counts!N2009/Counts!M2009,"")</f>
        <v>0.333333333333333</v>
      </c>
      <c r="S2009" s="38" t="n">
        <f aca="false">IFERROR(Counts!K2009/Counts!J2009,"")</f>
        <v>0.784313725490196</v>
      </c>
      <c r="T2009" s="38" t="n">
        <f aca="false">IFERROR(Counts!I2009/Counts!H2009,"")</f>
        <v>0.196428571428571</v>
      </c>
      <c r="U2009" s="38" t="n">
        <f aca="false">IFERROR(1-Counts!L2009/Counts!K2009,"")</f>
        <v>0.85</v>
      </c>
      <c r="V2009" s="39" t="n">
        <f aca="false">IFERROR(Counts!AJ2009/Counts!AI2009,"")</f>
        <v>70.875</v>
      </c>
      <c r="W2009" s="38" t="n">
        <f aca="false">IFERROR(Counts!AK2009/Counts!AI2009,"")</f>
        <v>0.1875</v>
      </c>
      <c r="X2009" s="40" t="n">
        <f aca="false">IFERROR(Counts!O2009,"")</f>
        <v>0.404</v>
      </c>
      <c r="Y2009" s="36" t="n">
        <f aca="false">IFERROR(INDEX('Season Counts'!$Y$2:$Y$740,$AF2009)/INDEX('Season Counts'!$X$2:$X$740,$AF2009),"")</f>
        <v>0.28048</v>
      </c>
      <c r="Z2009" s="37" t="n">
        <f aca="false">IFERROR(J2009-Y2009,"")</f>
        <v>0.0425584615384615</v>
      </c>
      <c r="AA2009" s="38" t="n">
        <f aca="false">IFERROR(INDEX('Season Counts'!$K$2:$K$740,$AF2009)/INDEX('Season Counts'!$J$2:$J$740,$AF2009),"")</f>
        <v>0.347280334728034</v>
      </c>
      <c r="AB2009" s="41" t="n">
        <f aca="false">IFERROR(R2009-AA2009,"")</f>
        <v>-0.0139470013947002</v>
      </c>
      <c r="AC2009" s="39" t="n">
        <f aca="false">IFERROR(INDEX('Season Counts'!$AG$2:$AG$740,$AF2009)/INDEX('Season Counts'!$AF$2:$AF$740,$AF2009),"")</f>
        <v>71.2087155963303</v>
      </c>
      <c r="AD2009" s="40" t="n">
        <f aca="false">IFERROR(V2009-AC2009,"")</f>
        <v>-0.333715596330279</v>
      </c>
      <c r="AE2009" s="4" t="str">
        <f aca="false">IF(D2009&lt;Guide!$C$21,"Low PA",IF(TRIM(IF(ISNUMBER(AD2009),IF(N(AD2009)&lt;=-Guide!$C$24,"▼ Bat Speed  ",IF(N(AD2009)&gt;=Guide!$C$24,"▲ Bat Speed  ","")),"")&amp;IF(N(Z2009)&gt;=Guide!$C$22,"▲ Contact  ","")&amp;IF(N(Z2009)&lt;=-Guide!$C$22,"▼ Contact  ","")&amp;IF(N(AB2009)&gt;=Guide!$C$23,"▲ Chase  ","")&amp;IF(N(AB2009)&lt;=-Guide!$C$23,"▼ Chase  ",""))="","Stable",TRIM(IF(ISNUMBER(AD2009),IF(N(AD2009)&lt;=-Guide!$C$24,"▼ Bat Speed  ",IF(N(AD2009)&gt;=Guide!$C$24,"▲ Bat Speed  ","")),"")&amp;IF(N(Z2009)&gt;=Guide!$C$22,"▲ Contact  ","")&amp;IF(N(Z2009)&lt;=-Guide!$C$22,"▼ Contact  ","")&amp;IF(N(AB2009)&gt;=Guide!$C$23,"▲ Chase  ","")&amp;IF(N(AB2009)&lt;=-Guide!$C$23,"▼ Chase  ",""))))</f>
        <v>Low PA</v>
      </c>
      <c r="AF2009" s="35" t="n">
        <f aca="false">MATCH(Counts!A2009,'Season Counts'!$A$2:$A$740,0)</f>
        <v>510</v>
      </c>
    </row>
    <row r="2010" customFormat="false" ht="15" hidden="false" customHeight="false" outlineLevel="0" collapsed="false">
      <c r="A2010" s="34" t="str">
        <f aca="false">Counts!B2010</f>
        <v>PHI</v>
      </c>
      <c r="B2010" s="5" t="str">
        <f aca="false">Counts!C2010</f>
        <v>Rafael Marchán</v>
      </c>
      <c r="C2010" s="34" t="str">
        <f aca="false">Counts!F2010</f>
        <v>Mar-Apr</v>
      </c>
      <c r="D2010" s="35" t="n">
        <f aca="false">IFERROR(Counts!P2010,"")</f>
        <v>50</v>
      </c>
      <c r="E2010" s="36" t="n">
        <f aca="false">IFERROR(Counts!R2010/Counts!Q2010,"")</f>
        <v>0.0851063829787234</v>
      </c>
      <c r="F2010" s="36" t="n">
        <f aca="false">IFERROR((Counts!R2010+Counts!V2010+Counts!W2010)/(Counts!Q2010+Counts!V2010+Counts!W2010+Counts!X2010),"")</f>
        <v>0.14</v>
      </c>
      <c r="G2010" s="36" t="n">
        <f aca="false">IFERROR((Counts!R2010+Counts!S2010+2*Counts!T2010+3*Counts!U2010)/Counts!Q2010,"")</f>
        <v>0.148936170212766</v>
      </c>
      <c r="H2010" s="35" t="n">
        <f aca="false">IFERROR(Counts!U2010,"")</f>
        <v>1</v>
      </c>
      <c r="I2010" s="36" t="n">
        <f aca="false">IFERROR(Counts!Z2010/Counts!AA2010,"")</f>
        <v>0.136</v>
      </c>
      <c r="J2010" s="36" t="n">
        <f aca="false">IFERROR(Counts!AB2010/Counts!AA2010,"")</f>
        <v>0.19388</v>
      </c>
      <c r="K2010" s="37" t="n">
        <f aca="false">IFERROR((Counts!AB2010-Counts!Z2010)/Counts!AA2010,"")</f>
        <v>0.05788</v>
      </c>
      <c r="L2010" s="38" t="n">
        <f aca="false">IFERROR(Counts!Y2010/Counts!P2010,"")</f>
        <v>0.2</v>
      </c>
      <c r="M2010" s="38" t="n">
        <f aca="false">IFERROR(Counts!V2010/Counts!P2010,"")</f>
        <v>0.02</v>
      </c>
      <c r="N2010" s="38" t="n">
        <f aca="false">IFERROR(Counts!AD2010/Counts!AC2010,"")</f>
        <v>0.027027027027027</v>
      </c>
      <c r="O2010" s="38" t="n">
        <f aca="false">IFERROR(Counts!AE2010/Counts!AC2010,"")</f>
        <v>0.27027027027027</v>
      </c>
      <c r="P2010" s="39" t="n">
        <f aca="false">IFERROR(Counts!AG2010/Counts!AF2010,"")</f>
        <v>87.0756756756757</v>
      </c>
      <c r="Q2010" s="38" t="n">
        <f aca="false">IFERROR(Counts!AH2010/Counts!AC2010,"")</f>
        <v>0.27027027027027</v>
      </c>
      <c r="R2010" s="38" t="n">
        <f aca="false">IFERROR(Counts!N2010/Counts!M2010,"")</f>
        <v>0.305882352941177</v>
      </c>
      <c r="S2010" s="38" t="n">
        <f aca="false">IFERROR(Counts!K2010/Counts!J2010,"")</f>
        <v>0.606060606060606</v>
      </c>
      <c r="T2010" s="38" t="n">
        <f aca="false">IFERROR(Counts!I2010/Counts!H2010,"")</f>
        <v>0.174418604651163</v>
      </c>
      <c r="U2010" s="38" t="n">
        <f aca="false">IFERROR(1-Counts!L2010/Counts!K2010,"")</f>
        <v>0.916666666666667</v>
      </c>
      <c r="V2010" s="39" t="n">
        <f aca="false">IFERROR(Counts!AJ2010/Counts!AI2010,"")</f>
        <v>66.7146666666667</v>
      </c>
      <c r="W2010" s="38" t="n">
        <f aca="false">IFERROR(Counts!AK2010/Counts!AI2010,"")</f>
        <v>0</v>
      </c>
      <c r="X2010" s="40" t="n">
        <f aca="false">IFERROR(Counts!O2010,"")</f>
        <v>-6.252</v>
      </c>
      <c r="Y2010" s="36" t="n">
        <f aca="false">IFERROR(INDEX('Season Counts'!$Y$2:$Y$740,$AF2010)/INDEX('Season Counts'!$X$2:$X$740,$AF2010),"")</f>
        <v>0.201894736842105</v>
      </c>
      <c r="Z2010" s="37" t="n">
        <f aca="false">IFERROR(J2010-Y2010,"")</f>
        <v>-0.00801473684210524</v>
      </c>
      <c r="AA2010" s="38" t="n">
        <f aca="false">IFERROR(INDEX('Season Counts'!$K$2:$K$740,$AF2010)/INDEX('Season Counts'!$J$2:$J$740,$AF2010),"")</f>
        <v>0.333333333333333</v>
      </c>
      <c r="AB2010" s="41" t="n">
        <f aca="false">IFERROR(R2010-AA2010,"")</f>
        <v>-0.0274509803921568</v>
      </c>
      <c r="AC2010" s="39" t="n">
        <f aca="false">IFERROR(INDEX('Season Counts'!$AG$2:$AG$740,$AF2010)/INDEX('Season Counts'!$AF$2:$AF$740,$AF2010),"")</f>
        <v>66.1055214723926</v>
      </c>
      <c r="AD2010" s="40" t="n">
        <f aca="false">IFERROR(V2010-AC2010,"")</f>
        <v>0.609145194274035</v>
      </c>
      <c r="AE2010" s="4" t="str">
        <f aca="false">IF(D2010&lt;Guide!$C$21,"Low PA",IF(TRIM(IF(ISNUMBER(AD2010),IF(N(AD2010)&lt;=-Guide!$C$24,"▼ Bat Speed  ",IF(N(AD2010)&gt;=Guide!$C$24,"▲ Bat Speed  ","")),"")&amp;IF(N(Z2010)&gt;=Guide!$C$22,"▲ Contact  ","")&amp;IF(N(Z2010)&lt;=-Guide!$C$22,"▼ Contact  ","")&amp;IF(N(AB2010)&gt;=Guide!$C$23,"▲ Chase  ","")&amp;IF(N(AB2010)&lt;=-Guide!$C$23,"▼ Chase  ",""))="","Stable",TRIM(IF(ISNUMBER(AD2010),IF(N(AD2010)&lt;=-Guide!$C$24,"▼ Bat Speed  ",IF(N(AD2010)&gt;=Guide!$C$24,"▲ Bat Speed  ","")),"")&amp;IF(N(Z2010)&gt;=Guide!$C$22,"▲ Contact  ","")&amp;IF(N(Z2010)&lt;=-Guide!$C$22,"▼ Contact  ","")&amp;IF(N(AB2010)&gt;=Guide!$C$23,"▲ Chase  ","")&amp;IF(N(AB2010)&lt;=-Guide!$C$23,"▼ Chase  ",""))))</f>
        <v>Stable</v>
      </c>
      <c r="AF2010" s="35" t="n">
        <f aca="false">MATCH(Counts!A2010,'Season Counts'!$A$2:$A$740,0)</f>
        <v>511</v>
      </c>
    </row>
    <row r="2011" customFormat="false" ht="15" hidden="false" customHeight="false" outlineLevel="0" collapsed="false">
      <c r="A2011" s="34" t="str">
        <f aca="false">Counts!B2011</f>
        <v>PHI</v>
      </c>
      <c r="B2011" s="5" t="str">
        <f aca="false">Counts!C2011</f>
        <v>Rafael Marchán</v>
      </c>
      <c r="C2011" s="34" t="str">
        <f aca="false">Counts!F2011</f>
        <v>May</v>
      </c>
      <c r="D2011" s="35" t="n">
        <f aca="false">IFERROR(Counts!P2011,"")</f>
        <v>17</v>
      </c>
      <c r="E2011" s="36" t="n">
        <f aca="false">IFERROR(Counts!R2011/Counts!Q2011,"")</f>
        <v>0.117647058823529</v>
      </c>
      <c r="F2011" s="36" t="n">
        <f aca="false">IFERROR((Counts!R2011+Counts!V2011+Counts!W2011)/(Counts!Q2011+Counts!V2011+Counts!W2011+Counts!X2011),"")</f>
        <v>0.117647058823529</v>
      </c>
      <c r="G2011" s="36" t="n">
        <f aca="false">IFERROR((Counts!R2011+Counts!S2011+2*Counts!T2011+3*Counts!U2011)/Counts!Q2011,"")</f>
        <v>0.117647058823529</v>
      </c>
      <c r="H2011" s="35" t="n">
        <f aca="false">IFERROR(Counts!U2011,"")</f>
        <v>0</v>
      </c>
      <c r="I2011" s="36" t="n">
        <f aca="false">IFERROR(Counts!Z2011/Counts!AA2011,"")</f>
        <v>0.105882352941176</v>
      </c>
      <c r="J2011" s="36" t="n">
        <f aca="false">IFERROR(Counts!AB2011/Counts!AA2011,"")</f>
        <v>0.181117647058824</v>
      </c>
      <c r="K2011" s="37" t="n">
        <f aca="false">IFERROR((Counts!AB2011-Counts!Z2011)/Counts!AA2011,"")</f>
        <v>0.0752352941176471</v>
      </c>
      <c r="L2011" s="38" t="n">
        <f aca="false">IFERROR(Counts!Y2011/Counts!P2011,"")</f>
        <v>0.176470588235294</v>
      </c>
      <c r="M2011" s="38" t="n">
        <f aca="false">IFERROR(Counts!V2011/Counts!P2011,"")</f>
        <v>0</v>
      </c>
      <c r="N2011" s="38" t="n">
        <f aca="false">IFERROR(Counts!AD2011/Counts!AC2011,"")</f>
        <v>0</v>
      </c>
      <c r="O2011" s="38" t="n">
        <f aca="false">IFERROR(Counts!AE2011/Counts!AC2011,"")</f>
        <v>0.0714285714285714</v>
      </c>
      <c r="P2011" s="39" t="n">
        <f aca="false">IFERROR(Counts!AG2011/Counts!AF2011,"")</f>
        <v>80.75</v>
      </c>
      <c r="Q2011" s="38" t="n">
        <f aca="false">IFERROR(Counts!AH2011/Counts!AC2011,"")</f>
        <v>0.285714285714286</v>
      </c>
      <c r="R2011" s="38" t="n">
        <f aca="false">IFERROR(Counts!N2011/Counts!M2011,"")</f>
        <v>0.371428571428571</v>
      </c>
      <c r="S2011" s="38" t="n">
        <f aca="false">IFERROR(Counts!K2011/Counts!J2011,"")</f>
        <v>0.771428571428572</v>
      </c>
      <c r="T2011" s="38" t="n">
        <f aca="false">IFERROR(Counts!I2011/Counts!H2011,"")</f>
        <v>0.15</v>
      </c>
      <c r="U2011" s="38" t="n">
        <f aca="false">IFERROR(1-Counts!L2011/Counts!K2011,"")</f>
        <v>0.962962962962963</v>
      </c>
      <c r="V2011" s="39" t="n">
        <f aca="false">IFERROR(Counts!AJ2011/Counts!AI2011,"")</f>
        <v>65.0794117647059</v>
      </c>
      <c r="W2011" s="38" t="n">
        <f aca="false">IFERROR(Counts!AK2011/Counts!AI2011,"")</f>
        <v>0</v>
      </c>
      <c r="X2011" s="40" t="n">
        <f aca="false">IFERROR(Counts!O2011,"")</f>
        <v>-3.049</v>
      </c>
      <c r="Y2011" s="36" t="n">
        <f aca="false">IFERROR(INDEX('Season Counts'!$Y$2:$Y$740,$AF2011)/INDEX('Season Counts'!$X$2:$X$740,$AF2011),"")</f>
        <v>0.201894736842105</v>
      </c>
      <c r="Z2011" s="37" t="n">
        <f aca="false">IFERROR(J2011-Y2011,"")</f>
        <v>-0.0207770897832817</v>
      </c>
      <c r="AA2011" s="38" t="n">
        <f aca="false">IFERROR(INDEX('Season Counts'!$K$2:$K$740,$AF2011)/INDEX('Season Counts'!$J$2:$J$740,$AF2011),"")</f>
        <v>0.333333333333333</v>
      </c>
      <c r="AB2011" s="41" t="n">
        <f aca="false">IFERROR(R2011-AA2011,"")</f>
        <v>0.0380952380952381</v>
      </c>
      <c r="AC2011" s="39" t="n">
        <f aca="false">IFERROR(INDEX('Season Counts'!$AG$2:$AG$740,$AF2011)/INDEX('Season Counts'!$AF$2:$AF$740,$AF2011),"")</f>
        <v>66.1055214723926</v>
      </c>
      <c r="AD2011" s="40" t="n">
        <f aca="false">IFERROR(V2011-AC2011,"")</f>
        <v>-1.02610970768676</v>
      </c>
      <c r="AE2011" s="4" t="str">
        <f aca="false">IF(D2011&lt;Guide!$C$21,"Low PA",IF(TRIM(IF(ISNUMBER(AD2011),IF(N(AD2011)&lt;=-Guide!$C$24,"▼ Bat Speed  ",IF(N(AD2011)&gt;=Guide!$C$24,"▲ Bat Speed  ","")),"")&amp;IF(N(Z2011)&gt;=Guide!$C$22,"▲ Contact  ","")&amp;IF(N(Z2011)&lt;=-Guide!$C$22,"▼ Contact  ","")&amp;IF(N(AB2011)&gt;=Guide!$C$23,"▲ Chase  ","")&amp;IF(N(AB2011)&lt;=-Guide!$C$23,"▼ Chase  ",""))="","Stable",TRIM(IF(ISNUMBER(AD2011),IF(N(AD2011)&lt;=-Guide!$C$24,"▼ Bat Speed  ",IF(N(AD2011)&gt;=Guide!$C$24,"▲ Bat Speed  ","")),"")&amp;IF(N(Z2011)&gt;=Guide!$C$22,"▲ Contact  ","")&amp;IF(N(Z2011)&lt;=-Guide!$C$22,"▼ Contact  ","")&amp;IF(N(AB2011)&gt;=Guide!$C$23,"▲ Chase  ","")&amp;IF(N(AB2011)&lt;=-Guide!$C$23,"▼ Chase  ",""))))</f>
        <v>Low PA</v>
      </c>
      <c r="AF2011" s="35" t="n">
        <f aca="false">MATCH(Counts!A2011,'Season Counts'!$A$2:$A$740,0)</f>
        <v>511</v>
      </c>
    </row>
    <row r="2012" customFormat="false" ht="15" hidden="false" customHeight="false" outlineLevel="0" collapsed="false">
      <c r="A2012" s="34" t="str">
        <f aca="false">Counts!B2012</f>
        <v>PHI</v>
      </c>
      <c r="B2012" s="5" t="str">
        <f aca="false">Counts!C2012</f>
        <v>Rafael Marchán</v>
      </c>
      <c r="C2012" s="34" t="str">
        <f aca="false">Counts!F2012</f>
        <v>Jun</v>
      </c>
      <c r="D2012" s="35" t="n">
        <f aca="false">IFERROR(Counts!P2012,"")</f>
        <v>14</v>
      </c>
      <c r="E2012" s="36" t="n">
        <f aca="false">IFERROR(Counts!R2012/Counts!Q2012,"")</f>
        <v>0.214285714285714</v>
      </c>
      <c r="F2012" s="36" t="n">
        <f aca="false">IFERROR((Counts!R2012+Counts!V2012+Counts!W2012)/(Counts!Q2012+Counts!V2012+Counts!W2012+Counts!X2012),"")</f>
        <v>0.214285714285714</v>
      </c>
      <c r="G2012" s="36" t="n">
        <f aca="false">IFERROR((Counts!R2012+Counts!S2012+2*Counts!T2012+3*Counts!U2012)/Counts!Q2012,"")</f>
        <v>0.428571428571429</v>
      </c>
      <c r="H2012" s="35" t="n">
        <f aca="false">IFERROR(Counts!U2012,"")</f>
        <v>1</v>
      </c>
      <c r="I2012" s="36" t="n">
        <f aca="false">IFERROR(Counts!Z2012/Counts!AA2012,"")</f>
        <v>0.271428571428571</v>
      </c>
      <c r="J2012" s="36" t="n">
        <f aca="false">IFERROR(Counts!AB2012/Counts!AA2012,"")</f>
        <v>0.272</v>
      </c>
      <c r="K2012" s="37" t="n">
        <f aca="false">IFERROR((Counts!AB2012-Counts!Z2012)/Counts!AA2012,"")</f>
        <v>0.000571428571428572</v>
      </c>
      <c r="L2012" s="38" t="n">
        <f aca="false">IFERROR(Counts!Y2012/Counts!P2012,"")</f>
        <v>0.0714285714285714</v>
      </c>
      <c r="M2012" s="38" t="n">
        <f aca="false">IFERROR(Counts!V2012/Counts!P2012,"")</f>
        <v>0</v>
      </c>
      <c r="N2012" s="38" t="n">
        <f aca="false">IFERROR(Counts!AD2012/Counts!AC2012,"")</f>
        <v>0.0769230769230769</v>
      </c>
      <c r="O2012" s="38" t="n">
        <f aca="false">IFERROR(Counts!AE2012/Counts!AC2012,"")</f>
        <v>0.230769230769231</v>
      </c>
      <c r="P2012" s="39" t="n">
        <f aca="false">IFERROR(Counts!AG2012/Counts!AF2012,"")</f>
        <v>80.1538461538462</v>
      </c>
      <c r="Q2012" s="38" t="n">
        <f aca="false">IFERROR(Counts!AH2012/Counts!AC2012,"")</f>
        <v>0.384615384615385</v>
      </c>
      <c r="R2012" s="38" t="n">
        <f aca="false">IFERROR(Counts!N2012/Counts!M2012,"")</f>
        <v>0.342857142857143</v>
      </c>
      <c r="S2012" s="38" t="n">
        <f aca="false">IFERROR(Counts!K2012/Counts!J2012,"")</f>
        <v>0.615384615384615</v>
      </c>
      <c r="T2012" s="38" t="n">
        <f aca="false">IFERROR(Counts!I2012/Counts!H2012,"")</f>
        <v>0.107142857142857</v>
      </c>
      <c r="U2012" s="38" t="n">
        <f aca="false">IFERROR(1-Counts!L2012/Counts!K2012,"")</f>
        <v>0.9375</v>
      </c>
      <c r="V2012" s="39" t="n">
        <f aca="false">IFERROR(Counts!AJ2012/Counts!AI2012,"")</f>
        <v>65.7703703703704</v>
      </c>
      <c r="W2012" s="38" t="n">
        <f aca="false">IFERROR(Counts!AK2012/Counts!AI2012,"")</f>
        <v>0</v>
      </c>
      <c r="X2012" s="40" t="n">
        <f aca="false">IFERROR(Counts!O2012,"")</f>
        <v>0.281</v>
      </c>
      <c r="Y2012" s="36" t="n">
        <f aca="false">IFERROR(INDEX('Season Counts'!$Y$2:$Y$740,$AF2012)/INDEX('Season Counts'!$X$2:$X$740,$AF2012),"")</f>
        <v>0.201894736842105</v>
      </c>
      <c r="Z2012" s="37" t="n">
        <f aca="false">IFERROR(J2012-Y2012,"")</f>
        <v>0.0701052631578947</v>
      </c>
      <c r="AA2012" s="38" t="n">
        <f aca="false">IFERROR(INDEX('Season Counts'!$K$2:$K$740,$AF2012)/INDEX('Season Counts'!$J$2:$J$740,$AF2012),"")</f>
        <v>0.333333333333333</v>
      </c>
      <c r="AB2012" s="41" t="n">
        <f aca="false">IFERROR(R2012-AA2012,"")</f>
        <v>0.00952380952380955</v>
      </c>
      <c r="AC2012" s="39" t="n">
        <f aca="false">IFERROR(INDEX('Season Counts'!$AG$2:$AG$740,$AF2012)/INDEX('Season Counts'!$AF$2:$AF$740,$AF2012),"")</f>
        <v>66.1055214723926</v>
      </c>
      <c r="AD2012" s="40" t="n">
        <f aca="false">IFERROR(V2012-AC2012,"")</f>
        <v>-0.335151102022266</v>
      </c>
      <c r="AE2012" s="4" t="str">
        <f aca="false">IF(D2012&lt;Guide!$C$21,"Low PA",IF(TRIM(IF(ISNUMBER(AD2012),IF(N(AD2012)&lt;=-Guide!$C$24,"▼ Bat Speed  ",IF(N(AD2012)&gt;=Guide!$C$24,"▲ Bat Speed  ","")),"")&amp;IF(N(Z2012)&gt;=Guide!$C$22,"▲ Contact  ","")&amp;IF(N(Z2012)&lt;=-Guide!$C$22,"▼ Contact  ","")&amp;IF(N(AB2012)&gt;=Guide!$C$23,"▲ Chase  ","")&amp;IF(N(AB2012)&lt;=-Guide!$C$23,"▼ Chase  ",""))="","Stable",TRIM(IF(ISNUMBER(AD2012),IF(N(AD2012)&lt;=-Guide!$C$24,"▼ Bat Speed  ",IF(N(AD2012)&gt;=Guide!$C$24,"▲ Bat Speed  ","")),"")&amp;IF(N(Z2012)&gt;=Guide!$C$22,"▲ Contact  ","")&amp;IF(N(Z2012)&lt;=-Guide!$C$22,"▼ Contact  ","")&amp;IF(N(AB2012)&gt;=Guide!$C$23,"▲ Chase  ","")&amp;IF(N(AB2012)&lt;=-Guide!$C$23,"▼ Chase  ",""))))</f>
        <v>Low PA</v>
      </c>
      <c r="AF2012" s="35" t="n">
        <f aca="false">MATCH(Counts!A2012,'Season Counts'!$A$2:$A$740,0)</f>
        <v>511</v>
      </c>
    </row>
    <row r="2013" customFormat="false" ht="15" hidden="false" customHeight="false" outlineLevel="0" collapsed="false">
      <c r="A2013" s="34" t="str">
        <f aca="false">Counts!B2013</f>
        <v>PHI</v>
      </c>
      <c r="B2013" s="5" t="str">
        <f aca="false">Counts!C2013</f>
        <v>Rafael Marchán</v>
      </c>
      <c r="C2013" s="34" t="str">
        <f aca="false">Counts!F2013</f>
        <v>Jul</v>
      </c>
      <c r="D2013" s="35" t="n">
        <f aca="false">IFERROR(Counts!P2013,"")</f>
        <v>11</v>
      </c>
      <c r="E2013" s="36" t="n">
        <f aca="false">IFERROR(Counts!R2013/Counts!Q2013,"")</f>
        <v>0</v>
      </c>
      <c r="F2013" s="36" t="n">
        <f aca="false">IFERROR((Counts!R2013+Counts!V2013+Counts!W2013)/(Counts!Q2013+Counts!V2013+Counts!W2013+Counts!X2013),"")</f>
        <v>0.0909090909090909</v>
      </c>
      <c r="G2013" s="36" t="n">
        <f aca="false">IFERROR((Counts!R2013+Counts!S2013+2*Counts!T2013+3*Counts!U2013)/Counts!Q2013,"")</f>
        <v>0</v>
      </c>
      <c r="H2013" s="35" t="n">
        <f aca="false">IFERROR(Counts!U2013,"")</f>
        <v>0</v>
      </c>
      <c r="I2013" s="36" t="n">
        <f aca="false">IFERROR(Counts!Z2013/Counts!AA2013,"")</f>
        <v>0.0636363636363636</v>
      </c>
      <c r="J2013" s="36" t="n">
        <f aca="false">IFERROR(Counts!AB2013/Counts!AA2013,"")</f>
        <v>0.228363636363636</v>
      </c>
      <c r="K2013" s="37" t="n">
        <f aca="false">IFERROR((Counts!AB2013-Counts!Z2013)/Counts!AA2013,"")</f>
        <v>0.164727272727273</v>
      </c>
      <c r="L2013" s="38" t="n">
        <f aca="false">IFERROR(Counts!Y2013/Counts!P2013,"")</f>
        <v>0</v>
      </c>
      <c r="M2013" s="38" t="n">
        <f aca="false">IFERROR(Counts!V2013/Counts!P2013,"")</f>
        <v>0.0909090909090909</v>
      </c>
      <c r="N2013" s="38" t="n">
        <f aca="false">IFERROR(Counts!AD2013/Counts!AC2013,"")</f>
        <v>0</v>
      </c>
      <c r="O2013" s="38" t="n">
        <f aca="false">IFERROR(Counts!AE2013/Counts!AC2013,"")</f>
        <v>0</v>
      </c>
      <c r="P2013" s="39" t="n">
        <f aca="false">IFERROR(Counts!AG2013/Counts!AF2013,"")</f>
        <v>71.78</v>
      </c>
      <c r="Q2013" s="38" t="n">
        <f aca="false">IFERROR(Counts!AH2013/Counts!AC2013,"")</f>
        <v>0.5</v>
      </c>
      <c r="R2013" s="38" t="n">
        <f aca="false">IFERROR(Counts!N2013/Counts!M2013,"")</f>
        <v>0.318181818181818</v>
      </c>
      <c r="S2013" s="38" t="n">
        <f aca="false">IFERROR(Counts!K2013/Counts!J2013,"")</f>
        <v>0.76</v>
      </c>
      <c r="T2013" s="38" t="n">
        <f aca="false">IFERROR(Counts!I2013/Counts!H2013,"")</f>
        <v>0.153846153846154</v>
      </c>
      <c r="U2013" s="38" t="n">
        <f aca="false">IFERROR(1-Counts!L2013/Counts!K2013,"")</f>
        <v>0.842105263157895</v>
      </c>
      <c r="V2013" s="39" t="n">
        <f aca="false">IFERROR(Counts!AJ2013/Counts!AI2013,"")</f>
        <v>65.9</v>
      </c>
      <c r="W2013" s="38" t="n">
        <f aca="false">IFERROR(Counts!AK2013/Counts!AI2013,"")</f>
        <v>0</v>
      </c>
      <c r="X2013" s="40" t="n">
        <f aca="false">IFERROR(Counts!O2013,"")</f>
        <v>-1.951</v>
      </c>
      <c r="Y2013" s="36" t="n">
        <f aca="false">IFERROR(INDEX('Season Counts'!$Y$2:$Y$740,$AF2013)/INDEX('Season Counts'!$X$2:$X$740,$AF2013),"")</f>
        <v>0.201894736842105</v>
      </c>
      <c r="Z2013" s="37" t="n">
        <f aca="false">IFERROR(J2013-Y2013,"")</f>
        <v>0.0264688995215311</v>
      </c>
      <c r="AA2013" s="38" t="n">
        <f aca="false">IFERROR(INDEX('Season Counts'!$K$2:$K$740,$AF2013)/INDEX('Season Counts'!$J$2:$J$740,$AF2013),"")</f>
        <v>0.333333333333333</v>
      </c>
      <c r="AB2013" s="41" t="n">
        <f aca="false">IFERROR(R2013-AA2013,"")</f>
        <v>-0.0151515151515151</v>
      </c>
      <c r="AC2013" s="39" t="n">
        <f aca="false">IFERROR(INDEX('Season Counts'!$AG$2:$AG$740,$AF2013)/INDEX('Season Counts'!$AF$2:$AF$740,$AF2013),"")</f>
        <v>66.1055214723926</v>
      </c>
      <c r="AD2013" s="40" t="n">
        <f aca="false">IFERROR(V2013-AC2013,"")</f>
        <v>-0.205521472392633</v>
      </c>
      <c r="AE2013" s="4" t="str">
        <f aca="false">IF(D2013&lt;Guide!$C$21,"Low PA",IF(TRIM(IF(ISNUMBER(AD2013),IF(N(AD2013)&lt;=-Guide!$C$24,"▼ Bat Speed  ",IF(N(AD2013)&gt;=Guide!$C$24,"▲ Bat Speed  ","")),"")&amp;IF(N(Z2013)&gt;=Guide!$C$22,"▲ Contact  ","")&amp;IF(N(Z2013)&lt;=-Guide!$C$22,"▼ Contact  ","")&amp;IF(N(AB2013)&gt;=Guide!$C$23,"▲ Chase  ","")&amp;IF(N(AB2013)&lt;=-Guide!$C$23,"▼ Chase  ",""))="","Stable",TRIM(IF(ISNUMBER(AD2013),IF(N(AD2013)&lt;=-Guide!$C$24,"▼ Bat Speed  ",IF(N(AD2013)&gt;=Guide!$C$24,"▲ Bat Speed  ","")),"")&amp;IF(N(Z2013)&gt;=Guide!$C$22,"▲ Contact  ","")&amp;IF(N(Z2013)&lt;=-Guide!$C$22,"▼ Contact  ","")&amp;IF(N(AB2013)&gt;=Guide!$C$23,"▲ Chase  ","")&amp;IF(N(AB2013)&lt;=-Guide!$C$23,"▼ Chase  ",""))))</f>
        <v>Low PA</v>
      </c>
      <c r="AF2013" s="35" t="n">
        <f aca="false">MATCH(Counts!A2013,'Season Counts'!$A$2:$A$740,0)</f>
        <v>511</v>
      </c>
    </row>
    <row r="2014" customFormat="false" ht="15" hidden="false" customHeight="false" outlineLevel="0" collapsed="false">
      <c r="A2014" s="34" t="str">
        <f aca="false">Counts!B2014</f>
        <v>PHI</v>
      </c>
      <c r="B2014" s="5" t="str">
        <f aca="false">Counts!C2014</f>
        <v>Rafael Marchán</v>
      </c>
      <c r="C2014" s="34" t="str">
        <f aca="false">Counts!F2014</f>
        <v>Sep</v>
      </c>
      <c r="D2014" s="35" t="n">
        <f aca="false">IFERROR(Counts!P2014,"")</f>
        <v>3</v>
      </c>
      <c r="E2014" s="36" t="n">
        <f aca="false">IFERROR(Counts!R2014/Counts!Q2014,"")</f>
        <v>0</v>
      </c>
      <c r="F2014" s="36" t="n">
        <f aca="false">IFERROR((Counts!R2014+Counts!V2014+Counts!W2014)/(Counts!Q2014+Counts!V2014+Counts!W2014+Counts!X2014),"")</f>
        <v>0</v>
      </c>
      <c r="G2014" s="36" t="n">
        <f aca="false">IFERROR((Counts!R2014+Counts!S2014+2*Counts!T2014+3*Counts!U2014)/Counts!Q2014,"")</f>
        <v>0</v>
      </c>
      <c r="H2014" s="35" t="n">
        <f aca="false">IFERROR(Counts!U2014,"")</f>
        <v>0</v>
      </c>
      <c r="I2014" s="36" t="n">
        <f aca="false">IFERROR(Counts!Z2014/Counts!AA2014,"")</f>
        <v>0</v>
      </c>
      <c r="J2014" s="36" t="n">
        <f aca="false">IFERROR(Counts!AB2014/Counts!AA2014,"")</f>
        <v>0.029</v>
      </c>
      <c r="K2014" s="37" t="n">
        <f aca="false">IFERROR((Counts!AB2014-Counts!Z2014)/Counts!AA2014,"")</f>
        <v>0.029</v>
      </c>
      <c r="L2014" s="38" t="n">
        <f aca="false">IFERROR(Counts!Y2014/Counts!P2014,"")</f>
        <v>0.333333333333333</v>
      </c>
      <c r="M2014" s="38" t="n">
        <f aca="false">IFERROR(Counts!V2014/Counts!P2014,"")</f>
        <v>0</v>
      </c>
      <c r="N2014" s="38" t="n">
        <f aca="false">IFERROR(Counts!AD2014/Counts!AC2014,"")</f>
        <v>0</v>
      </c>
      <c r="O2014" s="38" t="n">
        <f aca="false">IFERROR(Counts!AE2014/Counts!AC2014,"")</f>
        <v>0</v>
      </c>
      <c r="P2014" s="39" t="n">
        <f aca="false">IFERROR(Counts!AG2014/Counts!AF2014,"")</f>
        <v>70.6</v>
      </c>
      <c r="Q2014" s="38" t="n">
        <f aca="false">IFERROR(Counts!AH2014/Counts!AC2014,"")</f>
        <v>0</v>
      </c>
      <c r="R2014" s="38" t="n">
        <f aca="false">IFERROR(Counts!N2014/Counts!M2014,"")</f>
        <v>0.666666666666667</v>
      </c>
      <c r="S2014" s="38" t="n">
        <f aca="false">IFERROR(Counts!K2014/Counts!J2014,"")</f>
        <v>0.8</v>
      </c>
      <c r="T2014" s="38" t="n">
        <f aca="false">IFERROR(Counts!I2014/Counts!H2014,"")</f>
        <v>0</v>
      </c>
      <c r="U2014" s="38" t="n">
        <f aca="false">IFERROR(1-Counts!L2014/Counts!K2014,"")</f>
        <v>1</v>
      </c>
      <c r="V2014" s="39" t="n">
        <f aca="false">IFERROR(Counts!AJ2014/Counts!AI2014,"")</f>
        <v>66.85</v>
      </c>
      <c r="W2014" s="38" t="n">
        <f aca="false">IFERROR(Counts!AK2014/Counts!AI2014,"")</f>
        <v>0</v>
      </c>
      <c r="X2014" s="40" t="n">
        <f aca="false">IFERROR(Counts!O2014,"")</f>
        <v>-0.546</v>
      </c>
      <c r="Y2014" s="36" t="n">
        <f aca="false">IFERROR(INDEX('Season Counts'!$Y$2:$Y$740,$AF2014)/INDEX('Season Counts'!$X$2:$X$740,$AF2014),"")</f>
        <v>0.201894736842105</v>
      </c>
      <c r="Z2014" s="37" t="n">
        <f aca="false">IFERROR(J2014-Y2014,"")</f>
        <v>-0.172894736842105</v>
      </c>
      <c r="AA2014" s="38" t="n">
        <f aca="false">IFERROR(INDEX('Season Counts'!$K$2:$K$740,$AF2014)/INDEX('Season Counts'!$J$2:$J$740,$AF2014),"")</f>
        <v>0.333333333333333</v>
      </c>
      <c r="AB2014" s="41" t="n">
        <f aca="false">IFERROR(R2014-AA2014,"")</f>
        <v>0.333333333333333</v>
      </c>
      <c r="AC2014" s="39" t="n">
        <f aca="false">IFERROR(INDEX('Season Counts'!$AG$2:$AG$740,$AF2014)/INDEX('Season Counts'!$AF$2:$AF$740,$AF2014),"")</f>
        <v>66.1055214723926</v>
      </c>
      <c r="AD2014" s="40" t="n">
        <f aca="false">IFERROR(V2014-AC2014,"")</f>
        <v>0.744478527607356</v>
      </c>
      <c r="AE2014" s="4" t="str">
        <f aca="false">IF(D2014&lt;Guide!$C$21,"Low PA",IF(TRIM(IF(ISNUMBER(AD2014),IF(N(AD2014)&lt;=-Guide!$C$24,"▼ Bat Speed  ",IF(N(AD2014)&gt;=Guide!$C$24,"▲ Bat Speed  ","")),"")&amp;IF(N(Z2014)&gt;=Guide!$C$22,"▲ Contact  ","")&amp;IF(N(Z2014)&lt;=-Guide!$C$22,"▼ Contact  ","")&amp;IF(N(AB2014)&gt;=Guide!$C$23,"▲ Chase  ","")&amp;IF(N(AB2014)&lt;=-Guide!$C$23,"▼ Chase  ",""))="","Stable",TRIM(IF(ISNUMBER(AD2014),IF(N(AD2014)&lt;=-Guide!$C$24,"▼ Bat Speed  ",IF(N(AD2014)&gt;=Guide!$C$24,"▲ Bat Speed  ","")),"")&amp;IF(N(Z2014)&gt;=Guide!$C$22,"▲ Contact  ","")&amp;IF(N(Z2014)&lt;=-Guide!$C$22,"▼ Contact  ","")&amp;IF(N(AB2014)&gt;=Guide!$C$23,"▲ Chase  ","")&amp;IF(N(AB2014)&lt;=-Guide!$C$23,"▼ Chase  ",""))))</f>
        <v>Low PA</v>
      </c>
      <c r="AF2014" s="35" t="n">
        <f aca="false">MATCH(Counts!A2014,'Season Counts'!$A$2:$A$740,0)</f>
        <v>511</v>
      </c>
    </row>
    <row r="2015" customFormat="false" ht="15" hidden="false" customHeight="false" outlineLevel="0" collapsed="false">
      <c r="A2015" s="34" t="str">
        <f aca="false">Counts!B2015</f>
        <v>PHI</v>
      </c>
      <c r="B2015" s="5" t="str">
        <f aca="false">Counts!C2015</f>
        <v>Gabriel Rincones Jr.</v>
      </c>
      <c r="C2015" s="34" t="str">
        <f aca="false">Counts!F2015</f>
        <v>Jun</v>
      </c>
      <c r="D2015" s="35" t="n">
        <f aca="false">IFERROR(Counts!P2015,"")</f>
        <v>39</v>
      </c>
      <c r="E2015" s="36" t="n">
        <f aca="false">IFERROR(Counts!R2015/Counts!Q2015,"")</f>
        <v>0.131578947368421</v>
      </c>
      <c r="F2015" s="36" t="n">
        <f aca="false">IFERROR((Counts!R2015+Counts!V2015+Counts!W2015)/(Counts!Q2015+Counts!V2015+Counts!W2015+Counts!X2015),"")</f>
        <v>0.153846153846154</v>
      </c>
      <c r="G2015" s="36" t="n">
        <f aca="false">IFERROR((Counts!R2015+Counts!S2015+2*Counts!T2015+3*Counts!U2015)/Counts!Q2015,"")</f>
        <v>0.210526315789474</v>
      </c>
      <c r="H2015" s="35" t="n">
        <f aca="false">IFERROR(Counts!U2015,"")</f>
        <v>1</v>
      </c>
      <c r="I2015" s="36" t="n">
        <f aca="false">IFERROR(Counts!Z2015/Counts!AA2015,"")</f>
        <v>0.161538461538462</v>
      </c>
      <c r="J2015" s="36" t="n">
        <f aca="false">IFERROR(Counts!AB2015/Counts!AA2015,"")</f>
        <v>0.148794871794872</v>
      </c>
      <c r="K2015" s="37" t="n">
        <f aca="false">IFERROR((Counts!AB2015-Counts!Z2015)/Counts!AA2015,"")</f>
        <v>-0.0127435897435897</v>
      </c>
      <c r="L2015" s="38" t="n">
        <f aca="false">IFERROR(Counts!Y2015/Counts!P2015,"")</f>
        <v>0.282051282051282</v>
      </c>
      <c r="M2015" s="38" t="n">
        <f aca="false">IFERROR(Counts!V2015/Counts!P2015,"")</f>
        <v>0.0256410256410256</v>
      </c>
      <c r="N2015" s="38" t="n">
        <f aca="false">IFERROR(Counts!AD2015/Counts!AC2015,"")</f>
        <v>0.037037037037037</v>
      </c>
      <c r="O2015" s="38" t="n">
        <f aca="false">IFERROR(Counts!AE2015/Counts!AC2015,"")</f>
        <v>0.296296296296296</v>
      </c>
      <c r="P2015" s="39" t="n">
        <f aca="false">IFERROR(Counts!AG2015/Counts!AF2015,"")</f>
        <v>85.9518518518518</v>
      </c>
      <c r="Q2015" s="38" t="n">
        <f aca="false">IFERROR(Counts!AH2015/Counts!AC2015,"")</f>
        <v>0.111111111111111</v>
      </c>
      <c r="R2015" s="38" t="n">
        <f aca="false">IFERROR(Counts!N2015/Counts!M2015,"")</f>
        <v>0.506849315068493</v>
      </c>
      <c r="S2015" s="38" t="n">
        <f aca="false">IFERROR(Counts!K2015/Counts!J2015,"")</f>
        <v>0.710526315789474</v>
      </c>
      <c r="T2015" s="38" t="n">
        <f aca="false">IFERROR(Counts!I2015/Counts!H2015,"")</f>
        <v>0.274725274725275</v>
      </c>
      <c r="U2015" s="38" t="n">
        <f aca="false">IFERROR(1-Counts!L2015/Counts!K2015,"")</f>
        <v>0.796296296296296</v>
      </c>
      <c r="V2015" s="39" t="n">
        <f aca="false">IFERROR(Counts!AJ2015/Counts!AI2015,"")</f>
        <v>75.9126582278481</v>
      </c>
      <c r="W2015" s="38" t="n">
        <f aca="false">IFERROR(Counts!AK2015/Counts!AI2015,"")</f>
        <v>0.594936708860759</v>
      </c>
      <c r="X2015" s="40" t="n">
        <f aca="false">IFERROR(Counts!O2015,"")</f>
        <v>-4.051</v>
      </c>
      <c r="Y2015" s="36" t="n">
        <f aca="false">IFERROR(INDEX('Season Counts'!$Y$2:$Y$740,$AF2015)/INDEX('Season Counts'!$X$2:$X$740,$AF2015),"")</f>
        <v>0.20506976744186</v>
      </c>
      <c r="Z2015" s="37" t="n">
        <f aca="false">IFERROR(J2015-Y2015,"")</f>
        <v>-0.0562748956469887</v>
      </c>
      <c r="AA2015" s="38" t="n">
        <f aca="false">IFERROR(INDEX('Season Counts'!$K$2:$K$740,$AF2015)/INDEX('Season Counts'!$J$2:$J$740,$AF2015),"")</f>
        <v>0.466292134831461</v>
      </c>
      <c r="AB2015" s="41" t="n">
        <f aca="false">IFERROR(R2015-AA2015,"")</f>
        <v>0.0405571802370325</v>
      </c>
      <c r="AC2015" s="39" t="n">
        <f aca="false">IFERROR(INDEX('Season Counts'!$AG$2:$AG$740,$AF2015)/INDEX('Season Counts'!$AF$2:$AF$740,$AF2015),"")</f>
        <v>76.1638418079096</v>
      </c>
      <c r="AD2015" s="40" t="n">
        <f aca="false">IFERROR(V2015-AC2015,"")</f>
        <v>-0.251183580061493</v>
      </c>
      <c r="AE2015" s="4" t="str">
        <f aca="false">IF(D2015&lt;Guide!$C$21,"Low PA",IF(TRIM(IF(ISNUMBER(AD2015),IF(N(AD2015)&lt;=-Guide!$C$24,"▼ Bat Speed  ",IF(N(AD2015)&gt;=Guide!$C$24,"▲ Bat Speed  ","")),"")&amp;IF(N(Z2015)&gt;=Guide!$C$22,"▲ Contact  ","")&amp;IF(N(Z2015)&lt;=-Guide!$C$22,"▼ Contact  ","")&amp;IF(N(AB2015)&gt;=Guide!$C$23,"▲ Chase  ","")&amp;IF(N(AB2015)&lt;=-Guide!$C$23,"▼ Chase  ",""))="","Stable",TRIM(IF(ISNUMBER(AD2015),IF(N(AD2015)&lt;=-Guide!$C$24,"▼ Bat Speed  ",IF(N(AD2015)&gt;=Guide!$C$24,"▲ Bat Speed  ","")),"")&amp;IF(N(Z2015)&gt;=Guide!$C$22,"▲ Contact  ","")&amp;IF(N(Z2015)&lt;=-Guide!$C$22,"▼ Contact  ","")&amp;IF(N(AB2015)&gt;=Guide!$C$23,"▲ Chase  ","")&amp;IF(N(AB2015)&lt;=-Guide!$C$23,"▼ Chase  ",""))))</f>
        <v>Low PA</v>
      </c>
      <c r="AF2015" s="35" t="n">
        <f aca="false">MATCH(Counts!A2015,'Season Counts'!$A$2:$A$740,0)</f>
        <v>512</v>
      </c>
    </row>
    <row r="2016" customFormat="false" ht="15" hidden="false" customHeight="false" outlineLevel="0" collapsed="false">
      <c r="A2016" s="34" t="str">
        <f aca="false">Counts!B2016</f>
        <v>PHI</v>
      </c>
      <c r="B2016" s="5" t="str">
        <f aca="false">Counts!C2016</f>
        <v>Gabriel Rincones Jr.</v>
      </c>
      <c r="C2016" s="34" t="str">
        <f aca="false">Counts!F2016</f>
        <v>Jul</v>
      </c>
      <c r="D2016" s="35" t="n">
        <f aca="false">IFERROR(Counts!P2016,"")</f>
        <v>50</v>
      </c>
      <c r="E2016" s="36" t="n">
        <f aca="false">IFERROR(Counts!R2016/Counts!Q2016,"")</f>
        <v>0.195652173913044</v>
      </c>
      <c r="F2016" s="36" t="n">
        <f aca="false">IFERROR((Counts!R2016+Counts!V2016+Counts!W2016)/(Counts!Q2016+Counts!V2016+Counts!W2016+Counts!X2016),"")</f>
        <v>0.24</v>
      </c>
      <c r="G2016" s="36" t="n">
        <f aca="false">IFERROR((Counts!R2016+Counts!S2016+2*Counts!T2016+3*Counts!U2016)/Counts!Q2016,"")</f>
        <v>0.347826086956522</v>
      </c>
      <c r="H2016" s="35" t="n">
        <f aca="false">IFERROR(Counts!U2016,"")</f>
        <v>1</v>
      </c>
      <c r="I2016" s="36" t="n">
        <f aca="false">IFERROR(Counts!Z2016/Counts!AA2016,"")</f>
        <v>0.270212765957447</v>
      </c>
      <c r="J2016" s="36" t="n">
        <f aca="false">IFERROR(Counts!AB2016/Counts!AA2016,"")</f>
        <v>0.251765957446809</v>
      </c>
      <c r="K2016" s="37" t="n">
        <f aca="false">IFERROR((Counts!AB2016-Counts!Z2016)/Counts!AA2016,"")</f>
        <v>-0.0184468085106383</v>
      </c>
      <c r="L2016" s="38" t="n">
        <f aca="false">IFERROR(Counts!Y2016/Counts!P2016,"")</f>
        <v>0.36</v>
      </c>
      <c r="M2016" s="38" t="n">
        <f aca="false">IFERROR(Counts!V2016/Counts!P2016,"")</f>
        <v>0.02</v>
      </c>
      <c r="N2016" s="38" t="n">
        <f aca="false">IFERROR(Counts!AD2016/Counts!AC2016,"")</f>
        <v>0.137931034482759</v>
      </c>
      <c r="O2016" s="38" t="n">
        <f aca="false">IFERROR(Counts!AE2016/Counts!AC2016,"")</f>
        <v>0.413793103448276</v>
      </c>
      <c r="P2016" s="39" t="n">
        <f aca="false">IFERROR(Counts!AG2016/Counts!AF2016,"")</f>
        <v>94.3576923076923</v>
      </c>
      <c r="Q2016" s="38" t="n">
        <f aca="false">IFERROR(Counts!AH2016/Counts!AC2016,"")</f>
        <v>0.344827586206897</v>
      </c>
      <c r="R2016" s="38" t="n">
        <f aca="false">IFERROR(Counts!N2016/Counts!M2016,"")</f>
        <v>0.438095238095238</v>
      </c>
      <c r="S2016" s="38" t="n">
        <f aca="false">IFERROR(Counts!K2016/Counts!J2016,"")</f>
        <v>0.677777777777778</v>
      </c>
      <c r="T2016" s="38" t="n">
        <f aca="false">IFERROR(Counts!I2016/Counts!H2016,"")</f>
        <v>0.299065420560748</v>
      </c>
      <c r="U2016" s="38" t="n">
        <f aca="false">IFERROR(1-Counts!L2016/Counts!K2016,"")</f>
        <v>0.868852459016393</v>
      </c>
      <c r="V2016" s="39" t="n">
        <f aca="false">IFERROR(Counts!AJ2016/Counts!AI2016,"")</f>
        <v>76.3663265306122</v>
      </c>
      <c r="W2016" s="38" t="n">
        <f aca="false">IFERROR(Counts!AK2016/Counts!AI2016,"")</f>
        <v>0.642857142857143</v>
      </c>
      <c r="X2016" s="40" t="n">
        <f aca="false">IFERROR(Counts!O2016,"")</f>
        <v>-3.051</v>
      </c>
      <c r="Y2016" s="36" t="n">
        <f aca="false">IFERROR(INDEX('Season Counts'!$Y$2:$Y$740,$AF2016)/INDEX('Season Counts'!$X$2:$X$740,$AF2016),"")</f>
        <v>0.20506976744186</v>
      </c>
      <c r="Z2016" s="37" t="n">
        <f aca="false">IFERROR(J2016-Y2016,"")</f>
        <v>0.0466961900049481</v>
      </c>
      <c r="AA2016" s="38" t="n">
        <f aca="false">IFERROR(INDEX('Season Counts'!$K$2:$K$740,$AF2016)/INDEX('Season Counts'!$J$2:$J$740,$AF2016),"")</f>
        <v>0.466292134831461</v>
      </c>
      <c r="AB2016" s="41" t="n">
        <f aca="false">IFERROR(R2016-AA2016,"")</f>
        <v>-0.0281968967362226</v>
      </c>
      <c r="AC2016" s="39" t="n">
        <f aca="false">IFERROR(INDEX('Season Counts'!$AG$2:$AG$740,$AF2016)/INDEX('Season Counts'!$AF$2:$AF$740,$AF2016),"")</f>
        <v>76.1638418079096</v>
      </c>
      <c r="AD2016" s="40" t="n">
        <f aca="false">IFERROR(V2016-AC2016,"")</f>
        <v>0.202484722702636</v>
      </c>
      <c r="AE2016" s="4" t="str">
        <f aca="false">IF(D2016&lt;Guide!$C$21,"Low PA",IF(TRIM(IF(ISNUMBER(AD2016),IF(N(AD2016)&lt;=-Guide!$C$24,"▼ Bat Speed  ",IF(N(AD2016)&gt;=Guide!$C$24,"▲ Bat Speed  ","")),"")&amp;IF(N(Z2016)&gt;=Guide!$C$22,"▲ Contact  ","")&amp;IF(N(Z2016)&lt;=-Guide!$C$22,"▼ Contact  ","")&amp;IF(N(AB2016)&gt;=Guide!$C$23,"▲ Chase  ","")&amp;IF(N(AB2016)&lt;=-Guide!$C$23,"▼ Chase  ",""))="","Stable",TRIM(IF(ISNUMBER(AD2016),IF(N(AD2016)&lt;=-Guide!$C$24,"▼ Bat Speed  ",IF(N(AD2016)&gt;=Guide!$C$24,"▲ Bat Speed  ","")),"")&amp;IF(N(Z2016)&gt;=Guide!$C$22,"▲ Contact  ","")&amp;IF(N(Z2016)&lt;=-Guide!$C$22,"▼ Contact  ","")&amp;IF(N(AB2016)&gt;=Guide!$C$23,"▲ Chase  ","")&amp;IF(N(AB2016)&lt;=-Guide!$C$23,"▼ Chase  ",""))))</f>
        <v>▲ Contact</v>
      </c>
      <c r="AF2016" s="35" t="n">
        <f aca="false">MATCH(Counts!A2016,'Season Counts'!$A$2:$A$740,0)</f>
        <v>512</v>
      </c>
    </row>
    <row r="2017" customFormat="false" ht="15" hidden="false" customHeight="false" outlineLevel="0" collapsed="false">
      <c r="A2017" s="34" t="str">
        <f aca="false">Counts!B2017</f>
        <v>PHI</v>
      </c>
      <c r="B2017" s="5" t="str">
        <f aca="false">Counts!C2017</f>
        <v>Bryan De La Cruz</v>
      </c>
      <c r="C2017" s="34" t="str">
        <f aca="false">Counts!F2017</f>
        <v>Jul</v>
      </c>
      <c r="D2017" s="35" t="n">
        <f aca="false">IFERROR(Counts!P2017,"")</f>
        <v>16</v>
      </c>
      <c r="E2017" s="36" t="n">
        <f aca="false">IFERROR(Counts!R2017/Counts!Q2017,"")</f>
        <v>0.5</v>
      </c>
      <c r="F2017" s="36" t="n">
        <f aca="false">IFERROR((Counts!R2017+Counts!V2017+Counts!W2017)/(Counts!Q2017+Counts!V2017+Counts!W2017+Counts!X2017),"")</f>
        <v>0.5</v>
      </c>
      <c r="G2017" s="36" t="n">
        <f aca="false">IFERROR((Counts!R2017+Counts!S2017+2*Counts!T2017+3*Counts!U2017)/Counts!Q2017,"")</f>
        <v>0.785714285714286</v>
      </c>
      <c r="H2017" s="35" t="n">
        <f aca="false">IFERROR(Counts!U2017,"")</f>
        <v>1</v>
      </c>
      <c r="I2017" s="36" t="n">
        <f aca="false">IFERROR(Counts!Z2017/Counts!AA2017,"")</f>
        <v>0.528125</v>
      </c>
      <c r="J2017" s="36" t="n">
        <f aca="false">IFERROR(Counts!AB2017/Counts!AA2017,"")</f>
        <v>0.2883125</v>
      </c>
      <c r="K2017" s="37" t="n">
        <f aca="false">IFERROR((Counts!AB2017-Counts!Z2017)/Counts!AA2017,"")</f>
        <v>-0.2398125</v>
      </c>
      <c r="L2017" s="38" t="n">
        <f aca="false">IFERROR(Counts!Y2017/Counts!P2017,"")</f>
        <v>0.25</v>
      </c>
      <c r="M2017" s="38" t="n">
        <f aca="false">IFERROR(Counts!V2017/Counts!P2017,"")</f>
        <v>0.0625</v>
      </c>
      <c r="N2017" s="38" t="n">
        <f aca="false">IFERROR(Counts!AD2017/Counts!AC2017,"")</f>
        <v>0.0909090909090909</v>
      </c>
      <c r="O2017" s="38" t="n">
        <f aca="false">IFERROR(Counts!AE2017/Counts!AC2017,"")</f>
        <v>0.181818181818182</v>
      </c>
      <c r="P2017" s="39" t="n">
        <f aca="false">IFERROR(Counts!AG2017/Counts!AF2017,"")</f>
        <v>82.8909090909091</v>
      </c>
      <c r="Q2017" s="38" t="n">
        <f aca="false">IFERROR(Counts!AH2017/Counts!AC2017,"")</f>
        <v>0.272727272727273</v>
      </c>
      <c r="R2017" s="38" t="n">
        <f aca="false">IFERROR(Counts!N2017/Counts!M2017,"")</f>
        <v>0.484848484848485</v>
      </c>
      <c r="S2017" s="38" t="n">
        <f aca="false">IFERROR(Counts!K2017/Counts!J2017,"")</f>
        <v>0.681818181818182</v>
      </c>
      <c r="T2017" s="38" t="n">
        <f aca="false">IFERROR(Counts!I2017/Counts!H2017,"")</f>
        <v>0.387096774193548</v>
      </c>
      <c r="U2017" s="38" t="n">
        <f aca="false">IFERROR(1-Counts!L2017/Counts!K2017,"")</f>
        <v>0.866666666666667</v>
      </c>
      <c r="V2017" s="39" t="n">
        <f aca="false">IFERROR(Counts!AJ2017/Counts!AI2017,"")</f>
        <v>70.8413793103448</v>
      </c>
      <c r="W2017" s="38" t="n">
        <f aca="false">IFERROR(Counts!AK2017/Counts!AI2017,"")</f>
        <v>0.206896551724138</v>
      </c>
      <c r="X2017" s="40" t="n">
        <f aca="false">IFERROR(Counts!O2017,"")</f>
        <v>2.814</v>
      </c>
      <c r="Y2017" s="36" t="n">
        <f aca="false">IFERROR(INDEX('Season Counts'!$Y$2:$Y$740,$AF2017)/INDEX('Season Counts'!$X$2:$X$740,$AF2017),"")</f>
        <v>0.298837209302326</v>
      </c>
      <c r="Z2017" s="37" t="n">
        <f aca="false">IFERROR(J2017-Y2017,"")</f>
        <v>-0.0105247093023255</v>
      </c>
      <c r="AA2017" s="38" t="n">
        <f aca="false">IFERROR(INDEX('Season Counts'!$K$2:$K$740,$AF2017)/INDEX('Season Counts'!$J$2:$J$740,$AF2017),"")</f>
        <v>0.327868852459016</v>
      </c>
      <c r="AB2017" s="41" t="n">
        <f aca="false">IFERROR(R2017-AA2017,"")</f>
        <v>0.156979632389469</v>
      </c>
      <c r="AC2017" s="39" t="n">
        <f aca="false">IFERROR(INDEX('Season Counts'!$AG$2:$AG$740,$AF2017)/INDEX('Season Counts'!$AF$2:$AF$740,$AF2017),"")</f>
        <v>70.5060810810811</v>
      </c>
      <c r="AD2017" s="40" t="n">
        <f aca="false">IFERROR(V2017-AC2017,"")</f>
        <v>0.335298229263756</v>
      </c>
      <c r="AE2017" s="4" t="str">
        <f aca="false">IF(D2017&lt;Guide!$C$21,"Low PA",IF(TRIM(IF(ISNUMBER(AD2017),IF(N(AD2017)&lt;=-Guide!$C$24,"▼ Bat Speed  ",IF(N(AD2017)&gt;=Guide!$C$24,"▲ Bat Speed  ","")),"")&amp;IF(N(Z2017)&gt;=Guide!$C$22,"▲ Contact  ","")&amp;IF(N(Z2017)&lt;=-Guide!$C$22,"▼ Contact  ","")&amp;IF(N(AB2017)&gt;=Guide!$C$23,"▲ Chase  ","")&amp;IF(N(AB2017)&lt;=-Guide!$C$23,"▼ Chase  ",""))="","Stable",TRIM(IF(ISNUMBER(AD2017),IF(N(AD2017)&lt;=-Guide!$C$24,"▼ Bat Speed  ",IF(N(AD2017)&gt;=Guide!$C$24,"▲ Bat Speed  ","")),"")&amp;IF(N(Z2017)&gt;=Guide!$C$22,"▲ Contact  ","")&amp;IF(N(Z2017)&lt;=-Guide!$C$22,"▼ Contact  ","")&amp;IF(N(AB2017)&gt;=Guide!$C$23,"▲ Chase  ","")&amp;IF(N(AB2017)&lt;=-Guide!$C$23,"▼ Chase  ",""))))</f>
        <v>Low PA</v>
      </c>
      <c r="AF2017" s="35" t="n">
        <f aca="false">MATCH(Counts!A2017,'Season Counts'!$A$2:$A$740,0)</f>
        <v>513</v>
      </c>
    </row>
    <row r="2018" customFormat="false" ht="15" hidden="false" customHeight="false" outlineLevel="0" collapsed="false">
      <c r="A2018" s="34" t="str">
        <f aca="false">Counts!B2018</f>
        <v>PHI</v>
      </c>
      <c r="B2018" s="5" t="str">
        <f aca="false">Counts!C2018</f>
        <v>Bryan De La Cruz</v>
      </c>
      <c r="C2018" s="34" t="str">
        <f aca="false">Counts!F2018</f>
        <v>Aug</v>
      </c>
      <c r="D2018" s="35" t="n">
        <f aca="false">IFERROR(Counts!P2018,"")</f>
        <v>35</v>
      </c>
      <c r="E2018" s="36" t="n">
        <f aca="false">IFERROR(Counts!R2018/Counts!Q2018,"")</f>
        <v>0.258064516129032</v>
      </c>
      <c r="F2018" s="36" t="n">
        <f aca="false">IFERROR((Counts!R2018+Counts!V2018+Counts!W2018)/(Counts!Q2018+Counts!V2018+Counts!W2018+Counts!X2018),"")</f>
        <v>0.314285714285714</v>
      </c>
      <c r="G2018" s="36" t="n">
        <f aca="false">IFERROR((Counts!R2018+Counts!S2018+2*Counts!T2018+3*Counts!U2018)/Counts!Q2018,"")</f>
        <v>0.387096774193548</v>
      </c>
      <c r="H2018" s="35" t="n">
        <f aca="false">IFERROR(Counts!U2018,"")</f>
        <v>1</v>
      </c>
      <c r="I2018" s="36" t="n">
        <f aca="false">IFERROR(Counts!Z2018/Counts!AA2018,"")</f>
        <v>0.307142857142857</v>
      </c>
      <c r="J2018" s="36" t="n">
        <f aca="false">IFERROR(Counts!AB2018/Counts!AA2018,"")</f>
        <v>0.285714285714286</v>
      </c>
      <c r="K2018" s="37" t="n">
        <f aca="false">IFERROR((Counts!AB2018-Counts!Z2018)/Counts!AA2018,"")</f>
        <v>-0.0214285714285714</v>
      </c>
      <c r="L2018" s="38" t="n">
        <f aca="false">IFERROR(Counts!Y2018/Counts!P2018,"")</f>
        <v>0.2</v>
      </c>
      <c r="M2018" s="38" t="n">
        <f aca="false">IFERROR(Counts!V2018/Counts!P2018,"")</f>
        <v>0.0285714285714286</v>
      </c>
      <c r="N2018" s="38" t="n">
        <f aca="false">IFERROR(Counts!AD2018/Counts!AC2018,"")</f>
        <v>0.04</v>
      </c>
      <c r="O2018" s="38" t="n">
        <f aca="false">IFERROR(Counts!AE2018/Counts!AC2018,"")</f>
        <v>0.52</v>
      </c>
      <c r="P2018" s="39" t="n">
        <f aca="false">IFERROR(Counts!AG2018/Counts!AF2018,"")</f>
        <v>91.38</v>
      </c>
      <c r="Q2018" s="38" t="n">
        <f aca="false">IFERROR(Counts!AH2018/Counts!AC2018,"")</f>
        <v>0.36</v>
      </c>
      <c r="R2018" s="38" t="n">
        <f aca="false">IFERROR(Counts!N2018/Counts!M2018,"")</f>
        <v>0.347826086956522</v>
      </c>
      <c r="S2018" s="38" t="n">
        <f aca="false">IFERROR(Counts!K2018/Counts!J2018,"")</f>
        <v>0.716417910447761</v>
      </c>
      <c r="T2018" s="38" t="n">
        <f aca="false">IFERROR(Counts!I2018/Counts!H2018,"")</f>
        <v>0.194444444444444</v>
      </c>
      <c r="U2018" s="38" t="n">
        <f aca="false">IFERROR(1-Counts!L2018/Counts!K2018,"")</f>
        <v>0.895833333333333</v>
      </c>
      <c r="V2018" s="39" t="n">
        <f aca="false">IFERROR(Counts!AJ2018/Counts!AI2018,"")</f>
        <v>70.7772727272727</v>
      </c>
      <c r="W2018" s="38" t="n">
        <f aca="false">IFERROR(Counts!AK2018/Counts!AI2018,"")</f>
        <v>0.181818181818182</v>
      </c>
      <c r="X2018" s="40" t="n">
        <f aca="false">IFERROR(Counts!O2018,"")</f>
        <v>-0.01</v>
      </c>
      <c r="Y2018" s="36" t="n">
        <f aca="false">IFERROR(INDEX('Season Counts'!$Y$2:$Y$740,$AF2018)/INDEX('Season Counts'!$X$2:$X$740,$AF2018),"")</f>
        <v>0.298837209302326</v>
      </c>
      <c r="Z2018" s="37" t="n">
        <f aca="false">IFERROR(J2018-Y2018,"")</f>
        <v>-0.0131229235880398</v>
      </c>
      <c r="AA2018" s="38" t="n">
        <f aca="false">IFERROR(INDEX('Season Counts'!$K$2:$K$740,$AF2018)/INDEX('Season Counts'!$J$2:$J$740,$AF2018),"")</f>
        <v>0.327868852459016</v>
      </c>
      <c r="AB2018" s="41" t="n">
        <f aca="false">IFERROR(R2018-AA2018,"")</f>
        <v>0.0199572344975054</v>
      </c>
      <c r="AC2018" s="39" t="n">
        <f aca="false">IFERROR(INDEX('Season Counts'!$AG$2:$AG$740,$AF2018)/INDEX('Season Counts'!$AF$2:$AF$740,$AF2018),"")</f>
        <v>70.5060810810811</v>
      </c>
      <c r="AD2018" s="40" t="n">
        <f aca="false">IFERROR(V2018-AC2018,"")</f>
        <v>0.271191646191653</v>
      </c>
      <c r="AE2018" s="4" t="str">
        <f aca="false">IF(D2018&lt;Guide!$C$21,"Low PA",IF(TRIM(IF(ISNUMBER(AD2018),IF(N(AD2018)&lt;=-Guide!$C$24,"▼ Bat Speed  ",IF(N(AD2018)&gt;=Guide!$C$24,"▲ Bat Speed  ","")),"")&amp;IF(N(Z2018)&gt;=Guide!$C$22,"▲ Contact  ","")&amp;IF(N(Z2018)&lt;=-Guide!$C$22,"▼ Contact  ","")&amp;IF(N(AB2018)&gt;=Guide!$C$23,"▲ Chase  ","")&amp;IF(N(AB2018)&lt;=-Guide!$C$23,"▼ Chase  ",""))="","Stable",TRIM(IF(ISNUMBER(AD2018),IF(N(AD2018)&lt;=-Guide!$C$24,"▼ Bat Speed  ",IF(N(AD2018)&gt;=Guide!$C$24,"▲ Bat Speed  ","")),"")&amp;IF(N(Z2018)&gt;=Guide!$C$22,"▲ Contact  ","")&amp;IF(N(Z2018)&lt;=-Guide!$C$22,"▼ Contact  ","")&amp;IF(N(AB2018)&gt;=Guide!$C$23,"▲ Chase  ","")&amp;IF(N(AB2018)&lt;=-Guide!$C$23,"▼ Chase  ",""))))</f>
        <v>Low PA</v>
      </c>
      <c r="AF2018" s="35" t="n">
        <f aca="false">MATCH(Counts!A2018,'Season Counts'!$A$2:$A$740,0)</f>
        <v>513</v>
      </c>
    </row>
    <row r="2019" customFormat="false" ht="15" hidden="false" customHeight="false" outlineLevel="0" collapsed="false">
      <c r="A2019" s="34" t="str">
        <f aca="false">Counts!B2019</f>
        <v>PHI</v>
      </c>
      <c r="B2019" s="5" t="str">
        <f aca="false">Counts!C2019</f>
        <v>Bryan De La Cruz</v>
      </c>
      <c r="C2019" s="34" t="str">
        <f aca="false">Counts!F2019</f>
        <v>Sep</v>
      </c>
      <c r="D2019" s="35" t="n">
        <f aca="false">IFERROR(Counts!P2019,"")</f>
        <v>35</v>
      </c>
      <c r="E2019" s="36" t="n">
        <f aca="false">IFERROR(Counts!R2019/Counts!Q2019,"")</f>
        <v>0.2</v>
      </c>
      <c r="F2019" s="36" t="n">
        <f aca="false">IFERROR((Counts!R2019+Counts!V2019+Counts!W2019)/(Counts!Q2019+Counts!V2019+Counts!W2019+Counts!X2019),"")</f>
        <v>0.314285714285714</v>
      </c>
      <c r="G2019" s="36" t="n">
        <f aca="false">IFERROR((Counts!R2019+Counts!S2019+2*Counts!T2019+3*Counts!U2019)/Counts!Q2019,"")</f>
        <v>0.266666666666667</v>
      </c>
      <c r="H2019" s="35" t="n">
        <f aca="false">IFERROR(Counts!U2019,"")</f>
        <v>0</v>
      </c>
      <c r="I2019" s="36" t="n">
        <f aca="false">IFERROR(Counts!Z2019/Counts!AA2019,"")</f>
        <v>0.274285714285714</v>
      </c>
      <c r="J2019" s="36" t="n">
        <f aca="false">IFERROR(Counts!AB2019/Counts!AA2019,"")</f>
        <v>0.316771428571429</v>
      </c>
      <c r="K2019" s="37" t="n">
        <f aca="false">IFERROR((Counts!AB2019-Counts!Z2019)/Counts!AA2019,"")</f>
        <v>0.0424857142857143</v>
      </c>
      <c r="L2019" s="38" t="n">
        <f aca="false">IFERROR(Counts!Y2019/Counts!P2019,"")</f>
        <v>0.2</v>
      </c>
      <c r="M2019" s="38" t="n">
        <f aca="false">IFERROR(Counts!V2019/Counts!P2019,"")</f>
        <v>0.142857142857143</v>
      </c>
      <c r="N2019" s="38" t="n">
        <f aca="false">IFERROR(Counts!AD2019/Counts!AC2019,"")</f>
        <v>0.0434782608695652</v>
      </c>
      <c r="O2019" s="38" t="n">
        <f aca="false">IFERROR(Counts!AE2019/Counts!AC2019,"")</f>
        <v>0.391304347826087</v>
      </c>
      <c r="P2019" s="39" t="n">
        <f aca="false">IFERROR(Counts!AG2019/Counts!AF2019,"")</f>
        <v>88.8217391304348</v>
      </c>
      <c r="Q2019" s="38" t="n">
        <f aca="false">IFERROR(Counts!AH2019/Counts!AC2019,"")</f>
        <v>0.304347826086957</v>
      </c>
      <c r="R2019" s="38" t="n">
        <f aca="false">IFERROR(Counts!N2019/Counts!M2019,"")</f>
        <v>0.246913580246914</v>
      </c>
      <c r="S2019" s="38" t="n">
        <f aca="false">IFERROR(Counts!K2019/Counts!J2019,"")</f>
        <v>0.671641791044776</v>
      </c>
      <c r="T2019" s="38" t="n">
        <f aca="false">IFERROR(Counts!I2019/Counts!H2019,"")</f>
        <v>0.215384615384615</v>
      </c>
      <c r="U2019" s="38" t="n">
        <f aca="false">IFERROR(1-Counts!L2019/Counts!K2019,"")</f>
        <v>0.866666666666667</v>
      </c>
      <c r="V2019" s="39" t="n">
        <f aca="false">IFERROR(Counts!AJ2019/Counts!AI2019,"")</f>
        <v>69.9849056603774</v>
      </c>
      <c r="W2019" s="38" t="n">
        <f aca="false">IFERROR(Counts!AK2019/Counts!AI2019,"")</f>
        <v>0.113207547169811</v>
      </c>
      <c r="X2019" s="40" t="n">
        <f aca="false">IFERROR(Counts!O2019,"")</f>
        <v>-1.856</v>
      </c>
      <c r="Y2019" s="36" t="n">
        <f aca="false">IFERROR(INDEX('Season Counts'!$Y$2:$Y$740,$AF2019)/INDEX('Season Counts'!$X$2:$X$740,$AF2019),"")</f>
        <v>0.298837209302326</v>
      </c>
      <c r="Z2019" s="37" t="n">
        <f aca="false">IFERROR(J2019-Y2019,"")</f>
        <v>0.017934219269103</v>
      </c>
      <c r="AA2019" s="38" t="n">
        <f aca="false">IFERROR(INDEX('Season Counts'!$K$2:$K$740,$AF2019)/INDEX('Season Counts'!$J$2:$J$740,$AF2019),"")</f>
        <v>0.327868852459016</v>
      </c>
      <c r="AB2019" s="41" t="n">
        <f aca="false">IFERROR(R2019-AA2019,"")</f>
        <v>-0.0809552722121028</v>
      </c>
      <c r="AC2019" s="39" t="n">
        <f aca="false">IFERROR(INDEX('Season Counts'!$AG$2:$AG$740,$AF2019)/INDEX('Season Counts'!$AF$2:$AF$740,$AF2019),"")</f>
        <v>70.5060810810811</v>
      </c>
      <c r="AD2019" s="40" t="n">
        <f aca="false">IFERROR(V2019-AC2019,"")</f>
        <v>-0.521175420703727</v>
      </c>
      <c r="AE2019" s="4" t="str">
        <f aca="false">IF(D2019&lt;Guide!$C$21,"Low PA",IF(TRIM(IF(ISNUMBER(AD2019),IF(N(AD2019)&lt;=-Guide!$C$24,"▼ Bat Speed  ",IF(N(AD2019)&gt;=Guide!$C$24,"▲ Bat Speed  ","")),"")&amp;IF(N(Z2019)&gt;=Guide!$C$22,"▲ Contact  ","")&amp;IF(N(Z2019)&lt;=-Guide!$C$22,"▼ Contact  ","")&amp;IF(N(AB2019)&gt;=Guide!$C$23,"▲ Chase  ","")&amp;IF(N(AB2019)&lt;=-Guide!$C$23,"▼ Chase  ",""))="","Stable",TRIM(IF(ISNUMBER(AD2019),IF(N(AD2019)&lt;=-Guide!$C$24,"▼ Bat Speed  ",IF(N(AD2019)&gt;=Guide!$C$24,"▲ Bat Speed  ","")),"")&amp;IF(N(Z2019)&gt;=Guide!$C$22,"▲ Contact  ","")&amp;IF(N(Z2019)&lt;=-Guide!$C$22,"▼ Contact  ","")&amp;IF(N(AB2019)&gt;=Guide!$C$23,"▲ Chase  ","")&amp;IF(N(AB2019)&lt;=-Guide!$C$23,"▼ Chase  ",""))))</f>
        <v>Low PA</v>
      </c>
      <c r="AF2019" s="35" t="n">
        <f aca="false">MATCH(Counts!A2019,'Season Counts'!$A$2:$A$740,0)</f>
        <v>513</v>
      </c>
    </row>
    <row r="2020" customFormat="false" ht="15" hidden="false" customHeight="false" outlineLevel="0" collapsed="false">
      <c r="A2020" s="34" t="str">
        <f aca="false">Counts!B2020</f>
        <v>PHI</v>
      </c>
      <c r="B2020" s="5" t="str">
        <f aca="false">Counts!C2020</f>
        <v>Garrett Stubbs</v>
      </c>
      <c r="C2020" s="34" t="str">
        <f aca="false">Counts!F2020</f>
        <v>Mar-Apr</v>
      </c>
      <c r="D2020" s="35" t="n">
        <f aca="false">IFERROR(Counts!P2020,"")</f>
        <v>11</v>
      </c>
      <c r="E2020" s="36" t="n">
        <f aca="false">IFERROR(Counts!R2020/Counts!Q2020,"")</f>
        <v>0.222222222222222</v>
      </c>
      <c r="F2020" s="36" t="n">
        <f aca="false">IFERROR((Counts!R2020+Counts!V2020+Counts!W2020)/(Counts!Q2020+Counts!V2020+Counts!W2020+Counts!X2020),"")</f>
        <v>0.272727272727273</v>
      </c>
      <c r="G2020" s="36" t="n">
        <f aca="false">IFERROR((Counts!R2020+Counts!S2020+2*Counts!T2020+3*Counts!U2020)/Counts!Q2020,"")</f>
        <v>0.222222222222222</v>
      </c>
      <c r="H2020" s="35" t="n">
        <f aca="false">IFERROR(Counts!U2020,"")</f>
        <v>0</v>
      </c>
      <c r="I2020" s="36" t="n">
        <f aca="false">IFERROR(Counts!Z2020/Counts!AA2020,"")</f>
        <v>0.227272727272727</v>
      </c>
      <c r="J2020" s="36" t="n">
        <f aca="false">IFERROR(Counts!AB2020/Counts!AA2020,"")</f>
        <v>0.231454545454545</v>
      </c>
      <c r="K2020" s="37" t="n">
        <f aca="false">IFERROR((Counts!AB2020-Counts!Z2020)/Counts!AA2020,"")</f>
        <v>0.00418181818181817</v>
      </c>
      <c r="L2020" s="38" t="n">
        <f aca="false">IFERROR(Counts!Y2020/Counts!P2020,"")</f>
        <v>0.0909090909090909</v>
      </c>
      <c r="M2020" s="38" t="n">
        <f aca="false">IFERROR(Counts!V2020/Counts!P2020,"")</f>
        <v>0.0909090909090909</v>
      </c>
      <c r="N2020" s="38" t="n">
        <f aca="false">IFERROR(Counts!AD2020/Counts!AC2020,"")</f>
        <v>0</v>
      </c>
      <c r="O2020" s="38" t="n">
        <f aca="false">IFERROR(Counts!AE2020/Counts!AC2020,"")</f>
        <v>0.444444444444444</v>
      </c>
      <c r="P2020" s="39" t="n">
        <f aca="false">IFERROR(Counts!AG2020/Counts!AF2020,"")</f>
        <v>87.5888888888889</v>
      </c>
      <c r="Q2020" s="38" t="n">
        <f aca="false">IFERROR(Counts!AH2020/Counts!AC2020,"")</f>
        <v>0.111111111111111</v>
      </c>
      <c r="R2020" s="38" t="n">
        <f aca="false">IFERROR(Counts!N2020/Counts!M2020,"")</f>
        <v>0.363636363636364</v>
      </c>
      <c r="S2020" s="38" t="n">
        <f aca="false">IFERROR(Counts!K2020/Counts!J2020,"")</f>
        <v>0.722222222222222</v>
      </c>
      <c r="T2020" s="38" t="n">
        <f aca="false">IFERROR(Counts!I2020/Counts!H2020,"")</f>
        <v>0.0952380952380952</v>
      </c>
      <c r="U2020" s="38" t="n">
        <f aca="false">IFERROR(1-Counts!L2020/Counts!K2020,"")</f>
        <v>1</v>
      </c>
      <c r="V2020" s="39" t="n">
        <f aca="false">IFERROR(Counts!AJ2020/Counts!AI2020,"")</f>
        <v>67.29</v>
      </c>
      <c r="W2020" s="38" t="n">
        <f aca="false">IFERROR(Counts!AK2020/Counts!AI2020,"")</f>
        <v>0</v>
      </c>
      <c r="X2020" s="40" t="n">
        <f aca="false">IFERROR(Counts!O2020,"")</f>
        <v>-0.691</v>
      </c>
      <c r="Y2020" s="36" t="n">
        <f aca="false">IFERROR(INDEX('Season Counts'!$Y$2:$Y$740,$AF2020)/INDEX('Season Counts'!$X$2:$X$740,$AF2020),"")</f>
        <v>0.209138461538462</v>
      </c>
      <c r="Z2020" s="37" t="n">
        <f aca="false">IFERROR(J2020-Y2020,"")</f>
        <v>0.0223160839160839</v>
      </c>
      <c r="AA2020" s="38" t="n">
        <f aca="false">IFERROR(INDEX('Season Counts'!$K$2:$K$740,$AF2020)/INDEX('Season Counts'!$J$2:$J$740,$AF2020),"")</f>
        <v>0.37984496124031</v>
      </c>
      <c r="AB2020" s="41" t="n">
        <f aca="false">IFERROR(R2020-AA2020,"")</f>
        <v>-0.0162085976039464</v>
      </c>
      <c r="AC2020" s="39" t="n">
        <f aca="false">IFERROR(INDEX('Season Counts'!$AG$2:$AG$740,$AF2020)/INDEX('Season Counts'!$AF$2:$AF$740,$AF2020),"")</f>
        <v>66.7679611650486</v>
      </c>
      <c r="AD2020" s="40" t="n">
        <f aca="false">IFERROR(V2020-AC2020,"")</f>
        <v>0.522038834951445</v>
      </c>
      <c r="AE2020" s="4" t="str">
        <f aca="false">IF(D2020&lt;Guide!$C$21,"Low PA",IF(TRIM(IF(ISNUMBER(AD2020),IF(N(AD2020)&lt;=-Guide!$C$24,"▼ Bat Speed  ",IF(N(AD2020)&gt;=Guide!$C$24,"▲ Bat Speed  ","")),"")&amp;IF(N(Z2020)&gt;=Guide!$C$22,"▲ Contact  ","")&amp;IF(N(Z2020)&lt;=-Guide!$C$22,"▼ Contact  ","")&amp;IF(N(AB2020)&gt;=Guide!$C$23,"▲ Chase  ","")&amp;IF(N(AB2020)&lt;=-Guide!$C$23,"▼ Chase  ",""))="","Stable",TRIM(IF(ISNUMBER(AD2020),IF(N(AD2020)&lt;=-Guide!$C$24,"▼ Bat Speed  ",IF(N(AD2020)&gt;=Guide!$C$24,"▲ Bat Speed  ","")),"")&amp;IF(N(Z2020)&gt;=Guide!$C$22,"▲ Contact  ","")&amp;IF(N(Z2020)&lt;=-Guide!$C$22,"▼ Contact  ","")&amp;IF(N(AB2020)&gt;=Guide!$C$23,"▲ Chase  ","")&amp;IF(N(AB2020)&lt;=-Guide!$C$23,"▼ Chase  ",""))))</f>
        <v>Low PA</v>
      </c>
      <c r="AF2020" s="35" t="n">
        <f aca="false">MATCH(Counts!A2020,'Season Counts'!$A$2:$A$740,0)</f>
        <v>514</v>
      </c>
    </row>
    <row r="2021" customFormat="false" ht="15" hidden="false" customHeight="false" outlineLevel="0" collapsed="false">
      <c r="A2021" s="34" t="str">
        <f aca="false">Counts!B2021</f>
        <v>PHI</v>
      </c>
      <c r="B2021" s="5" t="str">
        <f aca="false">Counts!C2021</f>
        <v>Garrett Stubbs</v>
      </c>
      <c r="C2021" s="34" t="str">
        <f aca="false">Counts!F2021</f>
        <v>May</v>
      </c>
      <c r="D2021" s="35" t="n">
        <f aca="false">IFERROR(Counts!P2021,"")</f>
        <v>10</v>
      </c>
      <c r="E2021" s="36" t="n">
        <f aca="false">IFERROR(Counts!R2021/Counts!Q2021,"")</f>
        <v>0.25</v>
      </c>
      <c r="F2021" s="36" t="n">
        <f aca="false">IFERROR((Counts!R2021+Counts!V2021+Counts!W2021)/(Counts!Q2021+Counts!V2021+Counts!W2021+Counts!X2021),"")</f>
        <v>0.4</v>
      </c>
      <c r="G2021" s="36" t="n">
        <f aca="false">IFERROR((Counts!R2021+Counts!S2021+2*Counts!T2021+3*Counts!U2021)/Counts!Q2021,"")</f>
        <v>0.25</v>
      </c>
      <c r="H2021" s="35" t="n">
        <f aca="false">IFERROR(Counts!U2021,"")</f>
        <v>0</v>
      </c>
      <c r="I2021" s="36" t="n">
        <f aca="false">IFERROR(Counts!Z2021/Counts!AA2021,"")</f>
        <v>0.32</v>
      </c>
      <c r="J2021" s="36" t="n">
        <f aca="false">IFERROR(Counts!AB2021/Counts!AA2021,"")</f>
        <v>0.3457</v>
      </c>
      <c r="K2021" s="37" t="n">
        <f aca="false">IFERROR((Counts!AB2021-Counts!Z2021)/Counts!AA2021,"")</f>
        <v>0.0257</v>
      </c>
      <c r="L2021" s="38" t="n">
        <f aca="false">IFERROR(Counts!Y2021/Counts!P2021,"")</f>
        <v>0.3</v>
      </c>
      <c r="M2021" s="38" t="n">
        <f aca="false">IFERROR(Counts!V2021/Counts!P2021,"")</f>
        <v>0</v>
      </c>
      <c r="N2021" s="38" t="n">
        <f aca="false">IFERROR(Counts!AD2021/Counts!AC2021,"")</f>
        <v>0</v>
      </c>
      <c r="O2021" s="38" t="n">
        <f aca="false">IFERROR(Counts!AE2021/Counts!AC2021,"")</f>
        <v>0.4</v>
      </c>
      <c r="P2021" s="39" t="n">
        <f aca="false">IFERROR(Counts!AG2021/Counts!AF2021,"")</f>
        <v>74.84</v>
      </c>
      <c r="Q2021" s="38" t="n">
        <f aca="false">IFERROR(Counts!AH2021/Counts!AC2021,"")</f>
        <v>0.6</v>
      </c>
      <c r="R2021" s="38" t="n">
        <f aca="false">IFERROR(Counts!N2021/Counts!M2021,"")</f>
        <v>0.428571428571429</v>
      </c>
      <c r="S2021" s="38" t="n">
        <f aca="false">IFERROR(Counts!K2021/Counts!J2021,"")</f>
        <v>0.642857142857143</v>
      </c>
      <c r="T2021" s="38" t="n">
        <f aca="false">IFERROR(Counts!I2021/Counts!H2021,"")</f>
        <v>0.333333333333333</v>
      </c>
      <c r="U2021" s="38" t="n">
        <f aca="false">IFERROR(1-Counts!L2021/Counts!K2021,"")</f>
        <v>0.888888888888889</v>
      </c>
      <c r="V2021" s="39" t="n">
        <f aca="false">IFERROR(Counts!AJ2021/Counts!AI2021,"")</f>
        <v>67.5916666666667</v>
      </c>
      <c r="W2021" s="38" t="n">
        <f aca="false">IFERROR(Counts!AK2021/Counts!AI2021,"")</f>
        <v>0</v>
      </c>
      <c r="X2021" s="40" t="n">
        <f aca="false">IFERROR(Counts!O2021,"")</f>
        <v>0.52</v>
      </c>
      <c r="Y2021" s="36" t="n">
        <f aca="false">IFERROR(INDEX('Season Counts'!$Y$2:$Y$740,$AF2021)/INDEX('Season Counts'!$X$2:$X$740,$AF2021),"")</f>
        <v>0.209138461538462</v>
      </c>
      <c r="Z2021" s="37" t="n">
        <f aca="false">IFERROR(J2021-Y2021,"")</f>
        <v>0.136561538461538</v>
      </c>
      <c r="AA2021" s="38" t="n">
        <f aca="false">IFERROR(INDEX('Season Counts'!$K$2:$K$740,$AF2021)/INDEX('Season Counts'!$J$2:$J$740,$AF2021),"")</f>
        <v>0.37984496124031</v>
      </c>
      <c r="AB2021" s="41" t="n">
        <f aca="false">IFERROR(R2021-AA2021,"")</f>
        <v>0.0487264673311185</v>
      </c>
      <c r="AC2021" s="39" t="n">
        <f aca="false">IFERROR(INDEX('Season Counts'!$AG$2:$AG$740,$AF2021)/INDEX('Season Counts'!$AF$2:$AF$740,$AF2021),"")</f>
        <v>66.7679611650486</v>
      </c>
      <c r="AD2021" s="40" t="n">
        <f aca="false">IFERROR(V2021-AC2021,"")</f>
        <v>0.823705501618122</v>
      </c>
      <c r="AE2021" s="4" t="str">
        <f aca="false">IF(D2021&lt;Guide!$C$21,"Low PA",IF(TRIM(IF(ISNUMBER(AD2021),IF(N(AD2021)&lt;=-Guide!$C$24,"▼ Bat Speed  ",IF(N(AD2021)&gt;=Guide!$C$24,"▲ Bat Speed  ","")),"")&amp;IF(N(Z2021)&gt;=Guide!$C$22,"▲ Contact  ","")&amp;IF(N(Z2021)&lt;=-Guide!$C$22,"▼ Contact  ","")&amp;IF(N(AB2021)&gt;=Guide!$C$23,"▲ Chase  ","")&amp;IF(N(AB2021)&lt;=-Guide!$C$23,"▼ Chase  ",""))="","Stable",TRIM(IF(ISNUMBER(AD2021),IF(N(AD2021)&lt;=-Guide!$C$24,"▼ Bat Speed  ",IF(N(AD2021)&gt;=Guide!$C$24,"▲ Bat Speed  ","")),"")&amp;IF(N(Z2021)&gt;=Guide!$C$22,"▲ Contact  ","")&amp;IF(N(Z2021)&lt;=-Guide!$C$22,"▼ Contact  ","")&amp;IF(N(AB2021)&gt;=Guide!$C$23,"▲ Chase  ","")&amp;IF(N(AB2021)&lt;=-Guide!$C$23,"▼ Chase  ",""))))</f>
        <v>Low PA</v>
      </c>
      <c r="AF2021" s="35" t="n">
        <f aca="false">MATCH(Counts!A2021,'Season Counts'!$A$2:$A$740,0)</f>
        <v>514</v>
      </c>
    </row>
    <row r="2022" customFormat="false" ht="15" hidden="false" customHeight="false" outlineLevel="0" collapsed="false">
      <c r="A2022" s="34" t="str">
        <f aca="false">Counts!B2022</f>
        <v>PHI</v>
      </c>
      <c r="B2022" s="5" t="str">
        <f aca="false">Counts!C2022</f>
        <v>Garrett Stubbs</v>
      </c>
      <c r="C2022" s="34" t="str">
        <f aca="false">Counts!F2022</f>
        <v>Jun</v>
      </c>
      <c r="D2022" s="35" t="n">
        <f aca="false">IFERROR(Counts!P2022,"")</f>
        <v>7</v>
      </c>
      <c r="E2022" s="36" t="n">
        <f aca="false">IFERROR(Counts!R2022/Counts!Q2022,"")</f>
        <v>0</v>
      </c>
      <c r="F2022" s="36" t="n">
        <f aca="false">IFERROR((Counts!R2022+Counts!V2022+Counts!W2022)/(Counts!Q2022+Counts!V2022+Counts!W2022+Counts!X2022),"")</f>
        <v>0</v>
      </c>
      <c r="G2022" s="36" t="n">
        <f aca="false">IFERROR((Counts!R2022+Counts!S2022+2*Counts!T2022+3*Counts!U2022)/Counts!Q2022,"")</f>
        <v>0</v>
      </c>
      <c r="H2022" s="35" t="n">
        <f aca="false">IFERROR(Counts!U2022,"")</f>
        <v>0</v>
      </c>
      <c r="I2022" s="36" t="n">
        <f aca="false">IFERROR(Counts!Z2022/Counts!AA2022,"")</f>
        <v>0</v>
      </c>
      <c r="J2022" s="36" t="n">
        <f aca="false">IFERROR(Counts!AB2022/Counts!AA2022,"")</f>
        <v>0.149571428571429</v>
      </c>
      <c r="K2022" s="37" t="n">
        <f aca="false">IFERROR((Counts!AB2022-Counts!Z2022)/Counts!AA2022,"")</f>
        <v>0.149571428571429</v>
      </c>
      <c r="L2022" s="38" t="n">
        <f aca="false">IFERROR(Counts!Y2022/Counts!P2022,"")</f>
        <v>0.142857142857143</v>
      </c>
      <c r="M2022" s="38" t="n">
        <f aca="false">IFERROR(Counts!V2022/Counts!P2022,"")</f>
        <v>0</v>
      </c>
      <c r="N2022" s="38" t="n">
        <f aca="false">IFERROR(Counts!AD2022/Counts!AC2022,"")</f>
        <v>0</v>
      </c>
      <c r="O2022" s="38" t="n">
        <f aca="false">IFERROR(Counts!AE2022/Counts!AC2022,"")</f>
        <v>0.333333333333333</v>
      </c>
      <c r="P2022" s="39" t="n">
        <f aca="false">IFERROR(Counts!AG2022/Counts!AF2022,"")</f>
        <v>83.5</v>
      </c>
      <c r="Q2022" s="38" t="n">
        <f aca="false">IFERROR(Counts!AH2022/Counts!AC2022,"")</f>
        <v>0.166666666666667</v>
      </c>
      <c r="R2022" s="38" t="n">
        <f aca="false">IFERROR(Counts!N2022/Counts!M2022,"")</f>
        <v>0.5</v>
      </c>
      <c r="S2022" s="38" t="n">
        <f aca="false">IFERROR(Counts!K2022/Counts!J2022,"")</f>
        <v>1</v>
      </c>
      <c r="T2022" s="38" t="n">
        <f aca="false">IFERROR(Counts!I2022/Counts!H2022,"")</f>
        <v>0.25</v>
      </c>
      <c r="U2022" s="38" t="n">
        <f aca="false">IFERROR(1-Counts!L2022/Counts!K2022,"")</f>
        <v>0.888888888888889</v>
      </c>
      <c r="V2022" s="39" t="n">
        <f aca="false">IFERROR(Counts!AJ2022/Counts!AI2022,"")</f>
        <v>67.7666666666667</v>
      </c>
      <c r="W2022" s="38" t="n">
        <f aca="false">IFERROR(Counts!AK2022/Counts!AI2022,"")</f>
        <v>0</v>
      </c>
      <c r="X2022" s="40" t="n">
        <f aca="false">IFERROR(Counts!O2022,"")</f>
        <v>-1.148</v>
      </c>
      <c r="Y2022" s="36" t="n">
        <f aca="false">IFERROR(INDEX('Season Counts'!$Y$2:$Y$740,$AF2022)/INDEX('Season Counts'!$X$2:$X$740,$AF2022),"")</f>
        <v>0.209138461538462</v>
      </c>
      <c r="Z2022" s="37" t="n">
        <f aca="false">IFERROR(J2022-Y2022,"")</f>
        <v>-0.059567032967033</v>
      </c>
      <c r="AA2022" s="38" t="n">
        <f aca="false">IFERROR(INDEX('Season Counts'!$K$2:$K$740,$AF2022)/INDEX('Season Counts'!$J$2:$J$740,$AF2022),"")</f>
        <v>0.37984496124031</v>
      </c>
      <c r="AB2022" s="41" t="n">
        <f aca="false">IFERROR(R2022-AA2022,"")</f>
        <v>0.12015503875969</v>
      </c>
      <c r="AC2022" s="39" t="n">
        <f aca="false">IFERROR(INDEX('Season Counts'!$AG$2:$AG$740,$AF2022)/INDEX('Season Counts'!$AF$2:$AF$740,$AF2022),"")</f>
        <v>66.7679611650486</v>
      </c>
      <c r="AD2022" s="40" t="n">
        <f aca="false">IFERROR(V2022-AC2022,"")</f>
        <v>0.998705501618119</v>
      </c>
      <c r="AE2022" s="4" t="str">
        <f aca="false">IF(D2022&lt;Guide!$C$21,"Low PA",IF(TRIM(IF(ISNUMBER(AD2022),IF(N(AD2022)&lt;=-Guide!$C$24,"▼ Bat Speed  ",IF(N(AD2022)&gt;=Guide!$C$24,"▲ Bat Speed  ","")),"")&amp;IF(N(Z2022)&gt;=Guide!$C$22,"▲ Contact  ","")&amp;IF(N(Z2022)&lt;=-Guide!$C$22,"▼ Contact  ","")&amp;IF(N(AB2022)&gt;=Guide!$C$23,"▲ Chase  ","")&amp;IF(N(AB2022)&lt;=-Guide!$C$23,"▼ Chase  ",""))="","Stable",TRIM(IF(ISNUMBER(AD2022),IF(N(AD2022)&lt;=-Guide!$C$24,"▼ Bat Speed  ",IF(N(AD2022)&gt;=Guide!$C$24,"▲ Bat Speed  ","")),"")&amp;IF(N(Z2022)&gt;=Guide!$C$22,"▲ Contact  ","")&amp;IF(N(Z2022)&lt;=-Guide!$C$22,"▼ Contact  ","")&amp;IF(N(AB2022)&gt;=Guide!$C$23,"▲ Chase  ","")&amp;IF(N(AB2022)&lt;=-Guide!$C$23,"▼ Chase  ",""))))</f>
        <v>Low PA</v>
      </c>
      <c r="AF2022" s="35" t="n">
        <f aca="false">MATCH(Counts!A2022,'Season Counts'!$A$2:$A$740,0)</f>
        <v>514</v>
      </c>
    </row>
    <row r="2023" customFormat="false" ht="15" hidden="false" customHeight="false" outlineLevel="0" collapsed="false">
      <c r="A2023" s="34" t="str">
        <f aca="false">Counts!B2023</f>
        <v>PHI</v>
      </c>
      <c r="B2023" s="5" t="str">
        <f aca="false">Counts!C2023</f>
        <v>Garrett Stubbs</v>
      </c>
      <c r="C2023" s="34" t="str">
        <f aca="false">Counts!F2023</f>
        <v>Jul</v>
      </c>
      <c r="D2023" s="35" t="n">
        <f aca="false">IFERROR(Counts!P2023,"")</f>
        <v>7</v>
      </c>
      <c r="E2023" s="36" t="n">
        <f aca="false">IFERROR(Counts!R2023/Counts!Q2023,"")</f>
        <v>0.142857142857143</v>
      </c>
      <c r="F2023" s="36" t="n">
        <f aca="false">IFERROR((Counts!R2023+Counts!V2023+Counts!W2023)/(Counts!Q2023+Counts!V2023+Counts!W2023+Counts!X2023),"")</f>
        <v>0.142857142857143</v>
      </c>
      <c r="G2023" s="36" t="n">
        <f aca="false">IFERROR((Counts!R2023+Counts!S2023+2*Counts!T2023+3*Counts!U2023)/Counts!Q2023,"")</f>
        <v>0.142857142857143</v>
      </c>
      <c r="H2023" s="35" t="n">
        <f aca="false">IFERROR(Counts!U2023,"")</f>
        <v>0</v>
      </c>
      <c r="I2023" s="36" t="n">
        <f aca="false">IFERROR(Counts!Z2023/Counts!AA2023,"")</f>
        <v>0.128571428571429</v>
      </c>
      <c r="J2023" s="36" t="n">
        <f aca="false">IFERROR(Counts!AB2023/Counts!AA2023,"")</f>
        <v>0.205714285714286</v>
      </c>
      <c r="K2023" s="37" t="n">
        <f aca="false">IFERROR((Counts!AB2023-Counts!Z2023)/Counts!AA2023,"")</f>
        <v>0.0771428571428571</v>
      </c>
      <c r="L2023" s="38" t="n">
        <f aca="false">IFERROR(Counts!Y2023/Counts!P2023,"")</f>
        <v>0.142857142857143</v>
      </c>
      <c r="M2023" s="38" t="n">
        <f aca="false">IFERROR(Counts!V2023/Counts!P2023,"")</f>
        <v>0</v>
      </c>
      <c r="N2023" s="38" t="n">
        <f aca="false">IFERROR(Counts!AD2023/Counts!AC2023,"")</f>
        <v>0</v>
      </c>
      <c r="O2023" s="38" t="n">
        <f aca="false">IFERROR(Counts!AE2023/Counts!AC2023,"")</f>
        <v>0.166666666666667</v>
      </c>
      <c r="P2023" s="39" t="n">
        <f aca="false">IFERROR(Counts!AG2023/Counts!AF2023,"")</f>
        <v>81</v>
      </c>
      <c r="Q2023" s="38" t="n">
        <f aca="false">IFERROR(Counts!AH2023/Counts!AC2023,"")</f>
        <v>0.333333333333333</v>
      </c>
      <c r="R2023" s="38" t="n">
        <f aca="false">IFERROR(Counts!N2023/Counts!M2023,"")</f>
        <v>0.25</v>
      </c>
      <c r="S2023" s="38" t="n">
        <f aca="false">IFERROR(Counts!K2023/Counts!J2023,"")</f>
        <v>0.625</v>
      </c>
      <c r="T2023" s="38" t="n">
        <f aca="false">IFERROR(Counts!I2023/Counts!H2023,"")</f>
        <v>0</v>
      </c>
      <c r="U2023" s="38" t="n">
        <f aca="false">IFERROR(1-Counts!L2023/Counts!K2023,"")</f>
        <v>1</v>
      </c>
      <c r="V2023" s="39" t="n">
        <f aca="false">IFERROR(Counts!AJ2023/Counts!AI2023,"")</f>
        <v>68.4111111111111</v>
      </c>
      <c r="W2023" s="38" t="n">
        <f aca="false">IFERROR(Counts!AK2023/Counts!AI2023,"")</f>
        <v>0</v>
      </c>
      <c r="X2023" s="40" t="n">
        <f aca="false">IFERROR(Counts!O2023,"")</f>
        <v>-1.507</v>
      </c>
      <c r="Y2023" s="36" t="n">
        <f aca="false">IFERROR(INDEX('Season Counts'!$Y$2:$Y$740,$AF2023)/INDEX('Season Counts'!$X$2:$X$740,$AF2023),"")</f>
        <v>0.209138461538462</v>
      </c>
      <c r="Z2023" s="37" t="n">
        <f aca="false">IFERROR(J2023-Y2023,"")</f>
        <v>-0.00342417582417581</v>
      </c>
      <c r="AA2023" s="38" t="n">
        <f aca="false">IFERROR(INDEX('Season Counts'!$K$2:$K$740,$AF2023)/INDEX('Season Counts'!$J$2:$J$740,$AF2023),"")</f>
        <v>0.37984496124031</v>
      </c>
      <c r="AB2023" s="41" t="n">
        <f aca="false">IFERROR(R2023-AA2023,"")</f>
        <v>-0.12984496124031</v>
      </c>
      <c r="AC2023" s="39" t="n">
        <f aca="false">IFERROR(INDEX('Season Counts'!$AG$2:$AG$740,$AF2023)/INDEX('Season Counts'!$AF$2:$AF$740,$AF2023),"")</f>
        <v>66.7679611650486</v>
      </c>
      <c r="AD2023" s="40" t="n">
        <f aca="false">IFERROR(V2023-AC2023,"")</f>
        <v>1.64314994606256</v>
      </c>
      <c r="AE2023" s="4" t="str">
        <f aca="false">IF(D2023&lt;Guide!$C$21,"Low PA",IF(TRIM(IF(ISNUMBER(AD2023),IF(N(AD2023)&lt;=-Guide!$C$24,"▼ Bat Speed  ",IF(N(AD2023)&gt;=Guide!$C$24,"▲ Bat Speed  ","")),"")&amp;IF(N(Z2023)&gt;=Guide!$C$22,"▲ Contact  ","")&amp;IF(N(Z2023)&lt;=-Guide!$C$22,"▼ Contact  ","")&amp;IF(N(AB2023)&gt;=Guide!$C$23,"▲ Chase  ","")&amp;IF(N(AB2023)&lt;=-Guide!$C$23,"▼ Chase  ",""))="","Stable",TRIM(IF(ISNUMBER(AD2023),IF(N(AD2023)&lt;=-Guide!$C$24,"▼ Bat Speed  ",IF(N(AD2023)&gt;=Guide!$C$24,"▲ Bat Speed  ","")),"")&amp;IF(N(Z2023)&gt;=Guide!$C$22,"▲ Contact  ","")&amp;IF(N(Z2023)&lt;=-Guide!$C$22,"▼ Contact  ","")&amp;IF(N(AB2023)&gt;=Guide!$C$23,"▲ Chase  ","")&amp;IF(N(AB2023)&lt;=-Guide!$C$23,"▼ Chase  ",""))))</f>
        <v>Low PA</v>
      </c>
      <c r="AF2023" s="35" t="n">
        <f aca="false">MATCH(Counts!A2023,'Season Counts'!$A$2:$A$740,0)</f>
        <v>514</v>
      </c>
    </row>
    <row r="2024" customFormat="false" ht="15" hidden="false" customHeight="false" outlineLevel="0" collapsed="false">
      <c r="A2024" s="34" t="str">
        <f aca="false">Counts!B2024</f>
        <v>PHI</v>
      </c>
      <c r="B2024" s="5" t="str">
        <f aca="false">Counts!C2024</f>
        <v>Garrett Stubbs</v>
      </c>
      <c r="C2024" s="34" t="str">
        <f aca="false">Counts!F2024</f>
        <v>Aug</v>
      </c>
      <c r="D2024" s="35" t="n">
        <f aca="false">IFERROR(Counts!P2024,"")</f>
        <v>21</v>
      </c>
      <c r="E2024" s="36" t="n">
        <f aca="false">IFERROR(Counts!R2024/Counts!Q2024,"")</f>
        <v>0.15</v>
      </c>
      <c r="F2024" s="36" t="n">
        <f aca="false">IFERROR((Counts!R2024+Counts!V2024+Counts!W2024)/(Counts!Q2024+Counts!V2024+Counts!W2024+Counts!X2024),"")</f>
        <v>0.19047619047619</v>
      </c>
      <c r="G2024" s="36" t="n">
        <f aca="false">IFERROR((Counts!R2024+Counts!S2024+2*Counts!T2024+3*Counts!U2024)/Counts!Q2024,"")</f>
        <v>0.15</v>
      </c>
      <c r="H2024" s="35" t="n">
        <f aca="false">IFERROR(Counts!U2024,"")</f>
        <v>0</v>
      </c>
      <c r="I2024" s="36" t="n">
        <f aca="false">IFERROR(Counts!Z2024/Counts!AA2024,"")</f>
        <v>0.161904761904762</v>
      </c>
      <c r="J2024" s="36" t="n">
        <f aca="false">IFERROR(Counts!AB2024/Counts!AA2024,"")</f>
        <v>0.186190476190476</v>
      </c>
      <c r="K2024" s="37" t="n">
        <f aca="false">IFERROR((Counts!AB2024-Counts!Z2024)/Counts!AA2024,"")</f>
        <v>0.0242857142857143</v>
      </c>
      <c r="L2024" s="38" t="n">
        <f aca="false">IFERROR(Counts!Y2024/Counts!P2024,"")</f>
        <v>0.238095238095238</v>
      </c>
      <c r="M2024" s="38" t="n">
        <f aca="false">IFERROR(Counts!V2024/Counts!P2024,"")</f>
        <v>0.0476190476190476</v>
      </c>
      <c r="N2024" s="38" t="n">
        <f aca="false">IFERROR(Counts!AD2024/Counts!AC2024,"")</f>
        <v>0</v>
      </c>
      <c r="O2024" s="38" t="n">
        <f aca="false">IFERROR(Counts!AE2024/Counts!AC2024,"")</f>
        <v>0.133333333333333</v>
      </c>
      <c r="P2024" s="39" t="n">
        <f aca="false">IFERROR(Counts!AG2024/Counts!AF2024,"")</f>
        <v>82.1</v>
      </c>
      <c r="Q2024" s="38" t="n">
        <f aca="false">IFERROR(Counts!AH2024/Counts!AC2024,"")</f>
        <v>0.133333333333333</v>
      </c>
      <c r="R2024" s="38" t="n">
        <f aca="false">IFERROR(Counts!N2024/Counts!M2024,"")</f>
        <v>0.409090909090909</v>
      </c>
      <c r="S2024" s="38" t="n">
        <f aca="false">IFERROR(Counts!K2024/Counts!J2024,"")</f>
        <v>0.674418604651163</v>
      </c>
      <c r="T2024" s="38" t="n">
        <f aca="false">IFERROR(Counts!I2024/Counts!H2024,"")</f>
        <v>0.212765957446809</v>
      </c>
      <c r="U2024" s="38" t="n">
        <f aca="false">IFERROR(1-Counts!L2024/Counts!K2024,"")</f>
        <v>0.862068965517241</v>
      </c>
      <c r="V2024" s="39" t="n">
        <f aca="false">IFERROR(Counts!AJ2024/Counts!AI2024,"")</f>
        <v>65.1857142857143</v>
      </c>
      <c r="W2024" s="38" t="n">
        <f aca="false">IFERROR(Counts!AK2024/Counts!AI2024,"")</f>
        <v>0</v>
      </c>
      <c r="X2024" s="40" t="n">
        <f aca="false">IFERROR(Counts!O2024,"")</f>
        <v>-2.575</v>
      </c>
      <c r="Y2024" s="36" t="n">
        <f aca="false">IFERROR(INDEX('Season Counts'!$Y$2:$Y$740,$AF2024)/INDEX('Season Counts'!$X$2:$X$740,$AF2024),"")</f>
        <v>0.209138461538462</v>
      </c>
      <c r="Z2024" s="37" t="n">
        <f aca="false">IFERROR(J2024-Y2024,"")</f>
        <v>-0.0229479853479853</v>
      </c>
      <c r="AA2024" s="38" t="n">
        <f aca="false">IFERROR(INDEX('Season Counts'!$K$2:$K$740,$AF2024)/INDEX('Season Counts'!$J$2:$J$740,$AF2024),"")</f>
        <v>0.37984496124031</v>
      </c>
      <c r="AB2024" s="41" t="n">
        <f aca="false">IFERROR(R2024-AA2024,"")</f>
        <v>0.029245947850599</v>
      </c>
      <c r="AC2024" s="39" t="n">
        <f aca="false">IFERROR(INDEX('Season Counts'!$AG$2:$AG$740,$AF2024)/INDEX('Season Counts'!$AF$2:$AF$740,$AF2024),"")</f>
        <v>66.7679611650486</v>
      </c>
      <c r="AD2024" s="40" t="n">
        <f aca="false">IFERROR(V2024-AC2024,"")</f>
        <v>-1.58224687933426</v>
      </c>
      <c r="AE2024" s="4" t="str">
        <f aca="false">IF(D2024&lt;Guide!$C$21,"Low PA",IF(TRIM(IF(ISNUMBER(AD2024),IF(N(AD2024)&lt;=-Guide!$C$24,"▼ Bat Speed  ",IF(N(AD2024)&gt;=Guide!$C$24,"▲ Bat Speed  ","")),"")&amp;IF(N(Z2024)&gt;=Guide!$C$22,"▲ Contact  ","")&amp;IF(N(Z2024)&lt;=-Guide!$C$22,"▼ Contact  ","")&amp;IF(N(AB2024)&gt;=Guide!$C$23,"▲ Chase  ","")&amp;IF(N(AB2024)&lt;=-Guide!$C$23,"▼ Chase  ",""))="","Stable",TRIM(IF(ISNUMBER(AD2024),IF(N(AD2024)&lt;=-Guide!$C$24,"▼ Bat Speed  ",IF(N(AD2024)&gt;=Guide!$C$24,"▲ Bat Speed  ","")),"")&amp;IF(N(Z2024)&gt;=Guide!$C$22,"▲ Contact  ","")&amp;IF(N(Z2024)&lt;=-Guide!$C$22,"▼ Contact  ","")&amp;IF(N(AB2024)&gt;=Guide!$C$23,"▲ Chase  ","")&amp;IF(N(AB2024)&lt;=-Guide!$C$23,"▼ Chase  ",""))))</f>
        <v>Low PA</v>
      </c>
      <c r="AF2024" s="35" t="n">
        <f aca="false">MATCH(Counts!A2024,'Season Counts'!$A$2:$A$740,0)</f>
        <v>514</v>
      </c>
    </row>
    <row r="2025" customFormat="false" ht="15" hidden="false" customHeight="false" outlineLevel="0" collapsed="false">
      <c r="A2025" s="34" t="str">
        <f aca="false">Counts!B2025</f>
        <v>PHI</v>
      </c>
      <c r="B2025" s="5" t="str">
        <f aca="false">Counts!C2025</f>
        <v>Garrett Stubbs</v>
      </c>
      <c r="C2025" s="34" t="str">
        <f aca="false">Counts!F2025</f>
        <v>Sep</v>
      </c>
      <c r="D2025" s="35" t="n">
        <f aca="false">IFERROR(Counts!P2025,"")</f>
        <v>9</v>
      </c>
      <c r="E2025" s="36" t="n">
        <f aca="false">IFERROR(Counts!R2025/Counts!Q2025,"")</f>
        <v>0.125</v>
      </c>
      <c r="F2025" s="36" t="n">
        <f aca="false">IFERROR((Counts!R2025+Counts!V2025+Counts!W2025)/(Counts!Q2025+Counts!V2025+Counts!W2025+Counts!X2025),"")</f>
        <v>0.222222222222222</v>
      </c>
      <c r="G2025" s="36" t="n">
        <f aca="false">IFERROR((Counts!R2025+Counts!S2025+2*Counts!T2025+3*Counts!U2025)/Counts!Q2025,"")</f>
        <v>0.125</v>
      </c>
      <c r="H2025" s="35" t="n">
        <f aca="false">IFERROR(Counts!U2025,"")</f>
        <v>0</v>
      </c>
      <c r="I2025" s="36" t="n">
        <f aca="false">IFERROR(Counts!Z2025/Counts!AA2025,"")</f>
        <v>0.177777777777778</v>
      </c>
      <c r="J2025" s="36" t="n">
        <f aca="false">IFERROR(Counts!AB2025/Counts!AA2025,"")</f>
        <v>0.132666666666667</v>
      </c>
      <c r="K2025" s="37" t="n">
        <f aca="false">IFERROR((Counts!AB2025-Counts!Z2025)/Counts!AA2025,"")</f>
        <v>-0.0451111111111111</v>
      </c>
      <c r="L2025" s="38" t="n">
        <f aca="false">IFERROR(Counts!Y2025/Counts!P2025,"")</f>
        <v>0.444444444444444</v>
      </c>
      <c r="M2025" s="38" t="n">
        <f aca="false">IFERROR(Counts!V2025/Counts!P2025,"")</f>
        <v>0.111111111111111</v>
      </c>
      <c r="N2025" s="38" t="n">
        <f aca="false">IFERROR(Counts!AD2025/Counts!AC2025,"")</f>
        <v>0</v>
      </c>
      <c r="O2025" s="38" t="n">
        <f aca="false">IFERROR(Counts!AE2025/Counts!AC2025,"")</f>
        <v>0</v>
      </c>
      <c r="P2025" s="39" t="n">
        <f aca="false">IFERROR(Counts!AG2025/Counts!AF2025,"")</f>
        <v>89.8</v>
      </c>
      <c r="Q2025" s="38" t="n">
        <f aca="false">IFERROR(Counts!AH2025/Counts!AC2025,"")</f>
        <v>0</v>
      </c>
      <c r="R2025" s="38" t="n">
        <f aca="false">IFERROR(Counts!N2025/Counts!M2025,"")</f>
        <v>0.25</v>
      </c>
      <c r="S2025" s="38" t="n">
        <f aca="false">IFERROR(Counts!K2025/Counts!J2025,"")</f>
        <v>0.666666666666667</v>
      </c>
      <c r="T2025" s="38" t="n">
        <f aca="false">IFERROR(Counts!I2025/Counts!H2025,"")</f>
        <v>0.230769230769231</v>
      </c>
      <c r="U2025" s="38" t="n">
        <f aca="false">IFERROR(1-Counts!L2025/Counts!K2025,"")</f>
        <v>0.9</v>
      </c>
      <c r="V2025" s="39" t="n">
        <f aca="false">IFERROR(Counts!AJ2025/Counts!AI2025,"")</f>
        <v>67.2083333333333</v>
      </c>
      <c r="W2025" s="38" t="n">
        <f aca="false">IFERROR(Counts!AK2025/Counts!AI2025,"")</f>
        <v>0</v>
      </c>
      <c r="X2025" s="40" t="n">
        <f aca="false">IFERROR(Counts!O2025,"")</f>
        <v>-1.346</v>
      </c>
      <c r="Y2025" s="36" t="n">
        <f aca="false">IFERROR(INDEX('Season Counts'!$Y$2:$Y$740,$AF2025)/INDEX('Season Counts'!$X$2:$X$740,$AF2025),"")</f>
        <v>0.209138461538462</v>
      </c>
      <c r="Z2025" s="37" t="n">
        <f aca="false">IFERROR(J2025-Y2025,"")</f>
        <v>-0.0764717948717949</v>
      </c>
      <c r="AA2025" s="38" t="n">
        <f aca="false">IFERROR(INDEX('Season Counts'!$K$2:$K$740,$AF2025)/INDEX('Season Counts'!$J$2:$J$740,$AF2025),"")</f>
        <v>0.37984496124031</v>
      </c>
      <c r="AB2025" s="41" t="n">
        <f aca="false">IFERROR(R2025-AA2025,"")</f>
        <v>-0.12984496124031</v>
      </c>
      <c r="AC2025" s="39" t="n">
        <f aca="false">IFERROR(INDEX('Season Counts'!$AG$2:$AG$740,$AF2025)/INDEX('Season Counts'!$AF$2:$AF$740,$AF2025),"")</f>
        <v>66.7679611650486</v>
      </c>
      <c r="AD2025" s="40" t="n">
        <f aca="false">IFERROR(V2025-AC2025,"")</f>
        <v>0.440372168284782</v>
      </c>
      <c r="AE2025" s="4" t="str">
        <f aca="false">IF(D2025&lt;Guide!$C$21,"Low PA",IF(TRIM(IF(ISNUMBER(AD2025),IF(N(AD2025)&lt;=-Guide!$C$24,"▼ Bat Speed  ",IF(N(AD2025)&gt;=Guide!$C$24,"▲ Bat Speed  ","")),"")&amp;IF(N(Z2025)&gt;=Guide!$C$22,"▲ Contact  ","")&amp;IF(N(Z2025)&lt;=-Guide!$C$22,"▼ Contact  ","")&amp;IF(N(AB2025)&gt;=Guide!$C$23,"▲ Chase  ","")&amp;IF(N(AB2025)&lt;=-Guide!$C$23,"▼ Chase  ",""))="","Stable",TRIM(IF(ISNUMBER(AD2025),IF(N(AD2025)&lt;=-Guide!$C$24,"▼ Bat Speed  ",IF(N(AD2025)&gt;=Guide!$C$24,"▲ Bat Speed  ","")),"")&amp;IF(N(Z2025)&gt;=Guide!$C$22,"▲ Contact  ","")&amp;IF(N(Z2025)&lt;=-Guide!$C$22,"▼ Contact  ","")&amp;IF(N(AB2025)&gt;=Guide!$C$23,"▲ Chase  ","")&amp;IF(N(AB2025)&lt;=-Guide!$C$23,"▼ Chase  ",""))))</f>
        <v>Low PA</v>
      </c>
      <c r="AF2025" s="35" t="n">
        <f aca="false">MATCH(Counts!A2025,'Season Counts'!$A$2:$A$740,0)</f>
        <v>514</v>
      </c>
    </row>
    <row r="2026" customFormat="false" ht="15" hidden="false" customHeight="false" outlineLevel="0" collapsed="false">
      <c r="A2026" s="34" t="str">
        <f aca="false">Counts!B2026</f>
        <v>PHI</v>
      </c>
      <c r="B2026" s="5" t="str">
        <f aca="false">Counts!C2026</f>
        <v>Felix Reyes</v>
      </c>
      <c r="C2026" s="34" t="str">
        <f aca="false">Counts!F2026</f>
        <v>Mar-Apr</v>
      </c>
      <c r="D2026" s="35" t="n">
        <f aca="false">IFERROR(Counts!P2026,"")</f>
        <v>21</v>
      </c>
      <c r="E2026" s="36" t="n">
        <f aca="false">IFERROR(Counts!R2026/Counts!Q2026,"")</f>
        <v>0.142857142857143</v>
      </c>
      <c r="F2026" s="36" t="n">
        <f aca="false">IFERROR((Counts!R2026+Counts!V2026+Counts!W2026)/(Counts!Q2026+Counts!V2026+Counts!W2026+Counts!X2026),"")</f>
        <v>0.142857142857143</v>
      </c>
      <c r="G2026" s="36" t="n">
        <f aca="false">IFERROR((Counts!R2026+Counts!S2026+2*Counts!T2026+3*Counts!U2026)/Counts!Q2026,"")</f>
        <v>0.285714285714286</v>
      </c>
      <c r="H2026" s="35" t="n">
        <f aca="false">IFERROR(Counts!U2026,"")</f>
        <v>1</v>
      </c>
      <c r="I2026" s="36" t="n">
        <f aca="false">IFERROR(Counts!Z2026/Counts!AA2026,"")</f>
        <v>0.180952380952381</v>
      </c>
      <c r="J2026" s="36" t="n">
        <f aca="false">IFERROR(Counts!AB2026/Counts!AA2026,"")</f>
        <v>0.234428571428571</v>
      </c>
      <c r="K2026" s="37" t="n">
        <f aca="false">IFERROR((Counts!AB2026-Counts!Z2026)/Counts!AA2026,"")</f>
        <v>0.0534761904761905</v>
      </c>
      <c r="L2026" s="38" t="n">
        <f aca="false">IFERROR(Counts!Y2026/Counts!P2026,"")</f>
        <v>0.142857142857143</v>
      </c>
      <c r="M2026" s="38" t="n">
        <f aca="false">IFERROR(Counts!V2026/Counts!P2026,"")</f>
        <v>0</v>
      </c>
      <c r="N2026" s="38" t="n">
        <f aca="false">IFERROR(Counts!AD2026/Counts!AC2026,"")</f>
        <v>0</v>
      </c>
      <c r="O2026" s="38" t="n">
        <f aca="false">IFERROR(Counts!AE2026/Counts!AC2026,"")</f>
        <v>0.222222222222222</v>
      </c>
      <c r="P2026" s="39" t="n">
        <f aca="false">IFERROR(Counts!AG2026/Counts!AF2026,"")</f>
        <v>88.8111111111111</v>
      </c>
      <c r="Q2026" s="38" t="n">
        <f aca="false">IFERROR(Counts!AH2026/Counts!AC2026,"")</f>
        <v>0.388888888888889</v>
      </c>
      <c r="R2026" s="38" t="n">
        <f aca="false">IFERROR(Counts!N2026/Counts!M2026,"")</f>
        <v>0.617647058823529</v>
      </c>
      <c r="S2026" s="38" t="n">
        <f aca="false">IFERROR(Counts!K2026/Counts!J2026,"")</f>
        <v>0.714285714285714</v>
      </c>
      <c r="T2026" s="38" t="n">
        <f aca="false">IFERROR(Counts!I2026/Counts!H2026,"")</f>
        <v>0.219512195121951</v>
      </c>
      <c r="U2026" s="38" t="n">
        <f aca="false">IFERROR(1-Counts!L2026/Counts!K2026,"")</f>
        <v>0.95</v>
      </c>
      <c r="V2026" s="39" t="n">
        <f aca="false">IFERROR(Counts!AJ2026/Counts!AI2026,"")</f>
        <v>75.6263157894737</v>
      </c>
      <c r="W2026" s="38" t="n">
        <f aca="false">IFERROR(Counts!AK2026/Counts!AI2026,"")</f>
        <v>0.605263157894737</v>
      </c>
      <c r="X2026" s="40" t="n">
        <f aca="false">IFERROR(Counts!O2026,"")</f>
        <v>-2.498</v>
      </c>
      <c r="Y2026" s="36" t="n">
        <f aca="false">IFERROR(INDEX('Season Counts'!$Y$2:$Y$740,$AF2026)/INDEX('Season Counts'!$X$2:$X$740,$AF2026),"")</f>
        <v>0.232631578947368</v>
      </c>
      <c r="Z2026" s="37" t="n">
        <f aca="false">IFERROR(J2026-Y2026,"")</f>
        <v>0.00179699248120302</v>
      </c>
      <c r="AA2026" s="38" t="n">
        <f aca="false">IFERROR(INDEX('Season Counts'!$K$2:$K$740,$AF2026)/INDEX('Season Counts'!$J$2:$J$740,$AF2026),"")</f>
        <v>0.528571428571429</v>
      </c>
      <c r="AB2026" s="41" t="n">
        <f aca="false">IFERROR(R2026-AA2026,"")</f>
        <v>0.0890756302521009</v>
      </c>
      <c r="AC2026" s="39" t="n">
        <f aca="false">IFERROR(INDEX('Season Counts'!$AG$2:$AG$740,$AF2026)/INDEX('Season Counts'!$AF$2:$AF$740,$AF2026),"")</f>
        <v>75.4548387096774</v>
      </c>
      <c r="AD2026" s="40" t="n">
        <f aca="false">IFERROR(V2026-AC2026,"")</f>
        <v>0.171477079796276</v>
      </c>
      <c r="AE2026" s="4" t="str">
        <f aca="false">IF(D2026&lt;Guide!$C$21,"Low PA",IF(TRIM(IF(ISNUMBER(AD2026),IF(N(AD2026)&lt;=-Guide!$C$24,"▼ Bat Speed  ",IF(N(AD2026)&gt;=Guide!$C$24,"▲ Bat Speed  ","")),"")&amp;IF(N(Z2026)&gt;=Guide!$C$22,"▲ Contact  ","")&amp;IF(N(Z2026)&lt;=-Guide!$C$22,"▼ Contact  ","")&amp;IF(N(AB2026)&gt;=Guide!$C$23,"▲ Chase  ","")&amp;IF(N(AB2026)&lt;=-Guide!$C$23,"▼ Chase  ",""))="","Stable",TRIM(IF(ISNUMBER(AD2026),IF(N(AD2026)&lt;=-Guide!$C$24,"▼ Bat Speed  ",IF(N(AD2026)&gt;=Guide!$C$24,"▲ Bat Speed  ","")),"")&amp;IF(N(Z2026)&gt;=Guide!$C$22,"▲ Contact  ","")&amp;IF(N(Z2026)&lt;=-Guide!$C$22,"▼ Contact  ","")&amp;IF(N(AB2026)&gt;=Guide!$C$23,"▲ Chase  ","")&amp;IF(N(AB2026)&lt;=-Guide!$C$23,"▼ Chase  ",""))))</f>
        <v>Low PA</v>
      </c>
      <c r="AF2026" s="35" t="n">
        <f aca="false">MATCH(Counts!A2026,'Season Counts'!$A$2:$A$740,0)</f>
        <v>515</v>
      </c>
    </row>
    <row r="2027" customFormat="false" ht="15" hidden="false" customHeight="false" outlineLevel="0" collapsed="false">
      <c r="A2027" s="34" t="str">
        <f aca="false">Counts!B2027</f>
        <v>PHI</v>
      </c>
      <c r="B2027" s="5" t="str">
        <f aca="false">Counts!C2027</f>
        <v>Felix Reyes</v>
      </c>
      <c r="C2027" s="34" t="str">
        <f aca="false">Counts!F2027</f>
        <v>May</v>
      </c>
      <c r="D2027" s="35" t="n">
        <f aca="false">IFERROR(Counts!P2027,"")</f>
        <v>17</v>
      </c>
      <c r="E2027" s="36" t="n">
        <f aca="false">IFERROR(Counts!R2027/Counts!Q2027,"")</f>
        <v>0.176470588235294</v>
      </c>
      <c r="F2027" s="36" t="n">
        <f aca="false">IFERROR((Counts!R2027+Counts!V2027+Counts!W2027)/(Counts!Q2027+Counts!V2027+Counts!W2027+Counts!X2027),"")</f>
        <v>0.176470588235294</v>
      </c>
      <c r="G2027" s="36" t="n">
        <f aca="false">IFERROR((Counts!R2027+Counts!S2027+2*Counts!T2027+3*Counts!U2027)/Counts!Q2027,"")</f>
        <v>0.235294117647059</v>
      </c>
      <c r="H2027" s="35" t="n">
        <f aca="false">IFERROR(Counts!U2027,"")</f>
        <v>0</v>
      </c>
      <c r="I2027" s="36" t="n">
        <f aca="false">IFERROR(Counts!Z2027/Counts!AA2027,"")</f>
        <v>0.179411764705882</v>
      </c>
      <c r="J2027" s="36" t="n">
        <f aca="false">IFERROR(Counts!AB2027/Counts!AA2027,"")</f>
        <v>0.230411764705882</v>
      </c>
      <c r="K2027" s="37" t="n">
        <f aca="false">IFERROR((Counts!AB2027-Counts!Z2027)/Counts!AA2027,"")</f>
        <v>0.051</v>
      </c>
      <c r="L2027" s="38" t="n">
        <f aca="false">IFERROR(Counts!Y2027/Counts!P2027,"")</f>
        <v>0.352941176470588</v>
      </c>
      <c r="M2027" s="38" t="n">
        <f aca="false">IFERROR(Counts!V2027/Counts!P2027,"")</f>
        <v>0</v>
      </c>
      <c r="N2027" s="38" t="n">
        <f aca="false">IFERROR(Counts!AD2027/Counts!AC2027,"")</f>
        <v>0.181818181818182</v>
      </c>
      <c r="O2027" s="38" t="n">
        <f aca="false">IFERROR(Counts!AE2027/Counts!AC2027,"")</f>
        <v>0.363636363636364</v>
      </c>
      <c r="P2027" s="39" t="n">
        <f aca="false">IFERROR(Counts!AG2027/Counts!AF2027,"")</f>
        <v>89.7181818181818</v>
      </c>
      <c r="Q2027" s="38" t="n">
        <f aca="false">IFERROR(Counts!AH2027/Counts!AC2027,"")</f>
        <v>0.363636363636364</v>
      </c>
      <c r="R2027" s="38" t="n">
        <f aca="false">IFERROR(Counts!N2027/Counts!M2027,"")</f>
        <v>0.444444444444444</v>
      </c>
      <c r="S2027" s="38" t="n">
        <f aca="false">IFERROR(Counts!K2027/Counts!J2027,"")</f>
        <v>0.6</v>
      </c>
      <c r="T2027" s="38" t="n">
        <f aca="false">IFERROR(Counts!I2027/Counts!H2027,"")</f>
        <v>0.321428571428571</v>
      </c>
      <c r="U2027" s="38" t="n">
        <f aca="false">IFERROR(1-Counts!L2027/Counts!K2027,"")</f>
        <v>1</v>
      </c>
      <c r="V2027" s="39" t="n">
        <f aca="false">IFERROR(Counts!AJ2027/Counts!AI2027,"")</f>
        <v>75.1833333333333</v>
      </c>
      <c r="W2027" s="38" t="n">
        <f aca="false">IFERROR(Counts!AK2027/Counts!AI2027,"")</f>
        <v>0.458333333333333</v>
      </c>
      <c r="X2027" s="40" t="n">
        <f aca="false">IFERROR(Counts!O2027,"")</f>
        <v>-2.409</v>
      </c>
      <c r="Y2027" s="36" t="n">
        <f aca="false">IFERROR(INDEX('Season Counts'!$Y$2:$Y$740,$AF2027)/INDEX('Season Counts'!$X$2:$X$740,$AF2027),"")</f>
        <v>0.232631578947368</v>
      </c>
      <c r="Z2027" s="37" t="n">
        <f aca="false">IFERROR(J2027-Y2027,"")</f>
        <v>-0.00221981424148607</v>
      </c>
      <c r="AA2027" s="38" t="n">
        <f aca="false">IFERROR(INDEX('Season Counts'!$K$2:$K$740,$AF2027)/INDEX('Season Counts'!$J$2:$J$740,$AF2027),"")</f>
        <v>0.528571428571429</v>
      </c>
      <c r="AB2027" s="41" t="n">
        <f aca="false">IFERROR(R2027-AA2027,"")</f>
        <v>-0.0841269841269842</v>
      </c>
      <c r="AC2027" s="39" t="n">
        <f aca="false">IFERROR(INDEX('Season Counts'!$AG$2:$AG$740,$AF2027)/INDEX('Season Counts'!$AF$2:$AF$740,$AF2027),"")</f>
        <v>75.4548387096774</v>
      </c>
      <c r="AD2027" s="40" t="n">
        <f aca="false">IFERROR(V2027-AC2027,"")</f>
        <v>-0.271505376344081</v>
      </c>
      <c r="AE2027" s="4" t="str">
        <f aca="false">IF(D2027&lt;Guide!$C$21,"Low PA",IF(TRIM(IF(ISNUMBER(AD2027),IF(N(AD2027)&lt;=-Guide!$C$24,"▼ Bat Speed  ",IF(N(AD2027)&gt;=Guide!$C$24,"▲ Bat Speed  ","")),"")&amp;IF(N(Z2027)&gt;=Guide!$C$22,"▲ Contact  ","")&amp;IF(N(Z2027)&lt;=-Guide!$C$22,"▼ Contact  ","")&amp;IF(N(AB2027)&gt;=Guide!$C$23,"▲ Chase  ","")&amp;IF(N(AB2027)&lt;=-Guide!$C$23,"▼ Chase  ",""))="","Stable",TRIM(IF(ISNUMBER(AD2027),IF(N(AD2027)&lt;=-Guide!$C$24,"▼ Bat Speed  ",IF(N(AD2027)&gt;=Guide!$C$24,"▲ Bat Speed  ","")),"")&amp;IF(N(Z2027)&gt;=Guide!$C$22,"▲ Contact  ","")&amp;IF(N(Z2027)&lt;=-Guide!$C$22,"▼ Contact  ","")&amp;IF(N(AB2027)&gt;=Guide!$C$23,"▲ Chase  ","")&amp;IF(N(AB2027)&lt;=-Guide!$C$23,"▼ Chase  ",""))))</f>
        <v>Low PA</v>
      </c>
      <c r="AF2027" s="35" t="n">
        <f aca="false">MATCH(Counts!A2027,'Season Counts'!$A$2:$A$740,0)</f>
        <v>515</v>
      </c>
    </row>
    <row r="2028" customFormat="false" ht="15" hidden="false" customHeight="false" outlineLevel="0" collapsed="false">
      <c r="A2028" s="34" t="str">
        <f aca="false">Counts!B2028</f>
        <v>PHI</v>
      </c>
      <c r="B2028" s="5" t="str">
        <f aca="false">Counts!C2028</f>
        <v>Otto Kemp</v>
      </c>
      <c r="C2028" s="34" t="str">
        <f aca="false">Counts!F2028</f>
        <v>Mar-Apr</v>
      </c>
      <c r="D2028" s="35" t="n">
        <f aca="false">IFERROR(Counts!P2028,"")</f>
        <v>22</v>
      </c>
      <c r="E2028" s="36" t="n">
        <f aca="false">IFERROR(Counts!R2028/Counts!Q2028,"")</f>
        <v>0.1</v>
      </c>
      <c r="F2028" s="36" t="n">
        <f aca="false">IFERROR((Counts!R2028+Counts!V2028+Counts!W2028)/(Counts!Q2028+Counts!V2028+Counts!W2028+Counts!X2028),"")</f>
        <v>0.181818181818182</v>
      </c>
      <c r="G2028" s="36" t="n">
        <f aca="false">IFERROR((Counts!R2028+Counts!S2028+2*Counts!T2028+3*Counts!U2028)/Counts!Q2028,"")</f>
        <v>0.1</v>
      </c>
      <c r="H2028" s="35" t="n">
        <f aca="false">IFERROR(Counts!U2028,"")</f>
        <v>0</v>
      </c>
      <c r="I2028" s="36" t="n">
        <f aca="false">IFERROR(Counts!Z2028/Counts!AA2028,"")</f>
        <v>0.145454545454545</v>
      </c>
      <c r="J2028" s="36" t="n">
        <f aca="false">IFERROR(Counts!AB2028/Counts!AA2028,"")</f>
        <v>0.228409090909091</v>
      </c>
      <c r="K2028" s="37" t="n">
        <f aca="false">IFERROR((Counts!AB2028-Counts!Z2028)/Counts!AA2028,"")</f>
        <v>0.0829545454545455</v>
      </c>
      <c r="L2028" s="38" t="n">
        <f aca="false">IFERROR(Counts!Y2028/Counts!P2028,"")</f>
        <v>0.409090909090909</v>
      </c>
      <c r="M2028" s="38" t="n">
        <f aca="false">IFERROR(Counts!V2028/Counts!P2028,"")</f>
        <v>0.0454545454545455</v>
      </c>
      <c r="N2028" s="38" t="n">
        <f aca="false">IFERROR(Counts!AD2028/Counts!AC2028,"")</f>
        <v>0</v>
      </c>
      <c r="O2028" s="38" t="n">
        <f aca="false">IFERROR(Counts!AE2028/Counts!AC2028,"")</f>
        <v>0.0909090909090909</v>
      </c>
      <c r="P2028" s="39" t="n">
        <f aca="false">IFERROR(Counts!AG2028/Counts!AF2028,"")</f>
        <v>81.2545454545455</v>
      </c>
      <c r="Q2028" s="38" t="n">
        <f aca="false">IFERROR(Counts!AH2028/Counts!AC2028,"")</f>
        <v>0.454545454545455</v>
      </c>
      <c r="R2028" s="38" t="n">
        <f aca="false">IFERROR(Counts!N2028/Counts!M2028,"")</f>
        <v>0.355932203389831</v>
      </c>
      <c r="S2028" s="38" t="n">
        <f aca="false">IFERROR(Counts!K2028/Counts!J2028,"")</f>
        <v>0.642857142857143</v>
      </c>
      <c r="T2028" s="38" t="n">
        <f aca="false">IFERROR(Counts!I2028/Counts!H2028,"")</f>
        <v>0.416666666666667</v>
      </c>
      <c r="U2028" s="38" t="n">
        <f aca="false">IFERROR(1-Counts!L2028/Counts!K2028,"")</f>
        <v>0.851851851851852</v>
      </c>
      <c r="V2028" s="39" t="n">
        <f aca="false">IFERROR(Counts!AJ2028/Counts!AI2028,"")</f>
        <v>70.9595238095238</v>
      </c>
      <c r="W2028" s="38" t="n">
        <f aca="false">IFERROR(Counts!AK2028/Counts!AI2028,"")</f>
        <v>0.119047619047619</v>
      </c>
      <c r="X2028" s="40" t="n">
        <f aca="false">IFERROR(Counts!O2028,"")</f>
        <v>-3.43</v>
      </c>
      <c r="Y2028" s="36" t="n">
        <f aca="false">IFERROR(INDEX('Season Counts'!$Y$2:$Y$740,$AF2028)/INDEX('Season Counts'!$X$2:$X$740,$AF2028),"")</f>
        <v>0.205296296296296</v>
      </c>
      <c r="Z2028" s="37" t="n">
        <f aca="false">IFERROR(J2028-Y2028,"")</f>
        <v>0.0231127946127946</v>
      </c>
      <c r="AA2028" s="38" t="n">
        <f aca="false">IFERROR(INDEX('Season Counts'!$K$2:$K$740,$AF2028)/INDEX('Season Counts'!$J$2:$J$740,$AF2028),"")</f>
        <v>0.338235294117647</v>
      </c>
      <c r="AB2028" s="41" t="n">
        <f aca="false">IFERROR(R2028-AA2028,"")</f>
        <v>0.0176969092721834</v>
      </c>
      <c r="AC2028" s="39" t="n">
        <f aca="false">IFERROR(INDEX('Season Counts'!$AG$2:$AG$740,$AF2028)/INDEX('Season Counts'!$AF$2:$AF$740,$AF2028),"")</f>
        <v>71.4235294117647</v>
      </c>
      <c r="AD2028" s="40" t="n">
        <f aca="false">IFERROR(V2028-AC2028,"")</f>
        <v>-0.464005602240889</v>
      </c>
      <c r="AE2028" s="4" t="str">
        <f aca="false">IF(D2028&lt;Guide!$C$21,"Low PA",IF(TRIM(IF(ISNUMBER(AD2028),IF(N(AD2028)&lt;=-Guide!$C$24,"▼ Bat Speed  ",IF(N(AD2028)&gt;=Guide!$C$24,"▲ Bat Speed  ","")),"")&amp;IF(N(Z2028)&gt;=Guide!$C$22,"▲ Contact  ","")&amp;IF(N(Z2028)&lt;=-Guide!$C$22,"▼ Contact  ","")&amp;IF(N(AB2028)&gt;=Guide!$C$23,"▲ Chase  ","")&amp;IF(N(AB2028)&lt;=-Guide!$C$23,"▼ Chase  ",""))="","Stable",TRIM(IF(ISNUMBER(AD2028),IF(N(AD2028)&lt;=-Guide!$C$24,"▼ Bat Speed  ",IF(N(AD2028)&gt;=Guide!$C$24,"▲ Bat Speed  ","")),"")&amp;IF(N(Z2028)&gt;=Guide!$C$22,"▲ Contact  ","")&amp;IF(N(Z2028)&lt;=-Guide!$C$22,"▼ Contact  ","")&amp;IF(N(AB2028)&gt;=Guide!$C$23,"▲ Chase  ","")&amp;IF(N(AB2028)&lt;=-Guide!$C$23,"▼ Chase  ",""))))</f>
        <v>Low PA</v>
      </c>
      <c r="AF2028" s="35" t="n">
        <f aca="false">MATCH(Counts!A2028,'Season Counts'!$A$2:$A$740,0)</f>
        <v>516</v>
      </c>
    </row>
    <row r="2029" customFormat="false" ht="15" hidden="false" customHeight="false" outlineLevel="0" collapsed="false">
      <c r="A2029" s="34" t="str">
        <f aca="false">Counts!B2029</f>
        <v>PHI</v>
      </c>
      <c r="B2029" s="5" t="str">
        <f aca="false">Counts!C2029</f>
        <v>Otto Kemp</v>
      </c>
      <c r="C2029" s="34" t="str">
        <f aca="false">Counts!F2029</f>
        <v>May</v>
      </c>
      <c r="D2029" s="35" t="n">
        <f aca="false">IFERROR(Counts!P2029,"")</f>
        <v>5</v>
      </c>
      <c r="E2029" s="36" t="n">
        <f aca="false">IFERROR(Counts!R2029/Counts!Q2029,"")</f>
        <v>0</v>
      </c>
      <c r="F2029" s="36" t="n">
        <f aca="false">IFERROR((Counts!R2029+Counts!V2029+Counts!W2029)/(Counts!Q2029+Counts!V2029+Counts!W2029+Counts!X2029),"")</f>
        <v>0</v>
      </c>
      <c r="G2029" s="36" t="n">
        <f aca="false">IFERROR((Counts!R2029+Counts!S2029+2*Counts!T2029+3*Counts!U2029)/Counts!Q2029,"")</f>
        <v>0</v>
      </c>
      <c r="H2029" s="35" t="n">
        <f aca="false">IFERROR(Counts!U2029,"")</f>
        <v>0</v>
      </c>
      <c r="I2029" s="36" t="n">
        <f aca="false">IFERROR(Counts!Z2029/Counts!AA2029,"")</f>
        <v>0</v>
      </c>
      <c r="J2029" s="36" t="n">
        <f aca="false">IFERROR(Counts!AB2029/Counts!AA2029,"")</f>
        <v>0.1036</v>
      </c>
      <c r="K2029" s="37" t="n">
        <f aca="false">IFERROR((Counts!AB2029-Counts!Z2029)/Counts!AA2029,"")</f>
        <v>0.1036</v>
      </c>
      <c r="L2029" s="38" t="n">
        <f aca="false">IFERROR(Counts!Y2029/Counts!P2029,"")</f>
        <v>0.2</v>
      </c>
      <c r="M2029" s="38" t="n">
        <f aca="false">IFERROR(Counts!V2029/Counts!P2029,"")</f>
        <v>0</v>
      </c>
      <c r="N2029" s="38" t="n">
        <f aca="false">IFERROR(Counts!AD2029/Counts!AC2029,"")</f>
        <v>0</v>
      </c>
      <c r="O2029" s="38" t="n">
        <f aca="false">IFERROR(Counts!AE2029/Counts!AC2029,"")</f>
        <v>0.25</v>
      </c>
      <c r="P2029" s="39" t="n">
        <f aca="false">IFERROR(Counts!AG2029/Counts!AF2029,"")</f>
        <v>82.25</v>
      </c>
      <c r="Q2029" s="38" t="n">
        <f aca="false">IFERROR(Counts!AH2029/Counts!AC2029,"")</f>
        <v>0</v>
      </c>
      <c r="R2029" s="38" t="n">
        <f aca="false">IFERROR(Counts!N2029/Counts!M2029,"")</f>
        <v>0.222222222222222</v>
      </c>
      <c r="S2029" s="38" t="n">
        <f aca="false">IFERROR(Counts!K2029/Counts!J2029,"")</f>
        <v>0.8</v>
      </c>
      <c r="T2029" s="38" t="n">
        <f aca="false">IFERROR(Counts!I2029/Counts!H2029,"")</f>
        <v>0.1</v>
      </c>
      <c r="U2029" s="38" t="n">
        <f aca="false">IFERROR(1-Counts!L2029/Counts!K2029,"")</f>
        <v>0.875</v>
      </c>
      <c r="V2029" s="39" t="n">
        <f aca="false">IFERROR(Counts!AJ2029/Counts!AI2029,"")</f>
        <v>73.5888888888889</v>
      </c>
      <c r="W2029" s="38" t="n">
        <f aca="false">IFERROR(Counts!AK2029/Counts!AI2029,"")</f>
        <v>0.444444444444444</v>
      </c>
      <c r="X2029" s="40" t="n">
        <f aca="false">IFERROR(Counts!O2029,"")</f>
        <v>-1.331</v>
      </c>
      <c r="Y2029" s="36" t="n">
        <f aca="false">IFERROR(INDEX('Season Counts'!$Y$2:$Y$740,$AF2029)/INDEX('Season Counts'!$X$2:$X$740,$AF2029),"")</f>
        <v>0.205296296296296</v>
      </c>
      <c r="Z2029" s="37" t="n">
        <f aca="false">IFERROR(J2029-Y2029,"")</f>
        <v>-0.101696296296296</v>
      </c>
      <c r="AA2029" s="38" t="n">
        <f aca="false">IFERROR(INDEX('Season Counts'!$K$2:$K$740,$AF2029)/INDEX('Season Counts'!$J$2:$J$740,$AF2029),"")</f>
        <v>0.338235294117647</v>
      </c>
      <c r="AB2029" s="41" t="n">
        <f aca="false">IFERROR(R2029-AA2029,"")</f>
        <v>-0.116013071895425</v>
      </c>
      <c r="AC2029" s="39" t="n">
        <f aca="false">IFERROR(INDEX('Season Counts'!$AG$2:$AG$740,$AF2029)/INDEX('Season Counts'!$AF$2:$AF$740,$AF2029),"")</f>
        <v>71.4235294117647</v>
      </c>
      <c r="AD2029" s="40" t="n">
        <f aca="false">IFERROR(V2029-AC2029,"")</f>
        <v>2.16535947712418</v>
      </c>
      <c r="AE2029" s="4" t="str">
        <f aca="false">IF(D2029&lt;Guide!$C$21,"Low PA",IF(TRIM(IF(ISNUMBER(AD2029),IF(N(AD2029)&lt;=-Guide!$C$24,"▼ Bat Speed  ",IF(N(AD2029)&gt;=Guide!$C$24,"▲ Bat Speed  ","")),"")&amp;IF(N(Z2029)&gt;=Guide!$C$22,"▲ Contact  ","")&amp;IF(N(Z2029)&lt;=-Guide!$C$22,"▼ Contact  ","")&amp;IF(N(AB2029)&gt;=Guide!$C$23,"▲ Chase  ","")&amp;IF(N(AB2029)&lt;=-Guide!$C$23,"▼ Chase  ",""))="","Stable",TRIM(IF(ISNUMBER(AD2029),IF(N(AD2029)&lt;=-Guide!$C$24,"▼ Bat Speed  ",IF(N(AD2029)&gt;=Guide!$C$24,"▲ Bat Speed  ","")),"")&amp;IF(N(Z2029)&gt;=Guide!$C$22,"▲ Contact  ","")&amp;IF(N(Z2029)&lt;=-Guide!$C$22,"▼ Contact  ","")&amp;IF(N(AB2029)&gt;=Guide!$C$23,"▲ Chase  ","")&amp;IF(N(AB2029)&lt;=-Guide!$C$23,"▼ Chase  ",""))))</f>
        <v>Low PA</v>
      </c>
      <c r="AF2029" s="35" t="n">
        <f aca="false">MATCH(Counts!A2029,'Season Counts'!$A$2:$A$740,0)</f>
        <v>516</v>
      </c>
    </row>
    <row r="2030" customFormat="false" ht="15" hidden="false" customHeight="false" outlineLevel="0" collapsed="false">
      <c r="A2030" s="34" t="str">
        <f aca="false">Counts!B2030</f>
        <v>PHI</v>
      </c>
      <c r="B2030" s="5" t="str">
        <f aca="false">Counts!C2030</f>
        <v>Dylan Moore</v>
      </c>
      <c r="C2030" s="34" t="str">
        <f aca="false">Counts!F2030</f>
        <v>Mar-Apr</v>
      </c>
      <c r="D2030" s="35" t="n">
        <f aca="false">IFERROR(Counts!P2030,"")</f>
        <v>14</v>
      </c>
      <c r="E2030" s="36" t="n">
        <f aca="false">IFERROR(Counts!R2030/Counts!Q2030,"")</f>
        <v>0</v>
      </c>
      <c r="F2030" s="36" t="n">
        <f aca="false">IFERROR((Counts!R2030+Counts!V2030+Counts!W2030)/(Counts!Q2030+Counts!V2030+Counts!W2030+Counts!X2030),"")</f>
        <v>0.214285714285714</v>
      </c>
      <c r="G2030" s="36" t="n">
        <f aca="false">IFERROR((Counts!R2030+Counts!S2030+2*Counts!T2030+3*Counts!U2030)/Counts!Q2030,"")</f>
        <v>0</v>
      </c>
      <c r="H2030" s="35" t="n">
        <f aca="false">IFERROR(Counts!U2030,"")</f>
        <v>0</v>
      </c>
      <c r="I2030" s="36" t="n">
        <f aca="false">IFERROR(Counts!Z2030/Counts!AA2030,"")</f>
        <v>0.15</v>
      </c>
      <c r="J2030" s="36" t="n">
        <f aca="false">IFERROR(Counts!AB2030/Counts!AA2030,"")</f>
        <v>0.2495</v>
      </c>
      <c r="K2030" s="37" t="n">
        <f aca="false">IFERROR((Counts!AB2030-Counts!Z2030)/Counts!AA2030,"")</f>
        <v>0.0995</v>
      </c>
      <c r="L2030" s="38" t="n">
        <f aca="false">IFERROR(Counts!Y2030/Counts!P2030,"")</f>
        <v>0.357142857142857</v>
      </c>
      <c r="M2030" s="38" t="n">
        <f aca="false">IFERROR(Counts!V2030/Counts!P2030,"")</f>
        <v>0.214285714285714</v>
      </c>
      <c r="N2030" s="38" t="n">
        <f aca="false">IFERROR(Counts!AD2030/Counts!AC2030,"")</f>
        <v>0</v>
      </c>
      <c r="O2030" s="38" t="n">
        <f aca="false">IFERROR(Counts!AE2030/Counts!AC2030,"")</f>
        <v>0.333333333333333</v>
      </c>
      <c r="P2030" s="39" t="n">
        <f aca="false">IFERROR(Counts!AG2030/Counts!AF2030,"")</f>
        <v>91.3</v>
      </c>
      <c r="Q2030" s="38" t="n">
        <f aca="false">IFERROR(Counts!AH2030/Counts!AC2030,"")</f>
        <v>0.5</v>
      </c>
      <c r="R2030" s="38" t="n">
        <f aca="false">IFERROR(Counts!N2030/Counts!M2030,"")</f>
        <v>0.219512195121951</v>
      </c>
      <c r="S2030" s="38" t="n">
        <f aca="false">IFERROR(Counts!K2030/Counts!J2030,"")</f>
        <v>0.628571428571429</v>
      </c>
      <c r="T2030" s="38" t="n">
        <f aca="false">IFERROR(Counts!I2030/Counts!H2030,"")</f>
        <v>0.225806451612903</v>
      </c>
      <c r="U2030" s="38" t="n">
        <f aca="false">IFERROR(1-Counts!L2030/Counts!K2030,"")</f>
        <v>0.818181818181818</v>
      </c>
      <c r="V2030" s="39" t="n">
        <f aca="false">IFERROR(Counts!AJ2030/Counts!AI2030,"")</f>
        <v>74.1153846153846</v>
      </c>
      <c r="W2030" s="38" t="n">
        <f aca="false">IFERROR(Counts!AK2030/Counts!AI2030,"")</f>
        <v>0.346153846153846</v>
      </c>
      <c r="X2030" s="40" t="n">
        <f aca="false">IFERROR(Counts!O2030,"")</f>
        <v>-1.64</v>
      </c>
      <c r="Y2030" s="36" t="n">
        <f aca="false">IFERROR(INDEX('Season Counts'!$Y$2:$Y$740,$AF2030)/INDEX('Season Counts'!$X$2:$X$740,$AF2030),"")</f>
        <v>0.232866666666667</v>
      </c>
      <c r="Z2030" s="37" t="n">
        <f aca="false">IFERROR(J2030-Y2030,"")</f>
        <v>0.0166333333333333</v>
      </c>
      <c r="AA2030" s="38" t="n">
        <f aca="false">IFERROR(INDEX('Season Counts'!$K$2:$K$740,$AF2030)/INDEX('Season Counts'!$J$2:$J$740,$AF2030),"")</f>
        <v>0.260869565217391</v>
      </c>
      <c r="AB2030" s="41" t="n">
        <f aca="false">IFERROR(R2030-AA2030,"")</f>
        <v>-0.0413573700954401</v>
      </c>
      <c r="AC2030" s="39" t="n">
        <f aca="false">IFERROR(INDEX('Season Counts'!$AG$2:$AG$740,$AF2030)/INDEX('Season Counts'!$AF$2:$AF$740,$AF2030),"")</f>
        <v>73.5172413793104</v>
      </c>
      <c r="AD2030" s="40" t="n">
        <f aca="false">IFERROR(V2030-AC2030,"")</f>
        <v>0.598143236074265</v>
      </c>
      <c r="AE2030" s="4" t="str">
        <f aca="false">IF(D2030&lt;Guide!$C$21,"Low PA",IF(TRIM(IF(ISNUMBER(AD2030),IF(N(AD2030)&lt;=-Guide!$C$24,"▼ Bat Speed  ",IF(N(AD2030)&gt;=Guide!$C$24,"▲ Bat Speed  ","")),"")&amp;IF(N(Z2030)&gt;=Guide!$C$22,"▲ Contact  ","")&amp;IF(N(Z2030)&lt;=-Guide!$C$22,"▼ Contact  ","")&amp;IF(N(AB2030)&gt;=Guide!$C$23,"▲ Chase  ","")&amp;IF(N(AB2030)&lt;=-Guide!$C$23,"▼ Chase  ",""))="","Stable",TRIM(IF(ISNUMBER(AD2030),IF(N(AD2030)&lt;=-Guide!$C$24,"▼ Bat Speed  ",IF(N(AD2030)&gt;=Guide!$C$24,"▲ Bat Speed  ","")),"")&amp;IF(N(Z2030)&gt;=Guide!$C$22,"▲ Contact  ","")&amp;IF(N(Z2030)&lt;=-Guide!$C$22,"▼ Contact  ","")&amp;IF(N(AB2030)&gt;=Guide!$C$23,"▲ Chase  ","")&amp;IF(N(AB2030)&lt;=-Guide!$C$23,"▼ Chase  ",""))))</f>
        <v>Low PA</v>
      </c>
      <c r="AF2030" s="35" t="n">
        <f aca="false">MATCH(Counts!A2030,'Season Counts'!$A$2:$A$740,0)</f>
        <v>517</v>
      </c>
    </row>
    <row r="2031" customFormat="false" ht="15" hidden="false" customHeight="false" outlineLevel="0" collapsed="false">
      <c r="A2031" s="34" t="str">
        <f aca="false">Counts!B2031</f>
        <v>PHI</v>
      </c>
      <c r="B2031" s="5" t="str">
        <f aca="false">Counts!C2031</f>
        <v>Dylan Moore</v>
      </c>
      <c r="C2031" s="34" t="str">
        <f aca="false">Counts!F2031</f>
        <v>May</v>
      </c>
      <c r="D2031" s="35" t="n">
        <f aca="false">IFERROR(Counts!P2031,"")</f>
        <v>1</v>
      </c>
      <c r="E2031" s="36" t="n">
        <f aca="false">IFERROR(Counts!R2031/Counts!Q2031,"")</f>
        <v>0</v>
      </c>
      <c r="F2031" s="36" t="n">
        <f aca="false">IFERROR((Counts!R2031+Counts!V2031+Counts!W2031)/(Counts!Q2031+Counts!V2031+Counts!W2031+Counts!X2031),"")</f>
        <v>0</v>
      </c>
      <c r="G2031" s="36" t="n">
        <f aca="false">IFERROR((Counts!R2031+Counts!S2031+2*Counts!T2031+3*Counts!U2031)/Counts!Q2031,"")</f>
        <v>0</v>
      </c>
      <c r="H2031" s="35" t="n">
        <f aca="false">IFERROR(Counts!U2031,"")</f>
        <v>0</v>
      </c>
      <c r="I2031" s="36" t="n">
        <f aca="false">IFERROR(Counts!Z2031/Counts!AA2031,"")</f>
        <v>0</v>
      </c>
      <c r="J2031" s="36" t="n">
        <f aca="false">IFERROR(Counts!AB2031/Counts!AA2031,"")</f>
        <v>0</v>
      </c>
      <c r="K2031" s="37" t="n">
        <f aca="false">IFERROR((Counts!AB2031-Counts!Z2031)/Counts!AA2031,"")</f>
        <v>0</v>
      </c>
      <c r="L2031" s="38" t="n">
        <f aca="false">IFERROR(Counts!Y2031/Counts!P2031,"")</f>
        <v>1</v>
      </c>
      <c r="M2031" s="38" t="n">
        <f aca="false">IFERROR(Counts!V2031/Counts!P2031,"")</f>
        <v>0</v>
      </c>
      <c r="N2031" s="38" t="str">
        <f aca="false">IFERROR(Counts!AD2031/Counts!AC2031,"")</f>
        <v/>
      </c>
      <c r="O2031" s="38" t="str">
        <f aca="false">IFERROR(Counts!AE2031/Counts!AC2031,"")</f>
        <v/>
      </c>
      <c r="P2031" s="39" t="str">
        <f aca="false">IFERROR(Counts!AG2031/Counts!AF2031,"")</f>
        <v/>
      </c>
      <c r="Q2031" s="38" t="str">
        <f aca="false">IFERROR(Counts!AH2031/Counts!AC2031,"")</f>
        <v/>
      </c>
      <c r="R2031" s="38" t="n">
        <f aca="false">IFERROR(Counts!N2031/Counts!M2031,"")</f>
        <v>0.6</v>
      </c>
      <c r="S2031" s="38" t="str">
        <f aca="false">IFERROR(Counts!K2031/Counts!J2031,"")</f>
        <v/>
      </c>
      <c r="T2031" s="38" t="n">
        <f aca="false">IFERROR(Counts!I2031/Counts!H2031,"")</f>
        <v>1</v>
      </c>
      <c r="U2031" s="38" t="str">
        <f aca="false">IFERROR(1-Counts!L2031/Counts!K2031,"")</f>
        <v/>
      </c>
      <c r="V2031" s="39" t="n">
        <f aca="false">IFERROR(Counts!AJ2031/Counts!AI2031,"")</f>
        <v>68.3333333333333</v>
      </c>
      <c r="W2031" s="38" t="n">
        <f aca="false">IFERROR(Counts!AK2031/Counts!AI2031,"")</f>
        <v>0</v>
      </c>
      <c r="X2031" s="40" t="n">
        <f aca="false">IFERROR(Counts!O2031,"")</f>
        <v>-0.262</v>
      </c>
      <c r="Y2031" s="36" t="n">
        <f aca="false">IFERROR(INDEX('Season Counts'!$Y$2:$Y$740,$AF2031)/INDEX('Season Counts'!$X$2:$X$740,$AF2031),"")</f>
        <v>0.232866666666667</v>
      </c>
      <c r="Z2031" s="37" t="n">
        <f aca="false">IFERROR(J2031-Y2031,"")</f>
        <v>-0.232866666666667</v>
      </c>
      <c r="AA2031" s="38" t="n">
        <f aca="false">IFERROR(INDEX('Season Counts'!$K$2:$K$740,$AF2031)/INDEX('Season Counts'!$J$2:$J$740,$AF2031),"")</f>
        <v>0.260869565217391</v>
      </c>
      <c r="AB2031" s="41" t="n">
        <f aca="false">IFERROR(R2031-AA2031,"")</f>
        <v>0.339130434782609</v>
      </c>
      <c r="AC2031" s="39" t="n">
        <f aca="false">IFERROR(INDEX('Season Counts'!$AG$2:$AG$740,$AF2031)/INDEX('Season Counts'!$AF$2:$AF$740,$AF2031),"")</f>
        <v>73.5172413793104</v>
      </c>
      <c r="AD2031" s="40" t="n">
        <f aca="false">IFERROR(V2031-AC2031,"")</f>
        <v>-5.18390804597702</v>
      </c>
      <c r="AE2031" s="4" t="str">
        <f aca="false">IF(D2031&lt;Guide!$C$21,"Low PA",IF(TRIM(IF(ISNUMBER(AD2031),IF(N(AD2031)&lt;=-Guide!$C$24,"▼ Bat Speed  ",IF(N(AD2031)&gt;=Guide!$C$24,"▲ Bat Speed  ","")),"")&amp;IF(N(Z2031)&gt;=Guide!$C$22,"▲ Contact  ","")&amp;IF(N(Z2031)&lt;=-Guide!$C$22,"▼ Contact  ","")&amp;IF(N(AB2031)&gt;=Guide!$C$23,"▲ Chase  ","")&amp;IF(N(AB2031)&lt;=-Guide!$C$23,"▼ Chase  ",""))="","Stable",TRIM(IF(ISNUMBER(AD2031),IF(N(AD2031)&lt;=-Guide!$C$24,"▼ Bat Speed  ",IF(N(AD2031)&gt;=Guide!$C$24,"▲ Bat Speed  ","")),"")&amp;IF(N(Z2031)&gt;=Guide!$C$22,"▲ Contact  ","")&amp;IF(N(Z2031)&lt;=-Guide!$C$22,"▼ Contact  ","")&amp;IF(N(AB2031)&gt;=Guide!$C$23,"▲ Chase  ","")&amp;IF(N(AB2031)&lt;=-Guide!$C$23,"▼ Chase  ",""))))</f>
        <v>Low PA</v>
      </c>
      <c r="AF2031" s="35" t="n">
        <f aca="false">MATCH(Counts!A2031,'Season Counts'!$A$2:$A$740,0)</f>
        <v>517</v>
      </c>
    </row>
    <row r="2032" customFormat="false" ht="15" hidden="false" customHeight="false" outlineLevel="0" collapsed="false">
      <c r="A2032" s="34" t="str">
        <f aca="false">Counts!B2032</f>
        <v>PHI</v>
      </c>
      <c r="B2032" s="5" t="str">
        <f aca="false">Counts!C2032</f>
        <v>Steward Berroa</v>
      </c>
      <c r="C2032" s="34" t="str">
        <f aca="false">Counts!F2032</f>
        <v>May</v>
      </c>
      <c r="D2032" s="35" t="n">
        <f aca="false">IFERROR(Counts!P2032,"")</f>
        <v>4</v>
      </c>
      <c r="E2032" s="36" t="n">
        <f aca="false">IFERROR(Counts!R2032/Counts!Q2032,"")</f>
        <v>0.25</v>
      </c>
      <c r="F2032" s="36" t="n">
        <f aca="false">IFERROR((Counts!R2032+Counts!V2032+Counts!W2032)/(Counts!Q2032+Counts!V2032+Counts!W2032+Counts!X2032),"")</f>
        <v>0.25</v>
      </c>
      <c r="G2032" s="36" t="n">
        <f aca="false">IFERROR((Counts!R2032+Counts!S2032+2*Counts!T2032+3*Counts!U2032)/Counts!Q2032,"")</f>
        <v>0.25</v>
      </c>
      <c r="H2032" s="35" t="n">
        <f aca="false">IFERROR(Counts!U2032,"")</f>
        <v>0</v>
      </c>
      <c r="I2032" s="36" t="n">
        <f aca="false">IFERROR(Counts!Z2032/Counts!AA2032,"")</f>
        <v>0.225</v>
      </c>
      <c r="J2032" s="36" t="n">
        <f aca="false">IFERROR(Counts!AB2032/Counts!AA2032,"")</f>
        <v>0.3695</v>
      </c>
      <c r="K2032" s="37" t="n">
        <f aca="false">IFERROR((Counts!AB2032-Counts!Z2032)/Counts!AA2032,"")</f>
        <v>0.1445</v>
      </c>
      <c r="L2032" s="38" t="n">
        <f aca="false">IFERROR(Counts!Y2032/Counts!P2032,"")</f>
        <v>0.25</v>
      </c>
      <c r="M2032" s="38" t="n">
        <f aca="false">IFERROR(Counts!V2032/Counts!P2032,"")</f>
        <v>0</v>
      </c>
      <c r="N2032" s="38" t="n">
        <f aca="false">IFERROR(Counts!AD2032/Counts!AC2032,"")</f>
        <v>0</v>
      </c>
      <c r="O2032" s="38" t="n">
        <f aca="false">IFERROR(Counts!AE2032/Counts!AC2032,"")</f>
        <v>0</v>
      </c>
      <c r="P2032" s="39" t="n">
        <f aca="false">IFERROR(Counts!AG2032/Counts!AF2032,"")</f>
        <v>90.6666666666667</v>
      </c>
      <c r="Q2032" s="38" t="n">
        <f aca="false">IFERROR(Counts!AH2032/Counts!AC2032,"")</f>
        <v>0.666666666666667</v>
      </c>
      <c r="R2032" s="38" t="n">
        <f aca="false">IFERROR(Counts!N2032/Counts!M2032,"")</f>
        <v>0.5</v>
      </c>
      <c r="S2032" s="38" t="n">
        <f aca="false">IFERROR(Counts!K2032/Counts!J2032,"")</f>
        <v>0.6</v>
      </c>
      <c r="T2032" s="38" t="n">
        <f aca="false">IFERROR(Counts!I2032/Counts!H2032,"")</f>
        <v>0</v>
      </c>
      <c r="U2032" s="38" t="n">
        <f aca="false">IFERROR(1-Counts!L2032/Counts!K2032,"")</f>
        <v>1</v>
      </c>
      <c r="V2032" s="39" t="n">
        <f aca="false">IFERROR(Counts!AJ2032/Counts!AI2032,"")</f>
        <v>68.5</v>
      </c>
      <c r="W2032" s="38" t="n">
        <f aca="false">IFERROR(Counts!AK2032/Counts!AI2032,"")</f>
        <v>0</v>
      </c>
      <c r="X2032" s="40" t="n">
        <f aca="false">IFERROR(Counts!O2032,"")</f>
        <v>-0.077</v>
      </c>
      <c r="Y2032" s="36" t="n">
        <f aca="false">IFERROR(INDEX('Season Counts'!$Y$2:$Y$740,$AF2032)/INDEX('Season Counts'!$X$2:$X$740,$AF2032),"")</f>
        <v>0.211142857142857</v>
      </c>
      <c r="Z2032" s="37" t="n">
        <f aca="false">IFERROR(J2032-Y2032,"")</f>
        <v>0.158357142857143</v>
      </c>
      <c r="AA2032" s="38" t="n">
        <f aca="false">IFERROR(INDEX('Season Counts'!$K$2:$K$740,$AF2032)/INDEX('Season Counts'!$J$2:$J$740,$AF2032),"")</f>
        <v>0.5</v>
      </c>
      <c r="AB2032" s="41" t="n">
        <f aca="false">IFERROR(R2032-AA2032,"")</f>
        <v>0</v>
      </c>
      <c r="AC2032" s="39" t="n">
        <f aca="false">IFERROR(INDEX('Season Counts'!$AG$2:$AG$740,$AF2032)/INDEX('Season Counts'!$AF$2:$AF$740,$AF2032),"")</f>
        <v>69.02</v>
      </c>
      <c r="AD2032" s="40" t="n">
        <f aca="false">IFERROR(V2032-AC2032,"")</f>
        <v>-0.52000000000001</v>
      </c>
      <c r="AE2032" s="4" t="str">
        <f aca="false">IF(D2032&lt;Guide!$C$21,"Low PA",IF(TRIM(IF(ISNUMBER(AD2032),IF(N(AD2032)&lt;=-Guide!$C$24,"▼ Bat Speed  ",IF(N(AD2032)&gt;=Guide!$C$24,"▲ Bat Speed  ","")),"")&amp;IF(N(Z2032)&gt;=Guide!$C$22,"▲ Contact  ","")&amp;IF(N(Z2032)&lt;=-Guide!$C$22,"▼ Contact  ","")&amp;IF(N(AB2032)&gt;=Guide!$C$23,"▲ Chase  ","")&amp;IF(N(AB2032)&lt;=-Guide!$C$23,"▼ Chase  ",""))="","Stable",TRIM(IF(ISNUMBER(AD2032),IF(N(AD2032)&lt;=-Guide!$C$24,"▼ Bat Speed  ",IF(N(AD2032)&gt;=Guide!$C$24,"▲ Bat Speed  ","")),"")&amp;IF(N(Z2032)&gt;=Guide!$C$22,"▲ Contact  ","")&amp;IF(N(Z2032)&lt;=-Guide!$C$22,"▼ Contact  ","")&amp;IF(N(AB2032)&gt;=Guide!$C$23,"▲ Chase  ","")&amp;IF(N(AB2032)&lt;=-Guide!$C$23,"▼ Chase  ",""))))</f>
        <v>Low PA</v>
      </c>
      <c r="AF2032" s="35" t="n">
        <f aca="false">MATCH(Counts!A2032,'Season Counts'!$A$2:$A$740,0)</f>
        <v>518</v>
      </c>
    </row>
    <row r="2033" customFormat="false" ht="15" hidden="false" customHeight="false" outlineLevel="0" collapsed="false">
      <c r="A2033" s="34" t="str">
        <f aca="false">Counts!B2033</f>
        <v>PHI</v>
      </c>
      <c r="B2033" s="5" t="str">
        <f aca="false">Counts!C2033</f>
        <v>Steward Berroa</v>
      </c>
      <c r="C2033" s="34" t="str">
        <f aca="false">Counts!F2033</f>
        <v>Jun</v>
      </c>
      <c r="D2033" s="35" t="n">
        <f aca="false">IFERROR(Counts!P2033,"")</f>
        <v>3</v>
      </c>
      <c r="E2033" s="36" t="n">
        <f aca="false">IFERROR(Counts!R2033/Counts!Q2033,"")</f>
        <v>0</v>
      </c>
      <c r="F2033" s="36" t="n">
        <f aca="false">IFERROR((Counts!R2033+Counts!V2033+Counts!W2033)/(Counts!Q2033+Counts!V2033+Counts!W2033+Counts!X2033),"")</f>
        <v>0</v>
      </c>
      <c r="G2033" s="36" t="n">
        <f aca="false">IFERROR((Counts!R2033+Counts!S2033+2*Counts!T2033+3*Counts!U2033)/Counts!Q2033,"")</f>
        <v>0</v>
      </c>
      <c r="H2033" s="35" t="n">
        <f aca="false">IFERROR(Counts!U2033,"")</f>
        <v>0</v>
      </c>
      <c r="I2033" s="36" t="n">
        <f aca="false">IFERROR(Counts!Z2033/Counts!AA2033,"")</f>
        <v>0</v>
      </c>
      <c r="J2033" s="36" t="n">
        <f aca="false">IFERROR(Counts!AB2033/Counts!AA2033,"")</f>
        <v>0</v>
      </c>
      <c r="K2033" s="37" t="n">
        <f aca="false">IFERROR((Counts!AB2033-Counts!Z2033)/Counts!AA2033,"")</f>
        <v>0</v>
      </c>
      <c r="L2033" s="38" t="n">
        <f aca="false">IFERROR(Counts!Y2033/Counts!P2033,"")</f>
        <v>1</v>
      </c>
      <c r="M2033" s="38" t="n">
        <f aca="false">IFERROR(Counts!V2033/Counts!P2033,"")</f>
        <v>0</v>
      </c>
      <c r="N2033" s="38" t="str">
        <f aca="false">IFERROR(Counts!AD2033/Counts!AC2033,"")</f>
        <v/>
      </c>
      <c r="O2033" s="38" t="str">
        <f aca="false">IFERROR(Counts!AE2033/Counts!AC2033,"")</f>
        <v/>
      </c>
      <c r="P2033" s="39" t="str">
        <f aca="false">IFERROR(Counts!AG2033/Counts!AF2033,"")</f>
        <v/>
      </c>
      <c r="Q2033" s="38" t="str">
        <f aca="false">IFERROR(Counts!AH2033/Counts!AC2033,"")</f>
        <v/>
      </c>
      <c r="R2033" s="38" t="n">
        <f aca="false">IFERROR(Counts!N2033/Counts!M2033,"")</f>
        <v>0.5</v>
      </c>
      <c r="S2033" s="38" t="n">
        <f aca="false">IFERROR(Counts!K2033/Counts!J2033,"")</f>
        <v>0.6</v>
      </c>
      <c r="T2033" s="38" t="n">
        <f aca="false">IFERROR(Counts!I2033/Counts!H2033,"")</f>
        <v>0.166666666666667</v>
      </c>
      <c r="U2033" s="38" t="n">
        <f aca="false">IFERROR(1-Counts!L2033/Counts!K2033,"")</f>
        <v>1</v>
      </c>
      <c r="V2033" s="39" t="n">
        <f aca="false">IFERROR(Counts!AJ2033/Counts!AI2033,"")</f>
        <v>69.54</v>
      </c>
      <c r="W2033" s="38" t="n">
        <f aca="false">IFERROR(Counts!AK2033/Counts!AI2033,"")</f>
        <v>0</v>
      </c>
      <c r="X2033" s="40" t="n">
        <f aca="false">IFERROR(Counts!O2033,"")</f>
        <v>-0.76</v>
      </c>
      <c r="Y2033" s="36" t="n">
        <f aca="false">IFERROR(INDEX('Season Counts'!$Y$2:$Y$740,$AF2033)/INDEX('Season Counts'!$X$2:$X$740,$AF2033),"")</f>
        <v>0.211142857142857</v>
      </c>
      <c r="Z2033" s="37" t="n">
        <f aca="false">IFERROR(J2033-Y2033,"")</f>
        <v>-0.211142857142857</v>
      </c>
      <c r="AA2033" s="38" t="n">
        <f aca="false">IFERROR(INDEX('Season Counts'!$K$2:$K$740,$AF2033)/INDEX('Season Counts'!$J$2:$J$740,$AF2033),"")</f>
        <v>0.5</v>
      </c>
      <c r="AB2033" s="41" t="n">
        <f aca="false">IFERROR(R2033-AA2033,"")</f>
        <v>0</v>
      </c>
      <c r="AC2033" s="39" t="n">
        <f aca="false">IFERROR(INDEX('Season Counts'!$AG$2:$AG$740,$AF2033)/INDEX('Season Counts'!$AF$2:$AF$740,$AF2033),"")</f>
        <v>69.02</v>
      </c>
      <c r="AD2033" s="40" t="n">
        <f aca="false">IFERROR(V2033-AC2033,"")</f>
        <v>0.519999999999982</v>
      </c>
      <c r="AE2033" s="4" t="str">
        <f aca="false">IF(D2033&lt;Guide!$C$21,"Low PA",IF(TRIM(IF(ISNUMBER(AD2033),IF(N(AD2033)&lt;=-Guide!$C$24,"▼ Bat Speed  ",IF(N(AD2033)&gt;=Guide!$C$24,"▲ Bat Speed  ","")),"")&amp;IF(N(Z2033)&gt;=Guide!$C$22,"▲ Contact  ","")&amp;IF(N(Z2033)&lt;=-Guide!$C$22,"▼ Contact  ","")&amp;IF(N(AB2033)&gt;=Guide!$C$23,"▲ Chase  ","")&amp;IF(N(AB2033)&lt;=-Guide!$C$23,"▼ Chase  ",""))="","Stable",TRIM(IF(ISNUMBER(AD2033),IF(N(AD2033)&lt;=-Guide!$C$24,"▼ Bat Speed  ",IF(N(AD2033)&gt;=Guide!$C$24,"▲ Bat Speed  ","")),"")&amp;IF(N(Z2033)&gt;=Guide!$C$22,"▲ Contact  ","")&amp;IF(N(Z2033)&lt;=-Guide!$C$22,"▼ Contact  ","")&amp;IF(N(AB2033)&gt;=Guide!$C$23,"▲ Chase  ","")&amp;IF(N(AB2033)&lt;=-Guide!$C$23,"▼ Chase  ",""))))</f>
        <v>Low PA</v>
      </c>
      <c r="AF2033" s="35" t="n">
        <f aca="false">MATCH(Counts!A2033,'Season Counts'!$A$2:$A$740,0)</f>
        <v>518</v>
      </c>
    </row>
    <row r="2034" customFormat="false" ht="15" hidden="false" customHeight="false" outlineLevel="0" collapsed="false">
      <c r="A2034" s="34" t="str">
        <f aca="false">Counts!B2034</f>
        <v>PIT</v>
      </c>
      <c r="B2034" s="5" t="str">
        <f aca="false">Counts!C2034</f>
        <v>Bryan Reynolds</v>
      </c>
      <c r="C2034" s="34" t="str">
        <f aca="false">Counts!F2034</f>
        <v>Mar-Apr</v>
      </c>
      <c r="D2034" s="35" t="n">
        <f aca="false">IFERROR(Counts!P2034,"")</f>
        <v>142</v>
      </c>
      <c r="E2034" s="36" t="n">
        <f aca="false">IFERROR(Counts!R2034/Counts!Q2034,"")</f>
        <v>0.245614035087719</v>
      </c>
      <c r="F2034" s="36" t="n">
        <f aca="false">IFERROR((Counts!R2034+Counts!V2034+Counts!W2034)/(Counts!Q2034+Counts!V2034+Counts!W2034+Counts!X2034),"")</f>
        <v>0.387323943661972</v>
      </c>
      <c r="G2034" s="36" t="n">
        <f aca="false">IFERROR((Counts!R2034+Counts!S2034+2*Counts!T2034+3*Counts!U2034)/Counts!Q2034,"")</f>
        <v>0.37719298245614</v>
      </c>
      <c r="H2034" s="35" t="n">
        <f aca="false">IFERROR(Counts!U2034,"")</f>
        <v>3</v>
      </c>
      <c r="I2034" s="36" t="n">
        <f aca="false">IFERROR(Counts!Z2034/Counts!AA2034,"")</f>
        <v>0.343571428571429</v>
      </c>
      <c r="J2034" s="36" t="n">
        <f aca="false">IFERROR(Counts!AB2034/Counts!AA2034,"")</f>
        <v>0.339671428571429</v>
      </c>
      <c r="K2034" s="37" t="n">
        <f aca="false">IFERROR((Counts!AB2034-Counts!Z2034)/Counts!AA2034,"")</f>
        <v>-0.0039</v>
      </c>
      <c r="L2034" s="38" t="n">
        <f aca="false">IFERROR(Counts!Y2034/Counts!P2034,"")</f>
        <v>0.267605633802817</v>
      </c>
      <c r="M2034" s="38" t="n">
        <f aca="false">IFERROR(Counts!V2034/Counts!P2034,"")</f>
        <v>0.176056338028169</v>
      </c>
      <c r="N2034" s="38" t="n">
        <f aca="false">IFERROR(Counts!AD2034/Counts!AC2034,"")</f>
        <v>0.0909090909090909</v>
      </c>
      <c r="O2034" s="38" t="n">
        <f aca="false">IFERROR(Counts!AE2034/Counts!AC2034,"")</f>
        <v>0.441558441558442</v>
      </c>
      <c r="P2034" s="39" t="n">
        <f aca="false">IFERROR(Counts!AG2034/Counts!AF2034,"")</f>
        <v>91.5519480519481</v>
      </c>
      <c r="Q2034" s="38" t="n">
        <f aca="false">IFERROR(Counts!AH2034/Counts!AC2034,"")</f>
        <v>0.311688311688312</v>
      </c>
      <c r="R2034" s="38" t="n">
        <f aca="false">IFERROR(Counts!N2034/Counts!M2034,"")</f>
        <v>0.236196319018405</v>
      </c>
      <c r="S2034" s="38" t="n">
        <f aca="false">IFERROR(Counts!K2034/Counts!J2034,"")</f>
        <v>0.646153846153846</v>
      </c>
      <c r="T2034" s="38" t="n">
        <f aca="false">IFERROR(Counts!I2034/Counts!H2034,"")</f>
        <v>0.269387755102041</v>
      </c>
      <c r="U2034" s="38" t="n">
        <f aca="false">IFERROR(1-Counts!L2034/Counts!K2034,"")</f>
        <v>0.875</v>
      </c>
      <c r="V2034" s="39" t="n">
        <f aca="false">IFERROR(Counts!AJ2034/Counts!AI2034,"")</f>
        <v>72.778801843318</v>
      </c>
      <c r="W2034" s="38" t="n">
        <f aca="false">IFERROR(Counts!AK2034/Counts!AI2034,"")</f>
        <v>0.28110599078341</v>
      </c>
      <c r="X2034" s="40" t="n">
        <f aca="false">IFERROR(Counts!O2034,"")</f>
        <v>2.766</v>
      </c>
      <c r="Y2034" s="36" t="n">
        <f aca="false">IFERROR(INDEX('Season Counts'!$Y$2:$Y$740,$AF2034)/INDEX('Season Counts'!$X$2:$X$740,$AF2034),"")</f>
        <v>0.355208333333333</v>
      </c>
      <c r="Z2034" s="37" t="n">
        <f aca="false">IFERROR(J2034-Y2034,"")</f>
        <v>-0.0155369047619048</v>
      </c>
      <c r="AA2034" s="38" t="n">
        <f aca="false">IFERROR(INDEX('Season Counts'!$K$2:$K$740,$AF2034)/INDEX('Season Counts'!$J$2:$J$740,$AF2034),"")</f>
        <v>0.247159090909091</v>
      </c>
      <c r="AB2034" s="41" t="n">
        <f aca="false">IFERROR(R2034-AA2034,"")</f>
        <v>-0.010962771890686</v>
      </c>
      <c r="AC2034" s="39" t="n">
        <f aca="false">IFERROR(INDEX('Season Counts'!$AG$2:$AG$740,$AF2034)/INDEX('Season Counts'!$AF$2:$AF$740,$AF2034),"")</f>
        <v>72.8077533039648</v>
      </c>
      <c r="AD2034" s="40" t="n">
        <f aca="false">IFERROR(V2034-AC2034,"")</f>
        <v>-0.0289514606467804</v>
      </c>
      <c r="AE2034" s="4" t="str">
        <f aca="false">IF(D2034&lt;Guide!$C$21,"Low PA",IF(TRIM(IF(ISNUMBER(AD2034),IF(N(AD2034)&lt;=-Guide!$C$24,"▼ Bat Speed  ",IF(N(AD2034)&gt;=Guide!$C$24,"▲ Bat Speed  ","")),"")&amp;IF(N(Z2034)&gt;=Guide!$C$22,"▲ Contact  ","")&amp;IF(N(Z2034)&lt;=-Guide!$C$22,"▼ Contact  ","")&amp;IF(N(AB2034)&gt;=Guide!$C$23,"▲ Chase  ","")&amp;IF(N(AB2034)&lt;=-Guide!$C$23,"▼ Chase  ",""))="","Stable",TRIM(IF(ISNUMBER(AD2034),IF(N(AD2034)&lt;=-Guide!$C$24,"▼ Bat Speed  ",IF(N(AD2034)&gt;=Guide!$C$24,"▲ Bat Speed  ","")),"")&amp;IF(N(Z2034)&gt;=Guide!$C$22,"▲ Contact  ","")&amp;IF(N(Z2034)&lt;=-Guide!$C$22,"▼ Contact  ","")&amp;IF(N(AB2034)&gt;=Guide!$C$23,"▲ Chase  ","")&amp;IF(N(AB2034)&lt;=-Guide!$C$23,"▼ Chase  ",""))))</f>
        <v>Stable</v>
      </c>
      <c r="AF2034" s="35" t="n">
        <f aca="false">MATCH(Counts!A2034,'Season Counts'!$A$2:$A$740,0)</f>
        <v>519</v>
      </c>
    </row>
    <row r="2035" customFormat="false" ht="15" hidden="false" customHeight="false" outlineLevel="0" collapsed="false">
      <c r="A2035" s="34" t="str">
        <f aca="false">Counts!B2035</f>
        <v>PIT</v>
      </c>
      <c r="B2035" s="5" t="str">
        <f aca="false">Counts!C2035</f>
        <v>Bryan Reynolds</v>
      </c>
      <c r="C2035" s="34" t="str">
        <f aca="false">Counts!F2035</f>
        <v>May</v>
      </c>
      <c r="D2035" s="35" t="n">
        <f aca="false">IFERROR(Counts!P2035,"")</f>
        <v>116</v>
      </c>
      <c r="E2035" s="36" t="n">
        <f aca="false">IFERROR(Counts!R2035/Counts!Q2035,"")</f>
        <v>0.3125</v>
      </c>
      <c r="F2035" s="36" t="n">
        <f aca="false">IFERROR((Counts!R2035+Counts!V2035+Counts!W2035)/(Counts!Q2035+Counts!V2035+Counts!W2035+Counts!X2035),"")</f>
        <v>0.422413793103448</v>
      </c>
      <c r="G2035" s="36" t="n">
        <f aca="false">IFERROR((Counts!R2035+Counts!S2035+2*Counts!T2035+3*Counts!U2035)/Counts!Q2035,"")</f>
        <v>0.510416666666667</v>
      </c>
      <c r="H2035" s="35" t="n">
        <f aca="false">IFERROR(Counts!U2035,"")</f>
        <v>3</v>
      </c>
      <c r="I2035" s="36" t="n">
        <f aca="false">IFERROR(Counts!Z2035/Counts!AA2035,"")</f>
        <v>0.406034482758621</v>
      </c>
      <c r="J2035" s="36" t="n">
        <f aca="false">IFERROR(Counts!AB2035/Counts!AA2035,"")</f>
        <v>0.40498275862069</v>
      </c>
      <c r="K2035" s="37" t="n">
        <f aca="false">IFERROR((Counts!AB2035-Counts!Z2035)/Counts!AA2035,"")</f>
        <v>-0.00105172413793103</v>
      </c>
      <c r="L2035" s="38" t="n">
        <f aca="false">IFERROR(Counts!Y2035/Counts!P2035,"")</f>
        <v>0.146551724137931</v>
      </c>
      <c r="M2035" s="38" t="n">
        <f aca="false">IFERROR(Counts!V2035/Counts!P2035,"")</f>
        <v>0.146551724137931</v>
      </c>
      <c r="N2035" s="38" t="n">
        <f aca="false">IFERROR(Counts!AD2035/Counts!AC2035,"")</f>
        <v>0.0875</v>
      </c>
      <c r="O2035" s="38" t="n">
        <f aca="false">IFERROR(Counts!AE2035/Counts!AC2035,"")</f>
        <v>0.4375</v>
      </c>
      <c r="P2035" s="39" t="n">
        <f aca="false">IFERROR(Counts!AG2035/Counts!AF2035,"")</f>
        <v>90.375</v>
      </c>
      <c r="Q2035" s="38" t="n">
        <f aca="false">IFERROR(Counts!AH2035/Counts!AC2035,"")</f>
        <v>0.35</v>
      </c>
      <c r="R2035" s="38" t="n">
        <f aca="false">IFERROR(Counts!N2035/Counts!M2035,"")</f>
        <v>0.220720720720721</v>
      </c>
      <c r="S2035" s="38" t="n">
        <f aca="false">IFERROR(Counts!K2035/Counts!J2035,"")</f>
        <v>0.720183486238532</v>
      </c>
      <c r="T2035" s="38" t="n">
        <f aca="false">IFERROR(Counts!I2035/Counts!H2035,"")</f>
        <v>0.228155339805825</v>
      </c>
      <c r="U2035" s="38" t="n">
        <f aca="false">IFERROR(1-Counts!L2035/Counts!K2035,"")</f>
        <v>0.885350318471338</v>
      </c>
      <c r="V2035" s="39" t="n">
        <f aca="false">IFERROR(Counts!AJ2035/Counts!AI2035,"")</f>
        <v>72.8494382022472</v>
      </c>
      <c r="W2035" s="38" t="n">
        <f aca="false">IFERROR(Counts!AK2035/Counts!AI2035,"")</f>
        <v>0.292134831460674</v>
      </c>
      <c r="X2035" s="40" t="n">
        <f aca="false">IFERROR(Counts!O2035,"")</f>
        <v>8.257</v>
      </c>
      <c r="Y2035" s="36" t="n">
        <f aca="false">IFERROR(INDEX('Season Counts'!$Y$2:$Y$740,$AF2035)/INDEX('Season Counts'!$X$2:$X$740,$AF2035),"")</f>
        <v>0.355208333333333</v>
      </c>
      <c r="Z2035" s="37" t="n">
        <f aca="false">IFERROR(J2035-Y2035,"")</f>
        <v>0.0497744252873563</v>
      </c>
      <c r="AA2035" s="38" t="n">
        <f aca="false">IFERROR(INDEX('Season Counts'!$K$2:$K$740,$AF2035)/INDEX('Season Counts'!$J$2:$J$740,$AF2035),"")</f>
        <v>0.247159090909091</v>
      </c>
      <c r="AB2035" s="41" t="n">
        <f aca="false">IFERROR(R2035-AA2035,"")</f>
        <v>-0.0264383701883702</v>
      </c>
      <c r="AC2035" s="39" t="n">
        <f aca="false">IFERROR(INDEX('Season Counts'!$AG$2:$AG$740,$AF2035)/INDEX('Season Counts'!$AF$2:$AF$740,$AF2035),"")</f>
        <v>72.8077533039648</v>
      </c>
      <c r="AD2035" s="40" t="n">
        <f aca="false">IFERROR(V2035-AC2035,"")</f>
        <v>0.0416848982824405</v>
      </c>
      <c r="AE2035" s="4" t="str">
        <f aca="false">IF(D2035&lt;Guide!$C$21,"Low PA",IF(TRIM(IF(ISNUMBER(AD2035),IF(N(AD2035)&lt;=-Guide!$C$24,"▼ Bat Speed  ",IF(N(AD2035)&gt;=Guide!$C$24,"▲ Bat Speed  ","")),"")&amp;IF(N(Z2035)&gt;=Guide!$C$22,"▲ Contact  ","")&amp;IF(N(Z2035)&lt;=-Guide!$C$22,"▼ Contact  ","")&amp;IF(N(AB2035)&gt;=Guide!$C$23,"▲ Chase  ","")&amp;IF(N(AB2035)&lt;=-Guide!$C$23,"▼ Chase  ",""))="","Stable",TRIM(IF(ISNUMBER(AD2035),IF(N(AD2035)&lt;=-Guide!$C$24,"▼ Bat Speed  ",IF(N(AD2035)&gt;=Guide!$C$24,"▲ Bat Speed  ","")),"")&amp;IF(N(Z2035)&gt;=Guide!$C$22,"▲ Contact  ","")&amp;IF(N(Z2035)&lt;=-Guide!$C$22,"▼ Contact  ","")&amp;IF(N(AB2035)&gt;=Guide!$C$23,"▲ Chase  ","")&amp;IF(N(AB2035)&lt;=-Guide!$C$23,"▼ Chase  ",""))))</f>
        <v>▲ Contact</v>
      </c>
      <c r="AF2035" s="35" t="n">
        <f aca="false">MATCH(Counts!A2035,'Season Counts'!$A$2:$A$740,0)</f>
        <v>519</v>
      </c>
    </row>
    <row r="2036" customFormat="false" ht="15" hidden="false" customHeight="false" outlineLevel="0" collapsed="false">
      <c r="A2036" s="34" t="str">
        <f aca="false">Counts!B2036</f>
        <v>PIT</v>
      </c>
      <c r="B2036" s="5" t="str">
        <f aca="false">Counts!C2036</f>
        <v>Bryan Reynolds</v>
      </c>
      <c r="C2036" s="34" t="str">
        <f aca="false">Counts!F2036</f>
        <v>Jun</v>
      </c>
      <c r="D2036" s="35" t="n">
        <f aca="false">IFERROR(Counts!P2036,"")</f>
        <v>114</v>
      </c>
      <c r="E2036" s="36" t="n">
        <f aca="false">IFERROR(Counts!R2036/Counts!Q2036,"")</f>
        <v>0.292929292929293</v>
      </c>
      <c r="F2036" s="36" t="n">
        <f aca="false">IFERROR((Counts!R2036+Counts!V2036+Counts!W2036)/(Counts!Q2036+Counts!V2036+Counts!W2036+Counts!X2036),"")</f>
        <v>0.385964912280702</v>
      </c>
      <c r="G2036" s="36" t="n">
        <f aca="false">IFERROR((Counts!R2036+Counts!S2036+2*Counts!T2036+3*Counts!U2036)/Counts!Q2036,"")</f>
        <v>0.525252525252525</v>
      </c>
      <c r="H2036" s="35" t="n">
        <f aca="false">IFERROR(Counts!U2036,"")</f>
        <v>5</v>
      </c>
      <c r="I2036" s="36" t="n">
        <f aca="false">IFERROR(Counts!Z2036/Counts!AA2036,"")</f>
        <v>0.393859649122807</v>
      </c>
      <c r="J2036" s="36" t="n">
        <f aca="false">IFERROR(Counts!AB2036/Counts!AA2036,"")</f>
        <v>0.367684210526316</v>
      </c>
      <c r="K2036" s="37" t="n">
        <f aca="false">IFERROR((Counts!AB2036-Counts!Z2036)/Counts!AA2036,"")</f>
        <v>-0.0261754385964912</v>
      </c>
      <c r="L2036" s="38" t="n">
        <f aca="false">IFERROR(Counts!Y2036/Counts!P2036,"")</f>
        <v>0.228070175438596</v>
      </c>
      <c r="M2036" s="38" t="n">
        <f aca="false">IFERROR(Counts!V2036/Counts!P2036,"")</f>
        <v>0.12280701754386</v>
      </c>
      <c r="N2036" s="38" t="n">
        <f aca="false">IFERROR(Counts!AD2036/Counts!AC2036,"")</f>
        <v>0.123287671232877</v>
      </c>
      <c r="O2036" s="38" t="n">
        <f aca="false">IFERROR(Counts!AE2036/Counts!AC2036,"")</f>
        <v>0.561643835616438</v>
      </c>
      <c r="P2036" s="39" t="n">
        <f aca="false">IFERROR(Counts!AG2036/Counts!AF2036,"")</f>
        <v>92.3904109589041</v>
      </c>
      <c r="Q2036" s="38" t="n">
        <f aca="false">IFERROR(Counts!AH2036/Counts!AC2036,"")</f>
        <v>0.410958904109589</v>
      </c>
      <c r="R2036" s="38" t="n">
        <f aca="false">IFERROR(Counts!N2036/Counts!M2036,"")</f>
        <v>0.231759656652361</v>
      </c>
      <c r="S2036" s="38" t="n">
        <f aca="false">IFERROR(Counts!K2036/Counts!J2036,"")</f>
        <v>0.704225352112676</v>
      </c>
      <c r="T2036" s="38" t="n">
        <f aca="false">IFERROR(Counts!I2036/Counts!H2036,"")</f>
        <v>0.294117647058824</v>
      </c>
      <c r="U2036" s="38" t="n">
        <f aca="false">IFERROR(1-Counts!L2036/Counts!K2036,"")</f>
        <v>0.846666666666667</v>
      </c>
      <c r="V2036" s="39" t="n">
        <f aca="false">IFERROR(Counts!AJ2036/Counts!AI2036,"")</f>
        <v>73.5048913043478</v>
      </c>
      <c r="W2036" s="38" t="n">
        <f aca="false">IFERROR(Counts!AK2036/Counts!AI2036,"")</f>
        <v>0.402173913043478</v>
      </c>
      <c r="X2036" s="40" t="n">
        <f aca="false">IFERROR(Counts!O2036,"")</f>
        <v>8.549</v>
      </c>
      <c r="Y2036" s="36" t="n">
        <f aca="false">IFERROR(INDEX('Season Counts'!$Y$2:$Y$740,$AF2036)/INDEX('Season Counts'!$X$2:$X$740,$AF2036),"")</f>
        <v>0.355208333333333</v>
      </c>
      <c r="Z2036" s="37" t="n">
        <f aca="false">IFERROR(J2036-Y2036,"")</f>
        <v>0.0124758771929824</v>
      </c>
      <c r="AA2036" s="38" t="n">
        <f aca="false">IFERROR(INDEX('Season Counts'!$K$2:$K$740,$AF2036)/INDEX('Season Counts'!$J$2:$J$740,$AF2036),"")</f>
        <v>0.247159090909091</v>
      </c>
      <c r="AB2036" s="41" t="n">
        <f aca="false">IFERROR(R2036-AA2036,"")</f>
        <v>-0.0153994342567304</v>
      </c>
      <c r="AC2036" s="39" t="n">
        <f aca="false">IFERROR(INDEX('Season Counts'!$AG$2:$AG$740,$AF2036)/INDEX('Season Counts'!$AF$2:$AF$740,$AF2036),"")</f>
        <v>72.8077533039648</v>
      </c>
      <c r="AD2036" s="40" t="n">
        <f aca="false">IFERROR(V2036-AC2036,"")</f>
        <v>0.697138000383063</v>
      </c>
      <c r="AE2036" s="4" t="str">
        <f aca="false">IF(D2036&lt;Guide!$C$21,"Low PA",IF(TRIM(IF(ISNUMBER(AD2036),IF(N(AD2036)&lt;=-Guide!$C$24,"▼ Bat Speed  ",IF(N(AD2036)&gt;=Guide!$C$24,"▲ Bat Speed  ","")),"")&amp;IF(N(Z2036)&gt;=Guide!$C$22,"▲ Contact  ","")&amp;IF(N(Z2036)&lt;=-Guide!$C$22,"▼ Contact  ","")&amp;IF(N(AB2036)&gt;=Guide!$C$23,"▲ Chase  ","")&amp;IF(N(AB2036)&lt;=-Guide!$C$23,"▼ Chase  ",""))="","Stable",TRIM(IF(ISNUMBER(AD2036),IF(N(AD2036)&lt;=-Guide!$C$24,"▼ Bat Speed  ",IF(N(AD2036)&gt;=Guide!$C$24,"▲ Bat Speed  ","")),"")&amp;IF(N(Z2036)&gt;=Guide!$C$22,"▲ Contact  ","")&amp;IF(N(Z2036)&lt;=-Guide!$C$22,"▼ Contact  ","")&amp;IF(N(AB2036)&gt;=Guide!$C$23,"▲ Chase  ","")&amp;IF(N(AB2036)&lt;=-Guide!$C$23,"▼ Chase  ",""))))</f>
        <v>Stable</v>
      </c>
      <c r="AF2036" s="35" t="n">
        <f aca="false">MATCH(Counts!A2036,'Season Counts'!$A$2:$A$740,0)</f>
        <v>519</v>
      </c>
    </row>
    <row r="2037" customFormat="false" ht="15" hidden="false" customHeight="false" outlineLevel="0" collapsed="false">
      <c r="A2037" s="34" t="str">
        <f aca="false">Counts!B2037</f>
        <v>PIT</v>
      </c>
      <c r="B2037" s="5" t="str">
        <f aca="false">Counts!C2037</f>
        <v>Bryan Reynolds</v>
      </c>
      <c r="C2037" s="34" t="str">
        <f aca="false">Counts!F2037</f>
        <v>Jul</v>
      </c>
      <c r="D2037" s="35" t="n">
        <f aca="false">IFERROR(Counts!P2037,"")</f>
        <v>111</v>
      </c>
      <c r="E2037" s="36" t="n">
        <f aca="false">IFERROR(Counts!R2037/Counts!Q2037,"")</f>
        <v>0.22680412371134</v>
      </c>
      <c r="F2037" s="36" t="n">
        <f aca="false">IFERROR((Counts!R2037+Counts!V2037+Counts!W2037)/(Counts!Q2037+Counts!V2037+Counts!W2037+Counts!X2037),"")</f>
        <v>0.324324324324324</v>
      </c>
      <c r="G2037" s="36" t="n">
        <f aca="false">IFERROR((Counts!R2037+Counts!S2037+2*Counts!T2037+3*Counts!U2037)/Counts!Q2037,"")</f>
        <v>0.412371134020619</v>
      </c>
      <c r="H2037" s="35" t="n">
        <f aca="false">IFERROR(Counts!U2037,"")</f>
        <v>4</v>
      </c>
      <c r="I2037" s="36" t="n">
        <f aca="false">IFERROR(Counts!Z2037/Counts!AA2037,"")</f>
        <v>0.321818181818182</v>
      </c>
      <c r="J2037" s="36" t="n">
        <f aca="false">IFERROR(Counts!AB2037/Counts!AA2037,"")</f>
        <v>0.309154545454545</v>
      </c>
      <c r="K2037" s="37" t="n">
        <f aca="false">IFERROR((Counts!AB2037-Counts!Z2037)/Counts!AA2037,"")</f>
        <v>-0.0126636363636364</v>
      </c>
      <c r="L2037" s="38" t="n">
        <f aca="false">IFERROR(Counts!Y2037/Counts!P2037,"")</f>
        <v>0.315315315315315</v>
      </c>
      <c r="M2037" s="38" t="n">
        <f aca="false">IFERROR(Counts!V2037/Counts!P2037,"")</f>
        <v>0.0990990990990991</v>
      </c>
      <c r="N2037" s="38" t="n">
        <f aca="false">IFERROR(Counts!AD2037/Counts!AC2037,"")</f>
        <v>0.161290322580645</v>
      </c>
      <c r="O2037" s="38" t="n">
        <f aca="false">IFERROR(Counts!AE2037/Counts!AC2037,"")</f>
        <v>0.419354838709677</v>
      </c>
      <c r="P2037" s="39" t="n">
        <f aca="false">IFERROR(Counts!AG2037/Counts!AF2037,"")</f>
        <v>88.5725806451613</v>
      </c>
      <c r="Q2037" s="38" t="n">
        <f aca="false">IFERROR(Counts!AH2037/Counts!AC2037,"")</f>
        <v>0.419354838709677</v>
      </c>
      <c r="R2037" s="38" t="n">
        <f aca="false">IFERROR(Counts!N2037/Counts!M2037,"")</f>
        <v>0.301801801801802</v>
      </c>
      <c r="S2037" s="38" t="n">
        <f aca="false">IFERROR(Counts!K2037/Counts!J2037,"")</f>
        <v>0.685185185185185</v>
      </c>
      <c r="T2037" s="38" t="n">
        <f aca="false">IFERROR(Counts!I2037/Counts!H2037,"")</f>
        <v>0.251162790697674</v>
      </c>
      <c r="U2037" s="38" t="n">
        <f aca="false">IFERROR(1-Counts!L2037/Counts!K2037,"")</f>
        <v>0.844594594594595</v>
      </c>
      <c r="V2037" s="39" t="n">
        <f aca="false">IFERROR(Counts!AJ2037/Counts!AI2037,"")</f>
        <v>72.2588541666667</v>
      </c>
      <c r="W2037" s="38" t="n">
        <f aca="false">IFERROR(Counts!AK2037/Counts!AI2037,"")</f>
        <v>0.265625</v>
      </c>
      <c r="X2037" s="40" t="n">
        <f aca="false">IFERROR(Counts!O2037,"")</f>
        <v>2.57</v>
      </c>
      <c r="Y2037" s="36" t="n">
        <f aca="false">IFERROR(INDEX('Season Counts'!$Y$2:$Y$740,$AF2037)/INDEX('Season Counts'!$X$2:$X$740,$AF2037),"")</f>
        <v>0.355208333333333</v>
      </c>
      <c r="Z2037" s="37" t="n">
        <f aca="false">IFERROR(J2037-Y2037,"")</f>
        <v>-0.0460537878787879</v>
      </c>
      <c r="AA2037" s="38" t="n">
        <f aca="false">IFERROR(INDEX('Season Counts'!$K$2:$K$740,$AF2037)/INDEX('Season Counts'!$J$2:$J$740,$AF2037),"")</f>
        <v>0.247159090909091</v>
      </c>
      <c r="AB2037" s="41" t="n">
        <f aca="false">IFERROR(R2037-AA2037,"")</f>
        <v>0.0546427108927109</v>
      </c>
      <c r="AC2037" s="39" t="n">
        <f aca="false">IFERROR(INDEX('Season Counts'!$AG$2:$AG$740,$AF2037)/INDEX('Season Counts'!$AF$2:$AF$740,$AF2037),"")</f>
        <v>72.8077533039648</v>
      </c>
      <c r="AD2037" s="40" t="n">
        <f aca="false">IFERROR(V2037-AC2037,"")</f>
        <v>-0.548899137298093</v>
      </c>
      <c r="AE2037" s="4" t="str">
        <f aca="false">IF(D2037&lt;Guide!$C$21,"Low PA",IF(TRIM(IF(ISNUMBER(AD2037),IF(N(AD2037)&lt;=-Guide!$C$24,"▼ Bat Speed  ",IF(N(AD2037)&gt;=Guide!$C$24,"▲ Bat Speed  ","")),"")&amp;IF(N(Z2037)&gt;=Guide!$C$22,"▲ Contact  ","")&amp;IF(N(Z2037)&lt;=-Guide!$C$22,"▼ Contact  ","")&amp;IF(N(AB2037)&gt;=Guide!$C$23,"▲ Chase  ","")&amp;IF(N(AB2037)&lt;=-Guide!$C$23,"▼ Chase  ",""))="","Stable",TRIM(IF(ISNUMBER(AD2037),IF(N(AD2037)&lt;=-Guide!$C$24,"▼ Bat Speed  ",IF(N(AD2037)&gt;=Guide!$C$24,"▲ Bat Speed  ","")),"")&amp;IF(N(Z2037)&gt;=Guide!$C$22,"▲ Contact  ","")&amp;IF(N(Z2037)&lt;=-Guide!$C$22,"▼ Contact  ","")&amp;IF(N(AB2037)&gt;=Guide!$C$23,"▲ Chase  ","")&amp;IF(N(AB2037)&lt;=-Guide!$C$23,"▼ Chase  ",""))))</f>
        <v>▼ Contact ▲ Chase</v>
      </c>
      <c r="AF2037" s="35" t="n">
        <f aca="false">MATCH(Counts!A2037,'Season Counts'!$A$2:$A$740,0)</f>
        <v>519</v>
      </c>
    </row>
    <row r="2038" customFormat="false" ht="15" hidden="false" customHeight="false" outlineLevel="0" collapsed="false">
      <c r="A2038" s="34" t="str">
        <f aca="false">Counts!B2038</f>
        <v>PIT</v>
      </c>
      <c r="B2038" s="5" t="str">
        <f aca="false">Counts!C2038</f>
        <v>Bryan Reynolds</v>
      </c>
      <c r="C2038" s="34" t="str">
        <f aca="false">Counts!F2038</f>
        <v>Aug</v>
      </c>
      <c r="D2038" s="35" t="n">
        <f aca="false">IFERROR(Counts!P2038,"")</f>
        <v>118</v>
      </c>
      <c r="E2038" s="36" t="n">
        <f aca="false">IFERROR(Counts!R2038/Counts!Q2038,"")</f>
        <v>0.238095238095238</v>
      </c>
      <c r="F2038" s="36" t="n">
        <f aca="false">IFERROR((Counts!R2038+Counts!V2038+Counts!W2038)/(Counts!Q2038+Counts!V2038+Counts!W2038+Counts!X2038),"")</f>
        <v>0.322033898305085</v>
      </c>
      <c r="G2038" s="36" t="n">
        <f aca="false">IFERROR((Counts!R2038+Counts!S2038+2*Counts!T2038+3*Counts!U2038)/Counts!Q2038,"")</f>
        <v>0.295238095238095</v>
      </c>
      <c r="H2038" s="35" t="n">
        <f aca="false">IFERROR(Counts!U2038,"")</f>
        <v>0</v>
      </c>
      <c r="I2038" s="36" t="n">
        <f aca="false">IFERROR(Counts!Z2038/Counts!AA2038,"")</f>
        <v>0.285593220338983</v>
      </c>
      <c r="J2038" s="36" t="n">
        <f aca="false">IFERROR(Counts!AB2038/Counts!AA2038,"")</f>
        <v>0.323127118644068</v>
      </c>
      <c r="K2038" s="37" t="n">
        <f aca="false">IFERROR((Counts!AB2038-Counts!Z2038)/Counts!AA2038,"")</f>
        <v>0.0375338983050847</v>
      </c>
      <c r="L2038" s="38" t="n">
        <f aca="false">IFERROR(Counts!Y2038/Counts!P2038,"")</f>
        <v>0.23728813559322</v>
      </c>
      <c r="M2038" s="38" t="n">
        <f aca="false">IFERROR(Counts!V2038/Counts!P2038,"")</f>
        <v>0.101694915254237</v>
      </c>
      <c r="N2038" s="38" t="n">
        <f aca="false">IFERROR(Counts!AD2038/Counts!AC2038,"")</f>
        <v>0.0909090909090909</v>
      </c>
      <c r="O2038" s="38" t="n">
        <f aca="false">IFERROR(Counts!AE2038/Counts!AC2038,"")</f>
        <v>0.493506493506494</v>
      </c>
      <c r="P2038" s="39" t="n">
        <f aca="false">IFERROR(Counts!AG2038/Counts!AF2038,"")</f>
        <v>90.2571428571429</v>
      </c>
      <c r="Q2038" s="38" t="n">
        <f aca="false">IFERROR(Counts!AH2038/Counts!AC2038,"")</f>
        <v>0.38961038961039</v>
      </c>
      <c r="R2038" s="38" t="n">
        <f aca="false">IFERROR(Counts!N2038/Counts!M2038,"")</f>
        <v>0.277272727272727</v>
      </c>
      <c r="S2038" s="38" t="n">
        <f aca="false">IFERROR(Counts!K2038/Counts!J2038,"")</f>
        <v>0.721698113207547</v>
      </c>
      <c r="T2038" s="38" t="n">
        <f aca="false">IFERROR(Counts!I2038/Counts!H2038,"")</f>
        <v>0.289719626168224</v>
      </c>
      <c r="U2038" s="38" t="n">
        <f aca="false">IFERROR(1-Counts!L2038/Counts!K2038,"")</f>
        <v>0.836601307189543</v>
      </c>
      <c r="V2038" s="39" t="n">
        <f aca="false">IFERROR(Counts!AJ2038/Counts!AI2038,"")</f>
        <v>73.0769633507854</v>
      </c>
      <c r="W2038" s="38" t="n">
        <f aca="false">IFERROR(Counts!AK2038/Counts!AI2038,"")</f>
        <v>0.308900523560209</v>
      </c>
      <c r="X2038" s="40" t="n">
        <f aca="false">IFERROR(Counts!O2038,"")</f>
        <v>-4.676</v>
      </c>
      <c r="Y2038" s="36" t="n">
        <f aca="false">IFERROR(INDEX('Season Counts'!$Y$2:$Y$740,$AF2038)/INDEX('Season Counts'!$X$2:$X$740,$AF2038),"")</f>
        <v>0.355208333333333</v>
      </c>
      <c r="Z2038" s="37" t="n">
        <f aca="false">IFERROR(J2038-Y2038,"")</f>
        <v>-0.0320812146892656</v>
      </c>
      <c r="AA2038" s="38" t="n">
        <f aca="false">IFERROR(INDEX('Season Counts'!$K$2:$K$740,$AF2038)/INDEX('Season Counts'!$J$2:$J$740,$AF2038),"")</f>
        <v>0.247159090909091</v>
      </c>
      <c r="AB2038" s="41" t="n">
        <f aca="false">IFERROR(R2038-AA2038,"")</f>
        <v>0.0301136363636364</v>
      </c>
      <c r="AC2038" s="39" t="n">
        <f aca="false">IFERROR(INDEX('Season Counts'!$AG$2:$AG$740,$AF2038)/INDEX('Season Counts'!$AF$2:$AF$740,$AF2038),"")</f>
        <v>72.8077533039648</v>
      </c>
      <c r="AD2038" s="40" t="n">
        <f aca="false">IFERROR(V2038-AC2038,"")</f>
        <v>0.269210046820589</v>
      </c>
      <c r="AE2038" s="4" t="str">
        <f aca="false">IF(D2038&lt;Guide!$C$21,"Low PA",IF(TRIM(IF(ISNUMBER(AD2038),IF(N(AD2038)&lt;=-Guide!$C$24,"▼ Bat Speed  ",IF(N(AD2038)&gt;=Guide!$C$24,"▲ Bat Speed  ","")),"")&amp;IF(N(Z2038)&gt;=Guide!$C$22,"▲ Contact  ","")&amp;IF(N(Z2038)&lt;=-Guide!$C$22,"▼ Contact  ","")&amp;IF(N(AB2038)&gt;=Guide!$C$23,"▲ Chase  ","")&amp;IF(N(AB2038)&lt;=-Guide!$C$23,"▼ Chase  ",""))="","Stable",TRIM(IF(ISNUMBER(AD2038),IF(N(AD2038)&lt;=-Guide!$C$24,"▼ Bat Speed  ",IF(N(AD2038)&gt;=Guide!$C$24,"▲ Bat Speed  ","")),"")&amp;IF(N(Z2038)&gt;=Guide!$C$22,"▲ Contact  ","")&amp;IF(N(Z2038)&lt;=-Guide!$C$22,"▼ Contact  ","")&amp;IF(N(AB2038)&gt;=Guide!$C$23,"▲ Chase  ","")&amp;IF(N(AB2038)&lt;=-Guide!$C$23,"▼ Chase  ",""))))</f>
        <v>Stable</v>
      </c>
      <c r="AF2038" s="35" t="n">
        <f aca="false">MATCH(Counts!A2038,'Season Counts'!$A$2:$A$740,0)</f>
        <v>519</v>
      </c>
    </row>
    <row r="2039" customFormat="false" ht="15" hidden="false" customHeight="false" outlineLevel="0" collapsed="false">
      <c r="A2039" s="34" t="str">
        <f aca="false">Counts!B2039</f>
        <v>PIT</v>
      </c>
      <c r="B2039" s="5" t="str">
        <f aca="false">Counts!C2039</f>
        <v>Bryan Reynolds</v>
      </c>
      <c r="C2039" s="34" t="str">
        <f aca="false">Counts!F2039</f>
        <v>Sep</v>
      </c>
      <c r="D2039" s="35" t="n">
        <f aca="false">IFERROR(Counts!P2039,"")</f>
        <v>98</v>
      </c>
      <c r="E2039" s="36" t="n">
        <f aca="false">IFERROR(Counts!R2039/Counts!Q2039,"")</f>
        <v>0.25</v>
      </c>
      <c r="F2039" s="36" t="n">
        <f aca="false">IFERROR((Counts!R2039+Counts!V2039+Counts!W2039)/(Counts!Q2039+Counts!V2039+Counts!W2039+Counts!X2039),"")</f>
        <v>0.34020618556701</v>
      </c>
      <c r="G2039" s="36" t="n">
        <f aca="false">IFERROR((Counts!R2039+Counts!S2039+2*Counts!T2039+3*Counts!U2039)/Counts!Q2039,"")</f>
        <v>0.44047619047619</v>
      </c>
      <c r="H2039" s="35" t="n">
        <f aca="false">IFERROR(Counts!U2039,"")</f>
        <v>2</v>
      </c>
      <c r="I2039" s="36" t="n">
        <f aca="false">IFERROR(Counts!Z2039/Counts!AA2039,"")</f>
        <v>0.343877551020408</v>
      </c>
      <c r="J2039" s="36" t="n">
        <f aca="false">IFERROR(Counts!AB2039/Counts!AA2039,"")</f>
        <v>0.394295918367347</v>
      </c>
      <c r="K2039" s="37" t="n">
        <f aca="false">IFERROR((Counts!AB2039-Counts!Z2039)/Counts!AA2039,"")</f>
        <v>0.0504183673469387</v>
      </c>
      <c r="L2039" s="38" t="n">
        <f aca="false">IFERROR(Counts!Y2039/Counts!P2039,"")</f>
        <v>0.183673469387755</v>
      </c>
      <c r="M2039" s="38" t="n">
        <f aca="false">IFERROR(Counts!V2039/Counts!P2039,"")</f>
        <v>0.102040816326531</v>
      </c>
      <c r="N2039" s="38" t="n">
        <f aca="false">IFERROR(Counts!AD2039/Counts!AC2039,"")</f>
        <v>0.134328358208955</v>
      </c>
      <c r="O2039" s="38" t="n">
        <f aca="false">IFERROR(Counts!AE2039/Counts!AC2039,"")</f>
        <v>0.522388059701493</v>
      </c>
      <c r="P2039" s="39" t="n">
        <f aca="false">IFERROR(Counts!AG2039/Counts!AF2039,"")</f>
        <v>91.6492537313433</v>
      </c>
      <c r="Q2039" s="38" t="n">
        <f aca="false">IFERROR(Counts!AH2039/Counts!AC2039,"")</f>
        <v>0.477611940298507</v>
      </c>
      <c r="R2039" s="38" t="n">
        <f aca="false">IFERROR(Counts!N2039/Counts!M2039,"")</f>
        <v>0.216216216216216</v>
      </c>
      <c r="S2039" s="38" t="n">
        <f aca="false">IFERROR(Counts!K2039/Counts!J2039,"")</f>
        <v>0.75</v>
      </c>
      <c r="T2039" s="38" t="n">
        <f aca="false">IFERROR(Counts!I2039/Counts!H2039,"")</f>
        <v>0.213903743315508</v>
      </c>
      <c r="U2039" s="38" t="n">
        <f aca="false">IFERROR(1-Counts!L2039/Counts!K2039,"")</f>
        <v>0.897959183673469</v>
      </c>
      <c r="V2039" s="39" t="n">
        <f aca="false">IFERROR(Counts!AJ2039/Counts!AI2039,"")</f>
        <v>72.371676300578</v>
      </c>
      <c r="W2039" s="38" t="n">
        <f aca="false">IFERROR(Counts!AK2039/Counts!AI2039,"")</f>
        <v>0.260115606936416</v>
      </c>
      <c r="X2039" s="40" t="n">
        <f aca="false">IFERROR(Counts!O2039,"")</f>
        <v>2.363</v>
      </c>
      <c r="Y2039" s="36" t="n">
        <f aca="false">IFERROR(INDEX('Season Counts'!$Y$2:$Y$740,$AF2039)/INDEX('Season Counts'!$X$2:$X$740,$AF2039),"")</f>
        <v>0.355208333333333</v>
      </c>
      <c r="Z2039" s="37" t="n">
        <f aca="false">IFERROR(J2039-Y2039,"")</f>
        <v>0.0390875850340136</v>
      </c>
      <c r="AA2039" s="38" t="n">
        <f aca="false">IFERROR(INDEX('Season Counts'!$K$2:$K$740,$AF2039)/INDEX('Season Counts'!$J$2:$J$740,$AF2039),"")</f>
        <v>0.247159090909091</v>
      </c>
      <c r="AB2039" s="41" t="n">
        <f aca="false">IFERROR(R2039-AA2039,"")</f>
        <v>-0.0309428746928747</v>
      </c>
      <c r="AC2039" s="39" t="n">
        <f aca="false">IFERROR(INDEX('Season Counts'!$AG$2:$AG$740,$AF2039)/INDEX('Season Counts'!$AF$2:$AF$740,$AF2039),"")</f>
        <v>72.8077533039648</v>
      </c>
      <c r="AD2039" s="40" t="n">
        <f aca="false">IFERROR(V2039-AC2039,"")</f>
        <v>-0.436077003386728</v>
      </c>
      <c r="AE2039" s="4" t="str">
        <f aca="false">IF(D2039&lt;Guide!$C$21,"Low PA",IF(TRIM(IF(ISNUMBER(AD2039),IF(N(AD2039)&lt;=-Guide!$C$24,"▼ Bat Speed  ",IF(N(AD2039)&gt;=Guide!$C$24,"▲ Bat Speed  ","")),"")&amp;IF(N(Z2039)&gt;=Guide!$C$22,"▲ Contact  ","")&amp;IF(N(Z2039)&lt;=-Guide!$C$22,"▼ Contact  ","")&amp;IF(N(AB2039)&gt;=Guide!$C$23,"▲ Chase  ","")&amp;IF(N(AB2039)&lt;=-Guide!$C$23,"▼ Chase  ",""))="","Stable",TRIM(IF(ISNUMBER(AD2039),IF(N(AD2039)&lt;=-Guide!$C$24,"▼ Bat Speed  ",IF(N(AD2039)&gt;=Guide!$C$24,"▲ Bat Speed  ","")),"")&amp;IF(N(Z2039)&gt;=Guide!$C$22,"▲ Contact  ","")&amp;IF(N(Z2039)&lt;=-Guide!$C$22,"▼ Contact  ","")&amp;IF(N(AB2039)&gt;=Guide!$C$23,"▲ Chase  ","")&amp;IF(N(AB2039)&lt;=-Guide!$C$23,"▼ Chase  ",""))))</f>
        <v>Stable</v>
      </c>
      <c r="AF2039" s="35" t="n">
        <f aca="false">MATCH(Counts!A2039,'Season Counts'!$A$2:$A$740,0)</f>
        <v>519</v>
      </c>
    </row>
    <row r="2040" customFormat="false" ht="15" hidden="false" customHeight="false" outlineLevel="0" collapsed="false">
      <c r="A2040" s="34" t="str">
        <f aca="false">Counts!B2040</f>
        <v>PIT</v>
      </c>
      <c r="B2040" s="5" t="str">
        <f aca="false">Counts!C2040</f>
        <v>Brandon Lowe</v>
      </c>
      <c r="C2040" s="34" t="str">
        <f aca="false">Counts!F2040</f>
        <v>Mar-Apr</v>
      </c>
      <c r="D2040" s="35" t="n">
        <f aca="false">IFERROR(Counts!P2040,"")</f>
        <v>121</v>
      </c>
      <c r="E2040" s="36" t="n">
        <f aca="false">IFERROR(Counts!R2040/Counts!Q2040,"")</f>
        <v>0.252336448598131</v>
      </c>
      <c r="F2040" s="36" t="n">
        <f aca="false">IFERROR((Counts!R2040+Counts!V2040+Counts!W2040)/(Counts!Q2040+Counts!V2040+Counts!W2040+Counts!X2040),"")</f>
        <v>0.338842975206612</v>
      </c>
      <c r="G2040" s="36" t="n">
        <f aca="false">IFERROR((Counts!R2040+Counts!S2040+2*Counts!T2040+3*Counts!U2040)/Counts!Q2040,"")</f>
        <v>0.551401869158879</v>
      </c>
      <c r="H2040" s="35" t="n">
        <f aca="false">IFERROR(Counts!U2040,"")</f>
        <v>8</v>
      </c>
      <c r="I2040" s="36" t="n">
        <f aca="false">IFERROR(Counts!Z2040/Counts!AA2040,"")</f>
        <v>0.377685950413223</v>
      </c>
      <c r="J2040" s="36" t="n">
        <f aca="false">IFERROR(Counts!AB2040/Counts!AA2040,"")</f>
        <v>0.354495867768595</v>
      </c>
      <c r="K2040" s="37" t="n">
        <f aca="false">IFERROR((Counts!AB2040-Counts!Z2040)/Counts!AA2040,"")</f>
        <v>-0.0231900826446281</v>
      </c>
      <c r="L2040" s="38" t="n">
        <f aca="false">IFERROR(Counts!Y2040/Counts!P2040,"")</f>
        <v>0.239669421487603</v>
      </c>
      <c r="M2040" s="38" t="n">
        <f aca="false">IFERROR(Counts!V2040/Counts!P2040,"")</f>
        <v>0.107438016528926</v>
      </c>
      <c r="N2040" s="38" t="n">
        <f aca="false">IFERROR(Counts!AD2040/Counts!AC2040,"")</f>
        <v>0.128205128205128</v>
      </c>
      <c r="O2040" s="38" t="n">
        <f aca="false">IFERROR(Counts!AE2040/Counts!AC2040,"")</f>
        <v>0.448717948717949</v>
      </c>
      <c r="P2040" s="39" t="n">
        <f aca="false">IFERROR(Counts!AG2040/Counts!AF2040,"")</f>
        <v>88.398717948718</v>
      </c>
      <c r="Q2040" s="38" t="n">
        <f aca="false">IFERROR(Counts!AH2040/Counts!AC2040,"")</f>
        <v>0.358974358974359</v>
      </c>
      <c r="R2040" s="38" t="n">
        <f aca="false">IFERROR(Counts!N2040/Counts!M2040,"")</f>
        <v>0.316981132075472</v>
      </c>
      <c r="S2040" s="38" t="n">
        <f aca="false">IFERROR(Counts!K2040/Counts!J2040,"")</f>
        <v>0.679324894514768</v>
      </c>
      <c r="T2040" s="38" t="n">
        <f aca="false">IFERROR(Counts!I2040/Counts!H2040,"")</f>
        <v>0.33469387755102</v>
      </c>
      <c r="U2040" s="38" t="n">
        <f aca="false">IFERROR(1-Counts!L2040/Counts!K2040,"")</f>
        <v>0.807453416149068</v>
      </c>
      <c r="V2040" s="39" t="n">
        <f aca="false">IFERROR(Counts!AJ2040/Counts!AI2040,"")</f>
        <v>73.1836448598131</v>
      </c>
      <c r="W2040" s="38" t="n">
        <f aca="false">IFERROR(Counts!AK2040/Counts!AI2040,"")</f>
        <v>0.373831775700935</v>
      </c>
      <c r="X2040" s="40" t="n">
        <f aca="false">IFERROR(Counts!O2040,"")</f>
        <v>9.722</v>
      </c>
      <c r="Y2040" s="36" t="n">
        <f aca="false">IFERROR(INDEX('Season Counts'!$Y$2:$Y$740,$AF2040)/INDEX('Season Counts'!$X$2:$X$740,$AF2040),"")</f>
        <v>0.331385321100917</v>
      </c>
      <c r="Z2040" s="37" t="n">
        <f aca="false">IFERROR(J2040-Y2040,"")</f>
        <v>0.0231105466676776</v>
      </c>
      <c r="AA2040" s="38" t="n">
        <f aca="false">IFERROR(INDEX('Season Counts'!$K$2:$K$740,$AF2040)/INDEX('Season Counts'!$J$2:$J$740,$AF2040),"")</f>
        <v>0.336376404494382</v>
      </c>
      <c r="AB2040" s="41" t="n">
        <f aca="false">IFERROR(R2040-AA2040,"")</f>
        <v>-0.0193952724189103</v>
      </c>
      <c r="AC2040" s="39" t="n">
        <f aca="false">IFERROR(INDEX('Season Counts'!$AG$2:$AG$740,$AF2040)/INDEX('Season Counts'!$AF$2:$AF$740,$AF2040),"")</f>
        <v>73.532170212766</v>
      </c>
      <c r="AD2040" s="40" t="n">
        <f aca="false">IFERROR(V2040-AC2040,"")</f>
        <v>-0.348525352952876</v>
      </c>
      <c r="AE2040" s="4" t="str">
        <f aca="false">IF(D2040&lt;Guide!$C$21,"Low PA",IF(TRIM(IF(ISNUMBER(AD2040),IF(N(AD2040)&lt;=-Guide!$C$24,"▼ Bat Speed  ",IF(N(AD2040)&gt;=Guide!$C$24,"▲ Bat Speed  ","")),"")&amp;IF(N(Z2040)&gt;=Guide!$C$22,"▲ Contact  ","")&amp;IF(N(Z2040)&lt;=-Guide!$C$22,"▼ Contact  ","")&amp;IF(N(AB2040)&gt;=Guide!$C$23,"▲ Chase  ","")&amp;IF(N(AB2040)&lt;=-Guide!$C$23,"▼ Chase  ",""))="","Stable",TRIM(IF(ISNUMBER(AD2040),IF(N(AD2040)&lt;=-Guide!$C$24,"▼ Bat Speed  ",IF(N(AD2040)&gt;=Guide!$C$24,"▲ Bat Speed  ","")),"")&amp;IF(N(Z2040)&gt;=Guide!$C$22,"▲ Contact  ","")&amp;IF(N(Z2040)&lt;=-Guide!$C$22,"▼ Contact  ","")&amp;IF(N(AB2040)&gt;=Guide!$C$23,"▲ Chase  ","")&amp;IF(N(AB2040)&lt;=-Guide!$C$23,"▼ Chase  ",""))))</f>
        <v>Stable</v>
      </c>
      <c r="AF2040" s="35" t="n">
        <f aca="false">MATCH(Counts!A2040,'Season Counts'!$A$2:$A$740,0)</f>
        <v>520</v>
      </c>
    </row>
    <row r="2041" customFormat="false" ht="15" hidden="false" customHeight="false" outlineLevel="0" collapsed="false">
      <c r="A2041" s="34" t="str">
        <f aca="false">Counts!B2041</f>
        <v>PIT</v>
      </c>
      <c r="B2041" s="5" t="str">
        <f aca="false">Counts!C2041</f>
        <v>Brandon Lowe</v>
      </c>
      <c r="C2041" s="34" t="str">
        <f aca="false">Counts!F2041</f>
        <v>May</v>
      </c>
      <c r="D2041" s="35" t="n">
        <f aca="false">IFERROR(Counts!P2041,"")</f>
        <v>116</v>
      </c>
      <c r="E2041" s="36" t="n">
        <f aca="false">IFERROR(Counts!R2041/Counts!Q2041,"")</f>
        <v>0.267326732673267</v>
      </c>
      <c r="F2041" s="36" t="n">
        <f aca="false">IFERROR((Counts!R2041+Counts!V2041+Counts!W2041)/(Counts!Q2041+Counts!V2041+Counts!W2041+Counts!X2041),"")</f>
        <v>0.353448275862069</v>
      </c>
      <c r="G2041" s="36" t="n">
        <f aca="false">IFERROR((Counts!R2041+Counts!S2041+2*Counts!T2041+3*Counts!U2041)/Counts!Q2041,"")</f>
        <v>0.504950495049505</v>
      </c>
      <c r="H2041" s="35" t="n">
        <f aca="false">IFERROR(Counts!U2041,"")</f>
        <v>6</v>
      </c>
      <c r="I2041" s="36" t="n">
        <f aca="false">IFERROR(Counts!Z2041/Counts!AA2041,"")</f>
        <v>0.368965517241379</v>
      </c>
      <c r="J2041" s="36" t="n">
        <f aca="false">IFERROR(Counts!AB2041/Counts!AA2041,"")</f>
        <v>0.393043103448276</v>
      </c>
      <c r="K2041" s="37" t="n">
        <f aca="false">IFERROR((Counts!AB2041-Counts!Z2041)/Counts!AA2041,"")</f>
        <v>0.0240775862068966</v>
      </c>
      <c r="L2041" s="38" t="n">
        <f aca="false">IFERROR(Counts!Y2041/Counts!P2041,"")</f>
        <v>0.25</v>
      </c>
      <c r="M2041" s="38" t="n">
        <f aca="false">IFERROR(Counts!V2041/Counts!P2041,"")</f>
        <v>0.112068965517241</v>
      </c>
      <c r="N2041" s="38" t="n">
        <f aca="false">IFERROR(Counts!AD2041/Counts!AC2041,"")</f>
        <v>0.150684931506849</v>
      </c>
      <c r="O2041" s="38" t="n">
        <f aca="false">IFERROR(Counts!AE2041/Counts!AC2041,"")</f>
        <v>0.479452054794521</v>
      </c>
      <c r="P2041" s="39" t="n">
        <f aca="false">IFERROR(Counts!AG2041/Counts!AF2041,"")</f>
        <v>91.9876712328767</v>
      </c>
      <c r="Q2041" s="38" t="n">
        <f aca="false">IFERROR(Counts!AH2041/Counts!AC2041,"")</f>
        <v>0.424657534246575</v>
      </c>
      <c r="R2041" s="38" t="n">
        <f aca="false">IFERROR(Counts!N2041/Counts!M2041,"")</f>
        <v>0.326848249027237</v>
      </c>
      <c r="S2041" s="38" t="n">
        <f aca="false">IFERROR(Counts!K2041/Counts!J2041,"")</f>
        <v>0.639423076923077</v>
      </c>
      <c r="T2041" s="38" t="n">
        <f aca="false">IFERROR(Counts!I2041/Counts!H2041,"")</f>
        <v>0.304147465437788</v>
      </c>
      <c r="U2041" s="38" t="n">
        <f aca="false">IFERROR(1-Counts!L2041/Counts!K2041,"")</f>
        <v>0.827067669172932</v>
      </c>
      <c r="V2041" s="39" t="n">
        <f aca="false">IFERROR(Counts!AJ2041/Counts!AI2041,"")</f>
        <v>73.7234042553192</v>
      </c>
      <c r="W2041" s="38" t="n">
        <f aca="false">IFERROR(Counts!AK2041/Counts!AI2041,"")</f>
        <v>0.393617021276596</v>
      </c>
      <c r="X2041" s="40" t="n">
        <f aca="false">IFERROR(Counts!O2041,"")</f>
        <v>4.756</v>
      </c>
      <c r="Y2041" s="36" t="n">
        <f aca="false">IFERROR(INDEX('Season Counts'!$Y$2:$Y$740,$AF2041)/INDEX('Season Counts'!$X$2:$X$740,$AF2041),"")</f>
        <v>0.331385321100917</v>
      </c>
      <c r="Z2041" s="37" t="n">
        <f aca="false">IFERROR(J2041-Y2041,"")</f>
        <v>0.0616577823473584</v>
      </c>
      <c r="AA2041" s="38" t="n">
        <f aca="false">IFERROR(INDEX('Season Counts'!$K$2:$K$740,$AF2041)/INDEX('Season Counts'!$J$2:$J$740,$AF2041),"")</f>
        <v>0.336376404494382</v>
      </c>
      <c r="AB2041" s="41" t="n">
        <f aca="false">IFERROR(R2041-AA2041,"")</f>
        <v>-0.00952815546714464</v>
      </c>
      <c r="AC2041" s="39" t="n">
        <f aca="false">IFERROR(INDEX('Season Counts'!$AG$2:$AG$740,$AF2041)/INDEX('Season Counts'!$AF$2:$AF$740,$AF2041),"")</f>
        <v>73.532170212766</v>
      </c>
      <c r="AD2041" s="40" t="n">
        <f aca="false">IFERROR(V2041-AC2041,"")</f>
        <v>0.191234042553191</v>
      </c>
      <c r="AE2041" s="4" t="str">
        <f aca="false">IF(D2041&lt;Guide!$C$21,"Low PA",IF(TRIM(IF(ISNUMBER(AD2041),IF(N(AD2041)&lt;=-Guide!$C$24,"▼ Bat Speed  ",IF(N(AD2041)&gt;=Guide!$C$24,"▲ Bat Speed  ","")),"")&amp;IF(N(Z2041)&gt;=Guide!$C$22,"▲ Contact  ","")&amp;IF(N(Z2041)&lt;=-Guide!$C$22,"▼ Contact  ","")&amp;IF(N(AB2041)&gt;=Guide!$C$23,"▲ Chase  ","")&amp;IF(N(AB2041)&lt;=-Guide!$C$23,"▼ Chase  ",""))="","Stable",TRIM(IF(ISNUMBER(AD2041),IF(N(AD2041)&lt;=-Guide!$C$24,"▼ Bat Speed  ",IF(N(AD2041)&gt;=Guide!$C$24,"▲ Bat Speed  ","")),"")&amp;IF(N(Z2041)&gt;=Guide!$C$22,"▲ Contact  ","")&amp;IF(N(Z2041)&lt;=-Guide!$C$22,"▼ Contact  ","")&amp;IF(N(AB2041)&gt;=Guide!$C$23,"▲ Chase  ","")&amp;IF(N(AB2041)&lt;=-Guide!$C$23,"▼ Chase  ",""))))</f>
        <v>▲ Contact</v>
      </c>
      <c r="AF2041" s="35" t="n">
        <f aca="false">MATCH(Counts!A2041,'Season Counts'!$A$2:$A$740,0)</f>
        <v>520</v>
      </c>
    </row>
    <row r="2042" customFormat="false" ht="15" hidden="false" customHeight="false" outlineLevel="0" collapsed="false">
      <c r="A2042" s="34" t="str">
        <f aca="false">Counts!B2042</f>
        <v>PIT</v>
      </c>
      <c r="B2042" s="5" t="str">
        <f aca="false">Counts!C2042</f>
        <v>Brandon Lowe</v>
      </c>
      <c r="C2042" s="34" t="str">
        <f aca="false">Counts!F2042</f>
        <v>Jun</v>
      </c>
      <c r="D2042" s="35" t="n">
        <f aca="false">IFERROR(Counts!P2042,"")</f>
        <v>113</v>
      </c>
      <c r="E2042" s="36" t="n">
        <f aca="false">IFERROR(Counts!R2042/Counts!Q2042,"")</f>
        <v>0.2</v>
      </c>
      <c r="F2042" s="36" t="n">
        <f aca="false">IFERROR((Counts!R2042+Counts!V2042+Counts!W2042)/(Counts!Q2042+Counts!V2042+Counts!W2042+Counts!X2042),"")</f>
        <v>0.247787610619469</v>
      </c>
      <c r="G2042" s="36" t="n">
        <f aca="false">IFERROR((Counts!R2042+Counts!S2042+2*Counts!T2042+3*Counts!U2042)/Counts!Q2042,"")</f>
        <v>0.45</v>
      </c>
      <c r="H2042" s="35" t="n">
        <f aca="false">IFERROR(Counts!U2042,"")</f>
        <v>6</v>
      </c>
      <c r="I2042" s="36" t="n">
        <f aca="false">IFERROR(Counts!Z2042/Counts!AA2042,"")</f>
        <v>0.288938053097345</v>
      </c>
      <c r="J2042" s="36" t="n">
        <f aca="false">IFERROR(Counts!AB2042/Counts!AA2042,"")</f>
        <v>0.284433628318584</v>
      </c>
      <c r="K2042" s="37" t="n">
        <f aca="false">IFERROR((Counts!AB2042-Counts!Z2042)/Counts!AA2042,"")</f>
        <v>-0.00450442477876107</v>
      </c>
      <c r="L2042" s="38" t="n">
        <f aca="false">IFERROR(Counts!Y2042/Counts!P2042,"")</f>
        <v>0.292035398230089</v>
      </c>
      <c r="M2042" s="38" t="n">
        <f aca="false">IFERROR(Counts!V2042/Counts!P2042,"")</f>
        <v>0.0707964601769912</v>
      </c>
      <c r="N2042" s="38" t="n">
        <f aca="false">IFERROR(Counts!AD2042/Counts!AC2042,"")</f>
        <v>0.111111111111111</v>
      </c>
      <c r="O2042" s="38" t="n">
        <f aca="false">IFERROR(Counts!AE2042/Counts!AC2042,"")</f>
        <v>0.458333333333333</v>
      </c>
      <c r="P2042" s="39" t="n">
        <f aca="false">IFERROR(Counts!AG2042/Counts!AF2042,"")</f>
        <v>92.3833333333333</v>
      </c>
      <c r="Q2042" s="38" t="n">
        <f aca="false">IFERROR(Counts!AH2042/Counts!AC2042,"")</f>
        <v>0.305555555555556</v>
      </c>
      <c r="R2042" s="38" t="n">
        <f aca="false">IFERROR(Counts!N2042/Counts!M2042,"")</f>
        <v>0.362139917695473</v>
      </c>
      <c r="S2042" s="38" t="n">
        <f aca="false">IFERROR(Counts!K2042/Counts!J2042,"")</f>
        <v>0.772727272727273</v>
      </c>
      <c r="T2042" s="38" t="n">
        <f aca="false">IFERROR(Counts!I2042/Counts!H2042,"")</f>
        <v>0.327800829875519</v>
      </c>
      <c r="U2042" s="38" t="n">
        <f aca="false">IFERROR(1-Counts!L2042/Counts!K2042,"")</f>
        <v>0.823529411764706</v>
      </c>
      <c r="V2042" s="39" t="n">
        <f aca="false">IFERROR(Counts!AJ2042/Counts!AI2042,"")</f>
        <v>73.91</v>
      </c>
      <c r="W2042" s="38" t="n">
        <f aca="false">IFERROR(Counts!AK2042/Counts!AI2042,"")</f>
        <v>0.431818181818182</v>
      </c>
      <c r="X2042" s="40" t="n">
        <f aca="false">IFERROR(Counts!O2042,"")</f>
        <v>0.586</v>
      </c>
      <c r="Y2042" s="36" t="n">
        <f aca="false">IFERROR(INDEX('Season Counts'!$Y$2:$Y$740,$AF2042)/INDEX('Season Counts'!$X$2:$X$740,$AF2042),"")</f>
        <v>0.331385321100917</v>
      </c>
      <c r="Z2042" s="37" t="n">
        <f aca="false">IFERROR(J2042-Y2042,"")</f>
        <v>-0.0469516927823334</v>
      </c>
      <c r="AA2042" s="38" t="n">
        <f aca="false">IFERROR(INDEX('Season Counts'!$K$2:$K$740,$AF2042)/INDEX('Season Counts'!$J$2:$J$740,$AF2042),"")</f>
        <v>0.336376404494382</v>
      </c>
      <c r="AB2042" s="41" t="n">
        <f aca="false">IFERROR(R2042-AA2042,"")</f>
        <v>0.0257635132010913</v>
      </c>
      <c r="AC2042" s="39" t="n">
        <f aca="false">IFERROR(INDEX('Season Counts'!$AG$2:$AG$740,$AF2042)/INDEX('Season Counts'!$AF$2:$AF$740,$AF2042),"")</f>
        <v>73.532170212766</v>
      </c>
      <c r="AD2042" s="40" t="n">
        <f aca="false">IFERROR(V2042-AC2042,"")</f>
        <v>0.377829787234035</v>
      </c>
      <c r="AE2042" s="4" t="str">
        <f aca="false">IF(D2042&lt;Guide!$C$21,"Low PA",IF(TRIM(IF(ISNUMBER(AD2042),IF(N(AD2042)&lt;=-Guide!$C$24,"▼ Bat Speed  ",IF(N(AD2042)&gt;=Guide!$C$24,"▲ Bat Speed  ","")),"")&amp;IF(N(Z2042)&gt;=Guide!$C$22,"▲ Contact  ","")&amp;IF(N(Z2042)&lt;=-Guide!$C$22,"▼ Contact  ","")&amp;IF(N(AB2042)&gt;=Guide!$C$23,"▲ Chase  ","")&amp;IF(N(AB2042)&lt;=-Guide!$C$23,"▼ Chase  ",""))="","Stable",TRIM(IF(ISNUMBER(AD2042),IF(N(AD2042)&lt;=-Guide!$C$24,"▼ Bat Speed  ",IF(N(AD2042)&gt;=Guide!$C$24,"▲ Bat Speed  ","")),"")&amp;IF(N(Z2042)&gt;=Guide!$C$22,"▲ Contact  ","")&amp;IF(N(Z2042)&lt;=-Guide!$C$22,"▼ Contact  ","")&amp;IF(N(AB2042)&gt;=Guide!$C$23,"▲ Chase  ","")&amp;IF(N(AB2042)&lt;=-Guide!$C$23,"▼ Chase  ",""))))</f>
        <v>▼ Contact</v>
      </c>
      <c r="AF2042" s="35" t="n">
        <f aca="false">MATCH(Counts!A2042,'Season Counts'!$A$2:$A$740,0)</f>
        <v>520</v>
      </c>
    </row>
    <row r="2043" customFormat="false" ht="15" hidden="false" customHeight="false" outlineLevel="0" collapsed="false">
      <c r="A2043" s="34" t="str">
        <f aca="false">Counts!B2043</f>
        <v>PIT</v>
      </c>
      <c r="B2043" s="5" t="str">
        <f aca="false">Counts!C2043</f>
        <v>Brandon Lowe</v>
      </c>
      <c r="C2043" s="34" t="str">
        <f aca="false">Counts!F2043</f>
        <v>Jul</v>
      </c>
      <c r="D2043" s="35" t="n">
        <f aca="false">IFERROR(Counts!P2043,"")</f>
        <v>104</v>
      </c>
      <c r="E2043" s="36" t="n">
        <f aca="false">IFERROR(Counts!R2043/Counts!Q2043,"")</f>
        <v>0.3125</v>
      </c>
      <c r="F2043" s="36" t="n">
        <f aca="false">IFERROR((Counts!R2043+Counts!V2043+Counts!W2043)/(Counts!Q2043+Counts!V2043+Counts!W2043+Counts!X2043),"")</f>
        <v>0.355769230769231</v>
      </c>
      <c r="G2043" s="36" t="n">
        <f aca="false">IFERROR((Counts!R2043+Counts!S2043+2*Counts!T2043+3*Counts!U2043)/Counts!Q2043,"")</f>
        <v>0.46875</v>
      </c>
      <c r="H2043" s="35" t="n">
        <f aca="false">IFERROR(Counts!U2043,"")</f>
        <v>3</v>
      </c>
      <c r="I2043" s="36" t="n">
        <f aca="false">IFERROR(Counts!Z2043/Counts!AA2043,"")</f>
        <v>0.358653846153846</v>
      </c>
      <c r="J2043" s="36" t="n">
        <f aca="false">IFERROR(Counts!AB2043/Counts!AA2043,"")</f>
        <v>0.315326923076923</v>
      </c>
      <c r="K2043" s="37" t="n">
        <f aca="false">IFERROR((Counts!AB2043-Counts!Z2043)/Counts!AA2043,"")</f>
        <v>-0.0433269230769231</v>
      </c>
      <c r="L2043" s="38" t="n">
        <f aca="false">IFERROR(Counts!Y2043/Counts!P2043,"")</f>
        <v>0.307692307692308</v>
      </c>
      <c r="M2043" s="38" t="n">
        <f aca="false">IFERROR(Counts!V2043/Counts!P2043,"")</f>
        <v>0.0673076923076923</v>
      </c>
      <c r="N2043" s="38" t="n">
        <f aca="false">IFERROR(Counts!AD2043/Counts!AC2043,"")</f>
        <v>0.107692307692308</v>
      </c>
      <c r="O2043" s="38" t="n">
        <f aca="false">IFERROR(Counts!AE2043/Counts!AC2043,"")</f>
        <v>0.415384615384615</v>
      </c>
      <c r="P2043" s="39" t="n">
        <f aca="false">IFERROR(Counts!AG2043/Counts!AF2043,"")</f>
        <v>91.5723076923077</v>
      </c>
      <c r="Q2043" s="38" t="n">
        <f aca="false">IFERROR(Counts!AH2043/Counts!AC2043,"")</f>
        <v>0.384615384615385</v>
      </c>
      <c r="R2043" s="38" t="n">
        <f aca="false">IFERROR(Counts!N2043/Counts!M2043,"")</f>
        <v>0.347826086956522</v>
      </c>
      <c r="S2043" s="38" t="n">
        <f aca="false">IFERROR(Counts!K2043/Counts!J2043,"")</f>
        <v>0.770491803278689</v>
      </c>
      <c r="T2043" s="38" t="n">
        <f aca="false">IFERROR(Counts!I2043/Counts!H2043,"")</f>
        <v>0.32579185520362</v>
      </c>
      <c r="U2043" s="38" t="n">
        <f aca="false">IFERROR(1-Counts!L2043/Counts!K2043,"")</f>
        <v>0.815602836879433</v>
      </c>
      <c r="V2043" s="39" t="n">
        <f aca="false">IFERROR(Counts!AJ2043/Counts!AI2043,"")</f>
        <v>73.7875621890547</v>
      </c>
      <c r="W2043" s="38" t="n">
        <f aca="false">IFERROR(Counts!AK2043/Counts!AI2043,"")</f>
        <v>0.432835820895522</v>
      </c>
      <c r="X2043" s="40" t="n">
        <f aca="false">IFERROR(Counts!O2043,"")</f>
        <v>1.366</v>
      </c>
      <c r="Y2043" s="36" t="n">
        <f aca="false">IFERROR(INDEX('Season Counts'!$Y$2:$Y$740,$AF2043)/INDEX('Season Counts'!$X$2:$X$740,$AF2043),"")</f>
        <v>0.331385321100917</v>
      </c>
      <c r="Z2043" s="37" t="n">
        <f aca="false">IFERROR(J2043-Y2043,"")</f>
        <v>-0.0160583980239944</v>
      </c>
      <c r="AA2043" s="38" t="n">
        <f aca="false">IFERROR(INDEX('Season Counts'!$K$2:$K$740,$AF2043)/INDEX('Season Counts'!$J$2:$J$740,$AF2043),"")</f>
        <v>0.336376404494382</v>
      </c>
      <c r="AB2043" s="41" t="n">
        <f aca="false">IFERROR(R2043-AA2043,"")</f>
        <v>0.0114496824621397</v>
      </c>
      <c r="AC2043" s="39" t="n">
        <f aca="false">IFERROR(INDEX('Season Counts'!$AG$2:$AG$740,$AF2043)/INDEX('Season Counts'!$AF$2:$AF$740,$AF2043),"")</f>
        <v>73.532170212766</v>
      </c>
      <c r="AD2043" s="40" t="n">
        <f aca="false">IFERROR(V2043-AC2043,"")</f>
        <v>0.255391976288763</v>
      </c>
      <c r="AE2043" s="4" t="str">
        <f aca="false">IF(D2043&lt;Guide!$C$21,"Low PA",IF(TRIM(IF(ISNUMBER(AD2043),IF(N(AD2043)&lt;=-Guide!$C$24,"▼ Bat Speed  ",IF(N(AD2043)&gt;=Guide!$C$24,"▲ Bat Speed  ","")),"")&amp;IF(N(Z2043)&gt;=Guide!$C$22,"▲ Contact  ","")&amp;IF(N(Z2043)&lt;=-Guide!$C$22,"▼ Contact  ","")&amp;IF(N(AB2043)&gt;=Guide!$C$23,"▲ Chase  ","")&amp;IF(N(AB2043)&lt;=-Guide!$C$23,"▼ Chase  ",""))="","Stable",TRIM(IF(ISNUMBER(AD2043),IF(N(AD2043)&lt;=-Guide!$C$24,"▼ Bat Speed  ",IF(N(AD2043)&gt;=Guide!$C$24,"▲ Bat Speed  ","")),"")&amp;IF(N(Z2043)&gt;=Guide!$C$22,"▲ Contact  ","")&amp;IF(N(Z2043)&lt;=-Guide!$C$22,"▼ Contact  ","")&amp;IF(N(AB2043)&gt;=Guide!$C$23,"▲ Chase  ","")&amp;IF(N(AB2043)&lt;=-Guide!$C$23,"▼ Chase  ",""))))</f>
        <v>Stable</v>
      </c>
      <c r="AF2043" s="35" t="n">
        <f aca="false">MATCH(Counts!A2043,'Season Counts'!$A$2:$A$740,0)</f>
        <v>520</v>
      </c>
    </row>
    <row r="2044" customFormat="false" ht="15" hidden="false" customHeight="false" outlineLevel="0" collapsed="false">
      <c r="A2044" s="34" t="str">
        <f aca="false">Counts!B2044</f>
        <v>PIT</v>
      </c>
      <c r="B2044" s="5" t="str">
        <f aca="false">Counts!C2044</f>
        <v>Brandon Lowe</v>
      </c>
      <c r="C2044" s="34" t="str">
        <f aca="false">Counts!F2044</f>
        <v>Aug</v>
      </c>
      <c r="D2044" s="35" t="n">
        <f aca="false">IFERROR(Counts!P2044,"")</f>
        <v>108</v>
      </c>
      <c r="E2044" s="36" t="n">
        <f aca="false">IFERROR(Counts!R2044/Counts!Q2044,"")</f>
        <v>0.22680412371134</v>
      </c>
      <c r="F2044" s="36" t="n">
        <f aca="false">IFERROR((Counts!R2044+Counts!V2044+Counts!W2044)/(Counts!Q2044+Counts!V2044+Counts!W2044+Counts!X2044),"")</f>
        <v>0.305555555555556</v>
      </c>
      <c r="G2044" s="36" t="n">
        <f aca="false">IFERROR((Counts!R2044+Counts!S2044+2*Counts!T2044+3*Counts!U2044)/Counts!Q2044,"")</f>
        <v>0.402061855670103</v>
      </c>
      <c r="H2044" s="35" t="n">
        <f aca="false">IFERROR(Counts!U2044,"")</f>
        <v>5</v>
      </c>
      <c r="I2044" s="36" t="n">
        <f aca="false">IFERROR(Counts!Z2044/Counts!AA2044,"")</f>
        <v>0.312037037037037</v>
      </c>
      <c r="J2044" s="36" t="n">
        <f aca="false">IFERROR(Counts!AB2044/Counts!AA2044,"")</f>
        <v>0.250027777777778</v>
      </c>
      <c r="K2044" s="37" t="n">
        <f aca="false">IFERROR((Counts!AB2044-Counts!Z2044)/Counts!AA2044,"")</f>
        <v>-0.0620092592592593</v>
      </c>
      <c r="L2044" s="38" t="n">
        <f aca="false">IFERROR(Counts!Y2044/Counts!P2044,"")</f>
        <v>0.407407407407407</v>
      </c>
      <c r="M2044" s="38" t="n">
        <f aca="false">IFERROR(Counts!V2044/Counts!P2044,"")</f>
        <v>0.101851851851852</v>
      </c>
      <c r="N2044" s="38" t="n">
        <f aca="false">IFERROR(Counts!AD2044/Counts!AC2044,"")</f>
        <v>0.0943396226415094</v>
      </c>
      <c r="O2044" s="38" t="n">
        <f aca="false">IFERROR(Counts!AE2044/Counts!AC2044,"")</f>
        <v>0.509433962264151</v>
      </c>
      <c r="P2044" s="39" t="n">
        <f aca="false">IFERROR(Counts!AG2044/Counts!AF2044,"")</f>
        <v>91.6849056603774</v>
      </c>
      <c r="Q2044" s="38" t="n">
        <f aca="false">IFERROR(Counts!AH2044/Counts!AC2044,"")</f>
        <v>0.320754716981132</v>
      </c>
      <c r="R2044" s="38" t="n">
        <f aca="false">IFERROR(Counts!N2044/Counts!M2044,"")</f>
        <v>0.334615384615385</v>
      </c>
      <c r="S2044" s="38" t="n">
        <f aca="false">IFERROR(Counts!K2044/Counts!J2044,"")</f>
        <v>0.678756476683938</v>
      </c>
      <c r="T2044" s="38" t="n">
        <f aca="false">IFERROR(Counts!I2044/Counts!H2044,"")</f>
        <v>0.371559633027523</v>
      </c>
      <c r="U2044" s="38" t="n">
        <f aca="false">IFERROR(1-Counts!L2044/Counts!K2044,"")</f>
        <v>0.809160305343512</v>
      </c>
      <c r="V2044" s="39" t="n">
        <f aca="false">IFERROR(Counts!AJ2044/Counts!AI2044,"")</f>
        <v>73.3905759162304</v>
      </c>
      <c r="W2044" s="38" t="n">
        <f aca="false">IFERROR(Counts!AK2044/Counts!AI2044,"")</f>
        <v>0.382198952879581</v>
      </c>
      <c r="X2044" s="40" t="n">
        <f aca="false">IFERROR(Counts!O2044,"")</f>
        <v>1.082</v>
      </c>
      <c r="Y2044" s="36" t="n">
        <f aca="false">IFERROR(INDEX('Season Counts'!$Y$2:$Y$740,$AF2044)/INDEX('Season Counts'!$X$2:$X$740,$AF2044),"")</f>
        <v>0.331385321100917</v>
      </c>
      <c r="Z2044" s="37" t="n">
        <f aca="false">IFERROR(J2044-Y2044,"")</f>
        <v>-0.0813575433231397</v>
      </c>
      <c r="AA2044" s="38" t="n">
        <f aca="false">IFERROR(INDEX('Season Counts'!$K$2:$K$740,$AF2044)/INDEX('Season Counts'!$J$2:$J$740,$AF2044),"")</f>
        <v>0.336376404494382</v>
      </c>
      <c r="AB2044" s="41" t="n">
        <f aca="false">IFERROR(R2044-AA2044,"")</f>
        <v>-0.00176101987899741</v>
      </c>
      <c r="AC2044" s="39" t="n">
        <f aca="false">IFERROR(INDEX('Season Counts'!$AG$2:$AG$740,$AF2044)/INDEX('Season Counts'!$AF$2:$AF$740,$AF2044),"")</f>
        <v>73.532170212766</v>
      </c>
      <c r="AD2044" s="40" t="n">
        <f aca="false">IFERROR(V2044-AC2044,"")</f>
        <v>-0.141594296535587</v>
      </c>
      <c r="AE2044" s="4" t="str">
        <f aca="false">IF(D2044&lt;Guide!$C$21,"Low PA",IF(TRIM(IF(ISNUMBER(AD2044),IF(N(AD2044)&lt;=-Guide!$C$24,"▼ Bat Speed  ",IF(N(AD2044)&gt;=Guide!$C$24,"▲ Bat Speed  ","")),"")&amp;IF(N(Z2044)&gt;=Guide!$C$22,"▲ Contact  ","")&amp;IF(N(Z2044)&lt;=-Guide!$C$22,"▼ Contact  ","")&amp;IF(N(AB2044)&gt;=Guide!$C$23,"▲ Chase  ","")&amp;IF(N(AB2044)&lt;=-Guide!$C$23,"▼ Chase  ",""))="","Stable",TRIM(IF(ISNUMBER(AD2044),IF(N(AD2044)&lt;=-Guide!$C$24,"▼ Bat Speed  ",IF(N(AD2044)&gt;=Guide!$C$24,"▲ Bat Speed  ","")),"")&amp;IF(N(Z2044)&gt;=Guide!$C$22,"▲ Contact  ","")&amp;IF(N(Z2044)&lt;=-Guide!$C$22,"▼ Contact  ","")&amp;IF(N(AB2044)&gt;=Guide!$C$23,"▲ Chase  ","")&amp;IF(N(AB2044)&lt;=-Guide!$C$23,"▼ Chase  ",""))))</f>
        <v>▼ Contact</v>
      </c>
      <c r="AF2044" s="35" t="n">
        <f aca="false">MATCH(Counts!A2044,'Season Counts'!$A$2:$A$740,0)</f>
        <v>520</v>
      </c>
    </row>
    <row r="2045" customFormat="false" ht="15" hidden="false" customHeight="false" outlineLevel="0" collapsed="false">
      <c r="A2045" s="34" t="str">
        <f aca="false">Counts!B2045</f>
        <v>PIT</v>
      </c>
      <c r="B2045" s="5" t="str">
        <f aca="false">Counts!C2045</f>
        <v>Brandon Lowe</v>
      </c>
      <c r="C2045" s="34" t="str">
        <f aca="false">Counts!F2045</f>
        <v>Sep</v>
      </c>
      <c r="D2045" s="35" t="n">
        <f aca="false">IFERROR(Counts!P2045,"")</f>
        <v>93</v>
      </c>
      <c r="E2045" s="36" t="n">
        <f aca="false">IFERROR(Counts!R2045/Counts!Q2045,"")</f>
        <v>0.317073170731707</v>
      </c>
      <c r="F2045" s="36" t="n">
        <f aca="false">IFERROR((Counts!R2045+Counts!V2045+Counts!W2045)/(Counts!Q2045+Counts!V2045+Counts!W2045+Counts!X2045),"")</f>
        <v>0.397849462365591</v>
      </c>
      <c r="G2045" s="36" t="n">
        <f aca="false">IFERROR((Counts!R2045+Counts!S2045+2*Counts!T2045+3*Counts!U2045)/Counts!Q2045,"")</f>
        <v>0.597560975609756</v>
      </c>
      <c r="H2045" s="35" t="n">
        <f aca="false">IFERROR(Counts!U2045,"")</f>
        <v>7</v>
      </c>
      <c r="I2045" s="36" t="n">
        <f aca="false">IFERROR(Counts!Z2045/Counts!AA2045,"")</f>
        <v>0.421739130434783</v>
      </c>
      <c r="J2045" s="36" t="n">
        <f aca="false">IFERROR(Counts!AB2045/Counts!AA2045,"")</f>
        <v>0.394576086956522</v>
      </c>
      <c r="K2045" s="37" t="n">
        <f aca="false">IFERROR((Counts!AB2045-Counts!Z2045)/Counts!AA2045,"")</f>
        <v>-0.0271630434782608</v>
      </c>
      <c r="L2045" s="38" t="n">
        <f aca="false">IFERROR(Counts!Y2045/Counts!P2045,"")</f>
        <v>0.225806451612903</v>
      </c>
      <c r="M2045" s="38" t="n">
        <f aca="false">IFERROR(Counts!V2045/Counts!P2045,"")</f>
        <v>0.10752688172043</v>
      </c>
      <c r="N2045" s="38" t="n">
        <f aca="false">IFERROR(Counts!AD2045/Counts!AC2045,"")</f>
        <v>0.147540983606557</v>
      </c>
      <c r="O2045" s="38" t="n">
        <f aca="false">IFERROR(Counts!AE2045/Counts!AC2045,"")</f>
        <v>0.442622950819672</v>
      </c>
      <c r="P2045" s="39" t="n">
        <f aca="false">IFERROR(Counts!AG2045/Counts!AF2045,"")</f>
        <v>90.1836065573771</v>
      </c>
      <c r="Q2045" s="38" t="n">
        <f aca="false">IFERROR(Counts!AH2045/Counts!AC2045,"")</f>
        <v>0.360655737704918</v>
      </c>
      <c r="R2045" s="38" t="n">
        <f aca="false">IFERROR(Counts!N2045/Counts!M2045,"")</f>
        <v>0.331360946745562</v>
      </c>
      <c r="S2045" s="38" t="n">
        <f aca="false">IFERROR(Counts!K2045/Counts!J2045,"")</f>
        <v>0.719101123595506</v>
      </c>
      <c r="T2045" s="38" t="n">
        <f aca="false">IFERROR(Counts!I2045/Counts!H2045,"")</f>
        <v>0.309782608695652</v>
      </c>
      <c r="U2045" s="38" t="n">
        <f aca="false">IFERROR(1-Counts!L2045/Counts!K2045,"")</f>
        <v>0.8046875</v>
      </c>
      <c r="V2045" s="39" t="n">
        <f aca="false">IFERROR(Counts!AJ2045/Counts!AI2045,"")</f>
        <v>73.1049689440994</v>
      </c>
      <c r="W2045" s="38" t="n">
        <f aca="false">IFERROR(Counts!AK2045/Counts!AI2045,"")</f>
        <v>0.335403726708075</v>
      </c>
      <c r="X2045" s="40" t="n">
        <f aca="false">IFERROR(Counts!O2045,"")</f>
        <v>5.306</v>
      </c>
      <c r="Y2045" s="36" t="n">
        <f aca="false">IFERROR(INDEX('Season Counts'!$Y$2:$Y$740,$AF2045)/INDEX('Season Counts'!$X$2:$X$740,$AF2045),"")</f>
        <v>0.331385321100917</v>
      </c>
      <c r="Z2045" s="37" t="n">
        <f aca="false">IFERROR(J2045-Y2045,"")</f>
        <v>0.0631907658556043</v>
      </c>
      <c r="AA2045" s="38" t="n">
        <f aca="false">IFERROR(INDEX('Season Counts'!$K$2:$K$740,$AF2045)/INDEX('Season Counts'!$J$2:$J$740,$AF2045),"")</f>
        <v>0.336376404494382</v>
      </c>
      <c r="AB2045" s="41" t="n">
        <f aca="false">IFERROR(R2045-AA2045,"")</f>
        <v>-0.00501545774881984</v>
      </c>
      <c r="AC2045" s="39" t="n">
        <f aca="false">IFERROR(INDEX('Season Counts'!$AG$2:$AG$740,$AF2045)/INDEX('Season Counts'!$AF$2:$AF$740,$AF2045),"")</f>
        <v>73.532170212766</v>
      </c>
      <c r="AD2045" s="40" t="n">
        <f aca="false">IFERROR(V2045-AC2045,"")</f>
        <v>-0.427201268666579</v>
      </c>
      <c r="AE2045" s="4" t="str">
        <f aca="false">IF(D2045&lt;Guide!$C$21,"Low PA",IF(TRIM(IF(ISNUMBER(AD2045),IF(N(AD2045)&lt;=-Guide!$C$24,"▼ Bat Speed  ",IF(N(AD2045)&gt;=Guide!$C$24,"▲ Bat Speed  ","")),"")&amp;IF(N(Z2045)&gt;=Guide!$C$22,"▲ Contact  ","")&amp;IF(N(Z2045)&lt;=-Guide!$C$22,"▼ Contact  ","")&amp;IF(N(AB2045)&gt;=Guide!$C$23,"▲ Chase  ","")&amp;IF(N(AB2045)&lt;=-Guide!$C$23,"▼ Chase  ",""))="","Stable",TRIM(IF(ISNUMBER(AD2045),IF(N(AD2045)&lt;=-Guide!$C$24,"▼ Bat Speed  ",IF(N(AD2045)&gt;=Guide!$C$24,"▲ Bat Speed  ","")),"")&amp;IF(N(Z2045)&gt;=Guide!$C$22,"▲ Contact  ","")&amp;IF(N(Z2045)&lt;=-Guide!$C$22,"▼ Contact  ","")&amp;IF(N(AB2045)&gt;=Guide!$C$23,"▲ Chase  ","")&amp;IF(N(AB2045)&lt;=-Guide!$C$23,"▼ Chase  ",""))))</f>
        <v>▲ Contact</v>
      </c>
      <c r="AF2045" s="35" t="n">
        <f aca="false">MATCH(Counts!A2045,'Season Counts'!$A$2:$A$740,0)</f>
        <v>520</v>
      </c>
    </row>
    <row r="2046" customFormat="false" ht="15" hidden="false" customHeight="false" outlineLevel="0" collapsed="false">
      <c r="A2046" s="34" t="str">
        <f aca="false">Counts!B2046</f>
        <v>PIT</v>
      </c>
      <c r="B2046" s="5" t="str">
        <f aca="false">Counts!C2046</f>
        <v>Nick Gonzales</v>
      </c>
      <c r="C2046" s="34" t="str">
        <f aca="false">Counts!F2046</f>
        <v>Mar-Apr</v>
      </c>
      <c r="D2046" s="35" t="n">
        <f aca="false">IFERROR(Counts!P2046,"")</f>
        <v>112</v>
      </c>
      <c r="E2046" s="36" t="n">
        <f aca="false">IFERROR(Counts!R2046/Counts!Q2046,"")</f>
        <v>0.317307692307692</v>
      </c>
      <c r="F2046" s="36" t="n">
        <f aca="false">IFERROR((Counts!R2046+Counts!V2046+Counts!W2046)/(Counts!Q2046+Counts!V2046+Counts!W2046+Counts!X2046),"")</f>
        <v>0.366071428571429</v>
      </c>
      <c r="G2046" s="36" t="n">
        <f aca="false">IFERROR((Counts!R2046+Counts!S2046+2*Counts!T2046+3*Counts!U2046)/Counts!Q2046,"")</f>
        <v>0.365384615384615</v>
      </c>
      <c r="H2046" s="35" t="n">
        <f aca="false">IFERROR(Counts!U2046,"")</f>
        <v>0</v>
      </c>
      <c r="I2046" s="36" t="n">
        <f aca="false">IFERROR(Counts!Z2046/Counts!AA2046,"")</f>
        <v>0.330803571428571</v>
      </c>
      <c r="J2046" s="36" t="n">
        <f aca="false">IFERROR(Counts!AB2046/Counts!AA2046,"")</f>
        <v>0.332473214285714</v>
      </c>
      <c r="K2046" s="37" t="n">
        <f aca="false">IFERROR((Counts!AB2046-Counts!Z2046)/Counts!AA2046,"")</f>
        <v>0.0016696428571429</v>
      </c>
      <c r="L2046" s="38" t="n">
        <f aca="false">IFERROR(Counts!Y2046/Counts!P2046,"")</f>
        <v>0.1875</v>
      </c>
      <c r="M2046" s="38" t="n">
        <f aca="false">IFERROR(Counts!V2046/Counts!P2046,"")</f>
        <v>0.0535714285714286</v>
      </c>
      <c r="N2046" s="38" t="n">
        <f aca="false">IFERROR(Counts!AD2046/Counts!AC2046,"")</f>
        <v>0.0120481927710843</v>
      </c>
      <c r="O2046" s="38" t="n">
        <f aca="false">IFERROR(Counts!AE2046/Counts!AC2046,"")</f>
        <v>0.421686746987952</v>
      </c>
      <c r="P2046" s="39" t="n">
        <f aca="false">IFERROR(Counts!AG2046/Counts!AF2046,"")</f>
        <v>87.4626506024096</v>
      </c>
      <c r="Q2046" s="38" t="n">
        <f aca="false">IFERROR(Counts!AH2046/Counts!AC2046,"")</f>
        <v>0.349397590361446</v>
      </c>
      <c r="R2046" s="38" t="n">
        <f aca="false">IFERROR(Counts!N2046/Counts!M2046,"")</f>
        <v>0.344339622641509</v>
      </c>
      <c r="S2046" s="38" t="n">
        <f aca="false">IFERROR(Counts!K2046/Counts!J2046,"")</f>
        <v>0.81042654028436</v>
      </c>
      <c r="T2046" s="38" t="n">
        <f aca="false">IFERROR(Counts!I2046/Counts!H2046,"")</f>
        <v>0.213114754098361</v>
      </c>
      <c r="U2046" s="38" t="n">
        <f aca="false">IFERROR(1-Counts!L2046/Counts!K2046,"")</f>
        <v>0.859649122807018</v>
      </c>
      <c r="V2046" s="39" t="n">
        <f aca="false">IFERROR(Counts!AJ2046/Counts!AI2046,"")</f>
        <v>70.7251207729469</v>
      </c>
      <c r="W2046" s="38" t="n">
        <f aca="false">IFERROR(Counts!AK2046/Counts!AI2046,"")</f>
        <v>0.120772946859903</v>
      </c>
      <c r="X2046" s="40" t="n">
        <f aca="false">IFERROR(Counts!O2046,"")</f>
        <v>-0.325</v>
      </c>
      <c r="Y2046" s="36" t="n">
        <f aca="false">IFERROR(INDEX('Season Counts'!$Y$2:$Y$740,$AF2046)/INDEX('Season Counts'!$X$2:$X$740,$AF2046),"")</f>
        <v>0.326623762376238</v>
      </c>
      <c r="Z2046" s="37" t="n">
        <f aca="false">IFERROR(J2046-Y2046,"")</f>
        <v>0.00584945190947667</v>
      </c>
      <c r="AA2046" s="38" t="n">
        <f aca="false">IFERROR(INDEX('Season Counts'!$K$2:$K$740,$AF2046)/INDEX('Season Counts'!$J$2:$J$740,$AF2046),"")</f>
        <v>0.311902693310165</v>
      </c>
      <c r="AB2046" s="41" t="n">
        <f aca="false">IFERROR(R2046-AA2046,"")</f>
        <v>0.0324369293313443</v>
      </c>
      <c r="AC2046" s="39" t="n">
        <f aca="false">IFERROR(INDEX('Season Counts'!$AG$2:$AG$740,$AF2046)/INDEX('Season Counts'!$AF$2:$AF$740,$AF2046),"")</f>
        <v>70.87895256917</v>
      </c>
      <c r="AD2046" s="40" t="n">
        <f aca="false">IFERROR(V2046-AC2046,"")</f>
        <v>-0.153831796223088</v>
      </c>
      <c r="AE2046" s="4" t="str">
        <f aca="false">IF(D2046&lt;Guide!$C$21,"Low PA",IF(TRIM(IF(ISNUMBER(AD2046),IF(N(AD2046)&lt;=-Guide!$C$24,"▼ Bat Speed  ",IF(N(AD2046)&gt;=Guide!$C$24,"▲ Bat Speed  ","")),"")&amp;IF(N(Z2046)&gt;=Guide!$C$22,"▲ Contact  ","")&amp;IF(N(Z2046)&lt;=-Guide!$C$22,"▼ Contact  ","")&amp;IF(N(AB2046)&gt;=Guide!$C$23,"▲ Chase  ","")&amp;IF(N(AB2046)&lt;=-Guide!$C$23,"▼ Chase  ",""))="","Stable",TRIM(IF(ISNUMBER(AD2046),IF(N(AD2046)&lt;=-Guide!$C$24,"▼ Bat Speed  ",IF(N(AD2046)&gt;=Guide!$C$24,"▲ Bat Speed  ","")),"")&amp;IF(N(Z2046)&gt;=Guide!$C$22,"▲ Contact  ","")&amp;IF(N(Z2046)&lt;=-Guide!$C$22,"▼ Contact  ","")&amp;IF(N(AB2046)&gt;=Guide!$C$23,"▲ Chase  ","")&amp;IF(N(AB2046)&lt;=-Guide!$C$23,"▼ Chase  ",""))))</f>
        <v>Stable</v>
      </c>
      <c r="AF2046" s="35" t="n">
        <f aca="false">MATCH(Counts!A2046,'Season Counts'!$A$2:$A$740,0)</f>
        <v>521</v>
      </c>
    </row>
    <row r="2047" customFormat="false" ht="15" hidden="false" customHeight="false" outlineLevel="0" collapsed="false">
      <c r="A2047" s="34" t="str">
        <f aca="false">Counts!B2047</f>
        <v>PIT</v>
      </c>
      <c r="B2047" s="5" t="str">
        <f aca="false">Counts!C2047</f>
        <v>Nick Gonzales</v>
      </c>
      <c r="C2047" s="34" t="str">
        <f aca="false">Counts!F2047</f>
        <v>May</v>
      </c>
      <c r="D2047" s="35" t="n">
        <f aca="false">IFERROR(Counts!P2047,"")</f>
        <v>104</v>
      </c>
      <c r="E2047" s="36" t="n">
        <f aca="false">IFERROR(Counts!R2047/Counts!Q2047,"")</f>
        <v>0.287234042553192</v>
      </c>
      <c r="F2047" s="36" t="n">
        <f aca="false">IFERROR((Counts!R2047+Counts!V2047+Counts!W2047)/(Counts!Q2047+Counts!V2047+Counts!W2047+Counts!X2047),"")</f>
        <v>0.346153846153846</v>
      </c>
      <c r="G2047" s="36" t="n">
        <f aca="false">IFERROR((Counts!R2047+Counts!S2047+2*Counts!T2047+3*Counts!U2047)/Counts!Q2047,"")</f>
        <v>0.361702127659575</v>
      </c>
      <c r="H2047" s="35" t="n">
        <f aca="false">IFERROR(Counts!U2047,"")</f>
        <v>1</v>
      </c>
      <c r="I2047" s="36" t="n">
        <f aca="false">IFERROR(Counts!Z2047/Counts!AA2047,"")</f>
        <v>0.318269230769231</v>
      </c>
      <c r="J2047" s="36" t="n">
        <f aca="false">IFERROR(Counts!AB2047/Counts!AA2047,"")</f>
        <v>0.341586538461538</v>
      </c>
      <c r="K2047" s="37" t="n">
        <f aca="false">IFERROR((Counts!AB2047-Counts!Z2047)/Counts!AA2047,"")</f>
        <v>0.0233173076923077</v>
      </c>
      <c r="L2047" s="38" t="n">
        <f aca="false">IFERROR(Counts!Y2047/Counts!P2047,"")</f>
        <v>0.163461538461538</v>
      </c>
      <c r="M2047" s="38" t="n">
        <f aca="false">IFERROR(Counts!V2047/Counts!P2047,"")</f>
        <v>0.0769230769230769</v>
      </c>
      <c r="N2047" s="38" t="n">
        <f aca="false">IFERROR(Counts!AD2047/Counts!AC2047,"")</f>
        <v>0.0384615384615385</v>
      </c>
      <c r="O2047" s="38" t="n">
        <f aca="false">IFERROR(Counts!AE2047/Counts!AC2047,"")</f>
        <v>0.358974358974359</v>
      </c>
      <c r="P2047" s="39" t="n">
        <f aca="false">IFERROR(Counts!AG2047/Counts!AF2047,"")</f>
        <v>84.2525641025641</v>
      </c>
      <c r="Q2047" s="38" t="n">
        <f aca="false">IFERROR(Counts!AH2047/Counts!AC2047,"")</f>
        <v>0.307692307692308</v>
      </c>
      <c r="R2047" s="38" t="n">
        <f aca="false">IFERROR(Counts!N2047/Counts!M2047,"")</f>
        <v>0.268421052631579</v>
      </c>
      <c r="S2047" s="38" t="n">
        <f aca="false">IFERROR(Counts!K2047/Counts!J2047,"")</f>
        <v>0.740112994350282</v>
      </c>
      <c r="T2047" s="38" t="n">
        <f aca="false">IFERROR(Counts!I2047/Counts!H2047,"")</f>
        <v>0.181318681318681</v>
      </c>
      <c r="U2047" s="38" t="n">
        <f aca="false">IFERROR(1-Counts!L2047/Counts!K2047,"")</f>
        <v>0.885496183206107</v>
      </c>
      <c r="V2047" s="39" t="n">
        <f aca="false">IFERROR(Counts!AJ2047/Counts!AI2047,"")</f>
        <v>70.8445161290323</v>
      </c>
      <c r="W2047" s="38" t="n">
        <f aca="false">IFERROR(Counts!AK2047/Counts!AI2047,"")</f>
        <v>0.12258064516129</v>
      </c>
      <c r="X2047" s="40" t="n">
        <f aca="false">IFERROR(Counts!O2047,"")</f>
        <v>-0.364</v>
      </c>
      <c r="Y2047" s="36" t="n">
        <f aca="false">IFERROR(INDEX('Season Counts'!$Y$2:$Y$740,$AF2047)/INDEX('Season Counts'!$X$2:$X$740,$AF2047),"")</f>
        <v>0.326623762376238</v>
      </c>
      <c r="Z2047" s="37" t="n">
        <f aca="false">IFERROR(J2047-Y2047,"")</f>
        <v>0.0149627760853008</v>
      </c>
      <c r="AA2047" s="38" t="n">
        <f aca="false">IFERROR(INDEX('Season Counts'!$K$2:$K$740,$AF2047)/INDEX('Season Counts'!$J$2:$J$740,$AF2047),"")</f>
        <v>0.311902693310165</v>
      </c>
      <c r="AB2047" s="41" t="n">
        <f aca="false">IFERROR(R2047-AA2047,"")</f>
        <v>-0.0434816406785861</v>
      </c>
      <c r="AC2047" s="39" t="n">
        <f aca="false">IFERROR(INDEX('Season Counts'!$AG$2:$AG$740,$AF2047)/INDEX('Season Counts'!$AF$2:$AF$740,$AF2047),"")</f>
        <v>70.87895256917</v>
      </c>
      <c r="AD2047" s="40" t="n">
        <f aca="false">IFERROR(V2047-AC2047,"")</f>
        <v>-0.0344364401376964</v>
      </c>
      <c r="AE2047" s="4" t="str">
        <f aca="false">IF(D2047&lt;Guide!$C$21,"Low PA",IF(TRIM(IF(ISNUMBER(AD2047),IF(N(AD2047)&lt;=-Guide!$C$24,"▼ Bat Speed  ",IF(N(AD2047)&gt;=Guide!$C$24,"▲ Bat Speed  ","")),"")&amp;IF(N(Z2047)&gt;=Guide!$C$22,"▲ Contact  ","")&amp;IF(N(Z2047)&lt;=-Guide!$C$22,"▼ Contact  ","")&amp;IF(N(AB2047)&gt;=Guide!$C$23,"▲ Chase  ","")&amp;IF(N(AB2047)&lt;=-Guide!$C$23,"▼ Chase  ",""))="","Stable",TRIM(IF(ISNUMBER(AD2047),IF(N(AD2047)&lt;=-Guide!$C$24,"▼ Bat Speed  ",IF(N(AD2047)&gt;=Guide!$C$24,"▲ Bat Speed  ","")),"")&amp;IF(N(Z2047)&gt;=Guide!$C$22,"▲ Contact  ","")&amp;IF(N(Z2047)&lt;=-Guide!$C$22,"▼ Contact  ","")&amp;IF(N(AB2047)&gt;=Guide!$C$23,"▲ Chase  ","")&amp;IF(N(AB2047)&lt;=-Guide!$C$23,"▼ Chase  ",""))))</f>
        <v>▼ Chase</v>
      </c>
      <c r="AF2047" s="35" t="n">
        <f aca="false">MATCH(Counts!A2047,'Season Counts'!$A$2:$A$740,0)</f>
        <v>521</v>
      </c>
    </row>
    <row r="2048" customFormat="false" ht="15" hidden="false" customHeight="false" outlineLevel="0" collapsed="false">
      <c r="A2048" s="34" t="str">
        <f aca="false">Counts!B2048</f>
        <v>PIT</v>
      </c>
      <c r="B2048" s="5" t="str">
        <f aca="false">Counts!C2048</f>
        <v>Nick Gonzales</v>
      </c>
      <c r="C2048" s="34" t="str">
        <f aca="false">Counts!F2048</f>
        <v>Jun</v>
      </c>
      <c r="D2048" s="35" t="n">
        <f aca="false">IFERROR(Counts!P2048,"")</f>
        <v>107</v>
      </c>
      <c r="E2048" s="36" t="n">
        <f aca="false">IFERROR(Counts!R2048/Counts!Q2048,"")</f>
        <v>0.275510204081633</v>
      </c>
      <c r="F2048" s="36" t="n">
        <f aca="false">IFERROR((Counts!R2048+Counts!V2048+Counts!W2048)/(Counts!Q2048+Counts!V2048+Counts!W2048+Counts!X2048),"")</f>
        <v>0.336448598130841</v>
      </c>
      <c r="G2048" s="36" t="n">
        <f aca="false">IFERROR((Counts!R2048+Counts!S2048+2*Counts!T2048+3*Counts!U2048)/Counts!Q2048,"")</f>
        <v>0.377551020408163</v>
      </c>
      <c r="H2048" s="35" t="n">
        <f aca="false">IFERROR(Counts!U2048,"")</f>
        <v>2</v>
      </c>
      <c r="I2048" s="36" t="n">
        <f aca="false">IFERROR(Counts!Z2048/Counts!AA2048,"")</f>
        <v>0.322641509433962</v>
      </c>
      <c r="J2048" s="36" t="n">
        <f aca="false">IFERROR(Counts!AB2048/Counts!AA2048,"")</f>
        <v>0.292122641509434</v>
      </c>
      <c r="K2048" s="37" t="n">
        <f aca="false">IFERROR((Counts!AB2048-Counts!Z2048)/Counts!AA2048,"")</f>
        <v>-0.0305188679245283</v>
      </c>
      <c r="L2048" s="38" t="n">
        <f aca="false">IFERROR(Counts!Y2048/Counts!P2048,"")</f>
        <v>0.214953271028037</v>
      </c>
      <c r="M2048" s="38" t="n">
        <f aca="false">IFERROR(Counts!V2048/Counts!P2048,"")</f>
        <v>0.0560747663551402</v>
      </c>
      <c r="N2048" s="38" t="n">
        <f aca="false">IFERROR(Counts!AD2048/Counts!AC2048,"")</f>
        <v>0.04</v>
      </c>
      <c r="O2048" s="38" t="n">
        <f aca="false">IFERROR(Counts!AE2048/Counts!AC2048,"")</f>
        <v>0.293333333333333</v>
      </c>
      <c r="P2048" s="39" t="n">
        <f aca="false">IFERROR(Counts!AG2048/Counts!AF2048,"")</f>
        <v>84.8675675675676</v>
      </c>
      <c r="Q2048" s="38" t="n">
        <f aca="false">IFERROR(Counts!AH2048/Counts!AC2048,"")</f>
        <v>0.333333333333333</v>
      </c>
      <c r="R2048" s="38" t="n">
        <f aca="false">IFERROR(Counts!N2048/Counts!M2048,"")</f>
        <v>0.336492890995261</v>
      </c>
      <c r="S2048" s="38" t="n">
        <f aca="false">IFERROR(Counts!K2048/Counts!J2048,"")</f>
        <v>0.74331550802139</v>
      </c>
      <c r="T2048" s="38" t="n">
        <f aca="false">IFERROR(Counts!I2048/Counts!H2048,"")</f>
        <v>0.252380952380952</v>
      </c>
      <c r="U2048" s="38" t="n">
        <f aca="false">IFERROR(1-Counts!L2048/Counts!K2048,"")</f>
        <v>0.827338129496403</v>
      </c>
      <c r="V2048" s="39" t="n">
        <f aca="false">IFERROR(Counts!AJ2048/Counts!AI2048,"")</f>
        <v>70.5549707602339</v>
      </c>
      <c r="W2048" s="38" t="n">
        <f aca="false">IFERROR(Counts!AK2048/Counts!AI2048,"")</f>
        <v>0.140350877192982</v>
      </c>
      <c r="X2048" s="40" t="n">
        <f aca="false">IFERROR(Counts!O2048,"")</f>
        <v>-2.071</v>
      </c>
      <c r="Y2048" s="36" t="n">
        <f aca="false">IFERROR(INDEX('Season Counts'!$Y$2:$Y$740,$AF2048)/INDEX('Season Counts'!$X$2:$X$740,$AF2048),"")</f>
        <v>0.326623762376238</v>
      </c>
      <c r="Z2048" s="37" t="n">
        <f aca="false">IFERROR(J2048-Y2048,"")</f>
        <v>-0.0345011208668037</v>
      </c>
      <c r="AA2048" s="38" t="n">
        <f aca="false">IFERROR(INDEX('Season Counts'!$K$2:$K$740,$AF2048)/INDEX('Season Counts'!$J$2:$J$740,$AF2048),"")</f>
        <v>0.311902693310165</v>
      </c>
      <c r="AB2048" s="41" t="n">
        <f aca="false">IFERROR(R2048-AA2048,"")</f>
        <v>0.0245901976850956</v>
      </c>
      <c r="AC2048" s="39" t="n">
        <f aca="false">IFERROR(INDEX('Season Counts'!$AG$2:$AG$740,$AF2048)/INDEX('Season Counts'!$AF$2:$AF$740,$AF2048),"")</f>
        <v>70.87895256917</v>
      </c>
      <c r="AD2048" s="40" t="n">
        <f aca="false">IFERROR(V2048-AC2048,"")</f>
        <v>-0.32398180893604</v>
      </c>
      <c r="AE2048" s="4" t="str">
        <f aca="false">IF(D2048&lt;Guide!$C$21,"Low PA",IF(TRIM(IF(ISNUMBER(AD2048),IF(N(AD2048)&lt;=-Guide!$C$24,"▼ Bat Speed  ",IF(N(AD2048)&gt;=Guide!$C$24,"▲ Bat Speed  ","")),"")&amp;IF(N(Z2048)&gt;=Guide!$C$22,"▲ Contact  ","")&amp;IF(N(Z2048)&lt;=-Guide!$C$22,"▼ Contact  ","")&amp;IF(N(AB2048)&gt;=Guide!$C$23,"▲ Chase  ","")&amp;IF(N(AB2048)&lt;=-Guide!$C$23,"▼ Chase  ",""))="","Stable",TRIM(IF(ISNUMBER(AD2048),IF(N(AD2048)&lt;=-Guide!$C$24,"▼ Bat Speed  ",IF(N(AD2048)&gt;=Guide!$C$24,"▲ Bat Speed  ","")),"")&amp;IF(N(Z2048)&gt;=Guide!$C$22,"▲ Contact  ","")&amp;IF(N(Z2048)&lt;=-Guide!$C$22,"▼ Contact  ","")&amp;IF(N(AB2048)&gt;=Guide!$C$23,"▲ Chase  ","")&amp;IF(N(AB2048)&lt;=-Guide!$C$23,"▼ Chase  ",""))))</f>
        <v>Stable</v>
      </c>
      <c r="AF2048" s="35" t="n">
        <f aca="false">MATCH(Counts!A2048,'Season Counts'!$A$2:$A$740,0)</f>
        <v>521</v>
      </c>
    </row>
    <row r="2049" customFormat="false" ht="15" hidden="false" customHeight="false" outlineLevel="0" collapsed="false">
      <c r="A2049" s="34" t="str">
        <f aca="false">Counts!B2049</f>
        <v>PIT</v>
      </c>
      <c r="B2049" s="5" t="str">
        <f aca="false">Counts!C2049</f>
        <v>Nick Gonzales</v>
      </c>
      <c r="C2049" s="34" t="str">
        <f aca="false">Counts!F2049</f>
        <v>Jul</v>
      </c>
      <c r="D2049" s="35" t="n">
        <f aca="false">IFERROR(Counts!P2049,"")</f>
        <v>112</v>
      </c>
      <c r="E2049" s="36" t="n">
        <f aca="false">IFERROR(Counts!R2049/Counts!Q2049,"")</f>
        <v>0.388349514563107</v>
      </c>
      <c r="F2049" s="36" t="n">
        <f aca="false">IFERROR((Counts!R2049+Counts!V2049+Counts!W2049)/(Counts!Q2049+Counts!V2049+Counts!W2049+Counts!X2049),"")</f>
        <v>0.4375</v>
      </c>
      <c r="G2049" s="36" t="n">
        <f aca="false">IFERROR((Counts!R2049+Counts!S2049+2*Counts!T2049+3*Counts!U2049)/Counts!Q2049,"")</f>
        <v>0.54368932038835</v>
      </c>
      <c r="H2049" s="35" t="n">
        <f aca="false">IFERROR(Counts!U2049,"")</f>
        <v>3</v>
      </c>
      <c r="I2049" s="36" t="n">
        <f aca="false">IFERROR(Counts!Z2049/Counts!AA2049,"")</f>
        <v>0.432882882882883</v>
      </c>
      <c r="J2049" s="36" t="n">
        <f aca="false">IFERROR(Counts!AB2049/Counts!AA2049,"")</f>
        <v>0.337810810810811</v>
      </c>
      <c r="K2049" s="37" t="n">
        <f aca="false">IFERROR((Counts!AB2049-Counts!Z2049)/Counts!AA2049,"")</f>
        <v>-0.0950720720720721</v>
      </c>
      <c r="L2049" s="38" t="n">
        <f aca="false">IFERROR(Counts!Y2049/Counts!P2049,"")</f>
        <v>0.125</v>
      </c>
      <c r="M2049" s="38" t="n">
        <f aca="false">IFERROR(Counts!V2049/Counts!P2049,"")</f>
        <v>0.0714285714285714</v>
      </c>
      <c r="N2049" s="38" t="n">
        <f aca="false">IFERROR(Counts!AD2049/Counts!AC2049,"")</f>
        <v>0.0337078651685393</v>
      </c>
      <c r="O2049" s="38" t="n">
        <f aca="false">IFERROR(Counts!AE2049/Counts!AC2049,"")</f>
        <v>0.370786516853933</v>
      </c>
      <c r="P2049" s="39" t="n">
        <f aca="false">IFERROR(Counts!AG2049/Counts!AF2049,"")</f>
        <v>87.3204545454545</v>
      </c>
      <c r="Q2049" s="38" t="n">
        <f aca="false">IFERROR(Counts!AH2049/Counts!AC2049,"")</f>
        <v>0.393258426966292</v>
      </c>
      <c r="R2049" s="38" t="n">
        <f aca="false">IFERROR(Counts!N2049/Counts!M2049,"")</f>
        <v>0.325581395348837</v>
      </c>
      <c r="S2049" s="38" t="n">
        <f aca="false">IFERROR(Counts!K2049/Counts!J2049,"")</f>
        <v>0.76530612244898</v>
      </c>
      <c r="T2049" s="38" t="n">
        <f aca="false">IFERROR(Counts!I2049/Counts!H2049,"")</f>
        <v>0.213636363636364</v>
      </c>
      <c r="U2049" s="38" t="n">
        <f aca="false">IFERROR(1-Counts!L2049/Counts!K2049,"")</f>
        <v>0.906666666666667</v>
      </c>
      <c r="V2049" s="39" t="n">
        <f aca="false">IFERROR(Counts!AJ2049/Counts!AI2049,"")</f>
        <v>71.2939393939394</v>
      </c>
      <c r="W2049" s="38" t="n">
        <f aca="false">IFERROR(Counts!AK2049/Counts!AI2049,"")</f>
        <v>0.146464646464646</v>
      </c>
      <c r="X2049" s="40" t="n">
        <f aca="false">IFERROR(Counts!O2049,"")</f>
        <v>13.176</v>
      </c>
      <c r="Y2049" s="36" t="n">
        <f aca="false">IFERROR(INDEX('Season Counts'!$Y$2:$Y$740,$AF2049)/INDEX('Season Counts'!$X$2:$X$740,$AF2049),"")</f>
        <v>0.326623762376238</v>
      </c>
      <c r="Z2049" s="37" t="n">
        <f aca="false">IFERROR(J2049-Y2049,"")</f>
        <v>0.0111870484345732</v>
      </c>
      <c r="AA2049" s="38" t="n">
        <f aca="false">IFERROR(INDEX('Season Counts'!$K$2:$K$740,$AF2049)/INDEX('Season Counts'!$J$2:$J$740,$AF2049),"")</f>
        <v>0.311902693310165</v>
      </c>
      <c r="AB2049" s="41" t="n">
        <f aca="false">IFERROR(R2049-AA2049,"")</f>
        <v>0.0136787020386722</v>
      </c>
      <c r="AC2049" s="39" t="n">
        <f aca="false">IFERROR(INDEX('Season Counts'!$AG$2:$AG$740,$AF2049)/INDEX('Season Counts'!$AF$2:$AF$740,$AF2049),"")</f>
        <v>70.87895256917</v>
      </c>
      <c r="AD2049" s="40" t="n">
        <f aca="false">IFERROR(V2049-AC2049,"")</f>
        <v>0.414986824769443</v>
      </c>
      <c r="AE2049" s="4" t="str">
        <f aca="false">IF(D2049&lt;Guide!$C$21,"Low PA",IF(TRIM(IF(ISNUMBER(AD2049),IF(N(AD2049)&lt;=-Guide!$C$24,"▼ Bat Speed  ",IF(N(AD2049)&gt;=Guide!$C$24,"▲ Bat Speed  ","")),"")&amp;IF(N(Z2049)&gt;=Guide!$C$22,"▲ Contact  ","")&amp;IF(N(Z2049)&lt;=-Guide!$C$22,"▼ Contact  ","")&amp;IF(N(AB2049)&gt;=Guide!$C$23,"▲ Chase  ","")&amp;IF(N(AB2049)&lt;=-Guide!$C$23,"▼ Chase  ",""))="","Stable",TRIM(IF(ISNUMBER(AD2049),IF(N(AD2049)&lt;=-Guide!$C$24,"▼ Bat Speed  ",IF(N(AD2049)&gt;=Guide!$C$24,"▲ Bat Speed  ","")),"")&amp;IF(N(Z2049)&gt;=Guide!$C$22,"▲ Contact  ","")&amp;IF(N(Z2049)&lt;=-Guide!$C$22,"▼ Contact  ","")&amp;IF(N(AB2049)&gt;=Guide!$C$23,"▲ Chase  ","")&amp;IF(N(AB2049)&lt;=-Guide!$C$23,"▼ Chase  ",""))))</f>
        <v>Stable</v>
      </c>
      <c r="AF2049" s="35" t="n">
        <f aca="false">MATCH(Counts!A2049,'Season Counts'!$A$2:$A$740,0)</f>
        <v>521</v>
      </c>
    </row>
    <row r="2050" customFormat="false" ht="15" hidden="false" customHeight="false" outlineLevel="0" collapsed="false">
      <c r="A2050" s="34" t="str">
        <f aca="false">Counts!B2050</f>
        <v>PIT</v>
      </c>
      <c r="B2050" s="5" t="str">
        <f aca="false">Counts!C2050</f>
        <v>Nick Gonzales</v>
      </c>
      <c r="C2050" s="34" t="str">
        <f aca="false">Counts!F2050</f>
        <v>Aug</v>
      </c>
      <c r="D2050" s="35" t="n">
        <f aca="false">IFERROR(Counts!P2050,"")</f>
        <v>95</v>
      </c>
      <c r="E2050" s="36" t="n">
        <f aca="false">IFERROR(Counts!R2050/Counts!Q2050,"")</f>
        <v>0.253012048192771</v>
      </c>
      <c r="F2050" s="36" t="n">
        <f aca="false">IFERROR((Counts!R2050+Counts!V2050+Counts!W2050)/(Counts!Q2050+Counts!V2050+Counts!W2050+Counts!X2050),"")</f>
        <v>0.347368421052632</v>
      </c>
      <c r="G2050" s="36" t="n">
        <f aca="false">IFERROR((Counts!R2050+Counts!S2050+2*Counts!T2050+3*Counts!U2050)/Counts!Q2050,"")</f>
        <v>0.313253012048193</v>
      </c>
      <c r="H2050" s="35" t="n">
        <f aca="false">IFERROR(Counts!U2050,"")</f>
        <v>0</v>
      </c>
      <c r="I2050" s="36" t="n">
        <f aca="false">IFERROR(Counts!Z2050/Counts!AA2050,"")</f>
        <v>0.305789473684211</v>
      </c>
      <c r="J2050" s="36" t="n">
        <f aca="false">IFERROR(Counts!AB2050/Counts!AA2050,"")</f>
        <v>0.310389473684211</v>
      </c>
      <c r="K2050" s="37" t="n">
        <f aca="false">IFERROR((Counts!AB2050-Counts!Z2050)/Counts!AA2050,"")</f>
        <v>0.00459999999999998</v>
      </c>
      <c r="L2050" s="38" t="n">
        <f aca="false">IFERROR(Counts!Y2050/Counts!P2050,"")</f>
        <v>0.147368421052632</v>
      </c>
      <c r="M2050" s="38" t="n">
        <f aca="false">IFERROR(Counts!V2050/Counts!P2050,"")</f>
        <v>0.0947368421052632</v>
      </c>
      <c r="N2050" s="38" t="n">
        <f aca="false">IFERROR(Counts!AD2050/Counts!AC2050,"")</f>
        <v>0.0144927536231884</v>
      </c>
      <c r="O2050" s="38" t="n">
        <f aca="false">IFERROR(Counts!AE2050/Counts!AC2050,"")</f>
        <v>0.246376811594203</v>
      </c>
      <c r="P2050" s="39" t="n">
        <f aca="false">IFERROR(Counts!AG2050/Counts!AF2050,"")</f>
        <v>85.5304347826087</v>
      </c>
      <c r="Q2050" s="38" t="n">
        <f aca="false">IFERROR(Counts!AH2050/Counts!AC2050,"")</f>
        <v>0.405797101449275</v>
      </c>
      <c r="R2050" s="38" t="n">
        <f aca="false">IFERROR(Counts!N2050/Counts!M2050,"")</f>
        <v>0.301136363636364</v>
      </c>
      <c r="S2050" s="38" t="n">
        <f aca="false">IFERROR(Counts!K2050/Counts!J2050,"")</f>
        <v>0.721212121212121</v>
      </c>
      <c r="T2050" s="38" t="n">
        <f aca="false">IFERROR(Counts!I2050/Counts!H2050,"")</f>
        <v>0.145348837209302</v>
      </c>
      <c r="U2050" s="38" t="n">
        <f aca="false">IFERROR(1-Counts!L2050/Counts!K2050,"")</f>
        <v>0.932773109243698</v>
      </c>
      <c r="V2050" s="39" t="n">
        <f aca="false">IFERROR(Counts!AJ2050/Counts!AI2050,"")</f>
        <v>70.6461538461538</v>
      </c>
      <c r="W2050" s="38" t="n">
        <f aca="false">IFERROR(Counts!AK2050/Counts!AI2050,"")</f>
        <v>0.0961538461538462</v>
      </c>
      <c r="X2050" s="40" t="n">
        <f aca="false">IFERROR(Counts!O2050,"")</f>
        <v>-1.1</v>
      </c>
      <c r="Y2050" s="36" t="n">
        <f aca="false">IFERROR(INDEX('Season Counts'!$Y$2:$Y$740,$AF2050)/INDEX('Season Counts'!$X$2:$X$740,$AF2050),"")</f>
        <v>0.326623762376238</v>
      </c>
      <c r="Z2050" s="37" t="n">
        <f aca="false">IFERROR(J2050-Y2050,"")</f>
        <v>-0.0162342886920271</v>
      </c>
      <c r="AA2050" s="38" t="n">
        <f aca="false">IFERROR(INDEX('Season Counts'!$K$2:$K$740,$AF2050)/INDEX('Season Counts'!$J$2:$J$740,$AF2050),"")</f>
        <v>0.311902693310165</v>
      </c>
      <c r="AB2050" s="41" t="n">
        <f aca="false">IFERROR(R2050-AA2050,"")</f>
        <v>-0.0107663296738014</v>
      </c>
      <c r="AC2050" s="39" t="n">
        <f aca="false">IFERROR(INDEX('Season Counts'!$AG$2:$AG$740,$AF2050)/INDEX('Season Counts'!$AF$2:$AF$740,$AF2050),"")</f>
        <v>70.87895256917</v>
      </c>
      <c r="AD2050" s="40" t="n">
        <f aca="false">IFERROR(V2050-AC2050,"")</f>
        <v>-0.232798723016117</v>
      </c>
      <c r="AE2050" s="4" t="str">
        <f aca="false">IF(D2050&lt;Guide!$C$21,"Low PA",IF(TRIM(IF(ISNUMBER(AD2050),IF(N(AD2050)&lt;=-Guide!$C$24,"▼ Bat Speed  ",IF(N(AD2050)&gt;=Guide!$C$24,"▲ Bat Speed  ","")),"")&amp;IF(N(Z2050)&gt;=Guide!$C$22,"▲ Contact  ","")&amp;IF(N(Z2050)&lt;=-Guide!$C$22,"▼ Contact  ","")&amp;IF(N(AB2050)&gt;=Guide!$C$23,"▲ Chase  ","")&amp;IF(N(AB2050)&lt;=-Guide!$C$23,"▼ Chase  ",""))="","Stable",TRIM(IF(ISNUMBER(AD2050),IF(N(AD2050)&lt;=-Guide!$C$24,"▼ Bat Speed  ",IF(N(AD2050)&gt;=Guide!$C$24,"▲ Bat Speed  ","")),"")&amp;IF(N(Z2050)&gt;=Guide!$C$22,"▲ Contact  ","")&amp;IF(N(Z2050)&lt;=-Guide!$C$22,"▼ Contact  ","")&amp;IF(N(AB2050)&gt;=Guide!$C$23,"▲ Chase  ","")&amp;IF(N(AB2050)&lt;=-Guide!$C$23,"▼ Chase  ",""))))</f>
        <v>Stable</v>
      </c>
      <c r="AF2050" s="35" t="n">
        <f aca="false">MATCH(Counts!A2050,'Season Counts'!$A$2:$A$740,0)</f>
        <v>521</v>
      </c>
    </row>
    <row r="2051" customFormat="false" ht="15" hidden="false" customHeight="false" outlineLevel="0" collapsed="false">
      <c r="A2051" s="34" t="str">
        <f aca="false">Counts!B2051</f>
        <v>PIT</v>
      </c>
      <c r="B2051" s="5" t="str">
        <f aca="false">Counts!C2051</f>
        <v>Nick Gonzales</v>
      </c>
      <c r="C2051" s="34" t="str">
        <f aca="false">Counts!F2051</f>
        <v>Sep</v>
      </c>
      <c r="D2051" s="35" t="n">
        <f aca="false">IFERROR(Counts!P2051,"")</f>
        <v>78</v>
      </c>
      <c r="E2051" s="36" t="n">
        <f aca="false">IFERROR(Counts!R2051/Counts!Q2051,"")</f>
        <v>0.27536231884058</v>
      </c>
      <c r="F2051" s="36" t="n">
        <f aca="false">IFERROR((Counts!R2051+Counts!V2051+Counts!W2051)/(Counts!Q2051+Counts!V2051+Counts!W2051+Counts!X2051),"")</f>
        <v>0.358974358974359</v>
      </c>
      <c r="G2051" s="36" t="n">
        <f aca="false">IFERROR((Counts!R2051+Counts!S2051+2*Counts!T2051+3*Counts!U2051)/Counts!Q2051,"")</f>
        <v>0.333333333333333</v>
      </c>
      <c r="H2051" s="35" t="n">
        <f aca="false">IFERROR(Counts!U2051,"")</f>
        <v>0</v>
      </c>
      <c r="I2051" s="36" t="n">
        <f aca="false">IFERROR(Counts!Z2051/Counts!AA2051,"")</f>
        <v>0.317948717948718</v>
      </c>
      <c r="J2051" s="36" t="n">
        <f aca="false">IFERROR(Counts!AB2051/Counts!AA2051,"")</f>
        <v>0.349012820512821</v>
      </c>
      <c r="K2051" s="37" t="n">
        <f aca="false">IFERROR((Counts!AB2051-Counts!Z2051)/Counts!AA2051,"")</f>
        <v>0.0310641025641025</v>
      </c>
      <c r="L2051" s="38" t="n">
        <f aca="false">IFERROR(Counts!Y2051/Counts!P2051,"")</f>
        <v>0.128205128205128</v>
      </c>
      <c r="M2051" s="38" t="n">
        <f aca="false">IFERROR(Counts!V2051/Counts!P2051,"")</f>
        <v>0.0769230769230769</v>
      </c>
      <c r="N2051" s="38" t="n">
        <f aca="false">IFERROR(Counts!AD2051/Counts!AC2051,"")</f>
        <v>0.0508474576271187</v>
      </c>
      <c r="O2051" s="38" t="n">
        <f aca="false">IFERROR(Counts!AE2051/Counts!AC2051,"")</f>
        <v>0.322033898305085</v>
      </c>
      <c r="P2051" s="39" t="n">
        <f aca="false">IFERROR(Counts!AG2051/Counts!AF2051,"")</f>
        <v>87.506779661017</v>
      </c>
      <c r="Q2051" s="38" t="n">
        <f aca="false">IFERROR(Counts!AH2051/Counts!AC2051,"")</f>
        <v>0.322033898305085</v>
      </c>
      <c r="R2051" s="38" t="n">
        <f aca="false">IFERROR(Counts!N2051/Counts!M2051,"")</f>
        <v>0.27891156462585</v>
      </c>
      <c r="S2051" s="38" t="n">
        <f aca="false">IFERROR(Counts!K2051/Counts!J2051,"")</f>
        <v>0.746153846153846</v>
      </c>
      <c r="T2051" s="38" t="n">
        <f aca="false">IFERROR(Counts!I2051/Counts!H2051,"")</f>
        <v>0.188405797101449</v>
      </c>
      <c r="U2051" s="38" t="n">
        <f aca="false">IFERROR(1-Counts!L2051/Counts!K2051,"")</f>
        <v>0.896907216494845</v>
      </c>
      <c r="V2051" s="39" t="n">
        <f aca="false">IFERROR(Counts!AJ2051/Counts!AI2051,"")</f>
        <v>71.2528</v>
      </c>
      <c r="W2051" s="38" t="n">
        <f aca="false">IFERROR(Counts!AK2051/Counts!AI2051,"")</f>
        <v>0.104</v>
      </c>
      <c r="X2051" s="40" t="n">
        <f aca="false">IFERROR(Counts!O2051,"")</f>
        <v>-0.75</v>
      </c>
      <c r="Y2051" s="36" t="n">
        <f aca="false">IFERROR(INDEX('Season Counts'!$Y$2:$Y$740,$AF2051)/INDEX('Season Counts'!$X$2:$X$740,$AF2051),"")</f>
        <v>0.326623762376238</v>
      </c>
      <c r="Z2051" s="37" t="n">
        <f aca="false">IFERROR(J2051-Y2051,"")</f>
        <v>0.0223890581365829</v>
      </c>
      <c r="AA2051" s="38" t="n">
        <f aca="false">IFERROR(INDEX('Season Counts'!$K$2:$K$740,$AF2051)/INDEX('Season Counts'!$J$2:$J$740,$AF2051),"")</f>
        <v>0.311902693310165</v>
      </c>
      <c r="AB2051" s="41" t="n">
        <f aca="false">IFERROR(R2051-AA2051,"")</f>
        <v>-0.0329911286843148</v>
      </c>
      <c r="AC2051" s="39" t="n">
        <f aca="false">IFERROR(INDEX('Season Counts'!$AG$2:$AG$740,$AF2051)/INDEX('Season Counts'!$AF$2:$AF$740,$AF2051),"")</f>
        <v>70.87895256917</v>
      </c>
      <c r="AD2051" s="40" t="n">
        <f aca="false">IFERROR(V2051-AC2051,"")</f>
        <v>0.373847430830054</v>
      </c>
      <c r="AE2051" s="4" t="str">
        <f aca="false">IF(D2051&lt;Guide!$C$21,"Low PA",IF(TRIM(IF(ISNUMBER(AD2051),IF(N(AD2051)&lt;=-Guide!$C$24,"▼ Bat Speed  ",IF(N(AD2051)&gt;=Guide!$C$24,"▲ Bat Speed  ","")),"")&amp;IF(N(Z2051)&gt;=Guide!$C$22,"▲ Contact  ","")&amp;IF(N(Z2051)&lt;=-Guide!$C$22,"▼ Contact  ","")&amp;IF(N(AB2051)&gt;=Guide!$C$23,"▲ Chase  ","")&amp;IF(N(AB2051)&lt;=-Guide!$C$23,"▼ Chase  ",""))="","Stable",TRIM(IF(ISNUMBER(AD2051),IF(N(AD2051)&lt;=-Guide!$C$24,"▼ Bat Speed  ",IF(N(AD2051)&gt;=Guide!$C$24,"▲ Bat Speed  ","")),"")&amp;IF(N(Z2051)&gt;=Guide!$C$22,"▲ Contact  ","")&amp;IF(N(Z2051)&lt;=-Guide!$C$22,"▼ Contact  ","")&amp;IF(N(AB2051)&gt;=Guide!$C$23,"▲ Chase  ","")&amp;IF(N(AB2051)&lt;=-Guide!$C$23,"▼ Chase  ",""))))</f>
        <v>Stable</v>
      </c>
      <c r="AF2051" s="35" t="n">
        <f aca="false">MATCH(Counts!A2051,'Season Counts'!$A$2:$A$740,0)</f>
        <v>521</v>
      </c>
    </row>
    <row r="2052" customFormat="false" ht="15" hidden="false" customHeight="false" outlineLevel="0" collapsed="false">
      <c r="A2052" s="34" t="str">
        <f aca="false">Counts!B2052</f>
        <v>PIT</v>
      </c>
      <c r="B2052" s="5" t="str">
        <f aca="false">Counts!C2052</f>
        <v>Jake Mangum</v>
      </c>
      <c r="C2052" s="34" t="str">
        <f aca="false">Counts!F2052</f>
        <v>Mar-Apr</v>
      </c>
      <c r="D2052" s="35" t="n">
        <f aca="false">IFERROR(Counts!P2052,"")</f>
        <v>77</v>
      </c>
      <c r="E2052" s="36" t="n">
        <f aca="false">IFERROR(Counts!R2052/Counts!Q2052,"")</f>
        <v>0.271428571428571</v>
      </c>
      <c r="F2052" s="36" t="n">
        <f aca="false">IFERROR((Counts!R2052+Counts!V2052+Counts!W2052)/(Counts!Q2052+Counts!V2052+Counts!W2052+Counts!X2052),"")</f>
        <v>0.328947368421053</v>
      </c>
      <c r="G2052" s="36" t="n">
        <f aca="false">IFERROR((Counts!R2052+Counts!S2052+2*Counts!T2052+3*Counts!U2052)/Counts!Q2052,"")</f>
        <v>0.3</v>
      </c>
      <c r="H2052" s="35" t="n">
        <f aca="false">IFERROR(Counts!U2052,"")</f>
        <v>0</v>
      </c>
      <c r="I2052" s="36" t="n">
        <f aca="false">IFERROR(Counts!Z2052/Counts!AA2052,"")</f>
        <v>0.287837837837838</v>
      </c>
      <c r="J2052" s="36" t="n">
        <f aca="false">IFERROR(Counts!AB2052/Counts!AA2052,"")</f>
        <v>0.278445945945946</v>
      </c>
      <c r="K2052" s="37" t="n">
        <f aca="false">IFERROR((Counts!AB2052-Counts!Z2052)/Counts!AA2052,"")</f>
        <v>-0.0093918918918919</v>
      </c>
      <c r="L2052" s="38" t="n">
        <f aca="false">IFERROR(Counts!Y2052/Counts!P2052,"")</f>
        <v>0.220779220779221</v>
      </c>
      <c r="M2052" s="38" t="n">
        <f aca="false">IFERROR(Counts!V2052/Counts!P2052,"")</f>
        <v>0.0779220779220779</v>
      </c>
      <c r="N2052" s="38" t="n">
        <f aca="false">IFERROR(Counts!AD2052/Counts!AC2052,"")</f>
        <v>0</v>
      </c>
      <c r="O2052" s="38" t="n">
        <f aca="false">IFERROR(Counts!AE2052/Counts!AC2052,"")</f>
        <v>0.314814814814815</v>
      </c>
      <c r="P2052" s="39" t="n">
        <f aca="false">IFERROR(Counts!AG2052/Counts!AF2052,"")</f>
        <v>79.5905660377359</v>
      </c>
      <c r="Q2052" s="38" t="n">
        <f aca="false">IFERROR(Counts!AH2052/Counts!AC2052,"")</f>
        <v>0.240740740740741</v>
      </c>
      <c r="R2052" s="38" t="n">
        <f aca="false">IFERROR(Counts!N2052/Counts!M2052,"")</f>
        <v>0.5</v>
      </c>
      <c r="S2052" s="38" t="n">
        <f aca="false">IFERROR(Counts!K2052/Counts!J2052,"")</f>
        <v>0.763779527559055</v>
      </c>
      <c r="T2052" s="38" t="n">
        <f aca="false">IFERROR(Counts!I2052/Counts!H2052,"")</f>
        <v>0.219653179190751</v>
      </c>
      <c r="U2052" s="38" t="n">
        <f aca="false">IFERROR(1-Counts!L2052/Counts!K2052,"")</f>
        <v>0.783505154639175</v>
      </c>
      <c r="V2052" s="39" t="n">
        <f aca="false">IFERROR(Counts!AJ2052/Counts!AI2052,"")</f>
        <v>67.0021582733813</v>
      </c>
      <c r="W2052" s="38" t="n">
        <f aca="false">IFERROR(Counts!AK2052/Counts!AI2052,"")</f>
        <v>0.0287769784172662</v>
      </c>
      <c r="X2052" s="40" t="n">
        <f aca="false">IFERROR(Counts!O2052,"")</f>
        <v>-1.776</v>
      </c>
      <c r="Y2052" s="36" t="n">
        <f aca="false">IFERROR(INDEX('Season Counts'!$Y$2:$Y$740,$AF2052)/INDEX('Season Counts'!$X$2:$X$740,$AF2052),"")</f>
        <v>0.28454157782516</v>
      </c>
      <c r="Z2052" s="37" t="n">
        <f aca="false">IFERROR(J2052-Y2052,"")</f>
        <v>-0.00609563187921391</v>
      </c>
      <c r="AA2052" s="38" t="n">
        <f aca="false">IFERROR(INDEX('Season Counts'!$K$2:$K$740,$AF2052)/INDEX('Season Counts'!$J$2:$J$740,$AF2052),"")</f>
        <v>0.451298701298701</v>
      </c>
      <c r="AB2052" s="41" t="n">
        <f aca="false">IFERROR(R2052-AA2052,"")</f>
        <v>0.0487012987012987</v>
      </c>
      <c r="AC2052" s="39" t="n">
        <f aca="false">IFERROR(INDEX('Season Counts'!$AG$2:$AG$740,$AF2052)/INDEX('Season Counts'!$AF$2:$AF$740,$AF2052),"")</f>
        <v>67.8128263337117</v>
      </c>
      <c r="AD2052" s="40" t="n">
        <f aca="false">IFERROR(V2052-AC2052,"")</f>
        <v>-0.8106680603304</v>
      </c>
      <c r="AE2052" s="4" t="str">
        <f aca="false">IF(D2052&lt;Guide!$C$21,"Low PA",IF(TRIM(IF(ISNUMBER(AD2052),IF(N(AD2052)&lt;=-Guide!$C$24,"▼ Bat Speed  ",IF(N(AD2052)&gt;=Guide!$C$24,"▲ Bat Speed  ","")),"")&amp;IF(N(Z2052)&gt;=Guide!$C$22,"▲ Contact  ","")&amp;IF(N(Z2052)&lt;=-Guide!$C$22,"▼ Contact  ","")&amp;IF(N(AB2052)&gt;=Guide!$C$23,"▲ Chase  ","")&amp;IF(N(AB2052)&lt;=-Guide!$C$23,"▼ Chase  ",""))="","Stable",TRIM(IF(ISNUMBER(AD2052),IF(N(AD2052)&lt;=-Guide!$C$24,"▼ Bat Speed  ",IF(N(AD2052)&gt;=Guide!$C$24,"▲ Bat Speed  ","")),"")&amp;IF(N(Z2052)&gt;=Guide!$C$22,"▲ Contact  ","")&amp;IF(N(Z2052)&lt;=-Guide!$C$22,"▼ Contact  ","")&amp;IF(N(AB2052)&gt;=Guide!$C$23,"▲ Chase  ","")&amp;IF(N(AB2052)&lt;=-Guide!$C$23,"▼ Chase  ",""))))</f>
        <v>▲ Chase</v>
      </c>
      <c r="AF2052" s="35" t="n">
        <f aca="false">MATCH(Counts!A2052,'Season Counts'!$A$2:$A$740,0)</f>
        <v>522</v>
      </c>
    </row>
    <row r="2053" customFormat="false" ht="15" hidden="false" customHeight="false" outlineLevel="0" collapsed="false">
      <c r="A2053" s="34" t="str">
        <f aca="false">Counts!B2053</f>
        <v>PIT</v>
      </c>
      <c r="B2053" s="5" t="str">
        <f aca="false">Counts!C2053</f>
        <v>Jake Mangum</v>
      </c>
      <c r="C2053" s="34" t="str">
        <f aca="false">Counts!F2053</f>
        <v>May</v>
      </c>
      <c r="D2053" s="35" t="n">
        <f aca="false">IFERROR(Counts!P2053,"")</f>
        <v>41</v>
      </c>
      <c r="E2053" s="36" t="n">
        <f aca="false">IFERROR(Counts!R2053/Counts!Q2053,"")</f>
        <v>0.264705882352941</v>
      </c>
      <c r="F2053" s="36" t="n">
        <f aca="false">IFERROR((Counts!R2053+Counts!V2053+Counts!W2053)/(Counts!Q2053+Counts!V2053+Counts!W2053+Counts!X2053),"")</f>
        <v>0.35</v>
      </c>
      <c r="G2053" s="36" t="n">
        <f aca="false">IFERROR((Counts!R2053+Counts!S2053+2*Counts!T2053+3*Counts!U2053)/Counts!Q2053,"")</f>
        <v>0.352941176470588</v>
      </c>
      <c r="H2053" s="35" t="n">
        <f aca="false">IFERROR(Counts!U2053,"")</f>
        <v>1</v>
      </c>
      <c r="I2053" s="36" t="n">
        <f aca="false">IFERROR(Counts!Z2053/Counts!AA2053,"")</f>
        <v>0.3175</v>
      </c>
      <c r="J2053" s="36" t="n">
        <f aca="false">IFERROR(Counts!AB2053/Counts!AA2053,"")</f>
        <v>0.3107</v>
      </c>
      <c r="K2053" s="37" t="n">
        <f aca="false">IFERROR((Counts!AB2053-Counts!Z2053)/Counts!AA2053,"")</f>
        <v>-0.00679999999999996</v>
      </c>
      <c r="L2053" s="38" t="n">
        <f aca="false">IFERROR(Counts!Y2053/Counts!P2053,"")</f>
        <v>0.121951219512195</v>
      </c>
      <c r="M2053" s="38" t="n">
        <f aca="false">IFERROR(Counts!V2053/Counts!P2053,"")</f>
        <v>0.0731707317073171</v>
      </c>
      <c r="N2053" s="38" t="n">
        <f aca="false">IFERROR(Counts!AD2053/Counts!AC2053,"")</f>
        <v>0.032258064516129</v>
      </c>
      <c r="O2053" s="38" t="n">
        <f aca="false">IFERROR(Counts!AE2053/Counts!AC2053,"")</f>
        <v>0.161290322580645</v>
      </c>
      <c r="P2053" s="39" t="n">
        <f aca="false">IFERROR(Counts!AG2053/Counts!AF2053,"")</f>
        <v>81.1483870967742</v>
      </c>
      <c r="Q2053" s="38" t="n">
        <f aca="false">IFERROR(Counts!AH2053/Counts!AC2053,"")</f>
        <v>0.290322580645161</v>
      </c>
      <c r="R2053" s="38" t="n">
        <f aca="false">IFERROR(Counts!N2053/Counts!M2053,"")</f>
        <v>0.469135802469136</v>
      </c>
      <c r="S2053" s="38" t="n">
        <f aca="false">IFERROR(Counts!K2053/Counts!J2053,"")</f>
        <v>0.656716417910448</v>
      </c>
      <c r="T2053" s="38" t="n">
        <f aca="false">IFERROR(Counts!I2053/Counts!H2053,"")</f>
        <v>0.0853658536585366</v>
      </c>
      <c r="U2053" s="38" t="n">
        <f aca="false">IFERROR(1-Counts!L2053/Counts!K2053,"")</f>
        <v>0.954545454545455</v>
      </c>
      <c r="V2053" s="39" t="n">
        <f aca="false">IFERROR(Counts!AJ2053/Counts!AI2053,"")</f>
        <v>65.4112676056338</v>
      </c>
      <c r="W2053" s="38" t="n">
        <f aca="false">IFERROR(Counts!AK2053/Counts!AI2053,"")</f>
        <v>0.0140845070422535</v>
      </c>
      <c r="X2053" s="40" t="n">
        <f aca="false">IFERROR(Counts!O2053,"")</f>
        <v>-0.671</v>
      </c>
      <c r="Y2053" s="36" t="n">
        <f aca="false">IFERROR(INDEX('Season Counts'!$Y$2:$Y$740,$AF2053)/INDEX('Season Counts'!$X$2:$X$740,$AF2053),"")</f>
        <v>0.28454157782516</v>
      </c>
      <c r="Z2053" s="37" t="n">
        <f aca="false">IFERROR(J2053-Y2053,"")</f>
        <v>0.0261584221748402</v>
      </c>
      <c r="AA2053" s="38" t="n">
        <f aca="false">IFERROR(INDEX('Season Counts'!$K$2:$K$740,$AF2053)/INDEX('Season Counts'!$J$2:$J$740,$AF2053),"")</f>
        <v>0.451298701298701</v>
      </c>
      <c r="AB2053" s="41" t="n">
        <f aca="false">IFERROR(R2053-AA2053,"")</f>
        <v>0.0178371011704345</v>
      </c>
      <c r="AC2053" s="39" t="n">
        <f aca="false">IFERROR(INDEX('Season Counts'!$AG$2:$AG$740,$AF2053)/INDEX('Season Counts'!$AF$2:$AF$740,$AF2053),"")</f>
        <v>67.8128263337117</v>
      </c>
      <c r="AD2053" s="40" t="n">
        <f aca="false">IFERROR(V2053-AC2053,"")</f>
        <v>-2.40155872807789</v>
      </c>
      <c r="AE2053" s="4" t="str">
        <f aca="false">IF(D2053&lt;Guide!$C$21,"Low PA",IF(TRIM(IF(ISNUMBER(AD2053),IF(N(AD2053)&lt;=-Guide!$C$24,"▼ Bat Speed  ",IF(N(AD2053)&gt;=Guide!$C$24,"▲ Bat Speed  ","")),"")&amp;IF(N(Z2053)&gt;=Guide!$C$22,"▲ Contact  ","")&amp;IF(N(Z2053)&lt;=-Guide!$C$22,"▼ Contact  ","")&amp;IF(N(AB2053)&gt;=Guide!$C$23,"▲ Chase  ","")&amp;IF(N(AB2053)&lt;=-Guide!$C$23,"▼ Chase  ",""))="","Stable",TRIM(IF(ISNUMBER(AD2053),IF(N(AD2053)&lt;=-Guide!$C$24,"▼ Bat Speed  ",IF(N(AD2053)&gt;=Guide!$C$24,"▲ Bat Speed  ","")),"")&amp;IF(N(Z2053)&gt;=Guide!$C$22,"▲ Contact  ","")&amp;IF(N(Z2053)&lt;=-Guide!$C$22,"▼ Contact  ","")&amp;IF(N(AB2053)&gt;=Guide!$C$23,"▲ Chase  ","")&amp;IF(N(AB2053)&lt;=-Guide!$C$23,"▼ Chase  ",""))))</f>
        <v>▼ Bat Speed</v>
      </c>
      <c r="AF2053" s="35" t="n">
        <f aca="false">MATCH(Counts!A2053,'Season Counts'!$A$2:$A$740,0)</f>
        <v>522</v>
      </c>
    </row>
    <row r="2054" customFormat="false" ht="15" hidden="false" customHeight="false" outlineLevel="0" collapsed="false">
      <c r="A2054" s="34" t="str">
        <f aca="false">Counts!B2054</f>
        <v>PIT</v>
      </c>
      <c r="B2054" s="5" t="str">
        <f aca="false">Counts!C2054</f>
        <v>Jake Mangum</v>
      </c>
      <c r="C2054" s="34" t="str">
        <f aca="false">Counts!F2054</f>
        <v>Jun</v>
      </c>
      <c r="D2054" s="35" t="n">
        <f aca="false">IFERROR(Counts!P2054,"")</f>
        <v>88</v>
      </c>
      <c r="E2054" s="36" t="n">
        <f aca="false">IFERROR(Counts!R2054/Counts!Q2054,"")</f>
        <v>0.329411764705882</v>
      </c>
      <c r="F2054" s="36" t="n">
        <f aca="false">IFERROR((Counts!R2054+Counts!V2054+Counts!W2054)/(Counts!Q2054+Counts!V2054+Counts!W2054+Counts!X2054),"")</f>
        <v>0.344827586206897</v>
      </c>
      <c r="G2054" s="36" t="n">
        <f aca="false">IFERROR((Counts!R2054+Counts!S2054+2*Counts!T2054+3*Counts!U2054)/Counts!Q2054,"")</f>
        <v>0.4</v>
      </c>
      <c r="H2054" s="35" t="n">
        <f aca="false">IFERROR(Counts!U2054,"")</f>
        <v>0</v>
      </c>
      <c r="I2054" s="36" t="n">
        <f aca="false">IFERROR(Counts!Z2054/Counts!AA2054,"")</f>
        <v>0.323255813953488</v>
      </c>
      <c r="J2054" s="36" t="n">
        <f aca="false">IFERROR(Counts!AB2054/Counts!AA2054,"")</f>
        <v>0.252383720930233</v>
      </c>
      <c r="K2054" s="37" t="n">
        <f aca="false">IFERROR((Counts!AB2054-Counts!Z2054)/Counts!AA2054,"")</f>
        <v>-0.0708720930232558</v>
      </c>
      <c r="L2054" s="38" t="n">
        <f aca="false">IFERROR(Counts!Y2054/Counts!P2054,"")</f>
        <v>0.181818181818182</v>
      </c>
      <c r="M2054" s="38" t="n">
        <f aca="false">IFERROR(Counts!V2054/Counts!P2054,"")</f>
        <v>0.0227272727272727</v>
      </c>
      <c r="N2054" s="38" t="n">
        <f aca="false">IFERROR(Counts!AD2054/Counts!AC2054,"")</f>
        <v>0.0142857142857143</v>
      </c>
      <c r="O2054" s="38" t="n">
        <f aca="false">IFERROR(Counts!AE2054/Counts!AC2054,"")</f>
        <v>0.257142857142857</v>
      </c>
      <c r="P2054" s="39" t="n">
        <f aca="false">IFERROR(Counts!AG2054/Counts!AF2054,"")</f>
        <v>82.6521739130435</v>
      </c>
      <c r="Q2054" s="38" t="n">
        <f aca="false">IFERROR(Counts!AH2054/Counts!AC2054,"")</f>
        <v>0.271428571428571</v>
      </c>
      <c r="R2054" s="38" t="n">
        <f aca="false">IFERROR(Counts!N2054/Counts!M2054,"")</f>
        <v>0.474576271186441</v>
      </c>
      <c r="S2054" s="38" t="n">
        <f aca="false">IFERROR(Counts!K2054/Counts!J2054,"")</f>
        <v>0.71523178807947</v>
      </c>
      <c r="T2054" s="38" t="n">
        <f aca="false">IFERROR(Counts!I2054/Counts!H2054,"")</f>
        <v>0.177083333333333</v>
      </c>
      <c r="U2054" s="38" t="n">
        <f aca="false">IFERROR(1-Counts!L2054/Counts!K2054,"")</f>
        <v>0.898148148148148</v>
      </c>
      <c r="V2054" s="39" t="n">
        <f aca="false">IFERROR(Counts!AJ2054/Counts!AI2054,"")</f>
        <v>67.6238095238095</v>
      </c>
      <c r="W2054" s="38" t="n">
        <f aca="false">IFERROR(Counts!AK2054/Counts!AI2054,"")</f>
        <v>0.0357142857142857</v>
      </c>
      <c r="X2054" s="40" t="n">
        <f aca="false">IFERROR(Counts!O2054,"")</f>
        <v>0.277</v>
      </c>
      <c r="Y2054" s="36" t="n">
        <f aca="false">IFERROR(INDEX('Season Counts'!$Y$2:$Y$740,$AF2054)/INDEX('Season Counts'!$X$2:$X$740,$AF2054),"")</f>
        <v>0.28454157782516</v>
      </c>
      <c r="Z2054" s="37" t="n">
        <f aca="false">IFERROR(J2054-Y2054,"")</f>
        <v>-0.0321578568949273</v>
      </c>
      <c r="AA2054" s="38" t="n">
        <f aca="false">IFERROR(INDEX('Season Counts'!$K$2:$K$740,$AF2054)/INDEX('Season Counts'!$J$2:$J$740,$AF2054),"")</f>
        <v>0.451298701298701</v>
      </c>
      <c r="AB2054" s="41" t="n">
        <f aca="false">IFERROR(R2054-AA2054,"")</f>
        <v>0.0232775698877394</v>
      </c>
      <c r="AC2054" s="39" t="n">
        <f aca="false">IFERROR(INDEX('Season Counts'!$AG$2:$AG$740,$AF2054)/INDEX('Season Counts'!$AF$2:$AF$740,$AF2054),"")</f>
        <v>67.8128263337117</v>
      </c>
      <c r="AD2054" s="40" t="n">
        <f aca="false">IFERROR(V2054-AC2054,"")</f>
        <v>-0.189016809902171</v>
      </c>
      <c r="AE2054" s="4" t="str">
        <f aca="false">IF(D2054&lt;Guide!$C$21,"Low PA",IF(TRIM(IF(ISNUMBER(AD2054),IF(N(AD2054)&lt;=-Guide!$C$24,"▼ Bat Speed  ",IF(N(AD2054)&gt;=Guide!$C$24,"▲ Bat Speed  ","")),"")&amp;IF(N(Z2054)&gt;=Guide!$C$22,"▲ Contact  ","")&amp;IF(N(Z2054)&lt;=-Guide!$C$22,"▼ Contact  ","")&amp;IF(N(AB2054)&gt;=Guide!$C$23,"▲ Chase  ","")&amp;IF(N(AB2054)&lt;=-Guide!$C$23,"▼ Chase  ",""))="","Stable",TRIM(IF(ISNUMBER(AD2054),IF(N(AD2054)&lt;=-Guide!$C$24,"▼ Bat Speed  ",IF(N(AD2054)&gt;=Guide!$C$24,"▲ Bat Speed  ","")),"")&amp;IF(N(Z2054)&gt;=Guide!$C$22,"▲ Contact  ","")&amp;IF(N(Z2054)&lt;=-Guide!$C$22,"▼ Contact  ","")&amp;IF(N(AB2054)&gt;=Guide!$C$23,"▲ Chase  ","")&amp;IF(N(AB2054)&lt;=-Guide!$C$23,"▼ Chase  ",""))))</f>
        <v>Stable</v>
      </c>
      <c r="AF2054" s="35" t="n">
        <f aca="false">MATCH(Counts!A2054,'Season Counts'!$A$2:$A$740,0)</f>
        <v>522</v>
      </c>
    </row>
    <row r="2055" customFormat="false" ht="15" hidden="false" customHeight="false" outlineLevel="0" collapsed="false">
      <c r="A2055" s="34" t="str">
        <f aca="false">Counts!B2055</f>
        <v>PIT</v>
      </c>
      <c r="B2055" s="5" t="str">
        <f aca="false">Counts!C2055</f>
        <v>Jake Mangum</v>
      </c>
      <c r="C2055" s="34" t="str">
        <f aca="false">Counts!F2055</f>
        <v>Jul</v>
      </c>
      <c r="D2055" s="35" t="n">
        <f aca="false">IFERROR(Counts!P2055,"")</f>
        <v>103</v>
      </c>
      <c r="E2055" s="36" t="n">
        <f aca="false">IFERROR(Counts!R2055/Counts!Q2055,"")</f>
        <v>0.319148936170213</v>
      </c>
      <c r="F2055" s="36" t="n">
        <f aca="false">IFERROR((Counts!R2055+Counts!V2055+Counts!W2055)/(Counts!Q2055+Counts!V2055+Counts!W2055+Counts!X2055),"")</f>
        <v>0.378640776699029</v>
      </c>
      <c r="G2055" s="36" t="n">
        <f aca="false">IFERROR((Counts!R2055+Counts!S2055+2*Counts!T2055+3*Counts!U2055)/Counts!Q2055,"")</f>
        <v>0.436170212765957</v>
      </c>
      <c r="H2055" s="35" t="n">
        <f aca="false">IFERROR(Counts!U2055,"")</f>
        <v>2</v>
      </c>
      <c r="I2055" s="36" t="n">
        <f aca="false">IFERROR(Counts!Z2055/Counts!AA2055,"")</f>
        <v>0.361650485436893</v>
      </c>
      <c r="J2055" s="36" t="n">
        <f aca="false">IFERROR(Counts!AB2055/Counts!AA2055,"")</f>
        <v>0.311466019417476</v>
      </c>
      <c r="K2055" s="37" t="n">
        <f aca="false">IFERROR((Counts!AB2055-Counts!Z2055)/Counts!AA2055,"")</f>
        <v>-0.0501844660194174</v>
      </c>
      <c r="L2055" s="38" t="n">
        <f aca="false">IFERROR(Counts!Y2055/Counts!P2055,"")</f>
        <v>0.155339805825243</v>
      </c>
      <c r="M2055" s="38" t="n">
        <f aca="false">IFERROR(Counts!V2055/Counts!P2055,"")</f>
        <v>0.0388349514563107</v>
      </c>
      <c r="N2055" s="38" t="n">
        <f aca="false">IFERROR(Counts!AD2055/Counts!AC2055,"")</f>
        <v>0.0128205128205128</v>
      </c>
      <c r="O2055" s="38" t="n">
        <f aca="false">IFERROR(Counts!AE2055/Counts!AC2055,"")</f>
        <v>0.256410256410256</v>
      </c>
      <c r="P2055" s="39" t="n">
        <f aca="false">IFERROR(Counts!AG2055/Counts!AF2055,"")</f>
        <v>86.0846153846154</v>
      </c>
      <c r="Q2055" s="38" t="n">
        <f aca="false">IFERROR(Counts!AH2055/Counts!AC2055,"")</f>
        <v>0.333333333333333</v>
      </c>
      <c r="R2055" s="38" t="n">
        <f aca="false">IFERROR(Counts!N2055/Counts!M2055,"")</f>
        <v>0.438144329896907</v>
      </c>
      <c r="S2055" s="38" t="n">
        <f aca="false">IFERROR(Counts!K2055/Counts!J2055,"")</f>
        <v>0.764705882352941</v>
      </c>
      <c r="T2055" s="38" t="n">
        <f aca="false">IFERROR(Counts!I2055/Counts!H2055,"")</f>
        <v>0.192982456140351</v>
      </c>
      <c r="U2055" s="38" t="n">
        <f aca="false">IFERROR(1-Counts!L2055/Counts!K2055,"")</f>
        <v>0.825174825174825</v>
      </c>
      <c r="V2055" s="39" t="n">
        <f aca="false">IFERROR(Counts!AJ2055/Counts!AI2055,"")</f>
        <v>68.0373205741627</v>
      </c>
      <c r="W2055" s="38" t="n">
        <f aca="false">IFERROR(Counts!AK2055/Counts!AI2055,"")</f>
        <v>0.0430622009569378</v>
      </c>
      <c r="X2055" s="40" t="n">
        <f aca="false">IFERROR(Counts!O2055,"")</f>
        <v>3.864</v>
      </c>
      <c r="Y2055" s="36" t="n">
        <f aca="false">IFERROR(INDEX('Season Counts'!$Y$2:$Y$740,$AF2055)/INDEX('Season Counts'!$X$2:$X$740,$AF2055),"")</f>
        <v>0.28454157782516</v>
      </c>
      <c r="Z2055" s="37" t="n">
        <f aca="false">IFERROR(J2055-Y2055,"")</f>
        <v>0.0269244415923159</v>
      </c>
      <c r="AA2055" s="38" t="n">
        <f aca="false">IFERROR(INDEX('Season Counts'!$K$2:$K$740,$AF2055)/INDEX('Season Counts'!$J$2:$J$740,$AF2055),"")</f>
        <v>0.451298701298701</v>
      </c>
      <c r="AB2055" s="41" t="n">
        <f aca="false">IFERROR(R2055-AA2055,"")</f>
        <v>-0.0131543714017941</v>
      </c>
      <c r="AC2055" s="39" t="n">
        <f aca="false">IFERROR(INDEX('Season Counts'!$AG$2:$AG$740,$AF2055)/INDEX('Season Counts'!$AF$2:$AF$740,$AF2055),"")</f>
        <v>67.8128263337117</v>
      </c>
      <c r="AD2055" s="40" t="n">
        <f aca="false">IFERROR(V2055-AC2055,"")</f>
        <v>0.224494240450994</v>
      </c>
      <c r="AE2055" s="4" t="str">
        <f aca="false">IF(D2055&lt;Guide!$C$21,"Low PA",IF(TRIM(IF(ISNUMBER(AD2055),IF(N(AD2055)&lt;=-Guide!$C$24,"▼ Bat Speed  ",IF(N(AD2055)&gt;=Guide!$C$24,"▲ Bat Speed  ","")),"")&amp;IF(N(Z2055)&gt;=Guide!$C$22,"▲ Contact  ","")&amp;IF(N(Z2055)&lt;=-Guide!$C$22,"▼ Contact  ","")&amp;IF(N(AB2055)&gt;=Guide!$C$23,"▲ Chase  ","")&amp;IF(N(AB2055)&lt;=-Guide!$C$23,"▼ Chase  ",""))="","Stable",TRIM(IF(ISNUMBER(AD2055),IF(N(AD2055)&lt;=-Guide!$C$24,"▼ Bat Speed  ",IF(N(AD2055)&gt;=Guide!$C$24,"▲ Bat Speed  ","")),"")&amp;IF(N(Z2055)&gt;=Guide!$C$22,"▲ Contact  ","")&amp;IF(N(Z2055)&lt;=-Guide!$C$22,"▼ Contact  ","")&amp;IF(N(AB2055)&gt;=Guide!$C$23,"▲ Chase  ","")&amp;IF(N(AB2055)&lt;=-Guide!$C$23,"▼ Chase  ",""))))</f>
        <v>Stable</v>
      </c>
      <c r="AF2055" s="35" t="n">
        <f aca="false">MATCH(Counts!A2055,'Season Counts'!$A$2:$A$740,0)</f>
        <v>522</v>
      </c>
    </row>
    <row r="2056" customFormat="false" ht="15" hidden="false" customHeight="false" outlineLevel="0" collapsed="false">
      <c r="A2056" s="34" t="str">
        <f aca="false">Counts!B2056</f>
        <v>PIT</v>
      </c>
      <c r="B2056" s="5" t="str">
        <f aca="false">Counts!C2056</f>
        <v>Jake Mangum</v>
      </c>
      <c r="C2056" s="34" t="str">
        <f aca="false">Counts!F2056</f>
        <v>Aug</v>
      </c>
      <c r="D2056" s="35" t="n">
        <f aca="false">IFERROR(Counts!P2056,"")</f>
        <v>102</v>
      </c>
      <c r="E2056" s="36" t="n">
        <f aca="false">IFERROR(Counts!R2056/Counts!Q2056,"")</f>
        <v>0.233333333333333</v>
      </c>
      <c r="F2056" s="36" t="n">
        <f aca="false">IFERROR((Counts!R2056+Counts!V2056+Counts!W2056)/(Counts!Q2056+Counts!V2056+Counts!W2056+Counts!X2056),"")</f>
        <v>0.313725490196078</v>
      </c>
      <c r="G2056" s="36" t="n">
        <f aca="false">IFERROR((Counts!R2056+Counts!S2056+2*Counts!T2056+3*Counts!U2056)/Counts!Q2056,"")</f>
        <v>0.344444444444444</v>
      </c>
      <c r="H2056" s="35" t="n">
        <f aca="false">IFERROR(Counts!U2056,"")</f>
        <v>1</v>
      </c>
      <c r="I2056" s="36" t="n">
        <f aca="false">IFERROR(Counts!Z2056/Counts!AA2056,"")</f>
        <v>0.295588235294118</v>
      </c>
      <c r="J2056" s="36" t="n">
        <f aca="false">IFERROR(Counts!AB2056/Counts!AA2056,"")</f>
        <v>0.273245098039216</v>
      </c>
      <c r="K2056" s="37" t="n">
        <f aca="false">IFERROR((Counts!AB2056-Counts!Z2056)/Counts!AA2056,"")</f>
        <v>-0.022343137254902</v>
      </c>
      <c r="L2056" s="38" t="n">
        <f aca="false">IFERROR(Counts!Y2056/Counts!P2056,"")</f>
        <v>0.274509803921569</v>
      </c>
      <c r="M2056" s="38" t="n">
        <f aca="false">IFERROR(Counts!V2056/Counts!P2056,"")</f>
        <v>0.0686274509803922</v>
      </c>
      <c r="N2056" s="38" t="n">
        <f aca="false">IFERROR(Counts!AD2056/Counts!AC2056,"")</f>
        <v>0.0476190476190476</v>
      </c>
      <c r="O2056" s="38" t="n">
        <f aca="false">IFERROR(Counts!AE2056/Counts!AC2056,"")</f>
        <v>0.349206349206349</v>
      </c>
      <c r="P2056" s="39" t="n">
        <f aca="false">IFERROR(Counts!AG2056/Counts!AF2056,"")</f>
        <v>83.4857142857143</v>
      </c>
      <c r="Q2056" s="38" t="n">
        <f aca="false">IFERROR(Counts!AH2056/Counts!AC2056,"")</f>
        <v>0.317460317460317</v>
      </c>
      <c r="R2056" s="38" t="n">
        <f aca="false">IFERROR(Counts!N2056/Counts!M2056,"")</f>
        <v>0.417910447761194</v>
      </c>
      <c r="S2056" s="38" t="n">
        <f aca="false">IFERROR(Counts!K2056/Counts!J2056,"")</f>
        <v>0.703703703703704</v>
      </c>
      <c r="T2056" s="38" t="n">
        <f aca="false">IFERROR(Counts!I2056/Counts!H2056,"")</f>
        <v>0.212121212121212</v>
      </c>
      <c r="U2056" s="38" t="n">
        <f aca="false">IFERROR(1-Counts!L2056/Counts!K2056,"")</f>
        <v>0.912280701754386</v>
      </c>
      <c r="V2056" s="39" t="n">
        <f aca="false">IFERROR(Counts!AJ2056/Counts!AI2056,"")</f>
        <v>68.6372781065089</v>
      </c>
      <c r="W2056" s="38" t="n">
        <f aca="false">IFERROR(Counts!AK2056/Counts!AI2056,"")</f>
        <v>0.0414201183431953</v>
      </c>
      <c r="X2056" s="40" t="n">
        <f aca="false">IFERROR(Counts!O2056,"")</f>
        <v>-1.603</v>
      </c>
      <c r="Y2056" s="36" t="n">
        <f aca="false">IFERROR(INDEX('Season Counts'!$Y$2:$Y$740,$AF2056)/INDEX('Season Counts'!$X$2:$X$740,$AF2056),"")</f>
        <v>0.28454157782516</v>
      </c>
      <c r="Z2056" s="37" t="n">
        <f aca="false">IFERROR(J2056-Y2056,"")</f>
        <v>-0.0112964797859442</v>
      </c>
      <c r="AA2056" s="38" t="n">
        <f aca="false">IFERROR(INDEX('Season Counts'!$K$2:$K$740,$AF2056)/INDEX('Season Counts'!$J$2:$J$740,$AF2056),"")</f>
        <v>0.451298701298701</v>
      </c>
      <c r="AB2056" s="41" t="n">
        <f aca="false">IFERROR(R2056-AA2056,"")</f>
        <v>-0.0333882535375073</v>
      </c>
      <c r="AC2056" s="39" t="n">
        <f aca="false">IFERROR(INDEX('Season Counts'!$AG$2:$AG$740,$AF2056)/INDEX('Season Counts'!$AF$2:$AF$740,$AF2056),"")</f>
        <v>67.8128263337117</v>
      </c>
      <c r="AD2056" s="40" t="n">
        <f aca="false">IFERROR(V2056-AC2056,"")</f>
        <v>0.82445177279719</v>
      </c>
      <c r="AE2056" s="4" t="str">
        <f aca="false">IF(D2056&lt;Guide!$C$21,"Low PA",IF(TRIM(IF(ISNUMBER(AD2056),IF(N(AD2056)&lt;=-Guide!$C$24,"▼ Bat Speed  ",IF(N(AD2056)&gt;=Guide!$C$24,"▲ Bat Speed  ","")),"")&amp;IF(N(Z2056)&gt;=Guide!$C$22,"▲ Contact  ","")&amp;IF(N(Z2056)&lt;=-Guide!$C$22,"▼ Contact  ","")&amp;IF(N(AB2056)&gt;=Guide!$C$23,"▲ Chase  ","")&amp;IF(N(AB2056)&lt;=-Guide!$C$23,"▼ Chase  ",""))="","Stable",TRIM(IF(ISNUMBER(AD2056),IF(N(AD2056)&lt;=-Guide!$C$24,"▼ Bat Speed  ",IF(N(AD2056)&gt;=Guide!$C$24,"▲ Bat Speed  ","")),"")&amp;IF(N(Z2056)&gt;=Guide!$C$22,"▲ Contact  ","")&amp;IF(N(Z2056)&lt;=-Guide!$C$22,"▼ Contact  ","")&amp;IF(N(AB2056)&gt;=Guide!$C$23,"▲ Chase  ","")&amp;IF(N(AB2056)&lt;=-Guide!$C$23,"▼ Chase  ",""))))</f>
        <v>Stable</v>
      </c>
      <c r="AF2056" s="35" t="n">
        <f aca="false">MATCH(Counts!A2056,'Season Counts'!$A$2:$A$740,0)</f>
        <v>522</v>
      </c>
    </row>
    <row r="2057" customFormat="false" ht="15" hidden="false" customHeight="false" outlineLevel="0" collapsed="false">
      <c r="A2057" s="34" t="str">
        <f aca="false">Counts!B2057</f>
        <v>PIT</v>
      </c>
      <c r="B2057" s="5" t="str">
        <f aca="false">Counts!C2057</f>
        <v>Jake Mangum</v>
      </c>
      <c r="C2057" s="34" t="str">
        <f aca="false">Counts!F2057</f>
        <v>Sep</v>
      </c>
      <c r="D2057" s="35" t="n">
        <f aca="false">IFERROR(Counts!P2057,"")</f>
        <v>68</v>
      </c>
      <c r="E2057" s="36" t="n">
        <f aca="false">IFERROR(Counts!R2057/Counts!Q2057,"")</f>
        <v>0.209677419354839</v>
      </c>
      <c r="F2057" s="36" t="n">
        <f aca="false">IFERROR((Counts!R2057+Counts!V2057+Counts!W2057)/(Counts!Q2057+Counts!V2057+Counts!W2057+Counts!X2057),"")</f>
        <v>0.257575757575758</v>
      </c>
      <c r="G2057" s="36" t="n">
        <f aca="false">IFERROR((Counts!R2057+Counts!S2057+2*Counts!T2057+3*Counts!U2057)/Counts!Q2057,"")</f>
        <v>0.306451612903226</v>
      </c>
      <c r="H2057" s="35" t="n">
        <f aca="false">IFERROR(Counts!U2057,"")</f>
        <v>1</v>
      </c>
      <c r="I2057" s="36" t="n">
        <f aca="false">IFERROR(Counts!Z2057/Counts!AA2057,"")</f>
        <v>0.23203125</v>
      </c>
      <c r="J2057" s="36" t="n">
        <f aca="false">IFERROR(Counts!AB2057/Counts!AA2057,"")</f>
        <v>0.293125</v>
      </c>
      <c r="K2057" s="37" t="n">
        <f aca="false">IFERROR((Counts!AB2057-Counts!Z2057)/Counts!AA2057,"")</f>
        <v>0.06109375</v>
      </c>
      <c r="L2057" s="38" t="n">
        <f aca="false">IFERROR(Counts!Y2057/Counts!P2057,"")</f>
        <v>0.161764705882353</v>
      </c>
      <c r="M2057" s="38" t="n">
        <f aca="false">IFERROR(Counts!V2057/Counts!P2057,"")</f>
        <v>0.0441176470588235</v>
      </c>
      <c r="N2057" s="38" t="n">
        <f aca="false">IFERROR(Counts!AD2057/Counts!AC2057,"")</f>
        <v>0.0377358490566038</v>
      </c>
      <c r="O2057" s="38" t="n">
        <f aca="false">IFERROR(Counts!AE2057/Counts!AC2057,"")</f>
        <v>0.283018867924528</v>
      </c>
      <c r="P2057" s="39" t="n">
        <f aca="false">IFERROR(Counts!AG2057/Counts!AF2057,"")</f>
        <v>85.4294117647059</v>
      </c>
      <c r="Q2057" s="38" t="n">
        <f aca="false">IFERROR(Counts!AH2057/Counts!AC2057,"")</f>
        <v>0.30188679245283</v>
      </c>
      <c r="R2057" s="38" t="n">
        <f aca="false">IFERROR(Counts!N2057/Counts!M2057,"")</f>
        <v>0.420168067226891</v>
      </c>
      <c r="S2057" s="38" t="n">
        <f aca="false">IFERROR(Counts!K2057/Counts!J2057,"")</f>
        <v>0.752136752136752</v>
      </c>
      <c r="T2057" s="38" t="n">
        <f aca="false">IFERROR(Counts!I2057/Counts!H2057,"")</f>
        <v>0.166666666666667</v>
      </c>
      <c r="U2057" s="38" t="n">
        <f aca="false">IFERROR(1-Counts!L2057/Counts!K2057,"")</f>
        <v>0.852272727272727</v>
      </c>
      <c r="V2057" s="39" t="n">
        <f aca="false">IFERROR(Counts!AJ2057/Counts!AI2057,"")</f>
        <v>68.8424</v>
      </c>
      <c r="W2057" s="38" t="n">
        <f aca="false">IFERROR(Counts!AK2057/Counts!AI2057,"")</f>
        <v>0.104</v>
      </c>
      <c r="X2057" s="40" t="n">
        <f aca="false">IFERROR(Counts!O2057,"")</f>
        <v>-3.984</v>
      </c>
      <c r="Y2057" s="36" t="n">
        <f aca="false">IFERROR(INDEX('Season Counts'!$Y$2:$Y$740,$AF2057)/INDEX('Season Counts'!$X$2:$X$740,$AF2057),"")</f>
        <v>0.28454157782516</v>
      </c>
      <c r="Z2057" s="37" t="n">
        <f aca="false">IFERROR(J2057-Y2057,"")</f>
        <v>0.00858342217484015</v>
      </c>
      <c r="AA2057" s="38" t="n">
        <f aca="false">IFERROR(INDEX('Season Counts'!$K$2:$K$740,$AF2057)/INDEX('Season Counts'!$J$2:$J$740,$AF2057),"")</f>
        <v>0.451298701298701</v>
      </c>
      <c r="AB2057" s="41" t="n">
        <f aca="false">IFERROR(R2057-AA2057,"")</f>
        <v>-0.0311306340718105</v>
      </c>
      <c r="AC2057" s="39" t="n">
        <f aca="false">IFERROR(INDEX('Season Counts'!$AG$2:$AG$740,$AF2057)/INDEX('Season Counts'!$AF$2:$AF$740,$AF2057),"")</f>
        <v>67.8128263337117</v>
      </c>
      <c r="AD2057" s="40" t="n">
        <f aca="false">IFERROR(V2057-AC2057,"")</f>
        <v>1.02957366628831</v>
      </c>
      <c r="AE2057" s="4" t="str">
        <f aca="false">IF(D2057&lt;Guide!$C$21,"Low PA",IF(TRIM(IF(ISNUMBER(AD2057),IF(N(AD2057)&lt;=-Guide!$C$24,"▼ Bat Speed  ",IF(N(AD2057)&gt;=Guide!$C$24,"▲ Bat Speed  ","")),"")&amp;IF(N(Z2057)&gt;=Guide!$C$22,"▲ Contact  ","")&amp;IF(N(Z2057)&lt;=-Guide!$C$22,"▼ Contact  ","")&amp;IF(N(AB2057)&gt;=Guide!$C$23,"▲ Chase  ","")&amp;IF(N(AB2057)&lt;=-Guide!$C$23,"▼ Chase  ",""))="","Stable",TRIM(IF(ISNUMBER(AD2057),IF(N(AD2057)&lt;=-Guide!$C$24,"▼ Bat Speed  ",IF(N(AD2057)&gt;=Guide!$C$24,"▲ Bat Speed  ","")),"")&amp;IF(N(Z2057)&gt;=Guide!$C$22,"▲ Contact  ","")&amp;IF(N(Z2057)&lt;=-Guide!$C$22,"▼ Contact  ","")&amp;IF(N(AB2057)&gt;=Guide!$C$23,"▲ Chase  ","")&amp;IF(N(AB2057)&lt;=-Guide!$C$23,"▼ Chase  ",""))))</f>
        <v>▲ Bat Speed</v>
      </c>
      <c r="AF2057" s="35" t="n">
        <f aca="false">MATCH(Counts!A2057,'Season Counts'!$A$2:$A$740,0)</f>
        <v>522</v>
      </c>
    </row>
    <row r="2058" customFormat="false" ht="15" hidden="false" customHeight="false" outlineLevel="0" collapsed="false">
      <c r="A2058" s="34" t="str">
        <f aca="false">Counts!B2058</f>
        <v>PIT</v>
      </c>
      <c r="B2058" s="5" t="str">
        <f aca="false">Counts!C2058</f>
        <v>Ryan O'Hearn</v>
      </c>
      <c r="C2058" s="34" t="str">
        <f aca="false">Counts!F2058</f>
        <v>Mar-Apr</v>
      </c>
      <c r="D2058" s="35" t="n">
        <f aca="false">IFERROR(Counts!P2058,"")</f>
        <v>127</v>
      </c>
      <c r="E2058" s="36" t="n">
        <f aca="false">IFERROR(Counts!R2058/Counts!Q2058,"")</f>
        <v>0.305555555555556</v>
      </c>
      <c r="F2058" s="36" t="n">
        <f aca="false">IFERROR((Counts!R2058+Counts!V2058+Counts!W2058)/(Counts!Q2058+Counts!V2058+Counts!W2058+Counts!X2058),"")</f>
        <v>0.393700787401575</v>
      </c>
      <c r="G2058" s="36" t="n">
        <f aca="false">IFERROR((Counts!R2058+Counts!S2058+2*Counts!T2058+3*Counts!U2058)/Counts!Q2058,"")</f>
        <v>0.481481481481481</v>
      </c>
      <c r="H2058" s="35" t="n">
        <f aca="false">IFERROR(Counts!U2058,"")</f>
        <v>5</v>
      </c>
      <c r="I2058" s="36" t="n">
        <f aca="false">IFERROR(Counts!Z2058/Counts!AA2058,"")</f>
        <v>0.379365079365079</v>
      </c>
      <c r="J2058" s="36" t="n">
        <f aca="false">IFERROR(Counts!AB2058/Counts!AA2058,"")</f>
        <v>0.384238095238095</v>
      </c>
      <c r="K2058" s="37" t="n">
        <f aca="false">IFERROR((Counts!AB2058-Counts!Z2058)/Counts!AA2058,"")</f>
        <v>0.00487301587301591</v>
      </c>
      <c r="L2058" s="38" t="n">
        <f aca="false">IFERROR(Counts!Y2058/Counts!P2058,"")</f>
        <v>0.181102362204724</v>
      </c>
      <c r="M2058" s="38" t="n">
        <f aca="false">IFERROR(Counts!V2058/Counts!P2058,"")</f>
        <v>0.118110236220472</v>
      </c>
      <c r="N2058" s="38" t="n">
        <f aca="false">IFERROR(Counts!AD2058/Counts!AC2058,"")</f>
        <v>0.0804597701149425</v>
      </c>
      <c r="O2058" s="38" t="n">
        <f aca="false">IFERROR(Counts!AE2058/Counts!AC2058,"")</f>
        <v>0.471264367816092</v>
      </c>
      <c r="P2058" s="39" t="n">
        <f aca="false">IFERROR(Counts!AG2058/Counts!AF2058,"")</f>
        <v>90.3275862068966</v>
      </c>
      <c r="Q2058" s="38" t="n">
        <f aca="false">IFERROR(Counts!AH2058/Counts!AC2058,"")</f>
        <v>0.390804597701149</v>
      </c>
      <c r="R2058" s="38" t="n">
        <f aca="false">IFERROR(Counts!N2058/Counts!M2058,"")</f>
        <v>0.304964539007092</v>
      </c>
      <c r="S2058" s="38" t="n">
        <f aca="false">IFERROR(Counts!K2058/Counts!J2058,"")</f>
        <v>0.58091286307054</v>
      </c>
      <c r="T2058" s="38" t="n">
        <f aca="false">IFERROR(Counts!I2058/Counts!H2058,"")</f>
        <v>0.199115044247788</v>
      </c>
      <c r="U2058" s="38" t="n">
        <f aca="false">IFERROR(1-Counts!L2058/Counts!K2058,"")</f>
        <v>0.885714285714286</v>
      </c>
      <c r="V2058" s="39" t="n">
        <f aca="false">IFERROR(Counts!AJ2058/Counts!AI2058,"")</f>
        <v>70.9779487179487</v>
      </c>
      <c r="W2058" s="38" t="n">
        <f aca="false">IFERROR(Counts!AK2058/Counts!AI2058,"")</f>
        <v>0.107692307692308</v>
      </c>
      <c r="X2058" s="40" t="n">
        <f aca="false">IFERROR(Counts!O2058,"")</f>
        <v>7.879</v>
      </c>
      <c r="Y2058" s="36" t="n">
        <f aca="false">IFERROR(INDEX('Season Counts'!$Y$2:$Y$740,$AF2058)/INDEX('Season Counts'!$X$2:$X$740,$AF2058),"")</f>
        <v>0.313671111111111</v>
      </c>
      <c r="Z2058" s="37" t="n">
        <f aca="false">IFERROR(J2058-Y2058,"")</f>
        <v>0.0705669841269842</v>
      </c>
      <c r="AA2058" s="38" t="n">
        <f aca="false">IFERROR(INDEX('Season Counts'!$K$2:$K$740,$AF2058)/INDEX('Season Counts'!$J$2:$J$740,$AF2058),"")</f>
        <v>0.315265486725664</v>
      </c>
      <c r="AB2058" s="41" t="n">
        <f aca="false">IFERROR(R2058-AA2058,"")</f>
        <v>-0.0103009477185715</v>
      </c>
      <c r="AC2058" s="39" t="n">
        <f aca="false">IFERROR(INDEX('Season Counts'!$AG$2:$AG$740,$AF2058)/INDEX('Season Counts'!$AF$2:$AF$740,$AF2058),"")</f>
        <v>70.8179415855355</v>
      </c>
      <c r="AD2058" s="40" t="n">
        <f aca="false">IFERROR(V2058-AC2058,"")</f>
        <v>0.160007132413256</v>
      </c>
      <c r="AE2058" s="4" t="str">
        <f aca="false">IF(D2058&lt;Guide!$C$21,"Low PA",IF(TRIM(IF(ISNUMBER(AD2058),IF(N(AD2058)&lt;=-Guide!$C$24,"▼ Bat Speed  ",IF(N(AD2058)&gt;=Guide!$C$24,"▲ Bat Speed  ","")),"")&amp;IF(N(Z2058)&gt;=Guide!$C$22,"▲ Contact  ","")&amp;IF(N(Z2058)&lt;=-Guide!$C$22,"▼ Contact  ","")&amp;IF(N(AB2058)&gt;=Guide!$C$23,"▲ Chase  ","")&amp;IF(N(AB2058)&lt;=-Guide!$C$23,"▼ Chase  ",""))="","Stable",TRIM(IF(ISNUMBER(AD2058),IF(N(AD2058)&lt;=-Guide!$C$24,"▼ Bat Speed  ",IF(N(AD2058)&gt;=Guide!$C$24,"▲ Bat Speed  ","")),"")&amp;IF(N(Z2058)&gt;=Guide!$C$22,"▲ Contact  ","")&amp;IF(N(Z2058)&lt;=-Guide!$C$22,"▼ Contact  ","")&amp;IF(N(AB2058)&gt;=Guide!$C$23,"▲ Chase  ","")&amp;IF(N(AB2058)&lt;=-Guide!$C$23,"▼ Chase  ",""))))</f>
        <v>▲ Contact</v>
      </c>
      <c r="AF2058" s="35" t="n">
        <f aca="false">MATCH(Counts!A2058,'Season Counts'!$A$2:$A$740,0)</f>
        <v>523</v>
      </c>
    </row>
    <row r="2059" customFormat="false" ht="15" hidden="false" customHeight="false" outlineLevel="0" collapsed="false">
      <c r="A2059" s="34" t="str">
        <f aca="false">Counts!B2059</f>
        <v>PIT</v>
      </c>
      <c r="B2059" s="5" t="str">
        <f aca="false">Counts!C2059</f>
        <v>Ryan O'Hearn</v>
      </c>
      <c r="C2059" s="34" t="str">
        <f aca="false">Counts!F2059</f>
        <v>May</v>
      </c>
      <c r="D2059" s="35" t="n">
        <f aca="false">IFERROR(Counts!P2059,"")</f>
        <v>59</v>
      </c>
      <c r="E2059" s="36" t="n">
        <f aca="false">IFERROR(Counts!R2059/Counts!Q2059,"")</f>
        <v>0.272727272727273</v>
      </c>
      <c r="F2059" s="36" t="n">
        <f aca="false">IFERROR((Counts!R2059+Counts!V2059+Counts!W2059)/(Counts!Q2059+Counts!V2059+Counts!W2059+Counts!X2059),"")</f>
        <v>0.322033898305085</v>
      </c>
      <c r="G2059" s="36" t="n">
        <f aca="false">IFERROR((Counts!R2059+Counts!S2059+2*Counts!T2059+3*Counts!U2059)/Counts!Q2059,"")</f>
        <v>0.472727272727273</v>
      </c>
      <c r="H2059" s="35" t="n">
        <f aca="false">IFERROR(Counts!U2059,"")</f>
        <v>3</v>
      </c>
      <c r="I2059" s="36" t="n">
        <f aca="false">IFERROR(Counts!Z2059/Counts!AA2059,"")</f>
        <v>0.34406779661017</v>
      </c>
      <c r="J2059" s="36" t="n">
        <f aca="false">IFERROR(Counts!AB2059/Counts!AA2059,"")</f>
        <v>0.292745762711864</v>
      </c>
      <c r="K2059" s="37" t="n">
        <f aca="false">IFERROR((Counts!AB2059-Counts!Z2059)/Counts!AA2059,"")</f>
        <v>-0.0513220338983051</v>
      </c>
      <c r="L2059" s="38" t="n">
        <f aca="false">IFERROR(Counts!Y2059/Counts!P2059,"")</f>
        <v>0.203389830508475</v>
      </c>
      <c r="M2059" s="38" t="n">
        <f aca="false">IFERROR(Counts!V2059/Counts!P2059,"")</f>
        <v>0.0677966101694915</v>
      </c>
      <c r="N2059" s="38" t="n">
        <f aca="false">IFERROR(Counts!AD2059/Counts!AC2059,"")</f>
        <v>0.0697674418604651</v>
      </c>
      <c r="O2059" s="38" t="n">
        <f aca="false">IFERROR(Counts!AE2059/Counts!AC2059,"")</f>
        <v>0.395348837209302</v>
      </c>
      <c r="P2059" s="39" t="n">
        <f aca="false">IFERROR(Counts!AG2059/Counts!AF2059,"")</f>
        <v>90.0976744186046</v>
      </c>
      <c r="Q2059" s="38" t="n">
        <f aca="false">IFERROR(Counts!AH2059/Counts!AC2059,"")</f>
        <v>0.255813953488372</v>
      </c>
      <c r="R2059" s="38" t="n">
        <f aca="false">IFERROR(Counts!N2059/Counts!M2059,"")</f>
        <v>0.295081967213115</v>
      </c>
      <c r="S2059" s="38" t="n">
        <f aca="false">IFERROR(Counts!K2059/Counts!J2059,"")</f>
        <v>0.633928571428571</v>
      </c>
      <c r="T2059" s="38" t="n">
        <f aca="false">IFERROR(Counts!I2059/Counts!H2059,"")</f>
        <v>0.196261682242991</v>
      </c>
      <c r="U2059" s="38" t="n">
        <f aca="false">IFERROR(1-Counts!L2059/Counts!K2059,"")</f>
        <v>0.887323943661972</v>
      </c>
      <c r="V2059" s="39" t="n">
        <f aca="false">IFERROR(Counts!AJ2059/Counts!AI2059,"")</f>
        <v>70.8450980392157</v>
      </c>
      <c r="W2059" s="38" t="n">
        <f aca="false">IFERROR(Counts!AK2059/Counts!AI2059,"")</f>
        <v>0.137254901960784</v>
      </c>
      <c r="X2059" s="40" t="n">
        <f aca="false">IFERROR(Counts!O2059,"")</f>
        <v>1.086</v>
      </c>
      <c r="Y2059" s="36" t="n">
        <f aca="false">IFERROR(INDEX('Season Counts'!$Y$2:$Y$740,$AF2059)/INDEX('Season Counts'!$X$2:$X$740,$AF2059),"")</f>
        <v>0.313671111111111</v>
      </c>
      <c r="Z2059" s="37" t="n">
        <f aca="false">IFERROR(J2059-Y2059,"")</f>
        <v>-0.0209253483992467</v>
      </c>
      <c r="AA2059" s="38" t="n">
        <f aca="false">IFERROR(INDEX('Season Counts'!$K$2:$K$740,$AF2059)/INDEX('Season Counts'!$J$2:$J$740,$AF2059),"")</f>
        <v>0.315265486725664</v>
      </c>
      <c r="AB2059" s="41" t="n">
        <f aca="false">IFERROR(R2059-AA2059,"")</f>
        <v>-0.020183519512549</v>
      </c>
      <c r="AC2059" s="39" t="n">
        <f aca="false">IFERROR(INDEX('Season Counts'!$AG$2:$AG$740,$AF2059)/INDEX('Season Counts'!$AF$2:$AF$740,$AF2059),"")</f>
        <v>70.8179415855355</v>
      </c>
      <c r="AD2059" s="40" t="n">
        <f aca="false">IFERROR(V2059-AC2059,"")</f>
        <v>0.0271564536802202</v>
      </c>
      <c r="AE2059" s="4" t="str">
        <f aca="false">IF(D2059&lt;Guide!$C$21,"Low PA",IF(TRIM(IF(ISNUMBER(AD2059),IF(N(AD2059)&lt;=-Guide!$C$24,"▼ Bat Speed  ",IF(N(AD2059)&gt;=Guide!$C$24,"▲ Bat Speed  ","")),"")&amp;IF(N(Z2059)&gt;=Guide!$C$22,"▲ Contact  ","")&amp;IF(N(Z2059)&lt;=-Guide!$C$22,"▼ Contact  ","")&amp;IF(N(AB2059)&gt;=Guide!$C$23,"▲ Chase  ","")&amp;IF(N(AB2059)&lt;=-Guide!$C$23,"▼ Chase  ",""))="","Stable",TRIM(IF(ISNUMBER(AD2059),IF(N(AD2059)&lt;=-Guide!$C$24,"▼ Bat Speed  ",IF(N(AD2059)&gt;=Guide!$C$24,"▲ Bat Speed  ","")),"")&amp;IF(N(Z2059)&gt;=Guide!$C$22,"▲ Contact  ","")&amp;IF(N(Z2059)&lt;=-Guide!$C$22,"▼ Contact  ","")&amp;IF(N(AB2059)&gt;=Guide!$C$23,"▲ Chase  ","")&amp;IF(N(AB2059)&lt;=-Guide!$C$23,"▼ Chase  ",""))))</f>
        <v>Stable</v>
      </c>
      <c r="AF2059" s="35" t="n">
        <f aca="false">MATCH(Counts!A2059,'Season Counts'!$A$2:$A$740,0)</f>
        <v>523</v>
      </c>
    </row>
    <row r="2060" customFormat="false" ht="15" hidden="false" customHeight="false" outlineLevel="0" collapsed="false">
      <c r="A2060" s="34" t="str">
        <f aca="false">Counts!B2060</f>
        <v>PIT</v>
      </c>
      <c r="B2060" s="5" t="str">
        <f aca="false">Counts!C2060</f>
        <v>Ryan O'Hearn</v>
      </c>
      <c r="C2060" s="34" t="str">
        <f aca="false">Counts!F2060</f>
        <v>Jun</v>
      </c>
      <c r="D2060" s="35" t="n">
        <f aca="false">IFERROR(Counts!P2060,"")</f>
        <v>104</v>
      </c>
      <c r="E2060" s="36" t="n">
        <f aca="false">IFERROR(Counts!R2060/Counts!Q2060,"")</f>
        <v>0.277227722772277</v>
      </c>
      <c r="F2060" s="36" t="n">
        <f aca="false">IFERROR((Counts!R2060+Counts!V2060+Counts!W2060)/(Counts!Q2060+Counts!V2060+Counts!W2060+Counts!X2060),"")</f>
        <v>0.298076923076923</v>
      </c>
      <c r="G2060" s="36" t="n">
        <f aca="false">IFERROR((Counts!R2060+Counts!S2060+2*Counts!T2060+3*Counts!U2060)/Counts!Q2060,"")</f>
        <v>0.475247524752475</v>
      </c>
      <c r="H2060" s="35" t="n">
        <f aca="false">IFERROR(Counts!U2060,"")</f>
        <v>5</v>
      </c>
      <c r="I2060" s="36" t="n">
        <f aca="false">IFERROR(Counts!Z2060/Counts!AA2060,"")</f>
        <v>0.332211538461538</v>
      </c>
      <c r="J2060" s="36" t="n">
        <f aca="false">IFERROR(Counts!AB2060/Counts!AA2060,"")</f>
        <v>0.269634615384615</v>
      </c>
      <c r="K2060" s="37" t="n">
        <f aca="false">IFERROR((Counts!AB2060-Counts!Z2060)/Counts!AA2060,"")</f>
        <v>-0.062576923076923</v>
      </c>
      <c r="L2060" s="38" t="n">
        <f aca="false">IFERROR(Counts!Y2060/Counts!P2060,"")</f>
        <v>0.278846153846154</v>
      </c>
      <c r="M2060" s="38" t="n">
        <f aca="false">IFERROR(Counts!V2060/Counts!P2060,"")</f>
        <v>0.0288461538461538</v>
      </c>
      <c r="N2060" s="38" t="n">
        <f aca="false">IFERROR(Counts!AD2060/Counts!AC2060,"")</f>
        <v>0.0416666666666667</v>
      </c>
      <c r="O2060" s="38" t="n">
        <f aca="false">IFERROR(Counts!AE2060/Counts!AC2060,"")</f>
        <v>0.416666666666667</v>
      </c>
      <c r="P2060" s="39" t="n">
        <f aca="false">IFERROR(Counts!AG2060/Counts!AF2060,"")</f>
        <v>88.2458333333333</v>
      </c>
      <c r="Q2060" s="38" t="n">
        <f aca="false">IFERROR(Counts!AH2060/Counts!AC2060,"")</f>
        <v>0.416666666666667</v>
      </c>
      <c r="R2060" s="38" t="n">
        <f aca="false">IFERROR(Counts!N2060/Counts!M2060,"")</f>
        <v>0.398989898989899</v>
      </c>
      <c r="S2060" s="38" t="n">
        <f aca="false">IFERROR(Counts!K2060/Counts!J2060,"")</f>
        <v>0.643979057591623</v>
      </c>
      <c r="T2060" s="38" t="n">
        <f aca="false">IFERROR(Counts!I2060/Counts!H2060,"")</f>
        <v>0.198019801980198</v>
      </c>
      <c r="U2060" s="38" t="n">
        <f aca="false">IFERROR(1-Counts!L2060/Counts!K2060,"")</f>
        <v>0.886178861788618</v>
      </c>
      <c r="V2060" s="39" t="n">
        <f aca="false">IFERROR(Counts!AJ2060/Counts!AI2060,"")</f>
        <v>70.6324022346369</v>
      </c>
      <c r="W2060" s="38" t="n">
        <f aca="false">IFERROR(Counts!AK2060/Counts!AI2060,"")</f>
        <v>0.0726256983240224</v>
      </c>
      <c r="X2060" s="40" t="n">
        <f aca="false">IFERROR(Counts!O2060,"")</f>
        <v>1.683</v>
      </c>
      <c r="Y2060" s="36" t="n">
        <f aca="false">IFERROR(INDEX('Season Counts'!$Y$2:$Y$740,$AF2060)/INDEX('Season Counts'!$X$2:$X$740,$AF2060),"")</f>
        <v>0.313671111111111</v>
      </c>
      <c r="Z2060" s="37" t="n">
        <f aca="false">IFERROR(J2060-Y2060,"")</f>
        <v>-0.0440364957264957</v>
      </c>
      <c r="AA2060" s="38" t="n">
        <f aca="false">IFERROR(INDEX('Season Counts'!$K$2:$K$740,$AF2060)/INDEX('Season Counts'!$J$2:$J$740,$AF2060),"")</f>
        <v>0.315265486725664</v>
      </c>
      <c r="AB2060" s="41" t="n">
        <f aca="false">IFERROR(R2060-AA2060,"")</f>
        <v>0.0837244122642353</v>
      </c>
      <c r="AC2060" s="39" t="n">
        <f aca="false">IFERROR(INDEX('Season Counts'!$AG$2:$AG$740,$AF2060)/INDEX('Season Counts'!$AF$2:$AF$740,$AF2060),"")</f>
        <v>70.8179415855355</v>
      </c>
      <c r="AD2060" s="40" t="n">
        <f aca="false">IFERROR(V2060-AC2060,"")</f>
        <v>-0.185539350898594</v>
      </c>
      <c r="AE2060" s="4" t="str">
        <f aca="false">IF(D2060&lt;Guide!$C$21,"Low PA",IF(TRIM(IF(ISNUMBER(AD2060),IF(N(AD2060)&lt;=-Guide!$C$24,"▼ Bat Speed  ",IF(N(AD2060)&gt;=Guide!$C$24,"▲ Bat Speed  ","")),"")&amp;IF(N(Z2060)&gt;=Guide!$C$22,"▲ Contact  ","")&amp;IF(N(Z2060)&lt;=-Guide!$C$22,"▼ Contact  ","")&amp;IF(N(AB2060)&gt;=Guide!$C$23,"▲ Chase  ","")&amp;IF(N(AB2060)&lt;=-Guide!$C$23,"▼ Chase  ",""))="","Stable",TRIM(IF(ISNUMBER(AD2060),IF(N(AD2060)&lt;=-Guide!$C$24,"▼ Bat Speed  ",IF(N(AD2060)&gt;=Guide!$C$24,"▲ Bat Speed  ","")),"")&amp;IF(N(Z2060)&gt;=Guide!$C$22,"▲ Contact  ","")&amp;IF(N(Z2060)&lt;=-Guide!$C$22,"▼ Contact  ","")&amp;IF(N(AB2060)&gt;=Guide!$C$23,"▲ Chase  ","")&amp;IF(N(AB2060)&lt;=-Guide!$C$23,"▼ Chase  ",""))))</f>
        <v>▼ Contact ▲ Chase</v>
      </c>
      <c r="AF2060" s="35" t="n">
        <f aca="false">MATCH(Counts!A2060,'Season Counts'!$A$2:$A$740,0)</f>
        <v>523</v>
      </c>
    </row>
    <row r="2061" customFormat="false" ht="15" hidden="false" customHeight="false" outlineLevel="0" collapsed="false">
      <c r="A2061" s="34" t="str">
        <f aca="false">Counts!B2061</f>
        <v>PIT</v>
      </c>
      <c r="B2061" s="5" t="str">
        <f aca="false">Counts!C2061</f>
        <v>Ryan O'Hearn</v>
      </c>
      <c r="C2061" s="34" t="str">
        <f aca="false">Counts!F2061</f>
        <v>Jul</v>
      </c>
      <c r="D2061" s="35" t="n">
        <f aca="false">IFERROR(Counts!P2061,"")</f>
        <v>108</v>
      </c>
      <c r="E2061" s="36" t="n">
        <f aca="false">IFERROR(Counts!R2061/Counts!Q2061,"")</f>
        <v>0.221052631578947</v>
      </c>
      <c r="F2061" s="36" t="n">
        <f aca="false">IFERROR((Counts!R2061+Counts!V2061+Counts!W2061)/(Counts!Q2061+Counts!V2061+Counts!W2061+Counts!X2061),"")</f>
        <v>0.305555555555556</v>
      </c>
      <c r="G2061" s="36" t="n">
        <f aca="false">IFERROR((Counts!R2061+Counts!S2061+2*Counts!T2061+3*Counts!U2061)/Counts!Q2061,"")</f>
        <v>0.389473684210526</v>
      </c>
      <c r="H2061" s="35" t="n">
        <f aca="false">IFERROR(Counts!U2061,"")</f>
        <v>4</v>
      </c>
      <c r="I2061" s="36" t="n">
        <f aca="false">IFERROR(Counts!Z2061/Counts!AA2061,"")</f>
        <v>0.306481481481482</v>
      </c>
      <c r="J2061" s="36" t="n">
        <f aca="false">IFERROR(Counts!AB2061/Counts!AA2061,"")</f>
        <v>0.302166666666667</v>
      </c>
      <c r="K2061" s="37" t="n">
        <f aca="false">IFERROR((Counts!AB2061-Counts!Z2061)/Counts!AA2061,"")</f>
        <v>-0.00431481481481483</v>
      </c>
      <c r="L2061" s="38" t="n">
        <f aca="false">IFERROR(Counts!Y2061/Counts!P2061,"")</f>
        <v>0.203703703703704</v>
      </c>
      <c r="M2061" s="38" t="n">
        <f aca="false">IFERROR(Counts!V2061/Counts!P2061,"")</f>
        <v>0.0833333333333333</v>
      </c>
      <c r="N2061" s="38" t="n">
        <f aca="false">IFERROR(Counts!AD2061/Counts!AC2061,"")</f>
        <v>0.0945945945945946</v>
      </c>
      <c r="O2061" s="38" t="n">
        <f aca="false">IFERROR(Counts!AE2061/Counts!AC2061,"")</f>
        <v>0.432432432432432</v>
      </c>
      <c r="P2061" s="39" t="n">
        <f aca="false">IFERROR(Counts!AG2061/Counts!AF2061,"")</f>
        <v>88.6135135135135</v>
      </c>
      <c r="Q2061" s="38" t="n">
        <f aca="false">IFERROR(Counts!AH2061/Counts!AC2061,"")</f>
        <v>0.351351351351351</v>
      </c>
      <c r="R2061" s="38" t="n">
        <f aca="false">IFERROR(Counts!N2061/Counts!M2061,"")</f>
        <v>0.268292682926829</v>
      </c>
      <c r="S2061" s="38" t="n">
        <f aca="false">IFERROR(Counts!K2061/Counts!J2061,"")</f>
        <v>0.713513513513514</v>
      </c>
      <c r="T2061" s="38" t="n">
        <f aca="false">IFERROR(Counts!I2061/Counts!H2061,"")</f>
        <v>0.192513368983957</v>
      </c>
      <c r="U2061" s="38" t="n">
        <f aca="false">IFERROR(1-Counts!L2061/Counts!K2061,"")</f>
        <v>0.871212121212121</v>
      </c>
      <c r="V2061" s="39" t="n">
        <f aca="false">IFERROR(Counts!AJ2061/Counts!AI2061,"")</f>
        <v>71.1269461077844</v>
      </c>
      <c r="W2061" s="38" t="n">
        <f aca="false">IFERROR(Counts!AK2061/Counts!AI2061,"")</f>
        <v>0.0898203592814371</v>
      </c>
      <c r="X2061" s="40" t="n">
        <f aca="false">IFERROR(Counts!O2061,"")</f>
        <v>-3.943</v>
      </c>
      <c r="Y2061" s="36" t="n">
        <f aca="false">IFERROR(INDEX('Season Counts'!$Y$2:$Y$740,$AF2061)/INDEX('Season Counts'!$X$2:$X$740,$AF2061),"")</f>
        <v>0.313671111111111</v>
      </c>
      <c r="Z2061" s="37" t="n">
        <f aca="false">IFERROR(J2061-Y2061,"")</f>
        <v>-0.0115044444444444</v>
      </c>
      <c r="AA2061" s="38" t="n">
        <f aca="false">IFERROR(INDEX('Season Counts'!$K$2:$K$740,$AF2061)/INDEX('Season Counts'!$J$2:$J$740,$AF2061),"")</f>
        <v>0.315265486725664</v>
      </c>
      <c r="AB2061" s="41" t="n">
        <f aca="false">IFERROR(R2061-AA2061,"")</f>
        <v>-0.0469728037988345</v>
      </c>
      <c r="AC2061" s="39" t="n">
        <f aca="false">IFERROR(INDEX('Season Counts'!$AG$2:$AG$740,$AF2061)/INDEX('Season Counts'!$AF$2:$AF$740,$AF2061),"")</f>
        <v>70.8179415855355</v>
      </c>
      <c r="AD2061" s="40" t="n">
        <f aca="false">IFERROR(V2061-AC2061,"")</f>
        <v>0.309004522248969</v>
      </c>
      <c r="AE2061" s="4" t="str">
        <f aca="false">IF(D2061&lt;Guide!$C$21,"Low PA",IF(TRIM(IF(ISNUMBER(AD2061),IF(N(AD2061)&lt;=-Guide!$C$24,"▼ Bat Speed  ",IF(N(AD2061)&gt;=Guide!$C$24,"▲ Bat Speed  ","")),"")&amp;IF(N(Z2061)&gt;=Guide!$C$22,"▲ Contact  ","")&amp;IF(N(Z2061)&lt;=-Guide!$C$22,"▼ Contact  ","")&amp;IF(N(AB2061)&gt;=Guide!$C$23,"▲ Chase  ","")&amp;IF(N(AB2061)&lt;=-Guide!$C$23,"▼ Chase  ",""))="","Stable",TRIM(IF(ISNUMBER(AD2061),IF(N(AD2061)&lt;=-Guide!$C$24,"▼ Bat Speed  ",IF(N(AD2061)&gt;=Guide!$C$24,"▲ Bat Speed  ","")),"")&amp;IF(N(Z2061)&gt;=Guide!$C$22,"▲ Contact  ","")&amp;IF(N(Z2061)&lt;=-Guide!$C$22,"▼ Contact  ","")&amp;IF(N(AB2061)&gt;=Guide!$C$23,"▲ Chase  ","")&amp;IF(N(AB2061)&lt;=-Guide!$C$23,"▼ Chase  ",""))))</f>
        <v>▼ Chase</v>
      </c>
      <c r="AF2061" s="35" t="n">
        <f aca="false">MATCH(Counts!A2061,'Season Counts'!$A$2:$A$740,0)</f>
        <v>523</v>
      </c>
    </row>
    <row r="2062" customFormat="false" ht="15" hidden="false" customHeight="false" outlineLevel="0" collapsed="false">
      <c r="A2062" s="34" t="str">
        <f aca="false">Counts!B2062</f>
        <v>PIT</v>
      </c>
      <c r="B2062" s="5" t="str">
        <f aca="false">Counts!C2062</f>
        <v>Ryan O'Hearn</v>
      </c>
      <c r="C2062" s="34" t="str">
        <f aca="false">Counts!F2062</f>
        <v>Sep</v>
      </c>
      <c r="D2062" s="35" t="n">
        <f aca="false">IFERROR(Counts!P2062,"")</f>
        <v>53</v>
      </c>
      <c r="E2062" s="36" t="n">
        <f aca="false">IFERROR(Counts!R2062/Counts!Q2062,"")</f>
        <v>0.229166666666667</v>
      </c>
      <c r="F2062" s="36" t="n">
        <f aca="false">IFERROR((Counts!R2062+Counts!V2062+Counts!W2062)/(Counts!Q2062+Counts!V2062+Counts!W2062+Counts!X2062),"")</f>
        <v>0.30188679245283</v>
      </c>
      <c r="G2062" s="36" t="n">
        <f aca="false">IFERROR((Counts!R2062+Counts!S2062+2*Counts!T2062+3*Counts!U2062)/Counts!Q2062,"")</f>
        <v>0.333333333333333</v>
      </c>
      <c r="H2062" s="35" t="n">
        <f aca="false">IFERROR(Counts!U2062,"")</f>
        <v>1</v>
      </c>
      <c r="I2062" s="36" t="n">
        <f aca="false">IFERROR(Counts!Z2062/Counts!AA2062,"")</f>
        <v>0.286792452830189</v>
      </c>
      <c r="J2062" s="36" t="n">
        <f aca="false">IFERROR(Counts!AB2062/Counts!AA2062,"")</f>
        <v>0.279056603773585</v>
      </c>
      <c r="K2062" s="37" t="n">
        <f aca="false">IFERROR((Counts!AB2062-Counts!Z2062)/Counts!AA2062,"")</f>
        <v>-0.00773584905660378</v>
      </c>
      <c r="L2062" s="38" t="n">
        <f aca="false">IFERROR(Counts!Y2062/Counts!P2062,"")</f>
        <v>0.245283018867925</v>
      </c>
      <c r="M2062" s="38" t="n">
        <f aca="false">IFERROR(Counts!V2062/Counts!P2062,"")</f>
        <v>0.0754716981132075</v>
      </c>
      <c r="N2062" s="38" t="n">
        <f aca="false">IFERROR(Counts!AD2062/Counts!AC2062,"")</f>
        <v>0.0285714285714286</v>
      </c>
      <c r="O2062" s="38" t="n">
        <f aca="false">IFERROR(Counts!AE2062/Counts!AC2062,"")</f>
        <v>0.314285714285714</v>
      </c>
      <c r="P2062" s="39" t="n">
        <f aca="false">IFERROR(Counts!AG2062/Counts!AF2062,"")</f>
        <v>87.3171428571429</v>
      </c>
      <c r="Q2062" s="38" t="n">
        <f aca="false">IFERROR(Counts!AH2062/Counts!AC2062,"")</f>
        <v>0.285714285714286</v>
      </c>
      <c r="R2062" s="38" t="n">
        <f aca="false">IFERROR(Counts!N2062/Counts!M2062,"")</f>
        <v>0.298969072164948</v>
      </c>
      <c r="S2062" s="38" t="n">
        <f aca="false">IFERROR(Counts!K2062/Counts!J2062,"")</f>
        <v>0.62</v>
      </c>
      <c r="T2062" s="38" t="n">
        <f aca="false">IFERROR(Counts!I2062/Counts!H2062,"")</f>
        <v>0.241758241758242</v>
      </c>
      <c r="U2062" s="38" t="n">
        <f aca="false">IFERROR(1-Counts!L2062/Counts!K2062,"")</f>
        <v>0.854838709677419</v>
      </c>
      <c r="V2062" s="39" t="n">
        <f aca="false">IFERROR(Counts!AJ2062/Counts!AI2062,"")</f>
        <v>70.1289473684211</v>
      </c>
      <c r="W2062" s="38" t="n">
        <f aca="false">IFERROR(Counts!AK2062/Counts!AI2062,"")</f>
        <v>0.0526315789473684</v>
      </c>
      <c r="X2062" s="40" t="n">
        <f aca="false">IFERROR(Counts!O2062,"")</f>
        <v>-1.557</v>
      </c>
      <c r="Y2062" s="36" t="n">
        <f aca="false">IFERROR(INDEX('Season Counts'!$Y$2:$Y$740,$AF2062)/INDEX('Season Counts'!$X$2:$X$740,$AF2062),"")</f>
        <v>0.313671111111111</v>
      </c>
      <c r="Z2062" s="37" t="n">
        <f aca="false">IFERROR(J2062-Y2062,"")</f>
        <v>-0.0346145073375262</v>
      </c>
      <c r="AA2062" s="38" t="n">
        <f aca="false">IFERROR(INDEX('Season Counts'!$K$2:$K$740,$AF2062)/INDEX('Season Counts'!$J$2:$J$740,$AF2062),"")</f>
        <v>0.315265486725664</v>
      </c>
      <c r="AB2062" s="41" t="n">
        <f aca="false">IFERROR(R2062-AA2062,"")</f>
        <v>-0.0162964145607153</v>
      </c>
      <c r="AC2062" s="39" t="n">
        <f aca="false">IFERROR(INDEX('Season Counts'!$AG$2:$AG$740,$AF2062)/INDEX('Season Counts'!$AF$2:$AF$740,$AF2062),"")</f>
        <v>70.8179415855355</v>
      </c>
      <c r="AD2062" s="40" t="n">
        <f aca="false">IFERROR(V2062-AC2062,"")</f>
        <v>-0.688994217114413</v>
      </c>
      <c r="AE2062" s="4" t="str">
        <f aca="false">IF(D2062&lt;Guide!$C$21,"Low PA",IF(TRIM(IF(ISNUMBER(AD2062),IF(N(AD2062)&lt;=-Guide!$C$24,"▼ Bat Speed  ",IF(N(AD2062)&gt;=Guide!$C$24,"▲ Bat Speed  ","")),"")&amp;IF(N(Z2062)&gt;=Guide!$C$22,"▲ Contact  ","")&amp;IF(N(Z2062)&lt;=-Guide!$C$22,"▼ Contact  ","")&amp;IF(N(AB2062)&gt;=Guide!$C$23,"▲ Chase  ","")&amp;IF(N(AB2062)&lt;=-Guide!$C$23,"▼ Chase  ",""))="","Stable",TRIM(IF(ISNUMBER(AD2062),IF(N(AD2062)&lt;=-Guide!$C$24,"▼ Bat Speed  ",IF(N(AD2062)&gt;=Guide!$C$24,"▲ Bat Speed  ","")),"")&amp;IF(N(Z2062)&gt;=Guide!$C$22,"▲ Contact  ","")&amp;IF(N(Z2062)&lt;=-Guide!$C$22,"▼ Contact  ","")&amp;IF(N(AB2062)&gt;=Guide!$C$23,"▲ Chase  ","")&amp;IF(N(AB2062)&lt;=-Guide!$C$23,"▼ Chase  ",""))))</f>
        <v>Stable</v>
      </c>
      <c r="AF2062" s="35" t="n">
        <f aca="false">MATCH(Counts!A2062,'Season Counts'!$A$2:$A$740,0)</f>
        <v>523</v>
      </c>
    </row>
    <row r="2063" customFormat="false" ht="15" hidden="false" customHeight="false" outlineLevel="0" collapsed="false">
      <c r="A2063" s="34" t="str">
        <f aca="false">Counts!B2063</f>
        <v>PIT</v>
      </c>
      <c r="B2063" s="5" t="str">
        <f aca="false">Counts!C2063</f>
        <v>Spencer Horwitz</v>
      </c>
      <c r="C2063" s="34" t="str">
        <f aca="false">Counts!F2063</f>
        <v>Mar-Apr</v>
      </c>
      <c r="D2063" s="35" t="n">
        <f aca="false">IFERROR(Counts!P2063,"")</f>
        <v>102</v>
      </c>
      <c r="E2063" s="36" t="n">
        <f aca="false">IFERROR(Counts!R2063/Counts!Q2063,"")</f>
        <v>0.25</v>
      </c>
      <c r="F2063" s="36" t="n">
        <f aca="false">IFERROR((Counts!R2063+Counts!V2063+Counts!W2063)/(Counts!Q2063+Counts!V2063+Counts!W2063+Counts!X2063),"")</f>
        <v>0.362745098039216</v>
      </c>
      <c r="G2063" s="36" t="n">
        <f aca="false">IFERROR((Counts!R2063+Counts!S2063+2*Counts!T2063+3*Counts!U2063)/Counts!Q2063,"")</f>
        <v>0.380952380952381</v>
      </c>
      <c r="H2063" s="35" t="n">
        <f aca="false">IFERROR(Counts!U2063,"")</f>
        <v>3</v>
      </c>
      <c r="I2063" s="36" t="n">
        <f aca="false">IFERROR(Counts!Z2063/Counts!AA2063,"")</f>
        <v>0.334313725490196</v>
      </c>
      <c r="J2063" s="36" t="n">
        <f aca="false">IFERROR(Counts!AB2063/Counts!AA2063,"")</f>
        <v>0.303950980392157</v>
      </c>
      <c r="K2063" s="37" t="n">
        <f aca="false">IFERROR((Counts!AB2063-Counts!Z2063)/Counts!AA2063,"")</f>
        <v>-0.0303627450980392</v>
      </c>
      <c r="L2063" s="38" t="n">
        <f aca="false">IFERROR(Counts!Y2063/Counts!P2063,"")</f>
        <v>0.147058823529412</v>
      </c>
      <c r="M2063" s="38" t="n">
        <f aca="false">IFERROR(Counts!V2063/Counts!P2063,"")</f>
        <v>0.147058823529412</v>
      </c>
      <c r="N2063" s="38" t="n">
        <f aca="false">IFERROR(Counts!AD2063/Counts!AC2063,"")</f>
        <v>0.0140845070422535</v>
      </c>
      <c r="O2063" s="38" t="n">
        <f aca="false">IFERROR(Counts!AE2063/Counts!AC2063,"")</f>
        <v>0.28169014084507</v>
      </c>
      <c r="P2063" s="39" t="n">
        <f aca="false">IFERROR(Counts!AG2063/Counts!AF2063,"")</f>
        <v>85.5521126760563</v>
      </c>
      <c r="Q2063" s="38" t="n">
        <f aca="false">IFERROR(Counts!AH2063/Counts!AC2063,"")</f>
        <v>0.253521126760563</v>
      </c>
      <c r="R2063" s="38" t="n">
        <f aca="false">IFERROR(Counts!N2063/Counts!M2063,"")</f>
        <v>0.266355140186916</v>
      </c>
      <c r="S2063" s="38" t="n">
        <f aca="false">IFERROR(Counts!K2063/Counts!J2063,"")</f>
        <v>0.502762430939227</v>
      </c>
      <c r="T2063" s="38" t="n">
        <f aca="false">IFERROR(Counts!I2063/Counts!H2063,"")</f>
        <v>0.162162162162162</v>
      </c>
      <c r="U2063" s="38" t="n">
        <f aca="false">IFERROR(1-Counts!L2063/Counts!K2063,"")</f>
        <v>0.967032967032967</v>
      </c>
      <c r="V2063" s="39" t="n">
        <f aca="false">IFERROR(Counts!AJ2063/Counts!AI2063,"")</f>
        <v>68.0465648854962</v>
      </c>
      <c r="W2063" s="38" t="n">
        <f aca="false">IFERROR(Counts!AK2063/Counts!AI2063,"")</f>
        <v>0.0381679389312977</v>
      </c>
      <c r="X2063" s="40" t="n">
        <f aca="false">IFERROR(Counts!O2063,"")</f>
        <v>3.223</v>
      </c>
      <c r="Y2063" s="36" t="n">
        <f aca="false">IFERROR(INDEX('Season Counts'!$Y$2:$Y$740,$AF2063)/INDEX('Season Counts'!$X$2:$X$740,$AF2063),"")</f>
        <v>0.309875831485588</v>
      </c>
      <c r="Z2063" s="37" t="n">
        <f aca="false">IFERROR(J2063-Y2063,"")</f>
        <v>-0.00592485109343072</v>
      </c>
      <c r="AA2063" s="38" t="n">
        <f aca="false">IFERROR(INDEX('Season Counts'!$K$2:$K$740,$AF2063)/INDEX('Season Counts'!$J$2:$J$740,$AF2063),"")</f>
        <v>0.245222929936306</v>
      </c>
      <c r="AB2063" s="41" t="n">
        <f aca="false">IFERROR(R2063-AA2063,"")</f>
        <v>0.0211322102506101</v>
      </c>
      <c r="AC2063" s="39" t="n">
        <f aca="false">IFERROR(INDEX('Season Counts'!$AG$2:$AG$740,$AF2063)/INDEX('Season Counts'!$AF$2:$AF$740,$AF2063),"")</f>
        <v>68.7958990536278</v>
      </c>
      <c r="AD2063" s="40" t="n">
        <f aca="false">IFERROR(V2063-AC2063,"")</f>
        <v>-0.749334168131583</v>
      </c>
      <c r="AE2063" s="4" t="str">
        <f aca="false">IF(D2063&lt;Guide!$C$21,"Low PA",IF(TRIM(IF(ISNUMBER(AD2063),IF(N(AD2063)&lt;=-Guide!$C$24,"▼ Bat Speed  ",IF(N(AD2063)&gt;=Guide!$C$24,"▲ Bat Speed  ","")),"")&amp;IF(N(Z2063)&gt;=Guide!$C$22,"▲ Contact  ","")&amp;IF(N(Z2063)&lt;=-Guide!$C$22,"▼ Contact  ","")&amp;IF(N(AB2063)&gt;=Guide!$C$23,"▲ Chase  ","")&amp;IF(N(AB2063)&lt;=-Guide!$C$23,"▼ Chase  ",""))="","Stable",TRIM(IF(ISNUMBER(AD2063),IF(N(AD2063)&lt;=-Guide!$C$24,"▼ Bat Speed  ",IF(N(AD2063)&gt;=Guide!$C$24,"▲ Bat Speed  ","")),"")&amp;IF(N(Z2063)&gt;=Guide!$C$22,"▲ Contact  ","")&amp;IF(N(Z2063)&lt;=-Guide!$C$22,"▼ Contact  ","")&amp;IF(N(AB2063)&gt;=Guide!$C$23,"▲ Chase  ","")&amp;IF(N(AB2063)&lt;=-Guide!$C$23,"▼ Chase  ",""))))</f>
        <v>Stable</v>
      </c>
      <c r="AF2063" s="35" t="n">
        <f aca="false">MATCH(Counts!A2063,'Season Counts'!$A$2:$A$740,0)</f>
        <v>524</v>
      </c>
    </row>
    <row r="2064" customFormat="false" ht="15" hidden="false" customHeight="false" outlineLevel="0" collapsed="false">
      <c r="A2064" s="34" t="str">
        <f aca="false">Counts!B2064</f>
        <v>PIT</v>
      </c>
      <c r="B2064" s="5" t="str">
        <f aca="false">Counts!C2064</f>
        <v>Spencer Horwitz</v>
      </c>
      <c r="C2064" s="34" t="str">
        <f aca="false">Counts!F2064</f>
        <v>May</v>
      </c>
      <c r="D2064" s="35" t="n">
        <f aca="false">IFERROR(Counts!P2064,"")</f>
        <v>106</v>
      </c>
      <c r="E2064" s="36" t="n">
        <f aca="false">IFERROR(Counts!R2064/Counts!Q2064,"")</f>
        <v>0.325842696629214</v>
      </c>
      <c r="F2064" s="36" t="n">
        <f aca="false">IFERROR((Counts!R2064+Counts!V2064+Counts!W2064)/(Counts!Q2064+Counts!V2064+Counts!W2064+Counts!X2064),"")</f>
        <v>0.415094339622642</v>
      </c>
      <c r="G2064" s="36" t="n">
        <f aca="false">IFERROR((Counts!R2064+Counts!S2064+2*Counts!T2064+3*Counts!U2064)/Counts!Q2064,"")</f>
        <v>0.550561797752809</v>
      </c>
      <c r="H2064" s="35" t="n">
        <f aca="false">IFERROR(Counts!U2064,"")</f>
        <v>4</v>
      </c>
      <c r="I2064" s="36" t="n">
        <f aca="false">IFERROR(Counts!Z2064/Counts!AA2064,"")</f>
        <v>0.413207547169811</v>
      </c>
      <c r="J2064" s="36" t="n">
        <f aca="false">IFERROR(Counts!AB2064/Counts!AA2064,"")</f>
        <v>0.366566037735849</v>
      </c>
      <c r="K2064" s="37" t="n">
        <f aca="false">IFERROR((Counts!AB2064-Counts!Z2064)/Counts!AA2064,"")</f>
        <v>-0.0466415094339622</v>
      </c>
      <c r="L2064" s="38" t="n">
        <f aca="false">IFERROR(Counts!Y2064/Counts!P2064,"")</f>
        <v>0.0849056603773585</v>
      </c>
      <c r="M2064" s="38" t="n">
        <f aca="false">IFERROR(Counts!V2064/Counts!P2064,"")</f>
        <v>0.132075471698113</v>
      </c>
      <c r="N2064" s="38" t="n">
        <f aca="false">IFERROR(Counts!AD2064/Counts!AC2064,"")</f>
        <v>0.109756097560976</v>
      </c>
      <c r="O2064" s="38" t="n">
        <f aca="false">IFERROR(Counts!AE2064/Counts!AC2064,"")</f>
        <v>0.378048780487805</v>
      </c>
      <c r="P2064" s="39" t="n">
        <f aca="false">IFERROR(Counts!AG2064/Counts!AF2064,"")</f>
        <v>86.6536585365854</v>
      </c>
      <c r="Q2064" s="38" t="n">
        <f aca="false">IFERROR(Counts!AH2064/Counts!AC2064,"")</f>
        <v>0.341463414634146</v>
      </c>
      <c r="R2064" s="38" t="n">
        <f aca="false">IFERROR(Counts!N2064/Counts!M2064,"")</f>
        <v>0.240174672489083</v>
      </c>
      <c r="S2064" s="38" t="n">
        <f aca="false">IFERROR(Counts!K2064/Counts!J2064,"")</f>
        <v>0.660194174757282</v>
      </c>
      <c r="T2064" s="38" t="n">
        <f aca="false">IFERROR(Counts!I2064/Counts!H2064,"")</f>
        <v>0.0837696335078534</v>
      </c>
      <c r="U2064" s="38" t="n">
        <f aca="false">IFERROR(1-Counts!L2064/Counts!K2064,"")</f>
        <v>0.948529411764706</v>
      </c>
      <c r="V2064" s="39" t="n">
        <f aca="false">IFERROR(Counts!AJ2064/Counts!AI2064,"")</f>
        <v>69.3848101265823</v>
      </c>
      <c r="W2064" s="38" t="n">
        <f aca="false">IFERROR(Counts!AK2064/Counts!AI2064,"")</f>
        <v>0.069620253164557</v>
      </c>
      <c r="X2064" s="40" t="n">
        <f aca="false">IFERROR(Counts!O2064,"")</f>
        <v>7.56</v>
      </c>
      <c r="Y2064" s="36" t="n">
        <f aca="false">IFERROR(INDEX('Season Counts'!$Y$2:$Y$740,$AF2064)/INDEX('Season Counts'!$X$2:$X$740,$AF2064),"")</f>
        <v>0.309875831485588</v>
      </c>
      <c r="Z2064" s="37" t="n">
        <f aca="false">IFERROR(J2064-Y2064,"")</f>
        <v>0.0566902062502615</v>
      </c>
      <c r="AA2064" s="38" t="n">
        <f aca="false">IFERROR(INDEX('Season Counts'!$K$2:$K$740,$AF2064)/INDEX('Season Counts'!$J$2:$J$740,$AF2064),"")</f>
        <v>0.245222929936306</v>
      </c>
      <c r="AB2064" s="41" t="n">
        <f aca="false">IFERROR(R2064-AA2064,"")</f>
        <v>-0.00504825744722276</v>
      </c>
      <c r="AC2064" s="39" t="n">
        <f aca="false">IFERROR(INDEX('Season Counts'!$AG$2:$AG$740,$AF2064)/INDEX('Season Counts'!$AF$2:$AF$740,$AF2064),"")</f>
        <v>68.7958990536278</v>
      </c>
      <c r="AD2064" s="40" t="n">
        <f aca="false">IFERROR(V2064-AC2064,"")</f>
        <v>0.588911072954517</v>
      </c>
      <c r="AE2064" s="4" t="str">
        <f aca="false">IF(D2064&lt;Guide!$C$21,"Low PA",IF(TRIM(IF(ISNUMBER(AD2064),IF(N(AD2064)&lt;=-Guide!$C$24,"▼ Bat Speed  ",IF(N(AD2064)&gt;=Guide!$C$24,"▲ Bat Speed  ","")),"")&amp;IF(N(Z2064)&gt;=Guide!$C$22,"▲ Contact  ","")&amp;IF(N(Z2064)&lt;=-Guide!$C$22,"▼ Contact  ","")&amp;IF(N(AB2064)&gt;=Guide!$C$23,"▲ Chase  ","")&amp;IF(N(AB2064)&lt;=-Guide!$C$23,"▼ Chase  ",""))="","Stable",TRIM(IF(ISNUMBER(AD2064),IF(N(AD2064)&lt;=-Guide!$C$24,"▼ Bat Speed  ",IF(N(AD2064)&gt;=Guide!$C$24,"▲ Bat Speed  ","")),"")&amp;IF(N(Z2064)&gt;=Guide!$C$22,"▲ Contact  ","")&amp;IF(N(Z2064)&lt;=-Guide!$C$22,"▼ Contact  ","")&amp;IF(N(AB2064)&gt;=Guide!$C$23,"▲ Chase  ","")&amp;IF(N(AB2064)&lt;=-Guide!$C$23,"▼ Chase  ",""))))</f>
        <v>▲ Contact</v>
      </c>
      <c r="AF2064" s="35" t="n">
        <f aca="false">MATCH(Counts!A2064,'Season Counts'!$A$2:$A$740,0)</f>
        <v>524</v>
      </c>
    </row>
    <row r="2065" customFormat="false" ht="15" hidden="false" customHeight="false" outlineLevel="0" collapsed="false">
      <c r="A2065" s="34" t="str">
        <f aca="false">Counts!B2065</f>
        <v>PIT</v>
      </c>
      <c r="B2065" s="5" t="str">
        <f aca="false">Counts!C2065</f>
        <v>Spencer Horwitz</v>
      </c>
      <c r="C2065" s="34" t="str">
        <f aca="false">Counts!F2065</f>
        <v>Jun</v>
      </c>
      <c r="D2065" s="35" t="n">
        <f aca="false">IFERROR(Counts!P2065,"")</f>
        <v>87</v>
      </c>
      <c r="E2065" s="36" t="n">
        <f aca="false">IFERROR(Counts!R2065/Counts!Q2065,"")</f>
        <v>0.26027397260274</v>
      </c>
      <c r="F2065" s="36" t="n">
        <f aca="false">IFERROR((Counts!R2065+Counts!V2065+Counts!W2065)/(Counts!Q2065+Counts!V2065+Counts!W2065+Counts!X2065),"")</f>
        <v>0.379310344827586</v>
      </c>
      <c r="G2065" s="36" t="n">
        <f aca="false">IFERROR((Counts!R2065+Counts!S2065+2*Counts!T2065+3*Counts!U2065)/Counts!Q2065,"")</f>
        <v>0.424657534246575</v>
      </c>
      <c r="H2065" s="35" t="n">
        <f aca="false">IFERROR(Counts!U2065,"")</f>
        <v>3</v>
      </c>
      <c r="I2065" s="36" t="n">
        <f aca="false">IFERROR(Counts!Z2065/Counts!AA2065,"")</f>
        <v>0.359195402298851</v>
      </c>
      <c r="J2065" s="36" t="n">
        <f aca="false">IFERROR(Counts!AB2065/Counts!AA2065,"")</f>
        <v>0.346275862068966</v>
      </c>
      <c r="K2065" s="37" t="n">
        <f aca="false">IFERROR((Counts!AB2065-Counts!Z2065)/Counts!AA2065,"")</f>
        <v>-0.012919540229885</v>
      </c>
      <c r="L2065" s="38" t="n">
        <f aca="false">IFERROR(Counts!Y2065/Counts!P2065,"")</f>
        <v>0.183908045977012</v>
      </c>
      <c r="M2065" s="38" t="n">
        <f aca="false">IFERROR(Counts!V2065/Counts!P2065,"")</f>
        <v>0.126436781609195</v>
      </c>
      <c r="N2065" s="38" t="n">
        <f aca="false">IFERROR(Counts!AD2065/Counts!AC2065,"")</f>
        <v>0.140350877192982</v>
      </c>
      <c r="O2065" s="38" t="n">
        <f aca="false">IFERROR(Counts!AE2065/Counts!AC2065,"")</f>
        <v>0.368421052631579</v>
      </c>
      <c r="P2065" s="39" t="n">
        <f aca="false">IFERROR(Counts!AG2065/Counts!AF2065,"")</f>
        <v>88.840350877193</v>
      </c>
      <c r="Q2065" s="38" t="n">
        <f aca="false">IFERROR(Counts!AH2065/Counts!AC2065,"")</f>
        <v>0.333333333333333</v>
      </c>
      <c r="R2065" s="38" t="n">
        <f aca="false">IFERROR(Counts!N2065/Counts!M2065,"")</f>
        <v>0.21505376344086</v>
      </c>
      <c r="S2065" s="38" t="n">
        <f aca="false">IFERROR(Counts!K2065/Counts!J2065,"")</f>
        <v>0.589595375722543</v>
      </c>
      <c r="T2065" s="38" t="n">
        <f aca="false">IFERROR(Counts!I2065/Counts!H2065,"")</f>
        <v>0.183098591549296</v>
      </c>
      <c r="U2065" s="38" t="n">
        <f aca="false">IFERROR(1-Counts!L2065/Counts!K2065,"")</f>
        <v>0.882352941176471</v>
      </c>
      <c r="V2065" s="39" t="n">
        <f aca="false">IFERROR(Counts!AJ2065/Counts!AI2065,"")</f>
        <v>69.3265625</v>
      </c>
      <c r="W2065" s="38" t="n">
        <f aca="false">IFERROR(Counts!AK2065/Counts!AI2065,"")</f>
        <v>0.046875</v>
      </c>
      <c r="X2065" s="40" t="n">
        <f aca="false">IFERROR(Counts!O2065,"")</f>
        <v>2.295</v>
      </c>
      <c r="Y2065" s="36" t="n">
        <f aca="false">IFERROR(INDEX('Season Counts'!$Y$2:$Y$740,$AF2065)/INDEX('Season Counts'!$X$2:$X$740,$AF2065),"")</f>
        <v>0.309875831485588</v>
      </c>
      <c r="Z2065" s="37" t="n">
        <f aca="false">IFERROR(J2065-Y2065,"")</f>
        <v>0.036400030583378</v>
      </c>
      <c r="AA2065" s="38" t="n">
        <f aca="false">IFERROR(INDEX('Season Counts'!$K$2:$K$740,$AF2065)/INDEX('Season Counts'!$J$2:$J$740,$AF2065),"")</f>
        <v>0.245222929936306</v>
      </c>
      <c r="AB2065" s="41" t="n">
        <f aca="false">IFERROR(R2065-AA2065,"")</f>
        <v>-0.0301691664954455</v>
      </c>
      <c r="AC2065" s="39" t="n">
        <f aca="false">IFERROR(INDEX('Season Counts'!$AG$2:$AG$740,$AF2065)/INDEX('Season Counts'!$AF$2:$AF$740,$AF2065),"")</f>
        <v>68.7958990536278</v>
      </c>
      <c r="AD2065" s="40" t="n">
        <f aca="false">IFERROR(V2065-AC2065,"")</f>
        <v>0.53066344637223</v>
      </c>
      <c r="AE2065" s="4" t="str">
        <f aca="false">IF(D2065&lt;Guide!$C$21,"Low PA",IF(TRIM(IF(ISNUMBER(AD2065),IF(N(AD2065)&lt;=-Guide!$C$24,"▼ Bat Speed  ",IF(N(AD2065)&gt;=Guide!$C$24,"▲ Bat Speed  ","")),"")&amp;IF(N(Z2065)&gt;=Guide!$C$22,"▲ Contact  ","")&amp;IF(N(Z2065)&lt;=-Guide!$C$22,"▼ Contact  ","")&amp;IF(N(AB2065)&gt;=Guide!$C$23,"▲ Chase  ","")&amp;IF(N(AB2065)&lt;=-Guide!$C$23,"▼ Chase  ",""))="","Stable",TRIM(IF(ISNUMBER(AD2065),IF(N(AD2065)&lt;=-Guide!$C$24,"▼ Bat Speed  ",IF(N(AD2065)&gt;=Guide!$C$24,"▲ Bat Speed  ","")),"")&amp;IF(N(Z2065)&gt;=Guide!$C$22,"▲ Contact  ","")&amp;IF(N(Z2065)&lt;=-Guide!$C$22,"▼ Contact  ","")&amp;IF(N(AB2065)&gt;=Guide!$C$23,"▲ Chase  ","")&amp;IF(N(AB2065)&lt;=-Guide!$C$23,"▼ Chase  ",""))))</f>
        <v>Stable</v>
      </c>
      <c r="AF2065" s="35" t="n">
        <f aca="false">MATCH(Counts!A2065,'Season Counts'!$A$2:$A$740,0)</f>
        <v>524</v>
      </c>
    </row>
    <row r="2066" customFormat="false" ht="15" hidden="false" customHeight="false" outlineLevel="0" collapsed="false">
      <c r="A2066" s="34" t="str">
        <f aca="false">Counts!B2066</f>
        <v>PIT</v>
      </c>
      <c r="B2066" s="5" t="str">
        <f aca="false">Counts!C2066</f>
        <v>Spencer Horwitz</v>
      </c>
      <c r="C2066" s="34" t="str">
        <f aca="false">Counts!F2066</f>
        <v>Aug</v>
      </c>
      <c r="D2066" s="35" t="n">
        <f aca="false">IFERROR(Counts!P2066,"")</f>
        <v>86</v>
      </c>
      <c r="E2066" s="36" t="n">
        <f aca="false">IFERROR(Counts!R2066/Counts!Q2066,"")</f>
        <v>0.141025641025641</v>
      </c>
      <c r="F2066" s="36" t="n">
        <f aca="false">IFERROR((Counts!R2066+Counts!V2066+Counts!W2066)/(Counts!Q2066+Counts!V2066+Counts!W2066+Counts!X2066),"")</f>
        <v>0.22093023255814</v>
      </c>
      <c r="G2066" s="36" t="n">
        <f aca="false">IFERROR((Counts!R2066+Counts!S2066+2*Counts!T2066+3*Counts!U2066)/Counts!Q2066,"")</f>
        <v>0.153846153846154</v>
      </c>
      <c r="H2066" s="35" t="n">
        <f aca="false">IFERROR(Counts!U2066,"")</f>
        <v>0</v>
      </c>
      <c r="I2066" s="36" t="n">
        <f aca="false">IFERROR(Counts!Z2066/Counts!AA2066,"")</f>
        <v>0.184302325581395</v>
      </c>
      <c r="J2066" s="36" t="n">
        <f aca="false">IFERROR(Counts!AB2066/Counts!AA2066,"")</f>
        <v>0.237558139534884</v>
      </c>
      <c r="K2066" s="37" t="n">
        <f aca="false">IFERROR((Counts!AB2066-Counts!Z2066)/Counts!AA2066,"")</f>
        <v>0.0532558139534884</v>
      </c>
      <c r="L2066" s="38" t="n">
        <f aca="false">IFERROR(Counts!Y2066/Counts!P2066,"")</f>
        <v>0.209302325581395</v>
      </c>
      <c r="M2066" s="38" t="n">
        <f aca="false">IFERROR(Counts!V2066/Counts!P2066,"")</f>
        <v>0.0697674418604651</v>
      </c>
      <c r="N2066" s="38" t="n">
        <f aca="false">IFERROR(Counts!AD2066/Counts!AC2066,"")</f>
        <v>0</v>
      </c>
      <c r="O2066" s="38" t="n">
        <f aca="false">IFERROR(Counts!AE2066/Counts!AC2066,"")</f>
        <v>0.2</v>
      </c>
      <c r="P2066" s="39" t="n">
        <f aca="false">IFERROR(Counts!AG2066/Counts!AF2066,"")</f>
        <v>86.8833333333333</v>
      </c>
      <c r="Q2066" s="38" t="n">
        <f aca="false">IFERROR(Counts!AH2066/Counts!AC2066,"")</f>
        <v>0.316666666666667</v>
      </c>
      <c r="R2066" s="38" t="n">
        <f aca="false">IFERROR(Counts!N2066/Counts!M2066,"")</f>
        <v>0.269005847953216</v>
      </c>
      <c r="S2066" s="38" t="n">
        <f aca="false">IFERROR(Counts!K2066/Counts!J2066,"")</f>
        <v>0.548780487804878</v>
      </c>
      <c r="T2066" s="38" t="n">
        <f aca="false">IFERROR(Counts!I2066/Counts!H2066,"")</f>
        <v>0.161764705882353</v>
      </c>
      <c r="U2066" s="38" t="n">
        <f aca="false">IFERROR(1-Counts!L2066/Counts!K2066,"")</f>
        <v>0.911111111111111</v>
      </c>
      <c r="V2066" s="39" t="n">
        <f aca="false">IFERROR(Counts!AJ2066/Counts!AI2066,"")</f>
        <v>68.3769230769231</v>
      </c>
      <c r="W2066" s="38" t="n">
        <f aca="false">IFERROR(Counts!AK2066/Counts!AI2066,"")</f>
        <v>0.0427350427350427</v>
      </c>
      <c r="X2066" s="40" t="n">
        <f aca="false">IFERROR(Counts!O2066,"")</f>
        <v>-10.252</v>
      </c>
      <c r="Y2066" s="36" t="n">
        <f aca="false">IFERROR(INDEX('Season Counts'!$Y$2:$Y$740,$AF2066)/INDEX('Season Counts'!$X$2:$X$740,$AF2066),"")</f>
        <v>0.309875831485588</v>
      </c>
      <c r="Z2066" s="37" t="n">
        <f aca="false">IFERROR(J2066-Y2066,"")</f>
        <v>-0.0723176919507038</v>
      </c>
      <c r="AA2066" s="38" t="n">
        <f aca="false">IFERROR(INDEX('Season Counts'!$K$2:$K$740,$AF2066)/INDEX('Season Counts'!$J$2:$J$740,$AF2066),"")</f>
        <v>0.245222929936306</v>
      </c>
      <c r="AB2066" s="41" t="n">
        <f aca="false">IFERROR(R2066-AA2066,"")</f>
        <v>0.0237829180169106</v>
      </c>
      <c r="AC2066" s="39" t="n">
        <f aca="false">IFERROR(INDEX('Season Counts'!$AG$2:$AG$740,$AF2066)/INDEX('Season Counts'!$AF$2:$AF$740,$AF2066),"")</f>
        <v>68.7958990536278</v>
      </c>
      <c r="AD2066" s="40" t="n">
        <f aca="false">IFERROR(V2066-AC2066,"")</f>
        <v>-0.418975976704687</v>
      </c>
      <c r="AE2066" s="4" t="str">
        <f aca="false">IF(D2066&lt;Guide!$C$21,"Low PA",IF(TRIM(IF(ISNUMBER(AD2066),IF(N(AD2066)&lt;=-Guide!$C$24,"▼ Bat Speed  ",IF(N(AD2066)&gt;=Guide!$C$24,"▲ Bat Speed  ","")),"")&amp;IF(N(Z2066)&gt;=Guide!$C$22,"▲ Contact  ","")&amp;IF(N(Z2066)&lt;=-Guide!$C$22,"▼ Contact  ","")&amp;IF(N(AB2066)&gt;=Guide!$C$23,"▲ Chase  ","")&amp;IF(N(AB2066)&lt;=-Guide!$C$23,"▼ Chase  ",""))="","Stable",TRIM(IF(ISNUMBER(AD2066),IF(N(AD2066)&lt;=-Guide!$C$24,"▼ Bat Speed  ",IF(N(AD2066)&gt;=Guide!$C$24,"▲ Bat Speed  ","")),"")&amp;IF(N(Z2066)&gt;=Guide!$C$22,"▲ Contact  ","")&amp;IF(N(Z2066)&lt;=-Guide!$C$22,"▼ Contact  ","")&amp;IF(N(AB2066)&gt;=Guide!$C$23,"▲ Chase  ","")&amp;IF(N(AB2066)&lt;=-Guide!$C$23,"▼ Chase  ",""))))</f>
        <v>▼ Contact</v>
      </c>
      <c r="AF2066" s="35" t="n">
        <f aca="false">MATCH(Counts!A2066,'Season Counts'!$A$2:$A$740,0)</f>
        <v>524</v>
      </c>
    </row>
    <row r="2067" customFormat="false" ht="15" hidden="false" customHeight="false" outlineLevel="0" collapsed="false">
      <c r="A2067" s="34" t="str">
        <f aca="false">Counts!B2067</f>
        <v>PIT</v>
      </c>
      <c r="B2067" s="5" t="str">
        <f aca="false">Counts!C2067</f>
        <v>Spencer Horwitz</v>
      </c>
      <c r="C2067" s="34" t="str">
        <f aca="false">Counts!F2067</f>
        <v>Sep</v>
      </c>
      <c r="D2067" s="35" t="n">
        <f aca="false">IFERROR(Counts!P2067,"")</f>
        <v>70</v>
      </c>
      <c r="E2067" s="36" t="n">
        <f aca="false">IFERROR(Counts!R2067/Counts!Q2067,"")</f>
        <v>0.229508196721311</v>
      </c>
      <c r="F2067" s="36" t="n">
        <f aca="false">IFERROR((Counts!R2067+Counts!V2067+Counts!W2067)/(Counts!Q2067+Counts!V2067+Counts!W2067+Counts!X2067),"")</f>
        <v>0.314285714285714</v>
      </c>
      <c r="G2067" s="36" t="n">
        <f aca="false">IFERROR((Counts!R2067+Counts!S2067+2*Counts!T2067+3*Counts!U2067)/Counts!Q2067,"")</f>
        <v>0.262295081967213</v>
      </c>
      <c r="H2067" s="35" t="n">
        <f aca="false">IFERROR(Counts!U2067,"")</f>
        <v>0</v>
      </c>
      <c r="I2067" s="36" t="n">
        <f aca="false">IFERROR(Counts!Z2067/Counts!AA2067,"")</f>
        <v>0.27</v>
      </c>
      <c r="J2067" s="36" t="n">
        <f aca="false">IFERROR(Counts!AB2067/Counts!AA2067,"")</f>
        <v>0.276271428571429</v>
      </c>
      <c r="K2067" s="37" t="n">
        <f aca="false">IFERROR((Counts!AB2067-Counts!Z2067)/Counts!AA2067,"")</f>
        <v>0.00627142857142857</v>
      </c>
      <c r="L2067" s="38" t="n">
        <f aca="false">IFERROR(Counts!Y2067/Counts!P2067,"")</f>
        <v>0.214285714285714</v>
      </c>
      <c r="M2067" s="38" t="n">
        <f aca="false">IFERROR(Counts!V2067/Counts!P2067,"")</f>
        <v>0.114285714285714</v>
      </c>
      <c r="N2067" s="38" t="n">
        <f aca="false">IFERROR(Counts!AD2067/Counts!AC2067,"")</f>
        <v>0</v>
      </c>
      <c r="O2067" s="38" t="n">
        <f aca="false">IFERROR(Counts!AE2067/Counts!AC2067,"")</f>
        <v>0.25531914893617</v>
      </c>
      <c r="P2067" s="39" t="n">
        <f aca="false">IFERROR(Counts!AG2067/Counts!AF2067,"")</f>
        <v>85.7085106382979</v>
      </c>
      <c r="Q2067" s="38" t="n">
        <f aca="false">IFERROR(Counts!AH2067/Counts!AC2067,"")</f>
        <v>0.468085106382979</v>
      </c>
      <c r="R2067" s="38" t="n">
        <f aca="false">IFERROR(Counts!N2067/Counts!M2067,"")</f>
        <v>0.232394366197183</v>
      </c>
      <c r="S2067" s="38" t="n">
        <f aca="false">IFERROR(Counts!K2067/Counts!J2067,"")</f>
        <v>0.619718309859155</v>
      </c>
      <c r="T2067" s="38" t="n">
        <f aca="false">IFERROR(Counts!I2067/Counts!H2067,"")</f>
        <v>0.198347107438017</v>
      </c>
      <c r="U2067" s="38" t="n">
        <f aca="false">IFERROR(1-Counts!L2067/Counts!K2067,"")</f>
        <v>0.875</v>
      </c>
      <c r="V2067" s="39" t="n">
        <f aca="false">IFERROR(Counts!AJ2067/Counts!AI2067,"")</f>
        <v>68.658</v>
      </c>
      <c r="W2067" s="38" t="n">
        <f aca="false">IFERROR(Counts!AK2067/Counts!AI2067,"")</f>
        <v>0.03</v>
      </c>
      <c r="X2067" s="40" t="n">
        <f aca="false">IFERROR(Counts!O2067,"")</f>
        <v>-2.531</v>
      </c>
      <c r="Y2067" s="36" t="n">
        <f aca="false">IFERROR(INDEX('Season Counts'!$Y$2:$Y$740,$AF2067)/INDEX('Season Counts'!$X$2:$X$740,$AF2067),"")</f>
        <v>0.309875831485588</v>
      </c>
      <c r="Z2067" s="37" t="n">
        <f aca="false">IFERROR(J2067-Y2067,"")</f>
        <v>-0.033604402914159</v>
      </c>
      <c r="AA2067" s="38" t="n">
        <f aca="false">IFERROR(INDEX('Season Counts'!$K$2:$K$740,$AF2067)/INDEX('Season Counts'!$J$2:$J$740,$AF2067),"")</f>
        <v>0.245222929936306</v>
      </c>
      <c r="AB2067" s="41" t="n">
        <f aca="false">IFERROR(R2067-AA2067,"")</f>
        <v>-0.0128285637391226</v>
      </c>
      <c r="AC2067" s="39" t="n">
        <f aca="false">IFERROR(INDEX('Season Counts'!$AG$2:$AG$740,$AF2067)/INDEX('Season Counts'!$AF$2:$AF$740,$AF2067),"")</f>
        <v>68.7958990536278</v>
      </c>
      <c r="AD2067" s="40" t="n">
        <f aca="false">IFERROR(V2067-AC2067,"")</f>
        <v>-0.137899053627763</v>
      </c>
      <c r="AE2067" s="4" t="str">
        <f aca="false">IF(D2067&lt;Guide!$C$21,"Low PA",IF(TRIM(IF(ISNUMBER(AD2067),IF(N(AD2067)&lt;=-Guide!$C$24,"▼ Bat Speed  ",IF(N(AD2067)&gt;=Guide!$C$24,"▲ Bat Speed  ","")),"")&amp;IF(N(Z2067)&gt;=Guide!$C$22,"▲ Contact  ","")&amp;IF(N(Z2067)&lt;=-Guide!$C$22,"▼ Contact  ","")&amp;IF(N(AB2067)&gt;=Guide!$C$23,"▲ Chase  ","")&amp;IF(N(AB2067)&lt;=-Guide!$C$23,"▼ Chase  ",""))="","Stable",TRIM(IF(ISNUMBER(AD2067),IF(N(AD2067)&lt;=-Guide!$C$24,"▼ Bat Speed  ",IF(N(AD2067)&gt;=Guide!$C$24,"▲ Bat Speed  ","")),"")&amp;IF(N(Z2067)&gt;=Guide!$C$22,"▲ Contact  ","")&amp;IF(N(Z2067)&lt;=-Guide!$C$22,"▼ Contact  ","")&amp;IF(N(AB2067)&gt;=Guide!$C$23,"▲ Chase  ","")&amp;IF(N(AB2067)&lt;=-Guide!$C$23,"▼ Chase  ",""))))</f>
        <v>Stable</v>
      </c>
      <c r="AF2067" s="35" t="n">
        <f aca="false">MATCH(Counts!A2067,'Season Counts'!$A$2:$A$740,0)</f>
        <v>524</v>
      </c>
    </row>
    <row r="2068" customFormat="false" ht="15" hidden="false" customHeight="false" outlineLevel="0" collapsed="false">
      <c r="A2068" s="34" t="str">
        <f aca="false">Counts!B2068</f>
        <v>PIT</v>
      </c>
      <c r="B2068" s="5" t="str">
        <f aca="false">Counts!C2068</f>
        <v>Oneil Cruz</v>
      </c>
      <c r="C2068" s="34" t="str">
        <f aca="false">Counts!F2068</f>
        <v>Mar-Apr</v>
      </c>
      <c r="D2068" s="35" t="n">
        <f aca="false">IFERROR(Counts!P2068,"")</f>
        <v>137</v>
      </c>
      <c r="E2068" s="36" t="n">
        <f aca="false">IFERROR(Counts!R2068/Counts!Q2068,"")</f>
        <v>0.256</v>
      </c>
      <c r="F2068" s="36" t="n">
        <f aca="false">IFERROR((Counts!R2068+Counts!V2068+Counts!W2068)/(Counts!Q2068+Counts!V2068+Counts!W2068+Counts!X2068),"")</f>
        <v>0.321167883211679</v>
      </c>
      <c r="G2068" s="36" t="n">
        <f aca="false">IFERROR((Counts!R2068+Counts!S2068+2*Counts!T2068+3*Counts!U2068)/Counts!Q2068,"")</f>
        <v>0.512</v>
      </c>
      <c r="H2068" s="35" t="n">
        <f aca="false">IFERROR(Counts!U2068,"")</f>
        <v>9</v>
      </c>
      <c r="I2068" s="36" t="n">
        <f aca="false">IFERROR(Counts!Z2068/Counts!AA2068,"")</f>
        <v>0.351481481481482</v>
      </c>
      <c r="J2068" s="36" t="n">
        <f aca="false">IFERROR(Counts!AB2068/Counts!AA2068,"")</f>
        <v>0.365325925925926</v>
      </c>
      <c r="K2068" s="37" t="n">
        <f aca="false">IFERROR((Counts!AB2068-Counts!Z2068)/Counts!AA2068,"")</f>
        <v>0.0138444444444444</v>
      </c>
      <c r="L2068" s="38" t="n">
        <f aca="false">IFERROR(Counts!Y2068/Counts!P2068,"")</f>
        <v>0.35036496350365</v>
      </c>
      <c r="M2068" s="38" t="n">
        <f aca="false">IFERROR(Counts!V2068/Counts!P2068,"")</f>
        <v>0.0802919708029197</v>
      </c>
      <c r="N2068" s="38" t="n">
        <f aca="false">IFERROR(Counts!AD2068/Counts!AC2068,"")</f>
        <v>0.220779220779221</v>
      </c>
      <c r="O2068" s="38" t="n">
        <f aca="false">IFERROR(Counts!AE2068/Counts!AC2068,"")</f>
        <v>0.623376623376623</v>
      </c>
      <c r="P2068" s="39" t="n">
        <f aca="false">IFERROR(Counts!AG2068/Counts!AF2068,"")</f>
        <v>96.1532467532468</v>
      </c>
      <c r="Q2068" s="38" t="n">
        <f aca="false">IFERROR(Counts!AH2068/Counts!AC2068,"")</f>
        <v>0.376623376623377</v>
      </c>
      <c r="R2068" s="38" t="n">
        <f aca="false">IFERROR(Counts!N2068/Counts!M2068,"")</f>
        <v>0.336666666666667</v>
      </c>
      <c r="S2068" s="38" t="n">
        <f aca="false">IFERROR(Counts!K2068/Counts!J2068,"")</f>
        <v>0.603112840466926</v>
      </c>
      <c r="T2068" s="38" t="n">
        <f aca="false">IFERROR(Counts!I2068/Counts!H2068,"")</f>
        <v>0.38671875</v>
      </c>
      <c r="U2068" s="38" t="n">
        <f aca="false">IFERROR(1-Counts!L2068/Counts!K2068,"")</f>
        <v>0.741935483870968</v>
      </c>
      <c r="V2068" s="39" t="n">
        <f aca="false">IFERROR(Counts!AJ2068/Counts!AI2068,"")</f>
        <v>78.4743697478992</v>
      </c>
      <c r="W2068" s="38" t="n">
        <f aca="false">IFERROR(Counts!AK2068/Counts!AI2068,"")</f>
        <v>0.760504201680672</v>
      </c>
      <c r="X2068" s="40" t="n">
        <f aca="false">IFERROR(Counts!O2068,"")</f>
        <v>4.839</v>
      </c>
      <c r="Y2068" s="36" t="n">
        <f aca="false">IFERROR(INDEX('Season Counts'!$Y$2:$Y$740,$AF2068)/INDEX('Season Counts'!$X$2:$X$740,$AF2068),"")</f>
        <v>0.352161835748792</v>
      </c>
      <c r="Z2068" s="37" t="n">
        <f aca="false">IFERROR(J2068-Y2068,"")</f>
        <v>0.0131640901771337</v>
      </c>
      <c r="AA2068" s="38" t="n">
        <f aca="false">IFERROR(INDEX('Season Counts'!$K$2:$K$740,$AF2068)/INDEX('Season Counts'!$J$2:$J$740,$AF2068),"")</f>
        <v>0.300619834710744</v>
      </c>
      <c r="AB2068" s="41" t="n">
        <f aca="false">IFERROR(R2068-AA2068,"")</f>
        <v>0.0360468319559228</v>
      </c>
      <c r="AC2068" s="39" t="n">
        <f aca="false">IFERROR(INDEX('Season Counts'!$AG$2:$AG$740,$AF2068)/INDEX('Season Counts'!$AF$2:$AF$740,$AF2068),"")</f>
        <v>77.8398148148148</v>
      </c>
      <c r="AD2068" s="40" t="n">
        <f aca="false">IFERROR(V2068-AC2068,"")</f>
        <v>0.634554933084345</v>
      </c>
      <c r="AE2068" s="4" t="str">
        <f aca="false">IF(D2068&lt;Guide!$C$21,"Low PA",IF(TRIM(IF(ISNUMBER(AD2068),IF(N(AD2068)&lt;=-Guide!$C$24,"▼ Bat Speed  ",IF(N(AD2068)&gt;=Guide!$C$24,"▲ Bat Speed  ","")),"")&amp;IF(N(Z2068)&gt;=Guide!$C$22,"▲ Contact  ","")&amp;IF(N(Z2068)&lt;=-Guide!$C$22,"▼ Contact  ","")&amp;IF(N(AB2068)&gt;=Guide!$C$23,"▲ Chase  ","")&amp;IF(N(AB2068)&lt;=-Guide!$C$23,"▼ Chase  ",""))="","Stable",TRIM(IF(ISNUMBER(AD2068),IF(N(AD2068)&lt;=-Guide!$C$24,"▼ Bat Speed  ",IF(N(AD2068)&gt;=Guide!$C$24,"▲ Bat Speed  ","")),"")&amp;IF(N(Z2068)&gt;=Guide!$C$22,"▲ Contact  ","")&amp;IF(N(Z2068)&lt;=-Guide!$C$22,"▼ Contact  ","")&amp;IF(N(AB2068)&gt;=Guide!$C$23,"▲ Chase  ","")&amp;IF(N(AB2068)&lt;=-Guide!$C$23,"▼ Chase  ",""))))</f>
        <v>Stable</v>
      </c>
      <c r="AF2068" s="35" t="n">
        <f aca="false">MATCH(Counts!A2068,'Season Counts'!$A$2:$A$740,0)</f>
        <v>525</v>
      </c>
    </row>
    <row r="2069" customFormat="false" ht="15" hidden="false" customHeight="false" outlineLevel="0" collapsed="false">
      <c r="A2069" s="34" t="str">
        <f aca="false">Counts!B2069</f>
        <v>PIT</v>
      </c>
      <c r="B2069" s="5" t="str">
        <f aca="false">Counts!C2069</f>
        <v>Oneil Cruz</v>
      </c>
      <c r="C2069" s="34" t="str">
        <f aca="false">Counts!F2069</f>
        <v>May</v>
      </c>
      <c r="D2069" s="35" t="n">
        <f aca="false">IFERROR(Counts!P2069,"")</f>
        <v>124</v>
      </c>
      <c r="E2069" s="36" t="n">
        <f aca="false">IFERROR(Counts!R2069/Counts!Q2069,"")</f>
        <v>0.254545454545455</v>
      </c>
      <c r="F2069" s="36" t="n">
        <f aca="false">IFERROR((Counts!R2069+Counts!V2069+Counts!W2069)/(Counts!Q2069+Counts!V2069+Counts!W2069+Counts!X2069),"")</f>
        <v>0.338709677419355</v>
      </c>
      <c r="G2069" s="36" t="n">
        <f aca="false">IFERROR((Counts!R2069+Counts!S2069+2*Counts!T2069+3*Counts!U2069)/Counts!Q2069,"")</f>
        <v>0.409090909090909</v>
      </c>
      <c r="H2069" s="35" t="n">
        <f aca="false">IFERROR(Counts!U2069,"")</f>
        <v>4</v>
      </c>
      <c r="I2069" s="36" t="n">
        <f aca="false">IFERROR(Counts!Z2069/Counts!AA2069,"")</f>
        <v>0.337295081967213</v>
      </c>
      <c r="J2069" s="36" t="n">
        <f aca="false">IFERROR(Counts!AB2069/Counts!AA2069,"")</f>
        <v>0.324754098360656</v>
      </c>
      <c r="K2069" s="37" t="n">
        <f aca="false">IFERROR((Counts!AB2069-Counts!Z2069)/Counts!AA2069,"")</f>
        <v>-0.0125409836065574</v>
      </c>
      <c r="L2069" s="38" t="n">
        <f aca="false">IFERROR(Counts!Y2069/Counts!P2069,"")</f>
        <v>0.346774193548387</v>
      </c>
      <c r="M2069" s="38" t="n">
        <f aca="false">IFERROR(Counts!V2069/Counts!P2069,"")</f>
        <v>0.0967741935483871</v>
      </c>
      <c r="N2069" s="38" t="n">
        <f aca="false">IFERROR(Counts!AD2069/Counts!AC2069,"")</f>
        <v>0.104477611940299</v>
      </c>
      <c r="O2069" s="38" t="n">
        <f aca="false">IFERROR(Counts!AE2069/Counts!AC2069,"")</f>
        <v>0.582089552238806</v>
      </c>
      <c r="P2069" s="39" t="n">
        <f aca="false">IFERROR(Counts!AG2069/Counts!AF2069,"")</f>
        <v>96.0153846153846</v>
      </c>
      <c r="Q2069" s="38" t="n">
        <f aca="false">IFERROR(Counts!AH2069/Counts!AC2069,"")</f>
        <v>0.298507462686567</v>
      </c>
      <c r="R2069" s="38" t="n">
        <f aca="false">IFERROR(Counts!N2069/Counts!M2069,"")</f>
        <v>0.323943661971831</v>
      </c>
      <c r="S2069" s="38" t="n">
        <f aca="false">IFERROR(Counts!K2069/Counts!J2069,"")</f>
        <v>0.58252427184466</v>
      </c>
      <c r="T2069" s="38" t="n">
        <f aca="false">IFERROR(Counts!I2069/Counts!H2069,"")</f>
        <v>0.311320754716981</v>
      </c>
      <c r="U2069" s="38" t="n">
        <f aca="false">IFERROR(1-Counts!L2069/Counts!K2069,"")</f>
        <v>0.825</v>
      </c>
      <c r="V2069" s="39" t="n">
        <f aca="false">IFERROR(Counts!AJ2069/Counts!AI2069,"")</f>
        <v>77.7015957446808</v>
      </c>
      <c r="W2069" s="38" t="n">
        <f aca="false">IFERROR(Counts!AK2069/Counts!AI2069,"")</f>
        <v>0.74468085106383</v>
      </c>
      <c r="X2069" s="40" t="n">
        <f aca="false">IFERROR(Counts!O2069,"")</f>
        <v>3.759</v>
      </c>
      <c r="Y2069" s="36" t="n">
        <f aca="false">IFERROR(INDEX('Season Counts'!$Y$2:$Y$740,$AF2069)/INDEX('Season Counts'!$X$2:$X$740,$AF2069),"")</f>
        <v>0.352161835748792</v>
      </c>
      <c r="Z2069" s="37" t="n">
        <f aca="false">IFERROR(J2069-Y2069,"")</f>
        <v>-0.0274077373881365</v>
      </c>
      <c r="AA2069" s="38" t="n">
        <f aca="false">IFERROR(INDEX('Season Counts'!$K$2:$K$740,$AF2069)/INDEX('Season Counts'!$J$2:$J$740,$AF2069),"")</f>
        <v>0.300619834710744</v>
      </c>
      <c r="AB2069" s="41" t="n">
        <f aca="false">IFERROR(R2069-AA2069,"")</f>
        <v>0.0233238272610872</v>
      </c>
      <c r="AC2069" s="39" t="n">
        <f aca="false">IFERROR(INDEX('Season Counts'!$AG$2:$AG$740,$AF2069)/INDEX('Season Counts'!$AF$2:$AF$740,$AF2069),"")</f>
        <v>77.8398148148148</v>
      </c>
      <c r="AD2069" s="40" t="n">
        <f aca="false">IFERROR(V2069-AC2069,"")</f>
        <v>-0.138219070133971</v>
      </c>
      <c r="AE2069" s="4" t="str">
        <f aca="false">IF(D2069&lt;Guide!$C$21,"Low PA",IF(TRIM(IF(ISNUMBER(AD2069),IF(N(AD2069)&lt;=-Guide!$C$24,"▼ Bat Speed  ",IF(N(AD2069)&gt;=Guide!$C$24,"▲ Bat Speed  ","")),"")&amp;IF(N(Z2069)&gt;=Guide!$C$22,"▲ Contact  ","")&amp;IF(N(Z2069)&lt;=-Guide!$C$22,"▼ Contact  ","")&amp;IF(N(AB2069)&gt;=Guide!$C$23,"▲ Chase  ","")&amp;IF(N(AB2069)&lt;=-Guide!$C$23,"▼ Chase  ",""))="","Stable",TRIM(IF(ISNUMBER(AD2069),IF(N(AD2069)&lt;=-Guide!$C$24,"▼ Bat Speed  ",IF(N(AD2069)&gt;=Guide!$C$24,"▲ Bat Speed  ","")),"")&amp;IF(N(Z2069)&gt;=Guide!$C$22,"▲ Contact  ","")&amp;IF(N(Z2069)&lt;=-Guide!$C$22,"▼ Contact  ","")&amp;IF(N(AB2069)&gt;=Guide!$C$23,"▲ Chase  ","")&amp;IF(N(AB2069)&lt;=-Guide!$C$23,"▼ Chase  ",""))))</f>
        <v>Stable</v>
      </c>
      <c r="AF2069" s="35" t="n">
        <f aca="false">MATCH(Counts!A2069,'Season Counts'!$A$2:$A$740,0)</f>
        <v>525</v>
      </c>
    </row>
    <row r="2070" customFormat="false" ht="15" hidden="false" customHeight="false" outlineLevel="0" collapsed="false">
      <c r="A2070" s="34" t="str">
        <f aca="false">Counts!B2070</f>
        <v>PIT</v>
      </c>
      <c r="B2070" s="5" t="str">
        <f aca="false">Counts!C2070</f>
        <v>Oneil Cruz</v>
      </c>
      <c r="C2070" s="34" t="str">
        <f aca="false">Counts!F2070</f>
        <v>Jun</v>
      </c>
      <c r="D2070" s="35" t="n">
        <f aca="false">IFERROR(Counts!P2070,"")</f>
        <v>22</v>
      </c>
      <c r="E2070" s="36" t="n">
        <f aca="false">IFERROR(Counts!R2070/Counts!Q2070,"")</f>
        <v>0.4</v>
      </c>
      <c r="F2070" s="36" t="n">
        <f aca="false">IFERROR((Counts!R2070+Counts!V2070+Counts!W2070)/(Counts!Q2070+Counts!V2070+Counts!W2070+Counts!X2070),"")</f>
        <v>0.590909090909091</v>
      </c>
      <c r="G2070" s="36" t="n">
        <f aca="false">IFERROR((Counts!R2070+Counts!S2070+2*Counts!T2070+3*Counts!U2070)/Counts!Q2070,"")</f>
        <v>0.6</v>
      </c>
      <c r="H2070" s="35" t="n">
        <f aca="false">IFERROR(Counts!U2070,"")</f>
        <v>1</v>
      </c>
      <c r="I2070" s="36" t="n">
        <f aca="false">IFERROR(Counts!Z2070/Counts!AA2070,"")</f>
        <v>0.518181818181818</v>
      </c>
      <c r="J2070" s="36" t="n">
        <f aca="false">IFERROR(Counts!AB2070/Counts!AA2070,"")</f>
        <v>0.498045454545455</v>
      </c>
      <c r="K2070" s="37" t="n">
        <f aca="false">IFERROR((Counts!AB2070-Counts!Z2070)/Counts!AA2070,"")</f>
        <v>-0.0201363636363636</v>
      </c>
      <c r="L2070" s="38" t="n">
        <f aca="false">IFERROR(Counts!Y2070/Counts!P2070,"")</f>
        <v>0.318181818181818</v>
      </c>
      <c r="M2070" s="38" t="n">
        <f aca="false">IFERROR(Counts!V2070/Counts!P2070,"")</f>
        <v>0.318181818181818</v>
      </c>
      <c r="N2070" s="38" t="n">
        <f aca="false">IFERROR(Counts!AD2070/Counts!AC2070,"")</f>
        <v>0.125</v>
      </c>
      <c r="O2070" s="38" t="n">
        <f aca="false">IFERROR(Counts!AE2070/Counts!AC2070,"")</f>
        <v>0.375</v>
      </c>
      <c r="P2070" s="39" t="n">
        <f aca="false">IFERROR(Counts!AG2070/Counts!AF2070,"")</f>
        <v>94.2</v>
      </c>
      <c r="Q2070" s="38" t="n">
        <f aca="false">IFERROR(Counts!AH2070/Counts!AC2070,"")</f>
        <v>0.625</v>
      </c>
      <c r="R2070" s="38" t="n">
        <f aca="false">IFERROR(Counts!N2070/Counts!M2070,"")</f>
        <v>0.267605633802817</v>
      </c>
      <c r="S2070" s="38" t="n">
        <f aca="false">IFERROR(Counts!K2070/Counts!J2070,"")</f>
        <v>0.461538461538462</v>
      </c>
      <c r="T2070" s="38" t="n">
        <f aca="false">IFERROR(Counts!I2070/Counts!H2070,"")</f>
        <v>0.405405405405405</v>
      </c>
      <c r="U2070" s="38" t="n">
        <f aca="false">IFERROR(1-Counts!L2070/Counts!K2070,"")</f>
        <v>0.666666666666667</v>
      </c>
      <c r="V2070" s="39" t="n">
        <f aca="false">IFERROR(Counts!AJ2070/Counts!AI2070,"")</f>
        <v>78.8911764705882</v>
      </c>
      <c r="W2070" s="38" t="n">
        <f aca="false">IFERROR(Counts!AK2070/Counts!AI2070,"")</f>
        <v>0.852941176470588</v>
      </c>
      <c r="X2070" s="40" t="n">
        <f aca="false">IFERROR(Counts!O2070,"")</f>
        <v>3.275</v>
      </c>
      <c r="Y2070" s="36" t="n">
        <f aca="false">IFERROR(INDEX('Season Counts'!$Y$2:$Y$740,$AF2070)/INDEX('Season Counts'!$X$2:$X$740,$AF2070),"")</f>
        <v>0.352161835748792</v>
      </c>
      <c r="Z2070" s="37" t="n">
        <f aca="false">IFERROR(J2070-Y2070,"")</f>
        <v>0.145883618796662</v>
      </c>
      <c r="AA2070" s="38" t="n">
        <f aca="false">IFERROR(INDEX('Season Counts'!$K$2:$K$740,$AF2070)/INDEX('Season Counts'!$J$2:$J$740,$AF2070),"")</f>
        <v>0.300619834710744</v>
      </c>
      <c r="AB2070" s="41" t="n">
        <f aca="false">IFERROR(R2070-AA2070,"")</f>
        <v>-0.033014200907927</v>
      </c>
      <c r="AC2070" s="39" t="n">
        <f aca="false">IFERROR(INDEX('Season Counts'!$AG$2:$AG$740,$AF2070)/INDEX('Season Counts'!$AF$2:$AF$740,$AF2070),"")</f>
        <v>77.8398148148148</v>
      </c>
      <c r="AD2070" s="40" t="n">
        <f aca="false">IFERROR(V2070-AC2070,"")</f>
        <v>1.05136165577342</v>
      </c>
      <c r="AE2070" s="4" t="str">
        <f aca="false">IF(D2070&lt;Guide!$C$21,"Low PA",IF(TRIM(IF(ISNUMBER(AD2070),IF(N(AD2070)&lt;=-Guide!$C$24,"▼ Bat Speed  ",IF(N(AD2070)&gt;=Guide!$C$24,"▲ Bat Speed  ","")),"")&amp;IF(N(Z2070)&gt;=Guide!$C$22,"▲ Contact  ","")&amp;IF(N(Z2070)&lt;=-Guide!$C$22,"▼ Contact  ","")&amp;IF(N(AB2070)&gt;=Guide!$C$23,"▲ Chase  ","")&amp;IF(N(AB2070)&lt;=-Guide!$C$23,"▼ Chase  ",""))="","Stable",TRIM(IF(ISNUMBER(AD2070),IF(N(AD2070)&lt;=-Guide!$C$24,"▼ Bat Speed  ",IF(N(AD2070)&gt;=Guide!$C$24,"▲ Bat Speed  ","")),"")&amp;IF(N(Z2070)&gt;=Guide!$C$22,"▲ Contact  ","")&amp;IF(N(Z2070)&lt;=-Guide!$C$22,"▼ Contact  ","")&amp;IF(N(AB2070)&gt;=Guide!$C$23,"▲ Chase  ","")&amp;IF(N(AB2070)&lt;=-Guide!$C$23,"▼ Chase  ",""))))</f>
        <v>Low PA</v>
      </c>
      <c r="AF2070" s="35" t="n">
        <f aca="false">MATCH(Counts!A2070,'Season Counts'!$A$2:$A$740,0)</f>
        <v>525</v>
      </c>
    </row>
    <row r="2071" customFormat="false" ht="15" hidden="false" customHeight="false" outlineLevel="0" collapsed="false">
      <c r="A2071" s="34" t="str">
        <f aca="false">Counts!B2071</f>
        <v>PIT</v>
      </c>
      <c r="B2071" s="5" t="str">
        <f aca="false">Counts!C2071</f>
        <v>Oneil Cruz</v>
      </c>
      <c r="C2071" s="34" t="str">
        <f aca="false">Counts!F2071</f>
        <v>Aug</v>
      </c>
      <c r="D2071" s="35" t="n">
        <f aca="false">IFERROR(Counts!P2071,"")</f>
        <v>45</v>
      </c>
      <c r="E2071" s="36" t="n">
        <f aca="false">IFERROR(Counts!R2071/Counts!Q2071,"")</f>
        <v>0.256410256410256</v>
      </c>
      <c r="F2071" s="36" t="n">
        <f aca="false">IFERROR((Counts!R2071+Counts!V2071+Counts!W2071)/(Counts!Q2071+Counts!V2071+Counts!W2071+Counts!X2071),"")</f>
        <v>0.355555555555556</v>
      </c>
      <c r="G2071" s="36" t="n">
        <f aca="false">IFERROR((Counts!R2071+Counts!S2071+2*Counts!T2071+3*Counts!U2071)/Counts!Q2071,"")</f>
        <v>0.564102564102564</v>
      </c>
      <c r="H2071" s="35" t="n">
        <f aca="false">IFERROR(Counts!U2071,"")</f>
        <v>3</v>
      </c>
      <c r="I2071" s="36" t="n">
        <f aca="false">IFERROR(Counts!Z2071/Counts!AA2071,"")</f>
        <v>0.382954545454546</v>
      </c>
      <c r="J2071" s="36" t="n">
        <f aca="false">IFERROR(Counts!AB2071/Counts!AA2071,"")</f>
        <v>0.360295454545455</v>
      </c>
      <c r="K2071" s="37" t="n">
        <f aca="false">IFERROR((Counts!AB2071-Counts!Z2071)/Counts!AA2071,"")</f>
        <v>-0.0226590909090909</v>
      </c>
      <c r="L2071" s="38" t="n">
        <f aca="false">IFERROR(Counts!Y2071/Counts!P2071,"")</f>
        <v>0.355555555555556</v>
      </c>
      <c r="M2071" s="38" t="n">
        <f aca="false">IFERROR(Counts!V2071/Counts!P2071,"")</f>
        <v>0.133333333333333</v>
      </c>
      <c r="N2071" s="38" t="n">
        <f aca="false">IFERROR(Counts!AD2071/Counts!AC2071,"")</f>
        <v>0.260869565217391</v>
      </c>
      <c r="O2071" s="38" t="n">
        <f aca="false">IFERROR(Counts!AE2071/Counts!AC2071,"")</f>
        <v>0.434782608695652</v>
      </c>
      <c r="P2071" s="39" t="n">
        <f aca="false">IFERROR(Counts!AG2071/Counts!AF2071,"")</f>
        <v>92.3739130434783</v>
      </c>
      <c r="Q2071" s="38" t="n">
        <f aca="false">IFERROR(Counts!AH2071/Counts!AC2071,"")</f>
        <v>0.434782608695652</v>
      </c>
      <c r="R2071" s="38" t="n">
        <f aca="false">IFERROR(Counts!N2071/Counts!M2071,"")</f>
        <v>0.242424242424242</v>
      </c>
      <c r="S2071" s="38" t="n">
        <f aca="false">IFERROR(Counts!K2071/Counts!J2071,"")</f>
        <v>0.616279069767442</v>
      </c>
      <c r="T2071" s="38" t="n">
        <f aca="false">IFERROR(Counts!I2071/Counts!H2071,"")</f>
        <v>0.272727272727273</v>
      </c>
      <c r="U2071" s="38" t="n">
        <f aca="false">IFERROR(1-Counts!L2071/Counts!K2071,"")</f>
        <v>0.754716981132076</v>
      </c>
      <c r="V2071" s="39" t="n">
        <f aca="false">IFERROR(Counts!AJ2071/Counts!AI2071,"")</f>
        <v>77.6818181818182</v>
      </c>
      <c r="W2071" s="38" t="n">
        <f aca="false">IFERROR(Counts!AK2071/Counts!AI2071,"")</f>
        <v>0.696969696969697</v>
      </c>
      <c r="X2071" s="40" t="n">
        <f aca="false">IFERROR(Counts!O2071,"")</f>
        <v>2.352</v>
      </c>
      <c r="Y2071" s="36" t="n">
        <f aca="false">IFERROR(INDEX('Season Counts'!$Y$2:$Y$740,$AF2071)/INDEX('Season Counts'!$X$2:$X$740,$AF2071),"")</f>
        <v>0.352161835748792</v>
      </c>
      <c r="Z2071" s="37" t="n">
        <f aca="false">IFERROR(J2071-Y2071,"")</f>
        <v>0.0081336187966623</v>
      </c>
      <c r="AA2071" s="38" t="n">
        <f aca="false">IFERROR(INDEX('Season Counts'!$K$2:$K$740,$AF2071)/INDEX('Season Counts'!$J$2:$J$740,$AF2071),"")</f>
        <v>0.300619834710744</v>
      </c>
      <c r="AB2071" s="41" t="n">
        <f aca="false">IFERROR(R2071-AA2071,"")</f>
        <v>-0.0581955922865014</v>
      </c>
      <c r="AC2071" s="39" t="n">
        <f aca="false">IFERROR(INDEX('Season Counts'!$AG$2:$AG$740,$AF2071)/INDEX('Season Counts'!$AF$2:$AF$740,$AF2071),"")</f>
        <v>77.8398148148148</v>
      </c>
      <c r="AD2071" s="40" t="n">
        <f aca="false">IFERROR(V2071-AC2071,"")</f>
        <v>-0.157996632996628</v>
      </c>
      <c r="AE2071" s="4" t="str">
        <f aca="false">IF(D2071&lt;Guide!$C$21,"Low PA",IF(TRIM(IF(ISNUMBER(AD2071),IF(N(AD2071)&lt;=-Guide!$C$24,"▼ Bat Speed  ",IF(N(AD2071)&gt;=Guide!$C$24,"▲ Bat Speed  ","")),"")&amp;IF(N(Z2071)&gt;=Guide!$C$22,"▲ Contact  ","")&amp;IF(N(Z2071)&lt;=-Guide!$C$22,"▼ Contact  ","")&amp;IF(N(AB2071)&gt;=Guide!$C$23,"▲ Chase  ","")&amp;IF(N(AB2071)&lt;=-Guide!$C$23,"▼ Chase  ",""))="","Stable",TRIM(IF(ISNUMBER(AD2071),IF(N(AD2071)&lt;=-Guide!$C$24,"▼ Bat Speed  ",IF(N(AD2071)&gt;=Guide!$C$24,"▲ Bat Speed  ","")),"")&amp;IF(N(Z2071)&gt;=Guide!$C$22,"▲ Contact  ","")&amp;IF(N(Z2071)&lt;=-Guide!$C$22,"▼ Contact  ","")&amp;IF(N(AB2071)&gt;=Guide!$C$23,"▲ Chase  ","")&amp;IF(N(AB2071)&lt;=-Guide!$C$23,"▼ Chase  ",""))))</f>
        <v>▼ Chase</v>
      </c>
      <c r="AF2071" s="35" t="n">
        <f aca="false">MATCH(Counts!A2071,'Season Counts'!$A$2:$A$740,0)</f>
        <v>525</v>
      </c>
    </row>
    <row r="2072" customFormat="false" ht="15" hidden="false" customHeight="false" outlineLevel="0" collapsed="false">
      <c r="A2072" s="34" t="str">
        <f aca="false">Counts!B2072</f>
        <v>PIT</v>
      </c>
      <c r="B2072" s="5" t="str">
        <f aca="false">Counts!C2072</f>
        <v>Oneil Cruz</v>
      </c>
      <c r="C2072" s="34" t="str">
        <f aca="false">Counts!F2072</f>
        <v>Sep</v>
      </c>
      <c r="D2072" s="35" t="n">
        <f aca="false">IFERROR(Counts!P2072,"")</f>
        <v>91</v>
      </c>
      <c r="E2072" s="36" t="n">
        <f aca="false">IFERROR(Counts!R2072/Counts!Q2072,"")</f>
        <v>0.341772151898734</v>
      </c>
      <c r="F2072" s="36" t="n">
        <f aca="false">IFERROR((Counts!R2072+Counts!V2072+Counts!W2072)/(Counts!Q2072+Counts!V2072+Counts!W2072+Counts!X2072),"")</f>
        <v>0.428571428571429</v>
      </c>
      <c r="G2072" s="36" t="n">
        <f aca="false">IFERROR((Counts!R2072+Counts!S2072+2*Counts!T2072+3*Counts!U2072)/Counts!Q2072,"")</f>
        <v>0.493670886075949</v>
      </c>
      <c r="H2072" s="35" t="n">
        <f aca="false">IFERROR(Counts!U2072,"")</f>
        <v>3</v>
      </c>
      <c r="I2072" s="36" t="n">
        <f aca="false">IFERROR(Counts!Z2072/Counts!AA2072,"")</f>
        <v>0.407142857142857</v>
      </c>
      <c r="J2072" s="36" t="n">
        <f aca="false">IFERROR(Counts!AB2072/Counts!AA2072,"")</f>
        <v>0.330175824175824</v>
      </c>
      <c r="K2072" s="37" t="n">
        <f aca="false">IFERROR((Counts!AB2072-Counts!Z2072)/Counts!AA2072,"")</f>
        <v>-0.0769670329670329</v>
      </c>
      <c r="L2072" s="38" t="n">
        <f aca="false">IFERROR(Counts!Y2072/Counts!P2072,"")</f>
        <v>0.274725274725275</v>
      </c>
      <c r="M2072" s="38" t="n">
        <f aca="false">IFERROR(Counts!V2072/Counts!P2072,"")</f>
        <v>0.120879120879121</v>
      </c>
      <c r="N2072" s="38" t="n">
        <f aca="false">IFERROR(Counts!AD2072/Counts!AC2072,"")</f>
        <v>0.0740740740740741</v>
      </c>
      <c r="O2072" s="38" t="n">
        <f aca="false">IFERROR(Counts!AE2072/Counts!AC2072,"")</f>
        <v>0.425925925925926</v>
      </c>
      <c r="P2072" s="39" t="n">
        <f aca="false">IFERROR(Counts!AG2072/Counts!AF2072,"")</f>
        <v>89.7314814814815</v>
      </c>
      <c r="Q2072" s="38" t="n">
        <f aca="false">IFERROR(Counts!AH2072/Counts!AC2072,"")</f>
        <v>0.333333333333333</v>
      </c>
      <c r="R2072" s="38" t="n">
        <f aca="false">IFERROR(Counts!N2072/Counts!M2072,"")</f>
        <v>0.257009345794393</v>
      </c>
      <c r="S2072" s="38" t="n">
        <f aca="false">IFERROR(Counts!K2072/Counts!J2072,"")</f>
        <v>0.528089887640449</v>
      </c>
      <c r="T2072" s="38" t="n">
        <f aca="false">IFERROR(Counts!I2072/Counts!H2072,"")</f>
        <v>0.288590604026846</v>
      </c>
      <c r="U2072" s="38" t="n">
        <f aca="false">IFERROR(1-Counts!L2072/Counts!K2072,"")</f>
        <v>0.840425531914894</v>
      </c>
      <c r="V2072" s="39" t="n">
        <f aca="false">IFERROR(Counts!AJ2072/Counts!AI2072,"")</f>
        <v>76.6073770491803</v>
      </c>
      <c r="W2072" s="38" t="n">
        <f aca="false">IFERROR(Counts!AK2072/Counts!AI2072,"")</f>
        <v>0.672131147540984</v>
      </c>
      <c r="X2072" s="40" t="n">
        <f aca="false">IFERROR(Counts!O2072,"")</f>
        <v>5.738</v>
      </c>
      <c r="Y2072" s="36" t="n">
        <f aca="false">IFERROR(INDEX('Season Counts'!$Y$2:$Y$740,$AF2072)/INDEX('Season Counts'!$X$2:$X$740,$AF2072),"")</f>
        <v>0.352161835748792</v>
      </c>
      <c r="Z2072" s="37" t="n">
        <f aca="false">IFERROR(J2072-Y2072,"")</f>
        <v>-0.021986011572968</v>
      </c>
      <c r="AA2072" s="38" t="n">
        <f aca="false">IFERROR(INDEX('Season Counts'!$K$2:$K$740,$AF2072)/INDEX('Season Counts'!$J$2:$J$740,$AF2072),"")</f>
        <v>0.300619834710744</v>
      </c>
      <c r="AB2072" s="41" t="n">
        <f aca="false">IFERROR(R2072-AA2072,"")</f>
        <v>-0.0436104889163513</v>
      </c>
      <c r="AC2072" s="39" t="n">
        <f aca="false">IFERROR(INDEX('Season Counts'!$AG$2:$AG$740,$AF2072)/INDEX('Season Counts'!$AF$2:$AF$740,$AF2072),"")</f>
        <v>77.8398148148148</v>
      </c>
      <c r="AD2072" s="40" t="n">
        <f aca="false">IFERROR(V2072-AC2072,"")</f>
        <v>-1.23243776563449</v>
      </c>
      <c r="AE2072" s="4" t="str">
        <f aca="false">IF(D2072&lt;Guide!$C$21,"Low PA",IF(TRIM(IF(ISNUMBER(AD2072),IF(N(AD2072)&lt;=-Guide!$C$24,"▼ Bat Speed  ",IF(N(AD2072)&gt;=Guide!$C$24,"▲ Bat Speed  ","")),"")&amp;IF(N(Z2072)&gt;=Guide!$C$22,"▲ Contact  ","")&amp;IF(N(Z2072)&lt;=-Guide!$C$22,"▼ Contact  ","")&amp;IF(N(AB2072)&gt;=Guide!$C$23,"▲ Chase  ","")&amp;IF(N(AB2072)&lt;=-Guide!$C$23,"▼ Chase  ",""))="","Stable",TRIM(IF(ISNUMBER(AD2072),IF(N(AD2072)&lt;=-Guide!$C$24,"▼ Bat Speed  ",IF(N(AD2072)&gt;=Guide!$C$24,"▲ Bat Speed  ","")),"")&amp;IF(N(Z2072)&gt;=Guide!$C$22,"▲ Contact  ","")&amp;IF(N(Z2072)&lt;=-Guide!$C$22,"▼ Contact  ","")&amp;IF(N(AB2072)&gt;=Guide!$C$23,"▲ Chase  ","")&amp;IF(N(AB2072)&lt;=-Guide!$C$23,"▼ Chase  ",""))))</f>
        <v>▼ Bat Speed ▼ Chase</v>
      </c>
      <c r="AF2072" s="35" t="n">
        <f aca="false">MATCH(Counts!A2072,'Season Counts'!$A$2:$A$740,0)</f>
        <v>525</v>
      </c>
    </row>
    <row r="2073" customFormat="false" ht="15" hidden="false" customHeight="false" outlineLevel="0" collapsed="false">
      <c r="A2073" s="34" t="str">
        <f aca="false">Counts!B2073</f>
        <v>PIT</v>
      </c>
      <c r="B2073" s="5" t="str">
        <f aca="false">Counts!C2073</f>
        <v>Jared Triolo</v>
      </c>
      <c r="C2073" s="34" t="str">
        <f aca="false">Counts!F2073</f>
        <v>Mar-Apr</v>
      </c>
      <c r="D2073" s="35" t="n">
        <f aca="false">IFERROR(Counts!P2073,"")</f>
        <v>26</v>
      </c>
      <c r="E2073" s="36" t="n">
        <f aca="false">IFERROR(Counts!R2073/Counts!Q2073,"")</f>
        <v>0.217391304347826</v>
      </c>
      <c r="F2073" s="36" t="n">
        <f aca="false">IFERROR((Counts!R2073+Counts!V2073+Counts!W2073)/(Counts!Q2073+Counts!V2073+Counts!W2073+Counts!X2073),"")</f>
        <v>0.307692307692308</v>
      </c>
      <c r="G2073" s="36" t="n">
        <f aca="false">IFERROR((Counts!R2073+Counts!S2073+2*Counts!T2073+3*Counts!U2073)/Counts!Q2073,"")</f>
        <v>0.260869565217391</v>
      </c>
      <c r="H2073" s="35" t="n">
        <f aca="false">IFERROR(Counts!U2073,"")</f>
        <v>0</v>
      </c>
      <c r="I2073" s="36" t="n">
        <f aca="false">IFERROR(Counts!Z2073/Counts!AA2073,"")</f>
        <v>0.278</v>
      </c>
      <c r="J2073" s="36" t="n">
        <f aca="false">IFERROR(Counts!AB2073/Counts!AA2073,"")</f>
        <v>0.26436</v>
      </c>
      <c r="K2073" s="37" t="n">
        <f aca="false">IFERROR((Counts!AB2073-Counts!Z2073)/Counts!AA2073,"")</f>
        <v>-0.01364</v>
      </c>
      <c r="L2073" s="38" t="n">
        <f aca="false">IFERROR(Counts!Y2073/Counts!P2073,"")</f>
        <v>0.192307692307692</v>
      </c>
      <c r="M2073" s="38" t="n">
        <f aca="false">IFERROR(Counts!V2073/Counts!P2073,"")</f>
        <v>0.0769230769230769</v>
      </c>
      <c r="N2073" s="38" t="n">
        <f aca="false">IFERROR(Counts!AD2073/Counts!AC2073,"")</f>
        <v>0</v>
      </c>
      <c r="O2073" s="38" t="n">
        <f aca="false">IFERROR(Counts!AE2073/Counts!AC2073,"")</f>
        <v>0.277777777777778</v>
      </c>
      <c r="P2073" s="39" t="n">
        <f aca="false">IFERROR(Counts!AG2073/Counts!AF2073,"")</f>
        <v>85.7117647058824</v>
      </c>
      <c r="Q2073" s="38" t="n">
        <f aca="false">IFERROR(Counts!AH2073/Counts!AC2073,"")</f>
        <v>0.277777777777778</v>
      </c>
      <c r="R2073" s="38" t="n">
        <f aca="false">IFERROR(Counts!N2073/Counts!M2073,"")</f>
        <v>0.14</v>
      </c>
      <c r="S2073" s="38" t="n">
        <f aca="false">IFERROR(Counts!K2073/Counts!J2073,"")</f>
        <v>0.660377358490566</v>
      </c>
      <c r="T2073" s="38" t="n">
        <f aca="false">IFERROR(Counts!I2073/Counts!H2073,"")</f>
        <v>0.214285714285714</v>
      </c>
      <c r="U2073" s="38" t="n">
        <f aca="false">IFERROR(1-Counts!L2073/Counts!K2073,"")</f>
        <v>0.857142857142857</v>
      </c>
      <c r="V2073" s="39" t="n">
        <f aca="false">IFERROR(Counts!AJ2073/Counts!AI2073,"")</f>
        <v>72.2538461538462</v>
      </c>
      <c r="W2073" s="38" t="n">
        <f aca="false">IFERROR(Counts!AK2073/Counts!AI2073,"")</f>
        <v>0.153846153846154</v>
      </c>
      <c r="X2073" s="40" t="n">
        <f aca="false">IFERROR(Counts!O2073,"")</f>
        <v>-1.637</v>
      </c>
      <c r="Y2073" s="36" t="n">
        <f aca="false">IFERROR(INDEX('Season Counts'!$Y$2:$Y$740,$AF2073)/INDEX('Season Counts'!$X$2:$X$740,$AF2073),"")</f>
        <v>0.286206128133705</v>
      </c>
      <c r="Z2073" s="37" t="n">
        <f aca="false">IFERROR(J2073-Y2073,"")</f>
        <v>-0.0218461281337048</v>
      </c>
      <c r="AA2073" s="38" t="n">
        <f aca="false">IFERROR(INDEX('Season Counts'!$K$2:$K$740,$AF2073)/INDEX('Season Counts'!$J$2:$J$740,$AF2073),"")</f>
        <v>0.257440476190476</v>
      </c>
      <c r="AB2073" s="41" t="n">
        <f aca="false">IFERROR(R2073-AA2073,"")</f>
        <v>-0.117440476190476</v>
      </c>
      <c r="AC2073" s="39" t="n">
        <f aca="false">IFERROR(INDEX('Season Counts'!$AG$2:$AG$740,$AF2073)/INDEX('Season Counts'!$AF$2:$AF$740,$AF2073),"")</f>
        <v>70.4396975425331</v>
      </c>
      <c r="AD2073" s="40" t="n">
        <f aca="false">IFERROR(V2073-AC2073,"")</f>
        <v>1.81414861131307</v>
      </c>
      <c r="AE2073" s="4" t="str">
        <f aca="false">IF(D2073&lt;Guide!$C$21,"Low PA",IF(TRIM(IF(ISNUMBER(AD2073),IF(N(AD2073)&lt;=-Guide!$C$24,"▼ Bat Speed  ",IF(N(AD2073)&gt;=Guide!$C$24,"▲ Bat Speed  ","")),"")&amp;IF(N(Z2073)&gt;=Guide!$C$22,"▲ Contact  ","")&amp;IF(N(Z2073)&lt;=-Guide!$C$22,"▼ Contact  ","")&amp;IF(N(AB2073)&gt;=Guide!$C$23,"▲ Chase  ","")&amp;IF(N(AB2073)&lt;=-Guide!$C$23,"▼ Chase  ",""))="","Stable",TRIM(IF(ISNUMBER(AD2073),IF(N(AD2073)&lt;=-Guide!$C$24,"▼ Bat Speed  ",IF(N(AD2073)&gt;=Guide!$C$24,"▲ Bat Speed  ","")),"")&amp;IF(N(Z2073)&gt;=Guide!$C$22,"▲ Contact  ","")&amp;IF(N(Z2073)&lt;=-Guide!$C$22,"▼ Contact  ","")&amp;IF(N(AB2073)&gt;=Guide!$C$23,"▲ Chase  ","")&amp;IF(N(AB2073)&lt;=-Guide!$C$23,"▼ Chase  ",""))))</f>
        <v>Low PA</v>
      </c>
      <c r="AF2073" s="35" t="n">
        <f aca="false">MATCH(Counts!A2073,'Season Counts'!$A$2:$A$740,0)</f>
        <v>526</v>
      </c>
    </row>
    <row r="2074" customFormat="false" ht="15" hidden="false" customHeight="false" outlineLevel="0" collapsed="false">
      <c r="A2074" s="34" t="str">
        <f aca="false">Counts!B2074</f>
        <v>PIT</v>
      </c>
      <c r="B2074" s="5" t="str">
        <f aca="false">Counts!C2074</f>
        <v>Jared Triolo</v>
      </c>
      <c r="C2074" s="34" t="str">
        <f aca="false">Counts!F2074</f>
        <v>May</v>
      </c>
      <c r="D2074" s="35" t="n">
        <f aca="false">IFERROR(Counts!P2074,"")</f>
        <v>61</v>
      </c>
      <c r="E2074" s="36" t="n">
        <f aca="false">IFERROR(Counts!R2074/Counts!Q2074,"")</f>
        <v>0.241379310344828</v>
      </c>
      <c r="F2074" s="36" t="n">
        <f aca="false">IFERROR((Counts!R2074+Counts!V2074+Counts!W2074)/(Counts!Q2074+Counts!V2074+Counts!W2074+Counts!X2074),"")</f>
        <v>0.254237288135593</v>
      </c>
      <c r="G2074" s="36" t="n">
        <f aca="false">IFERROR((Counts!R2074+Counts!S2074+2*Counts!T2074+3*Counts!U2074)/Counts!Q2074,"")</f>
        <v>0.258620689655172</v>
      </c>
      <c r="H2074" s="35" t="n">
        <f aca="false">IFERROR(Counts!U2074,"")</f>
        <v>0</v>
      </c>
      <c r="I2074" s="36" t="n">
        <f aca="false">IFERROR(Counts!Z2074/Counts!AA2074,"")</f>
        <v>0.239166666666667</v>
      </c>
      <c r="J2074" s="36" t="n">
        <f aca="false">IFERROR(Counts!AB2074/Counts!AA2074,"")</f>
        <v>0.26245</v>
      </c>
      <c r="K2074" s="37" t="n">
        <f aca="false">IFERROR((Counts!AB2074-Counts!Z2074)/Counts!AA2074,"")</f>
        <v>0.0232833333333333</v>
      </c>
      <c r="L2074" s="38" t="n">
        <f aca="false">IFERROR(Counts!Y2074/Counts!P2074,"")</f>
        <v>0.278688524590164</v>
      </c>
      <c r="M2074" s="38" t="n">
        <f aca="false">IFERROR(Counts!V2074/Counts!P2074,"")</f>
        <v>0.0163934426229508</v>
      </c>
      <c r="N2074" s="38" t="n">
        <f aca="false">IFERROR(Counts!AD2074/Counts!AC2074,"")</f>
        <v>0.0238095238095238</v>
      </c>
      <c r="O2074" s="38" t="n">
        <f aca="false">IFERROR(Counts!AE2074/Counts!AC2074,"")</f>
        <v>0.333333333333333</v>
      </c>
      <c r="P2074" s="39" t="n">
        <f aca="false">IFERROR(Counts!AG2074/Counts!AF2074,"")</f>
        <v>83.8285714285714</v>
      </c>
      <c r="Q2074" s="38" t="n">
        <f aca="false">IFERROR(Counts!AH2074/Counts!AC2074,"")</f>
        <v>0.285714285714286</v>
      </c>
      <c r="R2074" s="38" t="n">
        <f aca="false">IFERROR(Counts!N2074/Counts!M2074,"")</f>
        <v>0.295238095238095</v>
      </c>
      <c r="S2074" s="38" t="n">
        <f aca="false">IFERROR(Counts!K2074/Counts!J2074,"")</f>
        <v>0.59016393442623</v>
      </c>
      <c r="T2074" s="38" t="n">
        <f aca="false">IFERROR(Counts!I2074/Counts!H2074,"")</f>
        <v>0.213592233009709</v>
      </c>
      <c r="U2074" s="38" t="n">
        <f aca="false">IFERROR(1-Counts!L2074/Counts!K2074,"")</f>
        <v>0.944444444444444</v>
      </c>
      <c r="V2074" s="39" t="n">
        <f aca="false">IFERROR(Counts!AJ2074/Counts!AI2074,"")</f>
        <v>70.7722222222222</v>
      </c>
      <c r="W2074" s="38" t="n">
        <f aca="false">IFERROR(Counts!AK2074/Counts!AI2074,"")</f>
        <v>0.0777777777777778</v>
      </c>
      <c r="X2074" s="40" t="n">
        <f aca="false">IFERROR(Counts!O2074,"")</f>
        <v>-3.844</v>
      </c>
      <c r="Y2074" s="36" t="n">
        <f aca="false">IFERROR(INDEX('Season Counts'!$Y$2:$Y$740,$AF2074)/INDEX('Season Counts'!$X$2:$X$740,$AF2074),"")</f>
        <v>0.286206128133705</v>
      </c>
      <c r="Z2074" s="37" t="n">
        <f aca="false">IFERROR(J2074-Y2074,"")</f>
        <v>-0.0237561281337048</v>
      </c>
      <c r="AA2074" s="38" t="n">
        <f aca="false">IFERROR(INDEX('Season Counts'!$K$2:$K$740,$AF2074)/INDEX('Season Counts'!$J$2:$J$740,$AF2074),"")</f>
        <v>0.257440476190476</v>
      </c>
      <c r="AB2074" s="41" t="n">
        <f aca="false">IFERROR(R2074-AA2074,"")</f>
        <v>0.0377976190476191</v>
      </c>
      <c r="AC2074" s="39" t="n">
        <f aca="false">IFERROR(INDEX('Season Counts'!$AG$2:$AG$740,$AF2074)/INDEX('Season Counts'!$AF$2:$AF$740,$AF2074),"")</f>
        <v>70.4396975425331</v>
      </c>
      <c r="AD2074" s="40" t="n">
        <f aca="false">IFERROR(V2074-AC2074,"")</f>
        <v>0.332524679689143</v>
      </c>
      <c r="AE2074" s="4" t="str">
        <f aca="false">IF(D2074&lt;Guide!$C$21,"Low PA",IF(TRIM(IF(ISNUMBER(AD2074),IF(N(AD2074)&lt;=-Guide!$C$24,"▼ Bat Speed  ",IF(N(AD2074)&gt;=Guide!$C$24,"▲ Bat Speed  ","")),"")&amp;IF(N(Z2074)&gt;=Guide!$C$22,"▲ Contact  ","")&amp;IF(N(Z2074)&lt;=-Guide!$C$22,"▼ Contact  ","")&amp;IF(N(AB2074)&gt;=Guide!$C$23,"▲ Chase  ","")&amp;IF(N(AB2074)&lt;=-Guide!$C$23,"▼ Chase  ",""))="","Stable",TRIM(IF(ISNUMBER(AD2074),IF(N(AD2074)&lt;=-Guide!$C$24,"▼ Bat Speed  ",IF(N(AD2074)&gt;=Guide!$C$24,"▲ Bat Speed  ","")),"")&amp;IF(N(Z2074)&gt;=Guide!$C$22,"▲ Contact  ","")&amp;IF(N(Z2074)&lt;=-Guide!$C$22,"▼ Contact  ","")&amp;IF(N(AB2074)&gt;=Guide!$C$23,"▲ Chase  ","")&amp;IF(N(AB2074)&lt;=-Guide!$C$23,"▼ Chase  ",""))))</f>
        <v>Stable</v>
      </c>
      <c r="AF2074" s="35" t="n">
        <f aca="false">MATCH(Counts!A2074,'Season Counts'!$A$2:$A$740,0)</f>
        <v>526</v>
      </c>
    </row>
    <row r="2075" customFormat="false" ht="15" hidden="false" customHeight="false" outlineLevel="0" collapsed="false">
      <c r="A2075" s="34" t="str">
        <f aca="false">Counts!B2075</f>
        <v>PIT</v>
      </c>
      <c r="B2075" s="5" t="str">
        <f aca="false">Counts!C2075</f>
        <v>Jared Triolo</v>
      </c>
      <c r="C2075" s="34" t="str">
        <f aca="false">Counts!F2075</f>
        <v>Jun</v>
      </c>
      <c r="D2075" s="35" t="n">
        <f aca="false">IFERROR(Counts!P2075,"")</f>
        <v>89</v>
      </c>
      <c r="E2075" s="36" t="n">
        <f aca="false">IFERROR(Counts!R2075/Counts!Q2075,"")</f>
        <v>0.233766233766234</v>
      </c>
      <c r="F2075" s="36" t="n">
        <f aca="false">IFERROR((Counts!R2075+Counts!V2075+Counts!W2075)/(Counts!Q2075+Counts!V2075+Counts!W2075+Counts!X2075),"")</f>
        <v>0.337078651685393</v>
      </c>
      <c r="G2075" s="36" t="n">
        <f aca="false">IFERROR((Counts!R2075+Counts!S2075+2*Counts!T2075+3*Counts!U2075)/Counts!Q2075,"")</f>
        <v>0.337662337662338</v>
      </c>
      <c r="H2075" s="35" t="n">
        <f aca="false">IFERROR(Counts!U2075,"")</f>
        <v>1</v>
      </c>
      <c r="I2075" s="36" t="n">
        <f aca="false">IFERROR(Counts!Z2075/Counts!AA2075,"")</f>
        <v>0.308426966292135</v>
      </c>
      <c r="J2075" s="36" t="n">
        <f aca="false">IFERROR(Counts!AB2075/Counts!AA2075,"")</f>
        <v>0.296157303370787</v>
      </c>
      <c r="K2075" s="37" t="n">
        <f aca="false">IFERROR((Counts!AB2075-Counts!Z2075)/Counts!AA2075,"")</f>
        <v>-0.0122696629213483</v>
      </c>
      <c r="L2075" s="38" t="n">
        <f aca="false">IFERROR(Counts!Y2075/Counts!P2075,"")</f>
        <v>0.247191011235955</v>
      </c>
      <c r="M2075" s="38" t="n">
        <f aca="false">IFERROR(Counts!V2075/Counts!P2075,"")</f>
        <v>0.123595505617978</v>
      </c>
      <c r="N2075" s="38" t="n">
        <f aca="false">IFERROR(Counts!AD2075/Counts!AC2075,"")</f>
        <v>0.0181818181818182</v>
      </c>
      <c r="O2075" s="38" t="n">
        <f aca="false">IFERROR(Counts!AE2075/Counts!AC2075,"")</f>
        <v>0.418181818181818</v>
      </c>
      <c r="P2075" s="39" t="n">
        <f aca="false">IFERROR(Counts!AG2075/Counts!AF2075,"")</f>
        <v>87.2345454545455</v>
      </c>
      <c r="Q2075" s="38" t="n">
        <f aca="false">IFERROR(Counts!AH2075/Counts!AC2075,"")</f>
        <v>0.418181818181818</v>
      </c>
      <c r="R2075" s="38" t="n">
        <f aca="false">IFERROR(Counts!N2075/Counts!M2075,"")</f>
        <v>0.242105263157895</v>
      </c>
      <c r="S2075" s="38" t="n">
        <f aca="false">IFERROR(Counts!K2075/Counts!J2075,"")</f>
        <v>0.593220338983051</v>
      </c>
      <c r="T2075" s="38" t="n">
        <f aca="false">IFERROR(Counts!I2075/Counts!H2075,"")</f>
        <v>0.225165562913907</v>
      </c>
      <c r="U2075" s="38" t="n">
        <f aca="false">IFERROR(1-Counts!L2075/Counts!K2075,"")</f>
        <v>0.847619047619048</v>
      </c>
      <c r="V2075" s="39" t="n">
        <f aca="false">IFERROR(Counts!AJ2075/Counts!AI2075,"")</f>
        <v>70.0825757575758</v>
      </c>
      <c r="W2075" s="38" t="n">
        <f aca="false">IFERROR(Counts!AK2075/Counts!AI2075,"")</f>
        <v>0.0303030303030303</v>
      </c>
      <c r="X2075" s="40" t="n">
        <f aca="false">IFERROR(Counts!O2075,"")</f>
        <v>1.132</v>
      </c>
      <c r="Y2075" s="36" t="n">
        <f aca="false">IFERROR(INDEX('Season Counts'!$Y$2:$Y$740,$AF2075)/INDEX('Season Counts'!$X$2:$X$740,$AF2075),"")</f>
        <v>0.286206128133705</v>
      </c>
      <c r="Z2075" s="37" t="n">
        <f aca="false">IFERROR(J2075-Y2075,"")</f>
        <v>0.00995117523708172</v>
      </c>
      <c r="AA2075" s="38" t="n">
        <f aca="false">IFERROR(INDEX('Season Counts'!$K$2:$K$740,$AF2075)/INDEX('Season Counts'!$J$2:$J$740,$AF2075),"")</f>
        <v>0.257440476190476</v>
      </c>
      <c r="AB2075" s="41" t="n">
        <f aca="false">IFERROR(R2075-AA2075,"")</f>
        <v>-0.0153352130325814</v>
      </c>
      <c r="AC2075" s="39" t="n">
        <f aca="false">IFERROR(INDEX('Season Counts'!$AG$2:$AG$740,$AF2075)/INDEX('Season Counts'!$AF$2:$AF$740,$AF2075),"")</f>
        <v>70.4396975425331</v>
      </c>
      <c r="AD2075" s="40" t="n">
        <f aca="false">IFERROR(V2075-AC2075,"")</f>
        <v>-0.357121784957329</v>
      </c>
      <c r="AE2075" s="4" t="str">
        <f aca="false">IF(D2075&lt;Guide!$C$21,"Low PA",IF(TRIM(IF(ISNUMBER(AD2075),IF(N(AD2075)&lt;=-Guide!$C$24,"▼ Bat Speed  ",IF(N(AD2075)&gt;=Guide!$C$24,"▲ Bat Speed  ","")),"")&amp;IF(N(Z2075)&gt;=Guide!$C$22,"▲ Contact  ","")&amp;IF(N(Z2075)&lt;=-Guide!$C$22,"▼ Contact  ","")&amp;IF(N(AB2075)&gt;=Guide!$C$23,"▲ Chase  ","")&amp;IF(N(AB2075)&lt;=-Guide!$C$23,"▼ Chase  ",""))="","Stable",TRIM(IF(ISNUMBER(AD2075),IF(N(AD2075)&lt;=-Guide!$C$24,"▼ Bat Speed  ",IF(N(AD2075)&gt;=Guide!$C$24,"▲ Bat Speed  ","")),"")&amp;IF(N(Z2075)&gt;=Guide!$C$22,"▲ Contact  ","")&amp;IF(N(Z2075)&lt;=-Guide!$C$22,"▼ Contact  ","")&amp;IF(N(AB2075)&gt;=Guide!$C$23,"▲ Chase  ","")&amp;IF(N(AB2075)&lt;=-Guide!$C$23,"▼ Chase  ",""))))</f>
        <v>Stable</v>
      </c>
      <c r="AF2075" s="35" t="n">
        <f aca="false">MATCH(Counts!A2075,'Season Counts'!$A$2:$A$740,0)</f>
        <v>526</v>
      </c>
    </row>
    <row r="2076" customFormat="false" ht="15" hidden="false" customHeight="false" outlineLevel="0" collapsed="false">
      <c r="A2076" s="34" t="str">
        <f aca="false">Counts!B2076</f>
        <v>PIT</v>
      </c>
      <c r="B2076" s="5" t="str">
        <f aca="false">Counts!C2076</f>
        <v>Jared Triolo</v>
      </c>
      <c r="C2076" s="34" t="str">
        <f aca="false">Counts!F2076</f>
        <v>Jul</v>
      </c>
      <c r="D2076" s="35" t="n">
        <f aca="false">IFERROR(Counts!P2076,"")</f>
        <v>72</v>
      </c>
      <c r="E2076" s="36" t="n">
        <f aca="false">IFERROR(Counts!R2076/Counts!Q2076,"")</f>
        <v>0.265625</v>
      </c>
      <c r="F2076" s="36" t="n">
        <f aca="false">IFERROR((Counts!R2076+Counts!V2076+Counts!W2076)/(Counts!Q2076+Counts!V2076+Counts!W2076+Counts!X2076),"")</f>
        <v>0.338028169014085</v>
      </c>
      <c r="G2076" s="36" t="n">
        <f aca="false">IFERROR((Counts!R2076+Counts!S2076+2*Counts!T2076+3*Counts!U2076)/Counts!Q2076,"")</f>
        <v>0.34375</v>
      </c>
      <c r="H2076" s="35" t="n">
        <f aca="false">IFERROR(Counts!U2076,"")</f>
        <v>0</v>
      </c>
      <c r="I2076" s="36" t="n">
        <f aca="false">IFERROR(Counts!Z2076/Counts!AA2076,"")</f>
        <v>0.314583333333333</v>
      </c>
      <c r="J2076" s="36" t="n">
        <f aca="false">IFERROR(Counts!AB2076/Counts!AA2076,"")</f>
        <v>0.294763888888889</v>
      </c>
      <c r="K2076" s="37" t="n">
        <f aca="false">IFERROR((Counts!AB2076-Counts!Z2076)/Counts!AA2076,"")</f>
        <v>-0.0198194444444444</v>
      </c>
      <c r="L2076" s="38" t="n">
        <f aca="false">IFERROR(Counts!Y2076/Counts!P2076,"")</f>
        <v>0.152777777777778</v>
      </c>
      <c r="M2076" s="38" t="n">
        <f aca="false">IFERROR(Counts!V2076/Counts!P2076,"")</f>
        <v>0.0833333333333333</v>
      </c>
      <c r="N2076" s="38" t="n">
        <f aca="false">IFERROR(Counts!AD2076/Counts!AC2076,"")</f>
        <v>0.0377358490566038</v>
      </c>
      <c r="O2076" s="38" t="n">
        <f aca="false">IFERROR(Counts!AE2076/Counts!AC2076,"")</f>
        <v>0.358490566037736</v>
      </c>
      <c r="P2076" s="39" t="n">
        <f aca="false">IFERROR(Counts!AG2076/Counts!AF2076,"")</f>
        <v>86.0924528301887</v>
      </c>
      <c r="Q2076" s="38" t="n">
        <f aca="false">IFERROR(Counts!AH2076/Counts!AC2076,"")</f>
        <v>0.30188679245283</v>
      </c>
      <c r="R2076" s="38" t="n">
        <f aca="false">IFERROR(Counts!N2076/Counts!M2076,"")</f>
        <v>0.230769230769231</v>
      </c>
      <c r="S2076" s="38" t="n">
        <f aca="false">IFERROR(Counts!K2076/Counts!J2076,"")</f>
        <v>0.761538461538462</v>
      </c>
      <c r="T2076" s="38" t="n">
        <f aca="false">IFERROR(Counts!I2076/Counts!H2076,"")</f>
        <v>0.150793650793651</v>
      </c>
      <c r="U2076" s="38" t="n">
        <f aca="false">IFERROR(1-Counts!L2076/Counts!K2076,"")</f>
        <v>0.878787878787879</v>
      </c>
      <c r="V2076" s="39" t="n">
        <f aca="false">IFERROR(Counts!AJ2076/Counts!AI2076,"")</f>
        <v>70.6027777777778</v>
      </c>
      <c r="W2076" s="38" t="n">
        <f aca="false">IFERROR(Counts!AK2076/Counts!AI2076,"")</f>
        <v>0.0185185185185185</v>
      </c>
      <c r="X2076" s="40" t="n">
        <f aca="false">IFERROR(Counts!O2076,"")</f>
        <v>-0.971</v>
      </c>
      <c r="Y2076" s="36" t="n">
        <f aca="false">IFERROR(INDEX('Season Counts'!$Y$2:$Y$740,$AF2076)/INDEX('Season Counts'!$X$2:$X$740,$AF2076),"")</f>
        <v>0.286206128133705</v>
      </c>
      <c r="Z2076" s="37" t="n">
        <f aca="false">IFERROR(J2076-Y2076,"")</f>
        <v>0.00855776075518411</v>
      </c>
      <c r="AA2076" s="38" t="n">
        <f aca="false">IFERROR(INDEX('Season Counts'!$K$2:$K$740,$AF2076)/INDEX('Season Counts'!$J$2:$J$740,$AF2076),"")</f>
        <v>0.257440476190476</v>
      </c>
      <c r="AB2076" s="41" t="n">
        <f aca="false">IFERROR(R2076-AA2076,"")</f>
        <v>-0.0266712454212454</v>
      </c>
      <c r="AC2076" s="39" t="n">
        <f aca="false">IFERROR(INDEX('Season Counts'!$AG$2:$AG$740,$AF2076)/INDEX('Season Counts'!$AF$2:$AF$740,$AF2076),"")</f>
        <v>70.4396975425331</v>
      </c>
      <c r="AD2076" s="40" t="n">
        <f aca="false">IFERROR(V2076-AC2076,"")</f>
        <v>0.163080235244692</v>
      </c>
      <c r="AE2076" s="4" t="str">
        <f aca="false">IF(D2076&lt;Guide!$C$21,"Low PA",IF(TRIM(IF(ISNUMBER(AD2076),IF(N(AD2076)&lt;=-Guide!$C$24,"▼ Bat Speed  ",IF(N(AD2076)&gt;=Guide!$C$24,"▲ Bat Speed  ","")),"")&amp;IF(N(Z2076)&gt;=Guide!$C$22,"▲ Contact  ","")&amp;IF(N(Z2076)&lt;=-Guide!$C$22,"▼ Contact  ","")&amp;IF(N(AB2076)&gt;=Guide!$C$23,"▲ Chase  ","")&amp;IF(N(AB2076)&lt;=-Guide!$C$23,"▼ Chase  ",""))="","Stable",TRIM(IF(ISNUMBER(AD2076),IF(N(AD2076)&lt;=-Guide!$C$24,"▼ Bat Speed  ",IF(N(AD2076)&gt;=Guide!$C$24,"▲ Bat Speed  ","")),"")&amp;IF(N(Z2076)&gt;=Guide!$C$22,"▲ Contact  ","")&amp;IF(N(Z2076)&lt;=-Guide!$C$22,"▼ Contact  ","")&amp;IF(N(AB2076)&gt;=Guide!$C$23,"▲ Chase  ","")&amp;IF(N(AB2076)&lt;=-Guide!$C$23,"▼ Chase  ",""))))</f>
        <v>Stable</v>
      </c>
      <c r="AF2076" s="35" t="n">
        <f aca="false">MATCH(Counts!A2076,'Season Counts'!$A$2:$A$740,0)</f>
        <v>526</v>
      </c>
    </row>
    <row r="2077" customFormat="false" ht="15" hidden="false" customHeight="false" outlineLevel="0" collapsed="false">
      <c r="A2077" s="34" t="str">
        <f aca="false">Counts!B2077</f>
        <v>PIT</v>
      </c>
      <c r="B2077" s="5" t="str">
        <f aca="false">Counts!C2077</f>
        <v>Jared Triolo</v>
      </c>
      <c r="C2077" s="34" t="str">
        <f aca="false">Counts!F2077</f>
        <v>Aug</v>
      </c>
      <c r="D2077" s="35" t="n">
        <f aca="false">IFERROR(Counts!P2077,"")</f>
        <v>74</v>
      </c>
      <c r="E2077" s="36" t="n">
        <f aca="false">IFERROR(Counts!R2077/Counts!Q2077,"")</f>
        <v>0.257575757575758</v>
      </c>
      <c r="F2077" s="36" t="n">
        <f aca="false">IFERROR((Counts!R2077+Counts!V2077+Counts!W2077)/(Counts!Q2077+Counts!V2077+Counts!W2077+Counts!X2077),"")</f>
        <v>0.337837837837838</v>
      </c>
      <c r="G2077" s="36" t="n">
        <f aca="false">IFERROR((Counts!R2077+Counts!S2077+2*Counts!T2077+3*Counts!U2077)/Counts!Q2077,"")</f>
        <v>0.348484848484849</v>
      </c>
      <c r="H2077" s="35" t="n">
        <f aca="false">IFERROR(Counts!U2077,"")</f>
        <v>2</v>
      </c>
      <c r="I2077" s="36" t="n">
        <f aca="false">IFERROR(Counts!Z2077/Counts!AA2077,"")</f>
        <v>0.312162162162162</v>
      </c>
      <c r="J2077" s="36" t="n">
        <f aca="false">IFERROR(Counts!AB2077/Counts!AA2077,"")</f>
        <v>0.335540540540541</v>
      </c>
      <c r="K2077" s="37" t="n">
        <f aca="false">IFERROR((Counts!AB2077-Counts!Z2077)/Counts!AA2077,"")</f>
        <v>0.0233783783783783</v>
      </c>
      <c r="L2077" s="38" t="n">
        <f aca="false">IFERROR(Counts!Y2077/Counts!P2077,"")</f>
        <v>0.121621621621622</v>
      </c>
      <c r="M2077" s="38" t="n">
        <f aca="false">IFERROR(Counts!V2077/Counts!P2077,"")</f>
        <v>0.0810810810810811</v>
      </c>
      <c r="N2077" s="38" t="n">
        <f aca="false">IFERROR(Counts!AD2077/Counts!AC2077,"")</f>
        <v>0.0350877192982456</v>
      </c>
      <c r="O2077" s="38" t="n">
        <f aca="false">IFERROR(Counts!AE2077/Counts!AC2077,"")</f>
        <v>0.333333333333333</v>
      </c>
      <c r="P2077" s="39" t="n">
        <f aca="false">IFERROR(Counts!AG2077/Counts!AF2077,"")</f>
        <v>84.8842105263158</v>
      </c>
      <c r="Q2077" s="38" t="n">
        <f aca="false">IFERROR(Counts!AH2077/Counts!AC2077,"")</f>
        <v>0.368421052631579</v>
      </c>
      <c r="R2077" s="38" t="n">
        <f aca="false">IFERROR(Counts!N2077/Counts!M2077,"")</f>
        <v>0.288732394366197</v>
      </c>
      <c r="S2077" s="38" t="n">
        <f aca="false">IFERROR(Counts!K2077/Counts!J2077,"")</f>
        <v>0.647540983606557</v>
      </c>
      <c r="T2077" s="38" t="n">
        <f aca="false">IFERROR(Counts!I2077/Counts!H2077,"")</f>
        <v>0.141666666666667</v>
      </c>
      <c r="U2077" s="38" t="n">
        <f aca="false">IFERROR(1-Counts!L2077/Counts!K2077,"")</f>
        <v>0.987341772151899</v>
      </c>
      <c r="V2077" s="39" t="n">
        <f aca="false">IFERROR(Counts!AJ2077/Counts!AI2077,"")</f>
        <v>70.5906542056075</v>
      </c>
      <c r="W2077" s="38" t="n">
        <f aca="false">IFERROR(Counts!AK2077/Counts!AI2077,"")</f>
        <v>0.0560747663551402</v>
      </c>
      <c r="X2077" s="40" t="n">
        <f aca="false">IFERROR(Counts!O2077,"")</f>
        <v>-1.086</v>
      </c>
      <c r="Y2077" s="36" t="n">
        <f aca="false">IFERROR(INDEX('Season Counts'!$Y$2:$Y$740,$AF2077)/INDEX('Season Counts'!$X$2:$X$740,$AF2077),"")</f>
        <v>0.286206128133705</v>
      </c>
      <c r="Z2077" s="37" t="n">
        <f aca="false">IFERROR(J2077-Y2077,"")</f>
        <v>0.0493344124068357</v>
      </c>
      <c r="AA2077" s="38" t="n">
        <f aca="false">IFERROR(INDEX('Season Counts'!$K$2:$K$740,$AF2077)/INDEX('Season Counts'!$J$2:$J$740,$AF2077),"")</f>
        <v>0.257440476190476</v>
      </c>
      <c r="AB2077" s="41" t="n">
        <f aca="false">IFERROR(R2077-AA2077,"")</f>
        <v>0.031291918175721</v>
      </c>
      <c r="AC2077" s="39" t="n">
        <f aca="false">IFERROR(INDEX('Season Counts'!$AG$2:$AG$740,$AF2077)/INDEX('Season Counts'!$AF$2:$AF$740,$AF2077),"")</f>
        <v>70.4396975425331</v>
      </c>
      <c r="AD2077" s="40" t="n">
        <f aca="false">IFERROR(V2077-AC2077,"")</f>
        <v>0.150956663074396</v>
      </c>
      <c r="AE2077" s="4" t="str">
        <f aca="false">IF(D2077&lt;Guide!$C$21,"Low PA",IF(TRIM(IF(ISNUMBER(AD2077),IF(N(AD2077)&lt;=-Guide!$C$24,"▼ Bat Speed  ",IF(N(AD2077)&gt;=Guide!$C$24,"▲ Bat Speed  ","")),"")&amp;IF(N(Z2077)&gt;=Guide!$C$22,"▲ Contact  ","")&amp;IF(N(Z2077)&lt;=-Guide!$C$22,"▼ Contact  ","")&amp;IF(N(AB2077)&gt;=Guide!$C$23,"▲ Chase  ","")&amp;IF(N(AB2077)&lt;=-Guide!$C$23,"▼ Chase  ",""))="","Stable",TRIM(IF(ISNUMBER(AD2077),IF(N(AD2077)&lt;=-Guide!$C$24,"▼ Bat Speed  ",IF(N(AD2077)&gt;=Guide!$C$24,"▲ Bat Speed  ","")),"")&amp;IF(N(Z2077)&gt;=Guide!$C$22,"▲ Contact  ","")&amp;IF(N(Z2077)&lt;=-Guide!$C$22,"▼ Contact  ","")&amp;IF(N(AB2077)&gt;=Guide!$C$23,"▲ Chase  ","")&amp;IF(N(AB2077)&lt;=-Guide!$C$23,"▼ Chase  ",""))))</f>
        <v>▲ Contact</v>
      </c>
      <c r="AF2077" s="35" t="n">
        <f aca="false">MATCH(Counts!A2077,'Season Counts'!$A$2:$A$740,0)</f>
        <v>526</v>
      </c>
    </row>
    <row r="2078" customFormat="false" ht="15" hidden="false" customHeight="false" outlineLevel="0" collapsed="false">
      <c r="A2078" s="34" t="str">
        <f aca="false">Counts!B2078</f>
        <v>PIT</v>
      </c>
      <c r="B2078" s="5" t="str">
        <f aca="false">Counts!C2078</f>
        <v>Jared Triolo</v>
      </c>
      <c r="C2078" s="34" t="str">
        <f aca="false">Counts!F2078</f>
        <v>Sep</v>
      </c>
      <c r="D2078" s="35" t="n">
        <f aca="false">IFERROR(Counts!P2078,"")</f>
        <v>40</v>
      </c>
      <c r="E2078" s="36" t="n">
        <f aca="false">IFERROR(Counts!R2078/Counts!Q2078,"")</f>
        <v>0.166666666666667</v>
      </c>
      <c r="F2078" s="36" t="n">
        <f aca="false">IFERROR((Counts!R2078+Counts!V2078+Counts!W2078)/(Counts!Q2078+Counts!V2078+Counts!W2078+Counts!X2078),"")</f>
        <v>0.205128205128205</v>
      </c>
      <c r="G2078" s="36" t="n">
        <f aca="false">IFERROR((Counts!R2078+Counts!S2078+2*Counts!T2078+3*Counts!U2078)/Counts!Q2078,"")</f>
        <v>0.166666666666667</v>
      </c>
      <c r="H2078" s="35" t="n">
        <f aca="false">IFERROR(Counts!U2078,"")</f>
        <v>0</v>
      </c>
      <c r="I2078" s="36" t="n">
        <f aca="false">IFERROR(Counts!Z2078/Counts!AA2078,"")</f>
        <v>0.174358974358974</v>
      </c>
      <c r="J2078" s="36" t="n">
        <f aca="false">IFERROR(Counts!AB2078/Counts!AA2078,"")</f>
        <v>0.204641025641026</v>
      </c>
      <c r="K2078" s="37" t="n">
        <f aca="false">IFERROR((Counts!AB2078-Counts!Z2078)/Counts!AA2078,"")</f>
        <v>0.0302820512820513</v>
      </c>
      <c r="L2078" s="38" t="n">
        <f aca="false">IFERROR(Counts!Y2078/Counts!P2078,"")</f>
        <v>0.2</v>
      </c>
      <c r="M2078" s="38" t="n">
        <f aca="false">IFERROR(Counts!V2078/Counts!P2078,"")</f>
        <v>0.05</v>
      </c>
      <c r="N2078" s="38" t="n">
        <f aca="false">IFERROR(Counts!AD2078/Counts!AC2078,"")</f>
        <v>0</v>
      </c>
      <c r="O2078" s="38" t="n">
        <f aca="false">IFERROR(Counts!AE2078/Counts!AC2078,"")</f>
        <v>0.133333333333333</v>
      </c>
      <c r="P2078" s="39" t="n">
        <f aca="false">IFERROR(Counts!AG2078/Counts!AF2078,"")</f>
        <v>80.28</v>
      </c>
      <c r="Q2078" s="38" t="n">
        <f aca="false">IFERROR(Counts!AH2078/Counts!AC2078,"")</f>
        <v>0.333333333333333</v>
      </c>
      <c r="R2078" s="38" t="n">
        <f aca="false">IFERROR(Counts!N2078/Counts!M2078,"")</f>
        <v>0.308823529411765</v>
      </c>
      <c r="S2078" s="38" t="n">
        <f aca="false">IFERROR(Counts!K2078/Counts!J2078,"")</f>
        <v>0.63768115942029</v>
      </c>
      <c r="T2078" s="38" t="n">
        <f aca="false">IFERROR(Counts!I2078/Counts!H2078,"")</f>
        <v>0.230769230769231</v>
      </c>
      <c r="U2078" s="38" t="n">
        <f aca="false">IFERROR(1-Counts!L2078/Counts!K2078,"")</f>
        <v>0.818181818181818</v>
      </c>
      <c r="V2078" s="39" t="n">
        <f aca="false">IFERROR(Counts!AJ2078/Counts!AI2078,"")</f>
        <v>68.7924528301887</v>
      </c>
      <c r="W2078" s="38" t="n">
        <f aca="false">IFERROR(Counts!AK2078/Counts!AI2078,"")</f>
        <v>0.0188679245283019</v>
      </c>
      <c r="X2078" s="40" t="n">
        <f aca="false">IFERROR(Counts!O2078,"")</f>
        <v>-4.987</v>
      </c>
      <c r="Y2078" s="36" t="n">
        <f aca="false">IFERROR(INDEX('Season Counts'!$Y$2:$Y$740,$AF2078)/INDEX('Season Counts'!$X$2:$X$740,$AF2078),"")</f>
        <v>0.286206128133705</v>
      </c>
      <c r="Z2078" s="37" t="n">
        <f aca="false">IFERROR(J2078-Y2078,"")</f>
        <v>-0.0815651024926792</v>
      </c>
      <c r="AA2078" s="38" t="n">
        <f aca="false">IFERROR(INDEX('Season Counts'!$K$2:$K$740,$AF2078)/INDEX('Season Counts'!$J$2:$J$740,$AF2078),"")</f>
        <v>0.257440476190476</v>
      </c>
      <c r="AB2078" s="41" t="n">
        <f aca="false">IFERROR(R2078-AA2078,"")</f>
        <v>0.0513830532212886</v>
      </c>
      <c r="AC2078" s="39" t="n">
        <f aca="false">IFERROR(INDEX('Season Counts'!$AG$2:$AG$740,$AF2078)/INDEX('Season Counts'!$AF$2:$AF$740,$AF2078),"")</f>
        <v>70.4396975425331</v>
      </c>
      <c r="AD2078" s="40" t="n">
        <f aca="false">IFERROR(V2078-AC2078,"")</f>
        <v>-1.6472447123444</v>
      </c>
      <c r="AE2078" s="4" t="str">
        <f aca="false">IF(D2078&lt;Guide!$C$21,"Low PA",IF(TRIM(IF(ISNUMBER(AD2078),IF(N(AD2078)&lt;=-Guide!$C$24,"▼ Bat Speed  ",IF(N(AD2078)&gt;=Guide!$C$24,"▲ Bat Speed  ","")),"")&amp;IF(N(Z2078)&gt;=Guide!$C$22,"▲ Contact  ","")&amp;IF(N(Z2078)&lt;=-Guide!$C$22,"▼ Contact  ","")&amp;IF(N(AB2078)&gt;=Guide!$C$23,"▲ Chase  ","")&amp;IF(N(AB2078)&lt;=-Guide!$C$23,"▼ Chase  ",""))="","Stable",TRIM(IF(ISNUMBER(AD2078),IF(N(AD2078)&lt;=-Guide!$C$24,"▼ Bat Speed  ",IF(N(AD2078)&gt;=Guide!$C$24,"▲ Bat Speed  ","")),"")&amp;IF(N(Z2078)&gt;=Guide!$C$22,"▲ Contact  ","")&amp;IF(N(Z2078)&lt;=-Guide!$C$22,"▼ Contact  ","")&amp;IF(N(AB2078)&gt;=Guide!$C$23,"▲ Chase  ","")&amp;IF(N(AB2078)&lt;=-Guide!$C$23,"▼ Chase  ",""))))</f>
        <v>▼ Bat Speed ▼ Contact ▲ Chase</v>
      </c>
      <c r="AF2078" s="35" t="n">
        <f aca="false">MATCH(Counts!A2078,'Season Counts'!$A$2:$A$740,0)</f>
        <v>526</v>
      </c>
    </row>
    <row r="2079" customFormat="false" ht="15" hidden="false" customHeight="false" outlineLevel="0" collapsed="false">
      <c r="A2079" s="34" t="str">
        <f aca="false">Counts!B2079</f>
        <v>PIT</v>
      </c>
      <c r="B2079" s="5" t="str">
        <f aca="false">Counts!C2079</f>
        <v>Konnor Griffin</v>
      </c>
      <c r="C2079" s="34" t="str">
        <f aca="false">Counts!F2079</f>
        <v>Mar-Apr</v>
      </c>
      <c r="D2079" s="35" t="n">
        <f aca="false">IFERROR(Counts!P2079,"")</f>
        <v>100</v>
      </c>
      <c r="E2079" s="36" t="n">
        <f aca="false">IFERROR(Counts!R2079/Counts!Q2079,"")</f>
        <v>0.230769230769231</v>
      </c>
      <c r="F2079" s="36" t="n">
        <f aca="false">IFERROR((Counts!R2079+Counts!V2079+Counts!W2079)/(Counts!Q2079+Counts!V2079+Counts!W2079+Counts!X2079),"")</f>
        <v>0.29</v>
      </c>
      <c r="G2079" s="36" t="n">
        <f aca="false">IFERROR((Counts!R2079+Counts!S2079+2*Counts!T2079+3*Counts!U2079)/Counts!Q2079,"")</f>
        <v>0.340659340659341</v>
      </c>
      <c r="H2079" s="35" t="n">
        <f aca="false">IFERROR(Counts!U2079,"")</f>
        <v>2</v>
      </c>
      <c r="I2079" s="36" t="n">
        <f aca="false">IFERROR(Counts!Z2079/Counts!AA2079,"")</f>
        <v>0.281</v>
      </c>
      <c r="J2079" s="36" t="n">
        <f aca="false">IFERROR(Counts!AB2079/Counts!AA2079,"")</f>
        <v>0.28624</v>
      </c>
      <c r="K2079" s="37" t="n">
        <f aca="false">IFERROR((Counts!AB2079-Counts!Z2079)/Counts!AA2079,"")</f>
        <v>0.00523999999999997</v>
      </c>
      <c r="L2079" s="38" t="n">
        <f aca="false">IFERROR(Counts!Y2079/Counts!P2079,"")</f>
        <v>0.3</v>
      </c>
      <c r="M2079" s="38" t="n">
        <f aca="false">IFERROR(Counts!V2079/Counts!P2079,"")</f>
        <v>0.06</v>
      </c>
      <c r="N2079" s="38" t="n">
        <f aca="false">IFERROR(Counts!AD2079/Counts!AC2079,"")</f>
        <v>0.0967741935483871</v>
      </c>
      <c r="O2079" s="38" t="n">
        <f aca="false">IFERROR(Counts!AE2079/Counts!AC2079,"")</f>
        <v>0.306451612903226</v>
      </c>
      <c r="P2079" s="39" t="n">
        <f aca="false">IFERROR(Counts!AG2079/Counts!AF2079,"")</f>
        <v>86.7290322580645</v>
      </c>
      <c r="Q2079" s="38" t="n">
        <f aca="false">IFERROR(Counts!AH2079/Counts!AC2079,"")</f>
        <v>0.354838709677419</v>
      </c>
      <c r="R2079" s="38" t="n">
        <f aca="false">IFERROR(Counts!N2079/Counts!M2079,"")</f>
        <v>0.391304347826087</v>
      </c>
      <c r="S2079" s="38" t="n">
        <f aca="false">IFERROR(Counts!K2079/Counts!J2079,"")</f>
        <v>0.659217877094972</v>
      </c>
      <c r="T2079" s="38" t="n">
        <f aca="false">IFERROR(Counts!I2079/Counts!H2079,"")</f>
        <v>0.326633165829146</v>
      </c>
      <c r="U2079" s="38" t="n">
        <f aca="false">IFERROR(1-Counts!L2079/Counts!K2079,"")</f>
        <v>0.85593220338983</v>
      </c>
      <c r="V2079" s="39" t="n">
        <f aca="false">IFERROR(Counts!AJ2079/Counts!AI2079,"")</f>
        <v>75.4662721893491</v>
      </c>
      <c r="W2079" s="38" t="n">
        <f aca="false">IFERROR(Counts!AK2079/Counts!AI2079,"")</f>
        <v>0.556213017751479</v>
      </c>
      <c r="X2079" s="40" t="n">
        <f aca="false">IFERROR(Counts!O2079,"")</f>
        <v>-2.301</v>
      </c>
      <c r="Y2079" s="36" t="n">
        <f aca="false">IFERROR(INDEX('Season Counts'!$Y$2:$Y$740,$AF2079)/INDEX('Season Counts'!$X$2:$X$740,$AF2079),"")</f>
        <v>0.316163690476191</v>
      </c>
      <c r="Z2079" s="37" t="n">
        <f aca="false">IFERROR(J2079-Y2079,"")</f>
        <v>-0.0299236904761905</v>
      </c>
      <c r="AA2079" s="38" t="n">
        <f aca="false">IFERROR(INDEX('Season Counts'!$K$2:$K$740,$AF2079)/INDEX('Season Counts'!$J$2:$J$740,$AF2079),"")</f>
        <v>0.375886524822695</v>
      </c>
      <c r="AB2079" s="41" t="n">
        <f aca="false">IFERROR(R2079-AA2079,"")</f>
        <v>0.015417823003392</v>
      </c>
      <c r="AC2079" s="39" t="n">
        <f aca="false">IFERROR(INDEX('Season Counts'!$AG$2:$AG$740,$AF2079)/INDEX('Season Counts'!$AF$2:$AF$740,$AF2079),"")</f>
        <v>75.4663316582915</v>
      </c>
      <c r="AD2079" s="40" t="n">
        <f aca="false">IFERROR(V2079-AC2079,"")</f>
        <v>-5.94689423536465E-005</v>
      </c>
      <c r="AE2079" s="4" t="str">
        <f aca="false">IF(D2079&lt;Guide!$C$21,"Low PA",IF(TRIM(IF(ISNUMBER(AD2079),IF(N(AD2079)&lt;=-Guide!$C$24,"▼ Bat Speed  ",IF(N(AD2079)&gt;=Guide!$C$24,"▲ Bat Speed  ","")),"")&amp;IF(N(Z2079)&gt;=Guide!$C$22,"▲ Contact  ","")&amp;IF(N(Z2079)&lt;=-Guide!$C$22,"▼ Contact  ","")&amp;IF(N(AB2079)&gt;=Guide!$C$23,"▲ Chase  ","")&amp;IF(N(AB2079)&lt;=-Guide!$C$23,"▼ Chase  ",""))="","Stable",TRIM(IF(ISNUMBER(AD2079),IF(N(AD2079)&lt;=-Guide!$C$24,"▼ Bat Speed  ",IF(N(AD2079)&gt;=Guide!$C$24,"▲ Bat Speed  ","")),"")&amp;IF(N(Z2079)&gt;=Guide!$C$22,"▲ Contact  ","")&amp;IF(N(Z2079)&lt;=-Guide!$C$22,"▼ Contact  ","")&amp;IF(N(AB2079)&gt;=Guide!$C$23,"▲ Chase  ","")&amp;IF(N(AB2079)&lt;=-Guide!$C$23,"▼ Chase  ",""))))</f>
        <v>Stable</v>
      </c>
      <c r="AF2079" s="35" t="n">
        <f aca="false">MATCH(Counts!A2079,'Season Counts'!$A$2:$A$740,0)</f>
        <v>527</v>
      </c>
    </row>
    <row r="2080" customFormat="false" ht="15" hidden="false" customHeight="false" outlineLevel="0" collapsed="false">
      <c r="A2080" s="34" t="str">
        <f aca="false">Counts!B2080</f>
        <v>PIT</v>
      </c>
      <c r="B2080" s="5" t="str">
        <f aca="false">Counts!C2080</f>
        <v>Konnor Griffin</v>
      </c>
      <c r="C2080" s="34" t="str">
        <f aca="false">Counts!F2080</f>
        <v>May</v>
      </c>
      <c r="D2080" s="35" t="n">
        <f aca="false">IFERROR(Counts!P2080,"")</f>
        <v>108</v>
      </c>
      <c r="E2080" s="36" t="n">
        <f aca="false">IFERROR(Counts!R2080/Counts!Q2080,"")</f>
        <v>0.306122448979592</v>
      </c>
      <c r="F2080" s="36" t="n">
        <f aca="false">IFERROR((Counts!R2080+Counts!V2080+Counts!W2080)/(Counts!Q2080+Counts!V2080+Counts!W2080+Counts!X2080),"")</f>
        <v>0.361111111111111</v>
      </c>
      <c r="G2080" s="36" t="n">
        <f aca="false">IFERROR((Counts!R2080+Counts!S2080+2*Counts!T2080+3*Counts!U2080)/Counts!Q2080,"")</f>
        <v>0.459183673469388</v>
      </c>
      <c r="H2080" s="35" t="n">
        <f aca="false">IFERROR(Counts!U2080,"")</f>
        <v>2</v>
      </c>
      <c r="I2080" s="36" t="n">
        <f aca="false">IFERROR(Counts!Z2080/Counts!AA2080,"")</f>
        <v>0.361214953271028</v>
      </c>
      <c r="J2080" s="36" t="n">
        <f aca="false">IFERROR(Counts!AB2080/Counts!AA2080,"")</f>
        <v>0.318140186915888</v>
      </c>
      <c r="K2080" s="37" t="n">
        <f aca="false">IFERROR((Counts!AB2080-Counts!Z2080)/Counts!AA2080,"")</f>
        <v>-0.0430747663551402</v>
      </c>
      <c r="L2080" s="38" t="n">
        <f aca="false">IFERROR(Counts!Y2080/Counts!P2080,"")</f>
        <v>0.240740740740741</v>
      </c>
      <c r="M2080" s="38" t="n">
        <f aca="false">IFERROR(Counts!V2080/Counts!P2080,"")</f>
        <v>0.0740740740740741</v>
      </c>
      <c r="N2080" s="38" t="n">
        <f aca="false">IFERROR(Counts!AD2080/Counts!AC2080,"")</f>
        <v>0.0684931506849315</v>
      </c>
      <c r="O2080" s="38" t="n">
        <f aca="false">IFERROR(Counts!AE2080/Counts!AC2080,"")</f>
        <v>0.397260273972603</v>
      </c>
      <c r="P2080" s="39" t="n">
        <f aca="false">IFERROR(Counts!AG2080/Counts!AF2080,"")</f>
        <v>86.8611111111111</v>
      </c>
      <c r="Q2080" s="38" t="n">
        <f aca="false">IFERROR(Counts!AH2080/Counts!AC2080,"")</f>
        <v>0.342465753424658</v>
      </c>
      <c r="R2080" s="38" t="n">
        <f aca="false">IFERROR(Counts!N2080/Counts!M2080,"")</f>
        <v>0.353488372093023</v>
      </c>
      <c r="S2080" s="38" t="n">
        <f aca="false">IFERROR(Counts!K2080/Counts!J2080,"")</f>
        <v>0.670103092783505</v>
      </c>
      <c r="T2080" s="38" t="n">
        <f aca="false">IFERROR(Counts!I2080/Counts!H2080,"")</f>
        <v>0.276699029126214</v>
      </c>
      <c r="U2080" s="38" t="n">
        <f aca="false">IFERROR(1-Counts!L2080/Counts!K2080,"")</f>
        <v>0.807692307692308</v>
      </c>
      <c r="V2080" s="39" t="n">
        <f aca="false">IFERROR(Counts!AJ2080/Counts!AI2080,"")</f>
        <v>75.6162162162162</v>
      </c>
      <c r="W2080" s="38" t="n">
        <f aca="false">IFERROR(Counts!AK2080/Counts!AI2080,"")</f>
        <v>0.589189189189189</v>
      </c>
      <c r="X2080" s="40" t="n">
        <f aca="false">IFERROR(Counts!O2080,"")</f>
        <v>2.81</v>
      </c>
      <c r="Y2080" s="36" t="n">
        <f aca="false">IFERROR(INDEX('Season Counts'!$Y$2:$Y$740,$AF2080)/INDEX('Season Counts'!$X$2:$X$740,$AF2080),"")</f>
        <v>0.316163690476191</v>
      </c>
      <c r="Z2080" s="37" t="n">
        <f aca="false">IFERROR(J2080-Y2080,"")</f>
        <v>0.00197649643969733</v>
      </c>
      <c r="AA2080" s="38" t="n">
        <f aca="false">IFERROR(INDEX('Season Counts'!$K$2:$K$740,$AF2080)/INDEX('Season Counts'!$J$2:$J$740,$AF2080),"")</f>
        <v>0.375886524822695</v>
      </c>
      <c r="AB2080" s="41" t="n">
        <f aca="false">IFERROR(R2080-AA2080,"")</f>
        <v>-0.0223981527296718</v>
      </c>
      <c r="AC2080" s="39" t="n">
        <f aca="false">IFERROR(INDEX('Season Counts'!$AG$2:$AG$740,$AF2080)/INDEX('Season Counts'!$AF$2:$AF$740,$AF2080),"")</f>
        <v>75.4663316582915</v>
      </c>
      <c r="AD2080" s="40" t="n">
        <f aca="false">IFERROR(V2080-AC2080,"")</f>
        <v>0.14988455792475</v>
      </c>
      <c r="AE2080" s="4" t="str">
        <f aca="false">IF(D2080&lt;Guide!$C$21,"Low PA",IF(TRIM(IF(ISNUMBER(AD2080),IF(N(AD2080)&lt;=-Guide!$C$24,"▼ Bat Speed  ",IF(N(AD2080)&gt;=Guide!$C$24,"▲ Bat Speed  ","")),"")&amp;IF(N(Z2080)&gt;=Guide!$C$22,"▲ Contact  ","")&amp;IF(N(Z2080)&lt;=-Guide!$C$22,"▼ Contact  ","")&amp;IF(N(AB2080)&gt;=Guide!$C$23,"▲ Chase  ","")&amp;IF(N(AB2080)&lt;=-Guide!$C$23,"▼ Chase  ",""))="","Stable",TRIM(IF(ISNUMBER(AD2080),IF(N(AD2080)&lt;=-Guide!$C$24,"▼ Bat Speed  ",IF(N(AD2080)&gt;=Guide!$C$24,"▲ Bat Speed  ","")),"")&amp;IF(N(Z2080)&gt;=Guide!$C$22,"▲ Contact  ","")&amp;IF(N(Z2080)&lt;=-Guide!$C$22,"▼ Contact  ","")&amp;IF(N(AB2080)&gt;=Guide!$C$23,"▲ Chase  ","")&amp;IF(N(AB2080)&lt;=-Guide!$C$23,"▼ Chase  ",""))))</f>
        <v>Stable</v>
      </c>
      <c r="AF2080" s="35" t="n">
        <f aca="false">MATCH(Counts!A2080,'Season Counts'!$A$2:$A$740,0)</f>
        <v>527</v>
      </c>
    </row>
    <row r="2081" customFormat="false" ht="15" hidden="false" customHeight="false" outlineLevel="0" collapsed="false">
      <c r="A2081" s="34" t="str">
        <f aca="false">Counts!B2081</f>
        <v>PIT</v>
      </c>
      <c r="B2081" s="5" t="str">
        <f aca="false">Counts!C2081</f>
        <v>Konnor Griffin</v>
      </c>
      <c r="C2081" s="34" t="str">
        <f aca="false">Counts!F2081</f>
        <v>Jun</v>
      </c>
      <c r="D2081" s="35" t="n">
        <f aca="false">IFERROR(Counts!P2081,"")</f>
        <v>19</v>
      </c>
      <c r="E2081" s="36" t="n">
        <f aca="false">IFERROR(Counts!R2081/Counts!Q2081,"")</f>
        <v>0.277777777777778</v>
      </c>
      <c r="F2081" s="36" t="n">
        <f aca="false">IFERROR((Counts!R2081+Counts!V2081+Counts!W2081)/(Counts!Q2081+Counts!V2081+Counts!W2081+Counts!X2081),"")</f>
        <v>0.315789473684211</v>
      </c>
      <c r="G2081" s="36" t="n">
        <f aca="false">IFERROR((Counts!R2081+Counts!S2081+2*Counts!T2081+3*Counts!U2081)/Counts!Q2081,"")</f>
        <v>0.5</v>
      </c>
      <c r="H2081" s="35" t="n">
        <f aca="false">IFERROR(Counts!U2081,"")</f>
        <v>1</v>
      </c>
      <c r="I2081" s="36" t="n">
        <f aca="false">IFERROR(Counts!Z2081/Counts!AA2081,"")</f>
        <v>0.35</v>
      </c>
      <c r="J2081" s="36" t="n">
        <f aca="false">IFERROR(Counts!AB2081/Counts!AA2081,"")</f>
        <v>0.313631578947368</v>
      </c>
      <c r="K2081" s="37" t="n">
        <f aca="false">IFERROR((Counts!AB2081-Counts!Z2081)/Counts!AA2081,"")</f>
        <v>-0.0363684210526316</v>
      </c>
      <c r="L2081" s="38" t="n">
        <f aca="false">IFERROR(Counts!Y2081/Counts!P2081,"")</f>
        <v>0.263157894736842</v>
      </c>
      <c r="M2081" s="38" t="n">
        <f aca="false">IFERROR(Counts!V2081/Counts!P2081,"")</f>
        <v>0</v>
      </c>
      <c r="N2081" s="38" t="n">
        <f aca="false">IFERROR(Counts!AD2081/Counts!AC2081,"")</f>
        <v>0.0769230769230769</v>
      </c>
      <c r="O2081" s="38" t="n">
        <f aca="false">IFERROR(Counts!AE2081/Counts!AC2081,"")</f>
        <v>0.461538461538462</v>
      </c>
      <c r="P2081" s="39" t="n">
        <f aca="false">IFERROR(Counts!AG2081/Counts!AF2081,"")</f>
        <v>89.0384615384615</v>
      </c>
      <c r="Q2081" s="38" t="n">
        <f aca="false">IFERROR(Counts!AH2081/Counts!AC2081,"")</f>
        <v>0.307692307692308</v>
      </c>
      <c r="R2081" s="38" t="n">
        <f aca="false">IFERROR(Counts!N2081/Counts!M2081,"")</f>
        <v>0.58974358974359</v>
      </c>
      <c r="S2081" s="38" t="n">
        <f aca="false">IFERROR(Counts!K2081/Counts!J2081,"")</f>
        <v>0.791666666666667</v>
      </c>
      <c r="T2081" s="38" t="n">
        <f aca="false">IFERROR(Counts!I2081/Counts!H2081,"")</f>
        <v>0.285714285714286</v>
      </c>
      <c r="U2081" s="38" t="n">
        <f aca="false">IFERROR(1-Counts!L2081/Counts!K2081,"")</f>
        <v>0.947368421052632</v>
      </c>
      <c r="V2081" s="39" t="n">
        <f aca="false">IFERROR(Counts!AJ2081/Counts!AI2081,"")</f>
        <v>76.985</v>
      </c>
      <c r="W2081" s="38" t="n">
        <f aca="false">IFERROR(Counts!AK2081/Counts!AI2081,"")</f>
        <v>0.65</v>
      </c>
      <c r="X2081" s="40" t="n">
        <f aca="false">IFERROR(Counts!O2081,"")</f>
        <v>-0.65</v>
      </c>
      <c r="Y2081" s="36" t="n">
        <f aca="false">IFERROR(INDEX('Season Counts'!$Y$2:$Y$740,$AF2081)/INDEX('Season Counts'!$X$2:$X$740,$AF2081),"")</f>
        <v>0.316163690476191</v>
      </c>
      <c r="Z2081" s="37" t="n">
        <f aca="false">IFERROR(J2081-Y2081,"")</f>
        <v>-0.00253211152882205</v>
      </c>
      <c r="AA2081" s="38" t="n">
        <f aca="false">IFERROR(INDEX('Season Counts'!$K$2:$K$740,$AF2081)/INDEX('Season Counts'!$J$2:$J$740,$AF2081),"")</f>
        <v>0.375886524822695</v>
      </c>
      <c r="AB2081" s="41" t="n">
        <f aca="false">IFERROR(R2081-AA2081,"")</f>
        <v>0.213857064920895</v>
      </c>
      <c r="AC2081" s="39" t="n">
        <f aca="false">IFERROR(INDEX('Season Counts'!$AG$2:$AG$740,$AF2081)/INDEX('Season Counts'!$AF$2:$AF$740,$AF2081),"")</f>
        <v>75.4663316582915</v>
      </c>
      <c r="AD2081" s="40" t="n">
        <f aca="false">IFERROR(V2081-AC2081,"")</f>
        <v>1.51866834170853</v>
      </c>
      <c r="AE2081" s="4" t="str">
        <f aca="false">IF(D2081&lt;Guide!$C$21,"Low PA",IF(TRIM(IF(ISNUMBER(AD2081),IF(N(AD2081)&lt;=-Guide!$C$24,"▼ Bat Speed  ",IF(N(AD2081)&gt;=Guide!$C$24,"▲ Bat Speed  ","")),"")&amp;IF(N(Z2081)&gt;=Guide!$C$22,"▲ Contact  ","")&amp;IF(N(Z2081)&lt;=-Guide!$C$22,"▼ Contact  ","")&amp;IF(N(AB2081)&gt;=Guide!$C$23,"▲ Chase  ","")&amp;IF(N(AB2081)&lt;=-Guide!$C$23,"▼ Chase  ",""))="","Stable",TRIM(IF(ISNUMBER(AD2081),IF(N(AD2081)&lt;=-Guide!$C$24,"▼ Bat Speed  ",IF(N(AD2081)&gt;=Guide!$C$24,"▲ Bat Speed  ","")),"")&amp;IF(N(Z2081)&gt;=Guide!$C$22,"▲ Contact  ","")&amp;IF(N(Z2081)&lt;=-Guide!$C$22,"▼ Contact  ","")&amp;IF(N(AB2081)&gt;=Guide!$C$23,"▲ Chase  ","")&amp;IF(N(AB2081)&lt;=-Guide!$C$23,"▼ Chase  ",""))))</f>
        <v>Low PA</v>
      </c>
      <c r="AF2081" s="35" t="n">
        <f aca="false">MATCH(Counts!A2081,'Season Counts'!$A$2:$A$740,0)</f>
        <v>527</v>
      </c>
    </row>
    <row r="2082" customFormat="false" ht="15" hidden="false" customHeight="false" outlineLevel="0" collapsed="false">
      <c r="A2082" s="34" t="str">
        <f aca="false">Counts!B2082</f>
        <v>PIT</v>
      </c>
      <c r="B2082" s="5" t="str">
        <f aca="false">Counts!C2082</f>
        <v>Konnor Griffin</v>
      </c>
      <c r="C2082" s="34" t="str">
        <f aca="false">Counts!F2082</f>
        <v>Jul</v>
      </c>
      <c r="D2082" s="35" t="n">
        <f aca="false">IFERROR(Counts!P2082,"")</f>
        <v>20</v>
      </c>
      <c r="E2082" s="36" t="n">
        <f aca="false">IFERROR(Counts!R2082/Counts!Q2082,"")</f>
        <v>0.333333333333333</v>
      </c>
      <c r="F2082" s="36" t="n">
        <f aca="false">IFERROR((Counts!R2082+Counts!V2082+Counts!W2082)/(Counts!Q2082+Counts!V2082+Counts!W2082+Counts!X2082),"")</f>
        <v>0.4</v>
      </c>
      <c r="G2082" s="36" t="n">
        <f aca="false">IFERROR((Counts!R2082+Counts!S2082+2*Counts!T2082+3*Counts!U2082)/Counts!Q2082,"")</f>
        <v>0.333333333333333</v>
      </c>
      <c r="H2082" s="35" t="n">
        <f aca="false">IFERROR(Counts!U2082,"")</f>
        <v>0</v>
      </c>
      <c r="I2082" s="36" t="n">
        <f aca="false">IFERROR(Counts!Z2082/Counts!AA2082,"")</f>
        <v>0.34</v>
      </c>
      <c r="J2082" s="36" t="n">
        <f aca="false">IFERROR(Counts!AB2082/Counts!AA2082,"")</f>
        <v>0.3183</v>
      </c>
      <c r="K2082" s="37" t="n">
        <f aca="false">IFERROR((Counts!AB2082-Counts!Z2082)/Counts!AA2082,"")</f>
        <v>-0.0217</v>
      </c>
      <c r="L2082" s="38" t="n">
        <f aca="false">IFERROR(Counts!Y2082/Counts!P2082,"")</f>
        <v>0.2</v>
      </c>
      <c r="M2082" s="38" t="n">
        <f aca="false">IFERROR(Counts!V2082/Counts!P2082,"")</f>
        <v>0.1</v>
      </c>
      <c r="N2082" s="38" t="n">
        <f aca="false">IFERROR(Counts!AD2082/Counts!AC2082,"")</f>
        <v>0.0714285714285714</v>
      </c>
      <c r="O2082" s="38" t="n">
        <f aca="false">IFERROR(Counts!AE2082/Counts!AC2082,"")</f>
        <v>0.428571428571429</v>
      </c>
      <c r="P2082" s="39" t="n">
        <f aca="false">IFERROR(Counts!AG2082/Counts!AF2082,"")</f>
        <v>87.4714285714286</v>
      </c>
      <c r="Q2082" s="38" t="n">
        <f aca="false">IFERROR(Counts!AH2082/Counts!AC2082,"")</f>
        <v>0.5</v>
      </c>
      <c r="R2082" s="38" t="n">
        <f aca="false">IFERROR(Counts!N2082/Counts!M2082,"")</f>
        <v>0.370967741935484</v>
      </c>
      <c r="S2082" s="38" t="n">
        <f aca="false">IFERROR(Counts!K2082/Counts!J2082,"")</f>
        <v>0.702702702702703</v>
      </c>
      <c r="T2082" s="38" t="n">
        <f aca="false">IFERROR(Counts!I2082/Counts!H2082,"")</f>
        <v>0.285714285714286</v>
      </c>
      <c r="U2082" s="38" t="n">
        <f aca="false">IFERROR(1-Counts!L2082/Counts!K2082,"")</f>
        <v>0.730769230769231</v>
      </c>
      <c r="V2082" s="39" t="n">
        <f aca="false">IFERROR(Counts!AJ2082/Counts!AI2082,"")</f>
        <v>75.1619047619048</v>
      </c>
      <c r="W2082" s="38" t="n">
        <f aca="false">IFERROR(Counts!AK2082/Counts!AI2082,"")</f>
        <v>0.547619047619048</v>
      </c>
      <c r="X2082" s="40" t="n">
        <f aca="false">IFERROR(Counts!O2082,"")</f>
        <v>-0.091</v>
      </c>
      <c r="Y2082" s="36" t="n">
        <f aca="false">IFERROR(INDEX('Season Counts'!$Y$2:$Y$740,$AF2082)/INDEX('Season Counts'!$X$2:$X$740,$AF2082),"")</f>
        <v>0.316163690476191</v>
      </c>
      <c r="Z2082" s="37" t="n">
        <f aca="false">IFERROR(J2082-Y2082,"")</f>
        <v>0.0021363095238095</v>
      </c>
      <c r="AA2082" s="38" t="n">
        <f aca="false">IFERROR(INDEX('Season Counts'!$K$2:$K$740,$AF2082)/INDEX('Season Counts'!$J$2:$J$740,$AF2082),"")</f>
        <v>0.375886524822695</v>
      </c>
      <c r="AB2082" s="41" t="n">
        <f aca="false">IFERROR(R2082-AA2082,"")</f>
        <v>-0.00491878288721115</v>
      </c>
      <c r="AC2082" s="39" t="n">
        <f aca="false">IFERROR(INDEX('Season Counts'!$AG$2:$AG$740,$AF2082)/INDEX('Season Counts'!$AF$2:$AF$740,$AF2082),"")</f>
        <v>75.4663316582915</v>
      </c>
      <c r="AD2082" s="40" t="n">
        <f aca="false">IFERROR(V2082-AC2082,"")</f>
        <v>-0.304426896386701</v>
      </c>
      <c r="AE2082" s="4" t="str">
        <f aca="false">IF(D2082&lt;Guide!$C$21,"Low PA",IF(TRIM(IF(ISNUMBER(AD2082),IF(N(AD2082)&lt;=-Guide!$C$24,"▼ Bat Speed  ",IF(N(AD2082)&gt;=Guide!$C$24,"▲ Bat Speed  ","")),"")&amp;IF(N(Z2082)&gt;=Guide!$C$22,"▲ Contact  ","")&amp;IF(N(Z2082)&lt;=-Guide!$C$22,"▼ Contact  ","")&amp;IF(N(AB2082)&gt;=Guide!$C$23,"▲ Chase  ","")&amp;IF(N(AB2082)&lt;=-Guide!$C$23,"▼ Chase  ",""))="","Stable",TRIM(IF(ISNUMBER(AD2082),IF(N(AD2082)&lt;=-Guide!$C$24,"▼ Bat Speed  ",IF(N(AD2082)&gt;=Guide!$C$24,"▲ Bat Speed  ","")),"")&amp;IF(N(Z2082)&gt;=Guide!$C$22,"▲ Contact  ","")&amp;IF(N(Z2082)&lt;=-Guide!$C$22,"▼ Contact  ","")&amp;IF(N(AB2082)&gt;=Guide!$C$23,"▲ Chase  ","")&amp;IF(N(AB2082)&lt;=-Guide!$C$23,"▼ Chase  ",""))))</f>
        <v>Low PA</v>
      </c>
      <c r="AF2082" s="35" t="n">
        <f aca="false">MATCH(Counts!A2082,'Season Counts'!$A$2:$A$740,0)</f>
        <v>527</v>
      </c>
    </row>
    <row r="2083" customFormat="false" ht="15" hidden="false" customHeight="false" outlineLevel="0" collapsed="false">
      <c r="A2083" s="34" t="str">
        <f aca="false">Counts!B2083</f>
        <v>PIT</v>
      </c>
      <c r="B2083" s="5" t="str">
        <f aca="false">Counts!C2083</f>
        <v>Konnor Griffin</v>
      </c>
      <c r="C2083" s="34" t="str">
        <f aca="false">Counts!F2083</f>
        <v>Sep</v>
      </c>
      <c r="D2083" s="35" t="n">
        <f aca="false">IFERROR(Counts!P2083,"")</f>
        <v>92</v>
      </c>
      <c r="E2083" s="36" t="n">
        <f aca="false">IFERROR(Counts!R2083/Counts!Q2083,"")</f>
        <v>0.264367816091954</v>
      </c>
      <c r="F2083" s="36" t="n">
        <f aca="false">IFERROR((Counts!R2083+Counts!V2083+Counts!W2083)/(Counts!Q2083+Counts!V2083+Counts!W2083+Counts!X2083),"")</f>
        <v>0.304347826086957</v>
      </c>
      <c r="G2083" s="36" t="n">
        <f aca="false">IFERROR((Counts!R2083+Counts!S2083+2*Counts!T2083+3*Counts!U2083)/Counts!Q2083,"")</f>
        <v>0.402298850574713</v>
      </c>
      <c r="H2083" s="35" t="n">
        <f aca="false">IFERROR(Counts!U2083,"")</f>
        <v>1</v>
      </c>
      <c r="I2083" s="36" t="n">
        <f aca="false">IFERROR(Counts!Z2083/Counts!AA2083,"")</f>
        <v>0.316111111111111</v>
      </c>
      <c r="J2083" s="36" t="n">
        <f aca="false">IFERROR(Counts!AB2083/Counts!AA2083,"")</f>
        <v>0.347122222222222</v>
      </c>
      <c r="K2083" s="37" t="n">
        <f aca="false">IFERROR((Counts!AB2083-Counts!Z2083)/Counts!AA2083,"")</f>
        <v>0.0310111111111111</v>
      </c>
      <c r="L2083" s="38" t="n">
        <f aca="false">IFERROR(Counts!Y2083/Counts!P2083,"")</f>
        <v>0.184782608695652</v>
      </c>
      <c r="M2083" s="38" t="n">
        <f aca="false">IFERROR(Counts!V2083/Counts!P2083,"")</f>
        <v>0.0434782608695652</v>
      </c>
      <c r="N2083" s="38" t="n">
        <f aca="false">IFERROR(Counts!AD2083/Counts!AC2083,"")</f>
        <v>0.0428571428571429</v>
      </c>
      <c r="O2083" s="38" t="n">
        <f aca="false">IFERROR(Counts!AE2083/Counts!AC2083,"")</f>
        <v>0.385714285714286</v>
      </c>
      <c r="P2083" s="39" t="n">
        <f aca="false">IFERROR(Counts!AG2083/Counts!AF2083,"")</f>
        <v>88.8426470588235</v>
      </c>
      <c r="Q2083" s="38" t="n">
        <f aca="false">IFERROR(Counts!AH2083/Counts!AC2083,"")</f>
        <v>0.385714285714286</v>
      </c>
      <c r="R2083" s="38" t="n">
        <f aca="false">IFERROR(Counts!N2083/Counts!M2083,"")</f>
        <v>0.340659340659341</v>
      </c>
      <c r="S2083" s="38" t="n">
        <f aca="false">IFERROR(Counts!K2083/Counts!J2083,"")</f>
        <v>0.693989071038251</v>
      </c>
      <c r="T2083" s="38" t="n">
        <f aca="false">IFERROR(Counts!I2083/Counts!H2083,"")</f>
        <v>0.174603174603175</v>
      </c>
      <c r="U2083" s="38" t="n">
        <f aca="false">IFERROR(1-Counts!L2083/Counts!K2083,"")</f>
        <v>0.858267716535433</v>
      </c>
      <c r="V2083" s="39" t="n">
        <f aca="false">IFERROR(Counts!AJ2083/Counts!AI2083,"")</f>
        <v>74.9962732919255</v>
      </c>
      <c r="W2083" s="38" t="n">
        <f aca="false">IFERROR(Counts!AK2083/Counts!AI2083,"")</f>
        <v>0.521739130434783</v>
      </c>
      <c r="X2083" s="40" t="n">
        <f aca="false">IFERROR(Counts!O2083,"")</f>
        <v>-1.361</v>
      </c>
      <c r="Y2083" s="36" t="n">
        <f aca="false">IFERROR(INDEX('Season Counts'!$Y$2:$Y$740,$AF2083)/INDEX('Season Counts'!$X$2:$X$740,$AF2083),"")</f>
        <v>0.316163690476191</v>
      </c>
      <c r="Z2083" s="37" t="n">
        <f aca="false">IFERROR(J2083-Y2083,"")</f>
        <v>0.0309585317460317</v>
      </c>
      <c r="AA2083" s="38" t="n">
        <f aca="false">IFERROR(INDEX('Season Counts'!$K$2:$K$740,$AF2083)/INDEX('Season Counts'!$J$2:$J$740,$AF2083),"")</f>
        <v>0.375886524822695</v>
      </c>
      <c r="AB2083" s="41" t="n">
        <f aca="false">IFERROR(R2083-AA2083,"")</f>
        <v>-0.0352271841633544</v>
      </c>
      <c r="AC2083" s="39" t="n">
        <f aca="false">IFERROR(INDEX('Season Counts'!$AG$2:$AG$740,$AF2083)/INDEX('Season Counts'!$AF$2:$AF$740,$AF2083),"")</f>
        <v>75.4663316582915</v>
      </c>
      <c r="AD2083" s="40" t="n">
        <f aca="false">IFERROR(V2083-AC2083,"")</f>
        <v>-0.470058366366004</v>
      </c>
      <c r="AE2083" s="4" t="str">
        <f aca="false">IF(D2083&lt;Guide!$C$21,"Low PA",IF(TRIM(IF(ISNUMBER(AD2083),IF(N(AD2083)&lt;=-Guide!$C$24,"▼ Bat Speed  ",IF(N(AD2083)&gt;=Guide!$C$24,"▲ Bat Speed  ","")),"")&amp;IF(N(Z2083)&gt;=Guide!$C$22,"▲ Contact  ","")&amp;IF(N(Z2083)&lt;=-Guide!$C$22,"▼ Contact  ","")&amp;IF(N(AB2083)&gt;=Guide!$C$23,"▲ Chase  ","")&amp;IF(N(AB2083)&lt;=-Guide!$C$23,"▼ Chase  ",""))="","Stable",TRIM(IF(ISNUMBER(AD2083),IF(N(AD2083)&lt;=-Guide!$C$24,"▼ Bat Speed  ",IF(N(AD2083)&gt;=Guide!$C$24,"▲ Bat Speed  ","")),"")&amp;IF(N(Z2083)&gt;=Guide!$C$22,"▲ Contact  ","")&amp;IF(N(Z2083)&lt;=-Guide!$C$22,"▼ Contact  ","")&amp;IF(N(AB2083)&gt;=Guide!$C$23,"▲ Chase  ","")&amp;IF(N(AB2083)&lt;=-Guide!$C$23,"▼ Chase  ",""))))</f>
        <v>Stable</v>
      </c>
      <c r="AF2083" s="35" t="n">
        <f aca="false">MATCH(Counts!A2083,'Season Counts'!$A$2:$A$740,0)</f>
        <v>527</v>
      </c>
    </row>
    <row r="2084" customFormat="false" ht="15" hidden="false" customHeight="false" outlineLevel="0" collapsed="false">
      <c r="A2084" s="34" t="str">
        <f aca="false">Counts!B2084</f>
        <v>PIT</v>
      </c>
      <c r="B2084" s="5" t="str">
        <f aca="false">Counts!C2084</f>
        <v>Henry Davis</v>
      </c>
      <c r="C2084" s="34" t="str">
        <f aca="false">Counts!F2084</f>
        <v>Mar-Apr</v>
      </c>
      <c r="D2084" s="35" t="n">
        <f aca="false">IFERROR(Counts!P2084,"")</f>
        <v>74</v>
      </c>
      <c r="E2084" s="36" t="n">
        <f aca="false">IFERROR(Counts!R2084/Counts!Q2084,"")</f>
        <v>0.153846153846154</v>
      </c>
      <c r="F2084" s="36" t="n">
        <f aca="false">IFERROR((Counts!R2084+Counts!V2084+Counts!W2084)/(Counts!Q2084+Counts!V2084+Counts!W2084+Counts!X2084),"")</f>
        <v>0.246575342465753</v>
      </c>
      <c r="G2084" s="36" t="n">
        <f aca="false">IFERROR((Counts!R2084+Counts!S2084+2*Counts!T2084+3*Counts!U2084)/Counts!Q2084,"")</f>
        <v>0.2</v>
      </c>
      <c r="H2084" s="35" t="n">
        <f aca="false">IFERROR(Counts!U2084,"")</f>
        <v>0</v>
      </c>
      <c r="I2084" s="36" t="n">
        <f aca="false">IFERROR(Counts!Z2084/Counts!AA2084,"")</f>
        <v>0.214383561643836</v>
      </c>
      <c r="J2084" s="36" t="n">
        <f aca="false">IFERROR(Counts!AB2084/Counts!AA2084,"")</f>
        <v>0.226178082191781</v>
      </c>
      <c r="K2084" s="37" t="n">
        <f aca="false">IFERROR((Counts!AB2084-Counts!Z2084)/Counts!AA2084,"")</f>
        <v>0.0117945205479452</v>
      </c>
      <c r="L2084" s="38" t="n">
        <f aca="false">IFERROR(Counts!Y2084/Counts!P2084,"")</f>
        <v>0.202702702702703</v>
      </c>
      <c r="M2084" s="38" t="n">
        <f aca="false">IFERROR(Counts!V2084/Counts!P2084,"")</f>
        <v>0.0810810810810811</v>
      </c>
      <c r="N2084" s="38" t="n">
        <f aca="false">IFERROR(Counts!AD2084/Counts!AC2084,"")</f>
        <v>0.0392156862745098</v>
      </c>
      <c r="O2084" s="38" t="n">
        <f aca="false">IFERROR(Counts!AE2084/Counts!AC2084,"")</f>
        <v>0.352941176470588</v>
      </c>
      <c r="P2084" s="39" t="n">
        <f aca="false">IFERROR(Counts!AG2084/Counts!AF2084,"")</f>
        <v>88.0705882352941</v>
      </c>
      <c r="Q2084" s="38" t="n">
        <f aca="false">IFERROR(Counts!AH2084/Counts!AC2084,"")</f>
        <v>0.196078431372549</v>
      </c>
      <c r="R2084" s="38" t="n">
        <f aca="false">IFERROR(Counts!N2084/Counts!M2084,"")</f>
        <v>0.305343511450382</v>
      </c>
      <c r="S2084" s="38" t="n">
        <f aca="false">IFERROR(Counts!K2084/Counts!J2084,"")</f>
        <v>0.73134328358209</v>
      </c>
      <c r="T2084" s="38" t="n">
        <f aca="false">IFERROR(Counts!I2084/Counts!H2084,"")</f>
        <v>0.210144927536232</v>
      </c>
      <c r="U2084" s="38" t="n">
        <f aca="false">IFERROR(1-Counts!L2084/Counts!K2084,"")</f>
        <v>0.908163265306123</v>
      </c>
      <c r="V2084" s="39" t="n">
        <f aca="false">IFERROR(Counts!AJ2084/Counts!AI2084,"")</f>
        <v>75.6585365853659</v>
      </c>
      <c r="W2084" s="38" t="n">
        <f aca="false">IFERROR(Counts!AK2084/Counts!AI2084,"")</f>
        <v>0.601626016260163</v>
      </c>
      <c r="X2084" s="40" t="n">
        <f aca="false">IFERROR(Counts!O2084,"")</f>
        <v>-6.284</v>
      </c>
      <c r="Y2084" s="36" t="n">
        <f aca="false">IFERROR(INDEX('Season Counts'!$Y$2:$Y$740,$AF2084)/INDEX('Season Counts'!$X$2:$X$740,$AF2084),"")</f>
        <v>0.291690476190476</v>
      </c>
      <c r="Z2084" s="37" t="n">
        <f aca="false">IFERROR(J2084-Y2084,"")</f>
        <v>-0.0655123939986954</v>
      </c>
      <c r="AA2084" s="38" t="n">
        <f aca="false">IFERROR(INDEX('Season Counts'!$K$2:$K$740,$AF2084)/INDEX('Season Counts'!$J$2:$J$740,$AF2084),"")</f>
        <v>0.323024054982818</v>
      </c>
      <c r="AB2084" s="41" t="n">
        <f aca="false">IFERROR(R2084-AA2084,"")</f>
        <v>-0.0176805435324362</v>
      </c>
      <c r="AC2084" s="39" t="n">
        <f aca="false">IFERROR(INDEX('Season Counts'!$AG$2:$AG$740,$AF2084)/INDEX('Season Counts'!$AF$2:$AF$740,$AF2084),"")</f>
        <v>74.1664077669903</v>
      </c>
      <c r="AD2084" s="40" t="n">
        <f aca="false">IFERROR(V2084-AC2084,"")</f>
        <v>1.49212881837556</v>
      </c>
      <c r="AE2084" s="4" t="str">
        <f aca="false">IF(D2084&lt;Guide!$C$21,"Low PA",IF(TRIM(IF(ISNUMBER(AD2084),IF(N(AD2084)&lt;=-Guide!$C$24,"▼ Bat Speed  ",IF(N(AD2084)&gt;=Guide!$C$24,"▲ Bat Speed  ","")),"")&amp;IF(N(Z2084)&gt;=Guide!$C$22,"▲ Contact  ","")&amp;IF(N(Z2084)&lt;=-Guide!$C$22,"▼ Contact  ","")&amp;IF(N(AB2084)&gt;=Guide!$C$23,"▲ Chase  ","")&amp;IF(N(AB2084)&lt;=-Guide!$C$23,"▼ Chase  ",""))="","Stable",TRIM(IF(ISNUMBER(AD2084),IF(N(AD2084)&lt;=-Guide!$C$24,"▼ Bat Speed  ",IF(N(AD2084)&gt;=Guide!$C$24,"▲ Bat Speed  ","")),"")&amp;IF(N(Z2084)&gt;=Guide!$C$22,"▲ Contact  ","")&amp;IF(N(Z2084)&lt;=-Guide!$C$22,"▼ Contact  ","")&amp;IF(N(AB2084)&gt;=Guide!$C$23,"▲ Chase  ","")&amp;IF(N(AB2084)&lt;=-Guide!$C$23,"▼ Chase  ",""))))</f>
        <v>▲ Bat Speed ▼ Contact</v>
      </c>
      <c r="AF2084" s="35" t="n">
        <f aca="false">MATCH(Counts!A2084,'Season Counts'!$A$2:$A$740,0)</f>
        <v>528</v>
      </c>
    </row>
    <row r="2085" customFormat="false" ht="15" hidden="false" customHeight="false" outlineLevel="0" collapsed="false">
      <c r="A2085" s="34" t="str">
        <f aca="false">Counts!B2085</f>
        <v>PIT</v>
      </c>
      <c r="B2085" s="5" t="str">
        <f aca="false">Counts!C2085</f>
        <v>Henry Davis</v>
      </c>
      <c r="C2085" s="34" t="str">
        <f aca="false">Counts!F2085</f>
        <v>May</v>
      </c>
      <c r="D2085" s="35" t="n">
        <f aca="false">IFERROR(Counts!P2085,"")</f>
        <v>57</v>
      </c>
      <c r="E2085" s="36" t="n">
        <f aca="false">IFERROR(Counts!R2085/Counts!Q2085,"")</f>
        <v>0.12</v>
      </c>
      <c r="F2085" s="36" t="n">
        <f aca="false">IFERROR((Counts!R2085+Counts!V2085+Counts!W2085)/(Counts!Q2085+Counts!V2085+Counts!W2085+Counts!X2085),"")</f>
        <v>0.228070175438596</v>
      </c>
      <c r="G2085" s="36" t="n">
        <f aca="false">IFERROR((Counts!R2085+Counts!S2085+2*Counts!T2085+3*Counts!U2085)/Counts!Q2085,"")</f>
        <v>0.36</v>
      </c>
      <c r="H2085" s="35" t="n">
        <f aca="false">IFERROR(Counts!U2085,"")</f>
        <v>4</v>
      </c>
      <c r="I2085" s="36" t="n">
        <f aca="false">IFERROR(Counts!Z2085/Counts!AA2085,"")</f>
        <v>0.257894736842105</v>
      </c>
      <c r="J2085" s="36" t="n">
        <f aca="false">IFERROR(Counts!AB2085/Counts!AA2085,"")</f>
        <v>0.366736842105263</v>
      </c>
      <c r="K2085" s="37" t="n">
        <f aca="false">IFERROR((Counts!AB2085-Counts!Z2085)/Counts!AA2085,"")</f>
        <v>0.108842105263158</v>
      </c>
      <c r="L2085" s="38" t="n">
        <f aca="false">IFERROR(Counts!Y2085/Counts!P2085,"")</f>
        <v>0.175438596491228</v>
      </c>
      <c r="M2085" s="38" t="n">
        <f aca="false">IFERROR(Counts!V2085/Counts!P2085,"")</f>
        <v>0.105263157894737</v>
      </c>
      <c r="N2085" s="38" t="n">
        <f aca="false">IFERROR(Counts!AD2085/Counts!AC2085,"")</f>
        <v>0.175</v>
      </c>
      <c r="O2085" s="38" t="n">
        <f aca="false">IFERROR(Counts!AE2085/Counts!AC2085,"")</f>
        <v>0.375</v>
      </c>
      <c r="P2085" s="39" t="n">
        <f aca="false">IFERROR(Counts!AG2085/Counts!AF2085,"")</f>
        <v>88.71</v>
      </c>
      <c r="Q2085" s="38" t="n">
        <f aca="false">IFERROR(Counts!AH2085/Counts!AC2085,"")</f>
        <v>0.35</v>
      </c>
      <c r="R2085" s="38" t="n">
        <f aca="false">IFERROR(Counts!N2085/Counts!M2085,"")</f>
        <v>0.336633663366337</v>
      </c>
      <c r="S2085" s="38" t="n">
        <f aca="false">IFERROR(Counts!K2085/Counts!J2085,"")</f>
        <v>0.718446601941748</v>
      </c>
      <c r="T2085" s="38" t="n">
        <f aca="false">IFERROR(Counts!I2085/Counts!H2085,"")</f>
        <v>0.212962962962963</v>
      </c>
      <c r="U2085" s="38" t="n">
        <f aca="false">IFERROR(1-Counts!L2085/Counts!K2085,"")</f>
        <v>0.878378378378378</v>
      </c>
      <c r="V2085" s="39" t="n">
        <f aca="false">IFERROR(Counts!AJ2085/Counts!AI2085,"")</f>
        <v>74.8554347826087</v>
      </c>
      <c r="W2085" s="38" t="n">
        <f aca="false">IFERROR(Counts!AK2085/Counts!AI2085,"")</f>
        <v>0.478260869565217</v>
      </c>
      <c r="X2085" s="40" t="n">
        <f aca="false">IFERROR(Counts!O2085,"")</f>
        <v>-0.271</v>
      </c>
      <c r="Y2085" s="36" t="n">
        <f aca="false">IFERROR(INDEX('Season Counts'!$Y$2:$Y$740,$AF2085)/INDEX('Season Counts'!$X$2:$X$740,$AF2085),"")</f>
        <v>0.291690476190476</v>
      </c>
      <c r="Z2085" s="37" t="n">
        <f aca="false">IFERROR(J2085-Y2085,"")</f>
        <v>0.0750463659147869</v>
      </c>
      <c r="AA2085" s="38" t="n">
        <f aca="false">IFERROR(INDEX('Season Counts'!$K$2:$K$740,$AF2085)/INDEX('Season Counts'!$J$2:$J$740,$AF2085),"")</f>
        <v>0.323024054982818</v>
      </c>
      <c r="AB2085" s="41" t="n">
        <f aca="false">IFERROR(R2085-AA2085,"")</f>
        <v>0.0136096083835188</v>
      </c>
      <c r="AC2085" s="39" t="n">
        <f aca="false">IFERROR(INDEX('Season Counts'!$AG$2:$AG$740,$AF2085)/INDEX('Season Counts'!$AF$2:$AF$740,$AF2085),"")</f>
        <v>74.1664077669903</v>
      </c>
      <c r="AD2085" s="40" t="n">
        <f aca="false">IFERROR(V2085-AC2085,"")</f>
        <v>0.689027015618407</v>
      </c>
      <c r="AE2085" s="4" t="str">
        <f aca="false">IF(D2085&lt;Guide!$C$21,"Low PA",IF(TRIM(IF(ISNUMBER(AD2085),IF(N(AD2085)&lt;=-Guide!$C$24,"▼ Bat Speed  ",IF(N(AD2085)&gt;=Guide!$C$24,"▲ Bat Speed  ","")),"")&amp;IF(N(Z2085)&gt;=Guide!$C$22,"▲ Contact  ","")&amp;IF(N(Z2085)&lt;=-Guide!$C$22,"▼ Contact  ","")&amp;IF(N(AB2085)&gt;=Guide!$C$23,"▲ Chase  ","")&amp;IF(N(AB2085)&lt;=-Guide!$C$23,"▼ Chase  ",""))="","Stable",TRIM(IF(ISNUMBER(AD2085),IF(N(AD2085)&lt;=-Guide!$C$24,"▼ Bat Speed  ",IF(N(AD2085)&gt;=Guide!$C$24,"▲ Bat Speed  ","")),"")&amp;IF(N(Z2085)&gt;=Guide!$C$22,"▲ Contact  ","")&amp;IF(N(Z2085)&lt;=-Guide!$C$22,"▼ Contact  ","")&amp;IF(N(AB2085)&gt;=Guide!$C$23,"▲ Chase  ","")&amp;IF(N(AB2085)&lt;=-Guide!$C$23,"▼ Chase  ",""))))</f>
        <v>▲ Contact</v>
      </c>
      <c r="AF2085" s="35" t="n">
        <f aca="false">MATCH(Counts!A2085,'Season Counts'!$A$2:$A$740,0)</f>
        <v>528</v>
      </c>
    </row>
    <row r="2086" customFormat="false" ht="15" hidden="false" customHeight="false" outlineLevel="0" collapsed="false">
      <c r="A2086" s="34" t="str">
        <f aca="false">Counts!B2086</f>
        <v>PIT</v>
      </c>
      <c r="B2086" s="5" t="str">
        <f aca="false">Counts!C2086</f>
        <v>Henry Davis</v>
      </c>
      <c r="C2086" s="34" t="str">
        <f aca="false">Counts!F2086</f>
        <v>Jun</v>
      </c>
      <c r="D2086" s="35" t="n">
        <f aca="false">IFERROR(Counts!P2086,"")</f>
        <v>32</v>
      </c>
      <c r="E2086" s="36" t="n">
        <f aca="false">IFERROR(Counts!R2086/Counts!Q2086,"")</f>
        <v>0.178571428571429</v>
      </c>
      <c r="F2086" s="36" t="n">
        <f aca="false">IFERROR((Counts!R2086+Counts!V2086+Counts!W2086)/(Counts!Q2086+Counts!V2086+Counts!W2086+Counts!X2086),"")</f>
        <v>0.25</v>
      </c>
      <c r="G2086" s="36" t="n">
        <f aca="false">IFERROR((Counts!R2086+Counts!S2086+2*Counts!T2086+3*Counts!U2086)/Counts!Q2086,"")</f>
        <v>0.464285714285714</v>
      </c>
      <c r="H2086" s="35" t="n">
        <f aca="false">IFERROR(Counts!U2086,"")</f>
        <v>2</v>
      </c>
      <c r="I2086" s="36" t="n">
        <f aca="false">IFERROR(Counts!Z2086/Counts!AA2086,"")</f>
        <v>0.296875</v>
      </c>
      <c r="J2086" s="36" t="n">
        <f aca="false">IFERROR(Counts!AB2086/Counts!AA2086,"")</f>
        <v>0.3145625</v>
      </c>
      <c r="K2086" s="37" t="n">
        <f aca="false">IFERROR((Counts!AB2086-Counts!Z2086)/Counts!AA2086,"")</f>
        <v>0.0176875</v>
      </c>
      <c r="L2086" s="38" t="n">
        <f aca="false">IFERROR(Counts!Y2086/Counts!P2086,"")</f>
        <v>0.28125</v>
      </c>
      <c r="M2086" s="38" t="n">
        <f aca="false">IFERROR(Counts!V2086/Counts!P2086,"")</f>
        <v>0.0625</v>
      </c>
      <c r="N2086" s="38" t="n">
        <f aca="false">IFERROR(Counts!AD2086/Counts!AC2086,"")</f>
        <v>0.2</v>
      </c>
      <c r="O2086" s="38" t="n">
        <f aca="false">IFERROR(Counts!AE2086/Counts!AC2086,"")</f>
        <v>0.55</v>
      </c>
      <c r="P2086" s="39" t="n">
        <f aca="false">IFERROR(Counts!AG2086/Counts!AF2086,"")</f>
        <v>87.545</v>
      </c>
      <c r="Q2086" s="38" t="n">
        <f aca="false">IFERROR(Counts!AH2086/Counts!AC2086,"")</f>
        <v>0.2</v>
      </c>
      <c r="R2086" s="38" t="n">
        <f aca="false">IFERROR(Counts!N2086/Counts!M2086,"")</f>
        <v>0.258620689655172</v>
      </c>
      <c r="S2086" s="38" t="n">
        <f aca="false">IFERROR(Counts!K2086/Counts!J2086,"")</f>
        <v>0.806451612903226</v>
      </c>
      <c r="T2086" s="38" t="n">
        <f aca="false">IFERROR(Counts!I2086/Counts!H2086,"")</f>
        <v>0.246153846153846</v>
      </c>
      <c r="U2086" s="38" t="n">
        <f aca="false">IFERROR(1-Counts!L2086/Counts!K2086,"")</f>
        <v>0.84</v>
      </c>
      <c r="V2086" s="39" t="n">
        <f aca="false">IFERROR(Counts!AJ2086/Counts!AI2086,"")</f>
        <v>73.8649122807018</v>
      </c>
      <c r="W2086" s="38" t="n">
        <f aca="false">IFERROR(Counts!AK2086/Counts!AI2086,"")</f>
        <v>0.368421052631579</v>
      </c>
      <c r="X2086" s="40" t="n">
        <f aca="false">IFERROR(Counts!O2086,"")</f>
        <v>-0.062</v>
      </c>
      <c r="Y2086" s="36" t="n">
        <f aca="false">IFERROR(INDEX('Season Counts'!$Y$2:$Y$740,$AF2086)/INDEX('Season Counts'!$X$2:$X$740,$AF2086),"")</f>
        <v>0.291690476190476</v>
      </c>
      <c r="Z2086" s="37" t="n">
        <f aca="false">IFERROR(J2086-Y2086,"")</f>
        <v>0.0228720238095238</v>
      </c>
      <c r="AA2086" s="38" t="n">
        <f aca="false">IFERROR(INDEX('Season Counts'!$K$2:$K$740,$AF2086)/INDEX('Season Counts'!$J$2:$J$740,$AF2086),"")</f>
        <v>0.323024054982818</v>
      </c>
      <c r="AB2086" s="41" t="n">
        <f aca="false">IFERROR(R2086-AA2086,"")</f>
        <v>-0.0644033653276455</v>
      </c>
      <c r="AC2086" s="39" t="n">
        <f aca="false">IFERROR(INDEX('Season Counts'!$AG$2:$AG$740,$AF2086)/INDEX('Season Counts'!$AF$2:$AF$740,$AF2086),"")</f>
        <v>74.1664077669903</v>
      </c>
      <c r="AD2086" s="40" t="n">
        <f aca="false">IFERROR(V2086-AC2086,"")</f>
        <v>-0.30149548628853</v>
      </c>
      <c r="AE2086" s="4" t="str">
        <f aca="false">IF(D2086&lt;Guide!$C$21,"Low PA",IF(TRIM(IF(ISNUMBER(AD2086),IF(N(AD2086)&lt;=-Guide!$C$24,"▼ Bat Speed  ",IF(N(AD2086)&gt;=Guide!$C$24,"▲ Bat Speed  ","")),"")&amp;IF(N(Z2086)&gt;=Guide!$C$22,"▲ Contact  ","")&amp;IF(N(Z2086)&lt;=-Guide!$C$22,"▼ Contact  ","")&amp;IF(N(AB2086)&gt;=Guide!$C$23,"▲ Chase  ","")&amp;IF(N(AB2086)&lt;=-Guide!$C$23,"▼ Chase  ",""))="","Stable",TRIM(IF(ISNUMBER(AD2086),IF(N(AD2086)&lt;=-Guide!$C$24,"▼ Bat Speed  ",IF(N(AD2086)&gt;=Guide!$C$24,"▲ Bat Speed  ","")),"")&amp;IF(N(Z2086)&gt;=Guide!$C$22,"▲ Contact  ","")&amp;IF(N(Z2086)&lt;=-Guide!$C$22,"▼ Contact  ","")&amp;IF(N(AB2086)&gt;=Guide!$C$23,"▲ Chase  ","")&amp;IF(N(AB2086)&lt;=-Guide!$C$23,"▼ Chase  ",""))))</f>
        <v>Low PA</v>
      </c>
      <c r="AF2086" s="35" t="n">
        <f aca="false">MATCH(Counts!A2086,'Season Counts'!$A$2:$A$740,0)</f>
        <v>528</v>
      </c>
    </row>
    <row r="2087" customFormat="false" ht="15" hidden="false" customHeight="false" outlineLevel="0" collapsed="false">
      <c r="A2087" s="34" t="str">
        <f aca="false">Counts!B2087</f>
        <v>PIT</v>
      </c>
      <c r="B2087" s="5" t="str">
        <f aca="false">Counts!C2087</f>
        <v>Henry Davis</v>
      </c>
      <c r="C2087" s="34" t="str">
        <f aca="false">Counts!F2087</f>
        <v>Jul</v>
      </c>
      <c r="D2087" s="35" t="n">
        <f aca="false">IFERROR(Counts!P2087,"")</f>
        <v>55</v>
      </c>
      <c r="E2087" s="36" t="n">
        <f aca="false">IFERROR(Counts!R2087/Counts!Q2087,"")</f>
        <v>0.25</v>
      </c>
      <c r="F2087" s="36" t="n">
        <f aca="false">IFERROR((Counts!R2087+Counts!V2087+Counts!W2087)/(Counts!Q2087+Counts!V2087+Counts!W2087+Counts!X2087),"")</f>
        <v>0.345454545454545</v>
      </c>
      <c r="G2087" s="36" t="n">
        <f aca="false">IFERROR((Counts!R2087+Counts!S2087+2*Counts!T2087+3*Counts!U2087)/Counts!Q2087,"")</f>
        <v>0.375</v>
      </c>
      <c r="H2087" s="35" t="n">
        <f aca="false">IFERROR(Counts!U2087,"")</f>
        <v>2</v>
      </c>
      <c r="I2087" s="36" t="n">
        <f aca="false">IFERROR(Counts!Z2087/Counts!AA2087,"")</f>
        <v>0.325454545454545</v>
      </c>
      <c r="J2087" s="36" t="n">
        <f aca="false">IFERROR(Counts!AB2087/Counts!AA2087,"")</f>
        <v>0.273727272727273</v>
      </c>
      <c r="K2087" s="37" t="n">
        <f aca="false">IFERROR((Counts!AB2087-Counts!Z2087)/Counts!AA2087,"")</f>
        <v>-0.0517272727272727</v>
      </c>
      <c r="L2087" s="38" t="n">
        <f aca="false">IFERROR(Counts!Y2087/Counts!P2087,"")</f>
        <v>0.218181818181818</v>
      </c>
      <c r="M2087" s="38" t="n">
        <f aca="false">IFERROR(Counts!V2087/Counts!P2087,"")</f>
        <v>0.0909090909090909</v>
      </c>
      <c r="N2087" s="38" t="n">
        <f aca="false">IFERROR(Counts!AD2087/Counts!AC2087,"")</f>
        <v>0.0277777777777778</v>
      </c>
      <c r="O2087" s="38" t="n">
        <f aca="false">IFERROR(Counts!AE2087/Counts!AC2087,"")</f>
        <v>0.416666666666667</v>
      </c>
      <c r="P2087" s="39" t="n">
        <f aca="false">IFERROR(Counts!AG2087/Counts!AF2087,"")</f>
        <v>87.7</v>
      </c>
      <c r="Q2087" s="38" t="n">
        <f aca="false">IFERROR(Counts!AH2087/Counts!AC2087,"")</f>
        <v>0.333333333333333</v>
      </c>
      <c r="R2087" s="38" t="n">
        <f aca="false">IFERROR(Counts!N2087/Counts!M2087,"")</f>
        <v>0.364406779661017</v>
      </c>
      <c r="S2087" s="38" t="n">
        <f aca="false">IFERROR(Counts!K2087/Counts!J2087,"")</f>
        <v>0.821052631578947</v>
      </c>
      <c r="T2087" s="38" t="n">
        <f aca="false">IFERROR(Counts!I2087/Counts!H2087,"")</f>
        <v>0.214876033057851</v>
      </c>
      <c r="U2087" s="38" t="n">
        <f aca="false">IFERROR(1-Counts!L2087/Counts!K2087,"")</f>
        <v>0.884615384615385</v>
      </c>
      <c r="V2087" s="39" t="n">
        <f aca="false">IFERROR(Counts!AJ2087/Counts!AI2087,"")</f>
        <v>72.4514563106796</v>
      </c>
      <c r="W2087" s="38" t="n">
        <f aca="false">IFERROR(Counts!AK2087/Counts!AI2087,"")</f>
        <v>0.29126213592233</v>
      </c>
      <c r="X2087" s="40" t="n">
        <f aca="false">IFERROR(Counts!O2087,"")</f>
        <v>0.978</v>
      </c>
      <c r="Y2087" s="36" t="n">
        <f aca="false">IFERROR(INDEX('Season Counts'!$Y$2:$Y$740,$AF2087)/INDEX('Season Counts'!$X$2:$X$740,$AF2087),"")</f>
        <v>0.291690476190476</v>
      </c>
      <c r="Z2087" s="37" t="n">
        <f aca="false">IFERROR(J2087-Y2087,"")</f>
        <v>-0.0179632034632035</v>
      </c>
      <c r="AA2087" s="38" t="n">
        <f aca="false">IFERROR(INDEX('Season Counts'!$K$2:$K$740,$AF2087)/INDEX('Season Counts'!$J$2:$J$740,$AF2087),"")</f>
        <v>0.323024054982818</v>
      </c>
      <c r="AB2087" s="41" t="n">
        <f aca="false">IFERROR(R2087-AA2087,"")</f>
        <v>0.041382724678199</v>
      </c>
      <c r="AC2087" s="39" t="n">
        <f aca="false">IFERROR(INDEX('Season Counts'!$AG$2:$AG$740,$AF2087)/INDEX('Season Counts'!$AF$2:$AF$740,$AF2087),"")</f>
        <v>74.1664077669903</v>
      </c>
      <c r="AD2087" s="40" t="n">
        <f aca="false">IFERROR(V2087-AC2087,"")</f>
        <v>-1.71495145631067</v>
      </c>
      <c r="AE2087" s="4" t="str">
        <f aca="false">IF(D2087&lt;Guide!$C$21,"Low PA",IF(TRIM(IF(ISNUMBER(AD2087),IF(N(AD2087)&lt;=-Guide!$C$24,"▼ Bat Speed  ",IF(N(AD2087)&gt;=Guide!$C$24,"▲ Bat Speed  ","")),"")&amp;IF(N(Z2087)&gt;=Guide!$C$22,"▲ Contact  ","")&amp;IF(N(Z2087)&lt;=-Guide!$C$22,"▼ Contact  ","")&amp;IF(N(AB2087)&gt;=Guide!$C$23,"▲ Chase  ","")&amp;IF(N(AB2087)&lt;=-Guide!$C$23,"▼ Chase  ",""))="","Stable",TRIM(IF(ISNUMBER(AD2087),IF(N(AD2087)&lt;=-Guide!$C$24,"▼ Bat Speed  ",IF(N(AD2087)&gt;=Guide!$C$24,"▲ Bat Speed  ","")),"")&amp;IF(N(Z2087)&gt;=Guide!$C$22,"▲ Contact  ","")&amp;IF(N(Z2087)&lt;=-Guide!$C$22,"▼ Contact  ","")&amp;IF(N(AB2087)&gt;=Guide!$C$23,"▲ Chase  ","")&amp;IF(N(AB2087)&lt;=-Guide!$C$23,"▼ Chase  ",""))))</f>
        <v>▼ Bat Speed ▲ Chase</v>
      </c>
      <c r="AF2087" s="35" t="n">
        <f aca="false">MATCH(Counts!A2087,'Season Counts'!$A$2:$A$740,0)</f>
        <v>528</v>
      </c>
    </row>
    <row r="2088" customFormat="false" ht="15" hidden="false" customHeight="false" outlineLevel="0" collapsed="false">
      <c r="A2088" s="34" t="str">
        <f aca="false">Counts!B2088</f>
        <v>PIT</v>
      </c>
      <c r="B2088" s="5" t="str">
        <f aca="false">Counts!C2088</f>
        <v>Henry Davis</v>
      </c>
      <c r="C2088" s="34" t="str">
        <f aca="false">Counts!F2088</f>
        <v>Aug</v>
      </c>
      <c r="D2088" s="35" t="n">
        <f aca="false">IFERROR(Counts!P2088,"")</f>
        <v>46</v>
      </c>
      <c r="E2088" s="36" t="n">
        <f aca="false">IFERROR(Counts!R2088/Counts!Q2088,"")</f>
        <v>0.131578947368421</v>
      </c>
      <c r="F2088" s="36" t="n">
        <f aca="false">IFERROR((Counts!R2088+Counts!V2088+Counts!W2088)/(Counts!Q2088+Counts!V2088+Counts!W2088+Counts!X2088),"")</f>
        <v>0.244444444444444</v>
      </c>
      <c r="G2088" s="36" t="n">
        <f aca="false">IFERROR((Counts!R2088+Counts!S2088+2*Counts!T2088+3*Counts!U2088)/Counts!Q2088,"")</f>
        <v>0.131578947368421</v>
      </c>
      <c r="H2088" s="35" t="n">
        <f aca="false">IFERROR(Counts!U2088,"")</f>
        <v>0</v>
      </c>
      <c r="I2088" s="36" t="n">
        <f aca="false">IFERROR(Counts!Z2088/Counts!AA2088,"")</f>
        <v>0.193333333333333</v>
      </c>
      <c r="J2088" s="36" t="n">
        <f aca="false">IFERROR(Counts!AB2088/Counts!AA2088,"")</f>
        <v>0.257488888888889</v>
      </c>
      <c r="K2088" s="37" t="n">
        <f aca="false">IFERROR((Counts!AB2088-Counts!Z2088)/Counts!AA2088,"")</f>
        <v>0.0641555555555556</v>
      </c>
      <c r="L2088" s="38" t="n">
        <f aca="false">IFERROR(Counts!Y2088/Counts!P2088,"")</f>
        <v>0.239130434782609</v>
      </c>
      <c r="M2088" s="38" t="n">
        <f aca="false">IFERROR(Counts!V2088/Counts!P2088,"")</f>
        <v>0.0869565217391304</v>
      </c>
      <c r="N2088" s="38" t="n">
        <f aca="false">IFERROR(Counts!AD2088/Counts!AC2088,"")</f>
        <v>0.0344827586206897</v>
      </c>
      <c r="O2088" s="38" t="n">
        <f aca="false">IFERROR(Counts!AE2088/Counts!AC2088,"")</f>
        <v>0.310344827586207</v>
      </c>
      <c r="P2088" s="39" t="n">
        <f aca="false">IFERROR(Counts!AG2088/Counts!AF2088,"")</f>
        <v>86.2344827586207</v>
      </c>
      <c r="Q2088" s="38" t="n">
        <f aca="false">IFERROR(Counts!AH2088/Counts!AC2088,"")</f>
        <v>0.310344827586207</v>
      </c>
      <c r="R2088" s="38" t="n">
        <f aca="false">IFERROR(Counts!N2088/Counts!M2088,"")</f>
        <v>0.333333333333333</v>
      </c>
      <c r="S2088" s="38" t="n">
        <f aca="false">IFERROR(Counts!K2088/Counts!J2088,"")</f>
        <v>0.728395061728395</v>
      </c>
      <c r="T2088" s="38" t="n">
        <f aca="false">IFERROR(Counts!I2088/Counts!H2088,"")</f>
        <v>0.266666666666667</v>
      </c>
      <c r="U2088" s="38" t="n">
        <f aca="false">IFERROR(1-Counts!L2088/Counts!K2088,"")</f>
        <v>0.813559322033898</v>
      </c>
      <c r="V2088" s="39" t="n">
        <f aca="false">IFERROR(Counts!AJ2088/Counts!AI2088,"")</f>
        <v>73.9493506493507</v>
      </c>
      <c r="W2088" s="38" t="n">
        <f aca="false">IFERROR(Counts!AK2088/Counts!AI2088,"")</f>
        <v>0.402597402597403</v>
      </c>
      <c r="X2088" s="40" t="n">
        <f aca="false">IFERROR(Counts!O2088,"")</f>
        <v>-4.866</v>
      </c>
      <c r="Y2088" s="36" t="n">
        <f aca="false">IFERROR(INDEX('Season Counts'!$Y$2:$Y$740,$AF2088)/INDEX('Season Counts'!$X$2:$X$740,$AF2088),"")</f>
        <v>0.291690476190476</v>
      </c>
      <c r="Z2088" s="37" t="n">
        <f aca="false">IFERROR(J2088-Y2088,"")</f>
        <v>-0.0342015873015873</v>
      </c>
      <c r="AA2088" s="38" t="n">
        <f aca="false">IFERROR(INDEX('Season Counts'!$K$2:$K$740,$AF2088)/INDEX('Season Counts'!$J$2:$J$740,$AF2088),"")</f>
        <v>0.323024054982818</v>
      </c>
      <c r="AB2088" s="41" t="n">
        <f aca="false">IFERROR(R2088-AA2088,"")</f>
        <v>0.0103092783505154</v>
      </c>
      <c r="AC2088" s="39" t="n">
        <f aca="false">IFERROR(INDEX('Season Counts'!$AG$2:$AG$740,$AF2088)/INDEX('Season Counts'!$AF$2:$AF$740,$AF2088),"")</f>
        <v>74.1664077669903</v>
      </c>
      <c r="AD2088" s="40" t="n">
        <f aca="false">IFERROR(V2088-AC2088,"")</f>
        <v>-0.217057117639641</v>
      </c>
      <c r="AE2088" s="4" t="str">
        <f aca="false">IF(D2088&lt;Guide!$C$21,"Low PA",IF(TRIM(IF(ISNUMBER(AD2088),IF(N(AD2088)&lt;=-Guide!$C$24,"▼ Bat Speed  ",IF(N(AD2088)&gt;=Guide!$C$24,"▲ Bat Speed  ","")),"")&amp;IF(N(Z2088)&gt;=Guide!$C$22,"▲ Contact  ","")&amp;IF(N(Z2088)&lt;=-Guide!$C$22,"▼ Contact  ","")&amp;IF(N(AB2088)&gt;=Guide!$C$23,"▲ Chase  ","")&amp;IF(N(AB2088)&lt;=-Guide!$C$23,"▼ Chase  ",""))="","Stable",TRIM(IF(ISNUMBER(AD2088),IF(N(AD2088)&lt;=-Guide!$C$24,"▼ Bat Speed  ",IF(N(AD2088)&gt;=Guide!$C$24,"▲ Bat Speed  ","")),"")&amp;IF(N(Z2088)&gt;=Guide!$C$22,"▲ Contact  ","")&amp;IF(N(Z2088)&lt;=-Guide!$C$22,"▼ Contact  ","")&amp;IF(N(AB2088)&gt;=Guide!$C$23,"▲ Chase  ","")&amp;IF(N(AB2088)&lt;=-Guide!$C$23,"▼ Chase  ",""))))</f>
        <v>Stable</v>
      </c>
      <c r="AF2088" s="35" t="n">
        <f aca="false">MATCH(Counts!A2088,'Season Counts'!$A$2:$A$740,0)</f>
        <v>528</v>
      </c>
    </row>
    <row r="2089" customFormat="false" ht="15" hidden="false" customHeight="false" outlineLevel="0" collapsed="false">
      <c r="A2089" s="34" t="str">
        <f aca="false">Counts!B2089</f>
        <v>PIT</v>
      </c>
      <c r="B2089" s="5" t="str">
        <f aca="false">Counts!C2089</f>
        <v>Henry Davis</v>
      </c>
      <c r="C2089" s="34" t="str">
        <f aca="false">Counts!F2089</f>
        <v>Sep</v>
      </c>
      <c r="D2089" s="35" t="n">
        <f aca="false">IFERROR(Counts!P2089,"")</f>
        <v>34</v>
      </c>
      <c r="E2089" s="36" t="n">
        <f aca="false">IFERROR(Counts!R2089/Counts!Q2089,"")</f>
        <v>0.222222222222222</v>
      </c>
      <c r="F2089" s="36" t="n">
        <f aca="false">IFERROR((Counts!R2089+Counts!V2089+Counts!W2089)/(Counts!Q2089+Counts!V2089+Counts!W2089+Counts!X2089),"")</f>
        <v>0.34375</v>
      </c>
      <c r="G2089" s="36" t="n">
        <f aca="false">IFERROR((Counts!R2089+Counts!S2089+2*Counts!T2089+3*Counts!U2089)/Counts!Q2089,"")</f>
        <v>0.481481481481481</v>
      </c>
      <c r="H2089" s="35" t="n">
        <f aca="false">IFERROR(Counts!U2089,"")</f>
        <v>2</v>
      </c>
      <c r="I2089" s="36" t="n">
        <f aca="false">IFERROR(Counts!Z2089/Counts!AA2089,"")</f>
        <v>0.3515625</v>
      </c>
      <c r="J2089" s="36" t="n">
        <f aca="false">IFERROR(Counts!AB2089/Counts!AA2089,"")</f>
        <v>0.3635625</v>
      </c>
      <c r="K2089" s="37" t="n">
        <f aca="false">IFERROR((Counts!AB2089-Counts!Z2089)/Counts!AA2089,"")</f>
        <v>0.012</v>
      </c>
      <c r="L2089" s="38" t="n">
        <f aca="false">IFERROR(Counts!Y2089/Counts!P2089,"")</f>
        <v>0.176470588235294</v>
      </c>
      <c r="M2089" s="38" t="n">
        <f aca="false">IFERROR(Counts!V2089/Counts!P2089,"")</f>
        <v>0.147058823529412</v>
      </c>
      <c r="N2089" s="38" t="n">
        <f aca="false">IFERROR(Counts!AD2089/Counts!AC2089,"")</f>
        <v>0.0909090909090909</v>
      </c>
      <c r="O2089" s="38" t="n">
        <f aca="false">IFERROR(Counts!AE2089/Counts!AC2089,"")</f>
        <v>0.590909090909091</v>
      </c>
      <c r="P2089" s="39" t="n">
        <f aca="false">IFERROR(Counts!AG2089/Counts!AF2089,"")</f>
        <v>90.952380952381</v>
      </c>
      <c r="Q2089" s="38" t="n">
        <f aca="false">IFERROR(Counts!AH2089/Counts!AC2089,"")</f>
        <v>0.409090909090909</v>
      </c>
      <c r="R2089" s="38" t="n">
        <f aca="false">IFERROR(Counts!N2089/Counts!M2089,"")</f>
        <v>0.308641975308642</v>
      </c>
      <c r="S2089" s="38" t="n">
        <f aca="false">IFERROR(Counts!K2089/Counts!J2089,"")</f>
        <v>0.734375</v>
      </c>
      <c r="T2089" s="38" t="n">
        <f aca="false">IFERROR(Counts!I2089/Counts!H2089,"")</f>
        <v>0.277777777777778</v>
      </c>
      <c r="U2089" s="38" t="n">
        <f aca="false">IFERROR(1-Counts!L2089/Counts!K2089,"")</f>
        <v>0.808510638297872</v>
      </c>
      <c r="V2089" s="39" t="n">
        <f aca="false">IFERROR(Counts!AJ2089/Counts!AI2089,"")</f>
        <v>73.5888888888889</v>
      </c>
      <c r="W2089" s="38" t="n">
        <f aca="false">IFERROR(Counts!AK2089/Counts!AI2089,"")</f>
        <v>0.333333333333333</v>
      </c>
      <c r="X2089" s="40" t="n">
        <f aca="false">IFERROR(Counts!O2089,"")</f>
        <v>2.298</v>
      </c>
      <c r="Y2089" s="36" t="n">
        <f aca="false">IFERROR(INDEX('Season Counts'!$Y$2:$Y$740,$AF2089)/INDEX('Season Counts'!$X$2:$X$740,$AF2089),"")</f>
        <v>0.291690476190476</v>
      </c>
      <c r="Z2089" s="37" t="n">
        <f aca="false">IFERROR(J2089-Y2089,"")</f>
        <v>0.0718720238095238</v>
      </c>
      <c r="AA2089" s="38" t="n">
        <f aca="false">IFERROR(INDEX('Season Counts'!$K$2:$K$740,$AF2089)/INDEX('Season Counts'!$J$2:$J$740,$AF2089),"")</f>
        <v>0.323024054982818</v>
      </c>
      <c r="AB2089" s="41" t="n">
        <f aca="false">IFERROR(R2089-AA2089,"")</f>
        <v>-0.0143820796741759</v>
      </c>
      <c r="AC2089" s="39" t="n">
        <f aca="false">IFERROR(INDEX('Season Counts'!$AG$2:$AG$740,$AF2089)/INDEX('Season Counts'!$AF$2:$AF$740,$AF2089),"")</f>
        <v>74.1664077669903</v>
      </c>
      <c r="AD2089" s="40" t="n">
        <f aca="false">IFERROR(V2089-AC2089,"")</f>
        <v>-0.577518878101401</v>
      </c>
      <c r="AE2089" s="4" t="str">
        <f aca="false">IF(D2089&lt;Guide!$C$21,"Low PA",IF(TRIM(IF(ISNUMBER(AD2089),IF(N(AD2089)&lt;=-Guide!$C$24,"▼ Bat Speed  ",IF(N(AD2089)&gt;=Guide!$C$24,"▲ Bat Speed  ","")),"")&amp;IF(N(Z2089)&gt;=Guide!$C$22,"▲ Contact  ","")&amp;IF(N(Z2089)&lt;=-Guide!$C$22,"▼ Contact  ","")&amp;IF(N(AB2089)&gt;=Guide!$C$23,"▲ Chase  ","")&amp;IF(N(AB2089)&lt;=-Guide!$C$23,"▼ Chase  ",""))="","Stable",TRIM(IF(ISNUMBER(AD2089),IF(N(AD2089)&lt;=-Guide!$C$24,"▼ Bat Speed  ",IF(N(AD2089)&gt;=Guide!$C$24,"▲ Bat Speed  ","")),"")&amp;IF(N(Z2089)&gt;=Guide!$C$22,"▲ Contact  ","")&amp;IF(N(Z2089)&lt;=-Guide!$C$22,"▼ Contact  ","")&amp;IF(N(AB2089)&gt;=Guide!$C$23,"▲ Chase  ","")&amp;IF(N(AB2089)&lt;=-Guide!$C$23,"▼ Chase  ",""))))</f>
        <v>Low PA</v>
      </c>
      <c r="AF2089" s="35" t="n">
        <f aca="false">MATCH(Counts!A2089,'Season Counts'!$A$2:$A$740,0)</f>
        <v>528</v>
      </c>
    </row>
    <row r="2090" customFormat="false" ht="15" hidden="false" customHeight="false" outlineLevel="0" collapsed="false">
      <c r="A2090" s="34" t="str">
        <f aca="false">Counts!B2090</f>
        <v>PIT</v>
      </c>
      <c r="B2090" s="5" t="str">
        <f aca="false">Counts!C2090</f>
        <v>Esmerlyn Valdez</v>
      </c>
      <c r="C2090" s="34" t="str">
        <f aca="false">Counts!F2090</f>
        <v>May</v>
      </c>
      <c r="D2090" s="35" t="n">
        <f aca="false">IFERROR(Counts!P2090,"")</f>
        <v>18</v>
      </c>
      <c r="E2090" s="36" t="n">
        <f aca="false">IFERROR(Counts!R2090/Counts!Q2090,"")</f>
        <v>0.125</v>
      </c>
      <c r="F2090" s="36" t="n">
        <f aca="false">IFERROR((Counts!R2090+Counts!V2090+Counts!W2090)/(Counts!Q2090+Counts!V2090+Counts!W2090+Counts!X2090),"")</f>
        <v>0.222222222222222</v>
      </c>
      <c r="G2090" s="36" t="n">
        <f aca="false">IFERROR((Counts!R2090+Counts!S2090+2*Counts!T2090+3*Counts!U2090)/Counts!Q2090,"")</f>
        <v>0.5</v>
      </c>
      <c r="H2090" s="35" t="n">
        <f aca="false">IFERROR(Counts!U2090,"")</f>
        <v>2</v>
      </c>
      <c r="I2090" s="36" t="n">
        <f aca="false">IFERROR(Counts!Z2090/Counts!AA2090,"")</f>
        <v>0.3</v>
      </c>
      <c r="J2090" s="36" t="n">
        <f aca="false">IFERROR(Counts!AB2090/Counts!AA2090,"")</f>
        <v>0.270555555555556</v>
      </c>
      <c r="K2090" s="37" t="n">
        <f aca="false">IFERROR((Counts!AB2090-Counts!Z2090)/Counts!AA2090,"")</f>
        <v>-0.0294444444444445</v>
      </c>
      <c r="L2090" s="38" t="n">
        <f aca="false">IFERROR(Counts!Y2090/Counts!P2090,"")</f>
        <v>0.5</v>
      </c>
      <c r="M2090" s="38" t="n">
        <f aca="false">IFERROR(Counts!V2090/Counts!P2090,"")</f>
        <v>0.111111111111111</v>
      </c>
      <c r="N2090" s="38" t="n">
        <f aca="false">IFERROR(Counts!AD2090/Counts!AC2090,"")</f>
        <v>0.285714285714286</v>
      </c>
      <c r="O2090" s="38" t="n">
        <f aca="false">IFERROR(Counts!AE2090/Counts!AC2090,"")</f>
        <v>0.714285714285714</v>
      </c>
      <c r="P2090" s="39" t="n">
        <f aca="false">IFERROR(Counts!AG2090/Counts!AF2090,"")</f>
        <v>94.8142857142857</v>
      </c>
      <c r="Q2090" s="38" t="n">
        <f aca="false">IFERROR(Counts!AH2090/Counts!AC2090,"")</f>
        <v>0.428571428571429</v>
      </c>
      <c r="R2090" s="38" t="n">
        <f aca="false">IFERROR(Counts!N2090/Counts!M2090,"")</f>
        <v>0.289473684210526</v>
      </c>
      <c r="S2090" s="38" t="n">
        <f aca="false">IFERROR(Counts!K2090/Counts!J2090,"")</f>
        <v>0.594594594594595</v>
      </c>
      <c r="T2090" s="38" t="n">
        <f aca="false">IFERROR(Counts!I2090/Counts!H2090,"")</f>
        <v>0.424242424242424</v>
      </c>
      <c r="U2090" s="38" t="n">
        <f aca="false">IFERROR(1-Counts!L2090/Counts!K2090,"")</f>
        <v>0.727272727272727</v>
      </c>
      <c r="V2090" s="39" t="n">
        <f aca="false">IFERROR(Counts!AJ2090/Counts!AI2090,"")</f>
        <v>73.6851851851852</v>
      </c>
      <c r="W2090" s="38" t="n">
        <f aca="false">IFERROR(Counts!AK2090/Counts!AI2090,"")</f>
        <v>0.333333333333333</v>
      </c>
      <c r="X2090" s="40" t="n">
        <f aca="false">IFERROR(Counts!O2090,"")</f>
        <v>0.207</v>
      </c>
      <c r="Y2090" s="36" t="n">
        <f aca="false">IFERROR(INDEX('Season Counts'!$Y$2:$Y$740,$AF2090)/INDEX('Season Counts'!$X$2:$X$740,$AF2090),"")</f>
        <v>0.332261324041812</v>
      </c>
      <c r="Z2090" s="37" t="n">
        <f aca="false">IFERROR(J2090-Y2090,"")</f>
        <v>-0.0617057684862563</v>
      </c>
      <c r="AA2090" s="38" t="n">
        <f aca="false">IFERROR(INDEX('Season Counts'!$K$2:$K$740,$AF2090)/INDEX('Season Counts'!$J$2:$J$740,$AF2090),"")</f>
        <v>0.209985315712188</v>
      </c>
      <c r="AB2090" s="41" t="n">
        <f aca="false">IFERROR(R2090-AA2090,"")</f>
        <v>0.0794883684983384</v>
      </c>
      <c r="AC2090" s="39" t="n">
        <f aca="false">IFERROR(INDEX('Season Counts'!$AG$2:$AG$740,$AF2090)/INDEX('Season Counts'!$AF$2:$AF$740,$AF2090),"")</f>
        <v>74.7815618221258</v>
      </c>
      <c r="AD2090" s="40" t="n">
        <f aca="false">IFERROR(V2090-AC2090,"")</f>
        <v>-1.09637663694063</v>
      </c>
      <c r="AE2090" s="4" t="str">
        <f aca="false">IF(D2090&lt;Guide!$C$21,"Low PA",IF(TRIM(IF(ISNUMBER(AD2090),IF(N(AD2090)&lt;=-Guide!$C$24,"▼ Bat Speed  ",IF(N(AD2090)&gt;=Guide!$C$24,"▲ Bat Speed  ","")),"")&amp;IF(N(Z2090)&gt;=Guide!$C$22,"▲ Contact  ","")&amp;IF(N(Z2090)&lt;=-Guide!$C$22,"▼ Contact  ","")&amp;IF(N(AB2090)&gt;=Guide!$C$23,"▲ Chase  ","")&amp;IF(N(AB2090)&lt;=-Guide!$C$23,"▼ Chase  ",""))="","Stable",TRIM(IF(ISNUMBER(AD2090),IF(N(AD2090)&lt;=-Guide!$C$24,"▼ Bat Speed  ",IF(N(AD2090)&gt;=Guide!$C$24,"▲ Bat Speed  ","")),"")&amp;IF(N(Z2090)&gt;=Guide!$C$22,"▲ Contact  ","")&amp;IF(N(Z2090)&lt;=-Guide!$C$22,"▼ Contact  ","")&amp;IF(N(AB2090)&gt;=Guide!$C$23,"▲ Chase  ","")&amp;IF(N(AB2090)&lt;=-Guide!$C$23,"▼ Chase  ",""))))</f>
        <v>Low PA</v>
      </c>
      <c r="AF2090" s="35" t="n">
        <f aca="false">MATCH(Counts!A2090,'Season Counts'!$A$2:$A$740,0)</f>
        <v>529</v>
      </c>
    </row>
    <row r="2091" customFormat="false" ht="15" hidden="false" customHeight="false" outlineLevel="0" collapsed="false">
      <c r="A2091" s="34" t="str">
        <f aca="false">Counts!B2091</f>
        <v>PIT</v>
      </c>
      <c r="B2091" s="5" t="str">
        <f aca="false">Counts!C2091</f>
        <v>Esmerlyn Valdez</v>
      </c>
      <c r="C2091" s="34" t="str">
        <f aca="false">Counts!F2091</f>
        <v>Jun</v>
      </c>
      <c r="D2091" s="35" t="n">
        <f aca="false">IFERROR(Counts!P2091,"")</f>
        <v>36</v>
      </c>
      <c r="E2091" s="36" t="n">
        <f aca="false">IFERROR(Counts!R2091/Counts!Q2091,"")</f>
        <v>0.40625</v>
      </c>
      <c r="F2091" s="36" t="n">
        <f aca="false">IFERROR((Counts!R2091+Counts!V2091+Counts!W2091)/(Counts!Q2091+Counts!V2091+Counts!W2091+Counts!X2091),"")</f>
        <v>0.472222222222222</v>
      </c>
      <c r="G2091" s="36" t="n">
        <f aca="false">IFERROR((Counts!R2091+Counts!S2091+2*Counts!T2091+3*Counts!U2091)/Counts!Q2091,"")</f>
        <v>0.90625</v>
      </c>
      <c r="H2091" s="35" t="n">
        <f aca="false">IFERROR(Counts!U2091,"")</f>
        <v>4</v>
      </c>
      <c r="I2091" s="36" t="n">
        <f aca="false">IFERROR(Counts!Z2091/Counts!AA2091,"")</f>
        <v>0.563888888888889</v>
      </c>
      <c r="J2091" s="36" t="n">
        <f aca="false">IFERROR(Counts!AB2091/Counts!AA2091,"")</f>
        <v>0.494638888888889</v>
      </c>
      <c r="K2091" s="37" t="n">
        <f aca="false">IFERROR((Counts!AB2091-Counts!Z2091)/Counts!AA2091,"")</f>
        <v>-0.0692500000000001</v>
      </c>
      <c r="L2091" s="38" t="n">
        <f aca="false">IFERROR(Counts!Y2091/Counts!P2091,"")</f>
        <v>0.277777777777778</v>
      </c>
      <c r="M2091" s="38" t="n">
        <f aca="false">IFERROR(Counts!V2091/Counts!P2091,"")</f>
        <v>0.111111111111111</v>
      </c>
      <c r="N2091" s="38" t="n">
        <f aca="false">IFERROR(Counts!AD2091/Counts!AC2091,"")</f>
        <v>0.363636363636364</v>
      </c>
      <c r="O2091" s="38" t="n">
        <f aca="false">IFERROR(Counts!AE2091/Counts!AC2091,"")</f>
        <v>0.636363636363636</v>
      </c>
      <c r="P2091" s="39" t="n">
        <f aca="false">IFERROR(Counts!AG2091/Counts!AF2091,"")</f>
        <v>94.9772727272727</v>
      </c>
      <c r="Q2091" s="38" t="n">
        <f aca="false">IFERROR(Counts!AH2091/Counts!AC2091,"")</f>
        <v>0.454545454545455</v>
      </c>
      <c r="R2091" s="38" t="n">
        <f aca="false">IFERROR(Counts!N2091/Counts!M2091,"")</f>
        <v>0.181818181818182</v>
      </c>
      <c r="S2091" s="38" t="n">
        <f aca="false">IFERROR(Counts!K2091/Counts!J2091,"")</f>
        <v>0.712328767123288</v>
      </c>
      <c r="T2091" s="38" t="n">
        <f aca="false">IFERROR(Counts!I2091/Counts!H2091,"")</f>
        <v>0.348484848484849</v>
      </c>
      <c r="U2091" s="38" t="n">
        <f aca="false">IFERROR(1-Counts!L2091/Counts!K2091,"")</f>
        <v>0.653846153846154</v>
      </c>
      <c r="V2091" s="39" t="n">
        <f aca="false">IFERROR(Counts!AJ2091/Counts!AI2091,"")</f>
        <v>75.5661290322581</v>
      </c>
      <c r="W2091" s="38" t="n">
        <f aca="false">IFERROR(Counts!AK2091/Counts!AI2091,"")</f>
        <v>0.580645161290323</v>
      </c>
      <c r="X2091" s="40" t="n">
        <f aca="false">IFERROR(Counts!O2091,"")</f>
        <v>7.509</v>
      </c>
      <c r="Y2091" s="36" t="n">
        <f aca="false">IFERROR(INDEX('Season Counts'!$Y$2:$Y$740,$AF2091)/INDEX('Season Counts'!$X$2:$X$740,$AF2091),"")</f>
        <v>0.332261324041812</v>
      </c>
      <c r="Z2091" s="37" t="n">
        <f aca="false">IFERROR(J2091-Y2091,"")</f>
        <v>0.162377564847077</v>
      </c>
      <c r="AA2091" s="38" t="n">
        <f aca="false">IFERROR(INDEX('Season Counts'!$K$2:$K$740,$AF2091)/INDEX('Season Counts'!$J$2:$J$740,$AF2091),"")</f>
        <v>0.209985315712188</v>
      </c>
      <c r="AB2091" s="41" t="n">
        <f aca="false">IFERROR(R2091-AA2091,"")</f>
        <v>-0.0281671338940061</v>
      </c>
      <c r="AC2091" s="39" t="n">
        <f aca="false">IFERROR(INDEX('Season Counts'!$AG$2:$AG$740,$AF2091)/INDEX('Season Counts'!$AF$2:$AF$740,$AF2091),"")</f>
        <v>74.7815618221258</v>
      </c>
      <c r="AD2091" s="40" t="n">
        <f aca="false">IFERROR(V2091-AC2091,"")</f>
        <v>0.784567210132252</v>
      </c>
      <c r="AE2091" s="4" t="str">
        <f aca="false">IF(D2091&lt;Guide!$C$21,"Low PA",IF(TRIM(IF(ISNUMBER(AD2091),IF(N(AD2091)&lt;=-Guide!$C$24,"▼ Bat Speed  ",IF(N(AD2091)&gt;=Guide!$C$24,"▲ Bat Speed  ","")),"")&amp;IF(N(Z2091)&gt;=Guide!$C$22,"▲ Contact  ","")&amp;IF(N(Z2091)&lt;=-Guide!$C$22,"▼ Contact  ","")&amp;IF(N(AB2091)&gt;=Guide!$C$23,"▲ Chase  ","")&amp;IF(N(AB2091)&lt;=-Guide!$C$23,"▼ Chase  ",""))="","Stable",TRIM(IF(ISNUMBER(AD2091),IF(N(AD2091)&lt;=-Guide!$C$24,"▼ Bat Speed  ",IF(N(AD2091)&gt;=Guide!$C$24,"▲ Bat Speed  ","")),"")&amp;IF(N(Z2091)&gt;=Guide!$C$22,"▲ Contact  ","")&amp;IF(N(Z2091)&lt;=-Guide!$C$22,"▼ Contact  ","")&amp;IF(N(AB2091)&gt;=Guide!$C$23,"▲ Chase  ","")&amp;IF(N(AB2091)&lt;=-Guide!$C$23,"▼ Chase  ",""))))</f>
        <v>Low PA</v>
      </c>
      <c r="AF2091" s="35" t="n">
        <f aca="false">MATCH(Counts!A2091,'Season Counts'!$A$2:$A$740,0)</f>
        <v>529</v>
      </c>
    </row>
    <row r="2092" customFormat="false" ht="15" hidden="false" customHeight="false" outlineLevel="0" collapsed="false">
      <c r="A2092" s="34" t="str">
        <f aca="false">Counts!B2092</f>
        <v>PIT</v>
      </c>
      <c r="B2092" s="5" t="str">
        <f aca="false">Counts!C2092</f>
        <v>Esmerlyn Valdez</v>
      </c>
      <c r="C2092" s="34" t="str">
        <f aca="false">Counts!F2092</f>
        <v>Jul</v>
      </c>
      <c r="D2092" s="35" t="n">
        <f aca="false">IFERROR(Counts!P2092,"")</f>
        <v>110</v>
      </c>
      <c r="E2092" s="36" t="n">
        <f aca="false">IFERROR(Counts!R2092/Counts!Q2092,"")</f>
        <v>0.25</v>
      </c>
      <c r="F2092" s="36" t="n">
        <f aca="false">IFERROR((Counts!R2092+Counts!V2092+Counts!W2092)/(Counts!Q2092+Counts!V2092+Counts!W2092+Counts!X2092),"")</f>
        <v>0.354545454545455</v>
      </c>
      <c r="G2092" s="36" t="n">
        <f aca="false">IFERROR((Counts!R2092+Counts!S2092+2*Counts!T2092+3*Counts!U2092)/Counts!Q2092,"")</f>
        <v>0.586956521739131</v>
      </c>
      <c r="H2092" s="35" t="n">
        <f aca="false">IFERROR(Counts!U2092,"")</f>
        <v>8</v>
      </c>
      <c r="I2092" s="36" t="n">
        <f aca="false">IFERROR(Counts!Z2092/Counts!AA2092,"")</f>
        <v>0.392272727272727</v>
      </c>
      <c r="J2092" s="36" t="n">
        <f aca="false">IFERROR(Counts!AB2092/Counts!AA2092,"")</f>
        <v>0.332818181818182</v>
      </c>
      <c r="K2092" s="37" t="n">
        <f aca="false">IFERROR((Counts!AB2092-Counts!Z2092)/Counts!AA2092,"")</f>
        <v>-0.0594545454545455</v>
      </c>
      <c r="L2092" s="38" t="n">
        <f aca="false">IFERROR(Counts!Y2092/Counts!P2092,"")</f>
        <v>0.345454545454545</v>
      </c>
      <c r="M2092" s="38" t="n">
        <f aca="false">IFERROR(Counts!V2092/Counts!P2092,"")</f>
        <v>0.136363636363636</v>
      </c>
      <c r="N2092" s="38" t="n">
        <f aca="false">IFERROR(Counts!AD2092/Counts!AC2092,"")</f>
        <v>0.196428571428571</v>
      </c>
      <c r="O2092" s="38" t="n">
        <f aca="false">IFERROR(Counts!AE2092/Counts!AC2092,"")</f>
        <v>0.428571428571429</v>
      </c>
      <c r="P2092" s="39" t="n">
        <f aca="false">IFERROR(Counts!AG2092/Counts!AF2092,"")</f>
        <v>91.0160714285714</v>
      </c>
      <c r="Q2092" s="38" t="n">
        <f aca="false">IFERROR(Counts!AH2092/Counts!AC2092,"")</f>
        <v>0.303571428571429</v>
      </c>
      <c r="R2092" s="38" t="n">
        <f aca="false">IFERROR(Counts!N2092/Counts!M2092,"")</f>
        <v>0.234126984126984</v>
      </c>
      <c r="S2092" s="38" t="n">
        <f aca="false">IFERROR(Counts!K2092/Counts!J2092,"")</f>
        <v>0.681818181818182</v>
      </c>
      <c r="T2092" s="38" t="n">
        <f aca="false">IFERROR(Counts!I2092/Counts!H2092,"")</f>
        <v>0.344497607655502</v>
      </c>
      <c r="U2092" s="38" t="n">
        <f aca="false">IFERROR(1-Counts!L2092/Counts!K2092,"")</f>
        <v>0.726666666666667</v>
      </c>
      <c r="V2092" s="39" t="n">
        <f aca="false">IFERROR(Counts!AJ2092/Counts!AI2092,"")</f>
        <v>74.522905027933</v>
      </c>
      <c r="W2092" s="38" t="n">
        <f aca="false">IFERROR(Counts!AK2092/Counts!AI2092,"")</f>
        <v>0.497206703910615</v>
      </c>
      <c r="X2092" s="40" t="n">
        <f aca="false">IFERROR(Counts!O2092,"")</f>
        <v>6.091</v>
      </c>
      <c r="Y2092" s="36" t="n">
        <f aca="false">IFERROR(INDEX('Season Counts'!$Y$2:$Y$740,$AF2092)/INDEX('Season Counts'!$X$2:$X$740,$AF2092),"")</f>
        <v>0.332261324041812</v>
      </c>
      <c r="Z2092" s="37" t="n">
        <f aca="false">IFERROR(J2092-Y2092,"")</f>
        <v>0.00055685777636999</v>
      </c>
      <c r="AA2092" s="38" t="n">
        <f aca="false">IFERROR(INDEX('Season Counts'!$K$2:$K$740,$AF2092)/INDEX('Season Counts'!$J$2:$J$740,$AF2092),"")</f>
        <v>0.209985315712188</v>
      </c>
      <c r="AB2092" s="41" t="n">
        <f aca="false">IFERROR(R2092-AA2092,"")</f>
        <v>0.0241416684147962</v>
      </c>
      <c r="AC2092" s="39" t="n">
        <f aca="false">IFERROR(INDEX('Season Counts'!$AG$2:$AG$740,$AF2092)/INDEX('Season Counts'!$AF$2:$AF$740,$AF2092),"")</f>
        <v>74.7815618221258</v>
      </c>
      <c r="AD2092" s="40" t="n">
        <f aca="false">IFERROR(V2092-AC2092,"")</f>
        <v>-0.258656794192859</v>
      </c>
      <c r="AE2092" s="4" t="str">
        <f aca="false">IF(D2092&lt;Guide!$C$21,"Low PA",IF(TRIM(IF(ISNUMBER(AD2092),IF(N(AD2092)&lt;=-Guide!$C$24,"▼ Bat Speed  ",IF(N(AD2092)&gt;=Guide!$C$24,"▲ Bat Speed  ","")),"")&amp;IF(N(Z2092)&gt;=Guide!$C$22,"▲ Contact  ","")&amp;IF(N(Z2092)&lt;=-Guide!$C$22,"▼ Contact  ","")&amp;IF(N(AB2092)&gt;=Guide!$C$23,"▲ Chase  ","")&amp;IF(N(AB2092)&lt;=-Guide!$C$23,"▼ Chase  ",""))="","Stable",TRIM(IF(ISNUMBER(AD2092),IF(N(AD2092)&lt;=-Guide!$C$24,"▼ Bat Speed  ",IF(N(AD2092)&gt;=Guide!$C$24,"▲ Bat Speed  ","")),"")&amp;IF(N(Z2092)&gt;=Guide!$C$22,"▲ Contact  ","")&amp;IF(N(Z2092)&lt;=-Guide!$C$22,"▼ Contact  ","")&amp;IF(N(AB2092)&gt;=Guide!$C$23,"▲ Chase  ","")&amp;IF(N(AB2092)&lt;=-Guide!$C$23,"▼ Chase  ",""))))</f>
        <v>Stable</v>
      </c>
      <c r="AF2092" s="35" t="n">
        <f aca="false">MATCH(Counts!A2092,'Season Counts'!$A$2:$A$740,0)</f>
        <v>529</v>
      </c>
    </row>
    <row r="2093" customFormat="false" ht="15" hidden="false" customHeight="false" outlineLevel="0" collapsed="false">
      <c r="A2093" s="34" t="str">
        <f aca="false">Counts!B2093</f>
        <v>PIT</v>
      </c>
      <c r="B2093" s="5" t="str">
        <f aca="false">Counts!C2093</f>
        <v>Esmerlyn Valdez</v>
      </c>
      <c r="C2093" s="34" t="str">
        <f aca="false">Counts!F2093</f>
        <v>Aug</v>
      </c>
      <c r="D2093" s="35" t="n">
        <f aca="false">IFERROR(Counts!P2093,"")</f>
        <v>95</v>
      </c>
      <c r="E2093" s="36" t="n">
        <f aca="false">IFERROR(Counts!R2093/Counts!Q2093,"")</f>
        <v>0.194805194805195</v>
      </c>
      <c r="F2093" s="36" t="n">
        <f aca="false">IFERROR((Counts!R2093+Counts!V2093+Counts!W2093)/(Counts!Q2093+Counts!V2093+Counts!W2093+Counts!X2093),"")</f>
        <v>0.336842105263158</v>
      </c>
      <c r="G2093" s="36" t="n">
        <f aca="false">IFERROR((Counts!R2093+Counts!S2093+2*Counts!T2093+3*Counts!U2093)/Counts!Q2093,"")</f>
        <v>0.324675324675325</v>
      </c>
      <c r="H2093" s="35" t="n">
        <f aca="false">IFERROR(Counts!U2093,"")</f>
        <v>2</v>
      </c>
      <c r="I2093" s="36" t="n">
        <f aca="false">IFERROR(Counts!Z2093/Counts!AA2093,"")</f>
        <v>0.305263157894737</v>
      </c>
      <c r="J2093" s="36" t="n">
        <f aca="false">IFERROR(Counts!AB2093/Counts!AA2093,"")</f>
        <v>0.290789473684211</v>
      </c>
      <c r="K2093" s="37" t="n">
        <f aca="false">IFERROR((Counts!AB2093-Counts!Z2093)/Counts!AA2093,"")</f>
        <v>-0.0144736842105263</v>
      </c>
      <c r="L2093" s="38" t="n">
        <f aca="false">IFERROR(Counts!Y2093/Counts!P2093,"")</f>
        <v>0.421052631578947</v>
      </c>
      <c r="M2093" s="38" t="n">
        <f aca="false">IFERROR(Counts!V2093/Counts!P2093,"")</f>
        <v>0.178947368421053</v>
      </c>
      <c r="N2093" s="38" t="n">
        <f aca="false">IFERROR(Counts!AD2093/Counts!AC2093,"")</f>
        <v>0.105263157894737</v>
      </c>
      <c r="O2093" s="38" t="n">
        <f aca="false">IFERROR(Counts!AE2093/Counts!AC2093,"")</f>
        <v>0.447368421052632</v>
      </c>
      <c r="P2093" s="39" t="n">
        <f aca="false">IFERROR(Counts!AG2093/Counts!AF2093,"")</f>
        <v>90.4631578947368</v>
      </c>
      <c r="Q2093" s="38" t="n">
        <f aca="false">IFERROR(Counts!AH2093/Counts!AC2093,"")</f>
        <v>0.394736842105263</v>
      </c>
      <c r="R2093" s="38" t="n">
        <f aca="false">IFERROR(Counts!N2093/Counts!M2093,"")</f>
        <v>0.188755020080321</v>
      </c>
      <c r="S2093" s="38" t="n">
        <f aca="false">IFERROR(Counts!K2093/Counts!J2093,"")</f>
        <v>0.626262626262626</v>
      </c>
      <c r="T2093" s="38" t="n">
        <f aca="false">IFERROR(Counts!I2093/Counts!H2093,"")</f>
        <v>0.35672514619883</v>
      </c>
      <c r="U2093" s="38" t="n">
        <f aca="false">IFERROR(1-Counts!L2093/Counts!K2093,"")</f>
        <v>0.75</v>
      </c>
      <c r="V2093" s="39" t="n">
        <f aca="false">IFERROR(Counts!AJ2093/Counts!AI2093,"")</f>
        <v>75.0246753246753</v>
      </c>
      <c r="W2093" s="38" t="n">
        <f aca="false">IFERROR(Counts!AK2093/Counts!AI2093,"")</f>
        <v>0.551948051948052</v>
      </c>
      <c r="X2093" s="40" t="n">
        <f aca="false">IFERROR(Counts!O2093,"")</f>
        <v>-1.751</v>
      </c>
      <c r="Y2093" s="36" t="n">
        <f aca="false">IFERROR(INDEX('Season Counts'!$Y$2:$Y$740,$AF2093)/INDEX('Season Counts'!$X$2:$X$740,$AF2093),"")</f>
        <v>0.332261324041812</v>
      </c>
      <c r="Z2093" s="37" t="n">
        <f aca="false">IFERROR(J2093-Y2093,"")</f>
        <v>-0.0414718503576013</v>
      </c>
      <c r="AA2093" s="38" t="n">
        <f aca="false">IFERROR(INDEX('Season Counts'!$K$2:$K$740,$AF2093)/INDEX('Season Counts'!$J$2:$J$740,$AF2093),"")</f>
        <v>0.209985315712188</v>
      </c>
      <c r="AB2093" s="41" t="n">
        <f aca="false">IFERROR(R2093-AA2093,"")</f>
        <v>-0.0212302956318667</v>
      </c>
      <c r="AC2093" s="39" t="n">
        <f aca="false">IFERROR(INDEX('Season Counts'!$AG$2:$AG$740,$AF2093)/INDEX('Season Counts'!$AF$2:$AF$740,$AF2093),"")</f>
        <v>74.7815618221258</v>
      </c>
      <c r="AD2093" s="40" t="n">
        <f aca="false">IFERROR(V2093-AC2093,"")</f>
        <v>0.243113502549491</v>
      </c>
      <c r="AE2093" s="4" t="str">
        <f aca="false">IF(D2093&lt;Guide!$C$21,"Low PA",IF(TRIM(IF(ISNUMBER(AD2093),IF(N(AD2093)&lt;=-Guide!$C$24,"▼ Bat Speed  ",IF(N(AD2093)&gt;=Guide!$C$24,"▲ Bat Speed  ","")),"")&amp;IF(N(Z2093)&gt;=Guide!$C$22,"▲ Contact  ","")&amp;IF(N(Z2093)&lt;=-Guide!$C$22,"▼ Contact  ","")&amp;IF(N(AB2093)&gt;=Guide!$C$23,"▲ Chase  ","")&amp;IF(N(AB2093)&lt;=-Guide!$C$23,"▼ Chase  ",""))="","Stable",TRIM(IF(ISNUMBER(AD2093),IF(N(AD2093)&lt;=-Guide!$C$24,"▼ Bat Speed  ",IF(N(AD2093)&gt;=Guide!$C$24,"▲ Bat Speed  ","")),"")&amp;IF(N(Z2093)&gt;=Guide!$C$22,"▲ Contact  ","")&amp;IF(N(Z2093)&lt;=-Guide!$C$22,"▼ Contact  ","")&amp;IF(N(AB2093)&gt;=Guide!$C$23,"▲ Chase  ","")&amp;IF(N(AB2093)&lt;=-Guide!$C$23,"▼ Chase  ",""))))</f>
        <v>▼ Contact</v>
      </c>
      <c r="AF2093" s="35" t="n">
        <f aca="false">MATCH(Counts!A2093,'Season Counts'!$A$2:$A$740,0)</f>
        <v>529</v>
      </c>
    </row>
    <row r="2094" customFormat="false" ht="15" hidden="false" customHeight="false" outlineLevel="0" collapsed="false">
      <c r="A2094" s="34" t="str">
        <f aca="false">Counts!B2094</f>
        <v>PIT</v>
      </c>
      <c r="B2094" s="5" t="str">
        <f aca="false">Counts!C2094</f>
        <v>Esmerlyn Valdez</v>
      </c>
      <c r="C2094" s="34" t="str">
        <f aca="false">Counts!F2094</f>
        <v>Sep</v>
      </c>
      <c r="D2094" s="35" t="n">
        <f aca="false">IFERROR(Counts!P2094,"")</f>
        <v>28</v>
      </c>
      <c r="E2094" s="36" t="n">
        <f aca="false">IFERROR(Counts!R2094/Counts!Q2094,"")</f>
        <v>0.125</v>
      </c>
      <c r="F2094" s="36" t="n">
        <f aca="false">IFERROR((Counts!R2094+Counts!V2094+Counts!W2094)/(Counts!Q2094+Counts!V2094+Counts!W2094+Counts!X2094),"")</f>
        <v>0.25</v>
      </c>
      <c r="G2094" s="36" t="n">
        <f aca="false">IFERROR((Counts!R2094+Counts!S2094+2*Counts!T2094+3*Counts!U2094)/Counts!Q2094,"")</f>
        <v>0.291666666666667</v>
      </c>
      <c r="H2094" s="35" t="n">
        <f aca="false">IFERROR(Counts!U2094,"")</f>
        <v>1</v>
      </c>
      <c r="I2094" s="36" t="n">
        <f aca="false">IFERROR(Counts!Z2094/Counts!AA2094,"")</f>
        <v>0.248214285714286</v>
      </c>
      <c r="J2094" s="36" t="n">
        <f aca="false">IFERROR(Counts!AB2094/Counts!AA2094,"")</f>
        <v>0.301678571428571</v>
      </c>
      <c r="K2094" s="37" t="n">
        <f aca="false">IFERROR((Counts!AB2094-Counts!Z2094)/Counts!AA2094,"")</f>
        <v>0.0534642857142857</v>
      </c>
      <c r="L2094" s="38" t="n">
        <f aca="false">IFERROR(Counts!Y2094/Counts!P2094,"")</f>
        <v>0.392857142857143</v>
      </c>
      <c r="M2094" s="38" t="n">
        <f aca="false">IFERROR(Counts!V2094/Counts!P2094,"")</f>
        <v>0.142857142857143</v>
      </c>
      <c r="N2094" s="38" t="n">
        <f aca="false">IFERROR(Counts!AD2094/Counts!AC2094,"")</f>
        <v>0.153846153846154</v>
      </c>
      <c r="O2094" s="38" t="n">
        <f aca="false">IFERROR(Counts!AE2094/Counts!AC2094,"")</f>
        <v>0.538461538461538</v>
      </c>
      <c r="P2094" s="39" t="n">
        <f aca="false">IFERROR(Counts!AG2094/Counts!AF2094,"")</f>
        <v>92.9538461538462</v>
      </c>
      <c r="Q2094" s="38" t="n">
        <f aca="false">IFERROR(Counts!AH2094/Counts!AC2094,"")</f>
        <v>0.230769230769231</v>
      </c>
      <c r="R2094" s="38" t="n">
        <f aca="false">IFERROR(Counts!N2094/Counts!M2094,"")</f>
        <v>0.184615384615385</v>
      </c>
      <c r="S2094" s="38" t="n">
        <f aca="false">IFERROR(Counts!K2094/Counts!J2094,"")</f>
        <v>0.551724137931035</v>
      </c>
      <c r="T2094" s="38" t="n">
        <f aca="false">IFERROR(Counts!I2094/Counts!H2094,"")</f>
        <v>0.431818181818182</v>
      </c>
      <c r="U2094" s="38" t="n">
        <f aca="false">IFERROR(1-Counts!L2094/Counts!K2094,"")</f>
        <v>0.65625</v>
      </c>
      <c r="V2094" s="39" t="n">
        <f aca="false">IFERROR(Counts!AJ2094/Counts!AI2094,"")</f>
        <v>74.5205128205128</v>
      </c>
      <c r="W2094" s="38" t="n">
        <f aca="false">IFERROR(Counts!AK2094/Counts!AI2094,"")</f>
        <v>0.461538461538462</v>
      </c>
      <c r="X2094" s="40" t="n">
        <f aca="false">IFERROR(Counts!O2094,"")</f>
        <v>-1.836</v>
      </c>
      <c r="Y2094" s="36" t="n">
        <f aca="false">IFERROR(INDEX('Season Counts'!$Y$2:$Y$740,$AF2094)/INDEX('Season Counts'!$X$2:$X$740,$AF2094),"")</f>
        <v>0.332261324041812</v>
      </c>
      <c r="Z2094" s="37" t="n">
        <f aca="false">IFERROR(J2094-Y2094,"")</f>
        <v>-0.0305827526132404</v>
      </c>
      <c r="AA2094" s="38" t="n">
        <f aca="false">IFERROR(INDEX('Season Counts'!$K$2:$K$740,$AF2094)/INDEX('Season Counts'!$J$2:$J$740,$AF2094),"")</f>
        <v>0.209985315712188</v>
      </c>
      <c r="AB2094" s="41" t="n">
        <f aca="false">IFERROR(R2094-AA2094,"")</f>
        <v>-0.0253699310968033</v>
      </c>
      <c r="AC2094" s="39" t="n">
        <f aca="false">IFERROR(INDEX('Season Counts'!$AG$2:$AG$740,$AF2094)/INDEX('Season Counts'!$AF$2:$AF$740,$AF2094),"")</f>
        <v>74.7815618221258</v>
      </c>
      <c r="AD2094" s="40" t="n">
        <f aca="false">IFERROR(V2094-AC2094,"")</f>
        <v>-0.261049001613003</v>
      </c>
      <c r="AE2094" s="4" t="str">
        <f aca="false">IF(D2094&lt;Guide!$C$21,"Low PA",IF(TRIM(IF(ISNUMBER(AD2094),IF(N(AD2094)&lt;=-Guide!$C$24,"▼ Bat Speed  ",IF(N(AD2094)&gt;=Guide!$C$24,"▲ Bat Speed  ","")),"")&amp;IF(N(Z2094)&gt;=Guide!$C$22,"▲ Contact  ","")&amp;IF(N(Z2094)&lt;=-Guide!$C$22,"▼ Contact  ","")&amp;IF(N(AB2094)&gt;=Guide!$C$23,"▲ Chase  ","")&amp;IF(N(AB2094)&lt;=-Guide!$C$23,"▼ Chase  ",""))="","Stable",TRIM(IF(ISNUMBER(AD2094),IF(N(AD2094)&lt;=-Guide!$C$24,"▼ Bat Speed  ",IF(N(AD2094)&gt;=Guide!$C$24,"▲ Bat Speed  ","")),"")&amp;IF(N(Z2094)&gt;=Guide!$C$22,"▲ Contact  ","")&amp;IF(N(Z2094)&lt;=-Guide!$C$22,"▼ Contact  ","")&amp;IF(N(AB2094)&gt;=Guide!$C$23,"▲ Chase  ","")&amp;IF(N(AB2094)&lt;=-Guide!$C$23,"▼ Chase  ",""))))</f>
        <v>Low PA</v>
      </c>
      <c r="AF2094" s="35" t="n">
        <f aca="false">MATCH(Counts!A2094,'Season Counts'!$A$2:$A$740,0)</f>
        <v>529</v>
      </c>
    </row>
    <row r="2095" customFormat="false" ht="15" hidden="false" customHeight="false" outlineLevel="0" collapsed="false">
      <c r="A2095" s="34" t="str">
        <f aca="false">Counts!B2095</f>
        <v>PIT</v>
      </c>
      <c r="B2095" s="5" t="str">
        <f aca="false">Counts!C2095</f>
        <v>Marcell Ozuna</v>
      </c>
      <c r="C2095" s="34" t="str">
        <f aca="false">Counts!F2095</f>
        <v>Mar-Apr</v>
      </c>
      <c r="D2095" s="35" t="n">
        <f aca="false">IFERROR(Counts!P2095,"")</f>
        <v>107</v>
      </c>
      <c r="E2095" s="36" t="n">
        <f aca="false">IFERROR(Counts!R2095/Counts!Q2095,"")</f>
        <v>0.161616161616162</v>
      </c>
      <c r="F2095" s="36" t="n">
        <f aca="false">IFERROR((Counts!R2095+Counts!V2095+Counts!W2095)/(Counts!Q2095+Counts!V2095+Counts!W2095+Counts!X2095),"")</f>
        <v>0.224299065420561</v>
      </c>
      <c r="G2095" s="36" t="n">
        <f aca="false">IFERROR((Counts!R2095+Counts!S2095+2*Counts!T2095+3*Counts!U2095)/Counts!Q2095,"")</f>
        <v>0.242424242424242</v>
      </c>
      <c r="H2095" s="35" t="n">
        <f aca="false">IFERROR(Counts!U2095,"")</f>
        <v>2</v>
      </c>
      <c r="I2095" s="36" t="n">
        <f aca="false">IFERROR(Counts!Z2095/Counts!AA2095,"")</f>
        <v>0.216037735849057</v>
      </c>
      <c r="J2095" s="36" t="n">
        <f aca="false">IFERROR(Counts!AB2095/Counts!AA2095,"")</f>
        <v>0.291433962264151</v>
      </c>
      <c r="K2095" s="37" t="n">
        <f aca="false">IFERROR((Counts!AB2095-Counts!Z2095)/Counts!AA2095,"")</f>
        <v>0.0753962264150943</v>
      </c>
      <c r="L2095" s="38" t="n">
        <f aca="false">IFERROR(Counts!Y2095/Counts!P2095,"")</f>
        <v>0.271028037383178</v>
      </c>
      <c r="M2095" s="38" t="n">
        <f aca="false">IFERROR(Counts!V2095/Counts!P2095,"")</f>
        <v>0.0654205607476635</v>
      </c>
      <c r="N2095" s="38" t="n">
        <f aca="false">IFERROR(Counts!AD2095/Counts!AC2095,"")</f>
        <v>0.0857142857142857</v>
      </c>
      <c r="O2095" s="38" t="n">
        <f aca="false">IFERROR(Counts!AE2095/Counts!AC2095,"")</f>
        <v>0.371428571428571</v>
      </c>
      <c r="P2095" s="39" t="n">
        <f aca="false">IFERROR(Counts!AG2095/Counts!AF2095,"")</f>
        <v>88.0086956521739</v>
      </c>
      <c r="Q2095" s="38" t="n">
        <f aca="false">IFERROR(Counts!AH2095/Counts!AC2095,"")</f>
        <v>0.4</v>
      </c>
      <c r="R2095" s="38" t="n">
        <f aca="false">IFERROR(Counts!N2095/Counts!M2095,"")</f>
        <v>0.278969957081545</v>
      </c>
      <c r="S2095" s="38" t="n">
        <f aca="false">IFERROR(Counts!K2095/Counts!J2095,"")</f>
        <v>0.621004566210046</v>
      </c>
      <c r="T2095" s="38" t="n">
        <f aca="false">IFERROR(Counts!I2095/Counts!H2095,"")</f>
        <v>0.258706467661692</v>
      </c>
      <c r="U2095" s="38" t="n">
        <f aca="false">IFERROR(1-Counts!L2095/Counts!K2095,"")</f>
        <v>0.860294117647059</v>
      </c>
      <c r="V2095" s="39" t="n">
        <f aca="false">IFERROR(Counts!AJ2095/Counts!AI2095,"")</f>
        <v>73.804469273743</v>
      </c>
      <c r="W2095" s="38" t="n">
        <f aca="false">IFERROR(Counts!AK2095/Counts!AI2095,"")</f>
        <v>0.374301675977654</v>
      </c>
      <c r="X2095" s="40" t="n">
        <f aca="false">IFERROR(Counts!O2095,"")</f>
        <v>-9.208</v>
      </c>
      <c r="Y2095" s="36" t="n">
        <f aca="false">IFERROR(INDEX('Season Counts'!$Y$2:$Y$740,$AF2095)/INDEX('Season Counts'!$X$2:$X$740,$AF2095),"")</f>
        <v>0.30361231884058</v>
      </c>
      <c r="Z2095" s="37" t="n">
        <f aca="false">IFERROR(J2095-Y2095,"")</f>
        <v>-0.0121783565764288</v>
      </c>
      <c r="AA2095" s="38" t="n">
        <f aca="false">IFERROR(INDEX('Season Counts'!$K$2:$K$740,$AF2095)/INDEX('Season Counts'!$J$2:$J$740,$AF2095),"")</f>
        <v>0.266766020864382</v>
      </c>
      <c r="AB2095" s="41" t="n">
        <f aca="false">IFERROR(R2095-AA2095,"")</f>
        <v>0.0122039362171635</v>
      </c>
      <c r="AC2095" s="39" t="n">
        <f aca="false">IFERROR(INDEX('Season Counts'!$AG$2:$AG$740,$AF2095)/INDEX('Season Counts'!$AF$2:$AF$740,$AF2095),"")</f>
        <v>73.506170212766</v>
      </c>
      <c r="AD2095" s="40" t="n">
        <f aca="false">IFERROR(V2095-AC2095,"")</f>
        <v>0.298299060977044</v>
      </c>
      <c r="AE2095" s="4" t="str">
        <f aca="false">IF(D2095&lt;Guide!$C$21,"Low PA",IF(TRIM(IF(ISNUMBER(AD2095),IF(N(AD2095)&lt;=-Guide!$C$24,"▼ Bat Speed  ",IF(N(AD2095)&gt;=Guide!$C$24,"▲ Bat Speed  ","")),"")&amp;IF(N(Z2095)&gt;=Guide!$C$22,"▲ Contact  ","")&amp;IF(N(Z2095)&lt;=-Guide!$C$22,"▼ Contact  ","")&amp;IF(N(AB2095)&gt;=Guide!$C$23,"▲ Chase  ","")&amp;IF(N(AB2095)&lt;=-Guide!$C$23,"▼ Chase  ",""))="","Stable",TRIM(IF(ISNUMBER(AD2095),IF(N(AD2095)&lt;=-Guide!$C$24,"▼ Bat Speed  ",IF(N(AD2095)&gt;=Guide!$C$24,"▲ Bat Speed  ","")),"")&amp;IF(N(Z2095)&gt;=Guide!$C$22,"▲ Contact  ","")&amp;IF(N(Z2095)&lt;=-Guide!$C$22,"▼ Contact  ","")&amp;IF(N(AB2095)&gt;=Guide!$C$23,"▲ Chase  ","")&amp;IF(N(AB2095)&lt;=-Guide!$C$23,"▼ Chase  ",""))))</f>
        <v>Stable</v>
      </c>
      <c r="AF2095" s="35" t="n">
        <f aca="false">MATCH(Counts!A2095,'Season Counts'!$A$2:$A$740,0)</f>
        <v>530</v>
      </c>
    </row>
    <row r="2096" customFormat="false" ht="15" hidden="false" customHeight="false" outlineLevel="0" collapsed="false">
      <c r="A2096" s="34" t="str">
        <f aca="false">Counts!B2096</f>
        <v>PIT</v>
      </c>
      <c r="B2096" s="5" t="str">
        <f aca="false">Counts!C2096</f>
        <v>Marcell Ozuna</v>
      </c>
      <c r="C2096" s="34" t="str">
        <f aca="false">Counts!F2096</f>
        <v>May</v>
      </c>
      <c r="D2096" s="35" t="n">
        <f aca="false">IFERROR(Counts!P2096,"")</f>
        <v>85</v>
      </c>
      <c r="E2096" s="36" t="n">
        <f aca="false">IFERROR(Counts!R2096/Counts!Q2096,"")</f>
        <v>0.219178082191781</v>
      </c>
      <c r="F2096" s="36" t="n">
        <f aca="false">IFERROR((Counts!R2096+Counts!V2096+Counts!W2096)/(Counts!Q2096+Counts!V2096+Counts!W2096+Counts!X2096),"")</f>
        <v>0.329411764705882</v>
      </c>
      <c r="G2096" s="36" t="n">
        <f aca="false">IFERROR((Counts!R2096+Counts!S2096+2*Counts!T2096+3*Counts!U2096)/Counts!Q2096,"")</f>
        <v>0.383561643835616</v>
      </c>
      <c r="H2096" s="35" t="n">
        <f aca="false">IFERROR(Counts!U2096,"")</f>
        <v>3</v>
      </c>
      <c r="I2096" s="36" t="n">
        <f aca="false">IFERROR(Counts!Z2096/Counts!AA2096,"")</f>
        <v>0.318674698795181</v>
      </c>
      <c r="J2096" s="36" t="n">
        <f aca="false">IFERROR(Counts!AB2096/Counts!AA2096,"")</f>
        <v>0.32855421686747</v>
      </c>
      <c r="K2096" s="37" t="n">
        <f aca="false">IFERROR((Counts!AB2096-Counts!Z2096)/Counts!AA2096,"")</f>
        <v>0.00987951807228916</v>
      </c>
      <c r="L2096" s="38" t="n">
        <f aca="false">IFERROR(Counts!Y2096/Counts!P2096,"")</f>
        <v>0.317647058823529</v>
      </c>
      <c r="M2096" s="38" t="n">
        <f aca="false">IFERROR(Counts!V2096/Counts!P2096,"")</f>
        <v>0.129411764705882</v>
      </c>
      <c r="N2096" s="38" t="n">
        <f aca="false">IFERROR(Counts!AD2096/Counts!AC2096,"")</f>
        <v>0.0869565217391304</v>
      </c>
      <c r="O2096" s="38" t="n">
        <f aca="false">IFERROR(Counts!AE2096/Counts!AC2096,"")</f>
        <v>0.456521739130435</v>
      </c>
      <c r="P2096" s="39" t="n">
        <f aca="false">IFERROR(Counts!AG2096/Counts!AF2096,"")</f>
        <v>92.62</v>
      </c>
      <c r="Q2096" s="38" t="n">
        <f aca="false">IFERROR(Counts!AH2096/Counts!AC2096,"")</f>
        <v>0.434782608695652</v>
      </c>
      <c r="R2096" s="38" t="n">
        <f aca="false">IFERROR(Counts!N2096/Counts!M2096,"")</f>
        <v>0.235023041474654</v>
      </c>
      <c r="S2096" s="38" t="n">
        <f aca="false">IFERROR(Counts!K2096/Counts!J2096,"")</f>
        <v>0.592814371257485</v>
      </c>
      <c r="T2096" s="38" t="n">
        <f aca="false">IFERROR(Counts!I2096/Counts!H2096,"")</f>
        <v>0.313333333333333</v>
      </c>
      <c r="U2096" s="38" t="n">
        <f aca="false">IFERROR(1-Counts!L2096/Counts!K2096,"")</f>
        <v>0.747474747474747</v>
      </c>
      <c r="V2096" s="39" t="n">
        <f aca="false">IFERROR(Counts!AJ2096/Counts!AI2096,"")</f>
        <v>73.1696296296296</v>
      </c>
      <c r="W2096" s="38" t="n">
        <f aca="false">IFERROR(Counts!AK2096/Counts!AI2096,"")</f>
        <v>0.377777777777778</v>
      </c>
      <c r="X2096" s="40" t="n">
        <f aca="false">IFERROR(Counts!O2096,"")</f>
        <v>-1.276</v>
      </c>
      <c r="Y2096" s="36" t="n">
        <f aca="false">IFERROR(INDEX('Season Counts'!$Y$2:$Y$740,$AF2096)/INDEX('Season Counts'!$X$2:$X$740,$AF2096),"")</f>
        <v>0.30361231884058</v>
      </c>
      <c r="Z2096" s="37" t="n">
        <f aca="false">IFERROR(J2096-Y2096,"")</f>
        <v>0.0249418980268902</v>
      </c>
      <c r="AA2096" s="38" t="n">
        <f aca="false">IFERROR(INDEX('Season Counts'!$K$2:$K$740,$AF2096)/INDEX('Season Counts'!$J$2:$J$740,$AF2096),"")</f>
        <v>0.266766020864382</v>
      </c>
      <c r="AB2096" s="41" t="n">
        <f aca="false">IFERROR(R2096-AA2096,"")</f>
        <v>-0.0317429793897271</v>
      </c>
      <c r="AC2096" s="39" t="n">
        <f aca="false">IFERROR(INDEX('Season Counts'!$AG$2:$AG$740,$AF2096)/INDEX('Season Counts'!$AF$2:$AF$740,$AF2096),"")</f>
        <v>73.506170212766</v>
      </c>
      <c r="AD2096" s="40" t="n">
        <f aca="false">IFERROR(V2096-AC2096,"")</f>
        <v>-0.33654058313634</v>
      </c>
      <c r="AE2096" s="4" t="str">
        <f aca="false">IF(D2096&lt;Guide!$C$21,"Low PA",IF(TRIM(IF(ISNUMBER(AD2096),IF(N(AD2096)&lt;=-Guide!$C$24,"▼ Bat Speed  ",IF(N(AD2096)&gt;=Guide!$C$24,"▲ Bat Speed  ","")),"")&amp;IF(N(Z2096)&gt;=Guide!$C$22,"▲ Contact  ","")&amp;IF(N(Z2096)&lt;=-Guide!$C$22,"▼ Contact  ","")&amp;IF(N(AB2096)&gt;=Guide!$C$23,"▲ Chase  ","")&amp;IF(N(AB2096)&lt;=-Guide!$C$23,"▼ Chase  ",""))="","Stable",TRIM(IF(ISNUMBER(AD2096),IF(N(AD2096)&lt;=-Guide!$C$24,"▼ Bat Speed  ",IF(N(AD2096)&gt;=Guide!$C$24,"▲ Bat Speed  ","")),"")&amp;IF(N(Z2096)&gt;=Guide!$C$22,"▲ Contact  ","")&amp;IF(N(Z2096)&lt;=-Guide!$C$22,"▼ Contact  ","")&amp;IF(N(AB2096)&gt;=Guide!$C$23,"▲ Chase  ","")&amp;IF(N(AB2096)&lt;=-Guide!$C$23,"▼ Chase  ",""))))</f>
        <v>Stable</v>
      </c>
      <c r="AF2096" s="35" t="n">
        <f aca="false">MATCH(Counts!A2096,'Season Counts'!$A$2:$A$740,0)</f>
        <v>530</v>
      </c>
    </row>
    <row r="2097" customFormat="false" ht="15" hidden="false" customHeight="false" outlineLevel="0" collapsed="false">
      <c r="A2097" s="34" t="str">
        <f aca="false">Counts!B2097</f>
        <v>PIT</v>
      </c>
      <c r="B2097" s="5" t="str">
        <f aca="false">Counts!C2097</f>
        <v>Marcell Ozuna</v>
      </c>
      <c r="C2097" s="34" t="str">
        <f aca="false">Counts!F2097</f>
        <v>Jun</v>
      </c>
      <c r="D2097" s="35" t="n">
        <f aca="false">IFERROR(Counts!P2097,"")</f>
        <v>41</v>
      </c>
      <c r="E2097" s="36" t="n">
        <f aca="false">IFERROR(Counts!R2097/Counts!Q2097,"")</f>
        <v>0.263157894736842</v>
      </c>
      <c r="F2097" s="36" t="n">
        <f aca="false">IFERROR((Counts!R2097+Counts!V2097+Counts!W2097)/(Counts!Q2097+Counts!V2097+Counts!W2097+Counts!X2097),"")</f>
        <v>0.317073170731707</v>
      </c>
      <c r="G2097" s="36" t="n">
        <f aca="false">IFERROR((Counts!R2097+Counts!S2097+2*Counts!T2097+3*Counts!U2097)/Counts!Q2097,"")</f>
        <v>0.421052631578947</v>
      </c>
      <c r="H2097" s="35" t="n">
        <f aca="false">IFERROR(Counts!U2097,"")</f>
        <v>2</v>
      </c>
      <c r="I2097" s="36" t="n">
        <f aca="false">IFERROR(Counts!Z2097/Counts!AA2097,"")</f>
        <v>0.3325</v>
      </c>
      <c r="J2097" s="36" t="n">
        <f aca="false">IFERROR(Counts!AB2097/Counts!AA2097,"")</f>
        <v>0.32165</v>
      </c>
      <c r="K2097" s="37" t="n">
        <f aca="false">IFERROR((Counts!AB2097-Counts!Z2097)/Counts!AA2097,"")</f>
        <v>-0.01085</v>
      </c>
      <c r="L2097" s="38" t="n">
        <f aca="false">IFERROR(Counts!Y2097/Counts!P2097,"")</f>
        <v>0.365853658536585</v>
      </c>
      <c r="M2097" s="38" t="n">
        <f aca="false">IFERROR(Counts!V2097/Counts!P2097,"")</f>
        <v>0.0731707317073171</v>
      </c>
      <c r="N2097" s="38" t="n">
        <f aca="false">IFERROR(Counts!AD2097/Counts!AC2097,"")</f>
        <v>0.0869565217391304</v>
      </c>
      <c r="O2097" s="38" t="n">
        <f aca="false">IFERROR(Counts!AE2097/Counts!AC2097,"")</f>
        <v>0.347826086956522</v>
      </c>
      <c r="P2097" s="39" t="n">
        <f aca="false">IFERROR(Counts!AG2097/Counts!AF2097,"")</f>
        <v>89.0772727272727</v>
      </c>
      <c r="Q2097" s="38" t="n">
        <f aca="false">IFERROR(Counts!AH2097/Counts!AC2097,"")</f>
        <v>0.434782608695652</v>
      </c>
      <c r="R2097" s="38" t="n">
        <f aca="false">IFERROR(Counts!N2097/Counts!M2097,"")</f>
        <v>0.26530612244898</v>
      </c>
      <c r="S2097" s="38" t="n">
        <f aca="false">IFERROR(Counts!K2097/Counts!J2097,"")</f>
        <v>0.622222222222222</v>
      </c>
      <c r="T2097" s="38" t="n">
        <f aca="false">IFERROR(Counts!I2097/Counts!H2097,"")</f>
        <v>0.378048780487805</v>
      </c>
      <c r="U2097" s="38" t="n">
        <f aca="false">IFERROR(1-Counts!L2097/Counts!K2097,"")</f>
        <v>0.803571428571429</v>
      </c>
      <c r="V2097" s="39" t="n">
        <f aca="false">IFERROR(Counts!AJ2097/Counts!AI2097,"")</f>
        <v>74.3845070422535</v>
      </c>
      <c r="W2097" s="38" t="n">
        <f aca="false">IFERROR(Counts!AK2097/Counts!AI2097,"")</f>
        <v>0.507042253521127</v>
      </c>
      <c r="X2097" s="40" t="n">
        <f aca="false">IFERROR(Counts!O2097,"")</f>
        <v>0.24</v>
      </c>
      <c r="Y2097" s="36" t="n">
        <f aca="false">IFERROR(INDEX('Season Counts'!$Y$2:$Y$740,$AF2097)/INDEX('Season Counts'!$X$2:$X$740,$AF2097),"")</f>
        <v>0.30361231884058</v>
      </c>
      <c r="Z2097" s="37" t="n">
        <f aca="false">IFERROR(J2097-Y2097,"")</f>
        <v>0.0180376811594203</v>
      </c>
      <c r="AA2097" s="38" t="n">
        <f aca="false">IFERROR(INDEX('Season Counts'!$K$2:$K$740,$AF2097)/INDEX('Season Counts'!$J$2:$J$740,$AF2097),"")</f>
        <v>0.266766020864382</v>
      </c>
      <c r="AB2097" s="41" t="n">
        <f aca="false">IFERROR(R2097-AA2097,"")</f>
        <v>-0.00145989841540189</v>
      </c>
      <c r="AC2097" s="39" t="n">
        <f aca="false">IFERROR(INDEX('Season Counts'!$AG$2:$AG$740,$AF2097)/INDEX('Season Counts'!$AF$2:$AF$740,$AF2097),"")</f>
        <v>73.506170212766</v>
      </c>
      <c r="AD2097" s="40" t="n">
        <f aca="false">IFERROR(V2097-AC2097,"")</f>
        <v>0.878336829487552</v>
      </c>
      <c r="AE2097" s="4" t="str">
        <f aca="false">IF(D2097&lt;Guide!$C$21,"Low PA",IF(TRIM(IF(ISNUMBER(AD2097),IF(N(AD2097)&lt;=-Guide!$C$24,"▼ Bat Speed  ",IF(N(AD2097)&gt;=Guide!$C$24,"▲ Bat Speed  ","")),"")&amp;IF(N(Z2097)&gt;=Guide!$C$22,"▲ Contact  ","")&amp;IF(N(Z2097)&lt;=-Guide!$C$22,"▼ Contact  ","")&amp;IF(N(AB2097)&gt;=Guide!$C$23,"▲ Chase  ","")&amp;IF(N(AB2097)&lt;=-Guide!$C$23,"▼ Chase  ",""))="","Stable",TRIM(IF(ISNUMBER(AD2097),IF(N(AD2097)&lt;=-Guide!$C$24,"▼ Bat Speed  ",IF(N(AD2097)&gt;=Guide!$C$24,"▲ Bat Speed  ","")),"")&amp;IF(N(Z2097)&gt;=Guide!$C$22,"▲ Contact  ","")&amp;IF(N(Z2097)&lt;=-Guide!$C$22,"▼ Contact  ","")&amp;IF(N(AB2097)&gt;=Guide!$C$23,"▲ Chase  ","")&amp;IF(N(AB2097)&lt;=-Guide!$C$23,"▼ Chase  ",""))))</f>
        <v>Stable</v>
      </c>
      <c r="AF2097" s="35" t="n">
        <f aca="false">MATCH(Counts!A2097,'Season Counts'!$A$2:$A$740,0)</f>
        <v>530</v>
      </c>
    </row>
    <row r="2098" customFormat="false" ht="15" hidden="false" customHeight="false" outlineLevel="0" collapsed="false">
      <c r="A2098" s="34" t="str">
        <f aca="false">Counts!B2098</f>
        <v>PIT</v>
      </c>
      <c r="B2098" s="5" t="str">
        <f aca="false">Counts!C2098</f>
        <v>Marcell Ozuna</v>
      </c>
      <c r="C2098" s="34" t="str">
        <f aca="false">Counts!F2098</f>
        <v>Jul</v>
      </c>
      <c r="D2098" s="35" t="n">
        <f aca="false">IFERROR(Counts!P2098,"")</f>
        <v>43</v>
      </c>
      <c r="E2098" s="36" t="n">
        <f aca="false">IFERROR(Counts!R2098/Counts!Q2098,"")</f>
        <v>0.216216216216216</v>
      </c>
      <c r="F2098" s="36" t="n">
        <f aca="false">IFERROR((Counts!R2098+Counts!V2098+Counts!W2098)/(Counts!Q2098+Counts!V2098+Counts!W2098+Counts!X2098),"")</f>
        <v>0.325581395348837</v>
      </c>
      <c r="G2098" s="36" t="n">
        <f aca="false">IFERROR((Counts!R2098+Counts!S2098+2*Counts!T2098+3*Counts!U2098)/Counts!Q2098,"")</f>
        <v>0.324324324324324</v>
      </c>
      <c r="H2098" s="35" t="n">
        <f aca="false">IFERROR(Counts!U2098,"")</f>
        <v>1</v>
      </c>
      <c r="I2098" s="36" t="n">
        <f aca="false">IFERROR(Counts!Z2098/Counts!AA2098,"")</f>
        <v>0.298837209302326</v>
      </c>
      <c r="J2098" s="36" t="n">
        <f aca="false">IFERROR(Counts!AB2098/Counts!AA2098,"")</f>
        <v>0.271488372093023</v>
      </c>
      <c r="K2098" s="37" t="n">
        <f aca="false">IFERROR((Counts!AB2098-Counts!Z2098)/Counts!AA2098,"")</f>
        <v>-0.0273488372093023</v>
      </c>
      <c r="L2098" s="38" t="n">
        <f aca="false">IFERROR(Counts!Y2098/Counts!P2098,"")</f>
        <v>0.209302325581395</v>
      </c>
      <c r="M2098" s="38" t="n">
        <f aca="false">IFERROR(Counts!V2098/Counts!P2098,"")</f>
        <v>0.13953488372093</v>
      </c>
      <c r="N2098" s="38" t="n">
        <f aca="false">IFERROR(Counts!AD2098/Counts!AC2098,"")</f>
        <v>0.0357142857142857</v>
      </c>
      <c r="O2098" s="38" t="n">
        <f aca="false">IFERROR(Counts!AE2098/Counts!AC2098,"")</f>
        <v>0.25</v>
      </c>
      <c r="P2098" s="39" t="n">
        <f aca="false">IFERROR(Counts!AG2098/Counts!AF2098,"")</f>
        <v>86.9642857142857</v>
      </c>
      <c r="Q2098" s="38" t="n">
        <f aca="false">IFERROR(Counts!AH2098/Counts!AC2098,"")</f>
        <v>0.321428571428571</v>
      </c>
      <c r="R2098" s="38" t="n">
        <f aca="false">IFERROR(Counts!N2098/Counts!M2098,"")</f>
        <v>0.303571428571429</v>
      </c>
      <c r="S2098" s="38" t="n">
        <f aca="false">IFERROR(Counts!K2098/Counts!J2098,"")</f>
        <v>0.621951219512195</v>
      </c>
      <c r="T2098" s="38" t="n">
        <f aca="false">IFERROR(Counts!I2098/Counts!H2098,"")</f>
        <v>0.223529411764706</v>
      </c>
      <c r="U2098" s="38" t="n">
        <f aca="false">IFERROR(1-Counts!L2098/Counts!K2098,"")</f>
        <v>0.862745098039216</v>
      </c>
      <c r="V2098" s="39" t="n">
        <f aca="false">IFERROR(Counts!AJ2098/Counts!AI2098,"")</f>
        <v>72.6573333333333</v>
      </c>
      <c r="W2098" s="38" t="n">
        <f aca="false">IFERROR(Counts!AK2098/Counts!AI2098,"")</f>
        <v>0.293333333333333</v>
      </c>
      <c r="X2098" s="40" t="n">
        <f aca="false">IFERROR(Counts!O2098,"")</f>
        <v>-1.384</v>
      </c>
      <c r="Y2098" s="36" t="n">
        <f aca="false">IFERROR(INDEX('Season Counts'!$Y$2:$Y$740,$AF2098)/INDEX('Season Counts'!$X$2:$X$740,$AF2098),"")</f>
        <v>0.30361231884058</v>
      </c>
      <c r="Z2098" s="37" t="n">
        <f aca="false">IFERROR(J2098-Y2098,"")</f>
        <v>-0.0321239467475565</v>
      </c>
      <c r="AA2098" s="38" t="n">
        <f aca="false">IFERROR(INDEX('Season Counts'!$K$2:$K$740,$AF2098)/INDEX('Season Counts'!$J$2:$J$740,$AF2098),"")</f>
        <v>0.266766020864382</v>
      </c>
      <c r="AB2098" s="41" t="n">
        <f aca="false">IFERROR(R2098-AA2098,"")</f>
        <v>0.036805407707047</v>
      </c>
      <c r="AC2098" s="39" t="n">
        <f aca="false">IFERROR(INDEX('Season Counts'!$AG$2:$AG$740,$AF2098)/INDEX('Season Counts'!$AF$2:$AF$740,$AF2098),"")</f>
        <v>73.506170212766</v>
      </c>
      <c r="AD2098" s="40" t="n">
        <f aca="false">IFERROR(V2098-AC2098,"")</f>
        <v>-0.848836879432625</v>
      </c>
      <c r="AE2098" s="4" t="str">
        <f aca="false">IF(D2098&lt;Guide!$C$21,"Low PA",IF(TRIM(IF(ISNUMBER(AD2098),IF(N(AD2098)&lt;=-Guide!$C$24,"▼ Bat Speed  ",IF(N(AD2098)&gt;=Guide!$C$24,"▲ Bat Speed  ","")),"")&amp;IF(N(Z2098)&gt;=Guide!$C$22,"▲ Contact  ","")&amp;IF(N(Z2098)&lt;=-Guide!$C$22,"▼ Contact  ","")&amp;IF(N(AB2098)&gt;=Guide!$C$23,"▲ Chase  ","")&amp;IF(N(AB2098)&lt;=-Guide!$C$23,"▼ Chase  ",""))="","Stable",TRIM(IF(ISNUMBER(AD2098),IF(N(AD2098)&lt;=-Guide!$C$24,"▼ Bat Speed  ",IF(N(AD2098)&gt;=Guide!$C$24,"▲ Bat Speed  ","")),"")&amp;IF(N(Z2098)&gt;=Guide!$C$22,"▲ Contact  ","")&amp;IF(N(Z2098)&lt;=-Guide!$C$22,"▼ Contact  ","")&amp;IF(N(AB2098)&gt;=Guide!$C$23,"▲ Chase  ","")&amp;IF(N(AB2098)&lt;=-Guide!$C$23,"▼ Chase  ",""))))</f>
        <v>Stable</v>
      </c>
      <c r="AF2098" s="35" t="n">
        <f aca="false">MATCH(Counts!A2098,'Season Counts'!$A$2:$A$740,0)</f>
        <v>530</v>
      </c>
    </row>
    <row r="2099" customFormat="false" ht="15" hidden="false" customHeight="false" outlineLevel="0" collapsed="false">
      <c r="A2099" s="34" t="str">
        <f aca="false">Counts!B2099</f>
        <v>PIT</v>
      </c>
      <c r="B2099" s="5" t="str">
        <f aca="false">Counts!C2099</f>
        <v>Marcell Ozuna</v>
      </c>
      <c r="C2099" s="34" t="str">
        <f aca="false">Counts!F2099</f>
        <v>Aug</v>
      </c>
      <c r="D2099" s="35" t="n">
        <f aca="false">IFERROR(Counts!P2099,"")</f>
        <v>4</v>
      </c>
      <c r="E2099" s="36" t="n">
        <f aca="false">IFERROR(Counts!R2099/Counts!Q2099,"")</f>
        <v>0.25</v>
      </c>
      <c r="F2099" s="36" t="n">
        <f aca="false">IFERROR((Counts!R2099+Counts!V2099+Counts!W2099)/(Counts!Q2099+Counts!V2099+Counts!W2099+Counts!X2099),"")</f>
        <v>0.25</v>
      </c>
      <c r="G2099" s="36" t="n">
        <f aca="false">IFERROR((Counts!R2099+Counts!S2099+2*Counts!T2099+3*Counts!U2099)/Counts!Q2099,"")</f>
        <v>0.5</v>
      </c>
      <c r="H2099" s="35" t="n">
        <f aca="false">IFERROR(Counts!U2099,"")</f>
        <v>0</v>
      </c>
      <c r="I2099" s="36" t="n">
        <f aca="false">IFERROR(Counts!Z2099/Counts!AA2099,"")</f>
        <v>0.3125</v>
      </c>
      <c r="J2099" s="36" t="n">
        <f aca="false">IFERROR(Counts!AB2099/Counts!AA2099,"")</f>
        <v>0.27375</v>
      </c>
      <c r="K2099" s="37" t="n">
        <f aca="false">IFERROR((Counts!AB2099-Counts!Z2099)/Counts!AA2099,"")</f>
        <v>-0.03875</v>
      </c>
      <c r="L2099" s="38" t="n">
        <f aca="false">IFERROR(Counts!Y2099/Counts!P2099,"")</f>
        <v>0</v>
      </c>
      <c r="M2099" s="38" t="n">
        <f aca="false">IFERROR(Counts!V2099/Counts!P2099,"")</f>
        <v>0</v>
      </c>
      <c r="N2099" s="38" t="n">
        <f aca="false">IFERROR(Counts!AD2099/Counts!AC2099,"")</f>
        <v>0</v>
      </c>
      <c r="O2099" s="38" t="n">
        <f aca="false">IFERROR(Counts!AE2099/Counts!AC2099,"")</f>
        <v>0.25</v>
      </c>
      <c r="P2099" s="39" t="n">
        <f aca="false">IFERROR(Counts!AG2099/Counts!AF2099,"")</f>
        <v>84.975</v>
      </c>
      <c r="Q2099" s="38" t="n">
        <f aca="false">IFERROR(Counts!AH2099/Counts!AC2099,"")</f>
        <v>0.5</v>
      </c>
      <c r="R2099" s="38" t="n">
        <f aca="false">IFERROR(Counts!N2099/Counts!M2099,"")</f>
        <v>0.272727272727273</v>
      </c>
      <c r="S2099" s="38" t="n">
        <f aca="false">IFERROR(Counts!K2099/Counts!J2099,"")</f>
        <v>0.636363636363636</v>
      </c>
      <c r="T2099" s="38" t="n">
        <f aca="false">IFERROR(Counts!I2099/Counts!H2099,"")</f>
        <v>0.1</v>
      </c>
      <c r="U2099" s="38" t="n">
        <f aca="false">IFERROR(1-Counts!L2099/Counts!K2099,"")</f>
        <v>0.857142857142857</v>
      </c>
      <c r="V2099" s="39" t="n">
        <f aca="false">IFERROR(Counts!AJ2099/Counts!AI2099,"")</f>
        <v>72.84</v>
      </c>
      <c r="W2099" s="38" t="n">
        <f aca="false">IFERROR(Counts!AK2099/Counts!AI2099,"")</f>
        <v>0.3</v>
      </c>
      <c r="X2099" s="40" t="n">
        <f aca="false">IFERROR(Counts!O2099,"")</f>
        <v>0.029</v>
      </c>
      <c r="Y2099" s="36" t="n">
        <f aca="false">IFERROR(INDEX('Season Counts'!$Y$2:$Y$740,$AF2099)/INDEX('Season Counts'!$X$2:$X$740,$AF2099),"")</f>
        <v>0.30361231884058</v>
      </c>
      <c r="Z2099" s="37" t="n">
        <f aca="false">IFERROR(J2099-Y2099,"")</f>
        <v>-0.0298623188405797</v>
      </c>
      <c r="AA2099" s="38" t="n">
        <f aca="false">IFERROR(INDEX('Season Counts'!$K$2:$K$740,$AF2099)/INDEX('Season Counts'!$J$2:$J$740,$AF2099),"")</f>
        <v>0.266766020864382</v>
      </c>
      <c r="AB2099" s="41" t="n">
        <f aca="false">IFERROR(R2099-AA2099,"")</f>
        <v>0.0059612518628912</v>
      </c>
      <c r="AC2099" s="39" t="n">
        <f aca="false">IFERROR(INDEX('Season Counts'!$AG$2:$AG$740,$AF2099)/INDEX('Season Counts'!$AF$2:$AF$740,$AF2099),"")</f>
        <v>73.506170212766</v>
      </c>
      <c r="AD2099" s="40" t="n">
        <f aca="false">IFERROR(V2099-AC2099,"")</f>
        <v>-0.666170212765962</v>
      </c>
      <c r="AE2099" s="4" t="str">
        <f aca="false">IF(D2099&lt;Guide!$C$21,"Low PA",IF(TRIM(IF(ISNUMBER(AD2099),IF(N(AD2099)&lt;=-Guide!$C$24,"▼ Bat Speed  ",IF(N(AD2099)&gt;=Guide!$C$24,"▲ Bat Speed  ","")),"")&amp;IF(N(Z2099)&gt;=Guide!$C$22,"▲ Contact  ","")&amp;IF(N(Z2099)&lt;=-Guide!$C$22,"▼ Contact  ","")&amp;IF(N(AB2099)&gt;=Guide!$C$23,"▲ Chase  ","")&amp;IF(N(AB2099)&lt;=-Guide!$C$23,"▼ Chase  ",""))="","Stable",TRIM(IF(ISNUMBER(AD2099),IF(N(AD2099)&lt;=-Guide!$C$24,"▼ Bat Speed  ",IF(N(AD2099)&gt;=Guide!$C$24,"▲ Bat Speed  ","")),"")&amp;IF(N(Z2099)&gt;=Guide!$C$22,"▲ Contact  ","")&amp;IF(N(Z2099)&lt;=-Guide!$C$22,"▼ Contact  ","")&amp;IF(N(AB2099)&gt;=Guide!$C$23,"▲ Chase  ","")&amp;IF(N(AB2099)&lt;=-Guide!$C$23,"▼ Chase  ",""))))</f>
        <v>Low PA</v>
      </c>
      <c r="AF2099" s="35" t="n">
        <f aca="false">MATCH(Counts!A2099,'Season Counts'!$A$2:$A$740,0)</f>
        <v>530</v>
      </c>
    </row>
    <row r="2100" customFormat="false" ht="15" hidden="false" customHeight="false" outlineLevel="0" collapsed="false">
      <c r="A2100" s="34" t="str">
        <f aca="false">Counts!B2100</f>
        <v>PIT</v>
      </c>
      <c r="B2100" s="5" t="str">
        <f aca="false">Counts!C2100</f>
        <v>Rafael Flores Jr.</v>
      </c>
      <c r="C2100" s="34" t="str">
        <f aca="false">Counts!F2100</f>
        <v>Jun</v>
      </c>
      <c r="D2100" s="35" t="n">
        <f aca="false">IFERROR(Counts!P2100,"")</f>
        <v>5</v>
      </c>
      <c r="E2100" s="36" t="n">
        <f aca="false">IFERROR(Counts!R2100/Counts!Q2100,"")</f>
        <v>0.666666666666667</v>
      </c>
      <c r="F2100" s="36" t="n">
        <f aca="false">IFERROR((Counts!R2100+Counts!V2100+Counts!W2100)/(Counts!Q2100+Counts!V2100+Counts!W2100+Counts!X2100),"")</f>
        <v>0.8</v>
      </c>
      <c r="G2100" s="36" t="n">
        <f aca="false">IFERROR((Counts!R2100+Counts!S2100+2*Counts!T2100+3*Counts!U2100)/Counts!Q2100,"")</f>
        <v>2</v>
      </c>
      <c r="H2100" s="35" t="n">
        <f aca="false">IFERROR(Counts!U2100,"")</f>
        <v>1</v>
      </c>
      <c r="I2100" s="36" t="n">
        <f aca="false">IFERROR(Counts!Z2100/Counts!AA2100,"")</f>
        <v>0.93</v>
      </c>
      <c r="J2100" s="36" t="n">
        <f aca="false">IFERROR(Counts!AB2100/Counts!AA2100,"")</f>
        <v>0.759</v>
      </c>
      <c r="K2100" s="37" t="n">
        <f aca="false">IFERROR((Counts!AB2100-Counts!Z2100)/Counts!AA2100,"")</f>
        <v>-0.171</v>
      </c>
      <c r="L2100" s="38" t="n">
        <f aca="false">IFERROR(Counts!Y2100/Counts!P2100,"")</f>
        <v>0</v>
      </c>
      <c r="M2100" s="38" t="n">
        <f aca="false">IFERROR(Counts!V2100/Counts!P2100,"")</f>
        <v>0.4</v>
      </c>
      <c r="N2100" s="38" t="n">
        <f aca="false">IFERROR(Counts!AD2100/Counts!AC2100,"")</f>
        <v>0.333333333333333</v>
      </c>
      <c r="O2100" s="38" t="n">
        <f aca="false">IFERROR(Counts!AE2100/Counts!AC2100,"")</f>
        <v>0.333333333333333</v>
      </c>
      <c r="P2100" s="39" t="n">
        <f aca="false">IFERROR(Counts!AG2100/Counts!AF2100,"")</f>
        <v>92.3333333333333</v>
      </c>
      <c r="Q2100" s="38" t="n">
        <f aca="false">IFERROR(Counts!AH2100/Counts!AC2100,"")</f>
        <v>0.333333333333333</v>
      </c>
      <c r="R2100" s="38" t="n">
        <f aca="false">IFERROR(Counts!N2100/Counts!M2100,"")</f>
        <v>0.181818181818182</v>
      </c>
      <c r="S2100" s="38" t="n">
        <f aca="false">IFERROR(Counts!K2100/Counts!J2100,"")</f>
        <v>0.75</v>
      </c>
      <c r="T2100" s="38" t="n">
        <f aca="false">IFERROR(Counts!I2100/Counts!H2100,"")</f>
        <v>0.375</v>
      </c>
      <c r="U2100" s="38" t="n">
        <f aca="false">IFERROR(1-Counts!L2100/Counts!K2100,"")</f>
        <v>0.833333333333333</v>
      </c>
      <c r="V2100" s="39" t="n">
        <f aca="false">IFERROR(Counts!AJ2100/Counts!AI2100,"")</f>
        <v>74.7571428571429</v>
      </c>
      <c r="W2100" s="38" t="n">
        <f aca="false">IFERROR(Counts!AK2100/Counts!AI2100,"")</f>
        <v>0.571428571428571</v>
      </c>
      <c r="X2100" s="40" t="n">
        <f aca="false">IFERROR(Counts!O2100,"")</f>
        <v>2.914</v>
      </c>
      <c r="Y2100" s="36" t="n">
        <f aca="false">IFERROR(INDEX('Season Counts'!$Y$2:$Y$740,$AF2100)/INDEX('Season Counts'!$X$2:$X$740,$AF2100),"")</f>
        <v>0.349770186335404</v>
      </c>
      <c r="Z2100" s="37" t="n">
        <f aca="false">IFERROR(J2100-Y2100,"")</f>
        <v>0.409229813664596</v>
      </c>
      <c r="AA2100" s="38" t="n">
        <f aca="false">IFERROR(INDEX('Season Counts'!$K$2:$K$740,$AF2100)/INDEX('Season Counts'!$J$2:$J$740,$AF2100),"")</f>
        <v>0.27741935483871</v>
      </c>
      <c r="AB2100" s="41" t="n">
        <f aca="false">IFERROR(R2100-AA2100,"")</f>
        <v>-0.0956011730205278</v>
      </c>
      <c r="AC2100" s="39" t="n">
        <f aca="false">IFERROR(INDEX('Season Counts'!$AG$2:$AG$740,$AF2100)/INDEX('Season Counts'!$AF$2:$AF$740,$AF2100),"")</f>
        <v>73.9693486590038</v>
      </c>
      <c r="AD2100" s="40" t="n">
        <f aca="false">IFERROR(V2100-AC2100,"")</f>
        <v>0.787794198139025</v>
      </c>
      <c r="AE2100" s="4" t="str">
        <f aca="false">IF(D2100&lt;Guide!$C$21,"Low PA",IF(TRIM(IF(ISNUMBER(AD2100),IF(N(AD2100)&lt;=-Guide!$C$24,"▼ Bat Speed  ",IF(N(AD2100)&gt;=Guide!$C$24,"▲ Bat Speed  ","")),"")&amp;IF(N(Z2100)&gt;=Guide!$C$22,"▲ Contact  ","")&amp;IF(N(Z2100)&lt;=-Guide!$C$22,"▼ Contact  ","")&amp;IF(N(AB2100)&gt;=Guide!$C$23,"▲ Chase  ","")&amp;IF(N(AB2100)&lt;=-Guide!$C$23,"▼ Chase  ",""))="","Stable",TRIM(IF(ISNUMBER(AD2100),IF(N(AD2100)&lt;=-Guide!$C$24,"▼ Bat Speed  ",IF(N(AD2100)&gt;=Guide!$C$24,"▲ Bat Speed  ","")),"")&amp;IF(N(Z2100)&gt;=Guide!$C$22,"▲ Contact  ","")&amp;IF(N(Z2100)&lt;=-Guide!$C$22,"▼ Contact  ","")&amp;IF(N(AB2100)&gt;=Guide!$C$23,"▲ Chase  ","")&amp;IF(N(AB2100)&lt;=-Guide!$C$23,"▼ Chase  ",""))))</f>
        <v>Low PA</v>
      </c>
      <c r="AF2100" s="35" t="n">
        <f aca="false">MATCH(Counts!A2100,'Season Counts'!$A$2:$A$740,0)</f>
        <v>531</v>
      </c>
    </row>
    <row r="2101" customFormat="false" ht="15" hidden="false" customHeight="false" outlineLevel="0" collapsed="false">
      <c r="A2101" s="34" t="str">
        <f aca="false">Counts!B2101</f>
        <v>PIT</v>
      </c>
      <c r="B2101" s="5" t="str">
        <f aca="false">Counts!C2101</f>
        <v>Rafael Flores Jr.</v>
      </c>
      <c r="C2101" s="34" t="str">
        <f aca="false">Counts!F2101</f>
        <v>Jul</v>
      </c>
      <c r="D2101" s="35" t="n">
        <f aca="false">IFERROR(Counts!P2101,"")</f>
        <v>14</v>
      </c>
      <c r="E2101" s="36" t="n">
        <f aca="false">IFERROR(Counts!R2101/Counts!Q2101,"")</f>
        <v>0.166666666666667</v>
      </c>
      <c r="F2101" s="36" t="n">
        <f aca="false">IFERROR((Counts!R2101+Counts!V2101+Counts!W2101)/(Counts!Q2101+Counts!V2101+Counts!W2101+Counts!X2101),"")</f>
        <v>0.285714285714286</v>
      </c>
      <c r="G2101" s="36" t="n">
        <f aca="false">IFERROR((Counts!R2101+Counts!S2101+2*Counts!T2101+3*Counts!U2101)/Counts!Q2101,"")</f>
        <v>0.166666666666667</v>
      </c>
      <c r="H2101" s="35" t="n">
        <f aca="false">IFERROR(Counts!U2101,"")</f>
        <v>0</v>
      </c>
      <c r="I2101" s="36" t="n">
        <f aca="false">IFERROR(Counts!Z2101/Counts!AA2101,"")</f>
        <v>0.228571428571429</v>
      </c>
      <c r="J2101" s="36" t="n">
        <f aca="false">IFERROR(Counts!AB2101/Counts!AA2101,"")</f>
        <v>0.392857142857143</v>
      </c>
      <c r="K2101" s="37" t="n">
        <f aca="false">IFERROR((Counts!AB2101-Counts!Z2101)/Counts!AA2101,"")</f>
        <v>0.164285714285714</v>
      </c>
      <c r="L2101" s="38" t="n">
        <f aca="false">IFERROR(Counts!Y2101/Counts!P2101,"")</f>
        <v>0.142857142857143</v>
      </c>
      <c r="M2101" s="38" t="n">
        <f aca="false">IFERROR(Counts!V2101/Counts!P2101,"")</f>
        <v>0.142857142857143</v>
      </c>
      <c r="N2101" s="38" t="n">
        <f aca="false">IFERROR(Counts!AD2101/Counts!AC2101,"")</f>
        <v>0.1</v>
      </c>
      <c r="O2101" s="38" t="n">
        <f aca="false">IFERROR(Counts!AE2101/Counts!AC2101,"")</f>
        <v>0.3</v>
      </c>
      <c r="P2101" s="39" t="n">
        <f aca="false">IFERROR(Counts!AG2101/Counts!AF2101,"")</f>
        <v>86.84</v>
      </c>
      <c r="Q2101" s="38" t="n">
        <f aca="false">IFERROR(Counts!AH2101/Counts!AC2101,"")</f>
        <v>0.4</v>
      </c>
      <c r="R2101" s="38" t="n">
        <f aca="false">IFERROR(Counts!N2101/Counts!M2101,"")</f>
        <v>0.285714285714286</v>
      </c>
      <c r="S2101" s="38" t="n">
        <f aca="false">IFERROR(Counts!K2101/Counts!J2101,"")</f>
        <v>0.483870967741936</v>
      </c>
      <c r="T2101" s="38" t="n">
        <f aca="false">IFERROR(Counts!I2101/Counts!H2101,"")</f>
        <v>0.304347826086957</v>
      </c>
      <c r="U2101" s="38" t="n">
        <f aca="false">IFERROR(1-Counts!L2101/Counts!K2101,"")</f>
        <v>0.8</v>
      </c>
      <c r="V2101" s="39" t="n">
        <f aca="false">IFERROR(Counts!AJ2101/Counts!AI2101,"")</f>
        <v>73.3736842105263</v>
      </c>
      <c r="W2101" s="38" t="n">
        <f aca="false">IFERROR(Counts!AK2101/Counts!AI2101,"")</f>
        <v>0.421052631578947</v>
      </c>
      <c r="X2101" s="40" t="n">
        <f aca="false">IFERROR(Counts!O2101,"")</f>
        <v>-0.986</v>
      </c>
      <c r="Y2101" s="36" t="n">
        <f aca="false">IFERROR(INDEX('Season Counts'!$Y$2:$Y$740,$AF2101)/INDEX('Season Counts'!$X$2:$X$740,$AF2101),"")</f>
        <v>0.349770186335404</v>
      </c>
      <c r="Z2101" s="37" t="n">
        <f aca="false">IFERROR(J2101-Y2101,"")</f>
        <v>0.0430869565217391</v>
      </c>
      <c r="AA2101" s="38" t="n">
        <f aca="false">IFERROR(INDEX('Season Counts'!$K$2:$K$740,$AF2101)/INDEX('Season Counts'!$J$2:$J$740,$AF2101),"")</f>
        <v>0.27741935483871</v>
      </c>
      <c r="AB2101" s="41" t="n">
        <f aca="false">IFERROR(R2101-AA2101,"")</f>
        <v>0.00829493087557603</v>
      </c>
      <c r="AC2101" s="39" t="n">
        <f aca="false">IFERROR(INDEX('Season Counts'!$AG$2:$AG$740,$AF2101)/INDEX('Season Counts'!$AF$2:$AF$740,$AF2101),"")</f>
        <v>73.9693486590038</v>
      </c>
      <c r="AD2101" s="40" t="n">
        <f aca="false">IFERROR(V2101-AC2101,"")</f>
        <v>-0.595664448477521</v>
      </c>
      <c r="AE2101" s="4" t="str">
        <f aca="false">IF(D2101&lt;Guide!$C$21,"Low PA",IF(TRIM(IF(ISNUMBER(AD2101),IF(N(AD2101)&lt;=-Guide!$C$24,"▼ Bat Speed  ",IF(N(AD2101)&gt;=Guide!$C$24,"▲ Bat Speed  ","")),"")&amp;IF(N(Z2101)&gt;=Guide!$C$22,"▲ Contact  ","")&amp;IF(N(Z2101)&lt;=-Guide!$C$22,"▼ Contact  ","")&amp;IF(N(AB2101)&gt;=Guide!$C$23,"▲ Chase  ","")&amp;IF(N(AB2101)&lt;=-Guide!$C$23,"▼ Chase  ",""))="","Stable",TRIM(IF(ISNUMBER(AD2101),IF(N(AD2101)&lt;=-Guide!$C$24,"▼ Bat Speed  ",IF(N(AD2101)&gt;=Guide!$C$24,"▲ Bat Speed  ","")),"")&amp;IF(N(Z2101)&gt;=Guide!$C$22,"▲ Contact  ","")&amp;IF(N(Z2101)&lt;=-Guide!$C$22,"▼ Contact  ","")&amp;IF(N(AB2101)&gt;=Guide!$C$23,"▲ Chase  ","")&amp;IF(N(AB2101)&lt;=-Guide!$C$23,"▼ Chase  ",""))))</f>
        <v>Low PA</v>
      </c>
      <c r="AF2101" s="35" t="n">
        <f aca="false">MATCH(Counts!A2101,'Season Counts'!$A$2:$A$740,0)</f>
        <v>531</v>
      </c>
    </row>
    <row r="2102" customFormat="false" ht="15" hidden="false" customHeight="false" outlineLevel="0" collapsed="false">
      <c r="A2102" s="34" t="str">
        <f aca="false">Counts!B2102</f>
        <v>PIT</v>
      </c>
      <c r="B2102" s="5" t="str">
        <f aca="false">Counts!C2102</f>
        <v>Rafael Flores Jr.</v>
      </c>
      <c r="C2102" s="34" t="str">
        <f aca="false">Counts!F2102</f>
        <v>Aug</v>
      </c>
      <c r="D2102" s="35" t="n">
        <f aca="false">IFERROR(Counts!P2102,"")</f>
        <v>72</v>
      </c>
      <c r="E2102" s="36" t="n">
        <f aca="false">IFERROR(Counts!R2102/Counts!Q2102,"")</f>
        <v>0.212121212121212</v>
      </c>
      <c r="F2102" s="36" t="n">
        <f aca="false">IFERROR((Counts!R2102+Counts!V2102+Counts!W2102)/(Counts!Q2102+Counts!V2102+Counts!W2102+Counts!X2102),"")</f>
        <v>0.277777777777778</v>
      </c>
      <c r="G2102" s="36" t="n">
        <f aca="false">IFERROR((Counts!R2102+Counts!S2102+2*Counts!T2102+3*Counts!U2102)/Counts!Q2102,"")</f>
        <v>0.515151515151515</v>
      </c>
      <c r="H2102" s="35" t="n">
        <f aca="false">IFERROR(Counts!U2102,"")</f>
        <v>6</v>
      </c>
      <c r="I2102" s="36" t="n">
        <f aca="false">IFERROR(Counts!Z2102/Counts!AA2102,"")</f>
        <v>0.33943661971831</v>
      </c>
      <c r="J2102" s="36" t="n">
        <f aca="false">IFERROR(Counts!AB2102/Counts!AA2102,"")</f>
        <v>0.299338028169014</v>
      </c>
      <c r="K2102" s="37" t="n">
        <f aca="false">IFERROR((Counts!AB2102-Counts!Z2102)/Counts!AA2102,"")</f>
        <v>-0.0400985915492958</v>
      </c>
      <c r="L2102" s="38" t="n">
        <f aca="false">IFERROR(Counts!Y2102/Counts!P2102,"")</f>
        <v>0.375</v>
      </c>
      <c r="M2102" s="38" t="n">
        <f aca="false">IFERROR(Counts!V2102/Counts!P2102,"")</f>
        <v>0.0833333333333333</v>
      </c>
      <c r="N2102" s="38" t="n">
        <f aca="false">IFERROR(Counts!AD2102/Counts!AC2102,"")</f>
        <v>0.17948717948718</v>
      </c>
      <c r="O2102" s="38" t="n">
        <f aca="false">IFERROR(Counts!AE2102/Counts!AC2102,"")</f>
        <v>0.487179487179487</v>
      </c>
      <c r="P2102" s="39" t="n">
        <f aca="false">IFERROR(Counts!AG2102/Counts!AF2102,"")</f>
        <v>91.0769230769231</v>
      </c>
      <c r="Q2102" s="38" t="n">
        <f aca="false">IFERROR(Counts!AH2102/Counts!AC2102,"")</f>
        <v>0.333333333333333</v>
      </c>
      <c r="R2102" s="38" t="n">
        <f aca="false">IFERROR(Counts!N2102/Counts!M2102,"")</f>
        <v>0.309352517985612</v>
      </c>
      <c r="S2102" s="38" t="n">
        <f aca="false">IFERROR(Counts!K2102/Counts!J2102,"")</f>
        <v>0.56953642384106</v>
      </c>
      <c r="T2102" s="38" t="n">
        <f aca="false">IFERROR(Counts!I2102/Counts!H2102,"")</f>
        <v>0.302325581395349</v>
      </c>
      <c r="U2102" s="38" t="n">
        <f aca="false">IFERROR(1-Counts!L2102/Counts!K2102,"")</f>
        <v>0.802325581395349</v>
      </c>
      <c r="V2102" s="39" t="n">
        <f aca="false">IFERROR(Counts!AJ2102/Counts!AI2102,"")</f>
        <v>74.0777777777778</v>
      </c>
      <c r="W2102" s="38" t="n">
        <f aca="false">IFERROR(Counts!AK2102/Counts!AI2102,"")</f>
        <v>0.393162393162393</v>
      </c>
      <c r="X2102" s="40" t="n">
        <f aca="false">IFERROR(Counts!O2102,"")</f>
        <v>1.877</v>
      </c>
      <c r="Y2102" s="36" t="n">
        <f aca="false">IFERROR(INDEX('Season Counts'!$Y$2:$Y$740,$AF2102)/INDEX('Season Counts'!$X$2:$X$740,$AF2102),"")</f>
        <v>0.349770186335404</v>
      </c>
      <c r="Z2102" s="37" t="n">
        <f aca="false">IFERROR(J2102-Y2102,"")</f>
        <v>-0.0504321581663897</v>
      </c>
      <c r="AA2102" s="38" t="n">
        <f aca="false">IFERROR(INDEX('Season Counts'!$K$2:$K$740,$AF2102)/INDEX('Season Counts'!$J$2:$J$740,$AF2102),"")</f>
        <v>0.27741935483871</v>
      </c>
      <c r="AB2102" s="41" t="n">
        <f aca="false">IFERROR(R2102-AA2102,"")</f>
        <v>0.0319331631469019</v>
      </c>
      <c r="AC2102" s="39" t="n">
        <f aca="false">IFERROR(INDEX('Season Counts'!$AG$2:$AG$740,$AF2102)/INDEX('Season Counts'!$AF$2:$AF$740,$AF2102),"")</f>
        <v>73.9693486590038</v>
      </c>
      <c r="AD2102" s="40" t="n">
        <f aca="false">IFERROR(V2102-AC2102,"")</f>
        <v>0.108429118773955</v>
      </c>
      <c r="AE2102" s="4" t="str">
        <f aca="false">IF(D2102&lt;Guide!$C$21,"Low PA",IF(TRIM(IF(ISNUMBER(AD2102),IF(N(AD2102)&lt;=-Guide!$C$24,"▼ Bat Speed  ",IF(N(AD2102)&gt;=Guide!$C$24,"▲ Bat Speed  ","")),"")&amp;IF(N(Z2102)&gt;=Guide!$C$22,"▲ Contact  ","")&amp;IF(N(Z2102)&lt;=-Guide!$C$22,"▼ Contact  ","")&amp;IF(N(AB2102)&gt;=Guide!$C$23,"▲ Chase  ","")&amp;IF(N(AB2102)&lt;=-Guide!$C$23,"▼ Chase  ",""))="","Stable",TRIM(IF(ISNUMBER(AD2102),IF(N(AD2102)&lt;=-Guide!$C$24,"▼ Bat Speed  ",IF(N(AD2102)&gt;=Guide!$C$24,"▲ Bat Speed  ","")),"")&amp;IF(N(Z2102)&gt;=Guide!$C$22,"▲ Contact  ","")&amp;IF(N(Z2102)&lt;=-Guide!$C$22,"▼ Contact  ","")&amp;IF(N(AB2102)&gt;=Guide!$C$23,"▲ Chase  ","")&amp;IF(N(AB2102)&lt;=-Guide!$C$23,"▼ Chase  ",""))))</f>
        <v>▼ Contact</v>
      </c>
      <c r="AF2102" s="35" t="n">
        <f aca="false">MATCH(Counts!A2102,'Season Counts'!$A$2:$A$740,0)</f>
        <v>531</v>
      </c>
    </row>
    <row r="2103" customFormat="false" ht="15" hidden="false" customHeight="false" outlineLevel="0" collapsed="false">
      <c r="A2103" s="34" t="str">
        <f aca="false">Counts!B2103</f>
        <v>PIT</v>
      </c>
      <c r="B2103" s="5" t="str">
        <f aca="false">Counts!C2103</f>
        <v>Rafael Flores Jr.</v>
      </c>
      <c r="C2103" s="34" t="str">
        <f aca="false">Counts!F2103</f>
        <v>Sep</v>
      </c>
      <c r="D2103" s="35" t="n">
        <f aca="false">IFERROR(Counts!P2103,"")</f>
        <v>72</v>
      </c>
      <c r="E2103" s="36" t="n">
        <f aca="false">IFERROR(Counts!R2103/Counts!Q2103,"")</f>
        <v>0.313432835820896</v>
      </c>
      <c r="F2103" s="36" t="n">
        <f aca="false">IFERROR((Counts!R2103+Counts!V2103+Counts!W2103)/(Counts!Q2103+Counts!V2103+Counts!W2103+Counts!X2103),"")</f>
        <v>0.361111111111111</v>
      </c>
      <c r="G2103" s="36" t="n">
        <f aca="false">IFERROR((Counts!R2103+Counts!S2103+2*Counts!T2103+3*Counts!U2103)/Counts!Q2103,"")</f>
        <v>0.537313432835821</v>
      </c>
      <c r="H2103" s="35" t="n">
        <f aca="false">IFERROR(Counts!U2103,"")</f>
        <v>4</v>
      </c>
      <c r="I2103" s="36" t="n">
        <f aca="false">IFERROR(Counts!Z2103/Counts!AA2103,"")</f>
        <v>0.392253521126761</v>
      </c>
      <c r="J2103" s="36" t="n">
        <f aca="false">IFERROR(Counts!AB2103/Counts!AA2103,"")</f>
        <v>0.362887323943662</v>
      </c>
      <c r="K2103" s="37" t="n">
        <f aca="false">IFERROR((Counts!AB2103-Counts!Z2103)/Counts!AA2103,"")</f>
        <v>-0.0293661971830986</v>
      </c>
      <c r="L2103" s="38" t="n">
        <f aca="false">IFERROR(Counts!Y2103/Counts!P2103,"")</f>
        <v>0.222222222222222</v>
      </c>
      <c r="M2103" s="38" t="n">
        <f aca="false">IFERROR(Counts!V2103/Counts!P2103,"")</f>
        <v>0.0694444444444445</v>
      </c>
      <c r="N2103" s="38" t="n">
        <f aca="false">IFERROR(Counts!AD2103/Counts!AC2103,"")</f>
        <v>0.117647058823529</v>
      </c>
      <c r="O2103" s="38" t="n">
        <f aca="false">IFERROR(Counts!AE2103/Counts!AC2103,"")</f>
        <v>0.470588235294118</v>
      </c>
      <c r="P2103" s="39" t="n">
        <f aca="false">IFERROR(Counts!AG2103/Counts!AF2103,"")</f>
        <v>91.1058823529412</v>
      </c>
      <c r="Q2103" s="38" t="n">
        <f aca="false">IFERROR(Counts!AH2103/Counts!AC2103,"")</f>
        <v>0.411764705882353</v>
      </c>
      <c r="R2103" s="38" t="n">
        <f aca="false">IFERROR(Counts!N2103/Counts!M2103,"")</f>
        <v>0.25</v>
      </c>
      <c r="S2103" s="38" t="n">
        <f aca="false">IFERROR(Counts!K2103/Counts!J2103,"")</f>
        <v>0.675675675675676</v>
      </c>
      <c r="T2103" s="38" t="n">
        <f aca="false">IFERROR(Counts!I2103/Counts!H2103,"")</f>
        <v>0.263157894736842</v>
      </c>
      <c r="U2103" s="38" t="n">
        <f aca="false">IFERROR(1-Counts!L2103/Counts!K2103,"")</f>
        <v>0.79</v>
      </c>
      <c r="V2103" s="39" t="n">
        <f aca="false">IFERROR(Counts!AJ2103/Counts!AI2103,"")</f>
        <v>73.9110169491525</v>
      </c>
      <c r="W2103" s="38" t="n">
        <f aca="false">IFERROR(Counts!AK2103/Counts!AI2103,"")</f>
        <v>0.38135593220339</v>
      </c>
      <c r="X2103" s="40" t="n">
        <f aca="false">IFERROR(Counts!O2103,"")</f>
        <v>3.264</v>
      </c>
      <c r="Y2103" s="36" t="n">
        <f aca="false">IFERROR(INDEX('Season Counts'!$Y$2:$Y$740,$AF2103)/INDEX('Season Counts'!$X$2:$X$740,$AF2103),"")</f>
        <v>0.349770186335404</v>
      </c>
      <c r="Z2103" s="37" t="n">
        <f aca="false">IFERROR(J2103-Y2103,"")</f>
        <v>0.0131171376082582</v>
      </c>
      <c r="AA2103" s="38" t="n">
        <f aca="false">IFERROR(INDEX('Season Counts'!$K$2:$K$740,$AF2103)/INDEX('Season Counts'!$J$2:$J$740,$AF2103),"")</f>
        <v>0.27741935483871</v>
      </c>
      <c r="AB2103" s="41" t="n">
        <f aca="false">IFERROR(R2103-AA2103,"")</f>
        <v>-0.0274193548387097</v>
      </c>
      <c r="AC2103" s="39" t="n">
        <f aca="false">IFERROR(INDEX('Season Counts'!$AG$2:$AG$740,$AF2103)/INDEX('Season Counts'!$AF$2:$AF$740,$AF2103),"")</f>
        <v>73.9693486590038</v>
      </c>
      <c r="AD2103" s="40" t="n">
        <f aca="false">IFERROR(V2103-AC2103,"")</f>
        <v>-0.0583317098512879</v>
      </c>
      <c r="AE2103" s="4" t="str">
        <f aca="false">IF(D2103&lt;Guide!$C$21,"Low PA",IF(TRIM(IF(ISNUMBER(AD2103),IF(N(AD2103)&lt;=-Guide!$C$24,"▼ Bat Speed  ",IF(N(AD2103)&gt;=Guide!$C$24,"▲ Bat Speed  ","")),"")&amp;IF(N(Z2103)&gt;=Guide!$C$22,"▲ Contact  ","")&amp;IF(N(Z2103)&lt;=-Guide!$C$22,"▼ Contact  ","")&amp;IF(N(AB2103)&gt;=Guide!$C$23,"▲ Chase  ","")&amp;IF(N(AB2103)&lt;=-Guide!$C$23,"▼ Chase  ",""))="","Stable",TRIM(IF(ISNUMBER(AD2103),IF(N(AD2103)&lt;=-Guide!$C$24,"▼ Bat Speed  ",IF(N(AD2103)&gt;=Guide!$C$24,"▲ Bat Speed  ","")),"")&amp;IF(N(Z2103)&gt;=Guide!$C$22,"▲ Contact  ","")&amp;IF(N(Z2103)&lt;=-Guide!$C$22,"▼ Contact  ","")&amp;IF(N(AB2103)&gt;=Guide!$C$23,"▲ Chase  ","")&amp;IF(N(AB2103)&lt;=-Guide!$C$23,"▼ Chase  ",""))))</f>
        <v>Stable</v>
      </c>
      <c r="AF2103" s="35" t="n">
        <f aca="false">MATCH(Counts!A2103,'Season Counts'!$A$2:$A$740,0)</f>
        <v>531</v>
      </c>
    </row>
    <row r="2104" customFormat="false" ht="15" hidden="false" customHeight="false" outlineLevel="0" collapsed="false">
      <c r="A2104" s="34" t="str">
        <f aca="false">Counts!B2104</f>
        <v>PIT</v>
      </c>
      <c r="B2104" s="5" t="str">
        <f aca="false">Counts!C2104</f>
        <v>Endy Rodríguez</v>
      </c>
      <c r="C2104" s="34" t="str">
        <f aca="false">Counts!F2104</f>
        <v>May</v>
      </c>
      <c r="D2104" s="35" t="n">
        <f aca="false">IFERROR(Counts!P2104,"")</f>
        <v>38</v>
      </c>
      <c r="E2104" s="36" t="n">
        <f aca="false">IFERROR(Counts!R2104/Counts!Q2104,"")</f>
        <v>0.269230769230769</v>
      </c>
      <c r="F2104" s="36" t="n">
        <f aca="false">IFERROR((Counts!R2104+Counts!V2104+Counts!W2104)/(Counts!Q2104+Counts!V2104+Counts!W2104+Counts!X2104),"")</f>
        <v>0.486486486486487</v>
      </c>
      <c r="G2104" s="36" t="n">
        <f aca="false">IFERROR((Counts!R2104+Counts!S2104+2*Counts!T2104+3*Counts!U2104)/Counts!Q2104,"")</f>
        <v>0.307692307692308</v>
      </c>
      <c r="H2104" s="35" t="n">
        <f aca="false">IFERROR(Counts!U2104,"")</f>
        <v>0</v>
      </c>
      <c r="I2104" s="36" t="n">
        <f aca="false">IFERROR(Counts!Z2104/Counts!AA2104,"")</f>
        <v>0.396052631578947</v>
      </c>
      <c r="J2104" s="36" t="n">
        <f aca="false">IFERROR(Counts!AB2104/Counts!AA2104,"")</f>
        <v>0.37121052631579</v>
      </c>
      <c r="K2104" s="37" t="n">
        <f aca="false">IFERROR((Counts!AB2104-Counts!Z2104)/Counts!AA2104,"")</f>
        <v>-0.0248421052631579</v>
      </c>
      <c r="L2104" s="38" t="n">
        <f aca="false">IFERROR(Counts!Y2104/Counts!P2104,"")</f>
        <v>0.236842105263158</v>
      </c>
      <c r="M2104" s="38" t="n">
        <f aca="false">IFERROR(Counts!V2104/Counts!P2104,"")</f>
        <v>0.289473684210526</v>
      </c>
      <c r="N2104" s="38" t="n">
        <f aca="false">IFERROR(Counts!AD2104/Counts!AC2104,"")</f>
        <v>0.0588235294117647</v>
      </c>
      <c r="O2104" s="38" t="n">
        <f aca="false">IFERROR(Counts!AE2104/Counts!AC2104,"")</f>
        <v>0.294117647058824</v>
      </c>
      <c r="P2104" s="39" t="n">
        <f aca="false">IFERROR(Counts!AG2104/Counts!AF2104,"")</f>
        <v>88.9470588235294</v>
      </c>
      <c r="Q2104" s="38" t="n">
        <f aca="false">IFERROR(Counts!AH2104/Counts!AC2104,"")</f>
        <v>0.470588235294118</v>
      </c>
      <c r="R2104" s="38" t="n">
        <f aca="false">IFERROR(Counts!N2104/Counts!M2104,"")</f>
        <v>0.191011235955056</v>
      </c>
      <c r="S2104" s="38" t="n">
        <f aca="false">IFERROR(Counts!K2104/Counts!J2104,"")</f>
        <v>0.585714285714286</v>
      </c>
      <c r="T2104" s="38" t="n">
        <f aca="false">IFERROR(Counts!I2104/Counts!H2104,"")</f>
        <v>0.224137931034483</v>
      </c>
      <c r="U2104" s="38" t="n">
        <f aca="false">IFERROR(1-Counts!L2104/Counts!K2104,"")</f>
        <v>0.902439024390244</v>
      </c>
      <c r="V2104" s="39" t="n">
        <f aca="false">IFERROR(Counts!AJ2104/Counts!AI2104,"")</f>
        <v>71.88125</v>
      </c>
      <c r="W2104" s="38" t="n">
        <f aca="false">IFERROR(Counts!AK2104/Counts!AI2104,"")</f>
        <v>0.145833333333333</v>
      </c>
      <c r="X2104" s="40" t="n">
        <f aca="false">IFERROR(Counts!O2104,"")</f>
        <v>2.031</v>
      </c>
      <c r="Y2104" s="36" t="n">
        <f aca="false">IFERROR(INDEX('Season Counts'!$Y$2:$Y$740,$AF2104)/INDEX('Season Counts'!$X$2:$X$740,$AF2104),"")</f>
        <v>0.340264150943396</v>
      </c>
      <c r="Z2104" s="37" t="n">
        <f aca="false">IFERROR(J2104-Y2104,"")</f>
        <v>0.0309463753723933</v>
      </c>
      <c r="AA2104" s="38" t="n">
        <f aca="false">IFERROR(INDEX('Season Counts'!$K$2:$K$740,$AF2104)/INDEX('Season Counts'!$J$2:$J$740,$AF2104),"")</f>
        <v>0.261146496815287</v>
      </c>
      <c r="AB2104" s="41" t="n">
        <f aca="false">IFERROR(R2104-AA2104,"")</f>
        <v>-0.0701352608602305</v>
      </c>
      <c r="AC2104" s="39" t="n">
        <f aca="false">IFERROR(INDEX('Season Counts'!$AG$2:$AG$740,$AF2104)/INDEX('Season Counts'!$AF$2:$AF$740,$AF2104),"")</f>
        <v>72.7452674897119</v>
      </c>
      <c r="AD2104" s="40" t="n">
        <f aca="false">IFERROR(V2104-AC2104,"")</f>
        <v>-0.864017489711927</v>
      </c>
      <c r="AE2104" s="4" t="str">
        <f aca="false">IF(D2104&lt;Guide!$C$21,"Low PA",IF(TRIM(IF(ISNUMBER(AD2104),IF(N(AD2104)&lt;=-Guide!$C$24,"▼ Bat Speed  ",IF(N(AD2104)&gt;=Guide!$C$24,"▲ Bat Speed  ","")),"")&amp;IF(N(Z2104)&gt;=Guide!$C$22,"▲ Contact  ","")&amp;IF(N(Z2104)&lt;=-Guide!$C$22,"▼ Contact  ","")&amp;IF(N(AB2104)&gt;=Guide!$C$23,"▲ Chase  ","")&amp;IF(N(AB2104)&lt;=-Guide!$C$23,"▼ Chase  ",""))="","Stable",TRIM(IF(ISNUMBER(AD2104),IF(N(AD2104)&lt;=-Guide!$C$24,"▼ Bat Speed  ",IF(N(AD2104)&gt;=Guide!$C$24,"▲ Bat Speed  ","")),"")&amp;IF(N(Z2104)&gt;=Guide!$C$22,"▲ Contact  ","")&amp;IF(N(Z2104)&lt;=-Guide!$C$22,"▼ Contact  ","")&amp;IF(N(AB2104)&gt;=Guide!$C$23,"▲ Chase  ","")&amp;IF(N(AB2104)&lt;=-Guide!$C$23,"▼ Chase  ",""))))</f>
        <v>Low PA</v>
      </c>
      <c r="AF2104" s="35" t="n">
        <f aca="false">MATCH(Counts!A2104,'Season Counts'!$A$2:$A$740,0)</f>
        <v>532</v>
      </c>
    </row>
    <row r="2105" customFormat="false" ht="15" hidden="false" customHeight="false" outlineLevel="0" collapsed="false">
      <c r="A2105" s="34" t="str">
        <f aca="false">Counts!B2105</f>
        <v>PIT</v>
      </c>
      <c r="B2105" s="5" t="str">
        <f aca="false">Counts!C2105</f>
        <v>Endy Rodríguez</v>
      </c>
      <c r="C2105" s="34" t="str">
        <f aca="false">Counts!F2105</f>
        <v>Jun</v>
      </c>
      <c r="D2105" s="35" t="n">
        <f aca="false">IFERROR(Counts!P2105,"")</f>
        <v>71</v>
      </c>
      <c r="E2105" s="36" t="n">
        <f aca="false">IFERROR(Counts!R2105/Counts!Q2105,"")</f>
        <v>0.26984126984127</v>
      </c>
      <c r="F2105" s="36" t="n">
        <f aca="false">IFERROR((Counts!R2105+Counts!V2105+Counts!W2105)/(Counts!Q2105+Counts!V2105+Counts!W2105+Counts!X2105),"")</f>
        <v>0.352112676056338</v>
      </c>
      <c r="G2105" s="36" t="n">
        <f aca="false">IFERROR((Counts!R2105+Counts!S2105+2*Counts!T2105+3*Counts!U2105)/Counts!Q2105,"")</f>
        <v>0.53968253968254</v>
      </c>
      <c r="H2105" s="35" t="n">
        <f aca="false">IFERROR(Counts!U2105,"")</f>
        <v>4</v>
      </c>
      <c r="I2105" s="36" t="n">
        <f aca="false">IFERROR(Counts!Z2105/Counts!AA2105,"")</f>
        <v>0.380985915492958</v>
      </c>
      <c r="J2105" s="36" t="n">
        <f aca="false">IFERROR(Counts!AB2105/Counts!AA2105,"")</f>
        <v>0.377661971830986</v>
      </c>
      <c r="K2105" s="37" t="n">
        <f aca="false">IFERROR((Counts!AB2105-Counts!Z2105)/Counts!AA2105,"")</f>
        <v>-0.00332394366197184</v>
      </c>
      <c r="L2105" s="38" t="n">
        <f aca="false">IFERROR(Counts!Y2105/Counts!P2105,"")</f>
        <v>0.23943661971831</v>
      </c>
      <c r="M2105" s="38" t="n">
        <f aca="false">IFERROR(Counts!V2105/Counts!P2105,"")</f>
        <v>0.112676056338028</v>
      </c>
      <c r="N2105" s="38" t="n">
        <f aca="false">IFERROR(Counts!AD2105/Counts!AC2105,"")</f>
        <v>0.152173913043478</v>
      </c>
      <c r="O2105" s="38" t="n">
        <f aca="false">IFERROR(Counts!AE2105/Counts!AC2105,"")</f>
        <v>0.521739130434783</v>
      </c>
      <c r="P2105" s="39" t="n">
        <f aca="false">IFERROR(Counts!AG2105/Counts!AF2105,"")</f>
        <v>92.55</v>
      </c>
      <c r="Q2105" s="38" t="n">
        <f aca="false">IFERROR(Counts!AH2105/Counts!AC2105,"")</f>
        <v>0.391304347826087</v>
      </c>
      <c r="R2105" s="38" t="n">
        <f aca="false">IFERROR(Counts!N2105/Counts!M2105,"")</f>
        <v>0.28</v>
      </c>
      <c r="S2105" s="38" t="n">
        <f aca="false">IFERROR(Counts!K2105/Counts!J2105,"")</f>
        <v>0.66412213740458</v>
      </c>
      <c r="T2105" s="38" t="n">
        <f aca="false">IFERROR(Counts!I2105/Counts!H2105,"")</f>
        <v>0.221311475409836</v>
      </c>
      <c r="U2105" s="38" t="n">
        <f aca="false">IFERROR(1-Counts!L2105/Counts!K2105,"")</f>
        <v>0.885057471264368</v>
      </c>
      <c r="V2105" s="39" t="n">
        <f aca="false">IFERROR(Counts!AJ2105/Counts!AI2105,"")</f>
        <v>72.9009090909091</v>
      </c>
      <c r="W2105" s="38" t="n">
        <f aca="false">IFERROR(Counts!AK2105/Counts!AI2105,"")</f>
        <v>0.290909090909091</v>
      </c>
      <c r="X2105" s="40" t="n">
        <f aca="false">IFERROR(Counts!O2105,"")</f>
        <v>4.774</v>
      </c>
      <c r="Y2105" s="36" t="n">
        <f aca="false">IFERROR(INDEX('Season Counts'!$Y$2:$Y$740,$AF2105)/INDEX('Season Counts'!$X$2:$X$740,$AF2105),"")</f>
        <v>0.340264150943396</v>
      </c>
      <c r="Z2105" s="37" t="n">
        <f aca="false">IFERROR(J2105-Y2105,"")</f>
        <v>0.0373978208875898</v>
      </c>
      <c r="AA2105" s="38" t="n">
        <f aca="false">IFERROR(INDEX('Season Counts'!$K$2:$K$740,$AF2105)/INDEX('Season Counts'!$J$2:$J$740,$AF2105),"")</f>
        <v>0.261146496815287</v>
      </c>
      <c r="AB2105" s="41" t="n">
        <f aca="false">IFERROR(R2105-AA2105,"")</f>
        <v>0.0188535031847134</v>
      </c>
      <c r="AC2105" s="39" t="n">
        <f aca="false">IFERROR(INDEX('Season Counts'!$AG$2:$AG$740,$AF2105)/INDEX('Season Counts'!$AF$2:$AF$740,$AF2105),"")</f>
        <v>72.7452674897119</v>
      </c>
      <c r="AD2105" s="40" t="n">
        <f aca="false">IFERROR(V2105-AC2105,"")</f>
        <v>0.155641601197161</v>
      </c>
      <c r="AE2105" s="4" t="str">
        <f aca="false">IF(D2105&lt;Guide!$C$21,"Low PA",IF(TRIM(IF(ISNUMBER(AD2105),IF(N(AD2105)&lt;=-Guide!$C$24,"▼ Bat Speed  ",IF(N(AD2105)&gt;=Guide!$C$24,"▲ Bat Speed  ","")),"")&amp;IF(N(Z2105)&gt;=Guide!$C$22,"▲ Contact  ","")&amp;IF(N(Z2105)&lt;=-Guide!$C$22,"▼ Contact  ","")&amp;IF(N(AB2105)&gt;=Guide!$C$23,"▲ Chase  ","")&amp;IF(N(AB2105)&lt;=-Guide!$C$23,"▼ Chase  ",""))="","Stable",TRIM(IF(ISNUMBER(AD2105),IF(N(AD2105)&lt;=-Guide!$C$24,"▼ Bat Speed  ",IF(N(AD2105)&gt;=Guide!$C$24,"▲ Bat Speed  ","")),"")&amp;IF(N(Z2105)&gt;=Guide!$C$22,"▲ Contact  ","")&amp;IF(N(Z2105)&lt;=-Guide!$C$22,"▼ Contact  ","")&amp;IF(N(AB2105)&gt;=Guide!$C$23,"▲ Chase  ","")&amp;IF(N(AB2105)&lt;=-Guide!$C$23,"▼ Chase  ",""))))</f>
        <v>Stable</v>
      </c>
      <c r="AF2105" s="35" t="n">
        <f aca="false">MATCH(Counts!A2105,'Season Counts'!$A$2:$A$740,0)</f>
        <v>532</v>
      </c>
    </row>
    <row r="2106" customFormat="false" ht="15" hidden="false" customHeight="false" outlineLevel="0" collapsed="false">
      <c r="A2106" s="34" t="str">
        <f aca="false">Counts!B2106</f>
        <v>PIT</v>
      </c>
      <c r="B2106" s="5" t="str">
        <f aca="false">Counts!C2106</f>
        <v>Endy Rodríguez</v>
      </c>
      <c r="C2106" s="34" t="str">
        <f aca="false">Counts!F2106</f>
        <v>Jul</v>
      </c>
      <c r="D2106" s="35" t="n">
        <f aca="false">IFERROR(Counts!P2106,"")</f>
        <v>30</v>
      </c>
      <c r="E2106" s="36" t="n">
        <f aca="false">IFERROR(Counts!R2106/Counts!Q2106,"")</f>
        <v>0.222222222222222</v>
      </c>
      <c r="F2106" s="36" t="n">
        <f aca="false">IFERROR((Counts!R2106+Counts!V2106+Counts!W2106)/(Counts!Q2106+Counts!V2106+Counts!W2106+Counts!X2106),"")</f>
        <v>0.3</v>
      </c>
      <c r="G2106" s="36" t="n">
        <f aca="false">IFERROR((Counts!R2106+Counts!S2106+2*Counts!T2106+3*Counts!U2106)/Counts!Q2106,"")</f>
        <v>0.333333333333333</v>
      </c>
      <c r="H2106" s="35" t="n">
        <f aca="false">IFERROR(Counts!U2106,"")</f>
        <v>1</v>
      </c>
      <c r="I2106" s="36" t="n">
        <f aca="false">IFERROR(Counts!Z2106/Counts!AA2106,"")</f>
        <v>0.286666666666667</v>
      </c>
      <c r="J2106" s="36" t="n">
        <f aca="false">IFERROR(Counts!AB2106/Counts!AA2106,"")</f>
        <v>0.252033333333333</v>
      </c>
      <c r="K2106" s="37" t="n">
        <f aca="false">IFERROR((Counts!AB2106-Counts!Z2106)/Counts!AA2106,"")</f>
        <v>-0.0346333333333333</v>
      </c>
      <c r="L2106" s="38" t="n">
        <f aca="false">IFERROR(Counts!Y2106/Counts!P2106,"")</f>
        <v>0.3</v>
      </c>
      <c r="M2106" s="38" t="n">
        <f aca="false">IFERROR(Counts!V2106/Counts!P2106,"")</f>
        <v>0.1</v>
      </c>
      <c r="N2106" s="38" t="n">
        <f aca="false">IFERROR(Counts!AD2106/Counts!AC2106,"")</f>
        <v>0.0555555555555556</v>
      </c>
      <c r="O2106" s="38" t="n">
        <f aca="false">IFERROR(Counts!AE2106/Counts!AC2106,"")</f>
        <v>0.388888888888889</v>
      </c>
      <c r="P2106" s="39" t="n">
        <f aca="false">IFERROR(Counts!AG2106/Counts!AF2106,"")</f>
        <v>89.9388888888889</v>
      </c>
      <c r="Q2106" s="38" t="n">
        <f aca="false">IFERROR(Counts!AH2106/Counts!AC2106,"")</f>
        <v>0.333333333333333</v>
      </c>
      <c r="R2106" s="38" t="n">
        <f aca="false">IFERROR(Counts!N2106/Counts!M2106,"")</f>
        <v>0.298245614035088</v>
      </c>
      <c r="S2106" s="38" t="n">
        <f aca="false">IFERROR(Counts!K2106/Counts!J2106,"")</f>
        <v>0.666666666666667</v>
      </c>
      <c r="T2106" s="38" t="n">
        <f aca="false">IFERROR(Counts!I2106/Counts!H2106,"")</f>
        <v>0.245283018867925</v>
      </c>
      <c r="U2106" s="38" t="n">
        <f aca="false">IFERROR(1-Counts!L2106/Counts!K2106,"")</f>
        <v>0.916666666666667</v>
      </c>
      <c r="V2106" s="39" t="n">
        <f aca="false">IFERROR(Counts!AJ2106/Counts!AI2106,"")</f>
        <v>72.6204081632653</v>
      </c>
      <c r="W2106" s="38" t="n">
        <f aca="false">IFERROR(Counts!AK2106/Counts!AI2106,"")</f>
        <v>0.26530612244898</v>
      </c>
      <c r="X2106" s="40" t="n">
        <f aca="false">IFERROR(Counts!O2106,"")</f>
        <v>-1.366</v>
      </c>
      <c r="Y2106" s="36" t="n">
        <f aca="false">IFERROR(INDEX('Season Counts'!$Y$2:$Y$740,$AF2106)/INDEX('Season Counts'!$X$2:$X$740,$AF2106),"")</f>
        <v>0.340264150943396</v>
      </c>
      <c r="Z2106" s="37" t="n">
        <f aca="false">IFERROR(J2106-Y2106,"")</f>
        <v>-0.0882308176100629</v>
      </c>
      <c r="AA2106" s="38" t="n">
        <f aca="false">IFERROR(INDEX('Season Counts'!$K$2:$K$740,$AF2106)/INDEX('Season Counts'!$J$2:$J$740,$AF2106),"")</f>
        <v>0.261146496815287</v>
      </c>
      <c r="AB2106" s="41" t="n">
        <f aca="false">IFERROR(R2106-AA2106,"")</f>
        <v>0.0370991172198011</v>
      </c>
      <c r="AC2106" s="39" t="n">
        <f aca="false">IFERROR(INDEX('Season Counts'!$AG$2:$AG$740,$AF2106)/INDEX('Season Counts'!$AF$2:$AF$740,$AF2106),"")</f>
        <v>72.7452674897119</v>
      </c>
      <c r="AD2106" s="40" t="n">
        <f aca="false">IFERROR(V2106-AC2106,"")</f>
        <v>-0.124859326446625</v>
      </c>
      <c r="AE2106" s="4" t="str">
        <f aca="false">IF(D2106&lt;Guide!$C$21,"Low PA",IF(TRIM(IF(ISNUMBER(AD2106),IF(N(AD2106)&lt;=-Guide!$C$24,"▼ Bat Speed  ",IF(N(AD2106)&gt;=Guide!$C$24,"▲ Bat Speed  ","")),"")&amp;IF(N(Z2106)&gt;=Guide!$C$22,"▲ Contact  ","")&amp;IF(N(Z2106)&lt;=-Guide!$C$22,"▼ Contact  ","")&amp;IF(N(AB2106)&gt;=Guide!$C$23,"▲ Chase  ","")&amp;IF(N(AB2106)&lt;=-Guide!$C$23,"▼ Chase  ",""))="","Stable",TRIM(IF(ISNUMBER(AD2106),IF(N(AD2106)&lt;=-Guide!$C$24,"▼ Bat Speed  ",IF(N(AD2106)&gt;=Guide!$C$24,"▲ Bat Speed  ","")),"")&amp;IF(N(Z2106)&gt;=Guide!$C$22,"▲ Contact  ","")&amp;IF(N(Z2106)&lt;=-Guide!$C$22,"▼ Contact  ","")&amp;IF(N(AB2106)&gt;=Guide!$C$23,"▲ Chase  ","")&amp;IF(N(AB2106)&lt;=-Guide!$C$23,"▼ Chase  ",""))))</f>
        <v>Low PA</v>
      </c>
      <c r="AF2106" s="35" t="n">
        <f aca="false">MATCH(Counts!A2106,'Season Counts'!$A$2:$A$740,0)</f>
        <v>532</v>
      </c>
    </row>
    <row r="2107" customFormat="false" ht="15" hidden="false" customHeight="false" outlineLevel="0" collapsed="false">
      <c r="A2107" s="34" t="str">
        <f aca="false">Counts!B2107</f>
        <v>PIT</v>
      </c>
      <c r="B2107" s="5" t="str">
        <f aca="false">Counts!C2107</f>
        <v>Endy Rodríguez</v>
      </c>
      <c r="C2107" s="34" t="str">
        <f aca="false">Counts!F2107</f>
        <v>Aug</v>
      </c>
      <c r="D2107" s="35" t="n">
        <f aca="false">IFERROR(Counts!P2107,"")</f>
        <v>20</v>
      </c>
      <c r="E2107" s="36" t="n">
        <f aca="false">IFERROR(Counts!R2107/Counts!Q2107,"")</f>
        <v>0.315789473684211</v>
      </c>
      <c r="F2107" s="36" t="n">
        <f aca="false">IFERROR((Counts!R2107+Counts!V2107+Counts!W2107)/(Counts!Q2107+Counts!V2107+Counts!W2107+Counts!X2107),"")</f>
        <v>0.35</v>
      </c>
      <c r="G2107" s="36" t="n">
        <f aca="false">IFERROR((Counts!R2107+Counts!S2107+2*Counts!T2107+3*Counts!U2107)/Counts!Q2107,"")</f>
        <v>0.631578947368421</v>
      </c>
      <c r="H2107" s="35" t="n">
        <f aca="false">IFERROR(Counts!U2107,"")</f>
        <v>2</v>
      </c>
      <c r="I2107" s="36" t="n">
        <f aca="false">IFERROR(Counts!Z2107/Counts!AA2107,"")</f>
        <v>0.415</v>
      </c>
      <c r="J2107" s="36" t="n">
        <f aca="false">IFERROR(Counts!AB2107/Counts!AA2107,"")</f>
        <v>0.28105</v>
      </c>
      <c r="K2107" s="37" t="n">
        <f aca="false">IFERROR((Counts!AB2107-Counts!Z2107)/Counts!AA2107,"")</f>
        <v>-0.13395</v>
      </c>
      <c r="L2107" s="38" t="n">
        <f aca="false">IFERROR(Counts!Y2107/Counts!P2107,"")</f>
        <v>0.3</v>
      </c>
      <c r="M2107" s="38" t="n">
        <f aca="false">IFERROR(Counts!V2107/Counts!P2107,"")</f>
        <v>0.05</v>
      </c>
      <c r="N2107" s="38" t="n">
        <f aca="false">IFERROR(Counts!AD2107/Counts!AC2107,"")</f>
        <v>0.0769230769230769</v>
      </c>
      <c r="O2107" s="38" t="n">
        <f aca="false">IFERROR(Counts!AE2107/Counts!AC2107,"")</f>
        <v>0.615384615384615</v>
      </c>
      <c r="P2107" s="39" t="n">
        <f aca="false">IFERROR(Counts!AG2107/Counts!AF2107,"")</f>
        <v>95.6076923076923</v>
      </c>
      <c r="Q2107" s="38" t="n">
        <f aca="false">IFERROR(Counts!AH2107/Counts!AC2107,"")</f>
        <v>0.307692307692308</v>
      </c>
      <c r="R2107" s="38" t="n">
        <f aca="false">IFERROR(Counts!N2107/Counts!M2107,"")</f>
        <v>0.302325581395349</v>
      </c>
      <c r="S2107" s="38" t="n">
        <f aca="false">IFERROR(Counts!K2107/Counts!J2107,"")</f>
        <v>0.651162790697675</v>
      </c>
      <c r="T2107" s="38" t="n">
        <f aca="false">IFERROR(Counts!I2107/Counts!H2107,"")</f>
        <v>0.219512195121951</v>
      </c>
      <c r="U2107" s="38" t="n">
        <f aca="false">IFERROR(1-Counts!L2107/Counts!K2107,"")</f>
        <v>0.785714285714286</v>
      </c>
      <c r="V2107" s="39" t="n">
        <f aca="false">IFERROR(Counts!AJ2107/Counts!AI2107,"")</f>
        <v>73.5916666666667</v>
      </c>
      <c r="W2107" s="38" t="n">
        <f aca="false">IFERROR(Counts!AK2107/Counts!AI2107,"")</f>
        <v>0.333333333333333</v>
      </c>
      <c r="X2107" s="40" t="n">
        <f aca="false">IFERROR(Counts!O2107,"")</f>
        <v>1.26</v>
      </c>
      <c r="Y2107" s="36" t="n">
        <f aca="false">IFERROR(INDEX('Season Counts'!$Y$2:$Y$740,$AF2107)/INDEX('Season Counts'!$X$2:$X$740,$AF2107),"")</f>
        <v>0.340264150943396</v>
      </c>
      <c r="Z2107" s="37" t="n">
        <f aca="false">IFERROR(J2107-Y2107,"")</f>
        <v>-0.0592141509433962</v>
      </c>
      <c r="AA2107" s="38" t="n">
        <f aca="false">IFERROR(INDEX('Season Counts'!$K$2:$K$740,$AF2107)/INDEX('Season Counts'!$J$2:$J$740,$AF2107),"")</f>
        <v>0.261146496815287</v>
      </c>
      <c r="AB2107" s="41" t="n">
        <f aca="false">IFERROR(R2107-AA2107,"")</f>
        <v>0.0411790845800622</v>
      </c>
      <c r="AC2107" s="39" t="n">
        <f aca="false">IFERROR(INDEX('Season Counts'!$AG$2:$AG$740,$AF2107)/INDEX('Season Counts'!$AF$2:$AF$740,$AF2107),"")</f>
        <v>72.7452674897119</v>
      </c>
      <c r="AD2107" s="40" t="n">
        <f aca="false">IFERROR(V2107-AC2107,"")</f>
        <v>0.846399176954733</v>
      </c>
      <c r="AE2107" s="4" t="str">
        <f aca="false">IF(D2107&lt;Guide!$C$21,"Low PA",IF(TRIM(IF(ISNUMBER(AD2107),IF(N(AD2107)&lt;=-Guide!$C$24,"▼ Bat Speed  ",IF(N(AD2107)&gt;=Guide!$C$24,"▲ Bat Speed  ","")),"")&amp;IF(N(Z2107)&gt;=Guide!$C$22,"▲ Contact  ","")&amp;IF(N(Z2107)&lt;=-Guide!$C$22,"▼ Contact  ","")&amp;IF(N(AB2107)&gt;=Guide!$C$23,"▲ Chase  ","")&amp;IF(N(AB2107)&lt;=-Guide!$C$23,"▼ Chase  ",""))="","Stable",TRIM(IF(ISNUMBER(AD2107),IF(N(AD2107)&lt;=-Guide!$C$24,"▼ Bat Speed  ",IF(N(AD2107)&gt;=Guide!$C$24,"▲ Bat Speed  ","")),"")&amp;IF(N(Z2107)&gt;=Guide!$C$22,"▲ Contact  ","")&amp;IF(N(Z2107)&lt;=-Guide!$C$22,"▼ Contact  ","")&amp;IF(N(AB2107)&gt;=Guide!$C$23,"▲ Chase  ","")&amp;IF(N(AB2107)&lt;=-Guide!$C$23,"▼ Chase  ",""))))</f>
        <v>Low PA</v>
      </c>
      <c r="AF2107" s="35" t="n">
        <f aca="false">MATCH(Counts!A2107,'Season Counts'!$A$2:$A$740,0)</f>
        <v>532</v>
      </c>
    </row>
    <row r="2108" customFormat="false" ht="15" hidden="false" customHeight="false" outlineLevel="0" collapsed="false">
      <c r="A2108" s="34" t="str">
        <f aca="false">Counts!B2108</f>
        <v>PIT</v>
      </c>
      <c r="B2108" s="5" t="str">
        <f aca="false">Counts!C2108</f>
        <v>Jacob Gonzalez</v>
      </c>
      <c r="C2108" s="34" t="str">
        <f aca="false">Counts!F2108</f>
        <v>Jul</v>
      </c>
      <c r="D2108" s="35" t="n">
        <f aca="false">IFERROR(Counts!P2108,"")</f>
        <v>36</v>
      </c>
      <c r="E2108" s="36" t="n">
        <f aca="false">IFERROR(Counts!R2108/Counts!Q2108,"")</f>
        <v>0.2</v>
      </c>
      <c r="F2108" s="36" t="n">
        <f aca="false">IFERROR((Counts!R2108+Counts!V2108+Counts!W2108)/(Counts!Q2108+Counts!V2108+Counts!W2108+Counts!X2108),"")</f>
        <v>0.194444444444444</v>
      </c>
      <c r="G2108" s="36" t="n">
        <f aca="false">IFERROR((Counts!R2108+Counts!S2108+2*Counts!T2108+3*Counts!U2108)/Counts!Q2108,"")</f>
        <v>0.4</v>
      </c>
      <c r="H2108" s="35" t="n">
        <f aca="false">IFERROR(Counts!U2108,"")</f>
        <v>2</v>
      </c>
      <c r="I2108" s="36" t="n">
        <f aca="false">IFERROR(Counts!Z2108/Counts!AA2108,"")</f>
        <v>0.245833333333333</v>
      </c>
      <c r="J2108" s="36" t="n">
        <f aca="false">IFERROR(Counts!AB2108/Counts!AA2108,"")</f>
        <v>0.313194444444444</v>
      </c>
      <c r="K2108" s="37" t="n">
        <f aca="false">IFERROR((Counts!AB2108-Counts!Z2108)/Counts!AA2108,"")</f>
        <v>0.0673611111111111</v>
      </c>
      <c r="L2108" s="38" t="n">
        <f aca="false">IFERROR(Counts!Y2108/Counts!P2108,"")</f>
        <v>0.138888888888889</v>
      </c>
      <c r="M2108" s="38" t="n">
        <f aca="false">IFERROR(Counts!V2108/Counts!P2108,"")</f>
        <v>0</v>
      </c>
      <c r="N2108" s="38" t="n">
        <f aca="false">IFERROR(Counts!AD2108/Counts!AC2108,"")</f>
        <v>0.0645161290322581</v>
      </c>
      <c r="O2108" s="38" t="n">
        <f aca="false">IFERROR(Counts!AE2108/Counts!AC2108,"")</f>
        <v>0.354838709677419</v>
      </c>
      <c r="P2108" s="39" t="n">
        <f aca="false">IFERROR(Counts!AG2108/Counts!AF2108,"")</f>
        <v>89.3161290322581</v>
      </c>
      <c r="Q2108" s="38" t="n">
        <f aca="false">IFERROR(Counts!AH2108/Counts!AC2108,"")</f>
        <v>0.516129032258065</v>
      </c>
      <c r="R2108" s="38" t="n">
        <f aca="false">IFERROR(Counts!N2108/Counts!M2108,"")</f>
        <v>0.557377049180328</v>
      </c>
      <c r="S2108" s="38" t="n">
        <f aca="false">IFERROR(Counts!K2108/Counts!J2108,"")</f>
        <v>0.761194029850746</v>
      </c>
      <c r="T2108" s="38" t="n">
        <f aca="false">IFERROR(Counts!I2108/Counts!H2108,"")</f>
        <v>0.152941176470588</v>
      </c>
      <c r="U2108" s="38" t="n">
        <f aca="false">IFERROR(1-Counts!L2108/Counts!K2108,"")</f>
        <v>0.843137254901961</v>
      </c>
      <c r="V2108" s="39" t="n">
        <f aca="false">IFERROR(Counts!AJ2108/Counts!AI2108,"")</f>
        <v>70.1342465753425</v>
      </c>
      <c r="W2108" s="38" t="n">
        <f aca="false">IFERROR(Counts!AK2108/Counts!AI2108,"")</f>
        <v>0.0684931506849315</v>
      </c>
      <c r="X2108" s="40" t="n">
        <f aca="false">IFERROR(Counts!O2108,"")</f>
        <v>-1.86</v>
      </c>
      <c r="Y2108" s="36" t="n">
        <f aca="false">IFERROR(INDEX('Season Counts'!$Y$2:$Y$740,$AF2108)/INDEX('Season Counts'!$X$2:$X$740,$AF2108),"")</f>
        <v>0.303584615384615</v>
      </c>
      <c r="Z2108" s="37" t="n">
        <f aca="false">IFERROR(J2108-Y2108,"")</f>
        <v>0.00960982905982905</v>
      </c>
      <c r="AA2108" s="38" t="n">
        <f aca="false">IFERROR(INDEX('Season Counts'!$K$2:$K$740,$AF2108)/INDEX('Season Counts'!$J$2:$J$740,$AF2108),"")</f>
        <v>0.409448818897638</v>
      </c>
      <c r="AB2108" s="41" t="n">
        <f aca="false">IFERROR(R2108-AA2108,"")</f>
        <v>0.14792823028269</v>
      </c>
      <c r="AC2108" s="39" t="n">
        <f aca="false">IFERROR(INDEX('Season Counts'!$AG$2:$AG$740,$AF2108)/INDEX('Season Counts'!$AF$2:$AF$740,$AF2108),"")</f>
        <v>71.0617886178862</v>
      </c>
      <c r="AD2108" s="40" t="n">
        <f aca="false">IFERROR(V2108-AC2108,"")</f>
        <v>-0.927542042543706</v>
      </c>
      <c r="AE2108" s="4" t="str">
        <f aca="false">IF(D2108&lt;Guide!$C$21,"Low PA",IF(TRIM(IF(ISNUMBER(AD2108),IF(N(AD2108)&lt;=-Guide!$C$24,"▼ Bat Speed  ",IF(N(AD2108)&gt;=Guide!$C$24,"▲ Bat Speed  ","")),"")&amp;IF(N(Z2108)&gt;=Guide!$C$22,"▲ Contact  ","")&amp;IF(N(Z2108)&lt;=-Guide!$C$22,"▼ Contact  ","")&amp;IF(N(AB2108)&gt;=Guide!$C$23,"▲ Chase  ","")&amp;IF(N(AB2108)&lt;=-Guide!$C$23,"▼ Chase  ",""))="","Stable",TRIM(IF(ISNUMBER(AD2108),IF(N(AD2108)&lt;=-Guide!$C$24,"▼ Bat Speed  ",IF(N(AD2108)&gt;=Guide!$C$24,"▲ Bat Speed  ","")),"")&amp;IF(N(Z2108)&gt;=Guide!$C$22,"▲ Contact  ","")&amp;IF(N(Z2108)&lt;=-Guide!$C$22,"▼ Contact  ","")&amp;IF(N(AB2108)&gt;=Guide!$C$23,"▲ Chase  ","")&amp;IF(N(AB2108)&lt;=-Guide!$C$23,"▼ Chase  ",""))))</f>
        <v>Low PA</v>
      </c>
      <c r="AF2108" s="35" t="n">
        <f aca="false">MATCH(Counts!A2108,'Season Counts'!$A$2:$A$740,0)</f>
        <v>533</v>
      </c>
    </row>
    <row r="2109" customFormat="false" ht="15" hidden="false" customHeight="false" outlineLevel="0" collapsed="false">
      <c r="A2109" s="34" t="str">
        <f aca="false">Counts!B2109</f>
        <v>PIT</v>
      </c>
      <c r="B2109" s="5" t="str">
        <f aca="false">Counts!C2109</f>
        <v>Jacob Gonzalez</v>
      </c>
      <c r="C2109" s="34" t="str">
        <f aca="false">Counts!F2109</f>
        <v>Aug</v>
      </c>
      <c r="D2109" s="35" t="n">
        <f aca="false">IFERROR(Counts!P2109,"")</f>
        <v>60</v>
      </c>
      <c r="E2109" s="36" t="n">
        <f aca="false">IFERROR(Counts!R2109/Counts!Q2109,"")</f>
        <v>0.172413793103448</v>
      </c>
      <c r="F2109" s="36" t="n">
        <f aca="false">IFERROR((Counts!R2109+Counts!V2109+Counts!W2109)/(Counts!Q2109+Counts!V2109+Counts!W2109+Counts!X2109),"")</f>
        <v>0.2</v>
      </c>
      <c r="G2109" s="36" t="n">
        <f aca="false">IFERROR((Counts!R2109+Counts!S2109+2*Counts!T2109+3*Counts!U2109)/Counts!Q2109,"")</f>
        <v>0.310344827586207</v>
      </c>
      <c r="H2109" s="35" t="n">
        <f aca="false">IFERROR(Counts!U2109,"")</f>
        <v>2</v>
      </c>
      <c r="I2109" s="36" t="n">
        <f aca="false">IFERROR(Counts!Z2109/Counts!AA2109,"")</f>
        <v>0.221666666666667</v>
      </c>
      <c r="J2109" s="36" t="n">
        <f aca="false">IFERROR(Counts!AB2109/Counts!AA2109,"")</f>
        <v>0.288383333333333</v>
      </c>
      <c r="K2109" s="37" t="n">
        <f aca="false">IFERROR((Counts!AB2109-Counts!Z2109)/Counts!AA2109,"")</f>
        <v>0.0667166666666667</v>
      </c>
      <c r="L2109" s="38" t="n">
        <f aca="false">IFERROR(Counts!Y2109/Counts!P2109,"")</f>
        <v>0.166666666666667</v>
      </c>
      <c r="M2109" s="38" t="n">
        <f aca="false">IFERROR(Counts!V2109/Counts!P2109,"")</f>
        <v>0.0166666666666667</v>
      </c>
      <c r="N2109" s="38" t="n">
        <f aca="false">IFERROR(Counts!AD2109/Counts!AC2109,"")</f>
        <v>0.0416666666666667</v>
      </c>
      <c r="O2109" s="38" t="n">
        <f aca="false">IFERROR(Counts!AE2109/Counts!AC2109,"")</f>
        <v>0.270833333333333</v>
      </c>
      <c r="P2109" s="39" t="n">
        <f aca="false">IFERROR(Counts!AG2109/Counts!AF2109,"")</f>
        <v>86.6583333333334</v>
      </c>
      <c r="Q2109" s="38" t="n">
        <f aca="false">IFERROR(Counts!AH2109/Counts!AC2109,"")</f>
        <v>0.291666666666667</v>
      </c>
      <c r="R2109" s="38" t="n">
        <f aca="false">IFERROR(Counts!N2109/Counts!M2109,"")</f>
        <v>0.373983739837398</v>
      </c>
      <c r="S2109" s="38" t="n">
        <f aca="false">IFERROR(Counts!K2109/Counts!J2109,"")</f>
        <v>0.808333333333333</v>
      </c>
      <c r="T2109" s="38" t="n">
        <f aca="false">IFERROR(Counts!I2109/Counts!H2109,"")</f>
        <v>0.181818181818182</v>
      </c>
      <c r="U2109" s="38" t="n">
        <f aca="false">IFERROR(1-Counts!L2109/Counts!K2109,"")</f>
        <v>0.855670103092784</v>
      </c>
      <c r="V2109" s="39" t="n">
        <f aca="false">IFERROR(Counts!AJ2109/Counts!AI2109,"")</f>
        <v>71.7306451612903</v>
      </c>
      <c r="W2109" s="38" t="n">
        <f aca="false">IFERROR(Counts!AK2109/Counts!AI2109,"")</f>
        <v>0.209677419354839</v>
      </c>
      <c r="X2109" s="40" t="n">
        <f aca="false">IFERROR(Counts!O2109,"")</f>
        <v>-5.523</v>
      </c>
      <c r="Y2109" s="36" t="n">
        <f aca="false">IFERROR(INDEX('Season Counts'!$Y$2:$Y$740,$AF2109)/INDEX('Season Counts'!$X$2:$X$740,$AF2109),"")</f>
        <v>0.303584615384615</v>
      </c>
      <c r="Z2109" s="37" t="n">
        <f aca="false">IFERROR(J2109-Y2109,"")</f>
        <v>-0.0152012820512821</v>
      </c>
      <c r="AA2109" s="38" t="n">
        <f aca="false">IFERROR(INDEX('Season Counts'!$K$2:$K$740,$AF2109)/INDEX('Season Counts'!$J$2:$J$740,$AF2109),"")</f>
        <v>0.409448818897638</v>
      </c>
      <c r="AB2109" s="41" t="n">
        <f aca="false">IFERROR(R2109-AA2109,"")</f>
        <v>-0.0354650790602394</v>
      </c>
      <c r="AC2109" s="39" t="n">
        <f aca="false">IFERROR(INDEX('Season Counts'!$AG$2:$AG$740,$AF2109)/INDEX('Season Counts'!$AF$2:$AF$740,$AF2109),"")</f>
        <v>71.0617886178862</v>
      </c>
      <c r="AD2109" s="40" t="n">
        <f aca="false">IFERROR(V2109-AC2109,"")</f>
        <v>0.668856543404147</v>
      </c>
      <c r="AE2109" s="4" t="str">
        <f aca="false">IF(D2109&lt;Guide!$C$21,"Low PA",IF(TRIM(IF(ISNUMBER(AD2109),IF(N(AD2109)&lt;=-Guide!$C$24,"▼ Bat Speed  ",IF(N(AD2109)&gt;=Guide!$C$24,"▲ Bat Speed  ","")),"")&amp;IF(N(Z2109)&gt;=Guide!$C$22,"▲ Contact  ","")&amp;IF(N(Z2109)&lt;=-Guide!$C$22,"▼ Contact  ","")&amp;IF(N(AB2109)&gt;=Guide!$C$23,"▲ Chase  ","")&amp;IF(N(AB2109)&lt;=-Guide!$C$23,"▼ Chase  ",""))="","Stable",TRIM(IF(ISNUMBER(AD2109),IF(N(AD2109)&lt;=-Guide!$C$24,"▼ Bat Speed  ",IF(N(AD2109)&gt;=Guide!$C$24,"▲ Bat Speed  ","")),"")&amp;IF(N(Z2109)&gt;=Guide!$C$22,"▲ Contact  ","")&amp;IF(N(Z2109)&lt;=-Guide!$C$22,"▼ Contact  ","")&amp;IF(N(AB2109)&gt;=Guide!$C$23,"▲ Chase  ","")&amp;IF(N(AB2109)&lt;=-Guide!$C$23,"▼ Chase  ",""))))</f>
        <v>Stable</v>
      </c>
      <c r="AF2109" s="35" t="n">
        <f aca="false">MATCH(Counts!A2109,'Season Counts'!$A$2:$A$740,0)</f>
        <v>533</v>
      </c>
    </row>
    <row r="2110" customFormat="false" ht="15" hidden="false" customHeight="false" outlineLevel="0" collapsed="false">
      <c r="A2110" s="34" t="str">
        <f aca="false">Counts!B2110</f>
        <v>PIT</v>
      </c>
      <c r="B2110" s="5" t="str">
        <f aca="false">Counts!C2110</f>
        <v>Jacob Gonzalez</v>
      </c>
      <c r="C2110" s="34" t="str">
        <f aca="false">Counts!F2110</f>
        <v>Sep</v>
      </c>
      <c r="D2110" s="35" t="n">
        <f aca="false">IFERROR(Counts!P2110,"")</f>
        <v>34</v>
      </c>
      <c r="E2110" s="36" t="n">
        <f aca="false">IFERROR(Counts!R2110/Counts!Q2110,"")</f>
        <v>0.266666666666667</v>
      </c>
      <c r="F2110" s="36" t="n">
        <f aca="false">IFERROR((Counts!R2110+Counts!V2110+Counts!W2110)/(Counts!Q2110+Counts!V2110+Counts!W2110+Counts!X2110),"")</f>
        <v>0.352941176470588</v>
      </c>
      <c r="G2110" s="36" t="n">
        <f aca="false">IFERROR((Counts!R2110+Counts!S2110+2*Counts!T2110+3*Counts!U2110)/Counts!Q2110,"")</f>
        <v>0.433333333333333</v>
      </c>
      <c r="H2110" s="35" t="n">
        <f aca="false">IFERROR(Counts!U2110,"")</f>
        <v>1</v>
      </c>
      <c r="I2110" s="36" t="n">
        <f aca="false">IFERROR(Counts!Z2110/Counts!AA2110,"")</f>
        <v>0.347058823529412</v>
      </c>
      <c r="J2110" s="36" t="n">
        <f aca="false">IFERROR(Counts!AB2110/Counts!AA2110,"")</f>
        <v>0.320235294117647</v>
      </c>
      <c r="K2110" s="37" t="n">
        <f aca="false">IFERROR((Counts!AB2110-Counts!Z2110)/Counts!AA2110,"")</f>
        <v>-0.0268235294117647</v>
      </c>
      <c r="L2110" s="38" t="n">
        <f aca="false">IFERROR(Counts!Y2110/Counts!P2110,"")</f>
        <v>0.205882352941176</v>
      </c>
      <c r="M2110" s="38" t="n">
        <f aca="false">IFERROR(Counts!V2110/Counts!P2110,"")</f>
        <v>0.0882352941176471</v>
      </c>
      <c r="N2110" s="38" t="n">
        <f aca="false">IFERROR(Counts!AD2110/Counts!AC2110,"")</f>
        <v>0.130434782608696</v>
      </c>
      <c r="O2110" s="38" t="n">
        <f aca="false">IFERROR(Counts!AE2110/Counts!AC2110,"")</f>
        <v>0.478260869565217</v>
      </c>
      <c r="P2110" s="39" t="n">
        <f aca="false">IFERROR(Counts!AG2110/Counts!AF2110,"")</f>
        <v>87.8565217391304</v>
      </c>
      <c r="Q2110" s="38" t="n">
        <f aca="false">IFERROR(Counts!AH2110/Counts!AC2110,"")</f>
        <v>0.304347826086957</v>
      </c>
      <c r="R2110" s="38" t="n">
        <f aca="false">IFERROR(Counts!N2110/Counts!M2110,"")</f>
        <v>0.342857142857143</v>
      </c>
      <c r="S2110" s="38" t="n">
        <f aca="false">IFERROR(Counts!K2110/Counts!J2110,"")</f>
        <v>0.566037735849057</v>
      </c>
      <c r="T2110" s="38" t="n">
        <f aca="false">IFERROR(Counts!I2110/Counts!H2110,"")</f>
        <v>0.259259259259259</v>
      </c>
      <c r="U2110" s="38" t="n">
        <f aca="false">IFERROR(1-Counts!L2110/Counts!K2110,"")</f>
        <v>0.8</v>
      </c>
      <c r="V2110" s="39" t="n">
        <f aca="false">IFERROR(Counts!AJ2110/Counts!AI2110,"")</f>
        <v>70.7510204081633</v>
      </c>
      <c r="W2110" s="38" t="n">
        <f aca="false">IFERROR(Counts!AK2110/Counts!AI2110,"")</f>
        <v>0.0816326530612245</v>
      </c>
      <c r="X2110" s="40" t="n">
        <f aca="false">IFERROR(Counts!O2110,"")</f>
        <v>1.443</v>
      </c>
      <c r="Y2110" s="36" t="n">
        <f aca="false">IFERROR(INDEX('Season Counts'!$Y$2:$Y$740,$AF2110)/INDEX('Season Counts'!$X$2:$X$740,$AF2110),"")</f>
        <v>0.303584615384615</v>
      </c>
      <c r="Z2110" s="37" t="n">
        <f aca="false">IFERROR(J2110-Y2110,"")</f>
        <v>0.0166506787330317</v>
      </c>
      <c r="AA2110" s="38" t="n">
        <f aca="false">IFERROR(INDEX('Season Counts'!$K$2:$K$740,$AF2110)/INDEX('Season Counts'!$J$2:$J$740,$AF2110),"")</f>
        <v>0.409448818897638</v>
      </c>
      <c r="AB2110" s="41" t="n">
        <f aca="false">IFERROR(R2110-AA2110,"")</f>
        <v>-0.0665916760404949</v>
      </c>
      <c r="AC2110" s="39" t="n">
        <f aca="false">IFERROR(INDEX('Season Counts'!$AG$2:$AG$740,$AF2110)/INDEX('Season Counts'!$AF$2:$AF$740,$AF2110),"")</f>
        <v>71.0617886178862</v>
      </c>
      <c r="AD2110" s="40" t="n">
        <f aca="false">IFERROR(V2110-AC2110,"")</f>
        <v>-0.310768209722909</v>
      </c>
      <c r="AE2110" s="4" t="str">
        <f aca="false">IF(D2110&lt;Guide!$C$21,"Low PA",IF(TRIM(IF(ISNUMBER(AD2110),IF(N(AD2110)&lt;=-Guide!$C$24,"▼ Bat Speed  ",IF(N(AD2110)&gt;=Guide!$C$24,"▲ Bat Speed  ","")),"")&amp;IF(N(Z2110)&gt;=Guide!$C$22,"▲ Contact  ","")&amp;IF(N(Z2110)&lt;=-Guide!$C$22,"▼ Contact  ","")&amp;IF(N(AB2110)&gt;=Guide!$C$23,"▲ Chase  ","")&amp;IF(N(AB2110)&lt;=-Guide!$C$23,"▼ Chase  ",""))="","Stable",TRIM(IF(ISNUMBER(AD2110),IF(N(AD2110)&lt;=-Guide!$C$24,"▼ Bat Speed  ",IF(N(AD2110)&gt;=Guide!$C$24,"▲ Bat Speed  ","")),"")&amp;IF(N(Z2110)&gt;=Guide!$C$22,"▲ Contact  ","")&amp;IF(N(Z2110)&lt;=-Guide!$C$22,"▼ Contact  ","")&amp;IF(N(AB2110)&gt;=Guide!$C$23,"▲ Chase  ","")&amp;IF(N(AB2110)&lt;=-Guide!$C$23,"▼ Chase  ",""))))</f>
        <v>Low PA</v>
      </c>
      <c r="AF2110" s="35" t="n">
        <f aca="false">MATCH(Counts!A2110,'Season Counts'!$A$2:$A$740,0)</f>
        <v>533</v>
      </c>
    </row>
    <row r="2111" customFormat="false" ht="15" hidden="false" customHeight="false" outlineLevel="0" collapsed="false">
      <c r="A2111" s="34" t="str">
        <f aca="false">Counts!B2111</f>
        <v>PIT</v>
      </c>
      <c r="B2111" s="5" t="str">
        <f aca="false">Counts!C2111</f>
        <v>Nick Yorke</v>
      </c>
      <c r="C2111" s="34" t="str">
        <f aca="false">Counts!F2111</f>
        <v>Mar-Apr</v>
      </c>
      <c r="D2111" s="35" t="n">
        <f aca="false">IFERROR(Counts!P2111,"")</f>
        <v>78</v>
      </c>
      <c r="E2111" s="36" t="n">
        <f aca="false">IFERROR(Counts!R2111/Counts!Q2111,"")</f>
        <v>0.220588235294118</v>
      </c>
      <c r="F2111" s="36" t="n">
        <f aca="false">IFERROR((Counts!R2111+Counts!V2111+Counts!W2111)/(Counts!Q2111+Counts!V2111+Counts!W2111+Counts!X2111),"")</f>
        <v>0.307692307692308</v>
      </c>
      <c r="G2111" s="36" t="n">
        <f aca="false">IFERROR((Counts!R2111+Counts!S2111+2*Counts!T2111+3*Counts!U2111)/Counts!Q2111,"")</f>
        <v>0.308823529411765</v>
      </c>
      <c r="H2111" s="35" t="n">
        <f aca="false">IFERROR(Counts!U2111,"")</f>
        <v>1</v>
      </c>
      <c r="I2111" s="36" t="n">
        <f aca="false">IFERROR(Counts!Z2111/Counts!AA2111,"")</f>
        <v>0.281410256410256</v>
      </c>
      <c r="J2111" s="36" t="n">
        <f aca="false">IFERROR(Counts!AB2111/Counts!AA2111,"")</f>
        <v>0.327474358974359</v>
      </c>
      <c r="K2111" s="37" t="n">
        <f aca="false">IFERROR((Counts!AB2111-Counts!Z2111)/Counts!AA2111,"")</f>
        <v>0.0460641025641026</v>
      </c>
      <c r="L2111" s="38" t="n">
        <f aca="false">IFERROR(Counts!Y2111/Counts!P2111,"")</f>
        <v>0.192307692307692</v>
      </c>
      <c r="M2111" s="38" t="n">
        <f aca="false">IFERROR(Counts!V2111/Counts!P2111,"")</f>
        <v>0.0897435897435897</v>
      </c>
      <c r="N2111" s="38" t="n">
        <f aca="false">IFERROR(Counts!AD2111/Counts!AC2111,"")</f>
        <v>0.0555555555555556</v>
      </c>
      <c r="O2111" s="38" t="n">
        <f aca="false">IFERROR(Counts!AE2111/Counts!AC2111,"")</f>
        <v>0.5</v>
      </c>
      <c r="P2111" s="39" t="n">
        <f aca="false">IFERROR(Counts!AG2111/Counts!AF2111,"")</f>
        <v>90.7407407407408</v>
      </c>
      <c r="Q2111" s="38" t="n">
        <f aca="false">IFERROR(Counts!AH2111/Counts!AC2111,"")</f>
        <v>0.314814814814815</v>
      </c>
      <c r="R2111" s="38" t="n">
        <f aca="false">IFERROR(Counts!N2111/Counts!M2111,"")</f>
        <v>0.254777070063694</v>
      </c>
      <c r="S2111" s="38" t="n">
        <f aca="false">IFERROR(Counts!K2111/Counts!J2111,"")</f>
        <v>0.687074829931973</v>
      </c>
      <c r="T2111" s="38" t="n">
        <f aca="false">IFERROR(Counts!I2111/Counts!H2111,"")</f>
        <v>0.163120567375887</v>
      </c>
      <c r="U2111" s="38" t="n">
        <f aca="false">IFERROR(1-Counts!L2111/Counts!K2111,"")</f>
        <v>0.920792079207921</v>
      </c>
      <c r="V2111" s="39" t="n">
        <f aca="false">IFERROR(Counts!AJ2111/Counts!AI2111,"")</f>
        <v>72.42890625</v>
      </c>
      <c r="W2111" s="38" t="n">
        <f aca="false">IFERROR(Counts!AK2111/Counts!AI2111,"")</f>
        <v>0.203125</v>
      </c>
      <c r="X2111" s="40" t="n">
        <f aca="false">IFERROR(Counts!O2111,"")</f>
        <v>-3.44</v>
      </c>
      <c r="Y2111" s="36" t="n">
        <f aca="false">IFERROR(INDEX('Season Counts'!$Y$2:$Y$740,$AF2111)/INDEX('Season Counts'!$X$2:$X$740,$AF2111),"")</f>
        <v>0.288603448275862</v>
      </c>
      <c r="Z2111" s="37" t="n">
        <f aca="false">IFERROR(J2111-Y2111,"")</f>
        <v>0.0388709106984969</v>
      </c>
      <c r="AA2111" s="38" t="n">
        <f aca="false">IFERROR(INDEX('Season Counts'!$K$2:$K$740,$AF2111)/INDEX('Season Counts'!$J$2:$J$740,$AF2111),"")</f>
        <v>0.318367346938776</v>
      </c>
      <c r="AB2111" s="41" t="n">
        <f aca="false">IFERROR(R2111-AA2111,"")</f>
        <v>-0.0635902768750812</v>
      </c>
      <c r="AC2111" s="39" t="n">
        <f aca="false">IFERROR(INDEX('Season Counts'!$AG$2:$AG$740,$AF2111)/INDEX('Season Counts'!$AF$2:$AF$740,$AF2111),"")</f>
        <v>72.6430693069307</v>
      </c>
      <c r="AD2111" s="40" t="n">
        <f aca="false">IFERROR(V2111-AC2111,"")</f>
        <v>-0.214163056930701</v>
      </c>
      <c r="AE2111" s="4" t="str">
        <f aca="false">IF(D2111&lt;Guide!$C$21,"Low PA",IF(TRIM(IF(ISNUMBER(AD2111),IF(N(AD2111)&lt;=-Guide!$C$24,"▼ Bat Speed  ",IF(N(AD2111)&gt;=Guide!$C$24,"▲ Bat Speed  ","")),"")&amp;IF(N(Z2111)&gt;=Guide!$C$22,"▲ Contact  ","")&amp;IF(N(Z2111)&lt;=-Guide!$C$22,"▼ Contact  ","")&amp;IF(N(AB2111)&gt;=Guide!$C$23,"▲ Chase  ","")&amp;IF(N(AB2111)&lt;=-Guide!$C$23,"▼ Chase  ",""))="","Stable",TRIM(IF(ISNUMBER(AD2111),IF(N(AD2111)&lt;=-Guide!$C$24,"▼ Bat Speed  ",IF(N(AD2111)&gt;=Guide!$C$24,"▲ Bat Speed  ","")),"")&amp;IF(N(Z2111)&gt;=Guide!$C$22,"▲ Contact  ","")&amp;IF(N(Z2111)&lt;=-Guide!$C$22,"▼ Contact  ","")&amp;IF(N(AB2111)&gt;=Guide!$C$23,"▲ Chase  ","")&amp;IF(N(AB2111)&lt;=-Guide!$C$23,"▼ Chase  ",""))))</f>
        <v>▼ Chase</v>
      </c>
      <c r="AF2111" s="35" t="n">
        <f aca="false">MATCH(Counts!A2111,'Season Counts'!$A$2:$A$740,0)</f>
        <v>534</v>
      </c>
    </row>
    <row r="2112" customFormat="false" ht="15" hidden="false" customHeight="false" outlineLevel="0" collapsed="false">
      <c r="A2112" s="34" t="str">
        <f aca="false">Counts!B2112</f>
        <v>PIT</v>
      </c>
      <c r="B2112" s="5" t="str">
        <f aca="false">Counts!C2112</f>
        <v>Nick Yorke</v>
      </c>
      <c r="C2112" s="34" t="str">
        <f aca="false">Counts!F2112</f>
        <v>May</v>
      </c>
      <c r="D2112" s="35" t="n">
        <f aca="false">IFERROR(Counts!P2112,"")</f>
        <v>8</v>
      </c>
      <c r="E2112" s="36" t="n">
        <f aca="false">IFERROR(Counts!R2112/Counts!Q2112,"")</f>
        <v>0</v>
      </c>
      <c r="F2112" s="36" t="n">
        <f aca="false">IFERROR((Counts!R2112+Counts!V2112+Counts!W2112)/(Counts!Q2112+Counts!V2112+Counts!W2112+Counts!X2112),"")</f>
        <v>0</v>
      </c>
      <c r="G2112" s="36" t="n">
        <f aca="false">IFERROR((Counts!R2112+Counts!S2112+2*Counts!T2112+3*Counts!U2112)/Counts!Q2112,"")</f>
        <v>0</v>
      </c>
      <c r="H2112" s="35" t="n">
        <f aca="false">IFERROR(Counts!U2112,"")</f>
        <v>0</v>
      </c>
      <c r="I2112" s="36" t="n">
        <f aca="false">IFERROR(Counts!Z2112/Counts!AA2112,"")</f>
        <v>0</v>
      </c>
      <c r="J2112" s="36" t="n">
        <f aca="false">IFERROR(Counts!AB2112/Counts!AA2112,"")</f>
        <v>0.093125</v>
      </c>
      <c r="K2112" s="37" t="n">
        <f aca="false">IFERROR((Counts!AB2112-Counts!Z2112)/Counts!AA2112,"")</f>
        <v>0.093125</v>
      </c>
      <c r="L2112" s="38" t="n">
        <f aca="false">IFERROR(Counts!Y2112/Counts!P2112,"")</f>
        <v>0.25</v>
      </c>
      <c r="M2112" s="38" t="n">
        <f aca="false">IFERROR(Counts!V2112/Counts!P2112,"")</f>
        <v>0</v>
      </c>
      <c r="N2112" s="38" t="n">
        <f aca="false">IFERROR(Counts!AD2112/Counts!AC2112,"")</f>
        <v>0</v>
      </c>
      <c r="O2112" s="38" t="n">
        <f aca="false">IFERROR(Counts!AE2112/Counts!AC2112,"")</f>
        <v>0.333333333333333</v>
      </c>
      <c r="P2112" s="39" t="n">
        <f aca="false">IFERROR(Counts!AG2112/Counts!AF2112,"")</f>
        <v>75.9</v>
      </c>
      <c r="Q2112" s="38" t="n">
        <f aca="false">IFERROR(Counts!AH2112/Counts!AC2112,"")</f>
        <v>0.166666666666667</v>
      </c>
      <c r="R2112" s="38" t="n">
        <f aca="false">IFERROR(Counts!N2112/Counts!M2112,"")</f>
        <v>0.666666666666667</v>
      </c>
      <c r="S2112" s="38" t="n">
        <f aca="false">IFERROR(Counts!K2112/Counts!J2112,"")</f>
        <v>0.6</v>
      </c>
      <c r="T2112" s="38" t="n">
        <f aca="false">IFERROR(Counts!I2112/Counts!H2112,"")</f>
        <v>0.214285714285714</v>
      </c>
      <c r="U2112" s="38" t="n">
        <f aca="false">IFERROR(1-Counts!L2112/Counts!K2112,"")</f>
        <v>0.666666666666667</v>
      </c>
      <c r="V2112" s="39" t="n">
        <f aca="false">IFERROR(Counts!AJ2112/Counts!AI2112,"")</f>
        <v>71.1461538461539</v>
      </c>
      <c r="W2112" s="38" t="n">
        <f aca="false">IFERROR(Counts!AK2112/Counts!AI2112,"")</f>
        <v>0.0769230769230769</v>
      </c>
      <c r="X2112" s="40" t="n">
        <f aca="false">IFERROR(Counts!O2112,"")</f>
        <v>-2.126</v>
      </c>
      <c r="Y2112" s="36" t="n">
        <f aca="false">IFERROR(INDEX('Season Counts'!$Y$2:$Y$740,$AF2112)/INDEX('Season Counts'!$X$2:$X$740,$AF2112),"")</f>
        <v>0.288603448275862</v>
      </c>
      <c r="Z2112" s="37" t="n">
        <f aca="false">IFERROR(J2112-Y2112,"")</f>
        <v>-0.195478448275862</v>
      </c>
      <c r="AA2112" s="38" t="n">
        <f aca="false">IFERROR(INDEX('Season Counts'!$K$2:$K$740,$AF2112)/INDEX('Season Counts'!$J$2:$J$740,$AF2112),"")</f>
        <v>0.318367346938776</v>
      </c>
      <c r="AB2112" s="41" t="n">
        <f aca="false">IFERROR(R2112-AA2112,"")</f>
        <v>0.348299319727891</v>
      </c>
      <c r="AC2112" s="39" t="n">
        <f aca="false">IFERROR(INDEX('Season Counts'!$AG$2:$AG$740,$AF2112)/INDEX('Season Counts'!$AF$2:$AF$740,$AF2112),"")</f>
        <v>72.6430693069307</v>
      </c>
      <c r="AD2112" s="40" t="n">
        <f aca="false">IFERROR(V2112-AC2112,"")</f>
        <v>-1.49691546077685</v>
      </c>
      <c r="AE2112" s="4" t="str">
        <f aca="false">IF(D2112&lt;Guide!$C$21,"Low PA",IF(TRIM(IF(ISNUMBER(AD2112),IF(N(AD2112)&lt;=-Guide!$C$24,"▼ Bat Speed  ",IF(N(AD2112)&gt;=Guide!$C$24,"▲ Bat Speed  ","")),"")&amp;IF(N(Z2112)&gt;=Guide!$C$22,"▲ Contact  ","")&amp;IF(N(Z2112)&lt;=-Guide!$C$22,"▼ Contact  ","")&amp;IF(N(AB2112)&gt;=Guide!$C$23,"▲ Chase  ","")&amp;IF(N(AB2112)&lt;=-Guide!$C$23,"▼ Chase  ",""))="","Stable",TRIM(IF(ISNUMBER(AD2112),IF(N(AD2112)&lt;=-Guide!$C$24,"▼ Bat Speed  ",IF(N(AD2112)&gt;=Guide!$C$24,"▲ Bat Speed  ","")),"")&amp;IF(N(Z2112)&gt;=Guide!$C$22,"▲ Contact  ","")&amp;IF(N(Z2112)&lt;=-Guide!$C$22,"▼ Contact  ","")&amp;IF(N(AB2112)&gt;=Guide!$C$23,"▲ Chase  ","")&amp;IF(N(AB2112)&lt;=-Guide!$C$23,"▼ Chase  ",""))))</f>
        <v>Low PA</v>
      </c>
      <c r="AF2112" s="35" t="n">
        <f aca="false">MATCH(Counts!A2112,'Season Counts'!$A$2:$A$740,0)</f>
        <v>534</v>
      </c>
    </row>
    <row r="2113" customFormat="false" ht="15" hidden="false" customHeight="false" outlineLevel="0" collapsed="false">
      <c r="A2113" s="34" t="str">
        <f aca="false">Counts!B2113</f>
        <v>PIT</v>
      </c>
      <c r="B2113" s="5" t="str">
        <f aca="false">Counts!C2113</f>
        <v>Nick Yorke</v>
      </c>
      <c r="C2113" s="34" t="str">
        <f aca="false">Counts!F2113</f>
        <v>Aug</v>
      </c>
      <c r="D2113" s="35" t="n">
        <f aca="false">IFERROR(Counts!P2113,"")</f>
        <v>26</v>
      </c>
      <c r="E2113" s="36" t="n">
        <f aca="false">IFERROR(Counts!R2113/Counts!Q2113,"")</f>
        <v>0.230769230769231</v>
      </c>
      <c r="F2113" s="36" t="n">
        <f aca="false">IFERROR((Counts!R2113+Counts!V2113+Counts!W2113)/(Counts!Q2113+Counts!V2113+Counts!W2113+Counts!X2113),"")</f>
        <v>0.230769230769231</v>
      </c>
      <c r="G2113" s="36" t="n">
        <f aca="false">IFERROR((Counts!R2113+Counts!S2113+2*Counts!T2113+3*Counts!U2113)/Counts!Q2113,"")</f>
        <v>0.269230769230769</v>
      </c>
      <c r="H2113" s="35" t="n">
        <f aca="false">IFERROR(Counts!U2113,"")</f>
        <v>0</v>
      </c>
      <c r="I2113" s="36" t="n">
        <f aca="false">IFERROR(Counts!Z2113/Counts!AA2113,"")</f>
        <v>0.221153846153846</v>
      </c>
      <c r="J2113" s="36" t="n">
        <f aca="false">IFERROR(Counts!AB2113/Counts!AA2113,"")</f>
        <v>0.219730769230769</v>
      </c>
      <c r="K2113" s="37" t="n">
        <f aca="false">IFERROR((Counts!AB2113-Counts!Z2113)/Counts!AA2113,"")</f>
        <v>-0.00142307692307692</v>
      </c>
      <c r="L2113" s="38" t="n">
        <f aca="false">IFERROR(Counts!Y2113/Counts!P2113,"")</f>
        <v>0.346153846153846</v>
      </c>
      <c r="M2113" s="38" t="n">
        <f aca="false">IFERROR(Counts!V2113/Counts!P2113,"")</f>
        <v>0</v>
      </c>
      <c r="N2113" s="38" t="n">
        <f aca="false">IFERROR(Counts!AD2113/Counts!AC2113,"")</f>
        <v>0.0588235294117647</v>
      </c>
      <c r="O2113" s="38" t="n">
        <f aca="false">IFERROR(Counts!AE2113/Counts!AC2113,"")</f>
        <v>0.294117647058824</v>
      </c>
      <c r="P2113" s="39" t="n">
        <f aca="false">IFERROR(Counts!AG2113/Counts!AF2113,"")</f>
        <v>84.4058823529412</v>
      </c>
      <c r="Q2113" s="38" t="n">
        <f aca="false">IFERROR(Counts!AH2113/Counts!AC2113,"")</f>
        <v>0.352941176470588</v>
      </c>
      <c r="R2113" s="38" t="n">
        <f aca="false">IFERROR(Counts!N2113/Counts!M2113,"")</f>
        <v>0.453125</v>
      </c>
      <c r="S2113" s="38" t="n">
        <f aca="false">IFERROR(Counts!K2113/Counts!J2113,"")</f>
        <v>0.730769230769231</v>
      </c>
      <c r="T2113" s="38" t="n">
        <f aca="false">IFERROR(Counts!I2113/Counts!H2113,"")</f>
        <v>0.328358208955224</v>
      </c>
      <c r="U2113" s="38" t="n">
        <f aca="false">IFERROR(1-Counts!L2113/Counts!K2113,"")</f>
        <v>0.763157894736842</v>
      </c>
      <c r="V2113" s="39" t="n">
        <f aca="false">IFERROR(Counts!AJ2113/Counts!AI2113,"")</f>
        <v>73.2228070175439</v>
      </c>
      <c r="W2113" s="38" t="n">
        <f aca="false">IFERROR(Counts!AK2113/Counts!AI2113,"")</f>
        <v>0.333333333333333</v>
      </c>
      <c r="X2113" s="40" t="n">
        <f aca="false">IFERROR(Counts!O2113,"")</f>
        <v>-2.06</v>
      </c>
      <c r="Y2113" s="36" t="n">
        <f aca="false">IFERROR(INDEX('Season Counts'!$Y$2:$Y$740,$AF2113)/INDEX('Season Counts'!$X$2:$X$740,$AF2113),"")</f>
        <v>0.288603448275862</v>
      </c>
      <c r="Z2113" s="37" t="n">
        <f aca="false">IFERROR(J2113-Y2113,"")</f>
        <v>-0.0688726790450929</v>
      </c>
      <c r="AA2113" s="38" t="n">
        <f aca="false">IFERROR(INDEX('Season Counts'!$K$2:$K$740,$AF2113)/INDEX('Season Counts'!$J$2:$J$740,$AF2113),"")</f>
        <v>0.318367346938776</v>
      </c>
      <c r="AB2113" s="41" t="n">
        <f aca="false">IFERROR(R2113-AA2113,"")</f>
        <v>0.134757653061225</v>
      </c>
      <c r="AC2113" s="39" t="n">
        <f aca="false">IFERROR(INDEX('Season Counts'!$AG$2:$AG$740,$AF2113)/INDEX('Season Counts'!$AF$2:$AF$740,$AF2113),"")</f>
        <v>72.6430693069307</v>
      </c>
      <c r="AD2113" s="40" t="n">
        <f aca="false">IFERROR(V2113-AC2113,"")</f>
        <v>0.579737710613159</v>
      </c>
      <c r="AE2113" s="4" t="str">
        <f aca="false">IF(D2113&lt;Guide!$C$21,"Low PA",IF(TRIM(IF(ISNUMBER(AD2113),IF(N(AD2113)&lt;=-Guide!$C$24,"▼ Bat Speed  ",IF(N(AD2113)&gt;=Guide!$C$24,"▲ Bat Speed  ","")),"")&amp;IF(N(Z2113)&gt;=Guide!$C$22,"▲ Contact  ","")&amp;IF(N(Z2113)&lt;=-Guide!$C$22,"▼ Contact  ","")&amp;IF(N(AB2113)&gt;=Guide!$C$23,"▲ Chase  ","")&amp;IF(N(AB2113)&lt;=-Guide!$C$23,"▼ Chase  ",""))="","Stable",TRIM(IF(ISNUMBER(AD2113),IF(N(AD2113)&lt;=-Guide!$C$24,"▼ Bat Speed  ",IF(N(AD2113)&gt;=Guide!$C$24,"▲ Bat Speed  ","")),"")&amp;IF(N(Z2113)&gt;=Guide!$C$22,"▲ Contact  ","")&amp;IF(N(Z2113)&lt;=-Guide!$C$22,"▼ Contact  ","")&amp;IF(N(AB2113)&gt;=Guide!$C$23,"▲ Chase  ","")&amp;IF(N(AB2113)&lt;=-Guide!$C$23,"▼ Chase  ",""))))</f>
        <v>Low PA</v>
      </c>
      <c r="AF2113" s="35" t="n">
        <f aca="false">MATCH(Counts!A2113,'Season Counts'!$A$2:$A$740,0)</f>
        <v>534</v>
      </c>
    </row>
    <row r="2114" customFormat="false" ht="15" hidden="false" customHeight="false" outlineLevel="0" collapsed="false">
      <c r="A2114" s="34" t="str">
        <f aca="false">Counts!B2114</f>
        <v>PIT</v>
      </c>
      <c r="B2114" s="5" t="str">
        <f aca="false">Counts!C2114</f>
        <v>Nick Yorke</v>
      </c>
      <c r="C2114" s="34" t="str">
        <f aca="false">Counts!F2114</f>
        <v>Sep</v>
      </c>
      <c r="D2114" s="35" t="n">
        <f aca="false">IFERROR(Counts!P2114,"")</f>
        <v>5</v>
      </c>
      <c r="E2114" s="36" t="n">
        <f aca="false">IFERROR(Counts!R2114/Counts!Q2114,"")</f>
        <v>0.5</v>
      </c>
      <c r="F2114" s="36" t="n">
        <f aca="false">IFERROR((Counts!R2114+Counts!V2114+Counts!W2114)/(Counts!Q2114+Counts!V2114+Counts!W2114+Counts!X2114),"")</f>
        <v>0.75</v>
      </c>
      <c r="G2114" s="36" t="n">
        <f aca="false">IFERROR((Counts!R2114+Counts!S2114+2*Counts!T2114+3*Counts!U2114)/Counts!Q2114,"")</f>
        <v>0.5</v>
      </c>
      <c r="H2114" s="35" t="n">
        <f aca="false">IFERROR(Counts!U2114,"")</f>
        <v>0</v>
      </c>
      <c r="I2114" s="36" t="n">
        <f aca="false">IFERROR(Counts!Z2114/Counts!AA2114,"")</f>
        <v>0.575</v>
      </c>
      <c r="J2114" s="36" t="n">
        <f aca="false">IFERROR(Counts!AB2114/Counts!AA2114,"")</f>
        <v>0.36925</v>
      </c>
      <c r="K2114" s="37" t="n">
        <f aca="false">IFERROR((Counts!AB2114-Counts!Z2114)/Counts!AA2114,"")</f>
        <v>-0.20575</v>
      </c>
      <c r="L2114" s="38" t="n">
        <f aca="false">IFERROR(Counts!Y2114/Counts!P2114,"")</f>
        <v>0</v>
      </c>
      <c r="M2114" s="38" t="n">
        <f aca="false">IFERROR(Counts!V2114/Counts!P2114,"")</f>
        <v>0.4</v>
      </c>
      <c r="N2114" s="38" t="n">
        <f aca="false">IFERROR(Counts!AD2114/Counts!AC2114,"")</f>
        <v>0</v>
      </c>
      <c r="O2114" s="38" t="n">
        <f aca="false">IFERROR(Counts!AE2114/Counts!AC2114,"")</f>
        <v>0.333333333333333</v>
      </c>
      <c r="P2114" s="39" t="n">
        <f aca="false">IFERROR(Counts!AG2114/Counts!AF2114,"")</f>
        <v>63.6</v>
      </c>
      <c r="Q2114" s="38" t="n">
        <f aca="false">IFERROR(Counts!AH2114/Counts!AC2114,"")</f>
        <v>0</v>
      </c>
      <c r="R2114" s="38" t="n">
        <f aca="false">IFERROR(Counts!N2114/Counts!M2114,"")</f>
        <v>0.0833333333333333</v>
      </c>
      <c r="S2114" s="38" t="n">
        <f aca="false">IFERROR(Counts!K2114/Counts!J2114,"")</f>
        <v>0.555555555555556</v>
      </c>
      <c r="T2114" s="38" t="n">
        <f aca="false">IFERROR(Counts!I2114/Counts!H2114,"")</f>
        <v>0.166666666666667</v>
      </c>
      <c r="U2114" s="38" t="n">
        <f aca="false">IFERROR(1-Counts!L2114/Counts!K2114,"")</f>
        <v>0.8</v>
      </c>
      <c r="V2114" s="39" t="n">
        <f aca="false">IFERROR(Counts!AJ2114/Counts!AI2114,"")</f>
        <v>76.1</v>
      </c>
      <c r="W2114" s="38" t="n">
        <f aca="false">IFERROR(Counts!AK2114/Counts!AI2114,"")</f>
        <v>0.75</v>
      </c>
      <c r="X2114" s="40" t="n">
        <f aca="false">IFERROR(Counts!O2114,"")</f>
        <v>1.059</v>
      </c>
      <c r="Y2114" s="36" t="n">
        <f aca="false">IFERROR(INDEX('Season Counts'!$Y$2:$Y$740,$AF2114)/INDEX('Season Counts'!$X$2:$X$740,$AF2114),"")</f>
        <v>0.288603448275862</v>
      </c>
      <c r="Z2114" s="37" t="n">
        <f aca="false">IFERROR(J2114-Y2114,"")</f>
        <v>0.0806465517241379</v>
      </c>
      <c r="AA2114" s="38" t="n">
        <f aca="false">IFERROR(INDEX('Season Counts'!$K$2:$K$740,$AF2114)/INDEX('Season Counts'!$J$2:$J$740,$AF2114),"")</f>
        <v>0.318367346938776</v>
      </c>
      <c r="AB2114" s="41" t="n">
        <f aca="false">IFERROR(R2114-AA2114,"")</f>
        <v>-0.235034013605442</v>
      </c>
      <c r="AC2114" s="39" t="n">
        <f aca="false">IFERROR(INDEX('Season Counts'!$AG$2:$AG$740,$AF2114)/INDEX('Season Counts'!$AF$2:$AF$740,$AF2114),"")</f>
        <v>72.6430693069307</v>
      </c>
      <c r="AD2114" s="40" t="n">
        <f aca="false">IFERROR(V2114-AC2114,"")</f>
        <v>3.4569306930693</v>
      </c>
      <c r="AE2114" s="4" t="str">
        <f aca="false">IF(D2114&lt;Guide!$C$21,"Low PA",IF(TRIM(IF(ISNUMBER(AD2114),IF(N(AD2114)&lt;=-Guide!$C$24,"▼ Bat Speed  ",IF(N(AD2114)&gt;=Guide!$C$24,"▲ Bat Speed  ","")),"")&amp;IF(N(Z2114)&gt;=Guide!$C$22,"▲ Contact  ","")&amp;IF(N(Z2114)&lt;=-Guide!$C$22,"▼ Contact  ","")&amp;IF(N(AB2114)&gt;=Guide!$C$23,"▲ Chase  ","")&amp;IF(N(AB2114)&lt;=-Guide!$C$23,"▼ Chase  ",""))="","Stable",TRIM(IF(ISNUMBER(AD2114),IF(N(AD2114)&lt;=-Guide!$C$24,"▼ Bat Speed  ",IF(N(AD2114)&gt;=Guide!$C$24,"▲ Bat Speed  ","")),"")&amp;IF(N(Z2114)&gt;=Guide!$C$22,"▲ Contact  ","")&amp;IF(N(Z2114)&lt;=-Guide!$C$22,"▼ Contact  ","")&amp;IF(N(AB2114)&gt;=Guide!$C$23,"▲ Chase  ","")&amp;IF(N(AB2114)&lt;=-Guide!$C$23,"▼ Chase  ",""))))</f>
        <v>Low PA</v>
      </c>
      <c r="AF2114" s="35" t="n">
        <f aca="false">MATCH(Counts!A2114,'Season Counts'!$A$2:$A$740,0)</f>
        <v>534</v>
      </c>
    </row>
    <row r="2115" customFormat="false" ht="15" hidden="false" customHeight="false" outlineLevel="0" collapsed="false">
      <c r="A2115" s="34" t="str">
        <f aca="false">Counts!B2115</f>
        <v>PIT</v>
      </c>
      <c r="B2115" s="5" t="str">
        <f aca="false">Counts!C2115</f>
        <v>Tyler Callihan</v>
      </c>
      <c r="C2115" s="34" t="str">
        <f aca="false">Counts!F2115</f>
        <v>May</v>
      </c>
      <c r="D2115" s="35" t="n">
        <f aca="false">IFERROR(Counts!P2115,"")</f>
        <v>5</v>
      </c>
      <c r="E2115" s="36" t="n">
        <f aca="false">IFERROR(Counts!R2115/Counts!Q2115,"")</f>
        <v>0.333333333333333</v>
      </c>
      <c r="F2115" s="36" t="n">
        <f aca="false">IFERROR((Counts!R2115+Counts!V2115+Counts!W2115)/(Counts!Q2115+Counts!V2115+Counts!W2115+Counts!X2115),"")</f>
        <v>0.6</v>
      </c>
      <c r="G2115" s="36" t="n">
        <f aca="false">IFERROR((Counts!R2115+Counts!S2115+2*Counts!T2115+3*Counts!U2115)/Counts!Q2115,"")</f>
        <v>0.666666666666667</v>
      </c>
      <c r="H2115" s="35" t="n">
        <f aca="false">IFERROR(Counts!U2115,"")</f>
        <v>0</v>
      </c>
      <c r="I2115" s="36" t="n">
        <f aca="false">IFERROR(Counts!Z2115/Counts!AA2115,"")</f>
        <v>0.53</v>
      </c>
      <c r="J2115" s="36" t="n">
        <f aca="false">IFERROR(Counts!AB2115/Counts!AA2115,"")</f>
        <v>0.3842</v>
      </c>
      <c r="K2115" s="37" t="n">
        <f aca="false">IFERROR((Counts!AB2115-Counts!Z2115)/Counts!AA2115,"")</f>
        <v>-0.1458</v>
      </c>
      <c r="L2115" s="38" t="n">
        <f aca="false">IFERROR(Counts!Y2115/Counts!P2115,"")</f>
        <v>0</v>
      </c>
      <c r="M2115" s="38" t="n">
        <f aca="false">IFERROR(Counts!V2115/Counts!P2115,"")</f>
        <v>0.4</v>
      </c>
      <c r="N2115" s="38" t="n">
        <f aca="false">IFERROR(Counts!AD2115/Counts!AC2115,"")</f>
        <v>0</v>
      </c>
      <c r="O2115" s="38" t="n">
        <f aca="false">IFERROR(Counts!AE2115/Counts!AC2115,"")</f>
        <v>0.333333333333333</v>
      </c>
      <c r="P2115" s="39" t="n">
        <f aca="false">IFERROR(Counts!AG2115/Counts!AF2115,"")</f>
        <v>88.9333333333333</v>
      </c>
      <c r="Q2115" s="38" t="n">
        <f aca="false">IFERROR(Counts!AH2115/Counts!AC2115,"")</f>
        <v>0.666666666666667</v>
      </c>
      <c r="R2115" s="38" t="n">
        <f aca="false">IFERROR(Counts!N2115/Counts!M2115,"")</f>
        <v>0.166666666666667</v>
      </c>
      <c r="S2115" s="38" t="n">
        <f aca="false">IFERROR(Counts!K2115/Counts!J2115,"")</f>
        <v>0.777777777777778</v>
      </c>
      <c r="T2115" s="38" t="n">
        <f aca="false">IFERROR(Counts!I2115/Counts!H2115,"")</f>
        <v>0.1875</v>
      </c>
      <c r="U2115" s="38" t="n">
        <f aca="false">IFERROR(1-Counts!L2115/Counts!K2115,"")</f>
        <v>0.857142857142857</v>
      </c>
      <c r="V2115" s="39" t="n">
        <f aca="false">IFERROR(Counts!AJ2115/Counts!AI2115,"")</f>
        <v>68.0727272727273</v>
      </c>
      <c r="W2115" s="38" t="n">
        <f aca="false">IFERROR(Counts!AK2115/Counts!AI2115,"")</f>
        <v>0</v>
      </c>
      <c r="X2115" s="40" t="n">
        <f aca="false">IFERROR(Counts!O2115,"")</f>
        <v>0.78</v>
      </c>
      <c r="Y2115" s="36" t="n">
        <f aca="false">IFERROR(INDEX('Season Counts'!$Y$2:$Y$740,$AF2115)/INDEX('Season Counts'!$X$2:$X$740,$AF2115),"")</f>
        <v>0.251830188679245</v>
      </c>
      <c r="Z2115" s="37" t="n">
        <f aca="false">IFERROR(J2115-Y2115,"")</f>
        <v>0.132369811320755</v>
      </c>
      <c r="AA2115" s="38" t="n">
        <f aca="false">IFERROR(INDEX('Season Counts'!$K$2:$K$740,$AF2115)/INDEX('Season Counts'!$J$2:$J$740,$AF2115),"")</f>
        <v>0.334883720930233</v>
      </c>
      <c r="AB2115" s="41" t="n">
        <f aca="false">IFERROR(R2115-AA2115,"")</f>
        <v>-0.168217054263566</v>
      </c>
      <c r="AC2115" s="39" t="n">
        <f aca="false">IFERROR(INDEX('Season Counts'!$AG$2:$AG$740,$AF2115)/INDEX('Season Counts'!$AF$2:$AF$740,$AF2115),"")</f>
        <v>70.368</v>
      </c>
      <c r="AD2115" s="40" t="n">
        <f aca="false">IFERROR(V2115-AC2115,"")</f>
        <v>-2.29527272727273</v>
      </c>
      <c r="AE2115" s="4" t="str">
        <f aca="false">IF(D2115&lt;Guide!$C$21,"Low PA",IF(TRIM(IF(ISNUMBER(AD2115),IF(N(AD2115)&lt;=-Guide!$C$24,"▼ Bat Speed  ",IF(N(AD2115)&gt;=Guide!$C$24,"▲ Bat Speed  ","")),"")&amp;IF(N(Z2115)&gt;=Guide!$C$22,"▲ Contact  ","")&amp;IF(N(Z2115)&lt;=-Guide!$C$22,"▼ Contact  ","")&amp;IF(N(AB2115)&gt;=Guide!$C$23,"▲ Chase  ","")&amp;IF(N(AB2115)&lt;=-Guide!$C$23,"▼ Chase  ",""))="","Stable",TRIM(IF(ISNUMBER(AD2115),IF(N(AD2115)&lt;=-Guide!$C$24,"▼ Bat Speed  ",IF(N(AD2115)&gt;=Guide!$C$24,"▲ Bat Speed  ","")),"")&amp;IF(N(Z2115)&gt;=Guide!$C$22,"▲ Contact  ","")&amp;IF(N(Z2115)&lt;=-Guide!$C$22,"▼ Contact  ","")&amp;IF(N(AB2115)&gt;=Guide!$C$23,"▲ Chase  ","")&amp;IF(N(AB2115)&lt;=-Guide!$C$23,"▼ Chase  ",""))))</f>
        <v>Low PA</v>
      </c>
      <c r="AF2115" s="35" t="n">
        <f aca="false">MATCH(Counts!A2115,'Season Counts'!$A$2:$A$740,0)</f>
        <v>535</v>
      </c>
    </row>
    <row r="2116" customFormat="false" ht="15" hidden="false" customHeight="false" outlineLevel="0" collapsed="false">
      <c r="A2116" s="34" t="str">
        <f aca="false">Counts!B2116</f>
        <v>PIT</v>
      </c>
      <c r="B2116" s="5" t="str">
        <f aca="false">Counts!C2116</f>
        <v>Tyler Callihan</v>
      </c>
      <c r="C2116" s="34" t="str">
        <f aca="false">Counts!F2116</f>
        <v>Jun</v>
      </c>
      <c r="D2116" s="35" t="n">
        <f aca="false">IFERROR(Counts!P2116,"")</f>
        <v>62</v>
      </c>
      <c r="E2116" s="36" t="n">
        <f aca="false">IFERROR(Counts!R2116/Counts!Q2116,"")</f>
        <v>0.240740740740741</v>
      </c>
      <c r="F2116" s="36" t="n">
        <f aca="false">IFERROR((Counts!R2116+Counts!V2116+Counts!W2116)/(Counts!Q2116+Counts!V2116+Counts!W2116+Counts!X2116),"")</f>
        <v>0.32258064516129</v>
      </c>
      <c r="G2116" s="36" t="n">
        <f aca="false">IFERROR((Counts!R2116+Counts!S2116+2*Counts!T2116+3*Counts!U2116)/Counts!Q2116,"")</f>
        <v>0.5</v>
      </c>
      <c r="H2116" s="35" t="n">
        <f aca="false">IFERROR(Counts!U2116,"")</f>
        <v>3</v>
      </c>
      <c r="I2116" s="36" t="n">
        <f aca="false">IFERROR(Counts!Z2116/Counts!AA2116,"")</f>
        <v>0.349193548387097</v>
      </c>
      <c r="J2116" s="36" t="n">
        <f aca="false">IFERROR(Counts!AB2116/Counts!AA2116,"")</f>
        <v>0.29541935483871</v>
      </c>
      <c r="K2116" s="37" t="n">
        <f aca="false">IFERROR((Counts!AB2116-Counts!Z2116)/Counts!AA2116,"")</f>
        <v>-0.0537741935483871</v>
      </c>
      <c r="L2116" s="38" t="n">
        <f aca="false">IFERROR(Counts!Y2116/Counts!P2116,"")</f>
        <v>0.338709677419355</v>
      </c>
      <c r="M2116" s="38" t="n">
        <f aca="false">IFERROR(Counts!V2116/Counts!P2116,"")</f>
        <v>0.0967741935483871</v>
      </c>
      <c r="N2116" s="38" t="n">
        <f aca="false">IFERROR(Counts!AD2116/Counts!AC2116,"")</f>
        <v>0.117647058823529</v>
      </c>
      <c r="O2116" s="38" t="n">
        <f aca="false">IFERROR(Counts!AE2116/Counts!AC2116,"")</f>
        <v>0.323529411764706</v>
      </c>
      <c r="P2116" s="39" t="n">
        <f aca="false">IFERROR(Counts!AG2116/Counts!AF2116,"")</f>
        <v>84.0558823529412</v>
      </c>
      <c r="Q2116" s="38" t="n">
        <f aca="false">IFERROR(Counts!AH2116/Counts!AC2116,"")</f>
        <v>0.441176470588235</v>
      </c>
      <c r="R2116" s="38" t="n">
        <f aca="false">IFERROR(Counts!N2116/Counts!M2116,"")</f>
        <v>0.341463414634146</v>
      </c>
      <c r="S2116" s="38" t="n">
        <f aca="false">IFERROR(Counts!K2116/Counts!J2116,"")</f>
        <v>0.769230769230769</v>
      </c>
      <c r="T2116" s="38" t="n">
        <f aca="false">IFERROR(Counts!I2116/Counts!H2116,"")</f>
        <v>0.303030303030303</v>
      </c>
      <c r="U2116" s="38" t="n">
        <f aca="false">IFERROR(1-Counts!L2116/Counts!K2116,"")</f>
        <v>0.744444444444445</v>
      </c>
      <c r="V2116" s="39" t="n">
        <f aca="false">IFERROR(Counts!AJ2116/Counts!AI2116,"")</f>
        <v>70.1773913043478</v>
      </c>
      <c r="W2116" s="38" t="n">
        <f aca="false">IFERROR(Counts!AK2116/Counts!AI2116,"")</f>
        <v>0.11304347826087</v>
      </c>
      <c r="X2116" s="40" t="n">
        <f aca="false">IFERROR(Counts!O2116,"")</f>
        <v>1.601</v>
      </c>
      <c r="Y2116" s="36" t="n">
        <f aca="false">IFERROR(INDEX('Season Counts'!$Y$2:$Y$740,$AF2116)/INDEX('Season Counts'!$X$2:$X$740,$AF2116),"")</f>
        <v>0.251830188679245</v>
      </c>
      <c r="Z2116" s="37" t="n">
        <f aca="false">IFERROR(J2116-Y2116,"")</f>
        <v>0.0435891661594644</v>
      </c>
      <c r="AA2116" s="38" t="n">
        <f aca="false">IFERROR(INDEX('Season Counts'!$K$2:$K$740,$AF2116)/INDEX('Season Counts'!$J$2:$J$740,$AF2116),"")</f>
        <v>0.334883720930233</v>
      </c>
      <c r="AB2116" s="41" t="n">
        <f aca="false">IFERROR(R2116-AA2116,"")</f>
        <v>0.00657969370391381</v>
      </c>
      <c r="AC2116" s="39" t="n">
        <f aca="false">IFERROR(INDEX('Season Counts'!$AG$2:$AG$740,$AF2116)/INDEX('Season Counts'!$AF$2:$AF$740,$AF2116),"")</f>
        <v>70.368</v>
      </c>
      <c r="AD2116" s="40" t="n">
        <f aca="false">IFERROR(V2116-AC2116,"")</f>
        <v>-0.190608695652173</v>
      </c>
      <c r="AE2116" s="4" t="str">
        <f aca="false">IF(D2116&lt;Guide!$C$21,"Low PA",IF(TRIM(IF(ISNUMBER(AD2116),IF(N(AD2116)&lt;=-Guide!$C$24,"▼ Bat Speed  ",IF(N(AD2116)&gt;=Guide!$C$24,"▲ Bat Speed  ","")),"")&amp;IF(N(Z2116)&gt;=Guide!$C$22,"▲ Contact  ","")&amp;IF(N(Z2116)&lt;=-Guide!$C$22,"▼ Contact  ","")&amp;IF(N(AB2116)&gt;=Guide!$C$23,"▲ Chase  ","")&amp;IF(N(AB2116)&lt;=-Guide!$C$23,"▼ Chase  ",""))="","Stable",TRIM(IF(ISNUMBER(AD2116),IF(N(AD2116)&lt;=-Guide!$C$24,"▼ Bat Speed  ",IF(N(AD2116)&gt;=Guide!$C$24,"▲ Bat Speed  ","")),"")&amp;IF(N(Z2116)&gt;=Guide!$C$22,"▲ Contact  ","")&amp;IF(N(Z2116)&lt;=-Guide!$C$22,"▼ Contact  ","")&amp;IF(N(AB2116)&gt;=Guide!$C$23,"▲ Chase  ","")&amp;IF(N(AB2116)&lt;=-Guide!$C$23,"▼ Chase  ",""))))</f>
        <v>▲ Contact</v>
      </c>
      <c r="AF2116" s="35" t="n">
        <f aca="false">MATCH(Counts!A2116,'Season Counts'!$A$2:$A$740,0)</f>
        <v>535</v>
      </c>
    </row>
    <row r="2117" customFormat="false" ht="15" hidden="false" customHeight="false" outlineLevel="0" collapsed="false">
      <c r="A2117" s="34" t="str">
        <f aca="false">Counts!B2117</f>
        <v>PIT</v>
      </c>
      <c r="B2117" s="5" t="str">
        <f aca="false">Counts!C2117</f>
        <v>Tyler Callihan</v>
      </c>
      <c r="C2117" s="34" t="str">
        <f aca="false">Counts!F2117</f>
        <v>Jul</v>
      </c>
      <c r="D2117" s="35" t="n">
        <f aca="false">IFERROR(Counts!P2117,"")</f>
        <v>40</v>
      </c>
      <c r="E2117" s="36" t="n">
        <f aca="false">IFERROR(Counts!R2117/Counts!Q2117,"")</f>
        <v>0.157894736842105</v>
      </c>
      <c r="F2117" s="36" t="n">
        <f aca="false">IFERROR((Counts!R2117+Counts!V2117+Counts!W2117)/(Counts!Q2117+Counts!V2117+Counts!W2117+Counts!X2117),"")</f>
        <v>0.17948717948718</v>
      </c>
      <c r="G2117" s="36" t="n">
        <f aca="false">IFERROR((Counts!R2117+Counts!S2117+2*Counts!T2117+3*Counts!U2117)/Counts!Q2117,"")</f>
        <v>0.210526315789474</v>
      </c>
      <c r="H2117" s="35" t="n">
        <f aca="false">IFERROR(Counts!U2117,"")</f>
        <v>0</v>
      </c>
      <c r="I2117" s="36" t="n">
        <f aca="false">IFERROR(Counts!Z2117/Counts!AA2117,"")</f>
        <v>0.174358974358974</v>
      </c>
      <c r="J2117" s="36" t="n">
        <f aca="false">IFERROR(Counts!AB2117/Counts!AA2117,"")</f>
        <v>0.165564102564103</v>
      </c>
      <c r="K2117" s="37" t="n">
        <f aca="false">IFERROR((Counts!AB2117-Counts!Z2117)/Counts!AA2117,"")</f>
        <v>-0.00879487179487179</v>
      </c>
      <c r="L2117" s="38" t="n">
        <f aca="false">IFERROR(Counts!Y2117/Counts!P2117,"")</f>
        <v>0.425</v>
      </c>
      <c r="M2117" s="38" t="n">
        <f aca="false">IFERROR(Counts!V2117/Counts!P2117,"")</f>
        <v>0.025</v>
      </c>
      <c r="N2117" s="38" t="n">
        <f aca="false">IFERROR(Counts!AD2117/Counts!AC2117,"")</f>
        <v>0</v>
      </c>
      <c r="O2117" s="38" t="n">
        <f aca="false">IFERROR(Counts!AE2117/Counts!AC2117,"")</f>
        <v>0.181818181818182</v>
      </c>
      <c r="P2117" s="39" t="n">
        <f aca="false">IFERROR(Counts!AG2117/Counts!AF2117,"")</f>
        <v>81.1681818181818</v>
      </c>
      <c r="Q2117" s="38" t="n">
        <f aca="false">IFERROR(Counts!AH2117/Counts!AC2117,"")</f>
        <v>0.318181818181818</v>
      </c>
      <c r="R2117" s="38" t="n">
        <f aca="false">IFERROR(Counts!N2117/Counts!M2117,"")</f>
        <v>0.35</v>
      </c>
      <c r="S2117" s="38" t="n">
        <f aca="false">IFERROR(Counts!K2117/Counts!J2117,"")</f>
        <v>0.77027027027027</v>
      </c>
      <c r="T2117" s="38" t="n">
        <f aca="false">IFERROR(Counts!I2117/Counts!H2117,"")</f>
        <v>0.341176470588235</v>
      </c>
      <c r="U2117" s="38" t="n">
        <f aca="false">IFERROR(1-Counts!L2117/Counts!K2117,"")</f>
        <v>0.754385964912281</v>
      </c>
      <c r="V2117" s="39" t="n">
        <f aca="false">IFERROR(Counts!AJ2117/Counts!AI2117,"")</f>
        <v>71.0054054054054</v>
      </c>
      <c r="W2117" s="38" t="n">
        <f aca="false">IFERROR(Counts!AK2117/Counts!AI2117,"")</f>
        <v>0.121621621621622</v>
      </c>
      <c r="X2117" s="40" t="n">
        <f aca="false">IFERROR(Counts!O2117,"")</f>
        <v>-5.646</v>
      </c>
      <c r="Y2117" s="36" t="n">
        <f aca="false">IFERROR(INDEX('Season Counts'!$Y$2:$Y$740,$AF2117)/INDEX('Season Counts'!$X$2:$X$740,$AF2117),"")</f>
        <v>0.251830188679245</v>
      </c>
      <c r="Z2117" s="37" t="n">
        <f aca="false">IFERROR(J2117-Y2117,"")</f>
        <v>-0.0862660861151427</v>
      </c>
      <c r="AA2117" s="38" t="n">
        <f aca="false">IFERROR(INDEX('Season Counts'!$K$2:$K$740,$AF2117)/INDEX('Season Counts'!$J$2:$J$740,$AF2117),"")</f>
        <v>0.334883720930233</v>
      </c>
      <c r="AB2117" s="41" t="n">
        <f aca="false">IFERROR(R2117-AA2117,"")</f>
        <v>0.0151162790697674</v>
      </c>
      <c r="AC2117" s="39" t="n">
        <f aca="false">IFERROR(INDEX('Season Counts'!$AG$2:$AG$740,$AF2117)/INDEX('Season Counts'!$AF$2:$AF$740,$AF2117),"")</f>
        <v>70.368</v>
      </c>
      <c r="AD2117" s="40" t="n">
        <f aca="false">IFERROR(V2117-AC2117,"")</f>
        <v>0.637405405405403</v>
      </c>
      <c r="AE2117" s="4" t="str">
        <f aca="false">IF(D2117&lt;Guide!$C$21,"Low PA",IF(TRIM(IF(ISNUMBER(AD2117),IF(N(AD2117)&lt;=-Guide!$C$24,"▼ Bat Speed  ",IF(N(AD2117)&gt;=Guide!$C$24,"▲ Bat Speed  ","")),"")&amp;IF(N(Z2117)&gt;=Guide!$C$22,"▲ Contact  ","")&amp;IF(N(Z2117)&lt;=-Guide!$C$22,"▼ Contact  ","")&amp;IF(N(AB2117)&gt;=Guide!$C$23,"▲ Chase  ","")&amp;IF(N(AB2117)&lt;=-Guide!$C$23,"▼ Chase  ",""))="","Stable",TRIM(IF(ISNUMBER(AD2117),IF(N(AD2117)&lt;=-Guide!$C$24,"▼ Bat Speed  ",IF(N(AD2117)&gt;=Guide!$C$24,"▲ Bat Speed  ","")),"")&amp;IF(N(Z2117)&gt;=Guide!$C$22,"▲ Contact  ","")&amp;IF(N(Z2117)&lt;=-Guide!$C$22,"▼ Contact  ","")&amp;IF(N(AB2117)&gt;=Guide!$C$23,"▲ Chase  ","")&amp;IF(N(AB2117)&lt;=-Guide!$C$23,"▼ Chase  ",""))))</f>
        <v>▼ Contact</v>
      </c>
      <c r="AF2117" s="35" t="n">
        <f aca="false">MATCH(Counts!A2117,'Season Counts'!$A$2:$A$740,0)</f>
        <v>535</v>
      </c>
    </row>
    <row r="2118" customFormat="false" ht="15" hidden="false" customHeight="false" outlineLevel="0" collapsed="false">
      <c r="A2118" s="34" t="str">
        <f aca="false">Counts!B2118</f>
        <v>PIT</v>
      </c>
      <c r="B2118" s="5" t="str">
        <f aca="false">Counts!C2118</f>
        <v>Ronny Simon</v>
      </c>
      <c r="C2118" s="34" t="str">
        <f aca="false">Counts!F2118</f>
        <v>Aug</v>
      </c>
      <c r="D2118" s="35" t="n">
        <f aca="false">IFERROR(Counts!P2118,"")</f>
        <v>34</v>
      </c>
      <c r="E2118" s="36" t="n">
        <f aca="false">IFERROR(Counts!R2118/Counts!Q2118,"")</f>
        <v>0.290322580645161</v>
      </c>
      <c r="F2118" s="36" t="n">
        <f aca="false">IFERROR((Counts!R2118+Counts!V2118+Counts!W2118)/(Counts!Q2118+Counts!V2118+Counts!W2118+Counts!X2118),"")</f>
        <v>0.333333333333333</v>
      </c>
      <c r="G2118" s="36" t="n">
        <f aca="false">IFERROR((Counts!R2118+Counts!S2118+2*Counts!T2118+3*Counts!U2118)/Counts!Q2118,"")</f>
        <v>0.32258064516129</v>
      </c>
      <c r="H2118" s="35" t="n">
        <f aca="false">IFERROR(Counts!U2118,"")</f>
        <v>0</v>
      </c>
      <c r="I2118" s="36" t="n">
        <f aca="false">IFERROR(Counts!Z2118/Counts!AA2118,"")</f>
        <v>0.298484848484848</v>
      </c>
      <c r="J2118" s="36" t="n">
        <f aca="false">IFERROR(Counts!AB2118/Counts!AA2118,"")</f>
        <v>0.307545454545455</v>
      </c>
      <c r="K2118" s="37" t="n">
        <f aca="false">IFERROR((Counts!AB2118-Counts!Z2118)/Counts!AA2118,"")</f>
        <v>0.00906060606060605</v>
      </c>
      <c r="L2118" s="38" t="n">
        <f aca="false">IFERROR(Counts!Y2118/Counts!P2118,"")</f>
        <v>0.117647058823529</v>
      </c>
      <c r="M2118" s="38" t="n">
        <f aca="false">IFERROR(Counts!V2118/Counts!P2118,"")</f>
        <v>0.0588235294117647</v>
      </c>
      <c r="N2118" s="38" t="n">
        <f aca="false">IFERROR(Counts!AD2118/Counts!AC2118,"")</f>
        <v>0.0357142857142857</v>
      </c>
      <c r="O2118" s="38" t="n">
        <f aca="false">IFERROR(Counts!AE2118/Counts!AC2118,"")</f>
        <v>0.285714285714286</v>
      </c>
      <c r="P2118" s="39" t="n">
        <f aca="false">IFERROR(Counts!AG2118/Counts!AF2118,"")</f>
        <v>81.2035714285714</v>
      </c>
      <c r="Q2118" s="38" t="n">
        <f aca="false">IFERROR(Counts!AH2118/Counts!AC2118,"")</f>
        <v>0.357142857142857</v>
      </c>
      <c r="R2118" s="38" t="n">
        <f aca="false">IFERROR(Counts!N2118/Counts!M2118,"")</f>
        <v>0.402777777777778</v>
      </c>
      <c r="S2118" s="38" t="n">
        <f aca="false">IFERROR(Counts!K2118/Counts!J2118,"")</f>
        <v>0.771929824561404</v>
      </c>
      <c r="T2118" s="38" t="n">
        <f aca="false">IFERROR(Counts!I2118/Counts!H2118,"")</f>
        <v>0.150684931506849</v>
      </c>
      <c r="U2118" s="38" t="n">
        <f aca="false">IFERROR(1-Counts!L2118/Counts!K2118,"")</f>
        <v>0.886363636363636</v>
      </c>
      <c r="V2118" s="39" t="n">
        <f aca="false">IFERROR(Counts!AJ2118/Counts!AI2118,"")</f>
        <v>72.51</v>
      </c>
      <c r="W2118" s="38" t="n">
        <f aca="false">IFERROR(Counts!AK2118/Counts!AI2118,"")</f>
        <v>0.3</v>
      </c>
      <c r="X2118" s="40" t="n">
        <f aca="false">IFERROR(Counts!O2118,"")</f>
        <v>-1.156</v>
      </c>
      <c r="Y2118" s="36" t="n">
        <f aca="false">IFERROR(INDEX('Season Counts'!$Y$2:$Y$740,$AF2118)/INDEX('Season Counts'!$X$2:$X$740,$AF2118),"")</f>
        <v>0.297492537313433</v>
      </c>
      <c r="Z2118" s="37" t="n">
        <f aca="false">IFERROR(J2118-Y2118,"")</f>
        <v>0.0100529172320217</v>
      </c>
      <c r="AA2118" s="38" t="n">
        <f aca="false">IFERROR(INDEX('Season Counts'!$K$2:$K$740,$AF2118)/INDEX('Season Counts'!$J$2:$J$740,$AF2118),"")</f>
        <v>0.4</v>
      </c>
      <c r="AB2118" s="41" t="n">
        <f aca="false">IFERROR(R2118-AA2118,"")</f>
        <v>0.00277777777777777</v>
      </c>
      <c r="AC2118" s="39" t="n">
        <f aca="false">IFERROR(INDEX('Season Counts'!$AG$2:$AG$740,$AF2118)/INDEX('Season Counts'!$AF$2:$AF$740,$AF2118),"")</f>
        <v>72.0491935483871</v>
      </c>
      <c r="AD2118" s="40" t="n">
        <f aca="false">IFERROR(V2118-AC2118,"")</f>
        <v>0.46080645161291</v>
      </c>
      <c r="AE2118" s="4" t="str">
        <f aca="false">IF(D2118&lt;Guide!$C$21,"Low PA",IF(TRIM(IF(ISNUMBER(AD2118),IF(N(AD2118)&lt;=-Guide!$C$24,"▼ Bat Speed  ",IF(N(AD2118)&gt;=Guide!$C$24,"▲ Bat Speed  ","")),"")&amp;IF(N(Z2118)&gt;=Guide!$C$22,"▲ Contact  ","")&amp;IF(N(Z2118)&lt;=-Guide!$C$22,"▼ Contact  ","")&amp;IF(N(AB2118)&gt;=Guide!$C$23,"▲ Chase  ","")&amp;IF(N(AB2118)&lt;=-Guide!$C$23,"▼ Chase  ",""))="","Stable",TRIM(IF(ISNUMBER(AD2118),IF(N(AD2118)&lt;=-Guide!$C$24,"▼ Bat Speed  ",IF(N(AD2118)&gt;=Guide!$C$24,"▲ Bat Speed  ","")),"")&amp;IF(N(Z2118)&gt;=Guide!$C$22,"▲ Contact  ","")&amp;IF(N(Z2118)&lt;=-Guide!$C$22,"▼ Contact  ","")&amp;IF(N(AB2118)&gt;=Guide!$C$23,"▲ Chase  ","")&amp;IF(N(AB2118)&lt;=-Guide!$C$23,"▼ Chase  ",""))))</f>
        <v>Low PA</v>
      </c>
      <c r="AF2118" s="35" t="n">
        <f aca="false">MATCH(Counts!A2118,'Season Counts'!$A$2:$A$740,0)</f>
        <v>536</v>
      </c>
    </row>
    <row r="2119" customFormat="false" ht="15" hidden="false" customHeight="false" outlineLevel="0" collapsed="false">
      <c r="A2119" s="34" t="str">
        <f aca="false">Counts!B2119</f>
        <v>PIT</v>
      </c>
      <c r="B2119" s="5" t="str">
        <f aca="false">Counts!C2119</f>
        <v>Ronny Simon</v>
      </c>
      <c r="C2119" s="34" t="str">
        <f aca="false">Counts!F2119</f>
        <v>Sep</v>
      </c>
      <c r="D2119" s="35" t="n">
        <f aca="false">IFERROR(Counts!P2119,"")</f>
        <v>34</v>
      </c>
      <c r="E2119" s="36" t="n">
        <f aca="false">IFERROR(Counts!R2119/Counts!Q2119,"")</f>
        <v>0.21875</v>
      </c>
      <c r="F2119" s="36" t="n">
        <f aca="false">IFERROR((Counts!R2119+Counts!V2119+Counts!W2119)/(Counts!Q2119+Counts!V2119+Counts!W2119+Counts!X2119),"")</f>
        <v>0.264705882352941</v>
      </c>
      <c r="G2119" s="36" t="n">
        <f aca="false">IFERROR((Counts!R2119+Counts!S2119+2*Counts!T2119+3*Counts!U2119)/Counts!Q2119,"")</f>
        <v>0.375</v>
      </c>
      <c r="H2119" s="35" t="n">
        <f aca="false">IFERROR(Counts!U2119,"")</f>
        <v>1</v>
      </c>
      <c r="I2119" s="36" t="n">
        <f aca="false">IFERROR(Counts!Z2119/Counts!AA2119,"")</f>
        <v>0.279411764705882</v>
      </c>
      <c r="J2119" s="36" t="n">
        <f aca="false">IFERROR(Counts!AB2119/Counts!AA2119,"")</f>
        <v>0.287735294117647</v>
      </c>
      <c r="K2119" s="37" t="n">
        <f aca="false">IFERROR((Counts!AB2119-Counts!Z2119)/Counts!AA2119,"")</f>
        <v>0.00832352941176469</v>
      </c>
      <c r="L2119" s="38" t="n">
        <f aca="false">IFERROR(Counts!Y2119/Counts!P2119,"")</f>
        <v>0.205882352941176</v>
      </c>
      <c r="M2119" s="38" t="n">
        <f aca="false">IFERROR(Counts!V2119/Counts!P2119,"")</f>
        <v>0.0588235294117647</v>
      </c>
      <c r="N2119" s="38" t="n">
        <f aca="false">IFERROR(Counts!AD2119/Counts!AC2119,"")</f>
        <v>0.04</v>
      </c>
      <c r="O2119" s="38" t="n">
        <f aca="false">IFERROR(Counts!AE2119/Counts!AC2119,"")</f>
        <v>0.32</v>
      </c>
      <c r="P2119" s="39" t="n">
        <f aca="false">IFERROR(Counts!AG2119/Counts!AF2119,"")</f>
        <v>84.708</v>
      </c>
      <c r="Q2119" s="38" t="n">
        <f aca="false">IFERROR(Counts!AH2119/Counts!AC2119,"")</f>
        <v>0.28</v>
      </c>
      <c r="R2119" s="38" t="n">
        <f aca="false">IFERROR(Counts!N2119/Counts!M2119,"")</f>
        <v>0.397058823529412</v>
      </c>
      <c r="S2119" s="38" t="n">
        <f aca="false">IFERROR(Counts!K2119/Counts!J2119,"")</f>
        <v>0.701492537313433</v>
      </c>
      <c r="T2119" s="38" t="n">
        <f aca="false">IFERROR(Counts!I2119/Counts!H2119,"")</f>
        <v>0.175675675675676</v>
      </c>
      <c r="U2119" s="38" t="n">
        <f aca="false">IFERROR(1-Counts!L2119/Counts!K2119,"")</f>
        <v>0.957446808510638</v>
      </c>
      <c r="V2119" s="39" t="n">
        <f aca="false">IFERROR(Counts!AJ2119/Counts!AI2119,"")</f>
        <v>71.6171875</v>
      </c>
      <c r="W2119" s="38" t="n">
        <f aca="false">IFERROR(Counts!AK2119/Counts!AI2119,"")</f>
        <v>0.1875</v>
      </c>
      <c r="X2119" s="40" t="n">
        <f aca="false">IFERROR(Counts!O2119,"")</f>
        <v>-0.826</v>
      </c>
      <c r="Y2119" s="36" t="n">
        <f aca="false">IFERROR(INDEX('Season Counts'!$Y$2:$Y$740,$AF2119)/INDEX('Season Counts'!$X$2:$X$740,$AF2119),"")</f>
        <v>0.297492537313433</v>
      </c>
      <c r="Z2119" s="37" t="n">
        <f aca="false">IFERROR(J2119-Y2119,"")</f>
        <v>-0.0097572431957858</v>
      </c>
      <c r="AA2119" s="38" t="n">
        <f aca="false">IFERROR(INDEX('Season Counts'!$K$2:$K$740,$AF2119)/INDEX('Season Counts'!$J$2:$J$740,$AF2119),"")</f>
        <v>0.4</v>
      </c>
      <c r="AB2119" s="41" t="n">
        <f aca="false">IFERROR(R2119-AA2119,"")</f>
        <v>-0.00294117647058828</v>
      </c>
      <c r="AC2119" s="39" t="n">
        <f aca="false">IFERROR(INDEX('Season Counts'!$AG$2:$AG$740,$AF2119)/INDEX('Season Counts'!$AF$2:$AF$740,$AF2119),"")</f>
        <v>72.0491935483871</v>
      </c>
      <c r="AD2119" s="40" t="n">
        <f aca="false">IFERROR(V2119-AC2119,"")</f>
        <v>-0.432006048387095</v>
      </c>
      <c r="AE2119" s="4" t="str">
        <f aca="false">IF(D2119&lt;Guide!$C$21,"Low PA",IF(TRIM(IF(ISNUMBER(AD2119),IF(N(AD2119)&lt;=-Guide!$C$24,"▼ Bat Speed  ",IF(N(AD2119)&gt;=Guide!$C$24,"▲ Bat Speed  ","")),"")&amp;IF(N(Z2119)&gt;=Guide!$C$22,"▲ Contact  ","")&amp;IF(N(Z2119)&lt;=-Guide!$C$22,"▼ Contact  ","")&amp;IF(N(AB2119)&gt;=Guide!$C$23,"▲ Chase  ","")&amp;IF(N(AB2119)&lt;=-Guide!$C$23,"▼ Chase  ",""))="","Stable",TRIM(IF(ISNUMBER(AD2119),IF(N(AD2119)&lt;=-Guide!$C$24,"▼ Bat Speed  ",IF(N(AD2119)&gt;=Guide!$C$24,"▲ Bat Speed  ","")),"")&amp;IF(N(Z2119)&gt;=Guide!$C$22,"▲ Contact  ","")&amp;IF(N(Z2119)&lt;=-Guide!$C$22,"▼ Contact  ","")&amp;IF(N(AB2119)&gt;=Guide!$C$23,"▲ Chase  ","")&amp;IF(N(AB2119)&lt;=-Guide!$C$23,"▼ Chase  ",""))))</f>
        <v>Low PA</v>
      </c>
      <c r="AF2119" s="35" t="n">
        <f aca="false">MATCH(Counts!A2119,'Season Counts'!$A$2:$A$740,0)</f>
        <v>536</v>
      </c>
    </row>
    <row r="2120" customFormat="false" ht="15" hidden="false" customHeight="false" outlineLevel="0" collapsed="false">
      <c r="A2120" s="34" t="str">
        <f aca="false">Counts!B2120</f>
        <v>PIT</v>
      </c>
      <c r="B2120" s="5" t="str">
        <f aca="false">Counts!C2120</f>
        <v>Joey Bart</v>
      </c>
      <c r="C2120" s="34" t="str">
        <f aca="false">Counts!F2120</f>
        <v>Mar-Apr</v>
      </c>
      <c r="D2120" s="35" t="n">
        <f aca="false">IFERROR(Counts!P2120,"")</f>
        <v>45</v>
      </c>
      <c r="E2120" s="36" t="n">
        <f aca="false">IFERROR(Counts!R2120/Counts!Q2120,"")</f>
        <v>0.195121951219512</v>
      </c>
      <c r="F2120" s="36" t="n">
        <f aca="false">IFERROR((Counts!R2120+Counts!V2120+Counts!W2120)/(Counts!Q2120+Counts!V2120+Counts!W2120+Counts!X2120),"")</f>
        <v>0.244444444444444</v>
      </c>
      <c r="G2120" s="36" t="n">
        <f aca="false">IFERROR((Counts!R2120+Counts!S2120+2*Counts!T2120+3*Counts!U2120)/Counts!Q2120,"")</f>
        <v>0.292682926829268</v>
      </c>
      <c r="H2120" s="35" t="n">
        <f aca="false">IFERROR(Counts!U2120,"")</f>
        <v>1</v>
      </c>
      <c r="I2120" s="36" t="n">
        <f aca="false">IFERROR(Counts!Z2120/Counts!AA2120,"")</f>
        <v>0.238888888888889</v>
      </c>
      <c r="J2120" s="36" t="n">
        <f aca="false">IFERROR(Counts!AB2120/Counts!AA2120,"")</f>
        <v>0.221088888888889</v>
      </c>
      <c r="K2120" s="37" t="n">
        <f aca="false">IFERROR((Counts!AB2120-Counts!Z2120)/Counts!AA2120,"")</f>
        <v>-0.0178</v>
      </c>
      <c r="L2120" s="38" t="n">
        <f aca="false">IFERROR(Counts!Y2120/Counts!P2120,"")</f>
        <v>0.377777777777778</v>
      </c>
      <c r="M2120" s="38" t="n">
        <f aca="false">IFERROR(Counts!V2120/Counts!P2120,"")</f>
        <v>0.0444444444444444</v>
      </c>
      <c r="N2120" s="38" t="n">
        <f aca="false">IFERROR(Counts!AD2120/Counts!AC2120,"")</f>
        <v>0.08</v>
      </c>
      <c r="O2120" s="38" t="n">
        <f aca="false">IFERROR(Counts!AE2120/Counts!AC2120,"")</f>
        <v>0.32</v>
      </c>
      <c r="P2120" s="39" t="n">
        <f aca="false">IFERROR(Counts!AG2120/Counts!AF2120,"")</f>
        <v>85.108</v>
      </c>
      <c r="Q2120" s="38" t="n">
        <f aca="false">IFERROR(Counts!AH2120/Counts!AC2120,"")</f>
        <v>0.36</v>
      </c>
      <c r="R2120" s="38" t="n">
        <f aca="false">IFERROR(Counts!N2120/Counts!M2120,"")</f>
        <v>0.315789473684211</v>
      </c>
      <c r="S2120" s="38" t="n">
        <f aca="false">IFERROR(Counts!K2120/Counts!J2120,"")</f>
        <v>0.611764705882353</v>
      </c>
      <c r="T2120" s="38" t="n">
        <f aca="false">IFERROR(Counts!I2120/Counts!H2120,"")</f>
        <v>0.292682926829268</v>
      </c>
      <c r="U2120" s="38" t="n">
        <f aca="false">IFERROR(1-Counts!L2120/Counts!K2120,"")</f>
        <v>0.807692307692308</v>
      </c>
      <c r="V2120" s="39" t="n">
        <f aca="false">IFERROR(Counts!AJ2120/Counts!AI2120,"")</f>
        <v>74.8041095890411</v>
      </c>
      <c r="W2120" s="38" t="n">
        <f aca="false">IFERROR(Counts!AK2120/Counts!AI2120,"")</f>
        <v>0.452054794520548</v>
      </c>
      <c r="X2120" s="40" t="n">
        <f aca="false">IFERROR(Counts!O2120,"")</f>
        <v>-2.057</v>
      </c>
      <c r="Y2120" s="36" t="n">
        <f aca="false">IFERROR(INDEX('Season Counts'!$Y$2:$Y$740,$AF2120)/INDEX('Season Counts'!$X$2:$X$740,$AF2120),"")</f>
        <v>0.256129032258065</v>
      </c>
      <c r="Z2120" s="37" t="n">
        <f aca="false">IFERROR(J2120-Y2120,"")</f>
        <v>-0.0350401433691757</v>
      </c>
      <c r="AA2120" s="38" t="n">
        <f aca="false">IFERROR(INDEX('Season Counts'!$K$2:$K$740,$AF2120)/INDEX('Season Counts'!$J$2:$J$740,$AF2120),"")</f>
        <v>0.325581395348837</v>
      </c>
      <c r="AB2120" s="41" t="n">
        <f aca="false">IFERROR(R2120-AA2120,"")</f>
        <v>-0.00979192166462672</v>
      </c>
      <c r="AC2120" s="39" t="n">
        <f aca="false">IFERROR(INDEX('Season Counts'!$AG$2:$AG$740,$AF2120)/INDEX('Season Counts'!$AF$2:$AF$740,$AF2120),"")</f>
        <v>75.2349514563107</v>
      </c>
      <c r="AD2120" s="40" t="n">
        <f aca="false">IFERROR(V2120-AC2120,"")</f>
        <v>-0.430841867269592</v>
      </c>
      <c r="AE2120" s="4" t="str">
        <f aca="false">IF(D2120&lt;Guide!$C$21,"Low PA",IF(TRIM(IF(ISNUMBER(AD2120),IF(N(AD2120)&lt;=-Guide!$C$24,"▼ Bat Speed  ",IF(N(AD2120)&gt;=Guide!$C$24,"▲ Bat Speed  ","")),"")&amp;IF(N(Z2120)&gt;=Guide!$C$22,"▲ Contact  ","")&amp;IF(N(Z2120)&lt;=-Guide!$C$22,"▼ Contact  ","")&amp;IF(N(AB2120)&gt;=Guide!$C$23,"▲ Chase  ","")&amp;IF(N(AB2120)&lt;=-Guide!$C$23,"▼ Chase  ",""))="","Stable",TRIM(IF(ISNUMBER(AD2120),IF(N(AD2120)&lt;=-Guide!$C$24,"▼ Bat Speed  ",IF(N(AD2120)&gt;=Guide!$C$24,"▲ Bat Speed  ","")),"")&amp;IF(N(Z2120)&gt;=Guide!$C$22,"▲ Contact  ","")&amp;IF(N(Z2120)&lt;=-Guide!$C$22,"▼ Contact  ","")&amp;IF(N(AB2120)&gt;=Guide!$C$23,"▲ Chase  ","")&amp;IF(N(AB2120)&lt;=-Guide!$C$23,"▼ Chase  ",""))))</f>
        <v>Stable</v>
      </c>
      <c r="AF2120" s="35" t="n">
        <f aca="false">MATCH(Counts!A2120,'Season Counts'!$A$2:$A$740,0)</f>
        <v>537</v>
      </c>
    </row>
    <row r="2121" customFormat="false" ht="15" hidden="false" customHeight="false" outlineLevel="0" collapsed="false">
      <c r="A2121" s="34" t="str">
        <f aca="false">Counts!B2121</f>
        <v>PIT</v>
      </c>
      <c r="B2121" s="5" t="str">
        <f aca="false">Counts!C2121</f>
        <v>Joey Bart</v>
      </c>
      <c r="C2121" s="34" t="str">
        <f aca="false">Counts!F2121</f>
        <v>May</v>
      </c>
      <c r="D2121" s="35" t="n">
        <f aca="false">IFERROR(Counts!P2121,"")</f>
        <v>17</v>
      </c>
      <c r="E2121" s="36" t="n">
        <f aca="false">IFERROR(Counts!R2121/Counts!Q2121,"")</f>
        <v>0.411764705882353</v>
      </c>
      <c r="F2121" s="36" t="n">
        <f aca="false">IFERROR((Counts!R2121+Counts!V2121+Counts!W2121)/(Counts!Q2121+Counts!V2121+Counts!W2121+Counts!X2121),"")</f>
        <v>0.411764705882353</v>
      </c>
      <c r="G2121" s="36" t="n">
        <f aca="false">IFERROR((Counts!R2121+Counts!S2121+2*Counts!T2121+3*Counts!U2121)/Counts!Q2121,"")</f>
        <v>0.588235294117647</v>
      </c>
      <c r="H2121" s="35" t="n">
        <f aca="false">IFERROR(Counts!U2121,"")</f>
        <v>1</v>
      </c>
      <c r="I2121" s="36" t="n">
        <f aca="false">IFERROR(Counts!Z2121/Counts!AA2121,"")</f>
        <v>0.435294117647059</v>
      </c>
      <c r="J2121" s="36" t="n">
        <f aca="false">IFERROR(Counts!AB2121/Counts!AA2121,"")</f>
        <v>0.348882352941177</v>
      </c>
      <c r="K2121" s="37" t="n">
        <f aca="false">IFERROR((Counts!AB2121-Counts!Z2121)/Counts!AA2121,"")</f>
        <v>-0.0864117647058824</v>
      </c>
      <c r="L2121" s="38" t="n">
        <f aca="false">IFERROR(Counts!Y2121/Counts!P2121,"")</f>
        <v>0.235294117647059</v>
      </c>
      <c r="M2121" s="38" t="n">
        <f aca="false">IFERROR(Counts!V2121/Counts!P2121,"")</f>
        <v>0</v>
      </c>
      <c r="N2121" s="38" t="n">
        <f aca="false">IFERROR(Counts!AD2121/Counts!AC2121,"")</f>
        <v>0.0769230769230769</v>
      </c>
      <c r="O2121" s="38" t="n">
        <f aca="false">IFERROR(Counts!AE2121/Counts!AC2121,"")</f>
        <v>0.461538461538462</v>
      </c>
      <c r="P2121" s="39" t="n">
        <f aca="false">IFERROR(Counts!AG2121/Counts!AF2121,"")</f>
        <v>90.2846153846154</v>
      </c>
      <c r="Q2121" s="38" t="n">
        <f aca="false">IFERROR(Counts!AH2121/Counts!AC2121,"")</f>
        <v>0.538461538461538</v>
      </c>
      <c r="R2121" s="38" t="n">
        <f aca="false">IFERROR(Counts!N2121/Counts!M2121,"")</f>
        <v>0.352941176470588</v>
      </c>
      <c r="S2121" s="38" t="n">
        <f aca="false">IFERROR(Counts!K2121/Counts!J2121,"")</f>
        <v>0.633333333333333</v>
      </c>
      <c r="T2121" s="38" t="n">
        <f aca="false">IFERROR(Counts!I2121/Counts!H2121,"")</f>
        <v>0.129032258064516</v>
      </c>
      <c r="U2121" s="38" t="n">
        <f aca="false">IFERROR(1-Counts!L2121/Counts!K2121,"")</f>
        <v>0.947368421052632</v>
      </c>
      <c r="V2121" s="39" t="n">
        <f aca="false">IFERROR(Counts!AJ2121/Counts!AI2121,"")</f>
        <v>76.2833333333333</v>
      </c>
      <c r="W2121" s="38" t="n">
        <f aca="false">IFERROR(Counts!AK2121/Counts!AI2121,"")</f>
        <v>0.633333333333333</v>
      </c>
      <c r="X2121" s="40" t="n">
        <f aca="false">IFERROR(Counts!O2121,"")</f>
        <v>2.904</v>
      </c>
      <c r="Y2121" s="36" t="n">
        <f aca="false">IFERROR(INDEX('Season Counts'!$Y$2:$Y$740,$AF2121)/INDEX('Season Counts'!$X$2:$X$740,$AF2121),"")</f>
        <v>0.256129032258065</v>
      </c>
      <c r="Z2121" s="37" t="n">
        <f aca="false">IFERROR(J2121-Y2121,"")</f>
        <v>0.0927533206831119</v>
      </c>
      <c r="AA2121" s="38" t="n">
        <f aca="false">IFERROR(INDEX('Season Counts'!$K$2:$K$740,$AF2121)/INDEX('Season Counts'!$J$2:$J$740,$AF2121),"")</f>
        <v>0.325581395348837</v>
      </c>
      <c r="AB2121" s="41" t="n">
        <f aca="false">IFERROR(R2121-AA2121,"")</f>
        <v>0.027359781121751</v>
      </c>
      <c r="AC2121" s="39" t="n">
        <f aca="false">IFERROR(INDEX('Season Counts'!$AG$2:$AG$740,$AF2121)/INDEX('Season Counts'!$AF$2:$AF$740,$AF2121),"")</f>
        <v>75.2349514563107</v>
      </c>
      <c r="AD2121" s="40" t="n">
        <f aca="false">IFERROR(V2121-AC2121,"")</f>
        <v>1.04838187702265</v>
      </c>
      <c r="AE2121" s="4" t="str">
        <f aca="false">IF(D2121&lt;Guide!$C$21,"Low PA",IF(TRIM(IF(ISNUMBER(AD2121),IF(N(AD2121)&lt;=-Guide!$C$24,"▼ Bat Speed  ",IF(N(AD2121)&gt;=Guide!$C$24,"▲ Bat Speed  ","")),"")&amp;IF(N(Z2121)&gt;=Guide!$C$22,"▲ Contact  ","")&amp;IF(N(Z2121)&lt;=-Guide!$C$22,"▼ Contact  ","")&amp;IF(N(AB2121)&gt;=Guide!$C$23,"▲ Chase  ","")&amp;IF(N(AB2121)&lt;=-Guide!$C$23,"▼ Chase  ",""))="","Stable",TRIM(IF(ISNUMBER(AD2121),IF(N(AD2121)&lt;=-Guide!$C$24,"▼ Bat Speed  ",IF(N(AD2121)&gt;=Guide!$C$24,"▲ Bat Speed  ","")),"")&amp;IF(N(Z2121)&gt;=Guide!$C$22,"▲ Contact  ","")&amp;IF(N(Z2121)&lt;=-Guide!$C$22,"▼ Contact  ","")&amp;IF(N(AB2121)&gt;=Guide!$C$23,"▲ Chase  ","")&amp;IF(N(AB2121)&lt;=-Guide!$C$23,"▼ Chase  ",""))))</f>
        <v>Low PA</v>
      </c>
      <c r="AF2121" s="35" t="n">
        <f aca="false">MATCH(Counts!A2121,'Season Counts'!$A$2:$A$740,0)</f>
        <v>537</v>
      </c>
    </row>
    <row r="2122" customFormat="false" ht="15" hidden="false" customHeight="false" outlineLevel="0" collapsed="false">
      <c r="A2122" s="34" t="str">
        <f aca="false">Counts!B2122</f>
        <v>PIT</v>
      </c>
      <c r="B2122" s="5" t="str">
        <f aca="false">Counts!C2122</f>
        <v>Billy Cook</v>
      </c>
      <c r="C2122" s="34" t="str">
        <f aca="false">Counts!F2122</f>
        <v>Mar-Apr</v>
      </c>
      <c r="D2122" s="35" t="n">
        <f aca="false">IFERROR(Counts!P2122,"")</f>
        <v>11</v>
      </c>
      <c r="E2122" s="36" t="n">
        <f aca="false">IFERROR(Counts!R2122/Counts!Q2122,"")</f>
        <v>0.272727272727273</v>
      </c>
      <c r="F2122" s="36" t="n">
        <f aca="false">IFERROR((Counts!R2122+Counts!V2122+Counts!W2122)/(Counts!Q2122+Counts!V2122+Counts!W2122+Counts!X2122),"")</f>
        <v>0.272727272727273</v>
      </c>
      <c r="G2122" s="36" t="n">
        <f aca="false">IFERROR((Counts!R2122+Counts!S2122+2*Counts!T2122+3*Counts!U2122)/Counts!Q2122,"")</f>
        <v>0.272727272727273</v>
      </c>
      <c r="H2122" s="35" t="n">
        <f aca="false">IFERROR(Counts!U2122,"")</f>
        <v>0</v>
      </c>
      <c r="I2122" s="36" t="n">
        <f aca="false">IFERROR(Counts!Z2122/Counts!AA2122,"")</f>
        <v>0.245454545454545</v>
      </c>
      <c r="J2122" s="36" t="n">
        <f aca="false">IFERROR(Counts!AB2122/Counts!AA2122,"")</f>
        <v>0.177363636363636</v>
      </c>
      <c r="K2122" s="37" t="n">
        <f aca="false">IFERROR((Counts!AB2122-Counts!Z2122)/Counts!AA2122,"")</f>
        <v>-0.0680909090909091</v>
      </c>
      <c r="L2122" s="38" t="n">
        <f aca="false">IFERROR(Counts!Y2122/Counts!P2122,"")</f>
        <v>0.363636363636364</v>
      </c>
      <c r="M2122" s="38" t="n">
        <f aca="false">IFERROR(Counts!V2122/Counts!P2122,"")</f>
        <v>0</v>
      </c>
      <c r="N2122" s="38" t="n">
        <f aca="false">IFERROR(Counts!AD2122/Counts!AC2122,"")</f>
        <v>0</v>
      </c>
      <c r="O2122" s="38" t="n">
        <f aca="false">IFERROR(Counts!AE2122/Counts!AC2122,"")</f>
        <v>0.142857142857143</v>
      </c>
      <c r="P2122" s="39" t="n">
        <f aca="false">IFERROR(Counts!AG2122/Counts!AF2122,"")</f>
        <v>67.9571428571429</v>
      </c>
      <c r="Q2122" s="38" t="n">
        <f aca="false">IFERROR(Counts!AH2122/Counts!AC2122,"")</f>
        <v>0.142857142857143</v>
      </c>
      <c r="R2122" s="38" t="n">
        <f aca="false">IFERROR(Counts!N2122/Counts!M2122,"")</f>
        <v>0.631578947368421</v>
      </c>
      <c r="S2122" s="38" t="n">
        <f aca="false">IFERROR(Counts!K2122/Counts!J2122,"")</f>
        <v>0.722222222222222</v>
      </c>
      <c r="T2122" s="38" t="n">
        <f aca="false">IFERROR(Counts!I2122/Counts!H2122,"")</f>
        <v>0.24</v>
      </c>
      <c r="U2122" s="38" t="n">
        <f aca="false">IFERROR(1-Counts!L2122/Counts!K2122,"")</f>
        <v>0.846153846153846</v>
      </c>
      <c r="V2122" s="39" t="n">
        <f aca="false">IFERROR(Counts!AJ2122/Counts!AI2122,"")</f>
        <v>72.9823529411765</v>
      </c>
      <c r="W2122" s="38" t="n">
        <f aca="false">IFERROR(Counts!AK2122/Counts!AI2122,"")</f>
        <v>0.294117647058824</v>
      </c>
      <c r="X2122" s="40" t="n">
        <f aca="false">IFERROR(Counts!O2122,"")</f>
        <v>-1.653</v>
      </c>
      <c r="Y2122" s="36" t="n">
        <f aca="false">IFERROR(INDEX('Season Counts'!$Y$2:$Y$740,$AF2122)/INDEX('Season Counts'!$X$2:$X$740,$AF2122),"")</f>
        <v>0.159431034482759</v>
      </c>
      <c r="Z2122" s="37" t="n">
        <f aca="false">IFERROR(J2122-Y2122,"")</f>
        <v>0.0179326018808778</v>
      </c>
      <c r="AA2122" s="38" t="n">
        <f aca="false">IFERROR(INDEX('Season Counts'!$K$2:$K$740,$AF2122)/INDEX('Season Counts'!$J$2:$J$740,$AF2122),"")</f>
        <v>0.397727272727273</v>
      </c>
      <c r="AB2122" s="41" t="n">
        <f aca="false">IFERROR(R2122-AA2122,"")</f>
        <v>0.233851674641148</v>
      </c>
      <c r="AC2122" s="39" t="n">
        <f aca="false">IFERROR(INDEX('Season Counts'!$AG$2:$AG$740,$AF2122)/INDEX('Season Counts'!$AF$2:$AF$740,$AF2122),"")</f>
        <v>73.0326923076923</v>
      </c>
      <c r="AD2122" s="40" t="n">
        <f aca="false">IFERROR(V2122-AC2122,"")</f>
        <v>-0.0503393665158285</v>
      </c>
      <c r="AE2122" s="4" t="str">
        <f aca="false">IF(D2122&lt;Guide!$C$21,"Low PA",IF(TRIM(IF(ISNUMBER(AD2122),IF(N(AD2122)&lt;=-Guide!$C$24,"▼ Bat Speed  ",IF(N(AD2122)&gt;=Guide!$C$24,"▲ Bat Speed  ","")),"")&amp;IF(N(Z2122)&gt;=Guide!$C$22,"▲ Contact  ","")&amp;IF(N(Z2122)&lt;=-Guide!$C$22,"▼ Contact  ","")&amp;IF(N(AB2122)&gt;=Guide!$C$23,"▲ Chase  ","")&amp;IF(N(AB2122)&lt;=-Guide!$C$23,"▼ Chase  ",""))="","Stable",TRIM(IF(ISNUMBER(AD2122),IF(N(AD2122)&lt;=-Guide!$C$24,"▼ Bat Speed  ",IF(N(AD2122)&gt;=Guide!$C$24,"▲ Bat Speed  ","")),"")&amp;IF(N(Z2122)&gt;=Guide!$C$22,"▲ Contact  ","")&amp;IF(N(Z2122)&lt;=-Guide!$C$22,"▼ Contact  ","")&amp;IF(N(AB2122)&gt;=Guide!$C$23,"▲ Chase  ","")&amp;IF(N(AB2122)&lt;=-Guide!$C$23,"▼ Chase  ",""))))</f>
        <v>Low PA</v>
      </c>
      <c r="AF2122" s="35" t="n">
        <f aca="false">MATCH(Counts!A2122,'Season Counts'!$A$2:$A$740,0)</f>
        <v>538</v>
      </c>
    </row>
    <row r="2123" customFormat="false" ht="15" hidden="false" customHeight="false" outlineLevel="0" collapsed="false">
      <c r="A2123" s="34" t="str">
        <f aca="false">Counts!B2123</f>
        <v>PIT</v>
      </c>
      <c r="B2123" s="5" t="str">
        <f aca="false">Counts!C2123</f>
        <v>Billy Cook</v>
      </c>
      <c r="C2123" s="34" t="str">
        <f aca="false">Counts!F2123</f>
        <v>May</v>
      </c>
      <c r="D2123" s="35" t="n">
        <f aca="false">IFERROR(Counts!P2123,"")</f>
        <v>10</v>
      </c>
      <c r="E2123" s="36" t="n">
        <f aca="false">IFERROR(Counts!R2123/Counts!Q2123,"")</f>
        <v>0.1</v>
      </c>
      <c r="F2123" s="36" t="n">
        <f aca="false">IFERROR((Counts!R2123+Counts!V2123+Counts!W2123)/(Counts!Q2123+Counts!V2123+Counts!W2123+Counts!X2123),"")</f>
        <v>0.1</v>
      </c>
      <c r="G2123" s="36" t="n">
        <f aca="false">IFERROR((Counts!R2123+Counts!S2123+2*Counts!T2123+3*Counts!U2123)/Counts!Q2123,"")</f>
        <v>0.1</v>
      </c>
      <c r="H2123" s="35" t="n">
        <f aca="false">IFERROR(Counts!U2123,"")</f>
        <v>0</v>
      </c>
      <c r="I2123" s="36" t="n">
        <f aca="false">IFERROR(Counts!Z2123/Counts!AA2123,"")</f>
        <v>0.09</v>
      </c>
      <c r="J2123" s="36" t="n">
        <f aca="false">IFERROR(Counts!AB2123/Counts!AA2123,"")</f>
        <v>0.0959</v>
      </c>
      <c r="K2123" s="37" t="n">
        <f aca="false">IFERROR((Counts!AB2123-Counts!Z2123)/Counts!AA2123,"")</f>
        <v>0.00589999999999999</v>
      </c>
      <c r="L2123" s="38" t="n">
        <f aca="false">IFERROR(Counts!Y2123/Counts!P2123,"")</f>
        <v>0.4</v>
      </c>
      <c r="M2123" s="38" t="n">
        <f aca="false">IFERROR(Counts!V2123/Counts!P2123,"")</f>
        <v>0</v>
      </c>
      <c r="N2123" s="38" t="n">
        <f aca="false">IFERROR(Counts!AD2123/Counts!AC2123,"")</f>
        <v>0</v>
      </c>
      <c r="O2123" s="38" t="n">
        <f aca="false">IFERROR(Counts!AE2123/Counts!AC2123,"")</f>
        <v>0.166666666666667</v>
      </c>
      <c r="P2123" s="39" t="n">
        <f aca="false">IFERROR(Counts!AG2123/Counts!AF2123,"")</f>
        <v>86.15</v>
      </c>
      <c r="Q2123" s="38" t="n">
        <f aca="false">IFERROR(Counts!AH2123/Counts!AC2123,"")</f>
        <v>0.166666666666667</v>
      </c>
      <c r="R2123" s="38" t="n">
        <f aca="false">IFERROR(Counts!N2123/Counts!M2123,"")</f>
        <v>0.375</v>
      </c>
      <c r="S2123" s="38" t="n">
        <f aca="false">IFERROR(Counts!K2123/Counts!J2123,"")</f>
        <v>0.7</v>
      </c>
      <c r="T2123" s="38" t="n">
        <f aca="false">IFERROR(Counts!I2123/Counts!H2123,"")</f>
        <v>0.235294117647059</v>
      </c>
      <c r="U2123" s="38" t="n">
        <f aca="false">IFERROR(1-Counts!L2123/Counts!K2123,"")</f>
        <v>0.857142857142857</v>
      </c>
      <c r="V2123" s="39" t="n">
        <f aca="false">IFERROR(Counts!AJ2123/Counts!AI2123,"")</f>
        <v>73.55</v>
      </c>
      <c r="W2123" s="38" t="n">
        <f aca="false">IFERROR(Counts!AK2123/Counts!AI2123,"")</f>
        <v>0.25</v>
      </c>
      <c r="X2123" s="40" t="n">
        <f aca="false">IFERROR(Counts!O2123,"")</f>
        <v>-1.914</v>
      </c>
      <c r="Y2123" s="36" t="n">
        <f aca="false">IFERROR(INDEX('Season Counts'!$Y$2:$Y$740,$AF2123)/INDEX('Season Counts'!$X$2:$X$740,$AF2123),"")</f>
        <v>0.159431034482759</v>
      </c>
      <c r="Z2123" s="37" t="n">
        <f aca="false">IFERROR(J2123-Y2123,"")</f>
        <v>-0.0635310344827586</v>
      </c>
      <c r="AA2123" s="38" t="n">
        <f aca="false">IFERROR(INDEX('Season Counts'!$K$2:$K$740,$AF2123)/INDEX('Season Counts'!$J$2:$J$740,$AF2123),"")</f>
        <v>0.397727272727273</v>
      </c>
      <c r="AB2123" s="41" t="n">
        <f aca="false">IFERROR(R2123-AA2123,"")</f>
        <v>-0.0227272727272727</v>
      </c>
      <c r="AC2123" s="39" t="n">
        <f aca="false">IFERROR(INDEX('Season Counts'!$AG$2:$AG$740,$AF2123)/INDEX('Season Counts'!$AF$2:$AF$740,$AF2123),"")</f>
        <v>73.0326923076923</v>
      </c>
      <c r="AD2123" s="40" t="n">
        <f aca="false">IFERROR(V2123-AC2123,"")</f>
        <v>0.517307692307696</v>
      </c>
      <c r="AE2123" s="4" t="str">
        <f aca="false">IF(D2123&lt;Guide!$C$21,"Low PA",IF(TRIM(IF(ISNUMBER(AD2123),IF(N(AD2123)&lt;=-Guide!$C$24,"▼ Bat Speed  ",IF(N(AD2123)&gt;=Guide!$C$24,"▲ Bat Speed  ","")),"")&amp;IF(N(Z2123)&gt;=Guide!$C$22,"▲ Contact  ","")&amp;IF(N(Z2123)&lt;=-Guide!$C$22,"▼ Contact  ","")&amp;IF(N(AB2123)&gt;=Guide!$C$23,"▲ Chase  ","")&amp;IF(N(AB2123)&lt;=-Guide!$C$23,"▼ Chase  ",""))="","Stable",TRIM(IF(ISNUMBER(AD2123),IF(N(AD2123)&lt;=-Guide!$C$24,"▼ Bat Speed  ",IF(N(AD2123)&gt;=Guide!$C$24,"▲ Bat Speed  ","")),"")&amp;IF(N(Z2123)&gt;=Guide!$C$22,"▲ Contact  ","")&amp;IF(N(Z2123)&lt;=-Guide!$C$22,"▼ Contact  ","")&amp;IF(N(AB2123)&gt;=Guide!$C$23,"▲ Chase  ","")&amp;IF(N(AB2123)&lt;=-Guide!$C$23,"▼ Chase  ",""))))</f>
        <v>Low PA</v>
      </c>
      <c r="AF2123" s="35" t="n">
        <f aca="false">MATCH(Counts!A2123,'Season Counts'!$A$2:$A$740,0)</f>
        <v>538</v>
      </c>
    </row>
    <row r="2124" customFormat="false" ht="15" hidden="false" customHeight="false" outlineLevel="0" collapsed="false">
      <c r="A2124" s="34" t="str">
        <f aca="false">Counts!B2124</f>
        <v>PIT</v>
      </c>
      <c r="B2124" s="5" t="str">
        <f aca="false">Counts!C2124</f>
        <v>Billy Cook</v>
      </c>
      <c r="C2124" s="34" t="str">
        <f aca="false">Counts!F2124</f>
        <v>Jun</v>
      </c>
      <c r="D2124" s="35" t="n">
        <f aca="false">IFERROR(Counts!P2124,"")</f>
        <v>9</v>
      </c>
      <c r="E2124" s="36" t="n">
        <f aca="false">IFERROR(Counts!R2124/Counts!Q2124,"")</f>
        <v>0.111111111111111</v>
      </c>
      <c r="F2124" s="36" t="n">
        <f aca="false">IFERROR((Counts!R2124+Counts!V2124+Counts!W2124)/(Counts!Q2124+Counts!V2124+Counts!W2124+Counts!X2124),"")</f>
        <v>0.111111111111111</v>
      </c>
      <c r="G2124" s="36" t="n">
        <f aca="false">IFERROR((Counts!R2124+Counts!S2124+2*Counts!T2124+3*Counts!U2124)/Counts!Q2124,"")</f>
        <v>0.222222222222222</v>
      </c>
      <c r="H2124" s="35" t="n">
        <f aca="false">IFERROR(Counts!U2124,"")</f>
        <v>0</v>
      </c>
      <c r="I2124" s="36" t="n">
        <f aca="false">IFERROR(Counts!Z2124/Counts!AA2124,"")</f>
        <v>0.138888888888889</v>
      </c>
      <c r="J2124" s="36" t="n">
        <f aca="false">IFERROR(Counts!AB2124/Counts!AA2124,"")</f>
        <v>0.116</v>
      </c>
      <c r="K2124" s="37" t="n">
        <f aca="false">IFERROR((Counts!AB2124-Counts!Z2124)/Counts!AA2124,"")</f>
        <v>-0.0228888888888889</v>
      </c>
      <c r="L2124" s="38" t="n">
        <f aca="false">IFERROR(Counts!Y2124/Counts!P2124,"")</f>
        <v>0.333333333333333</v>
      </c>
      <c r="M2124" s="38" t="n">
        <f aca="false">IFERROR(Counts!V2124/Counts!P2124,"")</f>
        <v>0</v>
      </c>
      <c r="N2124" s="38" t="n">
        <f aca="false">IFERROR(Counts!AD2124/Counts!AC2124,"")</f>
        <v>0</v>
      </c>
      <c r="O2124" s="38" t="n">
        <f aca="false">IFERROR(Counts!AE2124/Counts!AC2124,"")</f>
        <v>0.333333333333333</v>
      </c>
      <c r="P2124" s="39" t="n">
        <f aca="false">IFERROR(Counts!AG2124/Counts!AF2124,"")</f>
        <v>83.4166666666667</v>
      </c>
      <c r="Q2124" s="38" t="n">
        <f aca="false">IFERROR(Counts!AH2124/Counts!AC2124,"")</f>
        <v>0.333333333333333</v>
      </c>
      <c r="R2124" s="38" t="n">
        <f aca="false">IFERROR(Counts!N2124/Counts!M2124,"")</f>
        <v>0.5</v>
      </c>
      <c r="S2124" s="38" t="n">
        <f aca="false">IFERROR(Counts!K2124/Counts!J2124,"")</f>
        <v>0.8125</v>
      </c>
      <c r="T2124" s="38" t="n">
        <f aca="false">IFERROR(Counts!I2124/Counts!H2124,"")</f>
        <v>0.368421052631579</v>
      </c>
      <c r="U2124" s="38" t="n">
        <f aca="false">IFERROR(1-Counts!L2124/Counts!K2124,"")</f>
        <v>0.769230769230769</v>
      </c>
      <c r="V2124" s="39" t="n">
        <f aca="false">IFERROR(Counts!AJ2124/Counts!AI2124,"")</f>
        <v>73.74375</v>
      </c>
      <c r="W2124" s="38" t="n">
        <f aca="false">IFERROR(Counts!AK2124/Counts!AI2124,"")</f>
        <v>0.4375</v>
      </c>
      <c r="X2124" s="40" t="n">
        <f aca="false">IFERROR(Counts!O2124,"")</f>
        <v>-1.462</v>
      </c>
      <c r="Y2124" s="36" t="n">
        <f aca="false">IFERROR(INDEX('Season Counts'!$Y$2:$Y$740,$AF2124)/INDEX('Season Counts'!$X$2:$X$740,$AF2124),"")</f>
        <v>0.159431034482759</v>
      </c>
      <c r="Z2124" s="37" t="n">
        <f aca="false">IFERROR(J2124-Y2124,"")</f>
        <v>-0.0434310344827586</v>
      </c>
      <c r="AA2124" s="38" t="n">
        <f aca="false">IFERROR(INDEX('Season Counts'!$K$2:$K$740,$AF2124)/INDEX('Season Counts'!$J$2:$J$740,$AF2124),"")</f>
        <v>0.397727272727273</v>
      </c>
      <c r="AB2124" s="41" t="n">
        <f aca="false">IFERROR(R2124-AA2124,"")</f>
        <v>0.102272727272727</v>
      </c>
      <c r="AC2124" s="39" t="n">
        <f aca="false">IFERROR(INDEX('Season Counts'!$AG$2:$AG$740,$AF2124)/INDEX('Season Counts'!$AF$2:$AF$740,$AF2124),"")</f>
        <v>73.0326923076923</v>
      </c>
      <c r="AD2124" s="40" t="n">
        <f aca="false">IFERROR(V2124-AC2124,"")</f>
        <v>0.711057692307705</v>
      </c>
      <c r="AE2124" s="4" t="str">
        <f aca="false">IF(D2124&lt;Guide!$C$21,"Low PA",IF(TRIM(IF(ISNUMBER(AD2124),IF(N(AD2124)&lt;=-Guide!$C$24,"▼ Bat Speed  ",IF(N(AD2124)&gt;=Guide!$C$24,"▲ Bat Speed  ","")),"")&amp;IF(N(Z2124)&gt;=Guide!$C$22,"▲ Contact  ","")&amp;IF(N(Z2124)&lt;=-Guide!$C$22,"▼ Contact  ","")&amp;IF(N(AB2124)&gt;=Guide!$C$23,"▲ Chase  ","")&amp;IF(N(AB2124)&lt;=-Guide!$C$23,"▼ Chase  ",""))="","Stable",TRIM(IF(ISNUMBER(AD2124),IF(N(AD2124)&lt;=-Guide!$C$24,"▼ Bat Speed  ",IF(N(AD2124)&gt;=Guide!$C$24,"▲ Bat Speed  ","")),"")&amp;IF(N(Z2124)&gt;=Guide!$C$22,"▲ Contact  ","")&amp;IF(N(Z2124)&lt;=-Guide!$C$22,"▼ Contact  ","")&amp;IF(N(AB2124)&gt;=Guide!$C$23,"▲ Chase  ","")&amp;IF(N(AB2124)&lt;=-Guide!$C$23,"▼ Chase  ",""))))</f>
        <v>Low PA</v>
      </c>
      <c r="AF2124" s="35" t="n">
        <f aca="false">MATCH(Counts!A2124,'Season Counts'!$A$2:$A$740,0)</f>
        <v>538</v>
      </c>
    </row>
    <row r="2125" customFormat="false" ht="15" hidden="false" customHeight="false" outlineLevel="0" collapsed="false">
      <c r="A2125" s="34" t="str">
        <f aca="false">Counts!B2125</f>
        <v>PIT</v>
      </c>
      <c r="B2125" s="5" t="str">
        <f aca="false">Counts!C2125</f>
        <v>Billy Cook</v>
      </c>
      <c r="C2125" s="34" t="str">
        <f aca="false">Counts!F2125</f>
        <v>Jul</v>
      </c>
      <c r="D2125" s="35" t="n">
        <f aca="false">IFERROR(Counts!P2125,"")</f>
        <v>15</v>
      </c>
      <c r="E2125" s="36" t="n">
        <f aca="false">IFERROR(Counts!R2125/Counts!Q2125,"")</f>
        <v>0.266666666666667</v>
      </c>
      <c r="F2125" s="36" t="n">
        <f aca="false">IFERROR((Counts!R2125+Counts!V2125+Counts!W2125)/(Counts!Q2125+Counts!V2125+Counts!W2125+Counts!X2125),"")</f>
        <v>0.266666666666667</v>
      </c>
      <c r="G2125" s="36" t="n">
        <f aca="false">IFERROR((Counts!R2125+Counts!S2125+2*Counts!T2125+3*Counts!U2125)/Counts!Q2125,"")</f>
        <v>0.4</v>
      </c>
      <c r="H2125" s="35" t="n">
        <f aca="false">IFERROR(Counts!U2125,"")</f>
        <v>0</v>
      </c>
      <c r="I2125" s="36" t="n">
        <f aca="false">IFERROR(Counts!Z2125/Counts!AA2125,"")</f>
        <v>0.286666666666667</v>
      </c>
      <c r="J2125" s="36" t="n">
        <f aca="false">IFERROR(Counts!AB2125/Counts!AA2125,"")</f>
        <v>0.1496</v>
      </c>
      <c r="K2125" s="37" t="n">
        <f aca="false">IFERROR((Counts!AB2125-Counts!Z2125)/Counts!AA2125,"")</f>
        <v>-0.137066666666667</v>
      </c>
      <c r="L2125" s="38" t="n">
        <f aca="false">IFERROR(Counts!Y2125/Counts!P2125,"")</f>
        <v>0.466666666666667</v>
      </c>
      <c r="M2125" s="38" t="n">
        <f aca="false">IFERROR(Counts!V2125/Counts!P2125,"")</f>
        <v>0</v>
      </c>
      <c r="N2125" s="38" t="n">
        <f aca="false">IFERROR(Counts!AD2125/Counts!AC2125,"")</f>
        <v>0</v>
      </c>
      <c r="O2125" s="38" t="n">
        <f aca="false">IFERROR(Counts!AE2125/Counts!AC2125,"")</f>
        <v>0.25</v>
      </c>
      <c r="P2125" s="39" t="n">
        <f aca="false">IFERROR(Counts!AG2125/Counts!AF2125,"")</f>
        <v>85.05</v>
      </c>
      <c r="Q2125" s="38" t="n">
        <f aca="false">IFERROR(Counts!AH2125/Counts!AC2125,"")</f>
        <v>0.375</v>
      </c>
      <c r="R2125" s="38" t="n">
        <f aca="false">IFERROR(Counts!N2125/Counts!M2125,"")</f>
        <v>0.347826086956522</v>
      </c>
      <c r="S2125" s="38" t="n">
        <f aca="false">IFERROR(Counts!K2125/Counts!J2125,"")</f>
        <v>0.727272727272727</v>
      </c>
      <c r="T2125" s="38" t="n">
        <f aca="false">IFERROR(Counts!I2125/Counts!H2125,"")</f>
        <v>0.40625</v>
      </c>
      <c r="U2125" s="38" t="n">
        <f aca="false">IFERROR(1-Counts!L2125/Counts!K2125,"")</f>
        <v>0.541666666666667</v>
      </c>
      <c r="V2125" s="39" t="n">
        <f aca="false">IFERROR(Counts!AJ2125/Counts!AI2125,"")</f>
        <v>73.43</v>
      </c>
      <c r="W2125" s="38" t="n">
        <f aca="false">IFERROR(Counts!AK2125/Counts!AI2125,"")</f>
        <v>0.3</v>
      </c>
      <c r="X2125" s="40" t="n">
        <f aca="false">IFERROR(Counts!O2125,"")</f>
        <v>0.306</v>
      </c>
      <c r="Y2125" s="36" t="n">
        <f aca="false">IFERROR(INDEX('Season Counts'!$Y$2:$Y$740,$AF2125)/INDEX('Season Counts'!$X$2:$X$740,$AF2125),"")</f>
        <v>0.159431034482759</v>
      </c>
      <c r="Z2125" s="37" t="n">
        <f aca="false">IFERROR(J2125-Y2125,"")</f>
        <v>-0.0098310344827586</v>
      </c>
      <c r="AA2125" s="38" t="n">
        <f aca="false">IFERROR(INDEX('Season Counts'!$K$2:$K$740,$AF2125)/INDEX('Season Counts'!$J$2:$J$740,$AF2125),"")</f>
        <v>0.397727272727273</v>
      </c>
      <c r="AB2125" s="41" t="n">
        <f aca="false">IFERROR(R2125-AA2125,"")</f>
        <v>-0.049901185770751</v>
      </c>
      <c r="AC2125" s="39" t="n">
        <f aca="false">IFERROR(INDEX('Season Counts'!$AG$2:$AG$740,$AF2125)/INDEX('Season Counts'!$AF$2:$AF$740,$AF2125),"")</f>
        <v>73.0326923076923</v>
      </c>
      <c r="AD2125" s="40" t="n">
        <f aca="false">IFERROR(V2125-AC2125,"")</f>
        <v>0.397307692307706</v>
      </c>
      <c r="AE2125" s="4" t="str">
        <f aca="false">IF(D2125&lt;Guide!$C$21,"Low PA",IF(TRIM(IF(ISNUMBER(AD2125),IF(N(AD2125)&lt;=-Guide!$C$24,"▼ Bat Speed  ",IF(N(AD2125)&gt;=Guide!$C$24,"▲ Bat Speed  ","")),"")&amp;IF(N(Z2125)&gt;=Guide!$C$22,"▲ Contact  ","")&amp;IF(N(Z2125)&lt;=-Guide!$C$22,"▼ Contact  ","")&amp;IF(N(AB2125)&gt;=Guide!$C$23,"▲ Chase  ","")&amp;IF(N(AB2125)&lt;=-Guide!$C$23,"▼ Chase  ",""))="","Stable",TRIM(IF(ISNUMBER(AD2125),IF(N(AD2125)&lt;=-Guide!$C$24,"▼ Bat Speed  ",IF(N(AD2125)&gt;=Guide!$C$24,"▲ Bat Speed  ","")),"")&amp;IF(N(Z2125)&gt;=Guide!$C$22,"▲ Contact  ","")&amp;IF(N(Z2125)&lt;=-Guide!$C$22,"▼ Contact  ","")&amp;IF(N(AB2125)&gt;=Guide!$C$23,"▲ Chase  ","")&amp;IF(N(AB2125)&lt;=-Guide!$C$23,"▼ Chase  ",""))))</f>
        <v>Low PA</v>
      </c>
      <c r="AF2125" s="35" t="n">
        <f aca="false">MATCH(Counts!A2125,'Season Counts'!$A$2:$A$740,0)</f>
        <v>538</v>
      </c>
    </row>
    <row r="2126" customFormat="false" ht="15" hidden="false" customHeight="false" outlineLevel="0" collapsed="false">
      <c r="A2126" s="34" t="str">
        <f aca="false">Counts!B2126</f>
        <v>PIT</v>
      </c>
      <c r="B2126" s="5" t="str">
        <f aca="false">Counts!C2126</f>
        <v>Billy Cook</v>
      </c>
      <c r="C2126" s="34" t="str">
        <f aca="false">Counts!F2126</f>
        <v>Aug</v>
      </c>
      <c r="D2126" s="35" t="n">
        <f aca="false">IFERROR(Counts!P2126,"")</f>
        <v>6</v>
      </c>
      <c r="E2126" s="36" t="n">
        <f aca="false">IFERROR(Counts!R2126/Counts!Q2126,"")</f>
        <v>0</v>
      </c>
      <c r="F2126" s="36" t="n">
        <f aca="false">IFERROR((Counts!R2126+Counts!V2126+Counts!W2126)/(Counts!Q2126+Counts!V2126+Counts!W2126+Counts!X2126),"")</f>
        <v>0.166666666666667</v>
      </c>
      <c r="G2126" s="36" t="n">
        <f aca="false">IFERROR((Counts!R2126+Counts!S2126+2*Counts!T2126+3*Counts!U2126)/Counts!Q2126,"")</f>
        <v>0</v>
      </c>
      <c r="H2126" s="35" t="n">
        <f aca="false">IFERROR(Counts!U2126,"")</f>
        <v>0</v>
      </c>
      <c r="I2126" s="36" t="n">
        <f aca="false">IFERROR(Counts!Z2126/Counts!AA2126,"")</f>
        <v>0.116666666666667</v>
      </c>
      <c r="J2126" s="36" t="n">
        <f aca="false">IFERROR(Counts!AB2126/Counts!AA2126,"")</f>
        <v>0.2365</v>
      </c>
      <c r="K2126" s="37" t="n">
        <f aca="false">IFERROR((Counts!AB2126-Counts!Z2126)/Counts!AA2126,"")</f>
        <v>0.119833333333333</v>
      </c>
      <c r="L2126" s="38" t="n">
        <f aca="false">IFERROR(Counts!Y2126/Counts!P2126,"")</f>
        <v>0.333333333333333</v>
      </c>
      <c r="M2126" s="38" t="n">
        <f aca="false">IFERROR(Counts!V2126/Counts!P2126,"")</f>
        <v>0.166666666666667</v>
      </c>
      <c r="N2126" s="38" t="n">
        <f aca="false">IFERROR(Counts!AD2126/Counts!AC2126,"")</f>
        <v>0</v>
      </c>
      <c r="O2126" s="38" t="n">
        <f aca="false">IFERROR(Counts!AE2126/Counts!AC2126,"")</f>
        <v>0</v>
      </c>
      <c r="P2126" s="39" t="n">
        <f aca="false">IFERROR(Counts!AG2126/Counts!AF2126,"")</f>
        <v>82.8333333333333</v>
      </c>
      <c r="Q2126" s="38" t="n">
        <f aca="false">IFERROR(Counts!AH2126/Counts!AC2126,"")</f>
        <v>0</v>
      </c>
      <c r="R2126" s="38" t="n">
        <f aca="false">IFERROR(Counts!N2126/Counts!M2126,"")</f>
        <v>0.142857142857143</v>
      </c>
      <c r="S2126" s="38" t="n">
        <f aca="false">IFERROR(Counts!K2126/Counts!J2126,"")</f>
        <v>0.68421052631579</v>
      </c>
      <c r="T2126" s="38" t="n">
        <f aca="false">IFERROR(Counts!I2126/Counts!H2126,"")</f>
        <v>0.2</v>
      </c>
      <c r="U2126" s="38" t="n">
        <f aca="false">IFERROR(1-Counts!L2126/Counts!K2126,"")</f>
        <v>0.846153846153846</v>
      </c>
      <c r="V2126" s="39" t="n">
        <f aca="false">IFERROR(Counts!AJ2126/Counts!AI2126,"")</f>
        <v>71.7846153846154</v>
      </c>
      <c r="W2126" s="38" t="n">
        <f aca="false">IFERROR(Counts!AK2126/Counts!AI2126,"")</f>
        <v>0.0769230769230769</v>
      </c>
      <c r="X2126" s="40" t="n">
        <f aca="false">IFERROR(Counts!O2126,"")</f>
        <v>-0.986</v>
      </c>
      <c r="Y2126" s="36" t="n">
        <f aca="false">IFERROR(INDEX('Season Counts'!$Y$2:$Y$740,$AF2126)/INDEX('Season Counts'!$X$2:$X$740,$AF2126),"")</f>
        <v>0.159431034482759</v>
      </c>
      <c r="Z2126" s="37" t="n">
        <f aca="false">IFERROR(J2126-Y2126,"")</f>
        <v>0.0770689655172414</v>
      </c>
      <c r="AA2126" s="38" t="n">
        <f aca="false">IFERROR(INDEX('Season Counts'!$K$2:$K$740,$AF2126)/INDEX('Season Counts'!$J$2:$J$740,$AF2126),"")</f>
        <v>0.397727272727273</v>
      </c>
      <c r="AB2126" s="41" t="n">
        <f aca="false">IFERROR(R2126-AA2126,"")</f>
        <v>-0.25487012987013</v>
      </c>
      <c r="AC2126" s="39" t="n">
        <f aca="false">IFERROR(INDEX('Season Counts'!$AG$2:$AG$740,$AF2126)/INDEX('Season Counts'!$AF$2:$AF$740,$AF2126),"")</f>
        <v>73.0326923076923</v>
      </c>
      <c r="AD2126" s="40" t="n">
        <f aca="false">IFERROR(V2126-AC2126,"")</f>
        <v>-1.24807692307691</v>
      </c>
      <c r="AE2126" s="4" t="str">
        <f aca="false">IF(D2126&lt;Guide!$C$21,"Low PA",IF(TRIM(IF(ISNUMBER(AD2126),IF(N(AD2126)&lt;=-Guide!$C$24,"▼ Bat Speed  ",IF(N(AD2126)&gt;=Guide!$C$24,"▲ Bat Speed  ","")),"")&amp;IF(N(Z2126)&gt;=Guide!$C$22,"▲ Contact  ","")&amp;IF(N(Z2126)&lt;=-Guide!$C$22,"▼ Contact  ","")&amp;IF(N(AB2126)&gt;=Guide!$C$23,"▲ Chase  ","")&amp;IF(N(AB2126)&lt;=-Guide!$C$23,"▼ Chase  ",""))="","Stable",TRIM(IF(ISNUMBER(AD2126),IF(N(AD2126)&lt;=-Guide!$C$24,"▼ Bat Speed  ",IF(N(AD2126)&gt;=Guide!$C$24,"▲ Bat Speed  ","")),"")&amp;IF(N(Z2126)&gt;=Guide!$C$22,"▲ Contact  ","")&amp;IF(N(Z2126)&lt;=-Guide!$C$22,"▼ Contact  ","")&amp;IF(N(AB2126)&gt;=Guide!$C$23,"▲ Chase  ","")&amp;IF(N(AB2126)&lt;=-Guide!$C$23,"▼ Chase  ",""))))</f>
        <v>Low PA</v>
      </c>
      <c r="AF2126" s="35" t="n">
        <f aca="false">MATCH(Counts!A2126,'Season Counts'!$A$2:$A$740,0)</f>
        <v>538</v>
      </c>
    </row>
    <row r="2127" customFormat="false" ht="15" hidden="false" customHeight="false" outlineLevel="0" collapsed="false">
      <c r="A2127" s="34" t="str">
        <f aca="false">Counts!B2127</f>
        <v>PIT</v>
      </c>
      <c r="B2127" s="5" t="str">
        <f aca="false">Counts!C2127</f>
        <v>Billy Cook</v>
      </c>
      <c r="C2127" s="34" t="str">
        <f aca="false">Counts!F2127</f>
        <v>Sep</v>
      </c>
      <c r="D2127" s="35" t="n">
        <f aca="false">IFERROR(Counts!P2127,"")</f>
        <v>7</v>
      </c>
      <c r="E2127" s="36" t="n">
        <f aca="false">IFERROR(Counts!R2127/Counts!Q2127,"")</f>
        <v>0.166666666666667</v>
      </c>
      <c r="F2127" s="36" t="n">
        <f aca="false">IFERROR((Counts!R2127+Counts!V2127+Counts!W2127)/(Counts!Q2127+Counts!V2127+Counts!W2127+Counts!X2127),"")</f>
        <v>0.285714285714286</v>
      </c>
      <c r="G2127" s="36" t="n">
        <f aca="false">IFERROR((Counts!R2127+Counts!S2127+2*Counts!T2127+3*Counts!U2127)/Counts!Q2127,"")</f>
        <v>0.333333333333333</v>
      </c>
      <c r="H2127" s="35" t="n">
        <f aca="false">IFERROR(Counts!U2127,"")</f>
        <v>0</v>
      </c>
      <c r="I2127" s="36" t="n">
        <f aca="false">IFERROR(Counts!Z2127/Counts!AA2127,"")</f>
        <v>0.278571428571429</v>
      </c>
      <c r="J2127" s="36" t="n">
        <f aca="false">IFERROR(Counts!AB2127/Counts!AA2127,"")</f>
        <v>0.232857142857143</v>
      </c>
      <c r="K2127" s="37" t="n">
        <f aca="false">IFERROR((Counts!AB2127-Counts!Z2127)/Counts!AA2127,"")</f>
        <v>-0.0457142857142857</v>
      </c>
      <c r="L2127" s="38" t="n">
        <f aca="false">IFERROR(Counts!Y2127/Counts!P2127,"")</f>
        <v>0.428571428571429</v>
      </c>
      <c r="M2127" s="38" t="n">
        <f aca="false">IFERROR(Counts!V2127/Counts!P2127,"")</f>
        <v>0</v>
      </c>
      <c r="N2127" s="38" t="n">
        <f aca="false">IFERROR(Counts!AD2127/Counts!AC2127,"")</f>
        <v>0</v>
      </c>
      <c r="O2127" s="38" t="n">
        <f aca="false">IFERROR(Counts!AE2127/Counts!AC2127,"")</f>
        <v>1</v>
      </c>
      <c r="P2127" s="39" t="n">
        <f aca="false">IFERROR(Counts!AG2127/Counts!AF2127,"")</f>
        <v>99.2666666666667</v>
      </c>
      <c r="Q2127" s="38" t="n">
        <f aca="false">IFERROR(Counts!AH2127/Counts!AC2127,"")</f>
        <v>0.666666666666667</v>
      </c>
      <c r="R2127" s="38" t="n">
        <f aca="false">IFERROR(Counts!N2127/Counts!M2127,"")</f>
        <v>0.333333333333333</v>
      </c>
      <c r="S2127" s="38" t="n">
        <f aca="false">IFERROR(Counts!K2127/Counts!J2127,"")</f>
        <v>0.571428571428571</v>
      </c>
      <c r="T2127" s="38" t="n">
        <f aca="false">IFERROR(Counts!I2127/Counts!H2127,"")</f>
        <v>0.583333333333333</v>
      </c>
      <c r="U2127" s="38" t="n">
        <f aca="false">IFERROR(1-Counts!L2127/Counts!K2127,"")</f>
        <v>0.625</v>
      </c>
      <c r="V2127" s="39" t="n">
        <f aca="false">IFERROR(Counts!AJ2127/Counts!AI2127,"")</f>
        <v>71.825</v>
      </c>
      <c r="W2127" s="38" t="n">
        <f aca="false">IFERROR(Counts!AK2127/Counts!AI2127,"")</f>
        <v>0.333333333333333</v>
      </c>
      <c r="X2127" s="40" t="n">
        <f aca="false">IFERROR(Counts!O2127,"")</f>
        <v>-0.294</v>
      </c>
      <c r="Y2127" s="36" t="n">
        <f aca="false">IFERROR(INDEX('Season Counts'!$Y$2:$Y$740,$AF2127)/INDEX('Season Counts'!$X$2:$X$740,$AF2127),"")</f>
        <v>0.159431034482759</v>
      </c>
      <c r="Z2127" s="37" t="n">
        <f aca="false">IFERROR(J2127-Y2127,"")</f>
        <v>0.0734261083743842</v>
      </c>
      <c r="AA2127" s="38" t="n">
        <f aca="false">IFERROR(INDEX('Season Counts'!$K$2:$K$740,$AF2127)/INDEX('Season Counts'!$J$2:$J$740,$AF2127),"")</f>
        <v>0.397727272727273</v>
      </c>
      <c r="AB2127" s="41" t="n">
        <f aca="false">IFERROR(R2127-AA2127,"")</f>
        <v>-0.0643939393939394</v>
      </c>
      <c r="AC2127" s="39" t="n">
        <f aca="false">IFERROR(INDEX('Season Counts'!$AG$2:$AG$740,$AF2127)/INDEX('Season Counts'!$AF$2:$AF$740,$AF2127),"")</f>
        <v>73.0326923076923</v>
      </c>
      <c r="AD2127" s="40" t="n">
        <f aca="false">IFERROR(V2127-AC2127,"")</f>
        <v>-1.2076923076923</v>
      </c>
      <c r="AE2127" s="4" t="str">
        <f aca="false">IF(D2127&lt;Guide!$C$21,"Low PA",IF(TRIM(IF(ISNUMBER(AD2127),IF(N(AD2127)&lt;=-Guide!$C$24,"▼ Bat Speed  ",IF(N(AD2127)&gt;=Guide!$C$24,"▲ Bat Speed  ","")),"")&amp;IF(N(Z2127)&gt;=Guide!$C$22,"▲ Contact  ","")&amp;IF(N(Z2127)&lt;=-Guide!$C$22,"▼ Contact  ","")&amp;IF(N(AB2127)&gt;=Guide!$C$23,"▲ Chase  ","")&amp;IF(N(AB2127)&lt;=-Guide!$C$23,"▼ Chase  ",""))="","Stable",TRIM(IF(ISNUMBER(AD2127),IF(N(AD2127)&lt;=-Guide!$C$24,"▼ Bat Speed  ",IF(N(AD2127)&gt;=Guide!$C$24,"▲ Bat Speed  ","")),"")&amp;IF(N(Z2127)&gt;=Guide!$C$22,"▲ Contact  ","")&amp;IF(N(Z2127)&lt;=-Guide!$C$22,"▼ Contact  ","")&amp;IF(N(AB2127)&gt;=Guide!$C$23,"▲ Chase  ","")&amp;IF(N(AB2127)&lt;=-Guide!$C$23,"▼ Chase  ",""))))</f>
        <v>Low PA</v>
      </c>
      <c r="AF2127" s="35" t="n">
        <f aca="false">MATCH(Counts!A2127,'Season Counts'!$A$2:$A$740,0)</f>
        <v>538</v>
      </c>
    </row>
    <row r="2128" customFormat="false" ht="15" hidden="false" customHeight="false" outlineLevel="0" collapsed="false">
      <c r="A2128" s="34" t="str">
        <f aca="false">Counts!B2128</f>
        <v>PIT</v>
      </c>
      <c r="B2128" s="5" t="str">
        <f aca="false">Counts!C2128</f>
        <v>Jhostynxon Garcia</v>
      </c>
      <c r="C2128" s="34" t="str">
        <f aca="false">Counts!F2128</f>
        <v>May</v>
      </c>
      <c r="D2128" s="35" t="n">
        <f aca="false">IFERROR(Counts!P2128,"")</f>
        <v>29</v>
      </c>
      <c r="E2128" s="36" t="n">
        <f aca="false">IFERROR(Counts!R2128/Counts!Q2128,"")</f>
        <v>0.214285714285714</v>
      </c>
      <c r="F2128" s="36" t="n">
        <f aca="false">IFERROR((Counts!R2128+Counts!V2128+Counts!W2128)/(Counts!Q2128+Counts!V2128+Counts!W2128+Counts!X2128),"")</f>
        <v>0.241379310344828</v>
      </c>
      <c r="G2128" s="36" t="n">
        <f aca="false">IFERROR((Counts!R2128+Counts!S2128+2*Counts!T2128+3*Counts!U2128)/Counts!Q2128,"")</f>
        <v>0.214285714285714</v>
      </c>
      <c r="H2128" s="35" t="n">
        <f aca="false">IFERROR(Counts!U2128,"")</f>
        <v>0</v>
      </c>
      <c r="I2128" s="36" t="n">
        <f aca="false">IFERROR(Counts!Z2128/Counts!AA2128,"")</f>
        <v>0.210344827586207</v>
      </c>
      <c r="J2128" s="36" t="n">
        <f aca="false">IFERROR(Counts!AB2128/Counts!AA2128,"")</f>
        <v>0.257724137931035</v>
      </c>
      <c r="K2128" s="37" t="n">
        <f aca="false">IFERROR((Counts!AB2128-Counts!Z2128)/Counts!AA2128,"")</f>
        <v>0.0473793103448276</v>
      </c>
      <c r="L2128" s="38" t="n">
        <f aca="false">IFERROR(Counts!Y2128/Counts!P2128,"")</f>
        <v>0.310344827586207</v>
      </c>
      <c r="M2128" s="38" t="n">
        <f aca="false">IFERROR(Counts!V2128/Counts!P2128,"")</f>
        <v>0.0344827586206897</v>
      </c>
      <c r="N2128" s="38" t="n">
        <f aca="false">IFERROR(Counts!AD2128/Counts!AC2128,"")</f>
        <v>0</v>
      </c>
      <c r="O2128" s="38" t="n">
        <f aca="false">IFERROR(Counts!AE2128/Counts!AC2128,"")</f>
        <v>0.368421052631579</v>
      </c>
      <c r="P2128" s="39" t="n">
        <f aca="false">IFERROR(Counts!AG2128/Counts!AF2128,"")</f>
        <v>83.3736842105263</v>
      </c>
      <c r="Q2128" s="38" t="n">
        <f aca="false">IFERROR(Counts!AH2128/Counts!AC2128,"")</f>
        <v>0.368421052631579</v>
      </c>
      <c r="R2128" s="38" t="n">
        <f aca="false">IFERROR(Counts!N2128/Counts!M2128,"")</f>
        <v>0.482758620689655</v>
      </c>
      <c r="S2128" s="38" t="n">
        <f aca="false">IFERROR(Counts!K2128/Counts!J2128,"")</f>
        <v>0.75</v>
      </c>
      <c r="T2128" s="38" t="n">
        <f aca="false">IFERROR(Counts!I2128/Counts!H2128,"")</f>
        <v>0.310344827586207</v>
      </c>
      <c r="U2128" s="38" t="n">
        <f aca="false">IFERROR(1-Counts!L2128/Counts!K2128,"")</f>
        <v>0.733333333333333</v>
      </c>
      <c r="V2128" s="39" t="n">
        <f aca="false">IFERROR(Counts!AJ2128/Counts!AI2128,"")</f>
        <v>74.3313725490196</v>
      </c>
      <c r="W2128" s="38" t="n">
        <f aca="false">IFERROR(Counts!AK2128/Counts!AI2128,"")</f>
        <v>0.431372549019608</v>
      </c>
      <c r="X2128" s="40" t="n">
        <f aca="false">IFERROR(Counts!O2128,"")</f>
        <v>-2.714</v>
      </c>
      <c r="Y2128" s="36" t="n">
        <f aca="false">IFERROR(INDEX('Season Counts'!$Y$2:$Y$740,$AF2128)/INDEX('Season Counts'!$X$2:$X$740,$AF2128),"")</f>
        <v>0.239980392156863</v>
      </c>
      <c r="Z2128" s="37" t="n">
        <f aca="false">IFERROR(J2128-Y2128,"")</f>
        <v>0.0177437457741717</v>
      </c>
      <c r="AA2128" s="38" t="n">
        <f aca="false">IFERROR(INDEX('Season Counts'!$K$2:$K$740,$AF2128)/INDEX('Season Counts'!$J$2:$J$740,$AF2128),"")</f>
        <v>0.463917525773196</v>
      </c>
      <c r="AB2128" s="41" t="n">
        <f aca="false">IFERROR(R2128-AA2128,"")</f>
        <v>0.0188410949164593</v>
      </c>
      <c r="AC2128" s="39" t="n">
        <f aca="false">IFERROR(INDEX('Season Counts'!$AG$2:$AG$740,$AF2128)/INDEX('Season Counts'!$AF$2:$AF$740,$AF2128),"")</f>
        <v>74.4734693877551</v>
      </c>
      <c r="AD2128" s="40" t="n">
        <f aca="false">IFERROR(V2128-AC2128,"")</f>
        <v>-0.142096838735498</v>
      </c>
      <c r="AE2128" s="4" t="str">
        <f aca="false">IF(D2128&lt;Guide!$C$21,"Low PA",IF(TRIM(IF(ISNUMBER(AD2128),IF(N(AD2128)&lt;=-Guide!$C$24,"▼ Bat Speed  ",IF(N(AD2128)&gt;=Guide!$C$24,"▲ Bat Speed  ","")),"")&amp;IF(N(Z2128)&gt;=Guide!$C$22,"▲ Contact  ","")&amp;IF(N(Z2128)&lt;=-Guide!$C$22,"▼ Contact  ","")&amp;IF(N(AB2128)&gt;=Guide!$C$23,"▲ Chase  ","")&amp;IF(N(AB2128)&lt;=-Guide!$C$23,"▼ Chase  ",""))="","Stable",TRIM(IF(ISNUMBER(AD2128),IF(N(AD2128)&lt;=-Guide!$C$24,"▼ Bat Speed  ",IF(N(AD2128)&gt;=Guide!$C$24,"▲ Bat Speed  ","")),"")&amp;IF(N(Z2128)&gt;=Guide!$C$22,"▲ Contact  ","")&amp;IF(N(Z2128)&lt;=-Guide!$C$22,"▼ Contact  ","")&amp;IF(N(AB2128)&gt;=Guide!$C$23,"▲ Chase  ","")&amp;IF(N(AB2128)&lt;=-Guide!$C$23,"▼ Chase  ",""))))</f>
        <v>Low PA</v>
      </c>
      <c r="AF2128" s="35" t="n">
        <f aca="false">MATCH(Counts!A2128,'Season Counts'!$A$2:$A$740,0)</f>
        <v>539</v>
      </c>
    </row>
    <row r="2129" customFormat="false" ht="15" hidden="false" customHeight="false" outlineLevel="0" collapsed="false">
      <c r="A2129" s="34" t="str">
        <f aca="false">Counts!B2129</f>
        <v>PIT</v>
      </c>
      <c r="B2129" s="5" t="str">
        <f aca="false">Counts!C2129</f>
        <v>Jhostynxon Garcia</v>
      </c>
      <c r="C2129" s="34" t="str">
        <f aca="false">Counts!F2129</f>
        <v>Jun</v>
      </c>
      <c r="D2129" s="35" t="n">
        <f aca="false">IFERROR(Counts!P2129,"")</f>
        <v>9</v>
      </c>
      <c r="E2129" s="36" t="n">
        <f aca="false">IFERROR(Counts!R2129/Counts!Q2129,"")</f>
        <v>0.125</v>
      </c>
      <c r="F2129" s="36" t="n">
        <f aca="false">IFERROR((Counts!R2129+Counts!V2129+Counts!W2129)/(Counts!Q2129+Counts!V2129+Counts!W2129+Counts!X2129),"")</f>
        <v>0.222222222222222</v>
      </c>
      <c r="G2129" s="36" t="n">
        <f aca="false">IFERROR((Counts!R2129+Counts!S2129+2*Counts!T2129+3*Counts!U2129)/Counts!Q2129,"")</f>
        <v>0.25</v>
      </c>
      <c r="H2129" s="35" t="n">
        <f aca="false">IFERROR(Counts!U2129,"")</f>
        <v>0</v>
      </c>
      <c r="I2129" s="36" t="n">
        <f aca="false">IFERROR(Counts!Z2129/Counts!AA2129,"")</f>
        <v>0.216666666666667</v>
      </c>
      <c r="J2129" s="36" t="n">
        <f aca="false">IFERROR(Counts!AB2129/Counts!AA2129,"")</f>
        <v>0.327555555555556</v>
      </c>
      <c r="K2129" s="37" t="n">
        <f aca="false">IFERROR((Counts!AB2129-Counts!Z2129)/Counts!AA2129,"")</f>
        <v>0.110888888888889</v>
      </c>
      <c r="L2129" s="38" t="n">
        <f aca="false">IFERROR(Counts!Y2129/Counts!P2129,"")</f>
        <v>0.222222222222222</v>
      </c>
      <c r="M2129" s="38" t="n">
        <f aca="false">IFERROR(Counts!V2129/Counts!P2129,"")</f>
        <v>0</v>
      </c>
      <c r="N2129" s="38" t="n">
        <f aca="false">IFERROR(Counts!AD2129/Counts!AC2129,"")</f>
        <v>0.166666666666667</v>
      </c>
      <c r="O2129" s="38" t="n">
        <f aca="false">IFERROR(Counts!AE2129/Counts!AC2129,"")</f>
        <v>0.166666666666667</v>
      </c>
      <c r="P2129" s="39" t="n">
        <f aca="false">IFERROR(Counts!AG2129/Counts!AF2129,"")</f>
        <v>88.3</v>
      </c>
      <c r="Q2129" s="38" t="n">
        <f aca="false">IFERROR(Counts!AH2129/Counts!AC2129,"")</f>
        <v>0.666666666666667</v>
      </c>
      <c r="R2129" s="38" t="n">
        <f aca="false">IFERROR(Counts!N2129/Counts!M2129,"")</f>
        <v>0.388888888888889</v>
      </c>
      <c r="S2129" s="38" t="n">
        <f aca="false">IFERROR(Counts!K2129/Counts!J2129,"")</f>
        <v>0.818181818181818</v>
      </c>
      <c r="T2129" s="38" t="n">
        <f aca="false">IFERROR(Counts!I2129/Counts!H2129,"")</f>
        <v>0.3125</v>
      </c>
      <c r="U2129" s="38" t="n">
        <f aca="false">IFERROR(1-Counts!L2129/Counts!K2129,"")</f>
        <v>0.888888888888889</v>
      </c>
      <c r="V2129" s="39" t="n">
        <f aca="false">IFERROR(Counts!AJ2129/Counts!AI2129,"")</f>
        <v>74.4533333333333</v>
      </c>
      <c r="W2129" s="38" t="n">
        <f aca="false">IFERROR(Counts!AK2129/Counts!AI2129,"")</f>
        <v>0.466666666666667</v>
      </c>
      <c r="X2129" s="40" t="n">
        <f aca="false">IFERROR(Counts!O2129,"")</f>
        <v>-0.677</v>
      </c>
      <c r="Y2129" s="36" t="n">
        <f aca="false">IFERROR(INDEX('Season Counts'!$Y$2:$Y$740,$AF2129)/INDEX('Season Counts'!$X$2:$X$740,$AF2129),"")</f>
        <v>0.239980392156863</v>
      </c>
      <c r="Z2129" s="37" t="n">
        <f aca="false">IFERROR(J2129-Y2129,"")</f>
        <v>0.0875751633986928</v>
      </c>
      <c r="AA2129" s="38" t="n">
        <f aca="false">IFERROR(INDEX('Season Counts'!$K$2:$K$740,$AF2129)/INDEX('Season Counts'!$J$2:$J$740,$AF2129),"")</f>
        <v>0.463917525773196</v>
      </c>
      <c r="AB2129" s="41" t="n">
        <f aca="false">IFERROR(R2129-AA2129,"")</f>
        <v>-0.075028636884307</v>
      </c>
      <c r="AC2129" s="39" t="n">
        <f aca="false">IFERROR(INDEX('Season Counts'!$AG$2:$AG$740,$AF2129)/INDEX('Season Counts'!$AF$2:$AF$740,$AF2129),"")</f>
        <v>74.4734693877551</v>
      </c>
      <c r="AD2129" s="40" t="n">
        <f aca="false">IFERROR(V2129-AC2129,"")</f>
        <v>-0.0201360544217692</v>
      </c>
      <c r="AE2129" s="4" t="str">
        <f aca="false">IF(D2129&lt;Guide!$C$21,"Low PA",IF(TRIM(IF(ISNUMBER(AD2129),IF(N(AD2129)&lt;=-Guide!$C$24,"▼ Bat Speed  ",IF(N(AD2129)&gt;=Guide!$C$24,"▲ Bat Speed  ","")),"")&amp;IF(N(Z2129)&gt;=Guide!$C$22,"▲ Contact  ","")&amp;IF(N(Z2129)&lt;=-Guide!$C$22,"▼ Contact  ","")&amp;IF(N(AB2129)&gt;=Guide!$C$23,"▲ Chase  ","")&amp;IF(N(AB2129)&lt;=-Guide!$C$23,"▼ Chase  ",""))="","Stable",TRIM(IF(ISNUMBER(AD2129),IF(N(AD2129)&lt;=-Guide!$C$24,"▼ Bat Speed  ",IF(N(AD2129)&gt;=Guide!$C$24,"▲ Bat Speed  ","")),"")&amp;IF(N(Z2129)&gt;=Guide!$C$22,"▲ Contact  ","")&amp;IF(N(Z2129)&lt;=-Guide!$C$22,"▼ Contact  ","")&amp;IF(N(AB2129)&gt;=Guide!$C$23,"▲ Chase  ","")&amp;IF(N(AB2129)&lt;=-Guide!$C$23,"▼ Chase  ",""))))</f>
        <v>Low PA</v>
      </c>
      <c r="AF2129" s="35" t="n">
        <f aca="false">MATCH(Counts!A2129,'Season Counts'!$A$2:$A$740,0)</f>
        <v>539</v>
      </c>
    </row>
    <row r="2130" customFormat="false" ht="15" hidden="false" customHeight="false" outlineLevel="0" collapsed="false">
      <c r="A2130" s="34" t="str">
        <f aca="false">Counts!B2130</f>
        <v>PIT</v>
      </c>
      <c r="B2130" s="5" t="str">
        <f aca="false">Counts!C2130</f>
        <v>Jhostynxon Garcia</v>
      </c>
      <c r="C2130" s="34" t="str">
        <f aca="false">Counts!F2130</f>
        <v>Jul</v>
      </c>
      <c r="D2130" s="35" t="n">
        <f aca="false">IFERROR(Counts!P2130,"")</f>
        <v>7</v>
      </c>
      <c r="E2130" s="36" t="n">
        <f aca="false">IFERROR(Counts!R2130/Counts!Q2130,"")</f>
        <v>0.142857142857143</v>
      </c>
      <c r="F2130" s="36" t="n">
        <f aca="false">IFERROR((Counts!R2130+Counts!V2130+Counts!W2130)/(Counts!Q2130+Counts!V2130+Counts!W2130+Counts!X2130),"")</f>
        <v>0.142857142857143</v>
      </c>
      <c r="G2130" s="36" t="n">
        <f aca="false">IFERROR((Counts!R2130+Counts!S2130+2*Counts!T2130+3*Counts!U2130)/Counts!Q2130,"")</f>
        <v>0.142857142857143</v>
      </c>
      <c r="H2130" s="35" t="n">
        <f aca="false">IFERROR(Counts!U2130,"")</f>
        <v>0</v>
      </c>
      <c r="I2130" s="36" t="n">
        <f aca="false">IFERROR(Counts!Z2130/Counts!AA2130,"")</f>
        <v>0.128571428571429</v>
      </c>
      <c r="J2130" s="36" t="n">
        <f aca="false">IFERROR(Counts!AB2130/Counts!AA2130,"")</f>
        <v>0.194</v>
      </c>
      <c r="K2130" s="37" t="n">
        <f aca="false">IFERROR((Counts!AB2130-Counts!Z2130)/Counts!AA2130,"")</f>
        <v>0.0654285714285714</v>
      </c>
      <c r="L2130" s="38" t="n">
        <f aca="false">IFERROR(Counts!Y2130/Counts!P2130,"")</f>
        <v>0.285714285714286</v>
      </c>
      <c r="M2130" s="38" t="n">
        <f aca="false">IFERROR(Counts!V2130/Counts!P2130,"")</f>
        <v>0</v>
      </c>
      <c r="N2130" s="38" t="n">
        <f aca="false">IFERROR(Counts!AD2130/Counts!AC2130,"")</f>
        <v>0</v>
      </c>
      <c r="O2130" s="38" t="n">
        <f aca="false">IFERROR(Counts!AE2130/Counts!AC2130,"")</f>
        <v>0.2</v>
      </c>
      <c r="P2130" s="39" t="n">
        <f aca="false">IFERROR(Counts!AG2130/Counts!AF2130,"")</f>
        <v>78.6</v>
      </c>
      <c r="Q2130" s="38" t="n">
        <f aca="false">IFERROR(Counts!AH2130/Counts!AC2130,"")</f>
        <v>0.4</v>
      </c>
      <c r="R2130" s="38" t="n">
        <f aca="false">IFERROR(Counts!N2130/Counts!M2130,"")</f>
        <v>0.428571428571429</v>
      </c>
      <c r="S2130" s="38" t="n">
        <f aca="false">IFERROR(Counts!K2130/Counts!J2130,"")</f>
        <v>0.85</v>
      </c>
      <c r="T2130" s="38" t="n">
        <f aca="false">IFERROR(Counts!I2130/Counts!H2130,"")</f>
        <v>0.35</v>
      </c>
      <c r="U2130" s="38" t="n">
        <f aca="false">IFERROR(1-Counts!L2130/Counts!K2130,"")</f>
        <v>0.764705882352941</v>
      </c>
      <c r="V2130" s="39" t="n">
        <f aca="false">IFERROR(Counts!AJ2130/Counts!AI2130,"")</f>
        <v>75</v>
      </c>
      <c r="W2130" s="38" t="n">
        <f aca="false">IFERROR(Counts!AK2130/Counts!AI2130,"")</f>
        <v>0.444444444444444</v>
      </c>
      <c r="X2130" s="40" t="n">
        <f aca="false">IFERROR(Counts!O2130,"")</f>
        <v>-1.228</v>
      </c>
      <c r="Y2130" s="36" t="n">
        <f aca="false">IFERROR(INDEX('Season Counts'!$Y$2:$Y$740,$AF2130)/INDEX('Season Counts'!$X$2:$X$740,$AF2130),"")</f>
        <v>0.239980392156863</v>
      </c>
      <c r="Z2130" s="37" t="n">
        <f aca="false">IFERROR(J2130-Y2130,"")</f>
        <v>-0.0459803921568628</v>
      </c>
      <c r="AA2130" s="38" t="n">
        <f aca="false">IFERROR(INDEX('Season Counts'!$K$2:$K$740,$AF2130)/INDEX('Season Counts'!$J$2:$J$740,$AF2130),"")</f>
        <v>0.463917525773196</v>
      </c>
      <c r="AB2130" s="41" t="n">
        <f aca="false">IFERROR(R2130-AA2130,"")</f>
        <v>-0.0353460972017673</v>
      </c>
      <c r="AC2130" s="39" t="n">
        <f aca="false">IFERROR(INDEX('Season Counts'!$AG$2:$AG$740,$AF2130)/INDEX('Season Counts'!$AF$2:$AF$740,$AF2130),"")</f>
        <v>74.4734693877551</v>
      </c>
      <c r="AD2130" s="40" t="n">
        <f aca="false">IFERROR(V2130-AC2130,"")</f>
        <v>0.526530612244898</v>
      </c>
      <c r="AE2130" s="4" t="str">
        <f aca="false">IF(D2130&lt;Guide!$C$21,"Low PA",IF(TRIM(IF(ISNUMBER(AD2130),IF(N(AD2130)&lt;=-Guide!$C$24,"▼ Bat Speed  ",IF(N(AD2130)&gt;=Guide!$C$24,"▲ Bat Speed  ","")),"")&amp;IF(N(Z2130)&gt;=Guide!$C$22,"▲ Contact  ","")&amp;IF(N(Z2130)&lt;=-Guide!$C$22,"▼ Contact  ","")&amp;IF(N(AB2130)&gt;=Guide!$C$23,"▲ Chase  ","")&amp;IF(N(AB2130)&lt;=-Guide!$C$23,"▼ Chase  ",""))="","Stable",TRIM(IF(ISNUMBER(AD2130),IF(N(AD2130)&lt;=-Guide!$C$24,"▼ Bat Speed  ",IF(N(AD2130)&gt;=Guide!$C$24,"▲ Bat Speed  ","")),"")&amp;IF(N(Z2130)&gt;=Guide!$C$22,"▲ Contact  ","")&amp;IF(N(Z2130)&lt;=-Guide!$C$22,"▼ Contact  ","")&amp;IF(N(AB2130)&gt;=Guide!$C$23,"▲ Chase  ","")&amp;IF(N(AB2130)&lt;=-Guide!$C$23,"▼ Chase  ",""))))</f>
        <v>Low PA</v>
      </c>
      <c r="AF2130" s="35" t="n">
        <f aca="false">MATCH(Counts!A2130,'Season Counts'!$A$2:$A$740,0)</f>
        <v>539</v>
      </c>
    </row>
    <row r="2131" customFormat="false" ht="15" hidden="false" customHeight="false" outlineLevel="0" collapsed="false">
      <c r="A2131" s="34" t="str">
        <f aca="false">Counts!B2131</f>
        <v>PIT</v>
      </c>
      <c r="B2131" s="5" t="str">
        <f aca="false">Counts!C2131</f>
        <v>Jhostynxon Garcia</v>
      </c>
      <c r="C2131" s="34" t="str">
        <f aca="false">Counts!F2131</f>
        <v>Aug</v>
      </c>
      <c r="D2131" s="35" t="n">
        <f aca="false">IFERROR(Counts!P2131,"")</f>
        <v>6</v>
      </c>
      <c r="E2131" s="36" t="n">
        <f aca="false">IFERROR(Counts!R2131/Counts!Q2131,"")</f>
        <v>0</v>
      </c>
      <c r="F2131" s="36" t="n">
        <f aca="false">IFERROR((Counts!R2131+Counts!V2131+Counts!W2131)/(Counts!Q2131+Counts!V2131+Counts!W2131+Counts!X2131),"")</f>
        <v>0</v>
      </c>
      <c r="G2131" s="36" t="n">
        <f aca="false">IFERROR((Counts!R2131+Counts!S2131+2*Counts!T2131+3*Counts!U2131)/Counts!Q2131,"")</f>
        <v>0</v>
      </c>
      <c r="H2131" s="35" t="n">
        <f aca="false">IFERROR(Counts!U2131,"")</f>
        <v>0</v>
      </c>
      <c r="I2131" s="36" t="n">
        <f aca="false">IFERROR(Counts!Z2131/Counts!AA2131,"")</f>
        <v>0</v>
      </c>
      <c r="J2131" s="36" t="n">
        <f aca="false">IFERROR(Counts!AB2131/Counts!AA2131,"")</f>
        <v>0.0765</v>
      </c>
      <c r="K2131" s="37" t="n">
        <f aca="false">IFERROR((Counts!AB2131-Counts!Z2131)/Counts!AA2131,"")</f>
        <v>0.0765</v>
      </c>
      <c r="L2131" s="38" t="n">
        <f aca="false">IFERROR(Counts!Y2131/Counts!P2131,"")</f>
        <v>0.666666666666667</v>
      </c>
      <c r="M2131" s="38" t="n">
        <f aca="false">IFERROR(Counts!V2131/Counts!P2131,"")</f>
        <v>0</v>
      </c>
      <c r="N2131" s="38" t="n">
        <f aca="false">IFERROR(Counts!AD2131/Counts!AC2131,"")</f>
        <v>0</v>
      </c>
      <c r="O2131" s="38" t="n">
        <f aca="false">IFERROR(Counts!AE2131/Counts!AC2131,"")</f>
        <v>0.5</v>
      </c>
      <c r="P2131" s="39" t="n">
        <f aca="false">IFERROR(Counts!AG2131/Counts!AF2131,"")</f>
        <v>85.4</v>
      </c>
      <c r="Q2131" s="38" t="n">
        <f aca="false">IFERROR(Counts!AH2131/Counts!AC2131,"")</f>
        <v>0</v>
      </c>
      <c r="R2131" s="38" t="n">
        <f aca="false">IFERROR(Counts!N2131/Counts!M2131,"")</f>
        <v>0.5</v>
      </c>
      <c r="S2131" s="38" t="n">
        <f aca="false">IFERROR(Counts!K2131/Counts!J2131,"")</f>
        <v>0.727272727272727</v>
      </c>
      <c r="T2131" s="38" t="n">
        <f aca="false">IFERROR(Counts!I2131/Counts!H2131,"")</f>
        <v>0.466666666666667</v>
      </c>
      <c r="U2131" s="38" t="n">
        <f aca="false">IFERROR(1-Counts!L2131/Counts!K2131,"")</f>
        <v>0.75</v>
      </c>
      <c r="V2131" s="39" t="n">
        <f aca="false">IFERROR(Counts!AJ2131/Counts!AI2131,"")</f>
        <v>74.3357142857143</v>
      </c>
      <c r="W2131" s="38" t="n">
        <f aca="false">IFERROR(Counts!AK2131/Counts!AI2131,"")</f>
        <v>0.571428571428571</v>
      </c>
      <c r="X2131" s="40" t="n">
        <f aca="false">IFERROR(Counts!O2131,"")</f>
        <v>-1.505</v>
      </c>
      <c r="Y2131" s="36" t="n">
        <f aca="false">IFERROR(INDEX('Season Counts'!$Y$2:$Y$740,$AF2131)/INDEX('Season Counts'!$X$2:$X$740,$AF2131),"")</f>
        <v>0.239980392156863</v>
      </c>
      <c r="Z2131" s="37" t="n">
        <f aca="false">IFERROR(J2131-Y2131,"")</f>
        <v>-0.163480392156863</v>
      </c>
      <c r="AA2131" s="38" t="n">
        <f aca="false">IFERROR(INDEX('Season Counts'!$K$2:$K$740,$AF2131)/INDEX('Season Counts'!$J$2:$J$740,$AF2131),"")</f>
        <v>0.463917525773196</v>
      </c>
      <c r="AB2131" s="41" t="n">
        <f aca="false">IFERROR(R2131-AA2131,"")</f>
        <v>0.0360824742268041</v>
      </c>
      <c r="AC2131" s="39" t="n">
        <f aca="false">IFERROR(INDEX('Season Counts'!$AG$2:$AG$740,$AF2131)/INDEX('Season Counts'!$AF$2:$AF$740,$AF2131),"")</f>
        <v>74.4734693877551</v>
      </c>
      <c r="AD2131" s="40" t="n">
        <f aca="false">IFERROR(V2131-AC2131,"")</f>
        <v>-0.137755102040813</v>
      </c>
      <c r="AE2131" s="4" t="str">
        <f aca="false">IF(D2131&lt;Guide!$C$21,"Low PA",IF(TRIM(IF(ISNUMBER(AD2131),IF(N(AD2131)&lt;=-Guide!$C$24,"▼ Bat Speed  ",IF(N(AD2131)&gt;=Guide!$C$24,"▲ Bat Speed  ","")),"")&amp;IF(N(Z2131)&gt;=Guide!$C$22,"▲ Contact  ","")&amp;IF(N(Z2131)&lt;=-Guide!$C$22,"▼ Contact  ","")&amp;IF(N(AB2131)&gt;=Guide!$C$23,"▲ Chase  ","")&amp;IF(N(AB2131)&lt;=-Guide!$C$23,"▼ Chase  ",""))="","Stable",TRIM(IF(ISNUMBER(AD2131),IF(N(AD2131)&lt;=-Guide!$C$24,"▼ Bat Speed  ",IF(N(AD2131)&gt;=Guide!$C$24,"▲ Bat Speed  ","")),"")&amp;IF(N(Z2131)&gt;=Guide!$C$22,"▲ Contact  ","")&amp;IF(N(Z2131)&lt;=-Guide!$C$22,"▼ Contact  ","")&amp;IF(N(AB2131)&gt;=Guide!$C$23,"▲ Chase  ","")&amp;IF(N(AB2131)&lt;=-Guide!$C$23,"▼ Chase  ",""))))</f>
        <v>Low PA</v>
      </c>
      <c r="AF2131" s="35" t="n">
        <f aca="false">MATCH(Counts!A2131,'Season Counts'!$A$2:$A$740,0)</f>
        <v>539</v>
      </c>
    </row>
    <row r="2132" customFormat="false" ht="15" hidden="false" customHeight="false" outlineLevel="0" collapsed="false">
      <c r="A2132" s="34" t="str">
        <f aca="false">Counts!B2132</f>
        <v>PIT</v>
      </c>
      <c r="B2132" s="5" t="str">
        <f aca="false">Counts!C2132</f>
        <v>Shawn Ross</v>
      </c>
      <c r="C2132" s="34" t="str">
        <f aca="false">Counts!F2132</f>
        <v>Jul</v>
      </c>
      <c r="D2132" s="35" t="n">
        <f aca="false">IFERROR(Counts!P2132,"")</f>
        <v>5</v>
      </c>
      <c r="E2132" s="36" t="n">
        <f aca="false">IFERROR(Counts!R2132/Counts!Q2132,"")</f>
        <v>0.2</v>
      </c>
      <c r="F2132" s="36" t="n">
        <f aca="false">IFERROR((Counts!R2132+Counts!V2132+Counts!W2132)/(Counts!Q2132+Counts!V2132+Counts!W2132+Counts!X2132),"")</f>
        <v>0.2</v>
      </c>
      <c r="G2132" s="36" t="n">
        <f aca="false">IFERROR((Counts!R2132+Counts!S2132+2*Counts!T2132+3*Counts!U2132)/Counts!Q2132,"")</f>
        <v>0.8</v>
      </c>
      <c r="H2132" s="35" t="n">
        <f aca="false">IFERROR(Counts!U2132,"")</f>
        <v>1</v>
      </c>
      <c r="I2132" s="36" t="n">
        <f aca="false">IFERROR(Counts!Z2132/Counts!AA2132,"")</f>
        <v>0.4</v>
      </c>
      <c r="J2132" s="36" t="n">
        <f aca="false">IFERROR(Counts!AB2132/Counts!AA2132,"")</f>
        <v>0.428</v>
      </c>
      <c r="K2132" s="37" t="n">
        <f aca="false">IFERROR((Counts!AB2132-Counts!Z2132)/Counts!AA2132,"")</f>
        <v>0.028</v>
      </c>
      <c r="L2132" s="38" t="n">
        <f aca="false">IFERROR(Counts!Y2132/Counts!P2132,"")</f>
        <v>0.4</v>
      </c>
      <c r="M2132" s="38" t="n">
        <f aca="false">IFERROR(Counts!V2132/Counts!P2132,"")</f>
        <v>0</v>
      </c>
      <c r="N2132" s="38" t="n">
        <f aca="false">IFERROR(Counts!AD2132/Counts!AC2132,"")</f>
        <v>0.333333333333333</v>
      </c>
      <c r="O2132" s="38" t="n">
        <f aca="false">IFERROR(Counts!AE2132/Counts!AC2132,"")</f>
        <v>0.333333333333333</v>
      </c>
      <c r="P2132" s="39" t="n">
        <f aca="false">IFERROR(Counts!AG2132/Counts!AF2132,"")</f>
        <v>85.5</v>
      </c>
      <c r="Q2132" s="38" t="n">
        <f aca="false">IFERROR(Counts!AH2132/Counts!AC2132,"")</f>
        <v>0.333333333333333</v>
      </c>
      <c r="R2132" s="38" t="n">
        <f aca="false">IFERROR(Counts!N2132/Counts!M2132,"")</f>
        <v>0.272727272727273</v>
      </c>
      <c r="S2132" s="38" t="n">
        <f aca="false">IFERROR(Counts!K2132/Counts!J2132,"")</f>
        <v>0.7</v>
      </c>
      <c r="T2132" s="38" t="n">
        <f aca="false">IFERROR(Counts!I2132/Counts!H2132,"")</f>
        <v>0.5</v>
      </c>
      <c r="U2132" s="38" t="n">
        <f aca="false">IFERROR(1-Counts!L2132/Counts!K2132,"")</f>
        <v>0.714285714285714</v>
      </c>
      <c r="V2132" s="39" t="n">
        <f aca="false">IFERROR(Counts!AJ2132/Counts!AI2132,"")</f>
        <v>75.8777777777778</v>
      </c>
      <c r="W2132" s="38" t="n">
        <f aca="false">IFERROR(Counts!AK2132/Counts!AI2132,"")</f>
        <v>0.777777777777778</v>
      </c>
      <c r="X2132" s="40" t="n">
        <f aca="false">IFERROR(Counts!O2132,"")</f>
        <v>0.545</v>
      </c>
      <c r="Y2132" s="36" t="n">
        <f aca="false">IFERROR(INDEX('Season Counts'!$Y$2:$Y$740,$AF2132)/INDEX('Season Counts'!$X$2:$X$740,$AF2132),"")</f>
        <v>0.428</v>
      </c>
      <c r="Z2132" s="37" t="n">
        <f aca="false">IFERROR(J2132-Y2132,"")</f>
        <v>0</v>
      </c>
      <c r="AA2132" s="38" t="n">
        <f aca="false">IFERROR(INDEX('Season Counts'!$K$2:$K$740,$AF2132)/INDEX('Season Counts'!$J$2:$J$740,$AF2132),"")</f>
        <v>0.272727272727273</v>
      </c>
      <c r="AB2132" s="41" t="n">
        <f aca="false">IFERROR(R2132-AA2132,"")</f>
        <v>0</v>
      </c>
      <c r="AC2132" s="39" t="n">
        <f aca="false">IFERROR(INDEX('Season Counts'!$AG$2:$AG$740,$AF2132)/INDEX('Season Counts'!$AF$2:$AF$740,$AF2132),"")</f>
        <v>75.8777777777778</v>
      </c>
      <c r="AD2132" s="40" t="n">
        <f aca="false">IFERROR(V2132-AC2132,"")</f>
        <v>0</v>
      </c>
      <c r="AE2132" s="4" t="str">
        <f aca="false">IF(D2132&lt;Guide!$C$21,"Low PA",IF(TRIM(IF(ISNUMBER(AD2132),IF(N(AD2132)&lt;=-Guide!$C$24,"▼ Bat Speed  ",IF(N(AD2132)&gt;=Guide!$C$24,"▲ Bat Speed  ","")),"")&amp;IF(N(Z2132)&gt;=Guide!$C$22,"▲ Contact  ","")&amp;IF(N(Z2132)&lt;=-Guide!$C$22,"▼ Contact  ","")&amp;IF(N(AB2132)&gt;=Guide!$C$23,"▲ Chase  ","")&amp;IF(N(AB2132)&lt;=-Guide!$C$23,"▼ Chase  ",""))="","Stable",TRIM(IF(ISNUMBER(AD2132),IF(N(AD2132)&lt;=-Guide!$C$24,"▼ Bat Speed  ",IF(N(AD2132)&gt;=Guide!$C$24,"▲ Bat Speed  ","")),"")&amp;IF(N(Z2132)&gt;=Guide!$C$22,"▲ Contact  ","")&amp;IF(N(Z2132)&lt;=-Guide!$C$22,"▼ Contact  ","")&amp;IF(N(AB2132)&gt;=Guide!$C$23,"▲ Chase  ","")&amp;IF(N(AB2132)&lt;=-Guide!$C$23,"▼ Chase  ",""))))</f>
        <v>Low PA</v>
      </c>
      <c r="AF2132" s="35" t="n">
        <f aca="false">MATCH(Counts!A2132,'Season Counts'!$A$2:$A$740,0)</f>
        <v>540</v>
      </c>
    </row>
    <row r="2133" customFormat="false" ht="15" hidden="false" customHeight="false" outlineLevel="0" collapsed="false">
      <c r="A2133" s="34" t="str">
        <f aca="false">Counts!B2133</f>
        <v>PIT</v>
      </c>
      <c r="B2133" s="5" t="str">
        <f aca="false">Counts!C2133</f>
        <v>Davis Wendzel</v>
      </c>
      <c r="C2133" s="34" t="str">
        <f aca="false">Counts!F2133</f>
        <v>Jun</v>
      </c>
      <c r="D2133" s="35" t="n">
        <f aca="false">IFERROR(Counts!P2133,"")</f>
        <v>4</v>
      </c>
      <c r="E2133" s="36" t="n">
        <f aca="false">IFERROR(Counts!R2133/Counts!Q2133,"")</f>
        <v>0</v>
      </c>
      <c r="F2133" s="36" t="n">
        <f aca="false">IFERROR((Counts!R2133+Counts!V2133+Counts!W2133)/(Counts!Q2133+Counts!V2133+Counts!W2133+Counts!X2133),"")</f>
        <v>0</v>
      </c>
      <c r="G2133" s="36" t="n">
        <f aca="false">IFERROR((Counts!R2133+Counts!S2133+2*Counts!T2133+3*Counts!U2133)/Counts!Q2133,"")</f>
        <v>0</v>
      </c>
      <c r="H2133" s="35" t="n">
        <f aca="false">IFERROR(Counts!U2133,"")</f>
        <v>0</v>
      </c>
      <c r="I2133" s="36" t="n">
        <f aca="false">IFERROR(Counts!Z2133/Counts!AA2133,"")</f>
        <v>0</v>
      </c>
      <c r="J2133" s="36" t="n">
        <f aca="false">IFERROR(Counts!AB2133/Counts!AA2133,"")</f>
        <v>0.2295</v>
      </c>
      <c r="K2133" s="37" t="n">
        <f aca="false">IFERROR((Counts!AB2133-Counts!Z2133)/Counts!AA2133,"")</f>
        <v>0.2295</v>
      </c>
      <c r="L2133" s="38" t="n">
        <f aca="false">IFERROR(Counts!Y2133/Counts!P2133,"")</f>
        <v>0</v>
      </c>
      <c r="M2133" s="38" t="n">
        <f aca="false">IFERROR(Counts!V2133/Counts!P2133,"")</f>
        <v>0</v>
      </c>
      <c r="N2133" s="38" t="n">
        <f aca="false">IFERROR(Counts!AD2133/Counts!AC2133,"")</f>
        <v>0</v>
      </c>
      <c r="O2133" s="38" t="n">
        <f aca="false">IFERROR(Counts!AE2133/Counts!AC2133,"")</f>
        <v>0.5</v>
      </c>
      <c r="P2133" s="39" t="n">
        <f aca="false">IFERROR(Counts!AG2133/Counts!AF2133,"")</f>
        <v>92.175</v>
      </c>
      <c r="Q2133" s="38" t="n">
        <f aca="false">IFERROR(Counts!AH2133/Counts!AC2133,"")</f>
        <v>0.25</v>
      </c>
      <c r="R2133" s="38" t="n">
        <f aca="false">IFERROR(Counts!N2133/Counts!M2133,"")</f>
        <v>0.357142857142857</v>
      </c>
      <c r="S2133" s="38" t="n">
        <f aca="false">IFERROR(Counts!K2133/Counts!J2133,"")</f>
        <v>0.9</v>
      </c>
      <c r="T2133" s="38" t="n">
        <f aca="false">IFERROR(Counts!I2133/Counts!H2133,"")</f>
        <v>0.142857142857143</v>
      </c>
      <c r="U2133" s="38" t="n">
        <f aca="false">IFERROR(1-Counts!L2133/Counts!K2133,"")</f>
        <v>0.888888888888889</v>
      </c>
      <c r="V2133" s="39" t="n">
        <f aca="false">IFERROR(Counts!AJ2133/Counts!AI2133,"")</f>
        <v>71.25</v>
      </c>
      <c r="W2133" s="38" t="n">
        <f aca="false">IFERROR(Counts!AK2133/Counts!AI2133,"")</f>
        <v>0.333333333333333</v>
      </c>
      <c r="X2133" s="40" t="n">
        <f aca="false">IFERROR(Counts!O2133,"")</f>
        <v>-1.044</v>
      </c>
      <c r="Y2133" s="36" t="n">
        <f aca="false">IFERROR(INDEX('Season Counts'!$Y$2:$Y$740,$AF2133)/INDEX('Season Counts'!$X$2:$X$740,$AF2133),"")</f>
        <v>0.2295</v>
      </c>
      <c r="Z2133" s="37" t="n">
        <f aca="false">IFERROR(J2133-Y2133,"")</f>
        <v>0</v>
      </c>
      <c r="AA2133" s="38" t="n">
        <f aca="false">IFERROR(INDEX('Season Counts'!$K$2:$K$740,$AF2133)/INDEX('Season Counts'!$J$2:$J$740,$AF2133),"")</f>
        <v>0.357142857142857</v>
      </c>
      <c r="AB2133" s="41" t="n">
        <f aca="false">IFERROR(R2133-AA2133,"")</f>
        <v>0</v>
      </c>
      <c r="AC2133" s="39" t="n">
        <f aca="false">IFERROR(INDEX('Season Counts'!$AG$2:$AG$740,$AF2133)/INDEX('Season Counts'!$AF$2:$AF$740,$AF2133),"")</f>
        <v>71.25</v>
      </c>
      <c r="AD2133" s="40" t="n">
        <f aca="false">IFERROR(V2133-AC2133,"")</f>
        <v>0</v>
      </c>
      <c r="AE2133" s="4" t="str">
        <f aca="false">IF(D2133&lt;Guide!$C$21,"Low PA",IF(TRIM(IF(ISNUMBER(AD2133),IF(N(AD2133)&lt;=-Guide!$C$24,"▼ Bat Speed  ",IF(N(AD2133)&gt;=Guide!$C$24,"▲ Bat Speed  ","")),"")&amp;IF(N(Z2133)&gt;=Guide!$C$22,"▲ Contact  ","")&amp;IF(N(Z2133)&lt;=-Guide!$C$22,"▼ Contact  ","")&amp;IF(N(AB2133)&gt;=Guide!$C$23,"▲ Chase  ","")&amp;IF(N(AB2133)&lt;=-Guide!$C$23,"▼ Chase  ",""))="","Stable",TRIM(IF(ISNUMBER(AD2133),IF(N(AD2133)&lt;=-Guide!$C$24,"▼ Bat Speed  ",IF(N(AD2133)&gt;=Guide!$C$24,"▲ Bat Speed  ","")),"")&amp;IF(N(Z2133)&gt;=Guide!$C$22,"▲ Contact  ","")&amp;IF(N(Z2133)&lt;=-Guide!$C$22,"▼ Contact  ","")&amp;IF(N(AB2133)&gt;=Guide!$C$23,"▲ Chase  ","")&amp;IF(N(AB2133)&lt;=-Guide!$C$23,"▼ Chase  ",""))))</f>
        <v>Low PA</v>
      </c>
      <c r="AF2133" s="35" t="n">
        <f aca="false">MATCH(Counts!A2133,'Season Counts'!$A$2:$A$740,0)</f>
        <v>541</v>
      </c>
    </row>
    <row r="2134" customFormat="false" ht="15" hidden="false" customHeight="false" outlineLevel="0" collapsed="false">
      <c r="A2134" s="34" t="str">
        <f aca="false">Counts!B2134</f>
        <v>PIT</v>
      </c>
      <c r="B2134" s="5" t="str">
        <f aca="false">Counts!C2134</f>
        <v>Jack Brannigan</v>
      </c>
      <c r="C2134" s="34" t="str">
        <f aca="false">Counts!F2134</f>
        <v>Jul</v>
      </c>
      <c r="D2134" s="35" t="n">
        <f aca="false">IFERROR(Counts!P2134,"")</f>
        <v>1</v>
      </c>
      <c r="E2134" s="36" t="n">
        <f aca="false">IFERROR(Counts!R2134/Counts!Q2134,"")</f>
        <v>0</v>
      </c>
      <c r="F2134" s="36" t="n">
        <f aca="false">IFERROR((Counts!R2134+Counts!V2134+Counts!W2134)/(Counts!Q2134+Counts!V2134+Counts!W2134+Counts!X2134),"")</f>
        <v>0</v>
      </c>
      <c r="G2134" s="36" t="n">
        <f aca="false">IFERROR((Counts!R2134+Counts!S2134+2*Counts!T2134+3*Counts!U2134)/Counts!Q2134,"")</f>
        <v>0</v>
      </c>
      <c r="H2134" s="35" t="n">
        <f aca="false">IFERROR(Counts!U2134,"")</f>
        <v>0</v>
      </c>
      <c r="I2134" s="36" t="n">
        <f aca="false">IFERROR(Counts!Z2134/Counts!AA2134,"")</f>
        <v>0</v>
      </c>
      <c r="J2134" s="36" t="n">
        <f aca="false">IFERROR(Counts!AB2134/Counts!AA2134,"")</f>
        <v>0</v>
      </c>
      <c r="K2134" s="37" t="n">
        <f aca="false">IFERROR((Counts!AB2134-Counts!Z2134)/Counts!AA2134,"")</f>
        <v>0</v>
      </c>
      <c r="L2134" s="38" t="n">
        <f aca="false">IFERROR(Counts!Y2134/Counts!P2134,"")</f>
        <v>1</v>
      </c>
      <c r="M2134" s="38" t="n">
        <f aca="false">IFERROR(Counts!V2134/Counts!P2134,"")</f>
        <v>0</v>
      </c>
      <c r="N2134" s="38" t="str">
        <f aca="false">IFERROR(Counts!AD2134/Counts!AC2134,"")</f>
        <v/>
      </c>
      <c r="O2134" s="38" t="str">
        <f aca="false">IFERROR(Counts!AE2134/Counts!AC2134,"")</f>
        <v/>
      </c>
      <c r="P2134" s="39" t="str">
        <f aca="false">IFERROR(Counts!AG2134/Counts!AF2134,"")</f>
        <v/>
      </c>
      <c r="Q2134" s="38" t="str">
        <f aca="false">IFERROR(Counts!AH2134/Counts!AC2134,"")</f>
        <v/>
      </c>
      <c r="R2134" s="38" t="n">
        <f aca="false">IFERROR(Counts!N2134/Counts!M2134,"")</f>
        <v>1</v>
      </c>
      <c r="S2134" s="38" t="n">
        <f aca="false">IFERROR(Counts!K2134/Counts!J2134,"")</f>
        <v>1</v>
      </c>
      <c r="T2134" s="38" t="n">
        <f aca="false">IFERROR(Counts!I2134/Counts!H2134,"")</f>
        <v>1</v>
      </c>
      <c r="U2134" s="38" t="n">
        <f aca="false">IFERROR(1-Counts!L2134/Counts!K2134,"")</f>
        <v>0</v>
      </c>
      <c r="V2134" s="39" t="n">
        <f aca="false">IFERROR(Counts!AJ2134/Counts!AI2134,"")</f>
        <v>75.5</v>
      </c>
      <c r="W2134" s="38" t="n">
        <f aca="false">IFERROR(Counts!AK2134/Counts!AI2134,"")</f>
        <v>0.5</v>
      </c>
      <c r="X2134" s="40" t="n">
        <f aca="false">IFERROR(Counts!O2134,"")</f>
        <v>-0.283</v>
      </c>
      <c r="Y2134" s="36" t="n">
        <f aca="false">IFERROR(INDEX('Season Counts'!$Y$2:$Y$740,$AF2134)/INDEX('Season Counts'!$X$2:$X$740,$AF2134),"")</f>
        <v>0</v>
      </c>
      <c r="Z2134" s="37" t="n">
        <f aca="false">IFERROR(J2134-Y2134,"")</f>
        <v>0</v>
      </c>
      <c r="AA2134" s="38" t="n">
        <f aca="false">IFERROR(INDEX('Season Counts'!$K$2:$K$740,$AF2134)/INDEX('Season Counts'!$J$2:$J$740,$AF2134),"")</f>
        <v>1</v>
      </c>
      <c r="AB2134" s="41" t="n">
        <f aca="false">IFERROR(R2134-AA2134,"")</f>
        <v>0</v>
      </c>
      <c r="AC2134" s="39" t="n">
        <f aca="false">IFERROR(INDEX('Season Counts'!$AG$2:$AG$740,$AF2134)/INDEX('Season Counts'!$AF$2:$AF$740,$AF2134),"")</f>
        <v>75.5</v>
      </c>
      <c r="AD2134" s="40" t="n">
        <f aca="false">IFERROR(V2134-AC2134,"")</f>
        <v>0</v>
      </c>
      <c r="AE2134" s="4" t="str">
        <f aca="false">IF(D2134&lt;Guide!$C$21,"Low PA",IF(TRIM(IF(ISNUMBER(AD2134),IF(N(AD2134)&lt;=-Guide!$C$24,"▼ Bat Speed  ",IF(N(AD2134)&gt;=Guide!$C$24,"▲ Bat Speed  ","")),"")&amp;IF(N(Z2134)&gt;=Guide!$C$22,"▲ Contact  ","")&amp;IF(N(Z2134)&lt;=-Guide!$C$22,"▼ Contact  ","")&amp;IF(N(AB2134)&gt;=Guide!$C$23,"▲ Chase  ","")&amp;IF(N(AB2134)&lt;=-Guide!$C$23,"▼ Chase  ",""))="","Stable",TRIM(IF(ISNUMBER(AD2134),IF(N(AD2134)&lt;=-Guide!$C$24,"▼ Bat Speed  ",IF(N(AD2134)&gt;=Guide!$C$24,"▲ Bat Speed  ","")),"")&amp;IF(N(Z2134)&gt;=Guide!$C$22,"▲ Contact  ","")&amp;IF(N(Z2134)&lt;=-Guide!$C$22,"▼ Contact  ","")&amp;IF(N(AB2134)&gt;=Guide!$C$23,"▲ Chase  ","")&amp;IF(N(AB2134)&lt;=-Guide!$C$23,"▼ Chase  ",""))))</f>
        <v>Low PA</v>
      </c>
      <c r="AF2134" s="35" t="n">
        <f aca="false">MATCH(Counts!A2134,'Season Counts'!$A$2:$A$740,0)</f>
        <v>542</v>
      </c>
    </row>
    <row r="2135" customFormat="false" ht="15" hidden="false" customHeight="false" outlineLevel="0" collapsed="false">
      <c r="A2135" s="34" t="str">
        <f aca="false">Counts!B2135</f>
        <v>SD</v>
      </c>
      <c r="B2135" s="5" t="str">
        <f aca="false">Counts!C2135</f>
        <v>Fernando Tatis Jr.</v>
      </c>
      <c r="C2135" s="34" t="str">
        <f aca="false">Counts!F2135</f>
        <v>Mar-Apr</v>
      </c>
      <c r="D2135" s="35" t="n">
        <f aca="false">IFERROR(Counts!P2135,"")</f>
        <v>131</v>
      </c>
      <c r="E2135" s="36" t="n">
        <f aca="false">IFERROR(Counts!R2135/Counts!Q2135,"")</f>
        <v>0.25</v>
      </c>
      <c r="F2135" s="36" t="n">
        <f aca="false">IFERROR((Counts!R2135+Counts!V2135+Counts!W2135)/(Counts!Q2135+Counts!V2135+Counts!W2135+Counts!X2135),"")</f>
        <v>0.323076923076923</v>
      </c>
      <c r="G2135" s="36" t="n">
        <f aca="false">IFERROR((Counts!R2135+Counts!S2135+2*Counts!T2135+3*Counts!U2135)/Counts!Q2135,"")</f>
        <v>0.285714285714286</v>
      </c>
      <c r="H2135" s="35" t="n">
        <f aca="false">IFERROR(Counts!U2135,"")</f>
        <v>0</v>
      </c>
      <c r="I2135" s="36" t="n">
        <f aca="false">IFERROR(Counts!Z2135/Counts!AA2135,"")</f>
        <v>0.276744186046512</v>
      </c>
      <c r="J2135" s="36" t="n">
        <f aca="false">IFERROR(Counts!AB2135/Counts!AA2135,"")</f>
        <v>0.353403100775194</v>
      </c>
      <c r="K2135" s="37" t="n">
        <f aca="false">IFERROR((Counts!AB2135-Counts!Z2135)/Counts!AA2135,"")</f>
        <v>0.0766589147286821</v>
      </c>
      <c r="L2135" s="38" t="n">
        <f aca="false">IFERROR(Counts!Y2135/Counts!P2135,"")</f>
        <v>0.244274809160305</v>
      </c>
      <c r="M2135" s="38" t="n">
        <f aca="false">IFERROR(Counts!V2135/Counts!P2135,"")</f>
        <v>0.099236641221374</v>
      </c>
      <c r="N2135" s="38" t="n">
        <f aca="false">IFERROR(Counts!AD2135/Counts!AC2135,"")</f>
        <v>0.141176470588235</v>
      </c>
      <c r="O2135" s="38" t="n">
        <f aca="false">IFERROR(Counts!AE2135/Counts!AC2135,"")</f>
        <v>0.647058823529412</v>
      </c>
      <c r="P2135" s="39" t="n">
        <f aca="false">IFERROR(Counts!AG2135/Counts!AF2135,"")</f>
        <v>92.8388235294118</v>
      </c>
      <c r="Q2135" s="38" t="n">
        <f aca="false">IFERROR(Counts!AH2135/Counts!AC2135,"")</f>
        <v>0.376470588235294</v>
      </c>
      <c r="R2135" s="38" t="n">
        <f aca="false">IFERROR(Counts!N2135/Counts!M2135,"")</f>
        <v>0.286245353159851</v>
      </c>
      <c r="S2135" s="38" t="n">
        <f aca="false">IFERROR(Counts!K2135/Counts!J2135,"")</f>
        <v>0.71889400921659</v>
      </c>
      <c r="T2135" s="38" t="n">
        <f aca="false">IFERROR(Counts!I2135/Counts!H2135,"")</f>
        <v>0.266094420600858</v>
      </c>
      <c r="U2135" s="38" t="n">
        <f aca="false">IFERROR(1-Counts!L2135/Counts!K2135,"")</f>
        <v>0.891025641025641</v>
      </c>
      <c r="V2135" s="39" t="n">
        <f aca="false">IFERROR(Counts!AJ2135/Counts!AI2135,"")</f>
        <v>74.5941176470588</v>
      </c>
      <c r="W2135" s="38" t="n">
        <f aca="false">IFERROR(Counts!AK2135/Counts!AI2135,"")</f>
        <v>0.518716577540107</v>
      </c>
      <c r="X2135" s="40" t="n">
        <f aca="false">IFERROR(Counts!O2135,"")</f>
        <v>-3.642</v>
      </c>
      <c r="Y2135" s="36" t="n">
        <f aca="false">IFERROR(INDEX('Season Counts'!$Y$2:$Y$740,$AF2135)/INDEX('Season Counts'!$X$2:$X$740,$AF2135),"")</f>
        <v>0.378941176470588</v>
      </c>
      <c r="Z2135" s="37" t="n">
        <f aca="false">IFERROR(J2135-Y2135,"")</f>
        <v>-0.0255380756953945</v>
      </c>
      <c r="AA2135" s="38" t="n">
        <f aca="false">IFERROR(INDEX('Season Counts'!$K$2:$K$740,$AF2135)/INDEX('Season Counts'!$J$2:$J$740,$AF2135),"")</f>
        <v>0.264307228915663</v>
      </c>
      <c r="AB2135" s="41" t="n">
        <f aca="false">IFERROR(R2135-AA2135,"")</f>
        <v>0.0219381242441886</v>
      </c>
      <c r="AC2135" s="39" t="n">
        <f aca="false">IFERROR(INDEX('Season Counts'!$AG$2:$AG$740,$AF2135)/INDEX('Season Counts'!$AF$2:$AF$740,$AF2135),"")</f>
        <v>76.3974747474748</v>
      </c>
      <c r="AD2135" s="40" t="n">
        <f aca="false">IFERROR(V2135-AC2135,"")</f>
        <v>-1.80335710041592</v>
      </c>
      <c r="AE2135" s="4" t="str">
        <f aca="false">IF(D2135&lt;Guide!$C$21,"Low PA",IF(TRIM(IF(ISNUMBER(AD2135),IF(N(AD2135)&lt;=-Guide!$C$24,"▼ Bat Speed  ",IF(N(AD2135)&gt;=Guide!$C$24,"▲ Bat Speed  ","")),"")&amp;IF(N(Z2135)&gt;=Guide!$C$22,"▲ Contact  ","")&amp;IF(N(Z2135)&lt;=-Guide!$C$22,"▼ Contact  ","")&amp;IF(N(AB2135)&gt;=Guide!$C$23,"▲ Chase  ","")&amp;IF(N(AB2135)&lt;=-Guide!$C$23,"▼ Chase  ",""))="","Stable",TRIM(IF(ISNUMBER(AD2135),IF(N(AD2135)&lt;=-Guide!$C$24,"▼ Bat Speed  ",IF(N(AD2135)&gt;=Guide!$C$24,"▲ Bat Speed  ","")),"")&amp;IF(N(Z2135)&gt;=Guide!$C$22,"▲ Contact  ","")&amp;IF(N(Z2135)&lt;=-Guide!$C$22,"▼ Contact  ","")&amp;IF(N(AB2135)&gt;=Guide!$C$23,"▲ Chase  ","")&amp;IF(N(AB2135)&lt;=-Guide!$C$23,"▼ Chase  ",""))))</f>
        <v>▼ Bat Speed</v>
      </c>
      <c r="AF2135" s="35" t="n">
        <f aca="false">MATCH(Counts!A2135,'Season Counts'!$A$2:$A$740,0)</f>
        <v>543</v>
      </c>
    </row>
    <row r="2136" customFormat="false" ht="15" hidden="false" customHeight="false" outlineLevel="0" collapsed="false">
      <c r="A2136" s="34" t="str">
        <f aca="false">Counts!B2136</f>
        <v>SD</v>
      </c>
      <c r="B2136" s="5" t="str">
        <f aca="false">Counts!C2136</f>
        <v>Fernando Tatis Jr.</v>
      </c>
      <c r="C2136" s="34" t="str">
        <f aca="false">Counts!F2136</f>
        <v>May</v>
      </c>
      <c r="D2136" s="35" t="n">
        <f aca="false">IFERROR(Counts!P2136,"")</f>
        <v>114</v>
      </c>
      <c r="E2136" s="36" t="n">
        <f aca="false">IFERROR(Counts!R2136/Counts!Q2136,"")</f>
        <v>0.284313725490196</v>
      </c>
      <c r="F2136" s="36" t="n">
        <f aca="false">IFERROR((Counts!R2136+Counts!V2136+Counts!W2136)/(Counts!Q2136+Counts!V2136+Counts!W2136+Counts!X2136),"")</f>
        <v>0.359649122807018</v>
      </c>
      <c r="G2136" s="36" t="n">
        <f aca="false">IFERROR((Counts!R2136+Counts!S2136+2*Counts!T2136+3*Counts!U2136)/Counts!Q2136,"")</f>
        <v>0.352941176470588</v>
      </c>
      <c r="H2136" s="35" t="n">
        <f aca="false">IFERROR(Counts!U2136,"")</f>
        <v>1</v>
      </c>
      <c r="I2136" s="36" t="n">
        <f aca="false">IFERROR(Counts!Z2136/Counts!AA2136,"")</f>
        <v>0.324561403508772</v>
      </c>
      <c r="J2136" s="36" t="n">
        <f aca="false">IFERROR(Counts!AB2136/Counts!AA2136,"")</f>
        <v>0.339517543859649</v>
      </c>
      <c r="K2136" s="37" t="n">
        <f aca="false">IFERROR((Counts!AB2136-Counts!Z2136)/Counts!AA2136,"")</f>
        <v>0.0149561403508772</v>
      </c>
      <c r="L2136" s="38" t="n">
        <f aca="false">IFERROR(Counts!Y2136/Counts!P2136,"")</f>
        <v>0.184210526315789</v>
      </c>
      <c r="M2136" s="38" t="n">
        <f aca="false">IFERROR(Counts!V2136/Counts!P2136,"")</f>
        <v>0.0964912280701754</v>
      </c>
      <c r="N2136" s="38" t="n">
        <f aca="false">IFERROR(Counts!AD2136/Counts!AC2136,"")</f>
        <v>0.0493827160493827</v>
      </c>
      <c r="O2136" s="38" t="n">
        <f aca="false">IFERROR(Counts!AE2136/Counts!AC2136,"")</f>
        <v>0.37037037037037</v>
      </c>
      <c r="P2136" s="39" t="n">
        <f aca="false">IFERROR(Counts!AG2136/Counts!AF2136,"")</f>
        <v>86.2259259259259</v>
      </c>
      <c r="Q2136" s="38" t="n">
        <f aca="false">IFERROR(Counts!AH2136/Counts!AC2136,"")</f>
        <v>0.283950617283951</v>
      </c>
      <c r="R2136" s="38" t="n">
        <f aca="false">IFERROR(Counts!N2136/Counts!M2136,"")</f>
        <v>0.282296650717703</v>
      </c>
      <c r="S2136" s="38" t="n">
        <f aca="false">IFERROR(Counts!K2136/Counts!J2136,"")</f>
        <v>0.717277486910995</v>
      </c>
      <c r="T2136" s="38" t="n">
        <f aca="false">IFERROR(Counts!I2136/Counts!H2136,"")</f>
        <v>0.260204081632653</v>
      </c>
      <c r="U2136" s="38" t="n">
        <f aca="false">IFERROR(1-Counts!L2136/Counts!K2136,"")</f>
        <v>0.839416058394161</v>
      </c>
      <c r="V2136" s="39" t="n">
        <f aca="false">IFERROR(Counts!AJ2136/Counts!AI2136,"")</f>
        <v>76.605421686747</v>
      </c>
      <c r="W2136" s="38" t="n">
        <f aca="false">IFERROR(Counts!AK2136/Counts!AI2136,"")</f>
        <v>0.686746987951807</v>
      </c>
      <c r="X2136" s="40" t="n">
        <f aca="false">IFERROR(Counts!O2136,"")</f>
        <v>1.195</v>
      </c>
      <c r="Y2136" s="36" t="n">
        <f aca="false">IFERROR(INDEX('Season Counts'!$Y$2:$Y$740,$AF2136)/INDEX('Season Counts'!$X$2:$X$740,$AF2136),"")</f>
        <v>0.378941176470588</v>
      </c>
      <c r="Z2136" s="37" t="n">
        <f aca="false">IFERROR(J2136-Y2136,"")</f>
        <v>-0.0394236326109392</v>
      </c>
      <c r="AA2136" s="38" t="n">
        <f aca="false">IFERROR(INDEX('Season Counts'!$K$2:$K$740,$AF2136)/INDEX('Season Counts'!$J$2:$J$740,$AF2136),"")</f>
        <v>0.264307228915663</v>
      </c>
      <c r="AB2136" s="41" t="n">
        <f aca="false">IFERROR(R2136-AA2136,"")</f>
        <v>0.0179894218020407</v>
      </c>
      <c r="AC2136" s="39" t="n">
        <f aca="false">IFERROR(INDEX('Season Counts'!$AG$2:$AG$740,$AF2136)/INDEX('Season Counts'!$AF$2:$AF$740,$AF2136),"")</f>
        <v>76.3974747474748</v>
      </c>
      <c r="AD2136" s="40" t="n">
        <f aca="false">IFERROR(V2136-AC2136,"")</f>
        <v>0.207946939272247</v>
      </c>
      <c r="AE2136" s="4" t="str">
        <f aca="false">IF(D2136&lt;Guide!$C$21,"Low PA",IF(TRIM(IF(ISNUMBER(AD2136),IF(N(AD2136)&lt;=-Guide!$C$24,"▼ Bat Speed  ",IF(N(AD2136)&gt;=Guide!$C$24,"▲ Bat Speed  ","")),"")&amp;IF(N(Z2136)&gt;=Guide!$C$22,"▲ Contact  ","")&amp;IF(N(Z2136)&lt;=-Guide!$C$22,"▼ Contact  ","")&amp;IF(N(AB2136)&gt;=Guide!$C$23,"▲ Chase  ","")&amp;IF(N(AB2136)&lt;=-Guide!$C$23,"▼ Chase  ",""))="","Stable",TRIM(IF(ISNUMBER(AD2136),IF(N(AD2136)&lt;=-Guide!$C$24,"▼ Bat Speed  ",IF(N(AD2136)&gt;=Guide!$C$24,"▲ Bat Speed  ","")),"")&amp;IF(N(Z2136)&gt;=Guide!$C$22,"▲ Contact  ","")&amp;IF(N(Z2136)&lt;=-Guide!$C$22,"▼ Contact  ","")&amp;IF(N(AB2136)&gt;=Guide!$C$23,"▲ Chase  ","")&amp;IF(N(AB2136)&lt;=-Guide!$C$23,"▼ Chase  ",""))))</f>
        <v>Stable</v>
      </c>
      <c r="AF2136" s="35" t="n">
        <f aca="false">MATCH(Counts!A2136,'Season Counts'!$A$2:$A$740,0)</f>
        <v>543</v>
      </c>
    </row>
    <row r="2137" customFormat="false" ht="15" hidden="false" customHeight="false" outlineLevel="0" collapsed="false">
      <c r="A2137" s="34" t="str">
        <f aca="false">Counts!B2137</f>
        <v>SD</v>
      </c>
      <c r="B2137" s="5" t="str">
        <f aca="false">Counts!C2137</f>
        <v>Fernando Tatis Jr.</v>
      </c>
      <c r="C2137" s="34" t="str">
        <f aca="false">Counts!F2137</f>
        <v>Jun</v>
      </c>
      <c r="D2137" s="35" t="n">
        <f aca="false">IFERROR(Counts!P2137,"")</f>
        <v>118</v>
      </c>
      <c r="E2137" s="36" t="n">
        <f aca="false">IFERROR(Counts!R2137/Counts!Q2137,"")</f>
        <v>0.318181818181818</v>
      </c>
      <c r="F2137" s="36" t="n">
        <f aca="false">IFERROR((Counts!R2137+Counts!V2137+Counts!W2137)/(Counts!Q2137+Counts!V2137+Counts!W2137+Counts!X2137),"")</f>
        <v>0.355932203389831</v>
      </c>
      <c r="G2137" s="36" t="n">
        <f aca="false">IFERROR((Counts!R2137+Counts!S2137+2*Counts!T2137+3*Counts!U2137)/Counts!Q2137,"")</f>
        <v>0.509090909090909</v>
      </c>
      <c r="H2137" s="35" t="n">
        <f aca="false">IFERROR(Counts!U2137,"")</f>
        <v>4</v>
      </c>
      <c r="I2137" s="36" t="n">
        <f aca="false">IFERROR(Counts!Z2137/Counts!AA2137,"")</f>
        <v>0.372457627118644</v>
      </c>
      <c r="J2137" s="36" t="n">
        <f aca="false">IFERROR(Counts!AB2137/Counts!AA2137,"")</f>
        <v>0.384347457627119</v>
      </c>
      <c r="K2137" s="37" t="n">
        <f aca="false">IFERROR((Counts!AB2137-Counts!Z2137)/Counts!AA2137,"")</f>
        <v>0.0118898305084746</v>
      </c>
      <c r="L2137" s="38" t="n">
        <f aca="false">IFERROR(Counts!Y2137/Counts!P2137,"")</f>
        <v>0.169491525423729</v>
      </c>
      <c r="M2137" s="38" t="n">
        <f aca="false">IFERROR(Counts!V2137/Counts!P2137,"")</f>
        <v>0.0508474576271187</v>
      </c>
      <c r="N2137" s="38" t="n">
        <f aca="false">IFERROR(Counts!AD2137/Counts!AC2137,"")</f>
        <v>0.142857142857143</v>
      </c>
      <c r="O2137" s="38" t="n">
        <f aca="false">IFERROR(Counts!AE2137/Counts!AC2137,"")</f>
        <v>0.593406593406593</v>
      </c>
      <c r="P2137" s="39" t="n">
        <f aca="false">IFERROR(Counts!AG2137/Counts!AF2137,"")</f>
        <v>95.2846153846154</v>
      </c>
      <c r="Q2137" s="38" t="n">
        <f aca="false">IFERROR(Counts!AH2137/Counts!AC2137,"")</f>
        <v>0.340659340659341</v>
      </c>
      <c r="R2137" s="38" t="n">
        <f aca="false">IFERROR(Counts!N2137/Counts!M2137,"")</f>
        <v>0.245283018867925</v>
      </c>
      <c r="S2137" s="38" t="n">
        <f aca="false">IFERROR(Counts!K2137/Counts!J2137,"")</f>
        <v>0.68348623853211</v>
      </c>
      <c r="T2137" s="38" t="n">
        <f aca="false">IFERROR(Counts!I2137/Counts!H2137,"")</f>
        <v>0.253731343283582</v>
      </c>
      <c r="U2137" s="38" t="n">
        <f aca="false">IFERROR(1-Counts!L2137/Counts!K2137,"")</f>
        <v>0.859060402684564</v>
      </c>
      <c r="V2137" s="39" t="n">
        <f aca="false">IFERROR(Counts!AJ2137/Counts!AI2137,"")</f>
        <v>76.6345238095238</v>
      </c>
      <c r="W2137" s="38" t="n">
        <f aca="false">IFERROR(Counts!AK2137/Counts!AI2137,"")</f>
        <v>0.714285714285714</v>
      </c>
      <c r="X2137" s="40" t="n">
        <f aca="false">IFERROR(Counts!O2137,"")</f>
        <v>7.46</v>
      </c>
      <c r="Y2137" s="36" t="n">
        <f aca="false">IFERROR(INDEX('Season Counts'!$Y$2:$Y$740,$AF2137)/INDEX('Season Counts'!$X$2:$X$740,$AF2137),"")</f>
        <v>0.378941176470588</v>
      </c>
      <c r="Z2137" s="37" t="n">
        <f aca="false">IFERROR(J2137-Y2137,"")</f>
        <v>0.00540628115653036</v>
      </c>
      <c r="AA2137" s="38" t="n">
        <f aca="false">IFERROR(INDEX('Season Counts'!$K$2:$K$740,$AF2137)/INDEX('Season Counts'!$J$2:$J$740,$AF2137),"")</f>
        <v>0.264307228915663</v>
      </c>
      <c r="AB2137" s="41" t="n">
        <f aca="false">IFERROR(R2137-AA2137,"")</f>
        <v>-0.0190242100477381</v>
      </c>
      <c r="AC2137" s="39" t="n">
        <f aca="false">IFERROR(INDEX('Season Counts'!$AG$2:$AG$740,$AF2137)/INDEX('Season Counts'!$AF$2:$AF$740,$AF2137),"")</f>
        <v>76.3974747474748</v>
      </c>
      <c r="AD2137" s="40" t="n">
        <f aca="false">IFERROR(V2137-AC2137,"")</f>
        <v>0.237049062049067</v>
      </c>
      <c r="AE2137" s="4" t="str">
        <f aca="false">IF(D2137&lt;Guide!$C$21,"Low PA",IF(TRIM(IF(ISNUMBER(AD2137),IF(N(AD2137)&lt;=-Guide!$C$24,"▼ Bat Speed  ",IF(N(AD2137)&gt;=Guide!$C$24,"▲ Bat Speed  ","")),"")&amp;IF(N(Z2137)&gt;=Guide!$C$22,"▲ Contact  ","")&amp;IF(N(Z2137)&lt;=-Guide!$C$22,"▼ Contact  ","")&amp;IF(N(AB2137)&gt;=Guide!$C$23,"▲ Chase  ","")&amp;IF(N(AB2137)&lt;=-Guide!$C$23,"▼ Chase  ",""))="","Stable",TRIM(IF(ISNUMBER(AD2137),IF(N(AD2137)&lt;=-Guide!$C$24,"▼ Bat Speed  ",IF(N(AD2137)&gt;=Guide!$C$24,"▲ Bat Speed  ","")),"")&amp;IF(N(Z2137)&gt;=Guide!$C$22,"▲ Contact  ","")&amp;IF(N(Z2137)&lt;=-Guide!$C$22,"▼ Contact  ","")&amp;IF(N(AB2137)&gt;=Guide!$C$23,"▲ Chase  ","")&amp;IF(N(AB2137)&lt;=-Guide!$C$23,"▼ Chase  ",""))))</f>
        <v>Stable</v>
      </c>
      <c r="AF2137" s="35" t="n">
        <f aca="false">MATCH(Counts!A2137,'Season Counts'!$A$2:$A$740,0)</f>
        <v>543</v>
      </c>
    </row>
    <row r="2138" customFormat="false" ht="15" hidden="false" customHeight="false" outlineLevel="0" collapsed="false">
      <c r="A2138" s="34" t="str">
        <f aca="false">Counts!B2138</f>
        <v>SD</v>
      </c>
      <c r="B2138" s="5" t="str">
        <f aca="false">Counts!C2138</f>
        <v>Fernando Tatis Jr.</v>
      </c>
      <c r="C2138" s="34" t="str">
        <f aca="false">Counts!F2138</f>
        <v>Jul</v>
      </c>
      <c r="D2138" s="35" t="n">
        <f aca="false">IFERROR(Counts!P2138,"")</f>
        <v>119</v>
      </c>
      <c r="E2138" s="36" t="n">
        <f aca="false">IFERROR(Counts!R2138/Counts!Q2138,"")</f>
        <v>0.29126213592233</v>
      </c>
      <c r="F2138" s="36" t="n">
        <f aca="false">IFERROR((Counts!R2138+Counts!V2138+Counts!W2138)/(Counts!Q2138+Counts!V2138+Counts!W2138+Counts!X2138),"")</f>
        <v>0.38655462184874</v>
      </c>
      <c r="G2138" s="36" t="n">
        <f aca="false">IFERROR((Counts!R2138+Counts!S2138+2*Counts!T2138+3*Counts!U2138)/Counts!Q2138,"")</f>
        <v>0.466019417475728</v>
      </c>
      <c r="H2138" s="35" t="n">
        <f aca="false">IFERROR(Counts!U2138,"")</f>
        <v>3</v>
      </c>
      <c r="I2138" s="36" t="n">
        <f aca="false">IFERROR(Counts!Z2138/Counts!AA2138,"")</f>
        <v>0.36965811965812</v>
      </c>
      <c r="J2138" s="36" t="n">
        <f aca="false">IFERROR(Counts!AB2138/Counts!AA2138,"")</f>
        <v>0.350418803418803</v>
      </c>
      <c r="K2138" s="37" t="n">
        <f aca="false">IFERROR((Counts!AB2138-Counts!Z2138)/Counts!AA2138,"")</f>
        <v>-0.0192393162393162</v>
      </c>
      <c r="L2138" s="38" t="n">
        <f aca="false">IFERROR(Counts!Y2138/Counts!P2138,"")</f>
        <v>0.184873949579832</v>
      </c>
      <c r="M2138" s="38" t="n">
        <f aca="false">IFERROR(Counts!V2138/Counts!P2138,"")</f>
        <v>0.117647058823529</v>
      </c>
      <c r="N2138" s="38" t="n">
        <f aca="false">IFERROR(Counts!AD2138/Counts!AC2138,"")</f>
        <v>0.0864197530864198</v>
      </c>
      <c r="O2138" s="38" t="n">
        <f aca="false">IFERROR(Counts!AE2138/Counts!AC2138,"")</f>
        <v>0.518518518518519</v>
      </c>
      <c r="P2138" s="39" t="n">
        <f aca="false">IFERROR(Counts!AG2138/Counts!AF2138,"")</f>
        <v>91.7345679012346</v>
      </c>
      <c r="Q2138" s="38" t="n">
        <f aca="false">IFERROR(Counts!AH2138/Counts!AC2138,"")</f>
        <v>0.296296296296296</v>
      </c>
      <c r="R2138" s="38" t="n">
        <f aca="false">IFERROR(Counts!N2138/Counts!M2138,"")</f>
        <v>0.273109243697479</v>
      </c>
      <c r="S2138" s="38" t="n">
        <f aca="false">IFERROR(Counts!K2138/Counts!J2138,"")</f>
        <v>0.620320855614973</v>
      </c>
      <c r="T2138" s="38" t="n">
        <f aca="false">IFERROR(Counts!I2138/Counts!H2138,"")</f>
        <v>0.243093922651934</v>
      </c>
      <c r="U2138" s="38" t="n">
        <f aca="false">IFERROR(1-Counts!L2138/Counts!K2138,"")</f>
        <v>0.931034482758621</v>
      </c>
      <c r="V2138" s="39" t="n">
        <f aca="false">IFERROR(Counts!AJ2138/Counts!AI2138,"")</f>
        <v>77.5038709677419</v>
      </c>
      <c r="W2138" s="38" t="n">
        <f aca="false">IFERROR(Counts!AK2138/Counts!AI2138,"")</f>
        <v>0.690322580645161</v>
      </c>
      <c r="X2138" s="40" t="n">
        <f aca="false">IFERROR(Counts!O2138,"")</f>
        <v>5.323</v>
      </c>
      <c r="Y2138" s="36" t="n">
        <f aca="false">IFERROR(INDEX('Season Counts'!$Y$2:$Y$740,$AF2138)/INDEX('Season Counts'!$X$2:$X$740,$AF2138),"")</f>
        <v>0.378941176470588</v>
      </c>
      <c r="Z2138" s="37" t="n">
        <f aca="false">IFERROR(J2138-Y2138,"")</f>
        <v>-0.0285223730517848</v>
      </c>
      <c r="AA2138" s="38" t="n">
        <f aca="false">IFERROR(INDEX('Season Counts'!$K$2:$K$740,$AF2138)/INDEX('Season Counts'!$J$2:$J$740,$AF2138),"")</f>
        <v>0.264307228915663</v>
      </c>
      <c r="AB2138" s="41" t="n">
        <f aca="false">IFERROR(R2138-AA2138,"")</f>
        <v>0.0088020147818163</v>
      </c>
      <c r="AC2138" s="39" t="n">
        <f aca="false">IFERROR(INDEX('Season Counts'!$AG$2:$AG$740,$AF2138)/INDEX('Season Counts'!$AF$2:$AF$740,$AF2138),"")</f>
        <v>76.3974747474748</v>
      </c>
      <c r="AD2138" s="40" t="n">
        <f aca="false">IFERROR(V2138-AC2138,"")</f>
        <v>1.10639622026719</v>
      </c>
      <c r="AE2138" s="4" t="str">
        <f aca="false">IF(D2138&lt;Guide!$C$21,"Low PA",IF(TRIM(IF(ISNUMBER(AD2138),IF(N(AD2138)&lt;=-Guide!$C$24,"▼ Bat Speed  ",IF(N(AD2138)&gt;=Guide!$C$24,"▲ Bat Speed  ","")),"")&amp;IF(N(Z2138)&gt;=Guide!$C$22,"▲ Contact  ","")&amp;IF(N(Z2138)&lt;=-Guide!$C$22,"▼ Contact  ","")&amp;IF(N(AB2138)&gt;=Guide!$C$23,"▲ Chase  ","")&amp;IF(N(AB2138)&lt;=-Guide!$C$23,"▼ Chase  ",""))="","Stable",TRIM(IF(ISNUMBER(AD2138),IF(N(AD2138)&lt;=-Guide!$C$24,"▼ Bat Speed  ",IF(N(AD2138)&gt;=Guide!$C$24,"▲ Bat Speed  ","")),"")&amp;IF(N(Z2138)&gt;=Guide!$C$22,"▲ Contact  ","")&amp;IF(N(Z2138)&lt;=-Guide!$C$22,"▼ Contact  ","")&amp;IF(N(AB2138)&gt;=Guide!$C$23,"▲ Chase  ","")&amp;IF(N(AB2138)&lt;=-Guide!$C$23,"▼ Chase  ",""))))</f>
        <v>▲ Bat Speed</v>
      </c>
      <c r="AF2138" s="35" t="n">
        <f aca="false">MATCH(Counts!A2138,'Season Counts'!$A$2:$A$740,0)</f>
        <v>543</v>
      </c>
    </row>
    <row r="2139" customFormat="false" ht="15" hidden="false" customHeight="false" outlineLevel="0" collapsed="false">
      <c r="A2139" s="34" t="str">
        <f aca="false">Counts!B2139</f>
        <v>SD</v>
      </c>
      <c r="B2139" s="5" t="str">
        <f aca="false">Counts!C2139</f>
        <v>Fernando Tatis Jr.</v>
      </c>
      <c r="C2139" s="34" t="str">
        <f aca="false">Counts!F2139</f>
        <v>Aug</v>
      </c>
      <c r="D2139" s="35" t="n">
        <f aca="false">IFERROR(Counts!P2139,"")</f>
        <v>118</v>
      </c>
      <c r="E2139" s="36" t="n">
        <f aca="false">IFERROR(Counts!R2139/Counts!Q2139,"")</f>
        <v>0.261682242990654</v>
      </c>
      <c r="F2139" s="36" t="n">
        <f aca="false">IFERROR((Counts!R2139+Counts!V2139+Counts!W2139)/(Counts!Q2139+Counts!V2139+Counts!W2139+Counts!X2139),"")</f>
        <v>0.322033898305085</v>
      </c>
      <c r="G2139" s="36" t="n">
        <f aca="false">IFERROR((Counts!R2139+Counts!S2139+2*Counts!T2139+3*Counts!U2139)/Counts!Q2139,"")</f>
        <v>0.579439252336449</v>
      </c>
      <c r="H2139" s="35" t="n">
        <f aca="false">IFERROR(Counts!U2139,"")</f>
        <v>9</v>
      </c>
      <c r="I2139" s="36" t="n">
        <f aca="false">IFERROR(Counts!Z2139/Counts!AA2139,"")</f>
        <v>0.37198275862069</v>
      </c>
      <c r="J2139" s="36" t="n">
        <f aca="false">IFERROR(Counts!AB2139/Counts!AA2139,"")</f>
        <v>0.436844827586207</v>
      </c>
      <c r="K2139" s="37" t="n">
        <f aca="false">IFERROR((Counts!AB2139-Counts!Z2139)/Counts!AA2139,"")</f>
        <v>0.0648620689655172</v>
      </c>
      <c r="L2139" s="38" t="n">
        <f aca="false">IFERROR(Counts!Y2139/Counts!P2139,"")</f>
        <v>0.135593220338983</v>
      </c>
      <c r="M2139" s="38" t="n">
        <f aca="false">IFERROR(Counts!V2139/Counts!P2139,"")</f>
        <v>0.0847457627118644</v>
      </c>
      <c r="N2139" s="38" t="n">
        <f aca="false">IFERROR(Counts!AD2139/Counts!AC2139,"")</f>
        <v>0.184782608695652</v>
      </c>
      <c r="O2139" s="38" t="n">
        <f aca="false">IFERROR(Counts!AE2139/Counts!AC2139,"")</f>
        <v>0.543478260869565</v>
      </c>
      <c r="P2139" s="39" t="n">
        <f aca="false">IFERROR(Counts!AG2139/Counts!AF2139,"")</f>
        <v>93.054347826087</v>
      </c>
      <c r="Q2139" s="38" t="n">
        <f aca="false">IFERROR(Counts!AH2139/Counts!AC2139,"")</f>
        <v>0.402173913043478</v>
      </c>
      <c r="R2139" s="38" t="n">
        <f aca="false">IFERROR(Counts!N2139/Counts!M2139,"")</f>
        <v>0.226315789473684</v>
      </c>
      <c r="S2139" s="38" t="n">
        <f aca="false">IFERROR(Counts!K2139/Counts!J2139,"")</f>
        <v>0.666666666666667</v>
      </c>
      <c r="T2139" s="38" t="n">
        <f aca="false">IFERROR(Counts!I2139/Counts!H2139,"")</f>
        <v>0.174863387978142</v>
      </c>
      <c r="U2139" s="38" t="n">
        <f aca="false">IFERROR(1-Counts!L2139/Counts!K2139,"")</f>
        <v>0.907142857142857</v>
      </c>
      <c r="V2139" s="39" t="n">
        <f aca="false">IFERROR(Counts!AJ2139/Counts!AI2139,"")</f>
        <v>77.2948051948052</v>
      </c>
      <c r="W2139" s="38" t="n">
        <f aca="false">IFERROR(Counts!AK2139/Counts!AI2139,"")</f>
        <v>0.694805194805195</v>
      </c>
      <c r="X2139" s="40" t="n">
        <f aca="false">IFERROR(Counts!O2139,"")</f>
        <v>5.534</v>
      </c>
      <c r="Y2139" s="36" t="n">
        <f aca="false">IFERROR(INDEX('Season Counts'!$Y$2:$Y$740,$AF2139)/INDEX('Season Counts'!$X$2:$X$740,$AF2139),"")</f>
        <v>0.378941176470588</v>
      </c>
      <c r="Z2139" s="37" t="n">
        <f aca="false">IFERROR(J2139-Y2139,"")</f>
        <v>0.0579036511156186</v>
      </c>
      <c r="AA2139" s="38" t="n">
        <f aca="false">IFERROR(INDEX('Season Counts'!$K$2:$K$740,$AF2139)/INDEX('Season Counts'!$J$2:$J$740,$AF2139),"")</f>
        <v>0.264307228915663</v>
      </c>
      <c r="AB2139" s="41" t="n">
        <f aca="false">IFERROR(R2139-AA2139,"")</f>
        <v>-0.0379914394419784</v>
      </c>
      <c r="AC2139" s="39" t="n">
        <f aca="false">IFERROR(INDEX('Season Counts'!$AG$2:$AG$740,$AF2139)/INDEX('Season Counts'!$AF$2:$AF$740,$AF2139),"")</f>
        <v>76.3974747474748</v>
      </c>
      <c r="AD2139" s="40" t="n">
        <f aca="false">IFERROR(V2139-AC2139,"")</f>
        <v>0.897330447330447</v>
      </c>
      <c r="AE2139" s="4" t="str">
        <f aca="false">IF(D2139&lt;Guide!$C$21,"Low PA",IF(TRIM(IF(ISNUMBER(AD2139),IF(N(AD2139)&lt;=-Guide!$C$24,"▼ Bat Speed  ",IF(N(AD2139)&gt;=Guide!$C$24,"▲ Bat Speed  ","")),"")&amp;IF(N(Z2139)&gt;=Guide!$C$22,"▲ Contact  ","")&amp;IF(N(Z2139)&lt;=-Guide!$C$22,"▼ Contact  ","")&amp;IF(N(AB2139)&gt;=Guide!$C$23,"▲ Chase  ","")&amp;IF(N(AB2139)&lt;=-Guide!$C$23,"▼ Chase  ",""))="","Stable",TRIM(IF(ISNUMBER(AD2139),IF(N(AD2139)&lt;=-Guide!$C$24,"▼ Bat Speed  ",IF(N(AD2139)&gt;=Guide!$C$24,"▲ Bat Speed  ","")),"")&amp;IF(N(Z2139)&gt;=Guide!$C$22,"▲ Contact  ","")&amp;IF(N(Z2139)&lt;=-Guide!$C$22,"▼ Contact  ","")&amp;IF(N(AB2139)&gt;=Guide!$C$23,"▲ Chase  ","")&amp;IF(N(AB2139)&lt;=-Guide!$C$23,"▼ Chase  ",""))))</f>
        <v>▲ Contact</v>
      </c>
      <c r="AF2139" s="35" t="n">
        <f aca="false">MATCH(Counts!A2139,'Season Counts'!$A$2:$A$740,0)</f>
        <v>543</v>
      </c>
    </row>
    <row r="2140" customFormat="false" ht="15" hidden="false" customHeight="false" outlineLevel="0" collapsed="false">
      <c r="A2140" s="34" t="str">
        <f aca="false">Counts!B2140</f>
        <v>SD</v>
      </c>
      <c r="B2140" s="5" t="str">
        <f aca="false">Counts!C2140</f>
        <v>Fernando Tatis Jr.</v>
      </c>
      <c r="C2140" s="34" t="str">
        <f aca="false">Counts!F2140</f>
        <v>Sep</v>
      </c>
      <c r="D2140" s="35" t="n">
        <f aca="false">IFERROR(Counts!P2140,"")</f>
        <v>104</v>
      </c>
      <c r="E2140" s="36" t="n">
        <f aca="false">IFERROR(Counts!R2140/Counts!Q2140,"")</f>
        <v>0.33695652173913</v>
      </c>
      <c r="F2140" s="36" t="n">
        <f aca="false">IFERROR((Counts!R2140+Counts!V2140+Counts!W2140)/(Counts!Q2140+Counts!V2140+Counts!W2140+Counts!X2140),"")</f>
        <v>0.413461538461538</v>
      </c>
      <c r="G2140" s="36" t="n">
        <f aca="false">IFERROR((Counts!R2140+Counts!S2140+2*Counts!T2140+3*Counts!U2140)/Counts!Q2140,"")</f>
        <v>0.652173913043478</v>
      </c>
      <c r="H2140" s="35" t="n">
        <f aca="false">IFERROR(Counts!U2140,"")</f>
        <v>8</v>
      </c>
      <c r="I2140" s="36" t="n">
        <f aca="false">IFERROR(Counts!Z2140/Counts!AA2140,"")</f>
        <v>0.448058252427184</v>
      </c>
      <c r="J2140" s="36" t="n">
        <f aca="false">IFERROR(Counts!AB2140/Counts!AA2140,"")</f>
        <v>0.415553398058252</v>
      </c>
      <c r="K2140" s="37" t="n">
        <f aca="false">IFERROR((Counts!AB2140-Counts!Z2140)/Counts!AA2140,"")</f>
        <v>-0.032504854368932</v>
      </c>
      <c r="L2140" s="38" t="n">
        <f aca="false">IFERROR(Counts!Y2140/Counts!P2140,"")</f>
        <v>0.182692307692308</v>
      </c>
      <c r="M2140" s="38" t="n">
        <f aca="false">IFERROR(Counts!V2140/Counts!P2140,"")</f>
        <v>0.0961538461538462</v>
      </c>
      <c r="N2140" s="38" t="n">
        <f aca="false">IFERROR(Counts!AD2140/Counts!AC2140,"")</f>
        <v>0.150684931506849</v>
      </c>
      <c r="O2140" s="38" t="n">
        <f aca="false">IFERROR(Counts!AE2140/Counts!AC2140,"")</f>
        <v>0.547945205479452</v>
      </c>
      <c r="P2140" s="39" t="n">
        <f aca="false">IFERROR(Counts!AG2140/Counts!AF2140,"")</f>
        <v>93.9342465753425</v>
      </c>
      <c r="Q2140" s="38" t="n">
        <f aca="false">IFERROR(Counts!AH2140/Counts!AC2140,"")</f>
        <v>0.315068493150685</v>
      </c>
      <c r="R2140" s="38" t="n">
        <f aca="false">IFERROR(Counts!N2140/Counts!M2140,"")</f>
        <v>0.261904761904762</v>
      </c>
      <c r="S2140" s="38" t="n">
        <f aca="false">IFERROR(Counts!K2140/Counts!J2140,"")</f>
        <v>0.643243243243243</v>
      </c>
      <c r="T2140" s="38" t="n">
        <f aca="false">IFERROR(Counts!I2140/Counts!H2140,"")</f>
        <v>0.189655172413793</v>
      </c>
      <c r="U2140" s="38" t="n">
        <f aca="false">IFERROR(1-Counts!L2140/Counts!K2140,"")</f>
        <v>0.907563025210084</v>
      </c>
      <c r="V2140" s="39" t="n">
        <f aca="false">IFERROR(Counts!AJ2140/Counts!AI2140,"")</f>
        <v>76.105</v>
      </c>
      <c r="W2140" s="38" t="n">
        <f aca="false">IFERROR(Counts!AK2140/Counts!AI2140,"")</f>
        <v>0.63125</v>
      </c>
      <c r="X2140" s="40" t="n">
        <f aca="false">IFERROR(Counts!O2140,"")</f>
        <v>12.384</v>
      </c>
      <c r="Y2140" s="36" t="n">
        <f aca="false">IFERROR(INDEX('Season Counts'!$Y$2:$Y$740,$AF2140)/INDEX('Season Counts'!$X$2:$X$740,$AF2140),"")</f>
        <v>0.378941176470588</v>
      </c>
      <c r="Z2140" s="37" t="n">
        <f aca="false">IFERROR(J2140-Y2140,"")</f>
        <v>0.0366122215876641</v>
      </c>
      <c r="AA2140" s="38" t="n">
        <f aca="false">IFERROR(INDEX('Season Counts'!$K$2:$K$740,$AF2140)/INDEX('Season Counts'!$J$2:$J$740,$AF2140),"")</f>
        <v>0.264307228915663</v>
      </c>
      <c r="AB2140" s="41" t="n">
        <f aca="false">IFERROR(R2140-AA2140,"")</f>
        <v>-0.00240246701090074</v>
      </c>
      <c r="AC2140" s="39" t="n">
        <f aca="false">IFERROR(INDEX('Season Counts'!$AG$2:$AG$740,$AF2140)/INDEX('Season Counts'!$AF$2:$AF$740,$AF2140),"")</f>
        <v>76.3974747474748</v>
      </c>
      <c r="AD2140" s="40" t="n">
        <f aca="false">IFERROR(V2140-AC2140,"")</f>
        <v>-0.292474747474756</v>
      </c>
      <c r="AE2140" s="4" t="str">
        <f aca="false">IF(D2140&lt;Guide!$C$21,"Low PA",IF(TRIM(IF(ISNUMBER(AD2140),IF(N(AD2140)&lt;=-Guide!$C$24,"▼ Bat Speed  ",IF(N(AD2140)&gt;=Guide!$C$24,"▲ Bat Speed  ","")),"")&amp;IF(N(Z2140)&gt;=Guide!$C$22,"▲ Contact  ","")&amp;IF(N(Z2140)&lt;=-Guide!$C$22,"▼ Contact  ","")&amp;IF(N(AB2140)&gt;=Guide!$C$23,"▲ Chase  ","")&amp;IF(N(AB2140)&lt;=-Guide!$C$23,"▼ Chase  ",""))="","Stable",TRIM(IF(ISNUMBER(AD2140),IF(N(AD2140)&lt;=-Guide!$C$24,"▼ Bat Speed  ",IF(N(AD2140)&gt;=Guide!$C$24,"▲ Bat Speed  ","")),"")&amp;IF(N(Z2140)&gt;=Guide!$C$22,"▲ Contact  ","")&amp;IF(N(Z2140)&lt;=-Guide!$C$22,"▼ Contact  ","")&amp;IF(N(AB2140)&gt;=Guide!$C$23,"▲ Chase  ","")&amp;IF(N(AB2140)&lt;=-Guide!$C$23,"▼ Chase  ",""))))</f>
        <v>Stable</v>
      </c>
      <c r="AF2140" s="35" t="n">
        <f aca="false">MATCH(Counts!A2140,'Season Counts'!$A$2:$A$740,0)</f>
        <v>543</v>
      </c>
    </row>
    <row r="2141" customFormat="false" ht="15" hidden="false" customHeight="false" outlineLevel="0" collapsed="false">
      <c r="A2141" s="34" t="str">
        <f aca="false">Counts!B2141</f>
        <v>SD</v>
      </c>
      <c r="B2141" s="5" t="str">
        <f aca="false">Counts!C2141</f>
        <v>Manny Machado</v>
      </c>
      <c r="C2141" s="34" t="str">
        <f aca="false">Counts!F2141</f>
        <v>Mar-Apr</v>
      </c>
      <c r="D2141" s="35" t="n">
        <f aca="false">IFERROR(Counts!P2141,"")</f>
        <v>118</v>
      </c>
      <c r="E2141" s="36" t="n">
        <f aca="false">IFERROR(Counts!R2141/Counts!Q2141,"")</f>
        <v>0.222222222222222</v>
      </c>
      <c r="F2141" s="36" t="n">
        <f aca="false">IFERROR((Counts!R2141+Counts!V2141+Counts!W2141)/(Counts!Q2141+Counts!V2141+Counts!W2141+Counts!X2141),"")</f>
        <v>0.330508474576271</v>
      </c>
      <c r="G2141" s="36" t="n">
        <f aca="false">IFERROR((Counts!R2141+Counts!S2141+2*Counts!T2141+3*Counts!U2141)/Counts!Q2141,"")</f>
        <v>0.383838383838384</v>
      </c>
      <c r="H2141" s="35" t="n">
        <f aca="false">IFERROR(Counts!U2141,"")</f>
        <v>4</v>
      </c>
      <c r="I2141" s="36" t="n">
        <f aca="false">IFERROR(Counts!Z2141/Counts!AA2141,"")</f>
        <v>0.314529914529915</v>
      </c>
      <c r="J2141" s="36" t="n">
        <f aca="false">IFERROR(Counts!AB2141/Counts!AA2141,"")</f>
        <v>0.321880341880342</v>
      </c>
      <c r="K2141" s="37" t="n">
        <f aca="false">IFERROR((Counts!AB2141-Counts!Z2141)/Counts!AA2141,"")</f>
        <v>0.00735042735042735</v>
      </c>
      <c r="L2141" s="38" t="n">
        <f aca="false">IFERROR(Counts!Y2141/Counts!P2141,"")</f>
        <v>0.203389830508475</v>
      </c>
      <c r="M2141" s="38" t="n">
        <f aca="false">IFERROR(Counts!V2141/Counts!P2141,"")</f>
        <v>0.14406779661017</v>
      </c>
      <c r="N2141" s="38" t="n">
        <f aca="false">IFERROR(Counts!AD2141/Counts!AC2141,"")</f>
        <v>0.0649350649350649</v>
      </c>
      <c r="O2141" s="38" t="n">
        <f aca="false">IFERROR(Counts!AE2141/Counts!AC2141,"")</f>
        <v>0.402597402597403</v>
      </c>
      <c r="P2141" s="39" t="n">
        <f aca="false">IFERROR(Counts!AG2141/Counts!AF2141,"")</f>
        <v>88.5363636363636</v>
      </c>
      <c r="Q2141" s="38" t="n">
        <f aca="false">IFERROR(Counts!AH2141/Counts!AC2141,"")</f>
        <v>0.337662337662338</v>
      </c>
      <c r="R2141" s="38" t="n">
        <f aca="false">IFERROR(Counts!N2141/Counts!M2141,"")</f>
        <v>0.252918287937743</v>
      </c>
      <c r="S2141" s="38" t="n">
        <f aca="false">IFERROR(Counts!K2141/Counts!J2141,"")</f>
        <v>0.6784140969163</v>
      </c>
      <c r="T2141" s="38" t="n">
        <f aca="false">IFERROR(Counts!I2141/Counts!H2141,"")</f>
        <v>0.214611872146119</v>
      </c>
      <c r="U2141" s="38" t="n">
        <f aca="false">IFERROR(1-Counts!L2141/Counts!K2141,"")</f>
        <v>0.844155844155844</v>
      </c>
      <c r="V2141" s="39" t="n">
        <f aca="false">IFERROR(Counts!AJ2141/Counts!AI2141,"")</f>
        <v>73.97</v>
      </c>
      <c r="W2141" s="38" t="n">
        <f aca="false">IFERROR(Counts!AK2141/Counts!AI2141,"")</f>
        <v>0.33125</v>
      </c>
      <c r="X2141" s="40" t="n">
        <f aca="false">IFERROR(Counts!O2141,"")</f>
        <v>1.883</v>
      </c>
      <c r="Y2141" s="36" t="n">
        <f aca="false">IFERROR(INDEX('Season Counts'!$Y$2:$Y$740,$AF2141)/INDEX('Season Counts'!$X$2:$X$740,$AF2141),"")</f>
        <v>0.327833084947839</v>
      </c>
      <c r="Z2141" s="37" t="n">
        <f aca="false">IFERROR(J2141-Y2141,"")</f>
        <v>-0.00595274306749716</v>
      </c>
      <c r="AA2141" s="38" t="n">
        <f aca="false">IFERROR(INDEX('Season Counts'!$K$2:$K$740,$AF2141)/INDEX('Season Counts'!$J$2:$J$740,$AF2141),"")</f>
        <v>0.304654442877292</v>
      </c>
      <c r="AB2141" s="41" t="n">
        <f aca="false">IFERROR(R2141-AA2141,"")</f>
        <v>-0.0517361549395488</v>
      </c>
      <c r="AC2141" s="39" t="n">
        <f aca="false">IFERROR(INDEX('Season Counts'!$AG$2:$AG$740,$AF2141)/INDEX('Season Counts'!$AF$2:$AF$740,$AF2141),"")</f>
        <v>74.7510869565217</v>
      </c>
      <c r="AD2141" s="40" t="n">
        <f aca="false">IFERROR(V2141-AC2141,"")</f>
        <v>-0.781086956521733</v>
      </c>
      <c r="AE2141" s="4" t="str">
        <f aca="false">IF(D2141&lt;Guide!$C$21,"Low PA",IF(TRIM(IF(ISNUMBER(AD2141),IF(N(AD2141)&lt;=-Guide!$C$24,"▼ Bat Speed  ",IF(N(AD2141)&gt;=Guide!$C$24,"▲ Bat Speed  ","")),"")&amp;IF(N(Z2141)&gt;=Guide!$C$22,"▲ Contact  ","")&amp;IF(N(Z2141)&lt;=-Guide!$C$22,"▼ Contact  ","")&amp;IF(N(AB2141)&gt;=Guide!$C$23,"▲ Chase  ","")&amp;IF(N(AB2141)&lt;=-Guide!$C$23,"▼ Chase  ",""))="","Stable",TRIM(IF(ISNUMBER(AD2141),IF(N(AD2141)&lt;=-Guide!$C$24,"▼ Bat Speed  ",IF(N(AD2141)&gt;=Guide!$C$24,"▲ Bat Speed  ","")),"")&amp;IF(N(Z2141)&gt;=Guide!$C$22,"▲ Contact  ","")&amp;IF(N(Z2141)&lt;=-Guide!$C$22,"▼ Contact  ","")&amp;IF(N(AB2141)&gt;=Guide!$C$23,"▲ Chase  ","")&amp;IF(N(AB2141)&lt;=-Guide!$C$23,"▼ Chase  ",""))))</f>
        <v>▼ Chase</v>
      </c>
      <c r="AF2141" s="35" t="n">
        <f aca="false">MATCH(Counts!A2141,'Season Counts'!$A$2:$A$740,0)</f>
        <v>544</v>
      </c>
    </row>
    <row r="2142" customFormat="false" ht="15" hidden="false" customHeight="false" outlineLevel="0" collapsed="false">
      <c r="A2142" s="34" t="str">
        <f aca="false">Counts!B2142</f>
        <v>SD</v>
      </c>
      <c r="B2142" s="5" t="str">
        <f aca="false">Counts!C2142</f>
        <v>Manny Machado</v>
      </c>
      <c r="C2142" s="34" t="str">
        <f aca="false">Counts!F2142</f>
        <v>May</v>
      </c>
      <c r="D2142" s="35" t="n">
        <f aca="false">IFERROR(Counts!P2142,"")</f>
        <v>115</v>
      </c>
      <c r="E2142" s="36" t="n">
        <f aca="false">IFERROR(Counts!R2142/Counts!Q2142,"")</f>
        <v>0.127450980392157</v>
      </c>
      <c r="F2142" s="36" t="n">
        <f aca="false">IFERROR((Counts!R2142+Counts!V2142+Counts!W2142)/(Counts!Q2142+Counts!V2142+Counts!W2142+Counts!X2142),"")</f>
        <v>0.201754385964912</v>
      </c>
      <c r="G2142" s="36" t="n">
        <f aca="false">IFERROR((Counts!R2142+Counts!S2142+2*Counts!T2142+3*Counts!U2142)/Counts!Q2142,"")</f>
        <v>0.323529411764706</v>
      </c>
      <c r="H2142" s="35" t="n">
        <f aca="false">IFERROR(Counts!U2142,"")</f>
        <v>6</v>
      </c>
      <c r="I2142" s="36" t="n">
        <f aca="false">IFERROR(Counts!Z2142/Counts!AA2142,"")</f>
        <v>0.234210526315789</v>
      </c>
      <c r="J2142" s="36" t="n">
        <f aca="false">IFERROR(Counts!AB2142/Counts!AA2142,"")</f>
        <v>0.310447368421053</v>
      </c>
      <c r="K2142" s="37" t="n">
        <f aca="false">IFERROR((Counts!AB2142-Counts!Z2142)/Counts!AA2142,"")</f>
        <v>0.0762368421052631</v>
      </c>
      <c r="L2142" s="38" t="n">
        <f aca="false">IFERROR(Counts!Y2142/Counts!P2142,"")</f>
        <v>0.252173913043478</v>
      </c>
      <c r="M2142" s="38" t="n">
        <f aca="false">IFERROR(Counts!V2142/Counts!P2142,"")</f>
        <v>0.0869565217391304</v>
      </c>
      <c r="N2142" s="38" t="n">
        <f aca="false">IFERROR(Counts!AD2142/Counts!AC2142,"")</f>
        <v>0.105263157894737</v>
      </c>
      <c r="O2142" s="38" t="n">
        <f aca="false">IFERROR(Counts!AE2142/Counts!AC2142,"")</f>
        <v>0.486842105263158</v>
      </c>
      <c r="P2142" s="39" t="n">
        <f aca="false">IFERROR(Counts!AG2142/Counts!AF2142,"")</f>
        <v>90.8723684210526</v>
      </c>
      <c r="Q2142" s="38" t="n">
        <f aca="false">IFERROR(Counts!AH2142/Counts!AC2142,"")</f>
        <v>0.315789473684211</v>
      </c>
      <c r="R2142" s="38" t="n">
        <f aca="false">IFERROR(Counts!N2142/Counts!M2142,"")</f>
        <v>0.331967213114754</v>
      </c>
      <c r="S2142" s="38" t="n">
        <f aca="false">IFERROR(Counts!K2142/Counts!J2142,"")</f>
        <v>0.702830188679245</v>
      </c>
      <c r="T2142" s="38" t="n">
        <f aca="false">IFERROR(Counts!I2142/Counts!H2142,"")</f>
        <v>0.252173913043478</v>
      </c>
      <c r="U2142" s="38" t="n">
        <f aca="false">IFERROR(1-Counts!L2142/Counts!K2142,"")</f>
        <v>0.818791946308725</v>
      </c>
      <c r="V2142" s="39" t="n">
        <f aca="false">IFERROR(Counts!AJ2142/Counts!AI2142,"")</f>
        <v>74.8100961538462</v>
      </c>
      <c r="W2142" s="38" t="n">
        <f aca="false">IFERROR(Counts!AK2142/Counts!AI2142,"")</f>
        <v>0.475961538461538</v>
      </c>
      <c r="X2142" s="40" t="n">
        <f aca="false">IFERROR(Counts!O2142,"")</f>
        <v>-4.883</v>
      </c>
      <c r="Y2142" s="36" t="n">
        <f aca="false">IFERROR(INDEX('Season Counts'!$Y$2:$Y$740,$AF2142)/INDEX('Season Counts'!$X$2:$X$740,$AF2142),"")</f>
        <v>0.327833084947839</v>
      </c>
      <c r="Z2142" s="37" t="n">
        <f aca="false">IFERROR(J2142-Y2142,"")</f>
        <v>-0.0173857165267864</v>
      </c>
      <c r="AA2142" s="38" t="n">
        <f aca="false">IFERROR(INDEX('Season Counts'!$K$2:$K$740,$AF2142)/INDEX('Season Counts'!$J$2:$J$740,$AF2142),"")</f>
        <v>0.304654442877292</v>
      </c>
      <c r="AB2142" s="41" t="n">
        <f aca="false">IFERROR(R2142-AA2142,"")</f>
        <v>0.0273127702374621</v>
      </c>
      <c r="AC2142" s="39" t="n">
        <f aca="false">IFERROR(INDEX('Season Counts'!$AG$2:$AG$740,$AF2142)/INDEX('Season Counts'!$AF$2:$AF$740,$AF2142),"")</f>
        <v>74.7510869565217</v>
      </c>
      <c r="AD2142" s="40" t="n">
        <f aca="false">IFERROR(V2142-AC2142,"")</f>
        <v>0.0590091973244284</v>
      </c>
      <c r="AE2142" s="4" t="str">
        <f aca="false">IF(D2142&lt;Guide!$C$21,"Low PA",IF(TRIM(IF(ISNUMBER(AD2142),IF(N(AD2142)&lt;=-Guide!$C$24,"▼ Bat Speed  ",IF(N(AD2142)&gt;=Guide!$C$24,"▲ Bat Speed  ","")),"")&amp;IF(N(Z2142)&gt;=Guide!$C$22,"▲ Contact  ","")&amp;IF(N(Z2142)&lt;=-Guide!$C$22,"▼ Contact  ","")&amp;IF(N(AB2142)&gt;=Guide!$C$23,"▲ Chase  ","")&amp;IF(N(AB2142)&lt;=-Guide!$C$23,"▼ Chase  ",""))="","Stable",TRIM(IF(ISNUMBER(AD2142),IF(N(AD2142)&lt;=-Guide!$C$24,"▼ Bat Speed  ",IF(N(AD2142)&gt;=Guide!$C$24,"▲ Bat Speed  ","")),"")&amp;IF(N(Z2142)&gt;=Guide!$C$22,"▲ Contact  ","")&amp;IF(N(Z2142)&lt;=-Guide!$C$22,"▼ Contact  ","")&amp;IF(N(AB2142)&gt;=Guide!$C$23,"▲ Chase  ","")&amp;IF(N(AB2142)&lt;=-Guide!$C$23,"▼ Chase  ",""))))</f>
        <v>Stable</v>
      </c>
      <c r="AF2142" s="35" t="n">
        <f aca="false">MATCH(Counts!A2142,'Season Counts'!$A$2:$A$740,0)</f>
        <v>544</v>
      </c>
    </row>
    <row r="2143" customFormat="false" ht="15" hidden="false" customHeight="false" outlineLevel="0" collapsed="false">
      <c r="A2143" s="34" t="str">
        <f aca="false">Counts!B2143</f>
        <v>SD</v>
      </c>
      <c r="B2143" s="5" t="str">
        <f aca="false">Counts!C2143</f>
        <v>Manny Machado</v>
      </c>
      <c r="C2143" s="34" t="str">
        <f aca="false">Counts!F2143</f>
        <v>Jun</v>
      </c>
      <c r="D2143" s="35" t="n">
        <f aca="false">IFERROR(Counts!P2143,"")</f>
        <v>111</v>
      </c>
      <c r="E2143" s="36" t="n">
        <f aca="false">IFERROR(Counts!R2143/Counts!Q2143,"")</f>
        <v>0.22</v>
      </c>
      <c r="F2143" s="36" t="n">
        <f aca="false">IFERROR((Counts!R2143+Counts!V2143+Counts!W2143)/(Counts!Q2143+Counts!V2143+Counts!W2143+Counts!X2143),"")</f>
        <v>0.288288288288288</v>
      </c>
      <c r="G2143" s="36" t="n">
        <f aca="false">IFERROR((Counts!R2143+Counts!S2143+2*Counts!T2143+3*Counts!U2143)/Counts!Q2143,"")</f>
        <v>0.49</v>
      </c>
      <c r="H2143" s="35" t="n">
        <f aca="false">IFERROR(Counts!U2143,"")</f>
        <v>6</v>
      </c>
      <c r="I2143" s="36" t="n">
        <f aca="false">IFERROR(Counts!Z2143/Counts!AA2143,"")</f>
        <v>0.328899082568807</v>
      </c>
      <c r="J2143" s="36" t="n">
        <f aca="false">IFERROR(Counts!AB2143/Counts!AA2143,"")</f>
        <v>0.317275229357798</v>
      </c>
      <c r="K2143" s="37" t="n">
        <f aca="false">IFERROR((Counts!AB2143-Counts!Z2143)/Counts!AA2143,"")</f>
        <v>-0.0116238532110092</v>
      </c>
      <c r="L2143" s="38" t="n">
        <f aca="false">IFERROR(Counts!Y2143/Counts!P2143,"")</f>
        <v>0.198198198198198</v>
      </c>
      <c r="M2143" s="38" t="n">
        <f aca="false">IFERROR(Counts!V2143/Counts!P2143,"")</f>
        <v>0.0900900900900901</v>
      </c>
      <c r="N2143" s="38" t="n">
        <f aca="false">IFERROR(Counts!AD2143/Counts!AC2143,"")</f>
        <v>0.139240506329114</v>
      </c>
      <c r="O2143" s="38" t="n">
        <f aca="false">IFERROR(Counts!AE2143/Counts!AC2143,"")</f>
        <v>0.405063291139241</v>
      </c>
      <c r="P2143" s="39" t="n">
        <f aca="false">IFERROR(Counts!AG2143/Counts!AF2143,"")</f>
        <v>89.8769230769231</v>
      </c>
      <c r="Q2143" s="38" t="n">
        <f aca="false">IFERROR(Counts!AH2143/Counts!AC2143,"")</f>
        <v>0.316455696202532</v>
      </c>
      <c r="R2143" s="38" t="n">
        <f aca="false">IFERROR(Counts!N2143/Counts!M2143,"")</f>
        <v>0.35042735042735</v>
      </c>
      <c r="S2143" s="38" t="n">
        <f aca="false">IFERROR(Counts!K2143/Counts!J2143,"")</f>
        <v>0.636363636363636</v>
      </c>
      <c r="T2143" s="38" t="n">
        <f aca="false">IFERROR(Counts!I2143/Counts!H2143,"")</f>
        <v>0.246511627906977</v>
      </c>
      <c r="U2143" s="38" t="n">
        <f aca="false">IFERROR(1-Counts!L2143/Counts!K2143,"")</f>
        <v>0.827067669172932</v>
      </c>
      <c r="V2143" s="39" t="n">
        <f aca="false">IFERROR(Counts!AJ2143/Counts!AI2143,"")</f>
        <v>74.8795</v>
      </c>
      <c r="W2143" s="38" t="n">
        <f aca="false">IFERROR(Counts!AK2143/Counts!AI2143,"")</f>
        <v>0.51</v>
      </c>
      <c r="X2143" s="40" t="n">
        <f aca="false">IFERROR(Counts!O2143,"")</f>
        <v>0.357</v>
      </c>
      <c r="Y2143" s="36" t="n">
        <f aca="false">IFERROR(INDEX('Season Counts'!$Y$2:$Y$740,$AF2143)/INDEX('Season Counts'!$X$2:$X$740,$AF2143),"")</f>
        <v>0.327833084947839</v>
      </c>
      <c r="Z2143" s="37" t="n">
        <f aca="false">IFERROR(J2143-Y2143,"")</f>
        <v>-0.0105578555900409</v>
      </c>
      <c r="AA2143" s="38" t="n">
        <f aca="false">IFERROR(INDEX('Season Counts'!$K$2:$K$740,$AF2143)/INDEX('Season Counts'!$J$2:$J$740,$AF2143),"")</f>
        <v>0.304654442877292</v>
      </c>
      <c r="AB2143" s="41" t="n">
        <f aca="false">IFERROR(R2143-AA2143,"")</f>
        <v>0.0457729075500584</v>
      </c>
      <c r="AC2143" s="39" t="n">
        <f aca="false">IFERROR(INDEX('Season Counts'!$AG$2:$AG$740,$AF2143)/INDEX('Season Counts'!$AF$2:$AF$740,$AF2143),"")</f>
        <v>74.7510869565217</v>
      </c>
      <c r="AD2143" s="40" t="n">
        <f aca="false">IFERROR(V2143-AC2143,"")</f>
        <v>0.128413043478261</v>
      </c>
      <c r="AE2143" s="4" t="str">
        <f aca="false">IF(D2143&lt;Guide!$C$21,"Low PA",IF(TRIM(IF(ISNUMBER(AD2143),IF(N(AD2143)&lt;=-Guide!$C$24,"▼ Bat Speed  ",IF(N(AD2143)&gt;=Guide!$C$24,"▲ Bat Speed  ","")),"")&amp;IF(N(Z2143)&gt;=Guide!$C$22,"▲ Contact  ","")&amp;IF(N(Z2143)&lt;=-Guide!$C$22,"▼ Contact  ","")&amp;IF(N(AB2143)&gt;=Guide!$C$23,"▲ Chase  ","")&amp;IF(N(AB2143)&lt;=-Guide!$C$23,"▼ Chase  ",""))="","Stable",TRIM(IF(ISNUMBER(AD2143),IF(N(AD2143)&lt;=-Guide!$C$24,"▼ Bat Speed  ",IF(N(AD2143)&gt;=Guide!$C$24,"▲ Bat Speed  ","")),"")&amp;IF(N(Z2143)&gt;=Guide!$C$22,"▲ Contact  ","")&amp;IF(N(Z2143)&lt;=-Guide!$C$22,"▼ Contact  ","")&amp;IF(N(AB2143)&gt;=Guide!$C$23,"▲ Chase  ","")&amp;IF(N(AB2143)&lt;=-Guide!$C$23,"▼ Chase  ",""))))</f>
        <v>▲ Chase</v>
      </c>
      <c r="AF2143" s="35" t="n">
        <f aca="false">MATCH(Counts!A2143,'Season Counts'!$A$2:$A$740,0)</f>
        <v>544</v>
      </c>
    </row>
    <row r="2144" customFormat="false" ht="15" hidden="false" customHeight="false" outlineLevel="0" collapsed="false">
      <c r="A2144" s="34" t="str">
        <f aca="false">Counts!B2144</f>
        <v>SD</v>
      </c>
      <c r="B2144" s="5" t="str">
        <f aca="false">Counts!C2144</f>
        <v>Manny Machado</v>
      </c>
      <c r="C2144" s="34" t="str">
        <f aca="false">Counts!F2144</f>
        <v>Jul</v>
      </c>
      <c r="D2144" s="35" t="n">
        <f aca="false">IFERROR(Counts!P2144,"")</f>
        <v>111</v>
      </c>
      <c r="E2144" s="36" t="n">
        <f aca="false">IFERROR(Counts!R2144/Counts!Q2144,"")</f>
        <v>0.291666666666667</v>
      </c>
      <c r="F2144" s="36" t="n">
        <f aca="false">IFERROR((Counts!R2144+Counts!V2144+Counts!W2144)/(Counts!Q2144+Counts!V2144+Counts!W2144+Counts!X2144),"")</f>
        <v>0.369369369369369</v>
      </c>
      <c r="G2144" s="36" t="n">
        <f aca="false">IFERROR((Counts!R2144+Counts!S2144+2*Counts!T2144+3*Counts!U2144)/Counts!Q2144,"")</f>
        <v>0.552083333333333</v>
      </c>
      <c r="H2144" s="35" t="n">
        <f aca="false">IFERROR(Counts!U2144,"")</f>
        <v>7</v>
      </c>
      <c r="I2144" s="36" t="n">
        <f aca="false">IFERROR(Counts!Z2144/Counts!AA2144,"")</f>
        <v>0.388181818181818</v>
      </c>
      <c r="J2144" s="36" t="n">
        <f aca="false">IFERROR(Counts!AB2144/Counts!AA2144,"")</f>
        <v>0.364618181818182</v>
      </c>
      <c r="K2144" s="37" t="n">
        <f aca="false">IFERROR((Counts!AB2144-Counts!Z2144)/Counts!AA2144,"")</f>
        <v>-0.0235636363636364</v>
      </c>
      <c r="L2144" s="38" t="n">
        <f aca="false">IFERROR(Counts!Y2144/Counts!P2144,"")</f>
        <v>0.225225225225225</v>
      </c>
      <c r="M2144" s="38" t="n">
        <f aca="false">IFERROR(Counts!V2144/Counts!P2144,"")</f>
        <v>0.117117117117117</v>
      </c>
      <c r="N2144" s="38" t="n">
        <f aca="false">IFERROR(Counts!AD2144/Counts!AC2144,"")</f>
        <v>0.136986301369863</v>
      </c>
      <c r="O2144" s="38" t="n">
        <f aca="false">IFERROR(Counts!AE2144/Counts!AC2144,"")</f>
        <v>0.479452054794521</v>
      </c>
      <c r="P2144" s="39" t="n">
        <f aca="false">IFERROR(Counts!AG2144/Counts!AF2144,"")</f>
        <v>91.7561643835616</v>
      </c>
      <c r="Q2144" s="38" t="n">
        <f aca="false">IFERROR(Counts!AH2144/Counts!AC2144,"")</f>
        <v>0.452054794520548</v>
      </c>
      <c r="R2144" s="38" t="n">
        <f aca="false">IFERROR(Counts!N2144/Counts!M2144,"")</f>
        <v>0.295964125560538</v>
      </c>
      <c r="S2144" s="38" t="n">
        <f aca="false">IFERROR(Counts!K2144/Counts!J2144,"")</f>
        <v>0.688442211055276</v>
      </c>
      <c r="T2144" s="38" t="n">
        <f aca="false">IFERROR(Counts!I2144/Counts!H2144,"")</f>
        <v>0.266009852216749</v>
      </c>
      <c r="U2144" s="38" t="n">
        <f aca="false">IFERROR(1-Counts!L2144/Counts!K2144,"")</f>
        <v>0.875912408759124</v>
      </c>
      <c r="V2144" s="39" t="n">
        <f aca="false">IFERROR(Counts!AJ2144/Counts!AI2144,"")</f>
        <v>74.9245810055866</v>
      </c>
      <c r="W2144" s="38" t="n">
        <f aca="false">IFERROR(Counts!AK2144/Counts!AI2144,"")</f>
        <v>0.486033519553073</v>
      </c>
      <c r="X2144" s="40" t="n">
        <f aca="false">IFERROR(Counts!O2144,"")</f>
        <v>5.26</v>
      </c>
      <c r="Y2144" s="36" t="n">
        <f aca="false">IFERROR(INDEX('Season Counts'!$Y$2:$Y$740,$AF2144)/INDEX('Season Counts'!$X$2:$X$740,$AF2144),"")</f>
        <v>0.327833084947839</v>
      </c>
      <c r="Z2144" s="37" t="n">
        <f aca="false">IFERROR(J2144-Y2144,"")</f>
        <v>0.0367850968703428</v>
      </c>
      <c r="AA2144" s="38" t="n">
        <f aca="false">IFERROR(INDEX('Season Counts'!$K$2:$K$740,$AF2144)/INDEX('Season Counts'!$J$2:$J$740,$AF2144),"")</f>
        <v>0.304654442877292</v>
      </c>
      <c r="AB2144" s="41" t="n">
        <f aca="false">IFERROR(R2144-AA2144,"")</f>
        <v>-0.00869031731675385</v>
      </c>
      <c r="AC2144" s="39" t="n">
        <f aca="false">IFERROR(INDEX('Season Counts'!$AG$2:$AG$740,$AF2144)/INDEX('Season Counts'!$AF$2:$AF$740,$AF2144),"")</f>
        <v>74.7510869565217</v>
      </c>
      <c r="AD2144" s="40" t="n">
        <f aca="false">IFERROR(V2144-AC2144,"")</f>
        <v>0.173494049064857</v>
      </c>
      <c r="AE2144" s="4" t="str">
        <f aca="false">IF(D2144&lt;Guide!$C$21,"Low PA",IF(TRIM(IF(ISNUMBER(AD2144),IF(N(AD2144)&lt;=-Guide!$C$24,"▼ Bat Speed  ",IF(N(AD2144)&gt;=Guide!$C$24,"▲ Bat Speed  ","")),"")&amp;IF(N(Z2144)&gt;=Guide!$C$22,"▲ Contact  ","")&amp;IF(N(Z2144)&lt;=-Guide!$C$22,"▼ Contact  ","")&amp;IF(N(AB2144)&gt;=Guide!$C$23,"▲ Chase  ","")&amp;IF(N(AB2144)&lt;=-Guide!$C$23,"▼ Chase  ",""))="","Stable",TRIM(IF(ISNUMBER(AD2144),IF(N(AD2144)&lt;=-Guide!$C$24,"▼ Bat Speed  ",IF(N(AD2144)&gt;=Guide!$C$24,"▲ Bat Speed  ","")),"")&amp;IF(N(Z2144)&gt;=Guide!$C$22,"▲ Contact  ","")&amp;IF(N(Z2144)&lt;=-Guide!$C$22,"▼ Contact  ","")&amp;IF(N(AB2144)&gt;=Guide!$C$23,"▲ Chase  ","")&amp;IF(N(AB2144)&lt;=-Guide!$C$23,"▼ Chase  ",""))))</f>
        <v>Stable</v>
      </c>
      <c r="AF2144" s="35" t="n">
        <f aca="false">MATCH(Counts!A2144,'Season Counts'!$A$2:$A$740,0)</f>
        <v>544</v>
      </c>
    </row>
    <row r="2145" customFormat="false" ht="15" hidden="false" customHeight="false" outlineLevel="0" collapsed="false">
      <c r="A2145" s="34" t="str">
        <f aca="false">Counts!B2145</f>
        <v>SD</v>
      </c>
      <c r="B2145" s="5" t="str">
        <f aca="false">Counts!C2145</f>
        <v>Manny Machado</v>
      </c>
      <c r="C2145" s="34" t="str">
        <f aca="false">Counts!F2145</f>
        <v>Aug</v>
      </c>
      <c r="D2145" s="35" t="n">
        <f aca="false">IFERROR(Counts!P2145,"")</f>
        <v>123</v>
      </c>
      <c r="E2145" s="36" t="n">
        <f aca="false">IFERROR(Counts!R2145/Counts!Q2145,"")</f>
        <v>0.242990654205607</v>
      </c>
      <c r="F2145" s="36" t="n">
        <f aca="false">IFERROR((Counts!R2145+Counts!V2145+Counts!W2145)/(Counts!Q2145+Counts!V2145+Counts!W2145+Counts!X2145),"")</f>
        <v>0.341463414634146</v>
      </c>
      <c r="G2145" s="36" t="n">
        <f aca="false">IFERROR((Counts!R2145+Counts!S2145+2*Counts!T2145+3*Counts!U2145)/Counts!Q2145,"")</f>
        <v>0.289719626168224</v>
      </c>
      <c r="H2145" s="35" t="n">
        <f aca="false">IFERROR(Counts!U2145,"")</f>
        <v>1</v>
      </c>
      <c r="I2145" s="36" t="n">
        <f aca="false">IFERROR(Counts!Z2145/Counts!AA2145,"")</f>
        <v>0.298360655737705</v>
      </c>
      <c r="J2145" s="36" t="n">
        <f aca="false">IFERROR(Counts!AB2145/Counts!AA2145,"")</f>
        <v>0.347270491803279</v>
      </c>
      <c r="K2145" s="37" t="n">
        <f aca="false">IFERROR((Counts!AB2145-Counts!Z2145)/Counts!AA2145,"")</f>
        <v>0.0489098360655738</v>
      </c>
      <c r="L2145" s="38" t="n">
        <f aca="false">IFERROR(Counts!Y2145/Counts!P2145,"")</f>
        <v>0.203252032520325</v>
      </c>
      <c r="M2145" s="38" t="n">
        <f aca="false">IFERROR(Counts!V2145/Counts!P2145,"")</f>
        <v>0.121951219512195</v>
      </c>
      <c r="N2145" s="38" t="n">
        <f aca="false">IFERROR(Counts!AD2145/Counts!AC2145,"")</f>
        <v>0.024390243902439</v>
      </c>
      <c r="O2145" s="38" t="n">
        <f aca="false">IFERROR(Counts!AE2145/Counts!AC2145,"")</f>
        <v>0.463414634146342</v>
      </c>
      <c r="P2145" s="39" t="n">
        <f aca="false">IFERROR(Counts!AG2145/Counts!AF2145,"")</f>
        <v>89.9604938271605</v>
      </c>
      <c r="Q2145" s="38" t="n">
        <f aca="false">IFERROR(Counts!AH2145/Counts!AC2145,"")</f>
        <v>0.329268292682927</v>
      </c>
      <c r="R2145" s="38" t="n">
        <f aca="false">IFERROR(Counts!N2145/Counts!M2145,"")</f>
        <v>0.299595141700405</v>
      </c>
      <c r="S2145" s="38" t="n">
        <f aca="false">IFERROR(Counts!K2145/Counts!J2145,"")</f>
        <v>0.647321428571429</v>
      </c>
      <c r="T2145" s="38" t="n">
        <f aca="false">IFERROR(Counts!I2145/Counts!H2145,"")</f>
        <v>0.19634703196347</v>
      </c>
      <c r="U2145" s="38" t="n">
        <f aca="false">IFERROR(1-Counts!L2145/Counts!K2145,"")</f>
        <v>0.896551724137931</v>
      </c>
      <c r="V2145" s="39" t="n">
        <f aca="false">IFERROR(Counts!AJ2145/Counts!AI2145,"")</f>
        <v>75.0328125</v>
      </c>
      <c r="W2145" s="38" t="n">
        <f aca="false">IFERROR(Counts!AK2145/Counts!AI2145,"")</f>
        <v>0.458333333333333</v>
      </c>
      <c r="X2145" s="40" t="n">
        <f aca="false">IFERROR(Counts!O2145,"")</f>
        <v>-1.144</v>
      </c>
      <c r="Y2145" s="36" t="n">
        <f aca="false">IFERROR(INDEX('Season Counts'!$Y$2:$Y$740,$AF2145)/INDEX('Season Counts'!$X$2:$X$740,$AF2145),"")</f>
        <v>0.327833084947839</v>
      </c>
      <c r="Z2145" s="37" t="n">
        <f aca="false">IFERROR(J2145-Y2145,"")</f>
        <v>0.0194374068554397</v>
      </c>
      <c r="AA2145" s="38" t="n">
        <f aca="false">IFERROR(INDEX('Season Counts'!$K$2:$K$740,$AF2145)/INDEX('Season Counts'!$J$2:$J$740,$AF2145),"")</f>
        <v>0.304654442877292</v>
      </c>
      <c r="AB2145" s="41" t="n">
        <f aca="false">IFERROR(R2145-AA2145,"")</f>
        <v>-0.00505930117688713</v>
      </c>
      <c r="AC2145" s="39" t="n">
        <f aca="false">IFERROR(INDEX('Season Counts'!$AG$2:$AG$740,$AF2145)/INDEX('Season Counts'!$AF$2:$AF$740,$AF2145),"")</f>
        <v>74.7510869565217</v>
      </c>
      <c r="AD2145" s="40" t="n">
        <f aca="false">IFERROR(V2145-AC2145,"")</f>
        <v>0.28172554347826</v>
      </c>
      <c r="AE2145" s="4" t="str">
        <f aca="false">IF(D2145&lt;Guide!$C$21,"Low PA",IF(TRIM(IF(ISNUMBER(AD2145),IF(N(AD2145)&lt;=-Guide!$C$24,"▼ Bat Speed  ",IF(N(AD2145)&gt;=Guide!$C$24,"▲ Bat Speed  ","")),"")&amp;IF(N(Z2145)&gt;=Guide!$C$22,"▲ Contact  ","")&amp;IF(N(Z2145)&lt;=-Guide!$C$22,"▼ Contact  ","")&amp;IF(N(AB2145)&gt;=Guide!$C$23,"▲ Chase  ","")&amp;IF(N(AB2145)&lt;=-Guide!$C$23,"▼ Chase  ",""))="","Stable",TRIM(IF(ISNUMBER(AD2145),IF(N(AD2145)&lt;=-Guide!$C$24,"▼ Bat Speed  ",IF(N(AD2145)&gt;=Guide!$C$24,"▲ Bat Speed  ","")),"")&amp;IF(N(Z2145)&gt;=Guide!$C$22,"▲ Contact  ","")&amp;IF(N(Z2145)&lt;=-Guide!$C$22,"▼ Contact  ","")&amp;IF(N(AB2145)&gt;=Guide!$C$23,"▲ Chase  ","")&amp;IF(N(AB2145)&lt;=-Guide!$C$23,"▼ Chase  ",""))))</f>
        <v>Stable</v>
      </c>
      <c r="AF2145" s="35" t="n">
        <f aca="false">MATCH(Counts!A2145,'Season Counts'!$A$2:$A$740,0)</f>
        <v>544</v>
      </c>
    </row>
    <row r="2146" customFormat="false" ht="15" hidden="false" customHeight="false" outlineLevel="0" collapsed="false">
      <c r="A2146" s="34" t="str">
        <f aca="false">Counts!B2146</f>
        <v>SD</v>
      </c>
      <c r="B2146" s="5" t="str">
        <f aca="false">Counts!C2146</f>
        <v>Manny Machado</v>
      </c>
      <c r="C2146" s="34" t="str">
        <f aca="false">Counts!F2146</f>
        <v>Sep</v>
      </c>
      <c r="D2146" s="35" t="n">
        <f aca="false">IFERROR(Counts!P2146,"")</f>
        <v>99</v>
      </c>
      <c r="E2146" s="36" t="n">
        <f aca="false">IFERROR(Counts!R2146/Counts!Q2146,"")</f>
        <v>0.2</v>
      </c>
      <c r="F2146" s="36" t="n">
        <f aca="false">IFERROR((Counts!R2146+Counts!V2146+Counts!W2146)/(Counts!Q2146+Counts!V2146+Counts!W2146+Counts!X2146),"")</f>
        <v>0.282828282828283</v>
      </c>
      <c r="G2146" s="36" t="n">
        <f aca="false">IFERROR((Counts!R2146+Counts!S2146+2*Counts!T2146+3*Counts!U2146)/Counts!Q2146,"")</f>
        <v>0.423529411764706</v>
      </c>
      <c r="H2146" s="35" t="n">
        <f aca="false">IFERROR(Counts!U2146,"")</f>
        <v>6</v>
      </c>
      <c r="I2146" s="36" t="n">
        <f aca="false">IFERROR(Counts!Z2146/Counts!AA2146,"")</f>
        <v>0.302525252525253</v>
      </c>
      <c r="J2146" s="36" t="n">
        <f aca="false">IFERROR(Counts!AB2146/Counts!AA2146,"")</f>
        <v>0.301686868686869</v>
      </c>
      <c r="K2146" s="37" t="n">
        <f aca="false">IFERROR((Counts!AB2146-Counts!Z2146)/Counts!AA2146,"")</f>
        <v>-0.000838383838383822</v>
      </c>
      <c r="L2146" s="38" t="n">
        <f aca="false">IFERROR(Counts!Y2146/Counts!P2146,"")</f>
        <v>0.191919191919192</v>
      </c>
      <c r="M2146" s="38" t="n">
        <f aca="false">IFERROR(Counts!V2146/Counts!P2146,"")</f>
        <v>0.111111111111111</v>
      </c>
      <c r="N2146" s="38" t="n">
        <f aca="false">IFERROR(Counts!AD2146/Counts!AC2146,"")</f>
        <v>0.115942028985507</v>
      </c>
      <c r="O2146" s="38" t="n">
        <f aca="false">IFERROR(Counts!AE2146/Counts!AC2146,"")</f>
        <v>0.376811594202899</v>
      </c>
      <c r="P2146" s="39" t="n">
        <f aca="false">IFERROR(Counts!AG2146/Counts!AF2146,"")</f>
        <v>88.231884057971</v>
      </c>
      <c r="Q2146" s="38" t="n">
        <f aca="false">IFERROR(Counts!AH2146/Counts!AC2146,"")</f>
        <v>0.318840579710145</v>
      </c>
      <c r="R2146" s="38" t="n">
        <f aca="false">IFERROR(Counts!N2146/Counts!M2146,"")</f>
        <v>0.300469483568075</v>
      </c>
      <c r="S2146" s="38" t="n">
        <f aca="false">IFERROR(Counts!K2146/Counts!J2146,"")</f>
        <v>0.697297297297297</v>
      </c>
      <c r="T2146" s="38" t="n">
        <f aca="false">IFERROR(Counts!I2146/Counts!H2146,"")</f>
        <v>0.202072538860104</v>
      </c>
      <c r="U2146" s="38" t="n">
        <f aca="false">IFERROR(1-Counts!L2146/Counts!K2146,"")</f>
        <v>0.868217054263566</v>
      </c>
      <c r="V2146" s="39" t="n">
        <f aca="false">IFERROR(Counts!AJ2146/Counts!AI2146,"")</f>
        <v>74.7624242424242</v>
      </c>
      <c r="W2146" s="38" t="n">
        <f aca="false">IFERROR(Counts!AK2146/Counts!AI2146,"")</f>
        <v>0.539393939393939</v>
      </c>
      <c r="X2146" s="40" t="n">
        <f aca="false">IFERROR(Counts!O2146,"")</f>
        <v>-2.155</v>
      </c>
      <c r="Y2146" s="36" t="n">
        <f aca="false">IFERROR(INDEX('Season Counts'!$Y$2:$Y$740,$AF2146)/INDEX('Season Counts'!$X$2:$X$740,$AF2146),"")</f>
        <v>0.327833084947839</v>
      </c>
      <c r="Z2146" s="37" t="n">
        <f aca="false">IFERROR(J2146-Y2146,"")</f>
        <v>-0.0261462162609704</v>
      </c>
      <c r="AA2146" s="38" t="n">
        <f aca="false">IFERROR(INDEX('Season Counts'!$K$2:$K$740,$AF2146)/INDEX('Season Counts'!$J$2:$J$740,$AF2146),"")</f>
        <v>0.304654442877292</v>
      </c>
      <c r="AB2146" s="41" t="n">
        <f aca="false">IFERROR(R2146-AA2146,"")</f>
        <v>-0.00418495930921686</v>
      </c>
      <c r="AC2146" s="39" t="n">
        <f aca="false">IFERROR(INDEX('Season Counts'!$AG$2:$AG$740,$AF2146)/INDEX('Season Counts'!$AF$2:$AF$740,$AF2146),"")</f>
        <v>74.7510869565217</v>
      </c>
      <c r="AD2146" s="40" t="n">
        <f aca="false">IFERROR(V2146-AC2146,"")</f>
        <v>0.0113372859024992</v>
      </c>
      <c r="AE2146" s="4" t="str">
        <f aca="false">IF(D2146&lt;Guide!$C$21,"Low PA",IF(TRIM(IF(ISNUMBER(AD2146),IF(N(AD2146)&lt;=-Guide!$C$24,"▼ Bat Speed  ",IF(N(AD2146)&gt;=Guide!$C$24,"▲ Bat Speed  ","")),"")&amp;IF(N(Z2146)&gt;=Guide!$C$22,"▲ Contact  ","")&amp;IF(N(Z2146)&lt;=-Guide!$C$22,"▼ Contact  ","")&amp;IF(N(AB2146)&gt;=Guide!$C$23,"▲ Chase  ","")&amp;IF(N(AB2146)&lt;=-Guide!$C$23,"▼ Chase  ",""))="","Stable",TRIM(IF(ISNUMBER(AD2146),IF(N(AD2146)&lt;=-Guide!$C$24,"▼ Bat Speed  ",IF(N(AD2146)&gt;=Guide!$C$24,"▲ Bat Speed  ","")),"")&amp;IF(N(Z2146)&gt;=Guide!$C$22,"▲ Contact  ","")&amp;IF(N(Z2146)&lt;=-Guide!$C$22,"▼ Contact  ","")&amp;IF(N(AB2146)&gt;=Guide!$C$23,"▲ Chase  ","")&amp;IF(N(AB2146)&lt;=-Guide!$C$23,"▼ Chase  ",""))))</f>
        <v>Stable</v>
      </c>
      <c r="AF2146" s="35" t="n">
        <f aca="false">MATCH(Counts!A2146,'Season Counts'!$A$2:$A$740,0)</f>
        <v>544</v>
      </c>
    </row>
    <row r="2147" customFormat="false" ht="15" hidden="false" customHeight="false" outlineLevel="0" collapsed="false">
      <c r="A2147" s="34" t="str">
        <f aca="false">Counts!B2147</f>
        <v>SD</v>
      </c>
      <c r="B2147" s="5" t="str">
        <f aca="false">Counts!C2147</f>
        <v>Jackson Merrill</v>
      </c>
      <c r="C2147" s="34" t="str">
        <f aca="false">Counts!F2147</f>
        <v>Mar-Apr</v>
      </c>
      <c r="D2147" s="35" t="n">
        <f aca="false">IFERROR(Counts!P2147,"")</f>
        <v>128</v>
      </c>
      <c r="E2147" s="36" t="n">
        <f aca="false">IFERROR(Counts!R2147/Counts!Q2147,"")</f>
        <v>0.2</v>
      </c>
      <c r="F2147" s="36" t="n">
        <f aca="false">IFERROR((Counts!R2147+Counts!V2147+Counts!W2147)/(Counts!Q2147+Counts!V2147+Counts!W2147+Counts!X2147),"")</f>
        <v>0.26984126984127</v>
      </c>
      <c r="G2147" s="36" t="n">
        <f aca="false">IFERROR((Counts!R2147+Counts!S2147+2*Counts!T2147+3*Counts!U2147)/Counts!Q2147,"")</f>
        <v>0.330434782608696</v>
      </c>
      <c r="H2147" s="35" t="n">
        <f aca="false">IFERROR(Counts!U2147,"")</f>
        <v>3</v>
      </c>
      <c r="I2147" s="36" t="n">
        <f aca="false">IFERROR(Counts!Z2147/Counts!AA2147,"")</f>
        <v>0.2648</v>
      </c>
      <c r="J2147" s="36" t="n">
        <f aca="false">IFERROR(Counts!AB2147/Counts!AA2147,"")</f>
        <v>0.301584</v>
      </c>
      <c r="K2147" s="37" t="n">
        <f aca="false">IFERROR((Counts!AB2147-Counts!Z2147)/Counts!AA2147,"")</f>
        <v>0.036784</v>
      </c>
      <c r="L2147" s="38" t="n">
        <f aca="false">IFERROR(Counts!Y2147/Counts!P2147,"")</f>
        <v>0.2421875</v>
      </c>
      <c r="M2147" s="38" t="n">
        <f aca="false">IFERROR(Counts!V2147/Counts!P2147,"")</f>
        <v>0.078125</v>
      </c>
      <c r="N2147" s="38" t="n">
        <f aca="false">IFERROR(Counts!AD2147/Counts!AC2147,"")</f>
        <v>0.104651162790698</v>
      </c>
      <c r="O2147" s="38" t="n">
        <f aca="false">IFERROR(Counts!AE2147/Counts!AC2147,"")</f>
        <v>0.441860465116279</v>
      </c>
      <c r="P2147" s="39" t="n">
        <f aca="false">IFERROR(Counts!AG2147/Counts!AF2147,"")</f>
        <v>87.0837209302326</v>
      </c>
      <c r="Q2147" s="38" t="n">
        <f aca="false">IFERROR(Counts!AH2147/Counts!AC2147,"")</f>
        <v>0.313953488372093</v>
      </c>
      <c r="R2147" s="38" t="n">
        <f aca="false">IFERROR(Counts!N2147/Counts!M2147,"")</f>
        <v>0.376760563380282</v>
      </c>
      <c r="S2147" s="38" t="n">
        <f aca="false">IFERROR(Counts!K2147/Counts!J2147,"")</f>
        <v>0.81858407079646</v>
      </c>
      <c r="T2147" s="38" t="n">
        <f aca="false">IFERROR(Counts!I2147/Counts!H2147,"")</f>
        <v>0.25</v>
      </c>
      <c r="U2147" s="38" t="n">
        <f aca="false">IFERROR(1-Counts!L2147/Counts!K2147,"")</f>
        <v>0.816216216216216</v>
      </c>
      <c r="V2147" s="39" t="n">
        <f aca="false">IFERROR(Counts!AJ2147/Counts!AI2147,"")</f>
        <v>73.3622807017544</v>
      </c>
      <c r="W2147" s="38" t="n">
        <f aca="false">IFERROR(Counts!AK2147/Counts!AI2147,"")</f>
        <v>0.31140350877193</v>
      </c>
      <c r="X2147" s="40" t="n">
        <f aca="false">IFERROR(Counts!O2147,"")</f>
        <v>-5.775</v>
      </c>
      <c r="Y2147" s="36" t="n">
        <f aca="false">IFERROR(INDEX('Season Counts'!$Y$2:$Y$740,$AF2147)/INDEX('Season Counts'!$X$2:$X$740,$AF2147),"")</f>
        <v>0.346819847328244</v>
      </c>
      <c r="Z2147" s="37" t="n">
        <f aca="false">IFERROR(J2147-Y2147,"")</f>
        <v>-0.0452358473282443</v>
      </c>
      <c r="AA2147" s="38" t="n">
        <f aca="false">IFERROR(INDEX('Season Counts'!$K$2:$K$740,$AF2147)/INDEX('Season Counts'!$J$2:$J$740,$AF2147),"")</f>
        <v>0.376</v>
      </c>
      <c r="AB2147" s="41" t="n">
        <f aca="false">IFERROR(R2147-AA2147,"")</f>
        <v>0.000760563380281687</v>
      </c>
      <c r="AC2147" s="39" t="n">
        <f aca="false">IFERROR(INDEX('Season Counts'!$AG$2:$AG$740,$AF2147)/INDEX('Season Counts'!$AF$2:$AF$740,$AF2147),"")</f>
        <v>73.5015530629853</v>
      </c>
      <c r="AD2147" s="40" t="n">
        <f aca="false">IFERROR(V2147-AC2147,"")</f>
        <v>-0.139272361230951</v>
      </c>
      <c r="AE2147" s="4" t="str">
        <f aca="false">IF(D2147&lt;Guide!$C$21,"Low PA",IF(TRIM(IF(ISNUMBER(AD2147),IF(N(AD2147)&lt;=-Guide!$C$24,"▼ Bat Speed  ",IF(N(AD2147)&gt;=Guide!$C$24,"▲ Bat Speed  ","")),"")&amp;IF(N(Z2147)&gt;=Guide!$C$22,"▲ Contact  ","")&amp;IF(N(Z2147)&lt;=-Guide!$C$22,"▼ Contact  ","")&amp;IF(N(AB2147)&gt;=Guide!$C$23,"▲ Chase  ","")&amp;IF(N(AB2147)&lt;=-Guide!$C$23,"▼ Chase  ",""))="","Stable",TRIM(IF(ISNUMBER(AD2147),IF(N(AD2147)&lt;=-Guide!$C$24,"▼ Bat Speed  ",IF(N(AD2147)&gt;=Guide!$C$24,"▲ Bat Speed  ","")),"")&amp;IF(N(Z2147)&gt;=Guide!$C$22,"▲ Contact  ","")&amp;IF(N(Z2147)&lt;=-Guide!$C$22,"▼ Contact  ","")&amp;IF(N(AB2147)&gt;=Guide!$C$23,"▲ Chase  ","")&amp;IF(N(AB2147)&lt;=-Guide!$C$23,"▼ Chase  ",""))))</f>
        <v>▼ Contact</v>
      </c>
      <c r="AF2147" s="35" t="n">
        <f aca="false">MATCH(Counts!A2147,'Season Counts'!$A$2:$A$740,0)</f>
        <v>545</v>
      </c>
    </row>
    <row r="2148" customFormat="false" ht="15" hidden="false" customHeight="false" outlineLevel="0" collapsed="false">
      <c r="A2148" s="34" t="str">
        <f aca="false">Counts!B2148</f>
        <v>SD</v>
      </c>
      <c r="B2148" s="5" t="str">
        <f aca="false">Counts!C2148</f>
        <v>Jackson Merrill</v>
      </c>
      <c r="C2148" s="34" t="str">
        <f aca="false">Counts!F2148</f>
        <v>May</v>
      </c>
      <c r="D2148" s="35" t="n">
        <f aca="false">IFERROR(Counts!P2148,"")</f>
        <v>101</v>
      </c>
      <c r="E2148" s="36" t="n">
        <f aca="false">IFERROR(Counts!R2148/Counts!Q2148,"")</f>
        <v>0.21978021978022</v>
      </c>
      <c r="F2148" s="36" t="n">
        <f aca="false">IFERROR((Counts!R2148+Counts!V2148+Counts!W2148)/(Counts!Q2148+Counts!V2148+Counts!W2148+Counts!X2148),"")</f>
        <v>0.297029702970297</v>
      </c>
      <c r="G2148" s="36" t="n">
        <f aca="false">IFERROR((Counts!R2148+Counts!S2148+2*Counts!T2148+3*Counts!U2148)/Counts!Q2148,"")</f>
        <v>0.340659340659341</v>
      </c>
      <c r="H2148" s="35" t="n">
        <f aca="false">IFERROR(Counts!U2148,"")</f>
        <v>2</v>
      </c>
      <c r="I2148" s="36" t="n">
        <f aca="false">IFERROR(Counts!Z2148/Counts!AA2148,"")</f>
        <v>0.285353535353535</v>
      </c>
      <c r="J2148" s="36" t="n">
        <f aca="false">IFERROR(Counts!AB2148/Counts!AA2148,"")</f>
        <v>0.335909090909091</v>
      </c>
      <c r="K2148" s="37" t="n">
        <f aca="false">IFERROR((Counts!AB2148-Counts!Z2148)/Counts!AA2148,"")</f>
        <v>0.0505555555555556</v>
      </c>
      <c r="L2148" s="38" t="n">
        <f aca="false">IFERROR(Counts!Y2148/Counts!P2148,"")</f>
        <v>0.257425742574257</v>
      </c>
      <c r="M2148" s="38" t="n">
        <f aca="false">IFERROR(Counts!V2148/Counts!P2148,"")</f>
        <v>0.099009900990099</v>
      </c>
      <c r="N2148" s="38" t="n">
        <f aca="false">IFERROR(Counts!AD2148/Counts!AC2148,"")</f>
        <v>0.0923076923076923</v>
      </c>
      <c r="O2148" s="38" t="n">
        <f aca="false">IFERROR(Counts!AE2148/Counts!AC2148,"")</f>
        <v>0.476923076923077</v>
      </c>
      <c r="P2148" s="39" t="n">
        <f aca="false">IFERROR(Counts!AG2148/Counts!AF2148,"")</f>
        <v>89.3671875</v>
      </c>
      <c r="Q2148" s="38" t="n">
        <f aca="false">IFERROR(Counts!AH2148/Counts!AC2148,"")</f>
        <v>0.492307692307692</v>
      </c>
      <c r="R2148" s="38" t="n">
        <f aca="false">IFERROR(Counts!N2148/Counts!M2148,"")</f>
        <v>0.307359307359307</v>
      </c>
      <c r="S2148" s="38" t="n">
        <f aca="false">IFERROR(Counts!K2148/Counts!J2148,"")</f>
        <v>0.760869565217391</v>
      </c>
      <c r="T2148" s="38" t="n">
        <f aca="false">IFERROR(Counts!I2148/Counts!H2148,"")</f>
        <v>0.251184834123223</v>
      </c>
      <c r="U2148" s="38" t="n">
        <f aca="false">IFERROR(1-Counts!L2148/Counts!K2148,"")</f>
        <v>0.878571428571429</v>
      </c>
      <c r="V2148" s="39" t="n">
        <f aca="false">IFERROR(Counts!AJ2148/Counts!AI2148,"")</f>
        <v>73.1032786885246</v>
      </c>
      <c r="W2148" s="38" t="n">
        <f aca="false">IFERROR(Counts!AK2148/Counts!AI2148,"")</f>
        <v>0.26775956284153</v>
      </c>
      <c r="X2148" s="40" t="n">
        <f aca="false">IFERROR(Counts!O2148,"")</f>
        <v>-1.63</v>
      </c>
      <c r="Y2148" s="36" t="n">
        <f aca="false">IFERROR(INDEX('Season Counts'!$Y$2:$Y$740,$AF2148)/INDEX('Season Counts'!$X$2:$X$740,$AF2148),"")</f>
        <v>0.346819847328244</v>
      </c>
      <c r="Z2148" s="37" t="n">
        <f aca="false">IFERROR(J2148-Y2148,"")</f>
        <v>-0.0109107564191533</v>
      </c>
      <c r="AA2148" s="38" t="n">
        <f aca="false">IFERROR(INDEX('Season Counts'!$K$2:$K$740,$AF2148)/INDEX('Season Counts'!$J$2:$J$740,$AF2148),"")</f>
        <v>0.376</v>
      </c>
      <c r="AB2148" s="41" t="n">
        <f aca="false">IFERROR(R2148-AA2148,"")</f>
        <v>-0.0686406926406927</v>
      </c>
      <c r="AC2148" s="39" t="n">
        <f aca="false">IFERROR(INDEX('Season Counts'!$AG$2:$AG$740,$AF2148)/INDEX('Season Counts'!$AF$2:$AF$740,$AF2148),"")</f>
        <v>73.5015530629853</v>
      </c>
      <c r="AD2148" s="40" t="n">
        <f aca="false">IFERROR(V2148-AC2148,"")</f>
        <v>-0.398274374460755</v>
      </c>
      <c r="AE2148" s="4" t="str">
        <f aca="false">IF(D2148&lt;Guide!$C$21,"Low PA",IF(TRIM(IF(ISNUMBER(AD2148),IF(N(AD2148)&lt;=-Guide!$C$24,"▼ Bat Speed  ",IF(N(AD2148)&gt;=Guide!$C$24,"▲ Bat Speed  ","")),"")&amp;IF(N(Z2148)&gt;=Guide!$C$22,"▲ Contact  ","")&amp;IF(N(Z2148)&lt;=-Guide!$C$22,"▼ Contact  ","")&amp;IF(N(AB2148)&gt;=Guide!$C$23,"▲ Chase  ","")&amp;IF(N(AB2148)&lt;=-Guide!$C$23,"▼ Chase  ",""))="","Stable",TRIM(IF(ISNUMBER(AD2148),IF(N(AD2148)&lt;=-Guide!$C$24,"▼ Bat Speed  ",IF(N(AD2148)&gt;=Guide!$C$24,"▲ Bat Speed  ","")),"")&amp;IF(N(Z2148)&gt;=Guide!$C$22,"▲ Contact  ","")&amp;IF(N(Z2148)&lt;=-Guide!$C$22,"▼ Contact  ","")&amp;IF(N(AB2148)&gt;=Guide!$C$23,"▲ Chase  ","")&amp;IF(N(AB2148)&lt;=-Guide!$C$23,"▼ Chase  ",""))))</f>
        <v>▼ Chase</v>
      </c>
      <c r="AF2148" s="35" t="n">
        <f aca="false">MATCH(Counts!A2148,'Season Counts'!$A$2:$A$740,0)</f>
        <v>545</v>
      </c>
    </row>
    <row r="2149" customFormat="false" ht="15" hidden="false" customHeight="false" outlineLevel="0" collapsed="false">
      <c r="A2149" s="34" t="str">
        <f aca="false">Counts!B2149</f>
        <v>SD</v>
      </c>
      <c r="B2149" s="5" t="str">
        <f aca="false">Counts!C2149</f>
        <v>Jackson Merrill</v>
      </c>
      <c r="C2149" s="34" t="str">
        <f aca="false">Counts!F2149</f>
        <v>Jun</v>
      </c>
      <c r="D2149" s="35" t="n">
        <f aca="false">IFERROR(Counts!P2149,"")</f>
        <v>114</v>
      </c>
      <c r="E2149" s="36" t="n">
        <f aca="false">IFERROR(Counts!R2149/Counts!Q2149,"")</f>
        <v>0.220183486238532</v>
      </c>
      <c r="F2149" s="36" t="n">
        <f aca="false">IFERROR((Counts!R2149+Counts!V2149+Counts!W2149)/(Counts!Q2149+Counts!V2149+Counts!W2149+Counts!X2149),"")</f>
        <v>0.247787610619469</v>
      </c>
      <c r="G2149" s="36" t="n">
        <f aca="false">IFERROR((Counts!R2149+Counts!S2149+2*Counts!T2149+3*Counts!U2149)/Counts!Q2149,"")</f>
        <v>0.357798165137615</v>
      </c>
      <c r="H2149" s="35" t="n">
        <f aca="false">IFERROR(Counts!U2149,"")</f>
        <v>3</v>
      </c>
      <c r="I2149" s="36" t="n">
        <f aca="false">IFERROR(Counts!Z2149/Counts!AA2149,"")</f>
        <v>0.263716814159292</v>
      </c>
      <c r="J2149" s="36" t="n">
        <f aca="false">IFERROR(Counts!AB2149/Counts!AA2149,"")</f>
        <v>0.278849557522124</v>
      </c>
      <c r="K2149" s="37" t="n">
        <f aca="false">IFERROR((Counts!AB2149-Counts!Z2149)/Counts!AA2149,"")</f>
        <v>0.0151327433628319</v>
      </c>
      <c r="L2149" s="38" t="n">
        <f aca="false">IFERROR(Counts!Y2149/Counts!P2149,"")</f>
        <v>0.245614035087719</v>
      </c>
      <c r="M2149" s="38" t="n">
        <f aca="false">IFERROR(Counts!V2149/Counts!P2149,"")</f>
        <v>0.0350877192982456</v>
      </c>
      <c r="N2149" s="38" t="n">
        <f aca="false">IFERROR(Counts!AD2149/Counts!AC2149,"")</f>
        <v>0.0853658536585366</v>
      </c>
      <c r="O2149" s="38" t="n">
        <f aca="false">IFERROR(Counts!AE2149/Counts!AC2149,"")</f>
        <v>0.475609756097561</v>
      </c>
      <c r="P2149" s="39" t="n">
        <f aca="false">IFERROR(Counts!AG2149/Counts!AF2149,"")</f>
        <v>89.3146341463415</v>
      </c>
      <c r="Q2149" s="38" t="n">
        <f aca="false">IFERROR(Counts!AH2149/Counts!AC2149,"")</f>
        <v>0.353658536585366</v>
      </c>
      <c r="R2149" s="38" t="n">
        <f aca="false">IFERROR(Counts!N2149/Counts!M2149,"")</f>
        <v>0.360730593607306</v>
      </c>
      <c r="S2149" s="38" t="n">
        <f aca="false">IFERROR(Counts!K2149/Counts!J2149,"")</f>
        <v>0.780952380952381</v>
      </c>
      <c r="T2149" s="38" t="n">
        <f aca="false">IFERROR(Counts!I2149/Counts!H2149,"")</f>
        <v>0.251028806584362</v>
      </c>
      <c r="U2149" s="38" t="n">
        <f aca="false">IFERROR(1-Counts!L2149/Counts!K2149,"")</f>
        <v>0.847560975609756</v>
      </c>
      <c r="V2149" s="39" t="n">
        <f aca="false">IFERROR(Counts!AJ2149/Counts!AI2149,"")</f>
        <v>73.473786407767</v>
      </c>
      <c r="W2149" s="38" t="n">
        <f aca="false">IFERROR(Counts!AK2149/Counts!AI2149,"")</f>
        <v>0.354368932038835</v>
      </c>
      <c r="X2149" s="40" t="n">
        <f aca="false">IFERROR(Counts!O2149,"")</f>
        <v>-5.449</v>
      </c>
      <c r="Y2149" s="36" t="n">
        <f aca="false">IFERROR(INDEX('Season Counts'!$Y$2:$Y$740,$AF2149)/INDEX('Season Counts'!$X$2:$X$740,$AF2149),"")</f>
        <v>0.346819847328244</v>
      </c>
      <c r="Z2149" s="37" t="n">
        <f aca="false">IFERROR(J2149-Y2149,"")</f>
        <v>-0.0679702898061204</v>
      </c>
      <c r="AA2149" s="38" t="n">
        <f aca="false">IFERROR(INDEX('Season Counts'!$K$2:$K$740,$AF2149)/INDEX('Season Counts'!$J$2:$J$740,$AF2149),"")</f>
        <v>0.376</v>
      </c>
      <c r="AB2149" s="41" t="n">
        <f aca="false">IFERROR(R2149-AA2149,"")</f>
        <v>-0.0152694063926941</v>
      </c>
      <c r="AC2149" s="39" t="n">
        <f aca="false">IFERROR(INDEX('Season Counts'!$AG$2:$AG$740,$AF2149)/INDEX('Season Counts'!$AF$2:$AF$740,$AF2149),"")</f>
        <v>73.5015530629853</v>
      </c>
      <c r="AD2149" s="40" t="n">
        <f aca="false">IFERROR(V2149-AC2149,"")</f>
        <v>-0.0277666552183433</v>
      </c>
      <c r="AE2149" s="4" t="str">
        <f aca="false">IF(D2149&lt;Guide!$C$21,"Low PA",IF(TRIM(IF(ISNUMBER(AD2149),IF(N(AD2149)&lt;=-Guide!$C$24,"▼ Bat Speed  ",IF(N(AD2149)&gt;=Guide!$C$24,"▲ Bat Speed  ","")),"")&amp;IF(N(Z2149)&gt;=Guide!$C$22,"▲ Contact  ","")&amp;IF(N(Z2149)&lt;=-Guide!$C$22,"▼ Contact  ","")&amp;IF(N(AB2149)&gt;=Guide!$C$23,"▲ Chase  ","")&amp;IF(N(AB2149)&lt;=-Guide!$C$23,"▼ Chase  ",""))="","Stable",TRIM(IF(ISNUMBER(AD2149),IF(N(AD2149)&lt;=-Guide!$C$24,"▼ Bat Speed  ",IF(N(AD2149)&gt;=Guide!$C$24,"▲ Bat Speed  ","")),"")&amp;IF(N(Z2149)&gt;=Guide!$C$22,"▲ Contact  ","")&amp;IF(N(Z2149)&lt;=-Guide!$C$22,"▼ Contact  ","")&amp;IF(N(AB2149)&gt;=Guide!$C$23,"▲ Chase  ","")&amp;IF(N(AB2149)&lt;=-Guide!$C$23,"▼ Chase  ",""))))</f>
        <v>▼ Contact</v>
      </c>
      <c r="AF2149" s="35" t="n">
        <f aca="false">MATCH(Counts!A2149,'Season Counts'!$A$2:$A$740,0)</f>
        <v>545</v>
      </c>
    </row>
    <row r="2150" customFormat="false" ht="15" hidden="false" customHeight="false" outlineLevel="0" collapsed="false">
      <c r="A2150" s="34" t="str">
        <f aca="false">Counts!B2150</f>
        <v>SD</v>
      </c>
      <c r="B2150" s="5" t="str">
        <f aca="false">Counts!C2150</f>
        <v>Jackson Merrill</v>
      </c>
      <c r="C2150" s="34" t="str">
        <f aca="false">Counts!F2150</f>
        <v>Jul</v>
      </c>
      <c r="D2150" s="35" t="n">
        <f aca="false">IFERROR(Counts!P2150,"")</f>
        <v>106</v>
      </c>
      <c r="E2150" s="36" t="n">
        <f aca="false">IFERROR(Counts!R2150/Counts!Q2150,"")</f>
        <v>0.3</v>
      </c>
      <c r="F2150" s="36" t="n">
        <f aca="false">IFERROR((Counts!R2150+Counts!V2150+Counts!W2150)/(Counts!Q2150+Counts!V2150+Counts!W2150+Counts!X2150),"")</f>
        <v>0.330188679245283</v>
      </c>
      <c r="G2150" s="36" t="n">
        <f aca="false">IFERROR((Counts!R2150+Counts!S2150+2*Counts!T2150+3*Counts!U2150)/Counts!Q2150,"")</f>
        <v>0.53</v>
      </c>
      <c r="H2150" s="35" t="n">
        <f aca="false">IFERROR(Counts!U2150,"")</f>
        <v>7</v>
      </c>
      <c r="I2150" s="36" t="n">
        <f aca="false">IFERROR(Counts!Z2150/Counts!AA2150,"")</f>
        <v>0.366981132075472</v>
      </c>
      <c r="J2150" s="36" t="n">
        <f aca="false">IFERROR(Counts!AB2150/Counts!AA2150,"")</f>
        <v>0.374688679245283</v>
      </c>
      <c r="K2150" s="37" t="n">
        <f aca="false">IFERROR((Counts!AB2150-Counts!Z2150)/Counts!AA2150,"")</f>
        <v>0.00770754716981132</v>
      </c>
      <c r="L2150" s="38" t="n">
        <f aca="false">IFERROR(Counts!Y2150/Counts!P2150,"")</f>
        <v>0.226415094339623</v>
      </c>
      <c r="M2150" s="38" t="n">
        <f aca="false">IFERROR(Counts!V2150/Counts!P2150,"")</f>
        <v>0.0471698113207547</v>
      </c>
      <c r="N2150" s="38" t="n">
        <f aca="false">IFERROR(Counts!AD2150/Counts!AC2150,"")</f>
        <v>0.142857142857143</v>
      </c>
      <c r="O2150" s="38" t="n">
        <f aca="false">IFERROR(Counts!AE2150/Counts!AC2150,"")</f>
        <v>0.480519480519481</v>
      </c>
      <c r="P2150" s="39" t="n">
        <f aca="false">IFERROR(Counts!AG2150/Counts!AF2150,"")</f>
        <v>90.3038961038961</v>
      </c>
      <c r="Q2150" s="38" t="n">
        <f aca="false">IFERROR(Counts!AH2150/Counts!AC2150,"")</f>
        <v>0.428571428571429</v>
      </c>
      <c r="R2150" s="38" t="n">
        <f aca="false">IFERROR(Counts!N2150/Counts!M2150,"")</f>
        <v>0.408163265306122</v>
      </c>
      <c r="S2150" s="38" t="n">
        <f aca="false">IFERROR(Counts!K2150/Counts!J2150,"")</f>
        <v>0.728260869565217</v>
      </c>
      <c r="T2150" s="38" t="n">
        <f aca="false">IFERROR(Counts!I2150/Counts!H2150,"")</f>
        <v>0.209401709401709</v>
      </c>
      <c r="U2150" s="38" t="n">
        <f aca="false">IFERROR(1-Counts!L2150/Counts!K2150,"")</f>
        <v>0.858208955223881</v>
      </c>
      <c r="V2150" s="39" t="n">
        <f aca="false">IFERROR(Counts!AJ2150/Counts!AI2150,"")</f>
        <v>73.226455026455</v>
      </c>
      <c r="W2150" s="38" t="n">
        <f aca="false">IFERROR(Counts!AK2150/Counts!AI2150,"")</f>
        <v>0.291005291005291</v>
      </c>
      <c r="X2150" s="40" t="n">
        <f aca="false">IFERROR(Counts!O2150,"")</f>
        <v>3.82</v>
      </c>
      <c r="Y2150" s="36" t="n">
        <f aca="false">IFERROR(INDEX('Season Counts'!$Y$2:$Y$740,$AF2150)/INDEX('Season Counts'!$X$2:$X$740,$AF2150),"")</f>
        <v>0.346819847328244</v>
      </c>
      <c r="Z2150" s="37" t="n">
        <f aca="false">IFERROR(J2150-Y2150,"")</f>
        <v>0.0278688319170387</v>
      </c>
      <c r="AA2150" s="38" t="n">
        <f aca="false">IFERROR(INDEX('Season Counts'!$K$2:$K$740,$AF2150)/INDEX('Season Counts'!$J$2:$J$740,$AF2150),"")</f>
        <v>0.376</v>
      </c>
      <c r="AB2150" s="41" t="n">
        <f aca="false">IFERROR(R2150-AA2150,"")</f>
        <v>0.0321632653061225</v>
      </c>
      <c r="AC2150" s="39" t="n">
        <f aca="false">IFERROR(INDEX('Season Counts'!$AG$2:$AG$740,$AF2150)/INDEX('Season Counts'!$AF$2:$AF$740,$AF2150),"")</f>
        <v>73.5015530629853</v>
      </c>
      <c r="AD2150" s="40" t="n">
        <f aca="false">IFERROR(V2150-AC2150,"")</f>
        <v>-0.275098036530309</v>
      </c>
      <c r="AE2150" s="4" t="str">
        <f aca="false">IF(D2150&lt;Guide!$C$21,"Low PA",IF(TRIM(IF(ISNUMBER(AD2150),IF(N(AD2150)&lt;=-Guide!$C$24,"▼ Bat Speed  ",IF(N(AD2150)&gt;=Guide!$C$24,"▲ Bat Speed  ","")),"")&amp;IF(N(Z2150)&gt;=Guide!$C$22,"▲ Contact  ","")&amp;IF(N(Z2150)&lt;=-Guide!$C$22,"▼ Contact  ","")&amp;IF(N(AB2150)&gt;=Guide!$C$23,"▲ Chase  ","")&amp;IF(N(AB2150)&lt;=-Guide!$C$23,"▼ Chase  ",""))="","Stable",TRIM(IF(ISNUMBER(AD2150),IF(N(AD2150)&lt;=-Guide!$C$24,"▼ Bat Speed  ",IF(N(AD2150)&gt;=Guide!$C$24,"▲ Bat Speed  ","")),"")&amp;IF(N(Z2150)&gt;=Guide!$C$22,"▲ Contact  ","")&amp;IF(N(Z2150)&lt;=-Guide!$C$22,"▼ Contact  ","")&amp;IF(N(AB2150)&gt;=Guide!$C$23,"▲ Chase  ","")&amp;IF(N(AB2150)&lt;=-Guide!$C$23,"▼ Chase  ",""))))</f>
        <v>Stable</v>
      </c>
      <c r="AF2150" s="35" t="n">
        <f aca="false">MATCH(Counts!A2150,'Season Counts'!$A$2:$A$740,0)</f>
        <v>545</v>
      </c>
    </row>
    <row r="2151" customFormat="false" ht="15" hidden="false" customHeight="false" outlineLevel="0" collapsed="false">
      <c r="A2151" s="34" t="str">
        <f aca="false">Counts!B2151</f>
        <v>SD</v>
      </c>
      <c r="B2151" s="5" t="str">
        <f aca="false">Counts!C2151</f>
        <v>Jackson Merrill</v>
      </c>
      <c r="C2151" s="34" t="str">
        <f aca="false">Counts!F2151</f>
        <v>Aug</v>
      </c>
      <c r="D2151" s="35" t="n">
        <f aca="false">IFERROR(Counts!P2151,"")</f>
        <v>119</v>
      </c>
      <c r="E2151" s="36" t="n">
        <f aca="false">IFERROR(Counts!R2151/Counts!Q2151,"")</f>
        <v>0.268518518518519</v>
      </c>
      <c r="F2151" s="36" t="n">
        <f aca="false">IFERROR((Counts!R2151+Counts!V2151+Counts!W2151)/(Counts!Q2151+Counts!V2151+Counts!W2151+Counts!X2151),"")</f>
        <v>0.327731092436975</v>
      </c>
      <c r="G2151" s="36" t="n">
        <f aca="false">IFERROR((Counts!R2151+Counts!S2151+2*Counts!T2151+3*Counts!U2151)/Counts!Q2151,"")</f>
        <v>0.537037037037037</v>
      </c>
      <c r="H2151" s="35" t="n">
        <f aca="false">IFERROR(Counts!U2151,"")</f>
        <v>7</v>
      </c>
      <c r="I2151" s="36" t="n">
        <f aca="false">IFERROR(Counts!Z2151/Counts!AA2151,"")</f>
        <v>0.363559322033898</v>
      </c>
      <c r="J2151" s="36" t="n">
        <f aca="false">IFERROR(Counts!AB2151/Counts!AA2151,"")</f>
        <v>0.378576271186441</v>
      </c>
      <c r="K2151" s="37" t="n">
        <f aca="false">IFERROR((Counts!AB2151-Counts!Z2151)/Counts!AA2151,"")</f>
        <v>0.0150169491525424</v>
      </c>
      <c r="L2151" s="38" t="n">
        <f aca="false">IFERROR(Counts!Y2151/Counts!P2151,"")</f>
        <v>0.260504201680672</v>
      </c>
      <c r="M2151" s="38" t="n">
        <f aca="false">IFERROR(Counts!V2151/Counts!P2151,"")</f>
        <v>0.0672268907563025</v>
      </c>
      <c r="N2151" s="38" t="n">
        <f aca="false">IFERROR(Counts!AD2151/Counts!AC2151,"")</f>
        <v>0.128205128205128</v>
      </c>
      <c r="O2151" s="38" t="n">
        <f aca="false">IFERROR(Counts!AE2151/Counts!AC2151,"")</f>
        <v>0.461538461538462</v>
      </c>
      <c r="P2151" s="39" t="n">
        <f aca="false">IFERROR(Counts!AG2151/Counts!AF2151,"")</f>
        <v>93.8294871794872</v>
      </c>
      <c r="Q2151" s="38" t="n">
        <f aca="false">IFERROR(Counts!AH2151/Counts!AC2151,"")</f>
        <v>0.384615384615385</v>
      </c>
      <c r="R2151" s="38" t="n">
        <f aca="false">IFERROR(Counts!N2151/Counts!M2151,"")</f>
        <v>0.419642857142857</v>
      </c>
      <c r="S2151" s="38" t="n">
        <f aca="false">IFERROR(Counts!K2151/Counts!J2151,"")</f>
        <v>0.786729857819905</v>
      </c>
      <c r="T2151" s="38" t="n">
        <f aca="false">IFERROR(Counts!I2151/Counts!H2151,"")</f>
        <v>0.276923076923077</v>
      </c>
      <c r="U2151" s="38" t="n">
        <f aca="false">IFERROR(1-Counts!L2151/Counts!K2151,"")</f>
        <v>0.807228915662651</v>
      </c>
      <c r="V2151" s="39" t="n">
        <f aca="false">IFERROR(Counts!AJ2151/Counts!AI2151,"")</f>
        <v>73.6744292237443</v>
      </c>
      <c r="W2151" s="38" t="n">
        <f aca="false">IFERROR(Counts!AK2151/Counts!AI2151,"")</f>
        <v>0.333333333333333</v>
      </c>
      <c r="X2151" s="40" t="n">
        <f aca="false">IFERROR(Counts!O2151,"")</f>
        <v>7.561</v>
      </c>
      <c r="Y2151" s="36" t="n">
        <f aca="false">IFERROR(INDEX('Season Counts'!$Y$2:$Y$740,$AF2151)/INDEX('Season Counts'!$X$2:$X$740,$AF2151),"")</f>
        <v>0.346819847328244</v>
      </c>
      <c r="Z2151" s="37" t="n">
        <f aca="false">IFERROR(J2151-Y2151,"")</f>
        <v>0.0317564238581964</v>
      </c>
      <c r="AA2151" s="38" t="n">
        <f aca="false">IFERROR(INDEX('Season Counts'!$K$2:$K$740,$AF2151)/INDEX('Season Counts'!$J$2:$J$740,$AF2151),"")</f>
        <v>0.376</v>
      </c>
      <c r="AB2151" s="41" t="n">
        <f aca="false">IFERROR(R2151-AA2151,"")</f>
        <v>0.0436428571428572</v>
      </c>
      <c r="AC2151" s="39" t="n">
        <f aca="false">IFERROR(INDEX('Season Counts'!$AG$2:$AG$740,$AF2151)/INDEX('Season Counts'!$AF$2:$AF$740,$AF2151),"")</f>
        <v>73.5015530629853</v>
      </c>
      <c r="AD2151" s="40" t="n">
        <f aca="false">IFERROR(V2151-AC2151,"")</f>
        <v>0.17287616075896</v>
      </c>
      <c r="AE2151" s="4" t="str">
        <f aca="false">IF(D2151&lt;Guide!$C$21,"Low PA",IF(TRIM(IF(ISNUMBER(AD2151),IF(N(AD2151)&lt;=-Guide!$C$24,"▼ Bat Speed  ",IF(N(AD2151)&gt;=Guide!$C$24,"▲ Bat Speed  ","")),"")&amp;IF(N(Z2151)&gt;=Guide!$C$22,"▲ Contact  ","")&amp;IF(N(Z2151)&lt;=-Guide!$C$22,"▼ Contact  ","")&amp;IF(N(AB2151)&gt;=Guide!$C$23,"▲ Chase  ","")&amp;IF(N(AB2151)&lt;=-Guide!$C$23,"▼ Chase  ",""))="","Stable",TRIM(IF(ISNUMBER(AD2151),IF(N(AD2151)&lt;=-Guide!$C$24,"▼ Bat Speed  ",IF(N(AD2151)&gt;=Guide!$C$24,"▲ Bat Speed  ","")),"")&amp;IF(N(Z2151)&gt;=Guide!$C$22,"▲ Contact  ","")&amp;IF(N(Z2151)&lt;=-Guide!$C$22,"▼ Contact  ","")&amp;IF(N(AB2151)&gt;=Guide!$C$23,"▲ Chase  ","")&amp;IF(N(AB2151)&lt;=-Guide!$C$23,"▼ Chase  ",""))))</f>
        <v>▲ Chase</v>
      </c>
      <c r="AF2151" s="35" t="n">
        <f aca="false">MATCH(Counts!A2151,'Season Counts'!$A$2:$A$740,0)</f>
        <v>545</v>
      </c>
    </row>
    <row r="2152" customFormat="false" ht="15" hidden="false" customHeight="false" outlineLevel="0" collapsed="false">
      <c r="A2152" s="34" t="str">
        <f aca="false">Counts!B2152</f>
        <v>SD</v>
      </c>
      <c r="B2152" s="5" t="str">
        <f aca="false">Counts!C2152</f>
        <v>Jackson Merrill</v>
      </c>
      <c r="C2152" s="34" t="str">
        <f aca="false">Counts!F2152</f>
        <v>Sep</v>
      </c>
      <c r="D2152" s="35" t="n">
        <f aca="false">IFERROR(Counts!P2152,"")</f>
        <v>96</v>
      </c>
      <c r="E2152" s="36" t="n">
        <f aca="false">IFERROR(Counts!R2152/Counts!Q2152,"")</f>
        <v>0.333333333333333</v>
      </c>
      <c r="F2152" s="36" t="n">
        <f aca="false">IFERROR((Counts!R2152+Counts!V2152+Counts!W2152)/(Counts!Q2152+Counts!V2152+Counts!W2152+Counts!X2152),"")</f>
        <v>0.357894736842105</v>
      </c>
      <c r="G2152" s="36" t="n">
        <f aca="false">IFERROR((Counts!R2152+Counts!S2152+2*Counts!T2152+3*Counts!U2152)/Counts!Q2152,"")</f>
        <v>0.566666666666667</v>
      </c>
      <c r="H2152" s="35" t="n">
        <f aca="false">IFERROR(Counts!U2152,"")</f>
        <v>4</v>
      </c>
      <c r="I2152" s="36" t="n">
        <f aca="false">IFERROR(Counts!Z2152/Counts!AA2152,"")</f>
        <v>0.389893617021277</v>
      </c>
      <c r="J2152" s="36" t="n">
        <f aca="false">IFERROR(Counts!AB2152/Counts!AA2152,"")</f>
        <v>0.428882978723404</v>
      </c>
      <c r="K2152" s="37" t="n">
        <f aca="false">IFERROR((Counts!AB2152-Counts!Z2152)/Counts!AA2152,"")</f>
        <v>0.0389893617021277</v>
      </c>
      <c r="L2152" s="38" t="n">
        <f aca="false">IFERROR(Counts!Y2152/Counts!P2152,"")</f>
        <v>0.208333333333333</v>
      </c>
      <c r="M2152" s="38" t="n">
        <f aca="false">IFERROR(Counts!V2152/Counts!P2152,"")</f>
        <v>0.0416666666666667</v>
      </c>
      <c r="N2152" s="38" t="n">
        <f aca="false">IFERROR(Counts!AD2152/Counts!AC2152,"")</f>
        <v>0.194444444444444</v>
      </c>
      <c r="O2152" s="38" t="n">
        <f aca="false">IFERROR(Counts!AE2152/Counts!AC2152,"")</f>
        <v>0.597222222222222</v>
      </c>
      <c r="P2152" s="39" t="n">
        <f aca="false">IFERROR(Counts!AG2152/Counts!AF2152,"")</f>
        <v>95.0222222222222</v>
      </c>
      <c r="Q2152" s="38" t="n">
        <f aca="false">IFERROR(Counts!AH2152/Counts!AC2152,"")</f>
        <v>0.486111111111111</v>
      </c>
      <c r="R2152" s="38" t="n">
        <f aca="false">IFERROR(Counts!N2152/Counts!M2152,"")</f>
        <v>0.383720930232558</v>
      </c>
      <c r="S2152" s="38" t="n">
        <f aca="false">IFERROR(Counts!K2152/Counts!J2152,"")</f>
        <v>0.791946308724832</v>
      </c>
      <c r="T2152" s="38" t="n">
        <f aca="false">IFERROR(Counts!I2152/Counts!H2152,"")</f>
        <v>0.260869565217391</v>
      </c>
      <c r="U2152" s="38" t="n">
        <f aca="false">IFERROR(1-Counts!L2152/Counts!K2152,"")</f>
        <v>0.85593220338983</v>
      </c>
      <c r="V2152" s="39" t="n">
        <f aca="false">IFERROR(Counts!AJ2152/Counts!AI2152,"")</f>
        <v>74.4305970149254</v>
      </c>
      <c r="W2152" s="38" t="n">
        <f aca="false">IFERROR(Counts!AK2152/Counts!AI2152,"")</f>
        <v>0.440298507462687</v>
      </c>
      <c r="X2152" s="40" t="n">
        <f aca="false">IFERROR(Counts!O2152,"")</f>
        <v>4.503</v>
      </c>
      <c r="Y2152" s="36" t="n">
        <f aca="false">IFERROR(INDEX('Season Counts'!$Y$2:$Y$740,$AF2152)/INDEX('Season Counts'!$X$2:$X$740,$AF2152),"")</f>
        <v>0.346819847328244</v>
      </c>
      <c r="Z2152" s="37" t="n">
        <f aca="false">IFERROR(J2152-Y2152,"")</f>
        <v>0.08206313139516</v>
      </c>
      <c r="AA2152" s="38" t="n">
        <f aca="false">IFERROR(INDEX('Season Counts'!$K$2:$K$740,$AF2152)/INDEX('Season Counts'!$J$2:$J$740,$AF2152),"")</f>
        <v>0.376</v>
      </c>
      <c r="AB2152" s="41" t="n">
        <f aca="false">IFERROR(R2152-AA2152,"")</f>
        <v>0.00772093023255815</v>
      </c>
      <c r="AC2152" s="39" t="n">
        <f aca="false">IFERROR(INDEX('Season Counts'!$AG$2:$AG$740,$AF2152)/INDEX('Season Counts'!$AF$2:$AF$740,$AF2152),"")</f>
        <v>73.5015530629853</v>
      </c>
      <c r="AD2152" s="40" t="n">
        <f aca="false">IFERROR(V2152-AC2152,"")</f>
        <v>0.929043951940045</v>
      </c>
      <c r="AE2152" s="4" t="str">
        <f aca="false">IF(D2152&lt;Guide!$C$21,"Low PA",IF(TRIM(IF(ISNUMBER(AD2152),IF(N(AD2152)&lt;=-Guide!$C$24,"▼ Bat Speed  ",IF(N(AD2152)&gt;=Guide!$C$24,"▲ Bat Speed  ","")),"")&amp;IF(N(Z2152)&gt;=Guide!$C$22,"▲ Contact  ","")&amp;IF(N(Z2152)&lt;=-Guide!$C$22,"▼ Contact  ","")&amp;IF(N(AB2152)&gt;=Guide!$C$23,"▲ Chase  ","")&amp;IF(N(AB2152)&lt;=-Guide!$C$23,"▼ Chase  ",""))="","Stable",TRIM(IF(ISNUMBER(AD2152),IF(N(AD2152)&lt;=-Guide!$C$24,"▼ Bat Speed  ",IF(N(AD2152)&gt;=Guide!$C$24,"▲ Bat Speed  ","")),"")&amp;IF(N(Z2152)&gt;=Guide!$C$22,"▲ Contact  ","")&amp;IF(N(Z2152)&lt;=-Guide!$C$22,"▼ Contact  ","")&amp;IF(N(AB2152)&gt;=Guide!$C$23,"▲ Chase  ","")&amp;IF(N(AB2152)&lt;=-Guide!$C$23,"▼ Chase  ",""))))</f>
        <v>▲ Contact</v>
      </c>
      <c r="AF2152" s="35" t="n">
        <f aca="false">MATCH(Counts!A2152,'Season Counts'!$A$2:$A$740,0)</f>
        <v>545</v>
      </c>
    </row>
    <row r="2153" customFormat="false" ht="15" hidden="false" customHeight="false" outlineLevel="0" collapsed="false">
      <c r="A2153" s="34" t="str">
        <f aca="false">Counts!B2153</f>
        <v>SD</v>
      </c>
      <c r="B2153" s="5" t="str">
        <f aca="false">Counts!C2153</f>
        <v>Xander Bogaerts</v>
      </c>
      <c r="C2153" s="34" t="str">
        <f aca="false">Counts!F2153</f>
        <v>Mar-Apr</v>
      </c>
      <c r="D2153" s="35" t="n">
        <f aca="false">IFERROR(Counts!P2153,"")</f>
        <v>122</v>
      </c>
      <c r="E2153" s="36" t="n">
        <f aca="false">IFERROR(Counts!R2153/Counts!Q2153,"")</f>
        <v>0.275229357798165</v>
      </c>
      <c r="F2153" s="36" t="n">
        <f aca="false">IFERROR((Counts!R2153+Counts!V2153+Counts!W2153)/(Counts!Q2153+Counts!V2153+Counts!W2153+Counts!X2153),"")</f>
        <v>0.352459016393443</v>
      </c>
      <c r="G2153" s="36" t="n">
        <f aca="false">IFERROR((Counts!R2153+Counts!S2153+2*Counts!T2153+3*Counts!U2153)/Counts!Q2153,"")</f>
        <v>0.431192660550459</v>
      </c>
      <c r="H2153" s="35" t="n">
        <f aca="false">IFERROR(Counts!U2153,"")</f>
        <v>5</v>
      </c>
      <c r="I2153" s="36" t="n">
        <f aca="false">IFERROR(Counts!Z2153/Counts!AA2153,"")</f>
        <v>0.34672131147541</v>
      </c>
      <c r="J2153" s="36" t="n">
        <f aca="false">IFERROR(Counts!AB2153/Counts!AA2153,"")</f>
        <v>0.359877049180328</v>
      </c>
      <c r="K2153" s="37" t="n">
        <f aca="false">IFERROR((Counts!AB2153-Counts!Z2153)/Counts!AA2153,"")</f>
        <v>0.0131557377049181</v>
      </c>
      <c r="L2153" s="38" t="n">
        <f aca="false">IFERROR(Counts!Y2153/Counts!P2153,"")</f>
        <v>0.139344262295082</v>
      </c>
      <c r="M2153" s="38" t="n">
        <f aca="false">IFERROR(Counts!V2153/Counts!P2153,"")</f>
        <v>0.10655737704918</v>
      </c>
      <c r="N2153" s="38" t="n">
        <f aca="false">IFERROR(Counts!AD2153/Counts!AC2153,"")</f>
        <v>0.0760869565217391</v>
      </c>
      <c r="O2153" s="38" t="n">
        <f aca="false">IFERROR(Counts!AE2153/Counts!AC2153,"")</f>
        <v>0.391304347826087</v>
      </c>
      <c r="P2153" s="39" t="n">
        <f aca="false">IFERROR(Counts!AG2153/Counts!AF2153,"")</f>
        <v>88.9010869565217</v>
      </c>
      <c r="Q2153" s="38" t="n">
        <f aca="false">IFERROR(Counts!AH2153/Counts!AC2153,"")</f>
        <v>0.347826086956522</v>
      </c>
      <c r="R2153" s="38" t="n">
        <f aca="false">IFERROR(Counts!N2153/Counts!M2153,"")</f>
        <v>0.25</v>
      </c>
      <c r="S2153" s="38" t="n">
        <f aca="false">IFERROR(Counts!K2153/Counts!J2153,"")</f>
        <v>0.638009049773756</v>
      </c>
      <c r="T2153" s="38" t="n">
        <f aca="false">IFERROR(Counts!I2153/Counts!H2153,"")</f>
        <v>0.18407960199005</v>
      </c>
      <c r="U2153" s="38" t="n">
        <f aca="false">IFERROR(1-Counts!L2153/Counts!K2153,"")</f>
        <v>0.872340425531915</v>
      </c>
      <c r="V2153" s="39" t="n">
        <f aca="false">IFERROR(Counts!AJ2153/Counts!AI2153,"")</f>
        <v>71.38</v>
      </c>
      <c r="W2153" s="38" t="n">
        <f aca="false">IFERROR(Counts!AK2153/Counts!AI2153,"")</f>
        <v>0.213793103448276</v>
      </c>
      <c r="X2153" s="40" t="n">
        <f aca="false">IFERROR(Counts!O2153,"")</f>
        <v>5.136</v>
      </c>
      <c r="Y2153" s="36" t="n">
        <f aca="false">IFERROR(INDEX('Season Counts'!$Y$2:$Y$740,$AF2153)/INDEX('Season Counts'!$X$2:$X$740,$AF2153),"")</f>
        <v>0.324832504145937</v>
      </c>
      <c r="Z2153" s="37" t="n">
        <f aca="false">IFERROR(J2153-Y2153,"")</f>
        <v>0.0350445450343909</v>
      </c>
      <c r="AA2153" s="38" t="n">
        <f aca="false">IFERROR(INDEX('Season Counts'!$K$2:$K$740,$AF2153)/INDEX('Season Counts'!$J$2:$J$740,$AF2153),"")</f>
        <v>0.228099173553719</v>
      </c>
      <c r="AB2153" s="41" t="n">
        <f aca="false">IFERROR(R2153-AA2153,"")</f>
        <v>0.021900826446281</v>
      </c>
      <c r="AC2153" s="39" t="n">
        <f aca="false">IFERROR(INDEX('Season Counts'!$AG$2:$AG$740,$AF2153)/INDEX('Season Counts'!$AF$2:$AF$740,$AF2153),"")</f>
        <v>72.4334193548387</v>
      </c>
      <c r="AD2153" s="40" t="n">
        <f aca="false">IFERROR(V2153-AC2153,"")</f>
        <v>-1.05341935483871</v>
      </c>
      <c r="AE2153" s="4" t="str">
        <f aca="false">IF(D2153&lt;Guide!$C$21,"Low PA",IF(TRIM(IF(ISNUMBER(AD2153),IF(N(AD2153)&lt;=-Guide!$C$24,"▼ Bat Speed  ",IF(N(AD2153)&gt;=Guide!$C$24,"▲ Bat Speed  ","")),"")&amp;IF(N(Z2153)&gt;=Guide!$C$22,"▲ Contact  ","")&amp;IF(N(Z2153)&lt;=-Guide!$C$22,"▼ Contact  ","")&amp;IF(N(AB2153)&gt;=Guide!$C$23,"▲ Chase  ","")&amp;IF(N(AB2153)&lt;=-Guide!$C$23,"▼ Chase  ",""))="","Stable",TRIM(IF(ISNUMBER(AD2153),IF(N(AD2153)&lt;=-Guide!$C$24,"▼ Bat Speed  ",IF(N(AD2153)&gt;=Guide!$C$24,"▲ Bat Speed  ","")),"")&amp;IF(N(Z2153)&gt;=Guide!$C$22,"▲ Contact  ","")&amp;IF(N(Z2153)&lt;=-Guide!$C$22,"▼ Contact  ","")&amp;IF(N(AB2153)&gt;=Guide!$C$23,"▲ Chase  ","")&amp;IF(N(AB2153)&lt;=-Guide!$C$23,"▼ Chase  ",""))))</f>
        <v>▼ Bat Speed</v>
      </c>
      <c r="AF2153" s="35" t="n">
        <f aca="false">MATCH(Counts!A2153,'Season Counts'!$A$2:$A$740,0)</f>
        <v>546</v>
      </c>
    </row>
    <row r="2154" customFormat="false" ht="15" hidden="false" customHeight="false" outlineLevel="0" collapsed="false">
      <c r="A2154" s="34" t="str">
        <f aca="false">Counts!B2154</f>
        <v>SD</v>
      </c>
      <c r="B2154" s="5" t="str">
        <f aca="false">Counts!C2154</f>
        <v>Xander Bogaerts</v>
      </c>
      <c r="C2154" s="34" t="str">
        <f aca="false">Counts!F2154</f>
        <v>May</v>
      </c>
      <c r="D2154" s="35" t="n">
        <f aca="false">IFERROR(Counts!P2154,"")</f>
        <v>103</v>
      </c>
      <c r="E2154" s="36" t="n">
        <f aca="false">IFERROR(Counts!R2154/Counts!Q2154,"")</f>
        <v>0.204301075268817</v>
      </c>
      <c r="F2154" s="36" t="n">
        <f aca="false">IFERROR((Counts!R2154+Counts!V2154+Counts!W2154)/(Counts!Q2154+Counts!V2154+Counts!W2154+Counts!X2154),"")</f>
        <v>0.262135922330097</v>
      </c>
      <c r="G2154" s="36" t="n">
        <f aca="false">IFERROR((Counts!R2154+Counts!S2154+2*Counts!T2154+3*Counts!U2154)/Counts!Q2154,"")</f>
        <v>0.311827956989247</v>
      </c>
      <c r="H2154" s="35" t="n">
        <f aca="false">IFERROR(Counts!U2154,"")</f>
        <v>3</v>
      </c>
      <c r="I2154" s="36" t="n">
        <f aca="false">IFERROR(Counts!Z2154/Counts!AA2154,"")</f>
        <v>0.258333333333333</v>
      </c>
      <c r="J2154" s="36" t="n">
        <f aca="false">IFERROR(Counts!AB2154/Counts!AA2154,"")</f>
        <v>0.287107843137255</v>
      </c>
      <c r="K2154" s="37" t="n">
        <f aca="false">IFERROR((Counts!AB2154-Counts!Z2154)/Counts!AA2154,"")</f>
        <v>0.0287745098039216</v>
      </c>
      <c r="L2154" s="38" t="n">
        <f aca="false">IFERROR(Counts!Y2154/Counts!P2154,"")</f>
        <v>0.203883495145631</v>
      </c>
      <c r="M2154" s="38" t="n">
        <f aca="false">IFERROR(Counts!V2154/Counts!P2154,"")</f>
        <v>0.0776699029126214</v>
      </c>
      <c r="N2154" s="38" t="n">
        <f aca="false">IFERROR(Counts!AD2154/Counts!AC2154,"")</f>
        <v>0.0540540540540541</v>
      </c>
      <c r="O2154" s="38" t="n">
        <f aca="false">IFERROR(Counts!AE2154/Counts!AC2154,"")</f>
        <v>0.310810810810811</v>
      </c>
      <c r="P2154" s="39" t="n">
        <f aca="false">IFERROR(Counts!AG2154/Counts!AF2154,"")</f>
        <v>85.8260273972603</v>
      </c>
      <c r="Q2154" s="38" t="n">
        <f aca="false">IFERROR(Counts!AH2154/Counts!AC2154,"")</f>
        <v>0.256756756756757</v>
      </c>
      <c r="R2154" s="38" t="n">
        <f aca="false">IFERROR(Counts!N2154/Counts!M2154,"")</f>
        <v>0.305164319248826</v>
      </c>
      <c r="S2154" s="38" t="n">
        <f aca="false">IFERROR(Counts!K2154/Counts!J2154,"")</f>
        <v>0.603960396039604</v>
      </c>
      <c r="T2154" s="38" t="n">
        <f aca="false">IFERROR(Counts!I2154/Counts!H2154,"")</f>
        <v>0.20855614973262</v>
      </c>
      <c r="U2154" s="38" t="n">
        <f aca="false">IFERROR(1-Counts!L2154/Counts!K2154,"")</f>
        <v>0.877049180327869</v>
      </c>
      <c r="V2154" s="39" t="n">
        <f aca="false">IFERROR(Counts!AJ2154/Counts!AI2154,"")</f>
        <v>72.3063829787234</v>
      </c>
      <c r="W2154" s="38" t="n">
        <f aca="false">IFERROR(Counts!AK2154/Counts!AI2154,"")</f>
        <v>0.262411347517731</v>
      </c>
      <c r="X2154" s="40" t="n">
        <f aca="false">IFERROR(Counts!O2154,"")</f>
        <v>-4.113</v>
      </c>
      <c r="Y2154" s="36" t="n">
        <f aca="false">IFERROR(INDEX('Season Counts'!$Y$2:$Y$740,$AF2154)/INDEX('Season Counts'!$X$2:$X$740,$AF2154),"")</f>
        <v>0.324832504145937</v>
      </c>
      <c r="Z2154" s="37" t="n">
        <f aca="false">IFERROR(J2154-Y2154,"")</f>
        <v>-0.0377246610086821</v>
      </c>
      <c r="AA2154" s="38" t="n">
        <f aca="false">IFERROR(INDEX('Season Counts'!$K$2:$K$740,$AF2154)/INDEX('Season Counts'!$J$2:$J$740,$AF2154),"")</f>
        <v>0.228099173553719</v>
      </c>
      <c r="AB2154" s="41" t="n">
        <f aca="false">IFERROR(R2154-AA2154,"")</f>
        <v>0.0770651456951073</v>
      </c>
      <c r="AC2154" s="39" t="n">
        <f aca="false">IFERROR(INDEX('Season Counts'!$AG$2:$AG$740,$AF2154)/INDEX('Season Counts'!$AF$2:$AF$740,$AF2154),"")</f>
        <v>72.4334193548387</v>
      </c>
      <c r="AD2154" s="40" t="n">
        <f aca="false">IFERROR(V2154-AC2154,"")</f>
        <v>-0.127036376115299</v>
      </c>
      <c r="AE2154" s="4" t="str">
        <f aca="false">IF(D2154&lt;Guide!$C$21,"Low PA",IF(TRIM(IF(ISNUMBER(AD2154),IF(N(AD2154)&lt;=-Guide!$C$24,"▼ Bat Speed  ",IF(N(AD2154)&gt;=Guide!$C$24,"▲ Bat Speed  ","")),"")&amp;IF(N(Z2154)&gt;=Guide!$C$22,"▲ Contact  ","")&amp;IF(N(Z2154)&lt;=-Guide!$C$22,"▼ Contact  ","")&amp;IF(N(AB2154)&gt;=Guide!$C$23,"▲ Chase  ","")&amp;IF(N(AB2154)&lt;=-Guide!$C$23,"▼ Chase  ",""))="","Stable",TRIM(IF(ISNUMBER(AD2154),IF(N(AD2154)&lt;=-Guide!$C$24,"▼ Bat Speed  ",IF(N(AD2154)&gt;=Guide!$C$24,"▲ Bat Speed  ","")),"")&amp;IF(N(Z2154)&gt;=Guide!$C$22,"▲ Contact  ","")&amp;IF(N(Z2154)&lt;=-Guide!$C$22,"▼ Contact  ","")&amp;IF(N(AB2154)&gt;=Guide!$C$23,"▲ Chase  ","")&amp;IF(N(AB2154)&lt;=-Guide!$C$23,"▼ Chase  ",""))))</f>
        <v>▲ Chase</v>
      </c>
      <c r="AF2154" s="35" t="n">
        <f aca="false">MATCH(Counts!A2154,'Season Counts'!$A$2:$A$740,0)</f>
        <v>546</v>
      </c>
    </row>
    <row r="2155" customFormat="false" ht="15" hidden="false" customHeight="false" outlineLevel="0" collapsed="false">
      <c r="A2155" s="34" t="str">
        <f aca="false">Counts!B2155</f>
        <v>SD</v>
      </c>
      <c r="B2155" s="5" t="str">
        <f aca="false">Counts!C2155</f>
        <v>Xander Bogaerts</v>
      </c>
      <c r="C2155" s="34" t="str">
        <f aca="false">Counts!F2155</f>
        <v>Jun</v>
      </c>
      <c r="D2155" s="35" t="n">
        <f aca="false">IFERROR(Counts!P2155,"")</f>
        <v>93</v>
      </c>
      <c r="E2155" s="36" t="n">
        <f aca="false">IFERROR(Counts!R2155/Counts!Q2155,"")</f>
        <v>0.210526315789474</v>
      </c>
      <c r="F2155" s="36" t="n">
        <f aca="false">IFERROR((Counts!R2155+Counts!V2155+Counts!W2155)/(Counts!Q2155+Counts!V2155+Counts!W2155+Counts!X2155),"")</f>
        <v>0.354838709677419</v>
      </c>
      <c r="G2155" s="36" t="n">
        <f aca="false">IFERROR((Counts!R2155+Counts!S2155+2*Counts!T2155+3*Counts!U2155)/Counts!Q2155,"")</f>
        <v>0.236842105263158</v>
      </c>
      <c r="H2155" s="35" t="n">
        <f aca="false">IFERROR(Counts!U2155,"")</f>
        <v>0</v>
      </c>
      <c r="I2155" s="36" t="n">
        <f aca="false">IFERROR(Counts!Z2155/Counts!AA2155,"")</f>
        <v>0.285869565217391</v>
      </c>
      <c r="J2155" s="36" t="n">
        <f aca="false">IFERROR(Counts!AB2155/Counts!AA2155,"")</f>
        <v>0.299945652173913</v>
      </c>
      <c r="K2155" s="37" t="n">
        <f aca="false">IFERROR((Counts!AB2155-Counts!Z2155)/Counts!AA2155,"")</f>
        <v>0.0140760869565217</v>
      </c>
      <c r="L2155" s="38" t="n">
        <f aca="false">IFERROR(Counts!Y2155/Counts!P2155,"")</f>
        <v>0.193548387096774</v>
      </c>
      <c r="M2155" s="38" t="n">
        <f aca="false">IFERROR(Counts!V2155/Counts!P2155,"")</f>
        <v>0.150537634408602</v>
      </c>
      <c r="N2155" s="38" t="n">
        <f aca="false">IFERROR(Counts!AD2155/Counts!AC2155,"")</f>
        <v>0.0344827586206897</v>
      </c>
      <c r="O2155" s="38" t="n">
        <f aca="false">IFERROR(Counts!AE2155/Counts!AC2155,"")</f>
        <v>0.482758620689655</v>
      </c>
      <c r="P2155" s="39" t="n">
        <f aca="false">IFERROR(Counts!AG2155/Counts!AF2155,"")</f>
        <v>89.4396551724138</v>
      </c>
      <c r="Q2155" s="38" t="n">
        <f aca="false">IFERROR(Counts!AH2155/Counts!AC2155,"")</f>
        <v>0.206896551724138</v>
      </c>
      <c r="R2155" s="38" t="n">
        <f aca="false">IFERROR(Counts!N2155/Counts!M2155,"")</f>
        <v>0.203208556149733</v>
      </c>
      <c r="S2155" s="38" t="n">
        <f aca="false">IFERROR(Counts!K2155/Counts!J2155,"")</f>
        <v>0.597701149425287</v>
      </c>
      <c r="T2155" s="38" t="n">
        <f aca="false">IFERROR(Counts!I2155/Counts!H2155,"")</f>
        <v>0.232394366197183</v>
      </c>
      <c r="U2155" s="38" t="n">
        <f aca="false">IFERROR(1-Counts!L2155/Counts!K2155,"")</f>
        <v>0.855769230769231</v>
      </c>
      <c r="V2155" s="39" t="n">
        <f aca="false">IFERROR(Counts!AJ2155/Counts!AI2155,"")</f>
        <v>73.1787610619469</v>
      </c>
      <c r="W2155" s="38" t="n">
        <f aca="false">IFERROR(Counts!AK2155/Counts!AI2155,"")</f>
        <v>0.327433628318584</v>
      </c>
      <c r="X2155" s="40" t="n">
        <f aca="false">IFERROR(Counts!O2155,"")</f>
        <v>-2.196</v>
      </c>
      <c r="Y2155" s="36" t="n">
        <f aca="false">IFERROR(INDEX('Season Counts'!$Y$2:$Y$740,$AF2155)/INDEX('Season Counts'!$X$2:$X$740,$AF2155),"")</f>
        <v>0.324832504145937</v>
      </c>
      <c r="Z2155" s="37" t="n">
        <f aca="false">IFERROR(J2155-Y2155,"")</f>
        <v>-0.0248868519720239</v>
      </c>
      <c r="AA2155" s="38" t="n">
        <f aca="false">IFERROR(INDEX('Season Counts'!$K$2:$K$740,$AF2155)/INDEX('Season Counts'!$J$2:$J$740,$AF2155),"")</f>
        <v>0.228099173553719</v>
      </c>
      <c r="AB2155" s="41" t="n">
        <f aca="false">IFERROR(R2155-AA2155,"")</f>
        <v>-0.0248906174039864</v>
      </c>
      <c r="AC2155" s="39" t="n">
        <f aca="false">IFERROR(INDEX('Season Counts'!$AG$2:$AG$740,$AF2155)/INDEX('Season Counts'!$AF$2:$AF$740,$AF2155),"")</f>
        <v>72.4334193548387</v>
      </c>
      <c r="AD2155" s="40" t="n">
        <f aca="false">IFERROR(V2155-AC2155,"")</f>
        <v>0.74534170710821</v>
      </c>
      <c r="AE2155" s="4" t="str">
        <f aca="false">IF(D2155&lt;Guide!$C$21,"Low PA",IF(TRIM(IF(ISNUMBER(AD2155),IF(N(AD2155)&lt;=-Guide!$C$24,"▼ Bat Speed  ",IF(N(AD2155)&gt;=Guide!$C$24,"▲ Bat Speed  ","")),"")&amp;IF(N(Z2155)&gt;=Guide!$C$22,"▲ Contact  ","")&amp;IF(N(Z2155)&lt;=-Guide!$C$22,"▼ Contact  ","")&amp;IF(N(AB2155)&gt;=Guide!$C$23,"▲ Chase  ","")&amp;IF(N(AB2155)&lt;=-Guide!$C$23,"▼ Chase  ",""))="","Stable",TRIM(IF(ISNUMBER(AD2155),IF(N(AD2155)&lt;=-Guide!$C$24,"▼ Bat Speed  ",IF(N(AD2155)&gt;=Guide!$C$24,"▲ Bat Speed  ","")),"")&amp;IF(N(Z2155)&gt;=Guide!$C$22,"▲ Contact  ","")&amp;IF(N(Z2155)&lt;=-Guide!$C$22,"▼ Contact  ","")&amp;IF(N(AB2155)&gt;=Guide!$C$23,"▲ Chase  ","")&amp;IF(N(AB2155)&lt;=-Guide!$C$23,"▼ Chase  ",""))))</f>
        <v>Stable</v>
      </c>
      <c r="AF2155" s="35" t="n">
        <f aca="false">MATCH(Counts!A2155,'Season Counts'!$A$2:$A$740,0)</f>
        <v>546</v>
      </c>
    </row>
    <row r="2156" customFormat="false" ht="15" hidden="false" customHeight="false" outlineLevel="0" collapsed="false">
      <c r="A2156" s="34" t="str">
        <f aca="false">Counts!B2156</f>
        <v>SD</v>
      </c>
      <c r="B2156" s="5" t="str">
        <f aca="false">Counts!C2156</f>
        <v>Xander Bogaerts</v>
      </c>
      <c r="C2156" s="34" t="str">
        <f aca="false">Counts!F2156</f>
        <v>Jul</v>
      </c>
      <c r="D2156" s="35" t="n">
        <f aca="false">IFERROR(Counts!P2156,"")</f>
        <v>99</v>
      </c>
      <c r="E2156" s="36" t="n">
        <f aca="false">IFERROR(Counts!R2156/Counts!Q2156,"")</f>
        <v>0.166666666666667</v>
      </c>
      <c r="F2156" s="36" t="n">
        <f aca="false">IFERROR((Counts!R2156+Counts!V2156+Counts!W2156)/(Counts!Q2156+Counts!V2156+Counts!W2156+Counts!X2156),"")</f>
        <v>0.272727272727273</v>
      </c>
      <c r="G2156" s="36" t="n">
        <f aca="false">IFERROR((Counts!R2156+Counts!S2156+2*Counts!T2156+3*Counts!U2156)/Counts!Q2156,"")</f>
        <v>0.25</v>
      </c>
      <c r="H2156" s="35" t="n">
        <f aca="false">IFERROR(Counts!U2156,"")</f>
        <v>1</v>
      </c>
      <c r="I2156" s="36" t="n">
        <f aca="false">IFERROR(Counts!Z2156/Counts!AA2156,"")</f>
        <v>0.244444444444444</v>
      </c>
      <c r="J2156" s="36" t="n">
        <f aca="false">IFERROR(Counts!AB2156/Counts!AA2156,"")</f>
        <v>0.296929292929293</v>
      </c>
      <c r="K2156" s="37" t="n">
        <f aca="false">IFERROR((Counts!AB2156-Counts!Z2156)/Counts!AA2156,"")</f>
        <v>0.0524848484848485</v>
      </c>
      <c r="L2156" s="38" t="n">
        <f aca="false">IFERROR(Counts!Y2156/Counts!P2156,"")</f>
        <v>0.202020202020202</v>
      </c>
      <c r="M2156" s="38" t="n">
        <f aca="false">IFERROR(Counts!V2156/Counts!P2156,"")</f>
        <v>0.131313131313131</v>
      </c>
      <c r="N2156" s="38" t="n">
        <f aca="false">IFERROR(Counts!AD2156/Counts!AC2156,"")</f>
        <v>0.0606060606060606</v>
      </c>
      <c r="O2156" s="38" t="n">
        <f aca="false">IFERROR(Counts!AE2156/Counts!AC2156,"")</f>
        <v>0.378787878787879</v>
      </c>
      <c r="P2156" s="39" t="n">
        <f aca="false">IFERROR(Counts!AG2156/Counts!AF2156,"")</f>
        <v>88.230303030303</v>
      </c>
      <c r="Q2156" s="38" t="n">
        <f aca="false">IFERROR(Counts!AH2156/Counts!AC2156,"")</f>
        <v>0.272727272727273</v>
      </c>
      <c r="R2156" s="38" t="n">
        <f aca="false">IFERROR(Counts!N2156/Counts!M2156,"")</f>
        <v>0.207920792079208</v>
      </c>
      <c r="S2156" s="38" t="n">
        <f aca="false">IFERROR(Counts!K2156/Counts!J2156,"")</f>
        <v>0.544117647058824</v>
      </c>
      <c r="T2156" s="38" t="n">
        <f aca="false">IFERROR(Counts!I2156/Counts!H2156,"")</f>
        <v>0.209150326797386</v>
      </c>
      <c r="U2156" s="38" t="n">
        <f aca="false">IFERROR(1-Counts!L2156/Counts!K2156,"")</f>
        <v>0.900900900900901</v>
      </c>
      <c r="V2156" s="39" t="n">
        <f aca="false">IFERROR(Counts!AJ2156/Counts!AI2156,"")</f>
        <v>74.0521367521368</v>
      </c>
      <c r="W2156" s="38" t="n">
        <f aca="false">IFERROR(Counts!AK2156/Counts!AI2156,"")</f>
        <v>0.393162393162393</v>
      </c>
      <c r="X2156" s="40" t="n">
        <f aca="false">IFERROR(Counts!O2156,"")</f>
        <v>-6.773</v>
      </c>
      <c r="Y2156" s="36" t="n">
        <f aca="false">IFERROR(INDEX('Season Counts'!$Y$2:$Y$740,$AF2156)/INDEX('Season Counts'!$X$2:$X$740,$AF2156),"")</f>
        <v>0.324832504145937</v>
      </c>
      <c r="Z2156" s="37" t="n">
        <f aca="false">IFERROR(J2156-Y2156,"")</f>
        <v>-0.027903211216644</v>
      </c>
      <c r="AA2156" s="38" t="n">
        <f aca="false">IFERROR(INDEX('Season Counts'!$K$2:$K$740,$AF2156)/INDEX('Season Counts'!$J$2:$J$740,$AF2156),"")</f>
        <v>0.228099173553719</v>
      </c>
      <c r="AB2156" s="41" t="n">
        <f aca="false">IFERROR(R2156-AA2156,"")</f>
        <v>-0.0201783814745111</v>
      </c>
      <c r="AC2156" s="39" t="n">
        <f aca="false">IFERROR(INDEX('Season Counts'!$AG$2:$AG$740,$AF2156)/INDEX('Season Counts'!$AF$2:$AF$740,$AF2156),"")</f>
        <v>72.4334193548387</v>
      </c>
      <c r="AD2156" s="40" t="n">
        <f aca="false">IFERROR(V2156-AC2156,"")</f>
        <v>1.61871739729806</v>
      </c>
      <c r="AE2156" s="4" t="str">
        <f aca="false">IF(D2156&lt;Guide!$C$21,"Low PA",IF(TRIM(IF(ISNUMBER(AD2156),IF(N(AD2156)&lt;=-Guide!$C$24,"▼ Bat Speed  ",IF(N(AD2156)&gt;=Guide!$C$24,"▲ Bat Speed  ","")),"")&amp;IF(N(Z2156)&gt;=Guide!$C$22,"▲ Contact  ","")&amp;IF(N(Z2156)&lt;=-Guide!$C$22,"▼ Contact  ","")&amp;IF(N(AB2156)&gt;=Guide!$C$23,"▲ Chase  ","")&amp;IF(N(AB2156)&lt;=-Guide!$C$23,"▼ Chase  ",""))="","Stable",TRIM(IF(ISNUMBER(AD2156),IF(N(AD2156)&lt;=-Guide!$C$24,"▼ Bat Speed  ",IF(N(AD2156)&gt;=Guide!$C$24,"▲ Bat Speed  ","")),"")&amp;IF(N(Z2156)&gt;=Guide!$C$22,"▲ Contact  ","")&amp;IF(N(Z2156)&lt;=-Guide!$C$22,"▼ Contact  ","")&amp;IF(N(AB2156)&gt;=Guide!$C$23,"▲ Chase  ","")&amp;IF(N(AB2156)&lt;=-Guide!$C$23,"▼ Chase  ",""))))</f>
        <v>▲ Bat Speed</v>
      </c>
      <c r="AF2156" s="35" t="n">
        <f aca="false">MATCH(Counts!A2156,'Season Counts'!$A$2:$A$740,0)</f>
        <v>546</v>
      </c>
    </row>
    <row r="2157" customFormat="false" ht="15" hidden="false" customHeight="false" outlineLevel="0" collapsed="false">
      <c r="A2157" s="34" t="str">
        <f aca="false">Counts!B2157</f>
        <v>SD</v>
      </c>
      <c r="B2157" s="5" t="str">
        <f aca="false">Counts!C2157</f>
        <v>Xander Bogaerts</v>
      </c>
      <c r="C2157" s="34" t="str">
        <f aca="false">Counts!F2157</f>
        <v>Aug</v>
      </c>
      <c r="D2157" s="35" t="n">
        <f aca="false">IFERROR(Counts!P2157,"")</f>
        <v>102</v>
      </c>
      <c r="E2157" s="36" t="n">
        <f aca="false">IFERROR(Counts!R2157/Counts!Q2157,"")</f>
        <v>0.211764705882353</v>
      </c>
      <c r="F2157" s="36" t="n">
        <f aca="false">IFERROR((Counts!R2157+Counts!V2157+Counts!W2157)/(Counts!Q2157+Counts!V2157+Counts!W2157+Counts!X2157),"")</f>
        <v>0.333333333333333</v>
      </c>
      <c r="G2157" s="36" t="n">
        <f aca="false">IFERROR((Counts!R2157+Counts!S2157+2*Counts!T2157+3*Counts!U2157)/Counts!Q2157,"")</f>
        <v>0.341176470588235</v>
      </c>
      <c r="H2157" s="35" t="n">
        <f aca="false">IFERROR(Counts!U2157,"")</f>
        <v>2</v>
      </c>
      <c r="I2157" s="36" t="n">
        <f aca="false">IFERROR(Counts!Z2157/Counts!AA2157,"")</f>
        <v>0.307352941176471</v>
      </c>
      <c r="J2157" s="36" t="n">
        <f aca="false">IFERROR(Counts!AB2157/Counts!AA2157,"")</f>
        <v>0.35171568627451</v>
      </c>
      <c r="K2157" s="37" t="n">
        <f aca="false">IFERROR((Counts!AB2157-Counts!Z2157)/Counts!AA2157,"")</f>
        <v>0.0443627450980392</v>
      </c>
      <c r="L2157" s="38" t="n">
        <f aca="false">IFERROR(Counts!Y2157/Counts!P2157,"")</f>
        <v>0.166666666666667</v>
      </c>
      <c r="M2157" s="38" t="n">
        <f aca="false">IFERROR(Counts!V2157/Counts!P2157,"")</f>
        <v>0.147058823529412</v>
      </c>
      <c r="N2157" s="38" t="n">
        <f aca="false">IFERROR(Counts!AD2157/Counts!AC2157,"")</f>
        <v>0.072463768115942</v>
      </c>
      <c r="O2157" s="38" t="n">
        <f aca="false">IFERROR(Counts!AE2157/Counts!AC2157,"")</f>
        <v>0.521739130434783</v>
      </c>
      <c r="P2157" s="39" t="n">
        <f aca="false">IFERROR(Counts!AG2157/Counts!AF2157,"")</f>
        <v>93.6434782608696</v>
      </c>
      <c r="Q2157" s="38" t="n">
        <f aca="false">IFERROR(Counts!AH2157/Counts!AC2157,"")</f>
        <v>0.333333333333333</v>
      </c>
      <c r="R2157" s="38" t="n">
        <f aca="false">IFERROR(Counts!N2157/Counts!M2157,"")</f>
        <v>0.163265306122449</v>
      </c>
      <c r="S2157" s="38" t="n">
        <f aca="false">IFERROR(Counts!K2157/Counts!J2157,"")</f>
        <v>0.658031088082902</v>
      </c>
      <c r="T2157" s="38" t="n">
        <f aca="false">IFERROR(Counts!I2157/Counts!H2157,"")</f>
        <v>0.232704402515723</v>
      </c>
      <c r="U2157" s="38" t="n">
        <f aca="false">IFERROR(1-Counts!L2157/Counts!K2157,"")</f>
        <v>0.826771653543307</v>
      </c>
      <c r="V2157" s="39" t="n">
        <f aca="false">IFERROR(Counts!AJ2157/Counts!AI2157,"")</f>
        <v>72.4755555555556</v>
      </c>
      <c r="W2157" s="38" t="n">
        <f aca="false">IFERROR(Counts!AK2157/Counts!AI2157,"")</f>
        <v>0.311111111111111</v>
      </c>
      <c r="X2157" s="40" t="n">
        <f aca="false">IFERROR(Counts!O2157,"")</f>
        <v>-0.459</v>
      </c>
      <c r="Y2157" s="36" t="n">
        <f aca="false">IFERROR(INDEX('Season Counts'!$Y$2:$Y$740,$AF2157)/INDEX('Season Counts'!$X$2:$X$740,$AF2157),"")</f>
        <v>0.324832504145937</v>
      </c>
      <c r="Z2157" s="37" t="n">
        <f aca="false">IFERROR(J2157-Y2157,"")</f>
        <v>0.0268831821285729</v>
      </c>
      <c r="AA2157" s="38" t="n">
        <f aca="false">IFERROR(INDEX('Season Counts'!$K$2:$K$740,$AF2157)/INDEX('Season Counts'!$J$2:$J$740,$AF2157),"")</f>
        <v>0.228099173553719</v>
      </c>
      <c r="AB2157" s="41" t="n">
        <f aca="false">IFERROR(R2157-AA2157,"")</f>
        <v>-0.06483386743127</v>
      </c>
      <c r="AC2157" s="39" t="n">
        <f aca="false">IFERROR(INDEX('Season Counts'!$AG$2:$AG$740,$AF2157)/INDEX('Season Counts'!$AF$2:$AF$740,$AF2157),"")</f>
        <v>72.4334193548387</v>
      </c>
      <c r="AD2157" s="40" t="n">
        <f aca="false">IFERROR(V2157-AC2157,"")</f>
        <v>0.042136200716854</v>
      </c>
      <c r="AE2157" s="4" t="str">
        <f aca="false">IF(D2157&lt;Guide!$C$21,"Low PA",IF(TRIM(IF(ISNUMBER(AD2157),IF(N(AD2157)&lt;=-Guide!$C$24,"▼ Bat Speed  ",IF(N(AD2157)&gt;=Guide!$C$24,"▲ Bat Speed  ","")),"")&amp;IF(N(Z2157)&gt;=Guide!$C$22,"▲ Contact  ","")&amp;IF(N(Z2157)&lt;=-Guide!$C$22,"▼ Contact  ","")&amp;IF(N(AB2157)&gt;=Guide!$C$23,"▲ Chase  ","")&amp;IF(N(AB2157)&lt;=-Guide!$C$23,"▼ Chase  ",""))="","Stable",TRIM(IF(ISNUMBER(AD2157),IF(N(AD2157)&lt;=-Guide!$C$24,"▼ Bat Speed  ",IF(N(AD2157)&gt;=Guide!$C$24,"▲ Bat Speed  ","")),"")&amp;IF(N(Z2157)&gt;=Guide!$C$22,"▲ Contact  ","")&amp;IF(N(Z2157)&lt;=-Guide!$C$22,"▼ Contact  ","")&amp;IF(N(AB2157)&gt;=Guide!$C$23,"▲ Chase  ","")&amp;IF(N(AB2157)&lt;=-Guide!$C$23,"▼ Chase  ",""))))</f>
        <v>▼ Chase</v>
      </c>
      <c r="AF2157" s="35" t="n">
        <f aca="false">MATCH(Counts!A2157,'Season Counts'!$A$2:$A$740,0)</f>
        <v>546</v>
      </c>
    </row>
    <row r="2158" customFormat="false" ht="15" hidden="false" customHeight="false" outlineLevel="0" collapsed="false">
      <c r="A2158" s="34" t="str">
        <f aca="false">Counts!B2158</f>
        <v>SD</v>
      </c>
      <c r="B2158" s="5" t="str">
        <f aca="false">Counts!C2158</f>
        <v>Xander Bogaerts</v>
      </c>
      <c r="C2158" s="34" t="str">
        <f aca="false">Counts!F2158</f>
        <v>Sep</v>
      </c>
      <c r="D2158" s="35" t="n">
        <f aca="false">IFERROR(Counts!P2158,"")</f>
        <v>87</v>
      </c>
      <c r="E2158" s="36" t="n">
        <f aca="false">IFERROR(Counts!R2158/Counts!Q2158,"")</f>
        <v>0.315068493150685</v>
      </c>
      <c r="F2158" s="36" t="n">
        <f aca="false">IFERROR((Counts!R2158+Counts!V2158+Counts!W2158)/(Counts!Q2158+Counts!V2158+Counts!W2158+Counts!X2158),"")</f>
        <v>0.425287356321839</v>
      </c>
      <c r="G2158" s="36" t="n">
        <f aca="false">IFERROR((Counts!R2158+Counts!S2158+2*Counts!T2158+3*Counts!U2158)/Counts!Q2158,"")</f>
        <v>0.479452054794521</v>
      </c>
      <c r="H2158" s="35" t="n">
        <f aca="false">IFERROR(Counts!U2158,"")</f>
        <v>2</v>
      </c>
      <c r="I2158" s="36" t="n">
        <f aca="false">IFERROR(Counts!Z2158/Counts!AA2158,"")</f>
        <v>0.396511627906977</v>
      </c>
      <c r="J2158" s="36" t="n">
        <f aca="false">IFERROR(Counts!AB2158/Counts!AA2158,"")</f>
        <v>0.346720930232558</v>
      </c>
      <c r="K2158" s="37" t="n">
        <f aca="false">IFERROR((Counts!AB2158-Counts!Z2158)/Counts!AA2158,"")</f>
        <v>-0.0497906976744186</v>
      </c>
      <c r="L2158" s="38" t="n">
        <f aca="false">IFERROR(Counts!Y2158/Counts!P2158,"")</f>
        <v>0.183908045977012</v>
      </c>
      <c r="M2158" s="38" t="n">
        <f aca="false">IFERROR(Counts!V2158/Counts!P2158,"")</f>
        <v>0.160919540229885</v>
      </c>
      <c r="N2158" s="38" t="n">
        <f aca="false">IFERROR(Counts!AD2158/Counts!AC2158,"")</f>
        <v>0.0175438596491228</v>
      </c>
      <c r="O2158" s="38" t="n">
        <f aca="false">IFERROR(Counts!AE2158/Counts!AC2158,"")</f>
        <v>0.491228070175439</v>
      </c>
      <c r="P2158" s="39" t="n">
        <f aca="false">IFERROR(Counts!AG2158/Counts!AF2158,"")</f>
        <v>92.3649122807018</v>
      </c>
      <c r="Q2158" s="38" t="n">
        <f aca="false">IFERROR(Counts!AH2158/Counts!AC2158,"")</f>
        <v>0.263157894736842</v>
      </c>
      <c r="R2158" s="38" t="n">
        <f aca="false">IFERROR(Counts!N2158/Counts!M2158,"")</f>
        <v>0.226744186046512</v>
      </c>
      <c r="S2158" s="38" t="n">
        <f aca="false">IFERROR(Counts!K2158/Counts!J2158,"")</f>
        <v>0.621951219512195</v>
      </c>
      <c r="T2158" s="38" t="n">
        <f aca="false">IFERROR(Counts!I2158/Counts!H2158,"")</f>
        <v>0.205673758865248</v>
      </c>
      <c r="U2158" s="38" t="n">
        <f aca="false">IFERROR(1-Counts!L2158/Counts!K2158,"")</f>
        <v>0.872549019607843</v>
      </c>
      <c r="V2158" s="39" t="n">
        <f aca="false">IFERROR(Counts!AJ2158/Counts!AI2158,"")</f>
        <v>71.5572580645161</v>
      </c>
      <c r="W2158" s="38" t="n">
        <f aca="false">IFERROR(Counts!AK2158/Counts!AI2158,"")</f>
        <v>0.274193548387097</v>
      </c>
      <c r="X2158" s="40" t="n">
        <f aca="false">IFERROR(Counts!O2158,"")</f>
        <v>3.315</v>
      </c>
      <c r="Y2158" s="36" t="n">
        <f aca="false">IFERROR(INDEX('Season Counts'!$Y$2:$Y$740,$AF2158)/INDEX('Season Counts'!$X$2:$X$740,$AF2158),"")</f>
        <v>0.324832504145937</v>
      </c>
      <c r="Z2158" s="37" t="n">
        <f aca="false">IFERROR(J2158-Y2158,"")</f>
        <v>0.0218884260866212</v>
      </c>
      <c r="AA2158" s="38" t="n">
        <f aca="false">IFERROR(INDEX('Season Counts'!$K$2:$K$740,$AF2158)/INDEX('Season Counts'!$J$2:$J$740,$AF2158),"")</f>
        <v>0.228099173553719</v>
      </c>
      <c r="AB2158" s="41" t="n">
        <f aca="false">IFERROR(R2158-AA2158,"")</f>
        <v>-0.00135498750720739</v>
      </c>
      <c r="AC2158" s="39" t="n">
        <f aca="false">IFERROR(INDEX('Season Counts'!$AG$2:$AG$740,$AF2158)/INDEX('Season Counts'!$AF$2:$AF$740,$AF2158),"")</f>
        <v>72.4334193548387</v>
      </c>
      <c r="AD2158" s="40" t="n">
        <f aca="false">IFERROR(V2158-AC2158,"")</f>
        <v>-0.876161290322571</v>
      </c>
      <c r="AE2158" s="4" t="str">
        <f aca="false">IF(D2158&lt;Guide!$C$21,"Low PA",IF(TRIM(IF(ISNUMBER(AD2158),IF(N(AD2158)&lt;=-Guide!$C$24,"▼ Bat Speed  ",IF(N(AD2158)&gt;=Guide!$C$24,"▲ Bat Speed  ","")),"")&amp;IF(N(Z2158)&gt;=Guide!$C$22,"▲ Contact  ","")&amp;IF(N(Z2158)&lt;=-Guide!$C$22,"▼ Contact  ","")&amp;IF(N(AB2158)&gt;=Guide!$C$23,"▲ Chase  ","")&amp;IF(N(AB2158)&lt;=-Guide!$C$23,"▼ Chase  ",""))="","Stable",TRIM(IF(ISNUMBER(AD2158),IF(N(AD2158)&lt;=-Guide!$C$24,"▼ Bat Speed  ",IF(N(AD2158)&gt;=Guide!$C$24,"▲ Bat Speed  ","")),"")&amp;IF(N(Z2158)&gt;=Guide!$C$22,"▲ Contact  ","")&amp;IF(N(Z2158)&lt;=-Guide!$C$22,"▼ Contact  ","")&amp;IF(N(AB2158)&gt;=Guide!$C$23,"▲ Chase  ","")&amp;IF(N(AB2158)&lt;=-Guide!$C$23,"▼ Chase  ",""))))</f>
        <v>Stable</v>
      </c>
      <c r="AF2158" s="35" t="n">
        <f aca="false">MATCH(Counts!A2158,'Season Counts'!$A$2:$A$740,0)</f>
        <v>546</v>
      </c>
    </row>
    <row r="2159" customFormat="false" ht="15" hidden="false" customHeight="false" outlineLevel="0" collapsed="false">
      <c r="A2159" s="34" t="str">
        <f aca="false">Counts!B2159</f>
        <v>SD</v>
      </c>
      <c r="B2159" s="5" t="str">
        <f aca="false">Counts!C2159</f>
        <v>Ty France</v>
      </c>
      <c r="C2159" s="34" t="str">
        <f aca="false">Counts!F2159</f>
        <v>Mar-Apr</v>
      </c>
      <c r="D2159" s="35" t="n">
        <f aca="false">IFERROR(Counts!P2159,"")</f>
        <v>48</v>
      </c>
      <c r="E2159" s="36" t="n">
        <f aca="false">IFERROR(Counts!R2159/Counts!Q2159,"")</f>
        <v>0.288888888888889</v>
      </c>
      <c r="F2159" s="36" t="n">
        <f aca="false">IFERROR((Counts!R2159+Counts!V2159+Counts!W2159)/(Counts!Q2159+Counts!V2159+Counts!W2159+Counts!X2159),"")</f>
        <v>0.333333333333333</v>
      </c>
      <c r="G2159" s="36" t="n">
        <f aca="false">IFERROR((Counts!R2159+Counts!S2159+2*Counts!T2159+3*Counts!U2159)/Counts!Q2159,"")</f>
        <v>0.577777777777778</v>
      </c>
      <c r="H2159" s="35" t="n">
        <f aca="false">IFERROR(Counts!U2159,"")</f>
        <v>3</v>
      </c>
      <c r="I2159" s="36" t="n">
        <f aca="false">IFERROR(Counts!Z2159/Counts!AA2159,"")</f>
        <v>0.393617021276596</v>
      </c>
      <c r="J2159" s="36" t="n">
        <f aca="false">IFERROR(Counts!AB2159/Counts!AA2159,"")</f>
        <v>0.441787234042553</v>
      </c>
      <c r="K2159" s="37" t="n">
        <f aca="false">IFERROR((Counts!AB2159-Counts!Z2159)/Counts!AA2159,"")</f>
        <v>0.0481702127659574</v>
      </c>
      <c r="L2159" s="38" t="n">
        <f aca="false">IFERROR(Counts!Y2159/Counts!P2159,"")</f>
        <v>0.0833333333333333</v>
      </c>
      <c r="M2159" s="38" t="n">
        <f aca="false">IFERROR(Counts!V2159/Counts!P2159,"")</f>
        <v>0.0416666666666667</v>
      </c>
      <c r="N2159" s="38" t="n">
        <f aca="false">IFERROR(Counts!AD2159/Counts!AC2159,"")</f>
        <v>0.170731707317073</v>
      </c>
      <c r="O2159" s="38" t="n">
        <f aca="false">IFERROR(Counts!AE2159/Counts!AC2159,"")</f>
        <v>0.560975609756098</v>
      </c>
      <c r="P2159" s="39" t="n">
        <f aca="false">IFERROR(Counts!AG2159/Counts!AF2159,"")</f>
        <v>92.9325</v>
      </c>
      <c r="Q2159" s="38" t="n">
        <f aca="false">IFERROR(Counts!AH2159/Counts!AC2159,"")</f>
        <v>0.341463414634146</v>
      </c>
      <c r="R2159" s="38" t="n">
        <f aca="false">IFERROR(Counts!N2159/Counts!M2159,"")</f>
        <v>0.297297297297297</v>
      </c>
      <c r="S2159" s="38" t="n">
        <f aca="false">IFERROR(Counts!K2159/Counts!J2159,"")</f>
        <v>0.761363636363636</v>
      </c>
      <c r="T2159" s="38" t="n">
        <f aca="false">IFERROR(Counts!I2159/Counts!H2159,"")</f>
        <v>0.191011235955056</v>
      </c>
      <c r="U2159" s="38" t="n">
        <f aca="false">IFERROR(1-Counts!L2159/Counts!K2159,"")</f>
        <v>0.865671641791045</v>
      </c>
      <c r="V2159" s="39" t="n">
        <f aca="false">IFERROR(Counts!AJ2159/Counts!AI2159,"")</f>
        <v>71.3771428571429</v>
      </c>
      <c r="W2159" s="38" t="n">
        <f aca="false">IFERROR(Counts!AK2159/Counts!AI2159,"")</f>
        <v>0.2</v>
      </c>
      <c r="X2159" s="40" t="n">
        <f aca="false">IFERROR(Counts!O2159,"")</f>
        <v>3.466</v>
      </c>
      <c r="Y2159" s="36" t="n">
        <f aca="false">IFERROR(INDEX('Season Counts'!$Y$2:$Y$740,$AF2159)/INDEX('Season Counts'!$X$2:$X$740,$AF2159),"")</f>
        <v>0.327520080321285</v>
      </c>
      <c r="Z2159" s="37" t="n">
        <f aca="false">IFERROR(J2159-Y2159,"")</f>
        <v>0.114267153721268</v>
      </c>
      <c r="AA2159" s="38" t="n">
        <f aca="false">IFERROR(INDEX('Season Counts'!$K$2:$K$740,$AF2159)/INDEX('Season Counts'!$J$2:$J$740,$AF2159),"")</f>
        <v>0.345316934720908</v>
      </c>
      <c r="AB2159" s="41" t="n">
        <f aca="false">IFERROR(R2159-AA2159,"")</f>
        <v>-0.0480196374236109</v>
      </c>
      <c r="AC2159" s="39" t="n">
        <f aca="false">IFERROR(INDEX('Season Counts'!$AG$2:$AG$740,$AF2159)/INDEX('Season Counts'!$AF$2:$AF$740,$AF2159),"")</f>
        <v>72.0895474137931</v>
      </c>
      <c r="AD2159" s="40" t="n">
        <f aca="false">IFERROR(V2159-AC2159,"")</f>
        <v>-0.712404556650256</v>
      </c>
      <c r="AE2159" s="4" t="str">
        <f aca="false">IF(D2159&lt;Guide!$C$21,"Low PA",IF(TRIM(IF(ISNUMBER(AD2159),IF(N(AD2159)&lt;=-Guide!$C$24,"▼ Bat Speed  ",IF(N(AD2159)&gt;=Guide!$C$24,"▲ Bat Speed  ","")),"")&amp;IF(N(Z2159)&gt;=Guide!$C$22,"▲ Contact  ","")&amp;IF(N(Z2159)&lt;=-Guide!$C$22,"▼ Contact  ","")&amp;IF(N(AB2159)&gt;=Guide!$C$23,"▲ Chase  ","")&amp;IF(N(AB2159)&lt;=-Guide!$C$23,"▼ Chase  ",""))="","Stable",TRIM(IF(ISNUMBER(AD2159),IF(N(AD2159)&lt;=-Guide!$C$24,"▼ Bat Speed  ",IF(N(AD2159)&gt;=Guide!$C$24,"▲ Bat Speed  ","")),"")&amp;IF(N(Z2159)&gt;=Guide!$C$22,"▲ Contact  ","")&amp;IF(N(Z2159)&lt;=-Guide!$C$22,"▼ Contact  ","")&amp;IF(N(AB2159)&gt;=Guide!$C$23,"▲ Chase  ","")&amp;IF(N(AB2159)&lt;=-Guide!$C$23,"▼ Chase  ",""))))</f>
        <v>▲ Contact ▼ Chase</v>
      </c>
      <c r="AF2159" s="35" t="n">
        <f aca="false">MATCH(Counts!A2159,'Season Counts'!$A$2:$A$740,0)</f>
        <v>547</v>
      </c>
    </row>
    <row r="2160" customFormat="false" ht="15" hidden="false" customHeight="false" outlineLevel="0" collapsed="false">
      <c r="A2160" s="34" t="str">
        <f aca="false">Counts!B2160</f>
        <v>SD</v>
      </c>
      <c r="B2160" s="5" t="str">
        <f aca="false">Counts!C2160</f>
        <v>Ty France</v>
      </c>
      <c r="C2160" s="34" t="str">
        <f aca="false">Counts!F2160</f>
        <v>May</v>
      </c>
      <c r="D2160" s="35" t="n">
        <f aca="false">IFERROR(Counts!P2160,"")</f>
        <v>63</v>
      </c>
      <c r="E2160" s="36" t="n">
        <f aca="false">IFERROR(Counts!R2160/Counts!Q2160,"")</f>
        <v>0.283333333333333</v>
      </c>
      <c r="F2160" s="36" t="n">
        <f aca="false">IFERROR((Counts!R2160+Counts!V2160+Counts!W2160)/(Counts!Q2160+Counts!V2160+Counts!W2160+Counts!X2160),"")</f>
        <v>0.306451612903226</v>
      </c>
      <c r="G2160" s="36" t="n">
        <f aca="false">IFERROR((Counts!R2160+Counts!S2160+2*Counts!T2160+3*Counts!U2160)/Counts!Q2160,"")</f>
        <v>0.5</v>
      </c>
      <c r="H2160" s="35" t="n">
        <f aca="false">IFERROR(Counts!U2160,"")</f>
        <v>3</v>
      </c>
      <c r="I2160" s="36" t="n">
        <f aca="false">IFERROR(Counts!Z2160/Counts!AA2160,"")</f>
        <v>0.361904761904762</v>
      </c>
      <c r="J2160" s="36" t="n">
        <f aca="false">IFERROR(Counts!AB2160/Counts!AA2160,"")</f>
        <v>0.262714285714286</v>
      </c>
      <c r="K2160" s="37" t="n">
        <f aca="false">IFERROR((Counts!AB2160-Counts!Z2160)/Counts!AA2160,"")</f>
        <v>-0.0991904761904762</v>
      </c>
      <c r="L2160" s="38" t="n">
        <f aca="false">IFERROR(Counts!Y2160/Counts!P2160,"")</f>
        <v>0.349206349206349</v>
      </c>
      <c r="M2160" s="38" t="n">
        <f aca="false">IFERROR(Counts!V2160/Counts!P2160,"")</f>
        <v>0.0317460317460317</v>
      </c>
      <c r="N2160" s="38" t="n">
        <f aca="false">IFERROR(Counts!AD2160/Counts!AC2160,"")</f>
        <v>0.105263157894737</v>
      </c>
      <c r="O2160" s="38" t="n">
        <f aca="false">IFERROR(Counts!AE2160/Counts!AC2160,"")</f>
        <v>0.447368421052632</v>
      </c>
      <c r="P2160" s="39" t="n">
        <f aca="false">IFERROR(Counts!AG2160/Counts!AF2160,"")</f>
        <v>90.2394736842105</v>
      </c>
      <c r="Q2160" s="38" t="n">
        <f aca="false">IFERROR(Counts!AH2160/Counts!AC2160,"")</f>
        <v>0.342105263157895</v>
      </c>
      <c r="R2160" s="38" t="n">
        <f aca="false">IFERROR(Counts!N2160/Counts!M2160,"")</f>
        <v>0.396694214876033</v>
      </c>
      <c r="S2160" s="38" t="n">
        <f aca="false">IFERROR(Counts!K2160/Counts!J2160,"")</f>
        <v>0.696969696969697</v>
      </c>
      <c r="T2160" s="38" t="n">
        <f aca="false">IFERROR(Counts!I2160/Counts!H2160,"")</f>
        <v>0.3</v>
      </c>
      <c r="U2160" s="38" t="n">
        <f aca="false">IFERROR(1-Counts!L2160/Counts!K2160,"")</f>
        <v>0.815217391304348</v>
      </c>
      <c r="V2160" s="39" t="n">
        <f aca="false">IFERROR(Counts!AJ2160/Counts!AI2160,"")</f>
        <v>71.815</v>
      </c>
      <c r="W2160" s="38" t="n">
        <f aca="false">IFERROR(Counts!AK2160/Counts!AI2160,"")</f>
        <v>0.166666666666667</v>
      </c>
      <c r="X2160" s="40" t="n">
        <f aca="false">IFERROR(Counts!O2160,"")</f>
        <v>2.896</v>
      </c>
      <c r="Y2160" s="36" t="n">
        <f aca="false">IFERROR(INDEX('Season Counts'!$Y$2:$Y$740,$AF2160)/INDEX('Season Counts'!$X$2:$X$740,$AF2160),"")</f>
        <v>0.327520080321285</v>
      </c>
      <c r="Z2160" s="37" t="n">
        <f aca="false">IFERROR(J2160-Y2160,"")</f>
        <v>-0.0648057946069994</v>
      </c>
      <c r="AA2160" s="38" t="n">
        <f aca="false">IFERROR(INDEX('Season Counts'!$K$2:$K$740,$AF2160)/INDEX('Season Counts'!$J$2:$J$740,$AF2160),"")</f>
        <v>0.345316934720908</v>
      </c>
      <c r="AB2160" s="41" t="n">
        <f aca="false">IFERROR(R2160-AA2160,"")</f>
        <v>0.0513772801551248</v>
      </c>
      <c r="AC2160" s="39" t="n">
        <f aca="false">IFERROR(INDEX('Season Counts'!$AG$2:$AG$740,$AF2160)/INDEX('Season Counts'!$AF$2:$AF$740,$AF2160),"")</f>
        <v>72.0895474137931</v>
      </c>
      <c r="AD2160" s="40" t="n">
        <f aca="false">IFERROR(V2160-AC2160,"")</f>
        <v>-0.274547413793115</v>
      </c>
      <c r="AE2160" s="4" t="str">
        <f aca="false">IF(D2160&lt;Guide!$C$21,"Low PA",IF(TRIM(IF(ISNUMBER(AD2160),IF(N(AD2160)&lt;=-Guide!$C$24,"▼ Bat Speed  ",IF(N(AD2160)&gt;=Guide!$C$24,"▲ Bat Speed  ","")),"")&amp;IF(N(Z2160)&gt;=Guide!$C$22,"▲ Contact  ","")&amp;IF(N(Z2160)&lt;=-Guide!$C$22,"▼ Contact  ","")&amp;IF(N(AB2160)&gt;=Guide!$C$23,"▲ Chase  ","")&amp;IF(N(AB2160)&lt;=-Guide!$C$23,"▼ Chase  ",""))="","Stable",TRIM(IF(ISNUMBER(AD2160),IF(N(AD2160)&lt;=-Guide!$C$24,"▼ Bat Speed  ",IF(N(AD2160)&gt;=Guide!$C$24,"▲ Bat Speed  ","")),"")&amp;IF(N(Z2160)&gt;=Guide!$C$22,"▲ Contact  ","")&amp;IF(N(Z2160)&lt;=-Guide!$C$22,"▼ Contact  ","")&amp;IF(N(AB2160)&gt;=Guide!$C$23,"▲ Chase  ","")&amp;IF(N(AB2160)&lt;=-Guide!$C$23,"▼ Chase  ",""))))</f>
        <v>▼ Contact ▲ Chase</v>
      </c>
      <c r="AF2160" s="35" t="n">
        <f aca="false">MATCH(Counts!A2160,'Season Counts'!$A$2:$A$740,0)</f>
        <v>547</v>
      </c>
    </row>
    <row r="2161" customFormat="false" ht="15" hidden="false" customHeight="false" outlineLevel="0" collapsed="false">
      <c r="A2161" s="34" t="str">
        <f aca="false">Counts!B2161</f>
        <v>SD</v>
      </c>
      <c r="B2161" s="5" t="str">
        <f aca="false">Counts!C2161</f>
        <v>Ty France</v>
      </c>
      <c r="C2161" s="34" t="str">
        <f aca="false">Counts!F2161</f>
        <v>Jun</v>
      </c>
      <c r="D2161" s="35" t="n">
        <f aca="false">IFERROR(Counts!P2161,"")</f>
        <v>79</v>
      </c>
      <c r="E2161" s="36" t="n">
        <f aca="false">IFERROR(Counts!R2161/Counts!Q2161,"")</f>
        <v>0.238805970149254</v>
      </c>
      <c r="F2161" s="36" t="n">
        <f aca="false">IFERROR((Counts!R2161+Counts!V2161+Counts!W2161)/(Counts!Q2161+Counts!V2161+Counts!W2161+Counts!X2161),"")</f>
        <v>0.341772151898734</v>
      </c>
      <c r="G2161" s="36" t="n">
        <f aca="false">IFERROR((Counts!R2161+Counts!S2161+2*Counts!T2161+3*Counts!U2161)/Counts!Q2161,"")</f>
        <v>0.462686567164179</v>
      </c>
      <c r="H2161" s="35" t="n">
        <f aca="false">IFERROR(Counts!U2161,"")</f>
        <v>4</v>
      </c>
      <c r="I2161" s="36" t="n">
        <f aca="false">IFERROR(Counts!Z2161/Counts!AA2161,"")</f>
        <v>0.344230769230769</v>
      </c>
      <c r="J2161" s="36" t="n">
        <f aca="false">IFERROR(Counts!AB2161/Counts!AA2161,"")</f>
        <v>0.313974358974359</v>
      </c>
      <c r="K2161" s="37" t="n">
        <f aca="false">IFERROR((Counts!AB2161-Counts!Z2161)/Counts!AA2161,"")</f>
        <v>-0.0302564102564103</v>
      </c>
      <c r="L2161" s="38" t="n">
        <f aca="false">IFERROR(Counts!Y2161/Counts!P2161,"")</f>
        <v>0.253164556962025</v>
      </c>
      <c r="M2161" s="38" t="n">
        <f aca="false">IFERROR(Counts!V2161/Counts!P2161,"")</f>
        <v>0.0886075949367089</v>
      </c>
      <c r="N2161" s="38" t="n">
        <f aca="false">IFERROR(Counts!AD2161/Counts!AC2161,"")</f>
        <v>0.0833333333333333</v>
      </c>
      <c r="O2161" s="38" t="n">
        <f aca="false">IFERROR(Counts!AE2161/Counts!AC2161,"")</f>
        <v>0.416666666666667</v>
      </c>
      <c r="P2161" s="39" t="n">
        <f aca="false">IFERROR(Counts!AG2161/Counts!AF2161,"")</f>
        <v>90.5916666666667</v>
      </c>
      <c r="Q2161" s="38" t="n">
        <f aca="false">IFERROR(Counts!AH2161/Counts!AC2161,"")</f>
        <v>0.458333333333333</v>
      </c>
      <c r="R2161" s="38" t="n">
        <f aca="false">IFERROR(Counts!N2161/Counts!M2161,"")</f>
        <v>0.276595744680851</v>
      </c>
      <c r="S2161" s="38" t="n">
        <f aca="false">IFERROR(Counts!K2161/Counts!J2161,"")</f>
        <v>0.741935483870968</v>
      </c>
      <c r="T2161" s="38" t="n">
        <f aca="false">IFERROR(Counts!I2161/Counts!H2161,"")</f>
        <v>0.275449101796407</v>
      </c>
      <c r="U2161" s="38" t="n">
        <f aca="false">IFERROR(1-Counts!L2161/Counts!K2161,"")</f>
        <v>0.826086956521739</v>
      </c>
      <c r="V2161" s="39" t="n">
        <f aca="false">IFERROR(Counts!AJ2161/Counts!AI2161,"")</f>
        <v>72.0417218543046</v>
      </c>
      <c r="W2161" s="38" t="n">
        <f aca="false">IFERROR(Counts!AK2161/Counts!AI2161,"")</f>
        <v>0.185430463576159</v>
      </c>
      <c r="X2161" s="40" t="n">
        <f aca="false">IFERROR(Counts!O2161,"")</f>
        <v>-0.521</v>
      </c>
      <c r="Y2161" s="36" t="n">
        <f aca="false">IFERROR(INDEX('Season Counts'!$Y$2:$Y$740,$AF2161)/INDEX('Season Counts'!$X$2:$X$740,$AF2161),"")</f>
        <v>0.327520080321285</v>
      </c>
      <c r="Z2161" s="37" t="n">
        <f aca="false">IFERROR(J2161-Y2161,"")</f>
        <v>-0.0135457213469262</v>
      </c>
      <c r="AA2161" s="38" t="n">
        <f aca="false">IFERROR(INDEX('Season Counts'!$K$2:$K$740,$AF2161)/INDEX('Season Counts'!$J$2:$J$740,$AF2161),"")</f>
        <v>0.345316934720908</v>
      </c>
      <c r="AB2161" s="41" t="n">
        <f aca="false">IFERROR(R2161-AA2161,"")</f>
        <v>-0.0687211900400572</v>
      </c>
      <c r="AC2161" s="39" t="n">
        <f aca="false">IFERROR(INDEX('Season Counts'!$AG$2:$AG$740,$AF2161)/INDEX('Season Counts'!$AF$2:$AF$740,$AF2161),"")</f>
        <v>72.0895474137931</v>
      </c>
      <c r="AD2161" s="40" t="n">
        <f aca="false">IFERROR(V2161-AC2161,"")</f>
        <v>-0.0478255594884871</v>
      </c>
      <c r="AE2161" s="4" t="str">
        <f aca="false">IF(D2161&lt;Guide!$C$21,"Low PA",IF(TRIM(IF(ISNUMBER(AD2161),IF(N(AD2161)&lt;=-Guide!$C$24,"▼ Bat Speed  ",IF(N(AD2161)&gt;=Guide!$C$24,"▲ Bat Speed  ","")),"")&amp;IF(N(Z2161)&gt;=Guide!$C$22,"▲ Contact  ","")&amp;IF(N(Z2161)&lt;=-Guide!$C$22,"▼ Contact  ","")&amp;IF(N(AB2161)&gt;=Guide!$C$23,"▲ Chase  ","")&amp;IF(N(AB2161)&lt;=-Guide!$C$23,"▼ Chase  ",""))="","Stable",TRIM(IF(ISNUMBER(AD2161),IF(N(AD2161)&lt;=-Guide!$C$24,"▼ Bat Speed  ",IF(N(AD2161)&gt;=Guide!$C$24,"▲ Bat Speed  ","")),"")&amp;IF(N(Z2161)&gt;=Guide!$C$22,"▲ Contact  ","")&amp;IF(N(Z2161)&lt;=-Guide!$C$22,"▼ Contact  ","")&amp;IF(N(AB2161)&gt;=Guide!$C$23,"▲ Chase  ","")&amp;IF(N(AB2161)&lt;=-Guide!$C$23,"▼ Chase  ",""))))</f>
        <v>▼ Chase</v>
      </c>
      <c r="AF2161" s="35" t="n">
        <f aca="false">MATCH(Counts!A2161,'Season Counts'!$A$2:$A$740,0)</f>
        <v>547</v>
      </c>
    </row>
    <row r="2162" customFormat="false" ht="15" hidden="false" customHeight="false" outlineLevel="0" collapsed="false">
      <c r="A2162" s="34" t="str">
        <f aca="false">Counts!B2162</f>
        <v>SD</v>
      </c>
      <c r="B2162" s="5" t="str">
        <f aca="false">Counts!C2162</f>
        <v>Ty France</v>
      </c>
      <c r="C2162" s="34" t="str">
        <f aca="false">Counts!F2162</f>
        <v>Jul</v>
      </c>
      <c r="D2162" s="35" t="n">
        <f aca="false">IFERROR(Counts!P2162,"")</f>
        <v>100</v>
      </c>
      <c r="E2162" s="36" t="n">
        <f aca="false">IFERROR(Counts!R2162/Counts!Q2162,"")</f>
        <v>0.325842696629214</v>
      </c>
      <c r="F2162" s="36" t="n">
        <f aca="false">IFERROR((Counts!R2162+Counts!V2162+Counts!W2162)/(Counts!Q2162+Counts!V2162+Counts!W2162+Counts!X2162),"")</f>
        <v>0.37</v>
      </c>
      <c r="G2162" s="36" t="n">
        <f aca="false">IFERROR((Counts!R2162+Counts!S2162+2*Counts!T2162+3*Counts!U2162)/Counts!Q2162,"")</f>
        <v>0.595505617977528</v>
      </c>
      <c r="H2162" s="35" t="n">
        <f aca="false">IFERROR(Counts!U2162,"")</f>
        <v>6</v>
      </c>
      <c r="I2162" s="36" t="n">
        <f aca="false">IFERROR(Counts!Z2162/Counts!AA2162,"")</f>
        <v>0.404</v>
      </c>
      <c r="J2162" s="36" t="n">
        <f aca="false">IFERROR(Counts!AB2162/Counts!AA2162,"")</f>
        <v>0.35038</v>
      </c>
      <c r="K2162" s="37" t="n">
        <f aca="false">IFERROR((Counts!AB2162-Counts!Z2162)/Counts!AA2162,"")</f>
        <v>-0.05362</v>
      </c>
      <c r="L2162" s="38" t="n">
        <f aca="false">IFERROR(Counts!Y2162/Counts!P2162,"")</f>
        <v>0.21</v>
      </c>
      <c r="M2162" s="38" t="n">
        <f aca="false">IFERROR(Counts!V2162/Counts!P2162,"")</f>
        <v>0.03</v>
      </c>
      <c r="N2162" s="38" t="n">
        <f aca="false">IFERROR(Counts!AD2162/Counts!AC2162,"")</f>
        <v>0.112676056338028</v>
      </c>
      <c r="O2162" s="38" t="n">
        <f aca="false">IFERROR(Counts!AE2162/Counts!AC2162,"")</f>
        <v>0.535211267605634</v>
      </c>
      <c r="P2162" s="39" t="n">
        <f aca="false">IFERROR(Counts!AG2162/Counts!AF2162,"")</f>
        <v>94.5323943661972</v>
      </c>
      <c r="Q2162" s="38" t="n">
        <f aca="false">IFERROR(Counts!AH2162/Counts!AC2162,"")</f>
        <v>0.464788732394366</v>
      </c>
      <c r="R2162" s="38" t="n">
        <f aca="false">IFERROR(Counts!N2162/Counts!M2162,"")</f>
        <v>0.341232227488152</v>
      </c>
      <c r="S2162" s="38" t="n">
        <f aca="false">IFERROR(Counts!K2162/Counts!J2162,"")</f>
        <v>0.80327868852459</v>
      </c>
      <c r="T2162" s="38" t="n">
        <f aca="false">IFERROR(Counts!I2162/Counts!H2162,"")</f>
        <v>0.214611872146119</v>
      </c>
      <c r="U2162" s="38" t="n">
        <f aca="false">IFERROR(1-Counts!L2162/Counts!K2162,"")</f>
        <v>0.904761904761905</v>
      </c>
      <c r="V2162" s="39" t="n">
        <f aca="false">IFERROR(Counts!AJ2162/Counts!AI2162,"")</f>
        <v>72.4680628272251</v>
      </c>
      <c r="W2162" s="38" t="n">
        <f aca="false">IFERROR(Counts!AK2162/Counts!AI2162,"")</f>
        <v>0.246073298429319</v>
      </c>
      <c r="X2162" s="40" t="n">
        <f aca="false">IFERROR(Counts!O2162,"")</f>
        <v>10.742</v>
      </c>
      <c r="Y2162" s="36" t="n">
        <f aca="false">IFERROR(INDEX('Season Counts'!$Y$2:$Y$740,$AF2162)/INDEX('Season Counts'!$X$2:$X$740,$AF2162),"")</f>
        <v>0.327520080321285</v>
      </c>
      <c r="Z2162" s="37" t="n">
        <f aca="false">IFERROR(J2162-Y2162,"")</f>
        <v>0.0228599196787149</v>
      </c>
      <c r="AA2162" s="38" t="n">
        <f aca="false">IFERROR(INDEX('Season Counts'!$K$2:$K$740,$AF2162)/INDEX('Season Counts'!$J$2:$J$740,$AF2162),"")</f>
        <v>0.345316934720908</v>
      </c>
      <c r="AB2162" s="41" t="n">
        <f aca="false">IFERROR(R2162-AA2162,"")</f>
        <v>-0.00408470723275656</v>
      </c>
      <c r="AC2162" s="39" t="n">
        <f aca="false">IFERROR(INDEX('Season Counts'!$AG$2:$AG$740,$AF2162)/INDEX('Season Counts'!$AF$2:$AF$740,$AF2162),"")</f>
        <v>72.0895474137931</v>
      </c>
      <c r="AD2162" s="40" t="n">
        <f aca="false">IFERROR(V2162-AC2162,"")</f>
        <v>0.378515413432012</v>
      </c>
      <c r="AE2162" s="4" t="str">
        <f aca="false">IF(D2162&lt;Guide!$C$21,"Low PA",IF(TRIM(IF(ISNUMBER(AD2162),IF(N(AD2162)&lt;=-Guide!$C$24,"▼ Bat Speed  ",IF(N(AD2162)&gt;=Guide!$C$24,"▲ Bat Speed  ","")),"")&amp;IF(N(Z2162)&gt;=Guide!$C$22,"▲ Contact  ","")&amp;IF(N(Z2162)&lt;=-Guide!$C$22,"▼ Contact  ","")&amp;IF(N(AB2162)&gt;=Guide!$C$23,"▲ Chase  ","")&amp;IF(N(AB2162)&lt;=-Guide!$C$23,"▼ Chase  ",""))="","Stable",TRIM(IF(ISNUMBER(AD2162),IF(N(AD2162)&lt;=-Guide!$C$24,"▼ Bat Speed  ",IF(N(AD2162)&gt;=Guide!$C$24,"▲ Bat Speed  ","")),"")&amp;IF(N(Z2162)&gt;=Guide!$C$22,"▲ Contact  ","")&amp;IF(N(Z2162)&lt;=-Guide!$C$22,"▼ Contact  ","")&amp;IF(N(AB2162)&gt;=Guide!$C$23,"▲ Chase  ","")&amp;IF(N(AB2162)&lt;=-Guide!$C$23,"▼ Chase  ",""))))</f>
        <v>Stable</v>
      </c>
      <c r="AF2162" s="35" t="n">
        <f aca="false">MATCH(Counts!A2162,'Season Counts'!$A$2:$A$740,0)</f>
        <v>547</v>
      </c>
    </row>
    <row r="2163" customFormat="false" ht="15" hidden="false" customHeight="false" outlineLevel="0" collapsed="false">
      <c r="A2163" s="34" t="str">
        <f aca="false">Counts!B2163</f>
        <v>SD</v>
      </c>
      <c r="B2163" s="5" t="str">
        <f aca="false">Counts!C2163</f>
        <v>Ty France</v>
      </c>
      <c r="C2163" s="34" t="str">
        <f aca="false">Counts!F2163</f>
        <v>Aug</v>
      </c>
      <c r="D2163" s="35" t="n">
        <f aca="false">IFERROR(Counts!P2163,"")</f>
        <v>120</v>
      </c>
      <c r="E2163" s="36" t="n">
        <f aca="false">IFERROR(Counts!R2163/Counts!Q2163,"")</f>
        <v>0.303030303030303</v>
      </c>
      <c r="F2163" s="36" t="n">
        <f aca="false">IFERROR((Counts!R2163+Counts!V2163+Counts!W2163)/(Counts!Q2163+Counts!V2163+Counts!W2163+Counts!X2163),"")</f>
        <v>0.4</v>
      </c>
      <c r="G2163" s="36" t="n">
        <f aca="false">IFERROR((Counts!R2163+Counts!S2163+2*Counts!T2163+3*Counts!U2163)/Counts!Q2163,"")</f>
        <v>0.434343434343434</v>
      </c>
      <c r="H2163" s="35" t="n">
        <f aca="false">IFERROR(Counts!U2163,"")</f>
        <v>3</v>
      </c>
      <c r="I2163" s="36" t="n">
        <f aca="false">IFERROR(Counts!Z2163/Counts!AA2163,"")</f>
        <v>0.369166666666667</v>
      </c>
      <c r="J2163" s="36" t="n">
        <f aca="false">IFERROR(Counts!AB2163/Counts!AA2163,"")</f>
        <v>0.323625</v>
      </c>
      <c r="K2163" s="37" t="n">
        <f aca="false">IFERROR((Counts!AB2163-Counts!Z2163)/Counts!AA2163,"")</f>
        <v>-0.0455416666666666</v>
      </c>
      <c r="L2163" s="38" t="n">
        <f aca="false">IFERROR(Counts!Y2163/Counts!P2163,"")</f>
        <v>0.183333333333333</v>
      </c>
      <c r="M2163" s="38" t="n">
        <f aca="false">IFERROR(Counts!V2163/Counts!P2163,"")</f>
        <v>0.133333333333333</v>
      </c>
      <c r="N2163" s="38" t="n">
        <f aca="false">IFERROR(Counts!AD2163/Counts!AC2163,"")</f>
        <v>0.05</v>
      </c>
      <c r="O2163" s="38" t="n">
        <f aca="false">IFERROR(Counts!AE2163/Counts!AC2163,"")</f>
        <v>0.45</v>
      </c>
      <c r="P2163" s="39" t="n">
        <f aca="false">IFERROR(Counts!AG2163/Counts!AF2163,"")</f>
        <v>90.59</v>
      </c>
      <c r="Q2163" s="38" t="n">
        <f aca="false">IFERROR(Counts!AH2163/Counts!AC2163,"")</f>
        <v>0.3875</v>
      </c>
      <c r="R2163" s="38" t="n">
        <f aca="false">IFERROR(Counts!N2163/Counts!M2163,"")</f>
        <v>0.32089552238806</v>
      </c>
      <c r="S2163" s="38" t="n">
        <f aca="false">IFERROR(Counts!K2163/Counts!J2163,"")</f>
        <v>0.773584905660377</v>
      </c>
      <c r="T2163" s="38" t="n">
        <f aca="false">IFERROR(Counts!I2163/Counts!H2163,"")</f>
        <v>0.22</v>
      </c>
      <c r="U2163" s="38" t="n">
        <f aca="false">IFERROR(1-Counts!L2163/Counts!K2163,"")</f>
        <v>0.859756097560976</v>
      </c>
      <c r="V2163" s="39" t="n">
        <f aca="false">IFERROR(Counts!AJ2163/Counts!AI2163,"")</f>
        <v>72.1672727272727</v>
      </c>
      <c r="W2163" s="38" t="n">
        <f aca="false">IFERROR(Counts!AK2163/Counts!AI2163,"")</f>
        <v>0.254545454545455</v>
      </c>
      <c r="X2163" s="40" t="n">
        <f aca="false">IFERROR(Counts!O2163,"")</f>
        <v>5.351</v>
      </c>
      <c r="Y2163" s="36" t="n">
        <f aca="false">IFERROR(INDEX('Season Counts'!$Y$2:$Y$740,$AF2163)/INDEX('Season Counts'!$X$2:$X$740,$AF2163),"")</f>
        <v>0.327520080321285</v>
      </c>
      <c r="Z2163" s="37" t="n">
        <f aca="false">IFERROR(J2163-Y2163,"")</f>
        <v>-0.00389508032128511</v>
      </c>
      <c r="AA2163" s="38" t="n">
        <f aca="false">IFERROR(INDEX('Season Counts'!$K$2:$K$740,$AF2163)/INDEX('Season Counts'!$J$2:$J$740,$AF2163),"")</f>
        <v>0.345316934720908</v>
      </c>
      <c r="AB2163" s="41" t="n">
        <f aca="false">IFERROR(R2163-AA2163,"")</f>
        <v>-0.0244214123328486</v>
      </c>
      <c r="AC2163" s="39" t="n">
        <f aca="false">IFERROR(INDEX('Season Counts'!$AG$2:$AG$740,$AF2163)/INDEX('Season Counts'!$AF$2:$AF$740,$AF2163),"")</f>
        <v>72.0895474137931</v>
      </c>
      <c r="AD2163" s="40" t="n">
        <f aca="false">IFERROR(V2163-AC2163,"")</f>
        <v>0.0777253134796041</v>
      </c>
      <c r="AE2163" s="4" t="str">
        <f aca="false">IF(D2163&lt;Guide!$C$21,"Low PA",IF(TRIM(IF(ISNUMBER(AD2163),IF(N(AD2163)&lt;=-Guide!$C$24,"▼ Bat Speed  ",IF(N(AD2163)&gt;=Guide!$C$24,"▲ Bat Speed  ","")),"")&amp;IF(N(Z2163)&gt;=Guide!$C$22,"▲ Contact  ","")&amp;IF(N(Z2163)&lt;=-Guide!$C$22,"▼ Contact  ","")&amp;IF(N(AB2163)&gt;=Guide!$C$23,"▲ Chase  ","")&amp;IF(N(AB2163)&lt;=-Guide!$C$23,"▼ Chase  ",""))="","Stable",TRIM(IF(ISNUMBER(AD2163),IF(N(AD2163)&lt;=-Guide!$C$24,"▼ Bat Speed  ",IF(N(AD2163)&gt;=Guide!$C$24,"▲ Bat Speed  ","")),"")&amp;IF(N(Z2163)&gt;=Guide!$C$22,"▲ Contact  ","")&amp;IF(N(Z2163)&lt;=-Guide!$C$22,"▼ Contact  ","")&amp;IF(N(AB2163)&gt;=Guide!$C$23,"▲ Chase  ","")&amp;IF(N(AB2163)&lt;=-Guide!$C$23,"▼ Chase  ",""))))</f>
        <v>Stable</v>
      </c>
      <c r="AF2163" s="35" t="n">
        <f aca="false">MATCH(Counts!A2163,'Season Counts'!$A$2:$A$740,0)</f>
        <v>547</v>
      </c>
    </row>
    <row r="2164" customFormat="false" ht="15" hidden="false" customHeight="false" outlineLevel="0" collapsed="false">
      <c r="A2164" s="34" t="str">
        <f aca="false">Counts!B2164</f>
        <v>SD</v>
      </c>
      <c r="B2164" s="5" t="str">
        <f aca="false">Counts!C2164</f>
        <v>Ty France</v>
      </c>
      <c r="C2164" s="34" t="str">
        <f aca="false">Counts!F2164</f>
        <v>Sep</v>
      </c>
      <c r="D2164" s="35" t="n">
        <f aca="false">IFERROR(Counts!P2164,"")</f>
        <v>90</v>
      </c>
      <c r="E2164" s="36" t="n">
        <f aca="false">IFERROR(Counts!R2164/Counts!Q2164,"")</f>
        <v>0.3125</v>
      </c>
      <c r="F2164" s="36" t="n">
        <f aca="false">IFERROR((Counts!R2164+Counts!V2164+Counts!W2164)/(Counts!Q2164+Counts!V2164+Counts!W2164+Counts!X2164),"")</f>
        <v>0.377777777777778</v>
      </c>
      <c r="G2164" s="36" t="n">
        <f aca="false">IFERROR((Counts!R2164+Counts!S2164+2*Counts!T2164+3*Counts!U2164)/Counts!Q2164,"")</f>
        <v>0.475</v>
      </c>
      <c r="H2164" s="35" t="n">
        <f aca="false">IFERROR(Counts!U2164,"")</f>
        <v>2</v>
      </c>
      <c r="I2164" s="36" t="n">
        <f aca="false">IFERROR(Counts!Z2164/Counts!AA2164,"")</f>
        <v>0.371666666666667</v>
      </c>
      <c r="J2164" s="36" t="n">
        <f aca="false">IFERROR(Counts!AB2164/Counts!AA2164,"")</f>
        <v>0.304744444444444</v>
      </c>
      <c r="K2164" s="37" t="n">
        <f aca="false">IFERROR((Counts!AB2164-Counts!Z2164)/Counts!AA2164,"")</f>
        <v>-0.0669222222222223</v>
      </c>
      <c r="L2164" s="38" t="n">
        <f aca="false">IFERROR(Counts!Y2164/Counts!P2164,"")</f>
        <v>0.211111111111111</v>
      </c>
      <c r="M2164" s="38" t="n">
        <f aca="false">IFERROR(Counts!V2164/Counts!P2164,"")</f>
        <v>0.0777777777777778</v>
      </c>
      <c r="N2164" s="38" t="n">
        <f aca="false">IFERROR(Counts!AD2164/Counts!AC2164,"")</f>
        <v>0.0645161290322581</v>
      </c>
      <c r="O2164" s="38" t="n">
        <f aca="false">IFERROR(Counts!AE2164/Counts!AC2164,"")</f>
        <v>0.435483870967742</v>
      </c>
      <c r="P2164" s="39" t="n">
        <f aca="false">IFERROR(Counts!AG2164/Counts!AF2164,"")</f>
        <v>89.9774193548387</v>
      </c>
      <c r="Q2164" s="38" t="n">
        <f aca="false">IFERROR(Counts!AH2164/Counts!AC2164,"")</f>
        <v>0.435483870967742</v>
      </c>
      <c r="R2164" s="38" t="n">
        <f aca="false">IFERROR(Counts!N2164/Counts!M2164,"")</f>
        <v>0.435897435897436</v>
      </c>
      <c r="S2164" s="38" t="n">
        <f aca="false">IFERROR(Counts!K2164/Counts!J2164,"")</f>
        <v>0.818181818181818</v>
      </c>
      <c r="T2164" s="38" t="n">
        <f aca="false">IFERROR(Counts!I2164/Counts!H2164,"")</f>
        <v>0.289099526066351</v>
      </c>
      <c r="U2164" s="38" t="n">
        <f aca="false">IFERROR(1-Counts!L2164/Counts!K2164,"")</f>
        <v>0.873015873015873</v>
      </c>
      <c r="V2164" s="39" t="n">
        <f aca="false">IFERROR(Counts!AJ2164/Counts!AI2164,"")</f>
        <v>72.0931818181818</v>
      </c>
      <c r="W2164" s="38" t="n">
        <f aca="false">IFERROR(Counts!AK2164/Counts!AI2164,"")</f>
        <v>0.215909090909091</v>
      </c>
      <c r="X2164" s="40" t="n">
        <f aca="false">IFERROR(Counts!O2164,"")</f>
        <v>3.804</v>
      </c>
      <c r="Y2164" s="36" t="n">
        <f aca="false">IFERROR(INDEX('Season Counts'!$Y$2:$Y$740,$AF2164)/INDEX('Season Counts'!$X$2:$X$740,$AF2164),"")</f>
        <v>0.327520080321285</v>
      </c>
      <c r="Z2164" s="37" t="n">
        <f aca="false">IFERROR(J2164-Y2164,"")</f>
        <v>-0.0227756358768407</v>
      </c>
      <c r="AA2164" s="38" t="n">
        <f aca="false">IFERROR(INDEX('Season Counts'!$K$2:$K$740,$AF2164)/INDEX('Season Counts'!$J$2:$J$740,$AF2164),"")</f>
        <v>0.345316934720908</v>
      </c>
      <c r="AB2164" s="41" t="n">
        <f aca="false">IFERROR(R2164-AA2164,"")</f>
        <v>0.0905805011765277</v>
      </c>
      <c r="AC2164" s="39" t="n">
        <f aca="false">IFERROR(INDEX('Season Counts'!$AG$2:$AG$740,$AF2164)/INDEX('Season Counts'!$AF$2:$AF$740,$AF2164),"")</f>
        <v>72.0895474137931</v>
      </c>
      <c r="AD2164" s="40" t="n">
        <f aca="false">IFERROR(V2164-AC2164,"")</f>
        <v>0.00363440438870555</v>
      </c>
      <c r="AE2164" s="4" t="str">
        <f aca="false">IF(D2164&lt;Guide!$C$21,"Low PA",IF(TRIM(IF(ISNUMBER(AD2164),IF(N(AD2164)&lt;=-Guide!$C$24,"▼ Bat Speed  ",IF(N(AD2164)&gt;=Guide!$C$24,"▲ Bat Speed  ","")),"")&amp;IF(N(Z2164)&gt;=Guide!$C$22,"▲ Contact  ","")&amp;IF(N(Z2164)&lt;=-Guide!$C$22,"▼ Contact  ","")&amp;IF(N(AB2164)&gt;=Guide!$C$23,"▲ Chase  ","")&amp;IF(N(AB2164)&lt;=-Guide!$C$23,"▼ Chase  ",""))="","Stable",TRIM(IF(ISNUMBER(AD2164),IF(N(AD2164)&lt;=-Guide!$C$24,"▼ Bat Speed  ",IF(N(AD2164)&gt;=Guide!$C$24,"▲ Bat Speed  ","")),"")&amp;IF(N(Z2164)&gt;=Guide!$C$22,"▲ Contact  ","")&amp;IF(N(Z2164)&lt;=-Guide!$C$22,"▼ Contact  ","")&amp;IF(N(AB2164)&gt;=Guide!$C$23,"▲ Chase  ","")&amp;IF(N(AB2164)&lt;=-Guide!$C$23,"▼ Chase  ",""))))</f>
        <v>▲ Chase</v>
      </c>
      <c r="AF2164" s="35" t="n">
        <f aca="false">MATCH(Counts!A2164,'Season Counts'!$A$2:$A$740,0)</f>
        <v>547</v>
      </c>
    </row>
    <row r="2165" customFormat="false" ht="15" hidden="false" customHeight="false" outlineLevel="0" collapsed="false">
      <c r="A2165" s="34" t="str">
        <f aca="false">Counts!B2165</f>
        <v>SD</v>
      </c>
      <c r="B2165" s="5" t="str">
        <f aca="false">Counts!C2165</f>
        <v>Jake Cronenworth</v>
      </c>
      <c r="C2165" s="34" t="str">
        <f aca="false">Counts!F2165</f>
        <v>Mar-Apr</v>
      </c>
      <c r="D2165" s="35" t="n">
        <f aca="false">IFERROR(Counts!P2165,"")</f>
        <v>105</v>
      </c>
      <c r="E2165" s="36" t="n">
        <f aca="false">IFERROR(Counts!R2165/Counts!Q2165,"")</f>
        <v>0.146067415730337</v>
      </c>
      <c r="F2165" s="36" t="n">
        <f aca="false">IFERROR((Counts!R2165+Counts!V2165+Counts!W2165)/(Counts!Q2165+Counts!V2165+Counts!W2165+Counts!X2165),"")</f>
        <v>0.276190476190476</v>
      </c>
      <c r="G2165" s="36" t="n">
        <f aca="false">IFERROR((Counts!R2165+Counts!S2165+2*Counts!T2165+3*Counts!U2165)/Counts!Q2165,"")</f>
        <v>0.202247191011236</v>
      </c>
      <c r="H2165" s="35" t="n">
        <f aca="false">IFERROR(Counts!U2165,"")</f>
        <v>1</v>
      </c>
      <c r="I2165" s="36" t="n">
        <f aca="false">IFERROR(Counts!Z2165/Counts!AA2165,"")</f>
        <v>0.235238095238095</v>
      </c>
      <c r="J2165" s="36" t="n">
        <f aca="false">IFERROR(Counts!AB2165/Counts!AA2165,"")</f>
        <v>0.310066666666667</v>
      </c>
      <c r="K2165" s="37" t="n">
        <f aca="false">IFERROR((Counts!AB2165-Counts!Z2165)/Counts!AA2165,"")</f>
        <v>0.0748285714285715</v>
      </c>
      <c r="L2165" s="38" t="n">
        <f aca="false">IFERROR(Counts!Y2165/Counts!P2165,"")</f>
        <v>0.2</v>
      </c>
      <c r="M2165" s="38" t="n">
        <f aca="false">IFERROR(Counts!V2165/Counts!P2165,"")</f>
        <v>0.133333333333333</v>
      </c>
      <c r="N2165" s="38" t="n">
        <f aca="false">IFERROR(Counts!AD2165/Counts!AC2165,"")</f>
        <v>0.0588235294117647</v>
      </c>
      <c r="O2165" s="38" t="n">
        <f aca="false">IFERROR(Counts!AE2165/Counts!AC2165,"")</f>
        <v>0.338235294117647</v>
      </c>
      <c r="P2165" s="39" t="n">
        <f aca="false">IFERROR(Counts!AG2165/Counts!AF2165,"")</f>
        <v>86.6529411764706</v>
      </c>
      <c r="Q2165" s="38" t="n">
        <f aca="false">IFERROR(Counts!AH2165/Counts!AC2165,"")</f>
        <v>0.279411764705882</v>
      </c>
      <c r="R2165" s="38" t="n">
        <f aca="false">IFERROR(Counts!N2165/Counts!M2165,"")</f>
        <v>0.239316239316239</v>
      </c>
      <c r="S2165" s="38" t="n">
        <f aca="false">IFERROR(Counts!K2165/Counts!J2165,"")</f>
        <v>0.655660377358491</v>
      </c>
      <c r="T2165" s="38" t="n">
        <f aca="false">IFERROR(Counts!I2165/Counts!H2165,"")</f>
        <v>0.215384615384615</v>
      </c>
      <c r="U2165" s="38" t="n">
        <f aca="false">IFERROR(1-Counts!L2165/Counts!K2165,"")</f>
        <v>0.928057553956835</v>
      </c>
      <c r="V2165" s="39" t="n">
        <f aca="false">IFERROR(Counts!AJ2165/Counts!AI2165,"")</f>
        <v>71.956</v>
      </c>
      <c r="W2165" s="38" t="n">
        <f aca="false">IFERROR(Counts!AK2165/Counts!AI2165,"")</f>
        <v>0.22</v>
      </c>
      <c r="X2165" s="40" t="n">
        <f aca="false">IFERROR(Counts!O2165,"")</f>
        <v>-6.733</v>
      </c>
      <c r="Y2165" s="36" t="n">
        <f aca="false">IFERROR(INDEX('Season Counts'!$Y$2:$Y$740,$AF2165)/INDEX('Season Counts'!$X$2:$X$740,$AF2165),"")</f>
        <v>0.275092417061611</v>
      </c>
      <c r="Z2165" s="37" t="n">
        <f aca="false">IFERROR(J2165-Y2165,"")</f>
        <v>0.0349742496050554</v>
      </c>
      <c r="AA2165" s="38" t="n">
        <f aca="false">IFERROR(INDEX('Season Counts'!$K$2:$K$740,$AF2165)/INDEX('Season Counts'!$J$2:$J$740,$AF2165),"")</f>
        <v>0.29</v>
      </c>
      <c r="AB2165" s="41" t="n">
        <f aca="false">IFERROR(R2165-AA2165,"")</f>
        <v>-0.0506837606837607</v>
      </c>
      <c r="AC2165" s="39" t="n">
        <f aca="false">IFERROR(INDEX('Season Counts'!$AG$2:$AG$740,$AF2165)/INDEX('Season Counts'!$AF$2:$AF$740,$AF2165),"")</f>
        <v>71.4444277108434</v>
      </c>
      <c r="AD2165" s="40" t="n">
        <f aca="false">IFERROR(V2165-AC2165,"")</f>
        <v>0.511572289156632</v>
      </c>
      <c r="AE2165" s="4" t="str">
        <f aca="false">IF(D2165&lt;Guide!$C$21,"Low PA",IF(TRIM(IF(ISNUMBER(AD2165),IF(N(AD2165)&lt;=-Guide!$C$24,"▼ Bat Speed  ",IF(N(AD2165)&gt;=Guide!$C$24,"▲ Bat Speed  ","")),"")&amp;IF(N(Z2165)&gt;=Guide!$C$22,"▲ Contact  ","")&amp;IF(N(Z2165)&lt;=-Guide!$C$22,"▼ Contact  ","")&amp;IF(N(AB2165)&gt;=Guide!$C$23,"▲ Chase  ","")&amp;IF(N(AB2165)&lt;=-Guide!$C$23,"▼ Chase  ",""))="","Stable",TRIM(IF(ISNUMBER(AD2165),IF(N(AD2165)&lt;=-Guide!$C$24,"▼ Bat Speed  ",IF(N(AD2165)&gt;=Guide!$C$24,"▲ Bat Speed  ","")),"")&amp;IF(N(Z2165)&gt;=Guide!$C$22,"▲ Contact  ","")&amp;IF(N(Z2165)&lt;=-Guide!$C$22,"▼ Contact  ","")&amp;IF(N(AB2165)&gt;=Guide!$C$23,"▲ Chase  ","")&amp;IF(N(AB2165)&lt;=-Guide!$C$23,"▼ Chase  ",""))))</f>
        <v>▼ Chase</v>
      </c>
      <c r="AF2165" s="35" t="n">
        <f aca="false">MATCH(Counts!A2165,'Season Counts'!$A$2:$A$740,0)</f>
        <v>548</v>
      </c>
    </row>
    <row r="2166" customFormat="false" ht="15" hidden="false" customHeight="false" outlineLevel="0" collapsed="false">
      <c r="A2166" s="34" t="str">
        <f aca="false">Counts!B2166</f>
        <v>SD</v>
      </c>
      <c r="B2166" s="5" t="str">
        <f aca="false">Counts!C2166</f>
        <v>Jake Cronenworth</v>
      </c>
      <c r="C2166" s="34" t="str">
        <f aca="false">Counts!F2166</f>
        <v>May</v>
      </c>
      <c r="D2166" s="35" t="n">
        <f aca="false">IFERROR(Counts!P2166,"")</f>
        <v>9</v>
      </c>
      <c r="E2166" s="36" t="n">
        <f aca="false">IFERROR(Counts!R2166/Counts!Q2166,"")</f>
        <v>0.125</v>
      </c>
      <c r="F2166" s="36" t="n">
        <f aca="false">IFERROR((Counts!R2166+Counts!V2166+Counts!W2166)/(Counts!Q2166+Counts!V2166+Counts!W2166+Counts!X2166),"")</f>
        <v>0.222222222222222</v>
      </c>
      <c r="G2166" s="36" t="n">
        <f aca="false">IFERROR((Counts!R2166+Counts!S2166+2*Counts!T2166+3*Counts!U2166)/Counts!Q2166,"")</f>
        <v>0.125</v>
      </c>
      <c r="H2166" s="35" t="n">
        <f aca="false">IFERROR(Counts!U2166,"")</f>
        <v>0</v>
      </c>
      <c r="I2166" s="36" t="n">
        <f aca="false">IFERROR(Counts!Z2166/Counts!AA2166,"")</f>
        <v>0.177777777777778</v>
      </c>
      <c r="J2166" s="36" t="n">
        <f aca="false">IFERROR(Counts!AB2166/Counts!AA2166,"")</f>
        <v>0.230888888888889</v>
      </c>
      <c r="K2166" s="37" t="n">
        <f aca="false">IFERROR((Counts!AB2166-Counts!Z2166)/Counts!AA2166,"")</f>
        <v>0.0531111111111111</v>
      </c>
      <c r="L2166" s="38" t="n">
        <f aca="false">IFERROR(Counts!Y2166/Counts!P2166,"")</f>
        <v>0.222222222222222</v>
      </c>
      <c r="M2166" s="38" t="n">
        <f aca="false">IFERROR(Counts!V2166/Counts!P2166,"")</f>
        <v>0</v>
      </c>
      <c r="N2166" s="38" t="n">
        <f aca="false">IFERROR(Counts!AD2166/Counts!AC2166,"")</f>
        <v>0</v>
      </c>
      <c r="O2166" s="38" t="n">
        <f aca="false">IFERROR(Counts!AE2166/Counts!AC2166,"")</f>
        <v>0.166666666666667</v>
      </c>
      <c r="P2166" s="39" t="n">
        <f aca="false">IFERROR(Counts!AG2166/Counts!AF2166,"")</f>
        <v>79.0166666666667</v>
      </c>
      <c r="Q2166" s="38" t="n">
        <f aca="false">IFERROR(Counts!AH2166/Counts!AC2166,"")</f>
        <v>0.333333333333333</v>
      </c>
      <c r="R2166" s="38" t="n">
        <f aca="false">IFERROR(Counts!N2166/Counts!M2166,"")</f>
        <v>0.428571428571429</v>
      </c>
      <c r="S2166" s="38" t="n">
        <f aca="false">IFERROR(Counts!K2166/Counts!J2166,"")</f>
        <v>0.578947368421053</v>
      </c>
      <c r="T2166" s="38" t="n">
        <f aca="false">IFERROR(Counts!I2166/Counts!H2166,"")</f>
        <v>0.1</v>
      </c>
      <c r="U2166" s="38" t="n">
        <f aca="false">IFERROR(1-Counts!L2166/Counts!K2166,"")</f>
        <v>1</v>
      </c>
      <c r="V2166" s="39" t="n">
        <f aca="false">IFERROR(Counts!AJ2166/Counts!AI2166,"")</f>
        <v>72.6733333333333</v>
      </c>
      <c r="W2166" s="38" t="n">
        <f aca="false">IFERROR(Counts!AK2166/Counts!AI2166,"")</f>
        <v>0.333333333333333</v>
      </c>
      <c r="X2166" s="40" t="n">
        <f aca="false">IFERROR(Counts!O2166,"")</f>
        <v>-1.04</v>
      </c>
      <c r="Y2166" s="36" t="n">
        <f aca="false">IFERROR(INDEX('Season Counts'!$Y$2:$Y$740,$AF2166)/INDEX('Season Counts'!$X$2:$X$740,$AF2166),"")</f>
        <v>0.275092417061611</v>
      </c>
      <c r="Z2166" s="37" t="n">
        <f aca="false">IFERROR(J2166-Y2166,"")</f>
        <v>-0.0442035281727225</v>
      </c>
      <c r="AA2166" s="38" t="n">
        <f aca="false">IFERROR(INDEX('Season Counts'!$K$2:$K$740,$AF2166)/INDEX('Season Counts'!$J$2:$J$740,$AF2166),"")</f>
        <v>0.29</v>
      </c>
      <c r="AB2166" s="41" t="n">
        <f aca="false">IFERROR(R2166-AA2166,"")</f>
        <v>0.138571428571429</v>
      </c>
      <c r="AC2166" s="39" t="n">
        <f aca="false">IFERROR(INDEX('Season Counts'!$AG$2:$AG$740,$AF2166)/INDEX('Season Counts'!$AF$2:$AF$740,$AF2166),"")</f>
        <v>71.4444277108434</v>
      </c>
      <c r="AD2166" s="40" t="n">
        <f aca="false">IFERROR(V2166-AC2166,"")</f>
        <v>1.22890562248996</v>
      </c>
      <c r="AE2166" s="4" t="str">
        <f aca="false">IF(D2166&lt;Guide!$C$21,"Low PA",IF(TRIM(IF(ISNUMBER(AD2166),IF(N(AD2166)&lt;=-Guide!$C$24,"▼ Bat Speed  ",IF(N(AD2166)&gt;=Guide!$C$24,"▲ Bat Speed  ","")),"")&amp;IF(N(Z2166)&gt;=Guide!$C$22,"▲ Contact  ","")&amp;IF(N(Z2166)&lt;=-Guide!$C$22,"▼ Contact  ","")&amp;IF(N(AB2166)&gt;=Guide!$C$23,"▲ Chase  ","")&amp;IF(N(AB2166)&lt;=-Guide!$C$23,"▼ Chase  ",""))="","Stable",TRIM(IF(ISNUMBER(AD2166),IF(N(AD2166)&lt;=-Guide!$C$24,"▼ Bat Speed  ",IF(N(AD2166)&gt;=Guide!$C$24,"▲ Bat Speed  ","")),"")&amp;IF(N(Z2166)&gt;=Guide!$C$22,"▲ Contact  ","")&amp;IF(N(Z2166)&lt;=-Guide!$C$22,"▼ Contact  ","")&amp;IF(N(AB2166)&gt;=Guide!$C$23,"▲ Chase  ","")&amp;IF(N(AB2166)&lt;=-Guide!$C$23,"▼ Chase  ",""))))</f>
        <v>Low PA</v>
      </c>
      <c r="AF2166" s="35" t="n">
        <f aca="false">MATCH(Counts!A2166,'Season Counts'!$A$2:$A$740,0)</f>
        <v>548</v>
      </c>
    </row>
    <row r="2167" customFormat="false" ht="15" hidden="false" customHeight="false" outlineLevel="0" collapsed="false">
      <c r="A2167" s="34" t="str">
        <f aca="false">Counts!B2167</f>
        <v>SD</v>
      </c>
      <c r="B2167" s="5" t="str">
        <f aca="false">Counts!C2167</f>
        <v>Jake Cronenworth</v>
      </c>
      <c r="C2167" s="34" t="str">
        <f aca="false">Counts!F2167</f>
        <v>Jun</v>
      </c>
      <c r="D2167" s="35" t="n">
        <f aca="false">IFERROR(Counts!P2167,"")</f>
        <v>5</v>
      </c>
      <c r="E2167" s="36" t="n">
        <f aca="false">IFERROR(Counts!R2167/Counts!Q2167,"")</f>
        <v>0</v>
      </c>
      <c r="F2167" s="36" t="n">
        <f aca="false">IFERROR((Counts!R2167+Counts!V2167+Counts!W2167)/(Counts!Q2167+Counts!V2167+Counts!W2167+Counts!X2167),"")</f>
        <v>0</v>
      </c>
      <c r="G2167" s="36" t="n">
        <f aca="false">IFERROR((Counts!R2167+Counts!S2167+2*Counts!T2167+3*Counts!U2167)/Counts!Q2167,"")</f>
        <v>0</v>
      </c>
      <c r="H2167" s="35" t="n">
        <f aca="false">IFERROR(Counts!U2167,"")</f>
        <v>0</v>
      </c>
      <c r="I2167" s="36" t="n">
        <f aca="false">IFERROR(Counts!Z2167/Counts!AA2167,"")</f>
        <v>0</v>
      </c>
      <c r="J2167" s="36" t="n">
        <f aca="false">IFERROR(Counts!AB2167/Counts!AA2167,"")</f>
        <v>0.07625</v>
      </c>
      <c r="K2167" s="37" t="n">
        <f aca="false">IFERROR((Counts!AB2167-Counts!Z2167)/Counts!AA2167,"")</f>
        <v>0.07625</v>
      </c>
      <c r="L2167" s="38" t="n">
        <f aca="false">IFERROR(Counts!Y2167/Counts!P2167,"")</f>
        <v>0</v>
      </c>
      <c r="M2167" s="38" t="n">
        <f aca="false">IFERROR(Counts!V2167/Counts!P2167,"")</f>
        <v>0</v>
      </c>
      <c r="N2167" s="38" t="n">
        <f aca="false">IFERROR(Counts!AD2167/Counts!AC2167,"")</f>
        <v>0</v>
      </c>
      <c r="O2167" s="38" t="n">
        <f aca="false">IFERROR(Counts!AE2167/Counts!AC2167,"")</f>
        <v>0</v>
      </c>
      <c r="P2167" s="39" t="n">
        <f aca="false">IFERROR(Counts!AG2167/Counts!AF2167,"")</f>
        <v>73.26</v>
      </c>
      <c r="Q2167" s="38" t="n">
        <f aca="false">IFERROR(Counts!AH2167/Counts!AC2167,"")</f>
        <v>0</v>
      </c>
      <c r="R2167" s="38" t="n">
        <f aca="false">IFERROR(Counts!N2167/Counts!M2167,"")</f>
        <v>0.222222222222222</v>
      </c>
      <c r="S2167" s="38" t="n">
        <f aca="false">IFERROR(Counts!K2167/Counts!J2167,"")</f>
        <v>0.666666666666667</v>
      </c>
      <c r="T2167" s="38" t="n">
        <f aca="false">IFERROR(Counts!I2167/Counts!H2167,"")</f>
        <v>0</v>
      </c>
      <c r="U2167" s="38" t="n">
        <f aca="false">IFERROR(1-Counts!L2167/Counts!K2167,"")</f>
        <v>1</v>
      </c>
      <c r="V2167" s="39" t="n">
        <f aca="false">IFERROR(Counts!AJ2167/Counts!AI2167,"")</f>
        <v>71.9571428571429</v>
      </c>
      <c r="W2167" s="38" t="n">
        <f aca="false">IFERROR(Counts!AK2167/Counts!AI2167,"")</f>
        <v>0.142857142857143</v>
      </c>
      <c r="X2167" s="40" t="n">
        <f aca="false">IFERROR(Counts!O2167,"")</f>
        <v>-1.024</v>
      </c>
      <c r="Y2167" s="36" t="n">
        <f aca="false">IFERROR(INDEX('Season Counts'!$Y$2:$Y$740,$AF2167)/INDEX('Season Counts'!$X$2:$X$740,$AF2167),"")</f>
        <v>0.275092417061611</v>
      </c>
      <c r="Z2167" s="37" t="n">
        <f aca="false">IFERROR(J2167-Y2167,"")</f>
        <v>-0.198842417061611</v>
      </c>
      <c r="AA2167" s="38" t="n">
        <f aca="false">IFERROR(INDEX('Season Counts'!$K$2:$K$740,$AF2167)/INDEX('Season Counts'!$J$2:$J$740,$AF2167),"")</f>
        <v>0.29</v>
      </c>
      <c r="AB2167" s="41" t="n">
        <f aca="false">IFERROR(R2167-AA2167,"")</f>
        <v>-0.0677777777777778</v>
      </c>
      <c r="AC2167" s="39" t="n">
        <f aca="false">IFERROR(INDEX('Season Counts'!$AG$2:$AG$740,$AF2167)/INDEX('Season Counts'!$AF$2:$AF$740,$AF2167),"")</f>
        <v>71.4444277108434</v>
      </c>
      <c r="AD2167" s="40" t="n">
        <f aca="false">IFERROR(V2167-AC2167,"")</f>
        <v>0.512715146299485</v>
      </c>
      <c r="AE2167" s="4" t="str">
        <f aca="false">IF(D2167&lt;Guide!$C$21,"Low PA",IF(TRIM(IF(ISNUMBER(AD2167),IF(N(AD2167)&lt;=-Guide!$C$24,"▼ Bat Speed  ",IF(N(AD2167)&gt;=Guide!$C$24,"▲ Bat Speed  ","")),"")&amp;IF(N(Z2167)&gt;=Guide!$C$22,"▲ Contact  ","")&amp;IF(N(Z2167)&lt;=-Guide!$C$22,"▼ Contact  ","")&amp;IF(N(AB2167)&gt;=Guide!$C$23,"▲ Chase  ","")&amp;IF(N(AB2167)&lt;=-Guide!$C$23,"▼ Chase  ",""))="","Stable",TRIM(IF(ISNUMBER(AD2167),IF(N(AD2167)&lt;=-Guide!$C$24,"▼ Bat Speed  ",IF(N(AD2167)&gt;=Guide!$C$24,"▲ Bat Speed  ","")),"")&amp;IF(N(Z2167)&gt;=Guide!$C$22,"▲ Contact  ","")&amp;IF(N(Z2167)&lt;=-Guide!$C$22,"▼ Contact  ","")&amp;IF(N(AB2167)&gt;=Guide!$C$23,"▲ Chase  ","")&amp;IF(N(AB2167)&lt;=-Guide!$C$23,"▼ Chase  ",""))))</f>
        <v>Low PA</v>
      </c>
      <c r="AF2167" s="35" t="n">
        <f aca="false">MATCH(Counts!A2167,'Season Counts'!$A$2:$A$740,0)</f>
        <v>548</v>
      </c>
    </row>
    <row r="2168" customFormat="false" ht="15" hidden="false" customHeight="false" outlineLevel="0" collapsed="false">
      <c r="A2168" s="34" t="str">
        <f aca="false">Counts!B2168</f>
        <v>SD</v>
      </c>
      <c r="B2168" s="5" t="str">
        <f aca="false">Counts!C2168</f>
        <v>Jake Cronenworth</v>
      </c>
      <c r="C2168" s="34" t="str">
        <f aca="false">Counts!F2168</f>
        <v>Jul</v>
      </c>
      <c r="D2168" s="35" t="n">
        <f aca="false">IFERROR(Counts!P2168,"")</f>
        <v>95</v>
      </c>
      <c r="E2168" s="36" t="n">
        <f aca="false">IFERROR(Counts!R2168/Counts!Q2168,"")</f>
        <v>0.294117647058824</v>
      </c>
      <c r="F2168" s="36" t="n">
        <f aca="false">IFERROR((Counts!R2168+Counts!V2168+Counts!W2168)/(Counts!Q2168+Counts!V2168+Counts!W2168+Counts!X2168),"")</f>
        <v>0.361702127659575</v>
      </c>
      <c r="G2168" s="36" t="n">
        <f aca="false">IFERROR((Counts!R2168+Counts!S2168+2*Counts!T2168+3*Counts!U2168)/Counts!Q2168,"")</f>
        <v>0.4</v>
      </c>
      <c r="H2168" s="35" t="n">
        <f aca="false">IFERROR(Counts!U2168,"")</f>
        <v>2</v>
      </c>
      <c r="I2168" s="36" t="n">
        <f aca="false">IFERROR(Counts!Z2168/Counts!AA2168,"")</f>
        <v>0.340957446808511</v>
      </c>
      <c r="J2168" s="36" t="n">
        <f aca="false">IFERROR(Counts!AB2168/Counts!AA2168,"")</f>
        <v>0.311574468085106</v>
      </c>
      <c r="K2168" s="37" t="n">
        <f aca="false">IFERROR((Counts!AB2168-Counts!Z2168)/Counts!AA2168,"")</f>
        <v>-0.0293829787234042</v>
      </c>
      <c r="L2168" s="38" t="n">
        <f aca="false">IFERROR(Counts!Y2168/Counts!P2168,"")</f>
        <v>0.242105263157895</v>
      </c>
      <c r="M2168" s="38" t="n">
        <f aca="false">IFERROR(Counts!V2168/Counts!P2168,"")</f>
        <v>0.0842105263157895</v>
      </c>
      <c r="N2168" s="38" t="n">
        <f aca="false">IFERROR(Counts!AD2168/Counts!AC2168,"")</f>
        <v>0.0476190476190476</v>
      </c>
      <c r="O2168" s="38" t="n">
        <f aca="false">IFERROR(Counts!AE2168/Counts!AC2168,"")</f>
        <v>0.365079365079365</v>
      </c>
      <c r="P2168" s="39" t="n">
        <f aca="false">IFERROR(Counts!AG2168/Counts!AF2168,"")</f>
        <v>86.3793650793651</v>
      </c>
      <c r="Q2168" s="38" t="n">
        <f aca="false">IFERROR(Counts!AH2168/Counts!AC2168,"")</f>
        <v>0.428571428571429</v>
      </c>
      <c r="R2168" s="38" t="n">
        <f aca="false">IFERROR(Counts!N2168/Counts!M2168,"")</f>
        <v>0.314917127071823</v>
      </c>
      <c r="S2168" s="38" t="n">
        <f aca="false">IFERROR(Counts!K2168/Counts!J2168,"")</f>
        <v>0.655913978494624</v>
      </c>
      <c r="T2168" s="38" t="n">
        <f aca="false">IFERROR(Counts!I2168/Counts!H2168,"")</f>
        <v>0.195530726256983</v>
      </c>
      <c r="U2168" s="38" t="n">
        <f aca="false">IFERROR(1-Counts!L2168/Counts!K2168,"")</f>
        <v>0.926229508196721</v>
      </c>
      <c r="V2168" s="39" t="n">
        <f aca="false">IFERROR(Counts!AJ2168/Counts!AI2168,"")</f>
        <v>71.3329032258065</v>
      </c>
      <c r="W2168" s="38" t="n">
        <f aca="false">IFERROR(Counts!AK2168/Counts!AI2168,"")</f>
        <v>0.148387096774194</v>
      </c>
      <c r="X2168" s="40" t="n">
        <f aca="false">IFERROR(Counts!O2168,"")</f>
        <v>1.109</v>
      </c>
      <c r="Y2168" s="36" t="n">
        <f aca="false">IFERROR(INDEX('Season Counts'!$Y$2:$Y$740,$AF2168)/INDEX('Season Counts'!$X$2:$X$740,$AF2168),"")</f>
        <v>0.275092417061611</v>
      </c>
      <c r="Z2168" s="37" t="n">
        <f aca="false">IFERROR(J2168-Y2168,"")</f>
        <v>0.036482051023495</v>
      </c>
      <c r="AA2168" s="38" t="n">
        <f aca="false">IFERROR(INDEX('Season Counts'!$K$2:$K$740,$AF2168)/INDEX('Season Counts'!$J$2:$J$740,$AF2168),"")</f>
        <v>0.29</v>
      </c>
      <c r="AB2168" s="41" t="n">
        <f aca="false">IFERROR(R2168-AA2168,"")</f>
        <v>0.0249171270718232</v>
      </c>
      <c r="AC2168" s="39" t="n">
        <f aca="false">IFERROR(INDEX('Season Counts'!$AG$2:$AG$740,$AF2168)/INDEX('Season Counts'!$AF$2:$AF$740,$AF2168),"")</f>
        <v>71.4444277108434</v>
      </c>
      <c r="AD2168" s="40" t="n">
        <f aca="false">IFERROR(V2168-AC2168,"")</f>
        <v>-0.111524485036924</v>
      </c>
      <c r="AE2168" s="4" t="str">
        <f aca="false">IF(D2168&lt;Guide!$C$21,"Low PA",IF(TRIM(IF(ISNUMBER(AD2168),IF(N(AD2168)&lt;=-Guide!$C$24,"▼ Bat Speed  ",IF(N(AD2168)&gt;=Guide!$C$24,"▲ Bat Speed  ","")),"")&amp;IF(N(Z2168)&gt;=Guide!$C$22,"▲ Contact  ","")&amp;IF(N(Z2168)&lt;=-Guide!$C$22,"▼ Contact  ","")&amp;IF(N(AB2168)&gt;=Guide!$C$23,"▲ Chase  ","")&amp;IF(N(AB2168)&lt;=-Guide!$C$23,"▼ Chase  ",""))="","Stable",TRIM(IF(ISNUMBER(AD2168),IF(N(AD2168)&lt;=-Guide!$C$24,"▼ Bat Speed  ",IF(N(AD2168)&gt;=Guide!$C$24,"▲ Bat Speed  ","")),"")&amp;IF(N(Z2168)&gt;=Guide!$C$22,"▲ Contact  ","")&amp;IF(N(Z2168)&lt;=-Guide!$C$22,"▼ Contact  ","")&amp;IF(N(AB2168)&gt;=Guide!$C$23,"▲ Chase  ","")&amp;IF(N(AB2168)&lt;=-Guide!$C$23,"▼ Chase  ",""))))</f>
        <v>Stable</v>
      </c>
      <c r="AF2168" s="35" t="n">
        <f aca="false">MATCH(Counts!A2168,'Season Counts'!$A$2:$A$740,0)</f>
        <v>548</v>
      </c>
    </row>
    <row r="2169" customFormat="false" ht="15" hidden="false" customHeight="false" outlineLevel="0" collapsed="false">
      <c r="A2169" s="34" t="str">
        <f aca="false">Counts!B2169</f>
        <v>SD</v>
      </c>
      <c r="B2169" s="5" t="str">
        <f aca="false">Counts!C2169</f>
        <v>Jake Cronenworth</v>
      </c>
      <c r="C2169" s="34" t="str">
        <f aca="false">Counts!F2169</f>
        <v>Aug</v>
      </c>
      <c r="D2169" s="35" t="n">
        <f aca="false">IFERROR(Counts!P2169,"")</f>
        <v>122</v>
      </c>
      <c r="E2169" s="36" t="n">
        <f aca="false">IFERROR(Counts!R2169/Counts!Q2169,"")</f>
        <v>0.232142857142857</v>
      </c>
      <c r="F2169" s="36" t="n">
        <f aca="false">IFERROR((Counts!R2169+Counts!V2169+Counts!W2169)/(Counts!Q2169+Counts!V2169+Counts!W2169+Counts!X2169),"")</f>
        <v>0.295081967213115</v>
      </c>
      <c r="G2169" s="36" t="n">
        <f aca="false">IFERROR((Counts!R2169+Counts!S2169+2*Counts!T2169+3*Counts!U2169)/Counts!Q2169,"")</f>
        <v>0.3125</v>
      </c>
      <c r="H2169" s="35" t="n">
        <f aca="false">IFERROR(Counts!U2169,"")</f>
        <v>1</v>
      </c>
      <c r="I2169" s="36" t="n">
        <f aca="false">IFERROR(Counts!Z2169/Counts!AA2169,"")</f>
        <v>0.275409836065574</v>
      </c>
      <c r="J2169" s="36" t="n">
        <f aca="false">IFERROR(Counts!AB2169/Counts!AA2169,"")</f>
        <v>0.22616393442623</v>
      </c>
      <c r="K2169" s="37" t="n">
        <f aca="false">IFERROR((Counts!AB2169-Counts!Z2169)/Counts!AA2169,"")</f>
        <v>-0.0492459016393443</v>
      </c>
      <c r="L2169" s="38" t="n">
        <f aca="false">IFERROR(Counts!Y2169/Counts!P2169,"")</f>
        <v>0.270491803278689</v>
      </c>
      <c r="M2169" s="38" t="n">
        <f aca="false">IFERROR(Counts!V2169/Counts!P2169,"")</f>
        <v>0.0737704918032787</v>
      </c>
      <c r="N2169" s="38" t="n">
        <f aca="false">IFERROR(Counts!AD2169/Counts!AC2169,"")</f>
        <v>0</v>
      </c>
      <c r="O2169" s="38" t="n">
        <f aca="false">IFERROR(Counts!AE2169/Counts!AC2169,"")</f>
        <v>0.227848101265823</v>
      </c>
      <c r="P2169" s="39" t="n">
        <f aca="false">IFERROR(Counts!AG2169/Counts!AF2169,"")</f>
        <v>84.0329113924051</v>
      </c>
      <c r="Q2169" s="38" t="n">
        <f aca="false">IFERROR(Counts!AH2169/Counts!AC2169,"")</f>
        <v>0.316455696202532</v>
      </c>
      <c r="R2169" s="38" t="n">
        <f aca="false">IFERROR(Counts!N2169/Counts!M2169,"")</f>
        <v>0.316725978647687</v>
      </c>
      <c r="S2169" s="38" t="n">
        <f aca="false">IFERROR(Counts!K2169/Counts!J2169,"")</f>
        <v>0.619433198380567</v>
      </c>
      <c r="T2169" s="38" t="n">
        <f aca="false">IFERROR(Counts!I2169/Counts!H2169,"")</f>
        <v>0.202479338842975</v>
      </c>
      <c r="U2169" s="38" t="n">
        <f aca="false">IFERROR(1-Counts!L2169/Counts!K2169,"")</f>
        <v>0.882352941176471</v>
      </c>
      <c r="V2169" s="39" t="n">
        <f aca="false">IFERROR(Counts!AJ2169/Counts!AI2169,"")</f>
        <v>71.1711538461538</v>
      </c>
      <c r="W2169" s="38" t="n">
        <f aca="false">IFERROR(Counts!AK2169/Counts!AI2169,"")</f>
        <v>0.192307692307692</v>
      </c>
      <c r="X2169" s="40" t="n">
        <f aca="false">IFERROR(Counts!O2169,"")</f>
        <v>-3.473</v>
      </c>
      <c r="Y2169" s="36" t="n">
        <f aca="false">IFERROR(INDEX('Season Counts'!$Y$2:$Y$740,$AF2169)/INDEX('Season Counts'!$X$2:$X$740,$AF2169),"")</f>
        <v>0.275092417061611</v>
      </c>
      <c r="Z2169" s="37" t="n">
        <f aca="false">IFERROR(J2169-Y2169,"")</f>
        <v>-0.0489284826353819</v>
      </c>
      <c r="AA2169" s="38" t="n">
        <f aca="false">IFERROR(INDEX('Season Counts'!$K$2:$K$740,$AF2169)/INDEX('Season Counts'!$J$2:$J$740,$AF2169),"")</f>
        <v>0.29</v>
      </c>
      <c r="AB2169" s="41" t="n">
        <f aca="false">IFERROR(R2169-AA2169,"")</f>
        <v>0.0267259786476868</v>
      </c>
      <c r="AC2169" s="39" t="n">
        <f aca="false">IFERROR(INDEX('Season Counts'!$AG$2:$AG$740,$AF2169)/INDEX('Season Counts'!$AF$2:$AF$740,$AF2169),"")</f>
        <v>71.4444277108434</v>
      </c>
      <c r="AD2169" s="40" t="n">
        <f aca="false">IFERROR(V2169-AC2169,"")</f>
        <v>-0.273273864689529</v>
      </c>
      <c r="AE2169" s="4" t="str">
        <f aca="false">IF(D2169&lt;Guide!$C$21,"Low PA",IF(TRIM(IF(ISNUMBER(AD2169),IF(N(AD2169)&lt;=-Guide!$C$24,"▼ Bat Speed  ",IF(N(AD2169)&gt;=Guide!$C$24,"▲ Bat Speed  ","")),"")&amp;IF(N(Z2169)&gt;=Guide!$C$22,"▲ Contact  ","")&amp;IF(N(Z2169)&lt;=-Guide!$C$22,"▼ Contact  ","")&amp;IF(N(AB2169)&gt;=Guide!$C$23,"▲ Chase  ","")&amp;IF(N(AB2169)&lt;=-Guide!$C$23,"▼ Chase  ",""))="","Stable",TRIM(IF(ISNUMBER(AD2169),IF(N(AD2169)&lt;=-Guide!$C$24,"▼ Bat Speed  ",IF(N(AD2169)&gt;=Guide!$C$24,"▲ Bat Speed  ","")),"")&amp;IF(N(Z2169)&gt;=Guide!$C$22,"▲ Contact  ","")&amp;IF(N(Z2169)&lt;=-Guide!$C$22,"▼ Contact  ","")&amp;IF(N(AB2169)&gt;=Guide!$C$23,"▲ Chase  ","")&amp;IF(N(AB2169)&lt;=-Guide!$C$23,"▼ Chase  ",""))))</f>
        <v>▼ Contact</v>
      </c>
      <c r="AF2169" s="35" t="n">
        <f aca="false">MATCH(Counts!A2169,'Season Counts'!$A$2:$A$740,0)</f>
        <v>548</v>
      </c>
    </row>
    <row r="2170" customFormat="false" ht="15" hidden="false" customHeight="false" outlineLevel="0" collapsed="false">
      <c r="A2170" s="34" t="str">
        <f aca="false">Counts!B2170</f>
        <v>SD</v>
      </c>
      <c r="B2170" s="5" t="str">
        <f aca="false">Counts!C2170</f>
        <v>Jake Cronenworth</v>
      </c>
      <c r="C2170" s="34" t="str">
        <f aca="false">Counts!F2170</f>
        <v>Sep</v>
      </c>
      <c r="D2170" s="35" t="n">
        <f aca="false">IFERROR(Counts!P2170,"")</f>
        <v>89</v>
      </c>
      <c r="E2170" s="36" t="n">
        <f aca="false">IFERROR(Counts!R2170/Counts!Q2170,"")</f>
        <v>0.253164556962025</v>
      </c>
      <c r="F2170" s="36" t="n">
        <f aca="false">IFERROR((Counts!R2170+Counts!V2170+Counts!W2170)/(Counts!Q2170+Counts!V2170+Counts!W2170+Counts!X2170),"")</f>
        <v>0.329545454545455</v>
      </c>
      <c r="G2170" s="36" t="n">
        <f aca="false">IFERROR((Counts!R2170+Counts!S2170+2*Counts!T2170+3*Counts!U2170)/Counts!Q2170,"")</f>
        <v>0.417721518987342</v>
      </c>
      <c r="H2170" s="35" t="n">
        <f aca="false">IFERROR(Counts!U2170,"")</f>
        <v>3</v>
      </c>
      <c r="I2170" s="36" t="n">
        <f aca="false">IFERROR(Counts!Z2170/Counts!AA2170,"")</f>
        <v>0.329545454545455</v>
      </c>
      <c r="J2170" s="36" t="n">
        <f aca="false">IFERROR(Counts!AB2170/Counts!AA2170,"")</f>
        <v>0.275784090909091</v>
      </c>
      <c r="K2170" s="37" t="n">
        <f aca="false">IFERROR((Counts!AB2170-Counts!Z2170)/Counts!AA2170,"")</f>
        <v>-0.0537613636363637</v>
      </c>
      <c r="L2170" s="38" t="n">
        <f aca="false">IFERROR(Counts!Y2170/Counts!P2170,"")</f>
        <v>0.202247191011236</v>
      </c>
      <c r="M2170" s="38" t="n">
        <f aca="false">IFERROR(Counts!V2170/Counts!P2170,"")</f>
        <v>0.0786516853932584</v>
      </c>
      <c r="N2170" s="38" t="n">
        <f aca="false">IFERROR(Counts!AD2170/Counts!AC2170,"")</f>
        <v>0.0645161290322581</v>
      </c>
      <c r="O2170" s="38" t="n">
        <f aca="false">IFERROR(Counts!AE2170/Counts!AC2170,"")</f>
        <v>0.306451612903226</v>
      </c>
      <c r="P2170" s="39" t="n">
        <f aca="false">IFERROR(Counts!AG2170/Counts!AF2170,"")</f>
        <v>85.5129032258065</v>
      </c>
      <c r="Q2170" s="38" t="n">
        <f aca="false">IFERROR(Counts!AH2170/Counts!AC2170,"")</f>
        <v>0.258064516129032</v>
      </c>
      <c r="R2170" s="38" t="n">
        <f aca="false">IFERROR(Counts!N2170/Counts!M2170,"")</f>
        <v>0.275862068965517</v>
      </c>
      <c r="S2170" s="38" t="n">
        <f aca="false">IFERROR(Counts!K2170/Counts!J2170,"")</f>
        <v>0.625730994152047</v>
      </c>
      <c r="T2170" s="38" t="n">
        <f aca="false">IFERROR(Counts!I2170/Counts!H2170,"")</f>
        <v>0.154838709677419</v>
      </c>
      <c r="U2170" s="38" t="n">
        <f aca="false">IFERROR(1-Counts!L2170/Counts!K2170,"")</f>
        <v>0.925233644859813</v>
      </c>
      <c r="V2170" s="39" t="n">
        <f aca="false">IFERROR(Counts!AJ2170/Counts!AI2170,"")</f>
        <v>71.253488372093</v>
      </c>
      <c r="W2170" s="38" t="n">
        <f aca="false">IFERROR(Counts!AK2170/Counts!AI2170,"")</f>
        <v>0.193798449612403</v>
      </c>
      <c r="X2170" s="40" t="n">
        <f aca="false">IFERROR(Counts!O2170,"")</f>
        <v>1.701</v>
      </c>
      <c r="Y2170" s="36" t="n">
        <f aca="false">IFERROR(INDEX('Season Counts'!$Y$2:$Y$740,$AF2170)/INDEX('Season Counts'!$X$2:$X$740,$AF2170),"")</f>
        <v>0.275092417061611</v>
      </c>
      <c r="Z2170" s="37" t="n">
        <f aca="false">IFERROR(J2170-Y2170,"")</f>
        <v>0.000691673847479535</v>
      </c>
      <c r="AA2170" s="38" t="n">
        <f aca="false">IFERROR(INDEX('Season Counts'!$K$2:$K$740,$AF2170)/INDEX('Season Counts'!$J$2:$J$740,$AF2170),"")</f>
        <v>0.29</v>
      </c>
      <c r="AB2170" s="41" t="n">
        <f aca="false">IFERROR(R2170-AA2170,"")</f>
        <v>-0.0141379310344827</v>
      </c>
      <c r="AC2170" s="39" t="n">
        <f aca="false">IFERROR(INDEX('Season Counts'!$AG$2:$AG$740,$AF2170)/INDEX('Season Counts'!$AF$2:$AF$740,$AF2170),"")</f>
        <v>71.4444277108434</v>
      </c>
      <c r="AD2170" s="40" t="n">
        <f aca="false">IFERROR(V2170-AC2170,"")</f>
        <v>-0.19093933875034</v>
      </c>
      <c r="AE2170" s="4" t="str">
        <f aca="false">IF(D2170&lt;Guide!$C$21,"Low PA",IF(TRIM(IF(ISNUMBER(AD2170),IF(N(AD2170)&lt;=-Guide!$C$24,"▼ Bat Speed  ",IF(N(AD2170)&gt;=Guide!$C$24,"▲ Bat Speed  ","")),"")&amp;IF(N(Z2170)&gt;=Guide!$C$22,"▲ Contact  ","")&amp;IF(N(Z2170)&lt;=-Guide!$C$22,"▼ Contact  ","")&amp;IF(N(AB2170)&gt;=Guide!$C$23,"▲ Chase  ","")&amp;IF(N(AB2170)&lt;=-Guide!$C$23,"▼ Chase  ",""))="","Stable",TRIM(IF(ISNUMBER(AD2170),IF(N(AD2170)&lt;=-Guide!$C$24,"▼ Bat Speed  ",IF(N(AD2170)&gt;=Guide!$C$24,"▲ Bat Speed  ","")),"")&amp;IF(N(Z2170)&gt;=Guide!$C$22,"▲ Contact  ","")&amp;IF(N(Z2170)&lt;=-Guide!$C$22,"▼ Contact  ","")&amp;IF(N(AB2170)&gt;=Guide!$C$23,"▲ Chase  ","")&amp;IF(N(AB2170)&lt;=-Guide!$C$23,"▼ Chase  ",""))))</f>
        <v>Stable</v>
      </c>
      <c r="AF2170" s="35" t="n">
        <f aca="false">MATCH(Counts!A2170,'Season Counts'!$A$2:$A$740,0)</f>
        <v>548</v>
      </c>
    </row>
    <row r="2171" customFormat="false" ht="15" hidden="false" customHeight="false" outlineLevel="0" collapsed="false">
      <c r="A2171" s="34" t="str">
        <f aca="false">Counts!B2171</f>
        <v>SD</v>
      </c>
      <c r="B2171" s="5" t="str">
        <f aca="false">Counts!C2171</f>
        <v>Gavin Sheets</v>
      </c>
      <c r="C2171" s="34" t="str">
        <f aca="false">Counts!F2171</f>
        <v>Mar-Apr</v>
      </c>
      <c r="D2171" s="35" t="n">
        <f aca="false">IFERROR(Counts!P2171,"")</f>
        <v>91</v>
      </c>
      <c r="E2171" s="36" t="n">
        <f aca="false">IFERROR(Counts!R2171/Counts!Q2171,"")</f>
        <v>0.232558139534884</v>
      </c>
      <c r="F2171" s="36" t="n">
        <f aca="false">IFERROR((Counts!R2171+Counts!V2171+Counts!W2171)/(Counts!Q2171+Counts!V2171+Counts!W2171+Counts!X2171),"")</f>
        <v>0.274725274725275</v>
      </c>
      <c r="G2171" s="36" t="n">
        <f aca="false">IFERROR((Counts!R2171+Counts!S2171+2*Counts!T2171+3*Counts!U2171)/Counts!Q2171,"")</f>
        <v>0.476744186046512</v>
      </c>
      <c r="H2171" s="35" t="n">
        <f aca="false">IFERROR(Counts!U2171,"")</f>
        <v>4</v>
      </c>
      <c r="I2171" s="36" t="n">
        <f aca="false">IFERROR(Counts!Z2171/Counts!AA2171,"")</f>
        <v>0.319230769230769</v>
      </c>
      <c r="J2171" s="36" t="n">
        <f aca="false">IFERROR(Counts!AB2171/Counts!AA2171,"")</f>
        <v>0.323351648351648</v>
      </c>
      <c r="K2171" s="37" t="n">
        <f aca="false">IFERROR((Counts!AB2171-Counts!Z2171)/Counts!AA2171,"")</f>
        <v>0.00412087912087912</v>
      </c>
      <c r="L2171" s="38" t="n">
        <f aca="false">IFERROR(Counts!Y2171/Counts!P2171,"")</f>
        <v>0.21978021978022</v>
      </c>
      <c r="M2171" s="38" t="n">
        <f aca="false">IFERROR(Counts!V2171/Counts!P2171,"")</f>
        <v>0.043956043956044</v>
      </c>
      <c r="N2171" s="38" t="n">
        <f aca="false">IFERROR(Counts!AD2171/Counts!AC2171,"")</f>
        <v>0.106060606060606</v>
      </c>
      <c r="O2171" s="38" t="n">
        <f aca="false">IFERROR(Counts!AE2171/Counts!AC2171,"")</f>
        <v>0.454545454545455</v>
      </c>
      <c r="P2171" s="39" t="n">
        <f aca="false">IFERROR(Counts!AG2171/Counts!AF2171,"")</f>
        <v>88.8090909090909</v>
      </c>
      <c r="Q2171" s="38" t="n">
        <f aca="false">IFERROR(Counts!AH2171/Counts!AC2171,"")</f>
        <v>0.363636363636364</v>
      </c>
      <c r="R2171" s="38" t="n">
        <f aca="false">IFERROR(Counts!N2171/Counts!M2171,"")</f>
        <v>0.371859296482412</v>
      </c>
      <c r="S2171" s="38" t="n">
        <f aca="false">IFERROR(Counts!K2171/Counts!J2171,"")</f>
        <v>0.576271186440678</v>
      </c>
      <c r="T2171" s="38" t="n">
        <f aca="false">IFERROR(Counts!I2171/Counts!H2171,"")</f>
        <v>0.181818181818182</v>
      </c>
      <c r="U2171" s="38" t="n">
        <f aca="false">IFERROR(1-Counts!L2171/Counts!K2171,"")</f>
        <v>0.901960784313726</v>
      </c>
      <c r="V2171" s="39" t="n">
        <f aca="false">IFERROR(Counts!AJ2171/Counts!AI2171,"")</f>
        <v>74.8340579710145</v>
      </c>
      <c r="W2171" s="38" t="n">
        <f aca="false">IFERROR(Counts!AK2171/Counts!AI2171,"")</f>
        <v>0.492753623188406</v>
      </c>
      <c r="X2171" s="40" t="n">
        <f aca="false">IFERROR(Counts!O2171,"")</f>
        <v>-0.82</v>
      </c>
      <c r="Y2171" s="36" t="n">
        <f aca="false">IFERROR(INDEX('Season Counts'!$Y$2:$Y$740,$AF2171)/INDEX('Season Counts'!$X$2:$X$740,$AF2171),"")</f>
        <v>0.315797136038186</v>
      </c>
      <c r="Z2171" s="37" t="n">
        <f aca="false">IFERROR(J2171-Y2171,"")</f>
        <v>0.00755451231346221</v>
      </c>
      <c r="AA2171" s="38" t="n">
        <f aca="false">IFERROR(INDEX('Season Counts'!$K$2:$K$740,$AF2171)/INDEX('Season Counts'!$J$2:$J$740,$AF2171),"")</f>
        <v>0.31041456016178</v>
      </c>
      <c r="AB2171" s="41" t="n">
        <f aca="false">IFERROR(R2171-AA2171,"")</f>
        <v>0.0614447363206325</v>
      </c>
      <c r="AC2171" s="39" t="n">
        <f aca="false">IFERROR(INDEX('Season Counts'!$AG$2:$AG$740,$AF2171)/INDEX('Season Counts'!$AF$2:$AF$740,$AF2171),"")</f>
        <v>74.5280415430267</v>
      </c>
      <c r="AD2171" s="40" t="n">
        <f aca="false">IFERROR(V2171-AC2171,"")</f>
        <v>0.3060164279878</v>
      </c>
      <c r="AE2171" s="4" t="str">
        <f aca="false">IF(D2171&lt;Guide!$C$21,"Low PA",IF(TRIM(IF(ISNUMBER(AD2171),IF(N(AD2171)&lt;=-Guide!$C$24,"▼ Bat Speed  ",IF(N(AD2171)&gt;=Guide!$C$24,"▲ Bat Speed  ","")),"")&amp;IF(N(Z2171)&gt;=Guide!$C$22,"▲ Contact  ","")&amp;IF(N(Z2171)&lt;=-Guide!$C$22,"▼ Contact  ","")&amp;IF(N(AB2171)&gt;=Guide!$C$23,"▲ Chase  ","")&amp;IF(N(AB2171)&lt;=-Guide!$C$23,"▼ Chase  ",""))="","Stable",TRIM(IF(ISNUMBER(AD2171),IF(N(AD2171)&lt;=-Guide!$C$24,"▼ Bat Speed  ",IF(N(AD2171)&gt;=Guide!$C$24,"▲ Bat Speed  ","")),"")&amp;IF(N(Z2171)&gt;=Guide!$C$22,"▲ Contact  ","")&amp;IF(N(Z2171)&lt;=-Guide!$C$22,"▼ Contact  ","")&amp;IF(N(AB2171)&gt;=Guide!$C$23,"▲ Chase  ","")&amp;IF(N(AB2171)&lt;=-Guide!$C$23,"▼ Chase  ",""))))</f>
        <v>▲ Chase</v>
      </c>
      <c r="AF2171" s="35" t="n">
        <f aca="false">MATCH(Counts!A2171,'Season Counts'!$A$2:$A$740,0)</f>
        <v>549</v>
      </c>
    </row>
    <row r="2172" customFormat="false" ht="15" hidden="false" customHeight="false" outlineLevel="0" collapsed="false">
      <c r="A2172" s="34" t="str">
        <f aca="false">Counts!B2172</f>
        <v>SD</v>
      </c>
      <c r="B2172" s="5" t="str">
        <f aca="false">Counts!C2172</f>
        <v>Gavin Sheets</v>
      </c>
      <c r="C2172" s="34" t="str">
        <f aca="false">Counts!F2172</f>
        <v>May</v>
      </c>
      <c r="D2172" s="35" t="n">
        <f aca="false">IFERROR(Counts!P2172,"")</f>
        <v>94</v>
      </c>
      <c r="E2172" s="36" t="n">
        <f aca="false">IFERROR(Counts!R2172/Counts!Q2172,"")</f>
        <v>0.25974025974026</v>
      </c>
      <c r="F2172" s="36" t="n">
        <f aca="false">IFERROR((Counts!R2172+Counts!V2172+Counts!W2172)/(Counts!Q2172+Counts!V2172+Counts!W2172+Counts!X2172),"")</f>
        <v>0.393617021276596</v>
      </c>
      <c r="G2172" s="36" t="n">
        <f aca="false">IFERROR((Counts!R2172+Counts!S2172+2*Counts!T2172+3*Counts!U2172)/Counts!Q2172,"")</f>
        <v>0.467532467532468</v>
      </c>
      <c r="H2172" s="35" t="n">
        <f aca="false">IFERROR(Counts!U2172,"")</f>
        <v>5</v>
      </c>
      <c r="I2172" s="36" t="n">
        <f aca="false">IFERROR(Counts!Z2172/Counts!AA2172,"")</f>
        <v>0.38031914893617</v>
      </c>
      <c r="J2172" s="36" t="n">
        <f aca="false">IFERROR(Counts!AB2172/Counts!AA2172,"")</f>
        <v>0.349382978723404</v>
      </c>
      <c r="K2172" s="37" t="n">
        <f aca="false">IFERROR((Counts!AB2172-Counts!Z2172)/Counts!AA2172,"")</f>
        <v>-0.030936170212766</v>
      </c>
      <c r="L2172" s="38" t="n">
        <f aca="false">IFERROR(Counts!Y2172/Counts!P2172,"")</f>
        <v>0.234042553191489</v>
      </c>
      <c r="M2172" s="38" t="n">
        <f aca="false">IFERROR(Counts!V2172/Counts!P2172,"")</f>
        <v>0.170212765957447</v>
      </c>
      <c r="N2172" s="38" t="n">
        <f aca="false">IFERROR(Counts!AD2172/Counts!AC2172,"")</f>
        <v>0.0727272727272727</v>
      </c>
      <c r="O2172" s="38" t="n">
        <f aca="false">IFERROR(Counts!AE2172/Counts!AC2172,"")</f>
        <v>0.454545454545455</v>
      </c>
      <c r="P2172" s="39" t="n">
        <f aca="false">IFERROR(Counts!AG2172/Counts!AF2172,"")</f>
        <v>90.4181818181818</v>
      </c>
      <c r="Q2172" s="38" t="n">
        <f aca="false">IFERROR(Counts!AH2172/Counts!AC2172,"")</f>
        <v>0.4</v>
      </c>
      <c r="R2172" s="38" t="n">
        <f aca="false">IFERROR(Counts!N2172/Counts!M2172,"")</f>
        <v>0.286363636363636</v>
      </c>
      <c r="S2172" s="38" t="n">
        <f aca="false">IFERROR(Counts!K2172/Counts!J2172,"")</f>
        <v>0.515957446808511</v>
      </c>
      <c r="T2172" s="38" t="n">
        <f aca="false">IFERROR(Counts!I2172/Counts!H2172,"")</f>
        <v>0.19375</v>
      </c>
      <c r="U2172" s="38" t="n">
        <f aca="false">IFERROR(1-Counts!L2172/Counts!K2172,"")</f>
        <v>0.88659793814433</v>
      </c>
      <c r="V2172" s="39" t="n">
        <f aca="false">IFERROR(Counts!AJ2172/Counts!AI2172,"")</f>
        <v>74.4117241379311</v>
      </c>
      <c r="W2172" s="38" t="n">
        <f aca="false">IFERROR(Counts!AK2172/Counts!AI2172,"")</f>
        <v>0.482758620689655</v>
      </c>
      <c r="X2172" s="40" t="n">
        <f aca="false">IFERROR(Counts!O2172,"")</f>
        <v>4.295</v>
      </c>
      <c r="Y2172" s="36" t="n">
        <f aca="false">IFERROR(INDEX('Season Counts'!$Y$2:$Y$740,$AF2172)/INDEX('Season Counts'!$X$2:$X$740,$AF2172),"")</f>
        <v>0.315797136038186</v>
      </c>
      <c r="Z2172" s="37" t="n">
        <f aca="false">IFERROR(J2172-Y2172,"")</f>
        <v>0.0335858426852181</v>
      </c>
      <c r="AA2172" s="38" t="n">
        <f aca="false">IFERROR(INDEX('Season Counts'!$K$2:$K$740,$AF2172)/INDEX('Season Counts'!$J$2:$J$740,$AF2172),"")</f>
        <v>0.31041456016178</v>
      </c>
      <c r="AB2172" s="41" t="n">
        <f aca="false">IFERROR(R2172-AA2172,"")</f>
        <v>-0.0240509237981432</v>
      </c>
      <c r="AC2172" s="39" t="n">
        <f aca="false">IFERROR(INDEX('Season Counts'!$AG$2:$AG$740,$AF2172)/INDEX('Season Counts'!$AF$2:$AF$740,$AF2172),"")</f>
        <v>74.5280415430267</v>
      </c>
      <c r="AD2172" s="40" t="n">
        <f aca="false">IFERROR(V2172-AC2172,"")</f>
        <v>-0.116317405095657</v>
      </c>
      <c r="AE2172" s="4" t="str">
        <f aca="false">IF(D2172&lt;Guide!$C$21,"Low PA",IF(TRIM(IF(ISNUMBER(AD2172),IF(N(AD2172)&lt;=-Guide!$C$24,"▼ Bat Speed  ",IF(N(AD2172)&gt;=Guide!$C$24,"▲ Bat Speed  ","")),"")&amp;IF(N(Z2172)&gt;=Guide!$C$22,"▲ Contact  ","")&amp;IF(N(Z2172)&lt;=-Guide!$C$22,"▼ Contact  ","")&amp;IF(N(AB2172)&gt;=Guide!$C$23,"▲ Chase  ","")&amp;IF(N(AB2172)&lt;=-Guide!$C$23,"▼ Chase  ",""))="","Stable",TRIM(IF(ISNUMBER(AD2172),IF(N(AD2172)&lt;=-Guide!$C$24,"▼ Bat Speed  ",IF(N(AD2172)&gt;=Guide!$C$24,"▲ Bat Speed  ","")),"")&amp;IF(N(Z2172)&gt;=Guide!$C$22,"▲ Contact  ","")&amp;IF(N(Z2172)&lt;=-Guide!$C$22,"▼ Contact  ","")&amp;IF(N(AB2172)&gt;=Guide!$C$23,"▲ Chase  ","")&amp;IF(N(AB2172)&lt;=-Guide!$C$23,"▼ Chase  ",""))))</f>
        <v>Stable</v>
      </c>
      <c r="AF2172" s="35" t="n">
        <f aca="false">MATCH(Counts!A2172,'Season Counts'!$A$2:$A$740,0)</f>
        <v>549</v>
      </c>
    </row>
    <row r="2173" customFormat="false" ht="15" hidden="false" customHeight="false" outlineLevel="0" collapsed="false">
      <c r="A2173" s="34" t="str">
        <f aca="false">Counts!B2173</f>
        <v>SD</v>
      </c>
      <c r="B2173" s="5" t="str">
        <f aca="false">Counts!C2173</f>
        <v>Gavin Sheets</v>
      </c>
      <c r="C2173" s="34" t="str">
        <f aca="false">Counts!F2173</f>
        <v>Jun</v>
      </c>
      <c r="D2173" s="35" t="n">
        <f aca="false">IFERROR(Counts!P2173,"")</f>
        <v>86</v>
      </c>
      <c r="E2173" s="36" t="n">
        <f aca="false">IFERROR(Counts!R2173/Counts!Q2173,"")</f>
        <v>0.205128205128205</v>
      </c>
      <c r="F2173" s="36" t="n">
        <f aca="false">IFERROR((Counts!R2173+Counts!V2173+Counts!W2173)/(Counts!Q2173+Counts!V2173+Counts!W2173+Counts!X2173),"")</f>
        <v>0.27906976744186</v>
      </c>
      <c r="G2173" s="36" t="n">
        <f aca="false">IFERROR((Counts!R2173+Counts!S2173+2*Counts!T2173+3*Counts!U2173)/Counts!Q2173,"")</f>
        <v>0.435897435897436</v>
      </c>
      <c r="H2173" s="35" t="n">
        <f aca="false">IFERROR(Counts!U2173,"")</f>
        <v>5</v>
      </c>
      <c r="I2173" s="36" t="n">
        <f aca="false">IFERROR(Counts!Z2173/Counts!AA2173,"")</f>
        <v>0.308720930232558</v>
      </c>
      <c r="J2173" s="36" t="n">
        <f aca="false">IFERROR(Counts!AB2173/Counts!AA2173,"")</f>
        <v>0.32646511627907</v>
      </c>
      <c r="K2173" s="37" t="n">
        <f aca="false">IFERROR((Counts!AB2173-Counts!Z2173)/Counts!AA2173,"")</f>
        <v>0.0177441860465116</v>
      </c>
      <c r="L2173" s="38" t="n">
        <f aca="false">IFERROR(Counts!Y2173/Counts!P2173,"")</f>
        <v>0.244186046511628</v>
      </c>
      <c r="M2173" s="38" t="n">
        <f aca="false">IFERROR(Counts!V2173/Counts!P2173,"")</f>
        <v>0.0930232558139535</v>
      </c>
      <c r="N2173" s="38" t="n">
        <f aca="false">IFERROR(Counts!AD2173/Counts!AC2173,"")</f>
        <v>0.087719298245614</v>
      </c>
      <c r="O2173" s="38" t="n">
        <f aca="false">IFERROR(Counts!AE2173/Counts!AC2173,"")</f>
        <v>0.421052631578947</v>
      </c>
      <c r="P2173" s="39" t="n">
        <f aca="false">IFERROR(Counts!AG2173/Counts!AF2173,"")</f>
        <v>88.7684210526316</v>
      </c>
      <c r="Q2173" s="38" t="n">
        <f aca="false">IFERROR(Counts!AH2173/Counts!AC2173,"")</f>
        <v>0.385964912280702</v>
      </c>
      <c r="R2173" s="38" t="n">
        <f aca="false">IFERROR(Counts!N2173/Counts!M2173,"")</f>
        <v>0.313186813186813</v>
      </c>
      <c r="S2173" s="38" t="n">
        <f aca="false">IFERROR(Counts!K2173/Counts!J2173,"")</f>
        <v>0.614035087719298</v>
      </c>
      <c r="T2173" s="38" t="n">
        <f aca="false">IFERROR(Counts!I2173/Counts!H2173,"")</f>
        <v>0.203703703703704</v>
      </c>
      <c r="U2173" s="38" t="n">
        <f aca="false">IFERROR(1-Counts!L2173/Counts!K2173,"")</f>
        <v>0.923809523809524</v>
      </c>
      <c r="V2173" s="39" t="n">
        <f aca="false">IFERROR(Counts!AJ2173/Counts!AI2173,"")</f>
        <v>73.9585185185185</v>
      </c>
      <c r="W2173" s="38" t="n">
        <f aca="false">IFERROR(Counts!AK2173/Counts!AI2173,"")</f>
        <v>0.422222222222222</v>
      </c>
      <c r="X2173" s="40" t="n">
        <f aca="false">IFERROR(Counts!O2173,"")</f>
        <v>0.346</v>
      </c>
      <c r="Y2173" s="36" t="n">
        <f aca="false">IFERROR(INDEX('Season Counts'!$Y$2:$Y$740,$AF2173)/INDEX('Season Counts'!$X$2:$X$740,$AF2173),"")</f>
        <v>0.315797136038186</v>
      </c>
      <c r="Z2173" s="37" t="n">
        <f aca="false">IFERROR(J2173-Y2173,"")</f>
        <v>0.0106679802408836</v>
      </c>
      <c r="AA2173" s="38" t="n">
        <f aca="false">IFERROR(INDEX('Season Counts'!$K$2:$K$740,$AF2173)/INDEX('Season Counts'!$J$2:$J$740,$AF2173),"")</f>
        <v>0.31041456016178</v>
      </c>
      <c r="AB2173" s="41" t="n">
        <f aca="false">IFERROR(R2173-AA2173,"")</f>
        <v>0.00277225302503359</v>
      </c>
      <c r="AC2173" s="39" t="n">
        <f aca="false">IFERROR(INDEX('Season Counts'!$AG$2:$AG$740,$AF2173)/INDEX('Season Counts'!$AF$2:$AF$740,$AF2173),"")</f>
        <v>74.5280415430267</v>
      </c>
      <c r="AD2173" s="40" t="n">
        <f aca="false">IFERROR(V2173-AC2173,"")</f>
        <v>-0.569523024508186</v>
      </c>
      <c r="AE2173" s="4" t="str">
        <f aca="false">IF(D2173&lt;Guide!$C$21,"Low PA",IF(TRIM(IF(ISNUMBER(AD2173),IF(N(AD2173)&lt;=-Guide!$C$24,"▼ Bat Speed  ",IF(N(AD2173)&gt;=Guide!$C$24,"▲ Bat Speed  ","")),"")&amp;IF(N(Z2173)&gt;=Guide!$C$22,"▲ Contact  ","")&amp;IF(N(Z2173)&lt;=-Guide!$C$22,"▼ Contact  ","")&amp;IF(N(AB2173)&gt;=Guide!$C$23,"▲ Chase  ","")&amp;IF(N(AB2173)&lt;=-Guide!$C$23,"▼ Chase  ",""))="","Stable",TRIM(IF(ISNUMBER(AD2173),IF(N(AD2173)&lt;=-Guide!$C$24,"▼ Bat Speed  ",IF(N(AD2173)&gt;=Guide!$C$24,"▲ Bat Speed  ","")),"")&amp;IF(N(Z2173)&gt;=Guide!$C$22,"▲ Contact  ","")&amp;IF(N(Z2173)&lt;=-Guide!$C$22,"▼ Contact  ","")&amp;IF(N(AB2173)&gt;=Guide!$C$23,"▲ Chase  ","")&amp;IF(N(AB2173)&lt;=-Guide!$C$23,"▼ Chase  ",""))))</f>
        <v>Stable</v>
      </c>
      <c r="AF2173" s="35" t="n">
        <f aca="false">MATCH(Counts!A2173,'Season Counts'!$A$2:$A$740,0)</f>
        <v>549</v>
      </c>
    </row>
    <row r="2174" customFormat="false" ht="15" hidden="false" customHeight="false" outlineLevel="0" collapsed="false">
      <c r="A2174" s="34" t="str">
        <f aca="false">Counts!B2174</f>
        <v>SD</v>
      </c>
      <c r="B2174" s="5" t="str">
        <f aca="false">Counts!C2174</f>
        <v>Gavin Sheets</v>
      </c>
      <c r="C2174" s="34" t="str">
        <f aca="false">Counts!F2174</f>
        <v>Jul</v>
      </c>
      <c r="D2174" s="35" t="n">
        <f aca="false">IFERROR(Counts!P2174,"")</f>
        <v>90</v>
      </c>
      <c r="E2174" s="36" t="n">
        <f aca="false">IFERROR(Counts!R2174/Counts!Q2174,"")</f>
        <v>0.152777777777778</v>
      </c>
      <c r="F2174" s="36" t="n">
        <f aca="false">IFERROR((Counts!R2174+Counts!V2174+Counts!W2174)/(Counts!Q2174+Counts!V2174+Counts!W2174+Counts!X2174),"")</f>
        <v>0.3</v>
      </c>
      <c r="G2174" s="36" t="n">
        <f aca="false">IFERROR((Counts!R2174+Counts!S2174+2*Counts!T2174+3*Counts!U2174)/Counts!Q2174,"")</f>
        <v>0.180555555555556</v>
      </c>
      <c r="H2174" s="35" t="n">
        <f aca="false">IFERROR(Counts!U2174,"")</f>
        <v>0</v>
      </c>
      <c r="I2174" s="36" t="n">
        <f aca="false">IFERROR(Counts!Z2174/Counts!AA2174,"")</f>
        <v>0.242222222222222</v>
      </c>
      <c r="J2174" s="36" t="n">
        <f aca="false">IFERROR(Counts!AB2174/Counts!AA2174,"")</f>
        <v>0.258155555555556</v>
      </c>
      <c r="K2174" s="37" t="n">
        <f aca="false">IFERROR((Counts!AB2174-Counts!Z2174)/Counts!AA2174,"")</f>
        <v>0.0159333333333333</v>
      </c>
      <c r="L2174" s="38" t="n">
        <f aca="false">IFERROR(Counts!Y2174/Counts!P2174,"")</f>
        <v>0.144444444444444</v>
      </c>
      <c r="M2174" s="38" t="n">
        <f aca="false">IFERROR(Counts!V2174/Counts!P2174,"")</f>
        <v>0.155555555555556</v>
      </c>
      <c r="N2174" s="38" t="n">
        <f aca="false">IFERROR(Counts!AD2174/Counts!AC2174,"")</f>
        <v>0</v>
      </c>
      <c r="O2174" s="38" t="n">
        <f aca="false">IFERROR(Counts!AE2174/Counts!AC2174,"")</f>
        <v>0.245901639344262</v>
      </c>
      <c r="P2174" s="39" t="n">
        <f aca="false">IFERROR(Counts!AG2174/Counts!AF2174,"")</f>
        <v>83.344262295082</v>
      </c>
      <c r="Q2174" s="38" t="n">
        <f aca="false">IFERROR(Counts!AH2174/Counts!AC2174,"")</f>
        <v>0.19672131147541</v>
      </c>
      <c r="R2174" s="38" t="n">
        <f aca="false">IFERROR(Counts!N2174/Counts!M2174,"")</f>
        <v>0.271551724137931</v>
      </c>
      <c r="S2174" s="38" t="n">
        <f aca="false">IFERROR(Counts!K2174/Counts!J2174,"")</f>
        <v>0.581395348837209</v>
      </c>
      <c r="T2174" s="38" t="n">
        <f aca="false">IFERROR(Counts!I2174/Counts!H2174,"")</f>
        <v>0.153374233128834</v>
      </c>
      <c r="U2174" s="38" t="n">
        <f aca="false">IFERROR(1-Counts!L2174/Counts!K2174,"")</f>
        <v>0.92</v>
      </c>
      <c r="V2174" s="39" t="n">
        <f aca="false">IFERROR(Counts!AJ2174/Counts!AI2174,"")</f>
        <v>75.0007042253521</v>
      </c>
      <c r="W2174" s="38" t="n">
        <f aca="false">IFERROR(Counts!AK2174/Counts!AI2174,"")</f>
        <v>0.52112676056338</v>
      </c>
      <c r="X2174" s="40" t="n">
        <f aca="false">IFERROR(Counts!O2174,"")</f>
        <v>-6.317</v>
      </c>
      <c r="Y2174" s="36" t="n">
        <f aca="false">IFERROR(INDEX('Season Counts'!$Y$2:$Y$740,$AF2174)/INDEX('Season Counts'!$X$2:$X$740,$AF2174),"")</f>
        <v>0.315797136038186</v>
      </c>
      <c r="Z2174" s="37" t="n">
        <f aca="false">IFERROR(J2174-Y2174,"")</f>
        <v>-0.0576415804826306</v>
      </c>
      <c r="AA2174" s="38" t="n">
        <f aca="false">IFERROR(INDEX('Season Counts'!$K$2:$K$740,$AF2174)/INDEX('Season Counts'!$J$2:$J$740,$AF2174),"")</f>
        <v>0.31041456016178</v>
      </c>
      <c r="AB2174" s="41" t="n">
        <f aca="false">IFERROR(R2174-AA2174,"")</f>
        <v>-0.0388628360238485</v>
      </c>
      <c r="AC2174" s="39" t="n">
        <f aca="false">IFERROR(INDEX('Season Counts'!$AG$2:$AG$740,$AF2174)/INDEX('Season Counts'!$AF$2:$AF$740,$AF2174),"")</f>
        <v>74.5280415430267</v>
      </c>
      <c r="AD2174" s="40" t="n">
        <f aca="false">IFERROR(V2174-AC2174,"")</f>
        <v>0.472662682325407</v>
      </c>
      <c r="AE2174" s="4" t="str">
        <f aca="false">IF(D2174&lt;Guide!$C$21,"Low PA",IF(TRIM(IF(ISNUMBER(AD2174),IF(N(AD2174)&lt;=-Guide!$C$24,"▼ Bat Speed  ",IF(N(AD2174)&gt;=Guide!$C$24,"▲ Bat Speed  ","")),"")&amp;IF(N(Z2174)&gt;=Guide!$C$22,"▲ Contact  ","")&amp;IF(N(Z2174)&lt;=-Guide!$C$22,"▼ Contact  ","")&amp;IF(N(AB2174)&gt;=Guide!$C$23,"▲ Chase  ","")&amp;IF(N(AB2174)&lt;=-Guide!$C$23,"▼ Chase  ",""))="","Stable",TRIM(IF(ISNUMBER(AD2174),IF(N(AD2174)&lt;=-Guide!$C$24,"▼ Bat Speed  ",IF(N(AD2174)&gt;=Guide!$C$24,"▲ Bat Speed  ","")),"")&amp;IF(N(Z2174)&gt;=Guide!$C$22,"▲ Contact  ","")&amp;IF(N(Z2174)&lt;=-Guide!$C$22,"▼ Contact  ","")&amp;IF(N(AB2174)&gt;=Guide!$C$23,"▲ Chase  ","")&amp;IF(N(AB2174)&lt;=-Guide!$C$23,"▼ Chase  ",""))))</f>
        <v>▼ Contact</v>
      </c>
      <c r="AF2174" s="35" t="n">
        <f aca="false">MATCH(Counts!A2174,'Season Counts'!$A$2:$A$740,0)</f>
        <v>549</v>
      </c>
    </row>
    <row r="2175" customFormat="false" ht="15" hidden="false" customHeight="false" outlineLevel="0" collapsed="false">
      <c r="A2175" s="34" t="str">
        <f aca="false">Counts!B2175</f>
        <v>SD</v>
      </c>
      <c r="B2175" s="5" t="str">
        <f aca="false">Counts!C2175</f>
        <v>Gavin Sheets</v>
      </c>
      <c r="C2175" s="34" t="str">
        <f aca="false">Counts!F2175</f>
        <v>Aug</v>
      </c>
      <c r="D2175" s="35" t="n">
        <f aca="false">IFERROR(Counts!P2175,"")</f>
        <v>51</v>
      </c>
      <c r="E2175" s="36" t="n">
        <f aca="false">IFERROR(Counts!R2175/Counts!Q2175,"")</f>
        <v>0.186046511627907</v>
      </c>
      <c r="F2175" s="36" t="n">
        <f aca="false">IFERROR((Counts!R2175+Counts!V2175+Counts!W2175)/(Counts!Q2175+Counts!V2175+Counts!W2175+Counts!X2175),"")</f>
        <v>0.313725490196078</v>
      </c>
      <c r="G2175" s="36" t="n">
        <f aca="false">IFERROR((Counts!R2175+Counts!S2175+2*Counts!T2175+3*Counts!U2175)/Counts!Q2175,"")</f>
        <v>0.325581395348837</v>
      </c>
      <c r="H2175" s="35" t="n">
        <f aca="false">IFERROR(Counts!U2175,"")</f>
        <v>2</v>
      </c>
      <c r="I2175" s="36" t="n">
        <f aca="false">IFERROR(Counts!Z2175/Counts!AA2175,"")</f>
        <v>0.294117647058824</v>
      </c>
      <c r="J2175" s="36" t="n">
        <f aca="false">IFERROR(Counts!AB2175/Counts!AA2175,"")</f>
        <v>0.332901960784314</v>
      </c>
      <c r="K2175" s="37" t="n">
        <f aca="false">IFERROR((Counts!AB2175-Counts!Z2175)/Counts!AA2175,"")</f>
        <v>0.0387843137254902</v>
      </c>
      <c r="L2175" s="38" t="n">
        <f aca="false">IFERROR(Counts!Y2175/Counts!P2175,"")</f>
        <v>0.156862745098039</v>
      </c>
      <c r="M2175" s="38" t="n">
        <f aca="false">IFERROR(Counts!V2175/Counts!P2175,"")</f>
        <v>0.137254901960784</v>
      </c>
      <c r="N2175" s="38" t="n">
        <f aca="false">IFERROR(Counts!AD2175/Counts!AC2175,"")</f>
        <v>0.0857142857142857</v>
      </c>
      <c r="O2175" s="38" t="n">
        <f aca="false">IFERROR(Counts!AE2175/Counts!AC2175,"")</f>
        <v>0.342857142857143</v>
      </c>
      <c r="P2175" s="39" t="n">
        <f aca="false">IFERROR(Counts!AG2175/Counts!AF2175,"")</f>
        <v>84.6514285714286</v>
      </c>
      <c r="Q2175" s="38" t="n">
        <f aca="false">IFERROR(Counts!AH2175/Counts!AC2175,"")</f>
        <v>0.228571428571429</v>
      </c>
      <c r="R2175" s="38" t="n">
        <f aca="false">IFERROR(Counts!N2175/Counts!M2175,"")</f>
        <v>0.318518518518519</v>
      </c>
      <c r="S2175" s="38" t="n">
        <f aca="false">IFERROR(Counts!K2175/Counts!J2175,"")</f>
        <v>0.64</v>
      </c>
      <c r="T2175" s="38" t="n">
        <f aca="false">IFERROR(Counts!I2175/Counts!H2175,"")</f>
        <v>0.224299065420561</v>
      </c>
      <c r="U2175" s="38" t="n">
        <f aca="false">IFERROR(1-Counts!L2175/Counts!K2175,"")</f>
        <v>0.875</v>
      </c>
      <c r="V2175" s="39" t="n">
        <f aca="false">IFERROR(Counts!AJ2175/Counts!AI2175,"")</f>
        <v>74.1316326530612</v>
      </c>
      <c r="W2175" s="38" t="n">
        <f aca="false">IFERROR(Counts!AK2175/Counts!AI2175,"")</f>
        <v>0.459183673469388</v>
      </c>
      <c r="X2175" s="40" t="n">
        <f aca="false">IFERROR(Counts!O2175,"")</f>
        <v>-0.172</v>
      </c>
      <c r="Y2175" s="36" t="n">
        <f aca="false">IFERROR(INDEX('Season Counts'!$Y$2:$Y$740,$AF2175)/INDEX('Season Counts'!$X$2:$X$740,$AF2175),"")</f>
        <v>0.315797136038186</v>
      </c>
      <c r="Z2175" s="37" t="n">
        <f aca="false">IFERROR(J2175-Y2175,"")</f>
        <v>0.0171048247461276</v>
      </c>
      <c r="AA2175" s="38" t="n">
        <f aca="false">IFERROR(INDEX('Season Counts'!$K$2:$K$740,$AF2175)/INDEX('Season Counts'!$J$2:$J$740,$AF2175),"")</f>
        <v>0.31041456016178</v>
      </c>
      <c r="AB2175" s="41" t="n">
        <f aca="false">IFERROR(R2175-AA2175,"")</f>
        <v>0.00810395835673894</v>
      </c>
      <c r="AC2175" s="39" t="n">
        <f aca="false">IFERROR(INDEX('Season Counts'!$AG$2:$AG$740,$AF2175)/INDEX('Season Counts'!$AF$2:$AF$740,$AF2175),"")</f>
        <v>74.5280415430267</v>
      </c>
      <c r="AD2175" s="40" t="n">
        <f aca="false">IFERROR(V2175-AC2175,"")</f>
        <v>-0.396408889965485</v>
      </c>
      <c r="AE2175" s="4" t="str">
        <f aca="false">IF(D2175&lt;Guide!$C$21,"Low PA",IF(TRIM(IF(ISNUMBER(AD2175),IF(N(AD2175)&lt;=-Guide!$C$24,"▼ Bat Speed  ",IF(N(AD2175)&gt;=Guide!$C$24,"▲ Bat Speed  ","")),"")&amp;IF(N(Z2175)&gt;=Guide!$C$22,"▲ Contact  ","")&amp;IF(N(Z2175)&lt;=-Guide!$C$22,"▼ Contact  ","")&amp;IF(N(AB2175)&gt;=Guide!$C$23,"▲ Chase  ","")&amp;IF(N(AB2175)&lt;=-Guide!$C$23,"▼ Chase  ",""))="","Stable",TRIM(IF(ISNUMBER(AD2175),IF(N(AD2175)&lt;=-Guide!$C$24,"▼ Bat Speed  ",IF(N(AD2175)&gt;=Guide!$C$24,"▲ Bat Speed  ","")),"")&amp;IF(N(Z2175)&gt;=Guide!$C$22,"▲ Contact  ","")&amp;IF(N(Z2175)&lt;=-Guide!$C$22,"▼ Contact  ","")&amp;IF(N(AB2175)&gt;=Guide!$C$23,"▲ Chase  ","")&amp;IF(N(AB2175)&lt;=-Guide!$C$23,"▼ Chase  ",""))))</f>
        <v>Stable</v>
      </c>
      <c r="AF2175" s="35" t="n">
        <f aca="false">MATCH(Counts!A2175,'Season Counts'!$A$2:$A$740,0)</f>
        <v>549</v>
      </c>
    </row>
    <row r="2176" customFormat="false" ht="15" hidden="false" customHeight="false" outlineLevel="0" collapsed="false">
      <c r="A2176" s="34" t="str">
        <f aca="false">Counts!B2176</f>
        <v>SD</v>
      </c>
      <c r="B2176" s="5" t="str">
        <f aca="false">Counts!C2176</f>
        <v>Gavin Sheets</v>
      </c>
      <c r="C2176" s="34" t="str">
        <f aca="false">Counts!F2176</f>
        <v>Sep</v>
      </c>
      <c r="D2176" s="35" t="n">
        <f aca="false">IFERROR(Counts!P2176,"")</f>
        <v>7</v>
      </c>
      <c r="E2176" s="36" t="n">
        <f aca="false">IFERROR(Counts!R2176/Counts!Q2176,"")</f>
        <v>0.285714285714286</v>
      </c>
      <c r="F2176" s="36" t="n">
        <f aca="false">IFERROR((Counts!R2176+Counts!V2176+Counts!W2176)/(Counts!Q2176+Counts!V2176+Counts!W2176+Counts!X2176),"")</f>
        <v>0.285714285714286</v>
      </c>
      <c r="G2176" s="36" t="n">
        <f aca="false">IFERROR((Counts!R2176+Counts!S2176+2*Counts!T2176+3*Counts!U2176)/Counts!Q2176,"")</f>
        <v>0.857142857142857</v>
      </c>
      <c r="H2176" s="35" t="n">
        <f aca="false">IFERROR(Counts!U2176,"")</f>
        <v>1</v>
      </c>
      <c r="I2176" s="36" t="n">
        <f aca="false">IFERROR(Counts!Z2176/Counts!AA2176,"")</f>
        <v>0.464285714285714</v>
      </c>
      <c r="J2176" s="36" t="n">
        <f aca="false">IFERROR(Counts!AB2176/Counts!AA2176,"")</f>
        <v>0.252</v>
      </c>
      <c r="K2176" s="37" t="n">
        <f aca="false">IFERROR((Counts!AB2176-Counts!Z2176)/Counts!AA2176,"")</f>
        <v>-0.212285714285714</v>
      </c>
      <c r="L2176" s="38" t="n">
        <f aca="false">IFERROR(Counts!Y2176/Counts!P2176,"")</f>
        <v>0.142857142857143</v>
      </c>
      <c r="M2176" s="38" t="n">
        <f aca="false">IFERROR(Counts!V2176/Counts!P2176,"")</f>
        <v>0</v>
      </c>
      <c r="N2176" s="38" t="n">
        <f aca="false">IFERROR(Counts!AD2176/Counts!AC2176,"")</f>
        <v>0.166666666666667</v>
      </c>
      <c r="O2176" s="38" t="n">
        <f aca="false">IFERROR(Counts!AE2176/Counts!AC2176,"")</f>
        <v>0.166666666666667</v>
      </c>
      <c r="P2176" s="39" t="n">
        <f aca="false">IFERROR(Counts!AG2176/Counts!AF2176,"")</f>
        <v>87.0166666666667</v>
      </c>
      <c r="Q2176" s="38" t="n">
        <f aca="false">IFERROR(Counts!AH2176/Counts!AC2176,"")</f>
        <v>0.166666666666667</v>
      </c>
      <c r="R2176" s="38" t="n">
        <f aca="false">IFERROR(Counts!N2176/Counts!M2176,"")</f>
        <v>0.333333333333333</v>
      </c>
      <c r="S2176" s="38" t="n">
        <f aca="false">IFERROR(Counts!K2176/Counts!J2176,"")</f>
        <v>0.642857142857143</v>
      </c>
      <c r="T2176" s="38" t="n">
        <f aca="false">IFERROR(Counts!I2176/Counts!H2176,"")</f>
        <v>0.0625</v>
      </c>
      <c r="U2176" s="38" t="n">
        <f aca="false">IFERROR(1-Counts!L2176/Counts!K2176,"")</f>
        <v>1</v>
      </c>
      <c r="V2176" s="39" t="n">
        <f aca="false">IFERROR(Counts!AJ2176/Counts!AI2176,"")</f>
        <v>75.98125</v>
      </c>
      <c r="W2176" s="38" t="n">
        <f aca="false">IFERROR(Counts!AK2176/Counts!AI2176,"")</f>
        <v>0.625</v>
      </c>
      <c r="X2176" s="40" t="n">
        <f aca="false">IFERROR(Counts!O2176,"")</f>
        <v>0.796</v>
      </c>
      <c r="Y2176" s="36" t="n">
        <f aca="false">IFERROR(INDEX('Season Counts'!$Y$2:$Y$740,$AF2176)/INDEX('Season Counts'!$X$2:$X$740,$AF2176),"")</f>
        <v>0.315797136038186</v>
      </c>
      <c r="Z2176" s="37" t="n">
        <f aca="false">IFERROR(J2176-Y2176,"")</f>
        <v>-0.0637971360381862</v>
      </c>
      <c r="AA2176" s="38" t="n">
        <f aca="false">IFERROR(INDEX('Season Counts'!$K$2:$K$740,$AF2176)/INDEX('Season Counts'!$J$2:$J$740,$AF2176),"")</f>
        <v>0.31041456016178</v>
      </c>
      <c r="AB2176" s="41" t="n">
        <f aca="false">IFERROR(R2176-AA2176,"")</f>
        <v>0.0229187731715537</v>
      </c>
      <c r="AC2176" s="39" t="n">
        <f aca="false">IFERROR(INDEX('Season Counts'!$AG$2:$AG$740,$AF2176)/INDEX('Season Counts'!$AF$2:$AF$740,$AF2176),"")</f>
        <v>74.5280415430267</v>
      </c>
      <c r="AD2176" s="40" t="n">
        <f aca="false">IFERROR(V2176-AC2176,"")</f>
        <v>1.4532084569733</v>
      </c>
      <c r="AE2176" s="4" t="str">
        <f aca="false">IF(D2176&lt;Guide!$C$21,"Low PA",IF(TRIM(IF(ISNUMBER(AD2176),IF(N(AD2176)&lt;=-Guide!$C$24,"▼ Bat Speed  ",IF(N(AD2176)&gt;=Guide!$C$24,"▲ Bat Speed  ","")),"")&amp;IF(N(Z2176)&gt;=Guide!$C$22,"▲ Contact  ","")&amp;IF(N(Z2176)&lt;=-Guide!$C$22,"▼ Contact  ","")&amp;IF(N(AB2176)&gt;=Guide!$C$23,"▲ Chase  ","")&amp;IF(N(AB2176)&lt;=-Guide!$C$23,"▼ Chase  ",""))="","Stable",TRIM(IF(ISNUMBER(AD2176),IF(N(AD2176)&lt;=-Guide!$C$24,"▼ Bat Speed  ",IF(N(AD2176)&gt;=Guide!$C$24,"▲ Bat Speed  ","")),"")&amp;IF(N(Z2176)&gt;=Guide!$C$22,"▲ Contact  ","")&amp;IF(N(Z2176)&lt;=-Guide!$C$22,"▼ Contact  ","")&amp;IF(N(AB2176)&gt;=Guide!$C$23,"▲ Chase  ","")&amp;IF(N(AB2176)&lt;=-Guide!$C$23,"▼ Chase  ",""))))</f>
        <v>Low PA</v>
      </c>
      <c r="AF2176" s="35" t="n">
        <f aca="false">MATCH(Counts!A2176,'Season Counts'!$A$2:$A$740,0)</f>
        <v>549</v>
      </c>
    </row>
    <row r="2177" customFormat="false" ht="15" hidden="false" customHeight="false" outlineLevel="0" collapsed="false">
      <c r="A2177" s="34" t="str">
        <f aca="false">Counts!B2177</f>
        <v>SD</v>
      </c>
      <c r="B2177" s="5" t="str">
        <f aca="false">Counts!C2177</f>
        <v>Freddy Fermin</v>
      </c>
      <c r="C2177" s="34" t="str">
        <f aca="false">Counts!F2177</f>
        <v>Mar-Apr</v>
      </c>
      <c r="D2177" s="35" t="n">
        <f aca="false">IFERROR(Counts!P2177,"")</f>
        <v>58</v>
      </c>
      <c r="E2177" s="36" t="n">
        <f aca="false">IFERROR(Counts!R2177/Counts!Q2177,"")</f>
        <v>0.170212765957447</v>
      </c>
      <c r="F2177" s="36" t="n">
        <f aca="false">IFERROR((Counts!R2177+Counts!V2177+Counts!W2177)/(Counts!Q2177+Counts!V2177+Counts!W2177+Counts!X2177),"")</f>
        <v>0.293103448275862</v>
      </c>
      <c r="G2177" s="36" t="n">
        <f aca="false">IFERROR((Counts!R2177+Counts!S2177+2*Counts!T2177+3*Counts!U2177)/Counts!Q2177,"")</f>
        <v>0.234042553191489</v>
      </c>
      <c r="H2177" s="35" t="n">
        <f aca="false">IFERROR(Counts!U2177,"")</f>
        <v>0</v>
      </c>
      <c r="I2177" s="36" t="n">
        <f aca="false">IFERROR(Counts!Z2177/Counts!AA2177,"")</f>
        <v>0.250862068965517</v>
      </c>
      <c r="J2177" s="36" t="n">
        <f aca="false">IFERROR(Counts!AB2177/Counts!AA2177,"")</f>
        <v>0.277120689655172</v>
      </c>
      <c r="K2177" s="37" t="n">
        <f aca="false">IFERROR((Counts!AB2177-Counts!Z2177)/Counts!AA2177,"")</f>
        <v>0.0262586206896552</v>
      </c>
      <c r="L2177" s="38" t="n">
        <f aca="false">IFERROR(Counts!Y2177/Counts!P2177,"")</f>
        <v>0.224137931034483</v>
      </c>
      <c r="M2177" s="38" t="n">
        <f aca="false">IFERROR(Counts!V2177/Counts!P2177,"")</f>
        <v>0.120689655172414</v>
      </c>
      <c r="N2177" s="38" t="n">
        <f aca="false">IFERROR(Counts!AD2177/Counts!AC2177,"")</f>
        <v>0</v>
      </c>
      <c r="O2177" s="38" t="n">
        <f aca="false">IFERROR(Counts!AE2177/Counts!AC2177,"")</f>
        <v>0.388888888888889</v>
      </c>
      <c r="P2177" s="39" t="n">
        <f aca="false">IFERROR(Counts!AG2177/Counts!AF2177,"")</f>
        <v>87.2138888888889</v>
      </c>
      <c r="Q2177" s="38" t="n">
        <f aca="false">IFERROR(Counts!AH2177/Counts!AC2177,"")</f>
        <v>0.277777777777778</v>
      </c>
      <c r="R2177" s="38" t="n">
        <f aca="false">IFERROR(Counts!N2177/Counts!M2177,"")</f>
        <v>0.321428571428571</v>
      </c>
      <c r="S2177" s="38" t="n">
        <f aca="false">IFERROR(Counts!K2177/Counts!J2177,"")</f>
        <v>0.75</v>
      </c>
      <c r="T2177" s="38" t="n">
        <f aca="false">IFERROR(Counts!I2177/Counts!H2177,"")</f>
        <v>0.271929824561404</v>
      </c>
      <c r="U2177" s="38" t="n">
        <f aca="false">IFERROR(1-Counts!L2177/Counts!K2177,"")</f>
        <v>0.898550724637681</v>
      </c>
      <c r="V2177" s="39" t="n">
        <f aca="false">IFERROR(Counts!AJ2177/Counts!AI2177,"")</f>
        <v>69.9597701149425</v>
      </c>
      <c r="W2177" s="38" t="n">
        <f aca="false">IFERROR(Counts!AK2177/Counts!AI2177,"")</f>
        <v>0.0574712643678161</v>
      </c>
      <c r="X2177" s="40" t="n">
        <f aca="false">IFERROR(Counts!O2177,"")</f>
        <v>-1.465</v>
      </c>
      <c r="Y2177" s="36" t="n">
        <f aca="false">IFERROR(INDEX('Season Counts'!$Y$2:$Y$740,$AF2177)/INDEX('Season Counts'!$X$2:$X$740,$AF2177),"")</f>
        <v>0.273215384615385</v>
      </c>
      <c r="Z2177" s="37" t="n">
        <f aca="false">IFERROR(J2177-Y2177,"")</f>
        <v>0.00390530503978781</v>
      </c>
      <c r="AA2177" s="38" t="n">
        <f aca="false">IFERROR(INDEX('Season Counts'!$K$2:$K$740,$AF2177)/INDEX('Season Counts'!$J$2:$J$740,$AF2177),"")</f>
        <v>0.340186915887851</v>
      </c>
      <c r="AB2177" s="41" t="n">
        <f aca="false">IFERROR(R2177-AA2177,"")</f>
        <v>-0.018758344459279</v>
      </c>
      <c r="AC2177" s="39" t="n">
        <f aca="false">IFERROR(INDEX('Season Counts'!$AG$2:$AG$740,$AF2177)/INDEX('Season Counts'!$AF$2:$AF$740,$AF2177),"")</f>
        <v>69.80589569161</v>
      </c>
      <c r="AD2177" s="40" t="n">
        <f aca="false">IFERROR(V2177-AC2177,"")</f>
        <v>0.153874423332553</v>
      </c>
      <c r="AE2177" s="4" t="str">
        <f aca="false">IF(D2177&lt;Guide!$C$21,"Low PA",IF(TRIM(IF(ISNUMBER(AD2177),IF(N(AD2177)&lt;=-Guide!$C$24,"▼ Bat Speed  ",IF(N(AD2177)&gt;=Guide!$C$24,"▲ Bat Speed  ","")),"")&amp;IF(N(Z2177)&gt;=Guide!$C$22,"▲ Contact  ","")&amp;IF(N(Z2177)&lt;=-Guide!$C$22,"▼ Contact  ","")&amp;IF(N(AB2177)&gt;=Guide!$C$23,"▲ Chase  ","")&amp;IF(N(AB2177)&lt;=-Guide!$C$23,"▼ Chase  ",""))="","Stable",TRIM(IF(ISNUMBER(AD2177),IF(N(AD2177)&lt;=-Guide!$C$24,"▼ Bat Speed  ",IF(N(AD2177)&gt;=Guide!$C$24,"▲ Bat Speed  ","")),"")&amp;IF(N(Z2177)&gt;=Guide!$C$22,"▲ Contact  ","")&amp;IF(N(Z2177)&lt;=-Guide!$C$22,"▼ Contact  ","")&amp;IF(N(AB2177)&gt;=Guide!$C$23,"▲ Chase  ","")&amp;IF(N(AB2177)&lt;=-Guide!$C$23,"▼ Chase  ",""))))</f>
        <v>Stable</v>
      </c>
      <c r="AF2177" s="35" t="n">
        <f aca="false">MATCH(Counts!A2177,'Season Counts'!$A$2:$A$740,0)</f>
        <v>550</v>
      </c>
    </row>
    <row r="2178" customFormat="false" ht="15" hidden="false" customHeight="false" outlineLevel="0" collapsed="false">
      <c r="A2178" s="34" t="str">
        <f aca="false">Counts!B2178</f>
        <v>SD</v>
      </c>
      <c r="B2178" s="5" t="str">
        <f aca="false">Counts!C2178</f>
        <v>Freddy Fermin</v>
      </c>
      <c r="C2178" s="34" t="str">
        <f aca="false">Counts!F2178</f>
        <v>May</v>
      </c>
      <c r="D2178" s="35" t="n">
        <f aca="false">IFERROR(Counts!P2178,"")</f>
        <v>56</v>
      </c>
      <c r="E2178" s="36" t="n">
        <f aca="false">IFERROR(Counts!R2178/Counts!Q2178,"")</f>
        <v>0.0980392156862745</v>
      </c>
      <c r="F2178" s="36" t="n">
        <f aca="false">IFERROR((Counts!R2178+Counts!V2178+Counts!W2178)/(Counts!Q2178+Counts!V2178+Counts!W2178+Counts!X2178),"")</f>
        <v>0.178571428571429</v>
      </c>
      <c r="G2178" s="36" t="n">
        <f aca="false">IFERROR((Counts!R2178+Counts!S2178+2*Counts!T2178+3*Counts!U2178)/Counts!Q2178,"")</f>
        <v>0.117647058823529</v>
      </c>
      <c r="H2178" s="35" t="n">
        <f aca="false">IFERROR(Counts!U2178,"")</f>
        <v>0</v>
      </c>
      <c r="I2178" s="36" t="n">
        <f aca="false">IFERROR(Counts!Z2178/Counts!AA2178,"")</f>
        <v>0.149107142857143</v>
      </c>
      <c r="J2178" s="36" t="n">
        <f aca="false">IFERROR(Counts!AB2178/Counts!AA2178,"")</f>
        <v>0.204571428571429</v>
      </c>
      <c r="K2178" s="37" t="n">
        <f aca="false">IFERROR((Counts!AB2178-Counts!Z2178)/Counts!AA2178,"")</f>
        <v>0.0554642857142857</v>
      </c>
      <c r="L2178" s="38" t="n">
        <f aca="false">IFERROR(Counts!Y2178/Counts!P2178,"")</f>
        <v>0.214285714285714</v>
      </c>
      <c r="M2178" s="38" t="n">
        <f aca="false">IFERROR(Counts!V2178/Counts!P2178,"")</f>
        <v>0.0892857142857143</v>
      </c>
      <c r="N2178" s="38" t="n">
        <f aca="false">IFERROR(Counts!AD2178/Counts!AC2178,"")</f>
        <v>0</v>
      </c>
      <c r="O2178" s="38" t="n">
        <f aca="false">IFERROR(Counts!AE2178/Counts!AC2178,"")</f>
        <v>0.128205128205128</v>
      </c>
      <c r="P2178" s="39" t="n">
        <f aca="false">IFERROR(Counts!AG2178/Counts!AF2178,"")</f>
        <v>83.0948717948718</v>
      </c>
      <c r="Q2178" s="38" t="n">
        <f aca="false">IFERROR(Counts!AH2178/Counts!AC2178,"")</f>
        <v>0.333333333333333</v>
      </c>
      <c r="R2178" s="38" t="n">
        <f aca="false">IFERROR(Counts!N2178/Counts!M2178,"")</f>
        <v>0.362068965517241</v>
      </c>
      <c r="S2178" s="38" t="n">
        <f aca="false">IFERROR(Counts!K2178/Counts!J2178,"")</f>
        <v>0.690909090909091</v>
      </c>
      <c r="T2178" s="38" t="n">
        <f aca="false">IFERROR(Counts!I2178/Counts!H2178,"")</f>
        <v>0.23728813559322</v>
      </c>
      <c r="U2178" s="38" t="n">
        <f aca="false">IFERROR(1-Counts!L2178/Counts!K2178,"")</f>
        <v>0.855263157894737</v>
      </c>
      <c r="V2178" s="39" t="n">
        <f aca="false">IFERROR(Counts!AJ2178/Counts!AI2178,"")</f>
        <v>70.187</v>
      </c>
      <c r="W2178" s="38" t="n">
        <f aca="false">IFERROR(Counts!AK2178/Counts!AI2178,"")</f>
        <v>0.1</v>
      </c>
      <c r="X2178" s="40" t="n">
        <f aca="false">IFERROR(Counts!O2178,"")</f>
        <v>-8.855</v>
      </c>
      <c r="Y2178" s="36" t="n">
        <f aca="false">IFERROR(INDEX('Season Counts'!$Y$2:$Y$740,$AF2178)/INDEX('Season Counts'!$X$2:$X$740,$AF2178),"")</f>
        <v>0.273215384615385</v>
      </c>
      <c r="Z2178" s="37" t="n">
        <f aca="false">IFERROR(J2178-Y2178,"")</f>
        <v>-0.0686439560439561</v>
      </c>
      <c r="AA2178" s="38" t="n">
        <f aca="false">IFERROR(INDEX('Season Counts'!$K$2:$K$740,$AF2178)/INDEX('Season Counts'!$J$2:$J$740,$AF2178),"")</f>
        <v>0.340186915887851</v>
      </c>
      <c r="AB2178" s="41" t="n">
        <f aca="false">IFERROR(R2178-AA2178,"")</f>
        <v>0.0218820496293909</v>
      </c>
      <c r="AC2178" s="39" t="n">
        <f aca="false">IFERROR(INDEX('Season Counts'!$AG$2:$AG$740,$AF2178)/INDEX('Season Counts'!$AF$2:$AF$740,$AF2178),"")</f>
        <v>69.80589569161</v>
      </c>
      <c r="AD2178" s="40" t="n">
        <f aca="false">IFERROR(V2178-AC2178,"")</f>
        <v>0.381104308390022</v>
      </c>
      <c r="AE2178" s="4" t="str">
        <f aca="false">IF(D2178&lt;Guide!$C$21,"Low PA",IF(TRIM(IF(ISNUMBER(AD2178),IF(N(AD2178)&lt;=-Guide!$C$24,"▼ Bat Speed  ",IF(N(AD2178)&gt;=Guide!$C$24,"▲ Bat Speed  ","")),"")&amp;IF(N(Z2178)&gt;=Guide!$C$22,"▲ Contact  ","")&amp;IF(N(Z2178)&lt;=-Guide!$C$22,"▼ Contact  ","")&amp;IF(N(AB2178)&gt;=Guide!$C$23,"▲ Chase  ","")&amp;IF(N(AB2178)&lt;=-Guide!$C$23,"▼ Chase  ",""))="","Stable",TRIM(IF(ISNUMBER(AD2178),IF(N(AD2178)&lt;=-Guide!$C$24,"▼ Bat Speed  ",IF(N(AD2178)&gt;=Guide!$C$24,"▲ Bat Speed  ","")),"")&amp;IF(N(Z2178)&gt;=Guide!$C$22,"▲ Contact  ","")&amp;IF(N(Z2178)&lt;=-Guide!$C$22,"▼ Contact  ","")&amp;IF(N(AB2178)&gt;=Guide!$C$23,"▲ Chase  ","")&amp;IF(N(AB2178)&lt;=-Guide!$C$23,"▼ Chase  ",""))))</f>
        <v>▼ Contact</v>
      </c>
      <c r="AF2178" s="35" t="n">
        <f aca="false">MATCH(Counts!A2178,'Season Counts'!$A$2:$A$740,0)</f>
        <v>550</v>
      </c>
    </row>
    <row r="2179" customFormat="false" ht="15" hidden="false" customHeight="false" outlineLevel="0" collapsed="false">
      <c r="A2179" s="34" t="str">
        <f aca="false">Counts!B2179</f>
        <v>SD</v>
      </c>
      <c r="B2179" s="5" t="str">
        <f aca="false">Counts!C2179</f>
        <v>Freddy Fermin</v>
      </c>
      <c r="C2179" s="34" t="str">
        <f aca="false">Counts!F2179</f>
        <v>Jun</v>
      </c>
      <c r="D2179" s="35" t="n">
        <f aca="false">IFERROR(Counts!P2179,"")</f>
        <v>45</v>
      </c>
      <c r="E2179" s="36" t="n">
        <f aca="false">IFERROR(Counts!R2179/Counts!Q2179,"")</f>
        <v>0.189189189189189</v>
      </c>
      <c r="F2179" s="36" t="n">
        <f aca="false">IFERROR((Counts!R2179+Counts!V2179+Counts!W2179)/(Counts!Q2179+Counts!V2179+Counts!W2179+Counts!X2179),"")</f>
        <v>0.285714285714286</v>
      </c>
      <c r="G2179" s="36" t="n">
        <f aca="false">IFERROR((Counts!R2179+Counts!S2179+2*Counts!T2179+3*Counts!U2179)/Counts!Q2179,"")</f>
        <v>0.486486486486487</v>
      </c>
      <c r="H2179" s="35" t="n">
        <f aca="false">IFERROR(Counts!U2179,"")</f>
        <v>3</v>
      </c>
      <c r="I2179" s="36" t="n">
        <f aca="false">IFERROR(Counts!Z2179/Counts!AA2179,"")</f>
        <v>0.328571428571429</v>
      </c>
      <c r="J2179" s="36" t="n">
        <f aca="false">IFERROR(Counts!AB2179/Counts!AA2179,"")</f>
        <v>0.327904761904762</v>
      </c>
      <c r="K2179" s="37" t="n">
        <f aca="false">IFERROR((Counts!AB2179-Counts!Z2179)/Counts!AA2179,"")</f>
        <v>-0.000666666666666678</v>
      </c>
      <c r="L2179" s="38" t="n">
        <f aca="false">IFERROR(Counts!Y2179/Counts!P2179,"")</f>
        <v>0.155555555555556</v>
      </c>
      <c r="M2179" s="38" t="n">
        <f aca="false">IFERROR(Counts!V2179/Counts!P2179,"")</f>
        <v>0.111111111111111</v>
      </c>
      <c r="N2179" s="38" t="n">
        <f aca="false">IFERROR(Counts!AD2179/Counts!AC2179,"")</f>
        <v>0.0909090909090909</v>
      </c>
      <c r="O2179" s="38" t="n">
        <f aca="false">IFERROR(Counts!AE2179/Counts!AC2179,"")</f>
        <v>0.272727272727273</v>
      </c>
      <c r="P2179" s="39" t="n">
        <f aca="false">IFERROR(Counts!AG2179/Counts!AF2179,"")</f>
        <v>79.9909090909091</v>
      </c>
      <c r="Q2179" s="38" t="n">
        <f aca="false">IFERROR(Counts!AH2179/Counts!AC2179,"")</f>
        <v>0.333333333333333</v>
      </c>
      <c r="R2179" s="38" t="n">
        <f aca="false">IFERROR(Counts!N2179/Counts!M2179,"")</f>
        <v>0.252747252747253</v>
      </c>
      <c r="S2179" s="38" t="n">
        <f aca="false">IFERROR(Counts!K2179/Counts!J2179,"")</f>
        <v>0.641304347826087</v>
      </c>
      <c r="T2179" s="38" t="n">
        <f aca="false">IFERROR(Counts!I2179/Counts!H2179,"")</f>
        <v>0.146341463414634</v>
      </c>
      <c r="U2179" s="38" t="n">
        <f aca="false">IFERROR(1-Counts!L2179/Counts!K2179,"")</f>
        <v>0.932203389830508</v>
      </c>
      <c r="V2179" s="39" t="n">
        <f aca="false">IFERROR(Counts!AJ2179/Counts!AI2179,"")</f>
        <v>69.5808823529412</v>
      </c>
      <c r="W2179" s="38" t="n">
        <f aca="false">IFERROR(Counts!AK2179/Counts!AI2179,"")</f>
        <v>0.0294117647058824</v>
      </c>
      <c r="X2179" s="40" t="n">
        <f aca="false">IFERROR(Counts!O2179,"")</f>
        <v>1.608</v>
      </c>
      <c r="Y2179" s="36" t="n">
        <f aca="false">IFERROR(INDEX('Season Counts'!$Y$2:$Y$740,$AF2179)/INDEX('Season Counts'!$X$2:$X$740,$AF2179),"")</f>
        <v>0.273215384615385</v>
      </c>
      <c r="Z2179" s="37" t="n">
        <f aca="false">IFERROR(J2179-Y2179,"")</f>
        <v>0.0546893772893773</v>
      </c>
      <c r="AA2179" s="38" t="n">
        <f aca="false">IFERROR(INDEX('Season Counts'!$K$2:$K$740,$AF2179)/INDEX('Season Counts'!$J$2:$J$740,$AF2179),"")</f>
        <v>0.340186915887851</v>
      </c>
      <c r="AB2179" s="41" t="n">
        <f aca="false">IFERROR(R2179-AA2179,"")</f>
        <v>-0.0874396631405978</v>
      </c>
      <c r="AC2179" s="39" t="n">
        <f aca="false">IFERROR(INDEX('Season Counts'!$AG$2:$AG$740,$AF2179)/INDEX('Season Counts'!$AF$2:$AF$740,$AF2179),"")</f>
        <v>69.80589569161</v>
      </c>
      <c r="AD2179" s="40" t="n">
        <f aca="false">IFERROR(V2179-AC2179,"")</f>
        <v>-0.225013338668802</v>
      </c>
      <c r="AE2179" s="4" t="str">
        <f aca="false">IF(D2179&lt;Guide!$C$21,"Low PA",IF(TRIM(IF(ISNUMBER(AD2179),IF(N(AD2179)&lt;=-Guide!$C$24,"▼ Bat Speed  ",IF(N(AD2179)&gt;=Guide!$C$24,"▲ Bat Speed  ","")),"")&amp;IF(N(Z2179)&gt;=Guide!$C$22,"▲ Contact  ","")&amp;IF(N(Z2179)&lt;=-Guide!$C$22,"▼ Contact  ","")&amp;IF(N(AB2179)&gt;=Guide!$C$23,"▲ Chase  ","")&amp;IF(N(AB2179)&lt;=-Guide!$C$23,"▼ Chase  ",""))="","Stable",TRIM(IF(ISNUMBER(AD2179),IF(N(AD2179)&lt;=-Guide!$C$24,"▼ Bat Speed  ",IF(N(AD2179)&gt;=Guide!$C$24,"▲ Bat Speed  ","")),"")&amp;IF(N(Z2179)&gt;=Guide!$C$22,"▲ Contact  ","")&amp;IF(N(Z2179)&lt;=-Guide!$C$22,"▼ Contact  ","")&amp;IF(N(AB2179)&gt;=Guide!$C$23,"▲ Chase  ","")&amp;IF(N(AB2179)&lt;=-Guide!$C$23,"▼ Chase  ",""))))</f>
        <v>▲ Contact ▼ Chase</v>
      </c>
      <c r="AF2179" s="35" t="n">
        <f aca="false">MATCH(Counts!A2179,'Season Counts'!$A$2:$A$740,0)</f>
        <v>550</v>
      </c>
    </row>
    <row r="2180" customFormat="false" ht="15" hidden="false" customHeight="false" outlineLevel="0" collapsed="false">
      <c r="A2180" s="34" t="str">
        <f aca="false">Counts!B2180</f>
        <v>SD</v>
      </c>
      <c r="B2180" s="5" t="str">
        <f aca="false">Counts!C2180</f>
        <v>Freddy Fermin</v>
      </c>
      <c r="C2180" s="34" t="str">
        <f aca="false">Counts!F2180</f>
        <v>Jul</v>
      </c>
      <c r="D2180" s="35" t="n">
        <f aca="false">IFERROR(Counts!P2180,"")</f>
        <v>25</v>
      </c>
      <c r="E2180" s="36" t="n">
        <f aca="false">IFERROR(Counts!R2180/Counts!Q2180,"")</f>
        <v>0.291666666666667</v>
      </c>
      <c r="F2180" s="36" t="n">
        <f aca="false">IFERROR((Counts!R2180+Counts!V2180+Counts!W2180)/(Counts!Q2180+Counts!V2180+Counts!W2180+Counts!X2180),"")</f>
        <v>0.32</v>
      </c>
      <c r="G2180" s="36" t="n">
        <f aca="false">IFERROR((Counts!R2180+Counts!S2180+2*Counts!T2180+3*Counts!U2180)/Counts!Q2180,"")</f>
        <v>0.375</v>
      </c>
      <c r="H2180" s="35" t="n">
        <f aca="false">IFERROR(Counts!U2180,"")</f>
        <v>0</v>
      </c>
      <c r="I2180" s="36" t="n">
        <f aca="false">IFERROR(Counts!Z2180/Counts!AA2180,"")</f>
        <v>0.308</v>
      </c>
      <c r="J2180" s="36" t="n">
        <f aca="false">IFERROR(Counts!AB2180/Counts!AA2180,"")</f>
        <v>0.24476</v>
      </c>
      <c r="K2180" s="37" t="n">
        <f aca="false">IFERROR((Counts!AB2180-Counts!Z2180)/Counts!AA2180,"")</f>
        <v>-0.06324</v>
      </c>
      <c r="L2180" s="38" t="n">
        <f aca="false">IFERROR(Counts!Y2180/Counts!P2180,"")</f>
        <v>0.16</v>
      </c>
      <c r="M2180" s="38" t="n">
        <f aca="false">IFERROR(Counts!V2180/Counts!P2180,"")</f>
        <v>0</v>
      </c>
      <c r="N2180" s="38" t="n">
        <f aca="false">IFERROR(Counts!AD2180/Counts!AC2180,"")</f>
        <v>0.05</v>
      </c>
      <c r="O2180" s="38" t="n">
        <f aca="false">IFERROR(Counts!AE2180/Counts!AC2180,"")</f>
        <v>0.3</v>
      </c>
      <c r="P2180" s="39" t="n">
        <f aca="false">IFERROR(Counts!AG2180/Counts!AF2180,"")</f>
        <v>89.5</v>
      </c>
      <c r="Q2180" s="38" t="n">
        <f aca="false">IFERROR(Counts!AH2180/Counts!AC2180,"")</f>
        <v>0.4</v>
      </c>
      <c r="R2180" s="38" t="n">
        <f aca="false">IFERROR(Counts!N2180/Counts!M2180,"")</f>
        <v>0.444444444444444</v>
      </c>
      <c r="S2180" s="38" t="n">
        <f aca="false">IFERROR(Counts!K2180/Counts!J2180,"")</f>
        <v>0.846153846153846</v>
      </c>
      <c r="T2180" s="38" t="n">
        <f aca="false">IFERROR(Counts!I2180/Counts!H2180,"")</f>
        <v>0.183673469387755</v>
      </c>
      <c r="U2180" s="38" t="n">
        <f aca="false">IFERROR(1-Counts!L2180/Counts!K2180,"")</f>
        <v>0.909090909090909</v>
      </c>
      <c r="V2180" s="39" t="n">
        <f aca="false">IFERROR(Counts!AJ2180/Counts!AI2180,"")</f>
        <v>69.6355555555556</v>
      </c>
      <c r="W2180" s="38" t="n">
        <f aca="false">IFERROR(Counts!AK2180/Counts!AI2180,"")</f>
        <v>0.0666666666666667</v>
      </c>
      <c r="X2180" s="40" t="n">
        <f aca="false">IFERROR(Counts!O2180,"")</f>
        <v>0.059</v>
      </c>
      <c r="Y2180" s="36" t="n">
        <f aca="false">IFERROR(INDEX('Season Counts'!$Y$2:$Y$740,$AF2180)/INDEX('Season Counts'!$X$2:$X$740,$AF2180),"")</f>
        <v>0.273215384615385</v>
      </c>
      <c r="Z2180" s="37" t="n">
        <f aca="false">IFERROR(J2180-Y2180,"")</f>
        <v>-0.0284553846153847</v>
      </c>
      <c r="AA2180" s="38" t="n">
        <f aca="false">IFERROR(INDEX('Season Counts'!$K$2:$K$740,$AF2180)/INDEX('Season Counts'!$J$2:$J$740,$AF2180),"")</f>
        <v>0.340186915887851</v>
      </c>
      <c r="AB2180" s="41" t="n">
        <f aca="false">IFERROR(R2180-AA2180,"")</f>
        <v>0.104257528556594</v>
      </c>
      <c r="AC2180" s="39" t="n">
        <f aca="false">IFERROR(INDEX('Season Counts'!$AG$2:$AG$740,$AF2180)/INDEX('Season Counts'!$AF$2:$AF$740,$AF2180),"")</f>
        <v>69.80589569161</v>
      </c>
      <c r="AD2180" s="40" t="n">
        <f aca="false">IFERROR(V2180-AC2180,"")</f>
        <v>-0.170340136054421</v>
      </c>
      <c r="AE2180" s="4" t="str">
        <f aca="false">IF(D2180&lt;Guide!$C$21,"Low PA",IF(TRIM(IF(ISNUMBER(AD2180),IF(N(AD2180)&lt;=-Guide!$C$24,"▼ Bat Speed  ",IF(N(AD2180)&gt;=Guide!$C$24,"▲ Bat Speed  ","")),"")&amp;IF(N(Z2180)&gt;=Guide!$C$22,"▲ Contact  ","")&amp;IF(N(Z2180)&lt;=-Guide!$C$22,"▼ Contact  ","")&amp;IF(N(AB2180)&gt;=Guide!$C$23,"▲ Chase  ","")&amp;IF(N(AB2180)&lt;=-Guide!$C$23,"▼ Chase  ",""))="","Stable",TRIM(IF(ISNUMBER(AD2180),IF(N(AD2180)&lt;=-Guide!$C$24,"▼ Bat Speed  ",IF(N(AD2180)&gt;=Guide!$C$24,"▲ Bat Speed  ","")),"")&amp;IF(N(Z2180)&gt;=Guide!$C$22,"▲ Contact  ","")&amp;IF(N(Z2180)&lt;=-Guide!$C$22,"▼ Contact  ","")&amp;IF(N(AB2180)&gt;=Guide!$C$23,"▲ Chase  ","")&amp;IF(N(AB2180)&lt;=-Guide!$C$23,"▼ Chase  ",""))))</f>
        <v>Low PA</v>
      </c>
      <c r="AF2180" s="35" t="n">
        <f aca="false">MATCH(Counts!A2180,'Season Counts'!$A$2:$A$740,0)</f>
        <v>550</v>
      </c>
    </row>
    <row r="2181" customFormat="false" ht="15" hidden="false" customHeight="false" outlineLevel="0" collapsed="false">
      <c r="A2181" s="34" t="str">
        <f aca="false">Counts!B2181</f>
        <v>SD</v>
      </c>
      <c r="B2181" s="5" t="str">
        <f aca="false">Counts!C2181</f>
        <v>Freddy Fermin</v>
      </c>
      <c r="C2181" s="34" t="str">
        <f aca="false">Counts!F2181</f>
        <v>Aug</v>
      </c>
      <c r="D2181" s="35" t="n">
        <f aca="false">IFERROR(Counts!P2181,"")</f>
        <v>53</v>
      </c>
      <c r="E2181" s="36" t="n">
        <f aca="false">IFERROR(Counts!R2181/Counts!Q2181,"")</f>
        <v>0.28</v>
      </c>
      <c r="F2181" s="36" t="n">
        <f aca="false">IFERROR((Counts!R2181+Counts!V2181+Counts!W2181)/(Counts!Q2181+Counts!V2181+Counts!W2181+Counts!X2181),"")</f>
        <v>0.294117647058824</v>
      </c>
      <c r="G2181" s="36" t="n">
        <f aca="false">IFERROR((Counts!R2181+Counts!S2181+2*Counts!T2181+3*Counts!U2181)/Counts!Q2181,"")</f>
        <v>0.4</v>
      </c>
      <c r="H2181" s="35" t="n">
        <f aca="false">IFERROR(Counts!U2181,"")</f>
        <v>1</v>
      </c>
      <c r="I2181" s="36" t="n">
        <f aca="false">IFERROR(Counts!Z2181/Counts!AA2181,"")</f>
        <v>0.316666666666667</v>
      </c>
      <c r="J2181" s="36" t="n">
        <f aca="false">IFERROR(Counts!AB2181/Counts!AA2181,"")</f>
        <v>0.327588235294118</v>
      </c>
      <c r="K2181" s="37" t="n">
        <f aca="false">IFERROR((Counts!AB2181-Counts!Z2181)/Counts!AA2181,"")</f>
        <v>0.010921568627451</v>
      </c>
      <c r="L2181" s="38" t="n">
        <f aca="false">IFERROR(Counts!Y2181/Counts!P2181,"")</f>
        <v>0.226415094339623</v>
      </c>
      <c r="M2181" s="38" t="n">
        <f aca="false">IFERROR(Counts!V2181/Counts!P2181,"")</f>
        <v>0.0188679245283019</v>
      </c>
      <c r="N2181" s="38" t="n">
        <f aca="false">IFERROR(Counts!AD2181/Counts!AC2181,"")</f>
        <v>0.0512820512820513</v>
      </c>
      <c r="O2181" s="38" t="n">
        <f aca="false">IFERROR(Counts!AE2181/Counts!AC2181,"")</f>
        <v>0.358974358974359</v>
      </c>
      <c r="P2181" s="39" t="n">
        <f aca="false">IFERROR(Counts!AG2181/Counts!AF2181,"")</f>
        <v>88.1102564102564</v>
      </c>
      <c r="Q2181" s="38" t="n">
        <f aca="false">IFERROR(Counts!AH2181/Counts!AC2181,"")</f>
        <v>0.538461538461538</v>
      </c>
      <c r="R2181" s="38" t="n">
        <f aca="false">IFERROR(Counts!N2181/Counts!M2181,"")</f>
        <v>0.404040404040404</v>
      </c>
      <c r="S2181" s="38" t="n">
        <f aca="false">IFERROR(Counts!K2181/Counts!J2181,"")</f>
        <v>0.74468085106383</v>
      </c>
      <c r="T2181" s="38" t="n">
        <f aca="false">IFERROR(Counts!I2181/Counts!H2181,"")</f>
        <v>0.309090909090909</v>
      </c>
      <c r="U2181" s="38" t="n">
        <f aca="false">IFERROR(1-Counts!L2181/Counts!K2181,"")</f>
        <v>0.857142857142857</v>
      </c>
      <c r="V2181" s="39" t="n">
        <f aca="false">IFERROR(Counts!AJ2181/Counts!AI2181,"")</f>
        <v>69.7854166666667</v>
      </c>
      <c r="W2181" s="38" t="n">
        <f aca="false">IFERROR(Counts!AK2181/Counts!AI2181,"")</f>
        <v>0.0833333333333333</v>
      </c>
      <c r="X2181" s="40" t="n">
        <f aca="false">IFERROR(Counts!O2181,"")</f>
        <v>-0.454</v>
      </c>
      <c r="Y2181" s="36" t="n">
        <f aca="false">IFERROR(INDEX('Season Counts'!$Y$2:$Y$740,$AF2181)/INDEX('Season Counts'!$X$2:$X$740,$AF2181),"")</f>
        <v>0.273215384615385</v>
      </c>
      <c r="Z2181" s="37" t="n">
        <f aca="false">IFERROR(J2181-Y2181,"")</f>
        <v>0.054372850678733</v>
      </c>
      <c r="AA2181" s="38" t="n">
        <f aca="false">IFERROR(INDEX('Season Counts'!$K$2:$K$740,$AF2181)/INDEX('Season Counts'!$J$2:$J$740,$AF2181),"")</f>
        <v>0.340186915887851</v>
      </c>
      <c r="AB2181" s="41" t="n">
        <f aca="false">IFERROR(R2181-AA2181,"")</f>
        <v>0.0638534881525535</v>
      </c>
      <c r="AC2181" s="39" t="n">
        <f aca="false">IFERROR(INDEX('Season Counts'!$AG$2:$AG$740,$AF2181)/INDEX('Season Counts'!$AF$2:$AF$740,$AF2181),"")</f>
        <v>69.80589569161</v>
      </c>
      <c r="AD2181" s="40" t="n">
        <f aca="false">IFERROR(V2181-AC2181,"")</f>
        <v>-0.0204790249433131</v>
      </c>
      <c r="AE2181" s="4" t="str">
        <f aca="false">IF(D2181&lt;Guide!$C$21,"Low PA",IF(TRIM(IF(ISNUMBER(AD2181),IF(N(AD2181)&lt;=-Guide!$C$24,"▼ Bat Speed  ",IF(N(AD2181)&gt;=Guide!$C$24,"▲ Bat Speed  ","")),"")&amp;IF(N(Z2181)&gt;=Guide!$C$22,"▲ Contact  ","")&amp;IF(N(Z2181)&lt;=-Guide!$C$22,"▼ Contact  ","")&amp;IF(N(AB2181)&gt;=Guide!$C$23,"▲ Chase  ","")&amp;IF(N(AB2181)&lt;=-Guide!$C$23,"▼ Chase  ",""))="","Stable",TRIM(IF(ISNUMBER(AD2181),IF(N(AD2181)&lt;=-Guide!$C$24,"▼ Bat Speed  ",IF(N(AD2181)&gt;=Guide!$C$24,"▲ Bat Speed  ","")),"")&amp;IF(N(Z2181)&gt;=Guide!$C$22,"▲ Contact  ","")&amp;IF(N(Z2181)&lt;=-Guide!$C$22,"▼ Contact  ","")&amp;IF(N(AB2181)&gt;=Guide!$C$23,"▲ Chase  ","")&amp;IF(N(AB2181)&lt;=-Guide!$C$23,"▼ Chase  ",""))))</f>
        <v>▲ Contact ▲ Chase</v>
      </c>
      <c r="AF2181" s="35" t="n">
        <f aca="false">MATCH(Counts!A2181,'Season Counts'!$A$2:$A$740,0)</f>
        <v>550</v>
      </c>
    </row>
    <row r="2182" customFormat="false" ht="15" hidden="false" customHeight="false" outlineLevel="0" collapsed="false">
      <c r="A2182" s="34" t="str">
        <f aca="false">Counts!B2182</f>
        <v>SD</v>
      </c>
      <c r="B2182" s="5" t="str">
        <f aca="false">Counts!C2182</f>
        <v>Freddy Fermin</v>
      </c>
      <c r="C2182" s="34" t="str">
        <f aca="false">Counts!F2182</f>
        <v>Sep</v>
      </c>
      <c r="D2182" s="35" t="n">
        <f aca="false">IFERROR(Counts!P2182,"")</f>
        <v>28</v>
      </c>
      <c r="E2182" s="36" t="n">
        <f aca="false">IFERROR(Counts!R2182/Counts!Q2182,"")</f>
        <v>0.260869565217391</v>
      </c>
      <c r="F2182" s="36" t="n">
        <f aca="false">IFERROR((Counts!R2182+Counts!V2182+Counts!W2182)/(Counts!Q2182+Counts!V2182+Counts!W2182+Counts!X2182),"")</f>
        <v>0.333333333333333</v>
      </c>
      <c r="G2182" s="36" t="n">
        <f aca="false">IFERROR((Counts!R2182+Counts!S2182+2*Counts!T2182+3*Counts!U2182)/Counts!Q2182,"")</f>
        <v>0.391304347826087</v>
      </c>
      <c r="H2182" s="35" t="n">
        <f aca="false">IFERROR(Counts!U2182,"")</f>
        <v>0</v>
      </c>
      <c r="I2182" s="36" t="n">
        <f aca="false">IFERROR(Counts!Z2182/Counts!AA2182,"")</f>
        <v>0.330357142857143</v>
      </c>
      <c r="J2182" s="36" t="n">
        <f aca="false">IFERROR(Counts!AB2182/Counts!AA2182,"")</f>
        <v>0.24675</v>
      </c>
      <c r="K2182" s="37" t="n">
        <f aca="false">IFERROR((Counts!AB2182-Counts!Z2182)/Counts!AA2182,"")</f>
        <v>-0.0836071428571429</v>
      </c>
      <c r="L2182" s="38" t="n">
        <f aca="false">IFERROR(Counts!Y2182/Counts!P2182,"")</f>
        <v>0.285714285714286</v>
      </c>
      <c r="M2182" s="38" t="n">
        <f aca="false">IFERROR(Counts!V2182/Counts!P2182,"")</f>
        <v>0.107142857142857</v>
      </c>
      <c r="N2182" s="38" t="n">
        <f aca="false">IFERROR(Counts!AD2182/Counts!AC2182,"")</f>
        <v>0.0625</v>
      </c>
      <c r="O2182" s="38" t="n">
        <f aca="false">IFERROR(Counts!AE2182/Counts!AC2182,"")</f>
        <v>0.3125</v>
      </c>
      <c r="P2182" s="39" t="n">
        <f aca="false">IFERROR(Counts!AG2182/Counts!AF2182,"")</f>
        <v>88.35625</v>
      </c>
      <c r="Q2182" s="38" t="n">
        <f aca="false">IFERROR(Counts!AH2182/Counts!AC2182,"")</f>
        <v>0.3125</v>
      </c>
      <c r="R2182" s="38" t="n">
        <f aca="false">IFERROR(Counts!N2182/Counts!M2182,"")</f>
        <v>0.30188679245283</v>
      </c>
      <c r="S2182" s="38" t="n">
        <f aca="false">IFERROR(Counts!K2182/Counts!J2182,"")</f>
        <v>0.69811320754717</v>
      </c>
      <c r="T2182" s="38" t="n">
        <f aca="false">IFERROR(Counts!I2182/Counts!H2182,"")</f>
        <v>0.245283018867925</v>
      </c>
      <c r="U2182" s="38" t="n">
        <f aca="false">IFERROR(1-Counts!L2182/Counts!K2182,"")</f>
        <v>0.810810810810811</v>
      </c>
      <c r="V2182" s="39" t="n">
        <f aca="false">IFERROR(Counts!AJ2182/Counts!AI2182,"")</f>
        <v>69.2155555555556</v>
      </c>
      <c r="W2182" s="38" t="n">
        <f aca="false">IFERROR(Counts!AK2182/Counts!AI2182,"")</f>
        <v>0</v>
      </c>
      <c r="X2182" s="40" t="n">
        <f aca="false">IFERROR(Counts!O2182,"")</f>
        <v>0.68</v>
      </c>
      <c r="Y2182" s="36" t="n">
        <f aca="false">IFERROR(INDEX('Season Counts'!$Y$2:$Y$740,$AF2182)/INDEX('Season Counts'!$X$2:$X$740,$AF2182),"")</f>
        <v>0.273215384615385</v>
      </c>
      <c r="Z2182" s="37" t="n">
        <f aca="false">IFERROR(J2182-Y2182,"")</f>
        <v>-0.0264653846153846</v>
      </c>
      <c r="AA2182" s="38" t="n">
        <f aca="false">IFERROR(INDEX('Season Counts'!$K$2:$K$740,$AF2182)/INDEX('Season Counts'!$J$2:$J$740,$AF2182),"")</f>
        <v>0.340186915887851</v>
      </c>
      <c r="AB2182" s="41" t="n">
        <f aca="false">IFERROR(R2182-AA2182,"")</f>
        <v>-0.0383001234350203</v>
      </c>
      <c r="AC2182" s="39" t="n">
        <f aca="false">IFERROR(INDEX('Season Counts'!$AG$2:$AG$740,$AF2182)/INDEX('Season Counts'!$AF$2:$AF$740,$AF2182),"")</f>
        <v>69.80589569161</v>
      </c>
      <c r="AD2182" s="40" t="n">
        <f aca="false">IFERROR(V2182-AC2182,"")</f>
        <v>-0.590340136054422</v>
      </c>
      <c r="AE2182" s="4" t="str">
        <f aca="false">IF(D2182&lt;Guide!$C$21,"Low PA",IF(TRIM(IF(ISNUMBER(AD2182),IF(N(AD2182)&lt;=-Guide!$C$24,"▼ Bat Speed  ",IF(N(AD2182)&gt;=Guide!$C$24,"▲ Bat Speed  ","")),"")&amp;IF(N(Z2182)&gt;=Guide!$C$22,"▲ Contact  ","")&amp;IF(N(Z2182)&lt;=-Guide!$C$22,"▼ Contact  ","")&amp;IF(N(AB2182)&gt;=Guide!$C$23,"▲ Chase  ","")&amp;IF(N(AB2182)&lt;=-Guide!$C$23,"▼ Chase  ",""))="","Stable",TRIM(IF(ISNUMBER(AD2182),IF(N(AD2182)&lt;=-Guide!$C$24,"▼ Bat Speed  ",IF(N(AD2182)&gt;=Guide!$C$24,"▲ Bat Speed  ","")),"")&amp;IF(N(Z2182)&gt;=Guide!$C$22,"▲ Contact  ","")&amp;IF(N(Z2182)&lt;=-Guide!$C$22,"▼ Contact  ","")&amp;IF(N(AB2182)&gt;=Guide!$C$23,"▲ Chase  ","")&amp;IF(N(AB2182)&lt;=-Guide!$C$23,"▼ Chase  ",""))))</f>
        <v>Low PA</v>
      </c>
      <c r="AF2182" s="35" t="n">
        <f aca="false">MATCH(Counts!A2182,'Season Counts'!$A$2:$A$740,0)</f>
        <v>550</v>
      </c>
    </row>
    <row r="2183" customFormat="false" ht="15" hidden="false" customHeight="false" outlineLevel="0" collapsed="false">
      <c r="A2183" s="34" t="str">
        <f aca="false">Counts!B2183</f>
        <v>SD</v>
      </c>
      <c r="B2183" s="5" t="str">
        <f aca="false">Counts!C2183</f>
        <v>Miguel Andujar</v>
      </c>
      <c r="C2183" s="34" t="str">
        <f aca="false">Counts!F2183</f>
        <v>Mar-Apr</v>
      </c>
      <c r="D2183" s="35" t="n">
        <f aca="false">IFERROR(Counts!P2183,"")</f>
        <v>71</v>
      </c>
      <c r="E2183" s="36" t="n">
        <f aca="false">IFERROR(Counts!R2183/Counts!Q2183,"")</f>
        <v>0.313432835820896</v>
      </c>
      <c r="F2183" s="36" t="n">
        <f aca="false">IFERROR((Counts!R2183+Counts!V2183+Counts!W2183)/(Counts!Q2183+Counts!V2183+Counts!W2183+Counts!X2183),"")</f>
        <v>0.352112676056338</v>
      </c>
      <c r="G2183" s="36" t="n">
        <f aca="false">IFERROR((Counts!R2183+Counts!S2183+2*Counts!T2183+3*Counts!U2183)/Counts!Q2183,"")</f>
        <v>0.477611940298507</v>
      </c>
      <c r="H2183" s="35" t="n">
        <f aca="false">IFERROR(Counts!U2183,"")</f>
        <v>1</v>
      </c>
      <c r="I2183" s="36" t="n">
        <f aca="false">IFERROR(Counts!Z2183/Counts!AA2183,"")</f>
        <v>0.36056338028169</v>
      </c>
      <c r="J2183" s="36" t="n">
        <f aca="false">IFERROR(Counts!AB2183/Counts!AA2183,"")</f>
        <v>0.287929577464789</v>
      </c>
      <c r="K2183" s="37" t="n">
        <f aca="false">IFERROR((Counts!AB2183-Counts!Z2183)/Counts!AA2183,"")</f>
        <v>-0.0726338028169014</v>
      </c>
      <c r="L2183" s="38" t="n">
        <f aca="false">IFERROR(Counts!Y2183/Counts!P2183,"")</f>
        <v>0.183098591549296</v>
      </c>
      <c r="M2183" s="38" t="n">
        <f aca="false">IFERROR(Counts!V2183/Counts!P2183,"")</f>
        <v>0.0422535211267606</v>
      </c>
      <c r="N2183" s="38" t="n">
        <f aca="false">IFERROR(Counts!AD2183/Counts!AC2183,"")</f>
        <v>0.037037037037037</v>
      </c>
      <c r="O2183" s="38" t="n">
        <f aca="false">IFERROR(Counts!AE2183/Counts!AC2183,"")</f>
        <v>0.444444444444444</v>
      </c>
      <c r="P2183" s="39" t="n">
        <f aca="false">IFERROR(Counts!AG2183/Counts!AF2183,"")</f>
        <v>89.1777777777778</v>
      </c>
      <c r="Q2183" s="38" t="n">
        <f aca="false">IFERROR(Counts!AH2183/Counts!AC2183,"")</f>
        <v>0.314814814814815</v>
      </c>
      <c r="R2183" s="38" t="n">
        <f aca="false">IFERROR(Counts!N2183/Counts!M2183,"")</f>
        <v>0.355704697986577</v>
      </c>
      <c r="S2183" s="38" t="n">
        <f aca="false">IFERROR(Counts!K2183/Counts!J2183,"")</f>
        <v>0.682539682539683</v>
      </c>
      <c r="T2183" s="38" t="n">
        <f aca="false">IFERROR(Counts!I2183/Counts!H2183,"")</f>
        <v>0.172661870503597</v>
      </c>
      <c r="U2183" s="38" t="n">
        <f aca="false">IFERROR(1-Counts!L2183/Counts!K2183,"")</f>
        <v>0.918604651162791</v>
      </c>
      <c r="V2183" s="39" t="n">
        <f aca="false">IFERROR(Counts!AJ2183/Counts!AI2183,"")</f>
        <v>70.7542372881356</v>
      </c>
      <c r="W2183" s="38" t="n">
        <f aca="false">IFERROR(Counts!AK2183/Counts!AI2183,"")</f>
        <v>0.161016949152542</v>
      </c>
      <c r="X2183" s="40" t="n">
        <f aca="false">IFERROR(Counts!O2183,"")</f>
        <v>3.01</v>
      </c>
      <c r="Y2183" s="36" t="n">
        <f aca="false">IFERROR(INDEX('Season Counts'!$Y$2:$Y$740,$AF2183)/INDEX('Season Counts'!$X$2:$X$740,$AF2183),"")</f>
        <v>0.297587301587302</v>
      </c>
      <c r="Z2183" s="37" t="n">
        <f aca="false">IFERROR(J2183-Y2183,"")</f>
        <v>-0.00965772412251287</v>
      </c>
      <c r="AA2183" s="38" t="n">
        <f aca="false">IFERROR(INDEX('Season Counts'!$K$2:$K$740,$AF2183)/INDEX('Season Counts'!$J$2:$J$740,$AF2183),"")</f>
        <v>0.407867494824017</v>
      </c>
      <c r="AB2183" s="41" t="n">
        <f aca="false">IFERROR(R2183-AA2183,"")</f>
        <v>-0.0521627968374394</v>
      </c>
      <c r="AC2183" s="39" t="n">
        <f aca="false">IFERROR(INDEX('Season Counts'!$AG$2:$AG$740,$AF2183)/INDEX('Season Counts'!$AF$2:$AF$740,$AF2183),"")</f>
        <v>71.1921478060046</v>
      </c>
      <c r="AD2183" s="40" t="n">
        <f aca="false">IFERROR(V2183-AC2183,"")</f>
        <v>-0.437910517869028</v>
      </c>
      <c r="AE2183" s="4" t="str">
        <f aca="false">IF(D2183&lt;Guide!$C$21,"Low PA",IF(TRIM(IF(ISNUMBER(AD2183),IF(N(AD2183)&lt;=-Guide!$C$24,"▼ Bat Speed  ",IF(N(AD2183)&gt;=Guide!$C$24,"▲ Bat Speed  ","")),"")&amp;IF(N(Z2183)&gt;=Guide!$C$22,"▲ Contact  ","")&amp;IF(N(Z2183)&lt;=-Guide!$C$22,"▼ Contact  ","")&amp;IF(N(AB2183)&gt;=Guide!$C$23,"▲ Chase  ","")&amp;IF(N(AB2183)&lt;=-Guide!$C$23,"▼ Chase  ",""))="","Stable",TRIM(IF(ISNUMBER(AD2183),IF(N(AD2183)&lt;=-Guide!$C$24,"▼ Bat Speed  ",IF(N(AD2183)&gt;=Guide!$C$24,"▲ Bat Speed  ","")),"")&amp;IF(N(Z2183)&gt;=Guide!$C$22,"▲ Contact  ","")&amp;IF(N(Z2183)&lt;=-Guide!$C$22,"▼ Contact  ","")&amp;IF(N(AB2183)&gt;=Guide!$C$23,"▲ Chase  ","")&amp;IF(N(AB2183)&lt;=-Guide!$C$23,"▼ Chase  ",""))))</f>
        <v>▼ Chase</v>
      </c>
      <c r="AF2183" s="35" t="n">
        <f aca="false">MATCH(Counts!A2183,'Season Counts'!$A$2:$A$740,0)</f>
        <v>551</v>
      </c>
    </row>
    <row r="2184" customFormat="false" ht="15" hidden="false" customHeight="false" outlineLevel="0" collapsed="false">
      <c r="A2184" s="34" t="str">
        <f aca="false">Counts!B2184</f>
        <v>SD</v>
      </c>
      <c r="B2184" s="5" t="str">
        <f aca="false">Counts!C2184</f>
        <v>Miguel Andujar</v>
      </c>
      <c r="C2184" s="34" t="str">
        <f aca="false">Counts!F2184</f>
        <v>May</v>
      </c>
      <c r="D2184" s="35" t="n">
        <f aca="false">IFERROR(Counts!P2184,"")</f>
        <v>107</v>
      </c>
      <c r="E2184" s="36" t="n">
        <f aca="false">IFERROR(Counts!R2184/Counts!Q2184,"")</f>
        <v>0.223300970873786</v>
      </c>
      <c r="F2184" s="36" t="n">
        <f aca="false">IFERROR((Counts!R2184+Counts!V2184+Counts!W2184)/(Counts!Q2184+Counts!V2184+Counts!W2184+Counts!X2184),"")</f>
        <v>0.252336448598131</v>
      </c>
      <c r="G2184" s="36" t="n">
        <f aca="false">IFERROR((Counts!R2184+Counts!S2184+2*Counts!T2184+3*Counts!U2184)/Counts!Q2184,"")</f>
        <v>0.41747572815534</v>
      </c>
      <c r="H2184" s="35" t="n">
        <f aca="false">IFERROR(Counts!U2184,"")</f>
        <v>4</v>
      </c>
      <c r="I2184" s="36" t="n">
        <f aca="false">IFERROR(Counts!Z2184/Counts!AA2184,"")</f>
        <v>0.283018867924528</v>
      </c>
      <c r="J2184" s="36" t="n">
        <f aca="false">IFERROR(Counts!AB2184/Counts!AA2184,"")</f>
        <v>0.294283018867925</v>
      </c>
      <c r="K2184" s="37" t="n">
        <f aca="false">IFERROR((Counts!AB2184-Counts!Z2184)/Counts!AA2184,"")</f>
        <v>0.0112641509433962</v>
      </c>
      <c r="L2184" s="38" t="n">
        <f aca="false">IFERROR(Counts!Y2184/Counts!P2184,"")</f>
        <v>0.177570093457944</v>
      </c>
      <c r="M2184" s="38" t="n">
        <f aca="false">IFERROR(Counts!V2184/Counts!P2184,"")</f>
        <v>0.0280373831775701</v>
      </c>
      <c r="N2184" s="38" t="n">
        <f aca="false">IFERROR(Counts!AD2184/Counts!AC2184,"")</f>
        <v>0.0476190476190476</v>
      </c>
      <c r="O2184" s="38" t="n">
        <f aca="false">IFERROR(Counts!AE2184/Counts!AC2184,"")</f>
        <v>0.333333333333333</v>
      </c>
      <c r="P2184" s="39" t="n">
        <f aca="false">IFERROR(Counts!AG2184/Counts!AF2184,"")</f>
        <v>88.2833333333333</v>
      </c>
      <c r="Q2184" s="38" t="n">
        <f aca="false">IFERROR(Counts!AH2184/Counts!AC2184,"")</f>
        <v>0.297619047619048</v>
      </c>
      <c r="R2184" s="38" t="n">
        <f aca="false">IFERROR(Counts!N2184/Counts!M2184,"")</f>
        <v>0.439393939393939</v>
      </c>
      <c r="S2184" s="38" t="n">
        <f aca="false">IFERROR(Counts!K2184/Counts!J2184,"")</f>
        <v>0.702020202020202</v>
      </c>
      <c r="T2184" s="38" t="n">
        <f aca="false">IFERROR(Counts!I2184/Counts!H2184,"")</f>
        <v>0.18141592920354</v>
      </c>
      <c r="U2184" s="38" t="n">
        <f aca="false">IFERROR(1-Counts!L2184/Counts!K2184,"")</f>
        <v>0.892086330935252</v>
      </c>
      <c r="V2184" s="39" t="n">
        <f aca="false">IFERROR(Counts!AJ2184/Counts!AI2184,"")</f>
        <v>70.9675257731959</v>
      </c>
      <c r="W2184" s="38" t="n">
        <f aca="false">IFERROR(Counts!AK2184/Counts!AI2184,"")</f>
        <v>0.195876288659794</v>
      </c>
      <c r="X2184" s="40" t="n">
        <f aca="false">IFERROR(Counts!O2184,"")</f>
        <v>-3.878</v>
      </c>
      <c r="Y2184" s="36" t="n">
        <f aca="false">IFERROR(INDEX('Season Counts'!$Y$2:$Y$740,$AF2184)/INDEX('Season Counts'!$X$2:$X$740,$AF2184),"")</f>
        <v>0.297587301587302</v>
      </c>
      <c r="Z2184" s="37" t="n">
        <f aca="false">IFERROR(J2184-Y2184,"")</f>
        <v>-0.00330428271937711</v>
      </c>
      <c r="AA2184" s="38" t="n">
        <f aca="false">IFERROR(INDEX('Season Counts'!$K$2:$K$740,$AF2184)/INDEX('Season Counts'!$J$2:$J$740,$AF2184),"")</f>
        <v>0.407867494824017</v>
      </c>
      <c r="AB2184" s="41" t="n">
        <f aca="false">IFERROR(R2184-AA2184,"")</f>
        <v>0.0315264445699228</v>
      </c>
      <c r="AC2184" s="39" t="n">
        <f aca="false">IFERROR(INDEX('Season Counts'!$AG$2:$AG$740,$AF2184)/INDEX('Season Counts'!$AF$2:$AF$740,$AF2184),"")</f>
        <v>71.1921478060046</v>
      </c>
      <c r="AD2184" s="40" t="n">
        <f aca="false">IFERROR(V2184-AC2184,"")</f>
        <v>-0.224622032808753</v>
      </c>
      <c r="AE2184" s="4" t="str">
        <f aca="false">IF(D2184&lt;Guide!$C$21,"Low PA",IF(TRIM(IF(ISNUMBER(AD2184),IF(N(AD2184)&lt;=-Guide!$C$24,"▼ Bat Speed  ",IF(N(AD2184)&gt;=Guide!$C$24,"▲ Bat Speed  ","")),"")&amp;IF(N(Z2184)&gt;=Guide!$C$22,"▲ Contact  ","")&amp;IF(N(Z2184)&lt;=-Guide!$C$22,"▼ Contact  ","")&amp;IF(N(AB2184)&gt;=Guide!$C$23,"▲ Chase  ","")&amp;IF(N(AB2184)&lt;=-Guide!$C$23,"▼ Chase  ",""))="","Stable",TRIM(IF(ISNUMBER(AD2184),IF(N(AD2184)&lt;=-Guide!$C$24,"▼ Bat Speed  ",IF(N(AD2184)&gt;=Guide!$C$24,"▲ Bat Speed  ","")),"")&amp;IF(N(Z2184)&gt;=Guide!$C$22,"▲ Contact  ","")&amp;IF(N(Z2184)&lt;=-Guide!$C$22,"▼ Contact  ","")&amp;IF(N(AB2184)&gt;=Guide!$C$23,"▲ Chase  ","")&amp;IF(N(AB2184)&lt;=-Guide!$C$23,"▼ Chase  ",""))))</f>
        <v>Stable</v>
      </c>
      <c r="AF2184" s="35" t="n">
        <f aca="false">MATCH(Counts!A2184,'Season Counts'!$A$2:$A$740,0)</f>
        <v>551</v>
      </c>
    </row>
    <row r="2185" customFormat="false" ht="15" hidden="false" customHeight="false" outlineLevel="0" collapsed="false">
      <c r="A2185" s="34" t="str">
        <f aca="false">Counts!B2185</f>
        <v>SD</v>
      </c>
      <c r="B2185" s="5" t="str">
        <f aca="false">Counts!C2185</f>
        <v>Miguel Andujar</v>
      </c>
      <c r="C2185" s="34" t="str">
        <f aca="false">Counts!F2185</f>
        <v>Jun</v>
      </c>
      <c r="D2185" s="35" t="n">
        <f aca="false">IFERROR(Counts!P2185,"")</f>
        <v>43</v>
      </c>
      <c r="E2185" s="36" t="n">
        <f aca="false">IFERROR(Counts!R2185/Counts!Q2185,"")</f>
        <v>0.256410256410256</v>
      </c>
      <c r="F2185" s="36" t="n">
        <f aca="false">IFERROR((Counts!R2185+Counts!V2185+Counts!W2185)/(Counts!Q2185+Counts!V2185+Counts!W2185+Counts!X2185),"")</f>
        <v>0.325581395348837</v>
      </c>
      <c r="G2185" s="36" t="n">
        <f aca="false">IFERROR((Counts!R2185+Counts!S2185+2*Counts!T2185+3*Counts!U2185)/Counts!Q2185,"")</f>
        <v>0.307692307692308</v>
      </c>
      <c r="H2185" s="35" t="n">
        <f aca="false">IFERROR(Counts!U2185,"")</f>
        <v>0</v>
      </c>
      <c r="I2185" s="36" t="n">
        <f aca="false">IFERROR(Counts!Z2185/Counts!AA2185,"")</f>
        <v>0.280952380952381</v>
      </c>
      <c r="J2185" s="36" t="n">
        <f aca="false">IFERROR(Counts!AB2185/Counts!AA2185,"")</f>
        <v>0.341547619047619</v>
      </c>
      <c r="K2185" s="37" t="n">
        <f aca="false">IFERROR((Counts!AB2185-Counts!Z2185)/Counts!AA2185,"")</f>
        <v>0.0605952380952381</v>
      </c>
      <c r="L2185" s="38" t="n">
        <f aca="false">IFERROR(Counts!Y2185/Counts!P2185,"")</f>
        <v>0.0465116279069767</v>
      </c>
      <c r="M2185" s="38" t="n">
        <f aca="false">IFERROR(Counts!V2185/Counts!P2185,"")</f>
        <v>0.0697674418604651</v>
      </c>
      <c r="N2185" s="38" t="n">
        <f aca="false">IFERROR(Counts!AD2185/Counts!AC2185,"")</f>
        <v>0.0540540540540541</v>
      </c>
      <c r="O2185" s="38" t="n">
        <f aca="false">IFERROR(Counts!AE2185/Counts!AC2185,"")</f>
        <v>0.351351351351351</v>
      </c>
      <c r="P2185" s="39" t="n">
        <f aca="false">IFERROR(Counts!AG2185/Counts!AF2185,"")</f>
        <v>87.0216216216216</v>
      </c>
      <c r="Q2185" s="38" t="n">
        <f aca="false">IFERROR(Counts!AH2185/Counts!AC2185,"")</f>
        <v>0.27027027027027</v>
      </c>
      <c r="R2185" s="38" t="n">
        <f aca="false">IFERROR(Counts!N2185/Counts!M2185,"")</f>
        <v>0.410958904109589</v>
      </c>
      <c r="S2185" s="38" t="n">
        <f aca="false">IFERROR(Counts!K2185/Counts!J2185,"")</f>
        <v>0.644736842105263</v>
      </c>
      <c r="T2185" s="38" t="n">
        <f aca="false">IFERROR(Counts!I2185/Counts!H2185,"")</f>
        <v>0.139240506329114</v>
      </c>
      <c r="U2185" s="38" t="n">
        <f aca="false">IFERROR(1-Counts!L2185/Counts!K2185,"")</f>
        <v>0.918367346938776</v>
      </c>
      <c r="V2185" s="39" t="n">
        <f aca="false">IFERROR(Counts!AJ2185/Counts!AI2185,"")</f>
        <v>72.6014492753623</v>
      </c>
      <c r="W2185" s="38" t="n">
        <f aca="false">IFERROR(Counts!AK2185/Counts!AI2185,"")</f>
        <v>0.27536231884058</v>
      </c>
      <c r="X2185" s="40" t="n">
        <f aca="false">IFERROR(Counts!O2185,"")</f>
        <v>-2.007</v>
      </c>
      <c r="Y2185" s="36" t="n">
        <f aca="false">IFERROR(INDEX('Season Counts'!$Y$2:$Y$740,$AF2185)/INDEX('Season Counts'!$X$2:$X$740,$AF2185),"")</f>
        <v>0.297587301587302</v>
      </c>
      <c r="Z2185" s="37" t="n">
        <f aca="false">IFERROR(J2185-Y2185,"")</f>
        <v>0.0439603174603174</v>
      </c>
      <c r="AA2185" s="38" t="n">
        <f aca="false">IFERROR(INDEX('Season Counts'!$K$2:$K$740,$AF2185)/INDEX('Season Counts'!$J$2:$J$740,$AF2185),"")</f>
        <v>0.407867494824017</v>
      </c>
      <c r="AB2185" s="41" t="n">
        <f aca="false">IFERROR(R2185-AA2185,"")</f>
        <v>0.00309140928557244</v>
      </c>
      <c r="AC2185" s="39" t="n">
        <f aca="false">IFERROR(INDEX('Season Counts'!$AG$2:$AG$740,$AF2185)/INDEX('Season Counts'!$AF$2:$AF$740,$AF2185),"")</f>
        <v>71.1921478060046</v>
      </c>
      <c r="AD2185" s="40" t="n">
        <f aca="false">IFERROR(V2185-AC2185,"")</f>
        <v>1.40930146935769</v>
      </c>
      <c r="AE2185" s="4" t="str">
        <f aca="false">IF(D2185&lt;Guide!$C$21,"Low PA",IF(TRIM(IF(ISNUMBER(AD2185),IF(N(AD2185)&lt;=-Guide!$C$24,"▼ Bat Speed  ",IF(N(AD2185)&gt;=Guide!$C$24,"▲ Bat Speed  ","")),"")&amp;IF(N(Z2185)&gt;=Guide!$C$22,"▲ Contact  ","")&amp;IF(N(Z2185)&lt;=-Guide!$C$22,"▼ Contact  ","")&amp;IF(N(AB2185)&gt;=Guide!$C$23,"▲ Chase  ","")&amp;IF(N(AB2185)&lt;=-Guide!$C$23,"▼ Chase  ",""))="","Stable",TRIM(IF(ISNUMBER(AD2185),IF(N(AD2185)&lt;=-Guide!$C$24,"▼ Bat Speed  ",IF(N(AD2185)&gt;=Guide!$C$24,"▲ Bat Speed  ","")),"")&amp;IF(N(Z2185)&gt;=Guide!$C$22,"▲ Contact  ","")&amp;IF(N(Z2185)&lt;=-Guide!$C$22,"▼ Contact  ","")&amp;IF(N(AB2185)&gt;=Guide!$C$23,"▲ Chase  ","")&amp;IF(N(AB2185)&lt;=-Guide!$C$23,"▼ Chase  ",""))))</f>
        <v>▲ Bat Speed ▲ Contact</v>
      </c>
      <c r="AF2185" s="35" t="n">
        <f aca="false">MATCH(Counts!A2185,'Season Counts'!$A$2:$A$740,0)</f>
        <v>551</v>
      </c>
    </row>
    <row r="2186" customFormat="false" ht="15" hidden="false" customHeight="false" outlineLevel="0" collapsed="false">
      <c r="A2186" s="34" t="str">
        <f aca="false">Counts!B2186</f>
        <v>SD</v>
      </c>
      <c r="B2186" s="5" t="str">
        <f aca="false">Counts!C2186</f>
        <v>Miguel Andujar</v>
      </c>
      <c r="C2186" s="34" t="str">
        <f aca="false">Counts!F2186</f>
        <v>Jul</v>
      </c>
      <c r="D2186" s="35" t="n">
        <f aca="false">IFERROR(Counts!P2186,"")</f>
        <v>33</v>
      </c>
      <c r="E2186" s="36" t="n">
        <f aca="false">IFERROR(Counts!R2186/Counts!Q2186,"")</f>
        <v>0.266666666666667</v>
      </c>
      <c r="F2186" s="36" t="n">
        <f aca="false">IFERROR((Counts!R2186+Counts!V2186+Counts!W2186)/(Counts!Q2186+Counts!V2186+Counts!W2186+Counts!X2186),"")</f>
        <v>0.333333333333333</v>
      </c>
      <c r="G2186" s="36" t="n">
        <f aca="false">IFERROR((Counts!R2186+Counts!S2186+2*Counts!T2186+3*Counts!U2186)/Counts!Q2186,"")</f>
        <v>0.466666666666667</v>
      </c>
      <c r="H2186" s="35" t="n">
        <f aca="false">IFERROR(Counts!U2186,"")</f>
        <v>0</v>
      </c>
      <c r="I2186" s="36" t="n">
        <f aca="false">IFERROR(Counts!Z2186/Counts!AA2186,"")</f>
        <v>0.345454545454545</v>
      </c>
      <c r="J2186" s="36" t="n">
        <f aca="false">IFERROR(Counts!AB2186/Counts!AA2186,"")</f>
        <v>0.273030303030303</v>
      </c>
      <c r="K2186" s="37" t="n">
        <f aca="false">IFERROR((Counts!AB2186-Counts!Z2186)/Counts!AA2186,"")</f>
        <v>-0.0724242424242425</v>
      </c>
      <c r="L2186" s="38" t="n">
        <f aca="false">IFERROR(Counts!Y2186/Counts!P2186,"")</f>
        <v>0.121212121212121</v>
      </c>
      <c r="M2186" s="38" t="n">
        <f aca="false">IFERROR(Counts!V2186/Counts!P2186,"")</f>
        <v>0.0606060606060606</v>
      </c>
      <c r="N2186" s="38" t="n">
        <f aca="false">IFERROR(Counts!AD2186/Counts!AC2186,"")</f>
        <v>0.0384615384615385</v>
      </c>
      <c r="O2186" s="38" t="n">
        <f aca="false">IFERROR(Counts!AE2186/Counts!AC2186,"")</f>
        <v>0.307692307692308</v>
      </c>
      <c r="P2186" s="39" t="n">
        <f aca="false">IFERROR(Counts!AG2186/Counts!AF2186,"")</f>
        <v>88.4153846153846</v>
      </c>
      <c r="Q2186" s="38" t="n">
        <f aca="false">IFERROR(Counts!AH2186/Counts!AC2186,"")</f>
        <v>0.192307692307692</v>
      </c>
      <c r="R2186" s="38" t="n">
        <f aca="false">IFERROR(Counts!N2186/Counts!M2186,"")</f>
        <v>0.428571428571429</v>
      </c>
      <c r="S2186" s="38" t="n">
        <f aca="false">IFERROR(Counts!K2186/Counts!J2186,"")</f>
        <v>0.702127659574468</v>
      </c>
      <c r="T2186" s="38" t="n">
        <f aca="false">IFERROR(Counts!I2186/Counts!H2186,"")</f>
        <v>0.15</v>
      </c>
      <c r="U2186" s="38" t="n">
        <f aca="false">IFERROR(1-Counts!L2186/Counts!K2186,"")</f>
        <v>0.878787878787879</v>
      </c>
      <c r="V2186" s="39" t="n">
        <f aca="false">IFERROR(Counts!AJ2186/Counts!AI2186,"")</f>
        <v>71.1538461538462</v>
      </c>
      <c r="W2186" s="38" t="n">
        <f aca="false">IFERROR(Counts!AK2186/Counts!AI2186,"")</f>
        <v>0.192307692307692</v>
      </c>
      <c r="X2186" s="40" t="n">
        <f aca="false">IFERROR(Counts!O2186,"")</f>
        <v>0.351</v>
      </c>
      <c r="Y2186" s="36" t="n">
        <f aca="false">IFERROR(INDEX('Season Counts'!$Y$2:$Y$740,$AF2186)/INDEX('Season Counts'!$X$2:$X$740,$AF2186),"")</f>
        <v>0.297587301587302</v>
      </c>
      <c r="Z2186" s="37" t="n">
        <f aca="false">IFERROR(J2186-Y2186,"")</f>
        <v>-0.0245569985569986</v>
      </c>
      <c r="AA2186" s="38" t="n">
        <f aca="false">IFERROR(INDEX('Season Counts'!$K$2:$K$740,$AF2186)/INDEX('Season Counts'!$J$2:$J$740,$AF2186),"")</f>
        <v>0.407867494824017</v>
      </c>
      <c r="AB2186" s="41" t="n">
        <f aca="false">IFERROR(R2186-AA2186,"")</f>
        <v>0.020703933747412</v>
      </c>
      <c r="AC2186" s="39" t="n">
        <f aca="false">IFERROR(INDEX('Season Counts'!$AG$2:$AG$740,$AF2186)/INDEX('Season Counts'!$AF$2:$AF$740,$AF2186),"")</f>
        <v>71.1921478060046</v>
      </c>
      <c r="AD2186" s="40" t="n">
        <f aca="false">IFERROR(V2186-AC2186,"")</f>
        <v>-0.0383016521584665</v>
      </c>
      <c r="AE2186" s="4" t="str">
        <f aca="false">IF(D2186&lt;Guide!$C$21,"Low PA",IF(TRIM(IF(ISNUMBER(AD2186),IF(N(AD2186)&lt;=-Guide!$C$24,"▼ Bat Speed  ",IF(N(AD2186)&gt;=Guide!$C$24,"▲ Bat Speed  ","")),"")&amp;IF(N(Z2186)&gt;=Guide!$C$22,"▲ Contact  ","")&amp;IF(N(Z2186)&lt;=-Guide!$C$22,"▼ Contact  ","")&amp;IF(N(AB2186)&gt;=Guide!$C$23,"▲ Chase  ","")&amp;IF(N(AB2186)&lt;=-Guide!$C$23,"▼ Chase  ",""))="","Stable",TRIM(IF(ISNUMBER(AD2186),IF(N(AD2186)&lt;=-Guide!$C$24,"▼ Bat Speed  ",IF(N(AD2186)&gt;=Guide!$C$24,"▲ Bat Speed  ","")),"")&amp;IF(N(Z2186)&gt;=Guide!$C$22,"▲ Contact  ","")&amp;IF(N(Z2186)&lt;=-Guide!$C$22,"▼ Contact  ","")&amp;IF(N(AB2186)&gt;=Guide!$C$23,"▲ Chase  ","")&amp;IF(N(AB2186)&lt;=-Guide!$C$23,"▼ Chase  ",""))))</f>
        <v>Low PA</v>
      </c>
      <c r="AF2186" s="35" t="n">
        <f aca="false">MATCH(Counts!A2186,'Season Counts'!$A$2:$A$740,0)</f>
        <v>551</v>
      </c>
    </row>
    <row r="2187" customFormat="false" ht="15" hidden="false" customHeight="false" outlineLevel="0" collapsed="false">
      <c r="A2187" s="34" t="str">
        <f aca="false">Counts!B2187</f>
        <v>SD</v>
      </c>
      <c r="B2187" s="5" t="str">
        <f aca="false">Counts!C2187</f>
        <v>Luis Campusano</v>
      </c>
      <c r="C2187" s="34" t="str">
        <f aca="false">Counts!F2187</f>
        <v>Mar-Apr</v>
      </c>
      <c r="D2187" s="35" t="n">
        <f aca="false">IFERROR(Counts!P2187,"")</f>
        <v>50</v>
      </c>
      <c r="E2187" s="36" t="n">
        <f aca="false">IFERROR(Counts!R2187/Counts!Q2187,"")</f>
        <v>0.326086956521739</v>
      </c>
      <c r="F2187" s="36" t="n">
        <f aca="false">IFERROR((Counts!R2187+Counts!V2187+Counts!W2187)/(Counts!Q2187+Counts!V2187+Counts!W2187+Counts!X2187),"")</f>
        <v>0.38</v>
      </c>
      <c r="G2187" s="36" t="n">
        <f aca="false">IFERROR((Counts!R2187+Counts!S2187+2*Counts!T2187+3*Counts!U2187)/Counts!Q2187,"")</f>
        <v>0.673913043478261</v>
      </c>
      <c r="H2187" s="35" t="n">
        <f aca="false">IFERROR(Counts!U2187,"")</f>
        <v>3</v>
      </c>
      <c r="I2187" s="36" t="n">
        <f aca="false">IFERROR(Counts!Z2187/Counts!AA2187,"")</f>
        <v>0.45</v>
      </c>
      <c r="J2187" s="36" t="n">
        <f aca="false">IFERROR(Counts!AB2187/Counts!AA2187,"")</f>
        <v>0.362244897959184</v>
      </c>
      <c r="K2187" s="37" t="n">
        <f aca="false">IFERROR((Counts!AB2187-Counts!Z2187)/Counts!AA2187,"")</f>
        <v>-0.0877551020408163</v>
      </c>
      <c r="L2187" s="38" t="n">
        <f aca="false">IFERROR(Counts!Y2187/Counts!P2187,"")</f>
        <v>0.26</v>
      </c>
      <c r="M2187" s="38" t="n">
        <f aca="false">IFERROR(Counts!V2187/Counts!P2187,"")</f>
        <v>0.08</v>
      </c>
      <c r="N2187" s="38" t="n">
        <f aca="false">IFERROR(Counts!AD2187/Counts!AC2187,"")</f>
        <v>0.121212121212121</v>
      </c>
      <c r="O2187" s="38" t="n">
        <f aca="false">IFERROR(Counts!AE2187/Counts!AC2187,"")</f>
        <v>0.545454545454545</v>
      </c>
      <c r="P2187" s="39" t="n">
        <f aca="false">IFERROR(Counts!AG2187/Counts!AF2187,"")</f>
        <v>87.6121212121212</v>
      </c>
      <c r="Q2187" s="38" t="n">
        <f aca="false">IFERROR(Counts!AH2187/Counts!AC2187,"")</f>
        <v>0.454545454545455</v>
      </c>
      <c r="R2187" s="38" t="n">
        <f aca="false">IFERROR(Counts!N2187/Counts!M2187,"")</f>
        <v>0.352380952380952</v>
      </c>
      <c r="S2187" s="38" t="n">
        <f aca="false">IFERROR(Counts!K2187/Counts!J2187,"")</f>
        <v>0.711111111111111</v>
      </c>
      <c r="T2187" s="38" t="n">
        <f aca="false">IFERROR(Counts!I2187/Counts!H2187,"")</f>
        <v>0.277227722772277</v>
      </c>
      <c r="U2187" s="38" t="n">
        <f aca="false">IFERROR(1-Counts!L2187/Counts!K2187,"")</f>
        <v>0.859375</v>
      </c>
      <c r="V2187" s="39" t="n">
        <f aca="false">IFERROR(Counts!AJ2187/Counts!AI2187,"")</f>
        <v>72.7974358974359</v>
      </c>
      <c r="W2187" s="38" t="n">
        <f aca="false">IFERROR(Counts!AK2187/Counts!AI2187,"")</f>
        <v>0.269230769230769</v>
      </c>
      <c r="X2187" s="40" t="n">
        <f aca="false">IFERROR(Counts!O2187,"")</f>
        <v>6.662</v>
      </c>
      <c r="Y2187" s="36" t="n">
        <f aca="false">IFERROR(INDEX('Season Counts'!$Y$2:$Y$740,$AF2187)/INDEX('Season Counts'!$X$2:$X$740,$AF2187),"")</f>
        <v>0.326743902439024</v>
      </c>
      <c r="Z2187" s="37" t="n">
        <f aca="false">IFERROR(J2187-Y2187,"")</f>
        <v>0.0355009955201593</v>
      </c>
      <c r="AA2187" s="38" t="n">
        <f aca="false">IFERROR(INDEX('Season Counts'!$K$2:$K$740,$AF2187)/INDEX('Season Counts'!$J$2:$J$740,$AF2187),"")</f>
        <v>0.291588785046729</v>
      </c>
      <c r="AB2187" s="41" t="n">
        <f aca="false">IFERROR(R2187-AA2187,"")</f>
        <v>0.0607921673342234</v>
      </c>
      <c r="AC2187" s="39" t="n">
        <f aca="false">IFERROR(INDEX('Season Counts'!$AG$2:$AG$740,$AF2187)/INDEX('Season Counts'!$AF$2:$AF$740,$AF2187),"")</f>
        <v>72.853488372093</v>
      </c>
      <c r="AD2187" s="40" t="n">
        <f aca="false">IFERROR(V2187-AC2187,"")</f>
        <v>-0.056052474657136</v>
      </c>
      <c r="AE2187" s="4" t="str">
        <f aca="false">IF(D2187&lt;Guide!$C$21,"Low PA",IF(TRIM(IF(ISNUMBER(AD2187),IF(N(AD2187)&lt;=-Guide!$C$24,"▼ Bat Speed  ",IF(N(AD2187)&gt;=Guide!$C$24,"▲ Bat Speed  ","")),"")&amp;IF(N(Z2187)&gt;=Guide!$C$22,"▲ Contact  ","")&amp;IF(N(Z2187)&lt;=-Guide!$C$22,"▼ Contact  ","")&amp;IF(N(AB2187)&gt;=Guide!$C$23,"▲ Chase  ","")&amp;IF(N(AB2187)&lt;=-Guide!$C$23,"▼ Chase  ",""))="","Stable",TRIM(IF(ISNUMBER(AD2187),IF(N(AD2187)&lt;=-Guide!$C$24,"▼ Bat Speed  ",IF(N(AD2187)&gt;=Guide!$C$24,"▲ Bat Speed  ","")),"")&amp;IF(N(Z2187)&gt;=Guide!$C$22,"▲ Contact  ","")&amp;IF(N(Z2187)&lt;=-Guide!$C$22,"▼ Contact  ","")&amp;IF(N(AB2187)&gt;=Guide!$C$23,"▲ Chase  ","")&amp;IF(N(AB2187)&lt;=-Guide!$C$23,"▼ Chase  ",""))))</f>
        <v>▲ Chase</v>
      </c>
      <c r="AF2187" s="35" t="n">
        <f aca="false">MATCH(Counts!A2187,'Season Counts'!$A$2:$A$740,0)</f>
        <v>552</v>
      </c>
    </row>
    <row r="2188" customFormat="false" ht="15" hidden="false" customHeight="false" outlineLevel="0" collapsed="false">
      <c r="A2188" s="34" t="str">
        <f aca="false">Counts!B2188</f>
        <v>SD</v>
      </c>
      <c r="B2188" s="5" t="str">
        <f aca="false">Counts!C2188</f>
        <v>Luis Campusano</v>
      </c>
      <c r="C2188" s="34" t="str">
        <f aca="false">Counts!F2188</f>
        <v>May</v>
      </c>
      <c r="D2188" s="35" t="n">
        <f aca="false">IFERROR(Counts!P2188,"")</f>
        <v>8</v>
      </c>
      <c r="E2188" s="36" t="n">
        <f aca="false">IFERROR(Counts!R2188/Counts!Q2188,"")</f>
        <v>0</v>
      </c>
      <c r="F2188" s="36" t="n">
        <f aca="false">IFERROR((Counts!R2188+Counts!V2188+Counts!W2188)/(Counts!Q2188+Counts!V2188+Counts!W2188+Counts!X2188),"")</f>
        <v>0.25</v>
      </c>
      <c r="G2188" s="36" t="n">
        <f aca="false">IFERROR((Counts!R2188+Counts!S2188+2*Counts!T2188+3*Counts!U2188)/Counts!Q2188,"")</f>
        <v>0</v>
      </c>
      <c r="H2188" s="35" t="n">
        <f aca="false">IFERROR(Counts!U2188,"")</f>
        <v>0</v>
      </c>
      <c r="I2188" s="36" t="n">
        <f aca="false">IFERROR(Counts!Z2188/Counts!AA2188,"")</f>
        <v>0.175</v>
      </c>
      <c r="J2188" s="36" t="n">
        <f aca="false">IFERROR(Counts!AB2188/Counts!AA2188,"")</f>
        <v>0.244</v>
      </c>
      <c r="K2188" s="37" t="n">
        <f aca="false">IFERROR((Counts!AB2188-Counts!Z2188)/Counts!AA2188,"")</f>
        <v>0.069</v>
      </c>
      <c r="L2188" s="38" t="n">
        <f aca="false">IFERROR(Counts!Y2188/Counts!P2188,"")</f>
        <v>0.25</v>
      </c>
      <c r="M2188" s="38" t="n">
        <f aca="false">IFERROR(Counts!V2188/Counts!P2188,"")</f>
        <v>0.125</v>
      </c>
      <c r="N2188" s="38" t="n">
        <f aca="false">IFERROR(Counts!AD2188/Counts!AC2188,"")</f>
        <v>0</v>
      </c>
      <c r="O2188" s="38" t="n">
        <f aca="false">IFERROR(Counts!AE2188/Counts!AC2188,"")</f>
        <v>0</v>
      </c>
      <c r="P2188" s="39" t="n">
        <f aca="false">IFERROR(Counts!AG2188/Counts!AF2188,"")</f>
        <v>77.325</v>
      </c>
      <c r="Q2188" s="38" t="n">
        <f aca="false">IFERROR(Counts!AH2188/Counts!AC2188,"")</f>
        <v>0</v>
      </c>
      <c r="R2188" s="38" t="n">
        <f aca="false">IFERROR(Counts!N2188/Counts!M2188,"")</f>
        <v>0.357142857142857</v>
      </c>
      <c r="S2188" s="38" t="n">
        <f aca="false">IFERROR(Counts!K2188/Counts!J2188,"")</f>
        <v>0.461538461538462</v>
      </c>
      <c r="T2188" s="38" t="n">
        <f aca="false">IFERROR(Counts!I2188/Counts!H2188,"")</f>
        <v>0.272727272727273</v>
      </c>
      <c r="U2188" s="38" t="n">
        <f aca="false">IFERROR(1-Counts!L2188/Counts!K2188,"")</f>
        <v>1</v>
      </c>
      <c r="V2188" s="39" t="n">
        <f aca="false">IFERROR(Counts!AJ2188/Counts!AI2188,"")</f>
        <v>72.7285714285714</v>
      </c>
      <c r="W2188" s="38" t="n">
        <f aca="false">IFERROR(Counts!AK2188/Counts!AI2188,"")</f>
        <v>0.285714285714286</v>
      </c>
      <c r="X2188" s="40" t="n">
        <f aca="false">IFERROR(Counts!O2188,"")</f>
        <v>-1.069</v>
      </c>
      <c r="Y2188" s="36" t="n">
        <f aca="false">IFERROR(INDEX('Season Counts'!$Y$2:$Y$740,$AF2188)/INDEX('Season Counts'!$X$2:$X$740,$AF2188),"")</f>
        <v>0.326743902439024</v>
      </c>
      <c r="Z2188" s="37" t="n">
        <f aca="false">IFERROR(J2188-Y2188,"")</f>
        <v>-0.0827439024390244</v>
      </c>
      <c r="AA2188" s="38" t="n">
        <f aca="false">IFERROR(INDEX('Season Counts'!$K$2:$K$740,$AF2188)/INDEX('Season Counts'!$J$2:$J$740,$AF2188),"")</f>
        <v>0.291588785046729</v>
      </c>
      <c r="AB2188" s="41" t="n">
        <f aca="false">IFERROR(R2188-AA2188,"")</f>
        <v>0.0655540720961282</v>
      </c>
      <c r="AC2188" s="39" t="n">
        <f aca="false">IFERROR(INDEX('Season Counts'!$AG$2:$AG$740,$AF2188)/INDEX('Season Counts'!$AF$2:$AF$740,$AF2188),"")</f>
        <v>72.853488372093</v>
      </c>
      <c r="AD2188" s="40" t="n">
        <f aca="false">IFERROR(V2188-AC2188,"")</f>
        <v>-0.124916943521598</v>
      </c>
      <c r="AE2188" s="4" t="str">
        <f aca="false">IF(D2188&lt;Guide!$C$21,"Low PA",IF(TRIM(IF(ISNUMBER(AD2188),IF(N(AD2188)&lt;=-Guide!$C$24,"▼ Bat Speed  ",IF(N(AD2188)&gt;=Guide!$C$24,"▲ Bat Speed  ","")),"")&amp;IF(N(Z2188)&gt;=Guide!$C$22,"▲ Contact  ","")&amp;IF(N(Z2188)&lt;=-Guide!$C$22,"▼ Contact  ","")&amp;IF(N(AB2188)&gt;=Guide!$C$23,"▲ Chase  ","")&amp;IF(N(AB2188)&lt;=-Guide!$C$23,"▼ Chase  ",""))="","Stable",TRIM(IF(ISNUMBER(AD2188),IF(N(AD2188)&lt;=-Guide!$C$24,"▼ Bat Speed  ",IF(N(AD2188)&gt;=Guide!$C$24,"▲ Bat Speed  ","")),"")&amp;IF(N(Z2188)&gt;=Guide!$C$22,"▲ Contact  ","")&amp;IF(N(Z2188)&lt;=-Guide!$C$22,"▼ Contact  ","")&amp;IF(N(AB2188)&gt;=Guide!$C$23,"▲ Chase  ","")&amp;IF(N(AB2188)&lt;=-Guide!$C$23,"▼ Chase  ",""))))</f>
        <v>Low PA</v>
      </c>
      <c r="AF2188" s="35" t="n">
        <f aca="false">MATCH(Counts!A2188,'Season Counts'!$A$2:$A$740,0)</f>
        <v>552</v>
      </c>
    </row>
    <row r="2189" customFormat="false" ht="15" hidden="false" customHeight="false" outlineLevel="0" collapsed="false">
      <c r="A2189" s="34" t="str">
        <f aca="false">Counts!B2189</f>
        <v>SD</v>
      </c>
      <c r="B2189" s="5" t="str">
        <f aca="false">Counts!C2189</f>
        <v>Luis Campusano</v>
      </c>
      <c r="C2189" s="34" t="str">
        <f aca="false">Counts!F2189</f>
        <v>Jul</v>
      </c>
      <c r="D2189" s="35" t="n">
        <f aca="false">IFERROR(Counts!P2189,"")</f>
        <v>57</v>
      </c>
      <c r="E2189" s="36" t="n">
        <f aca="false">IFERROR(Counts!R2189/Counts!Q2189,"")</f>
        <v>0.326086956521739</v>
      </c>
      <c r="F2189" s="36" t="n">
        <f aca="false">IFERROR((Counts!R2189+Counts!V2189+Counts!W2189)/(Counts!Q2189+Counts!V2189+Counts!W2189+Counts!X2189),"")</f>
        <v>0.456140350877193</v>
      </c>
      <c r="G2189" s="36" t="n">
        <f aca="false">IFERROR((Counts!R2189+Counts!S2189+2*Counts!T2189+3*Counts!U2189)/Counts!Q2189,"")</f>
        <v>0.41304347826087</v>
      </c>
      <c r="H2189" s="35" t="n">
        <f aca="false">IFERROR(Counts!U2189,"")</f>
        <v>1</v>
      </c>
      <c r="I2189" s="36" t="n">
        <f aca="false">IFERROR(Counts!Z2189/Counts!AA2189,"")</f>
        <v>0.397368421052632</v>
      </c>
      <c r="J2189" s="36" t="n">
        <f aca="false">IFERROR(Counts!AB2189/Counts!AA2189,"")</f>
        <v>0.363456140350877</v>
      </c>
      <c r="K2189" s="37" t="n">
        <f aca="false">IFERROR((Counts!AB2189-Counts!Z2189)/Counts!AA2189,"")</f>
        <v>-0.0339122807017544</v>
      </c>
      <c r="L2189" s="38" t="n">
        <f aca="false">IFERROR(Counts!Y2189/Counts!P2189,"")</f>
        <v>0.192982456140351</v>
      </c>
      <c r="M2189" s="38" t="n">
        <f aca="false">IFERROR(Counts!V2189/Counts!P2189,"")</f>
        <v>0.192982456140351</v>
      </c>
      <c r="N2189" s="38" t="n">
        <f aca="false">IFERROR(Counts!AD2189/Counts!AC2189,"")</f>
        <v>0.0571428571428571</v>
      </c>
      <c r="O2189" s="38" t="n">
        <f aca="false">IFERROR(Counts!AE2189/Counts!AC2189,"")</f>
        <v>0.428571428571429</v>
      </c>
      <c r="P2189" s="39" t="n">
        <f aca="false">IFERROR(Counts!AG2189/Counts!AF2189,"")</f>
        <v>89.6742857142857</v>
      </c>
      <c r="Q2189" s="38" t="n">
        <f aca="false">IFERROR(Counts!AH2189/Counts!AC2189,"")</f>
        <v>0.4</v>
      </c>
      <c r="R2189" s="38" t="n">
        <f aca="false">IFERROR(Counts!N2189/Counts!M2189,"")</f>
        <v>0.177777777777778</v>
      </c>
      <c r="S2189" s="38" t="n">
        <f aca="false">IFERROR(Counts!K2189/Counts!J2189,"")</f>
        <v>0.614173228346457</v>
      </c>
      <c r="T2189" s="38" t="n">
        <f aca="false">IFERROR(Counts!I2189/Counts!H2189,"")</f>
        <v>0.186274509803922</v>
      </c>
      <c r="U2189" s="38" t="n">
        <f aca="false">IFERROR(1-Counts!L2189/Counts!K2189,"")</f>
        <v>0.91025641025641</v>
      </c>
      <c r="V2189" s="39" t="n">
        <f aca="false">IFERROR(Counts!AJ2189/Counts!AI2189,"")</f>
        <v>71.6505617977528</v>
      </c>
      <c r="W2189" s="38" t="n">
        <f aca="false">IFERROR(Counts!AK2189/Counts!AI2189,"")</f>
        <v>0.202247191011236</v>
      </c>
      <c r="X2189" s="40" t="n">
        <f aca="false">IFERROR(Counts!O2189,"")</f>
        <v>3.773</v>
      </c>
      <c r="Y2189" s="36" t="n">
        <f aca="false">IFERROR(INDEX('Season Counts'!$Y$2:$Y$740,$AF2189)/INDEX('Season Counts'!$X$2:$X$740,$AF2189),"")</f>
        <v>0.326743902439024</v>
      </c>
      <c r="Z2189" s="37" t="n">
        <f aca="false">IFERROR(J2189-Y2189,"")</f>
        <v>0.0367122379118527</v>
      </c>
      <c r="AA2189" s="38" t="n">
        <f aca="false">IFERROR(INDEX('Season Counts'!$K$2:$K$740,$AF2189)/INDEX('Season Counts'!$J$2:$J$740,$AF2189),"")</f>
        <v>0.291588785046729</v>
      </c>
      <c r="AB2189" s="41" t="n">
        <f aca="false">IFERROR(R2189-AA2189,"")</f>
        <v>-0.113811007268951</v>
      </c>
      <c r="AC2189" s="39" t="n">
        <f aca="false">IFERROR(INDEX('Season Counts'!$AG$2:$AG$740,$AF2189)/INDEX('Season Counts'!$AF$2:$AF$740,$AF2189),"")</f>
        <v>72.853488372093</v>
      </c>
      <c r="AD2189" s="40" t="n">
        <f aca="false">IFERROR(V2189-AC2189,"")</f>
        <v>-1.20292657434022</v>
      </c>
      <c r="AE2189" s="4" t="str">
        <f aca="false">IF(D2189&lt;Guide!$C$21,"Low PA",IF(TRIM(IF(ISNUMBER(AD2189),IF(N(AD2189)&lt;=-Guide!$C$24,"▼ Bat Speed  ",IF(N(AD2189)&gt;=Guide!$C$24,"▲ Bat Speed  ","")),"")&amp;IF(N(Z2189)&gt;=Guide!$C$22,"▲ Contact  ","")&amp;IF(N(Z2189)&lt;=-Guide!$C$22,"▼ Contact  ","")&amp;IF(N(AB2189)&gt;=Guide!$C$23,"▲ Chase  ","")&amp;IF(N(AB2189)&lt;=-Guide!$C$23,"▼ Chase  ",""))="","Stable",TRIM(IF(ISNUMBER(AD2189),IF(N(AD2189)&lt;=-Guide!$C$24,"▼ Bat Speed  ",IF(N(AD2189)&gt;=Guide!$C$24,"▲ Bat Speed  ","")),"")&amp;IF(N(Z2189)&gt;=Guide!$C$22,"▲ Contact  ","")&amp;IF(N(Z2189)&lt;=-Guide!$C$22,"▼ Contact  ","")&amp;IF(N(AB2189)&gt;=Guide!$C$23,"▲ Chase  ","")&amp;IF(N(AB2189)&lt;=-Guide!$C$23,"▼ Chase  ",""))))</f>
        <v>▼ Bat Speed ▼ Chase</v>
      </c>
      <c r="AF2189" s="35" t="n">
        <f aca="false">MATCH(Counts!A2189,'Season Counts'!$A$2:$A$740,0)</f>
        <v>552</v>
      </c>
    </row>
    <row r="2190" customFormat="false" ht="15" hidden="false" customHeight="false" outlineLevel="0" collapsed="false">
      <c r="A2190" s="34" t="str">
        <f aca="false">Counts!B2190</f>
        <v>SD</v>
      </c>
      <c r="B2190" s="5" t="str">
        <f aca="false">Counts!C2190</f>
        <v>Luis Campusano</v>
      </c>
      <c r="C2190" s="34" t="str">
        <f aca="false">Counts!F2190</f>
        <v>Aug</v>
      </c>
      <c r="D2190" s="35" t="n">
        <f aca="false">IFERROR(Counts!P2190,"")</f>
        <v>61</v>
      </c>
      <c r="E2190" s="36" t="n">
        <f aca="false">IFERROR(Counts!R2190/Counts!Q2190,"")</f>
        <v>0.25</v>
      </c>
      <c r="F2190" s="36" t="n">
        <f aca="false">IFERROR((Counts!R2190+Counts!V2190+Counts!W2190)/(Counts!Q2190+Counts!V2190+Counts!W2190+Counts!X2190),"")</f>
        <v>0.360655737704918</v>
      </c>
      <c r="G2190" s="36" t="n">
        <f aca="false">IFERROR((Counts!R2190+Counts!S2190+2*Counts!T2190+3*Counts!U2190)/Counts!Q2190,"")</f>
        <v>0.365384615384615</v>
      </c>
      <c r="H2190" s="35" t="n">
        <f aca="false">IFERROR(Counts!U2190,"")</f>
        <v>1</v>
      </c>
      <c r="I2190" s="36" t="n">
        <f aca="false">IFERROR(Counts!Z2190/Counts!AA2190,"")</f>
        <v>0.335833333333333</v>
      </c>
      <c r="J2190" s="36" t="n">
        <f aca="false">IFERROR(Counts!AB2190/Counts!AA2190,"")</f>
        <v>0.295916666666667</v>
      </c>
      <c r="K2190" s="37" t="n">
        <f aca="false">IFERROR((Counts!AB2190-Counts!Z2190)/Counts!AA2190,"")</f>
        <v>-0.0399166666666667</v>
      </c>
      <c r="L2190" s="38" t="n">
        <f aca="false">IFERROR(Counts!Y2190/Counts!P2190,"")</f>
        <v>0.213114754098361</v>
      </c>
      <c r="M2190" s="38" t="n">
        <f aca="false">IFERROR(Counts!V2190/Counts!P2190,"")</f>
        <v>0.131147540983607</v>
      </c>
      <c r="N2190" s="38" t="n">
        <f aca="false">IFERROR(Counts!AD2190/Counts!AC2190,"")</f>
        <v>0.102564102564103</v>
      </c>
      <c r="O2190" s="38" t="n">
        <f aca="false">IFERROR(Counts!AE2190/Counts!AC2190,"")</f>
        <v>0.358974358974359</v>
      </c>
      <c r="P2190" s="39" t="n">
        <f aca="false">IFERROR(Counts!AG2190/Counts!AF2190,"")</f>
        <v>88.4684210526316</v>
      </c>
      <c r="Q2190" s="38" t="n">
        <f aca="false">IFERROR(Counts!AH2190/Counts!AC2190,"")</f>
        <v>0.41025641025641</v>
      </c>
      <c r="R2190" s="38" t="n">
        <f aca="false">IFERROR(Counts!N2190/Counts!M2190,"")</f>
        <v>0.311594202898551</v>
      </c>
      <c r="S2190" s="38" t="n">
        <f aca="false">IFERROR(Counts!K2190/Counts!J2190,"")</f>
        <v>0.644859813084112</v>
      </c>
      <c r="T2190" s="38" t="n">
        <f aca="false">IFERROR(Counts!I2190/Counts!H2190,"")</f>
        <v>0.267857142857143</v>
      </c>
      <c r="U2190" s="38" t="n">
        <f aca="false">IFERROR(1-Counts!L2190/Counts!K2190,"")</f>
        <v>0.855072463768116</v>
      </c>
      <c r="V2190" s="39" t="n">
        <f aca="false">IFERROR(Counts!AJ2190/Counts!AI2190,"")</f>
        <v>72.4478723404255</v>
      </c>
      <c r="W2190" s="38" t="n">
        <f aca="false">IFERROR(Counts!AK2190/Counts!AI2190,"")</f>
        <v>0.276595744680851</v>
      </c>
      <c r="X2190" s="40" t="n">
        <f aca="false">IFERROR(Counts!O2190,"")</f>
        <v>0.961</v>
      </c>
      <c r="Y2190" s="36" t="n">
        <f aca="false">IFERROR(INDEX('Season Counts'!$Y$2:$Y$740,$AF2190)/INDEX('Season Counts'!$X$2:$X$740,$AF2190),"")</f>
        <v>0.326743902439024</v>
      </c>
      <c r="Z2190" s="37" t="n">
        <f aca="false">IFERROR(J2190-Y2190,"")</f>
        <v>-0.0308272357723577</v>
      </c>
      <c r="AA2190" s="38" t="n">
        <f aca="false">IFERROR(INDEX('Season Counts'!$K$2:$K$740,$AF2190)/INDEX('Season Counts'!$J$2:$J$740,$AF2190),"")</f>
        <v>0.291588785046729</v>
      </c>
      <c r="AB2190" s="41" t="n">
        <f aca="false">IFERROR(R2190-AA2190,"")</f>
        <v>0.0200054178518218</v>
      </c>
      <c r="AC2190" s="39" t="n">
        <f aca="false">IFERROR(INDEX('Season Counts'!$AG$2:$AG$740,$AF2190)/INDEX('Season Counts'!$AF$2:$AF$740,$AF2190),"")</f>
        <v>72.853488372093</v>
      </c>
      <c r="AD2190" s="40" t="n">
        <f aca="false">IFERROR(V2190-AC2190,"")</f>
        <v>-0.405616031667492</v>
      </c>
      <c r="AE2190" s="4" t="str">
        <f aca="false">IF(D2190&lt;Guide!$C$21,"Low PA",IF(TRIM(IF(ISNUMBER(AD2190),IF(N(AD2190)&lt;=-Guide!$C$24,"▼ Bat Speed  ",IF(N(AD2190)&gt;=Guide!$C$24,"▲ Bat Speed  ","")),"")&amp;IF(N(Z2190)&gt;=Guide!$C$22,"▲ Contact  ","")&amp;IF(N(Z2190)&lt;=-Guide!$C$22,"▼ Contact  ","")&amp;IF(N(AB2190)&gt;=Guide!$C$23,"▲ Chase  ","")&amp;IF(N(AB2190)&lt;=-Guide!$C$23,"▼ Chase  ",""))="","Stable",TRIM(IF(ISNUMBER(AD2190),IF(N(AD2190)&lt;=-Guide!$C$24,"▼ Bat Speed  ",IF(N(AD2190)&gt;=Guide!$C$24,"▲ Bat Speed  ","")),"")&amp;IF(N(Z2190)&gt;=Guide!$C$22,"▲ Contact  ","")&amp;IF(N(Z2190)&lt;=-Guide!$C$22,"▼ Contact  ","")&amp;IF(N(AB2190)&gt;=Guide!$C$23,"▲ Chase  ","")&amp;IF(N(AB2190)&lt;=-Guide!$C$23,"▼ Chase  ",""))))</f>
        <v>Stable</v>
      </c>
      <c r="AF2190" s="35" t="n">
        <f aca="false">MATCH(Counts!A2190,'Season Counts'!$A$2:$A$740,0)</f>
        <v>552</v>
      </c>
    </row>
    <row r="2191" customFormat="false" ht="15" hidden="false" customHeight="false" outlineLevel="0" collapsed="false">
      <c r="A2191" s="34" t="str">
        <f aca="false">Counts!B2191</f>
        <v>SD</v>
      </c>
      <c r="B2191" s="5" t="str">
        <f aca="false">Counts!C2191</f>
        <v>Luis Campusano</v>
      </c>
      <c r="C2191" s="34" t="str">
        <f aca="false">Counts!F2191</f>
        <v>Sep</v>
      </c>
      <c r="D2191" s="35" t="n">
        <f aca="false">IFERROR(Counts!P2191,"")</f>
        <v>72</v>
      </c>
      <c r="E2191" s="36" t="n">
        <f aca="false">IFERROR(Counts!R2191/Counts!Q2191,"")</f>
        <v>0.215384615384615</v>
      </c>
      <c r="F2191" s="36" t="n">
        <f aca="false">IFERROR((Counts!R2191+Counts!V2191+Counts!W2191)/(Counts!Q2191+Counts!V2191+Counts!W2191+Counts!X2191),"")</f>
        <v>0.291666666666667</v>
      </c>
      <c r="G2191" s="36" t="n">
        <f aca="false">IFERROR((Counts!R2191+Counts!S2191+2*Counts!T2191+3*Counts!U2191)/Counts!Q2191,"")</f>
        <v>0.369230769230769</v>
      </c>
      <c r="H2191" s="35" t="n">
        <f aca="false">IFERROR(Counts!U2191,"")</f>
        <v>3</v>
      </c>
      <c r="I2191" s="36" t="n">
        <f aca="false">IFERROR(Counts!Z2191/Counts!AA2191,"")</f>
        <v>0.29375</v>
      </c>
      <c r="J2191" s="36" t="n">
        <f aca="false">IFERROR(Counts!AB2191/Counts!AA2191,"")</f>
        <v>0.308402777777778</v>
      </c>
      <c r="K2191" s="37" t="n">
        <f aca="false">IFERROR((Counts!AB2191-Counts!Z2191)/Counts!AA2191,"")</f>
        <v>0.0146527777777778</v>
      </c>
      <c r="L2191" s="38" t="n">
        <f aca="false">IFERROR(Counts!Y2191/Counts!P2191,"")</f>
        <v>0.194444444444444</v>
      </c>
      <c r="M2191" s="38" t="n">
        <f aca="false">IFERROR(Counts!V2191/Counts!P2191,"")</f>
        <v>0.0833333333333333</v>
      </c>
      <c r="N2191" s="38" t="n">
        <f aca="false">IFERROR(Counts!AD2191/Counts!AC2191,"")</f>
        <v>0.0588235294117647</v>
      </c>
      <c r="O2191" s="38" t="n">
        <f aca="false">IFERROR(Counts!AE2191/Counts!AC2191,"")</f>
        <v>0.274509803921569</v>
      </c>
      <c r="P2191" s="39" t="n">
        <f aca="false">IFERROR(Counts!AG2191/Counts!AF2191,"")</f>
        <v>85.4</v>
      </c>
      <c r="Q2191" s="38" t="n">
        <f aca="false">IFERROR(Counts!AH2191/Counts!AC2191,"")</f>
        <v>0.372549019607843</v>
      </c>
      <c r="R2191" s="38" t="n">
        <f aca="false">IFERROR(Counts!N2191/Counts!M2191,"")</f>
        <v>0.328671328671329</v>
      </c>
      <c r="S2191" s="38" t="n">
        <f aca="false">IFERROR(Counts!K2191/Counts!J2191,"")</f>
        <v>0.72093023255814</v>
      </c>
      <c r="T2191" s="38" t="n">
        <f aca="false">IFERROR(Counts!I2191/Counts!H2191,"")</f>
        <v>0.235714285714286</v>
      </c>
      <c r="U2191" s="38" t="n">
        <f aca="false">IFERROR(1-Counts!L2191/Counts!K2191,"")</f>
        <v>0.838709677419355</v>
      </c>
      <c r="V2191" s="39" t="n">
        <f aca="false">IFERROR(Counts!AJ2191/Counts!AI2191,"")</f>
        <v>74.1176470588235</v>
      </c>
      <c r="W2191" s="38" t="n">
        <f aca="false">IFERROR(Counts!AK2191/Counts!AI2191,"")</f>
        <v>0.428571428571429</v>
      </c>
      <c r="X2191" s="40" t="n">
        <f aca="false">IFERROR(Counts!O2191,"")</f>
        <v>-2.93</v>
      </c>
      <c r="Y2191" s="36" t="n">
        <f aca="false">IFERROR(INDEX('Season Counts'!$Y$2:$Y$740,$AF2191)/INDEX('Season Counts'!$X$2:$X$740,$AF2191),"")</f>
        <v>0.326743902439024</v>
      </c>
      <c r="Z2191" s="37" t="n">
        <f aca="false">IFERROR(J2191-Y2191,"")</f>
        <v>-0.0183411246612467</v>
      </c>
      <c r="AA2191" s="38" t="n">
        <f aca="false">IFERROR(INDEX('Season Counts'!$K$2:$K$740,$AF2191)/INDEX('Season Counts'!$J$2:$J$740,$AF2191),"")</f>
        <v>0.291588785046729</v>
      </c>
      <c r="AB2191" s="41" t="n">
        <f aca="false">IFERROR(R2191-AA2191,"")</f>
        <v>0.0370825436245997</v>
      </c>
      <c r="AC2191" s="39" t="n">
        <f aca="false">IFERROR(INDEX('Season Counts'!$AG$2:$AG$740,$AF2191)/INDEX('Season Counts'!$AF$2:$AF$740,$AF2191),"")</f>
        <v>72.853488372093</v>
      </c>
      <c r="AD2191" s="40" t="n">
        <f aca="false">IFERROR(V2191-AC2191,"")</f>
        <v>1.26415868673051</v>
      </c>
      <c r="AE2191" s="4" t="str">
        <f aca="false">IF(D2191&lt;Guide!$C$21,"Low PA",IF(TRIM(IF(ISNUMBER(AD2191),IF(N(AD2191)&lt;=-Guide!$C$24,"▼ Bat Speed  ",IF(N(AD2191)&gt;=Guide!$C$24,"▲ Bat Speed  ","")),"")&amp;IF(N(Z2191)&gt;=Guide!$C$22,"▲ Contact  ","")&amp;IF(N(Z2191)&lt;=-Guide!$C$22,"▼ Contact  ","")&amp;IF(N(AB2191)&gt;=Guide!$C$23,"▲ Chase  ","")&amp;IF(N(AB2191)&lt;=-Guide!$C$23,"▼ Chase  ",""))="","Stable",TRIM(IF(ISNUMBER(AD2191),IF(N(AD2191)&lt;=-Guide!$C$24,"▼ Bat Speed  ",IF(N(AD2191)&gt;=Guide!$C$24,"▲ Bat Speed  ","")),"")&amp;IF(N(Z2191)&gt;=Guide!$C$22,"▲ Contact  ","")&amp;IF(N(Z2191)&lt;=-Guide!$C$22,"▼ Contact  ","")&amp;IF(N(AB2191)&gt;=Guide!$C$23,"▲ Chase  ","")&amp;IF(N(AB2191)&lt;=-Guide!$C$23,"▼ Chase  ",""))))</f>
        <v>▲ Bat Speed</v>
      </c>
      <c r="AF2191" s="35" t="n">
        <f aca="false">MATCH(Counts!A2191,'Season Counts'!$A$2:$A$740,0)</f>
        <v>552</v>
      </c>
    </row>
    <row r="2192" customFormat="false" ht="15" hidden="false" customHeight="false" outlineLevel="0" collapsed="false">
      <c r="A2192" s="34" t="str">
        <f aca="false">Counts!B2192</f>
        <v>SD</v>
      </c>
      <c r="B2192" s="5" t="str">
        <f aca="false">Counts!C2192</f>
        <v>Ramón Laureano</v>
      </c>
      <c r="C2192" s="34" t="str">
        <f aca="false">Counts!F2192</f>
        <v>Mar-Apr</v>
      </c>
      <c r="D2192" s="35" t="n">
        <f aca="false">IFERROR(Counts!P2192,"")</f>
        <v>120</v>
      </c>
      <c r="E2192" s="36" t="n">
        <f aca="false">IFERROR(Counts!R2192/Counts!Q2192,"")</f>
        <v>0.252336448598131</v>
      </c>
      <c r="F2192" s="36" t="n">
        <f aca="false">IFERROR((Counts!R2192+Counts!V2192+Counts!W2192)/(Counts!Q2192+Counts!V2192+Counts!W2192+Counts!X2192),"")</f>
        <v>0.316666666666667</v>
      </c>
      <c r="G2192" s="36" t="n">
        <f aca="false">IFERROR((Counts!R2192+Counts!S2192+2*Counts!T2192+3*Counts!U2192)/Counts!Q2192,"")</f>
        <v>0.439252336448598</v>
      </c>
      <c r="H2192" s="35" t="n">
        <f aca="false">IFERROR(Counts!U2192,"")</f>
        <v>4</v>
      </c>
      <c r="I2192" s="36" t="n">
        <f aca="false">IFERROR(Counts!Z2192/Counts!AA2192,"")</f>
        <v>0.326666666666667</v>
      </c>
      <c r="J2192" s="36" t="n">
        <f aca="false">IFERROR(Counts!AB2192/Counts!AA2192,"")</f>
        <v>0.326125</v>
      </c>
      <c r="K2192" s="37" t="n">
        <f aca="false">IFERROR((Counts!AB2192-Counts!Z2192)/Counts!AA2192,"")</f>
        <v>-0.000541666666666707</v>
      </c>
      <c r="L2192" s="38" t="n">
        <f aca="false">IFERROR(Counts!Y2192/Counts!P2192,"")</f>
        <v>0.291666666666667</v>
      </c>
      <c r="M2192" s="38" t="n">
        <f aca="false">IFERROR(Counts!V2192/Counts!P2192,"")</f>
        <v>0.0833333333333333</v>
      </c>
      <c r="N2192" s="38" t="n">
        <f aca="false">IFERROR(Counts!AD2192/Counts!AC2192,"")</f>
        <v>0.135135135135135</v>
      </c>
      <c r="O2192" s="38" t="n">
        <f aca="false">IFERROR(Counts!AE2192/Counts!AC2192,"")</f>
        <v>0.445945945945946</v>
      </c>
      <c r="P2192" s="39" t="n">
        <f aca="false">IFERROR(Counts!AG2192/Counts!AF2192,"")</f>
        <v>89.1648648648649</v>
      </c>
      <c r="Q2192" s="38" t="n">
        <f aca="false">IFERROR(Counts!AH2192/Counts!AC2192,"")</f>
        <v>0.324324324324324</v>
      </c>
      <c r="R2192" s="38" t="n">
        <f aca="false">IFERROR(Counts!N2192/Counts!M2192,"")</f>
        <v>0.32258064516129</v>
      </c>
      <c r="S2192" s="38" t="n">
        <f aca="false">IFERROR(Counts!K2192/Counts!J2192,"")</f>
        <v>0.756302521008403</v>
      </c>
      <c r="T2192" s="38" t="n">
        <f aca="false">IFERROR(Counts!I2192/Counts!H2192,"")</f>
        <v>0.276923076923077</v>
      </c>
      <c r="U2192" s="38" t="n">
        <f aca="false">IFERROR(1-Counts!L2192/Counts!K2192,"")</f>
        <v>0.827777777777778</v>
      </c>
      <c r="V2192" s="39" t="n">
        <f aca="false">IFERROR(Counts!AJ2192/Counts!AI2192,"")</f>
        <v>72.0646226415094</v>
      </c>
      <c r="W2192" s="38" t="n">
        <f aca="false">IFERROR(Counts!AK2192/Counts!AI2192,"")</f>
        <v>0.212264150943396</v>
      </c>
      <c r="X2192" s="40" t="n">
        <f aca="false">IFERROR(Counts!O2192,"")</f>
        <v>3.273</v>
      </c>
      <c r="Y2192" s="36" t="n">
        <f aca="false">IFERROR(INDEX('Season Counts'!$Y$2:$Y$740,$AF2192)/INDEX('Season Counts'!$X$2:$X$740,$AF2192),"")</f>
        <v>0.312072815533981</v>
      </c>
      <c r="Z2192" s="37" t="n">
        <f aca="false">IFERROR(J2192-Y2192,"")</f>
        <v>0.0140521844660194</v>
      </c>
      <c r="AA2192" s="38" t="n">
        <f aca="false">IFERROR(INDEX('Season Counts'!$K$2:$K$740,$AF2192)/INDEX('Season Counts'!$J$2:$J$740,$AF2192),"")</f>
        <v>0.327433628318584</v>
      </c>
      <c r="AB2192" s="41" t="n">
        <f aca="false">IFERROR(R2192-AA2192,"")</f>
        <v>-0.00485298315729377</v>
      </c>
      <c r="AC2192" s="39" t="n">
        <f aca="false">IFERROR(INDEX('Season Counts'!$AG$2:$AG$740,$AF2192)/INDEX('Season Counts'!$AF$2:$AF$740,$AF2192),"")</f>
        <v>72.4810055865922</v>
      </c>
      <c r="AD2192" s="40" t="n">
        <f aca="false">IFERROR(V2192-AC2192,"")</f>
        <v>-0.416382945082745</v>
      </c>
      <c r="AE2192" s="4" t="str">
        <f aca="false">IF(D2192&lt;Guide!$C$21,"Low PA",IF(TRIM(IF(ISNUMBER(AD2192),IF(N(AD2192)&lt;=-Guide!$C$24,"▼ Bat Speed  ",IF(N(AD2192)&gt;=Guide!$C$24,"▲ Bat Speed  ","")),"")&amp;IF(N(Z2192)&gt;=Guide!$C$22,"▲ Contact  ","")&amp;IF(N(Z2192)&lt;=-Guide!$C$22,"▼ Contact  ","")&amp;IF(N(AB2192)&gt;=Guide!$C$23,"▲ Chase  ","")&amp;IF(N(AB2192)&lt;=-Guide!$C$23,"▼ Chase  ",""))="","Stable",TRIM(IF(ISNUMBER(AD2192),IF(N(AD2192)&lt;=-Guide!$C$24,"▼ Bat Speed  ",IF(N(AD2192)&gt;=Guide!$C$24,"▲ Bat Speed  ","")),"")&amp;IF(N(Z2192)&gt;=Guide!$C$22,"▲ Contact  ","")&amp;IF(N(Z2192)&lt;=-Guide!$C$22,"▼ Contact  ","")&amp;IF(N(AB2192)&gt;=Guide!$C$23,"▲ Chase  ","")&amp;IF(N(AB2192)&lt;=-Guide!$C$23,"▼ Chase  ",""))))</f>
        <v>Stable</v>
      </c>
      <c r="AF2192" s="35" t="n">
        <f aca="false">MATCH(Counts!A2192,'Season Counts'!$A$2:$A$740,0)</f>
        <v>553</v>
      </c>
    </row>
    <row r="2193" customFormat="false" ht="15" hidden="false" customHeight="false" outlineLevel="0" collapsed="false">
      <c r="A2193" s="34" t="str">
        <f aca="false">Counts!B2193</f>
        <v>SD</v>
      </c>
      <c r="B2193" s="5" t="str">
        <f aca="false">Counts!C2193</f>
        <v>Ramón Laureano</v>
      </c>
      <c r="C2193" s="34" t="str">
        <f aca="false">Counts!F2193</f>
        <v>May</v>
      </c>
      <c r="D2193" s="35" t="n">
        <f aca="false">IFERROR(Counts!P2193,"")</f>
        <v>86</v>
      </c>
      <c r="E2193" s="36" t="n">
        <f aca="false">IFERROR(Counts!R2193/Counts!Q2193,"")</f>
        <v>0.133333333333333</v>
      </c>
      <c r="F2193" s="36" t="n">
        <f aca="false">IFERROR((Counts!R2193+Counts!V2193+Counts!W2193)/(Counts!Q2193+Counts!V2193+Counts!W2193+Counts!X2193),"")</f>
        <v>0.244186046511628</v>
      </c>
      <c r="G2193" s="36" t="n">
        <f aca="false">IFERROR((Counts!R2193+Counts!S2193+2*Counts!T2193+3*Counts!U2193)/Counts!Q2193,"")</f>
        <v>0.28</v>
      </c>
      <c r="H2193" s="35" t="n">
        <f aca="false">IFERROR(Counts!U2193,"")</f>
        <v>3</v>
      </c>
      <c r="I2193" s="36" t="n">
        <f aca="false">IFERROR(Counts!Z2193/Counts!AA2193,"")</f>
        <v>0.240697674418605</v>
      </c>
      <c r="J2193" s="36" t="n">
        <f aca="false">IFERROR(Counts!AB2193/Counts!AA2193,"")</f>
        <v>0.29246511627907</v>
      </c>
      <c r="K2193" s="37" t="n">
        <f aca="false">IFERROR((Counts!AB2193-Counts!Z2193)/Counts!AA2193,"")</f>
        <v>0.0517674418604651</v>
      </c>
      <c r="L2193" s="38" t="n">
        <f aca="false">IFERROR(Counts!Y2193/Counts!P2193,"")</f>
        <v>0.348837209302326</v>
      </c>
      <c r="M2193" s="38" t="n">
        <f aca="false">IFERROR(Counts!V2193/Counts!P2193,"")</f>
        <v>0.116279069767442</v>
      </c>
      <c r="N2193" s="38" t="n">
        <f aca="false">IFERROR(Counts!AD2193/Counts!AC2193,"")</f>
        <v>0.155555555555556</v>
      </c>
      <c r="O2193" s="38" t="n">
        <f aca="false">IFERROR(Counts!AE2193/Counts!AC2193,"")</f>
        <v>0.355555555555556</v>
      </c>
      <c r="P2193" s="39" t="n">
        <f aca="false">IFERROR(Counts!AG2193/Counts!AF2193,"")</f>
        <v>86.0577777777778</v>
      </c>
      <c r="Q2193" s="38" t="n">
        <f aca="false">IFERROR(Counts!AH2193/Counts!AC2193,"")</f>
        <v>0.444444444444444</v>
      </c>
      <c r="R2193" s="38" t="n">
        <f aca="false">IFERROR(Counts!N2193/Counts!M2193,"")</f>
        <v>0.333333333333333</v>
      </c>
      <c r="S2193" s="38" t="n">
        <f aca="false">IFERROR(Counts!K2193/Counts!J2193,"")</f>
        <v>0.636942675159236</v>
      </c>
      <c r="T2193" s="38" t="n">
        <f aca="false">IFERROR(Counts!I2193/Counts!H2193,"")</f>
        <v>0.339285714285714</v>
      </c>
      <c r="U2193" s="38" t="n">
        <f aca="false">IFERROR(1-Counts!L2193/Counts!K2193,"")</f>
        <v>0.82</v>
      </c>
      <c r="V2193" s="39" t="n">
        <f aca="false">IFERROR(Counts!AJ2193/Counts!AI2193,"")</f>
        <v>73.0856164383562</v>
      </c>
      <c r="W2193" s="38" t="n">
        <f aca="false">IFERROR(Counts!AK2193/Counts!AI2193,"")</f>
        <v>0.335616438356164</v>
      </c>
      <c r="X2193" s="40" t="n">
        <f aca="false">IFERROR(Counts!O2193,"")</f>
        <v>-6.103</v>
      </c>
      <c r="Y2193" s="36" t="n">
        <f aca="false">IFERROR(INDEX('Season Counts'!$Y$2:$Y$740,$AF2193)/INDEX('Season Counts'!$X$2:$X$740,$AF2193),"")</f>
        <v>0.312072815533981</v>
      </c>
      <c r="Z2193" s="37" t="n">
        <f aca="false">IFERROR(J2193-Y2193,"")</f>
        <v>-0.0196076992549108</v>
      </c>
      <c r="AA2193" s="38" t="n">
        <f aca="false">IFERROR(INDEX('Season Counts'!$K$2:$K$740,$AF2193)/INDEX('Season Counts'!$J$2:$J$740,$AF2193),"")</f>
        <v>0.327433628318584</v>
      </c>
      <c r="AB2193" s="41" t="n">
        <f aca="false">IFERROR(R2193-AA2193,"")</f>
        <v>0.00589970501474924</v>
      </c>
      <c r="AC2193" s="39" t="n">
        <f aca="false">IFERROR(INDEX('Season Counts'!$AG$2:$AG$740,$AF2193)/INDEX('Season Counts'!$AF$2:$AF$740,$AF2193),"")</f>
        <v>72.4810055865922</v>
      </c>
      <c r="AD2193" s="40" t="n">
        <f aca="false">IFERROR(V2193-AC2193,"")</f>
        <v>0.604610851763994</v>
      </c>
      <c r="AE2193" s="4" t="str">
        <f aca="false">IF(D2193&lt;Guide!$C$21,"Low PA",IF(TRIM(IF(ISNUMBER(AD2193),IF(N(AD2193)&lt;=-Guide!$C$24,"▼ Bat Speed  ",IF(N(AD2193)&gt;=Guide!$C$24,"▲ Bat Speed  ","")),"")&amp;IF(N(Z2193)&gt;=Guide!$C$22,"▲ Contact  ","")&amp;IF(N(Z2193)&lt;=-Guide!$C$22,"▼ Contact  ","")&amp;IF(N(AB2193)&gt;=Guide!$C$23,"▲ Chase  ","")&amp;IF(N(AB2193)&lt;=-Guide!$C$23,"▼ Chase  ",""))="","Stable",TRIM(IF(ISNUMBER(AD2193),IF(N(AD2193)&lt;=-Guide!$C$24,"▼ Bat Speed  ",IF(N(AD2193)&gt;=Guide!$C$24,"▲ Bat Speed  ","")),"")&amp;IF(N(Z2193)&gt;=Guide!$C$22,"▲ Contact  ","")&amp;IF(N(Z2193)&lt;=-Guide!$C$22,"▼ Contact  ","")&amp;IF(N(AB2193)&gt;=Guide!$C$23,"▲ Chase  ","")&amp;IF(N(AB2193)&lt;=-Guide!$C$23,"▼ Chase  ",""))))</f>
        <v>Stable</v>
      </c>
      <c r="AF2193" s="35" t="n">
        <f aca="false">MATCH(Counts!A2193,'Season Counts'!$A$2:$A$740,0)</f>
        <v>553</v>
      </c>
    </row>
    <row r="2194" customFormat="false" ht="15" hidden="false" customHeight="false" outlineLevel="0" collapsed="false">
      <c r="A2194" s="34" t="str">
        <f aca="false">Counts!B2194</f>
        <v>SD</v>
      </c>
      <c r="B2194" s="5" t="str">
        <f aca="false">Counts!C2194</f>
        <v>Samad Taylor</v>
      </c>
      <c r="C2194" s="34" t="str">
        <f aca="false">Counts!F2194</f>
        <v>Jun</v>
      </c>
      <c r="D2194" s="35" t="n">
        <f aca="false">IFERROR(Counts!P2194,"")</f>
        <v>89</v>
      </c>
      <c r="E2194" s="36" t="n">
        <f aca="false">IFERROR(Counts!R2194/Counts!Q2194,"")</f>
        <v>0.328947368421053</v>
      </c>
      <c r="F2194" s="36" t="n">
        <f aca="false">IFERROR((Counts!R2194+Counts!V2194+Counts!W2194)/(Counts!Q2194+Counts!V2194+Counts!W2194+Counts!X2194),"")</f>
        <v>0.413793103448276</v>
      </c>
      <c r="G2194" s="36" t="n">
        <f aca="false">IFERROR((Counts!R2194+Counts!S2194+2*Counts!T2194+3*Counts!U2194)/Counts!Q2194,"")</f>
        <v>0.381578947368421</v>
      </c>
      <c r="H2194" s="35" t="n">
        <f aca="false">IFERROR(Counts!U2194,"")</f>
        <v>1</v>
      </c>
      <c r="I2194" s="36" t="n">
        <f aca="false">IFERROR(Counts!Z2194/Counts!AA2194,"")</f>
        <v>0.363793103448276</v>
      </c>
      <c r="J2194" s="36" t="n">
        <f aca="false">IFERROR(Counts!AB2194/Counts!AA2194,"")</f>
        <v>0.319172413793103</v>
      </c>
      <c r="K2194" s="37" t="n">
        <f aca="false">IFERROR((Counts!AB2194-Counts!Z2194)/Counts!AA2194,"")</f>
        <v>-0.0446206896551724</v>
      </c>
      <c r="L2194" s="38" t="n">
        <f aca="false">IFERROR(Counts!Y2194/Counts!P2194,"")</f>
        <v>0.292134831460674</v>
      </c>
      <c r="M2194" s="38" t="n">
        <f aca="false">IFERROR(Counts!V2194/Counts!P2194,"")</f>
        <v>0.123595505617978</v>
      </c>
      <c r="N2194" s="38" t="n">
        <f aca="false">IFERROR(Counts!AD2194/Counts!AC2194,"")</f>
        <v>0.0192307692307692</v>
      </c>
      <c r="O2194" s="38" t="n">
        <f aca="false">IFERROR(Counts!AE2194/Counts!AC2194,"")</f>
        <v>0.230769230769231</v>
      </c>
      <c r="P2194" s="39" t="n">
        <f aca="false">IFERROR(Counts!AG2194/Counts!AF2194,"")</f>
        <v>76.1269230769231</v>
      </c>
      <c r="Q2194" s="38" t="n">
        <f aca="false">IFERROR(Counts!AH2194/Counts!AC2194,"")</f>
        <v>0.365384615384615</v>
      </c>
      <c r="R2194" s="38" t="n">
        <f aca="false">IFERROR(Counts!N2194/Counts!M2194,"")</f>
        <v>0.276595744680851</v>
      </c>
      <c r="S2194" s="38" t="n">
        <f aca="false">IFERROR(Counts!K2194/Counts!J2194,"")</f>
        <v>0.548780487804878</v>
      </c>
      <c r="T2194" s="38" t="n">
        <f aca="false">IFERROR(Counts!I2194/Counts!H2194,"")</f>
        <v>0.211267605633803</v>
      </c>
      <c r="U2194" s="38" t="n">
        <f aca="false">IFERROR(1-Counts!L2194/Counts!K2194,"")</f>
        <v>0.922222222222222</v>
      </c>
      <c r="V2194" s="39" t="n">
        <f aca="false">IFERROR(Counts!AJ2194/Counts!AI2194,"")</f>
        <v>68.0990825688074</v>
      </c>
      <c r="W2194" s="38" t="n">
        <f aca="false">IFERROR(Counts!AK2194/Counts!AI2194,"")</f>
        <v>0.036697247706422</v>
      </c>
      <c r="X2194" s="40" t="n">
        <f aca="false">IFERROR(Counts!O2194,"")</f>
        <v>3.432</v>
      </c>
      <c r="Y2194" s="36" t="n">
        <f aca="false">IFERROR(INDEX('Season Counts'!$Y$2:$Y$740,$AF2194)/INDEX('Season Counts'!$X$2:$X$740,$AF2194),"")</f>
        <v>0.309406976744186</v>
      </c>
      <c r="Z2194" s="37" t="n">
        <f aca="false">IFERROR(J2194-Y2194,"")</f>
        <v>0.00976543704891741</v>
      </c>
      <c r="AA2194" s="38" t="n">
        <f aca="false">IFERROR(INDEX('Season Counts'!$K$2:$K$740,$AF2194)/INDEX('Season Counts'!$J$2:$J$740,$AF2194),"")</f>
        <v>0.30225988700565</v>
      </c>
      <c r="AB2194" s="41" t="n">
        <f aca="false">IFERROR(R2194-AA2194,"")</f>
        <v>-0.0256641423247986</v>
      </c>
      <c r="AC2194" s="39" t="n">
        <f aca="false">IFERROR(INDEX('Season Counts'!$AG$2:$AG$740,$AF2194)/INDEX('Season Counts'!$AF$2:$AF$740,$AF2194),"")</f>
        <v>68.6717842323652</v>
      </c>
      <c r="AD2194" s="40" t="n">
        <f aca="false">IFERROR(V2194-AC2194,"")</f>
        <v>-0.572701663557808</v>
      </c>
      <c r="AE2194" s="4" t="str">
        <f aca="false">IF(D2194&lt;Guide!$C$21,"Low PA",IF(TRIM(IF(ISNUMBER(AD2194),IF(N(AD2194)&lt;=-Guide!$C$24,"▼ Bat Speed  ",IF(N(AD2194)&gt;=Guide!$C$24,"▲ Bat Speed  ","")),"")&amp;IF(N(Z2194)&gt;=Guide!$C$22,"▲ Contact  ","")&amp;IF(N(Z2194)&lt;=-Guide!$C$22,"▼ Contact  ","")&amp;IF(N(AB2194)&gt;=Guide!$C$23,"▲ Chase  ","")&amp;IF(N(AB2194)&lt;=-Guide!$C$23,"▼ Chase  ",""))="","Stable",TRIM(IF(ISNUMBER(AD2194),IF(N(AD2194)&lt;=-Guide!$C$24,"▼ Bat Speed  ",IF(N(AD2194)&gt;=Guide!$C$24,"▲ Bat Speed  ","")),"")&amp;IF(N(Z2194)&gt;=Guide!$C$22,"▲ Contact  ","")&amp;IF(N(Z2194)&lt;=-Guide!$C$22,"▼ Contact  ","")&amp;IF(N(AB2194)&gt;=Guide!$C$23,"▲ Chase  ","")&amp;IF(N(AB2194)&lt;=-Guide!$C$23,"▼ Chase  ",""))))</f>
        <v>Stable</v>
      </c>
      <c r="AF2194" s="35" t="n">
        <f aca="false">MATCH(Counts!A2194,'Season Counts'!$A$2:$A$740,0)</f>
        <v>554</v>
      </c>
    </row>
    <row r="2195" customFormat="false" ht="15" hidden="false" customHeight="false" outlineLevel="0" collapsed="false">
      <c r="A2195" s="34" t="str">
        <f aca="false">Counts!B2195</f>
        <v>SD</v>
      </c>
      <c r="B2195" s="5" t="str">
        <f aca="false">Counts!C2195</f>
        <v>Samad Taylor</v>
      </c>
      <c r="C2195" s="34" t="str">
        <f aca="false">Counts!F2195</f>
        <v>Jul</v>
      </c>
      <c r="D2195" s="35" t="n">
        <f aca="false">IFERROR(Counts!P2195,"")</f>
        <v>13</v>
      </c>
      <c r="E2195" s="36" t="n">
        <f aca="false">IFERROR(Counts!R2195/Counts!Q2195,"")</f>
        <v>0.333333333333333</v>
      </c>
      <c r="F2195" s="36" t="n">
        <f aca="false">IFERROR((Counts!R2195+Counts!V2195+Counts!W2195)/(Counts!Q2195+Counts!V2195+Counts!W2195+Counts!X2195),"")</f>
        <v>0.384615384615385</v>
      </c>
      <c r="G2195" s="36" t="n">
        <f aca="false">IFERROR((Counts!R2195+Counts!S2195+2*Counts!T2195+3*Counts!U2195)/Counts!Q2195,"")</f>
        <v>0.5</v>
      </c>
      <c r="H2195" s="35" t="n">
        <f aca="false">IFERROR(Counts!U2195,"")</f>
        <v>0</v>
      </c>
      <c r="I2195" s="36" t="n">
        <f aca="false">IFERROR(Counts!Z2195/Counts!AA2195,"")</f>
        <v>0.384615384615385</v>
      </c>
      <c r="J2195" s="36" t="n">
        <f aca="false">IFERROR(Counts!AB2195/Counts!AA2195,"")</f>
        <v>0.372230769230769</v>
      </c>
      <c r="K2195" s="37" t="n">
        <f aca="false">IFERROR((Counts!AB2195-Counts!Z2195)/Counts!AA2195,"")</f>
        <v>-0.0123846153846154</v>
      </c>
      <c r="L2195" s="38" t="n">
        <f aca="false">IFERROR(Counts!Y2195/Counts!P2195,"")</f>
        <v>0.307692307692308</v>
      </c>
      <c r="M2195" s="38" t="n">
        <f aca="false">IFERROR(Counts!V2195/Counts!P2195,"")</f>
        <v>0.0769230769230769</v>
      </c>
      <c r="N2195" s="38" t="n">
        <f aca="false">IFERROR(Counts!AD2195/Counts!AC2195,"")</f>
        <v>0.125</v>
      </c>
      <c r="O2195" s="38" t="n">
        <f aca="false">IFERROR(Counts!AE2195/Counts!AC2195,"")</f>
        <v>0.375</v>
      </c>
      <c r="P2195" s="39" t="n">
        <f aca="false">IFERROR(Counts!AG2195/Counts!AF2195,"")</f>
        <v>88.3875</v>
      </c>
      <c r="Q2195" s="38" t="n">
        <f aca="false">IFERROR(Counts!AH2195/Counts!AC2195,"")</f>
        <v>0.5</v>
      </c>
      <c r="R2195" s="38" t="n">
        <f aca="false">IFERROR(Counts!N2195/Counts!M2195,"")</f>
        <v>0.357142857142857</v>
      </c>
      <c r="S2195" s="38" t="n">
        <f aca="false">IFERROR(Counts!K2195/Counts!J2195,"")</f>
        <v>0.548387096774194</v>
      </c>
      <c r="T2195" s="38" t="n">
        <f aca="false">IFERROR(Counts!I2195/Counts!H2195,"")</f>
        <v>0.222222222222222</v>
      </c>
      <c r="U2195" s="38" t="n">
        <f aca="false">IFERROR(1-Counts!L2195/Counts!K2195,"")</f>
        <v>0.941176470588235</v>
      </c>
      <c r="V2195" s="39" t="n">
        <f aca="false">IFERROR(Counts!AJ2195/Counts!AI2195,"")</f>
        <v>66.9857142857143</v>
      </c>
      <c r="W2195" s="38" t="n">
        <f aca="false">IFERROR(Counts!AK2195/Counts!AI2195,"")</f>
        <v>0.0476190476190476</v>
      </c>
      <c r="X2195" s="40" t="n">
        <f aca="false">IFERROR(Counts!O2195,"")</f>
        <v>0.519</v>
      </c>
      <c r="Y2195" s="36" t="n">
        <f aca="false">IFERROR(INDEX('Season Counts'!$Y$2:$Y$740,$AF2195)/INDEX('Season Counts'!$X$2:$X$740,$AF2195),"")</f>
        <v>0.309406976744186</v>
      </c>
      <c r="Z2195" s="37" t="n">
        <f aca="false">IFERROR(J2195-Y2195,"")</f>
        <v>0.0628237924865832</v>
      </c>
      <c r="AA2195" s="38" t="n">
        <f aca="false">IFERROR(INDEX('Season Counts'!$K$2:$K$740,$AF2195)/INDEX('Season Counts'!$J$2:$J$740,$AF2195),"")</f>
        <v>0.30225988700565</v>
      </c>
      <c r="AB2195" s="41" t="n">
        <f aca="false">IFERROR(R2195-AA2195,"")</f>
        <v>0.0548829701372074</v>
      </c>
      <c r="AC2195" s="39" t="n">
        <f aca="false">IFERROR(INDEX('Season Counts'!$AG$2:$AG$740,$AF2195)/INDEX('Season Counts'!$AF$2:$AF$740,$AF2195),"")</f>
        <v>68.6717842323652</v>
      </c>
      <c r="AD2195" s="40" t="n">
        <f aca="false">IFERROR(V2195-AC2195,"")</f>
        <v>-1.68606994665086</v>
      </c>
      <c r="AE2195" s="4" t="str">
        <f aca="false">IF(D2195&lt;Guide!$C$21,"Low PA",IF(TRIM(IF(ISNUMBER(AD2195),IF(N(AD2195)&lt;=-Guide!$C$24,"▼ Bat Speed  ",IF(N(AD2195)&gt;=Guide!$C$24,"▲ Bat Speed  ","")),"")&amp;IF(N(Z2195)&gt;=Guide!$C$22,"▲ Contact  ","")&amp;IF(N(Z2195)&lt;=-Guide!$C$22,"▼ Contact  ","")&amp;IF(N(AB2195)&gt;=Guide!$C$23,"▲ Chase  ","")&amp;IF(N(AB2195)&lt;=-Guide!$C$23,"▼ Chase  ",""))="","Stable",TRIM(IF(ISNUMBER(AD2195),IF(N(AD2195)&lt;=-Guide!$C$24,"▼ Bat Speed  ",IF(N(AD2195)&gt;=Guide!$C$24,"▲ Bat Speed  ","")),"")&amp;IF(N(Z2195)&gt;=Guide!$C$22,"▲ Contact  ","")&amp;IF(N(Z2195)&lt;=-Guide!$C$22,"▼ Contact  ","")&amp;IF(N(AB2195)&gt;=Guide!$C$23,"▲ Chase  ","")&amp;IF(N(AB2195)&lt;=-Guide!$C$23,"▼ Chase  ",""))))</f>
        <v>Low PA</v>
      </c>
      <c r="AF2195" s="35" t="n">
        <f aca="false">MATCH(Counts!A2195,'Season Counts'!$A$2:$A$740,0)</f>
        <v>554</v>
      </c>
    </row>
    <row r="2196" customFormat="false" ht="15" hidden="false" customHeight="false" outlineLevel="0" collapsed="false">
      <c r="A2196" s="34" t="str">
        <f aca="false">Counts!B2196</f>
        <v>SD</v>
      </c>
      <c r="B2196" s="5" t="str">
        <f aca="false">Counts!C2196</f>
        <v>Samad Taylor</v>
      </c>
      <c r="C2196" s="34" t="str">
        <f aca="false">Counts!F2196</f>
        <v>Aug</v>
      </c>
      <c r="D2196" s="35" t="n">
        <f aca="false">IFERROR(Counts!P2196,"")</f>
        <v>2</v>
      </c>
      <c r="E2196" s="36" t="n">
        <f aca="false">IFERROR(Counts!R2196/Counts!Q2196,"")</f>
        <v>1</v>
      </c>
      <c r="F2196" s="36" t="n">
        <f aca="false">IFERROR((Counts!R2196+Counts!V2196+Counts!W2196)/(Counts!Q2196+Counts!V2196+Counts!W2196+Counts!X2196),"")</f>
        <v>1</v>
      </c>
      <c r="G2196" s="36" t="n">
        <f aca="false">IFERROR((Counts!R2196+Counts!S2196+2*Counts!T2196+3*Counts!U2196)/Counts!Q2196,"")</f>
        <v>1</v>
      </c>
      <c r="H2196" s="35" t="n">
        <f aca="false">IFERROR(Counts!U2196,"")</f>
        <v>0</v>
      </c>
      <c r="I2196" s="36" t="n">
        <f aca="false">IFERROR(Counts!Z2196/Counts!AA2196,"")</f>
        <v>0.9</v>
      </c>
      <c r="J2196" s="36" t="n">
        <f aca="false">IFERROR(Counts!AB2196/Counts!AA2196,"")</f>
        <v>0.364</v>
      </c>
      <c r="K2196" s="37" t="n">
        <f aca="false">IFERROR((Counts!AB2196-Counts!Z2196)/Counts!AA2196,"")</f>
        <v>-0.536</v>
      </c>
      <c r="L2196" s="38" t="n">
        <f aca="false">IFERROR(Counts!Y2196/Counts!P2196,"")</f>
        <v>0</v>
      </c>
      <c r="M2196" s="38" t="n">
        <f aca="false">IFERROR(Counts!V2196/Counts!P2196,"")</f>
        <v>0</v>
      </c>
      <c r="N2196" s="38" t="n">
        <f aca="false">IFERROR(Counts!AD2196/Counts!AC2196,"")</f>
        <v>0</v>
      </c>
      <c r="O2196" s="38" t="n">
        <f aca="false">IFERROR(Counts!AE2196/Counts!AC2196,"")</f>
        <v>0</v>
      </c>
      <c r="P2196" s="39" t="n">
        <f aca="false">IFERROR(Counts!AG2196/Counts!AF2196,"")</f>
        <v>24.15</v>
      </c>
      <c r="Q2196" s="38" t="n">
        <f aca="false">IFERROR(Counts!AH2196/Counts!AC2196,"")</f>
        <v>0</v>
      </c>
      <c r="R2196" s="38" t="n">
        <f aca="false">IFERROR(Counts!N2196/Counts!M2196,"")</f>
        <v>0.5</v>
      </c>
      <c r="S2196" s="38" t="n">
        <f aca="false">IFERROR(Counts!K2196/Counts!J2196,"")</f>
        <v>0</v>
      </c>
      <c r="T2196" s="38" t="n">
        <f aca="false">IFERROR(Counts!I2196/Counts!H2196,"")</f>
        <v>0</v>
      </c>
      <c r="U2196" s="38" t="str">
        <f aca="false">IFERROR(1-Counts!L2196/Counts!K2196,"")</f>
        <v/>
      </c>
      <c r="V2196" s="39" t="str">
        <f aca="false">IFERROR(Counts!AJ2196/Counts!AI2196,"")</f>
        <v/>
      </c>
      <c r="W2196" s="38" t="str">
        <f aca="false">IFERROR(Counts!AK2196/Counts!AI2196,"")</f>
        <v/>
      </c>
      <c r="X2196" s="40" t="n">
        <f aca="false">IFERROR(Counts!O2196,"")</f>
        <v>0.117</v>
      </c>
      <c r="Y2196" s="36" t="n">
        <f aca="false">IFERROR(INDEX('Season Counts'!$Y$2:$Y$740,$AF2196)/INDEX('Season Counts'!$X$2:$X$740,$AF2196),"")</f>
        <v>0.309406976744186</v>
      </c>
      <c r="Z2196" s="37" t="n">
        <f aca="false">IFERROR(J2196-Y2196,"")</f>
        <v>0.0545930232558139</v>
      </c>
      <c r="AA2196" s="38" t="n">
        <f aca="false">IFERROR(INDEX('Season Counts'!$K$2:$K$740,$AF2196)/INDEX('Season Counts'!$J$2:$J$740,$AF2196),"")</f>
        <v>0.30225988700565</v>
      </c>
      <c r="AB2196" s="41" t="n">
        <f aca="false">IFERROR(R2196-AA2196,"")</f>
        <v>0.19774011299435</v>
      </c>
      <c r="AC2196" s="39" t="n">
        <f aca="false">IFERROR(INDEX('Season Counts'!$AG$2:$AG$740,$AF2196)/INDEX('Season Counts'!$AF$2:$AF$740,$AF2196),"")</f>
        <v>68.6717842323652</v>
      </c>
      <c r="AD2196" s="40" t="str">
        <f aca="false">IFERROR(V2196-AC2196,"")</f>
        <v/>
      </c>
      <c r="AE2196" s="4" t="str">
        <f aca="false">IF(D2196&lt;Guide!$C$21,"Low PA",IF(TRIM(IF(ISNUMBER(AD2196),IF(N(AD2196)&lt;=-Guide!$C$24,"▼ Bat Speed  ",IF(N(AD2196)&gt;=Guide!$C$24,"▲ Bat Speed  ","")),"")&amp;IF(N(Z2196)&gt;=Guide!$C$22,"▲ Contact  ","")&amp;IF(N(Z2196)&lt;=-Guide!$C$22,"▼ Contact  ","")&amp;IF(N(AB2196)&gt;=Guide!$C$23,"▲ Chase  ","")&amp;IF(N(AB2196)&lt;=-Guide!$C$23,"▼ Chase  ",""))="","Stable",TRIM(IF(ISNUMBER(AD2196),IF(N(AD2196)&lt;=-Guide!$C$24,"▼ Bat Speed  ",IF(N(AD2196)&gt;=Guide!$C$24,"▲ Bat Speed  ","")),"")&amp;IF(N(Z2196)&gt;=Guide!$C$22,"▲ Contact  ","")&amp;IF(N(Z2196)&lt;=-Guide!$C$22,"▼ Contact  ","")&amp;IF(N(AB2196)&gt;=Guide!$C$23,"▲ Chase  ","")&amp;IF(N(AB2196)&lt;=-Guide!$C$23,"▼ Chase  ",""))))</f>
        <v>Low PA</v>
      </c>
      <c r="AF2196" s="35" t="n">
        <f aca="false">MATCH(Counts!A2196,'Season Counts'!$A$2:$A$740,0)</f>
        <v>554</v>
      </c>
    </row>
    <row r="2197" customFormat="false" ht="15" hidden="false" customHeight="false" outlineLevel="0" collapsed="false">
      <c r="A2197" s="34" t="str">
        <f aca="false">Counts!B2197</f>
        <v>SD</v>
      </c>
      <c r="B2197" s="5" t="str">
        <f aca="false">Counts!C2197</f>
        <v>Samad Taylor</v>
      </c>
      <c r="C2197" s="34" t="str">
        <f aca="false">Counts!F2197</f>
        <v>Sep</v>
      </c>
      <c r="D2197" s="35" t="n">
        <f aca="false">IFERROR(Counts!P2197,"")</f>
        <v>71</v>
      </c>
      <c r="E2197" s="36" t="n">
        <f aca="false">IFERROR(Counts!R2197/Counts!Q2197,"")</f>
        <v>0.285714285714286</v>
      </c>
      <c r="F2197" s="36" t="n">
        <f aca="false">IFERROR((Counts!R2197+Counts!V2197+Counts!W2197)/(Counts!Q2197+Counts!V2197+Counts!W2197+Counts!X2197),"")</f>
        <v>0.352112676056338</v>
      </c>
      <c r="G2197" s="36" t="n">
        <f aca="false">IFERROR((Counts!R2197+Counts!S2197+2*Counts!T2197+3*Counts!U2197)/Counts!Q2197,"")</f>
        <v>0.412698412698413</v>
      </c>
      <c r="H2197" s="35" t="n">
        <f aca="false">IFERROR(Counts!U2197,"")</f>
        <v>1</v>
      </c>
      <c r="I2197" s="36" t="n">
        <f aca="false">IFERROR(Counts!Z2197/Counts!AA2197,"")</f>
        <v>0.337323943661972</v>
      </c>
      <c r="J2197" s="36" t="n">
        <f aca="false">IFERROR(Counts!AB2197/Counts!AA2197,"")</f>
        <v>0.285169014084507</v>
      </c>
      <c r="K2197" s="37" t="n">
        <f aca="false">IFERROR((Counts!AB2197-Counts!Z2197)/Counts!AA2197,"")</f>
        <v>-0.0521549295774648</v>
      </c>
      <c r="L2197" s="38" t="n">
        <f aca="false">IFERROR(Counts!Y2197/Counts!P2197,"")</f>
        <v>0.211267605633803</v>
      </c>
      <c r="M2197" s="38" t="n">
        <f aca="false">IFERROR(Counts!V2197/Counts!P2197,"")</f>
        <v>0.0845070422535211</v>
      </c>
      <c r="N2197" s="38" t="n">
        <f aca="false">IFERROR(Counts!AD2197/Counts!AC2197,"")</f>
        <v>0.0408163265306122</v>
      </c>
      <c r="O2197" s="38" t="n">
        <f aca="false">IFERROR(Counts!AE2197/Counts!AC2197,"")</f>
        <v>0.26530612244898</v>
      </c>
      <c r="P2197" s="39" t="n">
        <f aca="false">IFERROR(Counts!AG2197/Counts!AF2197,"")</f>
        <v>80.165306122449</v>
      </c>
      <c r="Q2197" s="38" t="n">
        <f aca="false">IFERROR(Counts!AH2197/Counts!AC2197,"")</f>
        <v>0.326530612244898</v>
      </c>
      <c r="R2197" s="38" t="n">
        <f aca="false">IFERROR(Counts!N2197/Counts!M2197,"")</f>
        <v>0.32089552238806</v>
      </c>
      <c r="S2197" s="38" t="n">
        <f aca="false">IFERROR(Counts!K2197/Counts!J2197,"")</f>
        <v>0.654135338345865</v>
      </c>
      <c r="T2197" s="38" t="n">
        <f aca="false">IFERROR(Counts!I2197/Counts!H2197,"")</f>
        <v>0.230769230769231</v>
      </c>
      <c r="U2197" s="38" t="n">
        <f aca="false">IFERROR(1-Counts!L2197/Counts!K2197,"")</f>
        <v>0.850574712643678</v>
      </c>
      <c r="V2197" s="39" t="n">
        <f aca="false">IFERROR(Counts!AJ2197/Counts!AI2197,"")</f>
        <v>69.5531531531532</v>
      </c>
      <c r="W2197" s="38" t="n">
        <f aca="false">IFERROR(Counts!AK2197/Counts!AI2197,"")</f>
        <v>0.0810810810810811</v>
      </c>
      <c r="X2197" s="40" t="n">
        <f aca="false">IFERROR(Counts!O2197,"")</f>
        <v>-0.016</v>
      </c>
      <c r="Y2197" s="36" t="n">
        <f aca="false">IFERROR(INDEX('Season Counts'!$Y$2:$Y$740,$AF2197)/INDEX('Season Counts'!$X$2:$X$740,$AF2197),"")</f>
        <v>0.309406976744186</v>
      </c>
      <c r="Z2197" s="37" t="n">
        <f aca="false">IFERROR(J2197-Y2197,"")</f>
        <v>-0.024237962659679</v>
      </c>
      <c r="AA2197" s="38" t="n">
        <f aca="false">IFERROR(INDEX('Season Counts'!$K$2:$K$740,$AF2197)/INDEX('Season Counts'!$J$2:$J$740,$AF2197),"")</f>
        <v>0.30225988700565</v>
      </c>
      <c r="AB2197" s="41" t="n">
        <f aca="false">IFERROR(R2197-AA2197,"")</f>
        <v>0.01863563538241</v>
      </c>
      <c r="AC2197" s="39" t="n">
        <f aca="false">IFERROR(INDEX('Season Counts'!$AG$2:$AG$740,$AF2197)/INDEX('Season Counts'!$AF$2:$AF$740,$AF2197),"")</f>
        <v>68.6717842323652</v>
      </c>
      <c r="AD2197" s="40" t="n">
        <f aca="false">IFERROR(V2197-AC2197,"")</f>
        <v>0.881368920787992</v>
      </c>
      <c r="AE2197" s="4" t="str">
        <f aca="false">IF(D2197&lt;Guide!$C$21,"Low PA",IF(TRIM(IF(ISNUMBER(AD2197),IF(N(AD2197)&lt;=-Guide!$C$24,"▼ Bat Speed  ",IF(N(AD2197)&gt;=Guide!$C$24,"▲ Bat Speed  ","")),"")&amp;IF(N(Z2197)&gt;=Guide!$C$22,"▲ Contact  ","")&amp;IF(N(Z2197)&lt;=-Guide!$C$22,"▼ Contact  ","")&amp;IF(N(AB2197)&gt;=Guide!$C$23,"▲ Chase  ","")&amp;IF(N(AB2197)&lt;=-Guide!$C$23,"▼ Chase  ",""))="","Stable",TRIM(IF(ISNUMBER(AD2197),IF(N(AD2197)&lt;=-Guide!$C$24,"▼ Bat Speed  ",IF(N(AD2197)&gt;=Guide!$C$24,"▲ Bat Speed  ","")),"")&amp;IF(N(Z2197)&gt;=Guide!$C$22,"▲ Contact  ","")&amp;IF(N(Z2197)&lt;=-Guide!$C$22,"▼ Contact  ","")&amp;IF(N(AB2197)&gt;=Guide!$C$23,"▲ Chase  ","")&amp;IF(N(AB2197)&lt;=-Guide!$C$23,"▼ Chase  ",""))))</f>
        <v>Stable</v>
      </c>
      <c r="AF2197" s="35" t="n">
        <f aca="false">MATCH(Counts!A2197,'Season Counts'!$A$2:$A$740,0)</f>
        <v>554</v>
      </c>
    </row>
    <row r="2198" customFormat="false" ht="15" hidden="false" customHeight="false" outlineLevel="0" collapsed="false">
      <c r="A2198" s="34" t="str">
        <f aca="false">Counts!B2198</f>
        <v>SD</v>
      </c>
      <c r="B2198" s="5" t="str">
        <f aca="false">Counts!C2198</f>
        <v>Sung-Mun Song</v>
      </c>
      <c r="C2198" s="34" t="str">
        <f aca="false">Counts!F2198</f>
        <v>May</v>
      </c>
      <c r="D2198" s="35" t="n">
        <f aca="false">IFERROR(Counts!P2198,"")</f>
        <v>28</v>
      </c>
      <c r="E2198" s="36" t="n">
        <f aca="false">IFERROR(Counts!R2198/Counts!Q2198,"")</f>
        <v>0.173913043478261</v>
      </c>
      <c r="F2198" s="36" t="n">
        <f aca="false">IFERROR((Counts!R2198+Counts!V2198+Counts!W2198)/(Counts!Q2198+Counts!V2198+Counts!W2198+Counts!X2198),"")</f>
        <v>0.321428571428571</v>
      </c>
      <c r="G2198" s="36" t="n">
        <f aca="false">IFERROR((Counts!R2198+Counts!S2198+2*Counts!T2198+3*Counts!U2198)/Counts!Q2198,"")</f>
        <v>0.217391304347826</v>
      </c>
      <c r="H2198" s="35" t="n">
        <f aca="false">IFERROR(Counts!U2198,"")</f>
        <v>0</v>
      </c>
      <c r="I2198" s="36" t="n">
        <f aca="false">IFERROR(Counts!Z2198/Counts!AA2198,"")</f>
        <v>0.266071428571429</v>
      </c>
      <c r="J2198" s="36" t="n">
        <f aca="false">IFERROR(Counts!AB2198/Counts!AA2198,"")</f>
        <v>0.302</v>
      </c>
      <c r="K2198" s="37" t="n">
        <f aca="false">IFERROR((Counts!AB2198-Counts!Z2198)/Counts!AA2198,"")</f>
        <v>0.0359285714285714</v>
      </c>
      <c r="L2198" s="38" t="n">
        <f aca="false">IFERROR(Counts!Y2198/Counts!P2198,"")</f>
        <v>0.178571428571429</v>
      </c>
      <c r="M2198" s="38" t="n">
        <f aca="false">IFERROR(Counts!V2198/Counts!P2198,"")</f>
        <v>0.178571428571429</v>
      </c>
      <c r="N2198" s="38" t="n">
        <f aca="false">IFERROR(Counts!AD2198/Counts!AC2198,"")</f>
        <v>0.111111111111111</v>
      </c>
      <c r="O2198" s="38" t="n">
        <f aca="false">IFERROR(Counts!AE2198/Counts!AC2198,"")</f>
        <v>0.277777777777778</v>
      </c>
      <c r="P2198" s="39" t="n">
        <f aca="false">IFERROR(Counts!AG2198/Counts!AF2198,"")</f>
        <v>86.7833333333333</v>
      </c>
      <c r="Q2198" s="38" t="n">
        <f aca="false">IFERROR(Counts!AH2198/Counts!AC2198,"")</f>
        <v>0.277777777777778</v>
      </c>
      <c r="R2198" s="38" t="n">
        <f aca="false">IFERROR(Counts!N2198/Counts!M2198,"")</f>
        <v>0.196969696969697</v>
      </c>
      <c r="S2198" s="38" t="n">
        <f aca="false">IFERROR(Counts!K2198/Counts!J2198,"")</f>
        <v>0.711864406779661</v>
      </c>
      <c r="T2198" s="38" t="n">
        <f aca="false">IFERROR(Counts!I2198/Counts!H2198,"")</f>
        <v>0.236363636363636</v>
      </c>
      <c r="U2198" s="38" t="n">
        <f aca="false">IFERROR(1-Counts!L2198/Counts!K2198,"")</f>
        <v>0.857142857142857</v>
      </c>
      <c r="V2198" s="39" t="n">
        <f aca="false">IFERROR(Counts!AJ2198/Counts!AI2198,"")</f>
        <v>71.4090909090909</v>
      </c>
      <c r="W2198" s="38" t="n">
        <f aca="false">IFERROR(Counts!AK2198/Counts!AI2198,"")</f>
        <v>0.0681818181818182</v>
      </c>
      <c r="X2198" s="40" t="n">
        <f aca="false">IFERROR(Counts!O2198,"")</f>
        <v>-1.38</v>
      </c>
      <c r="Y2198" s="36" t="n">
        <f aca="false">IFERROR(INDEX('Season Counts'!$Y$2:$Y$740,$AF2198)/INDEX('Season Counts'!$X$2:$X$740,$AF2198),"")</f>
        <v>0.253073333333333</v>
      </c>
      <c r="Z2198" s="37" t="n">
        <f aca="false">IFERROR(J2198-Y2198,"")</f>
        <v>0.0489266666666667</v>
      </c>
      <c r="AA2198" s="38" t="n">
        <f aca="false">IFERROR(INDEX('Season Counts'!$K$2:$K$740,$AF2198)/INDEX('Season Counts'!$J$2:$J$740,$AF2198),"")</f>
        <v>0.235849056603774</v>
      </c>
      <c r="AB2198" s="41" t="n">
        <f aca="false">IFERROR(R2198-AA2198,"")</f>
        <v>-0.0388793596340766</v>
      </c>
      <c r="AC2198" s="39" t="n">
        <f aca="false">IFERROR(INDEX('Season Counts'!$AG$2:$AG$740,$AF2198)/INDEX('Season Counts'!$AF$2:$AF$740,$AF2198),"")</f>
        <v>71.8158371040724</v>
      </c>
      <c r="AD2198" s="40" t="n">
        <f aca="false">IFERROR(V2198-AC2198,"")</f>
        <v>-0.406746194981494</v>
      </c>
      <c r="AE2198" s="4" t="str">
        <f aca="false">IF(D2198&lt;Guide!$C$21,"Low PA",IF(TRIM(IF(ISNUMBER(AD2198),IF(N(AD2198)&lt;=-Guide!$C$24,"▼ Bat Speed  ",IF(N(AD2198)&gt;=Guide!$C$24,"▲ Bat Speed  ","")),"")&amp;IF(N(Z2198)&gt;=Guide!$C$22,"▲ Contact  ","")&amp;IF(N(Z2198)&lt;=-Guide!$C$22,"▼ Contact  ","")&amp;IF(N(AB2198)&gt;=Guide!$C$23,"▲ Chase  ","")&amp;IF(N(AB2198)&lt;=-Guide!$C$23,"▼ Chase  ",""))="","Stable",TRIM(IF(ISNUMBER(AD2198),IF(N(AD2198)&lt;=-Guide!$C$24,"▼ Bat Speed  ",IF(N(AD2198)&gt;=Guide!$C$24,"▲ Bat Speed  ","")),"")&amp;IF(N(Z2198)&gt;=Guide!$C$22,"▲ Contact  ","")&amp;IF(N(Z2198)&lt;=-Guide!$C$22,"▼ Contact  ","")&amp;IF(N(AB2198)&gt;=Guide!$C$23,"▲ Chase  ","")&amp;IF(N(AB2198)&lt;=-Guide!$C$23,"▼ Chase  ",""))))</f>
        <v>Low PA</v>
      </c>
      <c r="AF2198" s="35" t="n">
        <f aca="false">MATCH(Counts!A2198,'Season Counts'!$A$2:$A$740,0)</f>
        <v>555</v>
      </c>
    </row>
    <row r="2199" customFormat="false" ht="15" hidden="false" customHeight="false" outlineLevel="0" collapsed="false">
      <c r="A2199" s="34" t="str">
        <f aca="false">Counts!B2199</f>
        <v>SD</v>
      </c>
      <c r="B2199" s="5" t="str">
        <f aca="false">Counts!C2199</f>
        <v>Sung-Mun Song</v>
      </c>
      <c r="C2199" s="34" t="str">
        <f aca="false">Counts!F2199</f>
        <v>Jun</v>
      </c>
      <c r="D2199" s="35" t="n">
        <f aca="false">IFERROR(Counts!P2199,"")</f>
        <v>37</v>
      </c>
      <c r="E2199" s="36" t="n">
        <f aca="false">IFERROR(Counts!R2199/Counts!Q2199,"")</f>
        <v>0.242424242424242</v>
      </c>
      <c r="F2199" s="36" t="n">
        <f aca="false">IFERROR((Counts!R2199+Counts!V2199+Counts!W2199)/(Counts!Q2199+Counts!V2199+Counts!W2199+Counts!X2199),"")</f>
        <v>0.324324324324324</v>
      </c>
      <c r="G2199" s="36" t="n">
        <f aca="false">IFERROR((Counts!R2199+Counts!S2199+2*Counts!T2199+3*Counts!U2199)/Counts!Q2199,"")</f>
        <v>0.272727272727273</v>
      </c>
      <c r="H2199" s="35" t="n">
        <f aca="false">IFERROR(Counts!U2199,"")</f>
        <v>0</v>
      </c>
      <c r="I2199" s="36" t="n">
        <f aca="false">IFERROR(Counts!Z2199/Counts!AA2199,"")</f>
        <v>0.27972972972973</v>
      </c>
      <c r="J2199" s="36" t="n">
        <f aca="false">IFERROR(Counts!AB2199/Counts!AA2199,"")</f>
        <v>0.255675675675676</v>
      </c>
      <c r="K2199" s="37" t="n">
        <f aca="false">IFERROR((Counts!AB2199-Counts!Z2199)/Counts!AA2199,"")</f>
        <v>-0.024054054054054</v>
      </c>
      <c r="L2199" s="38" t="n">
        <f aca="false">IFERROR(Counts!Y2199/Counts!P2199,"")</f>
        <v>0.216216216216216</v>
      </c>
      <c r="M2199" s="38" t="n">
        <f aca="false">IFERROR(Counts!V2199/Counts!P2199,"")</f>
        <v>0.108108108108108</v>
      </c>
      <c r="N2199" s="38" t="n">
        <f aca="false">IFERROR(Counts!AD2199/Counts!AC2199,"")</f>
        <v>0.04</v>
      </c>
      <c r="O2199" s="38" t="n">
        <f aca="false">IFERROR(Counts!AE2199/Counts!AC2199,"")</f>
        <v>0.2</v>
      </c>
      <c r="P2199" s="39" t="n">
        <f aca="false">IFERROR(Counts!AG2199/Counts!AF2199,"")</f>
        <v>81.372</v>
      </c>
      <c r="Q2199" s="38" t="n">
        <f aca="false">IFERROR(Counts!AH2199/Counts!AC2199,"")</f>
        <v>0.4</v>
      </c>
      <c r="R2199" s="38" t="n">
        <f aca="false">IFERROR(Counts!N2199/Counts!M2199,"")</f>
        <v>0.27710843373494</v>
      </c>
      <c r="S2199" s="38" t="n">
        <f aca="false">IFERROR(Counts!K2199/Counts!J2199,"")</f>
        <v>0.567567567567568</v>
      </c>
      <c r="T2199" s="38" t="n">
        <f aca="false">IFERROR(Counts!I2199/Counts!H2199,"")</f>
        <v>0.184615384615385</v>
      </c>
      <c r="U2199" s="38" t="n">
        <f aca="false">IFERROR(1-Counts!L2199/Counts!K2199,"")</f>
        <v>0.880952380952381</v>
      </c>
      <c r="V2199" s="39" t="n">
        <f aca="false">IFERROR(Counts!AJ2199/Counts!AI2199,"")</f>
        <v>71.9188679245283</v>
      </c>
      <c r="W2199" s="38" t="n">
        <f aca="false">IFERROR(Counts!AK2199/Counts!AI2199,"")</f>
        <v>0.207547169811321</v>
      </c>
      <c r="X2199" s="40" t="n">
        <f aca="false">IFERROR(Counts!O2199,"")</f>
        <v>-0.712</v>
      </c>
      <c r="Y2199" s="36" t="n">
        <f aca="false">IFERROR(INDEX('Season Counts'!$Y$2:$Y$740,$AF2199)/INDEX('Season Counts'!$X$2:$X$740,$AF2199),"")</f>
        <v>0.253073333333333</v>
      </c>
      <c r="Z2199" s="37" t="n">
        <f aca="false">IFERROR(J2199-Y2199,"")</f>
        <v>0.00260234234234236</v>
      </c>
      <c r="AA2199" s="38" t="n">
        <f aca="false">IFERROR(INDEX('Season Counts'!$K$2:$K$740,$AF2199)/INDEX('Season Counts'!$J$2:$J$740,$AF2199),"")</f>
        <v>0.235849056603774</v>
      </c>
      <c r="AB2199" s="41" t="n">
        <f aca="false">IFERROR(R2199-AA2199,"")</f>
        <v>0.0412593771311662</v>
      </c>
      <c r="AC2199" s="39" t="n">
        <f aca="false">IFERROR(INDEX('Season Counts'!$AG$2:$AG$740,$AF2199)/INDEX('Season Counts'!$AF$2:$AF$740,$AF2199),"")</f>
        <v>71.8158371040724</v>
      </c>
      <c r="AD2199" s="40" t="n">
        <f aca="false">IFERROR(V2199-AC2199,"")</f>
        <v>0.103030820455899</v>
      </c>
      <c r="AE2199" s="4" t="str">
        <f aca="false">IF(D2199&lt;Guide!$C$21,"Low PA",IF(TRIM(IF(ISNUMBER(AD2199),IF(N(AD2199)&lt;=-Guide!$C$24,"▼ Bat Speed  ",IF(N(AD2199)&gt;=Guide!$C$24,"▲ Bat Speed  ","")),"")&amp;IF(N(Z2199)&gt;=Guide!$C$22,"▲ Contact  ","")&amp;IF(N(Z2199)&lt;=-Guide!$C$22,"▼ Contact  ","")&amp;IF(N(AB2199)&gt;=Guide!$C$23,"▲ Chase  ","")&amp;IF(N(AB2199)&lt;=-Guide!$C$23,"▼ Chase  ",""))="","Stable",TRIM(IF(ISNUMBER(AD2199),IF(N(AD2199)&lt;=-Guide!$C$24,"▼ Bat Speed  ",IF(N(AD2199)&gt;=Guide!$C$24,"▲ Bat Speed  ","")),"")&amp;IF(N(Z2199)&gt;=Guide!$C$22,"▲ Contact  ","")&amp;IF(N(Z2199)&lt;=-Guide!$C$22,"▼ Contact  ","")&amp;IF(N(AB2199)&gt;=Guide!$C$23,"▲ Chase  ","")&amp;IF(N(AB2199)&lt;=-Guide!$C$23,"▼ Chase  ",""))))</f>
        <v>Low PA</v>
      </c>
      <c r="AF2199" s="35" t="n">
        <f aca="false">MATCH(Counts!A2199,'Season Counts'!$A$2:$A$740,0)</f>
        <v>555</v>
      </c>
    </row>
    <row r="2200" customFormat="false" ht="15" hidden="false" customHeight="false" outlineLevel="0" collapsed="false">
      <c r="A2200" s="34" t="str">
        <f aca="false">Counts!B2200</f>
        <v>SD</v>
      </c>
      <c r="B2200" s="5" t="str">
        <f aca="false">Counts!C2200</f>
        <v>Sung-Mun Song</v>
      </c>
      <c r="C2200" s="34" t="str">
        <f aca="false">Counts!F2200</f>
        <v>Jul</v>
      </c>
      <c r="D2200" s="35" t="n">
        <f aca="false">IFERROR(Counts!P2200,"")</f>
        <v>51</v>
      </c>
      <c r="E2200" s="36" t="n">
        <f aca="false">IFERROR(Counts!R2200/Counts!Q2200,"")</f>
        <v>0.209302325581395</v>
      </c>
      <c r="F2200" s="36" t="n">
        <f aca="false">IFERROR((Counts!R2200+Counts!V2200+Counts!W2200)/(Counts!Q2200+Counts!V2200+Counts!W2200+Counts!X2200),"")</f>
        <v>0.306122448979592</v>
      </c>
      <c r="G2200" s="36" t="n">
        <f aca="false">IFERROR((Counts!R2200+Counts!S2200+2*Counts!T2200+3*Counts!U2200)/Counts!Q2200,"")</f>
        <v>0.325581395348837</v>
      </c>
      <c r="H2200" s="35" t="n">
        <f aca="false">IFERROR(Counts!U2200,"")</f>
        <v>1</v>
      </c>
      <c r="I2200" s="36" t="n">
        <f aca="false">IFERROR(Counts!Z2200/Counts!AA2200,"")</f>
        <v>0.287755102040816</v>
      </c>
      <c r="J2200" s="36" t="n">
        <f aca="false">IFERROR(Counts!AB2200/Counts!AA2200,"")</f>
        <v>0.259285714285714</v>
      </c>
      <c r="K2200" s="37" t="n">
        <f aca="false">IFERROR((Counts!AB2200-Counts!Z2200)/Counts!AA2200,"")</f>
        <v>-0.028469387755102</v>
      </c>
      <c r="L2200" s="38" t="n">
        <f aca="false">IFERROR(Counts!Y2200/Counts!P2200,"")</f>
        <v>0.156862745098039</v>
      </c>
      <c r="M2200" s="38" t="n">
        <f aca="false">IFERROR(Counts!V2200/Counts!P2200,"")</f>
        <v>0.117647058823529</v>
      </c>
      <c r="N2200" s="38" t="n">
        <f aca="false">IFERROR(Counts!AD2200/Counts!AC2200,"")</f>
        <v>0.027027027027027</v>
      </c>
      <c r="O2200" s="38" t="n">
        <f aca="false">IFERROR(Counts!AE2200/Counts!AC2200,"")</f>
        <v>0.27027027027027</v>
      </c>
      <c r="P2200" s="39" t="n">
        <f aca="false">IFERROR(Counts!AG2200/Counts!AF2200,"")</f>
        <v>84.6702702702703</v>
      </c>
      <c r="Q2200" s="38" t="n">
        <f aca="false">IFERROR(Counts!AH2200/Counts!AC2200,"")</f>
        <v>0.243243243243243</v>
      </c>
      <c r="R2200" s="38" t="n">
        <f aca="false">IFERROR(Counts!N2200/Counts!M2200,"")</f>
        <v>0.247311827956989</v>
      </c>
      <c r="S2200" s="38" t="n">
        <f aca="false">IFERROR(Counts!K2200/Counts!J2200,"")</f>
        <v>0.644444444444445</v>
      </c>
      <c r="T2200" s="38" t="n">
        <f aca="false">IFERROR(Counts!I2200/Counts!H2200,"")</f>
        <v>0.185185185185185</v>
      </c>
      <c r="U2200" s="38" t="n">
        <f aca="false">IFERROR(1-Counts!L2200/Counts!K2200,"")</f>
        <v>0.827586206896552</v>
      </c>
      <c r="V2200" s="39" t="n">
        <f aca="false">IFERROR(Counts!AJ2200/Counts!AI2200,"")</f>
        <v>72.2630136986301</v>
      </c>
      <c r="W2200" s="38" t="n">
        <f aca="false">IFERROR(Counts!AK2200/Counts!AI2200,"")</f>
        <v>0.150684931506849</v>
      </c>
      <c r="X2200" s="40" t="n">
        <f aca="false">IFERROR(Counts!O2200,"")</f>
        <v>-1.435</v>
      </c>
      <c r="Y2200" s="36" t="n">
        <f aca="false">IFERROR(INDEX('Season Counts'!$Y$2:$Y$740,$AF2200)/INDEX('Season Counts'!$X$2:$X$740,$AF2200),"")</f>
        <v>0.253073333333333</v>
      </c>
      <c r="Z2200" s="37" t="n">
        <f aca="false">IFERROR(J2200-Y2200,"")</f>
        <v>0.00621238095238097</v>
      </c>
      <c r="AA2200" s="38" t="n">
        <f aca="false">IFERROR(INDEX('Season Counts'!$K$2:$K$740,$AF2200)/INDEX('Season Counts'!$J$2:$J$740,$AF2200),"")</f>
        <v>0.235849056603774</v>
      </c>
      <c r="AB2200" s="41" t="n">
        <f aca="false">IFERROR(R2200-AA2200,"")</f>
        <v>0.0114627713532157</v>
      </c>
      <c r="AC2200" s="39" t="n">
        <f aca="false">IFERROR(INDEX('Season Counts'!$AG$2:$AG$740,$AF2200)/INDEX('Season Counts'!$AF$2:$AF$740,$AF2200),"")</f>
        <v>71.8158371040724</v>
      </c>
      <c r="AD2200" s="40" t="n">
        <f aca="false">IFERROR(V2200-AC2200,"")</f>
        <v>0.447176594557732</v>
      </c>
      <c r="AE2200" s="4" t="str">
        <f aca="false">IF(D2200&lt;Guide!$C$21,"Low PA",IF(TRIM(IF(ISNUMBER(AD2200),IF(N(AD2200)&lt;=-Guide!$C$24,"▼ Bat Speed  ",IF(N(AD2200)&gt;=Guide!$C$24,"▲ Bat Speed  ","")),"")&amp;IF(N(Z2200)&gt;=Guide!$C$22,"▲ Contact  ","")&amp;IF(N(Z2200)&lt;=-Guide!$C$22,"▼ Contact  ","")&amp;IF(N(AB2200)&gt;=Guide!$C$23,"▲ Chase  ","")&amp;IF(N(AB2200)&lt;=-Guide!$C$23,"▼ Chase  ",""))="","Stable",TRIM(IF(ISNUMBER(AD2200),IF(N(AD2200)&lt;=-Guide!$C$24,"▼ Bat Speed  ",IF(N(AD2200)&gt;=Guide!$C$24,"▲ Bat Speed  ","")),"")&amp;IF(N(Z2200)&gt;=Guide!$C$22,"▲ Contact  ","")&amp;IF(N(Z2200)&lt;=-Guide!$C$22,"▼ Contact  ","")&amp;IF(N(AB2200)&gt;=Guide!$C$23,"▲ Chase  ","")&amp;IF(N(AB2200)&lt;=-Guide!$C$23,"▼ Chase  ",""))))</f>
        <v>Stable</v>
      </c>
      <c r="AF2200" s="35" t="n">
        <f aca="false">MATCH(Counts!A2200,'Season Counts'!$A$2:$A$740,0)</f>
        <v>555</v>
      </c>
    </row>
    <row r="2201" customFormat="false" ht="15" hidden="false" customHeight="false" outlineLevel="0" collapsed="false">
      <c r="A2201" s="34" t="str">
        <f aca="false">Counts!B2201</f>
        <v>SD</v>
      </c>
      <c r="B2201" s="5" t="str">
        <f aca="false">Counts!C2201</f>
        <v>Sung-Mun Song</v>
      </c>
      <c r="C2201" s="34" t="str">
        <f aca="false">Counts!F2201</f>
        <v>Aug</v>
      </c>
      <c r="D2201" s="35" t="n">
        <f aca="false">IFERROR(Counts!P2201,"")</f>
        <v>26</v>
      </c>
      <c r="E2201" s="36" t="n">
        <f aca="false">IFERROR(Counts!R2201/Counts!Q2201,"")</f>
        <v>0.0952380952380952</v>
      </c>
      <c r="F2201" s="36" t="n">
        <f aca="false">IFERROR((Counts!R2201+Counts!V2201+Counts!W2201)/(Counts!Q2201+Counts!V2201+Counts!W2201+Counts!X2201),"")</f>
        <v>0.2</v>
      </c>
      <c r="G2201" s="36" t="n">
        <f aca="false">IFERROR((Counts!R2201+Counts!S2201+2*Counts!T2201+3*Counts!U2201)/Counts!Q2201,"")</f>
        <v>0.0952380952380952</v>
      </c>
      <c r="H2201" s="35" t="n">
        <f aca="false">IFERROR(Counts!U2201,"")</f>
        <v>0</v>
      </c>
      <c r="I2201" s="36" t="n">
        <f aca="false">IFERROR(Counts!Z2201/Counts!AA2201,"")</f>
        <v>0.133333333333333</v>
      </c>
      <c r="J2201" s="36" t="n">
        <f aca="false">IFERROR(Counts!AB2201/Counts!AA2201,"")</f>
        <v>0.197666666666667</v>
      </c>
      <c r="K2201" s="37" t="n">
        <f aca="false">IFERROR((Counts!AB2201-Counts!Z2201)/Counts!AA2201,"")</f>
        <v>0.0643333333333333</v>
      </c>
      <c r="L2201" s="38" t="n">
        <f aca="false">IFERROR(Counts!Y2201/Counts!P2201,"")</f>
        <v>0.192307692307692</v>
      </c>
      <c r="M2201" s="38" t="n">
        <f aca="false">IFERROR(Counts!V2201/Counts!P2201,"")</f>
        <v>0.115384615384615</v>
      </c>
      <c r="N2201" s="38" t="n">
        <f aca="false">IFERROR(Counts!AD2201/Counts!AC2201,"")</f>
        <v>0</v>
      </c>
      <c r="O2201" s="38" t="n">
        <f aca="false">IFERROR(Counts!AE2201/Counts!AC2201,"")</f>
        <v>0.388888888888889</v>
      </c>
      <c r="P2201" s="39" t="n">
        <f aca="false">IFERROR(Counts!AG2201/Counts!AF2201,"")</f>
        <v>82.8</v>
      </c>
      <c r="Q2201" s="38" t="n">
        <f aca="false">IFERROR(Counts!AH2201/Counts!AC2201,"")</f>
        <v>0.166666666666667</v>
      </c>
      <c r="R2201" s="38" t="n">
        <f aca="false">IFERROR(Counts!N2201/Counts!M2201,"")</f>
        <v>0.148936170212766</v>
      </c>
      <c r="S2201" s="38" t="n">
        <f aca="false">IFERROR(Counts!K2201/Counts!J2201,"")</f>
        <v>0.634920634920635</v>
      </c>
      <c r="T2201" s="38" t="n">
        <f aca="false">IFERROR(Counts!I2201/Counts!H2201,"")</f>
        <v>0.127659574468085</v>
      </c>
      <c r="U2201" s="38" t="n">
        <f aca="false">IFERROR(1-Counts!L2201/Counts!K2201,"")</f>
        <v>0.875</v>
      </c>
      <c r="V2201" s="39" t="n">
        <f aca="false">IFERROR(Counts!AJ2201/Counts!AI2201,"")</f>
        <v>72.7861111111111</v>
      </c>
      <c r="W2201" s="38" t="n">
        <f aca="false">IFERROR(Counts!AK2201/Counts!AI2201,"")</f>
        <v>0.222222222222222</v>
      </c>
      <c r="X2201" s="40" t="n">
        <f aca="false">IFERROR(Counts!O2201,"")</f>
        <v>-3.428</v>
      </c>
      <c r="Y2201" s="36" t="n">
        <f aca="false">IFERROR(INDEX('Season Counts'!$Y$2:$Y$740,$AF2201)/INDEX('Season Counts'!$X$2:$X$740,$AF2201),"")</f>
        <v>0.253073333333333</v>
      </c>
      <c r="Z2201" s="37" t="n">
        <f aca="false">IFERROR(J2201-Y2201,"")</f>
        <v>-0.0554066666666667</v>
      </c>
      <c r="AA2201" s="38" t="n">
        <f aca="false">IFERROR(INDEX('Season Counts'!$K$2:$K$740,$AF2201)/INDEX('Season Counts'!$J$2:$J$740,$AF2201),"")</f>
        <v>0.235849056603774</v>
      </c>
      <c r="AB2201" s="41" t="n">
        <f aca="false">IFERROR(R2201-AA2201,"")</f>
        <v>-0.0869128863910076</v>
      </c>
      <c r="AC2201" s="39" t="n">
        <f aca="false">IFERROR(INDEX('Season Counts'!$AG$2:$AG$740,$AF2201)/INDEX('Season Counts'!$AF$2:$AF$740,$AF2201),"")</f>
        <v>71.8158371040724</v>
      </c>
      <c r="AD2201" s="40" t="n">
        <f aca="false">IFERROR(V2201-AC2201,"")</f>
        <v>0.970274007038711</v>
      </c>
      <c r="AE2201" s="4" t="str">
        <f aca="false">IF(D2201&lt;Guide!$C$21,"Low PA",IF(TRIM(IF(ISNUMBER(AD2201),IF(N(AD2201)&lt;=-Guide!$C$24,"▼ Bat Speed  ",IF(N(AD2201)&gt;=Guide!$C$24,"▲ Bat Speed  ","")),"")&amp;IF(N(Z2201)&gt;=Guide!$C$22,"▲ Contact  ","")&amp;IF(N(Z2201)&lt;=-Guide!$C$22,"▼ Contact  ","")&amp;IF(N(AB2201)&gt;=Guide!$C$23,"▲ Chase  ","")&amp;IF(N(AB2201)&lt;=-Guide!$C$23,"▼ Chase  ",""))="","Stable",TRIM(IF(ISNUMBER(AD2201),IF(N(AD2201)&lt;=-Guide!$C$24,"▼ Bat Speed  ",IF(N(AD2201)&gt;=Guide!$C$24,"▲ Bat Speed  ","")),"")&amp;IF(N(Z2201)&gt;=Guide!$C$22,"▲ Contact  ","")&amp;IF(N(Z2201)&lt;=-Guide!$C$22,"▼ Contact  ","")&amp;IF(N(AB2201)&gt;=Guide!$C$23,"▲ Chase  ","")&amp;IF(N(AB2201)&lt;=-Guide!$C$23,"▼ Chase  ",""))))</f>
        <v>Low PA</v>
      </c>
      <c r="AF2201" s="35" t="n">
        <f aca="false">MATCH(Counts!A2201,'Season Counts'!$A$2:$A$740,0)</f>
        <v>555</v>
      </c>
    </row>
    <row r="2202" customFormat="false" ht="15" hidden="false" customHeight="false" outlineLevel="0" collapsed="false">
      <c r="A2202" s="34" t="str">
        <f aca="false">Counts!B2202</f>
        <v>SD</v>
      </c>
      <c r="B2202" s="5" t="str">
        <f aca="false">Counts!C2202</f>
        <v>Sung-Mun Song</v>
      </c>
      <c r="C2202" s="34" t="str">
        <f aca="false">Counts!F2202</f>
        <v>Sep</v>
      </c>
      <c r="D2202" s="35" t="n">
        <f aca="false">IFERROR(Counts!P2202,"")</f>
        <v>12</v>
      </c>
      <c r="E2202" s="36" t="n">
        <f aca="false">IFERROR(Counts!R2202/Counts!Q2202,"")</f>
        <v>0.181818181818182</v>
      </c>
      <c r="F2202" s="36" t="n">
        <f aca="false">IFERROR((Counts!R2202+Counts!V2202+Counts!W2202)/(Counts!Q2202+Counts!V2202+Counts!W2202+Counts!X2202),"")</f>
        <v>0.25</v>
      </c>
      <c r="G2202" s="36" t="n">
        <f aca="false">IFERROR((Counts!R2202+Counts!S2202+2*Counts!T2202+3*Counts!U2202)/Counts!Q2202,"")</f>
        <v>0.181818181818182</v>
      </c>
      <c r="H2202" s="35" t="n">
        <f aca="false">IFERROR(Counts!U2202,"")</f>
        <v>0</v>
      </c>
      <c r="I2202" s="36" t="n">
        <f aca="false">IFERROR(Counts!Z2202/Counts!AA2202,"")</f>
        <v>0.208333333333333</v>
      </c>
      <c r="J2202" s="36" t="n">
        <f aca="false">IFERROR(Counts!AB2202/Counts!AA2202,"")</f>
        <v>0.216333333333333</v>
      </c>
      <c r="K2202" s="37" t="n">
        <f aca="false">IFERROR((Counts!AB2202-Counts!Z2202)/Counts!AA2202,"")</f>
        <v>0.00800000000000001</v>
      </c>
      <c r="L2202" s="38" t="n">
        <f aca="false">IFERROR(Counts!Y2202/Counts!P2202,"")</f>
        <v>0.416666666666667</v>
      </c>
      <c r="M2202" s="38" t="n">
        <f aca="false">IFERROR(Counts!V2202/Counts!P2202,"")</f>
        <v>0.0833333333333333</v>
      </c>
      <c r="N2202" s="38" t="n">
        <f aca="false">IFERROR(Counts!AD2202/Counts!AC2202,"")</f>
        <v>0</v>
      </c>
      <c r="O2202" s="38" t="n">
        <f aca="false">IFERROR(Counts!AE2202/Counts!AC2202,"")</f>
        <v>0.333333333333333</v>
      </c>
      <c r="P2202" s="39" t="n">
        <f aca="false">IFERROR(Counts!AG2202/Counts!AF2202,"")</f>
        <v>84.3</v>
      </c>
      <c r="Q2202" s="38" t="n">
        <f aca="false">IFERROR(Counts!AH2202/Counts!AC2202,"")</f>
        <v>0.166666666666667</v>
      </c>
      <c r="R2202" s="38" t="n">
        <f aca="false">IFERROR(Counts!N2202/Counts!M2202,"")</f>
        <v>0.310344827586207</v>
      </c>
      <c r="S2202" s="38" t="n">
        <f aca="false">IFERROR(Counts!K2202/Counts!J2202,"")</f>
        <v>0.5</v>
      </c>
      <c r="T2202" s="38" t="n">
        <f aca="false">IFERROR(Counts!I2202/Counts!H2202,"")</f>
        <v>0.333333333333333</v>
      </c>
      <c r="U2202" s="38" t="n">
        <f aca="false">IFERROR(1-Counts!L2202/Counts!K2202,"")</f>
        <v>0.916666666666667</v>
      </c>
      <c r="V2202" s="39" t="n">
        <f aca="false">IFERROR(Counts!AJ2202/Counts!AI2202,"")</f>
        <v>68.14</v>
      </c>
      <c r="W2202" s="38" t="n">
        <f aca="false">IFERROR(Counts!AK2202/Counts!AI2202,"")</f>
        <v>0.0666666666666667</v>
      </c>
      <c r="X2202" s="40" t="n">
        <f aca="false">IFERROR(Counts!O2202,"")</f>
        <v>-1.043</v>
      </c>
      <c r="Y2202" s="36" t="n">
        <f aca="false">IFERROR(INDEX('Season Counts'!$Y$2:$Y$740,$AF2202)/INDEX('Season Counts'!$X$2:$X$740,$AF2202),"")</f>
        <v>0.253073333333333</v>
      </c>
      <c r="Z2202" s="37" t="n">
        <f aca="false">IFERROR(J2202-Y2202,"")</f>
        <v>-0.03674</v>
      </c>
      <c r="AA2202" s="38" t="n">
        <f aca="false">IFERROR(INDEX('Season Counts'!$K$2:$K$740,$AF2202)/INDEX('Season Counts'!$J$2:$J$740,$AF2202),"")</f>
        <v>0.235849056603774</v>
      </c>
      <c r="AB2202" s="41" t="n">
        <f aca="false">IFERROR(R2202-AA2202,"")</f>
        <v>0.0744957709824333</v>
      </c>
      <c r="AC2202" s="39" t="n">
        <f aca="false">IFERROR(INDEX('Season Counts'!$AG$2:$AG$740,$AF2202)/INDEX('Season Counts'!$AF$2:$AF$740,$AF2202),"")</f>
        <v>71.8158371040724</v>
      </c>
      <c r="AD2202" s="40" t="n">
        <f aca="false">IFERROR(V2202-AC2202,"")</f>
        <v>-3.6758371040724</v>
      </c>
      <c r="AE2202" s="4" t="str">
        <f aca="false">IF(D2202&lt;Guide!$C$21,"Low PA",IF(TRIM(IF(ISNUMBER(AD2202),IF(N(AD2202)&lt;=-Guide!$C$24,"▼ Bat Speed  ",IF(N(AD2202)&gt;=Guide!$C$24,"▲ Bat Speed  ","")),"")&amp;IF(N(Z2202)&gt;=Guide!$C$22,"▲ Contact  ","")&amp;IF(N(Z2202)&lt;=-Guide!$C$22,"▼ Contact  ","")&amp;IF(N(AB2202)&gt;=Guide!$C$23,"▲ Chase  ","")&amp;IF(N(AB2202)&lt;=-Guide!$C$23,"▼ Chase  ",""))="","Stable",TRIM(IF(ISNUMBER(AD2202),IF(N(AD2202)&lt;=-Guide!$C$24,"▼ Bat Speed  ",IF(N(AD2202)&gt;=Guide!$C$24,"▲ Bat Speed  ","")),"")&amp;IF(N(Z2202)&gt;=Guide!$C$22,"▲ Contact  ","")&amp;IF(N(Z2202)&lt;=-Guide!$C$22,"▼ Contact  ","")&amp;IF(N(AB2202)&gt;=Guide!$C$23,"▲ Chase  ","")&amp;IF(N(AB2202)&lt;=-Guide!$C$23,"▼ Chase  ",""))))</f>
        <v>Low PA</v>
      </c>
      <c r="AF2202" s="35" t="n">
        <f aca="false">MATCH(Counts!A2202,'Season Counts'!$A$2:$A$740,0)</f>
        <v>555</v>
      </c>
    </row>
    <row r="2203" customFormat="false" ht="15" hidden="false" customHeight="false" outlineLevel="0" collapsed="false">
      <c r="A2203" s="34" t="str">
        <f aca="false">Counts!B2203</f>
        <v>SD</v>
      </c>
      <c r="B2203" s="5" t="str">
        <f aca="false">Counts!C2203</f>
        <v>Luis Rengifo</v>
      </c>
      <c r="C2203" s="34" t="str">
        <f aca="false">Counts!F2203</f>
        <v>Jul</v>
      </c>
      <c r="D2203" s="35" t="n">
        <f aca="false">IFERROR(Counts!P2203,"")</f>
        <v>50</v>
      </c>
      <c r="E2203" s="36" t="n">
        <f aca="false">IFERROR(Counts!R2203/Counts!Q2203,"")</f>
        <v>0.380952380952381</v>
      </c>
      <c r="F2203" s="36" t="n">
        <f aca="false">IFERROR((Counts!R2203+Counts!V2203+Counts!W2203)/(Counts!Q2203+Counts!V2203+Counts!W2203+Counts!X2203),"")</f>
        <v>0.469387755102041</v>
      </c>
      <c r="G2203" s="36" t="n">
        <f aca="false">IFERROR((Counts!R2203+Counts!S2203+2*Counts!T2203+3*Counts!U2203)/Counts!Q2203,"")</f>
        <v>0.571428571428571</v>
      </c>
      <c r="H2203" s="35" t="n">
        <f aca="false">IFERROR(Counts!U2203,"")</f>
        <v>2</v>
      </c>
      <c r="I2203" s="36" t="n">
        <f aca="false">IFERROR(Counts!Z2203/Counts!AA2203,"")</f>
        <v>0.453061224489796</v>
      </c>
      <c r="J2203" s="36" t="n">
        <f aca="false">IFERROR(Counts!AB2203/Counts!AA2203,"")</f>
        <v>0.377775510204082</v>
      </c>
      <c r="K2203" s="37" t="n">
        <f aca="false">IFERROR((Counts!AB2203-Counts!Z2203)/Counts!AA2203,"")</f>
        <v>-0.0752857142857143</v>
      </c>
      <c r="L2203" s="38" t="n">
        <f aca="false">IFERROR(Counts!Y2203/Counts!P2203,"")</f>
        <v>0.16</v>
      </c>
      <c r="M2203" s="38" t="n">
        <f aca="false">IFERROR(Counts!V2203/Counts!P2203,"")</f>
        <v>0.14</v>
      </c>
      <c r="N2203" s="38" t="n">
        <f aca="false">IFERROR(Counts!AD2203/Counts!AC2203,"")</f>
        <v>0.0285714285714286</v>
      </c>
      <c r="O2203" s="38" t="n">
        <f aca="false">IFERROR(Counts!AE2203/Counts!AC2203,"")</f>
        <v>0.514285714285714</v>
      </c>
      <c r="P2203" s="39" t="n">
        <f aca="false">IFERROR(Counts!AG2203/Counts!AF2203,"")</f>
        <v>90.2228571428572</v>
      </c>
      <c r="Q2203" s="38" t="n">
        <f aca="false">IFERROR(Counts!AH2203/Counts!AC2203,"")</f>
        <v>0.371428571428571</v>
      </c>
      <c r="R2203" s="38" t="n">
        <f aca="false">IFERROR(Counts!N2203/Counts!M2203,"")</f>
        <v>0.293103448275862</v>
      </c>
      <c r="S2203" s="38" t="n">
        <f aca="false">IFERROR(Counts!K2203/Counts!J2203,"")</f>
        <v>0.701149425287356</v>
      </c>
      <c r="T2203" s="38" t="n">
        <f aca="false">IFERROR(Counts!I2203/Counts!H2203,"")</f>
        <v>0.189473684210526</v>
      </c>
      <c r="U2203" s="38" t="n">
        <f aca="false">IFERROR(1-Counts!L2203/Counts!K2203,"")</f>
        <v>0.885245901639344</v>
      </c>
      <c r="V2203" s="39" t="n">
        <f aca="false">IFERROR(Counts!AJ2203/Counts!AI2203,"")</f>
        <v>71.9552941176471</v>
      </c>
      <c r="W2203" s="38" t="n">
        <f aca="false">IFERROR(Counts!AK2203/Counts!AI2203,"")</f>
        <v>0.247058823529412</v>
      </c>
      <c r="X2203" s="40" t="n">
        <f aca="false">IFERROR(Counts!O2203,"")</f>
        <v>4.173</v>
      </c>
      <c r="Y2203" s="36" t="n">
        <f aca="false">IFERROR(INDEX('Season Counts'!$Y$2:$Y$740,$AF2203)/INDEX('Season Counts'!$X$2:$X$740,$AF2203),"")</f>
        <v>0.316083333333333</v>
      </c>
      <c r="Z2203" s="37" t="n">
        <f aca="false">IFERROR(J2203-Y2203,"")</f>
        <v>0.0616921768707483</v>
      </c>
      <c r="AA2203" s="38" t="n">
        <f aca="false">IFERROR(INDEX('Season Counts'!$K$2:$K$740,$AF2203)/INDEX('Season Counts'!$J$2:$J$740,$AF2203),"")</f>
        <v>0.305732484076433</v>
      </c>
      <c r="AB2203" s="41" t="n">
        <f aca="false">IFERROR(R2203-AA2203,"")</f>
        <v>-0.0126290358005711</v>
      </c>
      <c r="AC2203" s="39" t="n">
        <f aca="false">IFERROR(INDEX('Season Counts'!$AG$2:$AG$740,$AF2203)/INDEX('Season Counts'!$AF$2:$AF$740,$AF2203),"")</f>
        <v>71.8626556016598</v>
      </c>
      <c r="AD2203" s="40" t="n">
        <f aca="false">IFERROR(V2203-AC2203,"")</f>
        <v>0.0926385159873036</v>
      </c>
      <c r="AE2203" s="4" t="str">
        <f aca="false">IF(D2203&lt;Guide!$C$21,"Low PA",IF(TRIM(IF(ISNUMBER(AD2203),IF(N(AD2203)&lt;=-Guide!$C$24,"▼ Bat Speed  ",IF(N(AD2203)&gt;=Guide!$C$24,"▲ Bat Speed  ","")),"")&amp;IF(N(Z2203)&gt;=Guide!$C$22,"▲ Contact  ","")&amp;IF(N(Z2203)&lt;=-Guide!$C$22,"▼ Contact  ","")&amp;IF(N(AB2203)&gt;=Guide!$C$23,"▲ Chase  ","")&amp;IF(N(AB2203)&lt;=-Guide!$C$23,"▼ Chase  ",""))="","Stable",TRIM(IF(ISNUMBER(AD2203),IF(N(AD2203)&lt;=-Guide!$C$24,"▼ Bat Speed  ",IF(N(AD2203)&gt;=Guide!$C$24,"▲ Bat Speed  ","")),"")&amp;IF(N(Z2203)&gt;=Guide!$C$22,"▲ Contact  ","")&amp;IF(N(Z2203)&lt;=-Guide!$C$22,"▼ Contact  ","")&amp;IF(N(AB2203)&gt;=Guide!$C$23,"▲ Chase  ","")&amp;IF(N(AB2203)&lt;=-Guide!$C$23,"▼ Chase  ",""))))</f>
        <v>▲ Contact</v>
      </c>
      <c r="AF2203" s="35" t="n">
        <f aca="false">MATCH(Counts!A2203,'Season Counts'!$A$2:$A$740,0)</f>
        <v>556</v>
      </c>
    </row>
    <row r="2204" customFormat="false" ht="15" hidden="false" customHeight="false" outlineLevel="0" collapsed="false">
      <c r="A2204" s="34" t="str">
        <f aca="false">Counts!B2204</f>
        <v>SD</v>
      </c>
      <c r="B2204" s="5" t="str">
        <f aca="false">Counts!C2204</f>
        <v>Luis Rengifo</v>
      </c>
      <c r="C2204" s="34" t="str">
        <f aca="false">Counts!F2204</f>
        <v>Aug</v>
      </c>
      <c r="D2204" s="35" t="n">
        <f aca="false">IFERROR(Counts!P2204,"")</f>
        <v>95</v>
      </c>
      <c r="E2204" s="36" t="n">
        <f aca="false">IFERROR(Counts!R2204/Counts!Q2204,"")</f>
        <v>0.247058823529412</v>
      </c>
      <c r="F2204" s="36" t="n">
        <f aca="false">IFERROR((Counts!R2204+Counts!V2204+Counts!W2204)/(Counts!Q2204+Counts!V2204+Counts!W2204+Counts!X2204),"")</f>
        <v>0.326315789473684</v>
      </c>
      <c r="G2204" s="36" t="n">
        <f aca="false">IFERROR((Counts!R2204+Counts!S2204+2*Counts!T2204+3*Counts!U2204)/Counts!Q2204,"")</f>
        <v>0.329411764705882</v>
      </c>
      <c r="H2204" s="35" t="n">
        <f aca="false">IFERROR(Counts!U2204,"")</f>
        <v>2</v>
      </c>
      <c r="I2204" s="36" t="n">
        <f aca="false">IFERROR(Counts!Z2204/Counts!AA2204,"")</f>
        <v>0.299473684210526</v>
      </c>
      <c r="J2204" s="36" t="n">
        <f aca="false">IFERROR(Counts!AB2204/Counts!AA2204,"")</f>
        <v>0.284263157894737</v>
      </c>
      <c r="K2204" s="37" t="n">
        <f aca="false">IFERROR((Counts!AB2204-Counts!Z2204)/Counts!AA2204,"")</f>
        <v>-0.0152105263157895</v>
      </c>
      <c r="L2204" s="38" t="n">
        <f aca="false">IFERROR(Counts!Y2204/Counts!P2204,"")</f>
        <v>0.178947368421053</v>
      </c>
      <c r="M2204" s="38" t="n">
        <f aca="false">IFERROR(Counts!V2204/Counts!P2204,"")</f>
        <v>0.0842105263157895</v>
      </c>
      <c r="N2204" s="38" t="n">
        <f aca="false">IFERROR(Counts!AD2204/Counts!AC2204,"")</f>
        <v>0.0294117647058824</v>
      </c>
      <c r="O2204" s="38" t="n">
        <f aca="false">IFERROR(Counts!AE2204/Counts!AC2204,"")</f>
        <v>0.235294117647059</v>
      </c>
      <c r="P2204" s="39" t="n">
        <f aca="false">IFERROR(Counts!AG2204/Counts!AF2204,"")</f>
        <v>83.9455882352941</v>
      </c>
      <c r="Q2204" s="38" t="n">
        <f aca="false">IFERROR(Counts!AH2204/Counts!AC2204,"")</f>
        <v>0.264705882352941</v>
      </c>
      <c r="R2204" s="38" t="n">
        <f aca="false">IFERROR(Counts!N2204/Counts!M2204,"")</f>
        <v>0.313131313131313</v>
      </c>
      <c r="S2204" s="38" t="n">
        <f aca="false">IFERROR(Counts!K2204/Counts!J2204,"")</f>
        <v>0.676136363636364</v>
      </c>
      <c r="T2204" s="38" t="n">
        <f aca="false">IFERROR(Counts!I2204/Counts!H2204,"")</f>
        <v>0.187845303867403</v>
      </c>
      <c r="U2204" s="38" t="n">
        <f aca="false">IFERROR(1-Counts!L2204/Counts!K2204,"")</f>
        <v>0.873949579831933</v>
      </c>
      <c r="V2204" s="39" t="n">
        <f aca="false">IFERROR(Counts!AJ2204/Counts!AI2204,"")</f>
        <v>71.8121794871795</v>
      </c>
      <c r="W2204" s="38" t="n">
        <f aca="false">IFERROR(Counts!AK2204/Counts!AI2204,"")</f>
        <v>0.147435897435897</v>
      </c>
      <c r="X2204" s="40" t="n">
        <f aca="false">IFERROR(Counts!O2204,"")</f>
        <v>-1.981</v>
      </c>
      <c r="Y2204" s="36" t="n">
        <f aca="false">IFERROR(INDEX('Season Counts'!$Y$2:$Y$740,$AF2204)/INDEX('Season Counts'!$X$2:$X$740,$AF2204),"")</f>
        <v>0.316083333333333</v>
      </c>
      <c r="Z2204" s="37" t="n">
        <f aca="false">IFERROR(J2204-Y2204,"")</f>
        <v>-0.0318201754385965</v>
      </c>
      <c r="AA2204" s="38" t="n">
        <f aca="false">IFERROR(INDEX('Season Counts'!$K$2:$K$740,$AF2204)/INDEX('Season Counts'!$J$2:$J$740,$AF2204),"")</f>
        <v>0.305732484076433</v>
      </c>
      <c r="AB2204" s="41" t="n">
        <f aca="false">IFERROR(R2204-AA2204,"")</f>
        <v>0.00739882905488004</v>
      </c>
      <c r="AC2204" s="39" t="n">
        <f aca="false">IFERROR(INDEX('Season Counts'!$AG$2:$AG$740,$AF2204)/INDEX('Season Counts'!$AF$2:$AF$740,$AF2204),"")</f>
        <v>71.8626556016598</v>
      </c>
      <c r="AD2204" s="40" t="n">
        <f aca="false">IFERROR(V2204-AC2204,"")</f>
        <v>-0.0504761144802615</v>
      </c>
      <c r="AE2204" s="4" t="str">
        <f aca="false">IF(D2204&lt;Guide!$C$21,"Low PA",IF(TRIM(IF(ISNUMBER(AD2204),IF(N(AD2204)&lt;=-Guide!$C$24,"▼ Bat Speed  ",IF(N(AD2204)&gt;=Guide!$C$24,"▲ Bat Speed  ","")),"")&amp;IF(N(Z2204)&gt;=Guide!$C$22,"▲ Contact  ","")&amp;IF(N(Z2204)&lt;=-Guide!$C$22,"▼ Contact  ","")&amp;IF(N(AB2204)&gt;=Guide!$C$23,"▲ Chase  ","")&amp;IF(N(AB2204)&lt;=-Guide!$C$23,"▼ Chase  ",""))="","Stable",TRIM(IF(ISNUMBER(AD2204),IF(N(AD2204)&lt;=-Guide!$C$24,"▼ Bat Speed  ",IF(N(AD2204)&gt;=Guide!$C$24,"▲ Bat Speed  ","")),"")&amp;IF(N(Z2204)&gt;=Guide!$C$22,"▲ Contact  ","")&amp;IF(N(Z2204)&lt;=-Guide!$C$22,"▼ Contact  ","")&amp;IF(N(AB2204)&gt;=Guide!$C$23,"▲ Chase  ","")&amp;IF(N(AB2204)&lt;=-Guide!$C$23,"▼ Chase  ",""))))</f>
        <v>Stable</v>
      </c>
      <c r="AF2204" s="35" t="n">
        <f aca="false">MATCH(Counts!A2204,'Season Counts'!$A$2:$A$740,0)</f>
        <v>556</v>
      </c>
    </row>
    <row r="2205" customFormat="false" ht="15" hidden="false" customHeight="false" outlineLevel="0" collapsed="false">
      <c r="A2205" s="34" t="str">
        <f aca="false">Counts!B2205</f>
        <v>SD</v>
      </c>
      <c r="B2205" s="5" t="str">
        <f aca="false">Counts!C2205</f>
        <v>Nick Castellanos</v>
      </c>
      <c r="C2205" s="34" t="str">
        <f aca="false">Counts!F2205</f>
        <v>Mar-Apr</v>
      </c>
      <c r="D2205" s="35" t="n">
        <f aca="false">IFERROR(Counts!P2205,"")</f>
        <v>59</v>
      </c>
      <c r="E2205" s="36" t="n">
        <f aca="false">IFERROR(Counts!R2205/Counts!Q2205,"")</f>
        <v>0.163636363636364</v>
      </c>
      <c r="F2205" s="36" t="n">
        <f aca="false">IFERROR((Counts!R2205+Counts!V2205+Counts!W2205)/(Counts!Q2205+Counts!V2205+Counts!W2205+Counts!X2205),"")</f>
        <v>0.220338983050847</v>
      </c>
      <c r="G2205" s="36" t="n">
        <f aca="false">IFERROR((Counts!R2205+Counts!S2205+2*Counts!T2205+3*Counts!U2205)/Counts!Q2205,"")</f>
        <v>0.272727272727273</v>
      </c>
      <c r="H2205" s="35" t="n">
        <f aca="false">IFERROR(Counts!U2205,"")</f>
        <v>1</v>
      </c>
      <c r="I2205" s="36" t="n">
        <f aca="false">IFERROR(Counts!Z2205/Counts!AA2205,"")</f>
        <v>0.212931034482759</v>
      </c>
      <c r="J2205" s="36" t="n">
        <f aca="false">IFERROR(Counts!AB2205/Counts!AA2205,"")</f>
        <v>0.282637931034483</v>
      </c>
      <c r="K2205" s="37" t="n">
        <f aca="false">IFERROR((Counts!AB2205-Counts!Z2205)/Counts!AA2205,"")</f>
        <v>0.0697068965517242</v>
      </c>
      <c r="L2205" s="38" t="n">
        <f aca="false">IFERROR(Counts!Y2205/Counts!P2205,"")</f>
        <v>0.288135593220339</v>
      </c>
      <c r="M2205" s="38" t="n">
        <f aca="false">IFERROR(Counts!V2205/Counts!P2205,"")</f>
        <v>0.0677966101694915</v>
      </c>
      <c r="N2205" s="38" t="n">
        <f aca="false">IFERROR(Counts!AD2205/Counts!AC2205,"")</f>
        <v>0.0789473684210526</v>
      </c>
      <c r="O2205" s="38" t="n">
        <f aca="false">IFERROR(Counts!AE2205/Counts!AC2205,"")</f>
        <v>0.368421052631579</v>
      </c>
      <c r="P2205" s="39" t="n">
        <f aca="false">IFERROR(Counts!AG2205/Counts!AF2205,"")</f>
        <v>88.4078947368421</v>
      </c>
      <c r="Q2205" s="38" t="n">
        <f aca="false">IFERROR(Counts!AH2205/Counts!AC2205,"")</f>
        <v>0.447368421052632</v>
      </c>
      <c r="R2205" s="38" t="n">
        <f aca="false">IFERROR(Counts!N2205/Counts!M2205,"")</f>
        <v>0.422764227642276</v>
      </c>
      <c r="S2205" s="38" t="n">
        <f aca="false">IFERROR(Counts!K2205/Counts!J2205,"")</f>
        <v>0.757281553398058</v>
      </c>
      <c r="T2205" s="38" t="n">
        <f aca="false">IFERROR(Counts!I2205/Counts!H2205,"")</f>
        <v>0.284615384615385</v>
      </c>
      <c r="U2205" s="38" t="n">
        <f aca="false">IFERROR(1-Counts!L2205/Counts!K2205,"")</f>
        <v>0.820512820512821</v>
      </c>
      <c r="V2205" s="39" t="n">
        <f aca="false">IFERROR(Counts!AJ2205/Counts!AI2205,"")</f>
        <v>69.9495412844037</v>
      </c>
      <c r="W2205" s="38" t="n">
        <f aca="false">IFERROR(Counts!AK2205/Counts!AI2205,"")</f>
        <v>0.110091743119266</v>
      </c>
      <c r="X2205" s="40" t="n">
        <f aca="false">IFERROR(Counts!O2205,"")</f>
        <v>-3.514</v>
      </c>
      <c r="Y2205" s="36" t="n">
        <f aca="false">IFERROR(INDEX('Season Counts'!$Y$2:$Y$740,$AF2205)/INDEX('Season Counts'!$X$2:$X$740,$AF2205),"")</f>
        <v>0.285074380165289</v>
      </c>
      <c r="Z2205" s="37" t="n">
        <f aca="false">IFERROR(J2205-Y2205,"")</f>
        <v>-0.00243644913080648</v>
      </c>
      <c r="AA2205" s="38" t="n">
        <f aca="false">IFERROR(INDEX('Season Counts'!$K$2:$K$740,$AF2205)/INDEX('Season Counts'!$J$2:$J$740,$AF2205),"")</f>
        <v>0.401515151515152</v>
      </c>
      <c r="AB2205" s="41" t="n">
        <f aca="false">IFERROR(R2205-AA2205,"")</f>
        <v>0.021249076127125</v>
      </c>
      <c r="AC2205" s="39" t="n">
        <f aca="false">IFERROR(INDEX('Season Counts'!$AG$2:$AG$740,$AF2205)/INDEX('Season Counts'!$AF$2:$AF$740,$AF2205),"")</f>
        <v>69.7385593220339</v>
      </c>
      <c r="AD2205" s="40" t="n">
        <f aca="false">IFERROR(V2205-AC2205,"")</f>
        <v>0.210981962369772</v>
      </c>
      <c r="AE2205" s="4" t="str">
        <f aca="false">IF(D2205&lt;Guide!$C$21,"Low PA",IF(TRIM(IF(ISNUMBER(AD2205),IF(N(AD2205)&lt;=-Guide!$C$24,"▼ Bat Speed  ",IF(N(AD2205)&gt;=Guide!$C$24,"▲ Bat Speed  ","")),"")&amp;IF(N(Z2205)&gt;=Guide!$C$22,"▲ Contact  ","")&amp;IF(N(Z2205)&lt;=-Guide!$C$22,"▼ Contact  ","")&amp;IF(N(AB2205)&gt;=Guide!$C$23,"▲ Chase  ","")&amp;IF(N(AB2205)&lt;=-Guide!$C$23,"▼ Chase  ",""))="","Stable",TRIM(IF(ISNUMBER(AD2205),IF(N(AD2205)&lt;=-Guide!$C$24,"▼ Bat Speed  ",IF(N(AD2205)&gt;=Guide!$C$24,"▲ Bat Speed  ","")),"")&amp;IF(N(Z2205)&gt;=Guide!$C$22,"▲ Contact  ","")&amp;IF(N(Z2205)&lt;=-Guide!$C$22,"▼ Contact  ","")&amp;IF(N(AB2205)&gt;=Guide!$C$23,"▲ Chase  ","")&amp;IF(N(AB2205)&lt;=-Guide!$C$23,"▼ Chase  ",""))))</f>
        <v>Stable</v>
      </c>
      <c r="AF2205" s="35" t="n">
        <f aca="false">MATCH(Counts!A2205,'Season Counts'!$A$2:$A$740,0)</f>
        <v>557</v>
      </c>
    </row>
    <row r="2206" customFormat="false" ht="15" hidden="false" customHeight="false" outlineLevel="0" collapsed="false">
      <c r="A2206" s="34" t="str">
        <f aca="false">Counts!B2206</f>
        <v>SD</v>
      </c>
      <c r="B2206" s="5" t="str">
        <f aca="false">Counts!C2206</f>
        <v>Nick Castellanos</v>
      </c>
      <c r="C2206" s="34" t="str">
        <f aca="false">Counts!F2206</f>
        <v>May</v>
      </c>
      <c r="D2206" s="35" t="n">
        <f aca="false">IFERROR(Counts!P2206,"")</f>
        <v>63</v>
      </c>
      <c r="E2206" s="36" t="n">
        <f aca="false">IFERROR(Counts!R2206/Counts!Q2206,"")</f>
        <v>0.216666666666667</v>
      </c>
      <c r="F2206" s="36" t="n">
        <f aca="false">IFERROR((Counts!R2206+Counts!V2206+Counts!W2206)/(Counts!Q2206+Counts!V2206+Counts!W2206+Counts!X2206),"")</f>
        <v>0.222222222222222</v>
      </c>
      <c r="G2206" s="36" t="n">
        <f aca="false">IFERROR((Counts!R2206+Counts!S2206+2*Counts!T2206+3*Counts!U2206)/Counts!Q2206,"")</f>
        <v>0.4</v>
      </c>
      <c r="H2206" s="35" t="n">
        <f aca="false">IFERROR(Counts!U2206,"")</f>
        <v>3</v>
      </c>
      <c r="I2206" s="36" t="n">
        <f aca="false">IFERROR(Counts!Z2206/Counts!AA2206,"")</f>
        <v>0.26031746031746</v>
      </c>
      <c r="J2206" s="36" t="n">
        <f aca="false">IFERROR(Counts!AB2206/Counts!AA2206,"")</f>
        <v>0.28731746031746</v>
      </c>
      <c r="K2206" s="37" t="n">
        <f aca="false">IFERROR((Counts!AB2206-Counts!Z2206)/Counts!AA2206,"")</f>
        <v>0.027</v>
      </c>
      <c r="L2206" s="38" t="n">
        <f aca="false">IFERROR(Counts!Y2206/Counts!P2206,"")</f>
        <v>0.26984126984127</v>
      </c>
      <c r="M2206" s="38" t="n">
        <f aca="false">IFERROR(Counts!V2206/Counts!P2206,"")</f>
        <v>0.0158730158730159</v>
      </c>
      <c r="N2206" s="38" t="n">
        <f aca="false">IFERROR(Counts!AD2206/Counts!AC2206,"")</f>
        <v>0.0888888888888889</v>
      </c>
      <c r="O2206" s="38" t="n">
        <f aca="false">IFERROR(Counts!AE2206/Counts!AC2206,"")</f>
        <v>0.377777777777778</v>
      </c>
      <c r="P2206" s="39" t="n">
        <f aca="false">IFERROR(Counts!AG2206/Counts!AF2206,"")</f>
        <v>87.0822222222222</v>
      </c>
      <c r="Q2206" s="38" t="n">
        <f aca="false">IFERROR(Counts!AH2206/Counts!AC2206,"")</f>
        <v>0.4</v>
      </c>
      <c r="R2206" s="38" t="n">
        <f aca="false">IFERROR(Counts!N2206/Counts!M2206,"")</f>
        <v>0.382978723404255</v>
      </c>
      <c r="S2206" s="38" t="n">
        <f aca="false">IFERROR(Counts!K2206/Counts!J2206,"")</f>
        <v>0.8</v>
      </c>
      <c r="T2206" s="38" t="n">
        <f aca="false">IFERROR(Counts!I2206/Counts!H2206,"")</f>
        <v>0.352112676056338</v>
      </c>
      <c r="U2206" s="38" t="n">
        <f aca="false">IFERROR(1-Counts!L2206/Counts!K2206,"")</f>
        <v>0.75</v>
      </c>
      <c r="V2206" s="39" t="n">
        <f aca="false">IFERROR(Counts!AJ2206/Counts!AI2206,"")</f>
        <v>69.5574803149606</v>
      </c>
      <c r="W2206" s="38" t="n">
        <f aca="false">IFERROR(Counts!AK2206/Counts!AI2206,"")</f>
        <v>0.094488188976378</v>
      </c>
      <c r="X2206" s="40" t="n">
        <f aca="false">IFERROR(Counts!O2206,"")</f>
        <v>-1.637</v>
      </c>
      <c r="Y2206" s="36" t="n">
        <f aca="false">IFERROR(INDEX('Season Counts'!$Y$2:$Y$740,$AF2206)/INDEX('Season Counts'!$X$2:$X$740,$AF2206),"")</f>
        <v>0.285074380165289</v>
      </c>
      <c r="Z2206" s="37" t="n">
        <f aca="false">IFERROR(J2206-Y2206,"")</f>
        <v>0.00224308015217106</v>
      </c>
      <c r="AA2206" s="38" t="n">
        <f aca="false">IFERROR(INDEX('Season Counts'!$K$2:$K$740,$AF2206)/INDEX('Season Counts'!$J$2:$J$740,$AF2206),"")</f>
        <v>0.401515151515152</v>
      </c>
      <c r="AB2206" s="41" t="n">
        <f aca="false">IFERROR(R2206-AA2206,"")</f>
        <v>-0.0185364281108962</v>
      </c>
      <c r="AC2206" s="39" t="n">
        <f aca="false">IFERROR(INDEX('Season Counts'!$AG$2:$AG$740,$AF2206)/INDEX('Season Counts'!$AF$2:$AF$740,$AF2206),"")</f>
        <v>69.7385593220339</v>
      </c>
      <c r="AD2206" s="40" t="n">
        <f aca="false">IFERROR(V2206-AC2206,"")</f>
        <v>-0.181079007073265</v>
      </c>
      <c r="AE2206" s="4" t="str">
        <f aca="false">IF(D2206&lt;Guide!$C$21,"Low PA",IF(TRIM(IF(ISNUMBER(AD2206),IF(N(AD2206)&lt;=-Guide!$C$24,"▼ Bat Speed  ",IF(N(AD2206)&gt;=Guide!$C$24,"▲ Bat Speed  ","")),"")&amp;IF(N(Z2206)&gt;=Guide!$C$22,"▲ Contact  ","")&amp;IF(N(Z2206)&lt;=-Guide!$C$22,"▼ Contact  ","")&amp;IF(N(AB2206)&gt;=Guide!$C$23,"▲ Chase  ","")&amp;IF(N(AB2206)&lt;=-Guide!$C$23,"▼ Chase  ",""))="","Stable",TRIM(IF(ISNUMBER(AD2206),IF(N(AD2206)&lt;=-Guide!$C$24,"▼ Bat Speed  ",IF(N(AD2206)&gt;=Guide!$C$24,"▲ Bat Speed  ","")),"")&amp;IF(N(Z2206)&gt;=Guide!$C$22,"▲ Contact  ","")&amp;IF(N(Z2206)&lt;=-Guide!$C$22,"▼ Contact  ","")&amp;IF(N(AB2206)&gt;=Guide!$C$23,"▲ Chase  ","")&amp;IF(N(AB2206)&lt;=-Guide!$C$23,"▼ Chase  ",""))))</f>
        <v>Stable</v>
      </c>
      <c r="AF2206" s="35" t="n">
        <f aca="false">MATCH(Counts!A2206,'Season Counts'!$A$2:$A$740,0)</f>
        <v>557</v>
      </c>
    </row>
    <row r="2207" customFormat="false" ht="15" hidden="false" customHeight="false" outlineLevel="0" collapsed="false">
      <c r="A2207" s="34" t="str">
        <f aca="false">Counts!B2207</f>
        <v>SD</v>
      </c>
      <c r="B2207" s="5" t="str">
        <f aca="false">Counts!C2207</f>
        <v>Jase Bowen</v>
      </c>
      <c r="C2207" s="34" t="str">
        <f aca="false">Counts!F2207</f>
        <v>Jun</v>
      </c>
      <c r="D2207" s="35" t="n">
        <f aca="false">IFERROR(Counts!P2207,"")</f>
        <v>35</v>
      </c>
      <c r="E2207" s="36" t="n">
        <f aca="false">IFERROR(Counts!R2207/Counts!Q2207,"")</f>
        <v>0.121212121212121</v>
      </c>
      <c r="F2207" s="36" t="n">
        <f aca="false">IFERROR((Counts!R2207+Counts!V2207+Counts!W2207)/(Counts!Q2207+Counts!V2207+Counts!W2207+Counts!X2207),"")</f>
        <v>0.171428571428571</v>
      </c>
      <c r="G2207" s="36" t="n">
        <f aca="false">IFERROR((Counts!R2207+Counts!S2207+2*Counts!T2207+3*Counts!U2207)/Counts!Q2207,"")</f>
        <v>0.151515151515152</v>
      </c>
      <c r="H2207" s="35" t="n">
        <f aca="false">IFERROR(Counts!U2207,"")</f>
        <v>0</v>
      </c>
      <c r="I2207" s="36" t="n">
        <f aca="false">IFERROR(Counts!Z2207/Counts!AA2207,"")</f>
        <v>0.157352941176471</v>
      </c>
      <c r="J2207" s="36" t="n">
        <f aca="false">IFERROR(Counts!AB2207/Counts!AA2207,"")</f>
        <v>0.201411764705882</v>
      </c>
      <c r="K2207" s="37" t="n">
        <f aca="false">IFERROR((Counts!AB2207-Counts!Z2207)/Counts!AA2207,"")</f>
        <v>0.0440588235294118</v>
      </c>
      <c r="L2207" s="38" t="n">
        <f aca="false">IFERROR(Counts!Y2207/Counts!P2207,"")</f>
        <v>0.428571428571429</v>
      </c>
      <c r="M2207" s="38" t="n">
        <f aca="false">IFERROR(Counts!V2207/Counts!P2207,"")</f>
        <v>0.0571428571428571</v>
      </c>
      <c r="N2207" s="38" t="n">
        <f aca="false">IFERROR(Counts!AD2207/Counts!AC2207,"")</f>
        <v>0.0555555555555556</v>
      </c>
      <c r="O2207" s="38" t="n">
        <f aca="false">IFERROR(Counts!AE2207/Counts!AC2207,"")</f>
        <v>0.166666666666667</v>
      </c>
      <c r="P2207" s="39" t="n">
        <f aca="false">IFERROR(Counts!AG2207/Counts!AF2207,"")</f>
        <v>78.5882352941177</v>
      </c>
      <c r="Q2207" s="38" t="n">
        <f aca="false">IFERROR(Counts!AH2207/Counts!AC2207,"")</f>
        <v>0.388888888888889</v>
      </c>
      <c r="R2207" s="38" t="n">
        <f aca="false">IFERROR(Counts!N2207/Counts!M2207,"")</f>
        <v>0.472222222222222</v>
      </c>
      <c r="S2207" s="38" t="n">
        <f aca="false">IFERROR(Counts!K2207/Counts!J2207,"")</f>
        <v>0.480769230769231</v>
      </c>
      <c r="T2207" s="38" t="n">
        <f aca="false">IFERROR(Counts!I2207/Counts!H2207,"")</f>
        <v>0.406779661016949</v>
      </c>
      <c r="U2207" s="38" t="n">
        <f aca="false">IFERROR(1-Counts!L2207/Counts!K2207,"")</f>
        <v>0.72</v>
      </c>
      <c r="V2207" s="39" t="n">
        <f aca="false">IFERROR(Counts!AJ2207/Counts!AI2207,"")</f>
        <v>73.1448979591837</v>
      </c>
      <c r="W2207" s="38" t="n">
        <f aca="false">IFERROR(Counts!AK2207/Counts!AI2207,"")</f>
        <v>0.326530612244898</v>
      </c>
      <c r="X2207" s="40" t="n">
        <f aca="false">IFERROR(Counts!O2207,"")</f>
        <v>-5.893</v>
      </c>
      <c r="Y2207" s="36" t="n">
        <f aca="false">IFERROR(INDEX('Season Counts'!$Y$2:$Y$740,$AF2207)/INDEX('Season Counts'!$X$2:$X$740,$AF2207),"")</f>
        <v>0.2441</v>
      </c>
      <c r="Z2207" s="37" t="n">
        <f aca="false">IFERROR(J2207-Y2207,"")</f>
        <v>-0.0426882352941177</v>
      </c>
      <c r="AA2207" s="38" t="n">
        <f aca="false">IFERROR(INDEX('Season Counts'!$K$2:$K$740,$AF2207)/INDEX('Season Counts'!$J$2:$J$740,$AF2207),"")</f>
        <v>0.436548223350254</v>
      </c>
      <c r="AB2207" s="41" t="n">
        <f aca="false">IFERROR(R2207-AA2207,"")</f>
        <v>0.0356739988719684</v>
      </c>
      <c r="AC2207" s="39" t="n">
        <f aca="false">IFERROR(INDEX('Season Counts'!$AG$2:$AG$740,$AF2207)/INDEX('Season Counts'!$AF$2:$AF$740,$AF2207),"")</f>
        <v>73.5079470198676</v>
      </c>
      <c r="AD2207" s="40" t="n">
        <f aca="false">IFERROR(V2207-AC2207,"")</f>
        <v>-0.363049060683892</v>
      </c>
      <c r="AE2207" s="4" t="str">
        <f aca="false">IF(D2207&lt;Guide!$C$21,"Low PA",IF(TRIM(IF(ISNUMBER(AD2207),IF(N(AD2207)&lt;=-Guide!$C$24,"▼ Bat Speed  ",IF(N(AD2207)&gt;=Guide!$C$24,"▲ Bat Speed  ","")),"")&amp;IF(N(Z2207)&gt;=Guide!$C$22,"▲ Contact  ","")&amp;IF(N(Z2207)&lt;=-Guide!$C$22,"▼ Contact  ","")&amp;IF(N(AB2207)&gt;=Guide!$C$23,"▲ Chase  ","")&amp;IF(N(AB2207)&lt;=-Guide!$C$23,"▼ Chase  ",""))="","Stable",TRIM(IF(ISNUMBER(AD2207),IF(N(AD2207)&lt;=-Guide!$C$24,"▼ Bat Speed  ",IF(N(AD2207)&gt;=Guide!$C$24,"▲ Bat Speed  ","")),"")&amp;IF(N(Z2207)&gt;=Guide!$C$22,"▲ Contact  ","")&amp;IF(N(Z2207)&lt;=-Guide!$C$22,"▼ Contact  ","")&amp;IF(N(AB2207)&gt;=Guide!$C$23,"▲ Chase  ","")&amp;IF(N(AB2207)&lt;=-Guide!$C$23,"▼ Chase  ",""))))</f>
        <v>Low PA</v>
      </c>
      <c r="AF2207" s="35" t="n">
        <f aca="false">MATCH(Counts!A2207,'Season Counts'!$A$2:$A$740,0)</f>
        <v>558</v>
      </c>
    </row>
    <row r="2208" customFormat="false" ht="15" hidden="false" customHeight="false" outlineLevel="0" collapsed="false">
      <c r="A2208" s="34" t="str">
        <f aca="false">Counts!B2208</f>
        <v>SD</v>
      </c>
      <c r="B2208" s="5" t="str">
        <f aca="false">Counts!C2208</f>
        <v>Jase Bowen</v>
      </c>
      <c r="C2208" s="34" t="str">
        <f aca="false">Counts!F2208</f>
        <v>Jul</v>
      </c>
      <c r="D2208" s="35" t="n">
        <f aca="false">IFERROR(Counts!P2208,"")</f>
        <v>28</v>
      </c>
      <c r="E2208" s="36" t="n">
        <f aca="false">IFERROR(Counts!R2208/Counts!Q2208,"")</f>
        <v>0.222222222222222</v>
      </c>
      <c r="F2208" s="36" t="n">
        <f aca="false">IFERROR((Counts!R2208+Counts!V2208+Counts!W2208)/(Counts!Q2208+Counts!V2208+Counts!W2208+Counts!X2208),"")</f>
        <v>0.25</v>
      </c>
      <c r="G2208" s="36" t="n">
        <f aca="false">IFERROR((Counts!R2208+Counts!S2208+2*Counts!T2208+3*Counts!U2208)/Counts!Q2208,"")</f>
        <v>0.37037037037037</v>
      </c>
      <c r="H2208" s="35" t="n">
        <f aca="false">IFERROR(Counts!U2208,"")</f>
        <v>1</v>
      </c>
      <c r="I2208" s="36" t="n">
        <f aca="false">IFERROR(Counts!Z2208/Counts!AA2208,"")</f>
        <v>0.269642857142857</v>
      </c>
      <c r="J2208" s="36" t="n">
        <f aca="false">IFERROR(Counts!AB2208/Counts!AA2208,"")</f>
        <v>0.347214285714286</v>
      </c>
      <c r="K2208" s="37" t="n">
        <f aca="false">IFERROR((Counts!AB2208-Counts!Z2208)/Counts!AA2208,"")</f>
        <v>0.0775714285714286</v>
      </c>
      <c r="L2208" s="38" t="n">
        <f aca="false">IFERROR(Counts!Y2208/Counts!P2208,"")</f>
        <v>0.321428571428571</v>
      </c>
      <c r="M2208" s="38" t="n">
        <f aca="false">IFERROR(Counts!V2208/Counts!P2208,"")</f>
        <v>0</v>
      </c>
      <c r="N2208" s="38" t="n">
        <f aca="false">IFERROR(Counts!AD2208/Counts!AC2208,"")</f>
        <v>0.166666666666667</v>
      </c>
      <c r="O2208" s="38" t="n">
        <f aca="false">IFERROR(Counts!AE2208/Counts!AC2208,"")</f>
        <v>0.555555555555556</v>
      </c>
      <c r="P2208" s="39" t="n">
        <f aca="false">IFERROR(Counts!AG2208/Counts!AF2208,"")</f>
        <v>87.3277777777778</v>
      </c>
      <c r="Q2208" s="38" t="n">
        <f aca="false">IFERROR(Counts!AH2208/Counts!AC2208,"")</f>
        <v>0.388888888888889</v>
      </c>
      <c r="R2208" s="38" t="n">
        <f aca="false">IFERROR(Counts!N2208/Counts!M2208,"")</f>
        <v>0.418604651162791</v>
      </c>
      <c r="S2208" s="38" t="n">
        <f aca="false">IFERROR(Counts!K2208/Counts!J2208,"")</f>
        <v>0.659574468085106</v>
      </c>
      <c r="T2208" s="38" t="n">
        <f aca="false">IFERROR(Counts!I2208/Counts!H2208,"")</f>
        <v>0.244897959183673</v>
      </c>
      <c r="U2208" s="38" t="n">
        <f aca="false">IFERROR(1-Counts!L2208/Counts!K2208,"")</f>
        <v>0.806451612903226</v>
      </c>
      <c r="V2208" s="39" t="n">
        <f aca="false">IFERROR(Counts!AJ2208/Counts!AI2208,"")</f>
        <v>74.3384615384615</v>
      </c>
      <c r="W2208" s="38" t="n">
        <f aca="false">IFERROR(Counts!AK2208/Counts!AI2208,"")</f>
        <v>0.333333333333333</v>
      </c>
      <c r="X2208" s="40" t="n">
        <f aca="false">IFERROR(Counts!O2208,"")</f>
        <v>-0.697</v>
      </c>
      <c r="Y2208" s="36" t="n">
        <f aca="false">IFERROR(INDEX('Season Counts'!$Y$2:$Y$740,$AF2208)/INDEX('Season Counts'!$X$2:$X$740,$AF2208),"")</f>
        <v>0.2441</v>
      </c>
      <c r="Z2208" s="37" t="n">
        <f aca="false">IFERROR(J2208-Y2208,"")</f>
        <v>0.103114285714286</v>
      </c>
      <c r="AA2208" s="38" t="n">
        <f aca="false">IFERROR(INDEX('Season Counts'!$K$2:$K$740,$AF2208)/INDEX('Season Counts'!$J$2:$J$740,$AF2208),"")</f>
        <v>0.436548223350254</v>
      </c>
      <c r="AB2208" s="41" t="n">
        <f aca="false">IFERROR(R2208-AA2208,"")</f>
        <v>-0.0179435721874631</v>
      </c>
      <c r="AC2208" s="39" t="n">
        <f aca="false">IFERROR(INDEX('Season Counts'!$AG$2:$AG$740,$AF2208)/INDEX('Season Counts'!$AF$2:$AF$740,$AF2208),"")</f>
        <v>73.5079470198676</v>
      </c>
      <c r="AD2208" s="40" t="n">
        <f aca="false">IFERROR(V2208-AC2208,"")</f>
        <v>0.830514518593972</v>
      </c>
      <c r="AE2208" s="4" t="str">
        <f aca="false">IF(D2208&lt;Guide!$C$21,"Low PA",IF(TRIM(IF(ISNUMBER(AD2208),IF(N(AD2208)&lt;=-Guide!$C$24,"▼ Bat Speed  ",IF(N(AD2208)&gt;=Guide!$C$24,"▲ Bat Speed  ","")),"")&amp;IF(N(Z2208)&gt;=Guide!$C$22,"▲ Contact  ","")&amp;IF(N(Z2208)&lt;=-Guide!$C$22,"▼ Contact  ","")&amp;IF(N(AB2208)&gt;=Guide!$C$23,"▲ Chase  ","")&amp;IF(N(AB2208)&lt;=-Guide!$C$23,"▼ Chase  ",""))="","Stable",TRIM(IF(ISNUMBER(AD2208),IF(N(AD2208)&lt;=-Guide!$C$24,"▼ Bat Speed  ",IF(N(AD2208)&gt;=Guide!$C$24,"▲ Bat Speed  ","")),"")&amp;IF(N(Z2208)&gt;=Guide!$C$22,"▲ Contact  ","")&amp;IF(N(Z2208)&lt;=-Guide!$C$22,"▼ Contact  ","")&amp;IF(N(AB2208)&gt;=Guide!$C$23,"▲ Chase  ","")&amp;IF(N(AB2208)&lt;=-Guide!$C$23,"▼ Chase  ",""))))</f>
        <v>Low PA</v>
      </c>
      <c r="AF2208" s="35" t="n">
        <f aca="false">MATCH(Counts!A2208,'Season Counts'!$A$2:$A$740,0)</f>
        <v>558</v>
      </c>
    </row>
    <row r="2209" customFormat="false" ht="15" hidden="false" customHeight="false" outlineLevel="0" collapsed="false">
      <c r="A2209" s="34" t="str">
        <f aca="false">Counts!B2209</f>
        <v>SD</v>
      </c>
      <c r="B2209" s="5" t="str">
        <f aca="false">Counts!C2209</f>
        <v>Jase Bowen</v>
      </c>
      <c r="C2209" s="34" t="str">
        <f aca="false">Counts!F2209</f>
        <v>Aug</v>
      </c>
      <c r="D2209" s="35" t="n">
        <f aca="false">IFERROR(Counts!P2209,"")</f>
        <v>21</v>
      </c>
      <c r="E2209" s="36" t="n">
        <f aca="false">IFERROR(Counts!R2209/Counts!Q2209,"")</f>
        <v>0.15</v>
      </c>
      <c r="F2209" s="36" t="n">
        <f aca="false">IFERROR((Counts!R2209+Counts!V2209+Counts!W2209)/(Counts!Q2209+Counts!V2209+Counts!W2209+Counts!X2209),"")</f>
        <v>0.19047619047619</v>
      </c>
      <c r="G2209" s="36" t="n">
        <f aca="false">IFERROR((Counts!R2209+Counts!S2209+2*Counts!T2209+3*Counts!U2209)/Counts!Q2209,"")</f>
        <v>0.3</v>
      </c>
      <c r="H2209" s="35" t="n">
        <f aca="false">IFERROR(Counts!U2209,"")</f>
        <v>1</v>
      </c>
      <c r="I2209" s="36" t="n">
        <f aca="false">IFERROR(Counts!Z2209/Counts!AA2209,"")</f>
        <v>0.214285714285714</v>
      </c>
      <c r="J2209" s="36" t="n">
        <f aca="false">IFERROR(Counts!AB2209/Counts!AA2209,"")</f>
        <v>0.258904761904762</v>
      </c>
      <c r="K2209" s="37" t="n">
        <f aca="false">IFERROR((Counts!AB2209-Counts!Z2209)/Counts!AA2209,"")</f>
        <v>0.0446190476190476</v>
      </c>
      <c r="L2209" s="38" t="n">
        <f aca="false">IFERROR(Counts!Y2209/Counts!P2209,"")</f>
        <v>0.333333333333333</v>
      </c>
      <c r="M2209" s="38" t="n">
        <f aca="false">IFERROR(Counts!V2209/Counts!P2209,"")</f>
        <v>0</v>
      </c>
      <c r="N2209" s="38" t="n">
        <f aca="false">IFERROR(Counts!AD2209/Counts!AC2209,"")</f>
        <v>0.0769230769230769</v>
      </c>
      <c r="O2209" s="38" t="n">
        <f aca="false">IFERROR(Counts!AE2209/Counts!AC2209,"")</f>
        <v>0.384615384615385</v>
      </c>
      <c r="P2209" s="39" t="n">
        <f aca="false">IFERROR(Counts!AG2209/Counts!AF2209,"")</f>
        <v>83.1769230769231</v>
      </c>
      <c r="Q2209" s="38" t="n">
        <f aca="false">IFERROR(Counts!AH2209/Counts!AC2209,"")</f>
        <v>0.230769230769231</v>
      </c>
      <c r="R2209" s="38" t="n">
        <f aca="false">IFERROR(Counts!N2209/Counts!M2209,"")</f>
        <v>0.421052631578947</v>
      </c>
      <c r="S2209" s="38" t="n">
        <f aca="false">IFERROR(Counts!K2209/Counts!J2209,"")</f>
        <v>0.777777777777778</v>
      </c>
      <c r="T2209" s="38" t="n">
        <f aca="false">IFERROR(Counts!I2209/Counts!H2209,"")</f>
        <v>0.409090909090909</v>
      </c>
      <c r="U2209" s="38" t="n">
        <f aca="false">IFERROR(1-Counts!L2209/Counts!K2209,"")</f>
        <v>0.75</v>
      </c>
      <c r="V2209" s="39" t="n">
        <f aca="false">IFERROR(Counts!AJ2209/Counts!AI2209,"")</f>
        <v>73.0648648648649</v>
      </c>
      <c r="W2209" s="38" t="n">
        <f aca="false">IFERROR(Counts!AK2209/Counts!AI2209,"")</f>
        <v>0.189189189189189</v>
      </c>
      <c r="X2209" s="40" t="n">
        <f aca="false">IFERROR(Counts!O2209,"")</f>
        <v>-1.411</v>
      </c>
      <c r="Y2209" s="36" t="n">
        <f aca="false">IFERROR(INDEX('Season Counts'!$Y$2:$Y$740,$AF2209)/INDEX('Season Counts'!$X$2:$X$740,$AF2209),"")</f>
        <v>0.2441</v>
      </c>
      <c r="Z2209" s="37" t="n">
        <f aca="false">IFERROR(J2209-Y2209,"")</f>
        <v>0.0148047619047619</v>
      </c>
      <c r="AA2209" s="38" t="n">
        <f aca="false">IFERROR(INDEX('Season Counts'!$K$2:$K$740,$AF2209)/INDEX('Season Counts'!$J$2:$J$740,$AF2209),"")</f>
        <v>0.436548223350254</v>
      </c>
      <c r="AB2209" s="41" t="n">
        <f aca="false">IFERROR(R2209-AA2209,"")</f>
        <v>-0.0154955917713064</v>
      </c>
      <c r="AC2209" s="39" t="n">
        <f aca="false">IFERROR(INDEX('Season Counts'!$AG$2:$AG$740,$AF2209)/INDEX('Season Counts'!$AF$2:$AF$740,$AF2209),"")</f>
        <v>73.5079470198676</v>
      </c>
      <c r="AD2209" s="40" t="n">
        <f aca="false">IFERROR(V2209-AC2209,"")</f>
        <v>-0.443082155002685</v>
      </c>
      <c r="AE2209" s="4" t="str">
        <f aca="false">IF(D2209&lt;Guide!$C$21,"Low PA",IF(TRIM(IF(ISNUMBER(AD2209),IF(N(AD2209)&lt;=-Guide!$C$24,"▼ Bat Speed  ",IF(N(AD2209)&gt;=Guide!$C$24,"▲ Bat Speed  ","")),"")&amp;IF(N(Z2209)&gt;=Guide!$C$22,"▲ Contact  ","")&amp;IF(N(Z2209)&lt;=-Guide!$C$22,"▼ Contact  ","")&amp;IF(N(AB2209)&gt;=Guide!$C$23,"▲ Chase  ","")&amp;IF(N(AB2209)&lt;=-Guide!$C$23,"▼ Chase  ",""))="","Stable",TRIM(IF(ISNUMBER(AD2209),IF(N(AD2209)&lt;=-Guide!$C$24,"▼ Bat Speed  ",IF(N(AD2209)&gt;=Guide!$C$24,"▲ Bat Speed  ","")),"")&amp;IF(N(Z2209)&gt;=Guide!$C$22,"▲ Contact  ","")&amp;IF(N(Z2209)&lt;=-Guide!$C$22,"▼ Contact  ","")&amp;IF(N(AB2209)&gt;=Guide!$C$23,"▲ Chase  ","")&amp;IF(N(AB2209)&lt;=-Guide!$C$23,"▼ Chase  ",""))))</f>
        <v>Low PA</v>
      </c>
      <c r="AF2209" s="35" t="n">
        <f aca="false">MATCH(Counts!A2209,'Season Counts'!$A$2:$A$740,0)</f>
        <v>558</v>
      </c>
    </row>
    <row r="2210" customFormat="false" ht="15" hidden="false" customHeight="false" outlineLevel="0" collapsed="false">
      <c r="A2210" s="34" t="str">
        <f aca="false">Counts!B2210</f>
        <v>SD</v>
      </c>
      <c r="B2210" s="5" t="str">
        <f aca="false">Counts!C2210</f>
        <v>Jase Bowen</v>
      </c>
      <c r="C2210" s="34" t="str">
        <f aca="false">Counts!F2210</f>
        <v>Sep</v>
      </c>
      <c r="D2210" s="35" t="n">
        <f aca="false">IFERROR(Counts!P2210,"")</f>
        <v>19</v>
      </c>
      <c r="E2210" s="36" t="n">
        <f aca="false">IFERROR(Counts!R2210/Counts!Q2210,"")</f>
        <v>0.0625</v>
      </c>
      <c r="F2210" s="36" t="n">
        <f aca="false">IFERROR((Counts!R2210+Counts!V2210+Counts!W2210)/(Counts!Q2210+Counts!V2210+Counts!W2210+Counts!X2210),"")</f>
        <v>0.117647058823529</v>
      </c>
      <c r="G2210" s="36" t="n">
        <f aca="false">IFERROR((Counts!R2210+Counts!S2210+2*Counts!T2210+3*Counts!U2210)/Counts!Q2210,"")</f>
        <v>0.1875</v>
      </c>
      <c r="H2210" s="35" t="n">
        <f aca="false">IFERROR(Counts!U2210,"")</f>
        <v>0</v>
      </c>
      <c r="I2210" s="36" t="n">
        <f aca="false">IFERROR(Counts!Z2210/Counts!AA2210,"")</f>
        <v>0.135294117647059</v>
      </c>
      <c r="J2210" s="36" t="n">
        <f aca="false">IFERROR(Counts!AB2210/Counts!AA2210,"")</f>
        <v>0.141352941176471</v>
      </c>
      <c r="K2210" s="37" t="n">
        <f aca="false">IFERROR((Counts!AB2210-Counts!Z2210)/Counts!AA2210,"")</f>
        <v>0.00605882352941178</v>
      </c>
      <c r="L2210" s="38" t="n">
        <f aca="false">IFERROR(Counts!Y2210/Counts!P2210,"")</f>
        <v>0.526315789473684</v>
      </c>
      <c r="M2210" s="38" t="n">
        <f aca="false">IFERROR(Counts!V2210/Counts!P2210,"")</f>
        <v>0.0526315789473684</v>
      </c>
      <c r="N2210" s="38" t="n">
        <f aca="false">IFERROR(Counts!AD2210/Counts!AC2210,"")</f>
        <v>0</v>
      </c>
      <c r="O2210" s="38" t="n">
        <f aca="false">IFERROR(Counts!AE2210/Counts!AC2210,"")</f>
        <v>0.125</v>
      </c>
      <c r="P2210" s="39" t="n">
        <f aca="false">IFERROR(Counts!AG2210/Counts!AF2210,"")</f>
        <v>72.075</v>
      </c>
      <c r="Q2210" s="38" t="n">
        <f aca="false">IFERROR(Counts!AH2210/Counts!AC2210,"")</f>
        <v>0.25</v>
      </c>
      <c r="R2210" s="38" t="n">
        <f aca="false">IFERROR(Counts!N2210/Counts!M2210,"")</f>
        <v>0.409090909090909</v>
      </c>
      <c r="S2210" s="38" t="n">
        <f aca="false">IFERROR(Counts!K2210/Counts!J2210,"")</f>
        <v>0.617647058823529</v>
      </c>
      <c r="T2210" s="38" t="n">
        <f aca="false">IFERROR(Counts!I2210/Counts!H2210,"")</f>
        <v>0.384615384615385</v>
      </c>
      <c r="U2210" s="38" t="n">
        <f aca="false">IFERROR(1-Counts!L2210/Counts!K2210,"")</f>
        <v>0.714285714285714</v>
      </c>
      <c r="V2210" s="39" t="n">
        <f aca="false">IFERROR(Counts!AJ2210/Counts!AI2210,"")</f>
        <v>73.5769230769231</v>
      </c>
      <c r="W2210" s="38" t="n">
        <f aca="false">IFERROR(Counts!AK2210/Counts!AI2210,"")</f>
        <v>0.307692307692308</v>
      </c>
      <c r="X2210" s="40" t="n">
        <f aca="false">IFERROR(Counts!O2210,"")</f>
        <v>-2.679</v>
      </c>
      <c r="Y2210" s="36" t="n">
        <f aca="false">IFERROR(INDEX('Season Counts'!$Y$2:$Y$740,$AF2210)/INDEX('Season Counts'!$X$2:$X$740,$AF2210),"")</f>
        <v>0.2441</v>
      </c>
      <c r="Z2210" s="37" t="n">
        <f aca="false">IFERROR(J2210-Y2210,"")</f>
        <v>-0.102747058823529</v>
      </c>
      <c r="AA2210" s="38" t="n">
        <f aca="false">IFERROR(INDEX('Season Counts'!$K$2:$K$740,$AF2210)/INDEX('Season Counts'!$J$2:$J$740,$AF2210),"")</f>
        <v>0.436548223350254</v>
      </c>
      <c r="AB2210" s="41" t="n">
        <f aca="false">IFERROR(R2210-AA2210,"")</f>
        <v>-0.0274573142593447</v>
      </c>
      <c r="AC2210" s="39" t="n">
        <f aca="false">IFERROR(INDEX('Season Counts'!$AG$2:$AG$740,$AF2210)/INDEX('Season Counts'!$AF$2:$AF$740,$AF2210),"")</f>
        <v>73.5079470198676</v>
      </c>
      <c r="AD2210" s="40" t="n">
        <f aca="false">IFERROR(V2210-AC2210,"")</f>
        <v>0.0689760570555222</v>
      </c>
      <c r="AE2210" s="4" t="str">
        <f aca="false">IF(D2210&lt;Guide!$C$21,"Low PA",IF(TRIM(IF(ISNUMBER(AD2210),IF(N(AD2210)&lt;=-Guide!$C$24,"▼ Bat Speed  ",IF(N(AD2210)&gt;=Guide!$C$24,"▲ Bat Speed  ","")),"")&amp;IF(N(Z2210)&gt;=Guide!$C$22,"▲ Contact  ","")&amp;IF(N(Z2210)&lt;=-Guide!$C$22,"▼ Contact  ","")&amp;IF(N(AB2210)&gt;=Guide!$C$23,"▲ Chase  ","")&amp;IF(N(AB2210)&lt;=-Guide!$C$23,"▼ Chase  ",""))="","Stable",TRIM(IF(ISNUMBER(AD2210),IF(N(AD2210)&lt;=-Guide!$C$24,"▼ Bat Speed  ",IF(N(AD2210)&gt;=Guide!$C$24,"▲ Bat Speed  ","")),"")&amp;IF(N(Z2210)&gt;=Guide!$C$22,"▲ Contact  ","")&amp;IF(N(Z2210)&lt;=-Guide!$C$22,"▼ Contact  ","")&amp;IF(N(AB2210)&gt;=Guide!$C$23,"▲ Chase  ","")&amp;IF(N(AB2210)&lt;=-Guide!$C$23,"▼ Chase  ",""))))</f>
        <v>Low PA</v>
      </c>
      <c r="AF2210" s="35" t="n">
        <f aca="false">MATCH(Counts!A2210,'Season Counts'!$A$2:$A$740,0)</f>
        <v>558</v>
      </c>
    </row>
    <row r="2211" customFormat="false" ht="15" hidden="false" customHeight="false" outlineLevel="0" collapsed="false">
      <c r="A2211" s="34" t="str">
        <f aca="false">Counts!B2211</f>
        <v>SD</v>
      </c>
      <c r="B2211" s="5" t="str">
        <f aca="false">Counts!C2211</f>
        <v>Dustin Harris</v>
      </c>
      <c r="C2211" s="34" t="str">
        <f aca="false">Counts!F2211</f>
        <v>Aug</v>
      </c>
      <c r="D2211" s="35" t="n">
        <f aca="false">IFERROR(Counts!P2211,"")</f>
        <v>18</v>
      </c>
      <c r="E2211" s="36" t="n">
        <f aca="false">IFERROR(Counts!R2211/Counts!Q2211,"")</f>
        <v>0.470588235294118</v>
      </c>
      <c r="F2211" s="36" t="n">
        <f aca="false">IFERROR((Counts!R2211+Counts!V2211+Counts!W2211)/(Counts!Q2211+Counts!V2211+Counts!W2211+Counts!X2211),"")</f>
        <v>0.470588235294118</v>
      </c>
      <c r="G2211" s="36" t="n">
        <f aca="false">IFERROR((Counts!R2211+Counts!S2211+2*Counts!T2211+3*Counts!U2211)/Counts!Q2211,"")</f>
        <v>0.529411764705882</v>
      </c>
      <c r="H2211" s="35" t="n">
        <f aca="false">IFERROR(Counts!U2211,"")</f>
        <v>0</v>
      </c>
      <c r="I2211" s="36" t="n">
        <f aca="false">IFERROR(Counts!Z2211/Counts!AA2211,"")</f>
        <v>0.444117647058824</v>
      </c>
      <c r="J2211" s="36" t="n">
        <f aca="false">IFERROR(Counts!AB2211/Counts!AA2211,"")</f>
        <v>0.317235294117647</v>
      </c>
      <c r="K2211" s="37" t="n">
        <f aca="false">IFERROR((Counts!AB2211-Counts!Z2211)/Counts!AA2211,"")</f>
        <v>-0.126882352941176</v>
      </c>
      <c r="L2211" s="38" t="n">
        <f aca="false">IFERROR(Counts!Y2211/Counts!P2211,"")</f>
        <v>0.111111111111111</v>
      </c>
      <c r="M2211" s="38" t="n">
        <f aca="false">IFERROR(Counts!V2211/Counts!P2211,"")</f>
        <v>0</v>
      </c>
      <c r="N2211" s="38" t="n">
        <f aca="false">IFERROR(Counts!AD2211/Counts!AC2211,"")</f>
        <v>0</v>
      </c>
      <c r="O2211" s="38" t="n">
        <f aca="false">IFERROR(Counts!AE2211/Counts!AC2211,"")</f>
        <v>0.25</v>
      </c>
      <c r="P2211" s="39" t="n">
        <f aca="false">IFERROR(Counts!AG2211/Counts!AF2211,"")</f>
        <v>79.95625</v>
      </c>
      <c r="Q2211" s="38" t="n">
        <f aca="false">IFERROR(Counts!AH2211/Counts!AC2211,"")</f>
        <v>0.4375</v>
      </c>
      <c r="R2211" s="38" t="n">
        <f aca="false">IFERROR(Counts!N2211/Counts!M2211,"")</f>
        <v>0.454545454545455</v>
      </c>
      <c r="S2211" s="38" t="n">
        <f aca="false">IFERROR(Counts!K2211/Counts!J2211,"")</f>
        <v>0.862068965517241</v>
      </c>
      <c r="T2211" s="38" t="n">
        <f aca="false">IFERROR(Counts!I2211/Counts!H2211,"")</f>
        <v>0.228571428571429</v>
      </c>
      <c r="U2211" s="38" t="n">
        <f aca="false">IFERROR(1-Counts!L2211/Counts!K2211,"")</f>
        <v>0.84</v>
      </c>
      <c r="V2211" s="39" t="n">
        <f aca="false">IFERROR(Counts!AJ2211/Counts!AI2211,"")</f>
        <v>66.1296296296296</v>
      </c>
      <c r="W2211" s="38" t="n">
        <f aca="false">IFERROR(Counts!AK2211/Counts!AI2211,"")</f>
        <v>0.0740740740740741</v>
      </c>
      <c r="X2211" s="40" t="n">
        <f aca="false">IFERROR(Counts!O2211,"")</f>
        <v>1.515</v>
      </c>
      <c r="Y2211" s="36" t="n">
        <f aca="false">IFERROR(INDEX('Season Counts'!$Y$2:$Y$740,$AF2211)/INDEX('Season Counts'!$X$2:$X$740,$AF2211),"")</f>
        <v>0.303727272727273</v>
      </c>
      <c r="Z2211" s="37" t="n">
        <f aca="false">IFERROR(J2211-Y2211,"")</f>
        <v>0.0135080213903743</v>
      </c>
      <c r="AA2211" s="38" t="n">
        <f aca="false">IFERROR(INDEX('Season Counts'!$K$2:$K$740,$AF2211)/INDEX('Season Counts'!$J$2:$J$740,$AF2211),"")</f>
        <v>0.341040462427746</v>
      </c>
      <c r="AB2211" s="41" t="n">
        <f aca="false">IFERROR(R2211-AA2211,"")</f>
        <v>0.113504992117709</v>
      </c>
      <c r="AC2211" s="39" t="n">
        <f aca="false">IFERROR(INDEX('Season Counts'!$AG$2:$AG$740,$AF2211)/INDEX('Season Counts'!$AF$2:$AF$740,$AF2211),"")</f>
        <v>66.8012903225807</v>
      </c>
      <c r="AD2211" s="40" t="n">
        <f aca="false">IFERROR(V2211-AC2211,"")</f>
        <v>-0.671660692951022</v>
      </c>
      <c r="AE2211" s="4" t="str">
        <f aca="false">IF(D2211&lt;Guide!$C$21,"Low PA",IF(TRIM(IF(ISNUMBER(AD2211),IF(N(AD2211)&lt;=-Guide!$C$24,"▼ Bat Speed  ",IF(N(AD2211)&gt;=Guide!$C$24,"▲ Bat Speed  ","")),"")&amp;IF(N(Z2211)&gt;=Guide!$C$22,"▲ Contact  ","")&amp;IF(N(Z2211)&lt;=-Guide!$C$22,"▼ Contact  ","")&amp;IF(N(AB2211)&gt;=Guide!$C$23,"▲ Chase  ","")&amp;IF(N(AB2211)&lt;=-Guide!$C$23,"▼ Chase  ",""))="","Stable",TRIM(IF(ISNUMBER(AD2211),IF(N(AD2211)&lt;=-Guide!$C$24,"▼ Bat Speed  ",IF(N(AD2211)&gt;=Guide!$C$24,"▲ Bat Speed  ","")),"")&amp;IF(N(Z2211)&gt;=Guide!$C$22,"▲ Contact  ","")&amp;IF(N(Z2211)&lt;=-Guide!$C$22,"▼ Contact  ","")&amp;IF(N(AB2211)&gt;=Guide!$C$23,"▲ Chase  ","")&amp;IF(N(AB2211)&lt;=-Guide!$C$23,"▼ Chase  ",""))))</f>
        <v>Low PA</v>
      </c>
      <c r="AF2211" s="35" t="n">
        <f aca="false">MATCH(Counts!A2211,'Season Counts'!$A$2:$A$740,0)</f>
        <v>559</v>
      </c>
    </row>
    <row r="2212" customFormat="false" ht="15" hidden="false" customHeight="false" outlineLevel="0" collapsed="false">
      <c r="A2212" s="34" t="str">
        <f aca="false">Counts!B2212</f>
        <v>SD</v>
      </c>
      <c r="B2212" s="5" t="str">
        <f aca="false">Counts!C2212</f>
        <v>Dustin Harris</v>
      </c>
      <c r="C2212" s="34" t="str">
        <f aca="false">Counts!F2212</f>
        <v>Sep</v>
      </c>
      <c r="D2212" s="35" t="n">
        <f aca="false">IFERROR(Counts!P2212,"")</f>
        <v>82</v>
      </c>
      <c r="E2212" s="36" t="n">
        <f aca="false">IFERROR(Counts!R2212/Counts!Q2212,"")</f>
        <v>0.287671232876712</v>
      </c>
      <c r="F2212" s="36" t="n">
        <f aca="false">IFERROR((Counts!R2212+Counts!V2212+Counts!W2212)/(Counts!Q2212+Counts!V2212+Counts!W2212+Counts!X2212),"")</f>
        <v>0.341463414634146</v>
      </c>
      <c r="G2212" s="36" t="n">
        <f aca="false">IFERROR((Counts!R2212+Counts!S2212+2*Counts!T2212+3*Counts!U2212)/Counts!Q2212,"")</f>
        <v>0.397260273972603</v>
      </c>
      <c r="H2212" s="35" t="n">
        <f aca="false">IFERROR(Counts!U2212,"")</f>
        <v>0</v>
      </c>
      <c r="I2212" s="36" t="n">
        <f aca="false">IFERROR(Counts!Z2212/Counts!AA2212,"")</f>
        <v>0.324390243902439</v>
      </c>
      <c r="J2212" s="36" t="n">
        <f aca="false">IFERROR(Counts!AB2212/Counts!AA2212,"")</f>
        <v>0.300926829268293</v>
      </c>
      <c r="K2212" s="37" t="n">
        <f aca="false">IFERROR((Counts!AB2212-Counts!Z2212)/Counts!AA2212,"")</f>
        <v>-0.0234634146341464</v>
      </c>
      <c r="L2212" s="38" t="n">
        <f aca="false">IFERROR(Counts!Y2212/Counts!P2212,"")</f>
        <v>0.134146341463415</v>
      </c>
      <c r="M2212" s="38" t="n">
        <f aca="false">IFERROR(Counts!V2212/Counts!P2212,"")</f>
        <v>0.0609756097560976</v>
      </c>
      <c r="N2212" s="38" t="n">
        <f aca="false">IFERROR(Counts!AD2212/Counts!AC2212,"")</f>
        <v>0.03125</v>
      </c>
      <c r="O2212" s="38" t="n">
        <f aca="false">IFERROR(Counts!AE2212/Counts!AC2212,"")</f>
        <v>0.203125</v>
      </c>
      <c r="P2212" s="39" t="n">
        <f aca="false">IFERROR(Counts!AG2212/Counts!AF2212,"")</f>
        <v>84.0015625</v>
      </c>
      <c r="Q2212" s="38" t="n">
        <f aca="false">IFERROR(Counts!AH2212/Counts!AC2212,"")</f>
        <v>0.375</v>
      </c>
      <c r="R2212" s="38" t="n">
        <f aca="false">IFERROR(Counts!N2212/Counts!M2212,"")</f>
        <v>0.324503311258278</v>
      </c>
      <c r="S2212" s="38" t="n">
        <f aca="false">IFERROR(Counts!K2212/Counts!J2212,"")</f>
        <v>0.673758865248227</v>
      </c>
      <c r="T2212" s="38" t="n">
        <f aca="false">IFERROR(Counts!I2212/Counts!H2212,"")</f>
        <v>0.194444444444444</v>
      </c>
      <c r="U2212" s="38" t="n">
        <f aca="false">IFERROR(1-Counts!L2212/Counts!K2212,"")</f>
        <v>0.884210526315789</v>
      </c>
      <c r="V2212" s="39" t="n">
        <f aca="false">IFERROR(Counts!AJ2212/Counts!AI2212,"")</f>
        <v>66.94296875</v>
      </c>
      <c r="W2212" s="38" t="n">
        <f aca="false">IFERROR(Counts!AK2212/Counts!AI2212,"")</f>
        <v>0.03125</v>
      </c>
      <c r="X2212" s="40" t="n">
        <f aca="false">IFERROR(Counts!O2212,"")</f>
        <v>0.754</v>
      </c>
      <c r="Y2212" s="36" t="n">
        <f aca="false">IFERROR(INDEX('Season Counts'!$Y$2:$Y$740,$AF2212)/INDEX('Season Counts'!$X$2:$X$740,$AF2212),"")</f>
        <v>0.303727272727273</v>
      </c>
      <c r="Z2212" s="37" t="n">
        <f aca="false">IFERROR(J2212-Y2212,"")</f>
        <v>-0.00280044345898006</v>
      </c>
      <c r="AA2212" s="38" t="n">
        <f aca="false">IFERROR(INDEX('Season Counts'!$K$2:$K$740,$AF2212)/INDEX('Season Counts'!$J$2:$J$740,$AF2212),"")</f>
        <v>0.341040462427746</v>
      </c>
      <c r="AB2212" s="41" t="n">
        <f aca="false">IFERROR(R2212-AA2212,"")</f>
        <v>-0.0165371511694675</v>
      </c>
      <c r="AC2212" s="39" t="n">
        <f aca="false">IFERROR(INDEX('Season Counts'!$AG$2:$AG$740,$AF2212)/INDEX('Season Counts'!$AF$2:$AF$740,$AF2212),"")</f>
        <v>66.8012903225807</v>
      </c>
      <c r="AD2212" s="40" t="n">
        <f aca="false">IFERROR(V2212-AC2212,"")</f>
        <v>0.14167842741935</v>
      </c>
      <c r="AE2212" s="4" t="str">
        <f aca="false">IF(D2212&lt;Guide!$C$21,"Low PA",IF(TRIM(IF(ISNUMBER(AD2212),IF(N(AD2212)&lt;=-Guide!$C$24,"▼ Bat Speed  ",IF(N(AD2212)&gt;=Guide!$C$24,"▲ Bat Speed  ","")),"")&amp;IF(N(Z2212)&gt;=Guide!$C$22,"▲ Contact  ","")&amp;IF(N(Z2212)&lt;=-Guide!$C$22,"▼ Contact  ","")&amp;IF(N(AB2212)&gt;=Guide!$C$23,"▲ Chase  ","")&amp;IF(N(AB2212)&lt;=-Guide!$C$23,"▼ Chase  ",""))="","Stable",TRIM(IF(ISNUMBER(AD2212),IF(N(AD2212)&lt;=-Guide!$C$24,"▼ Bat Speed  ",IF(N(AD2212)&gt;=Guide!$C$24,"▲ Bat Speed  ","")),"")&amp;IF(N(Z2212)&gt;=Guide!$C$22,"▲ Contact  ","")&amp;IF(N(Z2212)&lt;=-Guide!$C$22,"▼ Contact  ","")&amp;IF(N(AB2212)&gt;=Guide!$C$23,"▲ Chase  ","")&amp;IF(N(AB2212)&lt;=-Guide!$C$23,"▼ Chase  ",""))))</f>
        <v>Stable</v>
      </c>
      <c r="AF2212" s="35" t="n">
        <f aca="false">MATCH(Counts!A2212,'Season Counts'!$A$2:$A$740,0)</f>
        <v>559</v>
      </c>
    </row>
    <row r="2213" customFormat="false" ht="15" hidden="false" customHeight="false" outlineLevel="0" collapsed="false">
      <c r="A2213" s="34" t="str">
        <f aca="false">Counts!B2213</f>
        <v>SD</v>
      </c>
      <c r="B2213" s="5" t="str">
        <f aca="false">Counts!C2213</f>
        <v>Rodolfo Durán</v>
      </c>
      <c r="C2213" s="34" t="str">
        <f aca="false">Counts!F2213</f>
        <v>May</v>
      </c>
      <c r="D2213" s="35" t="n">
        <f aca="false">IFERROR(Counts!P2213,"")</f>
        <v>28</v>
      </c>
      <c r="E2213" s="36" t="n">
        <f aca="false">IFERROR(Counts!R2213/Counts!Q2213,"")</f>
        <v>0.0869565217391304</v>
      </c>
      <c r="F2213" s="36" t="n">
        <f aca="false">IFERROR((Counts!R2213+Counts!V2213+Counts!W2213)/(Counts!Q2213+Counts!V2213+Counts!W2213+Counts!X2213),"")</f>
        <v>0.25</v>
      </c>
      <c r="G2213" s="36" t="n">
        <f aca="false">IFERROR((Counts!R2213+Counts!S2213+2*Counts!T2213+3*Counts!U2213)/Counts!Q2213,"")</f>
        <v>0.217391304347826</v>
      </c>
      <c r="H2213" s="35" t="n">
        <f aca="false">IFERROR(Counts!U2213,"")</f>
        <v>1</v>
      </c>
      <c r="I2213" s="36" t="n">
        <f aca="false">IFERROR(Counts!Z2213/Counts!AA2213,"")</f>
        <v>0.228571428571429</v>
      </c>
      <c r="J2213" s="36" t="n">
        <f aca="false">IFERROR(Counts!AB2213/Counts!AA2213,"")</f>
        <v>0.350178571428571</v>
      </c>
      <c r="K2213" s="37" t="n">
        <f aca="false">IFERROR((Counts!AB2213-Counts!Z2213)/Counts!AA2213,"")</f>
        <v>0.121607142857143</v>
      </c>
      <c r="L2213" s="38" t="n">
        <f aca="false">IFERROR(Counts!Y2213/Counts!P2213,"")</f>
        <v>0.321428571428571</v>
      </c>
      <c r="M2213" s="38" t="n">
        <f aca="false">IFERROR(Counts!V2213/Counts!P2213,"")</f>
        <v>0.142857142857143</v>
      </c>
      <c r="N2213" s="38" t="n">
        <f aca="false">IFERROR(Counts!AD2213/Counts!AC2213,"")</f>
        <v>0.214285714285714</v>
      </c>
      <c r="O2213" s="38" t="n">
        <f aca="false">IFERROR(Counts!AE2213/Counts!AC2213,"")</f>
        <v>0.428571428571429</v>
      </c>
      <c r="P2213" s="39" t="n">
        <f aca="false">IFERROR(Counts!AG2213/Counts!AF2213,"")</f>
        <v>87.8071428571429</v>
      </c>
      <c r="Q2213" s="38" t="n">
        <f aca="false">IFERROR(Counts!AH2213/Counts!AC2213,"")</f>
        <v>0.428571428571429</v>
      </c>
      <c r="R2213" s="38" t="n">
        <f aca="false">IFERROR(Counts!N2213/Counts!M2213,"")</f>
        <v>0.220338983050847</v>
      </c>
      <c r="S2213" s="38" t="n">
        <f aca="false">IFERROR(Counts!K2213/Counts!J2213,"")</f>
        <v>0.666666666666667</v>
      </c>
      <c r="T2213" s="38" t="n">
        <f aca="false">IFERROR(Counts!I2213/Counts!H2213,"")</f>
        <v>0.288888888888889</v>
      </c>
      <c r="U2213" s="38" t="n">
        <f aca="false">IFERROR(1-Counts!L2213/Counts!K2213,"")</f>
        <v>0.8125</v>
      </c>
      <c r="V2213" s="39" t="n">
        <f aca="false">IFERROR(Counts!AJ2213/Counts!AI2213,"")</f>
        <v>73.0238095238095</v>
      </c>
      <c r="W2213" s="38" t="n">
        <f aca="false">IFERROR(Counts!AK2213/Counts!AI2213,"")</f>
        <v>0.30952380952381</v>
      </c>
      <c r="X2213" s="40" t="n">
        <f aca="false">IFERROR(Counts!O2213,"")</f>
        <v>-1.472</v>
      </c>
      <c r="Y2213" s="36" t="n">
        <f aca="false">IFERROR(INDEX('Season Counts'!$Y$2:$Y$740,$AF2213)/INDEX('Season Counts'!$X$2:$X$740,$AF2213),"")</f>
        <v>0.256696629213483</v>
      </c>
      <c r="Z2213" s="37" t="n">
        <f aca="false">IFERROR(J2213-Y2213,"")</f>
        <v>0.0934819422150883</v>
      </c>
      <c r="AA2213" s="38" t="n">
        <f aca="false">IFERROR(INDEX('Season Counts'!$K$2:$K$740,$AF2213)/INDEX('Season Counts'!$J$2:$J$740,$AF2213),"")</f>
        <v>0.319148936170213</v>
      </c>
      <c r="AB2213" s="41" t="n">
        <f aca="false">IFERROR(R2213-AA2213,"")</f>
        <v>-0.0988099531193653</v>
      </c>
      <c r="AC2213" s="39" t="n">
        <f aca="false">IFERROR(INDEX('Season Counts'!$AG$2:$AG$740,$AF2213)/INDEX('Season Counts'!$AF$2:$AF$740,$AF2213),"")</f>
        <v>72.7208633093525</v>
      </c>
      <c r="AD2213" s="40" t="n">
        <f aca="false">IFERROR(V2213-AC2213,"")</f>
        <v>0.302946214456995</v>
      </c>
      <c r="AE2213" s="4" t="str">
        <f aca="false">IF(D2213&lt;Guide!$C$21,"Low PA",IF(TRIM(IF(ISNUMBER(AD2213),IF(N(AD2213)&lt;=-Guide!$C$24,"▼ Bat Speed  ",IF(N(AD2213)&gt;=Guide!$C$24,"▲ Bat Speed  ","")),"")&amp;IF(N(Z2213)&gt;=Guide!$C$22,"▲ Contact  ","")&amp;IF(N(Z2213)&lt;=-Guide!$C$22,"▼ Contact  ","")&amp;IF(N(AB2213)&gt;=Guide!$C$23,"▲ Chase  ","")&amp;IF(N(AB2213)&lt;=-Guide!$C$23,"▼ Chase  ",""))="","Stable",TRIM(IF(ISNUMBER(AD2213),IF(N(AD2213)&lt;=-Guide!$C$24,"▼ Bat Speed  ",IF(N(AD2213)&gt;=Guide!$C$24,"▲ Bat Speed  ","")),"")&amp;IF(N(Z2213)&gt;=Guide!$C$22,"▲ Contact  ","")&amp;IF(N(Z2213)&lt;=-Guide!$C$22,"▼ Contact  ","")&amp;IF(N(AB2213)&gt;=Guide!$C$23,"▲ Chase  ","")&amp;IF(N(AB2213)&lt;=-Guide!$C$23,"▼ Chase  ",""))))</f>
        <v>Low PA</v>
      </c>
      <c r="AF2213" s="35" t="n">
        <f aca="false">MATCH(Counts!A2213,'Season Counts'!$A$2:$A$740,0)</f>
        <v>560</v>
      </c>
    </row>
    <row r="2214" customFormat="false" ht="15" hidden="false" customHeight="false" outlineLevel="0" collapsed="false">
      <c r="A2214" s="34" t="str">
        <f aca="false">Counts!B2214</f>
        <v>SD</v>
      </c>
      <c r="B2214" s="5" t="str">
        <f aca="false">Counts!C2214</f>
        <v>Rodolfo Durán</v>
      </c>
      <c r="C2214" s="34" t="str">
        <f aca="false">Counts!F2214</f>
        <v>Jun</v>
      </c>
      <c r="D2214" s="35" t="n">
        <f aca="false">IFERROR(Counts!P2214,"")</f>
        <v>45</v>
      </c>
      <c r="E2214" s="36" t="n">
        <f aca="false">IFERROR(Counts!R2214/Counts!Q2214,"")</f>
        <v>0.170731707317073</v>
      </c>
      <c r="F2214" s="36" t="n">
        <f aca="false">IFERROR((Counts!R2214+Counts!V2214+Counts!W2214)/(Counts!Q2214+Counts!V2214+Counts!W2214+Counts!X2214),"")</f>
        <v>0.227272727272727</v>
      </c>
      <c r="G2214" s="36" t="n">
        <f aca="false">IFERROR((Counts!R2214+Counts!S2214+2*Counts!T2214+3*Counts!U2214)/Counts!Q2214,"")</f>
        <v>0.414634146341463</v>
      </c>
      <c r="H2214" s="35" t="n">
        <f aca="false">IFERROR(Counts!U2214,"")</f>
        <v>2</v>
      </c>
      <c r="I2214" s="36" t="n">
        <f aca="false">IFERROR(Counts!Z2214/Counts!AA2214,"")</f>
        <v>0.27906976744186</v>
      </c>
      <c r="J2214" s="36" t="n">
        <f aca="false">IFERROR(Counts!AB2214/Counts!AA2214,"")</f>
        <v>0.236372093023256</v>
      </c>
      <c r="K2214" s="37" t="n">
        <f aca="false">IFERROR((Counts!AB2214-Counts!Z2214)/Counts!AA2214,"")</f>
        <v>-0.0426976744186047</v>
      </c>
      <c r="L2214" s="38" t="n">
        <f aca="false">IFERROR(Counts!Y2214/Counts!P2214,"")</f>
        <v>0.2</v>
      </c>
      <c r="M2214" s="38" t="n">
        <f aca="false">IFERROR(Counts!V2214/Counts!P2214,"")</f>
        <v>0.0666666666666667</v>
      </c>
      <c r="N2214" s="38" t="n">
        <f aca="false">IFERROR(Counts!AD2214/Counts!AC2214,"")</f>
        <v>0.0606060606060606</v>
      </c>
      <c r="O2214" s="38" t="n">
        <f aca="false">IFERROR(Counts!AE2214/Counts!AC2214,"")</f>
        <v>0.242424242424242</v>
      </c>
      <c r="P2214" s="39" t="n">
        <f aca="false">IFERROR(Counts!AG2214/Counts!AF2214,"")</f>
        <v>85.934375</v>
      </c>
      <c r="Q2214" s="38" t="n">
        <f aca="false">IFERROR(Counts!AH2214/Counts!AC2214,"")</f>
        <v>0.121212121212121</v>
      </c>
      <c r="R2214" s="38" t="n">
        <f aca="false">IFERROR(Counts!N2214/Counts!M2214,"")</f>
        <v>0.316326530612245</v>
      </c>
      <c r="S2214" s="38" t="n">
        <f aca="false">IFERROR(Counts!K2214/Counts!J2214,"")</f>
        <v>0.555555555555556</v>
      </c>
      <c r="T2214" s="38" t="n">
        <f aca="false">IFERROR(Counts!I2214/Counts!H2214,"")</f>
        <v>0.210526315789474</v>
      </c>
      <c r="U2214" s="38" t="n">
        <f aca="false">IFERROR(1-Counts!L2214/Counts!K2214,"")</f>
        <v>0.888888888888889</v>
      </c>
      <c r="V2214" s="39" t="n">
        <f aca="false">IFERROR(Counts!AJ2214/Counts!AI2214,"")</f>
        <v>73.3292307692308</v>
      </c>
      <c r="W2214" s="38" t="n">
        <f aca="false">IFERROR(Counts!AK2214/Counts!AI2214,"")</f>
        <v>0.369230769230769</v>
      </c>
      <c r="X2214" s="40" t="n">
        <f aca="false">IFERROR(Counts!O2214,"")</f>
        <v>0.292</v>
      </c>
      <c r="Y2214" s="36" t="n">
        <f aca="false">IFERROR(INDEX('Season Counts'!$Y$2:$Y$740,$AF2214)/INDEX('Season Counts'!$X$2:$X$740,$AF2214),"")</f>
        <v>0.256696629213483</v>
      </c>
      <c r="Z2214" s="37" t="n">
        <f aca="false">IFERROR(J2214-Y2214,"")</f>
        <v>-0.0203245361902273</v>
      </c>
      <c r="AA2214" s="38" t="n">
        <f aca="false">IFERROR(INDEX('Season Counts'!$K$2:$K$740,$AF2214)/INDEX('Season Counts'!$J$2:$J$740,$AF2214),"")</f>
        <v>0.319148936170213</v>
      </c>
      <c r="AB2214" s="41" t="n">
        <f aca="false">IFERROR(R2214-AA2214,"")</f>
        <v>-0.00282240555796787</v>
      </c>
      <c r="AC2214" s="39" t="n">
        <f aca="false">IFERROR(INDEX('Season Counts'!$AG$2:$AG$740,$AF2214)/INDEX('Season Counts'!$AF$2:$AF$740,$AF2214),"")</f>
        <v>72.7208633093525</v>
      </c>
      <c r="AD2214" s="40" t="n">
        <f aca="false">IFERROR(V2214-AC2214,"")</f>
        <v>0.608367459878238</v>
      </c>
      <c r="AE2214" s="4" t="str">
        <f aca="false">IF(D2214&lt;Guide!$C$21,"Low PA",IF(TRIM(IF(ISNUMBER(AD2214),IF(N(AD2214)&lt;=-Guide!$C$24,"▼ Bat Speed  ",IF(N(AD2214)&gt;=Guide!$C$24,"▲ Bat Speed  ","")),"")&amp;IF(N(Z2214)&gt;=Guide!$C$22,"▲ Contact  ","")&amp;IF(N(Z2214)&lt;=-Guide!$C$22,"▼ Contact  ","")&amp;IF(N(AB2214)&gt;=Guide!$C$23,"▲ Chase  ","")&amp;IF(N(AB2214)&lt;=-Guide!$C$23,"▼ Chase  ",""))="","Stable",TRIM(IF(ISNUMBER(AD2214),IF(N(AD2214)&lt;=-Guide!$C$24,"▼ Bat Speed  ",IF(N(AD2214)&gt;=Guide!$C$24,"▲ Bat Speed  ","")),"")&amp;IF(N(Z2214)&gt;=Guide!$C$22,"▲ Contact  ","")&amp;IF(N(Z2214)&lt;=-Guide!$C$22,"▼ Contact  ","")&amp;IF(N(AB2214)&gt;=Guide!$C$23,"▲ Chase  ","")&amp;IF(N(AB2214)&lt;=-Guide!$C$23,"▼ Chase  ",""))))</f>
        <v>Stable</v>
      </c>
      <c r="AF2214" s="35" t="n">
        <f aca="false">MATCH(Counts!A2214,'Season Counts'!$A$2:$A$740,0)</f>
        <v>560</v>
      </c>
    </row>
    <row r="2215" customFormat="false" ht="15" hidden="false" customHeight="false" outlineLevel="0" collapsed="false">
      <c r="A2215" s="34" t="str">
        <f aca="false">Counts!B2215</f>
        <v>SD</v>
      </c>
      <c r="B2215" s="5" t="str">
        <f aca="false">Counts!C2215</f>
        <v>Rodolfo Durán</v>
      </c>
      <c r="C2215" s="34" t="str">
        <f aca="false">Counts!F2215</f>
        <v>Jul</v>
      </c>
      <c r="D2215" s="35" t="n">
        <f aca="false">IFERROR(Counts!P2215,"")</f>
        <v>18</v>
      </c>
      <c r="E2215" s="36" t="n">
        <f aca="false">IFERROR(Counts!R2215/Counts!Q2215,"")</f>
        <v>0.166666666666667</v>
      </c>
      <c r="F2215" s="36" t="n">
        <f aca="false">IFERROR((Counts!R2215+Counts!V2215+Counts!W2215)/(Counts!Q2215+Counts!V2215+Counts!W2215+Counts!X2215),"")</f>
        <v>0.166666666666667</v>
      </c>
      <c r="G2215" s="36" t="n">
        <f aca="false">IFERROR((Counts!R2215+Counts!S2215+2*Counts!T2215+3*Counts!U2215)/Counts!Q2215,"")</f>
        <v>0.166666666666667</v>
      </c>
      <c r="H2215" s="35" t="n">
        <f aca="false">IFERROR(Counts!U2215,"")</f>
        <v>0</v>
      </c>
      <c r="I2215" s="36" t="n">
        <f aca="false">IFERROR(Counts!Z2215/Counts!AA2215,"")</f>
        <v>0.15</v>
      </c>
      <c r="J2215" s="36" t="n">
        <f aca="false">IFERROR(Counts!AB2215/Counts!AA2215,"")</f>
        <v>0.159833333333333</v>
      </c>
      <c r="K2215" s="37" t="n">
        <f aca="false">IFERROR((Counts!AB2215-Counts!Z2215)/Counts!AA2215,"")</f>
        <v>0.00983333333333331</v>
      </c>
      <c r="L2215" s="38" t="n">
        <f aca="false">IFERROR(Counts!Y2215/Counts!P2215,"")</f>
        <v>0.333333333333333</v>
      </c>
      <c r="M2215" s="38" t="n">
        <f aca="false">IFERROR(Counts!V2215/Counts!P2215,"")</f>
        <v>0</v>
      </c>
      <c r="N2215" s="38" t="n">
        <f aca="false">IFERROR(Counts!AD2215/Counts!AC2215,"")</f>
        <v>0</v>
      </c>
      <c r="O2215" s="38" t="n">
        <f aca="false">IFERROR(Counts!AE2215/Counts!AC2215,"")</f>
        <v>0.333333333333333</v>
      </c>
      <c r="P2215" s="39" t="n">
        <f aca="false">IFERROR(Counts!AG2215/Counts!AF2215,"")</f>
        <v>88.425</v>
      </c>
      <c r="Q2215" s="38" t="n">
        <f aca="false">IFERROR(Counts!AH2215/Counts!AC2215,"")</f>
        <v>0.25</v>
      </c>
      <c r="R2215" s="38" t="n">
        <f aca="false">IFERROR(Counts!N2215/Counts!M2215,"")</f>
        <v>0.516129032258065</v>
      </c>
      <c r="S2215" s="38" t="n">
        <f aca="false">IFERROR(Counts!K2215/Counts!J2215,"")</f>
        <v>0.666666666666667</v>
      </c>
      <c r="T2215" s="38" t="n">
        <f aca="false">IFERROR(Counts!I2215/Counts!H2215,"")</f>
        <v>0.25</v>
      </c>
      <c r="U2215" s="38" t="n">
        <f aca="false">IFERROR(1-Counts!L2215/Counts!K2215,"")</f>
        <v>0.833333333333333</v>
      </c>
      <c r="V2215" s="39" t="n">
        <f aca="false">IFERROR(Counts!AJ2215/Counts!AI2215,"")</f>
        <v>71.0875</v>
      </c>
      <c r="W2215" s="38" t="n">
        <f aca="false">IFERROR(Counts!AK2215/Counts!AI2215,"")</f>
        <v>0.25</v>
      </c>
      <c r="X2215" s="40" t="n">
        <f aca="false">IFERROR(Counts!O2215,"")</f>
        <v>-2.852</v>
      </c>
      <c r="Y2215" s="36" t="n">
        <f aca="false">IFERROR(INDEX('Season Counts'!$Y$2:$Y$740,$AF2215)/INDEX('Season Counts'!$X$2:$X$740,$AF2215),"")</f>
        <v>0.256696629213483</v>
      </c>
      <c r="Z2215" s="37" t="n">
        <f aca="false">IFERROR(J2215-Y2215,"")</f>
        <v>-0.0968632958801498</v>
      </c>
      <c r="AA2215" s="38" t="n">
        <f aca="false">IFERROR(INDEX('Season Counts'!$K$2:$K$740,$AF2215)/INDEX('Season Counts'!$J$2:$J$740,$AF2215),"")</f>
        <v>0.319148936170213</v>
      </c>
      <c r="AB2215" s="41" t="n">
        <f aca="false">IFERROR(R2215-AA2215,"")</f>
        <v>0.196980096087852</v>
      </c>
      <c r="AC2215" s="39" t="n">
        <f aca="false">IFERROR(INDEX('Season Counts'!$AG$2:$AG$740,$AF2215)/INDEX('Season Counts'!$AF$2:$AF$740,$AF2215),"")</f>
        <v>72.7208633093525</v>
      </c>
      <c r="AD2215" s="40" t="n">
        <f aca="false">IFERROR(V2215-AC2215,"")</f>
        <v>-1.63336330935252</v>
      </c>
      <c r="AE2215" s="4" t="str">
        <f aca="false">IF(D2215&lt;Guide!$C$21,"Low PA",IF(TRIM(IF(ISNUMBER(AD2215),IF(N(AD2215)&lt;=-Guide!$C$24,"▼ Bat Speed  ",IF(N(AD2215)&gt;=Guide!$C$24,"▲ Bat Speed  ","")),"")&amp;IF(N(Z2215)&gt;=Guide!$C$22,"▲ Contact  ","")&amp;IF(N(Z2215)&lt;=-Guide!$C$22,"▼ Contact  ","")&amp;IF(N(AB2215)&gt;=Guide!$C$23,"▲ Chase  ","")&amp;IF(N(AB2215)&lt;=-Guide!$C$23,"▼ Chase  ",""))="","Stable",TRIM(IF(ISNUMBER(AD2215),IF(N(AD2215)&lt;=-Guide!$C$24,"▼ Bat Speed  ",IF(N(AD2215)&gt;=Guide!$C$24,"▲ Bat Speed  ","")),"")&amp;IF(N(Z2215)&gt;=Guide!$C$22,"▲ Contact  ","")&amp;IF(N(Z2215)&lt;=-Guide!$C$22,"▼ Contact  ","")&amp;IF(N(AB2215)&gt;=Guide!$C$23,"▲ Chase  ","")&amp;IF(N(AB2215)&lt;=-Guide!$C$23,"▼ Chase  ",""))))</f>
        <v>Low PA</v>
      </c>
      <c r="AF2215" s="35" t="n">
        <f aca="false">MATCH(Counts!A2215,'Season Counts'!$A$2:$A$740,0)</f>
        <v>560</v>
      </c>
    </row>
    <row r="2216" customFormat="false" ht="15" hidden="false" customHeight="false" outlineLevel="0" collapsed="false">
      <c r="A2216" s="34" t="str">
        <f aca="false">Counts!B2216</f>
        <v>SD</v>
      </c>
      <c r="B2216" s="5" t="str">
        <f aca="false">Counts!C2216</f>
        <v>Austin Hays</v>
      </c>
      <c r="C2216" s="34" t="str">
        <f aca="false">Counts!F2216</f>
        <v>Aug</v>
      </c>
      <c r="D2216" s="35" t="n">
        <f aca="false">IFERROR(Counts!P2216,"")</f>
        <v>30</v>
      </c>
      <c r="E2216" s="36" t="n">
        <f aca="false">IFERROR(Counts!R2216/Counts!Q2216,"")</f>
        <v>0.214285714285714</v>
      </c>
      <c r="F2216" s="36" t="n">
        <f aca="false">IFERROR((Counts!R2216+Counts!V2216+Counts!W2216)/(Counts!Q2216+Counts!V2216+Counts!W2216+Counts!X2216),"")</f>
        <v>0.266666666666667</v>
      </c>
      <c r="G2216" s="36" t="n">
        <f aca="false">IFERROR((Counts!R2216+Counts!S2216+2*Counts!T2216+3*Counts!U2216)/Counts!Q2216,"")</f>
        <v>0.321428571428571</v>
      </c>
      <c r="H2216" s="35" t="n">
        <f aca="false">IFERROR(Counts!U2216,"")</f>
        <v>1</v>
      </c>
      <c r="I2216" s="36" t="n">
        <f aca="false">IFERROR(Counts!Z2216/Counts!AA2216,"")</f>
        <v>0.263333333333333</v>
      </c>
      <c r="J2216" s="36" t="n">
        <f aca="false">IFERROR(Counts!AB2216/Counts!AA2216,"")</f>
        <v>0.268033333333333</v>
      </c>
      <c r="K2216" s="37" t="n">
        <f aca="false">IFERROR((Counts!AB2216-Counts!Z2216)/Counts!AA2216,"")</f>
        <v>0.0047</v>
      </c>
      <c r="L2216" s="38" t="n">
        <f aca="false">IFERROR(Counts!Y2216/Counts!P2216,"")</f>
        <v>0.233333333333333</v>
      </c>
      <c r="M2216" s="38" t="n">
        <f aca="false">IFERROR(Counts!V2216/Counts!P2216,"")</f>
        <v>0.0666666666666667</v>
      </c>
      <c r="N2216" s="38" t="n">
        <f aca="false">IFERROR(Counts!AD2216/Counts!AC2216,"")</f>
        <v>0.0476190476190476</v>
      </c>
      <c r="O2216" s="38" t="n">
        <f aca="false">IFERROR(Counts!AE2216/Counts!AC2216,"")</f>
        <v>0.238095238095238</v>
      </c>
      <c r="P2216" s="39" t="n">
        <f aca="false">IFERROR(Counts!AG2216/Counts!AF2216,"")</f>
        <v>84.5666666666667</v>
      </c>
      <c r="Q2216" s="38" t="n">
        <f aca="false">IFERROR(Counts!AH2216/Counts!AC2216,"")</f>
        <v>0.333333333333333</v>
      </c>
      <c r="R2216" s="38" t="n">
        <f aca="false">IFERROR(Counts!N2216/Counts!M2216,"")</f>
        <v>0.34375</v>
      </c>
      <c r="S2216" s="38" t="n">
        <f aca="false">IFERROR(Counts!K2216/Counts!J2216,"")</f>
        <v>0.716981132075472</v>
      </c>
      <c r="T2216" s="38" t="n">
        <f aca="false">IFERROR(Counts!I2216/Counts!H2216,"")</f>
        <v>0.35</v>
      </c>
      <c r="U2216" s="38" t="n">
        <f aca="false">IFERROR(1-Counts!L2216/Counts!K2216,"")</f>
        <v>0.736842105263158</v>
      </c>
      <c r="V2216" s="39" t="n">
        <f aca="false">IFERROR(Counts!AJ2216/Counts!AI2216,"")</f>
        <v>73.4816326530612</v>
      </c>
      <c r="W2216" s="38" t="n">
        <f aca="false">IFERROR(Counts!AK2216/Counts!AI2216,"")</f>
        <v>0.326530612244898</v>
      </c>
      <c r="X2216" s="40" t="n">
        <f aca="false">IFERROR(Counts!O2216,"")</f>
        <v>-1.449</v>
      </c>
      <c r="Y2216" s="36" t="n">
        <f aca="false">IFERROR(INDEX('Season Counts'!$Y$2:$Y$740,$AF2216)/INDEX('Season Counts'!$X$2:$X$740,$AF2216),"")</f>
        <v>0.304433333333333</v>
      </c>
      <c r="Z2216" s="37" t="n">
        <f aca="false">IFERROR(J2216-Y2216,"")</f>
        <v>-0.0363999999999999</v>
      </c>
      <c r="AA2216" s="38" t="n">
        <f aca="false">IFERROR(INDEX('Season Counts'!$K$2:$K$740,$AF2216)/INDEX('Season Counts'!$J$2:$J$740,$AF2216),"")</f>
        <v>0.344262295081967</v>
      </c>
      <c r="AB2216" s="41" t="n">
        <f aca="false">IFERROR(R2216-AA2216,"")</f>
        <v>-0.000512295081967207</v>
      </c>
      <c r="AC2216" s="39" t="n">
        <f aca="false">IFERROR(INDEX('Season Counts'!$AG$2:$AG$740,$AF2216)/INDEX('Season Counts'!$AF$2:$AF$740,$AF2216),"")</f>
        <v>73.1636363636364</v>
      </c>
      <c r="AD2216" s="40" t="n">
        <f aca="false">IFERROR(V2216-AC2216,"")</f>
        <v>0.317996289424869</v>
      </c>
      <c r="AE2216" s="4" t="str">
        <f aca="false">IF(D2216&lt;Guide!$C$21,"Low PA",IF(TRIM(IF(ISNUMBER(AD2216),IF(N(AD2216)&lt;=-Guide!$C$24,"▼ Bat Speed  ",IF(N(AD2216)&gt;=Guide!$C$24,"▲ Bat Speed  ","")),"")&amp;IF(N(Z2216)&gt;=Guide!$C$22,"▲ Contact  ","")&amp;IF(N(Z2216)&lt;=-Guide!$C$22,"▼ Contact  ","")&amp;IF(N(AB2216)&gt;=Guide!$C$23,"▲ Chase  ","")&amp;IF(N(AB2216)&lt;=-Guide!$C$23,"▼ Chase  ",""))="","Stable",TRIM(IF(ISNUMBER(AD2216),IF(N(AD2216)&lt;=-Guide!$C$24,"▼ Bat Speed  ",IF(N(AD2216)&gt;=Guide!$C$24,"▲ Bat Speed  ","")),"")&amp;IF(N(Z2216)&gt;=Guide!$C$22,"▲ Contact  ","")&amp;IF(N(Z2216)&lt;=-Guide!$C$22,"▼ Contact  ","")&amp;IF(N(AB2216)&gt;=Guide!$C$23,"▲ Chase  ","")&amp;IF(N(AB2216)&lt;=-Guide!$C$23,"▼ Chase  ",""))))</f>
        <v>Low PA</v>
      </c>
      <c r="AF2216" s="35" t="n">
        <f aca="false">MATCH(Counts!A2216,'Season Counts'!$A$2:$A$740,0)</f>
        <v>561</v>
      </c>
    </row>
    <row r="2217" customFormat="false" ht="15" hidden="false" customHeight="false" outlineLevel="0" collapsed="false">
      <c r="A2217" s="34" t="str">
        <f aca="false">Counts!B2217</f>
        <v>SD</v>
      </c>
      <c r="B2217" s="5" t="str">
        <f aca="false">Counts!C2217</f>
        <v>Austin Hays</v>
      </c>
      <c r="C2217" s="34" t="str">
        <f aca="false">Counts!F2217</f>
        <v>Sep</v>
      </c>
      <c r="D2217" s="35" t="n">
        <f aca="false">IFERROR(Counts!P2217,"")</f>
        <v>31</v>
      </c>
      <c r="E2217" s="36" t="n">
        <f aca="false">IFERROR(Counts!R2217/Counts!Q2217,"")</f>
        <v>0.413793103448276</v>
      </c>
      <c r="F2217" s="36" t="n">
        <f aca="false">IFERROR((Counts!R2217+Counts!V2217+Counts!W2217)/(Counts!Q2217+Counts!V2217+Counts!W2217+Counts!X2217),"")</f>
        <v>0.419354838709677</v>
      </c>
      <c r="G2217" s="36" t="n">
        <f aca="false">IFERROR((Counts!R2217+Counts!S2217+2*Counts!T2217+3*Counts!U2217)/Counts!Q2217,"")</f>
        <v>0.586206896551724</v>
      </c>
      <c r="H2217" s="35" t="n">
        <f aca="false">IFERROR(Counts!U2217,"")</f>
        <v>1</v>
      </c>
      <c r="I2217" s="36" t="n">
        <f aca="false">IFERROR(Counts!Z2217/Counts!AA2217,"")</f>
        <v>0.443333333333333</v>
      </c>
      <c r="J2217" s="36" t="n">
        <f aca="false">IFERROR(Counts!AB2217/Counts!AA2217,"")</f>
        <v>0.340833333333333</v>
      </c>
      <c r="K2217" s="37" t="n">
        <f aca="false">IFERROR((Counts!AB2217-Counts!Z2217)/Counts!AA2217,"")</f>
        <v>-0.1025</v>
      </c>
      <c r="L2217" s="38" t="n">
        <f aca="false">IFERROR(Counts!Y2217/Counts!P2217,"")</f>
        <v>0.225806451612903</v>
      </c>
      <c r="M2217" s="38" t="n">
        <f aca="false">IFERROR(Counts!V2217/Counts!P2217,"")</f>
        <v>0.032258064516129</v>
      </c>
      <c r="N2217" s="38" t="n">
        <f aca="false">IFERROR(Counts!AD2217/Counts!AC2217,"")</f>
        <v>0.0434782608695652</v>
      </c>
      <c r="O2217" s="38" t="n">
        <f aca="false">IFERROR(Counts!AE2217/Counts!AC2217,"")</f>
        <v>0.478260869565217</v>
      </c>
      <c r="P2217" s="39" t="n">
        <f aca="false">IFERROR(Counts!AG2217/Counts!AF2217,"")</f>
        <v>91.0090909090909</v>
      </c>
      <c r="Q2217" s="38" t="n">
        <f aca="false">IFERROR(Counts!AH2217/Counts!AC2217,"")</f>
        <v>0.434782608695652</v>
      </c>
      <c r="R2217" s="38" t="n">
        <f aca="false">IFERROR(Counts!N2217/Counts!M2217,"")</f>
        <v>0.344827586206897</v>
      </c>
      <c r="S2217" s="38" t="n">
        <f aca="false">IFERROR(Counts!K2217/Counts!J2217,"")</f>
        <v>0.8</v>
      </c>
      <c r="T2217" s="38" t="n">
        <f aca="false">IFERROR(Counts!I2217/Counts!H2217,"")</f>
        <v>0.265625</v>
      </c>
      <c r="U2217" s="38" t="n">
        <f aca="false">IFERROR(1-Counts!L2217/Counts!K2217,"")</f>
        <v>0.818181818181818</v>
      </c>
      <c r="V2217" s="39" t="n">
        <f aca="false">IFERROR(Counts!AJ2217/Counts!AI2217,"")</f>
        <v>72.9081967213115</v>
      </c>
      <c r="W2217" s="38" t="n">
        <f aca="false">IFERROR(Counts!AK2217/Counts!AI2217,"")</f>
        <v>0.229508196721311</v>
      </c>
      <c r="X2217" s="40" t="n">
        <f aca="false">IFERROR(Counts!O2217,"")</f>
        <v>3.042</v>
      </c>
      <c r="Y2217" s="36" t="n">
        <f aca="false">IFERROR(INDEX('Season Counts'!$Y$2:$Y$740,$AF2217)/INDEX('Season Counts'!$X$2:$X$740,$AF2217),"")</f>
        <v>0.304433333333333</v>
      </c>
      <c r="Z2217" s="37" t="n">
        <f aca="false">IFERROR(J2217-Y2217,"")</f>
        <v>0.0364</v>
      </c>
      <c r="AA2217" s="38" t="n">
        <f aca="false">IFERROR(INDEX('Season Counts'!$K$2:$K$740,$AF2217)/INDEX('Season Counts'!$J$2:$J$740,$AF2217),"")</f>
        <v>0.344262295081967</v>
      </c>
      <c r="AB2217" s="41" t="n">
        <f aca="false">IFERROR(R2217-AA2217,"")</f>
        <v>0.000565291124929368</v>
      </c>
      <c r="AC2217" s="39" t="n">
        <f aca="false">IFERROR(INDEX('Season Counts'!$AG$2:$AG$740,$AF2217)/INDEX('Season Counts'!$AF$2:$AF$740,$AF2217),"")</f>
        <v>73.1636363636364</v>
      </c>
      <c r="AD2217" s="40" t="n">
        <f aca="false">IFERROR(V2217-AC2217,"")</f>
        <v>-0.255439642324888</v>
      </c>
      <c r="AE2217" s="4" t="str">
        <f aca="false">IF(D2217&lt;Guide!$C$21,"Low PA",IF(TRIM(IF(ISNUMBER(AD2217),IF(N(AD2217)&lt;=-Guide!$C$24,"▼ Bat Speed  ",IF(N(AD2217)&gt;=Guide!$C$24,"▲ Bat Speed  ","")),"")&amp;IF(N(Z2217)&gt;=Guide!$C$22,"▲ Contact  ","")&amp;IF(N(Z2217)&lt;=-Guide!$C$22,"▼ Contact  ","")&amp;IF(N(AB2217)&gt;=Guide!$C$23,"▲ Chase  ","")&amp;IF(N(AB2217)&lt;=-Guide!$C$23,"▼ Chase  ",""))="","Stable",TRIM(IF(ISNUMBER(AD2217),IF(N(AD2217)&lt;=-Guide!$C$24,"▼ Bat Speed  ",IF(N(AD2217)&gt;=Guide!$C$24,"▲ Bat Speed  ","")),"")&amp;IF(N(Z2217)&gt;=Guide!$C$22,"▲ Contact  ","")&amp;IF(N(Z2217)&lt;=-Guide!$C$22,"▼ Contact  ","")&amp;IF(N(AB2217)&gt;=Guide!$C$23,"▲ Chase  ","")&amp;IF(N(AB2217)&lt;=-Guide!$C$23,"▼ Chase  ",""))))</f>
        <v>Low PA</v>
      </c>
      <c r="AF2217" s="35" t="n">
        <f aca="false">MATCH(Counts!A2217,'Season Counts'!$A$2:$A$740,0)</f>
        <v>561</v>
      </c>
    </row>
    <row r="2218" customFormat="false" ht="15" hidden="false" customHeight="false" outlineLevel="0" collapsed="false">
      <c r="A2218" s="34" t="str">
        <f aca="false">Counts!B2218</f>
        <v>SD</v>
      </c>
      <c r="B2218" s="5" t="str">
        <f aca="false">Counts!C2218</f>
        <v>Bryce Johnson</v>
      </c>
      <c r="C2218" s="34" t="str">
        <f aca="false">Counts!F2218</f>
        <v>Mar-Apr</v>
      </c>
      <c r="D2218" s="35" t="n">
        <f aca="false">IFERROR(Counts!P2218,"")</f>
        <v>22</v>
      </c>
      <c r="E2218" s="36" t="n">
        <f aca="false">IFERROR(Counts!R2218/Counts!Q2218,"")</f>
        <v>0.25</v>
      </c>
      <c r="F2218" s="36" t="n">
        <f aca="false">IFERROR((Counts!R2218+Counts!V2218+Counts!W2218)/(Counts!Q2218+Counts!V2218+Counts!W2218+Counts!X2218),"")</f>
        <v>0.285714285714286</v>
      </c>
      <c r="G2218" s="36" t="n">
        <f aca="false">IFERROR((Counts!R2218+Counts!S2218+2*Counts!T2218+3*Counts!U2218)/Counts!Q2218,"")</f>
        <v>0.35</v>
      </c>
      <c r="H2218" s="35" t="n">
        <f aca="false">IFERROR(Counts!U2218,"")</f>
        <v>0</v>
      </c>
      <c r="I2218" s="36" t="n">
        <f aca="false">IFERROR(Counts!Z2218/Counts!AA2218,"")</f>
        <v>0.280952380952381</v>
      </c>
      <c r="J2218" s="36" t="n">
        <f aca="false">IFERROR(Counts!AB2218/Counts!AA2218,"")</f>
        <v>0.146571428571429</v>
      </c>
      <c r="K2218" s="37" t="n">
        <f aca="false">IFERROR((Counts!AB2218-Counts!Z2218)/Counts!AA2218,"")</f>
        <v>-0.134380952380952</v>
      </c>
      <c r="L2218" s="38" t="n">
        <f aca="false">IFERROR(Counts!Y2218/Counts!P2218,"")</f>
        <v>0.363636363636364</v>
      </c>
      <c r="M2218" s="38" t="n">
        <f aca="false">IFERROR(Counts!V2218/Counts!P2218,"")</f>
        <v>0.0454545454545455</v>
      </c>
      <c r="N2218" s="38" t="n">
        <f aca="false">IFERROR(Counts!AD2218/Counts!AC2218,"")</f>
        <v>0</v>
      </c>
      <c r="O2218" s="38" t="n">
        <f aca="false">IFERROR(Counts!AE2218/Counts!AC2218,"")</f>
        <v>0.153846153846154</v>
      </c>
      <c r="P2218" s="39" t="n">
        <f aca="false">IFERROR(Counts!AG2218/Counts!AF2218,"")</f>
        <v>78.0923076923077</v>
      </c>
      <c r="Q2218" s="38" t="n">
        <f aca="false">IFERROR(Counts!AH2218/Counts!AC2218,"")</f>
        <v>0.230769230769231</v>
      </c>
      <c r="R2218" s="38" t="n">
        <f aca="false">IFERROR(Counts!N2218/Counts!M2218,"")</f>
        <v>0.294117647058824</v>
      </c>
      <c r="S2218" s="38" t="n">
        <f aca="false">IFERROR(Counts!K2218/Counts!J2218,"")</f>
        <v>0.636363636363636</v>
      </c>
      <c r="T2218" s="38" t="n">
        <f aca="false">IFERROR(Counts!I2218/Counts!H2218,"")</f>
        <v>0.315789473684211</v>
      </c>
      <c r="U2218" s="38" t="n">
        <f aca="false">IFERROR(1-Counts!L2218/Counts!K2218,"")</f>
        <v>0.785714285714286</v>
      </c>
      <c r="V2218" s="39" t="n">
        <f aca="false">IFERROR(Counts!AJ2218/Counts!AI2218,"")</f>
        <v>68.521875</v>
      </c>
      <c r="W2218" s="38" t="n">
        <f aca="false">IFERROR(Counts!AK2218/Counts!AI2218,"")</f>
        <v>0.03125</v>
      </c>
      <c r="X2218" s="40" t="n">
        <f aca="false">IFERROR(Counts!O2218,"")</f>
        <v>-1.414</v>
      </c>
      <c r="Y2218" s="36" t="n">
        <f aca="false">IFERROR(INDEX('Season Counts'!$Y$2:$Y$740,$AF2218)/INDEX('Season Counts'!$X$2:$X$740,$AF2218),"")</f>
        <v>0.172375</v>
      </c>
      <c r="Z2218" s="37" t="n">
        <f aca="false">IFERROR(J2218-Y2218,"")</f>
        <v>-0.0258035714285714</v>
      </c>
      <c r="AA2218" s="38" t="n">
        <f aca="false">IFERROR(INDEX('Season Counts'!$K$2:$K$740,$AF2218)/INDEX('Season Counts'!$J$2:$J$740,$AF2218),"")</f>
        <v>0.395833333333333</v>
      </c>
      <c r="AB2218" s="41" t="n">
        <f aca="false">IFERROR(R2218-AA2218,"")</f>
        <v>-0.10171568627451</v>
      </c>
      <c r="AC2218" s="39" t="n">
        <f aca="false">IFERROR(INDEX('Season Counts'!$AG$2:$AG$740,$AF2218)/INDEX('Season Counts'!$AF$2:$AF$740,$AF2218),"")</f>
        <v>67.4135135135135</v>
      </c>
      <c r="AD2218" s="40" t="n">
        <f aca="false">IFERROR(V2218-AC2218,"")</f>
        <v>1.10836148648647</v>
      </c>
      <c r="AE2218" s="4" t="str">
        <f aca="false">IF(D2218&lt;Guide!$C$21,"Low PA",IF(TRIM(IF(ISNUMBER(AD2218),IF(N(AD2218)&lt;=-Guide!$C$24,"▼ Bat Speed  ",IF(N(AD2218)&gt;=Guide!$C$24,"▲ Bat Speed  ","")),"")&amp;IF(N(Z2218)&gt;=Guide!$C$22,"▲ Contact  ","")&amp;IF(N(Z2218)&lt;=-Guide!$C$22,"▼ Contact  ","")&amp;IF(N(AB2218)&gt;=Guide!$C$23,"▲ Chase  ","")&amp;IF(N(AB2218)&lt;=-Guide!$C$23,"▼ Chase  ",""))="","Stable",TRIM(IF(ISNUMBER(AD2218),IF(N(AD2218)&lt;=-Guide!$C$24,"▼ Bat Speed  ",IF(N(AD2218)&gt;=Guide!$C$24,"▲ Bat Speed  ","")),"")&amp;IF(N(Z2218)&gt;=Guide!$C$22,"▲ Contact  ","")&amp;IF(N(Z2218)&lt;=-Guide!$C$22,"▼ Contact  ","")&amp;IF(N(AB2218)&gt;=Guide!$C$23,"▲ Chase  ","")&amp;IF(N(AB2218)&lt;=-Guide!$C$23,"▼ Chase  ",""))))</f>
        <v>Low PA</v>
      </c>
      <c r="AF2218" s="35" t="n">
        <f aca="false">MATCH(Counts!A2218,'Season Counts'!$A$2:$A$740,0)</f>
        <v>562</v>
      </c>
    </row>
    <row r="2219" customFormat="false" ht="15" hidden="false" customHeight="false" outlineLevel="0" collapsed="false">
      <c r="A2219" s="34" t="str">
        <f aca="false">Counts!B2219</f>
        <v>SD</v>
      </c>
      <c r="B2219" s="5" t="str">
        <f aca="false">Counts!C2219</f>
        <v>Bryce Johnson</v>
      </c>
      <c r="C2219" s="34" t="str">
        <f aca="false">Counts!F2219</f>
        <v>May</v>
      </c>
      <c r="D2219" s="35" t="n">
        <f aca="false">IFERROR(Counts!P2219,"")</f>
        <v>14</v>
      </c>
      <c r="E2219" s="36" t="n">
        <f aca="false">IFERROR(Counts!R2219/Counts!Q2219,"")</f>
        <v>0.0833333333333333</v>
      </c>
      <c r="F2219" s="36" t="n">
        <f aca="false">IFERROR((Counts!R2219+Counts!V2219+Counts!W2219)/(Counts!Q2219+Counts!V2219+Counts!W2219+Counts!X2219),"")</f>
        <v>0.214285714285714</v>
      </c>
      <c r="G2219" s="36" t="n">
        <f aca="false">IFERROR((Counts!R2219+Counts!S2219+2*Counts!T2219+3*Counts!U2219)/Counts!Q2219,"")</f>
        <v>0.0833333333333333</v>
      </c>
      <c r="H2219" s="35" t="n">
        <f aca="false">IFERROR(Counts!U2219,"")</f>
        <v>0</v>
      </c>
      <c r="I2219" s="36" t="n">
        <f aca="false">IFERROR(Counts!Z2219/Counts!AA2219,"")</f>
        <v>0.164285714285714</v>
      </c>
      <c r="J2219" s="36" t="n">
        <f aca="false">IFERROR(Counts!AB2219/Counts!AA2219,"")</f>
        <v>0.214285714285714</v>
      </c>
      <c r="K2219" s="37" t="n">
        <f aca="false">IFERROR((Counts!AB2219-Counts!Z2219)/Counts!AA2219,"")</f>
        <v>0.05</v>
      </c>
      <c r="L2219" s="38" t="n">
        <f aca="false">IFERROR(Counts!Y2219/Counts!P2219,"")</f>
        <v>0.357142857142857</v>
      </c>
      <c r="M2219" s="38" t="n">
        <f aca="false">IFERROR(Counts!V2219/Counts!P2219,"")</f>
        <v>0.142857142857143</v>
      </c>
      <c r="N2219" s="38" t="n">
        <f aca="false">IFERROR(Counts!AD2219/Counts!AC2219,"")</f>
        <v>0</v>
      </c>
      <c r="O2219" s="38" t="n">
        <f aca="false">IFERROR(Counts!AE2219/Counts!AC2219,"")</f>
        <v>0</v>
      </c>
      <c r="P2219" s="39" t="n">
        <f aca="false">IFERROR(Counts!AG2219/Counts!AF2219,"")</f>
        <v>61.1571428571429</v>
      </c>
      <c r="Q2219" s="38" t="n">
        <f aca="false">IFERROR(Counts!AH2219/Counts!AC2219,"")</f>
        <v>0.428571428571429</v>
      </c>
      <c r="R2219" s="38" t="n">
        <f aca="false">IFERROR(Counts!N2219/Counts!M2219,"")</f>
        <v>0.34375</v>
      </c>
      <c r="S2219" s="38" t="n">
        <f aca="false">IFERROR(Counts!K2219/Counts!J2219,"")</f>
        <v>0.727272727272727</v>
      </c>
      <c r="T2219" s="38" t="n">
        <f aca="false">IFERROR(Counts!I2219/Counts!H2219,"")</f>
        <v>0.37037037037037</v>
      </c>
      <c r="U2219" s="38" t="n">
        <f aca="false">IFERROR(1-Counts!L2219/Counts!K2219,"")</f>
        <v>0.8125</v>
      </c>
      <c r="V2219" s="39" t="n">
        <f aca="false">IFERROR(Counts!AJ2219/Counts!AI2219,"")</f>
        <v>66.8111111111111</v>
      </c>
      <c r="W2219" s="38" t="n">
        <f aca="false">IFERROR(Counts!AK2219/Counts!AI2219,"")</f>
        <v>0</v>
      </c>
      <c r="X2219" s="40" t="n">
        <f aca="false">IFERROR(Counts!O2219,"")</f>
        <v>-1.382</v>
      </c>
      <c r="Y2219" s="36" t="n">
        <f aca="false">IFERROR(INDEX('Season Counts'!$Y$2:$Y$740,$AF2219)/INDEX('Season Counts'!$X$2:$X$740,$AF2219),"")</f>
        <v>0.172375</v>
      </c>
      <c r="Z2219" s="37" t="n">
        <f aca="false">IFERROR(J2219-Y2219,"")</f>
        <v>0.0419107142857143</v>
      </c>
      <c r="AA2219" s="38" t="n">
        <f aca="false">IFERROR(INDEX('Season Counts'!$K$2:$K$740,$AF2219)/INDEX('Season Counts'!$J$2:$J$740,$AF2219),"")</f>
        <v>0.395833333333333</v>
      </c>
      <c r="AB2219" s="41" t="n">
        <f aca="false">IFERROR(R2219-AA2219,"")</f>
        <v>-0.0520833333333333</v>
      </c>
      <c r="AC2219" s="39" t="n">
        <f aca="false">IFERROR(INDEX('Season Counts'!$AG$2:$AG$740,$AF2219)/INDEX('Season Counts'!$AF$2:$AF$740,$AF2219),"")</f>
        <v>67.4135135135135</v>
      </c>
      <c r="AD2219" s="40" t="n">
        <f aca="false">IFERROR(V2219-AC2219,"")</f>
        <v>-0.602402402402419</v>
      </c>
      <c r="AE2219" s="4" t="str">
        <f aca="false">IF(D2219&lt;Guide!$C$21,"Low PA",IF(TRIM(IF(ISNUMBER(AD2219),IF(N(AD2219)&lt;=-Guide!$C$24,"▼ Bat Speed  ",IF(N(AD2219)&gt;=Guide!$C$24,"▲ Bat Speed  ","")),"")&amp;IF(N(Z2219)&gt;=Guide!$C$22,"▲ Contact  ","")&amp;IF(N(Z2219)&lt;=-Guide!$C$22,"▼ Contact  ","")&amp;IF(N(AB2219)&gt;=Guide!$C$23,"▲ Chase  ","")&amp;IF(N(AB2219)&lt;=-Guide!$C$23,"▼ Chase  ",""))="","Stable",TRIM(IF(ISNUMBER(AD2219),IF(N(AD2219)&lt;=-Guide!$C$24,"▼ Bat Speed  ",IF(N(AD2219)&gt;=Guide!$C$24,"▲ Bat Speed  ","")),"")&amp;IF(N(Z2219)&gt;=Guide!$C$22,"▲ Contact  ","")&amp;IF(N(Z2219)&lt;=-Guide!$C$22,"▼ Contact  ","")&amp;IF(N(AB2219)&gt;=Guide!$C$23,"▲ Chase  ","")&amp;IF(N(AB2219)&lt;=-Guide!$C$23,"▼ Chase  ",""))))</f>
        <v>Low PA</v>
      </c>
      <c r="AF2219" s="35" t="n">
        <f aca="false">MATCH(Counts!A2219,'Season Counts'!$A$2:$A$740,0)</f>
        <v>562</v>
      </c>
    </row>
    <row r="2220" customFormat="false" ht="15" hidden="false" customHeight="false" outlineLevel="0" collapsed="false">
      <c r="A2220" s="34" t="str">
        <f aca="false">Counts!B2220</f>
        <v>SD</v>
      </c>
      <c r="B2220" s="5" t="str">
        <f aca="false">Counts!C2220</f>
        <v>Bryce Johnson</v>
      </c>
      <c r="C2220" s="34" t="str">
        <f aca="false">Counts!F2220</f>
        <v>Jun</v>
      </c>
      <c r="D2220" s="35" t="n">
        <f aca="false">IFERROR(Counts!P2220,"")</f>
        <v>13</v>
      </c>
      <c r="E2220" s="36" t="n">
        <f aca="false">IFERROR(Counts!R2220/Counts!Q2220,"")</f>
        <v>0.153846153846154</v>
      </c>
      <c r="F2220" s="36" t="n">
        <f aca="false">IFERROR((Counts!R2220+Counts!V2220+Counts!W2220)/(Counts!Q2220+Counts!V2220+Counts!W2220+Counts!X2220),"")</f>
        <v>0.153846153846154</v>
      </c>
      <c r="G2220" s="36" t="n">
        <f aca="false">IFERROR((Counts!R2220+Counts!S2220+2*Counts!T2220+3*Counts!U2220)/Counts!Q2220,"")</f>
        <v>0.153846153846154</v>
      </c>
      <c r="H2220" s="35" t="n">
        <f aca="false">IFERROR(Counts!U2220,"")</f>
        <v>0</v>
      </c>
      <c r="I2220" s="36" t="n">
        <f aca="false">IFERROR(Counts!Z2220/Counts!AA2220,"")</f>
        <v>0.138461538461538</v>
      </c>
      <c r="J2220" s="36" t="n">
        <f aca="false">IFERROR(Counts!AB2220/Counts!AA2220,"")</f>
        <v>0.168923076923077</v>
      </c>
      <c r="K2220" s="37" t="n">
        <f aca="false">IFERROR((Counts!AB2220-Counts!Z2220)/Counts!AA2220,"")</f>
        <v>0.0304615384615385</v>
      </c>
      <c r="L2220" s="38" t="n">
        <f aca="false">IFERROR(Counts!Y2220/Counts!P2220,"")</f>
        <v>0.384615384615385</v>
      </c>
      <c r="M2220" s="38" t="n">
        <f aca="false">IFERROR(Counts!V2220/Counts!P2220,"")</f>
        <v>0</v>
      </c>
      <c r="N2220" s="38" t="n">
        <f aca="false">IFERROR(Counts!AD2220/Counts!AC2220,"")</f>
        <v>0</v>
      </c>
      <c r="O2220" s="38" t="n">
        <f aca="false">IFERROR(Counts!AE2220/Counts!AC2220,"")</f>
        <v>0</v>
      </c>
      <c r="P2220" s="39" t="n">
        <f aca="false">IFERROR(Counts!AG2220/Counts!AF2220,"")</f>
        <v>77.8875</v>
      </c>
      <c r="Q2220" s="38" t="n">
        <f aca="false">IFERROR(Counts!AH2220/Counts!AC2220,"")</f>
        <v>0.25</v>
      </c>
      <c r="R2220" s="38" t="n">
        <f aca="false">IFERROR(Counts!N2220/Counts!M2220,"")</f>
        <v>0.566666666666667</v>
      </c>
      <c r="S2220" s="38" t="n">
        <f aca="false">IFERROR(Counts!K2220/Counts!J2220,"")</f>
        <v>0.423076923076923</v>
      </c>
      <c r="T2220" s="38" t="n">
        <f aca="false">IFERROR(Counts!I2220/Counts!H2220,"")</f>
        <v>0.214285714285714</v>
      </c>
      <c r="U2220" s="38" t="n">
        <f aca="false">IFERROR(1-Counts!L2220/Counts!K2220,"")</f>
        <v>0.818181818181818</v>
      </c>
      <c r="V2220" s="39" t="n">
        <f aca="false">IFERROR(Counts!AJ2220/Counts!AI2220,"")</f>
        <v>66.3875</v>
      </c>
      <c r="W2220" s="38" t="n">
        <f aca="false">IFERROR(Counts!AK2220/Counts!AI2220,"")</f>
        <v>0.0416666666666667</v>
      </c>
      <c r="X2220" s="40" t="n">
        <f aca="false">IFERROR(Counts!O2220,"")</f>
        <v>-2.083</v>
      </c>
      <c r="Y2220" s="36" t="n">
        <f aca="false">IFERROR(INDEX('Season Counts'!$Y$2:$Y$740,$AF2220)/INDEX('Season Counts'!$X$2:$X$740,$AF2220),"")</f>
        <v>0.172375</v>
      </c>
      <c r="Z2220" s="37" t="n">
        <f aca="false">IFERROR(J2220-Y2220,"")</f>
        <v>-0.00345192307692305</v>
      </c>
      <c r="AA2220" s="38" t="n">
        <f aca="false">IFERROR(INDEX('Season Counts'!$K$2:$K$740,$AF2220)/INDEX('Season Counts'!$J$2:$J$740,$AF2220),"")</f>
        <v>0.395833333333333</v>
      </c>
      <c r="AB2220" s="41" t="n">
        <f aca="false">IFERROR(R2220-AA2220,"")</f>
        <v>0.170833333333333</v>
      </c>
      <c r="AC2220" s="39" t="n">
        <f aca="false">IFERROR(INDEX('Season Counts'!$AG$2:$AG$740,$AF2220)/INDEX('Season Counts'!$AF$2:$AF$740,$AF2220),"")</f>
        <v>67.4135135135135</v>
      </c>
      <c r="AD2220" s="40" t="n">
        <f aca="false">IFERROR(V2220-AC2220,"")</f>
        <v>-1.02601351351352</v>
      </c>
      <c r="AE2220" s="4" t="str">
        <f aca="false">IF(D2220&lt;Guide!$C$21,"Low PA",IF(TRIM(IF(ISNUMBER(AD2220),IF(N(AD2220)&lt;=-Guide!$C$24,"▼ Bat Speed  ",IF(N(AD2220)&gt;=Guide!$C$24,"▲ Bat Speed  ","")),"")&amp;IF(N(Z2220)&gt;=Guide!$C$22,"▲ Contact  ","")&amp;IF(N(Z2220)&lt;=-Guide!$C$22,"▼ Contact  ","")&amp;IF(N(AB2220)&gt;=Guide!$C$23,"▲ Chase  ","")&amp;IF(N(AB2220)&lt;=-Guide!$C$23,"▼ Chase  ",""))="","Stable",TRIM(IF(ISNUMBER(AD2220),IF(N(AD2220)&lt;=-Guide!$C$24,"▼ Bat Speed  ",IF(N(AD2220)&gt;=Guide!$C$24,"▲ Bat Speed  ","")),"")&amp;IF(N(Z2220)&gt;=Guide!$C$22,"▲ Contact  ","")&amp;IF(N(Z2220)&lt;=-Guide!$C$22,"▼ Contact  ","")&amp;IF(N(AB2220)&gt;=Guide!$C$23,"▲ Chase  ","")&amp;IF(N(AB2220)&lt;=-Guide!$C$23,"▼ Chase  ",""))))</f>
        <v>Low PA</v>
      </c>
      <c r="AF2220" s="35" t="n">
        <f aca="false">MATCH(Counts!A2220,'Season Counts'!$A$2:$A$740,0)</f>
        <v>562</v>
      </c>
    </row>
    <row r="2221" customFormat="false" ht="15" hidden="false" customHeight="false" outlineLevel="0" collapsed="false">
      <c r="A2221" s="34" t="str">
        <f aca="false">Counts!B2221</f>
        <v>SD</v>
      </c>
      <c r="B2221" s="5" t="str">
        <f aca="false">Counts!C2221</f>
        <v>Will Wagner</v>
      </c>
      <c r="C2221" s="34" t="str">
        <f aca="false">Counts!F2221</f>
        <v>Jun</v>
      </c>
      <c r="D2221" s="35" t="n">
        <f aca="false">IFERROR(Counts!P2221,"")</f>
        <v>45</v>
      </c>
      <c r="E2221" s="36" t="n">
        <f aca="false">IFERROR(Counts!R2221/Counts!Q2221,"")</f>
        <v>0.257142857142857</v>
      </c>
      <c r="F2221" s="36" t="n">
        <f aca="false">IFERROR((Counts!R2221+Counts!V2221+Counts!W2221)/(Counts!Q2221+Counts!V2221+Counts!W2221+Counts!X2221),"")</f>
        <v>0.422222222222222</v>
      </c>
      <c r="G2221" s="36" t="n">
        <f aca="false">IFERROR((Counts!R2221+Counts!S2221+2*Counts!T2221+3*Counts!U2221)/Counts!Q2221,"")</f>
        <v>0.285714285714286</v>
      </c>
      <c r="H2221" s="35" t="n">
        <f aca="false">IFERROR(Counts!U2221,"")</f>
        <v>0</v>
      </c>
      <c r="I2221" s="36" t="n">
        <f aca="false">IFERROR(Counts!Z2221/Counts!AA2221,"")</f>
        <v>0.343023255813954</v>
      </c>
      <c r="J2221" s="36" t="n">
        <f aca="false">IFERROR(Counts!AB2221/Counts!AA2221,"")</f>
        <v>0.32906976744186</v>
      </c>
      <c r="K2221" s="37" t="n">
        <f aca="false">IFERROR((Counts!AB2221-Counts!Z2221)/Counts!AA2221,"")</f>
        <v>-0.013953488372093</v>
      </c>
      <c r="L2221" s="38" t="n">
        <f aca="false">IFERROR(Counts!Y2221/Counts!P2221,"")</f>
        <v>0.155555555555556</v>
      </c>
      <c r="M2221" s="38" t="n">
        <f aca="false">IFERROR(Counts!V2221/Counts!P2221,"")</f>
        <v>0.222222222222222</v>
      </c>
      <c r="N2221" s="38" t="n">
        <f aca="false">IFERROR(Counts!AD2221/Counts!AC2221,"")</f>
        <v>0</v>
      </c>
      <c r="O2221" s="38" t="n">
        <f aca="false">IFERROR(Counts!AE2221/Counts!AC2221,"")</f>
        <v>0.178571428571429</v>
      </c>
      <c r="P2221" s="39" t="n">
        <f aca="false">IFERROR(Counts!AG2221/Counts!AF2221,"")</f>
        <v>81.8444444444445</v>
      </c>
      <c r="Q2221" s="38" t="n">
        <f aca="false">IFERROR(Counts!AH2221/Counts!AC2221,"")</f>
        <v>0.285714285714286</v>
      </c>
      <c r="R2221" s="38" t="n">
        <f aca="false">IFERROR(Counts!N2221/Counts!M2221,"")</f>
        <v>0.24</v>
      </c>
      <c r="S2221" s="38" t="n">
        <f aca="false">IFERROR(Counts!K2221/Counts!J2221,"")</f>
        <v>0.618421052631579</v>
      </c>
      <c r="T2221" s="38" t="n">
        <f aca="false">IFERROR(Counts!I2221/Counts!H2221,"")</f>
        <v>0.169014084507042</v>
      </c>
      <c r="U2221" s="38" t="n">
        <f aca="false">IFERROR(1-Counts!L2221/Counts!K2221,"")</f>
        <v>0.936170212765958</v>
      </c>
      <c r="V2221" s="39" t="n">
        <f aca="false">IFERROR(Counts!AJ2221/Counts!AI2221,"")</f>
        <v>69.8903225806452</v>
      </c>
      <c r="W2221" s="38" t="n">
        <f aca="false">IFERROR(Counts!AK2221/Counts!AI2221,"")</f>
        <v>0.0645161290322581</v>
      </c>
      <c r="X2221" s="40" t="n">
        <f aca="false">IFERROR(Counts!O2221,"")</f>
        <v>0.816</v>
      </c>
      <c r="Y2221" s="36" t="n">
        <f aca="false">IFERROR(INDEX('Season Counts'!$Y$2:$Y$740,$AF2221)/INDEX('Season Counts'!$X$2:$X$740,$AF2221),"")</f>
        <v>0.32906976744186</v>
      </c>
      <c r="Z2221" s="37" t="n">
        <f aca="false">IFERROR(J2221-Y2221,"")</f>
        <v>0</v>
      </c>
      <c r="AA2221" s="38" t="n">
        <f aca="false">IFERROR(INDEX('Season Counts'!$K$2:$K$740,$AF2221)/INDEX('Season Counts'!$J$2:$J$740,$AF2221),"")</f>
        <v>0.24</v>
      </c>
      <c r="AB2221" s="41" t="n">
        <f aca="false">IFERROR(R2221-AA2221,"")</f>
        <v>0</v>
      </c>
      <c r="AC2221" s="39" t="n">
        <f aca="false">IFERROR(INDEX('Season Counts'!$AG$2:$AG$740,$AF2221)/INDEX('Season Counts'!$AF$2:$AF$740,$AF2221),"")</f>
        <v>69.8903225806452</v>
      </c>
      <c r="AD2221" s="40" t="n">
        <f aca="false">IFERROR(V2221-AC2221,"")</f>
        <v>0</v>
      </c>
      <c r="AE2221" s="4" t="str">
        <f aca="false">IF(D2221&lt;Guide!$C$21,"Low PA",IF(TRIM(IF(ISNUMBER(AD2221),IF(N(AD2221)&lt;=-Guide!$C$24,"▼ Bat Speed  ",IF(N(AD2221)&gt;=Guide!$C$24,"▲ Bat Speed  ","")),"")&amp;IF(N(Z2221)&gt;=Guide!$C$22,"▲ Contact  ","")&amp;IF(N(Z2221)&lt;=-Guide!$C$22,"▼ Contact  ","")&amp;IF(N(AB2221)&gt;=Guide!$C$23,"▲ Chase  ","")&amp;IF(N(AB2221)&lt;=-Guide!$C$23,"▼ Chase  ",""))="","Stable",TRIM(IF(ISNUMBER(AD2221),IF(N(AD2221)&lt;=-Guide!$C$24,"▼ Bat Speed  ",IF(N(AD2221)&gt;=Guide!$C$24,"▲ Bat Speed  ","")),"")&amp;IF(N(Z2221)&gt;=Guide!$C$22,"▲ Contact  ","")&amp;IF(N(Z2221)&lt;=-Guide!$C$22,"▼ Contact  ","")&amp;IF(N(AB2221)&gt;=Guide!$C$23,"▲ Chase  ","")&amp;IF(N(AB2221)&lt;=-Guide!$C$23,"▼ Chase  ",""))))</f>
        <v>Stable</v>
      </c>
      <c r="AF2221" s="35" t="n">
        <f aca="false">MATCH(Counts!A2221,'Season Counts'!$A$2:$A$740,0)</f>
        <v>563</v>
      </c>
    </row>
    <row r="2222" customFormat="false" ht="15" hidden="false" customHeight="false" outlineLevel="0" collapsed="false">
      <c r="A2222" s="34" t="str">
        <f aca="false">Counts!B2222</f>
        <v>SD</v>
      </c>
      <c r="B2222" s="5" t="str">
        <f aca="false">Counts!C2222</f>
        <v>Ethan Salas</v>
      </c>
      <c r="C2222" s="34" t="str">
        <f aca="false">Counts!F2222</f>
        <v>Sep</v>
      </c>
      <c r="D2222" s="35" t="n">
        <f aca="false">IFERROR(Counts!P2222,"")</f>
        <v>40</v>
      </c>
      <c r="E2222" s="36" t="n">
        <f aca="false">IFERROR(Counts!R2222/Counts!Q2222,"")</f>
        <v>0.256410256410256</v>
      </c>
      <c r="F2222" s="36" t="n">
        <f aca="false">IFERROR((Counts!R2222+Counts!V2222+Counts!W2222)/(Counts!Q2222+Counts!V2222+Counts!W2222+Counts!X2222),"")</f>
        <v>0.275</v>
      </c>
      <c r="G2222" s="36" t="n">
        <f aca="false">IFERROR((Counts!R2222+Counts!S2222+2*Counts!T2222+3*Counts!U2222)/Counts!Q2222,"")</f>
        <v>0.461538461538462</v>
      </c>
      <c r="H2222" s="35" t="n">
        <f aca="false">IFERROR(Counts!U2222,"")</f>
        <v>2</v>
      </c>
      <c r="I2222" s="36" t="n">
        <f aca="false">IFERROR(Counts!Z2222/Counts!AA2222,"")</f>
        <v>0.315</v>
      </c>
      <c r="J2222" s="36" t="n">
        <f aca="false">IFERROR(Counts!AB2222/Counts!AA2222,"")</f>
        <v>0.2268</v>
      </c>
      <c r="K2222" s="37" t="n">
        <f aca="false">IFERROR((Counts!AB2222-Counts!Z2222)/Counts!AA2222,"")</f>
        <v>-0.0882</v>
      </c>
      <c r="L2222" s="38" t="n">
        <f aca="false">IFERROR(Counts!Y2222/Counts!P2222,"")</f>
        <v>0.225</v>
      </c>
      <c r="M2222" s="38" t="n">
        <f aca="false">IFERROR(Counts!V2222/Counts!P2222,"")</f>
        <v>0.025</v>
      </c>
      <c r="N2222" s="38" t="n">
        <f aca="false">IFERROR(Counts!AD2222/Counts!AC2222,"")</f>
        <v>0.0333333333333333</v>
      </c>
      <c r="O2222" s="38" t="n">
        <f aca="false">IFERROR(Counts!AE2222/Counts!AC2222,"")</f>
        <v>0.333333333333333</v>
      </c>
      <c r="P2222" s="39" t="n">
        <f aca="false">IFERROR(Counts!AG2222/Counts!AF2222,"")</f>
        <v>90.11</v>
      </c>
      <c r="Q2222" s="38" t="n">
        <f aca="false">IFERROR(Counts!AH2222/Counts!AC2222,"")</f>
        <v>0.3</v>
      </c>
      <c r="R2222" s="38" t="n">
        <f aca="false">IFERROR(Counts!N2222/Counts!M2222,"")</f>
        <v>0.315068493150685</v>
      </c>
      <c r="S2222" s="38" t="n">
        <f aca="false">IFERROR(Counts!K2222/Counts!J2222,"")</f>
        <v>0.644736842105263</v>
      </c>
      <c r="T2222" s="38" t="n">
        <f aca="false">IFERROR(Counts!I2222/Counts!H2222,"")</f>
        <v>0.180555555555556</v>
      </c>
      <c r="U2222" s="38" t="n">
        <f aca="false">IFERROR(1-Counts!L2222/Counts!K2222,"")</f>
        <v>0.918367346938776</v>
      </c>
      <c r="V2222" s="39" t="n">
        <f aca="false">IFERROR(Counts!AJ2222/Counts!AI2222,"")</f>
        <v>70.2377049180328</v>
      </c>
      <c r="W2222" s="38" t="n">
        <f aca="false">IFERROR(Counts!AK2222/Counts!AI2222,"")</f>
        <v>0.180327868852459</v>
      </c>
      <c r="X2222" s="40" t="n">
        <f aca="false">IFERROR(Counts!O2222,"")</f>
        <v>-0.363</v>
      </c>
      <c r="Y2222" s="36" t="n">
        <f aca="false">IFERROR(INDEX('Season Counts'!$Y$2:$Y$740,$AF2222)/INDEX('Season Counts'!$X$2:$X$740,$AF2222),"")</f>
        <v>0.2268</v>
      </c>
      <c r="Z2222" s="37" t="n">
        <f aca="false">IFERROR(J2222-Y2222,"")</f>
        <v>0</v>
      </c>
      <c r="AA2222" s="38" t="n">
        <f aca="false">IFERROR(INDEX('Season Counts'!$K$2:$K$740,$AF2222)/INDEX('Season Counts'!$J$2:$J$740,$AF2222),"")</f>
        <v>0.315068493150685</v>
      </c>
      <c r="AB2222" s="41" t="n">
        <f aca="false">IFERROR(R2222-AA2222,"")</f>
        <v>0</v>
      </c>
      <c r="AC2222" s="39" t="n">
        <f aca="false">IFERROR(INDEX('Season Counts'!$AG$2:$AG$740,$AF2222)/INDEX('Season Counts'!$AF$2:$AF$740,$AF2222),"")</f>
        <v>70.2377049180328</v>
      </c>
      <c r="AD2222" s="40" t="n">
        <f aca="false">IFERROR(V2222-AC2222,"")</f>
        <v>0</v>
      </c>
      <c r="AE2222" s="4" t="str">
        <f aca="false">IF(D2222&lt;Guide!$C$21,"Low PA",IF(TRIM(IF(ISNUMBER(AD2222),IF(N(AD2222)&lt;=-Guide!$C$24,"▼ Bat Speed  ",IF(N(AD2222)&gt;=Guide!$C$24,"▲ Bat Speed  ","")),"")&amp;IF(N(Z2222)&gt;=Guide!$C$22,"▲ Contact  ","")&amp;IF(N(Z2222)&lt;=-Guide!$C$22,"▼ Contact  ","")&amp;IF(N(AB2222)&gt;=Guide!$C$23,"▲ Chase  ","")&amp;IF(N(AB2222)&lt;=-Guide!$C$23,"▼ Chase  ",""))="","Stable",TRIM(IF(ISNUMBER(AD2222),IF(N(AD2222)&lt;=-Guide!$C$24,"▼ Bat Speed  ",IF(N(AD2222)&gt;=Guide!$C$24,"▲ Bat Speed  ","")),"")&amp;IF(N(Z2222)&gt;=Guide!$C$22,"▲ Contact  ","")&amp;IF(N(Z2222)&lt;=-Guide!$C$22,"▼ Contact  ","")&amp;IF(N(AB2222)&gt;=Guide!$C$23,"▲ Chase  ","")&amp;IF(N(AB2222)&lt;=-Guide!$C$23,"▼ Chase  ",""))))</f>
        <v>Stable</v>
      </c>
      <c r="AF2222" s="35" t="n">
        <f aca="false">MATCH(Counts!A2222,'Season Counts'!$A$2:$A$740,0)</f>
        <v>564</v>
      </c>
    </row>
    <row r="2223" customFormat="false" ht="15" hidden="false" customHeight="false" outlineLevel="0" collapsed="false">
      <c r="A2223" s="34" t="str">
        <f aca="false">Counts!B2223</f>
        <v>SD</v>
      </c>
      <c r="B2223" s="5" t="str">
        <f aca="false">Counts!C2223</f>
        <v>Nick Solak</v>
      </c>
      <c r="C2223" s="34" t="str">
        <f aca="false">Counts!F2223</f>
        <v>Jun</v>
      </c>
      <c r="D2223" s="35" t="n">
        <f aca="false">IFERROR(Counts!P2223,"")</f>
        <v>10</v>
      </c>
      <c r="E2223" s="36" t="n">
        <f aca="false">IFERROR(Counts!R2223/Counts!Q2223,"")</f>
        <v>0.142857142857143</v>
      </c>
      <c r="F2223" s="36" t="n">
        <f aca="false">IFERROR((Counts!R2223+Counts!V2223+Counts!W2223)/(Counts!Q2223+Counts!V2223+Counts!W2223+Counts!X2223),"")</f>
        <v>0.3</v>
      </c>
      <c r="G2223" s="36" t="n">
        <f aca="false">IFERROR((Counts!R2223+Counts!S2223+2*Counts!T2223+3*Counts!U2223)/Counts!Q2223,"")</f>
        <v>0.142857142857143</v>
      </c>
      <c r="H2223" s="35" t="n">
        <f aca="false">IFERROR(Counts!U2223,"")</f>
        <v>0</v>
      </c>
      <c r="I2223" s="36" t="n">
        <f aca="false">IFERROR(Counts!Z2223/Counts!AA2223,"")</f>
        <v>0.23</v>
      </c>
      <c r="J2223" s="36" t="n">
        <f aca="false">IFERROR(Counts!AB2223/Counts!AA2223,"")</f>
        <v>0.3731</v>
      </c>
      <c r="K2223" s="37" t="n">
        <f aca="false">IFERROR((Counts!AB2223-Counts!Z2223)/Counts!AA2223,"")</f>
        <v>0.1431</v>
      </c>
      <c r="L2223" s="38" t="n">
        <f aca="false">IFERROR(Counts!Y2223/Counts!P2223,"")</f>
        <v>0</v>
      </c>
      <c r="M2223" s="38" t="n">
        <f aca="false">IFERROR(Counts!V2223/Counts!P2223,"")</f>
        <v>0.1</v>
      </c>
      <c r="N2223" s="38" t="n">
        <f aca="false">IFERROR(Counts!AD2223/Counts!AC2223,"")</f>
        <v>0.125</v>
      </c>
      <c r="O2223" s="38" t="n">
        <f aca="false">IFERROR(Counts!AE2223/Counts!AC2223,"")</f>
        <v>0.5</v>
      </c>
      <c r="P2223" s="39" t="n">
        <f aca="false">IFERROR(Counts!AG2223/Counts!AF2223,"")</f>
        <v>90.175</v>
      </c>
      <c r="Q2223" s="38" t="n">
        <f aca="false">IFERROR(Counts!AH2223/Counts!AC2223,"")</f>
        <v>0.375</v>
      </c>
      <c r="R2223" s="38" t="n">
        <f aca="false">IFERROR(Counts!N2223/Counts!M2223,"")</f>
        <v>0.363636363636364</v>
      </c>
      <c r="S2223" s="38" t="n">
        <f aca="false">IFERROR(Counts!K2223/Counts!J2223,"")</f>
        <v>0.583333333333333</v>
      </c>
      <c r="T2223" s="38" t="n">
        <f aca="false">IFERROR(Counts!I2223/Counts!H2223,"")</f>
        <v>0</v>
      </c>
      <c r="U2223" s="38" t="n">
        <f aca="false">IFERROR(1-Counts!L2223/Counts!K2223,"")</f>
        <v>1</v>
      </c>
      <c r="V2223" s="39" t="n">
        <f aca="false">IFERROR(Counts!AJ2223/Counts!AI2223,"")</f>
        <v>70.79</v>
      </c>
      <c r="W2223" s="38" t="n">
        <f aca="false">IFERROR(Counts!AK2223/Counts!AI2223,"")</f>
        <v>0.2</v>
      </c>
      <c r="X2223" s="40" t="n">
        <f aca="false">IFERROR(Counts!O2223,"")</f>
        <v>-0.868</v>
      </c>
      <c r="Y2223" s="36" t="n">
        <f aca="false">IFERROR(INDEX('Season Counts'!$Y$2:$Y$740,$AF2223)/INDEX('Season Counts'!$X$2:$X$740,$AF2223),"")</f>
        <v>0.3731</v>
      </c>
      <c r="Z2223" s="37" t="n">
        <f aca="false">IFERROR(J2223-Y2223,"")</f>
        <v>0</v>
      </c>
      <c r="AA2223" s="38" t="n">
        <f aca="false">IFERROR(INDEX('Season Counts'!$K$2:$K$740,$AF2223)/INDEX('Season Counts'!$J$2:$J$740,$AF2223),"")</f>
        <v>0.363636363636364</v>
      </c>
      <c r="AB2223" s="41" t="n">
        <f aca="false">IFERROR(R2223-AA2223,"")</f>
        <v>0</v>
      </c>
      <c r="AC2223" s="39" t="n">
        <f aca="false">IFERROR(INDEX('Season Counts'!$AG$2:$AG$740,$AF2223)/INDEX('Season Counts'!$AF$2:$AF$740,$AF2223),"")</f>
        <v>70.79</v>
      </c>
      <c r="AD2223" s="40" t="n">
        <f aca="false">IFERROR(V2223-AC2223,"")</f>
        <v>0</v>
      </c>
      <c r="AE2223" s="4" t="str">
        <f aca="false">IF(D2223&lt;Guide!$C$21,"Low PA",IF(TRIM(IF(ISNUMBER(AD2223),IF(N(AD2223)&lt;=-Guide!$C$24,"▼ Bat Speed  ",IF(N(AD2223)&gt;=Guide!$C$24,"▲ Bat Speed  ","")),"")&amp;IF(N(Z2223)&gt;=Guide!$C$22,"▲ Contact  ","")&amp;IF(N(Z2223)&lt;=-Guide!$C$22,"▼ Contact  ","")&amp;IF(N(AB2223)&gt;=Guide!$C$23,"▲ Chase  ","")&amp;IF(N(AB2223)&lt;=-Guide!$C$23,"▼ Chase  ",""))="","Stable",TRIM(IF(ISNUMBER(AD2223),IF(N(AD2223)&lt;=-Guide!$C$24,"▼ Bat Speed  ",IF(N(AD2223)&gt;=Guide!$C$24,"▲ Bat Speed  ","")),"")&amp;IF(N(Z2223)&gt;=Guide!$C$22,"▲ Contact  ","")&amp;IF(N(Z2223)&lt;=-Guide!$C$22,"▼ Contact  ","")&amp;IF(N(AB2223)&gt;=Guide!$C$23,"▲ Chase  ","")&amp;IF(N(AB2223)&lt;=-Guide!$C$23,"▼ Chase  ",""))))</f>
        <v>Low PA</v>
      </c>
      <c r="AF2223" s="35" t="n">
        <f aca="false">MATCH(Counts!A2223,'Season Counts'!$A$2:$A$740,0)</f>
        <v>565</v>
      </c>
    </row>
    <row r="2224" customFormat="false" ht="15" hidden="false" customHeight="false" outlineLevel="0" collapsed="false">
      <c r="A2224" s="34" t="str">
        <f aca="false">Counts!B2224</f>
        <v>SD</v>
      </c>
      <c r="B2224" s="5" t="str">
        <f aca="false">Counts!C2224</f>
        <v>Blake Hunt</v>
      </c>
      <c r="C2224" s="34" t="str">
        <f aca="false">Counts!F2224</f>
        <v>Jun</v>
      </c>
      <c r="D2224" s="35" t="n">
        <f aca="false">IFERROR(Counts!P2224,"")</f>
        <v>3</v>
      </c>
      <c r="E2224" s="36" t="n">
        <f aca="false">IFERROR(Counts!R2224/Counts!Q2224,"")</f>
        <v>0</v>
      </c>
      <c r="F2224" s="36" t="n">
        <f aca="false">IFERROR((Counts!R2224+Counts!V2224+Counts!W2224)/(Counts!Q2224+Counts!V2224+Counts!W2224+Counts!X2224),"")</f>
        <v>0</v>
      </c>
      <c r="G2224" s="36" t="n">
        <f aca="false">IFERROR((Counts!R2224+Counts!S2224+2*Counts!T2224+3*Counts!U2224)/Counts!Q2224,"")</f>
        <v>0</v>
      </c>
      <c r="H2224" s="35" t="n">
        <f aca="false">IFERROR(Counts!U2224,"")</f>
        <v>0</v>
      </c>
      <c r="I2224" s="36" t="n">
        <f aca="false">IFERROR(Counts!Z2224/Counts!AA2224,"")</f>
        <v>0</v>
      </c>
      <c r="J2224" s="36" t="n">
        <f aca="false">IFERROR(Counts!AB2224/Counts!AA2224,"")</f>
        <v>0</v>
      </c>
      <c r="K2224" s="37" t="n">
        <f aca="false">IFERROR((Counts!AB2224-Counts!Z2224)/Counts!AA2224,"")</f>
        <v>0</v>
      </c>
      <c r="L2224" s="38" t="n">
        <f aca="false">IFERROR(Counts!Y2224/Counts!P2224,"")</f>
        <v>1</v>
      </c>
      <c r="M2224" s="38" t="n">
        <f aca="false">IFERROR(Counts!V2224/Counts!P2224,"")</f>
        <v>0</v>
      </c>
      <c r="N2224" s="38" t="str">
        <f aca="false">IFERROR(Counts!AD2224/Counts!AC2224,"")</f>
        <v/>
      </c>
      <c r="O2224" s="38" t="str">
        <f aca="false">IFERROR(Counts!AE2224/Counts!AC2224,"")</f>
        <v/>
      </c>
      <c r="P2224" s="39" t="str">
        <f aca="false">IFERROR(Counts!AG2224/Counts!AF2224,"")</f>
        <v/>
      </c>
      <c r="Q2224" s="38" t="str">
        <f aca="false">IFERROR(Counts!AH2224/Counts!AC2224,"")</f>
        <v/>
      </c>
      <c r="R2224" s="38" t="n">
        <f aca="false">IFERROR(Counts!N2224/Counts!M2224,"")</f>
        <v>0.444444444444444</v>
      </c>
      <c r="S2224" s="38" t="n">
        <f aca="false">IFERROR(Counts!K2224/Counts!J2224,"")</f>
        <v>0.375</v>
      </c>
      <c r="T2224" s="38" t="n">
        <f aca="false">IFERROR(Counts!I2224/Counts!H2224,"")</f>
        <v>0.571428571428571</v>
      </c>
      <c r="U2224" s="38" t="n">
        <f aca="false">IFERROR(1-Counts!L2224/Counts!K2224,"")</f>
        <v>0.333333333333333</v>
      </c>
      <c r="V2224" s="39" t="n">
        <f aca="false">IFERROR(Counts!AJ2224/Counts!AI2224,"")</f>
        <v>71.7333333333333</v>
      </c>
      <c r="W2224" s="38" t="n">
        <f aca="false">IFERROR(Counts!AK2224/Counts!AI2224,"")</f>
        <v>0.166666666666667</v>
      </c>
      <c r="X2224" s="40" t="n">
        <f aca="false">IFERROR(Counts!O2224,"")</f>
        <v>-0.792</v>
      </c>
      <c r="Y2224" s="36" t="n">
        <f aca="false">IFERROR(INDEX('Season Counts'!$Y$2:$Y$740,$AF2224)/INDEX('Season Counts'!$X$2:$X$740,$AF2224),"")</f>
        <v>0</v>
      </c>
      <c r="Z2224" s="37" t="n">
        <f aca="false">IFERROR(J2224-Y2224,"")</f>
        <v>0</v>
      </c>
      <c r="AA2224" s="38" t="n">
        <f aca="false">IFERROR(INDEX('Season Counts'!$K$2:$K$740,$AF2224)/INDEX('Season Counts'!$J$2:$J$740,$AF2224),"")</f>
        <v>0.444444444444444</v>
      </c>
      <c r="AB2224" s="41" t="n">
        <f aca="false">IFERROR(R2224-AA2224,"")</f>
        <v>0</v>
      </c>
      <c r="AC2224" s="39" t="n">
        <f aca="false">IFERROR(INDEX('Season Counts'!$AG$2:$AG$740,$AF2224)/INDEX('Season Counts'!$AF$2:$AF$740,$AF2224),"")</f>
        <v>71.7333333333333</v>
      </c>
      <c r="AD2224" s="40" t="n">
        <f aca="false">IFERROR(V2224-AC2224,"")</f>
        <v>0</v>
      </c>
      <c r="AE2224" s="4" t="str">
        <f aca="false">IF(D2224&lt;Guide!$C$21,"Low PA",IF(TRIM(IF(ISNUMBER(AD2224),IF(N(AD2224)&lt;=-Guide!$C$24,"▼ Bat Speed  ",IF(N(AD2224)&gt;=Guide!$C$24,"▲ Bat Speed  ","")),"")&amp;IF(N(Z2224)&gt;=Guide!$C$22,"▲ Contact  ","")&amp;IF(N(Z2224)&lt;=-Guide!$C$22,"▼ Contact  ","")&amp;IF(N(AB2224)&gt;=Guide!$C$23,"▲ Chase  ","")&amp;IF(N(AB2224)&lt;=-Guide!$C$23,"▼ Chase  ",""))="","Stable",TRIM(IF(ISNUMBER(AD2224),IF(N(AD2224)&lt;=-Guide!$C$24,"▼ Bat Speed  ",IF(N(AD2224)&gt;=Guide!$C$24,"▲ Bat Speed  ","")),"")&amp;IF(N(Z2224)&gt;=Guide!$C$22,"▲ Contact  ","")&amp;IF(N(Z2224)&lt;=-Guide!$C$22,"▼ Contact  ","")&amp;IF(N(AB2224)&gt;=Guide!$C$23,"▲ Chase  ","")&amp;IF(N(AB2224)&lt;=-Guide!$C$23,"▼ Chase  ",""))))</f>
        <v>Low PA</v>
      </c>
      <c r="AF2224" s="35" t="n">
        <f aca="false">MATCH(Counts!A2224,'Season Counts'!$A$2:$A$740,0)</f>
        <v>566</v>
      </c>
    </row>
    <row r="2225" customFormat="false" ht="15" hidden="false" customHeight="false" outlineLevel="0" collapsed="false">
      <c r="A2225" s="34" t="str">
        <f aca="false">Counts!B2225</f>
        <v>SD</v>
      </c>
      <c r="B2225" s="5" t="str">
        <f aca="false">Counts!C2225</f>
        <v>Gage Workman</v>
      </c>
      <c r="C2225" s="34" t="str">
        <f aca="false">Counts!F2225</f>
        <v>Aug</v>
      </c>
      <c r="D2225" s="35" t="n">
        <f aca="false">IFERROR(Counts!P2225,"")</f>
        <v>3</v>
      </c>
      <c r="E2225" s="36" t="n">
        <f aca="false">IFERROR(Counts!R2225/Counts!Q2225,"")</f>
        <v>0.333333333333333</v>
      </c>
      <c r="F2225" s="36" t="n">
        <f aca="false">IFERROR((Counts!R2225+Counts!V2225+Counts!W2225)/(Counts!Q2225+Counts!V2225+Counts!W2225+Counts!X2225),"")</f>
        <v>0.333333333333333</v>
      </c>
      <c r="G2225" s="36" t="n">
        <f aca="false">IFERROR((Counts!R2225+Counts!S2225+2*Counts!T2225+3*Counts!U2225)/Counts!Q2225,"")</f>
        <v>0.666666666666667</v>
      </c>
      <c r="H2225" s="35" t="n">
        <f aca="false">IFERROR(Counts!U2225,"")</f>
        <v>0</v>
      </c>
      <c r="I2225" s="36" t="n">
        <f aca="false">IFERROR(Counts!Z2225/Counts!AA2225,"")</f>
        <v>0.416666666666667</v>
      </c>
      <c r="J2225" s="36" t="n">
        <f aca="false">IFERROR(Counts!AB2225/Counts!AA2225,"")</f>
        <v>0.150666666666667</v>
      </c>
      <c r="K2225" s="37" t="n">
        <f aca="false">IFERROR((Counts!AB2225-Counts!Z2225)/Counts!AA2225,"")</f>
        <v>-0.266</v>
      </c>
      <c r="L2225" s="38" t="n">
        <f aca="false">IFERROR(Counts!Y2225/Counts!P2225,"")</f>
        <v>0.333333333333333</v>
      </c>
      <c r="M2225" s="38" t="n">
        <f aca="false">IFERROR(Counts!V2225/Counts!P2225,"")</f>
        <v>0</v>
      </c>
      <c r="N2225" s="38" t="n">
        <f aca="false">IFERROR(Counts!AD2225/Counts!AC2225,"")</f>
        <v>0</v>
      </c>
      <c r="O2225" s="38" t="n">
        <f aca="false">IFERROR(Counts!AE2225/Counts!AC2225,"")</f>
        <v>0.5</v>
      </c>
      <c r="P2225" s="39" t="n">
        <f aca="false">IFERROR(Counts!AG2225/Counts!AF2225,"")</f>
        <v>93.25</v>
      </c>
      <c r="Q2225" s="38" t="n">
        <f aca="false">IFERROR(Counts!AH2225/Counts!AC2225,"")</f>
        <v>0.5</v>
      </c>
      <c r="R2225" s="38" t="n">
        <f aca="false">IFERROR(Counts!N2225/Counts!M2225,"")</f>
        <v>0.5</v>
      </c>
      <c r="S2225" s="38" t="n">
        <f aca="false">IFERROR(Counts!K2225/Counts!J2225,"")</f>
        <v>0.833333333333333</v>
      </c>
      <c r="T2225" s="38" t="n">
        <f aca="false">IFERROR(Counts!I2225/Counts!H2225,"")</f>
        <v>0.333333333333333</v>
      </c>
      <c r="U2225" s="38" t="n">
        <f aca="false">IFERROR(1-Counts!L2225/Counts!K2225,"")</f>
        <v>0.8</v>
      </c>
      <c r="V2225" s="39" t="n">
        <f aca="false">IFERROR(Counts!AJ2225/Counts!AI2225,"")</f>
        <v>68.54</v>
      </c>
      <c r="W2225" s="38" t="n">
        <f aca="false">IFERROR(Counts!AK2225/Counts!AI2225,"")</f>
        <v>0</v>
      </c>
      <c r="X2225" s="40" t="n">
        <f aca="false">IFERROR(Counts!O2225,"")</f>
        <v>0.023</v>
      </c>
      <c r="Y2225" s="36" t="n">
        <f aca="false">IFERROR(INDEX('Season Counts'!$Y$2:$Y$740,$AF2225)/INDEX('Season Counts'!$X$2:$X$740,$AF2225),"")</f>
        <v>0.150666666666667</v>
      </c>
      <c r="Z2225" s="37" t="n">
        <f aca="false">IFERROR(J2225-Y2225,"")</f>
        <v>0</v>
      </c>
      <c r="AA2225" s="38" t="n">
        <f aca="false">IFERROR(INDEX('Season Counts'!$K$2:$K$740,$AF2225)/INDEX('Season Counts'!$J$2:$J$740,$AF2225),"")</f>
        <v>0.5</v>
      </c>
      <c r="AB2225" s="41" t="n">
        <f aca="false">IFERROR(R2225-AA2225,"")</f>
        <v>0</v>
      </c>
      <c r="AC2225" s="39" t="n">
        <f aca="false">IFERROR(INDEX('Season Counts'!$AG$2:$AG$740,$AF2225)/INDEX('Season Counts'!$AF$2:$AF$740,$AF2225),"")</f>
        <v>68.54</v>
      </c>
      <c r="AD2225" s="40" t="n">
        <f aca="false">IFERROR(V2225-AC2225,"")</f>
        <v>0</v>
      </c>
      <c r="AE2225" s="4" t="str">
        <f aca="false">IF(D2225&lt;Guide!$C$21,"Low PA",IF(TRIM(IF(ISNUMBER(AD2225),IF(N(AD2225)&lt;=-Guide!$C$24,"▼ Bat Speed  ",IF(N(AD2225)&gt;=Guide!$C$24,"▲ Bat Speed  ","")),"")&amp;IF(N(Z2225)&gt;=Guide!$C$22,"▲ Contact  ","")&amp;IF(N(Z2225)&lt;=-Guide!$C$22,"▼ Contact  ","")&amp;IF(N(AB2225)&gt;=Guide!$C$23,"▲ Chase  ","")&amp;IF(N(AB2225)&lt;=-Guide!$C$23,"▼ Chase  ",""))="","Stable",TRIM(IF(ISNUMBER(AD2225),IF(N(AD2225)&lt;=-Guide!$C$24,"▼ Bat Speed  ",IF(N(AD2225)&gt;=Guide!$C$24,"▲ Bat Speed  ","")),"")&amp;IF(N(Z2225)&gt;=Guide!$C$22,"▲ Contact  ","")&amp;IF(N(Z2225)&lt;=-Guide!$C$22,"▼ Contact  ","")&amp;IF(N(AB2225)&gt;=Guide!$C$23,"▲ Chase  ","")&amp;IF(N(AB2225)&lt;=-Guide!$C$23,"▼ Chase  ",""))))</f>
        <v>Low PA</v>
      </c>
      <c r="AF2225" s="35" t="n">
        <f aca="false">MATCH(Counts!A2225,'Season Counts'!$A$2:$A$740,0)</f>
        <v>567</v>
      </c>
    </row>
    <row r="2226" customFormat="false" ht="15" hidden="false" customHeight="false" outlineLevel="0" collapsed="false">
      <c r="A2226" s="34" t="str">
        <f aca="false">Counts!B2226</f>
        <v>SD</v>
      </c>
      <c r="B2226" s="5" t="str">
        <f aca="false">Counts!C2226</f>
        <v>Randy Vásquez</v>
      </c>
      <c r="C2226" s="34" t="str">
        <f aca="false">Counts!F2226</f>
        <v>Jul</v>
      </c>
      <c r="D2226" s="35" t="n">
        <f aca="false">IFERROR(Counts!P2226,"")</f>
        <v>1</v>
      </c>
      <c r="E2226" s="36" t="n">
        <f aca="false">IFERROR(Counts!R2226/Counts!Q2226,"")</f>
        <v>0</v>
      </c>
      <c r="F2226" s="36" t="n">
        <f aca="false">IFERROR((Counts!R2226+Counts!V2226+Counts!W2226)/(Counts!Q2226+Counts!V2226+Counts!W2226+Counts!X2226),"")</f>
        <v>0</v>
      </c>
      <c r="G2226" s="36" t="n">
        <f aca="false">IFERROR((Counts!R2226+Counts!S2226+2*Counts!T2226+3*Counts!U2226)/Counts!Q2226,"")</f>
        <v>0</v>
      </c>
      <c r="H2226" s="35" t="n">
        <f aca="false">IFERROR(Counts!U2226,"")</f>
        <v>0</v>
      </c>
      <c r="I2226" s="36" t="n">
        <f aca="false">IFERROR(Counts!Z2226/Counts!AA2226,"")</f>
        <v>0</v>
      </c>
      <c r="J2226" s="36" t="n">
        <f aca="false">IFERROR(Counts!AB2226/Counts!AA2226,"")</f>
        <v>0.044</v>
      </c>
      <c r="K2226" s="37" t="n">
        <f aca="false">IFERROR((Counts!AB2226-Counts!Z2226)/Counts!AA2226,"")</f>
        <v>0.044</v>
      </c>
      <c r="L2226" s="38" t="n">
        <f aca="false">IFERROR(Counts!Y2226/Counts!P2226,"")</f>
        <v>0</v>
      </c>
      <c r="M2226" s="38" t="n">
        <f aca="false">IFERROR(Counts!V2226/Counts!P2226,"")</f>
        <v>0</v>
      </c>
      <c r="N2226" s="38" t="n">
        <f aca="false">IFERROR(Counts!AD2226/Counts!AC2226,"")</f>
        <v>0</v>
      </c>
      <c r="O2226" s="38" t="n">
        <f aca="false">IFERROR(Counts!AE2226/Counts!AC2226,"")</f>
        <v>0</v>
      </c>
      <c r="P2226" s="39" t="n">
        <f aca="false">IFERROR(Counts!AG2226/Counts!AF2226,"")</f>
        <v>66.1</v>
      </c>
      <c r="Q2226" s="38" t="n">
        <f aca="false">IFERROR(Counts!AH2226/Counts!AC2226,"")</f>
        <v>0</v>
      </c>
      <c r="R2226" s="38" t="str">
        <f aca="false">IFERROR(Counts!N2226/Counts!M2226,"")</f>
        <v/>
      </c>
      <c r="S2226" s="38" t="n">
        <f aca="false">IFERROR(Counts!K2226/Counts!J2226,"")</f>
        <v>1</v>
      </c>
      <c r="T2226" s="38" t="n">
        <f aca="false">IFERROR(Counts!I2226/Counts!H2226,"")</f>
        <v>0</v>
      </c>
      <c r="U2226" s="38" t="n">
        <f aca="false">IFERROR(1-Counts!L2226/Counts!K2226,"")</f>
        <v>1</v>
      </c>
      <c r="V2226" s="39" t="n">
        <f aca="false">IFERROR(Counts!AJ2226/Counts!AI2226,"")</f>
        <v>66.2</v>
      </c>
      <c r="W2226" s="38" t="n">
        <f aca="false">IFERROR(Counts!AK2226/Counts!AI2226,"")</f>
        <v>0</v>
      </c>
      <c r="X2226" s="40" t="n">
        <f aca="false">IFERROR(Counts!O2226,"")</f>
        <v>-0.26</v>
      </c>
      <c r="Y2226" s="36" t="n">
        <f aca="false">IFERROR(INDEX('Season Counts'!$Y$2:$Y$740,$AF2226)/INDEX('Season Counts'!$X$2:$X$740,$AF2226),"")</f>
        <v>0.044</v>
      </c>
      <c r="Z2226" s="37" t="n">
        <f aca="false">IFERROR(J2226-Y2226,"")</f>
        <v>0</v>
      </c>
      <c r="AA2226" s="38" t="str">
        <f aca="false">IFERROR(INDEX('Season Counts'!$K$2:$K$740,$AF2226)/INDEX('Season Counts'!$J$2:$J$740,$AF2226),"")</f>
        <v/>
      </c>
      <c r="AB2226" s="41" t="str">
        <f aca="false">IFERROR(R2226-AA2226,"")</f>
        <v/>
      </c>
      <c r="AC2226" s="39" t="n">
        <f aca="false">IFERROR(INDEX('Season Counts'!$AG$2:$AG$740,$AF2226)/INDEX('Season Counts'!$AF$2:$AF$740,$AF2226),"")</f>
        <v>66.2</v>
      </c>
      <c r="AD2226" s="40" t="n">
        <f aca="false">IFERROR(V2226-AC2226,"")</f>
        <v>0</v>
      </c>
      <c r="AE2226" s="4" t="str">
        <f aca="false">IF(D2226&lt;Guide!$C$21,"Low PA",IF(TRIM(IF(ISNUMBER(AD2226),IF(N(AD2226)&lt;=-Guide!$C$24,"▼ Bat Speed  ",IF(N(AD2226)&gt;=Guide!$C$24,"▲ Bat Speed  ","")),"")&amp;IF(N(Z2226)&gt;=Guide!$C$22,"▲ Contact  ","")&amp;IF(N(Z2226)&lt;=-Guide!$C$22,"▼ Contact  ","")&amp;IF(N(AB2226)&gt;=Guide!$C$23,"▲ Chase  ","")&amp;IF(N(AB2226)&lt;=-Guide!$C$23,"▼ Chase  ",""))="","Stable",TRIM(IF(ISNUMBER(AD2226),IF(N(AD2226)&lt;=-Guide!$C$24,"▼ Bat Speed  ",IF(N(AD2226)&gt;=Guide!$C$24,"▲ Bat Speed  ","")),"")&amp;IF(N(Z2226)&gt;=Guide!$C$22,"▲ Contact  ","")&amp;IF(N(Z2226)&lt;=-Guide!$C$22,"▼ Contact  ","")&amp;IF(N(AB2226)&gt;=Guide!$C$23,"▲ Chase  ","")&amp;IF(N(AB2226)&lt;=-Guide!$C$23,"▼ Chase  ",""))))</f>
        <v>Low PA</v>
      </c>
      <c r="AF2226" s="35" t="n">
        <f aca="false">MATCH(Counts!A2226,'Season Counts'!$A$2:$A$740,0)</f>
        <v>568</v>
      </c>
    </row>
    <row r="2227" customFormat="false" ht="15" hidden="false" customHeight="false" outlineLevel="0" collapsed="false">
      <c r="A2227" s="34" t="str">
        <f aca="false">Counts!B2227</f>
        <v>SEA</v>
      </c>
      <c r="B2227" s="5" t="str">
        <f aca="false">Counts!C2227</f>
        <v>Randy Arozarena</v>
      </c>
      <c r="C2227" s="34" t="str">
        <f aca="false">Counts!F2227</f>
        <v>Mar-Apr</v>
      </c>
      <c r="D2227" s="35" t="n">
        <f aca="false">IFERROR(Counts!P2227,"")</f>
        <v>134</v>
      </c>
      <c r="E2227" s="36" t="n">
        <f aca="false">IFERROR(Counts!R2227/Counts!Q2227,"")</f>
        <v>0.289473684210526</v>
      </c>
      <c r="F2227" s="36" t="n">
        <f aca="false">IFERROR((Counts!R2227+Counts!V2227+Counts!W2227)/(Counts!Q2227+Counts!V2227+Counts!W2227+Counts!X2227),"")</f>
        <v>0.380597014925373</v>
      </c>
      <c r="G2227" s="36" t="n">
        <f aca="false">IFERROR((Counts!R2227+Counts!S2227+2*Counts!T2227+3*Counts!U2227)/Counts!Q2227,"")</f>
        <v>0.43859649122807</v>
      </c>
      <c r="H2227" s="35" t="n">
        <f aca="false">IFERROR(Counts!U2227,"")</f>
        <v>2</v>
      </c>
      <c r="I2227" s="36" t="n">
        <f aca="false">IFERROR(Counts!Z2227/Counts!AA2227,"")</f>
        <v>0.360820895522388</v>
      </c>
      <c r="J2227" s="36" t="n">
        <f aca="false">IFERROR(Counts!AB2227/Counts!AA2227,"")</f>
        <v>0.338858208955224</v>
      </c>
      <c r="K2227" s="37" t="n">
        <f aca="false">IFERROR((Counts!AB2227-Counts!Z2227)/Counts!AA2227,"")</f>
        <v>-0.0219626865671642</v>
      </c>
      <c r="L2227" s="38" t="n">
        <f aca="false">IFERROR(Counts!Y2227/Counts!P2227,"")</f>
        <v>0.216417910447761</v>
      </c>
      <c r="M2227" s="38" t="n">
        <f aca="false">IFERROR(Counts!V2227/Counts!P2227,"")</f>
        <v>0.111940298507463</v>
      </c>
      <c r="N2227" s="38" t="n">
        <f aca="false">IFERROR(Counts!AD2227/Counts!AC2227,"")</f>
        <v>0.0689655172413793</v>
      </c>
      <c r="O2227" s="38" t="n">
        <f aca="false">IFERROR(Counts!AE2227/Counts!AC2227,"")</f>
        <v>0.390804597701149</v>
      </c>
      <c r="P2227" s="39" t="n">
        <f aca="false">IFERROR(Counts!AG2227/Counts!AF2227,"")</f>
        <v>90.1218390804598</v>
      </c>
      <c r="Q2227" s="38" t="n">
        <f aca="false">IFERROR(Counts!AH2227/Counts!AC2227,"")</f>
        <v>0.402298850574713</v>
      </c>
      <c r="R2227" s="38" t="n">
        <f aca="false">IFERROR(Counts!N2227/Counts!M2227,"")</f>
        <v>0.328947368421053</v>
      </c>
      <c r="S2227" s="38" t="n">
        <f aca="false">IFERROR(Counts!K2227/Counts!J2227,"")</f>
        <v>0.589641434262948</v>
      </c>
      <c r="T2227" s="38" t="n">
        <f aca="false">IFERROR(Counts!I2227/Counts!H2227,"")</f>
        <v>0.229838709677419</v>
      </c>
      <c r="U2227" s="38" t="n">
        <f aca="false">IFERROR(1-Counts!L2227/Counts!K2227,"")</f>
        <v>0.797297297297297</v>
      </c>
      <c r="V2227" s="39" t="n">
        <f aca="false">IFERROR(Counts!AJ2227/Counts!AI2227,"")</f>
        <v>70.1389162561576</v>
      </c>
      <c r="W2227" s="38" t="n">
        <f aca="false">IFERROR(Counts!AK2227/Counts!AI2227,"")</f>
        <v>0.172413793103448</v>
      </c>
      <c r="X2227" s="40" t="n">
        <f aca="false">IFERROR(Counts!O2227,"")</f>
        <v>3.236</v>
      </c>
      <c r="Y2227" s="36" t="n">
        <f aca="false">IFERROR(INDEX('Season Counts'!$Y$2:$Y$740,$AF2227)/INDEX('Season Counts'!$X$2:$X$740,$AF2227),"")</f>
        <v>0.348413793103448</v>
      </c>
      <c r="Z2227" s="37" t="n">
        <f aca="false">IFERROR(J2227-Y2227,"")</f>
        <v>-0.00955558414822444</v>
      </c>
      <c r="AA2227" s="38" t="n">
        <f aca="false">IFERROR(INDEX('Season Counts'!$K$2:$K$740,$AF2227)/INDEX('Season Counts'!$J$2:$J$740,$AF2227),"")</f>
        <v>0.306066802999318</v>
      </c>
      <c r="AB2227" s="41" t="n">
        <f aca="false">IFERROR(R2227-AA2227,"")</f>
        <v>0.0228805654217343</v>
      </c>
      <c r="AC2227" s="39" t="n">
        <f aca="false">IFERROR(INDEX('Season Counts'!$AG$2:$AG$740,$AF2227)/INDEX('Season Counts'!$AF$2:$AF$740,$AF2227),"")</f>
        <v>70.8657247037375</v>
      </c>
      <c r="AD2227" s="40" t="n">
        <f aca="false">IFERROR(V2227-AC2227,"")</f>
        <v>-0.726808447579828</v>
      </c>
      <c r="AE2227" s="4" t="str">
        <f aca="false">IF(D2227&lt;Guide!$C$21,"Low PA",IF(TRIM(IF(ISNUMBER(AD2227),IF(N(AD2227)&lt;=-Guide!$C$24,"▼ Bat Speed  ",IF(N(AD2227)&gt;=Guide!$C$24,"▲ Bat Speed  ","")),"")&amp;IF(N(Z2227)&gt;=Guide!$C$22,"▲ Contact  ","")&amp;IF(N(Z2227)&lt;=-Guide!$C$22,"▼ Contact  ","")&amp;IF(N(AB2227)&gt;=Guide!$C$23,"▲ Chase  ","")&amp;IF(N(AB2227)&lt;=-Guide!$C$23,"▼ Chase  ",""))="","Stable",TRIM(IF(ISNUMBER(AD2227),IF(N(AD2227)&lt;=-Guide!$C$24,"▼ Bat Speed  ",IF(N(AD2227)&gt;=Guide!$C$24,"▲ Bat Speed  ","")),"")&amp;IF(N(Z2227)&gt;=Guide!$C$22,"▲ Contact  ","")&amp;IF(N(Z2227)&lt;=-Guide!$C$22,"▼ Contact  ","")&amp;IF(N(AB2227)&gt;=Guide!$C$23,"▲ Chase  ","")&amp;IF(N(AB2227)&lt;=-Guide!$C$23,"▼ Chase  ",""))))</f>
        <v>Stable</v>
      </c>
      <c r="AF2227" s="35" t="n">
        <f aca="false">MATCH(Counts!A2227,'Season Counts'!$A$2:$A$740,0)</f>
        <v>569</v>
      </c>
    </row>
    <row r="2228" customFormat="false" ht="15" hidden="false" customHeight="false" outlineLevel="0" collapsed="false">
      <c r="A2228" s="34" t="str">
        <f aca="false">Counts!B2228</f>
        <v>SEA</v>
      </c>
      <c r="B2228" s="5" t="str">
        <f aca="false">Counts!C2228</f>
        <v>Randy Arozarena</v>
      </c>
      <c r="C2228" s="34" t="str">
        <f aca="false">Counts!F2228</f>
        <v>May</v>
      </c>
      <c r="D2228" s="35" t="n">
        <f aca="false">IFERROR(Counts!P2228,"")</f>
        <v>121</v>
      </c>
      <c r="E2228" s="36" t="n">
        <f aca="false">IFERROR(Counts!R2228/Counts!Q2228,"")</f>
        <v>0.289719626168224</v>
      </c>
      <c r="F2228" s="36" t="n">
        <f aca="false">IFERROR((Counts!R2228+Counts!V2228+Counts!W2228)/(Counts!Q2228+Counts!V2228+Counts!W2228+Counts!X2228),"")</f>
        <v>0.363636363636364</v>
      </c>
      <c r="G2228" s="36" t="n">
        <f aca="false">IFERROR((Counts!R2228+Counts!S2228+2*Counts!T2228+3*Counts!U2228)/Counts!Q2228,"")</f>
        <v>0.467289719626168</v>
      </c>
      <c r="H2228" s="35" t="n">
        <f aca="false">IFERROR(Counts!U2228,"")</f>
        <v>4</v>
      </c>
      <c r="I2228" s="36" t="n">
        <f aca="false">IFERROR(Counts!Z2228/Counts!AA2228,"")</f>
        <v>0.357916666666667</v>
      </c>
      <c r="J2228" s="36" t="n">
        <f aca="false">IFERROR(Counts!AB2228/Counts!AA2228,"")</f>
        <v>0.342766666666667</v>
      </c>
      <c r="K2228" s="37" t="n">
        <f aca="false">IFERROR((Counts!AB2228-Counts!Z2228)/Counts!AA2228,"")</f>
        <v>-0.01515</v>
      </c>
      <c r="L2228" s="38" t="n">
        <f aca="false">IFERROR(Counts!Y2228/Counts!P2228,"")</f>
        <v>0.239669421487603</v>
      </c>
      <c r="M2228" s="38" t="n">
        <f aca="false">IFERROR(Counts!V2228/Counts!P2228,"")</f>
        <v>0.0661157024793388</v>
      </c>
      <c r="N2228" s="38" t="n">
        <f aca="false">IFERROR(Counts!AD2228/Counts!AC2228,"")</f>
        <v>0.0759493670886076</v>
      </c>
      <c r="O2228" s="38" t="n">
        <f aca="false">IFERROR(Counts!AE2228/Counts!AC2228,"")</f>
        <v>0.455696202531646</v>
      </c>
      <c r="P2228" s="39" t="n">
        <f aca="false">IFERROR(Counts!AG2228/Counts!AF2228,"")</f>
        <v>92.1282051282051</v>
      </c>
      <c r="Q2228" s="38" t="n">
        <f aca="false">IFERROR(Counts!AH2228/Counts!AC2228,"")</f>
        <v>0.367088607594937</v>
      </c>
      <c r="R2228" s="38" t="n">
        <f aca="false">IFERROR(Counts!N2228/Counts!M2228,"")</f>
        <v>0.331877729257642</v>
      </c>
      <c r="S2228" s="38" t="n">
        <f aca="false">IFERROR(Counts!K2228/Counts!J2228,"")</f>
        <v>0.721030042918455</v>
      </c>
      <c r="T2228" s="38" t="n">
        <f aca="false">IFERROR(Counts!I2228/Counts!H2228,"")</f>
        <v>0.274590163934426</v>
      </c>
      <c r="U2228" s="38" t="n">
        <f aca="false">IFERROR(1-Counts!L2228/Counts!K2228,"")</f>
        <v>0.75</v>
      </c>
      <c r="V2228" s="39" t="n">
        <f aca="false">IFERROR(Counts!AJ2228/Counts!AI2228,"")</f>
        <v>71.5316513761468</v>
      </c>
      <c r="W2228" s="38" t="n">
        <f aca="false">IFERROR(Counts!AK2228/Counts!AI2228,"")</f>
        <v>0.279816513761468</v>
      </c>
      <c r="X2228" s="40" t="n">
        <f aca="false">IFERROR(Counts!O2228,"")</f>
        <v>5.446</v>
      </c>
      <c r="Y2228" s="36" t="n">
        <f aca="false">IFERROR(INDEX('Season Counts'!$Y$2:$Y$740,$AF2228)/INDEX('Season Counts'!$X$2:$X$740,$AF2228),"")</f>
        <v>0.348413793103448</v>
      </c>
      <c r="Z2228" s="37" t="n">
        <f aca="false">IFERROR(J2228-Y2228,"")</f>
        <v>-0.00564712643678161</v>
      </c>
      <c r="AA2228" s="38" t="n">
        <f aca="false">IFERROR(INDEX('Season Counts'!$K$2:$K$740,$AF2228)/INDEX('Season Counts'!$J$2:$J$740,$AF2228),"")</f>
        <v>0.306066802999318</v>
      </c>
      <c r="AB2228" s="41" t="n">
        <f aca="false">IFERROR(R2228-AA2228,"")</f>
        <v>0.0258109262583236</v>
      </c>
      <c r="AC2228" s="39" t="n">
        <f aca="false">IFERROR(INDEX('Season Counts'!$AG$2:$AG$740,$AF2228)/INDEX('Season Counts'!$AF$2:$AF$740,$AF2228),"")</f>
        <v>70.8657247037375</v>
      </c>
      <c r="AD2228" s="40" t="n">
        <f aca="false">IFERROR(V2228-AC2228,"")</f>
        <v>0.665926672409313</v>
      </c>
      <c r="AE2228" s="4" t="str">
        <f aca="false">IF(D2228&lt;Guide!$C$21,"Low PA",IF(TRIM(IF(ISNUMBER(AD2228),IF(N(AD2228)&lt;=-Guide!$C$24,"▼ Bat Speed  ",IF(N(AD2228)&gt;=Guide!$C$24,"▲ Bat Speed  ","")),"")&amp;IF(N(Z2228)&gt;=Guide!$C$22,"▲ Contact  ","")&amp;IF(N(Z2228)&lt;=-Guide!$C$22,"▼ Contact  ","")&amp;IF(N(AB2228)&gt;=Guide!$C$23,"▲ Chase  ","")&amp;IF(N(AB2228)&lt;=-Guide!$C$23,"▼ Chase  ",""))="","Stable",TRIM(IF(ISNUMBER(AD2228),IF(N(AD2228)&lt;=-Guide!$C$24,"▼ Bat Speed  ",IF(N(AD2228)&gt;=Guide!$C$24,"▲ Bat Speed  ","")),"")&amp;IF(N(Z2228)&gt;=Guide!$C$22,"▲ Contact  ","")&amp;IF(N(Z2228)&lt;=-Guide!$C$22,"▼ Contact  ","")&amp;IF(N(AB2228)&gt;=Guide!$C$23,"▲ Chase  ","")&amp;IF(N(AB2228)&lt;=-Guide!$C$23,"▼ Chase  ",""))))</f>
        <v>Stable</v>
      </c>
      <c r="AF2228" s="35" t="n">
        <f aca="false">MATCH(Counts!A2228,'Season Counts'!$A$2:$A$740,0)</f>
        <v>569</v>
      </c>
    </row>
    <row r="2229" customFormat="false" ht="15" hidden="false" customHeight="false" outlineLevel="0" collapsed="false">
      <c r="A2229" s="34" t="str">
        <f aca="false">Counts!B2229</f>
        <v>SEA</v>
      </c>
      <c r="B2229" s="5" t="str">
        <f aca="false">Counts!C2229</f>
        <v>Randy Arozarena</v>
      </c>
      <c r="C2229" s="34" t="str">
        <f aca="false">Counts!F2229</f>
        <v>Jun</v>
      </c>
      <c r="D2229" s="35" t="n">
        <f aca="false">IFERROR(Counts!P2229,"")</f>
        <v>80</v>
      </c>
      <c r="E2229" s="36" t="n">
        <f aca="false">IFERROR(Counts!R2229/Counts!Q2229,"")</f>
        <v>0.260869565217391</v>
      </c>
      <c r="F2229" s="36" t="n">
        <f aca="false">IFERROR((Counts!R2229+Counts!V2229+Counts!W2229)/(Counts!Q2229+Counts!V2229+Counts!W2229+Counts!X2229),"")</f>
        <v>0.3625</v>
      </c>
      <c r="G2229" s="36" t="n">
        <f aca="false">IFERROR((Counts!R2229+Counts!S2229+2*Counts!T2229+3*Counts!U2229)/Counts!Q2229,"")</f>
        <v>0.405797101449275</v>
      </c>
      <c r="H2229" s="35" t="n">
        <f aca="false">IFERROR(Counts!U2229,"")</f>
        <v>2</v>
      </c>
      <c r="I2229" s="36" t="n">
        <f aca="false">IFERROR(Counts!Z2229/Counts!AA2229,"")</f>
        <v>0.3525</v>
      </c>
      <c r="J2229" s="36" t="n">
        <f aca="false">IFERROR(Counts!AB2229/Counts!AA2229,"")</f>
        <v>0.351525</v>
      </c>
      <c r="K2229" s="37" t="n">
        <f aca="false">IFERROR((Counts!AB2229-Counts!Z2229)/Counts!AA2229,"")</f>
        <v>-0.000974999999999993</v>
      </c>
      <c r="L2229" s="38" t="n">
        <f aca="false">IFERROR(Counts!Y2229/Counts!P2229,"")</f>
        <v>0.2125</v>
      </c>
      <c r="M2229" s="38" t="n">
        <f aca="false">IFERROR(Counts!V2229/Counts!P2229,"")</f>
        <v>0.0875</v>
      </c>
      <c r="N2229" s="38" t="n">
        <f aca="false">IFERROR(Counts!AD2229/Counts!AC2229,"")</f>
        <v>0.0961538461538462</v>
      </c>
      <c r="O2229" s="38" t="n">
        <f aca="false">IFERROR(Counts!AE2229/Counts!AC2229,"")</f>
        <v>0.480769230769231</v>
      </c>
      <c r="P2229" s="39" t="n">
        <f aca="false">IFERROR(Counts!AG2229/Counts!AF2229,"")</f>
        <v>92.9</v>
      </c>
      <c r="Q2229" s="38" t="n">
        <f aca="false">IFERROR(Counts!AH2229/Counts!AC2229,"")</f>
        <v>0.384615384615385</v>
      </c>
      <c r="R2229" s="38" t="n">
        <f aca="false">IFERROR(Counts!N2229/Counts!M2229,"")</f>
        <v>0.272727272727273</v>
      </c>
      <c r="S2229" s="38" t="n">
        <f aca="false">IFERROR(Counts!K2229/Counts!J2229,"")</f>
        <v>0.644736842105263</v>
      </c>
      <c r="T2229" s="38" t="n">
        <f aca="false">IFERROR(Counts!I2229/Counts!H2229,"")</f>
        <v>0.25</v>
      </c>
      <c r="U2229" s="38" t="n">
        <f aca="false">IFERROR(1-Counts!L2229/Counts!K2229,"")</f>
        <v>0.806122448979592</v>
      </c>
      <c r="V2229" s="39" t="n">
        <f aca="false">IFERROR(Counts!AJ2229/Counts!AI2229,"")</f>
        <v>71.36171875</v>
      </c>
      <c r="W2229" s="38" t="n">
        <f aca="false">IFERROR(Counts!AK2229/Counts!AI2229,"")</f>
        <v>0.203125</v>
      </c>
      <c r="X2229" s="40" t="n">
        <f aca="false">IFERROR(Counts!O2229,"")</f>
        <v>2.708</v>
      </c>
      <c r="Y2229" s="36" t="n">
        <f aca="false">IFERROR(INDEX('Season Counts'!$Y$2:$Y$740,$AF2229)/INDEX('Season Counts'!$X$2:$X$740,$AF2229),"")</f>
        <v>0.348413793103448</v>
      </c>
      <c r="Z2229" s="37" t="n">
        <f aca="false">IFERROR(J2229-Y2229,"")</f>
        <v>0.0031112068965517</v>
      </c>
      <c r="AA2229" s="38" t="n">
        <f aca="false">IFERROR(INDEX('Season Counts'!$K$2:$K$740,$AF2229)/INDEX('Season Counts'!$J$2:$J$740,$AF2229),"")</f>
        <v>0.306066802999318</v>
      </c>
      <c r="AB2229" s="41" t="n">
        <f aca="false">IFERROR(R2229-AA2229,"")</f>
        <v>-0.0333395302720456</v>
      </c>
      <c r="AC2229" s="39" t="n">
        <f aca="false">IFERROR(INDEX('Season Counts'!$AG$2:$AG$740,$AF2229)/INDEX('Season Counts'!$AF$2:$AF$740,$AF2229),"")</f>
        <v>70.8657247037375</v>
      </c>
      <c r="AD2229" s="40" t="n">
        <f aca="false">IFERROR(V2229-AC2229,"")</f>
        <v>0.495994046262524</v>
      </c>
      <c r="AE2229" s="4" t="str">
        <f aca="false">IF(D2229&lt;Guide!$C$21,"Low PA",IF(TRIM(IF(ISNUMBER(AD2229),IF(N(AD2229)&lt;=-Guide!$C$24,"▼ Bat Speed  ",IF(N(AD2229)&gt;=Guide!$C$24,"▲ Bat Speed  ","")),"")&amp;IF(N(Z2229)&gt;=Guide!$C$22,"▲ Contact  ","")&amp;IF(N(Z2229)&lt;=-Guide!$C$22,"▼ Contact  ","")&amp;IF(N(AB2229)&gt;=Guide!$C$23,"▲ Chase  ","")&amp;IF(N(AB2229)&lt;=-Guide!$C$23,"▼ Chase  ",""))="","Stable",TRIM(IF(ISNUMBER(AD2229),IF(N(AD2229)&lt;=-Guide!$C$24,"▼ Bat Speed  ",IF(N(AD2229)&gt;=Guide!$C$24,"▲ Bat Speed  ","")),"")&amp;IF(N(Z2229)&gt;=Guide!$C$22,"▲ Contact  ","")&amp;IF(N(Z2229)&lt;=-Guide!$C$22,"▼ Contact  ","")&amp;IF(N(AB2229)&gt;=Guide!$C$23,"▲ Chase  ","")&amp;IF(N(AB2229)&lt;=-Guide!$C$23,"▼ Chase  ",""))))</f>
        <v>Stable</v>
      </c>
      <c r="AF2229" s="35" t="n">
        <f aca="false">MATCH(Counts!A2229,'Season Counts'!$A$2:$A$740,0)</f>
        <v>569</v>
      </c>
    </row>
    <row r="2230" customFormat="false" ht="15" hidden="false" customHeight="false" outlineLevel="0" collapsed="false">
      <c r="A2230" s="34" t="str">
        <f aca="false">Counts!B2230</f>
        <v>SEA</v>
      </c>
      <c r="B2230" s="5" t="str">
        <f aca="false">Counts!C2230</f>
        <v>Randy Arozarena</v>
      </c>
      <c r="C2230" s="34" t="str">
        <f aca="false">Counts!F2230</f>
        <v>Jul</v>
      </c>
      <c r="D2230" s="35" t="n">
        <f aca="false">IFERROR(Counts!P2230,"")</f>
        <v>105</v>
      </c>
      <c r="E2230" s="36" t="n">
        <f aca="false">IFERROR(Counts!R2230/Counts!Q2230,"")</f>
        <v>0.272727272727273</v>
      </c>
      <c r="F2230" s="36" t="n">
        <f aca="false">IFERROR((Counts!R2230+Counts!V2230+Counts!W2230)/(Counts!Q2230+Counts!V2230+Counts!W2230+Counts!X2230),"")</f>
        <v>0.390476190476191</v>
      </c>
      <c r="G2230" s="36" t="n">
        <f aca="false">IFERROR((Counts!R2230+Counts!S2230+2*Counts!T2230+3*Counts!U2230)/Counts!Q2230,"")</f>
        <v>0.465909090909091</v>
      </c>
      <c r="H2230" s="35" t="n">
        <f aca="false">IFERROR(Counts!U2230,"")</f>
        <v>5</v>
      </c>
      <c r="I2230" s="36" t="n">
        <f aca="false">IFERROR(Counts!Z2230/Counts!AA2230,"")</f>
        <v>0.378095238095238</v>
      </c>
      <c r="J2230" s="36" t="n">
        <f aca="false">IFERROR(Counts!AB2230/Counts!AA2230,"")</f>
        <v>0.367752380952381</v>
      </c>
      <c r="K2230" s="37" t="n">
        <f aca="false">IFERROR((Counts!AB2230-Counts!Z2230)/Counts!AA2230,"")</f>
        <v>-0.0103428571428572</v>
      </c>
      <c r="L2230" s="38" t="n">
        <f aca="false">IFERROR(Counts!Y2230/Counts!P2230,"")</f>
        <v>0.180952380952381</v>
      </c>
      <c r="M2230" s="38" t="n">
        <f aca="false">IFERROR(Counts!V2230/Counts!P2230,"")</f>
        <v>0.114285714285714</v>
      </c>
      <c r="N2230" s="38" t="n">
        <f aca="false">IFERROR(Counts!AD2230/Counts!AC2230,"")</f>
        <v>0.0869565217391304</v>
      </c>
      <c r="O2230" s="38" t="n">
        <f aca="false">IFERROR(Counts!AE2230/Counts!AC2230,"")</f>
        <v>0.376811594202899</v>
      </c>
      <c r="P2230" s="39" t="n">
        <f aca="false">IFERROR(Counts!AG2230/Counts!AF2230,"")</f>
        <v>89.6014492753623</v>
      </c>
      <c r="Q2230" s="38" t="n">
        <f aca="false">IFERROR(Counts!AH2230/Counts!AC2230,"")</f>
        <v>0.391304347826087</v>
      </c>
      <c r="R2230" s="38" t="n">
        <f aca="false">IFERROR(Counts!N2230/Counts!M2230,"")</f>
        <v>0.296992481203008</v>
      </c>
      <c r="S2230" s="38" t="n">
        <f aca="false">IFERROR(Counts!K2230/Counts!J2230,"")</f>
        <v>0.612903225806452</v>
      </c>
      <c r="T2230" s="38" t="n">
        <f aca="false">IFERROR(Counts!I2230/Counts!H2230,"")</f>
        <v>0.274611398963731</v>
      </c>
      <c r="U2230" s="38" t="n">
        <f aca="false">IFERROR(1-Counts!L2230/Counts!K2230,"")</f>
        <v>0.763157894736842</v>
      </c>
      <c r="V2230" s="39" t="n">
        <f aca="false">IFERROR(Counts!AJ2230/Counts!AI2230,"")</f>
        <v>70.7011428571429</v>
      </c>
      <c r="W2230" s="38" t="n">
        <f aca="false">IFERROR(Counts!AK2230/Counts!AI2230,"")</f>
        <v>0.257142857142857</v>
      </c>
      <c r="X2230" s="40" t="n">
        <f aca="false">IFERROR(Counts!O2230,"")</f>
        <v>7.486</v>
      </c>
      <c r="Y2230" s="36" t="n">
        <f aca="false">IFERROR(INDEX('Season Counts'!$Y$2:$Y$740,$AF2230)/INDEX('Season Counts'!$X$2:$X$740,$AF2230),"")</f>
        <v>0.348413793103448</v>
      </c>
      <c r="Z2230" s="37" t="n">
        <f aca="false">IFERROR(J2230-Y2230,"")</f>
        <v>0.0193385878489327</v>
      </c>
      <c r="AA2230" s="38" t="n">
        <f aca="false">IFERROR(INDEX('Season Counts'!$K$2:$K$740,$AF2230)/INDEX('Season Counts'!$J$2:$J$740,$AF2230),"")</f>
        <v>0.306066802999318</v>
      </c>
      <c r="AB2230" s="41" t="n">
        <f aca="false">IFERROR(R2230-AA2230,"")</f>
        <v>-0.00907432179631079</v>
      </c>
      <c r="AC2230" s="39" t="n">
        <f aca="false">IFERROR(INDEX('Season Counts'!$AG$2:$AG$740,$AF2230)/INDEX('Season Counts'!$AF$2:$AF$740,$AF2230),"")</f>
        <v>70.8657247037375</v>
      </c>
      <c r="AD2230" s="40" t="n">
        <f aca="false">IFERROR(V2230-AC2230,"")</f>
        <v>-0.164581846594615</v>
      </c>
      <c r="AE2230" s="4" t="str">
        <f aca="false">IF(D2230&lt;Guide!$C$21,"Low PA",IF(TRIM(IF(ISNUMBER(AD2230),IF(N(AD2230)&lt;=-Guide!$C$24,"▼ Bat Speed  ",IF(N(AD2230)&gt;=Guide!$C$24,"▲ Bat Speed  ","")),"")&amp;IF(N(Z2230)&gt;=Guide!$C$22,"▲ Contact  ","")&amp;IF(N(Z2230)&lt;=-Guide!$C$22,"▼ Contact  ","")&amp;IF(N(AB2230)&gt;=Guide!$C$23,"▲ Chase  ","")&amp;IF(N(AB2230)&lt;=-Guide!$C$23,"▼ Chase  ",""))="","Stable",TRIM(IF(ISNUMBER(AD2230),IF(N(AD2230)&lt;=-Guide!$C$24,"▼ Bat Speed  ",IF(N(AD2230)&gt;=Guide!$C$24,"▲ Bat Speed  ","")),"")&amp;IF(N(Z2230)&gt;=Guide!$C$22,"▲ Contact  ","")&amp;IF(N(Z2230)&lt;=-Guide!$C$22,"▼ Contact  ","")&amp;IF(N(AB2230)&gt;=Guide!$C$23,"▲ Chase  ","")&amp;IF(N(AB2230)&lt;=-Guide!$C$23,"▼ Chase  ",""))))</f>
        <v>Stable</v>
      </c>
      <c r="AF2230" s="35" t="n">
        <f aca="false">MATCH(Counts!A2230,'Season Counts'!$A$2:$A$740,0)</f>
        <v>569</v>
      </c>
    </row>
    <row r="2231" customFormat="false" ht="15" hidden="false" customHeight="false" outlineLevel="0" collapsed="false">
      <c r="A2231" s="34" t="str">
        <f aca="false">Counts!B2231</f>
        <v>SEA</v>
      </c>
      <c r="B2231" s="5" t="str">
        <f aca="false">Counts!C2231</f>
        <v>Randy Arozarena</v>
      </c>
      <c r="C2231" s="34" t="str">
        <f aca="false">Counts!F2231</f>
        <v>Aug</v>
      </c>
      <c r="D2231" s="35" t="n">
        <f aca="false">IFERROR(Counts!P2231,"")</f>
        <v>121</v>
      </c>
      <c r="E2231" s="36" t="n">
        <f aca="false">IFERROR(Counts!R2231/Counts!Q2231,"")</f>
        <v>0.25</v>
      </c>
      <c r="F2231" s="36" t="n">
        <f aca="false">IFERROR((Counts!R2231+Counts!V2231+Counts!W2231)/(Counts!Q2231+Counts!V2231+Counts!W2231+Counts!X2231),"")</f>
        <v>0.355371900826446</v>
      </c>
      <c r="G2231" s="36" t="n">
        <f aca="false">IFERROR((Counts!R2231+Counts!S2231+2*Counts!T2231+3*Counts!U2231)/Counts!Q2231,"")</f>
        <v>0.528846153846154</v>
      </c>
      <c r="H2231" s="35" t="n">
        <f aca="false">IFERROR(Counts!U2231,"")</f>
        <v>8</v>
      </c>
      <c r="I2231" s="36" t="n">
        <f aca="false">IFERROR(Counts!Z2231/Counts!AA2231,"")</f>
        <v>0.378925619834711</v>
      </c>
      <c r="J2231" s="36" t="n">
        <f aca="false">IFERROR(Counts!AB2231/Counts!AA2231,"")</f>
        <v>0.334495867768595</v>
      </c>
      <c r="K2231" s="37" t="n">
        <f aca="false">IFERROR((Counts!AB2231-Counts!Z2231)/Counts!AA2231,"")</f>
        <v>-0.0444297520661157</v>
      </c>
      <c r="L2231" s="38" t="n">
        <f aca="false">IFERROR(Counts!Y2231/Counts!P2231,"")</f>
        <v>0.214876033057851</v>
      </c>
      <c r="M2231" s="38" t="n">
        <f aca="false">IFERROR(Counts!V2231/Counts!P2231,"")</f>
        <v>0.115702479338843</v>
      </c>
      <c r="N2231" s="38" t="n">
        <f aca="false">IFERROR(Counts!AD2231/Counts!AC2231,"")</f>
        <v>0.0641025641025641</v>
      </c>
      <c r="O2231" s="38" t="n">
        <f aca="false">IFERROR(Counts!AE2231/Counts!AC2231,"")</f>
        <v>0.397435897435897</v>
      </c>
      <c r="P2231" s="39" t="n">
        <f aca="false">IFERROR(Counts!AG2231/Counts!AF2231,"")</f>
        <v>89.4948717948718</v>
      </c>
      <c r="Q2231" s="38" t="n">
        <f aca="false">IFERROR(Counts!AH2231/Counts!AC2231,"")</f>
        <v>0.346153846153846</v>
      </c>
      <c r="R2231" s="38" t="n">
        <f aca="false">IFERROR(Counts!N2231/Counts!M2231,"")</f>
        <v>0.281746031746032</v>
      </c>
      <c r="S2231" s="38" t="n">
        <f aca="false">IFERROR(Counts!K2231/Counts!J2231,"")</f>
        <v>0.593360995850622</v>
      </c>
      <c r="T2231" s="38" t="n">
        <f aca="false">IFERROR(Counts!I2231/Counts!H2231,"")</f>
        <v>0.186915887850467</v>
      </c>
      <c r="U2231" s="38" t="n">
        <f aca="false">IFERROR(1-Counts!L2231/Counts!K2231,"")</f>
        <v>0.818181818181818</v>
      </c>
      <c r="V2231" s="39" t="n">
        <f aca="false">IFERROR(Counts!AJ2231/Counts!AI2231,"")</f>
        <v>71.3208791208791</v>
      </c>
      <c r="W2231" s="38" t="n">
        <f aca="false">IFERROR(Counts!AK2231/Counts!AI2231,"")</f>
        <v>0.252747252747253</v>
      </c>
      <c r="X2231" s="40" t="n">
        <f aca="false">IFERROR(Counts!O2231,"")</f>
        <v>8.234</v>
      </c>
      <c r="Y2231" s="36" t="n">
        <f aca="false">IFERROR(INDEX('Season Counts'!$Y$2:$Y$740,$AF2231)/INDEX('Season Counts'!$X$2:$X$740,$AF2231),"")</f>
        <v>0.348413793103448</v>
      </c>
      <c r="Z2231" s="37" t="n">
        <f aca="false">IFERROR(J2231-Y2231,"")</f>
        <v>-0.0139179253348533</v>
      </c>
      <c r="AA2231" s="38" t="n">
        <f aca="false">IFERROR(INDEX('Season Counts'!$K$2:$K$740,$AF2231)/INDEX('Season Counts'!$J$2:$J$740,$AF2231),"")</f>
        <v>0.306066802999318</v>
      </c>
      <c r="AB2231" s="41" t="n">
        <f aca="false">IFERROR(R2231-AA2231,"")</f>
        <v>-0.0243207712532866</v>
      </c>
      <c r="AC2231" s="39" t="n">
        <f aca="false">IFERROR(INDEX('Season Counts'!$AG$2:$AG$740,$AF2231)/INDEX('Season Counts'!$AF$2:$AF$740,$AF2231),"")</f>
        <v>70.8657247037375</v>
      </c>
      <c r="AD2231" s="40" t="n">
        <f aca="false">IFERROR(V2231-AC2231,"")</f>
        <v>0.455154417141642</v>
      </c>
      <c r="AE2231" s="4" t="str">
        <f aca="false">IF(D2231&lt;Guide!$C$21,"Low PA",IF(TRIM(IF(ISNUMBER(AD2231),IF(N(AD2231)&lt;=-Guide!$C$24,"▼ Bat Speed  ",IF(N(AD2231)&gt;=Guide!$C$24,"▲ Bat Speed  ","")),"")&amp;IF(N(Z2231)&gt;=Guide!$C$22,"▲ Contact  ","")&amp;IF(N(Z2231)&lt;=-Guide!$C$22,"▼ Contact  ","")&amp;IF(N(AB2231)&gt;=Guide!$C$23,"▲ Chase  ","")&amp;IF(N(AB2231)&lt;=-Guide!$C$23,"▼ Chase  ",""))="","Stable",TRIM(IF(ISNUMBER(AD2231),IF(N(AD2231)&lt;=-Guide!$C$24,"▼ Bat Speed  ",IF(N(AD2231)&gt;=Guide!$C$24,"▲ Bat Speed  ","")),"")&amp;IF(N(Z2231)&gt;=Guide!$C$22,"▲ Contact  ","")&amp;IF(N(Z2231)&lt;=-Guide!$C$22,"▼ Contact  ","")&amp;IF(N(AB2231)&gt;=Guide!$C$23,"▲ Chase  ","")&amp;IF(N(AB2231)&lt;=-Guide!$C$23,"▼ Chase  ",""))))</f>
        <v>Stable</v>
      </c>
      <c r="AF2231" s="35" t="n">
        <f aca="false">MATCH(Counts!A2231,'Season Counts'!$A$2:$A$740,0)</f>
        <v>569</v>
      </c>
    </row>
    <row r="2232" customFormat="false" ht="15" hidden="false" customHeight="false" outlineLevel="0" collapsed="false">
      <c r="A2232" s="34" t="str">
        <f aca="false">Counts!B2232</f>
        <v>SEA</v>
      </c>
      <c r="B2232" s="5" t="str">
        <f aca="false">Counts!C2232</f>
        <v>Randy Arozarena</v>
      </c>
      <c r="C2232" s="34" t="str">
        <f aca="false">Counts!F2232</f>
        <v>Sep</v>
      </c>
      <c r="D2232" s="35" t="n">
        <f aca="false">IFERROR(Counts!P2232,"")</f>
        <v>109</v>
      </c>
      <c r="E2232" s="36" t="n">
        <f aca="false">IFERROR(Counts!R2232/Counts!Q2232,"")</f>
        <v>0.322222222222222</v>
      </c>
      <c r="F2232" s="36" t="n">
        <f aca="false">IFERROR((Counts!R2232+Counts!V2232+Counts!W2232)/(Counts!Q2232+Counts!V2232+Counts!W2232+Counts!X2232),"")</f>
        <v>0.431192660550459</v>
      </c>
      <c r="G2232" s="36" t="n">
        <f aca="false">IFERROR((Counts!R2232+Counts!S2232+2*Counts!T2232+3*Counts!U2232)/Counts!Q2232,"")</f>
        <v>0.588888888888889</v>
      </c>
      <c r="H2232" s="35" t="n">
        <f aca="false">IFERROR(Counts!U2232,"")</f>
        <v>5</v>
      </c>
      <c r="I2232" s="36" t="n">
        <f aca="false">IFERROR(Counts!Z2232/Counts!AA2232,"")</f>
        <v>0.417289719626168</v>
      </c>
      <c r="J2232" s="36" t="n">
        <f aca="false">IFERROR(Counts!AB2232/Counts!AA2232,"")</f>
        <v>0.36114953271028</v>
      </c>
      <c r="K2232" s="37" t="n">
        <f aca="false">IFERROR((Counts!AB2232-Counts!Z2232)/Counts!AA2232,"")</f>
        <v>-0.0561401869158878</v>
      </c>
      <c r="L2232" s="38" t="n">
        <f aca="false">IFERROR(Counts!Y2232/Counts!P2232,"")</f>
        <v>0.229357798165138</v>
      </c>
      <c r="M2232" s="38" t="n">
        <f aca="false">IFERROR(Counts!V2232/Counts!P2232,"")</f>
        <v>0.110091743119266</v>
      </c>
      <c r="N2232" s="38" t="n">
        <f aca="false">IFERROR(Counts!AD2232/Counts!AC2232,"")</f>
        <v>0.106060606060606</v>
      </c>
      <c r="O2232" s="38" t="n">
        <f aca="false">IFERROR(Counts!AE2232/Counts!AC2232,"")</f>
        <v>0.53030303030303</v>
      </c>
      <c r="P2232" s="39" t="n">
        <f aca="false">IFERROR(Counts!AG2232/Counts!AF2232,"")</f>
        <v>91.3621212121212</v>
      </c>
      <c r="Q2232" s="38" t="n">
        <f aca="false">IFERROR(Counts!AH2232/Counts!AC2232,"")</f>
        <v>0.333333333333333</v>
      </c>
      <c r="R2232" s="38" t="n">
        <f aca="false">IFERROR(Counts!N2232/Counts!M2232,"")</f>
        <v>0.309160305343511</v>
      </c>
      <c r="S2232" s="38" t="n">
        <f aca="false">IFERROR(Counts!K2232/Counts!J2232,"")</f>
        <v>0.644144144144144</v>
      </c>
      <c r="T2232" s="38" t="n">
        <f aca="false">IFERROR(Counts!I2232/Counts!H2232,"")</f>
        <v>0.24</v>
      </c>
      <c r="U2232" s="38" t="n">
        <f aca="false">IFERROR(1-Counts!L2232/Counts!K2232,"")</f>
        <v>0.804195804195804</v>
      </c>
      <c r="V2232" s="39" t="n">
        <f aca="false">IFERROR(Counts!AJ2232/Counts!AI2232,"")</f>
        <v>70.2628272251309</v>
      </c>
      <c r="W2232" s="38" t="n">
        <f aca="false">IFERROR(Counts!AK2232/Counts!AI2232,"")</f>
        <v>0.183246073298429</v>
      </c>
      <c r="X2232" s="40" t="n">
        <f aca="false">IFERROR(Counts!O2232,"")</f>
        <v>11.027</v>
      </c>
      <c r="Y2232" s="36" t="n">
        <f aca="false">IFERROR(INDEX('Season Counts'!$Y$2:$Y$740,$AF2232)/INDEX('Season Counts'!$X$2:$X$740,$AF2232),"")</f>
        <v>0.348413793103448</v>
      </c>
      <c r="Z2232" s="37" t="n">
        <f aca="false">IFERROR(J2232-Y2232,"")</f>
        <v>0.0127357396068321</v>
      </c>
      <c r="AA2232" s="38" t="n">
        <f aca="false">IFERROR(INDEX('Season Counts'!$K$2:$K$740,$AF2232)/INDEX('Season Counts'!$J$2:$J$740,$AF2232),"")</f>
        <v>0.306066802999318</v>
      </c>
      <c r="AB2232" s="41" t="n">
        <f aca="false">IFERROR(R2232-AA2232,"")</f>
        <v>0.00309350234419314</v>
      </c>
      <c r="AC2232" s="39" t="n">
        <f aca="false">IFERROR(INDEX('Season Counts'!$AG$2:$AG$740,$AF2232)/INDEX('Season Counts'!$AF$2:$AF$740,$AF2232),"")</f>
        <v>70.8657247037375</v>
      </c>
      <c r="AD2232" s="40" t="n">
        <f aca="false">IFERROR(V2232-AC2232,"")</f>
        <v>-0.602897478606579</v>
      </c>
      <c r="AE2232" s="4" t="str">
        <f aca="false">IF(D2232&lt;Guide!$C$21,"Low PA",IF(TRIM(IF(ISNUMBER(AD2232),IF(N(AD2232)&lt;=-Guide!$C$24,"▼ Bat Speed  ",IF(N(AD2232)&gt;=Guide!$C$24,"▲ Bat Speed  ","")),"")&amp;IF(N(Z2232)&gt;=Guide!$C$22,"▲ Contact  ","")&amp;IF(N(Z2232)&lt;=-Guide!$C$22,"▼ Contact  ","")&amp;IF(N(AB2232)&gt;=Guide!$C$23,"▲ Chase  ","")&amp;IF(N(AB2232)&lt;=-Guide!$C$23,"▼ Chase  ",""))="","Stable",TRIM(IF(ISNUMBER(AD2232),IF(N(AD2232)&lt;=-Guide!$C$24,"▼ Bat Speed  ",IF(N(AD2232)&gt;=Guide!$C$24,"▲ Bat Speed  ","")),"")&amp;IF(N(Z2232)&gt;=Guide!$C$22,"▲ Contact  ","")&amp;IF(N(Z2232)&lt;=-Guide!$C$22,"▼ Contact  ","")&amp;IF(N(AB2232)&gt;=Guide!$C$23,"▲ Chase  ","")&amp;IF(N(AB2232)&lt;=-Guide!$C$23,"▼ Chase  ",""))))</f>
        <v>Stable</v>
      </c>
      <c r="AF2232" s="35" t="n">
        <f aca="false">MATCH(Counts!A2232,'Season Counts'!$A$2:$A$740,0)</f>
        <v>569</v>
      </c>
    </row>
    <row r="2233" customFormat="false" ht="15" hidden="false" customHeight="false" outlineLevel="0" collapsed="false">
      <c r="A2233" s="34" t="str">
        <f aca="false">Counts!B2233</f>
        <v>SEA</v>
      </c>
      <c r="B2233" s="5" t="str">
        <f aca="false">Counts!C2233</f>
        <v>Julio Rodríguez</v>
      </c>
      <c r="C2233" s="34" t="str">
        <f aca="false">Counts!F2233</f>
        <v>Mar-Apr</v>
      </c>
      <c r="D2233" s="35" t="n">
        <f aca="false">IFERROR(Counts!P2233,"")</f>
        <v>140</v>
      </c>
      <c r="E2233" s="36" t="n">
        <f aca="false">IFERROR(Counts!R2233/Counts!Q2233,"")</f>
        <v>0.253968253968254</v>
      </c>
      <c r="F2233" s="36" t="n">
        <f aca="false">IFERROR((Counts!R2233+Counts!V2233+Counts!W2233)/(Counts!Q2233+Counts!V2233+Counts!W2233+Counts!X2233),"")</f>
        <v>0.328571428571429</v>
      </c>
      <c r="G2233" s="36" t="n">
        <f aca="false">IFERROR((Counts!R2233+Counts!S2233+2*Counts!T2233+3*Counts!U2233)/Counts!Q2233,"")</f>
        <v>0.349206349206349</v>
      </c>
      <c r="H2233" s="35" t="n">
        <f aca="false">IFERROR(Counts!U2233,"")</f>
        <v>2</v>
      </c>
      <c r="I2233" s="36" t="n">
        <f aca="false">IFERROR(Counts!Z2233/Counts!AA2233,"")</f>
        <v>0.303597122302158</v>
      </c>
      <c r="J2233" s="36" t="n">
        <f aca="false">IFERROR(Counts!AB2233/Counts!AA2233,"")</f>
        <v>0.317453237410072</v>
      </c>
      <c r="K2233" s="37" t="n">
        <f aca="false">IFERROR((Counts!AB2233-Counts!Z2233)/Counts!AA2233,"")</f>
        <v>0.0138561151079136</v>
      </c>
      <c r="L2233" s="38" t="n">
        <f aca="false">IFERROR(Counts!Y2233/Counts!P2233,"")</f>
        <v>0.221428571428571</v>
      </c>
      <c r="M2233" s="38" t="n">
        <f aca="false">IFERROR(Counts!V2233/Counts!P2233,"")</f>
        <v>0.0857142857142857</v>
      </c>
      <c r="N2233" s="38" t="n">
        <f aca="false">IFERROR(Counts!AD2233/Counts!AC2233,"")</f>
        <v>0.0631578947368421</v>
      </c>
      <c r="O2233" s="38" t="n">
        <f aca="false">IFERROR(Counts!AE2233/Counts!AC2233,"")</f>
        <v>0.4</v>
      </c>
      <c r="P2233" s="39" t="n">
        <f aca="false">IFERROR(Counts!AG2233/Counts!AF2233,"")</f>
        <v>88.1663157894737</v>
      </c>
      <c r="Q2233" s="38" t="n">
        <f aca="false">IFERROR(Counts!AH2233/Counts!AC2233,"")</f>
        <v>0.315789473684211</v>
      </c>
      <c r="R2233" s="38" t="n">
        <f aca="false">IFERROR(Counts!N2233/Counts!M2233,"")</f>
        <v>0.37012987012987</v>
      </c>
      <c r="S2233" s="38" t="n">
        <f aca="false">IFERROR(Counts!K2233/Counts!J2233,"")</f>
        <v>0.674418604651163</v>
      </c>
      <c r="T2233" s="38" t="n">
        <f aca="false">IFERROR(Counts!I2233/Counts!H2233,"")</f>
        <v>0.253472222222222</v>
      </c>
      <c r="U2233" s="38" t="n">
        <f aca="false">IFERROR(1-Counts!L2233/Counts!K2233,"")</f>
        <v>0.862068965517241</v>
      </c>
      <c r="V2233" s="39" t="n">
        <f aca="false">IFERROR(Counts!AJ2233/Counts!AI2233,"")</f>
        <v>76.1460317460317</v>
      </c>
      <c r="W2233" s="38" t="n">
        <f aca="false">IFERROR(Counts!AK2233/Counts!AI2233,"")</f>
        <v>0.654761904761905</v>
      </c>
      <c r="X2233" s="40" t="n">
        <f aca="false">IFERROR(Counts!O2233,"")</f>
        <v>-1.137</v>
      </c>
      <c r="Y2233" s="36" t="n">
        <f aca="false">IFERROR(INDEX('Season Counts'!$Y$2:$Y$740,$AF2233)/INDEX('Season Counts'!$X$2:$X$740,$AF2233),"")</f>
        <v>0.333687692307692</v>
      </c>
      <c r="Z2233" s="37" t="n">
        <f aca="false">IFERROR(J2233-Y2233,"")</f>
        <v>-0.0162344548976204</v>
      </c>
      <c r="AA2233" s="38" t="n">
        <f aca="false">IFERROR(INDEX('Season Counts'!$K$2:$K$740,$AF2233)/INDEX('Season Counts'!$J$2:$J$740,$AF2233),"")</f>
        <v>0.386498516320475</v>
      </c>
      <c r="AB2233" s="41" t="n">
        <f aca="false">IFERROR(R2233-AA2233,"")</f>
        <v>-0.0163686461906046</v>
      </c>
      <c r="AC2233" s="39" t="n">
        <f aca="false">IFERROR(INDEX('Season Counts'!$AG$2:$AG$740,$AF2233)/INDEX('Season Counts'!$AF$2:$AF$740,$AF2233),"")</f>
        <v>76.6414414414414</v>
      </c>
      <c r="AD2233" s="40" t="n">
        <f aca="false">IFERROR(V2233-AC2233,"")</f>
        <v>-0.495409695409705</v>
      </c>
      <c r="AE2233" s="4" t="str">
        <f aca="false">IF(D2233&lt;Guide!$C$21,"Low PA",IF(TRIM(IF(ISNUMBER(AD2233),IF(N(AD2233)&lt;=-Guide!$C$24,"▼ Bat Speed  ",IF(N(AD2233)&gt;=Guide!$C$24,"▲ Bat Speed  ","")),"")&amp;IF(N(Z2233)&gt;=Guide!$C$22,"▲ Contact  ","")&amp;IF(N(Z2233)&lt;=-Guide!$C$22,"▼ Contact  ","")&amp;IF(N(AB2233)&gt;=Guide!$C$23,"▲ Chase  ","")&amp;IF(N(AB2233)&lt;=-Guide!$C$23,"▼ Chase  ",""))="","Stable",TRIM(IF(ISNUMBER(AD2233),IF(N(AD2233)&lt;=-Guide!$C$24,"▼ Bat Speed  ",IF(N(AD2233)&gt;=Guide!$C$24,"▲ Bat Speed  ","")),"")&amp;IF(N(Z2233)&gt;=Guide!$C$22,"▲ Contact  ","")&amp;IF(N(Z2233)&lt;=-Guide!$C$22,"▼ Contact  ","")&amp;IF(N(AB2233)&gt;=Guide!$C$23,"▲ Chase  ","")&amp;IF(N(AB2233)&lt;=-Guide!$C$23,"▼ Chase  ",""))))</f>
        <v>Stable</v>
      </c>
      <c r="AF2233" s="35" t="n">
        <f aca="false">MATCH(Counts!A2233,'Season Counts'!$A$2:$A$740,0)</f>
        <v>570</v>
      </c>
    </row>
    <row r="2234" customFormat="false" ht="15" hidden="false" customHeight="false" outlineLevel="0" collapsed="false">
      <c r="A2234" s="34" t="str">
        <f aca="false">Counts!B2234</f>
        <v>SEA</v>
      </c>
      <c r="B2234" s="5" t="str">
        <f aca="false">Counts!C2234</f>
        <v>Julio Rodríguez</v>
      </c>
      <c r="C2234" s="34" t="str">
        <f aca="false">Counts!F2234</f>
        <v>May</v>
      </c>
      <c r="D2234" s="35" t="n">
        <f aca="false">IFERROR(Counts!P2234,"")</f>
        <v>123</v>
      </c>
      <c r="E2234" s="36" t="n">
        <f aca="false">IFERROR(Counts!R2234/Counts!Q2234,"")</f>
        <v>0.273504273504274</v>
      </c>
      <c r="F2234" s="36" t="n">
        <f aca="false">IFERROR((Counts!R2234+Counts!V2234+Counts!W2234)/(Counts!Q2234+Counts!V2234+Counts!W2234+Counts!X2234),"")</f>
        <v>0.308943089430894</v>
      </c>
      <c r="G2234" s="36" t="n">
        <f aca="false">IFERROR((Counts!R2234+Counts!S2234+2*Counts!T2234+3*Counts!U2234)/Counts!Q2234,"")</f>
        <v>0.58974358974359</v>
      </c>
      <c r="H2234" s="35" t="n">
        <f aca="false">IFERROR(Counts!U2234,"")</f>
        <v>10</v>
      </c>
      <c r="I2234" s="36" t="n">
        <f aca="false">IFERROR(Counts!Z2234/Counts!AA2234,"")</f>
        <v>0.377642276422764</v>
      </c>
      <c r="J2234" s="36" t="n">
        <f aca="false">IFERROR(Counts!AB2234/Counts!AA2234,"")</f>
        <v>0.360861788617886</v>
      </c>
      <c r="K2234" s="37" t="n">
        <f aca="false">IFERROR((Counts!AB2234-Counts!Z2234)/Counts!AA2234,"")</f>
        <v>-0.0167804878048781</v>
      </c>
      <c r="L2234" s="38" t="n">
        <f aca="false">IFERROR(Counts!Y2234/Counts!P2234,"")</f>
        <v>0.195121951219512</v>
      </c>
      <c r="M2234" s="38" t="n">
        <f aca="false">IFERROR(Counts!V2234/Counts!P2234,"")</f>
        <v>0.0487804878048781</v>
      </c>
      <c r="N2234" s="38" t="n">
        <f aca="false">IFERROR(Counts!AD2234/Counts!AC2234,"")</f>
        <v>0.118279569892473</v>
      </c>
      <c r="O2234" s="38" t="n">
        <f aca="false">IFERROR(Counts!AE2234/Counts!AC2234,"")</f>
        <v>0.451612903225806</v>
      </c>
      <c r="P2234" s="39" t="n">
        <f aca="false">IFERROR(Counts!AG2234/Counts!AF2234,"")</f>
        <v>91.8709677419355</v>
      </c>
      <c r="Q2234" s="38" t="n">
        <f aca="false">IFERROR(Counts!AH2234/Counts!AC2234,"")</f>
        <v>0.333333333333333</v>
      </c>
      <c r="R2234" s="38" t="n">
        <f aca="false">IFERROR(Counts!N2234/Counts!M2234,"")</f>
        <v>0.419087136929461</v>
      </c>
      <c r="S2234" s="38" t="n">
        <f aca="false">IFERROR(Counts!K2234/Counts!J2234,"")</f>
        <v>0.777777777777778</v>
      </c>
      <c r="T2234" s="38" t="n">
        <f aca="false">IFERROR(Counts!I2234/Counts!H2234,"")</f>
        <v>0.262096774193548</v>
      </c>
      <c r="U2234" s="38" t="n">
        <f aca="false">IFERROR(1-Counts!L2234/Counts!K2234,"")</f>
        <v>0.870748299319728</v>
      </c>
      <c r="V2234" s="39" t="n">
        <f aca="false">IFERROR(Counts!AJ2234/Counts!AI2234,"")</f>
        <v>77.2861751152074</v>
      </c>
      <c r="W2234" s="38" t="n">
        <f aca="false">IFERROR(Counts!AK2234/Counts!AI2234,"")</f>
        <v>0.709677419354839</v>
      </c>
      <c r="X2234" s="40" t="n">
        <f aca="false">IFERROR(Counts!O2234,"")</f>
        <v>6.292</v>
      </c>
      <c r="Y2234" s="36" t="n">
        <f aca="false">IFERROR(INDEX('Season Counts'!$Y$2:$Y$740,$AF2234)/INDEX('Season Counts'!$X$2:$X$740,$AF2234),"")</f>
        <v>0.333687692307692</v>
      </c>
      <c r="Z2234" s="37" t="n">
        <f aca="false">IFERROR(J2234-Y2234,"")</f>
        <v>0.0271740963101939</v>
      </c>
      <c r="AA2234" s="38" t="n">
        <f aca="false">IFERROR(INDEX('Season Counts'!$K$2:$K$740,$AF2234)/INDEX('Season Counts'!$J$2:$J$740,$AF2234),"")</f>
        <v>0.386498516320475</v>
      </c>
      <c r="AB2234" s="41" t="n">
        <f aca="false">IFERROR(R2234-AA2234,"")</f>
        <v>0.0325886206089858</v>
      </c>
      <c r="AC2234" s="39" t="n">
        <f aca="false">IFERROR(INDEX('Season Counts'!$AG$2:$AG$740,$AF2234)/INDEX('Season Counts'!$AF$2:$AF$740,$AF2234),"")</f>
        <v>76.6414414414414</v>
      </c>
      <c r="AD2234" s="40" t="n">
        <f aca="false">IFERROR(V2234-AC2234,"")</f>
        <v>0.644733673765927</v>
      </c>
      <c r="AE2234" s="4" t="str">
        <f aca="false">IF(D2234&lt;Guide!$C$21,"Low PA",IF(TRIM(IF(ISNUMBER(AD2234),IF(N(AD2234)&lt;=-Guide!$C$24,"▼ Bat Speed  ",IF(N(AD2234)&gt;=Guide!$C$24,"▲ Bat Speed  ","")),"")&amp;IF(N(Z2234)&gt;=Guide!$C$22,"▲ Contact  ","")&amp;IF(N(Z2234)&lt;=-Guide!$C$22,"▼ Contact  ","")&amp;IF(N(AB2234)&gt;=Guide!$C$23,"▲ Chase  ","")&amp;IF(N(AB2234)&lt;=-Guide!$C$23,"▼ Chase  ",""))="","Stable",TRIM(IF(ISNUMBER(AD2234),IF(N(AD2234)&lt;=-Guide!$C$24,"▼ Bat Speed  ",IF(N(AD2234)&gt;=Guide!$C$24,"▲ Bat Speed  ","")),"")&amp;IF(N(Z2234)&gt;=Guide!$C$22,"▲ Contact  ","")&amp;IF(N(Z2234)&lt;=-Guide!$C$22,"▼ Contact  ","")&amp;IF(N(AB2234)&gt;=Guide!$C$23,"▲ Chase  ","")&amp;IF(N(AB2234)&lt;=-Guide!$C$23,"▼ Chase  ",""))))</f>
        <v>Stable</v>
      </c>
      <c r="AF2234" s="35" t="n">
        <f aca="false">MATCH(Counts!A2234,'Season Counts'!$A$2:$A$740,0)</f>
        <v>570</v>
      </c>
    </row>
    <row r="2235" customFormat="false" ht="15" hidden="false" customHeight="false" outlineLevel="0" collapsed="false">
      <c r="A2235" s="34" t="str">
        <f aca="false">Counts!B2235</f>
        <v>SEA</v>
      </c>
      <c r="B2235" s="5" t="str">
        <f aca="false">Counts!C2235</f>
        <v>Julio Rodríguez</v>
      </c>
      <c r="C2235" s="34" t="str">
        <f aca="false">Counts!F2235</f>
        <v>Jun</v>
      </c>
      <c r="D2235" s="35" t="n">
        <f aca="false">IFERROR(Counts!P2235,"")</f>
        <v>114</v>
      </c>
      <c r="E2235" s="36" t="n">
        <f aca="false">IFERROR(Counts!R2235/Counts!Q2235,"")</f>
        <v>0.247524752475248</v>
      </c>
      <c r="F2235" s="36" t="n">
        <f aca="false">IFERROR((Counts!R2235+Counts!V2235+Counts!W2235)/(Counts!Q2235+Counts!V2235+Counts!W2235+Counts!X2235),"")</f>
        <v>0.324561403508772</v>
      </c>
      <c r="G2235" s="36" t="n">
        <f aca="false">IFERROR((Counts!R2235+Counts!S2235+2*Counts!T2235+3*Counts!U2235)/Counts!Q2235,"")</f>
        <v>0.326732673267327</v>
      </c>
      <c r="H2235" s="35" t="n">
        <f aca="false">IFERROR(Counts!U2235,"")</f>
        <v>2</v>
      </c>
      <c r="I2235" s="36" t="n">
        <f aca="false">IFERROR(Counts!Z2235/Counts!AA2235,"")</f>
        <v>0.299115044247788</v>
      </c>
      <c r="J2235" s="36" t="n">
        <f aca="false">IFERROR(Counts!AB2235/Counts!AA2235,"")</f>
        <v>0.376486725663717</v>
      </c>
      <c r="K2235" s="37" t="n">
        <f aca="false">IFERROR((Counts!AB2235-Counts!Z2235)/Counts!AA2235,"")</f>
        <v>0.0773716814159292</v>
      </c>
      <c r="L2235" s="38" t="n">
        <f aca="false">IFERROR(Counts!Y2235/Counts!P2235,"")</f>
        <v>0.210526315789474</v>
      </c>
      <c r="M2235" s="38" t="n">
        <f aca="false">IFERROR(Counts!V2235/Counts!P2235,"")</f>
        <v>0.087719298245614</v>
      </c>
      <c r="N2235" s="38" t="n">
        <f aca="false">IFERROR(Counts!AD2235/Counts!AC2235,"")</f>
        <v>0.0897435897435897</v>
      </c>
      <c r="O2235" s="38" t="n">
        <f aca="false">IFERROR(Counts!AE2235/Counts!AC2235,"")</f>
        <v>0.487179487179487</v>
      </c>
      <c r="P2235" s="39" t="n">
        <f aca="false">IFERROR(Counts!AG2235/Counts!AF2235,"")</f>
        <v>90.5571428571429</v>
      </c>
      <c r="Q2235" s="38" t="n">
        <f aca="false">IFERROR(Counts!AH2235/Counts!AC2235,"")</f>
        <v>0.371794871794872</v>
      </c>
      <c r="R2235" s="38" t="n">
        <f aca="false">IFERROR(Counts!N2235/Counts!M2235,"")</f>
        <v>0.393574297188755</v>
      </c>
      <c r="S2235" s="38" t="n">
        <f aca="false">IFERROR(Counts!K2235/Counts!J2235,"")</f>
        <v>0.582857142857143</v>
      </c>
      <c r="T2235" s="38" t="n">
        <f aca="false">IFERROR(Counts!I2235/Counts!H2235,"")</f>
        <v>0.26</v>
      </c>
      <c r="U2235" s="38" t="n">
        <f aca="false">IFERROR(1-Counts!L2235/Counts!K2235,"")</f>
        <v>0.872549019607843</v>
      </c>
      <c r="V2235" s="39" t="n">
        <f aca="false">IFERROR(Counts!AJ2235/Counts!AI2235,"")</f>
        <v>76.5</v>
      </c>
      <c r="W2235" s="38" t="n">
        <f aca="false">IFERROR(Counts!AK2235/Counts!AI2235,"")</f>
        <v>0.640449438202247</v>
      </c>
      <c r="X2235" s="40" t="n">
        <f aca="false">IFERROR(Counts!O2235,"")</f>
        <v>-2.652</v>
      </c>
      <c r="Y2235" s="36" t="n">
        <f aca="false">IFERROR(INDEX('Season Counts'!$Y$2:$Y$740,$AF2235)/INDEX('Season Counts'!$X$2:$X$740,$AF2235),"")</f>
        <v>0.333687692307692</v>
      </c>
      <c r="Z2235" s="37" t="n">
        <f aca="false">IFERROR(J2235-Y2235,"")</f>
        <v>0.0427990333560245</v>
      </c>
      <c r="AA2235" s="38" t="n">
        <f aca="false">IFERROR(INDEX('Season Counts'!$K$2:$K$740,$AF2235)/INDEX('Season Counts'!$J$2:$J$740,$AF2235),"")</f>
        <v>0.386498516320475</v>
      </c>
      <c r="AB2235" s="41" t="n">
        <f aca="false">IFERROR(R2235-AA2235,"")</f>
        <v>0.00707578086828026</v>
      </c>
      <c r="AC2235" s="39" t="n">
        <f aca="false">IFERROR(INDEX('Season Counts'!$AG$2:$AG$740,$AF2235)/INDEX('Season Counts'!$AF$2:$AF$740,$AF2235),"")</f>
        <v>76.6414414414414</v>
      </c>
      <c r="AD2235" s="40" t="n">
        <f aca="false">IFERROR(V2235-AC2235,"")</f>
        <v>-0.141441441441444</v>
      </c>
      <c r="AE2235" s="4" t="str">
        <f aca="false">IF(D2235&lt;Guide!$C$21,"Low PA",IF(TRIM(IF(ISNUMBER(AD2235),IF(N(AD2235)&lt;=-Guide!$C$24,"▼ Bat Speed  ",IF(N(AD2235)&gt;=Guide!$C$24,"▲ Bat Speed  ","")),"")&amp;IF(N(Z2235)&gt;=Guide!$C$22,"▲ Contact  ","")&amp;IF(N(Z2235)&lt;=-Guide!$C$22,"▼ Contact  ","")&amp;IF(N(AB2235)&gt;=Guide!$C$23,"▲ Chase  ","")&amp;IF(N(AB2235)&lt;=-Guide!$C$23,"▼ Chase  ",""))="","Stable",TRIM(IF(ISNUMBER(AD2235),IF(N(AD2235)&lt;=-Guide!$C$24,"▼ Bat Speed  ",IF(N(AD2235)&gt;=Guide!$C$24,"▲ Bat Speed  ","")),"")&amp;IF(N(Z2235)&gt;=Guide!$C$22,"▲ Contact  ","")&amp;IF(N(Z2235)&lt;=-Guide!$C$22,"▼ Contact  ","")&amp;IF(N(AB2235)&gt;=Guide!$C$23,"▲ Chase  ","")&amp;IF(N(AB2235)&lt;=-Guide!$C$23,"▼ Chase  ",""))))</f>
        <v>▲ Contact</v>
      </c>
      <c r="AF2235" s="35" t="n">
        <f aca="false">MATCH(Counts!A2235,'Season Counts'!$A$2:$A$740,0)</f>
        <v>570</v>
      </c>
    </row>
    <row r="2236" customFormat="false" ht="15" hidden="false" customHeight="false" outlineLevel="0" collapsed="false">
      <c r="A2236" s="34" t="str">
        <f aca="false">Counts!B2236</f>
        <v>SEA</v>
      </c>
      <c r="B2236" s="5" t="str">
        <f aca="false">Counts!C2236</f>
        <v>Julio Rodríguez</v>
      </c>
      <c r="C2236" s="34" t="str">
        <f aca="false">Counts!F2236</f>
        <v>Jul</v>
      </c>
      <c r="D2236" s="35" t="n">
        <f aca="false">IFERROR(Counts!P2236,"")</f>
        <v>55</v>
      </c>
      <c r="E2236" s="36" t="n">
        <f aca="false">IFERROR(Counts!R2236/Counts!Q2236,"")</f>
        <v>0.2</v>
      </c>
      <c r="F2236" s="36" t="n">
        <f aca="false">IFERROR((Counts!R2236+Counts!V2236+Counts!W2236)/(Counts!Q2236+Counts!V2236+Counts!W2236+Counts!X2236),"")</f>
        <v>0.236363636363636</v>
      </c>
      <c r="G2236" s="36" t="n">
        <f aca="false">IFERROR((Counts!R2236+Counts!S2236+2*Counts!T2236+3*Counts!U2236)/Counts!Q2236,"")</f>
        <v>0.34</v>
      </c>
      <c r="H2236" s="35" t="n">
        <f aca="false">IFERROR(Counts!U2236,"")</f>
        <v>2</v>
      </c>
      <c r="I2236" s="36" t="n">
        <f aca="false">IFERROR(Counts!Z2236/Counts!AA2236,"")</f>
        <v>0.248181818181818</v>
      </c>
      <c r="J2236" s="36" t="n">
        <f aca="false">IFERROR(Counts!AB2236/Counts!AA2236,"")</f>
        <v>0.315145454545455</v>
      </c>
      <c r="K2236" s="37" t="n">
        <f aca="false">IFERROR((Counts!AB2236-Counts!Z2236)/Counts!AA2236,"")</f>
        <v>0.0669636363636363</v>
      </c>
      <c r="L2236" s="38" t="n">
        <f aca="false">IFERROR(Counts!Y2236/Counts!P2236,"")</f>
        <v>0.163636363636364</v>
      </c>
      <c r="M2236" s="38" t="n">
        <f aca="false">IFERROR(Counts!V2236/Counts!P2236,"")</f>
        <v>0.0363636363636364</v>
      </c>
      <c r="N2236" s="38" t="n">
        <f aca="false">IFERROR(Counts!AD2236/Counts!AC2236,"")</f>
        <v>0.0697674418604651</v>
      </c>
      <c r="O2236" s="38" t="n">
        <f aca="false">IFERROR(Counts!AE2236/Counts!AC2236,"")</f>
        <v>0.348837209302326</v>
      </c>
      <c r="P2236" s="39" t="n">
        <f aca="false">IFERROR(Counts!AG2236/Counts!AF2236,"")</f>
        <v>89.306976744186</v>
      </c>
      <c r="Q2236" s="38" t="n">
        <f aca="false">IFERROR(Counts!AH2236/Counts!AC2236,"")</f>
        <v>0.302325581395349</v>
      </c>
      <c r="R2236" s="38" t="n">
        <f aca="false">IFERROR(Counts!N2236/Counts!M2236,"")</f>
        <v>0.457627118644068</v>
      </c>
      <c r="S2236" s="38" t="n">
        <f aca="false">IFERROR(Counts!K2236/Counts!J2236,"")</f>
        <v>0.813186813186813</v>
      </c>
      <c r="T2236" s="38" t="n">
        <f aca="false">IFERROR(Counts!I2236/Counts!H2236,"")</f>
        <v>0.203125</v>
      </c>
      <c r="U2236" s="38" t="n">
        <f aca="false">IFERROR(1-Counts!L2236/Counts!K2236,"")</f>
        <v>0.878378378378378</v>
      </c>
      <c r="V2236" s="39" t="n">
        <f aca="false">IFERROR(Counts!AJ2236/Counts!AI2236,"")</f>
        <v>77.2411764705882</v>
      </c>
      <c r="W2236" s="38" t="n">
        <f aca="false">IFERROR(Counts!AK2236/Counts!AI2236,"")</f>
        <v>0.756302521008403</v>
      </c>
      <c r="X2236" s="40" t="n">
        <f aca="false">IFERROR(Counts!O2236,"")</f>
        <v>-3.694</v>
      </c>
      <c r="Y2236" s="36" t="n">
        <f aca="false">IFERROR(INDEX('Season Counts'!$Y$2:$Y$740,$AF2236)/INDEX('Season Counts'!$X$2:$X$740,$AF2236),"")</f>
        <v>0.333687692307692</v>
      </c>
      <c r="Z2236" s="37" t="n">
        <f aca="false">IFERROR(J2236-Y2236,"")</f>
        <v>-0.0185422377622378</v>
      </c>
      <c r="AA2236" s="38" t="n">
        <f aca="false">IFERROR(INDEX('Season Counts'!$K$2:$K$740,$AF2236)/INDEX('Season Counts'!$J$2:$J$740,$AF2236),"")</f>
        <v>0.386498516320475</v>
      </c>
      <c r="AB2236" s="41" t="n">
        <f aca="false">IFERROR(R2236-AA2236,"")</f>
        <v>0.071128602323593</v>
      </c>
      <c r="AC2236" s="39" t="n">
        <f aca="false">IFERROR(INDEX('Season Counts'!$AG$2:$AG$740,$AF2236)/INDEX('Season Counts'!$AF$2:$AF$740,$AF2236),"")</f>
        <v>76.6414414414414</v>
      </c>
      <c r="AD2236" s="40" t="n">
        <f aca="false">IFERROR(V2236-AC2236,"")</f>
        <v>0.5997350291468</v>
      </c>
      <c r="AE2236" s="4" t="str">
        <f aca="false">IF(D2236&lt;Guide!$C$21,"Low PA",IF(TRIM(IF(ISNUMBER(AD2236),IF(N(AD2236)&lt;=-Guide!$C$24,"▼ Bat Speed  ",IF(N(AD2236)&gt;=Guide!$C$24,"▲ Bat Speed  ","")),"")&amp;IF(N(Z2236)&gt;=Guide!$C$22,"▲ Contact  ","")&amp;IF(N(Z2236)&lt;=-Guide!$C$22,"▼ Contact  ","")&amp;IF(N(AB2236)&gt;=Guide!$C$23,"▲ Chase  ","")&amp;IF(N(AB2236)&lt;=-Guide!$C$23,"▼ Chase  ",""))="","Stable",TRIM(IF(ISNUMBER(AD2236),IF(N(AD2236)&lt;=-Guide!$C$24,"▼ Bat Speed  ",IF(N(AD2236)&gt;=Guide!$C$24,"▲ Bat Speed  ","")),"")&amp;IF(N(Z2236)&gt;=Guide!$C$22,"▲ Contact  ","")&amp;IF(N(Z2236)&lt;=-Guide!$C$22,"▼ Contact  ","")&amp;IF(N(AB2236)&gt;=Guide!$C$23,"▲ Chase  ","")&amp;IF(N(AB2236)&lt;=-Guide!$C$23,"▼ Chase  ",""))))</f>
        <v>▲ Chase</v>
      </c>
      <c r="AF2236" s="35" t="n">
        <f aca="false">MATCH(Counts!A2236,'Season Counts'!$A$2:$A$740,0)</f>
        <v>570</v>
      </c>
    </row>
    <row r="2237" customFormat="false" ht="15" hidden="false" customHeight="false" outlineLevel="0" collapsed="false">
      <c r="A2237" s="34" t="str">
        <f aca="false">Counts!B2237</f>
        <v>SEA</v>
      </c>
      <c r="B2237" s="5" t="str">
        <f aca="false">Counts!C2237</f>
        <v>Julio Rodríguez</v>
      </c>
      <c r="C2237" s="34" t="str">
        <f aca="false">Counts!F2237</f>
        <v>Aug</v>
      </c>
      <c r="D2237" s="35" t="n">
        <f aca="false">IFERROR(Counts!P2237,"")</f>
        <v>119</v>
      </c>
      <c r="E2237" s="36" t="n">
        <f aca="false">IFERROR(Counts!R2237/Counts!Q2237,"")</f>
        <v>0.214953271028037</v>
      </c>
      <c r="F2237" s="36" t="n">
        <f aca="false">IFERROR((Counts!R2237+Counts!V2237+Counts!W2237)/(Counts!Q2237+Counts!V2237+Counts!W2237+Counts!X2237),"")</f>
        <v>0.285714285714286</v>
      </c>
      <c r="G2237" s="36" t="n">
        <f aca="false">IFERROR((Counts!R2237+Counts!S2237+2*Counts!T2237+3*Counts!U2237)/Counts!Q2237,"")</f>
        <v>0.355140186915888</v>
      </c>
      <c r="H2237" s="35" t="n">
        <f aca="false">IFERROR(Counts!U2237,"")</f>
        <v>4</v>
      </c>
      <c r="I2237" s="36" t="n">
        <f aca="false">IFERROR(Counts!Z2237/Counts!AA2237,"")</f>
        <v>0.280932203389831</v>
      </c>
      <c r="J2237" s="36" t="n">
        <f aca="false">IFERROR(Counts!AB2237/Counts!AA2237,"")</f>
        <v>0.321254237288136</v>
      </c>
      <c r="K2237" s="37" t="n">
        <f aca="false">IFERROR((Counts!AB2237-Counts!Z2237)/Counts!AA2237,"")</f>
        <v>0.0403220338983051</v>
      </c>
      <c r="L2237" s="38" t="n">
        <f aca="false">IFERROR(Counts!Y2237/Counts!P2237,"")</f>
        <v>0.310924369747899</v>
      </c>
      <c r="M2237" s="38" t="n">
        <f aca="false">IFERROR(Counts!V2237/Counts!P2237,"")</f>
        <v>0.092436974789916</v>
      </c>
      <c r="N2237" s="38" t="n">
        <f aca="false">IFERROR(Counts!AD2237/Counts!AC2237,"")</f>
        <v>0.126760563380282</v>
      </c>
      <c r="O2237" s="38" t="n">
        <f aca="false">IFERROR(Counts!AE2237/Counts!AC2237,"")</f>
        <v>0.450704225352113</v>
      </c>
      <c r="P2237" s="39" t="n">
        <f aca="false">IFERROR(Counts!AG2237/Counts!AF2237,"")</f>
        <v>89.8239436619718</v>
      </c>
      <c r="Q2237" s="38" t="n">
        <f aca="false">IFERROR(Counts!AH2237/Counts!AC2237,"")</f>
        <v>0.422535211267606</v>
      </c>
      <c r="R2237" s="38" t="n">
        <f aca="false">IFERROR(Counts!N2237/Counts!M2237,"")</f>
        <v>0.35655737704918</v>
      </c>
      <c r="S2237" s="38" t="n">
        <f aca="false">IFERROR(Counts!K2237/Counts!J2237,"")</f>
        <v>0.627777777777778</v>
      </c>
      <c r="T2237" s="38" t="n">
        <f aca="false">IFERROR(Counts!I2237/Counts!H2237,"")</f>
        <v>0.305</v>
      </c>
      <c r="U2237" s="38" t="n">
        <f aca="false">IFERROR(1-Counts!L2237/Counts!K2237,"")</f>
        <v>0.814159292035398</v>
      </c>
      <c r="V2237" s="39" t="n">
        <f aca="false">IFERROR(Counts!AJ2237/Counts!AI2237,"")</f>
        <v>76.7573033707865</v>
      </c>
      <c r="W2237" s="38" t="n">
        <f aca="false">IFERROR(Counts!AK2237/Counts!AI2237,"")</f>
        <v>0.707865168539326</v>
      </c>
      <c r="X2237" s="40" t="n">
        <f aca="false">IFERROR(Counts!O2237,"")</f>
        <v>-1.248</v>
      </c>
      <c r="Y2237" s="36" t="n">
        <f aca="false">IFERROR(INDEX('Season Counts'!$Y$2:$Y$740,$AF2237)/INDEX('Season Counts'!$X$2:$X$740,$AF2237),"")</f>
        <v>0.333687692307692</v>
      </c>
      <c r="Z2237" s="37" t="n">
        <f aca="false">IFERROR(J2237-Y2237,"")</f>
        <v>-0.0124334550195567</v>
      </c>
      <c r="AA2237" s="38" t="n">
        <f aca="false">IFERROR(INDEX('Season Counts'!$K$2:$K$740,$AF2237)/INDEX('Season Counts'!$J$2:$J$740,$AF2237),"")</f>
        <v>0.386498516320475</v>
      </c>
      <c r="AB2237" s="41" t="n">
        <f aca="false">IFERROR(R2237-AA2237,"")</f>
        <v>-0.0299411392712944</v>
      </c>
      <c r="AC2237" s="39" t="n">
        <f aca="false">IFERROR(INDEX('Season Counts'!$AG$2:$AG$740,$AF2237)/INDEX('Season Counts'!$AF$2:$AF$740,$AF2237),"")</f>
        <v>76.6414414414414</v>
      </c>
      <c r="AD2237" s="40" t="n">
        <f aca="false">IFERROR(V2237-AC2237,"")</f>
        <v>0.115861929345073</v>
      </c>
      <c r="AE2237" s="4" t="str">
        <f aca="false">IF(D2237&lt;Guide!$C$21,"Low PA",IF(TRIM(IF(ISNUMBER(AD2237),IF(N(AD2237)&lt;=-Guide!$C$24,"▼ Bat Speed  ",IF(N(AD2237)&gt;=Guide!$C$24,"▲ Bat Speed  ","")),"")&amp;IF(N(Z2237)&gt;=Guide!$C$22,"▲ Contact  ","")&amp;IF(N(Z2237)&lt;=-Guide!$C$22,"▼ Contact  ","")&amp;IF(N(AB2237)&gt;=Guide!$C$23,"▲ Chase  ","")&amp;IF(N(AB2237)&lt;=-Guide!$C$23,"▼ Chase  ",""))="","Stable",TRIM(IF(ISNUMBER(AD2237),IF(N(AD2237)&lt;=-Guide!$C$24,"▼ Bat Speed  ",IF(N(AD2237)&gt;=Guide!$C$24,"▲ Bat Speed  ","")),"")&amp;IF(N(Z2237)&gt;=Guide!$C$22,"▲ Contact  ","")&amp;IF(N(Z2237)&lt;=-Guide!$C$22,"▼ Contact  ","")&amp;IF(N(AB2237)&gt;=Guide!$C$23,"▲ Chase  ","")&amp;IF(N(AB2237)&lt;=-Guide!$C$23,"▼ Chase  ",""))))</f>
        <v>Stable</v>
      </c>
      <c r="AF2237" s="35" t="n">
        <f aca="false">MATCH(Counts!A2237,'Season Counts'!$A$2:$A$740,0)</f>
        <v>570</v>
      </c>
    </row>
    <row r="2238" customFormat="false" ht="15" hidden="false" customHeight="false" outlineLevel="0" collapsed="false">
      <c r="A2238" s="34" t="str">
        <f aca="false">Counts!B2238</f>
        <v>SEA</v>
      </c>
      <c r="B2238" s="5" t="str">
        <f aca="false">Counts!C2238</f>
        <v>Julio Rodríguez</v>
      </c>
      <c r="C2238" s="34" t="str">
        <f aca="false">Counts!F2238</f>
        <v>Sep</v>
      </c>
      <c r="D2238" s="35" t="n">
        <f aca="false">IFERROR(Counts!P2238,"")</f>
        <v>103</v>
      </c>
      <c r="E2238" s="36" t="n">
        <f aca="false">IFERROR(Counts!R2238/Counts!Q2238,"")</f>
        <v>0.263157894736842</v>
      </c>
      <c r="F2238" s="36" t="n">
        <f aca="false">IFERROR((Counts!R2238+Counts!V2238+Counts!W2238)/(Counts!Q2238+Counts!V2238+Counts!W2238+Counts!X2238),"")</f>
        <v>0.320388349514563</v>
      </c>
      <c r="G2238" s="36" t="n">
        <f aca="false">IFERROR((Counts!R2238+Counts!S2238+2*Counts!T2238+3*Counts!U2238)/Counts!Q2238,"")</f>
        <v>0.4</v>
      </c>
      <c r="H2238" s="35" t="n">
        <f aca="false">IFERROR(Counts!U2238,"")</f>
        <v>2</v>
      </c>
      <c r="I2238" s="36" t="n">
        <f aca="false">IFERROR(Counts!Z2238/Counts!AA2238,"")</f>
        <v>0.31421568627451</v>
      </c>
      <c r="J2238" s="36" t="n">
        <f aca="false">IFERROR(Counts!AB2238/Counts!AA2238,"")</f>
        <v>0.300009803921569</v>
      </c>
      <c r="K2238" s="37" t="n">
        <f aca="false">IFERROR((Counts!AB2238-Counts!Z2238)/Counts!AA2238,"")</f>
        <v>-0.0142058823529412</v>
      </c>
      <c r="L2238" s="38" t="n">
        <f aca="false">IFERROR(Counts!Y2238/Counts!P2238,"")</f>
        <v>0.194174757281553</v>
      </c>
      <c r="M2238" s="38" t="n">
        <f aca="false">IFERROR(Counts!V2238/Counts!P2238,"")</f>
        <v>0.058252427184466</v>
      </c>
      <c r="N2238" s="38" t="n">
        <f aca="false">IFERROR(Counts!AD2238/Counts!AC2238,"")</f>
        <v>0.0533333333333333</v>
      </c>
      <c r="O2238" s="38" t="n">
        <f aca="false">IFERROR(Counts!AE2238/Counts!AC2238,"")</f>
        <v>0.453333333333333</v>
      </c>
      <c r="P2238" s="39" t="n">
        <f aca="false">IFERROR(Counts!AG2238/Counts!AF2238,"")</f>
        <v>90.9026666666667</v>
      </c>
      <c r="Q2238" s="38" t="n">
        <f aca="false">IFERROR(Counts!AH2238/Counts!AC2238,"")</f>
        <v>0.213333333333333</v>
      </c>
      <c r="R2238" s="38" t="n">
        <f aca="false">IFERROR(Counts!N2238/Counts!M2238,"")</f>
        <v>0.356382978723404</v>
      </c>
      <c r="S2238" s="38" t="n">
        <f aca="false">IFERROR(Counts!K2238/Counts!J2238,"")</f>
        <v>0.709497206703911</v>
      </c>
      <c r="T2238" s="38" t="n">
        <f aca="false">IFERROR(Counts!I2238/Counts!H2238,"")</f>
        <v>0.185567010309278</v>
      </c>
      <c r="U2238" s="38" t="n">
        <f aca="false">IFERROR(1-Counts!L2238/Counts!K2238,"")</f>
        <v>0.921259842519685</v>
      </c>
      <c r="V2238" s="39" t="n">
        <f aca="false">IFERROR(Counts!AJ2238/Counts!AI2238,"")</f>
        <v>76.1481927710843</v>
      </c>
      <c r="W2238" s="38" t="n">
        <f aca="false">IFERROR(Counts!AK2238/Counts!AI2238,"")</f>
        <v>0.63855421686747</v>
      </c>
      <c r="X2238" s="40" t="n">
        <f aca="false">IFERROR(Counts!O2238,"")</f>
        <v>-2.693</v>
      </c>
      <c r="Y2238" s="36" t="n">
        <f aca="false">IFERROR(INDEX('Season Counts'!$Y$2:$Y$740,$AF2238)/INDEX('Season Counts'!$X$2:$X$740,$AF2238),"")</f>
        <v>0.333687692307692</v>
      </c>
      <c r="Z2238" s="37" t="n">
        <f aca="false">IFERROR(J2238-Y2238,"")</f>
        <v>-0.0336778883861237</v>
      </c>
      <c r="AA2238" s="38" t="n">
        <f aca="false">IFERROR(INDEX('Season Counts'!$K$2:$K$740,$AF2238)/INDEX('Season Counts'!$J$2:$J$740,$AF2238),"")</f>
        <v>0.386498516320475</v>
      </c>
      <c r="AB2238" s="41" t="n">
        <f aca="false">IFERROR(R2238-AA2238,"")</f>
        <v>-0.0301155375970705</v>
      </c>
      <c r="AC2238" s="39" t="n">
        <f aca="false">IFERROR(INDEX('Season Counts'!$AG$2:$AG$740,$AF2238)/INDEX('Season Counts'!$AF$2:$AF$740,$AF2238),"")</f>
        <v>76.6414414414414</v>
      </c>
      <c r="AD2238" s="40" t="n">
        <f aca="false">IFERROR(V2238-AC2238,"")</f>
        <v>-0.493248670357104</v>
      </c>
      <c r="AE2238" s="4" t="str">
        <f aca="false">IF(D2238&lt;Guide!$C$21,"Low PA",IF(TRIM(IF(ISNUMBER(AD2238),IF(N(AD2238)&lt;=-Guide!$C$24,"▼ Bat Speed  ",IF(N(AD2238)&gt;=Guide!$C$24,"▲ Bat Speed  ","")),"")&amp;IF(N(Z2238)&gt;=Guide!$C$22,"▲ Contact  ","")&amp;IF(N(Z2238)&lt;=-Guide!$C$22,"▼ Contact  ","")&amp;IF(N(AB2238)&gt;=Guide!$C$23,"▲ Chase  ","")&amp;IF(N(AB2238)&lt;=-Guide!$C$23,"▼ Chase  ",""))="","Stable",TRIM(IF(ISNUMBER(AD2238),IF(N(AD2238)&lt;=-Guide!$C$24,"▼ Bat Speed  ",IF(N(AD2238)&gt;=Guide!$C$24,"▲ Bat Speed  ","")),"")&amp;IF(N(Z2238)&gt;=Guide!$C$22,"▲ Contact  ","")&amp;IF(N(Z2238)&lt;=-Guide!$C$22,"▼ Contact  ","")&amp;IF(N(AB2238)&gt;=Guide!$C$23,"▲ Chase  ","")&amp;IF(N(AB2238)&lt;=-Guide!$C$23,"▼ Chase  ",""))))</f>
        <v>Stable</v>
      </c>
      <c r="AF2238" s="35" t="n">
        <f aca="false">MATCH(Counts!A2238,'Season Counts'!$A$2:$A$740,0)</f>
        <v>570</v>
      </c>
    </row>
    <row r="2239" customFormat="false" ht="15" hidden="false" customHeight="false" outlineLevel="0" collapsed="false">
      <c r="A2239" s="34" t="str">
        <f aca="false">Counts!B2239</f>
        <v>SEA</v>
      </c>
      <c r="B2239" s="5" t="str">
        <f aca="false">Counts!C2239</f>
        <v>Josh Naylor</v>
      </c>
      <c r="C2239" s="34" t="str">
        <f aca="false">Counts!F2239</f>
        <v>Mar-Apr</v>
      </c>
      <c r="D2239" s="35" t="n">
        <f aca="false">IFERROR(Counts!P2239,"")</f>
        <v>126</v>
      </c>
      <c r="E2239" s="36" t="n">
        <f aca="false">IFERROR(Counts!R2239/Counts!Q2239,"")</f>
        <v>0.212389380530973</v>
      </c>
      <c r="F2239" s="36" t="n">
        <f aca="false">IFERROR((Counts!R2239+Counts!V2239+Counts!W2239)/(Counts!Q2239+Counts!V2239+Counts!W2239+Counts!X2239),"")</f>
        <v>0.285714285714286</v>
      </c>
      <c r="G2239" s="36" t="n">
        <f aca="false">IFERROR((Counts!R2239+Counts!S2239+2*Counts!T2239+3*Counts!U2239)/Counts!Q2239,"")</f>
        <v>0.336283185840708</v>
      </c>
      <c r="H2239" s="35" t="n">
        <f aca="false">IFERROR(Counts!U2239,"")</f>
        <v>4</v>
      </c>
      <c r="I2239" s="36" t="n">
        <f aca="false">IFERROR(Counts!Z2239/Counts!AA2239,"")</f>
        <v>0.2752</v>
      </c>
      <c r="J2239" s="36" t="n">
        <f aca="false">IFERROR(Counts!AB2239/Counts!AA2239,"")</f>
        <v>0.3158</v>
      </c>
      <c r="K2239" s="37" t="n">
        <f aca="false">IFERROR((Counts!AB2239-Counts!Z2239)/Counts!AA2239,"")</f>
        <v>0.0406</v>
      </c>
      <c r="L2239" s="38" t="n">
        <f aca="false">IFERROR(Counts!Y2239/Counts!P2239,"")</f>
        <v>0.166666666666667</v>
      </c>
      <c r="M2239" s="38" t="n">
        <f aca="false">IFERROR(Counts!V2239/Counts!P2239,"")</f>
        <v>0.0873015873015873</v>
      </c>
      <c r="N2239" s="38" t="n">
        <f aca="false">IFERROR(Counts!AD2239/Counts!AC2239,"")</f>
        <v>0.0752688172043011</v>
      </c>
      <c r="O2239" s="38" t="n">
        <f aca="false">IFERROR(Counts!AE2239/Counts!AC2239,"")</f>
        <v>0.376344086021505</v>
      </c>
      <c r="P2239" s="39" t="n">
        <f aca="false">IFERROR(Counts!AG2239/Counts!AF2239,"")</f>
        <v>87.0806451612903</v>
      </c>
      <c r="Q2239" s="38" t="n">
        <f aca="false">IFERROR(Counts!AH2239/Counts!AC2239,"")</f>
        <v>0.344086021505376</v>
      </c>
      <c r="R2239" s="38" t="n">
        <f aca="false">IFERROR(Counts!N2239/Counts!M2239,"")</f>
        <v>0.374429223744292</v>
      </c>
      <c r="S2239" s="38" t="n">
        <f aca="false">IFERROR(Counts!K2239/Counts!J2239,"")</f>
        <v>0.776536312849162</v>
      </c>
      <c r="T2239" s="38" t="n">
        <f aca="false">IFERROR(Counts!I2239/Counts!H2239,"")</f>
        <v>0.203619909502262</v>
      </c>
      <c r="U2239" s="38" t="n">
        <f aca="false">IFERROR(1-Counts!L2239/Counts!K2239,"")</f>
        <v>0.863309352517986</v>
      </c>
      <c r="V2239" s="39" t="n">
        <f aca="false">IFERROR(Counts!AJ2239/Counts!AI2239,"")</f>
        <v>69.9666666666667</v>
      </c>
      <c r="W2239" s="38" t="n">
        <f aca="false">IFERROR(Counts!AK2239/Counts!AI2239,"")</f>
        <v>0.0717948717948718</v>
      </c>
      <c r="X2239" s="40" t="n">
        <f aca="false">IFERROR(Counts!O2239,"")</f>
        <v>-7.272</v>
      </c>
      <c r="Y2239" s="36" t="n">
        <f aca="false">IFERROR(INDEX('Season Counts'!$Y$2:$Y$740,$AF2239)/INDEX('Season Counts'!$X$2:$X$740,$AF2239),"")</f>
        <v>0.311065217391304</v>
      </c>
      <c r="Z2239" s="37" t="n">
        <f aca="false">IFERROR(J2239-Y2239,"")</f>
        <v>0.0047347826086957</v>
      </c>
      <c r="AA2239" s="38" t="n">
        <f aca="false">IFERROR(INDEX('Season Counts'!$K$2:$K$740,$AF2239)/INDEX('Season Counts'!$J$2:$J$740,$AF2239),"")</f>
        <v>0.378469301934399</v>
      </c>
      <c r="AB2239" s="41" t="n">
        <f aca="false">IFERROR(R2239-AA2239,"")</f>
        <v>-0.00404007819010643</v>
      </c>
      <c r="AC2239" s="39" t="n">
        <f aca="false">IFERROR(INDEX('Season Counts'!$AG$2:$AG$740,$AF2239)/INDEX('Season Counts'!$AF$2:$AF$740,$AF2239),"")</f>
        <v>70.1014300306435</v>
      </c>
      <c r="AD2239" s="40" t="n">
        <f aca="false">IFERROR(V2239-AC2239,"")</f>
        <v>-0.134763363976845</v>
      </c>
      <c r="AE2239" s="4" t="str">
        <f aca="false">IF(D2239&lt;Guide!$C$21,"Low PA",IF(TRIM(IF(ISNUMBER(AD2239),IF(N(AD2239)&lt;=-Guide!$C$24,"▼ Bat Speed  ",IF(N(AD2239)&gt;=Guide!$C$24,"▲ Bat Speed  ","")),"")&amp;IF(N(Z2239)&gt;=Guide!$C$22,"▲ Contact  ","")&amp;IF(N(Z2239)&lt;=-Guide!$C$22,"▼ Contact  ","")&amp;IF(N(AB2239)&gt;=Guide!$C$23,"▲ Chase  ","")&amp;IF(N(AB2239)&lt;=-Guide!$C$23,"▼ Chase  ",""))="","Stable",TRIM(IF(ISNUMBER(AD2239),IF(N(AD2239)&lt;=-Guide!$C$24,"▼ Bat Speed  ",IF(N(AD2239)&gt;=Guide!$C$24,"▲ Bat Speed  ","")),"")&amp;IF(N(Z2239)&gt;=Guide!$C$22,"▲ Contact  ","")&amp;IF(N(Z2239)&lt;=-Guide!$C$22,"▼ Contact  ","")&amp;IF(N(AB2239)&gt;=Guide!$C$23,"▲ Chase  ","")&amp;IF(N(AB2239)&lt;=-Guide!$C$23,"▼ Chase  ",""))))</f>
        <v>Stable</v>
      </c>
      <c r="AF2239" s="35" t="n">
        <f aca="false">MATCH(Counts!A2239,'Season Counts'!$A$2:$A$740,0)</f>
        <v>571</v>
      </c>
    </row>
    <row r="2240" customFormat="false" ht="15" hidden="false" customHeight="false" outlineLevel="0" collapsed="false">
      <c r="A2240" s="34" t="str">
        <f aca="false">Counts!B2240</f>
        <v>SEA</v>
      </c>
      <c r="B2240" s="5" t="str">
        <f aca="false">Counts!C2240</f>
        <v>Josh Naylor</v>
      </c>
      <c r="C2240" s="34" t="str">
        <f aca="false">Counts!F2240</f>
        <v>May</v>
      </c>
      <c r="D2240" s="35" t="n">
        <f aca="false">IFERROR(Counts!P2240,"")</f>
        <v>118</v>
      </c>
      <c r="E2240" s="36" t="n">
        <f aca="false">IFERROR(Counts!R2240/Counts!Q2240,"")</f>
        <v>0.296296296296296</v>
      </c>
      <c r="F2240" s="36" t="n">
        <f aca="false">IFERROR((Counts!R2240+Counts!V2240+Counts!W2240)/(Counts!Q2240+Counts!V2240+Counts!W2240+Counts!X2240),"")</f>
        <v>0.35042735042735</v>
      </c>
      <c r="G2240" s="36" t="n">
        <f aca="false">IFERROR((Counts!R2240+Counts!S2240+2*Counts!T2240+3*Counts!U2240)/Counts!Q2240,"")</f>
        <v>0.351851851851852</v>
      </c>
      <c r="H2240" s="35" t="n">
        <f aca="false">IFERROR(Counts!U2240,"")</f>
        <v>1</v>
      </c>
      <c r="I2240" s="36" t="n">
        <f aca="false">IFERROR(Counts!Z2240/Counts!AA2240,"")</f>
        <v>0.318376068376068</v>
      </c>
      <c r="J2240" s="36" t="n">
        <f aca="false">IFERROR(Counts!AB2240/Counts!AA2240,"")</f>
        <v>0.348239316239316</v>
      </c>
      <c r="K2240" s="37" t="n">
        <f aca="false">IFERROR((Counts!AB2240-Counts!Z2240)/Counts!AA2240,"")</f>
        <v>0.0298632478632479</v>
      </c>
      <c r="L2240" s="38" t="n">
        <f aca="false">IFERROR(Counts!Y2240/Counts!P2240,"")</f>
        <v>0.101694915254237</v>
      </c>
      <c r="M2240" s="38" t="n">
        <f aca="false">IFERROR(Counts!V2240/Counts!P2240,"")</f>
        <v>0.076271186440678</v>
      </c>
      <c r="N2240" s="38" t="n">
        <f aca="false">IFERROR(Counts!AD2240/Counts!AC2240,"")</f>
        <v>0.0416666666666667</v>
      </c>
      <c r="O2240" s="38" t="n">
        <f aca="false">IFERROR(Counts!AE2240/Counts!AC2240,"")</f>
        <v>0.375</v>
      </c>
      <c r="P2240" s="39" t="n">
        <f aca="false">IFERROR(Counts!AG2240/Counts!AF2240,"")</f>
        <v>87.5302083333333</v>
      </c>
      <c r="Q2240" s="38" t="n">
        <f aca="false">IFERROR(Counts!AH2240/Counts!AC2240,"")</f>
        <v>0.322916666666667</v>
      </c>
      <c r="R2240" s="38" t="n">
        <f aca="false">IFERROR(Counts!N2240/Counts!M2240,"")</f>
        <v>0.344339622641509</v>
      </c>
      <c r="S2240" s="38" t="n">
        <f aca="false">IFERROR(Counts!K2240/Counts!J2240,"")</f>
        <v>0.738888888888889</v>
      </c>
      <c r="T2240" s="38" t="n">
        <f aca="false">IFERROR(Counts!I2240/Counts!H2240,"")</f>
        <v>0.160194174757282</v>
      </c>
      <c r="U2240" s="38" t="n">
        <f aca="false">IFERROR(1-Counts!L2240/Counts!K2240,"")</f>
        <v>0.894736842105263</v>
      </c>
      <c r="V2240" s="39" t="n">
        <f aca="false">IFERROR(Counts!AJ2240/Counts!AI2240,"")</f>
        <v>69.6232432432432</v>
      </c>
      <c r="W2240" s="38" t="n">
        <f aca="false">IFERROR(Counts!AK2240/Counts!AI2240,"")</f>
        <v>0.0648648648648649</v>
      </c>
      <c r="X2240" s="40" t="n">
        <f aca="false">IFERROR(Counts!O2240,"")</f>
        <v>-1.471</v>
      </c>
      <c r="Y2240" s="36" t="n">
        <f aca="false">IFERROR(INDEX('Season Counts'!$Y$2:$Y$740,$AF2240)/INDEX('Season Counts'!$X$2:$X$740,$AF2240),"")</f>
        <v>0.311065217391304</v>
      </c>
      <c r="Z2240" s="37" t="n">
        <f aca="false">IFERROR(J2240-Y2240,"")</f>
        <v>0.0371740988480119</v>
      </c>
      <c r="AA2240" s="38" t="n">
        <f aca="false">IFERROR(INDEX('Season Counts'!$K$2:$K$740,$AF2240)/INDEX('Season Counts'!$J$2:$J$740,$AF2240),"")</f>
        <v>0.378469301934399</v>
      </c>
      <c r="AB2240" s="41" t="n">
        <f aca="false">IFERROR(R2240-AA2240,"")</f>
        <v>-0.0341296792928892</v>
      </c>
      <c r="AC2240" s="39" t="n">
        <f aca="false">IFERROR(INDEX('Season Counts'!$AG$2:$AG$740,$AF2240)/INDEX('Season Counts'!$AF$2:$AF$740,$AF2240),"")</f>
        <v>70.1014300306435</v>
      </c>
      <c r="AD2240" s="40" t="n">
        <f aca="false">IFERROR(V2240-AC2240,"")</f>
        <v>-0.478186787400276</v>
      </c>
      <c r="AE2240" s="4" t="str">
        <f aca="false">IF(D2240&lt;Guide!$C$21,"Low PA",IF(TRIM(IF(ISNUMBER(AD2240),IF(N(AD2240)&lt;=-Guide!$C$24,"▼ Bat Speed  ",IF(N(AD2240)&gt;=Guide!$C$24,"▲ Bat Speed  ","")),"")&amp;IF(N(Z2240)&gt;=Guide!$C$22,"▲ Contact  ","")&amp;IF(N(Z2240)&lt;=-Guide!$C$22,"▼ Contact  ","")&amp;IF(N(AB2240)&gt;=Guide!$C$23,"▲ Chase  ","")&amp;IF(N(AB2240)&lt;=-Guide!$C$23,"▼ Chase  ",""))="","Stable",TRIM(IF(ISNUMBER(AD2240),IF(N(AD2240)&lt;=-Guide!$C$24,"▼ Bat Speed  ",IF(N(AD2240)&gt;=Guide!$C$24,"▲ Bat Speed  ","")),"")&amp;IF(N(Z2240)&gt;=Guide!$C$22,"▲ Contact  ","")&amp;IF(N(Z2240)&lt;=-Guide!$C$22,"▼ Contact  ","")&amp;IF(N(AB2240)&gt;=Guide!$C$23,"▲ Chase  ","")&amp;IF(N(AB2240)&lt;=-Guide!$C$23,"▼ Chase  ",""))))</f>
        <v>Stable</v>
      </c>
      <c r="AF2240" s="35" t="n">
        <f aca="false">MATCH(Counts!A2240,'Season Counts'!$A$2:$A$740,0)</f>
        <v>571</v>
      </c>
    </row>
    <row r="2241" customFormat="false" ht="15" hidden="false" customHeight="false" outlineLevel="0" collapsed="false">
      <c r="A2241" s="34" t="str">
        <f aca="false">Counts!B2241</f>
        <v>SEA</v>
      </c>
      <c r="B2241" s="5" t="str">
        <f aca="false">Counts!C2241</f>
        <v>Josh Naylor</v>
      </c>
      <c r="C2241" s="34" t="str">
        <f aca="false">Counts!F2241</f>
        <v>Jun</v>
      </c>
      <c r="D2241" s="35" t="n">
        <f aca="false">IFERROR(Counts!P2241,"")</f>
        <v>103</v>
      </c>
      <c r="E2241" s="36" t="n">
        <f aca="false">IFERROR(Counts!R2241/Counts!Q2241,"")</f>
        <v>0.265957446808511</v>
      </c>
      <c r="F2241" s="36" t="n">
        <f aca="false">IFERROR((Counts!R2241+Counts!V2241+Counts!W2241)/(Counts!Q2241+Counts!V2241+Counts!W2241+Counts!X2241),"")</f>
        <v>0.330097087378641</v>
      </c>
      <c r="G2241" s="36" t="n">
        <f aca="false">IFERROR((Counts!R2241+Counts!S2241+2*Counts!T2241+3*Counts!U2241)/Counts!Q2241,"")</f>
        <v>0.425531914893617</v>
      </c>
      <c r="H2241" s="35" t="n">
        <f aca="false">IFERROR(Counts!U2241,"")</f>
        <v>3</v>
      </c>
      <c r="I2241" s="36" t="n">
        <f aca="false">IFERROR(Counts!Z2241/Counts!AA2241,"")</f>
        <v>0.332038834951456</v>
      </c>
      <c r="J2241" s="36" t="n">
        <f aca="false">IFERROR(Counts!AB2241/Counts!AA2241,"")</f>
        <v>0.313514563106796</v>
      </c>
      <c r="K2241" s="37" t="n">
        <f aca="false">IFERROR((Counts!AB2241-Counts!Z2241)/Counts!AA2241,"")</f>
        <v>-0.0185242718446602</v>
      </c>
      <c r="L2241" s="38" t="n">
        <f aca="false">IFERROR(Counts!Y2241/Counts!P2241,"")</f>
        <v>0.116504854368932</v>
      </c>
      <c r="M2241" s="38" t="n">
        <f aca="false">IFERROR(Counts!V2241/Counts!P2241,"")</f>
        <v>0.0679611650485437</v>
      </c>
      <c r="N2241" s="38" t="n">
        <f aca="false">IFERROR(Counts!AD2241/Counts!AC2241,"")</f>
        <v>0.0365853658536585</v>
      </c>
      <c r="O2241" s="38" t="n">
        <f aca="false">IFERROR(Counts!AE2241/Counts!AC2241,"")</f>
        <v>0.378048780487805</v>
      </c>
      <c r="P2241" s="39" t="n">
        <f aca="false">IFERROR(Counts!AG2241/Counts!AF2241,"")</f>
        <v>87.7951219512195</v>
      </c>
      <c r="Q2241" s="38" t="n">
        <f aca="false">IFERROR(Counts!AH2241/Counts!AC2241,"")</f>
        <v>0.390243902439024</v>
      </c>
      <c r="R2241" s="38" t="n">
        <f aca="false">IFERROR(Counts!N2241/Counts!M2241,"")</f>
        <v>0.3681592039801</v>
      </c>
      <c r="S2241" s="38" t="n">
        <f aca="false">IFERROR(Counts!K2241/Counts!J2241,"")</f>
        <v>0.659863945578231</v>
      </c>
      <c r="T2241" s="38" t="n">
        <f aca="false">IFERROR(Counts!I2241/Counts!H2241,"")</f>
        <v>0.12280701754386</v>
      </c>
      <c r="U2241" s="38" t="n">
        <f aca="false">IFERROR(1-Counts!L2241/Counts!K2241,"")</f>
        <v>0.948453608247423</v>
      </c>
      <c r="V2241" s="39" t="n">
        <f aca="false">IFERROR(Counts!AJ2241/Counts!AI2241,"")</f>
        <v>70.8060810810811</v>
      </c>
      <c r="W2241" s="38" t="n">
        <f aca="false">IFERROR(Counts!AK2241/Counts!AI2241,"")</f>
        <v>0.108108108108108</v>
      </c>
      <c r="X2241" s="40" t="n">
        <f aca="false">IFERROR(Counts!O2241,"")</f>
        <v>0.803</v>
      </c>
      <c r="Y2241" s="36" t="n">
        <f aca="false">IFERROR(INDEX('Season Counts'!$Y$2:$Y$740,$AF2241)/INDEX('Season Counts'!$X$2:$X$740,$AF2241),"")</f>
        <v>0.311065217391304</v>
      </c>
      <c r="Z2241" s="37" t="n">
        <f aca="false">IFERROR(J2241-Y2241,"")</f>
        <v>0.00244934571549182</v>
      </c>
      <c r="AA2241" s="38" t="n">
        <f aca="false">IFERROR(INDEX('Season Counts'!$K$2:$K$740,$AF2241)/INDEX('Season Counts'!$J$2:$J$740,$AF2241),"")</f>
        <v>0.378469301934399</v>
      </c>
      <c r="AB2241" s="41" t="n">
        <f aca="false">IFERROR(R2241-AA2241,"")</f>
        <v>-0.0103100979542992</v>
      </c>
      <c r="AC2241" s="39" t="n">
        <f aca="false">IFERROR(INDEX('Season Counts'!$AG$2:$AG$740,$AF2241)/INDEX('Season Counts'!$AF$2:$AF$740,$AF2241),"")</f>
        <v>70.1014300306435</v>
      </c>
      <c r="AD2241" s="40" t="n">
        <f aca="false">IFERROR(V2241-AC2241,"")</f>
        <v>0.704651050437562</v>
      </c>
      <c r="AE2241" s="4" t="str">
        <f aca="false">IF(D2241&lt;Guide!$C$21,"Low PA",IF(TRIM(IF(ISNUMBER(AD2241),IF(N(AD2241)&lt;=-Guide!$C$24,"▼ Bat Speed  ",IF(N(AD2241)&gt;=Guide!$C$24,"▲ Bat Speed  ","")),"")&amp;IF(N(Z2241)&gt;=Guide!$C$22,"▲ Contact  ","")&amp;IF(N(Z2241)&lt;=-Guide!$C$22,"▼ Contact  ","")&amp;IF(N(AB2241)&gt;=Guide!$C$23,"▲ Chase  ","")&amp;IF(N(AB2241)&lt;=-Guide!$C$23,"▼ Chase  ",""))="","Stable",TRIM(IF(ISNUMBER(AD2241),IF(N(AD2241)&lt;=-Guide!$C$24,"▼ Bat Speed  ",IF(N(AD2241)&gt;=Guide!$C$24,"▲ Bat Speed  ","")),"")&amp;IF(N(Z2241)&gt;=Guide!$C$22,"▲ Contact  ","")&amp;IF(N(Z2241)&lt;=-Guide!$C$22,"▼ Contact  ","")&amp;IF(N(AB2241)&gt;=Guide!$C$23,"▲ Chase  ","")&amp;IF(N(AB2241)&lt;=-Guide!$C$23,"▼ Chase  ",""))))</f>
        <v>Stable</v>
      </c>
      <c r="AF2241" s="35" t="n">
        <f aca="false">MATCH(Counts!A2241,'Season Counts'!$A$2:$A$740,0)</f>
        <v>571</v>
      </c>
    </row>
    <row r="2242" customFormat="false" ht="15" hidden="false" customHeight="false" outlineLevel="0" collapsed="false">
      <c r="A2242" s="34" t="str">
        <f aca="false">Counts!B2242</f>
        <v>SEA</v>
      </c>
      <c r="B2242" s="5" t="str">
        <f aca="false">Counts!C2242</f>
        <v>Josh Naylor</v>
      </c>
      <c r="C2242" s="34" t="str">
        <f aca="false">Counts!F2242</f>
        <v>Jul</v>
      </c>
      <c r="D2242" s="35" t="n">
        <f aca="false">IFERROR(Counts!P2242,"")</f>
        <v>99</v>
      </c>
      <c r="E2242" s="36" t="n">
        <f aca="false">IFERROR(Counts!R2242/Counts!Q2242,"")</f>
        <v>0.274725274725275</v>
      </c>
      <c r="F2242" s="36" t="n">
        <f aca="false">IFERROR((Counts!R2242+Counts!V2242+Counts!W2242)/(Counts!Q2242+Counts!V2242+Counts!W2242+Counts!X2242),"")</f>
        <v>0.333333333333333</v>
      </c>
      <c r="G2242" s="36" t="n">
        <f aca="false">IFERROR((Counts!R2242+Counts!S2242+2*Counts!T2242+3*Counts!U2242)/Counts!Q2242,"")</f>
        <v>0.318681318681319</v>
      </c>
      <c r="H2242" s="35" t="n">
        <f aca="false">IFERROR(Counts!U2242,"")</f>
        <v>0</v>
      </c>
      <c r="I2242" s="36" t="n">
        <f aca="false">IFERROR(Counts!Z2242/Counts!AA2242,"")</f>
        <v>0.301020408163265</v>
      </c>
      <c r="J2242" s="36" t="n">
        <f aca="false">IFERROR(Counts!AB2242/Counts!AA2242,"")</f>
        <v>0.29734693877551</v>
      </c>
      <c r="K2242" s="37" t="n">
        <f aca="false">IFERROR((Counts!AB2242-Counts!Z2242)/Counts!AA2242,"")</f>
        <v>-0.0036734693877551</v>
      </c>
      <c r="L2242" s="38" t="n">
        <f aca="false">IFERROR(Counts!Y2242/Counts!P2242,"")</f>
        <v>0.101010101010101</v>
      </c>
      <c r="M2242" s="38" t="n">
        <f aca="false">IFERROR(Counts!V2242/Counts!P2242,"")</f>
        <v>0.0707070707070707</v>
      </c>
      <c r="N2242" s="38" t="n">
        <f aca="false">IFERROR(Counts!AD2242/Counts!AC2242,"")</f>
        <v>0.0246913580246914</v>
      </c>
      <c r="O2242" s="38" t="n">
        <f aca="false">IFERROR(Counts!AE2242/Counts!AC2242,"")</f>
        <v>0.320987654320988</v>
      </c>
      <c r="P2242" s="39" t="n">
        <f aca="false">IFERROR(Counts!AG2242/Counts!AF2242,"")</f>
        <v>86.9575</v>
      </c>
      <c r="Q2242" s="38" t="n">
        <f aca="false">IFERROR(Counts!AH2242/Counts!AC2242,"")</f>
        <v>0.358024691358025</v>
      </c>
      <c r="R2242" s="38" t="n">
        <f aca="false">IFERROR(Counts!N2242/Counts!M2242,"")</f>
        <v>0.431578947368421</v>
      </c>
      <c r="S2242" s="38" t="n">
        <f aca="false">IFERROR(Counts!K2242/Counts!J2242,"")</f>
        <v>0.598540145985402</v>
      </c>
      <c r="T2242" s="38" t="n">
        <f aca="false">IFERROR(Counts!I2242/Counts!H2242,"")</f>
        <v>0.176829268292683</v>
      </c>
      <c r="U2242" s="38" t="n">
        <f aca="false">IFERROR(1-Counts!L2242/Counts!K2242,"")</f>
        <v>0.926829268292683</v>
      </c>
      <c r="V2242" s="39" t="n">
        <f aca="false">IFERROR(Counts!AJ2242/Counts!AI2242,"")</f>
        <v>70.1124137931034</v>
      </c>
      <c r="W2242" s="38" t="n">
        <f aca="false">IFERROR(Counts!AK2242/Counts!AI2242,"")</f>
        <v>0.131034482758621</v>
      </c>
      <c r="X2242" s="40" t="n">
        <f aca="false">IFERROR(Counts!O2242,"")</f>
        <v>-2.537</v>
      </c>
      <c r="Y2242" s="36" t="n">
        <f aca="false">IFERROR(INDEX('Season Counts'!$Y$2:$Y$740,$AF2242)/INDEX('Season Counts'!$X$2:$X$740,$AF2242),"")</f>
        <v>0.311065217391304</v>
      </c>
      <c r="Z2242" s="37" t="n">
        <f aca="false">IFERROR(J2242-Y2242,"")</f>
        <v>-0.0137182786157941</v>
      </c>
      <c r="AA2242" s="38" t="n">
        <f aca="false">IFERROR(INDEX('Season Counts'!$K$2:$K$740,$AF2242)/INDEX('Season Counts'!$J$2:$J$740,$AF2242),"")</f>
        <v>0.378469301934399</v>
      </c>
      <c r="AB2242" s="41" t="n">
        <f aca="false">IFERROR(R2242-AA2242,"")</f>
        <v>0.0531096454340224</v>
      </c>
      <c r="AC2242" s="39" t="n">
        <f aca="false">IFERROR(INDEX('Season Counts'!$AG$2:$AG$740,$AF2242)/INDEX('Season Counts'!$AF$2:$AF$740,$AF2242),"")</f>
        <v>70.1014300306435</v>
      </c>
      <c r="AD2242" s="40" t="n">
        <f aca="false">IFERROR(V2242-AC2242,"")</f>
        <v>0.0109837624599294</v>
      </c>
      <c r="AE2242" s="4" t="str">
        <f aca="false">IF(D2242&lt;Guide!$C$21,"Low PA",IF(TRIM(IF(ISNUMBER(AD2242),IF(N(AD2242)&lt;=-Guide!$C$24,"▼ Bat Speed  ",IF(N(AD2242)&gt;=Guide!$C$24,"▲ Bat Speed  ","")),"")&amp;IF(N(Z2242)&gt;=Guide!$C$22,"▲ Contact  ","")&amp;IF(N(Z2242)&lt;=-Guide!$C$22,"▼ Contact  ","")&amp;IF(N(AB2242)&gt;=Guide!$C$23,"▲ Chase  ","")&amp;IF(N(AB2242)&lt;=-Guide!$C$23,"▼ Chase  ",""))="","Stable",TRIM(IF(ISNUMBER(AD2242),IF(N(AD2242)&lt;=-Guide!$C$24,"▼ Bat Speed  ",IF(N(AD2242)&gt;=Guide!$C$24,"▲ Bat Speed  ","")),"")&amp;IF(N(Z2242)&gt;=Guide!$C$22,"▲ Contact  ","")&amp;IF(N(Z2242)&lt;=-Guide!$C$22,"▼ Contact  ","")&amp;IF(N(AB2242)&gt;=Guide!$C$23,"▲ Chase  ","")&amp;IF(N(AB2242)&lt;=-Guide!$C$23,"▼ Chase  ",""))))</f>
        <v>▲ Chase</v>
      </c>
      <c r="AF2242" s="35" t="n">
        <f aca="false">MATCH(Counts!A2242,'Season Counts'!$A$2:$A$740,0)</f>
        <v>571</v>
      </c>
    </row>
    <row r="2243" customFormat="false" ht="15" hidden="false" customHeight="false" outlineLevel="0" collapsed="false">
      <c r="A2243" s="34" t="str">
        <f aca="false">Counts!B2243</f>
        <v>SEA</v>
      </c>
      <c r="B2243" s="5" t="str">
        <f aca="false">Counts!C2243</f>
        <v>Josh Naylor</v>
      </c>
      <c r="C2243" s="34" t="str">
        <f aca="false">Counts!F2243</f>
        <v>Aug</v>
      </c>
      <c r="D2243" s="35" t="n">
        <f aca="false">IFERROR(Counts!P2243,"")</f>
        <v>101</v>
      </c>
      <c r="E2243" s="36" t="n">
        <f aca="false">IFERROR(Counts!R2243/Counts!Q2243,"")</f>
        <v>0.293478260869565</v>
      </c>
      <c r="F2243" s="36" t="n">
        <f aca="false">IFERROR((Counts!R2243+Counts!V2243+Counts!W2243)/(Counts!Q2243+Counts!V2243+Counts!W2243+Counts!X2243),"")</f>
        <v>0.346534653465347</v>
      </c>
      <c r="G2243" s="36" t="n">
        <f aca="false">IFERROR((Counts!R2243+Counts!S2243+2*Counts!T2243+3*Counts!U2243)/Counts!Q2243,"")</f>
        <v>0.391304347826087</v>
      </c>
      <c r="H2243" s="35" t="n">
        <f aca="false">IFERROR(Counts!U2243,"")</f>
        <v>2</v>
      </c>
      <c r="I2243" s="36" t="n">
        <f aca="false">IFERROR(Counts!Z2243/Counts!AA2243,"")</f>
        <v>0.3245</v>
      </c>
      <c r="J2243" s="36" t="n">
        <f aca="false">IFERROR(Counts!AB2243/Counts!AA2243,"")</f>
        <v>0.28788</v>
      </c>
      <c r="K2243" s="37" t="n">
        <f aca="false">IFERROR((Counts!AB2243-Counts!Z2243)/Counts!AA2243,"")</f>
        <v>-0.03662</v>
      </c>
      <c r="L2243" s="38" t="n">
        <f aca="false">IFERROR(Counts!Y2243/Counts!P2243,"")</f>
        <v>0.158415841584158</v>
      </c>
      <c r="M2243" s="38" t="n">
        <f aca="false">IFERROR(Counts!V2243/Counts!P2243,"")</f>
        <v>0.0693069306930693</v>
      </c>
      <c r="N2243" s="38" t="n">
        <f aca="false">IFERROR(Counts!AD2243/Counts!AC2243,"")</f>
        <v>0.038961038961039</v>
      </c>
      <c r="O2243" s="38" t="n">
        <f aca="false">IFERROR(Counts!AE2243/Counts!AC2243,"")</f>
        <v>0.337662337662338</v>
      </c>
      <c r="P2243" s="39" t="n">
        <f aca="false">IFERROR(Counts!AG2243/Counts!AF2243,"")</f>
        <v>85.012987012987</v>
      </c>
      <c r="Q2243" s="38" t="n">
        <f aca="false">IFERROR(Counts!AH2243/Counts!AC2243,"")</f>
        <v>0.324675324675325</v>
      </c>
      <c r="R2243" s="38" t="n">
        <f aca="false">IFERROR(Counts!N2243/Counts!M2243,"")</f>
        <v>0.378378378378378</v>
      </c>
      <c r="S2243" s="38" t="n">
        <f aca="false">IFERROR(Counts!K2243/Counts!J2243,"")</f>
        <v>0.64375</v>
      </c>
      <c r="T2243" s="38" t="n">
        <f aca="false">IFERROR(Counts!I2243/Counts!H2243,"")</f>
        <v>0.173410404624277</v>
      </c>
      <c r="U2243" s="38" t="n">
        <f aca="false">IFERROR(1-Counts!L2243/Counts!K2243,"")</f>
        <v>0.941747572815534</v>
      </c>
      <c r="V2243" s="39" t="n">
        <f aca="false">IFERROR(Counts!AJ2243/Counts!AI2243,"")</f>
        <v>70.7295302013423</v>
      </c>
      <c r="W2243" s="38" t="n">
        <f aca="false">IFERROR(Counts!AK2243/Counts!AI2243,"")</f>
        <v>0.120805369127517</v>
      </c>
      <c r="X2243" s="40" t="n">
        <f aca="false">IFERROR(Counts!O2243,"")</f>
        <v>-0.797</v>
      </c>
      <c r="Y2243" s="36" t="n">
        <f aca="false">IFERROR(INDEX('Season Counts'!$Y$2:$Y$740,$AF2243)/INDEX('Season Counts'!$X$2:$X$740,$AF2243),"")</f>
        <v>0.311065217391304</v>
      </c>
      <c r="Z2243" s="37" t="n">
        <f aca="false">IFERROR(J2243-Y2243,"")</f>
        <v>-0.0231852173913043</v>
      </c>
      <c r="AA2243" s="38" t="n">
        <f aca="false">IFERROR(INDEX('Season Counts'!$K$2:$K$740,$AF2243)/INDEX('Season Counts'!$J$2:$J$740,$AF2243),"")</f>
        <v>0.378469301934399</v>
      </c>
      <c r="AB2243" s="41" t="n">
        <f aca="false">IFERROR(R2243-AA2243,"")</f>
        <v>-9.09235560202504E-005</v>
      </c>
      <c r="AC2243" s="39" t="n">
        <f aca="false">IFERROR(INDEX('Season Counts'!$AG$2:$AG$740,$AF2243)/INDEX('Season Counts'!$AF$2:$AF$740,$AF2243),"")</f>
        <v>70.1014300306435</v>
      </c>
      <c r="AD2243" s="40" t="n">
        <f aca="false">IFERROR(V2243-AC2243,"")</f>
        <v>0.628100170698772</v>
      </c>
      <c r="AE2243" s="4" t="str">
        <f aca="false">IF(D2243&lt;Guide!$C$21,"Low PA",IF(TRIM(IF(ISNUMBER(AD2243),IF(N(AD2243)&lt;=-Guide!$C$24,"▼ Bat Speed  ",IF(N(AD2243)&gt;=Guide!$C$24,"▲ Bat Speed  ","")),"")&amp;IF(N(Z2243)&gt;=Guide!$C$22,"▲ Contact  ","")&amp;IF(N(Z2243)&lt;=-Guide!$C$22,"▼ Contact  ","")&amp;IF(N(AB2243)&gt;=Guide!$C$23,"▲ Chase  ","")&amp;IF(N(AB2243)&lt;=-Guide!$C$23,"▼ Chase  ",""))="","Stable",TRIM(IF(ISNUMBER(AD2243),IF(N(AD2243)&lt;=-Guide!$C$24,"▼ Bat Speed  ",IF(N(AD2243)&gt;=Guide!$C$24,"▲ Bat Speed  ","")),"")&amp;IF(N(Z2243)&gt;=Guide!$C$22,"▲ Contact  ","")&amp;IF(N(Z2243)&lt;=-Guide!$C$22,"▼ Contact  ","")&amp;IF(N(AB2243)&gt;=Guide!$C$23,"▲ Chase  ","")&amp;IF(N(AB2243)&lt;=-Guide!$C$23,"▼ Chase  ",""))))</f>
        <v>Stable</v>
      </c>
      <c r="AF2243" s="35" t="n">
        <f aca="false">MATCH(Counts!A2243,'Season Counts'!$A$2:$A$740,0)</f>
        <v>571</v>
      </c>
    </row>
    <row r="2244" customFormat="false" ht="15" hidden="false" customHeight="false" outlineLevel="0" collapsed="false">
      <c r="A2244" s="34" t="str">
        <f aca="false">Counts!B2244</f>
        <v>SEA</v>
      </c>
      <c r="B2244" s="5" t="str">
        <f aca="false">Counts!C2244</f>
        <v>Josh Naylor</v>
      </c>
      <c r="C2244" s="34" t="str">
        <f aca="false">Counts!F2244</f>
        <v>Sep</v>
      </c>
      <c r="D2244" s="35" t="n">
        <f aca="false">IFERROR(Counts!P2244,"")</f>
        <v>103</v>
      </c>
      <c r="E2244" s="36" t="n">
        <f aca="false">IFERROR(Counts!R2244/Counts!Q2244,"")</f>
        <v>0.232323232323232</v>
      </c>
      <c r="F2244" s="36" t="n">
        <f aca="false">IFERROR((Counts!R2244+Counts!V2244+Counts!W2244)/(Counts!Q2244+Counts!V2244+Counts!W2244+Counts!X2244),"")</f>
        <v>0.262135922330097</v>
      </c>
      <c r="G2244" s="36" t="n">
        <f aca="false">IFERROR((Counts!R2244+Counts!S2244+2*Counts!T2244+3*Counts!U2244)/Counts!Q2244,"")</f>
        <v>0.282828282828283</v>
      </c>
      <c r="H2244" s="35" t="n">
        <f aca="false">IFERROR(Counts!U2244,"")</f>
        <v>0</v>
      </c>
      <c r="I2244" s="36" t="n">
        <f aca="false">IFERROR(Counts!Z2244/Counts!AA2244,"")</f>
        <v>0.241089108910891</v>
      </c>
      <c r="J2244" s="36" t="n">
        <f aca="false">IFERROR(Counts!AB2244/Counts!AA2244,"")</f>
        <v>0.295910891089109</v>
      </c>
      <c r="K2244" s="37" t="n">
        <f aca="false">IFERROR((Counts!AB2244-Counts!Z2244)/Counts!AA2244,"")</f>
        <v>0.0548217821782178</v>
      </c>
      <c r="L2244" s="38" t="n">
        <f aca="false">IFERROR(Counts!Y2244/Counts!P2244,"")</f>
        <v>0.0776699029126214</v>
      </c>
      <c r="M2244" s="38" t="n">
        <f aca="false">IFERROR(Counts!V2244/Counts!P2244,"")</f>
        <v>0.0388349514563107</v>
      </c>
      <c r="N2244" s="38" t="n">
        <f aca="false">IFERROR(Counts!AD2244/Counts!AC2244,"")</f>
        <v>0.043956043956044</v>
      </c>
      <c r="O2244" s="38" t="n">
        <f aca="false">IFERROR(Counts!AE2244/Counts!AC2244,"")</f>
        <v>0.340659340659341</v>
      </c>
      <c r="P2244" s="39" t="n">
        <f aca="false">IFERROR(Counts!AG2244/Counts!AF2244,"")</f>
        <v>86.0337078651685</v>
      </c>
      <c r="Q2244" s="38" t="n">
        <f aca="false">IFERROR(Counts!AH2244/Counts!AC2244,"")</f>
        <v>0.417582417582418</v>
      </c>
      <c r="R2244" s="38" t="n">
        <f aca="false">IFERROR(Counts!N2244/Counts!M2244,"")</f>
        <v>0.379120879120879</v>
      </c>
      <c r="S2244" s="38" t="n">
        <f aca="false">IFERROR(Counts!K2244/Counts!J2244,"")</f>
        <v>0.715189873417722</v>
      </c>
      <c r="T2244" s="38" t="n">
        <f aca="false">IFERROR(Counts!I2244/Counts!H2244,"")</f>
        <v>0.10989010989011</v>
      </c>
      <c r="U2244" s="38" t="n">
        <f aca="false">IFERROR(1-Counts!L2244/Counts!K2244,"")</f>
        <v>0.929203539823009</v>
      </c>
      <c r="V2244" s="39" t="n">
        <f aca="false">IFERROR(Counts!AJ2244/Counts!AI2244,"")</f>
        <v>69.5617834394905</v>
      </c>
      <c r="W2244" s="38" t="n">
        <f aca="false">IFERROR(Counts!AK2244/Counts!AI2244,"")</f>
        <v>0.0828025477707006</v>
      </c>
      <c r="X2244" s="40" t="n">
        <f aca="false">IFERROR(Counts!O2244,"")</f>
        <v>-5.151</v>
      </c>
      <c r="Y2244" s="36" t="n">
        <f aca="false">IFERROR(INDEX('Season Counts'!$Y$2:$Y$740,$AF2244)/INDEX('Season Counts'!$X$2:$X$740,$AF2244),"")</f>
        <v>0.311065217391304</v>
      </c>
      <c r="Z2244" s="37" t="n">
        <f aca="false">IFERROR(J2244-Y2244,"")</f>
        <v>-0.0151543263021954</v>
      </c>
      <c r="AA2244" s="38" t="n">
        <f aca="false">IFERROR(INDEX('Season Counts'!$K$2:$K$740,$AF2244)/INDEX('Season Counts'!$J$2:$J$740,$AF2244),"")</f>
        <v>0.378469301934399</v>
      </c>
      <c r="AB2244" s="41" t="n">
        <f aca="false">IFERROR(R2244-AA2244,"")</f>
        <v>0.000651577186480457</v>
      </c>
      <c r="AC2244" s="39" t="n">
        <f aca="false">IFERROR(INDEX('Season Counts'!$AG$2:$AG$740,$AF2244)/INDEX('Season Counts'!$AF$2:$AF$740,$AF2244),"")</f>
        <v>70.1014300306435</v>
      </c>
      <c r="AD2244" s="40" t="n">
        <f aca="false">IFERROR(V2244-AC2244,"")</f>
        <v>-0.539646591153058</v>
      </c>
      <c r="AE2244" s="4" t="str">
        <f aca="false">IF(D2244&lt;Guide!$C$21,"Low PA",IF(TRIM(IF(ISNUMBER(AD2244),IF(N(AD2244)&lt;=-Guide!$C$24,"▼ Bat Speed  ",IF(N(AD2244)&gt;=Guide!$C$24,"▲ Bat Speed  ","")),"")&amp;IF(N(Z2244)&gt;=Guide!$C$22,"▲ Contact  ","")&amp;IF(N(Z2244)&lt;=-Guide!$C$22,"▼ Contact  ","")&amp;IF(N(AB2244)&gt;=Guide!$C$23,"▲ Chase  ","")&amp;IF(N(AB2244)&lt;=-Guide!$C$23,"▼ Chase  ",""))="","Stable",TRIM(IF(ISNUMBER(AD2244),IF(N(AD2244)&lt;=-Guide!$C$24,"▼ Bat Speed  ",IF(N(AD2244)&gt;=Guide!$C$24,"▲ Bat Speed  ","")),"")&amp;IF(N(Z2244)&gt;=Guide!$C$22,"▲ Contact  ","")&amp;IF(N(Z2244)&lt;=-Guide!$C$22,"▼ Contact  ","")&amp;IF(N(AB2244)&gt;=Guide!$C$23,"▲ Chase  ","")&amp;IF(N(AB2244)&lt;=-Guide!$C$23,"▼ Chase  ",""))))</f>
        <v>Stable</v>
      </c>
      <c r="AF2244" s="35" t="n">
        <f aca="false">MATCH(Counts!A2244,'Season Counts'!$A$2:$A$740,0)</f>
        <v>571</v>
      </c>
    </row>
    <row r="2245" customFormat="false" ht="15" hidden="false" customHeight="false" outlineLevel="0" collapsed="false">
      <c r="A2245" s="34" t="str">
        <f aca="false">Counts!B2245</f>
        <v>SEA</v>
      </c>
      <c r="B2245" s="5" t="str">
        <f aca="false">Counts!C2245</f>
        <v>Cole Young</v>
      </c>
      <c r="C2245" s="34" t="str">
        <f aca="false">Counts!F2245</f>
        <v>Mar-Apr</v>
      </c>
      <c r="D2245" s="35" t="n">
        <f aca="false">IFERROR(Counts!P2245,"")</f>
        <v>126</v>
      </c>
      <c r="E2245" s="36" t="n">
        <f aca="false">IFERROR(Counts!R2245/Counts!Q2245,"")</f>
        <v>0.285714285714286</v>
      </c>
      <c r="F2245" s="36" t="n">
        <f aca="false">IFERROR((Counts!R2245+Counts!V2245+Counts!W2245)/(Counts!Q2245+Counts!V2245+Counts!W2245+Counts!X2245),"")</f>
        <v>0.357142857142857</v>
      </c>
      <c r="G2245" s="36" t="n">
        <f aca="false">IFERROR((Counts!R2245+Counts!S2245+2*Counts!T2245+3*Counts!U2245)/Counts!Q2245,"")</f>
        <v>0.419642857142857</v>
      </c>
      <c r="H2245" s="35" t="n">
        <f aca="false">IFERROR(Counts!U2245,"")</f>
        <v>3</v>
      </c>
      <c r="I2245" s="36" t="n">
        <f aca="false">IFERROR(Counts!Z2245/Counts!AA2245,"")</f>
        <v>0.343650793650794</v>
      </c>
      <c r="J2245" s="36" t="n">
        <f aca="false">IFERROR(Counts!AB2245/Counts!AA2245,"")</f>
        <v>0.356198412698413</v>
      </c>
      <c r="K2245" s="37" t="n">
        <f aca="false">IFERROR((Counts!AB2245-Counts!Z2245)/Counts!AA2245,"")</f>
        <v>0.0125476190476191</v>
      </c>
      <c r="L2245" s="38" t="n">
        <f aca="false">IFERROR(Counts!Y2245/Counts!P2245,"")</f>
        <v>0.214285714285714</v>
      </c>
      <c r="M2245" s="38" t="n">
        <f aca="false">IFERROR(Counts!V2245/Counts!P2245,"")</f>
        <v>0.0873015873015873</v>
      </c>
      <c r="N2245" s="38" t="n">
        <f aca="false">IFERROR(Counts!AD2245/Counts!AC2245,"")</f>
        <v>0.0930232558139535</v>
      </c>
      <c r="O2245" s="38" t="n">
        <f aca="false">IFERROR(Counts!AE2245/Counts!AC2245,"")</f>
        <v>0.406976744186047</v>
      </c>
      <c r="P2245" s="39" t="n">
        <f aca="false">IFERROR(Counts!AG2245/Counts!AF2245,"")</f>
        <v>88.3639534883721</v>
      </c>
      <c r="Q2245" s="38" t="n">
        <f aca="false">IFERROR(Counts!AH2245/Counts!AC2245,"")</f>
        <v>0.406976744186047</v>
      </c>
      <c r="R2245" s="38" t="n">
        <f aca="false">IFERROR(Counts!N2245/Counts!M2245,"")</f>
        <v>0.288389513108614</v>
      </c>
      <c r="S2245" s="38" t="n">
        <f aca="false">IFERROR(Counts!K2245/Counts!J2245,"")</f>
        <v>0.670731707317073</v>
      </c>
      <c r="T2245" s="38" t="n">
        <f aca="false">IFERROR(Counts!I2245/Counts!H2245,"")</f>
        <v>0.21900826446281</v>
      </c>
      <c r="U2245" s="38" t="n">
        <f aca="false">IFERROR(1-Counts!L2245/Counts!K2245,"")</f>
        <v>0.8</v>
      </c>
      <c r="V2245" s="39" t="n">
        <f aca="false">IFERROR(Counts!AJ2245/Counts!AI2245,"")</f>
        <v>71.7841121495327</v>
      </c>
      <c r="W2245" s="38" t="n">
        <f aca="false">IFERROR(Counts!AK2245/Counts!AI2245,"")</f>
        <v>0.257009345794393</v>
      </c>
      <c r="X2245" s="40" t="n">
        <f aca="false">IFERROR(Counts!O2245,"")</f>
        <v>1.846</v>
      </c>
      <c r="Y2245" s="36" t="n">
        <f aca="false">IFERROR(INDEX('Season Counts'!$Y$2:$Y$740,$AF2245)/INDEX('Season Counts'!$X$2:$X$740,$AF2245),"")</f>
        <v>0.316417582417582</v>
      </c>
      <c r="Z2245" s="37" t="n">
        <f aca="false">IFERROR(J2245-Y2245,"")</f>
        <v>0.0397808302808303</v>
      </c>
      <c r="AA2245" s="38" t="n">
        <f aca="false">IFERROR(INDEX('Season Counts'!$K$2:$K$740,$AF2245)/INDEX('Season Counts'!$J$2:$J$740,$AF2245),"")</f>
        <v>0.306335204490778</v>
      </c>
      <c r="AB2245" s="41" t="n">
        <f aca="false">IFERROR(R2245-AA2245,"")</f>
        <v>-0.0179456913821637</v>
      </c>
      <c r="AC2245" s="39" t="n">
        <f aca="false">IFERROR(INDEX('Season Counts'!$AG$2:$AG$740,$AF2245)/INDEX('Season Counts'!$AF$2:$AF$740,$AF2245),"")</f>
        <v>71.5526570048309</v>
      </c>
      <c r="AD2245" s="40" t="n">
        <f aca="false">IFERROR(V2245-AC2245,"")</f>
        <v>0.231455144701783</v>
      </c>
      <c r="AE2245" s="4" t="str">
        <f aca="false">IF(D2245&lt;Guide!$C$21,"Low PA",IF(TRIM(IF(ISNUMBER(AD2245),IF(N(AD2245)&lt;=-Guide!$C$24,"▼ Bat Speed  ",IF(N(AD2245)&gt;=Guide!$C$24,"▲ Bat Speed  ","")),"")&amp;IF(N(Z2245)&gt;=Guide!$C$22,"▲ Contact  ","")&amp;IF(N(Z2245)&lt;=-Guide!$C$22,"▼ Contact  ","")&amp;IF(N(AB2245)&gt;=Guide!$C$23,"▲ Chase  ","")&amp;IF(N(AB2245)&lt;=-Guide!$C$23,"▼ Chase  ",""))="","Stable",TRIM(IF(ISNUMBER(AD2245),IF(N(AD2245)&lt;=-Guide!$C$24,"▼ Bat Speed  ",IF(N(AD2245)&gt;=Guide!$C$24,"▲ Bat Speed  ","")),"")&amp;IF(N(Z2245)&gt;=Guide!$C$22,"▲ Contact  ","")&amp;IF(N(Z2245)&lt;=-Guide!$C$22,"▼ Contact  ","")&amp;IF(N(AB2245)&gt;=Guide!$C$23,"▲ Chase  ","")&amp;IF(N(AB2245)&lt;=-Guide!$C$23,"▼ Chase  ",""))))</f>
        <v>Stable</v>
      </c>
      <c r="AF2245" s="35" t="n">
        <f aca="false">MATCH(Counts!A2245,'Season Counts'!$A$2:$A$740,0)</f>
        <v>572</v>
      </c>
    </row>
    <row r="2246" customFormat="false" ht="15" hidden="false" customHeight="false" outlineLevel="0" collapsed="false">
      <c r="A2246" s="34" t="str">
        <f aca="false">Counts!B2246</f>
        <v>SEA</v>
      </c>
      <c r="B2246" s="5" t="str">
        <f aca="false">Counts!C2246</f>
        <v>Cole Young</v>
      </c>
      <c r="C2246" s="34" t="str">
        <f aca="false">Counts!F2246</f>
        <v>May</v>
      </c>
      <c r="D2246" s="35" t="n">
        <f aca="false">IFERROR(Counts!P2246,"")</f>
        <v>111</v>
      </c>
      <c r="E2246" s="36" t="n">
        <f aca="false">IFERROR(Counts!R2246/Counts!Q2246,"")</f>
        <v>0.195876288659794</v>
      </c>
      <c r="F2246" s="36" t="n">
        <f aca="false">IFERROR((Counts!R2246+Counts!V2246+Counts!W2246)/(Counts!Q2246+Counts!V2246+Counts!W2246+Counts!X2246),"")</f>
        <v>0.272727272727273</v>
      </c>
      <c r="G2246" s="36" t="n">
        <f aca="false">IFERROR((Counts!R2246+Counts!S2246+2*Counts!T2246+3*Counts!U2246)/Counts!Q2246,"")</f>
        <v>0.288659793814433</v>
      </c>
      <c r="H2246" s="35" t="n">
        <f aca="false">IFERROR(Counts!U2246,"")</f>
        <v>1</v>
      </c>
      <c r="I2246" s="36" t="n">
        <f aca="false">IFERROR(Counts!Z2246/Counts!AA2246,"")</f>
        <v>0.254545454545455</v>
      </c>
      <c r="J2246" s="36" t="n">
        <f aca="false">IFERROR(Counts!AB2246/Counts!AA2246,"")</f>
        <v>0.287363636363636</v>
      </c>
      <c r="K2246" s="37" t="n">
        <f aca="false">IFERROR((Counts!AB2246-Counts!Z2246)/Counts!AA2246,"")</f>
        <v>0.0328181818181818</v>
      </c>
      <c r="L2246" s="38" t="n">
        <f aca="false">IFERROR(Counts!Y2246/Counts!P2246,"")</f>
        <v>0.207207207207207</v>
      </c>
      <c r="M2246" s="38" t="n">
        <f aca="false">IFERROR(Counts!V2246/Counts!P2246,"")</f>
        <v>0.0720720720720721</v>
      </c>
      <c r="N2246" s="38" t="n">
        <f aca="false">IFERROR(Counts!AD2246/Counts!AC2246,"")</f>
        <v>0.025974025974026</v>
      </c>
      <c r="O2246" s="38" t="n">
        <f aca="false">IFERROR(Counts!AE2246/Counts!AC2246,"")</f>
        <v>0.350649350649351</v>
      </c>
      <c r="P2246" s="39" t="n">
        <f aca="false">IFERROR(Counts!AG2246/Counts!AF2246,"")</f>
        <v>86.8532467532468</v>
      </c>
      <c r="Q2246" s="38" t="n">
        <f aca="false">IFERROR(Counts!AH2246/Counts!AC2246,"")</f>
        <v>0.324675324675325</v>
      </c>
      <c r="R2246" s="38" t="n">
        <f aca="false">IFERROR(Counts!N2246/Counts!M2246,"")</f>
        <v>0.343137254901961</v>
      </c>
      <c r="S2246" s="38" t="n">
        <f aca="false">IFERROR(Counts!K2246/Counts!J2246,"")</f>
        <v>0.632850241545894</v>
      </c>
      <c r="T2246" s="38" t="n">
        <f aca="false">IFERROR(Counts!I2246/Counts!H2246,"")</f>
        <v>0.174129353233831</v>
      </c>
      <c r="U2246" s="38" t="n">
        <f aca="false">IFERROR(1-Counts!L2246/Counts!K2246,"")</f>
        <v>0.877862595419847</v>
      </c>
      <c r="V2246" s="39" t="n">
        <f aca="false">IFERROR(Counts!AJ2246/Counts!AI2246,"")</f>
        <v>71.2406779661017</v>
      </c>
      <c r="W2246" s="38" t="n">
        <f aca="false">IFERROR(Counts!AK2246/Counts!AI2246,"")</f>
        <v>0.209039548022599</v>
      </c>
      <c r="X2246" s="40" t="n">
        <f aca="false">IFERROR(Counts!O2246,"")</f>
        <v>-6.061</v>
      </c>
      <c r="Y2246" s="36" t="n">
        <f aca="false">IFERROR(INDEX('Season Counts'!$Y$2:$Y$740,$AF2246)/INDEX('Season Counts'!$X$2:$X$740,$AF2246),"")</f>
        <v>0.316417582417582</v>
      </c>
      <c r="Z2246" s="37" t="n">
        <f aca="false">IFERROR(J2246-Y2246,"")</f>
        <v>-0.029053946053946</v>
      </c>
      <c r="AA2246" s="38" t="n">
        <f aca="false">IFERROR(INDEX('Season Counts'!$K$2:$K$740,$AF2246)/INDEX('Season Counts'!$J$2:$J$740,$AF2246),"")</f>
        <v>0.306335204490778</v>
      </c>
      <c r="AB2246" s="41" t="n">
        <f aca="false">IFERROR(R2246-AA2246,"")</f>
        <v>0.0368020504111829</v>
      </c>
      <c r="AC2246" s="39" t="n">
        <f aca="false">IFERROR(INDEX('Season Counts'!$AG$2:$AG$740,$AF2246)/INDEX('Season Counts'!$AF$2:$AF$740,$AF2246),"")</f>
        <v>71.5526570048309</v>
      </c>
      <c r="AD2246" s="40" t="n">
        <f aca="false">IFERROR(V2246-AC2246,"")</f>
        <v>-0.31197903872922</v>
      </c>
      <c r="AE2246" s="4" t="str">
        <f aca="false">IF(D2246&lt;Guide!$C$21,"Low PA",IF(TRIM(IF(ISNUMBER(AD2246),IF(N(AD2246)&lt;=-Guide!$C$24,"▼ Bat Speed  ",IF(N(AD2246)&gt;=Guide!$C$24,"▲ Bat Speed  ","")),"")&amp;IF(N(Z2246)&gt;=Guide!$C$22,"▲ Contact  ","")&amp;IF(N(Z2246)&lt;=-Guide!$C$22,"▼ Contact  ","")&amp;IF(N(AB2246)&gt;=Guide!$C$23,"▲ Chase  ","")&amp;IF(N(AB2246)&lt;=-Guide!$C$23,"▼ Chase  ",""))="","Stable",TRIM(IF(ISNUMBER(AD2246),IF(N(AD2246)&lt;=-Guide!$C$24,"▼ Bat Speed  ",IF(N(AD2246)&gt;=Guide!$C$24,"▲ Bat Speed  ","")),"")&amp;IF(N(Z2246)&gt;=Guide!$C$22,"▲ Contact  ","")&amp;IF(N(Z2246)&lt;=-Guide!$C$22,"▼ Contact  ","")&amp;IF(N(AB2246)&gt;=Guide!$C$23,"▲ Chase  ","")&amp;IF(N(AB2246)&lt;=-Guide!$C$23,"▼ Chase  ",""))))</f>
        <v>Stable</v>
      </c>
      <c r="AF2246" s="35" t="n">
        <f aca="false">MATCH(Counts!A2246,'Season Counts'!$A$2:$A$740,0)</f>
        <v>572</v>
      </c>
    </row>
    <row r="2247" customFormat="false" ht="15" hidden="false" customHeight="false" outlineLevel="0" collapsed="false">
      <c r="A2247" s="34" t="str">
        <f aca="false">Counts!B2247</f>
        <v>SEA</v>
      </c>
      <c r="B2247" s="5" t="str">
        <f aca="false">Counts!C2247</f>
        <v>Cole Young</v>
      </c>
      <c r="C2247" s="34" t="str">
        <f aca="false">Counts!F2247</f>
        <v>Jun</v>
      </c>
      <c r="D2247" s="35" t="n">
        <f aca="false">IFERROR(Counts!P2247,"")</f>
        <v>111</v>
      </c>
      <c r="E2247" s="36" t="n">
        <f aca="false">IFERROR(Counts!R2247/Counts!Q2247,"")</f>
        <v>0.295238095238095</v>
      </c>
      <c r="F2247" s="36" t="n">
        <f aca="false">IFERROR((Counts!R2247+Counts!V2247+Counts!W2247)/(Counts!Q2247+Counts!V2247+Counts!W2247+Counts!X2247),"")</f>
        <v>0.333333333333333</v>
      </c>
      <c r="G2247" s="36" t="n">
        <f aca="false">IFERROR((Counts!R2247+Counts!S2247+2*Counts!T2247+3*Counts!U2247)/Counts!Q2247,"")</f>
        <v>0.457142857142857</v>
      </c>
      <c r="H2247" s="35" t="n">
        <f aca="false">IFERROR(Counts!U2247,"")</f>
        <v>5</v>
      </c>
      <c r="I2247" s="36" t="n">
        <f aca="false">IFERROR(Counts!Z2247/Counts!AA2247,"")</f>
        <v>0.345045045045045</v>
      </c>
      <c r="J2247" s="36" t="n">
        <f aca="false">IFERROR(Counts!AB2247/Counts!AA2247,"")</f>
        <v>0.368765765765766</v>
      </c>
      <c r="K2247" s="37" t="n">
        <f aca="false">IFERROR((Counts!AB2247-Counts!Z2247)/Counts!AA2247,"")</f>
        <v>0.0237207207207207</v>
      </c>
      <c r="L2247" s="38" t="n">
        <f aca="false">IFERROR(Counts!Y2247/Counts!P2247,"")</f>
        <v>0.0900900900900901</v>
      </c>
      <c r="M2247" s="38" t="n">
        <f aca="false">IFERROR(Counts!V2247/Counts!P2247,"")</f>
        <v>0.036036036036036</v>
      </c>
      <c r="N2247" s="38" t="n">
        <f aca="false">IFERROR(Counts!AD2247/Counts!AC2247,"")</f>
        <v>0.0421052631578947</v>
      </c>
      <c r="O2247" s="38" t="n">
        <f aca="false">IFERROR(Counts!AE2247/Counts!AC2247,"")</f>
        <v>0.389473684210526</v>
      </c>
      <c r="P2247" s="39" t="n">
        <f aca="false">IFERROR(Counts!AG2247/Counts!AF2247,"")</f>
        <v>88.56</v>
      </c>
      <c r="Q2247" s="38" t="n">
        <f aca="false">IFERROR(Counts!AH2247/Counts!AC2247,"")</f>
        <v>0.347368421052632</v>
      </c>
      <c r="R2247" s="38" t="n">
        <f aca="false">IFERROR(Counts!N2247/Counts!M2247,"")</f>
        <v>0.28436018957346</v>
      </c>
      <c r="S2247" s="38" t="n">
        <f aca="false">IFERROR(Counts!K2247/Counts!J2247,"")</f>
        <v>0.694300518134715</v>
      </c>
      <c r="T2247" s="38" t="n">
        <f aca="false">IFERROR(Counts!I2247/Counts!H2247,"")</f>
        <v>0.118556701030928</v>
      </c>
      <c r="U2247" s="38" t="n">
        <f aca="false">IFERROR(1-Counts!L2247/Counts!K2247,"")</f>
        <v>0.940298507462687</v>
      </c>
      <c r="V2247" s="39" t="n">
        <f aca="false">IFERROR(Counts!AJ2247/Counts!AI2247,"")</f>
        <v>71.9729281767956</v>
      </c>
      <c r="W2247" s="38" t="n">
        <f aca="false">IFERROR(Counts!AK2247/Counts!AI2247,"")</f>
        <v>0.232044198895028</v>
      </c>
      <c r="X2247" s="40" t="n">
        <f aca="false">IFERROR(Counts!O2247,"")</f>
        <v>-0.288</v>
      </c>
      <c r="Y2247" s="36" t="n">
        <f aca="false">IFERROR(INDEX('Season Counts'!$Y$2:$Y$740,$AF2247)/INDEX('Season Counts'!$X$2:$X$740,$AF2247),"")</f>
        <v>0.316417582417582</v>
      </c>
      <c r="Z2247" s="37" t="n">
        <f aca="false">IFERROR(J2247-Y2247,"")</f>
        <v>0.0523481833481834</v>
      </c>
      <c r="AA2247" s="38" t="n">
        <f aca="false">IFERROR(INDEX('Season Counts'!$K$2:$K$740,$AF2247)/INDEX('Season Counts'!$J$2:$J$740,$AF2247),"")</f>
        <v>0.306335204490778</v>
      </c>
      <c r="AB2247" s="41" t="n">
        <f aca="false">IFERROR(R2247-AA2247,"")</f>
        <v>-0.0219750149173182</v>
      </c>
      <c r="AC2247" s="39" t="n">
        <f aca="false">IFERROR(INDEX('Season Counts'!$AG$2:$AG$740,$AF2247)/INDEX('Season Counts'!$AF$2:$AF$740,$AF2247),"")</f>
        <v>71.5526570048309</v>
      </c>
      <c r="AD2247" s="40" t="n">
        <f aca="false">IFERROR(V2247-AC2247,"")</f>
        <v>0.420271171964657</v>
      </c>
      <c r="AE2247" s="4" t="str">
        <f aca="false">IF(D2247&lt;Guide!$C$21,"Low PA",IF(TRIM(IF(ISNUMBER(AD2247),IF(N(AD2247)&lt;=-Guide!$C$24,"▼ Bat Speed  ",IF(N(AD2247)&gt;=Guide!$C$24,"▲ Bat Speed  ","")),"")&amp;IF(N(Z2247)&gt;=Guide!$C$22,"▲ Contact  ","")&amp;IF(N(Z2247)&lt;=-Guide!$C$22,"▼ Contact  ","")&amp;IF(N(AB2247)&gt;=Guide!$C$23,"▲ Chase  ","")&amp;IF(N(AB2247)&lt;=-Guide!$C$23,"▼ Chase  ",""))="","Stable",TRIM(IF(ISNUMBER(AD2247),IF(N(AD2247)&lt;=-Guide!$C$24,"▼ Bat Speed  ",IF(N(AD2247)&gt;=Guide!$C$24,"▲ Bat Speed  ","")),"")&amp;IF(N(Z2247)&gt;=Guide!$C$22,"▲ Contact  ","")&amp;IF(N(Z2247)&lt;=-Guide!$C$22,"▼ Contact  ","")&amp;IF(N(AB2247)&gt;=Guide!$C$23,"▲ Chase  ","")&amp;IF(N(AB2247)&lt;=-Guide!$C$23,"▼ Chase  ",""))))</f>
        <v>▲ Contact</v>
      </c>
      <c r="AF2247" s="35" t="n">
        <f aca="false">MATCH(Counts!A2247,'Season Counts'!$A$2:$A$740,0)</f>
        <v>572</v>
      </c>
    </row>
    <row r="2248" customFormat="false" ht="15" hidden="false" customHeight="false" outlineLevel="0" collapsed="false">
      <c r="A2248" s="34" t="str">
        <f aca="false">Counts!B2248</f>
        <v>SEA</v>
      </c>
      <c r="B2248" s="5" t="str">
        <f aca="false">Counts!C2248</f>
        <v>Cole Young</v>
      </c>
      <c r="C2248" s="34" t="str">
        <f aca="false">Counts!F2248</f>
        <v>Jul</v>
      </c>
      <c r="D2248" s="35" t="n">
        <f aca="false">IFERROR(Counts!P2248,"")</f>
        <v>95</v>
      </c>
      <c r="E2248" s="36" t="n">
        <f aca="false">IFERROR(Counts!R2248/Counts!Q2248,"")</f>
        <v>0.258426966292135</v>
      </c>
      <c r="F2248" s="36" t="n">
        <f aca="false">IFERROR((Counts!R2248+Counts!V2248+Counts!W2248)/(Counts!Q2248+Counts!V2248+Counts!W2248+Counts!X2248),"")</f>
        <v>0.305263157894737</v>
      </c>
      <c r="G2248" s="36" t="n">
        <f aca="false">IFERROR((Counts!R2248+Counts!S2248+2*Counts!T2248+3*Counts!U2248)/Counts!Q2248,"")</f>
        <v>0.49438202247191</v>
      </c>
      <c r="H2248" s="35" t="n">
        <f aca="false">IFERROR(Counts!U2248,"")</f>
        <v>5</v>
      </c>
      <c r="I2248" s="36" t="n">
        <f aca="false">IFERROR(Counts!Z2248/Counts!AA2248,"")</f>
        <v>0.342105263157895</v>
      </c>
      <c r="J2248" s="36" t="n">
        <f aca="false">IFERROR(Counts!AB2248/Counts!AA2248,"")</f>
        <v>0.311010526315789</v>
      </c>
      <c r="K2248" s="37" t="n">
        <f aca="false">IFERROR((Counts!AB2248-Counts!Z2248)/Counts!AA2248,"")</f>
        <v>-0.0310947368421053</v>
      </c>
      <c r="L2248" s="38" t="n">
        <f aca="false">IFERROR(Counts!Y2248/Counts!P2248,"")</f>
        <v>0.168421052631579</v>
      </c>
      <c r="M2248" s="38" t="n">
        <f aca="false">IFERROR(Counts!V2248/Counts!P2248,"")</f>
        <v>0.0526315789473684</v>
      </c>
      <c r="N2248" s="38" t="n">
        <f aca="false">IFERROR(Counts!AD2248/Counts!AC2248,"")</f>
        <v>0.0547945205479452</v>
      </c>
      <c r="O2248" s="38" t="n">
        <f aca="false">IFERROR(Counts!AE2248/Counts!AC2248,"")</f>
        <v>0.424657534246575</v>
      </c>
      <c r="P2248" s="39" t="n">
        <f aca="false">IFERROR(Counts!AG2248/Counts!AF2248,"")</f>
        <v>90.5246575342466</v>
      </c>
      <c r="Q2248" s="38" t="n">
        <f aca="false">IFERROR(Counts!AH2248/Counts!AC2248,"")</f>
        <v>0.36986301369863</v>
      </c>
      <c r="R2248" s="38" t="n">
        <f aca="false">IFERROR(Counts!N2248/Counts!M2248,"")</f>
        <v>0.344262295081967</v>
      </c>
      <c r="S2248" s="38" t="n">
        <f aca="false">IFERROR(Counts!K2248/Counts!J2248,"")</f>
        <v>0.686813186813187</v>
      </c>
      <c r="T2248" s="38" t="n">
        <f aca="false">IFERROR(Counts!I2248/Counts!H2248,"")</f>
        <v>0.132978723404255</v>
      </c>
      <c r="U2248" s="38" t="n">
        <f aca="false">IFERROR(1-Counts!L2248/Counts!K2248,"")</f>
        <v>0.944</v>
      </c>
      <c r="V2248" s="39" t="n">
        <f aca="false">IFERROR(Counts!AJ2248/Counts!AI2248,"")</f>
        <v>70.9748538011696</v>
      </c>
      <c r="W2248" s="38" t="n">
        <f aca="false">IFERROR(Counts!AK2248/Counts!AI2248,"")</f>
        <v>0.181286549707602</v>
      </c>
      <c r="X2248" s="40" t="n">
        <f aca="false">IFERROR(Counts!O2248,"")</f>
        <v>4.449</v>
      </c>
      <c r="Y2248" s="36" t="n">
        <f aca="false">IFERROR(INDEX('Season Counts'!$Y$2:$Y$740,$AF2248)/INDEX('Season Counts'!$X$2:$X$740,$AF2248),"")</f>
        <v>0.316417582417582</v>
      </c>
      <c r="Z2248" s="37" t="n">
        <f aca="false">IFERROR(J2248-Y2248,"")</f>
        <v>-0.00540705610179293</v>
      </c>
      <c r="AA2248" s="38" t="n">
        <f aca="false">IFERROR(INDEX('Season Counts'!$K$2:$K$740,$AF2248)/INDEX('Season Counts'!$J$2:$J$740,$AF2248),"")</f>
        <v>0.306335204490778</v>
      </c>
      <c r="AB2248" s="41" t="n">
        <f aca="false">IFERROR(R2248-AA2248,"")</f>
        <v>0.0379270905911893</v>
      </c>
      <c r="AC2248" s="39" t="n">
        <f aca="false">IFERROR(INDEX('Season Counts'!$AG$2:$AG$740,$AF2248)/INDEX('Season Counts'!$AF$2:$AF$740,$AF2248),"")</f>
        <v>71.5526570048309</v>
      </c>
      <c r="AD2248" s="40" t="n">
        <f aca="false">IFERROR(V2248-AC2248,"")</f>
        <v>-0.577803203661318</v>
      </c>
      <c r="AE2248" s="4" t="str">
        <f aca="false">IF(D2248&lt;Guide!$C$21,"Low PA",IF(TRIM(IF(ISNUMBER(AD2248),IF(N(AD2248)&lt;=-Guide!$C$24,"▼ Bat Speed  ",IF(N(AD2248)&gt;=Guide!$C$24,"▲ Bat Speed  ","")),"")&amp;IF(N(Z2248)&gt;=Guide!$C$22,"▲ Contact  ","")&amp;IF(N(Z2248)&lt;=-Guide!$C$22,"▼ Contact  ","")&amp;IF(N(AB2248)&gt;=Guide!$C$23,"▲ Chase  ","")&amp;IF(N(AB2248)&lt;=-Guide!$C$23,"▼ Chase  ",""))="","Stable",TRIM(IF(ISNUMBER(AD2248),IF(N(AD2248)&lt;=-Guide!$C$24,"▼ Bat Speed  ",IF(N(AD2248)&gt;=Guide!$C$24,"▲ Bat Speed  ","")),"")&amp;IF(N(Z2248)&gt;=Guide!$C$22,"▲ Contact  ","")&amp;IF(N(Z2248)&lt;=-Guide!$C$22,"▼ Contact  ","")&amp;IF(N(AB2248)&gt;=Guide!$C$23,"▲ Chase  ","")&amp;IF(N(AB2248)&lt;=-Guide!$C$23,"▼ Chase  ",""))))</f>
        <v>Stable</v>
      </c>
      <c r="AF2248" s="35" t="n">
        <f aca="false">MATCH(Counts!A2248,'Season Counts'!$A$2:$A$740,0)</f>
        <v>572</v>
      </c>
    </row>
    <row r="2249" customFormat="false" ht="15" hidden="false" customHeight="false" outlineLevel="0" collapsed="false">
      <c r="A2249" s="34" t="str">
        <f aca="false">Counts!B2249</f>
        <v>SEA</v>
      </c>
      <c r="B2249" s="5" t="str">
        <f aca="false">Counts!C2249</f>
        <v>Cole Young</v>
      </c>
      <c r="C2249" s="34" t="str">
        <f aca="false">Counts!F2249</f>
        <v>Aug</v>
      </c>
      <c r="D2249" s="35" t="n">
        <f aca="false">IFERROR(Counts!P2249,"")</f>
        <v>107</v>
      </c>
      <c r="E2249" s="36" t="n">
        <f aca="false">IFERROR(Counts!R2249/Counts!Q2249,"")</f>
        <v>0.175257731958763</v>
      </c>
      <c r="F2249" s="36" t="n">
        <f aca="false">IFERROR((Counts!R2249+Counts!V2249+Counts!W2249)/(Counts!Q2249+Counts!V2249+Counts!W2249+Counts!X2249),"")</f>
        <v>0.252336448598131</v>
      </c>
      <c r="G2249" s="36" t="n">
        <f aca="false">IFERROR((Counts!R2249+Counts!S2249+2*Counts!T2249+3*Counts!U2249)/Counts!Q2249,"")</f>
        <v>0.257731958762887</v>
      </c>
      <c r="H2249" s="35" t="n">
        <f aca="false">IFERROR(Counts!U2249,"")</f>
        <v>2</v>
      </c>
      <c r="I2249" s="36" t="n">
        <f aca="false">IFERROR(Counts!Z2249/Counts!AA2249,"")</f>
        <v>0.235514018691589</v>
      </c>
      <c r="J2249" s="36" t="n">
        <f aca="false">IFERROR(Counts!AB2249/Counts!AA2249,"")</f>
        <v>0.236841121495327</v>
      </c>
      <c r="K2249" s="37" t="n">
        <f aca="false">IFERROR((Counts!AB2249-Counts!Z2249)/Counts!AA2249,"")</f>
        <v>0.00132710280373831</v>
      </c>
      <c r="L2249" s="38" t="n">
        <f aca="false">IFERROR(Counts!Y2249/Counts!P2249,"")</f>
        <v>0.158878504672897</v>
      </c>
      <c r="M2249" s="38" t="n">
        <f aca="false">IFERROR(Counts!V2249/Counts!P2249,"")</f>
        <v>0.0747663551401869</v>
      </c>
      <c r="N2249" s="38" t="n">
        <f aca="false">IFERROR(Counts!AD2249/Counts!AC2249,"")</f>
        <v>0.0125</v>
      </c>
      <c r="O2249" s="38" t="n">
        <f aca="false">IFERROR(Counts!AE2249/Counts!AC2249,"")</f>
        <v>0.3</v>
      </c>
      <c r="P2249" s="39" t="n">
        <f aca="false">IFERROR(Counts!AG2249/Counts!AF2249,"")</f>
        <v>86.10875</v>
      </c>
      <c r="Q2249" s="38" t="n">
        <f aca="false">IFERROR(Counts!AH2249/Counts!AC2249,"")</f>
        <v>0.2125</v>
      </c>
      <c r="R2249" s="38" t="n">
        <f aca="false">IFERROR(Counts!N2249/Counts!M2249,"")</f>
        <v>0.282296650717703</v>
      </c>
      <c r="S2249" s="38" t="n">
        <f aca="false">IFERROR(Counts!K2249/Counts!J2249,"")</f>
        <v>0.645833333333333</v>
      </c>
      <c r="T2249" s="38" t="n">
        <f aca="false">IFERROR(Counts!I2249/Counts!H2249,"")</f>
        <v>0.180327868852459</v>
      </c>
      <c r="U2249" s="38" t="n">
        <f aca="false">IFERROR(1-Counts!L2249/Counts!K2249,"")</f>
        <v>0.846774193548387</v>
      </c>
      <c r="V2249" s="39" t="n">
        <f aca="false">IFERROR(Counts!AJ2249/Counts!AI2249,"")</f>
        <v>71.4019480519481</v>
      </c>
      <c r="W2249" s="38" t="n">
        <f aca="false">IFERROR(Counts!AK2249/Counts!AI2249,"")</f>
        <v>0.214285714285714</v>
      </c>
      <c r="X2249" s="40" t="n">
        <f aca="false">IFERROR(Counts!O2249,"")</f>
        <v>-9.287</v>
      </c>
      <c r="Y2249" s="36" t="n">
        <f aca="false">IFERROR(INDEX('Season Counts'!$Y$2:$Y$740,$AF2249)/INDEX('Season Counts'!$X$2:$X$740,$AF2249),"")</f>
        <v>0.316417582417582</v>
      </c>
      <c r="Z2249" s="37" t="n">
        <f aca="false">IFERROR(J2249-Y2249,"")</f>
        <v>-0.0795764609222553</v>
      </c>
      <c r="AA2249" s="38" t="n">
        <f aca="false">IFERROR(INDEX('Season Counts'!$K$2:$K$740,$AF2249)/INDEX('Season Counts'!$J$2:$J$740,$AF2249),"")</f>
        <v>0.306335204490778</v>
      </c>
      <c r="AB2249" s="41" t="n">
        <f aca="false">IFERROR(R2249-AA2249,"")</f>
        <v>-0.0240385537730746</v>
      </c>
      <c r="AC2249" s="39" t="n">
        <f aca="false">IFERROR(INDEX('Season Counts'!$AG$2:$AG$740,$AF2249)/INDEX('Season Counts'!$AF$2:$AF$740,$AF2249),"")</f>
        <v>71.5526570048309</v>
      </c>
      <c r="AD2249" s="40" t="n">
        <f aca="false">IFERROR(V2249-AC2249,"")</f>
        <v>-0.150708952882866</v>
      </c>
      <c r="AE2249" s="4" t="str">
        <f aca="false">IF(D2249&lt;Guide!$C$21,"Low PA",IF(TRIM(IF(ISNUMBER(AD2249),IF(N(AD2249)&lt;=-Guide!$C$24,"▼ Bat Speed  ",IF(N(AD2249)&gt;=Guide!$C$24,"▲ Bat Speed  ","")),"")&amp;IF(N(Z2249)&gt;=Guide!$C$22,"▲ Contact  ","")&amp;IF(N(Z2249)&lt;=-Guide!$C$22,"▼ Contact  ","")&amp;IF(N(AB2249)&gt;=Guide!$C$23,"▲ Chase  ","")&amp;IF(N(AB2249)&lt;=-Guide!$C$23,"▼ Chase  ",""))="","Stable",TRIM(IF(ISNUMBER(AD2249),IF(N(AD2249)&lt;=-Guide!$C$24,"▼ Bat Speed  ",IF(N(AD2249)&gt;=Guide!$C$24,"▲ Bat Speed  ","")),"")&amp;IF(N(Z2249)&gt;=Guide!$C$22,"▲ Contact  ","")&amp;IF(N(Z2249)&lt;=-Guide!$C$22,"▼ Contact  ","")&amp;IF(N(AB2249)&gt;=Guide!$C$23,"▲ Chase  ","")&amp;IF(N(AB2249)&lt;=-Guide!$C$23,"▼ Chase  ",""))))</f>
        <v>▼ Contact</v>
      </c>
      <c r="AF2249" s="35" t="n">
        <f aca="false">MATCH(Counts!A2249,'Season Counts'!$A$2:$A$740,0)</f>
        <v>572</v>
      </c>
    </row>
    <row r="2250" customFormat="false" ht="15" hidden="false" customHeight="false" outlineLevel="0" collapsed="false">
      <c r="A2250" s="34" t="str">
        <f aca="false">Counts!B2250</f>
        <v>SEA</v>
      </c>
      <c r="B2250" s="5" t="str">
        <f aca="false">Counts!C2250</f>
        <v>Cole Young</v>
      </c>
      <c r="C2250" s="34" t="str">
        <f aca="false">Counts!F2250</f>
        <v>Sep</v>
      </c>
      <c r="D2250" s="35" t="n">
        <f aca="false">IFERROR(Counts!P2250,"")</f>
        <v>88</v>
      </c>
      <c r="E2250" s="36" t="n">
        <f aca="false">IFERROR(Counts!R2250/Counts!Q2250,"")</f>
        <v>0.25974025974026</v>
      </c>
      <c r="F2250" s="36" t="n">
        <f aca="false">IFERROR((Counts!R2250+Counts!V2250+Counts!W2250)/(Counts!Q2250+Counts!V2250+Counts!W2250+Counts!X2250),"")</f>
        <v>0.352272727272727</v>
      </c>
      <c r="G2250" s="36" t="n">
        <f aca="false">IFERROR((Counts!R2250+Counts!S2250+2*Counts!T2250+3*Counts!U2250)/Counts!Q2250,"")</f>
        <v>0.363636363636364</v>
      </c>
      <c r="H2250" s="35" t="n">
        <f aca="false">IFERROR(Counts!U2250,"")</f>
        <v>1</v>
      </c>
      <c r="I2250" s="36" t="n">
        <f aca="false">IFERROR(Counts!Z2250/Counts!AA2250,"")</f>
        <v>0.324431818181818</v>
      </c>
      <c r="J2250" s="36" t="n">
        <f aca="false">IFERROR(Counts!AB2250/Counts!AA2250,"")</f>
        <v>0.332340909090909</v>
      </c>
      <c r="K2250" s="37" t="n">
        <f aca="false">IFERROR((Counts!AB2250-Counts!Z2250)/Counts!AA2250,"")</f>
        <v>0.00790909090909089</v>
      </c>
      <c r="L2250" s="38" t="n">
        <f aca="false">IFERROR(Counts!Y2250/Counts!P2250,"")</f>
        <v>0.181818181818182</v>
      </c>
      <c r="M2250" s="38" t="n">
        <f aca="false">IFERROR(Counts!V2250/Counts!P2250,"")</f>
        <v>0.0909090909090909</v>
      </c>
      <c r="N2250" s="38" t="n">
        <f aca="false">IFERROR(Counts!AD2250/Counts!AC2250,"")</f>
        <v>0.0819672131147541</v>
      </c>
      <c r="O2250" s="38" t="n">
        <f aca="false">IFERROR(Counts!AE2250/Counts!AC2250,"")</f>
        <v>0.377049180327869</v>
      </c>
      <c r="P2250" s="39" t="n">
        <f aca="false">IFERROR(Counts!AG2250/Counts!AF2250,"")</f>
        <v>86.9459016393443</v>
      </c>
      <c r="Q2250" s="38" t="n">
        <f aca="false">IFERROR(Counts!AH2250/Counts!AC2250,"")</f>
        <v>0.377049180327869</v>
      </c>
      <c r="R2250" s="38" t="n">
        <f aca="false">IFERROR(Counts!N2250/Counts!M2250,"")</f>
        <v>0.30635838150289</v>
      </c>
      <c r="S2250" s="38" t="n">
        <f aca="false">IFERROR(Counts!K2250/Counts!J2250,"")</f>
        <v>0.67515923566879</v>
      </c>
      <c r="T2250" s="38" t="n">
        <f aca="false">IFERROR(Counts!I2250/Counts!H2250,"")</f>
        <v>0.19496855345912</v>
      </c>
      <c r="U2250" s="38" t="n">
        <f aca="false">IFERROR(1-Counts!L2250/Counts!K2250,"")</f>
        <v>0.877358490566038</v>
      </c>
      <c r="V2250" s="39" t="n">
        <f aca="false">IFERROR(Counts!AJ2250/Counts!AI2250,"")</f>
        <v>71.9268115942029</v>
      </c>
      <c r="W2250" s="38" t="n">
        <f aca="false">IFERROR(Counts!AK2250/Counts!AI2250,"")</f>
        <v>0.217391304347826</v>
      </c>
      <c r="X2250" s="40" t="n">
        <f aca="false">IFERROR(Counts!O2250,"")</f>
        <v>-0.199</v>
      </c>
      <c r="Y2250" s="36" t="n">
        <f aca="false">IFERROR(INDEX('Season Counts'!$Y$2:$Y$740,$AF2250)/INDEX('Season Counts'!$X$2:$X$740,$AF2250),"")</f>
        <v>0.316417582417582</v>
      </c>
      <c r="Z2250" s="37" t="n">
        <f aca="false">IFERROR(J2250-Y2250,"")</f>
        <v>0.0159233266733267</v>
      </c>
      <c r="AA2250" s="38" t="n">
        <f aca="false">IFERROR(INDEX('Season Counts'!$K$2:$K$740,$AF2250)/INDEX('Season Counts'!$J$2:$J$740,$AF2250),"")</f>
        <v>0.306335204490778</v>
      </c>
      <c r="AB2250" s="41" t="n">
        <f aca="false">IFERROR(R2250-AA2250,"")</f>
        <v>2.31770121122965E-005</v>
      </c>
      <c r="AC2250" s="39" t="n">
        <f aca="false">IFERROR(INDEX('Season Counts'!$AG$2:$AG$740,$AF2250)/INDEX('Season Counts'!$AF$2:$AF$740,$AF2250),"")</f>
        <v>71.5526570048309</v>
      </c>
      <c r="AD2250" s="40" t="n">
        <f aca="false">IFERROR(V2250-AC2250,"")</f>
        <v>0.374154589371983</v>
      </c>
      <c r="AE2250" s="4" t="str">
        <f aca="false">IF(D2250&lt;Guide!$C$21,"Low PA",IF(TRIM(IF(ISNUMBER(AD2250),IF(N(AD2250)&lt;=-Guide!$C$24,"▼ Bat Speed  ",IF(N(AD2250)&gt;=Guide!$C$24,"▲ Bat Speed  ","")),"")&amp;IF(N(Z2250)&gt;=Guide!$C$22,"▲ Contact  ","")&amp;IF(N(Z2250)&lt;=-Guide!$C$22,"▼ Contact  ","")&amp;IF(N(AB2250)&gt;=Guide!$C$23,"▲ Chase  ","")&amp;IF(N(AB2250)&lt;=-Guide!$C$23,"▼ Chase  ",""))="","Stable",TRIM(IF(ISNUMBER(AD2250),IF(N(AD2250)&lt;=-Guide!$C$24,"▼ Bat Speed  ",IF(N(AD2250)&gt;=Guide!$C$24,"▲ Bat Speed  ","")),"")&amp;IF(N(Z2250)&gt;=Guide!$C$22,"▲ Contact  ","")&amp;IF(N(Z2250)&lt;=-Guide!$C$22,"▼ Contact  ","")&amp;IF(N(AB2250)&gt;=Guide!$C$23,"▲ Chase  ","")&amp;IF(N(AB2250)&lt;=-Guide!$C$23,"▼ Chase  ",""))))</f>
        <v>Stable</v>
      </c>
      <c r="AF2250" s="35" t="n">
        <f aca="false">MATCH(Counts!A2250,'Season Counts'!$A$2:$A$740,0)</f>
        <v>572</v>
      </c>
    </row>
    <row r="2251" customFormat="false" ht="15" hidden="false" customHeight="false" outlineLevel="0" collapsed="false">
      <c r="A2251" s="34" t="str">
        <f aca="false">Counts!B2251</f>
        <v>SEA</v>
      </c>
      <c r="B2251" s="5" t="str">
        <f aca="false">Counts!C2251</f>
        <v>Dominic Canzone</v>
      </c>
      <c r="C2251" s="34" t="str">
        <f aca="false">Counts!F2251</f>
        <v>Mar-Apr</v>
      </c>
      <c r="D2251" s="35" t="n">
        <f aca="false">IFERROR(Counts!P2251,"")</f>
        <v>74</v>
      </c>
      <c r="E2251" s="36" t="n">
        <f aca="false">IFERROR(Counts!R2251/Counts!Q2251,"")</f>
        <v>0.283582089552239</v>
      </c>
      <c r="F2251" s="36" t="n">
        <f aca="false">IFERROR((Counts!R2251+Counts!V2251+Counts!W2251)/(Counts!Q2251+Counts!V2251+Counts!W2251+Counts!X2251),"")</f>
        <v>0.337837837837838</v>
      </c>
      <c r="G2251" s="36" t="n">
        <f aca="false">IFERROR((Counts!R2251+Counts!S2251+2*Counts!T2251+3*Counts!U2251)/Counts!Q2251,"")</f>
        <v>0.522388059701493</v>
      </c>
      <c r="H2251" s="35" t="n">
        <f aca="false">IFERROR(Counts!U2251,"")</f>
        <v>3</v>
      </c>
      <c r="I2251" s="36" t="n">
        <f aca="false">IFERROR(Counts!Z2251/Counts!AA2251,"")</f>
        <v>0.365540540540541</v>
      </c>
      <c r="J2251" s="36" t="n">
        <f aca="false">IFERROR(Counts!AB2251/Counts!AA2251,"")</f>
        <v>0.38477027027027</v>
      </c>
      <c r="K2251" s="37" t="n">
        <f aca="false">IFERROR((Counts!AB2251-Counts!Z2251)/Counts!AA2251,"")</f>
        <v>0.0192297297297297</v>
      </c>
      <c r="L2251" s="38" t="n">
        <f aca="false">IFERROR(Counts!Y2251/Counts!P2251,"")</f>
        <v>0.22972972972973</v>
      </c>
      <c r="M2251" s="38" t="n">
        <f aca="false">IFERROR(Counts!V2251/Counts!P2251,"")</f>
        <v>0.0675675675675676</v>
      </c>
      <c r="N2251" s="38" t="n">
        <f aca="false">IFERROR(Counts!AD2251/Counts!AC2251,"")</f>
        <v>0.176470588235294</v>
      </c>
      <c r="O2251" s="38" t="n">
        <f aca="false">IFERROR(Counts!AE2251/Counts!AC2251,"")</f>
        <v>0.509803921568627</v>
      </c>
      <c r="P2251" s="39" t="n">
        <f aca="false">IFERROR(Counts!AG2251/Counts!AF2251,"")</f>
        <v>95.5078431372549</v>
      </c>
      <c r="Q2251" s="38" t="n">
        <f aca="false">IFERROR(Counts!AH2251/Counts!AC2251,"")</f>
        <v>0.470588235294118</v>
      </c>
      <c r="R2251" s="38" t="n">
        <f aca="false">IFERROR(Counts!N2251/Counts!M2251,"")</f>
        <v>0.333333333333333</v>
      </c>
      <c r="S2251" s="38" t="n">
        <f aca="false">IFERROR(Counts!K2251/Counts!J2251,"")</f>
        <v>0.625</v>
      </c>
      <c r="T2251" s="38" t="n">
        <f aca="false">IFERROR(Counts!I2251/Counts!H2251,"")</f>
        <v>0.266666666666667</v>
      </c>
      <c r="U2251" s="38" t="n">
        <f aca="false">IFERROR(1-Counts!L2251/Counts!K2251,"")</f>
        <v>0.858823529411765</v>
      </c>
      <c r="V2251" s="39" t="n">
        <f aca="false">IFERROR(Counts!AJ2251/Counts!AI2251,"")</f>
        <v>74.0113821138211</v>
      </c>
      <c r="W2251" s="38" t="n">
        <f aca="false">IFERROR(Counts!AK2251/Counts!AI2251,"")</f>
        <v>0.422764227642276</v>
      </c>
      <c r="X2251" s="40" t="n">
        <f aca="false">IFERROR(Counts!O2251,"")</f>
        <v>2.677</v>
      </c>
      <c r="Y2251" s="36" t="n">
        <f aca="false">IFERROR(INDEX('Season Counts'!$Y$2:$Y$740,$AF2251)/INDEX('Season Counts'!$X$2:$X$740,$AF2251),"")</f>
        <v>0.358877358490566</v>
      </c>
      <c r="Z2251" s="37" t="n">
        <f aca="false">IFERROR(J2251-Y2251,"")</f>
        <v>0.0258929117797042</v>
      </c>
      <c r="AA2251" s="38" t="n">
        <f aca="false">IFERROR(INDEX('Season Counts'!$K$2:$K$740,$AF2251)/INDEX('Season Counts'!$J$2:$J$740,$AF2251),"")</f>
        <v>0.345182413470533</v>
      </c>
      <c r="AB2251" s="41" t="n">
        <f aca="false">IFERROR(R2251-AA2251,"")</f>
        <v>-0.0118490801371999</v>
      </c>
      <c r="AC2251" s="39" t="n">
        <f aca="false">IFERROR(INDEX('Season Counts'!$AG$2:$AG$740,$AF2251)/INDEX('Season Counts'!$AF$2:$AF$740,$AF2251),"")</f>
        <v>74.3608899297424</v>
      </c>
      <c r="AD2251" s="40" t="n">
        <f aca="false">IFERROR(V2251-AC2251,"")</f>
        <v>-0.349507815921243</v>
      </c>
      <c r="AE2251" s="4" t="str">
        <f aca="false">IF(D2251&lt;Guide!$C$21,"Low PA",IF(TRIM(IF(ISNUMBER(AD2251),IF(N(AD2251)&lt;=-Guide!$C$24,"▼ Bat Speed  ",IF(N(AD2251)&gt;=Guide!$C$24,"▲ Bat Speed  ","")),"")&amp;IF(N(Z2251)&gt;=Guide!$C$22,"▲ Contact  ","")&amp;IF(N(Z2251)&lt;=-Guide!$C$22,"▼ Contact  ","")&amp;IF(N(AB2251)&gt;=Guide!$C$23,"▲ Chase  ","")&amp;IF(N(AB2251)&lt;=-Guide!$C$23,"▼ Chase  ",""))="","Stable",TRIM(IF(ISNUMBER(AD2251),IF(N(AD2251)&lt;=-Guide!$C$24,"▼ Bat Speed  ",IF(N(AD2251)&gt;=Guide!$C$24,"▲ Bat Speed  ","")),"")&amp;IF(N(Z2251)&gt;=Guide!$C$22,"▲ Contact  ","")&amp;IF(N(Z2251)&lt;=-Guide!$C$22,"▼ Contact  ","")&amp;IF(N(AB2251)&gt;=Guide!$C$23,"▲ Chase  ","")&amp;IF(N(AB2251)&lt;=-Guide!$C$23,"▼ Chase  ",""))))</f>
        <v>Stable</v>
      </c>
      <c r="AF2251" s="35" t="n">
        <f aca="false">MATCH(Counts!A2251,'Season Counts'!$A$2:$A$740,0)</f>
        <v>573</v>
      </c>
    </row>
    <row r="2252" customFormat="false" ht="15" hidden="false" customHeight="false" outlineLevel="0" collapsed="false">
      <c r="A2252" s="34" t="str">
        <f aca="false">Counts!B2252</f>
        <v>SEA</v>
      </c>
      <c r="B2252" s="5" t="str">
        <f aca="false">Counts!C2252</f>
        <v>Dominic Canzone</v>
      </c>
      <c r="C2252" s="34" t="str">
        <f aca="false">Counts!F2252</f>
        <v>May</v>
      </c>
      <c r="D2252" s="35" t="n">
        <f aca="false">IFERROR(Counts!P2252,"")</f>
        <v>67</v>
      </c>
      <c r="E2252" s="36" t="n">
        <f aca="false">IFERROR(Counts!R2252/Counts!Q2252,"")</f>
        <v>0.210526315789474</v>
      </c>
      <c r="F2252" s="36" t="n">
        <f aca="false">IFERROR((Counts!R2252+Counts!V2252+Counts!W2252)/(Counts!Q2252+Counts!V2252+Counts!W2252+Counts!X2252),"")</f>
        <v>0.313432835820896</v>
      </c>
      <c r="G2252" s="36" t="n">
        <f aca="false">IFERROR((Counts!R2252+Counts!S2252+2*Counts!T2252+3*Counts!U2252)/Counts!Q2252,"")</f>
        <v>0.473684210526316</v>
      </c>
      <c r="H2252" s="35" t="n">
        <f aca="false">IFERROR(Counts!U2252,"")</f>
        <v>4</v>
      </c>
      <c r="I2252" s="36" t="n">
        <f aca="false">IFERROR(Counts!Z2252/Counts!AA2252,"")</f>
        <v>0.336567164179105</v>
      </c>
      <c r="J2252" s="36" t="n">
        <f aca="false">IFERROR(Counts!AB2252/Counts!AA2252,"")</f>
        <v>0.344507462686567</v>
      </c>
      <c r="K2252" s="37" t="n">
        <f aca="false">IFERROR((Counts!AB2252-Counts!Z2252)/Counts!AA2252,"")</f>
        <v>0.00794029850746269</v>
      </c>
      <c r="L2252" s="38" t="n">
        <f aca="false">IFERROR(Counts!Y2252/Counts!P2252,"")</f>
        <v>0.223880597014925</v>
      </c>
      <c r="M2252" s="38" t="n">
        <f aca="false">IFERROR(Counts!V2252/Counts!P2252,"")</f>
        <v>0.119402985074627</v>
      </c>
      <c r="N2252" s="38" t="n">
        <f aca="false">IFERROR(Counts!AD2252/Counts!AC2252,"")</f>
        <v>0.13953488372093</v>
      </c>
      <c r="O2252" s="38" t="n">
        <f aca="false">IFERROR(Counts!AE2252/Counts!AC2252,"")</f>
        <v>0.465116279069767</v>
      </c>
      <c r="P2252" s="39" t="n">
        <f aca="false">IFERROR(Counts!AG2252/Counts!AF2252,"")</f>
        <v>89.7674418604651</v>
      </c>
      <c r="Q2252" s="38" t="n">
        <f aca="false">IFERROR(Counts!AH2252/Counts!AC2252,"")</f>
        <v>0.302325581395349</v>
      </c>
      <c r="R2252" s="38" t="n">
        <f aca="false">IFERROR(Counts!N2252/Counts!M2252,"")</f>
        <v>0.280575539568345</v>
      </c>
      <c r="S2252" s="38" t="n">
        <f aca="false">IFERROR(Counts!K2252/Counts!J2252,"")</f>
        <v>0.642201834862385</v>
      </c>
      <c r="T2252" s="38" t="n">
        <f aca="false">IFERROR(Counts!I2252/Counts!H2252,"")</f>
        <v>0.293577981651376</v>
      </c>
      <c r="U2252" s="38" t="n">
        <f aca="false">IFERROR(1-Counts!L2252/Counts!K2252,"")</f>
        <v>0.757142857142857</v>
      </c>
      <c r="V2252" s="39" t="n">
        <f aca="false">IFERROR(Counts!AJ2252/Counts!AI2252,"")</f>
        <v>74.9020408163265</v>
      </c>
      <c r="W2252" s="38" t="n">
        <f aca="false">IFERROR(Counts!AK2252/Counts!AI2252,"")</f>
        <v>0.459183673469388</v>
      </c>
      <c r="X2252" s="40" t="n">
        <f aca="false">IFERROR(Counts!O2252,"")</f>
        <v>1.241</v>
      </c>
      <c r="Y2252" s="36" t="n">
        <f aca="false">IFERROR(INDEX('Season Counts'!$Y$2:$Y$740,$AF2252)/INDEX('Season Counts'!$X$2:$X$740,$AF2252),"")</f>
        <v>0.358877358490566</v>
      </c>
      <c r="Z2252" s="37" t="n">
        <f aca="false">IFERROR(J2252-Y2252,"")</f>
        <v>-0.0143698958039989</v>
      </c>
      <c r="AA2252" s="38" t="n">
        <f aca="false">IFERROR(INDEX('Season Counts'!$K$2:$K$740,$AF2252)/INDEX('Season Counts'!$J$2:$J$740,$AF2252),"")</f>
        <v>0.345182413470533</v>
      </c>
      <c r="AB2252" s="41" t="n">
        <f aca="false">IFERROR(R2252-AA2252,"")</f>
        <v>-0.0646068739021879</v>
      </c>
      <c r="AC2252" s="39" t="n">
        <f aca="false">IFERROR(INDEX('Season Counts'!$AG$2:$AG$740,$AF2252)/INDEX('Season Counts'!$AF$2:$AF$740,$AF2252),"")</f>
        <v>74.3608899297424</v>
      </c>
      <c r="AD2252" s="40" t="n">
        <f aca="false">IFERROR(V2252-AC2252,"")</f>
        <v>0.541150886584148</v>
      </c>
      <c r="AE2252" s="4" t="str">
        <f aca="false">IF(D2252&lt;Guide!$C$21,"Low PA",IF(TRIM(IF(ISNUMBER(AD2252),IF(N(AD2252)&lt;=-Guide!$C$24,"▼ Bat Speed  ",IF(N(AD2252)&gt;=Guide!$C$24,"▲ Bat Speed  ","")),"")&amp;IF(N(Z2252)&gt;=Guide!$C$22,"▲ Contact  ","")&amp;IF(N(Z2252)&lt;=-Guide!$C$22,"▼ Contact  ","")&amp;IF(N(AB2252)&gt;=Guide!$C$23,"▲ Chase  ","")&amp;IF(N(AB2252)&lt;=-Guide!$C$23,"▼ Chase  ",""))="","Stable",TRIM(IF(ISNUMBER(AD2252),IF(N(AD2252)&lt;=-Guide!$C$24,"▼ Bat Speed  ",IF(N(AD2252)&gt;=Guide!$C$24,"▲ Bat Speed  ","")),"")&amp;IF(N(Z2252)&gt;=Guide!$C$22,"▲ Contact  ","")&amp;IF(N(Z2252)&lt;=-Guide!$C$22,"▼ Contact  ","")&amp;IF(N(AB2252)&gt;=Guide!$C$23,"▲ Chase  ","")&amp;IF(N(AB2252)&lt;=-Guide!$C$23,"▼ Chase  ",""))))</f>
        <v>▼ Chase</v>
      </c>
      <c r="AF2252" s="35" t="n">
        <f aca="false">MATCH(Counts!A2252,'Season Counts'!$A$2:$A$740,0)</f>
        <v>573</v>
      </c>
    </row>
    <row r="2253" customFormat="false" ht="15" hidden="false" customHeight="false" outlineLevel="0" collapsed="false">
      <c r="A2253" s="34" t="str">
        <f aca="false">Counts!B2253</f>
        <v>SEA</v>
      </c>
      <c r="B2253" s="5" t="str">
        <f aca="false">Counts!C2253</f>
        <v>Dominic Canzone</v>
      </c>
      <c r="C2253" s="34" t="str">
        <f aca="false">Counts!F2253</f>
        <v>Jun</v>
      </c>
      <c r="D2253" s="35" t="n">
        <f aca="false">IFERROR(Counts!P2253,"")</f>
        <v>78</v>
      </c>
      <c r="E2253" s="36" t="n">
        <f aca="false">IFERROR(Counts!R2253/Counts!Q2253,"")</f>
        <v>0.314285714285714</v>
      </c>
      <c r="F2253" s="36" t="n">
        <f aca="false">IFERROR((Counts!R2253+Counts!V2253+Counts!W2253)/(Counts!Q2253+Counts!V2253+Counts!W2253+Counts!X2253),"")</f>
        <v>0.384615384615385</v>
      </c>
      <c r="G2253" s="36" t="n">
        <f aca="false">IFERROR((Counts!R2253+Counts!S2253+2*Counts!T2253+3*Counts!U2253)/Counts!Q2253,"")</f>
        <v>0.642857142857143</v>
      </c>
      <c r="H2253" s="35" t="n">
        <f aca="false">IFERROR(Counts!U2253,"")</f>
        <v>6</v>
      </c>
      <c r="I2253" s="36" t="n">
        <f aca="false">IFERROR(Counts!Z2253/Counts!AA2253,"")</f>
        <v>0.432692307692308</v>
      </c>
      <c r="J2253" s="36" t="n">
        <f aca="false">IFERROR(Counts!AB2253/Counts!AA2253,"")</f>
        <v>0.422974358974359</v>
      </c>
      <c r="K2253" s="37" t="n">
        <f aca="false">IFERROR((Counts!AB2253-Counts!Z2253)/Counts!AA2253,"")</f>
        <v>-0.00971794871794875</v>
      </c>
      <c r="L2253" s="38" t="n">
        <f aca="false">IFERROR(Counts!Y2253/Counts!P2253,"")</f>
        <v>0.17948717948718</v>
      </c>
      <c r="M2253" s="38" t="n">
        <f aca="false">IFERROR(Counts!V2253/Counts!P2253,"")</f>
        <v>0.0897435897435897</v>
      </c>
      <c r="N2253" s="38" t="n">
        <f aca="false">IFERROR(Counts!AD2253/Counts!AC2253,"")</f>
        <v>0.160714285714286</v>
      </c>
      <c r="O2253" s="38" t="n">
        <f aca="false">IFERROR(Counts!AE2253/Counts!AC2253,"")</f>
        <v>0.517857142857143</v>
      </c>
      <c r="P2253" s="39" t="n">
        <f aca="false">IFERROR(Counts!AG2253/Counts!AF2253,"")</f>
        <v>94.3857142857143</v>
      </c>
      <c r="Q2253" s="38" t="n">
        <f aca="false">IFERROR(Counts!AH2253/Counts!AC2253,"")</f>
        <v>0.446428571428571</v>
      </c>
      <c r="R2253" s="38" t="n">
        <f aca="false">IFERROR(Counts!N2253/Counts!M2253,"")</f>
        <v>0.385093167701863</v>
      </c>
      <c r="S2253" s="38" t="n">
        <f aca="false">IFERROR(Counts!K2253/Counts!J2253,"")</f>
        <v>0.646153846153846</v>
      </c>
      <c r="T2253" s="38" t="n">
        <f aca="false">IFERROR(Counts!I2253/Counts!H2253,"")</f>
        <v>0.246575342465753</v>
      </c>
      <c r="U2253" s="38" t="n">
        <f aca="false">IFERROR(1-Counts!L2253/Counts!K2253,"")</f>
        <v>0.821428571428571</v>
      </c>
      <c r="V2253" s="39" t="n">
        <f aca="false">IFERROR(Counts!AJ2253/Counts!AI2253,"")</f>
        <v>74.8828358208955</v>
      </c>
      <c r="W2253" s="38" t="n">
        <f aca="false">IFERROR(Counts!AK2253/Counts!AI2253,"")</f>
        <v>0.492537313432836</v>
      </c>
      <c r="X2253" s="40" t="n">
        <f aca="false">IFERROR(Counts!O2253,"")</f>
        <v>6.311</v>
      </c>
      <c r="Y2253" s="36" t="n">
        <f aca="false">IFERROR(INDEX('Season Counts'!$Y$2:$Y$740,$AF2253)/INDEX('Season Counts'!$X$2:$X$740,$AF2253),"")</f>
        <v>0.358877358490566</v>
      </c>
      <c r="Z2253" s="37" t="n">
        <f aca="false">IFERROR(J2253-Y2253,"")</f>
        <v>0.0640970004837929</v>
      </c>
      <c r="AA2253" s="38" t="n">
        <f aca="false">IFERROR(INDEX('Season Counts'!$K$2:$K$740,$AF2253)/INDEX('Season Counts'!$J$2:$J$740,$AF2253),"")</f>
        <v>0.345182413470533</v>
      </c>
      <c r="AB2253" s="41" t="n">
        <f aca="false">IFERROR(R2253-AA2253,"")</f>
        <v>0.0399107542313302</v>
      </c>
      <c r="AC2253" s="39" t="n">
        <f aca="false">IFERROR(INDEX('Season Counts'!$AG$2:$AG$740,$AF2253)/INDEX('Season Counts'!$AF$2:$AF$740,$AF2253),"")</f>
        <v>74.3608899297424</v>
      </c>
      <c r="AD2253" s="40" t="n">
        <f aca="false">IFERROR(V2253-AC2253,"")</f>
        <v>0.521945891153138</v>
      </c>
      <c r="AE2253" s="4" t="str">
        <f aca="false">IF(D2253&lt;Guide!$C$21,"Low PA",IF(TRIM(IF(ISNUMBER(AD2253),IF(N(AD2253)&lt;=-Guide!$C$24,"▼ Bat Speed  ",IF(N(AD2253)&gt;=Guide!$C$24,"▲ Bat Speed  ","")),"")&amp;IF(N(Z2253)&gt;=Guide!$C$22,"▲ Contact  ","")&amp;IF(N(Z2253)&lt;=-Guide!$C$22,"▼ Contact  ","")&amp;IF(N(AB2253)&gt;=Guide!$C$23,"▲ Chase  ","")&amp;IF(N(AB2253)&lt;=-Guide!$C$23,"▼ Chase  ",""))="","Stable",TRIM(IF(ISNUMBER(AD2253),IF(N(AD2253)&lt;=-Guide!$C$24,"▼ Bat Speed  ",IF(N(AD2253)&gt;=Guide!$C$24,"▲ Bat Speed  ","")),"")&amp;IF(N(Z2253)&gt;=Guide!$C$22,"▲ Contact  ","")&amp;IF(N(Z2253)&lt;=-Guide!$C$22,"▼ Contact  ","")&amp;IF(N(AB2253)&gt;=Guide!$C$23,"▲ Chase  ","")&amp;IF(N(AB2253)&lt;=-Guide!$C$23,"▼ Chase  ",""))))</f>
        <v>▲ Contact</v>
      </c>
      <c r="AF2253" s="35" t="n">
        <f aca="false">MATCH(Counts!A2253,'Season Counts'!$A$2:$A$740,0)</f>
        <v>573</v>
      </c>
    </row>
    <row r="2254" customFormat="false" ht="15" hidden="false" customHeight="false" outlineLevel="0" collapsed="false">
      <c r="A2254" s="34" t="str">
        <f aca="false">Counts!B2254</f>
        <v>SEA</v>
      </c>
      <c r="B2254" s="5" t="str">
        <f aca="false">Counts!C2254</f>
        <v>Dominic Canzone</v>
      </c>
      <c r="C2254" s="34" t="str">
        <f aca="false">Counts!F2254</f>
        <v>Jul</v>
      </c>
      <c r="D2254" s="35" t="n">
        <f aca="false">IFERROR(Counts!P2254,"")</f>
        <v>91</v>
      </c>
      <c r="E2254" s="36" t="n">
        <f aca="false">IFERROR(Counts!R2254/Counts!Q2254,"")</f>
        <v>0.231707317073171</v>
      </c>
      <c r="F2254" s="36" t="n">
        <f aca="false">IFERROR((Counts!R2254+Counts!V2254+Counts!W2254)/(Counts!Q2254+Counts!V2254+Counts!W2254+Counts!X2254),"")</f>
        <v>0.307692307692308</v>
      </c>
      <c r="G2254" s="36" t="n">
        <f aca="false">IFERROR((Counts!R2254+Counts!S2254+2*Counts!T2254+3*Counts!U2254)/Counts!Q2254,"")</f>
        <v>0.463414634146342</v>
      </c>
      <c r="H2254" s="35" t="n">
        <f aca="false">IFERROR(Counts!U2254,"")</f>
        <v>5</v>
      </c>
      <c r="I2254" s="36" t="n">
        <f aca="false">IFERROR(Counts!Z2254/Counts!AA2254,"")</f>
        <v>0.328888888888889</v>
      </c>
      <c r="J2254" s="36" t="n">
        <f aca="false">IFERROR(Counts!AB2254/Counts!AA2254,"")</f>
        <v>0.349222222222222</v>
      </c>
      <c r="K2254" s="37" t="n">
        <f aca="false">IFERROR((Counts!AB2254-Counts!Z2254)/Counts!AA2254,"")</f>
        <v>0.0203333333333333</v>
      </c>
      <c r="L2254" s="38" t="n">
        <f aca="false">IFERROR(Counts!Y2254/Counts!P2254,"")</f>
        <v>0.208791208791209</v>
      </c>
      <c r="M2254" s="38" t="n">
        <f aca="false">IFERROR(Counts!V2254/Counts!P2254,"")</f>
        <v>0.0879120879120879</v>
      </c>
      <c r="N2254" s="38" t="n">
        <f aca="false">IFERROR(Counts!AD2254/Counts!AC2254,"")</f>
        <v>0.111111111111111</v>
      </c>
      <c r="O2254" s="38" t="n">
        <f aca="false">IFERROR(Counts!AE2254/Counts!AC2254,"")</f>
        <v>0.444444444444444</v>
      </c>
      <c r="P2254" s="39" t="n">
        <f aca="false">IFERROR(Counts!AG2254/Counts!AF2254,"")</f>
        <v>89.8587301587302</v>
      </c>
      <c r="Q2254" s="38" t="n">
        <f aca="false">IFERROR(Counts!AH2254/Counts!AC2254,"")</f>
        <v>0.253968253968254</v>
      </c>
      <c r="R2254" s="38" t="n">
        <f aca="false">IFERROR(Counts!N2254/Counts!M2254,"")</f>
        <v>0.372222222222222</v>
      </c>
      <c r="S2254" s="38" t="n">
        <f aca="false">IFERROR(Counts!K2254/Counts!J2254,"")</f>
        <v>0.653846153846154</v>
      </c>
      <c r="T2254" s="38" t="n">
        <f aca="false">IFERROR(Counts!I2254/Counts!H2254,"")</f>
        <v>0.260355029585799</v>
      </c>
      <c r="U2254" s="38" t="n">
        <f aca="false">IFERROR(1-Counts!L2254/Counts!K2254,"")</f>
        <v>0.862745098039216</v>
      </c>
      <c r="V2254" s="39" t="n">
        <f aca="false">IFERROR(Counts!AJ2254/Counts!AI2254,"")</f>
        <v>75.2787671232877</v>
      </c>
      <c r="W2254" s="38" t="n">
        <f aca="false">IFERROR(Counts!AK2254/Counts!AI2254,"")</f>
        <v>0.561643835616438</v>
      </c>
      <c r="X2254" s="40" t="n">
        <f aca="false">IFERROR(Counts!O2254,"")</f>
        <v>0.027</v>
      </c>
      <c r="Y2254" s="36" t="n">
        <f aca="false">IFERROR(INDEX('Season Counts'!$Y$2:$Y$740,$AF2254)/INDEX('Season Counts'!$X$2:$X$740,$AF2254),"")</f>
        <v>0.358877358490566</v>
      </c>
      <c r="Z2254" s="37" t="n">
        <f aca="false">IFERROR(J2254-Y2254,"")</f>
        <v>-0.00965513626834386</v>
      </c>
      <c r="AA2254" s="38" t="n">
        <f aca="false">IFERROR(INDEX('Season Counts'!$K$2:$K$740,$AF2254)/INDEX('Season Counts'!$J$2:$J$740,$AF2254),"")</f>
        <v>0.345182413470533</v>
      </c>
      <c r="AB2254" s="41" t="n">
        <f aca="false">IFERROR(R2254-AA2254,"")</f>
        <v>0.027039808751689</v>
      </c>
      <c r="AC2254" s="39" t="n">
        <f aca="false">IFERROR(INDEX('Season Counts'!$AG$2:$AG$740,$AF2254)/INDEX('Season Counts'!$AF$2:$AF$740,$AF2254),"")</f>
        <v>74.3608899297424</v>
      </c>
      <c r="AD2254" s="40" t="n">
        <f aca="false">IFERROR(V2254-AC2254,"")</f>
        <v>0.917877193545294</v>
      </c>
      <c r="AE2254" s="4" t="str">
        <f aca="false">IF(D2254&lt;Guide!$C$21,"Low PA",IF(TRIM(IF(ISNUMBER(AD2254),IF(N(AD2254)&lt;=-Guide!$C$24,"▼ Bat Speed  ",IF(N(AD2254)&gt;=Guide!$C$24,"▲ Bat Speed  ","")),"")&amp;IF(N(Z2254)&gt;=Guide!$C$22,"▲ Contact  ","")&amp;IF(N(Z2254)&lt;=-Guide!$C$22,"▼ Contact  ","")&amp;IF(N(AB2254)&gt;=Guide!$C$23,"▲ Chase  ","")&amp;IF(N(AB2254)&lt;=-Guide!$C$23,"▼ Chase  ",""))="","Stable",TRIM(IF(ISNUMBER(AD2254),IF(N(AD2254)&lt;=-Guide!$C$24,"▼ Bat Speed  ",IF(N(AD2254)&gt;=Guide!$C$24,"▲ Bat Speed  ","")),"")&amp;IF(N(Z2254)&gt;=Guide!$C$22,"▲ Contact  ","")&amp;IF(N(Z2254)&lt;=-Guide!$C$22,"▼ Contact  ","")&amp;IF(N(AB2254)&gt;=Guide!$C$23,"▲ Chase  ","")&amp;IF(N(AB2254)&lt;=-Guide!$C$23,"▼ Chase  ",""))))</f>
        <v>Stable</v>
      </c>
      <c r="AF2254" s="35" t="n">
        <f aca="false">MATCH(Counts!A2254,'Season Counts'!$A$2:$A$740,0)</f>
        <v>573</v>
      </c>
    </row>
    <row r="2255" customFormat="false" ht="15" hidden="false" customHeight="false" outlineLevel="0" collapsed="false">
      <c r="A2255" s="34" t="str">
        <f aca="false">Counts!B2255</f>
        <v>SEA</v>
      </c>
      <c r="B2255" s="5" t="str">
        <f aca="false">Counts!C2255</f>
        <v>Dominic Canzone</v>
      </c>
      <c r="C2255" s="34" t="str">
        <f aca="false">Counts!F2255</f>
        <v>Aug</v>
      </c>
      <c r="D2255" s="35" t="n">
        <f aca="false">IFERROR(Counts!P2255,"")</f>
        <v>114</v>
      </c>
      <c r="E2255" s="36" t="n">
        <f aca="false">IFERROR(Counts!R2255/Counts!Q2255,"")</f>
        <v>0.240384615384615</v>
      </c>
      <c r="F2255" s="36" t="n">
        <f aca="false">IFERROR((Counts!R2255+Counts!V2255+Counts!W2255)/(Counts!Q2255+Counts!V2255+Counts!W2255+Counts!X2255),"")</f>
        <v>0.307017543859649</v>
      </c>
      <c r="G2255" s="36" t="n">
        <f aca="false">IFERROR((Counts!R2255+Counts!S2255+2*Counts!T2255+3*Counts!U2255)/Counts!Q2255,"")</f>
        <v>0.365384615384615</v>
      </c>
      <c r="H2255" s="35" t="n">
        <f aca="false">IFERROR(Counts!U2255,"")</f>
        <v>2</v>
      </c>
      <c r="I2255" s="36" t="n">
        <f aca="false">IFERROR(Counts!Z2255/Counts!AA2255,"")</f>
        <v>0.296017699115044</v>
      </c>
      <c r="J2255" s="36" t="n">
        <f aca="false">IFERROR(Counts!AB2255/Counts!AA2255,"")</f>
        <v>0.290203539823009</v>
      </c>
      <c r="K2255" s="37" t="n">
        <f aca="false">IFERROR((Counts!AB2255-Counts!Z2255)/Counts!AA2255,"")</f>
        <v>-0.00581415929203543</v>
      </c>
      <c r="L2255" s="38" t="n">
        <f aca="false">IFERROR(Counts!Y2255/Counts!P2255,"")</f>
        <v>0.245614035087719</v>
      </c>
      <c r="M2255" s="38" t="n">
        <f aca="false">IFERROR(Counts!V2255/Counts!P2255,"")</f>
        <v>0.0789473684210526</v>
      </c>
      <c r="N2255" s="38" t="n">
        <f aca="false">IFERROR(Counts!AD2255/Counts!AC2255,"")</f>
        <v>0.0526315789473684</v>
      </c>
      <c r="O2255" s="38" t="n">
        <f aca="false">IFERROR(Counts!AE2255/Counts!AC2255,"")</f>
        <v>0.342105263157895</v>
      </c>
      <c r="P2255" s="39" t="n">
        <f aca="false">IFERROR(Counts!AG2255/Counts!AF2255,"")</f>
        <v>87.4289473684211</v>
      </c>
      <c r="Q2255" s="38" t="n">
        <f aca="false">IFERROR(Counts!AH2255/Counts!AC2255,"")</f>
        <v>0.315789473684211</v>
      </c>
      <c r="R2255" s="38" t="n">
        <f aca="false">IFERROR(Counts!N2255/Counts!M2255,"")</f>
        <v>0.350597609561753</v>
      </c>
      <c r="S2255" s="38" t="n">
        <f aca="false">IFERROR(Counts!K2255/Counts!J2255,"")</f>
        <v>0.599009900990099</v>
      </c>
      <c r="T2255" s="38" t="n">
        <f aca="false">IFERROR(Counts!I2255/Counts!H2255,"")</f>
        <v>0.229665071770335</v>
      </c>
      <c r="U2255" s="38" t="n">
        <f aca="false">IFERROR(1-Counts!L2255/Counts!K2255,"")</f>
        <v>0.87603305785124</v>
      </c>
      <c r="V2255" s="39" t="n">
        <f aca="false">IFERROR(Counts!AJ2255/Counts!AI2255,"")</f>
        <v>73.7936170212766</v>
      </c>
      <c r="W2255" s="38" t="n">
        <f aca="false">IFERROR(Counts!AK2255/Counts!AI2255,"")</f>
        <v>0.345744680851064</v>
      </c>
      <c r="X2255" s="40" t="n">
        <f aca="false">IFERROR(Counts!O2255,"")</f>
        <v>-1.565</v>
      </c>
      <c r="Y2255" s="36" t="n">
        <f aca="false">IFERROR(INDEX('Season Counts'!$Y$2:$Y$740,$AF2255)/INDEX('Season Counts'!$X$2:$X$740,$AF2255),"")</f>
        <v>0.358877358490566</v>
      </c>
      <c r="Z2255" s="37" t="n">
        <f aca="false">IFERROR(J2255-Y2255,"")</f>
        <v>-0.0686738186675572</v>
      </c>
      <c r="AA2255" s="38" t="n">
        <f aca="false">IFERROR(INDEX('Season Counts'!$K$2:$K$740,$AF2255)/INDEX('Season Counts'!$J$2:$J$740,$AF2255),"")</f>
        <v>0.345182413470533</v>
      </c>
      <c r="AB2255" s="41" t="n">
        <f aca="false">IFERROR(R2255-AA2255,"")</f>
        <v>0.00541519609121982</v>
      </c>
      <c r="AC2255" s="39" t="n">
        <f aca="false">IFERROR(INDEX('Season Counts'!$AG$2:$AG$740,$AF2255)/INDEX('Season Counts'!$AF$2:$AF$740,$AF2255),"")</f>
        <v>74.3608899297424</v>
      </c>
      <c r="AD2255" s="40" t="n">
        <f aca="false">IFERROR(V2255-AC2255,"")</f>
        <v>-0.567272908465782</v>
      </c>
      <c r="AE2255" s="4" t="str">
        <f aca="false">IF(D2255&lt;Guide!$C$21,"Low PA",IF(TRIM(IF(ISNUMBER(AD2255),IF(N(AD2255)&lt;=-Guide!$C$24,"▼ Bat Speed  ",IF(N(AD2255)&gt;=Guide!$C$24,"▲ Bat Speed  ","")),"")&amp;IF(N(Z2255)&gt;=Guide!$C$22,"▲ Contact  ","")&amp;IF(N(Z2255)&lt;=-Guide!$C$22,"▼ Contact  ","")&amp;IF(N(AB2255)&gt;=Guide!$C$23,"▲ Chase  ","")&amp;IF(N(AB2255)&lt;=-Guide!$C$23,"▼ Chase  ",""))="","Stable",TRIM(IF(ISNUMBER(AD2255),IF(N(AD2255)&lt;=-Guide!$C$24,"▼ Bat Speed  ",IF(N(AD2255)&gt;=Guide!$C$24,"▲ Bat Speed  ","")),"")&amp;IF(N(Z2255)&gt;=Guide!$C$22,"▲ Contact  ","")&amp;IF(N(Z2255)&lt;=-Guide!$C$22,"▼ Contact  ","")&amp;IF(N(AB2255)&gt;=Guide!$C$23,"▲ Chase  ","")&amp;IF(N(AB2255)&lt;=-Guide!$C$23,"▼ Chase  ",""))))</f>
        <v>▼ Contact</v>
      </c>
      <c r="AF2255" s="35" t="n">
        <f aca="false">MATCH(Counts!A2255,'Season Counts'!$A$2:$A$740,0)</f>
        <v>573</v>
      </c>
    </row>
    <row r="2256" customFormat="false" ht="15" hidden="false" customHeight="false" outlineLevel="0" collapsed="false">
      <c r="A2256" s="34" t="str">
        <f aca="false">Counts!B2256</f>
        <v>SEA</v>
      </c>
      <c r="B2256" s="5" t="str">
        <f aca="false">Counts!C2256</f>
        <v>Dominic Canzone</v>
      </c>
      <c r="C2256" s="34" t="str">
        <f aca="false">Counts!F2256</f>
        <v>Sep</v>
      </c>
      <c r="D2256" s="35" t="n">
        <f aca="false">IFERROR(Counts!P2256,"")</f>
        <v>109</v>
      </c>
      <c r="E2256" s="36" t="n">
        <f aca="false">IFERROR(Counts!R2256/Counts!Q2256,"")</f>
        <v>0.298969072164948</v>
      </c>
      <c r="F2256" s="36" t="n">
        <f aca="false">IFERROR((Counts!R2256+Counts!V2256+Counts!W2256)/(Counts!Q2256+Counts!V2256+Counts!W2256+Counts!X2256),"")</f>
        <v>0.36697247706422</v>
      </c>
      <c r="G2256" s="36" t="n">
        <f aca="false">IFERROR((Counts!R2256+Counts!S2256+2*Counts!T2256+3*Counts!U2256)/Counts!Q2256,"")</f>
        <v>0.494845360824742</v>
      </c>
      <c r="H2256" s="35" t="n">
        <f aca="false">IFERROR(Counts!U2256,"")</f>
        <v>3</v>
      </c>
      <c r="I2256" s="36" t="n">
        <f aca="false">IFERROR(Counts!Z2256/Counts!AA2256,"")</f>
        <v>0.375925925925926</v>
      </c>
      <c r="J2256" s="36" t="n">
        <f aca="false">IFERROR(Counts!AB2256/Counts!AA2256,"")</f>
        <v>0.383657407407407</v>
      </c>
      <c r="K2256" s="37" t="n">
        <f aca="false">IFERROR((Counts!AB2256-Counts!Z2256)/Counts!AA2256,"")</f>
        <v>0.00773148148148149</v>
      </c>
      <c r="L2256" s="38" t="n">
        <f aca="false">IFERROR(Counts!Y2256/Counts!P2256,"")</f>
        <v>0.155963302752294</v>
      </c>
      <c r="M2256" s="38" t="n">
        <f aca="false">IFERROR(Counts!V2256/Counts!P2256,"")</f>
        <v>0.100917431192661</v>
      </c>
      <c r="N2256" s="38" t="n">
        <f aca="false">IFERROR(Counts!AD2256/Counts!AC2256,"")</f>
        <v>0.123456790123457</v>
      </c>
      <c r="O2256" s="38" t="n">
        <f aca="false">IFERROR(Counts!AE2256/Counts!AC2256,"")</f>
        <v>0.45679012345679</v>
      </c>
      <c r="P2256" s="39" t="n">
        <f aca="false">IFERROR(Counts!AG2256/Counts!AF2256,"")</f>
        <v>91.2061728395062</v>
      </c>
      <c r="Q2256" s="38" t="n">
        <f aca="false">IFERROR(Counts!AH2256/Counts!AC2256,"")</f>
        <v>0.444444444444444</v>
      </c>
      <c r="R2256" s="38" t="n">
        <f aca="false">IFERROR(Counts!N2256/Counts!M2256,"")</f>
        <v>0.335106382978723</v>
      </c>
      <c r="S2256" s="38" t="n">
        <f aca="false">IFERROR(Counts!K2256/Counts!J2256,"")</f>
        <v>0.583333333333333</v>
      </c>
      <c r="T2256" s="38" t="n">
        <f aca="false">IFERROR(Counts!I2256/Counts!H2256,"")</f>
        <v>0.2</v>
      </c>
      <c r="U2256" s="38" t="n">
        <f aca="false">IFERROR(1-Counts!L2256/Counts!K2256,"")</f>
        <v>0.915966386554622</v>
      </c>
      <c r="V2256" s="39" t="n">
        <f aca="false">IFERROR(Counts!AJ2256/Counts!AI2256,"")</f>
        <v>73.710303030303</v>
      </c>
      <c r="W2256" s="38" t="n">
        <f aca="false">IFERROR(Counts!AK2256/Counts!AI2256,"")</f>
        <v>0.418181818181818</v>
      </c>
      <c r="X2256" s="40" t="n">
        <f aca="false">IFERROR(Counts!O2256,"")</f>
        <v>3.985</v>
      </c>
      <c r="Y2256" s="36" t="n">
        <f aca="false">IFERROR(INDEX('Season Counts'!$Y$2:$Y$740,$AF2256)/INDEX('Season Counts'!$X$2:$X$740,$AF2256),"")</f>
        <v>0.358877358490566</v>
      </c>
      <c r="Z2256" s="37" t="n">
        <f aca="false">IFERROR(J2256-Y2256,"")</f>
        <v>0.0247800489168414</v>
      </c>
      <c r="AA2256" s="38" t="n">
        <f aca="false">IFERROR(INDEX('Season Counts'!$K$2:$K$740,$AF2256)/INDEX('Season Counts'!$J$2:$J$740,$AF2256),"")</f>
        <v>0.345182413470533</v>
      </c>
      <c r="AB2256" s="41" t="n">
        <f aca="false">IFERROR(R2256-AA2256,"")</f>
        <v>-0.0100760304918098</v>
      </c>
      <c r="AC2256" s="39" t="n">
        <f aca="false">IFERROR(INDEX('Season Counts'!$AG$2:$AG$740,$AF2256)/INDEX('Season Counts'!$AF$2:$AF$740,$AF2256),"")</f>
        <v>74.3608899297424</v>
      </c>
      <c r="AD2256" s="40" t="n">
        <f aca="false">IFERROR(V2256-AC2256,"")</f>
        <v>-0.650586899439347</v>
      </c>
      <c r="AE2256" s="4" t="str">
        <f aca="false">IF(D2256&lt;Guide!$C$21,"Low PA",IF(TRIM(IF(ISNUMBER(AD2256),IF(N(AD2256)&lt;=-Guide!$C$24,"▼ Bat Speed  ",IF(N(AD2256)&gt;=Guide!$C$24,"▲ Bat Speed  ","")),"")&amp;IF(N(Z2256)&gt;=Guide!$C$22,"▲ Contact  ","")&amp;IF(N(Z2256)&lt;=-Guide!$C$22,"▼ Contact  ","")&amp;IF(N(AB2256)&gt;=Guide!$C$23,"▲ Chase  ","")&amp;IF(N(AB2256)&lt;=-Guide!$C$23,"▼ Chase  ",""))="","Stable",TRIM(IF(ISNUMBER(AD2256),IF(N(AD2256)&lt;=-Guide!$C$24,"▼ Bat Speed  ",IF(N(AD2256)&gt;=Guide!$C$24,"▲ Bat Speed  ","")),"")&amp;IF(N(Z2256)&gt;=Guide!$C$22,"▲ Contact  ","")&amp;IF(N(Z2256)&lt;=-Guide!$C$22,"▼ Contact  ","")&amp;IF(N(AB2256)&gt;=Guide!$C$23,"▲ Chase  ","")&amp;IF(N(AB2256)&lt;=-Guide!$C$23,"▼ Chase  ",""))))</f>
        <v>Stable</v>
      </c>
      <c r="AF2256" s="35" t="n">
        <f aca="false">MATCH(Counts!A2256,'Season Counts'!$A$2:$A$740,0)</f>
        <v>573</v>
      </c>
    </row>
    <row r="2257" customFormat="false" ht="15" hidden="false" customHeight="false" outlineLevel="0" collapsed="false">
      <c r="A2257" s="34" t="str">
        <f aca="false">Counts!B2257</f>
        <v>SEA</v>
      </c>
      <c r="B2257" s="5" t="str">
        <f aca="false">Counts!C2257</f>
        <v>Cal Raleigh</v>
      </c>
      <c r="C2257" s="34" t="str">
        <f aca="false">Counts!F2257</f>
        <v>Mar-Apr</v>
      </c>
      <c r="D2257" s="35" t="n">
        <f aca="false">IFERROR(Counts!P2257,"")</f>
        <v>142</v>
      </c>
      <c r="E2257" s="36" t="n">
        <f aca="false">IFERROR(Counts!R2257/Counts!Q2257,"")</f>
        <v>0.192</v>
      </c>
      <c r="F2257" s="36" t="n">
        <f aca="false">IFERROR((Counts!R2257+Counts!V2257+Counts!W2257)/(Counts!Q2257+Counts!V2257+Counts!W2257+Counts!X2257),"")</f>
        <v>0.274647887323944</v>
      </c>
      <c r="G2257" s="36" t="n">
        <f aca="false">IFERROR((Counts!R2257+Counts!S2257+2*Counts!T2257+3*Counts!U2257)/Counts!Q2257,"")</f>
        <v>0.392</v>
      </c>
      <c r="H2257" s="35" t="n">
        <f aca="false">IFERROR(Counts!U2257,"")</f>
        <v>7</v>
      </c>
      <c r="I2257" s="36" t="n">
        <f aca="false">IFERROR(Counts!Z2257/Counts!AA2257,"")</f>
        <v>0.290140845070423</v>
      </c>
      <c r="J2257" s="36" t="n">
        <f aca="false">IFERROR(Counts!AB2257/Counts!AA2257,"")</f>
        <v>0.325957746478873</v>
      </c>
      <c r="K2257" s="37" t="n">
        <f aca="false">IFERROR((Counts!AB2257-Counts!Z2257)/Counts!AA2257,"")</f>
        <v>0.0358169014084507</v>
      </c>
      <c r="L2257" s="38" t="n">
        <f aca="false">IFERROR(Counts!Y2257/Counts!P2257,"")</f>
        <v>0.288732394366197</v>
      </c>
      <c r="M2257" s="38" t="n">
        <f aca="false">IFERROR(Counts!V2257/Counts!P2257,"")</f>
        <v>0.105633802816901</v>
      </c>
      <c r="N2257" s="38" t="n">
        <f aca="false">IFERROR(Counts!AD2257/Counts!AC2257,"")</f>
        <v>0.13953488372093</v>
      </c>
      <c r="O2257" s="38" t="n">
        <f aca="false">IFERROR(Counts!AE2257/Counts!AC2257,"")</f>
        <v>0.313953488372093</v>
      </c>
      <c r="P2257" s="39" t="n">
        <f aca="false">IFERROR(Counts!AG2257/Counts!AF2257,"")</f>
        <v>86.9186046511628</v>
      </c>
      <c r="Q2257" s="38" t="n">
        <f aca="false">IFERROR(Counts!AH2257/Counts!AC2257,"")</f>
        <v>0.337209302325581</v>
      </c>
      <c r="R2257" s="38" t="n">
        <f aca="false">IFERROR(Counts!N2257/Counts!M2257,"")</f>
        <v>0.344117647058824</v>
      </c>
      <c r="S2257" s="38" t="n">
        <f aca="false">IFERROR(Counts!K2257/Counts!J2257,"")</f>
        <v>0.717314487632509</v>
      </c>
      <c r="T2257" s="38" t="n">
        <f aca="false">IFERROR(Counts!I2257/Counts!H2257,"")</f>
        <v>0.290625</v>
      </c>
      <c r="U2257" s="38" t="n">
        <f aca="false">IFERROR(1-Counts!L2257/Counts!K2257,"")</f>
        <v>0.768472906403941</v>
      </c>
      <c r="V2257" s="39" t="n">
        <f aca="false">IFERROR(Counts!AJ2257/Counts!AI2257,"")</f>
        <v>75.0197132616488</v>
      </c>
      <c r="W2257" s="38" t="n">
        <f aca="false">IFERROR(Counts!AK2257/Counts!AI2257,"")</f>
        <v>0.519713261648746</v>
      </c>
      <c r="X2257" s="40" t="n">
        <f aca="false">IFERROR(Counts!O2257,"")</f>
        <v>-3.642</v>
      </c>
      <c r="Y2257" s="36" t="n">
        <f aca="false">IFERROR(INDEX('Season Counts'!$Y$2:$Y$740,$AF2257)/INDEX('Season Counts'!$X$2:$X$740,$AF2257),"")</f>
        <v>0.312</v>
      </c>
      <c r="Z2257" s="37" t="n">
        <f aca="false">IFERROR(J2257-Y2257,"")</f>
        <v>0.0139577464788733</v>
      </c>
      <c r="AA2257" s="38" t="n">
        <f aca="false">IFERROR(INDEX('Season Counts'!$K$2:$K$740,$AF2257)/INDEX('Season Counts'!$J$2:$J$740,$AF2257),"")</f>
        <v>0.358128834355828</v>
      </c>
      <c r="AB2257" s="41" t="n">
        <f aca="false">IFERROR(R2257-AA2257,"")</f>
        <v>-0.0140111872970047</v>
      </c>
      <c r="AC2257" s="39" t="n">
        <f aca="false">IFERROR(INDEX('Season Counts'!$AG$2:$AG$740,$AF2257)/INDEX('Season Counts'!$AF$2:$AF$740,$AF2257),"")</f>
        <v>75.058137254902</v>
      </c>
      <c r="AD2257" s="40" t="n">
        <f aca="false">IFERROR(V2257-AC2257,"")</f>
        <v>-0.0384239932532182</v>
      </c>
      <c r="AE2257" s="4" t="str">
        <f aca="false">IF(D2257&lt;Guide!$C$21,"Low PA",IF(TRIM(IF(ISNUMBER(AD2257),IF(N(AD2257)&lt;=-Guide!$C$24,"▼ Bat Speed  ",IF(N(AD2257)&gt;=Guide!$C$24,"▲ Bat Speed  ","")),"")&amp;IF(N(Z2257)&gt;=Guide!$C$22,"▲ Contact  ","")&amp;IF(N(Z2257)&lt;=-Guide!$C$22,"▼ Contact  ","")&amp;IF(N(AB2257)&gt;=Guide!$C$23,"▲ Chase  ","")&amp;IF(N(AB2257)&lt;=-Guide!$C$23,"▼ Chase  ",""))="","Stable",TRIM(IF(ISNUMBER(AD2257),IF(N(AD2257)&lt;=-Guide!$C$24,"▼ Bat Speed  ",IF(N(AD2257)&gt;=Guide!$C$24,"▲ Bat Speed  ","")),"")&amp;IF(N(Z2257)&gt;=Guide!$C$22,"▲ Contact  ","")&amp;IF(N(Z2257)&lt;=-Guide!$C$22,"▼ Contact  ","")&amp;IF(N(AB2257)&gt;=Guide!$C$23,"▲ Chase  ","")&amp;IF(N(AB2257)&lt;=-Guide!$C$23,"▼ Chase  ",""))))</f>
        <v>Stable</v>
      </c>
      <c r="AF2257" s="35" t="n">
        <f aca="false">MATCH(Counts!A2257,'Season Counts'!$A$2:$A$740,0)</f>
        <v>574</v>
      </c>
    </row>
    <row r="2258" customFormat="false" ht="15" hidden="false" customHeight="false" outlineLevel="0" collapsed="false">
      <c r="A2258" s="34" t="str">
        <f aca="false">Counts!B2258</f>
        <v>SEA</v>
      </c>
      <c r="B2258" s="5" t="str">
        <f aca="false">Counts!C2258</f>
        <v>Cal Raleigh</v>
      </c>
      <c r="C2258" s="34" t="str">
        <f aca="false">Counts!F2258</f>
        <v>May</v>
      </c>
      <c r="D2258" s="35" t="n">
        <f aca="false">IFERROR(Counts!P2258,"")</f>
        <v>39</v>
      </c>
      <c r="E2258" s="36" t="n">
        <f aca="false">IFERROR(Counts!R2258/Counts!Q2258,"")</f>
        <v>0.0555555555555556</v>
      </c>
      <c r="F2258" s="36" t="n">
        <f aca="false">IFERROR((Counts!R2258+Counts!V2258+Counts!W2258)/(Counts!Q2258+Counts!V2258+Counts!W2258+Counts!X2258),"")</f>
        <v>0.128205128205128</v>
      </c>
      <c r="G2258" s="36" t="n">
        <f aca="false">IFERROR((Counts!R2258+Counts!S2258+2*Counts!T2258+3*Counts!U2258)/Counts!Q2258,"")</f>
        <v>0.0555555555555556</v>
      </c>
      <c r="H2258" s="35" t="n">
        <f aca="false">IFERROR(Counts!U2258,"")</f>
        <v>0</v>
      </c>
      <c r="I2258" s="36" t="n">
        <f aca="false">IFERROR(Counts!Z2258/Counts!AA2258,"")</f>
        <v>0.1</v>
      </c>
      <c r="J2258" s="36" t="n">
        <f aca="false">IFERROR(Counts!AB2258/Counts!AA2258,"")</f>
        <v>0.151717948717949</v>
      </c>
      <c r="K2258" s="37" t="n">
        <f aca="false">IFERROR((Counts!AB2258-Counts!Z2258)/Counts!AA2258,"")</f>
        <v>0.0517179487179487</v>
      </c>
      <c r="L2258" s="38" t="n">
        <f aca="false">IFERROR(Counts!Y2258/Counts!P2258,"")</f>
        <v>0.41025641025641</v>
      </c>
      <c r="M2258" s="38" t="n">
        <f aca="false">IFERROR(Counts!V2258/Counts!P2258,"")</f>
        <v>0.0769230769230769</v>
      </c>
      <c r="N2258" s="38" t="n">
        <f aca="false">IFERROR(Counts!AD2258/Counts!AC2258,"")</f>
        <v>0.05</v>
      </c>
      <c r="O2258" s="38" t="n">
        <f aca="false">IFERROR(Counts!AE2258/Counts!AC2258,"")</f>
        <v>0.3</v>
      </c>
      <c r="P2258" s="39" t="n">
        <f aca="false">IFERROR(Counts!AG2258/Counts!AF2258,"")</f>
        <v>89.8</v>
      </c>
      <c r="Q2258" s="38" t="n">
        <f aca="false">IFERROR(Counts!AH2258/Counts!AC2258,"")</f>
        <v>0.25</v>
      </c>
      <c r="R2258" s="38" t="n">
        <f aca="false">IFERROR(Counts!N2258/Counts!M2258,"")</f>
        <v>0.490384615384615</v>
      </c>
      <c r="S2258" s="38" t="n">
        <f aca="false">IFERROR(Counts!K2258/Counts!J2258,"")</f>
        <v>0.742857142857143</v>
      </c>
      <c r="T2258" s="38" t="n">
        <f aca="false">IFERROR(Counts!I2258/Counts!H2258,"")</f>
        <v>0.281553398058252</v>
      </c>
      <c r="U2258" s="38" t="n">
        <f aca="false">IFERROR(1-Counts!L2258/Counts!K2258,"")</f>
        <v>0.75</v>
      </c>
      <c r="V2258" s="39" t="n">
        <f aca="false">IFERROR(Counts!AJ2258/Counts!AI2258,"")</f>
        <v>74.2310344827586</v>
      </c>
      <c r="W2258" s="38" t="n">
        <f aca="false">IFERROR(Counts!AK2258/Counts!AI2258,"")</f>
        <v>0.413793103448276</v>
      </c>
      <c r="X2258" s="40" t="n">
        <f aca="false">IFERROR(Counts!O2258,"")</f>
        <v>-7.212</v>
      </c>
      <c r="Y2258" s="36" t="n">
        <f aca="false">IFERROR(INDEX('Season Counts'!$Y$2:$Y$740,$AF2258)/INDEX('Season Counts'!$X$2:$X$740,$AF2258),"")</f>
        <v>0.312</v>
      </c>
      <c r="Z2258" s="37" t="n">
        <f aca="false">IFERROR(J2258-Y2258,"")</f>
        <v>-0.160282051282051</v>
      </c>
      <c r="AA2258" s="38" t="n">
        <f aca="false">IFERROR(INDEX('Season Counts'!$K$2:$K$740,$AF2258)/INDEX('Season Counts'!$J$2:$J$740,$AF2258),"")</f>
        <v>0.358128834355828</v>
      </c>
      <c r="AB2258" s="41" t="n">
        <f aca="false">IFERROR(R2258-AA2258,"")</f>
        <v>0.132255781028787</v>
      </c>
      <c r="AC2258" s="39" t="n">
        <f aca="false">IFERROR(INDEX('Season Counts'!$AG$2:$AG$740,$AF2258)/INDEX('Season Counts'!$AF$2:$AF$740,$AF2258),"")</f>
        <v>75.058137254902</v>
      </c>
      <c r="AD2258" s="40" t="n">
        <f aca="false">IFERROR(V2258-AC2258,"")</f>
        <v>-0.827102772143334</v>
      </c>
      <c r="AE2258" s="4" t="str">
        <f aca="false">IF(D2258&lt;Guide!$C$21,"Low PA",IF(TRIM(IF(ISNUMBER(AD2258),IF(N(AD2258)&lt;=-Guide!$C$24,"▼ Bat Speed  ",IF(N(AD2258)&gt;=Guide!$C$24,"▲ Bat Speed  ","")),"")&amp;IF(N(Z2258)&gt;=Guide!$C$22,"▲ Contact  ","")&amp;IF(N(Z2258)&lt;=-Guide!$C$22,"▼ Contact  ","")&amp;IF(N(AB2258)&gt;=Guide!$C$23,"▲ Chase  ","")&amp;IF(N(AB2258)&lt;=-Guide!$C$23,"▼ Chase  ",""))="","Stable",TRIM(IF(ISNUMBER(AD2258),IF(N(AD2258)&lt;=-Guide!$C$24,"▼ Bat Speed  ",IF(N(AD2258)&gt;=Guide!$C$24,"▲ Bat Speed  ","")),"")&amp;IF(N(Z2258)&gt;=Guide!$C$22,"▲ Contact  ","")&amp;IF(N(Z2258)&lt;=-Guide!$C$22,"▼ Contact  ","")&amp;IF(N(AB2258)&gt;=Guide!$C$23,"▲ Chase  ","")&amp;IF(N(AB2258)&lt;=-Guide!$C$23,"▼ Chase  ",""))))</f>
        <v>Low PA</v>
      </c>
      <c r="AF2258" s="35" t="n">
        <f aca="false">MATCH(Counts!A2258,'Season Counts'!$A$2:$A$740,0)</f>
        <v>574</v>
      </c>
    </row>
    <row r="2259" customFormat="false" ht="15" hidden="false" customHeight="false" outlineLevel="0" collapsed="false">
      <c r="A2259" s="34" t="str">
        <f aca="false">Counts!B2259</f>
        <v>SEA</v>
      </c>
      <c r="B2259" s="5" t="str">
        <f aca="false">Counts!C2259</f>
        <v>Cal Raleigh</v>
      </c>
      <c r="C2259" s="34" t="str">
        <f aca="false">Counts!F2259</f>
        <v>Jun</v>
      </c>
      <c r="D2259" s="35" t="n">
        <f aca="false">IFERROR(Counts!P2259,"")</f>
        <v>58</v>
      </c>
      <c r="E2259" s="36" t="n">
        <f aca="false">IFERROR(Counts!R2259/Counts!Q2259,"")</f>
        <v>0.173913043478261</v>
      </c>
      <c r="F2259" s="36" t="n">
        <f aca="false">IFERROR((Counts!R2259+Counts!V2259+Counts!W2259)/(Counts!Q2259+Counts!V2259+Counts!W2259+Counts!X2259),"")</f>
        <v>0.344827586206897</v>
      </c>
      <c r="G2259" s="36" t="n">
        <f aca="false">IFERROR((Counts!R2259+Counts!S2259+2*Counts!T2259+3*Counts!U2259)/Counts!Q2259,"")</f>
        <v>0.260869565217391</v>
      </c>
      <c r="H2259" s="35" t="n">
        <f aca="false">IFERROR(Counts!U2259,"")</f>
        <v>1</v>
      </c>
      <c r="I2259" s="36" t="n">
        <f aca="false">IFERROR(Counts!Z2259/Counts!AA2259,"")</f>
        <v>0.293965517241379</v>
      </c>
      <c r="J2259" s="36" t="n">
        <f aca="false">IFERROR(Counts!AB2259/Counts!AA2259,"")</f>
        <v>0.304241379310345</v>
      </c>
      <c r="K2259" s="37" t="n">
        <f aca="false">IFERROR((Counts!AB2259-Counts!Z2259)/Counts!AA2259,"")</f>
        <v>0.0102758620689655</v>
      </c>
      <c r="L2259" s="38" t="n">
        <f aca="false">IFERROR(Counts!Y2259/Counts!P2259,"")</f>
        <v>0.310344827586207</v>
      </c>
      <c r="M2259" s="38" t="n">
        <f aca="false">IFERROR(Counts!V2259/Counts!P2259,"")</f>
        <v>0.206896551724138</v>
      </c>
      <c r="N2259" s="38" t="n">
        <f aca="false">IFERROR(Counts!AD2259/Counts!AC2259,"")</f>
        <v>0.0714285714285714</v>
      </c>
      <c r="O2259" s="38" t="n">
        <f aca="false">IFERROR(Counts!AE2259/Counts!AC2259,"")</f>
        <v>0.321428571428571</v>
      </c>
      <c r="P2259" s="39" t="n">
        <f aca="false">IFERROR(Counts!AG2259/Counts!AF2259,"")</f>
        <v>88.7821428571429</v>
      </c>
      <c r="Q2259" s="38" t="n">
        <f aca="false">IFERROR(Counts!AH2259/Counts!AC2259,"")</f>
        <v>0.428571428571429</v>
      </c>
      <c r="R2259" s="38" t="n">
        <f aca="false">IFERROR(Counts!N2259/Counts!M2259,"")</f>
        <v>0.319444444444444</v>
      </c>
      <c r="S2259" s="38" t="n">
        <f aca="false">IFERROR(Counts!K2259/Counts!J2259,"")</f>
        <v>0.666666666666667</v>
      </c>
      <c r="T2259" s="38" t="n">
        <f aca="false">IFERROR(Counts!I2259/Counts!H2259,"")</f>
        <v>0.321428571428571</v>
      </c>
      <c r="U2259" s="38" t="n">
        <f aca="false">IFERROR(1-Counts!L2259/Counts!K2259,"")</f>
        <v>0.757575757575758</v>
      </c>
      <c r="V2259" s="39" t="n">
        <f aca="false">IFERROR(Counts!AJ2259/Counts!AI2259,"")</f>
        <v>74.7989583333333</v>
      </c>
      <c r="W2259" s="38" t="n">
        <f aca="false">IFERROR(Counts!AK2259/Counts!AI2259,"")</f>
        <v>0.541666666666667</v>
      </c>
      <c r="X2259" s="40" t="n">
        <f aca="false">IFERROR(Counts!O2259,"")</f>
        <v>-0.823</v>
      </c>
      <c r="Y2259" s="36" t="n">
        <f aca="false">IFERROR(INDEX('Season Counts'!$Y$2:$Y$740,$AF2259)/INDEX('Season Counts'!$X$2:$X$740,$AF2259),"")</f>
        <v>0.312</v>
      </c>
      <c r="Z2259" s="37" t="n">
        <f aca="false">IFERROR(J2259-Y2259,"")</f>
        <v>-0.00775862068965516</v>
      </c>
      <c r="AA2259" s="38" t="n">
        <f aca="false">IFERROR(INDEX('Season Counts'!$K$2:$K$740,$AF2259)/INDEX('Season Counts'!$J$2:$J$740,$AF2259),"")</f>
        <v>0.358128834355828</v>
      </c>
      <c r="AB2259" s="41" t="n">
        <f aca="false">IFERROR(R2259-AA2259,"")</f>
        <v>-0.0386843899113838</v>
      </c>
      <c r="AC2259" s="39" t="n">
        <f aca="false">IFERROR(INDEX('Season Counts'!$AG$2:$AG$740,$AF2259)/INDEX('Season Counts'!$AF$2:$AF$740,$AF2259),"")</f>
        <v>75.058137254902</v>
      </c>
      <c r="AD2259" s="40" t="n">
        <f aca="false">IFERROR(V2259-AC2259,"")</f>
        <v>-0.259178921568633</v>
      </c>
      <c r="AE2259" s="4" t="str">
        <f aca="false">IF(D2259&lt;Guide!$C$21,"Low PA",IF(TRIM(IF(ISNUMBER(AD2259),IF(N(AD2259)&lt;=-Guide!$C$24,"▼ Bat Speed  ",IF(N(AD2259)&gt;=Guide!$C$24,"▲ Bat Speed  ","")),"")&amp;IF(N(Z2259)&gt;=Guide!$C$22,"▲ Contact  ","")&amp;IF(N(Z2259)&lt;=-Guide!$C$22,"▼ Contact  ","")&amp;IF(N(AB2259)&gt;=Guide!$C$23,"▲ Chase  ","")&amp;IF(N(AB2259)&lt;=-Guide!$C$23,"▼ Chase  ",""))="","Stable",TRIM(IF(ISNUMBER(AD2259),IF(N(AD2259)&lt;=-Guide!$C$24,"▼ Bat Speed  ",IF(N(AD2259)&gt;=Guide!$C$24,"▲ Bat Speed  ","")),"")&amp;IF(N(Z2259)&gt;=Guide!$C$22,"▲ Contact  ","")&amp;IF(N(Z2259)&lt;=-Guide!$C$22,"▼ Contact  ","")&amp;IF(N(AB2259)&gt;=Guide!$C$23,"▲ Chase  ","")&amp;IF(N(AB2259)&lt;=-Guide!$C$23,"▼ Chase  ",""))))</f>
        <v>Stable</v>
      </c>
      <c r="AF2259" s="35" t="n">
        <f aca="false">MATCH(Counts!A2259,'Season Counts'!$A$2:$A$740,0)</f>
        <v>574</v>
      </c>
    </row>
    <row r="2260" customFormat="false" ht="15" hidden="false" customHeight="false" outlineLevel="0" collapsed="false">
      <c r="A2260" s="34" t="str">
        <f aca="false">Counts!B2260</f>
        <v>SEA</v>
      </c>
      <c r="B2260" s="5" t="str">
        <f aca="false">Counts!C2260</f>
        <v>Cal Raleigh</v>
      </c>
      <c r="C2260" s="34" t="str">
        <f aca="false">Counts!F2260</f>
        <v>Jul</v>
      </c>
      <c r="D2260" s="35" t="n">
        <f aca="false">IFERROR(Counts!P2260,"")</f>
        <v>93</v>
      </c>
      <c r="E2260" s="36" t="n">
        <f aca="false">IFERROR(Counts!R2260/Counts!Q2260,"")</f>
        <v>0.164556962025316</v>
      </c>
      <c r="F2260" s="36" t="n">
        <f aca="false">IFERROR((Counts!R2260+Counts!V2260+Counts!W2260)/(Counts!Q2260+Counts!V2260+Counts!W2260+Counts!X2260),"")</f>
        <v>0.279569892473118</v>
      </c>
      <c r="G2260" s="36" t="n">
        <f aca="false">IFERROR((Counts!R2260+Counts!S2260+2*Counts!T2260+3*Counts!U2260)/Counts!Q2260,"")</f>
        <v>0.316455696202532</v>
      </c>
      <c r="H2260" s="35" t="n">
        <f aca="false">IFERROR(Counts!U2260,"")</f>
        <v>3</v>
      </c>
      <c r="I2260" s="36" t="n">
        <f aca="false">IFERROR(Counts!Z2260/Counts!AA2260,"")</f>
        <v>0.270430107526882</v>
      </c>
      <c r="J2260" s="36" t="n">
        <f aca="false">IFERROR(Counts!AB2260/Counts!AA2260,"")</f>
        <v>0.284817204301075</v>
      </c>
      <c r="K2260" s="37" t="n">
        <f aca="false">IFERROR((Counts!AB2260-Counts!Z2260)/Counts!AA2260,"")</f>
        <v>0.0143870967741936</v>
      </c>
      <c r="L2260" s="38" t="n">
        <f aca="false">IFERROR(Counts!Y2260/Counts!P2260,"")</f>
        <v>0.344086021505376</v>
      </c>
      <c r="M2260" s="38" t="n">
        <f aca="false">IFERROR(Counts!V2260/Counts!P2260,"")</f>
        <v>0.118279569892473</v>
      </c>
      <c r="N2260" s="38" t="n">
        <f aca="false">IFERROR(Counts!AD2260/Counts!AC2260,"")</f>
        <v>0.145833333333333</v>
      </c>
      <c r="O2260" s="38" t="n">
        <f aca="false">IFERROR(Counts!AE2260/Counts!AC2260,"")</f>
        <v>0.395833333333333</v>
      </c>
      <c r="P2260" s="39" t="n">
        <f aca="false">IFERROR(Counts!AG2260/Counts!AF2260,"")</f>
        <v>90.1875</v>
      </c>
      <c r="Q2260" s="38" t="n">
        <f aca="false">IFERROR(Counts!AH2260/Counts!AC2260,"")</f>
        <v>0.375</v>
      </c>
      <c r="R2260" s="38" t="n">
        <f aca="false">IFERROR(Counts!N2260/Counts!M2260,"")</f>
        <v>0.365461847389558</v>
      </c>
      <c r="S2260" s="38" t="n">
        <f aca="false">IFERROR(Counts!K2260/Counts!J2260,"")</f>
        <v>0.722543352601156</v>
      </c>
      <c r="T2260" s="38" t="n">
        <f aca="false">IFERROR(Counts!I2260/Counts!H2260,"")</f>
        <v>0.291666666666667</v>
      </c>
      <c r="U2260" s="38" t="n">
        <f aca="false">IFERROR(1-Counts!L2260/Counts!K2260,"")</f>
        <v>0.848</v>
      </c>
      <c r="V2260" s="39" t="n">
        <f aca="false">IFERROR(Counts!AJ2260/Counts!AI2260,"")</f>
        <v>75.7091370558376</v>
      </c>
      <c r="W2260" s="38" t="n">
        <f aca="false">IFERROR(Counts!AK2260/Counts!AI2260,"")</f>
        <v>0.609137055837564</v>
      </c>
      <c r="X2260" s="40" t="n">
        <f aca="false">IFERROR(Counts!O2260,"")</f>
        <v>-3.799</v>
      </c>
      <c r="Y2260" s="36" t="n">
        <f aca="false">IFERROR(INDEX('Season Counts'!$Y$2:$Y$740,$AF2260)/INDEX('Season Counts'!$X$2:$X$740,$AF2260),"")</f>
        <v>0.312</v>
      </c>
      <c r="Z2260" s="37" t="n">
        <f aca="false">IFERROR(J2260-Y2260,"")</f>
        <v>-0.0271827956989247</v>
      </c>
      <c r="AA2260" s="38" t="n">
        <f aca="false">IFERROR(INDEX('Season Counts'!$K$2:$K$740,$AF2260)/INDEX('Season Counts'!$J$2:$J$740,$AF2260),"")</f>
        <v>0.358128834355828</v>
      </c>
      <c r="AB2260" s="41" t="n">
        <f aca="false">IFERROR(R2260-AA2260,"")</f>
        <v>0.00733301303373002</v>
      </c>
      <c r="AC2260" s="39" t="n">
        <f aca="false">IFERROR(INDEX('Season Counts'!$AG$2:$AG$740,$AF2260)/INDEX('Season Counts'!$AF$2:$AF$740,$AF2260),"")</f>
        <v>75.058137254902</v>
      </c>
      <c r="AD2260" s="40" t="n">
        <f aca="false">IFERROR(V2260-AC2260,"")</f>
        <v>0.650999800935608</v>
      </c>
      <c r="AE2260" s="4" t="str">
        <f aca="false">IF(D2260&lt;Guide!$C$21,"Low PA",IF(TRIM(IF(ISNUMBER(AD2260),IF(N(AD2260)&lt;=-Guide!$C$24,"▼ Bat Speed  ",IF(N(AD2260)&gt;=Guide!$C$24,"▲ Bat Speed  ","")),"")&amp;IF(N(Z2260)&gt;=Guide!$C$22,"▲ Contact  ","")&amp;IF(N(Z2260)&lt;=-Guide!$C$22,"▼ Contact  ","")&amp;IF(N(AB2260)&gt;=Guide!$C$23,"▲ Chase  ","")&amp;IF(N(AB2260)&lt;=-Guide!$C$23,"▼ Chase  ",""))="","Stable",TRIM(IF(ISNUMBER(AD2260),IF(N(AD2260)&lt;=-Guide!$C$24,"▼ Bat Speed  ",IF(N(AD2260)&gt;=Guide!$C$24,"▲ Bat Speed  ","")),"")&amp;IF(N(Z2260)&gt;=Guide!$C$22,"▲ Contact  ","")&amp;IF(N(Z2260)&lt;=-Guide!$C$22,"▼ Contact  ","")&amp;IF(N(AB2260)&gt;=Guide!$C$23,"▲ Chase  ","")&amp;IF(N(AB2260)&lt;=-Guide!$C$23,"▼ Chase  ",""))))</f>
        <v>Stable</v>
      </c>
      <c r="AF2260" s="35" t="n">
        <f aca="false">MATCH(Counts!A2260,'Season Counts'!$A$2:$A$740,0)</f>
        <v>574</v>
      </c>
    </row>
    <row r="2261" customFormat="false" ht="15" hidden="false" customHeight="false" outlineLevel="0" collapsed="false">
      <c r="A2261" s="34" t="str">
        <f aca="false">Counts!B2261</f>
        <v>SEA</v>
      </c>
      <c r="B2261" s="5" t="str">
        <f aca="false">Counts!C2261</f>
        <v>Cal Raleigh</v>
      </c>
      <c r="C2261" s="34" t="str">
        <f aca="false">Counts!F2261</f>
        <v>Aug</v>
      </c>
      <c r="D2261" s="35" t="n">
        <f aca="false">IFERROR(Counts!P2261,"")</f>
        <v>100</v>
      </c>
      <c r="E2261" s="36" t="n">
        <f aca="false">IFERROR(Counts!R2261/Counts!Q2261,"")</f>
        <v>0.195121951219512</v>
      </c>
      <c r="F2261" s="36" t="n">
        <f aca="false">IFERROR((Counts!R2261+Counts!V2261+Counts!W2261)/(Counts!Q2261+Counts!V2261+Counts!W2261+Counts!X2261),"")</f>
        <v>0.34</v>
      </c>
      <c r="G2261" s="36" t="n">
        <f aca="false">IFERROR((Counts!R2261+Counts!S2261+2*Counts!T2261+3*Counts!U2261)/Counts!Q2261,"")</f>
        <v>0.536585365853659</v>
      </c>
      <c r="H2261" s="35" t="n">
        <f aca="false">IFERROR(Counts!U2261,"")</f>
        <v>9</v>
      </c>
      <c r="I2261" s="36" t="n">
        <f aca="false">IFERROR(Counts!Z2261/Counts!AA2261,"")</f>
        <v>0.3725</v>
      </c>
      <c r="J2261" s="36" t="n">
        <f aca="false">IFERROR(Counts!AB2261/Counts!AA2261,"")</f>
        <v>0.37191</v>
      </c>
      <c r="K2261" s="37" t="n">
        <f aca="false">IFERROR((Counts!AB2261-Counts!Z2261)/Counts!AA2261,"")</f>
        <v>-0.000589999999999975</v>
      </c>
      <c r="L2261" s="38" t="n">
        <f aca="false">IFERROR(Counts!Y2261/Counts!P2261,"")</f>
        <v>0.29</v>
      </c>
      <c r="M2261" s="38" t="n">
        <f aca="false">IFERROR(Counts!V2261/Counts!P2261,"")</f>
        <v>0.17</v>
      </c>
      <c r="N2261" s="38" t="n">
        <f aca="false">IFERROR(Counts!AD2261/Counts!AC2261,"")</f>
        <v>0.226415094339623</v>
      </c>
      <c r="O2261" s="38" t="n">
        <f aca="false">IFERROR(Counts!AE2261/Counts!AC2261,"")</f>
        <v>0.547169811320755</v>
      </c>
      <c r="P2261" s="39" t="n">
        <f aca="false">IFERROR(Counts!AG2261/Counts!AF2261,"")</f>
        <v>94.8716981132075</v>
      </c>
      <c r="Q2261" s="38" t="n">
        <f aca="false">IFERROR(Counts!AH2261/Counts!AC2261,"")</f>
        <v>0.320754716981132</v>
      </c>
      <c r="R2261" s="38" t="n">
        <f aca="false">IFERROR(Counts!N2261/Counts!M2261,"")</f>
        <v>0.329166666666667</v>
      </c>
      <c r="S2261" s="38" t="n">
        <f aca="false">IFERROR(Counts!K2261/Counts!J2261,"")</f>
        <v>0.642424242424243</v>
      </c>
      <c r="T2261" s="38" t="n">
        <f aca="false">IFERROR(Counts!I2261/Counts!H2261,"")</f>
        <v>0.318918918918919</v>
      </c>
      <c r="U2261" s="38" t="n">
        <f aca="false">IFERROR(1-Counts!L2261/Counts!K2261,"")</f>
        <v>0.830188679245283</v>
      </c>
      <c r="V2261" s="39" t="n">
        <f aca="false">IFERROR(Counts!AJ2261/Counts!AI2261,"")</f>
        <v>74.7828402366864</v>
      </c>
      <c r="W2261" s="38" t="n">
        <f aca="false">IFERROR(Counts!AK2261/Counts!AI2261,"")</f>
        <v>0.461538461538462</v>
      </c>
      <c r="X2261" s="40" t="n">
        <f aca="false">IFERROR(Counts!O2261,"")</f>
        <v>4.283</v>
      </c>
      <c r="Y2261" s="36" t="n">
        <f aca="false">IFERROR(INDEX('Season Counts'!$Y$2:$Y$740,$AF2261)/INDEX('Season Counts'!$X$2:$X$740,$AF2261),"")</f>
        <v>0.312</v>
      </c>
      <c r="Z2261" s="37" t="n">
        <f aca="false">IFERROR(J2261-Y2261,"")</f>
        <v>0.05991</v>
      </c>
      <c r="AA2261" s="38" t="n">
        <f aca="false">IFERROR(INDEX('Season Counts'!$K$2:$K$740,$AF2261)/INDEX('Season Counts'!$J$2:$J$740,$AF2261),"")</f>
        <v>0.358128834355828</v>
      </c>
      <c r="AB2261" s="41" t="n">
        <f aca="false">IFERROR(R2261-AA2261,"")</f>
        <v>-0.0289621676891615</v>
      </c>
      <c r="AC2261" s="39" t="n">
        <f aca="false">IFERROR(INDEX('Season Counts'!$AG$2:$AG$740,$AF2261)/INDEX('Season Counts'!$AF$2:$AF$740,$AF2261),"")</f>
        <v>75.058137254902</v>
      </c>
      <c r="AD2261" s="40" t="n">
        <f aca="false">IFERROR(V2261-AC2261,"")</f>
        <v>-0.275297018215582</v>
      </c>
      <c r="AE2261" s="4" t="str">
        <f aca="false">IF(D2261&lt;Guide!$C$21,"Low PA",IF(TRIM(IF(ISNUMBER(AD2261),IF(N(AD2261)&lt;=-Guide!$C$24,"▼ Bat Speed  ",IF(N(AD2261)&gt;=Guide!$C$24,"▲ Bat Speed  ","")),"")&amp;IF(N(Z2261)&gt;=Guide!$C$22,"▲ Contact  ","")&amp;IF(N(Z2261)&lt;=-Guide!$C$22,"▼ Contact  ","")&amp;IF(N(AB2261)&gt;=Guide!$C$23,"▲ Chase  ","")&amp;IF(N(AB2261)&lt;=-Guide!$C$23,"▼ Chase  ",""))="","Stable",TRIM(IF(ISNUMBER(AD2261),IF(N(AD2261)&lt;=-Guide!$C$24,"▼ Bat Speed  ",IF(N(AD2261)&gt;=Guide!$C$24,"▲ Bat Speed  ","")),"")&amp;IF(N(Z2261)&gt;=Guide!$C$22,"▲ Contact  ","")&amp;IF(N(Z2261)&lt;=-Guide!$C$22,"▼ Contact  ","")&amp;IF(N(AB2261)&gt;=Guide!$C$23,"▲ Chase  ","")&amp;IF(N(AB2261)&lt;=-Guide!$C$23,"▼ Chase  ",""))))</f>
        <v>▲ Contact</v>
      </c>
      <c r="AF2261" s="35" t="n">
        <f aca="false">MATCH(Counts!A2261,'Season Counts'!$A$2:$A$740,0)</f>
        <v>574</v>
      </c>
    </row>
    <row r="2262" customFormat="false" ht="15" hidden="false" customHeight="false" outlineLevel="0" collapsed="false">
      <c r="A2262" s="34" t="str">
        <f aca="false">Counts!B2262</f>
        <v>SEA</v>
      </c>
      <c r="B2262" s="5" t="str">
        <f aca="false">Counts!C2262</f>
        <v>Cal Raleigh</v>
      </c>
      <c r="C2262" s="34" t="str">
        <f aca="false">Counts!F2262</f>
        <v>Sep</v>
      </c>
      <c r="D2262" s="35" t="n">
        <f aca="false">IFERROR(Counts!P2262,"")</f>
        <v>98</v>
      </c>
      <c r="E2262" s="36" t="n">
        <f aca="false">IFERROR(Counts!R2262/Counts!Q2262,"")</f>
        <v>0.228915662650602</v>
      </c>
      <c r="F2262" s="36" t="n">
        <f aca="false">IFERROR((Counts!R2262+Counts!V2262+Counts!W2262)/(Counts!Q2262+Counts!V2262+Counts!W2262+Counts!X2262),"")</f>
        <v>0.336734693877551</v>
      </c>
      <c r="G2262" s="36" t="n">
        <f aca="false">IFERROR((Counts!R2262+Counts!S2262+2*Counts!T2262+3*Counts!U2262)/Counts!Q2262,"")</f>
        <v>0.409638554216867</v>
      </c>
      <c r="H2262" s="35" t="n">
        <f aca="false">IFERROR(Counts!U2262,"")</f>
        <v>3</v>
      </c>
      <c r="I2262" s="36" t="n">
        <f aca="false">IFERROR(Counts!Z2262/Counts!AA2262,"")</f>
        <v>0.329166666666667</v>
      </c>
      <c r="J2262" s="36" t="n">
        <f aca="false">IFERROR(Counts!AB2262/Counts!AA2262,"")</f>
        <v>0.325083333333333</v>
      </c>
      <c r="K2262" s="37" t="n">
        <f aca="false">IFERROR((Counts!AB2262-Counts!Z2262)/Counts!AA2262,"")</f>
        <v>-0.00408333333333337</v>
      </c>
      <c r="L2262" s="38" t="n">
        <f aca="false">IFERROR(Counts!Y2262/Counts!P2262,"")</f>
        <v>0.285714285714286</v>
      </c>
      <c r="M2262" s="38" t="n">
        <f aca="false">IFERROR(Counts!V2262/Counts!P2262,"")</f>
        <v>0.142857142857143</v>
      </c>
      <c r="N2262" s="38" t="n">
        <f aca="false">IFERROR(Counts!AD2262/Counts!AC2262,"")</f>
        <v>0.125</v>
      </c>
      <c r="O2262" s="38" t="n">
        <f aca="false">IFERROR(Counts!AE2262/Counts!AC2262,"")</f>
        <v>0.464285714285714</v>
      </c>
      <c r="P2262" s="39" t="n">
        <f aca="false">IFERROR(Counts!AG2262/Counts!AF2262,"")</f>
        <v>91.3375</v>
      </c>
      <c r="Q2262" s="38" t="n">
        <f aca="false">IFERROR(Counts!AH2262/Counts!AC2262,"")</f>
        <v>0.321428571428571</v>
      </c>
      <c r="R2262" s="38" t="n">
        <f aca="false">IFERROR(Counts!N2262/Counts!M2262,"")</f>
        <v>0.365638766519824</v>
      </c>
      <c r="S2262" s="38" t="n">
        <f aca="false">IFERROR(Counts!K2262/Counts!J2262,"")</f>
        <v>0.702247191011236</v>
      </c>
      <c r="T2262" s="38" t="n">
        <f aca="false">IFERROR(Counts!I2262/Counts!H2262,"")</f>
        <v>0.30188679245283</v>
      </c>
      <c r="U2262" s="38" t="n">
        <f aca="false">IFERROR(1-Counts!L2262/Counts!K2262,"")</f>
        <v>0.768</v>
      </c>
      <c r="V2262" s="39" t="n">
        <f aca="false">IFERROR(Counts!AJ2262/Counts!AI2262,"")</f>
        <v>75.1927083333333</v>
      </c>
      <c r="W2262" s="38" t="n">
        <f aca="false">IFERROR(Counts!AK2262/Counts!AI2262,"")</f>
        <v>0.515625</v>
      </c>
      <c r="X2262" s="40" t="n">
        <f aca="false">IFERROR(Counts!O2262,"")</f>
        <v>0.057</v>
      </c>
      <c r="Y2262" s="36" t="n">
        <f aca="false">IFERROR(INDEX('Season Counts'!$Y$2:$Y$740,$AF2262)/INDEX('Season Counts'!$X$2:$X$740,$AF2262),"")</f>
        <v>0.312</v>
      </c>
      <c r="Z2262" s="37" t="n">
        <f aca="false">IFERROR(J2262-Y2262,"")</f>
        <v>0.0130833333333333</v>
      </c>
      <c r="AA2262" s="38" t="n">
        <f aca="false">IFERROR(INDEX('Season Counts'!$K$2:$K$740,$AF2262)/INDEX('Season Counts'!$J$2:$J$740,$AF2262),"")</f>
        <v>0.358128834355828</v>
      </c>
      <c r="AB2262" s="41" t="n">
        <f aca="false">IFERROR(R2262-AA2262,"")</f>
        <v>0.00750993216399559</v>
      </c>
      <c r="AC2262" s="39" t="n">
        <f aca="false">IFERROR(INDEX('Season Counts'!$AG$2:$AG$740,$AF2262)/INDEX('Season Counts'!$AF$2:$AF$740,$AF2262),"")</f>
        <v>75.058137254902</v>
      </c>
      <c r="AD2262" s="40" t="n">
        <f aca="false">IFERROR(V2262-AC2262,"")</f>
        <v>0.134571078431364</v>
      </c>
      <c r="AE2262" s="4" t="str">
        <f aca="false">IF(D2262&lt;Guide!$C$21,"Low PA",IF(TRIM(IF(ISNUMBER(AD2262),IF(N(AD2262)&lt;=-Guide!$C$24,"▼ Bat Speed  ",IF(N(AD2262)&gt;=Guide!$C$24,"▲ Bat Speed  ","")),"")&amp;IF(N(Z2262)&gt;=Guide!$C$22,"▲ Contact  ","")&amp;IF(N(Z2262)&lt;=-Guide!$C$22,"▼ Contact  ","")&amp;IF(N(AB2262)&gt;=Guide!$C$23,"▲ Chase  ","")&amp;IF(N(AB2262)&lt;=-Guide!$C$23,"▼ Chase  ",""))="","Stable",TRIM(IF(ISNUMBER(AD2262),IF(N(AD2262)&lt;=-Guide!$C$24,"▼ Bat Speed  ",IF(N(AD2262)&gt;=Guide!$C$24,"▲ Bat Speed  ","")),"")&amp;IF(N(Z2262)&gt;=Guide!$C$22,"▲ Contact  ","")&amp;IF(N(Z2262)&lt;=-Guide!$C$22,"▼ Contact  ","")&amp;IF(N(AB2262)&gt;=Guide!$C$23,"▲ Chase  ","")&amp;IF(N(AB2262)&lt;=-Guide!$C$23,"▼ Chase  ",""))))</f>
        <v>Stable</v>
      </c>
      <c r="AF2262" s="35" t="n">
        <f aca="false">MATCH(Counts!A2262,'Season Counts'!$A$2:$A$740,0)</f>
        <v>574</v>
      </c>
    </row>
    <row r="2263" customFormat="false" ht="15" hidden="false" customHeight="false" outlineLevel="0" collapsed="false">
      <c r="A2263" s="34" t="str">
        <f aca="false">Counts!B2263</f>
        <v>SEA</v>
      </c>
      <c r="B2263" s="5" t="str">
        <f aca="false">Counts!C2263</f>
        <v>J.P. Crawford</v>
      </c>
      <c r="C2263" s="34" t="str">
        <f aca="false">Counts!F2263</f>
        <v>Mar-Apr</v>
      </c>
      <c r="D2263" s="35" t="n">
        <f aca="false">IFERROR(Counts!P2263,"")</f>
        <v>101</v>
      </c>
      <c r="E2263" s="36" t="n">
        <f aca="false">IFERROR(Counts!R2263/Counts!Q2263,"")</f>
        <v>0.2</v>
      </c>
      <c r="F2263" s="36" t="n">
        <f aca="false">IFERROR((Counts!R2263+Counts!V2263+Counts!W2263)/(Counts!Q2263+Counts!V2263+Counts!W2263+Counts!X2263),"")</f>
        <v>0.366336633663366</v>
      </c>
      <c r="G2263" s="36" t="n">
        <f aca="false">IFERROR((Counts!R2263+Counts!S2263+2*Counts!T2263+3*Counts!U2263)/Counts!Q2263,"")</f>
        <v>0.3125</v>
      </c>
      <c r="H2263" s="35" t="n">
        <f aca="false">IFERROR(Counts!U2263,"")</f>
        <v>2</v>
      </c>
      <c r="I2263" s="36" t="n">
        <f aca="false">IFERROR(Counts!Z2263/Counts!AA2263,"")</f>
        <v>0.3235</v>
      </c>
      <c r="J2263" s="36" t="n">
        <f aca="false">IFERROR(Counts!AB2263/Counts!AA2263,"")</f>
        <v>0.38858</v>
      </c>
      <c r="K2263" s="37" t="n">
        <f aca="false">IFERROR((Counts!AB2263-Counts!Z2263)/Counts!AA2263,"")</f>
        <v>0.06508</v>
      </c>
      <c r="L2263" s="38" t="n">
        <f aca="false">IFERROR(Counts!Y2263/Counts!P2263,"")</f>
        <v>0.158415841584158</v>
      </c>
      <c r="M2263" s="38" t="n">
        <f aca="false">IFERROR(Counts!V2263/Counts!P2263,"")</f>
        <v>0.188118811881188</v>
      </c>
      <c r="N2263" s="38" t="n">
        <f aca="false">IFERROR(Counts!AD2263/Counts!AC2263,"")</f>
        <v>0.109375</v>
      </c>
      <c r="O2263" s="38" t="n">
        <f aca="false">IFERROR(Counts!AE2263/Counts!AC2263,"")</f>
        <v>0.40625</v>
      </c>
      <c r="P2263" s="39" t="n">
        <f aca="false">IFERROR(Counts!AG2263/Counts!AF2263,"")</f>
        <v>88.9253968253968</v>
      </c>
      <c r="Q2263" s="38" t="n">
        <f aca="false">IFERROR(Counts!AH2263/Counts!AC2263,"")</f>
        <v>0.421875</v>
      </c>
      <c r="R2263" s="38" t="n">
        <f aca="false">IFERROR(Counts!N2263/Counts!M2263,"")</f>
        <v>0.174528301886792</v>
      </c>
      <c r="S2263" s="38" t="n">
        <f aca="false">IFERROR(Counts!K2263/Counts!J2263,"")</f>
        <v>0.54066985645933</v>
      </c>
      <c r="T2263" s="38" t="n">
        <f aca="false">IFERROR(Counts!I2263/Counts!H2263,"")</f>
        <v>0.146666666666667</v>
      </c>
      <c r="U2263" s="38" t="n">
        <f aca="false">IFERROR(1-Counts!L2263/Counts!K2263,"")</f>
        <v>0.911504424778761</v>
      </c>
      <c r="V2263" s="39" t="n">
        <f aca="false">IFERROR(Counts!AJ2263/Counts!AI2263,"")</f>
        <v>72.0238461538462</v>
      </c>
      <c r="W2263" s="38" t="n">
        <f aca="false">IFERROR(Counts!AK2263/Counts!AI2263,"")</f>
        <v>0.246153846153846</v>
      </c>
      <c r="X2263" s="40" t="n">
        <f aca="false">IFERROR(Counts!O2263,"")</f>
        <v>1.522</v>
      </c>
      <c r="Y2263" s="36" t="n">
        <f aca="false">IFERROR(INDEX('Season Counts'!$Y$2:$Y$740,$AF2263)/INDEX('Season Counts'!$X$2:$X$740,$AF2263),"")</f>
        <v>0.318676288659794</v>
      </c>
      <c r="Z2263" s="37" t="n">
        <f aca="false">IFERROR(J2263-Y2263,"")</f>
        <v>0.0699037113402062</v>
      </c>
      <c r="AA2263" s="38" t="n">
        <f aca="false">IFERROR(INDEX('Season Counts'!$K$2:$K$740,$AF2263)/INDEX('Season Counts'!$J$2:$J$740,$AF2263),"")</f>
        <v>0.196865817825661</v>
      </c>
      <c r="AB2263" s="41" t="n">
        <f aca="false">IFERROR(R2263-AA2263,"")</f>
        <v>-0.0223375159388687</v>
      </c>
      <c r="AC2263" s="39" t="n">
        <f aca="false">IFERROR(INDEX('Season Counts'!$AG$2:$AG$740,$AF2263)/INDEX('Season Counts'!$AF$2:$AF$740,$AF2263),"")</f>
        <v>71.2515107913669</v>
      </c>
      <c r="AD2263" s="40" t="n">
        <f aca="false">IFERROR(V2263-AC2263,"")</f>
        <v>0.77233536247924</v>
      </c>
      <c r="AE2263" s="4" t="str">
        <f aca="false">IF(D2263&lt;Guide!$C$21,"Low PA",IF(TRIM(IF(ISNUMBER(AD2263),IF(N(AD2263)&lt;=-Guide!$C$24,"▼ Bat Speed  ",IF(N(AD2263)&gt;=Guide!$C$24,"▲ Bat Speed  ","")),"")&amp;IF(N(Z2263)&gt;=Guide!$C$22,"▲ Contact  ","")&amp;IF(N(Z2263)&lt;=-Guide!$C$22,"▼ Contact  ","")&amp;IF(N(AB2263)&gt;=Guide!$C$23,"▲ Chase  ","")&amp;IF(N(AB2263)&lt;=-Guide!$C$23,"▼ Chase  ",""))="","Stable",TRIM(IF(ISNUMBER(AD2263),IF(N(AD2263)&lt;=-Guide!$C$24,"▼ Bat Speed  ",IF(N(AD2263)&gt;=Guide!$C$24,"▲ Bat Speed  ","")),"")&amp;IF(N(Z2263)&gt;=Guide!$C$22,"▲ Contact  ","")&amp;IF(N(Z2263)&lt;=-Guide!$C$22,"▼ Contact  ","")&amp;IF(N(AB2263)&gt;=Guide!$C$23,"▲ Chase  ","")&amp;IF(N(AB2263)&lt;=-Guide!$C$23,"▼ Chase  ",""))))</f>
        <v>▲ Contact</v>
      </c>
      <c r="AF2263" s="35" t="n">
        <f aca="false">MATCH(Counts!A2263,'Season Counts'!$A$2:$A$740,0)</f>
        <v>575</v>
      </c>
    </row>
    <row r="2264" customFormat="false" ht="15" hidden="false" customHeight="false" outlineLevel="0" collapsed="false">
      <c r="A2264" s="34" t="str">
        <f aca="false">Counts!B2264</f>
        <v>SEA</v>
      </c>
      <c r="B2264" s="5" t="str">
        <f aca="false">Counts!C2264</f>
        <v>J.P. Crawford</v>
      </c>
      <c r="C2264" s="34" t="str">
        <f aca="false">Counts!F2264</f>
        <v>May</v>
      </c>
      <c r="D2264" s="35" t="n">
        <f aca="false">IFERROR(Counts!P2264,"")</f>
        <v>117</v>
      </c>
      <c r="E2264" s="36" t="n">
        <f aca="false">IFERROR(Counts!R2264/Counts!Q2264,"")</f>
        <v>0.235294117647059</v>
      </c>
      <c r="F2264" s="36" t="n">
        <f aca="false">IFERROR((Counts!R2264+Counts!V2264+Counts!W2264)/(Counts!Q2264+Counts!V2264+Counts!W2264+Counts!X2264),"")</f>
        <v>0.324786324786325</v>
      </c>
      <c r="G2264" s="36" t="n">
        <f aca="false">IFERROR((Counts!R2264+Counts!S2264+2*Counts!T2264+3*Counts!U2264)/Counts!Q2264,"")</f>
        <v>0.450980392156863</v>
      </c>
      <c r="H2264" s="35" t="n">
        <f aca="false">IFERROR(Counts!U2264,"")</f>
        <v>7</v>
      </c>
      <c r="I2264" s="36" t="n">
        <f aca="false">IFERROR(Counts!Z2264/Counts!AA2264,"")</f>
        <v>0.337179487179487</v>
      </c>
      <c r="J2264" s="36" t="n">
        <f aca="false">IFERROR(Counts!AB2264/Counts!AA2264,"")</f>
        <v>0.315871794871795</v>
      </c>
      <c r="K2264" s="37" t="n">
        <f aca="false">IFERROR((Counts!AB2264-Counts!Z2264)/Counts!AA2264,"")</f>
        <v>-0.0213076923076923</v>
      </c>
      <c r="L2264" s="38" t="n">
        <f aca="false">IFERROR(Counts!Y2264/Counts!P2264,"")</f>
        <v>0.205128205128205</v>
      </c>
      <c r="M2264" s="38" t="n">
        <f aca="false">IFERROR(Counts!V2264/Counts!P2264,"")</f>
        <v>0.102564102564103</v>
      </c>
      <c r="N2264" s="38" t="n">
        <f aca="false">IFERROR(Counts!AD2264/Counts!AC2264,"")</f>
        <v>0.0759493670886076</v>
      </c>
      <c r="O2264" s="38" t="n">
        <f aca="false">IFERROR(Counts!AE2264/Counts!AC2264,"")</f>
        <v>0.329113924050633</v>
      </c>
      <c r="P2264" s="39" t="n">
        <f aca="false">IFERROR(Counts!AG2264/Counts!AF2264,"")</f>
        <v>86.8075949367089</v>
      </c>
      <c r="Q2264" s="38" t="n">
        <f aca="false">IFERROR(Counts!AH2264/Counts!AC2264,"")</f>
        <v>0.379746835443038</v>
      </c>
      <c r="R2264" s="38" t="n">
        <f aca="false">IFERROR(Counts!N2264/Counts!M2264,"")</f>
        <v>0.216666666666667</v>
      </c>
      <c r="S2264" s="38" t="n">
        <f aca="false">IFERROR(Counts!K2264/Counts!J2264,"")</f>
        <v>0.586065573770492</v>
      </c>
      <c r="T2264" s="38" t="n">
        <f aca="false">IFERROR(Counts!I2264/Counts!H2264,"")</f>
        <v>0.174358974358974</v>
      </c>
      <c r="U2264" s="38" t="n">
        <f aca="false">IFERROR(1-Counts!L2264/Counts!K2264,"")</f>
        <v>0.86013986013986</v>
      </c>
      <c r="V2264" s="39" t="n">
        <f aca="false">IFERROR(Counts!AJ2264/Counts!AI2264,"")</f>
        <v>71.1638888888889</v>
      </c>
      <c r="W2264" s="38" t="n">
        <f aca="false">IFERROR(Counts!AK2264/Counts!AI2264,"")</f>
        <v>0.172222222222222</v>
      </c>
      <c r="X2264" s="40" t="n">
        <f aca="false">IFERROR(Counts!O2264,"")</f>
        <v>1.755</v>
      </c>
      <c r="Y2264" s="36" t="n">
        <f aca="false">IFERROR(INDEX('Season Counts'!$Y$2:$Y$740,$AF2264)/INDEX('Season Counts'!$X$2:$X$740,$AF2264),"")</f>
        <v>0.318676288659794</v>
      </c>
      <c r="Z2264" s="37" t="n">
        <f aca="false">IFERROR(J2264-Y2264,"")</f>
        <v>-0.00280449378799891</v>
      </c>
      <c r="AA2264" s="38" t="n">
        <f aca="false">IFERROR(INDEX('Season Counts'!$K$2:$K$740,$AF2264)/INDEX('Season Counts'!$J$2:$J$740,$AF2264),"")</f>
        <v>0.196865817825661</v>
      </c>
      <c r="AB2264" s="41" t="n">
        <f aca="false">IFERROR(R2264-AA2264,"")</f>
        <v>0.0198008488410056</v>
      </c>
      <c r="AC2264" s="39" t="n">
        <f aca="false">IFERROR(INDEX('Season Counts'!$AG$2:$AG$740,$AF2264)/INDEX('Season Counts'!$AF$2:$AF$740,$AF2264),"")</f>
        <v>71.2515107913669</v>
      </c>
      <c r="AD2264" s="40" t="n">
        <f aca="false">IFERROR(V2264-AC2264,"")</f>
        <v>-0.0876219024780198</v>
      </c>
      <c r="AE2264" s="4" t="str">
        <f aca="false">IF(D2264&lt;Guide!$C$21,"Low PA",IF(TRIM(IF(ISNUMBER(AD2264),IF(N(AD2264)&lt;=-Guide!$C$24,"▼ Bat Speed  ",IF(N(AD2264)&gt;=Guide!$C$24,"▲ Bat Speed  ","")),"")&amp;IF(N(Z2264)&gt;=Guide!$C$22,"▲ Contact  ","")&amp;IF(N(Z2264)&lt;=-Guide!$C$22,"▼ Contact  ","")&amp;IF(N(AB2264)&gt;=Guide!$C$23,"▲ Chase  ","")&amp;IF(N(AB2264)&lt;=-Guide!$C$23,"▼ Chase  ",""))="","Stable",TRIM(IF(ISNUMBER(AD2264),IF(N(AD2264)&lt;=-Guide!$C$24,"▼ Bat Speed  ",IF(N(AD2264)&gt;=Guide!$C$24,"▲ Bat Speed  ","")),"")&amp;IF(N(Z2264)&gt;=Guide!$C$22,"▲ Contact  ","")&amp;IF(N(Z2264)&lt;=-Guide!$C$22,"▼ Contact  ","")&amp;IF(N(AB2264)&gt;=Guide!$C$23,"▲ Chase  ","")&amp;IF(N(AB2264)&lt;=-Guide!$C$23,"▼ Chase  ",""))))</f>
        <v>Stable</v>
      </c>
      <c r="AF2264" s="35" t="n">
        <f aca="false">MATCH(Counts!A2264,'Season Counts'!$A$2:$A$740,0)</f>
        <v>575</v>
      </c>
    </row>
    <row r="2265" customFormat="false" ht="15" hidden="false" customHeight="false" outlineLevel="0" collapsed="false">
      <c r="A2265" s="34" t="str">
        <f aca="false">Counts!B2265</f>
        <v>SEA</v>
      </c>
      <c r="B2265" s="5" t="str">
        <f aca="false">Counts!C2265</f>
        <v>J.P. Crawford</v>
      </c>
      <c r="C2265" s="34" t="str">
        <f aca="false">Counts!F2265</f>
        <v>Jun</v>
      </c>
      <c r="D2265" s="35" t="n">
        <f aca="false">IFERROR(Counts!P2265,"")</f>
        <v>74</v>
      </c>
      <c r="E2265" s="36" t="n">
        <f aca="false">IFERROR(Counts!R2265/Counts!Q2265,"")</f>
        <v>0.196969696969697</v>
      </c>
      <c r="F2265" s="36" t="n">
        <f aca="false">IFERROR((Counts!R2265+Counts!V2265+Counts!W2265)/(Counts!Q2265+Counts!V2265+Counts!W2265+Counts!X2265),"")</f>
        <v>0.283783783783784</v>
      </c>
      <c r="G2265" s="36" t="n">
        <f aca="false">IFERROR((Counts!R2265+Counts!S2265+2*Counts!T2265+3*Counts!U2265)/Counts!Q2265,"")</f>
        <v>0.257575757575758</v>
      </c>
      <c r="H2265" s="35" t="n">
        <f aca="false">IFERROR(Counts!U2265,"")</f>
        <v>1</v>
      </c>
      <c r="I2265" s="36" t="n">
        <f aca="false">IFERROR(Counts!Z2265/Counts!AA2265,"")</f>
        <v>0.253378378378378</v>
      </c>
      <c r="J2265" s="36" t="n">
        <f aca="false">IFERROR(Counts!AB2265/Counts!AA2265,"")</f>
        <v>0.281283783783784</v>
      </c>
      <c r="K2265" s="37" t="n">
        <f aca="false">IFERROR((Counts!AB2265-Counts!Z2265)/Counts!AA2265,"")</f>
        <v>0.0279054054054054</v>
      </c>
      <c r="L2265" s="38" t="n">
        <f aca="false">IFERROR(Counts!Y2265/Counts!P2265,"")</f>
        <v>0.256756756756757</v>
      </c>
      <c r="M2265" s="38" t="n">
        <f aca="false">IFERROR(Counts!V2265/Counts!P2265,"")</f>
        <v>0.0945945945945946</v>
      </c>
      <c r="N2265" s="38" t="n">
        <f aca="false">IFERROR(Counts!AD2265/Counts!AC2265,"")</f>
        <v>0.0212765957446809</v>
      </c>
      <c r="O2265" s="38" t="n">
        <f aca="false">IFERROR(Counts!AE2265/Counts!AC2265,"")</f>
        <v>0.361702127659575</v>
      </c>
      <c r="P2265" s="39" t="n">
        <f aca="false">IFERROR(Counts!AG2265/Counts!AF2265,"")</f>
        <v>86.0021276595745</v>
      </c>
      <c r="Q2265" s="38" t="n">
        <f aca="false">IFERROR(Counts!AH2265/Counts!AC2265,"")</f>
        <v>0.361702127659575</v>
      </c>
      <c r="R2265" s="38" t="n">
        <f aca="false">IFERROR(Counts!N2265/Counts!M2265,"")</f>
        <v>0.221518987341772</v>
      </c>
      <c r="S2265" s="38" t="n">
        <f aca="false">IFERROR(Counts!K2265/Counts!J2265,"")</f>
        <v>0.612903225806452</v>
      </c>
      <c r="T2265" s="38" t="n">
        <f aca="false">IFERROR(Counts!I2265/Counts!H2265,"")</f>
        <v>0.115384615384615</v>
      </c>
      <c r="U2265" s="38" t="n">
        <f aca="false">IFERROR(1-Counts!L2265/Counts!K2265,"")</f>
        <v>0.894736842105263</v>
      </c>
      <c r="V2265" s="39" t="n">
        <f aca="false">IFERROR(Counts!AJ2265/Counts!AI2265,"")</f>
        <v>71.3678899082569</v>
      </c>
      <c r="W2265" s="38" t="n">
        <f aca="false">IFERROR(Counts!AK2265/Counts!AI2265,"")</f>
        <v>0.18348623853211</v>
      </c>
      <c r="X2265" s="40" t="n">
        <f aca="false">IFERROR(Counts!O2265,"")</f>
        <v>-4.558</v>
      </c>
      <c r="Y2265" s="36" t="n">
        <f aca="false">IFERROR(INDEX('Season Counts'!$Y$2:$Y$740,$AF2265)/INDEX('Season Counts'!$X$2:$X$740,$AF2265),"")</f>
        <v>0.318676288659794</v>
      </c>
      <c r="Z2265" s="37" t="n">
        <f aca="false">IFERROR(J2265-Y2265,"")</f>
        <v>-0.03739250487601</v>
      </c>
      <c r="AA2265" s="38" t="n">
        <f aca="false">IFERROR(INDEX('Season Counts'!$K$2:$K$740,$AF2265)/INDEX('Season Counts'!$J$2:$J$740,$AF2265),"")</f>
        <v>0.196865817825661</v>
      </c>
      <c r="AB2265" s="41" t="n">
        <f aca="false">IFERROR(R2265-AA2265,"")</f>
        <v>0.024653169516111</v>
      </c>
      <c r="AC2265" s="39" t="n">
        <f aca="false">IFERROR(INDEX('Season Counts'!$AG$2:$AG$740,$AF2265)/INDEX('Season Counts'!$AF$2:$AF$740,$AF2265),"")</f>
        <v>71.2515107913669</v>
      </c>
      <c r="AD2265" s="40" t="n">
        <f aca="false">IFERROR(V2265-AC2265,"")</f>
        <v>0.116379116889973</v>
      </c>
      <c r="AE2265" s="4" t="str">
        <f aca="false">IF(D2265&lt;Guide!$C$21,"Low PA",IF(TRIM(IF(ISNUMBER(AD2265),IF(N(AD2265)&lt;=-Guide!$C$24,"▼ Bat Speed  ",IF(N(AD2265)&gt;=Guide!$C$24,"▲ Bat Speed  ","")),"")&amp;IF(N(Z2265)&gt;=Guide!$C$22,"▲ Contact  ","")&amp;IF(N(Z2265)&lt;=-Guide!$C$22,"▼ Contact  ","")&amp;IF(N(AB2265)&gt;=Guide!$C$23,"▲ Chase  ","")&amp;IF(N(AB2265)&lt;=-Guide!$C$23,"▼ Chase  ",""))="","Stable",TRIM(IF(ISNUMBER(AD2265),IF(N(AD2265)&lt;=-Guide!$C$24,"▼ Bat Speed  ",IF(N(AD2265)&gt;=Guide!$C$24,"▲ Bat Speed  ","")),"")&amp;IF(N(Z2265)&gt;=Guide!$C$22,"▲ Contact  ","")&amp;IF(N(Z2265)&lt;=-Guide!$C$22,"▼ Contact  ","")&amp;IF(N(AB2265)&gt;=Guide!$C$23,"▲ Chase  ","")&amp;IF(N(AB2265)&lt;=-Guide!$C$23,"▼ Chase  ",""))))</f>
        <v>Stable</v>
      </c>
      <c r="AF2265" s="35" t="n">
        <f aca="false">MATCH(Counts!A2265,'Season Counts'!$A$2:$A$740,0)</f>
        <v>575</v>
      </c>
    </row>
    <row r="2266" customFormat="false" ht="15" hidden="false" customHeight="false" outlineLevel="0" collapsed="false">
      <c r="A2266" s="34" t="str">
        <f aca="false">Counts!B2266</f>
        <v>SEA</v>
      </c>
      <c r="B2266" s="5" t="str">
        <f aca="false">Counts!C2266</f>
        <v>J.P. Crawford</v>
      </c>
      <c r="C2266" s="34" t="str">
        <f aca="false">Counts!F2266</f>
        <v>Jul</v>
      </c>
      <c r="D2266" s="35" t="n">
        <f aca="false">IFERROR(Counts!P2266,"")</f>
        <v>72</v>
      </c>
      <c r="E2266" s="36" t="n">
        <f aca="false">IFERROR(Counts!R2266/Counts!Q2266,"")</f>
        <v>0.203389830508475</v>
      </c>
      <c r="F2266" s="36" t="n">
        <f aca="false">IFERROR((Counts!R2266+Counts!V2266+Counts!W2266)/(Counts!Q2266+Counts!V2266+Counts!W2266+Counts!X2266),"")</f>
        <v>0.333333333333333</v>
      </c>
      <c r="G2266" s="36" t="n">
        <f aca="false">IFERROR((Counts!R2266+Counts!S2266+2*Counts!T2266+3*Counts!U2266)/Counts!Q2266,"")</f>
        <v>0.305084745762712</v>
      </c>
      <c r="H2266" s="35" t="n">
        <f aca="false">IFERROR(Counts!U2266,"")</f>
        <v>0</v>
      </c>
      <c r="I2266" s="36" t="n">
        <f aca="false">IFERROR(Counts!Z2266/Counts!AA2266,"")</f>
        <v>0.295833333333333</v>
      </c>
      <c r="J2266" s="36" t="n">
        <f aca="false">IFERROR(Counts!AB2266/Counts!AA2266,"")</f>
        <v>0.297027777777778</v>
      </c>
      <c r="K2266" s="37" t="n">
        <f aca="false">IFERROR((Counts!AB2266-Counts!Z2266)/Counts!AA2266,"")</f>
        <v>0.00119444444444442</v>
      </c>
      <c r="L2266" s="38" t="n">
        <f aca="false">IFERROR(Counts!Y2266/Counts!P2266,"")</f>
        <v>0.208333333333333</v>
      </c>
      <c r="M2266" s="38" t="n">
        <f aca="false">IFERROR(Counts!V2266/Counts!P2266,"")</f>
        <v>0.166666666666667</v>
      </c>
      <c r="N2266" s="38" t="n">
        <f aca="false">IFERROR(Counts!AD2266/Counts!AC2266,"")</f>
        <v>0.0222222222222222</v>
      </c>
      <c r="O2266" s="38" t="n">
        <f aca="false">IFERROR(Counts!AE2266/Counts!AC2266,"")</f>
        <v>0.311111111111111</v>
      </c>
      <c r="P2266" s="39" t="n">
        <f aca="false">IFERROR(Counts!AG2266/Counts!AF2266,"")</f>
        <v>86.1688888888889</v>
      </c>
      <c r="Q2266" s="38" t="n">
        <f aca="false">IFERROR(Counts!AH2266/Counts!AC2266,"")</f>
        <v>0.333333333333333</v>
      </c>
      <c r="R2266" s="38" t="n">
        <f aca="false">IFERROR(Counts!N2266/Counts!M2266,"")</f>
        <v>0.179775280898876</v>
      </c>
      <c r="S2266" s="38" t="n">
        <f aca="false">IFERROR(Counts!K2266/Counts!J2266,"")</f>
        <v>0.573170731707317</v>
      </c>
      <c r="T2266" s="38" t="n">
        <f aca="false">IFERROR(Counts!I2266/Counts!H2266,"")</f>
        <v>0.174603174603175</v>
      </c>
      <c r="U2266" s="38" t="n">
        <f aca="false">IFERROR(1-Counts!L2266/Counts!K2266,"")</f>
        <v>0.882978723404255</v>
      </c>
      <c r="V2266" s="39" t="n">
        <f aca="false">IFERROR(Counts!AJ2266/Counts!AI2266,"")</f>
        <v>70.9345454545455</v>
      </c>
      <c r="W2266" s="38" t="n">
        <f aca="false">IFERROR(Counts!AK2266/Counts!AI2266,"")</f>
        <v>0.154545454545455</v>
      </c>
      <c r="X2266" s="40" t="n">
        <f aca="false">IFERROR(Counts!O2266,"")</f>
        <v>-1.179</v>
      </c>
      <c r="Y2266" s="36" t="n">
        <f aca="false">IFERROR(INDEX('Season Counts'!$Y$2:$Y$740,$AF2266)/INDEX('Season Counts'!$X$2:$X$740,$AF2266),"")</f>
        <v>0.318676288659794</v>
      </c>
      <c r="Z2266" s="37" t="n">
        <f aca="false">IFERROR(J2266-Y2266,"")</f>
        <v>-0.021648510882016</v>
      </c>
      <c r="AA2266" s="38" t="n">
        <f aca="false">IFERROR(INDEX('Season Counts'!$K$2:$K$740,$AF2266)/INDEX('Season Counts'!$J$2:$J$740,$AF2266),"")</f>
        <v>0.196865817825661</v>
      </c>
      <c r="AB2266" s="41" t="n">
        <f aca="false">IFERROR(R2266-AA2266,"")</f>
        <v>-0.0170905369267847</v>
      </c>
      <c r="AC2266" s="39" t="n">
        <f aca="false">IFERROR(INDEX('Season Counts'!$AG$2:$AG$740,$AF2266)/INDEX('Season Counts'!$AF$2:$AF$740,$AF2266),"")</f>
        <v>71.2515107913669</v>
      </c>
      <c r="AD2266" s="40" t="n">
        <f aca="false">IFERROR(V2266-AC2266,"")</f>
        <v>-0.316965336821454</v>
      </c>
      <c r="AE2266" s="4" t="str">
        <f aca="false">IF(D2266&lt;Guide!$C$21,"Low PA",IF(TRIM(IF(ISNUMBER(AD2266),IF(N(AD2266)&lt;=-Guide!$C$24,"▼ Bat Speed  ",IF(N(AD2266)&gt;=Guide!$C$24,"▲ Bat Speed  ","")),"")&amp;IF(N(Z2266)&gt;=Guide!$C$22,"▲ Contact  ","")&amp;IF(N(Z2266)&lt;=-Guide!$C$22,"▼ Contact  ","")&amp;IF(N(AB2266)&gt;=Guide!$C$23,"▲ Chase  ","")&amp;IF(N(AB2266)&lt;=-Guide!$C$23,"▼ Chase  ",""))="","Stable",TRIM(IF(ISNUMBER(AD2266),IF(N(AD2266)&lt;=-Guide!$C$24,"▼ Bat Speed  ",IF(N(AD2266)&gt;=Guide!$C$24,"▲ Bat Speed  ","")),"")&amp;IF(N(Z2266)&gt;=Guide!$C$22,"▲ Contact  ","")&amp;IF(N(Z2266)&lt;=-Guide!$C$22,"▼ Contact  ","")&amp;IF(N(AB2266)&gt;=Guide!$C$23,"▲ Chase  ","")&amp;IF(N(AB2266)&lt;=-Guide!$C$23,"▼ Chase  ",""))))</f>
        <v>Stable</v>
      </c>
      <c r="AF2266" s="35" t="n">
        <f aca="false">MATCH(Counts!A2266,'Season Counts'!$A$2:$A$740,0)</f>
        <v>575</v>
      </c>
    </row>
    <row r="2267" customFormat="false" ht="15" hidden="false" customHeight="false" outlineLevel="0" collapsed="false">
      <c r="A2267" s="34" t="str">
        <f aca="false">Counts!B2267</f>
        <v>SEA</v>
      </c>
      <c r="B2267" s="5" t="str">
        <f aca="false">Counts!C2267</f>
        <v>J.P. Crawford</v>
      </c>
      <c r="C2267" s="34" t="str">
        <f aca="false">Counts!F2267</f>
        <v>Aug</v>
      </c>
      <c r="D2267" s="35" t="n">
        <f aca="false">IFERROR(Counts!P2267,"")</f>
        <v>21</v>
      </c>
      <c r="E2267" s="36" t="n">
        <f aca="false">IFERROR(Counts!R2267/Counts!Q2267,"")</f>
        <v>0.166666666666667</v>
      </c>
      <c r="F2267" s="36" t="n">
        <f aca="false">IFERROR((Counts!R2267+Counts!V2267+Counts!W2267)/(Counts!Q2267+Counts!V2267+Counts!W2267+Counts!X2267),"")</f>
        <v>0.285714285714286</v>
      </c>
      <c r="G2267" s="36" t="n">
        <f aca="false">IFERROR((Counts!R2267+Counts!S2267+2*Counts!T2267+3*Counts!U2267)/Counts!Q2267,"")</f>
        <v>0.166666666666667</v>
      </c>
      <c r="H2267" s="35" t="n">
        <f aca="false">IFERROR(Counts!U2267,"")</f>
        <v>0</v>
      </c>
      <c r="I2267" s="36" t="n">
        <f aca="false">IFERROR(Counts!Z2267/Counts!AA2267,"")</f>
        <v>0.228571428571429</v>
      </c>
      <c r="J2267" s="36" t="n">
        <f aca="false">IFERROR(Counts!AB2267/Counts!AA2267,"")</f>
        <v>0.225714285714286</v>
      </c>
      <c r="K2267" s="37" t="n">
        <f aca="false">IFERROR((Counts!AB2267-Counts!Z2267)/Counts!AA2267,"")</f>
        <v>-0.00285714285714284</v>
      </c>
      <c r="L2267" s="38" t="n">
        <f aca="false">IFERROR(Counts!Y2267/Counts!P2267,"")</f>
        <v>0.380952380952381</v>
      </c>
      <c r="M2267" s="38" t="n">
        <f aca="false">IFERROR(Counts!V2267/Counts!P2267,"")</f>
        <v>0.0952380952380952</v>
      </c>
      <c r="N2267" s="38" t="n">
        <f aca="false">IFERROR(Counts!AD2267/Counts!AC2267,"")</f>
        <v>0</v>
      </c>
      <c r="O2267" s="38" t="n">
        <f aca="false">IFERROR(Counts!AE2267/Counts!AC2267,"")</f>
        <v>0.4</v>
      </c>
      <c r="P2267" s="39" t="n">
        <f aca="false">IFERROR(Counts!AG2267/Counts!AF2267,"")</f>
        <v>85.83</v>
      </c>
      <c r="Q2267" s="38" t="n">
        <f aca="false">IFERROR(Counts!AH2267/Counts!AC2267,"")</f>
        <v>0.4</v>
      </c>
      <c r="R2267" s="38" t="n">
        <f aca="false">IFERROR(Counts!N2267/Counts!M2267,"")</f>
        <v>0.162790697674419</v>
      </c>
      <c r="S2267" s="38" t="n">
        <f aca="false">IFERROR(Counts!K2267/Counts!J2267,"")</f>
        <v>0.566037735849057</v>
      </c>
      <c r="T2267" s="38" t="n">
        <f aca="false">IFERROR(Counts!I2267/Counts!H2267,"")</f>
        <v>0.162162162162162</v>
      </c>
      <c r="U2267" s="38" t="n">
        <f aca="false">IFERROR(1-Counts!L2267/Counts!K2267,"")</f>
        <v>0.833333333333333</v>
      </c>
      <c r="V2267" s="39" t="n">
        <f aca="false">IFERROR(Counts!AJ2267/Counts!AI2267,"")</f>
        <v>71.2516129032258</v>
      </c>
      <c r="W2267" s="38" t="n">
        <f aca="false">IFERROR(Counts!AK2267/Counts!AI2267,"")</f>
        <v>0.225806451612903</v>
      </c>
      <c r="X2267" s="40" t="n">
        <f aca="false">IFERROR(Counts!O2267,"")</f>
        <v>-2.192</v>
      </c>
      <c r="Y2267" s="36" t="n">
        <f aca="false">IFERROR(INDEX('Season Counts'!$Y$2:$Y$740,$AF2267)/INDEX('Season Counts'!$X$2:$X$740,$AF2267),"")</f>
        <v>0.318676288659794</v>
      </c>
      <c r="Z2267" s="37" t="n">
        <f aca="false">IFERROR(J2267-Y2267,"")</f>
        <v>-0.0929620029455081</v>
      </c>
      <c r="AA2267" s="38" t="n">
        <f aca="false">IFERROR(INDEX('Season Counts'!$K$2:$K$740,$AF2267)/INDEX('Season Counts'!$J$2:$J$740,$AF2267),"")</f>
        <v>0.196865817825661</v>
      </c>
      <c r="AB2267" s="41" t="n">
        <f aca="false">IFERROR(R2267-AA2267,"")</f>
        <v>-0.0340751201512425</v>
      </c>
      <c r="AC2267" s="39" t="n">
        <f aca="false">IFERROR(INDEX('Season Counts'!$AG$2:$AG$740,$AF2267)/INDEX('Season Counts'!$AF$2:$AF$740,$AF2267),"")</f>
        <v>71.2515107913669</v>
      </c>
      <c r="AD2267" s="40" t="n">
        <f aca="false">IFERROR(V2267-AC2267,"")</f>
        <v>0.000102111858907961</v>
      </c>
      <c r="AE2267" s="4" t="str">
        <f aca="false">IF(D2267&lt;Guide!$C$21,"Low PA",IF(TRIM(IF(ISNUMBER(AD2267),IF(N(AD2267)&lt;=-Guide!$C$24,"▼ Bat Speed  ",IF(N(AD2267)&gt;=Guide!$C$24,"▲ Bat Speed  ","")),"")&amp;IF(N(Z2267)&gt;=Guide!$C$22,"▲ Contact  ","")&amp;IF(N(Z2267)&lt;=-Guide!$C$22,"▼ Contact  ","")&amp;IF(N(AB2267)&gt;=Guide!$C$23,"▲ Chase  ","")&amp;IF(N(AB2267)&lt;=-Guide!$C$23,"▼ Chase  ",""))="","Stable",TRIM(IF(ISNUMBER(AD2267),IF(N(AD2267)&lt;=-Guide!$C$24,"▼ Bat Speed  ",IF(N(AD2267)&gt;=Guide!$C$24,"▲ Bat Speed  ","")),"")&amp;IF(N(Z2267)&gt;=Guide!$C$22,"▲ Contact  ","")&amp;IF(N(Z2267)&lt;=-Guide!$C$22,"▼ Contact  ","")&amp;IF(N(AB2267)&gt;=Guide!$C$23,"▲ Chase  ","")&amp;IF(N(AB2267)&lt;=-Guide!$C$23,"▼ Chase  ",""))))</f>
        <v>Low PA</v>
      </c>
      <c r="AF2267" s="35" t="n">
        <f aca="false">MATCH(Counts!A2267,'Season Counts'!$A$2:$A$740,0)</f>
        <v>575</v>
      </c>
    </row>
    <row r="2268" customFormat="false" ht="15" hidden="false" customHeight="false" outlineLevel="0" collapsed="false">
      <c r="A2268" s="34" t="str">
        <f aca="false">Counts!B2268</f>
        <v>SEA</v>
      </c>
      <c r="B2268" s="5" t="str">
        <f aca="false">Counts!C2268</f>
        <v>J.P. Crawford</v>
      </c>
      <c r="C2268" s="34" t="str">
        <f aca="false">Counts!F2268</f>
        <v>Sep</v>
      </c>
      <c r="D2268" s="35" t="n">
        <f aca="false">IFERROR(Counts!P2268,"")</f>
        <v>104</v>
      </c>
      <c r="E2268" s="36" t="n">
        <f aca="false">IFERROR(Counts!R2268/Counts!Q2268,"")</f>
        <v>0.264367816091954</v>
      </c>
      <c r="F2268" s="36" t="n">
        <f aca="false">IFERROR((Counts!R2268+Counts!V2268+Counts!W2268)/(Counts!Q2268+Counts!V2268+Counts!W2268+Counts!X2268),"")</f>
        <v>0.362745098039216</v>
      </c>
      <c r="G2268" s="36" t="n">
        <f aca="false">IFERROR((Counts!R2268+Counts!S2268+2*Counts!T2268+3*Counts!U2268)/Counts!Q2268,"")</f>
        <v>0.413793103448276</v>
      </c>
      <c r="H2268" s="35" t="n">
        <f aca="false">IFERROR(Counts!U2268,"")</f>
        <v>4</v>
      </c>
      <c r="I2268" s="36" t="n">
        <f aca="false">IFERROR(Counts!Z2268/Counts!AA2268,"")</f>
        <v>0.342079207920792</v>
      </c>
      <c r="J2268" s="36" t="n">
        <f aca="false">IFERROR(Counts!AB2268/Counts!AA2268,"")</f>
        <v>0.314871287128713</v>
      </c>
      <c r="K2268" s="37" t="n">
        <f aca="false">IFERROR((Counts!AB2268-Counts!Z2268)/Counts!AA2268,"")</f>
        <v>-0.0272079207920792</v>
      </c>
      <c r="L2268" s="38" t="n">
        <f aca="false">IFERROR(Counts!Y2268/Counts!P2268,"")</f>
        <v>0.144230769230769</v>
      </c>
      <c r="M2268" s="38" t="n">
        <f aca="false">IFERROR(Counts!V2268/Counts!P2268,"")</f>
        <v>0.115384615384615</v>
      </c>
      <c r="N2268" s="38" t="n">
        <f aca="false">IFERROR(Counts!AD2268/Counts!AC2268,"")</f>
        <v>0.0666666666666667</v>
      </c>
      <c r="O2268" s="38" t="n">
        <f aca="false">IFERROR(Counts!AE2268/Counts!AC2268,"")</f>
        <v>0.32</v>
      </c>
      <c r="P2268" s="39" t="n">
        <f aca="false">IFERROR(Counts!AG2268/Counts!AF2268,"")</f>
        <v>86.7378378378378</v>
      </c>
      <c r="Q2268" s="38" t="n">
        <f aca="false">IFERROR(Counts!AH2268/Counts!AC2268,"")</f>
        <v>0.253333333333333</v>
      </c>
      <c r="R2268" s="38" t="n">
        <f aca="false">IFERROR(Counts!N2268/Counts!M2268,"")</f>
        <v>0.2</v>
      </c>
      <c r="S2268" s="38" t="n">
        <f aca="false">IFERROR(Counts!K2268/Counts!J2268,"")</f>
        <v>0.515555555555556</v>
      </c>
      <c r="T2268" s="38" t="n">
        <f aca="false">IFERROR(Counts!I2268/Counts!H2268,"")</f>
        <v>0.123376623376623</v>
      </c>
      <c r="U2268" s="38" t="n">
        <f aca="false">IFERROR(1-Counts!L2268/Counts!K2268,"")</f>
        <v>0.96551724137931</v>
      </c>
      <c r="V2268" s="39" t="n">
        <f aca="false">IFERROR(Counts!AJ2268/Counts!AI2268,"")</f>
        <v>70.7888888888889</v>
      </c>
      <c r="W2268" s="38" t="n">
        <f aca="false">IFERROR(Counts!AK2268/Counts!AI2268,"")</f>
        <v>0.125925925925926</v>
      </c>
      <c r="X2268" s="40" t="n">
        <f aca="false">IFERROR(Counts!O2268,"")</f>
        <v>2.775</v>
      </c>
      <c r="Y2268" s="36" t="n">
        <f aca="false">IFERROR(INDEX('Season Counts'!$Y$2:$Y$740,$AF2268)/INDEX('Season Counts'!$X$2:$X$740,$AF2268),"")</f>
        <v>0.318676288659794</v>
      </c>
      <c r="Z2268" s="37" t="n">
        <f aca="false">IFERROR(J2268-Y2268,"")</f>
        <v>-0.00380500153108093</v>
      </c>
      <c r="AA2268" s="38" t="n">
        <f aca="false">IFERROR(INDEX('Season Counts'!$K$2:$K$740,$AF2268)/INDEX('Season Counts'!$J$2:$J$740,$AF2268),"")</f>
        <v>0.196865817825661</v>
      </c>
      <c r="AB2268" s="41" t="n">
        <f aca="false">IFERROR(R2268-AA2268,"")</f>
        <v>0.00313418217433889</v>
      </c>
      <c r="AC2268" s="39" t="n">
        <f aca="false">IFERROR(INDEX('Season Counts'!$AG$2:$AG$740,$AF2268)/INDEX('Season Counts'!$AF$2:$AF$740,$AF2268),"")</f>
        <v>71.2515107913669</v>
      </c>
      <c r="AD2268" s="40" t="n">
        <f aca="false">IFERROR(V2268-AC2268,"")</f>
        <v>-0.46262190247802</v>
      </c>
      <c r="AE2268" s="4" t="str">
        <f aca="false">IF(D2268&lt;Guide!$C$21,"Low PA",IF(TRIM(IF(ISNUMBER(AD2268),IF(N(AD2268)&lt;=-Guide!$C$24,"▼ Bat Speed  ",IF(N(AD2268)&gt;=Guide!$C$24,"▲ Bat Speed  ","")),"")&amp;IF(N(Z2268)&gt;=Guide!$C$22,"▲ Contact  ","")&amp;IF(N(Z2268)&lt;=-Guide!$C$22,"▼ Contact  ","")&amp;IF(N(AB2268)&gt;=Guide!$C$23,"▲ Chase  ","")&amp;IF(N(AB2268)&lt;=-Guide!$C$23,"▼ Chase  ",""))="","Stable",TRIM(IF(ISNUMBER(AD2268),IF(N(AD2268)&lt;=-Guide!$C$24,"▼ Bat Speed  ",IF(N(AD2268)&gt;=Guide!$C$24,"▲ Bat Speed  ","")),"")&amp;IF(N(Z2268)&gt;=Guide!$C$22,"▲ Contact  ","")&amp;IF(N(Z2268)&lt;=-Guide!$C$22,"▼ Contact  ","")&amp;IF(N(AB2268)&gt;=Guide!$C$23,"▲ Chase  ","")&amp;IF(N(AB2268)&lt;=-Guide!$C$23,"▼ Chase  ",""))))</f>
        <v>Stable</v>
      </c>
      <c r="AF2268" s="35" t="n">
        <f aca="false">MATCH(Counts!A2268,'Season Counts'!$A$2:$A$740,0)</f>
        <v>575</v>
      </c>
    </row>
    <row r="2269" customFormat="false" ht="15" hidden="false" customHeight="false" outlineLevel="0" collapsed="false">
      <c r="A2269" s="34" t="str">
        <f aca="false">Counts!B2269</f>
        <v>SEA</v>
      </c>
      <c r="B2269" s="5" t="str">
        <f aca="false">Counts!C2269</f>
        <v>Luke Raley</v>
      </c>
      <c r="C2269" s="34" t="str">
        <f aca="false">Counts!F2269</f>
        <v>Mar-Apr</v>
      </c>
      <c r="D2269" s="35" t="n">
        <f aca="false">IFERROR(Counts!P2269,"")</f>
        <v>93</v>
      </c>
      <c r="E2269" s="36" t="n">
        <f aca="false">IFERROR(Counts!R2269/Counts!Q2269,"")</f>
        <v>0.244186046511628</v>
      </c>
      <c r="F2269" s="36" t="n">
        <f aca="false">IFERROR((Counts!R2269+Counts!V2269+Counts!W2269)/(Counts!Q2269+Counts!V2269+Counts!W2269+Counts!X2269),"")</f>
        <v>0.301075268817204</v>
      </c>
      <c r="G2269" s="36" t="n">
        <f aca="false">IFERROR((Counts!R2269+Counts!S2269+2*Counts!T2269+3*Counts!U2269)/Counts!Q2269,"")</f>
        <v>0.488372093023256</v>
      </c>
      <c r="H2269" s="35" t="n">
        <f aca="false">IFERROR(Counts!U2269,"")</f>
        <v>5</v>
      </c>
      <c r="I2269" s="36" t="n">
        <f aca="false">IFERROR(Counts!Z2269/Counts!AA2269,"")</f>
        <v>0.337634408602151</v>
      </c>
      <c r="J2269" s="36" t="n">
        <f aca="false">IFERROR(Counts!AB2269/Counts!AA2269,"")</f>
        <v>0.384021505376344</v>
      </c>
      <c r="K2269" s="37" t="n">
        <f aca="false">IFERROR((Counts!AB2269-Counts!Z2269)/Counts!AA2269,"")</f>
        <v>0.0463870967741936</v>
      </c>
      <c r="L2269" s="38" t="n">
        <f aca="false">IFERROR(Counts!Y2269/Counts!P2269,"")</f>
        <v>0.376344086021505</v>
      </c>
      <c r="M2269" s="38" t="n">
        <f aca="false">IFERROR(Counts!V2269/Counts!P2269,"")</f>
        <v>0.0537634408602151</v>
      </c>
      <c r="N2269" s="38" t="n">
        <f aca="false">IFERROR(Counts!AD2269/Counts!AC2269,"")</f>
        <v>0.196078431372549</v>
      </c>
      <c r="O2269" s="38" t="n">
        <f aca="false">IFERROR(Counts!AE2269/Counts!AC2269,"")</f>
        <v>0.509803921568627</v>
      </c>
      <c r="P2269" s="39" t="n">
        <f aca="false">IFERROR(Counts!AG2269/Counts!AF2269,"")</f>
        <v>91.8</v>
      </c>
      <c r="Q2269" s="38" t="n">
        <f aca="false">IFERROR(Counts!AH2269/Counts!AC2269,"")</f>
        <v>0.509803921568627</v>
      </c>
      <c r="R2269" s="38" t="n">
        <f aca="false">IFERROR(Counts!N2269/Counts!M2269,"")</f>
        <v>0.329842931937173</v>
      </c>
      <c r="S2269" s="38" t="n">
        <f aca="false">IFERROR(Counts!K2269/Counts!J2269,"")</f>
        <v>0.785714285714286</v>
      </c>
      <c r="T2269" s="38" t="n">
        <f aca="false">IFERROR(Counts!I2269/Counts!H2269,"")</f>
        <v>0.461538461538462</v>
      </c>
      <c r="U2269" s="38" t="n">
        <f aca="false">IFERROR(1-Counts!L2269/Counts!K2269,"")</f>
        <v>0.613636363636364</v>
      </c>
      <c r="V2269" s="39" t="n">
        <f aca="false">IFERROR(Counts!AJ2269/Counts!AI2269,"")</f>
        <v>75.0191011235955</v>
      </c>
      <c r="W2269" s="38" t="n">
        <f aca="false">IFERROR(Counts!AK2269/Counts!AI2269,"")</f>
        <v>0.561797752808989</v>
      </c>
      <c r="X2269" s="40" t="n">
        <f aca="false">IFERROR(Counts!O2269,"")</f>
        <v>-0.181</v>
      </c>
      <c r="Y2269" s="36" t="n">
        <f aca="false">IFERROR(INDEX('Season Counts'!$Y$2:$Y$740,$AF2269)/INDEX('Season Counts'!$X$2:$X$740,$AF2269),"")</f>
        <v>0.341866197183099</v>
      </c>
      <c r="Z2269" s="37" t="n">
        <f aca="false">IFERROR(J2269-Y2269,"")</f>
        <v>0.0421553081932454</v>
      </c>
      <c r="AA2269" s="38" t="n">
        <f aca="false">IFERROR(INDEX('Season Counts'!$K$2:$K$740,$AF2269)/INDEX('Season Counts'!$J$2:$J$740,$AF2269),"")</f>
        <v>0.345699831365936</v>
      </c>
      <c r="AB2269" s="41" t="n">
        <f aca="false">IFERROR(R2269-AA2269,"")</f>
        <v>-0.0158568994287631</v>
      </c>
      <c r="AC2269" s="39" t="n">
        <f aca="false">IFERROR(INDEX('Season Counts'!$AG$2:$AG$740,$AF2269)/INDEX('Season Counts'!$AF$2:$AF$740,$AF2269),"")</f>
        <v>75.2711832061069</v>
      </c>
      <c r="AD2269" s="40" t="n">
        <f aca="false">IFERROR(V2269-AC2269,"")</f>
        <v>-0.252082082511365</v>
      </c>
      <c r="AE2269" s="4" t="str">
        <f aca="false">IF(D2269&lt;Guide!$C$21,"Low PA",IF(TRIM(IF(ISNUMBER(AD2269),IF(N(AD2269)&lt;=-Guide!$C$24,"▼ Bat Speed  ",IF(N(AD2269)&gt;=Guide!$C$24,"▲ Bat Speed  ","")),"")&amp;IF(N(Z2269)&gt;=Guide!$C$22,"▲ Contact  ","")&amp;IF(N(Z2269)&lt;=-Guide!$C$22,"▼ Contact  ","")&amp;IF(N(AB2269)&gt;=Guide!$C$23,"▲ Chase  ","")&amp;IF(N(AB2269)&lt;=-Guide!$C$23,"▼ Chase  ",""))="","Stable",TRIM(IF(ISNUMBER(AD2269),IF(N(AD2269)&lt;=-Guide!$C$24,"▼ Bat Speed  ",IF(N(AD2269)&gt;=Guide!$C$24,"▲ Bat Speed  ","")),"")&amp;IF(N(Z2269)&gt;=Guide!$C$22,"▲ Contact  ","")&amp;IF(N(Z2269)&lt;=-Guide!$C$22,"▼ Contact  ","")&amp;IF(N(AB2269)&gt;=Guide!$C$23,"▲ Chase  ","")&amp;IF(N(AB2269)&lt;=-Guide!$C$23,"▼ Chase  ",""))))</f>
        <v>▲ Contact</v>
      </c>
      <c r="AF2269" s="35" t="n">
        <f aca="false">MATCH(Counts!A2269,'Season Counts'!$A$2:$A$740,0)</f>
        <v>576</v>
      </c>
    </row>
    <row r="2270" customFormat="false" ht="15" hidden="false" customHeight="false" outlineLevel="0" collapsed="false">
      <c r="A2270" s="34" t="str">
        <f aca="false">Counts!B2270</f>
        <v>SEA</v>
      </c>
      <c r="B2270" s="5" t="str">
        <f aca="false">Counts!C2270</f>
        <v>Luke Raley</v>
      </c>
      <c r="C2270" s="34" t="str">
        <f aca="false">Counts!F2270</f>
        <v>May</v>
      </c>
      <c r="D2270" s="35" t="n">
        <f aca="false">IFERROR(Counts!P2270,"")</f>
        <v>73</v>
      </c>
      <c r="E2270" s="36" t="n">
        <f aca="false">IFERROR(Counts!R2270/Counts!Q2270,"")</f>
        <v>0.328125</v>
      </c>
      <c r="F2270" s="36" t="n">
        <f aca="false">IFERROR((Counts!R2270+Counts!V2270+Counts!W2270)/(Counts!Q2270+Counts!V2270+Counts!W2270+Counts!X2270),"")</f>
        <v>0.402777777777778</v>
      </c>
      <c r="G2270" s="36" t="n">
        <f aca="false">IFERROR((Counts!R2270+Counts!S2270+2*Counts!T2270+3*Counts!U2270)/Counts!Q2270,"")</f>
        <v>0.71875</v>
      </c>
      <c r="H2270" s="35" t="n">
        <f aca="false">IFERROR(Counts!U2270,"")</f>
        <v>8</v>
      </c>
      <c r="I2270" s="36" t="n">
        <f aca="false">IFERROR(Counts!Z2270/Counts!AA2270,"")</f>
        <v>0.464084507042254</v>
      </c>
      <c r="J2270" s="36" t="n">
        <f aca="false">IFERROR(Counts!AB2270/Counts!AA2270,"")</f>
        <v>0.402098591549296</v>
      </c>
      <c r="K2270" s="37" t="n">
        <f aca="false">IFERROR((Counts!AB2270-Counts!Z2270)/Counts!AA2270,"")</f>
        <v>-0.0619859154929578</v>
      </c>
      <c r="L2270" s="38" t="n">
        <f aca="false">IFERROR(Counts!Y2270/Counts!P2270,"")</f>
        <v>0.246575342465753</v>
      </c>
      <c r="M2270" s="38" t="n">
        <f aca="false">IFERROR(Counts!V2270/Counts!P2270,"")</f>
        <v>0.0547945205479452</v>
      </c>
      <c r="N2270" s="38" t="n">
        <f aca="false">IFERROR(Counts!AD2270/Counts!AC2270,"")</f>
        <v>0.212765957446809</v>
      </c>
      <c r="O2270" s="38" t="n">
        <f aca="false">IFERROR(Counts!AE2270/Counts!AC2270,"")</f>
        <v>0.468085106382979</v>
      </c>
      <c r="P2270" s="39" t="n">
        <f aca="false">IFERROR(Counts!AG2270/Counts!AF2270,"")</f>
        <v>86.4106382978723</v>
      </c>
      <c r="Q2270" s="38" t="n">
        <f aca="false">IFERROR(Counts!AH2270/Counts!AC2270,"")</f>
        <v>0.382978723404255</v>
      </c>
      <c r="R2270" s="38" t="n">
        <f aca="false">IFERROR(Counts!N2270/Counts!M2270,"")</f>
        <v>0.313868613138686</v>
      </c>
      <c r="S2270" s="38" t="n">
        <f aca="false">IFERROR(Counts!K2270/Counts!J2270,"")</f>
        <v>0.762962962962963</v>
      </c>
      <c r="T2270" s="38" t="n">
        <f aca="false">IFERROR(Counts!I2270/Counts!H2270,"")</f>
        <v>0.328767123287671</v>
      </c>
      <c r="U2270" s="38" t="n">
        <f aca="false">IFERROR(1-Counts!L2270/Counts!K2270,"")</f>
        <v>0.766990291262136</v>
      </c>
      <c r="V2270" s="39" t="n">
        <f aca="false">IFERROR(Counts!AJ2270/Counts!AI2270,"")</f>
        <v>75.35</v>
      </c>
      <c r="W2270" s="38" t="n">
        <f aca="false">IFERROR(Counts!AK2270/Counts!AI2270,"")</f>
        <v>0.553846153846154</v>
      </c>
      <c r="X2270" s="40" t="n">
        <f aca="false">IFERROR(Counts!O2270,"")</f>
        <v>7.549</v>
      </c>
      <c r="Y2270" s="36" t="n">
        <f aca="false">IFERROR(INDEX('Season Counts'!$Y$2:$Y$740,$AF2270)/INDEX('Season Counts'!$X$2:$X$740,$AF2270),"")</f>
        <v>0.341866197183099</v>
      </c>
      <c r="Z2270" s="37" t="n">
        <f aca="false">IFERROR(J2270-Y2270,"")</f>
        <v>0.0602323943661972</v>
      </c>
      <c r="AA2270" s="38" t="n">
        <f aca="false">IFERROR(INDEX('Season Counts'!$K$2:$K$740,$AF2270)/INDEX('Season Counts'!$J$2:$J$740,$AF2270),"")</f>
        <v>0.345699831365936</v>
      </c>
      <c r="AB2270" s="41" t="n">
        <f aca="false">IFERROR(R2270-AA2270,"")</f>
        <v>-0.0318312182272498</v>
      </c>
      <c r="AC2270" s="39" t="n">
        <f aca="false">IFERROR(INDEX('Season Counts'!$AG$2:$AG$740,$AF2270)/INDEX('Season Counts'!$AF$2:$AF$740,$AF2270),"")</f>
        <v>75.2711832061069</v>
      </c>
      <c r="AD2270" s="40" t="n">
        <f aca="false">IFERROR(V2270-AC2270,"")</f>
        <v>0.0788167938931252</v>
      </c>
      <c r="AE2270" s="4" t="str">
        <f aca="false">IF(D2270&lt;Guide!$C$21,"Low PA",IF(TRIM(IF(ISNUMBER(AD2270),IF(N(AD2270)&lt;=-Guide!$C$24,"▼ Bat Speed  ",IF(N(AD2270)&gt;=Guide!$C$24,"▲ Bat Speed  ","")),"")&amp;IF(N(Z2270)&gt;=Guide!$C$22,"▲ Contact  ","")&amp;IF(N(Z2270)&lt;=-Guide!$C$22,"▼ Contact  ","")&amp;IF(N(AB2270)&gt;=Guide!$C$23,"▲ Chase  ","")&amp;IF(N(AB2270)&lt;=-Guide!$C$23,"▼ Chase  ",""))="","Stable",TRIM(IF(ISNUMBER(AD2270),IF(N(AD2270)&lt;=-Guide!$C$24,"▼ Bat Speed  ",IF(N(AD2270)&gt;=Guide!$C$24,"▲ Bat Speed  ","")),"")&amp;IF(N(Z2270)&gt;=Guide!$C$22,"▲ Contact  ","")&amp;IF(N(Z2270)&lt;=-Guide!$C$22,"▼ Contact  ","")&amp;IF(N(AB2270)&gt;=Guide!$C$23,"▲ Chase  ","")&amp;IF(N(AB2270)&lt;=-Guide!$C$23,"▼ Chase  ",""))))</f>
        <v>▲ Contact</v>
      </c>
      <c r="AF2270" s="35" t="n">
        <f aca="false">MATCH(Counts!A2270,'Season Counts'!$A$2:$A$740,0)</f>
        <v>576</v>
      </c>
    </row>
    <row r="2271" customFormat="false" ht="15" hidden="false" customHeight="false" outlineLevel="0" collapsed="false">
      <c r="A2271" s="34" t="str">
        <f aca="false">Counts!B2271</f>
        <v>SEA</v>
      </c>
      <c r="B2271" s="5" t="str">
        <f aca="false">Counts!C2271</f>
        <v>Luke Raley</v>
      </c>
      <c r="C2271" s="34" t="str">
        <f aca="false">Counts!F2271</f>
        <v>Jun</v>
      </c>
      <c r="D2271" s="35" t="n">
        <f aca="false">IFERROR(Counts!P2271,"")</f>
        <v>61</v>
      </c>
      <c r="E2271" s="36" t="n">
        <f aca="false">IFERROR(Counts!R2271/Counts!Q2271,"")</f>
        <v>0.125</v>
      </c>
      <c r="F2271" s="36" t="n">
        <f aca="false">IFERROR((Counts!R2271+Counts!V2271+Counts!W2271)/(Counts!Q2271+Counts!V2271+Counts!W2271+Counts!X2271),"")</f>
        <v>0.183333333333333</v>
      </c>
      <c r="G2271" s="36" t="n">
        <f aca="false">IFERROR((Counts!R2271+Counts!S2271+2*Counts!T2271+3*Counts!U2271)/Counts!Q2271,"")</f>
        <v>0.214285714285714</v>
      </c>
      <c r="H2271" s="35" t="n">
        <f aca="false">IFERROR(Counts!U2271,"")</f>
        <v>1</v>
      </c>
      <c r="I2271" s="36" t="n">
        <f aca="false">IFERROR(Counts!Z2271/Counts!AA2271,"")</f>
        <v>0.181666666666667</v>
      </c>
      <c r="J2271" s="36" t="n">
        <f aca="false">IFERROR(Counts!AB2271/Counts!AA2271,"")</f>
        <v>0.261966666666667</v>
      </c>
      <c r="K2271" s="37" t="n">
        <f aca="false">IFERROR((Counts!AB2271-Counts!Z2271)/Counts!AA2271,"")</f>
        <v>0.0803</v>
      </c>
      <c r="L2271" s="38" t="n">
        <f aca="false">IFERROR(Counts!Y2271/Counts!P2271,"")</f>
        <v>0.327868852459016</v>
      </c>
      <c r="M2271" s="38" t="n">
        <f aca="false">IFERROR(Counts!V2271/Counts!P2271,"")</f>
        <v>0.0655737704918033</v>
      </c>
      <c r="N2271" s="38" t="n">
        <f aca="false">IFERROR(Counts!AD2271/Counts!AC2271,"")</f>
        <v>0.0810810810810811</v>
      </c>
      <c r="O2271" s="38" t="n">
        <f aca="false">IFERROR(Counts!AE2271/Counts!AC2271,"")</f>
        <v>0.45945945945946</v>
      </c>
      <c r="P2271" s="39" t="n">
        <f aca="false">IFERROR(Counts!AG2271/Counts!AF2271,"")</f>
        <v>89.5891891891892</v>
      </c>
      <c r="Q2271" s="38" t="n">
        <f aca="false">IFERROR(Counts!AH2271/Counts!AC2271,"")</f>
        <v>0.324324324324324</v>
      </c>
      <c r="R2271" s="38" t="n">
        <f aca="false">IFERROR(Counts!N2271/Counts!M2271,"")</f>
        <v>0.363636363636364</v>
      </c>
      <c r="S2271" s="38" t="n">
        <f aca="false">IFERROR(Counts!K2271/Counts!J2271,"")</f>
        <v>0.72972972972973</v>
      </c>
      <c r="T2271" s="38" t="n">
        <f aca="false">IFERROR(Counts!I2271/Counts!H2271,"")</f>
        <v>0.360902255639098</v>
      </c>
      <c r="U2271" s="38" t="n">
        <f aca="false">IFERROR(1-Counts!L2271/Counts!K2271,"")</f>
        <v>0.839506172839506</v>
      </c>
      <c r="V2271" s="39" t="n">
        <f aca="false">IFERROR(Counts!AJ2271/Counts!AI2271,"")</f>
        <v>75.3929824561403</v>
      </c>
      <c r="W2271" s="38" t="n">
        <f aca="false">IFERROR(Counts!AK2271/Counts!AI2271,"")</f>
        <v>0.56140350877193</v>
      </c>
      <c r="X2271" s="40" t="n">
        <f aca="false">IFERROR(Counts!O2271,"")</f>
        <v>-6.518</v>
      </c>
      <c r="Y2271" s="36" t="n">
        <f aca="false">IFERROR(INDEX('Season Counts'!$Y$2:$Y$740,$AF2271)/INDEX('Season Counts'!$X$2:$X$740,$AF2271),"")</f>
        <v>0.341866197183099</v>
      </c>
      <c r="Z2271" s="37" t="n">
        <f aca="false">IFERROR(J2271-Y2271,"")</f>
        <v>-0.079899530516432</v>
      </c>
      <c r="AA2271" s="38" t="n">
        <f aca="false">IFERROR(INDEX('Season Counts'!$K$2:$K$740,$AF2271)/INDEX('Season Counts'!$J$2:$J$740,$AF2271),"")</f>
        <v>0.345699831365936</v>
      </c>
      <c r="AB2271" s="41" t="n">
        <f aca="false">IFERROR(R2271-AA2271,"")</f>
        <v>0.0179365322704277</v>
      </c>
      <c r="AC2271" s="39" t="n">
        <f aca="false">IFERROR(INDEX('Season Counts'!$AG$2:$AG$740,$AF2271)/INDEX('Season Counts'!$AF$2:$AF$740,$AF2271),"")</f>
        <v>75.2711832061069</v>
      </c>
      <c r="AD2271" s="40" t="n">
        <f aca="false">IFERROR(V2271-AC2271,"")</f>
        <v>0.121799250033476</v>
      </c>
      <c r="AE2271" s="4" t="str">
        <f aca="false">IF(D2271&lt;Guide!$C$21,"Low PA",IF(TRIM(IF(ISNUMBER(AD2271),IF(N(AD2271)&lt;=-Guide!$C$24,"▼ Bat Speed  ",IF(N(AD2271)&gt;=Guide!$C$24,"▲ Bat Speed  ","")),"")&amp;IF(N(Z2271)&gt;=Guide!$C$22,"▲ Contact  ","")&amp;IF(N(Z2271)&lt;=-Guide!$C$22,"▼ Contact  ","")&amp;IF(N(AB2271)&gt;=Guide!$C$23,"▲ Chase  ","")&amp;IF(N(AB2271)&lt;=-Guide!$C$23,"▼ Chase  ",""))="","Stable",TRIM(IF(ISNUMBER(AD2271),IF(N(AD2271)&lt;=-Guide!$C$24,"▼ Bat Speed  ",IF(N(AD2271)&gt;=Guide!$C$24,"▲ Bat Speed  ","")),"")&amp;IF(N(Z2271)&gt;=Guide!$C$22,"▲ Contact  ","")&amp;IF(N(Z2271)&lt;=-Guide!$C$22,"▼ Contact  ","")&amp;IF(N(AB2271)&gt;=Guide!$C$23,"▲ Chase  ","")&amp;IF(N(AB2271)&lt;=-Guide!$C$23,"▼ Chase  ",""))))</f>
        <v>▼ Contact</v>
      </c>
      <c r="AF2271" s="35" t="n">
        <f aca="false">MATCH(Counts!A2271,'Season Counts'!$A$2:$A$740,0)</f>
        <v>576</v>
      </c>
    </row>
    <row r="2272" customFormat="false" ht="15" hidden="false" customHeight="false" outlineLevel="0" collapsed="false">
      <c r="A2272" s="34" t="str">
        <f aca="false">Counts!B2272</f>
        <v>SEA</v>
      </c>
      <c r="B2272" s="5" t="str">
        <f aca="false">Counts!C2272</f>
        <v>Luke Raley</v>
      </c>
      <c r="C2272" s="34" t="str">
        <f aca="false">Counts!F2272</f>
        <v>Jul</v>
      </c>
      <c r="D2272" s="35" t="n">
        <f aca="false">IFERROR(Counts!P2272,"")</f>
        <v>60</v>
      </c>
      <c r="E2272" s="36" t="n">
        <f aca="false">IFERROR(Counts!R2272/Counts!Q2272,"")</f>
        <v>0.178571428571429</v>
      </c>
      <c r="F2272" s="36" t="n">
        <f aca="false">IFERROR((Counts!R2272+Counts!V2272+Counts!W2272)/(Counts!Q2272+Counts!V2272+Counts!W2272+Counts!X2272),"")</f>
        <v>0.216666666666667</v>
      </c>
      <c r="G2272" s="36" t="n">
        <f aca="false">IFERROR((Counts!R2272+Counts!S2272+2*Counts!T2272+3*Counts!U2272)/Counts!Q2272,"")</f>
        <v>0.267857142857143</v>
      </c>
      <c r="H2272" s="35" t="n">
        <f aca="false">IFERROR(Counts!U2272,"")</f>
        <v>1</v>
      </c>
      <c r="I2272" s="36" t="n">
        <f aca="false">IFERROR(Counts!Z2272/Counts!AA2272,"")</f>
        <v>0.215</v>
      </c>
      <c r="J2272" s="36" t="n">
        <f aca="false">IFERROR(Counts!AB2272/Counts!AA2272,"")</f>
        <v>0.28515</v>
      </c>
      <c r="K2272" s="37" t="n">
        <f aca="false">IFERROR((Counts!AB2272-Counts!Z2272)/Counts!AA2272,"")</f>
        <v>0.07015</v>
      </c>
      <c r="L2272" s="38" t="n">
        <f aca="false">IFERROR(Counts!Y2272/Counts!P2272,"")</f>
        <v>0.333333333333333</v>
      </c>
      <c r="M2272" s="38" t="n">
        <f aca="false">IFERROR(Counts!V2272/Counts!P2272,"")</f>
        <v>0.0333333333333333</v>
      </c>
      <c r="N2272" s="38" t="n">
        <f aca="false">IFERROR(Counts!AD2272/Counts!AC2272,"")</f>
        <v>0.108108108108108</v>
      </c>
      <c r="O2272" s="38" t="n">
        <f aca="false">IFERROR(Counts!AE2272/Counts!AC2272,"")</f>
        <v>0.432432432432432</v>
      </c>
      <c r="P2272" s="39" t="n">
        <f aca="false">IFERROR(Counts!AG2272/Counts!AF2272,"")</f>
        <v>88.7810810810811</v>
      </c>
      <c r="Q2272" s="38" t="n">
        <f aca="false">IFERROR(Counts!AH2272/Counts!AC2272,"")</f>
        <v>0.45945945945946</v>
      </c>
      <c r="R2272" s="38" t="n">
        <f aca="false">IFERROR(Counts!N2272/Counts!M2272,"")</f>
        <v>0.385245901639344</v>
      </c>
      <c r="S2272" s="38" t="n">
        <f aca="false">IFERROR(Counts!K2272/Counts!J2272,"")</f>
        <v>0.783505154639175</v>
      </c>
      <c r="T2272" s="38" t="n">
        <f aca="false">IFERROR(Counts!I2272/Counts!H2272,"")</f>
        <v>0.357723577235772</v>
      </c>
      <c r="U2272" s="38" t="n">
        <f aca="false">IFERROR(1-Counts!L2272/Counts!K2272,"")</f>
        <v>0.828947368421053</v>
      </c>
      <c r="V2272" s="39" t="n">
        <f aca="false">IFERROR(Counts!AJ2272/Counts!AI2272,"")</f>
        <v>75.4745098039216</v>
      </c>
      <c r="W2272" s="38" t="n">
        <f aca="false">IFERROR(Counts!AK2272/Counts!AI2272,"")</f>
        <v>0.627450980392157</v>
      </c>
      <c r="X2272" s="40" t="n">
        <f aca="false">IFERROR(Counts!O2272,"")</f>
        <v>-4.808</v>
      </c>
      <c r="Y2272" s="36" t="n">
        <f aca="false">IFERROR(INDEX('Season Counts'!$Y$2:$Y$740,$AF2272)/INDEX('Season Counts'!$X$2:$X$740,$AF2272),"")</f>
        <v>0.341866197183099</v>
      </c>
      <c r="Z2272" s="37" t="n">
        <f aca="false">IFERROR(J2272-Y2272,"")</f>
        <v>-0.0567161971830986</v>
      </c>
      <c r="AA2272" s="38" t="n">
        <f aca="false">IFERROR(INDEX('Season Counts'!$K$2:$K$740,$AF2272)/INDEX('Season Counts'!$J$2:$J$740,$AF2272),"")</f>
        <v>0.345699831365936</v>
      </c>
      <c r="AB2272" s="41" t="n">
        <f aca="false">IFERROR(R2272-AA2272,"")</f>
        <v>0.0395460702734083</v>
      </c>
      <c r="AC2272" s="39" t="n">
        <f aca="false">IFERROR(INDEX('Season Counts'!$AG$2:$AG$740,$AF2272)/INDEX('Season Counts'!$AF$2:$AF$740,$AF2272),"")</f>
        <v>75.2711832061069</v>
      </c>
      <c r="AD2272" s="40" t="n">
        <f aca="false">IFERROR(V2272-AC2272,"")</f>
        <v>0.203326597814694</v>
      </c>
      <c r="AE2272" s="4" t="str">
        <f aca="false">IF(D2272&lt;Guide!$C$21,"Low PA",IF(TRIM(IF(ISNUMBER(AD2272),IF(N(AD2272)&lt;=-Guide!$C$24,"▼ Bat Speed  ",IF(N(AD2272)&gt;=Guide!$C$24,"▲ Bat Speed  ","")),"")&amp;IF(N(Z2272)&gt;=Guide!$C$22,"▲ Contact  ","")&amp;IF(N(Z2272)&lt;=-Guide!$C$22,"▼ Contact  ","")&amp;IF(N(AB2272)&gt;=Guide!$C$23,"▲ Chase  ","")&amp;IF(N(AB2272)&lt;=-Guide!$C$23,"▼ Chase  ",""))="","Stable",TRIM(IF(ISNUMBER(AD2272),IF(N(AD2272)&lt;=-Guide!$C$24,"▼ Bat Speed  ",IF(N(AD2272)&gt;=Guide!$C$24,"▲ Bat Speed  ","")),"")&amp;IF(N(Z2272)&gt;=Guide!$C$22,"▲ Contact  ","")&amp;IF(N(Z2272)&lt;=-Guide!$C$22,"▼ Contact  ","")&amp;IF(N(AB2272)&gt;=Guide!$C$23,"▲ Chase  ","")&amp;IF(N(AB2272)&lt;=-Guide!$C$23,"▼ Chase  ",""))))</f>
        <v>▼ Contact</v>
      </c>
      <c r="AF2272" s="35" t="n">
        <f aca="false">MATCH(Counts!A2272,'Season Counts'!$A$2:$A$740,0)</f>
        <v>576</v>
      </c>
    </row>
    <row r="2273" customFormat="false" ht="15" hidden="false" customHeight="false" outlineLevel="0" collapsed="false">
      <c r="A2273" s="34" t="str">
        <f aca="false">Counts!B2273</f>
        <v>SEA</v>
      </c>
      <c r="B2273" s="5" t="str">
        <f aca="false">Counts!C2273</f>
        <v>Colt Emerson</v>
      </c>
      <c r="C2273" s="34" t="str">
        <f aca="false">Counts!F2273</f>
        <v>May</v>
      </c>
      <c r="D2273" s="35" t="n">
        <f aca="false">IFERROR(Counts!P2273,"")</f>
        <v>47</v>
      </c>
      <c r="E2273" s="36" t="n">
        <f aca="false">IFERROR(Counts!R2273/Counts!Q2273,"")</f>
        <v>0.24390243902439</v>
      </c>
      <c r="F2273" s="36" t="n">
        <f aca="false">IFERROR((Counts!R2273+Counts!V2273+Counts!W2273)/(Counts!Q2273+Counts!V2273+Counts!W2273+Counts!X2273),"")</f>
        <v>0.340425531914894</v>
      </c>
      <c r="G2273" s="36" t="n">
        <f aca="false">IFERROR((Counts!R2273+Counts!S2273+2*Counts!T2273+3*Counts!U2273)/Counts!Q2273,"")</f>
        <v>0.51219512195122</v>
      </c>
      <c r="H2273" s="35" t="n">
        <f aca="false">IFERROR(Counts!U2273,"")</f>
        <v>2</v>
      </c>
      <c r="I2273" s="36" t="n">
        <f aca="false">IFERROR(Counts!Z2273/Counts!AA2273,"")</f>
        <v>0.364893617021277</v>
      </c>
      <c r="J2273" s="36" t="n">
        <f aca="false">IFERROR(Counts!AB2273/Counts!AA2273,"")</f>
        <v>0.280446808510638</v>
      </c>
      <c r="K2273" s="37" t="n">
        <f aca="false">IFERROR((Counts!AB2273-Counts!Z2273)/Counts!AA2273,"")</f>
        <v>-0.0844468085106383</v>
      </c>
      <c r="L2273" s="38" t="n">
        <f aca="false">IFERROR(Counts!Y2273/Counts!P2273,"")</f>
        <v>0.276595744680851</v>
      </c>
      <c r="M2273" s="38" t="n">
        <f aca="false">IFERROR(Counts!V2273/Counts!P2273,"")</f>
        <v>0.106382978723404</v>
      </c>
      <c r="N2273" s="38" t="n">
        <f aca="false">IFERROR(Counts!AD2273/Counts!AC2273,"")</f>
        <v>0.0357142857142857</v>
      </c>
      <c r="O2273" s="38" t="n">
        <f aca="false">IFERROR(Counts!AE2273/Counts!AC2273,"")</f>
        <v>0.357142857142857</v>
      </c>
      <c r="P2273" s="39" t="n">
        <f aca="false">IFERROR(Counts!AG2273/Counts!AF2273,"")</f>
        <v>88.4678571428571</v>
      </c>
      <c r="Q2273" s="38" t="n">
        <f aca="false">IFERROR(Counts!AH2273/Counts!AC2273,"")</f>
        <v>0.428571428571429</v>
      </c>
      <c r="R2273" s="38" t="n">
        <f aca="false">IFERROR(Counts!N2273/Counts!M2273,"")</f>
        <v>0.25</v>
      </c>
      <c r="S2273" s="38" t="n">
        <f aca="false">IFERROR(Counts!K2273/Counts!J2273,"")</f>
        <v>0.681818181818182</v>
      </c>
      <c r="T2273" s="38" t="n">
        <f aca="false">IFERROR(Counts!I2273/Counts!H2273,"")</f>
        <v>0.217821782178218</v>
      </c>
      <c r="U2273" s="38" t="n">
        <f aca="false">IFERROR(1-Counts!L2273/Counts!K2273,"")</f>
        <v>0.853333333333333</v>
      </c>
      <c r="V2273" s="39" t="n">
        <f aca="false">IFERROR(Counts!AJ2273/Counts!AI2273,"")</f>
        <v>72.7647727272727</v>
      </c>
      <c r="W2273" s="38" t="n">
        <f aca="false">IFERROR(Counts!AK2273/Counts!AI2273,"")</f>
        <v>0.272727272727273</v>
      </c>
      <c r="X2273" s="40" t="n">
        <f aca="false">IFERROR(Counts!O2273,"")</f>
        <v>1.621</v>
      </c>
      <c r="Y2273" s="36" t="n">
        <f aca="false">IFERROR(INDEX('Season Counts'!$Y$2:$Y$740,$AF2273)/INDEX('Season Counts'!$X$2:$X$740,$AF2273),"")</f>
        <v>0.247820833333333</v>
      </c>
      <c r="Z2273" s="37" t="n">
        <f aca="false">IFERROR(J2273-Y2273,"")</f>
        <v>0.032625975177305</v>
      </c>
      <c r="AA2273" s="38" t="n">
        <f aca="false">IFERROR(INDEX('Season Counts'!$K$2:$K$740,$AF2273)/INDEX('Season Counts'!$J$2:$J$740,$AF2273),"")</f>
        <v>0.38877755511022</v>
      </c>
      <c r="AB2273" s="41" t="n">
        <f aca="false">IFERROR(R2273-AA2273,"")</f>
        <v>-0.13877755511022</v>
      </c>
      <c r="AC2273" s="39" t="n">
        <f aca="false">IFERROR(INDEX('Season Counts'!$AG$2:$AG$740,$AF2273)/INDEX('Season Counts'!$AF$2:$AF$740,$AF2273),"")</f>
        <v>72.5692139737991</v>
      </c>
      <c r="AD2273" s="40" t="n">
        <f aca="false">IFERROR(V2273-AC2273,"")</f>
        <v>0.195558753473605</v>
      </c>
      <c r="AE2273" s="4" t="str">
        <f aca="false">IF(D2273&lt;Guide!$C$21,"Low PA",IF(TRIM(IF(ISNUMBER(AD2273),IF(N(AD2273)&lt;=-Guide!$C$24,"▼ Bat Speed  ",IF(N(AD2273)&gt;=Guide!$C$24,"▲ Bat Speed  ","")),"")&amp;IF(N(Z2273)&gt;=Guide!$C$22,"▲ Contact  ","")&amp;IF(N(Z2273)&lt;=-Guide!$C$22,"▼ Contact  ","")&amp;IF(N(AB2273)&gt;=Guide!$C$23,"▲ Chase  ","")&amp;IF(N(AB2273)&lt;=-Guide!$C$23,"▼ Chase  ",""))="","Stable",TRIM(IF(ISNUMBER(AD2273),IF(N(AD2273)&lt;=-Guide!$C$24,"▼ Bat Speed  ",IF(N(AD2273)&gt;=Guide!$C$24,"▲ Bat Speed  ","")),"")&amp;IF(N(Z2273)&gt;=Guide!$C$22,"▲ Contact  ","")&amp;IF(N(Z2273)&lt;=-Guide!$C$22,"▼ Contact  ","")&amp;IF(N(AB2273)&gt;=Guide!$C$23,"▲ Chase  ","")&amp;IF(N(AB2273)&lt;=-Guide!$C$23,"▼ Chase  ",""))))</f>
        <v>▼ Chase</v>
      </c>
      <c r="AF2273" s="35" t="n">
        <f aca="false">MATCH(Counts!A2273,'Season Counts'!$A$2:$A$740,0)</f>
        <v>577</v>
      </c>
    </row>
    <row r="2274" customFormat="false" ht="15" hidden="false" customHeight="false" outlineLevel="0" collapsed="false">
      <c r="A2274" s="34" t="str">
        <f aca="false">Counts!B2274</f>
        <v>SEA</v>
      </c>
      <c r="B2274" s="5" t="str">
        <f aca="false">Counts!C2274</f>
        <v>Colt Emerson</v>
      </c>
      <c r="C2274" s="34" t="str">
        <f aca="false">Counts!F2274</f>
        <v>Jun</v>
      </c>
      <c r="D2274" s="35" t="n">
        <f aca="false">IFERROR(Counts!P2274,"")</f>
        <v>85</v>
      </c>
      <c r="E2274" s="36" t="n">
        <f aca="false">IFERROR(Counts!R2274/Counts!Q2274,"")</f>
        <v>0.205128205128205</v>
      </c>
      <c r="F2274" s="36" t="n">
        <f aca="false">IFERROR((Counts!R2274+Counts!V2274+Counts!W2274)/(Counts!Q2274+Counts!V2274+Counts!W2274+Counts!X2274),"")</f>
        <v>0.270588235294118</v>
      </c>
      <c r="G2274" s="36" t="n">
        <f aca="false">IFERROR((Counts!R2274+Counts!S2274+2*Counts!T2274+3*Counts!U2274)/Counts!Q2274,"")</f>
        <v>0.423076923076923</v>
      </c>
      <c r="H2274" s="35" t="n">
        <f aca="false">IFERROR(Counts!U2274,"")</f>
        <v>5</v>
      </c>
      <c r="I2274" s="36" t="n">
        <f aca="false">IFERROR(Counts!Z2274/Counts!AA2274,"")</f>
        <v>0.3</v>
      </c>
      <c r="J2274" s="36" t="n">
        <f aca="false">IFERROR(Counts!AB2274/Counts!AA2274,"")</f>
        <v>0.238317647058824</v>
      </c>
      <c r="K2274" s="37" t="n">
        <f aca="false">IFERROR((Counts!AB2274-Counts!Z2274)/Counts!AA2274,"")</f>
        <v>-0.0616823529411765</v>
      </c>
      <c r="L2274" s="38" t="n">
        <f aca="false">IFERROR(Counts!Y2274/Counts!P2274,"")</f>
        <v>0.352941176470588</v>
      </c>
      <c r="M2274" s="38" t="n">
        <f aca="false">IFERROR(Counts!V2274/Counts!P2274,"")</f>
        <v>0.0705882352941177</v>
      </c>
      <c r="N2274" s="38" t="n">
        <f aca="false">IFERROR(Counts!AD2274/Counts!AC2274,"")</f>
        <v>0.0833333333333333</v>
      </c>
      <c r="O2274" s="38" t="n">
        <f aca="false">IFERROR(Counts!AE2274/Counts!AC2274,"")</f>
        <v>0.270833333333333</v>
      </c>
      <c r="P2274" s="39" t="n">
        <f aca="false">IFERROR(Counts!AG2274/Counts!AF2274,"")</f>
        <v>85.2708333333333</v>
      </c>
      <c r="Q2274" s="38" t="n">
        <f aca="false">IFERROR(Counts!AH2274/Counts!AC2274,"")</f>
        <v>0.354166666666667</v>
      </c>
      <c r="R2274" s="38" t="n">
        <f aca="false">IFERROR(Counts!N2274/Counts!M2274,"")</f>
        <v>0.418994413407821</v>
      </c>
      <c r="S2274" s="38" t="n">
        <f aca="false">IFERROR(Counts!K2274/Counts!J2274,"")</f>
        <v>0.639455782312925</v>
      </c>
      <c r="T2274" s="38" t="n">
        <f aca="false">IFERROR(Counts!I2274/Counts!H2274,"")</f>
        <v>0.337278106508876</v>
      </c>
      <c r="U2274" s="38" t="n">
        <f aca="false">IFERROR(1-Counts!L2274/Counts!K2274,"")</f>
        <v>0.74468085106383</v>
      </c>
      <c r="V2274" s="39" t="n">
        <f aca="false">IFERROR(Counts!AJ2274/Counts!AI2274,"")</f>
        <v>72.5206666666667</v>
      </c>
      <c r="W2274" s="38" t="n">
        <f aca="false">IFERROR(Counts!AK2274/Counts!AI2274,"")</f>
        <v>0.24</v>
      </c>
      <c r="X2274" s="40" t="n">
        <f aca="false">IFERROR(Counts!O2274,"")</f>
        <v>0.488</v>
      </c>
      <c r="Y2274" s="36" t="n">
        <f aca="false">IFERROR(INDEX('Season Counts'!$Y$2:$Y$740,$AF2274)/INDEX('Season Counts'!$X$2:$X$740,$AF2274),"")</f>
        <v>0.247820833333333</v>
      </c>
      <c r="Z2274" s="37" t="n">
        <f aca="false">IFERROR(J2274-Y2274,"")</f>
        <v>-0.00950318627450977</v>
      </c>
      <c r="AA2274" s="38" t="n">
        <f aca="false">IFERROR(INDEX('Season Counts'!$K$2:$K$740,$AF2274)/INDEX('Season Counts'!$J$2:$J$740,$AF2274),"")</f>
        <v>0.38877755511022</v>
      </c>
      <c r="AB2274" s="41" t="n">
        <f aca="false">IFERROR(R2274-AA2274,"")</f>
        <v>0.0302168582976008</v>
      </c>
      <c r="AC2274" s="39" t="n">
        <f aca="false">IFERROR(INDEX('Season Counts'!$AG$2:$AG$740,$AF2274)/INDEX('Season Counts'!$AF$2:$AF$740,$AF2274),"")</f>
        <v>72.5692139737991</v>
      </c>
      <c r="AD2274" s="40" t="n">
        <f aca="false">IFERROR(V2274-AC2274,"")</f>
        <v>-0.048547307132452</v>
      </c>
      <c r="AE2274" s="4" t="str">
        <f aca="false">IF(D2274&lt;Guide!$C$21,"Low PA",IF(TRIM(IF(ISNUMBER(AD2274),IF(N(AD2274)&lt;=-Guide!$C$24,"▼ Bat Speed  ",IF(N(AD2274)&gt;=Guide!$C$24,"▲ Bat Speed  ","")),"")&amp;IF(N(Z2274)&gt;=Guide!$C$22,"▲ Contact  ","")&amp;IF(N(Z2274)&lt;=-Guide!$C$22,"▼ Contact  ","")&amp;IF(N(AB2274)&gt;=Guide!$C$23,"▲ Chase  ","")&amp;IF(N(AB2274)&lt;=-Guide!$C$23,"▼ Chase  ",""))="","Stable",TRIM(IF(ISNUMBER(AD2274),IF(N(AD2274)&lt;=-Guide!$C$24,"▼ Bat Speed  ",IF(N(AD2274)&gt;=Guide!$C$24,"▲ Bat Speed  ","")),"")&amp;IF(N(Z2274)&gt;=Guide!$C$22,"▲ Contact  ","")&amp;IF(N(Z2274)&lt;=-Guide!$C$22,"▼ Contact  ","")&amp;IF(N(AB2274)&gt;=Guide!$C$23,"▲ Chase  ","")&amp;IF(N(AB2274)&lt;=-Guide!$C$23,"▼ Chase  ",""))))</f>
        <v>Stable</v>
      </c>
      <c r="AF2274" s="35" t="n">
        <f aca="false">MATCH(Counts!A2274,'Season Counts'!$A$2:$A$740,0)</f>
        <v>577</v>
      </c>
    </row>
    <row r="2275" customFormat="false" ht="15" hidden="false" customHeight="false" outlineLevel="0" collapsed="false">
      <c r="A2275" s="34" t="str">
        <f aca="false">Counts!B2275</f>
        <v>SEA</v>
      </c>
      <c r="B2275" s="5" t="str">
        <f aca="false">Counts!C2275</f>
        <v>Colt Emerson</v>
      </c>
      <c r="C2275" s="34" t="str">
        <f aca="false">Counts!F2275</f>
        <v>Jul</v>
      </c>
      <c r="D2275" s="35" t="n">
        <f aca="false">IFERROR(Counts!P2275,"")</f>
        <v>75</v>
      </c>
      <c r="E2275" s="36" t="n">
        <f aca="false">IFERROR(Counts!R2275/Counts!Q2275,"")</f>
        <v>0.144927536231884</v>
      </c>
      <c r="F2275" s="36" t="n">
        <f aca="false">IFERROR((Counts!R2275+Counts!V2275+Counts!W2275)/(Counts!Q2275+Counts!V2275+Counts!W2275+Counts!X2275),"")</f>
        <v>0.175675675675676</v>
      </c>
      <c r="G2275" s="36" t="n">
        <f aca="false">IFERROR((Counts!R2275+Counts!S2275+2*Counts!T2275+3*Counts!U2275)/Counts!Q2275,"")</f>
        <v>0.159420289855072</v>
      </c>
      <c r="H2275" s="35" t="n">
        <f aca="false">IFERROR(Counts!U2275,"")</f>
        <v>0</v>
      </c>
      <c r="I2275" s="36" t="n">
        <f aca="false">IFERROR(Counts!Z2275/Counts!AA2275,"")</f>
        <v>0.15472972972973</v>
      </c>
      <c r="J2275" s="36" t="n">
        <f aca="false">IFERROR(Counts!AB2275/Counts!AA2275,"")</f>
        <v>0.232175675675676</v>
      </c>
      <c r="K2275" s="37" t="n">
        <f aca="false">IFERROR((Counts!AB2275-Counts!Z2275)/Counts!AA2275,"")</f>
        <v>0.077445945945946</v>
      </c>
      <c r="L2275" s="38" t="n">
        <f aca="false">IFERROR(Counts!Y2275/Counts!P2275,"")</f>
        <v>0.346666666666667</v>
      </c>
      <c r="M2275" s="38" t="n">
        <f aca="false">IFERROR(Counts!V2275/Counts!P2275,"")</f>
        <v>0.04</v>
      </c>
      <c r="N2275" s="38" t="n">
        <f aca="false">IFERROR(Counts!AD2275/Counts!AC2275,"")</f>
        <v>0.0217391304347826</v>
      </c>
      <c r="O2275" s="38" t="n">
        <f aca="false">IFERROR(Counts!AE2275/Counts!AC2275,"")</f>
        <v>0.260869565217391</v>
      </c>
      <c r="P2275" s="39" t="n">
        <f aca="false">IFERROR(Counts!AG2275/Counts!AF2275,"")</f>
        <v>81.9478260869565</v>
      </c>
      <c r="Q2275" s="38" t="n">
        <f aca="false">IFERROR(Counts!AH2275/Counts!AC2275,"")</f>
        <v>0.326086956521739</v>
      </c>
      <c r="R2275" s="38" t="n">
        <f aca="false">IFERROR(Counts!N2275/Counts!M2275,"")</f>
        <v>0.412903225806452</v>
      </c>
      <c r="S2275" s="38" t="n">
        <f aca="false">IFERROR(Counts!K2275/Counts!J2275,"")</f>
        <v>0.709219858156028</v>
      </c>
      <c r="T2275" s="38" t="n">
        <f aca="false">IFERROR(Counts!I2275/Counts!H2275,"")</f>
        <v>0.304878048780488</v>
      </c>
      <c r="U2275" s="38" t="n">
        <f aca="false">IFERROR(1-Counts!L2275/Counts!K2275,"")</f>
        <v>0.76</v>
      </c>
      <c r="V2275" s="39" t="n">
        <f aca="false">IFERROR(Counts!AJ2275/Counts!AI2275,"")</f>
        <v>72.3365517241379</v>
      </c>
      <c r="W2275" s="38" t="n">
        <f aca="false">IFERROR(Counts!AK2275/Counts!AI2275,"")</f>
        <v>0.255172413793103</v>
      </c>
      <c r="X2275" s="40" t="n">
        <f aca="false">IFERROR(Counts!O2275,"")</f>
        <v>-11.763</v>
      </c>
      <c r="Y2275" s="36" t="n">
        <f aca="false">IFERROR(INDEX('Season Counts'!$Y$2:$Y$740,$AF2275)/INDEX('Season Counts'!$X$2:$X$740,$AF2275),"")</f>
        <v>0.247820833333333</v>
      </c>
      <c r="Z2275" s="37" t="n">
        <f aca="false">IFERROR(J2275-Y2275,"")</f>
        <v>-0.0156451576576576</v>
      </c>
      <c r="AA2275" s="38" t="n">
        <f aca="false">IFERROR(INDEX('Season Counts'!$K$2:$K$740,$AF2275)/INDEX('Season Counts'!$J$2:$J$740,$AF2275),"")</f>
        <v>0.38877755511022</v>
      </c>
      <c r="AB2275" s="41" t="n">
        <f aca="false">IFERROR(R2275-AA2275,"")</f>
        <v>0.0241256706962312</v>
      </c>
      <c r="AC2275" s="39" t="n">
        <f aca="false">IFERROR(INDEX('Season Counts'!$AG$2:$AG$740,$AF2275)/INDEX('Season Counts'!$AF$2:$AF$740,$AF2275),"")</f>
        <v>72.5692139737991</v>
      </c>
      <c r="AD2275" s="40" t="n">
        <f aca="false">IFERROR(V2275-AC2275,"")</f>
        <v>-0.232662249661203</v>
      </c>
      <c r="AE2275" s="4" t="str">
        <f aca="false">IF(D2275&lt;Guide!$C$21,"Low PA",IF(TRIM(IF(ISNUMBER(AD2275),IF(N(AD2275)&lt;=-Guide!$C$24,"▼ Bat Speed  ",IF(N(AD2275)&gt;=Guide!$C$24,"▲ Bat Speed  ","")),"")&amp;IF(N(Z2275)&gt;=Guide!$C$22,"▲ Contact  ","")&amp;IF(N(Z2275)&lt;=-Guide!$C$22,"▼ Contact  ","")&amp;IF(N(AB2275)&gt;=Guide!$C$23,"▲ Chase  ","")&amp;IF(N(AB2275)&lt;=-Guide!$C$23,"▼ Chase  ",""))="","Stable",TRIM(IF(ISNUMBER(AD2275),IF(N(AD2275)&lt;=-Guide!$C$24,"▼ Bat Speed  ",IF(N(AD2275)&gt;=Guide!$C$24,"▲ Bat Speed  ","")),"")&amp;IF(N(Z2275)&gt;=Guide!$C$22,"▲ Contact  ","")&amp;IF(N(Z2275)&lt;=-Guide!$C$22,"▼ Contact  ","")&amp;IF(N(AB2275)&gt;=Guide!$C$23,"▲ Chase  ","")&amp;IF(N(AB2275)&lt;=-Guide!$C$23,"▼ Chase  ",""))))</f>
        <v>Stable</v>
      </c>
      <c r="AF2275" s="35" t="n">
        <f aca="false">MATCH(Counts!A2275,'Season Counts'!$A$2:$A$740,0)</f>
        <v>577</v>
      </c>
    </row>
    <row r="2276" customFormat="false" ht="15" hidden="false" customHeight="false" outlineLevel="0" collapsed="false">
      <c r="A2276" s="34" t="str">
        <f aca="false">Counts!B2276</f>
        <v>SEA</v>
      </c>
      <c r="B2276" s="5" t="str">
        <f aca="false">Counts!C2276</f>
        <v>Colt Emerson</v>
      </c>
      <c r="C2276" s="34" t="str">
        <f aca="false">Counts!F2276</f>
        <v>Aug</v>
      </c>
      <c r="D2276" s="35" t="n">
        <f aca="false">IFERROR(Counts!P2276,"")</f>
        <v>34</v>
      </c>
      <c r="E2276" s="36" t="n">
        <f aca="false">IFERROR(Counts!R2276/Counts!Q2276,"")</f>
        <v>0.181818181818182</v>
      </c>
      <c r="F2276" s="36" t="n">
        <f aca="false">IFERROR((Counts!R2276+Counts!V2276+Counts!W2276)/(Counts!Q2276+Counts!V2276+Counts!W2276+Counts!X2276),"")</f>
        <v>0.205882352941176</v>
      </c>
      <c r="G2276" s="36" t="n">
        <f aca="false">IFERROR((Counts!R2276+Counts!S2276+2*Counts!T2276+3*Counts!U2276)/Counts!Q2276,"")</f>
        <v>0.272727272727273</v>
      </c>
      <c r="H2276" s="35" t="n">
        <f aca="false">IFERROR(Counts!U2276,"")</f>
        <v>1</v>
      </c>
      <c r="I2276" s="36" t="n">
        <f aca="false">IFERROR(Counts!Z2276/Counts!AA2276,"")</f>
        <v>0.211764705882353</v>
      </c>
      <c r="J2276" s="36" t="n">
        <f aca="false">IFERROR(Counts!AB2276/Counts!AA2276,"")</f>
        <v>0.260529411764706</v>
      </c>
      <c r="K2276" s="37" t="n">
        <f aca="false">IFERROR((Counts!AB2276-Counts!Z2276)/Counts!AA2276,"")</f>
        <v>0.048764705882353</v>
      </c>
      <c r="L2276" s="38" t="n">
        <f aca="false">IFERROR(Counts!Y2276/Counts!P2276,"")</f>
        <v>0.411764705882353</v>
      </c>
      <c r="M2276" s="38" t="n">
        <f aca="false">IFERROR(Counts!V2276/Counts!P2276,"")</f>
        <v>0.0294117647058824</v>
      </c>
      <c r="N2276" s="38" t="n">
        <f aca="false">IFERROR(Counts!AD2276/Counts!AC2276,"")</f>
        <v>0.0526315789473684</v>
      </c>
      <c r="O2276" s="38" t="n">
        <f aca="false">IFERROR(Counts!AE2276/Counts!AC2276,"")</f>
        <v>0.473684210526316</v>
      </c>
      <c r="P2276" s="39" t="n">
        <f aca="false">IFERROR(Counts!AG2276/Counts!AF2276,"")</f>
        <v>92.0315789473684</v>
      </c>
      <c r="Q2276" s="38" t="n">
        <f aca="false">IFERROR(Counts!AH2276/Counts!AC2276,"")</f>
        <v>0.368421052631579</v>
      </c>
      <c r="R2276" s="38" t="n">
        <f aca="false">IFERROR(Counts!N2276/Counts!M2276,"")</f>
        <v>0.475409836065574</v>
      </c>
      <c r="S2276" s="38" t="n">
        <f aca="false">IFERROR(Counts!K2276/Counts!J2276,"")</f>
        <v>0.803030303030303</v>
      </c>
      <c r="T2276" s="38" t="n">
        <f aca="false">IFERROR(Counts!I2276/Counts!H2276,"")</f>
        <v>0.341463414634146</v>
      </c>
      <c r="U2276" s="38" t="n">
        <f aca="false">IFERROR(1-Counts!L2276/Counts!K2276,"")</f>
        <v>0.792452830188679</v>
      </c>
      <c r="V2276" s="39" t="n">
        <f aca="false">IFERROR(Counts!AJ2276/Counts!AI2276,"")</f>
        <v>72.8866666666667</v>
      </c>
      <c r="W2276" s="38" t="n">
        <f aca="false">IFERROR(Counts!AK2276/Counts!AI2276,"")</f>
        <v>0.333333333333333</v>
      </c>
      <c r="X2276" s="40" t="n">
        <f aca="false">IFERROR(Counts!O2276,"")</f>
        <v>-2.954</v>
      </c>
      <c r="Y2276" s="36" t="n">
        <f aca="false">IFERROR(INDEX('Season Counts'!$Y$2:$Y$740,$AF2276)/INDEX('Season Counts'!$X$2:$X$740,$AF2276),"")</f>
        <v>0.247820833333333</v>
      </c>
      <c r="Z2276" s="37" t="n">
        <f aca="false">IFERROR(J2276-Y2276,"")</f>
        <v>0.0127085784313726</v>
      </c>
      <c r="AA2276" s="38" t="n">
        <f aca="false">IFERROR(INDEX('Season Counts'!$K$2:$K$740,$AF2276)/INDEX('Season Counts'!$J$2:$J$740,$AF2276),"")</f>
        <v>0.38877755511022</v>
      </c>
      <c r="AB2276" s="41" t="n">
        <f aca="false">IFERROR(R2276-AA2276,"")</f>
        <v>0.0866322809553533</v>
      </c>
      <c r="AC2276" s="39" t="n">
        <f aca="false">IFERROR(INDEX('Season Counts'!$AG$2:$AG$740,$AF2276)/INDEX('Season Counts'!$AF$2:$AF$740,$AF2276),"")</f>
        <v>72.5692139737991</v>
      </c>
      <c r="AD2276" s="40" t="n">
        <f aca="false">IFERROR(V2276-AC2276,"")</f>
        <v>0.317452692867548</v>
      </c>
      <c r="AE2276" s="4" t="str">
        <f aca="false">IF(D2276&lt;Guide!$C$21,"Low PA",IF(TRIM(IF(ISNUMBER(AD2276),IF(N(AD2276)&lt;=-Guide!$C$24,"▼ Bat Speed  ",IF(N(AD2276)&gt;=Guide!$C$24,"▲ Bat Speed  ","")),"")&amp;IF(N(Z2276)&gt;=Guide!$C$22,"▲ Contact  ","")&amp;IF(N(Z2276)&lt;=-Guide!$C$22,"▼ Contact  ","")&amp;IF(N(AB2276)&gt;=Guide!$C$23,"▲ Chase  ","")&amp;IF(N(AB2276)&lt;=-Guide!$C$23,"▼ Chase  ",""))="","Stable",TRIM(IF(ISNUMBER(AD2276),IF(N(AD2276)&lt;=-Guide!$C$24,"▼ Bat Speed  ",IF(N(AD2276)&gt;=Guide!$C$24,"▲ Bat Speed  ","")),"")&amp;IF(N(Z2276)&gt;=Guide!$C$22,"▲ Contact  ","")&amp;IF(N(Z2276)&lt;=-Guide!$C$22,"▼ Contact  ","")&amp;IF(N(AB2276)&gt;=Guide!$C$23,"▲ Chase  ","")&amp;IF(N(AB2276)&lt;=-Guide!$C$23,"▼ Chase  ",""))))</f>
        <v>Low PA</v>
      </c>
      <c r="AF2276" s="35" t="n">
        <f aca="false">MATCH(Counts!A2276,'Season Counts'!$A$2:$A$740,0)</f>
        <v>577</v>
      </c>
    </row>
    <row r="2277" customFormat="false" ht="15" hidden="false" customHeight="false" outlineLevel="0" collapsed="false">
      <c r="A2277" s="34" t="str">
        <f aca="false">Counts!B2277</f>
        <v>SEA</v>
      </c>
      <c r="B2277" s="5" t="str">
        <f aca="false">Counts!C2277</f>
        <v>Brendan Donovan</v>
      </c>
      <c r="C2277" s="34" t="str">
        <f aca="false">Counts!F2277</f>
        <v>Mar-Apr</v>
      </c>
      <c r="D2277" s="35" t="n">
        <f aca="false">IFERROR(Counts!P2277,"")</f>
        <v>71</v>
      </c>
      <c r="E2277" s="36" t="n">
        <f aca="false">IFERROR(Counts!R2277/Counts!Q2277,"")</f>
        <v>0.303571428571429</v>
      </c>
      <c r="F2277" s="36" t="n">
        <f aca="false">IFERROR((Counts!R2277+Counts!V2277+Counts!W2277)/(Counts!Q2277+Counts!V2277+Counts!W2277+Counts!X2277),"")</f>
        <v>0.436619718309859</v>
      </c>
      <c r="G2277" s="36" t="n">
        <f aca="false">IFERROR((Counts!R2277+Counts!S2277+2*Counts!T2277+3*Counts!U2277)/Counts!Q2277,"")</f>
        <v>0.517857142857143</v>
      </c>
      <c r="H2277" s="35" t="n">
        <f aca="false">IFERROR(Counts!U2277,"")</f>
        <v>3</v>
      </c>
      <c r="I2277" s="36" t="n">
        <f aca="false">IFERROR(Counts!Z2277/Counts!AA2277,"")</f>
        <v>0.414788732394366</v>
      </c>
      <c r="J2277" s="36" t="n">
        <f aca="false">IFERROR(Counts!AB2277/Counts!AA2277,"")</f>
        <v>0.336816901408451</v>
      </c>
      <c r="K2277" s="37" t="n">
        <f aca="false">IFERROR((Counts!AB2277-Counts!Z2277)/Counts!AA2277,"")</f>
        <v>-0.0779718309859155</v>
      </c>
      <c r="L2277" s="38" t="n">
        <f aca="false">IFERROR(Counts!Y2277/Counts!P2277,"")</f>
        <v>0.169014084507042</v>
      </c>
      <c r="M2277" s="38" t="n">
        <f aca="false">IFERROR(Counts!V2277/Counts!P2277,"")</f>
        <v>0.126760563380282</v>
      </c>
      <c r="N2277" s="38" t="n">
        <f aca="false">IFERROR(Counts!AD2277/Counts!AC2277,"")</f>
        <v>0.0444444444444444</v>
      </c>
      <c r="O2277" s="38" t="n">
        <f aca="false">IFERROR(Counts!AE2277/Counts!AC2277,"")</f>
        <v>0.266666666666667</v>
      </c>
      <c r="P2277" s="39" t="n">
        <f aca="false">IFERROR(Counts!AG2277/Counts!AF2277,"")</f>
        <v>83.8111111111111</v>
      </c>
      <c r="Q2277" s="38" t="n">
        <f aca="false">IFERROR(Counts!AH2277/Counts!AC2277,"")</f>
        <v>0.377777777777778</v>
      </c>
      <c r="R2277" s="38" t="n">
        <f aca="false">IFERROR(Counts!N2277/Counts!M2277,"")</f>
        <v>0.241610738255034</v>
      </c>
      <c r="S2277" s="38" t="n">
        <f aca="false">IFERROR(Counts!K2277/Counts!J2277,"")</f>
        <v>0.589285714285714</v>
      </c>
      <c r="T2277" s="38" t="n">
        <f aca="false">IFERROR(Counts!I2277/Counts!H2277,"")</f>
        <v>0.196078431372549</v>
      </c>
      <c r="U2277" s="38" t="n">
        <f aca="false">IFERROR(1-Counts!L2277/Counts!K2277,"")</f>
        <v>0.939393939393939</v>
      </c>
      <c r="V2277" s="39" t="n">
        <f aca="false">IFERROR(Counts!AJ2277/Counts!AI2277,"")</f>
        <v>68.4129032258065</v>
      </c>
      <c r="W2277" s="38" t="n">
        <f aca="false">IFERROR(Counts!AK2277/Counts!AI2277,"")</f>
        <v>0</v>
      </c>
      <c r="X2277" s="40" t="n">
        <f aca="false">IFERROR(Counts!O2277,"")</f>
        <v>5.472</v>
      </c>
      <c r="Y2277" s="36" t="n">
        <f aca="false">IFERROR(INDEX('Season Counts'!$Y$2:$Y$740,$AF2277)/INDEX('Season Counts'!$X$2:$X$740,$AF2277),"")</f>
        <v>0.314356687898089</v>
      </c>
      <c r="Z2277" s="37" t="n">
        <f aca="false">IFERROR(J2277-Y2277,"")</f>
        <v>0.0224602135103615</v>
      </c>
      <c r="AA2277" s="38" t="n">
        <f aca="false">IFERROR(INDEX('Season Counts'!$K$2:$K$740,$AF2277)/INDEX('Season Counts'!$J$2:$J$740,$AF2277),"")</f>
        <v>0.253205128205128</v>
      </c>
      <c r="AB2277" s="41" t="n">
        <f aca="false">IFERROR(R2277-AA2277,"")</f>
        <v>-0.0115943899500946</v>
      </c>
      <c r="AC2277" s="39" t="n">
        <f aca="false">IFERROR(INDEX('Season Counts'!$AG$2:$AG$740,$AF2277)/INDEX('Season Counts'!$AF$2:$AF$740,$AF2277),"")</f>
        <v>68.2847457627119</v>
      </c>
      <c r="AD2277" s="40" t="n">
        <f aca="false">IFERROR(V2277-AC2277,"")</f>
        <v>0.128157463094581</v>
      </c>
      <c r="AE2277" s="4" t="str">
        <f aca="false">IF(D2277&lt;Guide!$C$21,"Low PA",IF(TRIM(IF(ISNUMBER(AD2277),IF(N(AD2277)&lt;=-Guide!$C$24,"▼ Bat Speed  ",IF(N(AD2277)&gt;=Guide!$C$24,"▲ Bat Speed  ","")),"")&amp;IF(N(Z2277)&gt;=Guide!$C$22,"▲ Contact  ","")&amp;IF(N(Z2277)&lt;=-Guide!$C$22,"▼ Contact  ","")&amp;IF(N(AB2277)&gt;=Guide!$C$23,"▲ Chase  ","")&amp;IF(N(AB2277)&lt;=-Guide!$C$23,"▼ Chase  ",""))="","Stable",TRIM(IF(ISNUMBER(AD2277),IF(N(AD2277)&lt;=-Guide!$C$24,"▼ Bat Speed  ",IF(N(AD2277)&gt;=Guide!$C$24,"▲ Bat Speed  ","")),"")&amp;IF(N(Z2277)&gt;=Guide!$C$22,"▲ Contact  ","")&amp;IF(N(Z2277)&lt;=-Guide!$C$22,"▼ Contact  ","")&amp;IF(N(AB2277)&gt;=Guide!$C$23,"▲ Chase  ","")&amp;IF(N(AB2277)&lt;=-Guide!$C$23,"▼ Chase  ",""))))</f>
        <v>Stable</v>
      </c>
      <c r="AF2277" s="35" t="n">
        <f aca="false">MATCH(Counts!A2277,'Season Counts'!$A$2:$A$740,0)</f>
        <v>578</v>
      </c>
    </row>
    <row r="2278" customFormat="false" ht="15" hidden="false" customHeight="false" outlineLevel="0" collapsed="false">
      <c r="A2278" s="34" t="str">
        <f aca="false">Counts!B2278</f>
        <v>SEA</v>
      </c>
      <c r="B2278" s="5" t="str">
        <f aca="false">Counts!C2278</f>
        <v>Brendan Donovan</v>
      </c>
      <c r="C2278" s="34" t="str">
        <f aca="false">Counts!F2278</f>
        <v>May</v>
      </c>
      <c r="D2278" s="35" t="n">
        <f aca="false">IFERROR(Counts!P2278,"")</f>
        <v>30</v>
      </c>
      <c r="E2278" s="36" t="n">
        <f aca="false">IFERROR(Counts!R2278/Counts!Q2278,"")</f>
        <v>0.214285714285714</v>
      </c>
      <c r="F2278" s="36" t="n">
        <f aca="false">IFERROR((Counts!R2278+Counts!V2278+Counts!W2278)/(Counts!Q2278+Counts!V2278+Counts!W2278+Counts!X2278),"")</f>
        <v>0.266666666666667</v>
      </c>
      <c r="G2278" s="36" t="n">
        <f aca="false">IFERROR((Counts!R2278+Counts!S2278+2*Counts!T2278+3*Counts!U2278)/Counts!Q2278,"")</f>
        <v>0.321428571428571</v>
      </c>
      <c r="H2278" s="35" t="n">
        <f aca="false">IFERROR(Counts!U2278,"")</f>
        <v>0</v>
      </c>
      <c r="I2278" s="36" t="n">
        <f aca="false">IFERROR(Counts!Z2278/Counts!AA2278,"")</f>
        <v>0.280357142857143</v>
      </c>
      <c r="J2278" s="36" t="n">
        <f aca="false">IFERROR(Counts!AB2278/Counts!AA2278,"")</f>
        <v>0.363428571428571</v>
      </c>
      <c r="K2278" s="37" t="n">
        <f aca="false">IFERROR((Counts!AB2278-Counts!Z2278)/Counts!AA2278,"")</f>
        <v>0.0830714285714286</v>
      </c>
      <c r="L2278" s="38" t="n">
        <f aca="false">IFERROR(Counts!Y2278/Counts!P2278,"")</f>
        <v>0.1</v>
      </c>
      <c r="M2278" s="38" t="n">
        <f aca="false">IFERROR(Counts!V2278/Counts!P2278,"")</f>
        <v>0.0666666666666667</v>
      </c>
      <c r="N2278" s="38" t="n">
        <f aca="false">IFERROR(Counts!AD2278/Counts!AC2278,"")</f>
        <v>0.04</v>
      </c>
      <c r="O2278" s="38" t="n">
        <f aca="false">IFERROR(Counts!AE2278/Counts!AC2278,"")</f>
        <v>0.44</v>
      </c>
      <c r="P2278" s="39" t="n">
        <f aca="false">IFERROR(Counts!AG2278/Counts!AF2278,"")</f>
        <v>90.1173913043478</v>
      </c>
      <c r="Q2278" s="38" t="n">
        <f aca="false">IFERROR(Counts!AH2278/Counts!AC2278,"")</f>
        <v>0.4</v>
      </c>
      <c r="R2278" s="38" t="n">
        <f aca="false">IFERROR(Counts!N2278/Counts!M2278,"")</f>
        <v>0.292682926829268</v>
      </c>
      <c r="S2278" s="38" t="n">
        <f aca="false">IFERROR(Counts!K2278/Counts!J2278,"")</f>
        <v>0.703703703703704</v>
      </c>
      <c r="T2278" s="38" t="n">
        <f aca="false">IFERROR(Counts!I2278/Counts!H2278,"")</f>
        <v>0.12</v>
      </c>
      <c r="U2278" s="38" t="n">
        <f aca="false">IFERROR(1-Counts!L2278/Counts!K2278,"")</f>
        <v>0.894736842105263</v>
      </c>
      <c r="V2278" s="39" t="n">
        <f aca="false">IFERROR(Counts!AJ2278/Counts!AI2278,"")</f>
        <v>68.7785714285714</v>
      </c>
      <c r="W2278" s="38" t="n">
        <f aca="false">IFERROR(Counts!AK2278/Counts!AI2278,"")</f>
        <v>0.0238095238095238</v>
      </c>
      <c r="X2278" s="40" t="n">
        <f aca="false">IFERROR(Counts!O2278,"")</f>
        <v>-1.661</v>
      </c>
      <c r="Y2278" s="36" t="n">
        <f aca="false">IFERROR(INDEX('Season Counts'!$Y$2:$Y$740,$AF2278)/INDEX('Season Counts'!$X$2:$X$740,$AF2278),"")</f>
        <v>0.314356687898089</v>
      </c>
      <c r="Z2278" s="37" t="n">
        <f aca="false">IFERROR(J2278-Y2278,"")</f>
        <v>0.0490718835304823</v>
      </c>
      <c r="AA2278" s="38" t="n">
        <f aca="false">IFERROR(INDEX('Season Counts'!$K$2:$K$740,$AF2278)/INDEX('Season Counts'!$J$2:$J$740,$AF2278),"")</f>
        <v>0.253205128205128</v>
      </c>
      <c r="AB2278" s="41" t="n">
        <f aca="false">IFERROR(R2278-AA2278,"")</f>
        <v>0.0394777986241401</v>
      </c>
      <c r="AC2278" s="39" t="n">
        <f aca="false">IFERROR(INDEX('Season Counts'!$AG$2:$AG$740,$AF2278)/INDEX('Season Counts'!$AF$2:$AF$740,$AF2278),"")</f>
        <v>68.2847457627119</v>
      </c>
      <c r="AD2278" s="40" t="n">
        <f aca="false">IFERROR(V2278-AC2278,"")</f>
        <v>0.493825665859561</v>
      </c>
      <c r="AE2278" s="4" t="str">
        <f aca="false">IF(D2278&lt;Guide!$C$21,"Low PA",IF(TRIM(IF(ISNUMBER(AD2278),IF(N(AD2278)&lt;=-Guide!$C$24,"▼ Bat Speed  ",IF(N(AD2278)&gt;=Guide!$C$24,"▲ Bat Speed  ","")),"")&amp;IF(N(Z2278)&gt;=Guide!$C$22,"▲ Contact  ","")&amp;IF(N(Z2278)&lt;=-Guide!$C$22,"▼ Contact  ","")&amp;IF(N(AB2278)&gt;=Guide!$C$23,"▲ Chase  ","")&amp;IF(N(AB2278)&lt;=-Guide!$C$23,"▼ Chase  ",""))="","Stable",TRIM(IF(ISNUMBER(AD2278),IF(N(AD2278)&lt;=-Guide!$C$24,"▼ Bat Speed  ",IF(N(AD2278)&gt;=Guide!$C$24,"▲ Bat Speed  ","")),"")&amp;IF(N(Z2278)&gt;=Guide!$C$22,"▲ Contact  ","")&amp;IF(N(Z2278)&lt;=-Guide!$C$22,"▼ Contact  ","")&amp;IF(N(AB2278)&gt;=Guide!$C$23,"▲ Chase  ","")&amp;IF(N(AB2278)&lt;=-Guide!$C$23,"▼ Chase  ",""))))</f>
        <v>Low PA</v>
      </c>
      <c r="AF2278" s="35" t="n">
        <f aca="false">MATCH(Counts!A2278,'Season Counts'!$A$2:$A$740,0)</f>
        <v>578</v>
      </c>
    </row>
    <row r="2279" customFormat="false" ht="15" hidden="false" customHeight="false" outlineLevel="0" collapsed="false">
      <c r="A2279" s="34" t="str">
        <f aca="false">Counts!B2279</f>
        <v>SEA</v>
      </c>
      <c r="B2279" s="5" t="str">
        <f aca="false">Counts!C2279</f>
        <v>Brendan Donovan</v>
      </c>
      <c r="C2279" s="34" t="str">
        <f aca="false">Counts!F2279</f>
        <v>Aug</v>
      </c>
      <c r="D2279" s="35" t="n">
        <f aca="false">IFERROR(Counts!P2279,"")</f>
        <v>58</v>
      </c>
      <c r="E2279" s="36" t="n">
        <f aca="false">IFERROR(Counts!R2279/Counts!Q2279,"")</f>
        <v>0.283018867924528</v>
      </c>
      <c r="F2279" s="36" t="n">
        <f aca="false">IFERROR((Counts!R2279+Counts!V2279+Counts!W2279)/(Counts!Q2279+Counts!V2279+Counts!W2279+Counts!X2279),"")</f>
        <v>0.344827586206897</v>
      </c>
      <c r="G2279" s="36" t="n">
        <f aca="false">IFERROR((Counts!R2279+Counts!S2279+2*Counts!T2279+3*Counts!U2279)/Counts!Q2279,"")</f>
        <v>0.339622641509434</v>
      </c>
      <c r="H2279" s="35" t="n">
        <f aca="false">IFERROR(Counts!U2279,"")</f>
        <v>0</v>
      </c>
      <c r="I2279" s="36" t="n">
        <f aca="false">IFERROR(Counts!Z2279/Counts!AA2279,"")</f>
        <v>0.311206896551724</v>
      </c>
      <c r="J2279" s="36" t="n">
        <f aca="false">IFERROR(Counts!AB2279/Counts!AA2279,"")</f>
        <v>0.263172413793103</v>
      </c>
      <c r="K2279" s="37" t="n">
        <f aca="false">IFERROR((Counts!AB2279-Counts!Z2279)/Counts!AA2279,"")</f>
        <v>-0.0480344827586207</v>
      </c>
      <c r="L2279" s="38" t="n">
        <f aca="false">IFERROR(Counts!Y2279/Counts!P2279,"")</f>
        <v>0.137931034482759</v>
      </c>
      <c r="M2279" s="38" t="n">
        <f aca="false">IFERROR(Counts!V2279/Counts!P2279,"")</f>
        <v>0.0689655172413793</v>
      </c>
      <c r="N2279" s="38" t="n">
        <f aca="false">IFERROR(Counts!AD2279/Counts!AC2279,"")</f>
        <v>0</v>
      </c>
      <c r="O2279" s="38" t="n">
        <f aca="false">IFERROR(Counts!AE2279/Counts!AC2279,"")</f>
        <v>0.2</v>
      </c>
      <c r="P2279" s="39" t="n">
        <f aca="false">IFERROR(Counts!AG2279/Counts!AF2279,"")</f>
        <v>85.2866666666667</v>
      </c>
      <c r="Q2279" s="38" t="n">
        <f aca="false">IFERROR(Counts!AH2279/Counts!AC2279,"")</f>
        <v>0.288888888888889</v>
      </c>
      <c r="R2279" s="38" t="n">
        <f aca="false">IFERROR(Counts!N2279/Counts!M2279,"")</f>
        <v>0.254098360655738</v>
      </c>
      <c r="S2279" s="38" t="n">
        <f aca="false">IFERROR(Counts!K2279/Counts!J2279,"")</f>
        <v>0.71304347826087</v>
      </c>
      <c r="T2279" s="38" t="n">
        <f aca="false">IFERROR(Counts!I2279/Counts!H2279,"")</f>
        <v>0.115044247787611</v>
      </c>
      <c r="U2279" s="38" t="n">
        <f aca="false">IFERROR(1-Counts!L2279/Counts!K2279,"")</f>
        <v>0.939024390243902</v>
      </c>
      <c r="V2279" s="39" t="n">
        <f aca="false">IFERROR(Counts!AJ2279/Counts!AI2279,"")</f>
        <v>67.9613861386139</v>
      </c>
      <c r="W2279" s="38" t="n">
        <f aca="false">IFERROR(Counts!AK2279/Counts!AI2279,"")</f>
        <v>0.0099009900990099</v>
      </c>
      <c r="X2279" s="40" t="n">
        <f aca="false">IFERROR(Counts!O2279,"")</f>
        <v>-0.424</v>
      </c>
      <c r="Y2279" s="36" t="n">
        <f aca="false">IFERROR(INDEX('Season Counts'!$Y$2:$Y$740,$AF2279)/INDEX('Season Counts'!$X$2:$X$740,$AF2279),"")</f>
        <v>0.314356687898089</v>
      </c>
      <c r="Z2279" s="37" t="n">
        <f aca="false">IFERROR(J2279-Y2279,"")</f>
        <v>-0.0511842741049858</v>
      </c>
      <c r="AA2279" s="38" t="n">
        <f aca="false">IFERROR(INDEX('Season Counts'!$K$2:$K$740,$AF2279)/INDEX('Season Counts'!$J$2:$J$740,$AF2279),"")</f>
        <v>0.253205128205128</v>
      </c>
      <c r="AB2279" s="41" t="n">
        <f aca="false">IFERROR(R2279-AA2279,"")</f>
        <v>0.000893232450609516</v>
      </c>
      <c r="AC2279" s="39" t="n">
        <f aca="false">IFERROR(INDEX('Season Counts'!$AG$2:$AG$740,$AF2279)/INDEX('Season Counts'!$AF$2:$AF$740,$AF2279),"")</f>
        <v>68.2847457627119</v>
      </c>
      <c r="AD2279" s="40" t="n">
        <f aca="false">IFERROR(V2279-AC2279,"")</f>
        <v>-0.323359624098003</v>
      </c>
      <c r="AE2279" s="4" t="str">
        <f aca="false">IF(D2279&lt;Guide!$C$21,"Low PA",IF(TRIM(IF(ISNUMBER(AD2279),IF(N(AD2279)&lt;=-Guide!$C$24,"▼ Bat Speed  ",IF(N(AD2279)&gt;=Guide!$C$24,"▲ Bat Speed  ","")),"")&amp;IF(N(Z2279)&gt;=Guide!$C$22,"▲ Contact  ","")&amp;IF(N(Z2279)&lt;=-Guide!$C$22,"▼ Contact  ","")&amp;IF(N(AB2279)&gt;=Guide!$C$23,"▲ Chase  ","")&amp;IF(N(AB2279)&lt;=-Guide!$C$23,"▼ Chase  ",""))="","Stable",TRIM(IF(ISNUMBER(AD2279),IF(N(AD2279)&lt;=-Guide!$C$24,"▼ Bat Speed  ",IF(N(AD2279)&gt;=Guide!$C$24,"▲ Bat Speed  ","")),"")&amp;IF(N(Z2279)&gt;=Guide!$C$22,"▲ Contact  ","")&amp;IF(N(Z2279)&lt;=-Guide!$C$22,"▼ Contact  ","")&amp;IF(N(AB2279)&gt;=Guide!$C$23,"▲ Chase  ","")&amp;IF(N(AB2279)&lt;=-Guide!$C$23,"▼ Chase  ",""))))</f>
        <v>▼ Contact</v>
      </c>
      <c r="AF2279" s="35" t="n">
        <f aca="false">MATCH(Counts!A2279,'Season Counts'!$A$2:$A$740,0)</f>
        <v>578</v>
      </c>
    </row>
    <row r="2280" customFormat="false" ht="15" hidden="false" customHeight="false" outlineLevel="0" collapsed="false">
      <c r="A2280" s="34" t="str">
        <f aca="false">Counts!B2280</f>
        <v>SEA</v>
      </c>
      <c r="B2280" s="5" t="str">
        <f aca="false">Counts!C2280</f>
        <v>Mitch Garver</v>
      </c>
      <c r="C2280" s="34" t="str">
        <f aca="false">Counts!F2280</f>
        <v>Mar-Apr</v>
      </c>
      <c r="D2280" s="35" t="n">
        <f aca="false">IFERROR(Counts!P2280,"")</f>
        <v>41</v>
      </c>
      <c r="E2280" s="36" t="n">
        <f aca="false">IFERROR(Counts!R2280/Counts!Q2280,"")</f>
        <v>0.205882352941176</v>
      </c>
      <c r="F2280" s="36" t="n">
        <f aca="false">IFERROR((Counts!R2280+Counts!V2280+Counts!W2280)/(Counts!Q2280+Counts!V2280+Counts!W2280+Counts!X2280),"")</f>
        <v>0.341463414634146</v>
      </c>
      <c r="G2280" s="36" t="n">
        <f aca="false">IFERROR((Counts!R2280+Counts!S2280+2*Counts!T2280+3*Counts!U2280)/Counts!Q2280,"")</f>
        <v>0.235294117647059</v>
      </c>
      <c r="H2280" s="35" t="n">
        <f aca="false">IFERROR(Counts!U2280,"")</f>
        <v>0</v>
      </c>
      <c r="I2280" s="36" t="n">
        <f aca="false">IFERROR(Counts!Z2280/Counts!AA2280,"")</f>
        <v>0.281707317073171</v>
      </c>
      <c r="J2280" s="36" t="n">
        <f aca="false">IFERROR(Counts!AB2280/Counts!AA2280,"")</f>
        <v>0.304975609756098</v>
      </c>
      <c r="K2280" s="37" t="n">
        <f aca="false">IFERROR((Counts!AB2280-Counts!Z2280)/Counts!AA2280,"")</f>
        <v>0.0232682926829268</v>
      </c>
      <c r="L2280" s="38" t="n">
        <f aca="false">IFERROR(Counts!Y2280/Counts!P2280,"")</f>
        <v>0.268292682926829</v>
      </c>
      <c r="M2280" s="38" t="n">
        <f aca="false">IFERROR(Counts!V2280/Counts!P2280,"")</f>
        <v>0.170731707317073</v>
      </c>
      <c r="N2280" s="38" t="n">
        <f aca="false">IFERROR(Counts!AD2280/Counts!AC2280,"")</f>
        <v>0.0869565217391304</v>
      </c>
      <c r="O2280" s="38" t="n">
        <f aca="false">IFERROR(Counts!AE2280/Counts!AC2280,"")</f>
        <v>0.565217391304348</v>
      </c>
      <c r="P2280" s="39" t="n">
        <f aca="false">IFERROR(Counts!AG2280/Counts!AF2280,"")</f>
        <v>90.804347826087</v>
      </c>
      <c r="Q2280" s="38" t="n">
        <f aca="false">IFERROR(Counts!AH2280/Counts!AC2280,"")</f>
        <v>0.130434782608696</v>
      </c>
      <c r="R2280" s="38" t="n">
        <f aca="false">IFERROR(Counts!N2280/Counts!M2280,"")</f>
        <v>0.25531914893617</v>
      </c>
      <c r="S2280" s="38" t="n">
        <f aca="false">IFERROR(Counts!K2280/Counts!J2280,"")</f>
        <v>0.641025641025641</v>
      </c>
      <c r="T2280" s="38" t="n">
        <f aca="false">IFERROR(Counts!I2280/Counts!H2280,"")</f>
        <v>0.324324324324324</v>
      </c>
      <c r="U2280" s="38" t="n">
        <f aca="false">IFERROR(1-Counts!L2280/Counts!K2280,"")</f>
        <v>0.8</v>
      </c>
      <c r="V2280" s="39" t="n">
        <f aca="false">IFERROR(Counts!AJ2280/Counts!AI2280,"")</f>
        <v>73.4878787878788</v>
      </c>
      <c r="W2280" s="38" t="n">
        <f aca="false">IFERROR(Counts!AK2280/Counts!AI2280,"")</f>
        <v>0.257575757575758</v>
      </c>
      <c r="X2280" s="40" t="n">
        <f aca="false">IFERROR(Counts!O2280,"")</f>
        <v>-0.309</v>
      </c>
      <c r="Y2280" s="36" t="n">
        <f aca="false">IFERROR(INDEX('Season Counts'!$Y$2:$Y$740,$AF2280)/INDEX('Season Counts'!$X$2:$X$740,$AF2280),"")</f>
        <v>0.300852348993289</v>
      </c>
      <c r="Z2280" s="37" t="n">
        <f aca="false">IFERROR(J2280-Y2280,"")</f>
        <v>0.004123260762809</v>
      </c>
      <c r="AA2280" s="38" t="n">
        <f aca="false">IFERROR(INDEX('Season Counts'!$K$2:$K$740,$AF2280)/INDEX('Season Counts'!$J$2:$J$740,$AF2280),"")</f>
        <v>0.248571428571429</v>
      </c>
      <c r="AB2280" s="41" t="n">
        <f aca="false">IFERROR(R2280-AA2280,"")</f>
        <v>0.00674772036474161</v>
      </c>
      <c r="AC2280" s="39" t="n">
        <f aca="false">IFERROR(INDEX('Season Counts'!$AG$2:$AG$740,$AF2280)/INDEX('Season Counts'!$AF$2:$AF$740,$AF2280),"")</f>
        <v>72.5741379310345</v>
      </c>
      <c r="AD2280" s="40" t="n">
        <f aca="false">IFERROR(V2280-AC2280,"")</f>
        <v>0.913740856844299</v>
      </c>
      <c r="AE2280" s="4" t="str">
        <f aca="false">IF(D2280&lt;Guide!$C$21,"Low PA",IF(TRIM(IF(ISNUMBER(AD2280),IF(N(AD2280)&lt;=-Guide!$C$24,"▼ Bat Speed  ",IF(N(AD2280)&gt;=Guide!$C$24,"▲ Bat Speed  ","")),"")&amp;IF(N(Z2280)&gt;=Guide!$C$22,"▲ Contact  ","")&amp;IF(N(Z2280)&lt;=-Guide!$C$22,"▼ Contact  ","")&amp;IF(N(AB2280)&gt;=Guide!$C$23,"▲ Chase  ","")&amp;IF(N(AB2280)&lt;=-Guide!$C$23,"▼ Chase  ",""))="","Stable",TRIM(IF(ISNUMBER(AD2280),IF(N(AD2280)&lt;=-Guide!$C$24,"▼ Bat Speed  ",IF(N(AD2280)&gt;=Guide!$C$24,"▲ Bat Speed  ","")),"")&amp;IF(N(Z2280)&gt;=Guide!$C$22,"▲ Contact  ","")&amp;IF(N(Z2280)&lt;=-Guide!$C$22,"▼ Contact  ","")&amp;IF(N(AB2280)&gt;=Guide!$C$23,"▲ Chase  ","")&amp;IF(N(AB2280)&lt;=-Guide!$C$23,"▼ Chase  ",""))))</f>
        <v>Stable</v>
      </c>
      <c r="AF2280" s="35" t="n">
        <f aca="false">MATCH(Counts!A2280,'Season Counts'!$A$2:$A$740,0)</f>
        <v>579</v>
      </c>
    </row>
    <row r="2281" customFormat="false" ht="15" hidden="false" customHeight="false" outlineLevel="0" collapsed="false">
      <c r="A2281" s="34" t="str">
        <f aca="false">Counts!B2281</f>
        <v>SEA</v>
      </c>
      <c r="B2281" s="5" t="str">
        <f aca="false">Counts!C2281</f>
        <v>Mitch Garver</v>
      </c>
      <c r="C2281" s="34" t="str">
        <f aca="false">Counts!F2281</f>
        <v>May</v>
      </c>
      <c r="D2281" s="35" t="n">
        <f aca="false">IFERROR(Counts!P2281,"")</f>
        <v>47</v>
      </c>
      <c r="E2281" s="36" t="n">
        <f aca="false">IFERROR(Counts!R2281/Counts!Q2281,"")</f>
        <v>0.184210526315789</v>
      </c>
      <c r="F2281" s="36" t="n">
        <f aca="false">IFERROR((Counts!R2281+Counts!V2281+Counts!W2281)/(Counts!Q2281+Counts!V2281+Counts!W2281+Counts!X2281),"")</f>
        <v>0.340425531914894</v>
      </c>
      <c r="G2281" s="36" t="n">
        <f aca="false">IFERROR((Counts!R2281+Counts!S2281+2*Counts!T2281+3*Counts!U2281)/Counts!Q2281,"")</f>
        <v>0.368421052631579</v>
      </c>
      <c r="H2281" s="35" t="n">
        <f aca="false">IFERROR(Counts!U2281,"")</f>
        <v>2</v>
      </c>
      <c r="I2281" s="36" t="n">
        <f aca="false">IFERROR(Counts!Z2281/Counts!AA2281,"")</f>
        <v>0.322340425531915</v>
      </c>
      <c r="J2281" s="36" t="n">
        <f aca="false">IFERROR(Counts!AB2281/Counts!AA2281,"")</f>
        <v>0.295404255319149</v>
      </c>
      <c r="K2281" s="37" t="n">
        <f aca="false">IFERROR((Counts!AB2281-Counts!Z2281)/Counts!AA2281,"")</f>
        <v>-0.026936170212766</v>
      </c>
      <c r="L2281" s="38" t="n">
        <f aca="false">IFERROR(Counts!Y2281/Counts!P2281,"")</f>
        <v>0.319148936170213</v>
      </c>
      <c r="M2281" s="38" t="n">
        <f aca="false">IFERROR(Counts!V2281/Counts!P2281,"")</f>
        <v>0.191489361702128</v>
      </c>
      <c r="N2281" s="38" t="n">
        <f aca="false">IFERROR(Counts!AD2281/Counts!AC2281,"")</f>
        <v>0.0434782608695652</v>
      </c>
      <c r="O2281" s="38" t="n">
        <f aca="false">IFERROR(Counts!AE2281/Counts!AC2281,"")</f>
        <v>0.521739130434783</v>
      </c>
      <c r="P2281" s="39" t="n">
        <f aca="false">IFERROR(Counts!AG2281/Counts!AF2281,"")</f>
        <v>90.7913043478261</v>
      </c>
      <c r="Q2281" s="38" t="n">
        <f aca="false">IFERROR(Counts!AH2281/Counts!AC2281,"")</f>
        <v>0.304347826086957</v>
      </c>
      <c r="R2281" s="38" t="n">
        <f aca="false">IFERROR(Counts!N2281/Counts!M2281,"")</f>
        <v>0.243478260869565</v>
      </c>
      <c r="S2281" s="38" t="n">
        <f aca="false">IFERROR(Counts!K2281/Counts!J2281,"")</f>
        <v>0.626373626373626</v>
      </c>
      <c r="T2281" s="38" t="n">
        <f aca="false">IFERROR(Counts!I2281/Counts!H2281,"")</f>
        <v>0.317647058823529</v>
      </c>
      <c r="U2281" s="38" t="n">
        <f aca="false">IFERROR(1-Counts!L2281/Counts!K2281,"")</f>
        <v>0.824561403508772</v>
      </c>
      <c r="V2281" s="39" t="n">
        <f aca="false">IFERROR(Counts!AJ2281/Counts!AI2281,"")</f>
        <v>72.8</v>
      </c>
      <c r="W2281" s="38" t="n">
        <f aca="false">IFERROR(Counts!AK2281/Counts!AI2281,"")</f>
        <v>0.22972972972973</v>
      </c>
      <c r="X2281" s="40" t="n">
        <f aca="false">IFERROR(Counts!O2281,"")</f>
        <v>1.773</v>
      </c>
      <c r="Y2281" s="36" t="n">
        <f aca="false">IFERROR(INDEX('Season Counts'!$Y$2:$Y$740,$AF2281)/INDEX('Season Counts'!$X$2:$X$740,$AF2281),"")</f>
        <v>0.300852348993289</v>
      </c>
      <c r="Z2281" s="37" t="n">
        <f aca="false">IFERROR(J2281-Y2281,"")</f>
        <v>-0.00544809367413962</v>
      </c>
      <c r="AA2281" s="38" t="n">
        <f aca="false">IFERROR(INDEX('Season Counts'!$K$2:$K$740,$AF2281)/INDEX('Season Counts'!$J$2:$J$740,$AF2281),"")</f>
        <v>0.248571428571429</v>
      </c>
      <c r="AB2281" s="41" t="n">
        <f aca="false">IFERROR(R2281-AA2281,"")</f>
        <v>-0.00509316770186336</v>
      </c>
      <c r="AC2281" s="39" t="n">
        <f aca="false">IFERROR(INDEX('Season Counts'!$AG$2:$AG$740,$AF2281)/INDEX('Season Counts'!$AF$2:$AF$740,$AF2281),"")</f>
        <v>72.5741379310345</v>
      </c>
      <c r="AD2281" s="40" t="n">
        <f aca="false">IFERROR(V2281-AC2281,"")</f>
        <v>0.225862068965512</v>
      </c>
      <c r="AE2281" s="4" t="str">
        <f aca="false">IF(D2281&lt;Guide!$C$21,"Low PA",IF(TRIM(IF(ISNUMBER(AD2281),IF(N(AD2281)&lt;=-Guide!$C$24,"▼ Bat Speed  ",IF(N(AD2281)&gt;=Guide!$C$24,"▲ Bat Speed  ","")),"")&amp;IF(N(Z2281)&gt;=Guide!$C$22,"▲ Contact  ","")&amp;IF(N(Z2281)&lt;=-Guide!$C$22,"▼ Contact  ","")&amp;IF(N(AB2281)&gt;=Guide!$C$23,"▲ Chase  ","")&amp;IF(N(AB2281)&lt;=-Guide!$C$23,"▼ Chase  ",""))="","Stable",TRIM(IF(ISNUMBER(AD2281),IF(N(AD2281)&lt;=-Guide!$C$24,"▼ Bat Speed  ",IF(N(AD2281)&gt;=Guide!$C$24,"▲ Bat Speed  ","")),"")&amp;IF(N(Z2281)&gt;=Guide!$C$22,"▲ Contact  ","")&amp;IF(N(Z2281)&lt;=-Guide!$C$22,"▼ Contact  ","")&amp;IF(N(AB2281)&gt;=Guide!$C$23,"▲ Chase  ","")&amp;IF(N(AB2281)&lt;=-Guide!$C$23,"▼ Chase  ",""))))</f>
        <v>Stable</v>
      </c>
      <c r="AF2281" s="35" t="n">
        <f aca="false">MATCH(Counts!A2281,'Season Counts'!$A$2:$A$740,0)</f>
        <v>579</v>
      </c>
    </row>
    <row r="2282" customFormat="false" ht="15" hidden="false" customHeight="false" outlineLevel="0" collapsed="false">
      <c r="A2282" s="34" t="str">
        <f aca="false">Counts!B2282</f>
        <v>SEA</v>
      </c>
      <c r="B2282" s="5" t="str">
        <f aca="false">Counts!C2282</f>
        <v>Mitch Garver</v>
      </c>
      <c r="C2282" s="34" t="str">
        <f aca="false">Counts!F2282</f>
        <v>Jun</v>
      </c>
      <c r="D2282" s="35" t="n">
        <f aca="false">IFERROR(Counts!P2282,"")</f>
        <v>32</v>
      </c>
      <c r="E2282" s="36" t="n">
        <f aca="false">IFERROR(Counts!R2282/Counts!Q2282,"")</f>
        <v>0.178571428571429</v>
      </c>
      <c r="F2282" s="36" t="n">
        <f aca="false">IFERROR((Counts!R2282+Counts!V2282+Counts!W2282)/(Counts!Q2282+Counts!V2282+Counts!W2282+Counts!X2282),"")</f>
        <v>0.28125</v>
      </c>
      <c r="G2282" s="36" t="n">
        <f aca="false">IFERROR((Counts!R2282+Counts!S2282+2*Counts!T2282+3*Counts!U2282)/Counts!Q2282,"")</f>
        <v>0.285714285714286</v>
      </c>
      <c r="H2282" s="35" t="n">
        <f aca="false">IFERROR(Counts!U2282,"")</f>
        <v>1</v>
      </c>
      <c r="I2282" s="36" t="n">
        <f aca="false">IFERROR(Counts!Z2282/Counts!AA2282,"")</f>
        <v>0.2625</v>
      </c>
      <c r="J2282" s="36" t="n">
        <f aca="false">IFERROR(Counts!AB2282/Counts!AA2282,"")</f>
        <v>0.32425</v>
      </c>
      <c r="K2282" s="37" t="n">
        <f aca="false">IFERROR((Counts!AB2282-Counts!Z2282)/Counts!AA2282,"")</f>
        <v>0.06175</v>
      </c>
      <c r="L2282" s="38" t="n">
        <f aca="false">IFERROR(Counts!Y2282/Counts!P2282,"")</f>
        <v>0.375</v>
      </c>
      <c r="M2282" s="38" t="n">
        <f aca="false">IFERROR(Counts!V2282/Counts!P2282,"")</f>
        <v>0.09375</v>
      </c>
      <c r="N2282" s="38" t="n">
        <f aca="false">IFERROR(Counts!AD2282/Counts!AC2282,"")</f>
        <v>0.0625</v>
      </c>
      <c r="O2282" s="38" t="n">
        <f aca="false">IFERROR(Counts!AE2282/Counts!AC2282,"")</f>
        <v>0.3125</v>
      </c>
      <c r="P2282" s="39" t="n">
        <f aca="false">IFERROR(Counts!AG2282/Counts!AF2282,"")</f>
        <v>87.70625</v>
      </c>
      <c r="Q2282" s="38" t="n">
        <f aca="false">IFERROR(Counts!AH2282/Counts!AC2282,"")</f>
        <v>0.4375</v>
      </c>
      <c r="R2282" s="38" t="n">
        <f aca="false">IFERROR(Counts!N2282/Counts!M2282,"")</f>
        <v>0.205479452054795</v>
      </c>
      <c r="S2282" s="38" t="n">
        <f aca="false">IFERROR(Counts!K2282/Counts!J2282,"")</f>
        <v>0.620689655172414</v>
      </c>
      <c r="T2282" s="38" t="n">
        <f aca="false">IFERROR(Counts!I2282/Counts!H2282,"")</f>
        <v>0.392156862745098</v>
      </c>
      <c r="U2282" s="38" t="n">
        <f aca="false">IFERROR(1-Counts!L2282/Counts!K2282,"")</f>
        <v>0.666666666666667</v>
      </c>
      <c r="V2282" s="39" t="n">
        <f aca="false">IFERROR(Counts!AJ2282/Counts!AI2282,"")</f>
        <v>71.2622222222222</v>
      </c>
      <c r="W2282" s="38" t="n">
        <f aca="false">IFERROR(Counts!AK2282/Counts!AI2282,"")</f>
        <v>0.0888888888888889</v>
      </c>
      <c r="X2282" s="40" t="n">
        <f aca="false">IFERROR(Counts!O2282,"")</f>
        <v>-0.467</v>
      </c>
      <c r="Y2282" s="36" t="n">
        <f aca="false">IFERROR(INDEX('Season Counts'!$Y$2:$Y$740,$AF2282)/INDEX('Season Counts'!$X$2:$X$740,$AF2282),"")</f>
        <v>0.300852348993289</v>
      </c>
      <c r="Z2282" s="37" t="n">
        <f aca="false">IFERROR(J2282-Y2282,"")</f>
        <v>0.0233976510067114</v>
      </c>
      <c r="AA2282" s="38" t="n">
        <f aca="false">IFERROR(INDEX('Season Counts'!$K$2:$K$740,$AF2282)/INDEX('Season Counts'!$J$2:$J$740,$AF2282),"")</f>
        <v>0.248571428571429</v>
      </c>
      <c r="AB2282" s="41" t="n">
        <f aca="false">IFERROR(R2282-AA2282,"")</f>
        <v>-0.0430919765166341</v>
      </c>
      <c r="AC2282" s="39" t="n">
        <f aca="false">IFERROR(INDEX('Season Counts'!$AG$2:$AG$740,$AF2282)/INDEX('Season Counts'!$AF$2:$AF$740,$AF2282),"")</f>
        <v>72.5741379310345</v>
      </c>
      <c r="AD2282" s="40" t="n">
        <f aca="false">IFERROR(V2282-AC2282,"")</f>
        <v>-1.31191570881226</v>
      </c>
      <c r="AE2282" s="4" t="str">
        <f aca="false">IF(D2282&lt;Guide!$C$21,"Low PA",IF(TRIM(IF(ISNUMBER(AD2282),IF(N(AD2282)&lt;=-Guide!$C$24,"▼ Bat Speed  ",IF(N(AD2282)&gt;=Guide!$C$24,"▲ Bat Speed  ","")),"")&amp;IF(N(Z2282)&gt;=Guide!$C$22,"▲ Contact  ","")&amp;IF(N(Z2282)&lt;=-Guide!$C$22,"▼ Contact  ","")&amp;IF(N(AB2282)&gt;=Guide!$C$23,"▲ Chase  ","")&amp;IF(N(AB2282)&lt;=-Guide!$C$23,"▼ Chase  ",""))="","Stable",TRIM(IF(ISNUMBER(AD2282),IF(N(AD2282)&lt;=-Guide!$C$24,"▼ Bat Speed  ",IF(N(AD2282)&gt;=Guide!$C$24,"▲ Bat Speed  ","")),"")&amp;IF(N(Z2282)&gt;=Guide!$C$22,"▲ Contact  ","")&amp;IF(N(Z2282)&lt;=-Guide!$C$22,"▼ Contact  ","")&amp;IF(N(AB2282)&gt;=Guide!$C$23,"▲ Chase  ","")&amp;IF(N(AB2282)&lt;=-Guide!$C$23,"▼ Chase  ",""))))</f>
        <v>Low PA</v>
      </c>
      <c r="AF2282" s="35" t="n">
        <f aca="false">MATCH(Counts!A2282,'Season Counts'!$A$2:$A$740,0)</f>
        <v>579</v>
      </c>
    </row>
    <row r="2283" customFormat="false" ht="15" hidden="false" customHeight="false" outlineLevel="0" collapsed="false">
      <c r="A2283" s="34" t="str">
        <f aca="false">Counts!B2283</f>
        <v>SEA</v>
      </c>
      <c r="B2283" s="5" t="str">
        <f aca="false">Counts!C2283</f>
        <v>Mitch Garver</v>
      </c>
      <c r="C2283" s="34" t="str">
        <f aca="false">Counts!F2283</f>
        <v>Jul</v>
      </c>
      <c r="D2283" s="35" t="n">
        <f aca="false">IFERROR(Counts!P2283,"")</f>
        <v>25</v>
      </c>
      <c r="E2283" s="36" t="n">
        <f aca="false">IFERROR(Counts!R2283/Counts!Q2283,"")</f>
        <v>0.125</v>
      </c>
      <c r="F2283" s="36" t="n">
        <f aca="false">IFERROR((Counts!R2283+Counts!V2283+Counts!W2283)/(Counts!Q2283+Counts!V2283+Counts!W2283+Counts!X2283),"")</f>
        <v>0.16</v>
      </c>
      <c r="G2283" s="36" t="n">
        <f aca="false">IFERROR((Counts!R2283+Counts!S2283+2*Counts!T2283+3*Counts!U2283)/Counts!Q2283,"")</f>
        <v>0.291666666666667</v>
      </c>
      <c r="H2283" s="35" t="n">
        <f aca="false">IFERROR(Counts!U2283,"")</f>
        <v>1</v>
      </c>
      <c r="I2283" s="36" t="n">
        <f aca="false">IFERROR(Counts!Z2283/Counts!AA2283,"")</f>
        <v>0.194</v>
      </c>
      <c r="J2283" s="36" t="n">
        <f aca="false">IFERROR(Counts!AB2283/Counts!AA2283,"")</f>
        <v>0.26388</v>
      </c>
      <c r="K2283" s="37" t="n">
        <f aca="false">IFERROR((Counts!AB2283-Counts!Z2283)/Counts!AA2283,"")</f>
        <v>0.06988</v>
      </c>
      <c r="L2283" s="38" t="n">
        <f aca="false">IFERROR(Counts!Y2283/Counts!P2283,"")</f>
        <v>0.44</v>
      </c>
      <c r="M2283" s="38" t="n">
        <f aca="false">IFERROR(Counts!V2283/Counts!P2283,"")</f>
        <v>0.04</v>
      </c>
      <c r="N2283" s="38" t="n">
        <f aca="false">IFERROR(Counts!AD2283/Counts!AC2283,"")</f>
        <v>0.230769230769231</v>
      </c>
      <c r="O2283" s="38" t="n">
        <f aca="false">IFERROR(Counts!AE2283/Counts!AC2283,"")</f>
        <v>0.538461538461538</v>
      </c>
      <c r="P2283" s="39" t="n">
        <f aca="false">IFERROR(Counts!AG2283/Counts!AF2283,"")</f>
        <v>93.9307692307692</v>
      </c>
      <c r="Q2283" s="38" t="n">
        <f aca="false">IFERROR(Counts!AH2283/Counts!AC2283,"")</f>
        <v>0.461538461538462</v>
      </c>
      <c r="R2283" s="38" t="n">
        <f aca="false">IFERROR(Counts!N2283/Counts!M2283,"")</f>
        <v>0.327272727272727</v>
      </c>
      <c r="S2283" s="38" t="n">
        <f aca="false">IFERROR(Counts!K2283/Counts!J2283,"")</f>
        <v>0.534883720930233</v>
      </c>
      <c r="T2283" s="38" t="n">
        <f aca="false">IFERROR(Counts!I2283/Counts!H2283,"")</f>
        <v>0.292682926829268</v>
      </c>
      <c r="U2283" s="38" t="n">
        <f aca="false">IFERROR(1-Counts!L2283/Counts!K2283,"")</f>
        <v>0.782608695652174</v>
      </c>
      <c r="V2283" s="39" t="n">
        <f aca="false">IFERROR(Counts!AJ2283/Counts!AI2283,"")</f>
        <v>72.0945945945946</v>
      </c>
      <c r="W2283" s="38" t="n">
        <f aca="false">IFERROR(Counts!AK2283/Counts!AI2283,"")</f>
        <v>0.189189189189189</v>
      </c>
      <c r="X2283" s="40" t="n">
        <f aca="false">IFERROR(Counts!O2283,"")</f>
        <v>-1.875</v>
      </c>
      <c r="Y2283" s="36" t="n">
        <f aca="false">IFERROR(INDEX('Season Counts'!$Y$2:$Y$740,$AF2283)/INDEX('Season Counts'!$X$2:$X$740,$AF2283),"")</f>
        <v>0.300852348993289</v>
      </c>
      <c r="Z2283" s="37" t="n">
        <f aca="false">IFERROR(J2283-Y2283,"")</f>
        <v>-0.0369723489932886</v>
      </c>
      <c r="AA2283" s="38" t="n">
        <f aca="false">IFERROR(INDEX('Season Counts'!$K$2:$K$740,$AF2283)/INDEX('Season Counts'!$J$2:$J$740,$AF2283),"")</f>
        <v>0.248571428571429</v>
      </c>
      <c r="AB2283" s="41" t="n">
        <f aca="false">IFERROR(R2283-AA2283,"")</f>
        <v>0.0787012987012987</v>
      </c>
      <c r="AC2283" s="39" t="n">
        <f aca="false">IFERROR(INDEX('Season Counts'!$AG$2:$AG$740,$AF2283)/INDEX('Season Counts'!$AF$2:$AF$740,$AF2283),"")</f>
        <v>72.5741379310345</v>
      </c>
      <c r="AD2283" s="40" t="n">
        <f aca="false">IFERROR(V2283-AC2283,"")</f>
        <v>-0.479543336439889</v>
      </c>
      <c r="AE2283" s="4" t="str">
        <f aca="false">IF(D2283&lt;Guide!$C$21,"Low PA",IF(TRIM(IF(ISNUMBER(AD2283),IF(N(AD2283)&lt;=-Guide!$C$24,"▼ Bat Speed  ",IF(N(AD2283)&gt;=Guide!$C$24,"▲ Bat Speed  ","")),"")&amp;IF(N(Z2283)&gt;=Guide!$C$22,"▲ Contact  ","")&amp;IF(N(Z2283)&lt;=-Guide!$C$22,"▼ Contact  ","")&amp;IF(N(AB2283)&gt;=Guide!$C$23,"▲ Chase  ","")&amp;IF(N(AB2283)&lt;=-Guide!$C$23,"▼ Chase  ",""))="","Stable",TRIM(IF(ISNUMBER(AD2283),IF(N(AD2283)&lt;=-Guide!$C$24,"▼ Bat Speed  ",IF(N(AD2283)&gt;=Guide!$C$24,"▲ Bat Speed  ","")),"")&amp;IF(N(Z2283)&gt;=Guide!$C$22,"▲ Contact  ","")&amp;IF(N(Z2283)&lt;=-Guide!$C$22,"▼ Contact  ","")&amp;IF(N(AB2283)&gt;=Guide!$C$23,"▲ Chase  ","")&amp;IF(N(AB2283)&lt;=-Guide!$C$23,"▼ Chase  ",""))))</f>
        <v>Low PA</v>
      </c>
      <c r="AF2283" s="35" t="n">
        <f aca="false">MATCH(Counts!A2283,'Season Counts'!$A$2:$A$740,0)</f>
        <v>579</v>
      </c>
    </row>
    <row r="2284" customFormat="false" ht="15" hidden="false" customHeight="false" outlineLevel="0" collapsed="false">
      <c r="A2284" s="34" t="str">
        <f aca="false">Counts!B2284</f>
        <v>SEA</v>
      </c>
      <c r="B2284" s="5" t="str">
        <f aca="false">Counts!C2284</f>
        <v>Mitch Garver</v>
      </c>
      <c r="C2284" s="34" t="str">
        <f aca="false">Counts!F2284</f>
        <v>Aug</v>
      </c>
      <c r="D2284" s="35" t="n">
        <f aca="false">IFERROR(Counts!P2284,"")</f>
        <v>4</v>
      </c>
      <c r="E2284" s="36" t="n">
        <f aca="false">IFERROR(Counts!R2284/Counts!Q2284,"")</f>
        <v>0</v>
      </c>
      <c r="F2284" s="36" t="n">
        <f aca="false">IFERROR((Counts!R2284+Counts!V2284+Counts!W2284)/(Counts!Q2284+Counts!V2284+Counts!W2284+Counts!X2284),"")</f>
        <v>0.5</v>
      </c>
      <c r="G2284" s="36" t="n">
        <f aca="false">IFERROR((Counts!R2284+Counts!S2284+2*Counts!T2284+3*Counts!U2284)/Counts!Q2284,"")</f>
        <v>0</v>
      </c>
      <c r="H2284" s="35" t="n">
        <f aca="false">IFERROR(Counts!U2284,"")</f>
        <v>0</v>
      </c>
      <c r="I2284" s="36" t="n">
        <f aca="false">IFERROR(Counts!Z2284/Counts!AA2284,"")</f>
        <v>0.35</v>
      </c>
      <c r="J2284" s="36" t="n">
        <f aca="false">IFERROR(Counts!AB2284/Counts!AA2284,"")</f>
        <v>0.3665</v>
      </c>
      <c r="K2284" s="37" t="n">
        <f aca="false">IFERROR((Counts!AB2284-Counts!Z2284)/Counts!AA2284,"")</f>
        <v>0.0165</v>
      </c>
      <c r="L2284" s="38" t="n">
        <f aca="false">IFERROR(Counts!Y2284/Counts!P2284,"")</f>
        <v>0</v>
      </c>
      <c r="M2284" s="38" t="n">
        <f aca="false">IFERROR(Counts!V2284/Counts!P2284,"")</f>
        <v>0.5</v>
      </c>
      <c r="N2284" s="38" t="n">
        <f aca="false">IFERROR(Counts!AD2284/Counts!AC2284,"")</f>
        <v>0</v>
      </c>
      <c r="O2284" s="38" t="n">
        <f aca="false">IFERROR(Counts!AE2284/Counts!AC2284,"")</f>
        <v>0</v>
      </c>
      <c r="P2284" s="39" t="n">
        <f aca="false">IFERROR(Counts!AG2284/Counts!AF2284,"")</f>
        <v>87.8</v>
      </c>
      <c r="Q2284" s="38" t="n">
        <f aca="false">IFERROR(Counts!AH2284/Counts!AC2284,"")</f>
        <v>0</v>
      </c>
      <c r="R2284" s="38" t="n">
        <f aca="false">IFERROR(Counts!N2284/Counts!M2284,"")</f>
        <v>0.153846153846154</v>
      </c>
      <c r="S2284" s="38" t="n">
        <f aca="false">IFERROR(Counts!K2284/Counts!J2284,"")</f>
        <v>0.666666666666667</v>
      </c>
      <c r="T2284" s="38" t="n">
        <f aca="false">IFERROR(Counts!I2284/Counts!H2284,"")</f>
        <v>0.1</v>
      </c>
      <c r="U2284" s="38" t="n">
        <f aca="false">IFERROR(1-Counts!L2284/Counts!K2284,"")</f>
        <v>0.875</v>
      </c>
      <c r="V2284" s="39" t="n">
        <f aca="false">IFERROR(Counts!AJ2284/Counts!AI2284,"")</f>
        <v>72.55</v>
      </c>
      <c r="W2284" s="38" t="n">
        <f aca="false">IFERROR(Counts!AK2284/Counts!AI2284,"")</f>
        <v>0.2</v>
      </c>
      <c r="X2284" s="40" t="n">
        <f aca="false">IFERROR(Counts!O2284,"")</f>
        <v>0.326</v>
      </c>
      <c r="Y2284" s="36" t="n">
        <f aca="false">IFERROR(INDEX('Season Counts'!$Y$2:$Y$740,$AF2284)/INDEX('Season Counts'!$X$2:$X$740,$AF2284),"")</f>
        <v>0.300852348993289</v>
      </c>
      <c r="Z2284" s="37" t="n">
        <f aca="false">IFERROR(J2284-Y2284,"")</f>
        <v>0.0656476510067114</v>
      </c>
      <c r="AA2284" s="38" t="n">
        <f aca="false">IFERROR(INDEX('Season Counts'!$K$2:$K$740,$AF2284)/INDEX('Season Counts'!$J$2:$J$740,$AF2284),"")</f>
        <v>0.248571428571429</v>
      </c>
      <c r="AB2284" s="41" t="n">
        <f aca="false">IFERROR(R2284-AA2284,"")</f>
        <v>-0.0947252747252747</v>
      </c>
      <c r="AC2284" s="39" t="n">
        <f aca="false">IFERROR(INDEX('Season Counts'!$AG$2:$AG$740,$AF2284)/INDEX('Season Counts'!$AF$2:$AF$740,$AF2284),"")</f>
        <v>72.5741379310345</v>
      </c>
      <c r="AD2284" s="40" t="n">
        <f aca="false">IFERROR(V2284-AC2284,"")</f>
        <v>-0.0241379310344882</v>
      </c>
      <c r="AE2284" s="4" t="str">
        <f aca="false">IF(D2284&lt;Guide!$C$21,"Low PA",IF(TRIM(IF(ISNUMBER(AD2284),IF(N(AD2284)&lt;=-Guide!$C$24,"▼ Bat Speed  ",IF(N(AD2284)&gt;=Guide!$C$24,"▲ Bat Speed  ","")),"")&amp;IF(N(Z2284)&gt;=Guide!$C$22,"▲ Contact  ","")&amp;IF(N(Z2284)&lt;=-Guide!$C$22,"▼ Contact  ","")&amp;IF(N(AB2284)&gt;=Guide!$C$23,"▲ Chase  ","")&amp;IF(N(AB2284)&lt;=-Guide!$C$23,"▼ Chase  ",""))="","Stable",TRIM(IF(ISNUMBER(AD2284),IF(N(AD2284)&lt;=-Guide!$C$24,"▼ Bat Speed  ",IF(N(AD2284)&gt;=Guide!$C$24,"▲ Bat Speed  ","")),"")&amp;IF(N(Z2284)&gt;=Guide!$C$22,"▲ Contact  ","")&amp;IF(N(Z2284)&lt;=-Guide!$C$22,"▼ Contact  ","")&amp;IF(N(AB2284)&gt;=Guide!$C$23,"▲ Chase  ","")&amp;IF(N(AB2284)&lt;=-Guide!$C$23,"▼ Chase  ",""))))</f>
        <v>Low PA</v>
      </c>
      <c r="AF2284" s="35" t="n">
        <f aca="false">MATCH(Counts!A2284,'Season Counts'!$A$2:$A$740,0)</f>
        <v>579</v>
      </c>
    </row>
    <row r="2285" customFormat="false" ht="15" hidden="false" customHeight="false" outlineLevel="0" collapsed="false">
      <c r="A2285" s="34" t="str">
        <f aca="false">Counts!B2285</f>
        <v>SEA</v>
      </c>
      <c r="B2285" s="5" t="str">
        <f aca="false">Counts!C2285</f>
        <v>Victor Robles</v>
      </c>
      <c r="C2285" s="34" t="str">
        <f aca="false">Counts!F2285</f>
        <v>Mar-Apr</v>
      </c>
      <c r="D2285" s="35" t="n">
        <f aca="false">IFERROR(Counts!P2285,"")</f>
        <v>13</v>
      </c>
      <c r="E2285" s="36" t="n">
        <f aca="false">IFERROR(Counts!R2285/Counts!Q2285,"")</f>
        <v>0.230769230769231</v>
      </c>
      <c r="F2285" s="36" t="n">
        <f aca="false">IFERROR((Counts!R2285+Counts!V2285+Counts!W2285)/(Counts!Q2285+Counts!V2285+Counts!W2285+Counts!X2285),"")</f>
        <v>0.230769230769231</v>
      </c>
      <c r="G2285" s="36" t="n">
        <f aca="false">IFERROR((Counts!R2285+Counts!S2285+2*Counts!T2285+3*Counts!U2285)/Counts!Q2285,"")</f>
        <v>0.307692307692308</v>
      </c>
      <c r="H2285" s="35" t="n">
        <f aca="false">IFERROR(Counts!U2285,"")</f>
        <v>0</v>
      </c>
      <c r="I2285" s="36" t="n">
        <f aca="false">IFERROR(Counts!Z2285/Counts!AA2285,"")</f>
        <v>0.234615384615385</v>
      </c>
      <c r="J2285" s="36" t="n">
        <f aca="false">IFERROR(Counts!AB2285/Counts!AA2285,"")</f>
        <v>0.255923076923077</v>
      </c>
      <c r="K2285" s="37" t="n">
        <f aca="false">IFERROR((Counts!AB2285-Counts!Z2285)/Counts!AA2285,"")</f>
        <v>0.0213076923076923</v>
      </c>
      <c r="L2285" s="38" t="n">
        <f aca="false">IFERROR(Counts!Y2285/Counts!P2285,"")</f>
        <v>0.230769230769231</v>
      </c>
      <c r="M2285" s="38" t="n">
        <f aca="false">IFERROR(Counts!V2285/Counts!P2285,"")</f>
        <v>0</v>
      </c>
      <c r="N2285" s="38" t="n">
        <f aca="false">IFERROR(Counts!AD2285/Counts!AC2285,"")</f>
        <v>0.1</v>
      </c>
      <c r="O2285" s="38" t="n">
        <f aca="false">IFERROR(Counts!AE2285/Counts!AC2285,"")</f>
        <v>0.2</v>
      </c>
      <c r="P2285" s="39" t="n">
        <f aca="false">IFERROR(Counts!AG2285/Counts!AF2285,"")</f>
        <v>82.57</v>
      </c>
      <c r="Q2285" s="38" t="n">
        <f aca="false">IFERROR(Counts!AH2285/Counts!AC2285,"")</f>
        <v>0.3</v>
      </c>
      <c r="R2285" s="38" t="n">
        <f aca="false">IFERROR(Counts!N2285/Counts!M2285,"")</f>
        <v>0.333333333333333</v>
      </c>
      <c r="S2285" s="38" t="n">
        <f aca="false">IFERROR(Counts!K2285/Counts!J2285,"")</f>
        <v>0.739130434782609</v>
      </c>
      <c r="T2285" s="38" t="n">
        <f aca="false">IFERROR(Counts!I2285/Counts!H2285,"")</f>
        <v>0.259259259259259</v>
      </c>
      <c r="U2285" s="38" t="n">
        <f aca="false">IFERROR(1-Counts!L2285/Counts!K2285,"")</f>
        <v>0.823529411764706</v>
      </c>
      <c r="V2285" s="39" t="n">
        <f aca="false">IFERROR(Counts!AJ2285/Counts!AI2285,"")</f>
        <v>67.02</v>
      </c>
      <c r="W2285" s="38" t="n">
        <f aca="false">IFERROR(Counts!AK2285/Counts!AI2285,"")</f>
        <v>0</v>
      </c>
      <c r="X2285" s="40" t="n">
        <f aca="false">IFERROR(Counts!O2285,"")</f>
        <v>-1.107</v>
      </c>
      <c r="Y2285" s="36" t="n">
        <f aca="false">IFERROR(INDEX('Season Counts'!$Y$2:$Y$740,$AF2285)/INDEX('Season Counts'!$X$2:$X$740,$AF2285),"")</f>
        <v>0.280315068493151</v>
      </c>
      <c r="Z2285" s="37" t="n">
        <f aca="false">IFERROR(J2285-Y2285,"")</f>
        <v>-0.0243919915700738</v>
      </c>
      <c r="AA2285" s="38" t="n">
        <f aca="false">IFERROR(INDEX('Season Counts'!$K$2:$K$740,$AF2285)/INDEX('Season Counts'!$J$2:$J$740,$AF2285),"")</f>
        <v>0.360714285714286</v>
      </c>
      <c r="AB2285" s="41" t="n">
        <f aca="false">IFERROR(R2285-AA2285,"")</f>
        <v>-0.0273809523809524</v>
      </c>
      <c r="AC2285" s="39" t="n">
        <f aca="false">IFERROR(INDEX('Season Counts'!$AG$2:$AG$740,$AF2285)/INDEX('Season Counts'!$AF$2:$AF$740,$AF2285),"")</f>
        <v>67.949173553719</v>
      </c>
      <c r="AD2285" s="40" t="n">
        <f aca="false">IFERROR(V2285-AC2285,"")</f>
        <v>-0.929173553719011</v>
      </c>
      <c r="AE2285" s="4" t="str">
        <f aca="false">IF(D2285&lt;Guide!$C$21,"Low PA",IF(TRIM(IF(ISNUMBER(AD2285),IF(N(AD2285)&lt;=-Guide!$C$24,"▼ Bat Speed  ",IF(N(AD2285)&gt;=Guide!$C$24,"▲ Bat Speed  ","")),"")&amp;IF(N(Z2285)&gt;=Guide!$C$22,"▲ Contact  ","")&amp;IF(N(Z2285)&lt;=-Guide!$C$22,"▼ Contact  ","")&amp;IF(N(AB2285)&gt;=Guide!$C$23,"▲ Chase  ","")&amp;IF(N(AB2285)&lt;=-Guide!$C$23,"▼ Chase  ",""))="","Stable",TRIM(IF(ISNUMBER(AD2285),IF(N(AD2285)&lt;=-Guide!$C$24,"▼ Bat Speed  ",IF(N(AD2285)&gt;=Guide!$C$24,"▲ Bat Speed  ","")),"")&amp;IF(N(Z2285)&gt;=Guide!$C$22,"▲ Contact  ","")&amp;IF(N(Z2285)&lt;=-Guide!$C$22,"▼ Contact  ","")&amp;IF(N(AB2285)&gt;=Guide!$C$23,"▲ Chase  ","")&amp;IF(N(AB2285)&lt;=-Guide!$C$23,"▼ Chase  ",""))))</f>
        <v>Low PA</v>
      </c>
      <c r="AF2285" s="35" t="n">
        <f aca="false">MATCH(Counts!A2285,'Season Counts'!$A$2:$A$740,0)</f>
        <v>580</v>
      </c>
    </row>
    <row r="2286" customFormat="false" ht="15" hidden="false" customHeight="false" outlineLevel="0" collapsed="false">
      <c r="A2286" s="34" t="str">
        <f aca="false">Counts!B2286</f>
        <v>SEA</v>
      </c>
      <c r="B2286" s="5" t="str">
        <f aca="false">Counts!C2286</f>
        <v>Victor Robles</v>
      </c>
      <c r="C2286" s="34" t="str">
        <f aca="false">Counts!F2286</f>
        <v>May</v>
      </c>
      <c r="D2286" s="35" t="n">
        <f aca="false">IFERROR(Counts!P2286,"")</f>
        <v>12</v>
      </c>
      <c r="E2286" s="36" t="n">
        <f aca="false">IFERROR(Counts!R2286/Counts!Q2286,"")</f>
        <v>0.416666666666667</v>
      </c>
      <c r="F2286" s="36" t="n">
        <f aca="false">IFERROR((Counts!R2286+Counts!V2286+Counts!W2286)/(Counts!Q2286+Counts!V2286+Counts!W2286+Counts!X2286),"")</f>
        <v>0.416666666666667</v>
      </c>
      <c r="G2286" s="36" t="n">
        <f aca="false">IFERROR((Counts!R2286+Counts!S2286+2*Counts!T2286+3*Counts!U2286)/Counts!Q2286,"")</f>
        <v>0.5</v>
      </c>
      <c r="H2286" s="35" t="n">
        <f aca="false">IFERROR(Counts!U2286,"")</f>
        <v>0</v>
      </c>
      <c r="I2286" s="36" t="n">
        <f aca="false">IFERROR(Counts!Z2286/Counts!AA2286,"")</f>
        <v>0.404166666666667</v>
      </c>
      <c r="J2286" s="36" t="n">
        <f aca="false">IFERROR(Counts!AB2286/Counts!AA2286,"")</f>
        <v>0.325666666666667</v>
      </c>
      <c r="K2286" s="37" t="n">
        <f aca="false">IFERROR((Counts!AB2286-Counts!Z2286)/Counts!AA2286,"")</f>
        <v>-0.0785</v>
      </c>
      <c r="L2286" s="38" t="n">
        <f aca="false">IFERROR(Counts!Y2286/Counts!P2286,"")</f>
        <v>0.25</v>
      </c>
      <c r="M2286" s="38" t="n">
        <f aca="false">IFERROR(Counts!V2286/Counts!P2286,"")</f>
        <v>0</v>
      </c>
      <c r="N2286" s="38" t="n">
        <f aca="false">IFERROR(Counts!AD2286/Counts!AC2286,"")</f>
        <v>0</v>
      </c>
      <c r="O2286" s="38" t="n">
        <f aca="false">IFERROR(Counts!AE2286/Counts!AC2286,"")</f>
        <v>0.333333333333333</v>
      </c>
      <c r="P2286" s="39" t="n">
        <f aca="false">IFERROR(Counts!AG2286/Counts!AF2286,"")</f>
        <v>83.6666666666667</v>
      </c>
      <c r="Q2286" s="38" t="n">
        <f aca="false">IFERROR(Counts!AH2286/Counts!AC2286,"")</f>
        <v>0.444444444444444</v>
      </c>
      <c r="R2286" s="38" t="n">
        <f aca="false">IFERROR(Counts!N2286/Counts!M2286,"")</f>
        <v>0.344827586206897</v>
      </c>
      <c r="S2286" s="38" t="n">
        <f aca="false">IFERROR(Counts!K2286/Counts!J2286,"")</f>
        <v>0.681818181818182</v>
      </c>
      <c r="T2286" s="38" t="n">
        <f aca="false">IFERROR(Counts!I2286/Counts!H2286,"")</f>
        <v>0.2</v>
      </c>
      <c r="U2286" s="38" t="n">
        <f aca="false">IFERROR(1-Counts!L2286/Counts!K2286,"")</f>
        <v>0.866666666666667</v>
      </c>
      <c r="V2286" s="39" t="n">
        <f aca="false">IFERROR(Counts!AJ2286/Counts!AI2286,"")</f>
        <v>67.8478260869565</v>
      </c>
      <c r="W2286" s="38" t="n">
        <f aca="false">IFERROR(Counts!AK2286/Counts!AI2286,"")</f>
        <v>0</v>
      </c>
      <c r="X2286" s="40" t="n">
        <f aca="false">IFERROR(Counts!O2286,"")</f>
        <v>0.698</v>
      </c>
      <c r="Y2286" s="36" t="n">
        <f aca="false">IFERROR(INDEX('Season Counts'!$Y$2:$Y$740,$AF2286)/INDEX('Season Counts'!$X$2:$X$740,$AF2286),"")</f>
        <v>0.280315068493151</v>
      </c>
      <c r="Z2286" s="37" t="n">
        <f aca="false">IFERROR(J2286-Y2286,"")</f>
        <v>0.045351598173516</v>
      </c>
      <c r="AA2286" s="38" t="n">
        <f aca="false">IFERROR(INDEX('Season Counts'!$K$2:$K$740,$AF2286)/INDEX('Season Counts'!$J$2:$J$740,$AF2286),"")</f>
        <v>0.360714285714286</v>
      </c>
      <c r="AB2286" s="41" t="n">
        <f aca="false">IFERROR(R2286-AA2286,"")</f>
        <v>-0.0158866995073891</v>
      </c>
      <c r="AC2286" s="39" t="n">
        <f aca="false">IFERROR(INDEX('Season Counts'!$AG$2:$AG$740,$AF2286)/INDEX('Season Counts'!$AF$2:$AF$740,$AF2286),"")</f>
        <v>67.949173553719</v>
      </c>
      <c r="AD2286" s="40" t="n">
        <f aca="false">IFERROR(V2286-AC2286,"")</f>
        <v>-0.101347466762491</v>
      </c>
      <c r="AE2286" s="4" t="str">
        <f aca="false">IF(D2286&lt;Guide!$C$21,"Low PA",IF(TRIM(IF(ISNUMBER(AD2286),IF(N(AD2286)&lt;=-Guide!$C$24,"▼ Bat Speed  ",IF(N(AD2286)&gt;=Guide!$C$24,"▲ Bat Speed  ","")),"")&amp;IF(N(Z2286)&gt;=Guide!$C$22,"▲ Contact  ","")&amp;IF(N(Z2286)&lt;=-Guide!$C$22,"▼ Contact  ","")&amp;IF(N(AB2286)&gt;=Guide!$C$23,"▲ Chase  ","")&amp;IF(N(AB2286)&lt;=-Guide!$C$23,"▼ Chase  ",""))="","Stable",TRIM(IF(ISNUMBER(AD2286),IF(N(AD2286)&lt;=-Guide!$C$24,"▼ Bat Speed  ",IF(N(AD2286)&gt;=Guide!$C$24,"▲ Bat Speed  ","")),"")&amp;IF(N(Z2286)&gt;=Guide!$C$22,"▲ Contact  ","")&amp;IF(N(Z2286)&lt;=-Guide!$C$22,"▼ Contact  ","")&amp;IF(N(AB2286)&gt;=Guide!$C$23,"▲ Chase  ","")&amp;IF(N(AB2286)&lt;=-Guide!$C$23,"▼ Chase  ",""))))</f>
        <v>Low PA</v>
      </c>
      <c r="AF2286" s="35" t="n">
        <f aca="false">MATCH(Counts!A2286,'Season Counts'!$A$2:$A$740,0)</f>
        <v>580</v>
      </c>
    </row>
    <row r="2287" customFormat="false" ht="15" hidden="false" customHeight="false" outlineLevel="0" collapsed="false">
      <c r="A2287" s="34" t="str">
        <f aca="false">Counts!B2287</f>
        <v>SEA</v>
      </c>
      <c r="B2287" s="5" t="str">
        <f aca="false">Counts!C2287</f>
        <v>Victor Robles</v>
      </c>
      <c r="C2287" s="34" t="str">
        <f aca="false">Counts!F2287</f>
        <v>Jun</v>
      </c>
      <c r="D2287" s="35" t="n">
        <f aca="false">IFERROR(Counts!P2287,"")</f>
        <v>51</v>
      </c>
      <c r="E2287" s="36" t="n">
        <f aca="false">IFERROR(Counts!R2287/Counts!Q2287,"")</f>
        <v>0.1875</v>
      </c>
      <c r="F2287" s="36" t="n">
        <f aca="false">IFERROR((Counts!R2287+Counts!V2287+Counts!W2287)/(Counts!Q2287+Counts!V2287+Counts!W2287+Counts!X2287),"")</f>
        <v>0.235294117647059</v>
      </c>
      <c r="G2287" s="36" t="n">
        <f aca="false">IFERROR((Counts!R2287+Counts!S2287+2*Counts!T2287+3*Counts!U2287)/Counts!Q2287,"")</f>
        <v>0.1875</v>
      </c>
      <c r="H2287" s="35" t="n">
        <f aca="false">IFERROR(Counts!U2287,"")</f>
        <v>0</v>
      </c>
      <c r="I2287" s="36" t="n">
        <f aca="false">IFERROR(Counts!Z2287/Counts!AA2287,"")</f>
        <v>0.2</v>
      </c>
      <c r="J2287" s="36" t="n">
        <f aca="false">IFERROR(Counts!AB2287/Counts!AA2287,"")</f>
        <v>0.224254901960784</v>
      </c>
      <c r="K2287" s="37" t="n">
        <f aca="false">IFERROR((Counts!AB2287-Counts!Z2287)/Counts!AA2287,"")</f>
        <v>0.0242549019607843</v>
      </c>
      <c r="L2287" s="38" t="n">
        <f aca="false">IFERROR(Counts!Y2287/Counts!P2287,"")</f>
        <v>0.137254901960784</v>
      </c>
      <c r="M2287" s="38" t="n">
        <f aca="false">IFERROR(Counts!V2287/Counts!P2287,"")</f>
        <v>0.0588235294117647</v>
      </c>
      <c r="N2287" s="38" t="n">
        <f aca="false">IFERROR(Counts!AD2287/Counts!AC2287,"")</f>
        <v>0.024390243902439</v>
      </c>
      <c r="O2287" s="38" t="n">
        <f aca="false">IFERROR(Counts!AE2287/Counts!AC2287,"")</f>
        <v>0.170731707317073</v>
      </c>
      <c r="P2287" s="39" t="n">
        <f aca="false">IFERROR(Counts!AG2287/Counts!AF2287,"")</f>
        <v>83.2487804878049</v>
      </c>
      <c r="Q2287" s="38" t="n">
        <f aca="false">IFERROR(Counts!AH2287/Counts!AC2287,"")</f>
        <v>0.219512195121951</v>
      </c>
      <c r="R2287" s="38" t="n">
        <f aca="false">IFERROR(Counts!N2287/Counts!M2287,"")</f>
        <v>0.383720930232558</v>
      </c>
      <c r="S2287" s="38" t="n">
        <f aca="false">IFERROR(Counts!K2287/Counts!J2287,"")</f>
        <v>0.792682926829268</v>
      </c>
      <c r="T2287" s="38" t="n">
        <f aca="false">IFERROR(Counts!I2287/Counts!H2287,"")</f>
        <v>0.224489795918367</v>
      </c>
      <c r="U2287" s="38" t="n">
        <f aca="false">IFERROR(1-Counts!L2287/Counts!K2287,"")</f>
        <v>0.892307692307692</v>
      </c>
      <c r="V2287" s="39" t="n">
        <f aca="false">IFERROR(Counts!AJ2287/Counts!AI2287,"")</f>
        <v>69.0797619047619</v>
      </c>
      <c r="W2287" s="38" t="n">
        <f aca="false">IFERROR(Counts!AK2287/Counts!AI2287,"")</f>
        <v>0.0238095238095238</v>
      </c>
      <c r="X2287" s="40" t="n">
        <f aca="false">IFERROR(Counts!O2287,"")</f>
        <v>-5.188</v>
      </c>
      <c r="Y2287" s="36" t="n">
        <f aca="false">IFERROR(INDEX('Season Counts'!$Y$2:$Y$740,$AF2287)/INDEX('Season Counts'!$X$2:$X$740,$AF2287),"")</f>
        <v>0.280315068493151</v>
      </c>
      <c r="Z2287" s="37" t="n">
        <f aca="false">IFERROR(J2287-Y2287,"")</f>
        <v>-0.0560601665323664</v>
      </c>
      <c r="AA2287" s="38" t="n">
        <f aca="false">IFERROR(INDEX('Season Counts'!$K$2:$K$740,$AF2287)/INDEX('Season Counts'!$J$2:$J$740,$AF2287),"")</f>
        <v>0.360714285714286</v>
      </c>
      <c r="AB2287" s="41" t="n">
        <f aca="false">IFERROR(R2287-AA2287,"")</f>
        <v>0.0230066445182724</v>
      </c>
      <c r="AC2287" s="39" t="n">
        <f aca="false">IFERROR(INDEX('Season Counts'!$AG$2:$AG$740,$AF2287)/INDEX('Season Counts'!$AF$2:$AF$740,$AF2287),"")</f>
        <v>67.949173553719</v>
      </c>
      <c r="AD2287" s="40" t="n">
        <f aca="false">IFERROR(V2287-AC2287,"")</f>
        <v>1.1305883510429</v>
      </c>
      <c r="AE2287" s="4" t="str">
        <f aca="false">IF(D2287&lt;Guide!$C$21,"Low PA",IF(TRIM(IF(ISNUMBER(AD2287),IF(N(AD2287)&lt;=-Guide!$C$24,"▼ Bat Speed  ",IF(N(AD2287)&gt;=Guide!$C$24,"▲ Bat Speed  ","")),"")&amp;IF(N(Z2287)&gt;=Guide!$C$22,"▲ Contact  ","")&amp;IF(N(Z2287)&lt;=-Guide!$C$22,"▼ Contact  ","")&amp;IF(N(AB2287)&gt;=Guide!$C$23,"▲ Chase  ","")&amp;IF(N(AB2287)&lt;=-Guide!$C$23,"▼ Chase  ",""))="","Stable",TRIM(IF(ISNUMBER(AD2287),IF(N(AD2287)&lt;=-Guide!$C$24,"▼ Bat Speed  ",IF(N(AD2287)&gt;=Guide!$C$24,"▲ Bat Speed  ","")),"")&amp;IF(N(Z2287)&gt;=Guide!$C$22,"▲ Contact  ","")&amp;IF(N(Z2287)&lt;=-Guide!$C$22,"▼ Contact  ","")&amp;IF(N(AB2287)&gt;=Guide!$C$23,"▲ Chase  ","")&amp;IF(N(AB2287)&lt;=-Guide!$C$23,"▼ Chase  ",""))))</f>
        <v>▲ Bat Speed ▼ Contact</v>
      </c>
      <c r="AF2287" s="35" t="n">
        <f aca="false">MATCH(Counts!A2287,'Season Counts'!$A$2:$A$740,0)</f>
        <v>580</v>
      </c>
    </row>
    <row r="2288" customFormat="false" ht="15" hidden="false" customHeight="false" outlineLevel="0" collapsed="false">
      <c r="A2288" s="34" t="str">
        <f aca="false">Counts!B2288</f>
        <v>SEA</v>
      </c>
      <c r="B2288" s="5" t="str">
        <f aca="false">Counts!C2288</f>
        <v>Victor Robles</v>
      </c>
      <c r="C2288" s="34" t="str">
        <f aca="false">Counts!F2288</f>
        <v>Jul</v>
      </c>
      <c r="D2288" s="35" t="n">
        <f aca="false">IFERROR(Counts!P2288,"")</f>
        <v>45</v>
      </c>
      <c r="E2288" s="36" t="n">
        <f aca="false">IFERROR(Counts!R2288/Counts!Q2288,"")</f>
        <v>0.263157894736842</v>
      </c>
      <c r="F2288" s="36" t="n">
        <f aca="false">IFERROR((Counts!R2288+Counts!V2288+Counts!W2288)/(Counts!Q2288+Counts!V2288+Counts!W2288+Counts!X2288),"")</f>
        <v>0.340909090909091</v>
      </c>
      <c r="G2288" s="36" t="n">
        <f aca="false">IFERROR((Counts!R2288+Counts!S2288+2*Counts!T2288+3*Counts!U2288)/Counts!Q2288,"")</f>
        <v>0.289473684210526</v>
      </c>
      <c r="H2288" s="35" t="n">
        <f aca="false">IFERROR(Counts!U2288,"")</f>
        <v>0</v>
      </c>
      <c r="I2288" s="36" t="n">
        <f aca="false">IFERROR(Counts!Z2288/Counts!AA2288,"")</f>
        <v>0.292045454545455</v>
      </c>
      <c r="J2288" s="36" t="n">
        <f aca="false">IFERROR(Counts!AB2288/Counts!AA2288,"")</f>
        <v>0.313590909090909</v>
      </c>
      <c r="K2288" s="37" t="n">
        <f aca="false">IFERROR((Counts!AB2288-Counts!Z2288)/Counts!AA2288,"")</f>
        <v>0.0215454545454546</v>
      </c>
      <c r="L2288" s="38" t="n">
        <f aca="false">IFERROR(Counts!Y2288/Counts!P2288,"")</f>
        <v>0.155555555555556</v>
      </c>
      <c r="M2288" s="38" t="n">
        <f aca="false">IFERROR(Counts!V2288/Counts!P2288,"")</f>
        <v>0.0444444444444444</v>
      </c>
      <c r="N2288" s="38" t="n">
        <f aca="false">IFERROR(Counts!AD2288/Counts!AC2288,"")</f>
        <v>0</v>
      </c>
      <c r="O2288" s="38" t="n">
        <f aca="false">IFERROR(Counts!AE2288/Counts!AC2288,"")</f>
        <v>0.121212121212121</v>
      </c>
      <c r="P2288" s="39" t="n">
        <f aca="false">IFERROR(Counts!AG2288/Counts!AF2288,"")</f>
        <v>78.6090909090909</v>
      </c>
      <c r="Q2288" s="38" t="n">
        <f aca="false">IFERROR(Counts!AH2288/Counts!AC2288,"")</f>
        <v>0.484848484848485</v>
      </c>
      <c r="R2288" s="38" t="n">
        <f aca="false">IFERROR(Counts!N2288/Counts!M2288,"")</f>
        <v>0.393258426966292</v>
      </c>
      <c r="S2288" s="38" t="n">
        <f aca="false">IFERROR(Counts!K2288/Counts!J2288,"")</f>
        <v>0.757142857142857</v>
      </c>
      <c r="T2288" s="38" t="n">
        <f aca="false">IFERROR(Counts!I2288/Counts!H2288,"")</f>
        <v>0.204545454545455</v>
      </c>
      <c r="U2288" s="38" t="n">
        <f aca="false">IFERROR(1-Counts!L2288/Counts!K2288,"")</f>
        <v>0.962264150943396</v>
      </c>
      <c r="V2288" s="39" t="n">
        <f aca="false">IFERROR(Counts!AJ2288/Counts!AI2288,"")</f>
        <v>66.9608108108108</v>
      </c>
      <c r="W2288" s="38" t="n">
        <f aca="false">IFERROR(Counts!AK2288/Counts!AI2288,"")</f>
        <v>0.027027027027027</v>
      </c>
      <c r="X2288" s="40" t="n">
        <f aca="false">IFERROR(Counts!O2288,"")</f>
        <v>-1.005</v>
      </c>
      <c r="Y2288" s="36" t="n">
        <f aca="false">IFERROR(INDEX('Season Counts'!$Y$2:$Y$740,$AF2288)/INDEX('Season Counts'!$X$2:$X$740,$AF2288),"")</f>
        <v>0.280315068493151</v>
      </c>
      <c r="Z2288" s="37" t="n">
        <f aca="false">IFERROR(J2288-Y2288,"")</f>
        <v>0.0332758405977584</v>
      </c>
      <c r="AA2288" s="38" t="n">
        <f aca="false">IFERROR(INDEX('Season Counts'!$K$2:$K$740,$AF2288)/INDEX('Season Counts'!$J$2:$J$740,$AF2288),"")</f>
        <v>0.360714285714286</v>
      </c>
      <c r="AB2288" s="41" t="n">
        <f aca="false">IFERROR(R2288-AA2288,"")</f>
        <v>0.0325441412520064</v>
      </c>
      <c r="AC2288" s="39" t="n">
        <f aca="false">IFERROR(INDEX('Season Counts'!$AG$2:$AG$740,$AF2288)/INDEX('Season Counts'!$AF$2:$AF$740,$AF2288),"")</f>
        <v>67.949173553719</v>
      </c>
      <c r="AD2288" s="40" t="n">
        <f aca="false">IFERROR(V2288-AC2288,"")</f>
        <v>-0.988362742908194</v>
      </c>
      <c r="AE2288" s="4" t="str">
        <f aca="false">IF(D2288&lt;Guide!$C$21,"Low PA",IF(TRIM(IF(ISNUMBER(AD2288),IF(N(AD2288)&lt;=-Guide!$C$24,"▼ Bat Speed  ",IF(N(AD2288)&gt;=Guide!$C$24,"▲ Bat Speed  ","")),"")&amp;IF(N(Z2288)&gt;=Guide!$C$22,"▲ Contact  ","")&amp;IF(N(Z2288)&lt;=-Guide!$C$22,"▼ Contact  ","")&amp;IF(N(AB2288)&gt;=Guide!$C$23,"▲ Chase  ","")&amp;IF(N(AB2288)&lt;=-Guide!$C$23,"▼ Chase  ",""))="","Stable",TRIM(IF(ISNUMBER(AD2288),IF(N(AD2288)&lt;=-Guide!$C$24,"▼ Bat Speed  ",IF(N(AD2288)&gt;=Guide!$C$24,"▲ Bat Speed  ","")),"")&amp;IF(N(Z2288)&gt;=Guide!$C$22,"▲ Contact  ","")&amp;IF(N(Z2288)&lt;=-Guide!$C$22,"▼ Contact  ","")&amp;IF(N(AB2288)&gt;=Guide!$C$23,"▲ Chase  ","")&amp;IF(N(AB2288)&lt;=-Guide!$C$23,"▼ Chase  ",""))))</f>
        <v>Stable</v>
      </c>
      <c r="AF2288" s="35" t="n">
        <f aca="false">MATCH(Counts!A2288,'Season Counts'!$A$2:$A$740,0)</f>
        <v>580</v>
      </c>
    </row>
    <row r="2289" customFormat="false" ht="15" hidden="false" customHeight="false" outlineLevel="0" collapsed="false">
      <c r="A2289" s="34" t="str">
        <f aca="false">Counts!B2289</f>
        <v>SEA</v>
      </c>
      <c r="B2289" s="5" t="str">
        <f aca="false">Counts!C2289</f>
        <v>Victor Robles</v>
      </c>
      <c r="C2289" s="34" t="str">
        <f aca="false">Counts!F2289</f>
        <v>Aug</v>
      </c>
      <c r="D2289" s="35" t="n">
        <f aca="false">IFERROR(Counts!P2289,"")</f>
        <v>25</v>
      </c>
      <c r="E2289" s="36" t="n">
        <f aca="false">IFERROR(Counts!R2289/Counts!Q2289,"")</f>
        <v>0.368421052631579</v>
      </c>
      <c r="F2289" s="36" t="n">
        <f aca="false">IFERROR((Counts!R2289+Counts!V2289+Counts!W2289)/(Counts!Q2289+Counts!V2289+Counts!W2289+Counts!X2289),"")</f>
        <v>0.478260869565217</v>
      </c>
      <c r="G2289" s="36" t="n">
        <f aca="false">IFERROR((Counts!R2289+Counts!S2289+2*Counts!T2289+3*Counts!U2289)/Counts!Q2289,"")</f>
        <v>0.578947368421053</v>
      </c>
      <c r="H2289" s="35" t="n">
        <f aca="false">IFERROR(Counts!U2289,"")</f>
        <v>0</v>
      </c>
      <c r="I2289" s="36" t="n">
        <f aca="false">IFERROR(Counts!Z2289/Counts!AA2289,"")</f>
        <v>0.456521739130435</v>
      </c>
      <c r="J2289" s="36" t="n">
        <f aca="false">IFERROR(Counts!AB2289/Counts!AA2289,"")</f>
        <v>0.359347826086957</v>
      </c>
      <c r="K2289" s="37" t="n">
        <f aca="false">IFERROR((Counts!AB2289-Counts!Z2289)/Counts!AA2289,"")</f>
        <v>-0.0971739130434782</v>
      </c>
      <c r="L2289" s="38" t="n">
        <f aca="false">IFERROR(Counts!Y2289/Counts!P2289,"")</f>
        <v>0.08</v>
      </c>
      <c r="M2289" s="38" t="n">
        <f aca="false">IFERROR(Counts!V2289/Counts!P2289,"")</f>
        <v>0.16</v>
      </c>
      <c r="N2289" s="38" t="n">
        <f aca="false">IFERROR(Counts!AD2289/Counts!AC2289,"")</f>
        <v>0</v>
      </c>
      <c r="O2289" s="38" t="n">
        <f aca="false">IFERROR(Counts!AE2289/Counts!AC2289,"")</f>
        <v>0.368421052631579</v>
      </c>
      <c r="P2289" s="39" t="n">
        <f aca="false">IFERROR(Counts!AG2289/Counts!AF2289,"")</f>
        <v>79.1789473684211</v>
      </c>
      <c r="Q2289" s="38" t="n">
        <f aca="false">IFERROR(Counts!AH2289/Counts!AC2289,"")</f>
        <v>0.315789473684211</v>
      </c>
      <c r="R2289" s="38" t="n">
        <f aca="false">IFERROR(Counts!N2289/Counts!M2289,"")</f>
        <v>0.255813953488372</v>
      </c>
      <c r="S2289" s="38" t="n">
        <f aca="false">IFERROR(Counts!K2289/Counts!J2289,"")</f>
        <v>0.743589743589744</v>
      </c>
      <c r="T2289" s="38" t="n">
        <f aca="false">IFERROR(Counts!I2289/Counts!H2289,"")</f>
        <v>0.125</v>
      </c>
      <c r="U2289" s="38" t="n">
        <f aca="false">IFERROR(1-Counts!L2289/Counts!K2289,"")</f>
        <v>0.931034482758621</v>
      </c>
      <c r="V2289" s="39" t="n">
        <f aca="false">IFERROR(Counts!AJ2289/Counts!AI2289,"")</f>
        <v>68</v>
      </c>
      <c r="W2289" s="38" t="n">
        <f aca="false">IFERROR(Counts!AK2289/Counts!AI2289,"")</f>
        <v>0.0625</v>
      </c>
      <c r="X2289" s="40" t="n">
        <f aca="false">IFERROR(Counts!O2289,"")</f>
        <v>2.019</v>
      </c>
      <c r="Y2289" s="36" t="n">
        <f aca="false">IFERROR(INDEX('Season Counts'!$Y$2:$Y$740,$AF2289)/INDEX('Season Counts'!$X$2:$X$740,$AF2289),"")</f>
        <v>0.280315068493151</v>
      </c>
      <c r="Z2289" s="37" t="n">
        <f aca="false">IFERROR(J2289-Y2289,"")</f>
        <v>0.0790327575938059</v>
      </c>
      <c r="AA2289" s="38" t="n">
        <f aca="false">IFERROR(INDEX('Season Counts'!$K$2:$K$740,$AF2289)/INDEX('Season Counts'!$J$2:$J$740,$AF2289),"")</f>
        <v>0.360714285714286</v>
      </c>
      <c r="AB2289" s="41" t="n">
        <f aca="false">IFERROR(R2289-AA2289,"")</f>
        <v>-0.104900332225914</v>
      </c>
      <c r="AC2289" s="39" t="n">
        <f aca="false">IFERROR(INDEX('Season Counts'!$AG$2:$AG$740,$AF2289)/INDEX('Season Counts'!$AF$2:$AF$740,$AF2289),"")</f>
        <v>67.949173553719</v>
      </c>
      <c r="AD2289" s="40" t="n">
        <f aca="false">IFERROR(V2289-AC2289,"")</f>
        <v>0.0508264462809933</v>
      </c>
      <c r="AE2289" s="4" t="str">
        <f aca="false">IF(D2289&lt;Guide!$C$21,"Low PA",IF(TRIM(IF(ISNUMBER(AD2289),IF(N(AD2289)&lt;=-Guide!$C$24,"▼ Bat Speed  ",IF(N(AD2289)&gt;=Guide!$C$24,"▲ Bat Speed  ","")),"")&amp;IF(N(Z2289)&gt;=Guide!$C$22,"▲ Contact  ","")&amp;IF(N(Z2289)&lt;=-Guide!$C$22,"▼ Contact  ","")&amp;IF(N(AB2289)&gt;=Guide!$C$23,"▲ Chase  ","")&amp;IF(N(AB2289)&lt;=-Guide!$C$23,"▼ Chase  ",""))="","Stable",TRIM(IF(ISNUMBER(AD2289),IF(N(AD2289)&lt;=-Guide!$C$24,"▼ Bat Speed  ",IF(N(AD2289)&gt;=Guide!$C$24,"▲ Bat Speed  ","")),"")&amp;IF(N(Z2289)&gt;=Guide!$C$22,"▲ Contact  ","")&amp;IF(N(Z2289)&lt;=-Guide!$C$22,"▼ Contact  ","")&amp;IF(N(AB2289)&gt;=Guide!$C$23,"▲ Chase  ","")&amp;IF(N(AB2289)&lt;=-Guide!$C$23,"▼ Chase  ",""))))</f>
        <v>Low PA</v>
      </c>
      <c r="AF2289" s="35" t="n">
        <f aca="false">MATCH(Counts!A2289,'Season Counts'!$A$2:$A$740,0)</f>
        <v>580</v>
      </c>
    </row>
    <row r="2290" customFormat="false" ht="15" hidden="false" customHeight="false" outlineLevel="0" collapsed="false">
      <c r="A2290" s="34" t="str">
        <f aca="false">Counts!B2290</f>
        <v>SEA</v>
      </c>
      <c r="B2290" s="5" t="str">
        <f aca="false">Counts!C2290</f>
        <v>Victor Robles</v>
      </c>
      <c r="C2290" s="34" t="str">
        <f aca="false">Counts!F2290</f>
        <v>Sep</v>
      </c>
      <c r="D2290" s="35" t="n">
        <f aca="false">IFERROR(Counts!P2290,"")</f>
        <v>3</v>
      </c>
      <c r="E2290" s="36" t="n">
        <f aca="false">IFERROR(Counts!R2290/Counts!Q2290,"")</f>
        <v>0</v>
      </c>
      <c r="F2290" s="36" t="n">
        <f aca="false">IFERROR((Counts!R2290+Counts!V2290+Counts!W2290)/(Counts!Q2290+Counts!V2290+Counts!W2290+Counts!X2290),"")</f>
        <v>0</v>
      </c>
      <c r="G2290" s="36" t="n">
        <f aca="false">IFERROR((Counts!R2290+Counts!S2290+2*Counts!T2290+3*Counts!U2290)/Counts!Q2290,"")</f>
        <v>0</v>
      </c>
      <c r="H2290" s="35" t="n">
        <f aca="false">IFERROR(Counts!U2290,"")</f>
        <v>0</v>
      </c>
      <c r="I2290" s="36" t="n">
        <f aca="false">IFERROR(Counts!Z2290/Counts!AA2290,"")</f>
        <v>0</v>
      </c>
      <c r="J2290" s="36" t="n">
        <f aca="false">IFERROR(Counts!AB2290/Counts!AA2290,"")</f>
        <v>0.0636666666666667</v>
      </c>
      <c r="K2290" s="37" t="n">
        <f aca="false">IFERROR((Counts!AB2290-Counts!Z2290)/Counts!AA2290,"")</f>
        <v>0.0636666666666667</v>
      </c>
      <c r="L2290" s="38" t="n">
        <f aca="false">IFERROR(Counts!Y2290/Counts!P2290,"")</f>
        <v>0</v>
      </c>
      <c r="M2290" s="38" t="n">
        <f aca="false">IFERROR(Counts!V2290/Counts!P2290,"")</f>
        <v>0</v>
      </c>
      <c r="N2290" s="38" t="n">
        <f aca="false">IFERROR(Counts!AD2290/Counts!AC2290,"")</f>
        <v>0</v>
      </c>
      <c r="O2290" s="38" t="n">
        <f aca="false">IFERROR(Counts!AE2290/Counts!AC2290,"")</f>
        <v>0</v>
      </c>
      <c r="P2290" s="39" t="n">
        <f aca="false">IFERROR(Counts!AG2290/Counts!AF2290,"")</f>
        <v>70.7333333333333</v>
      </c>
      <c r="Q2290" s="38" t="n">
        <f aca="false">IFERROR(Counts!AH2290/Counts!AC2290,"")</f>
        <v>0</v>
      </c>
      <c r="R2290" s="38" t="n">
        <f aca="false">IFERROR(Counts!N2290/Counts!M2290,"")</f>
        <v>0.666666666666667</v>
      </c>
      <c r="S2290" s="38" t="n">
        <f aca="false">IFERROR(Counts!K2290/Counts!J2290,"")</f>
        <v>1</v>
      </c>
      <c r="T2290" s="38" t="n">
        <f aca="false">IFERROR(Counts!I2290/Counts!H2290,"")</f>
        <v>0.4</v>
      </c>
      <c r="U2290" s="38" t="n">
        <f aca="false">IFERROR(1-Counts!L2290/Counts!K2290,"")</f>
        <v>0.333333333333333</v>
      </c>
      <c r="V2290" s="39" t="n">
        <f aca="false">IFERROR(Counts!AJ2290/Counts!AI2290,"")</f>
        <v>68.475</v>
      </c>
      <c r="W2290" s="38" t="n">
        <f aca="false">IFERROR(Counts!AK2290/Counts!AI2290,"")</f>
        <v>0</v>
      </c>
      <c r="X2290" s="40" t="n">
        <f aca="false">IFERROR(Counts!O2290,"")</f>
        <v>-0.053</v>
      </c>
      <c r="Y2290" s="36" t="n">
        <f aca="false">IFERROR(INDEX('Season Counts'!$Y$2:$Y$740,$AF2290)/INDEX('Season Counts'!$X$2:$X$740,$AF2290),"")</f>
        <v>0.280315068493151</v>
      </c>
      <c r="Z2290" s="37" t="n">
        <f aca="false">IFERROR(J2290-Y2290,"")</f>
        <v>-0.216648401826484</v>
      </c>
      <c r="AA2290" s="38" t="n">
        <f aca="false">IFERROR(INDEX('Season Counts'!$K$2:$K$740,$AF2290)/INDEX('Season Counts'!$J$2:$J$740,$AF2290),"")</f>
        <v>0.360714285714286</v>
      </c>
      <c r="AB2290" s="41" t="n">
        <f aca="false">IFERROR(R2290-AA2290,"")</f>
        <v>0.305952380952381</v>
      </c>
      <c r="AC2290" s="39" t="n">
        <f aca="false">IFERROR(INDEX('Season Counts'!$AG$2:$AG$740,$AF2290)/INDEX('Season Counts'!$AF$2:$AF$740,$AF2290),"")</f>
        <v>67.949173553719</v>
      </c>
      <c r="AD2290" s="40" t="n">
        <f aca="false">IFERROR(V2290-AC2290,"")</f>
        <v>0.525826446280988</v>
      </c>
      <c r="AE2290" s="4" t="str">
        <f aca="false">IF(D2290&lt;Guide!$C$21,"Low PA",IF(TRIM(IF(ISNUMBER(AD2290),IF(N(AD2290)&lt;=-Guide!$C$24,"▼ Bat Speed  ",IF(N(AD2290)&gt;=Guide!$C$24,"▲ Bat Speed  ","")),"")&amp;IF(N(Z2290)&gt;=Guide!$C$22,"▲ Contact  ","")&amp;IF(N(Z2290)&lt;=-Guide!$C$22,"▼ Contact  ","")&amp;IF(N(AB2290)&gt;=Guide!$C$23,"▲ Chase  ","")&amp;IF(N(AB2290)&lt;=-Guide!$C$23,"▼ Chase  ",""))="","Stable",TRIM(IF(ISNUMBER(AD2290),IF(N(AD2290)&lt;=-Guide!$C$24,"▼ Bat Speed  ",IF(N(AD2290)&gt;=Guide!$C$24,"▲ Bat Speed  ","")),"")&amp;IF(N(Z2290)&gt;=Guide!$C$22,"▲ Contact  ","")&amp;IF(N(Z2290)&lt;=-Guide!$C$22,"▼ Contact  ","")&amp;IF(N(AB2290)&gt;=Guide!$C$23,"▲ Chase  ","")&amp;IF(N(AB2290)&lt;=-Guide!$C$23,"▼ Chase  ",""))))</f>
        <v>Low PA</v>
      </c>
      <c r="AF2290" s="35" t="n">
        <f aca="false">MATCH(Counts!A2290,'Season Counts'!$A$2:$A$740,0)</f>
        <v>580</v>
      </c>
    </row>
    <row r="2291" customFormat="false" ht="15" hidden="false" customHeight="false" outlineLevel="0" collapsed="false">
      <c r="A2291" s="34" t="str">
        <f aca="false">Counts!B2291</f>
        <v>SEA</v>
      </c>
      <c r="B2291" s="5" t="str">
        <f aca="false">Counts!C2291</f>
        <v>Leo Rivas</v>
      </c>
      <c r="C2291" s="34" t="str">
        <f aca="false">Counts!F2291</f>
        <v>Mar-Apr</v>
      </c>
      <c r="D2291" s="35" t="n">
        <f aca="false">IFERROR(Counts!P2291,"")</f>
        <v>88</v>
      </c>
      <c r="E2291" s="36" t="n">
        <f aca="false">IFERROR(Counts!R2291/Counts!Q2291,"")</f>
        <v>0.148648648648649</v>
      </c>
      <c r="F2291" s="36" t="n">
        <f aca="false">IFERROR((Counts!R2291+Counts!V2291+Counts!W2291)/(Counts!Q2291+Counts!V2291+Counts!W2291+Counts!X2291),"")</f>
        <v>0.264367816091954</v>
      </c>
      <c r="G2291" s="36" t="n">
        <f aca="false">IFERROR((Counts!R2291+Counts!S2291+2*Counts!T2291+3*Counts!U2291)/Counts!Q2291,"")</f>
        <v>0.189189189189189</v>
      </c>
      <c r="H2291" s="35" t="n">
        <f aca="false">IFERROR(Counts!U2291,"")</f>
        <v>0</v>
      </c>
      <c r="I2291" s="36" t="n">
        <f aca="false">IFERROR(Counts!Z2291/Counts!AA2291,"")</f>
        <v>0.222413793103448</v>
      </c>
      <c r="J2291" s="36" t="n">
        <f aca="false">IFERROR(Counts!AB2291/Counts!AA2291,"")</f>
        <v>0.243206896551724</v>
      </c>
      <c r="K2291" s="37" t="n">
        <f aca="false">IFERROR((Counts!AB2291-Counts!Z2291)/Counts!AA2291,"")</f>
        <v>0.0207931034482758</v>
      </c>
      <c r="L2291" s="38" t="n">
        <f aca="false">IFERROR(Counts!Y2291/Counts!P2291,"")</f>
        <v>0.306818181818182</v>
      </c>
      <c r="M2291" s="38" t="n">
        <f aca="false">IFERROR(Counts!V2291/Counts!P2291,"")</f>
        <v>0.113636363636364</v>
      </c>
      <c r="N2291" s="38" t="n">
        <f aca="false">IFERROR(Counts!AD2291/Counts!AC2291,"")</f>
        <v>0.0204081632653061</v>
      </c>
      <c r="O2291" s="38" t="n">
        <f aca="false">IFERROR(Counts!AE2291/Counts!AC2291,"")</f>
        <v>0.122448979591837</v>
      </c>
      <c r="P2291" s="39" t="n">
        <f aca="false">IFERROR(Counts!AG2291/Counts!AF2291,"")</f>
        <v>85.2755102040816</v>
      </c>
      <c r="Q2291" s="38" t="n">
        <f aca="false">IFERROR(Counts!AH2291/Counts!AC2291,"")</f>
        <v>0.36734693877551</v>
      </c>
      <c r="R2291" s="38" t="n">
        <f aca="false">IFERROR(Counts!N2291/Counts!M2291,"")</f>
        <v>0.209424083769634</v>
      </c>
      <c r="S2291" s="38" t="n">
        <f aca="false">IFERROR(Counts!K2291/Counts!J2291,"")</f>
        <v>0.563451776649746</v>
      </c>
      <c r="T2291" s="38" t="n">
        <f aca="false">IFERROR(Counts!I2291/Counts!H2291,"")</f>
        <v>0.231788079470199</v>
      </c>
      <c r="U2291" s="38" t="n">
        <f aca="false">IFERROR(1-Counts!L2291/Counts!K2291,"")</f>
        <v>0.855855855855856</v>
      </c>
      <c r="V2291" s="39" t="n">
        <f aca="false">IFERROR(Counts!AJ2291/Counts!AI2291,"")</f>
        <v>65.3284552845529</v>
      </c>
      <c r="W2291" s="38" t="n">
        <f aca="false">IFERROR(Counts!AK2291/Counts!AI2291,"")</f>
        <v>0</v>
      </c>
      <c r="X2291" s="40" t="n">
        <f aca="false">IFERROR(Counts!O2291,"")</f>
        <v>-7.354</v>
      </c>
      <c r="Y2291" s="36" t="n">
        <f aca="false">IFERROR(INDEX('Season Counts'!$Y$2:$Y$740,$AF2291)/INDEX('Season Counts'!$X$2:$X$740,$AF2291),"")</f>
        <v>0.242938356164384</v>
      </c>
      <c r="Z2291" s="37" t="n">
        <f aca="false">IFERROR(J2291-Y2291,"")</f>
        <v>0.00026854038734056</v>
      </c>
      <c r="AA2291" s="38" t="n">
        <f aca="false">IFERROR(INDEX('Season Counts'!$K$2:$K$740,$AF2291)/INDEX('Season Counts'!$J$2:$J$740,$AF2291),"")</f>
        <v>0.171428571428571</v>
      </c>
      <c r="AB2291" s="41" t="n">
        <f aca="false">IFERROR(R2291-AA2291,"")</f>
        <v>0.0379955123410621</v>
      </c>
      <c r="AC2291" s="39" t="n">
        <f aca="false">IFERROR(INDEX('Season Counts'!$AG$2:$AG$740,$AF2291)/INDEX('Season Counts'!$AF$2:$AF$740,$AF2291),"")</f>
        <v>65.4810679611651</v>
      </c>
      <c r="AD2291" s="40" t="n">
        <f aca="false">IFERROR(V2291-AC2291,"")</f>
        <v>-0.152612676612208</v>
      </c>
      <c r="AE2291" s="4" t="str">
        <f aca="false">IF(D2291&lt;Guide!$C$21,"Low PA",IF(TRIM(IF(ISNUMBER(AD2291),IF(N(AD2291)&lt;=-Guide!$C$24,"▼ Bat Speed  ",IF(N(AD2291)&gt;=Guide!$C$24,"▲ Bat Speed  ","")),"")&amp;IF(N(Z2291)&gt;=Guide!$C$22,"▲ Contact  ","")&amp;IF(N(Z2291)&lt;=-Guide!$C$22,"▼ Contact  ","")&amp;IF(N(AB2291)&gt;=Guide!$C$23,"▲ Chase  ","")&amp;IF(N(AB2291)&lt;=-Guide!$C$23,"▼ Chase  ",""))="","Stable",TRIM(IF(ISNUMBER(AD2291),IF(N(AD2291)&lt;=-Guide!$C$24,"▼ Bat Speed  ",IF(N(AD2291)&gt;=Guide!$C$24,"▲ Bat Speed  ","")),"")&amp;IF(N(Z2291)&gt;=Guide!$C$22,"▲ Contact  ","")&amp;IF(N(Z2291)&lt;=-Guide!$C$22,"▼ Contact  ","")&amp;IF(N(AB2291)&gt;=Guide!$C$23,"▲ Chase  ","")&amp;IF(N(AB2291)&lt;=-Guide!$C$23,"▼ Chase  ",""))))</f>
        <v>Stable</v>
      </c>
      <c r="AF2291" s="35" t="n">
        <f aca="false">MATCH(Counts!A2291,'Season Counts'!$A$2:$A$740,0)</f>
        <v>581</v>
      </c>
    </row>
    <row r="2292" customFormat="false" ht="15" hidden="false" customHeight="false" outlineLevel="0" collapsed="false">
      <c r="A2292" s="34" t="str">
        <f aca="false">Counts!B2292</f>
        <v>SEA</v>
      </c>
      <c r="B2292" s="5" t="str">
        <f aca="false">Counts!C2292</f>
        <v>Leo Rivas</v>
      </c>
      <c r="C2292" s="34" t="str">
        <f aca="false">Counts!F2292</f>
        <v>May</v>
      </c>
      <c r="D2292" s="35" t="n">
        <f aca="false">IFERROR(Counts!P2292,"")</f>
        <v>32</v>
      </c>
      <c r="E2292" s="36" t="n">
        <f aca="false">IFERROR(Counts!R2292/Counts!Q2292,"")</f>
        <v>0.08</v>
      </c>
      <c r="F2292" s="36" t="n">
        <f aca="false">IFERROR((Counts!R2292+Counts!V2292+Counts!W2292)/(Counts!Q2292+Counts!V2292+Counts!W2292+Counts!X2292),"")</f>
        <v>0.258064516129032</v>
      </c>
      <c r="G2292" s="36" t="n">
        <f aca="false">IFERROR((Counts!R2292+Counts!S2292+2*Counts!T2292+3*Counts!U2292)/Counts!Q2292,"")</f>
        <v>0.12</v>
      </c>
      <c r="H2292" s="35" t="n">
        <f aca="false">IFERROR(Counts!U2292,"")</f>
        <v>0</v>
      </c>
      <c r="I2292" s="36" t="n">
        <f aca="false">IFERROR(Counts!Z2292/Counts!AA2292,"")</f>
        <v>0.204838709677419</v>
      </c>
      <c r="J2292" s="36" t="n">
        <f aca="false">IFERROR(Counts!AB2292/Counts!AA2292,"")</f>
        <v>0.223967741935484</v>
      </c>
      <c r="K2292" s="37" t="n">
        <f aca="false">IFERROR((Counts!AB2292-Counts!Z2292)/Counts!AA2292,"")</f>
        <v>0.0191290322580645</v>
      </c>
      <c r="L2292" s="38" t="n">
        <f aca="false">IFERROR(Counts!Y2292/Counts!P2292,"")</f>
        <v>0.28125</v>
      </c>
      <c r="M2292" s="38" t="n">
        <f aca="false">IFERROR(Counts!V2292/Counts!P2292,"")</f>
        <v>0.15625</v>
      </c>
      <c r="N2292" s="38" t="n">
        <f aca="false">IFERROR(Counts!AD2292/Counts!AC2292,"")</f>
        <v>0</v>
      </c>
      <c r="O2292" s="38" t="n">
        <f aca="false">IFERROR(Counts!AE2292/Counts!AC2292,"")</f>
        <v>0.176470588235294</v>
      </c>
      <c r="P2292" s="39" t="n">
        <f aca="false">IFERROR(Counts!AG2292/Counts!AF2292,"")</f>
        <v>82.6058823529412</v>
      </c>
      <c r="Q2292" s="38" t="n">
        <f aca="false">IFERROR(Counts!AH2292/Counts!AC2292,"")</f>
        <v>0.117647058823529</v>
      </c>
      <c r="R2292" s="38" t="n">
        <f aca="false">IFERROR(Counts!N2292/Counts!M2292,"")</f>
        <v>0.0945945945945946</v>
      </c>
      <c r="S2292" s="38" t="n">
        <f aca="false">IFERROR(Counts!K2292/Counts!J2292,"")</f>
        <v>0.513888888888889</v>
      </c>
      <c r="T2292" s="38" t="n">
        <f aca="false">IFERROR(Counts!I2292/Counts!H2292,"")</f>
        <v>0.204545454545455</v>
      </c>
      <c r="U2292" s="38" t="n">
        <f aca="false">IFERROR(1-Counts!L2292/Counts!K2292,"")</f>
        <v>0.810810810810811</v>
      </c>
      <c r="V2292" s="39" t="n">
        <f aca="false">IFERROR(Counts!AJ2292/Counts!AI2292,"")</f>
        <v>65.655</v>
      </c>
      <c r="W2292" s="38" t="n">
        <f aca="false">IFERROR(Counts!AK2292/Counts!AI2292,"")</f>
        <v>0</v>
      </c>
      <c r="X2292" s="40" t="n">
        <f aca="false">IFERROR(Counts!O2292,"")</f>
        <v>-2.887</v>
      </c>
      <c r="Y2292" s="36" t="n">
        <f aca="false">IFERROR(INDEX('Season Counts'!$Y$2:$Y$740,$AF2292)/INDEX('Season Counts'!$X$2:$X$740,$AF2292),"")</f>
        <v>0.242938356164384</v>
      </c>
      <c r="Z2292" s="37" t="n">
        <f aca="false">IFERROR(J2292-Y2292,"")</f>
        <v>-0.0189706142288997</v>
      </c>
      <c r="AA2292" s="38" t="n">
        <f aca="false">IFERROR(INDEX('Season Counts'!$K$2:$K$740,$AF2292)/INDEX('Season Counts'!$J$2:$J$740,$AF2292),"")</f>
        <v>0.171428571428571</v>
      </c>
      <c r="AB2292" s="41" t="n">
        <f aca="false">IFERROR(R2292-AA2292,"")</f>
        <v>-0.0768339768339768</v>
      </c>
      <c r="AC2292" s="39" t="n">
        <f aca="false">IFERROR(INDEX('Season Counts'!$AG$2:$AG$740,$AF2292)/INDEX('Season Counts'!$AF$2:$AF$740,$AF2292),"")</f>
        <v>65.4810679611651</v>
      </c>
      <c r="AD2292" s="40" t="n">
        <f aca="false">IFERROR(V2292-AC2292,"")</f>
        <v>0.173932038834948</v>
      </c>
      <c r="AE2292" s="4" t="str">
        <f aca="false">IF(D2292&lt;Guide!$C$21,"Low PA",IF(TRIM(IF(ISNUMBER(AD2292),IF(N(AD2292)&lt;=-Guide!$C$24,"▼ Bat Speed  ",IF(N(AD2292)&gt;=Guide!$C$24,"▲ Bat Speed  ","")),"")&amp;IF(N(Z2292)&gt;=Guide!$C$22,"▲ Contact  ","")&amp;IF(N(Z2292)&lt;=-Guide!$C$22,"▼ Contact  ","")&amp;IF(N(AB2292)&gt;=Guide!$C$23,"▲ Chase  ","")&amp;IF(N(AB2292)&lt;=-Guide!$C$23,"▼ Chase  ",""))="","Stable",TRIM(IF(ISNUMBER(AD2292),IF(N(AD2292)&lt;=-Guide!$C$24,"▼ Bat Speed  ",IF(N(AD2292)&gt;=Guide!$C$24,"▲ Bat Speed  ","")),"")&amp;IF(N(Z2292)&gt;=Guide!$C$22,"▲ Contact  ","")&amp;IF(N(Z2292)&lt;=-Guide!$C$22,"▼ Contact  ","")&amp;IF(N(AB2292)&gt;=Guide!$C$23,"▲ Chase  ","")&amp;IF(N(AB2292)&lt;=-Guide!$C$23,"▼ Chase  ",""))))</f>
        <v>Low PA</v>
      </c>
      <c r="AF2292" s="35" t="n">
        <f aca="false">MATCH(Counts!A2292,'Season Counts'!$A$2:$A$740,0)</f>
        <v>581</v>
      </c>
    </row>
    <row r="2293" customFormat="false" ht="15" hidden="false" customHeight="false" outlineLevel="0" collapsed="false">
      <c r="A2293" s="34" t="str">
        <f aca="false">Counts!B2293</f>
        <v>SEA</v>
      </c>
      <c r="B2293" s="5" t="str">
        <f aca="false">Counts!C2293</f>
        <v>Leo Rivas</v>
      </c>
      <c r="C2293" s="34" t="str">
        <f aca="false">Counts!F2293</f>
        <v>Aug</v>
      </c>
      <c r="D2293" s="35" t="n">
        <f aca="false">IFERROR(Counts!P2293,"")</f>
        <v>19</v>
      </c>
      <c r="E2293" s="36" t="n">
        <f aca="false">IFERROR(Counts!R2293/Counts!Q2293,"")</f>
        <v>0.235294117647059</v>
      </c>
      <c r="F2293" s="36" t="n">
        <f aca="false">IFERROR((Counts!R2293+Counts!V2293+Counts!W2293)/(Counts!Q2293+Counts!V2293+Counts!W2293+Counts!X2293),"")</f>
        <v>0.315789473684211</v>
      </c>
      <c r="G2293" s="36" t="n">
        <f aca="false">IFERROR((Counts!R2293+Counts!S2293+2*Counts!T2293+3*Counts!U2293)/Counts!Q2293,"")</f>
        <v>0.294117647058824</v>
      </c>
      <c r="H2293" s="35" t="n">
        <f aca="false">IFERROR(Counts!U2293,"")</f>
        <v>0</v>
      </c>
      <c r="I2293" s="36" t="n">
        <f aca="false">IFERROR(Counts!Z2293/Counts!AA2293,"")</f>
        <v>0.281578947368421</v>
      </c>
      <c r="J2293" s="36" t="n">
        <f aca="false">IFERROR(Counts!AB2293/Counts!AA2293,"")</f>
        <v>0.320157894736842</v>
      </c>
      <c r="K2293" s="37" t="n">
        <f aca="false">IFERROR((Counts!AB2293-Counts!Z2293)/Counts!AA2293,"")</f>
        <v>0.0385789473684211</v>
      </c>
      <c r="L2293" s="38" t="n">
        <f aca="false">IFERROR(Counts!Y2293/Counts!P2293,"")</f>
        <v>0.157894736842105</v>
      </c>
      <c r="M2293" s="38" t="n">
        <f aca="false">IFERROR(Counts!V2293/Counts!P2293,"")</f>
        <v>0.0526315789473684</v>
      </c>
      <c r="N2293" s="38" t="n">
        <f aca="false">IFERROR(Counts!AD2293/Counts!AC2293,"")</f>
        <v>0</v>
      </c>
      <c r="O2293" s="38" t="n">
        <f aca="false">IFERROR(Counts!AE2293/Counts!AC2293,"")</f>
        <v>0.285714285714286</v>
      </c>
      <c r="P2293" s="39" t="n">
        <f aca="false">IFERROR(Counts!AG2293/Counts!AF2293,"")</f>
        <v>87.7428571428572</v>
      </c>
      <c r="Q2293" s="38" t="n">
        <f aca="false">IFERROR(Counts!AH2293/Counts!AC2293,"")</f>
        <v>0.428571428571429</v>
      </c>
      <c r="R2293" s="38" t="n">
        <f aca="false">IFERROR(Counts!N2293/Counts!M2293,"")</f>
        <v>0.0344827586206897</v>
      </c>
      <c r="S2293" s="38" t="n">
        <f aca="false">IFERROR(Counts!K2293/Counts!J2293,"")</f>
        <v>0.568181818181818</v>
      </c>
      <c r="T2293" s="38" t="n">
        <f aca="false">IFERROR(Counts!I2293/Counts!H2293,"")</f>
        <v>0.115384615384615</v>
      </c>
      <c r="U2293" s="38" t="n">
        <f aca="false">IFERROR(1-Counts!L2293/Counts!K2293,"")</f>
        <v>0.88</v>
      </c>
      <c r="V2293" s="39" t="n">
        <f aca="false">IFERROR(Counts!AJ2293/Counts!AI2293,"")</f>
        <v>66.1541666666667</v>
      </c>
      <c r="W2293" s="38" t="n">
        <f aca="false">IFERROR(Counts!AK2293/Counts!AI2293,"")</f>
        <v>0.0416666666666667</v>
      </c>
      <c r="X2293" s="40" t="n">
        <f aca="false">IFERROR(Counts!O2293,"")</f>
        <v>-0.407</v>
      </c>
      <c r="Y2293" s="36" t="n">
        <f aca="false">IFERROR(INDEX('Season Counts'!$Y$2:$Y$740,$AF2293)/INDEX('Season Counts'!$X$2:$X$740,$AF2293),"")</f>
        <v>0.242938356164384</v>
      </c>
      <c r="Z2293" s="37" t="n">
        <f aca="false">IFERROR(J2293-Y2293,"")</f>
        <v>0.0772195385724586</v>
      </c>
      <c r="AA2293" s="38" t="n">
        <f aca="false">IFERROR(INDEX('Season Counts'!$K$2:$K$740,$AF2293)/INDEX('Season Counts'!$J$2:$J$740,$AF2293),"")</f>
        <v>0.171428571428571</v>
      </c>
      <c r="AB2293" s="41" t="n">
        <f aca="false">IFERROR(R2293-AA2293,"")</f>
        <v>-0.136945812807882</v>
      </c>
      <c r="AC2293" s="39" t="n">
        <f aca="false">IFERROR(INDEX('Season Counts'!$AG$2:$AG$740,$AF2293)/INDEX('Season Counts'!$AF$2:$AF$740,$AF2293),"")</f>
        <v>65.4810679611651</v>
      </c>
      <c r="AD2293" s="40" t="n">
        <f aca="false">IFERROR(V2293-AC2293,"")</f>
        <v>0.673098705501616</v>
      </c>
      <c r="AE2293" s="4" t="str">
        <f aca="false">IF(D2293&lt;Guide!$C$21,"Low PA",IF(TRIM(IF(ISNUMBER(AD2293),IF(N(AD2293)&lt;=-Guide!$C$24,"▼ Bat Speed  ",IF(N(AD2293)&gt;=Guide!$C$24,"▲ Bat Speed  ","")),"")&amp;IF(N(Z2293)&gt;=Guide!$C$22,"▲ Contact  ","")&amp;IF(N(Z2293)&lt;=-Guide!$C$22,"▼ Contact  ","")&amp;IF(N(AB2293)&gt;=Guide!$C$23,"▲ Chase  ","")&amp;IF(N(AB2293)&lt;=-Guide!$C$23,"▼ Chase  ",""))="","Stable",TRIM(IF(ISNUMBER(AD2293),IF(N(AD2293)&lt;=-Guide!$C$24,"▼ Bat Speed  ",IF(N(AD2293)&gt;=Guide!$C$24,"▲ Bat Speed  ","")),"")&amp;IF(N(Z2293)&gt;=Guide!$C$22,"▲ Contact  ","")&amp;IF(N(Z2293)&lt;=-Guide!$C$22,"▼ Contact  ","")&amp;IF(N(AB2293)&gt;=Guide!$C$23,"▲ Chase  ","")&amp;IF(N(AB2293)&lt;=-Guide!$C$23,"▼ Chase  ",""))))</f>
        <v>Low PA</v>
      </c>
      <c r="AF2293" s="35" t="n">
        <f aca="false">MATCH(Counts!A2293,'Season Counts'!$A$2:$A$740,0)</f>
        <v>581</v>
      </c>
    </row>
    <row r="2294" customFormat="false" ht="15" hidden="false" customHeight="false" outlineLevel="0" collapsed="false">
      <c r="A2294" s="34" t="str">
        <f aca="false">Counts!B2294</f>
        <v>SEA</v>
      </c>
      <c r="B2294" s="5" t="str">
        <f aca="false">Counts!C2294</f>
        <v>Leo Rivas</v>
      </c>
      <c r="C2294" s="34" t="str">
        <f aca="false">Counts!F2294</f>
        <v>Sep</v>
      </c>
      <c r="D2294" s="35" t="n">
        <f aca="false">IFERROR(Counts!P2294,"")</f>
        <v>9</v>
      </c>
      <c r="E2294" s="36" t="n">
        <f aca="false">IFERROR(Counts!R2294/Counts!Q2294,"")</f>
        <v>0.25</v>
      </c>
      <c r="F2294" s="36" t="n">
        <f aca="false">IFERROR((Counts!R2294+Counts!V2294+Counts!W2294)/(Counts!Q2294+Counts!V2294+Counts!W2294+Counts!X2294),"")</f>
        <v>0.222222222222222</v>
      </c>
      <c r="G2294" s="36" t="n">
        <f aca="false">IFERROR((Counts!R2294+Counts!S2294+2*Counts!T2294+3*Counts!U2294)/Counts!Q2294,"")</f>
        <v>0.25</v>
      </c>
      <c r="H2294" s="35" t="n">
        <f aca="false">IFERROR(Counts!U2294,"")</f>
        <v>0</v>
      </c>
      <c r="I2294" s="36" t="n">
        <f aca="false">IFERROR(Counts!Z2294/Counts!AA2294,"")</f>
        <v>0.2</v>
      </c>
      <c r="J2294" s="36" t="n">
        <f aca="false">IFERROR(Counts!AB2294/Counts!AA2294,"")</f>
        <v>0.142666666666667</v>
      </c>
      <c r="K2294" s="37" t="n">
        <f aca="false">IFERROR((Counts!AB2294-Counts!Z2294)/Counts!AA2294,"")</f>
        <v>-0.0573333333333333</v>
      </c>
      <c r="L2294" s="38" t="n">
        <f aca="false">IFERROR(Counts!Y2294/Counts!P2294,"")</f>
        <v>0.333333333333333</v>
      </c>
      <c r="M2294" s="38" t="n">
        <f aca="false">IFERROR(Counts!V2294/Counts!P2294,"")</f>
        <v>0</v>
      </c>
      <c r="N2294" s="38" t="n">
        <f aca="false">IFERROR(Counts!AD2294/Counts!AC2294,"")</f>
        <v>0</v>
      </c>
      <c r="O2294" s="38" t="n">
        <f aca="false">IFERROR(Counts!AE2294/Counts!AC2294,"")</f>
        <v>0.166666666666667</v>
      </c>
      <c r="P2294" s="39" t="n">
        <f aca="false">IFERROR(Counts!AG2294/Counts!AF2294,"")</f>
        <v>83.15</v>
      </c>
      <c r="Q2294" s="38" t="n">
        <f aca="false">IFERROR(Counts!AH2294/Counts!AC2294,"")</f>
        <v>0.166666666666667</v>
      </c>
      <c r="R2294" s="38" t="n">
        <f aca="false">IFERROR(Counts!N2294/Counts!M2294,"")</f>
        <v>0.285714285714286</v>
      </c>
      <c r="S2294" s="38" t="n">
        <f aca="false">IFERROR(Counts!K2294/Counts!J2294,"")</f>
        <v>0.7</v>
      </c>
      <c r="T2294" s="38" t="n">
        <f aca="false">IFERROR(Counts!I2294/Counts!H2294,"")</f>
        <v>0.25</v>
      </c>
      <c r="U2294" s="38" t="n">
        <f aca="false">IFERROR(1-Counts!L2294/Counts!K2294,"")</f>
        <v>0.785714285714286</v>
      </c>
      <c r="V2294" s="39" t="n">
        <f aca="false">IFERROR(Counts!AJ2294/Counts!AI2294,"")</f>
        <v>65.2526315789474</v>
      </c>
      <c r="W2294" s="38" t="n">
        <f aca="false">IFERROR(Counts!AK2294/Counts!AI2294,"")</f>
        <v>0</v>
      </c>
      <c r="X2294" s="40" t="n">
        <f aca="false">IFERROR(Counts!O2294,"")</f>
        <v>-0.823</v>
      </c>
      <c r="Y2294" s="36" t="n">
        <f aca="false">IFERROR(INDEX('Season Counts'!$Y$2:$Y$740,$AF2294)/INDEX('Season Counts'!$X$2:$X$740,$AF2294),"")</f>
        <v>0.242938356164384</v>
      </c>
      <c r="Z2294" s="37" t="n">
        <f aca="false">IFERROR(J2294-Y2294,"")</f>
        <v>-0.100271689497717</v>
      </c>
      <c r="AA2294" s="38" t="n">
        <f aca="false">IFERROR(INDEX('Season Counts'!$K$2:$K$740,$AF2294)/INDEX('Season Counts'!$J$2:$J$740,$AF2294),"")</f>
        <v>0.171428571428571</v>
      </c>
      <c r="AB2294" s="41" t="n">
        <f aca="false">IFERROR(R2294-AA2294,"")</f>
        <v>0.114285714285714</v>
      </c>
      <c r="AC2294" s="39" t="n">
        <f aca="false">IFERROR(INDEX('Season Counts'!$AG$2:$AG$740,$AF2294)/INDEX('Season Counts'!$AF$2:$AF$740,$AF2294),"")</f>
        <v>65.4810679611651</v>
      </c>
      <c r="AD2294" s="40" t="n">
        <f aca="false">IFERROR(V2294-AC2294,"")</f>
        <v>-0.22843638221768</v>
      </c>
      <c r="AE2294" s="4" t="str">
        <f aca="false">IF(D2294&lt;Guide!$C$21,"Low PA",IF(TRIM(IF(ISNUMBER(AD2294),IF(N(AD2294)&lt;=-Guide!$C$24,"▼ Bat Speed  ",IF(N(AD2294)&gt;=Guide!$C$24,"▲ Bat Speed  ","")),"")&amp;IF(N(Z2294)&gt;=Guide!$C$22,"▲ Contact  ","")&amp;IF(N(Z2294)&lt;=-Guide!$C$22,"▼ Contact  ","")&amp;IF(N(AB2294)&gt;=Guide!$C$23,"▲ Chase  ","")&amp;IF(N(AB2294)&lt;=-Guide!$C$23,"▼ Chase  ",""))="","Stable",TRIM(IF(ISNUMBER(AD2294),IF(N(AD2294)&lt;=-Guide!$C$24,"▼ Bat Speed  ",IF(N(AD2294)&gt;=Guide!$C$24,"▲ Bat Speed  ","")),"")&amp;IF(N(Z2294)&gt;=Guide!$C$22,"▲ Contact  ","")&amp;IF(N(Z2294)&lt;=-Guide!$C$22,"▼ Contact  ","")&amp;IF(N(AB2294)&gt;=Guide!$C$23,"▲ Chase  ","")&amp;IF(N(AB2294)&lt;=-Guide!$C$23,"▼ Chase  ",""))))</f>
        <v>Low PA</v>
      </c>
      <c r="AF2294" s="35" t="n">
        <f aca="false">MATCH(Counts!A2294,'Season Counts'!$A$2:$A$740,0)</f>
        <v>581</v>
      </c>
    </row>
    <row r="2295" customFormat="false" ht="15" hidden="false" customHeight="false" outlineLevel="0" collapsed="false">
      <c r="A2295" s="34" t="str">
        <f aca="false">Counts!B2295</f>
        <v>SEA</v>
      </c>
      <c r="B2295" s="5" t="str">
        <f aca="false">Counts!C2295</f>
        <v>Weston Wilson</v>
      </c>
      <c r="C2295" s="34" t="str">
        <f aca="false">Counts!F2295</f>
        <v>Jun</v>
      </c>
      <c r="D2295" s="35" t="n">
        <f aca="false">IFERROR(Counts!P2295,"")</f>
        <v>11</v>
      </c>
      <c r="E2295" s="36" t="n">
        <f aca="false">IFERROR(Counts!R2295/Counts!Q2295,"")</f>
        <v>0.181818181818182</v>
      </c>
      <c r="F2295" s="36" t="n">
        <f aca="false">IFERROR((Counts!R2295+Counts!V2295+Counts!W2295)/(Counts!Q2295+Counts!V2295+Counts!W2295+Counts!X2295),"")</f>
        <v>0.181818181818182</v>
      </c>
      <c r="G2295" s="36" t="n">
        <f aca="false">IFERROR((Counts!R2295+Counts!S2295+2*Counts!T2295+3*Counts!U2295)/Counts!Q2295,"")</f>
        <v>0.181818181818182</v>
      </c>
      <c r="H2295" s="35" t="n">
        <f aca="false">IFERROR(Counts!U2295,"")</f>
        <v>0</v>
      </c>
      <c r="I2295" s="36" t="n">
        <f aca="false">IFERROR(Counts!Z2295/Counts!AA2295,"")</f>
        <v>0.163636363636364</v>
      </c>
      <c r="J2295" s="36" t="n">
        <f aca="false">IFERROR(Counts!AB2295/Counts!AA2295,"")</f>
        <v>0.200909090909091</v>
      </c>
      <c r="K2295" s="37" t="n">
        <f aca="false">IFERROR((Counts!AB2295-Counts!Z2295)/Counts!AA2295,"")</f>
        <v>0.0372727272727273</v>
      </c>
      <c r="L2295" s="38" t="n">
        <f aca="false">IFERROR(Counts!Y2295/Counts!P2295,"")</f>
        <v>0.272727272727273</v>
      </c>
      <c r="M2295" s="38" t="n">
        <f aca="false">IFERROR(Counts!V2295/Counts!P2295,"")</f>
        <v>0</v>
      </c>
      <c r="N2295" s="38" t="n">
        <f aca="false">IFERROR(Counts!AD2295/Counts!AC2295,"")</f>
        <v>0</v>
      </c>
      <c r="O2295" s="38" t="n">
        <f aca="false">IFERROR(Counts!AE2295/Counts!AC2295,"")</f>
        <v>0.125</v>
      </c>
      <c r="P2295" s="39" t="n">
        <f aca="false">IFERROR(Counts!AG2295/Counts!AF2295,"")</f>
        <v>82.9375</v>
      </c>
      <c r="Q2295" s="38" t="n">
        <f aca="false">IFERROR(Counts!AH2295/Counts!AC2295,"")</f>
        <v>0.375</v>
      </c>
      <c r="R2295" s="38" t="n">
        <f aca="false">IFERROR(Counts!N2295/Counts!M2295,"")</f>
        <v>0.3125</v>
      </c>
      <c r="S2295" s="38" t="n">
        <f aca="false">IFERROR(Counts!K2295/Counts!J2295,"")</f>
        <v>0.904761904761905</v>
      </c>
      <c r="T2295" s="38" t="n">
        <f aca="false">IFERROR(Counts!I2295/Counts!H2295,"")</f>
        <v>0.333333333333333</v>
      </c>
      <c r="U2295" s="38" t="n">
        <f aca="false">IFERROR(1-Counts!L2295/Counts!K2295,"")</f>
        <v>0.842105263157895</v>
      </c>
      <c r="V2295" s="39" t="n">
        <f aca="false">IFERROR(Counts!AJ2295/Counts!AI2295,"")</f>
        <v>72.5636363636364</v>
      </c>
      <c r="W2295" s="38" t="n">
        <f aca="false">IFERROR(Counts!AK2295/Counts!AI2295,"")</f>
        <v>0.227272727272727</v>
      </c>
      <c r="X2295" s="40" t="n">
        <f aca="false">IFERROR(Counts!O2295,"")</f>
        <v>-1.279</v>
      </c>
      <c r="Y2295" s="36" t="n">
        <f aca="false">IFERROR(INDEX('Season Counts'!$Y$2:$Y$740,$AF2295)/INDEX('Season Counts'!$X$2:$X$740,$AF2295),"")</f>
        <v>0.236109489051095</v>
      </c>
      <c r="Z2295" s="37" t="n">
        <f aca="false">IFERROR(J2295-Y2295,"")</f>
        <v>-0.035200398142004</v>
      </c>
      <c r="AA2295" s="38" t="n">
        <f aca="false">IFERROR(INDEX('Season Counts'!$K$2:$K$740,$AF2295)/INDEX('Season Counts'!$J$2:$J$740,$AF2295),"")</f>
        <v>0.250836120401338</v>
      </c>
      <c r="AB2295" s="41" t="n">
        <f aca="false">IFERROR(R2295-AA2295,"")</f>
        <v>0.0616638795986622</v>
      </c>
      <c r="AC2295" s="39" t="n">
        <f aca="false">IFERROR(INDEX('Season Counts'!$AG$2:$AG$740,$AF2295)/INDEX('Season Counts'!$AF$2:$AF$740,$AF2295),"")</f>
        <v>72.0435146443515</v>
      </c>
      <c r="AD2295" s="40" t="n">
        <f aca="false">IFERROR(V2295-AC2295,"")</f>
        <v>0.520121719284887</v>
      </c>
      <c r="AE2295" s="4" t="str">
        <f aca="false">IF(D2295&lt;Guide!$C$21,"Low PA",IF(TRIM(IF(ISNUMBER(AD2295),IF(N(AD2295)&lt;=-Guide!$C$24,"▼ Bat Speed  ",IF(N(AD2295)&gt;=Guide!$C$24,"▲ Bat Speed  ","")),"")&amp;IF(N(Z2295)&gt;=Guide!$C$22,"▲ Contact  ","")&amp;IF(N(Z2295)&lt;=-Guide!$C$22,"▼ Contact  ","")&amp;IF(N(AB2295)&gt;=Guide!$C$23,"▲ Chase  ","")&amp;IF(N(AB2295)&lt;=-Guide!$C$23,"▼ Chase  ",""))="","Stable",TRIM(IF(ISNUMBER(AD2295),IF(N(AD2295)&lt;=-Guide!$C$24,"▼ Bat Speed  ",IF(N(AD2295)&gt;=Guide!$C$24,"▲ Bat Speed  ","")),"")&amp;IF(N(Z2295)&gt;=Guide!$C$22,"▲ Contact  ","")&amp;IF(N(Z2295)&lt;=-Guide!$C$22,"▼ Contact  ","")&amp;IF(N(AB2295)&gt;=Guide!$C$23,"▲ Chase  ","")&amp;IF(N(AB2295)&lt;=-Guide!$C$23,"▼ Chase  ",""))))</f>
        <v>Low PA</v>
      </c>
      <c r="AF2295" s="35" t="n">
        <f aca="false">MATCH(Counts!A2295,'Season Counts'!$A$2:$A$740,0)</f>
        <v>582</v>
      </c>
    </row>
    <row r="2296" customFormat="false" ht="15" hidden="false" customHeight="false" outlineLevel="0" collapsed="false">
      <c r="A2296" s="34" t="str">
        <f aca="false">Counts!B2296</f>
        <v>SEA</v>
      </c>
      <c r="B2296" s="5" t="str">
        <f aca="false">Counts!C2296</f>
        <v>Weston Wilson</v>
      </c>
      <c r="C2296" s="34" t="str">
        <f aca="false">Counts!F2296</f>
        <v>Jul</v>
      </c>
      <c r="D2296" s="35" t="n">
        <f aca="false">IFERROR(Counts!P2296,"")</f>
        <v>37</v>
      </c>
      <c r="E2296" s="36" t="n">
        <f aca="false">IFERROR(Counts!R2296/Counts!Q2296,"")</f>
        <v>0.205882352941176</v>
      </c>
      <c r="F2296" s="36" t="n">
        <f aca="false">IFERROR((Counts!R2296+Counts!V2296+Counts!W2296)/(Counts!Q2296+Counts!V2296+Counts!W2296+Counts!X2296),"")</f>
        <v>0.27027027027027</v>
      </c>
      <c r="G2296" s="36" t="n">
        <f aca="false">IFERROR((Counts!R2296+Counts!S2296+2*Counts!T2296+3*Counts!U2296)/Counts!Q2296,"")</f>
        <v>0.441176470588235</v>
      </c>
      <c r="H2296" s="35" t="n">
        <f aca="false">IFERROR(Counts!U2296,"")</f>
        <v>2</v>
      </c>
      <c r="I2296" s="36" t="n">
        <f aca="false">IFERROR(Counts!Z2296/Counts!AA2296,"")</f>
        <v>0.305405405405405</v>
      </c>
      <c r="J2296" s="36" t="n">
        <f aca="false">IFERROR(Counts!AB2296/Counts!AA2296,"")</f>
        <v>0.209297297297297</v>
      </c>
      <c r="K2296" s="37" t="n">
        <f aca="false">IFERROR((Counts!AB2296-Counts!Z2296)/Counts!AA2296,"")</f>
        <v>-0.0961081081081081</v>
      </c>
      <c r="L2296" s="38" t="n">
        <f aca="false">IFERROR(Counts!Y2296/Counts!P2296,"")</f>
        <v>0.378378378378378</v>
      </c>
      <c r="M2296" s="38" t="n">
        <f aca="false">IFERROR(Counts!V2296/Counts!P2296,"")</f>
        <v>0.0810810810810811</v>
      </c>
      <c r="N2296" s="38" t="n">
        <f aca="false">IFERROR(Counts!AD2296/Counts!AC2296,"")</f>
        <v>0.1</v>
      </c>
      <c r="O2296" s="38" t="n">
        <f aca="false">IFERROR(Counts!AE2296/Counts!AC2296,"")</f>
        <v>0.25</v>
      </c>
      <c r="P2296" s="39" t="n">
        <f aca="false">IFERROR(Counts!AG2296/Counts!AF2296,"")</f>
        <v>84.225</v>
      </c>
      <c r="Q2296" s="38" t="n">
        <f aca="false">IFERROR(Counts!AH2296/Counts!AC2296,"")</f>
        <v>0.3</v>
      </c>
      <c r="R2296" s="38" t="n">
        <f aca="false">IFERROR(Counts!N2296/Counts!M2296,"")</f>
        <v>0.282608695652174</v>
      </c>
      <c r="S2296" s="38" t="n">
        <f aca="false">IFERROR(Counts!K2296/Counts!J2296,"")</f>
        <v>0.653333333333333</v>
      </c>
      <c r="T2296" s="38" t="n">
        <f aca="false">IFERROR(Counts!I2296/Counts!H2296,"")</f>
        <v>0.333333333333333</v>
      </c>
      <c r="U2296" s="38" t="n">
        <f aca="false">IFERROR(1-Counts!L2296/Counts!K2296,"")</f>
        <v>0.775510204081633</v>
      </c>
      <c r="V2296" s="39" t="n">
        <f aca="false">IFERROR(Counts!AJ2296/Counts!AI2296,"")</f>
        <v>72.0044776119403</v>
      </c>
      <c r="W2296" s="38" t="n">
        <f aca="false">IFERROR(Counts!AK2296/Counts!AI2296,"")</f>
        <v>0.223880597014925</v>
      </c>
      <c r="X2296" s="40" t="n">
        <f aca="false">IFERROR(Counts!O2296,"")</f>
        <v>-0.306</v>
      </c>
      <c r="Y2296" s="36" t="n">
        <f aca="false">IFERROR(INDEX('Season Counts'!$Y$2:$Y$740,$AF2296)/INDEX('Season Counts'!$X$2:$X$740,$AF2296),"")</f>
        <v>0.236109489051095</v>
      </c>
      <c r="Z2296" s="37" t="n">
        <f aca="false">IFERROR(J2296-Y2296,"")</f>
        <v>-0.0268121917537976</v>
      </c>
      <c r="AA2296" s="38" t="n">
        <f aca="false">IFERROR(INDEX('Season Counts'!$K$2:$K$740,$AF2296)/INDEX('Season Counts'!$J$2:$J$740,$AF2296),"")</f>
        <v>0.250836120401338</v>
      </c>
      <c r="AB2296" s="41" t="n">
        <f aca="false">IFERROR(R2296-AA2296,"")</f>
        <v>0.0317725752508361</v>
      </c>
      <c r="AC2296" s="39" t="n">
        <f aca="false">IFERROR(INDEX('Season Counts'!$AG$2:$AG$740,$AF2296)/INDEX('Season Counts'!$AF$2:$AF$740,$AF2296),"")</f>
        <v>72.0435146443515</v>
      </c>
      <c r="AD2296" s="40" t="n">
        <f aca="false">IFERROR(V2296-AC2296,"")</f>
        <v>-0.0390370324111728</v>
      </c>
      <c r="AE2296" s="4" t="str">
        <f aca="false">IF(D2296&lt;Guide!$C$21,"Low PA",IF(TRIM(IF(ISNUMBER(AD2296),IF(N(AD2296)&lt;=-Guide!$C$24,"▼ Bat Speed  ",IF(N(AD2296)&gt;=Guide!$C$24,"▲ Bat Speed  ","")),"")&amp;IF(N(Z2296)&gt;=Guide!$C$22,"▲ Contact  ","")&amp;IF(N(Z2296)&lt;=-Guide!$C$22,"▼ Contact  ","")&amp;IF(N(AB2296)&gt;=Guide!$C$23,"▲ Chase  ","")&amp;IF(N(AB2296)&lt;=-Guide!$C$23,"▼ Chase  ",""))="","Stable",TRIM(IF(ISNUMBER(AD2296),IF(N(AD2296)&lt;=-Guide!$C$24,"▼ Bat Speed  ",IF(N(AD2296)&gt;=Guide!$C$24,"▲ Bat Speed  ","")),"")&amp;IF(N(Z2296)&gt;=Guide!$C$22,"▲ Contact  ","")&amp;IF(N(Z2296)&lt;=-Guide!$C$22,"▼ Contact  ","")&amp;IF(N(AB2296)&gt;=Guide!$C$23,"▲ Chase  ","")&amp;IF(N(AB2296)&lt;=-Guide!$C$23,"▼ Chase  ",""))))</f>
        <v>Low PA</v>
      </c>
      <c r="AF2296" s="35" t="n">
        <f aca="false">MATCH(Counts!A2296,'Season Counts'!$A$2:$A$740,0)</f>
        <v>582</v>
      </c>
    </row>
    <row r="2297" customFormat="false" ht="15" hidden="false" customHeight="false" outlineLevel="0" collapsed="false">
      <c r="A2297" s="34" t="str">
        <f aca="false">Counts!B2297</f>
        <v>SEA</v>
      </c>
      <c r="B2297" s="5" t="str">
        <f aca="false">Counts!C2297</f>
        <v>Weston Wilson</v>
      </c>
      <c r="C2297" s="34" t="str">
        <f aca="false">Counts!F2297</f>
        <v>Aug</v>
      </c>
      <c r="D2297" s="35" t="n">
        <f aca="false">IFERROR(Counts!P2297,"")</f>
        <v>43</v>
      </c>
      <c r="E2297" s="36" t="n">
        <f aca="false">IFERROR(Counts!R2297/Counts!Q2297,"")</f>
        <v>0.162162162162162</v>
      </c>
      <c r="F2297" s="36" t="n">
        <f aca="false">IFERROR((Counts!R2297+Counts!V2297+Counts!W2297)/(Counts!Q2297+Counts!V2297+Counts!W2297+Counts!X2297),"")</f>
        <v>0.27906976744186</v>
      </c>
      <c r="G2297" s="36" t="n">
        <f aca="false">IFERROR((Counts!R2297+Counts!S2297+2*Counts!T2297+3*Counts!U2297)/Counts!Q2297,"")</f>
        <v>0.27027027027027</v>
      </c>
      <c r="H2297" s="35" t="n">
        <f aca="false">IFERROR(Counts!U2297,"")</f>
        <v>1</v>
      </c>
      <c r="I2297" s="36" t="n">
        <f aca="false">IFERROR(Counts!Z2297/Counts!AA2297,"")</f>
        <v>0.256976744186047</v>
      </c>
      <c r="J2297" s="36" t="n">
        <f aca="false">IFERROR(Counts!AB2297/Counts!AA2297,"")</f>
        <v>0.273162790697674</v>
      </c>
      <c r="K2297" s="37" t="n">
        <f aca="false">IFERROR((Counts!AB2297-Counts!Z2297)/Counts!AA2297,"")</f>
        <v>0.0161860465116279</v>
      </c>
      <c r="L2297" s="38" t="n">
        <f aca="false">IFERROR(Counts!Y2297/Counts!P2297,"")</f>
        <v>0.395348837209302</v>
      </c>
      <c r="M2297" s="38" t="n">
        <f aca="false">IFERROR(Counts!V2297/Counts!P2297,"")</f>
        <v>0.13953488372093</v>
      </c>
      <c r="N2297" s="38" t="n">
        <f aca="false">IFERROR(Counts!AD2297/Counts!AC2297,"")</f>
        <v>0.05</v>
      </c>
      <c r="O2297" s="38" t="n">
        <f aca="false">IFERROR(Counts!AE2297/Counts!AC2297,"")</f>
        <v>0.55</v>
      </c>
      <c r="P2297" s="39" t="n">
        <f aca="false">IFERROR(Counts!AG2297/Counts!AF2297,"")</f>
        <v>85.835</v>
      </c>
      <c r="Q2297" s="38" t="n">
        <f aca="false">IFERROR(Counts!AH2297/Counts!AC2297,"")</f>
        <v>0.5</v>
      </c>
      <c r="R2297" s="38" t="n">
        <f aca="false">IFERROR(Counts!N2297/Counts!M2297,"")</f>
        <v>0.236559139784946</v>
      </c>
      <c r="S2297" s="38" t="n">
        <f aca="false">IFERROR(Counts!K2297/Counts!J2297,"")</f>
        <v>0.606382978723404</v>
      </c>
      <c r="T2297" s="38" t="n">
        <f aca="false">IFERROR(Counts!I2297/Counts!H2297,"")</f>
        <v>0.367088607594937</v>
      </c>
      <c r="U2297" s="38" t="n">
        <f aca="false">IFERROR(1-Counts!L2297/Counts!K2297,"")</f>
        <v>0.807017543859649</v>
      </c>
      <c r="V2297" s="39" t="n">
        <f aca="false">IFERROR(Counts!AJ2297/Counts!AI2297,"")</f>
        <v>71.6897058823529</v>
      </c>
      <c r="W2297" s="38" t="n">
        <f aca="false">IFERROR(Counts!AK2297/Counts!AI2297,"")</f>
        <v>0.132352941176471</v>
      </c>
      <c r="X2297" s="40" t="n">
        <f aca="false">IFERROR(Counts!O2297,"")</f>
        <v>-1.522</v>
      </c>
      <c r="Y2297" s="36" t="n">
        <f aca="false">IFERROR(INDEX('Season Counts'!$Y$2:$Y$740,$AF2297)/INDEX('Season Counts'!$X$2:$X$740,$AF2297),"")</f>
        <v>0.236109489051095</v>
      </c>
      <c r="Z2297" s="37" t="n">
        <f aca="false">IFERROR(J2297-Y2297,"")</f>
        <v>0.0370533016465795</v>
      </c>
      <c r="AA2297" s="38" t="n">
        <f aca="false">IFERROR(INDEX('Season Counts'!$K$2:$K$740,$AF2297)/INDEX('Season Counts'!$J$2:$J$740,$AF2297),"")</f>
        <v>0.250836120401338</v>
      </c>
      <c r="AB2297" s="41" t="n">
        <f aca="false">IFERROR(R2297-AA2297,"")</f>
        <v>-0.0142769806163915</v>
      </c>
      <c r="AC2297" s="39" t="n">
        <f aca="false">IFERROR(INDEX('Season Counts'!$AG$2:$AG$740,$AF2297)/INDEX('Season Counts'!$AF$2:$AF$740,$AF2297),"")</f>
        <v>72.0435146443515</v>
      </c>
      <c r="AD2297" s="40" t="n">
        <f aca="false">IFERROR(V2297-AC2297,"")</f>
        <v>-0.353808761998536</v>
      </c>
      <c r="AE2297" s="4" t="str">
        <f aca="false">IF(D2297&lt;Guide!$C$21,"Low PA",IF(TRIM(IF(ISNUMBER(AD2297),IF(N(AD2297)&lt;=-Guide!$C$24,"▼ Bat Speed  ",IF(N(AD2297)&gt;=Guide!$C$24,"▲ Bat Speed  ","")),"")&amp;IF(N(Z2297)&gt;=Guide!$C$22,"▲ Contact  ","")&amp;IF(N(Z2297)&lt;=-Guide!$C$22,"▼ Contact  ","")&amp;IF(N(AB2297)&gt;=Guide!$C$23,"▲ Chase  ","")&amp;IF(N(AB2297)&lt;=-Guide!$C$23,"▼ Chase  ",""))="","Stable",TRIM(IF(ISNUMBER(AD2297),IF(N(AD2297)&lt;=-Guide!$C$24,"▼ Bat Speed  ",IF(N(AD2297)&gt;=Guide!$C$24,"▲ Bat Speed  ","")),"")&amp;IF(N(Z2297)&gt;=Guide!$C$22,"▲ Contact  ","")&amp;IF(N(Z2297)&lt;=-Guide!$C$22,"▼ Contact  ","")&amp;IF(N(AB2297)&gt;=Guide!$C$23,"▲ Chase  ","")&amp;IF(N(AB2297)&lt;=-Guide!$C$23,"▼ Chase  ",""))))</f>
        <v>Stable</v>
      </c>
      <c r="AF2297" s="35" t="n">
        <f aca="false">MATCH(Counts!A2297,'Season Counts'!$A$2:$A$740,0)</f>
        <v>582</v>
      </c>
    </row>
    <row r="2298" customFormat="false" ht="15" hidden="false" customHeight="false" outlineLevel="0" collapsed="false">
      <c r="A2298" s="34" t="str">
        <f aca="false">Counts!B2298</f>
        <v>SEA</v>
      </c>
      <c r="B2298" s="5" t="str">
        <f aca="false">Counts!C2298</f>
        <v>Weston Wilson</v>
      </c>
      <c r="C2298" s="34" t="str">
        <f aca="false">Counts!F2298</f>
        <v>Sep</v>
      </c>
      <c r="D2298" s="35" t="n">
        <f aca="false">IFERROR(Counts!P2298,"")</f>
        <v>46</v>
      </c>
      <c r="E2298" s="36" t="n">
        <f aca="false">IFERROR(Counts!R2298/Counts!Q2298,"")</f>
        <v>0.209302325581395</v>
      </c>
      <c r="F2298" s="36" t="n">
        <f aca="false">IFERROR((Counts!R2298+Counts!V2298+Counts!W2298)/(Counts!Q2298+Counts!V2298+Counts!W2298+Counts!X2298),"")</f>
        <v>0.260869565217391</v>
      </c>
      <c r="G2298" s="36" t="n">
        <f aca="false">IFERROR((Counts!R2298+Counts!S2298+2*Counts!T2298+3*Counts!U2298)/Counts!Q2298,"")</f>
        <v>0.232558139534884</v>
      </c>
      <c r="H2298" s="35" t="n">
        <f aca="false">IFERROR(Counts!U2298,"")</f>
        <v>0</v>
      </c>
      <c r="I2298" s="36" t="n">
        <f aca="false">IFERROR(Counts!Z2298/Counts!AA2298,"")</f>
        <v>0.229347826086957</v>
      </c>
      <c r="J2298" s="36" t="n">
        <f aca="false">IFERROR(Counts!AB2298/Counts!AA2298,"")</f>
        <v>0.23145652173913</v>
      </c>
      <c r="K2298" s="37" t="n">
        <f aca="false">IFERROR((Counts!AB2298-Counts!Z2298)/Counts!AA2298,"")</f>
        <v>0.0021086956521739</v>
      </c>
      <c r="L2298" s="38" t="n">
        <f aca="false">IFERROR(Counts!Y2298/Counts!P2298,"")</f>
        <v>0.282608695652174</v>
      </c>
      <c r="M2298" s="38" t="n">
        <f aca="false">IFERROR(Counts!V2298/Counts!P2298,"")</f>
        <v>0.0652173913043478</v>
      </c>
      <c r="N2298" s="38" t="n">
        <f aca="false">IFERROR(Counts!AD2298/Counts!AC2298,"")</f>
        <v>0</v>
      </c>
      <c r="O2298" s="38" t="n">
        <f aca="false">IFERROR(Counts!AE2298/Counts!AC2298,"")</f>
        <v>0.233333333333333</v>
      </c>
      <c r="P2298" s="39" t="n">
        <f aca="false">IFERROR(Counts!AG2298/Counts!AF2298,"")</f>
        <v>83.2966666666667</v>
      </c>
      <c r="Q2298" s="38" t="n">
        <f aca="false">IFERROR(Counts!AH2298/Counts!AC2298,"")</f>
        <v>0.333333333333333</v>
      </c>
      <c r="R2298" s="38" t="n">
        <f aca="false">IFERROR(Counts!N2298/Counts!M2298,"")</f>
        <v>0.224489795918367</v>
      </c>
      <c r="S2298" s="38" t="n">
        <f aca="false">IFERROR(Counts!K2298/Counts!J2298,"")</f>
        <v>0.739583333333333</v>
      </c>
      <c r="T2298" s="38" t="n">
        <f aca="false">IFERROR(Counts!I2298/Counts!H2298,"")</f>
        <v>0.21505376344086</v>
      </c>
      <c r="U2298" s="38" t="n">
        <f aca="false">IFERROR(1-Counts!L2298/Counts!K2298,"")</f>
        <v>0.830985915492958</v>
      </c>
      <c r="V2298" s="39" t="n">
        <f aca="false">IFERROR(Counts!AJ2298/Counts!AI2298,"")</f>
        <v>72.2292682926829</v>
      </c>
      <c r="W2298" s="38" t="n">
        <f aca="false">IFERROR(Counts!AK2298/Counts!AI2298,"")</f>
        <v>0.195121951219512</v>
      </c>
      <c r="X2298" s="40" t="n">
        <f aca="false">IFERROR(Counts!O2298,"")</f>
        <v>-1.926</v>
      </c>
      <c r="Y2298" s="36" t="n">
        <f aca="false">IFERROR(INDEX('Season Counts'!$Y$2:$Y$740,$AF2298)/INDEX('Season Counts'!$X$2:$X$740,$AF2298),"")</f>
        <v>0.236109489051095</v>
      </c>
      <c r="Z2298" s="37" t="n">
        <f aca="false">IFERROR(J2298-Y2298,"")</f>
        <v>-0.00465296731196446</v>
      </c>
      <c r="AA2298" s="38" t="n">
        <f aca="false">IFERROR(INDEX('Season Counts'!$K$2:$K$740,$AF2298)/INDEX('Season Counts'!$J$2:$J$740,$AF2298),"")</f>
        <v>0.250836120401338</v>
      </c>
      <c r="AB2298" s="41" t="n">
        <f aca="false">IFERROR(R2298-AA2298,"")</f>
        <v>-0.0263463244829704</v>
      </c>
      <c r="AC2298" s="39" t="n">
        <f aca="false">IFERROR(INDEX('Season Counts'!$AG$2:$AG$740,$AF2298)/INDEX('Season Counts'!$AF$2:$AF$740,$AF2298),"")</f>
        <v>72.0435146443515</v>
      </c>
      <c r="AD2298" s="40" t="n">
        <f aca="false">IFERROR(V2298-AC2298,"")</f>
        <v>0.185753648331456</v>
      </c>
      <c r="AE2298" s="4" t="str">
        <f aca="false">IF(D2298&lt;Guide!$C$21,"Low PA",IF(TRIM(IF(ISNUMBER(AD2298),IF(N(AD2298)&lt;=-Guide!$C$24,"▼ Bat Speed  ",IF(N(AD2298)&gt;=Guide!$C$24,"▲ Bat Speed  ","")),"")&amp;IF(N(Z2298)&gt;=Guide!$C$22,"▲ Contact  ","")&amp;IF(N(Z2298)&lt;=-Guide!$C$22,"▼ Contact  ","")&amp;IF(N(AB2298)&gt;=Guide!$C$23,"▲ Chase  ","")&amp;IF(N(AB2298)&lt;=-Guide!$C$23,"▼ Chase  ",""))="","Stable",TRIM(IF(ISNUMBER(AD2298),IF(N(AD2298)&lt;=-Guide!$C$24,"▼ Bat Speed  ",IF(N(AD2298)&gt;=Guide!$C$24,"▲ Bat Speed  ","")),"")&amp;IF(N(Z2298)&gt;=Guide!$C$22,"▲ Contact  ","")&amp;IF(N(Z2298)&lt;=-Guide!$C$22,"▼ Contact  ","")&amp;IF(N(AB2298)&gt;=Guide!$C$23,"▲ Chase  ","")&amp;IF(N(AB2298)&lt;=-Guide!$C$23,"▼ Chase  ",""))))</f>
        <v>Stable</v>
      </c>
      <c r="AF2298" s="35" t="n">
        <f aca="false">MATCH(Counts!A2298,'Season Counts'!$A$2:$A$740,0)</f>
        <v>582</v>
      </c>
    </row>
    <row r="2299" customFormat="false" ht="15" hidden="false" customHeight="false" outlineLevel="0" collapsed="false">
      <c r="A2299" s="34" t="str">
        <f aca="false">Counts!B2299</f>
        <v>SEA</v>
      </c>
      <c r="B2299" s="5" t="str">
        <f aca="false">Counts!C2299</f>
        <v>Rob Refsnyder</v>
      </c>
      <c r="C2299" s="34" t="str">
        <f aca="false">Counts!F2299</f>
        <v>Mar-Apr</v>
      </c>
      <c r="D2299" s="35" t="n">
        <f aca="false">IFERROR(Counts!P2299,"")</f>
        <v>42</v>
      </c>
      <c r="E2299" s="36" t="n">
        <f aca="false">IFERROR(Counts!R2299/Counts!Q2299,"")</f>
        <v>0.135135135135135</v>
      </c>
      <c r="F2299" s="36" t="n">
        <f aca="false">IFERROR((Counts!R2299+Counts!V2299+Counts!W2299)/(Counts!Q2299+Counts!V2299+Counts!W2299+Counts!X2299),"")</f>
        <v>0.214285714285714</v>
      </c>
      <c r="G2299" s="36" t="n">
        <f aca="false">IFERROR((Counts!R2299+Counts!S2299+2*Counts!T2299+3*Counts!U2299)/Counts!Q2299,"")</f>
        <v>0.297297297297297</v>
      </c>
      <c r="H2299" s="35" t="n">
        <f aca="false">IFERROR(Counts!U2299,"")</f>
        <v>2</v>
      </c>
      <c r="I2299" s="36" t="n">
        <f aca="false">IFERROR(Counts!Z2299/Counts!AA2299,"")</f>
        <v>0.226190476190476</v>
      </c>
      <c r="J2299" s="36" t="n">
        <f aca="false">IFERROR(Counts!AB2299/Counts!AA2299,"")</f>
        <v>0.319952380952381</v>
      </c>
      <c r="K2299" s="37" t="n">
        <f aca="false">IFERROR((Counts!AB2299-Counts!Z2299)/Counts!AA2299,"")</f>
        <v>0.0937619047619048</v>
      </c>
      <c r="L2299" s="38" t="n">
        <f aca="false">IFERROR(Counts!Y2299/Counts!P2299,"")</f>
        <v>0.214285714285714</v>
      </c>
      <c r="M2299" s="38" t="n">
        <f aca="false">IFERROR(Counts!V2299/Counts!P2299,"")</f>
        <v>0.0952380952380952</v>
      </c>
      <c r="N2299" s="38" t="n">
        <f aca="false">IFERROR(Counts!AD2299/Counts!AC2299,"")</f>
        <v>0.103448275862069</v>
      </c>
      <c r="O2299" s="38" t="n">
        <f aca="false">IFERROR(Counts!AE2299/Counts!AC2299,"")</f>
        <v>0.413793103448276</v>
      </c>
      <c r="P2299" s="39" t="n">
        <f aca="false">IFERROR(Counts!AG2299/Counts!AF2299,"")</f>
        <v>87.7793103448276</v>
      </c>
      <c r="Q2299" s="38" t="n">
        <f aca="false">IFERROR(Counts!AH2299/Counts!AC2299,"")</f>
        <v>0.310344827586207</v>
      </c>
      <c r="R2299" s="38" t="n">
        <f aca="false">IFERROR(Counts!N2299/Counts!M2299,"")</f>
        <v>0.182926829268293</v>
      </c>
      <c r="S2299" s="38" t="n">
        <f aca="false">IFERROR(Counts!K2299/Counts!J2299,"")</f>
        <v>0.6875</v>
      </c>
      <c r="T2299" s="38" t="n">
        <f aca="false">IFERROR(Counts!I2299/Counts!H2299,"")</f>
        <v>0.171428571428571</v>
      </c>
      <c r="U2299" s="38" t="n">
        <f aca="false">IFERROR(1-Counts!L2299/Counts!K2299,"")</f>
        <v>0.890909090909091</v>
      </c>
      <c r="V2299" s="39" t="n">
        <f aca="false">IFERROR(Counts!AJ2299/Counts!AI2299,"")</f>
        <v>73.0116666666667</v>
      </c>
      <c r="W2299" s="38" t="n">
        <f aca="false">IFERROR(Counts!AK2299/Counts!AI2299,"")</f>
        <v>0.266666666666667</v>
      </c>
      <c r="X2299" s="40" t="n">
        <f aca="false">IFERROR(Counts!O2299,"")</f>
        <v>-3.14</v>
      </c>
      <c r="Y2299" s="36" t="n">
        <f aca="false">IFERROR(INDEX('Season Counts'!$Y$2:$Y$740,$AF2299)/INDEX('Season Counts'!$X$2:$X$740,$AF2299),"")</f>
        <v>0.254563492063492</v>
      </c>
      <c r="Z2299" s="37" t="n">
        <f aca="false">IFERROR(J2299-Y2299,"")</f>
        <v>0.0653888888888889</v>
      </c>
      <c r="AA2299" s="38" t="n">
        <f aca="false">IFERROR(INDEX('Season Counts'!$K$2:$K$740,$AF2299)/INDEX('Season Counts'!$J$2:$J$740,$AF2299),"")</f>
        <v>0.256505576208178</v>
      </c>
      <c r="AB2299" s="41" t="n">
        <f aca="false">IFERROR(R2299-AA2299,"")</f>
        <v>-0.0735787469398858</v>
      </c>
      <c r="AC2299" s="39" t="n">
        <f aca="false">IFERROR(INDEX('Season Counts'!$AG$2:$AG$740,$AF2299)/INDEX('Season Counts'!$AF$2:$AF$740,$AF2299),"")</f>
        <v>71.9495098039216</v>
      </c>
      <c r="AD2299" s="40" t="n">
        <f aca="false">IFERROR(V2299-AC2299,"")</f>
        <v>1.0621568627451</v>
      </c>
      <c r="AE2299" s="4" t="str">
        <f aca="false">IF(D2299&lt;Guide!$C$21,"Low PA",IF(TRIM(IF(ISNUMBER(AD2299),IF(N(AD2299)&lt;=-Guide!$C$24,"▼ Bat Speed  ",IF(N(AD2299)&gt;=Guide!$C$24,"▲ Bat Speed  ","")),"")&amp;IF(N(Z2299)&gt;=Guide!$C$22,"▲ Contact  ","")&amp;IF(N(Z2299)&lt;=-Guide!$C$22,"▼ Contact  ","")&amp;IF(N(AB2299)&gt;=Guide!$C$23,"▲ Chase  ","")&amp;IF(N(AB2299)&lt;=-Guide!$C$23,"▼ Chase  ",""))="","Stable",TRIM(IF(ISNUMBER(AD2299),IF(N(AD2299)&lt;=-Guide!$C$24,"▼ Bat Speed  ",IF(N(AD2299)&gt;=Guide!$C$24,"▲ Bat Speed  ","")),"")&amp;IF(N(Z2299)&gt;=Guide!$C$22,"▲ Contact  ","")&amp;IF(N(Z2299)&lt;=-Guide!$C$22,"▼ Contact  ","")&amp;IF(N(AB2299)&gt;=Guide!$C$23,"▲ Chase  ","")&amp;IF(N(AB2299)&lt;=-Guide!$C$23,"▼ Chase  ",""))))</f>
        <v>▲ Bat Speed ▲ Contact ▼ Chase</v>
      </c>
      <c r="AF2299" s="35" t="n">
        <f aca="false">MATCH(Counts!A2299,'Season Counts'!$A$2:$A$740,0)</f>
        <v>583</v>
      </c>
    </row>
    <row r="2300" customFormat="false" ht="15" hidden="false" customHeight="false" outlineLevel="0" collapsed="false">
      <c r="A2300" s="34" t="str">
        <f aca="false">Counts!B2300</f>
        <v>SEA</v>
      </c>
      <c r="B2300" s="5" t="str">
        <f aca="false">Counts!C2300</f>
        <v>Rob Refsnyder</v>
      </c>
      <c r="C2300" s="34" t="str">
        <f aca="false">Counts!F2300</f>
        <v>May</v>
      </c>
      <c r="D2300" s="35" t="n">
        <f aca="false">IFERROR(Counts!P2300,"")</f>
        <v>44</v>
      </c>
      <c r="E2300" s="36" t="n">
        <f aca="false">IFERROR(Counts!R2300/Counts!Q2300,"")</f>
        <v>0.105263157894737</v>
      </c>
      <c r="F2300" s="36" t="n">
        <f aca="false">IFERROR((Counts!R2300+Counts!V2300+Counts!W2300)/(Counts!Q2300+Counts!V2300+Counts!W2300+Counts!X2300),"")</f>
        <v>0.181818181818182</v>
      </c>
      <c r="G2300" s="36" t="n">
        <f aca="false">IFERROR((Counts!R2300+Counts!S2300+2*Counts!T2300+3*Counts!U2300)/Counts!Q2300,"")</f>
        <v>0.184210526315789</v>
      </c>
      <c r="H2300" s="35" t="n">
        <f aca="false">IFERROR(Counts!U2300,"")</f>
        <v>1</v>
      </c>
      <c r="I2300" s="36" t="n">
        <f aca="false">IFERROR(Counts!Z2300/Counts!AA2300,"")</f>
        <v>0.170454545454545</v>
      </c>
      <c r="J2300" s="36" t="n">
        <f aca="false">IFERROR(Counts!AB2300/Counts!AA2300,"")</f>
        <v>0.211113636363636</v>
      </c>
      <c r="K2300" s="37" t="n">
        <f aca="false">IFERROR((Counts!AB2300-Counts!Z2300)/Counts!AA2300,"")</f>
        <v>0.0406590909090909</v>
      </c>
      <c r="L2300" s="38" t="n">
        <f aca="false">IFERROR(Counts!Y2300/Counts!P2300,"")</f>
        <v>0.409090909090909</v>
      </c>
      <c r="M2300" s="38" t="n">
        <f aca="false">IFERROR(Counts!V2300/Counts!P2300,"")</f>
        <v>0.0454545454545455</v>
      </c>
      <c r="N2300" s="38" t="n">
        <f aca="false">IFERROR(Counts!AD2300/Counts!AC2300,"")</f>
        <v>0.0909090909090909</v>
      </c>
      <c r="O2300" s="38" t="n">
        <f aca="false">IFERROR(Counts!AE2300/Counts!AC2300,"")</f>
        <v>0.363636363636364</v>
      </c>
      <c r="P2300" s="39" t="n">
        <f aca="false">IFERROR(Counts!AG2300/Counts!AF2300,"")</f>
        <v>88.3545454545455</v>
      </c>
      <c r="Q2300" s="38" t="n">
        <f aca="false">IFERROR(Counts!AH2300/Counts!AC2300,"")</f>
        <v>0.272727272727273</v>
      </c>
      <c r="R2300" s="38" t="n">
        <f aca="false">IFERROR(Counts!N2300/Counts!M2300,"")</f>
        <v>0.279569892473118</v>
      </c>
      <c r="S2300" s="38" t="n">
        <f aca="false">IFERROR(Counts!K2300/Counts!J2300,"")</f>
        <v>0.588235294117647</v>
      </c>
      <c r="T2300" s="38" t="n">
        <f aca="false">IFERROR(Counts!I2300/Counts!H2300,"")</f>
        <v>0.276315789473684</v>
      </c>
      <c r="U2300" s="38" t="n">
        <f aca="false">IFERROR(1-Counts!L2300/Counts!K2300,"")</f>
        <v>0.9</v>
      </c>
      <c r="V2300" s="39" t="n">
        <f aca="false">IFERROR(Counts!AJ2300/Counts!AI2300,"")</f>
        <v>71.1753846153846</v>
      </c>
      <c r="W2300" s="38" t="n">
        <f aca="false">IFERROR(Counts!AK2300/Counts!AI2300,"")</f>
        <v>0.107692307692308</v>
      </c>
      <c r="X2300" s="40" t="n">
        <f aca="false">IFERROR(Counts!O2300,"")</f>
        <v>-5.517</v>
      </c>
      <c r="Y2300" s="36" t="n">
        <f aca="false">IFERROR(INDEX('Season Counts'!$Y$2:$Y$740,$AF2300)/INDEX('Season Counts'!$X$2:$X$740,$AF2300),"")</f>
        <v>0.254563492063492</v>
      </c>
      <c r="Z2300" s="37" t="n">
        <f aca="false">IFERROR(J2300-Y2300,"")</f>
        <v>-0.0434498556998557</v>
      </c>
      <c r="AA2300" s="38" t="n">
        <f aca="false">IFERROR(INDEX('Season Counts'!$K$2:$K$740,$AF2300)/INDEX('Season Counts'!$J$2:$J$740,$AF2300),"")</f>
        <v>0.256505576208178</v>
      </c>
      <c r="AB2300" s="41" t="n">
        <f aca="false">IFERROR(R2300-AA2300,"")</f>
        <v>0.0230643162649398</v>
      </c>
      <c r="AC2300" s="39" t="n">
        <f aca="false">IFERROR(INDEX('Season Counts'!$AG$2:$AG$740,$AF2300)/INDEX('Season Counts'!$AF$2:$AF$740,$AF2300),"")</f>
        <v>71.9495098039216</v>
      </c>
      <c r="AD2300" s="40" t="n">
        <f aca="false">IFERROR(V2300-AC2300,"")</f>
        <v>-0.774125188536956</v>
      </c>
      <c r="AE2300" s="4" t="str">
        <f aca="false">IF(D2300&lt;Guide!$C$21,"Low PA",IF(TRIM(IF(ISNUMBER(AD2300),IF(N(AD2300)&lt;=-Guide!$C$24,"▼ Bat Speed  ",IF(N(AD2300)&gt;=Guide!$C$24,"▲ Bat Speed  ","")),"")&amp;IF(N(Z2300)&gt;=Guide!$C$22,"▲ Contact  ","")&amp;IF(N(Z2300)&lt;=-Guide!$C$22,"▼ Contact  ","")&amp;IF(N(AB2300)&gt;=Guide!$C$23,"▲ Chase  ","")&amp;IF(N(AB2300)&lt;=-Guide!$C$23,"▼ Chase  ",""))="","Stable",TRIM(IF(ISNUMBER(AD2300),IF(N(AD2300)&lt;=-Guide!$C$24,"▼ Bat Speed  ",IF(N(AD2300)&gt;=Guide!$C$24,"▲ Bat Speed  ","")),"")&amp;IF(N(Z2300)&gt;=Guide!$C$22,"▲ Contact  ","")&amp;IF(N(Z2300)&lt;=-Guide!$C$22,"▼ Contact  ","")&amp;IF(N(AB2300)&gt;=Guide!$C$23,"▲ Chase  ","")&amp;IF(N(AB2300)&lt;=-Guide!$C$23,"▼ Chase  ",""))))</f>
        <v>▼ Contact</v>
      </c>
      <c r="AF2300" s="35" t="n">
        <f aca="false">MATCH(Counts!A2300,'Season Counts'!$A$2:$A$740,0)</f>
        <v>583</v>
      </c>
    </row>
    <row r="2301" customFormat="false" ht="15" hidden="false" customHeight="false" outlineLevel="0" collapsed="false">
      <c r="A2301" s="34" t="str">
        <f aca="false">Counts!B2301</f>
        <v>SEA</v>
      </c>
      <c r="B2301" s="5" t="str">
        <f aca="false">Counts!C2301</f>
        <v>Rob Refsnyder</v>
      </c>
      <c r="C2301" s="34" t="str">
        <f aca="false">Counts!F2301</f>
        <v>Jun</v>
      </c>
      <c r="D2301" s="35" t="n">
        <f aca="false">IFERROR(Counts!P2301,"")</f>
        <v>33</v>
      </c>
      <c r="E2301" s="36" t="n">
        <f aca="false">IFERROR(Counts!R2301/Counts!Q2301,"")</f>
        <v>0.166666666666667</v>
      </c>
      <c r="F2301" s="36" t="n">
        <f aca="false">IFERROR((Counts!R2301+Counts!V2301+Counts!W2301)/(Counts!Q2301+Counts!V2301+Counts!W2301+Counts!X2301),"")</f>
        <v>0.21875</v>
      </c>
      <c r="G2301" s="36" t="n">
        <f aca="false">IFERROR((Counts!R2301+Counts!S2301+2*Counts!T2301+3*Counts!U2301)/Counts!Q2301,"")</f>
        <v>0.166666666666667</v>
      </c>
      <c r="H2301" s="35" t="n">
        <f aca="false">IFERROR(Counts!U2301,"")</f>
        <v>0</v>
      </c>
      <c r="I2301" s="36" t="n">
        <f aca="false">IFERROR(Counts!Z2301/Counts!AA2301,"")</f>
        <v>0.190322580645161</v>
      </c>
      <c r="J2301" s="36" t="n">
        <f aca="false">IFERROR(Counts!AB2301/Counts!AA2301,"")</f>
        <v>0.206129032258065</v>
      </c>
      <c r="K2301" s="37" t="n">
        <f aca="false">IFERROR((Counts!AB2301-Counts!Z2301)/Counts!AA2301,"")</f>
        <v>0.0158064516129032</v>
      </c>
      <c r="L2301" s="38" t="n">
        <f aca="false">IFERROR(Counts!Y2301/Counts!P2301,"")</f>
        <v>0.151515151515152</v>
      </c>
      <c r="M2301" s="38" t="n">
        <f aca="false">IFERROR(Counts!V2301/Counts!P2301,"")</f>
        <v>0.0303030303030303</v>
      </c>
      <c r="N2301" s="38" t="n">
        <f aca="false">IFERROR(Counts!AD2301/Counts!AC2301,"")</f>
        <v>0</v>
      </c>
      <c r="O2301" s="38" t="n">
        <f aca="false">IFERROR(Counts!AE2301/Counts!AC2301,"")</f>
        <v>0.230769230769231</v>
      </c>
      <c r="P2301" s="39" t="n">
        <f aca="false">IFERROR(Counts!AG2301/Counts!AF2301,"")</f>
        <v>80.204</v>
      </c>
      <c r="Q2301" s="38" t="n">
        <f aca="false">IFERROR(Counts!AH2301/Counts!AC2301,"")</f>
        <v>0.192307692307692</v>
      </c>
      <c r="R2301" s="38" t="n">
        <f aca="false">IFERROR(Counts!N2301/Counts!M2301,"")</f>
        <v>0.267605633802817</v>
      </c>
      <c r="S2301" s="38" t="n">
        <f aca="false">IFERROR(Counts!K2301/Counts!J2301,"")</f>
        <v>0.696969696969697</v>
      </c>
      <c r="T2301" s="38" t="n">
        <f aca="false">IFERROR(Counts!I2301/Counts!H2301,"")</f>
        <v>0.292307692307692</v>
      </c>
      <c r="U2301" s="38" t="n">
        <f aca="false">IFERROR(1-Counts!L2301/Counts!K2301,"")</f>
        <v>0.760869565217391</v>
      </c>
      <c r="V2301" s="39" t="n">
        <f aca="false">IFERROR(Counts!AJ2301/Counts!AI2301,"")</f>
        <v>72.0084745762712</v>
      </c>
      <c r="W2301" s="38" t="n">
        <f aca="false">IFERROR(Counts!AK2301/Counts!AI2301,"")</f>
        <v>0.203389830508475</v>
      </c>
      <c r="X2301" s="40" t="n">
        <f aca="false">IFERROR(Counts!O2301,"")</f>
        <v>-4.152</v>
      </c>
      <c r="Y2301" s="36" t="n">
        <f aca="false">IFERROR(INDEX('Season Counts'!$Y$2:$Y$740,$AF2301)/INDEX('Season Counts'!$X$2:$X$740,$AF2301),"")</f>
        <v>0.254563492063492</v>
      </c>
      <c r="Z2301" s="37" t="n">
        <f aca="false">IFERROR(J2301-Y2301,"")</f>
        <v>-0.0484344598054276</v>
      </c>
      <c r="AA2301" s="38" t="n">
        <f aca="false">IFERROR(INDEX('Season Counts'!$K$2:$K$740,$AF2301)/INDEX('Season Counts'!$J$2:$J$740,$AF2301),"")</f>
        <v>0.256505576208178</v>
      </c>
      <c r="AB2301" s="41" t="n">
        <f aca="false">IFERROR(R2301-AA2301,"")</f>
        <v>0.0111000575946384</v>
      </c>
      <c r="AC2301" s="39" t="n">
        <f aca="false">IFERROR(INDEX('Season Counts'!$AG$2:$AG$740,$AF2301)/INDEX('Season Counts'!$AF$2:$AF$740,$AF2301),"")</f>
        <v>71.9495098039216</v>
      </c>
      <c r="AD2301" s="40" t="n">
        <f aca="false">IFERROR(V2301-AC2301,"")</f>
        <v>0.0589647723496114</v>
      </c>
      <c r="AE2301" s="4" t="str">
        <f aca="false">IF(D2301&lt;Guide!$C$21,"Low PA",IF(TRIM(IF(ISNUMBER(AD2301),IF(N(AD2301)&lt;=-Guide!$C$24,"▼ Bat Speed  ",IF(N(AD2301)&gt;=Guide!$C$24,"▲ Bat Speed  ","")),"")&amp;IF(N(Z2301)&gt;=Guide!$C$22,"▲ Contact  ","")&amp;IF(N(Z2301)&lt;=-Guide!$C$22,"▼ Contact  ","")&amp;IF(N(AB2301)&gt;=Guide!$C$23,"▲ Chase  ","")&amp;IF(N(AB2301)&lt;=-Guide!$C$23,"▼ Chase  ",""))="","Stable",TRIM(IF(ISNUMBER(AD2301),IF(N(AD2301)&lt;=-Guide!$C$24,"▼ Bat Speed  ",IF(N(AD2301)&gt;=Guide!$C$24,"▲ Bat Speed  ","")),"")&amp;IF(N(Z2301)&gt;=Guide!$C$22,"▲ Contact  ","")&amp;IF(N(Z2301)&lt;=-Guide!$C$22,"▼ Contact  ","")&amp;IF(N(AB2301)&gt;=Guide!$C$23,"▲ Chase  ","")&amp;IF(N(AB2301)&lt;=-Guide!$C$23,"▼ Chase  ",""))))</f>
        <v>Low PA</v>
      </c>
      <c r="AF2301" s="35" t="n">
        <f aca="false">MATCH(Counts!A2301,'Season Counts'!$A$2:$A$740,0)</f>
        <v>583</v>
      </c>
    </row>
    <row r="2302" customFormat="false" ht="15" hidden="false" customHeight="false" outlineLevel="0" collapsed="false">
      <c r="A2302" s="34" t="str">
        <f aca="false">Counts!B2302</f>
        <v>SEA</v>
      </c>
      <c r="B2302" s="5" t="str">
        <f aca="false">Counts!C2302</f>
        <v>Rob Refsnyder</v>
      </c>
      <c r="C2302" s="34" t="str">
        <f aca="false">Counts!F2302</f>
        <v>Jul</v>
      </c>
      <c r="D2302" s="35" t="n">
        <f aca="false">IFERROR(Counts!P2302,"")</f>
        <v>9</v>
      </c>
      <c r="E2302" s="36" t="n">
        <f aca="false">IFERROR(Counts!R2302/Counts!Q2302,"")</f>
        <v>0.222222222222222</v>
      </c>
      <c r="F2302" s="36" t="n">
        <f aca="false">IFERROR((Counts!R2302+Counts!V2302+Counts!W2302)/(Counts!Q2302+Counts!V2302+Counts!W2302+Counts!X2302),"")</f>
        <v>0.222222222222222</v>
      </c>
      <c r="G2302" s="36" t="n">
        <f aca="false">IFERROR((Counts!R2302+Counts!S2302+2*Counts!T2302+3*Counts!U2302)/Counts!Q2302,"")</f>
        <v>0.666666666666667</v>
      </c>
      <c r="H2302" s="35" t="n">
        <f aca="false">IFERROR(Counts!U2302,"")</f>
        <v>1</v>
      </c>
      <c r="I2302" s="36" t="n">
        <f aca="false">IFERROR(Counts!Z2302/Counts!AA2302,"")</f>
        <v>0.361111111111111</v>
      </c>
      <c r="J2302" s="36" t="n">
        <f aca="false">IFERROR(Counts!AB2302/Counts!AA2302,"")</f>
        <v>0.328666666666667</v>
      </c>
      <c r="K2302" s="37" t="n">
        <f aca="false">IFERROR((Counts!AB2302-Counts!Z2302)/Counts!AA2302,"")</f>
        <v>-0.0324444444444444</v>
      </c>
      <c r="L2302" s="38" t="n">
        <f aca="false">IFERROR(Counts!Y2302/Counts!P2302,"")</f>
        <v>0.555555555555556</v>
      </c>
      <c r="M2302" s="38" t="n">
        <f aca="false">IFERROR(Counts!V2302/Counts!P2302,"")</f>
        <v>0</v>
      </c>
      <c r="N2302" s="38" t="n">
        <f aca="false">IFERROR(Counts!AD2302/Counts!AC2302,"")</f>
        <v>0.5</v>
      </c>
      <c r="O2302" s="38" t="n">
        <f aca="false">IFERROR(Counts!AE2302/Counts!AC2302,"")</f>
        <v>0.5</v>
      </c>
      <c r="P2302" s="39" t="n">
        <f aca="false">IFERROR(Counts!AG2302/Counts!AF2302,"")</f>
        <v>96.375</v>
      </c>
      <c r="Q2302" s="38" t="n">
        <f aca="false">IFERROR(Counts!AH2302/Counts!AC2302,"")</f>
        <v>0.5</v>
      </c>
      <c r="R2302" s="38" t="n">
        <f aca="false">IFERROR(Counts!N2302/Counts!M2302,"")</f>
        <v>0.391304347826087</v>
      </c>
      <c r="S2302" s="38" t="n">
        <f aca="false">IFERROR(Counts!K2302/Counts!J2302,"")</f>
        <v>0.578947368421053</v>
      </c>
      <c r="T2302" s="38" t="n">
        <f aca="false">IFERROR(Counts!I2302/Counts!H2302,"")</f>
        <v>0.35</v>
      </c>
      <c r="U2302" s="38" t="n">
        <f aca="false">IFERROR(1-Counts!L2302/Counts!K2302,"")</f>
        <v>0.727272727272727</v>
      </c>
      <c r="V2302" s="39" t="n">
        <f aca="false">IFERROR(Counts!AJ2302/Counts!AI2302,"")</f>
        <v>71.105</v>
      </c>
      <c r="W2302" s="38" t="n">
        <f aca="false">IFERROR(Counts!AK2302/Counts!AI2302,"")</f>
        <v>0.2</v>
      </c>
      <c r="X2302" s="40" t="n">
        <f aca="false">IFERROR(Counts!O2302,"")</f>
        <v>1.032</v>
      </c>
      <c r="Y2302" s="36" t="n">
        <f aca="false">IFERROR(INDEX('Season Counts'!$Y$2:$Y$740,$AF2302)/INDEX('Season Counts'!$X$2:$X$740,$AF2302),"")</f>
        <v>0.254563492063492</v>
      </c>
      <c r="Z2302" s="37" t="n">
        <f aca="false">IFERROR(J2302-Y2302,"")</f>
        <v>0.0741031746031746</v>
      </c>
      <c r="AA2302" s="38" t="n">
        <f aca="false">IFERROR(INDEX('Season Counts'!$K$2:$K$740,$AF2302)/INDEX('Season Counts'!$J$2:$J$740,$AF2302),"")</f>
        <v>0.256505576208178</v>
      </c>
      <c r="AB2302" s="41" t="n">
        <f aca="false">IFERROR(R2302-AA2302,"")</f>
        <v>0.134798771617909</v>
      </c>
      <c r="AC2302" s="39" t="n">
        <f aca="false">IFERROR(INDEX('Season Counts'!$AG$2:$AG$740,$AF2302)/INDEX('Season Counts'!$AF$2:$AF$740,$AF2302),"")</f>
        <v>71.9495098039216</v>
      </c>
      <c r="AD2302" s="40" t="n">
        <f aca="false">IFERROR(V2302-AC2302,"")</f>
        <v>-0.844509803921582</v>
      </c>
      <c r="AE2302" s="4" t="str">
        <f aca="false">IF(D2302&lt;Guide!$C$21,"Low PA",IF(TRIM(IF(ISNUMBER(AD2302),IF(N(AD2302)&lt;=-Guide!$C$24,"▼ Bat Speed  ",IF(N(AD2302)&gt;=Guide!$C$24,"▲ Bat Speed  ","")),"")&amp;IF(N(Z2302)&gt;=Guide!$C$22,"▲ Contact  ","")&amp;IF(N(Z2302)&lt;=-Guide!$C$22,"▼ Contact  ","")&amp;IF(N(AB2302)&gt;=Guide!$C$23,"▲ Chase  ","")&amp;IF(N(AB2302)&lt;=-Guide!$C$23,"▼ Chase  ",""))="","Stable",TRIM(IF(ISNUMBER(AD2302),IF(N(AD2302)&lt;=-Guide!$C$24,"▼ Bat Speed  ",IF(N(AD2302)&gt;=Guide!$C$24,"▲ Bat Speed  ","")),"")&amp;IF(N(Z2302)&gt;=Guide!$C$22,"▲ Contact  ","")&amp;IF(N(Z2302)&lt;=-Guide!$C$22,"▼ Contact  ","")&amp;IF(N(AB2302)&gt;=Guide!$C$23,"▲ Chase  ","")&amp;IF(N(AB2302)&lt;=-Guide!$C$23,"▼ Chase  ",""))))</f>
        <v>Low PA</v>
      </c>
      <c r="AF2302" s="35" t="n">
        <f aca="false">MATCH(Counts!A2302,'Season Counts'!$A$2:$A$740,0)</f>
        <v>583</v>
      </c>
    </row>
    <row r="2303" customFormat="false" ht="15" hidden="false" customHeight="false" outlineLevel="0" collapsed="false">
      <c r="A2303" s="34" t="str">
        <f aca="false">Counts!B2303</f>
        <v>SEA</v>
      </c>
      <c r="B2303" s="5" t="str">
        <f aca="false">Counts!C2303</f>
        <v>Rob Refsnyder</v>
      </c>
      <c r="C2303" s="34" t="str">
        <f aca="false">Counts!F2303</f>
        <v>Aug</v>
      </c>
      <c r="D2303" s="35" t="n">
        <f aca="false">IFERROR(Counts!P2303,"")</f>
        <v>1</v>
      </c>
      <c r="E2303" s="36" t="str">
        <f aca="false">IFERROR(Counts!R2303/Counts!Q2303,"")</f>
        <v/>
      </c>
      <c r="F2303" s="36" t="n">
        <f aca="false">IFERROR((Counts!R2303+Counts!V2303+Counts!W2303)/(Counts!Q2303+Counts!V2303+Counts!W2303+Counts!X2303),"")</f>
        <v>1</v>
      </c>
      <c r="G2303" s="36" t="str">
        <f aca="false">IFERROR((Counts!R2303+Counts!S2303+2*Counts!T2303+3*Counts!U2303)/Counts!Q2303,"")</f>
        <v/>
      </c>
      <c r="H2303" s="35" t="n">
        <f aca="false">IFERROR(Counts!U2303,"")</f>
        <v>0</v>
      </c>
      <c r="I2303" s="36" t="str">
        <f aca="false">IFERROR(Counts!Z2303/Counts!AA2303,"")</f>
        <v/>
      </c>
      <c r="J2303" s="36" t="str">
        <f aca="false">IFERROR(Counts!AB2303/Counts!AA2303,"")</f>
        <v/>
      </c>
      <c r="K2303" s="37" t="str">
        <f aca="false">IFERROR((Counts!AB2303-Counts!Z2303)/Counts!AA2303,"")</f>
        <v/>
      </c>
      <c r="L2303" s="38" t="n">
        <f aca="false">IFERROR(Counts!Y2303/Counts!P2303,"")</f>
        <v>0</v>
      </c>
      <c r="M2303" s="38" t="n">
        <f aca="false">IFERROR(Counts!V2303/Counts!P2303,"")</f>
        <v>1</v>
      </c>
      <c r="N2303" s="38" t="str">
        <f aca="false">IFERROR(Counts!AD2303/Counts!AC2303,"")</f>
        <v/>
      </c>
      <c r="O2303" s="38" t="str">
        <f aca="false">IFERROR(Counts!AE2303/Counts!AC2303,"")</f>
        <v/>
      </c>
      <c r="P2303" s="39" t="str">
        <f aca="false">IFERROR(Counts!AG2303/Counts!AF2303,"")</f>
        <v/>
      </c>
      <c r="Q2303" s="38" t="str">
        <f aca="false">IFERROR(Counts!AH2303/Counts!AC2303,"")</f>
        <v/>
      </c>
      <c r="R2303" s="38" t="str">
        <f aca="false">IFERROR(Counts!N2303/Counts!M2303,"")</f>
        <v/>
      </c>
      <c r="S2303" s="38" t="str">
        <f aca="false">IFERROR(Counts!K2303/Counts!J2303,"")</f>
        <v/>
      </c>
      <c r="T2303" s="38" t="str">
        <f aca="false">IFERROR(Counts!I2303/Counts!H2303,"")</f>
        <v/>
      </c>
      <c r="U2303" s="38" t="str">
        <f aca="false">IFERROR(1-Counts!L2303/Counts!K2303,"")</f>
        <v/>
      </c>
      <c r="V2303" s="39" t="str">
        <f aca="false">IFERROR(Counts!AJ2303/Counts!AI2303,"")</f>
        <v/>
      </c>
      <c r="W2303" s="38" t="str">
        <f aca="false">IFERROR(Counts!AK2303/Counts!AI2303,"")</f>
        <v/>
      </c>
      <c r="X2303" s="40" t="n">
        <f aca="false">IFERROR(Counts!O2303,"")</f>
        <v>0</v>
      </c>
      <c r="Y2303" s="36" t="n">
        <f aca="false">IFERROR(INDEX('Season Counts'!$Y$2:$Y$740,$AF2303)/INDEX('Season Counts'!$X$2:$X$740,$AF2303),"")</f>
        <v>0.254563492063492</v>
      </c>
      <c r="Z2303" s="37" t="str">
        <f aca="false">IFERROR(J2303-Y2303,"")</f>
        <v/>
      </c>
      <c r="AA2303" s="38" t="n">
        <f aca="false">IFERROR(INDEX('Season Counts'!$K$2:$K$740,$AF2303)/INDEX('Season Counts'!$J$2:$J$740,$AF2303),"")</f>
        <v>0.256505576208178</v>
      </c>
      <c r="AB2303" s="41" t="str">
        <f aca="false">IFERROR(R2303-AA2303,"")</f>
        <v/>
      </c>
      <c r="AC2303" s="39" t="n">
        <f aca="false">IFERROR(INDEX('Season Counts'!$AG$2:$AG$740,$AF2303)/INDEX('Season Counts'!$AF$2:$AF$740,$AF2303),"")</f>
        <v>71.9495098039216</v>
      </c>
      <c r="AD2303" s="40" t="str">
        <f aca="false">IFERROR(V2303-AC2303,"")</f>
        <v/>
      </c>
      <c r="AE2303" s="4" t="str">
        <f aca="false">IF(D2303&lt;Guide!$C$21,"Low PA",IF(TRIM(IF(ISNUMBER(AD2303),IF(N(AD2303)&lt;=-Guide!$C$24,"▼ Bat Speed  ",IF(N(AD2303)&gt;=Guide!$C$24,"▲ Bat Speed  ","")),"")&amp;IF(N(Z2303)&gt;=Guide!$C$22,"▲ Contact  ","")&amp;IF(N(Z2303)&lt;=-Guide!$C$22,"▼ Contact  ","")&amp;IF(N(AB2303)&gt;=Guide!$C$23,"▲ Chase  ","")&amp;IF(N(AB2303)&lt;=-Guide!$C$23,"▼ Chase  ",""))="","Stable",TRIM(IF(ISNUMBER(AD2303),IF(N(AD2303)&lt;=-Guide!$C$24,"▼ Bat Speed  ",IF(N(AD2303)&gt;=Guide!$C$24,"▲ Bat Speed  ","")),"")&amp;IF(N(Z2303)&gt;=Guide!$C$22,"▲ Contact  ","")&amp;IF(N(Z2303)&lt;=-Guide!$C$22,"▼ Contact  ","")&amp;IF(N(AB2303)&gt;=Guide!$C$23,"▲ Chase  ","")&amp;IF(N(AB2303)&lt;=-Guide!$C$23,"▼ Chase  ",""))))</f>
        <v>Low PA</v>
      </c>
      <c r="AF2303" s="35" t="n">
        <f aca="false">MATCH(Counts!A2303,'Season Counts'!$A$2:$A$740,0)</f>
        <v>583</v>
      </c>
    </row>
    <row r="2304" customFormat="false" ht="15" hidden="false" customHeight="false" outlineLevel="0" collapsed="false">
      <c r="A2304" s="34" t="str">
        <f aca="false">Counts!B2304</f>
        <v>SEA</v>
      </c>
      <c r="B2304" s="5" t="str">
        <f aca="false">Counts!C2304</f>
        <v>Jhonny Pereda</v>
      </c>
      <c r="C2304" s="34" t="str">
        <f aca="false">Counts!F2304</f>
        <v>May</v>
      </c>
      <c r="D2304" s="35" t="n">
        <f aca="false">IFERROR(Counts!P2304,"")</f>
        <v>38</v>
      </c>
      <c r="E2304" s="36" t="n">
        <f aca="false">IFERROR(Counts!R2304/Counts!Q2304,"")</f>
        <v>0.235294117647059</v>
      </c>
      <c r="F2304" s="36" t="n">
        <f aca="false">IFERROR((Counts!R2304+Counts!V2304+Counts!W2304)/(Counts!Q2304+Counts!V2304+Counts!W2304+Counts!X2304),"")</f>
        <v>0.315789473684211</v>
      </c>
      <c r="G2304" s="36" t="n">
        <f aca="false">IFERROR((Counts!R2304+Counts!S2304+2*Counts!T2304+3*Counts!U2304)/Counts!Q2304,"")</f>
        <v>0.323529411764706</v>
      </c>
      <c r="H2304" s="35" t="n">
        <f aca="false">IFERROR(Counts!U2304,"")</f>
        <v>1</v>
      </c>
      <c r="I2304" s="36" t="n">
        <f aca="false">IFERROR(Counts!Z2304/Counts!AA2304,"")</f>
        <v>0.292105263157895</v>
      </c>
      <c r="J2304" s="36" t="n">
        <f aca="false">IFERROR(Counts!AB2304/Counts!AA2304,"")</f>
        <v>0.377263157894737</v>
      </c>
      <c r="K2304" s="37" t="n">
        <f aca="false">IFERROR((Counts!AB2304-Counts!Z2304)/Counts!AA2304,"")</f>
        <v>0.0851578947368421</v>
      </c>
      <c r="L2304" s="38" t="n">
        <f aca="false">IFERROR(Counts!Y2304/Counts!P2304,"")</f>
        <v>0.131578947368421</v>
      </c>
      <c r="M2304" s="38" t="n">
        <f aca="false">IFERROR(Counts!V2304/Counts!P2304,"")</f>
        <v>0.0789473684210526</v>
      </c>
      <c r="N2304" s="38" t="n">
        <f aca="false">IFERROR(Counts!AD2304/Counts!AC2304,"")</f>
        <v>0.0344827586206897</v>
      </c>
      <c r="O2304" s="38" t="n">
        <f aca="false">IFERROR(Counts!AE2304/Counts!AC2304,"")</f>
        <v>0.448275862068966</v>
      </c>
      <c r="P2304" s="39" t="n">
        <f aca="false">IFERROR(Counts!AG2304/Counts!AF2304,"")</f>
        <v>90.0724137931035</v>
      </c>
      <c r="Q2304" s="38" t="n">
        <f aca="false">IFERROR(Counts!AH2304/Counts!AC2304,"")</f>
        <v>0.482758620689655</v>
      </c>
      <c r="R2304" s="38" t="n">
        <f aca="false">IFERROR(Counts!N2304/Counts!M2304,"")</f>
        <v>0.211267605633803</v>
      </c>
      <c r="S2304" s="38" t="n">
        <f aca="false">IFERROR(Counts!K2304/Counts!J2304,"")</f>
        <v>0.67948717948718</v>
      </c>
      <c r="T2304" s="38" t="n">
        <f aca="false">IFERROR(Counts!I2304/Counts!H2304,"")</f>
        <v>0.132352941176471</v>
      </c>
      <c r="U2304" s="38" t="n">
        <f aca="false">IFERROR(1-Counts!L2304/Counts!K2304,"")</f>
        <v>0.849056603773585</v>
      </c>
      <c r="V2304" s="39" t="n">
        <f aca="false">IFERROR(Counts!AJ2304/Counts!AI2304,"")</f>
        <v>71.0822580645161</v>
      </c>
      <c r="W2304" s="38" t="n">
        <f aca="false">IFERROR(Counts!AK2304/Counts!AI2304,"")</f>
        <v>0.0645161290322581</v>
      </c>
      <c r="X2304" s="40" t="n">
        <f aca="false">IFERROR(Counts!O2304,"")</f>
        <v>-1.663</v>
      </c>
      <c r="Y2304" s="36" t="n">
        <f aca="false">IFERROR(INDEX('Season Counts'!$Y$2:$Y$740,$AF2304)/INDEX('Season Counts'!$X$2:$X$740,$AF2304),"")</f>
        <v>0.345393939393939</v>
      </c>
      <c r="Z2304" s="37" t="n">
        <f aca="false">IFERROR(J2304-Y2304,"")</f>
        <v>0.0318692185007974</v>
      </c>
      <c r="AA2304" s="38" t="n">
        <f aca="false">IFERROR(INDEX('Season Counts'!$K$2:$K$740,$AF2304)/INDEX('Season Counts'!$J$2:$J$740,$AF2304),"")</f>
        <v>0.241860465116279</v>
      </c>
      <c r="AB2304" s="41" t="n">
        <f aca="false">IFERROR(R2304-AA2304,"")</f>
        <v>-0.0305928594824763</v>
      </c>
      <c r="AC2304" s="39" t="n">
        <f aca="false">IFERROR(INDEX('Season Counts'!$AG$2:$AG$740,$AF2304)/INDEX('Season Counts'!$AF$2:$AF$740,$AF2304),"")</f>
        <v>70.7444444444444</v>
      </c>
      <c r="AD2304" s="40" t="n">
        <f aca="false">IFERROR(V2304-AC2304,"")</f>
        <v>0.337813620071699</v>
      </c>
      <c r="AE2304" s="4" t="str">
        <f aca="false">IF(D2304&lt;Guide!$C$21,"Low PA",IF(TRIM(IF(ISNUMBER(AD2304),IF(N(AD2304)&lt;=-Guide!$C$24,"▼ Bat Speed  ",IF(N(AD2304)&gt;=Guide!$C$24,"▲ Bat Speed  ","")),"")&amp;IF(N(Z2304)&gt;=Guide!$C$22,"▲ Contact  ","")&amp;IF(N(Z2304)&lt;=-Guide!$C$22,"▼ Contact  ","")&amp;IF(N(AB2304)&gt;=Guide!$C$23,"▲ Chase  ","")&amp;IF(N(AB2304)&lt;=-Guide!$C$23,"▼ Chase  ",""))="","Stable",TRIM(IF(ISNUMBER(AD2304),IF(N(AD2304)&lt;=-Guide!$C$24,"▼ Bat Speed  ",IF(N(AD2304)&gt;=Guide!$C$24,"▲ Bat Speed  ","")),"")&amp;IF(N(Z2304)&gt;=Guide!$C$22,"▲ Contact  ","")&amp;IF(N(Z2304)&lt;=-Guide!$C$22,"▼ Contact  ","")&amp;IF(N(AB2304)&gt;=Guide!$C$23,"▲ Chase  ","")&amp;IF(N(AB2304)&lt;=-Guide!$C$23,"▼ Chase  ",""))))</f>
        <v>Low PA</v>
      </c>
      <c r="AF2304" s="35" t="n">
        <f aca="false">MATCH(Counts!A2304,'Season Counts'!$A$2:$A$740,0)</f>
        <v>584</v>
      </c>
    </row>
    <row r="2305" customFormat="false" ht="15" hidden="false" customHeight="false" outlineLevel="0" collapsed="false">
      <c r="A2305" s="34" t="str">
        <f aca="false">Counts!B2305</f>
        <v>SEA</v>
      </c>
      <c r="B2305" s="5" t="str">
        <f aca="false">Counts!C2305</f>
        <v>Jhonny Pereda</v>
      </c>
      <c r="C2305" s="34" t="str">
        <f aca="false">Counts!F2305</f>
        <v>Jun</v>
      </c>
      <c r="D2305" s="35" t="n">
        <f aca="false">IFERROR(Counts!P2305,"")</f>
        <v>30</v>
      </c>
      <c r="E2305" s="36" t="n">
        <f aca="false">IFERROR(Counts!R2305/Counts!Q2305,"")</f>
        <v>0.310344827586207</v>
      </c>
      <c r="F2305" s="36" t="n">
        <f aca="false">IFERROR((Counts!R2305+Counts!V2305+Counts!W2305)/(Counts!Q2305+Counts!V2305+Counts!W2305+Counts!X2305),"")</f>
        <v>0.333333333333333</v>
      </c>
      <c r="G2305" s="36" t="n">
        <f aca="false">IFERROR((Counts!R2305+Counts!S2305+2*Counts!T2305+3*Counts!U2305)/Counts!Q2305,"")</f>
        <v>0.413793103448276</v>
      </c>
      <c r="H2305" s="35" t="n">
        <f aca="false">IFERROR(Counts!U2305,"")</f>
        <v>1</v>
      </c>
      <c r="I2305" s="36" t="n">
        <f aca="false">IFERROR(Counts!Z2305/Counts!AA2305,"")</f>
        <v>0.341379310344828</v>
      </c>
      <c r="J2305" s="36" t="n">
        <f aca="false">IFERROR(Counts!AB2305/Counts!AA2305,"")</f>
        <v>0.304310344827586</v>
      </c>
      <c r="K2305" s="37" t="n">
        <f aca="false">IFERROR((Counts!AB2305-Counts!Z2305)/Counts!AA2305,"")</f>
        <v>-0.0370689655172414</v>
      </c>
      <c r="L2305" s="38" t="n">
        <f aca="false">IFERROR(Counts!Y2305/Counts!P2305,"")</f>
        <v>0.2</v>
      </c>
      <c r="M2305" s="38" t="n">
        <f aca="false">IFERROR(Counts!V2305/Counts!P2305,"")</f>
        <v>0.0333333333333333</v>
      </c>
      <c r="N2305" s="38" t="n">
        <f aca="false">IFERROR(Counts!AD2305/Counts!AC2305,"")</f>
        <v>0.0434782608695652</v>
      </c>
      <c r="O2305" s="38" t="n">
        <f aca="false">IFERROR(Counts!AE2305/Counts!AC2305,"")</f>
        <v>0.478260869565217</v>
      </c>
      <c r="P2305" s="39" t="n">
        <f aca="false">IFERROR(Counts!AG2305/Counts!AF2305,"")</f>
        <v>89.5391304347826</v>
      </c>
      <c r="Q2305" s="38" t="n">
        <f aca="false">IFERROR(Counts!AH2305/Counts!AC2305,"")</f>
        <v>0.434782608695652</v>
      </c>
      <c r="R2305" s="38" t="n">
        <f aca="false">IFERROR(Counts!N2305/Counts!M2305,"")</f>
        <v>0.319444444444444</v>
      </c>
      <c r="S2305" s="38" t="n">
        <f aca="false">IFERROR(Counts!K2305/Counts!J2305,"")</f>
        <v>0.764705882352941</v>
      </c>
      <c r="T2305" s="38" t="n">
        <f aca="false">IFERROR(Counts!I2305/Counts!H2305,"")</f>
        <v>0.2</v>
      </c>
      <c r="U2305" s="38" t="n">
        <f aca="false">IFERROR(1-Counts!L2305/Counts!K2305,"")</f>
        <v>0.865384615384615</v>
      </c>
      <c r="V2305" s="39" t="n">
        <f aca="false">IFERROR(Counts!AJ2305/Counts!AI2305,"")</f>
        <v>69.9328358208955</v>
      </c>
      <c r="W2305" s="38" t="n">
        <f aca="false">IFERROR(Counts!AK2305/Counts!AI2305,"")</f>
        <v>0.0447761194029851</v>
      </c>
      <c r="X2305" s="40" t="n">
        <f aca="false">IFERROR(Counts!O2305,"")</f>
        <v>-0.065</v>
      </c>
      <c r="Y2305" s="36" t="n">
        <f aca="false">IFERROR(INDEX('Season Counts'!$Y$2:$Y$740,$AF2305)/INDEX('Season Counts'!$X$2:$X$740,$AF2305),"")</f>
        <v>0.345393939393939</v>
      </c>
      <c r="Z2305" s="37" t="n">
        <f aca="false">IFERROR(J2305-Y2305,"")</f>
        <v>-0.0410835945663532</v>
      </c>
      <c r="AA2305" s="38" t="n">
        <f aca="false">IFERROR(INDEX('Season Counts'!$K$2:$K$740,$AF2305)/INDEX('Season Counts'!$J$2:$J$740,$AF2305),"")</f>
        <v>0.241860465116279</v>
      </c>
      <c r="AB2305" s="41" t="n">
        <f aca="false">IFERROR(R2305-AA2305,"")</f>
        <v>0.0775839793281654</v>
      </c>
      <c r="AC2305" s="39" t="n">
        <f aca="false">IFERROR(INDEX('Season Counts'!$AG$2:$AG$740,$AF2305)/INDEX('Season Counts'!$AF$2:$AF$740,$AF2305),"")</f>
        <v>70.7444444444444</v>
      </c>
      <c r="AD2305" s="40" t="n">
        <f aca="false">IFERROR(V2305-AC2305,"")</f>
        <v>-0.811608623548921</v>
      </c>
      <c r="AE2305" s="4" t="str">
        <f aca="false">IF(D2305&lt;Guide!$C$21,"Low PA",IF(TRIM(IF(ISNUMBER(AD2305),IF(N(AD2305)&lt;=-Guide!$C$24,"▼ Bat Speed  ",IF(N(AD2305)&gt;=Guide!$C$24,"▲ Bat Speed  ","")),"")&amp;IF(N(Z2305)&gt;=Guide!$C$22,"▲ Contact  ","")&amp;IF(N(Z2305)&lt;=-Guide!$C$22,"▼ Contact  ","")&amp;IF(N(AB2305)&gt;=Guide!$C$23,"▲ Chase  ","")&amp;IF(N(AB2305)&lt;=-Guide!$C$23,"▼ Chase  ",""))="","Stable",TRIM(IF(ISNUMBER(AD2305),IF(N(AD2305)&lt;=-Guide!$C$24,"▼ Bat Speed  ",IF(N(AD2305)&gt;=Guide!$C$24,"▲ Bat Speed  ","")),"")&amp;IF(N(Z2305)&gt;=Guide!$C$22,"▲ Contact  ","")&amp;IF(N(Z2305)&lt;=-Guide!$C$22,"▼ Contact  ","")&amp;IF(N(AB2305)&gt;=Guide!$C$23,"▲ Chase  ","")&amp;IF(N(AB2305)&lt;=-Guide!$C$23,"▼ Chase  ",""))))</f>
        <v>Low PA</v>
      </c>
      <c r="AF2305" s="35" t="n">
        <f aca="false">MATCH(Counts!A2305,'Season Counts'!$A$2:$A$740,0)</f>
        <v>584</v>
      </c>
    </row>
    <row r="2306" customFormat="false" ht="15" hidden="false" customHeight="false" outlineLevel="0" collapsed="false">
      <c r="A2306" s="34" t="str">
        <f aca="false">Counts!B2306</f>
        <v>SEA</v>
      </c>
      <c r="B2306" s="5" t="str">
        <f aca="false">Counts!C2306</f>
        <v>Jhonny Pereda</v>
      </c>
      <c r="C2306" s="34" t="str">
        <f aca="false">Counts!F2306</f>
        <v>Aug</v>
      </c>
      <c r="D2306" s="35" t="n">
        <f aca="false">IFERROR(Counts!P2306,"")</f>
        <v>14</v>
      </c>
      <c r="E2306" s="36" t="n">
        <f aca="false">IFERROR(Counts!R2306/Counts!Q2306,"")</f>
        <v>0.307692307692308</v>
      </c>
      <c r="F2306" s="36" t="n">
        <f aca="false">IFERROR((Counts!R2306+Counts!V2306+Counts!W2306)/(Counts!Q2306+Counts!V2306+Counts!W2306+Counts!X2306),"")</f>
        <v>0.357142857142857</v>
      </c>
      <c r="G2306" s="36" t="n">
        <f aca="false">IFERROR((Counts!R2306+Counts!S2306+2*Counts!T2306+3*Counts!U2306)/Counts!Q2306,"")</f>
        <v>0.307692307692308</v>
      </c>
      <c r="H2306" s="35" t="n">
        <f aca="false">IFERROR(Counts!U2306,"")</f>
        <v>0</v>
      </c>
      <c r="I2306" s="36" t="n">
        <f aca="false">IFERROR(Counts!Z2306/Counts!AA2306,"")</f>
        <v>0.261538461538462</v>
      </c>
      <c r="J2306" s="36" t="n">
        <f aca="false">IFERROR(Counts!AB2306/Counts!AA2306,"")</f>
        <v>0.300769230769231</v>
      </c>
      <c r="K2306" s="37" t="n">
        <f aca="false">IFERROR((Counts!AB2306-Counts!Z2306)/Counts!AA2306,"")</f>
        <v>0.0392307692307693</v>
      </c>
      <c r="L2306" s="38" t="n">
        <f aca="false">IFERROR(Counts!Y2306/Counts!P2306,"")</f>
        <v>0.357142857142857</v>
      </c>
      <c r="M2306" s="38" t="n">
        <f aca="false">IFERROR(Counts!V2306/Counts!P2306,"")</f>
        <v>0.0714285714285714</v>
      </c>
      <c r="N2306" s="38" t="n">
        <f aca="false">IFERROR(Counts!AD2306/Counts!AC2306,"")</f>
        <v>0</v>
      </c>
      <c r="O2306" s="38" t="n">
        <f aca="false">IFERROR(Counts!AE2306/Counts!AC2306,"")</f>
        <v>0.5</v>
      </c>
      <c r="P2306" s="39" t="n">
        <f aca="false">IFERROR(Counts!AG2306/Counts!AF2306,"")</f>
        <v>88.1</v>
      </c>
      <c r="Q2306" s="38" t="n">
        <f aca="false">IFERROR(Counts!AH2306/Counts!AC2306,"")</f>
        <v>0.375</v>
      </c>
      <c r="R2306" s="38" t="n">
        <f aca="false">IFERROR(Counts!N2306/Counts!M2306,"")</f>
        <v>0.24</v>
      </c>
      <c r="S2306" s="38" t="n">
        <f aca="false">IFERROR(Counts!K2306/Counts!J2306,"")</f>
        <v>0.583333333333333</v>
      </c>
      <c r="T2306" s="38" t="n">
        <f aca="false">IFERROR(Counts!I2306/Counts!H2306,"")</f>
        <v>0.333333333333333</v>
      </c>
      <c r="U2306" s="38" t="n">
        <f aca="false">IFERROR(1-Counts!L2306/Counts!K2306,"")</f>
        <v>0.642857142857143</v>
      </c>
      <c r="V2306" s="39" t="n">
        <f aca="false">IFERROR(Counts!AJ2306/Counts!AI2306,"")</f>
        <v>71.6684210526316</v>
      </c>
      <c r="W2306" s="38" t="n">
        <f aca="false">IFERROR(Counts!AK2306/Counts!AI2306,"")</f>
        <v>0.105263157894737</v>
      </c>
      <c r="X2306" s="40" t="n">
        <f aca="false">IFERROR(Counts!O2306,"")</f>
        <v>-0.347</v>
      </c>
      <c r="Y2306" s="36" t="n">
        <f aca="false">IFERROR(INDEX('Season Counts'!$Y$2:$Y$740,$AF2306)/INDEX('Season Counts'!$X$2:$X$740,$AF2306),"")</f>
        <v>0.345393939393939</v>
      </c>
      <c r="Z2306" s="37" t="n">
        <f aca="false">IFERROR(J2306-Y2306,"")</f>
        <v>-0.0446247086247086</v>
      </c>
      <c r="AA2306" s="38" t="n">
        <f aca="false">IFERROR(INDEX('Season Counts'!$K$2:$K$740,$AF2306)/INDEX('Season Counts'!$J$2:$J$740,$AF2306),"")</f>
        <v>0.241860465116279</v>
      </c>
      <c r="AB2306" s="41" t="n">
        <f aca="false">IFERROR(R2306-AA2306,"")</f>
        <v>-0.00186046511627908</v>
      </c>
      <c r="AC2306" s="39" t="n">
        <f aca="false">IFERROR(INDEX('Season Counts'!$AG$2:$AG$740,$AF2306)/INDEX('Season Counts'!$AF$2:$AF$740,$AF2306),"")</f>
        <v>70.7444444444444</v>
      </c>
      <c r="AD2306" s="40" t="n">
        <f aca="false">IFERROR(V2306-AC2306,"")</f>
        <v>0.923976608187147</v>
      </c>
      <c r="AE2306" s="4" t="str">
        <f aca="false">IF(D2306&lt;Guide!$C$21,"Low PA",IF(TRIM(IF(ISNUMBER(AD2306),IF(N(AD2306)&lt;=-Guide!$C$24,"▼ Bat Speed  ",IF(N(AD2306)&gt;=Guide!$C$24,"▲ Bat Speed  ","")),"")&amp;IF(N(Z2306)&gt;=Guide!$C$22,"▲ Contact  ","")&amp;IF(N(Z2306)&lt;=-Guide!$C$22,"▼ Contact  ","")&amp;IF(N(AB2306)&gt;=Guide!$C$23,"▲ Chase  ","")&amp;IF(N(AB2306)&lt;=-Guide!$C$23,"▼ Chase  ",""))="","Stable",TRIM(IF(ISNUMBER(AD2306),IF(N(AD2306)&lt;=-Guide!$C$24,"▼ Bat Speed  ",IF(N(AD2306)&gt;=Guide!$C$24,"▲ Bat Speed  ","")),"")&amp;IF(N(Z2306)&gt;=Guide!$C$22,"▲ Contact  ","")&amp;IF(N(Z2306)&lt;=-Guide!$C$22,"▼ Contact  ","")&amp;IF(N(AB2306)&gt;=Guide!$C$23,"▲ Chase  ","")&amp;IF(N(AB2306)&lt;=-Guide!$C$23,"▼ Chase  ",""))))</f>
        <v>Low PA</v>
      </c>
      <c r="AF2306" s="35" t="n">
        <f aca="false">MATCH(Counts!A2306,'Season Counts'!$A$2:$A$740,0)</f>
        <v>584</v>
      </c>
    </row>
    <row r="2307" customFormat="false" ht="15" hidden="false" customHeight="false" outlineLevel="0" collapsed="false">
      <c r="A2307" s="34" t="str">
        <f aca="false">Counts!B2307</f>
        <v>SEA</v>
      </c>
      <c r="B2307" s="5" t="str">
        <f aca="false">Counts!C2307</f>
        <v>Jhonny Pereda</v>
      </c>
      <c r="C2307" s="34" t="str">
        <f aca="false">Counts!F2307</f>
        <v>Sep</v>
      </c>
      <c r="D2307" s="35" t="n">
        <f aca="false">IFERROR(Counts!P2307,"")</f>
        <v>19</v>
      </c>
      <c r="E2307" s="36" t="n">
        <f aca="false">IFERROR(Counts!R2307/Counts!Q2307,"")</f>
        <v>0.428571428571429</v>
      </c>
      <c r="F2307" s="36" t="n">
        <f aca="false">IFERROR((Counts!R2307+Counts!V2307+Counts!W2307)/(Counts!Q2307+Counts!V2307+Counts!W2307+Counts!X2307),"")</f>
        <v>0.526315789473684</v>
      </c>
      <c r="G2307" s="36" t="n">
        <f aca="false">IFERROR((Counts!R2307+Counts!S2307+2*Counts!T2307+3*Counts!U2307)/Counts!Q2307,"")</f>
        <v>0.571428571428571</v>
      </c>
      <c r="H2307" s="35" t="n">
        <f aca="false">IFERROR(Counts!U2307,"")</f>
        <v>0</v>
      </c>
      <c r="I2307" s="36" t="n">
        <f aca="false">IFERROR(Counts!Z2307/Counts!AA2307,"")</f>
        <v>0.468421052631579</v>
      </c>
      <c r="J2307" s="36" t="n">
        <f aca="false">IFERROR(Counts!AB2307/Counts!AA2307,"")</f>
        <v>0.374894736842105</v>
      </c>
      <c r="K2307" s="37" t="n">
        <f aca="false">IFERROR((Counts!AB2307-Counts!Z2307)/Counts!AA2307,"")</f>
        <v>-0.0935263157894737</v>
      </c>
      <c r="L2307" s="38" t="n">
        <f aca="false">IFERROR(Counts!Y2307/Counts!P2307,"")</f>
        <v>0.210526315789474</v>
      </c>
      <c r="M2307" s="38" t="n">
        <f aca="false">IFERROR(Counts!V2307/Counts!P2307,"")</f>
        <v>0.210526315789474</v>
      </c>
      <c r="N2307" s="38" t="n">
        <f aca="false">IFERROR(Counts!AD2307/Counts!AC2307,"")</f>
        <v>0</v>
      </c>
      <c r="O2307" s="38" t="n">
        <f aca="false">IFERROR(Counts!AE2307/Counts!AC2307,"")</f>
        <v>0.363636363636364</v>
      </c>
      <c r="P2307" s="39" t="n">
        <f aca="false">IFERROR(Counts!AG2307/Counts!AF2307,"")</f>
        <v>91.6909090909091</v>
      </c>
      <c r="Q2307" s="38" t="n">
        <f aca="false">IFERROR(Counts!AH2307/Counts!AC2307,"")</f>
        <v>0.545454545454545</v>
      </c>
      <c r="R2307" s="38" t="n">
        <f aca="false">IFERROR(Counts!N2307/Counts!M2307,"")</f>
        <v>0.170212765957447</v>
      </c>
      <c r="S2307" s="38" t="n">
        <f aca="false">IFERROR(Counts!K2307/Counts!J2307,"")</f>
        <v>0.772727272727273</v>
      </c>
      <c r="T2307" s="38" t="n">
        <f aca="false">IFERROR(Counts!I2307/Counts!H2307,"")</f>
        <v>0.261904761904762</v>
      </c>
      <c r="U2307" s="38" t="n">
        <f aca="false">IFERROR(1-Counts!L2307/Counts!K2307,"")</f>
        <v>0.764705882352941</v>
      </c>
      <c r="V2307" s="39" t="n">
        <f aca="false">IFERROR(Counts!AJ2307/Counts!AI2307,"")</f>
        <v>71.240625</v>
      </c>
      <c r="W2307" s="38" t="n">
        <f aca="false">IFERROR(Counts!AK2307/Counts!AI2307,"")</f>
        <v>0.09375</v>
      </c>
      <c r="X2307" s="40" t="n">
        <f aca="false">IFERROR(Counts!O2307,"")</f>
        <v>2.011</v>
      </c>
      <c r="Y2307" s="36" t="n">
        <f aca="false">IFERROR(INDEX('Season Counts'!$Y$2:$Y$740,$AF2307)/INDEX('Season Counts'!$X$2:$X$740,$AF2307),"")</f>
        <v>0.345393939393939</v>
      </c>
      <c r="Z2307" s="37" t="n">
        <f aca="false">IFERROR(J2307-Y2307,"")</f>
        <v>0.0295007974481659</v>
      </c>
      <c r="AA2307" s="38" t="n">
        <f aca="false">IFERROR(INDEX('Season Counts'!$K$2:$K$740,$AF2307)/INDEX('Season Counts'!$J$2:$J$740,$AF2307),"")</f>
        <v>0.241860465116279</v>
      </c>
      <c r="AB2307" s="41" t="n">
        <f aca="false">IFERROR(R2307-AA2307,"")</f>
        <v>-0.0716476991588323</v>
      </c>
      <c r="AC2307" s="39" t="n">
        <f aca="false">IFERROR(INDEX('Season Counts'!$AG$2:$AG$740,$AF2307)/INDEX('Season Counts'!$AF$2:$AF$740,$AF2307),"")</f>
        <v>70.7444444444444</v>
      </c>
      <c r="AD2307" s="40" t="n">
        <f aca="false">IFERROR(V2307-AC2307,"")</f>
        <v>0.496180555555554</v>
      </c>
      <c r="AE2307" s="4" t="str">
        <f aca="false">IF(D2307&lt;Guide!$C$21,"Low PA",IF(TRIM(IF(ISNUMBER(AD2307),IF(N(AD2307)&lt;=-Guide!$C$24,"▼ Bat Speed  ",IF(N(AD2307)&gt;=Guide!$C$24,"▲ Bat Speed  ","")),"")&amp;IF(N(Z2307)&gt;=Guide!$C$22,"▲ Contact  ","")&amp;IF(N(Z2307)&lt;=-Guide!$C$22,"▼ Contact  ","")&amp;IF(N(AB2307)&gt;=Guide!$C$23,"▲ Chase  ","")&amp;IF(N(AB2307)&lt;=-Guide!$C$23,"▼ Chase  ",""))="","Stable",TRIM(IF(ISNUMBER(AD2307),IF(N(AD2307)&lt;=-Guide!$C$24,"▼ Bat Speed  ",IF(N(AD2307)&gt;=Guide!$C$24,"▲ Bat Speed  ","")),"")&amp;IF(N(Z2307)&gt;=Guide!$C$22,"▲ Contact  ","")&amp;IF(N(Z2307)&lt;=-Guide!$C$22,"▼ Contact  ","")&amp;IF(N(AB2307)&gt;=Guide!$C$23,"▲ Chase  ","")&amp;IF(N(AB2307)&lt;=-Guide!$C$23,"▼ Chase  ",""))))</f>
        <v>Low PA</v>
      </c>
      <c r="AF2307" s="35" t="n">
        <f aca="false">MATCH(Counts!A2307,'Season Counts'!$A$2:$A$740,0)</f>
        <v>584</v>
      </c>
    </row>
    <row r="2308" customFormat="false" ht="15" hidden="false" customHeight="false" outlineLevel="0" collapsed="false">
      <c r="A2308" s="34" t="str">
        <f aca="false">Counts!B2308</f>
        <v>SEA</v>
      </c>
      <c r="B2308" s="5" t="str">
        <f aca="false">Counts!C2308</f>
        <v>Taylor Ward</v>
      </c>
      <c r="C2308" s="34" t="str">
        <f aca="false">Counts!F2308</f>
        <v>Aug</v>
      </c>
      <c r="D2308" s="35" t="n">
        <f aca="false">IFERROR(Counts!P2308,"")</f>
        <v>75</v>
      </c>
      <c r="E2308" s="36" t="n">
        <f aca="false">IFERROR(Counts!R2308/Counts!Q2308,"")</f>
        <v>0.121212121212121</v>
      </c>
      <c r="F2308" s="36" t="n">
        <f aca="false">IFERROR((Counts!R2308+Counts!V2308+Counts!W2308)/(Counts!Q2308+Counts!V2308+Counts!W2308+Counts!X2308),"")</f>
        <v>0.226666666666667</v>
      </c>
      <c r="G2308" s="36" t="n">
        <f aca="false">IFERROR((Counts!R2308+Counts!S2308+2*Counts!T2308+3*Counts!U2308)/Counts!Q2308,"")</f>
        <v>0.151515151515152</v>
      </c>
      <c r="H2308" s="35" t="n">
        <f aca="false">IFERROR(Counts!U2308,"")</f>
        <v>0</v>
      </c>
      <c r="I2308" s="36" t="n">
        <f aca="false">IFERROR(Counts!Z2308/Counts!AA2308,"")</f>
        <v>0.189333333333333</v>
      </c>
      <c r="J2308" s="36" t="n">
        <f aca="false">IFERROR(Counts!AB2308/Counts!AA2308,"")</f>
        <v>0.270693333333333</v>
      </c>
      <c r="K2308" s="37" t="n">
        <f aca="false">IFERROR((Counts!AB2308-Counts!Z2308)/Counts!AA2308,"")</f>
        <v>0.08136</v>
      </c>
      <c r="L2308" s="38" t="n">
        <f aca="false">IFERROR(Counts!Y2308/Counts!P2308,"")</f>
        <v>0.28</v>
      </c>
      <c r="M2308" s="38" t="n">
        <f aca="false">IFERROR(Counts!V2308/Counts!P2308,"")</f>
        <v>0.106666666666667</v>
      </c>
      <c r="N2308" s="38" t="n">
        <f aca="false">IFERROR(Counts!AD2308/Counts!AC2308,"")</f>
        <v>0.0444444444444444</v>
      </c>
      <c r="O2308" s="38" t="n">
        <f aca="false">IFERROR(Counts!AE2308/Counts!AC2308,"")</f>
        <v>0.333333333333333</v>
      </c>
      <c r="P2308" s="39" t="n">
        <f aca="false">IFERROR(Counts!AG2308/Counts!AF2308,"")</f>
        <v>87.7666666666667</v>
      </c>
      <c r="Q2308" s="38" t="n">
        <f aca="false">IFERROR(Counts!AH2308/Counts!AC2308,"")</f>
        <v>0.333333333333333</v>
      </c>
      <c r="R2308" s="38" t="n">
        <f aca="false">IFERROR(Counts!N2308/Counts!M2308,"")</f>
        <v>0.176056338028169</v>
      </c>
      <c r="S2308" s="38" t="n">
        <f aca="false">IFERROR(Counts!K2308/Counts!J2308,"")</f>
        <v>0.532051282051282</v>
      </c>
      <c r="T2308" s="38" t="n">
        <f aca="false">IFERROR(Counts!I2308/Counts!H2308,"")</f>
        <v>0.166666666666667</v>
      </c>
      <c r="U2308" s="38" t="n">
        <f aca="false">IFERROR(1-Counts!L2308/Counts!K2308,"")</f>
        <v>0.891566265060241</v>
      </c>
      <c r="V2308" s="39" t="n">
        <f aca="false">IFERROR(Counts!AJ2308/Counts!AI2308,"")</f>
        <v>69.308</v>
      </c>
      <c r="W2308" s="38" t="n">
        <f aca="false">IFERROR(Counts!AK2308/Counts!AI2308,"")</f>
        <v>0.02</v>
      </c>
      <c r="X2308" s="40" t="n">
        <f aca="false">IFERROR(Counts!O2308,"")</f>
        <v>-6.367</v>
      </c>
      <c r="Y2308" s="36" t="n">
        <f aca="false">IFERROR(INDEX('Season Counts'!$Y$2:$Y$740,$AF2308)/INDEX('Season Counts'!$X$2:$X$740,$AF2308),"")</f>
        <v>0.268792079207921</v>
      </c>
      <c r="Z2308" s="37" t="n">
        <f aca="false">IFERROR(J2308-Y2308,"")</f>
        <v>0.00190125412541253</v>
      </c>
      <c r="AA2308" s="38" t="n">
        <f aca="false">IFERROR(INDEX('Season Counts'!$K$2:$K$740,$AF2308)/INDEX('Season Counts'!$J$2:$J$740,$AF2308),"")</f>
        <v>0.185929648241206</v>
      </c>
      <c r="AB2308" s="41" t="n">
        <f aca="false">IFERROR(R2308-AA2308,"")</f>
        <v>-0.00987331021303703</v>
      </c>
      <c r="AC2308" s="39" t="n">
        <f aca="false">IFERROR(INDEX('Season Counts'!$AG$2:$AG$740,$AF2308)/INDEX('Season Counts'!$AF$2:$AF$740,$AF2308),"")</f>
        <v>69.3393939393939</v>
      </c>
      <c r="AD2308" s="40" t="n">
        <f aca="false">IFERROR(V2308-AC2308,"")</f>
        <v>-0.0313939393939222</v>
      </c>
      <c r="AE2308" s="4" t="str">
        <f aca="false">IF(D2308&lt;Guide!$C$21,"Low PA",IF(TRIM(IF(ISNUMBER(AD2308),IF(N(AD2308)&lt;=-Guide!$C$24,"▼ Bat Speed  ",IF(N(AD2308)&gt;=Guide!$C$24,"▲ Bat Speed  ","")),"")&amp;IF(N(Z2308)&gt;=Guide!$C$22,"▲ Contact  ","")&amp;IF(N(Z2308)&lt;=-Guide!$C$22,"▼ Contact  ","")&amp;IF(N(AB2308)&gt;=Guide!$C$23,"▲ Chase  ","")&amp;IF(N(AB2308)&lt;=-Guide!$C$23,"▼ Chase  ",""))="","Stable",TRIM(IF(ISNUMBER(AD2308),IF(N(AD2308)&lt;=-Guide!$C$24,"▼ Bat Speed  ",IF(N(AD2308)&gt;=Guide!$C$24,"▲ Bat Speed  ","")),"")&amp;IF(N(Z2308)&gt;=Guide!$C$22,"▲ Contact  ","")&amp;IF(N(Z2308)&lt;=-Guide!$C$22,"▼ Contact  ","")&amp;IF(N(AB2308)&gt;=Guide!$C$23,"▲ Chase  ","")&amp;IF(N(AB2308)&lt;=-Guide!$C$23,"▼ Chase  ",""))))</f>
        <v>Stable</v>
      </c>
      <c r="AF2308" s="35" t="n">
        <f aca="false">MATCH(Counts!A2308,'Season Counts'!$A$2:$A$740,0)</f>
        <v>585</v>
      </c>
    </row>
    <row r="2309" customFormat="false" ht="15" hidden="false" customHeight="false" outlineLevel="0" collapsed="false">
      <c r="A2309" s="34" t="str">
        <f aca="false">Counts!B2309</f>
        <v>SEA</v>
      </c>
      <c r="B2309" s="5" t="str">
        <f aca="false">Counts!C2309</f>
        <v>Taylor Ward</v>
      </c>
      <c r="C2309" s="34" t="str">
        <f aca="false">Counts!F2309</f>
        <v>Sep</v>
      </c>
      <c r="D2309" s="35" t="n">
        <f aca="false">IFERROR(Counts!P2309,"")</f>
        <v>26</v>
      </c>
      <c r="E2309" s="36" t="n">
        <f aca="false">IFERROR(Counts!R2309/Counts!Q2309,"")</f>
        <v>0.136363636363636</v>
      </c>
      <c r="F2309" s="36" t="n">
        <f aca="false">IFERROR((Counts!R2309+Counts!V2309+Counts!W2309)/(Counts!Q2309+Counts!V2309+Counts!W2309+Counts!X2309),"")</f>
        <v>0.269230769230769</v>
      </c>
      <c r="G2309" s="36" t="n">
        <f aca="false">IFERROR((Counts!R2309+Counts!S2309+2*Counts!T2309+3*Counts!U2309)/Counts!Q2309,"")</f>
        <v>0.136363636363636</v>
      </c>
      <c r="H2309" s="35" t="n">
        <f aca="false">IFERROR(Counts!U2309,"")</f>
        <v>0</v>
      </c>
      <c r="I2309" s="36" t="n">
        <f aca="false">IFERROR(Counts!Z2309/Counts!AA2309,"")</f>
        <v>0.211538461538462</v>
      </c>
      <c r="J2309" s="36" t="n">
        <f aca="false">IFERROR(Counts!AB2309/Counts!AA2309,"")</f>
        <v>0.263307692307692</v>
      </c>
      <c r="K2309" s="37" t="n">
        <f aca="false">IFERROR((Counts!AB2309-Counts!Z2309)/Counts!AA2309,"")</f>
        <v>0.0517692307692308</v>
      </c>
      <c r="L2309" s="38" t="n">
        <f aca="false">IFERROR(Counts!Y2309/Counts!P2309,"")</f>
        <v>0.230769230769231</v>
      </c>
      <c r="M2309" s="38" t="n">
        <f aca="false">IFERROR(Counts!V2309/Counts!P2309,"")</f>
        <v>0.153846153846154</v>
      </c>
      <c r="N2309" s="38" t="n">
        <f aca="false">IFERROR(Counts!AD2309/Counts!AC2309,"")</f>
        <v>0</v>
      </c>
      <c r="O2309" s="38" t="n">
        <f aca="false">IFERROR(Counts!AE2309/Counts!AC2309,"")</f>
        <v>0.375</v>
      </c>
      <c r="P2309" s="39" t="n">
        <f aca="false">IFERROR(Counts!AG2309/Counts!AF2309,"")</f>
        <v>83.36875</v>
      </c>
      <c r="Q2309" s="38" t="n">
        <f aca="false">IFERROR(Counts!AH2309/Counts!AC2309,"")</f>
        <v>0.25</v>
      </c>
      <c r="R2309" s="38" t="n">
        <f aca="false">IFERROR(Counts!N2309/Counts!M2309,"")</f>
        <v>0.210526315789474</v>
      </c>
      <c r="S2309" s="38" t="n">
        <f aca="false">IFERROR(Counts!K2309/Counts!J2309,"")</f>
        <v>0.520833333333333</v>
      </c>
      <c r="T2309" s="38" t="n">
        <f aca="false">IFERROR(Counts!I2309/Counts!H2309,"")</f>
        <v>0.216216216216216</v>
      </c>
      <c r="U2309" s="38" t="n">
        <f aca="false">IFERROR(1-Counts!L2309/Counts!K2309,"")</f>
        <v>0.84</v>
      </c>
      <c r="V2309" s="39" t="n">
        <f aca="false">IFERROR(Counts!AJ2309/Counts!AI2309,"")</f>
        <v>69.4375</v>
      </c>
      <c r="W2309" s="38" t="n">
        <f aca="false">IFERROR(Counts!AK2309/Counts!AI2309,"")</f>
        <v>0.09375</v>
      </c>
      <c r="X2309" s="40" t="n">
        <f aca="false">IFERROR(Counts!O2309,"")</f>
        <v>-1.448</v>
      </c>
      <c r="Y2309" s="36" t="n">
        <f aca="false">IFERROR(INDEX('Season Counts'!$Y$2:$Y$740,$AF2309)/INDEX('Season Counts'!$X$2:$X$740,$AF2309),"")</f>
        <v>0.268792079207921</v>
      </c>
      <c r="Z2309" s="37" t="n">
        <f aca="false">IFERROR(J2309-Y2309,"")</f>
        <v>-0.00548438690022851</v>
      </c>
      <c r="AA2309" s="38" t="n">
        <f aca="false">IFERROR(INDEX('Season Counts'!$K$2:$K$740,$AF2309)/INDEX('Season Counts'!$J$2:$J$740,$AF2309),"")</f>
        <v>0.185929648241206</v>
      </c>
      <c r="AB2309" s="41" t="n">
        <f aca="false">IFERROR(R2309-AA2309,"")</f>
        <v>0.0245966675482676</v>
      </c>
      <c r="AC2309" s="39" t="n">
        <f aca="false">IFERROR(INDEX('Season Counts'!$AG$2:$AG$740,$AF2309)/INDEX('Season Counts'!$AF$2:$AF$740,$AF2309),"")</f>
        <v>69.3393939393939</v>
      </c>
      <c r="AD2309" s="40" t="n">
        <f aca="false">IFERROR(V2309-AC2309,"")</f>
        <v>0.0981060606060709</v>
      </c>
      <c r="AE2309" s="4" t="str">
        <f aca="false">IF(D2309&lt;Guide!$C$21,"Low PA",IF(TRIM(IF(ISNUMBER(AD2309),IF(N(AD2309)&lt;=-Guide!$C$24,"▼ Bat Speed  ",IF(N(AD2309)&gt;=Guide!$C$24,"▲ Bat Speed  ","")),"")&amp;IF(N(Z2309)&gt;=Guide!$C$22,"▲ Contact  ","")&amp;IF(N(Z2309)&lt;=-Guide!$C$22,"▼ Contact  ","")&amp;IF(N(AB2309)&gt;=Guide!$C$23,"▲ Chase  ","")&amp;IF(N(AB2309)&lt;=-Guide!$C$23,"▼ Chase  ",""))="","Stable",TRIM(IF(ISNUMBER(AD2309),IF(N(AD2309)&lt;=-Guide!$C$24,"▼ Bat Speed  ",IF(N(AD2309)&gt;=Guide!$C$24,"▲ Bat Speed  ","")),"")&amp;IF(N(Z2309)&gt;=Guide!$C$22,"▲ Contact  ","")&amp;IF(N(Z2309)&lt;=-Guide!$C$22,"▼ Contact  ","")&amp;IF(N(AB2309)&gt;=Guide!$C$23,"▲ Chase  ","")&amp;IF(N(AB2309)&lt;=-Guide!$C$23,"▼ Chase  ",""))))</f>
        <v>Low PA</v>
      </c>
      <c r="AF2309" s="35" t="n">
        <f aca="false">MATCH(Counts!A2309,'Season Counts'!$A$2:$A$740,0)</f>
        <v>585</v>
      </c>
    </row>
    <row r="2310" customFormat="false" ht="15" hidden="false" customHeight="false" outlineLevel="0" collapsed="false">
      <c r="A2310" s="34" t="str">
        <f aca="false">Counts!B2310</f>
        <v>SEA</v>
      </c>
      <c r="B2310" s="5" t="str">
        <f aca="false">Counts!C2310</f>
        <v>Brock Rodden</v>
      </c>
      <c r="C2310" s="34" t="str">
        <f aca="false">Counts!F2310</f>
        <v>Aug</v>
      </c>
      <c r="D2310" s="35" t="n">
        <f aca="false">IFERROR(Counts!P2310,"")</f>
        <v>46</v>
      </c>
      <c r="E2310" s="36" t="n">
        <f aca="false">IFERROR(Counts!R2310/Counts!Q2310,"")</f>
        <v>0.15</v>
      </c>
      <c r="F2310" s="36" t="n">
        <f aca="false">IFERROR((Counts!R2310+Counts!V2310+Counts!W2310)/(Counts!Q2310+Counts!V2310+Counts!W2310+Counts!X2310),"")</f>
        <v>0.239130434782609</v>
      </c>
      <c r="G2310" s="36" t="n">
        <f aca="false">IFERROR((Counts!R2310+Counts!S2310+2*Counts!T2310+3*Counts!U2310)/Counts!Q2310,"")</f>
        <v>0.25</v>
      </c>
      <c r="H2310" s="35" t="n">
        <f aca="false">IFERROR(Counts!U2310,"")</f>
        <v>0</v>
      </c>
      <c r="I2310" s="36" t="n">
        <f aca="false">IFERROR(Counts!Z2310/Counts!AA2310,"")</f>
        <v>0.223913043478261</v>
      </c>
      <c r="J2310" s="36" t="n">
        <f aca="false">IFERROR(Counts!AB2310/Counts!AA2310,"")</f>
        <v>0.197260869565217</v>
      </c>
      <c r="K2310" s="37" t="n">
        <f aca="false">IFERROR((Counts!AB2310-Counts!Z2310)/Counts!AA2310,"")</f>
        <v>-0.0266521739130435</v>
      </c>
      <c r="L2310" s="38" t="n">
        <f aca="false">IFERROR(Counts!Y2310/Counts!P2310,"")</f>
        <v>0.304347826086957</v>
      </c>
      <c r="M2310" s="38" t="n">
        <f aca="false">IFERROR(Counts!V2310/Counts!P2310,"")</f>
        <v>0.108695652173913</v>
      </c>
      <c r="N2310" s="38" t="n">
        <f aca="false">IFERROR(Counts!AD2310/Counts!AC2310,"")</f>
        <v>0.037037037037037</v>
      </c>
      <c r="O2310" s="38" t="n">
        <f aca="false">IFERROR(Counts!AE2310/Counts!AC2310,"")</f>
        <v>0.37037037037037</v>
      </c>
      <c r="P2310" s="39" t="n">
        <f aca="false">IFERROR(Counts!AG2310/Counts!AF2310,"")</f>
        <v>87.2444444444444</v>
      </c>
      <c r="Q2310" s="38" t="n">
        <f aca="false">IFERROR(Counts!AH2310/Counts!AC2310,"")</f>
        <v>0.296296296296296</v>
      </c>
      <c r="R2310" s="38" t="n">
        <f aca="false">IFERROR(Counts!N2310/Counts!M2310,"")</f>
        <v>0.354838709677419</v>
      </c>
      <c r="S2310" s="38" t="n">
        <f aca="false">IFERROR(Counts!K2310/Counts!J2310,"")</f>
        <v>0.584415584415584</v>
      </c>
      <c r="T2310" s="38" t="n">
        <f aca="false">IFERROR(Counts!I2310/Counts!H2310,"")</f>
        <v>0.358974358974359</v>
      </c>
      <c r="U2310" s="38" t="n">
        <f aca="false">IFERROR(1-Counts!L2310/Counts!K2310,"")</f>
        <v>0.711111111111111</v>
      </c>
      <c r="V2310" s="39" t="n">
        <f aca="false">IFERROR(Counts!AJ2310/Counts!AI2310,"")</f>
        <v>69.2826086956522</v>
      </c>
      <c r="W2310" s="38" t="n">
        <f aca="false">IFERROR(Counts!AK2310/Counts!AI2310,"")</f>
        <v>0.0289855072463768</v>
      </c>
      <c r="X2310" s="40" t="n">
        <f aca="false">IFERROR(Counts!O2310,"")</f>
        <v>-2.782</v>
      </c>
      <c r="Y2310" s="36" t="n">
        <f aca="false">IFERROR(INDEX('Season Counts'!$Y$2:$Y$740,$AF2310)/INDEX('Season Counts'!$X$2:$X$740,$AF2310),"")</f>
        <v>0.233083333333333</v>
      </c>
      <c r="Z2310" s="37" t="n">
        <f aca="false">IFERROR(J2310-Y2310,"")</f>
        <v>-0.035822463768116</v>
      </c>
      <c r="AA2310" s="38" t="n">
        <f aca="false">IFERROR(INDEX('Season Counts'!$K$2:$K$740,$AF2310)/INDEX('Season Counts'!$J$2:$J$740,$AF2310),"")</f>
        <v>0.31875</v>
      </c>
      <c r="AB2310" s="41" t="n">
        <f aca="false">IFERROR(R2310-AA2310,"")</f>
        <v>0.0360887096774194</v>
      </c>
      <c r="AC2310" s="39" t="n">
        <f aca="false">IFERROR(INDEX('Season Counts'!$AG$2:$AG$740,$AF2310)/INDEX('Season Counts'!$AF$2:$AF$740,$AF2310),"")</f>
        <v>69.0939655172414</v>
      </c>
      <c r="AD2310" s="40" t="n">
        <f aca="false">IFERROR(V2310-AC2310,"")</f>
        <v>0.1886431784108</v>
      </c>
      <c r="AE2310" s="4" t="str">
        <f aca="false">IF(D2310&lt;Guide!$C$21,"Low PA",IF(TRIM(IF(ISNUMBER(AD2310),IF(N(AD2310)&lt;=-Guide!$C$24,"▼ Bat Speed  ",IF(N(AD2310)&gt;=Guide!$C$24,"▲ Bat Speed  ","")),"")&amp;IF(N(Z2310)&gt;=Guide!$C$22,"▲ Contact  ","")&amp;IF(N(Z2310)&lt;=-Guide!$C$22,"▼ Contact  ","")&amp;IF(N(AB2310)&gt;=Guide!$C$23,"▲ Chase  ","")&amp;IF(N(AB2310)&lt;=-Guide!$C$23,"▼ Chase  ",""))="","Stable",TRIM(IF(ISNUMBER(AD2310),IF(N(AD2310)&lt;=-Guide!$C$24,"▼ Bat Speed  ",IF(N(AD2310)&gt;=Guide!$C$24,"▲ Bat Speed  ","")),"")&amp;IF(N(Z2310)&gt;=Guide!$C$22,"▲ Contact  ","")&amp;IF(N(Z2310)&lt;=-Guide!$C$22,"▼ Contact  ","")&amp;IF(N(AB2310)&gt;=Guide!$C$23,"▲ Chase  ","")&amp;IF(N(AB2310)&lt;=-Guide!$C$23,"▼ Chase  ",""))))</f>
        <v>Stable</v>
      </c>
      <c r="AF2310" s="35" t="n">
        <f aca="false">MATCH(Counts!A2310,'Season Counts'!$A$2:$A$740,0)</f>
        <v>586</v>
      </c>
    </row>
    <row r="2311" customFormat="false" ht="15" hidden="false" customHeight="false" outlineLevel="0" collapsed="false">
      <c r="A2311" s="34" t="str">
        <f aca="false">Counts!B2311</f>
        <v>SEA</v>
      </c>
      <c r="B2311" s="5" t="str">
        <f aca="false">Counts!C2311</f>
        <v>Brock Rodden</v>
      </c>
      <c r="C2311" s="34" t="str">
        <f aca="false">Counts!F2311</f>
        <v>Sep</v>
      </c>
      <c r="D2311" s="35" t="n">
        <f aca="false">IFERROR(Counts!P2311,"")</f>
        <v>26</v>
      </c>
      <c r="E2311" s="36" t="n">
        <f aca="false">IFERROR(Counts!R2311/Counts!Q2311,"")</f>
        <v>0.285714285714286</v>
      </c>
      <c r="F2311" s="36" t="n">
        <f aca="false">IFERROR((Counts!R2311+Counts!V2311+Counts!W2311)/(Counts!Q2311+Counts!V2311+Counts!W2311+Counts!X2311),"")</f>
        <v>0.423076923076923</v>
      </c>
      <c r="G2311" s="36" t="n">
        <f aca="false">IFERROR((Counts!R2311+Counts!S2311+2*Counts!T2311+3*Counts!U2311)/Counts!Q2311,"")</f>
        <v>0.333333333333333</v>
      </c>
      <c r="H2311" s="35" t="n">
        <f aca="false">IFERROR(Counts!U2311,"")</f>
        <v>0</v>
      </c>
      <c r="I2311" s="36" t="n">
        <f aca="false">IFERROR(Counts!Z2311/Counts!AA2311,"")</f>
        <v>0.355769230769231</v>
      </c>
      <c r="J2311" s="36" t="n">
        <f aca="false">IFERROR(Counts!AB2311/Counts!AA2311,"")</f>
        <v>0.296461538461538</v>
      </c>
      <c r="K2311" s="37" t="n">
        <f aca="false">IFERROR((Counts!AB2311-Counts!Z2311)/Counts!AA2311,"")</f>
        <v>-0.0593076923076923</v>
      </c>
      <c r="L2311" s="38" t="n">
        <f aca="false">IFERROR(Counts!Y2311/Counts!P2311,"")</f>
        <v>0.384615384615385</v>
      </c>
      <c r="M2311" s="38" t="n">
        <f aca="false">IFERROR(Counts!V2311/Counts!P2311,"")</f>
        <v>0.192307692307692</v>
      </c>
      <c r="N2311" s="38" t="n">
        <f aca="false">IFERROR(Counts!AD2311/Counts!AC2311,"")</f>
        <v>0.0909090909090909</v>
      </c>
      <c r="O2311" s="38" t="n">
        <f aca="false">IFERROR(Counts!AE2311/Counts!AC2311,"")</f>
        <v>0.363636363636364</v>
      </c>
      <c r="P2311" s="39" t="n">
        <f aca="false">IFERROR(Counts!AG2311/Counts!AF2311,"")</f>
        <v>89.9909090909091</v>
      </c>
      <c r="Q2311" s="38" t="n">
        <f aca="false">IFERROR(Counts!AH2311/Counts!AC2311,"")</f>
        <v>0.545454545454545</v>
      </c>
      <c r="R2311" s="38" t="n">
        <f aca="false">IFERROR(Counts!N2311/Counts!M2311,"")</f>
        <v>0.26865671641791</v>
      </c>
      <c r="S2311" s="38" t="n">
        <f aca="false">IFERROR(Counts!K2311/Counts!J2311,"")</f>
        <v>0.755102040816327</v>
      </c>
      <c r="T2311" s="38" t="n">
        <f aca="false">IFERROR(Counts!I2311/Counts!H2311,"")</f>
        <v>0.418181818181818</v>
      </c>
      <c r="U2311" s="38" t="n">
        <f aca="false">IFERROR(1-Counts!L2311/Counts!K2311,"")</f>
        <v>0.72972972972973</v>
      </c>
      <c r="V2311" s="39" t="n">
        <f aca="false">IFERROR(Counts!AJ2311/Counts!AI2311,"")</f>
        <v>68.8170212765958</v>
      </c>
      <c r="W2311" s="38" t="n">
        <f aca="false">IFERROR(Counts!AK2311/Counts!AI2311,"")</f>
        <v>0</v>
      </c>
      <c r="X2311" s="40" t="n">
        <f aca="false">IFERROR(Counts!O2311,"")</f>
        <v>0.274</v>
      </c>
      <c r="Y2311" s="36" t="n">
        <f aca="false">IFERROR(INDEX('Season Counts'!$Y$2:$Y$740,$AF2311)/INDEX('Season Counts'!$X$2:$X$740,$AF2311),"")</f>
        <v>0.233083333333333</v>
      </c>
      <c r="Z2311" s="37" t="n">
        <f aca="false">IFERROR(J2311-Y2311,"")</f>
        <v>0.0633782051282051</v>
      </c>
      <c r="AA2311" s="38" t="n">
        <f aca="false">IFERROR(INDEX('Season Counts'!$K$2:$K$740,$AF2311)/INDEX('Season Counts'!$J$2:$J$740,$AF2311),"")</f>
        <v>0.31875</v>
      </c>
      <c r="AB2311" s="41" t="n">
        <f aca="false">IFERROR(R2311-AA2311,"")</f>
        <v>-0.0500932835820895</v>
      </c>
      <c r="AC2311" s="39" t="n">
        <f aca="false">IFERROR(INDEX('Season Counts'!$AG$2:$AG$740,$AF2311)/INDEX('Season Counts'!$AF$2:$AF$740,$AF2311),"")</f>
        <v>69.0939655172414</v>
      </c>
      <c r="AD2311" s="40" t="n">
        <f aca="false">IFERROR(V2311-AC2311,"")</f>
        <v>-0.276944240645619</v>
      </c>
      <c r="AE2311" s="4" t="str">
        <f aca="false">IF(D2311&lt;Guide!$C$21,"Low PA",IF(TRIM(IF(ISNUMBER(AD2311),IF(N(AD2311)&lt;=-Guide!$C$24,"▼ Bat Speed  ",IF(N(AD2311)&gt;=Guide!$C$24,"▲ Bat Speed  ","")),"")&amp;IF(N(Z2311)&gt;=Guide!$C$22,"▲ Contact  ","")&amp;IF(N(Z2311)&lt;=-Guide!$C$22,"▼ Contact  ","")&amp;IF(N(AB2311)&gt;=Guide!$C$23,"▲ Chase  ","")&amp;IF(N(AB2311)&lt;=-Guide!$C$23,"▼ Chase  ",""))="","Stable",TRIM(IF(ISNUMBER(AD2311),IF(N(AD2311)&lt;=-Guide!$C$24,"▼ Bat Speed  ",IF(N(AD2311)&gt;=Guide!$C$24,"▲ Bat Speed  ","")),"")&amp;IF(N(Z2311)&gt;=Guide!$C$22,"▲ Contact  ","")&amp;IF(N(Z2311)&lt;=-Guide!$C$22,"▼ Contact  ","")&amp;IF(N(AB2311)&gt;=Guide!$C$23,"▲ Chase  ","")&amp;IF(N(AB2311)&lt;=-Guide!$C$23,"▼ Chase  ",""))))</f>
        <v>Low PA</v>
      </c>
      <c r="AF2311" s="35" t="n">
        <f aca="false">MATCH(Counts!A2311,'Season Counts'!$A$2:$A$740,0)</f>
        <v>586</v>
      </c>
    </row>
    <row r="2312" customFormat="false" ht="15" hidden="false" customHeight="false" outlineLevel="0" collapsed="false">
      <c r="A2312" s="34" t="str">
        <f aca="false">Counts!B2312</f>
        <v>SEA</v>
      </c>
      <c r="B2312" s="5" t="str">
        <f aca="false">Counts!C2312</f>
        <v>Lazaro Montes</v>
      </c>
      <c r="C2312" s="34" t="str">
        <f aca="false">Counts!F2312</f>
        <v>Sep</v>
      </c>
      <c r="D2312" s="35" t="n">
        <f aca="false">IFERROR(Counts!P2312,"")</f>
        <v>59</v>
      </c>
      <c r="E2312" s="36" t="n">
        <f aca="false">IFERROR(Counts!R2312/Counts!Q2312,"")</f>
        <v>0.211538461538462</v>
      </c>
      <c r="F2312" s="36" t="n">
        <f aca="false">IFERROR((Counts!R2312+Counts!V2312+Counts!W2312)/(Counts!Q2312+Counts!V2312+Counts!W2312+Counts!X2312),"")</f>
        <v>0.305084745762712</v>
      </c>
      <c r="G2312" s="36" t="n">
        <f aca="false">IFERROR((Counts!R2312+Counts!S2312+2*Counts!T2312+3*Counts!U2312)/Counts!Q2312,"")</f>
        <v>0.480769230769231</v>
      </c>
      <c r="H2312" s="35" t="n">
        <f aca="false">IFERROR(Counts!U2312,"")</f>
        <v>4</v>
      </c>
      <c r="I2312" s="36" t="n">
        <f aca="false">IFERROR(Counts!Z2312/Counts!AA2312,"")</f>
        <v>0.331034482758621</v>
      </c>
      <c r="J2312" s="36" t="n">
        <f aca="false">IFERROR(Counts!AB2312/Counts!AA2312,"")</f>
        <v>0.312965517241379</v>
      </c>
      <c r="K2312" s="37" t="n">
        <f aca="false">IFERROR((Counts!AB2312-Counts!Z2312)/Counts!AA2312,"")</f>
        <v>-0.0180689655172414</v>
      </c>
      <c r="L2312" s="38" t="n">
        <f aca="false">IFERROR(Counts!Y2312/Counts!P2312,"")</f>
        <v>0.406779661016949</v>
      </c>
      <c r="M2312" s="38" t="n">
        <f aca="false">IFERROR(Counts!V2312/Counts!P2312,"")</f>
        <v>0.11864406779661</v>
      </c>
      <c r="N2312" s="38" t="n">
        <f aca="false">IFERROR(Counts!AD2312/Counts!AC2312,"")</f>
        <v>0.178571428571429</v>
      </c>
      <c r="O2312" s="38" t="n">
        <f aca="false">IFERROR(Counts!AE2312/Counts!AC2312,"")</f>
        <v>0.428571428571429</v>
      </c>
      <c r="P2312" s="39" t="n">
        <f aca="false">IFERROR(Counts!AG2312/Counts!AF2312,"")</f>
        <v>90.025</v>
      </c>
      <c r="Q2312" s="38" t="n">
        <f aca="false">IFERROR(Counts!AH2312/Counts!AC2312,"")</f>
        <v>0.357142857142857</v>
      </c>
      <c r="R2312" s="38" t="n">
        <f aca="false">IFERROR(Counts!N2312/Counts!M2312,"")</f>
        <v>0.267716535433071</v>
      </c>
      <c r="S2312" s="38" t="n">
        <f aca="false">IFERROR(Counts!K2312/Counts!J2312,"")</f>
        <v>0.696</v>
      </c>
      <c r="T2312" s="38" t="n">
        <f aca="false">IFERROR(Counts!I2312/Counts!H2312,"")</f>
        <v>0.396694214876033</v>
      </c>
      <c r="U2312" s="38" t="n">
        <f aca="false">IFERROR(1-Counts!L2312/Counts!K2312,"")</f>
        <v>0.71264367816092</v>
      </c>
      <c r="V2312" s="39" t="n">
        <f aca="false">IFERROR(Counts!AJ2312/Counts!AI2312,"")</f>
        <v>75.4</v>
      </c>
      <c r="W2312" s="38" t="n">
        <f aca="false">IFERROR(Counts!AK2312/Counts!AI2312,"")</f>
        <v>0.580952380952381</v>
      </c>
      <c r="X2312" s="40" t="n">
        <f aca="false">IFERROR(Counts!O2312,"")</f>
        <v>-0.32</v>
      </c>
      <c r="Y2312" s="36" t="n">
        <f aca="false">IFERROR(INDEX('Season Counts'!$Y$2:$Y$740,$AF2312)/INDEX('Season Counts'!$X$2:$X$740,$AF2312),"")</f>
        <v>0.312965517241379</v>
      </c>
      <c r="Z2312" s="37" t="n">
        <f aca="false">IFERROR(J2312-Y2312,"")</f>
        <v>0</v>
      </c>
      <c r="AA2312" s="38" t="n">
        <f aca="false">IFERROR(INDEX('Season Counts'!$K$2:$K$740,$AF2312)/INDEX('Season Counts'!$J$2:$J$740,$AF2312),"")</f>
        <v>0.267716535433071</v>
      </c>
      <c r="AB2312" s="41" t="n">
        <f aca="false">IFERROR(R2312-AA2312,"")</f>
        <v>0</v>
      </c>
      <c r="AC2312" s="39" t="n">
        <f aca="false">IFERROR(INDEX('Season Counts'!$AG$2:$AG$740,$AF2312)/INDEX('Season Counts'!$AF$2:$AF$740,$AF2312),"")</f>
        <v>75.4</v>
      </c>
      <c r="AD2312" s="40" t="n">
        <f aca="false">IFERROR(V2312-AC2312,"")</f>
        <v>0</v>
      </c>
      <c r="AE2312" s="4" t="str">
        <f aca="false">IF(D2312&lt;Guide!$C$21,"Low PA",IF(TRIM(IF(ISNUMBER(AD2312),IF(N(AD2312)&lt;=-Guide!$C$24,"▼ Bat Speed  ",IF(N(AD2312)&gt;=Guide!$C$24,"▲ Bat Speed  ","")),"")&amp;IF(N(Z2312)&gt;=Guide!$C$22,"▲ Contact  ","")&amp;IF(N(Z2312)&lt;=-Guide!$C$22,"▼ Contact  ","")&amp;IF(N(AB2312)&gt;=Guide!$C$23,"▲ Chase  ","")&amp;IF(N(AB2312)&lt;=-Guide!$C$23,"▼ Chase  ",""))="","Stable",TRIM(IF(ISNUMBER(AD2312),IF(N(AD2312)&lt;=-Guide!$C$24,"▼ Bat Speed  ",IF(N(AD2312)&gt;=Guide!$C$24,"▲ Bat Speed  ","")),"")&amp;IF(N(Z2312)&gt;=Guide!$C$22,"▲ Contact  ","")&amp;IF(N(Z2312)&lt;=-Guide!$C$22,"▼ Contact  ","")&amp;IF(N(AB2312)&gt;=Guide!$C$23,"▲ Chase  ","")&amp;IF(N(AB2312)&lt;=-Guide!$C$23,"▼ Chase  ",""))))</f>
        <v>Stable</v>
      </c>
      <c r="AF2312" s="35" t="n">
        <f aca="false">MATCH(Counts!A2312,'Season Counts'!$A$2:$A$740,0)</f>
        <v>587</v>
      </c>
    </row>
    <row r="2313" customFormat="false" ht="15" hidden="false" customHeight="false" outlineLevel="0" collapsed="false">
      <c r="A2313" s="34" t="str">
        <f aca="false">Counts!B2313</f>
        <v>SEA</v>
      </c>
      <c r="B2313" s="5" t="str">
        <f aca="false">Counts!C2313</f>
        <v>Patrick Wisdom</v>
      </c>
      <c r="C2313" s="34" t="str">
        <f aca="false">Counts!F2313</f>
        <v>Mar-Apr</v>
      </c>
      <c r="D2313" s="35" t="n">
        <f aca="false">IFERROR(Counts!P2313,"")</f>
        <v>1</v>
      </c>
      <c r="E2313" s="36" t="n">
        <f aca="false">IFERROR(Counts!R2313/Counts!Q2313,"")</f>
        <v>0</v>
      </c>
      <c r="F2313" s="36" t="n">
        <f aca="false">IFERROR((Counts!R2313+Counts!V2313+Counts!W2313)/(Counts!Q2313+Counts!V2313+Counts!W2313+Counts!X2313),"")</f>
        <v>0</v>
      </c>
      <c r="G2313" s="36" t="n">
        <f aca="false">IFERROR((Counts!R2313+Counts!S2313+2*Counts!T2313+3*Counts!U2313)/Counts!Q2313,"")</f>
        <v>0</v>
      </c>
      <c r="H2313" s="35" t="n">
        <f aca="false">IFERROR(Counts!U2313,"")</f>
        <v>0</v>
      </c>
      <c r="I2313" s="36" t="n">
        <f aca="false">IFERROR(Counts!Z2313/Counts!AA2313,"")</f>
        <v>0</v>
      </c>
      <c r="J2313" s="36" t="n">
        <f aca="false">IFERROR(Counts!AB2313/Counts!AA2313,"")</f>
        <v>0</v>
      </c>
      <c r="K2313" s="37" t="n">
        <f aca="false">IFERROR((Counts!AB2313-Counts!Z2313)/Counts!AA2313,"")</f>
        <v>0</v>
      </c>
      <c r="L2313" s="38" t="n">
        <f aca="false">IFERROR(Counts!Y2313/Counts!P2313,"")</f>
        <v>1</v>
      </c>
      <c r="M2313" s="38" t="n">
        <f aca="false">IFERROR(Counts!V2313/Counts!P2313,"")</f>
        <v>0</v>
      </c>
      <c r="N2313" s="38" t="str">
        <f aca="false">IFERROR(Counts!AD2313/Counts!AC2313,"")</f>
        <v/>
      </c>
      <c r="O2313" s="38" t="str">
        <f aca="false">IFERROR(Counts!AE2313/Counts!AC2313,"")</f>
        <v/>
      </c>
      <c r="P2313" s="39" t="str">
        <f aca="false">IFERROR(Counts!AG2313/Counts!AF2313,"")</f>
        <v/>
      </c>
      <c r="Q2313" s="38" t="str">
        <f aca="false">IFERROR(Counts!AH2313/Counts!AC2313,"")</f>
        <v/>
      </c>
      <c r="R2313" s="38" t="n">
        <f aca="false">IFERROR(Counts!N2313/Counts!M2313,"")</f>
        <v>1</v>
      </c>
      <c r="S2313" s="38" t="n">
        <f aca="false">IFERROR(Counts!K2313/Counts!J2313,"")</f>
        <v>0</v>
      </c>
      <c r="T2313" s="38" t="n">
        <f aca="false">IFERROR(Counts!I2313/Counts!H2313,"")</f>
        <v>0.5</v>
      </c>
      <c r="U2313" s="38" t="str">
        <f aca="false">IFERROR(1-Counts!L2313/Counts!K2313,"")</f>
        <v/>
      </c>
      <c r="V2313" s="39" t="n">
        <f aca="false">IFERROR(Counts!AJ2313/Counts!AI2313,"")</f>
        <v>74.9</v>
      </c>
      <c r="W2313" s="38" t="n">
        <f aca="false">IFERROR(Counts!AK2313/Counts!AI2313,"")</f>
        <v>0.5</v>
      </c>
      <c r="X2313" s="40" t="n">
        <f aca="false">IFERROR(Counts!O2313,"")</f>
        <v>-0.258</v>
      </c>
      <c r="Y2313" s="36" t="n">
        <f aca="false">IFERROR(INDEX('Season Counts'!$Y$2:$Y$740,$AF2313)/INDEX('Season Counts'!$X$2:$X$740,$AF2313),"")</f>
        <v>0.235877551020408</v>
      </c>
      <c r="Z2313" s="37" t="n">
        <f aca="false">IFERROR(J2313-Y2313,"")</f>
        <v>-0.235877551020408</v>
      </c>
      <c r="AA2313" s="38" t="n">
        <f aca="false">IFERROR(INDEX('Season Counts'!$K$2:$K$740,$AF2313)/INDEX('Season Counts'!$J$2:$J$740,$AF2313),"")</f>
        <v>0.404255319148936</v>
      </c>
      <c r="AB2313" s="41" t="n">
        <f aca="false">IFERROR(R2313-AA2313,"")</f>
        <v>0.595744680851064</v>
      </c>
      <c r="AC2313" s="39" t="n">
        <f aca="false">IFERROR(INDEX('Season Counts'!$AG$2:$AG$740,$AF2313)/INDEX('Season Counts'!$AF$2:$AF$740,$AF2313),"")</f>
        <v>76.3752688172043</v>
      </c>
      <c r="AD2313" s="40" t="n">
        <f aca="false">IFERROR(V2313-AC2313,"")</f>
        <v>-1.4752688172043</v>
      </c>
      <c r="AE2313" s="4" t="str">
        <f aca="false">IF(D2313&lt;Guide!$C$21,"Low PA",IF(TRIM(IF(ISNUMBER(AD2313),IF(N(AD2313)&lt;=-Guide!$C$24,"▼ Bat Speed  ",IF(N(AD2313)&gt;=Guide!$C$24,"▲ Bat Speed  ","")),"")&amp;IF(N(Z2313)&gt;=Guide!$C$22,"▲ Contact  ","")&amp;IF(N(Z2313)&lt;=-Guide!$C$22,"▼ Contact  ","")&amp;IF(N(AB2313)&gt;=Guide!$C$23,"▲ Chase  ","")&amp;IF(N(AB2313)&lt;=-Guide!$C$23,"▼ Chase  ",""))="","Stable",TRIM(IF(ISNUMBER(AD2313),IF(N(AD2313)&lt;=-Guide!$C$24,"▼ Bat Speed  ",IF(N(AD2313)&gt;=Guide!$C$24,"▲ Bat Speed  ","")),"")&amp;IF(N(Z2313)&gt;=Guide!$C$22,"▲ Contact  ","")&amp;IF(N(Z2313)&lt;=-Guide!$C$22,"▼ Contact  ","")&amp;IF(N(AB2313)&gt;=Guide!$C$23,"▲ Chase  ","")&amp;IF(N(AB2313)&lt;=-Guide!$C$23,"▼ Chase  ",""))))</f>
        <v>Low PA</v>
      </c>
      <c r="AF2313" s="35" t="n">
        <f aca="false">MATCH(Counts!A2313,'Season Counts'!$A$2:$A$740,0)</f>
        <v>588</v>
      </c>
    </row>
    <row r="2314" customFormat="false" ht="15" hidden="false" customHeight="false" outlineLevel="0" collapsed="false">
      <c r="A2314" s="34" t="str">
        <f aca="false">Counts!B2314</f>
        <v>SEA</v>
      </c>
      <c r="B2314" s="5" t="str">
        <f aca="false">Counts!C2314</f>
        <v>Patrick Wisdom</v>
      </c>
      <c r="C2314" s="34" t="str">
        <f aca="false">Counts!F2314</f>
        <v>May</v>
      </c>
      <c r="D2314" s="35" t="n">
        <f aca="false">IFERROR(Counts!P2314,"")</f>
        <v>12</v>
      </c>
      <c r="E2314" s="36" t="n">
        <f aca="false">IFERROR(Counts!R2314/Counts!Q2314,"")</f>
        <v>0.166666666666667</v>
      </c>
      <c r="F2314" s="36" t="n">
        <f aca="false">IFERROR((Counts!R2314+Counts!V2314+Counts!W2314)/(Counts!Q2314+Counts!V2314+Counts!W2314+Counts!X2314),"")</f>
        <v>0.166666666666667</v>
      </c>
      <c r="G2314" s="36" t="n">
        <f aca="false">IFERROR((Counts!R2314+Counts!S2314+2*Counts!T2314+3*Counts!U2314)/Counts!Q2314,"")</f>
        <v>0.25</v>
      </c>
      <c r="H2314" s="35" t="n">
        <f aca="false">IFERROR(Counts!U2314,"")</f>
        <v>0</v>
      </c>
      <c r="I2314" s="36" t="n">
        <f aca="false">IFERROR(Counts!Z2314/Counts!AA2314,"")</f>
        <v>0.179166666666667</v>
      </c>
      <c r="J2314" s="36" t="n">
        <f aca="false">IFERROR(Counts!AB2314/Counts!AA2314,"")</f>
        <v>0.209416666666667</v>
      </c>
      <c r="K2314" s="37" t="n">
        <f aca="false">IFERROR((Counts!AB2314-Counts!Z2314)/Counts!AA2314,"")</f>
        <v>0.03025</v>
      </c>
      <c r="L2314" s="38" t="n">
        <f aca="false">IFERROR(Counts!Y2314/Counts!P2314,"")</f>
        <v>0.333333333333333</v>
      </c>
      <c r="M2314" s="38" t="n">
        <f aca="false">IFERROR(Counts!V2314/Counts!P2314,"")</f>
        <v>0</v>
      </c>
      <c r="N2314" s="38" t="n">
        <f aca="false">IFERROR(Counts!AD2314/Counts!AC2314,"")</f>
        <v>0.125</v>
      </c>
      <c r="O2314" s="38" t="n">
        <f aca="false">IFERROR(Counts!AE2314/Counts!AC2314,"")</f>
        <v>0.75</v>
      </c>
      <c r="P2314" s="39" t="n">
        <f aca="false">IFERROR(Counts!AG2314/Counts!AF2314,"")</f>
        <v>98.0375</v>
      </c>
      <c r="Q2314" s="38" t="n">
        <f aca="false">IFERROR(Counts!AH2314/Counts!AC2314,"")</f>
        <v>0.25</v>
      </c>
      <c r="R2314" s="38" t="n">
        <f aca="false">IFERROR(Counts!N2314/Counts!M2314,"")</f>
        <v>0.32</v>
      </c>
      <c r="S2314" s="38" t="n">
        <f aca="false">IFERROR(Counts!K2314/Counts!J2314,"")</f>
        <v>0.769230769230769</v>
      </c>
      <c r="T2314" s="38" t="n">
        <f aca="false">IFERROR(Counts!I2314/Counts!H2314,"")</f>
        <v>0.285714285714286</v>
      </c>
      <c r="U2314" s="38" t="n">
        <f aca="false">IFERROR(1-Counts!L2314/Counts!K2314,"")</f>
        <v>0.75</v>
      </c>
      <c r="V2314" s="39" t="n">
        <f aca="false">IFERROR(Counts!AJ2314/Counts!AI2314,"")</f>
        <v>76.9</v>
      </c>
      <c r="W2314" s="38" t="n">
        <f aca="false">IFERROR(Counts!AK2314/Counts!AI2314,"")</f>
        <v>0.75</v>
      </c>
      <c r="X2314" s="40" t="n">
        <f aca="false">IFERROR(Counts!O2314,"")</f>
        <v>-1.395</v>
      </c>
      <c r="Y2314" s="36" t="n">
        <f aca="false">IFERROR(INDEX('Season Counts'!$Y$2:$Y$740,$AF2314)/INDEX('Season Counts'!$X$2:$X$740,$AF2314),"")</f>
        <v>0.235877551020408</v>
      </c>
      <c r="Z2314" s="37" t="n">
        <f aca="false">IFERROR(J2314-Y2314,"")</f>
        <v>-0.0264608843537415</v>
      </c>
      <c r="AA2314" s="38" t="n">
        <f aca="false">IFERROR(INDEX('Season Counts'!$K$2:$K$740,$AF2314)/INDEX('Season Counts'!$J$2:$J$740,$AF2314),"")</f>
        <v>0.404255319148936</v>
      </c>
      <c r="AB2314" s="41" t="n">
        <f aca="false">IFERROR(R2314-AA2314,"")</f>
        <v>-0.0842553191489361</v>
      </c>
      <c r="AC2314" s="39" t="n">
        <f aca="false">IFERROR(INDEX('Season Counts'!$AG$2:$AG$740,$AF2314)/INDEX('Season Counts'!$AF$2:$AF$740,$AF2314),"")</f>
        <v>76.3752688172043</v>
      </c>
      <c r="AD2314" s="40" t="n">
        <f aca="false">IFERROR(V2314-AC2314,"")</f>
        <v>0.524731182795691</v>
      </c>
      <c r="AE2314" s="4" t="str">
        <f aca="false">IF(D2314&lt;Guide!$C$21,"Low PA",IF(TRIM(IF(ISNUMBER(AD2314),IF(N(AD2314)&lt;=-Guide!$C$24,"▼ Bat Speed  ",IF(N(AD2314)&gt;=Guide!$C$24,"▲ Bat Speed  ","")),"")&amp;IF(N(Z2314)&gt;=Guide!$C$22,"▲ Contact  ","")&amp;IF(N(Z2314)&lt;=-Guide!$C$22,"▼ Contact  ","")&amp;IF(N(AB2314)&gt;=Guide!$C$23,"▲ Chase  ","")&amp;IF(N(AB2314)&lt;=-Guide!$C$23,"▼ Chase  ",""))="","Stable",TRIM(IF(ISNUMBER(AD2314),IF(N(AD2314)&lt;=-Guide!$C$24,"▼ Bat Speed  ",IF(N(AD2314)&gt;=Guide!$C$24,"▲ Bat Speed  ","")),"")&amp;IF(N(Z2314)&gt;=Guide!$C$22,"▲ Contact  ","")&amp;IF(N(Z2314)&lt;=-Guide!$C$22,"▼ Contact  ","")&amp;IF(N(AB2314)&gt;=Guide!$C$23,"▲ Chase  ","")&amp;IF(N(AB2314)&lt;=-Guide!$C$23,"▼ Chase  ",""))))</f>
        <v>Low PA</v>
      </c>
      <c r="AF2314" s="35" t="n">
        <f aca="false">MATCH(Counts!A2314,'Season Counts'!$A$2:$A$740,0)</f>
        <v>588</v>
      </c>
    </row>
    <row r="2315" customFormat="false" ht="15" hidden="false" customHeight="false" outlineLevel="0" collapsed="false">
      <c r="A2315" s="34" t="str">
        <f aca="false">Counts!B2315</f>
        <v>SEA</v>
      </c>
      <c r="B2315" s="5" t="str">
        <f aca="false">Counts!C2315</f>
        <v>Patrick Wisdom</v>
      </c>
      <c r="C2315" s="34" t="str">
        <f aca="false">Counts!F2315</f>
        <v>Jun</v>
      </c>
      <c r="D2315" s="35" t="n">
        <f aca="false">IFERROR(Counts!P2315,"")</f>
        <v>31</v>
      </c>
      <c r="E2315" s="36" t="n">
        <f aca="false">IFERROR(Counts!R2315/Counts!Q2315,"")</f>
        <v>0.107142857142857</v>
      </c>
      <c r="F2315" s="36" t="n">
        <f aca="false">IFERROR((Counts!R2315+Counts!V2315+Counts!W2315)/(Counts!Q2315+Counts!V2315+Counts!W2315+Counts!X2315),"")</f>
        <v>0.193548387096774</v>
      </c>
      <c r="G2315" s="36" t="n">
        <f aca="false">IFERROR((Counts!R2315+Counts!S2315+2*Counts!T2315+3*Counts!U2315)/Counts!Q2315,"")</f>
        <v>0.214285714285714</v>
      </c>
      <c r="H2315" s="35" t="n">
        <f aca="false">IFERROR(Counts!U2315,"")</f>
        <v>1</v>
      </c>
      <c r="I2315" s="36" t="n">
        <f aca="false">IFERROR(Counts!Z2315/Counts!AA2315,"")</f>
        <v>0.173333333333333</v>
      </c>
      <c r="J2315" s="36" t="n">
        <f aca="false">IFERROR(Counts!AB2315/Counts!AA2315,"")</f>
        <v>0.295566666666667</v>
      </c>
      <c r="K2315" s="37" t="n">
        <f aca="false">IFERROR((Counts!AB2315-Counts!Z2315)/Counts!AA2315,"")</f>
        <v>0.122233333333333</v>
      </c>
      <c r="L2315" s="38" t="n">
        <f aca="false">IFERROR(Counts!Y2315/Counts!P2315,"")</f>
        <v>0.419354838709677</v>
      </c>
      <c r="M2315" s="38" t="n">
        <f aca="false">IFERROR(Counts!V2315/Counts!P2315,"")</f>
        <v>0.0967741935483871</v>
      </c>
      <c r="N2315" s="38" t="n">
        <f aca="false">IFERROR(Counts!AD2315/Counts!AC2315,"")</f>
        <v>0.266666666666667</v>
      </c>
      <c r="O2315" s="38" t="n">
        <f aca="false">IFERROR(Counts!AE2315/Counts!AC2315,"")</f>
        <v>0.333333333333333</v>
      </c>
      <c r="P2315" s="39" t="n">
        <f aca="false">IFERROR(Counts!AG2315/Counts!AF2315,"")</f>
        <v>90.1666666666667</v>
      </c>
      <c r="Q2315" s="38" t="n">
        <f aca="false">IFERROR(Counts!AH2315/Counts!AC2315,"")</f>
        <v>0.2</v>
      </c>
      <c r="R2315" s="38" t="n">
        <f aca="false">IFERROR(Counts!N2315/Counts!M2315,"")</f>
        <v>0.411764705882353</v>
      </c>
      <c r="S2315" s="38" t="n">
        <f aca="false">IFERROR(Counts!K2315/Counts!J2315,"")</f>
        <v>0.736842105263158</v>
      </c>
      <c r="T2315" s="38" t="n">
        <f aca="false">IFERROR(Counts!I2315/Counts!H2315,"")</f>
        <v>0.380952380952381</v>
      </c>
      <c r="U2315" s="38" t="n">
        <f aca="false">IFERROR(1-Counts!L2315/Counts!K2315,"")</f>
        <v>0.714285714285714</v>
      </c>
      <c r="V2315" s="39" t="n">
        <f aca="false">IFERROR(Counts!AJ2315/Counts!AI2315,"")</f>
        <v>76.1641509433962</v>
      </c>
      <c r="W2315" s="38" t="n">
        <f aca="false">IFERROR(Counts!AK2315/Counts!AI2315,"")</f>
        <v>0.641509433962264</v>
      </c>
      <c r="X2315" s="40" t="n">
        <f aca="false">IFERROR(Counts!O2315,"")</f>
        <v>-3.526</v>
      </c>
      <c r="Y2315" s="36" t="n">
        <f aca="false">IFERROR(INDEX('Season Counts'!$Y$2:$Y$740,$AF2315)/INDEX('Season Counts'!$X$2:$X$740,$AF2315),"")</f>
        <v>0.235877551020408</v>
      </c>
      <c r="Z2315" s="37" t="n">
        <f aca="false">IFERROR(J2315-Y2315,"")</f>
        <v>0.0596891156462585</v>
      </c>
      <c r="AA2315" s="38" t="n">
        <f aca="false">IFERROR(INDEX('Season Counts'!$K$2:$K$740,$AF2315)/INDEX('Season Counts'!$J$2:$J$740,$AF2315),"")</f>
        <v>0.404255319148936</v>
      </c>
      <c r="AB2315" s="41" t="n">
        <f aca="false">IFERROR(R2315-AA2315,"")</f>
        <v>0.00750938673341678</v>
      </c>
      <c r="AC2315" s="39" t="n">
        <f aca="false">IFERROR(INDEX('Season Counts'!$AG$2:$AG$740,$AF2315)/INDEX('Season Counts'!$AF$2:$AF$740,$AF2315),"")</f>
        <v>76.3752688172043</v>
      </c>
      <c r="AD2315" s="40" t="n">
        <f aca="false">IFERROR(V2315-AC2315,"")</f>
        <v>-0.211117873808078</v>
      </c>
      <c r="AE2315" s="4" t="str">
        <f aca="false">IF(D2315&lt;Guide!$C$21,"Low PA",IF(TRIM(IF(ISNUMBER(AD2315),IF(N(AD2315)&lt;=-Guide!$C$24,"▼ Bat Speed  ",IF(N(AD2315)&gt;=Guide!$C$24,"▲ Bat Speed  ","")),"")&amp;IF(N(Z2315)&gt;=Guide!$C$22,"▲ Contact  ","")&amp;IF(N(Z2315)&lt;=-Guide!$C$22,"▼ Contact  ","")&amp;IF(N(AB2315)&gt;=Guide!$C$23,"▲ Chase  ","")&amp;IF(N(AB2315)&lt;=-Guide!$C$23,"▼ Chase  ",""))="","Stable",TRIM(IF(ISNUMBER(AD2315),IF(N(AD2315)&lt;=-Guide!$C$24,"▼ Bat Speed  ",IF(N(AD2315)&gt;=Guide!$C$24,"▲ Bat Speed  ","")),"")&amp;IF(N(Z2315)&gt;=Guide!$C$22,"▲ Contact  ","")&amp;IF(N(Z2315)&lt;=-Guide!$C$22,"▼ Contact  ","")&amp;IF(N(AB2315)&gt;=Guide!$C$23,"▲ Chase  ","")&amp;IF(N(AB2315)&lt;=-Guide!$C$23,"▼ Chase  ",""))))</f>
        <v>Low PA</v>
      </c>
      <c r="AF2315" s="35" t="n">
        <f aca="false">MATCH(Counts!A2315,'Season Counts'!$A$2:$A$740,0)</f>
        <v>588</v>
      </c>
    </row>
    <row r="2316" customFormat="false" ht="15" hidden="false" customHeight="false" outlineLevel="0" collapsed="false">
      <c r="A2316" s="34" t="str">
        <f aca="false">Counts!B2316</f>
        <v>SEA</v>
      </c>
      <c r="B2316" s="5" t="str">
        <f aca="false">Counts!C2316</f>
        <v>Patrick Wisdom</v>
      </c>
      <c r="C2316" s="34" t="str">
        <f aca="false">Counts!F2316</f>
        <v>Aug</v>
      </c>
      <c r="D2316" s="35" t="n">
        <f aca="false">IFERROR(Counts!P2316,"")</f>
        <v>5</v>
      </c>
      <c r="E2316" s="36" t="n">
        <f aca="false">IFERROR(Counts!R2316/Counts!Q2316,"")</f>
        <v>0</v>
      </c>
      <c r="F2316" s="36" t="n">
        <f aca="false">IFERROR((Counts!R2316+Counts!V2316+Counts!W2316)/(Counts!Q2316+Counts!V2316+Counts!W2316+Counts!X2316),"")</f>
        <v>0</v>
      </c>
      <c r="G2316" s="36" t="n">
        <f aca="false">IFERROR((Counts!R2316+Counts!S2316+2*Counts!T2316+3*Counts!U2316)/Counts!Q2316,"")</f>
        <v>0</v>
      </c>
      <c r="H2316" s="35" t="n">
        <f aca="false">IFERROR(Counts!U2316,"")</f>
        <v>0</v>
      </c>
      <c r="I2316" s="36" t="n">
        <f aca="false">IFERROR(Counts!Z2316/Counts!AA2316,"")</f>
        <v>0</v>
      </c>
      <c r="J2316" s="36" t="n">
        <f aca="false">IFERROR(Counts!AB2316/Counts!AA2316,"")</f>
        <v>0.0356</v>
      </c>
      <c r="K2316" s="37" t="n">
        <f aca="false">IFERROR((Counts!AB2316-Counts!Z2316)/Counts!AA2316,"")</f>
        <v>0.0356</v>
      </c>
      <c r="L2316" s="38" t="n">
        <f aca="false">IFERROR(Counts!Y2316/Counts!P2316,"")</f>
        <v>0.4</v>
      </c>
      <c r="M2316" s="38" t="n">
        <f aca="false">IFERROR(Counts!V2316/Counts!P2316,"")</f>
        <v>0</v>
      </c>
      <c r="N2316" s="38" t="n">
        <f aca="false">IFERROR(Counts!AD2316/Counts!AC2316,"")</f>
        <v>0</v>
      </c>
      <c r="O2316" s="38" t="n">
        <f aca="false">IFERROR(Counts!AE2316/Counts!AC2316,"")</f>
        <v>0</v>
      </c>
      <c r="P2316" s="39" t="n">
        <f aca="false">IFERROR(Counts!AG2316/Counts!AF2316,"")</f>
        <v>91.1333333333333</v>
      </c>
      <c r="Q2316" s="38" t="n">
        <f aca="false">IFERROR(Counts!AH2316/Counts!AC2316,"")</f>
        <v>0.666666666666667</v>
      </c>
      <c r="R2316" s="38" t="n">
        <f aca="false">IFERROR(Counts!N2316/Counts!M2316,"")</f>
        <v>0.416666666666667</v>
      </c>
      <c r="S2316" s="38" t="n">
        <f aca="false">IFERROR(Counts!K2316/Counts!J2316,"")</f>
        <v>0.571428571428571</v>
      </c>
      <c r="T2316" s="38" t="n">
        <f aca="false">IFERROR(Counts!I2316/Counts!H2316,"")</f>
        <v>0.444444444444444</v>
      </c>
      <c r="U2316" s="38" t="n">
        <f aca="false">IFERROR(1-Counts!L2316/Counts!K2316,"")</f>
        <v>0.75</v>
      </c>
      <c r="V2316" s="39" t="n">
        <f aca="false">IFERROR(Counts!AJ2316/Counts!AI2316,"")</f>
        <v>76.5555555555556</v>
      </c>
      <c r="W2316" s="38" t="n">
        <f aca="false">IFERROR(Counts!AK2316/Counts!AI2316,"")</f>
        <v>0.666666666666667</v>
      </c>
      <c r="X2316" s="40" t="n">
        <f aca="false">IFERROR(Counts!O2316,"")</f>
        <v>-1.341</v>
      </c>
      <c r="Y2316" s="36" t="n">
        <f aca="false">IFERROR(INDEX('Season Counts'!$Y$2:$Y$740,$AF2316)/INDEX('Season Counts'!$X$2:$X$740,$AF2316),"")</f>
        <v>0.235877551020408</v>
      </c>
      <c r="Z2316" s="37" t="n">
        <f aca="false">IFERROR(J2316-Y2316,"")</f>
        <v>-0.200277551020408</v>
      </c>
      <c r="AA2316" s="38" t="n">
        <f aca="false">IFERROR(INDEX('Season Counts'!$K$2:$K$740,$AF2316)/INDEX('Season Counts'!$J$2:$J$740,$AF2316),"")</f>
        <v>0.404255319148936</v>
      </c>
      <c r="AB2316" s="41" t="n">
        <f aca="false">IFERROR(R2316-AA2316,"")</f>
        <v>0.0124113475177305</v>
      </c>
      <c r="AC2316" s="39" t="n">
        <f aca="false">IFERROR(INDEX('Season Counts'!$AG$2:$AG$740,$AF2316)/INDEX('Season Counts'!$AF$2:$AF$740,$AF2316),"")</f>
        <v>76.3752688172043</v>
      </c>
      <c r="AD2316" s="40" t="n">
        <f aca="false">IFERROR(V2316-AC2316,"")</f>
        <v>0.180286738351256</v>
      </c>
      <c r="AE2316" s="4" t="str">
        <f aca="false">IF(D2316&lt;Guide!$C$21,"Low PA",IF(TRIM(IF(ISNUMBER(AD2316),IF(N(AD2316)&lt;=-Guide!$C$24,"▼ Bat Speed  ",IF(N(AD2316)&gt;=Guide!$C$24,"▲ Bat Speed  ","")),"")&amp;IF(N(Z2316)&gt;=Guide!$C$22,"▲ Contact  ","")&amp;IF(N(Z2316)&lt;=-Guide!$C$22,"▼ Contact  ","")&amp;IF(N(AB2316)&gt;=Guide!$C$23,"▲ Chase  ","")&amp;IF(N(AB2316)&lt;=-Guide!$C$23,"▼ Chase  ",""))="","Stable",TRIM(IF(ISNUMBER(AD2316),IF(N(AD2316)&lt;=-Guide!$C$24,"▼ Bat Speed  ",IF(N(AD2316)&gt;=Guide!$C$24,"▲ Bat Speed  ","")),"")&amp;IF(N(Z2316)&gt;=Guide!$C$22,"▲ Contact  ","")&amp;IF(N(Z2316)&lt;=-Guide!$C$22,"▼ Contact  ","")&amp;IF(N(AB2316)&gt;=Guide!$C$23,"▲ Chase  ","")&amp;IF(N(AB2316)&lt;=-Guide!$C$23,"▼ Chase  ",""))))</f>
        <v>Low PA</v>
      </c>
      <c r="AF2316" s="35" t="n">
        <f aca="false">MATCH(Counts!A2316,'Season Counts'!$A$2:$A$740,0)</f>
        <v>588</v>
      </c>
    </row>
    <row r="2317" customFormat="false" ht="15" hidden="false" customHeight="false" outlineLevel="0" collapsed="false">
      <c r="A2317" s="34" t="str">
        <f aca="false">Counts!B2317</f>
        <v>SEA</v>
      </c>
      <c r="B2317" s="5" t="str">
        <f aca="false">Counts!C2317</f>
        <v>Patrick Wisdom</v>
      </c>
      <c r="C2317" s="34" t="str">
        <f aca="false">Counts!F2317</f>
        <v>Sep</v>
      </c>
      <c r="D2317" s="35" t="n">
        <f aca="false">IFERROR(Counts!P2317,"")</f>
        <v>1</v>
      </c>
      <c r="E2317" s="36" t="n">
        <f aca="false">IFERROR(Counts!R2317/Counts!Q2317,"")</f>
        <v>0</v>
      </c>
      <c r="F2317" s="36" t="n">
        <f aca="false">IFERROR((Counts!R2317+Counts!V2317+Counts!W2317)/(Counts!Q2317+Counts!V2317+Counts!W2317+Counts!X2317),"")</f>
        <v>0</v>
      </c>
      <c r="G2317" s="36" t="n">
        <f aca="false">IFERROR((Counts!R2317+Counts!S2317+2*Counts!T2317+3*Counts!U2317)/Counts!Q2317,"")</f>
        <v>0</v>
      </c>
      <c r="H2317" s="35" t="n">
        <f aca="false">IFERROR(Counts!U2317,"")</f>
        <v>0</v>
      </c>
      <c r="I2317" s="36" t="n">
        <f aca="false">IFERROR(Counts!Z2317/Counts!AA2317,"")</f>
        <v>0</v>
      </c>
      <c r="J2317" s="36" t="n">
        <f aca="false">IFERROR(Counts!AB2317/Counts!AA2317,"")</f>
        <v>0</v>
      </c>
      <c r="K2317" s="37" t="n">
        <f aca="false">IFERROR((Counts!AB2317-Counts!Z2317)/Counts!AA2317,"")</f>
        <v>0</v>
      </c>
      <c r="L2317" s="38" t="n">
        <f aca="false">IFERROR(Counts!Y2317/Counts!P2317,"")</f>
        <v>1</v>
      </c>
      <c r="M2317" s="38" t="n">
        <f aca="false">IFERROR(Counts!V2317/Counts!P2317,"")</f>
        <v>0</v>
      </c>
      <c r="N2317" s="38" t="str">
        <f aca="false">IFERROR(Counts!AD2317/Counts!AC2317,"")</f>
        <v/>
      </c>
      <c r="O2317" s="38" t="str">
        <f aca="false">IFERROR(Counts!AE2317/Counts!AC2317,"")</f>
        <v/>
      </c>
      <c r="P2317" s="39" t="str">
        <f aca="false">IFERROR(Counts!AG2317/Counts!AF2317,"")</f>
        <v/>
      </c>
      <c r="Q2317" s="38" t="str">
        <f aca="false">IFERROR(Counts!AH2317/Counts!AC2317,"")</f>
        <v/>
      </c>
      <c r="R2317" s="38" t="n">
        <f aca="false">IFERROR(Counts!N2317/Counts!M2317,"")</f>
        <v>0.5</v>
      </c>
      <c r="S2317" s="38" t="n">
        <f aca="false">IFERROR(Counts!K2317/Counts!J2317,"")</f>
        <v>0</v>
      </c>
      <c r="T2317" s="38" t="n">
        <f aca="false">IFERROR(Counts!I2317/Counts!H2317,"")</f>
        <v>1</v>
      </c>
      <c r="U2317" s="38" t="str">
        <f aca="false">IFERROR(1-Counts!L2317/Counts!K2317,"")</f>
        <v/>
      </c>
      <c r="V2317" s="39" t="n">
        <f aca="false">IFERROR(Counts!AJ2317/Counts!AI2317,"")</f>
        <v>74.2</v>
      </c>
      <c r="W2317" s="38" t="n">
        <f aca="false">IFERROR(Counts!AK2317/Counts!AI2317,"")</f>
        <v>0</v>
      </c>
      <c r="X2317" s="40" t="n">
        <f aca="false">IFERROR(Counts!O2317,"")</f>
        <v>-0.259</v>
      </c>
      <c r="Y2317" s="36" t="n">
        <f aca="false">IFERROR(INDEX('Season Counts'!$Y$2:$Y$740,$AF2317)/INDEX('Season Counts'!$X$2:$X$740,$AF2317),"")</f>
        <v>0.235877551020408</v>
      </c>
      <c r="Z2317" s="37" t="n">
        <f aca="false">IFERROR(J2317-Y2317,"")</f>
        <v>-0.235877551020408</v>
      </c>
      <c r="AA2317" s="38" t="n">
        <f aca="false">IFERROR(INDEX('Season Counts'!$K$2:$K$740,$AF2317)/INDEX('Season Counts'!$J$2:$J$740,$AF2317),"")</f>
        <v>0.404255319148936</v>
      </c>
      <c r="AB2317" s="41" t="n">
        <f aca="false">IFERROR(R2317-AA2317,"")</f>
        <v>0.0957446808510639</v>
      </c>
      <c r="AC2317" s="39" t="n">
        <f aca="false">IFERROR(INDEX('Season Counts'!$AG$2:$AG$740,$AF2317)/INDEX('Season Counts'!$AF$2:$AF$740,$AF2317),"")</f>
        <v>76.3752688172043</v>
      </c>
      <c r="AD2317" s="40" t="n">
        <f aca="false">IFERROR(V2317-AC2317,"")</f>
        <v>-2.1752688172043</v>
      </c>
      <c r="AE2317" s="4" t="str">
        <f aca="false">IF(D2317&lt;Guide!$C$21,"Low PA",IF(TRIM(IF(ISNUMBER(AD2317),IF(N(AD2317)&lt;=-Guide!$C$24,"▼ Bat Speed  ",IF(N(AD2317)&gt;=Guide!$C$24,"▲ Bat Speed  ","")),"")&amp;IF(N(Z2317)&gt;=Guide!$C$22,"▲ Contact  ","")&amp;IF(N(Z2317)&lt;=-Guide!$C$22,"▼ Contact  ","")&amp;IF(N(AB2317)&gt;=Guide!$C$23,"▲ Chase  ","")&amp;IF(N(AB2317)&lt;=-Guide!$C$23,"▼ Chase  ",""))="","Stable",TRIM(IF(ISNUMBER(AD2317),IF(N(AD2317)&lt;=-Guide!$C$24,"▼ Bat Speed  ",IF(N(AD2317)&gt;=Guide!$C$24,"▲ Bat Speed  ","")),"")&amp;IF(N(Z2317)&gt;=Guide!$C$22,"▲ Contact  ","")&amp;IF(N(Z2317)&lt;=-Guide!$C$22,"▼ Contact  ","")&amp;IF(N(AB2317)&gt;=Guide!$C$23,"▲ Chase  ","")&amp;IF(N(AB2317)&lt;=-Guide!$C$23,"▼ Chase  ",""))))</f>
        <v>Low PA</v>
      </c>
      <c r="AF2317" s="35" t="n">
        <f aca="false">MATCH(Counts!A2317,'Season Counts'!$A$2:$A$740,0)</f>
        <v>588</v>
      </c>
    </row>
    <row r="2318" customFormat="false" ht="15" hidden="false" customHeight="false" outlineLevel="0" collapsed="false">
      <c r="A2318" s="34" t="str">
        <f aca="false">Counts!B2318</f>
        <v>SEA</v>
      </c>
      <c r="B2318" s="5" t="str">
        <f aca="false">Counts!C2318</f>
        <v>Connor Joe</v>
      </c>
      <c r="C2318" s="34" t="str">
        <f aca="false">Counts!F2318</f>
        <v>Mar-Apr</v>
      </c>
      <c r="D2318" s="35" t="n">
        <f aca="false">IFERROR(Counts!P2318,"")</f>
        <v>15</v>
      </c>
      <c r="E2318" s="36" t="n">
        <f aca="false">IFERROR(Counts!R2318/Counts!Q2318,"")</f>
        <v>0.214285714285714</v>
      </c>
      <c r="F2318" s="36" t="n">
        <f aca="false">IFERROR((Counts!R2318+Counts!V2318+Counts!W2318)/(Counts!Q2318+Counts!V2318+Counts!W2318+Counts!X2318),"")</f>
        <v>0.266666666666667</v>
      </c>
      <c r="G2318" s="36" t="n">
        <f aca="false">IFERROR((Counts!R2318+Counts!S2318+2*Counts!T2318+3*Counts!U2318)/Counts!Q2318,"")</f>
        <v>0.285714285714286</v>
      </c>
      <c r="H2318" s="35" t="n">
        <f aca="false">IFERROR(Counts!U2318,"")</f>
        <v>0</v>
      </c>
      <c r="I2318" s="36" t="n">
        <f aca="false">IFERROR(Counts!Z2318/Counts!AA2318,"")</f>
        <v>0.25</v>
      </c>
      <c r="J2318" s="36" t="n">
        <f aca="false">IFERROR(Counts!AB2318/Counts!AA2318,"")</f>
        <v>0.335133333333333</v>
      </c>
      <c r="K2318" s="37" t="n">
        <f aca="false">IFERROR((Counts!AB2318-Counts!Z2318)/Counts!AA2318,"")</f>
        <v>0.0851333333333333</v>
      </c>
      <c r="L2318" s="38" t="n">
        <f aca="false">IFERROR(Counts!Y2318/Counts!P2318,"")</f>
        <v>0.333333333333333</v>
      </c>
      <c r="M2318" s="38" t="n">
        <f aca="false">IFERROR(Counts!V2318/Counts!P2318,"")</f>
        <v>0.0666666666666667</v>
      </c>
      <c r="N2318" s="38" t="n">
        <f aca="false">IFERROR(Counts!AD2318/Counts!AC2318,"")</f>
        <v>0.111111111111111</v>
      </c>
      <c r="O2318" s="38" t="n">
        <f aca="false">IFERROR(Counts!AE2318/Counts!AC2318,"")</f>
        <v>0.666666666666667</v>
      </c>
      <c r="P2318" s="39" t="n">
        <f aca="false">IFERROR(Counts!AG2318/Counts!AF2318,"")</f>
        <v>95.6</v>
      </c>
      <c r="Q2318" s="38" t="n">
        <f aca="false">IFERROR(Counts!AH2318/Counts!AC2318,"")</f>
        <v>0.555555555555556</v>
      </c>
      <c r="R2318" s="38" t="n">
        <f aca="false">IFERROR(Counts!N2318/Counts!M2318,"")</f>
        <v>0.305555555555556</v>
      </c>
      <c r="S2318" s="38" t="n">
        <f aca="false">IFERROR(Counts!K2318/Counts!J2318,"")</f>
        <v>0.485714285714286</v>
      </c>
      <c r="T2318" s="38" t="n">
        <f aca="false">IFERROR(Counts!I2318/Counts!H2318,"")</f>
        <v>0.214285714285714</v>
      </c>
      <c r="U2318" s="38" t="n">
        <f aca="false">IFERROR(1-Counts!L2318/Counts!K2318,"")</f>
        <v>0.882352941176471</v>
      </c>
      <c r="V2318" s="39" t="n">
        <f aca="false">IFERROR(Counts!AJ2318/Counts!AI2318,"")</f>
        <v>72.9739130434783</v>
      </c>
      <c r="W2318" s="38" t="n">
        <f aca="false">IFERROR(Counts!AK2318/Counts!AI2318,"")</f>
        <v>0.347826086956522</v>
      </c>
      <c r="X2318" s="40" t="n">
        <f aca="false">IFERROR(Counts!O2318,"")</f>
        <v>-1.031</v>
      </c>
      <c r="Y2318" s="36" t="n">
        <f aca="false">IFERROR(INDEX('Season Counts'!$Y$2:$Y$740,$AF2318)/INDEX('Season Counts'!$X$2:$X$740,$AF2318),"")</f>
        <v>0.336933333333333</v>
      </c>
      <c r="Z2318" s="37" t="n">
        <f aca="false">IFERROR(J2318-Y2318,"")</f>
        <v>-0.00180000000000002</v>
      </c>
      <c r="AA2318" s="38" t="n">
        <f aca="false">IFERROR(INDEX('Season Counts'!$K$2:$K$740,$AF2318)/INDEX('Season Counts'!$J$2:$J$740,$AF2318),"")</f>
        <v>0.242990654205607</v>
      </c>
      <c r="AB2318" s="41" t="n">
        <f aca="false">IFERROR(R2318-AA2318,"")</f>
        <v>0.0625649013499481</v>
      </c>
      <c r="AC2318" s="39" t="n">
        <f aca="false">IFERROR(INDEX('Season Counts'!$AG$2:$AG$740,$AF2318)/INDEX('Season Counts'!$AF$2:$AF$740,$AF2318),"")</f>
        <v>72.995945945946</v>
      </c>
      <c r="AD2318" s="40" t="n">
        <f aca="false">IFERROR(V2318-AC2318,"")</f>
        <v>-0.0220329024676857</v>
      </c>
      <c r="AE2318" s="4" t="str">
        <f aca="false">IF(D2318&lt;Guide!$C$21,"Low PA",IF(TRIM(IF(ISNUMBER(AD2318),IF(N(AD2318)&lt;=-Guide!$C$24,"▼ Bat Speed  ",IF(N(AD2318)&gt;=Guide!$C$24,"▲ Bat Speed  ","")),"")&amp;IF(N(Z2318)&gt;=Guide!$C$22,"▲ Contact  ","")&amp;IF(N(Z2318)&lt;=-Guide!$C$22,"▼ Contact  ","")&amp;IF(N(AB2318)&gt;=Guide!$C$23,"▲ Chase  ","")&amp;IF(N(AB2318)&lt;=-Guide!$C$23,"▼ Chase  ",""))="","Stable",TRIM(IF(ISNUMBER(AD2318),IF(N(AD2318)&lt;=-Guide!$C$24,"▼ Bat Speed  ",IF(N(AD2318)&gt;=Guide!$C$24,"▲ Bat Speed  ","")),"")&amp;IF(N(Z2318)&gt;=Guide!$C$22,"▲ Contact  ","")&amp;IF(N(Z2318)&lt;=-Guide!$C$22,"▼ Contact  ","")&amp;IF(N(AB2318)&gt;=Guide!$C$23,"▲ Chase  ","")&amp;IF(N(AB2318)&lt;=-Guide!$C$23,"▼ Chase  ",""))))</f>
        <v>Low PA</v>
      </c>
      <c r="AF2318" s="35" t="n">
        <f aca="false">MATCH(Counts!A2318,'Season Counts'!$A$2:$A$740,0)</f>
        <v>589</v>
      </c>
    </row>
    <row r="2319" customFormat="false" ht="15" hidden="false" customHeight="false" outlineLevel="0" collapsed="false">
      <c r="A2319" s="34" t="str">
        <f aca="false">Counts!B2319</f>
        <v>SEA</v>
      </c>
      <c r="B2319" s="5" t="str">
        <f aca="false">Counts!C2319</f>
        <v>Connor Joe</v>
      </c>
      <c r="C2319" s="34" t="str">
        <f aca="false">Counts!F2319</f>
        <v>May</v>
      </c>
      <c r="D2319" s="35" t="n">
        <f aca="false">IFERROR(Counts!P2319,"")</f>
        <v>24</v>
      </c>
      <c r="E2319" s="36" t="n">
        <f aca="false">IFERROR(Counts!R2319/Counts!Q2319,"")</f>
        <v>0.157894736842105</v>
      </c>
      <c r="F2319" s="36" t="n">
        <f aca="false">IFERROR((Counts!R2319+Counts!V2319+Counts!W2319)/(Counts!Q2319+Counts!V2319+Counts!W2319+Counts!X2319),"")</f>
        <v>0.333333333333333</v>
      </c>
      <c r="G2319" s="36" t="n">
        <f aca="false">IFERROR((Counts!R2319+Counts!S2319+2*Counts!T2319+3*Counts!U2319)/Counts!Q2319,"")</f>
        <v>0.368421052631579</v>
      </c>
      <c r="H2319" s="35" t="n">
        <f aca="false">IFERROR(Counts!U2319,"")</f>
        <v>1</v>
      </c>
      <c r="I2319" s="36" t="n">
        <f aca="false">IFERROR(Counts!Z2319/Counts!AA2319,"")</f>
        <v>0.31875</v>
      </c>
      <c r="J2319" s="36" t="n">
        <f aca="false">IFERROR(Counts!AB2319/Counts!AA2319,"")</f>
        <v>0.388791666666667</v>
      </c>
      <c r="K2319" s="37" t="n">
        <f aca="false">IFERROR((Counts!AB2319-Counts!Z2319)/Counts!AA2319,"")</f>
        <v>0.0700416666666666</v>
      </c>
      <c r="L2319" s="38" t="n">
        <f aca="false">IFERROR(Counts!Y2319/Counts!P2319,"")</f>
        <v>0.25</v>
      </c>
      <c r="M2319" s="38" t="n">
        <f aca="false">IFERROR(Counts!V2319/Counts!P2319,"")</f>
        <v>0.208333333333333</v>
      </c>
      <c r="N2319" s="38" t="n">
        <f aca="false">IFERROR(Counts!AD2319/Counts!AC2319,"")</f>
        <v>0.0769230769230769</v>
      </c>
      <c r="O2319" s="38" t="n">
        <f aca="false">IFERROR(Counts!AE2319/Counts!AC2319,"")</f>
        <v>0.307692307692308</v>
      </c>
      <c r="P2319" s="39" t="n">
        <f aca="false">IFERROR(Counts!AG2319/Counts!AF2319,"")</f>
        <v>89.7615384615385</v>
      </c>
      <c r="Q2319" s="38" t="n">
        <f aca="false">IFERROR(Counts!AH2319/Counts!AC2319,"")</f>
        <v>0.307692307692308</v>
      </c>
      <c r="R2319" s="38" t="n">
        <f aca="false">IFERROR(Counts!N2319/Counts!M2319,"")</f>
        <v>0.192982456140351</v>
      </c>
      <c r="S2319" s="38" t="n">
        <f aca="false">IFERROR(Counts!K2319/Counts!J2319,"")</f>
        <v>0.660377358490566</v>
      </c>
      <c r="T2319" s="38" t="n">
        <f aca="false">IFERROR(Counts!I2319/Counts!H2319,"")</f>
        <v>0.239130434782609</v>
      </c>
      <c r="U2319" s="38" t="n">
        <f aca="false">IFERROR(1-Counts!L2319/Counts!K2319,"")</f>
        <v>0.771428571428572</v>
      </c>
      <c r="V2319" s="39" t="n">
        <f aca="false">IFERROR(Counts!AJ2319/Counts!AI2319,"")</f>
        <v>73.3452380952381</v>
      </c>
      <c r="W2319" s="38" t="n">
        <f aca="false">IFERROR(Counts!AK2319/Counts!AI2319,"")</f>
        <v>0.452380952380952</v>
      </c>
      <c r="X2319" s="40" t="n">
        <f aca="false">IFERROR(Counts!O2319,"")</f>
        <v>0.3</v>
      </c>
      <c r="Y2319" s="36" t="n">
        <f aca="false">IFERROR(INDEX('Season Counts'!$Y$2:$Y$740,$AF2319)/INDEX('Season Counts'!$X$2:$X$740,$AF2319),"")</f>
        <v>0.336933333333333</v>
      </c>
      <c r="Z2319" s="37" t="n">
        <f aca="false">IFERROR(J2319-Y2319,"")</f>
        <v>0.0518583333333333</v>
      </c>
      <c r="AA2319" s="38" t="n">
        <f aca="false">IFERROR(INDEX('Season Counts'!$K$2:$K$740,$AF2319)/INDEX('Season Counts'!$J$2:$J$740,$AF2319),"")</f>
        <v>0.242990654205607</v>
      </c>
      <c r="AB2319" s="41" t="n">
        <f aca="false">IFERROR(R2319-AA2319,"")</f>
        <v>-0.0500081980652566</v>
      </c>
      <c r="AC2319" s="39" t="n">
        <f aca="false">IFERROR(INDEX('Season Counts'!$AG$2:$AG$740,$AF2319)/INDEX('Season Counts'!$AF$2:$AF$740,$AF2319),"")</f>
        <v>72.995945945946</v>
      </c>
      <c r="AD2319" s="40" t="n">
        <f aca="false">IFERROR(V2319-AC2319,"")</f>
        <v>0.349292149292154</v>
      </c>
      <c r="AE2319" s="4" t="str">
        <f aca="false">IF(D2319&lt;Guide!$C$21,"Low PA",IF(TRIM(IF(ISNUMBER(AD2319),IF(N(AD2319)&lt;=-Guide!$C$24,"▼ Bat Speed  ",IF(N(AD2319)&gt;=Guide!$C$24,"▲ Bat Speed  ","")),"")&amp;IF(N(Z2319)&gt;=Guide!$C$22,"▲ Contact  ","")&amp;IF(N(Z2319)&lt;=-Guide!$C$22,"▼ Contact  ","")&amp;IF(N(AB2319)&gt;=Guide!$C$23,"▲ Chase  ","")&amp;IF(N(AB2319)&lt;=-Guide!$C$23,"▼ Chase  ",""))="","Stable",TRIM(IF(ISNUMBER(AD2319),IF(N(AD2319)&lt;=-Guide!$C$24,"▼ Bat Speed  ",IF(N(AD2319)&gt;=Guide!$C$24,"▲ Bat Speed  ","")),"")&amp;IF(N(Z2319)&gt;=Guide!$C$22,"▲ Contact  ","")&amp;IF(N(Z2319)&lt;=-Guide!$C$22,"▼ Contact  ","")&amp;IF(N(AB2319)&gt;=Guide!$C$23,"▲ Chase  ","")&amp;IF(N(AB2319)&lt;=-Guide!$C$23,"▼ Chase  ",""))))</f>
        <v>Low PA</v>
      </c>
      <c r="AF2319" s="35" t="n">
        <f aca="false">MATCH(Counts!A2319,'Season Counts'!$A$2:$A$740,0)</f>
        <v>589</v>
      </c>
    </row>
    <row r="2320" customFormat="false" ht="15" hidden="false" customHeight="false" outlineLevel="0" collapsed="false">
      <c r="A2320" s="34" t="str">
        <f aca="false">Counts!B2320</f>
        <v>SEA</v>
      </c>
      <c r="B2320" s="5" t="str">
        <f aca="false">Counts!C2320</f>
        <v>Connor Joe</v>
      </c>
      <c r="C2320" s="34" t="str">
        <f aca="false">Counts!F2320</f>
        <v>Jun</v>
      </c>
      <c r="D2320" s="35" t="n">
        <f aca="false">IFERROR(Counts!P2320,"")</f>
        <v>6</v>
      </c>
      <c r="E2320" s="36" t="n">
        <f aca="false">IFERROR(Counts!R2320/Counts!Q2320,"")</f>
        <v>0.166666666666667</v>
      </c>
      <c r="F2320" s="36" t="n">
        <f aca="false">IFERROR((Counts!R2320+Counts!V2320+Counts!W2320)/(Counts!Q2320+Counts!V2320+Counts!W2320+Counts!X2320),"")</f>
        <v>0.166666666666667</v>
      </c>
      <c r="G2320" s="36" t="n">
        <f aca="false">IFERROR((Counts!R2320+Counts!S2320+2*Counts!T2320+3*Counts!U2320)/Counts!Q2320,"")</f>
        <v>0.166666666666667</v>
      </c>
      <c r="H2320" s="35" t="n">
        <f aca="false">IFERROR(Counts!U2320,"")</f>
        <v>0</v>
      </c>
      <c r="I2320" s="36" t="n">
        <f aca="false">IFERROR(Counts!Z2320/Counts!AA2320,"")</f>
        <v>0.15</v>
      </c>
      <c r="J2320" s="36" t="n">
        <f aca="false">IFERROR(Counts!AB2320/Counts!AA2320,"")</f>
        <v>0.134</v>
      </c>
      <c r="K2320" s="37" t="n">
        <f aca="false">IFERROR((Counts!AB2320-Counts!Z2320)/Counts!AA2320,"")</f>
        <v>-0.016</v>
      </c>
      <c r="L2320" s="38" t="n">
        <f aca="false">IFERROR(Counts!Y2320/Counts!P2320,"")</f>
        <v>0.666666666666667</v>
      </c>
      <c r="M2320" s="38" t="n">
        <f aca="false">IFERROR(Counts!V2320/Counts!P2320,"")</f>
        <v>0</v>
      </c>
      <c r="N2320" s="38" t="n">
        <f aca="false">IFERROR(Counts!AD2320/Counts!AC2320,"")</f>
        <v>0</v>
      </c>
      <c r="O2320" s="38" t="n">
        <f aca="false">IFERROR(Counts!AE2320/Counts!AC2320,"")</f>
        <v>0.5</v>
      </c>
      <c r="P2320" s="39" t="n">
        <f aca="false">IFERROR(Counts!AG2320/Counts!AF2320,"")</f>
        <v>96.65</v>
      </c>
      <c r="Q2320" s="38" t="n">
        <f aca="false">IFERROR(Counts!AH2320/Counts!AC2320,"")</f>
        <v>0.5</v>
      </c>
      <c r="R2320" s="38" t="n">
        <f aca="false">IFERROR(Counts!N2320/Counts!M2320,"")</f>
        <v>0.285714285714286</v>
      </c>
      <c r="S2320" s="38" t="n">
        <f aca="false">IFERROR(Counts!K2320/Counts!J2320,"")</f>
        <v>0.466666666666667</v>
      </c>
      <c r="T2320" s="38" t="n">
        <f aca="false">IFERROR(Counts!I2320/Counts!H2320,"")</f>
        <v>0.363636363636364</v>
      </c>
      <c r="U2320" s="38" t="n">
        <f aca="false">IFERROR(1-Counts!L2320/Counts!K2320,"")</f>
        <v>0.857142857142857</v>
      </c>
      <c r="V2320" s="39" t="n">
        <f aca="false">IFERROR(Counts!AJ2320/Counts!AI2320,"")</f>
        <v>71.4222222222222</v>
      </c>
      <c r="W2320" s="38" t="n">
        <f aca="false">IFERROR(Counts!AK2320/Counts!AI2320,"")</f>
        <v>0.222222222222222</v>
      </c>
      <c r="X2320" s="40" t="n">
        <f aca="false">IFERROR(Counts!O2320,"")</f>
        <v>-0.941</v>
      </c>
      <c r="Y2320" s="36" t="n">
        <f aca="false">IFERROR(INDEX('Season Counts'!$Y$2:$Y$740,$AF2320)/INDEX('Season Counts'!$X$2:$X$740,$AF2320),"")</f>
        <v>0.336933333333333</v>
      </c>
      <c r="Z2320" s="37" t="n">
        <f aca="false">IFERROR(J2320-Y2320,"")</f>
        <v>-0.202933333333333</v>
      </c>
      <c r="AA2320" s="38" t="n">
        <f aca="false">IFERROR(INDEX('Season Counts'!$K$2:$K$740,$AF2320)/INDEX('Season Counts'!$J$2:$J$740,$AF2320),"")</f>
        <v>0.242990654205607</v>
      </c>
      <c r="AB2320" s="41" t="n">
        <f aca="false">IFERROR(R2320-AA2320,"")</f>
        <v>0.0427236315086782</v>
      </c>
      <c r="AC2320" s="39" t="n">
        <f aca="false">IFERROR(INDEX('Season Counts'!$AG$2:$AG$740,$AF2320)/INDEX('Season Counts'!$AF$2:$AF$740,$AF2320),"")</f>
        <v>72.995945945946</v>
      </c>
      <c r="AD2320" s="40" t="n">
        <f aca="false">IFERROR(V2320-AC2320,"")</f>
        <v>-1.57372372372373</v>
      </c>
      <c r="AE2320" s="4" t="str">
        <f aca="false">IF(D2320&lt;Guide!$C$21,"Low PA",IF(TRIM(IF(ISNUMBER(AD2320),IF(N(AD2320)&lt;=-Guide!$C$24,"▼ Bat Speed  ",IF(N(AD2320)&gt;=Guide!$C$24,"▲ Bat Speed  ","")),"")&amp;IF(N(Z2320)&gt;=Guide!$C$22,"▲ Contact  ","")&amp;IF(N(Z2320)&lt;=-Guide!$C$22,"▼ Contact  ","")&amp;IF(N(AB2320)&gt;=Guide!$C$23,"▲ Chase  ","")&amp;IF(N(AB2320)&lt;=-Guide!$C$23,"▼ Chase  ",""))="","Stable",TRIM(IF(ISNUMBER(AD2320),IF(N(AD2320)&lt;=-Guide!$C$24,"▼ Bat Speed  ",IF(N(AD2320)&gt;=Guide!$C$24,"▲ Bat Speed  ","")),"")&amp;IF(N(Z2320)&gt;=Guide!$C$22,"▲ Contact  ","")&amp;IF(N(Z2320)&lt;=-Guide!$C$22,"▼ Contact  ","")&amp;IF(N(AB2320)&gt;=Guide!$C$23,"▲ Chase  ","")&amp;IF(N(AB2320)&lt;=-Guide!$C$23,"▼ Chase  ",""))))</f>
        <v>Low PA</v>
      </c>
      <c r="AF2320" s="35" t="n">
        <f aca="false">MATCH(Counts!A2320,'Season Counts'!$A$2:$A$740,0)</f>
        <v>589</v>
      </c>
    </row>
    <row r="2321" customFormat="false" ht="15" hidden="false" customHeight="false" outlineLevel="0" collapsed="false">
      <c r="A2321" s="34" t="str">
        <f aca="false">Counts!B2321</f>
        <v>SEA</v>
      </c>
      <c r="B2321" s="5" t="str">
        <f aca="false">Counts!C2321</f>
        <v>Michael Arroyo</v>
      </c>
      <c r="C2321" s="34" t="str">
        <f aca="false">Counts!F2321</f>
        <v>Sep</v>
      </c>
      <c r="D2321" s="35" t="n">
        <f aca="false">IFERROR(Counts!P2321,"")</f>
        <v>41</v>
      </c>
      <c r="E2321" s="36" t="n">
        <f aca="false">IFERROR(Counts!R2321/Counts!Q2321,"")</f>
        <v>0.371428571428571</v>
      </c>
      <c r="F2321" s="36" t="n">
        <f aca="false">IFERROR((Counts!R2321+Counts!V2321+Counts!W2321)/(Counts!Q2321+Counts!V2321+Counts!W2321+Counts!X2321),"")</f>
        <v>0.439024390243902</v>
      </c>
      <c r="G2321" s="36" t="n">
        <f aca="false">IFERROR((Counts!R2321+Counts!S2321+2*Counts!T2321+3*Counts!U2321)/Counts!Q2321,"")</f>
        <v>0.514285714285714</v>
      </c>
      <c r="H2321" s="35" t="n">
        <f aca="false">IFERROR(Counts!U2321,"")</f>
        <v>1</v>
      </c>
      <c r="I2321" s="36" t="n">
        <f aca="false">IFERROR(Counts!Z2321/Counts!AA2321,"")</f>
        <v>0.414634146341463</v>
      </c>
      <c r="J2321" s="36" t="n">
        <f aca="false">IFERROR(Counts!AB2321/Counts!AA2321,"")</f>
        <v>0.374804878048781</v>
      </c>
      <c r="K2321" s="37" t="n">
        <f aca="false">IFERROR((Counts!AB2321-Counts!Z2321)/Counts!AA2321,"")</f>
        <v>-0.0398292682926829</v>
      </c>
      <c r="L2321" s="38" t="n">
        <f aca="false">IFERROR(Counts!Y2321/Counts!P2321,"")</f>
        <v>0.146341463414634</v>
      </c>
      <c r="M2321" s="38" t="n">
        <f aca="false">IFERROR(Counts!V2321/Counts!P2321,"")</f>
        <v>0.121951219512195</v>
      </c>
      <c r="N2321" s="38" t="n">
        <f aca="false">IFERROR(Counts!AD2321/Counts!AC2321,"")</f>
        <v>0.0333333333333333</v>
      </c>
      <c r="O2321" s="38" t="n">
        <f aca="false">IFERROR(Counts!AE2321/Counts!AC2321,"")</f>
        <v>0.333333333333333</v>
      </c>
      <c r="P2321" s="39" t="n">
        <f aca="false">IFERROR(Counts!AG2321/Counts!AF2321,"")</f>
        <v>88.8166666666667</v>
      </c>
      <c r="Q2321" s="38" t="n">
        <f aca="false">IFERROR(Counts!AH2321/Counts!AC2321,"")</f>
        <v>0.4</v>
      </c>
      <c r="R2321" s="38" t="n">
        <f aca="false">IFERROR(Counts!N2321/Counts!M2321,"")</f>
        <v>0.276923076923077</v>
      </c>
      <c r="S2321" s="38" t="n">
        <f aca="false">IFERROR(Counts!K2321/Counts!J2321,"")</f>
        <v>0.88135593220339</v>
      </c>
      <c r="T2321" s="38" t="n">
        <f aca="false">IFERROR(Counts!I2321/Counts!H2321,"")</f>
        <v>0.142857142857143</v>
      </c>
      <c r="U2321" s="38" t="n">
        <f aca="false">IFERROR(1-Counts!L2321/Counts!K2321,"")</f>
        <v>0.884615384615385</v>
      </c>
      <c r="V2321" s="39" t="n">
        <f aca="false">IFERROR(Counts!AJ2321/Counts!AI2321,"")</f>
        <v>73.8758064516129</v>
      </c>
      <c r="W2321" s="38" t="n">
        <f aca="false">IFERROR(Counts!AK2321/Counts!AI2321,"")</f>
        <v>0.387096774193548</v>
      </c>
      <c r="X2321" s="40" t="n">
        <f aca="false">IFERROR(Counts!O2321,"")</f>
        <v>4.936</v>
      </c>
      <c r="Y2321" s="36" t="n">
        <f aca="false">IFERROR(INDEX('Season Counts'!$Y$2:$Y$740,$AF2321)/INDEX('Season Counts'!$X$2:$X$740,$AF2321),"")</f>
        <v>0.374804878048781</v>
      </c>
      <c r="Z2321" s="37" t="n">
        <f aca="false">IFERROR(J2321-Y2321,"")</f>
        <v>0</v>
      </c>
      <c r="AA2321" s="38" t="n">
        <f aca="false">IFERROR(INDEX('Season Counts'!$K$2:$K$740,$AF2321)/INDEX('Season Counts'!$J$2:$J$740,$AF2321),"")</f>
        <v>0.276923076923077</v>
      </c>
      <c r="AB2321" s="41" t="n">
        <f aca="false">IFERROR(R2321-AA2321,"")</f>
        <v>0</v>
      </c>
      <c r="AC2321" s="39" t="n">
        <f aca="false">IFERROR(INDEX('Season Counts'!$AG$2:$AG$740,$AF2321)/INDEX('Season Counts'!$AF$2:$AF$740,$AF2321),"")</f>
        <v>73.8758064516129</v>
      </c>
      <c r="AD2321" s="40" t="n">
        <f aca="false">IFERROR(V2321-AC2321,"")</f>
        <v>0</v>
      </c>
      <c r="AE2321" s="4" t="str">
        <f aca="false">IF(D2321&lt;Guide!$C$21,"Low PA",IF(TRIM(IF(ISNUMBER(AD2321),IF(N(AD2321)&lt;=-Guide!$C$24,"▼ Bat Speed  ",IF(N(AD2321)&gt;=Guide!$C$24,"▲ Bat Speed  ","")),"")&amp;IF(N(Z2321)&gt;=Guide!$C$22,"▲ Contact  ","")&amp;IF(N(Z2321)&lt;=-Guide!$C$22,"▼ Contact  ","")&amp;IF(N(AB2321)&gt;=Guide!$C$23,"▲ Chase  ","")&amp;IF(N(AB2321)&lt;=-Guide!$C$23,"▼ Chase  ",""))="","Stable",TRIM(IF(ISNUMBER(AD2321),IF(N(AD2321)&lt;=-Guide!$C$24,"▼ Bat Speed  ",IF(N(AD2321)&gt;=Guide!$C$24,"▲ Bat Speed  ","")),"")&amp;IF(N(Z2321)&gt;=Guide!$C$22,"▲ Contact  ","")&amp;IF(N(Z2321)&lt;=-Guide!$C$22,"▼ Contact  ","")&amp;IF(N(AB2321)&gt;=Guide!$C$23,"▲ Chase  ","")&amp;IF(N(AB2321)&lt;=-Guide!$C$23,"▼ Chase  ",""))))</f>
        <v>Stable</v>
      </c>
      <c r="AF2321" s="35" t="n">
        <f aca="false">MATCH(Counts!A2321,'Season Counts'!$A$2:$A$740,0)</f>
        <v>590</v>
      </c>
    </row>
    <row r="2322" customFormat="false" ht="15" hidden="false" customHeight="false" outlineLevel="0" collapsed="false">
      <c r="A2322" s="34" t="str">
        <f aca="false">Counts!B2322</f>
        <v>SEA</v>
      </c>
      <c r="B2322" s="5" t="str">
        <f aca="false">Counts!C2322</f>
        <v>Miles Mastrobuoni</v>
      </c>
      <c r="C2322" s="34" t="str">
        <f aca="false">Counts!F2322</f>
        <v>Jun</v>
      </c>
      <c r="D2322" s="35" t="n">
        <f aca="false">IFERROR(Counts!P2322,"")</f>
        <v>27</v>
      </c>
      <c r="E2322" s="36" t="n">
        <f aca="false">IFERROR(Counts!R2322/Counts!Q2322,"")</f>
        <v>0.217391304347826</v>
      </c>
      <c r="F2322" s="36" t="n">
        <f aca="false">IFERROR((Counts!R2322+Counts!V2322+Counts!W2322)/(Counts!Q2322+Counts!V2322+Counts!W2322+Counts!X2322),"")</f>
        <v>0.269230769230769</v>
      </c>
      <c r="G2322" s="36" t="n">
        <f aca="false">IFERROR((Counts!R2322+Counts!S2322+2*Counts!T2322+3*Counts!U2322)/Counts!Q2322,"")</f>
        <v>0.217391304347826</v>
      </c>
      <c r="H2322" s="35" t="n">
        <f aca="false">IFERROR(Counts!U2322,"")</f>
        <v>0</v>
      </c>
      <c r="I2322" s="36" t="n">
        <f aca="false">IFERROR(Counts!Z2322/Counts!AA2322,"")</f>
        <v>0.226923076923077</v>
      </c>
      <c r="J2322" s="36" t="n">
        <f aca="false">IFERROR(Counts!AB2322/Counts!AA2322,"")</f>
        <v>0.186769230769231</v>
      </c>
      <c r="K2322" s="37" t="n">
        <f aca="false">IFERROR((Counts!AB2322-Counts!Z2322)/Counts!AA2322,"")</f>
        <v>-0.0401538461538462</v>
      </c>
      <c r="L2322" s="38" t="n">
        <f aca="false">IFERROR(Counts!Y2322/Counts!P2322,"")</f>
        <v>0.37037037037037</v>
      </c>
      <c r="M2322" s="38" t="n">
        <f aca="false">IFERROR(Counts!V2322/Counts!P2322,"")</f>
        <v>0.0740740740740741</v>
      </c>
      <c r="N2322" s="38" t="n">
        <f aca="false">IFERROR(Counts!AD2322/Counts!AC2322,"")</f>
        <v>0</v>
      </c>
      <c r="O2322" s="38" t="n">
        <f aca="false">IFERROR(Counts!AE2322/Counts!AC2322,"")</f>
        <v>0.2</v>
      </c>
      <c r="P2322" s="39" t="n">
        <f aca="false">IFERROR(Counts!AG2322/Counts!AF2322,"")</f>
        <v>85.4866666666667</v>
      </c>
      <c r="Q2322" s="38" t="n">
        <f aca="false">IFERROR(Counts!AH2322/Counts!AC2322,"")</f>
        <v>0.333333333333333</v>
      </c>
      <c r="R2322" s="38" t="n">
        <f aca="false">IFERROR(Counts!N2322/Counts!M2322,"")</f>
        <v>0.26530612244898</v>
      </c>
      <c r="S2322" s="38" t="n">
        <f aca="false">IFERROR(Counts!K2322/Counts!J2322,"")</f>
        <v>0.480769230769231</v>
      </c>
      <c r="T2322" s="38" t="n">
        <f aca="false">IFERROR(Counts!I2322/Counts!H2322,"")</f>
        <v>0.210526315789474</v>
      </c>
      <c r="U2322" s="38" t="n">
        <f aca="false">IFERROR(1-Counts!L2322/Counts!K2322,"")</f>
        <v>0.88</v>
      </c>
      <c r="V2322" s="39" t="n">
        <f aca="false">IFERROR(Counts!AJ2322/Counts!AI2322,"")</f>
        <v>67.8242424242424</v>
      </c>
      <c r="W2322" s="38" t="n">
        <f aca="false">IFERROR(Counts!AK2322/Counts!AI2322,"")</f>
        <v>0.0606060606060606</v>
      </c>
      <c r="X2322" s="40" t="n">
        <f aca="false">IFERROR(Counts!O2322,"")</f>
        <v>-2.364</v>
      </c>
      <c r="Y2322" s="36" t="n">
        <f aca="false">IFERROR(INDEX('Season Counts'!$Y$2:$Y$740,$AF2322)/INDEX('Season Counts'!$X$2:$X$740,$AF2322),"")</f>
        <v>0.183965517241379</v>
      </c>
      <c r="Z2322" s="37" t="n">
        <f aca="false">IFERROR(J2322-Y2322,"")</f>
        <v>0.00280371352785147</v>
      </c>
      <c r="AA2322" s="38" t="n">
        <f aca="false">IFERROR(INDEX('Season Counts'!$K$2:$K$740,$AF2322)/INDEX('Season Counts'!$J$2:$J$740,$AF2322),"")</f>
        <v>0.274509803921569</v>
      </c>
      <c r="AB2322" s="41" t="n">
        <f aca="false">IFERROR(R2322-AA2322,"")</f>
        <v>-0.00920368147258904</v>
      </c>
      <c r="AC2322" s="39" t="n">
        <f aca="false">IFERROR(INDEX('Season Counts'!$AG$2:$AG$740,$AF2322)/INDEX('Season Counts'!$AF$2:$AF$740,$AF2322),"")</f>
        <v>68.0236842105263</v>
      </c>
      <c r="AD2322" s="40" t="n">
        <f aca="false">IFERROR(V2322-AC2322,"")</f>
        <v>-0.199441786283899</v>
      </c>
      <c r="AE2322" s="4" t="str">
        <f aca="false">IF(D2322&lt;Guide!$C$21,"Low PA",IF(TRIM(IF(ISNUMBER(AD2322),IF(N(AD2322)&lt;=-Guide!$C$24,"▼ Bat Speed  ",IF(N(AD2322)&gt;=Guide!$C$24,"▲ Bat Speed  ","")),"")&amp;IF(N(Z2322)&gt;=Guide!$C$22,"▲ Contact  ","")&amp;IF(N(Z2322)&lt;=-Guide!$C$22,"▼ Contact  ","")&amp;IF(N(AB2322)&gt;=Guide!$C$23,"▲ Chase  ","")&amp;IF(N(AB2322)&lt;=-Guide!$C$23,"▼ Chase  ",""))="","Stable",TRIM(IF(ISNUMBER(AD2322),IF(N(AD2322)&lt;=-Guide!$C$24,"▼ Bat Speed  ",IF(N(AD2322)&gt;=Guide!$C$24,"▲ Bat Speed  ","")),"")&amp;IF(N(Z2322)&gt;=Guide!$C$22,"▲ Contact  ","")&amp;IF(N(Z2322)&lt;=-Guide!$C$22,"▼ Contact  ","")&amp;IF(N(AB2322)&gt;=Guide!$C$23,"▲ Chase  ","")&amp;IF(N(AB2322)&lt;=-Guide!$C$23,"▼ Chase  ",""))))</f>
        <v>Low PA</v>
      </c>
      <c r="AF2322" s="35" t="n">
        <f aca="false">MATCH(Counts!A2322,'Season Counts'!$A$2:$A$740,0)</f>
        <v>591</v>
      </c>
    </row>
    <row r="2323" customFormat="false" ht="15" hidden="false" customHeight="false" outlineLevel="0" collapsed="false">
      <c r="A2323" s="34" t="str">
        <f aca="false">Counts!B2323</f>
        <v>SEA</v>
      </c>
      <c r="B2323" s="5" t="str">
        <f aca="false">Counts!C2323</f>
        <v>Miles Mastrobuoni</v>
      </c>
      <c r="C2323" s="34" t="str">
        <f aca="false">Counts!F2323</f>
        <v>Jul</v>
      </c>
      <c r="D2323" s="35" t="n">
        <f aca="false">IFERROR(Counts!P2323,"")</f>
        <v>3</v>
      </c>
      <c r="E2323" s="36" t="n">
        <f aca="false">IFERROR(Counts!R2323/Counts!Q2323,"")</f>
        <v>0</v>
      </c>
      <c r="F2323" s="36" t="n">
        <f aca="false">IFERROR((Counts!R2323+Counts!V2323+Counts!W2323)/(Counts!Q2323+Counts!V2323+Counts!W2323+Counts!X2323),"")</f>
        <v>0</v>
      </c>
      <c r="G2323" s="36" t="n">
        <f aca="false">IFERROR((Counts!R2323+Counts!S2323+2*Counts!T2323+3*Counts!U2323)/Counts!Q2323,"")</f>
        <v>0</v>
      </c>
      <c r="H2323" s="35" t="n">
        <f aca="false">IFERROR(Counts!U2323,"")</f>
        <v>0</v>
      </c>
      <c r="I2323" s="36" t="n">
        <f aca="false">IFERROR(Counts!Z2323/Counts!AA2323,"")</f>
        <v>0</v>
      </c>
      <c r="J2323" s="36" t="n">
        <f aca="false">IFERROR(Counts!AB2323/Counts!AA2323,"")</f>
        <v>0.159666666666667</v>
      </c>
      <c r="K2323" s="37" t="n">
        <f aca="false">IFERROR((Counts!AB2323-Counts!Z2323)/Counts!AA2323,"")</f>
        <v>0.159666666666667</v>
      </c>
      <c r="L2323" s="38" t="n">
        <f aca="false">IFERROR(Counts!Y2323/Counts!P2323,"")</f>
        <v>0</v>
      </c>
      <c r="M2323" s="38" t="n">
        <f aca="false">IFERROR(Counts!V2323/Counts!P2323,"")</f>
        <v>0</v>
      </c>
      <c r="N2323" s="38" t="n">
        <f aca="false">IFERROR(Counts!AD2323/Counts!AC2323,"")</f>
        <v>0</v>
      </c>
      <c r="O2323" s="38" t="n">
        <f aca="false">IFERROR(Counts!AE2323/Counts!AC2323,"")</f>
        <v>0.333333333333333</v>
      </c>
      <c r="P2323" s="39" t="n">
        <f aca="false">IFERROR(Counts!AG2323/Counts!AF2323,"")</f>
        <v>92.0333333333334</v>
      </c>
      <c r="Q2323" s="38" t="n">
        <f aca="false">IFERROR(Counts!AH2323/Counts!AC2323,"")</f>
        <v>0.333333333333333</v>
      </c>
      <c r="R2323" s="38" t="n">
        <f aca="false">IFERROR(Counts!N2323/Counts!M2323,"")</f>
        <v>0.5</v>
      </c>
      <c r="S2323" s="38" t="n">
        <f aca="false">IFERROR(Counts!K2323/Counts!J2323,"")</f>
        <v>1</v>
      </c>
      <c r="T2323" s="38" t="n">
        <f aca="false">IFERROR(Counts!I2323/Counts!H2323,"")</f>
        <v>0</v>
      </c>
      <c r="U2323" s="38" t="n">
        <f aca="false">IFERROR(1-Counts!L2323/Counts!K2323,"")</f>
        <v>1</v>
      </c>
      <c r="V2323" s="39" t="n">
        <f aca="false">IFERROR(Counts!AJ2323/Counts!AI2323,"")</f>
        <v>69.34</v>
      </c>
      <c r="W2323" s="38" t="n">
        <f aca="false">IFERROR(Counts!AK2323/Counts!AI2323,"")</f>
        <v>0</v>
      </c>
      <c r="X2323" s="40" t="n">
        <f aca="false">IFERROR(Counts!O2323,"")</f>
        <v>-0.782</v>
      </c>
      <c r="Y2323" s="36" t="n">
        <f aca="false">IFERROR(INDEX('Season Counts'!$Y$2:$Y$740,$AF2323)/INDEX('Season Counts'!$X$2:$X$740,$AF2323),"")</f>
        <v>0.183965517241379</v>
      </c>
      <c r="Z2323" s="37" t="n">
        <f aca="false">IFERROR(J2323-Y2323,"")</f>
        <v>-0.0242988505747127</v>
      </c>
      <c r="AA2323" s="38" t="n">
        <f aca="false">IFERROR(INDEX('Season Counts'!$K$2:$K$740,$AF2323)/INDEX('Season Counts'!$J$2:$J$740,$AF2323),"")</f>
        <v>0.274509803921569</v>
      </c>
      <c r="AB2323" s="41" t="n">
        <f aca="false">IFERROR(R2323-AA2323,"")</f>
        <v>0.225490196078431</v>
      </c>
      <c r="AC2323" s="39" t="n">
        <f aca="false">IFERROR(INDEX('Season Counts'!$AG$2:$AG$740,$AF2323)/INDEX('Season Counts'!$AF$2:$AF$740,$AF2323),"")</f>
        <v>68.0236842105263</v>
      </c>
      <c r="AD2323" s="40" t="n">
        <f aca="false">IFERROR(V2323-AC2323,"")</f>
        <v>1.31631578947369</v>
      </c>
      <c r="AE2323" s="4" t="str">
        <f aca="false">IF(D2323&lt;Guide!$C$21,"Low PA",IF(TRIM(IF(ISNUMBER(AD2323),IF(N(AD2323)&lt;=-Guide!$C$24,"▼ Bat Speed  ",IF(N(AD2323)&gt;=Guide!$C$24,"▲ Bat Speed  ","")),"")&amp;IF(N(Z2323)&gt;=Guide!$C$22,"▲ Contact  ","")&amp;IF(N(Z2323)&lt;=-Guide!$C$22,"▼ Contact  ","")&amp;IF(N(AB2323)&gt;=Guide!$C$23,"▲ Chase  ","")&amp;IF(N(AB2323)&lt;=-Guide!$C$23,"▼ Chase  ",""))="","Stable",TRIM(IF(ISNUMBER(AD2323),IF(N(AD2323)&lt;=-Guide!$C$24,"▼ Bat Speed  ",IF(N(AD2323)&gt;=Guide!$C$24,"▲ Bat Speed  ","")),"")&amp;IF(N(Z2323)&gt;=Guide!$C$22,"▲ Contact  ","")&amp;IF(N(Z2323)&lt;=-Guide!$C$22,"▼ Contact  ","")&amp;IF(N(AB2323)&gt;=Guide!$C$23,"▲ Chase  ","")&amp;IF(N(AB2323)&lt;=-Guide!$C$23,"▼ Chase  ",""))))</f>
        <v>Low PA</v>
      </c>
      <c r="AF2323" s="35" t="n">
        <f aca="false">MATCH(Counts!A2323,'Season Counts'!$A$2:$A$740,0)</f>
        <v>591</v>
      </c>
    </row>
    <row r="2324" customFormat="false" ht="15" hidden="false" customHeight="false" outlineLevel="0" collapsed="false">
      <c r="A2324" s="34" t="str">
        <f aca="false">Counts!B2324</f>
        <v>SEA</v>
      </c>
      <c r="B2324" s="5" t="str">
        <f aca="false">Counts!C2324</f>
        <v>Buddy Kennedy</v>
      </c>
      <c r="C2324" s="34" t="str">
        <f aca="false">Counts!F2324</f>
        <v>Jul</v>
      </c>
      <c r="D2324" s="35" t="n">
        <f aca="false">IFERROR(Counts!P2324,"")</f>
        <v>11</v>
      </c>
      <c r="E2324" s="36" t="n">
        <f aca="false">IFERROR(Counts!R2324/Counts!Q2324,"")</f>
        <v>0.1</v>
      </c>
      <c r="F2324" s="36" t="n">
        <f aca="false">IFERROR((Counts!R2324+Counts!V2324+Counts!W2324)/(Counts!Q2324+Counts!V2324+Counts!W2324+Counts!X2324),"")</f>
        <v>0.181818181818182</v>
      </c>
      <c r="G2324" s="36" t="n">
        <f aca="false">IFERROR((Counts!R2324+Counts!S2324+2*Counts!T2324+3*Counts!U2324)/Counts!Q2324,"")</f>
        <v>0.2</v>
      </c>
      <c r="H2324" s="35" t="n">
        <f aca="false">IFERROR(Counts!U2324,"")</f>
        <v>0</v>
      </c>
      <c r="I2324" s="36" t="n">
        <f aca="false">IFERROR(Counts!Z2324/Counts!AA2324,"")</f>
        <v>0.177272727272727</v>
      </c>
      <c r="J2324" s="36" t="n">
        <f aca="false">IFERROR(Counts!AB2324/Counts!AA2324,"")</f>
        <v>0.185545454545455</v>
      </c>
      <c r="K2324" s="37" t="n">
        <f aca="false">IFERROR((Counts!AB2324-Counts!Z2324)/Counts!AA2324,"")</f>
        <v>0.00827272727272727</v>
      </c>
      <c r="L2324" s="38" t="n">
        <f aca="false">IFERROR(Counts!Y2324/Counts!P2324,"")</f>
        <v>0.363636363636364</v>
      </c>
      <c r="M2324" s="38" t="n">
        <f aca="false">IFERROR(Counts!V2324/Counts!P2324,"")</f>
        <v>0.0909090909090909</v>
      </c>
      <c r="N2324" s="38" t="n">
        <f aca="false">IFERROR(Counts!AD2324/Counts!AC2324,"")</f>
        <v>0</v>
      </c>
      <c r="O2324" s="38" t="n">
        <f aca="false">IFERROR(Counts!AE2324/Counts!AC2324,"")</f>
        <v>0.333333333333333</v>
      </c>
      <c r="P2324" s="39" t="n">
        <f aca="false">IFERROR(Counts!AG2324/Counts!AF2324,"")</f>
        <v>76.5166666666667</v>
      </c>
      <c r="Q2324" s="38" t="n">
        <f aca="false">IFERROR(Counts!AH2324/Counts!AC2324,"")</f>
        <v>0</v>
      </c>
      <c r="R2324" s="38" t="n">
        <f aca="false">IFERROR(Counts!N2324/Counts!M2324,"")</f>
        <v>0.227272727272727</v>
      </c>
      <c r="S2324" s="38" t="n">
        <f aca="false">IFERROR(Counts!K2324/Counts!J2324,"")</f>
        <v>0.576923076923077</v>
      </c>
      <c r="T2324" s="38" t="n">
        <f aca="false">IFERROR(Counts!I2324/Counts!H2324,"")</f>
        <v>0.35</v>
      </c>
      <c r="U2324" s="38" t="n">
        <f aca="false">IFERROR(1-Counts!L2324/Counts!K2324,"")</f>
        <v>0.8</v>
      </c>
      <c r="V2324" s="39" t="n">
        <f aca="false">IFERROR(Counts!AJ2324/Counts!AI2324,"")</f>
        <v>73.5526315789474</v>
      </c>
      <c r="W2324" s="38" t="n">
        <f aca="false">IFERROR(Counts!AK2324/Counts!AI2324,"")</f>
        <v>0.421052631578947</v>
      </c>
      <c r="X2324" s="40" t="n">
        <f aca="false">IFERROR(Counts!O2324,"")</f>
        <v>-0.845</v>
      </c>
      <c r="Y2324" s="36" t="n">
        <f aca="false">IFERROR(INDEX('Season Counts'!$Y$2:$Y$740,$AF2324)/INDEX('Season Counts'!$X$2:$X$740,$AF2324),"")</f>
        <v>0.185545454545455</v>
      </c>
      <c r="Z2324" s="37" t="n">
        <f aca="false">IFERROR(J2324-Y2324,"")</f>
        <v>0</v>
      </c>
      <c r="AA2324" s="38" t="n">
        <f aca="false">IFERROR(INDEX('Season Counts'!$K$2:$K$740,$AF2324)/INDEX('Season Counts'!$J$2:$J$740,$AF2324),"")</f>
        <v>0.227272727272727</v>
      </c>
      <c r="AB2324" s="41" t="n">
        <f aca="false">IFERROR(R2324-AA2324,"")</f>
        <v>0</v>
      </c>
      <c r="AC2324" s="39" t="n">
        <f aca="false">IFERROR(INDEX('Season Counts'!$AG$2:$AG$740,$AF2324)/INDEX('Season Counts'!$AF$2:$AF$740,$AF2324),"")</f>
        <v>73.5526315789474</v>
      </c>
      <c r="AD2324" s="40" t="n">
        <f aca="false">IFERROR(V2324-AC2324,"")</f>
        <v>0</v>
      </c>
      <c r="AE2324" s="4" t="str">
        <f aca="false">IF(D2324&lt;Guide!$C$21,"Low PA",IF(TRIM(IF(ISNUMBER(AD2324),IF(N(AD2324)&lt;=-Guide!$C$24,"▼ Bat Speed  ",IF(N(AD2324)&gt;=Guide!$C$24,"▲ Bat Speed  ","")),"")&amp;IF(N(Z2324)&gt;=Guide!$C$22,"▲ Contact  ","")&amp;IF(N(Z2324)&lt;=-Guide!$C$22,"▼ Contact  ","")&amp;IF(N(AB2324)&gt;=Guide!$C$23,"▲ Chase  ","")&amp;IF(N(AB2324)&lt;=-Guide!$C$23,"▼ Chase  ",""))="","Stable",TRIM(IF(ISNUMBER(AD2324),IF(N(AD2324)&lt;=-Guide!$C$24,"▼ Bat Speed  ",IF(N(AD2324)&gt;=Guide!$C$24,"▲ Bat Speed  ","")),"")&amp;IF(N(Z2324)&gt;=Guide!$C$22,"▲ Contact  ","")&amp;IF(N(Z2324)&lt;=-Guide!$C$22,"▼ Contact  ","")&amp;IF(N(AB2324)&gt;=Guide!$C$23,"▲ Chase  ","")&amp;IF(N(AB2324)&lt;=-Guide!$C$23,"▼ Chase  ",""))))</f>
        <v>Low PA</v>
      </c>
      <c r="AF2324" s="35" t="n">
        <f aca="false">MATCH(Counts!A2324,'Season Counts'!$A$2:$A$740,0)</f>
        <v>592</v>
      </c>
    </row>
    <row r="2325" customFormat="false" ht="15" hidden="false" customHeight="false" outlineLevel="0" collapsed="false">
      <c r="A2325" s="34" t="str">
        <f aca="false">Counts!B2325</f>
        <v>SEA</v>
      </c>
      <c r="B2325" s="5" t="str">
        <f aca="false">Counts!C2325</f>
        <v>Ryan Bliss</v>
      </c>
      <c r="C2325" s="34" t="str">
        <f aca="false">Counts!F2325</f>
        <v>Mar-Apr</v>
      </c>
      <c r="D2325" s="35" t="n">
        <f aca="false">IFERROR(Counts!P2325,"")</f>
        <v>2</v>
      </c>
      <c r="E2325" s="36" t="n">
        <f aca="false">IFERROR(Counts!R2325/Counts!Q2325,"")</f>
        <v>0</v>
      </c>
      <c r="F2325" s="36" t="n">
        <f aca="false">IFERROR((Counts!R2325+Counts!V2325+Counts!W2325)/(Counts!Q2325+Counts!V2325+Counts!W2325+Counts!X2325),"")</f>
        <v>0</v>
      </c>
      <c r="G2325" s="36" t="n">
        <f aca="false">IFERROR((Counts!R2325+Counts!S2325+2*Counts!T2325+3*Counts!U2325)/Counts!Q2325,"")</f>
        <v>0</v>
      </c>
      <c r="H2325" s="35" t="n">
        <f aca="false">IFERROR(Counts!U2325,"")</f>
        <v>0</v>
      </c>
      <c r="I2325" s="36" t="n">
        <f aca="false">IFERROR(Counts!Z2325/Counts!AA2325,"")</f>
        <v>0</v>
      </c>
      <c r="J2325" s="36" t="n">
        <f aca="false">IFERROR(Counts!AB2325/Counts!AA2325,"")</f>
        <v>0</v>
      </c>
      <c r="K2325" s="37" t="n">
        <f aca="false">IFERROR((Counts!AB2325-Counts!Z2325)/Counts!AA2325,"")</f>
        <v>0</v>
      </c>
      <c r="L2325" s="38" t="n">
        <f aca="false">IFERROR(Counts!Y2325/Counts!P2325,"")</f>
        <v>1</v>
      </c>
      <c r="M2325" s="38" t="n">
        <f aca="false">IFERROR(Counts!V2325/Counts!P2325,"")</f>
        <v>0</v>
      </c>
      <c r="N2325" s="38" t="str">
        <f aca="false">IFERROR(Counts!AD2325/Counts!AC2325,"")</f>
        <v/>
      </c>
      <c r="O2325" s="38" t="str">
        <f aca="false">IFERROR(Counts!AE2325/Counts!AC2325,"")</f>
        <v/>
      </c>
      <c r="P2325" s="39" t="str">
        <f aca="false">IFERROR(Counts!AG2325/Counts!AF2325,"")</f>
        <v/>
      </c>
      <c r="Q2325" s="38" t="str">
        <f aca="false">IFERROR(Counts!AH2325/Counts!AC2325,"")</f>
        <v/>
      </c>
      <c r="R2325" s="38" t="n">
        <f aca="false">IFERROR(Counts!N2325/Counts!M2325,"")</f>
        <v>0.5</v>
      </c>
      <c r="S2325" s="38" t="n">
        <f aca="false">IFERROR(Counts!K2325/Counts!J2325,"")</f>
        <v>0.666666666666667</v>
      </c>
      <c r="T2325" s="38" t="n">
        <f aca="false">IFERROR(Counts!I2325/Counts!H2325,"")</f>
        <v>0.8</v>
      </c>
      <c r="U2325" s="38" t="n">
        <f aca="false">IFERROR(1-Counts!L2325/Counts!K2325,"")</f>
        <v>0.5</v>
      </c>
      <c r="V2325" s="39" t="n">
        <f aca="false">IFERROR(Counts!AJ2325/Counts!AI2325,"")</f>
        <v>73.3</v>
      </c>
      <c r="W2325" s="38" t="n">
        <f aca="false">IFERROR(Counts!AK2325/Counts!AI2325,"")</f>
        <v>0</v>
      </c>
      <c r="X2325" s="40" t="n">
        <f aca="false">IFERROR(Counts!O2325,"")</f>
        <v>-0.588</v>
      </c>
      <c r="Y2325" s="36" t="n">
        <f aca="false">IFERROR(INDEX('Season Counts'!$Y$2:$Y$740,$AF2325)/INDEX('Season Counts'!$X$2:$X$740,$AF2325),"")</f>
        <v>0.2699</v>
      </c>
      <c r="Z2325" s="37" t="n">
        <f aca="false">IFERROR(J2325-Y2325,"")</f>
        <v>-0.2699</v>
      </c>
      <c r="AA2325" s="38" t="n">
        <f aca="false">IFERROR(INDEX('Season Counts'!$K$2:$K$740,$AF2325)/INDEX('Season Counts'!$J$2:$J$740,$AF2325),"")</f>
        <v>0.318181818181818</v>
      </c>
      <c r="AB2325" s="41" t="n">
        <f aca="false">IFERROR(R2325-AA2325,"")</f>
        <v>0.181818181818182</v>
      </c>
      <c r="AC2325" s="39" t="n">
        <f aca="false">IFERROR(INDEX('Season Counts'!$AG$2:$AG$740,$AF2325)/INDEX('Season Counts'!$AF$2:$AF$740,$AF2325),"")</f>
        <v>69.7684210526316</v>
      </c>
      <c r="AD2325" s="40" t="n">
        <f aca="false">IFERROR(V2325-AC2325,"")</f>
        <v>3.53157894736842</v>
      </c>
      <c r="AE2325" s="4" t="str">
        <f aca="false">IF(D2325&lt;Guide!$C$21,"Low PA",IF(TRIM(IF(ISNUMBER(AD2325),IF(N(AD2325)&lt;=-Guide!$C$24,"▼ Bat Speed  ",IF(N(AD2325)&gt;=Guide!$C$24,"▲ Bat Speed  ","")),"")&amp;IF(N(Z2325)&gt;=Guide!$C$22,"▲ Contact  ","")&amp;IF(N(Z2325)&lt;=-Guide!$C$22,"▼ Contact  ","")&amp;IF(N(AB2325)&gt;=Guide!$C$23,"▲ Chase  ","")&amp;IF(N(AB2325)&lt;=-Guide!$C$23,"▼ Chase  ",""))="","Stable",TRIM(IF(ISNUMBER(AD2325),IF(N(AD2325)&lt;=-Guide!$C$24,"▼ Bat Speed  ",IF(N(AD2325)&gt;=Guide!$C$24,"▲ Bat Speed  ","")),"")&amp;IF(N(Z2325)&gt;=Guide!$C$22,"▲ Contact  ","")&amp;IF(N(Z2325)&lt;=-Guide!$C$22,"▼ Contact  ","")&amp;IF(N(AB2325)&gt;=Guide!$C$23,"▲ Chase  ","")&amp;IF(N(AB2325)&lt;=-Guide!$C$23,"▼ Chase  ",""))))</f>
        <v>Low PA</v>
      </c>
      <c r="AF2325" s="35" t="n">
        <f aca="false">MATCH(Counts!A2325,'Season Counts'!$A$2:$A$740,0)</f>
        <v>593</v>
      </c>
    </row>
    <row r="2326" customFormat="false" ht="15" hidden="false" customHeight="false" outlineLevel="0" collapsed="false">
      <c r="A2326" s="34" t="str">
        <f aca="false">Counts!B2326</f>
        <v>SEA</v>
      </c>
      <c r="B2326" s="5" t="str">
        <f aca="false">Counts!C2326</f>
        <v>Ryan Bliss</v>
      </c>
      <c r="C2326" s="34" t="str">
        <f aca="false">Counts!F2326</f>
        <v>Jun</v>
      </c>
      <c r="D2326" s="35" t="n">
        <f aca="false">IFERROR(Counts!P2326,"")</f>
        <v>8</v>
      </c>
      <c r="E2326" s="36" t="n">
        <f aca="false">IFERROR(Counts!R2326/Counts!Q2326,"")</f>
        <v>0.166666666666667</v>
      </c>
      <c r="F2326" s="36" t="n">
        <f aca="false">IFERROR((Counts!R2326+Counts!V2326+Counts!W2326)/(Counts!Q2326+Counts!V2326+Counts!W2326+Counts!X2326),"")</f>
        <v>0.25</v>
      </c>
      <c r="G2326" s="36" t="n">
        <f aca="false">IFERROR((Counts!R2326+Counts!S2326+2*Counts!T2326+3*Counts!U2326)/Counts!Q2326,"")</f>
        <v>0.166666666666667</v>
      </c>
      <c r="H2326" s="35" t="n">
        <f aca="false">IFERROR(Counts!U2326,"")</f>
        <v>0</v>
      </c>
      <c r="I2326" s="36" t="n">
        <f aca="false">IFERROR(Counts!Z2326/Counts!AA2326,"")</f>
        <v>0.2</v>
      </c>
      <c r="J2326" s="36" t="n">
        <f aca="false">IFERROR(Counts!AB2326/Counts!AA2326,"")</f>
        <v>0.337375</v>
      </c>
      <c r="K2326" s="37" t="n">
        <f aca="false">IFERROR((Counts!AB2326-Counts!Z2326)/Counts!AA2326,"")</f>
        <v>0.137375</v>
      </c>
      <c r="L2326" s="38" t="n">
        <f aca="false">IFERROR(Counts!Y2326/Counts!P2326,"")</f>
        <v>0.125</v>
      </c>
      <c r="M2326" s="38" t="n">
        <f aca="false">IFERROR(Counts!V2326/Counts!P2326,"")</f>
        <v>0.125</v>
      </c>
      <c r="N2326" s="38" t="n">
        <f aca="false">IFERROR(Counts!AD2326/Counts!AC2326,"")</f>
        <v>0</v>
      </c>
      <c r="O2326" s="38" t="n">
        <f aca="false">IFERROR(Counts!AE2326/Counts!AC2326,"")</f>
        <v>0.666666666666667</v>
      </c>
      <c r="P2326" s="39" t="n">
        <f aca="false">IFERROR(Counts!AG2326/Counts!AF2326,"")</f>
        <v>92.2333333333333</v>
      </c>
      <c r="Q2326" s="38" t="n">
        <f aca="false">IFERROR(Counts!AH2326/Counts!AC2326,"")</f>
        <v>0.5</v>
      </c>
      <c r="R2326" s="38" t="n">
        <f aca="false">IFERROR(Counts!N2326/Counts!M2326,"")</f>
        <v>0.25</v>
      </c>
      <c r="S2326" s="38" t="n">
        <f aca="false">IFERROR(Counts!K2326/Counts!J2326,"")</f>
        <v>0.75</v>
      </c>
      <c r="T2326" s="38" t="n">
        <f aca="false">IFERROR(Counts!I2326/Counts!H2326,"")</f>
        <v>0.263157894736842</v>
      </c>
      <c r="U2326" s="38" t="n">
        <f aca="false">IFERROR(1-Counts!L2326/Counts!K2326,"")</f>
        <v>0.8</v>
      </c>
      <c r="V2326" s="39" t="n">
        <f aca="false">IFERROR(Counts!AJ2326/Counts!AI2326,"")</f>
        <v>69.5722222222222</v>
      </c>
      <c r="W2326" s="38" t="n">
        <f aca="false">IFERROR(Counts!AK2326/Counts!AI2326,"")</f>
        <v>0.0555555555555556</v>
      </c>
      <c r="X2326" s="40" t="n">
        <f aca="false">IFERROR(Counts!O2326,"")</f>
        <v>-0.898</v>
      </c>
      <c r="Y2326" s="36" t="n">
        <f aca="false">IFERROR(INDEX('Season Counts'!$Y$2:$Y$740,$AF2326)/INDEX('Season Counts'!$X$2:$X$740,$AF2326),"")</f>
        <v>0.2699</v>
      </c>
      <c r="Z2326" s="37" t="n">
        <f aca="false">IFERROR(J2326-Y2326,"")</f>
        <v>0.067475</v>
      </c>
      <c r="AA2326" s="38" t="n">
        <f aca="false">IFERROR(INDEX('Season Counts'!$K$2:$K$740,$AF2326)/INDEX('Season Counts'!$J$2:$J$740,$AF2326),"")</f>
        <v>0.318181818181818</v>
      </c>
      <c r="AB2326" s="41" t="n">
        <f aca="false">IFERROR(R2326-AA2326,"")</f>
        <v>-0.0681818181818182</v>
      </c>
      <c r="AC2326" s="39" t="n">
        <f aca="false">IFERROR(INDEX('Season Counts'!$AG$2:$AG$740,$AF2326)/INDEX('Season Counts'!$AF$2:$AF$740,$AF2326),"")</f>
        <v>69.7684210526316</v>
      </c>
      <c r="AD2326" s="40" t="n">
        <f aca="false">IFERROR(V2326-AC2326,"")</f>
        <v>-0.196198830409358</v>
      </c>
      <c r="AE2326" s="4" t="str">
        <f aca="false">IF(D2326&lt;Guide!$C$21,"Low PA",IF(TRIM(IF(ISNUMBER(AD2326),IF(N(AD2326)&lt;=-Guide!$C$24,"▼ Bat Speed  ",IF(N(AD2326)&gt;=Guide!$C$24,"▲ Bat Speed  ","")),"")&amp;IF(N(Z2326)&gt;=Guide!$C$22,"▲ Contact  ","")&amp;IF(N(Z2326)&lt;=-Guide!$C$22,"▼ Contact  ","")&amp;IF(N(AB2326)&gt;=Guide!$C$23,"▲ Chase  ","")&amp;IF(N(AB2326)&lt;=-Guide!$C$23,"▼ Chase  ",""))="","Stable",TRIM(IF(ISNUMBER(AD2326),IF(N(AD2326)&lt;=-Guide!$C$24,"▼ Bat Speed  ",IF(N(AD2326)&gt;=Guide!$C$24,"▲ Bat Speed  ","")),"")&amp;IF(N(Z2326)&gt;=Guide!$C$22,"▲ Contact  ","")&amp;IF(N(Z2326)&lt;=-Guide!$C$22,"▼ Contact  ","")&amp;IF(N(AB2326)&gt;=Guide!$C$23,"▲ Chase  ","")&amp;IF(N(AB2326)&lt;=-Guide!$C$23,"▼ Chase  ",""))))</f>
        <v>Low PA</v>
      </c>
      <c r="AF2326" s="35" t="n">
        <f aca="false">MATCH(Counts!A2326,'Season Counts'!$A$2:$A$740,0)</f>
        <v>593</v>
      </c>
    </row>
    <row r="2327" customFormat="false" ht="15" hidden="false" customHeight="false" outlineLevel="0" collapsed="false">
      <c r="A2327" s="34" t="str">
        <f aca="false">Counts!B2327</f>
        <v>SEA</v>
      </c>
      <c r="B2327" s="5" t="str">
        <f aca="false">Counts!C2327</f>
        <v>Will Wilson</v>
      </c>
      <c r="C2327" s="34" t="str">
        <f aca="false">Counts!F2327</f>
        <v>Mar-Apr</v>
      </c>
      <c r="D2327" s="35" t="n">
        <f aca="false">IFERROR(Counts!P2327,"")</f>
        <v>6</v>
      </c>
      <c r="E2327" s="36" t="n">
        <f aca="false">IFERROR(Counts!R2327/Counts!Q2327,"")</f>
        <v>0.2</v>
      </c>
      <c r="F2327" s="36" t="n">
        <f aca="false">IFERROR((Counts!R2327+Counts!V2327+Counts!W2327)/(Counts!Q2327+Counts!V2327+Counts!W2327+Counts!X2327),"")</f>
        <v>0.333333333333333</v>
      </c>
      <c r="G2327" s="36" t="n">
        <f aca="false">IFERROR((Counts!R2327+Counts!S2327+2*Counts!T2327+3*Counts!U2327)/Counts!Q2327,"")</f>
        <v>0.8</v>
      </c>
      <c r="H2327" s="35" t="n">
        <f aca="false">IFERROR(Counts!U2327,"")</f>
        <v>1</v>
      </c>
      <c r="I2327" s="36" t="n">
        <f aca="false">IFERROR(Counts!Z2327/Counts!AA2327,"")</f>
        <v>0.45</v>
      </c>
      <c r="J2327" s="36" t="n">
        <f aca="false">IFERROR(Counts!AB2327/Counts!AA2327,"")</f>
        <v>0.451333333333333</v>
      </c>
      <c r="K2327" s="37" t="n">
        <f aca="false">IFERROR((Counts!AB2327-Counts!Z2327)/Counts!AA2327,"")</f>
        <v>0.00133333333333333</v>
      </c>
      <c r="L2327" s="38" t="n">
        <f aca="false">IFERROR(Counts!Y2327/Counts!P2327,"")</f>
        <v>0.166666666666667</v>
      </c>
      <c r="M2327" s="38" t="n">
        <f aca="false">IFERROR(Counts!V2327/Counts!P2327,"")</f>
        <v>0.166666666666667</v>
      </c>
      <c r="N2327" s="38" t="n">
        <f aca="false">IFERROR(Counts!AD2327/Counts!AC2327,"")</f>
        <v>0.25</v>
      </c>
      <c r="O2327" s="38" t="n">
        <f aca="false">IFERROR(Counts!AE2327/Counts!AC2327,"")</f>
        <v>0.25</v>
      </c>
      <c r="P2327" s="39" t="n">
        <f aca="false">IFERROR(Counts!AG2327/Counts!AF2327,"")</f>
        <v>87.8</v>
      </c>
      <c r="Q2327" s="38" t="n">
        <f aca="false">IFERROR(Counts!AH2327/Counts!AC2327,"")</f>
        <v>0.5</v>
      </c>
      <c r="R2327" s="38" t="n">
        <f aca="false">IFERROR(Counts!N2327/Counts!M2327,"")</f>
        <v>0.333333333333333</v>
      </c>
      <c r="S2327" s="38" t="n">
        <f aca="false">IFERROR(Counts!K2327/Counts!J2327,"")</f>
        <v>0.8</v>
      </c>
      <c r="T2327" s="38" t="n">
        <f aca="false">IFERROR(Counts!I2327/Counts!H2327,"")</f>
        <v>0.384615384615385</v>
      </c>
      <c r="U2327" s="38" t="n">
        <f aca="false">IFERROR(1-Counts!L2327/Counts!K2327,"")</f>
        <v>0.875</v>
      </c>
      <c r="V2327" s="39" t="n">
        <f aca="false">IFERROR(Counts!AJ2327/Counts!AI2327,"")</f>
        <v>68.0818181818182</v>
      </c>
      <c r="W2327" s="38" t="n">
        <f aca="false">IFERROR(Counts!AK2327/Counts!AI2327,"")</f>
        <v>0</v>
      </c>
      <c r="X2327" s="40" t="n">
        <f aca="false">IFERROR(Counts!O2327,"")</f>
        <v>0.665</v>
      </c>
      <c r="Y2327" s="36" t="n">
        <f aca="false">IFERROR(INDEX('Season Counts'!$Y$2:$Y$740,$AF2327)/INDEX('Season Counts'!$X$2:$X$740,$AF2327),"")</f>
        <v>0.451333333333333</v>
      </c>
      <c r="Z2327" s="37" t="n">
        <f aca="false">IFERROR(J2327-Y2327,"")</f>
        <v>0</v>
      </c>
      <c r="AA2327" s="38" t="n">
        <f aca="false">IFERROR(INDEX('Season Counts'!$K$2:$K$740,$AF2327)/INDEX('Season Counts'!$J$2:$J$740,$AF2327),"")</f>
        <v>0.333333333333333</v>
      </c>
      <c r="AB2327" s="41" t="n">
        <f aca="false">IFERROR(R2327-AA2327,"")</f>
        <v>0</v>
      </c>
      <c r="AC2327" s="39" t="n">
        <f aca="false">IFERROR(INDEX('Season Counts'!$AG$2:$AG$740,$AF2327)/INDEX('Season Counts'!$AF$2:$AF$740,$AF2327),"")</f>
        <v>68.0818181818182</v>
      </c>
      <c r="AD2327" s="40" t="n">
        <f aca="false">IFERROR(V2327-AC2327,"")</f>
        <v>0</v>
      </c>
      <c r="AE2327" s="4" t="str">
        <f aca="false">IF(D2327&lt;Guide!$C$21,"Low PA",IF(TRIM(IF(ISNUMBER(AD2327),IF(N(AD2327)&lt;=-Guide!$C$24,"▼ Bat Speed  ",IF(N(AD2327)&gt;=Guide!$C$24,"▲ Bat Speed  ","")),"")&amp;IF(N(Z2327)&gt;=Guide!$C$22,"▲ Contact  ","")&amp;IF(N(Z2327)&lt;=-Guide!$C$22,"▼ Contact  ","")&amp;IF(N(AB2327)&gt;=Guide!$C$23,"▲ Chase  ","")&amp;IF(N(AB2327)&lt;=-Guide!$C$23,"▼ Chase  ",""))="","Stable",TRIM(IF(ISNUMBER(AD2327),IF(N(AD2327)&lt;=-Guide!$C$24,"▼ Bat Speed  ",IF(N(AD2327)&gt;=Guide!$C$24,"▲ Bat Speed  ","")),"")&amp;IF(N(Z2327)&gt;=Guide!$C$22,"▲ Contact  ","")&amp;IF(N(Z2327)&lt;=-Guide!$C$22,"▼ Contact  ","")&amp;IF(N(AB2327)&gt;=Guide!$C$23,"▲ Chase  ","")&amp;IF(N(AB2327)&lt;=-Guide!$C$23,"▼ Chase  ",""))))</f>
        <v>Low PA</v>
      </c>
      <c r="AF2327" s="35" t="n">
        <f aca="false">MATCH(Counts!A2327,'Season Counts'!$A$2:$A$740,0)</f>
        <v>594</v>
      </c>
    </row>
    <row r="2328" customFormat="false" ht="15" hidden="false" customHeight="false" outlineLevel="0" collapsed="false">
      <c r="A2328" s="34" t="str">
        <f aca="false">Counts!B2328</f>
        <v>SF</v>
      </c>
      <c r="B2328" s="5" t="str">
        <f aca="false">Counts!C2328</f>
        <v>Rafael Devers</v>
      </c>
      <c r="C2328" s="34" t="str">
        <f aca="false">Counts!F2328</f>
        <v>Mar-Apr</v>
      </c>
      <c r="D2328" s="35" t="n">
        <f aca="false">IFERROR(Counts!P2328,"")</f>
        <v>129</v>
      </c>
      <c r="E2328" s="36" t="n">
        <f aca="false">IFERROR(Counts!R2328/Counts!Q2328,"")</f>
        <v>0.206611570247934</v>
      </c>
      <c r="F2328" s="36" t="n">
        <f aca="false">IFERROR((Counts!R2328+Counts!V2328+Counts!W2328)/(Counts!Q2328+Counts!V2328+Counts!W2328+Counts!X2328),"")</f>
        <v>0.248062015503876</v>
      </c>
      <c r="G2328" s="36" t="n">
        <f aca="false">IFERROR((Counts!R2328+Counts!S2328+2*Counts!T2328+3*Counts!U2328)/Counts!Q2328,"")</f>
        <v>0.289256198347107</v>
      </c>
      <c r="H2328" s="35" t="n">
        <f aca="false">IFERROR(Counts!U2328,"")</f>
        <v>2</v>
      </c>
      <c r="I2328" s="36" t="n">
        <f aca="false">IFERROR(Counts!Z2328/Counts!AA2328,"")</f>
        <v>0.238582677165354</v>
      </c>
      <c r="J2328" s="36" t="n">
        <f aca="false">IFERROR(Counts!AB2328/Counts!AA2328,"")</f>
        <v>0.25988188976378</v>
      </c>
      <c r="K2328" s="37" t="n">
        <f aca="false">IFERROR((Counts!AB2328-Counts!Z2328)/Counts!AA2328,"")</f>
        <v>0.0212992125984252</v>
      </c>
      <c r="L2328" s="38" t="n">
        <f aca="false">IFERROR(Counts!Y2328/Counts!P2328,"")</f>
        <v>0.310077519379845</v>
      </c>
      <c r="M2328" s="38" t="n">
        <f aca="false">IFERROR(Counts!V2328/Counts!P2328,"")</f>
        <v>0.0542635658914729</v>
      </c>
      <c r="N2328" s="38" t="n">
        <f aca="false">IFERROR(Counts!AD2328/Counts!AC2328,"")</f>
        <v>0.0731707317073171</v>
      </c>
      <c r="O2328" s="38" t="n">
        <f aca="false">IFERROR(Counts!AE2328/Counts!AC2328,"")</f>
        <v>0.414634146341463</v>
      </c>
      <c r="P2328" s="39" t="n">
        <f aca="false">IFERROR(Counts!AG2328/Counts!AF2328,"")</f>
        <v>89.7691358024691</v>
      </c>
      <c r="Q2328" s="38" t="n">
        <f aca="false">IFERROR(Counts!AH2328/Counts!AC2328,"")</f>
        <v>0.329268292682927</v>
      </c>
      <c r="R2328" s="38" t="n">
        <f aca="false">IFERROR(Counts!N2328/Counts!M2328,"")</f>
        <v>0.33201581027668</v>
      </c>
      <c r="S2328" s="38" t="n">
        <f aca="false">IFERROR(Counts!K2328/Counts!J2328,"")</f>
        <v>0.741176470588235</v>
      </c>
      <c r="T2328" s="38" t="n">
        <f aca="false">IFERROR(Counts!I2328/Counts!H2328,"")</f>
        <v>0.285714285714286</v>
      </c>
      <c r="U2328" s="38" t="n">
        <f aca="false">IFERROR(1-Counts!L2328/Counts!K2328,"")</f>
        <v>0.735449735449736</v>
      </c>
      <c r="V2328" s="39" t="n">
        <f aca="false">IFERROR(Counts!AJ2328/Counts!AI2328,"")</f>
        <v>71.2835443037975</v>
      </c>
      <c r="W2328" s="38" t="n">
        <f aca="false">IFERROR(Counts!AK2328/Counts!AI2328,"")</f>
        <v>0.160337552742616</v>
      </c>
      <c r="X2328" s="40" t="n">
        <f aca="false">IFERROR(Counts!O2328,"")</f>
        <v>-10.329</v>
      </c>
      <c r="Y2328" s="36" t="n">
        <f aca="false">IFERROR(INDEX('Season Counts'!$Y$2:$Y$740,$AF2328)/INDEX('Season Counts'!$X$2:$X$740,$AF2328),"")</f>
        <v>0.341963141025641</v>
      </c>
      <c r="Z2328" s="37" t="n">
        <f aca="false">IFERROR(J2328-Y2328,"")</f>
        <v>-0.0820812512618614</v>
      </c>
      <c r="AA2328" s="38" t="n">
        <f aca="false">IFERROR(INDEX('Season Counts'!$K$2:$K$740,$AF2328)/INDEX('Season Counts'!$J$2:$J$740,$AF2328),"")</f>
        <v>0.3</v>
      </c>
      <c r="AB2328" s="41" t="n">
        <f aca="false">IFERROR(R2328-AA2328,"")</f>
        <v>0.0320158102766799</v>
      </c>
      <c r="AC2328" s="39" t="n">
        <f aca="false">IFERROR(INDEX('Season Counts'!$AG$2:$AG$740,$AF2328)/INDEX('Season Counts'!$AF$2:$AF$740,$AF2328),"")</f>
        <v>71.9397045244691</v>
      </c>
      <c r="AD2328" s="40" t="n">
        <f aca="false">IFERROR(V2328-AC2328,"")</f>
        <v>-0.656160220671595</v>
      </c>
      <c r="AE2328" s="4" t="str">
        <f aca="false">IF(D2328&lt;Guide!$C$21,"Low PA",IF(TRIM(IF(ISNUMBER(AD2328),IF(N(AD2328)&lt;=-Guide!$C$24,"▼ Bat Speed  ",IF(N(AD2328)&gt;=Guide!$C$24,"▲ Bat Speed  ","")),"")&amp;IF(N(Z2328)&gt;=Guide!$C$22,"▲ Contact  ","")&amp;IF(N(Z2328)&lt;=-Guide!$C$22,"▼ Contact  ","")&amp;IF(N(AB2328)&gt;=Guide!$C$23,"▲ Chase  ","")&amp;IF(N(AB2328)&lt;=-Guide!$C$23,"▼ Chase  ",""))="","Stable",TRIM(IF(ISNUMBER(AD2328),IF(N(AD2328)&lt;=-Guide!$C$24,"▼ Bat Speed  ",IF(N(AD2328)&gt;=Guide!$C$24,"▲ Bat Speed  ","")),"")&amp;IF(N(Z2328)&gt;=Guide!$C$22,"▲ Contact  ","")&amp;IF(N(Z2328)&lt;=-Guide!$C$22,"▼ Contact  ","")&amp;IF(N(AB2328)&gt;=Guide!$C$23,"▲ Chase  ","")&amp;IF(N(AB2328)&lt;=-Guide!$C$23,"▼ Chase  ",""))))</f>
        <v>▼ Contact</v>
      </c>
      <c r="AF2328" s="35" t="n">
        <f aca="false">MATCH(Counts!A2328,'Season Counts'!$A$2:$A$740,0)</f>
        <v>595</v>
      </c>
    </row>
    <row r="2329" customFormat="false" ht="15" hidden="false" customHeight="false" outlineLevel="0" collapsed="false">
      <c r="A2329" s="34" t="str">
        <f aca="false">Counts!B2329</f>
        <v>SF</v>
      </c>
      <c r="B2329" s="5" t="str">
        <f aca="false">Counts!C2329</f>
        <v>Rafael Devers</v>
      </c>
      <c r="C2329" s="34" t="str">
        <f aca="false">Counts!F2329</f>
        <v>May</v>
      </c>
      <c r="D2329" s="35" t="n">
        <f aca="false">IFERROR(Counts!P2329,"")</f>
        <v>118</v>
      </c>
      <c r="E2329" s="36" t="n">
        <f aca="false">IFERROR(Counts!R2329/Counts!Q2329,"")</f>
        <v>0.305555555555556</v>
      </c>
      <c r="F2329" s="36" t="n">
        <f aca="false">IFERROR((Counts!R2329+Counts!V2329+Counts!W2329)/(Counts!Q2329+Counts!V2329+Counts!W2329+Counts!X2329),"")</f>
        <v>0.355932203389831</v>
      </c>
      <c r="G2329" s="36" t="n">
        <f aca="false">IFERROR((Counts!R2329+Counts!S2329+2*Counts!T2329+3*Counts!U2329)/Counts!Q2329,"")</f>
        <v>0.592592592592593</v>
      </c>
      <c r="H2329" s="35" t="n">
        <f aca="false">IFERROR(Counts!U2329,"")</f>
        <v>5</v>
      </c>
      <c r="I2329" s="36" t="n">
        <f aca="false">IFERROR(Counts!Z2329/Counts!AA2329,"")</f>
        <v>0.396581196581197</v>
      </c>
      <c r="J2329" s="36" t="n">
        <f aca="false">IFERROR(Counts!AB2329/Counts!AA2329,"")</f>
        <v>0.33157264957265</v>
      </c>
      <c r="K2329" s="37" t="n">
        <f aca="false">IFERROR((Counts!AB2329-Counts!Z2329)/Counts!AA2329,"")</f>
        <v>-0.065008547008547</v>
      </c>
      <c r="L2329" s="38" t="n">
        <f aca="false">IFERROR(Counts!Y2329/Counts!P2329,"")</f>
        <v>0.279661016949153</v>
      </c>
      <c r="M2329" s="38" t="n">
        <f aca="false">IFERROR(Counts!V2329/Counts!P2329,"")</f>
        <v>0.0677966101694915</v>
      </c>
      <c r="N2329" s="38" t="n">
        <f aca="false">IFERROR(Counts!AD2329/Counts!AC2329,"")</f>
        <v>0.131578947368421</v>
      </c>
      <c r="O2329" s="38" t="n">
        <f aca="false">IFERROR(Counts!AE2329/Counts!AC2329,"")</f>
        <v>0.578947368421053</v>
      </c>
      <c r="P2329" s="39" t="n">
        <f aca="false">IFERROR(Counts!AG2329/Counts!AF2329,"")</f>
        <v>93.5921052631579</v>
      </c>
      <c r="Q2329" s="38" t="n">
        <f aca="false">IFERROR(Counts!AH2329/Counts!AC2329,"")</f>
        <v>0.355263157894737</v>
      </c>
      <c r="R2329" s="38" t="n">
        <f aca="false">IFERROR(Counts!N2329/Counts!M2329,"")</f>
        <v>0.303030303030303</v>
      </c>
      <c r="S2329" s="38" t="n">
        <f aca="false">IFERROR(Counts!K2329/Counts!J2329,"")</f>
        <v>0.65702479338843</v>
      </c>
      <c r="T2329" s="38" t="n">
        <f aca="false">IFERROR(Counts!I2329/Counts!H2329,"")</f>
        <v>0.266375545851528</v>
      </c>
      <c r="U2329" s="38" t="n">
        <f aca="false">IFERROR(1-Counts!L2329/Counts!K2329,"")</f>
        <v>0.767295597484277</v>
      </c>
      <c r="V2329" s="39" t="n">
        <f aca="false">IFERROR(Counts!AJ2329/Counts!AI2329,"")</f>
        <v>71.944</v>
      </c>
      <c r="W2329" s="38" t="n">
        <f aca="false">IFERROR(Counts!AK2329/Counts!AI2329,"")</f>
        <v>0.205</v>
      </c>
      <c r="X2329" s="40" t="n">
        <f aca="false">IFERROR(Counts!O2329,"")</f>
        <v>4.487</v>
      </c>
      <c r="Y2329" s="36" t="n">
        <f aca="false">IFERROR(INDEX('Season Counts'!$Y$2:$Y$740,$AF2329)/INDEX('Season Counts'!$X$2:$X$740,$AF2329),"")</f>
        <v>0.341963141025641</v>
      </c>
      <c r="Z2329" s="37" t="n">
        <f aca="false">IFERROR(J2329-Y2329,"")</f>
        <v>-0.0103904914529915</v>
      </c>
      <c r="AA2329" s="38" t="n">
        <f aca="false">IFERROR(INDEX('Season Counts'!$K$2:$K$740,$AF2329)/INDEX('Season Counts'!$J$2:$J$740,$AF2329),"")</f>
        <v>0.3</v>
      </c>
      <c r="AB2329" s="41" t="n">
        <f aca="false">IFERROR(R2329-AA2329,"")</f>
        <v>0.00303030303030305</v>
      </c>
      <c r="AC2329" s="39" t="n">
        <f aca="false">IFERROR(INDEX('Season Counts'!$AG$2:$AG$740,$AF2329)/INDEX('Season Counts'!$AF$2:$AF$740,$AF2329),"")</f>
        <v>71.9397045244691</v>
      </c>
      <c r="AD2329" s="40" t="n">
        <f aca="false">IFERROR(V2329-AC2329,"")</f>
        <v>0.00429547553093812</v>
      </c>
      <c r="AE2329" s="4" t="str">
        <f aca="false">IF(D2329&lt;Guide!$C$21,"Low PA",IF(TRIM(IF(ISNUMBER(AD2329),IF(N(AD2329)&lt;=-Guide!$C$24,"▼ Bat Speed  ",IF(N(AD2329)&gt;=Guide!$C$24,"▲ Bat Speed  ","")),"")&amp;IF(N(Z2329)&gt;=Guide!$C$22,"▲ Contact  ","")&amp;IF(N(Z2329)&lt;=-Guide!$C$22,"▼ Contact  ","")&amp;IF(N(AB2329)&gt;=Guide!$C$23,"▲ Chase  ","")&amp;IF(N(AB2329)&lt;=-Guide!$C$23,"▼ Chase  ",""))="","Stable",TRIM(IF(ISNUMBER(AD2329),IF(N(AD2329)&lt;=-Guide!$C$24,"▼ Bat Speed  ",IF(N(AD2329)&gt;=Guide!$C$24,"▲ Bat Speed  ","")),"")&amp;IF(N(Z2329)&gt;=Guide!$C$22,"▲ Contact  ","")&amp;IF(N(Z2329)&lt;=-Guide!$C$22,"▼ Contact  ","")&amp;IF(N(AB2329)&gt;=Guide!$C$23,"▲ Chase  ","")&amp;IF(N(AB2329)&lt;=-Guide!$C$23,"▼ Chase  ",""))))</f>
        <v>Stable</v>
      </c>
      <c r="AF2329" s="35" t="n">
        <f aca="false">MATCH(Counts!A2329,'Season Counts'!$A$2:$A$740,0)</f>
        <v>595</v>
      </c>
    </row>
    <row r="2330" customFormat="false" ht="15" hidden="false" customHeight="false" outlineLevel="0" collapsed="false">
      <c r="A2330" s="34" t="str">
        <f aca="false">Counts!B2330</f>
        <v>SF</v>
      </c>
      <c r="B2330" s="5" t="str">
        <f aca="false">Counts!C2330</f>
        <v>Rafael Devers</v>
      </c>
      <c r="C2330" s="34" t="str">
        <f aca="false">Counts!F2330</f>
        <v>Jun</v>
      </c>
      <c r="D2330" s="35" t="n">
        <f aca="false">IFERROR(Counts!P2330,"")</f>
        <v>112</v>
      </c>
      <c r="E2330" s="36" t="n">
        <f aca="false">IFERROR(Counts!R2330/Counts!Q2330,"")</f>
        <v>0.214285714285714</v>
      </c>
      <c r="F2330" s="36" t="n">
        <f aca="false">IFERROR((Counts!R2330+Counts!V2330+Counts!W2330)/(Counts!Q2330+Counts!V2330+Counts!W2330+Counts!X2330),"")</f>
        <v>0.3125</v>
      </c>
      <c r="G2330" s="36" t="n">
        <f aca="false">IFERROR((Counts!R2330+Counts!S2330+2*Counts!T2330+3*Counts!U2330)/Counts!Q2330,"")</f>
        <v>0.520408163265306</v>
      </c>
      <c r="H2330" s="35" t="n">
        <f aca="false">IFERROR(Counts!U2330,"")</f>
        <v>8</v>
      </c>
      <c r="I2330" s="36" t="n">
        <f aca="false">IFERROR(Counts!Z2330/Counts!AA2330,"")</f>
        <v>0.353571428571429</v>
      </c>
      <c r="J2330" s="36" t="n">
        <f aca="false">IFERROR(Counts!AB2330/Counts!AA2330,"")</f>
        <v>0.354223214285714</v>
      </c>
      <c r="K2330" s="37" t="n">
        <f aca="false">IFERROR((Counts!AB2330-Counts!Z2330)/Counts!AA2330,"")</f>
        <v>0.000651785714285718</v>
      </c>
      <c r="L2330" s="38" t="n">
        <f aca="false">IFERROR(Counts!Y2330/Counts!P2330,"")</f>
        <v>0.285714285714286</v>
      </c>
      <c r="M2330" s="38" t="n">
        <f aca="false">IFERROR(Counts!V2330/Counts!P2330,"")</f>
        <v>0.125</v>
      </c>
      <c r="N2330" s="38" t="n">
        <f aca="false">IFERROR(Counts!AD2330/Counts!AC2330,"")</f>
        <v>0.151515151515152</v>
      </c>
      <c r="O2330" s="38" t="n">
        <f aca="false">IFERROR(Counts!AE2330/Counts!AC2330,"")</f>
        <v>0.560606060606061</v>
      </c>
      <c r="P2330" s="39" t="n">
        <f aca="false">IFERROR(Counts!AG2330/Counts!AF2330,"")</f>
        <v>93.5954545454545</v>
      </c>
      <c r="Q2330" s="38" t="n">
        <f aca="false">IFERROR(Counts!AH2330/Counts!AC2330,"")</f>
        <v>0.363636363636364</v>
      </c>
      <c r="R2330" s="38" t="n">
        <f aca="false">IFERROR(Counts!N2330/Counts!M2330,"")</f>
        <v>0.260869565217391</v>
      </c>
      <c r="S2330" s="38" t="n">
        <f aca="false">IFERROR(Counts!K2330/Counts!J2330,"")</f>
        <v>0.691629955947137</v>
      </c>
      <c r="T2330" s="38" t="n">
        <f aca="false">IFERROR(Counts!I2330/Counts!H2330,"")</f>
        <v>0.273542600896861</v>
      </c>
      <c r="U2330" s="38" t="n">
        <f aca="false">IFERROR(1-Counts!L2330/Counts!K2330,"")</f>
        <v>0.777070063694268</v>
      </c>
      <c r="V2330" s="39" t="n">
        <f aca="false">IFERROR(Counts!AJ2330/Counts!AI2330,"")</f>
        <v>72.2384210526316</v>
      </c>
      <c r="W2330" s="38" t="n">
        <f aca="false">IFERROR(Counts!AK2330/Counts!AI2330,"")</f>
        <v>0.252631578947368</v>
      </c>
      <c r="X2330" s="40" t="n">
        <f aca="false">IFERROR(Counts!O2330,"")</f>
        <v>3.103</v>
      </c>
      <c r="Y2330" s="36" t="n">
        <f aca="false">IFERROR(INDEX('Season Counts'!$Y$2:$Y$740,$AF2330)/INDEX('Season Counts'!$X$2:$X$740,$AF2330),"")</f>
        <v>0.341963141025641</v>
      </c>
      <c r="Z2330" s="37" t="n">
        <f aca="false">IFERROR(J2330-Y2330,"")</f>
        <v>0.0122600732600733</v>
      </c>
      <c r="AA2330" s="38" t="n">
        <f aca="false">IFERROR(INDEX('Season Counts'!$K$2:$K$740,$AF2330)/INDEX('Season Counts'!$J$2:$J$740,$AF2330),"")</f>
        <v>0.3</v>
      </c>
      <c r="AB2330" s="41" t="n">
        <f aca="false">IFERROR(R2330-AA2330,"")</f>
        <v>-0.0391304347826087</v>
      </c>
      <c r="AC2330" s="39" t="n">
        <f aca="false">IFERROR(INDEX('Season Counts'!$AG$2:$AG$740,$AF2330)/INDEX('Season Counts'!$AF$2:$AF$740,$AF2330),"")</f>
        <v>71.9397045244691</v>
      </c>
      <c r="AD2330" s="40" t="n">
        <f aca="false">IFERROR(V2330-AC2330,"")</f>
        <v>0.298716528162515</v>
      </c>
      <c r="AE2330" s="4" t="str">
        <f aca="false">IF(D2330&lt;Guide!$C$21,"Low PA",IF(TRIM(IF(ISNUMBER(AD2330),IF(N(AD2330)&lt;=-Guide!$C$24,"▼ Bat Speed  ",IF(N(AD2330)&gt;=Guide!$C$24,"▲ Bat Speed  ","")),"")&amp;IF(N(Z2330)&gt;=Guide!$C$22,"▲ Contact  ","")&amp;IF(N(Z2330)&lt;=-Guide!$C$22,"▼ Contact  ","")&amp;IF(N(AB2330)&gt;=Guide!$C$23,"▲ Chase  ","")&amp;IF(N(AB2330)&lt;=-Guide!$C$23,"▼ Chase  ",""))="","Stable",TRIM(IF(ISNUMBER(AD2330),IF(N(AD2330)&lt;=-Guide!$C$24,"▼ Bat Speed  ",IF(N(AD2330)&gt;=Guide!$C$24,"▲ Bat Speed  ","")),"")&amp;IF(N(Z2330)&gt;=Guide!$C$22,"▲ Contact  ","")&amp;IF(N(Z2330)&lt;=-Guide!$C$22,"▼ Contact  ","")&amp;IF(N(AB2330)&gt;=Guide!$C$23,"▲ Chase  ","")&amp;IF(N(AB2330)&lt;=-Guide!$C$23,"▼ Chase  ",""))))</f>
        <v>Stable</v>
      </c>
      <c r="AF2330" s="35" t="n">
        <f aca="false">MATCH(Counts!A2330,'Season Counts'!$A$2:$A$740,0)</f>
        <v>595</v>
      </c>
    </row>
    <row r="2331" customFormat="false" ht="15" hidden="false" customHeight="false" outlineLevel="0" collapsed="false">
      <c r="A2331" s="34" t="str">
        <f aca="false">Counts!B2331</f>
        <v>SF</v>
      </c>
      <c r="B2331" s="5" t="str">
        <f aca="false">Counts!C2331</f>
        <v>Rafael Devers</v>
      </c>
      <c r="C2331" s="34" t="str">
        <f aca="false">Counts!F2331</f>
        <v>Jul</v>
      </c>
      <c r="D2331" s="35" t="n">
        <f aca="false">IFERROR(Counts!P2331,"")</f>
        <v>108</v>
      </c>
      <c r="E2331" s="36" t="n">
        <f aca="false">IFERROR(Counts!R2331/Counts!Q2331,"")</f>
        <v>0.266666666666667</v>
      </c>
      <c r="F2331" s="36" t="n">
        <f aca="false">IFERROR((Counts!R2331+Counts!V2331+Counts!W2331)/(Counts!Q2331+Counts!V2331+Counts!W2331+Counts!X2331),"")</f>
        <v>0.37037037037037</v>
      </c>
      <c r="G2331" s="36" t="n">
        <f aca="false">IFERROR((Counts!R2331+Counts!S2331+2*Counts!T2331+3*Counts!U2331)/Counts!Q2331,"")</f>
        <v>0.533333333333333</v>
      </c>
      <c r="H2331" s="35" t="n">
        <f aca="false">IFERROR(Counts!U2331,"")</f>
        <v>7</v>
      </c>
      <c r="I2331" s="36" t="n">
        <f aca="false">IFERROR(Counts!Z2331/Counts!AA2331,"")</f>
        <v>0.382380952380952</v>
      </c>
      <c r="J2331" s="36" t="n">
        <f aca="false">IFERROR(Counts!AB2331/Counts!AA2331,"")</f>
        <v>0.373571428571429</v>
      </c>
      <c r="K2331" s="37" t="n">
        <f aca="false">IFERROR((Counts!AB2331-Counts!Z2331)/Counts!AA2331,"")</f>
        <v>-0.00880952380952378</v>
      </c>
      <c r="L2331" s="38" t="n">
        <f aca="false">IFERROR(Counts!Y2331/Counts!P2331,"")</f>
        <v>0.194444444444444</v>
      </c>
      <c r="M2331" s="38" t="n">
        <f aca="false">IFERROR(Counts!V2331/Counts!P2331,"")</f>
        <v>0.148148148148148</v>
      </c>
      <c r="N2331" s="38" t="n">
        <f aca="false">IFERROR(Counts!AD2331/Counts!AC2331,"")</f>
        <v>0.0985915492957746</v>
      </c>
      <c r="O2331" s="38" t="n">
        <f aca="false">IFERROR(Counts!AE2331/Counts!AC2331,"")</f>
        <v>0.464788732394366</v>
      </c>
      <c r="P2331" s="39" t="n">
        <f aca="false">IFERROR(Counts!AG2331/Counts!AF2331,"")</f>
        <v>91.5802816901408</v>
      </c>
      <c r="Q2331" s="38" t="n">
        <f aca="false">IFERROR(Counts!AH2331/Counts!AC2331,"")</f>
        <v>0.28169014084507</v>
      </c>
      <c r="R2331" s="38" t="n">
        <f aca="false">IFERROR(Counts!N2331/Counts!M2331,"")</f>
        <v>0.297959183673469</v>
      </c>
      <c r="S2331" s="38" t="n">
        <f aca="false">IFERROR(Counts!K2331/Counts!J2331,"")</f>
        <v>0.65158371040724</v>
      </c>
      <c r="T2331" s="38" t="n">
        <f aca="false">IFERROR(Counts!I2331/Counts!H2331,"")</f>
        <v>0.230414746543779</v>
      </c>
      <c r="U2331" s="38" t="n">
        <f aca="false">IFERROR(1-Counts!L2331/Counts!K2331,"")</f>
        <v>0.8125</v>
      </c>
      <c r="V2331" s="39" t="n">
        <f aca="false">IFERROR(Counts!AJ2331/Counts!AI2331,"")</f>
        <v>72.5462686567164</v>
      </c>
      <c r="W2331" s="38" t="n">
        <f aca="false">IFERROR(Counts!AK2331/Counts!AI2331,"")</f>
        <v>0.278606965174129</v>
      </c>
      <c r="X2331" s="40" t="n">
        <f aca="false">IFERROR(Counts!O2331,"")</f>
        <v>7.966</v>
      </c>
      <c r="Y2331" s="36" t="n">
        <f aca="false">IFERROR(INDEX('Season Counts'!$Y$2:$Y$740,$AF2331)/INDEX('Season Counts'!$X$2:$X$740,$AF2331),"")</f>
        <v>0.341963141025641</v>
      </c>
      <c r="Z2331" s="37" t="n">
        <f aca="false">IFERROR(J2331-Y2331,"")</f>
        <v>0.0316082875457876</v>
      </c>
      <c r="AA2331" s="38" t="n">
        <f aca="false">IFERROR(INDEX('Season Counts'!$K$2:$K$740,$AF2331)/INDEX('Season Counts'!$J$2:$J$740,$AF2331),"")</f>
        <v>0.3</v>
      </c>
      <c r="AB2331" s="41" t="n">
        <f aca="false">IFERROR(R2331-AA2331,"")</f>
        <v>-0.00204081632653058</v>
      </c>
      <c r="AC2331" s="39" t="n">
        <f aca="false">IFERROR(INDEX('Season Counts'!$AG$2:$AG$740,$AF2331)/INDEX('Season Counts'!$AF$2:$AF$740,$AF2331),"")</f>
        <v>71.9397045244691</v>
      </c>
      <c r="AD2331" s="40" t="n">
        <f aca="false">IFERROR(V2331-AC2331,"")</f>
        <v>0.606564132247357</v>
      </c>
      <c r="AE2331" s="4" t="str">
        <f aca="false">IF(D2331&lt;Guide!$C$21,"Low PA",IF(TRIM(IF(ISNUMBER(AD2331),IF(N(AD2331)&lt;=-Guide!$C$24,"▼ Bat Speed  ",IF(N(AD2331)&gt;=Guide!$C$24,"▲ Bat Speed  ","")),"")&amp;IF(N(Z2331)&gt;=Guide!$C$22,"▲ Contact  ","")&amp;IF(N(Z2331)&lt;=-Guide!$C$22,"▼ Contact  ","")&amp;IF(N(AB2331)&gt;=Guide!$C$23,"▲ Chase  ","")&amp;IF(N(AB2331)&lt;=-Guide!$C$23,"▼ Chase  ",""))="","Stable",TRIM(IF(ISNUMBER(AD2331),IF(N(AD2331)&lt;=-Guide!$C$24,"▼ Bat Speed  ",IF(N(AD2331)&gt;=Guide!$C$24,"▲ Bat Speed  ","")),"")&amp;IF(N(Z2331)&gt;=Guide!$C$22,"▲ Contact  ","")&amp;IF(N(Z2331)&lt;=-Guide!$C$22,"▼ Contact  ","")&amp;IF(N(AB2331)&gt;=Guide!$C$23,"▲ Chase  ","")&amp;IF(N(AB2331)&lt;=-Guide!$C$23,"▼ Chase  ",""))))</f>
        <v>Stable</v>
      </c>
      <c r="AF2331" s="35" t="n">
        <f aca="false">MATCH(Counts!A2331,'Season Counts'!$A$2:$A$740,0)</f>
        <v>595</v>
      </c>
    </row>
    <row r="2332" customFormat="false" ht="15" hidden="false" customHeight="false" outlineLevel="0" collapsed="false">
      <c r="A2332" s="34" t="str">
        <f aca="false">Counts!B2332</f>
        <v>SF</v>
      </c>
      <c r="B2332" s="5" t="str">
        <f aca="false">Counts!C2332</f>
        <v>Rafael Devers</v>
      </c>
      <c r="C2332" s="34" t="str">
        <f aca="false">Counts!F2332</f>
        <v>Aug</v>
      </c>
      <c r="D2332" s="35" t="n">
        <f aca="false">IFERROR(Counts!P2332,"")</f>
        <v>120</v>
      </c>
      <c r="E2332" s="36" t="n">
        <f aca="false">IFERROR(Counts!R2332/Counts!Q2332,"")</f>
        <v>0.271844660194175</v>
      </c>
      <c r="F2332" s="36" t="n">
        <f aca="false">IFERROR((Counts!R2332+Counts!V2332+Counts!W2332)/(Counts!Q2332+Counts!V2332+Counts!W2332+Counts!X2332),"")</f>
        <v>0.375</v>
      </c>
      <c r="G2332" s="36" t="n">
        <f aca="false">IFERROR((Counts!R2332+Counts!S2332+2*Counts!T2332+3*Counts!U2332)/Counts!Q2332,"")</f>
        <v>0.553398058252427</v>
      </c>
      <c r="H2332" s="35" t="n">
        <f aca="false">IFERROR(Counts!U2332,"")</f>
        <v>8</v>
      </c>
      <c r="I2332" s="36" t="n">
        <f aca="false">IFERROR(Counts!Z2332/Counts!AA2332,"")</f>
        <v>0.39453781512605</v>
      </c>
      <c r="J2332" s="36" t="n">
        <f aca="false">IFERROR(Counts!AB2332/Counts!AA2332,"")</f>
        <v>0.357008403361345</v>
      </c>
      <c r="K2332" s="37" t="n">
        <f aca="false">IFERROR((Counts!AB2332-Counts!Z2332)/Counts!AA2332,"")</f>
        <v>-0.0375294117647059</v>
      </c>
      <c r="L2332" s="38" t="n">
        <f aca="false">IFERROR(Counts!Y2332/Counts!P2332,"")</f>
        <v>0.2</v>
      </c>
      <c r="M2332" s="38" t="n">
        <f aca="false">IFERROR(Counts!V2332/Counts!P2332,"")</f>
        <v>0.133333333333333</v>
      </c>
      <c r="N2332" s="38" t="n">
        <f aca="false">IFERROR(Counts!AD2332/Counts!AC2332,"")</f>
        <v>0.113924050632911</v>
      </c>
      <c r="O2332" s="38" t="n">
        <f aca="false">IFERROR(Counts!AE2332/Counts!AC2332,"")</f>
        <v>0.518987341772152</v>
      </c>
      <c r="P2332" s="39" t="n">
        <f aca="false">IFERROR(Counts!AG2332/Counts!AF2332,"")</f>
        <v>95.2708860759494</v>
      </c>
      <c r="Q2332" s="38" t="n">
        <f aca="false">IFERROR(Counts!AH2332/Counts!AC2332,"")</f>
        <v>0.278481012658228</v>
      </c>
      <c r="R2332" s="38" t="n">
        <f aca="false">IFERROR(Counts!N2332/Counts!M2332,"")</f>
        <v>0.31203007518797</v>
      </c>
      <c r="S2332" s="38" t="n">
        <f aca="false">IFERROR(Counts!K2332/Counts!J2332,"")</f>
        <v>0.576354679802956</v>
      </c>
      <c r="T2332" s="38" t="n">
        <f aca="false">IFERROR(Counts!I2332/Counts!H2332,"")</f>
        <v>0.26</v>
      </c>
      <c r="U2332" s="38" t="n">
        <f aca="false">IFERROR(1-Counts!L2332/Counts!K2332,"")</f>
        <v>0.811965811965812</v>
      </c>
      <c r="V2332" s="39" t="n">
        <f aca="false">IFERROR(Counts!AJ2332/Counts!AI2332,"")</f>
        <v>71.8245901639344</v>
      </c>
      <c r="W2332" s="38" t="n">
        <f aca="false">IFERROR(Counts!AK2332/Counts!AI2332,"")</f>
        <v>0.180327868852459</v>
      </c>
      <c r="X2332" s="40" t="n">
        <f aca="false">IFERROR(Counts!O2332,"")</f>
        <v>9.715</v>
      </c>
      <c r="Y2332" s="36" t="n">
        <f aca="false">IFERROR(INDEX('Season Counts'!$Y$2:$Y$740,$AF2332)/INDEX('Season Counts'!$X$2:$X$740,$AF2332),"")</f>
        <v>0.341963141025641</v>
      </c>
      <c r="Z2332" s="37" t="n">
        <f aca="false">IFERROR(J2332-Y2332,"")</f>
        <v>0.0150452623357035</v>
      </c>
      <c r="AA2332" s="38" t="n">
        <f aca="false">IFERROR(INDEX('Season Counts'!$K$2:$K$740,$AF2332)/INDEX('Season Counts'!$J$2:$J$740,$AF2332),"")</f>
        <v>0.3</v>
      </c>
      <c r="AB2332" s="41" t="n">
        <f aca="false">IFERROR(R2332-AA2332,"")</f>
        <v>0.0120300751879699</v>
      </c>
      <c r="AC2332" s="39" t="n">
        <f aca="false">IFERROR(INDEX('Season Counts'!$AG$2:$AG$740,$AF2332)/INDEX('Season Counts'!$AF$2:$AF$740,$AF2332),"")</f>
        <v>71.9397045244691</v>
      </c>
      <c r="AD2332" s="40" t="n">
        <f aca="false">IFERROR(V2332-AC2332,"")</f>
        <v>-0.115114360534633</v>
      </c>
      <c r="AE2332" s="4" t="str">
        <f aca="false">IF(D2332&lt;Guide!$C$21,"Low PA",IF(TRIM(IF(ISNUMBER(AD2332),IF(N(AD2332)&lt;=-Guide!$C$24,"▼ Bat Speed  ",IF(N(AD2332)&gt;=Guide!$C$24,"▲ Bat Speed  ","")),"")&amp;IF(N(Z2332)&gt;=Guide!$C$22,"▲ Contact  ","")&amp;IF(N(Z2332)&lt;=-Guide!$C$22,"▼ Contact  ","")&amp;IF(N(AB2332)&gt;=Guide!$C$23,"▲ Chase  ","")&amp;IF(N(AB2332)&lt;=-Guide!$C$23,"▼ Chase  ",""))="","Stable",TRIM(IF(ISNUMBER(AD2332),IF(N(AD2332)&lt;=-Guide!$C$24,"▼ Bat Speed  ",IF(N(AD2332)&gt;=Guide!$C$24,"▲ Bat Speed  ","")),"")&amp;IF(N(Z2332)&gt;=Guide!$C$22,"▲ Contact  ","")&amp;IF(N(Z2332)&lt;=-Guide!$C$22,"▼ Contact  ","")&amp;IF(N(AB2332)&gt;=Guide!$C$23,"▲ Chase  ","")&amp;IF(N(AB2332)&lt;=-Guide!$C$23,"▼ Chase  ",""))))</f>
        <v>Stable</v>
      </c>
      <c r="AF2332" s="35" t="n">
        <f aca="false">MATCH(Counts!A2332,'Season Counts'!$A$2:$A$740,0)</f>
        <v>595</v>
      </c>
    </row>
    <row r="2333" customFormat="false" ht="15" hidden="false" customHeight="false" outlineLevel="0" collapsed="false">
      <c r="A2333" s="34" t="str">
        <f aca="false">Counts!B2333</f>
        <v>SF</v>
      </c>
      <c r="B2333" s="5" t="str">
        <f aca="false">Counts!C2333</f>
        <v>Rafael Devers</v>
      </c>
      <c r="C2333" s="34" t="str">
        <f aca="false">Counts!F2333</f>
        <v>Sep</v>
      </c>
      <c r="D2333" s="35" t="n">
        <f aca="false">IFERROR(Counts!P2333,"")</f>
        <v>46</v>
      </c>
      <c r="E2333" s="36" t="n">
        <f aca="false">IFERROR(Counts!R2333/Counts!Q2333,"")</f>
        <v>0.342105263157895</v>
      </c>
      <c r="F2333" s="36" t="n">
        <f aca="false">IFERROR((Counts!R2333+Counts!V2333+Counts!W2333)/(Counts!Q2333+Counts!V2333+Counts!W2333+Counts!X2333),"")</f>
        <v>0.456521739130435</v>
      </c>
      <c r="G2333" s="36" t="n">
        <f aca="false">IFERROR((Counts!R2333+Counts!S2333+2*Counts!T2333+3*Counts!U2333)/Counts!Q2333,"")</f>
        <v>1</v>
      </c>
      <c r="H2333" s="35" t="n">
        <f aca="false">IFERROR(Counts!U2333,"")</f>
        <v>7</v>
      </c>
      <c r="I2333" s="36" t="n">
        <f aca="false">IFERROR(Counts!Z2333/Counts!AA2333,"")</f>
        <v>0.568181818181818</v>
      </c>
      <c r="J2333" s="36" t="n">
        <f aca="false">IFERROR(Counts!AB2333/Counts!AA2333,"")</f>
        <v>0.459181818181818</v>
      </c>
      <c r="K2333" s="37" t="n">
        <f aca="false">IFERROR((Counts!AB2333-Counts!Z2333)/Counts!AA2333,"")</f>
        <v>-0.109</v>
      </c>
      <c r="L2333" s="38" t="n">
        <f aca="false">IFERROR(Counts!Y2333/Counts!P2333,"")</f>
        <v>0.239130434782609</v>
      </c>
      <c r="M2333" s="38" t="n">
        <f aca="false">IFERROR(Counts!V2333/Counts!P2333,"")</f>
        <v>0.173913043478261</v>
      </c>
      <c r="N2333" s="38" t="n">
        <f aca="false">IFERROR(Counts!AD2333/Counts!AC2333,"")</f>
        <v>0.296296296296296</v>
      </c>
      <c r="O2333" s="38" t="n">
        <f aca="false">IFERROR(Counts!AE2333/Counts!AC2333,"")</f>
        <v>0.666666666666667</v>
      </c>
      <c r="P2333" s="39" t="n">
        <f aca="false">IFERROR(Counts!AG2333/Counts!AF2333,"")</f>
        <v>94.3962962962963</v>
      </c>
      <c r="Q2333" s="38" t="n">
        <f aca="false">IFERROR(Counts!AH2333/Counts!AC2333,"")</f>
        <v>0.296296296296296</v>
      </c>
      <c r="R2333" s="38" t="n">
        <f aca="false">IFERROR(Counts!N2333/Counts!M2333,"")</f>
        <v>0.285714285714286</v>
      </c>
      <c r="S2333" s="38" t="n">
        <f aca="false">IFERROR(Counts!K2333/Counts!J2333,"")</f>
        <v>0.621951219512195</v>
      </c>
      <c r="T2333" s="38" t="n">
        <f aca="false">IFERROR(Counts!I2333/Counts!H2333,"")</f>
        <v>0.289156626506024</v>
      </c>
      <c r="U2333" s="38" t="n">
        <f aca="false">IFERROR(1-Counts!L2333/Counts!K2333,"")</f>
        <v>0.784313725490196</v>
      </c>
      <c r="V2333" s="39" t="n">
        <f aca="false">IFERROR(Counts!AJ2333/Counts!AI2333,"")</f>
        <v>71.8986111111111</v>
      </c>
      <c r="W2333" s="38" t="n">
        <f aca="false">IFERROR(Counts!AK2333/Counts!AI2333,"")</f>
        <v>0.277777777777778</v>
      </c>
      <c r="X2333" s="40" t="n">
        <f aca="false">IFERROR(Counts!O2333,"")</f>
        <v>8.943</v>
      </c>
      <c r="Y2333" s="36" t="n">
        <f aca="false">IFERROR(INDEX('Season Counts'!$Y$2:$Y$740,$AF2333)/INDEX('Season Counts'!$X$2:$X$740,$AF2333),"")</f>
        <v>0.341963141025641</v>
      </c>
      <c r="Z2333" s="37" t="n">
        <f aca="false">IFERROR(J2333-Y2333,"")</f>
        <v>0.117218677156177</v>
      </c>
      <c r="AA2333" s="38" t="n">
        <f aca="false">IFERROR(INDEX('Season Counts'!$K$2:$K$740,$AF2333)/INDEX('Season Counts'!$J$2:$J$740,$AF2333),"")</f>
        <v>0.3</v>
      </c>
      <c r="AB2333" s="41" t="n">
        <f aca="false">IFERROR(R2333-AA2333,"")</f>
        <v>-0.0142857142857143</v>
      </c>
      <c r="AC2333" s="39" t="n">
        <f aca="false">IFERROR(INDEX('Season Counts'!$AG$2:$AG$740,$AF2333)/INDEX('Season Counts'!$AF$2:$AF$740,$AF2333),"")</f>
        <v>71.9397045244691</v>
      </c>
      <c r="AD2333" s="40" t="n">
        <f aca="false">IFERROR(V2333-AC2333,"")</f>
        <v>-0.0410934133579559</v>
      </c>
      <c r="AE2333" s="4" t="str">
        <f aca="false">IF(D2333&lt;Guide!$C$21,"Low PA",IF(TRIM(IF(ISNUMBER(AD2333),IF(N(AD2333)&lt;=-Guide!$C$24,"▼ Bat Speed  ",IF(N(AD2333)&gt;=Guide!$C$24,"▲ Bat Speed  ","")),"")&amp;IF(N(Z2333)&gt;=Guide!$C$22,"▲ Contact  ","")&amp;IF(N(Z2333)&lt;=-Guide!$C$22,"▼ Contact  ","")&amp;IF(N(AB2333)&gt;=Guide!$C$23,"▲ Chase  ","")&amp;IF(N(AB2333)&lt;=-Guide!$C$23,"▼ Chase  ",""))="","Stable",TRIM(IF(ISNUMBER(AD2333),IF(N(AD2333)&lt;=-Guide!$C$24,"▼ Bat Speed  ",IF(N(AD2333)&gt;=Guide!$C$24,"▲ Bat Speed  ","")),"")&amp;IF(N(Z2333)&gt;=Guide!$C$22,"▲ Contact  ","")&amp;IF(N(Z2333)&lt;=-Guide!$C$22,"▼ Contact  ","")&amp;IF(N(AB2333)&gt;=Guide!$C$23,"▲ Chase  ","")&amp;IF(N(AB2333)&lt;=-Guide!$C$23,"▼ Chase  ",""))))</f>
        <v>▲ Contact</v>
      </c>
      <c r="AF2333" s="35" t="n">
        <f aca="false">MATCH(Counts!A2333,'Season Counts'!$A$2:$A$740,0)</f>
        <v>595</v>
      </c>
    </row>
    <row r="2334" customFormat="false" ht="15" hidden="false" customHeight="false" outlineLevel="0" collapsed="false">
      <c r="A2334" s="34" t="str">
        <f aca="false">Counts!B2334</f>
        <v>SF</v>
      </c>
      <c r="B2334" s="5" t="str">
        <f aca="false">Counts!C2334</f>
        <v>Jung Hoo Lee</v>
      </c>
      <c r="C2334" s="34" t="str">
        <f aca="false">Counts!F2334</f>
        <v>Mar-Apr</v>
      </c>
      <c r="D2334" s="35" t="n">
        <f aca="false">IFERROR(Counts!P2334,"")</f>
        <v>122</v>
      </c>
      <c r="E2334" s="36" t="n">
        <f aca="false">IFERROR(Counts!R2334/Counts!Q2334,"")</f>
        <v>0.297297297297297</v>
      </c>
      <c r="F2334" s="36" t="n">
        <f aca="false">IFERROR((Counts!R2334+Counts!V2334+Counts!W2334)/(Counts!Q2334+Counts!V2334+Counts!W2334+Counts!X2334),"")</f>
        <v>0.344262295081967</v>
      </c>
      <c r="G2334" s="36" t="n">
        <f aca="false">IFERROR((Counts!R2334+Counts!S2334+2*Counts!T2334+3*Counts!U2334)/Counts!Q2334,"")</f>
        <v>0.441441441441441</v>
      </c>
      <c r="H2334" s="35" t="n">
        <f aca="false">IFERROR(Counts!U2334,"")</f>
        <v>2</v>
      </c>
      <c r="I2334" s="36" t="n">
        <f aca="false">IFERROR(Counts!Z2334/Counts!AA2334,"")</f>
        <v>0.341803278688525</v>
      </c>
      <c r="J2334" s="36" t="n">
        <f aca="false">IFERROR(Counts!AB2334/Counts!AA2334,"")</f>
        <v>0.326655737704918</v>
      </c>
      <c r="K2334" s="37" t="n">
        <f aca="false">IFERROR((Counts!AB2334-Counts!Z2334)/Counts!AA2334,"")</f>
        <v>-0.0151475409836066</v>
      </c>
      <c r="L2334" s="38" t="n">
        <f aca="false">IFERROR(Counts!Y2334/Counts!P2334,"")</f>
        <v>0.139344262295082</v>
      </c>
      <c r="M2334" s="38" t="n">
        <f aca="false">IFERROR(Counts!V2334/Counts!P2334,"")</f>
        <v>0.0737704918032787</v>
      </c>
      <c r="N2334" s="38" t="n">
        <f aca="false">IFERROR(Counts!AD2334/Counts!AC2334,"")</f>
        <v>0.03125</v>
      </c>
      <c r="O2334" s="38" t="n">
        <f aca="false">IFERROR(Counts!AE2334/Counts!AC2334,"")</f>
        <v>0.354166666666667</v>
      </c>
      <c r="P2334" s="39" t="n">
        <f aca="false">IFERROR(Counts!AG2334/Counts!AF2334,"")</f>
        <v>89.2583333333333</v>
      </c>
      <c r="Q2334" s="38" t="n">
        <f aca="false">IFERROR(Counts!AH2334/Counts!AC2334,"")</f>
        <v>0.40625</v>
      </c>
      <c r="R2334" s="38" t="n">
        <f aca="false">IFERROR(Counts!N2334/Counts!M2334,"")</f>
        <v>0.263598326359833</v>
      </c>
      <c r="S2334" s="38" t="n">
        <f aca="false">IFERROR(Counts!K2334/Counts!J2334,"")</f>
        <v>0.627272727272727</v>
      </c>
      <c r="T2334" s="38" t="n">
        <f aca="false">IFERROR(Counts!I2334/Counts!H2334,"")</f>
        <v>0.119402985074627</v>
      </c>
      <c r="U2334" s="38" t="n">
        <f aca="false">IFERROR(1-Counts!L2334/Counts!K2334,"")</f>
        <v>0.956521739130435</v>
      </c>
      <c r="V2334" s="39" t="n">
        <f aca="false">IFERROR(Counts!AJ2334/Counts!AI2334,"")</f>
        <v>68.4337016574586</v>
      </c>
      <c r="W2334" s="38" t="n">
        <f aca="false">IFERROR(Counts!AK2334/Counts!AI2334,"")</f>
        <v>0.0441988950276243</v>
      </c>
      <c r="X2334" s="40" t="n">
        <f aca="false">IFERROR(Counts!O2334,"")</f>
        <v>2.875</v>
      </c>
      <c r="Y2334" s="36" t="n">
        <f aca="false">IFERROR(INDEX('Season Counts'!$Y$2:$Y$740,$AF2334)/INDEX('Season Counts'!$X$2:$X$740,$AF2334),"")</f>
        <v>0.315140381282496</v>
      </c>
      <c r="Z2334" s="37" t="n">
        <f aca="false">IFERROR(J2334-Y2334,"")</f>
        <v>0.0115153564224224</v>
      </c>
      <c r="AA2334" s="38" t="n">
        <f aca="false">IFERROR(INDEX('Season Counts'!$K$2:$K$740,$AF2334)/INDEX('Season Counts'!$J$2:$J$740,$AF2334),"")</f>
        <v>0.311195445920304</v>
      </c>
      <c r="AB2334" s="41" t="n">
        <f aca="false">IFERROR(R2334-AA2334,"")</f>
        <v>-0.047597119560471</v>
      </c>
      <c r="AC2334" s="39" t="n">
        <f aca="false">IFERROR(INDEX('Season Counts'!$AG$2:$AG$740,$AF2334)/INDEX('Season Counts'!$AF$2:$AF$740,$AF2334),"")</f>
        <v>68.4783146067416</v>
      </c>
      <c r="AD2334" s="40" t="n">
        <f aca="false">IFERROR(V2334-AC2334,"")</f>
        <v>-0.0446129492829925</v>
      </c>
      <c r="AE2334" s="4" t="str">
        <f aca="false">IF(D2334&lt;Guide!$C$21,"Low PA",IF(TRIM(IF(ISNUMBER(AD2334),IF(N(AD2334)&lt;=-Guide!$C$24,"▼ Bat Speed  ",IF(N(AD2334)&gt;=Guide!$C$24,"▲ Bat Speed  ","")),"")&amp;IF(N(Z2334)&gt;=Guide!$C$22,"▲ Contact  ","")&amp;IF(N(Z2334)&lt;=-Guide!$C$22,"▼ Contact  ","")&amp;IF(N(AB2334)&gt;=Guide!$C$23,"▲ Chase  ","")&amp;IF(N(AB2334)&lt;=-Guide!$C$23,"▼ Chase  ",""))="","Stable",TRIM(IF(ISNUMBER(AD2334),IF(N(AD2334)&lt;=-Guide!$C$24,"▼ Bat Speed  ",IF(N(AD2334)&gt;=Guide!$C$24,"▲ Bat Speed  ","")),"")&amp;IF(N(Z2334)&gt;=Guide!$C$22,"▲ Contact  ","")&amp;IF(N(Z2334)&lt;=-Guide!$C$22,"▼ Contact  ","")&amp;IF(N(AB2334)&gt;=Guide!$C$23,"▲ Chase  ","")&amp;IF(N(AB2334)&lt;=-Guide!$C$23,"▼ Chase  ",""))))</f>
        <v>▼ Chase</v>
      </c>
      <c r="AF2334" s="35" t="n">
        <f aca="false">MATCH(Counts!A2334,'Season Counts'!$A$2:$A$740,0)</f>
        <v>596</v>
      </c>
    </row>
    <row r="2335" customFormat="false" ht="15" hidden="false" customHeight="false" outlineLevel="0" collapsed="false">
      <c r="A2335" s="34" t="str">
        <f aca="false">Counts!B2335</f>
        <v>SF</v>
      </c>
      <c r="B2335" s="5" t="str">
        <f aca="false">Counts!C2335</f>
        <v>Jung Hoo Lee</v>
      </c>
      <c r="C2335" s="34" t="str">
        <f aca="false">Counts!F2335</f>
        <v>May</v>
      </c>
      <c r="D2335" s="35" t="n">
        <f aca="false">IFERROR(Counts!P2335,"")</f>
        <v>86</v>
      </c>
      <c r="E2335" s="36" t="n">
        <f aca="false">IFERROR(Counts!R2335/Counts!Q2335,"")</f>
        <v>0.313253012048193</v>
      </c>
      <c r="F2335" s="36" t="n">
        <f aca="false">IFERROR((Counts!R2335+Counts!V2335+Counts!W2335)/(Counts!Q2335+Counts!V2335+Counts!W2335+Counts!X2335),"")</f>
        <v>0.337209302325581</v>
      </c>
      <c r="G2335" s="36" t="n">
        <f aca="false">IFERROR((Counts!R2335+Counts!S2335+2*Counts!T2335+3*Counts!U2335)/Counts!Q2335,"")</f>
        <v>0.421686746987952</v>
      </c>
      <c r="H2335" s="35" t="n">
        <f aca="false">IFERROR(Counts!U2335,"")</f>
        <v>1</v>
      </c>
      <c r="I2335" s="36" t="n">
        <f aca="false">IFERROR(Counts!Z2335/Counts!AA2335,"")</f>
        <v>0.333720930232558</v>
      </c>
      <c r="J2335" s="36" t="n">
        <f aca="false">IFERROR(Counts!AB2335/Counts!AA2335,"")</f>
        <v>0.337127906976744</v>
      </c>
      <c r="K2335" s="37" t="n">
        <f aca="false">IFERROR((Counts!AB2335-Counts!Z2335)/Counts!AA2335,"")</f>
        <v>0.00340697674418604</v>
      </c>
      <c r="L2335" s="38" t="n">
        <f aca="false">IFERROR(Counts!Y2335/Counts!P2335,"")</f>
        <v>0.0581395348837209</v>
      </c>
      <c r="M2335" s="38" t="n">
        <f aca="false">IFERROR(Counts!V2335/Counts!P2335,"")</f>
        <v>0.0116279069767442</v>
      </c>
      <c r="N2335" s="38" t="n">
        <f aca="false">IFERROR(Counts!AD2335/Counts!AC2335,"")</f>
        <v>0.0256410256410256</v>
      </c>
      <c r="O2335" s="38" t="n">
        <f aca="false">IFERROR(Counts!AE2335/Counts!AC2335,"")</f>
        <v>0.243589743589744</v>
      </c>
      <c r="P2335" s="39" t="n">
        <f aca="false">IFERROR(Counts!AG2335/Counts!AF2335,"")</f>
        <v>85.6448717948718</v>
      </c>
      <c r="Q2335" s="38" t="n">
        <f aca="false">IFERROR(Counts!AH2335/Counts!AC2335,"")</f>
        <v>0.397435897435897</v>
      </c>
      <c r="R2335" s="38" t="n">
        <f aca="false">IFERROR(Counts!N2335/Counts!M2335,"")</f>
        <v>0.352941176470588</v>
      </c>
      <c r="S2335" s="38" t="n">
        <f aca="false">IFERROR(Counts!K2335/Counts!J2335,"")</f>
        <v>0.65</v>
      </c>
      <c r="T2335" s="38" t="n">
        <f aca="false">IFERROR(Counts!I2335/Counts!H2335,"")</f>
        <v>0.126582278481013</v>
      </c>
      <c r="U2335" s="38" t="n">
        <f aca="false">IFERROR(1-Counts!L2335/Counts!K2335,"")</f>
        <v>0.932692307692308</v>
      </c>
      <c r="V2335" s="39" t="n">
        <f aca="false">IFERROR(Counts!AJ2335/Counts!AI2335,"")</f>
        <v>68.4518518518519</v>
      </c>
      <c r="W2335" s="38" t="n">
        <f aca="false">IFERROR(Counts!AK2335/Counts!AI2335,"")</f>
        <v>0.037037037037037</v>
      </c>
      <c r="X2335" s="40" t="n">
        <f aca="false">IFERROR(Counts!O2335,"")</f>
        <v>0.314</v>
      </c>
      <c r="Y2335" s="36" t="n">
        <f aca="false">IFERROR(INDEX('Season Counts'!$Y$2:$Y$740,$AF2335)/INDEX('Season Counts'!$X$2:$X$740,$AF2335),"")</f>
        <v>0.315140381282496</v>
      </c>
      <c r="Z2335" s="37" t="n">
        <f aca="false">IFERROR(J2335-Y2335,"")</f>
        <v>0.0219875256942485</v>
      </c>
      <c r="AA2335" s="38" t="n">
        <f aca="false">IFERROR(INDEX('Season Counts'!$K$2:$K$740,$AF2335)/INDEX('Season Counts'!$J$2:$J$740,$AF2335),"")</f>
        <v>0.311195445920304</v>
      </c>
      <c r="AB2335" s="41" t="n">
        <f aca="false">IFERROR(R2335-AA2335,"")</f>
        <v>0.0417457305502846</v>
      </c>
      <c r="AC2335" s="39" t="n">
        <f aca="false">IFERROR(INDEX('Season Counts'!$AG$2:$AG$740,$AF2335)/INDEX('Season Counts'!$AF$2:$AF$740,$AF2335),"")</f>
        <v>68.4783146067416</v>
      </c>
      <c r="AD2335" s="40" t="n">
        <f aca="false">IFERROR(V2335-AC2335,"")</f>
        <v>-0.0264627548897067</v>
      </c>
      <c r="AE2335" s="4" t="str">
        <f aca="false">IF(D2335&lt;Guide!$C$21,"Low PA",IF(TRIM(IF(ISNUMBER(AD2335),IF(N(AD2335)&lt;=-Guide!$C$24,"▼ Bat Speed  ",IF(N(AD2335)&gt;=Guide!$C$24,"▲ Bat Speed  ","")),"")&amp;IF(N(Z2335)&gt;=Guide!$C$22,"▲ Contact  ","")&amp;IF(N(Z2335)&lt;=-Guide!$C$22,"▼ Contact  ","")&amp;IF(N(AB2335)&gt;=Guide!$C$23,"▲ Chase  ","")&amp;IF(N(AB2335)&lt;=-Guide!$C$23,"▼ Chase  ",""))="","Stable",TRIM(IF(ISNUMBER(AD2335),IF(N(AD2335)&lt;=-Guide!$C$24,"▼ Bat Speed  ",IF(N(AD2335)&gt;=Guide!$C$24,"▲ Bat Speed  ","")),"")&amp;IF(N(Z2335)&gt;=Guide!$C$22,"▲ Contact  ","")&amp;IF(N(Z2335)&lt;=-Guide!$C$22,"▼ Contact  ","")&amp;IF(N(AB2335)&gt;=Guide!$C$23,"▲ Chase  ","")&amp;IF(N(AB2335)&lt;=-Guide!$C$23,"▼ Chase  ",""))))</f>
        <v>▲ Chase</v>
      </c>
      <c r="AF2335" s="35" t="n">
        <f aca="false">MATCH(Counts!A2335,'Season Counts'!$A$2:$A$740,0)</f>
        <v>596</v>
      </c>
    </row>
    <row r="2336" customFormat="false" ht="15" hidden="false" customHeight="false" outlineLevel="0" collapsed="false">
      <c r="A2336" s="34" t="str">
        <f aca="false">Counts!B2336</f>
        <v>SF</v>
      </c>
      <c r="B2336" s="5" t="str">
        <f aca="false">Counts!C2336</f>
        <v>Jung Hoo Lee</v>
      </c>
      <c r="C2336" s="34" t="str">
        <f aca="false">Counts!F2336</f>
        <v>Jun</v>
      </c>
      <c r="D2336" s="35" t="n">
        <f aca="false">IFERROR(Counts!P2336,"")</f>
        <v>102</v>
      </c>
      <c r="E2336" s="36" t="n">
        <f aca="false">IFERROR(Counts!R2336/Counts!Q2336,"")</f>
        <v>0.34020618556701</v>
      </c>
      <c r="F2336" s="36" t="n">
        <f aca="false">IFERROR((Counts!R2336+Counts!V2336+Counts!W2336)/(Counts!Q2336+Counts!V2336+Counts!W2336+Counts!X2336),"")</f>
        <v>0.362745098039216</v>
      </c>
      <c r="G2336" s="36" t="n">
        <f aca="false">IFERROR((Counts!R2336+Counts!S2336+2*Counts!T2336+3*Counts!U2336)/Counts!Q2336,"")</f>
        <v>0.494845360824742</v>
      </c>
      <c r="H2336" s="35" t="n">
        <f aca="false">IFERROR(Counts!U2336,"")</f>
        <v>2</v>
      </c>
      <c r="I2336" s="36" t="n">
        <f aca="false">IFERROR(Counts!Z2336/Counts!AA2336,"")</f>
        <v>0.371078431372549</v>
      </c>
      <c r="J2336" s="36" t="n">
        <f aca="false">IFERROR(Counts!AB2336/Counts!AA2336,"")</f>
        <v>0.30221568627451</v>
      </c>
      <c r="K2336" s="37" t="n">
        <f aca="false">IFERROR((Counts!AB2336-Counts!Z2336)/Counts!AA2336,"")</f>
        <v>-0.0688627450980392</v>
      </c>
      <c r="L2336" s="38" t="n">
        <f aca="false">IFERROR(Counts!Y2336/Counts!P2336,"")</f>
        <v>0.0686274509803922</v>
      </c>
      <c r="M2336" s="38" t="n">
        <f aca="false">IFERROR(Counts!V2336/Counts!P2336,"")</f>
        <v>0.0294117647058824</v>
      </c>
      <c r="N2336" s="38" t="n">
        <f aca="false">IFERROR(Counts!AD2336/Counts!AC2336,"")</f>
        <v>0.021978021978022</v>
      </c>
      <c r="O2336" s="38" t="n">
        <f aca="false">IFERROR(Counts!AE2336/Counts!AC2336,"")</f>
        <v>0.274725274725275</v>
      </c>
      <c r="P2336" s="39" t="n">
        <f aca="false">IFERROR(Counts!AG2336/Counts!AF2336,"")</f>
        <v>85.7021978021978</v>
      </c>
      <c r="Q2336" s="38" t="n">
        <f aca="false">IFERROR(Counts!AH2336/Counts!AC2336,"")</f>
        <v>0.373626373626374</v>
      </c>
      <c r="R2336" s="38" t="n">
        <f aca="false">IFERROR(Counts!N2336/Counts!M2336,"")</f>
        <v>0.3224043715847</v>
      </c>
      <c r="S2336" s="38" t="n">
        <f aca="false">IFERROR(Counts!K2336/Counts!J2336,"")</f>
        <v>0.596858638743456</v>
      </c>
      <c r="T2336" s="38" t="n">
        <f aca="false">IFERROR(Counts!I2336/Counts!H2336,"")</f>
        <v>0.0809248554913295</v>
      </c>
      <c r="U2336" s="38" t="n">
        <f aca="false">IFERROR(1-Counts!L2336/Counts!K2336,"")</f>
        <v>0.982456140350877</v>
      </c>
      <c r="V2336" s="39" t="n">
        <f aca="false">IFERROR(Counts!AJ2336/Counts!AI2336,"")</f>
        <v>68.1662420382166</v>
      </c>
      <c r="W2336" s="38" t="n">
        <f aca="false">IFERROR(Counts!AK2336/Counts!AI2336,"")</f>
        <v>0.0191082802547771</v>
      </c>
      <c r="X2336" s="40" t="n">
        <f aca="false">IFERROR(Counts!O2336,"")</f>
        <v>3.421</v>
      </c>
      <c r="Y2336" s="36" t="n">
        <f aca="false">IFERROR(INDEX('Season Counts'!$Y$2:$Y$740,$AF2336)/INDEX('Season Counts'!$X$2:$X$740,$AF2336),"")</f>
        <v>0.315140381282496</v>
      </c>
      <c r="Z2336" s="37" t="n">
        <f aca="false">IFERROR(J2336-Y2336,"")</f>
        <v>-0.0129246950079859</v>
      </c>
      <c r="AA2336" s="38" t="n">
        <f aca="false">IFERROR(INDEX('Season Counts'!$K$2:$K$740,$AF2336)/INDEX('Season Counts'!$J$2:$J$740,$AF2336),"")</f>
        <v>0.311195445920304</v>
      </c>
      <c r="AB2336" s="41" t="n">
        <f aca="false">IFERROR(R2336-AA2336,"")</f>
        <v>0.0112089256643959</v>
      </c>
      <c r="AC2336" s="39" t="n">
        <f aca="false">IFERROR(INDEX('Season Counts'!$AG$2:$AG$740,$AF2336)/INDEX('Season Counts'!$AF$2:$AF$740,$AF2336),"")</f>
        <v>68.4783146067416</v>
      </c>
      <c r="AD2336" s="40" t="n">
        <f aca="false">IFERROR(V2336-AC2336,"")</f>
        <v>-0.312072568524997</v>
      </c>
      <c r="AE2336" s="4" t="str">
        <f aca="false">IF(D2336&lt;Guide!$C$21,"Low PA",IF(TRIM(IF(ISNUMBER(AD2336),IF(N(AD2336)&lt;=-Guide!$C$24,"▼ Bat Speed  ",IF(N(AD2336)&gt;=Guide!$C$24,"▲ Bat Speed  ","")),"")&amp;IF(N(Z2336)&gt;=Guide!$C$22,"▲ Contact  ","")&amp;IF(N(Z2336)&lt;=-Guide!$C$22,"▼ Contact  ","")&amp;IF(N(AB2336)&gt;=Guide!$C$23,"▲ Chase  ","")&amp;IF(N(AB2336)&lt;=-Guide!$C$23,"▼ Chase  ",""))="","Stable",TRIM(IF(ISNUMBER(AD2336),IF(N(AD2336)&lt;=-Guide!$C$24,"▼ Bat Speed  ",IF(N(AD2336)&gt;=Guide!$C$24,"▲ Bat Speed  ","")),"")&amp;IF(N(Z2336)&gt;=Guide!$C$22,"▲ Contact  ","")&amp;IF(N(Z2336)&lt;=-Guide!$C$22,"▼ Contact  ","")&amp;IF(N(AB2336)&gt;=Guide!$C$23,"▲ Chase  ","")&amp;IF(N(AB2336)&lt;=-Guide!$C$23,"▼ Chase  ",""))))</f>
        <v>Stable</v>
      </c>
      <c r="AF2336" s="35" t="n">
        <f aca="false">MATCH(Counts!A2336,'Season Counts'!$A$2:$A$740,0)</f>
        <v>596</v>
      </c>
    </row>
    <row r="2337" customFormat="false" ht="15" hidden="false" customHeight="false" outlineLevel="0" collapsed="false">
      <c r="A2337" s="34" t="str">
        <f aca="false">Counts!B2337</f>
        <v>SF</v>
      </c>
      <c r="B2337" s="5" t="str">
        <f aca="false">Counts!C2337</f>
        <v>Jung Hoo Lee</v>
      </c>
      <c r="C2337" s="34" t="str">
        <f aca="false">Counts!F2337</f>
        <v>Jul</v>
      </c>
      <c r="D2337" s="35" t="n">
        <f aca="false">IFERROR(Counts!P2337,"")</f>
        <v>92</v>
      </c>
      <c r="E2337" s="36" t="n">
        <f aca="false">IFERROR(Counts!R2337/Counts!Q2337,"")</f>
        <v>0.244186046511628</v>
      </c>
      <c r="F2337" s="36" t="n">
        <f aca="false">IFERROR((Counts!R2337+Counts!V2337+Counts!W2337)/(Counts!Q2337+Counts!V2337+Counts!W2337+Counts!X2337),"")</f>
        <v>0.293478260869565</v>
      </c>
      <c r="G2337" s="36" t="n">
        <f aca="false">IFERROR((Counts!R2337+Counts!S2337+2*Counts!T2337+3*Counts!U2337)/Counts!Q2337,"")</f>
        <v>0.36046511627907</v>
      </c>
      <c r="H2337" s="35" t="n">
        <f aca="false">IFERROR(Counts!U2337,"")</f>
        <v>1</v>
      </c>
      <c r="I2337" s="36" t="n">
        <f aca="false">IFERROR(Counts!Z2337/Counts!AA2337,"")</f>
        <v>0.289673913043478</v>
      </c>
      <c r="J2337" s="36" t="n">
        <f aca="false">IFERROR(Counts!AB2337/Counts!AA2337,"")</f>
        <v>0.300021739130435</v>
      </c>
      <c r="K2337" s="37" t="n">
        <f aca="false">IFERROR((Counts!AB2337-Counts!Z2337)/Counts!AA2337,"")</f>
        <v>0.0103478260869565</v>
      </c>
      <c r="L2337" s="38" t="n">
        <f aca="false">IFERROR(Counts!Y2337/Counts!P2337,"")</f>
        <v>0.119565217391304</v>
      </c>
      <c r="M2337" s="38" t="n">
        <f aca="false">IFERROR(Counts!V2337/Counts!P2337,"")</f>
        <v>0.0434782608695652</v>
      </c>
      <c r="N2337" s="38" t="n">
        <f aca="false">IFERROR(Counts!AD2337/Counts!AC2337,"")</f>
        <v>0.0133333333333333</v>
      </c>
      <c r="O2337" s="38" t="n">
        <f aca="false">IFERROR(Counts!AE2337/Counts!AC2337,"")</f>
        <v>0.266666666666667</v>
      </c>
      <c r="P2337" s="39" t="n">
        <f aca="false">IFERROR(Counts!AG2337/Counts!AF2337,"")</f>
        <v>85.1</v>
      </c>
      <c r="Q2337" s="38" t="n">
        <f aca="false">IFERROR(Counts!AH2337/Counts!AC2337,"")</f>
        <v>0.266666666666667</v>
      </c>
      <c r="R2337" s="38" t="n">
        <f aca="false">IFERROR(Counts!N2337/Counts!M2337,"")</f>
        <v>0.324324324324324</v>
      </c>
      <c r="S2337" s="38" t="n">
        <f aca="false">IFERROR(Counts!K2337/Counts!J2337,"")</f>
        <v>0.608695652173913</v>
      </c>
      <c r="T2337" s="38" t="n">
        <f aca="false">IFERROR(Counts!I2337/Counts!H2337,"")</f>
        <v>0.150684931506849</v>
      </c>
      <c r="U2337" s="38" t="n">
        <f aca="false">IFERROR(1-Counts!L2337/Counts!K2337,"")</f>
        <v>0.918367346938776</v>
      </c>
      <c r="V2337" s="39" t="n">
        <f aca="false">IFERROR(Counts!AJ2337/Counts!AI2337,"")</f>
        <v>68.727868852459</v>
      </c>
      <c r="W2337" s="38" t="n">
        <f aca="false">IFERROR(Counts!AK2337/Counts!AI2337,"")</f>
        <v>0.0245901639344262</v>
      </c>
      <c r="X2337" s="40" t="n">
        <f aca="false">IFERROR(Counts!O2337,"")</f>
        <v>-0.479</v>
      </c>
      <c r="Y2337" s="36" t="n">
        <f aca="false">IFERROR(INDEX('Season Counts'!$Y$2:$Y$740,$AF2337)/INDEX('Season Counts'!$X$2:$X$740,$AF2337),"")</f>
        <v>0.315140381282496</v>
      </c>
      <c r="Z2337" s="37" t="n">
        <f aca="false">IFERROR(J2337-Y2337,"")</f>
        <v>-0.0151186421520609</v>
      </c>
      <c r="AA2337" s="38" t="n">
        <f aca="false">IFERROR(INDEX('Season Counts'!$K$2:$K$740,$AF2337)/INDEX('Season Counts'!$J$2:$J$740,$AF2337),"")</f>
        <v>0.311195445920304</v>
      </c>
      <c r="AB2337" s="41" t="n">
        <f aca="false">IFERROR(R2337-AA2337,"")</f>
        <v>0.0131288784040207</v>
      </c>
      <c r="AC2337" s="39" t="n">
        <f aca="false">IFERROR(INDEX('Season Counts'!$AG$2:$AG$740,$AF2337)/INDEX('Season Counts'!$AF$2:$AF$740,$AF2337),"")</f>
        <v>68.4783146067416</v>
      </c>
      <c r="AD2337" s="40" t="n">
        <f aca="false">IFERROR(V2337-AC2337,"")</f>
        <v>0.249554245717448</v>
      </c>
      <c r="AE2337" s="4" t="str">
        <f aca="false">IF(D2337&lt;Guide!$C$21,"Low PA",IF(TRIM(IF(ISNUMBER(AD2337),IF(N(AD2337)&lt;=-Guide!$C$24,"▼ Bat Speed  ",IF(N(AD2337)&gt;=Guide!$C$24,"▲ Bat Speed  ","")),"")&amp;IF(N(Z2337)&gt;=Guide!$C$22,"▲ Contact  ","")&amp;IF(N(Z2337)&lt;=-Guide!$C$22,"▼ Contact  ","")&amp;IF(N(AB2337)&gt;=Guide!$C$23,"▲ Chase  ","")&amp;IF(N(AB2337)&lt;=-Guide!$C$23,"▼ Chase  ",""))="","Stable",TRIM(IF(ISNUMBER(AD2337),IF(N(AD2337)&lt;=-Guide!$C$24,"▼ Bat Speed  ",IF(N(AD2337)&gt;=Guide!$C$24,"▲ Bat Speed  ","")),"")&amp;IF(N(Z2337)&gt;=Guide!$C$22,"▲ Contact  ","")&amp;IF(N(Z2337)&lt;=-Guide!$C$22,"▼ Contact  ","")&amp;IF(N(AB2337)&gt;=Guide!$C$23,"▲ Chase  ","")&amp;IF(N(AB2337)&lt;=-Guide!$C$23,"▼ Chase  ",""))))</f>
        <v>Stable</v>
      </c>
      <c r="AF2337" s="35" t="n">
        <f aca="false">MATCH(Counts!A2337,'Season Counts'!$A$2:$A$740,0)</f>
        <v>596</v>
      </c>
    </row>
    <row r="2338" customFormat="false" ht="15" hidden="false" customHeight="false" outlineLevel="0" collapsed="false">
      <c r="A2338" s="34" t="str">
        <f aca="false">Counts!B2338</f>
        <v>SF</v>
      </c>
      <c r="B2338" s="5" t="str">
        <f aca="false">Counts!C2338</f>
        <v>Jung Hoo Lee</v>
      </c>
      <c r="C2338" s="34" t="str">
        <f aca="false">Counts!F2338</f>
        <v>Aug</v>
      </c>
      <c r="D2338" s="35" t="n">
        <f aca="false">IFERROR(Counts!P2338,"")</f>
        <v>109</v>
      </c>
      <c r="E2338" s="36" t="n">
        <f aca="false">IFERROR(Counts!R2338/Counts!Q2338,"")</f>
        <v>0.244897959183673</v>
      </c>
      <c r="F2338" s="36" t="n">
        <f aca="false">IFERROR((Counts!R2338+Counts!V2338+Counts!W2338)/(Counts!Q2338+Counts!V2338+Counts!W2338+Counts!X2338),"")</f>
        <v>0.311926605504587</v>
      </c>
      <c r="G2338" s="36" t="n">
        <f aca="false">IFERROR((Counts!R2338+Counts!S2338+2*Counts!T2338+3*Counts!U2338)/Counts!Q2338,"")</f>
        <v>0.36734693877551</v>
      </c>
      <c r="H2338" s="35" t="n">
        <f aca="false">IFERROR(Counts!U2338,"")</f>
        <v>3</v>
      </c>
      <c r="I2338" s="36" t="n">
        <f aca="false">IFERROR(Counts!Z2338/Counts!AA2338,"")</f>
        <v>0.305092592592593</v>
      </c>
      <c r="J2338" s="36" t="n">
        <f aca="false">IFERROR(Counts!AB2338/Counts!AA2338,"")</f>
        <v>0.332175925925926</v>
      </c>
      <c r="K2338" s="37" t="n">
        <f aca="false">IFERROR((Counts!AB2338-Counts!Z2338)/Counts!AA2338,"")</f>
        <v>0.0270833333333333</v>
      </c>
      <c r="L2338" s="38" t="n">
        <f aca="false">IFERROR(Counts!Y2338/Counts!P2338,"")</f>
        <v>0.0917431192660551</v>
      </c>
      <c r="M2338" s="38" t="n">
        <f aca="false">IFERROR(Counts!V2338/Counts!P2338,"")</f>
        <v>0.073394495412844</v>
      </c>
      <c r="N2338" s="38" t="n">
        <f aca="false">IFERROR(Counts!AD2338/Counts!AC2338,"")</f>
        <v>0.0337078651685393</v>
      </c>
      <c r="O2338" s="38" t="n">
        <f aca="false">IFERROR(Counts!AE2338/Counts!AC2338,"")</f>
        <v>0.382022471910112</v>
      </c>
      <c r="P2338" s="39" t="n">
        <f aca="false">IFERROR(Counts!AG2338/Counts!AF2338,"")</f>
        <v>88.6875</v>
      </c>
      <c r="Q2338" s="38" t="n">
        <f aca="false">IFERROR(Counts!AH2338/Counts!AC2338,"")</f>
        <v>0.370786516853933</v>
      </c>
      <c r="R2338" s="38" t="n">
        <f aca="false">IFERROR(Counts!N2338/Counts!M2338,"")</f>
        <v>0.345</v>
      </c>
      <c r="S2338" s="38" t="n">
        <f aca="false">IFERROR(Counts!K2338/Counts!J2338,"")</f>
        <v>0.68075117370892</v>
      </c>
      <c r="T2338" s="38" t="n">
        <f aca="false">IFERROR(Counts!I2338/Counts!H2338,"")</f>
        <v>0.0794392523364486</v>
      </c>
      <c r="U2338" s="38" t="n">
        <f aca="false">IFERROR(1-Counts!L2338/Counts!K2338,"")</f>
        <v>0.944827586206897</v>
      </c>
      <c r="V2338" s="39" t="n">
        <f aca="false">IFERROR(Counts!AJ2338/Counts!AI2338,"")</f>
        <v>68.5639344262295</v>
      </c>
      <c r="W2338" s="38" t="n">
        <f aca="false">IFERROR(Counts!AK2338/Counts!AI2338,"")</f>
        <v>0.0710382513661202</v>
      </c>
      <c r="X2338" s="40" t="n">
        <f aca="false">IFERROR(Counts!O2338,"")</f>
        <v>-1.275</v>
      </c>
      <c r="Y2338" s="36" t="n">
        <f aca="false">IFERROR(INDEX('Season Counts'!$Y$2:$Y$740,$AF2338)/INDEX('Season Counts'!$X$2:$X$740,$AF2338),"")</f>
        <v>0.315140381282496</v>
      </c>
      <c r="Z2338" s="37" t="n">
        <f aca="false">IFERROR(J2338-Y2338,"")</f>
        <v>0.0170355446434303</v>
      </c>
      <c r="AA2338" s="38" t="n">
        <f aca="false">IFERROR(INDEX('Season Counts'!$K$2:$K$740,$AF2338)/INDEX('Season Counts'!$J$2:$J$740,$AF2338),"")</f>
        <v>0.311195445920304</v>
      </c>
      <c r="AB2338" s="41" t="n">
        <f aca="false">IFERROR(R2338-AA2338,"")</f>
        <v>0.0338045540796964</v>
      </c>
      <c r="AC2338" s="39" t="n">
        <f aca="false">IFERROR(INDEX('Season Counts'!$AG$2:$AG$740,$AF2338)/INDEX('Season Counts'!$AF$2:$AF$740,$AF2338),"")</f>
        <v>68.4783146067416</v>
      </c>
      <c r="AD2338" s="40" t="n">
        <f aca="false">IFERROR(V2338-AC2338,"")</f>
        <v>0.0856198194879454</v>
      </c>
      <c r="AE2338" s="4" t="str">
        <f aca="false">IF(D2338&lt;Guide!$C$21,"Low PA",IF(TRIM(IF(ISNUMBER(AD2338),IF(N(AD2338)&lt;=-Guide!$C$24,"▼ Bat Speed  ",IF(N(AD2338)&gt;=Guide!$C$24,"▲ Bat Speed  ","")),"")&amp;IF(N(Z2338)&gt;=Guide!$C$22,"▲ Contact  ","")&amp;IF(N(Z2338)&lt;=-Guide!$C$22,"▼ Contact  ","")&amp;IF(N(AB2338)&gt;=Guide!$C$23,"▲ Chase  ","")&amp;IF(N(AB2338)&lt;=-Guide!$C$23,"▼ Chase  ",""))="","Stable",TRIM(IF(ISNUMBER(AD2338),IF(N(AD2338)&lt;=-Guide!$C$24,"▼ Bat Speed  ",IF(N(AD2338)&gt;=Guide!$C$24,"▲ Bat Speed  ","")),"")&amp;IF(N(Z2338)&gt;=Guide!$C$22,"▲ Contact  ","")&amp;IF(N(Z2338)&lt;=-Guide!$C$22,"▼ Contact  ","")&amp;IF(N(AB2338)&gt;=Guide!$C$23,"▲ Chase  ","")&amp;IF(N(AB2338)&lt;=-Guide!$C$23,"▼ Chase  ",""))))</f>
        <v>Stable</v>
      </c>
      <c r="AF2338" s="35" t="n">
        <f aca="false">MATCH(Counts!A2338,'Season Counts'!$A$2:$A$740,0)</f>
        <v>596</v>
      </c>
    </row>
    <row r="2339" customFormat="false" ht="15" hidden="false" customHeight="false" outlineLevel="0" collapsed="false">
      <c r="A2339" s="34" t="str">
        <f aca="false">Counts!B2339</f>
        <v>SF</v>
      </c>
      <c r="B2339" s="5" t="str">
        <f aca="false">Counts!C2339</f>
        <v>Jung Hoo Lee</v>
      </c>
      <c r="C2339" s="34" t="str">
        <f aca="false">Counts!F2339</f>
        <v>Sep</v>
      </c>
      <c r="D2339" s="35" t="n">
        <f aca="false">IFERROR(Counts!P2339,"")</f>
        <v>68</v>
      </c>
      <c r="E2339" s="36" t="n">
        <f aca="false">IFERROR(Counts!R2339/Counts!Q2339,"")</f>
        <v>0.1875</v>
      </c>
      <c r="F2339" s="36" t="n">
        <f aca="false">IFERROR((Counts!R2339+Counts!V2339+Counts!W2339)/(Counts!Q2339+Counts!V2339+Counts!W2339+Counts!X2339),"")</f>
        <v>0.235294117647059</v>
      </c>
      <c r="G2339" s="36" t="n">
        <f aca="false">IFERROR((Counts!R2339+Counts!S2339+2*Counts!T2339+3*Counts!U2339)/Counts!Q2339,"")</f>
        <v>0.296875</v>
      </c>
      <c r="H2339" s="35" t="n">
        <f aca="false">IFERROR(Counts!U2339,"")</f>
        <v>1</v>
      </c>
      <c r="I2339" s="36" t="n">
        <f aca="false">IFERROR(Counts!Z2339/Counts!AA2339,"")</f>
        <v>0.229850746268657</v>
      </c>
      <c r="J2339" s="36" t="n">
        <f aca="false">IFERROR(Counts!AB2339/Counts!AA2339,"")</f>
        <v>0.278925373134328</v>
      </c>
      <c r="K2339" s="37" t="n">
        <f aca="false">IFERROR((Counts!AB2339-Counts!Z2339)/Counts!AA2339,"")</f>
        <v>0.0490746268656716</v>
      </c>
      <c r="L2339" s="38" t="n">
        <f aca="false">IFERROR(Counts!Y2339/Counts!P2339,"")</f>
        <v>0.102941176470588</v>
      </c>
      <c r="M2339" s="38" t="n">
        <f aca="false">IFERROR(Counts!V2339/Counts!P2339,"")</f>
        <v>0.0588235294117647</v>
      </c>
      <c r="N2339" s="38" t="n">
        <f aca="false">IFERROR(Counts!AD2339/Counts!AC2339,"")</f>
        <v>0</v>
      </c>
      <c r="O2339" s="38" t="n">
        <f aca="false">IFERROR(Counts!AE2339/Counts!AC2339,"")</f>
        <v>0.368421052631579</v>
      </c>
      <c r="P2339" s="39" t="n">
        <f aca="false">IFERROR(Counts!AG2339/Counts!AF2339,"")</f>
        <v>88.8578947368421</v>
      </c>
      <c r="Q2339" s="38" t="n">
        <f aca="false">IFERROR(Counts!AH2339/Counts!AC2339,"")</f>
        <v>0.421052631578947</v>
      </c>
      <c r="R2339" s="38" t="n">
        <f aca="false">IFERROR(Counts!N2339/Counts!M2339,"")</f>
        <v>0.267175572519084</v>
      </c>
      <c r="S2339" s="38" t="n">
        <f aca="false">IFERROR(Counts!K2339/Counts!J2339,"")</f>
        <v>0.682539682539683</v>
      </c>
      <c r="T2339" s="38" t="n">
        <f aca="false">IFERROR(Counts!I2339/Counts!H2339,"")</f>
        <v>0.12396694214876</v>
      </c>
      <c r="U2339" s="38" t="n">
        <f aca="false">IFERROR(1-Counts!L2339/Counts!K2339,"")</f>
        <v>0.941860465116279</v>
      </c>
      <c r="V2339" s="39" t="n">
        <f aca="false">IFERROR(Counts!AJ2339/Counts!AI2339,"")</f>
        <v>68.6080357142857</v>
      </c>
      <c r="W2339" s="38" t="n">
        <f aca="false">IFERROR(Counts!AK2339/Counts!AI2339,"")</f>
        <v>0.00892857142857143</v>
      </c>
      <c r="X2339" s="40" t="n">
        <f aca="false">IFERROR(Counts!O2339,"")</f>
        <v>-5.128</v>
      </c>
      <c r="Y2339" s="36" t="n">
        <f aca="false">IFERROR(INDEX('Season Counts'!$Y$2:$Y$740,$AF2339)/INDEX('Season Counts'!$X$2:$X$740,$AF2339),"")</f>
        <v>0.315140381282496</v>
      </c>
      <c r="Z2339" s="37" t="n">
        <f aca="false">IFERROR(J2339-Y2339,"")</f>
        <v>-0.0362150081481673</v>
      </c>
      <c r="AA2339" s="38" t="n">
        <f aca="false">IFERROR(INDEX('Season Counts'!$K$2:$K$740,$AF2339)/INDEX('Season Counts'!$J$2:$J$740,$AF2339),"")</f>
        <v>0.311195445920304</v>
      </c>
      <c r="AB2339" s="41" t="n">
        <f aca="false">IFERROR(R2339-AA2339,"")</f>
        <v>-0.0440198734012197</v>
      </c>
      <c r="AC2339" s="39" t="n">
        <f aca="false">IFERROR(INDEX('Season Counts'!$AG$2:$AG$740,$AF2339)/INDEX('Season Counts'!$AF$2:$AF$740,$AF2339),"")</f>
        <v>68.4783146067416</v>
      </c>
      <c r="AD2339" s="40" t="n">
        <f aca="false">IFERROR(V2339-AC2339,"")</f>
        <v>0.129721107544157</v>
      </c>
      <c r="AE2339" s="4" t="str">
        <f aca="false">IF(D2339&lt;Guide!$C$21,"Low PA",IF(TRIM(IF(ISNUMBER(AD2339),IF(N(AD2339)&lt;=-Guide!$C$24,"▼ Bat Speed  ",IF(N(AD2339)&gt;=Guide!$C$24,"▲ Bat Speed  ","")),"")&amp;IF(N(Z2339)&gt;=Guide!$C$22,"▲ Contact  ","")&amp;IF(N(Z2339)&lt;=-Guide!$C$22,"▼ Contact  ","")&amp;IF(N(AB2339)&gt;=Guide!$C$23,"▲ Chase  ","")&amp;IF(N(AB2339)&lt;=-Guide!$C$23,"▼ Chase  ",""))="","Stable",TRIM(IF(ISNUMBER(AD2339),IF(N(AD2339)&lt;=-Guide!$C$24,"▼ Bat Speed  ",IF(N(AD2339)&gt;=Guide!$C$24,"▲ Bat Speed  ","")),"")&amp;IF(N(Z2339)&gt;=Guide!$C$22,"▲ Contact  ","")&amp;IF(N(Z2339)&lt;=-Guide!$C$22,"▼ Contact  ","")&amp;IF(N(AB2339)&gt;=Guide!$C$23,"▲ Chase  ","")&amp;IF(N(AB2339)&lt;=-Guide!$C$23,"▼ Chase  ",""))))</f>
        <v>▼ Chase</v>
      </c>
      <c r="AF2339" s="35" t="n">
        <f aca="false">MATCH(Counts!A2339,'Season Counts'!$A$2:$A$740,0)</f>
        <v>596</v>
      </c>
    </row>
    <row r="2340" customFormat="false" ht="15" hidden="false" customHeight="false" outlineLevel="0" collapsed="false">
      <c r="A2340" s="34" t="str">
        <f aca="false">Counts!B2340</f>
        <v>SF</v>
      </c>
      <c r="B2340" s="5" t="str">
        <f aca="false">Counts!C2340</f>
        <v>Willy Adames</v>
      </c>
      <c r="C2340" s="34" t="str">
        <f aca="false">Counts!F2340</f>
        <v>Mar-Apr</v>
      </c>
      <c r="D2340" s="35" t="n">
        <f aca="false">IFERROR(Counts!P2340,"")</f>
        <v>129</v>
      </c>
      <c r="E2340" s="36" t="n">
        <f aca="false">IFERROR(Counts!R2340/Counts!Q2340,"")</f>
        <v>0.19672131147541</v>
      </c>
      <c r="F2340" s="36" t="n">
        <f aca="false">IFERROR((Counts!R2340+Counts!V2340+Counts!W2340)/(Counts!Q2340+Counts!V2340+Counts!W2340+Counts!X2340),"")</f>
        <v>0.24031007751938</v>
      </c>
      <c r="G2340" s="36" t="n">
        <f aca="false">IFERROR((Counts!R2340+Counts!S2340+2*Counts!T2340+3*Counts!U2340)/Counts!Q2340,"")</f>
        <v>0.352459016393443</v>
      </c>
      <c r="H2340" s="35" t="n">
        <f aca="false">IFERROR(Counts!U2340,"")</f>
        <v>3</v>
      </c>
      <c r="I2340" s="36" t="n">
        <f aca="false">IFERROR(Counts!Z2340/Counts!AA2340,"")</f>
        <v>0.258139534883721</v>
      </c>
      <c r="J2340" s="36" t="n">
        <f aca="false">IFERROR(Counts!AB2340/Counts!AA2340,"")</f>
        <v>0.268992248062016</v>
      </c>
      <c r="K2340" s="37" t="n">
        <f aca="false">IFERROR((Counts!AB2340-Counts!Z2340)/Counts!AA2340,"")</f>
        <v>0.0108527131782946</v>
      </c>
      <c r="L2340" s="38" t="n">
        <f aca="false">IFERROR(Counts!Y2340/Counts!P2340,"")</f>
        <v>0.310077519379845</v>
      </c>
      <c r="M2340" s="38" t="n">
        <f aca="false">IFERROR(Counts!V2340/Counts!P2340,"")</f>
        <v>0.0465116279069767</v>
      </c>
      <c r="N2340" s="38" t="n">
        <f aca="false">IFERROR(Counts!AD2340/Counts!AC2340,"")</f>
        <v>0.0975609756097561</v>
      </c>
      <c r="O2340" s="38" t="n">
        <f aca="false">IFERROR(Counts!AE2340/Counts!AC2340,"")</f>
        <v>0.402439024390244</v>
      </c>
      <c r="P2340" s="39" t="n">
        <f aca="false">IFERROR(Counts!AG2340/Counts!AF2340,"")</f>
        <v>88.4231707317073</v>
      </c>
      <c r="Q2340" s="38" t="n">
        <f aca="false">IFERROR(Counts!AH2340/Counts!AC2340,"")</f>
        <v>0.353658536585366</v>
      </c>
      <c r="R2340" s="38" t="n">
        <f aca="false">IFERROR(Counts!N2340/Counts!M2340,"")</f>
        <v>0.287769784172662</v>
      </c>
      <c r="S2340" s="38" t="n">
        <f aca="false">IFERROR(Counts!K2340/Counts!J2340,"")</f>
        <v>0.642857142857143</v>
      </c>
      <c r="T2340" s="38" t="n">
        <f aca="false">IFERROR(Counts!I2340/Counts!H2340,"")</f>
        <v>0.243801652892562</v>
      </c>
      <c r="U2340" s="38" t="n">
        <f aca="false">IFERROR(1-Counts!L2340/Counts!K2340,"")</f>
        <v>0.858024691358025</v>
      </c>
      <c r="V2340" s="39" t="n">
        <f aca="false">IFERROR(Counts!AJ2340/Counts!AI2340,"")</f>
        <v>72.3693779904306</v>
      </c>
      <c r="W2340" s="38" t="n">
        <f aca="false">IFERROR(Counts!AK2340/Counts!AI2340,"")</f>
        <v>0.239234449760766</v>
      </c>
      <c r="X2340" s="40" t="n">
        <f aca="false">IFERROR(Counts!O2340,"")</f>
        <v>-5.073</v>
      </c>
      <c r="Y2340" s="36" t="n">
        <f aca="false">IFERROR(INDEX('Season Counts'!$Y$2:$Y$740,$AF2340)/INDEX('Season Counts'!$X$2:$X$740,$AF2340),"")</f>
        <v>0.295751984126984</v>
      </c>
      <c r="Z2340" s="37" t="n">
        <f aca="false">IFERROR(J2340-Y2340,"")</f>
        <v>-0.0267597360649686</v>
      </c>
      <c r="AA2340" s="38" t="n">
        <f aca="false">IFERROR(INDEX('Season Counts'!$K$2:$K$740,$AF2340)/INDEX('Season Counts'!$J$2:$J$740,$AF2340),"")</f>
        <v>0.316147859922179</v>
      </c>
      <c r="AB2340" s="41" t="n">
        <f aca="false">IFERROR(R2340-AA2340,"")</f>
        <v>-0.0283780757495171</v>
      </c>
      <c r="AC2340" s="39" t="n">
        <f aca="false">IFERROR(INDEX('Season Counts'!$AG$2:$AG$740,$AF2340)/INDEX('Season Counts'!$AF$2:$AF$740,$AF2340),"")</f>
        <v>72.3544378698225</v>
      </c>
      <c r="AD2340" s="40" t="n">
        <f aca="false">IFERROR(V2340-AC2340,"")</f>
        <v>0.0149401206081308</v>
      </c>
      <c r="AE2340" s="4" t="str">
        <f aca="false">IF(D2340&lt;Guide!$C$21,"Low PA",IF(TRIM(IF(ISNUMBER(AD2340),IF(N(AD2340)&lt;=-Guide!$C$24,"▼ Bat Speed  ",IF(N(AD2340)&gt;=Guide!$C$24,"▲ Bat Speed  ","")),"")&amp;IF(N(Z2340)&gt;=Guide!$C$22,"▲ Contact  ","")&amp;IF(N(Z2340)&lt;=-Guide!$C$22,"▼ Contact  ","")&amp;IF(N(AB2340)&gt;=Guide!$C$23,"▲ Chase  ","")&amp;IF(N(AB2340)&lt;=-Guide!$C$23,"▼ Chase  ",""))="","Stable",TRIM(IF(ISNUMBER(AD2340),IF(N(AD2340)&lt;=-Guide!$C$24,"▼ Bat Speed  ",IF(N(AD2340)&gt;=Guide!$C$24,"▲ Bat Speed  ","")),"")&amp;IF(N(Z2340)&gt;=Guide!$C$22,"▲ Contact  ","")&amp;IF(N(Z2340)&lt;=-Guide!$C$22,"▼ Contact  ","")&amp;IF(N(AB2340)&gt;=Guide!$C$23,"▲ Chase  ","")&amp;IF(N(AB2340)&lt;=-Guide!$C$23,"▼ Chase  ",""))))</f>
        <v>Stable</v>
      </c>
      <c r="AF2340" s="35" t="n">
        <f aca="false">MATCH(Counts!A2340,'Season Counts'!$A$2:$A$740,0)</f>
        <v>597</v>
      </c>
    </row>
    <row r="2341" customFormat="false" ht="15" hidden="false" customHeight="false" outlineLevel="0" collapsed="false">
      <c r="A2341" s="34" t="str">
        <f aca="false">Counts!B2341</f>
        <v>SF</v>
      </c>
      <c r="B2341" s="5" t="str">
        <f aca="false">Counts!C2341</f>
        <v>Willy Adames</v>
      </c>
      <c r="C2341" s="34" t="str">
        <f aca="false">Counts!F2341</f>
        <v>May</v>
      </c>
      <c r="D2341" s="35" t="n">
        <f aca="false">IFERROR(Counts!P2341,"")</f>
        <v>120</v>
      </c>
      <c r="E2341" s="36" t="n">
        <f aca="false">IFERROR(Counts!R2341/Counts!Q2341,"")</f>
        <v>0.292035398230089</v>
      </c>
      <c r="F2341" s="36" t="n">
        <f aca="false">IFERROR((Counts!R2341+Counts!V2341+Counts!W2341)/(Counts!Q2341+Counts!V2341+Counts!W2341+Counts!X2341),"")</f>
        <v>0.325</v>
      </c>
      <c r="G2341" s="36" t="n">
        <f aca="false">IFERROR((Counts!R2341+Counts!S2341+2*Counts!T2341+3*Counts!U2341)/Counts!Q2341,"")</f>
        <v>0.504424778761062</v>
      </c>
      <c r="H2341" s="35" t="n">
        <f aca="false">IFERROR(Counts!U2341,"")</f>
        <v>5</v>
      </c>
      <c r="I2341" s="36" t="n">
        <f aca="false">IFERROR(Counts!Z2341/Counts!AA2341,"")</f>
        <v>0.354583333333333</v>
      </c>
      <c r="J2341" s="36" t="n">
        <f aca="false">IFERROR(Counts!AB2341/Counts!AA2341,"")</f>
        <v>0.312958333333333</v>
      </c>
      <c r="K2341" s="37" t="n">
        <f aca="false">IFERROR((Counts!AB2341-Counts!Z2341)/Counts!AA2341,"")</f>
        <v>-0.041625</v>
      </c>
      <c r="L2341" s="38" t="n">
        <f aca="false">IFERROR(Counts!Y2341/Counts!P2341,"")</f>
        <v>0.241666666666667</v>
      </c>
      <c r="M2341" s="38" t="n">
        <f aca="false">IFERROR(Counts!V2341/Counts!P2341,"")</f>
        <v>0.05</v>
      </c>
      <c r="N2341" s="38" t="n">
        <f aca="false">IFERROR(Counts!AD2341/Counts!AC2341,"")</f>
        <v>0.0823529411764706</v>
      </c>
      <c r="O2341" s="38" t="n">
        <f aca="false">IFERROR(Counts!AE2341/Counts!AC2341,"")</f>
        <v>0.458823529411765</v>
      </c>
      <c r="P2341" s="39" t="n">
        <f aca="false">IFERROR(Counts!AG2341/Counts!AF2341,"")</f>
        <v>89.8011764705883</v>
      </c>
      <c r="Q2341" s="38" t="n">
        <f aca="false">IFERROR(Counts!AH2341/Counts!AC2341,"")</f>
        <v>0.4</v>
      </c>
      <c r="R2341" s="38" t="n">
        <f aca="false">IFERROR(Counts!N2341/Counts!M2341,"")</f>
        <v>0.370892018779343</v>
      </c>
      <c r="S2341" s="38" t="n">
        <f aca="false">IFERROR(Counts!K2341/Counts!J2341,"")</f>
        <v>0.68780487804878</v>
      </c>
      <c r="T2341" s="38" t="n">
        <f aca="false">IFERROR(Counts!I2341/Counts!H2341,"")</f>
        <v>0.268181818181818</v>
      </c>
      <c r="U2341" s="38" t="n">
        <f aca="false">IFERROR(1-Counts!L2341/Counts!K2341,"")</f>
        <v>0.872340425531915</v>
      </c>
      <c r="V2341" s="39" t="n">
        <f aca="false">IFERROR(Counts!AJ2341/Counts!AI2341,"")</f>
        <v>72.5189743589744</v>
      </c>
      <c r="W2341" s="38" t="n">
        <f aca="false">IFERROR(Counts!AK2341/Counts!AI2341,"")</f>
        <v>0.292307692307692</v>
      </c>
      <c r="X2341" s="40" t="n">
        <f aca="false">IFERROR(Counts!O2341,"")</f>
        <v>5.284</v>
      </c>
      <c r="Y2341" s="36" t="n">
        <f aca="false">IFERROR(INDEX('Season Counts'!$Y$2:$Y$740,$AF2341)/INDEX('Season Counts'!$X$2:$X$740,$AF2341),"")</f>
        <v>0.295751984126984</v>
      </c>
      <c r="Z2341" s="37" t="n">
        <f aca="false">IFERROR(J2341-Y2341,"")</f>
        <v>0.0172063492063492</v>
      </c>
      <c r="AA2341" s="38" t="n">
        <f aca="false">IFERROR(INDEX('Season Counts'!$K$2:$K$740,$AF2341)/INDEX('Season Counts'!$J$2:$J$740,$AF2341),"")</f>
        <v>0.316147859922179</v>
      </c>
      <c r="AB2341" s="41" t="n">
        <f aca="false">IFERROR(R2341-AA2341,"")</f>
        <v>0.0547441588571638</v>
      </c>
      <c r="AC2341" s="39" t="n">
        <f aca="false">IFERROR(INDEX('Season Counts'!$AG$2:$AG$740,$AF2341)/INDEX('Season Counts'!$AF$2:$AF$740,$AF2341),"")</f>
        <v>72.3544378698225</v>
      </c>
      <c r="AD2341" s="40" t="n">
        <f aca="false">IFERROR(V2341-AC2341,"")</f>
        <v>0.164536489151871</v>
      </c>
      <c r="AE2341" s="4" t="str">
        <f aca="false">IF(D2341&lt;Guide!$C$21,"Low PA",IF(TRIM(IF(ISNUMBER(AD2341),IF(N(AD2341)&lt;=-Guide!$C$24,"▼ Bat Speed  ",IF(N(AD2341)&gt;=Guide!$C$24,"▲ Bat Speed  ","")),"")&amp;IF(N(Z2341)&gt;=Guide!$C$22,"▲ Contact  ","")&amp;IF(N(Z2341)&lt;=-Guide!$C$22,"▼ Contact  ","")&amp;IF(N(AB2341)&gt;=Guide!$C$23,"▲ Chase  ","")&amp;IF(N(AB2341)&lt;=-Guide!$C$23,"▼ Chase  ",""))="","Stable",TRIM(IF(ISNUMBER(AD2341),IF(N(AD2341)&lt;=-Guide!$C$24,"▼ Bat Speed  ",IF(N(AD2341)&gt;=Guide!$C$24,"▲ Bat Speed  ","")),"")&amp;IF(N(Z2341)&gt;=Guide!$C$22,"▲ Contact  ","")&amp;IF(N(Z2341)&lt;=-Guide!$C$22,"▼ Contact  ","")&amp;IF(N(AB2341)&gt;=Guide!$C$23,"▲ Chase  ","")&amp;IF(N(AB2341)&lt;=-Guide!$C$23,"▼ Chase  ",""))))</f>
        <v>▲ Chase</v>
      </c>
      <c r="AF2341" s="35" t="n">
        <f aca="false">MATCH(Counts!A2341,'Season Counts'!$A$2:$A$740,0)</f>
        <v>597</v>
      </c>
    </row>
    <row r="2342" customFormat="false" ht="15" hidden="false" customHeight="false" outlineLevel="0" collapsed="false">
      <c r="A2342" s="34" t="str">
        <f aca="false">Counts!B2342</f>
        <v>SF</v>
      </c>
      <c r="B2342" s="5" t="str">
        <f aca="false">Counts!C2342</f>
        <v>Willy Adames</v>
      </c>
      <c r="C2342" s="34" t="str">
        <f aca="false">Counts!F2342</f>
        <v>Jun</v>
      </c>
      <c r="D2342" s="35" t="n">
        <f aca="false">IFERROR(Counts!P2342,"")</f>
        <v>93</v>
      </c>
      <c r="E2342" s="36" t="n">
        <f aca="false">IFERROR(Counts!R2342/Counts!Q2342,"")</f>
        <v>0.197674418604651</v>
      </c>
      <c r="F2342" s="36" t="n">
        <f aca="false">IFERROR((Counts!R2342+Counts!V2342+Counts!W2342)/(Counts!Q2342+Counts!V2342+Counts!W2342+Counts!X2342),"")</f>
        <v>0.258064516129032</v>
      </c>
      <c r="G2342" s="36" t="n">
        <f aca="false">IFERROR((Counts!R2342+Counts!S2342+2*Counts!T2342+3*Counts!U2342)/Counts!Q2342,"")</f>
        <v>0.441860465116279</v>
      </c>
      <c r="H2342" s="35" t="n">
        <f aca="false">IFERROR(Counts!U2342,"")</f>
        <v>6</v>
      </c>
      <c r="I2342" s="36" t="n">
        <f aca="false">IFERROR(Counts!Z2342/Counts!AA2342,"")</f>
        <v>0.299462365591398</v>
      </c>
      <c r="J2342" s="36" t="n">
        <f aca="false">IFERROR(Counts!AB2342/Counts!AA2342,"")</f>
        <v>0.278043010752688</v>
      </c>
      <c r="K2342" s="37" t="n">
        <f aca="false">IFERROR((Counts!AB2342-Counts!Z2342)/Counts!AA2342,"")</f>
        <v>-0.0214193548387097</v>
      </c>
      <c r="L2342" s="38" t="n">
        <f aca="false">IFERROR(Counts!Y2342/Counts!P2342,"")</f>
        <v>0.279569892473118</v>
      </c>
      <c r="M2342" s="38" t="n">
        <f aca="false">IFERROR(Counts!V2342/Counts!P2342,"")</f>
        <v>0.0752688172043011</v>
      </c>
      <c r="N2342" s="38" t="n">
        <f aca="false">IFERROR(Counts!AD2342/Counts!AC2342,"")</f>
        <v>0.1</v>
      </c>
      <c r="O2342" s="38" t="n">
        <f aca="false">IFERROR(Counts!AE2342/Counts!AC2342,"")</f>
        <v>0.333333333333333</v>
      </c>
      <c r="P2342" s="39" t="n">
        <f aca="false">IFERROR(Counts!AG2342/Counts!AF2342,"")</f>
        <v>86.5166666666667</v>
      </c>
      <c r="Q2342" s="38" t="n">
        <f aca="false">IFERROR(Counts!AH2342/Counts!AC2342,"")</f>
        <v>0.416666666666667</v>
      </c>
      <c r="R2342" s="38" t="n">
        <f aca="false">IFERROR(Counts!N2342/Counts!M2342,"")</f>
        <v>0.32620320855615</v>
      </c>
      <c r="S2342" s="38" t="n">
        <f aca="false">IFERROR(Counts!K2342/Counts!J2342,"")</f>
        <v>0.642458100558659</v>
      </c>
      <c r="T2342" s="38" t="n">
        <f aca="false">IFERROR(Counts!I2342/Counts!H2342,"")</f>
        <v>0.323863636363636</v>
      </c>
      <c r="U2342" s="38" t="n">
        <f aca="false">IFERROR(1-Counts!L2342/Counts!K2342,"")</f>
        <v>0.808695652173913</v>
      </c>
      <c r="V2342" s="39" t="n">
        <f aca="false">IFERROR(Counts!AJ2342/Counts!AI2342,"")</f>
        <v>71.9573248407643</v>
      </c>
      <c r="W2342" s="38" t="n">
        <f aca="false">IFERROR(Counts!AK2342/Counts!AI2342,"")</f>
        <v>0.229299363057325</v>
      </c>
      <c r="X2342" s="40" t="n">
        <f aca="false">IFERROR(Counts!O2342,"")</f>
        <v>0.494</v>
      </c>
      <c r="Y2342" s="36" t="n">
        <f aca="false">IFERROR(INDEX('Season Counts'!$Y$2:$Y$740,$AF2342)/INDEX('Season Counts'!$X$2:$X$740,$AF2342),"")</f>
        <v>0.295751984126984</v>
      </c>
      <c r="Z2342" s="37" t="n">
        <f aca="false">IFERROR(J2342-Y2342,"")</f>
        <v>-0.0177089733742959</v>
      </c>
      <c r="AA2342" s="38" t="n">
        <f aca="false">IFERROR(INDEX('Season Counts'!$K$2:$K$740,$AF2342)/INDEX('Season Counts'!$J$2:$J$740,$AF2342),"")</f>
        <v>0.316147859922179</v>
      </c>
      <c r="AB2342" s="41" t="n">
        <f aca="false">IFERROR(R2342-AA2342,"")</f>
        <v>0.0100553486339708</v>
      </c>
      <c r="AC2342" s="39" t="n">
        <f aca="false">IFERROR(INDEX('Season Counts'!$AG$2:$AG$740,$AF2342)/INDEX('Season Counts'!$AF$2:$AF$740,$AF2342),"")</f>
        <v>72.3544378698225</v>
      </c>
      <c r="AD2342" s="40" t="n">
        <f aca="false">IFERROR(V2342-AC2342,"")</f>
        <v>-0.397113029058161</v>
      </c>
      <c r="AE2342" s="4" t="str">
        <f aca="false">IF(D2342&lt;Guide!$C$21,"Low PA",IF(TRIM(IF(ISNUMBER(AD2342),IF(N(AD2342)&lt;=-Guide!$C$24,"▼ Bat Speed  ",IF(N(AD2342)&gt;=Guide!$C$24,"▲ Bat Speed  ","")),"")&amp;IF(N(Z2342)&gt;=Guide!$C$22,"▲ Contact  ","")&amp;IF(N(Z2342)&lt;=-Guide!$C$22,"▼ Contact  ","")&amp;IF(N(AB2342)&gt;=Guide!$C$23,"▲ Chase  ","")&amp;IF(N(AB2342)&lt;=-Guide!$C$23,"▼ Chase  ",""))="","Stable",TRIM(IF(ISNUMBER(AD2342),IF(N(AD2342)&lt;=-Guide!$C$24,"▼ Bat Speed  ",IF(N(AD2342)&gt;=Guide!$C$24,"▲ Bat Speed  ","")),"")&amp;IF(N(Z2342)&gt;=Guide!$C$22,"▲ Contact  ","")&amp;IF(N(Z2342)&lt;=-Guide!$C$22,"▼ Contact  ","")&amp;IF(N(AB2342)&gt;=Guide!$C$23,"▲ Chase  ","")&amp;IF(N(AB2342)&lt;=-Guide!$C$23,"▼ Chase  ",""))))</f>
        <v>Stable</v>
      </c>
      <c r="AF2342" s="35" t="n">
        <f aca="false">MATCH(Counts!A2342,'Season Counts'!$A$2:$A$740,0)</f>
        <v>597</v>
      </c>
    </row>
    <row r="2343" customFormat="false" ht="15" hidden="false" customHeight="false" outlineLevel="0" collapsed="false">
      <c r="A2343" s="34" t="str">
        <f aca="false">Counts!B2343</f>
        <v>SF</v>
      </c>
      <c r="B2343" s="5" t="str">
        <f aca="false">Counts!C2343</f>
        <v>Willy Adames</v>
      </c>
      <c r="C2343" s="34" t="str">
        <f aca="false">Counts!F2343</f>
        <v>Jul</v>
      </c>
      <c r="D2343" s="35" t="n">
        <f aca="false">IFERROR(Counts!P2343,"")</f>
        <v>98</v>
      </c>
      <c r="E2343" s="36" t="n">
        <f aca="false">IFERROR(Counts!R2343/Counts!Q2343,"")</f>
        <v>0.206896551724138</v>
      </c>
      <c r="F2343" s="36" t="n">
        <f aca="false">IFERROR((Counts!R2343+Counts!V2343+Counts!W2343)/(Counts!Q2343+Counts!V2343+Counts!W2343+Counts!X2343),"")</f>
        <v>0.295918367346939</v>
      </c>
      <c r="G2343" s="36" t="n">
        <f aca="false">IFERROR((Counts!R2343+Counts!S2343+2*Counts!T2343+3*Counts!U2343)/Counts!Q2343,"")</f>
        <v>0.390804597701149</v>
      </c>
      <c r="H2343" s="35" t="n">
        <f aca="false">IFERROR(Counts!U2343,"")</f>
        <v>4</v>
      </c>
      <c r="I2343" s="36" t="n">
        <f aca="false">IFERROR(Counts!Z2343/Counts!AA2343,"")</f>
        <v>0.306185567010309</v>
      </c>
      <c r="J2343" s="36" t="n">
        <f aca="false">IFERROR(Counts!AB2343/Counts!AA2343,"")</f>
        <v>0.309288659793814</v>
      </c>
      <c r="K2343" s="37" t="n">
        <f aca="false">IFERROR((Counts!AB2343-Counts!Z2343)/Counts!AA2343,"")</f>
        <v>0.00310309278350517</v>
      </c>
      <c r="L2343" s="38" t="n">
        <f aca="false">IFERROR(Counts!Y2343/Counts!P2343,"")</f>
        <v>0.285714285714286</v>
      </c>
      <c r="M2343" s="38" t="n">
        <f aca="false">IFERROR(Counts!V2343/Counts!P2343,"")</f>
        <v>0.102040816326531</v>
      </c>
      <c r="N2343" s="38" t="n">
        <f aca="false">IFERROR(Counts!AD2343/Counts!AC2343,"")</f>
        <v>0.0677966101694915</v>
      </c>
      <c r="O2343" s="38" t="n">
        <f aca="false">IFERROR(Counts!AE2343/Counts!AC2343,"")</f>
        <v>0.355932203389831</v>
      </c>
      <c r="P2343" s="39" t="n">
        <f aca="false">IFERROR(Counts!AG2343/Counts!AF2343,"")</f>
        <v>84.5086206896552</v>
      </c>
      <c r="Q2343" s="38" t="n">
        <f aca="false">IFERROR(Counts!AH2343/Counts!AC2343,"")</f>
        <v>0.322033898305085</v>
      </c>
      <c r="R2343" s="38" t="n">
        <f aca="false">IFERROR(Counts!N2343/Counts!M2343,"")</f>
        <v>0.341708542713568</v>
      </c>
      <c r="S2343" s="38" t="n">
        <f aca="false">IFERROR(Counts!K2343/Counts!J2343,"")</f>
        <v>0.643564356435644</v>
      </c>
      <c r="T2343" s="38" t="n">
        <f aca="false">IFERROR(Counts!I2343/Counts!H2343,"")</f>
        <v>0.257575757575758</v>
      </c>
      <c r="U2343" s="38" t="n">
        <f aca="false">IFERROR(1-Counts!L2343/Counts!K2343,"")</f>
        <v>0.830769230769231</v>
      </c>
      <c r="V2343" s="39" t="n">
        <f aca="false">IFERROR(Counts!AJ2343/Counts!AI2343,"")</f>
        <v>72.5861878453039</v>
      </c>
      <c r="W2343" s="38" t="n">
        <f aca="false">IFERROR(Counts!AK2343/Counts!AI2343,"")</f>
        <v>0.298342541436464</v>
      </c>
      <c r="X2343" s="40" t="n">
        <f aca="false">IFERROR(Counts!O2343,"")</f>
        <v>-0.183</v>
      </c>
      <c r="Y2343" s="36" t="n">
        <f aca="false">IFERROR(INDEX('Season Counts'!$Y$2:$Y$740,$AF2343)/INDEX('Season Counts'!$X$2:$X$740,$AF2343),"")</f>
        <v>0.295751984126984</v>
      </c>
      <c r="Z2343" s="37" t="n">
        <f aca="false">IFERROR(J2343-Y2343,"")</f>
        <v>0.0135366756668303</v>
      </c>
      <c r="AA2343" s="38" t="n">
        <f aca="false">IFERROR(INDEX('Season Counts'!$K$2:$K$740,$AF2343)/INDEX('Season Counts'!$J$2:$J$740,$AF2343),"")</f>
        <v>0.316147859922179</v>
      </c>
      <c r="AB2343" s="41" t="n">
        <f aca="false">IFERROR(R2343-AA2343,"")</f>
        <v>0.0255606827913888</v>
      </c>
      <c r="AC2343" s="39" t="n">
        <f aca="false">IFERROR(INDEX('Season Counts'!$AG$2:$AG$740,$AF2343)/INDEX('Season Counts'!$AF$2:$AF$740,$AF2343),"")</f>
        <v>72.3544378698225</v>
      </c>
      <c r="AD2343" s="40" t="n">
        <f aca="false">IFERROR(V2343-AC2343,"")</f>
        <v>0.231749975481378</v>
      </c>
      <c r="AE2343" s="4" t="str">
        <f aca="false">IF(D2343&lt;Guide!$C$21,"Low PA",IF(TRIM(IF(ISNUMBER(AD2343),IF(N(AD2343)&lt;=-Guide!$C$24,"▼ Bat Speed  ",IF(N(AD2343)&gt;=Guide!$C$24,"▲ Bat Speed  ","")),"")&amp;IF(N(Z2343)&gt;=Guide!$C$22,"▲ Contact  ","")&amp;IF(N(Z2343)&lt;=-Guide!$C$22,"▼ Contact  ","")&amp;IF(N(AB2343)&gt;=Guide!$C$23,"▲ Chase  ","")&amp;IF(N(AB2343)&lt;=-Guide!$C$23,"▼ Chase  ",""))="","Stable",TRIM(IF(ISNUMBER(AD2343),IF(N(AD2343)&lt;=-Guide!$C$24,"▼ Bat Speed  ",IF(N(AD2343)&gt;=Guide!$C$24,"▲ Bat Speed  ","")),"")&amp;IF(N(Z2343)&gt;=Guide!$C$22,"▲ Contact  ","")&amp;IF(N(Z2343)&lt;=-Guide!$C$22,"▼ Contact  ","")&amp;IF(N(AB2343)&gt;=Guide!$C$23,"▲ Chase  ","")&amp;IF(N(AB2343)&lt;=-Guide!$C$23,"▼ Chase  ",""))))</f>
        <v>Stable</v>
      </c>
      <c r="AF2343" s="35" t="n">
        <f aca="false">MATCH(Counts!A2343,'Season Counts'!$A$2:$A$740,0)</f>
        <v>597</v>
      </c>
    </row>
    <row r="2344" customFormat="false" ht="15" hidden="false" customHeight="false" outlineLevel="0" collapsed="false">
      <c r="A2344" s="34" t="str">
        <f aca="false">Counts!B2344</f>
        <v>SF</v>
      </c>
      <c r="B2344" s="5" t="str">
        <f aca="false">Counts!C2344</f>
        <v>Willy Adames</v>
      </c>
      <c r="C2344" s="34" t="str">
        <f aca="false">Counts!F2344</f>
        <v>Aug</v>
      </c>
      <c r="D2344" s="35" t="n">
        <f aca="false">IFERROR(Counts!P2344,"")</f>
        <v>65</v>
      </c>
      <c r="E2344" s="36" t="n">
        <f aca="false">IFERROR(Counts!R2344/Counts!Q2344,"")</f>
        <v>0.263157894736842</v>
      </c>
      <c r="F2344" s="36" t="n">
        <f aca="false">IFERROR((Counts!R2344+Counts!V2344+Counts!W2344)/(Counts!Q2344+Counts!V2344+Counts!W2344+Counts!X2344),"")</f>
        <v>0.353846153846154</v>
      </c>
      <c r="G2344" s="36" t="n">
        <f aca="false">IFERROR((Counts!R2344+Counts!S2344+2*Counts!T2344+3*Counts!U2344)/Counts!Q2344,"")</f>
        <v>0.43859649122807</v>
      </c>
      <c r="H2344" s="35" t="n">
        <f aca="false">IFERROR(Counts!U2344,"")</f>
        <v>3</v>
      </c>
      <c r="I2344" s="36" t="n">
        <f aca="false">IFERROR(Counts!Z2344/Counts!AA2344,"")</f>
        <v>0.35</v>
      </c>
      <c r="J2344" s="36" t="n">
        <f aca="false">IFERROR(Counts!AB2344/Counts!AA2344,"")</f>
        <v>0.322230769230769</v>
      </c>
      <c r="K2344" s="37" t="n">
        <f aca="false">IFERROR((Counts!AB2344-Counts!Z2344)/Counts!AA2344,"")</f>
        <v>-0.0277692307692308</v>
      </c>
      <c r="L2344" s="38" t="n">
        <f aca="false">IFERROR(Counts!Y2344/Counts!P2344,"")</f>
        <v>0.246153846153846</v>
      </c>
      <c r="M2344" s="38" t="n">
        <f aca="false">IFERROR(Counts!V2344/Counts!P2344,"")</f>
        <v>0.123076923076923</v>
      </c>
      <c r="N2344" s="38" t="n">
        <f aca="false">IFERROR(Counts!AD2344/Counts!AC2344,"")</f>
        <v>0.0975609756097561</v>
      </c>
      <c r="O2344" s="38" t="n">
        <f aca="false">IFERROR(Counts!AE2344/Counts!AC2344,"")</f>
        <v>0.341463414634146</v>
      </c>
      <c r="P2344" s="39" t="n">
        <f aca="false">IFERROR(Counts!AG2344/Counts!AF2344,"")</f>
        <v>85.6414634146342</v>
      </c>
      <c r="Q2344" s="38" t="n">
        <f aca="false">IFERROR(Counts!AH2344/Counts!AC2344,"")</f>
        <v>0.390243902439024</v>
      </c>
      <c r="R2344" s="38" t="n">
        <f aca="false">IFERROR(Counts!N2344/Counts!M2344,"")</f>
        <v>0.245033112582781</v>
      </c>
      <c r="S2344" s="38" t="n">
        <f aca="false">IFERROR(Counts!K2344/Counts!J2344,"")</f>
        <v>0.699115044247788</v>
      </c>
      <c r="T2344" s="38" t="n">
        <f aca="false">IFERROR(Counts!I2344/Counts!H2344,"")</f>
        <v>0.275862068965517</v>
      </c>
      <c r="U2344" s="38" t="n">
        <f aca="false">IFERROR(1-Counts!L2344/Counts!K2344,"")</f>
        <v>0.810126582278481</v>
      </c>
      <c r="V2344" s="39" t="n">
        <f aca="false">IFERROR(Counts!AJ2344/Counts!AI2344,"")</f>
        <v>72.2106796116505</v>
      </c>
      <c r="W2344" s="38" t="n">
        <f aca="false">IFERROR(Counts!AK2344/Counts!AI2344,"")</f>
        <v>0.233009708737864</v>
      </c>
      <c r="X2344" s="40" t="n">
        <f aca="false">IFERROR(Counts!O2344,"")</f>
        <v>2.612</v>
      </c>
      <c r="Y2344" s="36" t="n">
        <f aca="false">IFERROR(INDEX('Season Counts'!$Y$2:$Y$740,$AF2344)/INDEX('Season Counts'!$X$2:$X$740,$AF2344),"")</f>
        <v>0.295751984126984</v>
      </c>
      <c r="Z2344" s="37" t="n">
        <f aca="false">IFERROR(J2344-Y2344,"")</f>
        <v>0.0264787851037851</v>
      </c>
      <c r="AA2344" s="38" t="n">
        <f aca="false">IFERROR(INDEX('Season Counts'!$K$2:$K$740,$AF2344)/INDEX('Season Counts'!$J$2:$J$740,$AF2344),"")</f>
        <v>0.316147859922179</v>
      </c>
      <c r="AB2344" s="41" t="n">
        <f aca="false">IFERROR(R2344-AA2344,"")</f>
        <v>-0.0711147473393975</v>
      </c>
      <c r="AC2344" s="39" t="n">
        <f aca="false">IFERROR(INDEX('Season Counts'!$AG$2:$AG$740,$AF2344)/INDEX('Season Counts'!$AF$2:$AF$740,$AF2344),"")</f>
        <v>72.3544378698225</v>
      </c>
      <c r="AD2344" s="40" t="n">
        <f aca="false">IFERROR(V2344-AC2344,"")</f>
        <v>-0.143758258172014</v>
      </c>
      <c r="AE2344" s="4" t="str">
        <f aca="false">IF(D2344&lt;Guide!$C$21,"Low PA",IF(TRIM(IF(ISNUMBER(AD2344),IF(N(AD2344)&lt;=-Guide!$C$24,"▼ Bat Speed  ",IF(N(AD2344)&gt;=Guide!$C$24,"▲ Bat Speed  ","")),"")&amp;IF(N(Z2344)&gt;=Guide!$C$22,"▲ Contact  ","")&amp;IF(N(Z2344)&lt;=-Guide!$C$22,"▼ Contact  ","")&amp;IF(N(AB2344)&gt;=Guide!$C$23,"▲ Chase  ","")&amp;IF(N(AB2344)&lt;=-Guide!$C$23,"▼ Chase  ",""))="","Stable",TRIM(IF(ISNUMBER(AD2344),IF(N(AD2344)&lt;=-Guide!$C$24,"▼ Bat Speed  ",IF(N(AD2344)&gt;=Guide!$C$24,"▲ Bat Speed  ","")),"")&amp;IF(N(Z2344)&gt;=Guide!$C$22,"▲ Contact  ","")&amp;IF(N(Z2344)&lt;=-Guide!$C$22,"▼ Contact  ","")&amp;IF(N(AB2344)&gt;=Guide!$C$23,"▲ Chase  ","")&amp;IF(N(AB2344)&lt;=-Guide!$C$23,"▼ Chase  ",""))))</f>
        <v>▼ Chase</v>
      </c>
      <c r="AF2344" s="35" t="n">
        <f aca="false">MATCH(Counts!A2344,'Season Counts'!$A$2:$A$740,0)</f>
        <v>597</v>
      </c>
    </row>
    <row r="2345" customFormat="false" ht="15" hidden="false" customHeight="false" outlineLevel="0" collapsed="false">
      <c r="A2345" s="34" t="str">
        <f aca="false">Counts!B2345</f>
        <v>SF</v>
      </c>
      <c r="B2345" s="5" t="str">
        <f aca="false">Counts!C2345</f>
        <v>Luis Arraez</v>
      </c>
      <c r="C2345" s="34" t="str">
        <f aca="false">Counts!F2345</f>
        <v>Mar-Apr</v>
      </c>
      <c r="D2345" s="35" t="n">
        <f aca="false">IFERROR(Counts!P2345,"")</f>
        <v>128</v>
      </c>
      <c r="E2345" s="36" t="n">
        <f aca="false">IFERROR(Counts!R2345/Counts!Q2345,"")</f>
        <v>0.305084745762712</v>
      </c>
      <c r="F2345" s="36" t="n">
        <f aca="false">IFERROR((Counts!R2345+Counts!V2345+Counts!W2345)/(Counts!Q2345+Counts!V2345+Counts!W2345+Counts!X2345),"")</f>
        <v>0.333333333333333</v>
      </c>
      <c r="G2345" s="36" t="n">
        <f aca="false">IFERROR((Counts!R2345+Counts!S2345+2*Counts!T2345+3*Counts!U2345)/Counts!Q2345,"")</f>
        <v>0.364406779661017</v>
      </c>
      <c r="H2345" s="35" t="n">
        <f aca="false">IFERROR(Counts!U2345,"")</f>
        <v>0</v>
      </c>
      <c r="I2345" s="36" t="n">
        <f aca="false">IFERROR(Counts!Z2345/Counts!AA2345,"")</f>
        <v>0.309920634920635</v>
      </c>
      <c r="J2345" s="36" t="n">
        <f aca="false">IFERROR(Counts!AB2345/Counts!AA2345,"")</f>
        <v>0.307095238095238</v>
      </c>
      <c r="K2345" s="37" t="n">
        <f aca="false">IFERROR((Counts!AB2345-Counts!Z2345)/Counts!AA2345,"")</f>
        <v>-0.00282539682539678</v>
      </c>
      <c r="L2345" s="38" t="n">
        <f aca="false">IFERROR(Counts!Y2345/Counts!P2345,"")</f>
        <v>0.046875</v>
      </c>
      <c r="M2345" s="38" t="n">
        <f aca="false">IFERROR(Counts!V2345/Counts!P2345,"")</f>
        <v>0.046875</v>
      </c>
      <c r="N2345" s="38" t="n">
        <f aca="false">IFERROR(Counts!AD2345/Counts!AC2345,"")</f>
        <v>0</v>
      </c>
      <c r="O2345" s="38" t="n">
        <f aca="false">IFERROR(Counts!AE2345/Counts!AC2345,"")</f>
        <v>0.189655172413793</v>
      </c>
      <c r="P2345" s="39" t="n">
        <f aca="false">IFERROR(Counts!AG2345/Counts!AF2345,"")</f>
        <v>85.3077586206897</v>
      </c>
      <c r="Q2345" s="38" t="n">
        <f aca="false">IFERROR(Counts!AH2345/Counts!AC2345,"")</f>
        <v>0.362068965517241</v>
      </c>
      <c r="R2345" s="38" t="n">
        <f aca="false">IFERROR(Counts!N2345/Counts!M2345,"")</f>
        <v>0.307339449541284</v>
      </c>
      <c r="S2345" s="38" t="n">
        <f aca="false">IFERROR(Counts!K2345/Counts!J2345,"")</f>
        <v>0.670542635658915</v>
      </c>
      <c r="T2345" s="38" t="n">
        <f aca="false">IFERROR(Counts!I2345/Counts!H2345,"")</f>
        <v>0.0625</v>
      </c>
      <c r="U2345" s="38" t="n">
        <f aca="false">IFERROR(1-Counts!L2345/Counts!K2345,"")</f>
        <v>0.959537572254335</v>
      </c>
      <c r="V2345" s="39" t="n">
        <f aca="false">IFERROR(Counts!AJ2345/Counts!AI2345,"")</f>
        <v>62.0799043062201</v>
      </c>
      <c r="W2345" s="38" t="n">
        <f aca="false">IFERROR(Counts!AK2345/Counts!AI2345,"")</f>
        <v>0</v>
      </c>
      <c r="X2345" s="40" t="n">
        <f aca="false">IFERROR(Counts!O2345,"")</f>
        <v>0.844</v>
      </c>
      <c r="Y2345" s="36" t="n">
        <f aca="false">IFERROR(INDEX('Season Counts'!$Y$2:$Y$740,$AF2345)/INDEX('Season Counts'!$X$2:$X$740,$AF2345),"")</f>
        <v>0.303969162995595</v>
      </c>
      <c r="Z2345" s="37" t="n">
        <f aca="false">IFERROR(J2345-Y2345,"")</f>
        <v>0.00312607509964341</v>
      </c>
      <c r="AA2345" s="38" t="n">
        <f aca="false">IFERROR(INDEX('Season Counts'!$K$2:$K$740,$AF2345)/INDEX('Season Counts'!$J$2:$J$740,$AF2345),"")</f>
        <v>0.327628361858191</v>
      </c>
      <c r="AB2345" s="41" t="n">
        <f aca="false">IFERROR(R2345-AA2345,"")</f>
        <v>-0.0202889123169063</v>
      </c>
      <c r="AC2345" s="39" t="n">
        <f aca="false">IFERROR(INDEX('Season Counts'!$AG$2:$AG$740,$AF2345)/INDEX('Season Counts'!$AF$2:$AF$740,$AF2345),"")</f>
        <v>63.093098782138</v>
      </c>
      <c r="AD2345" s="40" t="n">
        <f aca="false">IFERROR(V2345-AC2345,"")</f>
        <v>-1.01319447591793</v>
      </c>
      <c r="AE2345" s="4" t="str">
        <f aca="false">IF(D2345&lt;Guide!$C$21,"Low PA",IF(TRIM(IF(ISNUMBER(AD2345),IF(N(AD2345)&lt;=-Guide!$C$24,"▼ Bat Speed  ",IF(N(AD2345)&gt;=Guide!$C$24,"▲ Bat Speed  ","")),"")&amp;IF(N(Z2345)&gt;=Guide!$C$22,"▲ Contact  ","")&amp;IF(N(Z2345)&lt;=-Guide!$C$22,"▼ Contact  ","")&amp;IF(N(AB2345)&gt;=Guide!$C$23,"▲ Chase  ","")&amp;IF(N(AB2345)&lt;=-Guide!$C$23,"▼ Chase  ",""))="","Stable",TRIM(IF(ISNUMBER(AD2345),IF(N(AD2345)&lt;=-Guide!$C$24,"▼ Bat Speed  ",IF(N(AD2345)&gt;=Guide!$C$24,"▲ Bat Speed  ","")),"")&amp;IF(N(Z2345)&gt;=Guide!$C$22,"▲ Contact  ","")&amp;IF(N(Z2345)&lt;=-Guide!$C$22,"▼ Contact  ","")&amp;IF(N(AB2345)&gt;=Guide!$C$23,"▲ Chase  ","")&amp;IF(N(AB2345)&lt;=-Guide!$C$23,"▼ Chase  ",""))))</f>
        <v>▼ Bat Speed</v>
      </c>
      <c r="AF2345" s="35" t="n">
        <f aca="false">MATCH(Counts!A2345,'Season Counts'!$A$2:$A$740,0)</f>
        <v>598</v>
      </c>
    </row>
    <row r="2346" customFormat="false" ht="15" hidden="false" customHeight="false" outlineLevel="0" collapsed="false">
      <c r="A2346" s="34" t="str">
        <f aca="false">Counts!B2346</f>
        <v>SF</v>
      </c>
      <c r="B2346" s="5" t="str">
        <f aca="false">Counts!C2346</f>
        <v>Luis Arraez</v>
      </c>
      <c r="C2346" s="34" t="str">
        <f aca="false">Counts!F2346</f>
        <v>May</v>
      </c>
      <c r="D2346" s="35" t="n">
        <f aca="false">IFERROR(Counts!P2346,"")</f>
        <v>116</v>
      </c>
      <c r="E2346" s="36" t="n">
        <f aca="false">IFERROR(Counts!R2346/Counts!Q2346,"")</f>
        <v>0.34</v>
      </c>
      <c r="F2346" s="36" t="n">
        <f aca="false">IFERROR((Counts!R2346+Counts!V2346+Counts!W2346)/(Counts!Q2346+Counts!V2346+Counts!W2346+Counts!X2346),"")</f>
        <v>0.394736842105263</v>
      </c>
      <c r="G2346" s="36" t="n">
        <f aca="false">IFERROR((Counts!R2346+Counts!S2346+2*Counts!T2346+3*Counts!U2346)/Counts!Q2346,"")</f>
        <v>0.49</v>
      </c>
      <c r="H2346" s="35" t="n">
        <f aca="false">IFERROR(Counts!U2346,"")</f>
        <v>2</v>
      </c>
      <c r="I2346" s="36" t="n">
        <f aca="false">IFERROR(Counts!Z2346/Counts!AA2346,"")</f>
        <v>0.374324324324324</v>
      </c>
      <c r="J2346" s="36" t="n">
        <f aca="false">IFERROR(Counts!AB2346/Counts!AA2346,"")</f>
        <v>0.310153153153153</v>
      </c>
      <c r="K2346" s="37" t="n">
        <f aca="false">IFERROR((Counts!AB2346-Counts!Z2346)/Counts!AA2346,"")</f>
        <v>-0.0641711711711712</v>
      </c>
      <c r="L2346" s="38" t="n">
        <f aca="false">IFERROR(Counts!Y2346/Counts!P2346,"")</f>
        <v>0.0258620689655172</v>
      </c>
      <c r="M2346" s="38" t="n">
        <f aca="false">IFERROR(Counts!V2346/Counts!P2346,"")</f>
        <v>0.0689655172413793</v>
      </c>
      <c r="N2346" s="38" t="n">
        <f aca="false">IFERROR(Counts!AD2346/Counts!AC2346,"")</f>
        <v>0</v>
      </c>
      <c r="O2346" s="38" t="n">
        <f aca="false">IFERROR(Counts!AE2346/Counts!AC2346,"")</f>
        <v>0.245098039215686</v>
      </c>
      <c r="P2346" s="39" t="n">
        <f aca="false">IFERROR(Counts!AG2346/Counts!AF2346,"")</f>
        <v>87.9088235294118</v>
      </c>
      <c r="Q2346" s="38" t="n">
        <f aca="false">IFERROR(Counts!AH2346/Counts!AC2346,"")</f>
        <v>0.480392156862745</v>
      </c>
      <c r="R2346" s="38" t="n">
        <f aca="false">IFERROR(Counts!N2346/Counts!M2346,"")</f>
        <v>0.377551020408163</v>
      </c>
      <c r="S2346" s="38" t="n">
        <f aca="false">IFERROR(Counts!K2346/Counts!J2346,"")</f>
        <v>0.663414634146342</v>
      </c>
      <c r="T2346" s="38" t="n">
        <f aca="false">IFERROR(Counts!I2346/Counts!H2346,"")</f>
        <v>0.0857142857142857</v>
      </c>
      <c r="U2346" s="38" t="n">
        <f aca="false">IFERROR(1-Counts!L2346/Counts!K2346,"")</f>
        <v>0.933823529411765</v>
      </c>
      <c r="V2346" s="39" t="n">
        <f aca="false">IFERROR(Counts!AJ2346/Counts!AI2346,"")</f>
        <v>63.2885245901639</v>
      </c>
      <c r="W2346" s="38" t="n">
        <f aca="false">IFERROR(Counts!AK2346/Counts!AI2346,"")</f>
        <v>0</v>
      </c>
      <c r="X2346" s="40" t="n">
        <f aca="false">IFERROR(Counts!O2346,"")</f>
        <v>4.423</v>
      </c>
      <c r="Y2346" s="36" t="n">
        <f aca="false">IFERROR(INDEX('Season Counts'!$Y$2:$Y$740,$AF2346)/INDEX('Season Counts'!$X$2:$X$740,$AF2346),"")</f>
        <v>0.303969162995595</v>
      </c>
      <c r="Z2346" s="37" t="n">
        <f aca="false">IFERROR(J2346-Y2346,"")</f>
        <v>0.00618399015755844</v>
      </c>
      <c r="AA2346" s="38" t="n">
        <f aca="false">IFERROR(INDEX('Season Counts'!$K$2:$K$740,$AF2346)/INDEX('Season Counts'!$J$2:$J$740,$AF2346),"")</f>
        <v>0.327628361858191</v>
      </c>
      <c r="AB2346" s="41" t="n">
        <f aca="false">IFERROR(R2346-AA2346,"")</f>
        <v>0.0499226585499725</v>
      </c>
      <c r="AC2346" s="39" t="n">
        <f aca="false">IFERROR(INDEX('Season Counts'!$AG$2:$AG$740,$AF2346)/INDEX('Season Counts'!$AF$2:$AF$740,$AF2346),"")</f>
        <v>63.093098782138</v>
      </c>
      <c r="AD2346" s="40" t="n">
        <f aca="false">IFERROR(V2346-AC2346,"")</f>
        <v>0.195425808025902</v>
      </c>
      <c r="AE2346" s="4" t="str">
        <f aca="false">IF(D2346&lt;Guide!$C$21,"Low PA",IF(TRIM(IF(ISNUMBER(AD2346),IF(N(AD2346)&lt;=-Guide!$C$24,"▼ Bat Speed  ",IF(N(AD2346)&gt;=Guide!$C$24,"▲ Bat Speed  ","")),"")&amp;IF(N(Z2346)&gt;=Guide!$C$22,"▲ Contact  ","")&amp;IF(N(Z2346)&lt;=-Guide!$C$22,"▼ Contact  ","")&amp;IF(N(AB2346)&gt;=Guide!$C$23,"▲ Chase  ","")&amp;IF(N(AB2346)&lt;=-Guide!$C$23,"▼ Chase  ",""))="","Stable",TRIM(IF(ISNUMBER(AD2346),IF(N(AD2346)&lt;=-Guide!$C$24,"▼ Bat Speed  ",IF(N(AD2346)&gt;=Guide!$C$24,"▲ Bat Speed  ","")),"")&amp;IF(N(Z2346)&gt;=Guide!$C$22,"▲ Contact  ","")&amp;IF(N(Z2346)&lt;=-Guide!$C$22,"▼ Contact  ","")&amp;IF(N(AB2346)&gt;=Guide!$C$23,"▲ Chase  ","")&amp;IF(N(AB2346)&lt;=-Guide!$C$23,"▼ Chase  ",""))))</f>
        <v>▲ Chase</v>
      </c>
      <c r="AF2346" s="35" t="n">
        <f aca="false">MATCH(Counts!A2346,'Season Counts'!$A$2:$A$740,0)</f>
        <v>598</v>
      </c>
    </row>
    <row r="2347" customFormat="false" ht="15" hidden="false" customHeight="false" outlineLevel="0" collapsed="false">
      <c r="A2347" s="34" t="str">
        <f aca="false">Counts!B2347</f>
        <v>SF</v>
      </c>
      <c r="B2347" s="5" t="str">
        <f aca="false">Counts!C2347</f>
        <v>Luis Arraez</v>
      </c>
      <c r="C2347" s="34" t="str">
        <f aca="false">Counts!F2347</f>
        <v>Jun</v>
      </c>
      <c r="D2347" s="35" t="n">
        <f aca="false">IFERROR(Counts!P2347,"")</f>
        <v>109</v>
      </c>
      <c r="E2347" s="36" t="n">
        <f aca="false">IFERROR(Counts!R2347/Counts!Q2347,"")</f>
        <v>0.353535353535354</v>
      </c>
      <c r="F2347" s="36" t="n">
        <f aca="false">IFERROR((Counts!R2347+Counts!V2347+Counts!W2347)/(Counts!Q2347+Counts!V2347+Counts!W2347+Counts!X2347),"")</f>
        <v>0.373831775700935</v>
      </c>
      <c r="G2347" s="36" t="n">
        <f aca="false">IFERROR((Counts!R2347+Counts!S2347+2*Counts!T2347+3*Counts!U2347)/Counts!Q2347,"")</f>
        <v>0.575757575757576</v>
      </c>
      <c r="H2347" s="35" t="n">
        <f aca="false">IFERROR(Counts!U2347,"")</f>
        <v>2</v>
      </c>
      <c r="I2347" s="36" t="n">
        <f aca="false">IFERROR(Counts!Z2347/Counts!AA2347,"")</f>
        <v>0.4</v>
      </c>
      <c r="J2347" s="36" t="n">
        <f aca="false">IFERROR(Counts!AB2347/Counts!AA2347,"")</f>
        <v>0.299766355140187</v>
      </c>
      <c r="K2347" s="37" t="n">
        <f aca="false">IFERROR((Counts!AB2347-Counts!Z2347)/Counts!AA2347,"")</f>
        <v>-0.100233644859813</v>
      </c>
      <c r="L2347" s="38" t="n">
        <f aca="false">IFERROR(Counts!Y2347/Counts!P2347,"")</f>
        <v>0.036697247706422</v>
      </c>
      <c r="M2347" s="38" t="n">
        <f aca="false">IFERROR(Counts!V2347/Counts!P2347,"")</f>
        <v>0.0458715596330275</v>
      </c>
      <c r="N2347" s="38" t="n">
        <f aca="false">IFERROR(Counts!AD2347/Counts!AC2347,"")</f>
        <v>0.02</v>
      </c>
      <c r="O2347" s="38" t="n">
        <f aca="false">IFERROR(Counts!AE2347/Counts!AC2347,"")</f>
        <v>0.27</v>
      </c>
      <c r="P2347" s="39" t="n">
        <f aca="false">IFERROR(Counts!AG2347/Counts!AF2347,"")</f>
        <v>85.391</v>
      </c>
      <c r="Q2347" s="38" t="n">
        <f aca="false">IFERROR(Counts!AH2347/Counts!AC2347,"")</f>
        <v>0.38</v>
      </c>
      <c r="R2347" s="38" t="n">
        <f aca="false">IFERROR(Counts!N2347/Counts!M2347,"")</f>
        <v>0.301980198019802</v>
      </c>
      <c r="S2347" s="38" t="n">
        <f aca="false">IFERROR(Counts!K2347/Counts!J2347,"")</f>
        <v>0.66046511627907</v>
      </c>
      <c r="T2347" s="38" t="n">
        <f aca="false">IFERROR(Counts!I2347/Counts!H2347,"")</f>
        <v>0.0738916256157636</v>
      </c>
      <c r="U2347" s="38" t="n">
        <f aca="false">IFERROR(1-Counts!L2347/Counts!K2347,"")</f>
        <v>0.936619718309859</v>
      </c>
      <c r="V2347" s="39" t="n">
        <f aca="false">IFERROR(Counts!AJ2347/Counts!AI2347,"")</f>
        <v>63.7522471910112</v>
      </c>
      <c r="W2347" s="38" t="n">
        <f aca="false">IFERROR(Counts!AK2347/Counts!AI2347,"")</f>
        <v>0</v>
      </c>
      <c r="X2347" s="40" t="n">
        <f aca="false">IFERROR(Counts!O2347,"")</f>
        <v>6.096</v>
      </c>
      <c r="Y2347" s="36" t="n">
        <f aca="false">IFERROR(INDEX('Season Counts'!$Y$2:$Y$740,$AF2347)/INDEX('Season Counts'!$X$2:$X$740,$AF2347),"")</f>
        <v>0.303969162995595</v>
      </c>
      <c r="Z2347" s="37" t="n">
        <f aca="false">IFERROR(J2347-Y2347,"")</f>
        <v>-0.00420280785540778</v>
      </c>
      <c r="AA2347" s="38" t="n">
        <f aca="false">IFERROR(INDEX('Season Counts'!$K$2:$K$740,$AF2347)/INDEX('Season Counts'!$J$2:$J$740,$AF2347),"")</f>
        <v>0.327628361858191</v>
      </c>
      <c r="AB2347" s="41" t="n">
        <f aca="false">IFERROR(R2347-AA2347,"")</f>
        <v>-0.0256481638383888</v>
      </c>
      <c r="AC2347" s="39" t="n">
        <f aca="false">IFERROR(INDEX('Season Counts'!$AG$2:$AG$740,$AF2347)/INDEX('Season Counts'!$AF$2:$AF$740,$AF2347),"")</f>
        <v>63.093098782138</v>
      </c>
      <c r="AD2347" s="40" t="n">
        <f aca="false">IFERROR(V2347-AC2347,"")</f>
        <v>0.659148408873207</v>
      </c>
      <c r="AE2347" s="4" t="str">
        <f aca="false">IF(D2347&lt;Guide!$C$21,"Low PA",IF(TRIM(IF(ISNUMBER(AD2347),IF(N(AD2347)&lt;=-Guide!$C$24,"▼ Bat Speed  ",IF(N(AD2347)&gt;=Guide!$C$24,"▲ Bat Speed  ","")),"")&amp;IF(N(Z2347)&gt;=Guide!$C$22,"▲ Contact  ","")&amp;IF(N(Z2347)&lt;=-Guide!$C$22,"▼ Contact  ","")&amp;IF(N(AB2347)&gt;=Guide!$C$23,"▲ Chase  ","")&amp;IF(N(AB2347)&lt;=-Guide!$C$23,"▼ Chase  ",""))="","Stable",TRIM(IF(ISNUMBER(AD2347),IF(N(AD2347)&lt;=-Guide!$C$24,"▼ Bat Speed  ",IF(N(AD2347)&gt;=Guide!$C$24,"▲ Bat Speed  ","")),"")&amp;IF(N(Z2347)&gt;=Guide!$C$22,"▲ Contact  ","")&amp;IF(N(Z2347)&lt;=-Guide!$C$22,"▼ Contact  ","")&amp;IF(N(AB2347)&gt;=Guide!$C$23,"▲ Chase  ","")&amp;IF(N(AB2347)&lt;=-Guide!$C$23,"▼ Chase  ",""))))</f>
        <v>Stable</v>
      </c>
      <c r="AF2347" s="35" t="n">
        <f aca="false">MATCH(Counts!A2347,'Season Counts'!$A$2:$A$740,0)</f>
        <v>598</v>
      </c>
    </row>
    <row r="2348" customFormat="false" ht="15" hidden="false" customHeight="false" outlineLevel="0" collapsed="false">
      <c r="A2348" s="34" t="str">
        <f aca="false">Counts!B2348</f>
        <v>SF</v>
      </c>
      <c r="B2348" s="5" t="str">
        <f aca="false">Counts!C2348</f>
        <v>Luis Arraez</v>
      </c>
      <c r="C2348" s="34" t="str">
        <f aca="false">Counts!F2348</f>
        <v>Jul</v>
      </c>
      <c r="D2348" s="35" t="n">
        <f aca="false">IFERROR(Counts!P2348,"")</f>
        <v>106</v>
      </c>
      <c r="E2348" s="36" t="n">
        <f aca="false">IFERROR(Counts!R2348/Counts!Q2348,"")</f>
        <v>0.316326530612245</v>
      </c>
      <c r="F2348" s="36" t="n">
        <f aca="false">IFERROR((Counts!R2348+Counts!V2348+Counts!W2348)/(Counts!Q2348+Counts!V2348+Counts!W2348+Counts!X2348),"")</f>
        <v>0.358490566037736</v>
      </c>
      <c r="G2348" s="36" t="n">
        <f aca="false">IFERROR((Counts!R2348+Counts!S2348+2*Counts!T2348+3*Counts!U2348)/Counts!Q2348,"")</f>
        <v>0.36734693877551</v>
      </c>
      <c r="H2348" s="35" t="n">
        <f aca="false">IFERROR(Counts!U2348,"")</f>
        <v>0</v>
      </c>
      <c r="I2348" s="36" t="n">
        <f aca="false">IFERROR(Counts!Z2348/Counts!AA2348,"")</f>
        <v>0.322380952380952</v>
      </c>
      <c r="J2348" s="36" t="n">
        <f aca="false">IFERROR(Counts!AB2348/Counts!AA2348,"")</f>
        <v>0.3092</v>
      </c>
      <c r="K2348" s="37" t="n">
        <f aca="false">IFERROR((Counts!AB2348-Counts!Z2348)/Counts!AA2348,"")</f>
        <v>-0.0131809523809524</v>
      </c>
      <c r="L2348" s="38" t="n">
        <f aca="false">IFERROR(Counts!Y2348/Counts!P2348,"")</f>
        <v>0.0754716981132075</v>
      </c>
      <c r="M2348" s="38" t="n">
        <f aca="false">IFERROR(Counts!V2348/Counts!P2348,"")</f>
        <v>0.0566037735849057</v>
      </c>
      <c r="N2348" s="38" t="n">
        <f aca="false">IFERROR(Counts!AD2348/Counts!AC2348,"")</f>
        <v>0.010989010989011</v>
      </c>
      <c r="O2348" s="38" t="n">
        <f aca="false">IFERROR(Counts!AE2348/Counts!AC2348,"")</f>
        <v>0.10989010989011</v>
      </c>
      <c r="P2348" s="39" t="n">
        <f aca="false">IFERROR(Counts!AG2348/Counts!AF2348,"")</f>
        <v>85.4285714285714</v>
      </c>
      <c r="Q2348" s="38" t="n">
        <f aca="false">IFERROR(Counts!AH2348/Counts!AC2348,"")</f>
        <v>0.43956043956044</v>
      </c>
      <c r="R2348" s="38" t="n">
        <f aca="false">IFERROR(Counts!N2348/Counts!M2348,"")</f>
        <v>0.335051546391753</v>
      </c>
      <c r="S2348" s="38" t="n">
        <f aca="false">IFERROR(Counts!K2348/Counts!J2348,"")</f>
        <v>0.563725490196078</v>
      </c>
      <c r="T2348" s="38" t="n">
        <f aca="false">IFERROR(Counts!I2348/Counts!H2348,"")</f>
        <v>0.0611111111111111</v>
      </c>
      <c r="U2348" s="38" t="n">
        <f aca="false">IFERROR(1-Counts!L2348/Counts!K2348,"")</f>
        <v>0.930434782608696</v>
      </c>
      <c r="V2348" s="39" t="n">
        <f aca="false">IFERROR(Counts!AJ2348/Counts!AI2348,"")</f>
        <v>63.425786163522</v>
      </c>
      <c r="W2348" s="38" t="n">
        <f aca="false">IFERROR(Counts!AK2348/Counts!AI2348,"")</f>
        <v>0</v>
      </c>
      <c r="X2348" s="40" t="n">
        <f aca="false">IFERROR(Counts!O2348,"")</f>
        <v>-0.137</v>
      </c>
      <c r="Y2348" s="36" t="n">
        <f aca="false">IFERROR(INDEX('Season Counts'!$Y$2:$Y$740,$AF2348)/INDEX('Season Counts'!$X$2:$X$740,$AF2348),"")</f>
        <v>0.303969162995595</v>
      </c>
      <c r="Z2348" s="37" t="n">
        <f aca="false">IFERROR(J2348-Y2348,"")</f>
        <v>0.0052308370044053</v>
      </c>
      <c r="AA2348" s="38" t="n">
        <f aca="false">IFERROR(INDEX('Season Counts'!$K$2:$K$740,$AF2348)/INDEX('Season Counts'!$J$2:$J$740,$AF2348),"")</f>
        <v>0.327628361858191</v>
      </c>
      <c r="AB2348" s="41" t="n">
        <f aca="false">IFERROR(R2348-AA2348,"")</f>
        <v>0.00742318453356183</v>
      </c>
      <c r="AC2348" s="39" t="n">
        <f aca="false">IFERROR(INDEX('Season Counts'!$AG$2:$AG$740,$AF2348)/INDEX('Season Counts'!$AF$2:$AF$740,$AF2348),"")</f>
        <v>63.093098782138</v>
      </c>
      <c r="AD2348" s="40" t="n">
        <f aca="false">IFERROR(V2348-AC2348,"")</f>
        <v>0.332687381383991</v>
      </c>
      <c r="AE2348" s="4" t="str">
        <f aca="false">IF(D2348&lt;Guide!$C$21,"Low PA",IF(TRIM(IF(ISNUMBER(AD2348),IF(N(AD2348)&lt;=-Guide!$C$24,"▼ Bat Speed  ",IF(N(AD2348)&gt;=Guide!$C$24,"▲ Bat Speed  ","")),"")&amp;IF(N(Z2348)&gt;=Guide!$C$22,"▲ Contact  ","")&amp;IF(N(Z2348)&lt;=-Guide!$C$22,"▼ Contact  ","")&amp;IF(N(AB2348)&gt;=Guide!$C$23,"▲ Chase  ","")&amp;IF(N(AB2348)&lt;=-Guide!$C$23,"▼ Chase  ",""))="","Stable",TRIM(IF(ISNUMBER(AD2348),IF(N(AD2348)&lt;=-Guide!$C$24,"▼ Bat Speed  ",IF(N(AD2348)&gt;=Guide!$C$24,"▲ Bat Speed  ","")),"")&amp;IF(N(Z2348)&gt;=Guide!$C$22,"▲ Contact  ","")&amp;IF(N(Z2348)&lt;=-Guide!$C$22,"▼ Contact  ","")&amp;IF(N(AB2348)&gt;=Guide!$C$23,"▲ Chase  ","")&amp;IF(N(AB2348)&lt;=-Guide!$C$23,"▼ Chase  ",""))))</f>
        <v>Stable</v>
      </c>
      <c r="AF2348" s="35" t="n">
        <f aca="false">MATCH(Counts!A2348,'Season Counts'!$A$2:$A$740,0)</f>
        <v>598</v>
      </c>
    </row>
    <row r="2349" customFormat="false" ht="15" hidden="false" customHeight="false" outlineLevel="0" collapsed="false">
      <c r="A2349" s="34" t="str">
        <f aca="false">Counts!B2349</f>
        <v>SF</v>
      </c>
      <c r="B2349" s="5" t="str">
        <f aca="false">Counts!C2349</f>
        <v>Luis Arraez</v>
      </c>
      <c r="C2349" s="34" t="str">
        <f aca="false">Counts!F2349</f>
        <v>Aug</v>
      </c>
      <c r="D2349" s="35" t="n">
        <f aca="false">IFERROR(Counts!P2349,"")</f>
        <v>5</v>
      </c>
      <c r="E2349" s="36" t="n">
        <f aca="false">IFERROR(Counts!R2349/Counts!Q2349,"")</f>
        <v>0</v>
      </c>
      <c r="F2349" s="36" t="n">
        <f aca="false">IFERROR((Counts!R2349+Counts!V2349+Counts!W2349)/(Counts!Q2349+Counts!V2349+Counts!W2349+Counts!X2349),"")</f>
        <v>0</v>
      </c>
      <c r="G2349" s="36" t="n">
        <f aca="false">IFERROR((Counts!R2349+Counts!S2349+2*Counts!T2349+3*Counts!U2349)/Counts!Q2349,"")</f>
        <v>0</v>
      </c>
      <c r="H2349" s="35" t="n">
        <f aca="false">IFERROR(Counts!U2349,"")</f>
        <v>0</v>
      </c>
      <c r="I2349" s="36" t="n">
        <f aca="false">IFERROR(Counts!Z2349/Counts!AA2349,"")</f>
        <v>0</v>
      </c>
      <c r="J2349" s="36" t="n">
        <f aca="false">IFERROR(Counts!AB2349/Counts!AA2349,"")</f>
        <v>0.068</v>
      </c>
      <c r="K2349" s="37" t="n">
        <f aca="false">IFERROR((Counts!AB2349-Counts!Z2349)/Counts!AA2349,"")</f>
        <v>0.068</v>
      </c>
      <c r="L2349" s="38" t="n">
        <f aca="false">IFERROR(Counts!Y2349/Counts!P2349,"")</f>
        <v>0</v>
      </c>
      <c r="M2349" s="38" t="n">
        <f aca="false">IFERROR(Counts!V2349/Counts!P2349,"")</f>
        <v>0</v>
      </c>
      <c r="N2349" s="38" t="n">
        <f aca="false">IFERROR(Counts!AD2349/Counts!AC2349,"")</f>
        <v>0</v>
      </c>
      <c r="O2349" s="38" t="n">
        <f aca="false">IFERROR(Counts!AE2349/Counts!AC2349,"")</f>
        <v>0</v>
      </c>
      <c r="P2349" s="39" t="n">
        <f aca="false">IFERROR(Counts!AG2349/Counts!AF2349,"")</f>
        <v>87.22</v>
      </c>
      <c r="Q2349" s="38" t="n">
        <f aca="false">IFERROR(Counts!AH2349/Counts!AC2349,"")</f>
        <v>0.2</v>
      </c>
      <c r="R2349" s="38" t="n">
        <f aca="false">IFERROR(Counts!N2349/Counts!M2349,"")</f>
        <v>0.125</v>
      </c>
      <c r="S2349" s="38" t="n">
        <f aca="false">IFERROR(Counts!K2349/Counts!J2349,"")</f>
        <v>0.909090909090909</v>
      </c>
      <c r="T2349" s="38" t="n">
        <f aca="false">IFERROR(Counts!I2349/Counts!H2349,"")</f>
        <v>0</v>
      </c>
      <c r="U2349" s="38" t="n">
        <f aca="false">IFERROR(1-Counts!L2349/Counts!K2349,"")</f>
        <v>1</v>
      </c>
      <c r="V2349" s="39" t="n">
        <f aca="false">IFERROR(Counts!AJ2349/Counts!AI2349,"")</f>
        <v>63.67</v>
      </c>
      <c r="W2349" s="38" t="n">
        <f aca="false">IFERROR(Counts!AK2349/Counts!AI2349,"")</f>
        <v>0</v>
      </c>
      <c r="X2349" s="40" t="n">
        <f aca="false">IFERROR(Counts!O2349,"")</f>
        <v>-1.374</v>
      </c>
      <c r="Y2349" s="36" t="n">
        <f aca="false">IFERROR(INDEX('Season Counts'!$Y$2:$Y$740,$AF2349)/INDEX('Season Counts'!$X$2:$X$740,$AF2349),"")</f>
        <v>0.303969162995595</v>
      </c>
      <c r="Z2349" s="37" t="n">
        <f aca="false">IFERROR(J2349-Y2349,"")</f>
        <v>-0.235969162995595</v>
      </c>
      <c r="AA2349" s="38" t="n">
        <f aca="false">IFERROR(INDEX('Season Counts'!$K$2:$K$740,$AF2349)/INDEX('Season Counts'!$J$2:$J$740,$AF2349),"")</f>
        <v>0.327628361858191</v>
      </c>
      <c r="AB2349" s="41" t="n">
        <f aca="false">IFERROR(R2349-AA2349,"")</f>
        <v>-0.202628361858191</v>
      </c>
      <c r="AC2349" s="39" t="n">
        <f aca="false">IFERROR(INDEX('Season Counts'!$AG$2:$AG$740,$AF2349)/INDEX('Season Counts'!$AF$2:$AF$740,$AF2349),"")</f>
        <v>63.093098782138</v>
      </c>
      <c r="AD2349" s="40" t="n">
        <f aca="false">IFERROR(V2349-AC2349,"")</f>
        <v>0.576901217861973</v>
      </c>
      <c r="AE2349" s="4" t="str">
        <f aca="false">IF(D2349&lt;Guide!$C$21,"Low PA",IF(TRIM(IF(ISNUMBER(AD2349),IF(N(AD2349)&lt;=-Guide!$C$24,"▼ Bat Speed  ",IF(N(AD2349)&gt;=Guide!$C$24,"▲ Bat Speed  ","")),"")&amp;IF(N(Z2349)&gt;=Guide!$C$22,"▲ Contact  ","")&amp;IF(N(Z2349)&lt;=-Guide!$C$22,"▼ Contact  ","")&amp;IF(N(AB2349)&gt;=Guide!$C$23,"▲ Chase  ","")&amp;IF(N(AB2349)&lt;=-Guide!$C$23,"▼ Chase  ",""))="","Stable",TRIM(IF(ISNUMBER(AD2349),IF(N(AD2349)&lt;=-Guide!$C$24,"▼ Bat Speed  ",IF(N(AD2349)&gt;=Guide!$C$24,"▲ Bat Speed  ","")),"")&amp;IF(N(Z2349)&gt;=Guide!$C$22,"▲ Contact  ","")&amp;IF(N(Z2349)&lt;=-Guide!$C$22,"▼ Contact  ","")&amp;IF(N(AB2349)&gt;=Guide!$C$23,"▲ Chase  ","")&amp;IF(N(AB2349)&lt;=-Guide!$C$23,"▼ Chase  ",""))))</f>
        <v>Low PA</v>
      </c>
      <c r="AF2349" s="35" t="n">
        <f aca="false">MATCH(Counts!A2349,'Season Counts'!$A$2:$A$740,0)</f>
        <v>598</v>
      </c>
    </row>
    <row r="2350" customFormat="false" ht="15" hidden="false" customHeight="false" outlineLevel="0" collapsed="false">
      <c r="A2350" s="34" t="str">
        <f aca="false">Counts!B2350</f>
        <v>SF</v>
      </c>
      <c r="B2350" s="5" t="str">
        <f aca="false">Counts!C2350</f>
        <v>Bryce Eldridge</v>
      </c>
      <c r="C2350" s="34" t="str">
        <f aca="false">Counts!F2350</f>
        <v>May</v>
      </c>
      <c r="D2350" s="35" t="n">
        <f aca="false">IFERROR(Counts!P2350,"")</f>
        <v>67</v>
      </c>
      <c r="E2350" s="36" t="n">
        <f aca="false">IFERROR(Counts!R2350/Counts!Q2350,"")</f>
        <v>0.241379310344828</v>
      </c>
      <c r="F2350" s="36" t="n">
        <f aca="false">IFERROR((Counts!R2350+Counts!V2350+Counts!W2350)/(Counts!Q2350+Counts!V2350+Counts!W2350+Counts!X2350),"")</f>
        <v>0.328358208955224</v>
      </c>
      <c r="G2350" s="36" t="n">
        <f aca="false">IFERROR((Counts!R2350+Counts!S2350+2*Counts!T2350+3*Counts!U2350)/Counts!Q2350,"")</f>
        <v>0.448275862068966</v>
      </c>
      <c r="H2350" s="35" t="n">
        <f aca="false">IFERROR(Counts!U2350,"")</f>
        <v>2</v>
      </c>
      <c r="I2350" s="36" t="n">
        <f aca="false">IFERROR(Counts!Z2350/Counts!AA2350,"")</f>
        <v>0.33030303030303</v>
      </c>
      <c r="J2350" s="36" t="n">
        <f aca="false">IFERROR(Counts!AB2350/Counts!AA2350,"")</f>
        <v>0.399242424242424</v>
      </c>
      <c r="K2350" s="37" t="n">
        <f aca="false">IFERROR((Counts!AB2350-Counts!Z2350)/Counts!AA2350,"")</f>
        <v>0.068939393939394</v>
      </c>
      <c r="L2350" s="38" t="n">
        <f aca="false">IFERROR(Counts!Y2350/Counts!P2350,"")</f>
        <v>0.223880597014925</v>
      </c>
      <c r="M2350" s="38" t="n">
        <f aca="false">IFERROR(Counts!V2350/Counts!P2350,"")</f>
        <v>0.119402985074627</v>
      </c>
      <c r="N2350" s="38" t="n">
        <f aca="false">IFERROR(Counts!AD2350/Counts!AC2350,"")</f>
        <v>0.136363636363636</v>
      </c>
      <c r="O2350" s="38" t="n">
        <f aca="false">IFERROR(Counts!AE2350/Counts!AC2350,"")</f>
        <v>0.568181818181818</v>
      </c>
      <c r="P2350" s="39" t="n">
        <f aca="false">IFERROR(Counts!AG2350/Counts!AF2350,"")</f>
        <v>93.0681818181818</v>
      </c>
      <c r="Q2350" s="38" t="n">
        <f aca="false">IFERROR(Counts!AH2350/Counts!AC2350,"")</f>
        <v>0.386363636363636</v>
      </c>
      <c r="R2350" s="38" t="n">
        <f aca="false">IFERROR(Counts!N2350/Counts!M2350,"")</f>
        <v>0.298780487804878</v>
      </c>
      <c r="S2350" s="38" t="n">
        <f aca="false">IFERROR(Counts!K2350/Counts!J2350,"")</f>
        <v>0.730434782608696</v>
      </c>
      <c r="T2350" s="38" t="n">
        <f aca="false">IFERROR(Counts!I2350/Counts!H2350,"")</f>
        <v>0.210526315789474</v>
      </c>
      <c r="U2350" s="38" t="n">
        <f aca="false">IFERROR(1-Counts!L2350/Counts!K2350,"")</f>
        <v>0.880952380952381</v>
      </c>
      <c r="V2350" s="39" t="n">
        <f aca="false">IFERROR(Counts!AJ2350/Counts!AI2350,"")</f>
        <v>73.4322834645669</v>
      </c>
      <c r="W2350" s="38" t="n">
        <f aca="false">IFERROR(Counts!AK2350/Counts!AI2350,"")</f>
        <v>0.330708661417323</v>
      </c>
      <c r="X2350" s="40" t="n">
        <f aca="false">IFERROR(Counts!O2350,"")</f>
        <v>-0.44</v>
      </c>
      <c r="Y2350" s="36" t="n">
        <f aca="false">IFERROR(INDEX('Season Counts'!$Y$2:$Y$740,$AF2350)/INDEX('Season Counts'!$X$2:$X$740,$AF2350),"")</f>
        <v>0.358784753363229</v>
      </c>
      <c r="Z2350" s="37" t="n">
        <f aca="false">IFERROR(J2350-Y2350,"")</f>
        <v>0.0404576708791956</v>
      </c>
      <c r="AA2350" s="38" t="n">
        <f aca="false">IFERROR(INDEX('Season Counts'!$K$2:$K$740,$AF2350)/INDEX('Season Counts'!$J$2:$J$740,$AF2350),"")</f>
        <v>0.245544554455446</v>
      </c>
      <c r="AB2350" s="41" t="n">
        <f aca="false">IFERROR(R2350-AA2350,"")</f>
        <v>0.0532359333494325</v>
      </c>
      <c r="AC2350" s="39" t="n">
        <f aca="false">IFERROR(INDEX('Season Counts'!$AG$2:$AG$740,$AF2350)/INDEX('Season Counts'!$AF$2:$AF$740,$AF2350),"")</f>
        <v>73.5303744798891</v>
      </c>
      <c r="AD2350" s="40" t="n">
        <f aca="false">IFERROR(V2350-AC2350,"")</f>
        <v>-0.0980910153221259</v>
      </c>
      <c r="AE2350" s="4" t="str">
        <f aca="false">IF(D2350&lt;Guide!$C$21,"Low PA",IF(TRIM(IF(ISNUMBER(AD2350),IF(N(AD2350)&lt;=-Guide!$C$24,"▼ Bat Speed  ",IF(N(AD2350)&gt;=Guide!$C$24,"▲ Bat Speed  ","")),"")&amp;IF(N(Z2350)&gt;=Guide!$C$22,"▲ Contact  ","")&amp;IF(N(Z2350)&lt;=-Guide!$C$22,"▼ Contact  ","")&amp;IF(N(AB2350)&gt;=Guide!$C$23,"▲ Chase  ","")&amp;IF(N(AB2350)&lt;=-Guide!$C$23,"▼ Chase  ",""))="","Stable",TRIM(IF(ISNUMBER(AD2350),IF(N(AD2350)&lt;=-Guide!$C$24,"▼ Bat Speed  ",IF(N(AD2350)&gt;=Guide!$C$24,"▲ Bat Speed  ","")),"")&amp;IF(N(Z2350)&gt;=Guide!$C$22,"▲ Contact  ","")&amp;IF(N(Z2350)&lt;=-Guide!$C$22,"▼ Contact  ","")&amp;IF(N(AB2350)&gt;=Guide!$C$23,"▲ Chase  ","")&amp;IF(N(AB2350)&lt;=-Guide!$C$23,"▼ Chase  ",""))))</f>
        <v>▲ Contact ▲ Chase</v>
      </c>
      <c r="AF2350" s="35" t="n">
        <f aca="false">MATCH(Counts!A2350,'Season Counts'!$A$2:$A$740,0)</f>
        <v>599</v>
      </c>
    </row>
    <row r="2351" customFormat="false" ht="15" hidden="false" customHeight="false" outlineLevel="0" collapsed="false">
      <c r="A2351" s="34" t="str">
        <f aca="false">Counts!B2351</f>
        <v>SF</v>
      </c>
      <c r="B2351" s="5" t="str">
        <f aca="false">Counts!C2351</f>
        <v>Bryce Eldridge</v>
      </c>
      <c r="C2351" s="34" t="str">
        <f aca="false">Counts!F2351</f>
        <v>Jun</v>
      </c>
      <c r="D2351" s="35" t="n">
        <f aca="false">IFERROR(Counts!P2351,"")</f>
        <v>104</v>
      </c>
      <c r="E2351" s="36" t="n">
        <f aca="false">IFERROR(Counts!R2351/Counts!Q2351,"")</f>
        <v>0.3</v>
      </c>
      <c r="F2351" s="36" t="n">
        <f aca="false">IFERROR((Counts!R2351+Counts!V2351+Counts!W2351)/(Counts!Q2351+Counts!V2351+Counts!W2351+Counts!X2351),"")</f>
        <v>0.394230769230769</v>
      </c>
      <c r="G2351" s="36" t="n">
        <f aca="false">IFERROR((Counts!R2351+Counts!S2351+2*Counts!T2351+3*Counts!U2351)/Counts!Q2351,"")</f>
        <v>0.488888888888889</v>
      </c>
      <c r="H2351" s="35" t="n">
        <f aca="false">IFERROR(Counts!U2351,"")</f>
        <v>4</v>
      </c>
      <c r="I2351" s="36" t="n">
        <f aca="false">IFERROR(Counts!Z2351/Counts!AA2351,"")</f>
        <v>0.387019230769231</v>
      </c>
      <c r="J2351" s="36" t="n">
        <f aca="false">IFERROR(Counts!AB2351/Counts!AA2351,"")</f>
        <v>0.350913461538462</v>
      </c>
      <c r="K2351" s="37" t="n">
        <f aca="false">IFERROR((Counts!AB2351-Counts!Z2351)/Counts!AA2351,"")</f>
        <v>-0.0361057692307693</v>
      </c>
      <c r="L2351" s="38" t="n">
        <f aca="false">IFERROR(Counts!Y2351/Counts!P2351,"")</f>
        <v>0.221153846153846</v>
      </c>
      <c r="M2351" s="38" t="n">
        <f aca="false">IFERROR(Counts!V2351/Counts!P2351,"")</f>
        <v>0.134615384615385</v>
      </c>
      <c r="N2351" s="38" t="n">
        <f aca="false">IFERROR(Counts!AD2351/Counts!AC2351,"")</f>
        <v>0.104477611940299</v>
      </c>
      <c r="O2351" s="38" t="n">
        <f aca="false">IFERROR(Counts!AE2351/Counts!AC2351,"")</f>
        <v>0.537313432835821</v>
      </c>
      <c r="P2351" s="39" t="n">
        <f aca="false">IFERROR(Counts!AG2351/Counts!AF2351,"")</f>
        <v>91.3686567164179</v>
      </c>
      <c r="Q2351" s="38" t="n">
        <f aca="false">IFERROR(Counts!AH2351/Counts!AC2351,"")</f>
        <v>0.26865671641791</v>
      </c>
      <c r="R2351" s="38" t="n">
        <f aca="false">IFERROR(Counts!N2351/Counts!M2351,"")</f>
        <v>0.244541484716157</v>
      </c>
      <c r="S2351" s="38" t="n">
        <f aca="false">IFERROR(Counts!K2351/Counts!J2351,"")</f>
        <v>0.625</v>
      </c>
      <c r="T2351" s="38" t="n">
        <f aca="false">IFERROR(Counts!I2351/Counts!H2351,"")</f>
        <v>0.210227272727273</v>
      </c>
      <c r="U2351" s="38" t="n">
        <f aca="false">IFERROR(1-Counts!L2351/Counts!K2351,"")</f>
        <v>0.866666666666667</v>
      </c>
      <c r="V2351" s="39" t="n">
        <f aca="false">IFERROR(Counts!AJ2351/Counts!AI2351,"")</f>
        <v>73.4662420382166</v>
      </c>
      <c r="W2351" s="38" t="n">
        <f aca="false">IFERROR(Counts!AK2351/Counts!AI2351,"")</f>
        <v>0.35031847133758</v>
      </c>
      <c r="X2351" s="40" t="n">
        <f aca="false">IFERROR(Counts!O2351,"")</f>
        <v>6.783</v>
      </c>
      <c r="Y2351" s="36" t="n">
        <f aca="false">IFERROR(INDEX('Season Counts'!$Y$2:$Y$740,$AF2351)/INDEX('Season Counts'!$X$2:$X$740,$AF2351),"")</f>
        <v>0.358784753363229</v>
      </c>
      <c r="Z2351" s="37" t="n">
        <f aca="false">IFERROR(J2351-Y2351,"")</f>
        <v>-0.00787129182476715</v>
      </c>
      <c r="AA2351" s="38" t="n">
        <f aca="false">IFERROR(INDEX('Season Counts'!$K$2:$K$740,$AF2351)/INDEX('Season Counts'!$J$2:$J$740,$AF2351),"")</f>
        <v>0.245544554455446</v>
      </c>
      <c r="AB2351" s="41" t="n">
        <f aca="false">IFERROR(R2351-AA2351,"")</f>
        <v>-0.00100306973928835</v>
      </c>
      <c r="AC2351" s="39" t="n">
        <f aca="false">IFERROR(INDEX('Season Counts'!$AG$2:$AG$740,$AF2351)/INDEX('Season Counts'!$AF$2:$AF$740,$AF2351),"")</f>
        <v>73.5303744798891</v>
      </c>
      <c r="AD2351" s="40" t="n">
        <f aca="false">IFERROR(V2351-AC2351,"")</f>
        <v>-0.0641324416724842</v>
      </c>
      <c r="AE2351" s="4" t="str">
        <f aca="false">IF(D2351&lt;Guide!$C$21,"Low PA",IF(TRIM(IF(ISNUMBER(AD2351),IF(N(AD2351)&lt;=-Guide!$C$24,"▼ Bat Speed  ",IF(N(AD2351)&gt;=Guide!$C$24,"▲ Bat Speed  ","")),"")&amp;IF(N(Z2351)&gt;=Guide!$C$22,"▲ Contact  ","")&amp;IF(N(Z2351)&lt;=-Guide!$C$22,"▼ Contact  ","")&amp;IF(N(AB2351)&gt;=Guide!$C$23,"▲ Chase  ","")&amp;IF(N(AB2351)&lt;=-Guide!$C$23,"▼ Chase  ",""))="","Stable",TRIM(IF(ISNUMBER(AD2351),IF(N(AD2351)&lt;=-Guide!$C$24,"▼ Bat Speed  ",IF(N(AD2351)&gt;=Guide!$C$24,"▲ Bat Speed  ","")),"")&amp;IF(N(Z2351)&gt;=Guide!$C$22,"▲ Contact  ","")&amp;IF(N(Z2351)&lt;=-Guide!$C$22,"▼ Contact  ","")&amp;IF(N(AB2351)&gt;=Guide!$C$23,"▲ Chase  ","")&amp;IF(N(AB2351)&lt;=-Guide!$C$23,"▼ Chase  ",""))))</f>
        <v>Stable</v>
      </c>
      <c r="AF2351" s="35" t="n">
        <f aca="false">MATCH(Counts!A2351,'Season Counts'!$A$2:$A$740,0)</f>
        <v>599</v>
      </c>
    </row>
    <row r="2352" customFormat="false" ht="15" hidden="false" customHeight="false" outlineLevel="0" collapsed="false">
      <c r="A2352" s="34" t="str">
        <f aca="false">Counts!B2352</f>
        <v>SF</v>
      </c>
      <c r="B2352" s="5" t="str">
        <f aca="false">Counts!C2352</f>
        <v>Bryce Eldridge</v>
      </c>
      <c r="C2352" s="34" t="str">
        <f aca="false">Counts!F2352</f>
        <v>Jul</v>
      </c>
      <c r="D2352" s="35" t="n">
        <f aca="false">IFERROR(Counts!P2352,"")</f>
        <v>107</v>
      </c>
      <c r="E2352" s="36" t="n">
        <f aca="false">IFERROR(Counts!R2352/Counts!Q2352,"")</f>
        <v>0.206521739130435</v>
      </c>
      <c r="F2352" s="36" t="n">
        <f aca="false">IFERROR((Counts!R2352+Counts!V2352+Counts!W2352)/(Counts!Q2352+Counts!V2352+Counts!W2352+Counts!X2352),"")</f>
        <v>0.317757009345794</v>
      </c>
      <c r="G2352" s="36" t="n">
        <f aca="false">IFERROR((Counts!R2352+Counts!S2352+2*Counts!T2352+3*Counts!U2352)/Counts!Q2352,"")</f>
        <v>0.402173913043478</v>
      </c>
      <c r="H2352" s="35" t="n">
        <f aca="false">IFERROR(Counts!U2352,"")</f>
        <v>5</v>
      </c>
      <c r="I2352" s="36" t="n">
        <f aca="false">IFERROR(Counts!Z2352/Counts!AA2352,"")</f>
        <v>0.322169811320755</v>
      </c>
      <c r="J2352" s="36" t="n">
        <f aca="false">IFERROR(Counts!AB2352/Counts!AA2352,"")</f>
        <v>0.333575471698113</v>
      </c>
      <c r="K2352" s="37" t="n">
        <f aca="false">IFERROR((Counts!AB2352-Counts!Z2352)/Counts!AA2352,"")</f>
        <v>0.0114056603773585</v>
      </c>
      <c r="L2352" s="38" t="n">
        <f aca="false">IFERROR(Counts!Y2352/Counts!P2352,"")</f>
        <v>0.345794392523364</v>
      </c>
      <c r="M2352" s="38" t="n">
        <f aca="false">IFERROR(Counts!V2352/Counts!P2352,"")</f>
        <v>0.14018691588785</v>
      </c>
      <c r="N2352" s="38" t="n">
        <f aca="false">IFERROR(Counts!AD2352/Counts!AC2352,"")</f>
        <v>0.145454545454545</v>
      </c>
      <c r="O2352" s="38" t="n">
        <f aca="false">IFERROR(Counts!AE2352/Counts!AC2352,"")</f>
        <v>0.509090909090909</v>
      </c>
      <c r="P2352" s="39" t="n">
        <f aca="false">IFERROR(Counts!AG2352/Counts!AF2352,"")</f>
        <v>93.5166666666667</v>
      </c>
      <c r="Q2352" s="38" t="n">
        <f aca="false">IFERROR(Counts!AH2352/Counts!AC2352,"")</f>
        <v>0.4</v>
      </c>
      <c r="R2352" s="38" t="n">
        <f aca="false">IFERROR(Counts!N2352/Counts!M2352,"")</f>
        <v>0.236641221374046</v>
      </c>
      <c r="S2352" s="38" t="n">
        <f aca="false">IFERROR(Counts!K2352/Counts!J2352,"")</f>
        <v>0.591304347826087</v>
      </c>
      <c r="T2352" s="38" t="n">
        <f aca="false">IFERROR(Counts!I2352/Counts!H2352,"")</f>
        <v>0.252525252525253</v>
      </c>
      <c r="U2352" s="38" t="n">
        <f aca="false">IFERROR(1-Counts!L2352/Counts!K2352,"")</f>
        <v>0.830882352941176</v>
      </c>
      <c r="V2352" s="39" t="n">
        <f aca="false">IFERROR(Counts!AJ2352/Counts!AI2352,"")</f>
        <v>73.7838888888889</v>
      </c>
      <c r="W2352" s="38" t="n">
        <f aca="false">IFERROR(Counts!AK2352/Counts!AI2352,"")</f>
        <v>0.355555555555556</v>
      </c>
      <c r="X2352" s="40" t="n">
        <f aca="false">IFERROR(Counts!O2352,"")</f>
        <v>3.738</v>
      </c>
      <c r="Y2352" s="36" t="n">
        <f aca="false">IFERROR(INDEX('Season Counts'!$Y$2:$Y$740,$AF2352)/INDEX('Season Counts'!$X$2:$X$740,$AF2352),"")</f>
        <v>0.358784753363229</v>
      </c>
      <c r="Z2352" s="37" t="n">
        <f aca="false">IFERROR(J2352-Y2352,"")</f>
        <v>-0.0252092816651154</v>
      </c>
      <c r="AA2352" s="38" t="n">
        <f aca="false">IFERROR(INDEX('Season Counts'!$K$2:$K$740,$AF2352)/INDEX('Season Counts'!$J$2:$J$740,$AF2352),"")</f>
        <v>0.245544554455446</v>
      </c>
      <c r="AB2352" s="41" t="n">
        <f aca="false">IFERROR(R2352-AA2352,"")</f>
        <v>-0.00890333308139973</v>
      </c>
      <c r="AC2352" s="39" t="n">
        <f aca="false">IFERROR(INDEX('Season Counts'!$AG$2:$AG$740,$AF2352)/INDEX('Season Counts'!$AF$2:$AF$740,$AF2352),"")</f>
        <v>73.5303744798891</v>
      </c>
      <c r="AD2352" s="40" t="n">
        <f aca="false">IFERROR(V2352-AC2352,"")</f>
        <v>0.253514408999848</v>
      </c>
      <c r="AE2352" s="4" t="str">
        <f aca="false">IF(D2352&lt;Guide!$C$21,"Low PA",IF(TRIM(IF(ISNUMBER(AD2352),IF(N(AD2352)&lt;=-Guide!$C$24,"▼ Bat Speed  ",IF(N(AD2352)&gt;=Guide!$C$24,"▲ Bat Speed  ","")),"")&amp;IF(N(Z2352)&gt;=Guide!$C$22,"▲ Contact  ","")&amp;IF(N(Z2352)&lt;=-Guide!$C$22,"▼ Contact  ","")&amp;IF(N(AB2352)&gt;=Guide!$C$23,"▲ Chase  ","")&amp;IF(N(AB2352)&lt;=-Guide!$C$23,"▼ Chase  ",""))="","Stable",TRIM(IF(ISNUMBER(AD2352),IF(N(AD2352)&lt;=-Guide!$C$24,"▼ Bat Speed  ",IF(N(AD2352)&gt;=Guide!$C$24,"▲ Bat Speed  ","")),"")&amp;IF(N(Z2352)&gt;=Guide!$C$22,"▲ Contact  ","")&amp;IF(N(Z2352)&lt;=-Guide!$C$22,"▼ Contact  ","")&amp;IF(N(AB2352)&gt;=Guide!$C$23,"▲ Chase  ","")&amp;IF(N(AB2352)&lt;=-Guide!$C$23,"▼ Chase  ",""))))</f>
        <v>Stable</v>
      </c>
      <c r="AF2352" s="35" t="n">
        <f aca="false">MATCH(Counts!A2352,'Season Counts'!$A$2:$A$740,0)</f>
        <v>599</v>
      </c>
    </row>
    <row r="2353" customFormat="false" ht="15" hidden="false" customHeight="false" outlineLevel="0" collapsed="false">
      <c r="A2353" s="34" t="str">
        <f aca="false">Counts!B2353</f>
        <v>SF</v>
      </c>
      <c r="B2353" s="5" t="str">
        <f aca="false">Counts!C2353</f>
        <v>Bryce Eldridge</v>
      </c>
      <c r="C2353" s="34" t="str">
        <f aca="false">Counts!F2353</f>
        <v>Aug</v>
      </c>
      <c r="D2353" s="35" t="n">
        <f aca="false">IFERROR(Counts!P2353,"")</f>
        <v>101</v>
      </c>
      <c r="E2353" s="36" t="n">
        <f aca="false">IFERROR(Counts!R2353/Counts!Q2353,"")</f>
        <v>0.296703296703297</v>
      </c>
      <c r="F2353" s="36" t="n">
        <f aca="false">IFERROR((Counts!R2353+Counts!V2353+Counts!W2353)/(Counts!Q2353+Counts!V2353+Counts!W2353+Counts!X2353),"")</f>
        <v>0.366336633663366</v>
      </c>
      <c r="G2353" s="36" t="n">
        <f aca="false">IFERROR((Counts!R2353+Counts!S2353+2*Counts!T2353+3*Counts!U2353)/Counts!Q2353,"")</f>
        <v>0.461538461538462</v>
      </c>
      <c r="H2353" s="35" t="n">
        <f aca="false">IFERROR(Counts!U2353,"")</f>
        <v>4</v>
      </c>
      <c r="I2353" s="36" t="n">
        <f aca="false">IFERROR(Counts!Z2353/Counts!AA2353,"")</f>
        <v>0.363861386138614</v>
      </c>
      <c r="J2353" s="36" t="n">
        <f aca="false">IFERROR(Counts!AB2353/Counts!AA2353,"")</f>
        <v>0.352</v>
      </c>
      <c r="K2353" s="37" t="n">
        <f aca="false">IFERROR((Counts!AB2353-Counts!Z2353)/Counts!AA2353,"")</f>
        <v>-0.0118613861386139</v>
      </c>
      <c r="L2353" s="38" t="n">
        <f aca="false">IFERROR(Counts!Y2353/Counts!P2353,"")</f>
        <v>0.247524752475248</v>
      </c>
      <c r="M2353" s="38" t="n">
        <f aca="false">IFERROR(Counts!V2353/Counts!P2353,"")</f>
        <v>0.099009900990099</v>
      </c>
      <c r="N2353" s="38" t="n">
        <f aca="false">IFERROR(Counts!AD2353/Counts!AC2353,"")</f>
        <v>0.106060606060606</v>
      </c>
      <c r="O2353" s="38" t="n">
        <f aca="false">IFERROR(Counts!AE2353/Counts!AC2353,"")</f>
        <v>0.5</v>
      </c>
      <c r="P2353" s="39" t="n">
        <f aca="false">IFERROR(Counts!AG2353/Counts!AF2353,"")</f>
        <v>92.630303030303</v>
      </c>
      <c r="Q2353" s="38" t="n">
        <f aca="false">IFERROR(Counts!AH2353/Counts!AC2353,"")</f>
        <v>0.424242424242424</v>
      </c>
      <c r="R2353" s="38" t="n">
        <f aca="false">IFERROR(Counts!N2353/Counts!M2353,"")</f>
        <v>0.23469387755102</v>
      </c>
      <c r="S2353" s="38" t="n">
        <f aca="false">IFERROR(Counts!K2353/Counts!J2353,"")</f>
        <v>0.66</v>
      </c>
      <c r="T2353" s="38" t="n">
        <f aca="false">IFERROR(Counts!I2353/Counts!H2353,"")</f>
        <v>0.303370786516854</v>
      </c>
      <c r="U2353" s="38" t="n">
        <f aca="false">IFERROR(1-Counts!L2353/Counts!K2353,"")</f>
        <v>0.810606060606061</v>
      </c>
      <c r="V2353" s="39" t="n">
        <f aca="false">IFERROR(Counts!AJ2353/Counts!AI2353,"")</f>
        <v>73.3736842105263</v>
      </c>
      <c r="W2353" s="38" t="n">
        <f aca="false">IFERROR(Counts!AK2353/Counts!AI2353,"")</f>
        <v>0.361842105263158</v>
      </c>
      <c r="X2353" s="40" t="n">
        <f aca="false">IFERROR(Counts!O2353,"")</f>
        <v>4.427</v>
      </c>
      <c r="Y2353" s="36" t="n">
        <f aca="false">IFERROR(INDEX('Season Counts'!$Y$2:$Y$740,$AF2353)/INDEX('Season Counts'!$X$2:$X$740,$AF2353),"")</f>
        <v>0.358784753363229</v>
      </c>
      <c r="Z2353" s="37" t="n">
        <f aca="false">IFERROR(J2353-Y2353,"")</f>
        <v>-0.0067847533632287</v>
      </c>
      <c r="AA2353" s="38" t="n">
        <f aca="false">IFERROR(INDEX('Season Counts'!$K$2:$K$740,$AF2353)/INDEX('Season Counts'!$J$2:$J$740,$AF2353),"")</f>
        <v>0.245544554455446</v>
      </c>
      <c r="AB2353" s="41" t="n">
        <f aca="false">IFERROR(R2353-AA2353,"")</f>
        <v>-0.0108506769044251</v>
      </c>
      <c r="AC2353" s="39" t="n">
        <f aca="false">IFERROR(INDEX('Season Counts'!$AG$2:$AG$740,$AF2353)/INDEX('Season Counts'!$AF$2:$AF$740,$AF2353),"")</f>
        <v>73.5303744798891</v>
      </c>
      <c r="AD2353" s="40" t="n">
        <f aca="false">IFERROR(V2353-AC2353,"")</f>
        <v>-0.156690269362741</v>
      </c>
      <c r="AE2353" s="4" t="str">
        <f aca="false">IF(D2353&lt;Guide!$C$21,"Low PA",IF(TRIM(IF(ISNUMBER(AD2353),IF(N(AD2353)&lt;=-Guide!$C$24,"▼ Bat Speed  ",IF(N(AD2353)&gt;=Guide!$C$24,"▲ Bat Speed  ","")),"")&amp;IF(N(Z2353)&gt;=Guide!$C$22,"▲ Contact  ","")&amp;IF(N(Z2353)&lt;=-Guide!$C$22,"▼ Contact  ","")&amp;IF(N(AB2353)&gt;=Guide!$C$23,"▲ Chase  ","")&amp;IF(N(AB2353)&lt;=-Guide!$C$23,"▼ Chase  ",""))="","Stable",TRIM(IF(ISNUMBER(AD2353),IF(N(AD2353)&lt;=-Guide!$C$24,"▼ Bat Speed  ",IF(N(AD2353)&gt;=Guide!$C$24,"▲ Bat Speed  ","")),"")&amp;IF(N(Z2353)&gt;=Guide!$C$22,"▲ Contact  ","")&amp;IF(N(Z2353)&lt;=-Guide!$C$22,"▼ Contact  ","")&amp;IF(N(AB2353)&gt;=Guide!$C$23,"▲ Chase  ","")&amp;IF(N(AB2353)&lt;=-Guide!$C$23,"▼ Chase  ",""))))</f>
        <v>Stable</v>
      </c>
      <c r="AF2353" s="35" t="n">
        <f aca="false">MATCH(Counts!A2353,'Season Counts'!$A$2:$A$740,0)</f>
        <v>599</v>
      </c>
    </row>
    <row r="2354" customFormat="false" ht="15" hidden="false" customHeight="false" outlineLevel="0" collapsed="false">
      <c r="A2354" s="34" t="str">
        <f aca="false">Counts!B2354</f>
        <v>SF</v>
      </c>
      <c r="B2354" s="5" t="str">
        <f aca="false">Counts!C2354</f>
        <v>Bryce Eldridge</v>
      </c>
      <c r="C2354" s="34" t="str">
        <f aca="false">Counts!F2354</f>
        <v>Sep</v>
      </c>
      <c r="D2354" s="35" t="n">
        <f aca="false">IFERROR(Counts!P2354,"")</f>
        <v>69</v>
      </c>
      <c r="E2354" s="36" t="n">
        <f aca="false">IFERROR(Counts!R2354/Counts!Q2354,"")</f>
        <v>0.309090909090909</v>
      </c>
      <c r="F2354" s="36" t="n">
        <f aca="false">IFERROR((Counts!R2354+Counts!V2354+Counts!W2354)/(Counts!Q2354+Counts!V2354+Counts!W2354+Counts!X2354),"")</f>
        <v>0.420289855072464</v>
      </c>
      <c r="G2354" s="36" t="n">
        <f aca="false">IFERROR((Counts!R2354+Counts!S2354+2*Counts!T2354+3*Counts!U2354)/Counts!Q2354,"")</f>
        <v>0.527272727272727</v>
      </c>
      <c r="H2354" s="35" t="n">
        <f aca="false">IFERROR(Counts!U2354,"")</f>
        <v>2</v>
      </c>
      <c r="I2354" s="36" t="n">
        <f aca="false">IFERROR(Counts!Z2354/Counts!AA2354,"")</f>
        <v>0.405797101449275</v>
      </c>
      <c r="J2354" s="36" t="n">
        <f aca="false">IFERROR(Counts!AB2354/Counts!AA2354,"")</f>
        <v>0.380608695652174</v>
      </c>
      <c r="K2354" s="37" t="n">
        <f aca="false">IFERROR((Counts!AB2354-Counts!Z2354)/Counts!AA2354,"")</f>
        <v>-0.0251884057971014</v>
      </c>
      <c r="L2354" s="38" t="n">
        <f aca="false">IFERROR(Counts!Y2354/Counts!P2354,"")</f>
        <v>0.27536231884058</v>
      </c>
      <c r="M2354" s="38" t="n">
        <f aca="false">IFERROR(Counts!V2354/Counts!P2354,"")</f>
        <v>0.173913043478261</v>
      </c>
      <c r="N2354" s="38" t="n">
        <f aca="false">IFERROR(Counts!AD2354/Counts!AC2354,"")</f>
        <v>0.0789473684210526</v>
      </c>
      <c r="O2354" s="38" t="n">
        <f aca="false">IFERROR(Counts!AE2354/Counts!AC2354,"")</f>
        <v>0.5</v>
      </c>
      <c r="P2354" s="39" t="n">
        <f aca="false">IFERROR(Counts!AG2354/Counts!AF2354,"")</f>
        <v>93.5710526315789</v>
      </c>
      <c r="Q2354" s="38" t="n">
        <f aca="false">IFERROR(Counts!AH2354/Counts!AC2354,"")</f>
        <v>0.421052631578947</v>
      </c>
      <c r="R2354" s="38" t="n">
        <f aca="false">IFERROR(Counts!N2354/Counts!M2354,"")</f>
        <v>0.220125786163522</v>
      </c>
      <c r="S2354" s="38" t="n">
        <f aca="false">IFERROR(Counts!K2354/Counts!J2354,"")</f>
        <v>0.68421052631579</v>
      </c>
      <c r="T2354" s="38" t="n">
        <f aca="false">IFERROR(Counts!I2354/Counts!H2354,"")</f>
        <v>0.26984126984127</v>
      </c>
      <c r="U2354" s="38" t="n">
        <f aca="false">IFERROR(1-Counts!L2354/Counts!K2354,"")</f>
        <v>0.824175824175824</v>
      </c>
      <c r="V2354" s="39" t="n">
        <f aca="false">IFERROR(Counts!AJ2354/Counts!AI2354,"")</f>
        <v>73.5371428571429</v>
      </c>
      <c r="W2354" s="38" t="n">
        <f aca="false">IFERROR(Counts!AK2354/Counts!AI2354,"")</f>
        <v>0.371428571428571</v>
      </c>
      <c r="X2354" s="40" t="n">
        <f aca="false">IFERROR(Counts!O2354,"")</f>
        <v>5.55</v>
      </c>
      <c r="Y2354" s="36" t="n">
        <f aca="false">IFERROR(INDEX('Season Counts'!$Y$2:$Y$740,$AF2354)/INDEX('Season Counts'!$X$2:$X$740,$AF2354),"")</f>
        <v>0.358784753363229</v>
      </c>
      <c r="Z2354" s="37" t="n">
        <f aca="false">IFERROR(J2354-Y2354,"")</f>
        <v>0.0218239422889452</v>
      </c>
      <c r="AA2354" s="38" t="n">
        <f aca="false">IFERROR(INDEX('Season Counts'!$K$2:$K$740,$AF2354)/INDEX('Season Counts'!$J$2:$J$740,$AF2354),"")</f>
        <v>0.245544554455446</v>
      </c>
      <c r="AB2354" s="41" t="n">
        <f aca="false">IFERROR(R2354-AA2354,"")</f>
        <v>-0.0254187682919235</v>
      </c>
      <c r="AC2354" s="39" t="n">
        <f aca="false">IFERROR(INDEX('Season Counts'!$AG$2:$AG$740,$AF2354)/INDEX('Season Counts'!$AF$2:$AF$740,$AF2354),"")</f>
        <v>73.5303744798891</v>
      </c>
      <c r="AD2354" s="40" t="n">
        <f aca="false">IFERROR(V2354-AC2354,"")</f>
        <v>0.00676837725380608</v>
      </c>
      <c r="AE2354" s="4" t="str">
        <f aca="false">IF(D2354&lt;Guide!$C$21,"Low PA",IF(TRIM(IF(ISNUMBER(AD2354),IF(N(AD2354)&lt;=-Guide!$C$24,"▼ Bat Speed  ",IF(N(AD2354)&gt;=Guide!$C$24,"▲ Bat Speed  ","")),"")&amp;IF(N(Z2354)&gt;=Guide!$C$22,"▲ Contact  ","")&amp;IF(N(Z2354)&lt;=-Guide!$C$22,"▼ Contact  ","")&amp;IF(N(AB2354)&gt;=Guide!$C$23,"▲ Chase  ","")&amp;IF(N(AB2354)&lt;=-Guide!$C$23,"▼ Chase  ",""))="","Stable",TRIM(IF(ISNUMBER(AD2354),IF(N(AD2354)&lt;=-Guide!$C$24,"▼ Bat Speed  ",IF(N(AD2354)&gt;=Guide!$C$24,"▲ Bat Speed  ","")),"")&amp;IF(N(Z2354)&gt;=Guide!$C$22,"▲ Contact  ","")&amp;IF(N(Z2354)&lt;=-Guide!$C$22,"▼ Contact  ","")&amp;IF(N(AB2354)&gt;=Guide!$C$23,"▲ Chase  ","")&amp;IF(N(AB2354)&lt;=-Guide!$C$23,"▼ Chase  ",""))))</f>
        <v>Stable</v>
      </c>
      <c r="AF2354" s="35" t="n">
        <f aca="false">MATCH(Counts!A2354,'Season Counts'!$A$2:$A$740,0)</f>
        <v>599</v>
      </c>
    </row>
    <row r="2355" customFormat="false" ht="15" hidden="false" customHeight="false" outlineLevel="0" collapsed="false">
      <c r="A2355" s="34" t="str">
        <f aca="false">Counts!B2355</f>
        <v>SF</v>
      </c>
      <c r="B2355" s="5" t="str">
        <f aca="false">Counts!C2355</f>
        <v>Casey Schmitt</v>
      </c>
      <c r="C2355" s="34" t="str">
        <f aca="false">Counts!F2355</f>
        <v>Mar-Apr</v>
      </c>
      <c r="D2355" s="35" t="n">
        <f aca="false">IFERROR(Counts!P2355,"")</f>
        <v>102</v>
      </c>
      <c r="E2355" s="36" t="n">
        <f aca="false">IFERROR(Counts!R2355/Counts!Q2355,"")</f>
        <v>0.301075268817204</v>
      </c>
      <c r="F2355" s="36" t="n">
        <f aca="false">IFERROR((Counts!R2355+Counts!V2355+Counts!W2355)/(Counts!Q2355+Counts!V2355+Counts!W2355+Counts!X2355),"")</f>
        <v>0.352941176470588</v>
      </c>
      <c r="G2355" s="36" t="n">
        <f aca="false">IFERROR((Counts!R2355+Counts!S2355+2*Counts!T2355+3*Counts!U2355)/Counts!Q2355,"")</f>
        <v>0.537634408602151</v>
      </c>
      <c r="H2355" s="35" t="n">
        <f aca="false">IFERROR(Counts!U2355,"")</f>
        <v>4</v>
      </c>
      <c r="I2355" s="36" t="n">
        <f aca="false">IFERROR(Counts!Z2355/Counts!AA2355,"")</f>
        <v>0.383168316831683</v>
      </c>
      <c r="J2355" s="36" t="n">
        <f aca="false">IFERROR(Counts!AB2355/Counts!AA2355,"")</f>
        <v>0.369267326732673</v>
      </c>
      <c r="K2355" s="37" t="n">
        <f aca="false">IFERROR((Counts!AB2355-Counts!Z2355)/Counts!AA2355,"")</f>
        <v>-0.0139009900990099</v>
      </c>
      <c r="L2355" s="38" t="n">
        <f aca="false">IFERROR(Counts!Y2355/Counts!P2355,"")</f>
        <v>0.186274509803922</v>
      </c>
      <c r="M2355" s="38" t="n">
        <f aca="false">IFERROR(Counts!V2355/Counts!P2355,"")</f>
        <v>0.0392156862745098</v>
      </c>
      <c r="N2355" s="38" t="n">
        <f aca="false">IFERROR(Counts!AD2355/Counts!AC2355,"")</f>
        <v>0.146666666666667</v>
      </c>
      <c r="O2355" s="38" t="n">
        <f aca="false">IFERROR(Counts!AE2355/Counts!AC2355,"")</f>
        <v>0.466666666666667</v>
      </c>
      <c r="P2355" s="39" t="n">
        <f aca="false">IFERROR(Counts!AG2355/Counts!AF2355,"")</f>
        <v>90.0513513513514</v>
      </c>
      <c r="Q2355" s="38" t="n">
        <f aca="false">IFERROR(Counts!AH2355/Counts!AC2355,"")</f>
        <v>0.44</v>
      </c>
      <c r="R2355" s="38" t="n">
        <f aca="false">IFERROR(Counts!N2355/Counts!M2355,"")</f>
        <v>0.318435754189944</v>
      </c>
      <c r="S2355" s="38" t="n">
        <f aca="false">IFERROR(Counts!K2355/Counts!J2355,"")</f>
        <v>0.65945945945946</v>
      </c>
      <c r="T2355" s="38" t="n">
        <f aca="false">IFERROR(Counts!I2355/Counts!H2355,"")</f>
        <v>0.195530726256983</v>
      </c>
      <c r="U2355" s="38" t="n">
        <f aca="false">IFERROR(1-Counts!L2355/Counts!K2355,"")</f>
        <v>0.909836065573771</v>
      </c>
      <c r="V2355" s="39" t="n">
        <f aca="false">IFERROR(Counts!AJ2355/Counts!AI2355,"")</f>
        <v>72.1857142857143</v>
      </c>
      <c r="W2355" s="38" t="n">
        <f aca="false">IFERROR(Counts!AK2355/Counts!AI2355,"")</f>
        <v>0.253246753246753</v>
      </c>
      <c r="X2355" s="40" t="n">
        <f aca="false">IFERROR(Counts!O2355,"")</f>
        <v>4.182</v>
      </c>
      <c r="Y2355" s="36" t="n">
        <f aca="false">IFERROR(INDEX('Season Counts'!$Y$2:$Y$740,$AF2355)/INDEX('Season Counts'!$X$2:$X$740,$AF2355),"")</f>
        <v>0.35460687960688</v>
      </c>
      <c r="Z2355" s="37" t="n">
        <f aca="false">IFERROR(J2355-Y2355,"")</f>
        <v>0.0146604471257937</v>
      </c>
      <c r="AA2355" s="38" t="n">
        <f aca="false">IFERROR(INDEX('Season Counts'!$K$2:$K$740,$AF2355)/INDEX('Season Counts'!$J$2:$J$740,$AF2355),"")</f>
        <v>0.365145228215768</v>
      </c>
      <c r="AB2355" s="41" t="n">
        <f aca="false">IFERROR(R2355-AA2355,"")</f>
        <v>-0.0467094740258235</v>
      </c>
      <c r="AC2355" s="39" t="n">
        <f aca="false">IFERROR(INDEX('Season Counts'!$AG$2:$AG$740,$AF2355)/INDEX('Season Counts'!$AF$2:$AF$740,$AF2355),"")</f>
        <v>72.574710982659</v>
      </c>
      <c r="AD2355" s="40" t="n">
        <f aca="false">IFERROR(V2355-AC2355,"")</f>
        <v>-0.388996696944673</v>
      </c>
      <c r="AE2355" s="4" t="str">
        <f aca="false">IF(D2355&lt;Guide!$C$21,"Low PA",IF(TRIM(IF(ISNUMBER(AD2355),IF(N(AD2355)&lt;=-Guide!$C$24,"▼ Bat Speed  ",IF(N(AD2355)&gt;=Guide!$C$24,"▲ Bat Speed  ","")),"")&amp;IF(N(Z2355)&gt;=Guide!$C$22,"▲ Contact  ","")&amp;IF(N(Z2355)&lt;=-Guide!$C$22,"▼ Contact  ","")&amp;IF(N(AB2355)&gt;=Guide!$C$23,"▲ Chase  ","")&amp;IF(N(AB2355)&lt;=-Guide!$C$23,"▼ Chase  ",""))="","Stable",TRIM(IF(ISNUMBER(AD2355),IF(N(AD2355)&lt;=-Guide!$C$24,"▼ Bat Speed  ",IF(N(AD2355)&gt;=Guide!$C$24,"▲ Bat Speed  ","")),"")&amp;IF(N(Z2355)&gt;=Guide!$C$22,"▲ Contact  ","")&amp;IF(N(Z2355)&lt;=-Guide!$C$22,"▼ Contact  ","")&amp;IF(N(AB2355)&gt;=Guide!$C$23,"▲ Chase  ","")&amp;IF(N(AB2355)&lt;=-Guide!$C$23,"▼ Chase  ",""))))</f>
        <v>▼ Chase</v>
      </c>
      <c r="AF2355" s="35" t="n">
        <f aca="false">MATCH(Counts!A2355,'Season Counts'!$A$2:$A$740,0)</f>
        <v>600</v>
      </c>
    </row>
    <row r="2356" customFormat="false" ht="15" hidden="false" customHeight="false" outlineLevel="0" collapsed="false">
      <c r="A2356" s="34" t="str">
        <f aca="false">Counts!B2356</f>
        <v>SF</v>
      </c>
      <c r="B2356" s="5" t="str">
        <f aca="false">Counts!C2356</f>
        <v>Casey Schmitt</v>
      </c>
      <c r="C2356" s="34" t="str">
        <f aca="false">Counts!F2356</f>
        <v>May</v>
      </c>
      <c r="D2356" s="35" t="n">
        <f aca="false">IFERROR(Counts!P2356,"")</f>
        <v>109</v>
      </c>
      <c r="E2356" s="36" t="n">
        <f aca="false">IFERROR(Counts!R2356/Counts!Q2356,"")</f>
        <v>0.288461538461538</v>
      </c>
      <c r="F2356" s="36" t="n">
        <f aca="false">IFERROR((Counts!R2356+Counts!V2356+Counts!W2356)/(Counts!Q2356+Counts!V2356+Counts!W2356+Counts!X2356),"")</f>
        <v>0.311926605504587</v>
      </c>
      <c r="G2356" s="36" t="n">
        <f aca="false">IFERROR((Counts!R2356+Counts!S2356+2*Counts!T2356+3*Counts!U2356)/Counts!Q2356,"")</f>
        <v>0.557692307692308</v>
      </c>
      <c r="H2356" s="35" t="n">
        <f aca="false">IFERROR(Counts!U2356,"")</f>
        <v>8</v>
      </c>
      <c r="I2356" s="36" t="n">
        <f aca="false">IFERROR(Counts!Z2356/Counts!AA2356,"")</f>
        <v>0.36697247706422</v>
      </c>
      <c r="J2356" s="36" t="n">
        <f aca="false">IFERROR(Counts!AB2356/Counts!AA2356,"")</f>
        <v>0.344266055045872</v>
      </c>
      <c r="K2356" s="37" t="n">
        <f aca="false">IFERROR((Counts!AB2356-Counts!Z2356)/Counts!AA2356,"")</f>
        <v>-0.0227064220183486</v>
      </c>
      <c r="L2356" s="38" t="n">
        <f aca="false">IFERROR(Counts!Y2356/Counts!P2356,"")</f>
        <v>0.211009174311927</v>
      </c>
      <c r="M2356" s="38" t="n">
        <f aca="false">IFERROR(Counts!V2356/Counts!P2356,"")</f>
        <v>0.0275229357798165</v>
      </c>
      <c r="N2356" s="38" t="n">
        <f aca="false">IFERROR(Counts!AD2356/Counts!AC2356,"")</f>
        <v>0.146341463414634</v>
      </c>
      <c r="O2356" s="38" t="n">
        <f aca="false">IFERROR(Counts!AE2356/Counts!AC2356,"")</f>
        <v>0.439024390243902</v>
      </c>
      <c r="P2356" s="39" t="n">
        <f aca="false">IFERROR(Counts!AG2356/Counts!AF2356,"")</f>
        <v>89.65</v>
      </c>
      <c r="Q2356" s="38" t="n">
        <f aca="false">IFERROR(Counts!AH2356/Counts!AC2356,"")</f>
        <v>0.353658536585366</v>
      </c>
      <c r="R2356" s="38" t="n">
        <f aca="false">IFERROR(Counts!N2356/Counts!M2356,"")</f>
        <v>0.398989898989899</v>
      </c>
      <c r="S2356" s="38" t="n">
        <f aca="false">IFERROR(Counts!K2356/Counts!J2356,"")</f>
        <v>0.714285714285714</v>
      </c>
      <c r="T2356" s="38" t="n">
        <f aca="false">IFERROR(Counts!I2356/Counts!H2356,"")</f>
        <v>0.22488038277512</v>
      </c>
      <c r="U2356" s="38" t="n">
        <f aca="false">IFERROR(1-Counts!L2356/Counts!K2356,"")</f>
        <v>0.907692307692308</v>
      </c>
      <c r="V2356" s="39" t="n">
        <f aca="false">IFERROR(Counts!AJ2356/Counts!AI2356,"")</f>
        <v>72.6565217391304</v>
      </c>
      <c r="W2356" s="38" t="n">
        <f aca="false">IFERROR(Counts!AK2356/Counts!AI2356,"")</f>
        <v>0.277173913043478</v>
      </c>
      <c r="X2356" s="40" t="n">
        <f aca="false">IFERROR(Counts!O2356,"")</f>
        <v>5.964</v>
      </c>
      <c r="Y2356" s="36" t="n">
        <f aca="false">IFERROR(INDEX('Season Counts'!$Y$2:$Y$740,$AF2356)/INDEX('Season Counts'!$X$2:$X$740,$AF2356),"")</f>
        <v>0.35460687960688</v>
      </c>
      <c r="Z2356" s="37" t="n">
        <f aca="false">IFERROR(J2356-Y2356,"")</f>
        <v>-0.010340824561008</v>
      </c>
      <c r="AA2356" s="38" t="n">
        <f aca="false">IFERROR(INDEX('Season Counts'!$K$2:$K$740,$AF2356)/INDEX('Season Counts'!$J$2:$J$740,$AF2356),"")</f>
        <v>0.365145228215768</v>
      </c>
      <c r="AB2356" s="41" t="n">
        <f aca="false">IFERROR(R2356-AA2356,"")</f>
        <v>0.0338446707741314</v>
      </c>
      <c r="AC2356" s="39" t="n">
        <f aca="false">IFERROR(INDEX('Season Counts'!$AG$2:$AG$740,$AF2356)/INDEX('Season Counts'!$AF$2:$AF$740,$AF2356),"")</f>
        <v>72.574710982659</v>
      </c>
      <c r="AD2356" s="40" t="n">
        <f aca="false">IFERROR(V2356-AC2356,"")</f>
        <v>0.0818107564714694</v>
      </c>
      <c r="AE2356" s="4" t="str">
        <f aca="false">IF(D2356&lt;Guide!$C$21,"Low PA",IF(TRIM(IF(ISNUMBER(AD2356),IF(N(AD2356)&lt;=-Guide!$C$24,"▼ Bat Speed  ",IF(N(AD2356)&gt;=Guide!$C$24,"▲ Bat Speed  ","")),"")&amp;IF(N(Z2356)&gt;=Guide!$C$22,"▲ Contact  ","")&amp;IF(N(Z2356)&lt;=-Guide!$C$22,"▼ Contact  ","")&amp;IF(N(AB2356)&gt;=Guide!$C$23,"▲ Chase  ","")&amp;IF(N(AB2356)&lt;=-Guide!$C$23,"▼ Chase  ",""))="","Stable",TRIM(IF(ISNUMBER(AD2356),IF(N(AD2356)&lt;=-Guide!$C$24,"▼ Bat Speed  ",IF(N(AD2356)&gt;=Guide!$C$24,"▲ Bat Speed  ","")),"")&amp;IF(N(Z2356)&gt;=Guide!$C$22,"▲ Contact  ","")&amp;IF(N(Z2356)&lt;=-Guide!$C$22,"▼ Contact  ","")&amp;IF(N(AB2356)&gt;=Guide!$C$23,"▲ Chase  ","")&amp;IF(N(AB2356)&lt;=-Guide!$C$23,"▼ Chase  ",""))))</f>
        <v>Stable</v>
      </c>
      <c r="AF2356" s="35" t="n">
        <f aca="false">MATCH(Counts!A2356,'Season Counts'!$A$2:$A$740,0)</f>
        <v>600</v>
      </c>
    </row>
    <row r="2357" customFormat="false" ht="15" hidden="false" customHeight="false" outlineLevel="0" collapsed="false">
      <c r="A2357" s="34" t="str">
        <f aca="false">Counts!B2357</f>
        <v>SF</v>
      </c>
      <c r="B2357" s="5" t="str">
        <f aca="false">Counts!C2357</f>
        <v>Casey Schmitt</v>
      </c>
      <c r="C2357" s="34" t="str">
        <f aca="false">Counts!F2357</f>
        <v>Jun</v>
      </c>
      <c r="D2357" s="35" t="n">
        <f aca="false">IFERROR(Counts!P2357,"")</f>
        <v>110</v>
      </c>
      <c r="E2357" s="36" t="n">
        <f aca="false">IFERROR(Counts!R2357/Counts!Q2357,"")</f>
        <v>0.261682242990654</v>
      </c>
      <c r="F2357" s="36" t="n">
        <f aca="false">IFERROR((Counts!R2357+Counts!V2357+Counts!W2357)/(Counts!Q2357+Counts!V2357+Counts!W2357+Counts!X2357),"")</f>
        <v>0.263636363636364</v>
      </c>
      <c r="G2357" s="36" t="n">
        <f aca="false">IFERROR((Counts!R2357+Counts!S2357+2*Counts!T2357+3*Counts!U2357)/Counts!Q2357,"")</f>
        <v>0.401869158878505</v>
      </c>
      <c r="H2357" s="35" t="n">
        <f aca="false">IFERROR(Counts!U2357,"")</f>
        <v>4</v>
      </c>
      <c r="I2357" s="36" t="n">
        <f aca="false">IFERROR(Counts!Z2357/Counts!AA2357,"")</f>
        <v>0.285</v>
      </c>
      <c r="J2357" s="36" t="n">
        <f aca="false">IFERROR(Counts!AB2357/Counts!AA2357,"")</f>
        <v>0.380509090909091</v>
      </c>
      <c r="K2357" s="37" t="n">
        <f aca="false">IFERROR((Counts!AB2357-Counts!Z2357)/Counts!AA2357,"")</f>
        <v>0.0955090909090909</v>
      </c>
      <c r="L2357" s="38" t="n">
        <f aca="false">IFERROR(Counts!Y2357/Counts!P2357,"")</f>
        <v>0.172727272727273</v>
      </c>
      <c r="M2357" s="38" t="n">
        <f aca="false">IFERROR(Counts!V2357/Counts!P2357,"")</f>
        <v>0</v>
      </c>
      <c r="N2357" s="38" t="n">
        <f aca="false">IFERROR(Counts!AD2357/Counts!AC2357,"")</f>
        <v>0.1</v>
      </c>
      <c r="O2357" s="38" t="n">
        <f aca="false">IFERROR(Counts!AE2357/Counts!AC2357,"")</f>
        <v>0.422222222222222</v>
      </c>
      <c r="P2357" s="39" t="n">
        <f aca="false">IFERROR(Counts!AG2357/Counts!AF2357,"")</f>
        <v>89.8788888888889</v>
      </c>
      <c r="Q2357" s="38" t="n">
        <f aca="false">IFERROR(Counts!AH2357/Counts!AC2357,"")</f>
        <v>0.488888888888889</v>
      </c>
      <c r="R2357" s="38" t="n">
        <f aca="false">IFERROR(Counts!N2357/Counts!M2357,"")</f>
        <v>0.394736842105263</v>
      </c>
      <c r="S2357" s="38" t="n">
        <f aca="false">IFERROR(Counts!K2357/Counts!J2357,"")</f>
        <v>0.769607843137255</v>
      </c>
      <c r="T2357" s="38" t="n">
        <f aca="false">IFERROR(Counts!I2357/Counts!H2357,"")</f>
        <v>0.185344827586207</v>
      </c>
      <c r="U2357" s="38" t="n">
        <f aca="false">IFERROR(1-Counts!L2357/Counts!K2357,"")</f>
        <v>0.89171974522293</v>
      </c>
      <c r="V2357" s="39" t="n">
        <f aca="false">IFERROR(Counts!AJ2357/Counts!AI2357,"")</f>
        <v>72.6354066985646</v>
      </c>
      <c r="W2357" s="38" t="n">
        <f aca="false">IFERROR(Counts!AK2357/Counts!AI2357,"")</f>
        <v>0.301435406698565</v>
      </c>
      <c r="X2357" s="40" t="n">
        <f aca="false">IFERROR(Counts!O2357,"")</f>
        <v>-3.697</v>
      </c>
      <c r="Y2357" s="36" t="n">
        <f aca="false">IFERROR(INDEX('Season Counts'!$Y$2:$Y$740,$AF2357)/INDEX('Season Counts'!$X$2:$X$740,$AF2357),"")</f>
        <v>0.35460687960688</v>
      </c>
      <c r="Z2357" s="37" t="n">
        <f aca="false">IFERROR(J2357-Y2357,"")</f>
        <v>0.0259022113022113</v>
      </c>
      <c r="AA2357" s="38" t="n">
        <f aca="false">IFERROR(INDEX('Season Counts'!$K$2:$K$740,$AF2357)/INDEX('Season Counts'!$J$2:$J$740,$AF2357),"")</f>
        <v>0.365145228215768</v>
      </c>
      <c r="AB2357" s="41" t="n">
        <f aca="false">IFERROR(R2357-AA2357,"")</f>
        <v>0.0295916138894956</v>
      </c>
      <c r="AC2357" s="39" t="n">
        <f aca="false">IFERROR(INDEX('Season Counts'!$AG$2:$AG$740,$AF2357)/INDEX('Season Counts'!$AF$2:$AF$740,$AF2357),"")</f>
        <v>72.574710982659</v>
      </c>
      <c r="AD2357" s="40" t="n">
        <f aca="false">IFERROR(V2357-AC2357,"")</f>
        <v>0.0606957159056378</v>
      </c>
      <c r="AE2357" s="4" t="str">
        <f aca="false">IF(D2357&lt;Guide!$C$21,"Low PA",IF(TRIM(IF(ISNUMBER(AD2357),IF(N(AD2357)&lt;=-Guide!$C$24,"▼ Bat Speed  ",IF(N(AD2357)&gt;=Guide!$C$24,"▲ Bat Speed  ","")),"")&amp;IF(N(Z2357)&gt;=Guide!$C$22,"▲ Contact  ","")&amp;IF(N(Z2357)&lt;=-Guide!$C$22,"▼ Contact  ","")&amp;IF(N(AB2357)&gt;=Guide!$C$23,"▲ Chase  ","")&amp;IF(N(AB2357)&lt;=-Guide!$C$23,"▼ Chase  ",""))="","Stable",TRIM(IF(ISNUMBER(AD2357),IF(N(AD2357)&lt;=-Guide!$C$24,"▼ Bat Speed  ",IF(N(AD2357)&gt;=Guide!$C$24,"▲ Bat Speed  ","")),"")&amp;IF(N(Z2357)&gt;=Guide!$C$22,"▲ Contact  ","")&amp;IF(N(Z2357)&lt;=-Guide!$C$22,"▼ Contact  ","")&amp;IF(N(AB2357)&gt;=Guide!$C$23,"▲ Chase  ","")&amp;IF(N(AB2357)&lt;=-Guide!$C$23,"▼ Chase  ",""))))</f>
        <v>Stable</v>
      </c>
      <c r="AF2357" s="35" t="n">
        <f aca="false">MATCH(Counts!A2357,'Season Counts'!$A$2:$A$740,0)</f>
        <v>600</v>
      </c>
    </row>
    <row r="2358" customFormat="false" ht="15" hidden="false" customHeight="false" outlineLevel="0" collapsed="false">
      <c r="A2358" s="34" t="str">
        <f aca="false">Counts!B2358</f>
        <v>SF</v>
      </c>
      <c r="B2358" s="5" t="str">
        <f aca="false">Counts!C2358</f>
        <v>Casey Schmitt</v>
      </c>
      <c r="C2358" s="34" t="str">
        <f aca="false">Counts!F2358</f>
        <v>Jul</v>
      </c>
      <c r="D2358" s="35" t="n">
        <f aca="false">IFERROR(Counts!P2358,"")</f>
        <v>88</v>
      </c>
      <c r="E2358" s="36" t="n">
        <f aca="false">IFERROR(Counts!R2358/Counts!Q2358,"")</f>
        <v>0.228915662650602</v>
      </c>
      <c r="F2358" s="36" t="n">
        <f aca="false">IFERROR((Counts!R2358+Counts!V2358+Counts!W2358)/(Counts!Q2358+Counts!V2358+Counts!W2358+Counts!X2358),"")</f>
        <v>0.272727272727273</v>
      </c>
      <c r="G2358" s="36" t="n">
        <f aca="false">IFERROR((Counts!R2358+Counts!S2358+2*Counts!T2358+3*Counts!U2358)/Counts!Q2358,"")</f>
        <v>0.433734939759036</v>
      </c>
      <c r="H2358" s="35" t="n">
        <f aca="false">IFERROR(Counts!U2358,"")</f>
        <v>5</v>
      </c>
      <c r="I2358" s="36" t="n">
        <f aca="false">IFERROR(Counts!Z2358/Counts!AA2358,"")</f>
        <v>0.3</v>
      </c>
      <c r="J2358" s="36" t="n">
        <f aca="false">IFERROR(Counts!AB2358/Counts!AA2358,"")</f>
        <v>0.317793103448276</v>
      </c>
      <c r="K2358" s="37" t="n">
        <f aca="false">IFERROR((Counts!AB2358-Counts!Z2358)/Counts!AA2358,"")</f>
        <v>0.0177931034482758</v>
      </c>
      <c r="L2358" s="38" t="n">
        <f aca="false">IFERROR(Counts!Y2358/Counts!P2358,"")</f>
        <v>0.227272727272727</v>
      </c>
      <c r="M2358" s="38" t="n">
        <f aca="false">IFERROR(Counts!V2358/Counts!P2358,"")</f>
        <v>0.0454545454545455</v>
      </c>
      <c r="N2358" s="38" t="n">
        <f aca="false">IFERROR(Counts!AD2358/Counts!AC2358,"")</f>
        <v>0.0952380952380952</v>
      </c>
      <c r="O2358" s="38" t="n">
        <f aca="false">IFERROR(Counts!AE2358/Counts!AC2358,"")</f>
        <v>0.476190476190476</v>
      </c>
      <c r="P2358" s="39" t="n">
        <f aca="false">IFERROR(Counts!AG2358/Counts!AF2358,"")</f>
        <v>89.8380952380952</v>
      </c>
      <c r="Q2358" s="38" t="n">
        <f aca="false">IFERROR(Counts!AH2358/Counts!AC2358,"")</f>
        <v>0.333333333333333</v>
      </c>
      <c r="R2358" s="38" t="n">
        <f aca="false">IFERROR(Counts!N2358/Counts!M2358,"")</f>
        <v>0.33974358974359</v>
      </c>
      <c r="S2358" s="38" t="n">
        <f aca="false">IFERROR(Counts!K2358/Counts!J2358,"")</f>
        <v>0.708609271523179</v>
      </c>
      <c r="T2358" s="38" t="n">
        <f aca="false">IFERROR(Counts!I2358/Counts!H2358,"")</f>
        <v>0.19375</v>
      </c>
      <c r="U2358" s="38" t="n">
        <f aca="false">IFERROR(1-Counts!L2358/Counts!K2358,"")</f>
        <v>0.925233644859813</v>
      </c>
      <c r="V2358" s="39" t="n">
        <f aca="false">IFERROR(Counts!AJ2358/Counts!AI2358,"")</f>
        <v>72.7965517241379</v>
      </c>
      <c r="W2358" s="38" t="n">
        <f aca="false">IFERROR(Counts!AK2358/Counts!AI2358,"")</f>
        <v>0.275862068965517</v>
      </c>
      <c r="X2358" s="40" t="n">
        <f aca="false">IFERROR(Counts!O2358,"")</f>
        <v>1.402</v>
      </c>
      <c r="Y2358" s="36" t="n">
        <f aca="false">IFERROR(INDEX('Season Counts'!$Y$2:$Y$740,$AF2358)/INDEX('Season Counts'!$X$2:$X$740,$AF2358),"")</f>
        <v>0.35460687960688</v>
      </c>
      <c r="Z2358" s="37" t="n">
        <f aca="false">IFERROR(J2358-Y2358,"")</f>
        <v>-0.0368137761586037</v>
      </c>
      <c r="AA2358" s="38" t="n">
        <f aca="false">IFERROR(INDEX('Season Counts'!$K$2:$K$740,$AF2358)/INDEX('Season Counts'!$J$2:$J$740,$AF2358),"")</f>
        <v>0.365145228215768</v>
      </c>
      <c r="AB2358" s="41" t="n">
        <f aca="false">IFERROR(R2358-AA2358,"")</f>
        <v>-0.0254016384721779</v>
      </c>
      <c r="AC2358" s="39" t="n">
        <f aca="false">IFERROR(INDEX('Season Counts'!$AG$2:$AG$740,$AF2358)/INDEX('Season Counts'!$AF$2:$AF$740,$AF2358),"")</f>
        <v>72.574710982659</v>
      </c>
      <c r="AD2358" s="40" t="n">
        <f aca="false">IFERROR(V2358-AC2358,"")</f>
        <v>0.221840741478971</v>
      </c>
      <c r="AE2358" s="4" t="str">
        <f aca="false">IF(D2358&lt;Guide!$C$21,"Low PA",IF(TRIM(IF(ISNUMBER(AD2358),IF(N(AD2358)&lt;=-Guide!$C$24,"▼ Bat Speed  ",IF(N(AD2358)&gt;=Guide!$C$24,"▲ Bat Speed  ","")),"")&amp;IF(N(Z2358)&gt;=Guide!$C$22,"▲ Contact  ","")&amp;IF(N(Z2358)&lt;=-Guide!$C$22,"▼ Contact  ","")&amp;IF(N(AB2358)&gt;=Guide!$C$23,"▲ Chase  ","")&amp;IF(N(AB2358)&lt;=-Guide!$C$23,"▼ Chase  ",""))="","Stable",TRIM(IF(ISNUMBER(AD2358),IF(N(AD2358)&lt;=-Guide!$C$24,"▼ Bat Speed  ",IF(N(AD2358)&gt;=Guide!$C$24,"▲ Bat Speed  ","")),"")&amp;IF(N(Z2358)&gt;=Guide!$C$22,"▲ Contact  ","")&amp;IF(N(Z2358)&lt;=-Guide!$C$22,"▼ Contact  ","")&amp;IF(N(AB2358)&gt;=Guide!$C$23,"▲ Chase  ","")&amp;IF(N(AB2358)&lt;=-Guide!$C$23,"▼ Chase  ",""))))</f>
        <v>Stable</v>
      </c>
      <c r="AF2358" s="35" t="n">
        <f aca="false">MATCH(Counts!A2358,'Season Counts'!$A$2:$A$740,0)</f>
        <v>600</v>
      </c>
    </row>
    <row r="2359" customFormat="false" ht="15" hidden="false" customHeight="false" outlineLevel="0" collapsed="false">
      <c r="A2359" s="34" t="str">
        <f aca="false">Counts!B2359</f>
        <v>SF</v>
      </c>
      <c r="B2359" s="5" t="str">
        <f aca="false">Counts!C2359</f>
        <v>Drew Gilbert</v>
      </c>
      <c r="C2359" s="34" t="str">
        <f aca="false">Counts!F2359</f>
        <v>Mar-Apr</v>
      </c>
      <c r="D2359" s="35" t="n">
        <f aca="false">IFERROR(Counts!P2359,"")</f>
        <v>46</v>
      </c>
      <c r="E2359" s="36" t="n">
        <f aca="false">IFERROR(Counts!R2359/Counts!Q2359,"")</f>
        <v>0.27906976744186</v>
      </c>
      <c r="F2359" s="36" t="n">
        <f aca="false">IFERROR((Counts!R2359+Counts!V2359+Counts!W2359)/(Counts!Q2359+Counts!V2359+Counts!W2359+Counts!X2359),"")</f>
        <v>0.311111111111111</v>
      </c>
      <c r="G2359" s="36" t="n">
        <f aca="false">IFERROR((Counts!R2359+Counts!S2359+2*Counts!T2359+3*Counts!U2359)/Counts!Q2359,"")</f>
        <v>0.441860465116279</v>
      </c>
      <c r="H2359" s="35" t="n">
        <f aca="false">IFERROR(Counts!U2359,"")</f>
        <v>2</v>
      </c>
      <c r="I2359" s="36" t="n">
        <f aca="false">IFERROR(Counts!Z2359/Counts!AA2359,"")</f>
        <v>0.335227272727273</v>
      </c>
      <c r="J2359" s="36" t="n">
        <f aca="false">IFERROR(Counts!AB2359/Counts!AA2359,"")</f>
        <v>0.273318181818182</v>
      </c>
      <c r="K2359" s="37" t="n">
        <f aca="false">IFERROR((Counts!AB2359-Counts!Z2359)/Counts!AA2359,"")</f>
        <v>-0.0619090909090909</v>
      </c>
      <c r="L2359" s="38" t="n">
        <f aca="false">IFERROR(Counts!Y2359/Counts!P2359,"")</f>
        <v>0.217391304347826</v>
      </c>
      <c r="M2359" s="38" t="n">
        <f aca="false">IFERROR(Counts!V2359/Counts!P2359,"")</f>
        <v>0.0434782608695652</v>
      </c>
      <c r="N2359" s="38" t="n">
        <f aca="false">IFERROR(Counts!AD2359/Counts!AC2359,"")</f>
        <v>0.0588235294117647</v>
      </c>
      <c r="O2359" s="38" t="n">
        <f aca="false">IFERROR(Counts!AE2359/Counts!AC2359,"")</f>
        <v>0.352941176470588</v>
      </c>
      <c r="P2359" s="39" t="n">
        <f aca="false">IFERROR(Counts!AG2359/Counts!AF2359,"")</f>
        <v>86.6363636363636</v>
      </c>
      <c r="Q2359" s="38" t="n">
        <f aca="false">IFERROR(Counts!AH2359/Counts!AC2359,"")</f>
        <v>0.294117647058824</v>
      </c>
      <c r="R2359" s="38" t="n">
        <f aca="false">IFERROR(Counts!N2359/Counts!M2359,"")</f>
        <v>0.239130434782609</v>
      </c>
      <c r="S2359" s="38" t="n">
        <f aca="false">IFERROR(Counts!K2359/Counts!J2359,"")</f>
        <v>0.586206896551724</v>
      </c>
      <c r="T2359" s="38" t="n">
        <f aca="false">IFERROR(Counts!I2359/Counts!H2359,"")</f>
        <v>0.219178082191781</v>
      </c>
      <c r="U2359" s="38" t="n">
        <f aca="false">IFERROR(1-Counts!L2359/Counts!K2359,"")</f>
        <v>0.882352941176471</v>
      </c>
      <c r="V2359" s="39" t="n">
        <f aca="false">IFERROR(Counts!AJ2359/Counts!AI2359,"")</f>
        <v>70.9129032258065</v>
      </c>
      <c r="W2359" s="38" t="n">
        <f aca="false">IFERROR(Counts!AK2359/Counts!AI2359,"")</f>
        <v>0.129032258064516</v>
      </c>
      <c r="X2359" s="40" t="n">
        <f aca="false">IFERROR(Counts!O2359,"")</f>
        <v>-0.66</v>
      </c>
      <c r="Y2359" s="36" t="n">
        <f aca="false">IFERROR(INDEX('Season Counts'!$Y$2:$Y$740,$AF2359)/INDEX('Season Counts'!$X$2:$X$740,$AF2359),"")</f>
        <v>0.33428165374677</v>
      </c>
      <c r="Z2359" s="37" t="n">
        <f aca="false">IFERROR(J2359-Y2359,"")</f>
        <v>-0.0609634719285882</v>
      </c>
      <c r="AA2359" s="38" t="n">
        <f aca="false">IFERROR(INDEX('Season Counts'!$K$2:$K$740,$AF2359)/INDEX('Season Counts'!$J$2:$J$740,$AF2359),"")</f>
        <v>0.250936329588015</v>
      </c>
      <c r="AB2359" s="41" t="n">
        <f aca="false">IFERROR(R2359-AA2359,"")</f>
        <v>-0.0118058948054063</v>
      </c>
      <c r="AC2359" s="39" t="n">
        <f aca="false">IFERROR(INDEX('Season Counts'!$AG$2:$AG$740,$AF2359)/INDEX('Season Counts'!$AF$2:$AF$740,$AF2359),"")</f>
        <v>69.7015706806283</v>
      </c>
      <c r="AD2359" s="40" t="n">
        <f aca="false">IFERROR(V2359-AC2359,"")</f>
        <v>1.21133254517818</v>
      </c>
      <c r="AE2359" s="4" t="str">
        <f aca="false">IF(D2359&lt;Guide!$C$21,"Low PA",IF(TRIM(IF(ISNUMBER(AD2359),IF(N(AD2359)&lt;=-Guide!$C$24,"▼ Bat Speed  ",IF(N(AD2359)&gt;=Guide!$C$24,"▲ Bat Speed  ","")),"")&amp;IF(N(Z2359)&gt;=Guide!$C$22,"▲ Contact  ","")&amp;IF(N(Z2359)&lt;=-Guide!$C$22,"▼ Contact  ","")&amp;IF(N(AB2359)&gt;=Guide!$C$23,"▲ Chase  ","")&amp;IF(N(AB2359)&lt;=-Guide!$C$23,"▼ Chase  ",""))="","Stable",TRIM(IF(ISNUMBER(AD2359),IF(N(AD2359)&lt;=-Guide!$C$24,"▼ Bat Speed  ",IF(N(AD2359)&gt;=Guide!$C$24,"▲ Bat Speed  ","")),"")&amp;IF(N(Z2359)&gt;=Guide!$C$22,"▲ Contact  ","")&amp;IF(N(Z2359)&lt;=-Guide!$C$22,"▼ Contact  ","")&amp;IF(N(AB2359)&gt;=Guide!$C$23,"▲ Chase  ","")&amp;IF(N(AB2359)&lt;=-Guide!$C$23,"▼ Chase  ",""))))</f>
        <v>▲ Bat Speed ▼ Contact</v>
      </c>
      <c r="AF2359" s="35" t="n">
        <f aca="false">MATCH(Counts!A2359,'Season Counts'!$A$2:$A$740,0)</f>
        <v>601</v>
      </c>
    </row>
    <row r="2360" customFormat="false" ht="15" hidden="false" customHeight="false" outlineLevel="0" collapsed="false">
      <c r="A2360" s="34" t="str">
        <f aca="false">Counts!B2360</f>
        <v>SF</v>
      </c>
      <c r="B2360" s="5" t="str">
        <f aca="false">Counts!C2360</f>
        <v>Drew Gilbert</v>
      </c>
      <c r="C2360" s="34" t="str">
        <f aca="false">Counts!F2360</f>
        <v>May</v>
      </c>
      <c r="D2360" s="35" t="n">
        <f aca="false">IFERROR(Counts!P2360,"")</f>
        <v>76</v>
      </c>
      <c r="E2360" s="36" t="n">
        <f aca="false">IFERROR(Counts!R2360/Counts!Q2360,"")</f>
        <v>0.211267605633803</v>
      </c>
      <c r="F2360" s="36" t="n">
        <f aca="false">IFERROR((Counts!R2360+Counts!V2360+Counts!W2360)/(Counts!Q2360+Counts!V2360+Counts!W2360+Counts!X2360),"")</f>
        <v>0.263157894736842</v>
      </c>
      <c r="G2360" s="36" t="n">
        <f aca="false">IFERROR((Counts!R2360+Counts!S2360+2*Counts!T2360+3*Counts!U2360)/Counts!Q2360,"")</f>
        <v>0.366197183098592</v>
      </c>
      <c r="H2360" s="35" t="n">
        <f aca="false">IFERROR(Counts!U2360,"")</f>
        <v>1</v>
      </c>
      <c r="I2360" s="36" t="n">
        <f aca="false">IFERROR(Counts!Z2360/Counts!AA2360,"")</f>
        <v>0.272972972972973</v>
      </c>
      <c r="J2360" s="36" t="n">
        <f aca="false">IFERROR(Counts!AB2360/Counts!AA2360,"")</f>
        <v>0.250445945945946</v>
      </c>
      <c r="K2360" s="37" t="n">
        <f aca="false">IFERROR((Counts!AB2360-Counts!Z2360)/Counts!AA2360,"")</f>
        <v>-0.022527027027027</v>
      </c>
      <c r="L2360" s="38" t="n">
        <f aca="false">IFERROR(Counts!Y2360/Counts!P2360,"")</f>
        <v>0.197368421052632</v>
      </c>
      <c r="M2360" s="38" t="n">
        <f aca="false">IFERROR(Counts!V2360/Counts!P2360,"")</f>
        <v>0.0526315789473684</v>
      </c>
      <c r="N2360" s="38" t="n">
        <f aca="false">IFERROR(Counts!AD2360/Counts!AC2360,"")</f>
        <v>0.0178571428571429</v>
      </c>
      <c r="O2360" s="38" t="n">
        <f aca="false">IFERROR(Counts!AE2360/Counts!AC2360,"")</f>
        <v>0.285714285714286</v>
      </c>
      <c r="P2360" s="39" t="n">
        <f aca="false">IFERROR(Counts!AG2360/Counts!AF2360,"")</f>
        <v>80.6581818181818</v>
      </c>
      <c r="Q2360" s="38" t="n">
        <f aca="false">IFERROR(Counts!AH2360/Counts!AC2360,"")</f>
        <v>0.267857142857143</v>
      </c>
      <c r="R2360" s="38" t="n">
        <f aca="false">IFERROR(Counts!N2360/Counts!M2360,"")</f>
        <v>0.340579710144928</v>
      </c>
      <c r="S2360" s="38" t="n">
        <f aca="false">IFERROR(Counts!K2360/Counts!J2360,"")</f>
        <v>0.62015503875969</v>
      </c>
      <c r="T2360" s="38" t="n">
        <f aca="false">IFERROR(Counts!I2360/Counts!H2360,"")</f>
        <v>0.220472440944882</v>
      </c>
      <c r="U2360" s="38" t="n">
        <f aca="false">IFERROR(1-Counts!L2360/Counts!K2360,"")</f>
        <v>0.8875</v>
      </c>
      <c r="V2360" s="39" t="n">
        <f aca="false">IFERROR(Counts!AJ2360/Counts!AI2360,"")</f>
        <v>69.8557692307692</v>
      </c>
      <c r="W2360" s="38" t="n">
        <f aca="false">IFERROR(Counts!AK2360/Counts!AI2360,"")</f>
        <v>0.0673076923076923</v>
      </c>
      <c r="X2360" s="40" t="n">
        <f aca="false">IFERROR(Counts!O2360,"")</f>
        <v>-4.584</v>
      </c>
      <c r="Y2360" s="36" t="n">
        <f aca="false">IFERROR(INDEX('Season Counts'!$Y$2:$Y$740,$AF2360)/INDEX('Season Counts'!$X$2:$X$740,$AF2360),"")</f>
        <v>0.33428165374677</v>
      </c>
      <c r="Z2360" s="37" t="n">
        <f aca="false">IFERROR(J2360-Y2360,"")</f>
        <v>-0.0838357078008241</v>
      </c>
      <c r="AA2360" s="38" t="n">
        <f aca="false">IFERROR(INDEX('Season Counts'!$K$2:$K$740,$AF2360)/INDEX('Season Counts'!$J$2:$J$740,$AF2360),"")</f>
        <v>0.250936329588015</v>
      </c>
      <c r="AB2360" s="41" t="n">
        <f aca="false">IFERROR(R2360-AA2360,"")</f>
        <v>0.0896433805569126</v>
      </c>
      <c r="AC2360" s="39" t="n">
        <f aca="false">IFERROR(INDEX('Season Counts'!$AG$2:$AG$740,$AF2360)/INDEX('Season Counts'!$AF$2:$AF$740,$AF2360),"")</f>
        <v>69.7015706806283</v>
      </c>
      <c r="AD2360" s="40" t="n">
        <f aca="false">IFERROR(V2360-AC2360,"")</f>
        <v>0.154198550140947</v>
      </c>
      <c r="AE2360" s="4" t="str">
        <f aca="false">IF(D2360&lt;Guide!$C$21,"Low PA",IF(TRIM(IF(ISNUMBER(AD2360),IF(N(AD2360)&lt;=-Guide!$C$24,"▼ Bat Speed  ",IF(N(AD2360)&gt;=Guide!$C$24,"▲ Bat Speed  ","")),"")&amp;IF(N(Z2360)&gt;=Guide!$C$22,"▲ Contact  ","")&amp;IF(N(Z2360)&lt;=-Guide!$C$22,"▼ Contact  ","")&amp;IF(N(AB2360)&gt;=Guide!$C$23,"▲ Chase  ","")&amp;IF(N(AB2360)&lt;=-Guide!$C$23,"▼ Chase  ",""))="","Stable",TRIM(IF(ISNUMBER(AD2360),IF(N(AD2360)&lt;=-Guide!$C$24,"▼ Bat Speed  ",IF(N(AD2360)&gt;=Guide!$C$24,"▲ Bat Speed  ","")),"")&amp;IF(N(Z2360)&gt;=Guide!$C$22,"▲ Contact  ","")&amp;IF(N(Z2360)&lt;=-Guide!$C$22,"▼ Contact  ","")&amp;IF(N(AB2360)&gt;=Guide!$C$23,"▲ Chase  ","")&amp;IF(N(AB2360)&lt;=-Guide!$C$23,"▼ Chase  ",""))))</f>
        <v>▼ Contact ▲ Chase</v>
      </c>
      <c r="AF2360" s="35" t="n">
        <f aca="false">MATCH(Counts!A2360,'Season Counts'!$A$2:$A$740,0)</f>
        <v>601</v>
      </c>
    </row>
    <row r="2361" customFormat="false" ht="15" hidden="false" customHeight="false" outlineLevel="0" collapsed="false">
      <c r="A2361" s="34" t="str">
        <f aca="false">Counts!B2361</f>
        <v>SF</v>
      </c>
      <c r="B2361" s="5" t="str">
        <f aca="false">Counts!C2361</f>
        <v>Drew Gilbert</v>
      </c>
      <c r="C2361" s="34" t="str">
        <f aca="false">Counts!F2361</f>
        <v>Jun</v>
      </c>
      <c r="D2361" s="35" t="n">
        <f aca="false">IFERROR(Counts!P2361,"")</f>
        <v>70</v>
      </c>
      <c r="E2361" s="36" t="n">
        <f aca="false">IFERROR(Counts!R2361/Counts!Q2361,"")</f>
        <v>0.207547169811321</v>
      </c>
      <c r="F2361" s="36" t="n">
        <f aca="false">IFERROR((Counts!R2361+Counts!V2361+Counts!W2361)/(Counts!Q2361+Counts!V2361+Counts!W2361+Counts!X2361),"")</f>
        <v>0.376811594202899</v>
      </c>
      <c r="G2361" s="36" t="n">
        <f aca="false">IFERROR((Counts!R2361+Counts!S2361+2*Counts!T2361+3*Counts!U2361)/Counts!Q2361,"")</f>
        <v>0.264150943396226</v>
      </c>
      <c r="H2361" s="35" t="n">
        <f aca="false">IFERROR(Counts!U2361,"")</f>
        <v>0</v>
      </c>
      <c r="I2361" s="36" t="n">
        <f aca="false">IFERROR(Counts!Z2361/Counts!AA2361,"")</f>
        <v>0.305147058823529</v>
      </c>
      <c r="J2361" s="36" t="n">
        <f aca="false">IFERROR(Counts!AB2361/Counts!AA2361,"")</f>
        <v>0.353441176470588</v>
      </c>
      <c r="K2361" s="37" t="n">
        <f aca="false">IFERROR((Counts!AB2361-Counts!Z2361)/Counts!AA2361,"")</f>
        <v>0.0482941176470588</v>
      </c>
      <c r="L2361" s="38" t="n">
        <f aca="false">IFERROR(Counts!Y2361/Counts!P2361,"")</f>
        <v>0.128571428571429</v>
      </c>
      <c r="M2361" s="38" t="n">
        <f aca="false">IFERROR(Counts!V2361/Counts!P2361,"")</f>
        <v>0.171428571428571</v>
      </c>
      <c r="N2361" s="38" t="n">
        <f aca="false">IFERROR(Counts!AD2361/Counts!AC2361,"")</f>
        <v>0</v>
      </c>
      <c r="O2361" s="38" t="n">
        <f aca="false">IFERROR(Counts!AE2361/Counts!AC2361,"")</f>
        <v>0.347826086956522</v>
      </c>
      <c r="P2361" s="39" t="n">
        <f aca="false">IFERROR(Counts!AG2361/Counts!AF2361,"")</f>
        <v>85.495652173913</v>
      </c>
      <c r="Q2361" s="38" t="n">
        <f aca="false">IFERROR(Counts!AH2361/Counts!AC2361,"")</f>
        <v>0.434782608695652</v>
      </c>
      <c r="R2361" s="38" t="n">
        <f aca="false">IFERROR(Counts!N2361/Counts!M2361,"")</f>
        <v>0.152173913043478</v>
      </c>
      <c r="S2361" s="38" t="n">
        <f aca="false">IFERROR(Counts!K2361/Counts!J2361,"")</f>
        <v>0.541353383458647</v>
      </c>
      <c r="T2361" s="38" t="n">
        <f aca="false">IFERROR(Counts!I2361/Counts!H2361,"")</f>
        <v>0.161290322580645</v>
      </c>
      <c r="U2361" s="38" t="n">
        <f aca="false">IFERROR(1-Counts!L2361/Counts!K2361,"")</f>
        <v>0.916666666666667</v>
      </c>
      <c r="V2361" s="39" t="n">
        <f aca="false">IFERROR(Counts!AJ2361/Counts!AI2361,"")</f>
        <v>69.6964705882353</v>
      </c>
      <c r="W2361" s="38" t="n">
        <f aca="false">IFERROR(Counts!AK2361/Counts!AI2361,"")</f>
        <v>0.0470588235294118</v>
      </c>
      <c r="X2361" s="40" t="n">
        <f aca="false">IFERROR(Counts!O2361,"")</f>
        <v>-0.49</v>
      </c>
      <c r="Y2361" s="36" t="n">
        <f aca="false">IFERROR(INDEX('Season Counts'!$Y$2:$Y$740,$AF2361)/INDEX('Season Counts'!$X$2:$X$740,$AF2361),"")</f>
        <v>0.33428165374677</v>
      </c>
      <c r="Z2361" s="37" t="n">
        <f aca="false">IFERROR(J2361-Y2361,"")</f>
        <v>0.0191595227238182</v>
      </c>
      <c r="AA2361" s="38" t="n">
        <f aca="false">IFERROR(INDEX('Season Counts'!$K$2:$K$740,$AF2361)/INDEX('Season Counts'!$J$2:$J$740,$AF2361),"")</f>
        <v>0.250936329588015</v>
      </c>
      <c r="AB2361" s="41" t="n">
        <f aca="false">IFERROR(R2361-AA2361,"")</f>
        <v>-0.0987624165445367</v>
      </c>
      <c r="AC2361" s="39" t="n">
        <f aca="false">IFERROR(INDEX('Season Counts'!$AG$2:$AG$740,$AF2361)/INDEX('Season Counts'!$AF$2:$AF$740,$AF2361),"")</f>
        <v>69.7015706806283</v>
      </c>
      <c r="AD2361" s="40" t="n">
        <f aca="false">IFERROR(V2361-AC2361,"")</f>
        <v>-0.00510009239299336</v>
      </c>
      <c r="AE2361" s="4" t="str">
        <f aca="false">IF(D2361&lt;Guide!$C$21,"Low PA",IF(TRIM(IF(ISNUMBER(AD2361),IF(N(AD2361)&lt;=-Guide!$C$24,"▼ Bat Speed  ",IF(N(AD2361)&gt;=Guide!$C$24,"▲ Bat Speed  ","")),"")&amp;IF(N(Z2361)&gt;=Guide!$C$22,"▲ Contact  ","")&amp;IF(N(Z2361)&lt;=-Guide!$C$22,"▼ Contact  ","")&amp;IF(N(AB2361)&gt;=Guide!$C$23,"▲ Chase  ","")&amp;IF(N(AB2361)&lt;=-Guide!$C$23,"▼ Chase  ",""))="","Stable",TRIM(IF(ISNUMBER(AD2361),IF(N(AD2361)&lt;=-Guide!$C$24,"▼ Bat Speed  ",IF(N(AD2361)&gt;=Guide!$C$24,"▲ Bat Speed  ","")),"")&amp;IF(N(Z2361)&gt;=Guide!$C$22,"▲ Contact  ","")&amp;IF(N(Z2361)&lt;=-Guide!$C$22,"▼ Contact  ","")&amp;IF(N(AB2361)&gt;=Guide!$C$23,"▲ Chase  ","")&amp;IF(N(AB2361)&lt;=-Guide!$C$23,"▼ Chase  ",""))))</f>
        <v>▼ Chase</v>
      </c>
      <c r="AF2361" s="35" t="n">
        <f aca="false">MATCH(Counts!A2361,'Season Counts'!$A$2:$A$740,0)</f>
        <v>601</v>
      </c>
    </row>
    <row r="2362" customFormat="false" ht="15" hidden="false" customHeight="false" outlineLevel="0" collapsed="false">
      <c r="A2362" s="34" t="str">
        <f aca="false">Counts!B2362</f>
        <v>SF</v>
      </c>
      <c r="B2362" s="5" t="str">
        <f aca="false">Counts!C2362</f>
        <v>Drew Gilbert</v>
      </c>
      <c r="C2362" s="34" t="str">
        <f aca="false">Counts!F2362</f>
        <v>Jul</v>
      </c>
      <c r="D2362" s="35" t="n">
        <f aca="false">IFERROR(Counts!P2362,"")</f>
        <v>59</v>
      </c>
      <c r="E2362" s="36" t="n">
        <f aca="false">IFERROR(Counts!R2362/Counts!Q2362,"")</f>
        <v>0.264150943396226</v>
      </c>
      <c r="F2362" s="36" t="n">
        <f aca="false">IFERROR((Counts!R2362+Counts!V2362+Counts!W2362)/(Counts!Q2362+Counts!V2362+Counts!W2362+Counts!X2362),"")</f>
        <v>0.338983050847458</v>
      </c>
      <c r="G2362" s="36" t="n">
        <f aca="false">IFERROR((Counts!R2362+Counts!S2362+2*Counts!T2362+3*Counts!U2362)/Counts!Q2362,"")</f>
        <v>0.358490566037736</v>
      </c>
      <c r="H2362" s="35" t="n">
        <f aca="false">IFERROR(Counts!U2362,"")</f>
        <v>1</v>
      </c>
      <c r="I2362" s="36" t="n">
        <f aca="false">IFERROR(Counts!Z2362/Counts!AA2362,"")</f>
        <v>0.315254237288136</v>
      </c>
      <c r="J2362" s="36" t="n">
        <f aca="false">IFERROR(Counts!AB2362/Counts!AA2362,"")</f>
        <v>0.353067796610169</v>
      </c>
      <c r="K2362" s="37" t="n">
        <f aca="false">IFERROR((Counts!AB2362-Counts!Z2362)/Counts!AA2362,"")</f>
        <v>0.0378135593220339</v>
      </c>
      <c r="L2362" s="38" t="n">
        <f aca="false">IFERROR(Counts!Y2362/Counts!P2362,"")</f>
        <v>0.11864406779661</v>
      </c>
      <c r="M2362" s="38" t="n">
        <f aca="false">IFERROR(Counts!V2362/Counts!P2362,"")</f>
        <v>0.0677966101694915</v>
      </c>
      <c r="N2362" s="38" t="n">
        <f aca="false">IFERROR(Counts!AD2362/Counts!AC2362,"")</f>
        <v>0.0434782608695652</v>
      </c>
      <c r="O2362" s="38" t="n">
        <f aca="false">IFERROR(Counts!AE2362/Counts!AC2362,"")</f>
        <v>0.391304347826087</v>
      </c>
      <c r="P2362" s="39" t="n">
        <f aca="false">IFERROR(Counts!AG2362/Counts!AF2362,"")</f>
        <v>87.704347826087</v>
      </c>
      <c r="Q2362" s="38" t="n">
        <f aca="false">IFERROR(Counts!AH2362/Counts!AC2362,"")</f>
        <v>0.434782608695652</v>
      </c>
      <c r="R2362" s="38" t="n">
        <f aca="false">IFERROR(Counts!N2362/Counts!M2362,"")</f>
        <v>0.252173913043478</v>
      </c>
      <c r="S2362" s="38" t="n">
        <f aca="false">IFERROR(Counts!K2362/Counts!J2362,"")</f>
        <v>0.620967741935484</v>
      </c>
      <c r="T2362" s="38" t="n">
        <f aca="false">IFERROR(Counts!I2362/Counts!H2362,"")</f>
        <v>0.150943396226415</v>
      </c>
      <c r="U2362" s="38" t="n">
        <f aca="false">IFERROR(1-Counts!L2362/Counts!K2362,"")</f>
        <v>0.948051948051948</v>
      </c>
      <c r="V2362" s="39" t="n">
        <f aca="false">IFERROR(Counts!AJ2362/Counts!AI2362,"")</f>
        <v>69.1298969072165</v>
      </c>
      <c r="W2362" s="38" t="n">
        <f aca="false">IFERROR(Counts!AK2362/Counts!AI2362,"")</f>
        <v>0.0309278350515464</v>
      </c>
      <c r="X2362" s="40" t="n">
        <f aca="false">IFERROR(Counts!O2362,"")</f>
        <v>0.129</v>
      </c>
      <c r="Y2362" s="36" t="n">
        <f aca="false">IFERROR(INDEX('Season Counts'!$Y$2:$Y$740,$AF2362)/INDEX('Season Counts'!$X$2:$X$740,$AF2362),"")</f>
        <v>0.33428165374677</v>
      </c>
      <c r="Z2362" s="37" t="n">
        <f aca="false">IFERROR(J2362-Y2362,"")</f>
        <v>0.0187861428633995</v>
      </c>
      <c r="AA2362" s="38" t="n">
        <f aca="false">IFERROR(INDEX('Season Counts'!$K$2:$K$740,$AF2362)/INDEX('Season Counts'!$J$2:$J$740,$AF2362),"")</f>
        <v>0.250936329588015</v>
      </c>
      <c r="AB2362" s="41" t="n">
        <f aca="false">IFERROR(R2362-AA2362,"")</f>
        <v>0.00123758345546326</v>
      </c>
      <c r="AC2362" s="39" t="n">
        <f aca="false">IFERROR(INDEX('Season Counts'!$AG$2:$AG$740,$AF2362)/INDEX('Season Counts'!$AF$2:$AF$740,$AF2362),"")</f>
        <v>69.7015706806283</v>
      </c>
      <c r="AD2362" s="40" t="n">
        <f aca="false">IFERROR(V2362-AC2362,"")</f>
        <v>-0.571673773411774</v>
      </c>
      <c r="AE2362" s="4" t="str">
        <f aca="false">IF(D2362&lt;Guide!$C$21,"Low PA",IF(TRIM(IF(ISNUMBER(AD2362),IF(N(AD2362)&lt;=-Guide!$C$24,"▼ Bat Speed  ",IF(N(AD2362)&gt;=Guide!$C$24,"▲ Bat Speed  ","")),"")&amp;IF(N(Z2362)&gt;=Guide!$C$22,"▲ Contact  ","")&amp;IF(N(Z2362)&lt;=-Guide!$C$22,"▼ Contact  ","")&amp;IF(N(AB2362)&gt;=Guide!$C$23,"▲ Chase  ","")&amp;IF(N(AB2362)&lt;=-Guide!$C$23,"▼ Chase  ",""))="","Stable",TRIM(IF(ISNUMBER(AD2362),IF(N(AD2362)&lt;=-Guide!$C$24,"▼ Bat Speed  ",IF(N(AD2362)&gt;=Guide!$C$24,"▲ Bat Speed  ","")),"")&amp;IF(N(Z2362)&gt;=Guide!$C$22,"▲ Contact  ","")&amp;IF(N(Z2362)&lt;=-Guide!$C$22,"▼ Contact  ","")&amp;IF(N(AB2362)&gt;=Guide!$C$23,"▲ Chase  ","")&amp;IF(N(AB2362)&lt;=-Guide!$C$23,"▼ Chase  ",""))))</f>
        <v>Stable</v>
      </c>
      <c r="AF2362" s="35" t="n">
        <f aca="false">MATCH(Counts!A2362,'Season Counts'!$A$2:$A$740,0)</f>
        <v>601</v>
      </c>
    </row>
    <row r="2363" customFormat="false" ht="15" hidden="false" customHeight="false" outlineLevel="0" collapsed="false">
      <c r="A2363" s="34" t="str">
        <f aca="false">Counts!B2363</f>
        <v>SF</v>
      </c>
      <c r="B2363" s="5" t="str">
        <f aca="false">Counts!C2363</f>
        <v>Drew Gilbert</v>
      </c>
      <c r="C2363" s="34" t="str">
        <f aca="false">Counts!F2363</f>
        <v>Aug</v>
      </c>
      <c r="D2363" s="35" t="n">
        <f aca="false">IFERROR(Counts!P2363,"")</f>
        <v>91</v>
      </c>
      <c r="E2363" s="36" t="n">
        <f aca="false">IFERROR(Counts!R2363/Counts!Q2363,"")</f>
        <v>0.236842105263158</v>
      </c>
      <c r="F2363" s="36" t="n">
        <f aca="false">IFERROR((Counts!R2363+Counts!V2363+Counts!W2363)/(Counts!Q2363+Counts!V2363+Counts!W2363+Counts!X2363),"")</f>
        <v>0.340659340659341</v>
      </c>
      <c r="G2363" s="36" t="n">
        <f aca="false">IFERROR((Counts!R2363+Counts!S2363+2*Counts!T2363+3*Counts!U2363)/Counts!Q2363,"")</f>
        <v>0.460526315789474</v>
      </c>
      <c r="H2363" s="35" t="n">
        <f aca="false">IFERROR(Counts!U2363,"")</f>
        <v>4</v>
      </c>
      <c r="I2363" s="36" t="n">
        <f aca="false">IFERROR(Counts!Z2363/Counts!AA2363,"")</f>
        <v>0.345604395604396</v>
      </c>
      <c r="J2363" s="36" t="n">
        <f aca="false">IFERROR(Counts!AB2363/Counts!AA2363,"")</f>
        <v>0.390274725274725</v>
      </c>
      <c r="K2363" s="37" t="n">
        <f aca="false">IFERROR((Counts!AB2363-Counts!Z2363)/Counts!AA2363,"")</f>
        <v>0.0446703296703297</v>
      </c>
      <c r="L2363" s="38" t="n">
        <f aca="false">IFERROR(Counts!Y2363/Counts!P2363,"")</f>
        <v>0.21978021978022</v>
      </c>
      <c r="M2363" s="38" t="n">
        <f aca="false">IFERROR(Counts!V2363/Counts!P2363,"")</f>
        <v>0.120879120879121</v>
      </c>
      <c r="N2363" s="38" t="n">
        <f aca="false">IFERROR(Counts!AD2363/Counts!AC2363,"")</f>
        <v>0.137931034482759</v>
      </c>
      <c r="O2363" s="38" t="n">
        <f aca="false">IFERROR(Counts!AE2363/Counts!AC2363,"")</f>
        <v>0.396551724137931</v>
      </c>
      <c r="P2363" s="39" t="n">
        <f aca="false">IFERROR(Counts!AG2363/Counts!AF2363,"")</f>
        <v>88.9155172413793</v>
      </c>
      <c r="Q2363" s="38" t="n">
        <f aca="false">IFERROR(Counts!AH2363/Counts!AC2363,"")</f>
        <v>0.431034482758621</v>
      </c>
      <c r="R2363" s="38" t="n">
        <f aca="false">IFERROR(Counts!N2363/Counts!M2363,"")</f>
        <v>0.288461538461538</v>
      </c>
      <c r="S2363" s="38" t="n">
        <f aca="false">IFERROR(Counts!K2363/Counts!J2363,"")</f>
        <v>0.596491228070175</v>
      </c>
      <c r="T2363" s="38" t="n">
        <f aca="false">IFERROR(Counts!I2363/Counts!H2363,"")</f>
        <v>0.240740740740741</v>
      </c>
      <c r="U2363" s="38" t="n">
        <f aca="false">IFERROR(1-Counts!L2363/Counts!K2363,"")</f>
        <v>0.892156862745098</v>
      </c>
      <c r="V2363" s="39" t="n">
        <f aca="false">IFERROR(Counts!AJ2363/Counts!AI2363,"")</f>
        <v>69.4965277777778</v>
      </c>
      <c r="W2363" s="38" t="n">
        <f aca="false">IFERROR(Counts!AK2363/Counts!AI2363,"")</f>
        <v>0.0694444444444445</v>
      </c>
      <c r="X2363" s="40" t="n">
        <f aca="false">IFERROR(Counts!O2363,"")</f>
        <v>3.929</v>
      </c>
      <c r="Y2363" s="36" t="n">
        <f aca="false">IFERROR(INDEX('Season Counts'!$Y$2:$Y$740,$AF2363)/INDEX('Season Counts'!$X$2:$X$740,$AF2363),"")</f>
        <v>0.33428165374677</v>
      </c>
      <c r="Z2363" s="37" t="n">
        <f aca="false">IFERROR(J2363-Y2363,"")</f>
        <v>0.0559930715279553</v>
      </c>
      <c r="AA2363" s="38" t="n">
        <f aca="false">IFERROR(INDEX('Season Counts'!$K$2:$K$740,$AF2363)/INDEX('Season Counts'!$J$2:$J$740,$AF2363),"")</f>
        <v>0.250936329588015</v>
      </c>
      <c r="AB2363" s="41" t="n">
        <f aca="false">IFERROR(R2363-AA2363,"")</f>
        <v>0.0375252088735235</v>
      </c>
      <c r="AC2363" s="39" t="n">
        <f aca="false">IFERROR(INDEX('Season Counts'!$AG$2:$AG$740,$AF2363)/INDEX('Season Counts'!$AF$2:$AF$740,$AF2363),"")</f>
        <v>69.7015706806283</v>
      </c>
      <c r="AD2363" s="40" t="n">
        <f aca="false">IFERROR(V2363-AC2363,"")</f>
        <v>-0.205042902850508</v>
      </c>
      <c r="AE2363" s="4" t="str">
        <f aca="false">IF(D2363&lt;Guide!$C$21,"Low PA",IF(TRIM(IF(ISNUMBER(AD2363),IF(N(AD2363)&lt;=-Guide!$C$24,"▼ Bat Speed  ",IF(N(AD2363)&gt;=Guide!$C$24,"▲ Bat Speed  ","")),"")&amp;IF(N(Z2363)&gt;=Guide!$C$22,"▲ Contact  ","")&amp;IF(N(Z2363)&lt;=-Guide!$C$22,"▼ Contact  ","")&amp;IF(N(AB2363)&gt;=Guide!$C$23,"▲ Chase  ","")&amp;IF(N(AB2363)&lt;=-Guide!$C$23,"▼ Chase  ",""))="","Stable",TRIM(IF(ISNUMBER(AD2363),IF(N(AD2363)&lt;=-Guide!$C$24,"▼ Bat Speed  ",IF(N(AD2363)&gt;=Guide!$C$24,"▲ Bat Speed  ","")),"")&amp;IF(N(Z2363)&gt;=Guide!$C$22,"▲ Contact  ","")&amp;IF(N(Z2363)&lt;=-Guide!$C$22,"▼ Contact  ","")&amp;IF(N(AB2363)&gt;=Guide!$C$23,"▲ Chase  ","")&amp;IF(N(AB2363)&lt;=-Guide!$C$23,"▼ Chase  ",""))))</f>
        <v>▲ Contact</v>
      </c>
      <c r="AF2363" s="35" t="n">
        <f aca="false">MATCH(Counts!A2363,'Season Counts'!$A$2:$A$740,0)</f>
        <v>601</v>
      </c>
    </row>
    <row r="2364" customFormat="false" ht="15" hidden="false" customHeight="false" outlineLevel="0" collapsed="false">
      <c r="A2364" s="34" t="str">
        <f aca="false">Counts!B2364</f>
        <v>SF</v>
      </c>
      <c r="B2364" s="5" t="str">
        <f aca="false">Counts!C2364</f>
        <v>Drew Gilbert</v>
      </c>
      <c r="C2364" s="34" t="str">
        <f aca="false">Counts!F2364</f>
        <v>Sep</v>
      </c>
      <c r="D2364" s="35" t="n">
        <f aca="false">IFERROR(Counts!P2364,"")</f>
        <v>51</v>
      </c>
      <c r="E2364" s="36" t="n">
        <f aca="false">IFERROR(Counts!R2364/Counts!Q2364,"")</f>
        <v>0.25</v>
      </c>
      <c r="F2364" s="36" t="n">
        <f aca="false">IFERROR((Counts!R2364+Counts!V2364+Counts!W2364)/(Counts!Q2364+Counts!V2364+Counts!W2364+Counts!X2364),"")</f>
        <v>0.352941176470588</v>
      </c>
      <c r="G2364" s="36" t="n">
        <f aca="false">IFERROR((Counts!R2364+Counts!S2364+2*Counts!T2364+3*Counts!U2364)/Counts!Q2364,"")</f>
        <v>0.477272727272727</v>
      </c>
      <c r="H2364" s="35" t="n">
        <f aca="false">IFERROR(Counts!U2364,"")</f>
        <v>3</v>
      </c>
      <c r="I2364" s="36" t="n">
        <f aca="false">IFERROR(Counts!Z2364/Counts!AA2364,"")</f>
        <v>0.361764705882353</v>
      </c>
      <c r="J2364" s="36" t="n">
        <f aca="false">IFERROR(Counts!AB2364/Counts!AA2364,"")</f>
        <v>0.361333333333333</v>
      </c>
      <c r="K2364" s="37" t="n">
        <f aca="false">IFERROR((Counts!AB2364-Counts!Z2364)/Counts!AA2364,"")</f>
        <v>-0.000431372549019578</v>
      </c>
      <c r="L2364" s="38" t="n">
        <f aca="false">IFERROR(Counts!Y2364/Counts!P2364,"")</f>
        <v>0.196078431372549</v>
      </c>
      <c r="M2364" s="38" t="n">
        <f aca="false">IFERROR(Counts!V2364/Counts!P2364,"")</f>
        <v>0.117647058823529</v>
      </c>
      <c r="N2364" s="38" t="n">
        <f aca="false">IFERROR(Counts!AD2364/Counts!AC2364,"")</f>
        <v>0.0882352941176471</v>
      </c>
      <c r="O2364" s="38" t="n">
        <f aca="false">IFERROR(Counts!AE2364/Counts!AC2364,"")</f>
        <v>0.5</v>
      </c>
      <c r="P2364" s="39" t="n">
        <f aca="false">IFERROR(Counts!AG2364/Counts!AF2364,"")</f>
        <v>86.9764705882353</v>
      </c>
      <c r="Q2364" s="38" t="n">
        <f aca="false">IFERROR(Counts!AH2364/Counts!AC2364,"")</f>
        <v>0.352941176470588</v>
      </c>
      <c r="R2364" s="38" t="n">
        <f aca="false">IFERROR(Counts!N2364/Counts!M2364,"")</f>
        <v>0.2</v>
      </c>
      <c r="S2364" s="38" t="n">
        <f aca="false">IFERROR(Counts!K2364/Counts!J2364,"")</f>
        <v>0.610619469026549</v>
      </c>
      <c r="T2364" s="38" t="n">
        <f aca="false">IFERROR(Counts!I2364/Counts!H2364,"")</f>
        <v>0.175824175824176</v>
      </c>
      <c r="U2364" s="38" t="n">
        <f aca="false">IFERROR(1-Counts!L2364/Counts!K2364,"")</f>
        <v>0.898550724637681</v>
      </c>
      <c r="V2364" s="39" t="n">
        <f aca="false">IFERROR(Counts!AJ2364/Counts!AI2364,"")</f>
        <v>69.6308641975309</v>
      </c>
      <c r="W2364" s="38" t="n">
        <f aca="false">IFERROR(Counts!AK2364/Counts!AI2364,"")</f>
        <v>0.0617283950617284</v>
      </c>
      <c r="X2364" s="40" t="n">
        <f aca="false">IFERROR(Counts!O2364,"")</f>
        <v>0.793</v>
      </c>
      <c r="Y2364" s="36" t="n">
        <f aca="false">IFERROR(INDEX('Season Counts'!$Y$2:$Y$740,$AF2364)/INDEX('Season Counts'!$X$2:$X$740,$AF2364),"")</f>
        <v>0.33428165374677</v>
      </c>
      <c r="Z2364" s="37" t="n">
        <f aca="false">IFERROR(J2364-Y2364,"")</f>
        <v>0.0270516795865634</v>
      </c>
      <c r="AA2364" s="38" t="n">
        <f aca="false">IFERROR(INDEX('Season Counts'!$K$2:$K$740,$AF2364)/INDEX('Season Counts'!$J$2:$J$740,$AF2364),"")</f>
        <v>0.250936329588015</v>
      </c>
      <c r="AB2364" s="41" t="n">
        <f aca="false">IFERROR(R2364-AA2364,"")</f>
        <v>-0.050936329588015</v>
      </c>
      <c r="AC2364" s="39" t="n">
        <f aca="false">IFERROR(INDEX('Season Counts'!$AG$2:$AG$740,$AF2364)/INDEX('Season Counts'!$AF$2:$AF$740,$AF2364),"")</f>
        <v>69.7015706806283</v>
      </c>
      <c r="AD2364" s="40" t="n">
        <f aca="false">IFERROR(V2364-AC2364,"")</f>
        <v>-0.0707064830974105</v>
      </c>
      <c r="AE2364" s="4" t="str">
        <f aca="false">IF(D2364&lt;Guide!$C$21,"Low PA",IF(TRIM(IF(ISNUMBER(AD2364),IF(N(AD2364)&lt;=-Guide!$C$24,"▼ Bat Speed  ",IF(N(AD2364)&gt;=Guide!$C$24,"▲ Bat Speed  ","")),"")&amp;IF(N(Z2364)&gt;=Guide!$C$22,"▲ Contact  ","")&amp;IF(N(Z2364)&lt;=-Guide!$C$22,"▼ Contact  ","")&amp;IF(N(AB2364)&gt;=Guide!$C$23,"▲ Chase  ","")&amp;IF(N(AB2364)&lt;=-Guide!$C$23,"▼ Chase  ",""))="","Stable",TRIM(IF(ISNUMBER(AD2364),IF(N(AD2364)&lt;=-Guide!$C$24,"▼ Bat Speed  ",IF(N(AD2364)&gt;=Guide!$C$24,"▲ Bat Speed  ","")),"")&amp;IF(N(Z2364)&gt;=Guide!$C$22,"▲ Contact  ","")&amp;IF(N(Z2364)&lt;=-Guide!$C$22,"▼ Contact  ","")&amp;IF(N(AB2364)&gt;=Guide!$C$23,"▲ Chase  ","")&amp;IF(N(AB2364)&lt;=-Guide!$C$23,"▼ Chase  ",""))))</f>
        <v>▼ Chase</v>
      </c>
      <c r="AF2364" s="35" t="n">
        <f aca="false">MATCH(Counts!A2364,'Season Counts'!$A$2:$A$740,0)</f>
        <v>601</v>
      </c>
    </row>
    <row r="2365" customFormat="false" ht="15" hidden="false" customHeight="false" outlineLevel="0" collapsed="false">
      <c r="A2365" s="34" t="str">
        <f aca="false">Counts!B2365</f>
        <v>SF</v>
      </c>
      <c r="B2365" s="5" t="str">
        <f aca="false">Counts!C2365</f>
        <v>Matt Chapman</v>
      </c>
      <c r="C2365" s="34" t="str">
        <f aca="false">Counts!F2365</f>
        <v>Mar-Apr</v>
      </c>
      <c r="D2365" s="35" t="n">
        <f aca="false">IFERROR(Counts!P2365,"")</f>
        <v>133</v>
      </c>
      <c r="E2365" s="36" t="n">
        <f aca="false">IFERROR(Counts!R2365/Counts!Q2365,"")</f>
        <v>0.271186440677966</v>
      </c>
      <c r="F2365" s="36" t="n">
        <f aca="false">IFERROR((Counts!R2365+Counts!V2365+Counts!W2365)/(Counts!Q2365+Counts!V2365+Counts!W2365+Counts!X2365),"")</f>
        <v>0.353383458646617</v>
      </c>
      <c r="G2365" s="36" t="n">
        <f aca="false">IFERROR((Counts!R2365+Counts!S2365+2*Counts!T2365+3*Counts!U2365)/Counts!Q2365,"")</f>
        <v>0.364406779661017</v>
      </c>
      <c r="H2365" s="35" t="n">
        <f aca="false">IFERROR(Counts!U2365,"")</f>
        <v>1</v>
      </c>
      <c r="I2365" s="36" t="n">
        <f aca="false">IFERROR(Counts!Z2365/Counts!AA2365,"")</f>
        <v>0.322900763358779</v>
      </c>
      <c r="J2365" s="36" t="n">
        <f aca="false">IFERROR(Counts!AB2365/Counts!AA2365,"")</f>
        <v>0.282534351145038</v>
      </c>
      <c r="K2365" s="37" t="n">
        <f aca="false">IFERROR((Counts!AB2365-Counts!Z2365)/Counts!AA2365,"")</f>
        <v>-0.0403664122137404</v>
      </c>
      <c r="L2365" s="38" t="n">
        <f aca="false">IFERROR(Counts!Y2365/Counts!P2365,"")</f>
        <v>0.218045112781955</v>
      </c>
      <c r="M2365" s="38" t="n">
        <f aca="false">IFERROR(Counts!V2365/Counts!P2365,"")</f>
        <v>0.105263157894737</v>
      </c>
      <c r="N2365" s="38" t="n">
        <f aca="false">IFERROR(Counts!AD2365/Counts!AC2365,"")</f>
        <v>0.0449438202247191</v>
      </c>
      <c r="O2365" s="38" t="n">
        <f aca="false">IFERROR(Counts!AE2365/Counts!AC2365,"")</f>
        <v>0.337078651685393</v>
      </c>
      <c r="P2365" s="39" t="n">
        <f aca="false">IFERROR(Counts!AG2365/Counts!AF2365,"")</f>
        <v>87.6137931034483</v>
      </c>
      <c r="Q2365" s="38" t="n">
        <f aca="false">IFERROR(Counts!AH2365/Counts!AC2365,"")</f>
        <v>0.224719101123596</v>
      </c>
      <c r="R2365" s="38" t="n">
        <f aca="false">IFERROR(Counts!N2365/Counts!M2365,"")</f>
        <v>0.251851851851852</v>
      </c>
      <c r="S2365" s="38" t="n">
        <f aca="false">IFERROR(Counts!K2365/Counts!J2365,"")</f>
        <v>0.596078431372549</v>
      </c>
      <c r="T2365" s="38" t="n">
        <f aca="false">IFERROR(Counts!I2365/Counts!H2365,"")</f>
        <v>0.218181818181818</v>
      </c>
      <c r="U2365" s="38" t="n">
        <f aca="false">IFERROR(1-Counts!L2365/Counts!K2365,"")</f>
        <v>0.855263157894737</v>
      </c>
      <c r="V2365" s="39" t="n">
        <f aca="false">IFERROR(Counts!AJ2365/Counts!AI2365,"")</f>
        <v>75.9747252747253</v>
      </c>
      <c r="W2365" s="38" t="n">
        <f aca="false">IFERROR(Counts!AK2365/Counts!AI2365,"")</f>
        <v>0.598901098901099</v>
      </c>
      <c r="X2365" s="40" t="n">
        <f aca="false">IFERROR(Counts!O2365,"")</f>
        <v>0.602</v>
      </c>
      <c r="Y2365" s="36" t="n">
        <f aca="false">IFERROR(INDEX('Season Counts'!$Y$2:$Y$740,$AF2365)/INDEX('Season Counts'!$X$2:$X$740,$AF2365),"")</f>
        <v>0.285942528735632</v>
      </c>
      <c r="Z2365" s="37" t="n">
        <f aca="false">IFERROR(J2365-Y2365,"")</f>
        <v>-0.00340817759059403</v>
      </c>
      <c r="AA2365" s="38" t="n">
        <f aca="false">IFERROR(INDEX('Season Counts'!$K$2:$K$740,$AF2365)/INDEX('Season Counts'!$J$2:$J$740,$AF2365),"")</f>
        <v>0.263966480446927</v>
      </c>
      <c r="AB2365" s="41" t="n">
        <f aca="false">IFERROR(R2365-AA2365,"")</f>
        <v>-0.0121146285950756</v>
      </c>
      <c r="AC2365" s="39" t="n">
        <f aca="false">IFERROR(INDEX('Season Counts'!$AG$2:$AG$740,$AF2365)/INDEX('Season Counts'!$AF$2:$AF$740,$AF2365),"")</f>
        <v>76.2107664233577</v>
      </c>
      <c r="AD2365" s="40" t="n">
        <f aca="false">IFERROR(V2365-AC2365,"")</f>
        <v>-0.236041148632395</v>
      </c>
      <c r="AE2365" s="4" t="str">
        <f aca="false">IF(D2365&lt;Guide!$C$21,"Low PA",IF(TRIM(IF(ISNUMBER(AD2365),IF(N(AD2365)&lt;=-Guide!$C$24,"▼ Bat Speed  ",IF(N(AD2365)&gt;=Guide!$C$24,"▲ Bat Speed  ","")),"")&amp;IF(N(Z2365)&gt;=Guide!$C$22,"▲ Contact  ","")&amp;IF(N(Z2365)&lt;=-Guide!$C$22,"▼ Contact  ","")&amp;IF(N(AB2365)&gt;=Guide!$C$23,"▲ Chase  ","")&amp;IF(N(AB2365)&lt;=-Guide!$C$23,"▼ Chase  ",""))="","Stable",TRIM(IF(ISNUMBER(AD2365),IF(N(AD2365)&lt;=-Guide!$C$24,"▼ Bat Speed  ",IF(N(AD2365)&gt;=Guide!$C$24,"▲ Bat Speed  ","")),"")&amp;IF(N(Z2365)&gt;=Guide!$C$22,"▲ Contact  ","")&amp;IF(N(Z2365)&lt;=-Guide!$C$22,"▼ Contact  ","")&amp;IF(N(AB2365)&gt;=Guide!$C$23,"▲ Chase  ","")&amp;IF(N(AB2365)&lt;=-Guide!$C$23,"▼ Chase  ",""))))</f>
        <v>Stable</v>
      </c>
      <c r="AF2365" s="35" t="n">
        <f aca="false">MATCH(Counts!A2365,'Season Counts'!$A$2:$A$740,0)</f>
        <v>602</v>
      </c>
    </row>
    <row r="2366" customFormat="false" ht="15" hidden="false" customHeight="false" outlineLevel="0" collapsed="false">
      <c r="A2366" s="34" t="str">
        <f aca="false">Counts!B2366</f>
        <v>SF</v>
      </c>
      <c r="B2366" s="5" t="str">
        <f aca="false">Counts!C2366</f>
        <v>Matt Chapman</v>
      </c>
      <c r="C2366" s="34" t="str">
        <f aca="false">Counts!F2366</f>
        <v>May</v>
      </c>
      <c r="D2366" s="35" t="n">
        <f aca="false">IFERROR(Counts!P2366,"")</f>
        <v>112</v>
      </c>
      <c r="E2366" s="36" t="n">
        <f aca="false">IFERROR(Counts!R2366/Counts!Q2366,"")</f>
        <v>0.186274509803922</v>
      </c>
      <c r="F2366" s="36" t="n">
        <f aca="false">IFERROR((Counts!R2366+Counts!V2366+Counts!W2366)/(Counts!Q2366+Counts!V2366+Counts!W2366+Counts!X2366),"")</f>
        <v>0.258928571428571</v>
      </c>
      <c r="G2366" s="36" t="n">
        <f aca="false">IFERROR((Counts!R2366+Counts!S2366+2*Counts!T2366+3*Counts!U2366)/Counts!Q2366,"")</f>
        <v>0.274509803921569</v>
      </c>
      <c r="H2366" s="35" t="n">
        <f aca="false">IFERROR(Counts!U2366,"")</f>
        <v>0</v>
      </c>
      <c r="I2366" s="36" t="n">
        <f aca="false">IFERROR(Counts!Z2366/Counts!AA2366,"")</f>
        <v>0.241363636363636</v>
      </c>
      <c r="J2366" s="36" t="n">
        <f aca="false">IFERROR(Counts!AB2366/Counts!AA2366,"")</f>
        <v>0.244018181818182</v>
      </c>
      <c r="K2366" s="37" t="n">
        <f aca="false">IFERROR((Counts!AB2366-Counts!Z2366)/Counts!AA2366,"")</f>
        <v>0.00265454545454544</v>
      </c>
      <c r="L2366" s="38" t="n">
        <f aca="false">IFERROR(Counts!Y2366/Counts!P2366,"")</f>
        <v>0.232142857142857</v>
      </c>
      <c r="M2366" s="38" t="n">
        <f aca="false">IFERROR(Counts!V2366/Counts!P2366,"")</f>
        <v>0.0803571428571429</v>
      </c>
      <c r="N2366" s="38" t="n">
        <f aca="false">IFERROR(Counts!AD2366/Counts!AC2366,"")</f>
        <v>0.0526315789473684</v>
      </c>
      <c r="O2366" s="38" t="n">
        <f aca="false">IFERROR(Counts!AE2366/Counts!AC2366,"")</f>
        <v>0.328947368421053</v>
      </c>
      <c r="P2366" s="39" t="n">
        <f aca="false">IFERROR(Counts!AG2366/Counts!AF2366,"")</f>
        <v>86.8946666666667</v>
      </c>
      <c r="Q2366" s="38" t="n">
        <f aca="false">IFERROR(Counts!AH2366/Counts!AC2366,"")</f>
        <v>0.25</v>
      </c>
      <c r="R2366" s="38" t="n">
        <f aca="false">IFERROR(Counts!N2366/Counts!M2366,"")</f>
        <v>0.251162790697674</v>
      </c>
      <c r="S2366" s="38" t="n">
        <f aca="false">IFERROR(Counts!K2366/Counts!J2366,"")</f>
        <v>0.660944206008584</v>
      </c>
      <c r="T2366" s="38" t="n">
        <f aca="false">IFERROR(Counts!I2366/Counts!H2366,"")</f>
        <v>0.211538461538462</v>
      </c>
      <c r="U2366" s="38" t="n">
        <f aca="false">IFERROR(1-Counts!L2366/Counts!K2366,"")</f>
        <v>0.837662337662338</v>
      </c>
      <c r="V2366" s="39" t="n">
        <f aca="false">IFERROR(Counts!AJ2366/Counts!AI2366,"")</f>
        <v>75.9153005464481</v>
      </c>
      <c r="W2366" s="38" t="n">
        <f aca="false">IFERROR(Counts!AK2366/Counts!AI2366,"")</f>
        <v>0.579234972677596</v>
      </c>
      <c r="X2366" s="40" t="n">
        <f aca="false">IFERROR(Counts!O2366,"")</f>
        <v>-7.472</v>
      </c>
      <c r="Y2366" s="36" t="n">
        <f aca="false">IFERROR(INDEX('Season Counts'!$Y$2:$Y$740,$AF2366)/INDEX('Season Counts'!$X$2:$X$740,$AF2366),"")</f>
        <v>0.285942528735632</v>
      </c>
      <c r="Z2366" s="37" t="n">
        <f aca="false">IFERROR(J2366-Y2366,"")</f>
        <v>-0.0419243469174504</v>
      </c>
      <c r="AA2366" s="38" t="n">
        <f aca="false">IFERROR(INDEX('Season Counts'!$K$2:$K$740,$AF2366)/INDEX('Season Counts'!$J$2:$J$740,$AF2366),"")</f>
        <v>0.263966480446927</v>
      </c>
      <c r="AB2366" s="41" t="n">
        <f aca="false">IFERROR(R2366-AA2366,"")</f>
        <v>-0.0128036897492529</v>
      </c>
      <c r="AC2366" s="39" t="n">
        <f aca="false">IFERROR(INDEX('Season Counts'!$AG$2:$AG$740,$AF2366)/INDEX('Season Counts'!$AF$2:$AF$740,$AF2366),"")</f>
        <v>76.2107664233577</v>
      </c>
      <c r="AD2366" s="40" t="n">
        <f aca="false">IFERROR(V2366-AC2366,"")</f>
        <v>-0.295465876909574</v>
      </c>
      <c r="AE2366" s="4" t="str">
        <f aca="false">IF(D2366&lt;Guide!$C$21,"Low PA",IF(TRIM(IF(ISNUMBER(AD2366),IF(N(AD2366)&lt;=-Guide!$C$24,"▼ Bat Speed  ",IF(N(AD2366)&gt;=Guide!$C$24,"▲ Bat Speed  ","")),"")&amp;IF(N(Z2366)&gt;=Guide!$C$22,"▲ Contact  ","")&amp;IF(N(Z2366)&lt;=-Guide!$C$22,"▼ Contact  ","")&amp;IF(N(AB2366)&gt;=Guide!$C$23,"▲ Chase  ","")&amp;IF(N(AB2366)&lt;=-Guide!$C$23,"▼ Chase  ",""))="","Stable",TRIM(IF(ISNUMBER(AD2366),IF(N(AD2366)&lt;=-Guide!$C$24,"▼ Bat Speed  ",IF(N(AD2366)&gt;=Guide!$C$24,"▲ Bat Speed  ","")),"")&amp;IF(N(Z2366)&gt;=Guide!$C$22,"▲ Contact  ","")&amp;IF(N(Z2366)&lt;=-Guide!$C$22,"▼ Contact  ","")&amp;IF(N(AB2366)&gt;=Guide!$C$23,"▲ Chase  ","")&amp;IF(N(AB2366)&lt;=-Guide!$C$23,"▼ Chase  ",""))))</f>
        <v>▼ Contact</v>
      </c>
      <c r="AF2366" s="35" t="n">
        <f aca="false">MATCH(Counts!A2366,'Season Counts'!$A$2:$A$740,0)</f>
        <v>602</v>
      </c>
    </row>
    <row r="2367" customFormat="false" ht="15" hidden="false" customHeight="false" outlineLevel="0" collapsed="false">
      <c r="A2367" s="34" t="str">
        <f aca="false">Counts!B2367</f>
        <v>SF</v>
      </c>
      <c r="B2367" s="5" t="str">
        <f aca="false">Counts!C2367</f>
        <v>Matt Chapman</v>
      </c>
      <c r="C2367" s="34" t="str">
        <f aca="false">Counts!F2367</f>
        <v>Jun</v>
      </c>
      <c r="D2367" s="35" t="n">
        <f aca="false">IFERROR(Counts!P2367,"")</f>
        <v>107</v>
      </c>
      <c r="E2367" s="36" t="n">
        <f aca="false">IFERROR(Counts!R2367/Counts!Q2367,"")</f>
        <v>0.241379310344828</v>
      </c>
      <c r="F2367" s="36" t="n">
        <f aca="false">IFERROR((Counts!R2367+Counts!V2367+Counts!W2367)/(Counts!Q2367+Counts!V2367+Counts!W2367+Counts!X2367),"")</f>
        <v>0.355140186915888</v>
      </c>
      <c r="G2367" s="36" t="n">
        <f aca="false">IFERROR((Counts!R2367+Counts!S2367+2*Counts!T2367+3*Counts!U2367)/Counts!Q2367,"")</f>
        <v>0.482758620689655</v>
      </c>
      <c r="H2367" s="35" t="n">
        <f aca="false">IFERROR(Counts!U2367,"")</f>
        <v>6</v>
      </c>
      <c r="I2367" s="36" t="n">
        <f aca="false">IFERROR(Counts!Z2367/Counts!AA2367,"")</f>
        <v>0.359345794392523</v>
      </c>
      <c r="J2367" s="36" t="n">
        <f aca="false">IFERROR(Counts!AB2367/Counts!AA2367,"")</f>
        <v>0.333214953271028</v>
      </c>
      <c r="K2367" s="37" t="n">
        <f aca="false">IFERROR((Counts!AB2367-Counts!Z2367)/Counts!AA2367,"")</f>
        <v>-0.0261308411214953</v>
      </c>
      <c r="L2367" s="38" t="n">
        <f aca="false">IFERROR(Counts!Y2367/Counts!P2367,"")</f>
        <v>0.242990654205607</v>
      </c>
      <c r="M2367" s="38" t="n">
        <f aca="false">IFERROR(Counts!V2367/Counts!P2367,"")</f>
        <v>0.130841121495327</v>
      </c>
      <c r="N2367" s="38" t="n">
        <f aca="false">IFERROR(Counts!AD2367/Counts!AC2367,"")</f>
        <v>0.109375</v>
      </c>
      <c r="O2367" s="38" t="n">
        <f aca="false">IFERROR(Counts!AE2367/Counts!AC2367,"")</f>
        <v>0.421875</v>
      </c>
      <c r="P2367" s="39" t="n">
        <f aca="false">IFERROR(Counts!AG2367/Counts!AF2367,"")</f>
        <v>90.5609375</v>
      </c>
      <c r="Q2367" s="38" t="n">
        <f aca="false">IFERROR(Counts!AH2367/Counts!AC2367,"")</f>
        <v>0.359375</v>
      </c>
      <c r="R2367" s="38" t="n">
        <f aca="false">IFERROR(Counts!N2367/Counts!M2367,"")</f>
        <v>0.29004329004329</v>
      </c>
      <c r="S2367" s="38" t="n">
        <f aca="false">IFERROR(Counts!K2367/Counts!J2367,"")</f>
        <v>0.632558139534884</v>
      </c>
      <c r="T2367" s="38" t="n">
        <f aca="false">IFERROR(Counts!I2367/Counts!H2367,"")</f>
        <v>0.201970443349754</v>
      </c>
      <c r="U2367" s="38" t="n">
        <f aca="false">IFERROR(1-Counts!L2367/Counts!K2367,"")</f>
        <v>0.882352941176471</v>
      </c>
      <c r="V2367" s="39" t="n">
        <f aca="false">IFERROR(Counts!AJ2367/Counts!AI2367,"")</f>
        <v>76.7409836065574</v>
      </c>
      <c r="W2367" s="38" t="n">
        <f aca="false">IFERROR(Counts!AK2367/Counts!AI2367,"")</f>
        <v>0.677595628415301</v>
      </c>
      <c r="X2367" s="40" t="n">
        <f aca="false">IFERROR(Counts!O2367,"")</f>
        <v>4.587</v>
      </c>
      <c r="Y2367" s="36" t="n">
        <f aca="false">IFERROR(INDEX('Season Counts'!$Y$2:$Y$740,$AF2367)/INDEX('Season Counts'!$X$2:$X$740,$AF2367),"")</f>
        <v>0.285942528735632</v>
      </c>
      <c r="Z2367" s="37" t="n">
        <f aca="false">IFERROR(J2367-Y2367,"")</f>
        <v>0.0472724245353959</v>
      </c>
      <c r="AA2367" s="38" t="n">
        <f aca="false">IFERROR(INDEX('Season Counts'!$K$2:$K$740,$AF2367)/INDEX('Season Counts'!$J$2:$J$740,$AF2367),"")</f>
        <v>0.263966480446927</v>
      </c>
      <c r="AB2367" s="41" t="n">
        <f aca="false">IFERROR(R2367-AA2367,"")</f>
        <v>0.0260768095963627</v>
      </c>
      <c r="AC2367" s="39" t="n">
        <f aca="false">IFERROR(INDEX('Season Counts'!$AG$2:$AG$740,$AF2367)/INDEX('Season Counts'!$AF$2:$AF$740,$AF2367),"")</f>
        <v>76.2107664233577</v>
      </c>
      <c r="AD2367" s="40" t="n">
        <f aca="false">IFERROR(V2367-AC2367,"")</f>
        <v>0.53021718319971</v>
      </c>
      <c r="AE2367" s="4" t="str">
        <f aca="false">IF(D2367&lt;Guide!$C$21,"Low PA",IF(TRIM(IF(ISNUMBER(AD2367),IF(N(AD2367)&lt;=-Guide!$C$24,"▼ Bat Speed  ",IF(N(AD2367)&gt;=Guide!$C$24,"▲ Bat Speed  ","")),"")&amp;IF(N(Z2367)&gt;=Guide!$C$22,"▲ Contact  ","")&amp;IF(N(Z2367)&lt;=-Guide!$C$22,"▼ Contact  ","")&amp;IF(N(AB2367)&gt;=Guide!$C$23,"▲ Chase  ","")&amp;IF(N(AB2367)&lt;=-Guide!$C$23,"▼ Chase  ",""))="","Stable",TRIM(IF(ISNUMBER(AD2367),IF(N(AD2367)&lt;=-Guide!$C$24,"▼ Bat Speed  ",IF(N(AD2367)&gt;=Guide!$C$24,"▲ Bat Speed  ","")),"")&amp;IF(N(Z2367)&gt;=Guide!$C$22,"▲ Contact  ","")&amp;IF(N(Z2367)&lt;=-Guide!$C$22,"▼ Contact  ","")&amp;IF(N(AB2367)&gt;=Guide!$C$23,"▲ Chase  ","")&amp;IF(N(AB2367)&lt;=-Guide!$C$23,"▼ Chase  ",""))))</f>
        <v>▲ Contact</v>
      </c>
      <c r="AF2367" s="35" t="n">
        <f aca="false">MATCH(Counts!A2367,'Season Counts'!$A$2:$A$740,0)</f>
        <v>602</v>
      </c>
    </row>
    <row r="2368" customFormat="false" ht="15" hidden="false" customHeight="false" outlineLevel="0" collapsed="false">
      <c r="A2368" s="34" t="str">
        <f aca="false">Counts!B2368</f>
        <v>SF</v>
      </c>
      <c r="B2368" s="5" t="str">
        <f aca="false">Counts!C2368</f>
        <v>Heliot Ramos</v>
      </c>
      <c r="C2368" s="34" t="str">
        <f aca="false">Counts!F2368</f>
        <v>Mar-Apr</v>
      </c>
      <c r="D2368" s="35" t="n">
        <f aca="false">IFERROR(Counts!P2368,"")</f>
        <v>118</v>
      </c>
      <c r="E2368" s="36" t="n">
        <f aca="false">IFERROR(Counts!R2368/Counts!Q2368,"")</f>
        <v>0.281818181818182</v>
      </c>
      <c r="F2368" s="36" t="n">
        <f aca="false">IFERROR((Counts!R2368+Counts!V2368+Counts!W2368)/(Counts!Q2368+Counts!V2368+Counts!W2368+Counts!X2368),"")</f>
        <v>0.322033898305085</v>
      </c>
      <c r="G2368" s="36" t="n">
        <f aca="false">IFERROR((Counts!R2368+Counts!S2368+2*Counts!T2368+3*Counts!U2368)/Counts!Q2368,"")</f>
        <v>0.427272727272727</v>
      </c>
      <c r="H2368" s="35" t="n">
        <f aca="false">IFERROR(Counts!U2368,"")</f>
        <v>3</v>
      </c>
      <c r="I2368" s="36" t="n">
        <f aca="false">IFERROR(Counts!Z2368/Counts!AA2368,"")</f>
        <v>0.329130434782609</v>
      </c>
      <c r="J2368" s="36" t="n">
        <f aca="false">IFERROR(Counts!AB2368/Counts!AA2368,"")</f>
        <v>0.332591304347826</v>
      </c>
      <c r="K2368" s="37" t="n">
        <f aca="false">IFERROR((Counts!AB2368-Counts!Z2368)/Counts!AA2368,"")</f>
        <v>0.00346086956521736</v>
      </c>
      <c r="L2368" s="38" t="n">
        <f aca="false">IFERROR(Counts!Y2368/Counts!P2368,"")</f>
        <v>0.313559322033898</v>
      </c>
      <c r="M2368" s="38" t="n">
        <f aca="false">IFERROR(Counts!V2368/Counts!P2368,"")</f>
        <v>0.0593220338983051</v>
      </c>
      <c r="N2368" s="38" t="n">
        <f aca="false">IFERROR(Counts!AD2368/Counts!AC2368,"")</f>
        <v>0.162162162162162</v>
      </c>
      <c r="O2368" s="38" t="n">
        <f aca="false">IFERROR(Counts!AE2368/Counts!AC2368,"")</f>
        <v>0.554054054054054</v>
      </c>
      <c r="P2368" s="39" t="n">
        <f aca="false">IFERROR(Counts!AG2368/Counts!AF2368,"")</f>
        <v>93.5638888888889</v>
      </c>
      <c r="Q2368" s="38" t="n">
        <f aca="false">IFERROR(Counts!AH2368/Counts!AC2368,"")</f>
        <v>0.378378378378378</v>
      </c>
      <c r="R2368" s="38" t="n">
        <f aca="false">IFERROR(Counts!N2368/Counts!M2368,"")</f>
        <v>0.351254480286738</v>
      </c>
      <c r="S2368" s="38" t="n">
        <f aca="false">IFERROR(Counts!K2368/Counts!J2368,"")</f>
        <v>0.75</v>
      </c>
      <c r="T2368" s="38" t="n">
        <f aca="false">IFERROR(Counts!I2368/Counts!H2368,"")</f>
        <v>0.24907063197026</v>
      </c>
      <c r="U2368" s="38" t="n">
        <f aca="false">IFERROR(1-Counts!L2368/Counts!K2368,"")</f>
        <v>0.87719298245614</v>
      </c>
      <c r="V2368" s="39" t="n">
        <f aca="false">IFERROR(Counts!AJ2368/Counts!AI2368,"")</f>
        <v>72.0477876106195</v>
      </c>
      <c r="W2368" s="38" t="n">
        <f aca="false">IFERROR(Counts!AK2368/Counts!AI2368,"")</f>
        <v>0.20353982300885</v>
      </c>
      <c r="X2368" s="40" t="n">
        <f aca="false">IFERROR(Counts!O2368,"")</f>
        <v>-1.415</v>
      </c>
      <c r="Y2368" s="36" t="n">
        <f aca="false">IFERROR(INDEX('Season Counts'!$Y$2:$Y$740,$AF2368)/INDEX('Season Counts'!$X$2:$X$740,$AF2368),"")</f>
        <v>0.323596026490066</v>
      </c>
      <c r="Z2368" s="37" t="n">
        <f aca="false">IFERROR(J2368-Y2368,"")</f>
        <v>0.00899527785775983</v>
      </c>
      <c r="AA2368" s="38" t="n">
        <f aca="false">IFERROR(INDEX('Season Counts'!$K$2:$K$740,$AF2368)/INDEX('Season Counts'!$J$2:$J$740,$AF2368),"")</f>
        <v>0.36741214057508</v>
      </c>
      <c r="AB2368" s="41" t="n">
        <f aca="false">IFERROR(R2368-AA2368,"")</f>
        <v>-0.0161576602883415</v>
      </c>
      <c r="AC2368" s="39" t="n">
        <f aca="false">IFERROR(INDEX('Season Counts'!$AG$2:$AG$740,$AF2368)/INDEX('Season Counts'!$AF$2:$AF$740,$AF2368),"")</f>
        <v>72.3924596050269</v>
      </c>
      <c r="AD2368" s="40" t="n">
        <f aca="false">IFERROR(V2368-AC2368,"")</f>
        <v>-0.344671994407463</v>
      </c>
      <c r="AE2368" s="4" t="str">
        <f aca="false">IF(D2368&lt;Guide!$C$21,"Low PA",IF(TRIM(IF(ISNUMBER(AD2368),IF(N(AD2368)&lt;=-Guide!$C$24,"▼ Bat Speed  ",IF(N(AD2368)&gt;=Guide!$C$24,"▲ Bat Speed  ","")),"")&amp;IF(N(Z2368)&gt;=Guide!$C$22,"▲ Contact  ","")&amp;IF(N(Z2368)&lt;=-Guide!$C$22,"▼ Contact  ","")&amp;IF(N(AB2368)&gt;=Guide!$C$23,"▲ Chase  ","")&amp;IF(N(AB2368)&lt;=-Guide!$C$23,"▼ Chase  ",""))="","Stable",TRIM(IF(ISNUMBER(AD2368),IF(N(AD2368)&lt;=-Guide!$C$24,"▼ Bat Speed  ",IF(N(AD2368)&gt;=Guide!$C$24,"▲ Bat Speed  ","")),"")&amp;IF(N(Z2368)&gt;=Guide!$C$22,"▲ Contact  ","")&amp;IF(N(Z2368)&lt;=-Guide!$C$22,"▼ Contact  ","")&amp;IF(N(AB2368)&gt;=Guide!$C$23,"▲ Chase  ","")&amp;IF(N(AB2368)&lt;=-Guide!$C$23,"▼ Chase  ",""))))</f>
        <v>Stable</v>
      </c>
      <c r="AF2368" s="35" t="n">
        <f aca="false">MATCH(Counts!A2368,'Season Counts'!$A$2:$A$740,0)</f>
        <v>603</v>
      </c>
    </row>
    <row r="2369" customFormat="false" ht="15" hidden="false" customHeight="false" outlineLevel="0" collapsed="false">
      <c r="A2369" s="34" t="str">
        <f aca="false">Counts!B2369</f>
        <v>SF</v>
      </c>
      <c r="B2369" s="5" t="str">
        <f aca="false">Counts!C2369</f>
        <v>Heliot Ramos</v>
      </c>
      <c r="C2369" s="34" t="str">
        <f aca="false">Counts!F2369</f>
        <v>May</v>
      </c>
      <c r="D2369" s="35" t="n">
        <f aca="false">IFERROR(Counts!P2369,"")</f>
        <v>58</v>
      </c>
      <c r="E2369" s="36" t="n">
        <f aca="false">IFERROR(Counts!R2369/Counts!Q2369,"")</f>
        <v>0.236363636363636</v>
      </c>
      <c r="F2369" s="36" t="n">
        <f aca="false">IFERROR((Counts!R2369+Counts!V2369+Counts!W2369)/(Counts!Q2369+Counts!V2369+Counts!W2369+Counts!X2369),"")</f>
        <v>0.275862068965517</v>
      </c>
      <c r="G2369" s="36" t="n">
        <f aca="false">IFERROR((Counts!R2369+Counts!S2369+2*Counts!T2369+3*Counts!U2369)/Counts!Q2369,"")</f>
        <v>0.418181818181818</v>
      </c>
      <c r="H2369" s="35" t="n">
        <f aca="false">IFERROR(Counts!U2369,"")</f>
        <v>1</v>
      </c>
      <c r="I2369" s="36" t="n">
        <f aca="false">IFERROR(Counts!Z2369/Counts!AA2369,"")</f>
        <v>0.28859649122807</v>
      </c>
      <c r="J2369" s="36" t="n">
        <f aca="false">IFERROR(Counts!AB2369/Counts!AA2369,"")</f>
        <v>0.310894736842105</v>
      </c>
      <c r="K2369" s="37" t="n">
        <f aca="false">IFERROR((Counts!AB2369-Counts!Z2369)/Counts!AA2369,"")</f>
        <v>0.0222982456140351</v>
      </c>
      <c r="L2369" s="38" t="n">
        <f aca="false">IFERROR(Counts!Y2369/Counts!P2369,"")</f>
        <v>0.172413793103448</v>
      </c>
      <c r="M2369" s="38" t="n">
        <f aca="false">IFERROR(Counts!V2369/Counts!P2369,"")</f>
        <v>0.0517241379310345</v>
      </c>
      <c r="N2369" s="38" t="n">
        <f aca="false">IFERROR(Counts!AD2369/Counts!AC2369,"")</f>
        <v>0.0888888888888889</v>
      </c>
      <c r="O2369" s="38" t="n">
        <f aca="false">IFERROR(Counts!AE2369/Counts!AC2369,"")</f>
        <v>0.377777777777778</v>
      </c>
      <c r="P2369" s="39" t="n">
        <f aca="false">IFERROR(Counts!AG2369/Counts!AF2369,"")</f>
        <v>89.5545454545455</v>
      </c>
      <c r="Q2369" s="38" t="n">
        <f aca="false">IFERROR(Counts!AH2369/Counts!AC2369,"")</f>
        <v>0.266666666666667</v>
      </c>
      <c r="R2369" s="38" t="n">
        <f aca="false">IFERROR(Counts!N2369/Counts!M2369,"")</f>
        <v>0.427184466019417</v>
      </c>
      <c r="S2369" s="38" t="n">
        <f aca="false">IFERROR(Counts!K2369/Counts!J2369,"")</f>
        <v>0.744897959183674</v>
      </c>
      <c r="T2369" s="38" t="n">
        <f aca="false">IFERROR(Counts!I2369/Counts!H2369,"")</f>
        <v>0.239316239316239</v>
      </c>
      <c r="U2369" s="38" t="n">
        <f aca="false">IFERROR(1-Counts!L2369/Counts!K2369,"")</f>
        <v>0.876712328767123</v>
      </c>
      <c r="V2369" s="39" t="n">
        <f aca="false">IFERROR(Counts!AJ2369/Counts!AI2369,"")</f>
        <v>72.3672897196262</v>
      </c>
      <c r="W2369" s="38" t="n">
        <f aca="false">IFERROR(Counts!AK2369/Counts!AI2369,"")</f>
        <v>0.271028037383178</v>
      </c>
      <c r="X2369" s="40" t="n">
        <f aca="false">IFERROR(Counts!O2369,"")</f>
        <v>-0.869</v>
      </c>
      <c r="Y2369" s="36" t="n">
        <f aca="false">IFERROR(INDEX('Season Counts'!$Y$2:$Y$740,$AF2369)/INDEX('Season Counts'!$X$2:$X$740,$AF2369),"")</f>
        <v>0.323596026490066</v>
      </c>
      <c r="Z2369" s="37" t="n">
        <f aca="false">IFERROR(J2369-Y2369,"")</f>
        <v>-0.012701289647961</v>
      </c>
      <c r="AA2369" s="38" t="n">
        <f aca="false">IFERROR(INDEX('Season Counts'!$K$2:$K$740,$AF2369)/INDEX('Season Counts'!$J$2:$J$740,$AF2369),"")</f>
        <v>0.36741214057508</v>
      </c>
      <c r="AB2369" s="41" t="n">
        <f aca="false">IFERROR(R2369-AA2369,"")</f>
        <v>0.0597723254443376</v>
      </c>
      <c r="AC2369" s="39" t="n">
        <f aca="false">IFERROR(INDEX('Season Counts'!$AG$2:$AG$740,$AF2369)/INDEX('Season Counts'!$AF$2:$AF$740,$AF2369),"")</f>
        <v>72.3924596050269</v>
      </c>
      <c r="AD2369" s="40" t="n">
        <f aca="false">IFERROR(V2369-AC2369,"")</f>
        <v>-0.0251698854007572</v>
      </c>
      <c r="AE2369" s="4" t="str">
        <f aca="false">IF(D2369&lt;Guide!$C$21,"Low PA",IF(TRIM(IF(ISNUMBER(AD2369),IF(N(AD2369)&lt;=-Guide!$C$24,"▼ Bat Speed  ",IF(N(AD2369)&gt;=Guide!$C$24,"▲ Bat Speed  ","")),"")&amp;IF(N(Z2369)&gt;=Guide!$C$22,"▲ Contact  ","")&amp;IF(N(Z2369)&lt;=-Guide!$C$22,"▼ Contact  ","")&amp;IF(N(AB2369)&gt;=Guide!$C$23,"▲ Chase  ","")&amp;IF(N(AB2369)&lt;=-Guide!$C$23,"▼ Chase  ",""))="","Stable",TRIM(IF(ISNUMBER(AD2369),IF(N(AD2369)&lt;=-Guide!$C$24,"▼ Bat Speed  ",IF(N(AD2369)&gt;=Guide!$C$24,"▲ Bat Speed  ","")),"")&amp;IF(N(Z2369)&gt;=Guide!$C$22,"▲ Contact  ","")&amp;IF(N(Z2369)&lt;=-Guide!$C$22,"▼ Contact  ","")&amp;IF(N(AB2369)&gt;=Guide!$C$23,"▲ Chase  ","")&amp;IF(N(AB2369)&lt;=-Guide!$C$23,"▼ Chase  ",""))))</f>
        <v>▲ Chase</v>
      </c>
      <c r="AF2369" s="35" t="n">
        <f aca="false">MATCH(Counts!A2369,'Season Counts'!$A$2:$A$740,0)</f>
        <v>603</v>
      </c>
    </row>
    <row r="2370" customFormat="false" ht="15" hidden="false" customHeight="false" outlineLevel="0" collapsed="false">
      <c r="A2370" s="34" t="str">
        <f aca="false">Counts!B2370</f>
        <v>SF</v>
      </c>
      <c r="B2370" s="5" t="str">
        <f aca="false">Counts!C2370</f>
        <v>Heliot Ramos</v>
      </c>
      <c r="C2370" s="34" t="str">
        <f aca="false">Counts!F2370</f>
        <v>Jun</v>
      </c>
      <c r="D2370" s="35" t="n">
        <f aca="false">IFERROR(Counts!P2370,"")</f>
        <v>11</v>
      </c>
      <c r="E2370" s="36" t="n">
        <f aca="false">IFERROR(Counts!R2370/Counts!Q2370,"")</f>
        <v>0.2</v>
      </c>
      <c r="F2370" s="36" t="n">
        <f aca="false">IFERROR((Counts!R2370+Counts!V2370+Counts!W2370)/(Counts!Q2370+Counts!V2370+Counts!W2370+Counts!X2370),"")</f>
        <v>0.272727272727273</v>
      </c>
      <c r="G2370" s="36" t="n">
        <f aca="false">IFERROR((Counts!R2370+Counts!S2370+2*Counts!T2370+3*Counts!U2370)/Counts!Q2370,"")</f>
        <v>0.5</v>
      </c>
      <c r="H2370" s="35" t="n">
        <f aca="false">IFERROR(Counts!U2370,"")</f>
        <v>1</v>
      </c>
      <c r="I2370" s="36" t="n">
        <f aca="false">IFERROR(Counts!Z2370/Counts!AA2370,"")</f>
        <v>0.327272727272727</v>
      </c>
      <c r="J2370" s="36" t="n">
        <f aca="false">IFERROR(Counts!AB2370/Counts!AA2370,"")</f>
        <v>0.431090909090909</v>
      </c>
      <c r="K2370" s="37" t="n">
        <f aca="false">IFERROR((Counts!AB2370-Counts!Z2370)/Counts!AA2370,"")</f>
        <v>0.103818181818182</v>
      </c>
      <c r="L2370" s="38" t="n">
        <f aca="false">IFERROR(Counts!Y2370/Counts!P2370,"")</f>
        <v>0.0909090909090909</v>
      </c>
      <c r="M2370" s="38" t="n">
        <f aca="false">IFERROR(Counts!V2370/Counts!P2370,"")</f>
        <v>0.0909090909090909</v>
      </c>
      <c r="N2370" s="38" t="n">
        <f aca="false">IFERROR(Counts!AD2370/Counts!AC2370,"")</f>
        <v>0.222222222222222</v>
      </c>
      <c r="O2370" s="38" t="n">
        <f aca="false">IFERROR(Counts!AE2370/Counts!AC2370,"")</f>
        <v>0.555555555555556</v>
      </c>
      <c r="P2370" s="39" t="n">
        <f aca="false">IFERROR(Counts!AG2370/Counts!AF2370,"")</f>
        <v>89.1888888888889</v>
      </c>
      <c r="Q2370" s="38" t="n">
        <f aca="false">IFERROR(Counts!AH2370/Counts!AC2370,"")</f>
        <v>0.444444444444444</v>
      </c>
      <c r="R2370" s="38" t="n">
        <f aca="false">IFERROR(Counts!N2370/Counts!M2370,"")</f>
        <v>0.294117647058824</v>
      </c>
      <c r="S2370" s="38" t="n">
        <f aca="false">IFERROR(Counts!K2370/Counts!J2370,"")</f>
        <v>0.65</v>
      </c>
      <c r="T2370" s="38" t="n">
        <f aca="false">IFERROR(Counts!I2370/Counts!H2370,"")</f>
        <v>0.222222222222222</v>
      </c>
      <c r="U2370" s="38" t="n">
        <f aca="false">IFERROR(1-Counts!L2370/Counts!K2370,"")</f>
        <v>0.923076923076923</v>
      </c>
      <c r="V2370" s="39" t="n">
        <f aca="false">IFERROR(Counts!AJ2370/Counts!AI2370,"")</f>
        <v>73.7875</v>
      </c>
      <c r="W2370" s="38" t="n">
        <f aca="false">IFERROR(Counts!AK2370/Counts!AI2370,"")</f>
        <v>0.3125</v>
      </c>
      <c r="X2370" s="40" t="n">
        <f aca="false">IFERROR(Counts!O2370,"")</f>
        <v>-0.438</v>
      </c>
      <c r="Y2370" s="36" t="n">
        <f aca="false">IFERROR(INDEX('Season Counts'!$Y$2:$Y$740,$AF2370)/INDEX('Season Counts'!$X$2:$X$740,$AF2370),"")</f>
        <v>0.323596026490066</v>
      </c>
      <c r="Z2370" s="37" t="n">
        <f aca="false">IFERROR(J2370-Y2370,"")</f>
        <v>0.107494882600843</v>
      </c>
      <c r="AA2370" s="38" t="n">
        <f aca="false">IFERROR(INDEX('Season Counts'!$K$2:$K$740,$AF2370)/INDEX('Season Counts'!$J$2:$J$740,$AF2370),"")</f>
        <v>0.36741214057508</v>
      </c>
      <c r="AB2370" s="41" t="n">
        <f aca="false">IFERROR(R2370-AA2370,"")</f>
        <v>-0.0732944935162563</v>
      </c>
      <c r="AC2370" s="39" t="n">
        <f aca="false">IFERROR(INDEX('Season Counts'!$AG$2:$AG$740,$AF2370)/INDEX('Season Counts'!$AF$2:$AF$740,$AF2370),"")</f>
        <v>72.3924596050269</v>
      </c>
      <c r="AD2370" s="40" t="n">
        <f aca="false">IFERROR(V2370-AC2370,"")</f>
        <v>1.39504039497307</v>
      </c>
      <c r="AE2370" s="4" t="str">
        <f aca="false">IF(D2370&lt;Guide!$C$21,"Low PA",IF(TRIM(IF(ISNUMBER(AD2370),IF(N(AD2370)&lt;=-Guide!$C$24,"▼ Bat Speed  ",IF(N(AD2370)&gt;=Guide!$C$24,"▲ Bat Speed  ","")),"")&amp;IF(N(Z2370)&gt;=Guide!$C$22,"▲ Contact  ","")&amp;IF(N(Z2370)&lt;=-Guide!$C$22,"▼ Contact  ","")&amp;IF(N(AB2370)&gt;=Guide!$C$23,"▲ Chase  ","")&amp;IF(N(AB2370)&lt;=-Guide!$C$23,"▼ Chase  ",""))="","Stable",TRIM(IF(ISNUMBER(AD2370),IF(N(AD2370)&lt;=-Guide!$C$24,"▼ Bat Speed  ",IF(N(AD2370)&gt;=Guide!$C$24,"▲ Bat Speed  ","")),"")&amp;IF(N(Z2370)&gt;=Guide!$C$22,"▲ Contact  ","")&amp;IF(N(Z2370)&lt;=-Guide!$C$22,"▼ Contact  ","")&amp;IF(N(AB2370)&gt;=Guide!$C$23,"▲ Chase  ","")&amp;IF(N(AB2370)&lt;=-Guide!$C$23,"▼ Chase  ",""))))</f>
        <v>Low PA</v>
      </c>
      <c r="AF2370" s="35" t="n">
        <f aca="false">MATCH(Counts!A2370,'Season Counts'!$A$2:$A$740,0)</f>
        <v>603</v>
      </c>
    </row>
    <row r="2371" customFormat="false" ht="15" hidden="false" customHeight="false" outlineLevel="0" collapsed="false">
      <c r="A2371" s="34" t="str">
        <f aca="false">Counts!B2371</f>
        <v>SF</v>
      </c>
      <c r="B2371" s="5" t="str">
        <f aca="false">Counts!C2371</f>
        <v>Heliot Ramos</v>
      </c>
      <c r="C2371" s="34" t="str">
        <f aca="false">Counts!F2371</f>
        <v>Jul</v>
      </c>
      <c r="D2371" s="35" t="n">
        <f aca="false">IFERROR(Counts!P2371,"")</f>
        <v>110</v>
      </c>
      <c r="E2371" s="36" t="n">
        <f aca="false">IFERROR(Counts!R2371/Counts!Q2371,"")</f>
        <v>0.266666666666667</v>
      </c>
      <c r="F2371" s="36" t="n">
        <f aca="false">IFERROR((Counts!R2371+Counts!V2371+Counts!W2371)/(Counts!Q2371+Counts!V2371+Counts!W2371+Counts!X2371),"")</f>
        <v>0.3</v>
      </c>
      <c r="G2371" s="36" t="n">
        <f aca="false">IFERROR((Counts!R2371+Counts!S2371+2*Counts!T2371+3*Counts!U2371)/Counts!Q2371,"")</f>
        <v>0.428571428571429</v>
      </c>
      <c r="H2371" s="35" t="n">
        <f aca="false">IFERROR(Counts!U2371,"")</f>
        <v>4</v>
      </c>
      <c r="I2371" s="36" t="n">
        <f aca="false">IFERROR(Counts!Z2371/Counts!AA2371,"")</f>
        <v>0.316818181818182</v>
      </c>
      <c r="J2371" s="36" t="n">
        <f aca="false">IFERROR(Counts!AB2371/Counts!AA2371,"")</f>
        <v>0.322036363636364</v>
      </c>
      <c r="K2371" s="37" t="n">
        <f aca="false">IFERROR((Counts!AB2371-Counts!Z2371)/Counts!AA2371,"")</f>
        <v>0.0052181818181818</v>
      </c>
      <c r="L2371" s="38" t="n">
        <f aca="false">IFERROR(Counts!Y2371/Counts!P2371,"")</f>
        <v>0.272727272727273</v>
      </c>
      <c r="M2371" s="38" t="n">
        <f aca="false">IFERROR(Counts!V2371/Counts!P2371,"")</f>
        <v>0.0363636363636364</v>
      </c>
      <c r="N2371" s="38" t="n">
        <f aca="false">IFERROR(Counts!AD2371/Counts!AC2371,"")</f>
        <v>0.133333333333333</v>
      </c>
      <c r="O2371" s="38" t="n">
        <f aca="false">IFERROR(Counts!AE2371/Counts!AC2371,"")</f>
        <v>0.466666666666667</v>
      </c>
      <c r="P2371" s="39" t="n">
        <f aca="false">IFERROR(Counts!AG2371/Counts!AF2371,"")</f>
        <v>92.26</v>
      </c>
      <c r="Q2371" s="38" t="n">
        <f aca="false">IFERROR(Counts!AH2371/Counts!AC2371,"")</f>
        <v>0.32</v>
      </c>
      <c r="R2371" s="38" t="n">
        <f aca="false">IFERROR(Counts!N2371/Counts!M2371,"")</f>
        <v>0.377358490566038</v>
      </c>
      <c r="S2371" s="38" t="n">
        <f aca="false">IFERROR(Counts!K2371/Counts!J2371,"")</f>
        <v>0.671641791044776</v>
      </c>
      <c r="T2371" s="38" t="n">
        <f aca="false">IFERROR(Counts!I2371/Counts!H2371,"")</f>
        <v>0.237209302325581</v>
      </c>
      <c r="U2371" s="38" t="n">
        <f aca="false">IFERROR(1-Counts!L2371/Counts!K2371,"")</f>
        <v>0.896296296296296</v>
      </c>
      <c r="V2371" s="39" t="n">
        <f aca="false">IFERROR(Counts!AJ2371/Counts!AI2371,"")</f>
        <v>72.7211340206186</v>
      </c>
      <c r="W2371" s="38" t="n">
        <f aca="false">IFERROR(Counts!AK2371/Counts!AI2371,"")</f>
        <v>0.278350515463918</v>
      </c>
      <c r="X2371" s="40" t="n">
        <f aca="false">IFERROR(Counts!O2371,"")</f>
        <v>1.692</v>
      </c>
      <c r="Y2371" s="36" t="n">
        <f aca="false">IFERROR(INDEX('Season Counts'!$Y$2:$Y$740,$AF2371)/INDEX('Season Counts'!$X$2:$X$740,$AF2371),"")</f>
        <v>0.323596026490066</v>
      </c>
      <c r="Z2371" s="37" t="n">
        <f aca="false">IFERROR(J2371-Y2371,"")</f>
        <v>-0.00155966285370263</v>
      </c>
      <c r="AA2371" s="38" t="n">
        <f aca="false">IFERROR(INDEX('Season Counts'!$K$2:$K$740,$AF2371)/INDEX('Season Counts'!$J$2:$J$740,$AF2371),"")</f>
        <v>0.36741214057508</v>
      </c>
      <c r="AB2371" s="41" t="n">
        <f aca="false">IFERROR(R2371-AA2371,"")</f>
        <v>0.00994634999095789</v>
      </c>
      <c r="AC2371" s="39" t="n">
        <f aca="false">IFERROR(INDEX('Season Counts'!$AG$2:$AG$740,$AF2371)/INDEX('Season Counts'!$AF$2:$AF$740,$AF2371),"")</f>
        <v>72.3924596050269</v>
      </c>
      <c r="AD2371" s="40" t="n">
        <f aca="false">IFERROR(V2371-AC2371,"")</f>
        <v>0.328674415591621</v>
      </c>
      <c r="AE2371" s="4" t="str">
        <f aca="false">IF(D2371&lt;Guide!$C$21,"Low PA",IF(TRIM(IF(ISNUMBER(AD2371),IF(N(AD2371)&lt;=-Guide!$C$24,"▼ Bat Speed  ",IF(N(AD2371)&gt;=Guide!$C$24,"▲ Bat Speed  ","")),"")&amp;IF(N(Z2371)&gt;=Guide!$C$22,"▲ Contact  ","")&amp;IF(N(Z2371)&lt;=-Guide!$C$22,"▼ Contact  ","")&amp;IF(N(AB2371)&gt;=Guide!$C$23,"▲ Chase  ","")&amp;IF(N(AB2371)&lt;=-Guide!$C$23,"▼ Chase  ",""))="","Stable",TRIM(IF(ISNUMBER(AD2371),IF(N(AD2371)&lt;=-Guide!$C$24,"▼ Bat Speed  ",IF(N(AD2371)&gt;=Guide!$C$24,"▲ Bat Speed  ","")),"")&amp;IF(N(Z2371)&gt;=Guide!$C$22,"▲ Contact  ","")&amp;IF(N(Z2371)&lt;=-Guide!$C$22,"▼ Contact  ","")&amp;IF(N(AB2371)&gt;=Guide!$C$23,"▲ Chase  ","")&amp;IF(N(AB2371)&lt;=-Guide!$C$23,"▼ Chase  ",""))))</f>
        <v>Stable</v>
      </c>
      <c r="AF2371" s="35" t="n">
        <f aca="false">MATCH(Counts!A2371,'Season Counts'!$A$2:$A$740,0)</f>
        <v>603</v>
      </c>
    </row>
    <row r="2372" customFormat="false" ht="15" hidden="false" customHeight="false" outlineLevel="0" collapsed="false">
      <c r="A2372" s="34" t="str">
        <f aca="false">Counts!B2372</f>
        <v>SF</v>
      </c>
      <c r="B2372" s="5" t="str">
        <f aca="false">Counts!C2372</f>
        <v>Heliot Ramos</v>
      </c>
      <c r="C2372" s="34" t="str">
        <f aca="false">Counts!F2372</f>
        <v>Aug</v>
      </c>
      <c r="D2372" s="35" t="n">
        <f aca="false">IFERROR(Counts!P2372,"")</f>
        <v>9</v>
      </c>
      <c r="E2372" s="36" t="n">
        <f aca="false">IFERROR(Counts!R2372/Counts!Q2372,"")</f>
        <v>0.25</v>
      </c>
      <c r="F2372" s="36" t="n">
        <f aca="false">IFERROR((Counts!R2372+Counts!V2372+Counts!W2372)/(Counts!Q2372+Counts!V2372+Counts!W2372+Counts!X2372),"")</f>
        <v>0.333333333333333</v>
      </c>
      <c r="G2372" s="36" t="n">
        <f aca="false">IFERROR((Counts!R2372+Counts!S2372+2*Counts!T2372+3*Counts!U2372)/Counts!Q2372,"")</f>
        <v>0.25</v>
      </c>
      <c r="H2372" s="35" t="n">
        <f aca="false">IFERROR(Counts!U2372,"")</f>
        <v>0</v>
      </c>
      <c r="I2372" s="36" t="n">
        <f aca="false">IFERROR(Counts!Z2372/Counts!AA2372,"")</f>
        <v>0.277777777777778</v>
      </c>
      <c r="J2372" s="36" t="n">
        <f aca="false">IFERROR(Counts!AB2372/Counts!AA2372,"")</f>
        <v>0.176777777777778</v>
      </c>
      <c r="K2372" s="37" t="n">
        <f aca="false">IFERROR((Counts!AB2372-Counts!Z2372)/Counts!AA2372,"")</f>
        <v>-0.101</v>
      </c>
      <c r="L2372" s="38" t="n">
        <f aca="false">IFERROR(Counts!Y2372/Counts!P2372,"")</f>
        <v>0.444444444444444</v>
      </c>
      <c r="M2372" s="38" t="n">
        <f aca="false">IFERROR(Counts!V2372/Counts!P2372,"")</f>
        <v>0.111111111111111</v>
      </c>
      <c r="N2372" s="38" t="n">
        <f aca="false">IFERROR(Counts!AD2372/Counts!AC2372,"")</f>
        <v>0</v>
      </c>
      <c r="O2372" s="38" t="n">
        <f aca="false">IFERROR(Counts!AE2372/Counts!AC2372,"")</f>
        <v>0.5</v>
      </c>
      <c r="P2372" s="39" t="n">
        <f aca="false">IFERROR(Counts!AG2372/Counts!AF2372,"")</f>
        <v>87</v>
      </c>
      <c r="Q2372" s="38" t="n">
        <f aca="false">IFERROR(Counts!AH2372/Counts!AC2372,"")</f>
        <v>0</v>
      </c>
      <c r="R2372" s="38" t="n">
        <f aca="false">IFERROR(Counts!N2372/Counts!M2372,"")</f>
        <v>0.2</v>
      </c>
      <c r="S2372" s="38" t="n">
        <f aca="false">IFERROR(Counts!K2372/Counts!J2372,"")</f>
        <v>0.666666666666667</v>
      </c>
      <c r="T2372" s="38" t="n">
        <f aca="false">IFERROR(Counts!I2372/Counts!H2372,"")</f>
        <v>0.529411764705882</v>
      </c>
      <c r="U2372" s="38" t="n">
        <f aca="false">IFERROR(1-Counts!L2372/Counts!K2372,"")</f>
        <v>0.5</v>
      </c>
      <c r="V2372" s="39" t="n">
        <f aca="false">IFERROR(Counts!AJ2372/Counts!AI2372,"")</f>
        <v>72</v>
      </c>
      <c r="W2372" s="38" t="n">
        <f aca="false">IFERROR(Counts!AK2372/Counts!AI2372,"")</f>
        <v>0.285714285714286</v>
      </c>
      <c r="X2372" s="40" t="n">
        <f aca="false">IFERROR(Counts!O2372,"")</f>
        <v>-0.575</v>
      </c>
      <c r="Y2372" s="36" t="n">
        <f aca="false">IFERROR(INDEX('Season Counts'!$Y$2:$Y$740,$AF2372)/INDEX('Season Counts'!$X$2:$X$740,$AF2372),"")</f>
        <v>0.323596026490066</v>
      </c>
      <c r="Z2372" s="37" t="n">
        <f aca="false">IFERROR(J2372-Y2372,"")</f>
        <v>-0.146818248712288</v>
      </c>
      <c r="AA2372" s="38" t="n">
        <f aca="false">IFERROR(INDEX('Season Counts'!$K$2:$K$740,$AF2372)/INDEX('Season Counts'!$J$2:$J$740,$AF2372),"")</f>
        <v>0.36741214057508</v>
      </c>
      <c r="AB2372" s="41" t="n">
        <f aca="false">IFERROR(R2372-AA2372,"")</f>
        <v>-0.16741214057508</v>
      </c>
      <c r="AC2372" s="39" t="n">
        <f aca="false">IFERROR(INDEX('Season Counts'!$AG$2:$AG$740,$AF2372)/INDEX('Season Counts'!$AF$2:$AF$740,$AF2372),"")</f>
        <v>72.3924596050269</v>
      </c>
      <c r="AD2372" s="40" t="n">
        <f aca="false">IFERROR(V2372-AC2372,"")</f>
        <v>-0.392459605026929</v>
      </c>
      <c r="AE2372" s="4" t="str">
        <f aca="false">IF(D2372&lt;Guide!$C$21,"Low PA",IF(TRIM(IF(ISNUMBER(AD2372),IF(N(AD2372)&lt;=-Guide!$C$24,"▼ Bat Speed  ",IF(N(AD2372)&gt;=Guide!$C$24,"▲ Bat Speed  ","")),"")&amp;IF(N(Z2372)&gt;=Guide!$C$22,"▲ Contact  ","")&amp;IF(N(Z2372)&lt;=-Guide!$C$22,"▼ Contact  ","")&amp;IF(N(AB2372)&gt;=Guide!$C$23,"▲ Chase  ","")&amp;IF(N(AB2372)&lt;=-Guide!$C$23,"▼ Chase  ",""))="","Stable",TRIM(IF(ISNUMBER(AD2372),IF(N(AD2372)&lt;=-Guide!$C$24,"▼ Bat Speed  ",IF(N(AD2372)&gt;=Guide!$C$24,"▲ Bat Speed  ","")),"")&amp;IF(N(Z2372)&gt;=Guide!$C$22,"▲ Contact  ","")&amp;IF(N(Z2372)&lt;=-Guide!$C$22,"▼ Contact  ","")&amp;IF(N(AB2372)&gt;=Guide!$C$23,"▲ Chase  ","")&amp;IF(N(AB2372)&lt;=-Guide!$C$23,"▼ Chase  ",""))))</f>
        <v>Low PA</v>
      </c>
      <c r="AF2372" s="35" t="n">
        <f aca="false">MATCH(Counts!A2372,'Season Counts'!$A$2:$A$740,0)</f>
        <v>603</v>
      </c>
    </row>
    <row r="2373" customFormat="false" ht="15" hidden="false" customHeight="false" outlineLevel="0" collapsed="false">
      <c r="A2373" s="34" t="str">
        <f aca="false">Counts!B2373</f>
        <v>SF</v>
      </c>
      <c r="B2373" s="5" t="str">
        <f aca="false">Counts!C2373</f>
        <v>Christian Koss</v>
      </c>
      <c r="C2373" s="34" t="str">
        <f aca="false">Counts!F2373</f>
        <v>Mar-Apr</v>
      </c>
      <c r="D2373" s="35" t="n">
        <f aca="false">IFERROR(Counts!P2373,"")</f>
        <v>12</v>
      </c>
      <c r="E2373" s="36" t="n">
        <f aca="false">IFERROR(Counts!R2373/Counts!Q2373,"")</f>
        <v>0.0833333333333333</v>
      </c>
      <c r="F2373" s="36" t="n">
        <f aca="false">IFERROR((Counts!R2373+Counts!V2373+Counts!W2373)/(Counts!Q2373+Counts!V2373+Counts!W2373+Counts!X2373),"")</f>
        <v>0.0833333333333333</v>
      </c>
      <c r="G2373" s="36" t="n">
        <f aca="false">IFERROR((Counts!R2373+Counts!S2373+2*Counts!T2373+3*Counts!U2373)/Counts!Q2373,"")</f>
        <v>0.166666666666667</v>
      </c>
      <c r="H2373" s="35" t="n">
        <f aca="false">IFERROR(Counts!U2373,"")</f>
        <v>0</v>
      </c>
      <c r="I2373" s="36" t="n">
        <f aca="false">IFERROR(Counts!Z2373/Counts!AA2373,"")</f>
        <v>0.104166666666667</v>
      </c>
      <c r="J2373" s="36" t="n">
        <f aca="false">IFERROR(Counts!AB2373/Counts!AA2373,"")</f>
        <v>0.10775</v>
      </c>
      <c r="K2373" s="37" t="n">
        <f aca="false">IFERROR((Counts!AB2373-Counts!Z2373)/Counts!AA2373,"")</f>
        <v>0.00358333333333333</v>
      </c>
      <c r="L2373" s="38" t="n">
        <f aca="false">IFERROR(Counts!Y2373/Counts!P2373,"")</f>
        <v>0.0833333333333333</v>
      </c>
      <c r="M2373" s="38" t="n">
        <f aca="false">IFERROR(Counts!V2373/Counts!P2373,"")</f>
        <v>0</v>
      </c>
      <c r="N2373" s="38" t="n">
        <f aca="false">IFERROR(Counts!AD2373/Counts!AC2373,"")</f>
        <v>0</v>
      </c>
      <c r="O2373" s="38" t="n">
        <f aca="false">IFERROR(Counts!AE2373/Counts!AC2373,"")</f>
        <v>0.181818181818182</v>
      </c>
      <c r="P2373" s="39" t="n">
        <f aca="false">IFERROR(Counts!AG2373/Counts!AF2373,"")</f>
        <v>87.8</v>
      </c>
      <c r="Q2373" s="38" t="n">
        <f aca="false">IFERROR(Counts!AH2373/Counts!AC2373,"")</f>
        <v>0.0909090909090909</v>
      </c>
      <c r="R2373" s="38" t="n">
        <f aca="false">IFERROR(Counts!N2373/Counts!M2373,"")</f>
        <v>0.3</v>
      </c>
      <c r="S2373" s="38" t="n">
        <f aca="false">IFERROR(Counts!K2373/Counts!J2373,"")</f>
        <v>0.789473684210526</v>
      </c>
      <c r="T2373" s="38" t="n">
        <f aca="false">IFERROR(Counts!I2373/Counts!H2373,"")</f>
        <v>0.222222222222222</v>
      </c>
      <c r="U2373" s="38" t="n">
        <f aca="false">IFERROR(1-Counts!L2373/Counts!K2373,"")</f>
        <v>0.933333333333333</v>
      </c>
      <c r="V2373" s="39" t="n">
        <f aca="false">IFERROR(Counts!AJ2373/Counts!AI2373,"")</f>
        <v>70.2125</v>
      </c>
      <c r="W2373" s="38" t="n">
        <f aca="false">IFERROR(Counts!AK2373/Counts!AI2373,"")</f>
        <v>0</v>
      </c>
      <c r="X2373" s="40" t="n">
        <f aca="false">IFERROR(Counts!O2373,"")</f>
        <v>-2.22</v>
      </c>
      <c r="Y2373" s="36" t="n">
        <f aca="false">IFERROR(INDEX('Season Counts'!$Y$2:$Y$740,$AF2373)/INDEX('Season Counts'!$X$2:$X$740,$AF2373),"")</f>
        <v>0.234792452830189</v>
      </c>
      <c r="Z2373" s="37" t="n">
        <f aca="false">IFERROR(J2373-Y2373,"")</f>
        <v>-0.127042452830189</v>
      </c>
      <c r="AA2373" s="38" t="n">
        <f aca="false">IFERROR(INDEX('Season Counts'!$K$2:$K$740,$AF2373)/INDEX('Season Counts'!$J$2:$J$740,$AF2373),"")</f>
        <v>0.394607843137255</v>
      </c>
      <c r="AB2373" s="41" t="n">
        <f aca="false">IFERROR(R2373-AA2373,"")</f>
        <v>-0.0946078431372549</v>
      </c>
      <c r="AC2373" s="39" t="n">
        <f aca="false">IFERROR(INDEX('Season Counts'!$AG$2:$AG$740,$AF2373)/INDEX('Season Counts'!$AF$2:$AF$740,$AF2373),"")</f>
        <v>69.1172222222222</v>
      </c>
      <c r="AD2373" s="40" t="n">
        <f aca="false">IFERROR(V2373-AC2373,"")</f>
        <v>1.09527777777778</v>
      </c>
      <c r="AE2373" s="4" t="str">
        <f aca="false">IF(D2373&lt;Guide!$C$21,"Low PA",IF(TRIM(IF(ISNUMBER(AD2373),IF(N(AD2373)&lt;=-Guide!$C$24,"▼ Bat Speed  ",IF(N(AD2373)&gt;=Guide!$C$24,"▲ Bat Speed  ","")),"")&amp;IF(N(Z2373)&gt;=Guide!$C$22,"▲ Contact  ","")&amp;IF(N(Z2373)&lt;=-Guide!$C$22,"▼ Contact  ","")&amp;IF(N(AB2373)&gt;=Guide!$C$23,"▲ Chase  ","")&amp;IF(N(AB2373)&lt;=-Guide!$C$23,"▼ Chase  ",""))="","Stable",TRIM(IF(ISNUMBER(AD2373),IF(N(AD2373)&lt;=-Guide!$C$24,"▼ Bat Speed  ",IF(N(AD2373)&gt;=Guide!$C$24,"▲ Bat Speed  ","")),"")&amp;IF(N(Z2373)&gt;=Guide!$C$22,"▲ Contact  ","")&amp;IF(N(Z2373)&lt;=-Guide!$C$22,"▼ Contact  ","")&amp;IF(N(AB2373)&gt;=Guide!$C$23,"▲ Chase  ","")&amp;IF(N(AB2373)&lt;=-Guide!$C$23,"▼ Chase  ",""))))</f>
        <v>Low PA</v>
      </c>
      <c r="AF2373" s="35" t="n">
        <f aca="false">MATCH(Counts!A2373,'Season Counts'!$A$2:$A$740,0)</f>
        <v>604</v>
      </c>
    </row>
    <row r="2374" customFormat="false" ht="15" hidden="false" customHeight="false" outlineLevel="0" collapsed="false">
      <c r="A2374" s="34" t="str">
        <f aca="false">Counts!B2374</f>
        <v>SF</v>
      </c>
      <c r="B2374" s="5" t="str">
        <f aca="false">Counts!C2374</f>
        <v>Christian Koss</v>
      </c>
      <c r="C2374" s="34" t="str">
        <f aca="false">Counts!F2374</f>
        <v>May</v>
      </c>
      <c r="D2374" s="35" t="n">
        <f aca="false">IFERROR(Counts!P2374,"")</f>
        <v>3</v>
      </c>
      <c r="E2374" s="36" t="n">
        <f aca="false">IFERROR(Counts!R2374/Counts!Q2374,"")</f>
        <v>0</v>
      </c>
      <c r="F2374" s="36" t="n">
        <f aca="false">IFERROR((Counts!R2374+Counts!V2374+Counts!W2374)/(Counts!Q2374+Counts!V2374+Counts!W2374+Counts!X2374),"")</f>
        <v>0.333333333333333</v>
      </c>
      <c r="G2374" s="36" t="n">
        <f aca="false">IFERROR((Counts!R2374+Counts!S2374+2*Counts!T2374+3*Counts!U2374)/Counts!Q2374,"")</f>
        <v>0</v>
      </c>
      <c r="H2374" s="35" t="n">
        <f aca="false">IFERROR(Counts!U2374,"")</f>
        <v>0</v>
      </c>
      <c r="I2374" s="36" t="n">
        <f aca="false">IFERROR(Counts!Z2374/Counts!AA2374,"")</f>
        <v>0.233333333333333</v>
      </c>
      <c r="J2374" s="36" t="n">
        <f aca="false">IFERROR(Counts!AB2374/Counts!AA2374,"")</f>
        <v>0.356333333333333</v>
      </c>
      <c r="K2374" s="37" t="n">
        <f aca="false">IFERROR((Counts!AB2374-Counts!Z2374)/Counts!AA2374,"")</f>
        <v>0.123</v>
      </c>
      <c r="L2374" s="38" t="n">
        <f aca="false">IFERROR(Counts!Y2374/Counts!P2374,"")</f>
        <v>0.333333333333333</v>
      </c>
      <c r="M2374" s="38" t="n">
        <f aca="false">IFERROR(Counts!V2374/Counts!P2374,"")</f>
        <v>0</v>
      </c>
      <c r="N2374" s="38" t="n">
        <f aca="false">IFERROR(Counts!AD2374/Counts!AC2374,"")</f>
        <v>0</v>
      </c>
      <c r="O2374" s="38" t="n">
        <f aca="false">IFERROR(Counts!AE2374/Counts!AC2374,"")</f>
        <v>0</v>
      </c>
      <c r="P2374" s="39" t="n">
        <f aca="false">IFERROR(Counts!AG2374/Counts!AF2374,"")</f>
        <v>36.6</v>
      </c>
      <c r="Q2374" s="38" t="n">
        <f aca="false">IFERROR(Counts!AH2374/Counts!AC2374,"")</f>
        <v>0</v>
      </c>
      <c r="R2374" s="38" t="n">
        <f aca="false">IFERROR(Counts!N2374/Counts!M2374,"")</f>
        <v>0.571428571428571</v>
      </c>
      <c r="S2374" s="38" t="n">
        <f aca="false">IFERROR(Counts!K2374/Counts!J2374,"")</f>
        <v>0.666666666666667</v>
      </c>
      <c r="T2374" s="38" t="n">
        <f aca="false">IFERROR(Counts!I2374/Counts!H2374,"")</f>
        <v>0.333333333333333</v>
      </c>
      <c r="U2374" s="38" t="n">
        <f aca="false">IFERROR(1-Counts!L2374/Counts!K2374,"")</f>
        <v>0</v>
      </c>
      <c r="V2374" s="39" t="n">
        <f aca="false">IFERROR(Counts!AJ2374/Counts!AI2374,"")</f>
        <v>70.94</v>
      </c>
      <c r="W2374" s="38" t="n">
        <f aca="false">IFERROR(Counts!AK2374/Counts!AI2374,"")</f>
        <v>0.2</v>
      </c>
      <c r="X2374" s="40" t="n">
        <f aca="false">IFERROR(Counts!O2374,"")</f>
        <v>-0.173</v>
      </c>
      <c r="Y2374" s="36" t="n">
        <f aca="false">IFERROR(INDEX('Season Counts'!$Y$2:$Y$740,$AF2374)/INDEX('Season Counts'!$X$2:$X$740,$AF2374),"")</f>
        <v>0.234792452830189</v>
      </c>
      <c r="Z2374" s="37" t="n">
        <f aca="false">IFERROR(J2374-Y2374,"")</f>
        <v>0.121540880503145</v>
      </c>
      <c r="AA2374" s="38" t="n">
        <f aca="false">IFERROR(INDEX('Season Counts'!$K$2:$K$740,$AF2374)/INDEX('Season Counts'!$J$2:$J$740,$AF2374),"")</f>
        <v>0.394607843137255</v>
      </c>
      <c r="AB2374" s="41" t="n">
        <f aca="false">IFERROR(R2374-AA2374,"")</f>
        <v>0.176820728291317</v>
      </c>
      <c r="AC2374" s="39" t="n">
        <f aca="false">IFERROR(INDEX('Season Counts'!$AG$2:$AG$740,$AF2374)/INDEX('Season Counts'!$AF$2:$AF$740,$AF2374),"")</f>
        <v>69.1172222222222</v>
      </c>
      <c r="AD2374" s="40" t="n">
        <f aca="false">IFERROR(V2374-AC2374,"")</f>
        <v>1.82277777777777</v>
      </c>
      <c r="AE2374" s="4" t="str">
        <f aca="false">IF(D2374&lt;Guide!$C$21,"Low PA",IF(TRIM(IF(ISNUMBER(AD2374),IF(N(AD2374)&lt;=-Guide!$C$24,"▼ Bat Speed  ",IF(N(AD2374)&gt;=Guide!$C$24,"▲ Bat Speed  ","")),"")&amp;IF(N(Z2374)&gt;=Guide!$C$22,"▲ Contact  ","")&amp;IF(N(Z2374)&lt;=-Guide!$C$22,"▼ Contact  ","")&amp;IF(N(AB2374)&gt;=Guide!$C$23,"▲ Chase  ","")&amp;IF(N(AB2374)&lt;=-Guide!$C$23,"▼ Chase  ",""))="","Stable",TRIM(IF(ISNUMBER(AD2374),IF(N(AD2374)&lt;=-Guide!$C$24,"▼ Bat Speed  ",IF(N(AD2374)&gt;=Guide!$C$24,"▲ Bat Speed  ","")),"")&amp;IF(N(Z2374)&gt;=Guide!$C$22,"▲ Contact  ","")&amp;IF(N(Z2374)&lt;=-Guide!$C$22,"▼ Contact  ","")&amp;IF(N(AB2374)&gt;=Guide!$C$23,"▲ Chase  ","")&amp;IF(N(AB2374)&lt;=-Guide!$C$23,"▼ Chase  ",""))))</f>
        <v>Low PA</v>
      </c>
      <c r="AF2374" s="35" t="n">
        <f aca="false">MATCH(Counts!A2374,'Season Counts'!$A$2:$A$740,0)</f>
        <v>604</v>
      </c>
    </row>
    <row r="2375" customFormat="false" ht="15" hidden="false" customHeight="false" outlineLevel="0" collapsed="false">
      <c r="A2375" s="34" t="str">
        <f aca="false">Counts!B2375</f>
        <v>SF</v>
      </c>
      <c r="B2375" s="5" t="str">
        <f aca="false">Counts!C2375</f>
        <v>Christian Koss</v>
      </c>
      <c r="C2375" s="34" t="str">
        <f aca="false">Counts!F2375</f>
        <v>Jul</v>
      </c>
      <c r="D2375" s="35" t="n">
        <f aca="false">IFERROR(Counts!P2375,"")</f>
        <v>26</v>
      </c>
      <c r="E2375" s="36" t="n">
        <f aca="false">IFERROR(Counts!R2375/Counts!Q2375,"")</f>
        <v>0.25</v>
      </c>
      <c r="F2375" s="36" t="n">
        <f aca="false">IFERROR((Counts!R2375+Counts!V2375+Counts!W2375)/(Counts!Q2375+Counts!V2375+Counts!W2375+Counts!X2375),"")</f>
        <v>0.307692307692308</v>
      </c>
      <c r="G2375" s="36" t="n">
        <f aca="false">IFERROR((Counts!R2375+Counts!S2375+2*Counts!T2375+3*Counts!U2375)/Counts!Q2375,"")</f>
        <v>0.25</v>
      </c>
      <c r="H2375" s="35" t="n">
        <f aca="false">IFERROR(Counts!U2375,"")</f>
        <v>0</v>
      </c>
      <c r="I2375" s="36" t="n">
        <f aca="false">IFERROR(Counts!Z2375/Counts!AA2375,"")</f>
        <v>0.261538461538462</v>
      </c>
      <c r="J2375" s="36" t="n">
        <f aca="false">IFERROR(Counts!AB2375/Counts!AA2375,"")</f>
        <v>0.262153846153846</v>
      </c>
      <c r="K2375" s="37" t="n">
        <f aca="false">IFERROR((Counts!AB2375-Counts!Z2375)/Counts!AA2375,"")</f>
        <v>0.000615384615384616</v>
      </c>
      <c r="L2375" s="38" t="n">
        <f aca="false">IFERROR(Counts!Y2375/Counts!P2375,"")</f>
        <v>0.153846153846154</v>
      </c>
      <c r="M2375" s="38" t="n">
        <f aca="false">IFERROR(Counts!V2375/Counts!P2375,"")</f>
        <v>0.0769230769230769</v>
      </c>
      <c r="N2375" s="38" t="n">
        <f aca="false">IFERROR(Counts!AD2375/Counts!AC2375,"")</f>
        <v>0.05</v>
      </c>
      <c r="O2375" s="38" t="n">
        <f aca="false">IFERROR(Counts!AE2375/Counts!AC2375,"")</f>
        <v>0.25</v>
      </c>
      <c r="P2375" s="39" t="n">
        <f aca="false">IFERROR(Counts!AG2375/Counts!AF2375,"")</f>
        <v>84.3</v>
      </c>
      <c r="Q2375" s="38" t="n">
        <f aca="false">IFERROR(Counts!AH2375/Counts!AC2375,"")</f>
        <v>0.25</v>
      </c>
      <c r="R2375" s="38" t="n">
        <f aca="false">IFERROR(Counts!N2375/Counts!M2375,"")</f>
        <v>0.333333333333333</v>
      </c>
      <c r="S2375" s="38" t="n">
        <f aca="false">IFERROR(Counts!K2375/Counts!J2375,"")</f>
        <v>0.731707317073171</v>
      </c>
      <c r="T2375" s="38" t="n">
        <f aca="false">IFERROR(Counts!I2375/Counts!H2375,"")</f>
        <v>0.227272727272727</v>
      </c>
      <c r="U2375" s="38" t="n">
        <f aca="false">IFERROR(1-Counts!L2375/Counts!K2375,"")</f>
        <v>0.866666666666667</v>
      </c>
      <c r="V2375" s="39" t="n">
        <f aca="false">IFERROR(Counts!AJ2375/Counts!AI2375,"")</f>
        <v>69.8282051282051</v>
      </c>
      <c r="W2375" s="38" t="n">
        <f aca="false">IFERROR(Counts!AK2375/Counts!AI2375,"")</f>
        <v>0.102564102564103</v>
      </c>
      <c r="X2375" s="40" t="n">
        <f aca="false">IFERROR(Counts!O2375,"")</f>
        <v>-1.743</v>
      </c>
      <c r="Y2375" s="36" t="n">
        <f aca="false">IFERROR(INDEX('Season Counts'!$Y$2:$Y$740,$AF2375)/INDEX('Season Counts'!$X$2:$X$740,$AF2375),"")</f>
        <v>0.234792452830189</v>
      </c>
      <c r="Z2375" s="37" t="n">
        <f aca="false">IFERROR(J2375-Y2375,"")</f>
        <v>0.0273613933236574</v>
      </c>
      <c r="AA2375" s="38" t="n">
        <f aca="false">IFERROR(INDEX('Season Counts'!$K$2:$K$740,$AF2375)/INDEX('Season Counts'!$J$2:$J$740,$AF2375),"")</f>
        <v>0.394607843137255</v>
      </c>
      <c r="AB2375" s="41" t="n">
        <f aca="false">IFERROR(R2375-AA2375,"")</f>
        <v>-0.0612745098039216</v>
      </c>
      <c r="AC2375" s="39" t="n">
        <f aca="false">IFERROR(INDEX('Season Counts'!$AG$2:$AG$740,$AF2375)/INDEX('Season Counts'!$AF$2:$AF$740,$AF2375),"")</f>
        <v>69.1172222222222</v>
      </c>
      <c r="AD2375" s="40" t="n">
        <f aca="false">IFERROR(V2375-AC2375,"")</f>
        <v>0.710982905982903</v>
      </c>
      <c r="AE2375" s="4" t="str">
        <f aca="false">IF(D2375&lt;Guide!$C$21,"Low PA",IF(TRIM(IF(ISNUMBER(AD2375),IF(N(AD2375)&lt;=-Guide!$C$24,"▼ Bat Speed  ",IF(N(AD2375)&gt;=Guide!$C$24,"▲ Bat Speed  ","")),"")&amp;IF(N(Z2375)&gt;=Guide!$C$22,"▲ Contact  ","")&amp;IF(N(Z2375)&lt;=-Guide!$C$22,"▼ Contact  ","")&amp;IF(N(AB2375)&gt;=Guide!$C$23,"▲ Chase  ","")&amp;IF(N(AB2375)&lt;=-Guide!$C$23,"▼ Chase  ",""))="","Stable",TRIM(IF(ISNUMBER(AD2375),IF(N(AD2375)&lt;=-Guide!$C$24,"▼ Bat Speed  ",IF(N(AD2375)&gt;=Guide!$C$24,"▲ Bat Speed  ","")),"")&amp;IF(N(Z2375)&gt;=Guide!$C$22,"▲ Contact  ","")&amp;IF(N(Z2375)&lt;=-Guide!$C$22,"▼ Contact  ","")&amp;IF(N(AB2375)&gt;=Guide!$C$23,"▲ Chase  ","")&amp;IF(N(AB2375)&lt;=-Guide!$C$23,"▼ Chase  ",""))))</f>
        <v>Low PA</v>
      </c>
      <c r="AF2375" s="35" t="n">
        <f aca="false">MATCH(Counts!A2375,'Season Counts'!$A$2:$A$740,0)</f>
        <v>604</v>
      </c>
    </row>
    <row r="2376" customFormat="false" ht="15" hidden="false" customHeight="false" outlineLevel="0" collapsed="false">
      <c r="A2376" s="34" t="str">
        <f aca="false">Counts!B2376</f>
        <v>SF</v>
      </c>
      <c r="B2376" s="5" t="str">
        <f aca="false">Counts!C2376</f>
        <v>Christian Koss</v>
      </c>
      <c r="C2376" s="34" t="str">
        <f aca="false">Counts!F2376</f>
        <v>Aug</v>
      </c>
      <c r="D2376" s="35" t="n">
        <f aca="false">IFERROR(Counts!P2376,"")</f>
        <v>93</v>
      </c>
      <c r="E2376" s="36" t="n">
        <f aca="false">IFERROR(Counts!R2376/Counts!Q2376,"")</f>
        <v>0.2</v>
      </c>
      <c r="F2376" s="36" t="n">
        <f aca="false">IFERROR((Counts!R2376+Counts!V2376+Counts!W2376)/(Counts!Q2376+Counts!V2376+Counts!W2376+Counts!X2376),"")</f>
        <v>0.235955056179775</v>
      </c>
      <c r="G2376" s="36" t="n">
        <f aca="false">IFERROR((Counts!R2376+Counts!S2376+2*Counts!T2376+3*Counts!U2376)/Counts!Q2376,"")</f>
        <v>0.282352941176471</v>
      </c>
      <c r="H2376" s="35" t="n">
        <f aca="false">IFERROR(Counts!U2376,"")</f>
        <v>1</v>
      </c>
      <c r="I2376" s="36" t="n">
        <f aca="false">IFERROR(Counts!Z2376/Counts!AA2376,"")</f>
        <v>0.236781609195402</v>
      </c>
      <c r="J2376" s="36" t="n">
        <f aca="false">IFERROR(Counts!AB2376/Counts!AA2376,"")</f>
        <v>0.230804597701149</v>
      </c>
      <c r="K2376" s="37" t="n">
        <f aca="false">IFERROR((Counts!AB2376-Counts!Z2376)/Counts!AA2376,"")</f>
        <v>-0.00597701149425291</v>
      </c>
      <c r="L2376" s="38" t="n">
        <f aca="false">IFERROR(Counts!Y2376/Counts!P2376,"")</f>
        <v>0.333333333333333</v>
      </c>
      <c r="M2376" s="38" t="n">
        <f aca="false">IFERROR(Counts!V2376/Counts!P2376,"")</f>
        <v>0.032258064516129</v>
      </c>
      <c r="N2376" s="38" t="n">
        <f aca="false">IFERROR(Counts!AD2376/Counts!AC2376,"")</f>
        <v>0.0689655172413793</v>
      </c>
      <c r="O2376" s="38" t="n">
        <f aca="false">IFERROR(Counts!AE2376/Counts!AC2376,"")</f>
        <v>0.344827586206897</v>
      </c>
      <c r="P2376" s="39" t="n">
        <f aca="false">IFERROR(Counts!AG2376/Counts!AF2376,"")</f>
        <v>82.8964285714286</v>
      </c>
      <c r="Q2376" s="38" t="n">
        <f aca="false">IFERROR(Counts!AH2376/Counts!AC2376,"")</f>
        <v>0.275862068965517</v>
      </c>
      <c r="R2376" s="38" t="n">
        <f aca="false">IFERROR(Counts!N2376/Counts!M2376,"")</f>
        <v>0.421621621621622</v>
      </c>
      <c r="S2376" s="38" t="n">
        <f aca="false">IFERROR(Counts!K2376/Counts!J2376,"")</f>
        <v>0.716216216216216</v>
      </c>
      <c r="T2376" s="38" t="n">
        <f aca="false">IFERROR(Counts!I2376/Counts!H2376,"")</f>
        <v>0.282608695652174</v>
      </c>
      <c r="U2376" s="38" t="n">
        <f aca="false">IFERROR(1-Counts!L2376/Counts!K2376,"")</f>
        <v>0.811320754716981</v>
      </c>
      <c r="V2376" s="39" t="n">
        <f aca="false">IFERROR(Counts!AJ2376/Counts!AI2376,"")</f>
        <v>69.200625</v>
      </c>
      <c r="W2376" s="38" t="n">
        <f aca="false">IFERROR(Counts!AK2376/Counts!AI2376,"")</f>
        <v>0.05625</v>
      </c>
      <c r="X2376" s="40" t="n">
        <f aca="false">IFERROR(Counts!O2376,"")</f>
        <v>-5.953</v>
      </c>
      <c r="Y2376" s="36" t="n">
        <f aca="false">IFERROR(INDEX('Season Counts'!$Y$2:$Y$740,$AF2376)/INDEX('Season Counts'!$X$2:$X$740,$AF2376),"")</f>
        <v>0.234792452830189</v>
      </c>
      <c r="Z2376" s="37" t="n">
        <f aca="false">IFERROR(J2376-Y2376,"")</f>
        <v>-0.00398785512903929</v>
      </c>
      <c r="AA2376" s="38" t="n">
        <f aca="false">IFERROR(INDEX('Season Counts'!$K$2:$K$740,$AF2376)/INDEX('Season Counts'!$J$2:$J$740,$AF2376),"")</f>
        <v>0.394607843137255</v>
      </c>
      <c r="AB2376" s="41" t="n">
        <f aca="false">IFERROR(R2376-AA2376,"")</f>
        <v>0.0270137784843668</v>
      </c>
      <c r="AC2376" s="39" t="n">
        <f aca="false">IFERROR(INDEX('Season Counts'!$AG$2:$AG$740,$AF2376)/INDEX('Season Counts'!$AF$2:$AF$740,$AF2376),"")</f>
        <v>69.1172222222222</v>
      </c>
      <c r="AD2376" s="40" t="n">
        <f aca="false">IFERROR(V2376-AC2376,"")</f>
        <v>0.0834027777777777</v>
      </c>
      <c r="AE2376" s="4" t="str">
        <f aca="false">IF(D2376&lt;Guide!$C$21,"Low PA",IF(TRIM(IF(ISNUMBER(AD2376),IF(N(AD2376)&lt;=-Guide!$C$24,"▼ Bat Speed  ",IF(N(AD2376)&gt;=Guide!$C$24,"▲ Bat Speed  ","")),"")&amp;IF(N(Z2376)&gt;=Guide!$C$22,"▲ Contact  ","")&amp;IF(N(Z2376)&lt;=-Guide!$C$22,"▼ Contact  ","")&amp;IF(N(AB2376)&gt;=Guide!$C$23,"▲ Chase  ","")&amp;IF(N(AB2376)&lt;=-Guide!$C$23,"▼ Chase  ",""))="","Stable",TRIM(IF(ISNUMBER(AD2376),IF(N(AD2376)&lt;=-Guide!$C$24,"▼ Bat Speed  ",IF(N(AD2376)&gt;=Guide!$C$24,"▲ Bat Speed  ","")),"")&amp;IF(N(Z2376)&gt;=Guide!$C$22,"▲ Contact  ","")&amp;IF(N(Z2376)&lt;=-Guide!$C$22,"▼ Contact  ","")&amp;IF(N(AB2376)&gt;=Guide!$C$23,"▲ Chase  ","")&amp;IF(N(AB2376)&lt;=-Guide!$C$23,"▼ Chase  ",""))))</f>
        <v>Stable</v>
      </c>
      <c r="AF2376" s="35" t="n">
        <f aca="false">MATCH(Counts!A2376,'Season Counts'!$A$2:$A$740,0)</f>
        <v>604</v>
      </c>
    </row>
    <row r="2377" customFormat="false" ht="15" hidden="false" customHeight="false" outlineLevel="0" collapsed="false">
      <c r="A2377" s="34" t="str">
        <f aca="false">Counts!B2377</f>
        <v>SF</v>
      </c>
      <c r="B2377" s="5" t="str">
        <f aca="false">Counts!C2377</f>
        <v>Christian Koss</v>
      </c>
      <c r="C2377" s="34" t="str">
        <f aca="false">Counts!F2377</f>
        <v>Sep</v>
      </c>
      <c r="D2377" s="35" t="n">
        <f aca="false">IFERROR(Counts!P2377,"")</f>
        <v>87</v>
      </c>
      <c r="E2377" s="36" t="n">
        <f aca="false">IFERROR(Counts!R2377/Counts!Q2377,"")</f>
        <v>0.25</v>
      </c>
      <c r="F2377" s="36" t="n">
        <f aca="false">IFERROR((Counts!R2377+Counts!V2377+Counts!W2377)/(Counts!Q2377+Counts!V2377+Counts!W2377+Counts!X2377),"")</f>
        <v>0.285714285714286</v>
      </c>
      <c r="G2377" s="36" t="n">
        <f aca="false">IFERROR((Counts!R2377+Counts!S2377+2*Counts!T2377+3*Counts!U2377)/Counts!Q2377,"")</f>
        <v>0.375</v>
      </c>
      <c r="H2377" s="35" t="n">
        <f aca="false">IFERROR(Counts!U2377,"")</f>
        <v>3</v>
      </c>
      <c r="I2377" s="36" t="n">
        <f aca="false">IFERROR(Counts!Z2377/Counts!AA2377,"")</f>
        <v>0.291071428571429</v>
      </c>
      <c r="J2377" s="36" t="n">
        <f aca="false">IFERROR(Counts!AB2377/Counts!AA2377,"")</f>
        <v>0.244261904761905</v>
      </c>
      <c r="K2377" s="37" t="n">
        <f aca="false">IFERROR((Counts!AB2377-Counts!Z2377)/Counts!AA2377,"")</f>
        <v>-0.0468095238095238</v>
      </c>
      <c r="L2377" s="38" t="n">
        <f aca="false">IFERROR(Counts!Y2377/Counts!P2377,"")</f>
        <v>0.252873563218391</v>
      </c>
      <c r="M2377" s="38" t="n">
        <f aca="false">IFERROR(Counts!V2377/Counts!P2377,"")</f>
        <v>0.0459770114942529</v>
      </c>
      <c r="N2377" s="38" t="n">
        <f aca="false">IFERROR(Counts!AD2377/Counts!AC2377,"")</f>
        <v>0.0163934426229508</v>
      </c>
      <c r="O2377" s="38" t="n">
        <f aca="false">IFERROR(Counts!AE2377/Counts!AC2377,"")</f>
        <v>0.213114754098361</v>
      </c>
      <c r="P2377" s="39" t="n">
        <f aca="false">IFERROR(Counts!AG2377/Counts!AF2377,"")</f>
        <v>77.1934426229508</v>
      </c>
      <c r="Q2377" s="38" t="n">
        <f aca="false">IFERROR(Counts!AH2377/Counts!AC2377,"")</f>
        <v>0.39344262295082</v>
      </c>
      <c r="R2377" s="38" t="n">
        <f aca="false">IFERROR(Counts!N2377/Counts!M2377,"")</f>
        <v>0.378048780487805</v>
      </c>
      <c r="S2377" s="38" t="n">
        <f aca="false">IFERROR(Counts!K2377/Counts!J2377,"")</f>
        <v>0.691780821917808</v>
      </c>
      <c r="T2377" s="38" t="n">
        <f aca="false">IFERROR(Counts!I2377/Counts!H2377,"")</f>
        <v>0.306748466257669</v>
      </c>
      <c r="U2377" s="38" t="n">
        <f aca="false">IFERROR(1-Counts!L2377/Counts!K2377,"")</f>
        <v>0.821782178217822</v>
      </c>
      <c r="V2377" s="39" t="n">
        <f aca="false">IFERROR(Counts!AJ2377/Counts!AI2377,"")</f>
        <v>68.6335714285714</v>
      </c>
      <c r="W2377" s="38" t="n">
        <f aca="false">IFERROR(Counts!AK2377/Counts!AI2377,"")</f>
        <v>0.0571428571428571</v>
      </c>
      <c r="X2377" s="40" t="n">
        <f aca="false">IFERROR(Counts!O2377,"")</f>
        <v>0.841</v>
      </c>
      <c r="Y2377" s="36" t="n">
        <f aca="false">IFERROR(INDEX('Season Counts'!$Y$2:$Y$740,$AF2377)/INDEX('Season Counts'!$X$2:$X$740,$AF2377),"")</f>
        <v>0.234792452830189</v>
      </c>
      <c r="Z2377" s="37" t="n">
        <f aca="false">IFERROR(J2377-Y2377,"")</f>
        <v>0.00946945193171606</v>
      </c>
      <c r="AA2377" s="38" t="n">
        <f aca="false">IFERROR(INDEX('Season Counts'!$K$2:$K$740,$AF2377)/INDEX('Season Counts'!$J$2:$J$740,$AF2377),"")</f>
        <v>0.394607843137255</v>
      </c>
      <c r="AB2377" s="41" t="n">
        <f aca="false">IFERROR(R2377-AA2377,"")</f>
        <v>-0.01655906264945</v>
      </c>
      <c r="AC2377" s="39" t="n">
        <f aca="false">IFERROR(INDEX('Season Counts'!$AG$2:$AG$740,$AF2377)/INDEX('Season Counts'!$AF$2:$AF$740,$AF2377),"")</f>
        <v>69.1172222222222</v>
      </c>
      <c r="AD2377" s="40" t="n">
        <f aca="false">IFERROR(V2377-AC2377,"")</f>
        <v>-0.483650793650796</v>
      </c>
      <c r="AE2377" s="4" t="str">
        <f aca="false">IF(D2377&lt;Guide!$C$21,"Low PA",IF(TRIM(IF(ISNUMBER(AD2377),IF(N(AD2377)&lt;=-Guide!$C$24,"▼ Bat Speed  ",IF(N(AD2377)&gt;=Guide!$C$24,"▲ Bat Speed  ","")),"")&amp;IF(N(Z2377)&gt;=Guide!$C$22,"▲ Contact  ","")&amp;IF(N(Z2377)&lt;=-Guide!$C$22,"▼ Contact  ","")&amp;IF(N(AB2377)&gt;=Guide!$C$23,"▲ Chase  ","")&amp;IF(N(AB2377)&lt;=-Guide!$C$23,"▼ Chase  ",""))="","Stable",TRIM(IF(ISNUMBER(AD2377),IF(N(AD2377)&lt;=-Guide!$C$24,"▼ Bat Speed  ",IF(N(AD2377)&gt;=Guide!$C$24,"▲ Bat Speed  ","")),"")&amp;IF(N(Z2377)&gt;=Guide!$C$22,"▲ Contact  ","")&amp;IF(N(Z2377)&lt;=-Guide!$C$22,"▼ Contact  ","")&amp;IF(N(AB2377)&gt;=Guide!$C$23,"▲ Chase  ","")&amp;IF(N(AB2377)&lt;=-Guide!$C$23,"▼ Chase  ",""))))</f>
        <v>Stable</v>
      </c>
      <c r="AF2377" s="35" t="n">
        <f aca="false">MATCH(Counts!A2377,'Season Counts'!$A$2:$A$740,0)</f>
        <v>604</v>
      </c>
    </row>
    <row r="2378" customFormat="false" ht="15" hidden="false" customHeight="false" outlineLevel="0" collapsed="false">
      <c r="A2378" s="34" t="str">
        <f aca="false">Counts!B2378</f>
        <v>SF</v>
      </c>
      <c r="B2378" s="5" t="str">
        <f aca="false">Counts!C2378</f>
        <v>Jonah Cox</v>
      </c>
      <c r="C2378" s="34" t="str">
        <f aca="false">Counts!F2378</f>
        <v>May</v>
      </c>
      <c r="D2378" s="35" t="n">
        <f aca="false">IFERROR(Counts!P2378,"")</f>
        <v>1</v>
      </c>
      <c r="E2378" s="36" t="n">
        <f aca="false">IFERROR(Counts!R2378/Counts!Q2378,"")</f>
        <v>1</v>
      </c>
      <c r="F2378" s="36" t="n">
        <f aca="false">IFERROR((Counts!R2378+Counts!V2378+Counts!W2378)/(Counts!Q2378+Counts!V2378+Counts!W2378+Counts!X2378),"")</f>
        <v>1</v>
      </c>
      <c r="G2378" s="36" t="n">
        <f aca="false">IFERROR((Counts!R2378+Counts!S2378+2*Counts!T2378+3*Counts!U2378)/Counts!Q2378,"")</f>
        <v>2</v>
      </c>
      <c r="H2378" s="35" t="n">
        <f aca="false">IFERROR(Counts!U2378,"")</f>
        <v>0</v>
      </c>
      <c r="I2378" s="36" t="n">
        <f aca="false">IFERROR(Counts!Z2378/Counts!AA2378,"")</f>
        <v>1.25</v>
      </c>
      <c r="J2378" s="36" t="n">
        <f aca="false">IFERROR(Counts!AB2378/Counts!AA2378,"")</f>
        <v>0.816</v>
      </c>
      <c r="K2378" s="37" t="n">
        <f aca="false">IFERROR((Counts!AB2378-Counts!Z2378)/Counts!AA2378,"")</f>
        <v>-0.434</v>
      </c>
      <c r="L2378" s="38" t="n">
        <f aca="false">IFERROR(Counts!Y2378/Counts!P2378,"")</f>
        <v>0</v>
      </c>
      <c r="M2378" s="38" t="n">
        <f aca="false">IFERROR(Counts!V2378/Counts!P2378,"")</f>
        <v>0</v>
      </c>
      <c r="N2378" s="38" t="n">
        <f aca="false">IFERROR(Counts!AD2378/Counts!AC2378,"")</f>
        <v>0</v>
      </c>
      <c r="O2378" s="38" t="n">
        <f aca="false">IFERROR(Counts!AE2378/Counts!AC2378,"")</f>
        <v>1</v>
      </c>
      <c r="P2378" s="39" t="n">
        <f aca="false">IFERROR(Counts!AG2378/Counts!AF2378,"")</f>
        <v>101.5</v>
      </c>
      <c r="Q2378" s="38" t="n">
        <f aca="false">IFERROR(Counts!AH2378/Counts!AC2378,"")</f>
        <v>1</v>
      </c>
      <c r="R2378" s="38" t="n">
        <f aca="false">IFERROR(Counts!N2378/Counts!M2378,"")</f>
        <v>0.25</v>
      </c>
      <c r="S2378" s="38" t="n">
        <f aca="false">IFERROR(Counts!K2378/Counts!J2378,"")</f>
        <v>0.5</v>
      </c>
      <c r="T2378" s="38" t="n">
        <f aca="false">IFERROR(Counts!I2378/Counts!H2378,"")</f>
        <v>0</v>
      </c>
      <c r="U2378" s="38" t="n">
        <f aca="false">IFERROR(1-Counts!L2378/Counts!K2378,"")</f>
        <v>1</v>
      </c>
      <c r="V2378" s="39" t="n">
        <f aca="false">IFERROR(Counts!AJ2378/Counts!AI2378,"")</f>
        <v>68.65</v>
      </c>
      <c r="W2378" s="38" t="n">
        <f aca="false">IFERROR(Counts!AK2378/Counts!AI2378,"")</f>
        <v>0</v>
      </c>
      <c r="X2378" s="40" t="n">
        <f aca="false">IFERROR(Counts!O2378,"")</f>
        <v>0.651</v>
      </c>
      <c r="Y2378" s="36" t="n">
        <f aca="false">IFERROR(INDEX('Season Counts'!$Y$2:$Y$740,$AF2378)/INDEX('Season Counts'!$X$2:$X$740,$AF2378),"")</f>
        <v>0.258728395061728</v>
      </c>
      <c r="Z2378" s="37" t="n">
        <f aca="false">IFERROR(J2378-Y2378,"")</f>
        <v>0.557271604938272</v>
      </c>
      <c r="AA2378" s="38" t="n">
        <f aca="false">IFERROR(INDEX('Season Counts'!$K$2:$K$740,$AF2378)/INDEX('Season Counts'!$J$2:$J$740,$AF2378),"")</f>
        <v>0.337539432176656</v>
      </c>
      <c r="AB2378" s="41" t="n">
        <f aca="false">IFERROR(R2378-AA2378,"")</f>
        <v>-0.0875394321766562</v>
      </c>
      <c r="AC2378" s="39" t="n">
        <f aca="false">IFERROR(INDEX('Season Counts'!$AG$2:$AG$740,$AF2378)/INDEX('Season Counts'!$AF$2:$AF$740,$AF2378),"")</f>
        <v>68.4885714285714</v>
      </c>
      <c r="AD2378" s="40" t="n">
        <f aca="false">IFERROR(V2378-AC2378,"")</f>
        <v>0.161428571428573</v>
      </c>
      <c r="AE2378" s="4" t="str">
        <f aca="false">IF(D2378&lt;Guide!$C$21,"Low PA",IF(TRIM(IF(ISNUMBER(AD2378),IF(N(AD2378)&lt;=-Guide!$C$24,"▼ Bat Speed  ",IF(N(AD2378)&gt;=Guide!$C$24,"▲ Bat Speed  ","")),"")&amp;IF(N(Z2378)&gt;=Guide!$C$22,"▲ Contact  ","")&amp;IF(N(Z2378)&lt;=-Guide!$C$22,"▼ Contact  ","")&amp;IF(N(AB2378)&gt;=Guide!$C$23,"▲ Chase  ","")&amp;IF(N(AB2378)&lt;=-Guide!$C$23,"▼ Chase  ",""))="","Stable",TRIM(IF(ISNUMBER(AD2378),IF(N(AD2378)&lt;=-Guide!$C$24,"▼ Bat Speed  ",IF(N(AD2378)&gt;=Guide!$C$24,"▲ Bat Speed  ","")),"")&amp;IF(N(Z2378)&gt;=Guide!$C$22,"▲ Contact  ","")&amp;IF(N(Z2378)&lt;=-Guide!$C$22,"▼ Contact  ","")&amp;IF(N(AB2378)&gt;=Guide!$C$23,"▲ Chase  ","")&amp;IF(N(AB2378)&lt;=-Guide!$C$23,"▼ Chase  ",""))))</f>
        <v>Low PA</v>
      </c>
      <c r="AF2378" s="35" t="n">
        <f aca="false">MATCH(Counts!A2378,'Season Counts'!$A$2:$A$740,0)</f>
        <v>605</v>
      </c>
    </row>
    <row r="2379" customFormat="false" ht="15" hidden="false" customHeight="false" outlineLevel="0" collapsed="false">
      <c r="A2379" s="34" t="str">
        <f aca="false">Counts!B2379</f>
        <v>SF</v>
      </c>
      <c r="B2379" s="5" t="str">
        <f aca="false">Counts!C2379</f>
        <v>Jonah Cox</v>
      </c>
      <c r="C2379" s="34" t="str">
        <f aca="false">Counts!F2379</f>
        <v>Jun</v>
      </c>
      <c r="D2379" s="35" t="n">
        <f aca="false">IFERROR(Counts!P2379,"")</f>
        <v>27</v>
      </c>
      <c r="E2379" s="36" t="n">
        <f aca="false">IFERROR(Counts!R2379/Counts!Q2379,"")</f>
        <v>0.25</v>
      </c>
      <c r="F2379" s="36" t="n">
        <f aca="false">IFERROR((Counts!R2379+Counts!V2379+Counts!W2379)/(Counts!Q2379+Counts!V2379+Counts!W2379+Counts!X2379),"")</f>
        <v>0.25</v>
      </c>
      <c r="G2379" s="36" t="n">
        <f aca="false">IFERROR((Counts!R2379+Counts!S2379+2*Counts!T2379+3*Counts!U2379)/Counts!Q2379,"")</f>
        <v>0.458333333333333</v>
      </c>
      <c r="H2379" s="35" t="n">
        <f aca="false">IFERROR(Counts!U2379,"")</f>
        <v>1</v>
      </c>
      <c r="I2379" s="36" t="n">
        <f aca="false">IFERROR(Counts!Z2379/Counts!AA2379,"")</f>
        <v>0.3</v>
      </c>
      <c r="J2379" s="36" t="n">
        <f aca="false">IFERROR(Counts!AB2379/Counts!AA2379,"")</f>
        <v>0.251041666666667</v>
      </c>
      <c r="K2379" s="37" t="n">
        <f aca="false">IFERROR((Counts!AB2379-Counts!Z2379)/Counts!AA2379,"")</f>
        <v>-0.0489583333333333</v>
      </c>
      <c r="L2379" s="38" t="n">
        <f aca="false">IFERROR(Counts!Y2379/Counts!P2379,"")</f>
        <v>0.518518518518519</v>
      </c>
      <c r="M2379" s="38" t="n">
        <f aca="false">IFERROR(Counts!V2379/Counts!P2379,"")</f>
        <v>0</v>
      </c>
      <c r="N2379" s="38" t="n">
        <f aca="false">IFERROR(Counts!AD2379/Counts!AC2379,"")</f>
        <v>0.0769230769230769</v>
      </c>
      <c r="O2379" s="38" t="n">
        <f aca="false">IFERROR(Counts!AE2379/Counts!AC2379,"")</f>
        <v>0.307692307692308</v>
      </c>
      <c r="P2379" s="39" t="n">
        <f aca="false">IFERROR(Counts!AG2379/Counts!AF2379,"")</f>
        <v>71.9692307692308</v>
      </c>
      <c r="Q2379" s="38" t="n">
        <f aca="false">IFERROR(Counts!AH2379/Counts!AC2379,"")</f>
        <v>0.538461538461538</v>
      </c>
      <c r="R2379" s="38" t="n">
        <f aca="false">IFERROR(Counts!N2379/Counts!M2379,"")</f>
        <v>0.454545454545455</v>
      </c>
      <c r="S2379" s="38" t="n">
        <f aca="false">IFERROR(Counts!K2379/Counts!J2379,"")</f>
        <v>0.775510204081633</v>
      </c>
      <c r="T2379" s="38" t="n">
        <f aca="false">IFERROR(Counts!I2379/Counts!H2379,"")</f>
        <v>0.46551724137931</v>
      </c>
      <c r="U2379" s="38" t="n">
        <f aca="false">IFERROR(1-Counts!L2379/Counts!K2379,"")</f>
        <v>0.526315789473684</v>
      </c>
      <c r="V2379" s="39" t="n">
        <f aca="false">IFERROR(Counts!AJ2379/Counts!AI2379,"")</f>
        <v>68.534693877551</v>
      </c>
      <c r="W2379" s="38" t="n">
        <f aca="false">IFERROR(Counts!AK2379/Counts!AI2379,"")</f>
        <v>0.0408163265306122</v>
      </c>
      <c r="X2379" s="40" t="n">
        <f aca="false">IFERROR(Counts!O2379,"")</f>
        <v>-1.056</v>
      </c>
      <c r="Y2379" s="36" t="n">
        <f aca="false">IFERROR(INDEX('Season Counts'!$Y$2:$Y$740,$AF2379)/INDEX('Season Counts'!$X$2:$X$740,$AF2379),"")</f>
        <v>0.258728395061728</v>
      </c>
      <c r="Z2379" s="37" t="n">
        <f aca="false">IFERROR(J2379-Y2379,"")</f>
        <v>-0.00768672839506174</v>
      </c>
      <c r="AA2379" s="38" t="n">
        <f aca="false">IFERROR(INDEX('Season Counts'!$K$2:$K$740,$AF2379)/INDEX('Season Counts'!$J$2:$J$740,$AF2379),"")</f>
        <v>0.337539432176656</v>
      </c>
      <c r="AB2379" s="41" t="n">
        <f aca="false">IFERROR(R2379-AA2379,"")</f>
        <v>0.117006022368798</v>
      </c>
      <c r="AC2379" s="39" t="n">
        <f aca="false">IFERROR(INDEX('Season Counts'!$AG$2:$AG$740,$AF2379)/INDEX('Season Counts'!$AF$2:$AF$740,$AF2379),"")</f>
        <v>68.4885714285714</v>
      </c>
      <c r="AD2379" s="40" t="n">
        <f aca="false">IFERROR(V2379-AC2379,"")</f>
        <v>0.0461224489795882</v>
      </c>
      <c r="AE2379" s="4" t="str">
        <f aca="false">IF(D2379&lt;Guide!$C$21,"Low PA",IF(TRIM(IF(ISNUMBER(AD2379),IF(N(AD2379)&lt;=-Guide!$C$24,"▼ Bat Speed  ",IF(N(AD2379)&gt;=Guide!$C$24,"▲ Bat Speed  ","")),"")&amp;IF(N(Z2379)&gt;=Guide!$C$22,"▲ Contact  ","")&amp;IF(N(Z2379)&lt;=-Guide!$C$22,"▼ Contact  ","")&amp;IF(N(AB2379)&gt;=Guide!$C$23,"▲ Chase  ","")&amp;IF(N(AB2379)&lt;=-Guide!$C$23,"▼ Chase  ",""))="","Stable",TRIM(IF(ISNUMBER(AD2379),IF(N(AD2379)&lt;=-Guide!$C$24,"▼ Bat Speed  ",IF(N(AD2379)&gt;=Guide!$C$24,"▲ Bat Speed  ","")),"")&amp;IF(N(Z2379)&gt;=Guide!$C$22,"▲ Contact  ","")&amp;IF(N(Z2379)&lt;=-Guide!$C$22,"▼ Contact  ","")&amp;IF(N(AB2379)&gt;=Guide!$C$23,"▲ Chase  ","")&amp;IF(N(AB2379)&lt;=-Guide!$C$23,"▼ Chase  ",""))))</f>
        <v>Low PA</v>
      </c>
      <c r="AF2379" s="35" t="n">
        <f aca="false">MATCH(Counts!A2379,'Season Counts'!$A$2:$A$740,0)</f>
        <v>605</v>
      </c>
    </row>
    <row r="2380" customFormat="false" ht="15" hidden="false" customHeight="false" outlineLevel="0" collapsed="false">
      <c r="A2380" s="34" t="str">
        <f aca="false">Counts!B2380</f>
        <v>SF</v>
      </c>
      <c r="B2380" s="5" t="str">
        <f aca="false">Counts!C2380</f>
        <v>Jonah Cox</v>
      </c>
      <c r="C2380" s="34" t="str">
        <f aca="false">Counts!F2380</f>
        <v>Jul</v>
      </c>
      <c r="D2380" s="35" t="n">
        <f aca="false">IFERROR(Counts!P2380,"")</f>
        <v>1</v>
      </c>
      <c r="E2380" s="36" t="n">
        <f aca="false">IFERROR(Counts!R2380/Counts!Q2380,"")</f>
        <v>0</v>
      </c>
      <c r="F2380" s="36" t="n">
        <f aca="false">IFERROR((Counts!R2380+Counts!V2380+Counts!W2380)/(Counts!Q2380+Counts!V2380+Counts!W2380+Counts!X2380),"")</f>
        <v>0</v>
      </c>
      <c r="G2380" s="36" t="n">
        <f aca="false">IFERROR((Counts!R2380+Counts!S2380+2*Counts!T2380+3*Counts!U2380)/Counts!Q2380,"")</f>
        <v>0</v>
      </c>
      <c r="H2380" s="35" t="n">
        <f aca="false">IFERROR(Counts!U2380,"")</f>
        <v>0</v>
      </c>
      <c r="I2380" s="36" t="n">
        <f aca="false">IFERROR(Counts!Z2380/Counts!AA2380,"")</f>
        <v>0</v>
      </c>
      <c r="J2380" s="36" t="n">
        <f aca="false">IFERROR(Counts!AB2380/Counts!AA2380,"")</f>
        <v>0</v>
      </c>
      <c r="K2380" s="37" t="n">
        <f aca="false">IFERROR((Counts!AB2380-Counts!Z2380)/Counts!AA2380,"")</f>
        <v>0</v>
      </c>
      <c r="L2380" s="38" t="n">
        <f aca="false">IFERROR(Counts!Y2380/Counts!P2380,"")</f>
        <v>1</v>
      </c>
      <c r="M2380" s="38" t="n">
        <f aca="false">IFERROR(Counts!V2380/Counts!P2380,"")</f>
        <v>0</v>
      </c>
      <c r="N2380" s="38" t="str">
        <f aca="false">IFERROR(Counts!AD2380/Counts!AC2380,"")</f>
        <v/>
      </c>
      <c r="O2380" s="38" t="str">
        <f aca="false">IFERROR(Counts!AE2380/Counts!AC2380,"")</f>
        <v/>
      </c>
      <c r="P2380" s="39" t="str">
        <f aca="false">IFERROR(Counts!AG2380/Counts!AF2380,"")</f>
        <v/>
      </c>
      <c r="Q2380" s="38" t="str">
        <f aca="false">IFERROR(Counts!AH2380/Counts!AC2380,"")</f>
        <v/>
      </c>
      <c r="R2380" s="38" t="n">
        <f aca="false">IFERROR(Counts!N2380/Counts!M2380,"")</f>
        <v>0.333333333333333</v>
      </c>
      <c r="S2380" s="38" t="n">
        <f aca="false">IFERROR(Counts!K2380/Counts!J2380,"")</f>
        <v>1</v>
      </c>
      <c r="T2380" s="38" t="n">
        <f aca="false">IFERROR(Counts!I2380/Counts!H2380,"")</f>
        <v>0.5</v>
      </c>
      <c r="U2380" s="38" t="n">
        <f aca="false">IFERROR(1-Counts!L2380/Counts!K2380,"")</f>
        <v>0.666666666666667</v>
      </c>
      <c r="V2380" s="39" t="n">
        <f aca="false">IFERROR(Counts!AJ2380/Counts!AI2380,"")</f>
        <v>67.95</v>
      </c>
      <c r="W2380" s="38" t="n">
        <f aca="false">IFERROR(Counts!AK2380/Counts!AI2380,"")</f>
        <v>0.25</v>
      </c>
      <c r="X2380" s="40" t="n">
        <f aca="false">IFERROR(Counts!O2380,"")</f>
        <v>-0.259</v>
      </c>
      <c r="Y2380" s="36" t="n">
        <f aca="false">IFERROR(INDEX('Season Counts'!$Y$2:$Y$740,$AF2380)/INDEX('Season Counts'!$X$2:$X$740,$AF2380),"")</f>
        <v>0.258728395061728</v>
      </c>
      <c r="Z2380" s="37" t="n">
        <f aca="false">IFERROR(J2380-Y2380,"")</f>
        <v>-0.258728395061728</v>
      </c>
      <c r="AA2380" s="38" t="n">
        <f aca="false">IFERROR(INDEX('Season Counts'!$K$2:$K$740,$AF2380)/INDEX('Season Counts'!$J$2:$J$740,$AF2380),"")</f>
        <v>0.337539432176656</v>
      </c>
      <c r="AB2380" s="41" t="n">
        <f aca="false">IFERROR(R2380-AA2380,"")</f>
        <v>-0.00420609884332285</v>
      </c>
      <c r="AC2380" s="39" t="n">
        <f aca="false">IFERROR(INDEX('Season Counts'!$AG$2:$AG$740,$AF2380)/INDEX('Season Counts'!$AF$2:$AF$740,$AF2380),"")</f>
        <v>68.4885714285714</v>
      </c>
      <c r="AD2380" s="40" t="n">
        <f aca="false">IFERROR(V2380-AC2380,"")</f>
        <v>-0.53857142857143</v>
      </c>
      <c r="AE2380" s="4" t="str">
        <f aca="false">IF(D2380&lt;Guide!$C$21,"Low PA",IF(TRIM(IF(ISNUMBER(AD2380),IF(N(AD2380)&lt;=-Guide!$C$24,"▼ Bat Speed  ",IF(N(AD2380)&gt;=Guide!$C$24,"▲ Bat Speed  ","")),"")&amp;IF(N(Z2380)&gt;=Guide!$C$22,"▲ Contact  ","")&amp;IF(N(Z2380)&lt;=-Guide!$C$22,"▼ Contact  ","")&amp;IF(N(AB2380)&gt;=Guide!$C$23,"▲ Chase  ","")&amp;IF(N(AB2380)&lt;=-Guide!$C$23,"▼ Chase  ",""))="","Stable",TRIM(IF(ISNUMBER(AD2380),IF(N(AD2380)&lt;=-Guide!$C$24,"▼ Bat Speed  ",IF(N(AD2380)&gt;=Guide!$C$24,"▲ Bat Speed  ","")),"")&amp;IF(N(Z2380)&gt;=Guide!$C$22,"▲ Contact  ","")&amp;IF(N(Z2380)&lt;=-Guide!$C$22,"▼ Contact  ","")&amp;IF(N(AB2380)&gt;=Guide!$C$23,"▲ Chase  ","")&amp;IF(N(AB2380)&lt;=-Guide!$C$23,"▼ Chase  ",""))))</f>
        <v>Low PA</v>
      </c>
      <c r="AF2380" s="35" t="n">
        <f aca="false">MATCH(Counts!A2380,'Season Counts'!$A$2:$A$740,0)</f>
        <v>605</v>
      </c>
    </row>
    <row r="2381" customFormat="false" ht="15" hidden="false" customHeight="false" outlineLevel="0" collapsed="false">
      <c r="A2381" s="34" t="str">
        <f aca="false">Counts!B2381</f>
        <v>SF</v>
      </c>
      <c r="B2381" s="5" t="str">
        <f aca="false">Counts!C2381</f>
        <v>Jonah Cox</v>
      </c>
      <c r="C2381" s="34" t="str">
        <f aca="false">Counts!F2381</f>
        <v>Aug</v>
      </c>
      <c r="D2381" s="35" t="n">
        <f aca="false">IFERROR(Counts!P2381,"")</f>
        <v>40</v>
      </c>
      <c r="E2381" s="36" t="n">
        <f aca="false">IFERROR(Counts!R2381/Counts!Q2381,"")</f>
        <v>0.297297297297297</v>
      </c>
      <c r="F2381" s="36" t="n">
        <f aca="false">IFERROR((Counts!R2381+Counts!V2381+Counts!W2381)/(Counts!Q2381+Counts!V2381+Counts!W2381+Counts!X2381),"")</f>
        <v>0.35</v>
      </c>
      <c r="G2381" s="36" t="n">
        <f aca="false">IFERROR((Counts!R2381+Counts!S2381+2*Counts!T2381+3*Counts!U2381)/Counts!Q2381,"")</f>
        <v>0.594594594594595</v>
      </c>
      <c r="H2381" s="35" t="n">
        <f aca="false">IFERROR(Counts!U2381,"")</f>
        <v>3</v>
      </c>
      <c r="I2381" s="36" t="n">
        <f aca="false">IFERROR(Counts!Z2381/Counts!AA2381,"")</f>
        <v>0.4</v>
      </c>
      <c r="J2381" s="36" t="n">
        <f aca="false">IFERROR(Counts!AB2381/Counts!AA2381,"")</f>
        <v>0.29765</v>
      </c>
      <c r="K2381" s="37" t="n">
        <f aca="false">IFERROR((Counts!AB2381-Counts!Z2381)/Counts!AA2381,"")</f>
        <v>-0.10235</v>
      </c>
      <c r="L2381" s="38" t="n">
        <f aca="false">IFERROR(Counts!Y2381/Counts!P2381,"")</f>
        <v>0.4</v>
      </c>
      <c r="M2381" s="38" t="n">
        <f aca="false">IFERROR(Counts!V2381/Counts!P2381,"")</f>
        <v>0.075</v>
      </c>
      <c r="N2381" s="38" t="n">
        <f aca="false">IFERROR(Counts!AD2381/Counts!AC2381,"")</f>
        <v>0.19047619047619</v>
      </c>
      <c r="O2381" s="38" t="n">
        <f aca="false">IFERROR(Counts!AE2381/Counts!AC2381,"")</f>
        <v>0.523809523809524</v>
      </c>
      <c r="P2381" s="39" t="n">
        <f aca="false">IFERROR(Counts!AG2381/Counts!AF2381,"")</f>
        <v>87.8428571428571</v>
      </c>
      <c r="Q2381" s="38" t="n">
        <f aca="false">IFERROR(Counts!AH2381/Counts!AC2381,"")</f>
        <v>0.428571428571429</v>
      </c>
      <c r="R2381" s="38" t="n">
        <f aca="false">IFERROR(Counts!N2381/Counts!M2381,"")</f>
        <v>0.373333333333333</v>
      </c>
      <c r="S2381" s="38" t="n">
        <f aca="false">IFERROR(Counts!K2381/Counts!J2381,"")</f>
        <v>0.661764705882353</v>
      </c>
      <c r="T2381" s="38" t="n">
        <f aca="false">IFERROR(Counts!I2381/Counts!H2381,"")</f>
        <v>0.273972602739726</v>
      </c>
      <c r="U2381" s="38" t="n">
        <f aca="false">IFERROR(1-Counts!L2381/Counts!K2381,"")</f>
        <v>0.844444444444444</v>
      </c>
      <c r="V2381" s="39" t="n">
        <f aca="false">IFERROR(Counts!AJ2381/Counts!AI2381,"")</f>
        <v>69.1016666666667</v>
      </c>
      <c r="W2381" s="38" t="n">
        <f aca="false">IFERROR(Counts!AK2381/Counts!AI2381,"")</f>
        <v>0.0833333333333333</v>
      </c>
      <c r="X2381" s="40" t="n">
        <f aca="false">IFERROR(Counts!O2381,"")</f>
        <v>3.788</v>
      </c>
      <c r="Y2381" s="36" t="n">
        <f aca="false">IFERROR(INDEX('Season Counts'!$Y$2:$Y$740,$AF2381)/INDEX('Season Counts'!$X$2:$X$740,$AF2381),"")</f>
        <v>0.258728395061728</v>
      </c>
      <c r="Z2381" s="37" t="n">
        <f aca="false">IFERROR(J2381-Y2381,"")</f>
        <v>0.0389216049382716</v>
      </c>
      <c r="AA2381" s="38" t="n">
        <f aca="false">IFERROR(INDEX('Season Counts'!$K$2:$K$740,$AF2381)/INDEX('Season Counts'!$J$2:$J$740,$AF2381),"")</f>
        <v>0.337539432176656</v>
      </c>
      <c r="AB2381" s="41" t="n">
        <f aca="false">IFERROR(R2381-AA2381,"")</f>
        <v>0.0357939011566772</v>
      </c>
      <c r="AC2381" s="39" t="n">
        <f aca="false">IFERROR(INDEX('Season Counts'!$AG$2:$AG$740,$AF2381)/INDEX('Season Counts'!$AF$2:$AF$740,$AF2381),"")</f>
        <v>68.4885714285714</v>
      </c>
      <c r="AD2381" s="40" t="n">
        <f aca="false">IFERROR(V2381-AC2381,"")</f>
        <v>0.613095238095241</v>
      </c>
      <c r="AE2381" s="4" t="str">
        <f aca="false">IF(D2381&lt;Guide!$C$21,"Low PA",IF(TRIM(IF(ISNUMBER(AD2381),IF(N(AD2381)&lt;=-Guide!$C$24,"▼ Bat Speed  ",IF(N(AD2381)&gt;=Guide!$C$24,"▲ Bat Speed  ","")),"")&amp;IF(N(Z2381)&gt;=Guide!$C$22,"▲ Contact  ","")&amp;IF(N(Z2381)&lt;=-Guide!$C$22,"▼ Contact  ","")&amp;IF(N(AB2381)&gt;=Guide!$C$23,"▲ Chase  ","")&amp;IF(N(AB2381)&lt;=-Guide!$C$23,"▼ Chase  ",""))="","Stable",TRIM(IF(ISNUMBER(AD2381),IF(N(AD2381)&lt;=-Guide!$C$24,"▼ Bat Speed  ",IF(N(AD2381)&gt;=Guide!$C$24,"▲ Bat Speed  ","")),"")&amp;IF(N(Z2381)&gt;=Guide!$C$22,"▲ Contact  ","")&amp;IF(N(Z2381)&lt;=-Guide!$C$22,"▼ Contact  ","")&amp;IF(N(AB2381)&gt;=Guide!$C$23,"▲ Chase  ","")&amp;IF(N(AB2381)&lt;=-Guide!$C$23,"▼ Chase  ",""))))</f>
        <v>Stable</v>
      </c>
      <c r="AF2381" s="35" t="n">
        <f aca="false">MATCH(Counts!A2381,'Season Counts'!$A$2:$A$740,0)</f>
        <v>605</v>
      </c>
    </row>
    <row r="2382" customFormat="false" ht="15" hidden="false" customHeight="false" outlineLevel="0" collapsed="false">
      <c r="A2382" s="34" t="str">
        <f aca="false">Counts!B2382</f>
        <v>SF</v>
      </c>
      <c r="B2382" s="5" t="str">
        <f aca="false">Counts!C2382</f>
        <v>Jonah Cox</v>
      </c>
      <c r="C2382" s="34" t="str">
        <f aca="false">Counts!F2382</f>
        <v>Sep</v>
      </c>
      <c r="D2382" s="35" t="n">
        <f aca="false">IFERROR(Counts!P2382,"")</f>
        <v>100</v>
      </c>
      <c r="E2382" s="36" t="n">
        <f aca="false">IFERROR(Counts!R2382/Counts!Q2382,"")</f>
        <v>0.227272727272727</v>
      </c>
      <c r="F2382" s="36" t="n">
        <f aca="false">IFERROR((Counts!R2382+Counts!V2382+Counts!W2382)/(Counts!Q2382+Counts!V2382+Counts!W2382+Counts!X2382),"")</f>
        <v>0.284210526315789</v>
      </c>
      <c r="G2382" s="36" t="n">
        <f aca="false">IFERROR((Counts!R2382+Counts!S2382+2*Counts!T2382+3*Counts!U2382)/Counts!Q2382,"")</f>
        <v>0.261363636363636</v>
      </c>
      <c r="H2382" s="35" t="n">
        <f aca="false">IFERROR(Counts!U2382,"")</f>
        <v>0</v>
      </c>
      <c r="I2382" s="36" t="n">
        <f aca="false">IFERROR(Counts!Z2382/Counts!AA2382,"")</f>
        <v>0.256770833333333</v>
      </c>
      <c r="J2382" s="36" t="n">
        <f aca="false">IFERROR(Counts!AB2382/Counts!AA2382,"")</f>
        <v>0.241322916666667</v>
      </c>
      <c r="K2382" s="37" t="n">
        <f aca="false">IFERROR((Counts!AB2382-Counts!Z2382)/Counts!AA2382,"")</f>
        <v>-0.0154479166666666</v>
      </c>
      <c r="L2382" s="38" t="n">
        <f aca="false">IFERROR(Counts!Y2382/Counts!P2382,"")</f>
        <v>0.34</v>
      </c>
      <c r="M2382" s="38" t="n">
        <f aca="false">IFERROR(Counts!V2382/Counts!P2382,"")</f>
        <v>0.07</v>
      </c>
      <c r="N2382" s="38" t="n">
        <f aca="false">IFERROR(Counts!AD2382/Counts!AC2382,"")</f>
        <v>0</v>
      </c>
      <c r="O2382" s="38" t="n">
        <f aca="false">IFERROR(Counts!AE2382/Counts!AC2382,"")</f>
        <v>0.293103448275862</v>
      </c>
      <c r="P2382" s="39" t="n">
        <f aca="false">IFERROR(Counts!AG2382/Counts!AF2382,"")</f>
        <v>78.5155172413793</v>
      </c>
      <c r="Q2382" s="38" t="n">
        <f aca="false">IFERROR(Counts!AH2382/Counts!AC2382,"")</f>
        <v>0.327586206896552</v>
      </c>
      <c r="R2382" s="38" t="n">
        <f aca="false">IFERROR(Counts!N2382/Counts!M2382,"")</f>
        <v>0.298429319371728</v>
      </c>
      <c r="S2382" s="38" t="n">
        <f aca="false">IFERROR(Counts!K2382/Counts!J2382,"")</f>
        <v>0.708542713567839</v>
      </c>
      <c r="T2382" s="38" t="n">
        <f aca="false">IFERROR(Counts!I2382/Counts!H2382,"")</f>
        <v>0.338383838383838</v>
      </c>
      <c r="U2382" s="38" t="n">
        <f aca="false">IFERROR(1-Counts!L2382/Counts!K2382,"")</f>
        <v>0.730496453900709</v>
      </c>
      <c r="V2382" s="39" t="n">
        <f aca="false">IFERROR(Counts!AJ2382/Counts!AI2382,"")</f>
        <v>68.2630303030303</v>
      </c>
      <c r="W2382" s="38" t="n">
        <f aca="false">IFERROR(Counts!AK2382/Counts!AI2382,"")</f>
        <v>0.0424242424242424</v>
      </c>
      <c r="X2382" s="40" t="n">
        <f aca="false">IFERROR(Counts!O2382,"")</f>
        <v>-5.119</v>
      </c>
      <c r="Y2382" s="36" t="n">
        <f aca="false">IFERROR(INDEX('Season Counts'!$Y$2:$Y$740,$AF2382)/INDEX('Season Counts'!$X$2:$X$740,$AF2382),"")</f>
        <v>0.258728395061728</v>
      </c>
      <c r="Z2382" s="37" t="n">
        <f aca="false">IFERROR(J2382-Y2382,"")</f>
        <v>-0.0174054783950617</v>
      </c>
      <c r="AA2382" s="38" t="n">
        <f aca="false">IFERROR(INDEX('Season Counts'!$K$2:$K$740,$AF2382)/INDEX('Season Counts'!$J$2:$J$740,$AF2382),"")</f>
        <v>0.337539432176656</v>
      </c>
      <c r="AB2382" s="41" t="n">
        <f aca="false">IFERROR(R2382-AA2382,"")</f>
        <v>-0.0391101128049284</v>
      </c>
      <c r="AC2382" s="39" t="n">
        <f aca="false">IFERROR(INDEX('Season Counts'!$AG$2:$AG$740,$AF2382)/INDEX('Season Counts'!$AF$2:$AF$740,$AF2382),"")</f>
        <v>68.4885714285714</v>
      </c>
      <c r="AD2382" s="40" t="n">
        <f aca="false">IFERROR(V2382-AC2382,"")</f>
        <v>-0.225541125541127</v>
      </c>
      <c r="AE2382" s="4" t="str">
        <f aca="false">IF(D2382&lt;Guide!$C$21,"Low PA",IF(TRIM(IF(ISNUMBER(AD2382),IF(N(AD2382)&lt;=-Guide!$C$24,"▼ Bat Speed  ",IF(N(AD2382)&gt;=Guide!$C$24,"▲ Bat Speed  ","")),"")&amp;IF(N(Z2382)&gt;=Guide!$C$22,"▲ Contact  ","")&amp;IF(N(Z2382)&lt;=-Guide!$C$22,"▼ Contact  ","")&amp;IF(N(AB2382)&gt;=Guide!$C$23,"▲ Chase  ","")&amp;IF(N(AB2382)&lt;=-Guide!$C$23,"▼ Chase  ",""))="","Stable",TRIM(IF(ISNUMBER(AD2382),IF(N(AD2382)&lt;=-Guide!$C$24,"▼ Bat Speed  ",IF(N(AD2382)&gt;=Guide!$C$24,"▲ Bat Speed  ","")),"")&amp;IF(N(Z2382)&gt;=Guide!$C$22,"▲ Contact  ","")&amp;IF(N(Z2382)&lt;=-Guide!$C$22,"▼ Contact  ","")&amp;IF(N(AB2382)&gt;=Guide!$C$23,"▲ Chase  ","")&amp;IF(N(AB2382)&lt;=-Guide!$C$23,"▼ Chase  ",""))))</f>
        <v>Stable</v>
      </c>
      <c r="AF2382" s="35" t="n">
        <f aca="false">MATCH(Counts!A2382,'Season Counts'!$A$2:$A$740,0)</f>
        <v>605</v>
      </c>
    </row>
    <row r="2383" customFormat="false" ht="15" hidden="false" customHeight="false" outlineLevel="0" collapsed="false">
      <c r="A2383" s="34" t="str">
        <f aca="false">Counts!B2383</f>
        <v>SF</v>
      </c>
      <c r="B2383" s="5" t="str">
        <f aca="false">Counts!C2383</f>
        <v>Drew Cavanaugh</v>
      </c>
      <c r="C2383" s="34" t="str">
        <f aca="false">Counts!F2383</f>
        <v>Jun</v>
      </c>
      <c r="D2383" s="35" t="n">
        <f aca="false">IFERROR(Counts!P2383,"")</f>
        <v>11</v>
      </c>
      <c r="E2383" s="36" t="n">
        <f aca="false">IFERROR(Counts!R2383/Counts!Q2383,"")</f>
        <v>0.2</v>
      </c>
      <c r="F2383" s="36" t="n">
        <f aca="false">IFERROR((Counts!R2383+Counts!V2383+Counts!W2383)/(Counts!Q2383+Counts!V2383+Counts!W2383+Counts!X2383),"")</f>
        <v>0.272727272727273</v>
      </c>
      <c r="G2383" s="36" t="n">
        <f aca="false">IFERROR((Counts!R2383+Counts!S2383+2*Counts!T2383+3*Counts!U2383)/Counts!Q2383,"")</f>
        <v>0.2</v>
      </c>
      <c r="H2383" s="35" t="n">
        <f aca="false">IFERROR(Counts!U2383,"")</f>
        <v>0</v>
      </c>
      <c r="I2383" s="36" t="n">
        <f aca="false">IFERROR(Counts!Z2383/Counts!AA2383,"")</f>
        <v>0.227272727272727</v>
      </c>
      <c r="J2383" s="36" t="n">
        <f aca="false">IFERROR(Counts!AB2383/Counts!AA2383,"")</f>
        <v>0.318</v>
      </c>
      <c r="K2383" s="37" t="n">
        <f aca="false">IFERROR((Counts!AB2383-Counts!Z2383)/Counts!AA2383,"")</f>
        <v>0.0907272727272728</v>
      </c>
      <c r="L2383" s="38" t="n">
        <f aca="false">IFERROR(Counts!Y2383/Counts!P2383,"")</f>
        <v>0.0909090909090909</v>
      </c>
      <c r="M2383" s="38" t="n">
        <f aca="false">IFERROR(Counts!V2383/Counts!P2383,"")</f>
        <v>0.0909090909090909</v>
      </c>
      <c r="N2383" s="38" t="n">
        <f aca="false">IFERROR(Counts!AD2383/Counts!AC2383,"")</f>
        <v>0</v>
      </c>
      <c r="O2383" s="38" t="n">
        <f aca="false">IFERROR(Counts!AE2383/Counts!AC2383,"")</f>
        <v>0.333333333333333</v>
      </c>
      <c r="P2383" s="39" t="n">
        <f aca="false">IFERROR(Counts!AG2383/Counts!AF2383,"")</f>
        <v>86.7</v>
      </c>
      <c r="Q2383" s="38" t="n">
        <f aca="false">IFERROR(Counts!AH2383/Counts!AC2383,"")</f>
        <v>0.555555555555556</v>
      </c>
      <c r="R2383" s="38" t="n">
        <f aca="false">IFERROR(Counts!N2383/Counts!M2383,"")</f>
        <v>0.346153846153846</v>
      </c>
      <c r="S2383" s="38" t="n">
        <f aca="false">IFERROR(Counts!K2383/Counts!J2383,"")</f>
        <v>0.8</v>
      </c>
      <c r="T2383" s="38" t="n">
        <f aca="false">IFERROR(Counts!I2383/Counts!H2383,"")</f>
        <v>0.08</v>
      </c>
      <c r="U2383" s="38" t="n">
        <f aca="false">IFERROR(1-Counts!L2383/Counts!K2383,"")</f>
        <v>1</v>
      </c>
      <c r="V2383" s="39" t="n">
        <f aca="false">IFERROR(Counts!AJ2383/Counts!AI2383,"")</f>
        <v>70.1416666666667</v>
      </c>
      <c r="W2383" s="38" t="n">
        <f aca="false">IFERROR(Counts!AK2383/Counts!AI2383,"")</f>
        <v>0.166666666666667</v>
      </c>
      <c r="X2383" s="40" t="n">
        <f aca="false">IFERROR(Counts!O2383,"")</f>
        <v>-0.752</v>
      </c>
      <c r="Y2383" s="36" t="n">
        <f aca="false">IFERROR(INDEX('Season Counts'!$Y$2:$Y$740,$AF2383)/INDEX('Season Counts'!$X$2:$X$740,$AF2383),"")</f>
        <v>0.297931677018634</v>
      </c>
      <c r="Z2383" s="37" t="n">
        <f aca="false">IFERROR(J2383-Y2383,"")</f>
        <v>0.0200683229813665</v>
      </c>
      <c r="AA2383" s="38" t="n">
        <f aca="false">IFERROR(INDEX('Season Counts'!$K$2:$K$740,$AF2383)/INDEX('Season Counts'!$J$2:$J$740,$AF2383),"")</f>
        <v>0.270348837209302</v>
      </c>
      <c r="AB2383" s="41" t="n">
        <f aca="false">IFERROR(R2383-AA2383,"")</f>
        <v>0.0758050089445438</v>
      </c>
      <c r="AC2383" s="39" t="n">
        <f aca="false">IFERROR(INDEX('Season Counts'!$AG$2:$AG$740,$AF2383)/INDEX('Season Counts'!$AF$2:$AF$740,$AF2383),"")</f>
        <v>69.0916666666667</v>
      </c>
      <c r="AD2383" s="40" t="n">
        <f aca="false">IFERROR(V2383-AC2383,"")</f>
        <v>1.05</v>
      </c>
      <c r="AE2383" s="4" t="str">
        <f aca="false">IF(D2383&lt;Guide!$C$21,"Low PA",IF(TRIM(IF(ISNUMBER(AD2383),IF(N(AD2383)&lt;=-Guide!$C$24,"▼ Bat Speed  ",IF(N(AD2383)&gt;=Guide!$C$24,"▲ Bat Speed  ","")),"")&amp;IF(N(Z2383)&gt;=Guide!$C$22,"▲ Contact  ","")&amp;IF(N(Z2383)&lt;=-Guide!$C$22,"▼ Contact  ","")&amp;IF(N(AB2383)&gt;=Guide!$C$23,"▲ Chase  ","")&amp;IF(N(AB2383)&lt;=-Guide!$C$23,"▼ Chase  ",""))="","Stable",TRIM(IF(ISNUMBER(AD2383),IF(N(AD2383)&lt;=-Guide!$C$24,"▼ Bat Speed  ",IF(N(AD2383)&gt;=Guide!$C$24,"▲ Bat Speed  ","")),"")&amp;IF(N(Z2383)&gt;=Guide!$C$22,"▲ Contact  ","")&amp;IF(N(Z2383)&lt;=-Guide!$C$22,"▼ Contact  ","")&amp;IF(N(AB2383)&gt;=Guide!$C$23,"▲ Chase  ","")&amp;IF(N(AB2383)&lt;=-Guide!$C$23,"▼ Chase  ",""))))</f>
        <v>Low PA</v>
      </c>
      <c r="AF2383" s="35" t="n">
        <f aca="false">MATCH(Counts!A2383,'Season Counts'!$A$2:$A$740,0)</f>
        <v>606</v>
      </c>
    </row>
    <row r="2384" customFormat="false" ht="15" hidden="false" customHeight="false" outlineLevel="0" collapsed="false">
      <c r="A2384" s="34" t="str">
        <f aca="false">Counts!B2384</f>
        <v>SF</v>
      </c>
      <c r="B2384" s="5" t="str">
        <f aca="false">Counts!C2384</f>
        <v>Drew Cavanaugh</v>
      </c>
      <c r="C2384" s="34" t="str">
        <f aca="false">Counts!F2384</f>
        <v>Jul</v>
      </c>
      <c r="D2384" s="35" t="n">
        <f aca="false">IFERROR(Counts!P2384,"")</f>
        <v>50</v>
      </c>
      <c r="E2384" s="36" t="n">
        <f aca="false">IFERROR(Counts!R2384/Counts!Q2384,"")</f>
        <v>0.256410256410256</v>
      </c>
      <c r="F2384" s="36" t="n">
        <f aca="false">IFERROR((Counts!R2384+Counts!V2384+Counts!W2384)/(Counts!Q2384+Counts!V2384+Counts!W2384+Counts!X2384),"")</f>
        <v>0.395833333333333</v>
      </c>
      <c r="G2384" s="36" t="n">
        <f aca="false">IFERROR((Counts!R2384+Counts!S2384+2*Counts!T2384+3*Counts!U2384)/Counts!Q2384,"")</f>
        <v>0.256410256410256</v>
      </c>
      <c r="H2384" s="35" t="n">
        <f aca="false">IFERROR(Counts!U2384,"")</f>
        <v>0</v>
      </c>
      <c r="I2384" s="36" t="n">
        <f aca="false">IFERROR(Counts!Z2384/Counts!AA2384,"")</f>
        <v>0.31875</v>
      </c>
      <c r="J2384" s="36" t="n">
        <f aca="false">IFERROR(Counts!AB2384/Counts!AA2384,"")</f>
        <v>0.320208333333333</v>
      </c>
      <c r="K2384" s="37" t="n">
        <f aca="false">IFERROR((Counts!AB2384-Counts!Z2384)/Counts!AA2384,"")</f>
        <v>0.0014583333333333</v>
      </c>
      <c r="L2384" s="38" t="n">
        <f aca="false">IFERROR(Counts!Y2384/Counts!P2384,"")</f>
        <v>0.26</v>
      </c>
      <c r="M2384" s="38" t="n">
        <f aca="false">IFERROR(Counts!V2384/Counts!P2384,"")</f>
        <v>0.18</v>
      </c>
      <c r="N2384" s="38" t="n">
        <f aca="false">IFERROR(Counts!AD2384/Counts!AC2384,"")</f>
        <v>0.0714285714285714</v>
      </c>
      <c r="O2384" s="38" t="n">
        <f aca="false">IFERROR(Counts!AE2384/Counts!AC2384,"")</f>
        <v>0.214285714285714</v>
      </c>
      <c r="P2384" s="39" t="n">
        <f aca="false">IFERROR(Counts!AG2384/Counts!AF2384,"")</f>
        <v>80.9107142857143</v>
      </c>
      <c r="Q2384" s="38" t="n">
        <f aca="false">IFERROR(Counts!AH2384/Counts!AC2384,"")</f>
        <v>0.357142857142857</v>
      </c>
      <c r="R2384" s="38" t="n">
        <f aca="false">IFERROR(Counts!N2384/Counts!M2384,"")</f>
        <v>0.245283018867925</v>
      </c>
      <c r="S2384" s="38" t="n">
        <f aca="false">IFERROR(Counts!K2384/Counts!J2384,"")</f>
        <v>0.678571428571429</v>
      </c>
      <c r="T2384" s="38" t="n">
        <f aca="false">IFERROR(Counts!I2384/Counts!H2384,"")</f>
        <v>0.204819277108434</v>
      </c>
      <c r="U2384" s="38" t="n">
        <f aca="false">IFERROR(1-Counts!L2384/Counts!K2384,"")</f>
        <v>0.824561403508772</v>
      </c>
      <c r="V2384" s="39" t="n">
        <f aca="false">IFERROR(Counts!AJ2384/Counts!AI2384,"")</f>
        <v>68.9768115942029</v>
      </c>
      <c r="W2384" s="38" t="n">
        <f aca="false">IFERROR(Counts!AK2384/Counts!AI2384,"")</f>
        <v>0.0144927536231884</v>
      </c>
      <c r="X2384" s="40" t="n">
        <f aca="false">IFERROR(Counts!O2384,"")</f>
        <v>0.077</v>
      </c>
      <c r="Y2384" s="36" t="n">
        <f aca="false">IFERROR(INDEX('Season Counts'!$Y$2:$Y$740,$AF2384)/INDEX('Season Counts'!$X$2:$X$740,$AF2384),"")</f>
        <v>0.297931677018634</v>
      </c>
      <c r="Z2384" s="37" t="n">
        <f aca="false">IFERROR(J2384-Y2384,"")</f>
        <v>0.0222766563146998</v>
      </c>
      <c r="AA2384" s="38" t="n">
        <f aca="false">IFERROR(INDEX('Season Counts'!$K$2:$K$740,$AF2384)/INDEX('Season Counts'!$J$2:$J$740,$AF2384),"")</f>
        <v>0.270348837209302</v>
      </c>
      <c r="AB2384" s="41" t="n">
        <f aca="false">IFERROR(R2384-AA2384,"")</f>
        <v>-0.0250658183413778</v>
      </c>
      <c r="AC2384" s="39" t="n">
        <f aca="false">IFERROR(INDEX('Season Counts'!$AG$2:$AG$740,$AF2384)/INDEX('Season Counts'!$AF$2:$AF$740,$AF2384),"")</f>
        <v>69.0916666666667</v>
      </c>
      <c r="AD2384" s="40" t="n">
        <f aca="false">IFERROR(V2384-AC2384,"")</f>
        <v>-0.114855072463769</v>
      </c>
      <c r="AE2384" s="4" t="str">
        <f aca="false">IF(D2384&lt;Guide!$C$21,"Low PA",IF(TRIM(IF(ISNUMBER(AD2384),IF(N(AD2384)&lt;=-Guide!$C$24,"▼ Bat Speed  ",IF(N(AD2384)&gt;=Guide!$C$24,"▲ Bat Speed  ","")),"")&amp;IF(N(Z2384)&gt;=Guide!$C$22,"▲ Contact  ","")&amp;IF(N(Z2384)&lt;=-Guide!$C$22,"▼ Contact  ","")&amp;IF(N(AB2384)&gt;=Guide!$C$23,"▲ Chase  ","")&amp;IF(N(AB2384)&lt;=-Guide!$C$23,"▼ Chase  ",""))="","Stable",TRIM(IF(ISNUMBER(AD2384),IF(N(AD2384)&lt;=-Guide!$C$24,"▼ Bat Speed  ",IF(N(AD2384)&gt;=Guide!$C$24,"▲ Bat Speed  ","")),"")&amp;IF(N(Z2384)&gt;=Guide!$C$22,"▲ Contact  ","")&amp;IF(N(Z2384)&lt;=-Guide!$C$22,"▼ Contact  ","")&amp;IF(N(AB2384)&gt;=Guide!$C$23,"▲ Chase  ","")&amp;IF(N(AB2384)&lt;=-Guide!$C$23,"▼ Chase  ",""))))</f>
        <v>Stable</v>
      </c>
      <c r="AF2384" s="35" t="n">
        <f aca="false">MATCH(Counts!A2384,'Season Counts'!$A$2:$A$740,0)</f>
        <v>606</v>
      </c>
    </row>
    <row r="2385" customFormat="false" ht="15" hidden="false" customHeight="false" outlineLevel="0" collapsed="false">
      <c r="A2385" s="34" t="str">
        <f aca="false">Counts!B2385</f>
        <v>SF</v>
      </c>
      <c r="B2385" s="5" t="str">
        <f aca="false">Counts!C2385</f>
        <v>Drew Cavanaugh</v>
      </c>
      <c r="C2385" s="34" t="str">
        <f aca="false">Counts!F2385</f>
        <v>Aug</v>
      </c>
      <c r="D2385" s="35" t="n">
        <f aca="false">IFERROR(Counts!P2385,"")</f>
        <v>58</v>
      </c>
      <c r="E2385" s="36" t="n">
        <f aca="false">IFERROR(Counts!R2385/Counts!Q2385,"")</f>
        <v>0.207547169811321</v>
      </c>
      <c r="F2385" s="36" t="n">
        <f aca="false">IFERROR((Counts!R2385+Counts!V2385+Counts!W2385)/(Counts!Q2385+Counts!V2385+Counts!W2385+Counts!X2385),"")</f>
        <v>0.275862068965517</v>
      </c>
      <c r="G2385" s="36" t="n">
        <f aca="false">IFERROR((Counts!R2385+Counts!S2385+2*Counts!T2385+3*Counts!U2385)/Counts!Q2385,"")</f>
        <v>0.226415094339623</v>
      </c>
      <c r="H2385" s="35" t="n">
        <f aca="false">IFERROR(Counts!U2385,"")</f>
        <v>0</v>
      </c>
      <c r="I2385" s="36" t="n">
        <f aca="false">IFERROR(Counts!Z2385/Counts!AA2385,"")</f>
        <v>0.241228070175439</v>
      </c>
      <c r="J2385" s="36" t="n">
        <f aca="false">IFERROR(Counts!AB2385/Counts!AA2385,"")</f>
        <v>0.33019298245614</v>
      </c>
      <c r="K2385" s="37" t="n">
        <f aca="false">IFERROR((Counts!AB2385-Counts!Z2385)/Counts!AA2385,"")</f>
        <v>0.0889649122807018</v>
      </c>
      <c r="L2385" s="38" t="n">
        <f aca="false">IFERROR(Counts!Y2385/Counts!P2385,"")</f>
        <v>0.310344827586207</v>
      </c>
      <c r="M2385" s="38" t="n">
        <f aca="false">IFERROR(Counts!V2385/Counts!P2385,"")</f>
        <v>0.0862068965517241</v>
      </c>
      <c r="N2385" s="38" t="n">
        <f aca="false">IFERROR(Counts!AD2385/Counts!AC2385,"")</f>
        <v>0.0571428571428571</v>
      </c>
      <c r="O2385" s="38" t="n">
        <f aca="false">IFERROR(Counts!AE2385/Counts!AC2385,"")</f>
        <v>0.457142857142857</v>
      </c>
      <c r="P2385" s="39" t="n">
        <f aca="false">IFERROR(Counts!AG2385/Counts!AF2385,"")</f>
        <v>87.4441176470588</v>
      </c>
      <c r="Q2385" s="38" t="n">
        <f aca="false">IFERROR(Counts!AH2385/Counts!AC2385,"")</f>
        <v>0.542857142857143</v>
      </c>
      <c r="R2385" s="38" t="n">
        <f aca="false">IFERROR(Counts!N2385/Counts!M2385,"")</f>
        <v>0.271028037383178</v>
      </c>
      <c r="S2385" s="38" t="n">
        <f aca="false">IFERROR(Counts!K2385/Counts!J2385,"")</f>
        <v>0.716814159292035</v>
      </c>
      <c r="T2385" s="38" t="n">
        <f aca="false">IFERROR(Counts!I2385/Counts!H2385,"")</f>
        <v>0.254545454545455</v>
      </c>
      <c r="U2385" s="38" t="n">
        <f aca="false">IFERROR(1-Counts!L2385/Counts!K2385,"")</f>
        <v>0.864197530864198</v>
      </c>
      <c r="V2385" s="39" t="n">
        <f aca="false">IFERROR(Counts!AJ2385/Counts!AI2385,"")</f>
        <v>69.3381443298969</v>
      </c>
      <c r="W2385" s="38" t="n">
        <f aca="false">IFERROR(Counts!AK2385/Counts!AI2385,"")</f>
        <v>0.0515463917525773</v>
      </c>
      <c r="X2385" s="40" t="n">
        <f aca="false">IFERROR(Counts!O2385,"")</f>
        <v>-4.891</v>
      </c>
      <c r="Y2385" s="36" t="n">
        <f aca="false">IFERROR(INDEX('Season Counts'!$Y$2:$Y$740,$AF2385)/INDEX('Season Counts'!$X$2:$X$740,$AF2385),"")</f>
        <v>0.297931677018634</v>
      </c>
      <c r="Z2385" s="37" t="n">
        <f aca="false">IFERROR(J2385-Y2385,"")</f>
        <v>0.0322613054375068</v>
      </c>
      <c r="AA2385" s="38" t="n">
        <f aca="false">IFERROR(INDEX('Season Counts'!$K$2:$K$740,$AF2385)/INDEX('Season Counts'!$J$2:$J$740,$AF2385),"")</f>
        <v>0.270348837209302</v>
      </c>
      <c r="AB2385" s="41" t="n">
        <f aca="false">IFERROR(R2385-AA2385,"")</f>
        <v>0.000679200173875239</v>
      </c>
      <c r="AC2385" s="39" t="n">
        <f aca="false">IFERROR(INDEX('Season Counts'!$AG$2:$AG$740,$AF2385)/INDEX('Season Counts'!$AF$2:$AF$740,$AF2385),"")</f>
        <v>69.0916666666667</v>
      </c>
      <c r="AD2385" s="40" t="n">
        <f aca="false">IFERROR(V2385-AC2385,"")</f>
        <v>0.246477663230237</v>
      </c>
      <c r="AE2385" s="4" t="str">
        <f aca="false">IF(D2385&lt;Guide!$C$21,"Low PA",IF(TRIM(IF(ISNUMBER(AD2385),IF(N(AD2385)&lt;=-Guide!$C$24,"▼ Bat Speed  ",IF(N(AD2385)&gt;=Guide!$C$24,"▲ Bat Speed  ","")),"")&amp;IF(N(Z2385)&gt;=Guide!$C$22,"▲ Contact  ","")&amp;IF(N(Z2385)&lt;=-Guide!$C$22,"▼ Contact  ","")&amp;IF(N(AB2385)&gt;=Guide!$C$23,"▲ Chase  ","")&amp;IF(N(AB2385)&lt;=-Guide!$C$23,"▼ Chase  ",""))="","Stable",TRIM(IF(ISNUMBER(AD2385),IF(N(AD2385)&lt;=-Guide!$C$24,"▼ Bat Speed  ",IF(N(AD2385)&gt;=Guide!$C$24,"▲ Bat Speed  ","")),"")&amp;IF(N(Z2385)&gt;=Guide!$C$22,"▲ Contact  ","")&amp;IF(N(Z2385)&lt;=-Guide!$C$22,"▼ Contact  ","")&amp;IF(N(AB2385)&gt;=Guide!$C$23,"▲ Chase  ","")&amp;IF(N(AB2385)&lt;=-Guide!$C$23,"▼ Chase  ",""))))</f>
        <v>Stable</v>
      </c>
      <c r="AF2385" s="35" t="n">
        <f aca="false">MATCH(Counts!A2385,'Season Counts'!$A$2:$A$740,0)</f>
        <v>606</v>
      </c>
    </row>
    <row r="2386" customFormat="false" ht="15" hidden="false" customHeight="false" outlineLevel="0" collapsed="false">
      <c r="A2386" s="34" t="str">
        <f aca="false">Counts!B2386</f>
        <v>SF</v>
      </c>
      <c r="B2386" s="5" t="str">
        <f aca="false">Counts!C2386</f>
        <v>Drew Cavanaugh</v>
      </c>
      <c r="C2386" s="34" t="str">
        <f aca="false">Counts!F2386</f>
        <v>Sep</v>
      </c>
      <c r="D2386" s="35" t="n">
        <f aca="false">IFERROR(Counts!P2386,"")</f>
        <v>47</v>
      </c>
      <c r="E2386" s="36" t="n">
        <f aca="false">IFERROR(Counts!R2386/Counts!Q2386,"")</f>
        <v>0.238095238095238</v>
      </c>
      <c r="F2386" s="36" t="n">
        <f aca="false">IFERROR((Counts!R2386+Counts!V2386+Counts!W2386)/(Counts!Q2386+Counts!V2386+Counts!W2386+Counts!X2386),"")</f>
        <v>0.288888888888889</v>
      </c>
      <c r="G2386" s="36" t="n">
        <f aca="false">IFERROR((Counts!R2386+Counts!S2386+2*Counts!T2386+3*Counts!U2386)/Counts!Q2386,"")</f>
        <v>0.428571428571429</v>
      </c>
      <c r="H2386" s="35" t="n">
        <f aca="false">IFERROR(Counts!U2386,"")</f>
        <v>1</v>
      </c>
      <c r="I2386" s="36" t="n">
        <f aca="false">IFERROR(Counts!Z2386/Counts!AA2386,"")</f>
        <v>0.31</v>
      </c>
      <c r="J2386" s="36" t="n">
        <f aca="false">IFERROR(Counts!AB2386/Counts!AA2386,"")</f>
        <v>0.2284</v>
      </c>
      <c r="K2386" s="37" t="n">
        <f aca="false">IFERROR((Counts!AB2386-Counts!Z2386)/Counts!AA2386,"")</f>
        <v>-0.0816</v>
      </c>
      <c r="L2386" s="38" t="n">
        <f aca="false">IFERROR(Counts!Y2386/Counts!P2386,"")</f>
        <v>0.382978723404255</v>
      </c>
      <c r="M2386" s="38" t="n">
        <f aca="false">IFERROR(Counts!V2386/Counts!P2386,"")</f>
        <v>0.0638297872340426</v>
      </c>
      <c r="N2386" s="38" t="n">
        <f aca="false">IFERROR(Counts!AD2386/Counts!AC2386,"")</f>
        <v>0</v>
      </c>
      <c r="O2386" s="38" t="n">
        <f aca="false">IFERROR(Counts!AE2386/Counts!AC2386,"")</f>
        <v>0.115384615384615</v>
      </c>
      <c r="P2386" s="39" t="n">
        <f aca="false">IFERROR(Counts!AG2386/Counts!AF2386,"")</f>
        <v>76.0346153846154</v>
      </c>
      <c r="Q2386" s="38" t="n">
        <f aca="false">IFERROR(Counts!AH2386/Counts!AC2386,"")</f>
        <v>0.384615384615385</v>
      </c>
      <c r="R2386" s="38" t="n">
        <f aca="false">IFERROR(Counts!N2386/Counts!M2386,"")</f>
        <v>0.276190476190476</v>
      </c>
      <c r="S2386" s="38" t="n">
        <f aca="false">IFERROR(Counts!K2386/Counts!J2386,"")</f>
        <v>0.585858585858586</v>
      </c>
      <c r="T2386" s="38" t="n">
        <f aca="false">IFERROR(Counts!I2386/Counts!H2386,"")</f>
        <v>0.298850574712644</v>
      </c>
      <c r="U2386" s="38" t="n">
        <f aca="false">IFERROR(1-Counts!L2386/Counts!K2386,"")</f>
        <v>0.827586206896552</v>
      </c>
      <c r="V2386" s="39" t="n">
        <f aca="false">IFERROR(Counts!AJ2386/Counts!AI2386,"")</f>
        <v>68.5351351351351</v>
      </c>
      <c r="W2386" s="38" t="n">
        <f aca="false">IFERROR(Counts!AK2386/Counts!AI2386,"")</f>
        <v>0.027027027027027</v>
      </c>
      <c r="X2386" s="40" t="n">
        <f aca="false">IFERROR(Counts!O2386,"")</f>
        <v>-1.762</v>
      </c>
      <c r="Y2386" s="36" t="n">
        <f aca="false">IFERROR(INDEX('Season Counts'!$Y$2:$Y$740,$AF2386)/INDEX('Season Counts'!$X$2:$X$740,$AF2386),"")</f>
        <v>0.297931677018634</v>
      </c>
      <c r="Z2386" s="37" t="n">
        <f aca="false">IFERROR(J2386-Y2386,"")</f>
        <v>-0.0695316770186335</v>
      </c>
      <c r="AA2386" s="38" t="n">
        <f aca="false">IFERROR(INDEX('Season Counts'!$K$2:$K$740,$AF2386)/INDEX('Season Counts'!$J$2:$J$740,$AF2386),"")</f>
        <v>0.270348837209302</v>
      </c>
      <c r="AB2386" s="41" t="n">
        <f aca="false">IFERROR(R2386-AA2386,"")</f>
        <v>0.0058416389811739</v>
      </c>
      <c r="AC2386" s="39" t="n">
        <f aca="false">IFERROR(INDEX('Season Counts'!$AG$2:$AG$740,$AF2386)/INDEX('Season Counts'!$AF$2:$AF$740,$AF2386),"")</f>
        <v>69.0916666666667</v>
      </c>
      <c r="AD2386" s="40" t="n">
        <f aca="false">IFERROR(V2386-AC2386,"")</f>
        <v>-0.556531531531533</v>
      </c>
      <c r="AE2386" s="4" t="str">
        <f aca="false">IF(D2386&lt;Guide!$C$21,"Low PA",IF(TRIM(IF(ISNUMBER(AD2386),IF(N(AD2386)&lt;=-Guide!$C$24,"▼ Bat Speed  ",IF(N(AD2386)&gt;=Guide!$C$24,"▲ Bat Speed  ","")),"")&amp;IF(N(Z2386)&gt;=Guide!$C$22,"▲ Contact  ","")&amp;IF(N(Z2386)&lt;=-Guide!$C$22,"▼ Contact  ","")&amp;IF(N(AB2386)&gt;=Guide!$C$23,"▲ Chase  ","")&amp;IF(N(AB2386)&lt;=-Guide!$C$23,"▼ Chase  ",""))="","Stable",TRIM(IF(ISNUMBER(AD2386),IF(N(AD2386)&lt;=-Guide!$C$24,"▼ Bat Speed  ",IF(N(AD2386)&gt;=Guide!$C$24,"▲ Bat Speed  ","")),"")&amp;IF(N(Z2386)&gt;=Guide!$C$22,"▲ Contact  ","")&amp;IF(N(Z2386)&lt;=-Guide!$C$22,"▼ Contact  ","")&amp;IF(N(AB2386)&gt;=Guide!$C$23,"▲ Chase  ","")&amp;IF(N(AB2386)&lt;=-Guide!$C$23,"▼ Chase  ",""))))</f>
        <v>▼ Contact</v>
      </c>
      <c r="AF2386" s="35" t="n">
        <f aca="false">MATCH(Counts!A2386,'Season Counts'!$A$2:$A$740,0)</f>
        <v>606</v>
      </c>
    </row>
    <row r="2387" customFormat="false" ht="15" hidden="false" customHeight="false" outlineLevel="0" collapsed="false">
      <c r="A2387" s="34" t="str">
        <f aca="false">Counts!B2387</f>
        <v>SF</v>
      </c>
      <c r="B2387" s="5" t="str">
        <f aca="false">Counts!C2387</f>
        <v>Daniel Susac</v>
      </c>
      <c r="C2387" s="34" t="str">
        <f aca="false">Counts!F2387</f>
        <v>Mar-Apr</v>
      </c>
      <c r="D2387" s="35" t="n">
        <f aca="false">IFERROR(Counts!P2387,"")</f>
        <v>24</v>
      </c>
      <c r="E2387" s="36" t="n">
        <f aca="false">IFERROR(Counts!R2387/Counts!Q2387,"")</f>
        <v>0.478260869565217</v>
      </c>
      <c r="F2387" s="36" t="n">
        <f aca="false">IFERROR((Counts!R2387+Counts!V2387+Counts!W2387)/(Counts!Q2387+Counts!V2387+Counts!W2387+Counts!X2387),"")</f>
        <v>0.5</v>
      </c>
      <c r="G2387" s="36" t="n">
        <f aca="false">IFERROR((Counts!R2387+Counts!S2387+2*Counts!T2387+3*Counts!U2387)/Counts!Q2387,"")</f>
        <v>0.652173913043478</v>
      </c>
      <c r="H2387" s="35" t="n">
        <f aca="false">IFERROR(Counts!U2387,"")</f>
        <v>0</v>
      </c>
      <c r="I2387" s="36" t="n">
        <f aca="false">IFERROR(Counts!Z2387/Counts!AA2387,"")</f>
        <v>0.5</v>
      </c>
      <c r="J2387" s="36" t="n">
        <f aca="false">IFERROR(Counts!AB2387/Counts!AA2387,"")</f>
        <v>0.386125</v>
      </c>
      <c r="K2387" s="37" t="n">
        <f aca="false">IFERROR((Counts!AB2387-Counts!Z2387)/Counts!AA2387,"")</f>
        <v>-0.113875</v>
      </c>
      <c r="L2387" s="38" t="n">
        <f aca="false">IFERROR(Counts!Y2387/Counts!P2387,"")</f>
        <v>0.125</v>
      </c>
      <c r="M2387" s="38" t="n">
        <f aca="false">IFERROR(Counts!V2387/Counts!P2387,"")</f>
        <v>0.0416666666666667</v>
      </c>
      <c r="N2387" s="38" t="n">
        <f aca="false">IFERROR(Counts!AD2387/Counts!AC2387,"")</f>
        <v>0.05</v>
      </c>
      <c r="O2387" s="38" t="n">
        <f aca="false">IFERROR(Counts!AE2387/Counts!AC2387,"")</f>
        <v>0.3</v>
      </c>
      <c r="P2387" s="39" t="n">
        <f aca="false">IFERROR(Counts!AG2387/Counts!AF2387,"")</f>
        <v>88.015</v>
      </c>
      <c r="Q2387" s="38" t="n">
        <f aca="false">IFERROR(Counts!AH2387/Counts!AC2387,"")</f>
        <v>0.4</v>
      </c>
      <c r="R2387" s="38" t="n">
        <f aca="false">IFERROR(Counts!N2387/Counts!M2387,"")</f>
        <v>0.357142857142857</v>
      </c>
      <c r="S2387" s="38" t="n">
        <f aca="false">IFERROR(Counts!K2387/Counts!J2387,"")</f>
        <v>0.744186046511628</v>
      </c>
      <c r="T2387" s="38" t="n">
        <f aca="false">IFERROR(Counts!I2387/Counts!H2387,"")</f>
        <v>0.212765957446809</v>
      </c>
      <c r="U2387" s="38" t="n">
        <f aca="false">IFERROR(1-Counts!L2387/Counts!K2387,"")</f>
        <v>0.875</v>
      </c>
      <c r="V2387" s="39" t="n">
        <f aca="false">IFERROR(Counts!AJ2387/Counts!AI2387,"")</f>
        <v>68.9409090909091</v>
      </c>
      <c r="W2387" s="38" t="n">
        <f aca="false">IFERROR(Counts!AK2387/Counts!AI2387,"")</f>
        <v>0.0454545454545455</v>
      </c>
      <c r="X2387" s="40" t="n">
        <f aca="false">IFERROR(Counts!O2387,"")</f>
        <v>3.145</v>
      </c>
      <c r="Y2387" s="36" t="n">
        <f aca="false">IFERROR(INDEX('Season Counts'!$Y$2:$Y$740,$AF2387)/INDEX('Season Counts'!$X$2:$X$740,$AF2387),"")</f>
        <v>0.296308176100629</v>
      </c>
      <c r="Z2387" s="37" t="n">
        <f aca="false">IFERROR(J2387-Y2387,"")</f>
        <v>0.0898168238993711</v>
      </c>
      <c r="AA2387" s="38" t="n">
        <f aca="false">IFERROR(INDEX('Season Counts'!$K$2:$K$740,$AF2387)/INDEX('Season Counts'!$J$2:$J$740,$AF2387),"")</f>
        <v>0.417956656346749</v>
      </c>
      <c r="AB2387" s="41" t="n">
        <f aca="false">IFERROR(R2387-AA2387,"")</f>
        <v>-0.0608137992038921</v>
      </c>
      <c r="AC2387" s="39" t="n">
        <f aca="false">IFERROR(INDEX('Season Counts'!$AG$2:$AG$740,$AF2387)/INDEX('Season Counts'!$AF$2:$AF$740,$AF2387),"")</f>
        <v>68.7859712230216</v>
      </c>
      <c r="AD2387" s="40" t="n">
        <f aca="false">IFERROR(V2387-AC2387,"")</f>
        <v>0.154937867887512</v>
      </c>
      <c r="AE2387" s="4" t="str">
        <f aca="false">IF(D2387&lt;Guide!$C$21,"Low PA",IF(TRIM(IF(ISNUMBER(AD2387),IF(N(AD2387)&lt;=-Guide!$C$24,"▼ Bat Speed  ",IF(N(AD2387)&gt;=Guide!$C$24,"▲ Bat Speed  ","")),"")&amp;IF(N(Z2387)&gt;=Guide!$C$22,"▲ Contact  ","")&amp;IF(N(Z2387)&lt;=-Guide!$C$22,"▼ Contact  ","")&amp;IF(N(AB2387)&gt;=Guide!$C$23,"▲ Chase  ","")&amp;IF(N(AB2387)&lt;=-Guide!$C$23,"▼ Chase  ",""))="","Stable",TRIM(IF(ISNUMBER(AD2387),IF(N(AD2387)&lt;=-Guide!$C$24,"▼ Bat Speed  ",IF(N(AD2387)&gt;=Guide!$C$24,"▲ Bat Speed  ","")),"")&amp;IF(N(Z2387)&gt;=Guide!$C$22,"▲ Contact  ","")&amp;IF(N(Z2387)&lt;=-Guide!$C$22,"▼ Contact  ","")&amp;IF(N(AB2387)&gt;=Guide!$C$23,"▲ Chase  ","")&amp;IF(N(AB2387)&lt;=-Guide!$C$23,"▼ Chase  ",""))))</f>
        <v>Low PA</v>
      </c>
      <c r="AF2387" s="35" t="n">
        <f aca="false">MATCH(Counts!A2387,'Season Counts'!$A$2:$A$740,0)</f>
        <v>607</v>
      </c>
    </row>
    <row r="2388" customFormat="false" ht="15" hidden="false" customHeight="false" outlineLevel="0" collapsed="false">
      <c r="A2388" s="34" t="str">
        <f aca="false">Counts!B2388</f>
        <v>SF</v>
      </c>
      <c r="B2388" s="5" t="str">
        <f aca="false">Counts!C2388</f>
        <v>Daniel Susac</v>
      </c>
      <c r="C2388" s="34" t="str">
        <f aca="false">Counts!F2388</f>
        <v>May</v>
      </c>
      <c r="D2388" s="35" t="n">
        <f aca="false">IFERROR(Counts!P2388,"")</f>
        <v>42</v>
      </c>
      <c r="E2388" s="36" t="n">
        <f aca="false">IFERROR(Counts!R2388/Counts!Q2388,"")</f>
        <v>0.171428571428571</v>
      </c>
      <c r="F2388" s="36" t="n">
        <f aca="false">IFERROR((Counts!R2388+Counts!V2388+Counts!W2388)/(Counts!Q2388+Counts!V2388+Counts!W2388+Counts!X2388),"")</f>
        <v>0.268292682926829</v>
      </c>
      <c r="G2388" s="36" t="n">
        <f aca="false">IFERROR((Counts!R2388+Counts!S2388+2*Counts!T2388+3*Counts!U2388)/Counts!Q2388,"")</f>
        <v>0.228571428571429</v>
      </c>
      <c r="H2388" s="35" t="n">
        <f aca="false">IFERROR(Counts!U2388,"")</f>
        <v>0</v>
      </c>
      <c r="I2388" s="36" t="n">
        <f aca="false">IFERROR(Counts!Z2388/Counts!AA2388,"")</f>
        <v>0.234146341463415</v>
      </c>
      <c r="J2388" s="36" t="n">
        <f aca="false">IFERROR(Counts!AB2388/Counts!AA2388,"")</f>
        <v>0.270829268292683</v>
      </c>
      <c r="K2388" s="37" t="n">
        <f aca="false">IFERROR((Counts!AB2388-Counts!Z2388)/Counts!AA2388,"")</f>
        <v>0.0366829268292683</v>
      </c>
      <c r="L2388" s="38" t="n">
        <f aca="false">IFERROR(Counts!Y2388/Counts!P2388,"")</f>
        <v>0.285714285714286</v>
      </c>
      <c r="M2388" s="38" t="n">
        <f aca="false">IFERROR(Counts!V2388/Counts!P2388,"")</f>
        <v>0.0952380952380952</v>
      </c>
      <c r="N2388" s="38" t="n">
        <f aca="false">IFERROR(Counts!AD2388/Counts!AC2388,"")</f>
        <v>0.08</v>
      </c>
      <c r="O2388" s="38" t="n">
        <f aca="false">IFERROR(Counts!AE2388/Counts!AC2388,"")</f>
        <v>0.36</v>
      </c>
      <c r="P2388" s="39" t="n">
        <f aca="false">IFERROR(Counts!AG2388/Counts!AF2388,"")</f>
        <v>86.02</v>
      </c>
      <c r="Q2388" s="38" t="n">
        <f aca="false">IFERROR(Counts!AH2388/Counts!AC2388,"")</f>
        <v>0.36</v>
      </c>
      <c r="R2388" s="38" t="n">
        <f aca="false">IFERROR(Counts!N2388/Counts!M2388,"")</f>
        <v>0.390243902439024</v>
      </c>
      <c r="S2388" s="38" t="n">
        <f aca="false">IFERROR(Counts!K2388/Counts!J2388,"")</f>
        <v>0.675675675675676</v>
      </c>
      <c r="T2388" s="38" t="n">
        <f aca="false">IFERROR(Counts!I2388/Counts!H2388,"")</f>
        <v>0.24390243902439</v>
      </c>
      <c r="U2388" s="38" t="n">
        <f aca="false">IFERROR(1-Counts!L2388/Counts!K2388,"")</f>
        <v>0.94</v>
      </c>
      <c r="V2388" s="39" t="n">
        <f aca="false">IFERROR(Counts!AJ2388/Counts!AI2388,"")</f>
        <v>68.7594202898551</v>
      </c>
      <c r="W2388" s="38" t="n">
        <f aca="false">IFERROR(Counts!AK2388/Counts!AI2388,"")</f>
        <v>0.0289855072463768</v>
      </c>
      <c r="X2388" s="40" t="n">
        <f aca="false">IFERROR(Counts!O2388,"")</f>
        <v>-3.31</v>
      </c>
      <c r="Y2388" s="36" t="n">
        <f aca="false">IFERROR(INDEX('Season Counts'!$Y$2:$Y$740,$AF2388)/INDEX('Season Counts'!$X$2:$X$740,$AF2388),"")</f>
        <v>0.296308176100629</v>
      </c>
      <c r="Z2388" s="37" t="n">
        <f aca="false">IFERROR(J2388-Y2388,"")</f>
        <v>-0.025478907807946</v>
      </c>
      <c r="AA2388" s="38" t="n">
        <f aca="false">IFERROR(INDEX('Season Counts'!$K$2:$K$740,$AF2388)/INDEX('Season Counts'!$J$2:$J$740,$AF2388),"")</f>
        <v>0.417956656346749</v>
      </c>
      <c r="AB2388" s="41" t="n">
        <f aca="false">IFERROR(R2388-AA2388,"")</f>
        <v>-0.0277127539077248</v>
      </c>
      <c r="AC2388" s="39" t="n">
        <f aca="false">IFERROR(INDEX('Season Counts'!$AG$2:$AG$740,$AF2388)/INDEX('Season Counts'!$AF$2:$AF$740,$AF2388),"")</f>
        <v>68.7859712230216</v>
      </c>
      <c r="AD2388" s="40" t="n">
        <f aca="false">IFERROR(V2388-AC2388,"")</f>
        <v>-0.0265509331665044</v>
      </c>
      <c r="AE2388" s="4" t="str">
        <f aca="false">IF(D2388&lt;Guide!$C$21,"Low PA",IF(TRIM(IF(ISNUMBER(AD2388),IF(N(AD2388)&lt;=-Guide!$C$24,"▼ Bat Speed  ",IF(N(AD2388)&gt;=Guide!$C$24,"▲ Bat Speed  ","")),"")&amp;IF(N(Z2388)&gt;=Guide!$C$22,"▲ Contact  ","")&amp;IF(N(Z2388)&lt;=-Guide!$C$22,"▼ Contact  ","")&amp;IF(N(AB2388)&gt;=Guide!$C$23,"▲ Chase  ","")&amp;IF(N(AB2388)&lt;=-Guide!$C$23,"▼ Chase  ",""))="","Stable",TRIM(IF(ISNUMBER(AD2388),IF(N(AD2388)&lt;=-Guide!$C$24,"▼ Bat Speed  ",IF(N(AD2388)&gt;=Guide!$C$24,"▲ Bat Speed  ","")),"")&amp;IF(N(Z2388)&gt;=Guide!$C$22,"▲ Contact  ","")&amp;IF(N(Z2388)&lt;=-Guide!$C$22,"▼ Contact  ","")&amp;IF(N(AB2388)&gt;=Guide!$C$23,"▲ Chase  ","")&amp;IF(N(AB2388)&lt;=-Guide!$C$23,"▼ Chase  ",""))))</f>
        <v>Stable</v>
      </c>
      <c r="AF2388" s="35" t="n">
        <f aca="false">MATCH(Counts!A2388,'Season Counts'!$A$2:$A$740,0)</f>
        <v>607</v>
      </c>
    </row>
    <row r="2389" customFormat="false" ht="15" hidden="false" customHeight="false" outlineLevel="0" collapsed="false">
      <c r="A2389" s="34" t="str">
        <f aca="false">Counts!B2389</f>
        <v>SF</v>
      </c>
      <c r="B2389" s="5" t="str">
        <f aca="false">Counts!C2389</f>
        <v>Daniel Susac</v>
      </c>
      <c r="C2389" s="34" t="str">
        <f aca="false">Counts!F2389</f>
        <v>Jun</v>
      </c>
      <c r="D2389" s="35" t="n">
        <f aca="false">IFERROR(Counts!P2389,"")</f>
        <v>49</v>
      </c>
      <c r="E2389" s="36" t="n">
        <f aca="false">IFERROR(Counts!R2389/Counts!Q2389,"")</f>
        <v>0.222222222222222</v>
      </c>
      <c r="F2389" s="36" t="n">
        <f aca="false">IFERROR((Counts!R2389+Counts!V2389+Counts!W2389)/(Counts!Q2389+Counts!V2389+Counts!W2389+Counts!X2389),"")</f>
        <v>0.25</v>
      </c>
      <c r="G2389" s="36" t="n">
        <f aca="false">IFERROR((Counts!R2389+Counts!S2389+2*Counts!T2389+3*Counts!U2389)/Counts!Q2389,"")</f>
        <v>0.244444444444444</v>
      </c>
      <c r="H2389" s="35" t="n">
        <f aca="false">IFERROR(Counts!U2389,"")</f>
        <v>0</v>
      </c>
      <c r="I2389" s="36" t="n">
        <f aca="false">IFERROR(Counts!Z2389/Counts!AA2389,"")</f>
        <v>0.223958333333333</v>
      </c>
      <c r="J2389" s="36" t="n">
        <f aca="false">IFERROR(Counts!AB2389/Counts!AA2389,"")</f>
        <v>0.2485625</v>
      </c>
      <c r="K2389" s="37" t="n">
        <f aca="false">IFERROR((Counts!AB2389-Counts!Z2389)/Counts!AA2389,"")</f>
        <v>0.0246041666666667</v>
      </c>
      <c r="L2389" s="38" t="n">
        <f aca="false">IFERROR(Counts!Y2389/Counts!P2389,"")</f>
        <v>0.244897959183673</v>
      </c>
      <c r="M2389" s="38" t="n">
        <f aca="false">IFERROR(Counts!V2389/Counts!P2389,"")</f>
        <v>0.0204081632653061</v>
      </c>
      <c r="N2389" s="38" t="n">
        <f aca="false">IFERROR(Counts!AD2389/Counts!AC2389,"")</f>
        <v>0.0285714285714286</v>
      </c>
      <c r="O2389" s="38" t="n">
        <f aca="false">IFERROR(Counts!AE2389/Counts!AC2389,"")</f>
        <v>0.228571428571429</v>
      </c>
      <c r="P2389" s="39" t="n">
        <f aca="false">IFERROR(Counts!AG2389/Counts!AF2389,"")</f>
        <v>82.3314285714286</v>
      </c>
      <c r="Q2389" s="38" t="n">
        <f aca="false">IFERROR(Counts!AH2389/Counts!AC2389,"")</f>
        <v>0.457142857142857</v>
      </c>
      <c r="R2389" s="38" t="n">
        <f aca="false">IFERROR(Counts!N2389/Counts!M2389,"")</f>
        <v>0.448598130841122</v>
      </c>
      <c r="S2389" s="38" t="n">
        <f aca="false">IFERROR(Counts!K2389/Counts!J2389,"")</f>
        <v>0.756756756756757</v>
      </c>
      <c r="T2389" s="38" t="n">
        <f aca="false">IFERROR(Counts!I2389/Counts!H2389,"")</f>
        <v>0.240384615384615</v>
      </c>
      <c r="U2389" s="38" t="n">
        <f aca="false">IFERROR(1-Counts!L2389/Counts!K2389,"")</f>
        <v>0.875</v>
      </c>
      <c r="V2389" s="39" t="n">
        <f aca="false">IFERROR(Counts!AJ2389/Counts!AI2389,"")</f>
        <v>68.7811111111111</v>
      </c>
      <c r="W2389" s="38" t="n">
        <f aca="false">IFERROR(Counts!AK2389/Counts!AI2389,"")</f>
        <v>0.0444444444444444</v>
      </c>
      <c r="X2389" s="40" t="n">
        <f aca="false">IFERROR(Counts!O2389,"")</f>
        <v>-3.992</v>
      </c>
      <c r="Y2389" s="36" t="n">
        <f aca="false">IFERROR(INDEX('Season Counts'!$Y$2:$Y$740,$AF2389)/INDEX('Season Counts'!$X$2:$X$740,$AF2389),"")</f>
        <v>0.296308176100629</v>
      </c>
      <c r="Z2389" s="37" t="n">
        <f aca="false">IFERROR(J2389-Y2389,"")</f>
        <v>-0.0477456761006289</v>
      </c>
      <c r="AA2389" s="38" t="n">
        <f aca="false">IFERROR(INDEX('Season Counts'!$K$2:$K$740,$AF2389)/INDEX('Season Counts'!$J$2:$J$740,$AF2389),"")</f>
        <v>0.417956656346749</v>
      </c>
      <c r="AB2389" s="41" t="n">
        <f aca="false">IFERROR(R2389-AA2389,"")</f>
        <v>0.0306414744943723</v>
      </c>
      <c r="AC2389" s="39" t="n">
        <f aca="false">IFERROR(INDEX('Season Counts'!$AG$2:$AG$740,$AF2389)/INDEX('Season Counts'!$AF$2:$AF$740,$AF2389),"")</f>
        <v>68.7859712230216</v>
      </c>
      <c r="AD2389" s="40" t="n">
        <f aca="false">IFERROR(V2389-AC2389,"")</f>
        <v>-0.00486011191046032</v>
      </c>
      <c r="AE2389" s="4" t="str">
        <f aca="false">IF(D2389&lt;Guide!$C$21,"Low PA",IF(TRIM(IF(ISNUMBER(AD2389),IF(N(AD2389)&lt;=-Guide!$C$24,"▼ Bat Speed  ",IF(N(AD2389)&gt;=Guide!$C$24,"▲ Bat Speed  ","")),"")&amp;IF(N(Z2389)&gt;=Guide!$C$22,"▲ Contact  ","")&amp;IF(N(Z2389)&lt;=-Guide!$C$22,"▼ Contact  ","")&amp;IF(N(AB2389)&gt;=Guide!$C$23,"▲ Chase  ","")&amp;IF(N(AB2389)&lt;=-Guide!$C$23,"▼ Chase  ",""))="","Stable",TRIM(IF(ISNUMBER(AD2389),IF(N(AD2389)&lt;=-Guide!$C$24,"▼ Bat Speed  ",IF(N(AD2389)&gt;=Guide!$C$24,"▲ Bat Speed  ","")),"")&amp;IF(N(Z2389)&gt;=Guide!$C$22,"▲ Contact  ","")&amp;IF(N(Z2389)&lt;=-Guide!$C$22,"▼ Contact  ","")&amp;IF(N(AB2389)&gt;=Guide!$C$23,"▲ Chase  ","")&amp;IF(N(AB2389)&lt;=-Guide!$C$23,"▼ Chase  ",""))))</f>
        <v>▼ Contact</v>
      </c>
      <c r="AF2389" s="35" t="n">
        <f aca="false">MATCH(Counts!A2389,'Season Counts'!$A$2:$A$740,0)</f>
        <v>607</v>
      </c>
    </row>
    <row r="2390" customFormat="false" ht="15" hidden="false" customHeight="false" outlineLevel="0" collapsed="false">
      <c r="A2390" s="34" t="str">
        <f aca="false">Counts!B2390</f>
        <v>SF</v>
      </c>
      <c r="B2390" s="5" t="str">
        <f aca="false">Counts!C2390</f>
        <v>Daniel Susac</v>
      </c>
      <c r="C2390" s="34" t="str">
        <f aca="false">Counts!F2390</f>
        <v>Jul</v>
      </c>
      <c r="D2390" s="35" t="n">
        <f aca="false">IFERROR(Counts!P2390,"")</f>
        <v>25</v>
      </c>
      <c r="E2390" s="36" t="n">
        <f aca="false">IFERROR(Counts!R2390/Counts!Q2390,"")</f>
        <v>0.238095238095238</v>
      </c>
      <c r="F2390" s="36" t="n">
        <f aca="false">IFERROR((Counts!R2390+Counts!V2390+Counts!W2390)/(Counts!Q2390+Counts!V2390+Counts!W2390+Counts!X2390),"")</f>
        <v>0.28</v>
      </c>
      <c r="G2390" s="36" t="n">
        <f aca="false">IFERROR((Counts!R2390+Counts!S2390+2*Counts!T2390+3*Counts!U2390)/Counts!Q2390,"")</f>
        <v>0.714285714285714</v>
      </c>
      <c r="H2390" s="35" t="n">
        <f aca="false">IFERROR(Counts!U2390,"")</f>
        <v>3</v>
      </c>
      <c r="I2390" s="36" t="n">
        <f aca="false">IFERROR(Counts!Z2390/Counts!AA2390,"")</f>
        <v>0.382</v>
      </c>
      <c r="J2390" s="36" t="n">
        <f aca="false">IFERROR(Counts!AB2390/Counts!AA2390,"")</f>
        <v>0.43748</v>
      </c>
      <c r="K2390" s="37" t="n">
        <f aca="false">IFERROR((Counts!AB2390-Counts!Z2390)/Counts!AA2390,"")</f>
        <v>0.0554799999999999</v>
      </c>
      <c r="L2390" s="38" t="n">
        <f aca="false">IFERROR(Counts!Y2390/Counts!P2390,"")</f>
        <v>0.12</v>
      </c>
      <c r="M2390" s="38" t="n">
        <f aca="false">IFERROR(Counts!V2390/Counts!P2390,"")</f>
        <v>0.04</v>
      </c>
      <c r="N2390" s="38" t="n">
        <f aca="false">IFERROR(Counts!AD2390/Counts!AC2390,"")</f>
        <v>0.1</v>
      </c>
      <c r="O2390" s="38" t="n">
        <f aca="false">IFERROR(Counts!AE2390/Counts!AC2390,"")</f>
        <v>0.45</v>
      </c>
      <c r="P2390" s="39" t="n">
        <f aca="false">IFERROR(Counts!AG2390/Counts!AF2390,"")</f>
        <v>88.375</v>
      </c>
      <c r="Q2390" s="38" t="n">
        <f aca="false">IFERROR(Counts!AH2390/Counts!AC2390,"")</f>
        <v>0.55</v>
      </c>
      <c r="R2390" s="38" t="n">
        <f aca="false">IFERROR(Counts!N2390/Counts!M2390,"")</f>
        <v>0.433962264150943</v>
      </c>
      <c r="S2390" s="38" t="n">
        <f aca="false">IFERROR(Counts!K2390/Counts!J2390,"")</f>
        <v>0.707317073170732</v>
      </c>
      <c r="T2390" s="38" t="n">
        <f aca="false">IFERROR(Counts!I2390/Counts!H2390,"")</f>
        <v>0.0961538461538462</v>
      </c>
      <c r="U2390" s="38" t="n">
        <f aca="false">IFERROR(1-Counts!L2390/Counts!K2390,"")</f>
        <v>0.96551724137931</v>
      </c>
      <c r="V2390" s="39" t="n">
        <f aca="false">IFERROR(Counts!AJ2390/Counts!AI2390,"")</f>
        <v>68.7975</v>
      </c>
      <c r="W2390" s="38" t="n">
        <f aca="false">IFERROR(Counts!AK2390/Counts!AI2390,"")</f>
        <v>0.05</v>
      </c>
      <c r="X2390" s="40" t="n">
        <f aca="false">IFERROR(Counts!O2390,"")</f>
        <v>0.252</v>
      </c>
      <c r="Y2390" s="36" t="n">
        <f aca="false">IFERROR(INDEX('Season Counts'!$Y$2:$Y$740,$AF2390)/INDEX('Season Counts'!$X$2:$X$740,$AF2390),"")</f>
        <v>0.296308176100629</v>
      </c>
      <c r="Z2390" s="37" t="n">
        <f aca="false">IFERROR(J2390-Y2390,"")</f>
        <v>0.141171823899371</v>
      </c>
      <c r="AA2390" s="38" t="n">
        <f aca="false">IFERROR(INDEX('Season Counts'!$K$2:$K$740,$AF2390)/INDEX('Season Counts'!$J$2:$J$740,$AF2390),"")</f>
        <v>0.417956656346749</v>
      </c>
      <c r="AB2390" s="41" t="n">
        <f aca="false">IFERROR(R2390-AA2390,"")</f>
        <v>0.0160056078041942</v>
      </c>
      <c r="AC2390" s="39" t="n">
        <f aca="false">IFERROR(INDEX('Season Counts'!$AG$2:$AG$740,$AF2390)/INDEX('Season Counts'!$AF$2:$AF$740,$AF2390),"")</f>
        <v>68.7859712230216</v>
      </c>
      <c r="AD2390" s="40" t="n">
        <f aca="false">IFERROR(V2390-AC2390,"")</f>
        <v>0.0115287769784231</v>
      </c>
      <c r="AE2390" s="4" t="str">
        <f aca="false">IF(D2390&lt;Guide!$C$21,"Low PA",IF(TRIM(IF(ISNUMBER(AD2390),IF(N(AD2390)&lt;=-Guide!$C$24,"▼ Bat Speed  ",IF(N(AD2390)&gt;=Guide!$C$24,"▲ Bat Speed  ","")),"")&amp;IF(N(Z2390)&gt;=Guide!$C$22,"▲ Contact  ","")&amp;IF(N(Z2390)&lt;=-Guide!$C$22,"▼ Contact  ","")&amp;IF(N(AB2390)&gt;=Guide!$C$23,"▲ Chase  ","")&amp;IF(N(AB2390)&lt;=-Guide!$C$23,"▼ Chase  ",""))="","Stable",TRIM(IF(ISNUMBER(AD2390),IF(N(AD2390)&lt;=-Guide!$C$24,"▼ Bat Speed  ",IF(N(AD2390)&gt;=Guide!$C$24,"▲ Bat Speed  ","")),"")&amp;IF(N(Z2390)&gt;=Guide!$C$22,"▲ Contact  ","")&amp;IF(N(Z2390)&lt;=-Guide!$C$22,"▼ Contact  ","")&amp;IF(N(AB2390)&gt;=Guide!$C$23,"▲ Chase  ","")&amp;IF(N(AB2390)&lt;=-Guide!$C$23,"▼ Chase  ",""))))</f>
        <v>Low PA</v>
      </c>
      <c r="AF2390" s="35" t="n">
        <f aca="false">MATCH(Counts!A2390,'Season Counts'!$A$2:$A$740,0)</f>
        <v>607</v>
      </c>
    </row>
    <row r="2391" customFormat="false" ht="15" hidden="false" customHeight="false" outlineLevel="0" collapsed="false">
      <c r="A2391" s="34" t="str">
        <f aca="false">Counts!B2391</f>
        <v>SF</v>
      </c>
      <c r="B2391" s="5" t="str">
        <f aca="false">Counts!C2391</f>
        <v>Daniel Susac</v>
      </c>
      <c r="C2391" s="34" t="str">
        <f aca="false">Counts!F2391</f>
        <v>Aug</v>
      </c>
      <c r="D2391" s="35" t="n">
        <f aca="false">IFERROR(Counts!P2391,"")</f>
        <v>21</v>
      </c>
      <c r="E2391" s="36" t="n">
        <f aca="false">IFERROR(Counts!R2391/Counts!Q2391,"")</f>
        <v>0.15</v>
      </c>
      <c r="F2391" s="36" t="n">
        <f aca="false">IFERROR((Counts!R2391+Counts!V2391+Counts!W2391)/(Counts!Q2391+Counts!V2391+Counts!W2391+Counts!X2391),"")</f>
        <v>0.19047619047619</v>
      </c>
      <c r="G2391" s="36" t="n">
        <f aca="false">IFERROR((Counts!R2391+Counts!S2391+2*Counts!T2391+3*Counts!U2391)/Counts!Q2391,"")</f>
        <v>0.25</v>
      </c>
      <c r="H2391" s="35" t="n">
        <f aca="false">IFERROR(Counts!U2391,"")</f>
        <v>0</v>
      </c>
      <c r="I2391" s="36" t="n">
        <f aca="false">IFERROR(Counts!Z2391/Counts!AA2391,"")</f>
        <v>0.195238095238095</v>
      </c>
      <c r="J2391" s="36" t="n">
        <f aca="false">IFERROR(Counts!AB2391/Counts!AA2391,"")</f>
        <v>0.184476190476191</v>
      </c>
      <c r="K2391" s="37" t="n">
        <f aca="false">IFERROR((Counts!AB2391-Counts!Z2391)/Counts!AA2391,"")</f>
        <v>-0.0107619047619047</v>
      </c>
      <c r="L2391" s="38" t="n">
        <f aca="false">IFERROR(Counts!Y2391/Counts!P2391,"")</f>
        <v>0.285714285714286</v>
      </c>
      <c r="M2391" s="38" t="n">
        <f aca="false">IFERROR(Counts!V2391/Counts!P2391,"")</f>
        <v>0.0476190476190476</v>
      </c>
      <c r="N2391" s="38" t="n">
        <f aca="false">IFERROR(Counts!AD2391/Counts!AC2391,"")</f>
        <v>0</v>
      </c>
      <c r="O2391" s="38" t="n">
        <f aca="false">IFERROR(Counts!AE2391/Counts!AC2391,"")</f>
        <v>0.357142857142857</v>
      </c>
      <c r="P2391" s="39" t="n">
        <f aca="false">IFERROR(Counts!AG2391/Counts!AF2391,"")</f>
        <v>82.5928571428571</v>
      </c>
      <c r="Q2391" s="38" t="n">
        <f aca="false">IFERROR(Counts!AH2391/Counts!AC2391,"")</f>
        <v>0.357142857142857</v>
      </c>
      <c r="R2391" s="38" t="n">
        <f aca="false">IFERROR(Counts!N2391/Counts!M2391,"")</f>
        <v>0.435897435897436</v>
      </c>
      <c r="S2391" s="38" t="n">
        <f aca="false">IFERROR(Counts!K2391/Counts!J2391,"")</f>
        <v>0.742857142857143</v>
      </c>
      <c r="T2391" s="38" t="n">
        <f aca="false">IFERROR(Counts!I2391/Counts!H2391,"")</f>
        <v>0.325581395348837</v>
      </c>
      <c r="U2391" s="38" t="n">
        <f aca="false">IFERROR(1-Counts!L2391/Counts!K2391,"")</f>
        <v>0.846153846153846</v>
      </c>
      <c r="V2391" s="39" t="n">
        <f aca="false">IFERROR(Counts!AJ2391/Counts!AI2391,"")</f>
        <v>68.6428571428571</v>
      </c>
      <c r="W2391" s="38" t="n">
        <f aca="false">IFERROR(Counts!AK2391/Counts!AI2391,"")</f>
        <v>0.0285714285714286</v>
      </c>
      <c r="X2391" s="40" t="n">
        <f aca="false">IFERROR(Counts!O2391,"")</f>
        <v>-1.528</v>
      </c>
      <c r="Y2391" s="36" t="n">
        <f aca="false">IFERROR(INDEX('Season Counts'!$Y$2:$Y$740,$AF2391)/INDEX('Season Counts'!$X$2:$X$740,$AF2391),"")</f>
        <v>0.296308176100629</v>
      </c>
      <c r="Z2391" s="37" t="n">
        <f aca="false">IFERROR(J2391-Y2391,"")</f>
        <v>-0.111831985624438</v>
      </c>
      <c r="AA2391" s="38" t="n">
        <f aca="false">IFERROR(INDEX('Season Counts'!$K$2:$K$740,$AF2391)/INDEX('Season Counts'!$J$2:$J$740,$AF2391),"")</f>
        <v>0.417956656346749</v>
      </c>
      <c r="AB2391" s="41" t="n">
        <f aca="false">IFERROR(R2391-AA2391,"")</f>
        <v>0.0179407795506867</v>
      </c>
      <c r="AC2391" s="39" t="n">
        <f aca="false">IFERROR(INDEX('Season Counts'!$AG$2:$AG$740,$AF2391)/INDEX('Season Counts'!$AF$2:$AF$740,$AF2391),"")</f>
        <v>68.7859712230216</v>
      </c>
      <c r="AD2391" s="40" t="n">
        <f aca="false">IFERROR(V2391-AC2391,"")</f>
        <v>-0.143114080164438</v>
      </c>
      <c r="AE2391" s="4" t="str">
        <f aca="false">IF(D2391&lt;Guide!$C$21,"Low PA",IF(TRIM(IF(ISNUMBER(AD2391),IF(N(AD2391)&lt;=-Guide!$C$24,"▼ Bat Speed  ",IF(N(AD2391)&gt;=Guide!$C$24,"▲ Bat Speed  ","")),"")&amp;IF(N(Z2391)&gt;=Guide!$C$22,"▲ Contact  ","")&amp;IF(N(Z2391)&lt;=-Guide!$C$22,"▼ Contact  ","")&amp;IF(N(AB2391)&gt;=Guide!$C$23,"▲ Chase  ","")&amp;IF(N(AB2391)&lt;=-Guide!$C$23,"▼ Chase  ",""))="","Stable",TRIM(IF(ISNUMBER(AD2391),IF(N(AD2391)&lt;=-Guide!$C$24,"▼ Bat Speed  ",IF(N(AD2391)&gt;=Guide!$C$24,"▲ Bat Speed  ","")),"")&amp;IF(N(Z2391)&gt;=Guide!$C$22,"▲ Contact  ","")&amp;IF(N(Z2391)&lt;=-Guide!$C$22,"▼ Contact  ","")&amp;IF(N(AB2391)&gt;=Guide!$C$23,"▲ Chase  ","")&amp;IF(N(AB2391)&lt;=-Guide!$C$23,"▼ Chase  ",""))))</f>
        <v>Low PA</v>
      </c>
      <c r="AF2391" s="35" t="n">
        <f aca="false">MATCH(Counts!A2391,'Season Counts'!$A$2:$A$740,0)</f>
        <v>607</v>
      </c>
    </row>
    <row r="2392" customFormat="false" ht="15" hidden="false" customHeight="false" outlineLevel="0" collapsed="false">
      <c r="A2392" s="34" t="str">
        <f aca="false">Counts!B2392</f>
        <v>SF</v>
      </c>
      <c r="B2392" s="5" t="str">
        <f aca="false">Counts!C2392</f>
        <v>Osleivis Basabe</v>
      </c>
      <c r="C2392" s="34" t="str">
        <f aca="false">Counts!F2392</f>
        <v>Jul</v>
      </c>
      <c r="D2392" s="35" t="n">
        <f aca="false">IFERROR(Counts!P2392,"")</f>
        <v>2</v>
      </c>
      <c r="E2392" s="36" t="n">
        <f aca="false">IFERROR(Counts!R2392/Counts!Q2392,"")</f>
        <v>0</v>
      </c>
      <c r="F2392" s="36" t="n">
        <f aca="false">IFERROR((Counts!R2392+Counts!V2392+Counts!W2392)/(Counts!Q2392+Counts!V2392+Counts!W2392+Counts!X2392),"")</f>
        <v>0</v>
      </c>
      <c r="G2392" s="36" t="n">
        <f aca="false">IFERROR((Counts!R2392+Counts!S2392+2*Counts!T2392+3*Counts!U2392)/Counts!Q2392,"")</f>
        <v>0</v>
      </c>
      <c r="H2392" s="35" t="n">
        <f aca="false">IFERROR(Counts!U2392,"")</f>
        <v>0</v>
      </c>
      <c r="I2392" s="36" t="n">
        <f aca="false">IFERROR(Counts!Z2392/Counts!AA2392,"")</f>
        <v>0</v>
      </c>
      <c r="J2392" s="36" t="n">
        <f aca="false">IFERROR(Counts!AB2392/Counts!AA2392,"")</f>
        <v>0.0305</v>
      </c>
      <c r="K2392" s="37" t="n">
        <f aca="false">IFERROR((Counts!AB2392-Counts!Z2392)/Counts!AA2392,"")</f>
        <v>0.0305</v>
      </c>
      <c r="L2392" s="38" t="n">
        <f aca="false">IFERROR(Counts!Y2392/Counts!P2392,"")</f>
        <v>0.5</v>
      </c>
      <c r="M2392" s="38" t="n">
        <f aca="false">IFERROR(Counts!V2392/Counts!P2392,"")</f>
        <v>0</v>
      </c>
      <c r="N2392" s="38" t="n">
        <f aca="false">IFERROR(Counts!AD2392/Counts!AC2392,"")</f>
        <v>0</v>
      </c>
      <c r="O2392" s="38" t="n">
        <f aca="false">IFERROR(Counts!AE2392/Counts!AC2392,"")</f>
        <v>0</v>
      </c>
      <c r="P2392" s="39" t="n">
        <f aca="false">IFERROR(Counts!AG2392/Counts!AF2392,"")</f>
        <v>72</v>
      </c>
      <c r="Q2392" s="38" t="n">
        <f aca="false">IFERROR(Counts!AH2392/Counts!AC2392,"")</f>
        <v>0</v>
      </c>
      <c r="R2392" s="38" t="n">
        <f aca="false">IFERROR(Counts!N2392/Counts!M2392,"")</f>
        <v>0.571428571428571</v>
      </c>
      <c r="S2392" s="38" t="n">
        <f aca="false">IFERROR(Counts!K2392/Counts!J2392,"")</f>
        <v>0.5</v>
      </c>
      <c r="T2392" s="38" t="n">
        <f aca="false">IFERROR(Counts!I2392/Counts!H2392,"")</f>
        <v>0.4</v>
      </c>
      <c r="U2392" s="38" t="n">
        <f aca="false">IFERROR(1-Counts!L2392/Counts!K2392,"")</f>
        <v>1</v>
      </c>
      <c r="V2392" s="39" t="n">
        <f aca="false">IFERROR(Counts!AJ2392/Counts!AI2392,"")</f>
        <v>71.15</v>
      </c>
      <c r="W2392" s="38" t="n">
        <f aca="false">IFERROR(Counts!AK2392/Counts!AI2392,"")</f>
        <v>0</v>
      </c>
      <c r="X2392" s="40" t="n">
        <f aca="false">IFERROR(Counts!O2392,"")</f>
        <v>-0.514</v>
      </c>
      <c r="Y2392" s="36" t="n">
        <f aca="false">IFERROR(INDEX('Season Counts'!$Y$2:$Y$740,$AF2392)/INDEX('Season Counts'!$X$2:$X$740,$AF2392),"")</f>
        <v>0.283063829787234</v>
      </c>
      <c r="Z2392" s="37" t="n">
        <f aca="false">IFERROR(J2392-Y2392,"")</f>
        <v>-0.252563829787234</v>
      </c>
      <c r="AA2392" s="38" t="n">
        <f aca="false">IFERROR(INDEX('Season Counts'!$K$2:$K$740,$AF2392)/INDEX('Season Counts'!$J$2:$J$740,$AF2392),"")</f>
        <v>0.344947735191638</v>
      </c>
      <c r="AB2392" s="41" t="n">
        <f aca="false">IFERROR(R2392-AA2392,"")</f>
        <v>0.226480836236934</v>
      </c>
      <c r="AC2392" s="39" t="n">
        <f aca="false">IFERROR(INDEX('Season Counts'!$AG$2:$AG$740,$AF2392)/INDEX('Season Counts'!$AF$2:$AF$740,$AF2392),"")</f>
        <v>73.8678899082569</v>
      </c>
      <c r="AD2392" s="40" t="n">
        <f aca="false">IFERROR(V2392-AC2392,"")</f>
        <v>-2.71788990825688</v>
      </c>
      <c r="AE2392" s="4" t="str">
        <f aca="false">IF(D2392&lt;Guide!$C$21,"Low PA",IF(TRIM(IF(ISNUMBER(AD2392),IF(N(AD2392)&lt;=-Guide!$C$24,"▼ Bat Speed  ",IF(N(AD2392)&gt;=Guide!$C$24,"▲ Bat Speed  ","")),"")&amp;IF(N(Z2392)&gt;=Guide!$C$22,"▲ Contact  ","")&amp;IF(N(Z2392)&lt;=-Guide!$C$22,"▼ Contact  ","")&amp;IF(N(AB2392)&gt;=Guide!$C$23,"▲ Chase  ","")&amp;IF(N(AB2392)&lt;=-Guide!$C$23,"▼ Chase  ",""))="","Stable",TRIM(IF(ISNUMBER(AD2392),IF(N(AD2392)&lt;=-Guide!$C$24,"▼ Bat Speed  ",IF(N(AD2392)&gt;=Guide!$C$24,"▲ Bat Speed  ","")),"")&amp;IF(N(Z2392)&gt;=Guide!$C$22,"▲ Contact  ","")&amp;IF(N(Z2392)&lt;=-Guide!$C$22,"▼ Contact  ","")&amp;IF(N(AB2392)&gt;=Guide!$C$23,"▲ Chase  ","")&amp;IF(N(AB2392)&lt;=-Guide!$C$23,"▼ Chase  ",""))))</f>
        <v>Low PA</v>
      </c>
      <c r="AF2392" s="35" t="n">
        <f aca="false">MATCH(Counts!A2392,'Season Counts'!$A$2:$A$740,0)</f>
        <v>608</v>
      </c>
    </row>
    <row r="2393" customFormat="false" ht="15" hidden="false" customHeight="false" outlineLevel="0" collapsed="false">
      <c r="A2393" s="34" t="str">
        <f aca="false">Counts!B2393</f>
        <v>SF</v>
      </c>
      <c r="B2393" s="5" t="str">
        <f aca="false">Counts!C2393</f>
        <v>Osleivis Basabe</v>
      </c>
      <c r="C2393" s="34" t="str">
        <f aca="false">Counts!F2393</f>
        <v>Aug</v>
      </c>
      <c r="D2393" s="35" t="n">
        <f aca="false">IFERROR(Counts!P2393,"")</f>
        <v>96</v>
      </c>
      <c r="E2393" s="36" t="n">
        <f aca="false">IFERROR(Counts!R2393/Counts!Q2393,"")</f>
        <v>0.211111111111111</v>
      </c>
      <c r="F2393" s="36" t="n">
        <f aca="false">IFERROR((Counts!R2393+Counts!V2393+Counts!W2393)/(Counts!Q2393+Counts!V2393+Counts!W2393+Counts!X2393),"")</f>
        <v>0.25</v>
      </c>
      <c r="G2393" s="36" t="n">
        <f aca="false">IFERROR((Counts!R2393+Counts!S2393+2*Counts!T2393+3*Counts!U2393)/Counts!Q2393,"")</f>
        <v>0.366666666666667</v>
      </c>
      <c r="H2393" s="35" t="n">
        <f aca="false">IFERROR(Counts!U2393,"")</f>
        <v>4</v>
      </c>
      <c r="I2393" s="36" t="n">
        <f aca="false">IFERROR(Counts!Z2393/Counts!AA2393,"")</f>
        <v>0.270526315789474</v>
      </c>
      <c r="J2393" s="36" t="n">
        <f aca="false">IFERROR(Counts!AB2393/Counts!AA2393,"")</f>
        <v>0.28541052631579</v>
      </c>
      <c r="K2393" s="37" t="n">
        <f aca="false">IFERROR((Counts!AB2393-Counts!Z2393)/Counts!AA2393,"")</f>
        <v>0.0148842105263158</v>
      </c>
      <c r="L2393" s="38" t="n">
        <f aca="false">IFERROR(Counts!Y2393/Counts!P2393,"")</f>
        <v>0.166666666666667</v>
      </c>
      <c r="M2393" s="38" t="n">
        <f aca="false">IFERROR(Counts!V2393/Counts!P2393,"")</f>
        <v>0.0208333333333333</v>
      </c>
      <c r="N2393" s="38" t="n">
        <f aca="false">IFERROR(Counts!AD2393/Counts!AC2393,"")</f>
        <v>0.08</v>
      </c>
      <c r="O2393" s="38" t="n">
        <f aca="false">IFERROR(Counts!AE2393/Counts!AC2393,"")</f>
        <v>0.373333333333333</v>
      </c>
      <c r="P2393" s="39" t="n">
        <f aca="false">IFERROR(Counts!AG2393/Counts!AF2393,"")</f>
        <v>87.2567567567568</v>
      </c>
      <c r="Q2393" s="38" t="n">
        <f aca="false">IFERROR(Counts!AH2393/Counts!AC2393,"")</f>
        <v>0.346666666666667</v>
      </c>
      <c r="R2393" s="38" t="n">
        <f aca="false">IFERROR(Counts!N2393/Counts!M2393,"")</f>
        <v>0.378531073446328</v>
      </c>
      <c r="S2393" s="38" t="n">
        <f aca="false">IFERROR(Counts!K2393/Counts!J2393,"")</f>
        <v>0.6</v>
      </c>
      <c r="T2393" s="38" t="n">
        <f aca="false">IFERROR(Counts!I2393/Counts!H2393,"")</f>
        <v>0.168604651162791</v>
      </c>
      <c r="U2393" s="38" t="n">
        <f aca="false">IFERROR(1-Counts!L2393/Counts!K2393,"")</f>
        <v>0.885714285714286</v>
      </c>
      <c r="V2393" s="39" t="n">
        <f aca="false">IFERROR(Counts!AJ2393/Counts!AI2393,"")</f>
        <v>73.6197278911565</v>
      </c>
      <c r="W2393" s="38" t="n">
        <f aca="false">IFERROR(Counts!AK2393/Counts!AI2393,"")</f>
        <v>0.340136054421769</v>
      </c>
      <c r="X2393" s="40" t="n">
        <f aca="false">IFERROR(Counts!O2393,"")</f>
        <v>-5.143</v>
      </c>
      <c r="Y2393" s="36" t="n">
        <f aca="false">IFERROR(INDEX('Season Counts'!$Y$2:$Y$740,$AF2393)/INDEX('Season Counts'!$X$2:$X$740,$AF2393),"")</f>
        <v>0.283063829787234</v>
      </c>
      <c r="Z2393" s="37" t="n">
        <f aca="false">IFERROR(J2393-Y2393,"")</f>
        <v>0.00234669652855546</v>
      </c>
      <c r="AA2393" s="38" t="n">
        <f aca="false">IFERROR(INDEX('Season Counts'!$K$2:$K$740,$AF2393)/INDEX('Season Counts'!$J$2:$J$740,$AF2393),"")</f>
        <v>0.344947735191638</v>
      </c>
      <c r="AB2393" s="41" t="n">
        <f aca="false">IFERROR(R2393-AA2393,"")</f>
        <v>0.0335833382546901</v>
      </c>
      <c r="AC2393" s="39" t="n">
        <f aca="false">IFERROR(INDEX('Season Counts'!$AG$2:$AG$740,$AF2393)/INDEX('Season Counts'!$AF$2:$AF$740,$AF2393),"")</f>
        <v>73.8678899082569</v>
      </c>
      <c r="AD2393" s="40" t="n">
        <f aca="false">IFERROR(V2393-AC2393,"")</f>
        <v>-0.248162017100427</v>
      </c>
      <c r="AE2393" s="4" t="str">
        <f aca="false">IF(D2393&lt;Guide!$C$21,"Low PA",IF(TRIM(IF(ISNUMBER(AD2393),IF(N(AD2393)&lt;=-Guide!$C$24,"▼ Bat Speed  ",IF(N(AD2393)&gt;=Guide!$C$24,"▲ Bat Speed  ","")),"")&amp;IF(N(Z2393)&gt;=Guide!$C$22,"▲ Contact  ","")&amp;IF(N(Z2393)&lt;=-Guide!$C$22,"▼ Contact  ","")&amp;IF(N(AB2393)&gt;=Guide!$C$23,"▲ Chase  ","")&amp;IF(N(AB2393)&lt;=-Guide!$C$23,"▼ Chase  ",""))="","Stable",TRIM(IF(ISNUMBER(AD2393),IF(N(AD2393)&lt;=-Guide!$C$24,"▼ Bat Speed  ",IF(N(AD2393)&gt;=Guide!$C$24,"▲ Bat Speed  ","")),"")&amp;IF(N(Z2393)&gt;=Guide!$C$22,"▲ Contact  ","")&amp;IF(N(Z2393)&lt;=-Guide!$C$22,"▼ Contact  ","")&amp;IF(N(AB2393)&gt;=Guide!$C$23,"▲ Chase  ","")&amp;IF(N(AB2393)&lt;=-Guide!$C$23,"▼ Chase  ",""))))</f>
        <v>Stable</v>
      </c>
      <c r="AF2393" s="35" t="n">
        <f aca="false">MATCH(Counts!A2393,'Season Counts'!$A$2:$A$740,0)</f>
        <v>608</v>
      </c>
    </row>
    <row r="2394" customFormat="false" ht="15" hidden="false" customHeight="false" outlineLevel="0" collapsed="false">
      <c r="A2394" s="34" t="str">
        <f aca="false">Counts!B2394</f>
        <v>SF</v>
      </c>
      <c r="B2394" s="5" t="str">
        <f aca="false">Counts!C2394</f>
        <v>Osleivis Basabe</v>
      </c>
      <c r="C2394" s="34" t="str">
        <f aca="false">Counts!F2394</f>
        <v>Sep</v>
      </c>
      <c r="D2394" s="35" t="n">
        <f aca="false">IFERROR(Counts!P2394,"")</f>
        <v>45</v>
      </c>
      <c r="E2394" s="36" t="n">
        <f aca="false">IFERROR(Counts!R2394/Counts!Q2394,"")</f>
        <v>0.189189189189189</v>
      </c>
      <c r="F2394" s="36" t="n">
        <f aca="false">IFERROR((Counts!R2394+Counts!V2394+Counts!W2394)/(Counts!Q2394+Counts!V2394+Counts!W2394+Counts!X2394),"")</f>
        <v>0.318181818181818</v>
      </c>
      <c r="G2394" s="36" t="n">
        <f aca="false">IFERROR((Counts!R2394+Counts!S2394+2*Counts!T2394+3*Counts!U2394)/Counts!Q2394,"")</f>
        <v>0.297297297297297</v>
      </c>
      <c r="H2394" s="35" t="n">
        <f aca="false">IFERROR(Counts!U2394,"")</f>
        <v>1</v>
      </c>
      <c r="I2394" s="36" t="n">
        <f aca="false">IFERROR(Counts!Z2394/Counts!AA2394,"")</f>
        <v>0.2875</v>
      </c>
      <c r="J2394" s="36" t="n">
        <f aca="false">IFERROR(Counts!AB2394/Counts!AA2394,"")</f>
        <v>0.289477272727273</v>
      </c>
      <c r="K2394" s="37" t="n">
        <f aca="false">IFERROR((Counts!AB2394-Counts!Z2394)/Counts!AA2394,"")</f>
        <v>0.00197727272727272</v>
      </c>
      <c r="L2394" s="38" t="n">
        <f aca="false">IFERROR(Counts!Y2394/Counts!P2394,"")</f>
        <v>0.266666666666667</v>
      </c>
      <c r="M2394" s="38" t="n">
        <f aca="false">IFERROR(Counts!V2394/Counts!P2394,"")</f>
        <v>0.155555555555556</v>
      </c>
      <c r="N2394" s="38" t="n">
        <f aca="false">IFERROR(Counts!AD2394/Counts!AC2394,"")</f>
        <v>0.0384615384615385</v>
      </c>
      <c r="O2394" s="38" t="n">
        <f aca="false">IFERROR(Counts!AE2394/Counts!AC2394,"")</f>
        <v>0.269230769230769</v>
      </c>
      <c r="P2394" s="39" t="n">
        <f aca="false">IFERROR(Counts!AG2394/Counts!AF2394,"")</f>
        <v>85.2576923076923</v>
      </c>
      <c r="Q2394" s="38" t="n">
        <f aca="false">IFERROR(Counts!AH2394/Counts!AC2394,"")</f>
        <v>0.384615384615385</v>
      </c>
      <c r="R2394" s="38" t="n">
        <f aca="false">IFERROR(Counts!N2394/Counts!M2394,"")</f>
        <v>0.271844660194175</v>
      </c>
      <c r="S2394" s="38" t="n">
        <f aca="false">IFERROR(Counts!K2394/Counts!J2394,"")</f>
        <v>0.571428571428571</v>
      </c>
      <c r="T2394" s="38" t="n">
        <f aca="false">IFERROR(Counts!I2394/Counts!H2394,"")</f>
        <v>0.225</v>
      </c>
      <c r="U2394" s="38" t="n">
        <f aca="false">IFERROR(1-Counts!L2394/Counts!K2394,"")</f>
        <v>0.807692307692308</v>
      </c>
      <c r="V2394" s="39" t="n">
        <f aca="false">IFERROR(Counts!AJ2394/Counts!AI2394,"")</f>
        <v>74.5746268656717</v>
      </c>
      <c r="W2394" s="38" t="n">
        <f aca="false">IFERROR(Counts!AK2394/Counts!AI2394,"")</f>
        <v>0.477611940298507</v>
      </c>
      <c r="X2394" s="40" t="n">
        <f aca="false">IFERROR(Counts!O2394,"")</f>
        <v>-1.288</v>
      </c>
      <c r="Y2394" s="36" t="n">
        <f aca="false">IFERROR(INDEX('Season Counts'!$Y$2:$Y$740,$AF2394)/INDEX('Season Counts'!$X$2:$X$740,$AF2394),"")</f>
        <v>0.283063829787234</v>
      </c>
      <c r="Z2394" s="37" t="n">
        <f aca="false">IFERROR(J2394-Y2394,"")</f>
        <v>0.00641344294003871</v>
      </c>
      <c r="AA2394" s="38" t="n">
        <f aca="false">IFERROR(INDEX('Season Counts'!$K$2:$K$740,$AF2394)/INDEX('Season Counts'!$J$2:$J$740,$AF2394),"")</f>
        <v>0.344947735191638</v>
      </c>
      <c r="AB2394" s="41" t="n">
        <f aca="false">IFERROR(R2394-AA2394,"")</f>
        <v>-0.0731030749974629</v>
      </c>
      <c r="AC2394" s="39" t="n">
        <f aca="false">IFERROR(INDEX('Season Counts'!$AG$2:$AG$740,$AF2394)/INDEX('Season Counts'!$AF$2:$AF$740,$AF2394),"")</f>
        <v>73.8678899082569</v>
      </c>
      <c r="AD2394" s="40" t="n">
        <f aca="false">IFERROR(V2394-AC2394,"")</f>
        <v>0.706736957414762</v>
      </c>
      <c r="AE2394" s="4" t="str">
        <f aca="false">IF(D2394&lt;Guide!$C$21,"Low PA",IF(TRIM(IF(ISNUMBER(AD2394),IF(N(AD2394)&lt;=-Guide!$C$24,"▼ Bat Speed  ",IF(N(AD2394)&gt;=Guide!$C$24,"▲ Bat Speed  ","")),"")&amp;IF(N(Z2394)&gt;=Guide!$C$22,"▲ Contact  ","")&amp;IF(N(Z2394)&lt;=-Guide!$C$22,"▼ Contact  ","")&amp;IF(N(AB2394)&gt;=Guide!$C$23,"▲ Chase  ","")&amp;IF(N(AB2394)&lt;=-Guide!$C$23,"▼ Chase  ",""))="","Stable",TRIM(IF(ISNUMBER(AD2394),IF(N(AD2394)&lt;=-Guide!$C$24,"▼ Bat Speed  ",IF(N(AD2394)&gt;=Guide!$C$24,"▲ Bat Speed  ","")),"")&amp;IF(N(Z2394)&gt;=Guide!$C$22,"▲ Contact  ","")&amp;IF(N(Z2394)&lt;=-Guide!$C$22,"▼ Contact  ","")&amp;IF(N(AB2394)&gt;=Guide!$C$23,"▲ Chase  ","")&amp;IF(N(AB2394)&lt;=-Guide!$C$23,"▼ Chase  ",""))))</f>
        <v>▼ Chase</v>
      </c>
      <c r="AF2394" s="35" t="n">
        <f aca="false">MATCH(Counts!A2394,'Season Counts'!$A$2:$A$740,0)</f>
        <v>608</v>
      </c>
    </row>
    <row r="2395" customFormat="false" ht="15" hidden="false" customHeight="false" outlineLevel="0" collapsed="false">
      <c r="A2395" s="34" t="str">
        <f aca="false">Counts!B2395</f>
        <v>SF</v>
      </c>
      <c r="B2395" s="5" t="str">
        <f aca="false">Counts!C2395</f>
        <v>Turner Hill</v>
      </c>
      <c r="C2395" s="34" t="str">
        <f aca="false">Counts!F2395</f>
        <v>Aug</v>
      </c>
      <c r="D2395" s="35" t="n">
        <f aca="false">IFERROR(Counts!P2395,"")</f>
        <v>41</v>
      </c>
      <c r="E2395" s="36" t="n">
        <f aca="false">IFERROR(Counts!R2395/Counts!Q2395,"")</f>
        <v>0.272727272727273</v>
      </c>
      <c r="F2395" s="36" t="n">
        <f aca="false">IFERROR((Counts!R2395+Counts!V2395+Counts!W2395)/(Counts!Q2395+Counts!V2395+Counts!W2395+Counts!X2395),"")</f>
        <v>0.365853658536585</v>
      </c>
      <c r="G2395" s="36" t="n">
        <f aca="false">IFERROR((Counts!R2395+Counts!S2395+2*Counts!T2395+3*Counts!U2395)/Counts!Q2395,"")</f>
        <v>0.424242424242424</v>
      </c>
      <c r="H2395" s="35" t="n">
        <f aca="false">IFERROR(Counts!U2395,"")</f>
        <v>0</v>
      </c>
      <c r="I2395" s="36" t="n">
        <f aca="false">IFERROR(Counts!Z2395/Counts!AA2395,"")</f>
        <v>0.342682926829268</v>
      </c>
      <c r="J2395" s="36" t="n">
        <f aca="false">IFERROR(Counts!AB2395/Counts!AA2395,"")</f>
        <v>0.351317073170732</v>
      </c>
      <c r="K2395" s="37" t="n">
        <f aca="false">IFERROR((Counts!AB2395-Counts!Z2395)/Counts!AA2395,"")</f>
        <v>0.0086341463414634</v>
      </c>
      <c r="L2395" s="38" t="n">
        <f aca="false">IFERROR(Counts!Y2395/Counts!P2395,"")</f>
        <v>0.121951219512195</v>
      </c>
      <c r="M2395" s="38" t="n">
        <f aca="false">IFERROR(Counts!V2395/Counts!P2395,"")</f>
        <v>0.146341463414634</v>
      </c>
      <c r="N2395" s="38" t="n">
        <f aca="false">IFERROR(Counts!AD2395/Counts!AC2395,"")</f>
        <v>0.0666666666666667</v>
      </c>
      <c r="O2395" s="38" t="n">
        <f aca="false">IFERROR(Counts!AE2395/Counts!AC2395,"")</f>
        <v>0.4</v>
      </c>
      <c r="P2395" s="39" t="n">
        <f aca="false">IFERROR(Counts!AG2395/Counts!AF2395,"")</f>
        <v>87.45</v>
      </c>
      <c r="Q2395" s="38" t="n">
        <f aca="false">IFERROR(Counts!AH2395/Counts!AC2395,"")</f>
        <v>0.333333333333333</v>
      </c>
      <c r="R2395" s="38" t="n">
        <f aca="false">IFERROR(Counts!N2395/Counts!M2395,"")</f>
        <v>0.216867469879518</v>
      </c>
      <c r="S2395" s="38" t="n">
        <f aca="false">IFERROR(Counts!K2395/Counts!J2395,"")</f>
        <v>0.544303797468354</v>
      </c>
      <c r="T2395" s="38" t="n">
        <f aca="false">IFERROR(Counts!I2395/Counts!H2395,"")</f>
        <v>0.114754098360656</v>
      </c>
      <c r="U2395" s="38" t="n">
        <f aca="false">IFERROR(1-Counts!L2395/Counts!K2395,"")</f>
        <v>0.953488372093023</v>
      </c>
      <c r="V2395" s="39" t="n">
        <f aca="false">IFERROR(Counts!AJ2395/Counts!AI2395,"")</f>
        <v>65.712962962963</v>
      </c>
      <c r="W2395" s="38" t="n">
        <f aca="false">IFERROR(Counts!AK2395/Counts!AI2395,"")</f>
        <v>0</v>
      </c>
      <c r="X2395" s="40" t="n">
        <f aca="false">IFERROR(Counts!O2395,"")</f>
        <v>0.707</v>
      </c>
      <c r="Y2395" s="36" t="n">
        <f aca="false">IFERROR(INDEX('Season Counts'!$Y$2:$Y$740,$AF2395)/INDEX('Season Counts'!$X$2:$X$740,$AF2395),"")</f>
        <v>0.315975806451613</v>
      </c>
      <c r="Z2395" s="37" t="n">
        <f aca="false">IFERROR(J2395-Y2395,"")</f>
        <v>0.0353412667191188</v>
      </c>
      <c r="AA2395" s="38" t="n">
        <f aca="false">IFERROR(INDEX('Season Counts'!$K$2:$K$740,$AF2395)/INDEX('Season Counts'!$J$2:$J$740,$AF2395),"")</f>
        <v>0.203319502074689</v>
      </c>
      <c r="AB2395" s="41" t="n">
        <f aca="false">IFERROR(R2395-AA2395,"")</f>
        <v>0.0135479678048293</v>
      </c>
      <c r="AC2395" s="39" t="n">
        <f aca="false">IFERROR(INDEX('Season Counts'!$AG$2:$AG$740,$AF2395)/INDEX('Season Counts'!$AF$2:$AF$740,$AF2395),"")</f>
        <v>65.3147058823529</v>
      </c>
      <c r="AD2395" s="40" t="n">
        <f aca="false">IFERROR(V2395-AC2395,"")</f>
        <v>0.398257080610023</v>
      </c>
      <c r="AE2395" s="4" t="str">
        <f aca="false">IF(D2395&lt;Guide!$C$21,"Low PA",IF(TRIM(IF(ISNUMBER(AD2395),IF(N(AD2395)&lt;=-Guide!$C$24,"▼ Bat Speed  ",IF(N(AD2395)&gt;=Guide!$C$24,"▲ Bat Speed  ","")),"")&amp;IF(N(Z2395)&gt;=Guide!$C$22,"▲ Contact  ","")&amp;IF(N(Z2395)&lt;=-Guide!$C$22,"▼ Contact  ","")&amp;IF(N(AB2395)&gt;=Guide!$C$23,"▲ Chase  ","")&amp;IF(N(AB2395)&lt;=-Guide!$C$23,"▼ Chase  ",""))="","Stable",TRIM(IF(ISNUMBER(AD2395),IF(N(AD2395)&lt;=-Guide!$C$24,"▼ Bat Speed  ",IF(N(AD2395)&gt;=Guide!$C$24,"▲ Bat Speed  ","")),"")&amp;IF(N(Z2395)&gt;=Guide!$C$22,"▲ Contact  ","")&amp;IF(N(Z2395)&lt;=-Guide!$C$22,"▼ Contact  ","")&amp;IF(N(AB2395)&gt;=Guide!$C$23,"▲ Chase  ","")&amp;IF(N(AB2395)&lt;=-Guide!$C$23,"▼ Chase  ",""))))</f>
        <v>Stable</v>
      </c>
      <c r="AF2395" s="35" t="n">
        <f aca="false">MATCH(Counts!A2395,'Season Counts'!$A$2:$A$740,0)</f>
        <v>609</v>
      </c>
    </row>
    <row r="2396" customFormat="false" ht="15" hidden="false" customHeight="false" outlineLevel="0" collapsed="false">
      <c r="A2396" s="34" t="str">
        <f aca="false">Counts!B2396</f>
        <v>SF</v>
      </c>
      <c r="B2396" s="5" t="str">
        <f aca="false">Counts!C2396</f>
        <v>Turner Hill</v>
      </c>
      <c r="C2396" s="34" t="str">
        <f aca="false">Counts!F2396</f>
        <v>Sep</v>
      </c>
      <c r="D2396" s="35" t="n">
        <f aca="false">IFERROR(Counts!P2396,"")</f>
        <v>83</v>
      </c>
      <c r="E2396" s="36" t="n">
        <f aca="false">IFERROR(Counts!R2396/Counts!Q2396,"")</f>
        <v>0.194444444444444</v>
      </c>
      <c r="F2396" s="36" t="n">
        <f aca="false">IFERROR((Counts!R2396+Counts!V2396+Counts!W2396)/(Counts!Q2396+Counts!V2396+Counts!W2396+Counts!X2396),"")</f>
        <v>0.27710843373494</v>
      </c>
      <c r="G2396" s="36" t="n">
        <f aca="false">IFERROR((Counts!R2396+Counts!S2396+2*Counts!T2396+3*Counts!U2396)/Counts!Q2396,"")</f>
        <v>0.263888888888889</v>
      </c>
      <c r="H2396" s="35" t="n">
        <f aca="false">IFERROR(Counts!U2396,"")</f>
        <v>1</v>
      </c>
      <c r="I2396" s="36" t="n">
        <f aca="false">IFERROR(Counts!Z2396/Counts!AA2396,"")</f>
        <v>0.249397590361446</v>
      </c>
      <c r="J2396" s="36" t="n">
        <f aca="false">IFERROR(Counts!AB2396/Counts!AA2396,"")</f>
        <v>0.298518072289157</v>
      </c>
      <c r="K2396" s="37" t="n">
        <f aca="false">IFERROR((Counts!AB2396-Counts!Z2396)/Counts!AA2396,"")</f>
        <v>0.0491204819277109</v>
      </c>
      <c r="L2396" s="38" t="n">
        <f aca="false">IFERROR(Counts!Y2396/Counts!P2396,"")</f>
        <v>0.192771084337349</v>
      </c>
      <c r="M2396" s="38" t="n">
        <f aca="false">IFERROR(Counts!V2396/Counts!P2396,"")</f>
        <v>0.0843373493975904</v>
      </c>
      <c r="N2396" s="38" t="n">
        <f aca="false">IFERROR(Counts!AD2396/Counts!AC2396,"")</f>
        <v>0.0344827586206897</v>
      </c>
      <c r="O2396" s="38" t="n">
        <f aca="false">IFERROR(Counts!AE2396/Counts!AC2396,"")</f>
        <v>0.258620689655172</v>
      </c>
      <c r="P2396" s="39" t="n">
        <f aca="false">IFERROR(Counts!AG2396/Counts!AF2396,"")</f>
        <v>86.9896551724138</v>
      </c>
      <c r="Q2396" s="38" t="n">
        <f aca="false">IFERROR(Counts!AH2396/Counts!AC2396,"")</f>
        <v>0.344827586206897</v>
      </c>
      <c r="R2396" s="38" t="n">
        <f aca="false">IFERROR(Counts!N2396/Counts!M2396,"")</f>
        <v>0.19620253164557</v>
      </c>
      <c r="S2396" s="38" t="n">
        <f aca="false">IFERROR(Counts!K2396/Counts!J2396,"")</f>
        <v>0.61271676300578</v>
      </c>
      <c r="T2396" s="38" t="n">
        <f aca="false">IFERROR(Counts!I2396/Counts!H2396,"")</f>
        <v>0.124087591240876</v>
      </c>
      <c r="U2396" s="38" t="n">
        <f aca="false">IFERROR(1-Counts!L2396/Counts!K2396,"")</f>
        <v>0.924528301886793</v>
      </c>
      <c r="V2396" s="39" t="n">
        <f aca="false">IFERROR(Counts!AJ2396/Counts!AI2396,"")</f>
        <v>65.1293103448276</v>
      </c>
      <c r="W2396" s="38" t="n">
        <f aca="false">IFERROR(Counts!AK2396/Counts!AI2396,"")</f>
        <v>0.00862068965517241</v>
      </c>
      <c r="X2396" s="40" t="n">
        <f aca="false">IFERROR(Counts!O2396,"")</f>
        <v>-4.499</v>
      </c>
      <c r="Y2396" s="36" t="n">
        <f aca="false">IFERROR(INDEX('Season Counts'!$Y$2:$Y$740,$AF2396)/INDEX('Season Counts'!$X$2:$X$740,$AF2396),"")</f>
        <v>0.315975806451613</v>
      </c>
      <c r="Z2396" s="37" t="n">
        <f aca="false">IFERROR(J2396-Y2396,"")</f>
        <v>-0.0174577341624562</v>
      </c>
      <c r="AA2396" s="38" t="n">
        <f aca="false">IFERROR(INDEX('Season Counts'!$K$2:$K$740,$AF2396)/INDEX('Season Counts'!$J$2:$J$740,$AF2396),"")</f>
        <v>0.203319502074689</v>
      </c>
      <c r="AB2396" s="41" t="n">
        <f aca="false">IFERROR(R2396-AA2396,"")</f>
        <v>-0.00711697042911919</v>
      </c>
      <c r="AC2396" s="39" t="n">
        <f aca="false">IFERROR(INDEX('Season Counts'!$AG$2:$AG$740,$AF2396)/INDEX('Season Counts'!$AF$2:$AF$740,$AF2396),"")</f>
        <v>65.3147058823529</v>
      </c>
      <c r="AD2396" s="40" t="n">
        <f aca="false">IFERROR(V2396-AC2396,"")</f>
        <v>-0.185395537525352</v>
      </c>
      <c r="AE2396" s="4" t="str">
        <f aca="false">IF(D2396&lt;Guide!$C$21,"Low PA",IF(TRIM(IF(ISNUMBER(AD2396),IF(N(AD2396)&lt;=-Guide!$C$24,"▼ Bat Speed  ",IF(N(AD2396)&gt;=Guide!$C$24,"▲ Bat Speed  ","")),"")&amp;IF(N(Z2396)&gt;=Guide!$C$22,"▲ Contact  ","")&amp;IF(N(Z2396)&lt;=-Guide!$C$22,"▼ Contact  ","")&amp;IF(N(AB2396)&gt;=Guide!$C$23,"▲ Chase  ","")&amp;IF(N(AB2396)&lt;=-Guide!$C$23,"▼ Chase  ",""))="","Stable",TRIM(IF(ISNUMBER(AD2396),IF(N(AD2396)&lt;=-Guide!$C$24,"▼ Bat Speed  ",IF(N(AD2396)&gt;=Guide!$C$24,"▲ Bat Speed  ","")),"")&amp;IF(N(Z2396)&gt;=Guide!$C$22,"▲ Contact  ","")&amp;IF(N(Z2396)&lt;=-Guide!$C$22,"▼ Contact  ","")&amp;IF(N(AB2396)&gt;=Guide!$C$23,"▲ Chase  ","")&amp;IF(N(AB2396)&lt;=-Guide!$C$23,"▼ Chase  ",""))))</f>
        <v>Stable</v>
      </c>
      <c r="AF2396" s="35" t="n">
        <f aca="false">MATCH(Counts!A2396,'Season Counts'!$A$2:$A$740,0)</f>
        <v>609</v>
      </c>
    </row>
    <row r="2397" customFormat="false" ht="15" hidden="false" customHeight="false" outlineLevel="0" collapsed="false">
      <c r="A2397" s="34" t="str">
        <f aca="false">Counts!B2397</f>
        <v>SF</v>
      </c>
      <c r="B2397" s="5" t="str">
        <f aca="false">Counts!C2397</f>
        <v>Victor Bericoto</v>
      </c>
      <c r="C2397" s="34" t="str">
        <f aca="false">Counts!F2397</f>
        <v>May</v>
      </c>
      <c r="D2397" s="35" t="n">
        <f aca="false">IFERROR(Counts!P2397,"")</f>
        <v>5</v>
      </c>
      <c r="E2397" s="36" t="n">
        <f aca="false">IFERROR(Counts!R2397/Counts!Q2397,"")</f>
        <v>0.2</v>
      </c>
      <c r="F2397" s="36" t="n">
        <f aca="false">IFERROR((Counts!R2397+Counts!V2397+Counts!W2397)/(Counts!Q2397+Counts!V2397+Counts!W2397+Counts!X2397),"")</f>
        <v>0.2</v>
      </c>
      <c r="G2397" s="36" t="n">
        <f aca="false">IFERROR((Counts!R2397+Counts!S2397+2*Counts!T2397+3*Counts!U2397)/Counts!Q2397,"")</f>
        <v>0.2</v>
      </c>
      <c r="H2397" s="35" t="n">
        <f aca="false">IFERROR(Counts!U2397,"")</f>
        <v>0</v>
      </c>
      <c r="I2397" s="36" t="n">
        <f aca="false">IFERROR(Counts!Z2397/Counts!AA2397,"")</f>
        <v>0.18</v>
      </c>
      <c r="J2397" s="36" t="n">
        <f aca="false">IFERROR(Counts!AB2397/Counts!AA2397,"")</f>
        <v>0.0862</v>
      </c>
      <c r="K2397" s="37" t="n">
        <f aca="false">IFERROR((Counts!AB2397-Counts!Z2397)/Counts!AA2397,"")</f>
        <v>-0.0938</v>
      </c>
      <c r="L2397" s="38" t="n">
        <f aca="false">IFERROR(Counts!Y2397/Counts!P2397,"")</f>
        <v>0.4</v>
      </c>
      <c r="M2397" s="38" t="n">
        <f aca="false">IFERROR(Counts!V2397/Counts!P2397,"")</f>
        <v>0</v>
      </c>
      <c r="N2397" s="38" t="n">
        <f aca="false">IFERROR(Counts!AD2397/Counts!AC2397,"")</f>
        <v>0</v>
      </c>
      <c r="O2397" s="38" t="n">
        <f aca="false">IFERROR(Counts!AE2397/Counts!AC2397,"")</f>
        <v>0.666666666666667</v>
      </c>
      <c r="P2397" s="39" t="n">
        <f aca="false">IFERROR(Counts!AG2397/Counts!AF2397,"")</f>
        <v>87.8</v>
      </c>
      <c r="Q2397" s="38" t="n">
        <f aca="false">IFERROR(Counts!AH2397/Counts!AC2397,"")</f>
        <v>0</v>
      </c>
      <c r="R2397" s="38" t="n">
        <f aca="false">IFERROR(Counts!N2397/Counts!M2397,"")</f>
        <v>0.428571428571429</v>
      </c>
      <c r="S2397" s="38" t="n">
        <f aca="false">IFERROR(Counts!K2397/Counts!J2397,"")</f>
        <v>0.777777777777778</v>
      </c>
      <c r="T2397" s="38" t="n">
        <f aca="false">IFERROR(Counts!I2397/Counts!H2397,"")</f>
        <v>0.230769230769231</v>
      </c>
      <c r="U2397" s="38" t="n">
        <f aca="false">IFERROR(1-Counts!L2397/Counts!K2397,"")</f>
        <v>1</v>
      </c>
      <c r="V2397" s="39" t="n">
        <f aca="false">IFERROR(Counts!AJ2397/Counts!AI2397,"")</f>
        <v>76.3454545454545</v>
      </c>
      <c r="W2397" s="38" t="n">
        <f aca="false">IFERROR(Counts!AK2397/Counts!AI2397,"")</f>
        <v>0.727272727272727</v>
      </c>
      <c r="X2397" s="40" t="n">
        <f aca="false">IFERROR(Counts!O2397,"")</f>
        <v>-0.615</v>
      </c>
      <c r="Y2397" s="36" t="n">
        <f aca="false">IFERROR(INDEX('Season Counts'!$Y$2:$Y$740,$AF2397)/INDEX('Season Counts'!$X$2:$X$740,$AF2397),"")</f>
        <v>0.299344827586207</v>
      </c>
      <c r="Z2397" s="37" t="n">
        <f aca="false">IFERROR(J2397-Y2397,"")</f>
        <v>-0.213144827586207</v>
      </c>
      <c r="AA2397" s="38" t="n">
        <f aca="false">IFERROR(INDEX('Season Counts'!$K$2:$K$740,$AF2397)/INDEX('Season Counts'!$J$2:$J$740,$AF2397),"")</f>
        <v>0.419354838709677</v>
      </c>
      <c r="AB2397" s="41" t="n">
        <f aca="false">IFERROR(R2397-AA2397,"")</f>
        <v>0.00921658986175111</v>
      </c>
      <c r="AC2397" s="39" t="n">
        <f aca="false">IFERROR(INDEX('Season Counts'!$AG$2:$AG$740,$AF2397)/INDEX('Season Counts'!$AF$2:$AF$740,$AF2397),"")</f>
        <v>74.6742081447964</v>
      </c>
      <c r="AD2397" s="40" t="n">
        <f aca="false">IFERROR(V2397-AC2397,"")</f>
        <v>1.67124640065816</v>
      </c>
      <c r="AE2397" s="4" t="str">
        <f aca="false">IF(D2397&lt;Guide!$C$21,"Low PA",IF(TRIM(IF(ISNUMBER(AD2397),IF(N(AD2397)&lt;=-Guide!$C$24,"▼ Bat Speed  ",IF(N(AD2397)&gt;=Guide!$C$24,"▲ Bat Speed  ","")),"")&amp;IF(N(Z2397)&gt;=Guide!$C$22,"▲ Contact  ","")&amp;IF(N(Z2397)&lt;=-Guide!$C$22,"▼ Contact  ","")&amp;IF(N(AB2397)&gt;=Guide!$C$23,"▲ Chase  ","")&amp;IF(N(AB2397)&lt;=-Guide!$C$23,"▼ Chase  ",""))="","Stable",TRIM(IF(ISNUMBER(AD2397),IF(N(AD2397)&lt;=-Guide!$C$24,"▼ Bat Speed  ",IF(N(AD2397)&gt;=Guide!$C$24,"▲ Bat Speed  ","")),"")&amp;IF(N(Z2397)&gt;=Guide!$C$22,"▲ Contact  ","")&amp;IF(N(Z2397)&lt;=-Guide!$C$22,"▼ Contact  ","")&amp;IF(N(AB2397)&gt;=Guide!$C$23,"▲ Chase  ","")&amp;IF(N(AB2397)&lt;=-Guide!$C$23,"▼ Chase  ",""))))</f>
        <v>Low PA</v>
      </c>
      <c r="AF2397" s="35" t="n">
        <f aca="false">MATCH(Counts!A2397,'Season Counts'!$A$2:$A$740,0)</f>
        <v>610</v>
      </c>
    </row>
    <row r="2398" customFormat="false" ht="15" hidden="false" customHeight="false" outlineLevel="0" collapsed="false">
      <c r="A2398" s="34" t="str">
        <f aca="false">Counts!B2398</f>
        <v>SF</v>
      </c>
      <c r="B2398" s="5" t="str">
        <f aca="false">Counts!C2398</f>
        <v>Victor Bericoto</v>
      </c>
      <c r="C2398" s="34" t="str">
        <f aca="false">Counts!F2398</f>
        <v>Jun</v>
      </c>
      <c r="D2398" s="35" t="n">
        <f aca="false">IFERROR(Counts!P2398,"")</f>
        <v>31</v>
      </c>
      <c r="E2398" s="36" t="n">
        <f aca="false">IFERROR(Counts!R2398/Counts!Q2398,"")</f>
        <v>0.3</v>
      </c>
      <c r="F2398" s="36" t="n">
        <f aca="false">IFERROR((Counts!R2398+Counts!V2398+Counts!W2398)/(Counts!Q2398+Counts!V2398+Counts!W2398+Counts!X2398),"")</f>
        <v>0.32258064516129</v>
      </c>
      <c r="G2398" s="36" t="n">
        <f aca="false">IFERROR((Counts!R2398+Counts!S2398+2*Counts!T2398+3*Counts!U2398)/Counts!Q2398,"")</f>
        <v>0.633333333333333</v>
      </c>
      <c r="H2398" s="35" t="n">
        <f aca="false">IFERROR(Counts!U2398,"")</f>
        <v>3</v>
      </c>
      <c r="I2398" s="36" t="n">
        <f aca="false">IFERROR(Counts!Z2398/Counts!AA2398,"")</f>
        <v>0.401612903225806</v>
      </c>
      <c r="J2398" s="36" t="n">
        <f aca="false">IFERROR(Counts!AB2398/Counts!AA2398,"")</f>
        <v>0.311741935483871</v>
      </c>
      <c r="K2398" s="37" t="n">
        <f aca="false">IFERROR((Counts!AB2398-Counts!Z2398)/Counts!AA2398,"")</f>
        <v>-0.0898709677419355</v>
      </c>
      <c r="L2398" s="38" t="n">
        <f aca="false">IFERROR(Counts!Y2398/Counts!P2398,"")</f>
        <v>0.258064516129032</v>
      </c>
      <c r="M2398" s="38" t="n">
        <f aca="false">IFERROR(Counts!V2398/Counts!P2398,"")</f>
        <v>0.032258064516129</v>
      </c>
      <c r="N2398" s="38" t="n">
        <f aca="false">IFERROR(Counts!AD2398/Counts!AC2398,"")</f>
        <v>0.181818181818182</v>
      </c>
      <c r="O2398" s="38" t="n">
        <f aca="false">IFERROR(Counts!AE2398/Counts!AC2398,"")</f>
        <v>0.454545454545455</v>
      </c>
      <c r="P2398" s="39" t="n">
        <f aca="false">IFERROR(Counts!AG2398/Counts!AF2398,"")</f>
        <v>89.5863636363636</v>
      </c>
      <c r="Q2398" s="38" t="n">
        <f aca="false">IFERROR(Counts!AH2398/Counts!AC2398,"")</f>
        <v>0.227272727272727</v>
      </c>
      <c r="R2398" s="38" t="n">
        <f aca="false">IFERROR(Counts!N2398/Counts!M2398,"")</f>
        <v>0.432835820895522</v>
      </c>
      <c r="S2398" s="38" t="n">
        <f aca="false">IFERROR(Counts!K2398/Counts!J2398,"")</f>
        <v>0.773584905660377</v>
      </c>
      <c r="T2398" s="38" t="n">
        <f aca="false">IFERROR(Counts!I2398/Counts!H2398,"")</f>
        <v>0.285714285714286</v>
      </c>
      <c r="U2398" s="38" t="n">
        <f aca="false">IFERROR(1-Counts!L2398/Counts!K2398,"")</f>
        <v>0.902439024390244</v>
      </c>
      <c r="V2398" s="39" t="n">
        <f aca="false">IFERROR(Counts!AJ2398/Counts!AI2398,"")</f>
        <v>75.2033898305085</v>
      </c>
      <c r="W2398" s="38" t="n">
        <f aca="false">IFERROR(Counts!AK2398/Counts!AI2398,"")</f>
        <v>0.525423728813559</v>
      </c>
      <c r="X2398" s="40" t="n">
        <f aca="false">IFERROR(Counts!O2398,"")</f>
        <v>2.445</v>
      </c>
      <c r="Y2398" s="36" t="n">
        <f aca="false">IFERROR(INDEX('Season Counts'!$Y$2:$Y$740,$AF2398)/INDEX('Season Counts'!$X$2:$X$740,$AF2398),"")</f>
        <v>0.299344827586207</v>
      </c>
      <c r="Z2398" s="37" t="n">
        <f aca="false">IFERROR(J2398-Y2398,"")</f>
        <v>0.0123971078976641</v>
      </c>
      <c r="AA2398" s="38" t="n">
        <f aca="false">IFERROR(INDEX('Season Counts'!$K$2:$K$740,$AF2398)/INDEX('Season Counts'!$J$2:$J$740,$AF2398),"")</f>
        <v>0.419354838709677</v>
      </c>
      <c r="AB2398" s="41" t="n">
        <f aca="false">IFERROR(R2398-AA2398,"")</f>
        <v>0.0134809821858449</v>
      </c>
      <c r="AC2398" s="39" t="n">
        <f aca="false">IFERROR(INDEX('Season Counts'!$AG$2:$AG$740,$AF2398)/INDEX('Season Counts'!$AF$2:$AF$740,$AF2398),"")</f>
        <v>74.6742081447964</v>
      </c>
      <c r="AD2398" s="40" t="n">
        <f aca="false">IFERROR(V2398-AC2398,"")</f>
        <v>0.529181685712089</v>
      </c>
      <c r="AE2398" s="4" t="str">
        <f aca="false">IF(D2398&lt;Guide!$C$21,"Low PA",IF(TRIM(IF(ISNUMBER(AD2398),IF(N(AD2398)&lt;=-Guide!$C$24,"▼ Bat Speed  ",IF(N(AD2398)&gt;=Guide!$C$24,"▲ Bat Speed  ","")),"")&amp;IF(N(Z2398)&gt;=Guide!$C$22,"▲ Contact  ","")&amp;IF(N(Z2398)&lt;=-Guide!$C$22,"▼ Contact  ","")&amp;IF(N(AB2398)&gt;=Guide!$C$23,"▲ Chase  ","")&amp;IF(N(AB2398)&lt;=-Guide!$C$23,"▼ Chase  ",""))="","Stable",TRIM(IF(ISNUMBER(AD2398),IF(N(AD2398)&lt;=-Guide!$C$24,"▼ Bat Speed  ",IF(N(AD2398)&gt;=Guide!$C$24,"▲ Bat Speed  ","")),"")&amp;IF(N(Z2398)&gt;=Guide!$C$22,"▲ Contact  ","")&amp;IF(N(Z2398)&lt;=-Guide!$C$22,"▼ Contact  ","")&amp;IF(N(AB2398)&gt;=Guide!$C$23,"▲ Chase  ","")&amp;IF(N(AB2398)&lt;=-Guide!$C$23,"▼ Chase  ",""))))</f>
        <v>Low PA</v>
      </c>
      <c r="AF2398" s="35" t="n">
        <f aca="false">MATCH(Counts!A2398,'Season Counts'!$A$2:$A$740,0)</f>
        <v>610</v>
      </c>
    </row>
    <row r="2399" customFormat="false" ht="15" hidden="false" customHeight="false" outlineLevel="0" collapsed="false">
      <c r="A2399" s="34" t="str">
        <f aca="false">Counts!B2399</f>
        <v>SF</v>
      </c>
      <c r="B2399" s="5" t="str">
        <f aca="false">Counts!C2399</f>
        <v>Victor Bericoto</v>
      </c>
      <c r="C2399" s="34" t="str">
        <f aca="false">Counts!F2399</f>
        <v>Jul</v>
      </c>
      <c r="D2399" s="35" t="n">
        <f aca="false">IFERROR(Counts!P2399,"")</f>
        <v>23</v>
      </c>
      <c r="E2399" s="36" t="n">
        <f aca="false">IFERROR(Counts!R2399/Counts!Q2399,"")</f>
        <v>0.304347826086957</v>
      </c>
      <c r="F2399" s="36" t="n">
        <f aca="false">IFERROR((Counts!R2399+Counts!V2399+Counts!W2399)/(Counts!Q2399+Counts!V2399+Counts!W2399+Counts!X2399),"")</f>
        <v>0.304347826086957</v>
      </c>
      <c r="G2399" s="36" t="n">
        <f aca="false">IFERROR((Counts!R2399+Counts!S2399+2*Counts!T2399+3*Counts!U2399)/Counts!Q2399,"")</f>
        <v>0.521739130434783</v>
      </c>
      <c r="H2399" s="35" t="n">
        <f aca="false">IFERROR(Counts!U2399,"")</f>
        <v>1</v>
      </c>
      <c r="I2399" s="36" t="n">
        <f aca="false">IFERROR(Counts!Z2399/Counts!AA2399,"")</f>
        <v>0.352173913043478</v>
      </c>
      <c r="J2399" s="36" t="n">
        <f aca="false">IFERROR(Counts!AB2399/Counts!AA2399,"")</f>
        <v>0.302782608695652</v>
      </c>
      <c r="K2399" s="37" t="n">
        <f aca="false">IFERROR((Counts!AB2399-Counts!Z2399)/Counts!AA2399,"")</f>
        <v>-0.0493913043478261</v>
      </c>
      <c r="L2399" s="38" t="n">
        <f aca="false">IFERROR(Counts!Y2399/Counts!P2399,"")</f>
        <v>0.217391304347826</v>
      </c>
      <c r="M2399" s="38" t="n">
        <f aca="false">IFERROR(Counts!V2399/Counts!P2399,"")</f>
        <v>0</v>
      </c>
      <c r="N2399" s="38" t="n">
        <f aca="false">IFERROR(Counts!AD2399/Counts!AC2399,"")</f>
        <v>0.111111111111111</v>
      </c>
      <c r="O2399" s="38" t="n">
        <f aca="false">IFERROR(Counts!AE2399/Counts!AC2399,"")</f>
        <v>0.444444444444444</v>
      </c>
      <c r="P2399" s="39" t="n">
        <f aca="false">IFERROR(Counts!AG2399/Counts!AF2399,"")</f>
        <v>87.2</v>
      </c>
      <c r="Q2399" s="38" t="n">
        <f aca="false">IFERROR(Counts!AH2399/Counts!AC2399,"")</f>
        <v>0.444444444444444</v>
      </c>
      <c r="R2399" s="38" t="n">
        <f aca="false">IFERROR(Counts!N2399/Counts!M2399,"")</f>
        <v>0.315789473684211</v>
      </c>
      <c r="S2399" s="38" t="n">
        <f aca="false">IFERROR(Counts!K2399/Counts!J2399,"")</f>
        <v>0.708333333333333</v>
      </c>
      <c r="T2399" s="38" t="n">
        <f aca="false">IFERROR(Counts!I2399/Counts!H2399,"")</f>
        <v>0.195652173913044</v>
      </c>
      <c r="U2399" s="38" t="n">
        <f aca="false">IFERROR(1-Counts!L2399/Counts!K2399,"")</f>
        <v>0.911764705882353</v>
      </c>
      <c r="V2399" s="39" t="n">
        <f aca="false">IFERROR(Counts!AJ2399/Counts!AI2399,"")</f>
        <v>73.5634146341463</v>
      </c>
      <c r="W2399" s="38" t="n">
        <f aca="false">IFERROR(Counts!AK2399/Counts!AI2399,"")</f>
        <v>0.365853658536585</v>
      </c>
      <c r="X2399" s="40" t="n">
        <f aca="false">IFERROR(Counts!O2399,"")</f>
        <v>0.001</v>
      </c>
      <c r="Y2399" s="36" t="n">
        <f aca="false">IFERROR(INDEX('Season Counts'!$Y$2:$Y$740,$AF2399)/INDEX('Season Counts'!$X$2:$X$740,$AF2399),"")</f>
        <v>0.299344827586207</v>
      </c>
      <c r="Z2399" s="37" t="n">
        <f aca="false">IFERROR(J2399-Y2399,"")</f>
        <v>0.00343778110944537</v>
      </c>
      <c r="AA2399" s="38" t="n">
        <f aca="false">IFERROR(INDEX('Season Counts'!$K$2:$K$740,$AF2399)/INDEX('Season Counts'!$J$2:$J$740,$AF2399),"")</f>
        <v>0.419354838709677</v>
      </c>
      <c r="AB2399" s="41" t="n">
        <f aca="false">IFERROR(R2399-AA2399,"")</f>
        <v>-0.103565365025467</v>
      </c>
      <c r="AC2399" s="39" t="n">
        <f aca="false">IFERROR(INDEX('Season Counts'!$AG$2:$AG$740,$AF2399)/INDEX('Season Counts'!$AF$2:$AF$740,$AF2399),"")</f>
        <v>74.6742081447964</v>
      </c>
      <c r="AD2399" s="40" t="n">
        <f aca="false">IFERROR(V2399-AC2399,"")</f>
        <v>-1.11079351065004</v>
      </c>
      <c r="AE2399" s="4" t="str">
        <f aca="false">IF(D2399&lt;Guide!$C$21,"Low PA",IF(TRIM(IF(ISNUMBER(AD2399),IF(N(AD2399)&lt;=-Guide!$C$24,"▼ Bat Speed  ",IF(N(AD2399)&gt;=Guide!$C$24,"▲ Bat Speed  ","")),"")&amp;IF(N(Z2399)&gt;=Guide!$C$22,"▲ Contact  ","")&amp;IF(N(Z2399)&lt;=-Guide!$C$22,"▼ Contact  ","")&amp;IF(N(AB2399)&gt;=Guide!$C$23,"▲ Chase  ","")&amp;IF(N(AB2399)&lt;=-Guide!$C$23,"▼ Chase  ",""))="","Stable",TRIM(IF(ISNUMBER(AD2399),IF(N(AD2399)&lt;=-Guide!$C$24,"▼ Bat Speed  ",IF(N(AD2399)&gt;=Guide!$C$24,"▲ Bat Speed  ","")),"")&amp;IF(N(Z2399)&gt;=Guide!$C$22,"▲ Contact  ","")&amp;IF(N(Z2399)&lt;=-Guide!$C$22,"▼ Contact  ","")&amp;IF(N(AB2399)&gt;=Guide!$C$23,"▲ Chase  ","")&amp;IF(N(AB2399)&lt;=-Guide!$C$23,"▼ Chase  ",""))))</f>
        <v>Low PA</v>
      </c>
      <c r="AF2399" s="35" t="n">
        <f aca="false">MATCH(Counts!A2399,'Season Counts'!$A$2:$A$740,0)</f>
        <v>610</v>
      </c>
    </row>
    <row r="2400" customFormat="false" ht="15" hidden="false" customHeight="false" outlineLevel="0" collapsed="false">
      <c r="A2400" s="34" t="str">
        <f aca="false">Counts!B2400</f>
        <v>SF</v>
      </c>
      <c r="B2400" s="5" t="str">
        <f aca="false">Counts!C2400</f>
        <v>Victor Bericoto</v>
      </c>
      <c r="C2400" s="34" t="str">
        <f aca="false">Counts!F2400</f>
        <v>Aug</v>
      </c>
      <c r="D2400" s="35" t="n">
        <f aca="false">IFERROR(Counts!P2400,"")</f>
        <v>28</v>
      </c>
      <c r="E2400" s="36" t="n">
        <f aca="false">IFERROR(Counts!R2400/Counts!Q2400,"")</f>
        <v>0.142857142857143</v>
      </c>
      <c r="F2400" s="36" t="n">
        <f aca="false">IFERROR((Counts!R2400+Counts!V2400+Counts!W2400)/(Counts!Q2400+Counts!V2400+Counts!W2400+Counts!X2400),"")</f>
        <v>0.142857142857143</v>
      </c>
      <c r="G2400" s="36" t="n">
        <f aca="false">IFERROR((Counts!R2400+Counts!S2400+2*Counts!T2400+3*Counts!U2400)/Counts!Q2400,"")</f>
        <v>0.142857142857143</v>
      </c>
      <c r="H2400" s="35" t="n">
        <f aca="false">IFERROR(Counts!U2400,"")</f>
        <v>0</v>
      </c>
      <c r="I2400" s="36" t="n">
        <f aca="false">IFERROR(Counts!Z2400/Counts!AA2400,"")</f>
        <v>0.128571428571429</v>
      </c>
      <c r="J2400" s="36" t="n">
        <f aca="false">IFERROR(Counts!AB2400/Counts!AA2400,"")</f>
        <v>0.277071428571429</v>
      </c>
      <c r="K2400" s="37" t="n">
        <f aca="false">IFERROR((Counts!AB2400-Counts!Z2400)/Counts!AA2400,"")</f>
        <v>0.1485</v>
      </c>
      <c r="L2400" s="38" t="n">
        <f aca="false">IFERROR(Counts!Y2400/Counts!P2400,"")</f>
        <v>0.321428571428571</v>
      </c>
      <c r="M2400" s="38" t="n">
        <f aca="false">IFERROR(Counts!V2400/Counts!P2400,"")</f>
        <v>0</v>
      </c>
      <c r="N2400" s="38" t="n">
        <f aca="false">IFERROR(Counts!AD2400/Counts!AC2400,"")</f>
        <v>0.105263157894737</v>
      </c>
      <c r="O2400" s="38" t="n">
        <f aca="false">IFERROR(Counts!AE2400/Counts!AC2400,"")</f>
        <v>0.578947368421053</v>
      </c>
      <c r="P2400" s="39" t="n">
        <f aca="false">IFERROR(Counts!AG2400/Counts!AF2400,"")</f>
        <v>94.1421052631579</v>
      </c>
      <c r="Q2400" s="38" t="n">
        <f aca="false">IFERROR(Counts!AH2400/Counts!AC2400,"")</f>
        <v>0.368421052631579</v>
      </c>
      <c r="R2400" s="38" t="n">
        <f aca="false">IFERROR(Counts!N2400/Counts!M2400,"")</f>
        <v>0.51063829787234</v>
      </c>
      <c r="S2400" s="38" t="n">
        <f aca="false">IFERROR(Counts!K2400/Counts!J2400,"")</f>
        <v>0.710526315789474</v>
      </c>
      <c r="T2400" s="38" t="n">
        <f aca="false">IFERROR(Counts!I2400/Counts!H2400,"")</f>
        <v>0.352941176470588</v>
      </c>
      <c r="U2400" s="38" t="n">
        <f aca="false">IFERROR(1-Counts!L2400/Counts!K2400,"")</f>
        <v>0.814814814814815</v>
      </c>
      <c r="V2400" s="39" t="n">
        <f aca="false">IFERROR(Counts!AJ2400/Counts!AI2400,"")</f>
        <v>75.9808510638298</v>
      </c>
      <c r="W2400" s="38" t="n">
        <f aca="false">IFERROR(Counts!AK2400/Counts!AI2400,"")</f>
        <v>0.702127659574468</v>
      </c>
      <c r="X2400" s="40" t="n">
        <f aca="false">IFERROR(Counts!O2400,"")</f>
        <v>-4.295</v>
      </c>
      <c r="Y2400" s="36" t="n">
        <f aca="false">IFERROR(INDEX('Season Counts'!$Y$2:$Y$740,$AF2400)/INDEX('Season Counts'!$X$2:$X$740,$AF2400),"")</f>
        <v>0.299344827586207</v>
      </c>
      <c r="Z2400" s="37" t="n">
        <f aca="false">IFERROR(J2400-Y2400,"")</f>
        <v>-0.0222733990147783</v>
      </c>
      <c r="AA2400" s="38" t="n">
        <f aca="false">IFERROR(INDEX('Season Counts'!$K$2:$K$740,$AF2400)/INDEX('Season Counts'!$J$2:$J$740,$AF2400),"")</f>
        <v>0.419354838709677</v>
      </c>
      <c r="AB2400" s="41" t="n">
        <f aca="false">IFERROR(R2400-AA2400,"")</f>
        <v>0.091283459162663</v>
      </c>
      <c r="AC2400" s="39" t="n">
        <f aca="false">IFERROR(INDEX('Season Counts'!$AG$2:$AG$740,$AF2400)/INDEX('Season Counts'!$AF$2:$AF$740,$AF2400),"")</f>
        <v>74.6742081447964</v>
      </c>
      <c r="AD2400" s="40" t="n">
        <f aca="false">IFERROR(V2400-AC2400,"")</f>
        <v>1.30664291903341</v>
      </c>
      <c r="AE2400" s="4" t="str">
        <f aca="false">IF(D2400&lt;Guide!$C$21,"Low PA",IF(TRIM(IF(ISNUMBER(AD2400),IF(N(AD2400)&lt;=-Guide!$C$24,"▼ Bat Speed  ",IF(N(AD2400)&gt;=Guide!$C$24,"▲ Bat Speed  ","")),"")&amp;IF(N(Z2400)&gt;=Guide!$C$22,"▲ Contact  ","")&amp;IF(N(Z2400)&lt;=-Guide!$C$22,"▼ Contact  ","")&amp;IF(N(AB2400)&gt;=Guide!$C$23,"▲ Chase  ","")&amp;IF(N(AB2400)&lt;=-Guide!$C$23,"▼ Chase  ",""))="","Stable",TRIM(IF(ISNUMBER(AD2400),IF(N(AD2400)&lt;=-Guide!$C$24,"▼ Bat Speed  ",IF(N(AD2400)&gt;=Guide!$C$24,"▲ Bat Speed  ","")),"")&amp;IF(N(Z2400)&gt;=Guide!$C$22,"▲ Contact  ","")&amp;IF(N(Z2400)&lt;=-Guide!$C$22,"▼ Contact  ","")&amp;IF(N(AB2400)&gt;=Guide!$C$23,"▲ Chase  ","")&amp;IF(N(AB2400)&lt;=-Guide!$C$23,"▼ Chase  ",""))))</f>
        <v>Low PA</v>
      </c>
      <c r="AF2400" s="35" t="n">
        <f aca="false">MATCH(Counts!A2400,'Season Counts'!$A$2:$A$740,0)</f>
        <v>610</v>
      </c>
    </row>
    <row r="2401" customFormat="false" ht="15" hidden="false" customHeight="false" outlineLevel="0" collapsed="false">
      <c r="A2401" s="34" t="str">
        <f aca="false">Counts!B2401</f>
        <v>SF</v>
      </c>
      <c r="B2401" s="5" t="str">
        <f aca="false">Counts!C2401</f>
        <v>Victor Bericoto</v>
      </c>
      <c r="C2401" s="34" t="str">
        <f aca="false">Counts!F2401</f>
        <v>Sep</v>
      </c>
      <c r="D2401" s="35" t="n">
        <f aca="false">IFERROR(Counts!P2401,"")</f>
        <v>29</v>
      </c>
      <c r="E2401" s="36" t="n">
        <f aca="false">IFERROR(Counts!R2401/Counts!Q2401,"")</f>
        <v>0.230769230769231</v>
      </c>
      <c r="F2401" s="36" t="n">
        <f aca="false">IFERROR((Counts!R2401+Counts!V2401+Counts!W2401)/(Counts!Q2401+Counts!V2401+Counts!W2401+Counts!X2401),"")</f>
        <v>0.310344827586207</v>
      </c>
      <c r="G2401" s="36" t="n">
        <f aca="false">IFERROR((Counts!R2401+Counts!S2401+2*Counts!T2401+3*Counts!U2401)/Counts!Q2401,"")</f>
        <v>0.423076923076923</v>
      </c>
      <c r="H2401" s="35" t="n">
        <f aca="false">IFERROR(Counts!U2401,"")</f>
        <v>1</v>
      </c>
      <c r="I2401" s="36" t="n">
        <f aca="false">IFERROR(Counts!Z2401/Counts!AA2401,"")</f>
        <v>0.344827586206897</v>
      </c>
      <c r="J2401" s="36" t="n">
        <f aca="false">IFERROR(Counts!AB2401/Counts!AA2401,"")</f>
        <v>0.341620689655172</v>
      </c>
      <c r="K2401" s="37" t="n">
        <f aca="false">IFERROR((Counts!AB2401-Counts!Z2401)/Counts!AA2401,"")</f>
        <v>-0.00320689655172414</v>
      </c>
      <c r="L2401" s="38" t="n">
        <f aca="false">IFERROR(Counts!Y2401/Counts!P2401,"")</f>
        <v>0.275862068965517</v>
      </c>
      <c r="M2401" s="38" t="n">
        <f aca="false">IFERROR(Counts!V2401/Counts!P2401,"")</f>
        <v>0.103448275862069</v>
      </c>
      <c r="N2401" s="38" t="n">
        <f aca="false">IFERROR(Counts!AD2401/Counts!AC2401,"")</f>
        <v>0.166666666666667</v>
      </c>
      <c r="O2401" s="38" t="n">
        <f aca="false">IFERROR(Counts!AE2401/Counts!AC2401,"")</f>
        <v>0.555555555555556</v>
      </c>
      <c r="P2401" s="39" t="n">
        <f aca="false">IFERROR(Counts!AG2401/Counts!AF2401,"")</f>
        <v>94.25</v>
      </c>
      <c r="Q2401" s="38" t="n">
        <f aca="false">IFERROR(Counts!AH2401/Counts!AC2401,"")</f>
        <v>0.333333333333333</v>
      </c>
      <c r="R2401" s="38" t="n">
        <f aca="false">IFERROR(Counts!N2401/Counts!M2401,"")</f>
        <v>0.402439024390244</v>
      </c>
      <c r="S2401" s="38" t="n">
        <f aca="false">IFERROR(Counts!K2401/Counts!J2401,"")</f>
        <v>0.716981132075472</v>
      </c>
      <c r="T2401" s="38" t="n">
        <f aca="false">IFERROR(Counts!I2401/Counts!H2401,"")</f>
        <v>0.309859154929577</v>
      </c>
      <c r="U2401" s="38" t="n">
        <f aca="false">IFERROR(1-Counts!L2401/Counts!K2401,"")</f>
        <v>0.842105263157895</v>
      </c>
      <c r="V2401" s="39" t="n">
        <f aca="false">IFERROR(Counts!AJ2401/Counts!AI2401,"")</f>
        <v>73.6349206349206</v>
      </c>
      <c r="W2401" s="38" t="n">
        <f aca="false">IFERROR(Counts!AK2401/Counts!AI2401,"")</f>
        <v>0.365079365079365</v>
      </c>
      <c r="X2401" s="40" t="n">
        <f aca="false">IFERROR(Counts!O2401,"")</f>
        <v>0.321</v>
      </c>
      <c r="Y2401" s="36" t="n">
        <f aca="false">IFERROR(INDEX('Season Counts'!$Y$2:$Y$740,$AF2401)/INDEX('Season Counts'!$X$2:$X$740,$AF2401),"")</f>
        <v>0.299344827586207</v>
      </c>
      <c r="Z2401" s="37" t="n">
        <f aca="false">IFERROR(J2401-Y2401,"")</f>
        <v>0.0422758620689656</v>
      </c>
      <c r="AA2401" s="38" t="n">
        <f aca="false">IFERROR(INDEX('Season Counts'!$K$2:$K$740,$AF2401)/INDEX('Season Counts'!$J$2:$J$740,$AF2401),"")</f>
        <v>0.419354838709677</v>
      </c>
      <c r="AB2401" s="41" t="n">
        <f aca="false">IFERROR(R2401-AA2401,"")</f>
        <v>-0.0169158143194335</v>
      </c>
      <c r="AC2401" s="39" t="n">
        <f aca="false">IFERROR(INDEX('Season Counts'!$AG$2:$AG$740,$AF2401)/INDEX('Season Counts'!$AF$2:$AF$740,$AF2401),"")</f>
        <v>74.6742081447964</v>
      </c>
      <c r="AD2401" s="40" t="n">
        <f aca="false">IFERROR(V2401-AC2401,"")</f>
        <v>-1.03928750987575</v>
      </c>
      <c r="AE2401" s="4" t="str">
        <f aca="false">IF(D2401&lt;Guide!$C$21,"Low PA",IF(TRIM(IF(ISNUMBER(AD2401),IF(N(AD2401)&lt;=-Guide!$C$24,"▼ Bat Speed  ",IF(N(AD2401)&gt;=Guide!$C$24,"▲ Bat Speed  ","")),"")&amp;IF(N(Z2401)&gt;=Guide!$C$22,"▲ Contact  ","")&amp;IF(N(Z2401)&lt;=-Guide!$C$22,"▼ Contact  ","")&amp;IF(N(AB2401)&gt;=Guide!$C$23,"▲ Chase  ","")&amp;IF(N(AB2401)&lt;=-Guide!$C$23,"▼ Chase  ",""))="","Stable",TRIM(IF(ISNUMBER(AD2401),IF(N(AD2401)&lt;=-Guide!$C$24,"▼ Bat Speed  ",IF(N(AD2401)&gt;=Guide!$C$24,"▲ Bat Speed  ","")),"")&amp;IF(N(Z2401)&gt;=Guide!$C$22,"▲ Contact  ","")&amp;IF(N(Z2401)&lt;=-Guide!$C$22,"▼ Contact  ","")&amp;IF(N(AB2401)&gt;=Guide!$C$23,"▲ Chase  ","")&amp;IF(N(AB2401)&lt;=-Guide!$C$23,"▼ Chase  ",""))))</f>
        <v>Low PA</v>
      </c>
      <c r="AF2401" s="35" t="n">
        <f aca="false">MATCH(Counts!A2401,'Season Counts'!$A$2:$A$740,0)</f>
        <v>610</v>
      </c>
    </row>
    <row r="2402" customFormat="false" ht="15" hidden="false" customHeight="false" outlineLevel="0" collapsed="false">
      <c r="A2402" s="34" t="str">
        <f aca="false">Counts!B2402</f>
        <v>SF</v>
      </c>
      <c r="B2402" s="5" t="str">
        <f aca="false">Counts!C2402</f>
        <v>Harrison Bader</v>
      </c>
      <c r="C2402" s="34" t="str">
        <f aca="false">Counts!F2402</f>
        <v>Mar-Apr</v>
      </c>
      <c r="D2402" s="35" t="n">
        <f aca="false">IFERROR(Counts!P2402,"")</f>
        <v>55</v>
      </c>
      <c r="E2402" s="36" t="n">
        <f aca="false">IFERROR(Counts!R2402/Counts!Q2402,"")</f>
        <v>0.115384615384615</v>
      </c>
      <c r="F2402" s="36" t="n">
        <f aca="false">IFERROR((Counts!R2402+Counts!V2402+Counts!W2402)/(Counts!Q2402+Counts!V2402+Counts!W2402+Counts!X2402),"")</f>
        <v>0.145454545454545</v>
      </c>
      <c r="G2402" s="36" t="n">
        <f aca="false">IFERROR((Counts!R2402+Counts!S2402+2*Counts!T2402+3*Counts!U2402)/Counts!Q2402,"")</f>
        <v>0.192307692307692</v>
      </c>
      <c r="H2402" s="35" t="n">
        <f aca="false">IFERROR(Counts!U2402,"")</f>
        <v>1</v>
      </c>
      <c r="I2402" s="36" t="n">
        <f aca="false">IFERROR(Counts!Z2402/Counts!AA2402,"")</f>
        <v>0.15</v>
      </c>
      <c r="J2402" s="36" t="n">
        <f aca="false">IFERROR(Counts!AB2402/Counts!AA2402,"")</f>
        <v>0.260345454545455</v>
      </c>
      <c r="K2402" s="37" t="n">
        <f aca="false">IFERROR((Counts!AB2402-Counts!Z2402)/Counts!AA2402,"")</f>
        <v>0.110345454545455</v>
      </c>
      <c r="L2402" s="38" t="n">
        <f aca="false">IFERROR(Counts!Y2402/Counts!P2402,"")</f>
        <v>0.309090909090909</v>
      </c>
      <c r="M2402" s="38" t="n">
        <f aca="false">IFERROR(Counts!V2402/Counts!P2402,"")</f>
        <v>0.0363636363636364</v>
      </c>
      <c r="N2402" s="38" t="n">
        <f aca="false">IFERROR(Counts!AD2402/Counts!AC2402,"")</f>
        <v>0.0833333333333333</v>
      </c>
      <c r="O2402" s="38" t="n">
        <f aca="false">IFERROR(Counts!AE2402/Counts!AC2402,"")</f>
        <v>0.388888888888889</v>
      </c>
      <c r="P2402" s="39" t="n">
        <f aca="false">IFERROR(Counts!AG2402/Counts!AF2402,"")</f>
        <v>87.1138888888889</v>
      </c>
      <c r="Q2402" s="38" t="n">
        <f aca="false">IFERROR(Counts!AH2402/Counts!AC2402,"")</f>
        <v>0.277777777777778</v>
      </c>
      <c r="R2402" s="38" t="n">
        <f aca="false">IFERROR(Counts!N2402/Counts!M2402,"")</f>
        <v>0.385321100917431</v>
      </c>
      <c r="S2402" s="38" t="n">
        <f aca="false">IFERROR(Counts!K2402/Counts!J2402,"")</f>
        <v>0.711340206185567</v>
      </c>
      <c r="T2402" s="38" t="n">
        <f aca="false">IFERROR(Counts!I2402/Counts!H2402,"")</f>
        <v>0.297297297297297</v>
      </c>
      <c r="U2402" s="38" t="n">
        <f aca="false">IFERROR(1-Counts!L2402/Counts!K2402,"")</f>
        <v>0.782608695652174</v>
      </c>
      <c r="V2402" s="39" t="n">
        <f aca="false">IFERROR(Counts!AJ2402/Counts!AI2402,"")</f>
        <v>72.7747474747475</v>
      </c>
      <c r="W2402" s="38" t="n">
        <f aca="false">IFERROR(Counts!AK2402/Counts!AI2402,"")</f>
        <v>0.393939393939394</v>
      </c>
      <c r="X2402" s="40" t="n">
        <f aca="false">IFERROR(Counts!O2402,"")</f>
        <v>-8.165</v>
      </c>
      <c r="Y2402" s="36" t="n">
        <f aca="false">IFERROR(INDEX('Season Counts'!$Y$2:$Y$740,$AF2402)/INDEX('Season Counts'!$X$2:$X$740,$AF2402),"")</f>
        <v>0.271918918918919</v>
      </c>
      <c r="Z2402" s="37" t="n">
        <f aca="false">IFERROR(J2402-Y2402,"")</f>
        <v>-0.0115734643734643</v>
      </c>
      <c r="AA2402" s="38" t="n">
        <f aca="false">IFERROR(INDEX('Season Counts'!$K$2:$K$740,$AF2402)/INDEX('Season Counts'!$J$2:$J$740,$AF2402),"")</f>
        <v>0.387096774193548</v>
      </c>
      <c r="AB2402" s="41" t="n">
        <f aca="false">IFERROR(R2402-AA2402,"")</f>
        <v>-0.00177567327611716</v>
      </c>
      <c r="AC2402" s="39" t="n">
        <f aca="false">IFERROR(INDEX('Season Counts'!$AG$2:$AG$740,$AF2402)/INDEX('Season Counts'!$AF$2:$AF$740,$AF2402),"")</f>
        <v>73.0869346733668</v>
      </c>
      <c r="AD2402" s="40" t="n">
        <f aca="false">IFERROR(V2402-AC2402,"")</f>
        <v>-0.312187198619355</v>
      </c>
      <c r="AE2402" s="4" t="str">
        <f aca="false">IF(D2402&lt;Guide!$C$21,"Low PA",IF(TRIM(IF(ISNUMBER(AD2402),IF(N(AD2402)&lt;=-Guide!$C$24,"▼ Bat Speed  ",IF(N(AD2402)&gt;=Guide!$C$24,"▲ Bat Speed  ","")),"")&amp;IF(N(Z2402)&gt;=Guide!$C$22,"▲ Contact  ","")&amp;IF(N(Z2402)&lt;=-Guide!$C$22,"▼ Contact  ","")&amp;IF(N(AB2402)&gt;=Guide!$C$23,"▲ Chase  ","")&amp;IF(N(AB2402)&lt;=-Guide!$C$23,"▼ Chase  ",""))="","Stable",TRIM(IF(ISNUMBER(AD2402),IF(N(AD2402)&lt;=-Guide!$C$24,"▼ Bat Speed  ",IF(N(AD2402)&gt;=Guide!$C$24,"▲ Bat Speed  ","")),"")&amp;IF(N(Z2402)&gt;=Guide!$C$22,"▲ Contact  ","")&amp;IF(N(Z2402)&lt;=-Guide!$C$22,"▼ Contact  ","")&amp;IF(N(AB2402)&gt;=Guide!$C$23,"▲ Chase  ","")&amp;IF(N(AB2402)&lt;=-Guide!$C$23,"▼ Chase  ",""))))</f>
        <v>Stable</v>
      </c>
      <c r="AF2402" s="35" t="n">
        <f aca="false">MATCH(Counts!A2402,'Season Counts'!$A$2:$A$740,0)</f>
        <v>611</v>
      </c>
    </row>
    <row r="2403" customFormat="false" ht="15" hidden="false" customHeight="false" outlineLevel="0" collapsed="false">
      <c r="A2403" s="34" t="str">
        <f aca="false">Counts!B2403</f>
        <v>SF</v>
      </c>
      <c r="B2403" s="5" t="str">
        <f aca="false">Counts!C2403</f>
        <v>Harrison Bader</v>
      </c>
      <c r="C2403" s="34" t="str">
        <f aca="false">Counts!F2403</f>
        <v>May</v>
      </c>
      <c r="D2403" s="35" t="n">
        <f aca="false">IFERROR(Counts!P2403,"")</f>
        <v>56</v>
      </c>
      <c r="E2403" s="36" t="n">
        <f aca="false">IFERROR(Counts!R2403/Counts!Q2403,"")</f>
        <v>0.222222222222222</v>
      </c>
      <c r="F2403" s="36" t="n">
        <f aca="false">IFERROR((Counts!R2403+Counts!V2403+Counts!W2403)/(Counts!Q2403+Counts!V2403+Counts!W2403+Counts!X2403),"")</f>
        <v>0.25</v>
      </c>
      <c r="G2403" s="36" t="n">
        <f aca="false">IFERROR((Counts!R2403+Counts!S2403+2*Counts!T2403+3*Counts!U2403)/Counts!Q2403,"")</f>
        <v>0.518518518518519</v>
      </c>
      <c r="H2403" s="35" t="n">
        <f aca="false">IFERROR(Counts!U2403,"")</f>
        <v>4</v>
      </c>
      <c r="I2403" s="36" t="n">
        <f aca="false">IFERROR(Counts!Z2403/Counts!AA2403,"")</f>
        <v>0.321428571428571</v>
      </c>
      <c r="J2403" s="36" t="n">
        <f aca="false">IFERROR(Counts!AB2403/Counts!AA2403,"")</f>
        <v>0.283285714285714</v>
      </c>
      <c r="K2403" s="37" t="n">
        <f aca="false">IFERROR((Counts!AB2403-Counts!Z2403)/Counts!AA2403,"")</f>
        <v>-0.0381428571428571</v>
      </c>
      <c r="L2403" s="38" t="n">
        <f aca="false">IFERROR(Counts!Y2403/Counts!P2403,"")</f>
        <v>0.303571428571429</v>
      </c>
      <c r="M2403" s="38" t="n">
        <f aca="false">IFERROR(Counts!V2403/Counts!P2403,"")</f>
        <v>0.0357142857142857</v>
      </c>
      <c r="N2403" s="38" t="n">
        <f aca="false">IFERROR(Counts!AD2403/Counts!AC2403,"")</f>
        <v>0.0810810810810811</v>
      </c>
      <c r="O2403" s="38" t="n">
        <f aca="false">IFERROR(Counts!AE2403/Counts!AC2403,"")</f>
        <v>0.432432432432432</v>
      </c>
      <c r="P2403" s="39" t="n">
        <f aca="false">IFERROR(Counts!AG2403/Counts!AF2403,"")</f>
        <v>91.272972972973</v>
      </c>
      <c r="Q2403" s="38" t="n">
        <f aca="false">IFERROR(Counts!AH2403/Counts!AC2403,"")</f>
        <v>0.378378378378378</v>
      </c>
      <c r="R2403" s="38" t="n">
        <f aca="false">IFERROR(Counts!N2403/Counts!M2403,"")</f>
        <v>0.388888888888889</v>
      </c>
      <c r="S2403" s="38" t="n">
        <f aca="false">IFERROR(Counts!K2403/Counts!J2403,"")</f>
        <v>0.672897196261682</v>
      </c>
      <c r="T2403" s="38" t="n">
        <f aca="false">IFERROR(Counts!I2403/Counts!H2403,"")</f>
        <v>0.298245614035088</v>
      </c>
      <c r="U2403" s="38" t="n">
        <f aca="false">IFERROR(1-Counts!L2403/Counts!K2403,"")</f>
        <v>0.847222222222222</v>
      </c>
      <c r="V2403" s="39" t="n">
        <f aca="false">IFERROR(Counts!AJ2403/Counts!AI2403,"")</f>
        <v>73.396</v>
      </c>
      <c r="W2403" s="38" t="n">
        <f aca="false">IFERROR(Counts!AK2403/Counts!AI2403,"")</f>
        <v>0.39</v>
      </c>
      <c r="X2403" s="40" t="n">
        <f aca="false">IFERROR(Counts!O2403,"")</f>
        <v>0.75</v>
      </c>
      <c r="Y2403" s="36" t="n">
        <f aca="false">IFERROR(INDEX('Season Counts'!$Y$2:$Y$740,$AF2403)/INDEX('Season Counts'!$X$2:$X$740,$AF2403),"")</f>
        <v>0.271918918918919</v>
      </c>
      <c r="Z2403" s="37" t="n">
        <f aca="false">IFERROR(J2403-Y2403,"")</f>
        <v>0.0113667953667954</v>
      </c>
      <c r="AA2403" s="38" t="n">
        <f aca="false">IFERROR(INDEX('Season Counts'!$K$2:$K$740,$AF2403)/INDEX('Season Counts'!$J$2:$J$740,$AF2403),"")</f>
        <v>0.387096774193548</v>
      </c>
      <c r="AB2403" s="41" t="n">
        <f aca="false">IFERROR(R2403-AA2403,"")</f>
        <v>0.00179211469534052</v>
      </c>
      <c r="AC2403" s="39" t="n">
        <f aca="false">IFERROR(INDEX('Season Counts'!$AG$2:$AG$740,$AF2403)/INDEX('Season Counts'!$AF$2:$AF$740,$AF2403),"")</f>
        <v>73.0869346733668</v>
      </c>
      <c r="AD2403" s="40" t="n">
        <f aca="false">IFERROR(V2403-AC2403,"")</f>
        <v>0.309065326633174</v>
      </c>
      <c r="AE2403" s="4" t="str">
        <f aca="false">IF(D2403&lt;Guide!$C$21,"Low PA",IF(TRIM(IF(ISNUMBER(AD2403),IF(N(AD2403)&lt;=-Guide!$C$24,"▼ Bat Speed  ",IF(N(AD2403)&gt;=Guide!$C$24,"▲ Bat Speed  ","")),"")&amp;IF(N(Z2403)&gt;=Guide!$C$22,"▲ Contact  ","")&amp;IF(N(Z2403)&lt;=-Guide!$C$22,"▼ Contact  ","")&amp;IF(N(AB2403)&gt;=Guide!$C$23,"▲ Chase  ","")&amp;IF(N(AB2403)&lt;=-Guide!$C$23,"▼ Chase  ",""))="","Stable",TRIM(IF(ISNUMBER(AD2403),IF(N(AD2403)&lt;=-Guide!$C$24,"▼ Bat Speed  ",IF(N(AD2403)&gt;=Guide!$C$24,"▲ Bat Speed  ","")),"")&amp;IF(N(Z2403)&gt;=Guide!$C$22,"▲ Contact  ","")&amp;IF(N(Z2403)&lt;=-Guide!$C$22,"▼ Contact  ","")&amp;IF(N(AB2403)&gt;=Guide!$C$23,"▲ Chase  ","")&amp;IF(N(AB2403)&lt;=-Guide!$C$23,"▼ Chase  ",""))))</f>
        <v>Stable</v>
      </c>
      <c r="AF2403" s="35" t="n">
        <f aca="false">MATCH(Counts!A2403,'Season Counts'!$A$2:$A$740,0)</f>
        <v>611</v>
      </c>
    </row>
    <row r="2404" customFormat="false" ht="15" hidden="false" customHeight="false" outlineLevel="0" collapsed="false">
      <c r="A2404" s="34" t="str">
        <f aca="false">Counts!B2404</f>
        <v>SF</v>
      </c>
      <c r="B2404" s="5" t="str">
        <f aca="false">Counts!C2404</f>
        <v>Shay Whitcomb</v>
      </c>
      <c r="C2404" s="34" t="str">
        <f aca="false">Counts!F2404</f>
        <v>Aug</v>
      </c>
      <c r="D2404" s="35" t="n">
        <f aca="false">IFERROR(Counts!P2404,"")</f>
        <v>28</v>
      </c>
      <c r="E2404" s="36" t="n">
        <f aca="false">IFERROR(Counts!R2404/Counts!Q2404,"")</f>
        <v>0.0740740740740741</v>
      </c>
      <c r="F2404" s="36" t="n">
        <f aca="false">IFERROR((Counts!R2404+Counts!V2404+Counts!W2404)/(Counts!Q2404+Counts!V2404+Counts!W2404+Counts!X2404),"")</f>
        <v>0.0740740740740741</v>
      </c>
      <c r="G2404" s="36" t="n">
        <f aca="false">IFERROR((Counts!R2404+Counts!S2404+2*Counts!T2404+3*Counts!U2404)/Counts!Q2404,"")</f>
        <v>0.222222222222222</v>
      </c>
      <c r="H2404" s="35" t="n">
        <f aca="false">IFERROR(Counts!U2404,"")</f>
        <v>1</v>
      </c>
      <c r="I2404" s="36" t="n">
        <f aca="false">IFERROR(Counts!Z2404/Counts!AA2404,"")</f>
        <v>0.12037037037037</v>
      </c>
      <c r="J2404" s="36" t="n">
        <f aca="false">IFERROR(Counts!AB2404/Counts!AA2404,"")</f>
        <v>0.194592592592593</v>
      </c>
      <c r="K2404" s="37" t="n">
        <f aca="false">IFERROR((Counts!AB2404-Counts!Z2404)/Counts!AA2404,"")</f>
        <v>0.0742222222222222</v>
      </c>
      <c r="L2404" s="38" t="n">
        <f aca="false">IFERROR(Counts!Y2404/Counts!P2404,"")</f>
        <v>0.357142857142857</v>
      </c>
      <c r="M2404" s="38" t="n">
        <f aca="false">IFERROR(Counts!V2404/Counts!P2404,"")</f>
        <v>0</v>
      </c>
      <c r="N2404" s="38" t="n">
        <f aca="false">IFERROR(Counts!AD2404/Counts!AC2404,"")</f>
        <v>0.166666666666667</v>
      </c>
      <c r="O2404" s="38" t="n">
        <f aca="false">IFERROR(Counts!AE2404/Counts!AC2404,"")</f>
        <v>0.333333333333333</v>
      </c>
      <c r="P2404" s="39" t="n">
        <f aca="false">IFERROR(Counts!AG2404/Counts!AF2404,"")</f>
        <v>79.9833333333333</v>
      </c>
      <c r="Q2404" s="38" t="n">
        <f aca="false">IFERROR(Counts!AH2404/Counts!AC2404,"")</f>
        <v>0.222222222222222</v>
      </c>
      <c r="R2404" s="38" t="n">
        <f aca="false">IFERROR(Counts!N2404/Counts!M2404,"")</f>
        <v>0.416666666666667</v>
      </c>
      <c r="S2404" s="38" t="n">
        <f aca="false">IFERROR(Counts!K2404/Counts!J2404,"")</f>
        <v>0.674418604651163</v>
      </c>
      <c r="T2404" s="38" t="n">
        <f aca="false">IFERROR(Counts!I2404/Counts!H2404,"")</f>
        <v>0.26530612244898</v>
      </c>
      <c r="U2404" s="38" t="n">
        <f aca="false">IFERROR(1-Counts!L2404/Counts!K2404,"")</f>
        <v>0.896551724137931</v>
      </c>
      <c r="V2404" s="39" t="n">
        <f aca="false">IFERROR(Counts!AJ2404/Counts!AI2404,"")</f>
        <v>70.6558139534884</v>
      </c>
      <c r="W2404" s="38" t="n">
        <f aca="false">IFERROR(Counts!AK2404/Counts!AI2404,"")</f>
        <v>0.116279069767442</v>
      </c>
      <c r="X2404" s="40" t="n">
        <f aca="false">IFERROR(Counts!O2404,"")</f>
        <v>-2.93</v>
      </c>
      <c r="Y2404" s="36" t="n">
        <f aca="false">IFERROR(INDEX('Season Counts'!$Y$2:$Y$740,$AF2404)/INDEX('Season Counts'!$X$2:$X$740,$AF2404),"")</f>
        <v>0.2665625</v>
      </c>
      <c r="Z2404" s="37" t="n">
        <f aca="false">IFERROR(J2404-Y2404,"")</f>
        <v>-0.0719699074074074</v>
      </c>
      <c r="AA2404" s="38" t="n">
        <f aca="false">IFERROR(INDEX('Season Counts'!$K$2:$K$740,$AF2404)/INDEX('Season Counts'!$J$2:$J$740,$AF2404),"")</f>
        <v>0.333333333333333</v>
      </c>
      <c r="AB2404" s="41" t="n">
        <f aca="false">IFERROR(R2404-AA2404,"")</f>
        <v>0.0833333333333334</v>
      </c>
      <c r="AC2404" s="39" t="n">
        <f aca="false">IFERROR(INDEX('Season Counts'!$AG$2:$AG$740,$AF2404)/INDEX('Season Counts'!$AF$2:$AF$740,$AF2404),"")</f>
        <v>71.1048611111111</v>
      </c>
      <c r="AD2404" s="40" t="n">
        <f aca="false">IFERROR(V2404-AC2404,"")</f>
        <v>-0.449047157622758</v>
      </c>
      <c r="AE2404" s="4" t="str">
        <f aca="false">IF(D2404&lt;Guide!$C$21,"Low PA",IF(TRIM(IF(ISNUMBER(AD2404),IF(N(AD2404)&lt;=-Guide!$C$24,"▼ Bat Speed  ",IF(N(AD2404)&gt;=Guide!$C$24,"▲ Bat Speed  ","")),"")&amp;IF(N(Z2404)&gt;=Guide!$C$22,"▲ Contact  ","")&amp;IF(N(Z2404)&lt;=-Guide!$C$22,"▼ Contact  ","")&amp;IF(N(AB2404)&gt;=Guide!$C$23,"▲ Chase  ","")&amp;IF(N(AB2404)&lt;=-Guide!$C$23,"▼ Chase  ",""))="","Stable",TRIM(IF(ISNUMBER(AD2404),IF(N(AD2404)&lt;=-Guide!$C$24,"▼ Bat Speed  ",IF(N(AD2404)&gt;=Guide!$C$24,"▲ Bat Speed  ","")),"")&amp;IF(N(Z2404)&gt;=Guide!$C$22,"▲ Contact  ","")&amp;IF(N(Z2404)&lt;=-Guide!$C$22,"▼ Contact  ","")&amp;IF(N(AB2404)&gt;=Guide!$C$23,"▲ Chase  ","")&amp;IF(N(AB2404)&lt;=-Guide!$C$23,"▼ Chase  ",""))))</f>
        <v>Low PA</v>
      </c>
      <c r="AF2404" s="35" t="n">
        <f aca="false">MATCH(Counts!A2404,'Season Counts'!$A$2:$A$740,0)</f>
        <v>612</v>
      </c>
    </row>
    <row r="2405" customFormat="false" ht="15" hidden="false" customHeight="false" outlineLevel="0" collapsed="false">
      <c r="A2405" s="34" t="str">
        <f aca="false">Counts!B2405</f>
        <v>SF</v>
      </c>
      <c r="B2405" s="5" t="str">
        <f aca="false">Counts!C2405</f>
        <v>Shay Whitcomb</v>
      </c>
      <c r="C2405" s="34" t="str">
        <f aca="false">Counts!F2405</f>
        <v>Sep</v>
      </c>
      <c r="D2405" s="35" t="n">
        <f aca="false">IFERROR(Counts!P2405,"")</f>
        <v>70</v>
      </c>
      <c r="E2405" s="36" t="n">
        <f aca="false">IFERROR(Counts!R2405/Counts!Q2405,"")</f>
        <v>0.287878787878788</v>
      </c>
      <c r="F2405" s="36" t="n">
        <f aca="false">IFERROR((Counts!R2405+Counts!V2405+Counts!W2405)/(Counts!Q2405+Counts!V2405+Counts!W2405+Counts!X2405),"")</f>
        <v>0.318840579710145</v>
      </c>
      <c r="G2405" s="36" t="n">
        <f aca="false">IFERROR((Counts!R2405+Counts!S2405+2*Counts!T2405+3*Counts!U2405)/Counts!Q2405,"")</f>
        <v>0.363636363636364</v>
      </c>
      <c r="H2405" s="35" t="n">
        <f aca="false">IFERROR(Counts!U2405,"")</f>
        <v>1</v>
      </c>
      <c r="I2405" s="36" t="n">
        <f aca="false">IFERROR(Counts!Z2405/Counts!AA2405,"")</f>
        <v>0.304347826086957</v>
      </c>
      <c r="J2405" s="36" t="n">
        <f aca="false">IFERROR(Counts!AB2405/Counts!AA2405,"")</f>
        <v>0.294724637681159</v>
      </c>
      <c r="K2405" s="37" t="n">
        <f aca="false">IFERROR((Counts!AB2405-Counts!Z2405)/Counts!AA2405,"")</f>
        <v>-0.00962318840579712</v>
      </c>
      <c r="L2405" s="38" t="n">
        <f aca="false">IFERROR(Counts!Y2405/Counts!P2405,"")</f>
        <v>0.2</v>
      </c>
      <c r="M2405" s="38" t="n">
        <f aca="false">IFERROR(Counts!V2405/Counts!P2405,"")</f>
        <v>0.0428571428571429</v>
      </c>
      <c r="N2405" s="38" t="n">
        <f aca="false">IFERROR(Counts!AD2405/Counts!AC2405,"")</f>
        <v>0.0754716981132075</v>
      </c>
      <c r="O2405" s="38" t="n">
        <f aca="false">IFERROR(Counts!AE2405/Counts!AC2405,"")</f>
        <v>0.320754716981132</v>
      </c>
      <c r="P2405" s="39" t="n">
        <f aca="false">IFERROR(Counts!AG2405/Counts!AF2405,"")</f>
        <v>85.9924528301887</v>
      </c>
      <c r="Q2405" s="38" t="n">
        <f aca="false">IFERROR(Counts!AH2405/Counts!AC2405,"")</f>
        <v>0.39622641509434</v>
      </c>
      <c r="R2405" s="38" t="n">
        <f aca="false">IFERROR(Counts!N2405/Counts!M2405,"")</f>
        <v>0.303703703703704</v>
      </c>
      <c r="S2405" s="38" t="n">
        <f aca="false">IFERROR(Counts!K2405/Counts!J2405,"")</f>
        <v>0.649253731343284</v>
      </c>
      <c r="T2405" s="38" t="n">
        <f aca="false">IFERROR(Counts!I2405/Counts!H2405,"")</f>
        <v>0.203125</v>
      </c>
      <c r="U2405" s="38" t="n">
        <f aca="false">IFERROR(1-Counts!L2405/Counts!K2405,"")</f>
        <v>0.931034482758621</v>
      </c>
      <c r="V2405" s="39" t="n">
        <f aca="false">IFERROR(Counts!AJ2405/Counts!AI2405,"")</f>
        <v>71.2960396039604</v>
      </c>
      <c r="W2405" s="38" t="n">
        <f aca="false">IFERROR(Counts!AK2405/Counts!AI2405,"")</f>
        <v>0.178217821782178</v>
      </c>
      <c r="X2405" s="40" t="n">
        <f aca="false">IFERROR(Counts!O2405,"")</f>
        <v>-1.342</v>
      </c>
      <c r="Y2405" s="36" t="n">
        <f aca="false">IFERROR(INDEX('Season Counts'!$Y$2:$Y$740,$AF2405)/INDEX('Season Counts'!$X$2:$X$740,$AF2405),"")</f>
        <v>0.2665625</v>
      </c>
      <c r="Z2405" s="37" t="n">
        <f aca="false">IFERROR(J2405-Y2405,"")</f>
        <v>0.0281621376811594</v>
      </c>
      <c r="AA2405" s="38" t="n">
        <f aca="false">IFERROR(INDEX('Season Counts'!$K$2:$K$740,$AF2405)/INDEX('Season Counts'!$J$2:$J$740,$AF2405),"")</f>
        <v>0.333333333333333</v>
      </c>
      <c r="AB2405" s="41" t="n">
        <f aca="false">IFERROR(R2405-AA2405,"")</f>
        <v>-0.0296296296296296</v>
      </c>
      <c r="AC2405" s="39" t="n">
        <f aca="false">IFERROR(INDEX('Season Counts'!$AG$2:$AG$740,$AF2405)/INDEX('Season Counts'!$AF$2:$AF$740,$AF2405),"")</f>
        <v>71.1048611111111</v>
      </c>
      <c r="AD2405" s="40" t="n">
        <f aca="false">IFERROR(V2405-AC2405,"")</f>
        <v>0.191178492849275</v>
      </c>
      <c r="AE2405" s="4" t="str">
        <f aca="false">IF(D2405&lt;Guide!$C$21,"Low PA",IF(TRIM(IF(ISNUMBER(AD2405),IF(N(AD2405)&lt;=-Guide!$C$24,"▼ Bat Speed  ",IF(N(AD2405)&gt;=Guide!$C$24,"▲ Bat Speed  ","")),"")&amp;IF(N(Z2405)&gt;=Guide!$C$22,"▲ Contact  ","")&amp;IF(N(Z2405)&lt;=-Guide!$C$22,"▼ Contact  ","")&amp;IF(N(AB2405)&gt;=Guide!$C$23,"▲ Chase  ","")&amp;IF(N(AB2405)&lt;=-Guide!$C$23,"▼ Chase  ",""))="","Stable",TRIM(IF(ISNUMBER(AD2405),IF(N(AD2405)&lt;=-Guide!$C$24,"▼ Bat Speed  ",IF(N(AD2405)&gt;=Guide!$C$24,"▲ Bat Speed  ","")),"")&amp;IF(N(Z2405)&gt;=Guide!$C$22,"▲ Contact  ","")&amp;IF(N(Z2405)&lt;=-Guide!$C$22,"▼ Contact  ","")&amp;IF(N(AB2405)&gt;=Guide!$C$23,"▲ Chase  ","")&amp;IF(N(AB2405)&lt;=-Guide!$C$23,"▼ Chase  ",""))))</f>
        <v>Stable</v>
      </c>
      <c r="AF2405" s="35" t="n">
        <f aca="false">MATCH(Counts!A2405,'Season Counts'!$A$2:$A$740,0)</f>
        <v>612</v>
      </c>
    </row>
    <row r="2406" customFormat="false" ht="15" hidden="false" customHeight="false" outlineLevel="0" collapsed="false">
      <c r="A2406" s="34" t="str">
        <f aca="false">Counts!B2406</f>
        <v>SF</v>
      </c>
      <c r="B2406" s="5" t="str">
        <f aca="false">Counts!C2406</f>
        <v>Grant McCray</v>
      </c>
      <c r="C2406" s="34" t="str">
        <f aca="false">Counts!F2406</f>
        <v>Jul</v>
      </c>
      <c r="D2406" s="35" t="n">
        <f aca="false">IFERROR(Counts!P2406,"")</f>
        <v>24</v>
      </c>
      <c r="E2406" s="36" t="n">
        <f aca="false">IFERROR(Counts!R2406/Counts!Q2406,"")</f>
        <v>0.15</v>
      </c>
      <c r="F2406" s="36" t="n">
        <f aca="false">IFERROR((Counts!R2406+Counts!V2406+Counts!W2406)/(Counts!Q2406+Counts!V2406+Counts!W2406+Counts!X2406),"")</f>
        <v>0.227272727272727</v>
      </c>
      <c r="G2406" s="36" t="n">
        <f aca="false">IFERROR((Counts!R2406+Counts!S2406+2*Counts!T2406+3*Counts!U2406)/Counts!Q2406,"")</f>
        <v>0.3</v>
      </c>
      <c r="H2406" s="35" t="n">
        <f aca="false">IFERROR(Counts!U2406,"")</f>
        <v>1</v>
      </c>
      <c r="I2406" s="36" t="n">
        <f aca="false">IFERROR(Counts!Z2406/Counts!AA2406,"")</f>
        <v>0.236363636363636</v>
      </c>
      <c r="J2406" s="36" t="n">
        <f aca="false">IFERROR(Counts!AB2406/Counts!AA2406,"")</f>
        <v>0.279409090909091</v>
      </c>
      <c r="K2406" s="37" t="n">
        <f aca="false">IFERROR((Counts!AB2406-Counts!Z2406)/Counts!AA2406,"")</f>
        <v>0.0430454545454545</v>
      </c>
      <c r="L2406" s="38" t="n">
        <f aca="false">IFERROR(Counts!Y2406/Counts!P2406,"")</f>
        <v>0.25</v>
      </c>
      <c r="M2406" s="38" t="n">
        <f aca="false">IFERROR(Counts!V2406/Counts!P2406,"")</f>
        <v>0.0833333333333333</v>
      </c>
      <c r="N2406" s="38" t="n">
        <f aca="false">IFERROR(Counts!AD2406/Counts!AC2406,"")</f>
        <v>0.0625</v>
      </c>
      <c r="O2406" s="38" t="n">
        <f aca="false">IFERROR(Counts!AE2406/Counts!AC2406,"")</f>
        <v>0.125</v>
      </c>
      <c r="P2406" s="39" t="n">
        <f aca="false">IFERROR(Counts!AG2406/Counts!AF2406,"")</f>
        <v>76.44375</v>
      </c>
      <c r="Q2406" s="38" t="n">
        <f aca="false">IFERROR(Counts!AH2406/Counts!AC2406,"")</f>
        <v>0.375</v>
      </c>
      <c r="R2406" s="38" t="n">
        <f aca="false">IFERROR(Counts!N2406/Counts!M2406,"")</f>
        <v>0.316666666666667</v>
      </c>
      <c r="S2406" s="38" t="n">
        <f aca="false">IFERROR(Counts!K2406/Counts!J2406,"")</f>
        <v>0.585365853658537</v>
      </c>
      <c r="T2406" s="38" t="n">
        <f aca="false">IFERROR(Counts!I2406/Counts!H2406,"")</f>
        <v>0.302325581395349</v>
      </c>
      <c r="U2406" s="38" t="n">
        <f aca="false">IFERROR(1-Counts!L2406/Counts!K2406,"")</f>
        <v>0.875</v>
      </c>
      <c r="V2406" s="39" t="n">
        <f aca="false">IFERROR(Counts!AJ2406/Counts!AI2406,"")</f>
        <v>71.5735294117647</v>
      </c>
      <c r="W2406" s="38" t="n">
        <f aca="false">IFERROR(Counts!AK2406/Counts!AI2406,"")</f>
        <v>0.205882352941176</v>
      </c>
      <c r="X2406" s="40" t="n">
        <f aca="false">IFERROR(Counts!O2406,"")</f>
        <v>-0.918</v>
      </c>
      <c r="Y2406" s="36" t="n">
        <f aca="false">IFERROR(INDEX('Season Counts'!$Y$2:$Y$740,$AF2406)/INDEX('Season Counts'!$X$2:$X$740,$AF2406),"")</f>
        <v>0.291287356321839</v>
      </c>
      <c r="Z2406" s="37" t="n">
        <f aca="false">IFERROR(J2406-Y2406,"")</f>
        <v>-0.0118782654127481</v>
      </c>
      <c r="AA2406" s="38" t="n">
        <f aca="false">IFERROR(INDEX('Season Counts'!$K$2:$K$740,$AF2406)/INDEX('Season Counts'!$J$2:$J$740,$AF2406),"")</f>
        <v>0.273148148148148</v>
      </c>
      <c r="AB2406" s="41" t="n">
        <f aca="false">IFERROR(R2406-AA2406,"")</f>
        <v>0.0435185185185185</v>
      </c>
      <c r="AC2406" s="39" t="n">
        <f aca="false">IFERROR(INDEX('Season Counts'!$AG$2:$AG$740,$AF2406)/INDEX('Season Counts'!$AF$2:$AF$740,$AF2406),"")</f>
        <v>71.2330985915493</v>
      </c>
      <c r="AD2406" s="40" t="n">
        <f aca="false">IFERROR(V2406-AC2406,"")</f>
        <v>0.340430820215417</v>
      </c>
      <c r="AE2406" s="4" t="str">
        <f aca="false">IF(D2406&lt;Guide!$C$21,"Low PA",IF(TRIM(IF(ISNUMBER(AD2406),IF(N(AD2406)&lt;=-Guide!$C$24,"▼ Bat Speed  ",IF(N(AD2406)&gt;=Guide!$C$24,"▲ Bat Speed  ","")),"")&amp;IF(N(Z2406)&gt;=Guide!$C$22,"▲ Contact  ","")&amp;IF(N(Z2406)&lt;=-Guide!$C$22,"▼ Contact  ","")&amp;IF(N(AB2406)&gt;=Guide!$C$23,"▲ Chase  ","")&amp;IF(N(AB2406)&lt;=-Guide!$C$23,"▼ Chase  ",""))="","Stable",TRIM(IF(ISNUMBER(AD2406),IF(N(AD2406)&lt;=-Guide!$C$24,"▼ Bat Speed  ",IF(N(AD2406)&gt;=Guide!$C$24,"▲ Bat Speed  ","")),"")&amp;IF(N(Z2406)&gt;=Guide!$C$22,"▲ Contact  ","")&amp;IF(N(Z2406)&lt;=-Guide!$C$22,"▼ Contact  ","")&amp;IF(N(AB2406)&gt;=Guide!$C$23,"▲ Chase  ","")&amp;IF(N(AB2406)&lt;=-Guide!$C$23,"▼ Chase  ",""))))</f>
        <v>Low PA</v>
      </c>
      <c r="AF2406" s="35" t="n">
        <f aca="false">MATCH(Counts!A2406,'Season Counts'!$A$2:$A$740,0)</f>
        <v>613</v>
      </c>
    </row>
    <row r="2407" customFormat="false" ht="15" hidden="false" customHeight="false" outlineLevel="0" collapsed="false">
      <c r="A2407" s="34" t="str">
        <f aca="false">Counts!B2407</f>
        <v>SF</v>
      </c>
      <c r="B2407" s="5" t="str">
        <f aca="false">Counts!C2407</f>
        <v>Grant McCray</v>
      </c>
      <c r="C2407" s="34" t="str">
        <f aca="false">Counts!F2407</f>
        <v>Aug</v>
      </c>
      <c r="D2407" s="35" t="n">
        <f aca="false">IFERROR(Counts!P2407,"")</f>
        <v>38</v>
      </c>
      <c r="E2407" s="36" t="n">
        <f aca="false">IFERROR(Counts!R2407/Counts!Q2407,"")</f>
        <v>0.0967741935483871</v>
      </c>
      <c r="F2407" s="36" t="n">
        <f aca="false">IFERROR((Counts!R2407+Counts!V2407+Counts!W2407)/(Counts!Q2407+Counts!V2407+Counts!W2407+Counts!X2407),"")</f>
        <v>0.243243243243243</v>
      </c>
      <c r="G2407" s="36" t="n">
        <f aca="false">IFERROR((Counts!R2407+Counts!S2407+2*Counts!T2407+3*Counts!U2407)/Counts!Q2407,"")</f>
        <v>0.193548387096774</v>
      </c>
      <c r="H2407" s="35" t="n">
        <f aca="false">IFERROR(Counts!U2407,"")</f>
        <v>0</v>
      </c>
      <c r="I2407" s="36" t="n">
        <f aca="false">IFERROR(Counts!Z2407/Counts!AA2407,"")</f>
        <v>0.201388888888889</v>
      </c>
      <c r="J2407" s="36" t="n">
        <f aca="false">IFERROR(Counts!AB2407/Counts!AA2407,"")</f>
        <v>0.313916666666667</v>
      </c>
      <c r="K2407" s="37" t="n">
        <f aca="false">IFERROR((Counts!AB2407-Counts!Z2407)/Counts!AA2407,"")</f>
        <v>0.112527777777778</v>
      </c>
      <c r="L2407" s="38" t="n">
        <f aca="false">IFERROR(Counts!Y2407/Counts!P2407,"")</f>
        <v>0.315789473684211</v>
      </c>
      <c r="M2407" s="38" t="n">
        <f aca="false">IFERROR(Counts!V2407/Counts!P2407,"")</f>
        <v>0.157894736842105</v>
      </c>
      <c r="N2407" s="38" t="n">
        <f aca="false">IFERROR(Counts!AD2407/Counts!AC2407,"")</f>
        <v>0.15</v>
      </c>
      <c r="O2407" s="38" t="n">
        <f aca="false">IFERROR(Counts!AE2407/Counts!AC2407,"")</f>
        <v>0.35</v>
      </c>
      <c r="P2407" s="39" t="n">
        <f aca="false">IFERROR(Counts!AG2407/Counts!AF2407,"")</f>
        <v>80.12</v>
      </c>
      <c r="Q2407" s="38" t="n">
        <f aca="false">IFERROR(Counts!AH2407/Counts!AC2407,"")</f>
        <v>0.25</v>
      </c>
      <c r="R2407" s="38" t="n">
        <f aca="false">IFERROR(Counts!N2407/Counts!M2407,"")</f>
        <v>0.2625</v>
      </c>
      <c r="S2407" s="38" t="n">
        <f aca="false">IFERROR(Counts!K2407/Counts!J2407,"")</f>
        <v>0.647887323943662</v>
      </c>
      <c r="T2407" s="38" t="n">
        <f aca="false">IFERROR(Counts!I2407/Counts!H2407,"")</f>
        <v>0.358208955223881</v>
      </c>
      <c r="U2407" s="38" t="n">
        <f aca="false">IFERROR(1-Counts!L2407/Counts!K2407,"")</f>
        <v>0.760869565217391</v>
      </c>
      <c r="V2407" s="39" t="n">
        <f aca="false">IFERROR(Counts!AJ2407/Counts!AI2407,"")</f>
        <v>71.9280701754386</v>
      </c>
      <c r="W2407" s="38" t="n">
        <f aca="false">IFERROR(Counts!AK2407/Counts!AI2407,"")</f>
        <v>0.210526315789474</v>
      </c>
      <c r="X2407" s="40" t="n">
        <f aca="false">IFERROR(Counts!O2407,"")</f>
        <v>-2.074</v>
      </c>
      <c r="Y2407" s="36" t="n">
        <f aca="false">IFERROR(INDEX('Season Counts'!$Y$2:$Y$740,$AF2407)/INDEX('Season Counts'!$X$2:$X$740,$AF2407),"")</f>
        <v>0.291287356321839</v>
      </c>
      <c r="Z2407" s="37" t="n">
        <f aca="false">IFERROR(J2407-Y2407,"")</f>
        <v>0.0226293103448276</v>
      </c>
      <c r="AA2407" s="38" t="n">
        <f aca="false">IFERROR(INDEX('Season Counts'!$K$2:$K$740,$AF2407)/INDEX('Season Counts'!$J$2:$J$740,$AF2407),"")</f>
        <v>0.273148148148148</v>
      </c>
      <c r="AB2407" s="41" t="n">
        <f aca="false">IFERROR(R2407-AA2407,"")</f>
        <v>-0.0106481481481481</v>
      </c>
      <c r="AC2407" s="39" t="n">
        <f aca="false">IFERROR(INDEX('Season Counts'!$AG$2:$AG$740,$AF2407)/INDEX('Season Counts'!$AF$2:$AF$740,$AF2407),"")</f>
        <v>71.2330985915493</v>
      </c>
      <c r="AD2407" s="40" t="n">
        <f aca="false">IFERROR(V2407-AC2407,"")</f>
        <v>0.694971583889299</v>
      </c>
      <c r="AE2407" s="4" t="str">
        <f aca="false">IF(D2407&lt;Guide!$C$21,"Low PA",IF(TRIM(IF(ISNUMBER(AD2407),IF(N(AD2407)&lt;=-Guide!$C$24,"▼ Bat Speed  ",IF(N(AD2407)&gt;=Guide!$C$24,"▲ Bat Speed  ","")),"")&amp;IF(N(Z2407)&gt;=Guide!$C$22,"▲ Contact  ","")&amp;IF(N(Z2407)&lt;=-Guide!$C$22,"▼ Contact  ","")&amp;IF(N(AB2407)&gt;=Guide!$C$23,"▲ Chase  ","")&amp;IF(N(AB2407)&lt;=-Guide!$C$23,"▼ Chase  ",""))="","Stable",TRIM(IF(ISNUMBER(AD2407),IF(N(AD2407)&lt;=-Guide!$C$24,"▼ Bat Speed  ",IF(N(AD2407)&gt;=Guide!$C$24,"▲ Bat Speed  ","")),"")&amp;IF(N(Z2407)&gt;=Guide!$C$22,"▲ Contact  ","")&amp;IF(N(Z2407)&lt;=-Guide!$C$22,"▼ Contact  ","")&amp;IF(N(AB2407)&gt;=Guide!$C$23,"▲ Chase  ","")&amp;IF(N(AB2407)&lt;=-Guide!$C$23,"▼ Chase  ",""))))</f>
        <v>Low PA</v>
      </c>
      <c r="AF2407" s="35" t="n">
        <f aca="false">MATCH(Counts!A2407,'Season Counts'!$A$2:$A$740,0)</f>
        <v>613</v>
      </c>
    </row>
    <row r="2408" customFormat="false" ht="15" hidden="false" customHeight="false" outlineLevel="0" collapsed="false">
      <c r="A2408" s="34" t="str">
        <f aca="false">Counts!B2408</f>
        <v>SF</v>
      </c>
      <c r="B2408" s="5" t="str">
        <f aca="false">Counts!C2408</f>
        <v>Grant McCray</v>
      </c>
      <c r="C2408" s="34" t="str">
        <f aca="false">Counts!F2408</f>
        <v>Sep</v>
      </c>
      <c r="D2408" s="35" t="n">
        <f aca="false">IFERROR(Counts!P2408,"")</f>
        <v>29</v>
      </c>
      <c r="E2408" s="36" t="n">
        <f aca="false">IFERROR(Counts!R2408/Counts!Q2408,"")</f>
        <v>0.192307692307692</v>
      </c>
      <c r="F2408" s="36" t="n">
        <f aca="false">IFERROR((Counts!R2408+Counts!V2408+Counts!W2408)/(Counts!Q2408+Counts!V2408+Counts!W2408+Counts!X2408),"")</f>
        <v>0.275862068965517</v>
      </c>
      <c r="G2408" s="36" t="n">
        <f aca="false">IFERROR((Counts!R2408+Counts!S2408+2*Counts!T2408+3*Counts!U2408)/Counts!Q2408,"")</f>
        <v>0.346153846153846</v>
      </c>
      <c r="H2408" s="35" t="n">
        <f aca="false">IFERROR(Counts!U2408,"")</f>
        <v>1</v>
      </c>
      <c r="I2408" s="36" t="n">
        <f aca="false">IFERROR(Counts!Z2408/Counts!AA2408,"")</f>
        <v>0.277586206896552</v>
      </c>
      <c r="J2408" s="36" t="n">
        <f aca="false">IFERROR(Counts!AB2408/Counts!AA2408,"")</f>
        <v>0.272206896551724</v>
      </c>
      <c r="K2408" s="37" t="n">
        <f aca="false">IFERROR((Counts!AB2408-Counts!Z2408)/Counts!AA2408,"")</f>
        <v>-0.00537931034482761</v>
      </c>
      <c r="L2408" s="38" t="n">
        <f aca="false">IFERROR(Counts!Y2408/Counts!P2408,"")</f>
        <v>0.344827586206897</v>
      </c>
      <c r="M2408" s="38" t="n">
        <f aca="false">IFERROR(Counts!V2408/Counts!P2408,"")</f>
        <v>0.103448275862069</v>
      </c>
      <c r="N2408" s="38" t="n">
        <f aca="false">IFERROR(Counts!AD2408/Counts!AC2408,"")</f>
        <v>0.125</v>
      </c>
      <c r="O2408" s="38" t="n">
        <f aca="false">IFERROR(Counts!AE2408/Counts!AC2408,"")</f>
        <v>0.4375</v>
      </c>
      <c r="P2408" s="39" t="n">
        <f aca="false">IFERROR(Counts!AG2408/Counts!AF2408,"")</f>
        <v>89.93125</v>
      </c>
      <c r="Q2408" s="38" t="n">
        <f aca="false">IFERROR(Counts!AH2408/Counts!AC2408,"")</f>
        <v>0.25</v>
      </c>
      <c r="R2408" s="38" t="n">
        <f aca="false">IFERROR(Counts!N2408/Counts!M2408,"")</f>
        <v>0.25</v>
      </c>
      <c r="S2408" s="38" t="n">
        <f aca="false">IFERROR(Counts!K2408/Counts!J2408,"")</f>
        <v>0.625</v>
      </c>
      <c r="T2408" s="38" t="n">
        <f aca="false">IFERROR(Counts!I2408/Counts!H2408,"")</f>
        <v>0.355932203389831</v>
      </c>
      <c r="U2408" s="38" t="n">
        <f aca="false">IFERROR(1-Counts!L2408/Counts!K2408,"")</f>
        <v>0.725</v>
      </c>
      <c r="V2408" s="39" t="n">
        <f aca="false">IFERROR(Counts!AJ2408/Counts!AI2408,"")</f>
        <v>70.2294117647059</v>
      </c>
      <c r="W2408" s="38" t="n">
        <f aca="false">IFERROR(Counts!AK2408/Counts!AI2408,"")</f>
        <v>0.137254901960784</v>
      </c>
      <c r="X2408" s="40" t="n">
        <f aca="false">IFERROR(Counts!O2408,"")</f>
        <v>-0.805</v>
      </c>
      <c r="Y2408" s="36" t="n">
        <f aca="false">IFERROR(INDEX('Season Counts'!$Y$2:$Y$740,$AF2408)/INDEX('Season Counts'!$X$2:$X$740,$AF2408),"")</f>
        <v>0.291287356321839</v>
      </c>
      <c r="Z2408" s="37" t="n">
        <f aca="false">IFERROR(J2408-Y2408,"")</f>
        <v>-0.0190804597701149</v>
      </c>
      <c r="AA2408" s="38" t="n">
        <f aca="false">IFERROR(INDEX('Season Counts'!$K$2:$K$740,$AF2408)/INDEX('Season Counts'!$J$2:$J$740,$AF2408),"")</f>
        <v>0.273148148148148</v>
      </c>
      <c r="AB2408" s="41" t="n">
        <f aca="false">IFERROR(R2408-AA2408,"")</f>
        <v>-0.0231481481481481</v>
      </c>
      <c r="AC2408" s="39" t="n">
        <f aca="false">IFERROR(INDEX('Season Counts'!$AG$2:$AG$740,$AF2408)/INDEX('Season Counts'!$AF$2:$AF$740,$AF2408),"")</f>
        <v>71.2330985915493</v>
      </c>
      <c r="AD2408" s="40" t="n">
        <f aca="false">IFERROR(V2408-AC2408,"")</f>
        <v>-1.00368682684342</v>
      </c>
      <c r="AE2408" s="4" t="str">
        <f aca="false">IF(D2408&lt;Guide!$C$21,"Low PA",IF(TRIM(IF(ISNUMBER(AD2408),IF(N(AD2408)&lt;=-Guide!$C$24,"▼ Bat Speed  ",IF(N(AD2408)&gt;=Guide!$C$24,"▲ Bat Speed  ","")),"")&amp;IF(N(Z2408)&gt;=Guide!$C$22,"▲ Contact  ","")&amp;IF(N(Z2408)&lt;=-Guide!$C$22,"▼ Contact  ","")&amp;IF(N(AB2408)&gt;=Guide!$C$23,"▲ Chase  ","")&amp;IF(N(AB2408)&lt;=-Guide!$C$23,"▼ Chase  ",""))="","Stable",TRIM(IF(ISNUMBER(AD2408),IF(N(AD2408)&lt;=-Guide!$C$24,"▼ Bat Speed  ",IF(N(AD2408)&gt;=Guide!$C$24,"▲ Bat Speed  ","")),"")&amp;IF(N(Z2408)&gt;=Guide!$C$22,"▲ Contact  ","")&amp;IF(N(Z2408)&lt;=-Guide!$C$22,"▼ Contact  ","")&amp;IF(N(AB2408)&gt;=Guide!$C$23,"▲ Chase  ","")&amp;IF(N(AB2408)&lt;=-Guide!$C$23,"▼ Chase  ",""))))</f>
        <v>Low PA</v>
      </c>
      <c r="AF2408" s="35" t="n">
        <f aca="false">MATCH(Counts!A2408,'Season Counts'!$A$2:$A$740,0)</f>
        <v>613</v>
      </c>
    </row>
    <row r="2409" customFormat="false" ht="15" hidden="false" customHeight="false" outlineLevel="0" collapsed="false">
      <c r="A2409" s="34" t="str">
        <f aca="false">Counts!B2409</f>
        <v>SF</v>
      </c>
      <c r="B2409" s="5" t="str">
        <f aca="false">Counts!C2409</f>
        <v>Patrick Bailey</v>
      </c>
      <c r="C2409" s="34" t="str">
        <f aca="false">Counts!F2409</f>
        <v>Mar-Apr</v>
      </c>
      <c r="D2409" s="35" t="n">
        <f aca="false">IFERROR(Counts!P2409,"")</f>
        <v>81</v>
      </c>
      <c r="E2409" s="36" t="n">
        <f aca="false">IFERROR(Counts!R2409/Counts!Q2409,"")</f>
        <v>0.148648648648649</v>
      </c>
      <c r="F2409" s="36" t="n">
        <f aca="false">IFERROR((Counts!R2409+Counts!V2409+Counts!W2409)/(Counts!Q2409+Counts!V2409+Counts!W2409+Counts!X2409),"")</f>
        <v>0.222222222222222</v>
      </c>
      <c r="G2409" s="36" t="n">
        <f aca="false">IFERROR((Counts!R2409+Counts!S2409+2*Counts!T2409+3*Counts!U2409)/Counts!Q2409,"")</f>
        <v>0.189189189189189</v>
      </c>
      <c r="H2409" s="35" t="n">
        <f aca="false">IFERROR(Counts!U2409,"")</f>
        <v>1</v>
      </c>
      <c r="I2409" s="36" t="n">
        <f aca="false">IFERROR(Counts!Z2409/Counts!AA2409,"")</f>
        <v>0.19875</v>
      </c>
      <c r="J2409" s="36" t="n">
        <f aca="false">IFERROR(Counts!AB2409/Counts!AA2409,"")</f>
        <v>0.29485</v>
      </c>
      <c r="K2409" s="37" t="n">
        <f aca="false">IFERROR((Counts!AB2409-Counts!Z2409)/Counts!AA2409,"")</f>
        <v>0.0961</v>
      </c>
      <c r="L2409" s="38" t="n">
        <f aca="false">IFERROR(Counts!Y2409/Counts!P2409,"")</f>
        <v>0.234567901234568</v>
      </c>
      <c r="M2409" s="38" t="n">
        <f aca="false">IFERROR(Counts!V2409/Counts!P2409,"")</f>
        <v>0.0864197530864198</v>
      </c>
      <c r="N2409" s="38" t="n">
        <f aca="false">IFERROR(Counts!AD2409/Counts!AC2409,"")</f>
        <v>0.0545454545454545</v>
      </c>
      <c r="O2409" s="38" t="n">
        <f aca="false">IFERROR(Counts!AE2409/Counts!AC2409,"")</f>
        <v>0.454545454545455</v>
      </c>
      <c r="P2409" s="39" t="n">
        <f aca="false">IFERROR(Counts!AG2409/Counts!AF2409,"")</f>
        <v>91.2055555555556</v>
      </c>
      <c r="Q2409" s="38" t="n">
        <f aca="false">IFERROR(Counts!AH2409/Counts!AC2409,"")</f>
        <v>0.345454545454545</v>
      </c>
      <c r="R2409" s="38" t="n">
        <f aca="false">IFERROR(Counts!N2409/Counts!M2409,"")</f>
        <v>0.268292682926829</v>
      </c>
      <c r="S2409" s="38" t="n">
        <f aca="false">IFERROR(Counts!K2409/Counts!J2409,"")</f>
        <v>0.683229813664596</v>
      </c>
      <c r="T2409" s="38" t="n">
        <f aca="false">IFERROR(Counts!I2409/Counts!H2409,"")</f>
        <v>0.24025974025974</v>
      </c>
      <c r="U2409" s="38" t="n">
        <f aca="false">IFERROR(1-Counts!L2409/Counts!K2409,"")</f>
        <v>0.872727272727273</v>
      </c>
      <c r="V2409" s="39" t="n">
        <f aca="false">IFERROR(Counts!AJ2409/Counts!AI2409,"")</f>
        <v>72.9463235294118</v>
      </c>
      <c r="W2409" s="38" t="n">
        <f aca="false">IFERROR(Counts!AK2409/Counts!AI2409,"")</f>
        <v>0.308823529411765</v>
      </c>
      <c r="X2409" s="40" t="n">
        <f aca="false">IFERROR(Counts!O2409,"")</f>
        <v>-9.58</v>
      </c>
      <c r="Y2409" s="36" t="n">
        <f aca="false">IFERROR(INDEX('Season Counts'!$Y$2:$Y$740,$AF2409)/INDEX('Season Counts'!$X$2:$X$740,$AF2409),"")</f>
        <v>0.282352272727273</v>
      </c>
      <c r="Z2409" s="37" t="n">
        <f aca="false">IFERROR(J2409-Y2409,"")</f>
        <v>0.0124977272727272</v>
      </c>
      <c r="AA2409" s="38" t="n">
        <f aca="false">IFERROR(INDEX('Season Counts'!$K$2:$K$740,$AF2409)/INDEX('Season Counts'!$J$2:$J$740,$AF2409),"")</f>
        <v>0.295081967213115</v>
      </c>
      <c r="AB2409" s="41" t="n">
        <f aca="false">IFERROR(R2409-AA2409,"")</f>
        <v>-0.0267892842862855</v>
      </c>
      <c r="AC2409" s="39" t="n">
        <f aca="false">IFERROR(INDEX('Season Counts'!$AG$2:$AG$740,$AF2409)/INDEX('Season Counts'!$AF$2:$AF$740,$AF2409),"")</f>
        <v>72.8581081081081</v>
      </c>
      <c r="AD2409" s="40" t="n">
        <f aca="false">IFERROR(V2409-AC2409,"")</f>
        <v>0.0882154213036586</v>
      </c>
      <c r="AE2409" s="4" t="str">
        <f aca="false">IF(D2409&lt;Guide!$C$21,"Low PA",IF(TRIM(IF(ISNUMBER(AD2409),IF(N(AD2409)&lt;=-Guide!$C$24,"▼ Bat Speed  ",IF(N(AD2409)&gt;=Guide!$C$24,"▲ Bat Speed  ","")),"")&amp;IF(N(Z2409)&gt;=Guide!$C$22,"▲ Contact  ","")&amp;IF(N(Z2409)&lt;=-Guide!$C$22,"▼ Contact  ","")&amp;IF(N(AB2409)&gt;=Guide!$C$23,"▲ Chase  ","")&amp;IF(N(AB2409)&lt;=-Guide!$C$23,"▼ Chase  ",""))="","Stable",TRIM(IF(ISNUMBER(AD2409),IF(N(AD2409)&lt;=-Guide!$C$24,"▼ Bat Speed  ",IF(N(AD2409)&gt;=Guide!$C$24,"▲ Bat Speed  ","")),"")&amp;IF(N(Z2409)&gt;=Guide!$C$22,"▲ Contact  ","")&amp;IF(N(Z2409)&lt;=-Guide!$C$22,"▼ Contact  ","")&amp;IF(N(AB2409)&gt;=Guide!$C$23,"▲ Chase  ","")&amp;IF(N(AB2409)&lt;=-Guide!$C$23,"▼ Chase  ",""))))</f>
        <v>Stable</v>
      </c>
      <c r="AF2409" s="35" t="n">
        <f aca="false">MATCH(Counts!A2409,'Season Counts'!$A$2:$A$740,0)</f>
        <v>614</v>
      </c>
    </row>
    <row r="2410" customFormat="false" ht="15" hidden="false" customHeight="false" outlineLevel="0" collapsed="false">
      <c r="A2410" s="34" t="str">
        <f aca="false">Counts!B2410</f>
        <v>SF</v>
      </c>
      <c r="B2410" s="5" t="str">
        <f aca="false">Counts!C2410</f>
        <v>Patrick Bailey</v>
      </c>
      <c r="C2410" s="34" t="str">
        <f aca="false">Counts!F2410</f>
        <v>May</v>
      </c>
      <c r="D2410" s="35" t="n">
        <f aca="false">IFERROR(Counts!P2410,"")</f>
        <v>8</v>
      </c>
      <c r="E2410" s="36" t="n">
        <f aca="false">IFERROR(Counts!R2410/Counts!Q2410,"")</f>
        <v>0.125</v>
      </c>
      <c r="F2410" s="36" t="n">
        <f aca="false">IFERROR((Counts!R2410+Counts!V2410+Counts!W2410)/(Counts!Q2410+Counts!V2410+Counts!W2410+Counts!X2410),"")</f>
        <v>0.125</v>
      </c>
      <c r="G2410" s="36" t="n">
        <f aca="false">IFERROR((Counts!R2410+Counts!S2410+2*Counts!T2410+3*Counts!U2410)/Counts!Q2410,"")</f>
        <v>0.125</v>
      </c>
      <c r="H2410" s="35" t="n">
        <f aca="false">IFERROR(Counts!U2410,"")</f>
        <v>0</v>
      </c>
      <c r="I2410" s="36" t="n">
        <f aca="false">IFERROR(Counts!Z2410/Counts!AA2410,"")</f>
        <v>0.1125</v>
      </c>
      <c r="J2410" s="36" t="n">
        <f aca="false">IFERROR(Counts!AB2410/Counts!AA2410,"")</f>
        <v>0.157375</v>
      </c>
      <c r="K2410" s="37" t="n">
        <f aca="false">IFERROR((Counts!AB2410-Counts!Z2410)/Counts!AA2410,"")</f>
        <v>0.044875</v>
      </c>
      <c r="L2410" s="38" t="n">
        <f aca="false">IFERROR(Counts!Y2410/Counts!P2410,"")</f>
        <v>0.375</v>
      </c>
      <c r="M2410" s="38" t="n">
        <f aca="false">IFERROR(Counts!V2410/Counts!P2410,"")</f>
        <v>0</v>
      </c>
      <c r="N2410" s="38" t="n">
        <f aca="false">IFERROR(Counts!AD2410/Counts!AC2410,"")</f>
        <v>0</v>
      </c>
      <c r="O2410" s="38" t="n">
        <f aca="false">IFERROR(Counts!AE2410/Counts!AC2410,"")</f>
        <v>0</v>
      </c>
      <c r="P2410" s="39" t="n">
        <f aca="false">IFERROR(Counts!AG2410/Counts!AF2410,"")</f>
        <v>81.86</v>
      </c>
      <c r="Q2410" s="38" t="n">
        <f aca="false">IFERROR(Counts!AH2410/Counts!AC2410,"")</f>
        <v>0.2</v>
      </c>
      <c r="R2410" s="38" t="n">
        <f aca="false">IFERROR(Counts!N2410/Counts!M2410,"")</f>
        <v>0.526315789473684</v>
      </c>
      <c r="S2410" s="38" t="n">
        <f aca="false">IFERROR(Counts!K2410/Counts!J2410,"")</f>
        <v>0.6</v>
      </c>
      <c r="T2410" s="38" t="n">
        <f aca="false">IFERROR(Counts!I2410/Counts!H2410,"")</f>
        <v>0.263157894736842</v>
      </c>
      <c r="U2410" s="38" t="n">
        <f aca="false">IFERROR(1-Counts!L2410/Counts!K2410,"")</f>
        <v>1</v>
      </c>
      <c r="V2410" s="39" t="n">
        <f aca="false">IFERROR(Counts!AJ2410/Counts!AI2410,"")</f>
        <v>71.8583333333333</v>
      </c>
      <c r="W2410" s="38" t="n">
        <f aca="false">IFERROR(Counts!AK2410/Counts!AI2410,"")</f>
        <v>0.25</v>
      </c>
      <c r="X2410" s="40" t="n">
        <f aca="false">IFERROR(Counts!O2410,"")</f>
        <v>-1.392</v>
      </c>
      <c r="Y2410" s="36" t="n">
        <f aca="false">IFERROR(INDEX('Season Counts'!$Y$2:$Y$740,$AF2410)/INDEX('Season Counts'!$X$2:$X$740,$AF2410),"")</f>
        <v>0.282352272727273</v>
      </c>
      <c r="Z2410" s="37" t="n">
        <f aca="false">IFERROR(J2410-Y2410,"")</f>
        <v>-0.124977272727273</v>
      </c>
      <c r="AA2410" s="38" t="n">
        <f aca="false">IFERROR(INDEX('Season Counts'!$K$2:$K$740,$AF2410)/INDEX('Season Counts'!$J$2:$J$740,$AF2410),"")</f>
        <v>0.295081967213115</v>
      </c>
      <c r="AB2410" s="41" t="n">
        <f aca="false">IFERROR(R2410-AA2410,"")</f>
        <v>0.231233822260569</v>
      </c>
      <c r="AC2410" s="39" t="n">
        <f aca="false">IFERROR(INDEX('Season Counts'!$AG$2:$AG$740,$AF2410)/INDEX('Season Counts'!$AF$2:$AF$740,$AF2410),"")</f>
        <v>72.8581081081081</v>
      </c>
      <c r="AD2410" s="40" t="n">
        <f aca="false">IFERROR(V2410-AC2410,"")</f>
        <v>-0.999774774774778</v>
      </c>
      <c r="AE2410" s="4" t="str">
        <f aca="false">IF(D2410&lt;Guide!$C$21,"Low PA",IF(TRIM(IF(ISNUMBER(AD2410),IF(N(AD2410)&lt;=-Guide!$C$24,"▼ Bat Speed  ",IF(N(AD2410)&gt;=Guide!$C$24,"▲ Bat Speed  ","")),"")&amp;IF(N(Z2410)&gt;=Guide!$C$22,"▲ Contact  ","")&amp;IF(N(Z2410)&lt;=-Guide!$C$22,"▼ Contact  ","")&amp;IF(N(AB2410)&gt;=Guide!$C$23,"▲ Chase  ","")&amp;IF(N(AB2410)&lt;=-Guide!$C$23,"▼ Chase  ",""))="","Stable",TRIM(IF(ISNUMBER(AD2410),IF(N(AD2410)&lt;=-Guide!$C$24,"▼ Bat Speed  ",IF(N(AD2410)&gt;=Guide!$C$24,"▲ Bat Speed  ","")),"")&amp;IF(N(Z2410)&gt;=Guide!$C$22,"▲ Contact  ","")&amp;IF(N(Z2410)&lt;=-Guide!$C$22,"▼ Contact  ","")&amp;IF(N(AB2410)&gt;=Guide!$C$23,"▲ Chase  ","")&amp;IF(N(AB2410)&lt;=-Guide!$C$23,"▼ Chase  ",""))))</f>
        <v>Low PA</v>
      </c>
      <c r="AF2410" s="35" t="n">
        <f aca="false">MATCH(Counts!A2410,'Season Counts'!$A$2:$A$740,0)</f>
        <v>614</v>
      </c>
    </row>
    <row r="2411" customFormat="false" ht="15" hidden="false" customHeight="false" outlineLevel="0" collapsed="false">
      <c r="A2411" s="34" t="str">
        <f aca="false">Counts!B2411</f>
        <v>SF</v>
      </c>
      <c r="B2411" s="5" t="str">
        <f aca="false">Counts!C2411</f>
        <v>Eric Haase</v>
      </c>
      <c r="C2411" s="34" t="str">
        <f aca="false">Counts!F2411</f>
        <v>Mar-Apr</v>
      </c>
      <c r="D2411" s="35" t="n">
        <f aca="false">IFERROR(Counts!P2411,"")</f>
        <v>6</v>
      </c>
      <c r="E2411" s="36" t="n">
        <f aca="false">IFERROR(Counts!R2411/Counts!Q2411,"")</f>
        <v>0.333333333333333</v>
      </c>
      <c r="F2411" s="36" t="n">
        <f aca="false">IFERROR((Counts!R2411+Counts!V2411+Counts!W2411)/(Counts!Q2411+Counts!V2411+Counts!W2411+Counts!X2411),"")</f>
        <v>0.333333333333333</v>
      </c>
      <c r="G2411" s="36" t="n">
        <f aca="false">IFERROR((Counts!R2411+Counts!S2411+2*Counts!T2411+3*Counts!U2411)/Counts!Q2411,"")</f>
        <v>0.5</v>
      </c>
      <c r="H2411" s="35" t="n">
        <f aca="false">IFERROR(Counts!U2411,"")</f>
        <v>0</v>
      </c>
      <c r="I2411" s="36" t="n">
        <f aca="false">IFERROR(Counts!Z2411/Counts!AA2411,"")</f>
        <v>0.358333333333333</v>
      </c>
      <c r="J2411" s="36" t="n">
        <f aca="false">IFERROR(Counts!AB2411/Counts!AA2411,"")</f>
        <v>0.319833333333333</v>
      </c>
      <c r="K2411" s="37" t="n">
        <f aca="false">IFERROR((Counts!AB2411-Counts!Z2411)/Counts!AA2411,"")</f>
        <v>-0.0385</v>
      </c>
      <c r="L2411" s="38" t="n">
        <f aca="false">IFERROR(Counts!Y2411/Counts!P2411,"")</f>
        <v>0.166666666666667</v>
      </c>
      <c r="M2411" s="38" t="n">
        <f aca="false">IFERROR(Counts!V2411/Counts!P2411,"")</f>
        <v>0</v>
      </c>
      <c r="N2411" s="38" t="n">
        <f aca="false">IFERROR(Counts!AD2411/Counts!AC2411,"")</f>
        <v>0</v>
      </c>
      <c r="O2411" s="38" t="n">
        <f aca="false">IFERROR(Counts!AE2411/Counts!AC2411,"")</f>
        <v>0</v>
      </c>
      <c r="P2411" s="39" t="n">
        <f aca="false">IFERROR(Counts!AG2411/Counts!AF2411,"")</f>
        <v>76.8</v>
      </c>
      <c r="Q2411" s="38" t="n">
        <f aca="false">IFERROR(Counts!AH2411/Counts!AC2411,"")</f>
        <v>0.4</v>
      </c>
      <c r="R2411" s="38" t="n">
        <f aca="false">IFERROR(Counts!N2411/Counts!M2411,"")</f>
        <v>0.4</v>
      </c>
      <c r="S2411" s="38" t="n">
        <f aca="false">IFERROR(Counts!K2411/Counts!J2411,"")</f>
        <v>0.6875</v>
      </c>
      <c r="T2411" s="38" t="n">
        <f aca="false">IFERROR(Counts!I2411/Counts!H2411,"")</f>
        <v>0.307692307692308</v>
      </c>
      <c r="U2411" s="38" t="n">
        <f aca="false">IFERROR(1-Counts!L2411/Counts!K2411,"")</f>
        <v>0.727272727272727</v>
      </c>
      <c r="V2411" s="39" t="n">
        <f aca="false">IFERROR(Counts!AJ2411/Counts!AI2411,"")</f>
        <v>70.12</v>
      </c>
      <c r="W2411" s="38" t="n">
        <f aca="false">IFERROR(Counts!AK2411/Counts!AI2411,"")</f>
        <v>0</v>
      </c>
      <c r="X2411" s="40" t="n">
        <f aca="false">IFERROR(Counts!O2411,"")</f>
        <v>0.3</v>
      </c>
      <c r="Y2411" s="36" t="n">
        <f aca="false">IFERROR(INDEX('Season Counts'!$Y$2:$Y$740,$AF2411)/INDEX('Season Counts'!$X$2:$X$740,$AF2411),"")</f>
        <v>0.27120987654321</v>
      </c>
      <c r="Z2411" s="37" t="n">
        <f aca="false">IFERROR(J2411-Y2411,"")</f>
        <v>0.0486234567901235</v>
      </c>
      <c r="AA2411" s="38" t="n">
        <f aca="false">IFERROR(INDEX('Season Counts'!$K$2:$K$740,$AF2411)/INDEX('Season Counts'!$J$2:$J$740,$AF2411),"")</f>
        <v>0.362573099415205</v>
      </c>
      <c r="AB2411" s="41" t="n">
        <f aca="false">IFERROR(R2411-AA2411,"")</f>
        <v>0.0374269005847954</v>
      </c>
      <c r="AC2411" s="39" t="n">
        <f aca="false">IFERROR(INDEX('Season Counts'!$AG$2:$AG$740,$AF2411)/INDEX('Season Counts'!$AF$2:$AF$740,$AF2411),"")</f>
        <v>71.5080882352941</v>
      </c>
      <c r="AD2411" s="40" t="n">
        <f aca="false">IFERROR(V2411-AC2411,"")</f>
        <v>-1.38808823529412</v>
      </c>
      <c r="AE2411" s="4" t="str">
        <f aca="false">IF(D2411&lt;Guide!$C$21,"Low PA",IF(TRIM(IF(ISNUMBER(AD2411),IF(N(AD2411)&lt;=-Guide!$C$24,"▼ Bat Speed  ",IF(N(AD2411)&gt;=Guide!$C$24,"▲ Bat Speed  ","")),"")&amp;IF(N(Z2411)&gt;=Guide!$C$22,"▲ Contact  ","")&amp;IF(N(Z2411)&lt;=-Guide!$C$22,"▼ Contact  ","")&amp;IF(N(AB2411)&gt;=Guide!$C$23,"▲ Chase  ","")&amp;IF(N(AB2411)&lt;=-Guide!$C$23,"▼ Chase  ",""))="","Stable",TRIM(IF(ISNUMBER(AD2411),IF(N(AD2411)&lt;=-Guide!$C$24,"▼ Bat Speed  ",IF(N(AD2411)&gt;=Guide!$C$24,"▲ Bat Speed  ","")),"")&amp;IF(N(Z2411)&gt;=Guide!$C$22,"▲ Contact  ","")&amp;IF(N(Z2411)&lt;=-Guide!$C$22,"▼ Contact  ","")&amp;IF(N(AB2411)&gt;=Guide!$C$23,"▲ Chase  ","")&amp;IF(N(AB2411)&lt;=-Guide!$C$23,"▼ Chase  ",""))))</f>
        <v>Low PA</v>
      </c>
      <c r="AF2411" s="35" t="n">
        <f aca="false">MATCH(Counts!A2411,'Season Counts'!$A$2:$A$740,0)</f>
        <v>615</v>
      </c>
    </row>
    <row r="2412" customFormat="false" ht="15" hidden="false" customHeight="false" outlineLevel="0" collapsed="false">
      <c r="A2412" s="34" t="str">
        <f aca="false">Counts!B2412</f>
        <v>SF</v>
      </c>
      <c r="B2412" s="5" t="str">
        <f aca="false">Counts!C2412</f>
        <v>Eric Haase</v>
      </c>
      <c r="C2412" s="34" t="str">
        <f aca="false">Counts!F2412</f>
        <v>May</v>
      </c>
      <c r="D2412" s="35" t="n">
        <f aca="false">IFERROR(Counts!P2412,"")</f>
        <v>27</v>
      </c>
      <c r="E2412" s="36" t="n">
        <f aca="false">IFERROR(Counts!R2412/Counts!Q2412,"")</f>
        <v>0.269230769230769</v>
      </c>
      <c r="F2412" s="36" t="n">
        <f aca="false">IFERROR((Counts!R2412+Counts!V2412+Counts!W2412)/(Counts!Q2412+Counts!V2412+Counts!W2412+Counts!X2412),"")</f>
        <v>0.296296296296296</v>
      </c>
      <c r="G2412" s="36" t="n">
        <f aca="false">IFERROR((Counts!R2412+Counts!S2412+2*Counts!T2412+3*Counts!U2412)/Counts!Q2412,"")</f>
        <v>0.653846153846154</v>
      </c>
      <c r="H2412" s="35" t="n">
        <f aca="false">IFERROR(Counts!U2412,"")</f>
        <v>3</v>
      </c>
      <c r="I2412" s="36" t="n">
        <f aca="false">IFERROR(Counts!Z2412/Counts!AA2412,"")</f>
        <v>0.394444444444444</v>
      </c>
      <c r="J2412" s="36" t="n">
        <f aca="false">IFERROR(Counts!AB2412/Counts!AA2412,"")</f>
        <v>0.393666666666667</v>
      </c>
      <c r="K2412" s="37" t="n">
        <f aca="false">IFERROR((Counts!AB2412-Counts!Z2412)/Counts!AA2412,"")</f>
        <v>-0.000777777777777807</v>
      </c>
      <c r="L2412" s="38" t="n">
        <f aca="false">IFERROR(Counts!Y2412/Counts!P2412,"")</f>
        <v>0.222222222222222</v>
      </c>
      <c r="M2412" s="38" t="n">
        <f aca="false">IFERROR(Counts!V2412/Counts!P2412,"")</f>
        <v>0.037037037037037</v>
      </c>
      <c r="N2412" s="38" t="n">
        <f aca="false">IFERROR(Counts!AD2412/Counts!AC2412,"")</f>
        <v>0.25</v>
      </c>
      <c r="O2412" s="38" t="n">
        <f aca="false">IFERROR(Counts!AE2412/Counts!AC2412,"")</f>
        <v>0.35</v>
      </c>
      <c r="P2412" s="39" t="n">
        <f aca="false">IFERROR(Counts!AG2412/Counts!AF2412,"")</f>
        <v>87.36</v>
      </c>
      <c r="Q2412" s="38" t="n">
        <f aca="false">IFERROR(Counts!AH2412/Counts!AC2412,"")</f>
        <v>0.4</v>
      </c>
      <c r="R2412" s="38" t="n">
        <f aca="false">IFERROR(Counts!N2412/Counts!M2412,"")</f>
        <v>0.346153846153846</v>
      </c>
      <c r="S2412" s="38" t="n">
        <f aca="false">IFERROR(Counts!K2412/Counts!J2412,"")</f>
        <v>0.727272727272727</v>
      </c>
      <c r="T2412" s="38" t="n">
        <f aca="false">IFERROR(Counts!I2412/Counts!H2412,"")</f>
        <v>0.28</v>
      </c>
      <c r="U2412" s="38" t="n">
        <f aca="false">IFERROR(1-Counts!L2412/Counts!K2412,"")</f>
        <v>0.875</v>
      </c>
      <c r="V2412" s="39" t="n">
        <f aca="false">IFERROR(Counts!AJ2412/Counts!AI2412,"")</f>
        <v>71.59</v>
      </c>
      <c r="W2412" s="38" t="n">
        <f aca="false">IFERROR(Counts!AK2412/Counts!AI2412,"")</f>
        <v>0.12</v>
      </c>
      <c r="X2412" s="40" t="n">
        <f aca="false">IFERROR(Counts!O2412,"")</f>
        <v>3.69</v>
      </c>
      <c r="Y2412" s="36" t="n">
        <f aca="false">IFERROR(INDEX('Season Counts'!$Y$2:$Y$740,$AF2412)/INDEX('Season Counts'!$X$2:$X$740,$AF2412),"")</f>
        <v>0.27120987654321</v>
      </c>
      <c r="Z2412" s="37" t="n">
        <f aca="false">IFERROR(J2412-Y2412,"")</f>
        <v>0.122456790123457</v>
      </c>
      <c r="AA2412" s="38" t="n">
        <f aca="false">IFERROR(INDEX('Season Counts'!$K$2:$K$740,$AF2412)/INDEX('Season Counts'!$J$2:$J$740,$AF2412),"")</f>
        <v>0.362573099415205</v>
      </c>
      <c r="AB2412" s="41" t="n">
        <f aca="false">IFERROR(R2412-AA2412,"")</f>
        <v>-0.0164192532613585</v>
      </c>
      <c r="AC2412" s="39" t="n">
        <f aca="false">IFERROR(INDEX('Season Counts'!$AG$2:$AG$740,$AF2412)/INDEX('Season Counts'!$AF$2:$AF$740,$AF2412),"")</f>
        <v>71.5080882352941</v>
      </c>
      <c r="AD2412" s="40" t="n">
        <f aca="false">IFERROR(V2412-AC2412,"")</f>
        <v>0.0819117647058789</v>
      </c>
      <c r="AE2412" s="4" t="str">
        <f aca="false">IF(D2412&lt;Guide!$C$21,"Low PA",IF(TRIM(IF(ISNUMBER(AD2412),IF(N(AD2412)&lt;=-Guide!$C$24,"▼ Bat Speed  ",IF(N(AD2412)&gt;=Guide!$C$24,"▲ Bat Speed  ","")),"")&amp;IF(N(Z2412)&gt;=Guide!$C$22,"▲ Contact  ","")&amp;IF(N(Z2412)&lt;=-Guide!$C$22,"▼ Contact  ","")&amp;IF(N(AB2412)&gt;=Guide!$C$23,"▲ Chase  ","")&amp;IF(N(AB2412)&lt;=-Guide!$C$23,"▼ Chase  ",""))="","Stable",TRIM(IF(ISNUMBER(AD2412),IF(N(AD2412)&lt;=-Guide!$C$24,"▼ Bat Speed  ",IF(N(AD2412)&gt;=Guide!$C$24,"▲ Bat Speed  ","")),"")&amp;IF(N(Z2412)&gt;=Guide!$C$22,"▲ Contact  ","")&amp;IF(N(Z2412)&lt;=-Guide!$C$22,"▼ Contact  ","")&amp;IF(N(AB2412)&gt;=Guide!$C$23,"▲ Chase  ","")&amp;IF(N(AB2412)&lt;=-Guide!$C$23,"▼ Chase  ",""))))</f>
        <v>Low PA</v>
      </c>
      <c r="AF2412" s="35" t="n">
        <f aca="false">MATCH(Counts!A2412,'Season Counts'!$A$2:$A$740,0)</f>
        <v>615</v>
      </c>
    </row>
    <row r="2413" customFormat="false" ht="15" hidden="false" customHeight="false" outlineLevel="0" collapsed="false">
      <c r="A2413" s="34" t="str">
        <f aca="false">Counts!B2413</f>
        <v>SF</v>
      </c>
      <c r="B2413" s="5" t="str">
        <f aca="false">Counts!C2413</f>
        <v>Eric Haase</v>
      </c>
      <c r="C2413" s="34" t="str">
        <f aca="false">Counts!F2413</f>
        <v>Jun</v>
      </c>
      <c r="D2413" s="35" t="n">
        <f aca="false">IFERROR(Counts!P2413,"")</f>
        <v>40</v>
      </c>
      <c r="E2413" s="36" t="n">
        <f aca="false">IFERROR(Counts!R2413/Counts!Q2413,"")</f>
        <v>0.0882352941176471</v>
      </c>
      <c r="F2413" s="36" t="n">
        <f aca="false">IFERROR((Counts!R2413+Counts!V2413+Counts!W2413)/(Counts!Q2413+Counts!V2413+Counts!W2413+Counts!X2413),"")</f>
        <v>0.184210526315789</v>
      </c>
      <c r="G2413" s="36" t="n">
        <f aca="false">IFERROR((Counts!R2413+Counts!S2413+2*Counts!T2413+3*Counts!U2413)/Counts!Q2413,"")</f>
        <v>0.205882352941176</v>
      </c>
      <c r="H2413" s="35" t="n">
        <f aca="false">IFERROR(Counts!U2413,"")</f>
        <v>1</v>
      </c>
      <c r="I2413" s="36" t="n">
        <f aca="false">IFERROR(Counts!Z2413/Counts!AA2413,"")</f>
        <v>0.182894736842105</v>
      </c>
      <c r="J2413" s="36" t="n">
        <f aca="false">IFERROR(Counts!AB2413/Counts!AA2413,"")</f>
        <v>0.183</v>
      </c>
      <c r="K2413" s="37" t="n">
        <f aca="false">IFERROR((Counts!AB2413-Counts!Z2413)/Counts!AA2413,"")</f>
        <v>0.000105263157894725</v>
      </c>
      <c r="L2413" s="38" t="n">
        <f aca="false">IFERROR(Counts!Y2413/Counts!P2413,"")</f>
        <v>0.4</v>
      </c>
      <c r="M2413" s="38" t="n">
        <f aca="false">IFERROR(Counts!V2413/Counts!P2413,"")</f>
        <v>0.1</v>
      </c>
      <c r="N2413" s="38" t="n">
        <f aca="false">IFERROR(Counts!AD2413/Counts!AC2413,"")</f>
        <v>0.1</v>
      </c>
      <c r="O2413" s="38" t="n">
        <f aca="false">IFERROR(Counts!AE2413/Counts!AC2413,"")</f>
        <v>0.3</v>
      </c>
      <c r="P2413" s="39" t="n">
        <f aca="false">IFERROR(Counts!AG2413/Counts!AF2413,"")</f>
        <v>81.3</v>
      </c>
      <c r="Q2413" s="38" t="n">
        <f aca="false">IFERROR(Counts!AH2413/Counts!AC2413,"")</f>
        <v>0.2</v>
      </c>
      <c r="R2413" s="38" t="n">
        <f aca="false">IFERROR(Counts!N2413/Counts!M2413,"")</f>
        <v>0.354166666666667</v>
      </c>
      <c r="S2413" s="38" t="n">
        <f aca="false">IFERROR(Counts!K2413/Counts!J2413,"")</f>
        <v>0.633802816901409</v>
      </c>
      <c r="T2413" s="38" t="n">
        <f aca="false">IFERROR(Counts!I2413/Counts!H2413,"")</f>
        <v>0.367088607594937</v>
      </c>
      <c r="U2413" s="38" t="n">
        <f aca="false">IFERROR(1-Counts!L2413/Counts!K2413,"")</f>
        <v>0.711111111111111</v>
      </c>
      <c r="V2413" s="39" t="n">
        <f aca="false">IFERROR(Counts!AJ2413/Counts!AI2413,"")</f>
        <v>71.72</v>
      </c>
      <c r="W2413" s="38" t="n">
        <f aca="false">IFERROR(Counts!AK2413/Counts!AI2413,"")</f>
        <v>0.2</v>
      </c>
      <c r="X2413" s="40" t="n">
        <f aca="false">IFERROR(Counts!O2413,"")</f>
        <v>-5.743</v>
      </c>
      <c r="Y2413" s="36" t="n">
        <f aca="false">IFERROR(INDEX('Season Counts'!$Y$2:$Y$740,$AF2413)/INDEX('Season Counts'!$X$2:$X$740,$AF2413),"")</f>
        <v>0.27120987654321</v>
      </c>
      <c r="Z2413" s="37" t="n">
        <f aca="false">IFERROR(J2413-Y2413,"")</f>
        <v>-0.0882098765432099</v>
      </c>
      <c r="AA2413" s="38" t="n">
        <f aca="false">IFERROR(INDEX('Season Counts'!$K$2:$K$740,$AF2413)/INDEX('Season Counts'!$J$2:$J$740,$AF2413),"")</f>
        <v>0.362573099415205</v>
      </c>
      <c r="AB2413" s="41" t="n">
        <f aca="false">IFERROR(R2413-AA2413,"")</f>
        <v>-0.00840643274853797</v>
      </c>
      <c r="AC2413" s="39" t="n">
        <f aca="false">IFERROR(INDEX('Season Counts'!$AG$2:$AG$740,$AF2413)/INDEX('Season Counts'!$AF$2:$AF$740,$AF2413),"")</f>
        <v>71.5080882352941</v>
      </c>
      <c r="AD2413" s="40" t="n">
        <f aca="false">IFERROR(V2413-AC2413,"")</f>
        <v>0.211911764705874</v>
      </c>
      <c r="AE2413" s="4" t="str">
        <f aca="false">IF(D2413&lt;Guide!$C$21,"Low PA",IF(TRIM(IF(ISNUMBER(AD2413),IF(N(AD2413)&lt;=-Guide!$C$24,"▼ Bat Speed  ",IF(N(AD2413)&gt;=Guide!$C$24,"▲ Bat Speed  ","")),"")&amp;IF(N(Z2413)&gt;=Guide!$C$22,"▲ Contact  ","")&amp;IF(N(Z2413)&lt;=-Guide!$C$22,"▼ Contact  ","")&amp;IF(N(AB2413)&gt;=Guide!$C$23,"▲ Chase  ","")&amp;IF(N(AB2413)&lt;=-Guide!$C$23,"▼ Chase  ",""))="","Stable",TRIM(IF(ISNUMBER(AD2413),IF(N(AD2413)&lt;=-Guide!$C$24,"▼ Bat Speed  ",IF(N(AD2413)&gt;=Guide!$C$24,"▲ Bat Speed  ","")),"")&amp;IF(N(Z2413)&gt;=Guide!$C$22,"▲ Contact  ","")&amp;IF(N(Z2413)&lt;=-Guide!$C$22,"▼ Contact  ","")&amp;IF(N(AB2413)&gt;=Guide!$C$23,"▲ Chase  ","")&amp;IF(N(AB2413)&lt;=-Guide!$C$23,"▼ Chase  ",""))))</f>
        <v>▼ Contact</v>
      </c>
      <c r="AF2413" s="35" t="n">
        <f aca="false">MATCH(Counts!A2413,'Season Counts'!$A$2:$A$740,0)</f>
        <v>615</v>
      </c>
    </row>
    <row r="2414" customFormat="false" ht="15" hidden="false" customHeight="false" outlineLevel="0" collapsed="false">
      <c r="A2414" s="34" t="str">
        <f aca="false">Counts!B2414</f>
        <v>SF</v>
      </c>
      <c r="B2414" s="5" t="str">
        <f aca="false">Counts!C2414</f>
        <v>Eric Haase</v>
      </c>
      <c r="C2414" s="34" t="str">
        <f aca="false">Counts!F2414</f>
        <v>Jul</v>
      </c>
      <c r="D2414" s="35" t="n">
        <f aca="false">IFERROR(Counts!P2414,"")</f>
        <v>11</v>
      </c>
      <c r="E2414" s="36" t="n">
        <f aca="false">IFERROR(Counts!R2414/Counts!Q2414,"")</f>
        <v>0</v>
      </c>
      <c r="F2414" s="36" t="n">
        <f aca="false">IFERROR((Counts!R2414+Counts!V2414+Counts!W2414)/(Counts!Q2414+Counts!V2414+Counts!W2414+Counts!X2414),"")</f>
        <v>0.2</v>
      </c>
      <c r="G2414" s="36" t="n">
        <f aca="false">IFERROR((Counts!R2414+Counts!S2414+2*Counts!T2414+3*Counts!U2414)/Counts!Q2414,"")</f>
        <v>0</v>
      </c>
      <c r="H2414" s="35" t="n">
        <f aca="false">IFERROR(Counts!U2414,"")</f>
        <v>0</v>
      </c>
      <c r="I2414" s="36" t="n">
        <f aca="false">IFERROR(Counts!Z2414/Counts!AA2414,"")</f>
        <v>0.14</v>
      </c>
      <c r="J2414" s="36" t="n">
        <f aca="false">IFERROR(Counts!AB2414/Counts!AA2414,"")</f>
        <v>0.2466</v>
      </c>
      <c r="K2414" s="37" t="n">
        <f aca="false">IFERROR((Counts!AB2414-Counts!Z2414)/Counts!AA2414,"")</f>
        <v>0.1066</v>
      </c>
      <c r="L2414" s="38" t="n">
        <f aca="false">IFERROR(Counts!Y2414/Counts!P2414,"")</f>
        <v>0.454545454545455</v>
      </c>
      <c r="M2414" s="38" t="n">
        <f aca="false">IFERROR(Counts!V2414/Counts!P2414,"")</f>
        <v>0.0909090909090909</v>
      </c>
      <c r="N2414" s="38" t="n">
        <f aca="false">IFERROR(Counts!AD2414/Counts!AC2414,"")</f>
        <v>0.25</v>
      </c>
      <c r="O2414" s="38" t="n">
        <f aca="false">IFERROR(Counts!AE2414/Counts!AC2414,"")</f>
        <v>0.25</v>
      </c>
      <c r="P2414" s="39" t="n">
        <f aca="false">IFERROR(Counts!AG2414/Counts!AF2414,"")</f>
        <v>65.9</v>
      </c>
      <c r="Q2414" s="38" t="n">
        <f aca="false">IFERROR(Counts!AH2414/Counts!AC2414,"")</f>
        <v>0.25</v>
      </c>
      <c r="R2414" s="38" t="n">
        <f aca="false">IFERROR(Counts!N2414/Counts!M2414,"")</f>
        <v>0.444444444444444</v>
      </c>
      <c r="S2414" s="38" t="n">
        <f aca="false">IFERROR(Counts!K2414/Counts!J2414,"")</f>
        <v>0.3125</v>
      </c>
      <c r="T2414" s="38" t="n">
        <f aca="false">IFERROR(Counts!I2414/Counts!H2414,"")</f>
        <v>0.538461538461538</v>
      </c>
      <c r="U2414" s="38" t="n">
        <f aca="false">IFERROR(1-Counts!L2414/Counts!K2414,"")</f>
        <v>0.6</v>
      </c>
      <c r="V2414" s="39" t="n">
        <f aca="false">IFERROR(Counts!AJ2414/Counts!AI2414,"")</f>
        <v>71.1454545454545</v>
      </c>
      <c r="W2414" s="38" t="n">
        <f aca="false">IFERROR(Counts!AK2414/Counts!AI2414,"")</f>
        <v>0.0909090909090909</v>
      </c>
      <c r="X2414" s="40" t="n">
        <f aca="false">IFERROR(Counts!O2414,"")</f>
        <v>-1.569</v>
      </c>
      <c r="Y2414" s="36" t="n">
        <f aca="false">IFERROR(INDEX('Season Counts'!$Y$2:$Y$740,$AF2414)/INDEX('Season Counts'!$X$2:$X$740,$AF2414),"")</f>
        <v>0.27120987654321</v>
      </c>
      <c r="Z2414" s="37" t="n">
        <f aca="false">IFERROR(J2414-Y2414,"")</f>
        <v>-0.0246098765432099</v>
      </c>
      <c r="AA2414" s="38" t="n">
        <f aca="false">IFERROR(INDEX('Season Counts'!$K$2:$K$740,$AF2414)/INDEX('Season Counts'!$J$2:$J$740,$AF2414),"")</f>
        <v>0.362573099415205</v>
      </c>
      <c r="AB2414" s="41" t="n">
        <f aca="false">IFERROR(R2414-AA2414,"")</f>
        <v>0.0818713450292398</v>
      </c>
      <c r="AC2414" s="39" t="n">
        <f aca="false">IFERROR(INDEX('Season Counts'!$AG$2:$AG$740,$AF2414)/INDEX('Season Counts'!$AF$2:$AF$740,$AF2414),"")</f>
        <v>71.5080882352941</v>
      </c>
      <c r="AD2414" s="40" t="n">
        <f aca="false">IFERROR(V2414-AC2414,"")</f>
        <v>-0.362633689839583</v>
      </c>
      <c r="AE2414" s="4" t="str">
        <f aca="false">IF(D2414&lt;Guide!$C$21,"Low PA",IF(TRIM(IF(ISNUMBER(AD2414),IF(N(AD2414)&lt;=-Guide!$C$24,"▼ Bat Speed  ",IF(N(AD2414)&gt;=Guide!$C$24,"▲ Bat Speed  ","")),"")&amp;IF(N(Z2414)&gt;=Guide!$C$22,"▲ Contact  ","")&amp;IF(N(Z2414)&lt;=-Guide!$C$22,"▼ Contact  ","")&amp;IF(N(AB2414)&gt;=Guide!$C$23,"▲ Chase  ","")&amp;IF(N(AB2414)&lt;=-Guide!$C$23,"▼ Chase  ",""))="","Stable",TRIM(IF(ISNUMBER(AD2414),IF(N(AD2414)&lt;=-Guide!$C$24,"▼ Bat Speed  ",IF(N(AD2414)&gt;=Guide!$C$24,"▲ Bat Speed  ","")),"")&amp;IF(N(Z2414)&gt;=Guide!$C$22,"▲ Contact  ","")&amp;IF(N(Z2414)&lt;=-Guide!$C$22,"▼ Contact  ","")&amp;IF(N(AB2414)&gt;=Guide!$C$23,"▲ Chase  ","")&amp;IF(N(AB2414)&lt;=-Guide!$C$23,"▼ Chase  ",""))))</f>
        <v>Low PA</v>
      </c>
      <c r="AF2414" s="35" t="n">
        <f aca="false">MATCH(Counts!A2414,'Season Counts'!$A$2:$A$740,0)</f>
        <v>615</v>
      </c>
    </row>
    <row r="2415" customFormat="false" ht="15" hidden="false" customHeight="false" outlineLevel="0" collapsed="false">
      <c r="A2415" s="34" t="str">
        <f aca="false">Counts!B2415</f>
        <v>SF</v>
      </c>
      <c r="B2415" s="5" t="str">
        <f aca="false">Counts!C2415</f>
        <v>Andrew Knizner</v>
      </c>
      <c r="C2415" s="34" t="str">
        <f aca="false">Counts!F2415</f>
        <v>Aug</v>
      </c>
      <c r="D2415" s="35" t="n">
        <f aca="false">IFERROR(Counts!P2415,"")</f>
        <v>30</v>
      </c>
      <c r="E2415" s="36" t="n">
        <f aca="false">IFERROR(Counts!R2415/Counts!Q2415,"")</f>
        <v>0.222222222222222</v>
      </c>
      <c r="F2415" s="36" t="n">
        <f aca="false">IFERROR((Counts!R2415+Counts!V2415+Counts!W2415)/(Counts!Q2415+Counts!V2415+Counts!W2415+Counts!X2415),"")</f>
        <v>0.3</v>
      </c>
      <c r="G2415" s="36" t="n">
        <f aca="false">IFERROR((Counts!R2415+Counts!S2415+2*Counts!T2415+3*Counts!U2415)/Counts!Q2415,"")</f>
        <v>0.407407407407407</v>
      </c>
      <c r="H2415" s="35" t="n">
        <f aca="false">IFERROR(Counts!U2415,"")</f>
        <v>1</v>
      </c>
      <c r="I2415" s="36" t="n">
        <f aca="false">IFERROR(Counts!Z2415/Counts!AA2415,"")</f>
        <v>0.31</v>
      </c>
      <c r="J2415" s="36" t="n">
        <f aca="false">IFERROR(Counts!AB2415/Counts!AA2415,"")</f>
        <v>0.287366666666667</v>
      </c>
      <c r="K2415" s="37" t="n">
        <f aca="false">IFERROR((Counts!AB2415-Counts!Z2415)/Counts!AA2415,"")</f>
        <v>-0.0226333333333333</v>
      </c>
      <c r="L2415" s="38" t="n">
        <f aca="false">IFERROR(Counts!Y2415/Counts!P2415,"")</f>
        <v>0.133333333333333</v>
      </c>
      <c r="M2415" s="38" t="n">
        <f aca="false">IFERROR(Counts!V2415/Counts!P2415,"")</f>
        <v>0.0666666666666667</v>
      </c>
      <c r="N2415" s="38" t="n">
        <f aca="false">IFERROR(Counts!AD2415/Counts!AC2415,"")</f>
        <v>0.0869565217391304</v>
      </c>
      <c r="O2415" s="38" t="n">
        <f aca="false">IFERROR(Counts!AE2415/Counts!AC2415,"")</f>
        <v>0.304347826086957</v>
      </c>
      <c r="P2415" s="39" t="n">
        <f aca="false">IFERROR(Counts!AG2415/Counts!AF2415,"")</f>
        <v>87.5304347826087</v>
      </c>
      <c r="Q2415" s="38" t="n">
        <f aca="false">IFERROR(Counts!AH2415/Counts!AC2415,"")</f>
        <v>0.173913043478261</v>
      </c>
      <c r="R2415" s="38" t="n">
        <f aca="false">IFERROR(Counts!N2415/Counts!M2415,"")</f>
        <v>0.37037037037037</v>
      </c>
      <c r="S2415" s="38" t="n">
        <f aca="false">IFERROR(Counts!K2415/Counts!J2415,"")</f>
        <v>0.617021276595745</v>
      </c>
      <c r="T2415" s="38" t="n">
        <f aca="false">IFERROR(Counts!I2415/Counts!H2415,"")</f>
        <v>0.163265306122449</v>
      </c>
      <c r="U2415" s="38" t="n">
        <f aca="false">IFERROR(1-Counts!L2415/Counts!K2415,"")</f>
        <v>0.827586206896552</v>
      </c>
      <c r="V2415" s="39" t="n">
        <f aca="false">IFERROR(Counts!AJ2415/Counts!AI2415,"")</f>
        <v>70.3477272727273</v>
      </c>
      <c r="W2415" s="38" t="n">
        <f aca="false">IFERROR(Counts!AK2415/Counts!AI2415,"")</f>
        <v>0.0681818181818182</v>
      </c>
      <c r="X2415" s="40" t="n">
        <f aca="false">IFERROR(Counts!O2415,"")</f>
        <v>-0.944</v>
      </c>
      <c r="Y2415" s="36" t="n">
        <f aca="false">IFERROR(INDEX('Season Counts'!$Y$2:$Y$740,$AF2415)/INDEX('Season Counts'!$X$2:$X$740,$AF2415),"")</f>
        <v>0.2740375</v>
      </c>
      <c r="Z2415" s="37" t="n">
        <f aca="false">IFERROR(J2415-Y2415,"")</f>
        <v>0.0133291666666667</v>
      </c>
      <c r="AA2415" s="38" t="n">
        <f aca="false">IFERROR(INDEX('Season Counts'!$K$2:$K$740,$AF2415)/INDEX('Season Counts'!$J$2:$J$740,$AF2415),"")</f>
        <v>0.39375</v>
      </c>
      <c r="AB2415" s="41" t="n">
        <f aca="false">IFERROR(R2415-AA2415,"")</f>
        <v>-0.0233796296296296</v>
      </c>
      <c r="AC2415" s="39" t="n">
        <f aca="false">IFERROR(INDEX('Season Counts'!$AG$2:$AG$740,$AF2415)/INDEX('Season Counts'!$AF$2:$AF$740,$AF2415),"")</f>
        <v>70.266935483871</v>
      </c>
      <c r="AD2415" s="40" t="n">
        <f aca="false">IFERROR(V2415-AC2415,"")</f>
        <v>0.0807917888563168</v>
      </c>
      <c r="AE2415" s="4" t="str">
        <f aca="false">IF(D2415&lt;Guide!$C$21,"Low PA",IF(TRIM(IF(ISNUMBER(AD2415),IF(N(AD2415)&lt;=-Guide!$C$24,"▼ Bat Speed  ",IF(N(AD2415)&gt;=Guide!$C$24,"▲ Bat Speed  ","")),"")&amp;IF(N(Z2415)&gt;=Guide!$C$22,"▲ Contact  ","")&amp;IF(N(Z2415)&lt;=-Guide!$C$22,"▼ Contact  ","")&amp;IF(N(AB2415)&gt;=Guide!$C$23,"▲ Chase  ","")&amp;IF(N(AB2415)&lt;=-Guide!$C$23,"▼ Chase  ",""))="","Stable",TRIM(IF(ISNUMBER(AD2415),IF(N(AD2415)&lt;=-Guide!$C$24,"▼ Bat Speed  ",IF(N(AD2415)&gt;=Guide!$C$24,"▲ Bat Speed  ","")),"")&amp;IF(N(Z2415)&gt;=Guide!$C$22,"▲ Contact  ","")&amp;IF(N(Z2415)&lt;=-Guide!$C$22,"▼ Contact  ","")&amp;IF(N(AB2415)&gt;=Guide!$C$23,"▲ Chase  ","")&amp;IF(N(AB2415)&lt;=-Guide!$C$23,"▼ Chase  ",""))))</f>
        <v>Low PA</v>
      </c>
      <c r="AF2415" s="35" t="n">
        <f aca="false">MATCH(Counts!A2415,'Season Counts'!$A$2:$A$740,0)</f>
        <v>616</v>
      </c>
    </row>
    <row r="2416" customFormat="false" ht="15" hidden="false" customHeight="false" outlineLevel="0" collapsed="false">
      <c r="A2416" s="34" t="str">
        <f aca="false">Counts!B2416</f>
        <v>SF</v>
      </c>
      <c r="B2416" s="5" t="str">
        <f aca="false">Counts!C2416</f>
        <v>Andrew Knizner</v>
      </c>
      <c r="C2416" s="34" t="str">
        <f aca="false">Counts!F2416</f>
        <v>Sep</v>
      </c>
      <c r="D2416" s="35" t="n">
        <f aca="false">IFERROR(Counts!P2416,"")</f>
        <v>50</v>
      </c>
      <c r="E2416" s="36" t="n">
        <f aca="false">IFERROR(Counts!R2416/Counts!Q2416,"")</f>
        <v>0.217391304347826</v>
      </c>
      <c r="F2416" s="36" t="n">
        <f aca="false">IFERROR((Counts!R2416+Counts!V2416+Counts!W2416)/(Counts!Q2416+Counts!V2416+Counts!W2416+Counts!X2416),"")</f>
        <v>0.28</v>
      </c>
      <c r="G2416" s="36" t="n">
        <f aca="false">IFERROR((Counts!R2416+Counts!S2416+2*Counts!T2416+3*Counts!U2416)/Counts!Q2416,"")</f>
        <v>0.326086956521739</v>
      </c>
      <c r="H2416" s="35" t="n">
        <f aca="false">IFERROR(Counts!U2416,"")</f>
        <v>1</v>
      </c>
      <c r="I2416" s="36" t="n">
        <f aca="false">IFERROR(Counts!Z2416/Counts!AA2416,"")</f>
        <v>0.272</v>
      </c>
      <c r="J2416" s="36" t="n">
        <f aca="false">IFERROR(Counts!AB2416/Counts!AA2416,"")</f>
        <v>0.26604</v>
      </c>
      <c r="K2416" s="37" t="n">
        <f aca="false">IFERROR((Counts!AB2416-Counts!Z2416)/Counts!AA2416,"")</f>
        <v>-0.00596</v>
      </c>
      <c r="L2416" s="38" t="n">
        <f aca="false">IFERROR(Counts!Y2416/Counts!P2416,"")</f>
        <v>0.2</v>
      </c>
      <c r="M2416" s="38" t="n">
        <f aca="false">IFERROR(Counts!V2416/Counts!P2416,"")</f>
        <v>0.04</v>
      </c>
      <c r="N2416" s="38" t="n">
        <f aca="false">IFERROR(Counts!AD2416/Counts!AC2416,"")</f>
        <v>0.0277777777777778</v>
      </c>
      <c r="O2416" s="38" t="n">
        <f aca="false">IFERROR(Counts!AE2416/Counts!AC2416,"")</f>
        <v>0.333333333333333</v>
      </c>
      <c r="P2416" s="39" t="n">
        <f aca="false">IFERROR(Counts!AG2416/Counts!AF2416,"")</f>
        <v>86.6361111111111</v>
      </c>
      <c r="Q2416" s="38" t="n">
        <f aca="false">IFERROR(Counts!AH2416/Counts!AC2416,"")</f>
        <v>0.277777777777778</v>
      </c>
      <c r="R2416" s="38" t="n">
        <f aca="false">IFERROR(Counts!N2416/Counts!M2416,"")</f>
        <v>0.405660377358491</v>
      </c>
      <c r="S2416" s="38" t="n">
        <f aca="false">IFERROR(Counts!K2416/Counts!J2416,"")</f>
        <v>0.619047619047619</v>
      </c>
      <c r="T2416" s="38" t="n">
        <f aca="false">IFERROR(Counts!I2416/Counts!H2416,"")</f>
        <v>0.231578947368421</v>
      </c>
      <c r="U2416" s="38" t="n">
        <f aca="false">IFERROR(1-Counts!L2416/Counts!K2416,"")</f>
        <v>0.846153846153846</v>
      </c>
      <c r="V2416" s="39" t="n">
        <f aca="false">IFERROR(Counts!AJ2416/Counts!AI2416,"")</f>
        <v>70.2225</v>
      </c>
      <c r="W2416" s="38" t="n">
        <f aca="false">IFERROR(Counts!AK2416/Counts!AI2416,"")</f>
        <v>0.075</v>
      </c>
      <c r="X2416" s="40" t="n">
        <f aca="false">IFERROR(Counts!O2416,"")</f>
        <v>-1.288</v>
      </c>
      <c r="Y2416" s="36" t="n">
        <f aca="false">IFERROR(INDEX('Season Counts'!$Y$2:$Y$740,$AF2416)/INDEX('Season Counts'!$X$2:$X$740,$AF2416),"")</f>
        <v>0.2740375</v>
      </c>
      <c r="Z2416" s="37" t="n">
        <f aca="false">IFERROR(J2416-Y2416,"")</f>
        <v>-0.00799749999999999</v>
      </c>
      <c r="AA2416" s="38" t="n">
        <f aca="false">IFERROR(INDEX('Season Counts'!$K$2:$K$740,$AF2416)/INDEX('Season Counts'!$J$2:$J$740,$AF2416),"")</f>
        <v>0.39375</v>
      </c>
      <c r="AB2416" s="41" t="n">
        <f aca="false">IFERROR(R2416-AA2416,"")</f>
        <v>0.0119103773584906</v>
      </c>
      <c r="AC2416" s="39" t="n">
        <f aca="false">IFERROR(INDEX('Season Counts'!$AG$2:$AG$740,$AF2416)/INDEX('Season Counts'!$AF$2:$AF$740,$AF2416),"")</f>
        <v>70.266935483871</v>
      </c>
      <c r="AD2416" s="40" t="n">
        <f aca="false">IFERROR(V2416-AC2416,"")</f>
        <v>-0.04443548387097</v>
      </c>
      <c r="AE2416" s="4" t="str">
        <f aca="false">IF(D2416&lt;Guide!$C$21,"Low PA",IF(TRIM(IF(ISNUMBER(AD2416),IF(N(AD2416)&lt;=-Guide!$C$24,"▼ Bat Speed  ",IF(N(AD2416)&gt;=Guide!$C$24,"▲ Bat Speed  ","")),"")&amp;IF(N(Z2416)&gt;=Guide!$C$22,"▲ Contact  ","")&amp;IF(N(Z2416)&lt;=-Guide!$C$22,"▼ Contact  ","")&amp;IF(N(AB2416)&gt;=Guide!$C$23,"▲ Chase  ","")&amp;IF(N(AB2416)&lt;=-Guide!$C$23,"▼ Chase  ",""))="","Stable",TRIM(IF(ISNUMBER(AD2416),IF(N(AD2416)&lt;=-Guide!$C$24,"▼ Bat Speed  ",IF(N(AD2416)&gt;=Guide!$C$24,"▲ Bat Speed  ","")),"")&amp;IF(N(Z2416)&gt;=Guide!$C$22,"▲ Contact  ","")&amp;IF(N(Z2416)&lt;=-Guide!$C$22,"▼ Contact  ","")&amp;IF(N(AB2416)&gt;=Guide!$C$23,"▲ Chase  ","")&amp;IF(N(AB2416)&lt;=-Guide!$C$23,"▼ Chase  ",""))))</f>
        <v>Stable</v>
      </c>
      <c r="AF2416" s="35" t="n">
        <f aca="false">MATCH(Counts!A2416,'Season Counts'!$A$2:$A$740,0)</f>
        <v>616</v>
      </c>
    </row>
    <row r="2417" customFormat="false" ht="15" hidden="false" customHeight="false" outlineLevel="0" collapsed="false">
      <c r="A2417" s="34" t="str">
        <f aca="false">Counts!B2417</f>
        <v>SF</v>
      </c>
      <c r="B2417" s="5" t="str">
        <f aca="false">Counts!C2417</f>
        <v>Jesus Rodriguez</v>
      </c>
      <c r="C2417" s="34" t="str">
        <f aca="false">Counts!F2417</f>
        <v>May</v>
      </c>
      <c r="D2417" s="35" t="n">
        <f aca="false">IFERROR(Counts!P2417,"")</f>
        <v>43</v>
      </c>
      <c r="E2417" s="36" t="n">
        <f aca="false">IFERROR(Counts!R2417/Counts!Q2417,"")</f>
        <v>0.230769230769231</v>
      </c>
      <c r="F2417" s="36" t="n">
        <f aca="false">IFERROR((Counts!R2417+Counts!V2417+Counts!W2417)/(Counts!Q2417+Counts!V2417+Counts!W2417+Counts!X2417),"")</f>
        <v>0.302325581395349</v>
      </c>
      <c r="G2417" s="36" t="n">
        <f aca="false">IFERROR((Counts!R2417+Counts!S2417+2*Counts!T2417+3*Counts!U2417)/Counts!Q2417,"")</f>
        <v>0.384615384615385</v>
      </c>
      <c r="H2417" s="35" t="n">
        <f aca="false">IFERROR(Counts!U2417,"")</f>
        <v>2</v>
      </c>
      <c r="I2417" s="36" t="n">
        <f aca="false">IFERROR(Counts!Z2417/Counts!AA2417,"")</f>
        <v>0.304651162790698</v>
      </c>
      <c r="J2417" s="36" t="n">
        <f aca="false">IFERROR(Counts!AB2417/Counts!AA2417,"")</f>
        <v>0.320186046511628</v>
      </c>
      <c r="K2417" s="37" t="n">
        <f aca="false">IFERROR((Counts!AB2417-Counts!Z2417)/Counts!AA2417,"")</f>
        <v>0.0155348837209303</v>
      </c>
      <c r="L2417" s="38" t="n">
        <f aca="false">IFERROR(Counts!Y2417/Counts!P2417,"")</f>
        <v>0.116279069767442</v>
      </c>
      <c r="M2417" s="38" t="n">
        <f aca="false">IFERROR(Counts!V2417/Counts!P2417,"")</f>
        <v>0.0697674418604651</v>
      </c>
      <c r="N2417" s="38" t="n">
        <f aca="false">IFERROR(Counts!AD2417/Counts!AC2417,"")</f>
        <v>0.0294117647058824</v>
      </c>
      <c r="O2417" s="38" t="n">
        <f aca="false">IFERROR(Counts!AE2417/Counts!AC2417,"")</f>
        <v>0.294117647058824</v>
      </c>
      <c r="P2417" s="39" t="n">
        <f aca="false">IFERROR(Counts!AG2417/Counts!AF2417,"")</f>
        <v>86.0764705882353</v>
      </c>
      <c r="Q2417" s="38" t="n">
        <f aca="false">IFERROR(Counts!AH2417/Counts!AC2417,"")</f>
        <v>0.382352941176471</v>
      </c>
      <c r="R2417" s="38" t="n">
        <f aca="false">IFERROR(Counts!N2417/Counts!M2417,"")</f>
        <v>0.319444444444444</v>
      </c>
      <c r="S2417" s="38" t="n">
        <f aca="false">IFERROR(Counts!K2417/Counts!J2417,"")</f>
        <v>0.694444444444444</v>
      </c>
      <c r="T2417" s="38" t="n">
        <f aca="false">IFERROR(Counts!I2417/Counts!H2417,"")</f>
        <v>0.178082191780822</v>
      </c>
      <c r="U2417" s="38" t="n">
        <f aca="false">IFERROR(1-Counts!L2417/Counts!K2417,"")</f>
        <v>0.88</v>
      </c>
      <c r="V2417" s="39" t="n">
        <f aca="false">IFERROR(Counts!AJ2417/Counts!AI2417,"")</f>
        <v>68.7693548387097</v>
      </c>
      <c r="W2417" s="38" t="n">
        <f aca="false">IFERROR(Counts!AK2417/Counts!AI2417,"")</f>
        <v>0.032258064516129</v>
      </c>
      <c r="X2417" s="40" t="n">
        <f aca="false">IFERROR(Counts!O2417,"")</f>
        <v>-0.464</v>
      </c>
      <c r="Y2417" s="36" t="n">
        <f aca="false">IFERROR(INDEX('Season Counts'!$Y$2:$Y$740,$AF2417)/INDEX('Season Counts'!$X$2:$X$740,$AF2417),"")</f>
        <v>0.315385964912281</v>
      </c>
      <c r="Z2417" s="37" t="n">
        <f aca="false">IFERROR(J2417-Y2417,"")</f>
        <v>0.0048000815993472</v>
      </c>
      <c r="AA2417" s="38" t="n">
        <f aca="false">IFERROR(INDEX('Season Counts'!$K$2:$K$740,$AF2417)/INDEX('Season Counts'!$J$2:$J$740,$AF2417),"")</f>
        <v>0.348214285714286</v>
      </c>
      <c r="AB2417" s="41" t="n">
        <f aca="false">IFERROR(R2417-AA2417,"")</f>
        <v>-0.0287698412698413</v>
      </c>
      <c r="AC2417" s="39" t="n">
        <f aca="false">IFERROR(INDEX('Season Counts'!$AG$2:$AG$740,$AF2417)/INDEX('Season Counts'!$AF$2:$AF$740,$AF2417),"")</f>
        <v>69.375</v>
      </c>
      <c r="AD2417" s="40" t="n">
        <f aca="false">IFERROR(V2417-AC2417,"")</f>
        <v>-0.605645161290326</v>
      </c>
      <c r="AE2417" s="4" t="str">
        <f aca="false">IF(D2417&lt;Guide!$C$21,"Low PA",IF(TRIM(IF(ISNUMBER(AD2417),IF(N(AD2417)&lt;=-Guide!$C$24,"▼ Bat Speed  ",IF(N(AD2417)&gt;=Guide!$C$24,"▲ Bat Speed  ","")),"")&amp;IF(N(Z2417)&gt;=Guide!$C$22,"▲ Contact  ","")&amp;IF(N(Z2417)&lt;=-Guide!$C$22,"▼ Contact  ","")&amp;IF(N(AB2417)&gt;=Guide!$C$23,"▲ Chase  ","")&amp;IF(N(AB2417)&lt;=-Guide!$C$23,"▼ Chase  ",""))="","Stable",TRIM(IF(ISNUMBER(AD2417),IF(N(AD2417)&lt;=-Guide!$C$24,"▼ Bat Speed  ",IF(N(AD2417)&gt;=Guide!$C$24,"▲ Bat Speed  ","")),"")&amp;IF(N(Z2417)&gt;=Guide!$C$22,"▲ Contact  ","")&amp;IF(N(Z2417)&lt;=-Guide!$C$22,"▼ Contact  ","")&amp;IF(N(AB2417)&gt;=Guide!$C$23,"▲ Chase  ","")&amp;IF(N(AB2417)&lt;=-Guide!$C$23,"▼ Chase  ",""))))</f>
        <v>Stable</v>
      </c>
      <c r="AF2417" s="35" t="n">
        <f aca="false">MATCH(Counts!A2417,'Season Counts'!$A$2:$A$740,0)</f>
        <v>617</v>
      </c>
    </row>
    <row r="2418" customFormat="false" ht="15" hidden="false" customHeight="false" outlineLevel="0" collapsed="false">
      <c r="A2418" s="34" t="str">
        <f aca="false">Counts!B2418</f>
        <v>SF</v>
      </c>
      <c r="B2418" s="5" t="str">
        <f aca="false">Counts!C2418</f>
        <v>Jesus Rodriguez</v>
      </c>
      <c r="C2418" s="34" t="str">
        <f aca="false">Counts!F2418</f>
        <v>Jul</v>
      </c>
      <c r="D2418" s="35" t="n">
        <f aca="false">IFERROR(Counts!P2418,"")</f>
        <v>15</v>
      </c>
      <c r="E2418" s="36" t="n">
        <f aca="false">IFERROR(Counts!R2418/Counts!Q2418,"")</f>
        <v>0.25</v>
      </c>
      <c r="F2418" s="36" t="n">
        <f aca="false">IFERROR((Counts!R2418+Counts!V2418+Counts!W2418)/(Counts!Q2418+Counts!V2418+Counts!W2418+Counts!X2418),"")</f>
        <v>0.357142857142857</v>
      </c>
      <c r="G2418" s="36" t="n">
        <f aca="false">IFERROR((Counts!R2418+Counts!S2418+2*Counts!T2418+3*Counts!U2418)/Counts!Q2418,"")</f>
        <v>0.5</v>
      </c>
      <c r="H2418" s="35" t="n">
        <f aca="false">IFERROR(Counts!U2418,"")</f>
        <v>0</v>
      </c>
      <c r="I2418" s="36" t="n">
        <f aca="false">IFERROR(Counts!Z2418/Counts!AA2418,"")</f>
        <v>0.367857142857143</v>
      </c>
      <c r="J2418" s="36" t="n">
        <f aca="false">IFERROR(Counts!AB2418/Counts!AA2418,"")</f>
        <v>0.300642857142857</v>
      </c>
      <c r="K2418" s="37" t="n">
        <f aca="false">IFERROR((Counts!AB2418-Counts!Z2418)/Counts!AA2418,"")</f>
        <v>-0.0672142857142858</v>
      </c>
      <c r="L2418" s="38" t="n">
        <f aca="false">IFERROR(Counts!Y2418/Counts!P2418,"")</f>
        <v>0.2</v>
      </c>
      <c r="M2418" s="38" t="n">
        <f aca="false">IFERROR(Counts!V2418/Counts!P2418,"")</f>
        <v>0.133333333333333</v>
      </c>
      <c r="N2418" s="38" t="n">
        <f aca="false">IFERROR(Counts!AD2418/Counts!AC2418,"")</f>
        <v>0</v>
      </c>
      <c r="O2418" s="38" t="n">
        <f aca="false">IFERROR(Counts!AE2418/Counts!AC2418,"")</f>
        <v>0.3</v>
      </c>
      <c r="P2418" s="39" t="n">
        <f aca="false">IFERROR(Counts!AG2418/Counts!AF2418,"")</f>
        <v>77.52</v>
      </c>
      <c r="Q2418" s="38" t="n">
        <f aca="false">IFERROR(Counts!AH2418/Counts!AC2418,"")</f>
        <v>0.2</v>
      </c>
      <c r="R2418" s="38" t="n">
        <f aca="false">IFERROR(Counts!N2418/Counts!M2418,"")</f>
        <v>0.4</v>
      </c>
      <c r="S2418" s="38" t="n">
        <f aca="false">IFERROR(Counts!K2418/Counts!J2418,"")</f>
        <v>0.84</v>
      </c>
      <c r="T2418" s="38" t="n">
        <f aca="false">IFERROR(Counts!I2418/Counts!H2418,"")</f>
        <v>0.351351351351351</v>
      </c>
      <c r="U2418" s="38" t="n">
        <f aca="false">IFERROR(1-Counts!L2418/Counts!K2418,"")</f>
        <v>0.714285714285714</v>
      </c>
      <c r="V2418" s="39" t="n">
        <f aca="false">IFERROR(Counts!AJ2418/Counts!AI2418,"")</f>
        <v>70.4794117647059</v>
      </c>
      <c r="W2418" s="38" t="n">
        <f aca="false">IFERROR(Counts!AK2418/Counts!AI2418,"")</f>
        <v>0.0294117647058824</v>
      </c>
      <c r="X2418" s="40" t="n">
        <f aca="false">IFERROR(Counts!O2418,"")</f>
        <v>0.496</v>
      </c>
      <c r="Y2418" s="36" t="n">
        <f aca="false">IFERROR(INDEX('Season Counts'!$Y$2:$Y$740,$AF2418)/INDEX('Season Counts'!$X$2:$X$740,$AF2418),"")</f>
        <v>0.315385964912281</v>
      </c>
      <c r="Z2418" s="37" t="n">
        <f aca="false">IFERROR(J2418-Y2418,"")</f>
        <v>-0.0147431077694236</v>
      </c>
      <c r="AA2418" s="38" t="n">
        <f aca="false">IFERROR(INDEX('Season Counts'!$K$2:$K$740,$AF2418)/INDEX('Season Counts'!$J$2:$J$740,$AF2418),"")</f>
        <v>0.348214285714286</v>
      </c>
      <c r="AB2418" s="41" t="n">
        <f aca="false">IFERROR(R2418-AA2418,"")</f>
        <v>0.0517857142857143</v>
      </c>
      <c r="AC2418" s="39" t="n">
        <f aca="false">IFERROR(INDEX('Season Counts'!$AG$2:$AG$740,$AF2418)/INDEX('Season Counts'!$AF$2:$AF$740,$AF2418),"")</f>
        <v>69.375</v>
      </c>
      <c r="AD2418" s="40" t="n">
        <f aca="false">IFERROR(V2418-AC2418,"")</f>
        <v>1.10441176470589</v>
      </c>
      <c r="AE2418" s="4" t="str">
        <f aca="false">IF(D2418&lt;Guide!$C$21,"Low PA",IF(TRIM(IF(ISNUMBER(AD2418),IF(N(AD2418)&lt;=-Guide!$C$24,"▼ Bat Speed  ",IF(N(AD2418)&gt;=Guide!$C$24,"▲ Bat Speed  ","")),"")&amp;IF(N(Z2418)&gt;=Guide!$C$22,"▲ Contact  ","")&amp;IF(N(Z2418)&lt;=-Guide!$C$22,"▼ Contact  ","")&amp;IF(N(AB2418)&gt;=Guide!$C$23,"▲ Chase  ","")&amp;IF(N(AB2418)&lt;=-Guide!$C$23,"▼ Chase  ",""))="","Stable",TRIM(IF(ISNUMBER(AD2418),IF(N(AD2418)&lt;=-Guide!$C$24,"▼ Bat Speed  ",IF(N(AD2418)&gt;=Guide!$C$24,"▲ Bat Speed  ","")),"")&amp;IF(N(Z2418)&gt;=Guide!$C$22,"▲ Contact  ","")&amp;IF(N(Z2418)&lt;=-Guide!$C$22,"▼ Contact  ","")&amp;IF(N(AB2418)&gt;=Guide!$C$23,"▲ Chase  ","")&amp;IF(N(AB2418)&lt;=-Guide!$C$23,"▼ Chase  ",""))))</f>
        <v>Low PA</v>
      </c>
      <c r="AF2418" s="35" t="n">
        <f aca="false">MATCH(Counts!A2418,'Season Counts'!$A$2:$A$740,0)</f>
        <v>617</v>
      </c>
    </row>
    <row r="2419" customFormat="false" ht="15" hidden="false" customHeight="false" outlineLevel="0" collapsed="false">
      <c r="A2419" s="34" t="str">
        <f aca="false">Counts!B2419</f>
        <v>SF</v>
      </c>
      <c r="B2419" s="5" t="str">
        <f aca="false">Counts!C2419</f>
        <v>Brett Harris</v>
      </c>
      <c r="C2419" s="34" t="str">
        <f aca="false">Counts!F2419</f>
        <v>Sep</v>
      </c>
      <c r="D2419" s="35" t="n">
        <f aca="false">IFERROR(Counts!P2419,"")</f>
        <v>42</v>
      </c>
      <c r="E2419" s="36" t="n">
        <f aca="false">IFERROR(Counts!R2419/Counts!Q2419,"")</f>
        <v>0.157894736842105</v>
      </c>
      <c r="F2419" s="36" t="n">
        <f aca="false">IFERROR((Counts!R2419+Counts!V2419+Counts!W2419)/(Counts!Q2419+Counts!V2419+Counts!W2419+Counts!X2419),"")</f>
        <v>0.219512195121951</v>
      </c>
      <c r="G2419" s="36" t="n">
        <f aca="false">IFERROR((Counts!R2419+Counts!S2419+2*Counts!T2419+3*Counts!U2419)/Counts!Q2419,"")</f>
        <v>0.210526315789474</v>
      </c>
      <c r="H2419" s="35" t="n">
        <f aca="false">IFERROR(Counts!U2419,"")</f>
        <v>0</v>
      </c>
      <c r="I2419" s="36" t="n">
        <f aca="false">IFERROR(Counts!Z2419/Counts!AA2419,"")</f>
        <v>0.2</v>
      </c>
      <c r="J2419" s="36" t="n">
        <f aca="false">IFERROR(Counts!AB2419/Counts!AA2419,"")</f>
        <v>0.231975609756098</v>
      </c>
      <c r="K2419" s="37" t="n">
        <f aca="false">IFERROR((Counts!AB2419-Counts!Z2419)/Counts!AA2419,"")</f>
        <v>0.0319756097560976</v>
      </c>
      <c r="L2419" s="38" t="n">
        <f aca="false">IFERROR(Counts!Y2419/Counts!P2419,"")</f>
        <v>0.333333333333333</v>
      </c>
      <c r="M2419" s="38" t="n">
        <f aca="false">IFERROR(Counts!V2419/Counts!P2419,"")</f>
        <v>0.0476190476190476</v>
      </c>
      <c r="N2419" s="38" t="n">
        <f aca="false">IFERROR(Counts!AD2419/Counts!AC2419,"")</f>
        <v>0.04</v>
      </c>
      <c r="O2419" s="38" t="n">
        <f aca="false">IFERROR(Counts!AE2419/Counts!AC2419,"")</f>
        <v>0.32</v>
      </c>
      <c r="P2419" s="39" t="n">
        <f aca="false">IFERROR(Counts!AG2419/Counts!AF2419,"")</f>
        <v>86.244</v>
      </c>
      <c r="Q2419" s="38" t="n">
        <f aca="false">IFERROR(Counts!AH2419/Counts!AC2419,"")</f>
        <v>0.44</v>
      </c>
      <c r="R2419" s="38" t="n">
        <f aca="false">IFERROR(Counts!N2419/Counts!M2419,"")</f>
        <v>0.222222222222222</v>
      </c>
      <c r="S2419" s="38" t="n">
        <f aca="false">IFERROR(Counts!K2419/Counts!J2419,"")</f>
        <v>0.662162162162162</v>
      </c>
      <c r="T2419" s="38" t="n">
        <f aca="false">IFERROR(Counts!I2419/Counts!H2419,"")</f>
        <v>0.283582089552239</v>
      </c>
      <c r="U2419" s="38" t="n">
        <f aca="false">IFERROR(1-Counts!L2419/Counts!K2419,"")</f>
        <v>0.836734693877551</v>
      </c>
      <c r="V2419" s="39" t="n">
        <f aca="false">IFERROR(Counts!AJ2419/Counts!AI2419,"")</f>
        <v>70.36</v>
      </c>
      <c r="W2419" s="38" t="n">
        <f aca="false">IFERROR(Counts!AK2419/Counts!AI2419,"")</f>
        <v>0.0166666666666667</v>
      </c>
      <c r="X2419" s="40" t="n">
        <f aca="false">IFERROR(Counts!O2419,"")</f>
        <v>-4.22</v>
      </c>
      <c r="Y2419" s="36" t="n">
        <f aca="false">IFERROR(INDEX('Season Counts'!$Y$2:$Y$740,$AF2419)/INDEX('Season Counts'!$X$2:$X$740,$AF2419),"")</f>
        <v>0.231975609756098</v>
      </c>
      <c r="Z2419" s="37" t="n">
        <f aca="false">IFERROR(J2419-Y2419,"")</f>
        <v>0</v>
      </c>
      <c r="AA2419" s="38" t="n">
        <f aca="false">IFERROR(INDEX('Season Counts'!$K$2:$K$740,$AF2419)/INDEX('Season Counts'!$J$2:$J$740,$AF2419),"")</f>
        <v>0.222222222222222</v>
      </c>
      <c r="AB2419" s="41" t="n">
        <f aca="false">IFERROR(R2419-AA2419,"")</f>
        <v>0</v>
      </c>
      <c r="AC2419" s="39" t="n">
        <f aca="false">IFERROR(INDEX('Season Counts'!$AG$2:$AG$740,$AF2419)/INDEX('Season Counts'!$AF$2:$AF$740,$AF2419),"")</f>
        <v>70.36</v>
      </c>
      <c r="AD2419" s="40" t="n">
        <f aca="false">IFERROR(V2419-AC2419,"")</f>
        <v>0</v>
      </c>
      <c r="AE2419" s="4" t="str">
        <f aca="false">IF(D2419&lt;Guide!$C$21,"Low PA",IF(TRIM(IF(ISNUMBER(AD2419),IF(N(AD2419)&lt;=-Guide!$C$24,"▼ Bat Speed  ",IF(N(AD2419)&gt;=Guide!$C$24,"▲ Bat Speed  ","")),"")&amp;IF(N(Z2419)&gt;=Guide!$C$22,"▲ Contact  ","")&amp;IF(N(Z2419)&lt;=-Guide!$C$22,"▼ Contact  ","")&amp;IF(N(AB2419)&gt;=Guide!$C$23,"▲ Chase  ","")&amp;IF(N(AB2419)&lt;=-Guide!$C$23,"▼ Chase  ",""))="","Stable",TRIM(IF(ISNUMBER(AD2419),IF(N(AD2419)&lt;=-Guide!$C$24,"▼ Bat Speed  ",IF(N(AD2419)&gt;=Guide!$C$24,"▲ Bat Speed  ","")),"")&amp;IF(N(Z2419)&gt;=Guide!$C$22,"▲ Contact  ","")&amp;IF(N(Z2419)&lt;=-Guide!$C$22,"▼ Contact  ","")&amp;IF(N(AB2419)&gt;=Guide!$C$23,"▲ Chase  ","")&amp;IF(N(AB2419)&lt;=-Guide!$C$23,"▼ Chase  ",""))))</f>
        <v>Stable</v>
      </c>
      <c r="AF2419" s="35" t="n">
        <f aca="false">MATCH(Counts!A2419,'Season Counts'!$A$2:$A$740,0)</f>
        <v>618</v>
      </c>
    </row>
    <row r="2420" customFormat="false" ht="15" hidden="false" customHeight="false" outlineLevel="0" collapsed="false">
      <c r="A2420" s="34" t="str">
        <f aca="false">Counts!B2420</f>
        <v>SF</v>
      </c>
      <c r="B2420" s="5" t="str">
        <f aca="false">Counts!C2420</f>
        <v>Nate Furman</v>
      </c>
      <c r="C2420" s="34" t="str">
        <f aca="false">Counts!F2420</f>
        <v>Aug</v>
      </c>
      <c r="D2420" s="35" t="n">
        <f aca="false">IFERROR(Counts!P2420,"")</f>
        <v>23</v>
      </c>
      <c r="E2420" s="36" t="n">
        <f aca="false">IFERROR(Counts!R2420/Counts!Q2420,"")</f>
        <v>0.157894736842105</v>
      </c>
      <c r="F2420" s="36" t="n">
        <f aca="false">IFERROR((Counts!R2420+Counts!V2420+Counts!W2420)/(Counts!Q2420+Counts!V2420+Counts!W2420+Counts!X2420),"")</f>
        <v>0.272727272727273</v>
      </c>
      <c r="G2420" s="36" t="n">
        <f aca="false">IFERROR((Counts!R2420+Counts!S2420+2*Counts!T2420+3*Counts!U2420)/Counts!Q2420,"")</f>
        <v>0.157894736842105</v>
      </c>
      <c r="H2420" s="35" t="n">
        <f aca="false">IFERROR(Counts!U2420,"")</f>
        <v>0</v>
      </c>
      <c r="I2420" s="36" t="n">
        <f aca="false">IFERROR(Counts!Z2420/Counts!AA2420,"")</f>
        <v>0.218181818181818</v>
      </c>
      <c r="J2420" s="36" t="n">
        <f aca="false">IFERROR(Counts!AB2420/Counts!AA2420,"")</f>
        <v>0.248909090909091</v>
      </c>
      <c r="K2420" s="37" t="n">
        <f aca="false">IFERROR((Counts!AB2420-Counts!Z2420)/Counts!AA2420,"")</f>
        <v>0.0307272727272727</v>
      </c>
      <c r="L2420" s="38" t="n">
        <f aca="false">IFERROR(Counts!Y2420/Counts!P2420,"")</f>
        <v>0.260869565217391</v>
      </c>
      <c r="M2420" s="38" t="n">
        <f aca="false">IFERROR(Counts!V2420/Counts!P2420,"")</f>
        <v>0.130434782608696</v>
      </c>
      <c r="N2420" s="38" t="n">
        <f aca="false">IFERROR(Counts!AD2420/Counts!AC2420,"")</f>
        <v>0</v>
      </c>
      <c r="O2420" s="38" t="n">
        <f aca="false">IFERROR(Counts!AE2420/Counts!AC2420,"")</f>
        <v>0.214285714285714</v>
      </c>
      <c r="P2420" s="39" t="n">
        <f aca="false">IFERROR(Counts!AG2420/Counts!AF2420,"")</f>
        <v>81.3857142857143</v>
      </c>
      <c r="Q2420" s="38" t="n">
        <f aca="false">IFERROR(Counts!AH2420/Counts!AC2420,"")</f>
        <v>0.285714285714286</v>
      </c>
      <c r="R2420" s="38" t="n">
        <f aca="false">IFERROR(Counts!N2420/Counts!M2420,"")</f>
        <v>0.306122448979592</v>
      </c>
      <c r="S2420" s="38" t="n">
        <f aca="false">IFERROR(Counts!K2420/Counts!J2420,"")</f>
        <v>0.621621621621622</v>
      </c>
      <c r="T2420" s="38" t="n">
        <f aca="false">IFERROR(Counts!I2420/Counts!H2420,"")</f>
        <v>0.184210526315789</v>
      </c>
      <c r="U2420" s="38" t="n">
        <f aca="false">IFERROR(1-Counts!L2420/Counts!K2420,"")</f>
        <v>0.956521739130435</v>
      </c>
      <c r="V2420" s="39" t="n">
        <f aca="false">IFERROR(Counts!AJ2420/Counts!AI2420,"")</f>
        <v>65.9571428571429</v>
      </c>
      <c r="W2420" s="38" t="n">
        <f aca="false">IFERROR(Counts!AK2420/Counts!AI2420,"")</f>
        <v>0</v>
      </c>
      <c r="X2420" s="40" t="n">
        <f aca="false">IFERROR(Counts!O2420,"")</f>
        <v>-1.897</v>
      </c>
      <c r="Y2420" s="36" t="n">
        <f aca="false">IFERROR(INDEX('Season Counts'!$Y$2:$Y$740,$AF2420)/INDEX('Season Counts'!$X$2:$X$740,$AF2420),"")</f>
        <v>0.227378378378378</v>
      </c>
      <c r="Z2420" s="37" t="n">
        <f aca="false">IFERROR(J2420-Y2420,"")</f>
        <v>0.0215307125307125</v>
      </c>
      <c r="AA2420" s="38" t="n">
        <f aca="false">IFERROR(INDEX('Season Counts'!$K$2:$K$740,$AF2420)/INDEX('Season Counts'!$J$2:$J$740,$AF2420),"")</f>
        <v>0.333333333333333</v>
      </c>
      <c r="AB2420" s="41" t="n">
        <f aca="false">IFERROR(R2420-AA2420,"")</f>
        <v>-0.0272108843537415</v>
      </c>
      <c r="AC2420" s="39" t="n">
        <f aca="false">IFERROR(INDEX('Season Counts'!$AG$2:$AG$740,$AF2420)/INDEX('Season Counts'!$AF$2:$AF$740,$AF2420),"")</f>
        <v>66.1152542372881</v>
      </c>
      <c r="AD2420" s="40" t="n">
        <f aca="false">IFERROR(V2420-AC2420,"")</f>
        <v>-0.158111380145286</v>
      </c>
      <c r="AE2420" s="4" t="str">
        <f aca="false">IF(D2420&lt;Guide!$C$21,"Low PA",IF(TRIM(IF(ISNUMBER(AD2420),IF(N(AD2420)&lt;=-Guide!$C$24,"▼ Bat Speed  ",IF(N(AD2420)&gt;=Guide!$C$24,"▲ Bat Speed  ","")),"")&amp;IF(N(Z2420)&gt;=Guide!$C$22,"▲ Contact  ","")&amp;IF(N(Z2420)&lt;=-Guide!$C$22,"▼ Contact  ","")&amp;IF(N(AB2420)&gt;=Guide!$C$23,"▲ Chase  ","")&amp;IF(N(AB2420)&lt;=-Guide!$C$23,"▼ Chase  ",""))="","Stable",TRIM(IF(ISNUMBER(AD2420),IF(N(AD2420)&lt;=-Guide!$C$24,"▼ Bat Speed  ",IF(N(AD2420)&gt;=Guide!$C$24,"▲ Bat Speed  ","")),"")&amp;IF(N(Z2420)&gt;=Guide!$C$22,"▲ Contact  ","")&amp;IF(N(Z2420)&lt;=-Guide!$C$22,"▼ Contact  ","")&amp;IF(N(AB2420)&gt;=Guide!$C$23,"▲ Chase  ","")&amp;IF(N(AB2420)&lt;=-Guide!$C$23,"▼ Chase  ",""))))</f>
        <v>Low PA</v>
      </c>
      <c r="AF2420" s="35" t="n">
        <f aca="false">MATCH(Counts!A2420,'Season Counts'!$A$2:$A$740,0)</f>
        <v>619</v>
      </c>
    </row>
    <row r="2421" customFormat="false" ht="15" hidden="false" customHeight="false" outlineLevel="0" collapsed="false">
      <c r="A2421" s="34" t="str">
        <f aca="false">Counts!B2421</f>
        <v>SF</v>
      </c>
      <c r="B2421" s="5" t="str">
        <f aca="false">Counts!C2421</f>
        <v>Nate Furman</v>
      </c>
      <c r="C2421" s="34" t="str">
        <f aca="false">Counts!F2421</f>
        <v>Sep</v>
      </c>
      <c r="D2421" s="35" t="n">
        <f aca="false">IFERROR(Counts!P2421,"")</f>
        <v>16</v>
      </c>
      <c r="E2421" s="36" t="n">
        <f aca="false">IFERROR(Counts!R2421/Counts!Q2421,"")</f>
        <v>0.0769230769230769</v>
      </c>
      <c r="F2421" s="36" t="n">
        <f aca="false">IFERROR((Counts!R2421+Counts!V2421+Counts!W2421)/(Counts!Q2421+Counts!V2421+Counts!W2421+Counts!X2421),"")</f>
        <v>0.2</v>
      </c>
      <c r="G2421" s="36" t="n">
        <f aca="false">IFERROR((Counts!R2421+Counts!S2421+2*Counts!T2421+3*Counts!U2421)/Counts!Q2421,"")</f>
        <v>0.0769230769230769</v>
      </c>
      <c r="H2421" s="35" t="n">
        <f aca="false">IFERROR(Counts!U2421,"")</f>
        <v>0</v>
      </c>
      <c r="I2421" s="36" t="n">
        <f aca="false">IFERROR(Counts!Z2421/Counts!AA2421,"")</f>
        <v>0.153333333333333</v>
      </c>
      <c r="J2421" s="36" t="n">
        <f aca="false">IFERROR(Counts!AB2421/Counts!AA2421,"")</f>
        <v>0.1958</v>
      </c>
      <c r="K2421" s="37" t="n">
        <f aca="false">IFERROR((Counts!AB2421-Counts!Z2421)/Counts!AA2421,"")</f>
        <v>0.0424666666666667</v>
      </c>
      <c r="L2421" s="38" t="n">
        <f aca="false">IFERROR(Counts!Y2421/Counts!P2421,"")</f>
        <v>0.25</v>
      </c>
      <c r="M2421" s="38" t="n">
        <f aca="false">IFERROR(Counts!V2421/Counts!P2421,"")</f>
        <v>0.125</v>
      </c>
      <c r="N2421" s="38" t="n">
        <f aca="false">IFERROR(Counts!AD2421/Counts!AC2421,"")</f>
        <v>0</v>
      </c>
      <c r="O2421" s="38" t="n">
        <f aca="false">IFERROR(Counts!AE2421/Counts!AC2421,"")</f>
        <v>0.1</v>
      </c>
      <c r="P2421" s="39" t="n">
        <f aca="false">IFERROR(Counts!AG2421/Counts!AF2421,"")</f>
        <v>71.02</v>
      </c>
      <c r="Q2421" s="38" t="n">
        <f aca="false">IFERROR(Counts!AH2421/Counts!AC2421,"")</f>
        <v>0.2</v>
      </c>
      <c r="R2421" s="38" t="n">
        <f aca="false">IFERROR(Counts!N2421/Counts!M2421,"")</f>
        <v>0.371428571428571</v>
      </c>
      <c r="S2421" s="38" t="n">
        <f aca="false">IFERROR(Counts!K2421/Counts!J2421,"")</f>
        <v>0.615384615384615</v>
      </c>
      <c r="T2421" s="38" t="n">
        <f aca="false">IFERROR(Counts!I2421/Counts!H2421,"")</f>
        <v>0.172413793103448</v>
      </c>
      <c r="U2421" s="38" t="n">
        <f aca="false">IFERROR(1-Counts!L2421/Counts!K2421,"")</f>
        <v>1</v>
      </c>
      <c r="V2421" s="39" t="n">
        <f aca="false">IFERROR(Counts!AJ2421/Counts!AI2421,"")</f>
        <v>66.3458333333333</v>
      </c>
      <c r="W2421" s="38" t="n">
        <f aca="false">IFERROR(Counts!AK2421/Counts!AI2421,"")</f>
        <v>0</v>
      </c>
      <c r="X2421" s="40" t="n">
        <f aca="false">IFERROR(Counts!O2421,"")</f>
        <v>-2.098</v>
      </c>
      <c r="Y2421" s="36" t="n">
        <f aca="false">IFERROR(INDEX('Season Counts'!$Y$2:$Y$740,$AF2421)/INDEX('Season Counts'!$X$2:$X$740,$AF2421),"")</f>
        <v>0.227378378378378</v>
      </c>
      <c r="Z2421" s="37" t="n">
        <f aca="false">IFERROR(J2421-Y2421,"")</f>
        <v>-0.0315783783783784</v>
      </c>
      <c r="AA2421" s="38" t="n">
        <f aca="false">IFERROR(INDEX('Season Counts'!$K$2:$K$740,$AF2421)/INDEX('Season Counts'!$J$2:$J$740,$AF2421),"")</f>
        <v>0.333333333333333</v>
      </c>
      <c r="AB2421" s="41" t="n">
        <f aca="false">IFERROR(R2421-AA2421,"")</f>
        <v>0.0380952380952381</v>
      </c>
      <c r="AC2421" s="39" t="n">
        <f aca="false">IFERROR(INDEX('Season Counts'!$AG$2:$AG$740,$AF2421)/INDEX('Season Counts'!$AF$2:$AF$740,$AF2421),"")</f>
        <v>66.1152542372881</v>
      </c>
      <c r="AD2421" s="40" t="n">
        <f aca="false">IFERROR(V2421-AC2421,"")</f>
        <v>0.23057909604519</v>
      </c>
      <c r="AE2421" s="4" t="str">
        <f aca="false">IF(D2421&lt;Guide!$C$21,"Low PA",IF(TRIM(IF(ISNUMBER(AD2421),IF(N(AD2421)&lt;=-Guide!$C$24,"▼ Bat Speed  ",IF(N(AD2421)&gt;=Guide!$C$24,"▲ Bat Speed  ","")),"")&amp;IF(N(Z2421)&gt;=Guide!$C$22,"▲ Contact  ","")&amp;IF(N(Z2421)&lt;=-Guide!$C$22,"▼ Contact  ","")&amp;IF(N(AB2421)&gt;=Guide!$C$23,"▲ Chase  ","")&amp;IF(N(AB2421)&lt;=-Guide!$C$23,"▼ Chase  ",""))="","Stable",TRIM(IF(ISNUMBER(AD2421),IF(N(AD2421)&lt;=-Guide!$C$24,"▼ Bat Speed  ",IF(N(AD2421)&gt;=Guide!$C$24,"▲ Bat Speed  ","")),"")&amp;IF(N(Z2421)&gt;=Guide!$C$22,"▲ Contact  ","")&amp;IF(N(Z2421)&lt;=-Guide!$C$22,"▼ Contact  ","")&amp;IF(N(AB2421)&gt;=Guide!$C$23,"▲ Chase  ","")&amp;IF(N(AB2421)&lt;=-Guide!$C$23,"▼ Chase  ",""))))</f>
        <v>Low PA</v>
      </c>
      <c r="AF2421" s="35" t="n">
        <f aca="false">MATCH(Counts!A2421,'Season Counts'!$A$2:$A$740,0)</f>
        <v>619</v>
      </c>
    </row>
    <row r="2422" customFormat="false" ht="15" hidden="false" customHeight="false" outlineLevel="0" collapsed="false">
      <c r="A2422" s="34" t="str">
        <f aca="false">Counts!B2422</f>
        <v>SF</v>
      </c>
      <c r="B2422" s="5" t="str">
        <f aca="false">Counts!C2422</f>
        <v>Buddy Kennedy</v>
      </c>
      <c r="C2422" s="34" t="str">
        <f aca="false">Counts!F2422</f>
        <v>Jun</v>
      </c>
      <c r="D2422" s="35" t="n">
        <f aca="false">IFERROR(Counts!P2422,"")</f>
        <v>8</v>
      </c>
      <c r="E2422" s="36" t="n">
        <f aca="false">IFERROR(Counts!R2422/Counts!Q2422,"")</f>
        <v>0</v>
      </c>
      <c r="F2422" s="36" t="n">
        <f aca="false">IFERROR((Counts!R2422+Counts!V2422+Counts!W2422)/(Counts!Q2422+Counts!V2422+Counts!W2422+Counts!X2422),"")</f>
        <v>0.125</v>
      </c>
      <c r="G2422" s="36" t="n">
        <f aca="false">IFERROR((Counts!R2422+Counts!S2422+2*Counts!T2422+3*Counts!U2422)/Counts!Q2422,"")</f>
        <v>0</v>
      </c>
      <c r="H2422" s="35" t="n">
        <f aca="false">IFERROR(Counts!U2422,"")</f>
        <v>0</v>
      </c>
      <c r="I2422" s="36" t="n">
        <f aca="false">IFERROR(Counts!Z2422/Counts!AA2422,"")</f>
        <v>0.0875</v>
      </c>
      <c r="J2422" s="36" t="n">
        <f aca="false">IFERROR(Counts!AB2422/Counts!AA2422,"")</f>
        <v>0.19075</v>
      </c>
      <c r="K2422" s="37" t="n">
        <f aca="false">IFERROR((Counts!AB2422-Counts!Z2422)/Counts!AA2422,"")</f>
        <v>0.10325</v>
      </c>
      <c r="L2422" s="38" t="n">
        <f aca="false">IFERROR(Counts!Y2422/Counts!P2422,"")</f>
        <v>0.375</v>
      </c>
      <c r="M2422" s="38" t="n">
        <f aca="false">IFERROR(Counts!V2422/Counts!P2422,"")</f>
        <v>0.125</v>
      </c>
      <c r="N2422" s="38" t="n">
        <f aca="false">IFERROR(Counts!AD2422/Counts!AC2422,"")</f>
        <v>0</v>
      </c>
      <c r="O2422" s="38" t="n">
        <f aca="false">IFERROR(Counts!AE2422/Counts!AC2422,"")</f>
        <v>0.25</v>
      </c>
      <c r="P2422" s="39" t="n">
        <f aca="false">IFERROR(Counts!AG2422/Counts!AF2422,"")</f>
        <v>86.075</v>
      </c>
      <c r="Q2422" s="38" t="n">
        <f aca="false">IFERROR(Counts!AH2422/Counts!AC2422,"")</f>
        <v>0.5</v>
      </c>
      <c r="R2422" s="38" t="n">
        <f aca="false">IFERROR(Counts!N2422/Counts!M2422,"")</f>
        <v>0.36</v>
      </c>
      <c r="S2422" s="38" t="n">
        <f aca="false">IFERROR(Counts!K2422/Counts!J2422,"")</f>
        <v>0.7</v>
      </c>
      <c r="T2422" s="38" t="n">
        <f aca="false">IFERROR(Counts!I2422/Counts!H2422,"")</f>
        <v>0.173913043478261</v>
      </c>
      <c r="U2422" s="38" t="n">
        <f aca="false">IFERROR(1-Counts!L2422/Counts!K2422,"")</f>
        <v>0.928571428571429</v>
      </c>
      <c r="V2422" s="39" t="n">
        <f aca="false">IFERROR(Counts!AJ2422/Counts!AI2422,"")</f>
        <v>71.5947368421053</v>
      </c>
      <c r="W2422" s="38" t="n">
        <f aca="false">IFERROR(Counts!AK2422/Counts!AI2422,"")</f>
        <v>0.0526315789473684</v>
      </c>
      <c r="X2422" s="40" t="n">
        <f aca="false">IFERROR(Counts!O2422,"")</f>
        <v>-1.615</v>
      </c>
      <c r="Y2422" s="36" t="n">
        <f aca="false">IFERROR(INDEX('Season Counts'!$Y$2:$Y$740,$AF2422)/INDEX('Season Counts'!$X$2:$X$740,$AF2422),"")</f>
        <v>0.266815789473684</v>
      </c>
      <c r="Z2422" s="37" t="n">
        <f aca="false">IFERROR(J2422-Y2422,"")</f>
        <v>-0.0760657894736842</v>
      </c>
      <c r="AA2422" s="38" t="n">
        <f aca="false">IFERROR(INDEX('Season Counts'!$K$2:$K$740,$AF2422)/INDEX('Season Counts'!$J$2:$J$740,$AF2422),"")</f>
        <v>0.269662921348315</v>
      </c>
      <c r="AB2422" s="41" t="n">
        <f aca="false">IFERROR(R2422-AA2422,"")</f>
        <v>0.0903370786516854</v>
      </c>
      <c r="AC2422" s="39" t="n">
        <f aca="false">IFERROR(INDEX('Season Counts'!$AG$2:$AG$740,$AF2422)/INDEX('Season Counts'!$AF$2:$AF$740,$AF2422),"")</f>
        <v>72.0914285714286</v>
      </c>
      <c r="AD2422" s="40" t="n">
        <f aca="false">IFERROR(V2422-AC2422,"")</f>
        <v>-0.496691729323302</v>
      </c>
      <c r="AE2422" s="4" t="str">
        <f aca="false">IF(D2422&lt;Guide!$C$21,"Low PA",IF(TRIM(IF(ISNUMBER(AD2422),IF(N(AD2422)&lt;=-Guide!$C$24,"▼ Bat Speed  ",IF(N(AD2422)&gt;=Guide!$C$24,"▲ Bat Speed  ","")),"")&amp;IF(N(Z2422)&gt;=Guide!$C$22,"▲ Contact  ","")&amp;IF(N(Z2422)&lt;=-Guide!$C$22,"▼ Contact  ","")&amp;IF(N(AB2422)&gt;=Guide!$C$23,"▲ Chase  ","")&amp;IF(N(AB2422)&lt;=-Guide!$C$23,"▼ Chase  ",""))="","Stable",TRIM(IF(ISNUMBER(AD2422),IF(N(AD2422)&lt;=-Guide!$C$24,"▼ Bat Speed  ",IF(N(AD2422)&gt;=Guide!$C$24,"▲ Bat Speed  ","")),"")&amp;IF(N(Z2422)&gt;=Guide!$C$22,"▲ Contact  ","")&amp;IF(N(Z2422)&lt;=-Guide!$C$22,"▼ Contact  ","")&amp;IF(N(AB2422)&gt;=Guide!$C$23,"▲ Chase  ","")&amp;IF(N(AB2422)&lt;=-Guide!$C$23,"▼ Chase  ",""))))</f>
        <v>Low PA</v>
      </c>
      <c r="AF2422" s="35" t="n">
        <f aca="false">MATCH(Counts!A2422,'Season Counts'!$A$2:$A$740,0)</f>
        <v>620</v>
      </c>
    </row>
    <row r="2423" customFormat="false" ht="15" hidden="false" customHeight="false" outlineLevel="0" collapsed="false">
      <c r="A2423" s="34" t="str">
        <f aca="false">Counts!B2423</f>
        <v>SF</v>
      </c>
      <c r="B2423" s="5" t="str">
        <f aca="false">Counts!C2423</f>
        <v>Buddy Kennedy</v>
      </c>
      <c r="C2423" s="34" t="str">
        <f aca="false">Counts!F2423</f>
        <v>Aug</v>
      </c>
      <c r="D2423" s="35" t="n">
        <f aca="false">IFERROR(Counts!P2423,"")</f>
        <v>30</v>
      </c>
      <c r="E2423" s="36" t="n">
        <f aca="false">IFERROR(Counts!R2423/Counts!Q2423,"")</f>
        <v>0.153846153846154</v>
      </c>
      <c r="F2423" s="36" t="n">
        <f aca="false">IFERROR((Counts!R2423+Counts!V2423+Counts!W2423)/(Counts!Q2423+Counts!V2423+Counts!W2423+Counts!X2423),"")</f>
        <v>0.266666666666667</v>
      </c>
      <c r="G2423" s="36" t="n">
        <f aca="false">IFERROR((Counts!R2423+Counts!S2423+2*Counts!T2423+3*Counts!U2423)/Counts!Q2423,"")</f>
        <v>0.153846153846154</v>
      </c>
      <c r="H2423" s="35" t="n">
        <f aca="false">IFERROR(Counts!U2423,"")</f>
        <v>0</v>
      </c>
      <c r="I2423" s="36" t="n">
        <f aca="false">IFERROR(Counts!Z2423/Counts!AA2423,"")</f>
        <v>0.213333333333333</v>
      </c>
      <c r="J2423" s="36" t="n">
        <f aca="false">IFERROR(Counts!AB2423/Counts!AA2423,"")</f>
        <v>0.2871</v>
      </c>
      <c r="K2423" s="37" t="n">
        <f aca="false">IFERROR((Counts!AB2423-Counts!Z2423)/Counts!AA2423,"")</f>
        <v>0.0737666666666666</v>
      </c>
      <c r="L2423" s="38" t="n">
        <f aca="false">IFERROR(Counts!Y2423/Counts!P2423,"")</f>
        <v>0.266666666666667</v>
      </c>
      <c r="M2423" s="38" t="n">
        <f aca="false">IFERROR(Counts!V2423/Counts!P2423,"")</f>
        <v>0.1</v>
      </c>
      <c r="N2423" s="38" t="n">
        <f aca="false">IFERROR(Counts!AD2423/Counts!AC2423,"")</f>
        <v>0.166666666666667</v>
      </c>
      <c r="O2423" s="38" t="n">
        <f aca="false">IFERROR(Counts!AE2423/Counts!AC2423,"")</f>
        <v>0.333333333333333</v>
      </c>
      <c r="P2423" s="39" t="n">
        <f aca="false">IFERROR(Counts!AG2423/Counts!AF2423,"")</f>
        <v>86.6111111111111</v>
      </c>
      <c r="Q2423" s="38" t="n">
        <f aca="false">IFERROR(Counts!AH2423/Counts!AC2423,"")</f>
        <v>0.388888888888889</v>
      </c>
      <c r="R2423" s="38" t="n">
        <f aca="false">IFERROR(Counts!N2423/Counts!M2423,"")</f>
        <v>0.234375</v>
      </c>
      <c r="S2423" s="38" t="n">
        <f aca="false">IFERROR(Counts!K2423/Counts!J2423,"")</f>
        <v>0.7</v>
      </c>
      <c r="T2423" s="38" t="n">
        <f aca="false">IFERROR(Counts!I2423/Counts!H2423,"")</f>
        <v>0.245614035087719</v>
      </c>
      <c r="U2423" s="38" t="n">
        <f aca="false">IFERROR(1-Counts!L2423/Counts!K2423,"")</f>
        <v>0.80952380952381</v>
      </c>
      <c r="V2423" s="39" t="n">
        <f aca="false">IFERROR(Counts!AJ2423/Counts!AI2423,"")</f>
        <v>72.2764705882353</v>
      </c>
      <c r="W2423" s="38" t="n">
        <f aca="false">IFERROR(Counts!AK2423/Counts!AI2423,"")</f>
        <v>0.196078431372549</v>
      </c>
      <c r="X2423" s="40" t="n">
        <f aca="false">IFERROR(Counts!O2423,"")</f>
        <v>-2.781</v>
      </c>
      <c r="Y2423" s="36" t="n">
        <f aca="false">IFERROR(INDEX('Season Counts'!$Y$2:$Y$740,$AF2423)/INDEX('Season Counts'!$X$2:$X$740,$AF2423),"")</f>
        <v>0.266815789473684</v>
      </c>
      <c r="Z2423" s="37" t="n">
        <f aca="false">IFERROR(J2423-Y2423,"")</f>
        <v>0.0202842105263158</v>
      </c>
      <c r="AA2423" s="38" t="n">
        <f aca="false">IFERROR(INDEX('Season Counts'!$K$2:$K$740,$AF2423)/INDEX('Season Counts'!$J$2:$J$740,$AF2423),"")</f>
        <v>0.269662921348315</v>
      </c>
      <c r="AB2423" s="41" t="n">
        <f aca="false">IFERROR(R2423-AA2423,"")</f>
        <v>-0.0352879213483146</v>
      </c>
      <c r="AC2423" s="39" t="n">
        <f aca="false">IFERROR(INDEX('Season Counts'!$AG$2:$AG$740,$AF2423)/INDEX('Season Counts'!$AF$2:$AF$740,$AF2423),"")</f>
        <v>72.0914285714286</v>
      </c>
      <c r="AD2423" s="40" t="n">
        <f aca="false">IFERROR(V2423-AC2423,"")</f>
        <v>0.185042016806733</v>
      </c>
      <c r="AE2423" s="4" t="str">
        <f aca="false">IF(D2423&lt;Guide!$C$21,"Low PA",IF(TRIM(IF(ISNUMBER(AD2423),IF(N(AD2423)&lt;=-Guide!$C$24,"▼ Bat Speed  ",IF(N(AD2423)&gt;=Guide!$C$24,"▲ Bat Speed  ","")),"")&amp;IF(N(Z2423)&gt;=Guide!$C$22,"▲ Contact  ","")&amp;IF(N(Z2423)&lt;=-Guide!$C$22,"▼ Contact  ","")&amp;IF(N(AB2423)&gt;=Guide!$C$23,"▲ Chase  ","")&amp;IF(N(AB2423)&lt;=-Guide!$C$23,"▼ Chase  ",""))="","Stable",TRIM(IF(ISNUMBER(AD2423),IF(N(AD2423)&lt;=-Guide!$C$24,"▼ Bat Speed  ",IF(N(AD2423)&gt;=Guide!$C$24,"▲ Bat Speed  ","")),"")&amp;IF(N(Z2423)&gt;=Guide!$C$22,"▲ Contact  ","")&amp;IF(N(Z2423)&lt;=-Guide!$C$22,"▼ Contact  ","")&amp;IF(N(AB2423)&gt;=Guide!$C$23,"▲ Chase  ","")&amp;IF(N(AB2423)&lt;=-Guide!$C$23,"▼ Chase  ",""))))</f>
        <v>Low PA</v>
      </c>
      <c r="AF2423" s="35" t="n">
        <f aca="false">MATCH(Counts!A2423,'Season Counts'!$A$2:$A$740,0)</f>
        <v>620</v>
      </c>
    </row>
    <row r="2424" customFormat="false" ht="15" hidden="false" customHeight="false" outlineLevel="0" collapsed="false">
      <c r="A2424" s="34" t="str">
        <f aca="false">Counts!B2424</f>
        <v>SF</v>
      </c>
      <c r="B2424" s="5" t="str">
        <f aca="false">Counts!C2424</f>
        <v>Jerar Encarnacion</v>
      </c>
      <c r="C2424" s="34" t="str">
        <f aca="false">Counts!F2424</f>
        <v>Mar-Apr</v>
      </c>
      <c r="D2424" s="35" t="n">
        <f aca="false">IFERROR(Counts!P2424,"")</f>
        <v>31</v>
      </c>
      <c r="E2424" s="36" t="n">
        <f aca="false">IFERROR(Counts!R2424/Counts!Q2424,"")</f>
        <v>0.2</v>
      </c>
      <c r="F2424" s="36" t="n">
        <f aca="false">IFERROR((Counts!R2424+Counts!V2424+Counts!W2424)/(Counts!Q2424+Counts!V2424+Counts!W2424+Counts!X2424),"")</f>
        <v>0.225806451612903</v>
      </c>
      <c r="G2424" s="36" t="n">
        <f aca="false">IFERROR((Counts!R2424+Counts!S2424+2*Counts!T2424+3*Counts!U2424)/Counts!Q2424,"")</f>
        <v>0.233333333333333</v>
      </c>
      <c r="H2424" s="35" t="n">
        <f aca="false">IFERROR(Counts!U2424,"")</f>
        <v>0</v>
      </c>
      <c r="I2424" s="36" t="n">
        <f aca="false">IFERROR(Counts!Z2424/Counts!AA2424,"")</f>
        <v>0.208064516129032</v>
      </c>
      <c r="J2424" s="36" t="n">
        <f aca="false">IFERROR(Counts!AB2424/Counts!AA2424,"")</f>
        <v>0.20658064516129</v>
      </c>
      <c r="K2424" s="37" t="n">
        <f aca="false">IFERROR((Counts!AB2424-Counts!Z2424)/Counts!AA2424,"")</f>
        <v>-0.00148387096774194</v>
      </c>
      <c r="L2424" s="38" t="n">
        <f aca="false">IFERROR(Counts!Y2424/Counts!P2424,"")</f>
        <v>0.225806451612903</v>
      </c>
      <c r="M2424" s="38" t="n">
        <f aca="false">IFERROR(Counts!V2424/Counts!P2424,"")</f>
        <v>0.032258064516129</v>
      </c>
      <c r="N2424" s="38" t="n">
        <f aca="false">IFERROR(Counts!AD2424/Counts!AC2424,"")</f>
        <v>0.0434782608695652</v>
      </c>
      <c r="O2424" s="38" t="n">
        <f aca="false">IFERROR(Counts!AE2424/Counts!AC2424,"")</f>
        <v>0.347826086956522</v>
      </c>
      <c r="P2424" s="39" t="n">
        <f aca="false">IFERROR(Counts!AG2424/Counts!AF2424,"")</f>
        <v>86.5913043478261</v>
      </c>
      <c r="Q2424" s="38" t="n">
        <f aca="false">IFERROR(Counts!AH2424/Counts!AC2424,"")</f>
        <v>0.391304347826087</v>
      </c>
      <c r="R2424" s="38" t="n">
        <f aca="false">IFERROR(Counts!N2424/Counts!M2424,"")</f>
        <v>0.438356164383562</v>
      </c>
      <c r="S2424" s="38" t="n">
        <f aca="false">IFERROR(Counts!K2424/Counts!J2424,"")</f>
        <v>0.611940298507463</v>
      </c>
      <c r="T2424" s="38" t="n">
        <f aca="false">IFERROR(Counts!I2424/Counts!H2424,"")</f>
        <v>0.178082191780822</v>
      </c>
      <c r="U2424" s="38" t="n">
        <f aca="false">IFERROR(1-Counts!L2424/Counts!K2424,"")</f>
        <v>0.951219512195122</v>
      </c>
      <c r="V2424" s="39" t="n">
        <f aca="false">IFERROR(Counts!AJ2424/Counts!AI2424,"")</f>
        <v>74.5078125</v>
      </c>
      <c r="W2424" s="38" t="n">
        <f aca="false">IFERROR(Counts!AK2424/Counts!AI2424,"")</f>
        <v>0.546875</v>
      </c>
      <c r="X2424" s="40" t="n">
        <f aca="false">IFERROR(Counts!O2424,"")</f>
        <v>-3.007</v>
      </c>
      <c r="Y2424" s="36" t="n">
        <f aca="false">IFERROR(INDEX('Season Counts'!$Y$2:$Y$740,$AF2424)/INDEX('Season Counts'!$X$2:$X$740,$AF2424),"")</f>
        <v>0.210114285714286</v>
      </c>
      <c r="Z2424" s="37" t="n">
        <f aca="false">IFERROR(J2424-Y2424,"")</f>
        <v>-0.0035336405529954</v>
      </c>
      <c r="AA2424" s="38" t="n">
        <f aca="false">IFERROR(INDEX('Season Counts'!$K$2:$K$740,$AF2424)/INDEX('Season Counts'!$J$2:$J$740,$AF2424),"")</f>
        <v>0.433734939759036</v>
      </c>
      <c r="AB2424" s="41" t="n">
        <f aca="false">IFERROR(R2424-AA2424,"")</f>
        <v>0.00462122462452547</v>
      </c>
      <c r="AC2424" s="39" t="n">
        <f aca="false">IFERROR(INDEX('Season Counts'!$AG$2:$AG$740,$AF2424)/INDEX('Season Counts'!$AF$2:$AF$740,$AF2424),"")</f>
        <v>74.7905405405406</v>
      </c>
      <c r="AD2424" s="40" t="n">
        <f aca="false">IFERROR(V2424-AC2424,"")</f>
        <v>-0.282728040540547</v>
      </c>
      <c r="AE2424" s="4" t="str">
        <f aca="false">IF(D2424&lt;Guide!$C$21,"Low PA",IF(TRIM(IF(ISNUMBER(AD2424),IF(N(AD2424)&lt;=-Guide!$C$24,"▼ Bat Speed  ",IF(N(AD2424)&gt;=Guide!$C$24,"▲ Bat Speed  ","")),"")&amp;IF(N(Z2424)&gt;=Guide!$C$22,"▲ Contact  ","")&amp;IF(N(Z2424)&lt;=-Guide!$C$22,"▼ Contact  ","")&amp;IF(N(AB2424)&gt;=Guide!$C$23,"▲ Chase  ","")&amp;IF(N(AB2424)&lt;=-Guide!$C$23,"▼ Chase  ",""))="","Stable",TRIM(IF(ISNUMBER(AD2424),IF(N(AD2424)&lt;=-Guide!$C$24,"▼ Bat Speed  ",IF(N(AD2424)&gt;=Guide!$C$24,"▲ Bat Speed  ","")),"")&amp;IF(N(Z2424)&gt;=Guide!$C$22,"▲ Contact  ","")&amp;IF(N(Z2424)&lt;=-Guide!$C$22,"▼ Contact  ","")&amp;IF(N(AB2424)&gt;=Guide!$C$23,"▲ Chase  ","")&amp;IF(N(AB2424)&lt;=-Guide!$C$23,"▼ Chase  ",""))))</f>
        <v>Low PA</v>
      </c>
      <c r="AF2424" s="35" t="n">
        <f aca="false">MATCH(Counts!A2424,'Season Counts'!$A$2:$A$740,0)</f>
        <v>621</v>
      </c>
    </row>
    <row r="2425" customFormat="false" ht="15" hidden="false" customHeight="false" outlineLevel="0" collapsed="false">
      <c r="A2425" s="34" t="str">
        <f aca="false">Counts!B2425</f>
        <v>SF</v>
      </c>
      <c r="B2425" s="5" t="str">
        <f aca="false">Counts!C2425</f>
        <v>Jerar Encarnacion</v>
      </c>
      <c r="C2425" s="34" t="str">
        <f aca="false">Counts!F2425</f>
        <v>May</v>
      </c>
      <c r="D2425" s="35" t="n">
        <f aca="false">IFERROR(Counts!P2425,"")</f>
        <v>4</v>
      </c>
      <c r="E2425" s="36" t="n">
        <f aca="false">IFERROR(Counts!R2425/Counts!Q2425,"")</f>
        <v>0</v>
      </c>
      <c r="F2425" s="36" t="n">
        <f aca="false">IFERROR((Counts!R2425+Counts!V2425+Counts!W2425)/(Counts!Q2425+Counts!V2425+Counts!W2425+Counts!X2425),"")</f>
        <v>0</v>
      </c>
      <c r="G2425" s="36" t="n">
        <f aca="false">IFERROR((Counts!R2425+Counts!S2425+2*Counts!T2425+3*Counts!U2425)/Counts!Q2425,"")</f>
        <v>0</v>
      </c>
      <c r="H2425" s="35" t="n">
        <f aca="false">IFERROR(Counts!U2425,"")</f>
        <v>0</v>
      </c>
      <c r="I2425" s="36" t="n">
        <f aca="false">IFERROR(Counts!Z2425/Counts!AA2425,"")</f>
        <v>0</v>
      </c>
      <c r="J2425" s="36" t="n">
        <f aca="false">IFERROR(Counts!AB2425/Counts!AA2425,"")</f>
        <v>0.2375</v>
      </c>
      <c r="K2425" s="37" t="n">
        <f aca="false">IFERROR((Counts!AB2425-Counts!Z2425)/Counts!AA2425,"")</f>
        <v>0.2375</v>
      </c>
      <c r="L2425" s="38" t="n">
        <f aca="false">IFERROR(Counts!Y2425/Counts!P2425,"")</f>
        <v>0.25</v>
      </c>
      <c r="M2425" s="38" t="n">
        <f aca="false">IFERROR(Counts!V2425/Counts!P2425,"")</f>
        <v>0</v>
      </c>
      <c r="N2425" s="38" t="n">
        <f aca="false">IFERROR(Counts!AD2425/Counts!AC2425,"")</f>
        <v>0.333333333333333</v>
      </c>
      <c r="O2425" s="38" t="n">
        <f aca="false">IFERROR(Counts!AE2425/Counts!AC2425,"")</f>
        <v>0.333333333333333</v>
      </c>
      <c r="P2425" s="39" t="n">
        <f aca="false">IFERROR(Counts!AG2425/Counts!AF2425,"")</f>
        <v>94.5</v>
      </c>
      <c r="Q2425" s="38" t="n">
        <f aca="false">IFERROR(Counts!AH2425/Counts!AC2425,"")</f>
        <v>0.333333333333333</v>
      </c>
      <c r="R2425" s="38" t="n">
        <f aca="false">IFERROR(Counts!N2425/Counts!M2425,"")</f>
        <v>0.4</v>
      </c>
      <c r="S2425" s="38" t="n">
        <f aca="false">IFERROR(Counts!K2425/Counts!J2425,"")</f>
        <v>0.666666666666667</v>
      </c>
      <c r="T2425" s="38" t="n">
        <f aca="false">IFERROR(Counts!I2425/Counts!H2425,"")</f>
        <v>0.2</v>
      </c>
      <c r="U2425" s="38" t="n">
        <f aca="false">IFERROR(1-Counts!L2425/Counts!K2425,"")</f>
        <v>1</v>
      </c>
      <c r="V2425" s="39" t="n">
        <f aca="false">IFERROR(Counts!AJ2425/Counts!AI2425,"")</f>
        <v>76.6</v>
      </c>
      <c r="W2425" s="38" t="n">
        <f aca="false">IFERROR(Counts!AK2425/Counts!AI2425,"")</f>
        <v>0.6</v>
      </c>
      <c r="X2425" s="40" t="n">
        <f aca="false">IFERROR(Counts!O2425,"")</f>
        <v>-1.06</v>
      </c>
      <c r="Y2425" s="36" t="n">
        <f aca="false">IFERROR(INDEX('Season Counts'!$Y$2:$Y$740,$AF2425)/INDEX('Season Counts'!$X$2:$X$740,$AF2425),"")</f>
        <v>0.210114285714286</v>
      </c>
      <c r="Z2425" s="37" t="n">
        <f aca="false">IFERROR(J2425-Y2425,"")</f>
        <v>0.0273857142857143</v>
      </c>
      <c r="AA2425" s="38" t="n">
        <f aca="false">IFERROR(INDEX('Season Counts'!$K$2:$K$740,$AF2425)/INDEX('Season Counts'!$J$2:$J$740,$AF2425),"")</f>
        <v>0.433734939759036</v>
      </c>
      <c r="AB2425" s="41" t="n">
        <f aca="false">IFERROR(R2425-AA2425,"")</f>
        <v>-0.0337349397590361</v>
      </c>
      <c r="AC2425" s="39" t="n">
        <f aca="false">IFERROR(INDEX('Season Counts'!$AG$2:$AG$740,$AF2425)/INDEX('Season Counts'!$AF$2:$AF$740,$AF2425),"")</f>
        <v>74.7905405405406</v>
      </c>
      <c r="AD2425" s="40" t="n">
        <f aca="false">IFERROR(V2425-AC2425,"")</f>
        <v>1.80945945945945</v>
      </c>
      <c r="AE2425" s="4" t="str">
        <f aca="false">IF(D2425&lt;Guide!$C$21,"Low PA",IF(TRIM(IF(ISNUMBER(AD2425),IF(N(AD2425)&lt;=-Guide!$C$24,"▼ Bat Speed  ",IF(N(AD2425)&gt;=Guide!$C$24,"▲ Bat Speed  ","")),"")&amp;IF(N(Z2425)&gt;=Guide!$C$22,"▲ Contact  ","")&amp;IF(N(Z2425)&lt;=-Guide!$C$22,"▼ Contact  ","")&amp;IF(N(AB2425)&gt;=Guide!$C$23,"▲ Chase  ","")&amp;IF(N(AB2425)&lt;=-Guide!$C$23,"▼ Chase  ",""))="","Stable",TRIM(IF(ISNUMBER(AD2425),IF(N(AD2425)&lt;=-Guide!$C$24,"▼ Bat Speed  ",IF(N(AD2425)&gt;=Guide!$C$24,"▲ Bat Speed  ","")),"")&amp;IF(N(Z2425)&gt;=Guide!$C$22,"▲ Contact  ","")&amp;IF(N(Z2425)&lt;=-Guide!$C$22,"▼ Contact  ","")&amp;IF(N(AB2425)&gt;=Guide!$C$23,"▲ Chase  ","")&amp;IF(N(AB2425)&lt;=-Guide!$C$23,"▼ Chase  ",""))))</f>
        <v>Low PA</v>
      </c>
      <c r="AF2425" s="35" t="n">
        <f aca="false">MATCH(Counts!A2425,'Season Counts'!$A$2:$A$740,0)</f>
        <v>621</v>
      </c>
    </row>
    <row r="2426" customFormat="false" ht="15" hidden="false" customHeight="false" outlineLevel="0" collapsed="false">
      <c r="A2426" s="34" t="str">
        <f aca="false">Counts!B2426</f>
        <v>SF</v>
      </c>
      <c r="B2426" s="5" t="str">
        <f aca="false">Counts!C2426</f>
        <v>Scott Bandura</v>
      </c>
      <c r="C2426" s="34" t="str">
        <f aca="false">Counts!F2426</f>
        <v>Sep</v>
      </c>
      <c r="D2426" s="35" t="n">
        <f aca="false">IFERROR(Counts!P2426,"")</f>
        <v>30</v>
      </c>
      <c r="E2426" s="36" t="n">
        <f aca="false">IFERROR(Counts!R2426/Counts!Q2426,"")</f>
        <v>0.206896551724138</v>
      </c>
      <c r="F2426" s="36" t="n">
        <f aca="false">IFERROR((Counts!R2426+Counts!V2426+Counts!W2426)/(Counts!Q2426+Counts!V2426+Counts!W2426+Counts!X2426),"")</f>
        <v>0.233333333333333</v>
      </c>
      <c r="G2426" s="36" t="n">
        <f aca="false">IFERROR((Counts!R2426+Counts!S2426+2*Counts!T2426+3*Counts!U2426)/Counts!Q2426,"")</f>
        <v>0.241379310344828</v>
      </c>
      <c r="H2426" s="35" t="n">
        <f aca="false">IFERROR(Counts!U2426,"")</f>
        <v>0</v>
      </c>
      <c r="I2426" s="36" t="n">
        <f aca="false">IFERROR(Counts!Z2426/Counts!AA2426,"")</f>
        <v>0.215</v>
      </c>
      <c r="J2426" s="36" t="n">
        <f aca="false">IFERROR(Counts!AB2426/Counts!AA2426,"")</f>
        <v>0.1359</v>
      </c>
      <c r="K2426" s="37" t="n">
        <f aca="false">IFERROR((Counts!AB2426-Counts!Z2426)/Counts!AA2426,"")</f>
        <v>-0.0791</v>
      </c>
      <c r="L2426" s="38" t="n">
        <f aca="false">IFERROR(Counts!Y2426/Counts!P2426,"")</f>
        <v>0.566666666666667</v>
      </c>
      <c r="M2426" s="38" t="n">
        <f aca="false">IFERROR(Counts!V2426/Counts!P2426,"")</f>
        <v>0.0333333333333333</v>
      </c>
      <c r="N2426" s="38" t="n">
        <f aca="false">IFERROR(Counts!AD2426/Counts!AC2426,"")</f>
        <v>0</v>
      </c>
      <c r="O2426" s="38" t="n">
        <f aca="false">IFERROR(Counts!AE2426/Counts!AC2426,"")</f>
        <v>0.25</v>
      </c>
      <c r="P2426" s="39" t="n">
        <f aca="false">IFERROR(Counts!AG2426/Counts!AF2426,"")</f>
        <v>81</v>
      </c>
      <c r="Q2426" s="38" t="n">
        <f aca="false">IFERROR(Counts!AH2426/Counts!AC2426,"")</f>
        <v>0.5</v>
      </c>
      <c r="R2426" s="38" t="n">
        <f aca="false">IFERROR(Counts!N2426/Counts!M2426,"")</f>
        <v>0.409090909090909</v>
      </c>
      <c r="S2426" s="38" t="n">
        <f aca="false">IFERROR(Counts!K2426/Counts!J2426,"")</f>
        <v>0.645161290322581</v>
      </c>
      <c r="T2426" s="38" t="n">
        <f aca="false">IFERROR(Counts!I2426/Counts!H2426,"")</f>
        <v>0.328358208955224</v>
      </c>
      <c r="U2426" s="38" t="n">
        <f aca="false">IFERROR(1-Counts!L2426/Counts!K2426,"")</f>
        <v>0.725</v>
      </c>
      <c r="V2426" s="39" t="n">
        <f aca="false">IFERROR(Counts!AJ2426/Counts!AI2426,"")</f>
        <v>69.7627118644068</v>
      </c>
      <c r="W2426" s="38" t="n">
        <f aca="false">IFERROR(Counts!AK2426/Counts!AI2426,"")</f>
        <v>0.0677966101694915</v>
      </c>
      <c r="X2426" s="40" t="n">
        <f aca="false">IFERROR(Counts!O2426,"")</f>
        <v>-2.398</v>
      </c>
      <c r="Y2426" s="36" t="n">
        <f aca="false">IFERROR(INDEX('Season Counts'!$Y$2:$Y$740,$AF2426)/INDEX('Season Counts'!$X$2:$X$740,$AF2426),"")</f>
        <v>0.1359</v>
      </c>
      <c r="Z2426" s="37" t="n">
        <f aca="false">IFERROR(J2426-Y2426,"")</f>
        <v>0</v>
      </c>
      <c r="AA2426" s="38" t="n">
        <f aca="false">IFERROR(INDEX('Season Counts'!$K$2:$K$740,$AF2426)/INDEX('Season Counts'!$J$2:$J$740,$AF2426),"")</f>
        <v>0.409090909090909</v>
      </c>
      <c r="AB2426" s="41" t="n">
        <f aca="false">IFERROR(R2426-AA2426,"")</f>
        <v>0</v>
      </c>
      <c r="AC2426" s="39" t="n">
        <f aca="false">IFERROR(INDEX('Season Counts'!$AG$2:$AG$740,$AF2426)/INDEX('Season Counts'!$AF$2:$AF$740,$AF2426),"")</f>
        <v>69.7627118644068</v>
      </c>
      <c r="AD2426" s="40" t="n">
        <f aca="false">IFERROR(V2426-AC2426,"")</f>
        <v>0</v>
      </c>
      <c r="AE2426" s="4" t="str">
        <f aca="false">IF(D2426&lt;Guide!$C$21,"Low PA",IF(TRIM(IF(ISNUMBER(AD2426),IF(N(AD2426)&lt;=-Guide!$C$24,"▼ Bat Speed  ",IF(N(AD2426)&gt;=Guide!$C$24,"▲ Bat Speed  ","")),"")&amp;IF(N(Z2426)&gt;=Guide!$C$22,"▲ Contact  ","")&amp;IF(N(Z2426)&lt;=-Guide!$C$22,"▼ Contact  ","")&amp;IF(N(AB2426)&gt;=Guide!$C$23,"▲ Chase  ","")&amp;IF(N(AB2426)&lt;=-Guide!$C$23,"▼ Chase  ",""))="","Stable",TRIM(IF(ISNUMBER(AD2426),IF(N(AD2426)&lt;=-Guide!$C$24,"▼ Bat Speed  ",IF(N(AD2426)&gt;=Guide!$C$24,"▲ Bat Speed  ","")),"")&amp;IF(N(Z2426)&gt;=Guide!$C$22,"▲ Contact  ","")&amp;IF(N(Z2426)&lt;=-Guide!$C$22,"▼ Contact  ","")&amp;IF(N(AB2426)&gt;=Guide!$C$23,"▲ Chase  ","")&amp;IF(N(AB2426)&lt;=-Guide!$C$23,"▼ Chase  ",""))))</f>
        <v>Low PA</v>
      </c>
      <c r="AF2426" s="35" t="n">
        <f aca="false">MATCH(Counts!A2426,'Season Counts'!$A$2:$A$740,0)</f>
        <v>622</v>
      </c>
    </row>
    <row r="2427" customFormat="false" ht="15" hidden="false" customHeight="false" outlineLevel="0" collapsed="false">
      <c r="A2427" s="34" t="str">
        <f aca="false">Counts!B2427</f>
        <v>SF</v>
      </c>
      <c r="B2427" s="5" t="str">
        <f aca="false">Counts!C2427</f>
        <v>Will Brennan</v>
      </c>
      <c r="C2427" s="34" t="str">
        <f aca="false">Counts!F2427</f>
        <v>Mar-Apr</v>
      </c>
      <c r="D2427" s="35" t="n">
        <f aca="false">IFERROR(Counts!P2427,"")</f>
        <v>8</v>
      </c>
      <c r="E2427" s="36" t="n">
        <f aca="false">IFERROR(Counts!R2427/Counts!Q2427,"")</f>
        <v>0</v>
      </c>
      <c r="F2427" s="36" t="n">
        <f aca="false">IFERROR((Counts!R2427+Counts!V2427+Counts!W2427)/(Counts!Q2427+Counts!V2427+Counts!W2427+Counts!X2427),"")</f>
        <v>0</v>
      </c>
      <c r="G2427" s="36" t="n">
        <f aca="false">IFERROR((Counts!R2427+Counts!S2427+2*Counts!T2427+3*Counts!U2427)/Counts!Q2427,"")</f>
        <v>0</v>
      </c>
      <c r="H2427" s="35" t="n">
        <f aca="false">IFERROR(Counts!U2427,"")</f>
        <v>0</v>
      </c>
      <c r="I2427" s="36" t="n">
        <f aca="false">IFERROR(Counts!Z2427/Counts!AA2427,"")</f>
        <v>0</v>
      </c>
      <c r="J2427" s="36" t="n">
        <f aca="false">IFERROR(Counts!AB2427/Counts!AA2427,"")</f>
        <v>0.0658571428571429</v>
      </c>
      <c r="K2427" s="37" t="n">
        <f aca="false">IFERROR((Counts!AB2427-Counts!Z2427)/Counts!AA2427,"")</f>
        <v>0.0658571428571429</v>
      </c>
      <c r="L2427" s="38" t="n">
        <f aca="false">IFERROR(Counts!Y2427/Counts!P2427,"")</f>
        <v>0.125</v>
      </c>
      <c r="M2427" s="38" t="n">
        <f aca="false">IFERROR(Counts!V2427/Counts!P2427,"")</f>
        <v>0</v>
      </c>
      <c r="N2427" s="38" t="n">
        <f aca="false">IFERROR(Counts!AD2427/Counts!AC2427,"")</f>
        <v>0</v>
      </c>
      <c r="O2427" s="38" t="n">
        <f aca="false">IFERROR(Counts!AE2427/Counts!AC2427,"")</f>
        <v>0.142857142857143</v>
      </c>
      <c r="P2427" s="39" t="n">
        <f aca="false">IFERROR(Counts!AG2427/Counts!AF2427,"")</f>
        <v>81.3666666666667</v>
      </c>
      <c r="Q2427" s="38" t="n">
        <f aca="false">IFERROR(Counts!AH2427/Counts!AC2427,"")</f>
        <v>0</v>
      </c>
      <c r="R2427" s="38" t="n">
        <f aca="false">IFERROR(Counts!N2427/Counts!M2427,"")</f>
        <v>0.6</v>
      </c>
      <c r="S2427" s="38" t="n">
        <f aca="false">IFERROR(Counts!K2427/Counts!J2427,"")</f>
        <v>0.818181818181818</v>
      </c>
      <c r="T2427" s="38" t="n">
        <f aca="false">IFERROR(Counts!I2427/Counts!H2427,"")</f>
        <v>0</v>
      </c>
      <c r="U2427" s="38" t="n">
        <f aca="false">IFERROR(1-Counts!L2427/Counts!K2427,"")</f>
        <v>1</v>
      </c>
      <c r="V2427" s="39" t="n">
        <f aca="false">IFERROR(Counts!AJ2427/Counts!AI2427,"")</f>
        <v>68.44</v>
      </c>
      <c r="W2427" s="38" t="n">
        <f aca="false">IFERROR(Counts!AK2427/Counts!AI2427,"")</f>
        <v>0.0666666666666667</v>
      </c>
      <c r="X2427" s="40" t="n">
        <f aca="false">IFERROR(Counts!O2427,"")</f>
        <v>-2.164</v>
      </c>
      <c r="Y2427" s="36" t="n">
        <f aca="false">IFERROR(INDEX('Season Counts'!$Y$2:$Y$740,$AF2427)/INDEX('Season Counts'!$X$2:$X$740,$AF2427),"")</f>
        <v>0.177590909090909</v>
      </c>
      <c r="Z2427" s="37" t="n">
        <f aca="false">IFERROR(J2427-Y2427,"")</f>
        <v>-0.111733766233766</v>
      </c>
      <c r="AA2427" s="38" t="n">
        <f aca="false">IFERROR(INDEX('Season Counts'!$K$2:$K$740,$AF2427)/INDEX('Season Counts'!$J$2:$J$740,$AF2427),"")</f>
        <v>0.564102564102564</v>
      </c>
      <c r="AB2427" s="41" t="n">
        <f aca="false">IFERROR(R2427-AA2427,"")</f>
        <v>0.0358974358974359</v>
      </c>
      <c r="AC2427" s="39" t="n">
        <f aca="false">IFERROR(INDEX('Season Counts'!$AG$2:$AG$740,$AF2427)/INDEX('Season Counts'!$AF$2:$AF$740,$AF2427),"")</f>
        <v>68.3571428571429</v>
      </c>
      <c r="AD2427" s="40" t="n">
        <f aca="false">IFERROR(V2427-AC2427,"")</f>
        <v>0.0828571428571365</v>
      </c>
      <c r="AE2427" s="4" t="str">
        <f aca="false">IF(D2427&lt;Guide!$C$21,"Low PA",IF(TRIM(IF(ISNUMBER(AD2427),IF(N(AD2427)&lt;=-Guide!$C$24,"▼ Bat Speed  ",IF(N(AD2427)&gt;=Guide!$C$24,"▲ Bat Speed  ","")),"")&amp;IF(N(Z2427)&gt;=Guide!$C$22,"▲ Contact  ","")&amp;IF(N(Z2427)&lt;=-Guide!$C$22,"▼ Contact  ","")&amp;IF(N(AB2427)&gt;=Guide!$C$23,"▲ Chase  ","")&amp;IF(N(AB2427)&lt;=-Guide!$C$23,"▼ Chase  ",""))="","Stable",TRIM(IF(ISNUMBER(AD2427),IF(N(AD2427)&lt;=-Guide!$C$24,"▼ Bat Speed  ",IF(N(AD2427)&gt;=Guide!$C$24,"▲ Bat Speed  ","")),"")&amp;IF(N(Z2427)&gt;=Guide!$C$22,"▲ Contact  ","")&amp;IF(N(Z2427)&lt;=-Guide!$C$22,"▼ Contact  ","")&amp;IF(N(AB2427)&gt;=Guide!$C$23,"▲ Chase  ","")&amp;IF(N(AB2427)&lt;=-Guide!$C$23,"▼ Chase  ",""))))</f>
        <v>Low PA</v>
      </c>
      <c r="AF2427" s="35" t="n">
        <f aca="false">MATCH(Counts!A2427,'Season Counts'!$A$2:$A$740,0)</f>
        <v>623</v>
      </c>
    </row>
    <row r="2428" customFormat="false" ht="15" hidden="false" customHeight="false" outlineLevel="0" collapsed="false">
      <c r="A2428" s="34" t="str">
        <f aca="false">Counts!B2428</f>
        <v>SF</v>
      </c>
      <c r="B2428" s="5" t="str">
        <f aca="false">Counts!C2428</f>
        <v>Will Brennan</v>
      </c>
      <c r="C2428" s="34" t="str">
        <f aca="false">Counts!F2428</f>
        <v>May</v>
      </c>
      <c r="D2428" s="35" t="n">
        <f aca="false">IFERROR(Counts!P2428,"")</f>
        <v>15</v>
      </c>
      <c r="E2428" s="36" t="n">
        <f aca="false">IFERROR(Counts!R2428/Counts!Q2428,"")</f>
        <v>0.133333333333333</v>
      </c>
      <c r="F2428" s="36" t="n">
        <f aca="false">IFERROR((Counts!R2428+Counts!V2428+Counts!W2428)/(Counts!Q2428+Counts!V2428+Counts!W2428+Counts!X2428),"")</f>
        <v>0.133333333333333</v>
      </c>
      <c r="G2428" s="36" t="n">
        <f aca="false">IFERROR((Counts!R2428+Counts!S2428+2*Counts!T2428+3*Counts!U2428)/Counts!Q2428,"")</f>
        <v>0.133333333333333</v>
      </c>
      <c r="H2428" s="35" t="n">
        <f aca="false">IFERROR(Counts!U2428,"")</f>
        <v>0</v>
      </c>
      <c r="I2428" s="36" t="n">
        <f aca="false">IFERROR(Counts!Z2428/Counts!AA2428,"")</f>
        <v>0.12</v>
      </c>
      <c r="J2428" s="36" t="n">
        <f aca="false">IFERROR(Counts!AB2428/Counts!AA2428,"")</f>
        <v>0.229733333333333</v>
      </c>
      <c r="K2428" s="37" t="n">
        <f aca="false">IFERROR((Counts!AB2428-Counts!Z2428)/Counts!AA2428,"")</f>
        <v>0.109733333333333</v>
      </c>
      <c r="L2428" s="38" t="n">
        <f aca="false">IFERROR(Counts!Y2428/Counts!P2428,"")</f>
        <v>0.133333333333333</v>
      </c>
      <c r="M2428" s="38" t="n">
        <f aca="false">IFERROR(Counts!V2428/Counts!P2428,"")</f>
        <v>0</v>
      </c>
      <c r="N2428" s="38" t="n">
        <f aca="false">IFERROR(Counts!AD2428/Counts!AC2428,"")</f>
        <v>0</v>
      </c>
      <c r="O2428" s="38" t="n">
        <f aca="false">IFERROR(Counts!AE2428/Counts!AC2428,"")</f>
        <v>0.307692307692308</v>
      </c>
      <c r="P2428" s="39" t="n">
        <f aca="false">IFERROR(Counts!AG2428/Counts!AF2428,"")</f>
        <v>83.6538461538462</v>
      </c>
      <c r="Q2428" s="38" t="n">
        <f aca="false">IFERROR(Counts!AH2428/Counts!AC2428,"")</f>
        <v>0.307692307692308</v>
      </c>
      <c r="R2428" s="38" t="n">
        <f aca="false">IFERROR(Counts!N2428/Counts!M2428,"")</f>
        <v>0.541666666666667</v>
      </c>
      <c r="S2428" s="38" t="n">
        <f aca="false">IFERROR(Counts!K2428/Counts!J2428,"")</f>
        <v>0.703703703703704</v>
      </c>
      <c r="T2428" s="38" t="n">
        <f aca="false">IFERROR(Counts!I2428/Counts!H2428,"")</f>
        <v>0.09375</v>
      </c>
      <c r="U2428" s="38" t="n">
        <f aca="false">IFERROR(1-Counts!L2428/Counts!K2428,"")</f>
        <v>0.947368421052632</v>
      </c>
      <c r="V2428" s="39" t="n">
        <f aca="false">IFERROR(Counts!AJ2428/Counts!AI2428,"")</f>
        <v>68.3111111111111</v>
      </c>
      <c r="W2428" s="38" t="n">
        <f aca="false">IFERROR(Counts!AK2428/Counts!AI2428,"")</f>
        <v>0</v>
      </c>
      <c r="X2428" s="40" t="n">
        <f aca="false">IFERROR(Counts!O2428,"")</f>
        <v>-2.513</v>
      </c>
      <c r="Y2428" s="36" t="n">
        <f aca="false">IFERROR(INDEX('Season Counts'!$Y$2:$Y$740,$AF2428)/INDEX('Season Counts'!$X$2:$X$740,$AF2428),"")</f>
        <v>0.177590909090909</v>
      </c>
      <c r="Z2428" s="37" t="n">
        <f aca="false">IFERROR(J2428-Y2428,"")</f>
        <v>0.0521424242424242</v>
      </c>
      <c r="AA2428" s="38" t="n">
        <f aca="false">IFERROR(INDEX('Season Counts'!$K$2:$K$740,$AF2428)/INDEX('Season Counts'!$J$2:$J$740,$AF2428),"")</f>
        <v>0.564102564102564</v>
      </c>
      <c r="AB2428" s="41" t="n">
        <f aca="false">IFERROR(R2428-AA2428,"")</f>
        <v>-0.0224358974358975</v>
      </c>
      <c r="AC2428" s="39" t="n">
        <f aca="false">IFERROR(INDEX('Season Counts'!$AG$2:$AG$740,$AF2428)/INDEX('Season Counts'!$AF$2:$AF$740,$AF2428),"")</f>
        <v>68.3571428571429</v>
      </c>
      <c r="AD2428" s="40" t="n">
        <f aca="false">IFERROR(V2428-AC2428,"")</f>
        <v>-0.0460317460317441</v>
      </c>
      <c r="AE2428" s="4" t="str">
        <f aca="false">IF(D2428&lt;Guide!$C$21,"Low PA",IF(TRIM(IF(ISNUMBER(AD2428),IF(N(AD2428)&lt;=-Guide!$C$24,"▼ Bat Speed  ",IF(N(AD2428)&gt;=Guide!$C$24,"▲ Bat Speed  ","")),"")&amp;IF(N(Z2428)&gt;=Guide!$C$22,"▲ Contact  ","")&amp;IF(N(Z2428)&lt;=-Guide!$C$22,"▼ Contact  ","")&amp;IF(N(AB2428)&gt;=Guide!$C$23,"▲ Chase  ","")&amp;IF(N(AB2428)&lt;=-Guide!$C$23,"▼ Chase  ",""))="","Stable",TRIM(IF(ISNUMBER(AD2428),IF(N(AD2428)&lt;=-Guide!$C$24,"▼ Bat Speed  ",IF(N(AD2428)&gt;=Guide!$C$24,"▲ Bat Speed  ","")),"")&amp;IF(N(Z2428)&gt;=Guide!$C$22,"▲ Contact  ","")&amp;IF(N(Z2428)&lt;=-Guide!$C$22,"▼ Contact  ","")&amp;IF(N(AB2428)&gt;=Guide!$C$23,"▲ Chase  ","")&amp;IF(N(AB2428)&lt;=-Guide!$C$23,"▼ Chase  ",""))))</f>
        <v>Low PA</v>
      </c>
      <c r="AF2428" s="35" t="n">
        <f aca="false">MATCH(Counts!A2428,'Season Counts'!$A$2:$A$740,0)</f>
        <v>623</v>
      </c>
    </row>
    <row r="2429" customFormat="false" ht="15" hidden="false" customHeight="false" outlineLevel="0" collapsed="false">
      <c r="A2429" s="34" t="str">
        <f aca="false">Counts!B2429</f>
        <v>SF</v>
      </c>
      <c r="B2429" s="5" t="str">
        <f aca="false">Counts!C2429</f>
        <v>Bo Davidson</v>
      </c>
      <c r="C2429" s="34" t="str">
        <f aca="false">Counts!F2429</f>
        <v>Sep</v>
      </c>
      <c r="D2429" s="35" t="n">
        <f aca="false">IFERROR(Counts!P2429,"")</f>
        <v>22</v>
      </c>
      <c r="E2429" s="36" t="n">
        <f aca="false">IFERROR(Counts!R2429/Counts!Q2429,"")</f>
        <v>0.35</v>
      </c>
      <c r="F2429" s="36" t="n">
        <f aca="false">IFERROR((Counts!R2429+Counts!V2429+Counts!W2429)/(Counts!Q2429+Counts!V2429+Counts!W2429+Counts!X2429),"")</f>
        <v>0.363636363636364</v>
      </c>
      <c r="G2429" s="36" t="n">
        <f aca="false">IFERROR((Counts!R2429+Counts!S2429+2*Counts!T2429+3*Counts!U2429)/Counts!Q2429,"")</f>
        <v>0.35</v>
      </c>
      <c r="H2429" s="35" t="n">
        <f aca="false">IFERROR(Counts!U2429,"")</f>
        <v>0</v>
      </c>
      <c r="I2429" s="36" t="n">
        <f aca="false">IFERROR(Counts!Z2429/Counts!AA2429,"")</f>
        <v>0.318181818181818</v>
      </c>
      <c r="J2429" s="36" t="n">
        <f aca="false">IFERROR(Counts!AB2429/Counts!AA2429,"")</f>
        <v>0.265863636363636</v>
      </c>
      <c r="K2429" s="37" t="n">
        <f aca="false">IFERROR((Counts!AB2429-Counts!Z2429)/Counts!AA2429,"")</f>
        <v>-0.0523181818181818</v>
      </c>
      <c r="L2429" s="38" t="n">
        <f aca="false">IFERROR(Counts!Y2429/Counts!P2429,"")</f>
        <v>0.318181818181818</v>
      </c>
      <c r="M2429" s="38" t="n">
        <f aca="false">IFERROR(Counts!V2429/Counts!P2429,"")</f>
        <v>0.0454545454545455</v>
      </c>
      <c r="N2429" s="38" t="n">
        <f aca="false">IFERROR(Counts!AD2429/Counts!AC2429,"")</f>
        <v>0</v>
      </c>
      <c r="O2429" s="38" t="n">
        <f aca="false">IFERROR(Counts!AE2429/Counts!AC2429,"")</f>
        <v>0.428571428571429</v>
      </c>
      <c r="P2429" s="39" t="n">
        <f aca="false">IFERROR(Counts!AG2429/Counts!AF2429,"")</f>
        <v>85.2071428571429</v>
      </c>
      <c r="Q2429" s="38" t="n">
        <f aca="false">IFERROR(Counts!AH2429/Counts!AC2429,"")</f>
        <v>0.285714285714286</v>
      </c>
      <c r="R2429" s="38" t="n">
        <f aca="false">IFERROR(Counts!N2429/Counts!M2429,"")</f>
        <v>0.416666666666667</v>
      </c>
      <c r="S2429" s="38" t="n">
        <f aca="false">IFERROR(Counts!K2429/Counts!J2429,"")</f>
        <v>0.642857142857143</v>
      </c>
      <c r="T2429" s="38" t="n">
        <f aca="false">IFERROR(Counts!I2429/Counts!H2429,"")</f>
        <v>0.261904761904762</v>
      </c>
      <c r="U2429" s="38" t="n">
        <f aca="false">IFERROR(1-Counts!L2429/Counts!K2429,"")</f>
        <v>0.777777777777778</v>
      </c>
      <c r="V2429" s="39" t="n">
        <f aca="false">IFERROR(Counts!AJ2429/Counts!AI2429,"")</f>
        <v>71.6783783783784</v>
      </c>
      <c r="W2429" s="38" t="n">
        <f aca="false">IFERROR(Counts!AK2429/Counts!AI2429,"")</f>
        <v>0.216216216216216</v>
      </c>
      <c r="X2429" s="40" t="n">
        <f aca="false">IFERROR(Counts!O2429,"")</f>
        <v>-0.156</v>
      </c>
      <c r="Y2429" s="36" t="n">
        <f aca="false">IFERROR(INDEX('Season Counts'!$Y$2:$Y$740,$AF2429)/INDEX('Season Counts'!$X$2:$X$740,$AF2429),"")</f>
        <v>0.265863636363636</v>
      </c>
      <c r="Z2429" s="37" t="n">
        <f aca="false">IFERROR(J2429-Y2429,"")</f>
        <v>0</v>
      </c>
      <c r="AA2429" s="38" t="n">
        <f aca="false">IFERROR(INDEX('Season Counts'!$K$2:$K$740,$AF2429)/INDEX('Season Counts'!$J$2:$J$740,$AF2429),"")</f>
        <v>0.416666666666667</v>
      </c>
      <c r="AB2429" s="41" t="n">
        <f aca="false">IFERROR(R2429-AA2429,"")</f>
        <v>0</v>
      </c>
      <c r="AC2429" s="39" t="n">
        <f aca="false">IFERROR(INDEX('Season Counts'!$AG$2:$AG$740,$AF2429)/INDEX('Season Counts'!$AF$2:$AF$740,$AF2429),"")</f>
        <v>71.6783783783784</v>
      </c>
      <c r="AD2429" s="40" t="n">
        <f aca="false">IFERROR(V2429-AC2429,"")</f>
        <v>0</v>
      </c>
      <c r="AE2429" s="4" t="str">
        <f aca="false">IF(D2429&lt;Guide!$C$21,"Low PA",IF(TRIM(IF(ISNUMBER(AD2429),IF(N(AD2429)&lt;=-Guide!$C$24,"▼ Bat Speed  ",IF(N(AD2429)&gt;=Guide!$C$24,"▲ Bat Speed  ","")),"")&amp;IF(N(Z2429)&gt;=Guide!$C$22,"▲ Contact  ","")&amp;IF(N(Z2429)&lt;=-Guide!$C$22,"▼ Contact  ","")&amp;IF(N(AB2429)&gt;=Guide!$C$23,"▲ Chase  ","")&amp;IF(N(AB2429)&lt;=-Guide!$C$23,"▼ Chase  ",""))="","Stable",TRIM(IF(ISNUMBER(AD2429),IF(N(AD2429)&lt;=-Guide!$C$24,"▼ Bat Speed  ",IF(N(AD2429)&gt;=Guide!$C$24,"▲ Bat Speed  ","")),"")&amp;IF(N(Z2429)&gt;=Guide!$C$22,"▲ Contact  ","")&amp;IF(N(Z2429)&lt;=-Guide!$C$22,"▼ Contact  ","")&amp;IF(N(AB2429)&gt;=Guide!$C$23,"▲ Chase  ","")&amp;IF(N(AB2429)&lt;=-Guide!$C$23,"▼ Chase  ",""))))</f>
        <v>Low PA</v>
      </c>
      <c r="AF2429" s="35" t="n">
        <f aca="false">MATCH(Counts!A2429,'Season Counts'!$A$2:$A$740,0)</f>
        <v>624</v>
      </c>
    </row>
    <row r="2430" customFormat="false" ht="15" hidden="false" customHeight="false" outlineLevel="0" collapsed="false">
      <c r="A2430" s="34" t="str">
        <f aca="false">Counts!B2430</f>
        <v>SF</v>
      </c>
      <c r="B2430" s="5" t="str">
        <f aca="false">Counts!C2430</f>
        <v>Marcelo Mayer</v>
      </c>
      <c r="C2430" s="34" t="str">
        <f aca="false">Counts!F2430</f>
        <v>Sep</v>
      </c>
      <c r="D2430" s="35" t="n">
        <f aca="false">IFERROR(Counts!P2430,"")</f>
        <v>17</v>
      </c>
      <c r="E2430" s="36" t="n">
        <f aca="false">IFERROR(Counts!R2430/Counts!Q2430,"")</f>
        <v>0.0666666666666667</v>
      </c>
      <c r="F2430" s="36" t="n">
        <f aca="false">IFERROR((Counts!R2430+Counts!V2430+Counts!W2430)/(Counts!Q2430+Counts!V2430+Counts!W2430+Counts!X2430),"")</f>
        <v>0.176470588235294</v>
      </c>
      <c r="G2430" s="36" t="n">
        <f aca="false">IFERROR((Counts!R2430+Counts!S2430+2*Counts!T2430+3*Counts!U2430)/Counts!Q2430,"")</f>
        <v>0.0666666666666667</v>
      </c>
      <c r="H2430" s="35" t="n">
        <f aca="false">IFERROR(Counts!U2430,"")</f>
        <v>0</v>
      </c>
      <c r="I2430" s="36" t="n">
        <f aca="false">IFERROR(Counts!Z2430/Counts!AA2430,"")</f>
        <v>0.135294117647059</v>
      </c>
      <c r="J2430" s="36" t="n">
        <f aca="false">IFERROR(Counts!AB2430/Counts!AA2430,"")</f>
        <v>0.236</v>
      </c>
      <c r="K2430" s="37" t="n">
        <f aca="false">IFERROR((Counts!AB2430-Counts!Z2430)/Counts!AA2430,"")</f>
        <v>0.100705882352941</v>
      </c>
      <c r="L2430" s="38" t="n">
        <f aca="false">IFERROR(Counts!Y2430/Counts!P2430,"")</f>
        <v>0.411764705882353</v>
      </c>
      <c r="M2430" s="38" t="n">
        <f aca="false">IFERROR(Counts!V2430/Counts!P2430,"")</f>
        <v>0.117647058823529</v>
      </c>
      <c r="N2430" s="38" t="n">
        <f aca="false">IFERROR(Counts!AD2430/Counts!AC2430,"")</f>
        <v>0.125</v>
      </c>
      <c r="O2430" s="38" t="n">
        <f aca="false">IFERROR(Counts!AE2430/Counts!AC2430,"")</f>
        <v>0.25</v>
      </c>
      <c r="P2430" s="39" t="n">
        <f aca="false">IFERROR(Counts!AG2430/Counts!AF2430,"")</f>
        <v>85.45</v>
      </c>
      <c r="Q2430" s="38" t="n">
        <f aca="false">IFERROR(Counts!AH2430/Counts!AC2430,"")</f>
        <v>0.5</v>
      </c>
      <c r="R2430" s="38" t="n">
        <f aca="false">IFERROR(Counts!N2430/Counts!M2430,"")</f>
        <v>0.219512195121951</v>
      </c>
      <c r="S2430" s="38" t="n">
        <f aca="false">IFERROR(Counts!K2430/Counts!J2430,"")</f>
        <v>0.46875</v>
      </c>
      <c r="T2430" s="38" t="n">
        <f aca="false">IFERROR(Counts!I2430/Counts!H2430,"")</f>
        <v>0.458333333333333</v>
      </c>
      <c r="U2430" s="38" t="n">
        <f aca="false">IFERROR(1-Counts!L2430/Counts!K2430,"")</f>
        <v>0.866666666666667</v>
      </c>
      <c r="V2430" s="39" t="n">
        <f aca="false">IFERROR(Counts!AJ2430/Counts!AI2430,"")</f>
        <v>73.6130434782609</v>
      </c>
      <c r="W2430" s="38" t="n">
        <f aca="false">IFERROR(Counts!AK2430/Counts!AI2430,"")</f>
        <v>0.347826086956522</v>
      </c>
      <c r="X2430" s="40" t="n">
        <f aca="false">IFERROR(Counts!O2430,"")</f>
        <v>-3.316</v>
      </c>
      <c r="Y2430" s="36" t="n">
        <f aca="false">IFERROR(INDEX('Season Counts'!$Y$2:$Y$740,$AF2430)/INDEX('Season Counts'!$X$2:$X$740,$AF2430),"")</f>
        <v>0.236</v>
      </c>
      <c r="Z2430" s="37" t="n">
        <f aca="false">IFERROR(J2430-Y2430,"")</f>
        <v>0</v>
      </c>
      <c r="AA2430" s="38" t="n">
        <f aca="false">IFERROR(INDEX('Season Counts'!$K$2:$K$740,$AF2430)/INDEX('Season Counts'!$J$2:$J$740,$AF2430),"")</f>
        <v>0.219512195121951</v>
      </c>
      <c r="AB2430" s="41" t="n">
        <f aca="false">IFERROR(R2430-AA2430,"")</f>
        <v>0</v>
      </c>
      <c r="AC2430" s="39" t="n">
        <f aca="false">IFERROR(INDEX('Season Counts'!$AG$2:$AG$740,$AF2430)/INDEX('Season Counts'!$AF$2:$AF$740,$AF2430),"")</f>
        <v>73.6130434782609</v>
      </c>
      <c r="AD2430" s="40" t="n">
        <f aca="false">IFERROR(V2430-AC2430,"")</f>
        <v>0</v>
      </c>
      <c r="AE2430" s="4" t="str">
        <f aca="false">IF(D2430&lt;Guide!$C$21,"Low PA",IF(TRIM(IF(ISNUMBER(AD2430),IF(N(AD2430)&lt;=-Guide!$C$24,"▼ Bat Speed  ",IF(N(AD2430)&gt;=Guide!$C$24,"▲ Bat Speed  ","")),"")&amp;IF(N(Z2430)&gt;=Guide!$C$22,"▲ Contact  ","")&amp;IF(N(Z2430)&lt;=-Guide!$C$22,"▼ Contact  ","")&amp;IF(N(AB2430)&gt;=Guide!$C$23,"▲ Chase  ","")&amp;IF(N(AB2430)&lt;=-Guide!$C$23,"▼ Chase  ",""))="","Stable",TRIM(IF(ISNUMBER(AD2430),IF(N(AD2430)&lt;=-Guide!$C$24,"▼ Bat Speed  ",IF(N(AD2430)&gt;=Guide!$C$24,"▲ Bat Speed  ","")),"")&amp;IF(N(Z2430)&gt;=Guide!$C$22,"▲ Contact  ","")&amp;IF(N(Z2430)&lt;=-Guide!$C$22,"▼ Contact  ","")&amp;IF(N(AB2430)&gt;=Guide!$C$23,"▲ Chase  ","")&amp;IF(N(AB2430)&lt;=-Guide!$C$23,"▼ Chase  ",""))))</f>
        <v>Low PA</v>
      </c>
      <c r="AF2430" s="35" t="n">
        <f aca="false">MATCH(Counts!A2430,'Season Counts'!$A$2:$A$740,0)</f>
        <v>625</v>
      </c>
    </row>
    <row r="2431" customFormat="false" ht="15" hidden="false" customHeight="false" outlineLevel="0" collapsed="false">
      <c r="A2431" s="34" t="str">
        <f aca="false">Counts!B2431</f>
        <v>SF</v>
      </c>
      <c r="B2431" s="5" t="str">
        <f aca="false">Counts!C2431</f>
        <v>Eddys Leonard</v>
      </c>
      <c r="C2431" s="34" t="str">
        <f aca="false">Counts!F2431</f>
        <v>Aug</v>
      </c>
      <c r="D2431" s="35" t="n">
        <f aca="false">IFERROR(Counts!P2431,"")</f>
        <v>8</v>
      </c>
      <c r="E2431" s="36" t="n">
        <f aca="false">IFERROR(Counts!R2431/Counts!Q2431,"")</f>
        <v>0.25</v>
      </c>
      <c r="F2431" s="36" t="n">
        <f aca="false">IFERROR((Counts!R2431+Counts!V2431+Counts!W2431)/(Counts!Q2431+Counts!V2431+Counts!W2431+Counts!X2431),"")</f>
        <v>0.25</v>
      </c>
      <c r="G2431" s="36" t="n">
        <f aca="false">IFERROR((Counts!R2431+Counts!S2431+2*Counts!T2431+3*Counts!U2431)/Counts!Q2431,"")</f>
        <v>0.375</v>
      </c>
      <c r="H2431" s="35" t="n">
        <f aca="false">IFERROR(Counts!U2431,"")</f>
        <v>0</v>
      </c>
      <c r="I2431" s="36" t="n">
        <f aca="false">IFERROR(Counts!Z2431/Counts!AA2431,"")</f>
        <v>0.26875</v>
      </c>
      <c r="J2431" s="36" t="n">
        <f aca="false">IFERROR(Counts!AB2431/Counts!AA2431,"")</f>
        <v>0.299125</v>
      </c>
      <c r="K2431" s="37" t="n">
        <f aca="false">IFERROR((Counts!AB2431-Counts!Z2431)/Counts!AA2431,"")</f>
        <v>0.030375</v>
      </c>
      <c r="L2431" s="38" t="n">
        <f aca="false">IFERROR(Counts!Y2431/Counts!P2431,"")</f>
        <v>0.25</v>
      </c>
      <c r="M2431" s="38" t="n">
        <f aca="false">IFERROR(Counts!V2431/Counts!P2431,"")</f>
        <v>0</v>
      </c>
      <c r="N2431" s="38" t="n">
        <f aca="false">IFERROR(Counts!AD2431/Counts!AC2431,"")</f>
        <v>0.166666666666667</v>
      </c>
      <c r="O2431" s="38" t="n">
        <f aca="false">IFERROR(Counts!AE2431/Counts!AC2431,"")</f>
        <v>0.166666666666667</v>
      </c>
      <c r="P2431" s="39" t="n">
        <f aca="false">IFERROR(Counts!AG2431/Counts!AF2431,"")</f>
        <v>77.15</v>
      </c>
      <c r="Q2431" s="38" t="n">
        <f aca="false">IFERROR(Counts!AH2431/Counts!AC2431,"")</f>
        <v>0.5</v>
      </c>
      <c r="R2431" s="38" t="n">
        <f aca="false">IFERROR(Counts!N2431/Counts!M2431,"")</f>
        <v>0.454545454545455</v>
      </c>
      <c r="S2431" s="38" t="n">
        <f aca="false">IFERROR(Counts!K2431/Counts!J2431,"")</f>
        <v>0.75</v>
      </c>
      <c r="T2431" s="38" t="n">
        <f aca="false">IFERROR(Counts!I2431/Counts!H2431,"")</f>
        <v>0.318181818181818</v>
      </c>
      <c r="U2431" s="38" t="n">
        <f aca="false">IFERROR(1-Counts!L2431/Counts!K2431,"")</f>
        <v>0.75</v>
      </c>
      <c r="V2431" s="39" t="n">
        <f aca="false">IFERROR(Counts!AJ2431/Counts!AI2431,"")</f>
        <v>75.4368421052632</v>
      </c>
      <c r="W2431" s="38" t="n">
        <f aca="false">IFERROR(Counts!AK2431/Counts!AI2431,"")</f>
        <v>0.68421052631579</v>
      </c>
      <c r="X2431" s="40" t="n">
        <f aca="false">IFERROR(Counts!O2431,"")</f>
        <v>-0.722</v>
      </c>
      <c r="Y2431" s="36" t="n">
        <f aca="false">IFERROR(INDEX('Season Counts'!$Y$2:$Y$740,$AF2431)/INDEX('Season Counts'!$X$2:$X$740,$AF2431),"")</f>
        <v>0.299125</v>
      </c>
      <c r="Z2431" s="37" t="n">
        <f aca="false">IFERROR(J2431-Y2431,"")</f>
        <v>0</v>
      </c>
      <c r="AA2431" s="38" t="n">
        <f aca="false">IFERROR(INDEX('Season Counts'!$K$2:$K$740,$AF2431)/INDEX('Season Counts'!$J$2:$J$740,$AF2431),"")</f>
        <v>0.454545454545455</v>
      </c>
      <c r="AB2431" s="41" t="n">
        <f aca="false">IFERROR(R2431-AA2431,"")</f>
        <v>0</v>
      </c>
      <c r="AC2431" s="39" t="n">
        <f aca="false">IFERROR(INDEX('Season Counts'!$AG$2:$AG$740,$AF2431)/INDEX('Season Counts'!$AF$2:$AF$740,$AF2431),"")</f>
        <v>75.4368421052632</v>
      </c>
      <c r="AD2431" s="40" t="n">
        <f aca="false">IFERROR(V2431-AC2431,"")</f>
        <v>0</v>
      </c>
      <c r="AE2431" s="4" t="str">
        <f aca="false">IF(D2431&lt;Guide!$C$21,"Low PA",IF(TRIM(IF(ISNUMBER(AD2431),IF(N(AD2431)&lt;=-Guide!$C$24,"▼ Bat Speed  ",IF(N(AD2431)&gt;=Guide!$C$24,"▲ Bat Speed  ","")),"")&amp;IF(N(Z2431)&gt;=Guide!$C$22,"▲ Contact  ","")&amp;IF(N(Z2431)&lt;=-Guide!$C$22,"▼ Contact  ","")&amp;IF(N(AB2431)&gt;=Guide!$C$23,"▲ Chase  ","")&amp;IF(N(AB2431)&lt;=-Guide!$C$23,"▼ Chase  ",""))="","Stable",TRIM(IF(ISNUMBER(AD2431),IF(N(AD2431)&lt;=-Guide!$C$24,"▼ Bat Speed  ",IF(N(AD2431)&gt;=Guide!$C$24,"▲ Bat Speed  ","")),"")&amp;IF(N(Z2431)&gt;=Guide!$C$22,"▲ Contact  ","")&amp;IF(N(Z2431)&lt;=-Guide!$C$22,"▼ Contact  ","")&amp;IF(N(AB2431)&gt;=Guide!$C$23,"▲ Chase  ","")&amp;IF(N(AB2431)&lt;=-Guide!$C$23,"▼ Chase  ",""))))</f>
        <v>Low PA</v>
      </c>
      <c r="AF2431" s="35" t="n">
        <f aca="false">MATCH(Counts!A2431,'Season Counts'!$A$2:$A$740,0)</f>
        <v>626</v>
      </c>
    </row>
    <row r="2432" customFormat="false" ht="15" hidden="false" customHeight="false" outlineLevel="0" collapsed="false">
      <c r="A2432" s="34" t="str">
        <f aca="false">Counts!B2432</f>
        <v>SF</v>
      </c>
      <c r="B2432" s="5" t="str">
        <f aca="false">Counts!C2432</f>
        <v>Jared Oliva</v>
      </c>
      <c r="C2432" s="34" t="str">
        <f aca="false">Counts!F2432</f>
        <v>Mar-Apr</v>
      </c>
      <c r="D2432" s="35" t="n">
        <f aca="false">IFERROR(Counts!P2432,"")</f>
        <v>7</v>
      </c>
      <c r="E2432" s="36" t="n">
        <f aca="false">IFERROR(Counts!R2432/Counts!Q2432,"")</f>
        <v>0.142857142857143</v>
      </c>
      <c r="F2432" s="36" t="n">
        <f aca="false">IFERROR((Counts!R2432+Counts!V2432+Counts!W2432)/(Counts!Q2432+Counts!V2432+Counts!W2432+Counts!X2432),"")</f>
        <v>0.142857142857143</v>
      </c>
      <c r="G2432" s="36" t="n">
        <f aca="false">IFERROR((Counts!R2432+Counts!S2432+2*Counts!T2432+3*Counts!U2432)/Counts!Q2432,"")</f>
        <v>0.142857142857143</v>
      </c>
      <c r="H2432" s="35" t="n">
        <f aca="false">IFERROR(Counts!U2432,"")</f>
        <v>0</v>
      </c>
      <c r="I2432" s="36" t="n">
        <f aca="false">IFERROR(Counts!Z2432/Counts!AA2432,"")</f>
        <v>0.128571428571429</v>
      </c>
      <c r="J2432" s="36" t="n">
        <f aca="false">IFERROR(Counts!AB2432/Counts!AA2432,"")</f>
        <v>0.307857142857143</v>
      </c>
      <c r="K2432" s="37" t="n">
        <f aca="false">IFERROR((Counts!AB2432-Counts!Z2432)/Counts!AA2432,"")</f>
        <v>0.179285714285714</v>
      </c>
      <c r="L2432" s="38" t="n">
        <f aca="false">IFERROR(Counts!Y2432/Counts!P2432,"")</f>
        <v>0.142857142857143</v>
      </c>
      <c r="M2432" s="38" t="n">
        <f aca="false">IFERROR(Counts!V2432/Counts!P2432,"")</f>
        <v>0</v>
      </c>
      <c r="N2432" s="38" t="n">
        <f aca="false">IFERROR(Counts!AD2432/Counts!AC2432,"")</f>
        <v>0</v>
      </c>
      <c r="O2432" s="38" t="n">
        <f aca="false">IFERROR(Counts!AE2432/Counts!AC2432,"")</f>
        <v>0.666666666666667</v>
      </c>
      <c r="P2432" s="39" t="n">
        <f aca="false">IFERROR(Counts!AG2432/Counts!AF2432,"")</f>
        <v>93.65</v>
      </c>
      <c r="Q2432" s="38" t="n">
        <f aca="false">IFERROR(Counts!AH2432/Counts!AC2432,"")</f>
        <v>0.166666666666667</v>
      </c>
      <c r="R2432" s="38" t="n">
        <f aca="false">IFERROR(Counts!N2432/Counts!M2432,"")</f>
        <v>0.416666666666667</v>
      </c>
      <c r="S2432" s="38" t="n">
        <f aca="false">IFERROR(Counts!K2432/Counts!J2432,"")</f>
        <v>0.733333333333333</v>
      </c>
      <c r="T2432" s="38" t="n">
        <f aca="false">IFERROR(Counts!I2432/Counts!H2432,"")</f>
        <v>0.3125</v>
      </c>
      <c r="U2432" s="38" t="n">
        <f aca="false">IFERROR(1-Counts!L2432/Counts!K2432,"")</f>
        <v>0.818181818181818</v>
      </c>
      <c r="V2432" s="39" t="n">
        <f aca="false">IFERROR(Counts!AJ2432/Counts!AI2432,"")</f>
        <v>71.7181818181818</v>
      </c>
      <c r="W2432" s="38" t="n">
        <f aca="false">IFERROR(Counts!AK2432/Counts!AI2432,"")</f>
        <v>0.181818181818182</v>
      </c>
      <c r="X2432" s="40" t="n">
        <f aca="false">IFERROR(Counts!O2432,"")</f>
        <v>-0.529</v>
      </c>
      <c r="Y2432" s="36" t="n">
        <f aca="false">IFERROR(INDEX('Season Counts'!$Y$2:$Y$740,$AF2432)/INDEX('Season Counts'!$X$2:$X$740,$AF2432),"")</f>
        <v>0.307857142857143</v>
      </c>
      <c r="Z2432" s="37" t="n">
        <f aca="false">IFERROR(J2432-Y2432,"")</f>
        <v>0</v>
      </c>
      <c r="AA2432" s="38" t="n">
        <f aca="false">IFERROR(INDEX('Season Counts'!$K$2:$K$740,$AF2432)/INDEX('Season Counts'!$J$2:$J$740,$AF2432),"")</f>
        <v>0.416666666666667</v>
      </c>
      <c r="AB2432" s="41" t="n">
        <f aca="false">IFERROR(R2432-AA2432,"")</f>
        <v>0</v>
      </c>
      <c r="AC2432" s="39" t="n">
        <f aca="false">IFERROR(INDEX('Season Counts'!$AG$2:$AG$740,$AF2432)/INDEX('Season Counts'!$AF$2:$AF$740,$AF2432),"")</f>
        <v>71.7181818181818</v>
      </c>
      <c r="AD2432" s="40" t="n">
        <f aca="false">IFERROR(V2432-AC2432,"")</f>
        <v>0</v>
      </c>
      <c r="AE2432" s="4" t="str">
        <f aca="false">IF(D2432&lt;Guide!$C$21,"Low PA",IF(TRIM(IF(ISNUMBER(AD2432),IF(N(AD2432)&lt;=-Guide!$C$24,"▼ Bat Speed  ",IF(N(AD2432)&gt;=Guide!$C$24,"▲ Bat Speed  ","")),"")&amp;IF(N(Z2432)&gt;=Guide!$C$22,"▲ Contact  ","")&amp;IF(N(Z2432)&lt;=-Guide!$C$22,"▼ Contact  ","")&amp;IF(N(AB2432)&gt;=Guide!$C$23,"▲ Chase  ","")&amp;IF(N(AB2432)&lt;=-Guide!$C$23,"▼ Chase  ",""))="","Stable",TRIM(IF(ISNUMBER(AD2432),IF(N(AD2432)&lt;=-Guide!$C$24,"▼ Bat Speed  ",IF(N(AD2432)&gt;=Guide!$C$24,"▲ Bat Speed  ","")),"")&amp;IF(N(Z2432)&gt;=Guide!$C$22,"▲ Contact  ","")&amp;IF(N(Z2432)&lt;=-Guide!$C$22,"▼ Contact  ","")&amp;IF(N(AB2432)&gt;=Guide!$C$23,"▲ Chase  ","")&amp;IF(N(AB2432)&lt;=-Guide!$C$23,"▼ Chase  ",""))))</f>
        <v>Low PA</v>
      </c>
      <c r="AF2432" s="35" t="n">
        <f aca="false">MATCH(Counts!A2432,'Season Counts'!$A$2:$A$740,0)</f>
        <v>627</v>
      </c>
    </row>
    <row r="2433" customFormat="false" ht="15" hidden="false" customHeight="false" outlineLevel="0" collapsed="false">
      <c r="A2433" s="34" t="str">
        <f aca="false">Counts!B2433</f>
        <v>STL</v>
      </c>
      <c r="B2433" s="5" t="str">
        <f aca="false">Counts!C2433</f>
        <v>Iván Herrera</v>
      </c>
      <c r="C2433" s="34" t="str">
        <f aca="false">Counts!F2433</f>
        <v>Mar-Apr</v>
      </c>
      <c r="D2433" s="35" t="n">
        <f aca="false">IFERROR(Counts!P2433,"")</f>
        <v>143</v>
      </c>
      <c r="E2433" s="36" t="n">
        <f aca="false">IFERROR(Counts!R2433/Counts!Q2433,"")</f>
        <v>0.238532110091743</v>
      </c>
      <c r="F2433" s="36" t="n">
        <f aca="false">IFERROR((Counts!R2433+Counts!V2433+Counts!W2433)/(Counts!Q2433+Counts!V2433+Counts!W2433+Counts!X2433),"")</f>
        <v>0.412587412587413</v>
      </c>
      <c r="G2433" s="36" t="n">
        <f aca="false">IFERROR((Counts!R2433+Counts!S2433+2*Counts!T2433+3*Counts!U2433)/Counts!Q2433,"")</f>
        <v>0.412844036697248</v>
      </c>
      <c r="H2433" s="35" t="n">
        <f aca="false">IFERROR(Counts!U2433,"")</f>
        <v>4</v>
      </c>
      <c r="I2433" s="36" t="n">
        <f aca="false">IFERROR(Counts!Z2433/Counts!AA2433,"")</f>
        <v>0.363669064748201</v>
      </c>
      <c r="J2433" s="36" t="n">
        <f aca="false">IFERROR(Counts!AB2433/Counts!AA2433,"")</f>
        <v>0.389640287769784</v>
      </c>
      <c r="K2433" s="37" t="n">
        <f aca="false">IFERROR((Counts!AB2433-Counts!Z2433)/Counts!AA2433,"")</f>
        <v>0.0259712230215827</v>
      </c>
      <c r="L2433" s="38" t="n">
        <f aca="false">IFERROR(Counts!Y2433/Counts!P2433,"")</f>
        <v>0.153846153846154</v>
      </c>
      <c r="M2433" s="38" t="n">
        <f aca="false">IFERROR(Counts!V2433/Counts!P2433,"")</f>
        <v>0.174825174825175</v>
      </c>
      <c r="N2433" s="38" t="n">
        <f aca="false">IFERROR(Counts!AD2433/Counts!AC2433,"")</f>
        <v>0.0909090909090909</v>
      </c>
      <c r="O2433" s="38" t="n">
        <f aca="false">IFERROR(Counts!AE2433/Counts!AC2433,"")</f>
        <v>0.465909090909091</v>
      </c>
      <c r="P2433" s="39" t="n">
        <f aca="false">IFERROR(Counts!AG2433/Counts!AF2433,"")</f>
        <v>90.2056818181818</v>
      </c>
      <c r="Q2433" s="38" t="n">
        <f aca="false">IFERROR(Counts!AH2433/Counts!AC2433,"")</f>
        <v>0.306818181818182</v>
      </c>
      <c r="R2433" s="38" t="n">
        <f aca="false">IFERROR(Counts!N2433/Counts!M2433,"")</f>
        <v>0.253125</v>
      </c>
      <c r="S2433" s="38" t="n">
        <f aca="false">IFERROR(Counts!K2433/Counts!J2433,"")</f>
        <v>0.602409638554217</v>
      </c>
      <c r="T2433" s="38" t="n">
        <f aca="false">IFERROR(Counts!I2433/Counts!H2433,"")</f>
        <v>0.181818181818182</v>
      </c>
      <c r="U2433" s="38" t="n">
        <f aca="false">IFERROR(1-Counts!L2433/Counts!K2433,"")</f>
        <v>0.933333333333333</v>
      </c>
      <c r="V2433" s="39" t="n">
        <f aca="false">IFERROR(Counts!AJ2433/Counts!AI2433,"")</f>
        <v>74.1719047619048</v>
      </c>
      <c r="W2433" s="38" t="n">
        <f aca="false">IFERROR(Counts!AK2433/Counts!AI2433,"")</f>
        <v>0.457142857142857</v>
      </c>
      <c r="X2433" s="40" t="n">
        <f aca="false">IFERROR(Counts!O2433,"")</f>
        <v>7.413</v>
      </c>
      <c r="Y2433" s="36" t="n">
        <f aca="false">IFERROR(INDEX('Season Counts'!$Y$2:$Y$740,$AF2433)/INDEX('Season Counts'!$X$2:$X$740,$AF2433),"")</f>
        <v>0.336</v>
      </c>
      <c r="Z2433" s="37" t="n">
        <f aca="false">IFERROR(J2433-Y2433,"")</f>
        <v>0.0536402877697841</v>
      </c>
      <c r="AA2433" s="38" t="n">
        <f aca="false">IFERROR(INDEX('Season Counts'!$K$2:$K$740,$AF2433)/INDEX('Season Counts'!$J$2:$J$740,$AF2433),"")</f>
        <v>0.283810792804797</v>
      </c>
      <c r="AB2433" s="41" t="n">
        <f aca="false">IFERROR(R2433-AA2433,"")</f>
        <v>-0.0306857928047968</v>
      </c>
      <c r="AC2433" s="39" t="n">
        <f aca="false">IFERROR(INDEX('Season Counts'!$AG$2:$AG$740,$AF2433)/INDEX('Season Counts'!$AF$2:$AF$740,$AF2433),"")</f>
        <v>73.7022482014389</v>
      </c>
      <c r="AD2433" s="40" t="n">
        <f aca="false">IFERROR(V2433-AC2433,"")</f>
        <v>0.469656560465921</v>
      </c>
      <c r="AE2433" s="4" t="str">
        <f aca="false">IF(D2433&lt;Guide!$C$21,"Low PA",IF(TRIM(IF(ISNUMBER(AD2433),IF(N(AD2433)&lt;=-Guide!$C$24,"▼ Bat Speed  ",IF(N(AD2433)&gt;=Guide!$C$24,"▲ Bat Speed  ","")),"")&amp;IF(N(Z2433)&gt;=Guide!$C$22,"▲ Contact  ","")&amp;IF(N(Z2433)&lt;=-Guide!$C$22,"▼ Contact  ","")&amp;IF(N(AB2433)&gt;=Guide!$C$23,"▲ Chase  ","")&amp;IF(N(AB2433)&lt;=-Guide!$C$23,"▼ Chase  ",""))="","Stable",TRIM(IF(ISNUMBER(AD2433),IF(N(AD2433)&lt;=-Guide!$C$24,"▼ Bat Speed  ",IF(N(AD2433)&gt;=Guide!$C$24,"▲ Bat Speed  ","")),"")&amp;IF(N(Z2433)&gt;=Guide!$C$22,"▲ Contact  ","")&amp;IF(N(Z2433)&lt;=-Guide!$C$22,"▼ Contact  ","")&amp;IF(N(AB2433)&gt;=Guide!$C$23,"▲ Chase  ","")&amp;IF(N(AB2433)&lt;=-Guide!$C$23,"▼ Chase  ",""))))</f>
        <v>▲ Contact</v>
      </c>
      <c r="AF2433" s="35" t="n">
        <f aca="false">MATCH(Counts!A2433,'Season Counts'!$A$2:$A$740,0)</f>
        <v>628</v>
      </c>
    </row>
    <row r="2434" customFormat="false" ht="15" hidden="false" customHeight="false" outlineLevel="0" collapsed="false">
      <c r="A2434" s="34" t="str">
        <f aca="false">Counts!B2434</f>
        <v>STL</v>
      </c>
      <c r="B2434" s="5" t="str">
        <f aca="false">Counts!C2434</f>
        <v>Iván Herrera</v>
      </c>
      <c r="C2434" s="34" t="str">
        <f aca="false">Counts!F2434</f>
        <v>May</v>
      </c>
      <c r="D2434" s="35" t="n">
        <f aca="false">IFERROR(Counts!P2434,"")</f>
        <v>115</v>
      </c>
      <c r="E2434" s="36" t="n">
        <f aca="false">IFERROR(Counts!R2434/Counts!Q2434,"")</f>
        <v>0.294117647058824</v>
      </c>
      <c r="F2434" s="36" t="n">
        <f aca="false">IFERROR((Counts!R2434+Counts!V2434+Counts!W2434)/(Counts!Q2434+Counts!V2434+Counts!W2434+Counts!X2434),"")</f>
        <v>0.365217391304348</v>
      </c>
      <c r="G2434" s="36" t="n">
        <f aca="false">IFERROR((Counts!R2434+Counts!S2434+2*Counts!T2434+3*Counts!U2434)/Counts!Q2434,"")</f>
        <v>0.450980392156863</v>
      </c>
      <c r="H2434" s="35" t="n">
        <f aca="false">IFERROR(Counts!U2434,"")</f>
        <v>3</v>
      </c>
      <c r="I2434" s="36" t="n">
        <f aca="false">IFERROR(Counts!Z2434/Counts!AA2434,"")</f>
        <v>0.367410714285714</v>
      </c>
      <c r="J2434" s="36" t="n">
        <f aca="false">IFERROR(Counts!AB2434/Counts!AA2434,"")</f>
        <v>0.339026785714286</v>
      </c>
      <c r="K2434" s="37" t="n">
        <f aca="false">IFERROR((Counts!AB2434-Counts!Z2434)/Counts!AA2434,"")</f>
        <v>-0.0283839285714286</v>
      </c>
      <c r="L2434" s="38" t="n">
        <f aca="false">IFERROR(Counts!Y2434/Counts!P2434,"")</f>
        <v>0.191304347826087</v>
      </c>
      <c r="M2434" s="38" t="n">
        <f aca="false">IFERROR(Counts!V2434/Counts!P2434,"")</f>
        <v>0.0782608695652174</v>
      </c>
      <c r="N2434" s="38" t="n">
        <f aca="false">IFERROR(Counts!AD2434/Counts!AC2434,"")</f>
        <v>0.0493827160493827</v>
      </c>
      <c r="O2434" s="38" t="n">
        <f aca="false">IFERROR(Counts!AE2434/Counts!AC2434,"")</f>
        <v>0.382716049382716</v>
      </c>
      <c r="P2434" s="39" t="n">
        <f aca="false">IFERROR(Counts!AG2434/Counts!AF2434,"")</f>
        <v>89.1794871794872</v>
      </c>
      <c r="Q2434" s="38" t="n">
        <f aca="false">IFERROR(Counts!AH2434/Counts!AC2434,"")</f>
        <v>0.320987654320988</v>
      </c>
      <c r="R2434" s="38" t="n">
        <f aca="false">IFERROR(Counts!N2434/Counts!M2434,"")</f>
        <v>0.307339449541284</v>
      </c>
      <c r="S2434" s="38" t="n">
        <f aca="false">IFERROR(Counts!K2434/Counts!J2434,"")</f>
        <v>0.618811881188119</v>
      </c>
      <c r="T2434" s="38" t="n">
        <f aca="false">IFERROR(Counts!I2434/Counts!H2434,"")</f>
        <v>0.203125</v>
      </c>
      <c r="U2434" s="38" t="n">
        <f aca="false">IFERROR(1-Counts!L2434/Counts!K2434,"")</f>
        <v>0.864</v>
      </c>
      <c r="V2434" s="39" t="n">
        <f aca="false">IFERROR(Counts!AJ2434/Counts!AI2434,"")</f>
        <v>74.2947674418605</v>
      </c>
      <c r="W2434" s="38" t="n">
        <f aca="false">IFERROR(Counts!AK2434/Counts!AI2434,"")</f>
        <v>0.465116279069767</v>
      </c>
      <c r="X2434" s="40" t="n">
        <f aca="false">IFERROR(Counts!O2434,"")</f>
        <v>3.393</v>
      </c>
      <c r="Y2434" s="36" t="n">
        <f aca="false">IFERROR(INDEX('Season Counts'!$Y$2:$Y$740,$AF2434)/INDEX('Season Counts'!$X$2:$X$740,$AF2434),"")</f>
        <v>0.336</v>
      </c>
      <c r="Z2434" s="37" t="n">
        <f aca="false">IFERROR(J2434-Y2434,"")</f>
        <v>0.00302678571428566</v>
      </c>
      <c r="AA2434" s="38" t="n">
        <f aca="false">IFERROR(INDEX('Season Counts'!$K$2:$K$740,$AF2434)/INDEX('Season Counts'!$J$2:$J$740,$AF2434),"")</f>
        <v>0.283810792804797</v>
      </c>
      <c r="AB2434" s="41" t="n">
        <f aca="false">IFERROR(R2434-AA2434,"")</f>
        <v>0.0235286567364876</v>
      </c>
      <c r="AC2434" s="39" t="n">
        <f aca="false">IFERROR(INDEX('Season Counts'!$AG$2:$AG$740,$AF2434)/INDEX('Season Counts'!$AF$2:$AF$740,$AF2434),"")</f>
        <v>73.7022482014389</v>
      </c>
      <c r="AD2434" s="40" t="n">
        <f aca="false">IFERROR(V2434-AC2434,"")</f>
        <v>0.592519240421623</v>
      </c>
      <c r="AE2434" s="4" t="str">
        <f aca="false">IF(D2434&lt;Guide!$C$21,"Low PA",IF(TRIM(IF(ISNUMBER(AD2434),IF(N(AD2434)&lt;=-Guide!$C$24,"▼ Bat Speed  ",IF(N(AD2434)&gt;=Guide!$C$24,"▲ Bat Speed  ","")),"")&amp;IF(N(Z2434)&gt;=Guide!$C$22,"▲ Contact  ","")&amp;IF(N(Z2434)&lt;=-Guide!$C$22,"▼ Contact  ","")&amp;IF(N(AB2434)&gt;=Guide!$C$23,"▲ Chase  ","")&amp;IF(N(AB2434)&lt;=-Guide!$C$23,"▼ Chase  ",""))="","Stable",TRIM(IF(ISNUMBER(AD2434),IF(N(AD2434)&lt;=-Guide!$C$24,"▼ Bat Speed  ",IF(N(AD2434)&gt;=Guide!$C$24,"▲ Bat Speed  ","")),"")&amp;IF(N(Z2434)&gt;=Guide!$C$22,"▲ Contact  ","")&amp;IF(N(Z2434)&lt;=-Guide!$C$22,"▼ Contact  ","")&amp;IF(N(AB2434)&gt;=Guide!$C$23,"▲ Chase  ","")&amp;IF(N(AB2434)&lt;=-Guide!$C$23,"▼ Chase  ",""))))</f>
        <v>Stable</v>
      </c>
      <c r="AF2434" s="35" t="n">
        <f aca="false">MATCH(Counts!A2434,'Season Counts'!$A$2:$A$740,0)</f>
        <v>628</v>
      </c>
    </row>
    <row r="2435" customFormat="false" ht="15" hidden="false" customHeight="false" outlineLevel="0" collapsed="false">
      <c r="A2435" s="34" t="str">
        <f aca="false">Counts!B2435</f>
        <v>STL</v>
      </c>
      <c r="B2435" s="5" t="str">
        <f aca="false">Counts!C2435</f>
        <v>Iván Herrera</v>
      </c>
      <c r="C2435" s="34" t="str">
        <f aca="false">Counts!F2435</f>
        <v>Jun</v>
      </c>
      <c r="D2435" s="35" t="n">
        <f aca="false">IFERROR(Counts!P2435,"")</f>
        <v>112</v>
      </c>
      <c r="E2435" s="36" t="n">
        <f aca="false">IFERROR(Counts!R2435/Counts!Q2435,"")</f>
        <v>0.218390804597701</v>
      </c>
      <c r="F2435" s="36" t="n">
        <f aca="false">IFERROR((Counts!R2435+Counts!V2435+Counts!W2435)/(Counts!Q2435+Counts!V2435+Counts!W2435+Counts!X2435),"")</f>
        <v>0.392857142857143</v>
      </c>
      <c r="G2435" s="36" t="n">
        <f aca="false">IFERROR((Counts!R2435+Counts!S2435+2*Counts!T2435+3*Counts!U2435)/Counts!Q2435,"")</f>
        <v>0.333333333333333</v>
      </c>
      <c r="H2435" s="35" t="n">
        <f aca="false">IFERROR(Counts!U2435,"")</f>
        <v>3</v>
      </c>
      <c r="I2435" s="36" t="n">
        <f aca="false">IFERROR(Counts!Z2435/Counts!AA2435,"")</f>
        <v>0.341517857142857</v>
      </c>
      <c r="J2435" s="36" t="n">
        <f aca="false">IFERROR(Counts!AB2435/Counts!AA2435,"")</f>
        <v>0.346866071428571</v>
      </c>
      <c r="K2435" s="37" t="n">
        <f aca="false">IFERROR((Counts!AB2435-Counts!Z2435)/Counts!AA2435,"")</f>
        <v>0.00534821428571426</v>
      </c>
      <c r="L2435" s="38" t="n">
        <f aca="false">IFERROR(Counts!Y2435/Counts!P2435,"")</f>
        <v>0.125</v>
      </c>
      <c r="M2435" s="38" t="n">
        <f aca="false">IFERROR(Counts!V2435/Counts!P2435,"")</f>
        <v>0.125</v>
      </c>
      <c r="N2435" s="38" t="n">
        <f aca="false">IFERROR(Counts!AD2435/Counts!AC2435,"")</f>
        <v>0.0547945205479452</v>
      </c>
      <c r="O2435" s="38" t="n">
        <f aca="false">IFERROR(Counts!AE2435/Counts!AC2435,"")</f>
        <v>0.383561643835616</v>
      </c>
      <c r="P2435" s="39" t="n">
        <f aca="false">IFERROR(Counts!AG2435/Counts!AF2435,"")</f>
        <v>88.7246575342466</v>
      </c>
      <c r="Q2435" s="38" t="n">
        <f aca="false">IFERROR(Counts!AH2435/Counts!AC2435,"")</f>
        <v>0.273972602739726</v>
      </c>
      <c r="R2435" s="38" t="n">
        <f aca="false">IFERROR(Counts!N2435/Counts!M2435,"")</f>
        <v>0.251046025104603</v>
      </c>
      <c r="S2435" s="38" t="n">
        <f aca="false">IFERROR(Counts!K2435/Counts!J2435,"")</f>
        <v>0.623711340206186</v>
      </c>
      <c r="T2435" s="38" t="n">
        <f aca="false">IFERROR(Counts!I2435/Counts!H2435,"")</f>
        <v>0.165745856353591</v>
      </c>
      <c r="U2435" s="38" t="n">
        <f aca="false">IFERROR(1-Counts!L2435/Counts!K2435,"")</f>
        <v>0.917355371900827</v>
      </c>
      <c r="V2435" s="39" t="n">
        <f aca="false">IFERROR(Counts!AJ2435/Counts!AI2435,"")</f>
        <v>73.5227848101266</v>
      </c>
      <c r="W2435" s="38" t="n">
        <f aca="false">IFERROR(Counts!AK2435/Counts!AI2435,"")</f>
        <v>0.39873417721519</v>
      </c>
      <c r="X2435" s="40" t="n">
        <f aca="false">IFERROR(Counts!O2435,"")</f>
        <v>5.806</v>
      </c>
      <c r="Y2435" s="36" t="n">
        <f aca="false">IFERROR(INDEX('Season Counts'!$Y$2:$Y$740,$AF2435)/INDEX('Season Counts'!$X$2:$X$740,$AF2435),"")</f>
        <v>0.336</v>
      </c>
      <c r="Z2435" s="37" t="n">
        <f aca="false">IFERROR(J2435-Y2435,"")</f>
        <v>0.0108660714285714</v>
      </c>
      <c r="AA2435" s="38" t="n">
        <f aca="false">IFERROR(INDEX('Season Counts'!$K$2:$K$740,$AF2435)/INDEX('Season Counts'!$J$2:$J$740,$AF2435),"")</f>
        <v>0.283810792804797</v>
      </c>
      <c r="AB2435" s="41" t="n">
        <f aca="false">IFERROR(R2435-AA2435,"")</f>
        <v>-0.0327647677001943</v>
      </c>
      <c r="AC2435" s="39" t="n">
        <f aca="false">IFERROR(INDEX('Season Counts'!$AG$2:$AG$740,$AF2435)/INDEX('Season Counts'!$AF$2:$AF$740,$AF2435),"")</f>
        <v>73.7022482014389</v>
      </c>
      <c r="AD2435" s="40" t="n">
        <f aca="false">IFERROR(V2435-AC2435,"")</f>
        <v>-0.179463391312268</v>
      </c>
      <c r="AE2435" s="4" t="str">
        <f aca="false">IF(D2435&lt;Guide!$C$21,"Low PA",IF(TRIM(IF(ISNUMBER(AD2435),IF(N(AD2435)&lt;=-Guide!$C$24,"▼ Bat Speed  ",IF(N(AD2435)&gt;=Guide!$C$24,"▲ Bat Speed  ","")),"")&amp;IF(N(Z2435)&gt;=Guide!$C$22,"▲ Contact  ","")&amp;IF(N(Z2435)&lt;=-Guide!$C$22,"▼ Contact  ","")&amp;IF(N(AB2435)&gt;=Guide!$C$23,"▲ Chase  ","")&amp;IF(N(AB2435)&lt;=-Guide!$C$23,"▼ Chase  ",""))="","Stable",TRIM(IF(ISNUMBER(AD2435),IF(N(AD2435)&lt;=-Guide!$C$24,"▼ Bat Speed  ",IF(N(AD2435)&gt;=Guide!$C$24,"▲ Bat Speed  ","")),"")&amp;IF(N(Z2435)&gt;=Guide!$C$22,"▲ Contact  ","")&amp;IF(N(Z2435)&lt;=-Guide!$C$22,"▼ Contact  ","")&amp;IF(N(AB2435)&gt;=Guide!$C$23,"▲ Chase  ","")&amp;IF(N(AB2435)&lt;=-Guide!$C$23,"▼ Chase  ",""))))</f>
        <v>Stable</v>
      </c>
      <c r="AF2435" s="35" t="n">
        <f aca="false">MATCH(Counts!A2435,'Season Counts'!$A$2:$A$740,0)</f>
        <v>628</v>
      </c>
    </row>
    <row r="2436" customFormat="false" ht="15" hidden="false" customHeight="false" outlineLevel="0" collapsed="false">
      <c r="A2436" s="34" t="str">
        <f aca="false">Counts!B2436</f>
        <v>STL</v>
      </c>
      <c r="B2436" s="5" t="str">
        <f aca="false">Counts!C2436</f>
        <v>Iván Herrera</v>
      </c>
      <c r="C2436" s="34" t="str">
        <f aca="false">Counts!F2436</f>
        <v>Jul</v>
      </c>
      <c r="D2436" s="35" t="n">
        <f aca="false">IFERROR(Counts!P2436,"")</f>
        <v>115</v>
      </c>
      <c r="E2436" s="36" t="n">
        <f aca="false">IFERROR(Counts!R2436/Counts!Q2436,"")</f>
        <v>0.222222222222222</v>
      </c>
      <c r="F2436" s="36" t="n">
        <f aca="false">IFERROR((Counts!R2436+Counts!V2436+Counts!W2436)/(Counts!Q2436+Counts!V2436+Counts!W2436+Counts!X2436),"")</f>
        <v>0.260869565217391</v>
      </c>
      <c r="G2436" s="36" t="n">
        <f aca="false">IFERROR((Counts!R2436+Counts!S2436+2*Counts!T2436+3*Counts!U2436)/Counts!Q2436,"")</f>
        <v>0.314814814814815</v>
      </c>
      <c r="H2436" s="35" t="n">
        <f aca="false">IFERROR(Counts!U2436,"")</f>
        <v>2</v>
      </c>
      <c r="I2436" s="36" t="n">
        <f aca="false">IFERROR(Counts!Z2436/Counts!AA2436,"")</f>
        <v>0.260176991150442</v>
      </c>
      <c r="J2436" s="36" t="n">
        <f aca="false">IFERROR(Counts!AB2436/Counts!AA2436,"")</f>
        <v>0.255637168141593</v>
      </c>
      <c r="K2436" s="37" t="n">
        <f aca="false">IFERROR((Counts!AB2436-Counts!Z2436)/Counts!AA2436,"")</f>
        <v>-0.00453982300884954</v>
      </c>
      <c r="L2436" s="38" t="n">
        <f aca="false">IFERROR(Counts!Y2436/Counts!P2436,"")</f>
        <v>0.226086956521739</v>
      </c>
      <c r="M2436" s="38" t="n">
        <f aca="false">IFERROR(Counts!V2436/Counts!P2436,"")</f>
        <v>0.0260869565217391</v>
      </c>
      <c r="N2436" s="38" t="n">
        <f aca="false">IFERROR(Counts!AD2436/Counts!AC2436,"")</f>
        <v>0.0240963855421687</v>
      </c>
      <c r="O2436" s="38" t="n">
        <f aca="false">IFERROR(Counts!AE2436/Counts!AC2436,"")</f>
        <v>0.325301204819277</v>
      </c>
      <c r="P2436" s="39" t="n">
        <f aca="false">IFERROR(Counts!AG2436/Counts!AF2436,"")</f>
        <v>88.2638554216867</v>
      </c>
      <c r="Q2436" s="38" t="n">
        <f aca="false">IFERROR(Counts!AH2436/Counts!AC2436,"")</f>
        <v>0.313253012048193</v>
      </c>
      <c r="R2436" s="38" t="n">
        <f aca="false">IFERROR(Counts!N2436/Counts!M2436,"")</f>
        <v>0.330357142857143</v>
      </c>
      <c r="S2436" s="38" t="n">
        <f aca="false">IFERROR(Counts!K2436/Counts!J2436,"")</f>
        <v>0.67578125</v>
      </c>
      <c r="T2436" s="38" t="n">
        <f aca="false">IFERROR(Counts!I2436/Counts!H2436,"")</f>
        <v>0.204819277108434</v>
      </c>
      <c r="U2436" s="38" t="n">
        <f aca="false">IFERROR(1-Counts!L2436/Counts!K2436,"")</f>
        <v>0.832369942196532</v>
      </c>
      <c r="V2436" s="39" t="n">
        <f aca="false">IFERROR(Counts!AJ2436/Counts!AI2436,"")</f>
        <v>73.577570093458</v>
      </c>
      <c r="W2436" s="38" t="n">
        <f aca="false">IFERROR(Counts!AK2436/Counts!AI2436,"")</f>
        <v>0.392523364485981</v>
      </c>
      <c r="X2436" s="40" t="n">
        <f aca="false">IFERROR(Counts!O2436,"")</f>
        <v>-4.497</v>
      </c>
      <c r="Y2436" s="36" t="n">
        <f aca="false">IFERROR(INDEX('Season Counts'!$Y$2:$Y$740,$AF2436)/INDEX('Season Counts'!$X$2:$X$740,$AF2436),"")</f>
        <v>0.336</v>
      </c>
      <c r="Z2436" s="37" t="n">
        <f aca="false">IFERROR(J2436-Y2436,"")</f>
        <v>-0.0803628318584071</v>
      </c>
      <c r="AA2436" s="38" t="n">
        <f aca="false">IFERROR(INDEX('Season Counts'!$K$2:$K$740,$AF2436)/INDEX('Season Counts'!$J$2:$J$740,$AF2436),"")</f>
        <v>0.283810792804797</v>
      </c>
      <c r="AB2436" s="41" t="n">
        <f aca="false">IFERROR(R2436-AA2436,"")</f>
        <v>0.046546350052346</v>
      </c>
      <c r="AC2436" s="39" t="n">
        <f aca="false">IFERROR(INDEX('Season Counts'!$AG$2:$AG$740,$AF2436)/INDEX('Season Counts'!$AF$2:$AF$740,$AF2436),"")</f>
        <v>73.7022482014389</v>
      </c>
      <c r="AD2436" s="40" t="n">
        <f aca="false">IFERROR(V2436-AC2436,"")</f>
        <v>-0.124678107980898</v>
      </c>
      <c r="AE2436" s="4" t="str">
        <f aca="false">IF(D2436&lt;Guide!$C$21,"Low PA",IF(TRIM(IF(ISNUMBER(AD2436),IF(N(AD2436)&lt;=-Guide!$C$24,"▼ Bat Speed  ",IF(N(AD2436)&gt;=Guide!$C$24,"▲ Bat Speed  ","")),"")&amp;IF(N(Z2436)&gt;=Guide!$C$22,"▲ Contact  ","")&amp;IF(N(Z2436)&lt;=-Guide!$C$22,"▼ Contact  ","")&amp;IF(N(AB2436)&gt;=Guide!$C$23,"▲ Chase  ","")&amp;IF(N(AB2436)&lt;=-Guide!$C$23,"▼ Chase  ",""))="","Stable",TRIM(IF(ISNUMBER(AD2436),IF(N(AD2436)&lt;=-Guide!$C$24,"▼ Bat Speed  ",IF(N(AD2436)&gt;=Guide!$C$24,"▲ Bat Speed  ","")),"")&amp;IF(N(Z2436)&gt;=Guide!$C$22,"▲ Contact  ","")&amp;IF(N(Z2436)&lt;=-Guide!$C$22,"▼ Contact  ","")&amp;IF(N(AB2436)&gt;=Guide!$C$23,"▲ Chase  ","")&amp;IF(N(AB2436)&lt;=-Guide!$C$23,"▼ Chase  ",""))))</f>
        <v>▼ Contact ▲ Chase</v>
      </c>
      <c r="AF2436" s="35" t="n">
        <f aca="false">MATCH(Counts!A2436,'Season Counts'!$A$2:$A$740,0)</f>
        <v>628</v>
      </c>
    </row>
    <row r="2437" customFormat="false" ht="15" hidden="false" customHeight="false" outlineLevel="0" collapsed="false">
      <c r="A2437" s="34" t="str">
        <f aca="false">Counts!B2437</f>
        <v>STL</v>
      </c>
      <c r="B2437" s="5" t="str">
        <f aca="false">Counts!C2437</f>
        <v>Iván Herrera</v>
      </c>
      <c r="C2437" s="34" t="str">
        <f aca="false">Counts!F2437</f>
        <v>Aug</v>
      </c>
      <c r="D2437" s="35" t="n">
        <f aca="false">IFERROR(Counts!P2437,"")</f>
        <v>127</v>
      </c>
      <c r="E2437" s="36" t="n">
        <f aca="false">IFERROR(Counts!R2437/Counts!Q2437,"")</f>
        <v>0.240740740740741</v>
      </c>
      <c r="F2437" s="36" t="n">
        <f aca="false">IFERROR((Counts!R2437+Counts!V2437+Counts!W2437)/(Counts!Q2437+Counts!V2437+Counts!W2437+Counts!X2437),"")</f>
        <v>0.346456692913386</v>
      </c>
      <c r="G2437" s="36" t="n">
        <f aca="false">IFERROR((Counts!R2437+Counts!S2437+2*Counts!T2437+3*Counts!U2437)/Counts!Q2437,"")</f>
        <v>0.361111111111111</v>
      </c>
      <c r="H2437" s="35" t="n">
        <f aca="false">IFERROR(Counts!U2437,"")</f>
        <v>2</v>
      </c>
      <c r="I2437" s="36" t="n">
        <f aca="false">IFERROR(Counts!Z2437/Counts!AA2437,"")</f>
        <v>0.317063492063492</v>
      </c>
      <c r="J2437" s="36" t="n">
        <f aca="false">IFERROR(Counts!AB2437/Counts!AA2437,"")</f>
        <v>0.309515873015873</v>
      </c>
      <c r="K2437" s="37" t="n">
        <f aca="false">IFERROR((Counts!AB2437-Counts!Z2437)/Counts!AA2437,"")</f>
        <v>-0.00754761904761905</v>
      </c>
      <c r="L2437" s="38" t="n">
        <f aca="false">IFERROR(Counts!Y2437/Counts!P2437,"")</f>
        <v>0.21259842519685</v>
      </c>
      <c r="M2437" s="38" t="n">
        <f aca="false">IFERROR(Counts!V2437/Counts!P2437,"")</f>
        <v>0.125984251968504</v>
      </c>
      <c r="N2437" s="38" t="n">
        <f aca="false">IFERROR(Counts!AD2437/Counts!AC2437,"")</f>
        <v>0.0487804878048781</v>
      </c>
      <c r="O2437" s="38" t="n">
        <f aca="false">IFERROR(Counts!AE2437/Counts!AC2437,"")</f>
        <v>0.451219512195122</v>
      </c>
      <c r="P2437" s="39" t="n">
        <f aca="false">IFERROR(Counts!AG2437/Counts!AF2437,"")</f>
        <v>89.6682926829268</v>
      </c>
      <c r="Q2437" s="38" t="n">
        <f aca="false">IFERROR(Counts!AH2437/Counts!AC2437,"")</f>
        <v>0.317073170731707</v>
      </c>
      <c r="R2437" s="38" t="n">
        <f aca="false">IFERROR(Counts!N2437/Counts!M2437,"")</f>
        <v>0.303135888501742</v>
      </c>
      <c r="S2437" s="38" t="n">
        <f aca="false">IFERROR(Counts!K2437/Counts!J2437,"")</f>
        <v>0.581395348837209</v>
      </c>
      <c r="T2437" s="38" t="n">
        <f aca="false">IFERROR(Counts!I2437/Counts!H2437,"")</f>
        <v>0.189873417721519</v>
      </c>
      <c r="U2437" s="38" t="n">
        <f aca="false">IFERROR(1-Counts!L2437/Counts!K2437,"")</f>
        <v>0.906666666666667</v>
      </c>
      <c r="V2437" s="39" t="n">
        <f aca="false">IFERROR(Counts!AJ2437/Counts!AI2437,"")</f>
        <v>72.9942105263158</v>
      </c>
      <c r="W2437" s="38" t="n">
        <f aca="false">IFERROR(Counts!AK2437/Counts!AI2437,"")</f>
        <v>0.347368421052632</v>
      </c>
      <c r="X2437" s="40" t="n">
        <f aca="false">IFERROR(Counts!O2437,"")</f>
        <v>0.622</v>
      </c>
      <c r="Y2437" s="36" t="n">
        <f aca="false">IFERROR(INDEX('Season Counts'!$Y$2:$Y$740,$AF2437)/INDEX('Season Counts'!$X$2:$X$740,$AF2437),"")</f>
        <v>0.336</v>
      </c>
      <c r="Z2437" s="37" t="n">
        <f aca="false">IFERROR(J2437-Y2437,"")</f>
        <v>-0.026484126984127</v>
      </c>
      <c r="AA2437" s="38" t="n">
        <f aca="false">IFERROR(INDEX('Season Counts'!$K$2:$K$740,$AF2437)/INDEX('Season Counts'!$J$2:$J$740,$AF2437),"")</f>
        <v>0.283810792804797</v>
      </c>
      <c r="AB2437" s="41" t="n">
        <f aca="false">IFERROR(R2437-AA2437,"")</f>
        <v>0.0193250956969454</v>
      </c>
      <c r="AC2437" s="39" t="n">
        <f aca="false">IFERROR(INDEX('Season Counts'!$AG$2:$AG$740,$AF2437)/INDEX('Season Counts'!$AF$2:$AF$740,$AF2437),"")</f>
        <v>73.7022482014389</v>
      </c>
      <c r="AD2437" s="40" t="n">
        <f aca="false">IFERROR(V2437-AC2437,"")</f>
        <v>-0.708037675123066</v>
      </c>
      <c r="AE2437" s="4" t="str">
        <f aca="false">IF(D2437&lt;Guide!$C$21,"Low PA",IF(TRIM(IF(ISNUMBER(AD2437),IF(N(AD2437)&lt;=-Guide!$C$24,"▼ Bat Speed  ",IF(N(AD2437)&gt;=Guide!$C$24,"▲ Bat Speed  ","")),"")&amp;IF(N(Z2437)&gt;=Guide!$C$22,"▲ Contact  ","")&amp;IF(N(Z2437)&lt;=-Guide!$C$22,"▼ Contact  ","")&amp;IF(N(AB2437)&gt;=Guide!$C$23,"▲ Chase  ","")&amp;IF(N(AB2437)&lt;=-Guide!$C$23,"▼ Chase  ",""))="","Stable",TRIM(IF(ISNUMBER(AD2437),IF(N(AD2437)&lt;=-Guide!$C$24,"▼ Bat Speed  ",IF(N(AD2437)&gt;=Guide!$C$24,"▲ Bat Speed  ","")),"")&amp;IF(N(Z2437)&gt;=Guide!$C$22,"▲ Contact  ","")&amp;IF(N(Z2437)&lt;=-Guide!$C$22,"▼ Contact  ","")&amp;IF(N(AB2437)&gt;=Guide!$C$23,"▲ Chase  ","")&amp;IF(N(AB2437)&lt;=-Guide!$C$23,"▼ Chase  ",""))))</f>
        <v>Stable</v>
      </c>
      <c r="AF2437" s="35" t="n">
        <f aca="false">MATCH(Counts!A2437,'Season Counts'!$A$2:$A$740,0)</f>
        <v>628</v>
      </c>
    </row>
    <row r="2438" customFormat="false" ht="15" hidden="false" customHeight="false" outlineLevel="0" collapsed="false">
      <c r="A2438" s="34" t="str">
        <f aca="false">Counts!B2438</f>
        <v>STL</v>
      </c>
      <c r="B2438" s="5" t="str">
        <f aca="false">Counts!C2438</f>
        <v>Iván Herrera</v>
      </c>
      <c r="C2438" s="34" t="str">
        <f aca="false">Counts!F2438</f>
        <v>Sep</v>
      </c>
      <c r="D2438" s="35" t="n">
        <f aca="false">IFERROR(Counts!P2438,"")</f>
        <v>105</v>
      </c>
      <c r="E2438" s="36" t="n">
        <f aca="false">IFERROR(Counts!R2438/Counts!Q2438,"")</f>
        <v>0.230769230769231</v>
      </c>
      <c r="F2438" s="36" t="n">
        <f aca="false">IFERROR((Counts!R2438+Counts!V2438+Counts!W2438)/(Counts!Q2438+Counts!V2438+Counts!W2438+Counts!X2438),"")</f>
        <v>0.323809523809524</v>
      </c>
      <c r="G2438" s="36" t="n">
        <f aca="false">IFERROR((Counts!R2438+Counts!S2438+2*Counts!T2438+3*Counts!U2438)/Counts!Q2438,"")</f>
        <v>0.417582417582418</v>
      </c>
      <c r="H2438" s="35" t="n">
        <f aca="false">IFERROR(Counts!U2438,"")</f>
        <v>5</v>
      </c>
      <c r="I2438" s="36" t="n">
        <f aca="false">IFERROR(Counts!Z2438/Counts!AA2438,"")</f>
        <v>0.328846153846154</v>
      </c>
      <c r="J2438" s="36" t="n">
        <f aca="false">IFERROR(Counts!AB2438/Counts!AA2438,"")</f>
        <v>0.36875</v>
      </c>
      <c r="K2438" s="37" t="n">
        <f aca="false">IFERROR((Counts!AB2438-Counts!Z2438)/Counts!AA2438,"")</f>
        <v>0.0399038461538461</v>
      </c>
      <c r="L2438" s="38" t="n">
        <f aca="false">IFERROR(Counts!Y2438/Counts!P2438,"")</f>
        <v>0.257142857142857</v>
      </c>
      <c r="M2438" s="38" t="n">
        <f aca="false">IFERROR(Counts!V2438/Counts!P2438,"")</f>
        <v>0.0857142857142857</v>
      </c>
      <c r="N2438" s="38" t="n">
        <f aca="false">IFERROR(Counts!AD2438/Counts!AC2438,"")</f>
        <v>0.107692307692308</v>
      </c>
      <c r="O2438" s="38" t="n">
        <f aca="false">IFERROR(Counts!AE2438/Counts!AC2438,"")</f>
        <v>0.415384615384615</v>
      </c>
      <c r="P2438" s="39" t="n">
        <f aca="false">IFERROR(Counts!AG2438/Counts!AF2438,"")</f>
        <v>90.1171875</v>
      </c>
      <c r="Q2438" s="38" t="n">
        <f aca="false">IFERROR(Counts!AH2438/Counts!AC2438,"")</f>
        <v>0.4</v>
      </c>
      <c r="R2438" s="38" t="n">
        <f aca="false">IFERROR(Counts!N2438/Counts!M2438,"")</f>
        <v>0.267605633802817</v>
      </c>
      <c r="S2438" s="38" t="n">
        <f aca="false">IFERROR(Counts!K2438/Counts!J2438,"")</f>
        <v>0.590697674418605</v>
      </c>
      <c r="T2438" s="38" t="n">
        <f aca="false">IFERROR(Counts!I2438/Counts!H2438,"")</f>
        <v>0.217391304347826</v>
      </c>
      <c r="U2438" s="38" t="n">
        <f aca="false">IFERROR(1-Counts!L2438/Counts!K2438,"")</f>
        <v>0.874015748031496</v>
      </c>
      <c r="V2438" s="39" t="n">
        <f aca="false">IFERROR(Counts!AJ2438/Counts!AI2438,"")</f>
        <v>73.6369047619048</v>
      </c>
      <c r="W2438" s="38" t="n">
        <f aca="false">IFERROR(Counts!AK2438/Counts!AI2438,"")</f>
        <v>0.398809523809524</v>
      </c>
      <c r="X2438" s="40" t="n">
        <f aca="false">IFERROR(Counts!O2438,"")</f>
        <v>2.462</v>
      </c>
      <c r="Y2438" s="36" t="n">
        <f aca="false">IFERROR(INDEX('Season Counts'!$Y$2:$Y$740,$AF2438)/INDEX('Season Counts'!$X$2:$X$740,$AF2438),"")</f>
        <v>0.336</v>
      </c>
      <c r="Z2438" s="37" t="n">
        <f aca="false">IFERROR(J2438-Y2438,"")</f>
        <v>0.03275</v>
      </c>
      <c r="AA2438" s="38" t="n">
        <f aca="false">IFERROR(INDEX('Season Counts'!$K$2:$K$740,$AF2438)/INDEX('Season Counts'!$J$2:$J$740,$AF2438),"")</f>
        <v>0.283810792804797</v>
      </c>
      <c r="AB2438" s="41" t="n">
        <f aca="false">IFERROR(R2438-AA2438,"")</f>
        <v>-0.0162051590019799</v>
      </c>
      <c r="AC2438" s="39" t="n">
        <f aca="false">IFERROR(INDEX('Season Counts'!$AG$2:$AG$740,$AF2438)/INDEX('Season Counts'!$AF$2:$AF$740,$AF2438),"")</f>
        <v>73.7022482014389</v>
      </c>
      <c r="AD2438" s="40" t="n">
        <f aca="false">IFERROR(V2438-AC2438,"")</f>
        <v>-0.0653434395340895</v>
      </c>
      <c r="AE2438" s="4" t="str">
        <f aca="false">IF(D2438&lt;Guide!$C$21,"Low PA",IF(TRIM(IF(ISNUMBER(AD2438),IF(N(AD2438)&lt;=-Guide!$C$24,"▼ Bat Speed  ",IF(N(AD2438)&gt;=Guide!$C$24,"▲ Bat Speed  ","")),"")&amp;IF(N(Z2438)&gt;=Guide!$C$22,"▲ Contact  ","")&amp;IF(N(Z2438)&lt;=-Guide!$C$22,"▼ Contact  ","")&amp;IF(N(AB2438)&gt;=Guide!$C$23,"▲ Chase  ","")&amp;IF(N(AB2438)&lt;=-Guide!$C$23,"▼ Chase  ",""))="","Stable",TRIM(IF(ISNUMBER(AD2438),IF(N(AD2438)&lt;=-Guide!$C$24,"▼ Bat Speed  ",IF(N(AD2438)&gt;=Guide!$C$24,"▲ Bat Speed  ","")),"")&amp;IF(N(Z2438)&gt;=Guide!$C$22,"▲ Contact  ","")&amp;IF(N(Z2438)&lt;=-Guide!$C$22,"▼ Contact  ","")&amp;IF(N(AB2438)&gt;=Guide!$C$23,"▲ Chase  ","")&amp;IF(N(AB2438)&lt;=-Guide!$C$23,"▼ Chase  ",""))))</f>
        <v>Stable</v>
      </c>
      <c r="AF2438" s="35" t="n">
        <f aca="false">MATCH(Counts!A2438,'Season Counts'!$A$2:$A$740,0)</f>
        <v>628</v>
      </c>
    </row>
    <row r="2439" customFormat="false" ht="15" hidden="false" customHeight="false" outlineLevel="0" collapsed="false">
      <c r="A2439" s="34" t="str">
        <f aca="false">Counts!B2439</f>
        <v>STL</v>
      </c>
      <c r="B2439" s="5" t="str">
        <f aca="false">Counts!C2439</f>
        <v>Alec Burleson</v>
      </c>
      <c r="C2439" s="34" t="str">
        <f aca="false">Counts!F2439</f>
        <v>Mar-Apr</v>
      </c>
      <c r="D2439" s="35" t="n">
        <f aca="false">IFERROR(Counts!P2439,"")</f>
        <v>135</v>
      </c>
      <c r="E2439" s="36" t="n">
        <f aca="false">IFERROR(Counts!R2439/Counts!Q2439,"")</f>
        <v>0.277310924369748</v>
      </c>
      <c r="F2439" s="36" t="n">
        <f aca="false">IFERROR((Counts!R2439+Counts!V2439+Counts!W2439)/(Counts!Q2439+Counts!V2439+Counts!W2439+Counts!X2439),"")</f>
        <v>0.355555555555556</v>
      </c>
      <c r="G2439" s="36" t="n">
        <f aca="false">IFERROR((Counts!R2439+Counts!S2439+2*Counts!T2439+3*Counts!U2439)/Counts!Q2439,"")</f>
        <v>0.445378151260504</v>
      </c>
      <c r="H2439" s="35" t="n">
        <f aca="false">IFERROR(Counts!U2439,"")</f>
        <v>4</v>
      </c>
      <c r="I2439" s="36" t="n">
        <f aca="false">IFERROR(Counts!Z2439/Counts!AA2439,"")</f>
        <v>0.345864661654135</v>
      </c>
      <c r="J2439" s="36" t="n">
        <f aca="false">IFERROR(Counts!AB2439/Counts!AA2439,"")</f>
        <v>0.385503759398496</v>
      </c>
      <c r="K2439" s="37" t="n">
        <f aca="false">IFERROR((Counts!AB2439-Counts!Z2439)/Counts!AA2439,"")</f>
        <v>0.0396390977443609</v>
      </c>
      <c r="L2439" s="38" t="n">
        <f aca="false">IFERROR(Counts!Y2439/Counts!P2439,"")</f>
        <v>0.133333333333333</v>
      </c>
      <c r="M2439" s="38" t="n">
        <f aca="false">IFERROR(Counts!V2439/Counts!P2439,"")</f>
        <v>0.111111111111111</v>
      </c>
      <c r="N2439" s="38" t="n">
        <f aca="false">IFERROR(Counts!AD2439/Counts!AC2439,"")</f>
        <v>0.117647058823529</v>
      </c>
      <c r="O2439" s="38" t="n">
        <f aca="false">IFERROR(Counts!AE2439/Counts!AC2439,"")</f>
        <v>0.470588235294118</v>
      </c>
      <c r="P2439" s="39" t="n">
        <f aca="false">IFERROR(Counts!AG2439/Counts!AF2439,"")</f>
        <v>90.9921568627451</v>
      </c>
      <c r="Q2439" s="38" t="n">
        <f aca="false">IFERROR(Counts!AH2439/Counts!AC2439,"")</f>
        <v>0.303921568627451</v>
      </c>
      <c r="R2439" s="38" t="n">
        <f aca="false">IFERROR(Counts!N2439/Counts!M2439,"")</f>
        <v>0.336065573770492</v>
      </c>
      <c r="S2439" s="38" t="n">
        <f aca="false">IFERROR(Counts!K2439/Counts!J2439,"")</f>
        <v>0.662337662337662</v>
      </c>
      <c r="T2439" s="38" t="n">
        <f aca="false">IFERROR(Counts!I2439/Counts!H2439,"")</f>
        <v>0.174468085106383</v>
      </c>
      <c r="U2439" s="38" t="n">
        <f aca="false">IFERROR(1-Counts!L2439/Counts!K2439,"")</f>
        <v>0.830065359477124</v>
      </c>
      <c r="V2439" s="39" t="n">
        <f aca="false">IFERROR(Counts!AJ2439/Counts!AI2439,"")</f>
        <v>72.1153465346535</v>
      </c>
      <c r="W2439" s="38" t="n">
        <f aca="false">IFERROR(Counts!AK2439/Counts!AI2439,"")</f>
        <v>0.168316831683168</v>
      </c>
      <c r="X2439" s="40" t="n">
        <f aca="false">IFERROR(Counts!O2439,"")</f>
        <v>1.703</v>
      </c>
      <c r="Y2439" s="36" t="n">
        <f aca="false">IFERROR(INDEX('Season Counts'!$Y$2:$Y$740,$AF2439)/INDEX('Season Counts'!$X$2:$X$740,$AF2439),"")</f>
        <v>0.373670676691729</v>
      </c>
      <c r="Z2439" s="37" t="n">
        <f aca="false">IFERROR(J2439-Y2439,"")</f>
        <v>0.0118330827067669</v>
      </c>
      <c r="AA2439" s="38" t="n">
        <f aca="false">IFERROR(INDEX('Season Counts'!$K$2:$K$740,$AF2439)/INDEX('Season Counts'!$J$2:$J$740,$AF2439),"")</f>
        <v>0.381300219138057</v>
      </c>
      <c r="AB2439" s="41" t="n">
        <f aca="false">IFERROR(R2439-AA2439,"")</f>
        <v>-0.0452346453675652</v>
      </c>
      <c r="AC2439" s="39" t="n">
        <f aca="false">IFERROR(INDEX('Season Counts'!$AG$2:$AG$740,$AF2439)/INDEX('Season Counts'!$AF$2:$AF$740,$AF2439),"")</f>
        <v>73.8365957446809</v>
      </c>
      <c r="AD2439" s="40" t="n">
        <f aca="false">IFERROR(V2439-AC2439,"")</f>
        <v>-1.72124921002738</v>
      </c>
      <c r="AE2439" s="4" t="str">
        <f aca="false">IF(D2439&lt;Guide!$C$21,"Low PA",IF(TRIM(IF(ISNUMBER(AD2439),IF(N(AD2439)&lt;=-Guide!$C$24,"▼ Bat Speed  ",IF(N(AD2439)&gt;=Guide!$C$24,"▲ Bat Speed  ","")),"")&amp;IF(N(Z2439)&gt;=Guide!$C$22,"▲ Contact  ","")&amp;IF(N(Z2439)&lt;=-Guide!$C$22,"▼ Contact  ","")&amp;IF(N(AB2439)&gt;=Guide!$C$23,"▲ Chase  ","")&amp;IF(N(AB2439)&lt;=-Guide!$C$23,"▼ Chase  ",""))="","Stable",TRIM(IF(ISNUMBER(AD2439),IF(N(AD2439)&lt;=-Guide!$C$24,"▼ Bat Speed  ",IF(N(AD2439)&gt;=Guide!$C$24,"▲ Bat Speed  ","")),"")&amp;IF(N(Z2439)&gt;=Guide!$C$22,"▲ Contact  ","")&amp;IF(N(Z2439)&lt;=-Guide!$C$22,"▼ Contact  ","")&amp;IF(N(AB2439)&gt;=Guide!$C$23,"▲ Chase  ","")&amp;IF(N(AB2439)&lt;=-Guide!$C$23,"▼ Chase  ",""))))</f>
        <v>▼ Bat Speed ▼ Chase</v>
      </c>
      <c r="AF2439" s="35" t="n">
        <f aca="false">MATCH(Counts!A2439,'Season Counts'!$A$2:$A$740,0)</f>
        <v>629</v>
      </c>
    </row>
    <row r="2440" customFormat="false" ht="15" hidden="false" customHeight="false" outlineLevel="0" collapsed="false">
      <c r="A2440" s="34" t="str">
        <f aca="false">Counts!B2440</f>
        <v>STL</v>
      </c>
      <c r="B2440" s="5" t="str">
        <f aca="false">Counts!C2440</f>
        <v>Alec Burleson</v>
      </c>
      <c r="C2440" s="34" t="str">
        <f aca="false">Counts!F2440</f>
        <v>May</v>
      </c>
      <c r="D2440" s="35" t="n">
        <f aca="false">IFERROR(Counts!P2440,"")</f>
        <v>108</v>
      </c>
      <c r="E2440" s="36" t="n">
        <f aca="false">IFERROR(Counts!R2440/Counts!Q2440,"")</f>
        <v>0.285714285714286</v>
      </c>
      <c r="F2440" s="36" t="n">
        <f aca="false">IFERROR((Counts!R2440+Counts!V2440+Counts!W2440)/(Counts!Q2440+Counts!V2440+Counts!W2440+Counts!X2440),"")</f>
        <v>0.342592592592593</v>
      </c>
      <c r="G2440" s="36" t="n">
        <f aca="false">IFERROR((Counts!R2440+Counts!S2440+2*Counts!T2440+3*Counts!U2440)/Counts!Q2440,"")</f>
        <v>0.428571428571429</v>
      </c>
      <c r="H2440" s="35" t="n">
        <f aca="false">IFERROR(Counts!U2440,"")</f>
        <v>3</v>
      </c>
      <c r="I2440" s="36" t="n">
        <f aca="false">IFERROR(Counts!Z2440/Counts!AA2440,"")</f>
        <v>0.341588785046729</v>
      </c>
      <c r="J2440" s="36" t="n">
        <f aca="false">IFERROR(Counts!AB2440/Counts!AA2440,"")</f>
        <v>0.363130841121495</v>
      </c>
      <c r="K2440" s="37" t="n">
        <f aca="false">IFERROR((Counts!AB2440-Counts!Z2440)/Counts!AA2440,"")</f>
        <v>0.0215420560747664</v>
      </c>
      <c r="L2440" s="38" t="n">
        <f aca="false">IFERROR(Counts!Y2440/Counts!P2440,"")</f>
        <v>0.185185185185185</v>
      </c>
      <c r="M2440" s="38" t="n">
        <f aca="false">IFERROR(Counts!V2440/Counts!P2440,"")</f>
        <v>0.0648148148148148</v>
      </c>
      <c r="N2440" s="38" t="n">
        <f aca="false">IFERROR(Counts!AD2440/Counts!AC2440,"")</f>
        <v>0.0759493670886076</v>
      </c>
      <c r="O2440" s="38" t="n">
        <f aca="false">IFERROR(Counts!AE2440/Counts!AC2440,"")</f>
        <v>0.455696202531646</v>
      </c>
      <c r="P2440" s="39" t="n">
        <f aca="false">IFERROR(Counts!AG2440/Counts!AF2440,"")</f>
        <v>90.4538461538461</v>
      </c>
      <c r="Q2440" s="38" t="n">
        <f aca="false">IFERROR(Counts!AH2440/Counts!AC2440,"")</f>
        <v>0.379746835443038</v>
      </c>
      <c r="R2440" s="38" t="n">
        <f aca="false">IFERROR(Counts!N2440/Counts!M2440,"")</f>
        <v>0.368932038834951</v>
      </c>
      <c r="S2440" s="38" t="n">
        <f aca="false">IFERROR(Counts!K2440/Counts!J2440,"")</f>
        <v>0.640883977900553</v>
      </c>
      <c r="T2440" s="38" t="n">
        <f aca="false">IFERROR(Counts!I2440/Counts!H2440,"")</f>
        <v>0.213541666666667</v>
      </c>
      <c r="U2440" s="38" t="n">
        <f aca="false">IFERROR(1-Counts!L2440/Counts!K2440,"")</f>
        <v>0.818965517241379</v>
      </c>
      <c r="V2440" s="39" t="n">
        <f aca="false">IFERROR(Counts!AJ2440/Counts!AI2440,"")</f>
        <v>73.2481927710844</v>
      </c>
      <c r="W2440" s="38" t="n">
        <f aca="false">IFERROR(Counts!AK2440/Counts!AI2440,"")</f>
        <v>0.325301204819277</v>
      </c>
      <c r="X2440" s="40" t="n">
        <f aca="false">IFERROR(Counts!O2440,"")</f>
        <v>0.767</v>
      </c>
      <c r="Y2440" s="36" t="n">
        <f aca="false">IFERROR(INDEX('Season Counts'!$Y$2:$Y$740,$AF2440)/INDEX('Season Counts'!$X$2:$X$740,$AF2440),"")</f>
        <v>0.373670676691729</v>
      </c>
      <c r="Z2440" s="37" t="n">
        <f aca="false">IFERROR(J2440-Y2440,"")</f>
        <v>-0.010539835570234</v>
      </c>
      <c r="AA2440" s="38" t="n">
        <f aca="false">IFERROR(INDEX('Season Counts'!$K$2:$K$740,$AF2440)/INDEX('Season Counts'!$J$2:$J$740,$AF2440),"")</f>
        <v>0.381300219138057</v>
      </c>
      <c r="AB2440" s="41" t="n">
        <f aca="false">IFERROR(R2440-AA2440,"")</f>
        <v>-0.0123681803031055</v>
      </c>
      <c r="AC2440" s="39" t="n">
        <f aca="false">IFERROR(INDEX('Season Counts'!$AG$2:$AG$740,$AF2440)/INDEX('Season Counts'!$AF$2:$AF$740,$AF2440),"")</f>
        <v>73.8365957446809</v>
      </c>
      <c r="AD2440" s="40" t="n">
        <f aca="false">IFERROR(V2440-AC2440,"")</f>
        <v>-0.588402973596502</v>
      </c>
      <c r="AE2440" s="4" t="str">
        <f aca="false">IF(D2440&lt;Guide!$C$21,"Low PA",IF(TRIM(IF(ISNUMBER(AD2440),IF(N(AD2440)&lt;=-Guide!$C$24,"▼ Bat Speed  ",IF(N(AD2440)&gt;=Guide!$C$24,"▲ Bat Speed  ","")),"")&amp;IF(N(Z2440)&gt;=Guide!$C$22,"▲ Contact  ","")&amp;IF(N(Z2440)&lt;=-Guide!$C$22,"▼ Contact  ","")&amp;IF(N(AB2440)&gt;=Guide!$C$23,"▲ Chase  ","")&amp;IF(N(AB2440)&lt;=-Guide!$C$23,"▼ Chase  ",""))="","Stable",TRIM(IF(ISNUMBER(AD2440),IF(N(AD2440)&lt;=-Guide!$C$24,"▼ Bat Speed  ",IF(N(AD2440)&gt;=Guide!$C$24,"▲ Bat Speed  ","")),"")&amp;IF(N(Z2440)&gt;=Guide!$C$22,"▲ Contact  ","")&amp;IF(N(Z2440)&lt;=-Guide!$C$22,"▼ Contact  ","")&amp;IF(N(AB2440)&gt;=Guide!$C$23,"▲ Chase  ","")&amp;IF(N(AB2440)&lt;=-Guide!$C$23,"▼ Chase  ",""))))</f>
        <v>Stable</v>
      </c>
      <c r="AF2440" s="35" t="n">
        <f aca="false">MATCH(Counts!A2440,'Season Counts'!$A$2:$A$740,0)</f>
        <v>629</v>
      </c>
    </row>
    <row r="2441" customFormat="false" ht="15" hidden="false" customHeight="false" outlineLevel="0" collapsed="false">
      <c r="A2441" s="34" t="str">
        <f aca="false">Counts!B2441</f>
        <v>STL</v>
      </c>
      <c r="B2441" s="5" t="str">
        <f aca="false">Counts!C2441</f>
        <v>Alec Burleson</v>
      </c>
      <c r="C2441" s="34" t="str">
        <f aca="false">Counts!F2441</f>
        <v>Jun</v>
      </c>
      <c r="D2441" s="35" t="n">
        <f aca="false">IFERROR(Counts!P2441,"")</f>
        <v>106</v>
      </c>
      <c r="E2441" s="36" t="n">
        <f aca="false">IFERROR(Counts!R2441/Counts!Q2441,"")</f>
        <v>0.273684210526316</v>
      </c>
      <c r="F2441" s="36" t="n">
        <f aca="false">IFERROR((Counts!R2441+Counts!V2441+Counts!W2441)/(Counts!Q2441+Counts!V2441+Counts!W2441+Counts!X2441),"")</f>
        <v>0.339622641509434</v>
      </c>
      <c r="G2441" s="36" t="n">
        <f aca="false">IFERROR((Counts!R2441+Counts!S2441+2*Counts!T2441+3*Counts!U2441)/Counts!Q2441,"")</f>
        <v>0.557894736842105</v>
      </c>
      <c r="H2441" s="35" t="n">
        <f aca="false">IFERROR(Counts!U2441,"")</f>
        <v>6</v>
      </c>
      <c r="I2441" s="36" t="n">
        <f aca="false">IFERROR(Counts!Z2441/Counts!AA2441,"")</f>
        <v>0.37877358490566</v>
      </c>
      <c r="J2441" s="36" t="n">
        <f aca="false">IFERROR(Counts!AB2441/Counts!AA2441,"")</f>
        <v>0.417452830188679</v>
      </c>
      <c r="K2441" s="37" t="n">
        <f aca="false">IFERROR((Counts!AB2441-Counts!Z2441)/Counts!AA2441,"")</f>
        <v>0.0386792452830189</v>
      </c>
      <c r="L2441" s="38" t="n">
        <f aca="false">IFERROR(Counts!Y2441/Counts!P2441,"")</f>
        <v>0.122641509433962</v>
      </c>
      <c r="M2441" s="38" t="n">
        <f aca="false">IFERROR(Counts!V2441/Counts!P2441,"")</f>
        <v>0.0754716981132075</v>
      </c>
      <c r="N2441" s="38" t="n">
        <f aca="false">IFERROR(Counts!AD2441/Counts!AC2441,"")</f>
        <v>0.132530120481928</v>
      </c>
      <c r="O2441" s="38" t="n">
        <f aca="false">IFERROR(Counts!AE2441/Counts!AC2441,"")</f>
        <v>0.542168674698795</v>
      </c>
      <c r="P2441" s="39" t="n">
        <f aca="false">IFERROR(Counts!AG2441/Counts!AF2441,"")</f>
        <v>93.7855421686747</v>
      </c>
      <c r="Q2441" s="38" t="n">
        <f aca="false">IFERROR(Counts!AH2441/Counts!AC2441,"")</f>
        <v>0.373493975903614</v>
      </c>
      <c r="R2441" s="38" t="n">
        <f aca="false">IFERROR(Counts!N2441/Counts!M2441,"")</f>
        <v>0.307317073170732</v>
      </c>
      <c r="S2441" s="38" t="n">
        <f aca="false">IFERROR(Counts!K2441/Counts!J2441,"")</f>
        <v>0.742105263157895</v>
      </c>
      <c r="T2441" s="38" t="n">
        <f aca="false">IFERROR(Counts!I2441/Counts!H2441,"")</f>
        <v>0.151960784313725</v>
      </c>
      <c r="U2441" s="38" t="n">
        <f aca="false">IFERROR(1-Counts!L2441/Counts!K2441,"")</f>
        <v>0.921985815602837</v>
      </c>
      <c r="V2441" s="39" t="n">
        <f aca="false">IFERROR(Counts!AJ2441/Counts!AI2441,"")</f>
        <v>74.0924324324324</v>
      </c>
      <c r="W2441" s="38" t="n">
        <f aca="false">IFERROR(Counts!AK2441/Counts!AI2441,"")</f>
        <v>0.394594594594595</v>
      </c>
      <c r="X2441" s="40" t="n">
        <f aca="false">IFERROR(Counts!O2441,"")</f>
        <v>6.351</v>
      </c>
      <c r="Y2441" s="36" t="n">
        <f aca="false">IFERROR(INDEX('Season Counts'!$Y$2:$Y$740,$AF2441)/INDEX('Season Counts'!$X$2:$X$740,$AF2441),"")</f>
        <v>0.373670676691729</v>
      </c>
      <c r="Z2441" s="37" t="n">
        <f aca="false">IFERROR(J2441-Y2441,"")</f>
        <v>0.0437821534969499</v>
      </c>
      <c r="AA2441" s="38" t="n">
        <f aca="false">IFERROR(INDEX('Season Counts'!$K$2:$K$740,$AF2441)/INDEX('Season Counts'!$J$2:$J$740,$AF2441),"")</f>
        <v>0.381300219138057</v>
      </c>
      <c r="AB2441" s="41" t="n">
        <f aca="false">IFERROR(R2441-AA2441,"")</f>
        <v>-0.0739831459673253</v>
      </c>
      <c r="AC2441" s="39" t="n">
        <f aca="false">IFERROR(INDEX('Season Counts'!$AG$2:$AG$740,$AF2441)/INDEX('Season Counts'!$AF$2:$AF$740,$AF2441),"")</f>
        <v>73.8365957446809</v>
      </c>
      <c r="AD2441" s="40" t="n">
        <f aca="false">IFERROR(V2441-AC2441,"")</f>
        <v>0.255836687751582</v>
      </c>
      <c r="AE2441" s="4" t="str">
        <f aca="false">IF(D2441&lt;Guide!$C$21,"Low PA",IF(TRIM(IF(ISNUMBER(AD2441),IF(N(AD2441)&lt;=-Guide!$C$24,"▼ Bat Speed  ",IF(N(AD2441)&gt;=Guide!$C$24,"▲ Bat Speed  ","")),"")&amp;IF(N(Z2441)&gt;=Guide!$C$22,"▲ Contact  ","")&amp;IF(N(Z2441)&lt;=-Guide!$C$22,"▼ Contact  ","")&amp;IF(N(AB2441)&gt;=Guide!$C$23,"▲ Chase  ","")&amp;IF(N(AB2441)&lt;=-Guide!$C$23,"▼ Chase  ",""))="","Stable",TRIM(IF(ISNUMBER(AD2441),IF(N(AD2441)&lt;=-Guide!$C$24,"▼ Bat Speed  ",IF(N(AD2441)&gt;=Guide!$C$24,"▲ Bat Speed  ","")),"")&amp;IF(N(Z2441)&gt;=Guide!$C$22,"▲ Contact  ","")&amp;IF(N(Z2441)&lt;=-Guide!$C$22,"▼ Contact  ","")&amp;IF(N(AB2441)&gt;=Guide!$C$23,"▲ Chase  ","")&amp;IF(N(AB2441)&lt;=-Guide!$C$23,"▼ Chase  ",""))))</f>
        <v>▲ Contact ▼ Chase</v>
      </c>
      <c r="AF2441" s="35" t="n">
        <f aca="false">MATCH(Counts!A2441,'Season Counts'!$A$2:$A$740,0)</f>
        <v>629</v>
      </c>
    </row>
    <row r="2442" customFormat="false" ht="15" hidden="false" customHeight="false" outlineLevel="0" collapsed="false">
      <c r="A2442" s="34" t="str">
        <f aca="false">Counts!B2442</f>
        <v>STL</v>
      </c>
      <c r="B2442" s="5" t="str">
        <f aca="false">Counts!C2442</f>
        <v>Alec Burleson</v>
      </c>
      <c r="C2442" s="34" t="str">
        <f aca="false">Counts!F2442</f>
        <v>Jul</v>
      </c>
      <c r="D2442" s="35" t="n">
        <f aca="false">IFERROR(Counts!P2442,"")</f>
        <v>113</v>
      </c>
      <c r="E2442" s="36" t="n">
        <f aca="false">IFERROR(Counts!R2442/Counts!Q2442,"")</f>
        <v>0.292452830188679</v>
      </c>
      <c r="F2442" s="36" t="n">
        <f aca="false">IFERROR((Counts!R2442+Counts!V2442+Counts!W2442)/(Counts!Q2442+Counts!V2442+Counts!W2442+Counts!X2442),"")</f>
        <v>0.336283185840708</v>
      </c>
      <c r="G2442" s="36" t="n">
        <f aca="false">IFERROR((Counts!R2442+Counts!S2442+2*Counts!T2442+3*Counts!U2442)/Counts!Q2442,"")</f>
        <v>0.415094339622642</v>
      </c>
      <c r="H2442" s="35" t="n">
        <f aca="false">IFERROR(Counts!U2442,"")</f>
        <v>2</v>
      </c>
      <c r="I2442" s="36" t="n">
        <f aca="false">IFERROR(Counts!Z2442/Counts!AA2442,"")</f>
        <v>0.33141592920354</v>
      </c>
      <c r="J2442" s="36" t="n">
        <f aca="false">IFERROR(Counts!AB2442/Counts!AA2442,"")</f>
        <v>0.360318584070797</v>
      </c>
      <c r="K2442" s="37" t="n">
        <f aca="false">IFERROR((Counts!AB2442-Counts!Z2442)/Counts!AA2442,"")</f>
        <v>0.0289026548672566</v>
      </c>
      <c r="L2442" s="38" t="n">
        <f aca="false">IFERROR(Counts!Y2442/Counts!P2442,"")</f>
        <v>0.194690265486726</v>
      </c>
      <c r="M2442" s="38" t="n">
        <f aca="false">IFERROR(Counts!V2442/Counts!P2442,"")</f>
        <v>0.0619469026548673</v>
      </c>
      <c r="N2442" s="38" t="n">
        <f aca="false">IFERROR(Counts!AD2442/Counts!AC2442,"")</f>
        <v>0.119047619047619</v>
      </c>
      <c r="O2442" s="38" t="n">
        <f aca="false">IFERROR(Counts!AE2442/Counts!AC2442,"")</f>
        <v>0.488095238095238</v>
      </c>
      <c r="P2442" s="39" t="n">
        <f aca="false">IFERROR(Counts!AG2442/Counts!AF2442,"")</f>
        <v>91.152380952381</v>
      </c>
      <c r="Q2442" s="38" t="n">
        <f aca="false">IFERROR(Counts!AH2442/Counts!AC2442,"")</f>
        <v>0.404761904761905</v>
      </c>
      <c r="R2442" s="38" t="n">
        <f aca="false">IFERROR(Counts!N2442/Counts!M2442,"")</f>
        <v>0.433333333333333</v>
      </c>
      <c r="S2442" s="38" t="n">
        <f aca="false">IFERROR(Counts!K2442/Counts!J2442,"")</f>
        <v>0.758620689655172</v>
      </c>
      <c r="T2442" s="38" t="n">
        <f aca="false">IFERROR(Counts!I2442/Counts!H2442,"")</f>
        <v>0.25</v>
      </c>
      <c r="U2442" s="38" t="n">
        <f aca="false">IFERROR(1-Counts!L2442/Counts!K2442,"")</f>
        <v>0.810606060606061</v>
      </c>
      <c r="V2442" s="39" t="n">
        <f aca="false">IFERROR(Counts!AJ2442/Counts!AI2442,"")</f>
        <v>74.3009523809524</v>
      </c>
      <c r="W2442" s="38" t="n">
        <f aca="false">IFERROR(Counts!AK2442/Counts!AI2442,"")</f>
        <v>0.447619047619048</v>
      </c>
      <c r="X2442" s="40" t="n">
        <f aca="false">IFERROR(Counts!O2442,"")</f>
        <v>0.755</v>
      </c>
      <c r="Y2442" s="36" t="n">
        <f aca="false">IFERROR(INDEX('Season Counts'!$Y$2:$Y$740,$AF2442)/INDEX('Season Counts'!$X$2:$X$740,$AF2442),"")</f>
        <v>0.373670676691729</v>
      </c>
      <c r="Z2442" s="37" t="n">
        <f aca="false">IFERROR(J2442-Y2442,"")</f>
        <v>-0.0133520926209328</v>
      </c>
      <c r="AA2442" s="38" t="n">
        <f aca="false">IFERROR(INDEX('Season Counts'!$K$2:$K$740,$AF2442)/INDEX('Season Counts'!$J$2:$J$740,$AF2442),"")</f>
        <v>0.381300219138057</v>
      </c>
      <c r="AB2442" s="41" t="n">
        <f aca="false">IFERROR(R2442-AA2442,"")</f>
        <v>0.0520331141952764</v>
      </c>
      <c r="AC2442" s="39" t="n">
        <f aca="false">IFERROR(INDEX('Season Counts'!$AG$2:$AG$740,$AF2442)/INDEX('Season Counts'!$AF$2:$AF$740,$AF2442),"")</f>
        <v>73.8365957446809</v>
      </c>
      <c r="AD2442" s="40" t="n">
        <f aca="false">IFERROR(V2442-AC2442,"")</f>
        <v>0.464356636271532</v>
      </c>
      <c r="AE2442" s="4" t="str">
        <f aca="false">IF(D2442&lt;Guide!$C$21,"Low PA",IF(TRIM(IF(ISNUMBER(AD2442),IF(N(AD2442)&lt;=-Guide!$C$24,"▼ Bat Speed  ",IF(N(AD2442)&gt;=Guide!$C$24,"▲ Bat Speed  ","")),"")&amp;IF(N(Z2442)&gt;=Guide!$C$22,"▲ Contact  ","")&amp;IF(N(Z2442)&lt;=-Guide!$C$22,"▼ Contact  ","")&amp;IF(N(AB2442)&gt;=Guide!$C$23,"▲ Chase  ","")&amp;IF(N(AB2442)&lt;=-Guide!$C$23,"▼ Chase  ",""))="","Stable",TRIM(IF(ISNUMBER(AD2442),IF(N(AD2442)&lt;=-Guide!$C$24,"▼ Bat Speed  ",IF(N(AD2442)&gt;=Guide!$C$24,"▲ Bat Speed  ","")),"")&amp;IF(N(Z2442)&gt;=Guide!$C$22,"▲ Contact  ","")&amp;IF(N(Z2442)&lt;=-Guide!$C$22,"▼ Contact  ","")&amp;IF(N(AB2442)&gt;=Guide!$C$23,"▲ Chase  ","")&amp;IF(N(AB2442)&lt;=-Guide!$C$23,"▼ Chase  ",""))))</f>
        <v>▲ Chase</v>
      </c>
      <c r="AF2442" s="35" t="n">
        <f aca="false">MATCH(Counts!A2442,'Season Counts'!$A$2:$A$740,0)</f>
        <v>629</v>
      </c>
    </row>
    <row r="2443" customFormat="false" ht="15" hidden="false" customHeight="false" outlineLevel="0" collapsed="false">
      <c r="A2443" s="34" t="str">
        <f aca="false">Counts!B2443</f>
        <v>STL</v>
      </c>
      <c r="B2443" s="5" t="str">
        <f aca="false">Counts!C2443</f>
        <v>Alec Burleson</v>
      </c>
      <c r="C2443" s="34" t="str">
        <f aca="false">Counts!F2443</f>
        <v>Aug</v>
      </c>
      <c r="D2443" s="35" t="n">
        <f aca="false">IFERROR(Counts!P2443,"")</f>
        <v>116</v>
      </c>
      <c r="E2443" s="36" t="n">
        <f aca="false">IFERROR(Counts!R2443/Counts!Q2443,"")</f>
        <v>0.310679611650485</v>
      </c>
      <c r="F2443" s="36" t="n">
        <f aca="false">IFERROR((Counts!R2443+Counts!V2443+Counts!W2443)/(Counts!Q2443+Counts!V2443+Counts!W2443+Counts!X2443),"")</f>
        <v>0.387931034482759</v>
      </c>
      <c r="G2443" s="36" t="n">
        <f aca="false">IFERROR((Counts!R2443+Counts!S2443+2*Counts!T2443+3*Counts!U2443)/Counts!Q2443,"")</f>
        <v>0.54368932038835</v>
      </c>
      <c r="H2443" s="35" t="n">
        <f aca="false">IFERROR(Counts!U2443,"")</f>
        <v>6</v>
      </c>
      <c r="I2443" s="36" t="n">
        <f aca="false">IFERROR(Counts!Z2443/Counts!AA2443,"")</f>
        <v>0.402631578947368</v>
      </c>
      <c r="J2443" s="36" t="n">
        <f aca="false">IFERROR(Counts!AB2443/Counts!AA2443,"")</f>
        <v>0.375842105263158</v>
      </c>
      <c r="K2443" s="37" t="n">
        <f aca="false">IFERROR((Counts!AB2443-Counts!Z2443)/Counts!AA2443,"")</f>
        <v>-0.0267894736842105</v>
      </c>
      <c r="L2443" s="38" t="n">
        <f aca="false">IFERROR(Counts!Y2443/Counts!P2443,"")</f>
        <v>0.198275862068966</v>
      </c>
      <c r="M2443" s="38" t="n">
        <f aca="false">IFERROR(Counts!V2443/Counts!P2443,"")</f>
        <v>0.0948275862068966</v>
      </c>
      <c r="N2443" s="38" t="n">
        <f aca="false">IFERROR(Counts!AD2443/Counts!AC2443,"")</f>
        <v>0.1</v>
      </c>
      <c r="O2443" s="38" t="n">
        <f aca="false">IFERROR(Counts!AE2443/Counts!AC2443,"")</f>
        <v>0.55</v>
      </c>
      <c r="P2443" s="39" t="n">
        <f aca="false">IFERROR(Counts!AG2443/Counts!AF2443,"")</f>
        <v>93.7725</v>
      </c>
      <c r="Q2443" s="38" t="n">
        <f aca="false">IFERROR(Counts!AH2443/Counts!AC2443,"")</f>
        <v>0.325</v>
      </c>
      <c r="R2443" s="38" t="n">
        <f aca="false">IFERROR(Counts!N2443/Counts!M2443,"")</f>
        <v>0.413793103448276</v>
      </c>
      <c r="S2443" s="38" t="n">
        <f aca="false">IFERROR(Counts!K2443/Counts!J2443,"")</f>
        <v>0.786096256684492</v>
      </c>
      <c r="T2443" s="38" t="n">
        <f aca="false">IFERROR(Counts!I2443/Counts!H2443,"")</f>
        <v>0.211764705882353</v>
      </c>
      <c r="U2443" s="38" t="n">
        <f aca="false">IFERROR(1-Counts!L2443/Counts!K2443,"")</f>
        <v>0.857142857142857</v>
      </c>
      <c r="V2443" s="39" t="n">
        <f aca="false">IFERROR(Counts!AJ2443/Counts!AI2443,"")</f>
        <v>74.5142222222222</v>
      </c>
      <c r="W2443" s="38" t="n">
        <f aca="false">IFERROR(Counts!AK2443/Counts!AI2443,"")</f>
        <v>0.511111111111111</v>
      </c>
      <c r="X2443" s="40" t="n">
        <f aca="false">IFERROR(Counts!O2443,"")</f>
        <v>7.352</v>
      </c>
      <c r="Y2443" s="36" t="n">
        <f aca="false">IFERROR(INDEX('Season Counts'!$Y$2:$Y$740,$AF2443)/INDEX('Season Counts'!$X$2:$X$740,$AF2443),"")</f>
        <v>0.373670676691729</v>
      </c>
      <c r="Z2443" s="37" t="n">
        <f aca="false">IFERROR(J2443-Y2443,"")</f>
        <v>0.00217142857142855</v>
      </c>
      <c r="AA2443" s="38" t="n">
        <f aca="false">IFERROR(INDEX('Season Counts'!$K$2:$K$740,$AF2443)/INDEX('Season Counts'!$J$2:$J$740,$AF2443),"")</f>
        <v>0.381300219138057</v>
      </c>
      <c r="AB2443" s="41" t="n">
        <f aca="false">IFERROR(R2443-AA2443,"")</f>
        <v>0.0324928843102189</v>
      </c>
      <c r="AC2443" s="39" t="n">
        <f aca="false">IFERROR(INDEX('Season Counts'!$AG$2:$AG$740,$AF2443)/INDEX('Season Counts'!$AF$2:$AF$740,$AF2443),"")</f>
        <v>73.8365957446809</v>
      </c>
      <c r="AD2443" s="40" t="n">
        <f aca="false">IFERROR(V2443-AC2443,"")</f>
        <v>0.677626477541381</v>
      </c>
      <c r="AE2443" s="4" t="str">
        <f aca="false">IF(D2443&lt;Guide!$C$21,"Low PA",IF(TRIM(IF(ISNUMBER(AD2443),IF(N(AD2443)&lt;=-Guide!$C$24,"▼ Bat Speed  ",IF(N(AD2443)&gt;=Guide!$C$24,"▲ Bat Speed  ","")),"")&amp;IF(N(Z2443)&gt;=Guide!$C$22,"▲ Contact  ","")&amp;IF(N(Z2443)&lt;=-Guide!$C$22,"▼ Contact  ","")&amp;IF(N(AB2443)&gt;=Guide!$C$23,"▲ Chase  ","")&amp;IF(N(AB2443)&lt;=-Guide!$C$23,"▼ Chase  ",""))="","Stable",TRIM(IF(ISNUMBER(AD2443),IF(N(AD2443)&lt;=-Guide!$C$24,"▼ Bat Speed  ",IF(N(AD2443)&gt;=Guide!$C$24,"▲ Bat Speed  ","")),"")&amp;IF(N(Z2443)&gt;=Guide!$C$22,"▲ Contact  ","")&amp;IF(N(Z2443)&lt;=-Guide!$C$22,"▼ Contact  ","")&amp;IF(N(AB2443)&gt;=Guide!$C$23,"▲ Chase  ","")&amp;IF(N(AB2443)&lt;=-Guide!$C$23,"▼ Chase  ",""))))</f>
        <v>Stable</v>
      </c>
      <c r="AF2443" s="35" t="n">
        <f aca="false">MATCH(Counts!A2443,'Season Counts'!$A$2:$A$740,0)</f>
        <v>629</v>
      </c>
    </row>
    <row r="2444" customFormat="false" ht="15" hidden="false" customHeight="false" outlineLevel="0" collapsed="false">
      <c r="A2444" s="34" t="str">
        <f aca="false">Counts!B2444</f>
        <v>STL</v>
      </c>
      <c r="B2444" s="5" t="str">
        <f aca="false">Counts!C2444</f>
        <v>Alec Burleson</v>
      </c>
      <c r="C2444" s="34" t="str">
        <f aca="false">Counts!F2444</f>
        <v>Sep</v>
      </c>
      <c r="D2444" s="35" t="n">
        <f aca="false">IFERROR(Counts!P2444,"")</f>
        <v>92</v>
      </c>
      <c r="E2444" s="36" t="n">
        <f aca="false">IFERROR(Counts!R2444/Counts!Q2444,"")</f>
        <v>0.226190476190476</v>
      </c>
      <c r="F2444" s="36" t="n">
        <f aca="false">IFERROR((Counts!R2444+Counts!V2444+Counts!W2444)/(Counts!Q2444+Counts!V2444+Counts!W2444+Counts!X2444),"")</f>
        <v>0.282608695652174</v>
      </c>
      <c r="G2444" s="36" t="n">
        <f aca="false">IFERROR((Counts!R2444+Counts!S2444+2*Counts!T2444+3*Counts!U2444)/Counts!Q2444,"")</f>
        <v>0.452380952380952</v>
      </c>
      <c r="H2444" s="35" t="n">
        <f aca="false">IFERROR(Counts!U2444,"")</f>
        <v>5</v>
      </c>
      <c r="I2444" s="36" t="n">
        <f aca="false">IFERROR(Counts!Z2444/Counts!AA2444,"")</f>
        <v>0.314130434782609</v>
      </c>
      <c r="J2444" s="36" t="n">
        <f aca="false">IFERROR(Counts!AB2444/Counts!AA2444,"")</f>
        <v>0.332086956521739</v>
      </c>
      <c r="K2444" s="37" t="n">
        <f aca="false">IFERROR((Counts!AB2444-Counts!Z2444)/Counts!AA2444,"")</f>
        <v>0.0179565217391304</v>
      </c>
      <c r="L2444" s="38" t="n">
        <f aca="false">IFERROR(Counts!Y2444/Counts!P2444,"")</f>
        <v>0.271739130434783</v>
      </c>
      <c r="M2444" s="38" t="n">
        <f aca="false">IFERROR(Counts!V2444/Counts!P2444,"")</f>
        <v>0.0760869565217391</v>
      </c>
      <c r="N2444" s="38" t="n">
        <f aca="false">IFERROR(Counts!AD2444/Counts!AC2444,"")</f>
        <v>0.133333333333333</v>
      </c>
      <c r="O2444" s="38" t="n">
        <f aca="false">IFERROR(Counts!AE2444/Counts!AC2444,"")</f>
        <v>0.5</v>
      </c>
      <c r="P2444" s="39" t="n">
        <f aca="false">IFERROR(Counts!AG2444/Counts!AF2444,"")</f>
        <v>91.2516666666667</v>
      </c>
      <c r="Q2444" s="38" t="n">
        <f aca="false">IFERROR(Counts!AH2444/Counts!AC2444,"")</f>
        <v>0.383333333333333</v>
      </c>
      <c r="R2444" s="38" t="n">
        <f aca="false">IFERROR(Counts!N2444/Counts!M2444,"")</f>
        <v>0.417840375586854</v>
      </c>
      <c r="S2444" s="38" t="n">
        <f aca="false">IFERROR(Counts!K2444/Counts!J2444,"")</f>
        <v>0.794701986754967</v>
      </c>
      <c r="T2444" s="38" t="n">
        <f aca="false">IFERROR(Counts!I2444/Counts!H2444,"")</f>
        <v>0.229665071770335</v>
      </c>
      <c r="U2444" s="38" t="n">
        <f aca="false">IFERROR(1-Counts!L2444/Counts!K2444,"")</f>
        <v>0.85</v>
      </c>
      <c r="V2444" s="39" t="n">
        <f aca="false">IFERROR(Counts!AJ2444/Counts!AI2444,"")</f>
        <v>74.6283422459893</v>
      </c>
      <c r="W2444" s="38" t="n">
        <f aca="false">IFERROR(Counts!AK2444/Counts!AI2444,"")</f>
        <v>0.443850267379679</v>
      </c>
      <c r="X2444" s="40" t="n">
        <f aca="false">IFERROR(Counts!O2444,"")</f>
        <v>3.786</v>
      </c>
      <c r="Y2444" s="36" t="n">
        <f aca="false">IFERROR(INDEX('Season Counts'!$Y$2:$Y$740,$AF2444)/INDEX('Season Counts'!$X$2:$X$740,$AF2444),"")</f>
        <v>0.373670676691729</v>
      </c>
      <c r="Z2444" s="37" t="n">
        <f aca="false">IFERROR(J2444-Y2444,"")</f>
        <v>-0.0415837201699902</v>
      </c>
      <c r="AA2444" s="38" t="n">
        <f aca="false">IFERROR(INDEX('Season Counts'!$K$2:$K$740,$AF2444)/INDEX('Season Counts'!$J$2:$J$740,$AF2444),"")</f>
        <v>0.381300219138057</v>
      </c>
      <c r="AB2444" s="41" t="n">
        <f aca="false">IFERROR(R2444-AA2444,"")</f>
        <v>0.0365401564487975</v>
      </c>
      <c r="AC2444" s="39" t="n">
        <f aca="false">IFERROR(INDEX('Season Counts'!$AG$2:$AG$740,$AF2444)/INDEX('Season Counts'!$AF$2:$AF$740,$AF2444),"")</f>
        <v>73.8365957446809</v>
      </c>
      <c r="AD2444" s="40" t="n">
        <f aca="false">IFERROR(V2444-AC2444,"")</f>
        <v>0.791746501308452</v>
      </c>
      <c r="AE2444" s="4" t="str">
        <f aca="false">IF(D2444&lt;Guide!$C$21,"Low PA",IF(TRIM(IF(ISNUMBER(AD2444),IF(N(AD2444)&lt;=-Guide!$C$24,"▼ Bat Speed  ",IF(N(AD2444)&gt;=Guide!$C$24,"▲ Bat Speed  ","")),"")&amp;IF(N(Z2444)&gt;=Guide!$C$22,"▲ Contact  ","")&amp;IF(N(Z2444)&lt;=-Guide!$C$22,"▼ Contact  ","")&amp;IF(N(AB2444)&gt;=Guide!$C$23,"▲ Chase  ","")&amp;IF(N(AB2444)&lt;=-Guide!$C$23,"▼ Chase  ",""))="","Stable",TRIM(IF(ISNUMBER(AD2444),IF(N(AD2444)&lt;=-Guide!$C$24,"▼ Bat Speed  ",IF(N(AD2444)&gt;=Guide!$C$24,"▲ Bat Speed  ","")),"")&amp;IF(N(Z2444)&gt;=Guide!$C$22,"▲ Contact  ","")&amp;IF(N(Z2444)&lt;=-Guide!$C$22,"▼ Contact  ","")&amp;IF(N(AB2444)&gt;=Guide!$C$23,"▲ Chase  ","")&amp;IF(N(AB2444)&lt;=-Guide!$C$23,"▼ Chase  ",""))))</f>
        <v>▼ Contact</v>
      </c>
      <c r="AF2444" s="35" t="n">
        <f aca="false">MATCH(Counts!A2444,'Season Counts'!$A$2:$A$740,0)</f>
        <v>629</v>
      </c>
    </row>
    <row r="2445" customFormat="false" ht="15" hidden="false" customHeight="false" outlineLevel="0" collapsed="false">
      <c r="A2445" s="34" t="str">
        <f aca="false">Counts!B2445</f>
        <v>STL</v>
      </c>
      <c r="B2445" s="5" t="str">
        <f aca="false">Counts!C2445</f>
        <v>Jordan Walker</v>
      </c>
      <c r="C2445" s="34" t="str">
        <f aca="false">Counts!F2445</f>
        <v>Mar-Apr</v>
      </c>
      <c r="D2445" s="35" t="n">
        <f aca="false">IFERROR(Counts!P2445,"")</f>
        <v>130</v>
      </c>
      <c r="E2445" s="36" t="n">
        <f aca="false">IFERROR(Counts!R2445/Counts!Q2445,"")</f>
        <v>0.28448275862069</v>
      </c>
      <c r="F2445" s="36" t="n">
        <f aca="false">IFERROR((Counts!R2445+Counts!V2445+Counts!W2445)/(Counts!Q2445+Counts!V2445+Counts!W2445+Counts!X2445),"")</f>
        <v>0.353846153846154</v>
      </c>
      <c r="G2445" s="36" t="n">
        <f aca="false">IFERROR((Counts!R2445+Counts!S2445+2*Counts!T2445+3*Counts!U2445)/Counts!Q2445,"")</f>
        <v>0.551724137931035</v>
      </c>
      <c r="H2445" s="35" t="n">
        <f aca="false">IFERROR(Counts!U2445,"")</f>
        <v>9</v>
      </c>
      <c r="I2445" s="36" t="n">
        <f aca="false">IFERROR(Counts!Z2445/Counts!AA2445,"")</f>
        <v>0.385384615384615</v>
      </c>
      <c r="J2445" s="36" t="n">
        <f aca="false">IFERROR(Counts!AB2445/Counts!AA2445,"")</f>
        <v>0.383461538461538</v>
      </c>
      <c r="K2445" s="37" t="n">
        <f aca="false">IFERROR((Counts!AB2445-Counts!Z2445)/Counts!AA2445,"")</f>
        <v>-0.00192307692307692</v>
      </c>
      <c r="L2445" s="38" t="n">
        <f aca="false">IFERROR(Counts!Y2445/Counts!P2445,"")</f>
        <v>0.315384615384615</v>
      </c>
      <c r="M2445" s="38" t="n">
        <f aca="false">IFERROR(Counts!V2445/Counts!P2445,"")</f>
        <v>0.0923076923076923</v>
      </c>
      <c r="N2445" s="38" t="n">
        <f aca="false">IFERROR(Counts!AD2445/Counts!AC2445,"")</f>
        <v>0.210526315789474</v>
      </c>
      <c r="O2445" s="38" t="n">
        <f aca="false">IFERROR(Counts!AE2445/Counts!AC2445,"")</f>
        <v>0.592105263157895</v>
      </c>
      <c r="P2445" s="39" t="n">
        <f aca="false">IFERROR(Counts!AG2445/Counts!AF2445,"")</f>
        <v>95.4697368421053</v>
      </c>
      <c r="Q2445" s="38" t="n">
        <f aca="false">IFERROR(Counts!AH2445/Counts!AC2445,"")</f>
        <v>0.394736842105263</v>
      </c>
      <c r="R2445" s="38" t="n">
        <f aca="false">IFERROR(Counts!N2445/Counts!M2445,"")</f>
        <v>0.32156862745098</v>
      </c>
      <c r="S2445" s="38" t="n">
        <f aca="false">IFERROR(Counts!K2445/Counts!J2445,"")</f>
        <v>0.719457013574661</v>
      </c>
      <c r="T2445" s="38" t="n">
        <f aca="false">IFERROR(Counts!I2445/Counts!H2445,"")</f>
        <v>0.315352697095436</v>
      </c>
      <c r="U2445" s="38" t="n">
        <f aca="false">IFERROR(1-Counts!L2445/Counts!K2445,"")</f>
        <v>0.773584905660377</v>
      </c>
      <c r="V2445" s="39" t="n">
        <f aca="false">IFERROR(Counts!AJ2445/Counts!AI2445,"")</f>
        <v>78.3682692307692</v>
      </c>
      <c r="W2445" s="38" t="n">
        <f aca="false">IFERROR(Counts!AK2445/Counts!AI2445,"")</f>
        <v>0.8125</v>
      </c>
      <c r="X2445" s="40" t="n">
        <f aca="false">IFERROR(Counts!O2445,"")</f>
        <v>9.71</v>
      </c>
      <c r="Y2445" s="36" t="n">
        <f aca="false">IFERROR(INDEX('Season Counts'!$Y$2:$Y$740,$AF2445)/INDEX('Season Counts'!$X$2:$X$740,$AF2445),"")</f>
        <v>0.339681681681682</v>
      </c>
      <c r="Z2445" s="37" t="n">
        <f aca="false">IFERROR(J2445-Y2445,"")</f>
        <v>0.0437798567798568</v>
      </c>
      <c r="AA2445" s="38" t="n">
        <f aca="false">IFERROR(INDEX('Season Counts'!$K$2:$K$740,$AF2445)/INDEX('Season Counts'!$J$2:$J$740,$AF2445),"")</f>
        <v>0.359133126934985</v>
      </c>
      <c r="AB2445" s="41" t="n">
        <f aca="false">IFERROR(R2445-AA2445,"")</f>
        <v>-0.0375644994840041</v>
      </c>
      <c r="AC2445" s="39" t="n">
        <f aca="false">IFERROR(INDEX('Season Counts'!$AG$2:$AG$740,$AF2445)/INDEX('Season Counts'!$AF$2:$AF$740,$AF2445),"")</f>
        <v>79.3647706422019</v>
      </c>
      <c r="AD2445" s="40" t="n">
        <f aca="false">IFERROR(V2445-AC2445,"")</f>
        <v>-0.996501411432618</v>
      </c>
      <c r="AE2445" s="4" t="str">
        <f aca="false">IF(D2445&lt;Guide!$C$21,"Low PA",IF(TRIM(IF(ISNUMBER(AD2445),IF(N(AD2445)&lt;=-Guide!$C$24,"▼ Bat Speed  ",IF(N(AD2445)&gt;=Guide!$C$24,"▲ Bat Speed  ","")),"")&amp;IF(N(Z2445)&gt;=Guide!$C$22,"▲ Contact  ","")&amp;IF(N(Z2445)&lt;=-Guide!$C$22,"▼ Contact  ","")&amp;IF(N(AB2445)&gt;=Guide!$C$23,"▲ Chase  ","")&amp;IF(N(AB2445)&lt;=-Guide!$C$23,"▼ Chase  ",""))="","Stable",TRIM(IF(ISNUMBER(AD2445),IF(N(AD2445)&lt;=-Guide!$C$24,"▼ Bat Speed  ",IF(N(AD2445)&gt;=Guide!$C$24,"▲ Bat Speed  ","")),"")&amp;IF(N(Z2445)&gt;=Guide!$C$22,"▲ Contact  ","")&amp;IF(N(Z2445)&lt;=-Guide!$C$22,"▼ Contact  ","")&amp;IF(N(AB2445)&gt;=Guide!$C$23,"▲ Chase  ","")&amp;IF(N(AB2445)&lt;=-Guide!$C$23,"▼ Chase  ",""))))</f>
        <v>▲ Contact</v>
      </c>
      <c r="AF2445" s="35" t="n">
        <f aca="false">MATCH(Counts!A2445,'Season Counts'!$A$2:$A$740,0)</f>
        <v>630</v>
      </c>
    </row>
    <row r="2446" customFormat="false" ht="15" hidden="false" customHeight="false" outlineLevel="0" collapsed="false">
      <c r="A2446" s="34" t="str">
        <f aca="false">Counts!B2446</f>
        <v>STL</v>
      </c>
      <c r="B2446" s="5" t="str">
        <f aca="false">Counts!C2446</f>
        <v>Jordan Walker</v>
      </c>
      <c r="C2446" s="34" t="str">
        <f aca="false">Counts!F2446</f>
        <v>May</v>
      </c>
      <c r="D2446" s="35" t="n">
        <f aca="false">IFERROR(Counts!P2446,"")</f>
        <v>108</v>
      </c>
      <c r="E2446" s="36" t="n">
        <f aca="false">IFERROR(Counts!R2446/Counts!Q2446,"")</f>
        <v>0.295918367346939</v>
      </c>
      <c r="F2446" s="36" t="n">
        <f aca="false">IFERROR((Counts!R2446+Counts!V2446+Counts!W2446)/(Counts!Q2446+Counts!V2446+Counts!W2446+Counts!X2446),"")</f>
        <v>0.361111111111111</v>
      </c>
      <c r="G2446" s="36" t="n">
        <f aca="false">IFERROR((Counts!R2446+Counts!S2446+2*Counts!T2446+3*Counts!U2446)/Counts!Q2446,"")</f>
        <v>0.551020408163265</v>
      </c>
      <c r="H2446" s="35" t="n">
        <f aca="false">IFERROR(Counts!U2446,"")</f>
        <v>6</v>
      </c>
      <c r="I2446" s="36" t="n">
        <f aca="false">IFERROR(Counts!Z2446/Counts!AA2446,"")</f>
        <v>0.390277777777778</v>
      </c>
      <c r="J2446" s="36" t="n">
        <f aca="false">IFERROR(Counts!AB2446/Counts!AA2446,"")</f>
        <v>0.371814814814815</v>
      </c>
      <c r="K2446" s="37" t="n">
        <f aca="false">IFERROR((Counts!AB2446-Counts!Z2446)/Counts!AA2446,"")</f>
        <v>-0.018462962962963</v>
      </c>
      <c r="L2446" s="38" t="n">
        <f aca="false">IFERROR(Counts!Y2446/Counts!P2446,"")</f>
        <v>0.157407407407407</v>
      </c>
      <c r="M2446" s="38" t="n">
        <f aca="false">IFERROR(Counts!V2446/Counts!P2446,"")</f>
        <v>0.0833333333333333</v>
      </c>
      <c r="N2446" s="38" t="n">
        <f aca="false">IFERROR(Counts!AD2446/Counts!AC2446,"")</f>
        <v>0.0864197530864198</v>
      </c>
      <c r="O2446" s="38" t="n">
        <f aca="false">IFERROR(Counts!AE2446/Counts!AC2446,"")</f>
        <v>0.469135802469136</v>
      </c>
      <c r="P2446" s="39" t="n">
        <f aca="false">IFERROR(Counts!AG2446/Counts!AF2446,"")</f>
        <v>93.483950617284</v>
      </c>
      <c r="Q2446" s="38" t="n">
        <f aca="false">IFERROR(Counts!AH2446/Counts!AC2446,"")</f>
        <v>0.271604938271605</v>
      </c>
      <c r="R2446" s="38" t="n">
        <f aca="false">IFERROR(Counts!N2446/Counts!M2446,"")</f>
        <v>0.388888888888889</v>
      </c>
      <c r="S2446" s="38" t="n">
        <f aca="false">IFERROR(Counts!K2446/Counts!J2446,"")</f>
        <v>0.751479289940828</v>
      </c>
      <c r="T2446" s="38" t="n">
        <f aca="false">IFERROR(Counts!I2446/Counts!H2446,"")</f>
        <v>0.23696682464455</v>
      </c>
      <c r="U2446" s="38" t="n">
        <f aca="false">IFERROR(1-Counts!L2446/Counts!K2446,"")</f>
        <v>0.850393700787402</v>
      </c>
      <c r="V2446" s="39" t="n">
        <f aca="false">IFERROR(Counts!AJ2446/Counts!AI2446,"")</f>
        <v>79.556345177665</v>
      </c>
      <c r="W2446" s="38" t="n">
        <f aca="false">IFERROR(Counts!AK2446/Counts!AI2446,"")</f>
        <v>0.893401015228426</v>
      </c>
      <c r="X2446" s="40" t="n">
        <f aca="false">IFERROR(Counts!O2446,"")</f>
        <v>5.167</v>
      </c>
      <c r="Y2446" s="36" t="n">
        <f aca="false">IFERROR(INDEX('Season Counts'!$Y$2:$Y$740,$AF2446)/INDEX('Season Counts'!$X$2:$X$740,$AF2446),"")</f>
        <v>0.339681681681682</v>
      </c>
      <c r="Z2446" s="37" t="n">
        <f aca="false">IFERROR(J2446-Y2446,"")</f>
        <v>0.0321331331331332</v>
      </c>
      <c r="AA2446" s="38" t="n">
        <f aca="false">IFERROR(INDEX('Season Counts'!$K$2:$K$740,$AF2446)/INDEX('Season Counts'!$J$2:$J$740,$AF2446),"")</f>
        <v>0.359133126934985</v>
      </c>
      <c r="AB2446" s="41" t="n">
        <f aca="false">IFERROR(R2446-AA2446,"")</f>
        <v>0.0297557619539044</v>
      </c>
      <c r="AC2446" s="39" t="n">
        <f aca="false">IFERROR(INDEX('Season Counts'!$AG$2:$AG$740,$AF2446)/INDEX('Season Counts'!$AF$2:$AF$740,$AF2446),"")</f>
        <v>79.3647706422019</v>
      </c>
      <c r="AD2446" s="40" t="n">
        <f aca="false">IFERROR(V2446-AC2446,"")</f>
        <v>0.191574535463133</v>
      </c>
      <c r="AE2446" s="4" t="str">
        <f aca="false">IF(D2446&lt;Guide!$C$21,"Low PA",IF(TRIM(IF(ISNUMBER(AD2446),IF(N(AD2446)&lt;=-Guide!$C$24,"▼ Bat Speed  ",IF(N(AD2446)&gt;=Guide!$C$24,"▲ Bat Speed  ","")),"")&amp;IF(N(Z2446)&gt;=Guide!$C$22,"▲ Contact  ","")&amp;IF(N(Z2446)&lt;=-Guide!$C$22,"▼ Contact  ","")&amp;IF(N(AB2446)&gt;=Guide!$C$23,"▲ Chase  ","")&amp;IF(N(AB2446)&lt;=-Guide!$C$23,"▼ Chase  ",""))="","Stable",TRIM(IF(ISNUMBER(AD2446),IF(N(AD2446)&lt;=-Guide!$C$24,"▼ Bat Speed  ",IF(N(AD2446)&gt;=Guide!$C$24,"▲ Bat Speed  ","")),"")&amp;IF(N(Z2446)&gt;=Guide!$C$22,"▲ Contact  ","")&amp;IF(N(Z2446)&lt;=-Guide!$C$22,"▼ Contact  ","")&amp;IF(N(AB2446)&gt;=Guide!$C$23,"▲ Chase  ","")&amp;IF(N(AB2446)&lt;=-Guide!$C$23,"▼ Chase  ",""))))</f>
        <v>Stable</v>
      </c>
      <c r="AF2446" s="35" t="n">
        <f aca="false">MATCH(Counts!A2446,'Season Counts'!$A$2:$A$740,0)</f>
        <v>630</v>
      </c>
    </row>
    <row r="2447" customFormat="false" ht="15" hidden="false" customHeight="false" outlineLevel="0" collapsed="false">
      <c r="A2447" s="34" t="str">
        <f aca="false">Counts!B2447</f>
        <v>STL</v>
      </c>
      <c r="B2447" s="5" t="str">
        <f aca="false">Counts!C2447</f>
        <v>Jordan Walker</v>
      </c>
      <c r="C2447" s="34" t="str">
        <f aca="false">Counts!F2447</f>
        <v>Jun</v>
      </c>
      <c r="D2447" s="35" t="n">
        <f aca="false">IFERROR(Counts!P2447,"")</f>
        <v>104</v>
      </c>
      <c r="E2447" s="36" t="n">
        <f aca="false">IFERROR(Counts!R2447/Counts!Q2447,"")</f>
        <v>0.282828282828283</v>
      </c>
      <c r="F2447" s="36" t="n">
        <f aca="false">IFERROR((Counts!R2447+Counts!V2447+Counts!W2447)/(Counts!Q2447+Counts!V2447+Counts!W2447+Counts!X2447),"")</f>
        <v>0.307692307692308</v>
      </c>
      <c r="G2447" s="36" t="n">
        <f aca="false">IFERROR((Counts!R2447+Counts!S2447+2*Counts!T2447+3*Counts!U2447)/Counts!Q2447,"")</f>
        <v>0.424242424242424</v>
      </c>
      <c r="H2447" s="35" t="n">
        <f aca="false">IFERROR(Counts!U2447,"")</f>
        <v>3</v>
      </c>
      <c r="I2447" s="36" t="n">
        <f aca="false">IFERROR(Counts!Z2447/Counts!AA2447,"")</f>
        <v>0.314077669902913</v>
      </c>
      <c r="J2447" s="36" t="n">
        <f aca="false">IFERROR(Counts!AB2447/Counts!AA2447,"")</f>
        <v>0.316126213592233</v>
      </c>
      <c r="K2447" s="37" t="n">
        <f aca="false">IFERROR((Counts!AB2447-Counts!Z2447)/Counts!AA2447,"")</f>
        <v>0.00204854368932037</v>
      </c>
      <c r="L2447" s="38" t="n">
        <f aca="false">IFERROR(Counts!Y2447/Counts!P2447,"")</f>
        <v>0.288461538461538</v>
      </c>
      <c r="M2447" s="38" t="n">
        <f aca="false">IFERROR(Counts!V2447/Counts!P2447,"")</f>
        <v>0.0384615384615385</v>
      </c>
      <c r="N2447" s="38" t="n">
        <f aca="false">IFERROR(Counts!AD2447/Counts!AC2447,"")</f>
        <v>0.1</v>
      </c>
      <c r="O2447" s="38" t="n">
        <f aca="false">IFERROR(Counts!AE2447/Counts!AC2447,"")</f>
        <v>0.457142857142857</v>
      </c>
      <c r="P2447" s="39" t="n">
        <f aca="false">IFERROR(Counts!AG2447/Counts!AF2447,"")</f>
        <v>91.8171428571429</v>
      </c>
      <c r="Q2447" s="38" t="n">
        <f aca="false">IFERROR(Counts!AH2447/Counts!AC2447,"")</f>
        <v>0.4</v>
      </c>
      <c r="R2447" s="38" t="n">
        <f aca="false">IFERROR(Counts!N2447/Counts!M2447,"")</f>
        <v>0.355329949238579</v>
      </c>
      <c r="S2447" s="38" t="n">
        <f aca="false">IFERROR(Counts!K2447/Counts!J2447,"")</f>
        <v>0.651685393258427</v>
      </c>
      <c r="T2447" s="38" t="n">
        <f aca="false">IFERROR(Counts!I2447/Counts!H2447,"")</f>
        <v>0.311827956989247</v>
      </c>
      <c r="U2447" s="38" t="n">
        <f aca="false">IFERROR(1-Counts!L2447/Counts!K2447,"")</f>
        <v>0.827586206896552</v>
      </c>
      <c r="V2447" s="39" t="n">
        <f aca="false">IFERROR(Counts!AJ2447/Counts!AI2447,"")</f>
        <v>79.2607142857143</v>
      </c>
      <c r="W2447" s="38" t="n">
        <f aca="false">IFERROR(Counts!AK2447/Counts!AI2447,"")</f>
        <v>0.845238095238095</v>
      </c>
      <c r="X2447" s="40" t="n">
        <f aca="false">IFERROR(Counts!O2447,"")</f>
        <v>0.803</v>
      </c>
      <c r="Y2447" s="36" t="n">
        <f aca="false">IFERROR(INDEX('Season Counts'!$Y$2:$Y$740,$AF2447)/INDEX('Season Counts'!$X$2:$X$740,$AF2447),"")</f>
        <v>0.339681681681682</v>
      </c>
      <c r="Z2447" s="37" t="n">
        <f aca="false">IFERROR(J2447-Y2447,"")</f>
        <v>-0.0235554680894486</v>
      </c>
      <c r="AA2447" s="38" t="n">
        <f aca="false">IFERROR(INDEX('Season Counts'!$K$2:$K$740,$AF2447)/INDEX('Season Counts'!$J$2:$J$740,$AF2447),"")</f>
        <v>0.359133126934985</v>
      </c>
      <c r="AB2447" s="41" t="n">
        <f aca="false">IFERROR(R2447-AA2447,"")</f>
        <v>-0.00380317769640581</v>
      </c>
      <c r="AC2447" s="39" t="n">
        <f aca="false">IFERROR(INDEX('Season Counts'!$AG$2:$AG$740,$AF2447)/INDEX('Season Counts'!$AF$2:$AF$740,$AF2447),"")</f>
        <v>79.3647706422019</v>
      </c>
      <c r="AD2447" s="40" t="n">
        <f aca="false">IFERROR(V2447-AC2447,"")</f>
        <v>-0.104056356487561</v>
      </c>
      <c r="AE2447" s="4" t="str">
        <f aca="false">IF(D2447&lt;Guide!$C$21,"Low PA",IF(TRIM(IF(ISNUMBER(AD2447),IF(N(AD2447)&lt;=-Guide!$C$24,"▼ Bat Speed  ",IF(N(AD2447)&gt;=Guide!$C$24,"▲ Bat Speed  ","")),"")&amp;IF(N(Z2447)&gt;=Guide!$C$22,"▲ Contact  ","")&amp;IF(N(Z2447)&lt;=-Guide!$C$22,"▼ Contact  ","")&amp;IF(N(AB2447)&gt;=Guide!$C$23,"▲ Chase  ","")&amp;IF(N(AB2447)&lt;=-Guide!$C$23,"▼ Chase  ",""))="","Stable",TRIM(IF(ISNUMBER(AD2447),IF(N(AD2447)&lt;=-Guide!$C$24,"▼ Bat Speed  ",IF(N(AD2447)&gt;=Guide!$C$24,"▲ Bat Speed  ","")),"")&amp;IF(N(Z2447)&gt;=Guide!$C$22,"▲ Contact  ","")&amp;IF(N(Z2447)&lt;=-Guide!$C$22,"▼ Contact  ","")&amp;IF(N(AB2447)&gt;=Guide!$C$23,"▲ Chase  ","")&amp;IF(N(AB2447)&lt;=-Guide!$C$23,"▼ Chase  ",""))))</f>
        <v>Stable</v>
      </c>
      <c r="AF2447" s="35" t="n">
        <f aca="false">MATCH(Counts!A2447,'Season Counts'!$A$2:$A$740,0)</f>
        <v>630</v>
      </c>
    </row>
    <row r="2448" customFormat="false" ht="15" hidden="false" customHeight="false" outlineLevel="0" collapsed="false">
      <c r="A2448" s="34" t="str">
        <f aca="false">Counts!B2448</f>
        <v>STL</v>
      </c>
      <c r="B2448" s="5" t="str">
        <f aca="false">Counts!C2448</f>
        <v>Jordan Walker</v>
      </c>
      <c r="C2448" s="34" t="str">
        <f aca="false">Counts!F2448</f>
        <v>Jul</v>
      </c>
      <c r="D2448" s="35" t="n">
        <f aca="false">IFERROR(Counts!P2448,"")</f>
        <v>118</v>
      </c>
      <c r="E2448" s="36" t="n">
        <f aca="false">IFERROR(Counts!R2448/Counts!Q2448,"")</f>
        <v>0.259615384615385</v>
      </c>
      <c r="F2448" s="36" t="n">
        <f aca="false">IFERROR((Counts!R2448+Counts!V2448+Counts!W2448)/(Counts!Q2448+Counts!V2448+Counts!W2448+Counts!X2448),"")</f>
        <v>0.338983050847458</v>
      </c>
      <c r="G2448" s="36" t="n">
        <f aca="false">IFERROR((Counts!R2448+Counts!S2448+2*Counts!T2448+3*Counts!U2448)/Counts!Q2448,"")</f>
        <v>0.442307692307692</v>
      </c>
      <c r="H2448" s="35" t="n">
        <f aca="false">IFERROR(Counts!U2448,"")</f>
        <v>4</v>
      </c>
      <c r="I2448" s="36" t="n">
        <f aca="false">IFERROR(Counts!Z2448/Counts!AA2448,"")</f>
        <v>0.341101694915254</v>
      </c>
      <c r="J2448" s="36" t="n">
        <f aca="false">IFERROR(Counts!AB2448/Counts!AA2448,"")</f>
        <v>0.35214406779661</v>
      </c>
      <c r="K2448" s="37" t="n">
        <f aca="false">IFERROR((Counts!AB2448-Counts!Z2448)/Counts!AA2448,"")</f>
        <v>0.0110423728813559</v>
      </c>
      <c r="L2448" s="38" t="n">
        <f aca="false">IFERROR(Counts!Y2448/Counts!P2448,"")</f>
        <v>0.23728813559322</v>
      </c>
      <c r="M2448" s="38" t="n">
        <f aca="false">IFERROR(Counts!V2448/Counts!P2448,"")</f>
        <v>0.101694915254237</v>
      </c>
      <c r="N2448" s="38" t="n">
        <f aca="false">IFERROR(Counts!AD2448/Counts!AC2448,"")</f>
        <v>0.142857142857143</v>
      </c>
      <c r="O2448" s="38" t="n">
        <f aca="false">IFERROR(Counts!AE2448/Counts!AC2448,"")</f>
        <v>0.428571428571429</v>
      </c>
      <c r="P2448" s="39" t="n">
        <f aca="false">IFERROR(Counts!AG2448/Counts!AF2448,"")</f>
        <v>91.9090909090909</v>
      </c>
      <c r="Q2448" s="38" t="n">
        <f aca="false">IFERROR(Counts!AH2448/Counts!AC2448,"")</f>
        <v>0.337662337662338</v>
      </c>
      <c r="R2448" s="38" t="n">
        <f aca="false">IFERROR(Counts!N2448/Counts!M2448,"")</f>
        <v>0.357758620689655</v>
      </c>
      <c r="S2448" s="38" t="n">
        <f aca="false">IFERROR(Counts!K2448/Counts!J2448,"")</f>
        <v>0.723958333333333</v>
      </c>
      <c r="T2448" s="38" t="n">
        <f aca="false">IFERROR(Counts!I2448/Counts!H2448,"")</f>
        <v>0.279279279279279</v>
      </c>
      <c r="U2448" s="38" t="n">
        <f aca="false">IFERROR(1-Counts!L2448/Counts!K2448,"")</f>
        <v>0.856115107913669</v>
      </c>
      <c r="V2448" s="39" t="n">
        <f aca="false">IFERROR(Counts!AJ2448/Counts!AI2448,"")</f>
        <v>79.639247311828</v>
      </c>
      <c r="W2448" s="38" t="n">
        <f aca="false">IFERROR(Counts!AK2448/Counts!AI2448,"")</f>
        <v>0.881720430107527</v>
      </c>
      <c r="X2448" s="40" t="n">
        <f aca="false">IFERROR(Counts!O2448,"")</f>
        <v>1.356</v>
      </c>
      <c r="Y2448" s="36" t="n">
        <f aca="false">IFERROR(INDEX('Season Counts'!$Y$2:$Y$740,$AF2448)/INDEX('Season Counts'!$X$2:$X$740,$AF2448),"")</f>
        <v>0.339681681681682</v>
      </c>
      <c r="Z2448" s="37" t="n">
        <f aca="false">IFERROR(J2448-Y2448,"")</f>
        <v>0.0124623861149285</v>
      </c>
      <c r="AA2448" s="38" t="n">
        <f aca="false">IFERROR(INDEX('Season Counts'!$K$2:$K$740,$AF2448)/INDEX('Season Counts'!$J$2:$J$740,$AF2448),"")</f>
        <v>0.359133126934985</v>
      </c>
      <c r="AB2448" s="41" t="n">
        <f aca="false">IFERROR(R2448-AA2448,"")</f>
        <v>-0.00137450624532931</v>
      </c>
      <c r="AC2448" s="39" t="n">
        <f aca="false">IFERROR(INDEX('Season Counts'!$AG$2:$AG$740,$AF2448)/INDEX('Season Counts'!$AF$2:$AF$740,$AF2448),"")</f>
        <v>79.3647706422019</v>
      </c>
      <c r="AD2448" s="40" t="n">
        <f aca="false">IFERROR(V2448-AC2448,"")</f>
        <v>0.274476669626111</v>
      </c>
      <c r="AE2448" s="4" t="str">
        <f aca="false">IF(D2448&lt;Guide!$C$21,"Low PA",IF(TRIM(IF(ISNUMBER(AD2448),IF(N(AD2448)&lt;=-Guide!$C$24,"▼ Bat Speed  ",IF(N(AD2448)&gt;=Guide!$C$24,"▲ Bat Speed  ","")),"")&amp;IF(N(Z2448)&gt;=Guide!$C$22,"▲ Contact  ","")&amp;IF(N(Z2448)&lt;=-Guide!$C$22,"▼ Contact  ","")&amp;IF(N(AB2448)&gt;=Guide!$C$23,"▲ Chase  ","")&amp;IF(N(AB2448)&lt;=-Guide!$C$23,"▼ Chase  ",""))="","Stable",TRIM(IF(ISNUMBER(AD2448),IF(N(AD2448)&lt;=-Guide!$C$24,"▼ Bat Speed  ",IF(N(AD2448)&gt;=Guide!$C$24,"▲ Bat Speed  ","")),"")&amp;IF(N(Z2448)&gt;=Guide!$C$22,"▲ Contact  ","")&amp;IF(N(Z2448)&lt;=-Guide!$C$22,"▼ Contact  ","")&amp;IF(N(AB2448)&gt;=Guide!$C$23,"▲ Chase  ","")&amp;IF(N(AB2448)&lt;=-Guide!$C$23,"▼ Chase  ",""))))</f>
        <v>Stable</v>
      </c>
      <c r="AF2448" s="35" t="n">
        <f aca="false">MATCH(Counts!A2448,'Season Counts'!$A$2:$A$740,0)</f>
        <v>630</v>
      </c>
    </row>
    <row r="2449" customFormat="false" ht="15" hidden="false" customHeight="false" outlineLevel="0" collapsed="false">
      <c r="A2449" s="34" t="str">
        <f aca="false">Counts!B2449</f>
        <v>STL</v>
      </c>
      <c r="B2449" s="5" t="str">
        <f aca="false">Counts!C2449</f>
        <v>Jordan Walker</v>
      </c>
      <c r="C2449" s="34" t="str">
        <f aca="false">Counts!F2449</f>
        <v>Aug</v>
      </c>
      <c r="D2449" s="35" t="n">
        <f aca="false">IFERROR(Counts!P2449,"")</f>
        <v>112</v>
      </c>
      <c r="E2449" s="36" t="n">
        <f aca="false">IFERROR(Counts!R2449/Counts!Q2449,"")</f>
        <v>0.304761904761905</v>
      </c>
      <c r="F2449" s="36" t="n">
        <f aca="false">IFERROR((Counts!R2449+Counts!V2449+Counts!W2449)/(Counts!Q2449+Counts!V2449+Counts!W2449+Counts!X2449),"")</f>
        <v>0.348214285714286</v>
      </c>
      <c r="G2449" s="36" t="n">
        <f aca="false">IFERROR((Counts!R2449+Counts!S2449+2*Counts!T2449+3*Counts!U2449)/Counts!Q2449,"")</f>
        <v>0.504761904761905</v>
      </c>
      <c r="H2449" s="35" t="n">
        <f aca="false">IFERROR(Counts!U2449,"")</f>
        <v>5</v>
      </c>
      <c r="I2449" s="36" t="n">
        <f aca="false">IFERROR(Counts!Z2449/Counts!AA2449,"")</f>
        <v>0.36875</v>
      </c>
      <c r="J2449" s="36" t="n">
        <f aca="false">IFERROR(Counts!AB2449/Counts!AA2449,"")</f>
        <v>0.331348214285714</v>
      </c>
      <c r="K2449" s="37" t="n">
        <f aca="false">IFERROR((Counts!AB2449-Counts!Z2449)/Counts!AA2449,"")</f>
        <v>-0.0374017857142857</v>
      </c>
      <c r="L2449" s="38" t="n">
        <f aca="false">IFERROR(Counts!Y2449/Counts!P2449,"")</f>
        <v>0.205357142857143</v>
      </c>
      <c r="M2449" s="38" t="n">
        <f aca="false">IFERROR(Counts!V2449/Counts!P2449,"")</f>
        <v>0.0535714285714286</v>
      </c>
      <c r="N2449" s="38" t="n">
        <f aca="false">IFERROR(Counts!AD2449/Counts!AC2449,"")</f>
        <v>0.134146341463415</v>
      </c>
      <c r="O2449" s="38" t="n">
        <f aca="false">IFERROR(Counts!AE2449/Counts!AC2449,"")</f>
        <v>0.463414634146342</v>
      </c>
      <c r="P2449" s="39" t="n">
        <f aca="false">IFERROR(Counts!AG2449/Counts!AF2449,"")</f>
        <v>89.2609756097561</v>
      </c>
      <c r="Q2449" s="38" t="n">
        <f aca="false">IFERROR(Counts!AH2449/Counts!AC2449,"")</f>
        <v>0.353658536585366</v>
      </c>
      <c r="R2449" s="38" t="n">
        <f aca="false">IFERROR(Counts!N2449/Counts!M2449,"")</f>
        <v>0.381909547738693</v>
      </c>
      <c r="S2449" s="38" t="n">
        <f aca="false">IFERROR(Counts!K2449/Counts!J2449,"")</f>
        <v>0.723756906077348</v>
      </c>
      <c r="T2449" s="38" t="n">
        <f aca="false">IFERROR(Counts!I2449/Counts!H2449,"")</f>
        <v>0.285024154589372</v>
      </c>
      <c r="U2449" s="38" t="n">
        <f aca="false">IFERROR(1-Counts!L2449/Counts!K2449,"")</f>
        <v>0.809160305343512</v>
      </c>
      <c r="V2449" s="39" t="n">
        <f aca="false">IFERROR(Counts!AJ2449/Counts!AI2449,"")</f>
        <v>79.5497206703911</v>
      </c>
      <c r="W2449" s="38" t="n">
        <f aca="false">IFERROR(Counts!AK2449/Counts!AI2449,"")</f>
        <v>0.837988826815643</v>
      </c>
      <c r="X2449" s="40" t="n">
        <f aca="false">IFERROR(Counts!O2449,"")</f>
        <v>5.47</v>
      </c>
      <c r="Y2449" s="36" t="n">
        <f aca="false">IFERROR(INDEX('Season Counts'!$Y$2:$Y$740,$AF2449)/INDEX('Season Counts'!$X$2:$X$740,$AF2449),"")</f>
        <v>0.339681681681682</v>
      </c>
      <c r="Z2449" s="37" t="n">
        <f aca="false">IFERROR(J2449-Y2449,"")</f>
        <v>-0.00833346739596741</v>
      </c>
      <c r="AA2449" s="38" t="n">
        <f aca="false">IFERROR(INDEX('Season Counts'!$K$2:$K$740,$AF2449)/INDEX('Season Counts'!$J$2:$J$740,$AF2449),"")</f>
        <v>0.359133126934985</v>
      </c>
      <c r="AB2449" s="41" t="n">
        <f aca="false">IFERROR(R2449-AA2449,"")</f>
        <v>0.022776420803709</v>
      </c>
      <c r="AC2449" s="39" t="n">
        <f aca="false">IFERROR(INDEX('Season Counts'!$AG$2:$AG$740,$AF2449)/INDEX('Season Counts'!$AF$2:$AF$740,$AF2449),"")</f>
        <v>79.3647706422019</v>
      </c>
      <c r="AD2449" s="40" t="n">
        <f aca="false">IFERROR(V2449-AC2449,"")</f>
        <v>0.184950028189206</v>
      </c>
      <c r="AE2449" s="4" t="str">
        <f aca="false">IF(D2449&lt;Guide!$C$21,"Low PA",IF(TRIM(IF(ISNUMBER(AD2449),IF(N(AD2449)&lt;=-Guide!$C$24,"▼ Bat Speed  ",IF(N(AD2449)&gt;=Guide!$C$24,"▲ Bat Speed  ","")),"")&amp;IF(N(Z2449)&gt;=Guide!$C$22,"▲ Contact  ","")&amp;IF(N(Z2449)&lt;=-Guide!$C$22,"▼ Contact  ","")&amp;IF(N(AB2449)&gt;=Guide!$C$23,"▲ Chase  ","")&amp;IF(N(AB2449)&lt;=-Guide!$C$23,"▼ Chase  ",""))="","Stable",TRIM(IF(ISNUMBER(AD2449),IF(N(AD2449)&lt;=-Guide!$C$24,"▼ Bat Speed  ",IF(N(AD2449)&gt;=Guide!$C$24,"▲ Bat Speed  ","")),"")&amp;IF(N(Z2449)&gt;=Guide!$C$22,"▲ Contact  ","")&amp;IF(N(Z2449)&lt;=-Guide!$C$22,"▼ Contact  ","")&amp;IF(N(AB2449)&gt;=Guide!$C$23,"▲ Chase  ","")&amp;IF(N(AB2449)&lt;=-Guide!$C$23,"▼ Chase  ",""))))</f>
        <v>Stable</v>
      </c>
      <c r="AF2449" s="35" t="n">
        <f aca="false">MATCH(Counts!A2449,'Season Counts'!$A$2:$A$740,0)</f>
        <v>630</v>
      </c>
    </row>
    <row r="2450" customFormat="false" ht="15" hidden="false" customHeight="false" outlineLevel="0" collapsed="false">
      <c r="A2450" s="34" t="str">
        <f aca="false">Counts!B2450</f>
        <v>STL</v>
      </c>
      <c r="B2450" s="5" t="str">
        <f aca="false">Counts!C2450</f>
        <v>Jordan Walker</v>
      </c>
      <c r="C2450" s="34" t="str">
        <f aca="false">Counts!F2450</f>
        <v>Sep</v>
      </c>
      <c r="D2450" s="35" t="n">
        <f aca="false">IFERROR(Counts!P2450,"")</f>
        <v>95</v>
      </c>
      <c r="E2450" s="36" t="n">
        <f aca="false">IFERROR(Counts!R2450/Counts!Q2450,"")</f>
        <v>0.172413793103448</v>
      </c>
      <c r="F2450" s="36" t="n">
        <f aca="false">IFERROR((Counts!R2450+Counts!V2450+Counts!W2450)/(Counts!Q2450+Counts!V2450+Counts!W2450+Counts!X2450),"")</f>
        <v>0.231578947368421</v>
      </c>
      <c r="G2450" s="36" t="n">
        <f aca="false">IFERROR((Counts!R2450+Counts!S2450+2*Counts!T2450+3*Counts!U2450)/Counts!Q2450,"")</f>
        <v>0.28735632183908</v>
      </c>
      <c r="H2450" s="35" t="n">
        <f aca="false">IFERROR(Counts!U2450,"")</f>
        <v>2</v>
      </c>
      <c r="I2450" s="36" t="n">
        <f aca="false">IFERROR(Counts!Z2450/Counts!AA2450,"")</f>
        <v>0.238947368421053</v>
      </c>
      <c r="J2450" s="36" t="n">
        <f aca="false">IFERROR(Counts!AB2450/Counts!AA2450,"")</f>
        <v>0.263126315789474</v>
      </c>
      <c r="K2450" s="37" t="n">
        <f aca="false">IFERROR((Counts!AB2450-Counts!Z2450)/Counts!AA2450,"")</f>
        <v>0.0241789473684211</v>
      </c>
      <c r="L2450" s="38" t="n">
        <f aca="false">IFERROR(Counts!Y2450/Counts!P2450,"")</f>
        <v>0.368421052631579</v>
      </c>
      <c r="M2450" s="38" t="n">
        <f aca="false">IFERROR(Counts!V2450/Counts!P2450,"")</f>
        <v>0.0736842105263158</v>
      </c>
      <c r="N2450" s="38" t="n">
        <f aca="false">IFERROR(Counts!AD2450/Counts!AC2450,"")</f>
        <v>0.113207547169811</v>
      </c>
      <c r="O2450" s="38" t="n">
        <f aca="false">IFERROR(Counts!AE2450/Counts!AC2450,"")</f>
        <v>0.622641509433962</v>
      </c>
      <c r="P2450" s="39" t="n">
        <f aca="false">IFERROR(Counts!AG2450/Counts!AF2450,"")</f>
        <v>94.6415094339623</v>
      </c>
      <c r="Q2450" s="38" t="n">
        <f aca="false">IFERROR(Counts!AH2450/Counts!AC2450,"")</f>
        <v>0.207547169811321</v>
      </c>
      <c r="R2450" s="38" t="n">
        <f aca="false">IFERROR(Counts!N2450/Counts!M2450,"")</f>
        <v>0.357512953367876</v>
      </c>
      <c r="S2450" s="38" t="n">
        <f aca="false">IFERROR(Counts!K2450/Counts!J2450,"")</f>
        <v>0.693251533742331</v>
      </c>
      <c r="T2450" s="38" t="n">
        <f aca="false">IFERROR(Counts!I2450/Counts!H2450,"")</f>
        <v>0.384615384615385</v>
      </c>
      <c r="U2450" s="38" t="n">
        <f aca="false">IFERROR(1-Counts!L2450/Counts!K2450,"")</f>
        <v>0.761061946902655</v>
      </c>
      <c r="V2450" s="39" t="n">
        <f aca="false">IFERROR(Counts!AJ2450/Counts!AI2450,"")</f>
        <v>80.0414473684211</v>
      </c>
      <c r="W2450" s="38" t="n">
        <f aca="false">IFERROR(Counts!AK2450/Counts!AI2450,"")</f>
        <v>0.921052631578947</v>
      </c>
      <c r="X2450" s="40" t="n">
        <f aca="false">IFERROR(Counts!O2450,"")</f>
        <v>-7.428</v>
      </c>
      <c r="Y2450" s="36" t="n">
        <f aca="false">IFERROR(INDEX('Season Counts'!$Y$2:$Y$740,$AF2450)/INDEX('Season Counts'!$X$2:$X$740,$AF2450),"")</f>
        <v>0.339681681681682</v>
      </c>
      <c r="Z2450" s="37" t="n">
        <f aca="false">IFERROR(J2450-Y2450,"")</f>
        <v>-0.076555365892208</v>
      </c>
      <c r="AA2450" s="38" t="n">
        <f aca="false">IFERROR(INDEX('Season Counts'!$K$2:$K$740,$AF2450)/INDEX('Season Counts'!$J$2:$J$740,$AF2450),"")</f>
        <v>0.359133126934985</v>
      </c>
      <c r="AB2450" s="41" t="n">
        <f aca="false">IFERROR(R2450-AA2450,"")</f>
        <v>-0.00162017356710886</v>
      </c>
      <c r="AC2450" s="39" t="n">
        <f aca="false">IFERROR(INDEX('Season Counts'!$AG$2:$AG$740,$AF2450)/INDEX('Season Counts'!$AF$2:$AF$740,$AF2450),"")</f>
        <v>79.3647706422019</v>
      </c>
      <c r="AD2450" s="40" t="n">
        <f aca="false">IFERROR(V2450-AC2450,"")</f>
        <v>0.676676726219199</v>
      </c>
      <c r="AE2450" s="4" t="str">
        <f aca="false">IF(D2450&lt;Guide!$C$21,"Low PA",IF(TRIM(IF(ISNUMBER(AD2450),IF(N(AD2450)&lt;=-Guide!$C$24,"▼ Bat Speed  ",IF(N(AD2450)&gt;=Guide!$C$24,"▲ Bat Speed  ","")),"")&amp;IF(N(Z2450)&gt;=Guide!$C$22,"▲ Contact  ","")&amp;IF(N(Z2450)&lt;=-Guide!$C$22,"▼ Contact  ","")&amp;IF(N(AB2450)&gt;=Guide!$C$23,"▲ Chase  ","")&amp;IF(N(AB2450)&lt;=-Guide!$C$23,"▼ Chase  ",""))="","Stable",TRIM(IF(ISNUMBER(AD2450),IF(N(AD2450)&lt;=-Guide!$C$24,"▼ Bat Speed  ",IF(N(AD2450)&gt;=Guide!$C$24,"▲ Bat Speed  ","")),"")&amp;IF(N(Z2450)&gt;=Guide!$C$22,"▲ Contact  ","")&amp;IF(N(Z2450)&lt;=-Guide!$C$22,"▼ Contact  ","")&amp;IF(N(AB2450)&gt;=Guide!$C$23,"▲ Chase  ","")&amp;IF(N(AB2450)&lt;=-Guide!$C$23,"▼ Chase  ",""))))</f>
        <v>▼ Contact</v>
      </c>
      <c r="AF2450" s="35" t="n">
        <f aca="false">MATCH(Counts!A2450,'Season Counts'!$A$2:$A$740,0)</f>
        <v>630</v>
      </c>
    </row>
    <row r="2451" customFormat="false" ht="15" hidden="false" customHeight="false" outlineLevel="0" collapsed="false">
      <c r="A2451" s="34" t="str">
        <f aca="false">Counts!B2451</f>
        <v>STL</v>
      </c>
      <c r="B2451" s="5" t="str">
        <f aca="false">Counts!C2451</f>
        <v>JJ Wetherholt</v>
      </c>
      <c r="C2451" s="34" t="str">
        <f aca="false">Counts!F2451</f>
        <v>Mar-Apr</v>
      </c>
      <c r="D2451" s="35" t="n">
        <f aca="false">IFERROR(Counts!P2451,"")</f>
        <v>143</v>
      </c>
      <c r="E2451" s="36" t="n">
        <f aca="false">IFERROR(Counts!R2451/Counts!Q2451,"")</f>
        <v>0.256410256410256</v>
      </c>
      <c r="F2451" s="36" t="n">
        <f aca="false">IFERROR((Counts!R2451+Counts!V2451+Counts!W2451)/(Counts!Q2451+Counts!V2451+Counts!W2451+Counts!X2451),"")</f>
        <v>0.377622377622378</v>
      </c>
      <c r="G2451" s="36" t="n">
        <f aca="false">IFERROR((Counts!R2451+Counts!S2451+2*Counts!T2451+3*Counts!U2451)/Counts!Q2451,"")</f>
        <v>0.478632478632479</v>
      </c>
      <c r="H2451" s="35" t="n">
        <f aca="false">IFERROR(Counts!U2451,"")</f>
        <v>7</v>
      </c>
      <c r="I2451" s="36" t="n">
        <f aca="false">IFERROR(Counts!Z2451/Counts!AA2451,"")</f>
        <v>0.368661971830986</v>
      </c>
      <c r="J2451" s="36" t="n">
        <f aca="false">IFERROR(Counts!AB2451/Counts!AA2451,"")</f>
        <v>0.364640845070423</v>
      </c>
      <c r="K2451" s="37" t="n">
        <f aca="false">IFERROR((Counts!AB2451-Counts!Z2451)/Counts!AA2451,"")</f>
        <v>-0.00402112676056337</v>
      </c>
      <c r="L2451" s="38" t="n">
        <f aca="false">IFERROR(Counts!Y2451/Counts!P2451,"")</f>
        <v>0.174825174825175</v>
      </c>
      <c r="M2451" s="38" t="n">
        <f aca="false">IFERROR(Counts!V2451/Counts!P2451,"")</f>
        <v>0.118881118881119</v>
      </c>
      <c r="N2451" s="38" t="n">
        <f aca="false">IFERROR(Counts!AD2451/Counts!AC2451,"")</f>
        <v>0.0957446808510638</v>
      </c>
      <c r="O2451" s="38" t="n">
        <f aca="false">IFERROR(Counts!AE2451/Counts!AC2451,"")</f>
        <v>0.446808510638298</v>
      </c>
      <c r="P2451" s="39" t="n">
        <f aca="false">IFERROR(Counts!AG2451/Counts!AF2451,"")</f>
        <v>89.9505376344086</v>
      </c>
      <c r="Q2451" s="38" t="n">
        <f aca="false">IFERROR(Counts!AH2451/Counts!AC2451,"")</f>
        <v>0.361702127659575</v>
      </c>
      <c r="R2451" s="38" t="n">
        <f aca="false">IFERROR(Counts!N2451/Counts!M2451,"")</f>
        <v>0.224755700325733</v>
      </c>
      <c r="S2451" s="38" t="n">
        <f aca="false">IFERROR(Counts!K2451/Counts!J2451,"")</f>
        <v>0.660516605166052</v>
      </c>
      <c r="T2451" s="38" t="n">
        <f aca="false">IFERROR(Counts!I2451/Counts!H2451,"")</f>
        <v>0.217741935483871</v>
      </c>
      <c r="U2451" s="38" t="n">
        <f aca="false">IFERROR(1-Counts!L2451/Counts!K2451,"")</f>
        <v>0.854748603351955</v>
      </c>
      <c r="V2451" s="39" t="n">
        <f aca="false">IFERROR(Counts!AJ2451/Counts!AI2451,"")</f>
        <v>72.4008849557522</v>
      </c>
      <c r="W2451" s="38" t="n">
        <f aca="false">IFERROR(Counts!AK2451/Counts!AI2451,"")</f>
        <v>0.238938053097345</v>
      </c>
      <c r="X2451" s="40" t="n">
        <f aca="false">IFERROR(Counts!O2451,"")</f>
        <v>6.888</v>
      </c>
      <c r="Y2451" s="36" t="n">
        <f aca="false">IFERROR(INDEX('Season Counts'!$Y$2:$Y$740,$AF2451)/INDEX('Season Counts'!$X$2:$X$740,$AF2451),"")</f>
        <v>0.346810766721044</v>
      </c>
      <c r="Z2451" s="37" t="n">
        <f aca="false">IFERROR(J2451-Y2451,"")</f>
        <v>0.0178300783493785</v>
      </c>
      <c r="AA2451" s="38" t="n">
        <f aca="false">IFERROR(INDEX('Season Counts'!$K$2:$K$740,$AF2451)/INDEX('Season Counts'!$J$2:$J$740,$AF2451),"")</f>
        <v>0.21219512195122</v>
      </c>
      <c r="AB2451" s="41" t="n">
        <f aca="false">IFERROR(R2451-AA2451,"")</f>
        <v>0.0125605783745134</v>
      </c>
      <c r="AC2451" s="39" t="n">
        <f aca="false">IFERROR(INDEX('Season Counts'!$AG$2:$AG$740,$AF2451)/INDEX('Season Counts'!$AF$2:$AF$740,$AF2451),"")</f>
        <v>71.9611233480176</v>
      </c>
      <c r="AD2451" s="40" t="n">
        <f aca="false">IFERROR(V2451-AC2451,"")</f>
        <v>0.439761607734596</v>
      </c>
      <c r="AE2451" s="4" t="str">
        <f aca="false">IF(D2451&lt;Guide!$C$21,"Low PA",IF(TRIM(IF(ISNUMBER(AD2451),IF(N(AD2451)&lt;=-Guide!$C$24,"▼ Bat Speed  ",IF(N(AD2451)&gt;=Guide!$C$24,"▲ Bat Speed  ","")),"")&amp;IF(N(Z2451)&gt;=Guide!$C$22,"▲ Contact  ","")&amp;IF(N(Z2451)&lt;=-Guide!$C$22,"▼ Contact  ","")&amp;IF(N(AB2451)&gt;=Guide!$C$23,"▲ Chase  ","")&amp;IF(N(AB2451)&lt;=-Guide!$C$23,"▼ Chase  ",""))="","Stable",TRIM(IF(ISNUMBER(AD2451),IF(N(AD2451)&lt;=-Guide!$C$24,"▼ Bat Speed  ",IF(N(AD2451)&gt;=Guide!$C$24,"▲ Bat Speed  ","")),"")&amp;IF(N(Z2451)&gt;=Guide!$C$22,"▲ Contact  ","")&amp;IF(N(Z2451)&lt;=-Guide!$C$22,"▼ Contact  ","")&amp;IF(N(AB2451)&gt;=Guide!$C$23,"▲ Chase  ","")&amp;IF(N(AB2451)&lt;=-Guide!$C$23,"▼ Chase  ",""))))</f>
        <v>Stable</v>
      </c>
      <c r="AF2451" s="35" t="n">
        <f aca="false">MATCH(Counts!A2451,'Season Counts'!$A$2:$A$740,0)</f>
        <v>631</v>
      </c>
    </row>
    <row r="2452" customFormat="false" ht="15" hidden="false" customHeight="false" outlineLevel="0" collapsed="false">
      <c r="A2452" s="34" t="str">
        <f aca="false">Counts!B2452</f>
        <v>STL</v>
      </c>
      <c r="B2452" s="5" t="str">
        <f aca="false">Counts!C2452</f>
        <v>JJ Wetherholt</v>
      </c>
      <c r="C2452" s="34" t="str">
        <f aca="false">Counts!F2452</f>
        <v>May</v>
      </c>
      <c r="D2452" s="35" t="n">
        <f aca="false">IFERROR(Counts!P2452,"")</f>
        <v>114</v>
      </c>
      <c r="E2452" s="36" t="n">
        <f aca="false">IFERROR(Counts!R2452/Counts!Q2452,"")</f>
        <v>0.242424242424242</v>
      </c>
      <c r="F2452" s="36" t="n">
        <f aca="false">IFERROR((Counts!R2452+Counts!V2452+Counts!W2452)/(Counts!Q2452+Counts!V2452+Counts!W2452+Counts!X2452),"")</f>
        <v>0.342105263157895</v>
      </c>
      <c r="G2452" s="36" t="n">
        <f aca="false">IFERROR((Counts!R2452+Counts!S2452+2*Counts!T2452+3*Counts!U2452)/Counts!Q2452,"")</f>
        <v>0.323232323232323</v>
      </c>
      <c r="H2452" s="35" t="n">
        <f aca="false">IFERROR(Counts!U2452,"")</f>
        <v>2</v>
      </c>
      <c r="I2452" s="36" t="n">
        <f aca="false">IFERROR(Counts!Z2452/Counts!AA2452,"")</f>
        <v>0.302702702702703</v>
      </c>
      <c r="J2452" s="36" t="n">
        <f aca="false">IFERROR(Counts!AB2452/Counts!AA2452,"")</f>
        <v>0.359036036036036</v>
      </c>
      <c r="K2452" s="37" t="n">
        <f aca="false">IFERROR((Counts!AB2452-Counts!Z2452)/Counts!AA2452,"")</f>
        <v>0.0563333333333333</v>
      </c>
      <c r="L2452" s="38" t="n">
        <f aca="false">IFERROR(Counts!Y2452/Counts!P2452,"")</f>
        <v>0.175438596491228</v>
      </c>
      <c r="M2452" s="38" t="n">
        <f aca="false">IFERROR(Counts!V2452/Counts!P2452,"")</f>
        <v>0.105263157894737</v>
      </c>
      <c r="N2452" s="38" t="n">
        <f aca="false">IFERROR(Counts!AD2452/Counts!AC2452,"")</f>
        <v>0.0632911392405063</v>
      </c>
      <c r="O2452" s="38" t="n">
        <f aca="false">IFERROR(Counts!AE2452/Counts!AC2452,"")</f>
        <v>0.506329113924051</v>
      </c>
      <c r="P2452" s="39" t="n">
        <f aca="false">IFERROR(Counts!AG2452/Counts!AF2452,"")</f>
        <v>91.6730769230769</v>
      </c>
      <c r="Q2452" s="38" t="n">
        <f aca="false">IFERROR(Counts!AH2452/Counts!AC2452,"")</f>
        <v>0.417721518987342</v>
      </c>
      <c r="R2452" s="38" t="n">
        <f aca="false">IFERROR(Counts!N2452/Counts!M2452,"")</f>
        <v>0.231441048034935</v>
      </c>
      <c r="S2452" s="38" t="n">
        <f aca="false">IFERROR(Counts!K2452/Counts!J2452,"")</f>
        <v>0.654320987654321</v>
      </c>
      <c r="T2452" s="38" t="n">
        <f aca="false">IFERROR(Counts!I2452/Counts!H2452,"")</f>
        <v>0.193396226415094</v>
      </c>
      <c r="U2452" s="38" t="n">
        <f aca="false">IFERROR(1-Counts!L2452/Counts!K2452,"")</f>
        <v>0.861635220125786</v>
      </c>
      <c r="V2452" s="39" t="n">
        <f aca="false">IFERROR(Counts!AJ2452/Counts!AI2452,"")</f>
        <v>72.6549738219895</v>
      </c>
      <c r="W2452" s="38" t="n">
        <f aca="false">IFERROR(Counts!AK2452/Counts!AI2452,"")</f>
        <v>0.256544502617801</v>
      </c>
      <c r="X2452" s="40" t="n">
        <f aca="false">IFERROR(Counts!O2452,"")</f>
        <v>-0.892</v>
      </c>
      <c r="Y2452" s="36" t="n">
        <f aca="false">IFERROR(INDEX('Season Counts'!$Y$2:$Y$740,$AF2452)/INDEX('Season Counts'!$X$2:$X$740,$AF2452),"")</f>
        <v>0.346810766721044</v>
      </c>
      <c r="Z2452" s="37" t="n">
        <f aca="false">IFERROR(J2452-Y2452,"")</f>
        <v>0.012225269314992</v>
      </c>
      <c r="AA2452" s="38" t="n">
        <f aca="false">IFERROR(INDEX('Season Counts'!$K$2:$K$740,$AF2452)/INDEX('Season Counts'!$J$2:$J$740,$AF2452),"")</f>
        <v>0.21219512195122</v>
      </c>
      <c r="AB2452" s="41" t="n">
        <f aca="false">IFERROR(R2452-AA2452,"")</f>
        <v>0.019245926083715</v>
      </c>
      <c r="AC2452" s="39" t="n">
        <f aca="false">IFERROR(INDEX('Season Counts'!$AG$2:$AG$740,$AF2452)/INDEX('Season Counts'!$AF$2:$AF$740,$AF2452),"")</f>
        <v>71.9611233480176</v>
      </c>
      <c r="AD2452" s="40" t="n">
        <f aca="false">IFERROR(V2452-AC2452,"")</f>
        <v>0.693850473971907</v>
      </c>
      <c r="AE2452" s="4" t="str">
        <f aca="false">IF(D2452&lt;Guide!$C$21,"Low PA",IF(TRIM(IF(ISNUMBER(AD2452),IF(N(AD2452)&lt;=-Guide!$C$24,"▼ Bat Speed  ",IF(N(AD2452)&gt;=Guide!$C$24,"▲ Bat Speed  ","")),"")&amp;IF(N(Z2452)&gt;=Guide!$C$22,"▲ Contact  ","")&amp;IF(N(Z2452)&lt;=-Guide!$C$22,"▼ Contact  ","")&amp;IF(N(AB2452)&gt;=Guide!$C$23,"▲ Chase  ","")&amp;IF(N(AB2452)&lt;=-Guide!$C$23,"▼ Chase  ",""))="","Stable",TRIM(IF(ISNUMBER(AD2452),IF(N(AD2452)&lt;=-Guide!$C$24,"▼ Bat Speed  ",IF(N(AD2452)&gt;=Guide!$C$24,"▲ Bat Speed  ","")),"")&amp;IF(N(Z2452)&gt;=Guide!$C$22,"▲ Contact  ","")&amp;IF(N(Z2452)&lt;=-Guide!$C$22,"▼ Contact  ","")&amp;IF(N(AB2452)&gt;=Guide!$C$23,"▲ Chase  ","")&amp;IF(N(AB2452)&lt;=-Guide!$C$23,"▼ Chase  ",""))))</f>
        <v>Stable</v>
      </c>
      <c r="AF2452" s="35" t="n">
        <f aca="false">MATCH(Counts!A2452,'Season Counts'!$A$2:$A$740,0)</f>
        <v>631</v>
      </c>
    </row>
    <row r="2453" customFormat="false" ht="15" hidden="false" customHeight="false" outlineLevel="0" collapsed="false">
      <c r="A2453" s="34" t="str">
        <f aca="false">Counts!B2453</f>
        <v>STL</v>
      </c>
      <c r="B2453" s="5" t="str">
        <f aca="false">Counts!C2453</f>
        <v>JJ Wetherholt</v>
      </c>
      <c r="C2453" s="34" t="str">
        <f aca="false">Counts!F2453</f>
        <v>Jun</v>
      </c>
      <c r="D2453" s="35" t="n">
        <f aca="false">IFERROR(Counts!P2453,"")</f>
        <v>98</v>
      </c>
      <c r="E2453" s="36" t="n">
        <f aca="false">IFERROR(Counts!R2453/Counts!Q2453,"")</f>
        <v>0.288888888888889</v>
      </c>
      <c r="F2453" s="36" t="n">
        <f aca="false">IFERROR((Counts!R2453+Counts!V2453+Counts!W2453)/(Counts!Q2453+Counts!V2453+Counts!W2453+Counts!X2453),"")</f>
        <v>0.346938775510204</v>
      </c>
      <c r="G2453" s="36" t="n">
        <f aca="false">IFERROR((Counts!R2453+Counts!S2453+2*Counts!T2453+3*Counts!U2453)/Counts!Q2453,"")</f>
        <v>0.4</v>
      </c>
      <c r="H2453" s="35" t="n">
        <f aca="false">IFERROR(Counts!U2453,"")</f>
        <v>3</v>
      </c>
      <c r="I2453" s="36" t="n">
        <f aca="false">IFERROR(Counts!Z2453/Counts!AA2453,"")</f>
        <v>0.315979381443299</v>
      </c>
      <c r="J2453" s="36" t="n">
        <f aca="false">IFERROR(Counts!AB2453/Counts!AA2453,"")</f>
        <v>0.315927835051546</v>
      </c>
      <c r="K2453" s="37" t="n">
        <f aca="false">IFERROR((Counts!AB2453-Counts!Z2453)/Counts!AA2453,"")</f>
        <v>-5.15463917525671E-005</v>
      </c>
      <c r="L2453" s="38" t="n">
        <f aca="false">IFERROR(Counts!Y2453/Counts!P2453,"")</f>
        <v>0.122448979591837</v>
      </c>
      <c r="M2453" s="38" t="n">
        <f aca="false">IFERROR(Counts!V2453/Counts!P2453,"")</f>
        <v>0.0714285714285714</v>
      </c>
      <c r="N2453" s="38" t="n">
        <f aca="false">IFERROR(Counts!AD2453/Counts!AC2453,"")</f>
        <v>0.0384615384615385</v>
      </c>
      <c r="O2453" s="38" t="n">
        <f aca="false">IFERROR(Counts!AE2453/Counts!AC2453,"")</f>
        <v>0.397435897435897</v>
      </c>
      <c r="P2453" s="39" t="n">
        <f aca="false">IFERROR(Counts!AG2453/Counts!AF2453,"")</f>
        <v>88.1558441558442</v>
      </c>
      <c r="Q2453" s="38" t="n">
        <f aca="false">IFERROR(Counts!AH2453/Counts!AC2453,"")</f>
        <v>0.320512820512821</v>
      </c>
      <c r="R2453" s="38" t="n">
        <f aca="false">IFERROR(Counts!N2453/Counts!M2453,"")</f>
        <v>0.209302325581395</v>
      </c>
      <c r="S2453" s="38" t="n">
        <f aca="false">IFERROR(Counts!K2453/Counts!J2453,"")</f>
        <v>0.628571428571429</v>
      </c>
      <c r="T2453" s="38" t="n">
        <f aca="false">IFERROR(Counts!I2453/Counts!H2453,"")</f>
        <v>0.13013698630137</v>
      </c>
      <c r="U2453" s="38" t="n">
        <f aca="false">IFERROR(1-Counts!L2453/Counts!K2453,"")</f>
        <v>0.881818181818182</v>
      </c>
      <c r="V2453" s="39" t="n">
        <f aca="false">IFERROR(Counts!AJ2453/Counts!AI2453,"")</f>
        <v>71.9992700729927</v>
      </c>
      <c r="W2453" s="38" t="n">
        <f aca="false">IFERROR(Counts!AK2453/Counts!AI2453,"")</f>
        <v>0.197080291970803</v>
      </c>
      <c r="X2453" s="40" t="n">
        <f aca="false">IFERROR(Counts!O2453,"")</f>
        <v>-1.223</v>
      </c>
      <c r="Y2453" s="36" t="n">
        <f aca="false">IFERROR(INDEX('Season Counts'!$Y$2:$Y$740,$AF2453)/INDEX('Season Counts'!$X$2:$X$740,$AF2453),"")</f>
        <v>0.346810766721044</v>
      </c>
      <c r="Z2453" s="37" t="n">
        <f aca="false">IFERROR(J2453-Y2453,"")</f>
        <v>-0.0308829316694977</v>
      </c>
      <c r="AA2453" s="38" t="n">
        <f aca="false">IFERROR(INDEX('Season Counts'!$K$2:$K$740,$AF2453)/INDEX('Season Counts'!$J$2:$J$740,$AF2453),"")</f>
        <v>0.21219512195122</v>
      </c>
      <c r="AB2453" s="41" t="n">
        <f aca="false">IFERROR(R2453-AA2453,"")</f>
        <v>-0.00289279636982415</v>
      </c>
      <c r="AC2453" s="39" t="n">
        <f aca="false">IFERROR(INDEX('Season Counts'!$AG$2:$AG$740,$AF2453)/INDEX('Season Counts'!$AF$2:$AF$740,$AF2453),"")</f>
        <v>71.9611233480176</v>
      </c>
      <c r="AD2453" s="40" t="n">
        <f aca="false">IFERROR(V2453-AC2453,"")</f>
        <v>0.0381467249750784</v>
      </c>
      <c r="AE2453" s="4" t="str">
        <f aca="false">IF(D2453&lt;Guide!$C$21,"Low PA",IF(TRIM(IF(ISNUMBER(AD2453),IF(N(AD2453)&lt;=-Guide!$C$24,"▼ Bat Speed  ",IF(N(AD2453)&gt;=Guide!$C$24,"▲ Bat Speed  ","")),"")&amp;IF(N(Z2453)&gt;=Guide!$C$22,"▲ Contact  ","")&amp;IF(N(Z2453)&lt;=-Guide!$C$22,"▼ Contact  ","")&amp;IF(N(AB2453)&gt;=Guide!$C$23,"▲ Chase  ","")&amp;IF(N(AB2453)&lt;=-Guide!$C$23,"▼ Chase  ",""))="","Stable",TRIM(IF(ISNUMBER(AD2453),IF(N(AD2453)&lt;=-Guide!$C$24,"▼ Bat Speed  ",IF(N(AD2453)&gt;=Guide!$C$24,"▲ Bat Speed  ","")),"")&amp;IF(N(Z2453)&gt;=Guide!$C$22,"▲ Contact  ","")&amp;IF(N(Z2453)&lt;=-Guide!$C$22,"▼ Contact  ","")&amp;IF(N(AB2453)&gt;=Guide!$C$23,"▲ Chase  ","")&amp;IF(N(AB2453)&lt;=-Guide!$C$23,"▼ Chase  ",""))))</f>
        <v>Stable</v>
      </c>
      <c r="AF2453" s="35" t="n">
        <f aca="false">MATCH(Counts!A2453,'Season Counts'!$A$2:$A$740,0)</f>
        <v>631</v>
      </c>
    </row>
    <row r="2454" customFormat="false" ht="15" hidden="false" customHeight="false" outlineLevel="0" collapsed="false">
      <c r="A2454" s="34" t="str">
        <f aca="false">Counts!B2454</f>
        <v>STL</v>
      </c>
      <c r="B2454" s="5" t="str">
        <f aca="false">Counts!C2454</f>
        <v>JJ Wetherholt</v>
      </c>
      <c r="C2454" s="34" t="str">
        <f aca="false">Counts!F2454</f>
        <v>Jul</v>
      </c>
      <c r="D2454" s="35" t="n">
        <f aca="false">IFERROR(Counts!P2454,"")</f>
        <v>119</v>
      </c>
      <c r="E2454" s="36" t="n">
        <f aca="false">IFERROR(Counts!R2454/Counts!Q2454,"")</f>
        <v>0.221153846153846</v>
      </c>
      <c r="F2454" s="36" t="n">
        <f aca="false">IFERROR((Counts!R2454+Counts!V2454+Counts!W2454)/(Counts!Q2454+Counts!V2454+Counts!W2454+Counts!X2454),"")</f>
        <v>0.319327731092437</v>
      </c>
      <c r="G2454" s="36" t="n">
        <f aca="false">IFERROR((Counts!R2454+Counts!S2454+2*Counts!T2454+3*Counts!U2454)/Counts!Q2454,"")</f>
        <v>0.355769230769231</v>
      </c>
      <c r="H2454" s="35" t="n">
        <f aca="false">IFERROR(Counts!U2454,"")</f>
        <v>4</v>
      </c>
      <c r="I2454" s="36" t="n">
        <f aca="false">IFERROR(Counts!Z2454/Counts!AA2454,"")</f>
        <v>0.3</v>
      </c>
      <c r="J2454" s="36" t="n">
        <f aca="false">IFERROR(Counts!AB2454/Counts!AA2454,"")</f>
        <v>0.343271186440678</v>
      </c>
      <c r="K2454" s="37" t="n">
        <f aca="false">IFERROR((Counts!AB2454-Counts!Z2454)/Counts!AA2454,"")</f>
        <v>0.043271186440678</v>
      </c>
      <c r="L2454" s="38" t="n">
        <f aca="false">IFERROR(Counts!Y2454/Counts!P2454,"")</f>
        <v>0.159663865546218</v>
      </c>
      <c r="M2454" s="38" t="n">
        <f aca="false">IFERROR(Counts!V2454/Counts!P2454,"")</f>
        <v>0.100840336134454</v>
      </c>
      <c r="N2454" s="38" t="n">
        <f aca="false">IFERROR(Counts!AD2454/Counts!AC2454,"")</f>
        <v>0.0823529411764706</v>
      </c>
      <c r="O2454" s="38" t="n">
        <f aca="false">IFERROR(Counts!AE2454/Counts!AC2454,"")</f>
        <v>0.435294117647059</v>
      </c>
      <c r="P2454" s="39" t="n">
        <f aca="false">IFERROR(Counts!AG2454/Counts!AF2454,"")</f>
        <v>89.3670588235294</v>
      </c>
      <c r="Q2454" s="38" t="n">
        <f aca="false">IFERROR(Counts!AH2454/Counts!AC2454,"")</f>
        <v>0.341176470588235</v>
      </c>
      <c r="R2454" s="38" t="n">
        <f aca="false">IFERROR(Counts!N2454/Counts!M2454,"")</f>
        <v>0.219730941704036</v>
      </c>
      <c r="S2454" s="38" t="n">
        <f aca="false">IFERROR(Counts!K2454/Counts!J2454,"")</f>
        <v>0.617391304347826</v>
      </c>
      <c r="T2454" s="38" t="n">
        <f aca="false">IFERROR(Counts!I2454/Counts!H2454,"")</f>
        <v>0.186528497409326</v>
      </c>
      <c r="U2454" s="38" t="n">
        <f aca="false">IFERROR(1-Counts!L2454/Counts!K2454,"")</f>
        <v>0.859154929577465</v>
      </c>
      <c r="V2454" s="39" t="n">
        <f aca="false">IFERROR(Counts!AJ2454/Counts!AI2454,"")</f>
        <v>71.69875</v>
      </c>
      <c r="W2454" s="38" t="n">
        <f aca="false">IFERROR(Counts!AK2454/Counts!AI2454,"")</f>
        <v>0.18125</v>
      </c>
      <c r="X2454" s="40" t="n">
        <f aca="false">IFERROR(Counts!O2454,"")</f>
        <v>1.19</v>
      </c>
      <c r="Y2454" s="36" t="n">
        <f aca="false">IFERROR(INDEX('Season Counts'!$Y$2:$Y$740,$AF2454)/INDEX('Season Counts'!$X$2:$X$740,$AF2454),"")</f>
        <v>0.346810766721044</v>
      </c>
      <c r="Z2454" s="37" t="n">
        <f aca="false">IFERROR(J2454-Y2454,"")</f>
        <v>-0.00353958028036611</v>
      </c>
      <c r="AA2454" s="38" t="n">
        <f aca="false">IFERROR(INDEX('Season Counts'!$K$2:$K$740,$AF2454)/INDEX('Season Counts'!$J$2:$J$740,$AF2454),"")</f>
        <v>0.21219512195122</v>
      </c>
      <c r="AB2454" s="41" t="n">
        <f aca="false">IFERROR(R2454-AA2454,"")</f>
        <v>0.00753581975281636</v>
      </c>
      <c r="AC2454" s="39" t="n">
        <f aca="false">IFERROR(INDEX('Season Counts'!$AG$2:$AG$740,$AF2454)/INDEX('Season Counts'!$AF$2:$AF$740,$AF2454),"")</f>
        <v>71.9611233480176</v>
      </c>
      <c r="AD2454" s="40" t="n">
        <f aca="false">IFERROR(V2454-AC2454,"")</f>
        <v>-0.262373348017633</v>
      </c>
      <c r="AE2454" s="4" t="str">
        <f aca="false">IF(D2454&lt;Guide!$C$21,"Low PA",IF(TRIM(IF(ISNUMBER(AD2454),IF(N(AD2454)&lt;=-Guide!$C$24,"▼ Bat Speed  ",IF(N(AD2454)&gt;=Guide!$C$24,"▲ Bat Speed  ","")),"")&amp;IF(N(Z2454)&gt;=Guide!$C$22,"▲ Contact  ","")&amp;IF(N(Z2454)&lt;=-Guide!$C$22,"▼ Contact  ","")&amp;IF(N(AB2454)&gt;=Guide!$C$23,"▲ Chase  ","")&amp;IF(N(AB2454)&lt;=-Guide!$C$23,"▼ Chase  ",""))="","Stable",TRIM(IF(ISNUMBER(AD2454),IF(N(AD2454)&lt;=-Guide!$C$24,"▼ Bat Speed  ",IF(N(AD2454)&gt;=Guide!$C$24,"▲ Bat Speed  ","")),"")&amp;IF(N(Z2454)&gt;=Guide!$C$22,"▲ Contact  ","")&amp;IF(N(Z2454)&lt;=-Guide!$C$22,"▼ Contact  ","")&amp;IF(N(AB2454)&gt;=Guide!$C$23,"▲ Chase  ","")&amp;IF(N(AB2454)&lt;=-Guide!$C$23,"▼ Chase  ",""))))</f>
        <v>Stable</v>
      </c>
      <c r="AF2454" s="35" t="n">
        <f aca="false">MATCH(Counts!A2454,'Season Counts'!$A$2:$A$740,0)</f>
        <v>631</v>
      </c>
    </row>
    <row r="2455" customFormat="false" ht="15" hidden="false" customHeight="false" outlineLevel="0" collapsed="false">
      <c r="A2455" s="34" t="str">
        <f aca="false">Counts!B2455</f>
        <v>STL</v>
      </c>
      <c r="B2455" s="5" t="str">
        <f aca="false">Counts!C2455</f>
        <v>JJ Wetherholt</v>
      </c>
      <c r="C2455" s="34" t="str">
        <f aca="false">Counts!F2455</f>
        <v>Aug</v>
      </c>
      <c r="D2455" s="35" t="n">
        <f aca="false">IFERROR(Counts!P2455,"")</f>
        <v>112</v>
      </c>
      <c r="E2455" s="36" t="n">
        <f aca="false">IFERROR(Counts!R2455/Counts!Q2455,"")</f>
        <v>0.2</v>
      </c>
      <c r="F2455" s="36" t="n">
        <f aca="false">IFERROR((Counts!R2455+Counts!V2455+Counts!W2455)/(Counts!Q2455+Counts!V2455+Counts!W2455+Counts!X2455),"")</f>
        <v>0.321428571428571</v>
      </c>
      <c r="G2455" s="36" t="n">
        <f aca="false">IFERROR((Counts!R2455+Counts!S2455+2*Counts!T2455+3*Counts!U2455)/Counts!Q2455,"")</f>
        <v>0.273684210526316</v>
      </c>
      <c r="H2455" s="35" t="n">
        <f aca="false">IFERROR(Counts!U2455,"")</f>
        <v>1</v>
      </c>
      <c r="I2455" s="36" t="n">
        <f aca="false">IFERROR(Counts!Z2455/Counts!AA2455,"")</f>
        <v>0.28125</v>
      </c>
      <c r="J2455" s="36" t="n">
        <f aca="false">IFERROR(Counts!AB2455/Counts!AA2455,"")</f>
        <v>0.363964285714286</v>
      </c>
      <c r="K2455" s="37" t="n">
        <f aca="false">IFERROR((Counts!AB2455-Counts!Z2455)/Counts!AA2455,"")</f>
        <v>0.0827142857142857</v>
      </c>
      <c r="L2455" s="38" t="n">
        <f aca="false">IFERROR(Counts!Y2455/Counts!P2455,"")</f>
        <v>0.169642857142857</v>
      </c>
      <c r="M2455" s="38" t="n">
        <f aca="false">IFERROR(Counts!V2455/Counts!P2455,"")</f>
        <v>0.133928571428571</v>
      </c>
      <c r="N2455" s="38" t="n">
        <f aca="false">IFERROR(Counts!AD2455/Counts!AC2455,"")</f>
        <v>0.0921052631578947</v>
      </c>
      <c r="O2455" s="38" t="n">
        <f aca="false">IFERROR(Counts!AE2455/Counts!AC2455,"")</f>
        <v>0.447368421052632</v>
      </c>
      <c r="P2455" s="39" t="n">
        <f aca="false">IFERROR(Counts!AG2455/Counts!AF2455,"")</f>
        <v>89.6697368421053</v>
      </c>
      <c r="Q2455" s="38" t="n">
        <f aca="false">IFERROR(Counts!AH2455/Counts!AC2455,"")</f>
        <v>0.381578947368421</v>
      </c>
      <c r="R2455" s="38" t="n">
        <f aca="false">IFERROR(Counts!N2455/Counts!M2455,"")</f>
        <v>0.161825726141079</v>
      </c>
      <c r="S2455" s="38" t="n">
        <f aca="false">IFERROR(Counts!K2455/Counts!J2455,"")</f>
        <v>0.577586206896552</v>
      </c>
      <c r="T2455" s="38" t="n">
        <f aca="false">IFERROR(Counts!I2455/Counts!H2455,"")</f>
        <v>0.138728323699422</v>
      </c>
      <c r="U2455" s="38" t="n">
        <f aca="false">IFERROR(1-Counts!L2455/Counts!K2455,"")</f>
        <v>0.947761194029851</v>
      </c>
      <c r="V2455" s="39" t="n">
        <f aca="false">IFERROR(Counts!AJ2455/Counts!AI2455,"")</f>
        <v>70.8778523489933</v>
      </c>
      <c r="W2455" s="38" t="n">
        <f aca="false">IFERROR(Counts!AK2455/Counts!AI2455,"")</f>
        <v>0.10738255033557</v>
      </c>
      <c r="X2455" s="40" t="n">
        <f aca="false">IFERROR(Counts!O2455,"")</f>
        <v>-2.612</v>
      </c>
      <c r="Y2455" s="36" t="n">
        <f aca="false">IFERROR(INDEX('Season Counts'!$Y$2:$Y$740,$AF2455)/INDEX('Season Counts'!$X$2:$X$740,$AF2455),"")</f>
        <v>0.346810766721044</v>
      </c>
      <c r="Z2455" s="37" t="n">
        <f aca="false">IFERROR(J2455-Y2455,"")</f>
        <v>0.0171535189932417</v>
      </c>
      <c r="AA2455" s="38" t="n">
        <f aca="false">IFERROR(INDEX('Season Counts'!$K$2:$K$740,$AF2455)/INDEX('Season Counts'!$J$2:$J$740,$AF2455),"")</f>
        <v>0.21219512195122</v>
      </c>
      <c r="AB2455" s="41" t="n">
        <f aca="false">IFERROR(R2455-AA2455,"")</f>
        <v>-0.0503693958101407</v>
      </c>
      <c r="AC2455" s="39" t="n">
        <f aca="false">IFERROR(INDEX('Season Counts'!$AG$2:$AG$740,$AF2455)/INDEX('Season Counts'!$AF$2:$AF$740,$AF2455),"")</f>
        <v>71.9611233480176</v>
      </c>
      <c r="AD2455" s="40" t="n">
        <f aca="false">IFERROR(V2455-AC2455,"")</f>
        <v>-1.08327099902434</v>
      </c>
      <c r="AE2455" s="4" t="str">
        <f aca="false">IF(D2455&lt;Guide!$C$21,"Low PA",IF(TRIM(IF(ISNUMBER(AD2455),IF(N(AD2455)&lt;=-Guide!$C$24,"▼ Bat Speed  ",IF(N(AD2455)&gt;=Guide!$C$24,"▲ Bat Speed  ","")),"")&amp;IF(N(Z2455)&gt;=Guide!$C$22,"▲ Contact  ","")&amp;IF(N(Z2455)&lt;=-Guide!$C$22,"▼ Contact  ","")&amp;IF(N(AB2455)&gt;=Guide!$C$23,"▲ Chase  ","")&amp;IF(N(AB2455)&lt;=-Guide!$C$23,"▼ Chase  ",""))="","Stable",TRIM(IF(ISNUMBER(AD2455),IF(N(AD2455)&lt;=-Guide!$C$24,"▼ Bat Speed  ",IF(N(AD2455)&gt;=Guide!$C$24,"▲ Bat Speed  ","")),"")&amp;IF(N(Z2455)&gt;=Guide!$C$22,"▲ Contact  ","")&amp;IF(N(Z2455)&lt;=-Guide!$C$22,"▼ Contact  ","")&amp;IF(N(AB2455)&gt;=Guide!$C$23,"▲ Chase  ","")&amp;IF(N(AB2455)&lt;=-Guide!$C$23,"▼ Chase  ",""))))</f>
        <v>▼ Bat Speed ▼ Chase</v>
      </c>
      <c r="AF2455" s="35" t="n">
        <f aca="false">MATCH(Counts!A2455,'Season Counts'!$A$2:$A$740,0)</f>
        <v>631</v>
      </c>
    </row>
    <row r="2456" customFormat="false" ht="15" hidden="false" customHeight="false" outlineLevel="0" collapsed="false">
      <c r="A2456" s="34" t="str">
        <f aca="false">Counts!B2456</f>
        <v>STL</v>
      </c>
      <c r="B2456" s="5" t="str">
        <f aca="false">Counts!C2456</f>
        <v>JJ Wetherholt</v>
      </c>
      <c r="C2456" s="34" t="str">
        <f aca="false">Counts!F2456</f>
        <v>Sep</v>
      </c>
      <c r="D2456" s="35" t="n">
        <f aca="false">IFERROR(Counts!P2456,"")</f>
        <v>33</v>
      </c>
      <c r="E2456" s="36" t="n">
        <f aca="false">IFERROR(Counts!R2456/Counts!Q2456,"")</f>
        <v>0.25</v>
      </c>
      <c r="F2456" s="36" t="n">
        <f aca="false">IFERROR((Counts!R2456+Counts!V2456+Counts!W2456)/(Counts!Q2456+Counts!V2456+Counts!W2456+Counts!X2456),"")</f>
        <v>0.272727272727273</v>
      </c>
      <c r="G2456" s="36" t="n">
        <f aca="false">IFERROR((Counts!R2456+Counts!S2456+2*Counts!T2456+3*Counts!U2456)/Counts!Q2456,"")</f>
        <v>0.28125</v>
      </c>
      <c r="H2456" s="35" t="n">
        <f aca="false">IFERROR(Counts!U2456,"")</f>
        <v>0</v>
      </c>
      <c r="I2456" s="36" t="n">
        <f aca="false">IFERROR(Counts!Z2456/Counts!AA2456,"")</f>
        <v>0.25</v>
      </c>
      <c r="J2456" s="36" t="n">
        <f aca="false">IFERROR(Counts!AB2456/Counts!AA2456,"")</f>
        <v>0.274181818181818</v>
      </c>
      <c r="K2456" s="37" t="n">
        <f aca="false">IFERROR((Counts!AB2456-Counts!Z2456)/Counts!AA2456,"")</f>
        <v>0.0241818181818182</v>
      </c>
      <c r="L2456" s="38" t="n">
        <f aca="false">IFERROR(Counts!Y2456/Counts!P2456,"")</f>
        <v>0.272727272727273</v>
      </c>
      <c r="M2456" s="38" t="n">
        <f aca="false">IFERROR(Counts!V2456/Counts!P2456,"")</f>
        <v>0.0303030303030303</v>
      </c>
      <c r="N2456" s="38" t="n">
        <f aca="false">IFERROR(Counts!AD2456/Counts!AC2456,"")</f>
        <v>0.0434782608695652</v>
      </c>
      <c r="O2456" s="38" t="n">
        <f aca="false">IFERROR(Counts!AE2456/Counts!AC2456,"")</f>
        <v>0.478260869565217</v>
      </c>
      <c r="P2456" s="39" t="n">
        <f aca="false">IFERROR(Counts!AG2456/Counts!AF2456,"")</f>
        <v>86.5217391304348</v>
      </c>
      <c r="Q2456" s="38" t="n">
        <f aca="false">IFERROR(Counts!AH2456/Counts!AC2456,"")</f>
        <v>0.304347826086957</v>
      </c>
      <c r="R2456" s="38" t="n">
        <f aca="false">IFERROR(Counts!N2456/Counts!M2456,"")</f>
        <v>0.258620689655172</v>
      </c>
      <c r="S2456" s="38" t="n">
        <f aca="false">IFERROR(Counts!K2456/Counts!J2456,"")</f>
        <v>0.646153846153846</v>
      </c>
      <c r="T2456" s="38" t="n">
        <f aca="false">IFERROR(Counts!I2456/Counts!H2456,"")</f>
        <v>0.192982456140351</v>
      </c>
      <c r="U2456" s="38" t="n">
        <f aca="false">IFERROR(1-Counts!L2456/Counts!K2456,"")</f>
        <v>0.928571428571429</v>
      </c>
      <c r="V2456" s="39" t="n">
        <f aca="false">IFERROR(Counts!AJ2456/Counts!AI2456,"")</f>
        <v>71.2111111111111</v>
      </c>
      <c r="W2456" s="38" t="n">
        <f aca="false">IFERROR(Counts!AK2456/Counts!AI2456,"")</f>
        <v>0.0888888888888889</v>
      </c>
      <c r="X2456" s="40" t="n">
        <f aca="false">IFERROR(Counts!O2456,"")</f>
        <v>-2.203</v>
      </c>
      <c r="Y2456" s="36" t="n">
        <f aca="false">IFERROR(INDEX('Season Counts'!$Y$2:$Y$740,$AF2456)/INDEX('Season Counts'!$X$2:$X$740,$AF2456),"")</f>
        <v>0.346810766721044</v>
      </c>
      <c r="Z2456" s="37" t="n">
        <f aca="false">IFERROR(J2456-Y2456,"")</f>
        <v>-0.0726289485392259</v>
      </c>
      <c r="AA2456" s="38" t="n">
        <f aca="false">IFERROR(INDEX('Season Counts'!$K$2:$K$740,$AF2456)/INDEX('Season Counts'!$J$2:$J$740,$AF2456),"")</f>
        <v>0.21219512195122</v>
      </c>
      <c r="AB2456" s="41" t="n">
        <f aca="false">IFERROR(R2456-AA2456,"")</f>
        <v>0.0464255677039529</v>
      </c>
      <c r="AC2456" s="39" t="n">
        <f aca="false">IFERROR(INDEX('Season Counts'!$AG$2:$AG$740,$AF2456)/INDEX('Season Counts'!$AF$2:$AF$740,$AF2456),"")</f>
        <v>71.9611233480176</v>
      </c>
      <c r="AD2456" s="40" t="n">
        <f aca="false">IFERROR(V2456-AC2456,"")</f>
        <v>-0.750012236906514</v>
      </c>
      <c r="AE2456" s="4" t="str">
        <f aca="false">IF(D2456&lt;Guide!$C$21,"Low PA",IF(TRIM(IF(ISNUMBER(AD2456),IF(N(AD2456)&lt;=-Guide!$C$24,"▼ Bat Speed  ",IF(N(AD2456)&gt;=Guide!$C$24,"▲ Bat Speed  ","")),"")&amp;IF(N(Z2456)&gt;=Guide!$C$22,"▲ Contact  ","")&amp;IF(N(Z2456)&lt;=-Guide!$C$22,"▼ Contact  ","")&amp;IF(N(AB2456)&gt;=Guide!$C$23,"▲ Chase  ","")&amp;IF(N(AB2456)&lt;=-Guide!$C$23,"▼ Chase  ",""))="","Stable",TRIM(IF(ISNUMBER(AD2456),IF(N(AD2456)&lt;=-Guide!$C$24,"▼ Bat Speed  ",IF(N(AD2456)&gt;=Guide!$C$24,"▲ Bat Speed  ","")),"")&amp;IF(N(Z2456)&gt;=Guide!$C$22,"▲ Contact  ","")&amp;IF(N(Z2456)&lt;=-Guide!$C$22,"▼ Contact  ","")&amp;IF(N(AB2456)&gt;=Guide!$C$23,"▲ Chase  ","")&amp;IF(N(AB2456)&lt;=-Guide!$C$23,"▼ Chase  ",""))))</f>
        <v>Low PA</v>
      </c>
      <c r="AF2456" s="35" t="n">
        <f aca="false">MATCH(Counts!A2456,'Season Counts'!$A$2:$A$740,0)</f>
        <v>631</v>
      </c>
    </row>
    <row r="2457" customFormat="false" ht="15" hidden="false" customHeight="false" outlineLevel="0" collapsed="false">
      <c r="A2457" s="34" t="str">
        <f aca="false">Counts!B2457</f>
        <v>STL</v>
      </c>
      <c r="B2457" s="5" t="str">
        <f aca="false">Counts!C2457</f>
        <v>Masyn Winn</v>
      </c>
      <c r="C2457" s="34" t="str">
        <f aca="false">Counts!F2457</f>
        <v>Mar-Apr</v>
      </c>
      <c r="D2457" s="35" t="n">
        <f aca="false">IFERROR(Counts!P2457,"")</f>
        <v>113</v>
      </c>
      <c r="E2457" s="36" t="n">
        <f aca="false">IFERROR(Counts!R2457/Counts!Q2457,"")</f>
        <v>0.252525252525253</v>
      </c>
      <c r="F2457" s="36" t="n">
        <f aca="false">IFERROR((Counts!R2457+Counts!V2457+Counts!W2457)/(Counts!Q2457+Counts!V2457+Counts!W2457+Counts!X2457),"")</f>
        <v>0.336283185840708</v>
      </c>
      <c r="G2457" s="36" t="n">
        <f aca="false">IFERROR((Counts!R2457+Counts!S2457+2*Counts!T2457+3*Counts!U2457)/Counts!Q2457,"")</f>
        <v>0.353535353535354</v>
      </c>
      <c r="H2457" s="35" t="n">
        <f aca="false">IFERROR(Counts!U2457,"")</f>
        <v>1</v>
      </c>
      <c r="I2457" s="36" t="n">
        <f aca="false">IFERROR(Counts!Z2457/Counts!AA2457,"")</f>
        <v>0.311061946902655</v>
      </c>
      <c r="J2457" s="36" t="n">
        <f aca="false">IFERROR(Counts!AB2457/Counts!AA2457,"")</f>
        <v>0.298929203539823</v>
      </c>
      <c r="K2457" s="37" t="n">
        <f aca="false">IFERROR((Counts!AB2457-Counts!Z2457)/Counts!AA2457,"")</f>
        <v>-0.0121327433628318</v>
      </c>
      <c r="L2457" s="38" t="n">
        <f aca="false">IFERROR(Counts!Y2457/Counts!P2457,"")</f>
        <v>0.221238938053097</v>
      </c>
      <c r="M2457" s="38" t="n">
        <f aca="false">IFERROR(Counts!V2457/Counts!P2457,"")</f>
        <v>0.0973451327433628</v>
      </c>
      <c r="N2457" s="38" t="n">
        <f aca="false">IFERROR(Counts!AD2457/Counts!AC2457,"")</f>
        <v>0.0266666666666667</v>
      </c>
      <c r="O2457" s="38" t="n">
        <f aca="false">IFERROR(Counts!AE2457/Counts!AC2457,"")</f>
        <v>0.266666666666667</v>
      </c>
      <c r="P2457" s="39" t="n">
        <f aca="false">IFERROR(Counts!AG2457/Counts!AF2457,"")</f>
        <v>85.2546666666667</v>
      </c>
      <c r="Q2457" s="38" t="n">
        <f aca="false">IFERROR(Counts!AH2457/Counts!AC2457,"")</f>
        <v>0.373333333333333</v>
      </c>
      <c r="R2457" s="38" t="n">
        <f aca="false">IFERROR(Counts!N2457/Counts!M2457,"")</f>
        <v>0.266666666666667</v>
      </c>
      <c r="S2457" s="38" t="n">
        <f aca="false">IFERROR(Counts!K2457/Counts!J2457,"")</f>
        <v>0.586206896551724</v>
      </c>
      <c r="T2457" s="38" t="n">
        <f aca="false">IFERROR(Counts!I2457/Counts!H2457,"")</f>
        <v>0.215</v>
      </c>
      <c r="U2457" s="38" t="n">
        <f aca="false">IFERROR(1-Counts!L2457/Counts!K2457,"")</f>
        <v>0.845588235294118</v>
      </c>
      <c r="V2457" s="39" t="n">
        <f aca="false">IFERROR(Counts!AJ2457/Counts!AI2457,"")</f>
        <v>70.1357575757576</v>
      </c>
      <c r="W2457" s="38" t="n">
        <f aca="false">IFERROR(Counts!AK2457/Counts!AI2457,"")</f>
        <v>0.0606060606060606</v>
      </c>
      <c r="X2457" s="40" t="n">
        <f aca="false">IFERROR(Counts!O2457,"")</f>
        <v>0.047</v>
      </c>
      <c r="Y2457" s="36" t="n">
        <f aca="false">IFERROR(INDEX('Season Counts'!$Y$2:$Y$740,$AF2457)/INDEX('Season Counts'!$X$2:$X$740,$AF2457),"")</f>
        <v>0.296530188679245</v>
      </c>
      <c r="Z2457" s="37" t="n">
        <f aca="false">IFERROR(J2457-Y2457,"")</f>
        <v>0.00239901486057775</v>
      </c>
      <c r="AA2457" s="38" t="n">
        <f aca="false">IFERROR(INDEX('Season Counts'!$K$2:$K$740,$AF2457)/INDEX('Season Counts'!$J$2:$J$740,$AF2457),"")</f>
        <v>0.239700374531835</v>
      </c>
      <c r="AB2457" s="41" t="n">
        <f aca="false">IFERROR(R2457-AA2457,"")</f>
        <v>0.0269662921348315</v>
      </c>
      <c r="AC2457" s="39" t="n">
        <f aca="false">IFERROR(INDEX('Season Counts'!$AG$2:$AG$740,$AF2457)/INDEX('Season Counts'!$AF$2:$AF$740,$AF2457),"")</f>
        <v>71.3073264781491</v>
      </c>
      <c r="AD2457" s="40" t="n">
        <f aca="false">IFERROR(V2457-AC2457,"")</f>
        <v>-1.17156890239151</v>
      </c>
      <c r="AE2457" s="4" t="str">
        <f aca="false">IF(D2457&lt;Guide!$C$21,"Low PA",IF(TRIM(IF(ISNUMBER(AD2457),IF(N(AD2457)&lt;=-Guide!$C$24,"▼ Bat Speed  ",IF(N(AD2457)&gt;=Guide!$C$24,"▲ Bat Speed  ","")),"")&amp;IF(N(Z2457)&gt;=Guide!$C$22,"▲ Contact  ","")&amp;IF(N(Z2457)&lt;=-Guide!$C$22,"▼ Contact  ","")&amp;IF(N(AB2457)&gt;=Guide!$C$23,"▲ Chase  ","")&amp;IF(N(AB2457)&lt;=-Guide!$C$23,"▼ Chase  ",""))="","Stable",TRIM(IF(ISNUMBER(AD2457),IF(N(AD2457)&lt;=-Guide!$C$24,"▼ Bat Speed  ",IF(N(AD2457)&gt;=Guide!$C$24,"▲ Bat Speed  ","")),"")&amp;IF(N(Z2457)&gt;=Guide!$C$22,"▲ Contact  ","")&amp;IF(N(Z2457)&lt;=-Guide!$C$22,"▼ Contact  ","")&amp;IF(N(AB2457)&gt;=Guide!$C$23,"▲ Chase  ","")&amp;IF(N(AB2457)&lt;=-Guide!$C$23,"▼ Chase  ",""))))</f>
        <v>▼ Bat Speed</v>
      </c>
      <c r="AF2457" s="35" t="n">
        <f aca="false">MATCH(Counts!A2457,'Season Counts'!$A$2:$A$740,0)</f>
        <v>632</v>
      </c>
    </row>
    <row r="2458" customFormat="false" ht="15" hidden="false" customHeight="false" outlineLevel="0" collapsed="false">
      <c r="A2458" s="34" t="str">
        <f aca="false">Counts!B2458</f>
        <v>STL</v>
      </c>
      <c r="B2458" s="5" t="str">
        <f aca="false">Counts!C2458</f>
        <v>Masyn Winn</v>
      </c>
      <c r="C2458" s="34" t="str">
        <f aca="false">Counts!F2458</f>
        <v>May</v>
      </c>
      <c r="D2458" s="35" t="n">
        <f aca="false">IFERROR(Counts!P2458,"")</f>
        <v>102</v>
      </c>
      <c r="E2458" s="36" t="n">
        <f aca="false">IFERROR(Counts!R2458/Counts!Q2458,"")</f>
        <v>0.213483146067416</v>
      </c>
      <c r="F2458" s="36" t="n">
        <f aca="false">IFERROR((Counts!R2458+Counts!V2458+Counts!W2458)/(Counts!Q2458+Counts!V2458+Counts!W2458+Counts!X2458),"")</f>
        <v>0.284313725490196</v>
      </c>
      <c r="G2458" s="36" t="n">
        <f aca="false">IFERROR((Counts!R2458+Counts!S2458+2*Counts!T2458+3*Counts!U2458)/Counts!Q2458,"")</f>
        <v>0.269662921348315</v>
      </c>
      <c r="H2458" s="35" t="n">
        <f aca="false">IFERROR(Counts!U2458,"")</f>
        <v>0</v>
      </c>
      <c r="I2458" s="36" t="n">
        <f aca="false">IFERROR(Counts!Z2458/Counts!AA2458,"")</f>
        <v>0.2515</v>
      </c>
      <c r="J2458" s="36" t="n">
        <f aca="false">IFERROR(Counts!AB2458/Counts!AA2458,"")</f>
        <v>0.28808</v>
      </c>
      <c r="K2458" s="37" t="n">
        <f aca="false">IFERROR((Counts!AB2458-Counts!Z2458)/Counts!AA2458,"")</f>
        <v>0.03658</v>
      </c>
      <c r="L2458" s="38" t="n">
        <f aca="false">IFERROR(Counts!Y2458/Counts!P2458,"")</f>
        <v>0.196078431372549</v>
      </c>
      <c r="M2458" s="38" t="n">
        <f aca="false">IFERROR(Counts!V2458/Counts!P2458,"")</f>
        <v>0.0686274509803922</v>
      </c>
      <c r="N2458" s="38" t="n">
        <f aca="false">IFERROR(Counts!AD2458/Counts!AC2458,"")</f>
        <v>0.0277777777777778</v>
      </c>
      <c r="O2458" s="38" t="n">
        <f aca="false">IFERROR(Counts!AE2458/Counts!AC2458,"")</f>
        <v>0.333333333333333</v>
      </c>
      <c r="P2458" s="39" t="n">
        <f aca="false">IFERROR(Counts!AG2458/Counts!AF2458,"")</f>
        <v>86.3859154929577</v>
      </c>
      <c r="Q2458" s="38" t="n">
        <f aca="false">IFERROR(Counts!AH2458/Counts!AC2458,"")</f>
        <v>0.277777777777778</v>
      </c>
      <c r="R2458" s="38" t="n">
        <f aca="false">IFERROR(Counts!N2458/Counts!M2458,"")</f>
        <v>0.221698113207547</v>
      </c>
      <c r="S2458" s="38" t="n">
        <f aca="false">IFERROR(Counts!K2458/Counts!J2458,"")</f>
        <v>0.608910891089109</v>
      </c>
      <c r="T2458" s="38" t="n">
        <f aca="false">IFERROR(Counts!I2458/Counts!H2458,"")</f>
        <v>0.2</v>
      </c>
      <c r="U2458" s="38" t="n">
        <f aca="false">IFERROR(1-Counts!L2458/Counts!K2458,"")</f>
        <v>0.853658536585366</v>
      </c>
      <c r="V2458" s="39" t="n">
        <f aca="false">IFERROR(Counts!AJ2458/Counts!AI2458,"")</f>
        <v>70.61875</v>
      </c>
      <c r="W2458" s="38" t="n">
        <f aca="false">IFERROR(Counts!AK2458/Counts!AI2458,"")</f>
        <v>0.138888888888889</v>
      </c>
      <c r="X2458" s="40" t="n">
        <f aca="false">IFERROR(Counts!O2458,"")</f>
        <v>-4.964</v>
      </c>
      <c r="Y2458" s="36" t="n">
        <f aca="false">IFERROR(INDEX('Season Counts'!$Y$2:$Y$740,$AF2458)/INDEX('Season Counts'!$X$2:$X$740,$AF2458),"")</f>
        <v>0.296530188679245</v>
      </c>
      <c r="Z2458" s="37" t="n">
        <f aca="false">IFERROR(J2458-Y2458,"")</f>
        <v>-0.0084501886792453</v>
      </c>
      <c r="AA2458" s="38" t="n">
        <f aca="false">IFERROR(INDEX('Season Counts'!$K$2:$K$740,$AF2458)/INDEX('Season Counts'!$J$2:$J$740,$AF2458),"")</f>
        <v>0.239700374531835</v>
      </c>
      <c r="AB2458" s="41" t="n">
        <f aca="false">IFERROR(R2458-AA2458,"")</f>
        <v>-0.018002261324288</v>
      </c>
      <c r="AC2458" s="39" t="n">
        <f aca="false">IFERROR(INDEX('Season Counts'!$AG$2:$AG$740,$AF2458)/INDEX('Season Counts'!$AF$2:$AF$740,$AF2458),"")</f>
        <v>71.3073264781491</v>
      </c>
      <c r="AD2458" s="40" t="n">
        <f aca="false">IFERROR(V2458-AC2458,"")</f>
        <v>-0.688576478149088</v>
      </c>
      <c r="AE2458" s="4" t="str">
        <f aca="false">IF(D2458&lt;Guide!$C$21,"Low PA",IF(TRIM(IF(ISNUMBER(AD2458),IF(N(AD2458)&lt;=-Guide!$C$24,"▼ Bat Speed  ",IF(N(AD2458)&gt;=Guide!$C$24,"▲ Bat Speed  ","")),"")&amp;IF(N(Z2458)&gt;=Guide!$C$22,"▲ Contact  ","")&amp;IF(N(Z2458)&lt;=-Guide!$C$22,"▼ Contact  ","")&amp;IF(N(AB2458)&gt;=Guide!$C$23,"▲ Chase  ","")&amp;IF(N(AB2458)&lt;=-Guide!$C$23,"▼ Chase  ",""))="","Stable",TRIM(IF(ISNUMBER(AD2458),IF(N(AD2458)&lt;=-Guide!$C$24,"▼ Bat Speed  ",IF(N(AD2458)&gt;=Guide!$C$24,"▲ Bat Speed  ","")),"")&amp;IF(N(Z2458)&gt;=Guide!$C$22,"▲ Contact  ","")&amp;IF(N(Z2458)&lt;=-Guide!$C$22,"▼ Contact  ","")&amp;IF(N(AB2458)&gt;=Guide!$C$23,"▲ Chase  ","")&amp;IF(N(AB2458)&lt;=-Guide!$C$23,"▼ Chase  ",""))))</f>
        <v>Stable</v>
      </c>
      <c r="AF2458" s="35" t="n">
        <f aca="false">MATCH(Counts!A2458,'Season Counts'!$A$2:$A$740,0)</f>
        <v>632</v>
      </c>
    </row>
    <row r="2459" customFormat="false" ht="15" hidden="false" customHeight="false" outlineLevel="0" collapsed="false">
      <c r="A2459" s="34" t="str">
        <f aca="false">Counts!B2459</f>
        <v>STL</v>
      </c>
      <c r="B2459" s="5" t="str">
        <f aca="false">Counts!C2459</f>
        <v>Masyn Winn</v>
      </c>
      <c r="C2459" s="34" t="str">
        <f aca="false">Counts!F2459</f>
        <v>Jun</v>
      </c>
      <c r="D2459" s="35" t="n">
        <f aca="false">IFERROR(Counts!P2459,"")</f>
        <v>96</v>
      </c>
      <c r="E2459" s="36" t="n">
        <f aca="false">IFERROR(Counts!R2459/Counts!Q2459,"")</f>
        <v>0.267441860465116</v>
      </c>
      <c r="F2459" s="36" t="n">
        <f aca="false">IFERROR((Counts!R2459+Counts!V2459+Counts!W2459)/(Counts!Q2459+Counts!V2459+Counts!W2459+Counts!X2459),"")</f>
        <v>0.333333333333333</v>
      </c>
      <c r="G2459" s="36" t="n">
        <f aca="false">IFERROR((Counts!R2459+Counts!S2459+2*Counts!T2459+3*Counts!U2459)/Counts!Q2459,"")</f>
        <v>0.372093023255814</v>
      </c>
      <c r="H2459" s="35" t="n">
        <f aca="false">IFERROR(Counts!U2459,"")</f>
        <v>2</v>
      </c>
      <c r="I2459" s="36" t="n">
        <f aca="false">IFERROR(Counts!Z2459/Counts!AA2459,"")</f>
        <v>0.315104166666667</v>
      </c>
      <c r="J2459" s="36" t="n">
        <f aca="false">IFERROR(Counts!AB2459/Counts!AA2459,"")</f>
        <v>0.322822916666667</v>
      </c>
      <c r="K2459" s="37" t="n">
        <f aca="false">IFERROR((Counts!AB2459-Counts!Z2459)/Counts!AA2459,"")</f>
        <v>0.00771875</v>
      </c>
      <c r="L2459" s="38" t="n">
        <f aca="false">IFERROR(Counts!Y2459/Counts!P2459,"")</f>
        <v>0.145833333333333</v>
      </c>
      <c r="M2459" s="38" t="n">
        <f aca="false">IFERROR(Counts!V2459/Counts!P2459,"")</f>
        <v>0.0833333333333333</v>
      </c>
      <c r="N2459" s="38" t="n">
        <f aca="false">IFERROR(Counts!AD2459/Counts!AC2459,"")</f>
        <v>0.0410958904109589</v>
      </c>
      <c r="O2459" s="38" t="n">
        <f aca="false">IFERROR(Counts!AE2459/Counts!AC2459,"")</f>
        <v>0.383561643835616</v>
      </c>
      <c r="P2459" s="39" t="n">
        <f aca="false">IFERROR(Counts!AG2459/Counts!AF2459,"")</f>
        <v>89.041095890411</v>
      </c>
      <c r="Q2459" s="38" t="n">
        <f aca="false">IFERROR(Counts!AH2459/Counts!AC2459,"")</f>
        <v>0.383561643835616</v>
      </c>
      <c r="R2459" s="38" t="n">
        <f aca="false">IFERROR(Counts!N2459/Counts!M2459,"")</f>
        <v>0.203947368421053</v>
      </c>
      <c r="S2459" s="38" t="n">
        <f aca="false">IFERROR(Counts!K2459/Counts!J2459,"")</f>
        <v>0.650273224043716</v>
      </c>
      <c r="T2459" s="38" t="n">
        <f aca="false">IFERROR(Counts!I2459/Counts!H2459,"")</f>
        <v>0.14</v>
      </c>
      <c r="U2459" s="38" t="n">
        <f aca="false">IFERROR(1-Counts!L2459/Counts!K2459,"")</f>
        <v>0.92436974789916</v>
      </c>
      <c r="V2459" s="39" t="n">
        <f aca="false">IFERROR(Counts!AJ2459/Counts!AI2459,"")</f>
        <v>71.6906474820144</v>
      </c>
      <c r="W2459" s="38" t="n">
        <f aca="false">IFERROR(Counts!AK2459/Counts!AI2459,"")</f>
        <v>0.143884892086331</v>
      </c>
      <c r="X2459" s="40" t="n">
        <f aca="false">IFERROR(Counts!O2459,"")</f>
        <v>-0.206</v>
      </c>
      <c r="Y2459" s="36" t="n">
        <f aca="false">IFERROR(INDEX('Season Counts'!$Y$2:$Y$740,$AF2459)/INDEX('Season Counts'!$X$2:$X$740,$AF2459),"")</f>
        <v>0.296530188679245</v>
      </c>
      <c r="Z2459" s="37" t="n">
        <f aca="false">IFERROR(J2459-Y2459,"")</f>
        <v>0.0262927279874214</v>
      </c>
      <c r="AA2459" s="38" t="n">
        <f aca="false">IFERROR(INDEX('Season Counts'!$K$2:$K$740,$AF2459)/INDEX('Season Counts'!$J$2:$J$740,$AF2459),"")</f>
        <v>0.239700374531835</v>
      </c>
      <c r="AB2459" s="41" t="n">
        <f aca="false">IFERROR(R2459-AA2459,"")</f>
        <v>-0.0357530061107826</v>
      </c>
      <c r="AC2459" s="39" t="n">
        <f aca="false">IFERROR(INDEX('Season Counts'!$AG$2:$AG$740,$AF2459)/INDEX('Season Counts'!$AF$2:$AF$740,$AF2459),"")</f>
        <v>71.3073264781491</v>
      </c>
      <c r="AD2459" s="40" t="n">
        <f aca="false">IFERROR(V2459-AC2459,"")</f>
        <v>0.383321003865291</v>
      </c>
      <c r="AE2459" s="4" t="str">
        <f aca="false">IF(D2459&lt;Guide!$C$21,"Low PA",IF(TRIM(IF(ISNUMBER(AD2459),IF(N(AD2459)&lt;=-Guide!$C$24,"▼ Bat Speed  ",IF(N(AD2459)&gt;=Guide!$C$24,"▲ Bat Speed  ","")),"")&amp;IF(N(Z2459)&gt;=Guide!$C$22,"▲ Contact  ","")&amp;IF(N(Z2459)&lt;=-Guide!$C$22,"▼ Contact  ","")&amp;IF(N(AB2459)&gt;=Guide!$C$23,"▲ Chase  ","")&amp;IF(N(AB2459)&lt;=-Guide!$C$23,"▼ Chase  ",""))="","Stable",TRIM(IF(ISNUMBER(AD2459),IF(N(AD2459)&lt;=-Guide!$C$24,"▼ Bat Speed  ",IF(N(AD2459)&gt;=Guide!$C$24,"▲ Bat Speed  ","")),"")&amp;IF(N(Z2459)&gt;=Guide!$C$22,"▲ Contact  ","")&amp;IF(N(Z2459)&lt;=-Guide!$C$22,"▼ Contact  ","")&amp;IF(N(AB2459)&gt;=Guide!$C$23,"▲ Chase  ","")&amp;IF(N(AB2459)&lt;=-Guide!$C$23,"▼ Chase  ",""))))</f>
        <v>Stable</v>
      </c>
      <c r="AF2459" s="35" t="n">
        <f aca="false">MATCH(Counts!A2459,'Season Counts'!$A$2:$A$740,0)</f>
        <v>632</v>
      </c>
    </row>
    <row r="2460" customFormat="false" ht="15" hidden="false" customHeight="false" outlineLevel="0" collapsed="false">
      <c r="A2460" s="34" t="str">
        <f aca="false">Counts!B2460</f>
        <v>STL</v>
      </c>
      <c r="B2460" s="5" t="str">
        <f aca="false">Counts!C2460</f>
        <v>Masyn Winn</v>
      </c>
      <c r="C2460" s="34" t="str">
        <f aca="false">Counts!F2460</f>
        <v>Jul</v>
      </c>
      <c r="D2460" s="35" t="n">
        <f aca="false">IFERROR(Counts!P2460,"")</f>
        <v>106</v>
      </c>
      <c r="E2460" s="36" t="n">
        <f aca="false">IFERROR(Counts!R2460/Counts!Q2460,"")</f>
        <v>0.236559139784946</v>
      </c>
      <c r="F2460" s="36" t="n">
        <f aca="false">IFERROR((Counts!R2460+Counts!V2460+Counts!W2460)/(Counts!Q2460+Counts!V2460+Counts!W2460+Counts!X2460),"")</f>
        <v>0.320754716981132</v>
      </c>
      <c r="G2460" s="36" t="n">
        <f aca="false">IFERROR((Counts!R2460+Counts!S2460+2*Counts!T2460+3*Counts!U2460)/Counts!Q2460,"")</f>
        <v>0.290322580645161</v>
      </c>
      <c r="H2460" s="35" t="n">
        <f aca="false">IFERROR(Counts!U2460,"")</f>
        <v>1</v>
      </c>
      <c r="I2460" s="36" t="n">
        <f aca="false">IFERROR(Counts!Z2460/Counts!AA2460,"")</f>
        <v>0.283018867924528</v>
      </c>
      <c r="J2460" s="36" t="n">
        <f aca="false">IFERROR(Counts!AB2460/Counts!AA2460,"")</f>
        <v>0.293924528301887</v>
      </c>
      <c r="K2460" s="37" t="n">
        <f aca="false">IFERROR((Counts!AB2460-Counts!Z2460)/Counts!AA2460,"")</f>
        <v>0.0109056603773585</v>
      </c>
      <c r="L2460" s="38" t="n">
        <f aca="false">IFERROR(Counts!Y2460/Counts!P2460,"")</f>
        <v>0.216981132075472</v>
      </c>
      <c r="M2460" s="38" t="n">
        <f aca="false">IFERROR(Counts!V2460/Counts!P2460,"")</f>
        <v>0.10377358490566</v>
      </c>
      <c r="N2460" s="38" t="n">
        <f aca="false">IFERROR(Counts!AD2460/Counts!AC2460,"")</f>
        <v>0.028169014084507</v>
      </c>
      <c r="O2460" s="38" t="n">
        <f aca="false">IFERROR(Counts!AE2460/Counts!AC2460,"")</f>
        <v>0.450704225352113</v>
      </c>
      <c r="P2460" s="39" t="n">
        <f aca="false">IFERROR(Counts!AG2460/Counts!AF2460,"")</f>
        <v>90.3577464788732</v>
      </c>
      <c r="Q2460" s="38" t="n">
        <f aca="false">IFERROR(Counts!AH2460/Counts!AC2460,"")</f>
        <v>0.352112676056338</v>
      </c>
      <c r="R2460" s="38" t="n">
        <f aca="false">IFERROR(Counts!N2460/Counts!M2460,"")</f>
        <v>0.28436018957346</v>
      </c>
      <c r="S2460" s="38" t="n">
        <f aca="false">IFERROR(Counts!K2460/Counts!J2460,"")</f>
        <v>0.59</v>
      </c>
      <c r="T2460" s="38" t="n">
        <f aca="false">IFERROR(Counts!I2460/Counts!H2460,"")</f>
        <v>0.252808988764045</v>
      </c>
      <c r="U2460" s="38" t="n">
        <f aca="false">IFERROR(1-Counts!L2460/Counts!K2460,"")</f>
        <v>0.889830508474576</v>
      </c>
      <c r="V2460" s="39" t="n">
        <f aca="false">IFERROR(Counts!AJ2460/Counts!AI2460,"")</f>
        <v>72.5481707317073</v>
      </c>
      <c r="W2460" s="38" t="n">
        <f aca="false">IFERROR(Counts!AK2460/Counts!AI2460,"")</f>
        <v>0.268292682926829</v>
      </c>
      <c r="X2460" s="40" t="n">
        <f aca="false">IFERROR(Counts!O2460,"")</f>
        <v>-2.553</v>
      </c>
      <c r="Y2460" s="36" t="n">
        <f aca="false">IFERROR(INDEX('Season Counts'!$Y$2:$Y$740,$AF2460)/INDEX('Season Counts'!$X$2:$X$740,$AF2460),"")</f>
        <v>0.296530188679245</v>
      </c>
      <c r="Z2460" s="37" t="n">
        <f aca="false">IFERROR(J2460-Y2460,"")</f>
        <v>-0.00260566037735854</v>
      </c>
      <c r="AA2460" s="38" t="n">
        <f aca="false">IFERROR(INDEX('Season Counts'!$K$2:$K$740,$AF2460)/INDEX('Season Counts'!$J$2:$J$740,$AF2460),"")</f>
        <v>0.239700374531835</v>
      </c>
      <c r="AB2460" s="41" t="n">
        <f aca="false">IFERROR(R2460-AA2460,"")</f>
        <v>0.0446598150416245</v>
      </c>
      <c r="AC2460" s="39" t="n">
        <f aca="false">IFERROR(INDEX('Season Counts'!$AG$2:$AG$740,$AF2460)/INDEX('Season Counts'!$AF$2:$AF$740,$AF2460),"")</f>
        <v>71.3073264781491</v>
      </c>
      <c r="AD2460" s="40" t="n">
        <f aca="false">IFERROR(V2460-AC2460,"")</f>
        <v>1.24084425355822</v>
      </c>
      <c r="AE2460" s="4" t="str">
        <f aca="false">IF(D2460&lt;Guide!$C$21,"Low PA",IF(TRIM(IF(ISNUMBER(AD2460),IF(N(AD2460)&lt;=-Guide!$C$24,"▼ Bat Speed  ",IF(N(AD2460)&gt;=Guide!$C$24,"▲ Bat Speed  ","")),"")&amp;IF(N(Z2460)&gt;=Guide!$C$22,"▲ Contact  ","")&amp;IF(N(Z2460)&lt;=-Guide!$C$22,"▼ Contact  ","")&amp;IF(N(AB2460)&gt;=Guide!$C$23,"▲ Chase  ","")&amp;IF(N(AB2460)&lt;=-Guide!$C$23,"▼ Chase  ",""))="","Stable",TRIM(IF(ISNUMBER(AD2460),IF(N(AD2460)&lt;=-Guide!$C$24,"▼ Bat Speed  ",IF(N(AD2460)&gt;=Guide!$C$24,"▲ Bat Speed  ","")),"")&amp;IF(N(Z2460)&gt;=Guide!$C$22,"▲ Contact  ","")&amp;IF(N(Z2460)&lt;=-Guide!$C$22,"▼ Contact  ","")&amp;IF(N(AB2460)&gt;=Guide!$C$23,"▲ Chase  ","")&amp;IF(N(AB2460)&lt;=-Guide!$C$23,"▼ Chase  ",""))))</f>
        <v>▲ Bat Speed ▲ Chase</v>
      </c>
      <c r="AF2460" s="35" t="n">
        <f aca="false">MATCH(Counts!A2460,'Season Counts'!$A$2:$A$740,0)</f>
        <v>632</v>
      </c>
    </row>
    <row r="2461" customFormat="false" ht="15" hidden="false" customHeight="false" outlineLevel="0" collapsed="false">
      <c r="A2461" s="34" t="str">
        <f aca="false">Counts!B2461</f>
        <v>STL</v>
      </c>
      <c r="B2461" s="5" t="str">
        <f aca="false">Counts!C2461</f>
        <v>Masyn Winn</v>
      </c>
      <c r="C2461" s="34" t="str">
        <f aca="false">Counts!F2461</f>
        <v>Aug</v>
      </c>
      <c r="D2461" s="35" t="n">
        <f aca="false">IFERROR(Counts!P2461,"")</f>
        <v>73</v>
      </c>
      <c r="E2461" s="36" t="n">
        <f aca="false">IFERROR(Counts!R2461/Counts!Q2461,"")</f>
        <v>0.215384615384615</v>
      </c>
      <c r="F2461" s="36" t="n">
        <f aca="false">IFERROR((Counts!R2461+Counts!V2461+Counts!W2461)/(Counts!Q2461+Counts!V2461+Counts!W2461+Counts!X2461),"")</f>
        <v>0.287671232876712</v>
      </c>
      <c r="G2461" s="36" t="n">
        <f aca="false">IFERROR((Counts!R2461+Counts!S2461+2*Counts!T2461+3*Counts!U2461)/Counts!Q2461,"")</f>
        <v>0.353846153846154</v>
      </c>
      <c r="H2461" s="35" t="n">
        <f aca="false">IFERROR(Counts!U2461,"")</f>
        <v>1</v>
      </c>
      <c r="I2461" s="36" t="n">
        <f aca="false">IFERROR(Counts!Z2461/Counts!AA2461,"")</f>
        <v>0.283561643835616</v>
      </c>
      <c r="J2461" s="36" t="n">
        <f aca="false">IFERROR(Counts!AB2461/Counts!AA2461,"")</f>
        <v>0.293219178082192</v>
      </c>
      <c r="K2461" s="37" t="n">
        <f aca="false">IFERROR((Counts!AB2461-Counts!Z2461)/Counts!AA2461,"")</f>
        <v>0.00965753424657537</v>
      </c>
      <c r="L2461" s="38" t="n">
        <f aca="false">IFERROR(Counts!Y2461/Counts!P2461,"")</f>
        <v>0.315068493150685</v>
      </c>
      <c r="M2461" s="38" t="n">
        <f aca="false">IFERROR(Counts!V2461/Counts!P2461,"")</f>
        <v>0.0958904109589041</v>
      </c>
      <c r="N2461" s="38" t="n">
        <f aca="false">IFERROR(Counts!AD2461/Counts!AC2461,"")</f>
        <v>0.0697674418604651</v>
      </c>
      <c r="O2461" s="38" t="n">
        <f aca="false">IFERROR(Counts!AE2461/Counts!AC2461,"")</f>
        <v>0.302325581395349</v>
      </c>
      <c r="P2461" s="39" t="n">
        <f aca="false">IFERROR(Counts!AG2461/Counts!AF2461,"")</f>
        <v>88.7813953488372</v>
      </c>
      <c r="Q2461" s="38" t="n">
        <f aca="false">IFERROR(Counts!AH2461/Counts!AC2461,"")</f>
        <v>0.372093023255814</v>
      </c>
      <c r="R2461" s="38" t="n">
        <f aca="false">IFERROR(Counts!N2461/Counts!M2461,"")</f>
        <v>0.213836477987421</v>
      </c>
      <c r="S2461" s="38" t="n">
        <f aca="false">IFERROR(Counts!K2461/Counts!J2461,"")</f>
        <v>0.509803921568627</v>
      </c>
      <c r="T2461" s="38" t="n">
        <f aca="false">IFERROR(Counts!I2461/Counts!H2461,"")</f>
        <v>0.258928571428571</v>
      </c>
      <c r="U2461" s="38" t="n">
        <f aca="false">IFERROR(1-Counts!L2461/Counts!K2461,"")</f>
        <v>0.833333333333333</v>
      </c>
      <c r="V2461" s="39" t="n">
        <f aca="false">IFERROR(Counts!AJ2461/Counts!AI2461,"")</f>
        <v>72.414</v>
      </c>
      <c r="W2461" s="38" t="n">
        <f aca="false">IFERROR(Counts!AK2461/Counts!AI2461,"")</f>
        <v>0.27</v>
      </c>
      <c r="X2461" s="40" t="n">
        <f aca="false">IFERROR(Counts!O2461,"")</f>
        <v>-1.832</v>
      </c>
      <c r="Y2461" s="36" t="n">
        <f aca="false">IFERROR(INDEX('Season Counts'!$Y$2:$Y$740,$AF2461)/INDEX('Season Counts'!$X$2:$X$740,$AF2461),"")</f>
        <v>0.296530188679245</v>
      </c>
      <c r="Z2461" s="37" t="n">
        <f aca="false">IFERROR(J2461-Y2461,"")</f>
        <v>-0.00331101059705352</v>
      </c>
      <c r="AA2461" s="38" t="n">
        <f aca="false">IFERROR(INDEX('Season Counts'!$K$2:$K$740,$AF2461)/INDEX('Season Counts'!$J$2:$J$740,$AF2461),"")</f>
        <v>0.239700374531835</v>
      </c>
      <c r="AB2461" s="41" t="n">
        <f aca="false">IFERROR(R2461-AA2461,"")</f>
        <v>-0.0258638965444138</v>
      </c>
      <c r="AC2461" s="39" t="n">
        <f aca="false">IFERROR(INDEX('Season Counts'!$AG$2:$AG$740,$AF2461)/INDEX('Season Counts'!$AF$2:$AF$740,$AF2461),"")</f>
        <v>71.3073264781491</v>
      </c>
      <c r="AD2461" s="40" t="n">
        <f aca="false">IFERROR(V2461-AC2461,"")</f>
        <v>1.10667352185091</v>
      </c>
      <c r="AE2461" s="4" t="str">
        <f aca="false">IF(D2461&lt;Guide!$C$21,"Low PA",IF(TRIM(IF(ISNUMBER(AD2461),IF(N(AD2461)&lt;=-Guide!$C$24,"▼ Bat Speed  ",IF(N(AD2461)&gt;=Guide!$C$24,"▲ Bat Speed  ","")),"")&amp;IF(N(Z2461)&gt;=Guide!$C$22,"▲ Contact  ","")&amp;IF(N(Z2461)&lt;=-Guide!$C$22,"▼ Contact  ","")&amp;IF(N(AB2461)&gt;=Guide!$C$23,"▲ Chase  ","")&amp;IF(N(AB2461)&lt;=-Guide!$C$23,"▼ Chase  ",""))="","Stable",TRIM(IF(ISNUMBER(AD2461),IF(N(AD2461)&lt;=-Guide!$C$24,"▼ Bat Speed  ",IF(N(AD2461)&gt;=Guide!$C$24,"▲ Bat Speed  ","")),"")&amp;IF(N(Z2461)&gt;=Guide!$C$22,"▲ Contact  ","")&amp;IF(N(Z2461)&lt;=-Guide!$C$22,"▼ Contact  ","")&amp;IF(N(AB2461)&gt;=Guide!$C$23,"▲ Chase  ","")&amp;IF(N(AB2461)&lt;=-Guide!$C$23,"▼ Chase  ",""))))</f>
        <v>▲ Bat Speed</v>
      </c>
      <c r="AF2461" s="35" t="n">
        <f aca="false">MATCH(Counts!A2461,'Season Counts'!$A$2:$A$740,0)</f>
        <v>632</v>
      </c>
    </row>
    <row r="2462" customFormat="false" ht="15" hidden="false" customHeight="false" outlineLevel="0" collapsed="false">
      <c r="A2462" s="34" t="str">
        <f aca="false">Counts!B2462</f>
        <v>STL</v>
      </c>
      <c r="B2462" s="5" t="str">
        <f aca="false">Counts!C2462</f>
        <v>Masyn Winn</v>
      </c>
      <c r="C2462" s="34" t="str">
        <f aca="false">Counts!F2462</f>
        <v>Sep</v>
      </c>
      <c r="D2462" s="35" t="n">
        <f aca="false">IFERROR(Counts!P2462,"")</f>
        <v>42</v>
      </c>
      <c r="E2462" s="36" t="n">
        <f aca="false">IFERROR(Counts!R2462/Counts!Q2462,"")</f>
        <v>0.157894736842105</v>
      </c>
      <c r="F2462" s="36" t="n">
        <f aca="false">IFERROR((Counts!R2462+Counts!V2462+Counts!W2462)/(Counts!Q2462+Counts!V2462+Counts!W2462+Counts!X2462),"")</f>
        <v>0.238095238095238</v>
      </c>
      <c r="G2462" s="36" t="n">
        <f aca="false">IFERROR((Counts!R2462+Counts!S2462+2*Counts!T2462+3*Counts!U2462)/Counts!Q2462,"")</f>
        <v>0.210526315789474</v>
      </c>
      <c r="H2462" s="35" t="n">
        <f aca="false">IFERROR(Counts!U2462,"")</f>
        <v>0</v>
      </c>
      <c r="I2462" s="36" t="n">
        <f aca="false">IFERROR(Counts!Z2462/Counts!AA2462,"")</f>
        <v>0.211904761904762</v>
      </c>
      <c r="J2462" s="36" t="n">
        <f aca="false">IFERROR(Counts!AB2462/Counts!AA2462,"")</f>
        <v>0.262428571428571</v>
      </c>
      <c r="K2462" s="37" t="n">
        <f aca="false">IFERROR((Counts!AB2462-Counts!Z2462)/Counts!AA2462,"")</f>
        <v>0.0505238095238095</v>
      </c>
      <c r="L2462" s="38" t="n">
        <f aca="false">IFERROR(Counts!Y2462/Counts!P2462,"")</f>
        <v>0.261904761904762</v>
      </c>
      <c r="M2462" s="38" t="n">
        <f aca="false">IFERROR(Counts!V2462/Counts!P2462,"")</f>
        <v>0.0952380952380952</v>
      </c>
      <c r="N2462" s="38" t="n">
        <f aca="false">IFERROR(Counts!AD2462/Counts!AC2462,"")</f>
        <v>0</v>
      </c>
      <c r="O2462" s="38" t="n">
        <f aca="false">IFERROR(Counts!AE2462/Counts!AC2462,"")</f>
        <v>0.333333333333333</v>
      </c>
      <c r="P2462" s="39" t="n">
        <f aca="false">IFERROR(Counts!AG2462/Counts!AF2462,"")</f>
        <v>89.0148148148148</v>
      </c>
      <c r="Q2462" s="38" t="n">
        <f aca="false">IFERROR(Counts!AH2462/Counts!AC2462,"")</f>
        <v>0.222222222222222</v>
      </c>
      <c r="R2462" s="38" t="n">
        <f aca="false">IFERROR(Counts!N2462/Counts!M2462,"")</f>
        <v>0.212765957446809</v>
      </c>
      <c r="S2462" s="38" t="n">
        <f aca="false">IFERROR(Counts!K2462/Counts!J2462,"")</f>
        <v>0.51</v>
      </c>
      <c r="T2462" s="38" t="n">
        <f aca="false">IFERROR(Counts!I2462/Counts!H2462,"")</f>
        <v>0.253521126760563</v>
      </c>
      <c r="U2462" s="38" t="n">
        <f aca="false">IFERROR(1-Counts!L2462/Counts!K2462,"")</f>
        <v>0.843137254901961</v>
      </c>
      <c r="V2462" s="39" t="n">
        <f aca="false">IFERROR(Counts!AJ2462/Counts!AI2462,"")</f>
        <v>70.1712121212121</v>
      </c>
      <c r="W2462" s="38" t="n">
        <f aca="false">IFERROR(Counts!AK2462/Counts!AI2462,"")</f>
        <v>0.0606060606060606</v>
      </c>
      <c r="X2462" s="40" t="n">
        <f aca="false">IFERROR(Counts!O2462,"")</f>
        <v>-3.299</v>
      </c>
      <c r="Y2462" s="36" t="n">
        <f aca="false">IFERROR(INDEX('Season Counts'!$Y$2:$Y$740,$AF2462)/INDEX('Season Counts'!$X$2:$X$740,$AF2462),"")</f>
        <v>0.296530188679245</v>
      </c>
      <c r="Z2462" s="37" t="n">
        <f aca="false">IFERROR(J2462-Y2462,"")</f>
        <v>-0.0341016172506738</v>
      </c>
      <c r="AA2462" s="38" t="n">
        <f aca="false">IFERROR(INDEX('Season Counts'!$K$2:$K$740,$AF2462)/INDEX('Season Counts'!$J$2:$J$740,$AF2462),"")</f>
        <v>0.239700374531835</v>
      </c>
      <c r="AB2462" s="41" t="n">
        <f aca="false">IFERROR(R2462-AA2462,"")</f>
        <v>-0.0269344170850267</v>
      </c>
      <c r="AC2462" s="39" t="n">
        <f aca="false">IFERROR(INDEX('Season Counts'!$AG$2:$AG$740,$AF2462)/INDEX('Season Counts'!$AF$2:$AF$740,$AF2462),"")</f>
        <v>71.3073264781491</v>
      </c>
      <c r="AD2462" s="40" t="n">
        <f aca="false">IFERROR(V2462-AC2462,"")</f>
        <v>-1.13611435693697</v>
      </c>
      <c r="AE2462" s="4" t="str">
        <f aca="false">IF(D2462&lt;Guide!$C$21,"Low PA",IF(TRIM(IF(ISNUMBER(AD2462),IF(N(AD2462)&lt;=-Guide!$C$24,"▼ Bat Speed  ",IF(N(AD2462)&gt;=Guide!$C$24,"▲ Bat Speed  ","")),"")&amp;IF(N(Z2462)&gt;=Guide!$C$22,"▲ Contact  ","")&amp;IF(N(Z2462)&lt;=-Guide!$C$22,"▼ Contact  ","")&amp;IF(N(AB2462)&gt;=Guide!$C$23,"▲ Chase  ","")&amp;IF(N(AB2462)&lt;=-Guide!$C$23,"▼ Chase  ",""))="","Stable",TRIM(IF(ISNUMBER(AD2462),IF(N(AD2462)&lt;=-Guide!$C$24,"▼ Bat Speed  ",IF(N(AD2462)&gt;=Guide!$C$24,"▲ Bat Speed  ","")),"")&amp;IF(N(Z2462)&gt;=Guide!$C$22,"▲ Contact  ","")&amp;IF(N(Z2462)&lt;=-Guide!$C$22,"▼ Contact  ","")&amp;IF(N(AB2462)&gt;=Guide!$C$23,"▲ Chase  ","")&amp;IF(N(AB2462)&lt;=-Guide!$C$23,"▼ Chase  ",""))))</f>
        <v>▼ Bat Speed</v>
      </c>
      <c r="AF2462" s="35" t="n">
        <f aca="false">MATCH(Counts!A2462,'Season Counts'!$A$2:$A$740,0)</f>
        <v>632</v>
      </c>
    </row>
    <row r="2463" customFormat="false" ht="15" hidden="false" customHeight="false" outlineLevel="0" collapsed="false">
      <c r="A2463" s="34" t="str">
        <f aca="false">Counts!B2463</f>
        <v>STL</v>
      </c>
      <c r="B2463" s="5" t="str">
        <f aca="false">Counts!C2463</f>
        <v>Nathan Church</v>
      </c>
      <c r="C2463" s="34" t="str">
        <f aca="false">Counts!F2463</f>
        <v>Mar-Apr</v>
      </c>
      <c r="D2463" s="35" t="n">
        <f aca="false">IFERROR(Counts!P2463,"")</f>
        <v>92</v>
      </c>
      <c r="E2463" s="36" t="n">
        <f aca="false">IFERROR(Counts!R2463/Counts!Q2463,"")</f>
        <v>0.235294117647059</v>
      </c>
      <c r="F2463" s="36" t="n">
        <f aca="false">IFERROR((Counts!R2463+Counts!V2463+Counts!W2463)/(Counts!Q2463+Counts!V2463+Counts!W2463+Counts!X2463),"")</f>
        <v>0.271739130434783</v>
      </c>
      <c r="G2463" s="36" t="n">
        <f aca="false">IFERROR((Counts!R2463+Counts!S2463+2*Counts!T2463+3*Counts!U2463)/Counts!Q2463,"")</f>
        <v>0.435294117647059</v>
      </c>
      <c r="H2463" s="35" t="n">
        <f aca="false">IFERROR(Counts!U2463,"")</f>
        <v>5</v>
      </c>
      <c r="I2463" s="36" t="n">
        <f aca="false">IFERROR(Counts!Z2463/Counts!AA2463,"")</f>
        <v>0.301086956521739</v>
      </c>
      <c r="J2463" s="36" t="n">
        <f aca="false">IFERROR(Counts!AB2463/Counts!AA2463,"")</f>
        <v>0.312010869565217</v>
      </c>
      <c r="K2463" s="37" t="n">
        <f aca="false">IFERROR((Counts!AB2463-Counts!Z2463)/Counts!AA2463,"")</f>
        <v>0.0109239130434783</v>
      </c>
      <c r="L2463" s="38" t="n">
        <f aca="false">IFERROR(Counts!Y2463/Counts!P2463,"")</f>
        <v>0.239130434782609</v>
      </c>
      <c r="M2463" s="38" t="n">
        <f aca="false">IFERROR(Counts!V2463/Counts!P2463,"")</f>
        <v>0.0434782608695652</v>
      </c>
      <c r="N2463" s="38" t="n">
        <f aca="false">IFERROR(Counts!AD2463/Counts!AC2463,"")</f>
        <v>0.138461538461538</v>
      </c>
      <c r="O2463" s="38" t="n">
        <f aca="false">IFERROR(Counts!AE2463/Counts!AC2463,"")</f>
        <v>0.384615384615385</v>
      </c>
      <c r="P2463" s="39" t="n">
        <f aca="false">IFERROR(Counts!AG2463/Counts!AF2463,"")</f>
        <v>85.2861538461539</v>
      </c>
      <c r="Q2463" s="38" t="n">
        <f aca="false">IFERROR(Counts!AH2463/Counts!AC2463,"")</f>
        <v>0.353846153846154</v>
      </c>
      <c r="R2463" s="38" t="n">
        <f aca="false">IFERROR(Counts!N2463/Counts!M2463,"")</f>
        <v>0.454545454545455</v>
      </c>
      <c r="S2463" s="38" t="n">
        <f aca="false">IFERROR(Counts!K2463/Counts!J2463,"")</f>
        <v>0.66025641025641</v>
      </c>
      <c r="T2463" s="38" t="n">
        <f aca="false">IFERROR(Counts!I2463/Counts!H2463,"")</f>
        <v>0.213483146067416</v>
      </c>
      <c r="U2463" s="38" t="n">
        <f aca="false">IFERROR(1-Counts!L2463/Counts!K2463,"")</f>
        <v>0.854368932038835</v>
      </c>
      <c r="V2463" s="39" t="n">
        <f aca="false">IFERROR(Counts!AJ2463/Counts!AI2463,"")</f>
        <v>70.8065789473684</v>
      </c>
      <c r="W2463" s="38" t="n">
        <f aca="false">IFERROR(Counts!AK2463/Counts!AI2463,"")</f>
        <v>0.151315789473684</v>
      </c>
      <c r="X2463" s="40" t="n">
        <f aca="false">IFERROR(Counts!O2463,"")</f>
        <v>-1.422</v>
      </c>
      <c r="Y2463" s="36" t="n">
        <f aca="false">IFERROR(INDEX('Season Counts'!$Y$2:$Y$740,$AF2463)/INDEX('Season Counts'!$X$2:$X$740,$AF2463),"")</f>
        <v>0.282901498929336</v>
      </c>
      <c r="Z2463" s="37" t="n">
        <f aca="false">IFERROR(J2463-Y2463,"")</f>
        <v>0.0291093706358812</v>
      </c>
      <c r="AA2463" s="38" t="n">
        <f aca="false">IFERROR(INDEX('Season Counts'!$K$2:$K$740,$AF2463)/INDEX('Season Counts'!$J$2:$J$740,$AF2463),"")</f>
        <v>0.422755741127349</v>
      </c>
      <c r="AB2463" s="41" t="n">
        <f aca="false">IFERROR(R2463-AA2463,"")</f>
        <v>0.0317897134181059</v>
      </c>
      <c r="AC2463" s="39" t="n">
        <f aca="false">IFERROR(INDEX('Season Counts'!$AG$2:$AG$740,$AF2463)/INDEX('Season Counts'!$AF$2:$AF$740,$AF2463),"")</f>
        <v>69.5920273348519</v>
      </c>
      <c r="AD2463" s="40" t="n">
        <f aca="false">IFERROR(V2463-AC2463,"")</f>
        <v>1.21455161251649</v>
      </c>
      <c r="AE2463" s="4" t="str">
        <f aca="false">IF(D2463&lt;Guide!$C$21,"Low PA",IF(TRIM(IF(ISNUMBER(AD2463),IF(N(AD2463)&lt;=-Guide!$C$24,"▼ Bat Speed  ",IF(N(AD2463)&gt;=Guide!$C$24,"▲ Bat Speed  ","")),"")&amp;IF(N(Z2463)&gt;=Guide!$C$22,"▲ Contact  ","")&amp;IF(N(Z2463)&lt;=-Guide!$C$22,"▼ Contact  ","")&amp;IF(N(AB2463)&gt;=Guide!$C$23,"▲ Chase  ","")&amp;IF(N(AB2463)&lt;=-Guide!$C$23,"▼ Chase  ",""))="","Stable",TRIM(IF(ISNUMBER(AD2463),IF(N(AD2463)&lt;=-Guide!$C$24,"▼ Bat Speed  ",IF(N(AD2463)&gt;=Guide!$C$24,"▲ Bat Speed  ","")),"")&amp;IF(N(Z2463)&gt;=Guide!$C$22,"▲ Contact  ","")&amp;IF(N(Z2463)&lt;=-Guide!$C$22,"▼ Contact  ","")&amp;IF(N(AB2463)&gt;=Guide!$C$23,"▲ Chase  ","")&amp;IF(N(AB2463)&lt;=-Guide!$C$23,"▼ Chase  ",""))))</f>
        <v>▲ Bat Speed</v>
      </c>
      <c r="AF2463" s="35" t="n">
        <f aca="false">MATCH(Counts!A2463,'Season Counts'!$A$2:$A$740,0)</f>
        <v>633</v>
      </c>
    </row>
    <row r="2464" customFormat="false" ht="15" hidden="false" customHeight="false" outlineLevel="0" collapsed="false">
      <c r="A2464" s="34" t="str">
        <f aca="false">Counts!B2464</f>
        <v>STL</v>
      </c>
      <c r="B2464" s="5" t="str">
        <f aca="false">Counts!C2464</f>
        <v>Nathan Church</v>
      </c>
      <c r="C2464" s="34" t="str">
        <f aca="false">Counts!F2464</f>
        <v>May</v>
      </c>
      <c r="D2464" s="35" t="n">
        <f aca="false">IFERROR(Counts!P2464,"")</f>
        <v>64</v>
      </c>
      <c r="E2464" s="36" t="n">
        <f aca="false">IFERROR(Counts!R2464/Counts!Q2464,"")</f>
        <v>0.262295081967213</v>
      </c>
      <c r="F2464" s="36" t="n">
        <f aca="false">IFERROR((Counts!R2464+Counts!V2464+Counts!W2464)/(Counts!Q2464+Counts!V2464+Counts!W2464+Counts!X2464),"")</f>
        <v>0.296875</v>
      </c>
      <c r="G2464" s="36" t="n">
        <f aca="false">IFERROR((Counts!R2464+Counts!S2464+2*Counts!T2464+3*Counts!U2464)/Counts!Q2464,"")</f>
        <v>0.327868852459016</v>
      </c>
      <c r="H2464" s="35" t="n">
        <f aca="false">IFERROR(Counts!U2464,"")</f>
        <v>0</v>
      </c>
      <c r="I2464" s="36" t="n">
        <f aca="false">IFERROR(Counts!Z2464/Counts!AA2464,"")</f>
        <v>0.2796875</v>
      </c>
      <c r="J2464" s="36" t="n">
        <f aca="false">IFERROR(Counts!AB2464/Counts!AA2464,"")</f>
        <v>0.27540625</v>
      </c>
      <c r="K2464" s="37" t="n">
        <f aca="false">IFERROR((Counts!AB2464-Counts!Z2464)/Counts!AA2464,"")</f>
        <v>-0.00428124999999996</v>
      </c>
      <c r="L2464" s="38" t="n">
        <f aca="false">IFERROR(Counts!Y2464/Counts!P2464,"")</f>
        <v>0.171875</v>
      </c>
      <c r="M2464" s="38" t="n">
        <f aca="false">IFERROR(Counts!V2464/Counts!P2464,"")</f>
        <v>0.03125</v>
      </c>
      <c r="N2464" s="38" t="n">
        <f aca="false">IFERROR(Counts!AD2464/Counts!AC2464,"")</f>
        <v>0.04</v>
      </c>
      <c r="O2464" s="38" t="n">
        <f aca="false">IFERROR(Counts!AE2464/Counts!AC2464,"")</f>
        <v>0.26</v>
      </c>
      <c r="P2464" s="39" t="n">
        <f aca="false">IFERROR(Counts!AG2464/Counts!AF2464,"")</f>
        <v>83.818</v>
      </c>
      <c r="Q2464" s="38" t="n">
        <f aca="false">IFERROR(Counts!AH2464/Counts!AC2464,"")</f>
        <v>0.38</v>
      </c>
      <c r="R2464" s="38" t="n">
        <f aca="false">IFERROR(Counts!N2464/Counts!M2464,"")</f>
        <v>0.461538461538462</v>
      </c>
      <c r="S2464" s="38" t="n">
        <f aca="false">IFERROR(Counts!K2464/Counts!J2464,"")</f>
        <v>0.770491803278689</v>
      </c>
      <c r="T2464" s="38" t="n">
        <f aca="false">IFERROR(Counts!I2464/Counts!H2464,"")</f>
        <v>0.21875</v>
      </c>
      <c r="U2464" s="38" t="n">
        <f aca="false">IFERROR(1-Counts!L2464/Counts!K2464,"")</f>
        <v>0.808510638297872</v>
      </c>
      <c r="V2464" s="39" t="n">
        <f aca="false">IFERROR(Counts!AJ2464/Counts!AI2464,"")</f>
        <v>69.5340579710145</v>
      </c>
      <c r="W2464" s="38" t="n">
        <f aca="false">IFERROR(Counts!AK2464/Counts!AI2464,"")</f>
        <v>0.072463768115942</v>
      </c>
      <c r="X2464" s="40" t="n">
        <f aca="false">IFERROR(Counts!O2464,"")</f>
        <v>-3.729</v>
      </c>
      <c r="Y2464" s="36" t="n">
        <f aca="false">IFERROR(INDEX('Season Counts'!$Y$2:$Y$740,$AF2464)/INDEX('Season Counts'!$X$2:$X$740,$AF2464),"")</f>
        <v>0.282901498929336</v>
      </c>
      <c r="Z2464" s="37" t="n">
        <f aca="false">IFERROR(J2464-Y2464,"")</f>
        <v>-0.00749524892933617</v>
      </c>
      <c r="AA2464" s="38" t="n">
        <f aca="false">IFERROR(INDEX('Season Counts'!$K$2:$K$740,$AF2464)/INDEX('Season Counts'!$J$2:$J$740,$AF2464),"")</f>
        <v>0.422755741127349</v>
      </c>
      <c r="AB2464" s="41" t="n">
        <f aca="false">IFERROR(R2464-AA2464,"")</f>
        <v>0.0387827204111129</v>
      </c>
      <c r="AC2464" s="39" t="n">
        <f aca="false">IFERROR(INDEX('Season Counts'!$AG$2:$AG$740,$AF2464)/INDEX('Season Counts'!$AF$2:$AF$740,$AF2464),"")</f>
        <v>69.5920273348519</v>
      </c>
      <c r="AD2464" s="40" t="n">
        <f aca="false">IFERROR(V2464-AC2464,"")</f>
        <v>-0.0579693638374295</v>
      </c>
      <c r="AE2464" s="4" t="str">
        <f aca="false">IF(D2464&lt;Guide!$C$21,"Low PA",IF(TRIM(IF(ISNUMBER(AD2464),IF(N(AD2464)&lt;=-Guide!$C$24,"▼ Bat Speed  ",IF(N(AD2464)&gt;=Guide!$C$24,"▲ Bat Speed  ","")),"")&amp;IF(N(Z2464)&gt;=Guide!$C$22,"▲ Contact  ","")&amp;IF(N(Z2464)&lt;=-Guide!$C$22,"▼ Contact  ","")&amp;IF(N(AB2464)&gt;=Guide!$C$23,"▲ Chase  ","")&amp;IF(N(AB2464)&lt;=-Guide!$C$23,"▼ Chase  ",""))="","Stable",TRIM(IF(ISNUMBER(AD2464),IF(N(AD2464)&lt;=-Guide!$C$24,"▼ Bat Speed  ",IF(N(AD2464)&gt;=Guide!$C$24,"▲ Bat Speed  ","")),"")&amp;IF(N(Z2464)&gt;=Guide!$C$22,"▲ Contact  ","")&amp;IF(N(Z2464)&lt;=-Guide!$C$22,"▼ Contact  ","")&amp;IF(N(AB2464)&gt;=Guide!$C$23,"▲ Chase  ","")&amp;IF(N(AB2464)&lt;=-Guide!$C$23,"▼ Chase  ",""))))</f>
        <v>Stable</v>
      </c>
      <c r="AF2464" s="35" t="n">
        <f aca="false">MATCH(Counts!A2464,'Season Counts'!$A$2:$A$740,0)</f>
        <v>633</v>
      </c>
    </row>
    <row r="2465" customFormat="false" ht="15" hidden="false" customHeight="false" outlineLevel="0" collapsed="false">
      <c r="A2465" s="34" t="str">
        <f aca="false">Counts!B2465</f>
        <v>STL</v>
      </c>
      <c r="B2465" s="5" t="str">
        <f aca="false">Counts!C2465</f>
        <v>Nathan Church</v>
      </c>
      <c r="C2465" s="34" t="str">
        <f aca="false">Counts!F2465</f>
        <v>Jun</v>
      </c>
      <c r="D2465" s="35" t="n">
        <f aca="false">IFERROR(Counts!P2465,"")</f>
        <v>57</v>
      </c>
      <c r="E2465" s="36" t="n">
        <f aca="false">IFERROR(Counts!R2465/Counts!Q2465,"")</f>
        <v>0.288461538461538</v>
      </c>
      <c r="F2465" s="36" t="n">
        <f aca="false">IFERROR((Counts!R2465+Counts!V2465+Counts!W2465)/(Counts!Q2465+Counts!V2465+Counts!W2465+Counts!X2465),"")</f>
        <v>0.350877192982456</v>
      </c>
      <c r="G2465" s="36" t="n">
        <f aca="false">IFERROR((Counts!R2465+Counts!S2465+2*Counts!T2465+3*Counts!U2465)/Counts!Q2465,"")</f>
        <v>0.442307692307692</v>
      </c>
      <c r="H2465" s="35" t="n">
        <f aca="false">IFERROR(Counts!U2465,"")</f>
        <v>1</v>
      </c>
      <c r="I2465" s="36" t="n">
        <f aca="false">IFERROR(Counts!Z2465/Counts!AA2465,"")</f>
        <v>0.348245614035088</v>
      </c>
      <c r="J2465" s="36" t="n">
        <f aca="false">IFERROR(Counts!AB2465/Counts!AA2465,"")</f>
        <v>0.288035087719298</v>
      </c>
      <c r="K2465" s="37" t="n">
        <f aca="false">IFERROR((Counts!AB2465-Counts!Z2465)/Counts!AA2465,"")</f>
        <v>-0.0602105263157895</v>
      </c>
      <c r="L2465" s="38" t="n">
        <f aca="false">IFERROR(Counts!Y2465/Counts!P2465,"")</f>
        <v>0.228070175438596</v>
      </c>
      <c r="M2465" s="38" t="n">
        <f aca="false">IFERROR(Counts!V2465/Counts!P2465,"")</f>
        <v>0.087719298245614</v>
      </c>
      <c r="N2465" s="38" t="n">
        <f aca="false">IFERROR(Counts!AD2465/Counts!AC2465,"")</f>
        <v>0.0769230769230769</v>
      </c>
      <c r="O2465" s="38" t="n">
        <f aca="false">IFERROR(Counts!AE2465/Counts!AC2465,"")</f>
        <v>0.307692307692308</v>
      </c>
      <c r="P2465" s="39" t="n">
        <f aca="false">IFERROR(Counts!AG2465/Counts!AF2465,"")</f>
        <v>87.048717948718</v>
      </c>
      <c r="Q2465" s="38" t="n">
        <f aca="false">IFERROR(Counts!AH2465/Counts!AC2465,"")</f>
        <v>0.282051282051282</v>
      </c>
      <c r="R2465" s="38" t="n">
        <f aca="false">IFERROR(Counts!N2465/Counts!M2465,"")</f>
        <v>0.411764705882353</v>
      </c>
      <c r="S2465" s="38" t="n">
        <f aca="false">IFERROR(Counts!K2465/Counts!J2465,"")</f>
        <v>0.685185185185185</v>
      </c>
      <c r="T2465" s="38" t="n">
        <f aca="false">IFERROR(Counts!I2465/Counts!H2465,"")</f>
        <v>0.227642276422764</v>
      </c>
      <c r="U2465" s="38" t="n">
        <f aca="false">IFERROR(1-Counts!L2465/Counts!K2465,"")</f>
        <v>0.851351351351351</v>
      </c>
      <c r="V2465" s="39" t="n">
        <f aca="false">IFERROR(Counts!AJ2465/Counts!AI2465,"")</f>
        <v>70.1888888888889</v>
      </c>
      <c r="W2465" s="38" t="n">
        <f aca="false">IFERROR(Counts!AK2465/Counts!AI2465,"")</f>
        <v>0.0925925925925926</v>
      </c>
      <c r="X2465" s="40" t="n">
        <f aca="false">IFERROR(Counts!O2465,"")</f>
        <v>1.186</v>
      </c>
      <c r="Y2465" s="36" t="n">
        <f aca="false">IFERROR(INDEX('Season Counts'!$Y$2:$Y$740,$AF2465)/INDEX('Season Counts'!$X$2:$X$740,$AF2465),"")</f>
        <v>0.282901498929336</v>
      </c>
      <c r="Z2465" s="37" t="n">
        <f aca="false">IFERROR(J2465-Y2465,"")</f>
        <v>0.00513358878996206</v>
      </c>
      <c r="AA2465" s="38" t="n">
        <f aca="false">IFERROR(INDEX('Season Counts'!$K$2:$K$740,$AF2465)/INDEX('Season Counts'!$J$2:$J$740,$AF2465),"")</f>
        <v>0.422755741127349</v>
      </c>
      <c r="AB2465" s="41" t="n">
        <f aca="false">IFERROR(R2465-AA2465,"")</f>
        <v>-0.0109910352449957</v>
      </c>
      <c r="AC2465" s="39" t="n">
        <f aca="false">IFERROR(INDEX('Season Counts'!$AG$2:$AG$740,$AF2465)/INDEX('Season Counts'!$AF$2:$AF$740,$AF2465),"")</f>
        <v>69.5920273348519</v>
      </c>
      <c r="AD2465" s="40" t="n">
        <f aca="false">IFERROR(V2465-AC2465,"")</f>
        <v>0.596861554036948</v>
      </c>
      <c r="AE2465" s="4" t="str">
        <f aca="false">IF(D2465&lt;Guide!$C$21,"Low PA",IF(TRIM(IF(ISNUMBER(AD2465),IF(N(AD2465)&lt;=-Guide!$C$24,"▼ Bat Speed  ",IF(N(AD2465)&gt;=Guide!$C$24,"▲ Bat Speed  ","")),"")&amp;IF(N(Z2465)&gt;=Guide!$C$22,"▲ Contact  ","")&amp;IF(N(Z2465)&lt;=-Guide!$C$22,"▼ Contact  ","")&amp;IF(N(AB2465)&gt;=Guide!$C$23,"▲ Chase  ","")&amp;IF(N(AB2465)&lt;=-Guide!$C$23,"▼ Chase  ",""))="","Stable",TRIM(IF(ISNUMBER(AD2465),IF(N(AD2465)&lt;=-Guide!$C$24,"▼ Bat Speed  ",IF(N(AD2465)&gt;=Guide!$C$24,"▲ Bat Speed  ","")),"")&amp;IF(N(Z2465)&gt;=Guide!$C$22,"▲ Contact  ","")&amp;IF(N(Z2465)&lt;=-Guide!$C$22,"▼ Contact  ","")&amp;IF(N(AB2465)&gt;=Guide!$C$23,"▲ Chase  ","")&amp;IF(N(AB2465)&lt;=-Guide!$C$23,"▼ Chase  ",""))))</f>
        <v>Stable</v>
      </c>
      <c r="AF2465" s="35" t="n">
        <f aca="false">MATCH(Counts!A2465,'Season Counts'!$A$2:$A$740,0)</f>
        <v>633</v>
      </c>
    </row>
    <row r="2466" customFormat="false" ht="15" hidden="false" customHeight="false" outlineLevel="0" collapsed="false">
      <c r="A2466" s="34" t="str">
        <f aca="false">Counts!B2466</f>
        <v>STL</v>
      </c>
      <c r="B2466" s="5" t="str">
        <f aca="false">Counts!C2466</f>
        <v>Nathan Church</v>
      </c>
      <c r="C2466" s="34" t="str">
        <f aca="false">Counts!F2466</f>
        <v>Jul</v>
      </c>
      <c r="D2466" s="35" t="n">
        <f aca="false">IFERROR(Counts!P2466,"")</f>
        <v>82</v>
      </c>
      <c r="E2466" s="36" t="n">
        <f aca="false">IFERROR(Counts!R2466/Counts!Q2466,"")</f>
        <v>0.144736842105263</v>
      </c>
      <c r="F2466" s="36" t="n">
        <f aca="false">IFERROR((Counts!R2466+Counts!V2466+Counts!W2466)/(Counts!Q2466+Counts!V2466+Counts!W2466+Counts!X2466),"")</f>
        <v>0.185185185185185</v>
      </c>
      <c r="G2466" s="36" t="n">
        <f aca="false">IFERROR((Counts!R2466+Counts!S2466+2*Counts!T2466+3*Counts!U2466)/Counts!Q2466,"")</f>
        <v>0.223684210526316</v>
      </c>
      <c r="H2466" s="35" t="n">
        <f aca="false">IFERROR(Counts!U2466,"")</f>
        <v>2</v>
      </c>
      <c r="I2466" s="36" t="n">
        <f aca="false">IFERROR(Counts!Z2466/Counts!AA2466,"")</f>
        <v>0.1775</v>
      </c>
      <c r="J2466" s="36" t="n">
        <f aca="false">IFERROR(Counts!AB2466/Counts!AA2466,"")</f>
        <v>0.2398625</v>
      </c>
      <c r="K2466" s="37" t="n">
        <f aca="false">IFERROR((Counts!AB2466-Counts!Z2466)/Counts!AA2466,"")</f>
        <v>0.0623625</v>
      </c>
      <c r="L2466" s="38" t="n">
        <f aca="false">IFERROR(Counts!Y2466/Counts!P2466,"")</f>
        <v>0.182926829268293</v>
      </c>
      <c r="M2466" s="38" t="n">
        <f aca="false">IFERROR(Counts!V2466/Counts!P2466,"")</f>
        <v>0.0365853658536585</v>
      </c>
      <c r="N2466" s="38" t="n">
        <f aca="false">IFERROR(Counts!AD2466/Counts!AC2466,"")</f>
        <v>0.0317460317460317</v>
      </c>
      <c r="O2466" s="38" t="n">
        <f aca="false">IFERROR(Counts!AE2466/Counts!AC2466,"")</f>
        <v>0.317460317460317</v>
      </c>
      <c r="P2466" s="39" t="n">
        <f aca="false">IFERROR(Counts!AG2466/Counts!AF2466,"")</f>
        <v>83</v>
      </c>
      <c r="Q2466" s="38" t="n">
        <f aca="false">IFERROR(Counts!AH2466/Counts!AC2466,"")</f>
        <v>0.365079365079365</v>
      </c>
      <c r="R2466" s="38" t="n">
        <f aca="false">IFERROR(Counts!N2466/Counts!M2466,"")</f>
        <v>0.485380116959064</v>
      </c>
      <c r="S2466" s="38" t="n">
        <f aca="false">IFERROR(Counts!K2466/Counts!J2466,"")</f>
        <v>0.802816901408451</v>
      </c>
      <c r="T2466" s="38" t="n">
        <f aca="false">IFERROR(Counts!I2466/Counts!H2466,"")</f>
        <v>0.202020202020202</v>
      </c>
      <c r="U2466" s="38" t="n">
        <f aca="false">IFERROR(1-Counts!L2466/Counts!K2466,"")</f>
        <v>0.868421052631579</v>
      </c>
      <c r="V2466" s="39" t="n">
        <f aca="false">IFERROR(Counts!AJ2466/Counts!AI2466,"")</f>
        <v>69.0821229050279</v>
      </c>
      <c r="W2466" s="38" t="n">
        <f aca="false">IFERROR(Counts!AK2466/Counts!AI2466,"")</f>
        <v>0.0726256983240224</v>
      </c>
      <c r="X2466" s="40" t="n">
        <f aca="false">IFERROR(Counts!O2466,"")</f>
        <v>-9.174</v>
      </c>
      <c r="Y2466" s="36" t="n">
        <f aca="false">IFERROR(INDEX('Season Counts'!$Y$2:$Y$740,$AF2466)/INDEX('Season Counts'!$X$2:$X$740,$AF2466),"")</f>
        <v>0.282901498929336</v>
      </c>
      <c r="Z2466" s="37" t="n">
        <f aca="false">IFERROR(J2466-Y2466,"")</f>
        <v>-0.0430389989293362</v>
      </c>
      <c r="AA2466" s="38" t="n">
        <f aca="false">IFERROR(INDEX('Season Counts'!$K$2:$K$740,$AF2466)/INDEX('Season Counts'!$J$2:$J$740,$AF2466),"")</f>
        <v>0.422755741127349</v>
      </c>
      <c r="AB2466" s="41" t="n">
        <f aca="false">IFERROR(R2466-AA2466,"")</f>
        <v>0.0626243758317157</v>
      </c>
      <c r="AC2466" s="39" t="n">
        <f aca="false">IFERROR(INDEX('Season Counts'!$AG$2:$AG$740,$AF2466)/INDEX('Season Counts'!$AF$2:$AF$740,$AF2466),"")</f>
        <v>69.5920273348519</v>
      </c>
      <c r="AD2466" s="40" t="n">
        <f aca="false">IFERROR(V2466-AC2466,"")</f>
        <v>-0.509904429824005</v>
      </c>
      <c r="AE2466" s="4" t="str">
        <f aca="false">IF(D2466&lt;Guide!$C$21,"Low PA",IF(TRIM(IF(ISNUMBER(AD2466),IF(N(AD2466)&lt;=-Guide!$C$24,"▼ Bat Speed  ",IF(N(AD2466)&gt;=Guide!$C$24,"▲ Bat Speed  ","")),"")&amp;IF(N(Z2466)&gt;=Guide!$C$22,"▲ Contact  ","")&amp;IF(N(Z2466)&lt;=-Guide!$C$22,"▼ Contact  ","")&amp;IF(N(AB2466)&gt;=Guide!$C$23,"▲ Chase  ","")&amp;IF(N(AB2466)&lt;=-Guide!$C$23,"▼ Chase  ",""))="","Stable",TRIM(IF(ISNUMBER(AD2466),IF(N(AD2466)&lt;=-Guide!$C$24,"▼ Bat Speed  ",IF(N(AD2466)&gt;=Guide!$C$24,"▲ Bat Speed  ","")),"")&amp;IF(N(Z2466)&gt;=Guide!$C$22,"▲ Contact  ","")&amp;IF(N(Z2466)&lt;=-Guide!$C$22,"▼ Contact  ","")&amp;IF(N(AB2466)&gt;=Guide!$C$23,"▲ Chase  ","")&amp;IF(N(AB2466)&lt;=-Guide!$C$23,"▼ Chase  ",""))))</f>
        <v>▼ Contact ▲ Chase</v>
      </c>
      <c r="AF2466" s="35" t="n">
        <f aca="false">MATCH(Counts!A2466,'Season Counts'!$A$2:$A$740,0)</f>
        <v>633</v>
      </c>
    </row>
    <row r="2467" customFormat="false" ht="15" hidden="false" customHeight="false" outlineLevel="0" collapsed="false">
      <c r="A2467" s="34" t="str">
        <f aca="false">Counts!B2467</f>
        <v>STL</v>
      </c>
      <c r="B2467" s="5" t="str">
        <f aca="false">Counts!C2467</f>
        <v>Nathan Church</v>
      </c>
      <c r="C2467" s="34" t="str">
        <f aca="false">Counts!F2467</f>
        <v>Aug</v>
      </c>
      <c r="D2467" s="35" t="n">
        <f aca="false">IFERROR(Counts!P2467,"")</f>
        <v>88</v>
      </c>
      <c r="E2467" s="36" t="n">
        <f aca="false">IFERROR(Counts!R2467/Counts!Q2467,"")</f>
        <v>0.282051282051282</v>
      </c>
      <c r="F2467" s="36" t="n">
        <f aca="false">IFERROR((Counts!R2467+Counts!V2467+Counts!W2467)/(Counts!Q2467+Counts!V2467+Counts!W2467+Counts!X2467),"")</f>
        <v>0.329545454545455</v>
      </c>
      <c r="G2467" s="36" t="n">
        <f aca="false">IFERROR((Counts!R2467+Counts!S2467+2*Counts!T2467+3*Counts!U2467)/Counts!Q2467,"")</f>
        <v>0.41025641025641</v>
      </c>
      <c r="H2467" s="35" t="n">
        <f aca="false">IFERROR(Counts!U2467,"")</f>
        <v>2</v>
      </c>
      <c r="I2467" s="36" t="n">
        <f aca="false">IFERROR(Counts!Z2467/Counts!AA2467,"")</f>
        <v>0.321590909090909</v>
      </c>
      <c r="J2467" s="36" t="n">
        <f aca="false">IFERROR(Counts!AB2467/Counts!AA2467,"")</f>
        <v>0.292261363636364</v>
      </c>
      <c r="K2467" s="37" t="n">
        <f aca="false">IFERROR((Counts!AB2467-Counts!Z2467)/Counts!AA2467,"")</f>
        <v>-0.0293295454545455</v>
      </c>
      <c r="L2467" s="38" t="n">
        <f aca="false">IFERROR(Counts!Y2467/Counts!P2467,"")</f>
        <v>0.102272727272727</v>
      </c>
      <c r="M2467" s="38" t="n">
        <f aca="false">IFERROR(Counts!V2467/Counts!P2467,"")</f>
        <v>0.0795454545454545</v>
      </c>
      <c r="N2467" s="38" t="n">
        <f aca="false">IFERROR(Counts!AD2467/Counts!AC2467,"")</f>
        <v>0.0277777777777778</v>
      </c>
      <c r="O2467" s="38" t="n">
        <f aca="false">IFERROR(Counts!AE2467/Counts!AC2467,"")</f>
        <v>0.236111111111111</v>
      </c>
      <c r="P2467" s="39" t="n">
        <f aca="false">IFERROR(Counts!AG2467/Counts!AF2467,"")</f>
        <v>82.6055555555556</v>
      </c>
      <c r="Q2467" s="38" t="n">
        <f aca="false">IFERROR(Counts!AH2467/Counts!AC2467,"")</f>
        <v>0.291666666666667</v>
      </c>
      <c r="R2467" s="38" t="n">
        <f aca="false">IFERROR(Counts!N2467/Counts!M2467,"")</f>
        <v>0.351648351648352</v>
      </c>
      <c r="S2467" s="38" t="n">
        <f aca="false">IFERROR(Counts!K2467/Counts!J2467,"")</f>
        <v>0.690140845070423</v>
      </c>
      <c r="T2467" s="38" t="n">
        <f aca="false">IFERROR(Counts!I2467/Counts!H2467,"")</f>
        <v>0.111111111111111</v>
      </c>
      <c r="U2467" s="38" t="n">
        <f aca="false">IFERROR(1-Counts!L2467/Counts!K2467,"")</f>
        <v>0.908163265306123</v>
      </c>
      <c r="V2467" s="39" t="n">
        <f aca="false">IFERROR(Counts!AJ2467/Counts!AI2467,"")</f>
        <v>69.5474820143885</v>
      </c>
      <c r="W2467" s="38" t="n">
        <f aca="false">IFERROR(Counts!AK2467/Counts!AI2467,"")</f>
        <v>0.115107913669065</v>
      </c>
      <c r="X2467" s="40" t="n">
        <f aca="false">IFERROR(Counts!O2467,"")</f>
        <v>1.223</v>
      </c>
      <c r="Y2467" s="36" t="n">
        <f aca="false">IFERROR(INDEX('Season Counts'!$Y$2:$Y$740,$AF2467)/INDEX('Season Counts'!$X$2:$X$740,$AF2467),"")</f>
        <v>0.282901498929336</v>
      </c>
      <c r="Z2467" s="37" t="n">
        <f aca="false">IFERROR(J2467-Y2467,"")</f>
        <v>0.00935986470702743</v>
      </c>
      <c r="AA2467" s="38" t="n">
        <f aca="false">IFERROR(INDEX('Season Counts'!$K$2:$K$740,$AF2467)/INDEX('Season Counts'!$J$2:$J$740,$AF2467),"")</f>
        <v>0.422755741127349</v>
      </c>
      <c r="AB2467" s="41" t="n">
        <f aca="false">IFERROR(R2467-AA2467,"")</f>
        <v>-0.071107389478997</v>
      </c>
      <c r="AC2467" s="39" t="n">
        <f aca="false">IFERROR(INDEX('Season Counts'!$AG$2:$AG$740,$AF2467)/INDEX('Season Counts'!$AF$2:$AF$740,$AF2467),"")</f>
        <v>69.5920273348519</v>
      </c>
      <c r="AD2467" s="40" t="n">
        <f aca="false">IFERROR(V2467-AC2467,"")</f>
        <v>-0.0445453204634418</v>
      </c>
      <c r="AE2467" s="4" t="str">
        <f aca="false">IF(D2467&lt;Guide!$C$21,"Low PA",IF(TRIM(IF(ISNUMBER(AD2467),IF(N(AD2467)&lt;=-Guide!$C$24,"▼ Bat Speed  ",IF(N(AD2467)&gt;=Guide!$C$24,"▲ Bat Speed  ","")),"")&amp;IF(N(Z2467)&gt;=Guide!$C$22,"▲ Contact  ","")&amp;IF(N(Z2467)&lt;=-Guide!$C$22,"▼ Contact  ","")&amp;IF(N(AB2467)&gt;=Guide!$C$23,"▲ Chase  ","")&amp;IF(N(AB2467)&lt;=-Guide!$C$23,"▼ Chase  ",""))="","Stable",TRIM(IF(ISNUMBER(AD2467),IF(N(AD2467)&lt;=-Guide!$C$24,"▼ Bat Speed  ",IF(N(AD2467)&gt;=Guide!$C$24,"▲ Bat Speed  ","")),"")&amp;IF(N(Z2467)&gt;=Guide!$C$22,"▲ Contact  ","")&amp;IF(N(Z2467)&lt;=-Guide!$C$22,"▼ Contact  ","")&amp;IF(N(AB2467)&gt;=Guide!$C$23,"▲ Chase  ","")&amp;IF(N(AB2467)&lt;=-Guide!$C$23,"▼ Chase  ",""))))</f>
        <v>▼ Chase</v>
      </c>
      <c r="AF2467" s="35" t="n">
        <f aca="false">MATCH(Counts!A2467,'Season Counts'!$A$2:$A$740,0)</f>
        <v>633</v>
      </c>
    </row>
    <row r="2468" customFormat="false" ht="15" hidden="false" customHeight="false" outlineLevel="0" collapsed="false">
      <c r="A2468" s="34" t="str">
        <f aca="false">Counts!B2468</f>
        <v>STL</v>
      </c>
      <c r="B2468" s="5" t="str">
        <f aca="false">Counts!C2468</f>
        <v>Nathan Church</v>
      </c>
      <c r="C2468" s="34" t="str">
        <f aca="false">Counts!F2468</f>
        <v>Sep</v>
      </c>
      <c r="D2468" s="35" t="n">
        <f aca="false">IFERROR(Counts!P2468,"")</f>
        <v>87</v>
      </c>
      <c r="E2468" s="36" t="n">
        <f aca="false">IFERROR(Counts!R2468/Counts!Q2468,"")</f>
        <v>0.280487804878049</v>
      </c>
      <c r="F2468" s="36" t="n">
        <f aca="false">IFERROR((Counts!R2468+Counts!V2468+Counts!W2468)/(Counts!Q2468+Counts!V2468+Counts!W2468+Counts!X2468),"")</f>
        <v>0.32183908045977</v>
      </c>
      <c r="G2468" s="36" t="n">
        <f aca="false">IFERROR((Counts!R2468+Counts!S2468+2*Counts!T2468+3*Counts!U2468)/Counts!Q2468,"")</f>
        <v>0.353658536585366</v>
      </c>
      <c r="H2468" s="35" t="n">
        <f aca="false">IFERROR(Counts!U2468,"")</f>
        <v>0</v>
      </c>
      <c r="I2468" s="36" t="n">
        <f aca="false">IFERROR(Counts!Z2468/Counts!AA2468,"")</f>
        <v>0.305813953488372</v>
      </c>
      <c r="J2468" s="36" t="n">
        <f aca="false">IFERROR(Counts!AB2468/Counts!AA2468,"")</f>
        <v>0.284395348837209</v>
      </c>
      <c r="K2468" s="37" t="n">
        <f aca="false">IFERROR((Counts!AB2468-Counts!Z2468)/Counts!AA2468,"")</f>
        <v>-0.0214186046511628</v>
      </c>
      <c r="L2468" s="38" t="n">
        <f aca="false">IFERROR(Counts!Y2468/Counts!P2468,"")</f>
        <v>0.126436781609195</v>
      </c>
      <c r="M2468" s="38" t="n">
        <f aca="false">IFERROR(Counts!V2468/Counts!P2468,"")</f>
        <v>0.0459770114942529</v>
      </c>
      <c r="N2468" s="38" t="n">
        <f aca="false">IFERROR(Counts!AD2468/Counts!AC2468,"")</f>
        <v>0.0140845070422535</v>
      </c>
      <c r="O2468" s="38" t="n">
        <f aca="false">IFERROR(Counts!AE2468/Counts!AC2468,"")</f>
        <v>0.295774647887324</v>
      </c>
      <c r="P2468" s="39" t="n">
        <f aca="false">IFERROR(Counts!AG2468/Counts!AF2468,"")</f>
        <v>83.19</v>
      </c>
      <c r="Q2468" s="38" t="n">
        <f aca="false">IFERROR(Counts!AH2468/Counts!AC2468,"")</f>
        <v>0.422535211267606</v>
      </c>
      <c r="R2468" s="38" t="n">
        <f aca="false">IFERROR(Counts!N2468/Counts!M2468,"")</f>
        <v>0.382022471910112</v>
      </c>
      <c r="S2468" s="38" t="n">
        <f aca="false">IFERROR(Counts!K2468/Counts!J2468,"")</f>
        <v>0.75</v>
      </c>
      <c r="T2468" s="38" t="n">
        <f aca="false">IFERROR(Counts!I2468/Counts!H2468,"")</f>
        <v>0.164893617021277</v>
      </c>
      <c r="U2468" s="38" t="n">
        <f aca="false">IFERROR(1-Counts!L2468/Counts!K2468,"")</f>
        <v>0.9</v>
      </c>
      <c r="V2468" s="39" t="n">
        <f aca="false">IFERROR(Counts!AJ2468/Counts!AI2468,"")</f>
        <v>68.7055555555556</v>
      </c>
      <c r="W2468" s="38" t="n">
        <f aca="false">IFERROR(Counts!AK2468/Counts!AI2468,"")</f>
        <v>0.0432098765432099</v>
      </c>
      <c r="X2468" s="40" t="n">
        <f aca="false">IFERROR(Counts!O2468,"")</f>
        <v>-0.896</v>
      </c>
      <c r="Y2468" s="36" t="n">
        <f aca="false">IFERROR(INDEX('Season Counts'!$Y$2:$Y$740,$AF2468)/INDEX('Season Counts'!$X$2:$X$740,$AF2468),"")</f>
        <v>0.282901498929336</v>
      </c>
      <c r="Z2468" s="37" t="n">
        <f aca="false">IFERROR(J2468-Y2468,"")</f>
        <v>0.0014938499078731</v>
      </c>
      <c r="AA2468" s="38" t="n">
        <f aca="false">IFERROR(INDEX('Season Counts'!$K$2:$K$740,$AF2468)/INDEX('Season Counts'!$J$2:$J$740,$AF2468),"")</f>
        <v>0.422755741127349</v>
      </c>
      <c r="AB2468" s="41" t="n">
        <f aca="false">IFERROR(R2468-AA2468,"")</f>
        <v>-0.0407332692172363</v>
      </c>
      <c r="AC2468" s="39" t="n">
        <f aca="false">IFERROR(INDEX('Season Counts'!$AG$2:$AG$740,$AF2468)/INDEX('Season Counts'!$AF$2:$AF$740,$AF2468),"")</f>
        <v>69.5920273348519</v>
      </c>
      <c r="AD2468" s="40" t="n">
        <f aca="false">IFERROR(V2468-AC2468,"")</f>
        <v>-0.886471779296386</v>
      </c>
      <c r="AE2468" s="4" t="str">
        <f aca="false">IF(D2468&lt;Guide!$C$21,"Low PA",IF(TRIM(IF(ISNUMBER(AD2468),IF(N(AD2468)&lt;=-Guide!$C$24,"▼ Bat Speed  ",IF(N(AD2468)&gt;=Guide!$C$24,"▲ Bat Speed  ","")),"")&amp;IF(N(Z2468)&gt;=Guide!$C$22,"▲ Contact  ","")&amp;IF(N(Z2468)&lt;=-Guide!$C$22,"▼ Contact  ","")&amp;IF(N(AB2468)&gt;=Guide!$C$23,"▲ Chase  ","")&amp;IF(N(AB2468)&lt;=-Guide!$C$23,"▼ Chase  ",""))="","Stable",TRIM(IF(ISNUMBER(AD2468),IF(N(AD2468)&lt;=-Guide!$C$24,"▼ Bat Speed  ",IF(N(AD2468)&gt;=Guide!$C$24,"▲ Bat Speed  ","")),"")&amp;IF(N(Z2468)&gt;=Guide!$C$22,"▲ Contact  ","")&amp;IF(N(Z2468)&lt;=-Guide!$C$22,"▼ Contact  ","")&amp;IF(N(AB2468)&gt;=Guide!$C$23,"▲ Chase  ","")&amp;IF(N(AB2468)&lt;=-Guide!$C$23,"▼ Chase  ",""))))</f>
        <v>▼ Chase</v>
      </c>
      <c r="AF2468" s="35" t="n">
        <f aca="false">MATCH(Counts!A2468,'Season Counts'!$A$2:$A$740,0)</f>
        <v>633</v>
      </c>
    </row>
    <row r="2469" customFormat="false" ht="15" hidden="false" customHeight="false" outlineLevel="0" collapsed="false">
      <c r="A2469" s="34" t="str">
        <f aca="false">Counts!B2469</f>
        <v>STL</v>
      </c>
      <c r="B2469" s="5" t="str">
        <f aca="false">Counts!C2469</f>
        <v>José Fermín</v>
      </c>
      <c r="C2469" s="34" t="str">
        <f aca="false">Counts!F2469</f>
        <v>Mar-Apr</v>
      </c>
      <c r="D2469" s="35" t="n">
        <f aca="false">IFERROR(Counts!P2469,"")</f>
        <v>34</v>
      </c>
      <c r="E2469" s="36" t="n">
        <f aca="false">IFERROR(Counts!R2469/Counts!Q2469,"")</f>
        <v>0.275862068965517</v>
      </c>
      <c r="F2469" s="36" t="n">
        <f aca="false">IFERROR((Counts!R2469+Counts!V2469+Counts!W2469)/(Counts!Q2469+Counts!V2469+Counts!W2469+Counts!X2469),"")</f>
        <v>0.333333333333333</v>
      </c>
      <c r="G2469" s="36" t="n">
        <f aca="false">IFERROR((Counts!R2469+Counts!S2469+2*Counts!T2469+3*Counts!U2469)/Counts!Q2469,"")</f>
        <v>0.448275862068966</v>
      </c>
      <c r="H2469" s="35" t="n">
        <f aca="false">IFERROR(Counts!U2469,"")</f>
        <v>1</v>
      </c>
      <c r="I2469" s="36" t="n">
        <f aca="false">IFERROR(Counts!Z2469/Counts!AA2469,"")</f>
        <v>0.347058823529412</v>
      </c>
      <c r="J2469" s="36" t="n">
        <f aca="false">IFERROR(Counts!AB2469/Counts!AA2469,"")</f>
        <v>0.283382352941177</v>
      </c>
      <c r="K2469" s="37" t="n">
        <f aca="false">IFERROR((Counts!AB2469-Counts!Z2469)/Counts!AA2469,"")</f>
        <v>-0.0636764705882353</v>
      </c>
      <c r="L2469" s="38" t="n">
        <f aca="false">IFERROR(Counts!Y2469/Counts!P2469,"")</f>
        <v>0.205882352941176</v>
      </c>
      <c r="M2469" s="38" t="n">
        <f aca="false">IFERROR(Counts!V2469/Counts!P2469,"")</f>
        <v>0.0882352941176471</v>
      </c>
      <c r="N2469" s="38" t="n">
        <f aca="false">IFERROR(Counts!AD2469/Counts!AC2469,"")</f>
        <v>0</v>
      </c>
      <c r="O2469" s="38" t="n">
        <f aca="false">IFERROR(Counts!AE2469/Counts!AC2469,"")</f>
        <v>0.478260869565217</v>
      </c>
      <c r="P2469" s="39" t="n">
        <f aca="false">IFERROR(Counts!AG2469/Counts!AF2469,"")</f>
        <v>87.1652173913044</v>
      </c>
      <c r="Q2469" s="38" t="n">
        <f aca="false">IFERROR(Counts!AH2469/Counts!AC2469,"")</f>
        <v>0.217391304347826</v>
      </c>
      <c r="R2469" s="38" t="n">
        <f aca="false">IFERROR(Counts!N2469/Counts!M2469,"")</f>
        <v>0.2</v>
      </c>
      <c r="S2469" s="38" t="n">
        <f aca="false">IFERROR(Counts!K2469/Counts!J2469,"")</f>
        <v>0.4875</v>
      </c>
      <c r="T2469" s="38" t="n">
        <f aca="false">IFERROR(Counts!I2469/Counts!H2469,"")</f>
        <v>0.132075471698113</v>
      </c>
      <c r="U2469" s="38" t="n">
        <f aca="false">IFERROR(1-Counts!L2469/Counts!K2469,"")</f>
        <v>0.871794871794872</v>
      </c>
      <c r="V2469" s="39" t="n">
        <f aca="false">IFERROR(Counts!AJ2469/Counts!AI2469,"")</f>
        <v>67.7022727272727</v>
      </c>
      <c r="W2469" s="38" t="n">
        <f aca="false">IFERROR(Counts!AK2469/Counts!AI2469,"")</f>
        <v>0.0227272727272727</v>
      </c>
      <c r="X2469" s="40" t="n">
        <f aca="false">IFERROR(Counts!O2469,"")</f>
        <v>0.978</v>
      </c>
      <c r="Y2469" s="36" t="n">
        <f aca="false">IFERROR(INDEX('Season Counts'!$Y$2:$Y$740,$AF2469)/INDEX('Season Counts'!$X$2:$X$740,$AF2469),"")</f>
        <v>0.293016304347826</v>
      </c>
      <c r="Z2469" s="37" t="n">
        <f aca="false">IFERROR(J2469-Y2469,"")</f>
        <v>-0.00963395140664963</v>
      </c>
      <c r="AA2469" s="38" t="n">
        <f aca="false">IFERROR(INDEX('Season Counts'!$K$2:$K$740,$AF2469)/INDEX('Season Counts'!$J$2:$J$740,$AF2469),"")</f>
        <v>0.221485411140584</v>
      </c>
      <c r="AB2469" s="41" t="n">
        <f aca="false">IFERROR(R2469-AA2469,"")</f>
        <v>-0.0214854111405836</v>
      </c>
      <c r="AC2469" s="39" t="n">
        <f aca="false">IFERROR(INDEX('Season Counts'!$AG$2:$AG$740,$AF2469)/INDEX('Season Counts'!$AF$2:$AF$740,$AF2469),"")</f>
        <v>67.9788389513109</v>
      </c>
      <c r="AD2469" s="40" t="n">
        <f aca="false">IFERROR(V2469-AC2469,"")</f>
        <v>-0.276566224038135</v>
      </c>
      <c r="AE2469" s="4" t="str">
        <f aca="false">IF(D2469&lt;Guide!$C$21,"Low PA",IF(TRIM(IF(ISNUMBER(AD2469),IF(N(AD2469)&lt;=-Guide!$C$24,"▼ Bat Speed  ",IF(N(AD2469)&gt;=Guide!$C$24,"▲ Bat Speed  ","")),"")&amp;IF(N(Z2469)&gt;=Guide!$C$22,"▲ Contact  ","")&amp;IF(N(Z2469)&lt;=-Guide!$C$22,"▼ Contact  ","")&amp;IF(N(AB2469)&gt;=Guide!$C$23,"▲ Chase  ","")&amp;IF(N(AB2469)&lt;=-Guide!$C$23,"▼ Chase  ",""))="","Stable",TRIM(IF(ISNUMBER(AD2469),IF(N(AD2469)&lt;=-Guide!$C$24,"▼ Bat Speed  ",IF(N(AD2469)&gt;=Guide!$C$24,"▲ Bat Speed  ","")),"")&amp;IF(N(Z2469)&gt;=Guide!$C$22,"▲ Contact  ","")&amp;IF(N(Z2469)&lt;=-Guide!$C$22,"▼ Contact  ","")&amp;IF(N(AB2469)&gt;=Guide!$C$23,"▲ Chase  ","")&amp;IF(N(AB2469)&lt;=-Guide!$C$23,"▼ Chase  ",""))))</f>
        <v>Low PA</v>
      </c>
      <c r="AF2469" s="35" t="n">
        <f aca="false">MATCH(Counts!A2469,'Season Counts'!$A$2:$A$740,0)</f>
        <v>634</v>
      </c>
    </row>
    <row r="2470" customFormat="false" ht="15" hidden="false" customHeight="false" outlineLevel="0" collapsed="false">
      <c r="A2470" s="34" t="str">
        <f aca="false">Counts!B2470</f>
        <v>STL</v>
      </c>
      <c r="B2470" s="5" t="str">
        <f aca="false">Counts!C2470</f>
        <v>José Fermín</v>
      </c>
      <c r="C2470" s="34" t="str">
        <f aca="false">Counts!F2470</f>
        <v>May</v>
      </c>
      <c r="D2470" s="35" t="n">
        <f aca="false">IFERROR(Counts!P2470,"")</f>
        <v>43</v>
      </c>
      <c r="E2470" s="36" t="n">
        <f aca="false">IFERROR(Counts!R2470/Counts!Q2470,"")</f>
        <v>0.17948717948718</v>
      </c>
      <c r="F2470" s="36" t="n">
        <f aca="false">IFERROR((Counts!R2470+Counts!V2470+Counts!W2470)/(Counts!Q2470+Counts!V2470+Counts!W2470+Counts!X2470),"")</f>
        <v>0.255813953488372</v>
      </c>
      <c r="G2470" s="36" t="n">
        <f aca="false">IFERROR((Counts!R2470+Counts!S2470+2*Counts!T2470+3*Counts!U2470)/Counts!Q2470,"")</f>
        <v>0.307692307692308</v>
      </c>
      <c r="H2470" s="35" t="n">
        <f aca="false">IFERROR(Counts!U2470,"")</f>
        <v>1</v>
      </c>
      <c r="I2470" s="36" t="n">
        <f aca="false">IFERROR(Counts!Z2470/Counts!AA2470,"")</f>
        <v>0.253488372093023</v>
      </c>
      <c r="J2470" s="36" t="n">
        <f aca="false">IFERROR(Counts!AB2470/Counts!AA2470,"")</f>
        <v>0.239441860465116</v>
      </c>
      <c r="K2470" s="37" t="n">
        <f aca="false">IFERROR((Counts!AB2470-Counts!Z2470)/Counts!AA2470,"")</f>
        <v>-0.014046511627907</v>
      </c>
      <c r="L2470" s="38" t="n">
        <f aca="false">IFERROR(Counts!Y2470/Counts!P2470,"")</f>
        <v>0.13953488372093</v>
      </c>
      <c r="M2470" s="38" t="n">
        <f aca="false">IFERROR(Counts!V2470/Counts!P2470,"")</f>
        <v>0.0930232558139535</v>
      </c>
      <c r="N2470" s="38" t="n">
        <f aca="false">IFERROR(Counts!AD2470/Counts!AC2470,"")</f>
        <v>0.0303030303030303</v>
      </c>
      <c r="O2470" s="38" t="n">
        <f aca="false">IFERROR(Counts!AE2470/Counts!AC2470,"")</f>
        <v>0.242424242424242</v>
      </c>
      <c r="P2470" s="39" t="n">
        <f aca="false">IFERROR(Counts!AG2470/Counts!AF2470,"")</f>
        <v>83.7636363636364</v>
      </c>
      <c r="Q2470" s="38" t="n">
        <f aca="false">IFERROR(Counts!AH2470/Counts!AC2470,"")</f>
        <v>0.181818181818182</v>
      </c>
      <c r="R2470" s="38" t="n">
        <f aca="false">IFERROR(Counts!N2470/Counts!M2470,"")</f>
        <v>0.225806451612903</v>
      </c>
      <c r="S2470" s="38" t="n">
        <f aca="false">IFERROR(Counts!K2470/Counts!J2470,"")</f>
        <v>0.571428571428571</v>
      </c>
      <c r="T2470" s="38" t="n">
        <f aca="false">IFERROR(Counts!I2470/Counts!H2470,"")</f>
        <v>0.115942028985507</v>
      </c>
      <c r="U2470" s="38" t="n">
        <f aca="false">IFERROR(1-Counts!L2470/Counts!K2470,"")</f>
        <v>0.916666666666667</v>
      </c>
      <c r="V2470" s="39" t="n">
        <f aca="false">IFERROR(Counts!AJ2470/Counts!AI2470,"")</f>
        <v>67.8873015873016</v>
      </c>
      <c r="W2470" s="38" t="n">
        <f aca="false">IFERROR(Counts!AK2470/Counts!AI2470,"")</f>
        <v>0.0158730158730159</v>
      </c>
      <c r="X2470" s="40" t="n">
        <f aca="false">IFERROR(Counts!O2470,"")</f>
        <v>-2.798</v>
      </c>
      <c r="Y2470" s="36" t="n">
        <f aca="false">IFERROR(INDEX('Season Counts'!$Y$2:$Y$740,$AF2470)/INDEX('Season Counts'!$X$2:$X$740,$AF2470),"")</f>
        <v>0.293016304347826</v>
      </c>
      <c r="Z2470" s="37" t="n">
        <f aca="false">IFERROR(J2470-Y2470,"")</f>
        <v>-0.0535744438827099</v>
      </c>
      <c r="AA2470" s="38" t="n">
        <f aca="false">IFERROR(INDEX('Season Counts'!$K$2:$K$740,$AF2470)/INDEX('Season Counts'!$J$2:$J$740,$AF2470),"")</f>
        <v>0.221485411140584</v>
      </c>
      <c r="AB2470" s="41" t="n">
        <f aca="false">IFERROR(R2470-AA2470,"")</f>
        <v>0.00432104047231965</v>
      </c>
      <c r="AC2470" s="39" t="n">
        <f aca="false">IFERROR(INDEX('Season Counts'!$AG$2:$AG$740,$AF2470)/INDEX('Season Counts'!$AF$2:$AF$740,$AF2470),"")</f>
        <v>67.9788389513109</v>
      </c>
      <c r="AD2470" s="40" t="n">
        <f aca="false">IFERROR(V2470-AC2470,"")</f>
        <v>-0.0915373640092838</v>
      </c>
      <c r="AE2470" s="4" t="str">
        <f aca="false">IF(D2470&lt;Guide!$C$21,"Low PA",IF(TRIM(IF(ISNUMBER(AD2470),IF(N(AD2470)&lt;=-Guide!$C$24,"▼ Bat Speed  ",IF(N(AD2470)&gt;=Guide!$C$24,"▲ Bat Speed  ","")),"")&amp;IF(N(Z2470)&gt;=Guide!$C$22,"▲ Contact  ","")&amp;IF(N(Z2470)&lt;=-Guide!$C$22,"▼ Contact  ","")&amp;IF(N(AB2470)&gt;=Guide!$C$23,"▲ Chase  ","")&amp;IF(N(AB2470)&lt;=-Guide!$C$23,"▼ Chase  ",""))="","Stable",TRIM(IF(ISNUMBER(AD2470),IF(N(AD2470)&lt;=-Guide!$C$24,"▼ Bat Speed  ",IF(N(AD2470)&gt;=Guide!$C$24,"▲ Bat Speed  ","")),"")&amp;IF(N(Z2470)&gt;=Guide!$C$22,"▲ Contact  ","")&amp;IF(N(Z2470)&lt;=-Guide!$C$22,"▼ Contact  ","")&amp;IF(N(AB2470)&gt;=Guide!$C$23,"▲ Chase  ","")&amp;IF(N(AB2470)&lt;=-Guide!$C$23,"▼ Chase  ",""))))</f>
        <v>▼ Contact</v>
      </c>
      <c r="AF2470" s="35" t="n">
        <f aca="false">MATCH(Counts!A2470,'Season Counts'!$A$2:$A$740,0)</f>
        <v>634</v>
      </c>
    </row>
    <row r="2471" customFormat="false" ht="15" hidden="false" customHeight="false" outlineLevel="0" collapsed="false">
      <c r="A2471" s="34" t="str">
        <f aca="false">Counts!B2471</f>
        <v>STL</v>
      </c>
      <c r="B2471" s="5" t="str">
        <f aca="false">Counts!C2471</f>
        <v>José Fermín</v>
      </c>
      <c r="C2471" s="34" t="str">
        <f aca="false">Counts!F2471</f>
        <v>Jun</v>
      </c>
      <c r="D2471" s="35" t="n">
        <f aca="false">IFERROR(Counts!P2471,"")</f>
        <v>56</v>
      </c>
      <c r="E2471" s="36" t="n">
        <f aca="false">IFERROR(Counts!R2471/Counts!Q2471,"")</f>
        <v>0.320754716981132</v>
      </c>
      <c r="F2471" s="36" t="n">
        <f aca="false">IFERROR((Counts!R2471+Counts!V2471+Counts!W2471)/(Counts!Q2471+Counts!V2471+Counts!W2471+Counts!X2471),"")</f>
        <v>0.357142857142857</v>
      </c>
      <c r="G2471" s="36" t="n">
        <f aca="false">IFERROR((Counts!R2471+Counts!S2471+2*Counts!T2471+3*Counts!U2471)/Counts!Q2471,"")</f>
        <v>0.415094339622642</v>
      </c>
      <c r="H2471" s="35" t="n">
        <f aca="false">IFERROR(Counts!U2471,"")</f>
        <v>1</v>
      </c>
      <c r="I2471" s="36" t="n">
        <f aca="false">IFERROR(Counts!Z2471/Counts!AA2471,"")</f>
        <v>0.342857142857143</v>
      </c>
      <c r="J2471" s="36" t="n">
        <f aca="false">IFERROR(Counts!AB2471/Counts!AA2471,"")</f>
        <v>0.323517857142857</v>
      </c>
      <c r="K2471" s="37" t="n">
        <f aca="false">IFERROR((Counts!AB2471-Counts!Z2471)/Counts!AA2471,"")</f>
        <v>-0.0193392857142857</v>
      </c>
      <c r="L2471" s="38" t="n">
        <f aca="false">IFERROR(Counts!Y2471/Counts!P2471,"")</f>
        <v>0.0892857142857143</v>
      </c>
      <c r="M2471" s="38" t="n">
        <f aca="false">IFERROR(Counts!V2471/Counts!P2471,"")</f>
        <v>0.0535714285714286</v>
      </c>
      <c r="N2471" s="38" t="n">
        <f aca="false">IFERROR(Counts!AD2471/Counts!AC2471,"")</f>
        <v>0.0208333333333333</v>
      </c>
      <c r="O2471" s="38" t="n">
        <f aca="false">IFERROR(Counts!AE2471/Counts!AC2471,"")</f>
        <v>0.270833333333333</v>
      </c>
      <c r="P2471" s="39" t="n">
        <f aca="false">IFERROR(Counts!AG2471/Counts!AF2471,"")</f>
        <v>84.85</v>
      </c>
      <c r="Q2471" s="38" t="n">
        <f aca="false">IFERROR(Counts!AH2471/Counts!AC2471,"")</f>
        <v>0.4375</v>
      </c>
      <c r="R2471" s="38" t="n">
        <f aca="false">IFERROR(Counts!N2471/Counts!M2471,"")</f>
        <v>0.264150943396226</v>
      </c>
      <c r="S2471" s="38" t="n">
        <f aca="false">IFERROR(Counts!K2471/Counts!J2471,"")</f>
        <v>0.572727272727273</v>
      </c>
      <c r="T2471" s="38" t="n">
        <f aca="false">IFERROR(Counts!I2471/Counts!H2471,"")</f>
        <v>0.0989010989010989</v>
      </c>
      <c r="U2471" s="38" t="n">
        <f aca="false">IFERROR(1-Counts!L2471/Counts!K2471,"")</f>
        <v>0.952380952380952</v>
      </c>
      <c r="V2471" s="39" t="n">
        <f aca="false">IFERROR(Counts!AJ2471/Counts!AI2471,"")</f>
        <v>68.0049382716049</v>
      </c>
      <c r="W2471" s="38" t="n">
        <f aca="false">IFERROR(Counts!AK2471/Counts!AI2471,"")</f>
        <v>0.037037037037037</v>
      </c>
      <c r="X2471" s="40" t="n">
        <f aca="false">IFERROR(Counts!O2471,"")</f>
        <v>0.737</v>
      </c>
      <c r="Y2471" s="36" t="n">
        <f aca="false">IFERROR(INDEX('Season Counts'!$Y$2:$Y$740,$AF2471)/INDEX('Season Counts'!$X$2:$X$740,$AF2471),"")</f>
        <v>0.293016304347826</v>
      </c>
      <c r="Z2471" s="37" t="n">
        <f aca="false">IFERROR(J2471-Y2471,"")</f>
        <v>0.030501552795031</v>
      </c>
      <c r="AA2471" s="38" t="n">
        <f aca="false">IFERROR(INDEX('Season Counts'!$K$2:$K$740,$AF2471)/INDEX('Season Counts'!$J$2:$J$740,$AF2471),"")</f>
        <v>0.221485411140584</v>
      </c>
      <c r="AB2471" s="41" t="n">
        <f aca="false">IFERROR(R2471-AA2471,"")</f>
        <v>0.0426655322556428</v>
      </c>
      <c r="AC2471" s="39" t="n">
        <f aca="false">IFERROR(INDEX('Season Counts'!$AG$2:$AG$740,$AF2471)/INDEX('Season Counts'!$AF$2:$AF$740,$AF2471),"")</f>
        <v>67.9788389513109</v>
      </c>
      <c r="AD2471" s="40" t="n">
        <f aca="false">IFERROR(V2471-AC2471,"")</f>
        <v>0.0260993202940654</v>
      </c>
      <c r="AE2471" s="4" t="str">
        <f aca="false">IF(D2471&lt;Guide!$C$21,"Low PA",IF(TRIM(IF(ISNUMBER(AD2471),IF(N(AD2471)&lt;=-Guide!$C$24,"▼ Bat Speed  ",IF(N(AD2471)&gt;=Guide!$C$24,"▲ Bat Speed  ","")),"")&amp;IF(N(Z2471)&gt;=Guide!$C$22,"▲ Contact  ","")&amp;IF(N(Z2471)&lt;=-Guide!$C$22,"▼ Contact  ","")&amp;IF(N(AB2471)&gt;=Guide!$C$23,"▲ Chase  ","")&amp;IF(N(AB2471)&lt;=-Guide!$C$23,"▼ Chase  ",""))="","Stable",TRIM(IF(ISNUMBER(AD2471),IF(N(AD2471)&lt;=-Guide!$C$24,"▼ Bat Speed  ",IF(N(AD2471)&gt;=Guide!$C$24,"▲ Bat Speed  ","")),"")&amp;IF(N(Z2471)&gt;=Guide!$C$22,"▲ Contact  ","")&amp;IF(N(Z2471)&lt;=-Guide!$C$22,"▼ Contact  ","")&amp;IF(N(AB2471)&gt;=Guide!$C$23,"▲ Chase  ","")&amp;IF(N(AB2471)&lt;=-Guide!$C$23,"▼ Chase  ",""))))</f>
        <v>▲ Chase</v>
      </c>
      <c r="AF2471" s="35" t="n">
        <f aca="false">MATCH(Counts!A2471,'Season Counts'!$A$2:$A$740,0)</f>
        <v>634</v>
      </c>
    </row>
    <row r="2472" customFormat="false" ht="15" hidden="false" customHeight="false" outlineLevel="0" collapsed="false">
      <c r="A2472" s="34" t="str">
        <f aca="false">Counts!B2472</f>
        <v>STL</v>
      </c>
      <c r="B2472" s="5" t="str">
        <f aca="false">Counts!C2472</f>
        <v>José Fermín</v>
      </c>
      <c r="C2472" s="34" t="str">
        <f aca="false">Counts!F2472</f>
        <v>Jul</v>
      </c>
      <c r="D2472" s="35" t="n">
        <f aca="false">IFERROR(Counts!P2472,"")</f>
        <v>86</v>
      </c>
      <c r="E2472" s="36" t="n">
        <f aca="false">IFERROR(Counts!R2472/Counts!Q2472,"")</f>
        <v>0.202702702702703</v>
      </c>
      <c r="F2472" s="36" t="n">
        <f aca="false">IFERROR((Counts!R2472+Counts!V2472+Counts!W2472)/(Counts!Q2472+Counts!V2472+Counts!W2472+Counts!X2472),"")</f>
        <v>0.285714285714286</v>
      </c>
      <c r="G2472" s="36" t="n">
        <f aca="false">IFERROR((Counts!R2472+Counts!S2472+2*Counts!T2472+3*Counts!U2472)/Counts!Q2472,"")</f>
        <v>0.324324324324324</v>
      </c>
      <c r="H2472" s="35" t="n">
        <f aca="false">IFERROR(Counts!U2472,"")</f>
        <v>2</v>
      </c>
      <c r="I2472" s="36" t="n">
        <f aca="false">IFERROR(Counts!Z2472/Counts!AA2472,"")</f>
        <v>0.279411764705882</v>
      </c>
      <c r="J2472" s="36" t="n">
        <f aca="false">IFERROR(Counts!AB2472/Counts!AA2472,"")</f>
        <v>0.306729411764706</v>
      </c>
      <c r="K2472" s="37" t="n">
        <f aca="false">IFERROR((Counts!AB2472-Counts!Z2472)/Counts!AA2472,"")</f>
        <v>0.0273176470588235</v>
      </c>
      <c r="L2472" s="38" t="n">
        <f aca="false">IFERROR(Counts!Y2472/Counts!P2472,"")</f>
        <v>0.116279069767442</v>
      </c>
      <c r="M2472" s="38" t="n">
        <f aca="false">IFERROR(Counts!V2472/Counts!P2472,"")</f>
        <v>0.0930232558139535</v>
      </c>
      <c r="N2472" s="38" t="n">
        <f aca="false">IFERROR(Counts!AD2472/Counts!AC2472,"")</f>
        <v>0.0303030303030303</v>
      </c>
      <c r="O2472" s="38" t="n">
        <f aca="false">IFERROR(Counts!AE2472/Counts!AC2472,"")</f>
        <v>0.318181818181818</v>
      </c>
      <c r="P2472" s="39" t="n">
        <f aca="false">IFERROR(Counts!AG2472/Counts!AF2472,"")</f>
        <v>87.4606060606061</v>
      </c>
      <c r="Q2472" s="38" t="n">
        <f aca="false">IFERROR(Counts!AH2472/Counts!AC2472,"")</f>
        <v>0.363636363636364</v>
      </c>
      <c r="R2472" s="38" t="n">
        <f aca="false">IFERROR(Counts!N2472/Counts!M2472,"")</f>
        <v>0.217142857142857</v>
      </c>
      <c r="S2472" s="38" t="n">
        <f aca="false">IFERROR(Counts!K2472/Counts!J2472,"")</f>
        <v>0.604519774011299</v>
      </c>
      <c r="T2472" s="38" t="n">
        <f aca="false">IFERROR(Counts!I2472/Counts!H2472,"")</f>
        <v>0.124137931034483</v>
      </c>
      <c r="U2472" s="38" t="n">
        <f aca="false">IFERROR(1-Counts!L2472/Counts!K2472,"")</f>
        <v>0.934579439252336</v>
      </c>
      <c r="V2472" s="39" t="n">
        <f aca="false">IFERROR(Counts!AJ2472/Counts!AI2472,"")</f>
        <v>68.4193548387097</v>
      </c>
      <c r="W2472" s="38" t="n">
        <f aca="false">IFERROR(Counts!AK2472/Counts!AI2472,"")</f>
        <v>0.0241935483870968</v>
      </c>
      <c r="X2472" s="40" t="n">
        <f aca="false">IFERROR(Counts!O2472,"")</f>
        <v>-2</v>
      </c>
      <c r="Y2472" s="36" t="n">
        <f aca="false">IFERROR(INDEX('Season Counts'!$Y$2:$Y$740,$AF2472)/INDEX('Season Counts'!$X$2:$X$740,$AF2472),"")</f>
        <v>0.293016304347826</v>
      </c>
      <c r="Z2472" s="37" t="n">
        <f aca="false">IFERROR(J2472-Y2472,"")</f>
        <v>0.0137131074168798</v>
      </c>
      <c r="AA2472" s="38" t="n">
        <f aca="false">IFERROR(INDEX('Season Counts'!$K$2:$K$740,$AF2472)/INDEX('Season Counts'!$J$2:$J$740,$AF2472),"")</f>
        <v>0.221485411140584</v>
      </c>
      <c r="AB2472" s="41" t="n">
        <f aca="false">IFERROR(R2472-AA2472,"")</f>
        <v>-0.00434255399772643</v>
      </c>
      <c r="AC2472" s="39" t="n">
        <f aca="false">IFERROR(INDEX('Season Counts'!$AG$2:$AG$740,$AF2472)/INDEX('Season Counts'!$AF$2:$AF$740,$AF2472),"")</f>
        <v>67.9788389513109</v>
      </c>
      <c r="AD2472" s="40" t="n">
        <f aca="false">IFERROR(V2472-AC2472,"")</f>
        <v>0.440515887398817</v>
      </c>
      <c r="AE2472" s="4" t="str">
        <f aca="false">IF(D2472&lt;Guide!$C$21,"Low PA",IF(TRIM(IF(ISNUMBER(AD2472),IF(N(AD2472)&lt;=-Guide!$C$24,"▼ Bat Speed  ",IF(N(AD2472)&gt;=Guide!$C$24,"▲ Bat Speed  ","")),"")&amp;IF(N(Z2472)&gt;=Guide!$C$22,"▲ Contact  ","")&amp;IF(N(Z2472)&lt;=-Guide!$C$22,"▼ Contact  ","")&amp;IF(N(AB2472)&gt;=Guide!$C$23,"▲ Chase  ","")&amp;IF(N(AB2472)&lt;=-Guide!$C$23,"▼ Chase  ",""))="","Stable",TRIM(IF(ISNUMBER(AD2472),IF(N(AD2472)&lt;=-Guide!$C$24,"▼ Bat Speed  ",IF(N(AD2472)&gt;=Guide!$C$24,"▲ Bat Speed  ","")),"")&amp;IF(N(Z2472)&gt;=Guide!$C$22,"▲ Contact  ","")&amp;IF(N(Z2472)&lt;=-Guide!$C$22,"▼ Contact  ","")&amp;IF(N(AB2472)&gt;=Guide!$C$23,"▲ Chase  ","")&amp;IF(N(AB2472)&lt;=-Guide!$C$23,"▼ Chase  ",""))))</f>
        <v>Stable</v>
      </c>
      <c r="AF2472" s="35" t="n">
        <f aca="false">MATCH(Counts!A2472,'Season Counts'!$A$2:$A$740,0)</f>
        <v>634</v>
      </c>
    </row>
    <row r="2473" customFormat="false" ht="15" hidden="false" customHeight="false" outlineLevel="0" collapsed="false">
      <c r="A2473" s="34" t="str">
        <f aca="false">Counts!B2473</f>
        <v>STL</v>
      </c>
      <c r="B2473" s="5" t="str">
        <f aca="false">Counts!C2473</f>
        <v>José Fermín</v>
      </c>
      <c r="C2473" s="34" t="str">
        <f aca="false">Counts!F2473</f>
        <v>Aug</v>
      </c>
      <c r="D2473" s="35" t="n">
        <f aca="false">IFERROR(Counts!P2473,"")</f>
        <v>89</v>
      </c>
      <c r="E2473" s="36" t="n">
        <f aca="false">IFERROR(Counts!R2473/Counts!Q2473,"")</f>
        <v>0.2375</v>
      </c>
      <c r="F2473" s="36" t="n">
        <f aca="false">IFERROR((Counts!R2473+Counts!V2473+Counts!W2473)/(Counts!Q2473+Counts!V2473+Counts!W2473+Counts!X2473),"")</f>
        <v>0.306818181818182</v>
      </c>
      <c r="G2473" s="36" t="n">
        <f aca="false">IFERROR((Counts!R2473+Counts!S2473+2*Counts!T2473+3*Counts!U2473)/Counts!Q2473,"")</f>
        <v>0.3375</v>
      </c>
      <c r="H2473" s="35" t="n">
        <f aca="false">IFERROR(Counts!U2473,"")</f>
        <v>1</v>
      </c>
      <c r="I2473" s="36" t="n">
        <f aca="false">IFERROR(Counts!Z2473/Counts!AA2473,"")</f>
        <v>0.290340909090909</v>
      </c>
      <c r="J2473" s="36" t="n">
        <f aca="false">IFERROR(Counts!AB2473/Counts!AA2473,"")</f>
        <v>0.301897727272727</v>
      </c>
      <c r="K2473" s="37" t="n">
        <f aca="false">IFERROR((Counts!AB2473-Counts!Z2473)/Counts!AA2473,"")</f>
        <v>0.0115568181818182</v>
      </c>
      <c r="L2473" s="38" t="n">
        <f aca="false">IFERROR(Counts!Y2473/Counts!P2473,"")</f>
        <v>0.146067415730337</v>
      </c>
      <c r="M2473" s="38" t="n">
        <f aca="false">IFERROR(Counts!V2473/Counts!P2473,"")</f>
        <v>0.0898876404494382</v>
      </c>
      <c r="N2473" s="38" t="n">
        <f aca="false">IFERROR(Counts!AD2473/Counts!AC2473,"")</f>
        <v>0.0294117647058824</v>
      </c>
      <c r="O2473" s="38" t="n">
        <f aca="false">IFERROR(Counts!AE2473/Counts!AC2473,"")</f>
        <v>0.323529411764706</v>
      </c>
      <c r="P2473" s="39" t="n">
        <f aca="false">IFERROR(Counts!AG2473/Counts!AF2473,"")</f>
        <v>85.8088235294118</v>
      </c>
      <c r="Q2473" s="38" t="n">
        <f aca="false">IFERROR(Counts!AH2473/Counts!AC2473,"")</f>
        <v>0.382352941176471</v>
      </c>
      <c r="R2473" s="38" t="n">
        <f aca="false">IFERROR(Counts!N2473/Counts!M2473,"")</f>
        <v>0.177142857142857</v>
      </c>
      <c r="S2473" s="38" t="n">
        <f aca="false">IFERROR(Counts!K2473/Counts!J2473,"")</f>
        <v>0.54679802955665</v>
      </c>
      <c r="T2473" s="38" t="n">
        <f aca="false">IFERROR(Counts!I2473/Counts!H2473,"")</f>
        <v>0.0915492957746479</v>
      </c>
      <c r="U2473" s="38" t="n">
        <f aca="false">IFERROR(1-Counts!L2473/Counts!K2473,"")</f>
        <v>0.90990990990991</v>
      </c>
      <c r="V2473" s="39" t="n">
        <f aca="false">IFERROR(Counts!AJ2473/Counts!AI2473,"")</f>
        <v>68.2</v>
      </c>
      <c r="W2473" s="38" t="n">
        <f aca="false">IFERROR(Counts!AK2473/Counts!AI2473,"")</f>
        <v>0.024</v>
      </c>
      <c r="X2473" s="40" t="n">
        <f aca="false">IFERROR(Counts!O2473,"")</f>
        <v>-1.316</v>
      </c>
      <c r="Y2473" s="36" t="n">
        <f aca="false">IFERROR(INDEX('Season Counts'!$Y$2:$Y$740,$AF2473)/INDEX('Season Counts'!$X$2:$X$740,$AF2473),"")</f>
        <v>0.293016304347826</v>
      </c>
      <c r="Z2473" s="37" t="n">
        <f aca="false">IFERROR(J2473-Y2473,"")</f>
        <v>0.00888142292490118</v>
      </c>
      <c r="AA2473" s="38" t="n">
        <f aca="false">IFERROR(INDEX('Season Counts'!$K$2:$K$740,$AF2473)/INDEX('Season Counts'!$J$2:$J$740,$AF2473),"")</f>
        <v>0.221485411140584</v>
      </c>
      <c r="AB2473" s="41" t="n">
        <f aca="false">IFERROR(R2473-AA2473,"")</f>
        <v>-0.0443425539977264</v>
      </c>
      <c r="AC2473" s="39" t="n">
        <f aca="false">IFERROR(INDEX('Season Counts'!$AG$2:$AG$740,$AF2473)/INDEX('Season Counts'!$AF$2:$AF$740,$AF2473),"")</f>
        <v>67.9788389513109</v>
      </c>
      <c r="AD2473" s="40" t="n">
        <f aca="false">IFERROR(V2473-AC2473,"")</f>
        <v>0.22116104868914</v>
      </c>
      <c r="AE2473" s="4" t="str">
        <f aca="false">IF(D2473&lt;Guide!$C$21,"Low PA",IF(TRIM(IF(ISNUMBER(AD2473),IF(N(AD2473)&lt;=-Guide!$C$24,"▼ Bat Speed  ",IF(N(AD2473)&gt;=Guide!$C$24,"▲ Bat Speed  ","")),"")&amp;IF(N(Z2473)&gt;=Guide!$C$22,"▲ Contact  ","")&amp;IF(N(Z2473)&lt;=-Guide!$C$22,"▼ Contact  ","")&amp;IF(N(AB2473)&gt;=Guide!$C$23,"▲ Chase  ","")&amp;IF(N(AB2473)&lt;=-Guide!$C$23,"▼ Chase  ",""))="","Stable",TRIM(IF(ISNUMBER(AD2473),IF(N(AD2473)&lt;=-Guide!$C$24,"▼ Bat Speed  ",IF(N(AD2473)&gt;=Guide!$C$24,"▲ Bat Speed  ","")),"")&amp;IF(N(Z2473)&gt;=Guide!$C$22,"▲ Contact  ","")&amp;IF(N(Z2473)&lt;=-Guide!$C$22,"▼ Contact  ","")&amp;IF(N(AB2473)&gt;=Guide!$C$23,"▲ Chase  ","")&amp;IF(N(AB2473)&lt;=-Guide!$C$23,"▼ Chase  ",""))))</f>
        <v>▼ Chase</v>
      </c>
      <c r="AF2473" s="35" t="n">
        <f aca="false">MATCH(Counts!A2473,'Season Counts'!$A$2:$A$740,0)</f>
        <v>634</v>
      </c>
    </row>
    <row r="2474" customFormat="false" ht="15" hidden="false" customHeight="false" outlineLevel="0" collapsed="false">
      <c r="A2474" s="34" t="str">
        <f aca="false">Counts!B2474</f>
        <v>STL</v>
      </c>
      <c r="B2474" s="5" t="str">
        <f aca="false">Counts!C2474</f>
        <v>José Fermín</v>
      </c>
      <c r="C2474" s="34" t="str">
        <f aca="false">Counts!F2474</f>
        <v>Sep</v>
      </c>
      <c r="D2474" s="35" t="n">
        <f aca="false">IFERROR(Counts!P2474,"")</f>
        <v>62</v>
      </c>
      <c r="E2474" s="36" t="n">
        <f aca="false">IFERROR(Counts!R2474/Counts!Q2474,"")</f>
        <v>0.288461538461538</v>
      </c>
      <c r="F2474" s="36" t="n">
        <f aca="false">IFERROR((Counts!R2474+Counts!V2474+Counts!W2474)/(Counts!Q2474+Counts!V2474+Counts!W2474+Counts!X2474),"")</f>
        <v>0.32258064516129</v>
      </c>
      <c r="G2474" s="36" t="n">
        <f aca="false">IFERROR((Counts!R2474+Counts!S2474+2*Counts!T2474+3*Counts!U2474)/Counts!Q2474,"")</f>
        <v>0.346153846153846</v>
      </c>
      <c r="H2474" s="35" t="n">
        <f aca="false">IFERROR(Counts!U2474,"")</f>
        <v>0</v>
      </c>
      <c r="I2474" s="36" t="n">
        <f aca="false">IFERROR(Counts!Z2474/Counts!AA2474,"")</f>
        <v>0.291129032258065</v>
      </c>
      <c r="J2474" s="36" t="n">
        <f aca="false">IFERROR(Counts!AB2474/Counts!AA2474,"")</f>
        <v>0.2765</v>
      </c>
      <c r="K2474" s="37" t="n">
        <f aca="false">IFERROR((Counts!AB2474-Counts!Z2474)/Counts!AA2474,"")</f>
        <v>-0.0146290322580645</v>
      </c>
      <c r="L2474" s="38" t="n">
        <f aca="false">IFERROR(Counts!Y2474/Counts!P2474,"")</f>
        <v>0.145161290322581</v>
      </c>
      <c r="M2474" s="38" t="n">
        <f aca="false">IFERROR(Counts!V2474/Counts!P2474,"")</f>
        <v>0.0645161290322581</v>
      </c>
      <c r="N2474" s="38" t="n">
        <f aca="false">IFERROR(Counts!AD2474/Counts!AC2474,"")</f>
        <v>0</v>
      </c>
      <c r="O2474" s="38" t="n">
        <f aca="false">IFERROR(Counts!AE2474/Counts!AC2474,"")</f>
        <v>0.3125</v>
      </c>
      <c r="P2474" s="39" t="n">
        <f aca="false">IFERROR(Counts!AG2474/Counts!AF2474,"")</f>
        <v>84.7166666666667</v>
      </c>
      <c r="Q2474" s="38" t="n">
        <f aca="false">IFERROR(Counts!AH2474/Counts!AC2474,"")</f>
        <v>0.395833333333333</v>
      </c>
      <c r="R2474" s="38" t="n">
        <f aca="false">IFERROR(Counts!N2474/Counts!M2474,"")</f>
        <v>0.259259259259259</v>
      </c>
      <c r="S2474" s="38" t="n">
        <f aca="false">IFERROR(Counts!K2474/Counts!J2474,"")</f>
        <v>0.583333333333333</v>
      </c>
      <c r="T2474" s="38" t="n">
        <f aca="false">IFERROR(Counts!I2474/Counts!H2474,"")</f>
        <v>0.116071428571429</v>
      </c>
      <c r="U2474" s="38" t="n">
        <f aca="false">IFERROR(1-Counts!L2474/Counts!K2474,"")</f>
        <v>0.909090909090909</v>
      </c>
      <c r="V2474" s="39" t="n">
        <f aca="false">IFERROR(Counts!AJ2474/Counts!AI2474,"")</f>
        <v>67.2938144329897</v>
      </c>
      <c r="W2474" s="38" t="n">
        <f aca="false">IFERROR(Counts!AK2474/Counts!AI2474,"")</f>
        <v>0.0103092783505155</v>
      </c>
      <c r="X2474" s="40" t="n">
        <f aca="false">IFERROR(Counts!O2474,"")</f>
        <v>-0.832</v>
      </c>
      <c r="Y2474" s="36" t="n">
        <f aca="false">IFERROR(INDEX('Season Counts'!$Y$2:$Y$740,$AF2474)/INDEX('Season Counts'!$X$2:$X$740,$AF2474),"")</f>
        <v>0.293016304347826</v>
      </c>
      <c r="Z2474" s="37" t="n">
        <f aca="false">IFERROR(J2474-Y2474,"")</f>
        <v>-0.0165163043478261</v>
      </c>
      <c r="AA2474" s="38" t="n">
        <f aca="false">IFERROR(INDEX('Season Counts'!$K$2:$K$740,$AF2474)/INDEX('Season Counts'!$J$2:$J$740,$AF2474),"")</f>
        <v>0.221485411140584</v>
      </c>
      <c r="AB2474" s="41" t="n">
        <f aca="false">IFERROR(R2474-AA2474,"")</f>
        <v>0.0377738481186757</v>
      </c>
      <c r="AC2474" s="39" t="n">
        <f aca="false">IFERROR(INDEX('Season Counts'!$AG$2:$AG$740,$AF2474)/INDEX('Season Counts'!$AF$2:$AF$740,$AF2474),"")</f>
        <v>67.9788389513109</v>
      </c>
      <c r="AD2474" s="40" t="n">
        <f aca="false">IFERROR(V2474-AC2474,"")</f>
        <v>-0.685024518321171</v>
      </c>
      <c r="AE2474" s="4" t="str">
        <f aca="false">IF(D2474&lt;Guide!$C$21,"Low PA",IF(TRIM(IF(ISNUMBER(AD2474),IF(N(AD2474)&lt;=-Guide!$C$24,"▼ Bat Speed  ",IF(N(AD2474)&gt;=Guide!$C$24,"▲ Bat Speed  ","")),"")&amp;IF(N(Z2474)&gt;=Guide!$C$22,"▲ Contact  ","")&amp;IF(N(Z2474)&lt;=-Guide!$C$22,"▼ Contact  ","")&amp;IF(N(AB2474)&gt;=Guide!$C$23,"▲ Chase  ","")&amp;IF(N(AB2474)&lt;=-Guide!$C$23,"▼ Chase  ",""))="","Stable",TRIM(IF(ISNUMBER(AD2474),IF(N(AD2474)&lt;=-Guide!$C$24,"▼ Bat Speed  ",IF(N(AD2474)&gt;=Guide!$C$24,"▲ Bat Speed  ","")),"")&amp;IF(N(Z2474)&gt;=Guide!$C$22,"▲ Contact  ","")&amp;IF(N(Z2474)&lt;=-Guide!$C$22,"▼ Contact  ","")&amp;IF(N(AB2474)&gt;=Guide!$C$23,"▲ Chase  ","")&amp;IF(N(AB2474)&lt;=-Guide!$C$23,"▼ Chase  ",""))))</f>
        <v>Stable</v>
      </c>
      <c r="AF2474" s="35" t="n">
        <f aca="false">MATCH(Counts!A2474,'Season Counts'!$A$2:$A$740,0)</f>
        <v>634</v>
      </c>
    </row>
    <row r="2475" customFormat="false" ht="15" hidden="false" customHeight="false" outlineLevel="0" collapsed="false">
      <c r="A2475" s="34" t="str">
        <f aca="false">Counts!B2475</f>
        <v>STL</v>
      </c>
      <c r="B2475" s="5" t="str">
        <f aca="false">Counts!C2475</f>
        <v>Nolan Gorman</v>
      </c>
      <c r="C2475" s="34" t="str">
        <f aca="false">Counts!F2475</f>
        <v>Mar-Apr</v>
      </c>
      <c r="D2475" s="35" t="n">
        <f aca="false">IFERROR(Counts!P2475,"")</f>
        <v>117</v>
      </c>
      <c r="E2475" s="36" t="n">
        <f aca="false">IFERROR(Counts!R2475/Counts!Q2475,"")</f>
        <v>0.223300970873786</v>
      </c>
      <c r="F2475" s="36" t="n">
        <f aca="false">IFERROR((Counts!R2475+Counts!V2475+Counts!W2475)/(Counts!Q2475+Counts!V2475+Counts!W2475+Counts!X2475),"")</f>
        <v>0.290598290598291</v>
      </c>
      <c r="G2475" s="36" t="n">
        <f aca="false">IFERROR((Counts!R2475+Counts!S2475+2*Counts!T2475+3*Counts!U2475)/Counts!Q2475,"")</f>
        <v>0.359223300970874</v>
      </c>
      <c r="H2475" s="35" t="n">
        <f aca="false">IFERROR(Counts!U2475,"")</f>
        <v>4</v>
      </c>
      <c r="I2475" s="36" t="n">
        <f aca="false">IFERROR(Counts!Z2475/Counts!AA2475,"")</f>
        <v>0.282758620689655</v>
      </c>
      <c r="J2475" s="36" t="n">
        <f aca="false">IFERROR(Counts!AB2475/Counts!AA2475,"")</f>
        <v>0.277965517241379</v>
      </c>
      <c r="K2475" s="37" t="n">
        <f aca="false">IFERROR((Counts!AB2475-Counts!Z2475)/Counts!AA2475,"")</f>
        <v>-0.00479310344827584</v>
      </c>
      <c r="L2475" s="38" t="n">
        <f aca="false">IFERROR(Counts!Y2475/Counts!P2475,"")</f>
        <v>0.282051282051282</v>
      </c>
      <c r="M2475" s="38" t="n">
        <f aca="false">IFERROR(Counts!V2475/Counts!P2475,"")</f>
        <v>0.094017094017094</v>
      </c>
      <c r="N2475" s="38" t="n">
        <f aca="false">IFERROR(Counts!AD2475/Counts!AC2475,"")</f>
        <v>0.0547945205479452</v>
      </c>
      <c r="O2475" s="38" t="n">
        <f aca="false">IFERROR(Counts!AE2475/Counts!AC2475,"")</f>
        <v>0.410958904109589</v>
      </c>
      <c r="P2475" s="39" t="n">
        <f aca="false">IFERROR(Counts!AG2475/Counts!AF2475,"")</f>
        <v>87.4972602739726</v>
      </c>
      <c r="Q2475" s="38" t="n">
        <f aca="false">IFERROR(Counts!AH2475/Counts!AC2475,"")</f>
        <v>0.36986301369863</v>
      </c>
      <c r="R2475" s="38" t="n">
        <f aca="false">IFERROR(Counts!N2475/Counts!M2475,"")</f>
        <v>0.3</v>
      </c>
      <c r="S2475" s="38" t="n">
        <f aca="false">IFERROR(Counts!K2475/Counts!J2475,"")</f>
        <v>0.687763713080169</v>
      </c>
      <c r="T2475" s="38" t="n">
        <f aca="false">IFERROR(Counts!I2475/Counts!H2475,"")</f>
        <v>0.319327731092437</v>
      </c>
      <c r="U2475" s="38" t="n">
        <f aca="false">IFERROR(1-Counts!L2475/Counts!K2475,"")</f>
        <v>0.809815950920245</v>
      </c>
      <c r="V2475" s="39" t="n">
        <f aca="false">IFERROR(Counts!AJ2475/Counts!AI2475,"")</f>
        <v>72.49375</v>
      </c>
      <c r="W2475" s="38" t="n">
        <f aca="false">IFERROR(Counts!AK2475/Counts!AI2475,"")</f>
        <v>0.235576923076923</v>
      </c>
      <c r="X2475" s="40" t="n">
        <f aca="false">IFERROR(Counts!O2475,"")</f>
        <v>-2.345</v>
      </c>
      <c r="Y2475" s="36" t="n">
        <f aca="false">IFERROR(INDEX('Season Counts'!$Y$2:$Y$740,$AF2475)/INDEX('Season Counts'!$X$2:$X$740,$AF2475),"")</f>
        <v>0.27775</v>
      </c>
      <c r="Z2475" s="37" t="n">
        <f aca="false">IFERROR(J2475-Y2475,"")</f>
        <v>0.000215517241379304</v>
      </c>
      <c r="AA2475" s="38" t="n">
        <f aca="false">IFERROR(INDEX('Season Counts'!$K$2:$K$740,$AF2475)/INDEX('Season Counts'!$J$2:$J$740,$AF2475),"")</f>
        <v>0.314112291350531</v>
      </c>
      <c r="AB2475" s="41" t="n">
        <f aca="false">IFERROR(R2475-AA2475,"")</f>
        <v>-0.0141122913505311</v>
      </c>
      <c r="AC2475" s="39" t="n">
        <f aca="false">IFERROR(INDEX('Season Counts'!$AG$2:$AG$740,$AF2475)/INDEX('Season Counts'!$AF$2:$AF$740,$AF2475),"")</f>
        <v>73.4500920810313</v>
      </c>
      <c r="AD2475" s="40" t="n">
        <f aca="false">IFERROR(V2475-AC2475,"")</f>
        <v>-0.956342081031309</v>
      </c>
      <c r="AE2475" s="4" t="str">
        <f aca="false">IF(D2475&lt;Guide!$C$21,"Low PA",IF(TRIM(IF(ISNUMBER(AD2475),IF(N(AD2475)&lt;=-Guide!$C$24,"▼ Bat Speed  ",IF(N(AD2475)&gt;=Guide!$C$24,"▲ Bat Speed  ","")),"")&amp;IF(N(Z2475)&gt;=Guide!$C$22,"▲ Contact  ","")&amp;IF(N(Z2475)&lt;=-Guide!$C$22,"▼ Contact  ","")&amp;IF(N(AB2475)&gt;=Guide!$C$23,"▲ Chase  ","")&amp;IF(N(AB2475)&lt;=-Guide!$C$23,"▼ Chase  ",""))="","Stable",TRIM(IF(ISNUMBER(AD2475),IF(N(AD2475)&lt;=-Guide!$C$24,"▼ Bat Speed  ",IF(N(AD2475)&gt;=Guide!$C$24,"▲ Bat Speed  ","")),"")&amp;IF(N(Z2475)&gt;=Guide!$C$22,"▲ Contact  ","")&amp;IF(N(Z2475)&lt;=-Guide!$C$22,"▼ Contact  ","")&amp;IF(N(AB2475)&gt;=Guide!$C$23,"▲ Chase  ","")&amp;IF(N(AB2475)&lt;=-Guide!$C$23,"▼ Chase  ",""))))</f>
        <v>Stable</v>
      </c>
      <c r="AF2475" s="35" t="n">
        <f aca="false">MATCH(Counts!A2475,'Season Counts'!$A$2:$A$740,0)</f>
        <v>635</v>
      </c>
    </row>
    <row r="2476" customFormat="false" ht="15" hidden="false" customHeight="false" outlineLevel="0" collapsed="false">
      <c r="A2476" s="34" t="str">
        <f aca="false">Counts!B2476</f>
        <v>STL</v>
      </c>
      <c r="B2476" s="5" t="str">
        <f aca="false">Counts!C2476</f>
        <v>Nolan Gorman</v>
      </c>
      <c r="C2476" s="34" t="str">
        <f aca="false">Counts!F2476</f>
        <v>May</v>
      </c>
      <c r="D2476" s="35" t="n">
        <f aca="false">IFERROR(Counts!P2476,"")</f>
        <v>89</v>
      </c>
      <c r="E2476" s="36" t="n">
        <f aca="false">IFERROR(Counts!R2476/Counts!Q2476,"")</f>
        <v>0.192307692307692</v>
      </c>
      <c r="F2476" s="36" t="n">
        <f aca="false">IFERROR((Counts!R2476+Counts!V2476+Counts!W2476)/(Counts!Q2476+Counts!V2476+Counts!W2476+Counts!X2476),"")</f>
        <v>0.292134831460674</v>
      </c>
      <c r="G2476" s="36" t="n">
        <f aca="false">IFERROR((Counts!R2476+Counts!S2476+2*Counts!T2476+3*Counts!U2476)/Counts!Q2476,"")</f>
        <v>0.294871794871795</v>
      </c>
      <c r="H2476" s="35" t="n">
        <f aca="false">IFERROR(Counts!U2476,"")</f>
        <v>2</v>
      </c>
      <c r="I2476" s="36" t="n">
        <f aca="false">IFERROR(Counts!Z2476/Counts!AA2476,"")</f>
        <v>0.265909090909091</v>
      </c>
      <c r="J2476" s="36" t="n">
        <f aca="false">IFERROR(Counts!AB2476/Counts!AA2476,"")</f>
        <v>0.304897727272727</v>
      </c>
      <c r="K2476" s="37" t="n">
        <f aca="false">IFERROR((Counts!AB2476-Counts!Z2476)/Counts!AA2476,"")</f>
        <v>0.0389886363636364</v>
      </c>
      <c r="L2476" s="38" t="n">
        <f aca="false">IFERROR(Counts!Y2476/Counts!P2476,"")</f>
        <v>0.337078651685393</v>
      </c>
      <c r="M2476" s="38" t="n">
        <f aca="false">IFERROR(Counts!V2476/Counts!P2476,"")</f>
        <v>0.123595505617978</v>
      </c>
      <c r="N2476" s="38" t="n">
        <f aca="false">IFERROR(Counts!AD2476/Counts!AC2476,"")</f>
        <v>0.145833333333333</v>
      </c>
      <c r="O2476" s="38" t="n">
        <f aca="false">IFERROR(Counts!AE2476/Counts!AC2476,"")</f>
        <v>0.479166666666667</v>
      </c>
      <c r="P2476" s="39" t="n">
        <f aca="false">IFERROR(Counts!AG2476/Counts!AF2476,"")</f>
        <v>91.8604166666667</v>
      </c>
      <c r="Q2476" s="38" t="n">
        <f aca="false">IFERROR(Counts!AH2476/Counts!AC2476,"")</f>
        <v>0.416666666666667</v>
      </c>
      <c r="R2476" s="38" t="n">
        <f aca="false">IFERROR(Counts!N2476/Counts!M2476,"")</f>
        <v>0.319148936170213</v>
      </c>
      <c r="S2476" s="38" t="n">
        <f aca="false">IFERROR(Counts!K2476/Counts!J2476,"")</f>
        <v>0.735294117647059</v>
      </c>
      <c r="T2476" s="38" t="n">
        <f aca="false">IFERROR(Counts!I2476/Counts!H2476,"")</f>
        <v>0.389189189189189</v>
      </c>
      <c r="U2476" s="38" t="n">
        <f aca="false">IFERROR(1-Counts!L2476/Counts!K2476,"")</f>
        <v>0.688</v>
      </c>
      <c r="V2476" s="39" t="n">
        <f aca="false">IFERROR(Counts!AJ2476/Counts!AI2476,"")</f>
        <v>73.7374233128834</v>
      </c>
      <c r="W2476" s="38" t="n">
        <f aca="false">IFERROR(Counts!AK2476/Counts!AI2476,"")</f>
        <v>0.392638036809816</v>
      </c>
      <c r="X2476" s="40" t="n">
        <f aca="false">IFERROR(Counts!O2476,"")</f>
        <v>-3.242</v>
      </c>
      <c r="Y2476" s="36" t="n">
        <f aca="false">IFERROR(INDEX('Season Counts'!$Y$2:$Y$740,$AF2476)/INDEX('Season Counts'!$X$2:$X$740,$AF2476),"")</f>
        <v>0.27775</v>
      </c>
      <c r="Z2476" s="37" t="n">
        <f aca="false">IFERROR(J2476-Y2476,"")</f>
        <v>0.0271477272727273</v>
      </c>
      <c r="AA2476" s="38" t="n">
        <f aca="false">IFERROR(INDEX('Season Counts'!$K$2:$K$740,$AF2476)/INDEX('Season Counts'!$J$2:$J$740,$AF2476),"")</f>
        <v>0.314112291350531</v>
      </c>
      <c r="AB2476" s="41" t="n">
        <f aca="false">IFERROR(R2476-AA2476,"")</f>
        <v>0.00503664481968169</v>
      </c>
      <c r="AC2476" s="39" t="n">
        <f aca="false">IFERROR(INDEX('Season Counts'!$AG$2:$AG$740,$AF2476)/INDEX('Season Counts'!$AF$2:$AF$740,$AF2476),"")</f>
        <v>73.4500920810313</v>
      </c>
      <c r="AD2476" s="40" t="n">
        <f aca="false">IFERROR(V2476-AC2476,"")</f>
        <v>0.287331231852122</v>
      </c>
      <c r="AE2476" s="4" t="str">
        <f aca="false">IF(D2476&lt;Guide!$C$21,"Low PA",IF(TRIM(IF(ISNUMBER(AD2476),IF(N(AD2476)&lt;=-Guide!$C$24,"▼ Bat Speed  ",IF(N(AD2476)&gt;=Guide!$C$24,"▲ Bat Speed  ","")),"")&amp;IF(N(Z2476)&gt;=Guide!$C$22,"▲ Contact  ","")&amp;IF(N(Z2476)&lt;=-Guide!$C$22,"▼ Contact  ","")&amp;IF(N(AB2476)&gt;=Guide!$C$23,"▲ Chase  ","")&amp;IF(N(AB2476)&lt;=-Guide!$C$23,"▼ Chase  ",""))="","Stable",TRIM(IF(ISNUMBER(AD2476),IF(N(AD2476)&lt;=-Guide!$C$24,"▼ Bat Speed  ",IF(N(AD2476)&gt;=Guide!$C$24,"▲ Bat Speed  ","")),"")&amp;IF(N(Z2476)&gt;=Guide!$C$22,"▲ Contact  ","")&amp;IF(N(Z2476)&lt;=-Guide!$C$22,"▼ Contact  ","")&amp;IF(N(AB2476)&gt;=Guide!$C$23,"▲ Chase  ","")&amp;IF(N(AB2476)&lt;=-Guide!$C$23,"▼ Chase  ",""))))</f>
        <v>Stable</v>
      </c>
      <c r="AF2476" s="35" t="n">
        <f aca="false">MATCH(Counts!A2476,'Season Counts'!$A$2:$A$740,0)</f>
        <v>635</v>
      </c>
    </row>
    <row r="2477" customFormat="false" ht="15" hidden="false" customHeight="false" outlineLevel="0" collapsed="false">
      <c r="A2477" s="34" t="str">
        <f aca="false">Counts!B2477</f>
        <v>STL</v>
      </c>
      <c r="B2477" s="5" t="str">
        <f aca="false">Counts!C2477</f>
        <v>Nolan Gorman</v>
      </c>
      <c r="C2477" s="34" t="str">
        <f aca="false">Counts!F2477</f>
        <v>Jun</v>
      </c>
      <c r="D2477" s="35" t="n">
        <f aca="false">IFERROR(Counts!P2477,"")</f>
        <v>23</v>
      </c>
      <c r="E2477" s="36" t="n">
        <f aca="false">IFERROR(Counts!R2477/Counts!Q2477,"")</f>
        <v>0.05</v>
      </c>
      <c r="F2477" s="36" t="n">
        <f aca="false">IFERROR((Counts!R2477+Counts!V2477+Counts!W2477)/(Counts!Q2477+Counts!V2477+Counts!W2477+Counts!X2477),"")</f>
        <v>0.173913043478261</v>
      </c>
      <c r="G2477" s="36" t="n">
        <f aca="false">IFERROR((Counts!R2477+Counts!S2477+2*Counts!T2477+3*Counts!U2477)/Counts!Q2477,"")</f>
        <v>0.2</v>
      </c>
      <c r="H2477" s="35" t="n">
        <f aca="false">IFERROR(Counts!U2477,"")</f>
        <v>1</v>
      </c>
      <c r="I2477" s="36" t="n">
        <f aca="false">IFERROR(Counts!Z2477/Counts!AA2477,"")</f>
        <v>0.178260869565217</v>
      </c>
      <c r="J2477" s="36" t="n">
        <f aca="false">IFERROR(Counts!AB2477/Counts!AA2477,"")</f>
        <v>0.177869565217391</v>
      </c>
      <c r="K2477" s="37" t="n">
        <f aca="false">IFERROR((Counts!AB2477-Counts!Z2477)/Counts!AA2477,"")</f>
        <v>-0.000391304347826063</v>
      </c>
      <c r="L2477" s="38" t="n">
        <f aca="false">IFERROR(Counts!Y2477/Counts!P2477,"")</f>
        <v>0.478260869565217</v>
      </c>
      <c r="M2477" s="38" t="n">
        <f aca="false">IFERROR(Counts!V2477/Counts!P2477,"")</f>
        <v>0.130434782608696</v>
      </c>
      <c r="N2477" s="38" t="n">
        <f aca="false">IFERROR(Counts!AD2477/Counts!AC2477,"")</f>
        <v>0.111111111111111</v>
      </c>
      <c r="O2477" s="38" t="n">
        <f aca="false">IFERROR(Counts!AE2477/Counts!AC2477,"")</f>
        <v>0.444444444444444</v>
      </c>
      <c r="P2477" s="39" t="n">
        <f aca="false">IFERROR(Counts!AG2477/Counts!AF2477,"")</f>
        <v>89.9222222222222</v>
      </c>
      <c r="Q2477" s="38" t="n">
        <f aca="false">IFERROR(Counts!AH2477/Counts!AC2477,"")</f>
        <v>0.111111111111111</v>
      </c>
      <c r="R2477" s="38" t="n">
        <f aca="false">IFERROR(Counts!N2477/Counts!M2477,"")</f>
        <v>0.384615384615385</v>
      </c>
      <c r="S2477" s="38" t="n">
        <f aca="false">IFERROR(Counts!K2477/Counts!J2477,"")</f>
        <v>0.675675675675676</v>
      </c>
      <c r="T2477" s="38" t="n">
        <f aca="false">IFERROR(Counts!I2477/Counts!H2477,"")</f>
        <v>0.56</v>
      </c>
      <c r="U2477" s="38" t="n">
        <f aca="false">IFERROR(1-Counts!L2477/Counts!K2477,"")</f>
        <v>0.6</v>
      </c>
      <c r="V2477" s="39" t="n">
        <f aca="false">IFERROR(Counts!AJ2477/Counts!AI2477,"")</f>
        <v>73.7195652173913</v>
      </c>
      <c r="W2477" s="38" t="n">
        <f aca="false">IFERROR(Counts!AK2477/Counts!AI2477,"")</f>
        <v>0.369565217391304</v>
      </c>
      <c r="X2477" s="40" t="n">
        <f aca="false">IFERROR(Counts!O2477,"")</f>
        <v>-2.213</v>
      </c>
      <c r="Y2477" s="36" t="n">
        <f aca="false">IFERROR(INDEX('Season Counts'!$Y$2:$Y$740,$AF2477)/INDEX('Season Counts'!$X$2:$X$740,$AF2477),"")</f>
        <v>0.27775</v>
      </c>
      <c r="Z2477" s="37" t="n">
        <f aca="false">IFERROR(J2477-Y2477,"")</f>
        <v>-0.0998804347826087</v>
      </c>
      <c r="AA2477" s="38" t="n">
        <f aca="false">IFERROR(INDEX('Season Counts'!$K$2:$K$740,$AF2477)/INDEX('Season Counts'!$J$2:$J$740,$AF2477),"")</f>
        <v>0.314112291350531</v>
      </c>
      <c r="AB2477" s="41" t="n">
        <f aca="false">IFERROR(R2477-AA2477,"")</f>
        <v>0.0705030932648535</v>
      </c>
      <c r="AC2477" s="39" t="n">
        <f aca="false">IFERROR(INDEX('Season Counts'!$AG$2:$AG$740,$AF2477)/INDEX('Season Counts'!$AF$2:$AF$740,$AF2477),"")</f>
        <v>73.4500920810313</v>
      </c>
      <c r="AD2477" s="40" t="n">
        <f aca="false">IFERROR(V2477-AC2477,"")</f>
        <v>0.269473136359991</v>
      </c>
      <c r="AE2477" s="4" t="str">
        <f aca="false">IF(D2477&lt;Guide!$C$21,"Low PA",IF(TRIM(IF(ISNUMBER(AD2477),IF(N(AD2477)&lt;=-Guide!$C$24,"▼ Bat Speed  ",IF(N(AD2477)&gt;=Guide!$C$24,"▲ Bat Speed  ","")),"")&amp;IF(N(Z2477)&gt;=Guide!$C$22,"▲ Contact  ","")&amp;IF(N(Z2477)&lt;=-Guide!$C$22,"▼ Contact  ","")&amp;IF(N(AB2477)&gt;=Guide!$C$23,"▲ Chase  ","")&amp;IF(N(AB2477)&lt;=-Guide!$C$23,"▼ Chase  ",""))="","Stable",TRIM(IF(ISNUMBER(AD2477),IF(N(AD2477)&lt;=-Guide!$C$24,"▼ Bat Speed  ",IF(N(AD2477)&gt;=Guide!$C$24,"▲ Bat Speed  ","")),"")&amp;IF(N(Z2477)&gt;=Guide!$C$22,"▲ Contact  ","")&amp;IF(N(Z2477)&lt;=-Guide!$C$22,"▼ Contact  ","")&amp;IF(N(AB2477)&gt;=Guide!$C$23,"▲ Chase  ","")&amp;IF(N(AB2477)&lt;=-Guide!$C$23,"▼ Chase  ",""))))</f>
        <v>Low PA</v>
      </c>
      <c r="AF2477" s="35" t="n">
        <f aca="false">MATCH(Counts!A2477,'Season Counts'!$A$2:$A$740,0)</f>
        <v>635</v>
      </c>
    </row>
    <row r="2478" customFormat="false" ht="15" hidden="false" customHeight="false" outlineLevel="0" collapsed="false">
      <c r="A2478" s="34" t="str">
        <f aca="false">Counts!B2478</f>
        <v>STL</v>
      </c>
      <c r="B2478" s="5" t="str">
        <f aca="false">Counts!C2478</f>
        <v>Nolan Gorman</v>
      </c>
      <c r="C2478" s="34" t="str">
        <f aca="false">Counts!F2478</f>
        <v>Aug</v>
      </c>
      <c r="D2478" s="35" t="n">
        <f aca="false">IFERROR(Counts!P2478,"")</f>
        <v>19</v>
      </c>
      <c r="E2478" s="36" t="n">
        <f aca="false">IFERROR(Counts!R2478/Counts!Q2478,"")</f>
        <v>0.111111111111111</v>
      </c>
      <c r="F2478" s="36" t="n">
        <f aca="false">IFERROR((Counts!R2478+Counts!V2478+Counts!W2478)/(Counts!Q2478+Counts!V2478+Counts!W2478+Counts!X2478),"")</f>
        <v>0.157894736842105</v>
      </c>
      <c r="G2478" s="36" t="n">
        <f aca="false">IFERROR((Counts!R2478+Counts!S2478+2*Counts!T2478+3*Counts!U2478)/Counts!Q2478,"")</f>
        <v>0.333333333333333</v>
      </c>
      <c r="H2478" s="35" t="n">
        <f aca="false">IFERROR(Counts!U2478,"")</f>
        <v>1</v>
      </c>
      <c r="I2478" s="36" t="n">
        <f aca="false">IFERROR(Counts!Z2478/Counts!AA2478,"")</f>
        <v>0.207894736842105</v>
      </c>
      <c r="J2478" s="36" t="n">
        <f aca="false">IFERROR(Counts!AB2478/Counts!AA2478,"")</f>
        <v>0.287473684210526</v>
      </c>
      <c r="K2478" s="37" t="n">
        <f aca="false">IFERROR((Counts!AB2478-Counts!Z2478)/Counts!AA2478,"")</f>
        <v>0.079578947368421</v>
      </c>
      <c r="L2478" s="38" t="n">
        <f aca="false">IFERROR(Counts!Y2478/Counts!P2478,"")</f>
        <v>0.315789473684211</v>
      </c>
      <c r="M2478" s="38" t="n">
        <f aca="false">IFERROR(Counts!V2478/Counts!P2478,"")</f>
        <v>0.0526315789473684</v>
      </c>
      <c r="N2478" s="38" t="n">
        <f aca="false">IFERROR(Counts!AD2478/Counts!AC2478,"")</f>
        <v>0.166666666666667</v>
      </c>
      <c r="O2478" s="38" t="n">
        <f aca="false">IFERROR(Counts!AE2478/Counts!AC2478,"")</f>
        <v>0.416666666666667</v>
      </c>
      <c r="P2478" s="39" t="n">
        <f aca="false">IFERROR(Counts!AG2478/Counts!AF2478,"")</f>
        <v>90.375</v>
      </c>
      <c r="Q2478" s="38" t="n">
        <f aca="false">IFERROR(Counts!AH2478/Counts!AC2478,"")</f>
        <v>0.416666666666667</v>
      </c>
      <c r="R2478" s="38" t="n">
        <f aca="false">IFERROR(Counts!N2478/Counts!M2478,"")</f>
        <v>0.351351351351351</v>
      </c>
      <c r="S2478" s="38" t="n">
        <f aca="false">IFERROR(Counts!K2478/Counts!J2478,"")</f>
        <v>0.585365853658537</v>
      </c>
      <c r="T2478" s="38" t="n">
        <f aca="false">IFERROR(Counts!I2478/Counts!H2478,"")</f>
        <v>0.297297297297297</v>
      </c>
      <c r="U2478" s="38" t="n">
        <f aca="false">IFERROR(1-Counts!L2478/Counts!K2478,"")</f>
        <v>0.875</v>
      </c>
      <c r="V2478" s="39" t="n">
        <f aca="false">IFERROR(Counts!AJ2478/Counts!AI2478,"")</f>
        <v>74.7914285714286</v>
      </c>
      <c r="W2478" s="38" t="n">
        <f aca="false">IFERROR(Counts!AK2478/Counts!AI2478,"")</f>
        <v>0.457142857142857</v>
      </c>
      <c r="X2478" s="40" t="n">
        <f aca="false">IFERROR(Counts!O2478,"")</f>
        <v>-1.727</v>
      </c>
      <c r="Y2478" s="36" t="n">
        <f aca="false">IFERROR(INDEX('Season Counts'!$Y$2:$Y$740,$AF2478)/INDEX('Season Counts'!$X$2:$X$740,$AF2478),"")</f>
        <v>0.27775</v>
      </c>
      <c r="Z2478" s="37" t="n">
        <f aca="false">IFERROR(J2478-Y2478,"")</f>
        <v>0.00972368421052633</v>
      </c>
      <c r="AA2478" s="38" t="n">
        <f aca="false">IFERROR(INDEX('Season Counts'!$K$2:$K$740,$AF2478)/INDEX('Season Counts'!$J$2:$J$740,$AF2478),"")</f>
        <v>0.314112291350531</v>
      </c>
      <c r="AB2478" s="41" t="n">
        <f aca="false">IFERROR(R2478-AA2478,"")</f>
        <v>0.0372390600008203</v>
      </c>
      <c r="AC2478" s="39" t="n">
        <f aca="false">IFERROR(INDEX('Season Counts'!$AG$2:$AG$740,$AF2478)/INDEX('Season Counts'!$AF$2:$AF$740,$AF2478),"")</f>
        <v>73.4500920810313</v>
      </c>
      <c r="AD2478" s="40" t="n">
        <f aca="false">IFERROR(V2478-AC2478,"")</f>
        <v>1.34133649039725</v>
      </c>
      <c r="AE2478" s="4" t="str">
        <f aca="false">IF(D2478&lt;Guide!$C$21,"Low PA",IF(TRIM(IF(ISNUMBER(AD2478),IF(N(AD2478)&lt;=-Guide!$C$24,"▼ Bat Speed  ",IF(N(AD2478)&gt;=Guide!$C$24,"▲ Bat Speed  ","")),"")&amp;IF(N(Z2478)&gt;=Guide!$C$22,"▲ Contact  ","")&amp;IF(N(Z2478)&lt;=-Guide!$C$22,"▼ Contact  ","")&amp;IF(N(AB2478)&gt;=Guide!$C$23,"▲ Chase  ","")&amp;IF(N(AB2478)&lt;=-Guide!$C$23,"▼ Chase  ",""))="","Stable",TRIM(IF(ISNUMBER(AD2478),IF(N(AD2478)&lt;=-Guide!$C$24,"▼ Bat Speed  ",IF(N(AD2478)&gt;=Guide!$C$24,"▲ Bat Speed  ","")),"")&amp;IF(N(Z2478)&gt;=Guide!$C$22,"▲ Contact  ","")&amp;IF(N(Z2478)&lt;=-Guide!$C$22,"▼ Contact  ","")&amp;IF(N(AB2478)&gt;=Guide!$C$23,"▲ Chase  ","")&amp;IF(N(AB2478)&lt;=-Guide!$C$23,"▼ Chase  ",""))))</f>
        <v>Low PA</v>
      </c>
      <c r="AF2478" s="35" t="n">
        <f aca="false">MATCH(Counts!A2478,'Season Counts'!$A$2:$A$740,0)</f>
        <v>635</v>
      </c>
    </row>
    <row r="2479" customFormat="false" ht="15" hidden="false" customHeight="false" outlineLevel="0" collapsed="false">
      <c r="A2479" s="34" t="str">
        <f aca="false">Counts!B2479</f>
        <v>STL</v>
      </c>
      <c r="B2479" s="5" t="str">
        <f aca="false">Counts!C2479</f>
        <v>Nolan Gorman</v>
      </c>
      <c r="C2479" s="34" t="str">
        <f aca="false">Counts!F2479</f>
        <v>Sep</v>
      </c>
      <c r="D2479" s="35" t="n">
        <f aca="false">IFERROR(Counts!P2479,"")</f>
        <v>54</v>
      </c>
      <c r="E2479" s="36" t="n">
        <f aca="false">IFERROR(Counts!R2479/Counts!Q2479,"")</f>
        <v>0.170212765957447</v>
      </c>
      <c r="F2479" s="36" t="n">
        <f aca="false">IFERROR((Counts!R2479+Counts!V2479+Counts!W2479)/(Counts!Q2479+Counts!V2479+Counts!W2479+Counts!X2479),"")</f>
        <v>0.277777777777778</v>
      </c>
      <c r="G2479" s="36" t="n">
        <f aca="false">IFERROR((Counts!R2479+Counts!S2479+2*Counts!T2479+3*Counts!U2479)/Counts!Q2479,"")</f>
        <v>0.25531914893617</v>
      </c>
      <c r="H2479" s="35" t="n">
        <f aca="false">IFERROR(Counts!U2479,"")</f>
        <v>1</v>
      </c>
      <c r="I2479" s="36" t="n">
        <f aca="false">IFERROR(Counts!Z2479/Counts!AA2479,"")</f>
        <v>0.250925925925926</v>
      </c>
      <c r="J2479" s="36" t="n">
        <f aca="false">IFERROR(Counts!AB2479/Counts!AA2479,"")</f>
        <v>0.272166666666667</v>
      </c>
      <c r="K2479" s="37" t="n">
        <f aca="false">IFERROR((Counts!AB2479-Counts!Z2479)/Counts!AA2479,"")</f>
        <v>0.0212407407407407</v>
      </c>
      <c r="L2479" s="38" t="n">
        <f aca="false">IFERROR(Counts!Y2479/Counts!P2479,"")</f>
        <v>0.333333333333333</v>
      </c>
      <c r="M2479" s="38" t="n">
        <f aca="false">IFERROR(Counts!V2479/Counts!P2479,"")</f>
        <v>0.12962962962963</v>
      </c>
      <c r="N2479" s="38" t="n">
        <f aca="false">IFERROR(Counts!AD2479/Counts!AC2479,"")</f>
        <v>0.103448275862069</v>
      </c>
      <c r="O2479" s="38" t="n">
        <f aca="false">IFERROR(Counts!AE2479/Counts!AC2479,"")</f>
        <v>0.344827586206897</v>
      </c>
      <c r="P2479" s="39" t="n">
        <f aca="false">IFERROR(Counts!AG2479/Counts!AF2479,"")</f>
        <v>89.2103448275862</v>
      </c>
      <c r="Q2479" s="38" t="n">
        <f aca="false">IFERROR(Counts!AH2479/Counts!AC2479,"")</f>
        <v>0.379310344827586</v>
      </c>
      <c r="R2479" s="38" t="n">
        <f aca="false">IFERROR(Counts!N2479/Counts!M2479,"")</f>
        <v>0.285714285714286</v>
      </c>
      <c r="S2479" s="38" t="n">
        <f aca="false">IFERROR(Counts!K2479/Counts!J2479,"")</f>
        <v>0.650485436893204</v>
      </c>
      <c r="T2479" s="38" t="n">
        <f aca="false">IFERROR(Counts!I2479/Counts!H2479,"")</f>
        <v>0.316831683168317</v>
      </c>
      <c r="U2479" s="38" t="n">
        <f aca="false">IFERROR(1-Counts!L2479/Counts!K2479,"")</f>
        <v>0.776119402985075</v>
      </c>
      <c r="V2479" s="39" t="n">
        <f aca="false">IFERROR(Counts!AJ2479/Counts!AI2479,"")</f>
        <v>74.4692307692308</v>
      </c>
      <c r="W2479" s="38" t="n">
        <f aca="false">IFERROR(Counts!AK2479/Counts!AI2479,"")</f>
        <v>0.373626373626374</v>
      </c>
      <c r="X2479" s="40" t="n">
        <f aca="false">IFERROR(Counts!O2479,"")</f>
        <v>-2.632</v>
      </c>
      <c r="Y2479" s="36" t="n">
        <f aca="false">IFERROR(INDEX('Season Counts'!$Y$2:$Y$740,$AF2479)/INDEX('Season Counts'!$X$2:$X$740,$AF2479),"")</f>
        <v>0.27775</v>
      </c>
      <c r="Z2479" s="37" t="n">
        <f aca="false">IFERROR(J2479-Y2479,"")</f>
        <v>-0.00558333333333333</v>
      </c>
      <c r="AA2479" s="38" t="n">
        <f aca="false">IFERROR(INDEX('Season Counts'!$K$2:$K$740,$AF2479)/INDEX('Season Counts'!$J$2:$J$740,$AF2479),"")</f>
        <v>0.314112291350531</v>
      </c>
      <c r="AB2479" s="41" t="n">
        <f aca="false">IFERROR(R2479-AA2479,"")</f>
        <v>-0.0283980056362454</v>
      </c>
      <c r="AC2479" s="39" t="n">
        <f aca="false">IFERROR(INDEX('Season Counts'!$AG$2:$AG$740,$AF2479)/INDEX('Season Counts'!$AF$2:$AF$740,$AF2479),"")</f>
        <v>73.4500920810313</v>
      </c>
      <c r="AD2479" s="40" t="n">
        <f aca="false">IFERROR(V2479-AC2479,"")</f>
        <v>1.01913868819945</v>
      </c>
      <c r="AE2479" s="4" t="str">
        <f aca="false">IF(D2479&lt;Guide!$C$21,"Low PA",IF(TRIM(IF(ISNUMBER(AD2479),IF(N(AD2479)&lt;=-Guide!$C$24,"▼ Bat Speed  ",IF(N(AD2479)&gt;=Guide!$C$24,"▲ Bat Speed  ","")),"")&amp;IF(N(Z2479)&gt;=Guide!$C$22,"▲ Contact  ","")&amp;IF(N(Z2479)&lt;=-Guide!$C$22,"▼ Contact  ","")&amp;IF(N(AB2479)&gt;=Guide!$C$23,"▲ Chase  ","")&amp;IF(N(AB2479)&lt;=-Guide!$C$23,"▼ Chase  ",""))="","Stable",TRIM(IF(ISNUMBER(AD2479),IF(N(AD2479)&lt;=-Guide!$C$24,"▼ Bat Speed  ",IF(N(AD2479)&gt;=Guide!$C$24,"▲ Bat Speed  ","")),"")&amp;IF(N(Z2479)&gt;=Guide!$C$22,"▲ Contact  ","")&amp;IF(N(Z2479)&lt;=-Guide!$C$22,"▼ Contact  ","")&amp;IF(N(AB2479)&gt;=Guide!$C$23,"▲ Chase  ","")&amp;IF(N(AB2479)&lt;=-Guide!$C$23,"▼ Chase  ",""))))</f>
        <v>▲ Bat Speed</v>
      </c>
      <c r="AF2479" s="35" t="n">
        <f aca="false">MATCH(Counts!A2479,'Season Counts'!$A$2:$A$740,0)</f>
        <v>635</v>
      </c>
    </row>
    <row r="2480" customFormat="false" ht="15" hidden="false" customHeight="false" outlineLevel="0" collapsed="false">
      <c r="A2480" s="34" t="str">
        <f aca="false">Counts!B2480</f>
        <v>STL</v>
      </c>
      <c r="B2480" s="5" t="str">
        <f aca="false">Counts!C2480</f>
        <v>Pedro Pagés</v>
      </c>
      <c r="C2480" s="34" t="str">
        <f aca="false">Counts!F2480</f>
        <v>Mar-Apr</v>
      </c>
      <c r="D2480" s="35" t="n">
        <f aca="false">IFERROR(Counts!P2480,"")</f>
        <v>72</v>
      </c>
      <c r="E2480" s="36" t="n">
        <f aca="false">IFERROR(Counts!R2480/Counts!Q2480,"")</f>
        <v>0.261538461538462</v>
      </c>
      <c r="F2480" s="36" t="n">
        <f aca="false">IFERROR((Counts!R2480+Counts!V2480+Counts!W2480)/(Counts!Q2480+Counts!V2480+Counts!W2480+Counts!X2480),"")</f>
        <v>0.309859154929577</v>
      </c>
      <c r="G2480" s="36" t="n">
        <f aca="false">IFERROR((Counts!R2480+Counts!S2480+2*Counts!T2480+3*Counts!U2480)/Counts!Q2480,"")</f>
        <v>0.430769230769231</v>
      </c>
      <c r="H2480" s="35" t="n">
        <f aca="false">IFERROR(Counts!U2480,"")</f>
        <v>3</v>
      </c>
      <c r="I2480" s="36" t="n">
        <f aca="false">IFERROR(Counts!Z2480/Counts!AA2480,"")</f>
        <v>0.32112676056338</v>
      </c>
      <c r="J2480" s="36" t="n">
        <f aca="false">IFERROR(Counts!AB2480/Counts!AA2480,"")</f>
        <v>0.297140845070423</v>
      </c>
      <c r="K2480" s="37" t="n">
        <f aca="false">IFERROR((Counts!AB2480-Counts!Z2480)/Counts!AA2480,"")</f>
        <v>-0.0239859154929577</v>
      </c>
      <c r="L2480" s="38" t="n">
        <f aca="false">IFERROR(Counts!Y2480/Counts!P2480,"")</f>
        <v>0.222222222222222</v>
      </c>
      <c r="M2480" s="38" t="n">
        <f aca="false">IFERROR(Counts!V2480/Counts!P2480,"")</f>
        <v>0.0416666666666667</v>
      </c>
      <c r="N2480" s="38" t="n">
        <f aca="false">IFERROR(Counts!AD2480/Counts!AC2480,"")</f>
        <v>0.0784313725490196</v>
      </c>
      <c r="O2480" s="38" t="n">
        <f aca="false">IFERROR(Counts!AE2480/Counts!AC2480,"")</f>
        <v>0.313725490196078</v>
      </c>
      <c r="P2480" s="39" t="n">
        <f aca="false">IFERROR(Counts!AG2480/Counts!AF2480,"")</f>
        <v>84.0078431372549</v>
      </c>
      <c r="Q2480" s="38" t="n">
        <f aca="false">IFERROR(Counts!AH2480/Counts!AC2480,"")</f>
        <v>0.372549019607843</v>
      </c>
      <c r="R2480" s="38" t="n">
        <f aca="false">IFERROR(Counts!N2480/Counts!M2480,"")</f>
        <v>0.385714285714286</v>
      </c>
      <c r="S2480" s="38" t="n">
        <f aca="false">IFERROR(Counts!K2480/Counts!J2480,"")</f>
        <v>0.657142857142857</v>
      </c>
      <c r="T2480" s="38" t="n">
        <f aca="false">IFERROR(Counts!I2480/Counts!H2480,"")</f>
        <v>0.26027397260274</v>
      </c>
      <c r="U2480" s="38" t="n">
        <f aca="false">IFERROR(1-Counts!L2480/Counts!K2480,"")</f>
        <v>0.869565217391304</v>
      </c>
      <c r="V2480" s="39" t="n">
        <f aca="false">IFERROR(Counts!AJ2480/Counts!AI2480,"")</f>
        <v>72.3298387096774</v>
      </c>
      <c r="W2480" s="38" t="n">
        <f aca="false">IFERROR(Counts!AK2480/Counts!AI2480,"")</f>
        <v>0.17741935483871</v>
      </c>
      <c r="X2480" s="40" t="n">
        <f aca="false">IFERROR(Counts!O2480,"")</f>
        <v>-0.503</v>
      </c>
      <c r="Y2480" s="36" t="n">
        <f aca="false">IFERROR(INDEX('Season Counts'!$Y$2:$Y$740,$AF2480)/INDEX('Season Counts'!$X$2:$X$740,$AF2480),"")</f>
        <v>0.272721951219512</v>
      </c>
      <c r="Z2480" s="37" t="n">
        <f aca="false">IFERROR(J2480-Y2480,"")</f>
        <v>0.0244188938509103</v>
      </c>
      <c r="AA2480" s="38" t="n">
        <f aca="false">IFERROR(INDEX('Season Counts'!$K$2:$K$740,$AF2480)/INDEX('Season Counts'!$J$2:$J$740,$AF2480),"")</f>
        <v>0.348684210526316</v>
      </c>
      <c r="AB2480" s="41" t="n">
        <f aca="false">IFERROR(R2480-AA2480,"")</f>
        <v>0.03703007518797</v>
      </c>
      <c r="AC2480" s="39" t="n">
        <f aca="false">IFERROR(INDEX('Season Counts'!$AG$2:$AG$740,$AF2480)/INDEX('Season Counts'!$AF$2:$AF$740,$AF2480),"")</f>
        <v>72.8857908847185</v>
      </c>
      <c r="AD2480" s="40" t="n">
        <f aca="false">IFERROR(V2480-AC2480,"")</f>
        <v>-0.555952175041085</v>
      </c>
      <c r="AE2480" s="4" t="str">
        <f aca="false">IF(D2480&lt;Guide!$C$21,"Low PA",IF(TRIM(IF(ISNUMBER(AD2480),IF(N(AD2480)&lt;=-Guide!$C$24,"▼ Bat Speed  ",IF(N(AD2480)&gt;=Guide!$C$24,"▲ Bat Speed  ","")),"")&amp;IF(N(Z2480)&gt;=Guide!$C$22,"▲ Contact  ","")&amp;IF(N(Z2480)&lt;=-Guide!$C$22,"▼ Contact  ","")&amp;IF(N(AB2480)&gt;=Guide!$C$23,"▲ Chase  ","")&amp;IF(N(AB2480)&lt;=-Guide!$C$23,"▼ Chase  ",""))="","Stable",TRIM(IF(ISNUMBER(AD2480),IF(N(AD2480)&lt;=-Guide!$C$24,"▼ Bat Speed  ",IF(N(AD2480)&gt;=Guide!$C$24,"▲ Bat Speed  ","")),"")&amp;IF(N(Z2480)&gt;=Guide!$C$22,"▲ Contact  ","")&amp;IF(N(Z2480)&lt;=-Guide!$C$22,"▼ Contact  ","")&amp;IF(N(AB2480)&gt;=Guide!$C$23,"▲ Chase  ","")&amp;IF(N(AB2480)&lt;=-Guide!$C$23,"▼ Chase  ",""))))</f>
        <v>Stable</v>
      </c>
      <c r="AF2480" s="35" t="n">
        <f aca="false">MATCH(Counts!A2480,'Season Counts'!$A$2:$A$740,0)</f>
        <v>636</v>
      </c>
    </row>
    <row r="2481" customFormat="false" ht="15" hidden="false" customHeight="false" outlineLevel="0" collapsed="false">
      <c r="A2481" s="34" t="str">
        <f aca="false">Counts!B2481</f>
        <v>STL</v>
      </c>
      <c r="B2481" s="5" t="str">
        <f aca="false">Counts!C2481</f>
        <v>Pedro Pagés</v>
      </c>
      <c r="C2481" s="34" t="str">
        <f aca="false">Counts!F2481</f>
        <v>May</v>
      </c>
      <c r="D2481" s="35" t="n">
        <f aca="false">IFERROR(Counts!P2481,"")</f>
        <v>56</v>
      </c>
      <c r="E2481" s="36" t="n">
        <f aca="false">IFERROR(Counts!R2481/Counts!Q2481,"")</f>
        <v>0.156862745098039</v>
      </c>
      <c r="F2481" s="36" t="n">
        <f aca="false">IFERROR((Counts!R2481+Counts!V2481+Counts!W2481)/(Counts!Q2481+Counts!V2481+Counts!W2481+Counts!X2481),"")</f>
        <v>0.188679245283019</v>
      </c>
      <c r="G2481" s="36" t="n">
        <f aca="false">IFERROR((Counts!R2481+Counts!S2481+2*Counts!T2481+3*Counts!U2481)/Counts!Q2481,"")</f>
        <v>0.254901960784314</v>
      </c>
      <c r="H2481" s="35" t="n">
        <f aca="false">IFERROR(Counts!U2481,"")</f>
        <v>1</v>
      </c>
      <c r="I2481" s="36" t="n">
        <f aca="false">IFERROR(Counts!Z2481/Counts!AA2481,"")</f>
        <v>0.2</v>
      </c>
      <c r="J2481" s="36" t="n">
        <f aca="false">IFERROR(Counts!AB2481/Counts!AA2481,"")</f>
        <v>0.253403846153846</v>
      </c>
      <c r="K2481" s="37" t="n">
        <f aca="false">IFERROR((Counts!AB2481-Counts!Z2481)/Counts!AA2481,"")</f>
        <v>0.0534038461538461</v>
      </c>
      <c r="L2481" s="38" t="n">
        <f aca="false">IFERROR(Counts!Y2481/Counts!P2481,"")</f>
        <v>0.25</v>
      </c>
      <c r="M2481" s="38" t="n">
        <f aca="false">IFERROR(Counts!V2481/Counts!P2481,"")</f>
        <v>0.0357142857142857</v>
      </c>
      <c r="N2481" s="38" t="n">
        <f aca="false">IFERROR(Counts!AD2481/Counts!AC2481,"")</f>
        <v>0.05</v>
      </c>
      <c r="O2481" s="38" t="n">
        <f aca="false">IFERROR(Counts!AE2481/Counts!AC2481,"")</f>
        <v>0.45</v>
      </c>
      <c r="P2481" s="39" t="n">
        <f aca="false">IFERROR(Counts!AG2481/Counts!AF2481,"")</f>
        <v>84.8153846153846</v>
      </c>
      <c r="Q2481" s="38" t="n">
        <f aca="false">IFERROR(Counts!AH2481/Counts!AC2481,"")</f>
        <v>0.275</v>
      </c>
      <c r="R2481" s="38" t="n">
        <f aca="false">IFERROR(Counts!N2481/Counts!M2481,"")</f>
        <v>0.366666666666667</v>
      </c>
      <c r="S2481" s="38" t="n">
        <f aca="false">IFERROR(Counts!K2481/Counts!J2481,"")</f>
        <v>0.6</v>
      </c>
      <c r="T2481" s="38" t="n">
        <f aca="false">IFERROR(Counts!I2481/Counts!H2481,"")</f>
        <v>0.252336448598131</v>
      </c>
      <c r="U2481" s="38" t="n">
        <f aca="false">IFERROR(1-Counts!L2481/Counts!K2481,"")</f>
        <v>0.888888888888889</v>
      </c>
      <c r="V2481" s="39" t="n">
        <f aca="false">IFERROR(Counts!AJ2481/Counts!AI2481,"")</f>
        <v>72.7425287356322</v>
      </c>
      <c r="W2481" s="38" t="n">
        <f aca="false">IFERROR(Counts!AK2481/Counts!AI2481,"")</f>
        <v>0.241379310344828</v>
      </c>
      <c r="X2481" s="40" t="n">
        <f aca="false">IFERROR(Counts!O2481,"")</f>
        <v>-6.515</v>
      </c>
      <c r="Y2481" s="36" t="n">
        <f aca="false">IFERROR(INDEX('Season Counts'!$Y$2:$Y$740,$AF2481)/INDEX('Season Counts'!$X$2:$X$740,$AF2481),"")</f>
        <v>0.272721951219512</v>
      </c>
      <c r="Z2481" s="37" t="n">
        <f aca="false">IFERROR(J2481-Y2481,"")</f>
        <v>-0.0193181050656661</v>
      </c>
      <c r="AA2481" s="38" t="n">
        <f aca="false">IFERROR(INDEX('Season Counts'!$K$2:$K$740,$AF2481)/INDEX('Season Counts'!$J$2:$J$740,$AF2481),"")</f>
        <v>0.348684210526316</v>
      </c>
      <c r="AB2481" s="41" t="n">
        <f aca="false">IFERROR(R2481-AA2481,"")</f>
        <v>0.0179824561403509</v>
      </c>
      <c r="AC2481" s="39" t="n">
        <f aca="false">IFERROR(INDEX('Season Counts'!$AG$2:$AG$740,$AF2481)/INDEX('Season Counts'!$AF$2:$AF$740,$AF2481),"")</f>
        <v>72.8857908847185</v>
      </c>
      <c r="AD2481" s="40" t="n">
        <f aca="false">IFERROR(V2481-AC2481,"")</f>
        <v>-0.143262149086311</v>
      </c>
      <c r="AE2481" s="4" t="str">
        <f aca="false">IF(D2481&lt;Guide!$C$21,"Low PA",IF(TRIM(IF(ISNUMBER(AD2481),IF(N(AD2481)&lt;=-Guide!$C$24,"▼ Bat Speed  ",IF(N(AD2481)&gt;=Guide!$C$24,"▲ Bat Speed  ","")),"")&amp;IF(N(Z2481)&gt;=Guide!$C$22,"▲ Contact  ","")&amp;IF(N(Z2481)&lt;=-Guide!$C$22,"▼ Contact  ","")&amp;IF(N(AB2481)&gt;=Guide!$C$23,"▲ Chase  ","")&amp;IF(N(AB2481)&lt;=-Guide!$C$23,"▼ Chase  ",""))="","Stable",TRIM(IF(ISNUMBER(AD2481),IF(N(AD2481)&lt;=-Guide!$C$24,"▼ Bat Speed  ",IF(N(AD2481)&gt;=Guide!$C$24,"▲ Bat Speed  ","")),"")&amp;IF(N(Z2481)&gt;=Guide!$C$22,"▲ Contact  ","")&amp;IF(N(Z2481)&lt;=-Guide!$C$22,"▼ Contact  ","")&amp;IF(N(AB2481)&gt;=Guide!$C$23,"▲ Chase  ","")&amp;IF(N(AB2481)&lt;=-Guide!$C$23,"▼ Chase  ",""))))</f>
        <v>Stable</v>
      </c>
      <c r="AF2481" s="35" t="n">
        <f aca="false">MATCH(Counts!A2481,'Season Counts'!$A$2:$A$740,0)</f>
        <v>636</v>
      </c>
    </row>
    <row r="2482" customFormat="false" ht="15" hidden="false" customHeight="false" outlineLevel="0" collapsed="false">
      <c r="A2482" s="34" t="str">
        <f aca="false">Counts!B2482</f>
        <v>STL</v>
      </c>
      <c r="B2482" s="5" t="str">
        <f aca="false">Counts!C2482</f>
        <v>Pedro Pagés</v>
      </c>
      <c r="C2482" s="34" t="str">
        <f aca="false">Counts!F2482</f>
        <v>Jun</v>
      </c>
      <c r="D2482" s="35" t="n">
        <f aca="false">IFERROR(Counts!P2482,"")</f>
        <v>18</v>
      </c>
      <c r="E2482" s="36" t="n">
        <f aca="false">IFERROR(Counts!R2482/Counts!Q2482,"")</f>
        <v>0.25</v>
      </c>
      <c r="F2482" s="36" t="n">
        <f aca="false">IFERROR((Counts!R2482+Counts!V2482+Counts!W2482)/(Counts!Q2482+Counts!V2482+Counts!W2482+Counts!X2482),"")</f>
        <v>0.277777777777778</v>
      </c>
      <c r="G2482" s="36" t="n">
        <f aca="false">IFERROR((Counts!R2482+Counts!S2482+2*Counts!T2482+3*Counts!U2482)/Counts!Q2482,"")</f>
        <v>0.375</v>
      </c>
      <c r="H2482" s="35" t="n">
        <f aca="false">IFERROR(Counts!U2482,"")</f>
        <v>0</v>
      </c>
      <c r="I2482" s="36" t="n">
        <f aca="false">IFERROR(Counts!Z2482/Counts!AA2482,"")</f>
        <v>0.277777777777778</v>
      </c>
      <c r="J2482" s="36" t="n">
        <f aca="false">IFERROR(Counts!AB2482/Counts!AA2482,"")</f>
        <v>0.309</v>
      </c>
      <c r="K2482" s="37" t="n">
        <f aca="false">IFERROR((Counts!AB2482-Counts!Z2482)/Counts!AA2482,"")</f>
        <v>0.0312222222222222</v>
      </c>
      <c r="L2482" s="38" t="n">
        <f aca="false">IFERROR(Counts!Y2482/Counts!P2482,"")</f>
        <v>0.277777777777778</v>
      </c>
      <c r="M2482" s="38" t="n">
        <f aca="false">IFERROR(Counts!V2482/Counts!P2482,"")</f>
        <v>0.0555555555555556</v>
      </c>
      <c r="N2482" s="38" t="n">
        <f aca="false">IFERROR(Counts!AD2482/Counts!AC2482,"")</f>
        <v>0</v>
      </c>
      <c r="O2482" s="38" t="n">
        <f aca="false">IFERROR(Counts!AE2482/Counts!AC2482,"")</f>
        <v>0.5</v>
      </c>
      <c r="P2482" s="39" t="n">
        <f aca="false">IFERROR(Counts!AG2482/Counts!AF2482,"")</f>
        <v>88.2166666666667</v>
      </c>
      <c r="Q2482" s="38" t="n">
        <f aca="false">IFERROR(Counts!AH2482/Counts!AC2482,"")</f>
        <v>0.416666666666667</v>
      </c>
      <c r="R2482" s="38" t="n">
        <f aca="false">IFERROR(Counts!N2482/Counts!M2482,"")</f>
        <v>0.387755102040816</v>
      </c>
      <c r="S2482" s="38" t="n">
        <f aca="false">IFERROR(Counts!K2482/Counts!J2482,"")</f>
        <v>0.710526315789474</v>
      </c>
      <c r="T2482" s="38" t="n">
        <f aca="false">IFERROR(Counts!I2482/Counts!H2482,"")</f>
        <v>0.282608695652174</v>
      </c>
      <c r="U2482" s="38" t="n">
        <f aca="false">IFERROR(1-Counts!L2482/Counts!K2482,"")</f>
        <v>0.814814814814815</v>
      </c>
      <c r="V2482" s="39" t="n">
        <f aca="false">IFERROR(Counts!AJ2482/Counts!AI2482,"")</f>
        <v>72.0268292682927</v>
      </c>
      <c r="W2482" s="38" t="n">
        <f aca="false">IFERROR(Counts!AK2482/Counts!AI2482,"")</f>
        <v>0.195121951219512</v>
      </c>
      <c r="X2482" s="40" t="n">
        <f aca="false">IFERROR(Counts!O2482,"")</f>
        <v>-0.776</v>
      </c>
      <c r="Y2482" s="36" t="n">
        <f aca="false">IFERROR(INDEX('Season Counts'!$Y$2:$Y$740,$AF2482)/INDEX('Season Counts'!$X$2:$X$740,$AF2482),"")</f>
        <v>0.272721951219512</v>
      </c>
      <c r="Z2482" s="37" t="n">
        <f aca="false">IFERROR(J2482-Y2482,"")</f>
        <v>0.0362780487804878</v>
      </c>
      <c r="AA2482" s="38" t="n">
        <f aca="false">IFERROR(INDEX('Season Counts'!$K$2:$K$740,$AF2482)/INDEX('Season Counts'!$J$2:$J$740,$AF2482),"")</f>
        <v>0.348684210526316</v>
      </c>
      <c r="AB2482" s="41" t="n">
        <f aca="false">IFERROR(R2482-AA2482,"")</f>
        <v>0.0390708915145006</v>
      </c>
      <c r="AC2482" s="39" t="n">
        <f aca="false">IFERROR(INDEX('Season Counts'!$AG$2:$AG$740,$AF2482)/INDEX('Season Counts'!$AF$2:$AF$740,$AF2482),"")</f>
        <v>72.8857908847185</v>
      </c>
      <c r="AD2482" s="40" t="n">
        <f aca="false">IFERROR(V2482-AC2482,"")</f>
        <v>-0.858961616425816</v>
      </c>
      <c r="AE2482" s="4" t="str">
        <f aca="false">IF(D2482&lt;Guide!$C$21,"Low PA",IF(TRIM(IF(ISNUMBER(AD2482),IF(N(AD2482)&lt;=-Guide!$C$24,"▼ Bat Speed  ",IF(N(AD2482)&gt;=Guide!$C$24,"▲ Bat Speed  ","")),"")&amp;IF(N(Z2482)&gt;=Guide!$C$22,"▲ Contact  ","")&amp;IF(N(Z2482)&lt;=-Guide!$C$22,"▼ Contact  ","")&amp;IF(N(AB2482)&gt;=Guide!$C$23,"▲ Chase  ","")&amp;IF(N(AB2482)&lt;=-Guide!$C$23,"▼ Chase  ",""))="","Stable",TRIM(IF(ISNUMBER(AD2482),IF(N(AD2482)&lt;=-Guide!$C$24,"▼ Bat Speed  ",IF(N(AD2482)&gt;=Guide!$C$24,"▲ Bat Speed  ","")),"")&amp;IF(N(Z2482)&gt;=Guide!$C$22,"▲ Contact  ","")&amp;IF(N(Z2482)&lt;=-Guide!$C$22,"▼ Contact  ","")&amp;IF(N(AB2482)&gt;=Guide!$C$23,"▲ Chase  ","")&amp;IF(N(AB2482)&lt;=-Guide!$C$23,"▼ Chase  ",""))))</f>
        <v>Low PA</v>
      </c>
      <c r="AF2482" s="35" t="n">
        <f aca="false">MATCH(Counts!A2482,'Season Counts'!$A$2:$A$740,0)</f>
        <v>636</v>
      </c>
    </row>
    <row r="2483" customFormat="false" ht="15" hidden="false" customHeight="false" outlineLevel="0" collapsed="false">
      <c r="A2483" s="34" t="str">
        <f aca="false">Counts!B2483</f>
        <v>STL</v>
      </c>
      <c r="B2483" s="5" t="str">
        <f aca="false">Counts!C2483</f>
        <v>Pedro Pagés</v>
      </c>
      <c r="C2483" s="34" t="str">
        <f aca="false">Counts!F2483</f>
        <v>Jul</v>
      </c>
      <c r="D2483" s="35" t="n">
        <f aca="false">IFERROR(Counts!P2483,"")</f>
        <v>22</v>
      </c>
      <c r="E2483" s="36" t="n">
        <f aca="false">IFERROR(Counts!R2483/Counts!Q2483,"")</f>
        <v>0.1</v>
      </c>
      <c r="F2483" s="36" t="n">
        <f aca="false">IFERROR((Counts!R2483+Counts!V2483+Counts!W2483)/(Counts!Q2483+Counts!V2483+Counts!W2483+Counts!X2483),"")</f>
        <v>0.181818181818182</v>
      </c>
      <c r="G2483" s="36" t="n">
        <f aca="false">IFERROR((Counts!R2483+Counts!S2483+2*Counts!T2483+3*Counts!U2483)/Counts!Q2483,"")</f>
        <v>0.1</v>
      </c>
      <c r="H2483" s="35" t="n">
        <f aca="false">IFERROR(Counts!U2483,"")</f>
        <v>0</v>
      </c>
      <c r="I2483" s="36" t="n">
        <f aca="false">IFERROR(Counts!Z2483/Counts!AA2483,"")</f>
        <v>0.152380952380952</v>
      </c>
      <c r="J2483" s="36" t="n">
        <f aca="false">IFERROR(Counts!AB2483/Counts!AA2483,"")</f>
        <v>0.169190476190476</v>
      </c>
      <c r="K2483" s="37" t="n">
        <f aca="false">IFERROR((Counts!AB2483-Counts!Z2483)/Counts!AA2483,"")</f>
        <v>0.0168095238095238</v>
      </c>
      <c r="L2483" s="38" t="n">
        <f aca="false">IFERROR(Counts!Y2483/Counts!P2483,"")</f>
        <v>0.363636363636364</v>
      </c>
      <c r="M2483" s="38" t="n">
        <f aca="false">IFERROR(Counts!V2483/Counts!P2483,"")</f>
        <v>0.0909090909090909</v>
      </c>
      <c r="N2483" s="38" t="n">
        <f aca="false">IFERROR(Counts!AD2483/Counts!AC2483,"")</f>
        <v>0</v>
      </c>
      <c r="O2483" s="38" t="n">
        <f aca="false">IFERROR(Counts!AE2483/Counts!AC2483,"")</f>
        <v>0.25</v>
      </c>
      <c r="P2483" s="39" t="n">
        <f aca="false">IFERROR(Counts!AG2483/Counts!AF2483,"")</f>
        <v>82.7666666666667</v>
      </c>
      <c r="Q2483" s="38" t="n">
        <f aca="false">IFERROR(Counts!AH2483/Counts!AC2483,"")</f>
        <v>0.166666666666667</v>
      </c>
      <c r="R2483" s="38" t="n">
        <f aca="false">IFERROR(Counts!N2483/Counts!M2483,"")</f>
        <v>0.36</v>
      </c>
      <c r="S2483" s="38" t="n">
        <f aca="false">IFERROR(Counts!K2483/Counts!J2483,"")</f>
        <v>0.673469387755102</v>
      </c>
      <c r="T2483" s="38" t="n">
        <f aca="false">IFERROR(Counts!I2483/Counts!H2483,"")</f>
        <v>0.218181818181818</v>
      </c>
      <c r="U2483" s="38" t="n">
        <f aca="false">IFERROR(1-Counts!L2483/Counts!K2483,"")</f>
        <v>0.878787878787879</v>
      </c>
      <c r="V2483" s="39" t="n">
        <f aca="false">IFERROR(Counts!AJ2483/Counts!AI2483,"")</f>
        <v>73.5979591836735</v>
      </c>
      <c r="W2483" s="38" t="n">
        <f aca="false">IFERROR(Counts!AK2483/Counts!AI2483,"")</f>
        <v>0.326530612244898</v>
      </c>
      <c r="X2483" s="40" t="n">
        <f aca="false">IFERROR(Counts!O2483,"")</f>
        <v>-3.142</v>
      </c>
      <c r="Y2483" s="36" t="n">
        <f aca="false">IFERROR(INDEX('Season Counts'!$Y$2:$Y$740,$AF2483)/INDEX('Season Counts'!$X$2:$X$740,$AF2483),"")</f>
        <v>0.272721951219512</v>
      </c>
      <c r="Z2483" s="37" t="n">
        <f aca="false">IFERROR(J2483-Y2483,"")</f>
        <v>-0.103531475029036</v>
      </c>
      <c r="AA2483" s="38" t="n">
        <f aca="false">IFERROR(INDEX('Season Counts'!$K$2:$K$740,$AF2483)/INDEX('Season Counts'!$J$2:$J$740,$AF2483),"")</f>
        <v>0.348684210526316</v>
      </c>
      <c r="AB2483" s="41" t="n">
        <f aca="false">IFERROR(R2483-AA2483,"")</f>
        <v>0.0113157894736842</v>
      </c>
      <c r="AC2483" s="39" t="n">
        <f aca="false">IFERROR(INDEX('Season Counts'!$AG$2:$AG$740,$AF2483)/INDEX('Season Counts'!$AF$2:$AF$740,$AF2483),"")</f>
        <v>72.8857908847185</v>
      </c>
      <c r="AD2483" s="40" t="n">
        <f aca="false">IFERROR(V2483-AC2483,"")</f>
        <v>0.712168298954964</v>
      </c>
      <c r="AE2483" s="4" t="str">
        <f aca="false">IF(D2483&lt;Guide!$C$21,"Low PA",IF(TRIM(IF(ISNUMBER(AD2483),IF(N(AD2483)&lt;=-Guide!$C$24,"▼ Bat Speed  ",IF(N(AD2483)&gt;=Guide!$C$24,"▲ Bat Speed  ","")),"")&amp;IF(N(Z2483)&gt;=Guide!$C$22,"▲ Contact  ","")&amp;IF(N(Z2483)&lt;=-Guide!$C$22,"▼ Contact  ","")&amp;IF(N(AB2483)&gt;=Guide!$C$23,"▲ Chase  ","")&amp;IF(N(AB2483)&lt;=-Guide!$C$23,"▼ Chase  ",""))="","Stable",TRIM(IF(ISNUMBER(AD2483),IF(N(AD2483)&lt;=-Guide!$C$24,"▼ Bat Speed  ",IF(N(AD2483)&gt;=Guide!$C$24,"▲ Bat Speed  ","")),"")&amp;IF(N(Z2483)&gt;=Guide!$C$22,"▲ Contact  ","")&amp;IF(N(Z2483)&lt;=-Guide!$C$22,"▼ Contact  ","")&amp;IF(N(AB2483)&gt;=Guide!$C$23,"▲ Chase  ","")&amp;IF(N(AB2483)&lt;=-Guide!$C$23,"▼ Chase  ",""))))</f>
        <v>Low PA</v>
      </c>
      <c r="AF2483" s="35" t="n">
        <f aca="false">MATCH(Counts!A2483,'Season Counts'!$A$2:$A$740,0)</f>
        <v>636</v>
      </c>
    </row>
    <row r="2484" customFormat="false" ht="15" hidden="false" customHeight="false" outlineLevel="0" collapsed="false">
      <c r="A2484" s="34" t="str">
        <f aca="false">Counts!B2484</f>
        <v>STL</v>
      </c>
      <c r="B2484" s="5" t="str">
        <f aca="false">Counts!C2484</f>
        <v>Pedro Pagés</v>
      </c>
      <c r="C2484" s="34" t="str">
        <f aca="false">Counts!F2484</f>
        <v>Aug</v>
      </c>
      <c r="D2484" s="35" t="n">
        <f aca="false">IFERROR(Counts!P2484,"")</f>
        <v>28</v>
      </c>
      <c r="E2484" s="36" t="n">
        <f aca="false">IFERROR(Counts!R2484/Counts!Q2484,"")</f>
        <v>0.24</v>
      </c>
      <c r="F2484" s="36" t="n">
        <f aca="false">IFERROR((Counts!R2484+Counts!V2484+Counts!W2484)/(Counts!Q2484+Counts!V2484+Counts!W2484+Counts!X2484),"")</f>
        <v>0.321428571428571</v>
      </c>
      <c r="G2484" s="36" t="n">
        <f aca="false">IFERROR((Counts!R2484+Counts!S2484+2*Counts!T2484+3*Counts!U2484)/Counts!Q2484,"")</f>
        <v>0.24</v>
      </c>
      <c r="H2484" s="35" t="n">
        <f aca="false">IFERROR(Counts!U2484,"")</f>
        <v>0</v>
      </c>
      <c r="I2484" s="36" t="n">
        <f aca="false">IFERROR(Counts!Z2484/Counts!AA2484,"")</f>
        <v>0.267857142857143</v>
      </c>
      <c r="J2484" s="36" t="n">
        <f aca="false">IFERROR(Counts!AB2484/Counts!AA2484,"")</f>
        <v>0.271928571428571</v>
      </c>
      <c r="K2484" s="37" t="n">
        <f aca="false">IFERROR((Counts!AB2484-Counts!Z2484)/Counts!AA2484,"")</f>
        <v>0.00407142857142857</v>
      </c>
      <c r="L2484" s="38" t="n">
        <f aca="false">IFERROR(Counts!Y2484/Counts!P2484,"")</f>
        <v>0.321428571428571</v>
      </c>
      <c r="M2484" s="38" t="n">
        <f aca="false">IFERROR(Counts!V2484/Counts!P2484,"")</f>
        <v>0.107142857142857</v>
      </c>
      <c r="N2484" s="38" t="n">
        <f aca="false">IFERROR(Counts!AD2484/Counts!AC2484,"")</f>
        <v>0</v>
      </c>
      <c r="O2484" s="38" t="n">
        <f aca="false">IFERROR(Counts!AE2484/Counts!AC2484,"")</f>
        <v>0.4375</v>
      </c>
      <c r="P2484" s="39" t="n">
        <f aca="false">IFERROR(Counts!AG2484/Counts!AF2484,"")</f>
        <v>88.9625</v>
      </c>
      <c r="Q2484" s="38" t="n">
        <f aca="false">IFERROR(Counts!AH2484/Counts!AC2484,"")</f>
        <v>0.375</v>
      </c>
      <c r="R2484" s="38" t="n">
        <f aca="false">IFERROR(Counts!N2484/Counts!M2484,"")</f>
        <v>0.274193548387097</v>
      </c>
      <c r="S2484" s="38" t="n">
        <f aca="false">IFERROR(Counts!K2484/Counts!J2484,"")</f>
        <v>0.679245283018868</v>
      </c>
      <c r="T2484" s="38" t="n">
        <f aca="false">IFERROR(Counts!I2484/Counts!H2484,"")</f>
        <v>0.283018867924528</v>
      </c>
      <c r="U2484" s="38" t="n">
        <f aca="false">IFERROR(1-Counts!L2484/Counts!K2484,"")</f>
        <v>0.916666666666667</v>
      </c>
      <c r="V2484" s="39" t="n">
        <f aca="false">IFERROR(Counts!AJ2484/Counts!AI2484,"")</f>
        <v>74.162</v>
      </c>
      <c r="W2484" s="38" t="n">
        <f aca="false">IFERROR(Counts!AK2484/Counts!AI2484,"")</f>
        <v>0.46</v>
      </c>
      <c r="X2484" s="40" t="n">
        <f aca="false">IFERROR(Counts!O2484,"")</f>
        <v>-1.694</v>
      </c>
      <c r="Y2484" s="36" t="n">
        <f aca="false">IFERROR(INDEX('Season Counts'!$Y$2:$Y$740,$AF2484)/INDEX('Season Counts'!$X$2:$X$740,$AF2484),"")</f>
        <v>0.272721951219512</v>
      </c>
      <c r="Z2484" s="37" t="n">
        <f aca="false">IFERROR(J2484-Y2484,"")</f>
        <v>-0.000793379790940796</v>
      </c>
      <c r="AA2484" s="38" t="n">
        <f aca="false">IFERROR(INDEX('Season Counts'!$K$2:$K$740,$AF2484)/INDEX('Season Counts'!$J$2:$J$740,$AF2484),"")</f>
        <v>0.348684210526316</v>
      </c>
      <c r="AB2484" s="41" t="n">
        <f aca="false">IFERROR(R2484-AA2484,"")</f>
        <v>-0.074490662139219</v>
      </c>
      <c r="AC2484" s="39" t="n">
        <f aca="false">IFERROR(INDEX('Season Counts'!$AG$2:$AG$740,$AF2484)/INDEX('Season Counts'!$AF$2:$AF$740,$AF2484),"")</f>
        <v>72.8857908847185</v>
      </c>
      <c r="AD2484" s="40" t="n">
        <f aca="false">IFERROR(V2484-AC2484,"")</f>
        <v>1.27620911528149</v>
      </c>
      <c r="AE2484" s="4" t="str">
        <f aca="false">IF(D2484&lt;Guide!$C$21,"Low PA",IF(TRIM(IF(ISNUMBER(AD2484),IF(N(AD2484)&lt;=-Guide!$C$24,"▼ Bat Speed  ",IF(N(AD2484)&gt;=Guide!$C$24,"▲ Bat Speed  ","")),"")&amp;IF(N(Z2484)&gt;=Guide!$C$22,"▲ Contact  ","")&amp;IF(N(Z2484)&lt;=-Guide!$C$22,"▼ Contact  ","")&amp;IF(N(AB2484)&gt;=Guide!$C$23,"▲ Chase  ","")&amp;IF(N(AB2484)&lt;=-Guide!$C$23,"▼ Chase  ",""))="","Stable",TRIM(IF(ISNUMBER(AD2484),IF(N(AD2484)&lt;=-Guide!$C$24,"▼ Bat Speed  ",IF(N(AD2484)&gt;=Guide!$C$24,"▲ Bat Speed  ","")),"")&amp;IF(N(Z2484)&gt;=Guide!$C$22,"▲ Contact  ","")&amp;IF(N(Z2484)&lt;=-Guide!$C$22,"▼ Contact  ","")&amp;IF(N(AB2484)&gt;=Guide!$C$23,"▲ Chase  ","")&amp;IF(N(AB2484)&lt;=-Guide!$C$23,"▼ Chase  ",""))))</f>
        <v>Low PA</v>
      </c>
      <c r="AF2484" s="35" t="n">
        <f aca="false">MATCH(Counts!A2484,'Season Counts'!$A$2:$A$740,0)</f>
        <v>636</v>
      </c>
    </row>
    <row r="2485" customFormat="false" ht="15" hidden="false" customHeight="false" outlineLevel="0" collapsed="false">
      <c r="A2485" s="34" t="str">
        <f aca="false">Counts!B2485</f>
        <v>STL</v>
      </c>
      <c r="B2485" s="5" t="str">
        <f aca="false">Counts!C2485</f>
        <v>Pedro Pagés</v>
      </c>
      <c r="C2485" s="34" t="str">
        <f aca="false">Counts!F2485</f>
        <v>Sep</v>
      </c>
      <c r="D2485" s="35" t="n">
        <f aca="false">IFERROR(Counts!P2485,"")</f>
        <v>15</v>
      </c>
      <c r="E2485" s="36" t="n">
        <f aca="false">IFERROR(Counts!R2485/Counts!Q2485,"")</f>
        <v>0.333333333333333</v>
      </c>
      <c r="F2485" s="36" t="n">
        <f aca="false">IFERROR((Counts!R2485+Counts!V2485+Counts!W2485)/(Counts!Q2485+Counts!V2485+Counts!W2485+Counts!X2485),"")</f>
        <v>0.466666666666667</v>
      </c>
      <c r="G2485" s="36" t="n">
        <f aca="false">IFERROR((Counts!R2485+Counts!S2485+2*Counts!T2485+3*Counts!U2485)/Counts!Q2485,"")</f>
        <v>0.333333333333333</v>
      </c>
      <c r="H2485" s="35" t="n">
        <f aca="false">IFERROR(Counts!U2485,"")</f>
        <v>0</v>
      </c>
      <c r="I2485" s="36" t="n">
        <f aca="false">IFERROR(Counts!Z2485/Counts!AA2485,"")</f>
        <v>0.38</v>
      </c>
      <c r="J2485" s="36" t="n">
        <f aca="false">IFERROR(Counts!AB2485/Counts!AA2485,"")</f>
        <v>0.327</v>
      </c>
      <c r="K2485" s="37" t="n">
        <f aca="false">IFERROR((Counts!AB2485-Counts!Z2485)/Counts!AA2485,"")</f>
        <v>-0.053</v>
      </c>
      <c r="L2485" s="38" t="n">
        <f aca="false">IFERROR(Counts!Y2485/Counts!P2485,"")</f>
        <v>0.266666666666667</v>
      </c>
      <c r="M2485" s="38" t="n">
        <f aca="false">IFERROR(Counts!V2485/Counts!P2485,"")</f>
        <v>0.2</v>
      </c>
      <c r="N2485" s="38" t="n">
        <f aca="false">IFERROR(Counts!AD2485/Counts!AC2485,"")</f>
        <v>0</v>
      </c>
      <c r="O2485" s="38" t="n">
        <f aca="false">IFERROR(Counts!AE2485/Counts!AC2485,"")</f>
        <v>0.25</v>
      </c>
      <c r="P2485" s="39" t="n">
        <f aca="false">IFERROR(Counts!AG2485/Counts!AF2485,"")</f>
        <v>83.925</v>
      </c>
      <c r="Q2485" s="38" t="n">
        <f aca="false">IFERROR(Counts!AH2485/Counts!AC2485,"")</f>
        <v>0.375</v>
      </c>
      <c r="R2485" s="38" t="n">
        <f aca="false">IFERROR(Counts!N2485/Counts!M2485,"")</f>
        <v>0.2</v>
      </c>
      <c r="S2485" s="38" t="n">
        <f aca="false">IFERROR(Counts!K2485/Counts!J2485,"")</f>
        <v>0.53125</v>
      </c>
      <c r="T2485" s="38" t="n">
        <f aca="false">IFERROR(Counts!I2485/Counts!H2485,"")</f>
        <v>0.291666666666667</v>
      </c>
      <c r="U2485" s="38" t="n">
        <f aca="false">IFERROR(1-Counts!L2485/Counts!K2485,"")</f>
        <v>0.882352941176471</v>
      </c>
      <c r="V2485" s="39" t="n">
        <f aca="false">IFERROR(Counts!AJ2485/Counts!AI2485,"")</f>
        <v>73.7</v>
      </c>
      <c r="W2485" s="38" t="n">
        <f aca="false">IFERROR(Counts!AK2485/Counts!AI2485,"")</f>
        <v>0.272727272727273</v>
      </c>
      <c r="X2485" s="40" t="n">
        <f aca="false">IFERROR(Counts!O2485,"")</f>
        <v>0.586</v>
      </c>
      <c r="Y2485" s="36" t="n">
        <f aca="false">IFERROR(INDEX('Season Counts'!$Y$2:$Y$740,$AF2485)/INDEX('Season Counts'!$X$2:$X$740,$AF2485),"")</f>
        <v>0.272721951219512</v>
      </c>
      <c r="Z2485" s="37" t="n">
        <f aca="false">IFERROR(J2485-Y2485,"")</f>
        <v>0.0542780487804878</v>
      </c>
      <c r="AA2485" s="38" t="n">
        <f aca="false">IFERROR(INDEX('Season Counts'!$K$2:$K$740,$AF2485)/INDEX('Season Counts'!$J$2:$J$740,$AF2485),"")</f>
        <v>0.348684210526316</v>
      </c>
      <c r="AB2485" s="41" t="n">
        <f aca="false">IFERROR(R2485-AA2485,"")</f>
        <v>-0.148684210526316</v>
      </c>
      <c r="AC2485" s="39" t="n">
        <f aca="false">IFERROR(INDEX('Season Counts'!$AG$2:$AG$740,$AF2485)/INDEX('Season Counts'!$AF$2:$AF$740,$AF2485),"")</f>
        <v>72.8857908847185</v>
      </c>
      <c r="AD2485" s="40" t="n">
        <f aca="false">IFERROR(V2485-AC2485,"")</f>
        <v>0.8142091152815</v>
      </c>
      <c r="AE2485" s="4" t="str">
        <f aca="false">IF(D2485&lt;Guide!$C$21,"Low PA",IF(TRIM(IF(ISNUMBER(AD2485),IF(N(AD2485)&lt;=-Guide!$C$24,"▼ Bat Speed  ",IF(N(AD2485)&gt;=Guide!$C$24,"▲ Bat Speed  ","")),"")&amp;IF(N(Z2485)&gt;=Guide!$C$22,"▲ Contact  ","")&amp;IF(N(Z2485)&lt;=-Guide!$C$22,"▼ Contact  ","")&amp;IF(N(AB2485)&gt;=Guide!$C$23,"▲ Chase  ","")&amp;IF(N(AB2485)&lt;=-Guide!$C$23,"▼ Chase  ",""))="","Stable",TRIM(IF(ISNUMBER(AD2485),IF(N(AD2485)&lt;=-Guide!$C$24,"▼ Bat Speed  ",IF(N(AD2485)&gt;=Guide!$C$24,"▲ Bat Speed  ","")),"")&amp;IF(N(Z2485)&gt;=Guide!$C$22,"▲ Contact  ","")&amp;IF(N(Z2485)&lt;=-Guide!$C$22,"▼ Contact  ","")&amp;IF(N(AB2485)&gt;=Guide!$C$23,"▲ Chase  ","")&amp;IF(N(AB2485)&lt;=-Guide!$C$23,"▼ Chase  ",""))))</f>
        <v>Low PA</v>
      </c>
      <c r="AF2485" s="35" t="n">
        <f aca="false">MATCH(Counts!A2485,'Season Counts'!$A$2:$A$740,0)</f>
        <v>636</v>
      </c>
    </row>
    <row r="2486" customFormat="false" ht="15" hidden="false" customHeight="false" outlineLevel="0" collapsed="false">
      <c r="A2486" s="34" t="str">
        <f aca="false">Counts!B2486</f>
        <v>STL</v>
      </c>
      <c r="B2486" s="5" t="str">
        <f aca="false">Counts!C2486</f>
        <v>Blaze Jordan</v>
      </c>
      <c r="C2486" s="34" t="str">
        <f aca="false">Counts!F2486</f>
        <v>Jun</v>
      </c>
      <c r="D2486" s="35" t="n">
        <f aca="false">IFERROR(Counts!P2486,"")</f>
        <v>57</v>
      </c>
      <c r="E2486" s="36" t="n">
        <f aca="false">IFERROR(Counts!R2486/Counts!Q2486,"")</f>
        <v>0.235294117647059</v>
      </c>
      <c r="F2486" s="36" t="n">
        <f aca="false">IFERROR((Counts!R2486+Counts!V2486+Counts!W2486)/(Counts!Q2486+Counts!V2486+Counts!W2486+Counts!X2486),"")</f>
        <v>0.245614035087719</v>
      </c>
      <c r="G2486" s="36" t="n">
        <f aca="false">IFERROR((Counts!R2486+Counts!S2486+2*Counts!T2486+3*Counts!U2486)/Counts!Q2486,"")</f>
        <v>0.392156862745098</v>
      </c>
      <c r="H2486" s="35" t="n">
        <f aca="false">IFERROR(Counts!U2486,"")</f>
        <v>1</v>
      </c>
      <c r="I2486" s="36" t="n">
        <f aca="false">IFERROR(Counts!Z2486/Counts!AA2486,"")</f>
        <v>0.264035087719298</v>
      </c>
      <c r="J2486" s="36" t="n">
        <f aca="false">IFERROR(Counts!AB2486/Counts!AA2486,"")</f>
        <v>0.282526315789474</v>
      </c>
      <c r="K2486" s="37" t="n">
        <f aca="false">IFERROR((Counts!AB2486-Counts!Z2486)/Counts!AA2486,"")</f>
        <v>0.0184912280701754</v>
      </c>
      <c r="L2486" s="38" t="n">
        <f aca="false">IFERROR(Counts!Y2486/Counts!P2486,"")</f>
        <v>0.087719298245614</v>
      </c>
      <c r="M2486" s="38" t="n">
        <f aca="false">IFERROR(Counts!V2486/Counts!P2486,"")</f>
        <v>0.0350877192982456</v>
      </c>
      <c r="N2486" s="38" t="n">
        <f aca="false">IFERROR(Counts!AD2486/Counts!AC2486,"")</f>
        <v>0.08</v>
      </c>
      <c r="O2486" s="38" t="n">
        <f aca="false">IFERROR(Counts!AE2486/Counts!AC2486,"")</f>
        <v>0.44</v>
      </c>
      <c r="P2486" s="39" t="n">
        <f aca="false">IFERROR(Counts!AG2486/Counts!AF2486,"")</f>
        <v>88.1</v>
      </c>
      <c r="Q2486" s="38" t="n">
        <f aca="false">IFERROR(Counts!AH2486/Counts!AC2486,"")</f>
        <v>0.28</v>
      </c>
      <c r="R2486" s="38" t="n">
        <f aca="false">IFERROR(Counts!N2486/Counts!M2486,"")</f>
        <v>0.348623853211009</v>
      </c>
      <c r="S2486" s="38" t="n">
        <f aca="false">IFERROR(Counts!K2486/Counts!J2486,"")</f>
        <v>0.744897959183674</v>
      </c>
      <c r="T2486" s="38" t="n">
        <f aca="false">IFERROR(Counts!I2486/Counts!H2486,"")</f>
        <v>0.135135135135135</v>
      </c>
      <c r="U2486" s="38" t="n">
        <f aca="false">IFERROR(1-Counts!L2486/Counts!K2486,"")</f>
        <v>0.945205479452055</v>
      </c>
      <c r="V2486" s="39" t="n">
        <f aca="false">IFERROR(Counts!AJ2486/Counts!AI2486,"")</f>
        <v>73.149</v>
      </c>
      <c r="W2486" s="38" t="n">
        <f aca="false">IFERROR(Counts!AK2486/Counts!AI2486,"")</f>
        <v>0.37</v>
      </c>
      <c r="X2486" s="40" t="n">
        <f aca="false">IFERROR(Counts!O2486,"")</f>
        <v>-1.905</v>
      </c>
      <c r="Y2486" s="36" t="n">
        <f aca="false">IFERROR(INDEX('Season Counts'!$Y$2:$Y$740,$AF2486)/INDEX('Season Counts'!$X$2:$X$740,$AF2486),"")</f>
        <v>0.317308080808081</v>
      </c>
      <c r="Z2486" s="37" t="n">
        <f aca="false">IFERROR(J2486-Y2486,"")</f>
        <v>-0.0347817650186071</v>
      </c>
      <c r="AA2486" s="38" t="n">
        <f aca="false">IFERROR(INDEX('Season Counts'!$K$2:$K$740,$AF2486)/INDEX('Season Counts'!$J$2:$J$740,$AF2486),"")</f>
        <v>0.357142857142857</v>
      </c>
      <c r="AB2486" s="41" t="n">
        <f aca="false">IFERROR(R2486-AA2486,"")</f>
        <v>-0.00851900393184796</v>
      </c>
      <c r="AC2486" s="39" t="n">
        <f aca="false">IFERROR(INDEX('Season Counts'!$AG$2:$AG$740,$AF2486)/INDEX('Season Counts'!$AF$2:$AF$740,$AF2486),"")</f>
        <v>72.8862973760933</v>
      </c>
      <c r="AD2486" s="40" t="n">
        <f aca="false">IFERROR(V2486-AC2486,"")</f>
        <v>0.262702623906705</v>
      </c>
      <c r="AE2486" s="4" t="str">
        <f aca="false">IF(D2486&lt;Guide!$C$21,"Low PA",IF(TRIM(IF(ISNUMBER(AD2486),IF(N(AD2486)&lt;=-Guide!$C$24,"▼ Bat Speed  ",IF(N(AD2486)&gt;=Guide!$C$24,"▲ Bat Speed  ","")),"")&amp;IF(N(Z2486)&gt;=Guide!$C$22,"▲ Contact  ","")&amp;IF(N(Z2486)&lt;=-Guide!$C$22,"▼ Contact  ","")&amp;IF(N(AB2486)&gt;=Guide!$C$23,"▲ Chase  ","")&amp;IF(N(AB2486)&lt;=-Guide!$C$23,"▼ Chase  ",""))="","Stable",TRIM(IF(ISNUMBER(AD2486),IF(N(AD2486)&lt;=-Guide!$C$24,"▼ Bat Speed  ",IF(N(AD2486)&gt;=Guide!$C$24,"▲ Bat Speed  ","")),"")&amp;IF(N(Z2486)&gt;=Guide!$C$22,"▲ Contact  ","")&amp;IF(N(Z2486)&lt;=-Guide!$C$22,"▼ Contact  ","")&amp;IF(N(AB2486)&gt;=Guide!$C$23,"▲ Chase  ","")&amp;IF(N(AB2486)&lt;=-Guide!$C$23,"▼ Chase  ",""))))</f>
        <v>Stable</v>
      </c>
      <c r="AF2486" s="35" t="n">
        <f aca="false">MATCH(Counts!A2486,'Season Counts'!$A$2:$A$740,0)</f>
        <v>637</v>
      </c>
    </row>
    <row r="2487" customFormat="false" ht="15" hidden="false" customHeight="false" outlineLevel="0" collapsed="false">
      <c r="A2487" s="34" t="str">
        <f aca="false">Counts!B2487</f>
        <v>STL</v>
      </c>
      <c r="B2487" s="5" t="str">
        <f aca="false">Counts!C2487</f>
        <v>Blaze Jordan</v>
      </c>
      <c r="C2487" s="34" t="str">
        <f aca="false">Counts!F2487</f>
        <v>Jul</v>
      </c>
      <c r="D2487" s="35" t="n">
        <f aca="false">IFERROR(Counts!P2487,"")</f>
        <v>69</v>
      </c>
      <c r="E2487" s="36" t="n">
        <f aca="false">IFERROR(Counts!R2487/Counts!Q2487,"")</f>
        <v>0.227272727272727</v>
      </c>
      <c r="F2487" s="36" t="n">
        <f aca="false">IFERROR((Counts!R2487+Counts!V2487+Counts!W2487)/(Counts!Q2487+Counts!V2487+Counts!W2487+Counts!X2487),"")</f>
        <v>0.260869565217391</v>
      </c>
      <c r="G2487" s="36" t="n">
        <f aca="false">IFERROR((Counts!R2487+Counts!S2487+2*Counts!T2487+3*Counts!U2487)/Counts!Q2487,"")</f>
        <v>0.303030303030303</v>
      </c>
      <c r="H2487" s="35" t="n">
        <f aca="false">IFERROR(Counts!U2487,"")</f>
        <v>0</v>
      </c>
      <c r="I2487" s="36" t="n">
        <f aca="false">IFERROR(Counts!Z2487/Counts!AA2487,"")</f>
        <v>0.251449275362319</v>
      </c>
      <c r="J2487" s="36" t="n">
        <f aca="false">IFERROR(Counts!AB2487/Counts!AA2487,"")</f>
        <v>0.314159420289855</v>
      </c>
      <c r="K2487" s="37" t="n">
        <f aca="false">IFERROR((Counts!AB2487-Counts!Z2487)/Counts!AA2487,"")</f>
        <v>0.0627101449275362</v>
      </c>
      <c r="L2487" s="38" t="n">
        <f aca="false">IFERROR(Counts!Y2487/Counts!P2487,"")</f>
        <v>0.159420289855072</v>
      </c>
      <c r="M2487" s="38" t="n">
        <f aca="false">IFERROR(Counts!V2487/Counts!P2487,"")</f>
        <v>0.0434782608695652</v>
      </c>
      <c r="N2487" s="38" t="n">
        <f aca="false">IFERROR(Counts!AD2487/Counts!AC2487,"")</f>
        <v>0.0727272727272727</v>
      </c>
      <c r="O2487" s="38" t="n">
        <f aca="false">IFERROR(Counts!AE2487/Counts!AC2487,"")</f>
        <v>0.436363636363636</v>
      </c>
      <c r="P2487" s="39" t="n">
        <f aca="false">IFERROR(Counts!AG2487/Counts!AF2487,"")</f>
        <v>89.8163636363636</v>
      </c>
      <c r="Q2487" s="38" t="n">
        <f aca="false">IFERROR(Counts!AH2487/Counts!AC2487,"")</f>
        <v>0.381818181818182</v>
      </c>
      <c r="R2487" s="38" t="n">
        <f aca="false">IFERROR(Counts!N2487/Counts!M2487,"")</f>
        <v>0.347457627118644</v>
      </c>
      <c r="S2487" s="38" t="n">
        <f aca="false">IFERROR(Counts!K2487/Counts!J2487,"")</f>
        <v>0.735537190082645</v>
      </c>
      <c r="T2487" s="38" t="n">
        <f aca="false">IFERROR(Counts!I2487/Counts!H2487,"")</f>
        <v>0.238461538461538</v>
      </c>
      <c r="U2487" s="38" t="n">
        <f aca="false">IFERROR(1-Counts!L2487/Counts!K2487,"")</f>
        <v>0.820224719101124</v>
      </c>
      <c r="V2487" s="39" t="n">
        <f aca="false">IFERROR(Counts!AJ2487/Counts!AI2487,"")</f>
        <v>72.5850877192983</v>
      </c>
      <c r="W2487" s="38" t="n">
        <f aca="false">IFERROR(Counts!AK2487/Counts!AI2487,"")</f>
        <v>0.228070175438596</v>
      </c>
      <c r="X2487" s="40" t="n">
        <f aca="false">IFERROR(Counts!O2487,"")</f>
        <v>-4.277</v>
      </c>
      <c r="Y2487" s="36" t="n">
        <f aca="false">IFERROR(INDEX('Season Counts'!$Y$2:$Y$740,$AF2487)/INDEX('Season Counts'!$X$2:$X$740,$AF2487),"")</f>
        <v>0.317308080808081</v>
      </c>
      <c r="Z2487" s="37" t="n">
        <f aca="false">IFERROR(J2487-Y2487,"")</f>
        <v>-0.00314866051822577</v>
      </c>
      <c r="AA2487" s="38" t="n">
        <f aca="false">IFERROR(INDEX('Season Counts'!$K$2:$K$740,$AF2487)/INDEX('Season Counts'!$J$2:$J$740,$AF2487),"")</f>
        <v>0.357142857142857</v>
      </c>
      <c r="AB2487" s="41" t="n">
        <f aca="false">IFERROR(R2487-AA2487,"")</f>
        <v>-0.00968523002421307</v>
      </c>
      <c r="AC2487" s="39" t="n">
        <f aca="false">IFERROR(INDEX('Season Counts'!$AG$2:$AG$740,$AF2487)/INDEX('Season Counts'!$AF$2:$AF$740,$AF2487),"")</f>
        <v>72.8862973760933</v>
      </c>
      <c r="AD2487" s="40" t="n">
        <f aca="false">IFERROR(V2487-AC2487,"")</f>
        <v>-0.301209656795038</v>
      </c>
      <c r="AE2487" s="4" t="str">
        <f aca="false">IF(D2487&lt;Guide!$C$21,"Low PA",IF(TRIM(IF(ISNUMBER(AD2487),IF(N(AD2487)&lt;=-Guide!$C$24,"▼ Bat Speed  ",IF(N(AD2487)&gt;=Guide!$C$24,"▲ Bat Speed  ","")),"")&amp;IF(N(Z2487)&gt;=Guide!$C$22,"▲ Contact  ","")&amp;IF(N(Z2487)&lt;=-Guide!$C$22,"▼ Contact  ","")&amp;IF(N(AB2487)&gt;=Guide!$C$23,"▲ Chase  ","")&amp;IF(N(AB2487)&lt;=-Guide!$C$23,"▼ Chase  ",""))="","Stable",TRIM(IF(ISNUMBER(AD2487),IF(N(AD2487)&lt;=-Guide!$C$24,"▼ Bat Speed  ",IF(N(AD2487)&gt;=Guide!$C$24,"▲ Bat Speed  ","")),"")&amp;IF(N(Z2487)&gt;=Guide!$C$22,"▲ Contact  ","")&amp;IF(N(Z2487)&lt;=-Guide!$C$22,"▼ Contact  ","")&amp;IF(N(AB2487)&gt;=Guide!$C$23,"▲ Chase  ","")&amp;IF(N(AB2487)&lt;=-Guide!$C$23,"▼ Chase  ",""))))</f>
        <v>Stable</v>
      </c>
      <c r="AF2487" s="35" t="n">
        <f aca="false">MATCH(Counts!A2487,'Season Counts'!$A$2:$A$740,0)</f>
        <v>637</v>
      </c>
    </row>
    <row r="2488" customFormat="false" ht="15" hidden="false" customHeight="false" outlineLevel="0" collapsed="false">
      <c r="A2488" s="34" t="str">
        <f aca="false">Counts!B2488</f>
        <v>STL</v>
      </c>
      <c r="B2488" s="5" t="str">
        <f aca="false">Counts!C2488</f>
        <v>Blaze Jordan</v>
      </c>
      <c r="C2488" s="34" t="str">
        <f aca="false">Counts!F2488</f>
        <v>Aug</v>
      </c>
      <c r="D2488" s="35" t="n">
        <f aca="false">IFERROR(Counts!P2488,"")</f>
        <v>73</v>
      </c>
      <c r="E2488" s="36" t="n">
        <f aca="false">IFERROR(Counts!R2488/Counts!Q2488,"")</f>
        <v>0.27536231884058</v>
      </c>
      <c r="F2488" s="36" t="n">
        <f aca="false">IFERROR((Counts!R2488+Counts!V2488+Counts!W2488)/(Counts!Q2488+Counts!V2488+Counts!W2488+Counts!X2488),"")</f>
        <v>0.315068493150685</v>
      </c>
      <c r="G2488" s="36" t="n">
        <f aca="false">IFERROR((Counts!R2488+Counts!S2488+2*Counts!T2488+3*Counts!U2488)/Counts!Q2488,"")</f>
        <v>0.449275362318841</v>
      </c>
      <c r="H2488" s="35" t="n">
        <f aca="false">IFERROR(Counts!U2488,"")</f>
        <v>2</v>
      </c>
      <c r="I2488" s="36" t="n">
        <f aca="false">IFERROR(Counts!Z2488/Counts!AA2488,"")</f>
        <v>0.336111111111111</v>
      </c>
      <c r="J2488" s="36" t="n">
        <f aca="false">IFERROR(Counts!AB2488/Counts!AA2488,"")</f>
        <v>0.347861111111111</v>
      </c>
      <c r="K2488" s="37" t="n">
        <f aca="false">IFERROR((Counts!AB2488-Counts!Z2488)/Counts!AA2488,"")</f>
        <v>0.01175</v>
      </c>
      <c r="L2488" s="38" t="n">
        <f aca="false">IFERROR(Counts!Y2488/Counts!P2488,"")</f>
        <v>0.191780821917808</v>
      </c>
      <c r="M2488" s="38" t="n">
        <f aca="false">IFERROR(Counts!V2488/Counts!P2488,"")</f>
        <v>0.0273972602739726</v>
      </c>
      <c r="N2488" s="38" t="n">
        <f aca="false">IFERROR(Counts!AD2488/Counts!AC2488,"")</f>
        <v>0.145454545454545</v>
      </c>
      <c r="O2488" s="38" t="n">
        <f aca="false">IFERROR(Counts!AE2488/Counts!AC2488,"")</f>
        <v>0.472727272727273</v>
      </c>
      <c r="P2488" s="39" t="n">
        <f aca="false">IFERROR(Counts!AG2488/Counts!AF2488,"")</f>
        <v>87.2074074074074</v>
      </c>
      <c r="Q2488" s="38" t="n">
        <f aca="false">IFERROR(Counts!AH2488/Counts!AC2488,"")</f>
        <v>0.381818181818182</v>
      </c>
      <c r="R2488" s="38" t="n">
        <f aca="false">IFERROR(Counts!N2488/Counts!M2488,"")</f>
        <v>0.372262773722628</v>
      </c>
      <c r="S2488" s="38" t="n">
        <f aca="false">IFERROR(Counts!K2488/Counts!J2488,"")</f>
        <v>0.725925925925926</v>
      </c>
      <c r="T2488" s="38" t="n">
        <f aca="false">IFERROR(Counts!I2488/Counts!H2488,"")</f>
        <v>0.187919463087248</v>
      </c>
      <c r="U2488" s="38" t="n">
        <f aca="false">IFERROR(1-Counts!L2488/Counts!K2488,"")</f>
        <v>0.877551020408163</v>
      </c>
      <c r="V2488" s="39" t="n">
        <f aca="false">IFERROR(Counts!AJ2488/Counts!AI2488,"")</f>
        <v>72.9488372093023</v>
      </c>
      <c r="W2488" s="38" t="n">
        <f aca="false">IFERROR(Counts!AK2488/Counts!AI2488,"")</f>
        <v>0.248062015503876</v>
      </c>
      <c r="X2488" s="40" t="n">
        <f aca="false">IFERROR(Counts!O2488,"")</f>
        <v>0.903</v>
      </c>
      <c r="Y2488" s="36" t="n">
        <f aca="false">IFERROR(INDEX('Season Counts'!$Y$2:$Y$740,$AF2488)/INDEX('Season Counts'!$X$2:$X$740,$AF2488),"")</f>
        <v>0.317308080808081</v>
      </c>
      <c r="Z2488" s="37" t="n">
        <f aca="false">IFERROR(J2488-Y2488,"")</f>
        <v>0.0305530303030303</v>
      </c>
      <c r="AA2488" s="38" t="n">
        <f aca="false">IFERROR(INDEX('Season Counts'!$K$2:$K$740,$AF2488)/INDEX('Season Counts'!$J$2:$J$740,$AF2488),"")</f>
        <v>0.357142857142857</v>
      </c>
      <c r="AB2488" s="41" t="n">
        <f aca="false">IFERROR(R2488-AA2488,"")</f>
        <v>0.0151199165797706</v>
      </c>
      <c r="AC2488" s="39" t="n">
        <f aca="false">IFERROR(INDEX('Season Counts'!$AG$2:$AG$740,$AF2488)/INDEX('Season Counts'!$AF$2:$AF$740,$AF2488),"")</f>
        <v>72.8862973760933</v>
      </c>
      <c r="AD2488" s="40" t="n">
        <f aca="false">IFERROR(V2488-AC2488,"")</f>
        <v>0.0625398332090299</v>
      </c>
      <c r="AE2488" s="4" t="str">
        <f aca="false">IF(D2488&lt;Guide!$C$21,"Low PA",IF(TRIM(IF(ISNUMBER(AD2488),IF(N(AD2488)&lt;=-Guide!$C$24,"▼ Bat Speed  ",IF(N(AD2488)&gt;=Guide!$C$24,"▲ Bat Speed  ","")),"")&amp;IF(N(Z2488)&gt;=Guide!$C$22,"▲ Contact  ","")&amp;IF(N(Z2488)&lt;=-Guide!$C$22,"▼ Contact  ","")&amp;IF(N(AB2488)&gt;=Guide!$C$23,"▲ Chase  ","")&amp;IF(N(AB2488)&lt;=-Guide!$C$23,"▼ Chase  ",""))="","Stable",TRIM(IF(ISNUMBER(AD2488),IF(N(AD2488)&lt;=-Guide!$C$24,"▼ Bat Speed  ",IF(N(AD2488)&gt;=Guide!$C$24,"▲ Bat Speed  ","")),"")&amp;IF(N(Z2488)&gt;=Guide!$C$22,"▲ Contact  ","")&amp;IF(N(Z2488)&lt;=-Guide!$C$22,"▼ Contact  ","")&amp;IF(N(AB2488)&gt;=Guide!$C$23,"▲ Chase  ","")&amp;IF(N(AB2488)&lt;=-Guide!$C$23,"▼ Chase  ",""))))</f>
        <v>Stable</v>
      </c>
      <c r="AF2488" s="35" t="n">
        <f aca="false">MATCH(Counts!A2488,'Season Counts'!$A$2:$A$740,0)</f>
        <v>637</v>
      </c>
    </row>
    <row r="2489" customFormat="false" ht="15" hidden="false" customHeight="false" outlineLevel="0" collapsed="false">
      <c r="A2489" s="34" t="str">
        <f aca="false">Counts!B2489</f>
        <v>STL</v>
      </c>
      <c r="B2489" s="5" t="str">
        <f aca="false">Counts!C2489</f>
        <v>Victor Scott II</v>
      </c>
      <c r="C2489" s="34" t="str">
        <f aca="false">Counts!F2489</f>
        <v>Mar-Apr</v>
      </c>
      <c r="D2489" s="35" t="n">
        <f aca="false">IFERROR(Counts!P2489,"")</f>
        <v>92</v>
      </c>
      <c r="E2489" s="36" t="n">
        <f aca="false">IFERROR(Counts!R2489/Counts!Q2489,"")</f>
        <v>0.17948717948718</v>
      </c>
      <c r="F2489" s="36" t="n">
        <f aca="false">IFERROR((Counts!R2489+Counts!V2489+Counts!W2489)/(Counts!Q2489+Counts!V2489+Counts!W2489+Counts!X2489),"")</f>
        <v>0.244186046511628</v>
      </c>
      <c r="G2489" s="36" t="n">
        <f aca="false">IFERROR((Counts!R2489+Counts!S2489+2*Counts!T2489+3*Counts!U2489)/Counts!Q2489,"")</f>
        <v>0.230769230769231</v>
      </c>
      <c r="H2489" s="35" t="n">
        <f aca="false">IFERROR(Counts!U2489,"")</f>
        <v>1</v>
      </c>
      <c r="I2489" s="36" t="n">
        <f aca="false">IFERROR(Counts!Z2489/Counts!AA2489,"")</f>
        <v>0.222941176470588</v>
      </c>
      <c r="J2489" s="36" t="n">
        <f aca="false">IFERROR(Counts!AB2489/Counts!AA2489,"")</f>
        <v>0.256541176470588</v>
      </c>
      <c r="K2489" s="37" t="n">
        <f aca="false">IFERROR((Counts!AB2489-Counts!Z2489)/Counts!AA2489,"")</f>
        <v>0.0336</v>
      </c>
      <c r="L2489" s="38" t="n">
        <f aca="false">IFERROR(Counts!Y2489/Counts!P2489,"")</f>
        <v>0.271739130434783</v>
      </c>
      <c r="M2489" s="38" t="n">
        <f aca="false">IFERROR(Counts!V2489/Counts!P2489,"")</f>
        <v>0.0652173913043478</v>
      </c>
      <c r="N2489" s="38" t="n">
        <f aca="false">IFERROR(Counts!AD2489/Counts!AC2489,"")</f>
        <v>0.0166666666666667</v>
      </c>
      <c r="O2489" s="38" t="n">
        <f aca="false">IFERROR(Counts!AE2489/Counts!AC2489,"")</f>
        <v>0.266666666666667</v>
      </c>
      <c r="P2489" s="39" t="n">
        <f aca="false">IFERROR(Counts!AG2489/Counts!AF2489,"")</f>
        <v>78.55</v>
      </c>
      <c r="Q2489" s="38" t="n">
        <f aca="false">IFERROR(Counts!AH2489/Counts!AC2489,"")</f>
        <v>0.266666666666667</v>
      </c>
      <c r="R2489" s="38" t="n">
        <f aca="false">IFERROR(Counts!N2489/Counts!M2489,"")</f>
        <v>0.241830065359477</v>
      </c>
      <c r="S2489" s="38" t="n">
        <f aca="false">IFERROR(Counts!K2489/Counts!J2489,"")</f>
        <v>0.664739884393064</v>
      </c>
      <c r="T2489" s="38" t="n">
        <f aca="false">IFERROR(Counts!I2489/Counts!H2489,"")</f>
        <v>0.282894736842105</v>
      </c>
      <c r="U2489" s="38" t="n">
        <f aca="false">IFERROR(1-Counts!L2489/Counts!K2489,"")</f>
        <v>0.852173913043478</v>
      </c>
      <c r="V2489" s="39" t="n">
        <f aca="false">IFERROR(Counts!AJ2489/Counts!AI2489,"")</f>
        <v>68.73359375</v>
      </c>
      <c r="W2489" s="38" t="n">
        <f aca="false">IFERROR(Counts!AK2489/Counts!AI2489,"")</f>
        <v>0.0234375</v>
      </c>
      <c r="X2489" s="40" t="n">
        <f aca="false">IFERROR(Counts!O2489,"")</f>
        <v>-7.194</v>
      </c>
      <c r="Y2489" s="36" t="n">
        <f aca="false">IFERROR(INDEX('Season Counts'!$Y$2:$Y$740,$AF2489)/INDEX('Season Counts'!$X$2:$X$740,$AF2489),"")</f>
        <v>0.271251366120219</v>
      </c>
      <c r="Z2489" s="37" t="n">
        <f aca="false">IFERROR(J2489-Y2489,"")</f>
        <v>-0.0147101896496303</v>
      </c>
      <c r="AA2489" s="38" t="n">
        <f aca="false">IFERROR(INDEX('Season Counts'!$K$2:$K$740,$AF2489)/INDEX('Season Counts'!$J$2:$J$740,$AF2489),"")</f>
        <v>0.226470588235294</v>
      </c>
      <c r="AB2489" s="41" t="n">
        <f aca="false">IFERROR(R2489-AA2489,"")</f>
        <v>0.015359477124183</v>
      </c>
      <c r="AC2489" s="39" t="n">
        <f aca="false">IFERROR(INDEX('Season Counts'!$AG$2:$AG$740,$AF2489)/INDEX('Season Counts'!$AF$2:$AF$740,$AF2489),"")</f>
        <v>67.9996428571429</v>
      </c>
      <c r="AD2489" s="40" t="n">
        <f aca="false">IFERROR(V2489-AC2489,"")</f>
        <v>0.733950892857138</v>
      </c>
      <c r="AE2489" s="4" t="str">
        <f aca="false">IF(D2489&lt;Guide!$C$21,"Low PA",IF(TRIM(IF(ISNUMBER(AD2489),IF(N(AD2489)&lt;=-Guide!$C$24,"▼ Bat Speed  ",IF(N(AD2489)&gt;=Guide!$C$24,"▲ Bat Speed  ","")),"")&amp;IF(N(Z2489)&gt;=Guide!$C$22,"▲ Contact  ","")&amp;IF(N(Z2489)&lt;=-Guide!$C$22,"▼ Contact  ","")&amp;IF(N(AB2489)&gt;=Guide!$C$23,"▲ Chase  ","")&amp;IF(N(AB2489)&lt;=-Guide!$C$23,"▼ Chase  ",""))="","Stable",TRIM(IF(ISNUMBER(AD2489),IF(N(AD2489)&lt;=-Guide!$C$24,"▼ Bat Speed  ",IF(N(AD2489)&gt;=Guide!$C$24,"▲ Bat Speed  ","")),"")&amp;IF(N(Z2489)&gt;=Guide!$C$22,"▲ Contact  ","")&amp;IF(N(Z2489)&lt;=-Guide!$C$22,"▼ Contact  ","")&amp;IF(N(AB2489)&gt;=Guide!$C$23,"▲ Chase  ","")&amp;IF(N(AB2489)&lt;=-Guide!$C$23,"▼ Chase  ",""))))</f>
        <v>Stable</v>
      </c>
      <c r="AF2489" s="35" t="n">
        <f aca="false">MATCH(Counts!A2489,'Season Counts'!$A$2:$A$740,0)</f>
        <v>638</v>
      </c>
    </row>
    <row r="2490" customFormat="false" ht="15" hidden="false" customHeight="false" outlineLevel="0" collapsed="false">
      <c r="A2490" s="34" t="str">
        <f aca="false">Counts!B2490</f>
        <v>STL</v>
      </c>
      <c r="B2490" s="5" t="str">
        <f aca="false">Counts!C2490</f>
        <v>Victor Scott II</v>
      </c>
      <c r="C2490" s="34" t="str">
        <f aca="false">Counts!F2490</f>
        <v>May</v>
      </c>
      <c r="D2490" s="35" t="n">
        <f aca="false">IFERROR(Counts!P2490,"")</f>
        <v>71</v>
      </c>
      <c r="E2490" s="36" t="n">
        <f aca="false">IFERROR(Counts!R2490/Counts!Q2490,"")</f>
        <v>0.193548387096774</v>
      </c>
      <c r="F2490" s="36" t="n">
        <f aca="false">IFERROR((Counts!R2490+Counts!V2490+Counts!W2490)/(Counts!Q2490+Counts!V2490+Counts!W2490+Counts!X2490),"")</f>
        <v>0.264705882352941</v>
      </c>
      <c r="G2490" s="36" t="n">
        <f aca="false">IFERROR((Counts!R2490+Counts!S2490+2*Counts!T2490+3*Counts!U2490)/Counts!Q2490,"")</f>
        <v>0.274193548387097</v>
      </c>
      <c r="H2490" s="35" t="n">
        <f aca="false">IFERROR(Counts!U2490,"")</f>
        <v>1</v>
      </c>
      <c r="I2490" s="36" t="n">
        <f aca="false">IFERROR(Counts!Z2490/Counts!AA2490,"")</f>
        <v>0.250746268656716</v>
      </c>
      <c r="J2490" s="36" t="n">
        <f aca="false">IFERROR(Counts!AB2490/Counts!AA2490,"")</f>
        <v>0.261985074626866</v>
      </c>
      <c r="K2490" s="37" t="n">
        <f aca="false">IFERROR((Counts!AB2490-Counts!Z2490)/Counts!AA2490,"")</f>
        <v>0.0112388059701493</v>
      </c>
      <c r="L2490" s="38" t="n">
        <f aca="false">IFERROR(Counts!Y2490/Counts!P2490,"")</f>
        <v>0.225352112676056</v>
      </c>
      <c r="M2490" s="38" t="n">
        <f aca="false">IFERROR(Counts!V2490/Counts!P2490,"")</f>
        <v>0.0845070422535211</v>
      </c>
      <c r="N2490" s="38" t="n">
        <f aca="false">IFERROR(Counts!AD2490/Counts!AC2490,"")</f>
        <v>0</v>
      </c>
      <c r="O2490" s="38" t="n">
        <f aca="false">IFERROR(Counts!AE2490/Counts!AC2490,"")</f>
        <v>0.26530612244898</v>
      </c>
      <c r="P2490" s="39" t="n">
        <f aca="false">IFERROR(Counts!AG2490/Counts!AF2490,"")</f>
        <v>80.8104166666667</v>
      </c>
      <c r="Q2490" s="38" t="n">
        <f aca="false">IFERROR(Counts!AH2490/Counts!AC2490,"")</f>
        <v>0.36734693877551</v>
      </c>
      <c r="R2490" s="38" t="n">
        <f aca="false">IFERROR(Counts!N2490/Counts!M2490,"")</f>
        <v>0.217054263565891</v>
      </c>
      <c r="S2490" s="38" t="n">
        <f aca="false">IFERROR(Counts!K2490/Counts!J2490,"")</f>
        <v>0.697841726618705</v>
      </c>
      <c r="T2490" s="38" t="n">
        <f aca="false">IFERROR(Counts!I2490/Counts!H2490,"")</f>
        <v>0.216</v>
      </c>
      <c r="U2490" s="38" t="n">
        <f aca="false">IFERROR(1-Counts!L2490/Counts!K2490,"")</f>
        <v>0.865979381443299</v>
      </c>
      <c r="V2490" s="39" t="n">
        <f aca="false">IFERROR(Counts!AJ2490/Counts!AI2490,"")</f>
        <v>67.903</v>
      </c>
      <c r="W2490" s="38" t="n">
        <f aca="false">IFERROR(Counts!AK2490/Counts!AI2490,"")</f>
        <v>0.04</v>
      </c>
      <c r="X2490" s="40" t="n">
        <f aca="false">IFERROR(Counts!O2490,"")</f>
        <v>-3.722</v>
      </c>
      <c r="Y2490" s="36" t="n">
        <f aca="false">IFERROR(INDEX('Season Counts'!$Y$2:$Y$740,$AF2490)/INDEX('Season Counts'!$X$2:$X$740,$AF2490),"")</f>
        <v>0.271251366120219</v>
      </c>
      <c r="Z2490" s="37" t="n">
        <f aca="false">IFERROR(J2490-Y2490,"")</f>
        <v>-0.0092662914933529</v>
      </c>
      <c r="AA2490" s="38" t="n">
        <f aca="false">IFERROR(INDEX('Season Counts'!$K$2:$K$740,$AF2490)/INDEX('Season Counts'!$J$2:$J$740,$AF2490),"")</f>
        <v>0.226470588235294</v>
      </c>
      <c r="AB2490" s="41" t="n">
        <f aca="false">IFERROR(R2490-AA2490,"")</f>
        <v>-0.00941632466940265</v>
      </c>
      <c r="AC2490" s="39" t="n">
        <f aca="false">IFERROR(INDEX('Season Counts'!$AG$2:$AG$740,$AF2490)/INDEX('Season Counts'!$AF$2:$AF$740,$AF2490),"")</f>
        <v>67.9996428571429</v>
      </c>
      <c r="AD2490" s="40" t="n">
        <f aca="false">IFERROR(V2490-AC2490,"")</f>
        <v>-0.0966428571428537</v>
      </c>
      <c r="AE2490" s="4" t="str">
        <f aca="false">IF(D2490&lt;Guide!$C$21,"Low PA",IF(TRIM(IF(ISNUMBER(AD2490),IF(N(AD2490)&lt;=-Guide!$C$24,"▼ Bat Speed  ",IF(N(AD2490)&gt;=Guide!$C$24,"▲ Bat Speed  ","")),"")&amp;IF(N(Z2490)&gt;=Guide!$C$22,"▲ Contact  ","")&amp;IF(N(Z2490)&lt;=-Guide!$C$22,"▼ Contact  ","")&amp;IF(N(AB2490)&gt;=Guide!$C$23,"▲ Chase  ","")&amp;IF(N(AB2490)&lt;=-Guide!$C$23,"▼ Chase  ",""))="","Stable",TRIM(IF(ISNUMBER(AD2490),IF(N(AD2490)&lt;=-Guide!$C$24,"▼ Bat Speed  ",IF(N(AD2490)&gt;=Guide!$C$24,"▲ Bat Speed  ","")),"")&amp;IF(N(Z2490)&gt;=Guide!$C$22,"▲ Contact  ","")&amp;IF(N(Z2490)&lt;=-Guide!$C$22,"▼ Contact  ","")&amp;IF(N(AB2490)&gt;=Guide!$C$23,"▲ Chase  ","")&amp;IF(N(AB2490)&lt;=-Guide!$C$23,"▼ Chase  ",""))))</f>
        <v>Stable</v>
      </c>
      <c r="AF2490" s="35" t="n">
        <f aca="false">MATCH(Counts!A2490,'Season Counts'!$A$2:$A$740,0)</f>
        <v>638</v>
      </c>
    </row>
    <row r="2491" customFormat="false" ht="15" hidden="false" customHeight="false" outlineLevel="0" collapsed="false">
      <c r="A2491" s="34" t="str">
        <f aca="false">Counts!B2491</f>
        <v>STL</v>
      </c>
      <c r="B2491" s="5" t="str">
        <f aca="false">Counts!C2491</f>
        <v>Victor Scott II</v>
      </c>
      <c r="C2491" s="34" t="str">
        <f aca="false">Counts!F2491</f>
        <v>Jun</v>
      </c>
      <c r="D2491" s="35" t="n">
        <f aca="false">IFERROR(Counts!P2491,"")</f>
        <v>21</v>
      </c>
      <c r="E2491" s="36" t="n">
        <f aca="false">IFERROR(Counts!R2491/Counts!Q2491,"")</f>
        <v>0.266666666666667</v>
      </c>
      <c r="F2491" s="36" t="n">
        <f aca="false">IFERROR((Counts!R2491+Counts!V2491+Counts!W2491)/(Counts!Q2491+Counts!V2491+Counts!W2491+Counts!X2491),"")</f>
        <v>0.45</v>
      </c>
      <c r="G2491" s="36" t="n">
        <f aca="false">IFERROR((Counts!R2491+Counts!S2491+2*Counts!T2491+3*Counts!U2491)/Counts!Q2491,"")</f>
        <v>0.333333333333333</v>
      </c>
      <c r="H2491" s="35" t="n">
        <f aca="false">IFERROR(Counts!U2491,"")</f>
        <v>0</v>
      </c>
      <c r="I2491" s="36" t="n">
        <f aca="false">IFERROR(Counts!Z2491/Counts!AA2491,"")</f>
        <v>0.3725</v>
      </c>
      <c r="J2491" s="36" t="n">
        <f aca="false">IFERROR(Counts!AB2491/Counts!AA2491,"")</f>
        <v>0.38005</v>
      </c>
      <c r="K2491" s="37" t="n">
        <f aca="false">IFERROR((Counts!AB2491-Counts!Z2491)/Counts!AA2491,"")</f>
        <v>0.00754999999999999</v>
      </c>
      <c r="L2491" s="38" t="n">
        <f aca="false">IFERROR(Counts!Y2491/Counts!P2491,"")</f>
        <v>0.142857142857143</v>
      </c>
      <c r="M2491" s="38" t="n">
        <f aca="false">IFERROR(Counts!V2491/Counts!P2491,"")</f>
        <v>0.19047619047619</v>
      </c>
      <c r="N2491" s="38" t="n">
        <f aca="false">IFERROR(Counts!AD2491/Counts!AC2491,"")</f>
        <v>0</v>
      </c>
      <c r="O2491" s="38" t="n">
        <f aca="false">IFERROR(Counts!AE2491/Counts!AC2491,"")</f>
        <v>0</v>
      </c>
      <c r="P2491" s="39" t="n">
        <f aca="false">IFERROR(Counts!AG2491/Counts!AF2491,"")</f>
        <v>67.9153846153846</v>
      </c>
      <c r="Q2491" s="38" t="n">
        <f aca="false">IFERROR(Counts!AH2491/Counts!AC2491,"")</f>
        <v>0.307692307692308</v>
      </c>
      <c r="R2491" s="38" t="n">
        <f aca="false">IFERROR(Counts!N2491/Counts!M2491,"")</f>
        <v>0.159090909090909</v>
      </c>
      <c r="S2491" s="38" t="n">
        <f aca="false">IFERROR(Counts!K2491/Counts!J2491,"")</f>
        <v>0.733333333333333</v>
      </c>
      <c r="T2491" s="38" t="n">
        <f aca="false">IFERROR(Counts!I2491/Counts!H2491,"")</f>
        <v>0.1</v>
      </c>
      <c r="U2491" s="38" t="n">
        <f aca="false">IFERROR(1-Counts!L2491/Counts!K2491,"")</f>
        <v>0.909090909090909</v>
      </c>
      <c r="V2491" s="39" t="n">
        <f aca="false">IFERROR(Counts!AJ2491/Counts!AI2491,"")</f>
        <v>64.7205882352941</v>
      </c>
      <c r="W2491" s="38" t="n">
        <f aca="false">IFERROR(Counts!AK2491/Counts!AI2491,"")</f>
        <v>0</v>
      </c>
      <c r="X2491" s="40" t="n">
        <f aca="false">IFERROR(Counts!O2491,"")</f>
        <v>1.335</v>
      </c>
      <c r="Y2491" s="36" t="n">
        <f aca="false">IFERROR(INDEX('Season Counts'!$Y$2:$Y$740,$AF2491)/INDEX('Season Counts'!$X$2:$X$740,$AF2491),"")</f>
        <v>0.271251366120219</v>
      </c>
      <c r="Z2491" s="37" t="n">
        <f aca="false">IFERROR(J2491-Y2491,"")</f>
        <v>0.108798633879781</v>
      </c>
      <c r="AA2491" s="38" t="n">
        <f aca="false">IFERROR(INDEX('Season Counts'!$K$2:$K$740,$AF2491)/INDEX('Season Counts'!$J$2:$J$740,$AF2491),"")</f>
        <v>0.226470588235294</v>
      </c>
      <c r="AB2491" s="41" t="n">
        <f aca="false">IFERROR(R2491-AA2491,"")</f>
        <v>-0.067379679144385</v>
      </c>
      <c r="AC2491" s="39" t="n">
        <f aca="false">IFERROR(INDEX('Season Counts'!$AG$2:$AG$740,$AF2491)/INDEX('Season Counts'!$AF$2:$AF$740,$AF2491),"")</f>
        <v>67.9996428571429</v>
      </c>
      <c r="AD2491" s="40" t="n">
        <f aca="false">IFERROR(V2491-AC2491,"")</f>
        <v>-3.27905462184874</v>
      </c>
      <c r="AE2491" s="4" t="str">
        <f aca="false">IF(D2491&lt;Guide!$C$21,"Low PA",IF(TRIM(IF(ISNUMBER(AD2491),IF(N(AD2491)&lt;=-Guide!$C$24,"▼ Bat Speed  ",IF(N(AD2491)&gt;=Guide!$C$24,"▲ Bat Speed  ","")),"")&amp;IF(N(Z2491)&gt;=Guide!$C$22,"▲ Contact  ","")&amp;IF(N(Z2491)&lt;=-Guide!$C$22,"▼ Contact  ","")&amp;IF(N(AB2491)&gt;=Guide!$C$23,"▲ Chase  ","")&amp;IF(N(AB2491)&lt;=-Guide!$C$23,"▼ Chase  ",""))="","Stable",TRIM(IF(ISNUMBER(AD2491),IF(N(AD2491)&lt;=-Guide!$C$24,"▼ Bat Speed  ",IF(N(AD2491)&gt;=Guide!$C$24,"▲ Bat Speed  ","")),"")&amp;IF(N(Z2491)&gt;=Guide!$C$22,"▲ Contact  ","")&amp;IF(N(Z2491)&lt;=-Guide!$C$22,"▼ Contact  ","")&amp;IF(N(AB2491)&gt;=Guide!$C$23,"▲ Chase  ","")&amp;IF(N(AB2491)&lt;=-Guide!$C$23,"▼ Chase  ",""))))</f>
        <v>Low PA</v>
      </c>
      <c r="AF2491" s="35" t="n">
        <f aca="false">MATCH(Counts!A2491,'Season Counts'!$A$2:$A$740,0)</f>
        <v>638</v>
      </c>
    </row>
    <row r="2492" customFormat="false" ht="15" hidden="false" customHeight="false" outlineLevel="0" collapsed="false">
      <c r="A2492" s="34" t="str">
        <f aca="false">Counts!B2492</f>
        <v>STL</v>
      </c>
      <c r="B2492" s="5" t="str">
        <f aca="false">Counts!C2492</f>
        <v>Victor Scott II</v>
      </c>
      <c r="C2492" s="34" t="str">
        <f aca="false">Counts!F2492</f>
        <v>Sep</v>
      </c>
      <c r="D2492" s="35" t="n">
        <f aca="false">IFERROR(Counts!P2492,"")</f>
        <v>11</v>
      </c>
      <c r="E2492" s="36" t="n">
        <f aca="false">IFERROR(Counts!R2492/Counts!Q2492,"")</f>
        <v>0.181818181818182</v>
      </c>
      <c r="F2492" s="36" t="n">
        <f aca="false">IFERROR((Counts!R2492+Counts!V2492+Counts!W2492)/(Counts!Q2492+Counts!V2492+Counts!W2492+Counts!X2492),"")</f>
        <v>0.181818181818182</v>
      </c>
      <c r="G2492" s="36" t="n">
        <f aca="false">IFERROR((Counts!R2492+Counts!S2492+2*Counts!T2492+3*Counts!U2492)/Counts!Q2492,"")</f>
        <v>0.181818181818182</v>
      </c>
      <c r="H2492" s="35" t="n">
        <f aca="false">IFERROR(Counts!U2492,"")</f>
        <v>0</v>
      </c>
      <c r="I2492" s="36" t="n">
        <f aca="false">IFERROR(Counts!Z2492/Counts!AA2492,"")</f>
        <v>0.163636363636364</v>
      </c>
      <c r="J2492" s="36" t="n">
        <f aca="false">IFERROR(Counts!AB2492/Counts!AA2492,"")</f>
        <v>0.243545454545455</v>
      </c>
      <c r="K2492" s="37" t="n">
        <f aca="false">IFERROR((Counts!AB2492-Counts!Z2492)/Counts!AA2492,"")</f>
        <v>0.0799090909090909</v>
      </c>
      <c r="L2492" s="38" t="n">
        <f aca="false">IFERROR(Counts!Y2492/Counts!P2492,"")</f>
        <v>0.181818181818182</v>
      </c>
      <c r="M2492" s="38" t="n">
        <f aca="false">IFERROR(Counts!V2492/Counts!P2492,"")</f>
        <v>0</v>
      </c>
      <c r="N2492" s="38" t="n">
        <f aca="false">IFERROR(Counts!AD2492/Counts!AC2492,"")</f>
        <v>0.111111111111111</v>
      </c>
      <c r="O2492" s="38" t="n">
        <f aca="false">IFERROR(Counts!AE2492/Counts!AC2492,"")</f>
        <v>0.222222222222222</v>
      </c>
      <c r="P2492" s="39" t="n">
        <f aca="false">IFERROR(Counts!AG2492/Counts!AF2492,"")</f>
        <v>86.3</v>
      </c>
      <c r="Q2492" s="38" t="n">
        <f aca="false">IFERROR(Counts!AH2492/Counts!AC2492,"")</f>
        <v>0.333333333333333</v>
      </c>
      <c r="R2492" s="38" t="n">
        <f aca="false">IFERROR(Counts!N2492/Counts!M2492,"")</f>
        <v>0.357142857142857</v>
      </c>
      <c r="S2492" s="38" t="n">
        <f aca="false">IFERROR(Counts!K2492/Counts!J2492,"")</f>
        <v>0.842105263157895</v>
      </c>
      <c r="T2492" s="38" t="n">
        <f aca="false">IFERROR(Counts!I2492/Counts!H2492,"")</f>
        <v>0.19047619047619</v>
      </c>
      <c r="U2492" s="38" t="n">
        <f aca="false">IFERROR(1-Counts!L2492/Counts!K2492,"")</f>
        <v>0.9375</v>
      </c>
      <c r="V2492" s="39" t="n">
        <f aca="false">IFERROR(Counts!AJ2492/Counts!AI2492,"")</f>
        <v>69.5111111111111</v>
      </c>
      <c r="W2492" s="38" t="n">
        <f aca="false">IFERROR(Counts!AK2492/Counts!AI2492,"")</f>
        <v>0.111111111111111</v>
      </c>
      <c r="X2492" s="40" t="n">
        <f aca="false">IFERROR(Counts!O2492,"")</f>
        <v>-1.436</v>
      </c>
      <c r="Y2492" s="36" t="n">
        <f aca="false">IFERROR(INDEX('Season Counts'!$Y$2:$Y$740,$AF2492)/INDEX('Season Counts'!$X$2:$X$740,$AF2492),"")</f>
        <v>0.271251366120219</v>
      </c>
      <c r="Z2492" s="37" t="n">
        <f aca="false">IFERROR(J2492-Y2492,"")</f>
        <v>-0.0277059115747641</v>
      </c>
      <c r="AA2492" s="38" t="n">
        <f aca="false">IFERROR(INDEX('Season Counts'!$K$2:$K$740,$AF2492)/INDEX('Season Counts'!$J$2:$J$740,$AF2492),"")</f>
        <v>0.226470588235294</v>
      </c>
      <c r="AB2492" s="41" t="n">
        <f aca="false">IFERROR(R2492-AA2492,"")</f>
        <v>0.130672268907563</v>
      </c>
      <c r="AC2492" s="39" t="n">
        <f aca="false">IFERROR(INDEX('Season Counts'!$AG$2:$AG$740,$AF2492)/INDEX('Season Counts'!$AF$2:$AF$740,$AF2492),"")</f>
        <v>67.9996428571429</v>
      </c>
      <c r="AD2492" s="40" t="n">
        <f aca="false">IFERROR(V2492-AC2492,"")</f>
        <v>1.51146825396826</v>
      </c>
      <c r="AE2492" s="4" t="str">
        <f aca="false">IF(D2492&lt;Guide!$C$21,"Low PA",IF(TRIM(IF(ISNUMBER(AD2492),IF(N(AD2492)&lt;=-Guide!$C$24,"▼ Bat Speed  ",IF(N(AD2492)&gt;=Guide!$C$24,"▲ Bat Speed  ","")),"")&amp;IF(N(Z2492)&gt;=Guide!$C$22,"▲ Contact  ","")&amp;IF(N(Z2492)&lt;=-Guide!$C$22,"▼ Contact  ","")&amp;IF(N(AB2492)&gt;=Guide!$C$23,"▲ Chase  ","")&amp;IF(N(AB2492)&lt;=-Guide!$C$23,"▼ Chase  ",""))="","Stable",TRIM(IF(ISNUMBER(AD2492),IF(N(AD2492)&lt;=-Guide!$C$24,"▼ Bat Speed  ",IF(N(AD2492)&gt;=Guide!$C$24,"▲ Bat Speed  ","")),"")&amp;IF(N(Z2492)&gt;=Guide!$C$22,"▲ Contact  ","")&amp;IF(N(Z2492)&lt;=-Guide!$C$22,"▼ Contact  ","")&amp;IF(N(AB2492)&gt;=Guide!$C$23,"▲ Chase  ","")&amp;IF(N(AB2492)&lt;=-Guide!$C$23,"▼ Chase  ",""))))</f>
        <v>Low PA</v>
      </c>
      <c r="AF2492" s="35" t="n">
        <f aca="false">MATCH(Counts!A2492,'Season Counts'!$A$2:$A$740,0)</f>
        <v>638</v>
      </c>
    </row>
    <row r="2493" customFormat="false" ht="15" hidden="false" customHeight="false" outlineLevel="0" collapsed="false">
      <c r="A2493" s="34" t="str">
        <f aca="false">Counts!B2493</f>
        <v>STL</v>
      </c>
      <c r="B2493" s="5" t="str">
        <f aca="false">Counts!C2493</f>
        <v>Bryan Torres</v>
      </c>
      <c r="C2493" s="34" t="str">
        <f aca="false">Counts!F2493</f>
        <v>May</v>
      </c>
      <c r="D2493" s="35" t="n">
        <f aca="false">IFERROR(Counts!P2493,"")</f>
        <v>24</v>
      </c>
      <c r="E2493" s="36" t="n">
        <f aca="false">IFERROR(Counts!R2493/Counts!Q2493,"")</f>
        <v>0.272727272727273</v>
      </c>
      <c r="F2493" s="36" t="n">
        <f aca="false">IFERROR((Counts!R2493+Counts!V2493+Counts!W2493)/(Counts!Q2493+Counts!V2493+Counts!W2493+Counts!X2493),"")</f>
        <v>0.333333333333333</v>
      </c>
      <c r="G2493" s="36" t="n">
        <f aca="false">IFERROR((Counts!R2493+Counts!S2493+2*Counts!T2493+3*Counts!U2493)/Counts!Q2493,"")</f>
        <v>0.5</v>
      </c>
      <c r="H2493" s="35" t="n">
        <f aca="false">IFERROR(Counts!U2493,"")</f>
        <v>1</v>
      </c>
      <c r="I2493" s="36" t="n">
        <f aca="false">IFERROR(Counts!Z2493/Counts!AA2493,"")</f>
        <v>0.373913043478261</v>
      </c>
      <c r="J2493" s="36" t="n">
        <f aca="false">IFERROR(Counts!AB2493/Counts!AA2493,"")</f>
        <v>0.428782608695652</v>
      </c>
      <c r="K2493" s="37" t="n">
        <f aca="false">IFERROR((Counts!AB2493-Counts!Z2493)/Counts!AA2493,"")</f>
        <v>0.0548695652173913</v>
      </c>
      <c r="L2493" s="38" t="n">
        <f aca="false">IFERROR(Counts!Y2493/Counts!P2493,"")</f>
        <v>0.125</v>
      </c>
      <c r="M2493" s="38" t="n">
        <f aca="false">IFERROR(Counts!V2493/Counts!P2493,"")</f>
        <v>0.0833333333333333</v>
      </c>
      <c r="N2493" s="38" t="n">
        <f aca="false">IFERROR(Counts!AD2493/Counts!AC2493,"")</f>
        <v>0.0526315789473684</v>
      </c>
      <c r="O2493" s="38" t="n">
        <f aca="false">IFERROR(Counts!AE2493/Counts!AC2493,"")</f>
        <v>0.315789473684211</v>
      </c>
      <c r="P2493" s="39" t="n">
        <f aca="false">IFERROR(Counts!AG2493/Counts!AF2493,"")</f>
        <v>86.8277777777778</v>
      </c>
      <c r="Q2493" s="38" t="n">
        <f aca="false">IFERROR(Counts!AH2493/Counts!AC2493,"")</f>
        <v>0.526315789473684</v>
      </c>
      <c r="R2493" s="38" t="n">
        <f aca="false">IFERROR(Counts!N2493/Counts!M2493,"")</f>
        <v>0.240740740740741</v>
      </c>
      <c r="S2493" s="38" t="n">
        <f aca="false">IFERROR(Counts!K2493/Counts!J2493,"")</f>
        <v>0.627450980392157</v>
      </c>
      <c r="T2493" s="38" t="n">
        <f aca="false">IFERROR(Counts!I2493/Counts!H2493,"")</f>
        <v>0.177777777777778</v>
      </c>
      <c r="U2493" s="38" t="n">
        <f aca="false">IFERROR(1-Counts!L2493/Counts!K2493,"")</f>
        <v>0.9375</v>
      </c>
      <c r="V2493" s="39" t="n">
        <f aca="false">IFERROR(Counts!AJ2493/Counts!AI2493,"")</f>
        <v>66.3666666666667</v>
      </c>
      <c r="W2493" s="38" t="n">
        <f aca="false">IFERROR(Counts!AK2493/Counts!AI2493,"")</f>
        <v>0.0238095238095238</v>
      </c>
      <c r="X2493" s="40" t="n">
        <f aca="false">IFERROR(Counts!O2493,"")</f>
        <v>0.862</v>
      </c>
      <c r="Y2493" s="36" t="n">
        <f aca="false">IFERROR(INDEX('Season Counts'!$Y$2:$Y$740,$AF2493)/INDEX('Season Counts'!$X$2:$X$740,$AF2493),"")</f>
        <v>0.287908602150538</v>
      </c>
      <c r="Z2493" s="37" t="n">
        <f aca="false">IFERROR(J2493-Y2493,"")</f>
        <v>0.140874006545115</v>
      </c>
      <c r="AA2493" s="38" t="n">
        <f aca="false">IFERROR(INDEX('Season Counts'!$K$2:$K$740,$AF2493)/INDEX('Season Counts'!$J$2:$J$740,$AF2493),"")</f>
        <v>0.26984126984127</v>
      </c>
      <c r="AB2493" s="41" t="n">
        <f aca="false">IFERROR(R2493-AA2493,"")</f>
        <v>-0.0291005291005291</v>
      </c>
      <c r="AC2493" s="39" t="n">
        <f aca="false">IFERROR(INDEX('Season Counts'!$AG$2:$AG$740,$AF2493)/INDEX('Season Counts'!$AF$2:$AF$740,$AF2493),"")</f>
        <v>65.7217993079585</v>
      </c>
      <c r="AD2493" s="40" t="n">
        <f aca="false">IFERROR(V2493-AC2493,"")</f>
        <v>0.644867358708197</v>
      </c>
      <c r="AE2493" s="4" t="str">
        <f aca="false">IF(D2493&lt;Guide!$C$21,"Low PA",IF(TRIM(IF(ISNUMBER(AD2493),IF(N(AD2493)&lt;=-Guide!$C$24,"▼ Bat Speed  ",IF(N(AD2493)&gt;=Guide!$C$24,"▲ Bat Speed  ","")),"")&amp;IF(N(Z2493)&gt;=Guide!$C$22,"▲ Contact  ","")&amp;IF(N(Z2493)&lt;=-Guide!$C$22,"▼ Contact  ","")&amp;IF(N(AB2493)&gt;=Guide!$C$23,"▲ Chase  ","")&amp;IF(N(AB2493)&lt;=-Guide!$C$23,"▼ Chase  ",""))="","Stable",TRIM(IF(ISNUMBER(AD2493),IF(N(AD2493)&lt;=-Guide!$C$24,"▼ Bat Speed  ",IF(N(AD2493)&gt;=Guide!$C$24,"▲ Bat Speed  ","")),"")&amp;IF(N(Z2493)&gt;=Guide!$C$22,"▲ Contact  ","")&amp;IF(N(Z2493)&lt;=-Guide!$C$22,"▼ Contact  ","")&amp;IF(N(AB2493)&gt;=Guide!$C$23,"▲ Chase  ","")&amp;IF(N(AB2493)&lt;=-Guide!$C$23,"▼ Chase  ",""))))</f>
        <v>Low PA</v>
      </c>
      <c r="AF2493" s="35" t="n">
        <f aca="false">MATCH(Counts!A2493,'Season Counts'!$A$2:$A$740,0)</f>
        <v>639</v>
      </c>
    </row>
    <row r="2494" customFormat="false" ht="15" hidden="false" customHeight="false" outlineLevel="0" collapsed="false">
      <c r="A2494" s="34" t="str">
        <f aca="false">Counts!B2494</f>
        <v>STL</v>
      </c>
      <c r="B2494" s="5" t="str">
        <f aca="false">Counts!C2494</f>
        <v>Bryan Torres</v>
      </c>
      <c r="C2494" s="34" t="str">
        <f aca="false">Counts!F2494</f>
        <v>Jun</v>
      </c>
      <c r="D2494" s="35" t="n">
        <f aca="false">IFERROR(Counts!P2494,"")</f>
        <v>29</v>
      </c>
      <c r="E2494" s="36" t="n">
        <f aca="false">IFERROR(Counts!R2494/Counts!Q2494,"")</f>
        <v>0.2</v>
      </c>
      <c r="F2494" s="36" t="n">
        <f aca="false">IFERROR((Counts!R2494+Counts!V2494+Counts!W2494)/(Counts!Q2494+Counts!V2494+Counts!W2494+Counts!X2494),"")</f>
        <v>0.285714285714286</v>
      </c>
      <c r="G2494" s="36" t="n">
        <f aca="false">IFERROR((Counts!R2494+Counts!S2494+2*Counts!T2494+3*Counts!U2494)/Counts!Q2494,"")</f>
        <v>0.44</v>
      </c>
      <c r="H2494" s="35" t="n">
        <f aca="false">IFERROR(Counts!U2494,"")</f>
        <v>2</v>
      </c>
      <c r="I2494" s="36" t="n">
        <f aca="false">IFERROR(Counts!Z2494/Counts!AA2494,"")</f>
        <v>0.314285714285714</v>
      </c>
      <c r="J2494" s="36" t="n">
        <f aca="false">IFERROR(Counts!AB2494/Counts!AA2494,"")</f>
        <v>0.246464285714286</v>
      </c>
      <c r="K2494" s="37" t="n">
        <f aca="false">IFERROR((Counts!AB2494-Counts!Z2494)/Counts!AA2494,"")</f>
        <v>-0.0678214285714286</v>
      </c>
      <c r="L2494" s="38" t="n">
        <f aca="false">IFERROR(Counts!Y2494/Counts!P2494,"")</f>
        <v>0.172413793103448</v>
      </c>
      <c r="M2494" s="38" t="n">
        <f aca="false">IFERROR(Counts!V2494/Counts!P2494,"")</f>
        <v>0.103448275862069</v>
      </c>
      <c r="N2494" s="38" t="n">
        <f aca="false">IFERROR(Counts!AD2494/Counts!AC2494,"")</f>
        <v>0.0952380952380952</v>
      </c>
      <c r="O2494" s="38" t="n">
        <f aca="false">IFERROR(Counts!AE2494/Counts!AC2494,"")</f>
        <v>0.238095238095238</v>
      </c>
      <c r="P2494" s="39" t="n">
        <f aca="false">IFERROR(Counts!AG2494/Counts!AF2494,"")</f>
        <v>79.8380952380952</v>
      </c>
      <c r="Q2494" s="38" t="n">
        <f aca="false">IFERROR(Counts!AH2494/Counts!AC2494,"")</f>
        <v>0.285714285714286</v>
      </c>
      <c r="R2494" s="38" t="n">
        <f aca="false">IFERROR(Counts!N2494/Counts!M2494,"")</f>
        <v>0.428571428571429</v>
      </c>
      <c r="S2494" s="38" t="n">
        <f aca="false">IFERROR(Counts!K2494/Counts!J2494,"")</f>
        <v>0.565217391304348</v>
      </c>
      <c r="T2494" s="38" t="n">
        <f aca="false">IFERROR(Counts!I2494/Counts!H2494,"")</f>
        <v>0.191489361702128</v>
      </c>
      <c r="U2494" s="38" t="n">
        <f aca="false">IFERROR(1-Counts!L2494/Counts!K2494,"")</f>
        <v>0.884615384615385</v>
      </c>
      <c r="V2494" s="39" t="n">
        <f aca="false">IFERROR(Counts!AJ2494/Counts!AI2494,"")</f>
        <v>65.8075</v>
      </c>
      <c r="W2494" s="38" t="n">
        <f aca="false">IFERROR(Counts!AK2494/Counts!AI2494,"")</f>
        <v>0</v>
      </c>
      <c r="X2494" s="40" t="n">
        <f aca="false">IFERROR(Counts!O2494,"")</f>
        <v>-0.37</v>
      </c>
      <c r="Y2494" s="36" t="n">
        <f aca="false">IFERROR(INDEX('Season Counts'!$Y$2:$Y$740,$AF2494)/INDEX('Season Counts'!$X$2:$X$740,$AF2494),"")</f>
        <v>0.287908602150538</v>
      </c>
      <c r="Z2494" s="37" t="n">
        <f aca="false">IFERROR(J2494-Y2494,"")</f>
        <v>-0.0414443164362519</v>
      </c>
      <c r="AA2494" s="38" t="n">
        <f aca="false">IFERROR(INDEX('Season Counts'!$K$2:$K$740,$AF2494)/INDEX('Season Counts'!$J$2:$J$740,$AF2494),"")</f>
        <v>0.26984126984127</v>
      </c>
      <c r="AB2494" s="41" t="n">
        <f aca="false">IFERROR(R2494-AA2494,"")</f>
        <v>0.158730158730159</v>
      </c>
      <c r="AC2494" s="39" t="n">
        <f aca="false">IFERROR(INDEX('Season Counts'!$AG$2:$AG$740,$AF2494)/INDEX('Season Counts'!$AF$2:$AF$740,$AF2494),"")</f>
        <v>65.7217993079585</v>
      </c>
      <c r="AD2494" s="40" t="n">
        <f aca="false">IFERROR(V2494-AC2494,"")</f>
        <v>0.0857006920415273</v>
      </c>
      <c r="AE2494" s="4" t="str">
        <f aca="false">IF(D2494&lt;Guide!$C$21,"Low PA",IF(TRIM(IF(ISNUMBER(AD2494),IF(N(AD2494)&lt;=-Guide!$C$24,"▼ Bat Speed  ",IF(N(AD2494)&gt;=Guide!$C$24,"▲ Bat Speed  ","")),"")&amp;IF(N(Z2494)&gt;=Guide!$C$22,"▲ Contact  ","")&amp;IF(N(Z2494)&lt;=-Guide!$C$22,"▼ Contact  ","")&amp;IF(N(AB2494)&gt;=Guide!$C$23,"▲ Chase  ","")&amp;IF(N(AB2494)&lt;=-Guide!$C$23,"▼ Chase  ",""))="","Stable",TRIM(IF(ISNUMBER(AD2494),IF(N(AD2494)&lt;=-Guide!$C$24,"▼ Bat Speed  ",IF(N(AD2494)&gt;=Guide!$C$24,"▲ Bat Speed  ","")),"")&amp;IF(N(Z2494)&gt;=Guide!$C$22,"▲ Contact  ","")&amp;IF(N(Z2494)&lt;=-Guide!$C$22,"▼ Contact  ","")&amp;IF(N(AB2494)&gt;=Guide!$C$23,"▲ Chase  ","")&amp;IF(N(AB2494)&lt;=-Guide!$C$23,"▼ Chase  ",""))))</f>
        <v>Low PA</v>
      </c>
      <c r="AF2494" s="35" t="n">
        <f aca="false">MATCH(Counts!A2494,'Season Counts'!$A$2:$A$740,0)</f>
        <v>639</v>
      </c>
    </row>
    <row r="2495" customFormat="false" ht="15" hidden="false" customHeight="false" outlineLevel="0" collapsed="false">
      <c r="A2495" s="34" t="str">
        <f aca="false">Counts!B2495</f>
        <v>STL</v>
      </c>
      <c r="B2495" s="5" t="str">
        <f aca="false">Counts!C2495</f>
        <v>Bryan Torres</v>
      </c>
      <c r="C2495" s="34" t="str">
        <f aca="false">Counts!F2495</f>
        <v>Jul</v>
      </c>
      <c r="D2495" s="35" t="n">
        <f aca="false">IFERROR(Counts!P2495,"")</f>
        <v>36</v>
      </c>
      <c r="E2495" s="36" t="n">
        <f aca="false">IFERROR(Counts!R2495/Counts!Q2495,"")</f>
        <v>0.257142857142857</v>
      </c>
      <c r="F2495" s="36" t="n">
        <f aca="false">IFERROR((Counts!R2495+Counts!V2495+Counts!W2495)/(Counts!Q2495+Counts!V2495+Counts!W2495+Counts!X2495),"")</f>
        <v>0.277777777777778</v>
      </c>
      <c r="G2495" s="36" t="n">
        <f aca="false">IFERROR((Counts!R2495+Counts!S2495+2*Counts!T2495+3*Counts!U2495)/Counts!Q2495,"")</f>
        <v>0.428571428571429</v>
      </c>
      <c r="H2495" s="35" t="n">
        <f aca="false">IFERROR(Counts!U2495,"")</f>
        <v>1</v>
      </c>
      <c r="I2495" s="36" t="n">
        <f aca="false">IFERROR(Counts!Z2495/Counts!AA2495,"")</f>
        <v>0.312857142857143</v>
      </c>
      <c r="J2495" s="36" t="n">
        <f aca="false">IFERROR(Counts!AB2495/Counts!AA2495,"")</f>
        <v>0.307485714285714</v>
      </c>
      <c r="K2495" s="37" t="n">
        <f aca="false">IFERROR((Counts!AB2495-Counts!Z2495)/Counts!AA2495,"")</f>
        <v>-0.00537142857142854</v>
      </c>
      <c r="L2495" s="38" t="n">
        <f aca="false">IFERROR(Counts!Y2495/Counts!P2495,"")</f>
        <v>0.25</v>
      </c>
      <c r="M2495" s="38" t="n">
        <f aca="false">IFERROR(Counts!V2495/Counts!P2495,"")</f>
        <v>0.0277777777777778</v>
      </c>
      <c r="N2495" s="38" t="n">
        <f aca="false">IFERROR(Counts!AD2495/Counts!AC2495,"")</f>
        <v>0.0384615384615385</v>
      </c>
      <c r="O2495" s="38" t="n">
        <f aca="false">IFERROR(Counts!AE2495/Counts!AC2495,"")</f>
        <v>0.423076923076923</v>
      </c>
      <c r="P2495" s="39" t="n">
        <f aca="false">IFERROR(Counts!AG2495/Counts!AF2495,"")</f>
        <v>88.764</v>
      </c>
      <c r="Q2495" s="38" t="n">
        <f aca="false">IFERROR(Counts!AH2495/Counts!AC2495,"")</f>
        <v>0.461538461538462</v>
      </c>
      <c r="R2495" s="38" t="n">
        <f aca="false">IFERROR(Counts!N2495/Counts!M2495,"")</f>
        <v>0.313432835820896</v>
      </c>
      <c r="S2495" s="38" t="n">
        <f aca="false">IFERROR(Counts!K2495/Counts!J2495,"")</f>
        <v>0.674418604651163</v>
      </c>
      <c r="T2495" s="38" t="n">
        <f aca="false">IFERROR(Counts!I2495/Counts!H2495,"")</f>
        <v>0.177215189873418</v>
      </c>
      <c r="U2495" s="38" t="n">
        <f aca="false">IFERROR(1-Counts!L2495/Counts!K2495,"")</f>
        <v>0.879310344827586</v>
      </c>
      <c r="V2495" s="39" t="n">
        <f aca="false">IFERROR(Counts!AJ2495/Counts!AI2495,"")</f>
        <v>65.7029850746269</v>
      </c>
      <c r="W2495" s="38" t="n">
        <f aca="false">IFERROR(Counts!AK2495/Counts!AI2495,"")</f>
        <v>0.0149253731343284</v>
      </c>
      <c r="X2495" s="40" t="n">
        <f aca="false">IFERROR(Counts!O2495,"")</f>
        <v>-0.182</v>
      </c>
      <c r="Y2495" s="36" t="n">
        <f aca="false">IFERROR(INDEX('Season Counts'!$Y$2:$Y$740,$AF2495)/INDEX('Season Counts'!$X$2:$X$740,$AF2495),"")</f>
        <v>0.287908602150538</v>
      </c>
      <c r="Z2495" s="37" t="n">
        <f aca="false">IFERROR(J2495-Y2495,"")</f>
        <v>0.0195771121351767</v>
      </c>
      <c r="AA2495" s="38" t="n">
        <f aca="false">IFERROR(INDEX('Season Counts'!$K$2:$K$740,$AF2495)/INDEX('Season Counts'!$J$2:$J$740,$AF2495),"")</f>
        <v>0.26984126984127</v>
      </c>
      <c r="AB2495" s="41" t="n">
        <f aca="false">IFERROR(R2495-AA2495,"")</f>
        <v>0.0435915659796257</v>
      </c>
      <c r="AC2495" s="39" t="n">
        <f aca="false">IFERROR(INDEX('Season Counts'!$AG$2:$AG$740,$AF2495)/INDEX('Season Counts'!$AF$2:$AF$740,$AF2495),"")</f>
        <v>65.7217993079585</v>
      </c>
      <c r="AD2495" s="40" t="n">
        <f aca="false">IFERROR(V2495-AC2495,"")</f>
        <v>-0.0188142333316108</v>
      </c>
      <c r="AE2495" s="4" t="str">
        <f aca="false">IF(D2495&lt;Guide!$C$21,"Low PA",IF(TRIM(IF(ISNUMBER(AD2495),IF(N(AD2495)&lt;=-Guide!$C$24,"▼ Bat Speed  ",IF(N(AD2495)&gt;=Guide!$C$24,"▲ Bat Speed  ","")),"")&amp;IF(N(Z2495)&gt;=Guide!$C$22,"▲ Contact  ","")&amp;IF(N(Z2495)&lt;=-Guide!$C$22,"▼ Contact  ","")&amp;IF(N(AB2495)&gt;=Guide!$C$23,"▲ Chase  ","")&amp;IF(N(AB2495)&lt;=-Guide!$C$23,"▼ Chase  ",""))="","Stable",TRIM(IF(ISNUMBER(AD2495),IF(N(AD2495)&lt;=-Guide!$C$24,"▼ Bat Speed  ",IF(N(AD2495)&gt;=Guide!$C$24,"▲ Bat Speed  ","")),"")&amp;IF(N(Z2495)&gt;=Guide!$C$22,"▲ Contact  ","")&amp;IF(N(Z2495)&lt;=-Guide!$C$22,"▼ Contact  ","")&amp;IF(N(AB2495)&gt;=Guide!$C$23,"▲ Chase  ","")&amp;IF(N(AB2495)&lt;=-Guide!$C$23,"▼ Chase  ",""))))</f>
        <v>Low PA</v>
      </c>
      <c r="AF2495" s="35" t="n">
        <f aca="false">MATCH(Counts!A2495,'Season Counts'!$A$2:$A$740,0)</f>
        <v>639</v>
      </c>
    </row>
    <row r="2496" customFormat="false" ht="15" hidden="false" customHeight="false" outlineLevel="0" collapsed="false">
      <c r="A2496" s="34" t="str">
        <f aca="false">Counts!B2496</f>
        <v>STL</v>
      </c>
      <c r="B2496" s="5" t="str">
        <f aca="false">Counts!C2496</f>
        <v>Bryan Torres</v>
      </c>
      <c r="C2496" s="34" t="str">
        <f aca="false">Counts!F2496</f>
        <v>Aug</v>
      </c>
      <c r="D2496" s="35" t="n">
        <f aca="false">IFERROR(Counts!P2496,"")</f>
        <v>51</v>
      </c>
      <c r="E2496" s="36" t="n">
        <f aca="false">IFERROR(Counts!R2496/Counts!Q2496,"")</f>
        <v>0.302325581395349</v>
      </c>
      <c r="F2496" s="36" t="n">
        <f aca="false">IFERROR((Counts!R2496+Counts!V2496+Counts!W2496)/(Counts!Q2496+Counts!V2496+Counts!W2496+Counts!X2496),"")</f>
        <v>0.372549019607843</v>
      </c>
      <c r="G2496" s="36" t="n">
        <f aca="false">IFERROR((Counts!R2496+Counts!S2496+2*Counts!T2496+3*Counts!U2496)/Counts!Q2496,"")</f>
        <v>0.302325581395349</v>
      </c>
      <c r="H2496" s="35" t="n">
        <f aca="false">IFERROR(Counts!U2496,"")</f>
        <v>0</v>
      </c>
      <c r="I2496" s="36" t="n">
        <f aca="false">IFERROR(Counts!Z2496/Counts!AA2496,"")</f>
        <v>0.311764705882353</v>
      </c>
      <c r="J2496" s="36" t="n">
        <f aca="false">IFERROR(Counts!AB2496/Counts!AA2496,"")</f>
        <v>0.264352941176471</v>
      </c>
      <c r="K2496" s="37" t="n">
        <f aca="false">IFERROR((Counts!AB2496-Counts!Z2496)/Counts!AA2496,"")</f>
        <v>-0.0474117647058824</v>
      </c>
      <c r="L2496" s="38" t="n">
        <f aca="false">IFERROR(Counts!Y2496/Counts!P2496,"")</f>
        <v>0.196078431372549</v>
      </c>
      <c r="M2496" s="38" t="n">
        <f aca="false">IFERROR(Counts!V2496/Counts!P2496,"")</f>
        <v>0.0980392156862745</v>
      </c>
      <c r="N2496" s="38" t="n">
        <f aca="false">IFERROR(Counts!AD2496/Counts!AC2496,"")</f>
        <v>0</v>
      </c>
      <c r="O2496" s="38" t="n">
        <f aca="false">IFERROR(Counts!AE2496/Counts!AC2496,"")</f>
        <v>0.171428571428571</v>
      </c>
      <c r="P2496" s="39" t="n">
        <f aca="false">IFERROR(Counts!AG2496/Counts!AF2496,"")</f>
        <v>85.1685714285714</v>
      </c>
      <c r="Q2496" s="38" t="n">
        <f aca="false">IFERROR(Counts!AH2496/Counts!AC2496,"")</f>
        <v>0.285714285714286</v>
      </c>
      <c r="R2496" s="38" t="n">
        <f aca="false">IFERROR(Counts!N2496/Counts!M2496,"")</f>
        <v>0.217821782178218</v>
      </c>
      <c r="S2496" s="38" t="n">
        <f aca="false">IFERROR(Counts!K2496/Counts!J2496,"")</f>
        <v>0.63</v>
      </c>
      <c r="T2496" s="38" t="n">
        <f aca="false">IFERROR(Counts!I2496/Counts!H2496,"")</f>
        <v>0.2</v>
      </c>
      <c r="U2496" s="38" t="n">
        <f aca="false">IFERROR(1-Counts!L2496/Counts!K2496,"")</f>
        <v>0.873015873015873</v>
      </c>
      <c r="V2496" s="39" t="n">
        <f aca="false">IFERROR(Counts!AJ2496/Counts!AI2496,"")</f>
        <v>65.6716216216216</v>
      </c>
      <c r="W2496" s="38" t="n">
        <f aca="false">IFERROR(Counts!AK2496/Counts!AI2496,"")</f>
        <v>0.0135135135135135</v>
      </c>
      <c r="X2496" s="40" t="n">
        <f aca="false">IFERROR(Counts!O2496,"")</f>
        <v>-0.54</v>
      </c>
      <c r="Y2496" s="36" t="n">
        <f aca="false">IFERROR(INDEX('Season Counts'!$Y$2:$Y$740,$AF2496)/INDEX('Season Counts'!$X$2:$X$740,$AF2496),"")</f>
        <v>0.287908602150538</v>
      </c>
      <c r="Z2496" s="37" t="n">
        <f aca="false">IFERROR(J2496-Y2496,"")</f>
        <v>-0.0235556609740671</v>
      </c>
      <c r="AA2496" s="38" t="n">
        <f aca="false">IFERROR(INDEX('Season Counts'!$K$2:$K$740,$AF2496)/INDEX('Season Counts'!$J$2:$J$740,$AF2496),"")</f>
        <v>0.26984126984127</v>
      </c>
      <c r="AB2496" s="41" t="n">
        <f aca="false">IFERROR(R2496-AA2496,"")</f>
        <v>-0.052019487663052</v>
      </c>
      <c r="AC2496" s="39" t="n">
        <f aca="false">IFERROR(INDEX('Season Counts'!$AG$2:$AG$740,$AF2496)/INDEX('Season Counts'!$AF$2:$AF$740,$AF2496),"")</f>
        <v>65.7217993079585</v>
      </c>
      <c r="AD2496" s="40" t="n">
        <f aca="false">IFERROR(V2496-AC2496,"")</f>
        <v>-0.0501776863368519</v>
      </c>
      <c r="AE2496" s="4" t="str">
        <f aca="false">IF(D2496&lt;Guide!$C$21,"Low PA",IF(TRIM(IF(ISNUMBER(AD2496),IF(N(AD2496)&lt;=-Guide!$C$24,"▼ Bat Speed  ",IF(N(AD2496)&gt;=Guide!$C$24,"▲ Bat Speed  ","")),"")&amp;IF(N(Z2496)&gt;=Guide!$C$22,"▲ Contact  ","")&amp;IF(N(Z2496)&lt;=-Guide!$C$22,"▼ Contact  ","")&amp;IF(N(AB2496)&gt;=Guide!$C$23,"▲ Chase  ","")&amp;IF(N(AB2496)&lt;=-Guide!$C$23,"▼ Chase  ",""))="","Stable",TRIM(IF(ISNUMBER(AD2496),IF(N(AD2496)&lt;=-Guide!$C$24,"▼ Bat Speed  ",IF(N(AD2496)&gt;=Guide!$C$24,"▲ Bat Speed  ","")),"")&amp;IF(N(Z2496)&gt;=Guide!$C$22,"▲ Contact  ","")&amp;IF(N(Z2496)&lt;=-Guide!$C$22,"▼ Contact  ","")&amp;IF(N(AB2496)&gt;=Guide!$C$23,"▲ Chase  ","")&amp;IF(N(AB2496)&lt;=-Guide!$C$23,"▼ Chase  ",""))))</f>
        <v>▼ Chase</v>
      </c>
      <c r="AF2496" s="35" t="n">
        <f aca="false">MATCH(Counts!A2496,'Season Counts'!$A$2:$A$740,0)</f>
        <v>639</v>
      </c>
    </row>
    <row r="2497" customFormat="false" ht="15" hidden="false" customHeight="false" outlineLevel="0" collapsed="false">
      <c r="A2497" s="34" t="str">
        <f aca="false">Counts!B2497</f>
        <v>STL</v>
      </c>
      <c r="B2497" s="5" t="str">
        <f aca="false">Counts!C2497</f>
        <v>Bryan Torres</v>
      </c>
      <c r="C2497" s="34" t="str">
        <f aca="false">Counts!F2497</f>
        <v>Sep</v>
      </c>
      <c r="D2497" s="35" t="n">
        <f aca="false">IFERROR(Counts!P2497,"")</f>
        <v>49</v>
      </c>
      <c r="E2497" s="36" t="n">
        <f aca="false">IFERROR(Counts!R2497/Counts!Q2497,"")</f>
        <v>0.121951219512195</v>
      </c>
      <c r="F2497" s="36" t="n">
        <f aca="false">IFERROR((Counts!R2497+Counts!V2497+Counts!W2497)/(Counts!Q2497+Counts!V2497+Counts!W2497+Counts!X2497),"")</f>
        <v>0.26530612244898</v>
      </c>
      <c r="G2497" s="36" t="n">
        <f aca="false">IFERROR((Counts!R2497+Counts!S2497+2*Counts!T2497+3*Counts!U2497)/Counts!Q2497,"")</f>
        <v>0.121951219512195</v>
      </c>
      <c r="H2497" s="35" t="n">
        <f aca="false">IFERROR(Counts!U2497,"")</f>
        <v>0</v>
      </c>
      <c r="I2497" s="36" t="n">
        <f aca="false">IFERROR(Counts!Z2497/Counts!AA2497,"")</f>
        <v>0.206122448979592</v>
      </c>
      <c r="J2497" s="36" t="n">
        <f aca="false">IFERROR(Counts!AB2497/Counts!AA2497,"")</f>
        <v>0.256</v>
      </c>
      <c r="K2497" s="37" t="n">
        <f aca="false">IFERROR((Counts!AB2497-Counts!Z2497)/Counts!AA2497,"")</f>
        <v>0.0498775510204082</v>
      </c>
      <c r="L2497" s="38" t="n">
        <f aca="false">IFERROR(Counts!Y2497/Counts!P2497,"")</f>
        <v>0.244897959183673</v>
      </c>
      <c r="M2497" s="38" t="n">
        <f aca="false">IFERROR(Counts!V2497/Counts!P2497,"")</f>
        <v>0.142857142857143</v>
      </c>
      <c r="N2497" s="38" t="n">
        <f aca="false">IFERROR(Counts!AD2497/Counts!AC2497,"")</f>
        <v>0</v>
      </c>
      <c r="O2497" s="38" t="n">
        <f aca="false">IFERROR(Counts!AE2497/Counts!AC2497,"")</f>
        <v>0.206896551724138</v>
      </c>
      <c r="P2497" s="39" t="n">
        <f aca="false">IFERROR(Counts!AG2497/Counts!AF2497,"")</f>
        <v>84.6862068965517</v>
      </c>
      <c r="Q2497" s="38" t="n">
        <f aca="false">IFERROR(Counts!AH2497/Counts!AC2497,"")</f>
        <v>0.310344827586207</v>
      </c>
      <c r="R2497" s="38" t="n">
        <f aca="false">IFERROR(Counts!N2497/Counts!M2497,"")</f>
        <v>0.233644859813084</v>
      </c>
      <c r="S2497" s="38" t="n">
        <f aca="false">IFERROR(Counts!K2497/Counts!J2497,"")</f>
        <v>0.568421052631579</v>
      </c>
      <c r="T2497" s="38" t="n">
        <f aca="false">IFERROR(Counts!I2497/Counts!H2497,"")</f>
        <v>0.215189873417722</v>
      </c>
      <c r="U2497" s="38" t="n">
        <f aca="false">IFERROR(1-Counts!L2497/Counts!K2497,"")</f>
        <v>0.888888888888889</v>
      </c>
      <c r="V2497" s="39" t="n">
        <f aca="false">IFERROR(Counts!AJ2497/Counts!AI2497,"")</f>
        <v>65.3348484848485</v>
      </c>
      <c r="W2497" s="38" t="n">
        <f aca="false">IFERROR(Counts!AK2497/Counts!AI2497,"")</f>
        <v>0</v>
      </c>
      <c r="X2497" s="40" t="n">
        <f aca="false">IFERROR(Counts!O2497,"")</f>
        <v>-4.293</v>
      </c>
      <c r="Y2497" s="36" t="n">
        <f aca="false">IFERROR(INDEX('Season Counts'!$Y$2:$Y$740,$AF2497)/INDEX('Season Counts'!$X$2:$X$740,$AF2497),"")</f>
        <v>0.287908602150538</v>
      </c>
      <c r="Z2497" s="37" t="n">
        <f aca="false">IFERROR(J2497-Y2497,"")</f>
        <v>-0.0319086021505376</v>
      </c>
      <c r="AA2497" s="38" t="n">
        <f aca="false">IFERROR(INDEX('Season Counts'!$K$2:$K$740,$AF2497)/INDEX('Season Counts'!$J$2:$J$740,$AF2497),"")</f>
        <v>0.26984126984127</v>
      </c>
      <c r="AB2497" s="41" t="n">
        <f aca="false">IFERROR(R2497-AA2497,"")</f>
        <v>-0.0361964100281857</v>
      </c>
      <c r="AC2497" s="39" t="n">
        <f aca="false">IFERROR(INDEX('Season Counts'!$AG$2:$AG$740,$AF2497)/INDEX('Season Counts'!$AF$2:$AF$740,$AF2497),"")</f>
        <v>65.7217993079585</v>
      </c>
      <c r="AD2497" s="40" t="n">
        <f aca="false">IFERROR(V2497-AC2497,"")</f>
        <v>-0.386950823109984</v>
      </c>
      <c r="AE2497" s="4" t="str">
        <f aca="false">IF(D2497&lt;Guide!$C$21,"Low PA",IF(TRIM(IF(ISNUMBER(AD2497),IF(N(AD2497)&lt;=-Guide!$C$24,"▼ Bat Speed  ",IF(N(AD2497)&gt;=Guide!$C$24,"▲ Bat Speed  ","")),"")&amp;IF(N(Z2497)&gt;=Guide!$C$22,"▲ Contact  ","")&amp;IF(N(Z2497)&lt;=-Guide!$C$22,"▼ Contact  ","")&amp;IF(N(AB2497)&gt;=Guide!$C$23,"▲ Chase  ","")&amp;IF(N(AB2497)&lt;=-Guide!$C$23,"▼ Chase  ",""))="","Stable",TRIM(IF(ISNUMBER(AD2497),IF(N(AD2497)&lt;=-Guide!$C$24,"▼ Bat Speed  ",IF(N(AD2497)&gt;=Guide!$C$24,"▲ Bat Speed  ","")),"")&amp;IF(N(Z2497)&gt;=Guide!$C$22,"▲ Contact  ","")&amp;IF(N(Z2497)&lt;=-Guide!$C$22,"▼ Contact  ","")&amp;IF(N(AB2497)&gt;=Guide!$C$23,"▲ Chase  ","")&amp;IF(N(AB2497)&lt;=-Guide!$C$23,"▼ Chase  ",""))))</f>
        <v>Stable</v>
      </c>
      <c r="AF2497" s="35" t="n">
        <f aca="false">MATCH(Counts!A2497,'Season Counts'!$A$2:$A$740,0)</f>
        <v>639</v>
      </c>
    </row>
    <row r="2498" customFormat="false" ht="15" hidden="false" customHeight="false" outlineLevel="0" collapsed="false">
      <c r="A2498" s="34" t="str">
        <f aca="false">Counts!B2498</f>
        <v>STL</v>
      </c>
      <c r="B2498" s="5" t="str">
        <f aca="false">Counts!C2498</f>
        <v>Lars Nootbaar</v>
      </c>
      <c r="C2498" s="34" t="str">
        <f aca="false">Counts!F2498</f>
        <v>Jun</v>
      </c>
      <c r="D2498" s="35" t="n">
        <f aca="false">IFERROR(Counts!P2498,"")</f>
        <v>85</v>
      </c>
      <c r="E2498" s="36" t="n">
        <f aca="false">IFERROR(Counts!R2498/Counts!Q2498,"")</f>
        <v>0.305555555555556</v>
      </c>
      <c r="F2498" s="36" t="n">
        <f aca="false">IFERROR((Counts!R2498+Counts!V2498+Counts!W2498)/(Counts!Q2498+Counts!V2498+Counts!W2498+Counts!X2498),"")</f>
        <v>0.4</v>
      </c>
      <c r="G2498" s="36" t="n">
        <f aca="false">IFERROR((Counts!R2498+Counts!S2498+2*Counts!T2498+3*Counts!U2498)/Counts!Q2498,"")</f>
        <v>0.472222222222222</v>
      </c>
      <c r="H2498" s="35" t="n">
        <f aca="false">IFERROR(Counts!U2498,"")</f>
        <v>2</v>
      </c>
      <c r="I2498" s="36" t="n">
        <f aca="false">IFERROR(Counts!Z2498/Counts!AA2498,"")</f>
        <v>0.372289156626506</v>
      </c>
      <c r="J2498" s="36" t="n">
        <f aca="false">IFERROR(Counts!AB2498/Counts!AA2498,"")</f>
        <v>0.381168674698795</v>
      </c>
      <c r="K2498" s="37" t="n">
        <f aca="false">IFERROR((Counts!AB2498-Counts!Z2498)/Counts!AA2498,"")</f>
        <v>0.00887951807228918</v>
      </c>
      <c r="L2498" s="38" t="n">
        <f aca="false">IFERROR(Counts!Y2498/Counts!P2498,"")</f>
        <v>0.211764705882353</v>
      </c>
      <c r="M2498" s="38" t="n">
        <f aca="false">IFERROR(Counts!V2498/Counts!P2498,"")</f>
        <v>0.141176470588235</v>
      </c>
      <c r="N2498" s="38" t="n">
        <f aca="false">IFERROR(Counts!AD2498/Counts!AC2498,"")</f>
        <v>0.109090909090909</v>
      </c>
      <c r="O2498" s="38" t="n">
        <f aca="false">IFERROR(Counts!AE2498/Counts!AC2498,"")</f>
        <v>0.563636363636364</v>
      </c>
      <c r="P2498" s="39" t="n">
        <f aca="false">IFERROR(Counts!AG2498/Counts!AF2498,"")</f>
        <v>93.0444444444444</v>
      </c>
      <c r="Q2498" s="38" t="n">
        <f aca="false">IFERROR(Counts!AH2498/Counts!AC2498,"")</f>
        <v>0.4</v>
      </c>
      <c r="R2498" s="38" t="n">
        <f aca="false">IFERROR(Counts!N2498/Counts!M2498,"")</f>
        <v>0.177914110429448</v>
      </c>
      <c r="S2498" s="38" t="n">
        <f aca="false">IFERROR(Counts!K2498/Counts!J2498,"")</f>
        <v>0.52</v>
      </c>
      <c r="T2498" s="38" t="n">
        <f aca="false">IFERROR(Counts!I2498/Counts!H2498,"")</f>
        <v>0.166666666666667</v>
      </c>
      <c r="U2498" s="38" t="n">
        <f aca="false">IFERROR(1-Counts!L2498/Counts!K2498,"")</f>
        <v>0.901098901098901</v>
      </c>
      <c r="V2498" s="39" t="n">
        <f aca="false">IFERROR(Counts!AJ2498/Counts!AI2498,"")</f>
        <v>73.6776699029126</v>
      </c>
      <c r="W2498" s="38" t="n">
        <f aca="false">IFERROR(Counts!AK2498/Counts!AI2498,"")</f>
        <v>0.41747572815534</v>
      </c>
      <c r="X2498" s="40" t="n">
        <f aca="false">IFERROR(Counts!O2498,"")</f>
        <v>2.058</v>
      </c>
      <c r="Y2498" s="36" t="n">
        <f aca="false">IFERROR(INDEX('Season Counts'!$Y$2:$Y$740,$AF2498)/INDEX('Season Counts'!$X$2:$X$740,$AF2498),"")</f>
        <v>0.333486187845304</v>
      </c>
      <c r="Z2498" s="37" t="n">
        <f aca="false">IFERROR(J2498-Y2498,"")</f>
        <v>0.0476824868534913</v>
      </c>
      <c r="AA2498" s="38" t="n">
        <f aca="false">IFERROR(INDEX('Season Counts'!$K$2:$K$740,$AF2498)/INDEX('Season Counts'!$J$2:$J$740,$AF2498),"")</f>
        <v>0.182795698924731</v>
      </c>
      <c r="AB2498" s="41" t="n">
        <f aca="false">IFERROR(R2498-AA2498,"")</f>
        <v>-0.00488158849528333</v>
      </c>
      <c r="AC2498" s="39" t="n">
        <f aca="false">IFERROR(INDEX('Season Counts'!$AG$2:$AG$740,$AF2498)/INDEX('Season Counts'!$AF$2:$AF$740,$AF2498),"")</f>
        <v>73.1632478632479</v>
      </c>
      <c r="AD2498" s="40" t="n">
        <f aca="false">IFERROR(V2498-AC2498,"")</f>
        <v>0.514422039664765</v>
      </c>
      <c r="AE2498" s="4" t="str">
        <f aca="false">IF(D2498&lt;Guide!$C$21,"Low PA",IF(TRIM(IF(ISNUMBER(AD2498),IF(N(AD2498)&lt;=-Guide!$C$24,"▼ Bat Speed  ",IF(N(AD2498)&gt;=Guide!$C$24,"▲ Bat Speed  ","")),"")&amp;IF(N(Z2498)&gt;=Guide!$C$22,"▲ Contact  ","")&amp;IF(N(Z2498)&lt;=-Guide!$C$22,"▼ Contact  ","")&amp;IF(N(AB2498)&gt;=Guide!$C$23,"▲ Chase  ","")&amp;IF(N(AB2498)&lt;=-Guide!$C$23,"▼ Chase  ",""))="","Stable",TRIM(IF(ISNUMBER(AD2498),IF(N(AD2498)&lt;=-Guide!$C$24,"▼ Bat Speed  ",IF(N(AD2498)&gt;=Guide!$C$24,"▲ Bat Speed  ","")),"")&amp;IF(N(Z2498)&gt;=Guide!$C$22,"▲ Contact  ","")&amp;IF(N(Z2498)&lt;=-Guide!$C$22,"▼ Contact  ","")&amp;IF(N(AB2498)&gt;=Guide!$C$23,"▲ Chase  ","")&amp;IF(N(AB2498)&lt;=-Guide!$C$23,"▼ Chase  ",""))))</f>
        <v>▲ Contact</v>
      </c>
      <c r="AF2498" s="35" t="n">
        <f aca="false">MATCH(Counts!A2498,'Season Counts'!$A$2:$A$740,0)</f>
        <v>640</v>
      </c>
    </row>
    <row r="2499" customFormat="false" ht="15" hidden="false" customHeight="false" outlineLevel="0" collapsed="false">
      <c r="A2499" s="34" t="str">
        <f aca="false">Counts!B2499</f>
        <v>STL</v>
      </c>
      <c r="B2499" s="5" t="str">
        <f aca="false">Counts!C2499</f>
        <v>Lars Nootbaar</v>
      </c>
      <c r="C2499" s="34" t="str">
        <f aca="false">Counts!F2499</f>
        <v>Jul</v>
      </c>
      <c r="D2499" s="35" t="n">
        <f aca="false">IFERROR(Counts!P2499,"")</f>
        <v>89</v>
      </c>
      <c r="E2499" s="36" t="n">
        <f aca="false">IFERROR(Counts!R2499/Counts!Q2499,"")</f>
        <v>0.168831168831169</v>
      </c>
      <c r="F2499" s="36" t="n">
        <f aca="false">IFERROR((Counts!R2499+Counts!V2499+Counts!W2499)/(Counts!Q2499+Counts!V2499+Counts!W2499+Counts!X2499),"")</f>
        <v>0.280898876404494</v>
      </c>
      <c r="G2499" s="36" t="n">
        <f aca="false">IFERROR((Counts!R2499+Counts!S2499+2*Counts!T2499+3*Counts!U2499)/Counts!Q2499,"")</f>
        <v>0.246753246753247</v>
      </c>
      <c r="H2499" s="35" t="n">
        <f aca="false">IFERROR(Counts!U2499,"")</f>
        <v>1</v>
      </c>
      <c r="I2499" s="36" t="n">
        <f aca="false">IFERROR(Counts!Z2499/Counts!AA2499,"")</f>
        <v>0.25</v>
      </c>
      <c r="J2499" s="36" t="n">
        <f aca="false">IFERROR(Counts!AB2499/Counts!AA2499,"")</f>
        <v>0.283269662921348</v>
      </c>
      <c r="K2499" s="37" t="n">
        <f aca="false">IFERROR((Counts!AB2499-Counts!Z2499)/Counts!AA2499,"")</f>
        <v>0.0332696629213483</v>
      </c>
      <c r="L2499" s="38" t="n">
        <f aca="false">IFERROR(Counts!Y2499/Counts!P2499,"")</f>
        <v>0.235955056179775</v>
      </c>
      <c r="M2499" s="38" t="n">
        <f aca="false">IFERROR(Counts!V2499/Counts!P2499,"")</f>
        <v>0.134831460674157</v>
      </c>
      <c r="N2499" s="38" t="n">
        <f aca="false">IFERROR(Counts!AD2499/Counts!AC2499,"")</f>
        <v>0.0714285714285714</v>
      </c>
      <c r="O2499" s="38" t="n">
        <f aca="false">IFERROR(Counts!AE2499/Counts!AC2499,"")</f>
        <v>0.446428571428571</v>
      </c>
      <c r="P2499" s="39" t="n">
        <f aca="false">IFERROR(Counts!AG2499/Counts!AF2499,"")</f>
        <v>90.4607142857143</v>
      </c>
      <c r="Q2499" s="38" t="n">
        <f aca="false">IFERROR(Counts!AH2499/Counts!AC2499,"")</f>
        <v>0.285714285714286</v>
      </c>
      <c r="R2499" s="38" t="n">
        <f aca="false">IFERROR(Counts!N2499/Counts!M2499,"")</f>
        <v>0.183246073298429</v>
      </c>
      <c r="S2499" s="38" t="n">
        <f aca="false">IFERROR(Counts!K2499/Counts!J2499,"")</f>
        <v>0.515625</v>
      </c>
      <c r="T2499" s="38" t="n">
        <f aca="false">IFERROR(Counts!I2499/Counts!H2499,"")</f>
        <v>0.194029850746269</v>
      </c>
      <c r="U2499" s="38" t="n">
        <f aca="false">IFERROR(1-Counts!L2499/Counts!K2499,"")</f>
        <v>0.898989898989899</v>
      </c>
      <c r="V2499" s="39" t="n">
        <f aca="false">IFERROR(Counts!AJ2499/Counts!AI2499,"")</f>
        <v>72.8631578947368</v>
      </c>
      <c r="W2499" s="38" t="n">
        <f aca="false">IFERROR(Counts!AK2499/Counts!AI2499,"")</f>
        <v>0.298245614035088</v>
      </c>
      <c r="X2499" s="40" t="n">
        <f aca="false">IFERROR(Counts!O2499,"")</f>
        <v>-5.181</v>
      </c>
      <c r="Y2499" s="36" t="n">
        <f aca="false">IFERROR(INDEX('Season Counts'!$Y$2:$Y$740,$AF2499)/INDEX('Season Counts'!$X$2:$X$740,$AF2499),"")</f>
        <v>0.333486187845304</v>
      </c>
      <c r="Z2499" s="37" t="n">
        <f aca="false">IFERROR(J2499-Y2499,"")</f>
        <v>-0.0502165249239556</v>
      </c>
      <c r="AA2499" s="38" t="n">
        <f aca="false">IFERROR(INDEX('Season Counts'!$K$2:$K$740,$AF2499)/INDEX('Season Counts'!$J$2:$J$740,$AF2499),"")</f>
        <v>0.182795698924731</v>
      </c>
      <c r="AB2499" s="41" t="n">
        <f aca="false">IFERROR(R2499-AA2499,"")</f>
        <v>0.000450374373698131</v>
      </c>
      <c r="AC2499" s="39" t="n">
        <f aca="false">IFERROR(INDEX('Season Counts'!$AG$2:$AG$740,$AF2499)/INDEX('Season Counts'!$AF$2:$AF$740,$AF2499),"")</f>
        <v>73.1632478632479</v>
      </c>
      <c r="AD2499" s="40" t="n">
        <f aca="false">IFERROR(V2499-AC2499,"")</f>
        <v>-0.300089968511017</v>
      </c>
      <c r="AE2499" s="4" t="str">
        <f aca="false">IF(D2499&lt;Guide!$C$21,"Low PA",IF(TRIM(IF(ISNUMBER(AD2499),IF(N(AD2499)&lt;=-Guide!$C$24,"▼ Bat Speed  ",IF(N(AD2499)&gt;=Guide!$C$24,"▲ Bat Speed  ","")),"")&amp;IF(N(Z2499)&gt;=Guide!$C$22,"▲ Contact  ","")&amp;IF(N(Z2499)&lt;=-Guide!$C$22,"▼ Contact  ","")&amp;IF(N(AB2499)&gt;=Guide!$C$23,"▲ Chase  ","")&amp;IF(N(AB2499)&lt;=-Guide!$C$23,"▼ Chase  ",""))="","Stable",TRIM(IF(ISNUMBER(AD2499),IF(N(AD2499)&lt;=-Guide!$C$24,"▼ Bat Speed  ",IF(N(AD2499)&gt;=Guide!$C$24,"▲ Bat Speed  ","")),"")&amp;IF(N(Z2499)&gt;=Guide!$C$22,"▲ Contact  ","")&amp;IF(N(Z2499)&lt;=-Guide!$C$22,"▼ Contact  ","")&amp;IF(N(AB2499)&gt;=Guide!$C$23,"▲ Chase  ","")&amp;IF(N(AB2499)&lt;=-Guide!$C$23,"▼ Chase  ",""))))</f>
        <v>▼ Contact</v>
      </c>
      <c r="AF2499" s="35" t="n">
        <f aca="false">MATCH(Counts!A2499,'Season Counts'!$A$2:$A$740,0)</f>
        <v>640</v>
      </c>
    </row>
    <row r="2500" customFormat="false" ht="15" hidden="false" customHeight="false" outlineLevel="0" collapsed="false">
      <c r="A2500" s="34" t="str">
        <f aca="false">Counts!B2500</f>
        <v>STL</v>
      </c>
      <c r="B2500" s="5" t="str">
        <f aca="false">Counts!C2500</f>
        <v>Lars Nootbaar</v>
      </c>
      <c r="C2500" s="34" t="str">
        <f aca="false">Counts!F2500</f>
        <v>Aug</v>
      </c>
      <c r="D2500" s="35" t="n">
        <f aca="false">IFERROR(Counts!P2500,"")</f>
        <v>9</v>
      </c>
      <c r="E2500" s="36" t="n">
        <f aca="false">IFERROR(Counts!R2500/Counts!Q2500,"")</f>
        <v>0.222222222222222</v>
      </c>
      <c r="F2500" s="36" t="n">
        <f aca="false">IFERROR((Counts!R2500+Counts!V2500+Counts!W2500)/(Counts!Q2500+Counts!V2500+Counts!W2500+Counts!X2500),"")</f>
        <v>0.222222222222222</v>
      </c>
      <c r="G2500" s="36" t="n">
        <f aca="false">IFERROR((Counts!R2500+Counts!S2500+2*Counts!T2500+3*Counts!U2500)/Counts!Q2500,"")</f>
        <v>0.333333333333333</v>
      </c>
      <c r="H2500" s="35" t="n">
        <f aca="false">IFERROR(Counts!U2500,"")</f>
        <v>0</v>
      </c>
      <c r="I2500" s="36" t="n">
        <f aca="false">IFERROR(Counts!Z2500/Counts!AA2500,"")</f>
        <v>0.238888888888889</v>
      </c>
      <c r="J2500" s="36" t="n">
        <f aca="false">IFERROR(Counts!AB2500/Counts!AA2500,"")</f>
        <v>0.390333333333333</v>
      </c>
      <c r="K2500" s="37" t="n">
        <f aca="false">IFERROR((Counts!AB2500-Counts!Z2500)/Counts!AA2500,"")</f>
        <v>0.151444444444444</v>
      </c>
      <c r="L2500" s="38" t="n">
        <f aca="false">IFERROR(Counts!Y2500/Counts!P2500,"")</f>
        <v>0.111111111111111</v>
      </c>
      <c r="M2500" s="38" t="n">
        <f aca="false">IFERROR(Counts!V2500/Counts!P2500,"")</f>
        <v>0</v>
      </c>
      <c r="N2500" s="38" t="n">
        <f aca="false">IFERROR(Counts!AD2500/Counts!AC2500,"")</f>
        <v>0.125</v>
      </c>
      <c r="O2500" s="38" t="n">
        <f aca="false">IFERROR(Counts!AE2500/Counts!AC2500,"")</f>
        <v>0.625</v>
      </c>
      <c r="P2500" s="39" t="n">
        <f aca="false">IFERROR(Counts!AG2500/Counts!AF2500,"")</f>
        <v>89.8375</v>
      </c>
      <c r="Q2500" s="38" t="n">
        <f aca="false">IFERROR(Counts!AH2500/Counts!AC2500,"")</f>
        <v>0.5</v>
      </c>
      <c r="R2500" s="38" t="n">
        <f aca="false">IFERROR(Counts!N2500/Counts!M2500,"")</f>
        <v>0.222222222222222</v>
      </c>
      <c r="S2500" s="38" t="n">
        <f aca="false">IFERROR(Counts!K2500/Counts!J2500,"")</f>
        <v>0.727272727272727</v>
      </c>
      <c r="T2500" s="38" t="n">
        <f aca="false">IFERROR(Counts!I2500/Counts!H2500,"")</f>
        <v>0.15</v>
      </c>
      <c r="U2500" s="38" t="n">
        <f aca="false">IFERROR(1-Counts!L2500/Counts!K2500,"")</f>
        <v>0.875</v>
      </c>
      <c r="V2500" s="39" t="n">
        <f aca="false">IFERROR(Counts!AJ2500/Counts!AI2500,"")</f>
        <v>72.0588235294118</v>
      </c>
      <c r="W2500" s="38" t="n">
        <f aca="false">IFERROR(Counts!AK2500/Counts!AI2500,"")</f>
        <v>0.235294117647059</v>
      </c>
      <c r="X2500" s="40" t="n">
        <f aca="false">IFERROR(Counts!O2500,"")</f>
        <v>0.292</v>
      </c>
      <c r="Y2500" s="36" t="n">
        <f aca="false">IFERROR(INDEX('Season Counts'!$Y$2:$Y$740,$AF2500)/INDEX('Season Counts'!$X$2:$X$740,$AF2500),"")</f>
        <v>0.333486187845304</v>
      </c>
      <c r="Z2500" s="37" t="n">
        <f aca="false">IFERROR(J2500-Y2500,"")</f>
        <v>0.0568471454880294</v>
      </c>
      <c r="AA2500" s="38" t="n">
        <f aca="false">IFERROR(INDEX('Season Counts'!$K$2:$K$740,$AF2500)/INDEX('Season Counts'!$J$2:$J$740,$AF2500),"")</f>
        <v>0.182795698924731</v>
      </c>
      <c r="AB2500" s="41" t="n">
        <f aca="false">IFERROR(R2500-AA2500,"")</f>
        <v>0.039426523297491</v>
      </c>
      <c r="AC2500" s="39" t="n">
        <f aca="false">IFERROR(INDEX('Season Counts'!$AG$2:$AG$740,$AF2500)/INDEX('Season Counts'!$AF$2:$AF$740,$AF2500),"")</f>
        <v>73.1632478632479</v>
      </c>
      <c r="AD2500" s="40" t="n">
        <f aca="false">IFERROR(V2500-AC2500,"")</f>
        <v>-1.10442433383609</v>
      </c>
      <c r="AE2500" s="4" t="str">
        <f aca="false">IF(D2500&lt;Guide!$C$21,"Low PA",IF(TRIM(IF(ISNUMBER(AD2500),IF(N(AD2500)&lt;=-Guide!$C$24,"▼ Bat Speed  ",IF(N(AD2500)&gt;=Guide!$C$24,"▲ Bat Speed  ","")),"")&amp;IF(N(Z2500)&gt;=Guide!$C$22,"▲ Contact  ","")&amp;IF(N(Z2500)&lt;=-Guide!$C$22,"▼ Contact  ","")&amp;IF(N(AB2500)&gt;=Guide!$C$23,"▲ Chase  ","")&amp;IF(N(AB2500)&lt;=-Guide!$C$23,"▼ Chase  ",""))="","Stable",TRIM(IF(ISNUMBER(AD2500),IF(N(AD2500)&lt;=-Guide!$C$24,"▼ Bat Speed  ",IF(N(AD2500)&gt;=Guide!$C$24,"▲ Bat Speed  ","")),"")&amp;IF(N(Z2500)&gt;=Guide!$C$22,"▲ Contact  ","")&amp;IF(N(Z2500)&lt;=-Guide!$C$22,"▼ Contact  ","")&amp;IF(N(AB2500)&gt;=Guide!$C$23,"▲ Chase  ","")&amp;IF(N(AB2500)&lt;=-Guide!$C$23,"▼ Chase  ",""))))</f>
        <v>Low PA</v>
      </c>
      <c r="AF2500" s="35" t="n">
        <f aca="false">MATCH(Counts!A2500,'Season Counts'!$A$2:$A$740,0)</f>
        <v>640</v>
      </c>
    </row>
    <row r="2501" customFormat="false" ht="15" hidden="false" customHeight="false" outlineLevel="0" collapsed="false">
      <c r="A2501" s="34" t="str">
        <f aca="false">Counts!B2501</f>
        <v>STL</v>
      </c>
      <c r="B2501" s="5" t="str">
        <f aca="false">Counts!C2501</f>
        <v>Thomas Saggese</v>
      </c>
      <c r="C2501" s="34" t="str">
        <f aca="false">Counts!F2501</f>
        <v>Mar-Apr</v>
      </c>
      <c r="D2501" s="35" t="n">
        <f aca="false">IFERROR(Counts!P2501,"")</f>
        <v>57</v>
      </c>
      <c r="E2501" s="36" t="n">
        <f aca="false">IFERROR(Counts!R2501/Counts!Q2501,"")</f>
        <v>0.169811320754717</v>
      </c>
      <c r="F2501" s="36" t="n">
        <f aca="false">IFERROR((Counts!R2501+Counts!V2501+Counts!W2501)/(Counts!Q2501+Counts!V2501+Counts!W2501+Counts!X2501),"")</f>
        <v>0.228070175438596</v>
      </c>
      <c r="G2501" s="36" t="n">
        <f aca="false">IFERROR((Counts!R2501+Counts!S2501+2*Counts!T2501+3*Counts!U2501)/Counts!Q2501,"")</f>
        <v>0.207547169811321</v>
      </c>
      <c r="H2501" s="35" t="n">
        <f aca="false">IFERROR(Counts!U2501,"")</f>
        <v>0</v>
      </c>
      <c r="I2501" s="36" t="n">
        <f aca="false">IFERROR(Counts!Z2501/Counts!AA2501,"")</f>
        <v>0.203508771929825</v>
      </c>
      <c r="J2501" s="36" t="n">
        <f aca="false">IFERROR(Counts!AB2501/Counts!AA2501,"")</f>
        <v>0.214526315789474</v>
      </c>
      <c r="K2501" s="37" t="n">
        <f aca="false">IFERROR((Counts!AB2501-Counts!Z2501)/Counts!AA2501,"")</f>
        <v>0.0110175438596491</v>
      </c>
      <c r="L2501" s="38" t="n">
        <f aca="false">IFERROR(Counts!Y2501/Counts!P2501,"")</f>
        <v>0.333333333333333</v>
      </c>
      <c r="M2501" s="38" t="n">
        <f aca="false">IFERROR(Counts!V2501/Counts!P2501,"")</f>
        <v>0.0701754385964912</v>
      </c>
      <c r="N2501" s="38" t="n">
        <f aca="false">IFERROR(Counts!AD2501/Counts!AC2501,"")</f>
        <v>0.0294117647058824</v>
      </c>
      <c r="O2501" s="38" t="n">
        <f aca="false">IFERROR(Counts!AE2501/Counts!AC2501,"")</f>
        <v>0.352941176470588</v>
      </c>
      <c r="P2501" s="39" t="n">
        <f aca="false">IFERROR(Counts!AG2501/Counts!AF2501,"")</f>
        <v>89.4911764705882</v>
      </c>
      <c r="Q2501" s="38" t="n">
        <f aca="false">IFERROR(Counts!AH2501/Counts!AC2501,"")</f>
        <v>0.264705882352941</v>
      </c>
      <c r="R2501" s="38" t="n">
        <f aca="false">IFERROR(Counts!N2501/Counts!M2501,"")</f>
        <v>0.346774193548387</v>
      </c>
      <c r="S2501" s="38" t="n">
        <f aca="false">IFERROR(Counts!K2501/Counts!J2501,"")</f>
        <v>0.754716981132076</v>
      </c>
      <c r="T2501" s="38" t="n">
        <f aca="false">IFERROR(Counts!I2501/Counts!H2501,"")</f>
        <v>0.292682926829268</v>
      </c>
      <c r="U2501" s="38" t="n">
        <f aca="false">IFERROR(1-Counts!L2501/Counts!K2501,"")</f>
        <v>0.775</v>
      </c>
      <c r="V2501" s="39" t="n">
        <f aca="false">IFERROR(Counts!AJ2501/Counts!AI2501,"")</f>
        <v>72.1188679245283</v>
      </c>
      <c r="W2501" s="38" t="n">
        <f aca="false">IFERROR(Counts!AK2501/Counts!AI2501,"")</f>
        <v>0.207547169811321</v>
      </c>
      <c r="X2501" s="40" t="n">
        <f aca="false">IFERROR(Counts!O2501,"")</f>
        <v>-5.84</v>
      </c>
      <c r="Y2501" s="36" t="n">
        <f aca="false">IFERROR(INDEX('Season Counts'!$Y$2:$Y$740,$AF2501)/INDEX('Season Counts'!$X$2:$X$740,$AF2501),"")</f>
        <v>0.308843575418994</v>
      </c>
      <c r="Z2501" s="37" t="n">
        <f aca="false">IFERROR(J2501-Y2501,"")</f>
        <v>-0.0943172596295208</v>
      </c>
      <c r="AA2501" s="38" t="n">
        <f aca="false">IFERROR(INDEX('Season Counts'!$K$2:$K$740,$AF2501)/INDEX('Season Counts'!$J$2:$J$740,$AF2501),"")</f>
        <v>0.354054054054054</v>
      </c>
      <c r="AB2501" s="41" t="n">
        <f aca="false">IFERROR(R2501-AA2501,"")</f>
        <v>-0.00727986050566692</v>
      </c>
      <c r="AC2501" s="39" t="n">
        <f aca="false">IFERROR(INDEX('Season Counts'!$AG$2:$AG$740,$AF2501)/INDEX('Season Counts'!$AF$2:$AF$740,$AF2501),"")</f>
        <v>72.3018575851393</v>
      </c>
      <c r="AD2501" s="40" t="n">
        <f aca="false">IFERROR(V2501-AC2501,"")</f>
        <v>-0.182989660611014</v>
      </c>
      <c r="AE2501" s="4" t="str">
        <f aca="false">IF(D2501&lt;Guide!$C$21,"Low PA",IF(TRIM(IF(ISNUMBER(AD2501),IF(N(AD2501)&lt;=-Guide!$C$24,"▼ Bat Speed  ",IF(N(AD2501)&gt;=Guide!$C$24,"▲ Bat Speed  ","")),"")&amp;IF(N(Z2501)&gt;=Guide!$C$22,"▲ Contact  ","")&amp;IF(N(Z2501)&lt;=-Guide!$C$22,"▼ Contact  ","")&amp;IF(N(AB2501)&gt;=Guide!$C$23,"▲ Chase  ","")&amp;IF(N(AB2501)&lt;=-Guide!$C$23,"▼ Chase  ",""))="","Stable",TRIM(IF(ISNUMBER(AD2501),IF(N(AD2501)&lt;=-Guide!$C$24,"▼ Bat Speed  ",IF(N(AD2501)&gt;=Guide!$C$24,"▲ Bat Speed  ","")),"")&amp;IF(N(Z2501)&gt;=Guide!$C$22,"▲ Contact  ","")&amp;IF(N(Z2501)&lt;=-Guide!$C$22,"▼ Contact  ","")&amp;IF(N(AB2501)&gt;=Guide!$C$23,"▲ Chase  ","")&amp;IF(N(AB2501)&lt;=-Guide!$C$23,"▼ Chase  ",""))))</f>
        <v>▼ Contact</v>
      </c>
      <c r="AF2501" s="35" t="n">
        <f aca="false">MATCH(Counts!A2501,'Season Counts'!$A$2:$A$740,0)</f>
        <v>641</v>
      </c>
    </row>
    <row r="2502" customFormat="false" ht="15" hidden="false" customHeight="false" outlineLevel="0" collapsed="false">
      <c r="A2502" s="34" t="str">
        <f aca="false">Counts!B2502</f>
        <v>STL</v>
      </c>
      <c r="B2502" s="5" t="str">
        <f aca="false">Counts!C2502</f>
        <v>Thomas Saggese</v>
      </c>
      <c r="C2502" s="34" t="str">
        <f aca="false">Counts!F2502</f>
        <v>May</v>
      </c>
      <c r="D2502" s="35" t="n">
        <f aca="false">IFERROR(Counts!P2502,"")</f>
        <v>21</v>
      </c>
      <c r="E2502" s="36" t="n">
        <f aca="false">IFERROR(Counts!R2502/Counts!Q2502,"")</f>
        <v>0.157894736842105</v>
      </c>
      <c r="F2502" s="36" t="n">
        <f aca="false">IFERROR((Counts!R2502+Counts!V2502+Counts!W2502)/(Counts!Q2502+Counts!V2502+Counts!W2502+Counts!X2502),"")</f>
        <v>0.238095238095238</v>
      </c>
      <c r="G2502" s="36" t="n">
        <f aca="false">IFERROR((Counts!R2502+Counts!S2502+2*Counts!T2502+3*Counts!U2502)/Counts!Q2502,"")</f>
        <v>0.315789473684211</v>
      </c>
      <c r="H2502" s="35" t="n">
        <f aca="false">IFERROR(Counts!U2502,"")</f>
        <v>1</v>
      </c>
      <c r="I2502" s="36" t="n">
        <f aca="false">IFERROR(Counts!Z2502/Counts!AA2502,"")</f>
        <v>0.247619047619048</v>
      </c>
      <c r="J2502" s="36" t="n">
        <f aca="false">IFERROR(Counts!AB2502/Counts!AA2502,"")</f>
        <v>0.435142857142857</v>
      </c>
      <c r="K2502" s="37" t="n">
        <f aca="false">IFERROR((Counts!AB2502-Counts!Z2502)/Counts!AA2502,"")</f>
        <v>0.18752380952381</v>
      </c>
      <c r="L2502" s="38" t="n">
        <f aca="false">IFERROR(Counts!Y2502/Counts!P2502,"")</f>
        <v>0.238095238095238</v>
      </c>
      <c r="M2502" s="38" t="n">
        <f aca="false">IFERROR(Counts!V2502/Counts!P2502,"")</f>
        <v>0.0952380952380952</v>
      </c>
      <c r="N2502" s="38" t="n">
        <f aca="false">IFERROR(Counts!AD2502/Counts!AC2502,"")</f>
        <v>0.214285714285714</v>
      </c>
      <c r="O2502" s="38" t="n">
        <f aca="false">IFERROR(Counts!AE2502/Counts!AC2502,"")</f>
        <v>0.428571428571429</v>
      </c>
      <c r="P2502" s="39" t="n">
        <f aca="false">IFERROR(Counts!AG2502/Counts!AF2502,"")</f>
        <v>87.0714285714286</v>
      </c>
      <c r="Q2502" s="38" t="n">
        <f aca="false">IFERROR(Counts!AH2502/Counts!AC2502,"")</f>
        <v>0.5</v>
      </c>
      <c r="R2502" s="38" t="n">
        <f aca="false">IFERROR(Counts!N2502/Counts!M2502,"")</f>
        <v>0.422222222222222</v>
      </c>
      <c r="S2502" s="38" t="n">
        <f aca="false">IFERROR(Counts!K2502/Counts!J2502,"")</f>
        <v>0.72972972972973</v>
      </c>
      <c r="T2502" s="38" t="n">
        <f aca="false">IFERROR(Counts!I2502/Counts!H2502,"")</f>
        <v>0.304347826086957</v>
      </c>
      <c r="U2502" s="38" t="n">
        <f aca="false">IFERROR(1-Counts!L2502/Counts!K2502,"")</f>
        <v>0.814814814814815</v>
      </c>
      <c r="V2502" s="39" t="n">
        <f aca="false">IFERROR(Counts!AJ2502/Counts!AI2502,"")</f>
        <v>73.0414634146341</v>
      </c>
      <c r="W2502" s="38" t="n">
        <f aca="false">IFERROR(Counts!AK2502/Counts!AI2502,"")</f>
        <v>0.365853658536585</v>
      </c>
      <c r="X2502" s="40" t="n">
        <f aca="false">IFERROR(Counts!O2502,"")</f>
        <v>0.16</v>
      </c>
      <c r="Y2502" s="36" t="n">
        <f aca="false">IFERROR(INDEX('Season Counts'!$Y$2:$Y$740,$AF2502)/INDEX('Season Counts'!$X$2:$X$740,$AF2502),"")</f>
        <v>0.308843575418994</v>
      </c>
      <c r="Z2502" s="37" t="n">
        <f aca="false">IFERROR(J2502-Y2502,"")</f>
        <v>0.126299281723863</v>
      </c>
      <c r="AA2502" s="38" t="n">
        <f aca="false">IFERROR(INDEX('Season Counts'!$K$2:$K$740,$AF2502)/INDEX('Season Counts'!$J$2:$J$740,$AF2502),"")</f>
        <v>0.354054054054054</v>
      </c>
      <c r="AB2502" s="41" t="n">
        <f aca="false">IFERROR(R2502-AA2502,"")</f>
        <v>0.0681681681681682</v>
      </c>
      <c r="AC2502" s="39" t="n">
        <f aca="false">IFERROR(INDEX('Season Counts'!$AG$2:$AG$740,$AF2502)/INDEX('Season Counts'!$AF$2:$AF$740,$AF2502),"")</f>
        <v>72.3018575851393</v>
      </c>
      <c r="AD2502" s="40" t="n">
        <f aca="false">IFERROR(V2502-AC2502,"")</f>
        <v>0.739605829494821</v>
      </c>
      <c r="AE2502" s="4" t="str">
        <f aca="false">IF(D2502&lt;Guide!$C$21,"Low PA",IF(TRIM(IF(ISNUMBER(AD2502),IF(N(AD2502)&lt;=-Guide!$C$24,"▼ Bat Speed  ",IF(N(AD2502)&gt;=Guide!$C$24,"▲ Bat Speed  ","")),"")&amp;IF(N(Z2502)&gt;=Guide!$C$22,"▲ Contact  ","")&amp;IF(N(Z2502)&lt;=-Guide!$C$22,"▼ Contact  ","")&amp;IF(N(AB2502)&gt;=Guide!$C$23,"▲ Chase  ","")&amp;IF(N(AB2502)&lt;=-Guide!$C$23,"▼ Chase  ",""))="","Stable",TRIM(IF(ISNUMBER(AD2502),IF(N(AD2502)&lt;=-Guide!$C$24,"▼ Bat Speed  ",IF(N(AD2502)&gt;=Guide!$C$24,"▲ Bat Speed  ","")),"")&amp;IF(N(Z2502)&gt;=Guide!$C$22,"▲ Contact  ","")&amp;IF(N(Z2502)&lt;=-Guide!$C$22,"▼ Contact  ","")&amp;IF(N(AB2502)&gt;=Guide!$C$23,"▲ Chase  ","")&amp;IF(N(AB2502)&lt;=-Guide!$C$23,"▼ Chase  ",""))))</f>
        <v>Low PA</v>
      </c>
      <c r="AF2502" s="35" t="n">
        <f aca="false">MATCH(Counts!A2502,'Season Counts'!$A$2:$A$740,0)</f>
        <v>641</v>
      </c>
    </row>
    <row r="2503" customFormat="false" ht="15" hidden="false" customHeight="false" outlineLevel="0" collapsed="false">
      <c r="A2503" s="34" t="str">
        <f aca="false">Counts!B2503</f>
        <v>STL</v>
      </c>
      <c r="B2503" s="5" t="str">
        <f aca="false">Counts!C2503</f>
        <v>Thomas Saggese</v>
      </c>
      <c r="C2503" s="34" t="str">
        <f aca="false">Counts!F2503</f>
        <v>Jun</v>
      </c>
      <c r="D2503" s="35" t="n">
        <f aca="false">IFERROR(Counts!P2503,"")</f>
        <v>4</v>
      </c>
      <c r="E2503" s="36" t="n">
        <f aca="false">IFERROR(Counts!R2503/Counts!Q2503,"")</f>
        <v>0.5</v>
      </c>
      <c r="F2503" s="36" t="n">
        <f aca="false">IFERROR((Counts!R2503+Counts!V2503+Counts!W2503)/(Counts!Q2503+Counts!V2503+Counts!W2503+Counts!X2503),"")</f>
        <v>0.5</v>
      </c>
      <c r="G2503" s="36" t="n">
        <f aca="false">IFERROR((Counts!R2503+Counts!S2503+2*Counts!T2503+3*Counts!U2503)/Counts!Q2503,"")</f>
        <v>1</v>
      </c>
      <c r="H2503" s="35" t="n">
        <f aca="false">IFERROR(Counts!U2503,"")</f>
        <v>0</v>
      </c>
      <c r="I2503" s="36" t="n">
        <f aca="false">IFERROR(Counts!Z2503/Counts!AA2503,"")</f>
        <v>0.625</v>
      </c>
      <c r="J2503" s="36" t="n">
        <f aca="false">IFERROR(Counts!AB2503/Counts!AA2503,"")</f>
        <v>0.2695</v>
      </c>
      <c r="K2503" s="37" t="n">
        <f aca="false">IFERROR((Counts!AB2503-Counts!Z2503)/Counts!AA2503,"")</f>
        <v>-0.3555</v>
      </c>
      <c r="L2503" s="38" t="n">
        <f aca="false">IFERROR(Counts!Y2503/Counts!P2503,"")</f>
        <v>0.5</v>
      </c>
      <c r="M2503" s="38" t="n">
        <f aca="false">IFERROR(Counts!V2503/Counts!P2503,"")</f>
        <v>0</v>
      </c>
      <c r="N2503" s="38" t="n">
        <f aca="false">IFERROR(Counts!AD2503/Counts!AC2503,"")</f>
        <v>0.5</v>
      </c>
      <c r="O2503" s="38" t="n">
        <f aca="false">IFERROR(Counts!AE2503/Counts!AC2503,"")</f>
        <v>0.5</v>
      </c>
      <c r="P2503" s="39" t="n">
        <f aca="false">IFERROR(Counts!AG2503/Counts!AF2503,"")</f>
        <v>90.4</v>
      </c>
      <c r="Q2503" s="38" t="n">
        <f aca="false">IFERROR(Counts!AH2503/Counts!AC2503,"")</f>
        <v>0.5</v>
      </c>
      <c r="R2503" s="38" t="n">
        <f aca="false">IFERROR(Counts!N2503/Counts!M2503,"")</f>
        <v>0.428571428571429</v>
      </c>
      <c r="S2503" s="38" t="n">
        <f aca="false">IFERROR(Counts!K2503/Counts!J2503,"")</f>
        <v>0.571428571428571</v>
      </c>
      <c r="T2503" s="38" t="n">
        <f aca="false">IFERROR(Counts!I2503/Counts!H2503,"")</f>
        <v>0.142857142857143</v>
      </c>
      <c r="U2503" s="38" t="n">
        <f aca="false">IFERROR(1-Counts!L2503/Counts!K2503,"")</f>
        <v>1</v>
      </c>
      <c r="V2503" s="39" t="n">
        <f aca="false">IFERROR(Counts!AJ2503/Counts!AI2503,"")</f>
        <v>72.2142857142857</v>
      </c>
      <c r="W2503" s="38" t="n">
        <f aca="false">IFERROR(Counts!AK2503/Counts!AI2503,"")</f>
        <v>0.285714285714286</v>
      </c>
      <c r="X2503" s="40" t="n">
        <f aca="false">IFERROR(Counts!O2503,"")</f>
        <v>0.703</v>
      </c>
      <c r="Y2503" s="36" t="n">
        <f aca="false">IFERROR(INDEX('Season Counts'!$Y$2:$Y$740,$AF2503)/INDEX('Season Counts'!$X$2:$X$740,$AF2503),"")</f>
        <v>0.308843575418994</v>
      </c>
      <c r="Z2503" s="37" t="n">
        <f aca="false">IFERROR(J2503-Y2503,"")</f>
        <v>-0.0393435754189944</v>
      </c>
      <c r="AA2503" s="38" t="n">
        <f aca="false">IFERROR(INDEX('Season Counts'!$K$2:$K$740,$AF2503)/INDEX('Season Counts'!$J$2:$J$740,$AF2503),"")</f>
        <v>0.354054054054054</v>
      </c>
      <c r="AB2503" s="41" t="n">
        <f aca="false">IFERROR(R2503-AA2503,"")</f>
        <v>0.0745173745173745</v>
      </c>
      <c r="AC2503" s="39" t="n">
        <f aca="false">IFERROR(INDEX('Season Counts'!$AG$2:$AG$740,$AF2503)/INDEX('Season Counts'!$AF$2:$AF$740,$AF2503),"")</f>
        <v>72.3018575851393</v>
      </c>
      <c r="AD2503" s="40" t="n">
        <f aca="false">IFERROR(V2503-AC2503,"")</f>
        <v>-0.0875718708536084</v>
      </c>
      <c r="AE2503" s="4" t="str">
        <f aca="false">IF(D2503&lt;Guide!$C$21,"Low PA",IF(TRIM(IF(ISNUMBER(AD2503),IF(N(AD2503)&lt;=-Guide!$C$24,"▼ Bat Speed  ",IF(N(AD2503)&gt;=Guide!$C$24,"▲ Bat Speed  ","")),"")&amp;IF(N(Z2503)&gt;=Guide!$C$22,"▲ Contact  ","")&amp;IF(N(Z2503)&lt;=-Guide!$C$22,"▼ Contact  ","")&amp;IF(N(AB2503)&gt;=Guide!$C$23,"▲ Chase  ","")&amp;IF(N(AB2503)&lt;=-Guide!$C$23,"▼ Chase  ",""))="","Stable",TRIM(IF(ISNUMBER(AD2503),IF(N(AD2503)&lt;=-Guide!$C$24,"▼ Bat Speed  ",IF(N(AD2503)&gt;=Guide!$C$24,"▲ Bat Speed  ","")),"")&amp;IF(N(Z2503)&gt;=Guide!$C$22,"▲ Contact  ","")&amp;IF(N(Z2503)&lt;=-Guide!$C$22,"▼ Contact  ","")&amp;IF(N(AB2503)&gt;=Guide!$C$23,"▲ Chase  ","")&amp;IF(N(AB2503)&lt;=-Guide!$C$23,"▼ Chase  ",""))))</f>
        <v>Low PA</v>
      </c>
      <c r="AF2503" s="35" t="n">
        <f aca="false">MATCH(Counts!A2503,'Season Counts'!$A$2:$A$740,0)</f>
        <v>641</v>
      </c>
    </row>
    <row r="2504" customFormat="false" ht="15" hidden="false" customHeight="false" outlineLevel="0" collapsed="false">
      <c r="A2504" s="34" t="str">
        <f aca="false">Counts!B2504</f>
        <v>STL</v>
      </c>
      <c r="B2504" s="5" t="str">
        <f aca="false">Counts!C2504</f>
        <v>Thomas Saggese</v>
      </c>
      <c r="C2504" s="34" t="str">
        <f aca="false">Counts!F2504</f>
        <v>Aug</v>
      </c>
      <c r="D2504" s="35" t="n">
        <f aca="false">IFERROR(Counts!P2504,"")</f>
        <v>5</v>
      </c>
      <c r="E2504" s="36" t="n">
        <f aca="false">IFERROR(Counts!R2504/Counts!Q2504,"")</f>
        <v>0.6</v>
      </c>
      <c r="F2504" s="36" t="n">
        <f aca="false">IFERROR((Counts!R2504+Counts!V2504+Counts!W2504)/(Counts!Q2504+Counts!V2504+Counts!W2504+Counts!X2504),"")</f>
        <v>0.6</v>
      </c>
      <c r="G2504" s="36" t="n">
        <f aca="false">IFERROR((Counts!R2504+Counts!S2504+2*Counts!T2504+3*Counts!U2504)/Counts!Q2504,"")</f>
        <v>0.6</v>
      </c>
      <c r="H2504" s="35" t="n">
        <f aca="false">IFERROR(Counts!U2504,"")</f>
        <v>0</v>
      </c>
      <c r="I2504" s="36" t="n">
        <f aca="false">IFERROR(Counts!Z2504/Counts!AA2504,"")</f>
        <v>0.54</v>
      </c>
      <c r="J2504" s="36" t="n">
        <f aca="false">IFERROR(Counts!AB2504/Counts!AA2504,"")</f>
        <v>0.5176</v>
      </c>
      <c r="K2504" s="37" t="n">
        <f aca="false">IFERROR((Counts!AB2504-Counts!Z2504)/Counts!AA2504,"")</f>
        <v>-0.0224</v>
      </c>
      <c r="L2504" s="38" t="n">
        <f aca="false">IFERROR(Counts!Y2504/Counts!P2504,"")</f>
        <v>0.2</v>
      </c>
      <c r="M2504" s="38" t="n">
        <f aca="false">IFERROR(Counts!V2504/Counts!P2504,"")</f>
        <v>0</v>
      </c>
      <c r="N2504" s="38" t="n">
        <f aca="false">IFERROR(Counts!AD2504/Counts!AC2504,"")</f>
        <v>0</v>
      </c>
      <c r="O2504" s="38" t="n">
        <f aca="false">IFERROR(Counts!AE2504/Counts!AC2504,"")</f>
        <v>0.25</v>
      </c>
      <c r="P2504" s="39" t="n">
        <f aca="false">IFERROR(Counts!AG2504/Counts!AF2504,"")</f>
        <v>81.7</v>
      </c>
      <c r="Q2504" s="38" t="n">
        <f aca="false">IFERROR(Counts!AH2504/Counts!AC2504,"")</f>
        <v>0.75</v>
      </c>
      <c r="R2504" s="38" t="n">
        <f aca="false">IFERROR(Counts!N2504/Counts!M2504,"")</f>
        <v>0.4</v>
      </c>
      <c r="S2504" s="38" t="n">
        <f aca="false">IFERROR(Counts!K2504/Counts!J2504,"")</f>
        <v>0.625</v>
      </c>
      <c r="T2504" s="38" t="n">
        <f aca="false">IFERROR(Counts!I2504/Counts!H2504,"")</f>
        <v>0.142857142857143</v>
      </c>
      <c r="U2504" s="38" t="n">
        <f aca="false">IFERROR(1-Counts!L2504/Counts!K2504,"")</f>
        <v>0.8</v>
      </c>
      <c r="V2504" s="39" t="n">
        <f aca="false">IFERROR(Counts!AJ2504/Counts!AI2504,"")</f>
        <v>70.2166666666667</v>
      </c>
      <c r="W2504" s="38" t="n">
        <f aca="false">IFERROR(Counts!AK2504/Counts!AI2504,"")</f>
        <v>0</v>
      </c>
      <c r="X2504" s="40" t="n">
        <f aca="false">IFERROR(Counts!O2504,"")</f>
        <v>0.681</v>
      </c>
      <c r="Y2504" s="36" t="n">
        <f aca="false">IFERROR(INDEX('Season Counts'!$Y$2:$Y$740,$AF2504)/INDEX('Season Counts'!$X$2:$X$740,$AF2504),"")</f>
        <v>0.308843575418994</v>
      </c>
      <c r="Z2504" s="37" t="n">
        <f aca="false">IFERROR(J2504-Y2504,"")</f>
        <v>0.208756424581006</v>
      </c>
      <c r="AA2504" s="38" t="n">
        <f aca="false">IFERROR(INDEX('Season Counts'!$K$2:$K$740,$AF2504)/INDEX('Season Counts'!$J$2:$J$740,$AF2504),"")</f>
        <v>0.354054054054054</v>
      </c>
      <c r="AB2504" s="41" t="n">
        <f aca="false">IFERROR(R2504-AA2504,"")</f>
        <v>0.045945945945946</v>
      </c>
      <c r="AC2504" s="39" t="n">
        <f aca="false">IFERROR(INDEX('Season Counts'!$AG$2:$AG$740,$AF2504)/INDEX('Season Counts'!$AF$2:$AF$740,$AF2504),"")</f>
        <v>72.3018575851393</v>
      </c>
      <c r="AD2504" s="40" t="n">
        <f aca="false">IFERROR(V2504-AC2504,"")</f>
        <v>-2.08519091847265</v>
      </c>
      <c r="AE2504" s="4" t="str">
        <f aca="false">IF(D2504&lt;Guide!$C$21,"Low PA",IF(TRIM(IF(ISNUMBER(AD2504),IF(N(AD2504)&lt;=-Guide!$C$24,"▼ Bat Speed  ",IF(N(AD2504)&gt;=Guide!$C$24,"▲ Bat Speed  ","")),"")&amp;IF(N(Z2504)&gt;=Guide!$C$22,"▲ Contact  ","")&amp;IF(N(Z2504)&lt;=-Guide!$C$22,"▼ Contact  ","")&amp;IF(N(AB2504)&gt;=Guide!$C$23,"▲ Chase  ","")&amp;IF(N(AB2504)&lt;=-Guide!$C$23,"▼ Chase  ",""))="","Stable",TRIM(IF(ISNUMBER(AD2504),IF(N(AD2504)&lt;=-Guide!$C$24,"▼ Bat Speed  ",IF(N(AD2504)&gt;=Guide!$C$24,"▲ Bat Speed  ","")),"")&amp;IF(N(Z2504)&gt;=Guide!$C$22,"▲ Contact  ","")&amp;IF(N(Z2504)&lt;=-Guide!$C$22,"▼ Contact  ","")&amp;IF(N(AB2504)&gt;=Guide!$C$23,"▲ Chase  ","")&amp;IF(N(AB2504)&lt;=-Guide!$C$23,"▼ Chase  ",""))))</f>
        <v>Low PA</v>
      </c>
      <c r="AF2504" s="35" t="n">
        <f aca="false">MATCH(Counts!A2504,'Season Counts'!$A$2:$A$740,0)</f>
        <v>641</v>
      </c>
    </row>
    <row r="2505" customFormat="false" ht="15" hidden="false" customHeight="false" outlineLevel="0" collapsed="false">
      <c r="A2505" s="34" t="str">
        <f aca="false">Counts!B2505</f>
        <v>STL</v>
      </c>
      <c r="B2505" s="5" t="str">
        <f aca="false">Counts!C2505</f>
        <v>Thomas Saggese</v>
      </c>
      <c r="C2505" s="34" t="str">
        <f aca="false">Counts!F2505</f>
        <v>Sep</v>
      </c>
      <c r="D2505" s="35" t="n">
        <f aca="false">IFERROR(Counts!P2505,"")</f>
        <v>93</v>
      </c>
      <c r="E2505" s="36" t="n">
        <f aca="false">IFERROR(Counts!R2505/Counts!Q2505,"")</f>
        <v>0.259259259259259</v>
      </c>
      <c r="F2505" s="36" t="n">
        <f aca="false">IFERROR((Counts!R2505+Counts!V2505+Counts!W2505)/(Counts!Q2505+Counts!V2505+Counts!W2505+Counts!X2505),"")</f>
        <v>0.32258064516129</v>
      </c>
      <c r="G2505" s="36" t="n">
        <f aca="false">IFERROR((Counts!R2505+Counts!S2505+2*Counts!T2505+3*Counts!U2505)/Counts!Q2505,"")</f>
        <v>0.407407407407407</v>
      </c>
      <c r="H2505" s="35" t="n">
        <f aca="false">IFERROR(Counts!U2505,"")</f>
        <v>3</v>
      </c>
      <c r="I2505" s="36" t="n">
        <f aca="false">IFERROR(Counts!Z2505/Counts!AA2505,"")</f>
        <v>0.311413043478261</v>
      </c>
      <c r="J2505" s="36" t="n">
        <f aca="false">IFERROR(Counts!AB2505/Counts!AA2505,"")</f>
        <v>0.328815217391304</v>
      </c>
      <c r="K2505" s="37" t="n">
        <f aca="false">IFERROR((Counts!AB2505-Counts!Z2505)/Counts!AA2505,"")</f>
        <v>0.0174021739130435</v>
      </c>
      <c r="L2505" s="38" t="n">
        <f aca="false">IFERROR(Counts!Y2505/Counts!P2505,"")</f>
        <v>0.236559139784946</v>
      </c>
      <c r="M2505" s="38" t="n">
        <f aca="false">IFERROR(Counts!V2505/Counts!P2505,"")</f>
        <v>0.0752688172043011</v>
      </c>
      <c r="N2505" s="38" t="n">
        <f aca="false">IFERROR(Counts!AD2505/Counts!AC2505,"")</f>
        <v>0.0967741935483871</v>
      </c>
      <c r="O2505" s="38" t="n">
        <f aca="false">IFERROR(Counts!AE2505/Counts!AC2505,"")</f>
        <v>0.483870967741936</v>
      </c>
      <c r="P2505" s="39" t="n">
        <f aca="false">IFERROR(Counts!AG2505/Counts!AF2505,"")</f>
        <v>92.8524590163934</v>
      </c>
      <c r="Q2505" s="38" t="n">
        <f aca="false">IFERROR(Counts!AH2505/Counts!AC2505,"")</f>
        <v>0.370967741935484</v>
      </c>
      <c r="R2505" s="38" t="n">
        <f aca="false">IFERROR(Counts!N2505/Counts!M2505,"")</f>
        <v>0.338624338624339</v>
      </c>
      <c r="S2505" s="38" t="n">
        <f aca="false">IFERROR(Counts!K2505/Counts!J2505,"")</f>
        <v>0.635869565217391</v>
      </c>
      <c r="T2505" s="38" t="n">
        <f aca="false">IFERROR(Counts!I2505/Counts!H2505,"")</f>
        <v>0.204419889502762</v>
      </c>
      <c r="U2505" s="38" t="n">
        <f aca="false">IFERROR(1-Counts!L2505/Counts!K2505,"")</f>
        <v>0.88034188034188</v>
      </c>
      <c r="V2505" s="39" t="n">
        <f aca="false">IFERROR(Counts!AJ2505/Counts!AI2505,"")</f>
        <v>72.3153374233129</v>
      </c>
      <c r="W2505" s="38" t="n">
        <f aca="false">IFERROR(Counts!AK2505/Counts!AI2505,"")</f>
        <v>0.226993865030675</v>
      </c>
      <c r="X2505" s="40" t="n">
        <f aca="false">IFERROR(Counts!O2505,"")</f>
        <v>2.601</v>
      </c>
      <c r="Y2505" s="36" t="n">
        <f aca="false">IFERROR(INDEX('Season Counts'!$Y$2:$Y$740,$AF2505)/INDEX('Season Counts'!$X$2:$X$740,$AF2505),"")</f>
        <v>0.308843575418994</v>
      </c>
      <c r="Z2505" s="37" t="n">
        <f aca="false">IFERROR(J2505-Y2505,"")</f>
        <v>0.0199716419723099</v>
      </c>
      <c r="AA2505" s="38" t="n">
        <f aca="false">IFERROR(INDEX('Season Counts'!$K$2:$K$740,$AF2505)/INDEX('Season Counts'!$J$2:$J$740,$AF2505),"")</f>
        <v>0.354054054054054</v>
      </c>
      <c r="AB2505" s="41" t="n">
        <f aca="false">IFERROR(R2505-AA2505,"")</f>
        <v>-0.0154297154297154</v>
      </c>
      <c r="AC2505" s="39" t="n">
        <f aca="false">IFERROR(INDEX('Season Counts'!$AG$2:$AG$740,$AF2505)/INDEX('Season Counts'!$AF$2:$AF$740,$AF2505),"")</f>
        <v>72.3018575851393</v>
      </c>
      <c r="AD2505" s="40" t="n">
        <f aca="false">IFERROR(V2505-AC2505,"")</f>
        <v>0.0134798381735664</v>
      </c>
      <c r="AE2505" s="4" t="str">
        <f aca="false">IF(D2505&lt;Guide!$C$21,"Low PA",IF(TRIM(IF(ISNUMBER(AD2505),IF(N(AD2505)&lt;=-Guide!$C$24,"▼ Bat Speed  ",IF(N(AD2505)&gt;=Guide!$C$24,"▲ Bat Speed  ","")),"")&amp;IF(N(Z2505)&gt;=Guide!$C$22,"▲ Contact  ","")&amp;IF(N(Z2505)&lt;=-Guide!$C$22,"▼ Contact  ","")&amp;IF(N(AB2505)&gt;=Guide!$C$23,"▲ Chase  ","")&amp;IF(N(AB2505)&lt;=-Guide!$C$23,"▼ Chase  ",""))="","Stable",TRIM(IF(ISNUMBER(AD2505),IF(N(AD2505)&lt;=-Guide!$C$24,"▼ Bat Speed  ",IF(N(AD2505)&gt;=Guide!$C$24,"▲ Bat Speed  ","")),"")&amp;IF(N(Z2505)&gt;=Guide!$C$22,"▲ Contact  ","")&amp;IF(N(Z2505)&lt;=-Guide!$C$22,"▼ Contact  ","")&amp;IF(N(AB2505)&gt;=Guide!$C$23,"▲ Chase  ","")&amp;IF(N(AB2505)&lt;=-Guide!$C$23,"▼ Chase  ",""))))</f>
        <v>Stable</v>
      </c>
      <c r="AF2505" s="35" t="n">
        <f aca="false">MATCH(Counts!A2505,'Season Counts'!$A$2:$A$740,0)</f>
        <v>641</v>
      </c>
    </row>
    <row r="2506" customFormat="false" ht="15" hidden="false" customHeight="false" outlineLevel="0" collapsed="false">
      <c r="A2506" s="34" t="str">
        <f aca="false">Counts!B2506</f>
        <v>STL</v>
      </c>
      <c r="B2506" s="5" t="str">
        <f aca="false">Counts!C2506</f>
        <v>Jimmy Crooks</v>
      </c>
      <c r="C2506" s="34" t="str">
        <f aca="false">Counts!F2506</f>
        <v>May</v>
      </c>
      <c r="D2506" s="35" t="n">
        <f aca="false">IFERROR(Counts!P2506,"")</f>
        <v>3</v>
      </c>
      <c r="E2506" s="36" t="n">
        <f aca="false">IFERROR(Counts!R2506/Counts!Q2506,"")</f>
        <v>0</v>
      </c>
      <c r="F2506" s="36" t="n">
        <f aca="false">IFERROR((Counts!R2506+Counts!V2506+Counts!W2506)/(Counts!Q2506+Counts!V2506+Counts!W2506+Counts!X2506),"")</f>
        <v>0</v>
      </c>
      <c r="G2506" s="36" t="n">
        <f aca="false">IFERROR((Counts!R2506+Counts!S2506+2*Counts!T2506+3*Counts!U2506)/Counts!Q2506,"")</f>
        <v>0</v>
      </c>
      <c r="H2506" s="35" t="n">
        <f aca="false">IFERROR(Counts!U2506,"")</f>
        <v>0</v>
      </c>
      <c r="I2506" s="36" t="n">
        <f aca="false">IFERROR(Counts!Z2506/Counts!AA2506,"")</f>
        <v>0</v>
      </c>
      <c r="J2506" s="36" t="n">
        <f aca="false">IFERROR(Counts!AB2506/Counts!AA2506,"")</f>
        <v>0.04</v>
      </c>
      <c r="K2506" s="37" t="n">
        <f aca="false">IFERROR((Counts!AB2506-Counts!Z2506)/Counts!AA2506,"")</f>
        <v>0.04</v>
      </c>
      <c r="L2506" s="38" t="n">
        <f aca="false">IFERROR(Counts!Y2506/Counts!P2506,"")</f>
        <v>0.333333333333333</v>
      </c>
      <c r="M2506" s="38" t="n">
        <f aca="false">IFERROR(Counts!V2506/Counts!P2506,"")</f>
        <v>0</v>
      </c>
      <c r="N2506" s="38" t="n">
        <f aca="false">IFERROR(Counts!AD2506/Counts!AC2506,"")</f>
        <v>0</v>
      </c>
      <c r="O2506" s="38" t="n">
        <f aca="false">IFERROR(Counts!AE2506/Counts!AC2506,"")</f>
        <v>0.5</v>
      </c>
      <c r="P2506" s="39" t="n">
        <f aca="false">IFERROR(Counts!AG2506/Counts!AF2506,"")</f>
        <v>90.55</v>
      </c>
      <c r="Q2506" s="38" t="n">
        <f aca="false">IFERROR(Counts!AH2506/Counts!AC2506,"")</f>
        <v>0</v>
      </c>
      <c r="R2506" s="38" t="n">
        <f aca="false">IFERROR(Counts!N2506/Counts!M2506,"")</f>
        <v>0.25</v>
      </c>
      <c r="S2506" s="38" t="n">
        <f aca="false">IFERROR(Counts!K2506/Counts!J2506,"")</f>
        <v>0.6</v>
      </c>
      <c r="T2506" s="38" t="n">
        <f aca="false">IFERROR(Counts!I2506/Counts!H2506,"")</f>
        <v>0.25</v>
      </c>
      <c r="U2506" s="38" t="n">
        <f aca="false">IFERROR(1-Counts!L2506/Counts!K2506,"")</f>
        <v>1</v>
      </c>
      <c r="V2506" s="39" t="n">
        <f aca="false">IFERROR(Counts!AJ2506/Counts!AI2506,"")</f>
        <v>69.6</v>
      </c>
      <c r="W2506" s="38" t="n">
        <f aca="false">IFERROR(Counts!AK2506/Counts!AI2506,"")</f>
        <v>0</v>
      </c>
      <c r="X2506" s="40" t="n">
        <f aca="false">IFERROR(Counts!O2506,"")</f>
        <v>-0.766</v>
      </c>
      <c r="Y2506" s="36" t="n">
        <f aca="false">IFERROR(INDEX('Season Counts'!$Y$2:$Y$740,$AF2506)/INDEX('Season Counts'!$X$2:$X$740,$AF2506),"")</f>
        <v>0.294182432432432</v>
      </c>
      <c r="Z2506" s="37" t="n">
        <f aca="false">IFERROR(J2506-Y2506,"")</f>
        <v>-0.254182432432432</v>
      </c>
      <c r="AA2506" s="38" t="n">
        <f aca="false">IFERROR(INDEX('Season Counts'!$K$2:$K$740,$AF2506)/INDEX('Season Counts'!$J$2:$J$740,$AF2506),"")</f>
        <v>0.363344051446945</v>
      </c>
      <c r="AB2506" s="41" t="n">
        <f aca="false">IFERROR(R2506-AA2506,"")</f>
        <v>-0.113344051446945</v>
      </c>
      <c r="AC2506" s="39" t="n">
        <f aca="false">IFERROR(INDEX('Season Counts'!$AG$2:$AG$740,$AF2506)/INDEX('Season Counts'!$AF$2:$AF$740,$AF2506),"")</f>
        <v>72.0623481781377</v>
      </c>
      <c r="AD2506" s="40" t="n">
        <f aca="false">IFERROR(V2506-AC2506,"")</f>
        <v>-2.46234817813766</v>
      </c>
      <c r="AE2506" s="4" t="str">
        <f aca="false">IF(D2506&lt;Guide!$C$21,"Low PA",IF(TRIM(IF(ISNUMBER(AD2506),IF(N(AD2506)&lt;=-Guide!$C$24,"▼ Bat Speed  ",IF(N(AD2506)&gt;=Guide!$C$24,"▲ Bat Speed  ","")),"")&amp;IF(N(Z2506)&gt;=Guide!$C$22,"▲ Contact  ","")&amp;IF(N(Z2506)&lt;=-Guide!$C$22,"▼ Contact  ","")&amp;IF(N(AB2506)&gt;=Guide!$C$23,"▲ Chase  ","")&amp;IF(N(AB2506)&lt;=-Guide!$C$23,"▼ Chase  ",""))="","Stable",TRIM(IF(ISNUMBER(AD2506),IF(N(AD2506)&lt;=-Guide!$C$24,"▼ Bat Speed  ",IF(N(AD2506)&gt;=Guide!$C$24,"▲ Bat Speed  ","")),"")&amp;IF(N(Z2506)&gt;=Guide!$C$22,"▲ Contact  ","")&amp;IF(N(Z2506)&lt;=-Guide!$C$22,"▼ Contact  ","")&amp;IF(N(AB2506)&gt;=Guide!$C$23,"▲ Chase  ","")&amp;IF(N(AB2506)&lt;=-Guide!$C$23,"▼ Chase  ",""))))</f>
        <v>Low PA</v>
      </c>
      <c r="AF2506" s="35" t="n">
        <f aca="false">MATCH(Counts!A2506,'Season Counts'!$A$2:$A$740,0)</f>
        <v>642</v>
      </c>
    </row>
    <row r="2507" customFormat="false" ht="15" hidden="false" customHeight="false" outlineLevel="0" collapsed="false">
      <c r="A2507" s="34" t="str">
        <f aca="false">Counts!B2507</f>
        <v>STL</v>
      </c>
      <c r="B2507" s="5" t="str">
        <f aca="false">Counts!C2507</f>
        <v>Jimmy Crooks</v>
      </c>
      <c r="C2507" s="34" t="str">
        <f aca="false">Counts!F2507</f>
        <v>Jun</v>
      </c>
      <c r="D2507" s="35" t="n">
        <f aca="false">IFERROR(Counts!P2507,"")</f>
        <v>54</v>
      </c>
      <c r="E2507" s="36" t="n">
        <f aca="false">IFERROR(Counts!R2507/Counts!Q2507,"")</f>
        <v>0.166666666666667</v>
      </c>
      <c r="F2507" s="36" t="n">
        <f aca="false">IFERROR((Counts!R2507+Counts!V2507+Counts!W2507)/(Counts!Q2507+Counts!V2507+Counts!W2507+Counts!X2507),"")</f>
        <v>0.259259259259259</v>
      </c>
      <c r="G2507" s="36" t="n">
        <f aca="false">IFERROR((Counts!R2507+Counts!S2507+2*Counts!T2507+3*Counts!U2507)/Counts!Q2507,"")</f>
        <v>0.270833333333333</v>
      </c>
      <c r="H2507" s="35" t="n">
        <f aca="false">IFERROR(Counts!U2507,"")</f>
        <v>1</v>
      </c>
      <c r="I2507" s="36" t="n">
        <f aca="false">IFERROR(Counts!Z2507/Counts!AA2507,"")</f>
        <v>0.249056603773585</v>
      </c>
      <c r="J2507" s="36" t="n">
        <f aca="false">IFERROR(Counts!AB2507/Counts!AA2507,"")</f>
        <v>0.330018867924528</v>
      </c>
      <c r="K2507" s="37" t="n">
        <f aca="false">IFERROR((Counts!AB2507-Counts!Z2507)/Counts!AA2507,"")</f>
        <v>0.0809622641509434</v>
      </c>
      <c r="L2507" s="38" t="n">
        <f aca="false">IFERROR(Counts!Y2507/Counts!P2507,"")</f>
        <v>0.296296296296296</v>
      </c>
      <c r="M2507" s="38" t="n">
        <f aca="false">IFERROR(Counts!V2507/Counts!P2507,"")</f>
        <v>0.0925925925925926</v>
      </c>
      <c r="N2507" s="38" t="n">
        <f aca="false">IFERROR(Counts!AD2507/Counts!AC2507,"")</f>
        <v>0.0625</v>
      </c>
      <c r="O2507" s="38" t="n">
        <f aca="false">IFERROR(Counts!AE2507/Counts!AC2507,"")</f>
        <v>0.46875</v>
      </c>
      <c r="P2507" s="39" t="n">
        <f aca="false">IFERROR(Counts!AG2507/Counts!AF2507,"")</f>
        <v>90.3483870967742</v>
      </c>
      <c r="Q2507" s="38" t="n">
        <f aca="false">IFERROR(Counts!AH2507/Counts!AC2507,"")</f>
        <v>0.4375</v>
      </c>
      <c r="R2507" s="38" t="n">
        <f aca="false">IFERROR(Counts!N2507/Counts!M2507,"")</f>
        <v>0.319672131147541</v>
      </c>
      <c r="S2507" s="38" t="n">
        <f aca="false">IFERROR(Counts!K2507/Counts!J2507,"")</f>
        <v>0.604166666666667</v>
      </c>
      <c r="T2507" s="38" t="n">
        <f aca="false">IFERROR(Counts!I2507/Counts!H2507,"")</f>
        <v>0.278350515463918</v>
      </c>
      <c r="U2507" s="38" t="n">
        <f aca="false">IFERROR(1-Counts!L2507/Counts!K2507,"")</f>
        <v>0.862068965517241</v>
      </c>
      <c r="V2507" s="39" t="n">
        <f aca="false">IFERROR(Counts!AJ2507/Counts!AI2507,"")</f>
        <v>71.9721518987342</v>
      </c>
      <c r="W2507" s="38" t="n">
        <f aca="false">IFERROR(Counts!AK2507/Counts!AI2507,"")</f>
        <v>0.253164556962025</v>
      </c>
      <c r="X2507" s="40" t="n">
        <f aca="false">IFERROR(Counts!O2507,"")</f>
        <v>-3.46</v>
      </c>
      <c r="Y2507" s="36" t="n">
        <f aca="false">IFERROR(INDEX('Season Counts'!$Y$2:$Y$740,$AF2507)/INDEX('Season Counts'!$X$2:$X$740,$AF2507),"")</f>
        <v>0.294182432432432</v>
      </c>
      <c r="Z2507" s="37" t="n">
        <f aca="false">IFERROR(J2507-Y2507,"")</f>
        <v>0.0358364354920959</v>
      </c>
      <c r="AA2507" s="38" t="n">
        <f aca="false">IFERROR(INDEX('Season Counts'!$K$2:$K$740,$AF2507)/INDEX('Season Counts'!$J$2:$J$740,$AF2507),"")</f>
        <v>0.363344051446945</v>
      </c>
      <c r="AB2507" s="41" t="n">
        <f aca="false">IFERROR(R2507-AA2507,"")</f>
        <v>-0.0436719202994043</v>
      </c>
      <c r="AC2507" s="39" t="n">
        <f aca="false">IFERROR(INDEX('Season Counts'!$AG$2:$AG$740,$AF2507)/INDEX('Season Counts'!$AF$2:$AF$740,$AF2507),"")</f>
        <v>72.0623481781377</v>
      </c>
      <c r="AD2507" s="40" t="n">
        <f aca="false">IFERROR(V2507-AC2507,"")</f>
        <v>-0.0901962794034716</v>
      </c>
      <c r="AE2507" s="4" t="str">
        <f aca="false">IF(D2507&lt;Guide!$C$21,"Low PA",IF(TRIM(IF(ISNUMBER(AD2507),IF(N(AD2507)&lt;=-Guide!$C$24,"▼ Bat Speed  ",IF(N(AD2507)&gt;=Guide!$C$24,"▲ Bat Speed  ","")),"")&amp;IF(N(Z2507)&gt;=Guide!$C$22,"▲ Contact  ","")&amp;IF(N(Z2507)&lt;=-Guide!$C$22,"▼ Contact  ","")&amp;IF(N(AB2507)&gt;=Guide!$C$23,"▲ Chase  ","")&amp;IF(N(AB2507)&lt;=-Guide!$C$23,"▼ Chase  ",""))="","Stable",TRIM(IF(ISNUMBER(AD2507),IF(N(AD2507)&lt;=-Guide!$C$24,"▼ Bat Speed  ",IF(N(AD2507)&gt;=Guide!$C$24,"▲ Bat Speed  ","")),"")&amp;IF(N(Z2507)&gt;=Guide!$C$22,"▲ Contact  ","")&amp;IF(N(Z2507)&lt;=-Guide!$C$22,"▼ Contact  ","")&amp;IF(N(AB2507)&gt;=Guide!$C$23,"▲ Chase  ","")&amp;IF(N(AB2507)&lt;=-Guide!$C$23,"▼ Chase  ",""))))</f>
        <v>▼ Chase</v>
      </c>
      <c r="AF2507" s="35" t="n">
        <f aca="false">MATCH(Counts!A2507,'Season Counts'!$A$2:$A$740,0)</f>
        <v>642</v>
      </c>
    </row>
    <row r="2508" customFormat="false" ht="15" hidden="false" customHeight="false" outlineLevel="0" collapsed="false">
      <c r="A2508" s="34" t="str">
        <f aca="false">Counts!B2508</f>
        <v>STL</v>
      </c>
      <c r="B2508" s="5" t="str">
        <f aca="false">Counts!C2508</f>
        <v>Jimmy Crooks</v>
      </c>
      <c r="C2508" s="34" t="str">
        <f aca="false">Counts!F2508</f>
        <v>Jul</v>
      </c>
      <c r="D2508" s="35" t="n">
        <f aca="false">IFERROR(Counts!P2508,"")</f>
        <v>38</v>
      </c>
      <c r="E2508" s="36" t="n">
        <f aca="false">IFERROR(Counts!R2508/Counts!Q2508,"")</f>
        <v>0.176470588235294</v>
      </c>
      <c r="F2508" s="36" t="n">
        <f aca="false">IFERROR((Counts!R2508+Counts!V2508+Counts!W2508)/(Counts!Q2508+Counts!V2508+Counts!W2508+Counts!X2508),"")</f>
        <v>0.263157894736842</v>
      </c>
      <c r="G2508" s="36" t="n">
        <f aca="false">IFERROR((Counts!R2508+Counts!S2508+2*Counts!T2508+3*Counts!U2508)/Counts!Q2508,"")</f>
        <v>0.382352941176471</v>
      </c>
      <c r="H2508" s="35" t="n">
        <f aca="false">IFERROR(Counts!U2508,"")</f>
        <v>2</v>
      </c>
      <c r="I2508" s="36" t="n">
        <f aca="false">IFERROR(Counts!Z2508/Counts!AA2508,"")</f>
        <v>0.282894736842105</v>
      </c>
      <c r="J2508" s="36" t="n">
        <f aca="false">IFERROR(Counts!AB2508/Counts!AA2508,"")</f>
        <v>0.34021052631579</v>
      </c>
      <c r="K2508" s="37" t="n">
        <f aca="false">IFERROR((Counts!AB2508-Counts!Z2508)/Counts!AA2508,"")</f>
        <v>0.0573157894736842</v>
      </c>
      <c r="L2508" s="38" t="n">
        <f aca="false">IFERROR(Counts!Y2508/Counts!P2508,"")</f>
        <v>0.342105263157895</v>
      </c>
      <c r="M2508" s="38" t="n">
        <f aca="false">IFERROR(Counts!V2508/Counts!P2508,"")</f>
        <v>0.0526315789473684</v>
      </c>
      <c r="N2508" s="38" t="n">
        <f aca="false">IFERROR(Counts!AD2508/Counts!AC2508,"")</f>
        <v>0.19047619047619</v>
      </c>
      <c r="O2508" s="38" t="n">
        <f aca="false">IFERROR(Counts!AE2508/Counts!AC2508,"")</f>
        <v>0.666666666666667</v>
      </c>
      <c r="P2508" s="39" t="n">
        <f aca="false">IFERROR(Counts!AG2508/Counts!AF2508,"")</f>
        <v>96.5</v>
      </c>
      <c r="Q2508" s="38" t="n">
        <f aca="false">IFERROR(Counts!AH2508/Counts!AC2508,"")</f>
        <v>0.380952380952381</v>
      </c>
      <c r="R2508" s="38" t="n">
        <f aca="false">IFERROR(Counts!N2508/Counts!M2508,"")</f>
        <v>0.410958904109589</v>
      </c>
      <c r="S2508" s="38" t="n">
        <f aca="false">IFERROR(Counts!K2508/Counts!J2508,"")</f>
        <v>0.711864406779661</v>
      </c>
      <c r="T2508" s="38" t="n">
        <f aca="false">IFERROR(Counts!I2508/Counts!H2508,"")</f>
        <v>0.402777777777778</v>
      </c>
      <c r="U2508" s="38" t="n">
        <f aca="false">IFERROR(1-Counts!L2508/Counts!K2508,"")</f>
        <v>0.690476190476191</v>
      </c>
      <c r="V2508" s="39" t="n">
        <f aca="false">IFERROR(Counts!AJ2508/Counts!AI2508,"")</f>
        <v>71.4852941176471</v>
      </c>
      <c r="W2508" s="38" t="n">
        <f aca="false">IFERROR(Counts!AK2508/Counts!AI2508,"")</f>
        <v>0.161764705882353</v>
      </c>
      <c r="X2508" s="40" t="n">
        <f aca="false">IFERROR(Counts!O2508,"")</f>
        <v>-1.522</v>
      </c>
      <c r="Y2508" s="36" t="n">
        <f aca="false">IFERROR(INDEX('Season Counts'!$Y$2:$Y$740,$AF2508)/INDEX('Season Counts'!$X$2:$X$740,$AF2508),"")</f>
        <v>0.294182432432432</v>
      </c>
      <c r="Z2508" s="37" t="n">
        <f aca="false">IFERROR(J2508-Y2508,"")</f>
        <v>0.0460280938833571</v>
      </c>
      <c r="AA2508" s="38" t="n">
        <f aca="false">IFERROR(INDEX('Season Counts'!$K$2:$K$740,$AF2508)/INDEX('Season Counts'!$J$2:$J$740,$AF2508),"")</f>
        <v>0.363344051446945</v>
      </c>
      <c r="AB2508" s="41" t="n">
        <f aca="false">IFERROR(R2508-AA2508,"")</f>
        <v>0.0476148526626437</v>
      </c>
      <c r="AC2508" s="39" t="n">
        <f aca="false">IFERROR(INDEX('Season Counts'!$AG$2:$AG$740,$AF2508)/INDEX('Season Counts'!$AF$2:$AF$740,$AF2508),"")</f>
        <v>72.0623481781377</v>
      </c>
      <c r="AD2508" s="40" t="n">
        <f aca="false">IFERROR(V2508-AC2508,"")</f>
        <v>-0.577054060490596</v>
      </c>
      <c r="AE2508" s="4" t="str">
        <f aca="false">IF(D2508&lt;Guide!$C$21,"Low PA",IF(TRIM(IF(ISNUMBER(AD2508),IF(N(AD2508)&lt;=-Guide!$C$24,"▼ Bat Speed  ",IF(N(AD2508)&gt;=Guide!$C$24,"▲ Bat Speed  ","")),"")&amp;IF(N(Z2508)&gt;=Guide!$C$22,"▲ Contact  ","")&amp;IF(N(Z2508)&lt;=-Guide!$C$22,"▼ Contact  ","")&amp;IF(N(AB2508)&gt;=Guide!$C$23,"▲ Chase  ","")&amp;IF(N(AB2508)&lt;=-Guide!$C$23,"▼ Chase  ",""))="","Stable",TRIM(IF(ISNUMBER(AD2508),IF(N(AD2508)&lt;=-Guide!$C$24,"▼ Bat Speed  ",IF(N(AD2508)&gt;=Guide!$C$24,"▲ Bat Speed  ","")),"")&amp;IF(N(Z2508)&gt;=Guide!$C$22,"▲ Contact  ","")&amp;IF(N(Z2508)&lt;=-Guide!$C$22,"▼ Contact  ","")&amp;IF(N(AB2508)&gt;=Guide!$C$23,"▲ Chase  ","")&amp;IF(N(AB2508)&lt;=-Guide!$C$23,"▼ Chase  ",""))))</f>
        <v>Low PA</v>
      </c>
      <c r="AF2508" s="35" t="n">
        <f aca="false">MATCH(Counts!A2508,'Season Counts'!$A$2:$A$740,0)</f>
        <v>642</v>
      </c>
    </row>
    <row r="2509" customFormat="false" ht="15" hidden="false" customHeight="false" outlineLevel="0" collapsed="false">
      <c r="A2509" s="34" t="str">
        <f aca="false">Counts!B2509</f>
        <v>STL</v>
      </c>
      <c r="B2509" s="5" t="str">
        <f aca="false">Counts!C2509</f>
        <v>Jimmy Crooks</v>
      </c>
      <c r="C2509" s="34" t="str">
        <f aca="false">Counts!F2509</f>
        <v>Aug</v>
      </c>
      <c r="D2509" s="35" t="n">
        <f aca="false">IFERROR(Counts!P2509,"")</f>
        <v>54</v>
      </c>
      <c r="E2509" s="36" t="n">
        <f aca="false">IFERROR(Counts!R2509/Counts!Q2509,"")</f>
        <v>0.204081632653061</v>
      </c>
      <c r="F2509" s="36" t="n">
        <f aca="false">IFERROR((Counts!R2509+Counts!V2509+Counts!W2509)/(Counts!Q2509+Counts!V2509+Counts!W2509+Counts!X2509),"")</f>
        <v>0.259259259259259</v>
      </c>
      <c r="G2509" s="36" t="n">
        <f aca="false">IFERROR((Counts!R2509+Counts!S2509+2*Counts!T2509+3*Counts!U2509)/Counts!Q2509,"")</f>
        <v>0.387755102040816</v>
      </c>
      <c r="H2509" s="35" t="n">
        <f aca="false">IFERROR(Counts!U2509,"")</f>
        <v>2</v>
      </c>
      <c r="I2509" s="36" t="n">
        <f aca="false">IFERROR(Counts!Z2509/Counts!AA2509,"")</f>
        <v>0.278703703703704</v>
      </c>
      <c r="J2509" s="36" t="n">
        <f aca="false">IFERROR(Counts!AB2509/Counts!AA2509,"")</f>
        <v>0.240740740740741</v>
      </c>
      <c r="K2509" s="37" t="n">
        <f aca="false">IFERROR((Counts!AB2509-Counts!Z2509)/Counts!AA2509,"")</f>
        <v>-0.037962962962963</v>
      </c>
      <c r="L2509" s="38" t="n">
        <f aca="false">IFERROR(Counts!Y2509/Counts!P2509,"")</f>
        <v>0.333333333333333</v>
      </c>
      <c r="M2509" s="38" t="n">
        <f aca="false">IFERROR(Counts!V2509/Counts!P2509,"")</f>
        <v>0.037037037037037</v>
      </c>
      <c r="N2509" s="38" t="n">
        <f aca="false">IFERROR(Counts!AD2509/Counts!AC2509,"")</f>
        <v>0.125</v>
      </c>
      <c r="O2509" s="38" t="n">
        <f aca="false">IFERROR(Counts!AE2509/Counts!AC2509,"")</f>
        <v>0.375</v>
      </c>
      <c r="P2509" s="39" t="n">
        <f aca="false">IFERROR(Counts!AG2509/Counts!AF2509,"")</f>
        <v>90</v>
      </c>
      <c r="Q2509" s="38" t="n">
        <f aca="false">IFERROR(Counts!AH2509/Counts!AC2509,"")</f>
        <v>0.375</v>
      </c>
      <c r="R2509" s="38" t="n">
        <f aca="false">IFERROR(Counts!N2509/Counts!M2509,"")</f>
        <v>0.383928571428571</v>
      </c>
      <c r="S2509" s="38" t="n">
        <f aca="false">IFERROR(Counts!K2509/Counts!J2509,"")</f>
        <v>0.691489361702128</v>
      </c>
      <c r="T2509" s="38" t="n">
        <f aca="false">IFERROR(Counts!I2509/Counts!H2509,"")</f>
        <v>0.305555555555556</v>
      </c>
      <c r="U2509" s="38" t="n">
        <f aca="false">IFERROR(1-Counts!L2509/Counts!K2509,"")</f>
        <v>0.753846153846154</v>
      </c>
      <c r="V2509" s="39" t="n">
        <f aca="false">IFERROR(Counts!AJ2509/Counts!AI2509,"")</f>
        <v>72.6479166666667</v>
      </c>
      <c r="W2509" s="38" t="n">
        <f aca="false">IFERROR(Counts!AK2509/Counts!AI2509,"")</f>
        <v>0.239583333333333</v>
      </c>
      <c r="X2509" s="40" t="n">
        <f aca="false">IFERROR(Counts!O2509,"")</f>
        <v>-3.38</v>
      </c>
      <c r="Y2509" s="36" t="n">
        <f aca="false">IFERROR(INDEX('Season Counts'!$Y$2:$Y$740,$AF2509)/INDEX('Season Counts'!$X$2:$X$740,$AF2509),"")</f>
        <v>0.294182432432432</v>
      </c>
      <c r="Z2509" s="37" t="n">
        <f aca="false">IFERROR(J2509-Y2509,"")</f>
        <v>-0.0534416916916917</v>
      </c>
      <c r="AA2509" s="38" t="n">
        <f aca="false">IFERROR(INDEX('Season Counts'!$K$2:$K$740,$AF2509)/INDEX('Season Counts'!$J$2:$J$740,$AF2509),"")</f>
        <v>0.363344051446945</v>
      </c>
      <c r="AB2509" s="41" t="n">
        <f aca="false">IFERROR(R2509-AA2509,"")</f>
        <v>0.0205845199816261</v>
      </c>
      <c r="AC2509" s="39" t="n">
        <f aca="false">IFERROR(INDEX('Season Counts'!$AG$2:$AG$740,$AF2509)/INDEX('Season Counts'!$AF$2:$AF$740,$AF2509),"")</f>
        <v>72.0623481781377</v>
      </c>
      <c r="AD2509" s="40" t="n">
        <f aca="false">IFERROR(V2509-AC2509,"")</f>
        <v>0.585568488529006</v>
      </c>
      <c r="AE2509" s="4" t="str">
        <f aca="false">IF(D2509&lt;Guide!$C$21,"Low PA",IF(TRIM(IF(ISNUMBER(AD2509),IF(N(AD2509)&lt;=-Guide!$C$24,"▼ Bat Speed  ",IF(N(AD2509)&gt;=Guide!$C$24,"▲ Bat Speed  ","")),"")&amp;IF(N(Z2509)&gt;=Guide!$C$22,"▲ Contact  ","")&amp;IF(N(Z2509)&lt;=-Guide!$C$22,"▼ Contact  ","")&amp;IF(N(AB2509)&gt;=Guide!$C$23,"▲ Chase  ","")&amp;IF(N(AB2509)&lt;=-Guide!$C$23,"▼ Chase  ",""))="","Stable",TRIM(IF(ISNUMBER(AD2509),IF(N(AD2509)&lt;=-Guide!$C$24,"▼ Bat Speed  ",IF(N(AD2509)&gt;=Guide!$C$24,"▲ Bat Speed  ","")),"")&amp;IF(N(Z2509)&gt;=Guide!$C$22,"▲ Contact  ","")&amp;IF(N(Z2509)&lt;=-Guide!$C$22,"▼ Contact  ","")&amp;IF(N(AB2509)&gt;=Guide!$C$23,"▲ Chase  ","")&amp;IF(N(AB2509)&lt;=-Guide!$C$23,"▼ Chase  ",""))))</f>
        <v>▼ Contact</v>
      </c>
      <c r="AF2509" s="35" t="n">
        <f aca="false">MATCH(Counts!A2509,'Season Counts'!$A$2:$A$740,0)</f>
        <v>642</v>
      </c>
    </row>
    <row r="2510" customFormat="false" ht="15" hidden="false" customHeight="false" outlineLevel="0" collapsed="false">
      <c r="A2510" s="34" t="str">
        <f aca="false">Counts!B2510</f>
        <v>STL</v>
      </c>
      <c r="B2510" s="5" t="str">
        <f aca="false">Counts!C2510</f>
        <v>Joshua Báez</v>
      </c>
      <c r="C2510" s="34" t="str">
        <f aca="false">Counts!F2510</f>
        <v>Aug</v>
      </c>
      <c r="D2510" s="35" t="n">
        <f aca="false">IFERROR(Counts!P2510,"")</f>
        <v>59</v>
      </c>
      <c r="E2510" s="36" t="n">
        <f aca="false">IFERROR(Counts!R2510/Counts!Q2510,"")</f>
        <v>0.166666666666667</v>
      </c>
      <c r="F2510" s="36" t="n">
        <f aca="false">IFERROR((Counts!R2510+Counts!V2510+Counts!W2510)/(Counts!Q2510+Counts!V2510+Counts!W2510+Counts!X2510),"")</f>
        <v>0.220338983050847</v>
      </c>
      <c r="G2510" s="36" t="n">
        <f aca="false">IFERROR((Counts!R2510+Counts!S2510+2*Counts!T2510+3*Counts!U2510)/Counts!Q2510,"")</f>
        <v>0.481481481481481</v>
      </c>
      <c r="H2510" s="35" t="n">
        <f aca="false">IFERROR(Counts!U2510,"")</f>
        <v>5</v>
      </c>
      <c r="I2510" s="36" t="n">
        <f aca="false">IFERROR(Counts!Z2510/Counts!AA2510,"")</f>
        <v>0.289830508474576</v>
      </c>
      <c r="J2510" s="36" t="n">
        <f aca="false">IFERROR(Counts!AB2510/Counts!AA2510,"")</f>
        <v>0.298576271186441</v>
      </c>
      <c r="K2510" s="37" t="n">
        <f aca="false">IFERROR((Counts!AB2510-Counts!Z2510)/Counts!AA2510,"")</f>
        <v>0.00874576271186438</v>
      </c>
      <c r="L2510" s="38" t="n">
        <f aca="false">IFERROR(Counts!Y2510/Counts!P2510,"")</f>
        <v>0.372881355932203</v>
      </c>
      <c r="M2510" s="38" t="n">
        <f aca="false">IFERROR(Counts!V2510/Counts!P2510,"")</f>
        <v>0.0508474576271187</v>
      </c>
      <c r="N2510" s="38" t="n">
        <f aca="false">IFERROR(Counts!AD2510/Counts!AC2510,"")</f>
        <v>0.151515151515152</v>
      </c>
      <c r="O2510" s="38" t="n">
        <f aca="false">IFERROR(Counts!AE2510/Counts!AC2510,"")</f>
        <v>0.545454545454545</v>
      </c>
      <c r="P2510" s="39" t="n">
        <f aca="false">IFERROR(Counts!AG2510/Counts!AF2510,"")</f>
        <v>93.4030303030303</v>
      </c>
      <c r="Q2510" s="38" t="n">
        <f aca="false">IFERROR(Counts!AH2510/Counts!AC2510,"")</f>
        <v>0.424242424242424</v>
      </c>
      <c r="R2510" s="38" t="n">
        <f aca="false">IFERROR(Counts!N2510/Counts!M2510,"")</f>
        <v>0.418181818181818</v>
      </c>
      <c r="S2510" s="38" t="n">
        <f aca="false">IFERROR(Counts!K2510/Counts!J2510,"")</f>
        <v>0.701030927835052</v>
      </c>
      <c r="T2510" s="38" t="n">
        <f aca="false">IFERROR(Counts!I2510/Counts!H2510,"")</f>
        <v>0.342105263157895</v>
      </c>
      <c r="U2510" s="38" t="n">
        <f aca="false">IFERROR(1-Counts!L2510/Counts!K2510,"")</f>
        <v>0.823529411764706</v>
      </c>
      <c r="V2510" s="39" t="n">
        <f aca="false">IFERROR(Counts!AJ2510/Counts!AI2510,"")</f>
        <v>77.6137254901961</v>
      </c>
      <c r="W2510" s="38" t="n">
        <f aca="false">IFERROR(Counts!AK2510/Counts!AI2510,"")</f>
        <v>0.764705882352941</v>
      </c>
      <c r="X2510" s="40" t="n">
        <f aca="false">IFERROR(Counts!O2510,"")</f>
        <v>0.183</v>
      </c>
      <c r="Y2510" s="36" t="n">
        <f aca="false">IFERROR(INDEX('Season Counts'!$Y$2:$Y$740,$AF2510)/INDEX('Season Counts'!$X$2:$X$740,$AF2510),"")</f>
        <v>0.302703703703704</v>
      </c>
      <c r="Z2510" s="37" t="n">
        <f aca="false">IFERROR(J2510-Y2510,"")</f>
        <v>-0.00412743251726305</v>
      </c>
      <c r="AA2510" s="38" t="n">
        <f aca="false">IFERROR(INDEX('Season Counts'!$K$2:$K$740,$AF2510)/INDEX('Season Counts'!$J$2:$J$740,$AF2510),"")</f>
        <v>0.395833333333333</v>
      </c>
      <c r="AB2510" s="41" t="n">
        <f aca="false">IFERROR(R2510-AA2510,"")</f>
        <v>0.0223484848484848</v>
      </c>
      <c r="AC2510" s="39" t="n">
        <f aca="false">IFERROR(INDEX('Season Counts'!$AG$2:$AG$740,$AF2510)/INDEX('Season Counts'!$AF$2:$AF$740,$AF2510),"")</f>
        <v>77.7275675675676</v>
      </c>
      <c r="AD2510" s="40" t="n">
        <f aca="false">IFERROR(V2510-AC2510,"")</f>
        <v>-0.113842077371487</v>
      </c>
      <c r="AE2510" s="4" t="str">
        <f aca="false">IF(D2510&lt;Guide!$C$21,"Low PA",IF(TRIM(IF(ISNUMBER(AD2510),IF(N(AD2510)&lt;=-Guide!$C$24,"▼ Bat Speed  ",IF(N(AD2510)&gt;=Guide!$C$24,"▲ Bat Speed  ","")),"")&amp;IF(N(Z2510)&gt;=Guide!$C$22,"▲ Contact  ","")&amp;IF(N(Z2510)&lt;=-Guide!$C$22,"▼ Contact  ","")&amp;IF(N(AB2510)&gt;=Guide!$C$23,"▲ Chase  ","")&amp;IF(N(AB2510)&lt;=-Guide!$C$23,"▼ Chase  ",""))="","Stable",TRIM(IF(ISNUMBER(AD2510),IF(N(AD2510)&lt;=-Guide!$C$24,"▼ Bat Speed  ",IF(N(AD2510)&gt;=Guide!$C$24,"▲ Bat Speed  ","")),"")&amp;IF(N(Z2510)&gt;=Guide!$C$22,"▲ Contact  ","")&amp;IF(N(Z2510)&lt;=-Guide!$C$22,"▼ Contact  ","")&amp;IF(N(AB2510)&gt;=Guide!$C$23,"▲ Chase  ","")&amp;IF(N(AB2510)&lt;=-Guide!$C$23,"▼ Chase  ",""))))</f>
        <v>Stable</v>
      </c>
      <c r="AF2510" s="35" t="n">
        <f aca="false">MATCH(Counts!A2510,'Season Counts'!$A$2:$A$740,0)</f>
        <v>643</v>
      </c>
    </row>
    <row r="2511" customFormat="false" ht="15" hidden="false" customHeight="false" outlineLevel="0" collapsed="false">
      <c r="A2511" s="34" t="str">
        <f aca="false">Counts!B2511</f>
        <v>STL</v>
      </c>
      <c r="B2511" s="5" t="str">
        <f aca="false">Counts!C2511</f>
        <v>Joshua Báez</v>
      </c>
      <c r="C2511" s="34" t="str">
        <f aca="false">Counts!F2511</f>
        <v>Sep</v>
      </c>
      <c r="D2511" s="35" t="n">
        <f aca="false">IFERROR(Counts!P2511,"")</f>
        <v>49</v>
      </c>
      <c r="E2511" s="36" t="n">
        <f aca="false">IFERROR(Counts!R2511/Counts!Q2511,"")</f>
        <v>0.304347826086957</v>
      </c>
      <c r="F2511" s="36" t="n">
        <f aca="false">IFERROR((Counts!R2511+Counts!V2511+Counts!W2511)/(Counts!Q2511+Counts!V2511+Counts!W2511+Counts!X2511),"")</f>
        <v>0.346938775510204</v>
      </c>
      <c r="G2511" s="36" t="n">
        <f aca="false">IFERROR((Counts!R2511+Counts!S2511+2*Counts!T2511+3*Counts!U2511)/Counts!Q2511,"")</f>
        <v>0.543478260869565</v>
      </c>
      <c r="H2511" s="35" t="n">
        <f aca="false">IFERROR(Counts!U2511,"")</f>
        <v>2</v>
      </c>
      <c r="I2511" s="36" t="n">
        <f aca="false">IFERROR(Counts!Z2511/Counts!AA2511,"")</f>
        <v>0.380612244897959</v>
      </c>
      <c r="J2511" s="36" t="n">
        <f aca="false">IFERROR(Counts!AB2511/Counts!AA2511,"")</f>
        <v>0.307673469387755</v>
      </c>
      <c r="K2511" s="37" t="n">
        <f aca="false">IFERROR((Counts!AB2511-Counts!Z2511)/Counts!AA2511,"")</f>
        <v>-0.072938775510204</v>
      </c>
      <c r="L2511" s="38" t="n">
        <f aca="false">IFERROR(Counts!Y2511/Counts!P2511,"")</f>
        <v>0.224489795918367</v>
      </c>
      <c r="M2511" s="38" t="n">
        <f aca="false">IFERROR(Counts!V2511/Counts!P2511,"")</f>
        <v>0.0204081632653061</v>
      </c>
      <c r="N2511" s="38" t="n">
        <f aca="false">IFERROR(Counts!AD2511/Counts!AC2511,"")</f>
        <v>0.0857142857142857</v>
      </c>
      <c r="O2511" s="38" t="n">
        <f aca="false">IFERROR(Counts!AE2511/Counts!AC2511,"")</f>
        <v>0.4</v>
      </c>
      <c r="P2511" s="39" t="n">
        <f aca="false">IFERROR(Counts!AG2511/Counts!AF2511,"")</f>
        <v>90.7857142857143</v>
      </c>
      <c r="Q2511" s="38" t="n">
        <f aca="false">IFERROR(Counts!AH2511/Counts!AC2511,"")</f>
        <v>0.314285714285714</v>
      </c>
      <c r="R2511" s="38" t="n">
        <f aca="false">IFERROR(Counts!N2511/Counts!M2511,"")</f>
        <v>0.365853658536585</v>
      </c>
      <c r="S2511" s="38" t="n">
        <f aca="false">IFERROR(Counts!K2511/Counts!J2511,"")</f>
        <v>0.709677419354839</v>
      </c>
      <c r="T2511" s="38" t="n">
        <f aca="false">IFERROR(Counts!I2511/Counts!H2511,"")</f>
        <v>0.291666666666667</v>
      </c>
      <c r="U2511" s="38" t="n">
        <f aca="false">IFERROR(1-Counts!L2511/Counts!K2511,"")</f>
        <v>0.742424242424242</v>
      </c>
      <c r="V2511" s="39" t="n">
        <f aca="false">IFERROR(Counts!AJ2511/Counts!AI2511,"")</f>
        <v>77.8674698795181</v>
      </c>
      <c r="W2511" s="38" t="n">
        <f aca="false">IFERROR(Counts!AK2511/Counts!AI2511,"")</f>
        <v>0.771084337349398</v>
      </c>
      <c r="X2511" s="40" t="n">
        <f aca="false">IFERROR(Counts!O2511,"")</f>
        <v>2.416</v>
      </c>
      <c r="Y2511" s="36" t="n">
        <f aca="false">IFERROR(INDEX('Season Counts'!$Y$2:$Y$740,$AF2511)/INDEX('Season Counts'!$X$2:$X$740,$AF2511),"")</f>
        <v>0.302703703703704</v>
      </c>
      <c r="Z2511" s="37" t="n">
        <f aca="false">IFERROR(J2511-Y2511,"")</f>
        <v>0.00496976568405144</v>
      </c>
      <c r="AA2511" s="38" t="n">
        <f aca="false">IFERROR(INDEX('Season Counts'!$K$2:$K$740,$AF2511)/INDEX('Season Counts'!$J$2:$J$740,$AF2511),"")</f>
        <v>0.395833333333333</v>
      </c>
      <c r="AB2511" s="41" t="n">
        <f aca="false">IFERROR(R2511-AA2511,"")</f>
        <v>-0.029979674796748</v>
      </c>
      <c r="AC2511" s="39" t="n">
        <f aca="false">IFERROR(INDEX('Season Counts'!$AG$2:$AG$740,$AF2511)/INDEX('Season Counts'!$AF$2:$AF$740,$AF2511),"")</f>
        <v>77.7275675675676</v>
      </c>
      <c r="AD2511" s="40" t="n">
        <f aca="false">IFERROR(V2511-AC2511,"")</f>
        <v>0.139902311950493</v>
      </c>
      <c r="AE2511" s="4" t="str">
        <f aca="false">IF(D2511&lt;Guide!$C$21,"Low PA",IF(TRIM(IF(ISNUMBER(AD2511),IF(N(AD2511)&lt;=-Guide!$C$24,"▼ Bat Speed  ",IF(N(AD2511)&gt;=Guide!$C$24,"▲ Bat Speed  ","")),"")&amp;IF(N(Z2511)&gt;=Guide!$C$22,"▲ Contact  ","")&amp;IF(N(Z2511)&lt;=-Guide!$C$22,"▼ Contact  ","")&amp;IF(N(AB2511)&gt;=Guide!$C$23,"▲ Chase  ","")&amp;IF(N(AB2511)&lt;=-Guide!$C$23,"▼ Chase  ",""))="","Stable",TRIM(IF(ISNUMBER(AD2511),IF(N(AD2511)&lt;=-Guide!$C$24,"▼ Bat Speed  ",IF(N(AD2511)&gt;=Guide!$C$24,"▲ Bat Speed  ","")),"")&amp;IF(N(Z2511)&gt;=Guide!$C$22,"▲ Contact  ","")&amp;IF(N(Z2511)&lt;=-Guide!$C$22,"▼ Contact  ","")&amp;IF(N(AB2511)&gt;=Guide!$C$23,"▲ Chase  ","")&amp;IF(N(AB2511)&lt;=-Guide!$C$23,"▼ Chase  ",""))))</f>
        <v>Stable</v>
      </c>
      <c r="AF2511" s="35" t="n">
        <f aca="false">MATCH(Counts!A2511,'Season Counts'!$A$2:$A$740,0)</f>
        <v>643</v>
      </c>
    </row>
    <row r="2512" customFormat="false" ht="15" hidden="false" customHeight="false" outlineLevel="0" collapsed="false">
      <c r="A2512" s="34" t="str">
        <f aca="false">Counts!B2512</f>
        <v>STL</v>
      </c>
      <c r="B2512" s="5" t="str">
        <f aca="false">Counts!C2512</f>
        <v>Leo Bernal</v>
      </c>
      <c r="C2512" s="34" t="str">
        <f aca="false">Counts!F2512</f>
        <v>Sep</v>
      </c>
      <c r="D2512" s="35" t="n">
        <f aca="false">IFERROR(Counts!P2512,"")</f>
        <v>102</v>
      </c>
      <c r="E2512" s="36" t="n">
        <f aca="false">IFERROR(Counts!R2512/Counts!Q2512,"")</f>
        <v>0.284210526315789</v>
      </c>
      <c r="F2512" s="36" t="n">
        <f aca="false">IFERROR((Counts!R2512+Counts!V2512+Counts!W2512)/(Counts!Q2512+Counts!V2512+Counts!W2512+Counts!X2512),"")</f>
        <v>0.333333333333333</v>
      </c>
      <c r="G2512" s="36" t="n">
        <f aca="false">IFERROR((Counts!R2512+Counts!S2512+2*Counts!T2512+3*Counts!U2512)/Counts!Q2512,"")</f>
        <v>0.473684210526316</v>
      </c>
      <c r="H2512" s="35" t="n">
        <f aca="false">IFERROR(Counts!U2512,"")</f>
        <v>5</v>
      </c>
      <c r="I2512" s="36" t="n">
        <f aca="false">IFERROR(Counts!Z2512/Counts!AA2512,"")</f>
        <v>0.357352941176471</v>
      </c>
      <c r="J2512" s="36" t="n">
        <f aca="false">IFERROR(Counts!AB2512/Counts!AA2512,"")</f>
        <v>0.347235294117647</v>
      </c>
      <c r="K2512" s="37" t="n">
        <f aca="false">IFERROR((Counts!AB2512-Counts!Z2512)/Counts!AA2512,"")</f>
        <v>-0.0101176470588236</v>
      </c>
      <c r="L2512" s="38" t="n">
        <f aca="false">IFERROR(Counts!Y2512/Counts!P2512,"")</f>
        <v>0.245098039215686</v>
      </c>
      <c r="M2512" s="38" t="n">
        <f aca="false">IFERROR(Counts!V2512/Counts!P2512,"")</f>
        <v>0.0686274509803922</v>
      </c>
      <c r="N2512" s="38" t="n">
        <f aca="false">IFERROR(Counts!AD2512/Counts!AC2512,"")</f>
        <v>0.1</v>
      </c>
      <c r="O2512" s="38" t="n">
        <f aca="false">IFERROR(Counts!AE2512/Counts!AC2512,"")</f>
        <v>0.557142857142857</v>
      </c>
      <c r="P2512" s="39" t="n">
        <f aca="false">IFERROR(Counts!AG2512/Counts!AF2512,"")</f>
        <v>92.5814285714286</v>
      </c>
      <c r="Q2512" s="38" t="n">
        <f aca="false">IFERROR(Counts!AH2512/Counts!AC2512,"")</f>
        <v>0.428571428571429</v>
      </c>
      <c r="R2512" s="38" t="n">
        <f aca="false">IFERROR(Counts!N2512/Counts!M2512,"")</f>
        <v>0.292452830188679</v>
      </c>
      <c r="S2512" s="38" t="n">
        <f aca="false">IFERROR(Counts!K2512/Counts!J2512,"")</f>
        <v>0.668508287292818</v>
      </c>
      <c r="T2512" s="38" t="n">
        <f aca="false">IFERROR(Counts!I2512/Counts!H2512,"")</f>
        <v>0.224043715846995</v>
      </c>
      <c r="U2512" s="38" t="n">
        <f aca="false">IFERROR(1-Counts!L2512/Counts!K2512,"")</f>
        <v>0.867768595041322</v>
      </c>
      <c r="V2512" s="39" t="n">
        <f aca="false">IFERROR(Counts!AJ2512/Counts!AI2512,"")</f>
        <v>73.7208588957055</v>
      </c>
      <c r="W2512" s="38" t="n">
        <f aca="false">IFERROR(Counts!AK2512/Counts!AI2512,"")</f>
        <v>0.319018404907975</v>
      </c>
      <c r="X2512" s="40" t="n">
        <f aca="false">IFERROR(Counts!O2512,"")</f>
        <v>4.159</v>
      </c>
      <c r="Y2512" s="36" t="n">
        <f aca="false">IFERROR(INDEX('Season Counts'!$Y$2:$Y$740,$AF2512)/INDEX('Season Counts'!$X$2:$X$740,$AF2512),"")</f>
        <v>0.347235294117647</v>
      </c>
      <c r="Z2512" s="37" t="n">
        <f aca="false">IFERROR(J2512-Y2512,"")</f>
        <v>0</v>
      </c>
      <c r="AA2512" s="38" t="n">
        <f aca="false">IFERROR(INDEX('Season Counts'!$K$2:$K$740,$AF2512)/INDEX('Season Counts'!$J$2:$J$740,$AF2512),"")</f>
        <v>0.292452830188679</v>
      </c>
      <c r="AB2512" s="41" t="n">
        <f aca="false">IFERROR(R2512-AA2512,"")</f>
        <v>0</v>
      </c>
      <c r="AC2512" s="39" t="n">
        <f aca="false">IFERROR(INDEX('Season Counts'!$AG$2:$AG$740,$AF2512)/INDEX('Season Counts'!$AF$2:$AF$740,$AF2512),"")</f>
        <v>73.7208588957055</v>
      </c>
      <c r="AD2512" s="40" t="n">
        <f aca="false">IFERROR(V2512-AC2512,"")</f>
        <v>0</v>
      </c>
      <c r="AE2512" s="4" t="str">
        <f aca="false">IF(D2512&lt;Guide!$C$21,"Low PA",IF(TRIM(IF(ISNUMBER(AD2512),IF(N(AD2512)&lt;=-Guide!$C$24,"▼ Bat Speed  ",IF(N(AD2512)&gt;=Guide!$C$24,"▲ Bat Speed  ","")),"")&amp;IF(N(Z2512)&gt;=Guide!$C$22,"▲ Contact  ","")&amp;IF(N(Z2512)&lt;=-Guide!$C$22,"▼ Contact  ","")&amp;IF(N(AB2512)&gt;=Guide!$C$23,"▲ Chase  ","")&amp;IF(N(AB2512)&lt;=-Guide!$C$23,"▼ Chase  ",""))="","Stable",TRIM(IF(ISNUMBER(AD2512),IF(N(AD2512)&lt;=-Guide!$C$24,"▼ Bat Speed  ",IF(N(AD2512)&gt;=Guide!$C$24,"▲ Bat Speed  ","")),"")&amp;IF(N(Z2512)&gt;=Guide!$C$22,"▲ Contact  ","")&amp;IF(N(Z2512)&lt;=-Guide!$C$22,"▼ Contact  ","")&amp;IF(N(AB2512)&gt;=Guide!$C$23,"▲ Chase  ","")&amp;IF(N(AB2512)&lt;=-Guide!$C$23,"▼ Chase  ",""))))</f>
        <v>Stable</v>
      </c>
      <c r="AF2512" s="35" t="n">
        <f aca="false">MATCH(Counts!A2512,'Season Counts'!$A$2:$A$740,0)</f>
        <v>644</v>
      </c>
    </row>
    <row r="2513" customFormat="false" ht="15" hidden="false" customHeight="false" outlineLevel="0" collapsed="false">
      <c r="A2513" s="34" t="str">
        <f aca="false">Counts!B2513</f>
        <v>STL</v>
      </c>
      <c r="B2513" s="5" t="str">
        <f aca="false">Counts!C2513</f>
        <v>Ramón Urías</v>
      </c>
      <c r="C2513" s="34" t="str">
        <f aca="false">Counts!F2513</f>
        <v>Mar-Apr</v>
      </c>
      <c r="D2513" s="35" t="n">
        <f aca="false">IFERROR(Counts!P2513,"")</f>
        <v>63</v>
      </c>
      <c r="E2513" s="36" t="n">
        <f aca="false">IFERROR(Counts!R2513/Counts!Q2513,"")</f>
        <v>0.169811320754717</v>
      </c>
      <c r="F2513" s="36" t="n">
        <f aca="false">IFERROR((Counts!R2513+Counts!V2513+Counts!W2513)/(Counts!Q2513+Counts!V2513+Counts!W2513+Counts!X2513),"")</f>
        <v>0.285714285714286</v>
      </c>
      <c r="G2513" s="36" t="n">
        <f aca="false">IFERROR((Counts!R2513+Counts!S2513+2*Counts!T2513+3*Counts!U2513)/Counts!Q2513,"")</f>
        <v>0.339622641509434</v>
      </c>
      <c r="H2513" s="35" t="n">
        <f aca="false">IFERROR(Counts!U2513,"")</f>
        <v>2</v>
      </c>
      <c r="I2513" s="36" t="n">
        <f aca="false">IFERROR(Counts!Z2513/Counts!AA2513,"")</f>
        <v>0.28015873015873</v>
      </c>
      <c r="J2513" s="36" t="n">
        <f aca="false">IFERROR(Counts!AB2513/Counts!AA2513,"")</f>
        <v>0.304714285714286</v>
      </c>
      <c r="K2513" s="37" t="n">
        <f aca="false">IFERROR((Counts!AB2513-Counts!Z2513)/Counts!AA2513,"")</f>
        <v>0.0245555555555556</v>
      </c>
      <c r="L2513" s="38" t="n">
        <f aca="false">IFERROR(Counts!Y2513/Counts!P2513,"")</f>
        <v>0.19047619047619</v>
      </c>
      <c r="M2513" s="38" t="n">
        <f aca="false">IFERROR(Counts!V2513/Counts!P2513,"")</f>
        <v>0.0952380952380952</v>
      </c>
      <c r="N2513" s="38" t="n">
        <f aca="false">IFERROR(Counts!AD2513/Counts!AC2513,"")</f>
        <v>0.0952380952380952</v>
      </c>
      <c r="O2513" s="38" t="n">
        <f aca="false">IFERROR(Counts!AE2513/Counts!AC2513,"")</f>
        <v>0.380952380952381</v>
      </c>
      <c r="P2513" s="39" t="n">
        <f aca="false">IFERROR(Counts!AG2513/Counts!AF2513,"")</f>
        <v>90.0119047619048</v>
      </c>
      <c r="Q2513" s="38" t="n">
        <f aca="false">IFERROR(Counts!AH2513/Counts!AC2513,"")</f>
        <v>0.333333333333333</v>
      </c>
      <c r="R2513" s="38" t="n">
        <f aca="false">IFERROR(Counts!N2513/Counts!M2513,"")</f>
        <v>0.245454545454545</v>
      </c>
      <c r="S2513" s="38" t="n">
        <f aca="false">IFERROR(Counts!K2513/Counts!J2513,"")</f>
        <v>0.694444444444444</v>
      </c>
      <c r="T2513" s="38" t="n">
        <f aca="false">IFERROR(Counts!I2513/Counts!H2513,"")</f>
        <v>0.225490196078431</v>
      </c>
      <c r="U2513" s="38" t="n">
        <f aca="false">IFERROR(1-Counts!L2513/Counts!K2513,"")</f>
        <v>0.826666666666667</v>
      </c>
      <c r="V2513" s="39" t="n">
        <f aca="false">IFERROR(Counts!AJ2513/Counts!AI2513,"")</f>
        <v>70.2966292134831</v>
      </c>
      <c r="W2513" s="38" t="n">
        <f aca="false">IFERROR(Counts!AK2513/Counts!AI2513,"")</f>
        <v>0.0337078651685393</v>
      </c>
      <c r="X2513" s="40" t="n">
        <f aca="false">IFERROR(Counts!O2513,"")</f>
        <v>-1.618</v>
      </c>
      <c r="Y2513" s="36" t="n">
        <f aca="false">IFERROR(INDEX('Season Counts'!$Y$2:$Y$740,$AF2513)/INDEX('Season Counts'!$X$2:$X$740,$AF2513),"")</f>
        <v>0.30186</v>
      </c>
      <c r="Z2513" s="37" t="n">
        <f aca="false">IFERROR(J2513-Y2513,"")</f>
        <v>0.0028542857142857</v>
      </c>
      <c r="AA2513" s="38" t="n">
        <f aca="false">IFERROR(INDEX('Season Counts'!$K$2:$K$740,$AF2513)/INDEX('Season Counts'!$J$2:$J$740,$AF2513),"")</f>
        <v>0.258241758241758</v>
      </c>
      <c r="AB2513" s="41" t="n">
        <f aca="false">IFERROR(R2513-AA2513,"")</f>
        <v>-0.0127872127872128</v>
      </c>
      <c r="AC2513" s="39" t="n">
        <f aca="false">IFERROR(INDEX('Season Counts'!$AG$2:$AG$740,$AF2513)/INDEX('Season Counts'!$AF$2:$AF$740,$AF2513),"")</f>
        <v>70.4941935483871</v>
      </c>
      <c r="AD2513" s="40" t="n">
        <f aca="false">IFERROR(V2513-AC2513,"")</f>
        <v>-0.197564334903959</v>
      </c>
      <c r="AE2513" s="4" t="str">
        <f aca="false">IF(D2513&lt;Guide!$C$21,"Low PA",IF(TRIM(IF(ISNUMBER(AD2513),IF(N(AD2513)&lt;=-Guide!$C$24,"▼ Bat Speed  ",IF(N(AD2513)&gt;=Guide!$C$24,"▲ Bat Speed  ","")),"")&amp;IF(N(Z2513)&gt;=Guide!$C$22,"▲ Contact  ","")&amp;IF(N(Z2513)&lt;=-Guide!$C$22,"▼ Contact  ","")&amp;IF(N(AB2513)&gt;=Guide!$C$23,"▲ Chase  ","")&amp;IF(N(AB2513)&lt;=-Guide!$C$23,"▼ Chase  ",""))="","Stable",TRIM(IF(ISNUMBER(AD2513),IF(N(AD2513)&lt;=-Guide!$C$24,"▼ Bat Speed  ",IF(N(AD2513)&gt;=Guide!$C$24,"▲ Bat Speed  ","")),"")&amp;IF(N(Z2513)&gt;=Guide!$C$22,"▲ Contact  ","")&amp;IF(N(Z2513)&lt;=-Guide!$C$22,"▼ Contact  ","")&amp;IF(N(AB2513)&gt;=Guide!$C$23,"▲ Chase  ","")&amp;IF(N(AB2513)&lt;=-Guide!$C$23,"▼ Chase  ",""))))</f>
        <v>Stable</v>
      </c>
      <c r="AF2513" s="35" t="n">
        <f aca="false">MATCH(Counts!A2513,'Season Counts'!$A$2:$A$740,0)</f>
        <v>645</v>
      </c>
    </row>
    <row r="2514" customFormat="false" ht="15" hidden="false" customHeight="false" outlineLevel="0" collapsed="false">
      <c r="A2514" s="34" t="str">
        <f aca="false">Counts!B2514</f>
        <v>STL</v>
      </c>
      <c r="B2514" s="5" t="str">
        <f aca="false">Counts!C2514</f>
        <v>Ramón Urías</v>
      </c>
      <c r="C2514" s="34" t="str">
        <f aca="false">Counts!F2514</f>
        <v>May</v>
      </c>
      <c r="D2514" s="35" t="n">
        <f aca="false">IFERROR(Counts!P2514,"")</f>
        <v>5</v>
      </c>
      <c r="E2514" s="36" t="n">
        <f aca="false">IFERROR(Counts!R2514/Counts!Q2514,"")</f>
        <v>0</v>
      </c>
      <c r="F2514" s="36" t="n">
        <f aca="false">IFERROR((Counts!R2514+Counts!V2514+Counts!W2514)/(Counts!Q2514+Counts!V2514+Counts!W2514+Counts!X2514),"")</f>
        <v>0.2</v>
      </c>
      <c r="G2514" s="36" t="n">
        <f aca="false">IFERROR((Counts!R2514+Counts!S2514+2*Counts!T2514+3*Counts!U2514)/Counts!Q2514,"")</f>
        <v>0</v>
      </c>
      <c r="H2514" s="35" t="n">
        <f aca="false">IFERROR(Counts!U2514,"")</f>
        <v>0</v>
      </c>
      <c r="I2514" s="36" t="n">
        <f aca="false">IFERROR(Counts!Z2514/Counts!AA2514,"")</f>
        <v>0.14</v>
      </c>
      <c r="J2514" s="36" t="n">
        <f aca="false">IFERROR(Counts!AB2514/Counts!AA2514,"")</f>
        <v>0.3162</v>
      </c>
      <c r="K2514" s="37" t="n">
        <f aca="false">IFERROR((Counts!AB2514-Counts!Z2514)/Counts!AA2514,"")</f>
        <v>0.1762</v>
      </c>
      <c r="L2514" s="38" t="n">
        <f aca="false">IFERROR(Counts!Y2514/Counts!P2514,"")</f>
        <v>0</v>
      </c>
      <c r="M2514" s="38" t="n">
        <f aca="false">IFERROR(Counts!V2514/Counts!P2514,"")</f>
        <v>0</v>
      </c>
      <c r="N2514" s="38" t="n">
        <f aca="false">IFERROR(Counts!AD2514/Counts!AC2514,"")</f>
        <v>0.25</v>
      </c>
      <c r="O2514" s="38" t="n">
        <f aca="false">IFERROR(Counts!AE2514/Counts!AC2514,"")</f>
        <v>0.25</v>
      </c>
      <c r="P2514" s="39" t="n">
        <f aca="false">IFERROR(Counts!AG2514/Counts!AF2514,"")</f>
        <v>83.95</v>
      </c>
      <c r="Q2514" s="38" t="n">
        <f aca="false">IFERROR(Counts!AH2514/Counts!AC2514,"")</f>
        <v>0</v>
      </c>
      <c r="R2514" s="38" t="n">
        <f aca="false">IFERROR(Counts!N2514/Counts!M2514,"")</f>
        <v>0.375</v>
      </c>
      <c r="S2514" s="38" t="n">
        <f aca="false">IFERROR(Counts!K2514/Counts!J2514,"")</f>
        <v>0.909090909090909</v>
      </c>
      <c r="T2514" s="38" t="n">
        <f aca="false">IFERROR(Counts!I2514/Counts!H2514,"")</f>
        <v>0.153846153846154</v>
      </c>
      <c r="U2514" s="38" t="n">
        <f aca="false">IFERROR(1-Counts!L2514/Counts!K2514,"")</f>
        <v>0.8</v>
      </c>
      <c r="V2514" s="39" t="n">
        <f aca="false">IFERROR(Counts!AJ2514/Counts!AI2514,"")</f>
        <v>70.1833333333333</v>
      </c>
      <c r="W2514" s="38" t="n">
        <f aca="false">IFERROR(Counts!AK2514/Counts!AI2514,"")</f>
        <v>0</v>
      </c>
      <c r="X2514" s="40" t="n">
        <f aca="false">IFERROR(Counts!O2514,"")</f>
        <v>-0.734</v>
      </c>
      <c r="Y2514" s="36" t="n">
        <f aca="false">IFERROR(INDEX('Season Counts'!$Y$2:$Y$740,$AF2514)/INDEX('Season Counts'!$X$2:$X$740,$AF2514),"")</f>
        <v>0.30186</v>
      </c>
      <c r="Z2514" s="37" t="n">
        <f aca="false">IFERROR(J2514-Y2514,"")</f>
        <v>0.01434</v>
      </c>
      <c r="AA2514" s="38" t="n">
        <f aca="false">IFERROR(INDEX('Season Counts'!$K$2:$K$740,$AF2514)/INDEX('Season Counts'!$J$2:$J$740,$AF2514),"")</f>
        <v>0.258241758241758</v>
      </c>
      <c r="AB2514" s="41" t="n">
        <f aca="false">IFERROR(R2514-AA2514,"")</f>
        <v>0.116758241758242</v>
      </c>
      <c r="AC2514" s="39" t="n">
        <f aca="false">IFERROR(INDEX('Season Counts'!$AG$2:$AG$740,$AF2514)/INDEX('Season Counts'!$AF$2:$AF$740,$AF2514),"")</f>
        <v>70.4941935483871</v>
      </c>
      <c r="AD2514" s="40" t="n">
        <f aca="false">IFERROR(V2514-AC2514,"")</f>
        <v>-0.310860215053765</v>
      </c>
      <c r="AE2514" s="4" t="str">
        <f aca="false">IF(D2514&lt;Guide!$C$21,"Low PA",IF(TRIM(IF(ISNUMBER(AD2514),IF(N(AD2514)&lt;=-Guide!$C$24,"▼ Bat Speed  ",IF(N(AD2514)&gt;=Guide!$C$24,"▲ Bat Speed  ","")),"")&amp;IF(N(Z2514)&gt;=Guide!$C$22,"▲ Contact  ","")&amp;IF(N(Z2514)&lt;=-Guide!$C$22,"▼ Contact  ","")&amp;IF(N(AB2514)&gt;=Guide!$C$23,"▲ Chase  ","")&amp;IF(N(AB2514)&lt;=-Guide!$C$23,"▼ Chase  ",""))="","Stable",TRIM(IF(ISNUMBER(AD2514),IF(N(AD2514)&lt;=-Guide!$C$24,"▼ Bat Speed  ",IF(N(AD2514)&gt;=Guide!$C$24,"▲ Bat Speed  ","")),"")&amp;IF(N(Z2514)&gt;=Guide!$C$22,"▲ Contact  ","")&amp;IF(N(Z2514)&lt;=-Guide!$C$22,"▼ Contact  ","")&amp;IF(N(AB2514)&gt;=Guide!$C$23,"▲ Chase  ","")&amp;IF(N(AB2514)&lt;=-Guide!$C$23,"▼ Chase  ",""))))</f>
        <v>Low PA</v>
      </c>
      <c r="AF2514" s="35" t="n">
        <f aca="false">MATCH(Counts!A2514,'Season Counts'!$A$2:$A$740,0)</f>
        <v>645</v>
      </c>
    </row>
    <row r="2515" customFormat="false" ht="15" hidden="false" customHeight="false" outlineLevel="0" collapsed="false">
      <c r="A2515" s="34" t="str">
        <f aca="false">Counts!B2515</f>
        <v>STL</v>
      </c>
      <c r="B2515" s="5" t="str">
        <f aca="false">Counts!C2515</f>
        <v>Ramón Urías</v>
      </c>
      <c r="C2515" s="34" t="str">
        <f aca="false">Counts!F2515</f>
        <v>Aug</v>
      </c>
      <c r="D2515" s="35" t="n">
        <f aca="false">IFERROR(Counts!P2515,"")</f>
        <v>18</v>
      </c>
      <c r="E2515" s="36" t="n">
        <f aca="false">IFERROR(Counts!R2515/Counts!Q2515,"")</f>
        <v>0.125</v>
      </c>
      <c r="F2515" s="36" t="n">
        <f aca="false">IFERROR((Counts!R2515+Counts!V2515+Counts!W2515)/(Counts!Q2515+Counts!V2515+Counts!W2515+Counts!X2515),"")</f>
        <v>0.222222222222222</v>
      </c>
      <c r="G2515" s="36" t="n">
        <f aca="false">IFERROR((Counts!R2515+Counts!S2515+2*Counts!T2515+3*Counts!U2515)/Counts!Q2515,"")</f>
        <v>0.3125</v>
      </c>
      <c r="H2515" s="35" t="n">
        <f aca="false">IFERROR(Counts!U2515,"")</f>
        <v>1</v>
      </c>
      <c r="I2515" s="36" t="n">
        <f aca="false">IFERROR(Counts!Z2515/Counts!AA2515,"")</f>
        <v>0.238888888888889</v>
      </c>
      <c r="J2515" s="36" t="n">
        <f aca="false">IFERROR(Counts!AB2515/Counts!AA2515,"")</f>
        <v>0.315166666666667</v>
      </c>
      <c r="K2515" s="37" t="n">
        <f aca="false">IFERROR((Counts!AB2515-Counts!Z2515)/Counts!AA2515,"")</f>
        <v>0.0762777777777778</v>
      </c>
      <c r="L2515" s="38" t="n">
        <f aca="false">IFERROR(Counts!Y2515/Counts!P2515,"")</f>
        <v>0.166666666666667</v>
      </c>
      <c r="M2515" s="38" t="n">
        <f aca="false">IFERROR(Counts!V2515/Counts!P2515,"")</f>
        <v>0.111111111111111</v>
      </c>
      <c r="N2515" s="38" t="n">
        <f aca="false">IFERROR(Counts!AD2515/Counts!AC2515,"")</f>
        <v>0.0769230769230769</v>
      </c>
      <c r="O2515" s="38" t="n">
        <f aca="false">IFERROR(Counts!AE2515/Counts!AC2515,"")</f>
        <v>0.461538461538462</v>
      </c>
      <c r="P2515" s="39" t="n">
        <f aca="false">IFERROR(Counts!AG2515/Counts!AF2515,"")</f>
        <v>89.5</v>
      </c>
      <c r="Q2515" s="38" t="n">
        <f aca="false">IFERROR(Counts!AH2515/Counts!AC2515,"")</f>
        <v>0.230769230769231</v>
      </c>
      <c r="R2515" s="38" t="n">
        <f aca="false">IFERROR(Counts!N2515/Counts!M2515,"")</f>
        <v>0.277777777777778</v>
      </c>
      <c r="S2515" s="38" t="n">
        <f aca="false">IFERROR(Counts!K2515/Counts!J2515,"")</f>
        <v>0.666666666666667</v>
      </c>
      <c r="T2515" s="38" t="n">
        <f aca="false">IFERROR(Counts!I2515/Counts!H2515,"")</f>
        <v>0.222222222222222</v>
      </c>
      <c r="U2515" s="38" t="n">
        <f aca="false">IFERROR(1-Counts!L2515/Counts!K2515,"")</f>
        <v>0.846153846153846</v>
      </c>
      <c r="V2515" s="39" t="n">
        <f aca="false">IFERROR(Counts!AJ2515/Counts!AI2515,"")</f>
        <v>70.3096774193548</v>
      </c>
      <c r="W2515" s="38" t="n">
        <f aca="false">IFERROR(Counts!AK2515/Counts!AI2515,"")</f>
        <v>0.0645161290322581</v>
      </c>
      <c r="X2515" s="40" t="n">
        <f aca="false">IFERROR(Counts!O2515,"")</f>
        <v>-0.371</v>
      </c>
      <c r="Y2515" s="36" t="n">
        <f aca="false">IFERROR(INDEX('Season Counts'!$Y$2:$Y$740,$AF2515)/INDEX('Season Counts'!$X$2:$X$740,$AF2515),"")</f>
        <v>0.30186</v>
      </c>
      <c r="Z2515" s="37" t="n">
        <f aca="false">IFERROR(J2515-Y2515,"")</f>
        <v>0.0133066666666666</v>
      </c>
      <c r="AA2515" s="38" t="n">
        <f aca="false">IFERROR(INDEX('Season Counts'!$K$2:$K$740,$AF2515)/INDEX('Season Counts'!$J$2:$J$740,$AF2515),"")</f>
        <v>0.258241758241758</v>
      </c>
      <c r="AB2515" s="41" t="n">
        <f aca="false">IFERROR(R2515-AA2515,"")</f>
        <v>0.0195360195360195</v>
      </c>
      <c r="AC2515" s="39" t="n">
        <f aca="false">IFERROR(INDEX('Season Counts'!$AG$2:$AG$740,$AF2515)/INDEX('Season Counts'!$AF$2:$AF$740,$AF2515),"")</f>
        <v>70.4941935483871</v>
      </c>
      <c r="AD2515" s="40" t="n">
        <f aca="false">IFERROR(V2515-AC2515,"")</f>
        <v>-0.184516129032261</v>
      </c>
      <c r="AE2515" s="4" t="str">
        <f aca="false">IF(D2515&lt;Guide!$C$21,"Low PA",IF(TRIM(IF(ISNUMBER(AD2515),IF(N(AD2515)&lt;=-Guide!$C$24,"▼ Bat Speed  ",IF(N(AD2515)&gt;=Guide!$C$24,"▲ Bat Speed  ","")),"")&amp;IF(N(Z2515)&gt;=Guide!$C$22,"▲ Contact  ","")&amp;IF(N(Z2515)&lt;=-Guide!$C$22,"▼ Contact  ","")&amp;IF(N(AB2515)&gt;=Guide!$C$23,"▲ Chase  ","")&amp;IF(N(AB2515)&lt;=-Guide!$C$23,"▼ Chase  ",""))="","Stable",TRIM(IF(ISNUMBER(AD2515),IF(N(AD2515)&lt;=-Guide!$C$24,"▼ Bat Speed  ",IF(N(AD2515)&gt;=Guide!$C$24,"▲ Bat Speed  ","")),"")&amp;IF(N(Z2515)&gt;=Guide!$C$22,"▲ Contact  ","")&amp;IF(N(Z2515)&lt;=-Guide!$C$22,"▼ Contact  ","")&amp;IF(N(AB2515)&gt;=Guide!$C$23,"▲ Chase  ","")&amp;IF(N(AB2515)&lt;=-Guide!$C$23,"▼ Chase  ",""))))</f>
        <v>Low PA</v>
      </c>
      <c r="AF2515" s="35" t="n">
        <f aca="false">MATCH(Counts!A2515,'Season Counts'!$A$2:$A$740,0)</f>
        <v>645</v>
      </c>
    </row>
    <row r="2516" customFormat="false" ht="15" hidden="false" customHeight="false" outlineLevel="0" collapsed="false">
      <c r="A2516" s="34" t="str">
        <f aca="false">Counts!B2516</f>
        <v>STL</v>
      </c>
      <c r="B2516" s="5" t="str">
        <f aca="false">Counts!C2516</f>
        <v>Ramón Urías</v>
      </c>
      <c r="C2516" s="34" t="str">
        <f aca="false">Counts!F2516</f>
        <v>Sep</v>
      </c>
      <c r="D2516" s="35" t="n">
        <f aca="false">IFERROR(Counts!P2516,"")</f>
        <v>14</v>
      </c>
      <c r="E2516" s="36" t="n">
        <f aca="false">IFERROR(Counts!R2516/Counts!Q2516,"")</f>
        <v>0.153846153846154</v>
      </c>
      <c r="F2516" s="36" t="n">
        <f aca="false">IFERROR((Counts!R2516+Counts!V2516+Counts!W2516)/(Counts!Q2516+Counts!V2516+Counts!W2516+Counts!X2516),"")</f>
        <v>0.214285714285714</v>
      </c>
      <c r="G2516" s="36" t="n">
        <f aca="false">IFERROR((Counts!R2516+Counts!S2516+2*Counts!T2516+3*Counts!U2516)/Counts!Q2516,"")</f>
        <v>0.384615384615385</v>
      </c>
      <c r="H2516" s="35" t="n">
        <f aca="false">IFERROR(Counts!U2516,"")</f>
        <v>1</v>
      </c>
      <c r="I2516" s="36" t="n">
        <f aca="false">IFERROR(Counts!Z2516/Counts!AA2516,"")</f>
        <v>0.257142857142857</v>
      </c>
      <c r="J2516" s="36" t="n">
        <f aca="false">IFERROR(Counts!AB2516/Counts!AA2516,"")</f>
        <v>0.266785714285714</v>
      </c>
      <c r="K2516" s="37" t="n">
        <f aca="false">IFERROR((Counts!AB2516-Counts!Z2516)/Counts!AA2516,"")</f>
        <v>0.00964285714285713</v>
      </c>
      <c r="L2516" s="38" t="n">
        <f aca="false">IFERROR(Counts!Y2516/Counts!P2516,"")</f>
        <v>0.214285714285714</v>
      </c>
      <c r="M2516" s="38" t="n">
        <f aca="false">IFERROR(Counts!V2516/Counts!P2516,"")</f>
        <v>0.0714285714285714</v>
      </c>
      <c r="N2516" s="38" t="n">
        <f aca="false">IFERROR(Counts!AD2516/Counts!AC2516,"")</f>
        <v>0.1</v>
      </c>
      <c r="O2516" s="38" t="n">
        <f aca="false">IFERROR(Counts!AE2516/Counts!AC2516,"")</f>
        <v>0.1</v>
      </c>
      <c r="P2516" s="39" t="n">
        <f aca="false">IFERROR(Counts!AG2516/Counts!AF2516,"")</f>
        <v>82.82</v>
      </c>
      <c r="Q2516" s="38" t="n">
        <f aca="false">IFERROR(Counts!AH2516/Counts!AC2516,"")</f>
        <v>0.2</v>
      </c>
      <c r="R2516" s="38" t="n">
        <f aca="false">IFERROR(Counts!N2516/Counts!M2516,"")</f>
        <v>0.25</v>
      </c>
      <c r="S2516" s="38" t="n">
        <f aca="false">IFERROR(Counts!K2516/Counts!J2516,"")</f>
        <v>0.772727272727273</v>
      </c>
      <c r="T2516" s="38" t="n">
        <f aca="false">IFERROR(Counts!I2516/Counts!H2516,"")</f>
        <v>0.125</v>
      </c>
      <c r="U2516" s="38" t="n">
        <f aca="false">IFERROR(1-Counts!L2516/Counts!K2516,"")</f>
        <v>0.882352941176471</v>
      </c>
      <c r="V2516" s="39" t="n">
        <f aca="false">IFERROR(Counts!AJ2516/Counts!AI2516,"")</f>
        <v>71.6695652173913</v>
      </c>
      <c r="W2516" s="38" t="n">
        <f aca="false">IFERROR(Counts!AK2516/Counts!AI2516,"")</f>
        <v>0.173913043478261</v>
      </c>
      <c r="X2516" s="40" t="n">
        <f aca="false">IFERROR(Counts!O2516,"")</f>
        <v>0.387</v>
      </c>
      <c r="Y2516" s="36" t="n">
        <f aca="false">IFERROR(INDEX('Season Counts'!$Y$2:$Y$740,$AF2516)/INDEX('Season Counts'!$X$2:$X$740,$AF2516),"")</f>
        <v>0.30186</v>
      </c>
      <c r="Z2516" s="37" t="n">
        <f aca="false">IFERROR(J2516-Y2516,"")</f>
        <v>-0.0350742857142857</v>
      </c>
      <c r="AA2516" s="38" t="n">
        <f aca="false">IFERROR(INDEX('Season Counts'!$K$2:$K$740,$AF2516)/INDEX('Season Counts'!$J$2:$J$740,$AF2516),"")</f>
        <v>0.258241758241758</v>
      </c>
      <c r="AB2516" s="41" t="n">
        <f aca="false">IFERROR(R2516-AA2516,"")</f>
        <v>-0.00824175824175827</v>
      </c>
      <c r="AC2516" s="39" t="n">
        <f aca="false">IFERROR(INDEX('Season Counts'!$AG$2:$AG$740,$AF2516)/INDEX('Season Counts'!$AF$2:$AF$740,$AF2516),"")</f>
        <v>70.4941935483871</v>
      </c>
      <c r="AD2516" s="40" t="n">
        <f aca="false">IFERROR(V2516-AC2516,"")</f>
        <v>1.17537166900421</v>
      </c>
      <c r="AE2516" s="4" t="str">
        <f aca="false">IF(D2516&lt;Guide!$C$21,"Low PA",IF(TRIM(IF(ISNUMBER(AD2516),IF(N(AD2516)&lt;=-Guide!$C$24,"▼ Bat Speed  ",IF(N(AD2516)&gt;=Guide!$C$24,"▲ Bat Speed  ","")),"")&amp;IF(N(Z2516)&gt;=Guide!$C$22,"▲ Contact  ","")&amp;IF(N(Z2516)&lt;=-Guide!$C$22,"▼ Contact  ","")&amp;IF(N(AB2516)&gt;=Guide!$C$23,"▲ Chase  ","")&amp;IF(N(AB2516)&lt;=-Guide!$C$23,"▼ Chase  ",""))="","Stable",TRIM(IF(ISNUMBER(AD2516),IF(N(AD2516)&lt;=-Guide!$C$24,"▼ Bat Speed  ",IF(N(AD2516)&gt;=Guide!$C$24,"▲ Bat Speed  ","")),"")&amp;IF(N(Z2516)&gt;=Guide!$C$22,"▲ Contact  ","")&amp;IF(N(Z2516)&lt;=-Guide!$C$22,"▼ Contact  ","")&amp;IF(N(AB2516)&gt;=Guide!$C$23,"▲ Chase  ","")&amp;IF(N(AB2516)&lt;=-Guide!$C$23,"▼ Chase  ",""))))</f>
        <v>Low PA</v>
      </c>
      <c r="AF2516" s="35" t="n">
        <f aca="false">MATCH(Counts!A2516,'Season Counts'!$A$2:$A$740,0)</f>
        <v>645</v>
      </c>
    </row>
    <row r="2517" customFormat="false" ht="15" hidden="false" customHeight="false" outlineLevel="0" collapsed="false">
      <c r="A2517" s="34" t="str">
        <f aca="false">Counts!B2517</f>
        <v>STL</v>
      </c>
      <c r="B2517" s="5" t="str">
        <f aca="false">Counts!C2517</f>
        <v>Nelson Velázquez</v>
      </c>
      <c r="C2517" s="34" t="str">
        <f aca="false">Counts!F2517</f>
        <v>May</v>
      </c>
      <c r="D2517" s="35" t="n">
        <f aca="false">IFERROR(Counts!P2517,"")</f>
        <v>8</v>
      </c>
      <c r="E2517" s="36" t="n">
        <f aca="false">IFERROR(Counts!R2517/Counts!Q2517,"")</f>
        <v>0.428571428571429</v>
      </c>
      <c r="F2517" s="36" t="n">
        <f aca="false">IFERROR((Counts!R2517+Counts!V2517+Counts!W2517)/(Counts!Q2517+Counts!V2517+Counts!W2517+Counts!X2517),"")</f>
        <v>0.5</v>
      </c>
      <c r="G2517" s="36" t="n">
        <f aca="false">IFERROR((Counts!R2517+Counts!S2517+2*Counts!T2517+3*Counts!U2517)/Counts!Q2517,"")</f>
        <v>0.857142857142857</v>
      </c>
      <c r="H2517" s="35" t="n">
        <f aca="false">IFERROR(Counts!U2517,"")</f>
        <v>1</v>
      </c>
      <c r="I2517" s="36" t="n">
        <f aca="false">IFERROR(Counts!Z2517/Counts!AA2517,"")</f>
        <v>0.5625</v>
      </c>
      <c r="J2517" s="36" t="n">
        <f aca="false">IFERROR(Counts!AB2517/Counts!AA2517,"")</f>
        <v>0.621125</v>
      </c>
      <c r="K2517" s="37" t="n">
        <f aca="false">IFERROR((Counts!AB2517-Counts!Z2517)/Counts!AA2517,"")</f>
        <v>0.058625</v>
      </c>
      <c r="L2517" s="38" t="n">
        <f aca="false">IFERROR(Counts!Y2517/Counts!P2517,"")</f>
        <v>0</v>
      </c>
      <c r="M2517" s="38" t="n">
        <f aca="false">IFERROR(Counts!V2517/Counts!P2517,"")</f>
        <v>0</v>
      </c>
      <c r="N2517" s="38" t="n">
        <f aca="false">IFERROR(Counts!AD2517/Counts!AC2517,"")</f>
        <v>0.142857142857143</v>
      </c>
      <c r="O2517" s="38" t="n">
        <f aca="false">IFERROR(Counts!AE2517/Counts!AC2517,"")</f>
        <v>0.714285714285714</v>
      </c>
      <c r="P2517" s="39" t="n">
        <f aca="false">IFERROR(Counts!AG2517/Counts!AF2517,"")</f>
        <v>91.7</v>
      </c>
      <c r="Q2517" s="38" t="n">
        <f aca="false">IFERROR(Counts!AH2517/Counts!AC2517,"")</f>
        <v>0.571428571428571</v>
      </c>
      <c r="R2517" s="38" t="n">
        <f aca="false">IFERROR(Counts!N2517/Counts!M2517,"")</f>
        <v>0.363636363636364</v>
      </c>
      <c r="S2517" s="38" t="n">
        <f aca="false">IFERROR(Counts!K2517/Counts!J2517,"")</f>
        <v>0.533333333333333</v>
      </c>
      <c r="T2517" s="38" t="n">
        <f aca="false">IFERROR(Counts!I2517/Counts!H2517,"")</f>
        <v>0</v>
      </c>
      <c r="U2517" s="38" t="n">
        <f aca="false">IFERROR(1-Counts!L2517/Counts!K2517,"")</f>
        <v>1</v>
      </c>
      <c r="V2517" s="39" t="n">
        <f aca="false">IFERROR(Counts!AJ2517/Counts!AI2517,"")</f>
        <v>74.4545454545455</v>
      </c>
      <c r="W2517" s="38" t="n">
        <f aca="false">IFERROR(Counts!AK2517/Counts!AI2517,"")</f>
        <v>0.545454545454545</v>
      </c>
      <c r="X2517" s="40" t="n">
        <f aca="false">IFERROR(Counts!O2517,"")</f>
        <v>1.098</v>
      </c>
      <c r="Y2517" s="36" t="n">
        <f aca="false">IFERROR(INDEX('Season Counts'!$Y$2:$Y$740,$AF2517)/INDEX('Season Counts'!$X$2:$X$740,$AF2517),"")</f>
        <v>0.363072289156627</v>
      </c>
      <c r="Z2517" s="37" t="n">
        <f aca="false">IFERROR(J2517-Y2517,"")</f>
        <v>0.258052710843374</v>
      </c>
      <c r="AA2517" s="38" t="n">
        <f aca="false">IFERROR(INDEX('Season Counts'!$K$2:$K$740,$AF2517)/INDEX('Season Counts'!$J$2:$J$740,$AF2517),"")</f>
        <v>0.321212121212121</v>
      </c>
      <c r="AB2517" s="41" t="n">
        <f aca="false">IFERROR(R2517-AA2517,"")</f>
        <v>0.0424242424242424</v>
      </c>
      <c r="AC2517" s="39" t="n">
        <f aca="false">IFERROR(INDEX('Season Counts'!$AG$2:$AG$740,$AF2517)/INDEX('Season Counts'!$AF$2:$AF$740,$AF2517),"")</f>
        <v>74.7877551020408</v>
      </c>
      <c r="AD2517" s="40" t="n">
        <f aca="false">IFERROR(V2517-AC2517,"")</f>
        <v>-0.333209647495352</v>
      </c>
      <c r="AE2517" s="4" t="str">
        <f aca="false">IF(D2517&lt;Guide!$C$21,"Low PA",IF(TRIM(IF(ISNUMBER(AD2517),IF(N(AD2517)&lt;=-Guide!$C$24,"▼ Bat Speed  ",IF(N(AD2517)&gt;=Guide!$C$24,"▲ Bat Speed  ","")),"")&amp;IF(N(Z2517)&gt;=Guide!$C$22,"▲ Contact  ","")&amp;IF(N(Z2517)&lt;=-Guide!$C$22,"▼ Contact  ","")&amp;IF(N(AB2517)&gt;=Guide!$C$23,"▲ Chase  ","")&amp;IF(N(AB2517)&lt;=-Guide!$C$23,"▼ Chase  ",""))="","Stable",TRIM(IF(ISNUMBER(AD2517),IF(N(AD2517)&lt;=-Guide!$C$24,"▼ Bat Speed  ",IF(N(AD2517)&gt;=Guide!$C$24,"▲ Bat Speed  ","")),"")&amp;IF(N(Z2517)&gt;=Guide!$C$22,"▲ Contact  ","")&amp;IF(N(Z2517)&lt;=-Guide!$C$22,"▼ Contact  ","")&amp;IF(N(AB2517)&gt;=Guide!$C$23,"▲ Chase  ","")&amp;IF(N(AB2517)&lt;=-Guide!$C$23,"▼ Chase  ",""))))</f>
        <v>Low PA</v>
      </c>
      <c r="AF2517" s="35" t="n">
        <f aca="false">MATCH(Counts!A2517,'Season Counts'!$A$2:$A$740,0)</f>
        <v>646</v>
      </c>
    </row>
    <row r="2518" customFormat="false" ht="15" hidden="false" customHeight="false" outlineLevel="0" collapsed="false">
      <c r="A2518" s="34" t="str">
        <f aca="false">Counts!B2518</f>
        <v>STL</v>
      </c>
      <c r="B2518" s="5" t="str">
        <f aca="false">Counts!C2518</f>
        <v>Nelson Velázquez</v>
      </c>
      <c r="C2518" s="34" t="str">
        <f aca="false">Counts!F2518</f>
        <v>Jun</v>
      </c>
      <c r="D2518" s="35" t="n">
        <f aca="false">IFERROR(Counts!P2518,"")</f>
        <v>35</v>
      </c>
      <c r="E2518" s="36" t="n">
        <f aca="false">IFERROR(Counts!R2518/Counts!Q2518,"")</f>
        <v>0.290322580645161</v>
      </c>
      <c r="F2518" s="36" t="n">
        <f aca="false">IFERROR((Counts!R2518+Counts!V2518+Counts!W2518)/(Counts!Q2518+Counts!V2518+Counts!W2518+Counts!X2518),"")</f>
        <v>0.371428571428571</v>
      </c>
      <c r="G2518" s="36" t="n">
        <f aca="false">IFERROR((Counts!R2518+Counts!S2518+2*Counts!T2518+3*Counts!U2518)/Counts!Q2518,"")</f>
        <v>0.548387096774194</v>
      </c>
      <c r="H2518" s="35" t="n">
        <f aca="false">IFERROR(Counts!U2518,"")</f>
        <v>2</v>
      </c>
      <c r="I2518" s="36" t="n">
        <f aca="false">IFERROR(Counts!Z2518/Counts!AA2518,"")</f>
        <v>0.394285714285714</v>
      </c>
      <c r="J2518" s="36" t="n">
        <f aca="false">IFERROR(Counts!AB2518/Counts!AA2518,"")</f>
        <v>0.389771428571429</v>
      </c>
      <c r="K2518" s="37" t="n">
        <f aca="false">IFERROR((Counts!AB2518-Counts!Z2518)/Counts!AA2518,"")</f>
        <v>-0.00451428571428575</v>
      </c>
      <c r="L2518" s="38" t="n">
        <f aca="false">IFERROR(Counts!Y2518/Counts!P2518,"")</f>
        <v>0.285714285714286</v>
      </c>
      <c r="M2518" s="38" t="n">
        <f aca="false">IFERROR(Counts!V2518/Counts!P2518,"")</f>
        <v>0.114285714285714</v>
      </c>
      <c r="N2518" s="38" t="n">
        <f aca="false">IFERROR(Counts!AD2518/Counts!AC2518,"")</f>
        <v>0.142857142857143</v>
      </c>
      <c r="O2518" s="38" t="n">
        <f aca="false">IFERROR(Counts!AE2518/Counts!AC2518,"")</f>
        <v>0.619047619047619</v>
      </c>
      <c r="P2518" s="39" t="n">
        <f aca="false">IFERROR(Counts!AG2518/Counts!AF2518,"")</f>
        <v>94.8285714285714</v>
      </c>
      <c r="Q2518" s="38" t="n">
        <f aca="false">IFERROR(Counts!AH2518/Counts!AC2518,"")</f>
        <v>0.428571428571429</v>
      </c>
      <c r="R2518" s="38" t="n">
        <f aca="false">IFERROR(Counts!N2518/Counts!M2518,"")</f>
        <v>0.301369863013699</v>
      </c>
      <c r="S2518" s="38" t="n">
        <f aca="false">IFERROR(Counts!K2518/Counts!J2518,"")</f>
        <v>0.661764705882353</v>
      </c>
      <c r="T2518" s="38" t="n">
        <f aca="false">IFERROR(Counts!I2518/Counts!H2518,"")</f>
        <v>0.373134328358209</v>
      </c>
      <c r="U2518" s="38" t="n">
        <f aca="false">IFERROR(1-Counts!L2518/Counts!K2518,"")</f>
        <v>0.777777777777778</v>
      </c>
      <c r="V2518" s="39" t="n">
        <f aca="false">IFERROR(Counts!AJ2518/Counts!AI2518,"")</f>
        <v>74.6183333333333</v>
      </c>
      <c r="W2518" s="38" t="n">
        <f aca="false">IFERROR(Counts!AK2518/Counts!AI2518,"")</f>
        <v>0.533333333333333</v>
      </c>
      <c r="X2518" s="40" t="n">
        <f aca="false">IFERROR(Counts!O2518,"")</f>
        <v>2.336</v>
      </c>
      <c r="Y2518" s="36" t="n">
        <f aca="false">IFERROR(INDEX('Season Counts'!$Y$2:$Y$740,$AF2518)/INDEX('Season Counts'!$X$2:$X$740,$AF2518),"")</f>
        <v>0.363072289156627</v>
      </c>
      <c r="Z2518" s="37" t="n">
        <f aca="false">IFERROR(J2518-Y2518,"")</f>
        <v>0.026699139414802</v>
      </c>
      <c r="AA2518" s="38" t="n">
        <f aca="false">IFERROR(INDEX('Season Counts'!$K$2:$K$740,$AF2518)/INDEX('Season Counts'!$J$2:$J$740,$AF2518),"")</f>
        <v>0.321212121212121</v>
      </c>
      <c r="AB2518" s="41" t="n">
        <f aca="false">IFERROR(R2518-AA2518,"")</f>
        <v>-0.0198422581984226</v>
      </c>
      <c r="AC2518" s="39" t="n">
        <f aca="false">IFERROR(INDEX('Season Counts'!$AG$2:$AG$740,$AF2518)/INDEX('Season Counts'!$AF$2:$AF$740,$AF2518),"")</f>
        <v>74.7877551020408</v>
      </c>
      <c r="AD2518" s="40" t="n">
        <f aca="false">IFERROR(V2518-AC2518,"")</f>
        <v>-0.169421768707466</v>
      </c>
      <c r="AE2518" s="4" t="str">
        <f aca="false">IF(D2518&lt;Guide!$C$21,"Low PA",IF(TRIM(IF(ISNUMBER(AD2518),IF(N(AD2518)&lt;=-Guide!$C$24,"▼ Bat Speed  ",IF(N(AD2518)&gt;=Guide!$C$24,"▲ Bat Speed  ","")),"")&amp;IF(N(Z2518)&gt;=Guide!$C$22,"▲ Contact  ","")&amp;IF(N(Z2518)&lt;=-Guide!$C$22,"▼ Contact  ","")&amp;IF(N(AB2518)&gt;=Guide!$C$23,"▲ Chase  ","")&amp;IF(N(AB2518)&lt;=-Guide!$C$23,"▼ Chase  ",""))="","Stable",TRIM(IF(ISNUMBER(AD2518),IF(N(AD2518)&lt;=-Guide!$C$24,"▼ Bat Speed  ",IF(N(AD2518)&gt;=Guide!$C$24,"▲ Bat Speed  ","")),"")&amp;IF(N(Z2518)&gt;=Guide!$C$22,"▲ Contact  ","")&amp;IF(N(Z2518)&lt;=-Guide!$C$22,"▼ Contact  ","")&amp;IF(N(AB2518)&gt;=Guide!$C$23,"▲ Chase  ","")&amp;IF(N(AB2518)&lt;=-Guide!$C$23,"▼ Chase  ",""))))</f>
        <v>Low PA</v>
      </c>
      <c r="AF2518" s="35" t="n">
        <f aca="false">MATCH(Counts!A2518,'Season Counts'!$A$2:$A$740,0)</f>
        <v>646</v>
      </c>
    </row>
    <row r="2519" customFormat="false" ht="15" hidden="false" customHeight="false" outlineLevel="0" collapsed="false">
      <c r="A2519" s="34" t="str">
        <f aca="false">Counts!B2519</f>
        <v>STL</v>
      </c>
      <c r="B2519" s="5" t="str">
        <f aca="false">Counts!C2519</f>
        <v>Nelson Velázquez</v>
      </c>
      <c r="C2519" s="34" t="str">
        <f aca="false">Counts!F2519</f>
        <v>Jul</v>
      </c>
      <c r="D2519" s="35" t="n">
        <f aca="false">IFERROR(Counts!P2519,"")</f>
        <v>36</v>
      </c>
      <c r="E2519" s="36" t="n">
        <f aca="false">IFERROR(Counts!R2519/Counts!Q2519,"")</f>
        <v>0.09375</v>
      </c>
      <c r="F2519" s="36" t="n">
        <f aca="false">IFERROR((Counts!R2519+Counts!V2519+Counts!W2519)/(Counts!Q2519+Counts!V2519+Counts!W2519+Counts!X2519),"")</f>
        <v>0.166666666666667</v>
      </c>
      <c r="G2519" s="36" t="n">
        <f aca="false">IFERROR((Counts!R2519+Counts!S2519+2*Counts!T2519+3*Counts!U2519)/Counts!Q2519,"")</f>
        <v>0.21875</v>
      </c>
      <c r="H2519" s="35" t="n">
        <f aca="false">IFERROR(Counts!U2519,"")</f>
        <v>1</v>
      </c>
      <c r="I2519" s="36" t="n">
        <f aca="false">IFERROR(Counts!Z2519/Counts!AA2519,"")</f>
        <v>0.173611111111111</v>
      </c>
      <c r="J2519" s="36" t="n">
        <f aca="false">IFERROR(Counts!AB2519/Counts!AA2519,"")</f>
        <v>0.28525</v>
      </c>
      <c r="K2519" s="37" t="n">
        <f aca="false">IFERROR((Counts!AB2519-Counts!Z2519)/Counts!AA2519,"")</f>
        <v>0.111638888888889</v>
      </c>
      <c r="L2519" s="38" t="n">
        <f aca="false">IFERROR(Counts!Y2519/Counts!P2519,"")</f>
        <v>0.361111111111111</v>
      </c>
      <c r="M2519" s="38" t="n">
        <f aca="false">IFERROR(Counts!V2519/Counts!P2519,"")</f>
        <v>0.0833333333333333</v>
      </c>
      <c r="N2519" s="38" t="n">
        <f aca="false">IFERROR(Counts!AD2519/Counts!AC2519,"")</f>
        <v>0.05</v>
      </c>
      <c r="O2519" s="38" t="n">
        <f aca="false">IFERROR(Counts!AE2519/Counts!AC2519,"")</f>
        <v>0.65</v>
      </c>
      <c r="P2519" s="39" t="n">
        <f aca="false">IFERROR(Counts!AG2519/Counts!AF2519,"")</f>
        <v>94.98</v>
      </c>
      <c r="Q2519" s="38" t="n">
        <f aca="false">IFERROR(Counts!AH2519/Counts!AC2519,"")</f>
        <v>0.4</v>
      </c>
      <c r="R2519" s="38" t="n">
        <f aca="false">IFERROR(Counts!N2519/Counts!M2519,"")</f>
        <v>0.328767123287671</v>
      </c>
      <c r="S2519" s="38" t="n">
        <f aca="false">IFERROR(Counts!K2519/Counts!J2519,"")</f>
        <v>0.774647887323944</v>
      </c>
      <c r="T2519" s="38" t="n">
        <f aca="false">IFERROR(Counts!I2519/Counts!H2519,"")</f>
        <v>0.367088607594937</v>
      </c>
      <c r="U2519" s="38" t="n">
        <f aca="false">IFERROR(1-Counts!L2519/Counts!K2519,"")</f>
        <v>0.763636363636364</v>
      </c>
      <c r="V2519" s="39" t="n">
        <f aca="false">IFERROR(Counts!AJ2519/Counts!AI2519,"")</f>
        <v>74.9816901408451</v>
      </c>
      <c r="W2519" s="38" t="n">
        <f aca="false">IFERROR(Counts!AK2519/Counts!AI2519,"")</f>
        <v>0.549295774647887</v>
      </c>
      <c r="X2519" s="40" t="n">
        <f aca="false">IFERROR(Counts!O2519,"")</f>
        <v>-3.847</v>
      </c>
      <c r="Y2519" s="36" t="n">
        <f aca="false">IFERROR(INDEX('Season Counts'!$Y$2:$Y$740,$AF2519)/INDEX('Season Counts'!$X$2:$X$740,$AF2519),"")</f>
        <v>0.363072289156627</v>
      </c>
      <c r="Z2519" s="37" t="n">
        <f aca="false">IFERROR(J2519-Y2519,"")</f>
        <v>-0.0778222891566265</v>
      </c>
      <c r="AA2519" s="38" t="n">
        <f aca="false">IFERROR(INDEX('Season Counts'!$K$2:$K$740,$AF2519)/INDEX('Season Counts'!$J$2:$J$740,$AF2519),"")</f>
        <v>0.321212121212121</v>
      </c>
      <c r="AB2519" s="41" t="n">
        <f aca="false">IFERROR(R2519-AA2519,"")</f>
        <v>0.00755500207554999</v>
      </c>
      <c r="AC2519" s="39" t="n">
        <f aca="false">IFERROR(INDEX('Season Counts'!$AG$2:$AG$740,$AF2519)/INDEX('Season Counts'!$AF$2:$AF$740,$AF2519),"")</f>
        <v>74.7877551020408</v>
      </c>
      <c r="AD2519" s="40" t="n">
        <f aca="false">IFERROR(V2519-AC2519,"")</f>
        <v>0.19393503880427</v>
      </c>
      <c r="AE2519" s="4" t="str">
        <f aca="false">IF(D2519&lt;Guide!$C$21,"Low PA",IF(TRIM(IF(ISNUMBER(AD2519),IF(N(AD2519)&lt;=-Guide!$C$24,"▼ Bat Speed  ",IF(N(AD2519)&gt;=Guide!$C$24,"▲ Bat Speed  ","")),"")&amp;IF(N(Z2519)&gt;=Guide!$C$22,"▲ Contact  ","")&amp;IF(N(Z2519)&lt;=-Guide!$C$22,"▼ Contact  ","")&amp;IF(N(AB2519)&gt;=Guide!$C$23,"▲ Chase  ","")&amp;IF(N(AB2519)&lt;=-Guide!$C$23,"▼ Chase  ",""))="","Stable",TRIM(IF(ISNUMBER(AD2519),IF(N(AD2519)&lt;=-Guide!$C$24,"▼ Bat Speed  ",IF(N(AD2519)&gt;=Guide!$C$24,"▲ Bat Speed  ","")),"")&amp;IF(N(Z2519)&gt;=Guide!$C$22,"▲ Contact  ","")&amp;IF(N(Z2519)&lt;=-Guide!$C$22,"▼ Contact  ","")&amp;IF(N(AB2519)&gt;=Guide!$C$23,"▲ Chase  ","")&amp;IF(N(AB2519)&lt;=-Guide!$C$23,"▼ Chase  ",""))))</f>
        <v>Low PA</v>
      </c>
      <c r="AF2519" s="35" t="n">
        <f aca="false">MATCH(Counts!A2519,'Season Counts'!$A$2:$A$740,0)</f>
        <v>646</v>
      </c>
    </row>
    <row r="2520" customFormat="false" ht="15" hidden="false" customHeight="false" outlineLevel="0" collapsed="false">
      <c r="A2520" s="34" t="str">
        <f aca="false">Counts!B2520</f>
        <v>STL</v>
      </c>
      <c r="B2520" s="5" t="str">
        <f aca="false">Counts!C2520</f>
        <v>Nelson Velázquez</v>
      </c>
      <c r="C2520" s="34" t="str">
        <f aca="false">Counts!F2520</f>
        <v>Aug</v>
      </c>
      <c r="D2520" s="35" t="n">
        <f aca="false">IFERROR(Counts!P2520,"")</f>
        <v>4</v>
      </c>
      <c r="E2520" s="36" t="n">
        <f aca="false">IFERROR(Counts!R2520/Counts!Q2520,"")</f>
        <v>0.25</v>
      </c>
      <c r="F2520" s="36" t="n">
        <f aca="false">IFERROR((Counts!R2520+Counts!V2520+Counts!W2520)/(Counts!Q2520+Counts!V2520+Counts!W2520+Counts!X2520),"")</f>
        <v>0.25</v>
      </c>
      <c r="G2520" s="36" t="n">
        <f aca="false">IFERROR((Counts!R2520+Counts!S2520+2*Counts!T2520+3*Counts!U2520)/Counts!Q2520,"")</f>
        <v>0.5</v>
      </c>
      <c r="H2520" s="35" t="n">
        <f aca="false">IFERROR(Counts!U2520,"")</f>
        <v>0</v>
      </c>
      <c r="I2520" s="36" t="n">
        <f aca="false">IFERROR(Counts!Z2520/Counts!AA2520,"")</f>
        <v>0.3125</v>
      </c>
      <c r="J2520" s="36" t="n">
        <f aca="false">IFERROR(Counts!AB2520/Counts!AA2520,"")</f>
        <v>0.31375</v>
      </c>
      <c r="K2520" s="37" t="n">
        <f aca="false">IFERROR((Counts!AB2520-Counts!Z2520)/Counts!AA2520,"")</f>
        <v>0.00124999999999997</v>
      </c>
      <c r="L2520" s="38" t="n">
        <f aca="false">IFERROR(Counts!Y2520/Counts!P2520,"")</f>
        <v>0.5</v>
      </c>
      <c r="M2520" s="38" t="n">
        <f aca="false">IFERROR(Counts!V2520/Counts!P2520,"")</f>
        <v>0</v>
      </c>
      <c r="N2520" s="38" t="n">
        <f aca="false">IFERROR(Counts!AD2520/Counts!AC2520,"")</f>
        <v>0.5</v>
      </c>
      <c r="O2520" s="38" t="n">
        <f aca="false">IFERROR(Counts!AE2520/Counts!AC2520,"")</f>
        <v>0.5</v>
      </c>
      <c r="P2520" s="39" t="n">
        <f aca="false">IFERROR(Counts!AG2520/Counts!AF2520,"")</f>
        <v>97.55</v>
      </c>
      <c r="Q2520" s="38" t="n">
        <f aca="false">IFERROR(Counts!AH2520/Counts!AC2520,"")</f>
        <v>0.5</v>
      </c>
      <c r="R2520" s="38" t="n">
        <f aca="false">IFERROR(Counts!N2520/Counts!M2520,"")</f>
        <v>0.375</v>
      </c>
      <c r="S2520" s="38" t="n">
        <f aca="false">IFERROR(Counts!K2520/Counts!J2520,"")</f>
        <v>0.5</v>
      </c>
      <c r="T2520" s="38" t="n">
        <f aca="false">IFERROR(Counts!I2520/Counts!H2520,"")</f>
        <v>0.5</v>
      </c>
      <c r="U2520" s="38" t="n">
        <f aca="false">IFERROR(1-Counts!L2520/Counts!K2520,"")</f>
        <v>0.666666666666667</v>
      </c>
      <c r="V2520" s="39" t="n">
        <f aca="false">IFERROR(Counts!AJ2520/Counts!AI2520,"")</f>
        <v>74.8</v>
      </c>
      <c r="W2520" s="38" t="n">
        <f aca="false">IFERROR(Counts!AK2520/Counts!AI2520,"")</f>
        <v>0.8</v>
      </c>
      <c r="X2520" s="40" t="n">
        <f aca="false">IFERROR(Counts!O2520,"")</f>
        <v>-0.063</v>
      </c>
      <c r="Y2520" s="36" t="n">
        <f aca="false">IFERROR(INDEX('Season Counts'!$Y$2:$Y$740,$AF2520)/INDEX('Season Counts'!$X$2:$X$740,$AF2520),"")</f>
        <v>0.363072289156627</v>
      </c>
      <c r="Z2520" s="37" t="n">
        <f aca="false">IFERROR(J2520-Y2520,"")</f>
        <v>-0.0493222891566266</v>
      </c>
      <c r="AA2520" s="38" t="n">
        <f aca="false">IFERROR(INDEX('Season Counts'!$K$2:$K$740,$AF2520)/INDEX('Season Counts'!$J$2:$J$740,$AF2520),"")</f>
        <v>0.321212121212121</v>
      </c>
      <c r="AB2520" s="41" t="n">
        <f aca="false">IFERROR(R2520-AA2520,"")</f>
        <v>0.0537878787878788</v>
      </c>
      <c r="AC2520" s="39" t="n">
        <f aca="false">IFERROR(INDEX('Season Counts'!$AG$2:$AG$740,$AF2520)/INDEX('Season Counts'!$AF$2:$AF$740,$AF2520),"")</f>
        <v>74.7877551020408</v>
      </c>
      <c r="AD2520" s="40" t="n">
        <f aca="false">IFERROR(V2520-AC2520,"")</f>
        <v>0.0122448979591923</v>
      </c>
      <c r="AE2520" s="4" t="str">
        <f aca="false">IF(D2520&lt;Guide!$C$21,"Low PA",IF(TRIM(IF(ISNUMBER(AD2520),IF(N(AD2520)&lt;=-Guide!$C$24,"▼ Bat Speed  ",IF(N(AD2520)&gt;=Guide!$C$24,"▲ Bat Speed  ","")),"")&amp;IF(N(Z2520)&gt;=Guide!$C$22,"▲ Contact  ","")&amp;IF(N(Z2520)&lt;=-Guide!$C$22,"▼ Contact  ","")&amp;IF(N(AB2520)&gt;=Guide!$C$23,"▲ Chase  ","")&amp;IF(N(AB2520)&lt;=-Guide!$C$23,"▼ Chase  ",""))="","Stable",TRIM(IF(ISNUMBER(AD2520),IF(N(AD2520)&lt;=-Guide!$C$24,"▼ Bat Speed  ",IF(N(AD2520)&gt;=Guide!$C$24,"▲ Bat Speed  ","")),"")&amp;IF(N(Z2520)&gt;=Guide!$C$22,"▲ Contact  ","")&amp;IF(N(Z2520)&lt;=-Guide!$C$22,"▼ Contact  ","")&amp;IF(N(AB2520)&gt;=Guide!$C$23,"▲ Chase  ","")&amp;IF(N(AB2520)&lt;=-Guide!$C$23,"▼ Chase  ",""))))</f>
        <v>Low PA</v>
      </c>
      <c r="AF2520" s="35" t="n">
        <f aca="false">MATCH(Counts!A2520,'Season Counts'!$A$2:$A$740,0)</f>
        <v>646</v>
      </c>
    </row>
    <row r="2521" customFormat="false" ht="15" hidden="false" customHeight="false" outlineLevel="0" collapsed="false">
      <c r="A2521" s="34" t="str">
        <f aca="false">Counts!B2521</f>
        <v>STL</v>
      </c>
      <c r="B2521" s="5" t="str">
        <f aca="false">Counts!C2521</f>
        <v>César Prieto</v>
      </c>
      <c r="C2521" s="34" t="str">
        <f aca="false">Counts!F2521</f>
        <v>May</v>
      </c>
      <c r="D2521" s="35" t="n">
        <f aca="false">IFERROR(Counts!P2521,"")</f>
        <v>17</v>
      </c>
      <c r="E2521" s="36" t="n">
        <f aca="false">IFERROR(Counts!R2521/Counts!Q2521,"")</f>
        <v>0</v>
      </c>
      <c r="F2521" s="36" t="n">
        <f aca="false">IFERROR((Counts!R2521+Counts!V2521+Counts!W2521)/(Counts!Q2521+Counts!V2521+Counts!W2521+Counts!X2521),"")</f>
        <v>0</v>
      </c>
      <c r="G2521" s="36" t="n">
        <f aca="false">IFERROR((Counts!R2521+Counts!S2521+2*Counts!T2521+3*Counts!U2521)/Counts!Q2521,"")</f>
        <v>0</v>
      </c>
      <c r="H2521" s="35" t="n">
        <f aca="false">IFERROR(Counts!U2521,"")</f>
        <v>0</v>
      </c>
      <c r="I2521" s="36" t="n">
        <f aca="false">IFERROR(Counts!Z2521/Counts!AA2521,"")</f>
        <v>0</v>
      </c>
      <c r="J2521" s="36" t="n">
        <f aca="false">IFERROR(Counts!AB2521/Counts!AA2521,"")</f>
        <v>0.2584375</v>
      </c>
      <c r="K2521" s="37" t="n">
        <f aca="false">IFERROR((Counts!AB2521-Counts!Z2521)/Counts!AA2521,"")</f>
        <v>0.2584375</v>
      </c>
      <c r="L2521" s="38" t="n">
        <f aca="false">IFERROR(Counts!Y2521/Counts!P2521,"")</f>
        <v>0.117647058823529</v>
      </c>
      <c r="M2521" s="38" t="n">
        <f aca="false">IFERROR(Counts!V2521/Counts!P2521,"")</f>
        <v>0</v>
      </c>
      <c r="N2521" s="38" t="n">
        <f aca="false">IFERROR(Counts!AD2521/Counts!AC2521,"")</f>
        <v>0.0666666666666667</v>
      </c>
      <c r="O2521" s="38" t="n">
        <f aca="false">IFERROR(Counts!AE2521/Counts!AC2521,"")</f>
        <v>0.466666666666667</v>
      </c>
      <c r="P2521" s="39" t="n">
        <f aca="false">IFERROR(Counts!AG2521/Counts!AF2521,"")</f>
        <v>91.1857142857143</v>
      </c>
      <c r="Q2521" s="38" t="n">
        <f aca="false">IFERROR(Counts!AH2521/Counts!AC2521,"")</f>
        <v>0.2</v>
      </c>
      <c r="R2521" s="38" t="n">
        <f aca="false">IFERROR(Counts!N2521/Counts!M2521,"")</f>
        <v>0.388888888888889</v>
      </c>
      <c r="S2521" s="38" t="n">
        <f aca="false">IFERROR(Counts!K2521/Counts!J2521,"")</f>
        <v>0.708333333333333</v>
      </c>
      <c r="T2521" s="38" t="n">
        <f aca="false">IFERROR(Counts!I2521/Counts!H2521,"")</f>
        <v>0.208333333333333</v>
      </c>
      <c r="U2521" s="38" t="n">
        <f aca="false">IFERROR(1-Counts!L2521/Counts!K2521,"")</f>
        <v>1</v>
      </c>
      <c r="V2521" s="39" t="n">
        <f aca="false">IFERROR(Counts!AJ2521/Counts!AI2521,"")</f>
        <v>70.025</v>
      </c>
      <c r="W2521" s="38" t="n">
        <f aca="false">IFERROR(Counts!AK2521/Counts!AI2521,"")</f>
        <v>0.05</v>
      </c>
      <c r="X2521" s="40" t="n">
        <f aca="false">IFERROR(Counts!O2521,"")</f>
        <v>-4.501</v>
      </c>
      <c r="Y2521" s="36" t="n">
        <f aca="false">IFERROR(INDEX('Season Counts'!$Y$2:$Y$740,$AF2521)/INDEX('Season Counts'!$X$2:$X$740,$AF2521),"")</f>
        <v>0.261815789473684</v>
      </c>
      <c r="Z2521" s="37" t="n">
        <f aca="false">IFERROR(J2521-Y2521,"")</f>
        <v>-0.00337828947368424</v>
      </c>
      <c r="AA2521" s="38" t="n">
        <f aca="false">IFERROR(INDEX('Season Counts'!$K$2:$K$740,$AF2521)/INDEX('Season Counts'!$J$2:$J$740,$AF2521),"")</f>
        <v>0.377049180327869</v>
      </c>
      <c r="AB2521" s="41" t="n">
        <f aca="false">IFERROR(R2521-AA2521,"")</f>
        <v>0.0118397085610201</v>
      </c>
      <c r="AC2521" s="39" t="n">
        <f aca="false">IFERROR(INDEX('Season Counts'!$AG$2:$AG$740,$AF2521)/INDEX('Season Counts'!$AF$2:$AF$740,$AF2521),"")</f>
        <v>69.554</v>
      </c>
      <c r="AD2521" s="40" t="n">
        <f aca="false">IFERROR(V2521-AC2521,"")</f>
        <v>0.471000000000004</v>
      </c>
      <c r="AE2521" s="4" t="str">
        <f aca="false">IF(D2521&lt;Guide!$C$21,"Low PA",IF(TRIM(IF(ISNUMBER(AD2521),IF(N(AD2521)&lt;=-Guide!$C$24,"▼ Bat Speed  ",IF(N(AD2521)&gt;=Guide!$C$24,"▲ Bat Speed  ","")),"")&amp;IF(N(Z2521)&gt;=Guide!$C$22,"▲ Contact  ","")&amp;IF(N(Z2521)&lt;=-Guide!$C$22,"▼ Contact  ","")&amp;IF(N(AB2521)&gt;=Guide!$C$23,"▲ Chase  ","")&amp;IF(N(AB2521)&lt;=-Guide!$C$23,"▼ Chase  ",""))="","Stable",TRIM(IF(ISNUMBER(AD2521),IF(N(AD2521)&lt;=-Guide!$C$24,"▼ Bat Speed  ",IF(N(AD2521)&gt;=Guide!$C$24,"▲ Bat Speed  ","")),"")&amp;IF(N(Z2521)&gt;=Guide!$C$22,"▲ Contact  ","")&amp;IF(N(Z2521)&lt;=-Guide!$C$22,"▼ Contact  ","")&amp;IF(N(AB2521)&gt;=Guide!$C$23,"▲ Chase  ","")&amp;IF(N(AB2521)&lt;=-Guide!$C$23,"▼ Chase  ",""))))</f>
        <v>Low PA</v>
      </c>
      <c r="AF2521" s="35" t="n">
        <f aca="false">MATCH(Counts!A2521,'Season Counts'!$A$2:$A$740,0)</f>
        <v>647</v>
      </c>
    </row>
    <row r="2522" customFormat="false" ht="15" hidden="false" customHeight="false" outlineLevel="0" collapsed="false">
      <c r="A2522" s="34" t="str">
        <f aca="false">Counts!B2522</f>
        <v>STL</v>
      </c>
      <c r="B2522" s="5" t="str">
        <f aca="false">Counts!C2522</f>
        <v>César Prieto</v>
      </c>
      <c r="C2522" s="34" t="str">
        <f aca="false">Counts!F2522</f>
        <v>Aug</v>
      </c>
      <c r="D2522" s="35" t="n">
        <f aca="false">IFERROR(Counts!P2522,"")</f>
        <v>14</v>
      </c>
      <c r="E2522" s="36" t="n">
        <f aca="false">IFERROR(Counts!R2522/Counts!Q2522,"")</f>
        <v>0.142857142857143</v>
      </c>
      <c r="F2522" s="36" t="n">
        <f aca="false">IFERROR((Counts!R2522+Counts!V2522+Counts!W2522)/(Counts!Q2522+Counts!V2522+Counts!W2522+Counts!X2522),"")</f>
        <v>0.142857142857143</v>
      </c>
      <c r="G2522" s="36" t="n">
        <f aca="false">IFERROR((Counts!R2522+Counts!S2522+2*Counts!T2522+3*Counts!U2522)/Counts!Q2522,"")</f>
        <v>0.142857142857143</v>
      </c>
      <c r="H2522" s="35" t="n">
        <f aca="false">IFERROR(Counts!U2522,"")</f>
        <v>0</v>
      </c>
      <c r="I2522" s="36" t="n">
        <f aca="false">IFERROR(Counts!Z2522/Counts!AA2522,"")</f>
        <v>0.128571428571429</v>
      </c>
      <c r="J2522" s="36" t="n">
        <f aca="false">IFERROR(Counts!AB2522/Counts!AA2522,"")</f>
        <v>0.2475</v>
      </c>
      <c r="K2522" s="37" t="n">
        <f aca="false">IFERROR((Counts!AB2522-Counts!Z2522)/Counts!AA2522,"")</f>
        <v>0.118928571428571</v>
      </c>
      <c r="L2522" s="38" t="n">
        <f aca="false">IFERROR(Counts!Y2522/Counts!P2522,"")</f>
        <v>0.142857142857143</v>
      </c>
      <c r="M2522" s="38" t="n">
        <f aca="false">IFERROR(Counts!V2522/Counts!P2522,"")</f>
        <v>0</v>
      </c>
      <c r="N2522" s="38" t="n">
        <f aca="false">IFERROR(Counts!AD2522/Counts!AC2522,"")</f>
        <v>0</v>
      </c>
      <c r="O2522" s="38" t="n">
        <f aca="false">IFERROR(Counts!AE2522/Counts!AC2522,"")</f>
        <v>0.0833333333333333</v>
      </c>
      <c r="P2522" s="39" t="n">
        <f aca="false">IFERROR(Counts!AG2522/Counts!AF2522,"")</f>
        <v>80.2916666666667</v>
      </c>
      <c r="Q2522" s="38" t="n">
        <f aca="false">IFERROR(Counts!AH2522/Counts!AC2522,"")</f>
        <v>0.333333333333333</v>
      </c>
      <c r="R2522" s="38" t="n">
        <f aca="false">IFERROR(Counts!N2522/Counts!M2522,"")</f>
        <v>0.413793103448276</v>
      </c>
      <c r="S2522" s="38" t="n">
        <f aca="false">IFERROR(Counts!K2522/Counts!J2522,"")</f>
        <v>0.611111111111111</v>
      </c>
      <c r="T2522" s="38" t="n">
        <f aca="false">IFERROR(Counts!I2522/Counts!H2522,"")</f>
        <v>0.217391304347826</v>
      </c>
      <c r="U2522" s="38" t="n">
        <f aca="false">IFERROR(1-Counts!L2522/Counts!K2522,"")</f>
        <v>0.909090909090909</v>
      </c>
      <c r="V2522" s="39" t="n">
        <f aca="false">IFERROR(Counts!AJ2522/Counts!AI2522,"")</f>
        <v>69.2166666666667</v>
      </c>
      <c r="W2522" s="38" t="n">
        <f aca="false">IFERROR(Counts!AK2522/Counts!AI2522,"")</f>
        <v>0.0555555555555556</v>
      </c>
      <c r="X2522" s="40" t="n">
        <f aca="false">IFERROR(Counts!O2522,"")</f>
        <v>-2.599</v>
      </c>
      <c r="Y2522" s="36" t="n">
        <f aca="false">IFERROR(INDEX('Season Counts'!$Y$2:$Y$740,$AF2522)/INDEX('Season Counts'!$X$2:$X$740,$AF2522),"")</f>
        <v>0.261815789473684</v>
      </c>
      <c r="Z2522" s="37" t="n">
        <f aca="false">IFERROR(J2522-Y2522,"")</f>
        <v>-0.0143157894736842</v>
      </c>
      <c r="AA2522" s="38" t="n">
        <f aca="false">IFERROR(INDEX('Season Counts'!$K$2:$K$740,$AF2522)/INDEX('Season Counts'!$J$2:$J$740,$AF2522),"")</f>
        <v>0.377049180327869</v>
      </c>
      <c r="AB2522" s="41" t="n">
        <f aca="false">IFERROR(R2522-AA2522,"")</f>
        <v>0.036743923120407</v>
      </c>
      <c r="AC2522" s="39" t="n">
        <f aca="false">IFERROR(INDEX('Season Counts'!$AG$2:$AG$740,$AF2522)/INDEX('Season Counts'!$AF$2:$AF$740,$AF2522),"")</f>
        <v>69.554</v>
      </c>
      <c r="AD2522" s="40" t="n">
        <f aca="false">IFERROR(V2522-AC2522,"")</f>
        <v>-0.337333333333334</v>
      </c>
      <c r="AE2522" s="4" t="str">
        <f aca="false">IF(D2522&lt;Guide!$C$21,"Low PA",IF(TRIM(IF(ISNUMBER(AD2522),IF(N(AD2522)&lt;=-Guide!$C$24,"▼ Bat Speed  ",IF(N(AD2522)&gt;=Guide!$C$24,"▲ Bat Speed  ","")),"")&amp;IF(N(Z2522)&gt;=Guide!$C$22,"▲ Contact  ","")&amp;IF(N(Z2522)&lt;=-Guide!$C$22,"▼ Contact  ","")&amp;IF(N(AB2522)&gt;=Guide!$C$23,"▲ Chase  ","")&amp;IF(N(AB2522)&lt;=-Guide!$C$23,"▼ Chase  ",""))="","Stable",TRIM(IF(ISNUMBER(AD2522),IF(N(AD2522)&lt;=-Guide!$C$24,"▼ Bat Speed  ",IF(N(AD2522)&gt;=Guide!$C$24,"▲ Bat Speed  ","")),"")&amp;IF(N(Z2522)&gt;=Guide!$C$22,"▲ Contact  ","")&amp;IF(N(Z2522)&lt;=-Guide!$C$22,"▼ Contact  ","")&amp;IF(N(AB2522)&gt;=Guide!$C$23,"▲ Chase  ","")&amp;IF(N(AB2522)&lt;=-Guide!$C$23,"▼ Chase  ",""))))</f>
        <v>Low PA</v>
      </c>
      <c r="AF2522" s="35" t="n">
        <f aca="false">MATCH(Counts!A2522,'Season Counts'!$A$2:$A$740,0)</f>
        <v>647</v>
      </c>
    </row>
    <row r="2523" customFormat="false" ht="15" hidden="false" customHeight="false" outlineLevel="0" collapsed="false">
      <c r="A2523" s="34" t="str">
        <f aca="false">Counts!B2523</f>
        <v>STL</v>
      </c>
      <c r="B2523" s="5" t="str">
        <f aca="false">Counts!C2523</f>
        <v>César Prieto</v>
      </c>
      <c r="C2523" s="34" t="str">
        <f aca="false">Counts!F2523</f>
        <v>Sep</v>
      </c>
      <c r="D2523" s="35" t="n">
        <f aca="false">IFERROR(Counts!P2523,"")</f>
        <v>8</v>
      </c>
      <c r="E2523" s="36" t="n">
        <f aca="false">IFERROR(Counts!R2523/Counts!Q2523,"")</f>
        <v>0.142857142857143</v>
      </c>
      <c r="F2523" s="36" t="n">
        <f aca="false">IFERROR((Counts!R2523+Counts!V2523+Counts!W2523)/(Counts!Q2523+Counts!V2523+Counts!W2523+Counts!X2523),"")</f>
        <v>0.25</v>
      </c>
      <c r="G2523" s="36" t="n">
        <f aca="false">IFERROR((Counts!R2523+Counts!S2523+2*Counts!T2523+3*Counts!U2523)/Counts!Q2523,"")</f>
        <v>0.428571428571429</v>
      </c>
      <c r="H2523" s="35" t="n">
        <f aca="false">IFERROR(Counts!U2523,"")</f>
        <v>0</v>
      </c>
      <c r="I2523" s="36" t="n">
        <f aca="false">IFERROR(Counts!Z2523/Counts!AA2523,"")</f>
        <v>0.2875</v>
      </c>
      <c r="J2523" s="36" t="n">
        <f aca="false">IFERROR(Counts!AB2523/Counts!AA2523,"")</f>
        <v>0.293625</v>
      </c>
      <c r="K2523" s="37" t="n">
        <f aca="false">IFERROR((Counts!AB2523-Counts!Z2523)/Counts!AA2523,"")</f>
        <v>0.00612500000000005</v>
      </c>
      <c r="L2523" s="38" t="n">
        <f aca="false">IFERROR(Counts!Y2523/Counts!P2523,"")</f>
        <v>0.125</v>
      </c>
      <c r="M2523" s="38" t="n">
        <f aca="false">IFERROR(Counts!V2523/Counts!P2523,"")</f>
        <v>0.125</v>
      </c>
      <c r="N2523" s="38" t="n">
        <f aca="false">IFERROR(Counts!AD2523/Counts!AC2523,"")</f>
        <v>0</v>
      </c>
      <c r="O2523" s="38" t="n">
        <f aca="false">IFERROR(Counts!AE2523/Counts!AC2523,"")</f>
        <v>0.5</v>
      </c>
      <c r="P2523" s="39" t="n">
        <f aca="false">IFERROR(Counts!AG2523/Counts!AF2523,"")</f>
        <v>90.5</v>
      </c>
      <c r="Q2523" s="38" t="n">
        <f aca="false">IFERROR(Counts!AH2523/Counts!AC2523,"")</f>
        <v>0.333333333333333</v>
      </c>
      <c r="R2523" s="38" t="n">
        <f aca="false">IFERROR(Counts!N2523/Counts!M2523,"")</f>
        <v>0.285714285714286</v>
      </c>
      <c r="S2523" s="38" t="n">
        <f aca="false">IFERROR(Counts!K2523/Counts!J2523,"")</f>
        <v>0.888888888888889</v>
      </c>
      <c r="T2523" s="38" t="n">
        <f aca="false">IFERROR(Counts!I2523/Counts!H2523,"")</f>
        <v>0.25</v>
      </c>
      <c r="U2523" s="38" t="n">
        <f aca="false">IFERROR(1-Counts!L2523/Counts!K2523,"")</f>
        <v>0.875</v>
      </c>
      <c r="V2523" s="39" t="n">
        <f aca="false">IFERROR(Counts!AJ2523/Counts!AI2523,"")</f>
        <v>69.275</v>
      </c>
      <c r="W2523" s="38" t="n">
        <f aca="false">IFERROR(Counts!AK2523/Counts!AI2523,"")</f>
        <v>0</v>
      </c>
      <c r="X2523" s="40" t="n">
        <f aca="false">IFERROR(Counts!O2523,"")</f>
        <v>-0.453</v>
      </c>
      <c r="Y2523" s="36" t="n">
        <f aca="false">IFERROR(INDEX('Season Counts'!$Y$2:$Y$740,$AF2523)/INDEX('Season Counts'!$X$2:$X$740,$AF2523),"")</f>
        <v>0.261815789473684</v>
      </c>
      <c r="Z2523" s="37" t="n">
        <f aca="false">IFERROR(J2523-Y2523,"")</f>
        <v>0.0318092105263158</v>
      </c>
      <c r="AA2523" s="38" t="n">
        <f aca="false">IFERROR(INDEX('Season Counts'!$K$2:$K$740,$AF2523)/INDEX('Season Counts'!$J$2:$J$740,$AF2523),"")</f>
        <v>0.377049180327869</v>
      </c>
      <c r="AB2523" s="41" t="n">
        <f aca="false">IFERROR(R2523-AA2523,"")</f>
        <v>-0.0913348946135831</v>
      </c>
      <c r="AC2523" s="39" t="n">
        <f aca="false">IFERROR(INDEX('Season Counts'!$AG$2:$AG$740,$AF2523)/INDEX('Season Counts'!$AF$2:$AF$740,$AF2523),"")</f>
        <v>69.554</v>
      </c>
      <c r="AD2523" s="40" t="n">
        <f aca="false">IFERROR(V2523-AC2523,"")</f>
        <v>-0.279000000000011</v>
      </c>
      <c r="AE2523" s="4" t="str">
        <f aca="false">IF(D2523&lt;Guide!$C$21,"Low PA",IF(TRIM(IF(ISNUMBER(AD2523),IF(N(AD2523)&lt;=-Guide!$C$24,"▼ Bat Speed  ",IF(N(AD2523)&gt;=Guide!$C$24,"▲ Bat Speed  ","")),"")&amp;IF(N(Z2523)&gt;=Guide!$C$22,"▲ Contact  ","")&amp;IF(N(Z2523)&lt;=-Guide!$C$22,"▼ Contact  ","")&amp;IF(N(AB2523)&gt;=Guide!$C$23,"▲ Chase  ","")&amp;IF(N(AB2523)&lt;=-Guide!$C$23,"▼ Chase  ",""))="","Stable",TRIM(IF(ISNUMBER(AD2523),IF(N(AD2523)&lt;=-Guide!$C$24,"▼ Bat Speed  ",IF(N(AD2523)&gt;=Guide!$C$24,"▲ Bat Speed  ","")),"")&amp;IF(N(Z2523)&gt;=Guide!$C$22,"▲ Contact  ","")&amp;IF(N(Z2523)&lt;=-Guide!$C$22,"▼ Contact  ","")&amp;IF(N(AB2523)&gt;=Guide!$C$23,"▲ Chase  ","")&amp;IF(N(AB2523)&lt;=-Guide!$C$23,"▼ Chase  ",""))))</f>
        <v>Low PA</v>
      </c>
      <c r="AF2523" s="35" t="n">
        <f aca="false">MATCH(Counts!A2523,'Season Counts'!$A$2:$A$740,0)</f>
        <v>647</v>
      </c>
    </row>
    <row r="2524" customFormat="false" ht="15" hidden="false" customHeight="false" outlineLevel="0" collapsed="false">
      <c r="A2524" s="34" t="str">
        <f aca="false">Counts!B2524</f>
        <v>STL</v>
      </c>
      <c r="B2524" s="5" t="str">
        <f aca="false">Counts!C2524</f>
        <v>Yohel Pozo</v>
      </c>
      <c r="C2524" s="34" t="str">
        <f aca="false">Counts!F2524</f>
        <v>Mar-Apr</v>
      </c>
      <c r="D2524" s="35" t="n">
        <f aca="false">IFERROR(Counts!P2524,"")</f>
        <v>17</v>
      </c>
      <c r="E2524" s="36" t="n">
        <f aca="false">IFERROR(Counts!R2524/Counts!Q2524,"")</f>
        <v>0.117647058823529</v>
      </c>
      <c r="F2524" s="36" t="n">
        <f aca="false">IFERROR((Counts!R2524+Counts!V2524+Counts!W2524)/(Counts!Q2524+Counts!V2524+Counts!W2524+Counts!X2524),"")</f>
        <v>0.117647058823529</v>
      </c>
      <c r="G2524" s="36" t="n">
        <f aca="false">IFERROR((Counts!R2524+Counts!S2524+2*Counts!T2524+3*Counts!U2524)/Counts!Q2524,"")</f>
        <v>0.176470588235294</v>
      </c>
      <c r="H2524" s="35" t="n">
        <f aca="false">IFERROR(Counts!U2524,"")</f>
        <v>0</v>
      </c>
      <c r="I2524" s="36" t="n">
        <f aca="false">IFERROR(Counts!Z2524/Counts!AA2524,"")</f>
        <v>0.126470588235294</v>
      </c>
      <c r="J2524" s="36" t="n">
        <f aca="false">IFERROR(Counts!AB2524/Counts!AA2524,"")</f>
        <v>0.247352941176471</v>
      </c>
      <c r="K2524" s="37" t="n">
        <f aca="false">IFERROR((Counts!AB2524-Counts!Z2524)/Counts!AA2524,"")</f>
        <v>0.120882352941176</v>
      </c>
      <c r="L2524" s="38" t="n">
        <f aca="false">IFERROR(Counts!Y2524/Counts!P2524,"")</f>
        <v>0</v>
      </c>
      <c r="M2524" s="38" t="n">
        <f aca="false">IFERROR(Counts!V2524/Counts!P2524,"")</f>
        <v>0</v>
      </c>
      <c r="N2524" s="38" t="n">
        <f aca="false">IFERROR(Counts!AD2524/Counts!AC2524,"")</f>
        <v>0</v>
      </c>
      <c r="O2524" s="38" t="n">
        <f aca="false">IFERROR(Counts!AE2524/Counts!AC2524,"")</f>
        <v>0.352941176470588</v>
      </c>
      <c r="P2524" s="39" t="n">
        <f aca="false">IFERROR(Counts!AG2524/Counts!AF2524,"")</f>
        <v>88.8529411764706</v>
      </c>
      <c r="Q2524" s="38" t="n">
        <f aca="false">IFERROR(Counts!AH2524/Counts!AC2524,"")</f>
        <v>0.176470588235294</v>
      </c>
      <c r="R2524" s="38" t="n">
        <f aca="false">IFERROR(Counts!N2524/Counts!M2524,"")</f>
        <v>0.461538461538462</v>
      </c>
      <c r="S2524" s="38" t="n">
        <f aca="false">IFERROR(Counts!K2524/Counts!J2524,"")</f>
        <v>0.787878787878788</v>
      </c>
      <c r="T2524" s="38" t="n">
        <f aca="false">IFERROR(Counts!I2524/Counts!H2524,"")</f>
        <v>0.0263157894736842</v>
      </c>
      <c r="U2524" s="38" t="n">
        <f aca="false">IFERROR(1-Counts!L2524/Counts!K2524,"")</f>
        <v>1</v>
      </c>
      <c r="V2524" s="39" t="n">
        <f aca="false">IFERROR(Counts!AJ2524/Counts!AI2524,"")</f>
        <v>70.4166666666667</v>
      </c>
      <c r="W2524" s="38" t="n">
        <f aca="false">IFERROR(Counts!AK2524/Counts!AI2524,"")</f>
        <v>0.138888888888889</v>
      </c>
      <c r="X2524" s="40" t="n">
        <f aca="false">IFERROR(Counts!O2524,"")</f>
        <v>-2.06</v>
      </c>
      <c r="Y2524" s="36" t="n">
        <f aca="false">IFERROR(INDEX('Season Counts'!$Y$2:$Y$740,$AF2524)/INDEX('Season Counts'!$X$2:$X$740,$AF2524),"")</f>
        <v>0.244090909090909</v>
      </c>
      <c r="Z2524" s="37" t="n">
        <f aca="false">IFERROR(J2524-Y2524,"")</f>
        <v>0.0032620320855615</v>
      </c>
      <c r="AA2524" s="38" t="n">
        <f aca="false">IFERROR(INDEX('Season Counts'!$K$2:$K$740,$AF2524)/INDEX('Season Counts'!$J$2:$J$740,$AF2524),"")</f>
        <v>0.531914893617021</v>
      </c>
      <c r="AB2524" s="41" t="n">
        <f aca="false">IFERROR(R2524-AA2524,"")</f>
        <v>-0.0703764320785597</v>
      </c>
      <c r="AC2524" s="39" t="n">
        <f aca="false">IFERROR(INDEX('Season Counts'!$AG$2:$AG$740,$AF2524)/INDEX('Season Counts'!$AF$2:$AF$740,$AF2524),"")</f>
        <v>69.678125</v>
      </c>
      <c r="AD2524" s="40" t="n">
        <f aca="false">IFERROR(V2524-AC2524,"")</f>
        <v>0.738541666666677</v>
      </c>
      <c r="AE2524" s="4" t="str">
        <f aca="false">IF(D2524&lt;Guide!$C$21,"Low PA",IF(TRIM(IF(ISNUMBER(AD2524),IF(N(AD2524)&lt;=-Guide!$C$24,"▼ Bat Speed  ",IF(N(AD2524)&gt;=Guide!$C$24,"▲ Bat Speed  ","")),"")&amp;IF(N(Z2524)&gt;=Guide!$C$22,"▲ Contact  ","")&amp;IF(N(Z2524)&lt;=-Guide!$C$22,"▼ Contact  ","")&amp;IF(N(AB2524)&gt;=Guide!$C$23,"▲ Chase  ","")&amp;IF(N(AB2524)&lt;=-Guide!$C$23,"▼ Chase  ",""))="","Stable",TRIM(IF(ISNUMBER(AD2524),IF(N(AD2524)&lt;=-Guide!$C$24,"▼ Bat Speed  ",IF(N(AD2524)&gt;=Guide!$C$24,"▲ Bat Speed  ","")),"")&amp;IF(N(Z2524)&gt;=Guide!$C$22,"▲ Contact  ","")&amp;IF(N(Z2524)&lt;=-Guide!$C$22,"▼ Contact  ","")&amp;IF(N(AB2524)&gt;=Guide!$C$23,"▲ Chase  ","")&amp;IF(N(AB2524)&lt;=-Guide!$C$23,"▼ Chase  ",""))))</f>
        <v>Low PA</v>
      </c>
      <c r="AF2524" s="35" t="n">
        <f aca="false">MATCH(Counts!A2524,'Season Counts'!$A$2:$A$740,0)</f>
        <v>648</v>
      </c>
    </row>
    <row r="2525" customFormat="false" ht="15" hidden="false" customHeight="false" outlineLevel="0" collapsed="false">
      <c r="A2525" s="34" t="str">
        <f aca="false">Counts!B2525</f>
        <v>STL</v>
      </c>
      <c r="B2525" s="5" t="str">
        <f aca="false">Counts!C2525</f>
        <v>Yohel Pozo</v>
      </c>
      <c r="C2525" s="34" t="str">
        <f aca="false">Counts!F2525</f>
        <v>May</v>
      </c>
      <c r="D2525" s="35" t="n">
        <f aca="false">IFERROR(Counts!P2525,"")</f>
        <v>16</v>
      </c>
      <c r="E2525" s="36" t="n">
        <f aca="false">IFERROR(Counts!R2525/Counts!Q2525,"")</f>
        <v>0.375</v>
      </c>
      <c r="F2525" s="36" t="n">
        <f aca="false">IFERROR((Counts!R2525+Counts!V2525+Counts!W2525)/(Counts!Q2525+Counts!V2525+Counts!W2525+Counts!X2525),"")</f>
        <v>0.375</v>
      </c>
      <c r="G2525" s="36" t="n">
        <f aca="false">IFERROR((Counts!R2525+Counts!S2525+2*Counts!T2525+3*Counts!U2525)/Counts!Q2525,"")</f>
        <v>0.375</v>
      </c>
      <c r="H2525" s="35" t="n">
        <f aca="false">IFERROR(Counts!U2525,"")</f>
        <v>0</v>
      </c>
      <c r="I2525" s="36" t="n">
        <f aca="false">IFERROR(Counts!Z2525/Counts!AA2525,"")</f>
        <v>0.38125</v>
      </c>
      <c r="J2525" s="36" t="n">
        <f aca="false">IFERROR(Counts!AB2525/Counts!AA2525,"")</f>
        <v>0.240625</v>
      </c>
      <c r="K2525" s="37" t="n">
        <f aca="false">IFERROR((Counts!AB2525-Counts!Z2525)/Counts!AA2525,"")</f>
        <v>-0.140625</v>
      </c>
      <c r="L2525" s="38" t="n">
        <f aca="false">IFERROR(Counts!Y2525/Counts!P2525,"")</f>
        <v>0.1875</v>
      </c>
      <c r="M2525" s="38" t="n">
        <f aca="false">IFERROR(Counts!V2525/Counts!P2525,"")</f>
        <v>0</v>
      </c>
      <c r="N2525" s="38" t="n">
        <f aca="false">IFERROR(Counts!AD2525/Counts!AC2525,"")</f>
        <v>0</v>
      </c>
      <c r="O2525" s="38" t="n">
        <f aca="false">IFERROR(Counts!AE2525/Counts!AC2525,"")</f>
        <v>0.153846153846154</v>
      </c>
      <c r="P2525" s="39" t="n">
        <f aca="false">IFERROR(Counts!AG2525/Counts!AF2525,"")</f>
        <v>85.9461538461539</v>
      </c>
      <c r="Q2525" s="38" t="n">
        <f aca="false">IFERROR(Counts!AH2525/Counts!AC2525,"")</f>
        <v>0.538461538461538</v>
      </c>
      <c r="R2525" s="38" t="n">
        <f aca="false">IFERROR(Counts!N2525/Counts!M2525,"")</f>
        <v>0.619047619047619</v>
      </c>
      <c r="S2525" s="38" t="n">
        <f aca="false">IFERROR(Counts!K2525/Counts!J2525,"")</f>
        <v>0.782608695652174</v>
      </c>
      <c r="T2525" s="38" t="n">
        <f aca="false">IFERROR(Counts!I2525/Counts!H2525,"")</f>
        <v>0.225806451612903</v>
      </c>
      <c r="U2525" s="38" t="n">
        <f aca="false">IFERROR(1-Counts!L2525/Counts!K2525,"")</f>
        <v>0.833333333333333</v>
      </c>
      <c r="V2525" s="39" t="n">
        <f aca="false">IFERROR(Counts!AJ2525/Counts!AI2525,"")</f>
        <v>68.7285714285714</v>
      </c>
      <c r="W2525" s="38" t="n">
        <f aca="false">IFERROR(Counts!AK2525/Counts!AI2525,"")</f>
        <v>0.0357142857142857</v>
      </c>
      <c r="X2525" s="40" t="n">
        <f aca="false">IFERROR(Counts!O2525,"")</f>
        <v>1.483</v>
      </c>
      <c r="Y2525" s="36" t="n">
        <f aca="false">IFERROR(INDEX('Season Counts'!$Y$2:$Y$740,$AF2525)/INDEX('Season Counts'!$X$2:$X$740,$AF2525),"")</f>
        <v>0.244090909090909</v>
      </c>
      <c r="Z2525" s="37" t="n">
        <f aca="false">IFERROR(J2525-Y2525,"")</f>
        <v>-0.00346590909090908</v>
      </c>
      <c r="AA2525" s="38" t="n">
        <f aca="false">IFERROR(INDEX('Season Counts'!$K$2:$K$740,$AF2525)/INDEX('Season Counts'!$J$2:$J$740,$AF2525),"")</f>
        <v>0.531914893617021</v>
      </c>
      <c r="AB2525" s="41" t="n">
        <f aca="false">IFERROR(R2525-AA2525,"")</f>
        <v>0.0871327254305978</v>
      </c>
      <c r="AC2525" s="39" t="n">
        <f aca="false">IFERROR(INDEX('Season Counts'!$AG$2:$AG$740,$AF2525)/INDEX('Season Counts'!$AF$2:$AF$740,$AF2525),"")</f>
        <v>69.678125</v>
      </c>
      <c r="AD2525" s="40" t="n">
        <f aca="false">IFERROR(V2525-AC2525,"")</f>
        <v>-0.949553571428567</v>
      </c>
      <c r="AE2525" s="4" t="str">
        <f aca="false">IF(D2525&lt;Guide!$C$21,"Low PA",IF(TRIM(IF(ISNUMBER(AD2525),IF(N(AD2525)&lt;=-Guide!$C$24,"▼ Bat Speed  ",IF(N(AD2525)&gt;=Guide!$C$24,"▲ Bat Speed  ","")),"")&amp;IF(N(Z2525)&gt;=Guide!$C$22,"▲ Contact  ","")&amp;IF(N(Z2525)&lt;=-Guide!$C$22,"▼ Contact  ","")&amp;IF(N(AB2525)&gt;=Guide!$C$23,"▲ Chase  ","")&amp;IF(N(AB2525)&lt;=-Guide!$C$23,"▼ Chase  ",""))="","Stable",TRIM(IF(ISNUMBER(AD2525),IF(N(AD2525)&lt;=-Guide!$C$24,"▼ Bat Speed  ",IF(N(AD2525)&gt;=Guide!$C$24,"▲ Bat Speed  ","")),"")&amp;IF(N(Z2525)&gt;=Guide!$C$22,"▲ Contact  ","")&amp;IF(N(Z2525)&lt;=-Guide!$C$22,"▼ Contact  ","")&amp;IF(N(AB2525)&gt;=Guide!$C$23,"▲ Chase  ","")&amp;IF(N(AB2525)&lt;=-Guide!$C$23,"▼ Chase  ",""))))</f>
        <v>Low PA</v>
      </c>
      <c r="AF2525" s="35" t="n">
        <f aca="false">MATCH(Counts!A2525,'Season Counts'!$A$2:$A$740,0)</f>
        <v>648</v>
      </c>
    </row>
    <row r="2526" customFormat="false" ht="15" hidden="false" customHeight="false" outlineLevel="0" collapsed="false">
      <c r="A2526" s="34" t="str">
        <f aca="false">Counts!B2526</f>
        <v>STL</v>
      </c>
      <c r="B2526" s="5" t="str">
        <f aca="false">Counts!C2526</f>
        <v>Everson Pereira</v>
      </c>
      <c r="C2526" s="34" t="str">
        <f aca="false">Counts!F2526</f>
        <v>Aug</v>
      </c>
      <c r="D2526" s="35" t="n">
        <f aca="false">IFERROR(Counts!P2526,"")</f>
        <v>23</v>
      </c>
      <c r="E2526" s="36" t="n">
        <f aca="false">IFERROR(Counts!R2526/Counts!Q2526,"")</f>
        <v>0.277777777777778</v>
      </c>
      <c r="F2526" s="36" t="n">
        <f aca="false">IFERROR((Counts!R2526+Counts!V2526+Counts!W2526)/(Counts!Q2526+Counts!V2526+Counts!W2526+Counts!X2526),"")</f>
        <v>0.409090909090909</v>
      </c>
      <c r="G2526" s="36" t="n">
        <f aca="false">IFERROR((Counts!R2526+Counts!S2526+2*Counts!T2526+3*Counts!U2526)/Counts!Q2526,"")</f>
        <v>0.444444444444444</v>
      </c>
      <c r="H2526" s="35" t="n">
        <f aca="false">IFERROR(Counts!U2526,"")</f>
        <v>1</v>
      </c>
      <c r="I2526" s="36" t="n">
        <f aca="false">IFERROR(Counts!Z2526/Counts!AA2526,"")</f>
        <v>0.381818181818182</v>
      </c>
      <c r="J2526" s="36" t="n">
        <f aca="false">IFERROR(Counts!AB2526/Counts!AA2526,"")</f>
        <v>0.314</v>
      </c>
      <c r="K2526" s="37" t="n">
        <f aca="false">IFERROR((Counts!AB2526-Counts!Z2526)/Counts!AA2526,"")</f>
        <v>-0.0678181818181818</v>
      </c>
      <c r="L2526" s="38" t="n">
        <f aca="false">IFERROR(Counts!Y2526/Counts!P2526,"")</f>
        <v>0.304347826086957</v>
      </c>
      <c r="M2526" s="38" t="n">
        <f aca="false">IFERROR(Counts!V2526/Counts!P2526,"")</f>
        <v>0.0434782608695652</v>
      </c>
      <c r="N2526" s="38" t="n">
        <f aca="false">IFERROR(Counts!AD2526/Counts!AC2526,"")</f>
        <v>0.0833333333333333</v>
      </c>
      <c r="O2526" s="38" t="n">
        <f aca="false">IFERROR(Counts!AE2526/Counts!AC2526,"")</f>
        <v>0.333333333333333</v>
      </c>
      <c r="P2526" s="39" t="n">
        <f aca="false">IFERROR(Counts!AG2526/Counts!AF2526,"")</f>
        <v>85.3</v>
      </c>
      <c r="Q2526" s="38" t="n">
        <f aca="false">IFERROR(Counts!AH2526/Counts!AC2526,"")</f>
        <v>0.416666666666667</v>
      </c>
      <c r="R2526" s="38" t="n">
        <f aca="false">IFERROR(Counts!N2526/Counts!M2526,"")</f>
        <v>0.307692307692308</v>
      </c>
      <c r="S2526" s="38" t="n">
        <f aca="false">IFERROR(Counts!K2526/Counts!J2526,"")</f>
        <v>0.638888888888889</v>
      </c>
      <c r="T2526" s="38" t="n">
        <f aca="false">IFERROR(Counts!I2526/Counts!H2526,"")</f>
        <v>0.384615384615385</v>
      </c>
      <c r="U2526" s="38" t="n">
        <f aca="false">IFERROR(1-Counts!L2526/Counts!K2526,"")</f>
        <v>0.782608695652174</v>
      </c>
      <c r="V2526" s="39" t="n">
        <f aca="false">IFERROR(Counts!AJ2526/Counts!AI2526,"")</f>
        <v>73.5117647058824</v>
      </c>
      <c r="W2526" s="38" t="n">
        <f aca="false">IFERROR(Counts!AK2526/Counts!AI2526,"")</f>
        <v>0.411764705882353</v>
      </c>
      <c r="X2526" s="40" t="n">
        <f aca="false">IFERROR(Counts!O2526,"")</f>
        <v>-0.02</v>
      </c>
      <c r="Y2526" s="36" t="n">
        <f aca="false">IFERROR(INDEX('Season Counts'!$Y$2:$Y$740,$AF2526)/INDEX('Season Counts'!$X$2:$X$740,$AF2526),"")</f>
        <v>0.314</v>
      </c>
      <c r="Z2526" s="37" t="n">
        <f aca="false">IFERROR(J2526-Y2526,"")</f>
        <v>0</v>
      </c>
      <c r="AA2526" s="38" t="n">
        <f aca="false">IFERROR(INDEX('Season Counts'!$K$2:$K$740,$AF2526)/INDEX('Season Counts'!$J$2:$J$740,$AF2526),"")</f>
        <v>0.307692307692308</v>
      </c>
      <c r="AB2526" s="41" t="n">
        <f aca="false">IFERROR(R2526-AA2526,"")</f>
        <v>0</v>
      </c>
      <c r="AC2526" s="39" t="n">
        <f aca="false">IFERROR(INDEX('Season Counts'!$AG$2:$AG$740,$AF2526)/INDEX('Season Counts'!$AF$2:$AF$740,$AF2526),"")</f>
        <v>73.5117647058824</v>
      </c>
      <c r="AD2526" s="40" t="n">
        <f aca="false">IFERROR(V2526-AC2526,"")</f>
        <v>0</v>
      </c>
      <c r="AE2526" s="4" t="str">
        <f aca="false">IF(D2526&lt;Guide!$C$21,"Low PA",IF(TRIM(IF(ISNUMBER(AD2526),IF(N(AD2526)&lt;=-Guide!$C$24,"▼ Bat Speed  ",IF(N(AD2526)&gt;=Guide!$C$24,"▲ Bat Speed  ","")),"")&amp;IF(N(Z2526)&gt;=Guide!$C$22,"▲ Contact  ","")&amp;IF(N(Z2526)&lt;=-Guide!$C$22,"▼ Contact  ","")&amp;IF(N(AB2526)&gt;=Guide!$C$23,"▲ Chase  ","")&amp;IF(N(AB2526)&lt;=-Guide!$C$23,"▼ Chase  ",""))="","Stable",TRIM(IF(ISNUMBER(AD2526),IF(N(AD2526)&lt;=-Guide!$C$24,"▼ Bat Speed  ",IF(N(AD2526)&gt;=Guide!$C$24,"▲ Bat Speed  ","")),"")&amp;IF(N(Z2526)&gt;=Guide!$C$22,"▲ Contact  ","")&amp;IF(N(Z2526)&lt;=-Guide!$C$22,"▼ Contact  ","")&amp;IF(N(AB2526)&gt;=Guide!$C$23,"▲ Chase  ","")&amp;IF(N(AB2526)&lt;=-Guide!$C$23,"▼ Chase  ",""))))</f>
        <v>Low PA</v>
      </c>
      <c r="AF2526" s="35" t="n">
        <f aca="false">MATCH(Counts!A2526,'Season Counts'!$A$2:$A$740,0)</f>
        <v>649</v>
      </c>
    </row>
    <row r="2527" customFormat="false" ht="15" hidden="false" customHeight="false" outlineLevel="0" collapsed="false">
      <c r="A2527" s="34" t="str">
        <f aca="false">Counts!B2527</f>
        <v>TB</v>
      </c>
      <c r="B2527" s="5" t="str">
        <f aca="false">Counts!C2527</f>
        <v>Junior Caminero</v>
      </c>
      <c r="C2527" s="34" t="str">
        <f aca="false">Counts!F2527</f>
        <v>Mar-Apr</v>
      </c>
      <c r="D2527" s="35" t="n">
        <f aca="false">IFERROR(Counts!P2527,"")</f>
        <v>131</v>
      </c>
      <c r="E2527" s="36" t="n">
        <f aca="false">IFERROR(Counts!R2527/Counts!Q2527,"")</f>
        <v>0.256410256410256</v>
      </c>
      <c r="F2527" s="36" t="n">
        <f aca="false">IFERROR((Counts!R2527+Counts!V2527+Counts!W2527)/(Counts!Q2527+Counts!V2527+Counts!W2527+Counts!X2527),"")</f>
        <v>0.32824427480916</v>
      </c>
      <c r="G2527" s="36" t="n">
        <f aca="false">IFERROR((Counts!R2527+Counts!S2527+2*Counts!T2527+3*Counts!U2527)/Counts!Q2527,"")</f>
        <v>0.487179487179487</v>
      </c>
      <c r="H2527" s="35" t="n">
        <f aca="false">IFERROR(Counts!U2527,"")</f>
        <v>8</v>
      </c>
      <c r="I2527" s="36" t="n">
        <f aca="false">IFERROR(Counts!Z2527/Counts!AA2527,"")</f>
        <v>0.34922480620155</v>
      </c>
      <c r="J2527" s="36" t="n">
        <f aca="false">IFERROR(Counts!AB2527/Counts!AA2527,"")</f>
        <v>0.35631007751938</v>
      </c>
      <c r="K2527" s="37" t="n">
        <f aca="false">IFERROR((Counts!AB2527-Counts!Z2527)/Counts!AA2527,"")</f>
        <v>0.00708527131782947</v>
      </c>
      <c r="L2527" s="38" t="n">
        <f aca="false">IFERROR(Counts!Y2527/Counts!P2527,"")</f>
        <v>0.16793893129771</v>
      </c>
      <c r="M2527" s="38" t="n">
        <f aca="false">IFERROR(Counts!V2527/Counts!P2527,"")</f>
        <v>0.099236641221374</v>
      </c>
      <c r="N2527" s="38" t="n">
        <f aca="false">IFERROR(Counts!AD2527/Counts!AC2527,"")</f>
        <v>0.104166666666667</v>
      </c>
      <c r="O2527" s="38" t="n">
        <f aca="false">IFERROR(Counts!AE2527/Counts!AC2527,"")</f>
        <v>0.4375</v>
      </c>
      <c r="P2527" s="39" t="n">
        <f aca="false">IFERROR(Counts!AG2527/Counts!AF2527,"")</f>
        <v>91.2989583333334</v>
      </c>
      <c r="Q2527" s="38" t="n">
        <f aca="false">IFERROR(Counts!AH2527/Counts!AC2527,"")</f>
        <v>0.270833333333333</v>
      </c>
      <c r="R2527" s="38" t="n">
        <f aca="false">IFERROR(Counts!N2527/Counts!M2527,"")</f>
        <v>0.295138888888889</v>
      </c>
      <c r="S2527" s="38" t="n">
        <f aca="false">IFERROR(Counts!K2527/Counts!J2527,"")</f>
        <v>0.613207547169811</v>
      </c>
      <c r="T2527" s="38" t="n">
        <f aca="false">IFERROR(Counts!I2527/Counts!H2527,"")</f>
        <v>0.217592592592593</v>
      </c>
      <c r="U2527" s="38" t="n">
        <f aca="false">IFERROR(1-Counts!L2527/Counts!K2527,"")</f>
        <v>0.846153846153846</v>
      </c>
      <c r="V2527" s="39" t="n">
        <f aca="false">IFERROR(Counts!AJ2527/Counts!AI2527,"")</f>
        <v>80.0313186813187</v>
      </c>
      <c r="W2527" s="38" t="n">
        <f aca="false">IFERROR(Counts!AK2527/Counts!AI2527,"")</f>
        <v>0.901098901098901</v>
      </c>
      <c r="X2527" s="40" t="n">
        <f aca="false">IFERROR(Counts!O2527,"")</f>
        <v>4.417</v>
      </c>
      <c r="Y2527" s="36" t="n">
        <f aca="false">IFERROR(INDEX('Season Counts'!$Y$2:$Y$740,$AF2527)/INDEX('Season Counts'!$X$2:$X$740,$AF2527),"")</f>
        <v>0.363690058479532</v>
      </c>
      <c r="Z2527" s="37" t="n">
        <f aca="false">IFERROR(J2527-Y2527,"")</f>
        <v>-0.00737998096015236</v>
      </c>
      <c r="AA2527" s="38" t="n">
        <f aca="false">IFERROR(INDEX('Season Counts'!$K$2:$K$740,$AF2527)/INDEX('Season Counts'!$J$2:$J$740,$AF2527),"")</f>
        <v>0.305139882888744</v>
      </c>
      <c r="AB2527" s="41" t="n">
        <f aca="false">IFERROR(R2527-AA2527,"")</f>
        <v>-0.0100009939998554</v>
      </c>
      <c r="AC2527" s="39" t="n">
        <f aca="false">IFERROR(INDEX('Season Counts'!$AG$2:$AG$740,$AF2527)/INDEX('Season Counts'!$AF$2:$AF$740,$AF2527),"")</f>
        <v>79.6038058991437</v>
      </c>
      <c r="AD2527" s="40" t="n">
        <f aca="false">IFERROR(V2527-AC2527,"")</f>
        <v>0.427512782175</v>
      </c>
      <c r="AE2527" s="4" t="str">
        <f aca="false">IF(D2527&lt;Guide!$C$21,"Low PA",IF(TRIM(IF(ISNUMBER(AD2527),IF(N(AD2527)&lt;=-Guide!$C$24,"▼ Bat Speed  ",IF(N(AD2527)&gt;=Guide!$C$24,"▲ Bat Speed  ","")),"")&amp;IF(N(Z2527)&gt;=Guide!$C$22,"▲ Contact  ","")&amp;IF(N(Z2527)&lt;=-Guide!$C$22,"▼ Contact  ","")&amp;IF(N(AB2527)&gt;=Guide!$C$23,"▲ Chase  ","")&amp;IF(N(AB2527)&lt;=-Guide!$C$23,"▼ Chase  ",""))="","Stable",TRIM(IF(ISNUMBER(AD2527),IF(N(AD2527)&lt;=-Guide!$C$24,"▼ Bat Speed  ",IF(N(AD2527)&gt;=Guide!$C$24,"▲ Bat Speed  ","")),"")&amp;IF(N(Z2527)&gt;=Guide!$C$22,"▲ Contact  ","")&amp;IF(N(Z2527)&lt;=-Guide!$C$22,"▼ Contact  ","")&amp;IF(N(AB2527)&gt;=Guide!$C$23,"▲ Chase  ","")&amp;IF(N(AB2527)&lt;=-Guide!$C$23,"▼ Chase  ",""))))</f>
        <v>Stable</v>
      </c>
      <c r="AF2527" s="35" t="n">
        <f aca="false">MATCH(Counts!A2527,'Season Counts'!$A$2:$A$740,0)</f>
        <v>650</v>
      </c>
    </row>
    <row r="2528" customFormat="false" ht="15" hidden="false" customHeight="false" outlineLevel="0" collapsed="false">
      <c r="A2528" s="34" t="str">
        <f aca="false">Counts!B2528</f>
        <v>TB</v>
      </c>
      <c r="B2528" s="5" t="str">
        <f aca="false">Counts!C2528</f>
        <v>Junior Caminero</v>
      </c>
      <c r="C2528" s="34" t="str">
        <f aca="false">Counts!F2528</f>
        <v>May</v>
      </c>
      <c r="D2528" s="35" t="n">
        <f aca="false">IFERROR(Counts!P2528,"")</f>
        <v>116</v>
      </c>
      <c r="E2528" s="36" t="n">
        <f aca="false">IFERROR(Counts!R2528/Counts!Q2528,"")</f>
        <v>0.305263157894737</v>
      </c>
      <c r="F2528" s="36" t="n">
        <f aca="false">IFERROR((Counts!R2528+Counts!V2528+Counts!W2528)/(Counts!Q2528+Counts!V2528+Counts!W2528+Counts!X2528),"")</f>
        <v>0.431034482758621</v>
      </c>
      <c r="G2528" s="36" t="n">
        <f aca="false">IFERROR((Counts!R2528+Counts!S2528+2*Counts!T2528+3*Counts!U2528)/Counts!Q2528,"")</f>
        <v>0.515789473684211</v>
      </c>
      <c r="H2528" s="35" t="n">
        <f aca="false">IFERROR(Counts!U2528,"")</f>
        <v>5</v>
      </c>
      <c r="I2528" s="36" t="n">
        <f aca="false">IFERROR(Counts!Z2528/Counts!AA2528,"")</f>
        <v>0.409210526315789</v>
      </c>
      <c r="J2528" s="36" t="n">
        <f aca="false">IFERROR(Counts!AB2528/Counts!AA2528,"")</f>
        <v>0.390912280701754</v>
      </c>
      <c r="K2528" s="37" t="n">
        <f aca="false">IFERROR((Counts!AB2528-Counts!Z2528)/Counts!AA2528,"")</f>
        <v>-0.0182982456140351</v>
      </c>
      <c r="L2528" s="38" t="n">
        <f aca="false">IFERROR(Counts!Y2528/Counts!P2528,"")</f>
        <v>0.137931034482759</v>
      </c>
      <c r="M2528" s="38" t="n">
        <f aca="false">IFERROR(Counts!V2528/Counts!P2528,"")</f>
        <v>0.181034482758621</v>
      </c>
      <c r="N2528" s="38" t="n">
        <f aca="false">IFERROR(Counts!AD2528/Counts!AC2528,"")</f>
        <v>0.139240506329114</v>
      </c>
      <c r="O2528" s="38" t="n">
        <f aca="false">IFERROR(Counts!AE2528/Counts!AC2528,"")</f>
        <v>0.531645569620253</v>
      </c>
      <c r="P2528" s="39" t="n">
        <f aca="false">IFERROR(Counts!AG2528/Counts!AF2528,"")</f>
        <v>94.0873417721519</v>
      </c>
      <c r="Q2528" s="38" t="n">
        <f aca="false">IFERROR(Counts!AH2528/Counts!AC2528,"")</f>
        <v>0.278481012658228</v>
      </c>
      <c r="R2528" s="38" t="n">
        <f aca="false">IFERROR(Counts!N2528/Counts!M2528,"")</f>
        <v>0.254355400696864</v>
      </c>
      <c r="S2528" s="38" t="n">
        <f aca="false">IFERROR(Counts!K2528/Counts!J2528,"")</f>
        <v>0.612903225806452</v>
      </c>
      <c r="T2528" s="38" t="n">
        <f aca="false">IFERROR(Counts!I2528/Counts!H2528,"")</f>
        <v>0.165775401069519</v>
      </c>
      <c r="U2528" s="38" t="n">
        <f aca="false">IFERROR(1-Counts!L2528/Counts!K2528,"")</f>
        <v>0.921052631578947</v>
      </c>
      <c r="V2528" s="39" t="n">
        <f aca="false">IFERROR(Counts!AJ2528/Counts!AI2528,"")</f>
        <v>79.767816091954</v>
      </c>
      <c r="W2528" s="38" t="n">
        <f aca="false">IFERROR(Counts!AK2528/Counts!AI2528,"")</f>
        <v>0.867816091954023</v>
      </c>
      <c r="X2528" s="40" t="n">
        <f aca="false">IFERROR(Counts!O2528,"")</f>
        <v>7.262</v>
      </c>
      <c r="Y2528" s="36" t="n">
        <f aca="false">IFERROR(INDEX('Season Counts'!$Y$2:$Y$740,$AF2528)/INDEX('Season Counts'!$X$2:$X$740,$AF2528),"")</f>
        <v>0.363690058479532</v>
      </c>
      <c r="Z2528" s="37" t="n">
        <f aca="false">IFERROR(J2528-Y2528,"")</f>
        <v>0.0272222222222222</v>
      </c>
      <c r="AA2528" s="38" t="n">
        <f aca="false">IFERROR(INDEX('Season Counts'!$K$2:$K$740,$AF2528)/INDEX('Season Counts'!$J$2:$J$740,$AF2528),"")</f>
        <v>0.305139882888744</v>
      </c>
      <c r="AB2528" s="41" t="n">
        <f aca="false">IFERROR(R2528-AA2528,"")</f>
        <v>-0.0507844821918802</v>
      </c>
      <c r="AC2528" s="39" t="n">
        <f aca="false">IFERROR(INDEX('Season Counts'!$AG$2:$AG$740,$AF2528)/INDEX('Season Counts'!$AF$2:$AF$740,$AF2528),"")</f>
        <v>79.6038058991437</v>
      </c>
      <c r="AD2528" s="40" t="n">
        <f aca="false">IFERROR(V2528-AC2528,"")</f>
        <v>0.164010192810352</v>
      </c>
      <c r="AE2528" s="4" t="str">
        <f aca="false">IF(D2528&lt;Guide!$C$21,"Low PA",IF(TRIM(IF(ISNUMBER(AD2528),IF(N(AD2528)&lt;=-Guide!$C$24,"▼ Bat Speed  ",IF(N(AD2528)&gt;=Guide!$C$24,"▲ Bat Speed  ","")),"")&amp;IF(N(Z2528)&gt;=Guide!$C$22,"▲ Contact  ","")&amp;IF(N(Z2528)&lt;=-Guide!$C$22,"▼ Contact  ","")&amp;IF(N(AB2528)&gt;=Guide!$C$23,"▲ Chase  ","")&amp;IF(N(AB2528)&lt;=-Guide!$C$23,"▼ Chase  ",""))="","Stable",TRIM(IF(ISNUMBER(AD2528),IF(N(AD2528)&lt;=-Guide!$C$24,"▼ Bat Speed  ",IF(N(AD2528)&gt;=Guide!$C$24,"▲ Bat Speed  ","")),"")&amp;IF(N(Z2528)&gt;=Guide!$C$22,"▲ Contact  ","")&amp;IF(N(Z2528)&lt;=-Guide!$C$22,"▼ Contact  ","")&amp;IF(N(AB2528)&gt;=Guide!$C$23,"▲ Chase  ","")&amp;IF(N(AB2528)&lt;=-Guide!$C$23,"▼ Chase  ",""))))</f>
        <v>▼ Chase</v>
      </c>
      <c r="AF2528" s="35" t="n">
        <f aca="false">MATCH(Counts!A2528,'Season Counts'!$A$2:$A$740,0)</f>
        <v>650</v>
      </c>
    </row>
    <row r="2529" customFormat="false" ht="15" hidden="false" customHeight="false" outlineLevel="0" collapsed="false">
      <c r="A2529" s="34" t="str">
        <f aca="false">Counts!B2529</f>
        <v>TB</v>
      </c>
      <c r="B2529" s="5" t="str">
        <f aca="false">Counts!C2529</f>
        <v>Junior Caminero</v>
      </c>
      <c r="C2529" s="34" t="str">
        <f aca="false">Counts!F2529</f>
        <v>Jun</v>
      </c>
      <c r="D2529" s="35" t="n">
        <f aca="false">IFERROR(Counts!P2529,"")</f>
        <v>112</v>
      </c>
      <c r="E2529" s="36" t="n">
        <f aca="false">IFERROR(Counts!R2529/Counts!Q2529,"")</f>
        <v>0.326530612244898</v>
      </c>
      <c r="F2529" s="36" t="n">
        <f aca="false">IFERROR((Counts!R2529+Counts!V2529+Counts!W2529)/(Counts!Q2529+Counts!V2529+Counts!W2529+Counts!X2529),"")</f>
        <v>0.401785714285714</v>
      </c>
      <c r="G2529" s="36" t="n">
        <f aca="false">IFERROR((Counts!R2529+Counts!S2529+2*Counts!T2529+3*Counts!U2529)/Counts!Q2529,"")</f>
        <v>0.673469387755102</v>
      </c>
      <c r="H2529" s="35" t="n">
        <f aca="false">IFERROR(Counts!U2529,"")</f>
        <v>10</v>
      </c>
      <c r="I2529" s="36" t="n">
        <f aca="false">IFERROR(Counts!Z2529/Counts!AA2529,"")</f>
        <v>0.441509433962264</v>
      </c>
      <c r="J2529" s="36" t="n">
        <f aca="false">IFERROR(Counts!AB2529/Counts!AA2529,"")</f>
        <v>0.389716981132076</v>
      </c>
      <c r="K2529" s="37" t="n">
        <f aca="false">IFERROR((Counts!AB2529-Counts!Z2529)/Counts!AA2529,"")</f>
        <v>-0.0517924528301886</v>
      </c>
      <c r="L2529" s="38" t="n">
        <f aca="false">IFERROR(Counts!Y2529/Counts!P2529,"")</f>
        <v>0.214285714285714</v>
      </c>
      <c r="M2529" s="38" t="n">
        <f aca="false">IFERROR(Counts!V2529/Counts!P2529,"")</f>
        <v>0.116071428571429</v>
      </c>
      <c r="N2529" s="38" t="n">
        <f aca="false">IFERROR(Counts!AD2529/Counts!AC2529,"")</f>
        <v>0.16</v>
      </c>
      <c r="O2529" s="38" t="n">
        <f aca="false">IFERROR(Counts!AE2529/Counts!AC2529,"")</f>
        <v>0.613333333333333</v>
      </c>
      <c r="P2529" s="39" t="n">
        <f aca="false">IFERROR(Counts!AG2529/Counts!AF2529,"")</f>
        <v>95.3973333333333</v>
      </c>
      <c r="Q2529" s="38" t="n">
        <f aca="false">IFERROR(Counts!AH2529/Counts!AC2529,"")</f>
        <v>0.36</v>
      </c>
      <c r="R2529" s="38" t="n">
        <f aca="false">IFERROR(Counts!N2529/Counts!M2529,"")</f>
        <v>0.298642533936652</v>
      </c>
      <c r="S2529" s="38" t="n">
        <f aca="false">IFERROR(Counts!K2529/Counts!J2529,"")</f>
        <v>0.591623036649215</v>
      </c>
      <c r="T2529" s="38" t="n">
        <f aca="false">IFERROR(Counts!I2529/Counts!H2529,"")</f>
        <v>0.209944751381215</v>
      </c>
      <c r="U2529" s="38" t="n">
        <f aca="false">IFERROR(1-Counts!L2529/Counts!K2529,"")</f>
        <v>0.849557522123894</v>
      </c>
      <c r="V2529" s="39" t="n">
        <f aca="false">IFERROR(Counts!AJ2529/Counts!AI2529,"")</f>
        <v>80.1807453416149</v>
      </c>
      <c r="W2529" s="38" t="n">
        <f aca="false">IFERROR(Counts!AK2529/Counts!AI2529,"")</f>
        <v>0.93167701863354</v>
      </c>
      <c r="X2529" s="40" t="n">
        <f aca="false">IFERROR(Counts!O2529,"")</f>
        <v>11.482</v>
      </c>
      <c r="Y2529" s="36" t="n">
        <f aca="false">IFERROR(INDEX('Season Counts'!$Y$2:$Y$740,$AF2529)/INDEX('Season Counts'!$X$2:$X$740,$AF2529),"")</f>
        <v>0.363690058479532</v>
      </c>
      <c r="Z2529" s="37" t="n">
        <f aca="false">IFERROR(J2529-Y2529,"")</f>
        <v>0.0260269226525433</v>
      </c>
      <c r="AA2529" s="38" t="n">
        <f aca="false">IFERROR(INDEX('Season Counts'!$K$2:$K$740,$AF2529)/INDEX('Season Counts'!$J$2:$J$740,$AF2529),"")</f>
        <v>0.305139882888744</v>
      </c>
      <c r="AB2529" s="41" t="n">
        <f aca="false">IFERROR(R2529-AA2529,"")</f>
        <v>-0.00649734895209275</v>
      </c>
      <c r="AC2529" s="39" t="n">
        <f aca="false">IFERROR(INDEX('Season Counts'!$AG$2:$AG$740,$AF2529)/INDEX('Season Counts'!$AF$2:$AF$740,$AF2529),"")</f>
        <v>79.6038058991437</v>
      </c>
      <c r="AD2529" s="40" t="n">
        <f aca="false">IFERROR(V2529-AC2529,"")</f>
        <v>0.576939442471229</v>
      </c>
      <c r="AE2529" s="4" t="str">
        <f aca="false">IF(D2529&lt;Guide!$C$21,"Low PA",IF(TRIM(IF(ISNUMBER(AD2529),IF(N(AD2529)&lt;=-Guide!$C$24,"▼ Bat Speed  ",IF(N(AD2529)&gt;=Guide!$C$24,"▲ Bat Speed  ","")),"")&amp;IF(N(Z2529)&gt;=Guide!$C$22,"▲ Contact  ","")&amp;IF(N(Z2529)&lt;=-Guide!$C$22,"▼ Contact  ","")&amp;IF(N(AB2529)&gt;=Guide!$C$23,"▲ Chase  ","")&amp;IF(N(AB2529)&lt;=-Guide!$C$23,"▼ Chase  ",""))="","Stable",TRIM(IF(ISNUMBER(AD2529),IF(N(AD2529)&lt;=-Guide!$C$24,"▼ Bat Speed  ",IF(N(AD2529)&gt;=Guide!$C$24,"▲ Bat Speed  ","")),"")&amp;IF(N(Z2529)&gt;=Guide!$C$22,"▲ Contact  ","")&amp;IF(N(Z2529)&lt;=-Guide!$C$22,"▼ Contact  ","")&amp;IF(N(AB2529)&gt;=Guide!$C$23,"▲ Chase  ","")&amp;IF(N(AB2529)&lt;=-Guide!$C$23,"▼ Chase  ",""))))</f>
        <v>Stable</v>
      </c>
      <c r="AF2529" s="35" t="n">
        <f aca="false">MATCH(Counts!A2529,'Season Counts'!$A$2:$A$740,0)</f>
        <v>650</v>
      </c>
    </row>
    <row r="2530" customFormat="false" ht="15" hidden="false" customHeight="false" outlineLevel="0" collapsed="false">
      <c r="A2530" s="34" t="str">
        <f aca="false">Counts!B2530</f>
        <v>TB</v>
      </c>
      <c r="B2530" s="5" t="str">
        <f aca="false">Counts!C2530</f>
        <v>Junior Caminero</v>
      </c>
      <c r="C2530" s="34" t="str">
        <f aca="false">Counts!F2530</f>
        <v>Jul</v>
      </c>
      <c r="D2530" s="35" t="n">
        <f aca="false">IFERROR(Counts!P2530,"")</f>
        <v>116</v>
      </c>
      <c r="E2530" s="36" t="n">
        <f aca="false">IFERROR(Counts!R2530/Counts!Q2530,"")</f>
        <v>0.245098039215686</v>
      </c>
      <c r="F2530" s="36" t="n">
        <f aca="false">IFERROR((Counts!R2530+Counts!V2530+Counts!W2530)/(Counts!Q2530+Counts!V2530+Counts!W2530+Counts!X2530),"")</f>
        <v>0.336206896551724</v>
      </c>
      <c r="G2530" s="36" t="n">
        <f aca="false">IFERROR((Counts!R2530+Counts!S2530+2*Counts!T2530+3*Counts!U2530)/Counts!Q2530,"")</f>
        <v>0.529411764705882</v>
      </c>
      <c r="H2530" s="35" t="n">
        <f aca="false">IFERROR(Counts!U2530,"")</f>
        <v>7</v>
      </c>
      <c r="I2530" s="36" t="n">
        <f aca="false">IFERROR(Counts!Z2530/Counts!AA2530,"")</f>
        <v>0.360176991150443</v>
      </c>
      <c r="J2530" s="36" t="n">
        <f aca="false">IFERROR(Counts!AB2530/Counts!AA2530,"")</f>
        <v>0.36346017699115</v>
      </c>
      <c r="K2530" s="37" t="n">
        <f aca="false">IFERROR((Counts!AB2530-Counts!Z2530)/Counts!AA2530,"")</f>
        <v>0.00328318584070792</v>
      </c>
      <c r="L2530" s="38" t="n">
        <f aca="false">IFERROR(Counts!Y2530/Counts!P2530,"")</f>
        <v>0.206896551724138</v>
      </c>
      <c r="M2530" s="38" t="n">
        <f aca="false">IFERROR(Counts!V2530/Counts!P2530,"")</f>
        <v>0.112068965517241</v>
      </c>
      <c r="N2530" s="38" t="n">
        <f aca="false">IFERROR(Counts!AD2530/Counts!AC2530,"")</f>
        <v>0.141025641025641</v>
      </c>
      <c r="O2530" s="38" t="n">
        <f aca="false">IFERROR(Counts!AE2530/Counts!AC2530,"")</f>
        <v>0.448717948717949</v>
      </c>
      <c r="P2530" s="39" t="n">
        <f aca="false">IFERROR(Counts!AG2530/Counts!AF2530,"")</f>
        <v>91.4935897435897</v>
      </c>
      <c r="Q2530" s="38" t="n">
        <f aca="false">IFERROR(Counts!AH2530/Counts!AC2530,"")</f>
        <v>0.294871794871795</v>
      </c>
      <c r="R2530" s="38" t="n">
        <f aca="false">IFERROR(Counts!N2530/Counts!M2530,"")</f>
        <v>0.302325581395349</v>
      </c>
      <c r="S2530" s="38" t="n">
        <f aca="false">IFERROR(Counts!K2530/Counts!J2530,"")</f>
        <v>0.652849740932643</v>
      </c>
      <c r="T2530" s="38" t="n">
        <f aca="false">IFERROR(Counts!I2530/Counts!H2530,"")</f>
        <v>0.215686274509804</v>
      </c>
      <c r="U2530" s="38" t="n">
        <f aca="false">IFERROR(1-Counts!L2530/Counts!K2530,"")</f>
        <v>0.896825396825397</v>
      </c>
      <c r="V2530" s="39" t="n">
        <f aca="false">IFERROR(Counts!AJ2530/Counts!AI2530,"")</f>
        <v>79.7534090909091</v>
      </c>
      <c r="W2530" s="38" t="n">
        <f aca="false">IFERROR(Counts!AK2530/Counts!AI2530,"")</f>
        <v>0.869318181818182</v>
      </c>
      <c r="X2530" s="40" t="n">
        <f aca="false">IFERROR(Counts!O2530,"")</f>
        <v>5.412</v>
      </c>
      <c r="Y2530" s="36" t="n">
        <f aca="false">IFERROR(INDEX('Season Counts'!$Y$2:$Y$740,$AF2530)/INDEX('Season Counts'!$X$2:$X$740,$AF2530),"")</f>
        <v>0.363690058479532</v>
      </c>
      <c r="Z2530" s="37" t="n">
        <f aca="false">IFERROR(J2530-Y2530,"")</f>
        <v>-0.000229881488381767</v>
      </c>
      <c r="AA2530" s="38" t="n">
        <f aca="false">IFERROR(INDEX('Season Counts'!$K$2:$K$740,$AF2530)/INDEX('Season Counts'!$J$2:$J$740,$AF2530),"")</f>
        <v>0.305139882888744</v>
      </c>
      <c r="AB2530" s="41" t="n">
        <f aca="false">IFERROR(R2530-AA2530,"")</f>
        <v>-0.00281430149339551</v>
      </c>
      <c r="AC2530" s="39" t="n">
        <f aca="false">IFERROR(INDEX('Season Counts'!$AG$2:$AG$740,$AF2530)/INDEX('Season Counts'!$AF$2:$AF$740,$AF2530),"")</f>
        <v>79.6038058991437</v>
      </c>
      <c r="AD2530" s="40" t="n">
        <f aca="false">IFERROR(V2530-AC2530,"")</f>
        <v>0.149603191765408</v>
      </c>
      <c r="AE2530" s="4" t="str">
        <f aca="false">IF(D2530&lt;Guide!$C$21,"Low PA",IF(TRIM(IF(ISNUMBER(AD2530),IF(N(AD2530)&lt;=-Guide!$C$24,"▼ Bat Speed  ",IF(N(AD2530)&gt;=Guide!$C$24,"▲ Bat Speed  ","")),"")&amp;IF(N(Z2530)&gt;=Guide!$C$22,"▲ Contact  ","")&amp;IF(N(Z2530)&lt;=-Guide!$C$22,"▼ Contact  ","")&amp;IF(N(AB2530)&gt;=Guide!$C$23,"▲ Chase  ","")&amp;IF(N(AB2530)&lt;=-Guide!$C$23,"▼ Chase  ",""))="","Stable",TRIM(IF(ISNUMBER(AD2530),IF(N(AD2530)&lt;=-Guide!$C$24,"▼ Bat Speed  ",IF(N(AD2530)&gt;=Guide!$C$24,"▲ Bat Speed  ","")),"")&amp;IF(N(Z2530)&gt;=Guide!$C$22,"▲ Contact  ","")&amp;IF(N(Z2530)&lt;=-Guide!$C$22,"▼ Contact  ","")&amp;IF(N(AB2530)&gt;=Guide!$C$23,"▲ Chase  ","")&amp;IF(N(AB2530)&lt;=-Guide!$C$23,"▼ Chase  ",""))))</f>
        <v>Stable</v>
      </c>
      <c r="AF2530" s="35" t="n">
        <f aca="false">MATCH(Counts!A2530,'Season Counts'!$A$2:$A$740,0)</f>
        <v>650</v>
      </c>
    </row>
    <row r="2531" customFormat="false" ht="15" hidden="false" customHeight="false" outlineLevel="0" collapsed="false">
      <c r="A2531" s="34" t="str">
        <f aca="false">Counts!B2531</f>
        <v>TB</v>
      </c>
      <c r="B2531" s="5" t="str">
        <f aca="false">Counts!C2531</f>
        <v>Junior Caminero</v>
      </c>
      <c r="C2531" s="34" t="str">
        <f aca="false">Counts!F2531</f>
        <v>Aug</v>
      </c>
      <c r="D2531" s="35" t="n">
        <f aca="false">IFERROR(Counts!P2531,"")</f>
        <v>122</v>
      </c>
      <c r="E2531" s="36" t="n">
        <f aca="false">IFERROR(Counts!R2531/Counts!Q2531,"")</f>
        <v>0.281818181818182</v>
      </c>
      <c r="F2531" s="36" t="n">
        <f aca="false">IFERROR((Counts!R2531+Counts!V2531+Counts!W2531)/(Counts!Q2531+Counts!V2531+Counts!W2531+Counts!X2531),"")</f>
        <v>0.352459016393443</v>
      </c>
      <c r="G2531" s="36" t="n">
        <f aca="false">IFERROR((Counts!R2531+Counts!S2531+2*Counts!T2531+3*Counts!U2531)/Counts!Q2531,"")</f>
        <v>0.490909090909091</v>
      </c>
      <c r="H2531" s="35" t="n">
        <f aca="false">IFERROR(Counts!U2531,"")</f>
        <v>7</v>
      </c>
      <c r="I2531" s="36" t="n">
        <f aca="false">IFERROR(Counts!Z2531/Counts!AA2531,"")</f>
        <v>0.360833333333333</v>
      </c>
      <c r="J2531" s="36" t="n">
        <f aca="false">IFERROR(Counts!AB2531/Counts!AA2531,"")</f>
        <v>0.329966666666667</v>
      </c>
      <c r="K2531" s="37" t="n">
        <f aca="false">IFERROR((Counts!AB2531-Counts!Z2531)/Counts!AA2531,"")</f>
        <v>-0.0308666666666667</v>
      </c>
      <c r="L2531" s="38" t="n">
        <f aca="false">IFERROR(Counts!Y2531/Counts!P2531,"")</f>
        <v>0.188524590163934</v>
      </c>
      <c r="M2531" s="38" t="n">
        <f aca="false">IFERROR(Counts!V2531/Counts!P2531,"")</f>
        <v>0.0819672131147541</v>
      </c>
      <c r="N2531" s="38" t="n">
        <f aca="false">IFERROR(Counts!AD2531/Counts!AC2531,"")</f>
        <v>0.114942528735632</v>
      </c>
      <c r="O2531" s="38" t="n">
        <f aca="false">IFERROR(Counts!AE2531/Counts!AC2531,"")</f>
        <v>0.505747126436782</v>
      </c>
      <c r="P2531" s="39" t="n">
        <f aca="false">IFERROR(Counts!AG2531/Counts!AF2531,"")</f>
        <v>93.4586206896552</v>
      </c>
      <c r="Q2531" s="38" t="n">
        <f aca="false">IFERROR(Counts!AH2531/Counts!AC2531,"")</f>
        <v>0.206896551724138</v>
      </c>
      <c r="R2531" s="38" t="n">
        <f aca="false">IFERROR(Counts!N2531/Counts!M2531,"")</f>
        <v>0.324528301886792</v>
      </c>
      <c r="S2531" s="38" t="n">
        <f aca="false">IFERROR(Counts!K2531/Counts!J2531,"")</f>
        <v>0.64</v>
      </c>
      <c r="T2531" s="38" t="n">
        <f aca="false">IFERROR(Counts!I2531/Counts!H2531,"")</f>
        <v>0.285046728971963</v>
      </c>
      <c r="U2531" s="38" t="n">
        <f aca="false">IFERROR(1-Counts!L2531/Counts!K2531,"")</f>
        <v>0.8359375</v>
      </c>
      <c r="V2531" s="39" t="n">
        <f aca="false">IFERROR(Counts!AJ2531/Counts!AI2531,"")</f>
        <v>79.3675675675676</v>
      </c>
      <c r="W2531" s="38" t="n">
        <f aca="false">IFERROR(Counts!AK2531/Counts!AI2531,"")</f>
        <v>0.816216216216216</v>
      </c>
      <c r="X2531" s="40" t="n">
        <f aca="false">IFERROR(Counts!O2531,"")</f>
        <v>5.297</v>
      </c>
      <c r="Y2531" s="36" t="n">
        <f aca="false">IFERROR(INDEX('Season Counts'!$Y$2:$Y$740,$AF2531)/INDEX('Season Counts'!$X$2:$X$740,$AF2531),"")</f>
        <v>0.363690058479532</v>
      </c>
      <c r="Z2531" s="37" t="n">
        <f aca="false">IFERROR(J2531-Y2531,"")</f>
        <v>-0.0337233918128655</v>
      </c>
      <c r="AA2531" s="38" t="n">
        <f aca="false">IFERROR(INDEX('Season Counts'!$K$2:$K$740,$AF2531)/INDEX('Season Counts'!$J$2:$J$740,$AF2531),"")</f>
        <v>0.305139882888744</v>
      </c>
      <c r="AB2531" s="41" t="n">
        <f aca="false">IFERROR(R2531-AA2531,"")</f>
        <v>0.0193884189980481</v>
      </c>
      <c r="AC2531" s="39" t="n">
        <f aca="false">IFERROR(INDEX('Season Counts'!$AG$2:$AG$740,$AF2531)/INDEX('Season Counts'!$AF$2:$AF$740,$AF2531),"")</f>
        <v>79.6038058991437</v>
      </c>
      <c r="AD2531" s="40" t="n">
        <f aca="false">IFERROR(V2531-AC2531,"")</f>
        <v>-0.236238331576118</v>
      </c>
      <c r="AE2531" s="4" t="str">
        <f aca="false">IF(D2531&lt;Guide!$C$21,"Low PA",IF(TRIM(IF(ISNUMBER(AD2531),IF(N(AD2531)&lt;=-Guide!$C$24,"▼ Bat Speed  ",IF(N(AD2531)&gt;=Guide!$C$24,"▲ Bat Speed  ","")),"")&amp;IF(N(Z2531)&gt;=Guide!$C$22,"▲ Contact  ","")&amp;IF(N(Z2531)&lt;=-Guide!$C$22,"▼ Contact  ","")&amp;IF(N(AB2531)&gt;=Guide!$C$23,"▲ Chase  ","")&amp;IF(N(AB2531)&lt;=-Guide!$C$23,"▼ Chase  ",""))="","Stable",TRIM(IF(ISNUMBER(AD2531),IF(N(AD2531)&lt;=-Guide!$C$24,"▼ Bat Speed  ",IF(N(AD2531)&gt;=Guide!$C$24,"▲ Bat Speed  ","")),"")&amp;IF(N(Z2531)&gt;=Guide!$C$22,"▲ Contact  ","")&amp;IF(N(Z2531)&lt;=-Guide!$C$22,"▼ Contact  ","")&amp;IF(N(AB2531)&gt;=Guide!$C$23,"▲ Chase  ","")&amp;IF(N(AB2531)&lt;=-Guide!$C$23,"▼ Chase  ",""))))</f>
        <v>Stable</v>
      </c>
      <c r="AF2531" s="35" t="n">
        <f aca="false">MATCH(Counts!A2531,'Season Counts'!$A$2:$A$740,0)</f>
        <v>650</v>
      </c>
    </row>
    <row r="2532" customFormat="false" ht="15" hidden="false" customHeight="false" outlineLevel="0" collapsed="false">
      <c r="A2532" s="34" t="str">
        <f aca="false">Counts!B2532</f>
        <v>TB</v>
      </c>
      <c r="B2532" s="5" t="str">
        <f aca="false">Counts!C2532</f>
        <v>Junior Caminero</v>
      </c>
      <c r="C2532" s="34" t="str">
        <f aca="false">Counts!F2532</f>
        <v>Sep</v>
      </c>
      <c r="D2532" s="35" t="n">
        <f aca="false">IFERROR(Counts!P2532,"")</f>
        <v>105</v>
      </c>
      <c r="E2532" s="36" t="n">
        <f aca="false">IFERROR(Counts!R2532/Counts!Q2532,"")</f>
        <v>0.24468085106383</v>
      </c>
      <c r="F2532" s="36" t="n">
        <f aca="false">IFERROR((Counts!R2532+Counts!V2532+Counts!W2532)/(Counts!Q2532+Counts!V2532+Counts!W2532+Counts!X2532),"")</f>
        <v>0.314285714285714</v>
      </c>
      <c r="G2532" s="36" t="n">
        <f aca="false">IFERROR((Counts!R2532+Counts!S2532+2*Counts!T2532+3*Counts!U2532)/Counts!Q2532,"")</f>
        <v>0.457446808510638</v>
      </c>
      <c r="H2532" s="35" t="n">
        <f aca="false">IFERROR(Counts!U2532,"")</f>
        <v>5</v>
      </c>
      <c r="I2532" s="36" t="n">
        <f aca="false">IFERROR(Counts!Z2532/Counts!AA2532,"")</f>
        <v>0.322058823529412</v>
      </c>
      <c r="J2532" s="36" t="n">
        <f aca="false">IFERROR(Counts!AB2532/Counts!AA2532,"")</f>
        <v>0.355480392156863</v>
      </c>
      <c r="K2532" s="37" t="n">
        <f aca="false">IFERROR((Counts!AB2532-Counts!Z2532)/Counts!AA2532,"")</f>
        <v>0.033421568627451</v>
      </c>
      <c r="L2532" s="38" t="n">
        <f aca="false">IFERROR(Counts!Y2532/Counts!P2532,"")</f>
        <v>0.19047619047619</v>
      </c>
      <c r="M2532" s="38" t="n">
        <f aca="false">IFERROR(Counts!V2532/Counts!P2532,"")</f>
        <v>0.0857142857142857</v>
      </c>
      <c r="N2532" s="38" t="n">
        <f aca="false">IFERROR(Counts!AD2532/Counts!AC2532,"")</f>
        <v>0.133333333333333</v>
      </c>
      <c r="O2532" s="38" t="n">
        <f aca="false">IFERROR(Counts!AE2532/Counts!AC2532,"")</f>
        <v>0.453333333333333</v>
      </c>
      <c r="P2532" s="39" t="n">
        <f aca="false">IFERROR(Counts!AG2532/Counts!AF2532,"")</f>
        <v>90.7053333333333</v>
      </c>
      <c r="Q2532" s="38" t="n">
        <f aca="false">IFERROR(Counts!AH2532/Counts!AC2532,"")</f>
        <v>0.333333333333333</v>
      </c>
      <c r="R2532" s="38" t="n">
        <f aca="false">IFERROR(Counts!N2532/Counts!M2532,"")</f>
        <v>0.371559633027523</v>
      </c>
      <c r="S2532" s="38" t="n">
        <f aca="false">IFERROR(Counts!K2532/Counts!J2532,"")</f>
        <v>0.662983425414365</v>
      </c>
      <c r="T2532" s="38" t="n">
        <f aca="false">IFERROR(Counts!I2532/Counts!H2532,"")</f>
        <v>0.189054726368159</v>
      </c>
      <c r="U2532" s="38" t="n">
        <f aca="false">IFERROR(1-Counts!L2532/Counts!K2532,"")</f>
        <v>0.875</v>
      </c>
      <c r="V2532" s="39" t="n">
        <f aca="false">IFERROR(Counts!AJ2532/Counts!AI2532,"")</f>
        <v>78.5526011560694</v>
      </c>
      <c r="W2532" s="38" t="n">
        <f aca="false">IFERROR(Counts!AK2532/Counts!AI2532,"")</f>
        <v>0.803468208092486</v>
      </c>
      <c r="X2532" s="40" t="n">
        <f aca="false">IFERROR(Counts!O2532,"")</f>
        <v>0.484</v>
      </c>
      <c r="Y2532" s="36" t="n">
        <f aca="false">IFERROR(INDEX('Season Counts'!$Y$2:$Y$740,$AF2532)/INDEX('Season Counts'!$X$2:$X$740,$AF2532),"")</f>
        <v>0.363690058479532</v>
      </c>
      <c r="Z2532" s="37" t="n">
        <f aca="false">IFERROR(J2532-Y2532,"")</f>
        <v>-0.00820966632266945</v>
      </c>
      <c r="AA2532" s="38" t="n">
        <f aca="false">IFERROR(INDEX('Season Counts'!$K$2:$K$740,$AF2532)/INDEX('Season Counts'!$J$2:$J$740,$AF2532),"")</f>
        <v>0.305139882888744</v>
      </c>
      <c r="AB2532" s="41" t="n">
        <f aca="false">IFERROR(R2532-AA2532,"")</f>
        <v>0.0664197501387786</v>
      </c>
      <c r="AC2532" s="39" t="n">
        <f aca="false">IFERROR(INDEX('Season Counts'!$AG$2:$AG$740,$AF2532)/INDEX('Season Counts'!$AF$2:$AF$740,$AF2532),"")</f>
        <v>79.6038058991437</v>
      </c>
      <c r="AD2532" s="40" t="n">
        <f aca="false">IFERROR(V2532-AC2532,"")</f>
        <v>-1.05120474307431</v>
      </c>
      <c r="AE2532" s="4" t="str">
        <f aca="false">IF(D2532&lt;Guide!$C$21,"Low PA",IF(TRIM(IF(ISNUMBER(AD2532),IF(N(AD2532)&lt;=-Guide!$C$24,"▼ Bat Speed  ",IF(N(AD2532)&gt;=Guide!$C$24,"▲ Bat Speed  ","")),"")&amp;IF(N(Z2532)&gt;=Guide!$C$22,"▲ Contact  ","")&amp;IF(N(Z2532)&lt;=-Guide!$C$22,"▼ Contact  ","")&amp;IF(N(AB2532)&gt;=Guide!$C$23,"▲ Chase  ","")&amp;IF(N(AB2532)&lt;=-Guide!$C$23,"▼ Chase  ",""))="","Stable",TRIM(IF(ISNUMBER(AD2532),IF(N(AD2532)&lt;=-Guide!$C$24,"▼ Bat Speed  ",IF(N(AD2532)&gt;=Guide!$C$24,"▲ Bat Speed  ","")),"")&amp;IF(N(Z2532)&gt;=Guide!$C$22,"▲ Contact  ","")&amp;IF(N(Z2532)&lt;=-Guide!$C$22,"▼ Contact  ","")&amp;IF(N(AB2532)&gt;=Guide!$C$23,"▲ Chase  ","")&amp;IF(N(AB2532)&lt;=-Guide!$C$23,"▼ Chase  ",""))))</f>
        <v>▼ Bat Speed ▲ Chase</v>
      </c>
      <c r="AF2532" s="35" t="n">
        <f aca="false">MATCH(Counts!A2532,'Season Counts'!$A$2:$A$740,0)</f>
        <v>650</v>
      </c>
    </row>
    <row r="2533" customFormat="false" ht="15" hidden="false" customHeight="false" outlineLevel="0" collapsed="false">
      <c r="A2533" s="34" t="str">
        <f aca="false">Counts!B2533</f>
        <v>TB</v>
      </c>
      <c r="B2533" s="5" t="str">
        <f aca="false">Counts!C2533</f>
        <v>Yandy Díaz</v>
      </c>
      <c r="C2533" s="34" t="str">
        <f aca="false">Counts!F2533</f>
        <v>Mar-Apr</v>
      </c>
      <c r="D2533" s="35" t="n">
        <f aca="false">IFERROR(Counts!P2533,"")</f>
        <v>133</v>
      </c>
      <c r="E2533" s="36" t="n">
        <f aca="false">IFERROR(Counts!R2533/Counts!Q2533,"")</f>
        <v>0.330434782608696</v>
      </c>
      <c r="F2533" s="36" t="n">
        <f aca="false">IFERROR((Counts!R2533+Counts!V2533+Counts!W2533)/(Counts!Q2533+Counts!V2533+Counts!W2533+Counts!X2533),"")</f>
        <v>0.421052631578947</v>
      </c>
      <c r="G2533" s="36" t="n">
        <f aca="false">IFERROR((Counts!R2533+Counts!S2533+2*Counts!T2533+3*Counts!U2533)/Counts!Q2533,"")</f>
        <v>0.478260869565217</v>
      </c>
      <c r="H2533" s="35" t="n">
        <f aca="false">IFERROR(Counts!U2533,"")</f>
        <v>4</v>
      </c>
      <c r="I2533" s="36" t="n">
        <f aca="false">IFERROR(Counts!Z2533/Counts!AA2533,"")</f>
        <v>0.385658914728682</v>
      </c>
      <c r="J2533" s="36" t="n">
        <f aca="false">IFERROR(Counts!AB2533/Counts!AA2533,"")</f>
        <v>0.372953488372093</v>
      </c>
      <c r="K2533" s="37" t="n">
        <f aca="false">IFERROR((Counts!AB2533-Counts!Z2533)/Counts!AA2533,"")</f>
        <v>-0.0127054263565892</v>
      </c>
      <c r="L2533" s="38" t="n">
        <f aca="false">IFERROR(Counts!Y2533/Counts!P2533,"")</f>
        <v>0.120300751879699</v>
      </c>
      <c r="M2533" s="38" t="n">
        <f aca="false">IFERROR(Counts!V2533/Counts!P2533,"")</f>
        <v>0.0977443609022556</v>
      </c>
      <c r="N2533" s="38" t="n">
        <f aca="false">IFERROR(Counts!AD2533/Counts!AC2533,"")</f>
        <v>0.0606060606060606</v>
      </c>
      <c r="O2533" s="38" t="n">
        <f aca="false">IFERROR(Counts!AE2533/Counts!AC2533,"")</f>
        <v>0.444444444444444</v>
      </c>
      <c r="P2533" s="39" t="n">
        <f aca="false">IFERROR(Counts!AG2533/Counts!AF2533,"")</f>
        <v>90.3717171717172</v>
      </c>
      <c r="Q2533" s="38" t="n">
        <f aca="false">IFERROR(Counts!AH2533/Counts!AC2533,"")</f>
        <v>0.323232323232323</v>
      </c>
      <c r="R2533" s="38" t="n">
        <f aca="false">IFERROR(Counts!N2533/Counts!M2533,"")</f>
        <v>0.248995983935743</v>
      </c>
      <c r="S2533" s="38" t="n">
        <f aca="false">IFERROR(Counts!K2533/Counts!J2533,"")</f>
        <v>0.65938864628821</v>
      </c>
      <c r="T2533" s="38" t="n">
        <f aca="false">IFERROR(Counts!I2533/Counts!H2533,"")</f>
        <v>0.111627906976744</v>
      </c>
      <c r="U2533" s="38" t="n">
        <f aca="false">IFERROR(1-Counts!L2533/Counts!K2533,"")</f>
        <v>0.913907284768212</v>
      </c>
      <c r="V2533" s="39" t="n">
        <f aca="false">IFERROR(Counts!AJ2533/Counts!AI2533,"")</f>
        <v>72.9048128342246</v>
      </c>
      <c r="W2533" s="38" t="n">
        <f aca="false">IFERROR(Counts!AK2533/Counts!AI2533,"")</f>
        <v>0.288770053475936</v>
      </c>
      <c r="X2533" s="40" t="n">
        <f aca="false">IFERROR(Counts!O2533,"")</f>
        <v>8.802</v>
      </c>
      <c r="Y2533" s="36" t="n">
        <f aca="false">IFERROR(INDEX('Season Counts'!$Y$2:$Y$740,$AF2533)/INDEX('Season Counts'!$X$2:$X$740,$AF2533),"")</f>
        <v>0.345896296296296</v>
      </c>
      <c r="Z2533" s="37" t="n">
        <f aca="false">IFERROR(J2533-Y2533,"")</f>
        <v>0.0270571920757968</v>
      </c>
      <c r="AA2533" s="38" t="n">
        <f aca="false">IFERROR(INDEX('Season Counts'!$K$2:$K$740,$AF2533)/INDEX('Season Counts'!$J$2:$J$740,$AF2533),"")</f>
        <v>0.290322580645161</v>
      </c>
      <c r="AB2533" s="41" t="n">
        <f aca="false">IFERROR(R2533-AA2533,"")</f>
        <v>-0.0413265967094184</v>
      </c>
      <c r="AC2533" s="39" t="n">
        <f aca="false">IFERROR(INDEX('Season Counts'!$AG$2:$AG$740,$AF2533)/INDEX('Season Counts'!$AF$2:$AF$740,$AF2533),"")</f>
        <v>73.6263255813954</v>
      </c>
      <c r="AD2533" s="40" t="n">
        <f aca="false">IFERROR(V2533-AC2533,"")</f>
        <v>-0.721512747170749</v>
      </c>
      <c r="AE2533" s="4" t="str">
        <f aca="false">IF(D2533&lt;Guide!$C$21,"Low PA",IF(TRIM(IF(ISNUMBER(AD2533),IF(N(AD2533)&lt;=-Guide!$C$24,"▼ Bat Speed  ",IF(N(AD2533)&gt;=Guide!$C$24,"▲ Bat Speed  ","")),"")&amp;IF(N(Z2533)&gt;=Guide!$C$22,"▲ Contact  ","")&amp;IF(N(Z2533)&lt;=-Guide!$C$22,"▼ Contact  ","")&amp;IF(N(AB2533)&gt;=Guide!$C$23,"▲ Chase  ","")&amp;IF(N(AB2533)&lt;=-Guide!$C$23,"▼ Chase  ",""))="","Stable",TRIM(IF(ISNUMBER(AD2533),IF(N(AD2533)&lt;=-Guide!$C$24,"▼ Bat Speed  ",IF(N(AD2533)&gt;=Guide!$C$24,"▲ Bat Speed  ","")),"")&amp;IF(N(Z2533)&gt;=Guide!$C$22,"▲ Contact  ","")&amp;IF(N(Z2533)&lt;=-Guide!$C$22,"▼ Contact  ","")&amp;IF(N(AB2533)&gt;=Guide!$C$23,"▲ Chase  ","")&amp;IF(N(AB2533)&lt;=-Guide!$C$23,"▼ Chase  ",""))))</f>
        <v>▼ Chase</v>
      </c>
      <c r="AF2533" s="35" t="n">
        <f aca="false">MATCH(Counts!A2533,'Season Counts'!$A$2:$A$740,0)</f>
        <v>651</v>
      </c>
    </row>
    <row r="2534" customFormat="false" ht="15" hidden="false" customHeight="false" outlineLevel="0" collapsed="false">
      <c r="A2534" s="34" t="str">
        <f aca="false">Counts!B2534</f>
        <v>TB</v>
      </c>
      <c r="B2534" s="5" t="str">
        <f aca="false">Counts!C2534</f>
        <v>Yandy Díaz</v>
      </c>
      <c r="C2534" s="34" t="str">
        <f aca="false">Counts!F2534</f>
        <v>May</v>
      </c>
      <c r="D2534" s="35" t="n">
        <f aca="false">IFERROR(Counts!P2534,"")</f>
        <v>99</v>
      </c>
      <c r="E2534" s="36" t="n">
        <f aca="false">IFERROR(Counts!R2534/Counts!Q2534,"")</f>
        <v>0.284090909090909</v>
      </c>
      <c r="F2534" s="36" t="n">
        <f aca="false">IFERROR((Counts!R2534+Counts!V2534+Counts!W2534)/(Counts!Q2534+Counts!V2534+Counts!W2534+Counts!X2534),"")</f>
        <v>0.353535353535354</v>
      </c>
      <c r="G2534" s="36" t="n">
        <f aca="false">IFERROR((Counts!R2534+Counts!S2534+2*Counts!T2534+3*Counts!U2534)/Counts!Q2534,"")</f>
        <v>0.590909090909091</v>
      </c>
      <c r="H2534" s="35" t="n">
        <f aca="false">IFERROR(Counts!U2534,"")</f>
        <v>7</v>
      </c>
      <c r="I2534" s="36" t="n">
        <f aca="false">IFERROR(Counts!Z2534/Counts!AA2534,"")</f>
        <v>0.393877551020408</v>
      </c>
      <c r="J2534" s="36" t="n">
        <f aca="false">IFERROR(Counts!AB2534/Counts!AA2534,"")</f>
        <v>0.366295918367347</v>
      </c>
      <c r="K2534" s="37" t="n">
        <f aca="false">IFERROR((Counts!AB2534-Counts!Z2534)/Counts!AA2534,"")</f>
        <v>-0.0275816326530613</v>
      </c>
      <c r="L2534" s="38" t="n">
        <f aca="false">IFERROR(Counts!Y2534/Counts!P2534,"")</f>
        <v>0.141414141414141</v>
      </c>
      <c r="M2534" s="38" t="n">
        <f aca="false">IFERROR(Counts!V2534/Counts!P2534,"")</f>
        <v>0.0808080808080808</v>
      </c>
      <c r="N2534" s="38" t="n">
        <f aca="false">IFERROR(Counts!AD2534/Counts!AC2534,"")</f>
        <v>0.133333333333333</v>
      </c>
      <c r="O2534" s="38" t="n">
        <f aca="false">IFERROR(Counts!AE2534/Counts!AC2534,"")</f>
        <v>0.466666666666667</v>
      </c>
      <c r="P2534" s="39" t="n">
        <f aca="false">IFERROR(Counts!AG2534/Counts!AF2534,"")</f>
        <v>90.548</v>
      </c>
      <c r="Q2534" s="38" t="n">
        <f aca="false">IFERROR(Counts!AH2534/Counts!AC2534,"")</f>
        <v>0.293333333333333</v>
      </c>
      <c r="R2534" s="38" t="n">
        <f aca="false">IFERROR(Counts!N2534/Counts!M2534,"")</f>
        <v>0.308988764044944</v>
      </c>
      <c r="S2534" s="38" t="n">
        <f aca="false">IFERROR(Counts!K2534/Counts!J2534,"")</f>
        <v>0.671875</v>
      </c>
      <c r="T2534" s="38" t="n">
        <f aca="false">IFERROR(Counts!I2534/Counts!H2534,"")</f>
        <v>0.119565217391304</v>
      </c>
      <c r="U2534" s="38" t="n">
        <f aca="false">IFERROR(1-Counts!L2534/Counts!K2534,"")</f>
        <v>0.914728682170543</v>
      </c>
      <c r="V2534" s="39" t="n">
        <f aca="false">IFERROR(Counts!AJ2534/Counts!AI2534,"")</f>
        <v>74.2337209302326</v>
      </c>
      <c r="W2534" s="38" t="n">
        <f aca="false">IFERROR(Counts!AK2534/Counts!AI2534,"")</f>
        <v>0.465116279069767</v>
      </c>
      <c r="X2534" s="40" t="n">
        <f aca="false">IFERROR(Counts!O2534,"")</f>
        <v>5.953</v>
      </c>
      <c r="Y2534" s="36" t="n">
        <f aca="false">IFERROR(INDEX('Season Counts'!$Y$2:$Y$740,$AF2534)/INDEX('Season Counts'!$X$2:$X$740,$AF2534),"")</f>
        <v>0.345896296296296</v>
      </c>
      <c r="Z2534" s="37" t="n">
        <f aca="false">IFERROR(J2534-Y2534,"")</f>
        <v>0.0203996220710507</v>
      </c>
      <c r="AA2534" s="38" t="n">
        <f aca="false">IFERROR(INDEX('Season Counts'!$K$2:$K$740,$AF2534)/INDEX('Season Counts'!$J$2:$J$740,$AF2534),"")</f>
        <v>0.290322580645161</v>
      </c>
      <c r="AB2534" s="41" t="n">
        <f aca="false">IFERROR(R2534-AA2534,"")</f>
        <v>0.0186661833997825</v>
      </c>
      <c r="AC2534" s="39" t="n">
        <f aca="false">IFERROR(INDEX('Season Counts'!$AG$2:$AG$740,$AF2534)/INDEX('Season Counts'!$AF$2:$AF$740,$AF2534),"")</f>
        <v>73.6263255813954</v>
      </c>
      <c r="AD2534" s="40" t="n">
        <f aca="false">IFERROR(V2534-AC2534,"")</f>
        <v>0.607395348837216</v>
      </c>
      <c r="AE2534" s="4" t="str">
        <f aca="false">IF(D2534&lt;Guide!$C$21,"Low PA",IF(TRIM(IF(ISNUMBER(AD2534),IF(N(AD2534)&lt;=-Guide!$C$24,"▼ Bat Speed  ",IF(N(AD2534)&gt;=Guide!$C$24,"▲ Bat Speed  ","")),"")&amp;IF(N(Z2534)&gt;=Guide!$C$22,"▲ Contact  ","")&amp;IF(N(Z2534)&lt;=-Guide!$C$22,"▼ Contact  ","")&amp;IF(N(AB2534)&gt;=Guide!$C$23,"▲ Chase  ","")&amp;IF(N(AB2534)&lt;=-Guide!$C$23,"▼ Chase  ",""))="","Stable",TRIM(IF(ISNUMBER(AD2534),IF(N(AD2534)&lt;=-Guide!$C$24,"▼ Bat Speed  ",IF(N(AD2534)&gt;=Guide!$C$24,"▲ Bat Speed  ","")),"")&amp;IF(N(Z2534)&gt;=Guide!$C$22,"▲ Contact  ","")&amp;IF(N(Z2534)&lt;=-Guide!$C$22,"▼ Contact  ","")&amp;IF(N(AB2534)&gt;=Guide!$C$23,"▲ Chase  ","")&amp;IF(N(AB2534)&lt;=-Guide!$C$23,"▼ Chase  ",""))))</f>
        <v>Stable</v>
      </c>
      <c r="AF2534" s="35" t="n">
        <f aca="false">MATCH(Counts!A2534,'Season Counts'!$A$2:$A$740,0)</f>
        <v>651</v>
      </c>
    </row>
    <row r="2535" customFormat="false" ht="15" hidden="false" customHeight="false" outlineLevel="0" collapsed="false">
      <c r="A2535" s="34" t="str">
        <f aca="false">Counts!B2535</f>
        <v>TB</v>
      </c>
      <c r="B2535" s="5" t="str">
        <f aca="false">Counts!C2535</f>
        <v>Yandy Díaz</v>
      </c>
      <c r="C2535" s="34" t="str">
        <f aca="false">Counts!F2535</f>
        <v>Jun</v>
      </c>
      <c r="D2535" s="35" t="n">
        <f aca="false">IFERROR(Counts!P2535,"")</f>
        <v>114</v>
      </c>
      <c r="E2535" s="36" t="n">
        <f aca="false">IFERROR(Counts!R2535/Counts!Q2535,"")</f>
        <v>0.385416666666667</v>
      </c>
      <c r="F2535" s="36" t="n">
        <f aca="false">IFERROR((Counts!R2535+Counts!V2535+Counts!W2535)/(Counts!Q2535+Counts!V2535+Counts!W2535+Counts!X2535),"")</f>
        <v>0.464912280701754</v>
      </c>
      <c r="G2535" s="36" t="n">
        <f aca="false">IFERROR((Counts!R2535+Counts!S2535+2*Counts!T2535+3*Counts!U2535)/Counts!Q2535,"")</f>
        <v>0.479166666666667</v>
      </c>
      <c r="H2535" s="35" t="n">
        <f aca="false">IFERROR(Counts!U2535,"")</f>
        <v>1</v>
      </c>
      <c r="I2535" s="36" t="n">
        <f aca="false">IFERROR(Counts!Z2535/Counts!AA2535,"")</f>
        <v>0.417117117117117</v>
      </c>
      <c r="J2535" s="36" t="n">
        <f aca="false">IFERROR(Counts!AB2535/Counts!AA2535,"")</f>
        <v>0.386027027027027</v>
      </c>
      <c r="K2535" s="37" t="n">
        <f aca="false">IFERROR((Counts!AB2535-Counts!Z2535)/Counts!AA2535,"")</f>
        <v>-0.0310900900900901</v>
      </c>
      <c r="L2535" s="38" t="n">
        <f aca="false">IFERROR(Counts!Y2535/Counts!P2535,"")</f>
        <v>0.131578947368421</v>
      </c>
      <c r="M2535" s="38" t="n">
        <f aca="false">IFERROR(Counts!V2535/Counts!P2535,"")</f>
        <v>0.12280701754386</v>
      </c>
      <c r="N2535" s="38" t="n">
        <f aca="false">IFERROR(Counts!AD2535/Counts!AC2535,"")</f>
        <v>0.036144578313253</v>
      </c>
      <c r="O2535" s="38" t="n">
        <f aca="false">IFERROR(Counts!AE2535/Counts!AC2535,"")</f>
        <v>0.530120481927711</v>
      </c>
      <c r="P2535" s="39" t="n">
        <f aca="false">IFERROR(Counts!AG2535/Counts!AF2535,"")</f>
        <v>92.6</v>
      </c>
      <c r="Q2535" s="38" t="n">
        <f aca="false">IFERROR(Counts!AH2535/Counts!AC2535,"")</f>
        <v>0.36144578313253</v>
      </c>
      <c r="R2535" s="38" t="n">
        <f aca="false">IFERROR(Counts!N2535/Counts!M2535,"")</f>
        <v>0.247747747747748</v>
      </c>
      <c r="S2535" s="38" t="n">
        <f aca="false">IFERROR(Counts!K2535/Counts!J2535,"")</f>
        <v>0.655172413793103</v>
      </c>
      <c r="T2535" s="38" t="n">
        <f aca="false">IFERROR(Counts!I2535/Counts!H2535,"")</f>
        <v>0.132275132275132</v>
      </c>
      <c r="U2535" s="38" t="n">
        <f aca="false">IFERROR(1-Counts!L2535/Counts!K2535,"")</f>
        <v>0.917293233082707</v>
      </c>
      <c r="V2535" s="39" t="n">
        <f aca="false">IFERROR(Counts!AJ2535/Counts!AI2535,"")</f>
        <v>74.1865168539326</v>
      </c>
      <c r="W2535" s="38" t="n">
        <f aca="false">IFERROR(Counts!AK2535/Counts!AI2535,"")</f>
        <v>0.443820224719101</v>
      </c>
      <c r="X2535" s="40" t="n">
        <f aca="false">IFERROR(Counts!O2535,"")</f>
        <v>9.42</v>
      </c>
      <c r="Y2535" s="36" t="n">
        <f aca="false">IFERROR(INDEX('Season Counts'!$Y$2:$Y$740,$AF2535)/INDEX('Season Counts'!$X$2:$X$740,$AF2535),"")</f>
        <v>0.345896296296296</v>
      </c>
      <c r="Z2535" s="37" t="n">
        <f aca="false">IFERROR(J2535-Y2535,"")</f>
        <v>0.0401307307307308</v>
      </c>
      <c r="AA2535" s="38" t="n">
        <f aca="false">IFERROR(INDEX('Season Counts'!$K$2:$K$740,$AF2535)/INDEX('Season Counts'!$J$2:$J$740,$AF2535),"")</f>
        <v>0.290322580645161</v>
      </c>
      <c r="AB2535" s="41" t="n">
        <f aca="false">IFERROR(R2535-AA2535,"")</f>
        <v>-0.0425748328974136</v>
      </c>
      <c r="AC2535" s="39" t="n">
        <f aca="false">IFERROR(INDEX('Season Counts'!$AG$2:$AG$740,$AF2535)/INDEX('Season Counts'!$AF$2:$AF$740,$AF2535),"")</f>
        <v>73.6263255813954</v>
      </c>
      <c r="AD2535" s="40" t="n">
        <f aca="false">IFERROR(V2535-AC2535,"")</f>
        <v>0.560191272537239</v>
      </c>
      <c r="AE2535" s="4" t="str">
        <f aca="false">IF(D2535&lt;Guide!$C$21,"Low PA",IF(TRIM(IF(ISNUMBER(AD2535),IF(N(AD2535)&lt;=-Guide!$C$24,"▼ Bat Speed  ",IF(N(AD2535)&gt;=Guide!$C$24,"▲ Bat Speed  ","")),"")&amp;IF(N(Z2535)&gt;=Guide!$C$22,"▲ Contact  ","")&amp;IF(N(Z2535)&lt;=-Guide!$C$22,"▼ Contact  ","")&amp;IF(N(AB2535)&gt;=Guide!$C$23,"▲ Chase  ","")&amp;IF(N(AB2535)&lt;=-Guide!$C$23,"▼ Chase  ",""))="","Stable",TRIM(IF(ISNUMBER(AD2535),IF(N(AD2535)&lt;=-Guide!$C$24,"▼ Bat Speed  ",IF(N(AD2535)&gt;=Guide!$C$24,"▲ Bat Speed  ","")),"")&amp;IF(N(Z2535)&gt;=Guide!$C$22,"▲ Contact  ","")&amp;IF(N(Z2535)&lt;=-Guide!$C$22,"▼ Contact  ","")&amp;IF(N(AB2535)&gt;=Guide!$C$23,"▲ Chase  ","")&amp;IF(N(AB2535)&lt;=-Guide!$C$23,"▼ Chase  ",""))))</f>
        <v>▲ Contact ▼ Chase</v>
      </c>
      <c r="AF2535" s="35" t="n">
        <f aca="false">MATCH(Counts!A2535,'Season Counts'!$A$2:$A$740,0)</f>
        <v>651</v>
      </c>
    </row>
    <row r="2536" customFormat="false" ht="15" hidden="false" customHeight="false" outlineLevel="0" collapsed="false">
      <c r="A2536" s="34" t="str">
        <f aca="false">Counts!B2536</f>
        <v>TB</v>
      </c>
      <c r="B2536" s="5" t="str">
        <f aca="false">Counts!C2536</f>
        <v>Yandy Díaz</v>
      </c>
      <c r="C2536" s="34" t="str">
        <f aca="false">Counts!F2536</f>
        <v>Jul</v>
      </c>
      <c r="D2536" s="35" t="n">
        <f aca="false">IFERROR(Counts!P2536,"")</f>
        <v>115</v>
      </c>
      <c r="E2536" s="36" t="n">
        <f aca="false">IFERROR(Counts!R2536/Counts!Q2536,"")</f>
        <v>0.212962962962963</v>
      </c>
      <c r="F2536" s="36" t="n">
        <f aca="false">IFERROR((Counts!R2536+Counts!V2536+Counts!W2536)/(Counts!Q2536+Counts!V2536+Counts!W2536+Counts!X2536),"")</f>
        <v>0.260869565217391</v>
      </c>
      <c r="G2536" s="36" t="n">
        <f aca="false">IFERROR((Counts!R2536+Counts!S2536+2*Counts!T2536+3*Counts!U2536)/Counts!Q2536,"")</f>
        <v>0.333333333333333</v>
      </c>
      <c r="H2536" s="35" t="n">
        <f aca="false">IFERROR(Counts!U2536,"")</f>
        <v>3</v>
      </c>
      <c r="I2536" s="36" t="n">
        <f aca="false">IFERROR(Counts!Z2536/Counts!AA2536,"")</f>
        <v>0.263478260869565</v>
      </c>
      <c r="J2536" s="36" t="n">
        <f aca="false">IFERROR(Counts!AB2536/Counts!AA2536,"")</f>
        <v>0.281113043478261</v>
      </c>
      <c r="K2536" s="37" t="n">
        <f aca="false">IFERROR((Counts!AB2536-Counts!Z2536)/Counts!AA2536,"")</f>
        <v>0.0176347826086957</v>
      </c>
      <c r="L2536" s="38" t="n">
        <f aca="false">IFERROR(Counts!Y2536/Counts!P2536,"")</f>
        <v>0.2</v>
      </c>
      <c r="M2536" s="38" t="n">
        <f aca="false">IFERROR(Counts!V2536/Counts!P2536,"")</f>
        <v>0.0608695652173913</v>
      </c>
      <c r="N2536" s="38" t="n">
        <f aca="false">IFERROR(Counts!AD2536/Counts!AC2536,"")</f>
        <v>0.0588235294117647</v>
      </c>
      <c r="O2536" s="38" t="n">
        <f aca="false">IFERROR(Counts!AE2536/Counts!AC2536,"")</f>
        <v>0.435294117647059</v>
      </c>
      <c r="P2536" s="39" t="n">
        <f aca="false">IFERROR(Counts!AG2536/Counts!AF2536,"")</f>
        <v>89.3752941176471</v>
      </c>
      <c r="Q2536" s="38" t="n">
        <f aca="false">IFERROR(Counts!AH2536/Counts!AC2536,"")</f>
        <v>0.282352941176471</v>
      </c>
      <c r="R2536" s="38" t="n">
        <f aca="false">IFERROR(Counts!N2536/Counts!M2536,"")</f>
        <v>0.311111111111111</v>
      </c>
      <c r="S2536" s="38" t="n">
        <f aca="false">IFERROR(Counts!K2536/Counts!J2536,"")</f>
        <v>0.632286995515695</v>
      </c>
      <c r="T2536" s="38" t="n">
        <f aca="false">IFERROR(Counts!I2536/Counts!H2536,"")</f>
        <v>0.127962085308057</v>
      </c>
      <c r="U2536" s="38" t="n">
        <f aca="false">IFERROR(1-Counts!L2536/Counts!K2536,"")</f>
        <v>0.879432624113475</v>
      </c>
      <c r="V2536" s="39" t="n">
        <f aca="false">IFERROR(Counts!AJ2536/Counts!AI2536,"")</f>
        <v>73.9143617021277</v>
      </c>
      <c r="W2536" s="38" t="n">
        <f aca="false">IFERROR(Counts!AK2536/Counts!AI2536,"")</f>
        <v>0.409574468085106</v>
      </c>
      <c r="X2536" s="40" t="n">
        <f aca="false">IFERROR(Counts!O2536,"")</f>
        <v>-4.8</v>
      </c>
      <c r="Y2536" s="36" t="n">
        <f aca="false">IFERROR(INDEX('Season Counts'!$Y$2:$Y$740,$AF2536)/INDEX('Season Counts'!$X$2:$X$740,$AF2536),"")</f>
        <v>0.345896296296296</v>
      </c>
      <c r="Z2536" s="37" t="n">
        <f aca="false">IFERROR(J2536-Y2536,"")</f>
        <v>-0.0647832528180354</v>
      </c>
      <c r="AA2536" s="38" t="n">
        <f aca="false">IFERROR(INDEX('Season Counts'!$K$2:$K$740,$AF2536)/INDEX('Season Counts'!$J$2:$J$740,$AF2536),"")</f>
        <v>0.290322580645161</v>
      </c>
      <c r="AB2536" s="41" t="n">
        <f aca="false">IFERROR(R2536-AA2536,"")</f>
        <v>0.0207885304659498</v>
      </c>
      <c r="AC2536" s="39" t="n">
        <f aca="false">IFERROR(INDEX('Season Counts'!$AG$2:$AG$740,$AF2536)/INDEX('Season Counts'!$AF$2:$AF$740,$AF2536),"")</f>
        <v>73.6263255813954</v>
      </c>
      <c r="AD2536" s="40" t="n">
        <f aca="false">IFERROR(V2536-AC2536,"")</f>
        <v>0.288036120732315</v>
      </c>
      <c r="AE2536" s="4" t="str">
        <f aca="false">IF(D2536&lt;Guide!$C$21,"Low PA",IF(TRIM(IF(ISNUMBER(AD2536),IF(N(AD2536)&lt;=-Guide!$C$24,"▼ Bat Speed  ",IF(N(AD2536)&gt;=Guide!$C$24,"▲ Bat Speed  ","")),"")&amp;IF(N(Z2536)&gt;=Guide!$C$22,"▲ Contact  ","")&amp;IF(N(Z2536)&lt;=-Guide!$C$22,"▼ Contact  ","")&amp;IF(N(AB2536)&gt;=Guide!$C$23,"▲ Chase  ","")&amp;IF(N(AB2536)&lt;=-Guide!$C$23,"▼ Chase  ",""))="","Stable",TRIM(IF(ISNUMBER(AD2536),IF(N(AD2536)&lt;=-Guide!$C$24,"▼ Bat Speed  ",IF(N(AD2536)&gt;=Guide!$C$24,"▲ Bat Speed  ","")),"")&amp;IF(N(Z2536)&gt;=Guide!$C$22,"▲ Contact  ","")&amp;IF(N(Z2536)&lt;=-Guide!$C$22,"▼ Contact  ","")&amp;IF(N(AB2536)&gt;=Guide!$C$23,"▲ Chase  ","")&amp;IF(N(AB2536)&lt;=-Guide!$C$23,"▼ Chase  ",""))))</f>
        <v>▼ Contact</v>
      </c>
      <c r="AF2536" s="35" t="n">
        <f aca="false">MATCH(Counts!A2536,'Season Counts'!$A$2:$A$740,0)</f>
        <v>651</v>
      </c>
    </row>
    <row r="2537" customFormat="false" ht="15" hidden="false" customHeight="false" outlineLevel="0" collapsed="false">
      <c r="A2537" s="34" t="str">
        <f aca="false">Counts!B2537</f>
        <v>TB</v>
      </c>
      <c r="B2537" s="5" t="str">
        <f aca="false">Counts!C2537</f>
        <v>Yandy Díaz</v>
      </c>
      <c r="C2537" s="34" t="str">
        <f aca="false">Counts!F2537</f>
        <v>Aug</v>
      </c>
      <c r="D2537" s="35" t="n">
        <f aca="false">IFERROR(Counts!P2537,"")</f>
        <v>126</v>
      </c>
      <c r="E2537" s="36" t="n">
        <f aca="false">IFERROR(Counts!R2537/Counts!Q2537,"")</f>
        <v>0.293103448275862</v>
      </c>
      <c r="F2537" s="36" t="n">
        <f aca="false">IFERROR((Counts!R2537+Counts!V2537+Counts!W2537)/(Counts!Q2537+Counts!V2537+Counts!W2537+Counts!X2537),"")</f>
        <v>0.333333333333333</v>
      </c>
      <c r="G2537" s="36" t="n">
        <f aca="false">IFERROR((Counts!R2537+Counts!S2537+2*Counts!T2537+3*Counts!U2537)/Counts!Q2537,"")</f>
        <v>0.448275862068966</v>
      </c>
      <c r="H2537" s="35" t="n">
        <f aca="false">IFERROR(Counts!U2537,"")</f>
        <v>5</v>
      </c>
      <c r="I2537" s="36" t="n">
        <f aca="false">IFERROR(Counts!Z2537/Counts!AA2537,"")</f>
        <v>0.339112903225806</v>
      </c>
      <c r="J2537" s="36" t="n">
        <f aca="false">IFERROR(Counts!AB2537/Counts!AA2537,"")</f>
        <v>0.350943548387097</v>
      </c>
      <c r="K2537" s="37" t="n">
        <f aca="false">IFERROR((Counts!AB2537-Counts!Z2537)/Counts!AA2537,"")</f>
        <v>0.0118306451612904</v>
      </c>
      <c r="L2537" s="38" t="n">
        <f aca="false">IFERROR(Counts!Y2537/Counts!P2537,"")</f>
        <v>0.134920634920635</v>
      </c>
      <c r="M2537" s="38" t="n">
        <f aca="false">IFERROR(Counts!V2537/Counts!P2537,"")</f>
        <v>0.0555555555555556</v>
      </c>
      <c r="N2537" s="38" t="n">
        <f aca="false">IFERROR(Counts!AD2537/Counts!AC2537,"")</f>
        <v>0.0693069306930693</v>
      </c>
      <c r="O2537" s="38" t="n">
        <f aca="false">IFERROR(Counts!AE2537/Counts!AC2537,"")</f>
        <v>0.495049504950495</v>
      </c>
      <c r="P2537" s="39" t="n">
        <f aca="false">IFERROR(Counts!AG2537/Counts!AF2537,"")</f>
        <v>91.346</v>
      </c>
      <c r="Q2537" s="38" t="n">
        <f aca="false">IFERROR(Counts!AH2537/Counts!AC2537,"")</f>
        <v>0.297029702970297</v>
      </c>
      <c r="R2537" s="38" t="n">
        <f aca="false">IFERROR(Counts!N2537/Counts!M2537,"")</f>
        <v>0.333333333333333</v>
      </c>
      <c r="S2537" s="38" t="n">
        <f aca="false">IFERROR(Counts!K2537/Counts!J2537,"")</f>
        <v>0.701923076923077</v>
      </c>
      <c r="T2537" s="38" t="n">
        <f aca="false">IFERROR(Counts!I2537/Counts!H2537,"")</f>
        <v>0.128318584070796</v>
      </c>
      <c r="U2537" s="38" t="n">
        <f aca="false">IFERROR(1-Counts!L2537/Counts!K2537,"")</f>
        <v>0.924657534246575</v>
      </c>
      <c r="V2537" s="39" t="n">
        <f aca="false">IFERROR(Counts!AJ2537/Counts!AI2537,"")</f>
        <v>72.8881720430108</v>
      </c>
      <c r="W2537" s="38" t="n">
        <f aca="false">IFERROR(Counts!AK2537/Counts!AI2537,"")</f>
        <v>0.333333333333333</v>
      </c>
      <c r="X2537" s="40" t="n">
        <f aca="false">IFERROR(Counts!O2537,"")</f>
        <v>5.579</v>
      </c>
      <c r="Y2537" s="36" t="n">
        <f aca="false">IFERROR(INDEX('Season Counts'!$Y$2:$Y$740,$AF2537)/INDEX('Season Counts'!$X$2:$X$740,$AF2537),"")</f>
        <v>0.345896296296296</v>
      </c>
      <c r="Z2537" s="37" t="n">
        <f aca="false">IFERROR(J2537-Y2537,"")</f>
        <v>0.00504725209080054</v>
      </c>
      <c r="AA2537" s="38" t="n">
        <f aca="false">IFERROR(INDEX('Season Counts'!$K$2:$K$740,$AF2537)/INDEX('Season Counts'!$J$2:$J$740,$AF2537),"")</f>
        <v>0.290322580645161</v>
      </c>
      <c r="AB2537" s="41" t="n">
        <f aca="false">IFERROR(R2537-AA2537,"")</f>
        <v>0.043010752688172</v>
      </c>
      <c r="AC2537" s="39" t="n">
        <f aca="false">IFERROR(INDEX('Season Counts'!$AG$2:$AG$740,$AF2537)/INDEX('Season Counts'!$AF$2:$AF$740,$AF2537),"")</f>
        <v>73.6263255813954</v>
      </c>
      <c r="AD2537" s="40" t="n">
        <f aca="false">IFERROR(V2537-AC2537,"")</f>
        <v>-0.738153538384594</v>
      </c>
      <c r="AE2537" s="4" t="str">
        <f aca="false">IF(D2537&lt;Guide!$C$21,"Low PA",IF(TRIM(IF(ISNUMBER(AD2537),IF(N(AD2537)&lt;=-Guide!$C$24,"▼ Bat Speed  ",IF(N(AD2537)&gt;=Guide!$C$24,"▲ Bat Speed  ","")),"")&amp;IF(N(Z2537)&gt;=Guide!$C$22,"▲ Contact  ","")&amp;IF(N(Z2537)&lt;=-Guide!$C$22,"▼ Contact  ","")&amp;IF(N(AB2537)&gt;=Guide!$C$23,"▲ Chase  ","")&amp;IF(N(AB2537)&lt;=-Guide!$C$23,"▼ Chase  ",""))="","Stable",TRIM(IF(ISNUMBER(AD2537),IF(N(AD2537)&lt;=-Guide!$C$24,"▼ Bat Speed  ",IF(N(AD2537)&gt;=Guide!$C$24,"▲ Bat Speed  ","")),"")&amp;IF(N(Z2537)&gt;=Guide!$C$22,"▲ Contact  ","")&amp;IF(N(Z2537)&lt;=-Guide!$C$22,"▼ Contact  ","")&amp;IF(N(AB2537)&gt;=Guide!$C$23,"▲ Chase  ","")&amp;IF(N(AB2537)&lt;=-Guide!$C$23,"▼ Chase  ",""))))</f>
        <v>▲ Chase</v>
      </c>
      <c r="AF2537" s="35" t="n">
        <f aca="false">MATCH(Counts!A2537,'Season Counts'!$A$2:$A$740,0)</f>
        <v>651</v>
      </c>
    </row>
    <row r="2538" customFormat="false" ht="15" hidden="false" customHeight="false" outlineLevel="0" collapsed="false">
      <c r="A2538" s="34" t="str">
        <f aca="false">Counts!B2538</f>
        <v>TB</v>
      </c>
      <c r="B2538" s="5" t="str">
        <f aca="false">Counts!C2538</f>
        <v>Yandy Díaz</v>
      </c>
      <c r="C2538" s="34" t="str">
        <f aca="false">Counts!F2538</f>
        <v>Sep</v>
      </c>
      <c r="D2538" s="35" t="n">
        <f aca="false">IFERROR(Counts!P2538,"")</f>
        <v>99</v>
      </c>
      <c r="E2538" s="36" t="n">
        <f aca="false">IFERROR(Counts!R2538/Counts!Q2538,"")</f>
        <v>0.252747252747253</v>
      </c>
      <c r="F2538" s="36" t="n">
        <f aca="false">IFERROR((Counts!R2538+Counts!V2538+Counts!W2538)/(Counts!Q2538+Counts!V2538+Counts!W2538+Counts!X2538),"")</f>
        <v>0.303030303030303</v>
      </c>
      <c r="G2538" s="36" t="n">
        <f aca="false">IFERROR((Counts!R2538+Counts!S2538+2*Counts!T2538+3*Counts!U2538)/Counts!Q2538,"")</f>
        <v>0.362637362637363</v>
      </c>
      <c r="H2538" s="35" t="n">
        <f aca="false">IFERROR(Counts!U2538,"")</f>
        <v>2</v>
      </c>
      <c r="I2538" s="36" t="n">
        <f aca="false">IFERROR(Counts!Z2538/Counts!AA2538,"")</f>
        <v>0.290816326530612</v>
      </c>
      <c r="J2538" s="36" t="n">
        <f aca="false">IFERROR(Counts!AB2538/Counts!AA2538,"")</f>
        <v>0.314061224489796</v>
      </c>
      <c r="K2538" s="37" t="n">
        <f aca="false">IFERROR((Counts!AB2538-Counts!Z2538)/Counts!AA2538,"")</f>
        <v>0.0232448979591837</v>
      </c>
      <c r="L2538" s="38" t="n">
        <f aca="false">IFERROR(Counts!Y2538/Counts!P2538,"")</f>
        <v>0.131313131313131</v>
      </c>
      <c r="M2538" s="38" t="n">
        <f aca="false">IFERROR(Counts!V2538/Counts!P2538,"")</f>
        <v>0.0707070707070707</v>
      </c>
      <c r="N2538" s="38" t="n">
        <f aca="false">IFERROR(Counts!AD2538/Counts!AC2538,"")</f>
        <v>0.0759493670886076</v>
      </c>
      <c r="O2538" s="38" t="n">
        <f aca="false">IFERROR(Counts!AE2538/Counts!AC2538,"")</f>
        <v>0.506329113924051</v>
      </c>
      <c r="P2538" s="39" t="n">
        <f aca="false">IFERROR(Counts!AG2538/Counts!AF2538,"")</f>
        <v>91.3227848101266</v>
      </c>
      <c r="Q2538" s="38" t="n">
        <f aca="false">IFERROR(Counts!AH2538/Counts!AC2538,"")</f>
        <v>0.329113924050633</v>
      </c>
      <c r="R2538" s="38" t="n">
        <f aca="false">IFERROR(Counts!N2538/Counts!M2538,"")</f>
        <v>0.297872340425532</v>
      </c>
      <c r="S2538" s="38" t="n">
        <f aca="false">IFERROR(Counts!K2538/Counts!J2538,"")</f>
        <v>0.713513513513514</v>
      </c>
      <c r="T2538" s="38" t="n">
        <f aca="false">IFERROR(Counts!I2538/Counts!H2538,"")</f>
        <v>0.122340425531915</v>
      </c>
      <c r="U2538" s="38" t="n">
        <f aca="false">IFERROR(1-Counts!L2538/Counts!K2538,"")</f>
        <v>0.924242424242424</v>
      </c>
      <c r="V2538" s="39" t="n">
        <f aca="false">IFERROR(Counts!AJ2538/Counts!AI2538,"")</f>
        <v>73.7109756097561</v>
      </c>
      <c r="W2538" s="38" t="n">
        <f aca="false">IFERROR(Counts!AK2538/Counts!AI2538,"")</f>
        <v>0.396341463414634</v>
      </c>
      <c r="X2538" s="40" t="n">
        <f aca="false">IFERROR(Counts!O2538,"")</f>
        <v>-0.729</v>
      </c>
      <c r="Y2538" s="36" t="n">
        <f aca="false">IFERROR(INDEX('Season Counts'!$Y$2:$Y$740,$AF2538)/INDEX('Season Counts'!$X$2:$X$740,$AF2538),"")</f>
        <v>0.345896296296296</v>
      </c>
      <c r="Z2538" s="37" t="n">
        <f aca="false">IFERROR(J2538-Y2538,"")</f>
        <v>-0.0318350718065004</v>
      </c>
      <c r="AA2538" s="38" t="n">
        <f aca="false">IFERROR(INDEX('Season Counts'!$K$2:$K$740,$AF2538)/INDEX('Season Counts'!$J$2:$J$740,$AF2538),"")</f>
        <v>0.290322580645161</v>
      </c>
      <c r="AB2538" s="41" t="n">
        <f aca="false">IFERROR(R2538-AA2538,"")</f>
        <v>0.00754975978037059</v>
      </c>
      <c r="AC2538" s="39" t="n">
        <f aca="false">IFERROR(INDEX('Season Counts'!$AG$2:$AG$740,$AF2538)/INDEX('Season Counts'!$AF$2:$AF$740,$AF2538),"")</f>
        <v>73.6263255813954</v>
      </c>
      <c r="AD2538" s="40" t="n">
        <f aca="false">IFERROR(V2538-AC2538,"")</f>
        <v>0.0846500283607554</v>
      </c>
      <c r="AE2538" s="4" t="str">
        <f aca="false">IF(D2538&lt;Guide!$C$21,"Low PA",IF(TRIM(IF(ISNUMBER(AD2538),IF(N(AD2538)&lt;=-Guide!$C$24,"▼ Bat Speed  ",IF(N(AD2538)&gt;=Guide!$C$24,"▲ Bat Speed  ","")),"")&amp;IF(N(Z2538)&gt;=Guide!$C$22,"▲ Contact  ","")&amp;IF(N(Z2538)&lt;=-Guide!$C$22,"▼ Contact  ","")&amp;IF(N(AB2538)&gt;=Guide!$C$23,"▲ Chase  ","")&amp;IF(N(AB2538)&lt;=-Guide!$C$23,"▼ Chase  ",""))="","Stable",TRIM(IF(ISNUMBER(AD2538),IF(N(AD2538)&lt;=-Guide!$C$24,"▼ Bat Speed  ",IF(N(AD2538)&gt;=Guide!$C$24,"▲ Bat Speed  ","")),"")&amp;IF(N(Z2538)&gt;=Guide!$C$22,"▲ Contact  ","")&amp;IF(N(Z2538)&lt;=-Guide!$C$22,"▼ Contact  ","")&amp;IF(N(AB2538)&gt;=Guide!$C$23,"▲ Chase  ","")&amp;IF(N(AB2538)&lt;=-Guide!$C$23,"▼ Chase  ",""))))</f>
        <v>Stable</v>
      </c>
      <c r="AF2538" s="35" t="n">
        <f aca="false">MATCH(Counts!A2538,'Season Counts'!$A$2:$A$740,0)</f>
        <v>651</v>
      </c>
    </row>
    <row r="2539" customFormat="false" ht="15" hidden="false" customHeight="false" outlineLevel="0" collapsed="false">
      <c r="A2539" s="34" t="str">
        <f aca="false">Counts!B2539</f>
        <v>TB</v>
      </c>
      <c r="B2539" s="5" t="str">
        <f aca="false">Counts!C2539</f>
        <v>Jonathan Aranda</v>
      </c>
      <c r="C2539" s="34" t="str">
        <f aca="false">Counts!F2539</f>
        <v>Mar-Apr</v>
      </c>
      <c r="D2539" s="35" t="n">
        <f aca="false">IFERROR(Counts!P2539,"")</f>
        <v>132</v>
      </c>
      <c r="E2539" s="36" t="n">
        <f aca="false">IFERROR(Counts!R2539/Counts!Q2539,"")</f>
        <v>0.220183486238532</v>
      </c>
      <c r="F2539" s="36" t="n">
        <f aca="false">IFERROR((Counts!R2539+Counts!V2539+Counts!W2539)/(Counts!Q2539+Counts!V2539+Counts!W2539+Counts!X2539),"")</f>
        <v>0.333333333333333</v>
      </c>
      <c r="G2539" s="36" t="n">
        <f aca="false">IFERROR((Counts!R2539+Counts!S2539+2*Counts!T2539+3*Counts!U2539)/Counts!Q2539,"")</f>
        <v>0.44954128440367</v>
      </c>
      <c r="H2539" s="35" t="n">
        <f aca="false">IFERROR(Counts!U2539,"")</f>
        <v>7</v>
      </c>
      <c r="I2539" s="36" t="n">
        <f aca="false">IFERROR(Counts!Z2539/Counts!AA2539,"")</f>
        <v>0.341085271317829</v>
      </c>
      <c r="J2539" s="36" t="n">
        <f aca="false">IFERROR(Counts!AB2539/Counts!AA2539,"")</f>
        <v>0.349558139534884</v>
      </c>
      <c r="K2539" s="37" t="n">
        <f aca="false">IFERROR((Counts!AB2539-Counts!Z2539)/Counts!AA2539,"")</f>
        <v>0.00847286821705429</v>
      </c>
      <c r="L2539" s="38" t="n">
        <f aca="false">IFERROR(Counts!Y2539/Counts!P2539,"")</f>
        <v>0.25</v>
      </c>
      <c r="M2539" s="38" t="n">
        <f aca="false">IFERROR(Counts!V2539/Counts!P2539,"")</f>
        <v>0.143939393939394</v>
      </c>
      <c r="N2539" s="38" t="n">
        <f aca="false">IFERROR(Counts!AD2539/Counts!AC2539,"")</f>
        <v>0.113924050632911</v>
      </c>
      <c r="O2539" s="38" t="n">
        <f aca="false">IFERROR(Counts!AE2539/Counts!AC2539,"")</f>
        <v>0.417721518987342</v>
      </c>
      <c r="P2539" s="39" t="n">
        <f aca="false">IFERROR(Counts!AG2539/Counts!AF2539,"")</f>
        <v>90.5379746835443</v>
      </c>
      <c r="Q2539" s="38" t="n">
        <f aca="false">IFERROR(Counts!AH2539/Counts!AC2539,"")</f>
        <v>0.405063291139241</v>
      </c>
      <c r="R2539" s="38" t="n">
        <f aca="false">IFERROR(Counts!N2539/Counts!M2539,"")</f>
        <v>0.294314381270903</v>
      </c>
      <c r="S2539" s="38" t="n">
        <f aca="false">IFERROR(Counts!K2539/Counts!J2539,"")</f>
        <v>0.617283950617284</v>
      </c>
      <c r="T2539" s="38" t="n">
        <f aca="false">IFERROR(Counts!I2539/Counts!H2539,"")</f>
        <v>0.194214876033058</v>
      </c>
      <c r="U2539" s="38" t="n">
        <f aca="false">IFERROR(1-Counts!L2539/Counts!K2539,"")</f>
        <v>0.873333333333333</v>
      </c>
      <c r="V2539" s="39" t="n">
        <f aca="false">IFERROR(Counts!AJ2539/Counts!AI2539,"")</f>
        <v>70.0045454545455</v>
      </c>
      <c r="W2539" s="38" t="n">
        <f aca="false">IFERROR(Counts!AK2539/Counts!AI2539,"")</f>
        <v>0.0954545454545455</v>
      </c>
      <c r="X2539" s="40" t="n">
        <f aca="false">IFERROR(Counts!O2539,"")</f>
        <v>4.379</v>
      </c>
      <c r="Y2539" s="36" t="n">
        <f aca="false">IFERROR(INDEX('Season Counts'!$Y$2:$Y$740,$AF2539)/INDEX('Season Counts'!$X$2:$X$740,$AF2539),"")</f>
        <v>0.342544629349471</v>
      </c>
      <c r="Z2539" s="37" t="n">
        <f aca="false">IFERROR(J2539-Y2539,"")</f>
        <v>0.00701351018541324</v>
      </c>
      <c r="AA2539" s="38" t="n">
        <f aca="false">IFERROR(INDEX('Season Counts'!$K$2:$K$740,$AF2539)/INDEX('Season Counts'!$J$2:$J$740,$AF2539),"")</f>
        <v>0.290414878397711</v>
      </c>
      <c r="AB2539" s="41" t="n">
        <f aca="false">IFERROR(R2539-AA2539,"")</f>
        <v>0.00389950287319202</v>
      </c>
      <c r="AC2539" s="39" t="n">
        <f aca="false">IFERROR(INDEX('Season Counts'!$AG$2:$AG$740,$AF2539)/INDEX('Season Counts'!$AF$2:$AF$740,$AF2539),"")</f>
        <v>70.3215004574565</v>
      </c>
      <c r="AD2539" s="40" t="n">
        <f aca="false">IFERROR(V2539-AC2539,"")</f>
        <v>-0.316955002911087</v>
      </c>
      <c r="AE2539" s="4" t="str">
        <f aca="false">IF(D2539&lt;Guide!$C$21,"Low PA",IF(TRIM(IF(ISNUMBER(AD2539),IF(N(AD2539)&lt;=-Guide!$C$24,"▼ Bat Speed  ",IF(N(AD2539)&gt;=Guide!$C$24,"▲ Bat Speed  ","")),"")&amp;IF(N(Z2539)&gt;=Guide!$C$22,"▲ Contact  ","")&amp;IF(N(Z2539)&lt;=-Guide!$C$22,"▼ Contact  ","")&amp;IF(N(AB2539)&gt;=Guide!$C$23,"▲ Chase  ","")&amp;IF(N(AB2539)&lt;=-Guide!$C$23,"▼ Chase  ",""))="","Stable",TRIM(IF(ISNUMBER(AD2539),IF(N(AD2539)&lt;=-Guide!$C$24,"▼ Bat Speed  ",IF(N(AD2539)&gt;=Guide!$C$24,"▲ Bat Speed  ","")),"")&amp;IF(N(Z2539)&gt;=Guide!$C$22,"▲ Contact  ","")&amp;IF(N(Z2539)&lt;=-Guide!$C$22,"▼ Contact  ","")&amp;IF(N(AB2539)&gt;=Guide!$C$23,"▲ Chase  ","")&amp;IF(N(AB2539)&lt;=-Guide!$C$23,"▼ Chase  ",""))))</f>
        <v>Stable</v>
      </c>
      <c r="AF2539" s="35" t="n">
        <f aca="false">MATCH(Counts!A2539,'Season Counts'!$A$2:$A$740,0)</f>
        <v>652</v>
      </c>
    </row>
    <row r="2540" customFormat="false" ht="15" hidden="false" customHeight="false" outlineLevel="0" collapsed="false">
      <c r="A2540" s="34" t="str">
        <f aca="false">Counts!B2540</f>
        <v>TB</v>
      </c>
      <c r="B2540" s="5" t="str">
        <f aca="false">Counts!C2540</f>
        <v>Jonathan Aranda</v>
      </c>
      <c r="C2540" s="34" t="str">
        <f aca="false">Counts!F2540</f>
        <v>May</v>
      </c>
      <c r="D2540" s="35" t="n">
        <f aca="false">IFERROR(Counts!P2540,"")</f>
        <v>112</v>
      </c>
      <c r="E2540" s="36" t="n">
        <f aca="false">IFERROR(Counts!R2540/Counts!Q2540,"")</f>
        <v>0.373626373626374</v>
      </c>
      <c r="F2540" s="36" t="n">
        <f aca="false">IFERROR((Counts!R2540+Counts!V2540+Counts!W2540)/(Counts!Q2540+Counts!V2540+Counts!W2540+Counts!X2540),"")</f>
        <v>0.464285714285714</v>
      </c>
      <c r="G2540" s="36" t="n">
        <f aca="false">IFERROR((Counts!R2540+Counts!S2540+2*Counts!T2540+3*Counts!U2540)/Counts!Q2540,"")</f>
        <v>0.56043956043956</v>
      </c>
      <c r="H2540" s="35" t="n">
        <f aca="false">IFERROR(Counts!U2540,"")</f>
        <v>4</v>
      </c>
      <c r="I2540" s="36" t="n">
        <f aca="false">IFERROR(Counts!Z2540/Counts!AA2540,"")</f>
        <v>0.435909090909091</v>
      </c>
      <c r="J2540" s="36" t="n">
        <f aca="false">IFERROR(Counts!AB2540/Counts!AA2540,"")</f>
        <v>0.451645454545455</v>
      </c>
      <c r="K2540" s="37" t="n">
        <f aca="false">IFERROR((Counts!AB2540-Counts!Z2540)/Counts!AA2540,"")</f>
        <v>0.0157363636363636</v>
      </c>
      <c r="L2540" s="38" t="n">
        <f aca="false">IFERROR(Counts!Y2540/Counts!P2540,"")</f>
        <v>0.214285714285714</v>
      </c>
      <c r="M2540" s="38" t="n">
        <f aca="false">IFERROR(Counts!V2540/Counts!P2540,"")</f>
        <v>0.142857142857143</v>
      </c>
      <c r="N2540" s="38" t="n">
        <f aca="false">IFERROR(Counts!AD2540/Counts!AC2540,"")</f>
        <v>0.157142857142857</v>
      </c>
      <c r="O2540" s="38" t="n">
        <f aca="false">IFERROR(Counts!AE2540/Counts!AC2540,"")</f>
        <v>0.557142857142857</v>
      </c>
      <c r="P2540" s="39" t="n">
        <f aca="false">IFERROR(Counts!AG2540/Counts!AF2540,"")</f>
        <v>92.0914285714286</v>
      </c>
      <c r="Q2540" s="38" t="n">
        <f aca="false">IFERROR(Counts!AH2540/Counts!AC2540,"")</f>
        <v>0.414285714285714</v>
      </c>
      <c r="R2540" s="38" t="n">
        <f aca="false">IFERROR(Counts!N2540/Counts!M2540,"")</f>
        <v>0.263392857142857</v>
      </c>
      <c r="S2540" s="38" t="n">
        <f aca="false">IFERROR(Counts!K2540/Counts!J2540,"")</f>
        <v>0.608490566037736</v>
      </c>
      <c r="T2540" s="38" t="n">
        <f aca="false">IFERROR(Counts!I2540/Counts!H2540,"")</f>
        <v>0.180851063829787</v>
      </c>
      <c r="U2540" s="38" t="n">
        <f aca="false">IFERROR(1-Counts!L2540/Counts!K2540,"")</f>
        <v>0.868217054263566</v>
      </c>
      <c r="V2540" s="39" t="n">
        <f aca="false">IFERROR(Counts!AJ2540/Counts!AI2540,"")</f>
        <v>70.2239263803681</v>
      </c>
      <c r="W2540" s="38" t="n">
        <f aca="false">IFERROR(Counts!AK2540/Counts!AI2540,"")</f>
        <v>0.122699386503067</v>
      </c>
      <c r="X2540" s="40" t="n">
        <f aca="false">IFERROR(Counts!O2540,"")</f>
        <v>9.168</v>
      </c>
      <c r="Y2540" s="36" t="n">
        <f aca="false">IFERROR(INDEX('Season Counts'!$Y$2:$Y$740,$AF2540)/INDEX('Season Counts'!$X$2:$X$740,$AF2540),"")</f>
        <v>0.342544629349471</v>
      </c>
      <c r="Z2540" s="37" t="n">
        <f aca="false">IFERROR(J2540-Y2540,"")</f>
        <v>0.109100825195984</v>
      </c>
      <c r="AA2540" s="38" t="n">
        <f aca="false">IFERROR(INDEX('Season Counts'!$K$2:$K$740,$AF2540)/INDEX('Season Counts'!$J$2:$J$740,$AF2540),"")</f>
        <v>0.290414878397711</v>
      </c>
      <c r="AB2540" s="41" t="n">
        <f aca="false">IFERROR(R2540-AA2540,"")</f>
        <v>-0.0270220212548539</v>
      </c>
      <c r="AC2540" s="39" t="n">
        <f aca="false">IFERROR(INDEX('Season Counts'!$AG$2:$AG$740,$AF2540)/INDEX('Season Counts'!$AF$2:$AF$740,$AF2540),"")</f>
        <v>70.3215004574565</v>
      </c>
      <c r="AD2540" s="40" t="n">
        <f aca="false">IFERROR(V2540-AC2540,"")</f>
        <v>-0.0975740770884386</v>
      </c>
      <c r="AE2540" s="4" t="str">
        <f aca="false">IF(D2540&lt;Guide!$C$21,"Low PA",IF(TRIM(IF(ISNUMBER(AD2540),IF(N(AD2540)&lt;=-Guide!$C$24,"▼ Bat Speed  ",IF(N(AD2540)&gt;=Guide!$C$24,"▲ Bat Speed  ","")),"")&amp;IF(N(Z2540)&gt;=Guide!$C$22,"▲ Contact  ","")&amp;IF(N(Z2540)&lt;=-Guide!$C$22,"▼ Contact  ","")&amp;IF(N(AB2540)&gt;=Guide!$C$23,"▲ Chase  ","")&amp;IF(N(AB2540)&lt;=-Guide!$C$23,"▼ Chase  ",""))="","Stable",TRIM(IF(ISNUMBER(AD2540),IF(N(AD2540)&lt;=-Guide!$C$24,"▼ Bat Speed  ",IF(N(AD2540)&gt;=Guide!$C$24,"▲ Bat Speed  ","")),"")&amp;IF(N(Z2540)&gt;=Guide!$C$22,"▲ Contact  ","")&amp;IF(N(Z2540)&lt;=-Guide!$C$22,"▼ Contact  ","")&amp;IF(N(AB2540)&gt;=Guide!$C$23,"▲ Chase  ","")&amp;IF(N(AB2540)&lt;=-Guide!$C$23,"▼ Chase  ",""))))</f>
        <v>▲ Contact</v>
      </c>
      <c r="AF2540" s="35" t="n">
        <f aca="false">MATCH(Counts!A2540,'Season Counts'!$A$2:$A$740,0)</f>
        <v>652</v>
      </c>
    </row>
    <row r="2541" customFormat="false" ht="15" hidden="false" customHeight="false" outlineLevel="0" collapsed="false">
      <c r="A2541" s="34" t="str">
        <f aca="false">Counts!B2541</f>
        <v>TB</v>
      </c>
      <c r="B2541" s="5" t="str">
        <f aca="false">Counts!C2541</f>
        <v>Jonathan Aranda</v>
      </c>
      <c r="C2541" s="34" t="str">
        <f aca="false">Counts!F2541</f>
        <v>Jun</v>
      </c>
      <c r="D2541" s="35" t="n">
        <f aca="false">IFERROR(Counts!P2541,"")</f>
        <v>110</v>
      </c>
      <c r="E2541" s="36" t="n">
        <f aca="false">IFERROR(Counts!R2541/Counts!Q2541,"")</f>
        <v>0.290322580645161</v>
      </c>
      <c r="F2541" s="36" t="n">
        <f aca="false">IFERROR((Counts!R2541+Counts!V2541+Counts!W2541)/(Counts!Q2541+Counts!V2541+Counts!W2541+Counts!X2541),"")</f>
        <v>0.4</v>
      </c>
      <c r="G2541" s="36" t="n">
        <f aca="false">IFERROR((Counts!R2541+Counts!S2541+2*Counts!T2541+3*Counts!U2541)/Counts!Q2541,"")</f>
        <v>0.397849462365591</v>
      </c>
      <c r="H2541" s="35" t="n">
        <f aca="false">IFERROR(Counts!U2541,"")</f>
        <v>2</v>
      </c>
      <c r="I2541" s="36" t="n">
        <f aca="false">IFERROR(Counts!Z2541/Counts!AA2541,"")</f>
        <v>0.360185185185185</v>
      </c>
      <c r="J2541" s="36" t="n">
        <f aca="false">IFERROR(Counts!AB2541/Counts!AA2541,"")</f>
        <v>0.326731481481481</v>
      </c>
      <c r="K2541" s="37" t="n">
        <f aca="false">IFERROR((Counts!AB2541-Counts!Z2541)/Counts!AA2541,"")</f>
        <v>-0.0334537037037037</v>
      </c>
      <c r="L2541" s="38" t="n">
        <f aca="false">IFERROR(Counts!Y2541/Counts!P2541,"")</f>
        <v>0.190909090909091</v>
      </c>
      <c r="M2541" s="38" t="n">
        <f aca="false">IFERROR(Counts!V2541/Counts!P2541,"")</f>
        <v>0.127272727272727</v>
      </c>
      <c r="N2541" s="38" t="n">
        <f aca="false">IFERROR(Counts!AD2541/Counts!AC2541,"")</f>
        <v>0.0277777777777778</v>
      </c>
      <c r="O2541" s="38" t="n">
        <f aca="false">IFERROR(Counts!AE2541/Counts!AC2541,"")</f>
        <v>0.375</v>
      </c>
      <c r="P2541" s="39" t="n">
        <f aca="false">IFERROR(Counts!AG2541/Counts!AF2541,"")</f>
        <v>89.643661971831</v>
      </c>
      <c r="Q2541" s="38" t="n">
        <f aca="false">IFERROR(Counts!AH2541/Counts!AC2541,"")</f>
        <v>0.319444444444444</v>
      </c>
      <c r="R2541" s="38" t="n">
        <f aca="false">IFERROR(Counts!N2541/Counts!M2541,"")</f>
        <v>0.230769230769231</v>
      </c>
      <c r="S2541" s="38" t="n">
        <f aca="false">IFERROR(Counts!K2541/Counts!J2541,"")</f>
        <v>0.66497461928934</v>
      </c>
      <c r="T2541" s="38" t="n">
        <f aca="false">IFERROR(Counts!I2541/Counts!H2541,"")</f>
        <v>0.18232044198895</v>
      </c>
      <c r="U2541" s="38" t="n">
        <f aca="false">IFERROR(1-Counts!L2541/Counts!K2541,"")</f>
        <v>0.862595419847328</v>
      </c>
      <c r="V2541" s="39" t="n">
        <f aca="false">IFERROR(Counts!AJ2541/Counts!AI2541,"")</f>
        <v>70.1650684931507</v>
      </c>
      <c r="W2541" s="38" t="n">
        <f aca="false">IFERROR(Counts!AK2541/Counts!AI2541,"")</f>
        <v>0.171232876712329</v>
      </c>
      <c r="X2541" s="40" t="n">
        <f aca="false">IFERROR(Counts!O2541,"")</f>
        <v>4.191</v>
      </c>
      <c r="Y2541" s="36" t="n">
        <f aca="false">IFERROR(INDEX('Season Counts'!$Y$2:$Y$740,$AF2541)/INDEX('Season Counts'!$X$2:$X$740,$AF2541),"")</f>
        <v>0.342544629349471</v>
      </c>
      <c r="Z2541" s="37" t="n">
        <f aca="false">IFERROR(J2541-Y2541,"")</f>
        <v>-0.015813147867989</v>
      </c>
      <c r="AA2541" s="38" t="n">
        <f aca="false">IFERROR(INDEX('Season Counts'!$K$2:$K$740,$AF2541)/INDEX('Season Counts'!$J$2:$J$740,$AF2541),"")</f>
        <v>0.290414878397711</v>
      </c>
      <c r="AB2541" s="41" t="n">
        <f aca="false">IFERROR(R2541-AA2541,"")</f>
        <v>-0.0596456476284802</v>
      </c>
      <c r="AC2541" s="39" t="n">
        <f aca="false">IFERROR(INDEX('Season Counts'!$AG$2:$AG$740,$AF2541)/INDEX('Season Counts'!$AF$2:$AF$740,$AF2541),"")</f>
        <v>70.3215004574565</v>
      </c>
      <c r="AD2541" s="40" t="n">
        <f aca="false">IFERROR(V2541-AC2541,"")</f>
        <v>-0.156431964305853</v>
      </c>
      <c r="AE2541" s="4" t="str">
        <f aca="false">IF(D2541&lt;Guide!$C$21,"Low PA",IF(TRIM(IF(ISNUMBER(AD2541),IF(N(AD2541)&lt;=-Guide!$C$24,"▼ Bat Speed  ",IF(N(AD2541)&gt;=Guide!$C$24,"▲ Bat Speed  ","")),"")&amp;IF(N(Z2541)&gt;=Guide!$C$22,"▲ Contact  ","")&amp;IF(N(Z2541)&lt;=-Guide!$C$22,"▼ Contact  ","")&amp;IF(N(AB2541)&gt;=Guide!$C$23,"▲ Chase  ","")&amp;IF(N(AB2541)&lt;=-Guide!$C$23,"▼ Chase  ",""))="","Stable",TRIM(IF(ISNUMBER(AD2541),IF(N(AD2541)&lt;=-Guide!$C$24,"▼ Bat Speed  ",IF(N(AD2541)&gt;=Guide!$C$24,"▲ Bat Speed  ","")),"")&amp;IF(N(Z2541)&gt;=Guide!$C$22,"▲ Contact  ","")&amp;IF(N(Z2541)&lt;=-Guide!$C$22,"▼ Contact  ","")&amp;IF(N(AB2541)&gt;=Guide!$C$23,"▲ Chase  ","")&amp;IF(N(AB2541)&lt;=-Guide!$C$23,"▼ Chase  ",""))))</f>
        <v>▼ Chase</v>
      </c>
      <c r="AF2541" s="35" t="n">
        <f aca="false">MATCH(Counts!A2541,'Season Counts'!$A$2:$A$740,0)</f>
        <v>652</v>
      </c>
    </row>
    <row r="2542" customFormat="false" ht="15" hidden="false" customHeight="false" outlineLevel="0" collapsed="false">
      <c r="A2542" s="34" t="str">
        <f aca="false">Counts!B2542</f>
        <v>TB</v>
      </c>
      <c r="B2542" s="5" t="str">
        <f aca="false">Counts!C2542</f>
        <v>Jonathan Aranda</v>
      </c>
      <c r="C2542" s="34" t="str">
        <f aca="false">Counts!F2542</f>
        <v>Jul</v>
      </c>
      <c r="D2542" s="35" t="n">
        <f aca="false">IFERROR(Counts!P2542,"")</f>
        <v>110</v>
      </c>
      <c r="E2542" s="36" t="n">
        <f aca="false">IFERROR(Counts!R2542/Counts!Q2542,"")</f>
        <v>0.254901960784314</v>
      </c>
      <c r="F2542" s="36" t="n">
        <f aca="false">IFERROR((Counts!R2542+Counts!V2542+Counts!W2542)/(Counts!Q2542+Counts!V2542+Counts!W2542+Counts!X2542),"")</f>
        <v>0.3</v>
      </c>
      <c r="G2542" s="36" t="n">
        <f aca="false">IFERROR((Counts!R2542+Counts!S2542+2*Counts!T2542+3*Counts!U2542)/Counts!Q2542,"")</f>
        <v>0.333333333333333</v>
      </c>
      <c r="H2542" s="35" t="n">
        <f aca="false">IFERROR(Counts!U2542,"")</f>
        <v>1</v>
      </c>
      <c r="I2542" s="36" t="n">
        <f aca="false">IFERROR(Counts!Z2542/Counts!AA2542,"")</f>
        <v>0.283181818181818</v>
      </c>
      <c r="J2542" s="36" t="n">
        <f aca="false">IFERROR(Counts!AB2542/Counts!AA2542,"")</f>
        <v>0.310090909090909</v>
      </c>
      <c r="K2542" s="37" t="n">
        <f aca="false">IFERROR((Counts!AB2542-Counts!Z2542)/Counts!AA2542,"")</f>
        <v>0.0269090909090909</v>
      </c>
      <c r="L2542" s="38" t="n">
        <f aca="false">IFERROR(Counts!Y2542/Counts!P2542,"")</f>
        <v>0.272727272727273</v>
      </c>
      <c r="M2542" s="38" t="n">
        <f aca="false">IFERROR(Counts!V2542/Counts!P2542,"")</f>
        <v>0.0454545454545455</v>
      </c>
      <c r="N2542" s="38" t="n">
        <f aca="false">IFERROR(Counts!AD2542/Counts!AC2542,"")</f>
        <v>0.123287671232877</v>
      </c>
      <c r="O2542" s="38" t="n">
        <f aca="false">IFERROR(Counts!AE2542/Counts!AC2542,"")</f>
        <v>0.452054794520548</v>
      </c>
      <c r="P2542" s="39" t="n">
        <f aca="false">IFERROR(Counts!AG2542/Counts!AF2542,"")</f>
        <v>91.7739726027397</v>
      </c>
      <c r="Q2542" s="38" t="n">
        <f aca="false">IFERROR(Counts!AH2542/Counts!AC2542,"")</f>
        <v>0.397260273972603</v>
      </c>
      <c r="R2542" s="38" t="n">
        <f aca="false">IFERROR(Counts!N2542/Counts!M2542,"")</f>
        <v>0.348623853211009</v>
      </c>
      <c r="S2542" s="38" t="n">
        <f aca="false">IFERROR(Counts!K2542/Counts!J2542,"")</f>
        <v>0.717488789237668</v>
      </c>
      <c r="T2542" s="38" t="n">
        <f aca="false">IFERROR(Counts!I2542/Counts!H2542,"")</f>
        <v>0.177966101694915</v>
      </c>
      <c r="U2542" s="38" t="n">
        <f aca="false">IFERROR(1-Counts!L2542/Counts!K2542,"")</f>
        <v>0.85625</v>
      </c>
      <c r="V2542" s="39" t="n">
        <f aca="false">IFERROR(Counts!AJ2542/Counts!AI2542,"")</f>
        <v>69.6588235294118</v>
      </c>
      <c r="W2542" s="38" t="n">
        <f aca="false">IFERROR(Counts!AK2542/Counts!AI2542,"")</f>
        <v>0.102941176470588</v>
      </c>
      <c r="X2542" s="40" t="n">
        <f aca="false">IFERROR(Counts!O2542,"")</f>
        <v>-5.007</v>
      </c>
      <c r="Y2542" s="36" t="n">
        <f aca="false">IFERROR(INDEX('Season Counts'!$Y$2:$Y$740,$AF2542)/INDEX('Season Counts'!$X$2:$X$740,$AF2542),"")</f>
        <v>0.342544629349471</v>
      </c>
      <c r="Z2542" s="37" t="n">
        <f aca="false">IFERROR(J2542-Y2542,"")</f>
        <v>-0.0324537202585614</v>
      </c>
      <c r="AA2542" s="38" t="n">
        <f aca="false">IFERROR(INDEX('Season Counts'!$K$2:$K$740,$AF2542)/INDEX('Season Counts'!$J$2:$J$740,$AF2542),"")</f>
        <v>0.290414878397711</v>
      </c>
      <c r="AB2542" s="41" t="n">
        <f aca="false">IFERROR(R2542-AA2542,"")</f>
        <v>0.0582089748132982</v>
      </c>
      <c r="AC2542" s="39" t="n">
        <f aca="false">IFERROR(INDEX('Season Counts'!$AG$2:$AG$740,$AF2542)/INDEX('Season Counts'!$AF$2:$AF$740,$AF2542),"")</f>
        <v>70.3215004574565</v>
      </c>
      <c r="AD2542" s="40" t="n">
        <f aca="false">IFERROR(V2542-AC2542,"")</f>
        <v>-0.662676928044775</v>
      </c>
      <c r="AE2542" s="4" t="str">
        <f aca="false">IF(D2542&lt;Guide!$C$21,"Low PA",IF(TRIM(IF(ISNUMBER(AD2542),IF(N(AD2542)&lt;=-Guide!$C$24,"▼ Bat Speed  ",IF(N(AD2542)&gt;=Guide!$C$24,"▲ Bat Speed  ","")),"")&amp;IF(N(Z2542)&gt;=Guide!$C$22,"▲ Contact  ","")&amp;IF(N(Z2542)&lt;=-Guide!$C$22,"▼ Contact  ","")&amp;IF(N(AB2542)&gt;=Guide!$C$23,"▲ Chase  ","")&amp;IF(N(AB2542)&lt;=-Guide!$C$23,"▼ Chase  ",""))="","Stable",TRIM(IF(ISNUMBER(AD2542),IF(N(AD2542)&lt;=-Guide!$C$24,"▼ Bat Speed  ",IF(N(AD2542)&gt;=Guide!$C$24,"▲ Bat Speed  ","")),"")&amp;IF(N(Z2542)&gt;=Guide!$C$22,"▲ Contact  ","")&amp;IF(N(Z2542)&lt;=-Guide!$C$22,"▼ Contact  ","")&amp;IF(N(AB2542)&gt;=Guide!$C$23,"▲ Chase  ","")&amp;IF(N(AB2542)&lt;=-Guide!$C$23,"▼ Chase  ",""))))</f>
        <v>▲ Chase</v>
      </c>
      <c r="AF2542" s="35" t="n">
        <f aca="false">MATCH(Counts!A2542,'Season Counts'!$A$2:$A$740,0)</f>
        <v>652</v>
      </c>
    </row>
    <row r="2543" customFormat="false" ht="15" hidden="false" customHeight="false" outlineLevel="0" collapsed="false">
      <c r="A2543" s="34" t="str">
        <f aca="false">Counts!B2543</f>
        <v>TB</v>
      </c>
      <c r="B2543" s="5" t="str">
        <f aca="false">Counts!C2543</f>
        <v>Jonathan Aranda</v>
      </c>
      <c r="C2543" s="34" t="str">
        <f aca="false">Counts!F2543</f>
        <v>Aug</v>
      </c>
      <c r="D2543" s="35" t="n">
        <f aca="false">IFERROR(Counts!P2543,"")</f>
        <v>119</v>
      </c>
      <c r="E2543" s="36" t="n">
        <f aca="false">IFERROR(Counts!R2543/Counts!Q2543,"")</f>
        <v>0.261261261261261</v>
      </c>
      <c r="F2543" s="36" t="n">
        <f aca="false">IFERROR((Counts!R2543+Counts!V2543+Counts!W2543)/(Counts!Q2543+Counts!V2543+Counts!W2543+Counts!X2543),"")</f>
        <v>0.310924369747899</v>
      </c>
      <c r="G2543" s="36" t="n">
        <f aca="false">IFERROR((Counts!R2543+Counts!S2543+2*Counts!T2543+3*Counts!U2543)/Counts!Q2543,"")</f>
        <v>0.369369369369369</v>
      </c>
      <c r="H2543" s="35" t="n">
        <f aca="false">IFERROR(Counts!U2543,"")</f>
        <v>3</v>
      </c>
      <c r="I2543" s="36" t="n">
        <f aca="false">IFERROR(Counts!Z2543/Counts!AA2543,"")</f>
        <v>0.302941176470588</v>
      </c>
      <c r="J2543" s="36" t="n">
        <f aca="false">IFERROR(Counts!AB2543/Counts!AA2543,"")</f>
        <v>0.309974789915966</v>
      </c>
      <c r="K2543" s="37" t="n">
        <f aca="false">IFERROR((Counts!AB2543-Counts!Z2543)/Counts!AA2543,"")</f>
        <v>0.00703361344537818</v>
      </c>
      <c r="L2543" s="38" t="n">
        <f aca="false">IFERROR(Counts!Y2543/Counts!P2543,"")</f>
        <v>0.218487394957983</v>
      </c>
      <c r="M2543" s="38" t="n">
        <f aca="false">IFERROR(Counts!V2543/Counts!P2543,"")</f>
        <v>0.0588235294117647</v>
      </c>
      <c r="N2543" s="38" t="n">
        <f aca="false">IFERROR(Counts!AD2543/Counts!AC2543,"")</f>
        <v>0.0705882352941177</v>
      </c>
      <c r="O2543" s="38" t="n">
        <f aca="false">IFERROR(Counts!AE2543/Counts!AC2543,"")</f>
        <v>0.482352941176471</v>
      </c>
      <c r="P2543" s="39" t="n">
        <f aca="false">IFERROR(Counts!AG2543/Counts!AF2543,"")</f>
        <v>91.4894117647059</v>
      </c>
      <c r="Q2543" s="38" t="n">
        <f aca="false">IFERROR(Counts!AH2543/Counts!AC2543,"")</f>
        <v>0.435294117647059</v>
      </c>
      <c r="R2543" s="38" t="n">
        <f aca="false">IFERROR(Counts!N2543/Counts!M2543,"")</f>
        <v>0.28936170212766</v>
      </c>
      <c r="S2543" s="38" t="n">
        <f aca="false">IFERROR(Counts!K2543/Counts!J2543,"")</f>
        <v>0.718181818181818</v>
      </c>
      <c r="T2543" s="38" t="n">
        <f aca="false">IFERROR(Counts!I2543/Counts!H2543,"")</f>
        <v>0.185840707964602</v>
      </c>
      <c r="U2543" s="38" t="n">
        <f aca="false">IFERROR(1-Counts!L2543/Counts!K2543,"")</f>
        <v>0.860759493670886</v>
      </c>
      <c r="V2543" s="39" t="n">
        <f aca="false">IFERROR(Counts!AJ2543/Counts!AI2543,"")</f>
        <v>70.9128078817734</v>
      </c>
      <c r="W2543" s="38" t="n">
        <f aca="false">IFERROR(Counts!AK2543/Counts!AI2543,"")</f>
        <v>0.142857142857143</v>
      </c>
      <c r="X2543" s="40" t="n">
        <f aca="false">IFERROR(Counts!O2543,"")</f>
        <v>-0.719</v>
      </c>
      <c r="Y2543" s="36" t="n">
        <f aca="false">IFERROR(INDEX('Season Counts'!$Y$2:$Y$740,$AF2543)/INDEX('Season Counts'!$X$2:$X$740,$AF2543),"")</f>
        <v>0.342544629349471</v>
      </c>
      <c r="Z2543" s="37" t="n">
        <f aca="false">IFERROR(J2543-Y2543,"")</f>
        <v>-0.0325698394335041</v>
      </c>
      <c r="AA2543" s="38" t="n">
        <f aca="false">IFERROR(INDEX('Season Counts'!$K$2:$K$740,$AF2543)/INDEX('Season Counts'!$J$2:$J$740,$AF2543),"")</f>
        <v>0.290414878397711</v>
      </c>
      <c r="AB2543" s="41" t="n">
        <f aca="false">IFERROR(R2543-AA2543,"")</f>
        <v>-0.00105317627005147</v>
      </c>
      <c r="AC2543" s="39" t="n">
        <f aca="false">IFERROR(INDEX('Season Counts'!$AG$2:$AG$740,$AF2543)/INDEX('Season Counts'!$AF$2:$AF$740,$AF2543),"")</f>
        <v>70.3215004574565</v>
      </c>
      <c r="AD2543" s="40" t="n">
        <f aca="false">IFERROR(V2543-AC2543,"")</f>
        <v>0.591307424316852</v>
      </c>
      <c r="AE2543" s="4" t="str">
        <f aca="false">IF(D2543&lt;Guide!$C$21,"Low PA",IF(TRIM(IF(ISNUMBER(AD2543),IF(N(AD2543)&lt;=-Guide!$C$24,"▼ Bat Speed  ",IF(N(AD2543)&gt;=Guide!$C$24,"▲ Bat Speed  ","")),"")&amp;IF(N(Z2543)&gt;=Guide!$C$22,"▲ Contact  ","")&amp;IF(N(Z2543)&lt;=-Guide!$C$22,"▼ Contact  ","")&amp;IF(N(AB2543)&gt;=Guide!$C$23,"▲ Chase  ","")&amp;IF(N(AB2543)&lt;=-Guide!$C$23,"▼ Chase  ",""))="","Stable",TRIM(IF(ISNUMBER(AD2543),IF(N(AD2543)&lt;=-Guide!$C$24,"▼ Bat Speed  ",IF(N(AD2543)&gt;=Guide!$C$24,"▲ Bat Speed  ","")),"")&amp;IF(N(Z2543)&gt;=Guide!$C$22,"▲ Contact  ","")&amp;IF(N(Z2543)&lt;=-Guide!$C$22,"▼ Contact  ","")&amp;IF(N(AB2543)&gt;=Guide!$C$23,"▲ Chase  ","")&amp;IF(N(AB2543)&lt;=-Guide!$C$23,"▼ Chase  ",""))))</f>
        <v>Stable</v>
      </c>
      <c r="AF2543" s="35" t="n">
        <f aca="false">MATCH(Counts!A2543,'Season Counts'!$A$2:$A$740,0)</f>
        <v>652</v>
      </c>
    </row>
    <row r="2544" customFormat="false" ht="15" hidden="false" customHeight="false" outlineLevel="0" collapsed="false">
      <c r="A2544" s="34" t="str">
        <f aca="false">Counts!B2544</f>
        <v>TB</v>
      </c>
      <c r="B2544" s="5" t="str">
        <f aca="false">Counts!C2544</f>
        <v>Jonathan Aranda</v>
      </c>
      <c r="C2544" s="34" t="str">
        <f aca="false">Counts!F2544</f>
        <v>Sep</v>
      </c>
      <c r="D2544" s="35" t="n">
        <f aca="false">IFERROR(Counts!P2544,"")</f>
        <v>85</v>
      </c>
      <c r="E2544" s="36" t="n">
        <f aca="false">IFERROR(Counts!R2544/Counts!Q2544,"")</f>
        <v>0.256756756756757</v>
      </c>
      <c r="F2544" s="36" t="n">
        <f aca="false">IFERROR((Counts!R2544+Counts!V2544+Counts!W2544)/(Counts!Q2544+Counts!V2544+Counts!W2544+Counts!X2544),"")</f>
        <v>0.341176470588235</v>
      </c>
      <c r="G2544" s="36" t="n">
        <f aca="false">IFERROR((Counts!R2544+Counts!S2544+2*Counts!T2544+3*Counts!U2544)/Counts!Q2544,"")</f>
        <v>0.540540540540541</v>
      </c>
      <c r="H2544" s="35" t="n">
        <f aca="false">IFERROR(Counts!U2544,"")</f>
        <v>5</v>
      </c>
      <c r="I2544" s="36" t="n">
        <f aca="false">IFERROR(Counts!Z2544/Counts!AA2544,"")</f>
        <v>0.372941176470588</v>
      </c>
      <c r="J2544" s="36" t="n">
        <f aca="false">IFERROR(Counts!AB2544/Counts!AA2544,"")</f>
        <v>0.2984</v>
      </c>
      <c r="K2544" s="37" t="n">
        <f aca="false">IFERROR((Counts!AB2544-Counts!Z2544)/Counts!AA2544,"")</f>
        <v>-0.0745411764705882</v>
      </c>
      <c r="L2544" s="38" t="n">
        <f aca="false">IFERROR(Counts!Y2544/Counts!P2544,"")</f>
        <v>0.341176470588235</v>
      </c>
      <c r="M2544" s="38" t="n">
        <f aca="false">IFERROR(Counts!V2544/Counts!P2544,"")</f>
        <v>0.0941176470588235</v>
      </c>
      <c r="N2544" s="38" t="n">
        <f aca="false">IFERROR(Counts!AD2544/Counts!AC2544,"")</f>
        <v>0.108695652173913</v>
      </c>
      <c r="O2544" s="38" t="n">
        <f aca="false">IFERROR(Counts!AE2544/Counts!AC2544,"")</f>
        <v>0.478260869565217</v>
      </c>
      <c r="P2544" s="39" t="n">
        <f aca="false">IFERROR(Counts!AG2544/Counts!AF2544,"")</f>
        <v>90.6565217391304</v>
      </c>
      <c r="Q2544" s="38" t="n">
        <f aca="false">IFERROR(Counts!AH2544/Counts!AC2544,"")</f>
        <v>0.391304347826087</v>
      </c>
      <c r="R2544" s="38" t="n">
        <f aca="false">IFERROR(Counts!N2544/Counts!M2544,"")</f>
        <v>0.313084112149533</v>
      </c>
      <c r="S2544" s="38" t="n">
        <f aca="false">IFERROR(Counts!K2544/Counts!J2544,"")</f>
        <v>0.641176470588235</v>
      </c>
      <c r="T2544" s="38" t="n">
        <f aca="false">IFERROR(Counts!I2544/Counts!H2544,"")</f>
        <v>0.261363636363636</v>
      </c>
      <c r="U2544" s="38" t="n">
        <f aca="false">IFERROR(1-Counts!L2544/Counts!K2544,"")</f>
        <v>0.770642201834862</v>
      </c>
      <c r="V2544" s="39" t="n">
        <f aca="false">IFERROR(Counts!AJ2544/Counts!AI2544,"")</f>
        <v>71.1089171974522</v>
      </c>
      <c r="W2544" s="38" t="n">
        <f aca="false">IFERROR(Counts!AK2544/Counts!AI2544,"")</f>
        <v>0.178343949044586</v>
      </c>
      <c r="X2544" s="40" t="n">
        <f aca="false">IFERROR(Counts!O2544,"")</f>
        <v>5.131</v>
      </c>
      <c r="Y2544" s="36" t="n">
        <f aca="false">IFERROR(INDEX('Season Counts'!$Y$2:$Y$740,$AF2544)/INDEX('Season Counts'!$X$2:$X$740,$AF2544),"")</f>
        <v>0.342544629349471</v>
      </c>
      <c r="Z2544" s="37" t="n">
        <f aca="false">IFERROR(J2544-Y2544,"")</f>
        <v>-0.0441446293494705</v>
      </c>
      <c r="AA2544" s="38" t="n">
        <f aca="false">IFERROR(INDEX('Season Counts'!$K$2:$K$740,$AF2544)/INDEX('Season Counts'!$J$2:$J$740,$AF2544),"")</f>
        <v>0.290414878397711</v>
      </c>
      <c r="AB2544" s="41" t="n">
        <f aca="false">IFERROR(R2544-AA2544,"")</f>
        <v>0.0226692337518217</v>
      </c>
      <c r="AC2544" s="39" t="n">
        <f aca="false">IFERROR(INDEX('Season Counts'!$AG$2:$AG$740,$AF2544)/INDEX('Season Counts'!$AF$2:$AF$740,$AF2544),"")</f>
        <v>70.3215004574565</v>
      </c>
      <c r="AD2544" s="40" t="n">
        <f aca="false">IFERROR(V2544-AC2544,"")</f>
        <v>0.787416739995692</v>
      </c>
      <c r="AE2544" s="4" t="str">
        <f aca="false">IF(D2544&lt;Guide!$C$21,"Low PA",IF(TRIM(IF(ISNUMBER(AD2544),IF(N(AD2544)&lt;=-Guide!$C$24,"▼ Bat Speed  ",IF(N(AD2544)&gt;=Guide!$C$24,"▲ Bat Speed  ","")),"")&amp;IF(N(Z2544)&gt;=Guide!$C$22,"▲ Contact  ","")&amp;IF(N(Z2544)&lt;=-Guide!$C$22,"▼ Contact  ","")&amp;IF(N(AB2544)&gt;=Guide!$C$23,"▲ Chase  ","")&amp;IF(N(AB2544)&lt;=-Guide!$C$23,"▼ Chase  ",""))="","Stable",TRIM(IF(ISNUMBER(AD2544),IF(N(AD2544)&lt;=-Guide!$C$24,"▼ Bat Speed  ",IF(N(AD2544)&gt;=Guide!$C$24,"▲ Bat Speed  ","")),"")&amp;IF(N(Z2544)&gt;=Guide!$C$22,"▲ Contact  ","")&amp;IF(N(Z2544)&lt;=-Guide!$C$22,"▼ Contact  ","")&amp;IF(N(AB2544)&gt;=Guide!$C$23,"▲ Chase  ","")&amp;IF(N(AB2544)&lt;=-Guide!$C$23,"▼ Chase  ",""))))</f>
        <v>▼ Contact</v>
      </c>
      <c r="AF2544" s="35" t="n">
        <f aca="false">MATCH(Counts!A2544,'Season Counts'!$A$2:$A$740,0)</f>
        <v>652</v>
      </c>
    </row>
    <row r="2545" customFormat="false" ht="15" hidden="false" customHeight="false" outlineLevel="0" collapsed="false">
      <c r="A2545" s="34" t="str">
        <f aca="false">Counts!B2545</f>
        <v>TB</v>
      </c>
      <c r="B2545" s="5" t="str">
        <f aca="false">Counts!C2545</f>
        <v>Chandler Simpson</v>
      </c>
      <c r="C2545" s="34" t="str">
        <f aca="false">Counts!F2545</f>
        <v>Mar-Apr</v>
      </c>
      <c r="D2545" s="35" t="n">
        <f aca="false">IFERROR(Counts!P2545,"")</f>
        <v>129</v>
      </c>
      <c r="E2545" s="36" t="n">
        <f aca="false">IFERROR(Counts!R2545/Counts!Q2545,"")</f>
        <v>0.313559322033898</v>
      </c>
      <c r="F2545" s="36" t="n">
        <f aca="false">IFERROR((Counts!R2545+Counts!V2545+Counts!W2545)/(Counts!Q2545+Counts!V2545+Counts!W2545+Counts!X2545),"")</f>
        <v>0.349206349206349</v>
      </c>
      <c r="G2545" s="36" t="n">
        <f aca="false">IFERROR((Counts!R2545+Counts!S2545+2*Counts!T2545+3*Counts!U2545)/Counts!Q2545,"")</f>
        <v>0.355932203389831</v>
      </c>
      <c r="H2545" s="35" t="n">
        <f aca="false">IFERROR(Counts!U2545,"")</f>
        <v>0</v>
      </c>
      <c r="I2545" s="36" t="n">
        <f aca="false">IFERROR(Counts!Z2545/Counts!AA2545,"")</f>
        <v>0.31491935483871</v>
      </c>
      <c r="J2545" s="36" t="n">
        <f aca="false">IFERROR(Counts!AB2545/Counts!AA2545,"")</f>
        <v>0.280185483870968</v>
      </c>
      <c r="K2545" s="37" t="n">
        <f aca="false">IFERROR((Counts!AB2545-Counts!Z2545)/Counts!AA2545,"")</f>
        <v>-0.0347338709677419</v>
      </c>
      <c r="L2545" s="38" t="n">
        <f aca="false">IFERROR(Counts!Y2545/Counts!P2545,"")</f>
        <v>0.0775193798449612</v>
      </c>
      <c r="M2545" s="38" t="n">
        <f aca="false">IFERROR(Counts!V2545/Counts!P2545,"")</f>
        <v>0.0542635658914729</v>
      </c>
      <c r="N2545" s="38" t="n">
        <f aca="false">IFERROR(Counts!AD2545/Counts!AC2545,"")</f>
        <v>0</v>
      </c>
      <c r="O2545" s="38" t="n">
        <f aca="false">IFERROR(Counts!AE2545/Counts!AC2545,"")</f>
        <v>0.125</v>
      </c>
      <c r="P2545" s="39" t="n">
        <f aca="false">IFERROR(Counts!AG2545/Counts!AF2545,"")</f>
        <v>80.7450450450451</v>
      </c>
      <c r="Q2545" s="38" t="n">
        <f aca="false">IFERROR(Counts!AH2545/Counts!AC2545,"")</f>
        <v>0.303571428571429</v>
      </c>
      <c r="R2545" s="38" t="n">
        <f aca="false">IFERROR(Counts!N2545/Counts!M2545,"")</f>
        <v>0.300970873786408</v>
      </c>
      <c r="S2545" s="38" t="n">
        <f aca="false">IFERROR(Counts!K2545/Counts!J2545,"")</f>
        <v>0.639423076923077</v>
      </c>
      <c r="T2545" s="38" t="n">
        <f aca="false">IFERROR(Counts!I2545/Counts!H2545,"")</f>
        <v>0.0714285714285714</v>
      </c>
      <c r="U2545" s="38" t="n">
        <f aca="false">IFERROR(1-Counts!L2545/Counts!K2545,"")</f>
        <v>0.954887218045113</v>
      </c>
      <c r="V2545" s="39" t="n">
        <f aca="false">IFERROR(Counts!AJ2545/Counts!AI2545,"")</f>
        <v>64.5438596491228</v>
      </c>
      <c r="W2545" s="38" t="n">
        <f aca="false">IFERROR(Counts!AK2545/Counts!AI2545,"")</f>
        <v>0</v>
      </c>
      <c r="X2545" s="40" t="n">
        <f aca="false">IFERROR(Counts!O2545,"")</f>
        <v>-3.266</v>
      </c>
      <c r="Y2545" s="36" t="n">
        <f aca="false">IFERROR(INDEX('Season Counts'!$Y$2:$Y$740,$AF2545)/INDEX('Season Counts'!$X$2:$X$740,$AF2545),"")</f>
        <v>0.263469011725293</v>
      </c>
      <c r="Z2545" s="37" t="n">
        <f aca="false">IFERROR(J2545-Y2545,"")</f>
        <v>0.0167164721456746</v>
      </c>
      <c r="AA2545" s="38" t="n">
        <f aca="false">IFERROR(INDEX('Season Counts'!$K$2:$K$740,$AF2545)/INDEX('Season Counts'!$J$2:$J$740,$AF2545),"")</f>
        <v>0.312169312169312</v>
      </c>
      <c r="AB2545" s="41" t="n">
        <f aca="false">IFERROR(R2545-AA2545,"")</f>
        <v>-0.0111984383829044</v>
      </c>
      <c r="AC2545" s="39" t="n">
        <f aca="false">IFERROR(INDEX('Season Counts'!$AG$2:$AG$740,$AF2545)/INDEX('Season Counts'!$AF$2:$AF$740,$AF2545),"")</f>
        <v>64.934495641345</v>
      </c>
      <c r="AD2545" s="40" t="n">
        <f aca="false">IFERROR(V2545-AC2545,"")</f>
        <v>-0.390635992222144</v>
      </c>
      <c r="AE2545" s="4" t="str">
        <f aca="false">IF(D2545&lt;Guide!$C$21,"Low PA",IF(TRIM(IF(ISNUMBER(AD2545),IF(N(AD2545)&lt;=-Guide!$C$24,"▼ Bat Speed  ",IF(N(AD2545)&gt;=Guide!$C$24,"▲ Bat Speed  ","")),"")&amp;IF(N(Z2545)&gt;=Guide!$C$22,"▲ Contact  ","")&amp;IF(N(Z2545)&lt;=-Guide!$C$22,"▼ Contact  ","")&amp;IF(N(AB2545)&gt;=Guide!$C$23,"▲ Chase  ","")&amp;IF(N(AB2545)&lt;=-Guide!$C$23,"▼ Chase  ",""))="","Stable",TRIM(IF(ISNUMBER(AD2545),IF(N(AD2545)&lt;=-Guide!$C$24,"▼ Bat Speed  ",IF(N(AD2545)&gt;=Guide!$C$24,"▲ Bat Speed  ","")),"")&amp;IF(N(Z2545)&gt;=Guide!$C$22,"▲ Contact  ","")&amp;IF(N(Z2545)&lt;=-Guide!$C$22,"▼ Contact  ","")&amp;IF(N(AB2545)&gt;=Guide!$C$23,"▲ Chase  ","")&amp;IF(N(AB2545)&lt;=-Guide!$C$23,"▼ Chase  ",""))))</f>
        <v>Stable</v>
      </c>
      <c r="AF2545" s="35" t="n">
        <f aca="false">MATCH(Counts!A2545,'Season Counts'!$A$2:$A$740,0)</f>
        <v>653</v>
      </c>
    </row>
    <row r="2546" customFormat="false" ht="15" hidden="false" customHeight="false" outlineLevel="0" collapsed="false">
      <c r="A2546" s="34" t="str">
        <f aca="false">Counts!B2546</f>
        <v>TB</v>
      </c>
      <c r="B2546" s="5" t="str">
        <f aca="false">Counts!C2546</f>
        <v>Chandler Simpson</v>
      </c>
      <c r="C2546" s="34" t="str">
        <f aca="false">Counts!F2546</f>
        <v>May</v>
      </c>
      <c r="D2546" s="35" t="n">
        <f aca="false">IFERROR(Counts!P2546,"")</f>
        <v>108</v>
      </c>
      <c r="E2546" s="36" t="n">
        <f aca="false">IFERROR(Counts!R2546/Counts!Q2546,"")</f>
        <v>0.254901960784314</v>
      </c>
      <c r="F2546" s="36" t="n">
        <f aca="false">IFERROR((Counts!R2546+Counts!V2546+Counts!W2546)/(Counts!Q2546+Counts!V2546+Counts!W2546+Counts!X2546),"")</f>
        <v>0.287037037037037</v>
      </c>
      <c r="G2546" s="36" t="n">
        <f aca="false">IFERROR((Counts!R2546+Counts!S2546+2*Counts!T2546+3*Counts!U2546)/Counts!Q2546,"")</f>
        <v>0.323529411764706</v>
      </c>
      <c r="H2546" s="35" t="n">
        <f aca="false">IFERROR(Counts!U2546,"")</f>
        <v>0</v>
      </c>
      <c r="I2546" s="36" t="n">
        <f aca="false">IFERROR(Counts!Z2546/Counts!AA2546,"")</f>
        <v>0.271759259259259</v>
      </c>
      <c r="J2546" s="36" t="n">
        <f aca="false">IFERROR(Counts!AB2546/Counts!AA2546,"")</f>
        <v>0.235064814814815</v>
      </c>
      <c r="K2546" s="37" t="n">
        <f aca="false">IFERROR((Counts!AB2546-Counts!Z2546)/Counts!AA2546,"")</f>
        <v>-0.0366944444444445</v>
      </c>
      <c r="L2546" s="38" t="n">
        <f aca="false">IFERROR(Counts!Y2546/Counts!P2546,"")</f>
        <v>0.138888888888889</v>
      </c>
      <c r="M2546" s="38" t="n">
        <f aca="false">IFERROR(Counts!V2546/Counts!P2546,"")</f>
        <v>0.0462962962962963</v>
      </c>
      <c r="N2546" s="38" t="n">
        <f aca="false">IFERROR(Counts!AD2546/Counts!AC2546,"")</f>
        <v>0</v>
      </c>
      <c r="O2546" s="38" t="n">
        <f aca="false">IFERROR(Counts!AE2546/Counts!AC2546,"")</f>
        <v>0.193181818181818</v>
      </c>
      <c r="P2546" s="39" t="n">
        <f aca="false">IFERROR(Counts!AG2546/Counts!AF2546,"")</f>
        <v>83.4829545454546</v>
      </c>
      <c r="Q2546" s="38" t="n">
        <f aca="false">IFERROR(Counts!AH2546/Counts!AC2546,"")</f>
        <v>0.25</v>
      </c>
      <c r="R2546" s="38" t="n">
        <f aca="false">IFERROR(Counts!N2546/Counts!M2546,"")</f>
        <v>0.293785310734463</v>
      </c>
      <c r="S2546" s="38" t="n">
        <f aca="false">IFERROR(Counts!K2546/Counts!J2546,"")</f>
        <v>0.618556701030928</v>
      </c>
      <c r="T2546" s="38" t="n">
        <f aca="false">IFERROR(Counts!I2546/Counts!H2546,"")</f>
        <v>0.104651162790698</v>
      </c>
      <c r="U2546" s="38" t="n">
        <f aca="false">IFERROR(1-Counts!L2546/Counts!K2546,"")</f>
        <v>0.933333333333333</v>
      </c>
      <c r="V2546" s="39" t="n">
        <f aca="false">IFERROR(Counts!AJ2546/Counts!AI2546,"")</f>
        <v>64.9644295302013</v>
      </c>
      <c r="W2546" s="38" t="n">
        <f aca="false">IFERROR(Counts!AK2546/Counts!AI2546,"")</f>
        <v>0.00671140939597315</v>
      </c>
      <c r="X2546" s="40" t="n">
        <f aca="false">IFERROR(Counts!O2546,"")</f>
        <v>-4.12</v>
      </c>
      <c r="Y2546" s="36" t="n">
        <f aca="false">IFERROR(INDEX('Season Counts'!$Y$2:$Y$740,$AF2546)/INDEX('Season Counts'!$X$2:$X$740,$AF2546),"")</f>
        <v>0.263469011725293</v>
      </c>
      <c r="Z2546" s="37" t="n">
        <f aca="false">IFERROR(J2546-Y2546,"")</f>
        <v>-0.0284041969104783</v>
      </c>
      <c r="AA2546" s="38" t="n">
        <f aca="false">IFERROR(INDEX('Season Counts'!$K$2:$K$740,$AF2546)/INDEX('Season Counts'!$J$2:$J$740,$AF2546),"")</f>
        <v>0.312169312169312</v>
      </c>
      <c r="AB2546" s="41" t="n">
        <f aca="false">IFERROR(R2546-AA2546,"")</f>
        <v>-0.0183840014348489</v>
      </c>
      <c r="AC2546" s="39" t="n">
        <f aca="false">IFERROR(INDEX('Season Counts'!$AG$2:$AG$740,$AF2546)/INDEX('Season Counts'!$AF$2:$AF$740,$AF2546),"")</f>
        <v>64.934495641345</v>
      </c>
      <c r="AD2546" s="40" t="n">
        <f aca="false">IFERROR(V2546-AC2546,"")</f>
        <v>0.0299338888563909</v>
      </c>
      <c r="AE2546" s="4" t="str">
        <f aca="false">IF(D2546&lt;Guide!$C$21,"Low PA",IF(TRIM(IF(ISNUMBER(AD2546),IF(N(AD2546)&lt;=-Guide!$C$24,"▼ Bat Speed  ",IF(N(AD2546)&gt;=Guide!$C$24,"▲ Bat Speed  ","")),"")&amp;IF(N(Z2546)&gt;=Guide!$C$22,"▲ Contact  ","")&amp;IF(N(Z2546)&lt;=-Guide!$C$22,"▼ Contact  ","")&amp;IF(N(AB2546)&gt;=Guide!$C$23,"▲ Chase  ","")&amp;IF(N(AB2546)&lt;=-Guide!$C$23,"▼ Chase  ",""))="","Stable",TRIM(IF(ISNUMBER(AD2546),IF(N(AD2546)&lt;=-Guide!$C$24,"▼ Bat Speed  ",IF(N(AD2546)&gt;=Guide!$C$24,"▲ Bat Speed  ","")),"")&amp;IF(N(Z2546)&gt;=Guide!$C$22,"▲ Contact  ","")&amp;IF(N(Z2546)&lt;=-Guide!$C$22,"▼ Contact  ","")&amp;IF(N(AB2546)&gt;=Guide!$C$23,"▲ Chase  ","")&amp;IF(N(AB2546)&lt;=-Guide!$C$23,"▼ Chase  ",""))))</f>
        <v>Stable</v>
      </c>
      <c r="AF2546" s="35" t="n">
        <f aca="false">MATCH(Counts!A2546,'Season Counts'!$A$2:$A$740,0)</f>
        <v>653</v>
      </c>
    </row>
    <row r="2547" customFormat="false" ht="15" hidden="false" customHeight="false" outlineLevel="0" collapsed="false">
      <c r="A2547" s="34" t="str">
        <f aca="false">Counts!B2547</f>
        <v>TB</v>
      </c>
      <c r="B2547" s="5" t="str">
        <f aca="false">Counts!C2547</f>
        <v>Chandler Simpson</v>
      </c>
      <c r="C2547" s="34" t="str">
        <f aca="false">Counts!F2547</f>
        <v>Jun</v>
      </c>
      <c r="D2547" s="35" t="n">
        <f aca="false">IFERROR(Counts!P2547,"")</f>
        <v>79</v>
      </c>
      <c r="E2547" s="36" t="n">
        <f aca="false">IFERROR(Counts!R2547/Counts!Q2547,"")</f>
        <v>0.211267605633803</v>
      </c>
      <c r="F2547" s="36" t="n">
        <f aca="false">IFERROR((Counts!R2547+Counts!V2547+Counts!W2547)/(Counts!Q2547+Counts!V2547+Counts!W2547+Counts!X2547),"")</f>
        <v>0.272727272727273</v>
      </c>
      <c r="G2547" s="36" t="n">
        <f aca="false">IFERROR((Counts!R2547+Counts!S2547+2*Counts!T2547+3*Counts!U2547)/Counts!Q2547,"")</f>
        <v>0.253521126760563</v>
      </c>
      <c r="H2547" s="35" t="n">
        <f aca="false">IFERROR(Counts!U2547,"")</f>
        <v>0</v>
      </c>
      <c r="I2547" s="36" t="n">
        <f aca="false">IFERROR(Counts!Z2547/Counts!AA2547,"")</f>
        <v>0.25</v>
      </c>
      <c r="J2547" s="36" t="n">
        <f aca="false">IFERROR(Counts!AB2547/Counts!AA2547,"")</f>
        <v>0.25496</v>
      </c>
      <c r="K2547" s="37" t="n">
        <f aca="false">IFERROR((Counts!AB2547-Counts!Z2547)/Counts!AA2547,"")</f>
        <v>0.00496</v>
      </c>
      <c r="L2547" s="38" t="n">
        <f aca="false">IFERROR(Counts!Y2547/Counts!P2547,"")</f>
        <v>0.0886075949367089</v>
      </c>
      <c r="M2547" s="38" t="n">
        <f aca="false">IFERROR(Counts!V2547/Counts!P2547,"")</f>
        <v>0.0759493670886076</v>
      </c>
      <c r="N2547" s="38" t="n">
        <f aca="false">IFERROR(Counts!AD2547/Counts!AC2547,"")</f>
        <v>0</v>
      </c>
      <c r="O2547" s="38" t="n">
        <f aca="false">IFERROR(Counts!AE2547/Counts!AC2547,"")</f>
        <v>0.106060606060606</v>
      </c>
      <c r="P2547" s="39" t="n">
        <f aca="false">IFERROR(Counts!AG2547/Counts!AF2547,"")</f>
        <v>79.9753846153846</v>
      </c>
      <c r="Q2547" s="38" t="n">
        <f aca="false">IFERROR(Counts!AH2547/Counts!AC2547,"")</f>
        <v>0.166666666666667</v>
      </c>
      <c r="R2547" s="38" t="n">
        <f aca="false">IFERROR(Counts!N2547/Counts!M2547,"")</f>
        <v>0.28448275862069</v>
      </c>
      <c r="S2547" s="38" t="n">
        <f aca="false">IFERROR(Counts!K2547/Counts!J2547,"")</f>
        <v>0.580882352941177</v>
      </c>
      <c r="T2547" s="38" t="n">
        <f aca="false">IFERROR(Counts!I2547/Counts!H2547,"")</f>
        <v>0.0973451327433628</v>
      </c>
      <c r="U2547" s="38" t="n">
        <f aca="false">IFERROR(1-Counts!L2547/Counts!K2547,"")</f>
        <v>0.936708860759494</v>
      </c>
      <c r="V2547" s="39" t="n">
        <f aca="false">IFERROR(Counts!AJ2547/Counts!AI2547,"")</f>
        <v>64.9216494845361</v>
      </c>
      <c r="W2547" s="38" t="n">
        <f aca="false">IFERROR(Counts!AK2547/Counts!AI2547,"")</f>
        <v>0.0103092783505155</v>
      </c>
      <c r="X2547" s="40" t="n">
        <f aca="false">IFERROR(Counts!O2547,"")</f>
        <v>-5.4</v>
      </c>
      <c r="Y2547" s="36" t="n">
        <f aca="false">IFERROR(INDEX('Season Counts'!$Y$2:$Y$740,$AF2547)/INDEX('Season Counts'!$X$2:$X$740,$AF2547),"")</f>
        <v>0.263469011725293</v>
      </c>
      <c r="Z2547" s="37" t="n">
        <f aca="false">IFERROR(J2547-Y2547,"")</f>
        <v>-0.00850901172529311</v>
      </c>
      <c r="AA2547" s="38" t="n">
        <f aca="false">IFERROR(INDEX('Season Counts'!$K$2:$K$740,$AF2547)/INDEX('Season Counts'!$J$2:$J$740,$AF2547),"")</f>
        <v>0.312169312169312</v>
      </c>
      <c r="AB2547" s="41" t="n">
        <f aca="false">IFERROR(R2547-AA2547,"")</f>
        <v>-0.0276865535486225</v>
      </c>
      <c r="AC2547" s="39" t="n">
        <f aca="false">IFERROR(INDEX('Season Counts'!$AG$2:$AG$740,$AF2547)/INDEX('Season Counts'!$AF$2:$AF$740,$AF2547),"")</f>
        <v>64.934495641345</v>
      </c>
      <c r="AD2547" s="40" t="n">
        <f aca="false">IFERROR(V2547-AC2547,"")</f>
        <v>-0.0128461568088767</v>
      </c>
      <c r="AE2547" s="4" t="str">
        <f aca="false">IF(D2547&lt;Guide!$C$21,"Low PA",IF(TRIM(IF(ISNUMBER(AD2547),IF(N(AD2547)&lt;=-Guide!$C$24,"▼ Bat Speed  ",IF(N(AD2547)&gt;=Guide!$C$24,"▲ Bat Speed  ","")),"")&amp;IF(N(Z2547)&gt;=Guide!$C$22,"▲ Contact  ","")&amp;IF(N(Z2547)&lt;=-Guide!$C$22,"▼ Contact  ","")&amp;IF(N(AB2547)&gt;=Guide!$C$23,"▲ Chase  ","")&amp;IF(N(AB2547)&lt;=-Guide!$C$23,"▼ Chase  ",""))="","Stable",TRIM(IF(ISNUMBER(AD2547),IF(N(AD2547)&lt;=-Guide!$C$24,"▼ Bat Speed  ",IF(N(AD2547)&gt;=Guide!$C$24,"▲ Bat Speed  ","")),"")&amp;IF(N(Z2547)&gt;=Guide!$C$22,"▲ Contact  ","")&amp;IF(N(Z2547)&lt;=-Guide!$C$22,"▼ Contact  ","")&amp;IF(N(AB2547)&gt;=Guide!$C$23,"▲ Chase  ","")&amp;IF(N(AB2547)&lt;=-Guide!$C$23,"▼ Chase  ",""))))</f>
        <v>Stable</v>
      </c>
      <c r="AF2547" s="35" t="n">
        <f aca="false">MATCH(Counts!A2547,'Season Counts'!$A$2:$A$740,0)</f>
        <v>653</v>
      </c>
    </row>
    <row r="2548" customFormat="false" ht="15" hidden="false" customHeight="false" outlineLevel="0" collapsed="false">
      <c r="A2548" s="34" t="str">
        <f aca="false">Counts!B2548</f>
        <v>TB</v>
      </c>
      <c r="B2548" s="5" t="str">
        <f aca="false">Counts!C2548</f>
        <v>Chandler Simpson</v>
      </c>
      <c r="C2548" s="34" t="str">
        <f aca="false">Counts!F2548</f>
        <v>Jul</v>
      </c>
      <c r="D2548" s="35" t="n">
        <f aca="false">IFERROR(Counts!P2548,"")</f>
        <v>89</v>
      </c>
      <c r="E2548" s="36" t="n">
        <f aca="false">IFERROR(Counts!R2548/Counts!Q2548,"")</f>
        <v>0.364705882352941</v>
      </c>
      <c r="F2548" s="36" t="n">
        <f aca="false">IFERROR((Counts!R2548+Counts!V2548+Counts!W2548)/(Counts!Q2548+Counts!V2548+Counts!W2548+Counts!X2548),"")</f>
        <v>0.370786516853933</v>
      </c>
      <c r="G2548" s="36" t="n">
        <f aca="false">IFERROR((Counts!R2548+Counts!S2548+2*Counts!T2548+3*Counts!U2548)/Counts!Q2548,"")</f>
        <v>0.458823529411765</v>
      </c>
      <c r="H2548" s="35" t="n">
        <f aca="false">IFERROR(Counts!U2548,"")</f>
        <v>0</v>
      </c>
      <c r="I2548" s="36" t="n">
        <f aca="false">IFERROR(Counts!Z2548/Counts!AA2548,"")</f>
        <v>0.354545454545455</v>
      </c>
      <c r="J2548" s="36" t="n">
        <f aca="false">IFERROR(Counts!AB2548/Counts!AA2548,"")</f>
        <v>0.278477272727273</v>
      </c>
      <c r="K2548" s="37" t="n">
        <f aca="false">IFERROR((Counts!AB2548-Counts!Z2548)/Counts!AA2548,"")</f>
        <v>-0.0760681818181818</v>
      </c>
      <c r="L2548" s="38" t="n">
        <f aca="false">IFERROR(Counts!Y2548/Counts!P2548,"")</f>
        <v>0.0674157303370787</v>
      </c>
      <c r="M2548" s="38" t="n">
        <f aca="false">IFERROR(Counts!V2548/Counts!P2548,"")</f>
        <v>0.0224719101123596</v>
      </c>
      <c r="N2548" s="38" t="n">
        <f aca="false">IFERROR(Counts!AD2548/Counts!AC2548,"")</f>
        <v>0</v>
      </c>
      <c r="O2548" s="38" t="n">
        <f aca="false">IFERROR(Counts!AE2548/Counts!AC2548,"")</f>
        <v>0.123456790123457</v>
      </c>
      <c r="P2548" s="39" t="n">
        <f aca="false">IFERROR(Counts!AG2548/Counts!AF2548,"")</f>
        <v>79.73875</v>
      </c>
      <c r="Q2548" s="38" t="n">
        <f aca="false">IFERROR(Counts!AH2548/Counts!AC2548,"")</f>
        <v>0.320987654320988</v>
      </c>
      <c r="R2548" s="38" t="n">
        <f aca="false">IFERROR(Counts!N2548/Counts!M2548,"")</f>
        <v>0.357615894039735</v>
      </c>
      <c r="S2548" s="38" t="n">
        <f aca="false">IFERROR(Counts!K2548/Counts!J2548,"")</f>
        <v>0.6875</v>
      </c>
      <c r="T2548" s="38" t="n">
        <f aca="false">IFERROR(Counts!I2548/Counts!H2548,"")</f>
        <v>0.0915032679738562</v>
      </c>
      <c r="U2548" s="38" t="n">
        <f aca="false">IFERROR(1-Counts!L2548/Counts!K2548,"")</f>
        <v>0.939393939393939</v>
      </c>
      <c r="V2548" s="39" t="n">
        <f aca="false">IFERROR(Counts!AJ2548/Counts!AI2548,"")</f>
        <v>64.8426356589147</v>
      </c>
      <c r="W2548" s="38" t="n">
        <f aca="false">IFERROR(Counts!AK2548/Counts!AI2548,"")</f>
        <v>0</v>
      </c>
      <c r="X2548" s="40" t="n">
        <f aca="false">IFERROR(Counts!O2548,"")</f>
        <v>0.965</v>
      </c>
      <c r="Y2548" s="36" t="n">
        <f aca="false">IFERROR(INDEX('Season Counts'!$Y$2:$Y$740,$AF2548)/INDEX('Season Counts'!$X$2:$X$740,$AF2548),"")</f>
        <v>0.263469011725293</v>
      </c>
      <c r="Z2548" s="37" t="n">
        <f aca="false">IFERROR(J2548-Y2548,"")</f>
        <v>0.0150082610019796</v>
      </c>
      <c r="AA2548" s="38" t="n">
        <f aca="false">IFERROR(INDEX('Season Counts'!$K$2:$K$740,$AF2548)/INDEX('Season Counts'!$J$2:$J$740,$AF2548),"")</f>
        <v>0.312169312169312</v>
      </c>
      <c r="AB2548" s="41" t="n">
        <f aca="false">IFERROR(R2548-AA2548,"")</f>
        <v>0.0454465818704229</v>
      </c>
      <c r="AC2548" s="39" t="n">
        <f aca="false">IFERROR(INDEX('Season Counts'!$AG$2:$AG$740,$AF2548)/INDEX('Season Counts'!$AF$2:$AF$740,$AF2548),"")</f>
        <v>64.934495641345</v>
      </c>
      <c r="AD2548" s="40" t="n">
        <f aca="false">IFERROR(V2548-AC2548,"")</f>
        <v>-0.091859982430222</v>
      </c>
      <c r="AE2548" s="4" t="str">
        <f aca="false">IF(D2548&lt;Guide!$C$21,"Low PA",IF(TRIM(IF(ISNUMBER(AD2548),IF(N(AD2548)&lt;=-Guide!$C$24,"▼ Bat Speed  ",IF(N(AD2548)&gt;=Guide!$C$24,"▲ Bat Speed  ","")),"")&amp;IF(N(Z2548)&gt;=Guide!$C$22,"▲ Contact  ","")&amp;IF(N(Z2548)&lt;=-Guide!$C$22,"▼ Contact  ","")&amp;IF(N(AB2548)&gt;=Guide!$C$23,"▲ Chase  ","")&amp;IF(N(AB2548)&lt;=-Guide!$C$23,"▼ Chase  ",""))="","Stable",TRIM(IF(ISNUMBER(AD2548),IF(N(AD2548)&lt;=-Guide!$C$24,"▼ Bat Speed  ",IF(N(AD2548)&gt;=Guide!$C$24,"▲ Bat Speed  ","")),"")&amp;IF(N(Z2548)&gt;=Guide!$C$22,"▲ Contact  ","")&amp;IF(N(Z2548)&lt;=-Guide!$C$22,"▼ Contact  ","")&amp;IF(N(AB2548)&gt;=Guide!$C$23,"▲ Chase  ","")&amp;IF(N(AB2548)&lt;=-Guide!$C$23,"▼ Chase  ",""))))</f>
        <v>▲ Chase</v>
      </c>
      <c r="AF2548" s="35" t="n">
        <f aca="false">MATCH(Counts!A2548,'Season Counts'!$A$2:$A$740,0)</f>
        <v>653</v>
      </c>
    </row>
    <row r="2549" customFormat="false" ht="15" hidden="false" customHeight="false" outlineLevel="0" collapsed="false">
      <c r="A2549" s="34" t="str">
        <f aca="false">Counts!B2549</f>
        <v>TB</v>
      </c>
      <c r="B2549" s="5" t="str">
        <f aca="false">Counts!C2549</f>
        <v>Chandler Simpson</v>
      </c>
      <c r="C2549" s="34" t="str">
        <f aca="false">Counts!F2549</f>
        <v>Aug</v>
      </c>
      <c r="D2549" s="35" t="n">
        <f aca="false">IFERROR(Counts!P2549,"")</f>
        <v>117</v>
      </c>
      <c r="E2549" s="36" t="n">
        <f aca="false">IFERROR(Counts!R2549/Counts!Q2549,"")</f>
        <v>0.383177570093458</v>
      </c>
      <c r="F2549" s="36" t="n">
        <f aca="false">IFERROR((Counts!R2549+Counts!V2549+Counts!W2549)/(Counts!Q2549+Counts!V2549+Counts!W2549+Counts!X2549),"")</f>
        <v>0.398230088495575</v>
      </c>
      <c r="G2549" s="36" t="n">
        <f aca="false">IFERROR((Counts!R2549+Counts!S2549+2*Counts!T2549+3*Counts!U2549)/Counts!Q2549,"")</f>
        <v>0.411214953271028</v>
      </c>
      <c r="H2549" s="35" t="n">
        <f aca="false">IFERROR(Counts!U2549,"")</f>
        <v>0</v>
      </c>
      <c r="I2549" s="36" t="n">
        <f aca="false">IFERROR(Counts!Z2549/Counts!AA2549,"")</f>
        <v>0.357589285714286</v>
      </c>
      <c r="J2549" s="36" t="n">
        <f aca="false">IFERROR(Counts!AB2549/Counts!AA2549,"")</f>
        <v>0.258321428571429</v>
      </c>
      <c r="K2549" s="37" t="n">
        <f aca="false">IFERROR((Counts!AB2549-Counts!Z2549)/Counts!AA2549,"")</f>
        <v>-0.0992678571428571</v>
      </c>
      <c r="L2549" s="38" t="n">
        <f aca="false">IFERROR(Counts!Y2549/Counts!P2549,"")</f>
        <v>0.0341880341880342</v>
      </c>
      <c r="M2549" s="38" t="n">
        <f aca="false">IFERROR(Counts!V2549/Counts!P2549,"")</f>
        <v>0.0341880341880342</v>
      </c>
      <c r="N2549" s="38" t="n">
        <f aca="false">IFERROR(Counts!AD2549/Counts!AC2549,"")</f>
        <v>0</v>
      </c>
      <c r="O2549" s="38" t="n">
        <f aca="false">IFERROR(Counts!AE2549/Counts!AC2549,"")</f>
        <v>0.100917431192661</v>
      </c>
      <c r="P2549" s="39" t="n">
        <f aca="false">IFERROR(Counts!AG2549/Counts!AF2549,"")</f>
        <v>78.9449541284404</v>
      </c>
      <c r="Q2549" s="38" t="n">
        <f aca="false">IFERROR(Counts!AH2549/Counts!AC2549,"")</f>
        <v>0.284403669724771</v>
      </c>
      <c r="R2549" s="38" t="n">
        <f aca="false">IFERROR(Counts!N2549/Counts!M2549,"")</f>
        <v>0.308571428571429</v>
      </c>
      <c r="S2549" s="38" t="n">
        <f aca="false">IFERROR(Counts!K2549/Counts!J2549,"")</f>
        <v>0.666666666666667</v>
      </c>
      <c r="T2549" s="38" t="n">
        <f aca="false">IFERROR(Counts!I2549/Counts!H2549,"")</f>
        <v>0.0804597701149425</v>
      </c>
      <c r="U2549" s="38" t="n">
        <f aca="false">IFERROR(1-Counts!L2549/Counts!K2549,"")</f>
        <v>0.941666666666667</v>
      </c>
      <c r="V2549" s="39" t="n">
        <f aca="false">IFERROR(Counts!AJ2549/Counts!AI2549,"")</f>
        <v>64.8027586206897</v>
      </c>
      <c r="W2549" s="38" t="n">
        <f aca="false">IFERROR(Counts!AK2549/Counts!AI2549,"")</f>
        <v>0.00689655172413793</v>
      </c>
      <c r="X2549" s="40" t="n">
        <f aca="false">IFERROR(Counts!O2549,"")</f>
        <v>0.935</v>
      </c>
      <c r="Y2549" s="36" t="n">
        <f aca="false">IFERROR(INDEX('Season Counts'!$Y$2:$Y$740,$AF2549)/INDEX('Season Counts'!$X$2:$X$740,$AF2549),"")</f>
        <v>0.263469011725293</v>
      </c>
      <c r="Z2549" s="37" t="n">
        <f aca="false">IFERROR(J2549-Y2549,"")</f>
        <v>-0.0051475831538646</v>
      </c>
      <c r="AA2549" s="38" t="n">
        <f aca="false">IFERROR(INDEX('Season Counts'!$K$2:$K$740,$AF2549)/INDEX('Season Counts'!$J$2:$J$740,$AF2549),"")</f>
        <v>0.312169312169312</v>
      </c>
      <c r="AB2549" s="41" t="n">
        <f aca="false">IFERROR(R2549-AA2549,"")</f>
        <v>-0.0035978835978836</v>
      </c>
      <c r="AC2549" s="39" t="n">
        <f aca="false">IFERROR(INDEX('Season Counts'!$AG$2:$AG$740,$AF2549)/INDEX('Season Counts'!$AF$2:$AF$740,$AF2549),"")</f>
        <v>64.934495641345</v>
      </c>
      <c r="AD2549" s="40" t="n">
        <f aca="false">IFERROR(V2549-AC2549,"")</f>
        <v>-0.131737020655294</v>
      </c>
      <c r="AE2549" s="4" t="str">
        <f aca="false">IF(D2549&lt;Guide!$C$21,"Low PA",IF(TRIM(IF(ISNUMBER(AD2549),IF(N(AD2549)&lt;=-Guide!$C$24,"▼ Bat Speed  ",IF(N(AD2549)&gt;=Guide!$C$24,"▲ Bat Speed  ","")),"")&amp;IF(N(Z2549)&gt;=Guide!$C$22,"▲ Contact  ","")&amp;IF(N(Z2549)&lt;=-Guide!$C$22,"▼ Contact  ","")&amp;IF(N(AB2549)&gt;=Guide!$C$23,"▲ Chase  ","")&amp;IF(N(AB2549)&lt;=-Guide!$C$23,"▼ Chase  ",""))="","Stable",TRIM(IF(ISNUMBER(AD2549),IF(N(AD2549)&lt;=-Guide!$C$24,"▼ Bat Speed  ",IF(N(AD2549)&gt;=Guide!$C$24,"▲ Bat Speed  ","")),"")&amp;IF(N(Z2549)&gt;=Guide!$C$22,"▲ Contact  ","")&amp;IF(N(Z2549)&lt;=-Guide!$C$22,"▼ Contact  ","")&amp;IF(N(AB2549)&gt;=Guide!$C$23,"▲ Chase  ","")&amp;IF(N(AB2549)&lt;=-Guide!$C$23,"▼ Chase  ",""))))</f>
        <v>Stable</v>
      </c>
      <c r="AF2549" s="35" t="n">
        <f aca="false">MATCH(Counts!A2549,'Season Counts'!$A$2:$A$740,0)</f>
        <v>653</v>
      </c>
    </row>
    <row r="2550" customFormat="false" ht="15" hidden="false" customHeight="false" outlineLevel="0" collapsed="false">
      <c r="A2550" s="34" t="str">
        <f aca="false">Counts!B2550</f>
        <v>TB</v>
      </c>
      <c r="B2550" s="5" t="str">
        <f aca="false">Counts!C2550</f>
        <v>Chandler Simpson</v>
      </c>
      <c r="C2550" s="34" t="str">
        <f aca="false">Counts!F2550</f>
        <v>Sep</v>
      </c>
      <c r="D2550" s="35" t="n">
        <f aca="false">IFERROR(Counts!P2550,"")</f>
        <v>90</v>
      </c>
      <c r="E2550" s="36" t="n">
        <f aca="false">IFERROR(Counts!R2550/Counts!Q2550,"")</f>
        <v>0.284090909090909</v>
      </c>
      <c r="F2550" s="36" t="n">
        <f aca="false">IFERROR((Counts!R2550+Counts!V2550+Counts!W2550)/(Counts!Q2550+Counts!V2550+Counts!W2550+Counts!X2550),"")</f>
        <v>0.3</v>
      </c>
      <c r="G2550" s="36" t="n">
        <f aca="false">IFERROR((Counts!R2550+Counts!S2550+2*Counts!T2550+3*Counts!U2550)/Counts!Q2550,"")</f>
        <v>0.306818181818182</v>
      </c>
      <c r="H2550" s="35" t="n">
        <f aca="false">IFERROR(Counts!U2550,"")</f>
        <v>0</v>
      </c>
      <c r="I2550" s="36" t="n">
        <f aca="false">IFERROR(Counts!Z2550/Counts!AA2550,"")</f>
        <v>0.273333333333333</v>
      </c>
      <c r="J2550" s="36" t="n">
        <f aca="false">IFERROR(Counts!AB2550/Counts!AA2550,"")</f>
        <v>0.273344444444444</v>
      </c>
      <c r="K2550" s="37" t="n">
        <f aca="false">IFERROR((Counts!AB2550-Counts!Z2550)/Counts!AA2550,"")</f>
        <v>1.11111111110852E-005</v>
      </c>
      <c r="L2550" s="38" t="n">
        <f aca="false">IFERROR(Counts!Y2550/Counts!P2550,"")</f>
        <v>0.0666666666666667</v>
      </c>
      <c r="M2550" s="38" t="n">
        <f aca="false">IFERROR(Counts!V2550/Counts!P2550,"")</f>
        <v>0.0222222222222222</v>
      </c>
      <c r="N2550" s="38" t="n">
        <f aca="false">IFERROR(Counts!AD2550/Counts!AC2550,"")</f>
        <v>0</v>
      </c>
      <c r="O2550" s="38" t="n">
        <f aca="false">IFERROR(Counts!AE2550/Counts!AC2550,"")</f>
        <v>0.170731707317073</v>
      </c>
      <c r="P2550" s="39" t="n">
        <f aca="false">IFERROR(Counts!AG2550/Counts!AF2550,"")</f>
        <v>81.140243902439</v>
      </c>
      <c r="Q2550" s="38" t="n">
        <f aca="false">IFERROR(Counts!AH2550/Counts!AC2550,"")</f>
        <v>0.231707317073171</v>
      </c>
      <c r="R2550" s="38" t="n">
        <f aca="false">IFERROR(Counts!N2550/Counts!M2550,"")</f>
        <v>0.333333333333333</v>
      </c>
      <c r="S2550" s="38" t="n">
        <f aca="false">IFERROR(Counts!K2550/Counts!J2550,"")</f>
        <v>0.725925925925926</v>
      </c>
      <c r="T2550" s="38" t="n">
        <f aca="false">IFERROR(Counts!I2550/Counts!H2550,"")</f>
        <v>0.123188405797101</v>
      </c>
      <c r="U2550" s="38" t="n">
        <f aca="false">IFERROR(1-Counts!L2550/Counts!K2550,"")</f>
        <v>0.918367346938776</v>
      </c>
      <c r="V2550" s="39" t="n">
        <f aca="false">IFERROR(Counts!AJ2550/Counts!AI2550,"")</f>
        <v>65.7785714285714</v>
      </c>
      <c r="W2550" s="38" t="n">
        <f aca="false">IFERROR(Counts!AK2550/Counts!AI2550,"")</f>
        <v>0</v>
      </c>
      <c r="X2550" s="40" t="n">
        <f aca="false">IFERROR(Counts!O2550,"")</f>
        <v>0.127</v>
      </c>
      <c r="Y2550" s="36" t="n">
        <f aca="false">IFERROR(INDEX('Season Counts'!$Y$2:$Y$740,$AF2550)/INDEX('Season Counts'!$X$2:$X$740,$AF2550),"")</f>
        <v>0.263469011725293</v>
      </c>
      <c r="Z2550" s="37" t="n">
        <f aca="false">IFERROR(J2550-Y2550,"")</f>
        <v>0.00987543271915131</v>
      </c>
      <c r="AA2550" s="38" t="n">
        <f aca="false">IFERROR(INDEX('Season Counts'!$K$2:$K$740,$AF2550)/INDEX('Season Counts'!$J$2:$J$740,$AF2550),"")</f>
        <v>0.312169312169312</v>
      </c>
      <c r="AB2550" s="41" t="n">
        <f aca="false">IFERROR(R2550-AA2550,"")</f>
        <v>0.0211640211640212</v>
      </c>
      <c r="AC2550" s="39" t="n">
        <f aca="false">IFERROR(INDEX('Season Counts'!$AG$2:$AG$740,$AF2550)/INDEX('Season Counts'!$AF$2:$AF$740,$AF2550),"")</f>
        <v>64.934495641345</v>
      </c>
      <c r="AD2550" s="40" t="n">
        <f aca="false">IFERROR(V2550-AC2550,"")</f>
        <v>0.844075787226473</v>
      </c>
      <c r="AE2550" s="4" t="str">
        <f aca="false">IF(D2550&lt;Guide!$C$21,"Low PA",IF(TRIM(IF(ISNUMBER(AD2550),IF(N(AD2550)&lt;=-Guide!$C$24,"▼ Bat Speed  ",IF(N(AD2550)&gt;=Guide!$C$24,"▲ Bat Speed  ","")),"")&amp;IF(N(Z2550)&gt;=Guide!$C$22,"▲ Contact  ","")&amp;IF(N(Z2550)&lt;=-Guide!$C$22,"▼ Contact  ","")&amp;IF(N(AB2550)&gt;=Guide!$C$23,"▲ Chase  ","")&amp;IF(N(AB2550)&lt;=-Guide!$C$23,"▼ Chase  ",""))="","Stable",TRIM(IF(ISNUMBER(AD2550),IF(N(AD2550)&lt;=-Guide!$C$24,"▼ Bat Speed  ",IF(N(AD2550)&gt;=Guide!$C$24,"▲ Bat Speed  ","")),"")&amp;IF(N(Z2550)&gt;=Guide!$C$22,"▲ Contact  ","")&amp;IF(N(Z2550)&lt;=-Guide!$C$22,"▼ Contact  ","")&amp;IF(N(AB2550)&gt;=Guide!$C$23,"▲ Chase  ","")&amp;IF(N(AB2550)&lt;=-Guide!$C$23,"▼ Chase  ",""))))</f>
        <v>Stable</v>
      </c>
      <c r="AF2550" s="35" t="n">
        <f aca="false">MATCH(Counts!A2550,'Season Counts'!$A$2:$A$740,0)</f>
        <v>653</v>
      </c>
    </row>
    <row r="2551" customFormat="false" ht="15" hidden="false" customHeight="false" outlineLevel="0" collapsed="false">
      <c r="A2551" s="34" t="str">
        <f aca="false">Counts!B2551</f>
        <v>TB</v>
      </c>
      <c r="B2551" s="5" t="str">
        <f aca="false">Counts!C2551</f>
        <v>Cedric Mullins</v>
      </c>
      <c r="C2551" s="34" t="str">
        <f aca="false">Counts!F2551</f>
        <v>Mar-Apr</v>
      </c>
      <c r="D2551" s="35" t="n">
        <f aca="false">IFERROR(Counts!P2551,"")</f>
        <v>105</v>
      </c>
      <c r="E2551" s="36" t="n">
        <f aca="false">IFERROR(Counts!R2551/Counts!Q2551,"")</f>
        <v>0.126315789473684</v>
      </c>
      <c r="F2551" s="36" t="n">
        <f aca="false">IFERROR((Counts!R2551+Counts!V2551+Counts!W2551)/(Counts!Q2551+Counts!V2551+Counts!W2551+Counts!X2551),"")</f>
        <v>0.184466019417476</v>
      </c>
      <c r="G2551" s="36" t="n">
        <f aca="false">IFERROR((Counts!R2551+Counts!S2551+2*Counts!T2551+3*Counts!U2551)/Counts!Q2551,"")</f>
        <v>0.231578947368421</v>
      </c>
      <c r="H2551" s="35" t="n">
        <f aca="false">IFERROR(Counts!U2551,"")</f>
        <v>2</v>
      </c>
      <c r="I2551" s="36" t="n">
        <f aca="false">IFERROR(Counts!Z2551/Counts!AA2551,"")</f>
        <v>0.196078431372549</v>
      </c>
      <c r="J2551" s="36" t="n">
        <f aca="false">IFERROR(Counts!AB2551/Counts!AA2551,"")</f>
        <v>0.215245098039216</v>
      </c>
      <c r="K2551" s="37" t="n">
        <f aca="false">IFERROR((Counts!AB2551-Counts!Z2551)/Counts!AA2551,"")</f>
        <v>0.0191666666666667</v>
      </c>
      <c r="L2551" s="38" t="n">
        <f aca="false">IFERROR(Counts!Y2551/Counts!P2551,"")</f>
        <v>0.20952380952381</v>
      </c>
      <c r="M2551" s="38" t="n">
        <f aca="false">IFERROR(Counts!V2551/Counts!P2551,"")</f>
        <v>0.0476190476190476</v>
      </c>
      <c r="N2551" s="38" t="n">
        <f aca="false">IFERROR(Counts!AD2551/Counts!AC2551,"")</f>
        <v>0.0266666666666667</v>
      </c>
      <c r="O2551" s="38" t="n">
        <f aca="false">IFERROR(Counts!AE2551/Counts!AC2551,"")</f>
        <v>0.333333333333333</v>
      </c>
      <c r="P2551" s="39" t="n">
        <f aca="false">IFERROR(Counts!AG2551/Counts!AF2551,"")</f>
        <v>84.5693333333333</v>
      </c>
      <c r="Q2551" s="38" t="n">
        <f aca="false">IFERROR(Counts!AH2551/Counts!AC2551,"")</f>
        <v>0.266666666666667</v>
      </c>
      <c r="R2551" s="38" t="n">
        <f aca="false">IFERROR(Counts!N2551/Counts!M2551,"")</f>
        <v>0.285</v>
      </c>
      <c r="S2551" s="38" t="n">
        <f aca="false">IFERROR(Counts!K2551/Counts!J2551,"")</f>
        <v>0.742268041237113</v>
      </c>
      <c r="T2551" s="38" t="n">
        <f aca="false">IFERROR(Counts!I2551/Counts!H2551,"")</f>
        <v>0.199029126213592</v>
      </c>
      <c r="U2551" s="38" t="n">
        <f aca="false">IFERROR(1-Counts!L2551/Counts!K2551,"")</f>
        <v>0.854166666666667</v>
      </c>
      <c r="V2551" s="39" t="n">
        <f aca="false">IFERROR(Counts!AJ2551/Counts!AI2551,"")</f>
        <v>70.6678787878788</v>
      </c>
      <c r="W2551" s="38" t="n">
        <f aca="false">IFERROR(Counts!AK2551/Counts!AI2551,"")</f>
        <v>0.096969696969697</v>
      </c>
      <c r="X2551" s="40" t="n">
        <f aca="false">IFERROR(Counts!O2551,"")</f>
        <v>-11.092</v>
      </c>
      <c r="Y2551" s="36" t="n">
        <f aca="false">IFERROR(INDEX('Season Counts'!$Y$2:$Y$740,$AF2551)/INDEX('Season Counts'!$X$2:$X$740,$AF2551),"")</f>
        <v>0.266367886178862</v>
      </c>
      <c r="Z2551" s="37" t="n">
        <f aca="false">IFERROR(J2551-Y2551,"")</f>
        <v>-0.0511227881396461</v>
      </c>
      <c r="AA2551" s="38" t="n">
        <f aca="false">IFERROR(INDEX('Season Counts'!$K$2:$K$740,$AF2551)/INDEX('Season Counts'!$J$2:$J$740,$AF2551),"")</f>
        <v>0.311614730878187</v>
      </c>
      <c r="AB2551" s="41" t="n">
        <f aca="false">IFERROR(R2551-AA2551,"")</f>
        <v>-0.026614730878187</v>
      </c>
      <c r="AC2551" s="39" t="n">
        <f aca="false">IFERROR(INDEX('Season Counts'!$AG$2:$AG$740,$AF2551)/INDEX('Season Counts'!$AF$2:$AF$740,$AF2551),"")</f>
        <v>70.8502937720329</v>
      </c>
      <c r="AD2551" s="40" t="n">
        <f aca="false">IFERROR(V2551-AC2551,"")</f>
        <v>-0.182414984154107</v>
      </c>
      <c r="AE2551" s="4" t="str">
        <f aca="false">IF(D2551&lt;Guide!$C$21,"Low PA",IF(TRIM(IF(ISNUMBER(AD2551),IF(N(AD2551)&lt;=-Guide!$C$24,"▼ Bat Speed  ",IF(N(AD2551)&gt;=Guide!$C$24,"▲ Bat Speed  ","")),"")&amp;IF(N(Z2551)&gt;=Guide!$C$22,"▲ Contact  ","")&amp;IF(N(Z2551)&lt;=-Guide!$C$22,"▼ Contact  ","")&amp;IF(N(AB2551)&gt;=Guide!$C$23,"▲ Chase  ","")&amp;IF(N(AB2551)&lt;=-Guide!$C$23,"▼ Chase  ",""))="","Stable",TRIM(IF(ISNUMBER(AD2551),IF(N(AD2551)&lt;=-Guide!$C$24,"▼ Bat Speed  ",IF(N(AD2551)&gt;=Guide!$C$24,"▲ Bat Speed  ","")),"")&amp;IF(N(Z2551)&gt;=Guide!$C$22,"▲ Contact  ","")&amp;IF(N(Z2551)&lt;=-Guide!$C$22,"▼ Contact  ","")&amp;IF(N(AB2551)&gt;=Guide!$C$23,"▲ Chase  ","")&amp;IF(N(AB2551)&lt;=-Guide!$C$23,"▼ Chase  ",""))))</f>
        <v>▼ Contact</v>
      </c>
      <c r="AF2551" s="35" t="n">
        <f aca="false">MATCH(Counts!A2551,'Season Counts'!$A$2:$A$740,0)</f>
        <v>654</v>
      </c>
    </row>
    <row r="2552" customFormat="false" ht="15" hidden="false" customHeight="false" outlineLevel="0" collapsed="false">
      <c r="A2552" s="34" t="str">
        <f aca="false">Counts!B2552</f>
        <v>TB</v>
      </c>
      <c r="B2552" s="5" t="str">
        <f aca="false">Counts!C2552</f>
        <v>Cedric Mullins</v>
      </c>
      <c r="C2552" s="34" t="str">
        <f aca="false">Counts!F2552</f>
        <v>May</v>
      </c>
      <c r="D2552" s="35" t="n">
        <f aca="false">IFERROR(Counts!P2552,"")</f>
        <v>90</v>
      </c>
      <c r="E2552" s="36" t="n">
        <f aca="false">IFERROR(Counts!R2552/Counts!Q2552,"")</f>
        <v>0.25974025974026</v>
      </c>
      <c r="F2552" s="36" t="n">
        <f aca="false">IFERROR((Counts!R2552+Counts!V2552+Counts!W2552)/(Counts!Q2552+Counts!V2552+Counts!W2552+Counts!X2552),"")</f>
        <v>0.352272727272727</v>
      </c>
      <c r="G2552" s="36" t="n">
        <f aca="false">IFERROR((Counts!R2552+Counts!S2552+2*Counts!T2552+3*Counts!U2552)/Counts!Q2552,"")</f>
        <v>0.324675324675325</v>
      </c>
      <c r="H2552" s="35" t="n">
        <f aca="false">IFERROR(Counts!U2552,"")</f>
        <v>1</v>
      </c>
      <c r="I2552" s="36" t="n">
        <f aca="false">IFERROR(Counts!Z2552/Counts!AA2552,"")</f>
        <v>0.3125</v>
      </c>
      <c r="J2552" s="36" t="n">
        <f aca="false">IFERROR(Counts!AB2552/Counts!AA2552,"")</f>
        <v>0.273693181818182</v>
      </c>
      <c r="K2552" s="37" t="n">
        <f aca="false">IFERROR((Counts!AB2552-Counts!Z2552)/Counts!AA2552,"")</f>
        <v>-0.0388068181818182</v>
      </c>
      <c r="L2552" s="38" t="n">
        <f aca="false">IFERROR(Counts!Y2552/Counts!P2552,"")</f>
        <v>0.122222222222222</v>
      </c>
      <c r="M2552" s="38" t="n">
        <f aca="false">IFERROR(Counts!V2552/Counts!P2552,"")</f>
        <v>0.111111111111111</v>
      </c>
      <c r="N2552" s="38" t="n">
        <f aca="false">IFERROR(Counts!AD2552/Counts!AC2552,"")</f>
        <v>0</v>
      </c>
      <c r="O2552" s="38" t="n">
        <f aca="false">IFERROR(Counts!AE2552/Counts!AC2552,"")</f>
        <v>0.235294117647059</v>
      </c>
      <c r="P2552" s="39" t="n">
        <f aca="false">IFERROR(Counts!AG2552/Counts!AF2552,"")</f>
        <v>83.5044117647059</v>
      </c>
      <c r="Q2552" s="38" t="n">
        <f aca="false">IFERROR(Counts!AH2552/Counts!AC2552,"")</f>
        <v>0.323529411764706</v>
      </c>
      <c r="R2552" s="38" t="n">
        <f aca="false">IFERROR(Counts!N2552/Counts!M2552,"")</f>
        <v>0.262886597938144</v>
      </c>
      <c r="S2552" s="38" t="n">
        <f aca="false">IFERROR(Counts!K2552/Counts!J2552,"")</f>
        <v>0.674556213017752</v>
      </c>
      <c r="T2552" s="38" t="n">
        <f aca="false">IFERROR(Counts!I2552/Counts!H2552,"")</f>
        <v>0.163636363636364</v>
      </c>
      <c r="U2552" s="38" t="n">
        <f aca="false">IFERROR(1-Counts!L2552/Counts!K2552,"")</f>
        <v>0.894736842105263</v>
      </c>
      <c r="V2552" s="39" t="n">
        <f aca="false">IFERROR(Counts!AJ2552/Counts!AI2552,"")</f>
        <v>70.5549295774648</v>
      </c>
      <c r="W2552" s="38" t="n">
        <f aca="false">IFERROR(Counts!AK2552/Counts!AI2552,"")</f>
        <v>0.0774647887323944</v>
      </c>
      <c r="X2552" s="40" t="n">
        <f aca="false">IFERROR(Counts!O2552,"")</f>
        <v>-2.208</v>
      </c>
      <c r="Y2552" s="36" t="n">
        <f aca="false">IFERROR(INDEX('Season Counts'!$Y$2:$Y$740,$AF2552)/INDEX('Season Counts'!$X$2:$X$740,$AF2552),"")</f>
        <v>0.266367886178862</v>
      </c>
      <c r="Z2552" s="37" t="n">
        <f aca="false">IFERROR(J2552-Y2552,"")</f>
        <v>0.00732529563932005</v>
      </c>
      <c r="AA2552" s="38" t="n">
        <f aca="false">IFERROR(INDEX('Season Counts'!$K$2:$K$740,$AF2552)/INDEX('Season Counts'!$J$2:$J$740,$AF2552),"")</f>
        <v>0.311614730878187</v>
      </c>
      <c r="AB2552" s="41" t="n">
        <f aca="false">IFERROR(R2552-AA2552,"")</f>
        <v>-0.0487281329400426</v>
      </c>
      <c r="AC2552" s="39" t="n">
        <f aca="false">IFERROR(INDEX('Season Counts'!$AG$2:$AG$740,$AF2552)/INDEX('Season Counts'!$AF$2:$AF$740,$AF2552),"")</f>
        <v>70.8502937720329</v>
      </c>
      <c r="AD2552" s="40" t="n">
        <f aca="false">IFERROR(V2552-AC2552,"")</f>
        <v>-0.295364194568109</v>
      </c>
      <c r="AE2552" s="4" t="str">
        <f aca="false">IF(D2552&lt;Guide!$C$21,"Low PA",IF(TRIM(IF(ISNUMBER(AD2552),IF(N(AD2552)&lt;=-Guide!$C$24,"▼ Bat Speed  ",IF(N(AD2552)&gt;=Guide!$C$24,"▲ Bat Speed  ","")),"")&amp;IF(N(Z2552)&gt;=Guide!$C$22,"▲ Contact  ","")&amp;IF(N(Z2552)&lt;=-Guide!$C$22,"▼ Contact  ","")&amp;IF(N(AB2552)&gt;=Guide!$C$23,"▲ Chase  ","")&amp;IF(N(AB2552)&lt;=-Guide!$C$23,"▼ Chase  ",""))="","Stable",TRIM(IF(ISNUMBER(AD2552),IF(N(AD2552)&lt;=-Guide!$C$24,"▼ Bat Speed  ",IF(N(AD2552)&gt;=Guide!$C$24,"▲ Bat Speed  ","")),"")&amp;IF(N(Z2552)&gt;=Guide!$C$22,"▲ Contact  ","")&amp;IF(N(Z2552)&lt;=-Guide!$C$22,"▼ Contact  ","")&amp;IF(N(AB2552)&gt;=Guide!$C$23,"▲ Chase  ","")&amp;IF(N(AB2552)&lt;=-Guide!$C$23,"▼ Chase  ",""))))</f>
        <v>▼ Chase</v>
      </c>
      <c r="AF2552" s="35" t="n">
        <f aca="false">MATCH(Counts!A2552,'Season Counts'!$A$2:$A$740,0)</f>
        <v>654</v>
      </c>
    </row>
    <row r="2553" customFormat="false" ht="15" hidden="false" customHeight="false" outlineLevel="0" collapsed="false">
      <c r="A2553" s="34" t="str">
        <f aca="false">Counts!B2553</f>
        <v>TB</v>
      </c>
      <c r="B2553" s="5" t="str">
        <f aca="false">Counts!C2553</f>
        <v>Cedric Mullins</v>
      </c>
      <c r="C2553" s="34" t="str">
        <f aca="false">Counts!F2553</f>
        <v>Jun</v>
      </c>
      <c r="D2553" s="35" t="n">
        <f aca="false">IFERROR(Counts!P2553,"")</f>
        <v>82</v>
      </c>
      <c r="E2553" s="36" t="n">
        <f aca="false">IFERROR(Counts!R2553/Counts!Q2553,"")</f>
        <v>0.260869565217391</v>
      </c>
      <c r="F2553" s="36" t="n">
        <f aca="false">IFERROR((Counts!R2553+Counts!V2553+Counts!W2553)/(Counts!Q2553+Counts!V2553+Counts!W2553+Counts!X2553),"")</f>
        <v>0.35</v>
      </c>
      <c r="G2553" s="36" t="n">
        <f aca="false">IFERROR((Counts!R2553+Counts!S2553+2*Counts!T2553+3*Counts!U2553)/Counts!Q2553,"")</f>
        <v>0.478260869565217</v>
      </c>
      <c r="H2553" s="35" t="n">
        <f aca="false">IFERROR(Counts!U2553,"")</f>
        <v>5</v>
      </c>
      <c r="I2553" s="36" t="n">
        <f aca="false">IFERROR(Counts!Z2553/Counts!AA2553,"")</f>
        <v>0.381012658227848</v>
      </c>
      <c r="J2553" s="36" t="n">
        <f aca="false">IFERROR(Counts!AB2553/Counts!AA2553,"")</f>
        <v>0.339544303797468</v>
      </c>
      <c r="K2553" s="37" t="n">
        <f aca="false">IFERROR((Counts!AB2553-Counts!Z2553)/Counts!AA2553,"")</f>
        <v>-0.0414683544303797</v>
      </c>
      <c r="L2553" s="38" t="n">
        <f aca="false">IFERROR(Counts!Y2553/Counts!P2553,"")</f>
        <v>0.25609756097561</v>
      </c>
      <c r="M2553" s="38" t="n">
        <f aca="false">IFERROR(Counts!V2553/Counts!P2553,"")</f>
        <v>0.0975609756097561</v>
      </c>
      <c r="N2553" s="38" t="n">
        <f aca="false">IFERROR(Counts!AD2553/Counts!AC2553,"")</f>
        <v>0.12</v>
      </c>
      <c r="O2553" s="38" t="n">
        <f aca="false">IFERROR(Counts!AE2553/Counts!AC2553,"")</f>
        <v>0.38</v>
      </c>
      <c r="P2553" s="39" t="n">
        <f aca="false">IFERROR(Counts!AG2553/Counts!AF2553,"")</f>
        <v>86.4979591836735</v>
      </c>
      <c r="Q2553" s="38" t="n">
        <f aca="false">IFERROR(Counts!AH2553/Counts!AC2553,"")</f>
        <v>0.32</v>
      </c>
      <c r="R2553" s="38" t="n">
        <f aca="false">IFERROR(Counts!N2553/Counts!M2553,"")</f>
        <v>0.347058823529412</v>
      </c>
      <c r="S2553" s="38" t="n">
        <f aca="false">IFERROR(Counts!K2553/Counts!J2553,"")</f>
        <v>0.731543624161074</v>
      </c>
      <c r="T2553" s="38" t="n">
        <f aca="false">IFERROR(Counts!I2553/Counts!H2553,"")</f>
        <v>0.236686390532544</v>
      </c>
      <c r="U2553" s="38" t="n">
        <f aca="false">IFERROR(1-Counts!L2553/Counts!K2553,"")</f>
        <v>0.825688073394495</v>
      </c>
      <c r="V2553" s="39" t="n">
        <f aca="false">IFERROR(Counts!AJ2553/Counts!AI2553,"")</f>
        <v>70.3925675675676</v>
      </c>
      <c r="W2553" s="38" t="n">
        <f aca="false">IFERROR(Counts!AK2553/Counts!AI2553,"")</f>
        <v>0.0540540540540541</v>
      </c>
      <c r="X2553" s="40" t="n">
        <f aca="false">IFERROR(Counts!O2553,"")</f>
        <v>2.023</v>
      </c>
      <c r="Y2553" s="36" t="n">
        <f aca="false">IFERROR(INDEX('Season Counts'!$Y$2:$Y$740,$AF2553)/INDEX('Season Counts'!$X$2:$X$740,$AF2553),"")</f>
        <v>0.266367886178862</v>
      </c>
      <c r="Z2553" s="37" t="n">
        <f aca="false">IFERROR(J2553-Y2553,"")</f>
        <v>0.0731764176186066</v>
      </c>
      <c r="AA2553" s="38" t="n">
        <f aca="false">IFERROR(INDEX('Season Counts'!$K$2:$K$740,$AF2553)/INDEX('Season Counts'!$J$2:$J$740,$AF2553),"")</f>
        <v>0.311614730878187</v>
      </c>
      <c r="AB2553" s="41" t="n">
        <f aca="false">IFERROR(R2553-AA2553,"")</f>
        <v>0.0354440926512248</v>
      </c>
      <c r="AC2553" s="39" t="n">
        <f aca="false">IFERROR(INDEX('Season Counts'!$AG$2:$AG$740,$AF2553)/INDEX('Season Counts'!$AF$2:$AF$740,$AF2553),"")</f>
        <v>70.8502937720329</v>
      </c>
      <c r="AD2553" s="40" t="n">
        <f aca="false">IFERROR(V2553-AC2553,"")</f>
        <v>-0.457726204465331</v>
      </c>
      <c r="AE2553" s="4" t="str">
        <f aca="false">IF(D2553&lt;Guide!$C$21,"Low PA",IF(TRIM(IF(ISNUMBER(AD2553),IF(N(AD2553)&lt;=-Guide!$C$24,"▼ Bat Speed  ",IF(N(AD2553)&gt;=Guide!$C$24,"▲ Bat Speed  ","")),"")&amp;IF(N(Z2553)&gt;=Guide!$C$22,"▲ Contact  ","")&amp;IF(N(Z2553)&lt;=-Guide!$C$22,"▼ Contact  ","")&amp;IF(N(AB2553)&gt;=Guide!$C$23,"▲ Chase  ","")&amp;IF(N(AB2553)&lt;=-Guide!$C$23,"▼ Chase  ",""))="","Stable",TRIM(IF(ISNUMBER(AD2553),IF(N(AD2553)&lt;=-Guide!$C$24,"▼ Bat Speed  ",IF(N(AD2553)&gt;=Guide!$C$24,"▲ Bat Speed  ","")),"")&amp;IF(N(Z2553)&gt;=Guide!$C$22,"▲ Contact  ","")&amp;IF(N(Z2553)&lt;=-Guide!$C$22,"▼ Contact  ","")&amp;IF(N(AB2553)&gt;=Guide!$C$23,"▲ Chase  ","")&amp;IF(N(AB2553)&lt;=-Guide!$C$23,"▼ Chase  ",""))))</f>
        <v>▲ Contact</v>
      </c>
      <c r="AF2553" s="35" t="n">
        <f aca="false">MATCH(Counts!A2553,'Season Counts'!$A$2:$A$740,0)</f>
        <v>654</v>
      </c>
    </row>
    <row r="2554" customFormat="false" ht="15" hidden="false" customHeight="false" outlineLevel="0" collapsed="false">
      <c r="A2554" s="34" t="str">
        <f aca="false">Counts!B2554</f>
        <v>TB</v>
      </c>
      <c r="B2554" s="5" t="str">
        <f aca="false">Counts!C2554</f>
        <v>Cedric Mullins</v>
      </c>
      <c r="C2554" s="34" t="str">
        <f aca="false">Counts!F2554</f>
        <v>Jul</v>
      </c>
      <c r="D2554" s="35" t="n">
        <f aca="false">IFERROR(Counts!P2554,"")</f>
        <v>88</v>
      </c>
      <c r="E2554" s="36" t="n">
        <f aca="false">IFERROR(Counts!R2554/Counts!Q2554,"")</f>
        <v>0.189873417721519</v>
      </c>
      <c r="F2554" s="36" t="n">
        <f aca="false">IFERROR((Counts!R2554+Counts!V2554+Counts!W2554)/(Counts!Q2554+Counts!V2554+Counts!W2554+Counts!X2554),"")</f>
        <v>0.252873563218391</v>
      </c>
      <c r="G2554" s="36" t="n">
        <f aca="false">IFERROR((Counts!R2554+Counts!S2554+2*Counts!T2554+3*Counts!U2554)/Counts!Q2554,"")</f>
        <v>0.443037974683544</v>
      </c>
      <c r="H2554" s="35" t="n">
        <f aca="false">IFERROR(Counts!U2554,"")</f>
        <v>5</v>
      </c>
      <c r="I2554" s="36" t="n">
        <f aca="false">IFERROR(Counts!Z2554/Counts!AA2554,"")</f>
        <v>0.307386363636364</v>
      </c>
      <c r="J2554" s="36" t="n">
        <f aca="false">IFERROR(Counts!AB2554/Counts!AA2554,"")</f>
        <v>0.217545454545455</v>
      </c>
      <c r="K2554" s="37" t="n">
        <f aca="false">IFERROR((Counts!AB2554-Counts!Z2554)/Counts!AA2554,"")</f>
        <v>-0.0898409090909091</v>
      </c>
      <c r="L2554" s="38" t="n">
        <f aca="false">IFERROR(Counts!Y2554/Counts!P2554,"")</f>
        <v>0.25</v>
      </c>
      <c r="M2554" s="38" t="n">
        <f aca="false">IFERROR(Counts!V2554/Counts!P2554,"")</f>
        <v>0.0681818181818182</v>
      </c>
      <c r="N2554" s="38" t="n">
        <f aca="false">IFERROR(Counts!AD2554/Counts!AC2554,"")</f>
        <v>0.0344827586206897</v>
      </c>
      <c r="O2554" s="38" t="n">
        <f aca="false">IFERROR(Counts!AE2554/Counts!AC2554,"")</f>
        <v>0.258620689655172</v>
      </c>
      <c r="P2554" s="39" t="n">
        <f aca="false">IFERROR(Counts!AG2554/Counts!AF2554,"")</f>
        <v>83.7793103448276</v>
      </c>
      <c r="Q2554" s="38" t="n">
        <f aca="false">IFERROR(Counts!AH2554/Counts!AC2554,"")</f>
        <v>0.189655172413793</v>
      </c>
      <c r="R2554" s="38" t="n">
        <f aca="false">IFERROR(Counts!N2554/Counts!M2554,"")</f>
        <v>0.382513661202186</v>
      </c>
      <c r="S2554" s="38" t="n">
        <f aca="false">IFERROR(Counts!K2554/Counts!J2554,"")</f>
        <v>0.72</v>
      </c>
      <c r="T2554" s="38" t="n">
        <f aca="false">IFERROR(Counts!I2554/Counts!H2554,"")</f>
        <v>0.264044943820225</v>
      </c>
      <c r="U2554" s="38" t="n">
        <f aca="false">IFERROR(1-Counts!L2554/Counts!K2554,"")</f>
        <v>0.814814814814815</v>
      </c>
      <c r="V2554" s="39" t="n">
        <f aca="false">IFERROR(Counts!AJ2554/Counts!AI2554,"")</f>
        <v>70.7895061728395</v>
      </c>
      <c r="W2554" s="38" t="n">
        <f aca="false">IFERROR(Counts!AK2554/Counts!AI2554,"")</f>
        <v>0.0679012345679012</v>
      </c>
      <c r="X2554" s="40" t="n">
        <f aca="false">IFERROR(Counts!O2554,"")</f>
        <v>1.478</v>
      </c>
      <c r="Y2554" s="36" t="n">
        <f aca="false">IFERROR(INDEX('Season Counts'!$Y$2:$Y$740,$AF2554)/INDEX('Season Counts'!$X$2:$X$740,$AF2554),"")</f>
        <v>0.266367886178862</v>
      </c>
      <c r="Z2554" s="37" t="n">
        <f aca="false">IFERROR(J2554-Y2554,"")</f>
        <v>-0.0488224316334072</v>
      </c>
      <c r="AA2554" s="38" t="n">
        <f aca="false">IFERROR(INDEX('Season Counts'!$K$2:$K$740,$AF2554)/INDEX('Season Counts'!$J$2:$J$740,$AF2554),"")</f>
        <v>0.311614730878187</v>
      </c>
      <c r="AB2554" s="41" t="n">
        <f aca="false">IFERROR(R2554-AA2554,"")</f>
        <v>0.0708989303239988</v>
      </c>
      <c r="AC2554" s="39" t="n">
        <f aca="false">IFERROR(INDEX('Season Counts'!$AG$2:$AG$740,$AF2554)/INDEX('Season Counts'!$AF$2:$AF$740,$AF2554),"")</f>
        <v>70.8502937720329</v>
      </c>
      <c r="AD2554" s="40" t="n">
        <f aca="false">IFERROR(V2554-AC2554,"")</f>
        <v>-0.0607875991933895</v>
      </c>
      <c r="AE2554" s="4" t="str">
        <f aca="false">IF(D2554&lt;Guide!$C$21,"Low PA",IF(TRIM(IF(ISNUMBER(AD2554),IF(N(AD2554)&lt;=-Guide!$C$24,"▼ Bat Speed  ",IF(N(AD2554)&gt;=Guide!$C$24,"▲ Bat Speed  ","")),"")&amp;IF(N(Z2554)&gt;=Guide!$C$22,"▲ Contact  ","")&amp;IF(N(Z2554)&lt;=-Guide!$C$22,"▼ Contact  ","")&amp;IF(N(AB2554)&gt;=Guide!$C$23,"▲ Chase  ","")&amp;IF(N(AB2554)&lt;=-Guide!$C$23,"▼ Chase  ",""))="","Stable",TRIM(IF(ISNUMBER(AD2554),IF(N(AD2554)&lt;=-Guide!$C$24,"▼ Bat Speed  ",IF(N(AD2554)&gt;=Guide!$C$24,"▲ Bat Speed  ","")),"")&amp;IF(N(Z2554)&gt;=Guide!$C$22,"▲ Contact  ","")&amp;IF(N(Z2554)&lt;=-Guide!$C$22,"▼ Contact  ","")&amp;IF(N(AB2554)&gt;=Guide!$C$23,"▲ Chase  ","")&amp;IF(N(AB2554)&lt;=-Guide!$C$23,"▼ Chase  ",""))))</f>
        <v>▼ Contact ▲ Chase</v>
      </c>
      <c r="AF2554" s="35" t="n">
        <f aca="false">MATCH(Counts!A2554,'Season Counts'!$A$2:$A$740,0)</f>
        <v>654</v>
      </c>
    </row>
    <row r="2555" customFormat="false" ht="15" hidden="false" customHeight="false" outlineLevel="0" collapsed="false">
      <c r="A2555" s="34" t="str">
        <f aca="false">Counts!B2555</f>
        <v>TB</v>
      </c>
      <c r="B2555" s="5" t="str">
        <f aca="false">Counts!C2555</f>
        <v>Cedric Mullins</v>
      </c>
      <c r="C2555" s="34" t="str">
        <f aca="false">Counts!F2555</f>
        <v>Aug</v>
      </c>
      <c r="D2555" s="35" t="n">
        <f aca="false">IFERROR(Counts!P2555,"")</f>
        <v>86</v>
      </c>
      <c r="E2555" s="36" t="n">
        <f aca="false">IFERROR(Counts!R2555/Counts!Q2555,"")</f>
        <v>0.219178082191781</v>
      </c>
      <c r="F2555" s="36" t="n">
        <f aca="false">IFERROR((Counts!R2555+Counts!V2555+Counts!W2555)/(Counts!Q2555+Counts!V2555+Counts!W2555+Counts!X2555),"")</f>
        <v>0.317647058823529</v>
      </c>
      <c r="G2555" s="36" t="n">
        <f aca="false">IFERROR((Counts!R2555+Counts!S2555+2*Counts!T2555+3*Counts!U2555)/Counts!Q2555,"")</f>
        <v>0.328767123287671</v>
      </c>
      <c r="H2555" s="35" t="n">
        <f aca="false">IFERROR(Counts!U2555,"")</f>
        <v>1</v>
      </c>
      <c r="I2555" s="36" t="n">
        <f aca="false">IFERROR(Counts!Z2555/Counts!AA2555,"")</f>
        <v>0.293529411764706</v>
      </c>
      <c r="J2555" s="36" t="n">
        <f aca="false">IFERROR(Counts!AB2555/Counts!AA2555,"")</f>
        <v>0.302788235294118</v>
      </c>
      <c r="K2555" s="37" t="n">
        <f aca="false">IFERROR((Counts!AB2555-Counts!Z2555)/Counts!AA2555,"")</f>
        <v>0.00925882352941175</v>
      </c>
      <c r="L2555" s="38" t="n">
        <f aca="false">IFERROR(Counts!Y2555/Counts!P2555,"")</f>
        <v>0.13953488372093</v>
      </c>
      <c r="M2555" s="38" t="n">
        <f aca="false">IFERROR(Counts!V2555/Counts!P2555,"")</f>
        <v>0.116279069767442</v>
      </c>
      <c r="N2555" s="38" t="n">
        <f aca="false">IFERROR(Counts!AD2555/Counts!AC2555,"")</f>
        <v>0.0476190476190476</v>
      </c>
      <c r="O2555" s="38" t="n">
        <f aca="false">IFERROR(Counts!AE2555/Counts!AC2555,"")</f>
        <v>0.396825396825397</v>
      </c>
      <c r="P2555" s="39" t="n">
        <f aca="false">IFERROR(Counts!AG2555/Counts!AF2555,"")</f>
        <v>85.431746031746</v>
      </c>
      <c r="Q2555" s="38" t="n">
        <f aca="false">IFERROR(Counts!AH2555/Counts!AC2555,"")</f>
        <v>0.253968253968254</v>
      </c>
      <c r="R2555" s="38" t="n">
        <f aca="false">IFERROR(Counts!N2555/Counts!M2555,"")</f>
        <v>0.274611398963731</v>
      </c>
      <c r="S2555" s="38" t="n">
        <f aca="false">IFERROR(Counts!K2555/Counts!J2555,"")</f>
        <v>0.695945945945946</v>
      </c>
      <c r="T2555" s="38" t="n">
        <f aca="false">IFERROR(Counts!I2555/Counts!H2555,"")</f>
        <v>0.128205128205128</v>
      </c>
      <c r="U2555" s="38" t="n">
        <f aca="false">IFERROR(1-Counts!L2555/Counts!K2555,"")</f>
        <v>0.922330097087379</v>
      </c>
      <c r="V2555" s="39" t="n">
        <f aca="false">IFERROR(Counts!AJ2555/Counts!AI2555,"")</f>
        <v>71.5683098591549</v>
      </c>
      <c r="W2555" s="38" t="n">
        <f aca="false">IFERROR(Counts!AK2555/Counts!AI2555,"")</f>
        <v>0.140845070422535</v>
      </c>
      <c r="X2555" s="40" t="n">
        <f aca="false">IFERROR(Counts!O2555,"")</f>
        <v>0.14</v>
      </c>
      <c r="Y2555" s="36" t="n">
        <f aca="false">IFERROR(INDEX('Season Counts'!$Y$2:$Y$740,$AF2555)/INDEX('Season Counts'!$X$2:$X$740,$AF2555),"")</f>
        <v>0.266367886178862</v>
      </c>
      <c r="Z2555" s="37" t="n">
        <f aca="false">IFERROR(J2555-Y2555,"")</f>
        <v>0.0364203491152559</v>
      </c>
      <c r="AA2555" s="38" t="n">
        <f aca="false">IFERROR(INDEX('Season Counts'!$K$2:$K$740,$AF2555)/INDEX('Season Counts'!$J$2:$J$740,$AF2555),"")</f>
        <v>0.311614730878187</v>
      </c>
      <c r="AB2555" s="41" t="n">
        <f aca="false">IFERROR(R2555-AA2555,"")</f>
        <v>-0.0370033319144564</v>
      </c>
      <c r="AC2555" s="39" t="n">
        <f aca="false">IFERROR(INDEX('Season Counts'!$AG$2:$AG$740,$AF2555)/INDEX('Season Counts'!$AF$2:$AF$740,$AF2555),"")</f>
        <v>70.8502937720329</v>
      </c>
      <c r="AD2555" s="40" t="n">
        <f aca="false">IFERROR(V2555-AC2555,"")</f>
        <v>0.718016087122038</v>
      </c>
      <c r="AE2555" s="4" t="str">
        <f aca="false">IF(D2555&lt;Guide!$C$21,"Low PA",IF(TRIM(IF(ISNUMBER(AD2555),IF(N(AD2555)&lt;=-Guide!$C$24,"▼ Bat Speed  ",IF(N(AD2555)&gt;=Guide!$C$24,"▲ Bat Speed  ","")),"")&amp;IF(N(Z2555)&gt;=Guide!$C$22,"▲ Contact  ","")&amp;IF(N(Z2555)&lt;=-Guide!$C$22,"▼ Contact  ","")&amp;IF(N(AB2555)&gt;=Guide!$C$23,"▲ Chase  ","")&amp;IF(N(AB2555)&lt;=-Guide!$C$23,"▼ Chase  ",""))="","Stable",TRIM(IF(ISNUMBER(AD2555),IF(N(AD2555)&lt;=-Guide!$C$24,"▼ Bat Speed  ",IF(N(AD2555)&gt;=Guide!$C$24,"▲ Bat Speed  ","")),"")&amp;IF(N(Z2555)&gt;=Guide!$C$22,"▲ Contact  ","")&amp;IF(N(Z2555)&lt;=-Guide!$C$22,"▼ Contact  ","")&amp;IF(N(AB2555)&gt;=Guide!$C$23,"▲ Chase  ","")&amp;IF(N(AB2555)&lt;=-Guide!$C$23,"▼ Chase  ",""))))</f>
        <v>Stable</v>
      </c>
      <c r="AF2555" s="35" t="n">
        <f aca="false">MATCH(Counts!A2555,'Season Counts'!$A$2:$A$740,0)</f>
        <v>654</v>
      </c>
    </row>
    <row r="2556" customFormat="false" ht="15" hidden="false" customHeight="false" outlineLevel="0" collapsed="false">
      <c r="A2556" s="34" t="str">
        <f aca="false">Counts!B2556</f>
        <v>TB</v>
      </c>
      <c r="B2556" s="5" t="str">
        <f aca="false">Counts!C2556</f>
        <v>Cedric Mullins</v>
      </c>
      <c r="C2556" s="34" t="str">
        <f aca="false">Counts!F2556</f>
        <v>Sep</v>
      </c>
      <c r="D2556" s="35" t="n">
        <f aca="false">IFERROR(Counts!P2556,"")</f>
        <v>51</v>
      </c>
      <c r="E2556" s="36" t="n">
        <f aca="false">IFERROR(Counts!R2556/Counts!Q2556,"")</f>
        <v>0.195652173913044</v>
      </c>
      <c r="F2556" s="36" t="n">
        <f aca="false">IFERROR((Counts!R2556+Counts!V2556+Counts!W2556)/(Counts!Q2556+Counts!V2556+Counts!W2556+Counts!X2556),"")</f>
        <v>0.26</v>
      </c>
      <c r="G2556" s="36" t="n">
        <f aca="false">IFERROR((Counts!R2556+Counts!S2556+2*Counts!T2556+3*Counts!U2556)/Counts!Q2556,"")</f>
        <v>0.260869565217391</v>
      </c>
      <c r="H2556" s="35" t="n">
        <f aca="false">IFERROR(Counts!U2556,"")</f>
        <v>1</v>
      </c>
      <c r="I2556" s="36" t="n">
        <f aca="false">IFERROR(Counts!Z2556/Counts!AA2556,"")</f>
        <v>0.24</v>
      </c>
      <c r="J2556" s="36" t="n">
        <f aca="false">IFERROR(Counts!AB2556/Counts!AA2556,"")</f>
        <v>0.26616</v>
      </c>
      <c r="K2556" s="37" t="n">
        <f aca="false">IFERROR((Counts!AB2556-Counts!Z2556)/Counts!AA2556,"")</f>
        <v>0.02616</v>
      </c>
      <c r="L2556" s="38" t="n">
        <f aca="false">IFERROR(Counts!Y2556/Counts!P2556,"")</f>
        <v>0.176470588235294</v>
      </c>
      <c r="M2556" s="38" t="n">
        <f aca="false">IFERROR(Counts!V2556/Counts!P2556,"")</f>
        <v>0.0784313725490196</v>
      </c>
      <c r="N2556" s="38" t="n">
        <f aca="false">IFERROR(Counts!AD2556/Counts!AC2556,"")</f>
        <v>0.0526315789473684</v>
      </c>
      <c r="O2556" s="38" t="n">
        <f aca="false">IFERROR(Counts!AE2556/Counts!AC2556,"")</f>
        <v>0.421052631578947</v>
      </c>
      <c r="P2556" s="39" t="n">
        <f aca="false">IFERROR(Counts!AG2556/Counts!AF2556,"")</f>
        <v>88.0026315789474</v>
      </c>
      <c r="Q2556" s="38" t="n">
        <f aca="false">IFERROR(Counts!AH2556/Counts!AC2556,"")</f>
        <v>0.210526315789474</v>
      </c>
      <c r="R2556" s="38" t="n">
        <f aca="false">IFERROR(Counts!N2556/Counts!M2556,"")</f>
        <v>0.336134453781513</v>
      </c>
      <c r="S2556" s="38" t="n">
        <f aca="false">IFERROR(Counts!K2556/Counts!J2556,"")</f>
        <v>0.75</v>
      </c>
      <c r="T2556" s="38" t="n">
        <f aca="false">IFERROR(Counts!I2556/Counts!H2556,"")</f>
        <v>0.179245283018868</v>
      </c>
      <c r="U2556" s="38" t="n">
        <f aca="false">IFERROR(1-Counts!L2556/Counts!K2556,"")</f>
        <v>0.848484848484849</v>
      </c>
      <c r="V2556" s="39" t="n">
        <f aca="false">IFERROR(Counts!AJ2556/Counts!AI2556,"")</f>
        <v>71.3684782608696</v>
      </c>
      <c r="W2556" s="38" t="n">
        <f aca="false">IFERROR(Counts!AK2556/Counts!AI2556,"")</f>
        <v>0.141304347826087</v>
      </c>
      <c r="X2556" s="40" t="n">
        <f aca="false">IFERROR(Counts!O2556,"")</f>
        <v>-3.931</v>
      </c>
      <c r="Y2556" s="36" t="n">
        <f aca="false">IFERROR(INDEX('Season Counts'!$Y$2:$Y$740,$AF2556)/INDEX('Season Counts'!$X$2:$X$740,$AF2556),"")</f>
        <v>0.266367886178862</v>
      </c>
      <c r="Z2556" s="37" t="n">
        <f aca="false">IFERROR(J2556-Y2556,"")</f>
        <v>-0.000207886178861749</v>
      </c>
      <c r="AA2556" s="38" t="n">
        <f aca="false">IFERROR(INDEX('Season Counts'!$K$2:$K$740,$AF2556)/INDEX('Season Counts'!$J$2:$J$740,$AF2556),"")</f>
        <v>0.311614730878187</v>
      </c>
      <c r="AB2556" s="41" t="n">
        <f aca="false">IFERROR(R2556-AA2556,"")</f>
        <v>0.0245197229033257</v>
      </c>
      <c r="AC2556" s="39" t="n">
        <f aca="false">IFERROR(INDEX('Season Counts'!$AG$2:$AG$740,$AF2556)/INDEX('Season Counts'!$AF$2:$AF$740,$AF2556),"")</f>
        <v>70.8502937720329</v>
      </c>
      <c r="AD2556" s="40" t="n">
        <f aca="false">IFERROR(V2556-AC2556,"")</f>
        <v>0.518184488836667</v>
      </c>
      <c r="AE2556" s="4" t="str">
        <f aca="false">IF(D2556&lt;Guide!$C$21,"Low PA",IF(TRIM(IF(ISNUMBER(AD2556),IF(N(AD2556)&lt;=-Guide!$C$24,"▼ Bat Speed  ",IF(N(AD2556)&gt;=Guide!$C$24,"▲ Bat Speed  ","")),"")&amp;IF(N(Z2556)&gt;=Guide!$C$22,"▲ Contact  ","")&amp;IF(N(Z2556)&lt;=-Guide!$C$22,"▼ Contact  ","")&amp;IF(N(AB2556)&gt;=Guide!$C$23,"▲ Chase  ","")&amp;IF(N(AB2556)&lt;=-Guide!$C$23,"▼ Chase  ",""))="","Stable",TRIM(IF(ISNUMBER(AD2556),IF(N(AD2556)&lt;=-Guide!$C$24,"▼ Bat Speed  ",IF(N(AD2556)&gt;=Guide!$C$24,"▲ Bat Speed  ","")),"")&amp;IF(N(Z2556)&gt;=Guide!$C$22,"▲ Contact  ","")&amp;IF(N(Z2556)&lt;=-Guide!$C$22,"▼ Contact  ","")&amp;IF(N(AB2556)&gt;=Guide!$C$23,"▲ Chase  ","")&amp;IF(N(AB2556)&lt;=-Guide!$C$23,"▼ Chase  ",""))))</f>
        <v>Stable</v>
      </c>
      <c r="AF2556" s="35" t="n">
        <f aca="false">MATCH(Counts!A2556,'Season Counts'!$A$2:$A$740,0)</f>
        <v>654</v>
      </c>
    </row>
    <row r="2557" customFormat="false" ht="15" hidden="false" customHeight="false" outlineLevel="0" collapsed="false">
      <c r="A2557" s="34" t="str">
        <f aca="false">Counts!B2557</f>
        <v>TB</v>
      </c>
      <c r="B2557" s="5" t="str">
        <f aca="false">Counts!C2557</f>
        <v>Taylor Walls</v>
      </c>
      <c r="C2557" s="34" t="str">
        <f aca="false">Counts!F2557</f>
        <v>Mar-Apr</v>
      </c>
      <c r="D2557" s="35" t="n">
        <f aca="false">IFERROR(Counts!P2557,"")</f>
        <v>72</v>
      </c>
      <c r="E2557" s="36" t="n">
        <f aca="false">IFERROR(Counts!R2557/Counts!Q2557,"")</f>
        <v>0.186440677966102</v>
      </c>
      <c r="F2557" s="36" t="n">
        <f aca="false">IFERROR((Counts!R2557+Counts!V2557+Counts!W2557)/(Counts!Q2557+Counts!V2557+Counts!W2557+Counts!X2557),"")</f>
        <v>0.294117647058824</v>
      </c>
      <c r="G2557" s="36" t="n">
        <f aca="false">IFERROR((Counts!R2557+Counts!S2557+2*Counts!T2557+3*Counts!U2557)/Counts!Q2557,"")</f>
        <v>0.220338983050847</v>
      </c>
      <c r="H2557" s="35" t="n">
        <f aca="false">IFERROR(Counts!U2557,"")</f>
        <v>0</v>
      </c>
      <c r="I2557" s="36" t="n">
        <f aca="false">IFERROR(Counts!Z2557/Counts!AA2557,"")</f>
        <v>0.252238805970149</v>
      </c>
      <c r="J2557" s="36" t="n">
        <f aca="false">IFERROR(Counts!AB2557/Counts!AA2557,"")</f>
        <v>0.244134328358209</v>
      </c>
      <c r="K2557" s="37" t="n">
        <f aca="false">IFERROR((Counts!AB2557-Counts!Z2557)/Counts!AA2557,"")</f>
        <v>-0.00810447761194029</v>
      </c>
      <c r="L2557" s="38" t="n">
        <f aca="false">IFERROR(Counts!Y2557/Counts!P2557,"")</f>
        <v>0.291666666666667</v>
      </c>
      <c r="M2557" s="38" t="n">
        <f aca="false">IFERROR(Counts!V2557/Counts!P2557,"")</f>
        <v>0.111111111111111</v>
      </c>
      <c r="N2557" s="38" t="n">
        <f aca="false">IFERROR(Counts!AD2557/Counts!AC2557,"")</f>
        <v>0</v>
      </c>
      <c r="O2557" s="38" t="n">
        <f aca="false">IFERROR(Counts!AE2557/Counts!AC2557,"")</f>
        <v>0.19047619047619</v>
      </c>
      <c r="P2557" s="39" t="n">
        <f aca="false">IFERROR(Counts!AG2557/Counts!AF2557,"")</f>
        <v>76.2804878048781</v>
      </c>
      <c r="Q2557" s="38" t="n">
        <f aca="false">IFERROR(Counts!AH2557/Counts!AC2557,"")</f>
        <v>0.285714285714286</v>
      </c>
      <c r="R2557" s="38" t="n">
        <f aca="false">IFERROR(Counts!N2557/Counts!M2557,"")</f>
        <v>0.226950354609929</v>
      </c>
      <c r="S2557" s="38" t="n">
        <f aca="false">IFERROR(Counts!K2557/Counts!J2557,"")</f>
        <v>0.598591549295775</v>
      </c>
      <c r="T2557" s="38" t="n">
        <f aca="false">IFERROR(Counts!I2557/Counts!H2557,"")</f>
        <v>0.252100840336134</v>
      </c>
      <c r="U2557" s="38" t="n">
        <f aca="false">IFERROR(1-Counts!L2557/Counts!K2557,"")</f>
        <v>0.847058823529412</v>
      </c>
      <c r="V2557" s="39" t="n">
        <f aca="false">IFERROR(Counts!AJ2557/Counts!AI2557,"")</f>
        <v>67.5934065934066</v>
      </c>
      <c r="W2557" s="38" t="n">
        <f aca="false">IFERROR(Counts!AK2557/Counts!AI2557,"")</f>
        <v>0.043956043956044</v>
      </c>
      <c r="X2557" s="40" t="n">
        <f aca="false">IFERROR(Counts!O2557,"")</f>
        <v>-3.867</v>
      </c>
      <c r="Y2557" s="36" t="n">
        <f aca="false">IFERROR(INDEX('Season Counts'!$Y$2:$Y$740,$AF2557)/INDEX('Season Counts'!$X$2:$X$740,$AF2557),"")</f>
        <v>0.251138755980861</v>
      </c>
      <c r="Z2557" s="37" t="n">
        <f aca="false">IFERROR(J2557-Y2557,"")</f>
        <v>-0.00700442762265227</v>
      </c>
      <c r="AA2557" s="38" t="n">
        <f aca="false">IFERROR(INDEX('Season Counts'!$K$2:$K$740,$AF2557)/INDEX('Season Counts'!$J$2:$J$740,$AF2557),"")</f>
        <v>0.255707762557078</v>
      </c>
      <c r="AB2557" s="41" t="n">
        <f aca="false">IFERROR(R2557-AA2557,"")</f>
        <v>-0.0287574079471485</v>
      </c>
      <c r="AC2557" s="39" t="n">
        <f aca="false">IFERROR(INDEX('Season Counts'!$AG$2:$AG$740,$AF2557)/INDEX('Season Counts'!$AF$2:$AF$740,$AF2557),"")</f>
        <v>67.9439418416801</v>
      </c>
      <c r="AD2557" s="40" t="n">
        <f aca="false">IFERROR(V2557-AC2557,"")</f>
        <v>-0.35053524827353</v>
      </c>
      <c r="AE2557" s="4" t="str">
        <f aca="false">IF(D2557&lt;Guide!$C$21,"Low PA",IF(TRIM(IF(ISNUMBER(AD2557),IF(N(AD2557)&lt;=-Guide!$C$24,"▼ Bat Speed  ",IF(N(AD2557)&gt;=Guide!$C$24,"▲ Bat Speed  ","")),"")&amp;IF(N(Z2557)&gt;=Guide!$C$22,"▲ Contact  ","")&amp;IF(N(Z2557)&lt;=-Guide!$C$22,"▼ Contact  ","")&amp;IF(N(AB2557)&gt;=Guide!$C$23,"▲ Chase  ","")&amp;IF(N(AB2557)&lt;=-Guide!$C$23,"▼ Chase  ",""))="","Stable",TRIM(IF(ISNUMBER(AD2557),IF(N(AD2557)&lt;=-Guide!$C$24,"▼ Bat Speed  ",IF(N(AD2557)&gt;=Guide!$C$24,"▲ Bat Speed  ","")),"")&amp;IF(N(Z2557)&gt;=Guide!$C$22,"▲ Contact  ","")&amp;IF(N(Z2557)&lt;=-Guide!$C$22,"▼ Contact  ","")&amp;IF(N(AB2557)&gt;=Guide!$C$23,"▲ Chase  ","")&amp;IF(N(AB2557)&lt;=-Guide!$C$23,"▼ Chase  ",""))))</f>
        <v>Stable</v>
      </c>
      <c r="AF2557" s="35" t="n">
        <f aca="false">MATCH(Counts!A2557,'Season Counts'!$A$2:$A$740,0)</f>
        <v>655</v>
      </c>
    </row>
    <row r="2558" customFormat="false" ht="15" hidden="false" customHeight="false" outlineLevel="0" collapsed="false">
      <c r="A2558" s="34" t="str">
        <f aca="false">Counts!B2558</f>
        <v>TB</v>
      </c>
      <c r="B2558" s="5" t="str">
        <f aca="false">Counts!C2558</f>
        <v>Taylor Walls</v>
      </c>
      <c r="C2558" s="34" t="str">
        <f aca="false">Counts!F2558</f>
        <v>May</v>
      </c>
      <c r="D2558" s="35" t="n">
        <f aca="false">IFERROR(Counts!P2558,"")</f>
        <v>83</v>
      </c>
      <c r="E2558" s="36" t="n">
        <f aca="false">IFERROR(Counts!R2558/Counts!Q2558,"")</f>
        <v>0.225352112676056</v>
      </c>
      <c r="F2558" s="36" t="n">
        <f aca="false">IFERROR((Counts!R2558+Counts!V2558+Counts!W2558)/(Counts!Q2558+Counts!V2558+Counts!W2558+Counts!X2558),"")</f>
        <v>0.329268292682927</v>
      </c>
      <c r="G2558" s="36" t="n">
        <f aca="false">IFERROR((Counts!R2558+Counts!S2558+2*Counts!T2558+3*Counts!U2558)/Counts!Q2558,"")</f>
        <v>0.338028169014085</v>
      </c>
      <c r="H2558" s="35" t="n">
        <f aca="false">IFERROR(Counts!U2558,"")</f>
        <v>0</v>
      </c>
      <c r="I2558" s="36" t="n">
        <f aca="false">IFERROR(Counts!Z2558/Counts!AA2558,"")</f>
        <v>0.303658536585366</v>
      </c>
      <c r="J2558" s="36" t="n">
        <f aca="false">IFERROR(Counts!AB2558/Counts!AA2558,"")</f>
        <v>0.24169512195122</v>
      </c>
      <c r="K2558" s="37" t="n">
        <f aca="false">IFERROR((Counts!AB2558-Counts!Z2558)/Counts!AA2558,"")</f>
        <v>-0.0619634146341463</v>
      </c>
      <c r="L2558" s="38" t="n">
        <f aca="false">IFERROR(Counts!Y2558/Counts!P2558,"")</f>
        <v>0.204819277108434</v>
      </c>
      <c r="M2558" s="38" t="n">
        <f aca="false">IFERROR(Counts!V2558/Counts!P2558,"")</f>
        <v>0.132530120481928</v>
      </c>
      <c r="N2558" s="38" t="n">
        <f aca="false">IFERROR(Counts!AD2558/Counts!AC2558,"")</f>
        <v>0.0363636363636364</v>
      </c>
      <c r="O2558" s="38" t="n">
        <f aca="false">IFERROR(Counts!AE2558/Counts!AC2558,"")</f>
        <v>0.145454545454545</v>
      </c>
      <c r="P2558" s="39" t="n">
        <f aca="false">IFERROR(Counts!AG2558/Counts!AF2558,"")</f>
        <v>80.7981818181818</v>
      </c>
      <c r="Q2558" s="38" t="n">
        <f aca="false">IFERROR(Counts!AH2558/Counts!AC2558,"")</f>
        <v>0.290909090909091</v>
      </c>
      <c r="R2558" s="38" t="n">
        <f aca="false">IFERROR(Counts!N2558/Counts!M2558,"")</f>
        <v>0.259887005649718</v>
      </c>
      <c r="S2558" s="38" t="n">
        <f aca="false">IFERROR(Counts!K2558/Counts!J2558,"")</f>
        <v>0.635802469135803</v>
      </c>
      <c r="T2558" s="38" t="n">
        <f aca="false">IFERROR(Counts!I2558/Counts!H2558,"")</f>
        <v>0.154362416107383</v>
      </c>
      <c r="U2558" s="38" t="n">
        <f aca="false">IFERROR(1-Counts!L2558/Counts!K2558,"")</f>
        <v>0.883495145631068</v>
      </c>
      <c r="V2558" s="39" t="n">
        <f aca="false">IFERROR(Counts!AJ2558/Counts!AI2558,"")</f>
        <v>67.531746031746</v>
      </c>
      <c r="W2558" s="38" t="n">
        <f aca="false">IFERROR(Counts!AK2558/Counts!AI2558,"")</f>
        <v>0.0158730158730159</v>
      </c>
      <c r="X2558" s="40" t="n">
        <f aca="false">IFERROR(Counts!O2558,"")</f>
        <v>-0.547</v>
      </c>
      <c r="Y2558" s="36" t="n">
        <f aca="false">IFERROR(INDEX('Season Counts'!$Y$2:$Y$740,$AF2558)/INDEX('Season Counts'!$X$2:$X$740,$AF2558),"")</f>
        <v>0.251138755980861</v>
      </c>
      <c r="Z2558" s="37" t="n">
        <f aca="false">IFERROR(J2558-Y2558,"")</f>
        <v>-0.00944363402964171</v>
      </c>
      <c r="AA2558" s="38" t="n">
        <f aca="false">IFERROR(INDEX('Season Counts'!$K$2:$K$740,$AF2558)/INDEX('Season Counts'!$J$2:$J$740,$AF2558),"")</f>
        <v>0.255707762557078</v>
      </c>
      <c r="AB2558" s="41" t="n">
        <f aca="false">IFERROR(R2558-AA2558,"")</f>
        <v>0.0041792430926399</v>
      </c>
      <c r="AC2558" s="39" t="n">
        <f aca="false">IFERROR(INDEX('Season Counts'!$AG$2:$AG$740,$AF2558)/INDEX('Season Counts'!$AF$2:$AF$740,$AF2558),"")</f>
        <v>67.9439418416801</v>
      </c>
      <c r="AD2558" s="40" t="n">
        <f aca="false">IFERROR(V2558-AC2558,"")</f>
        <v>-0.41219580993409</v>
      </c>
      <c r="AE2558" s="4" t="str">
        <f aca="false">IF(D2558&lt;Guide!$C$21,"Low PA",IF(TRIM(IF(ISNUMBER(AD2558),IF(N(AD2558)&lt;=-Guide!$C$24,"▼ Bat Speed  ",IF(N(AD2558)&gt;=Guide!$C$24,"▲ Bat Speed  ","")),"")&amp;IF(N(Z2558)&gt;=Guide!$C$22,"▲ Contact  ","")&amp;IF(N(Z2558)&lt;=-Guide!$C$22,"▼ Contact  ","")&amp;IF(N(AB2558)&gt;=Guide!$C$23,"▲ Chase  ","")&amp;IF(N(AB2558)&lt;=-Guide!$C$23,"▼ Chase  ",""))="","Stable",TRIM(IF(ISNUMBER(AD2558),IF(N(AD2558)&lt;=-Guide!$C$24,"▼ Bat Speed  ",IF(N(AD2558)&gt;=Guide!$C$24,"▲ Bat Speed  ","")),"")&amp;IF(N(Z2558)&gt;=Guide!$C$22,"▲ Contact  ","")&amp;IF(N(Z2558)&lt;=-Guide!$C$22,"▼ Contact  ","")&amp;IF(N(AB2558)&gt;=Guide!$C$23,"▲ Chase  ","")&amp;IF(N(AB2558)&lt;=-Guide!$C$23,"▼ Chase  ",""))))</f>
        <v>Stable</v>
      </c>
      <c r="AF2558" s="35" t="n">
        <f aca="false">MATCH(Counts!A2558,'Season Counts'!$A$2:$A$740,0)</f>
        <v>655</v>
      </c>
    </row>
    <row r="2559" customFormat="false" ht="15" hidden="false" customHeight="false" outlineLevel="0" collapsed="false">
      <c r="A2559" s="34" t="str">
        <f aca="false">Counts!B2559</f>
        <v>TB</v>
      </c>
      <c r="B2559" s="5" t="str">
        <f aca="false">Counts!C2559</f>
        <v>Taylor Walls</v>
      </c>
      <c r="C2559" s="34" t="str">
        <f aca="false">Counts!F2559</f>
        <v>Jun</v>
      </c>
      <c r="D2559" s="35" t="n">
        <f aca="false">IFERROR(Counts!P2559,"")</f>
        <v>74</v>
      </c>
      <c r="E2559" s="36" t="n">
        <f aca="false">IFERROR(Counts!R2559/Counts!Q2559,"")</f>
        <v>0.245901639344262</v>
      </c>
      <c r="F2559" s="36" t="n">
        <f aca="false">IFERROR((Counts!R2559+Counts!V2559+Counts!W2559)/(Counts!Q2559+Counts!V2559+Counts!W2559+Counts!X2559),"")</f>
        <v>0.342465753424658</v>
      </c>
      <c r="G2559" s="36" t="n">
        <f aca="false">IFERROR((Counts!R2559+Counts!S2559+2*Counts!T2559+3*Counts!U2559)/Counts!Q2559,"")</f>
        <v>0.295081967213115</v>
      </c>
      <c r="H2559" s="35" t="n">
        <f aca="false">IFERROR(Counts!U2559,"")</f>
        <v>0</v>
      </c>
      <c r="I2559" s="36" t="n">
        <f aca="false">IFERROR(Counts!Z2559/Counts!AA2559,"")</f>
        <v>0.299305555555556</v>
      </c>
      <c r="J2559" s="36" t="n">
        <f aca="false">IFERROR(Counts!AB2559/Counts!AA2559,"")</f>
        <v>0.303527777777778</v>
      </c>
      <c r="K2559" s="37" t="n">
        <f aca="false">IFERROR((Counts!AB2559-Counts!Z2559)/Counts!AA2559,"")</f>
        <v>0.0042222222222222</v>
      </c>
      <c r="L2559" s="38" t="n">
        <f aca="false">IFERROR(Counts!Y2559/Counts!P2559,"")</f>
        <v>0.22972972972973</v>
      </c>
      <c r="M2559" s="38" t="n">
        <f aca="false">IFERROR(Counts!V2559/Counts!P2559,"")</f>
        <v>0.121621621621622</v>
      </c>
      <c r="N2559" s="38" t="n">
        <f aca="false">IFERROR(Counts!AD2559/Counts!AC2559,"")</f>
        <v>0.0638297872340426</v>
      </c>
      <c r="O2559" s="38" t="n">
        <f aca="false">IFERROR(Counts!AE2559/Counts!AC2559,"")</f>
        <v>0.276595744680851</v>
      </c>
      <c r="P2559" s="39" t="n">
        <f aca="false">IFERROR(Counts!AG2559/Counts!AF2559,"")</f>
        <v>80.7914893617021</v>
      </c>
      <c r="Q2559" s="38" t="n">
        <f aca="false">IFERROR(Counts!AH2559/Counts!AC2559,"")</f>
        <v>0.361702127659575</v>
      </c>
      <c r="R2559" s="38" t="n">
        <f aca="false">IFERROR(Counts!N2559/Counts!M2559,"")</f>
        <v>0.225</v>
      </c>
      <c r="S2559" s="38" t="n">
        <f aca="false">IFERROR(Counts!K2559/Counts!J2559,"")</f>
        <v>0.628571428571429</v>
      </c>
      <c r="T2559" s="38" t="n">
        <f aca="false">IFERROR(Counts!I2559/Counts!H2559,"")</f>
        <v>0.19047619047619</v>
      </c>
      <c r="U2559" s="38" t="n">
        <f aca="false">IFERROR(1-Counts!L2559/Counts!K2559,"")</f>
        <v>0.863636363636364</v>
      </c>
      <c r="V2559" s="39" t="n">
        <f aca="false">IFERROR(Counts!AJ2559/Counts!AI2559,"")</f>
        <v>68.8425925925926</v>
      </c>
      <c r="W2559" s="38" t="n">
        <f aca="false">IFERROR(Counts!AK2559/Counts!AI2559,"")</f>
        <v>0.0185185185185185</v>
      </c>
      <c r="X2559" s="40" t="n">
        <f aca="false">IFERROR(Counts!O2559,"")</f>
        <v>-3.116</v>
      </c>
      <c r="Y2559" s="36" t="n">
        <f aca="false">IFERROR(INDEX('Season Counts'!$Y$2:$Y$740,$AF2559)/INDEX('Season Counts'!$X$2:$X$740,$AF2559),"")</f>
        <v>0.251138755980861</v>
      </c>
      <c r="Z2559" s="37" t="n">
        <f aca="false">IFERROR(J2559-Y2559,"")</f>
        <v>0.0523890217969166</v>
      </c>
      <c r="AA2559" s="38" t="n">
        <f aca="false">IFERROR(INDEX('Season Counts'!$K$2:$K$740,$AF2559)/INDEX('Season Counts'!$J$2:$J$740,$AF2559),"")</f>
        <v>0.255707762557078</v>
      </c>
      <c r="AB2559" s="41" t="n">
        <f aca="false">IFERROR(R2559-AA2559,"")</f>
        <v>-0.0307077625570776</v>
      </c>
      <c r="AC2559" s="39" t="n">
        <f aca="false">IFERROR(INDEX('Season Counts'!$AG$2:$AG$740,$AF2559)/INDEX('Season Counts'!$AF$2:$AF$740,$AF2559),"")</f>
        <v>67.9439418416801</v>
      </c>
      <c r="AD2559" s="40" t="n">
        <f aca="false">IFERROR(V2559-AC2559,"")</f>
        <v>0.898650750912466</v>
      </c>
      <c r="AE2559" s="4" t="str">
        <f aca="false">IF(D2559&lt;Guide!$C$21,"Low PA",IF(TRIM(IF(ISNUMBER(AD2559),IF(N(AD2559)&lt;=-Guide!$C$24,"▼ Bat Speed  ",IF(N(AD2559)&gt;=Guide!$C$24,"▲ Bat Speed  ","")),"")&amp;IF(N(Z2559)&gt;=Guide!$C$22,"▲ Contact  ","")&amp;IF(N(Z2559)&lt;=-Guide!$C$22,"▼ Contact  ","")&amp;IF(N(AB2559)&gt;=Guide!$C$23,"▲ Chase  ","")&amp;IF(N(AB2559)&lt;=-Guide!$C$23,"▼ Chase  ",""))="","Stable",TRIM(IF(ISNUMBER(AD2559),IF(N(AD2559)&lt;=-Guide!$C$24,"▼ Bat Speed  ",IF(N(AD2559)&gt;=Guide!$C$24,"▲ Bat Speed  ","")),"")&amp;IF(N(Z2559)&gt;=Guide!$C$22,"▲ Contact  ","")&amp;IF(N(Z2559)&lt;=-Guide!$C$22,"▼ Contact  ","")&amp;IF(N(AB2559)&gt;=Guide!$C$23,"▲ Chase  ","")&amp;IF(N(AB2559)&lt;=-Guide!$C$23,"▼ Chase  ",""))))</f>
        <v>▲ Contact</v>
      </c>
      <c r="AF2559" s="35" t="n">
        <f aca="false">MATCH(Counts!A2559,'Season Counts'!$A$2:$A$740,0)</f>
        <v>655</v>
      </c>
    </row>
    <row r="2560" customFormat="false" ht="15" hidden="false" customHeight="false" outlineLevel="0" collapsed="false">
      <c r="A2560" s="34" t="str">
        <f aca="false">Counts!B2560</f>
        <v>TB</v>
      </c>
      <c r="B2560" s="5" t="str">
        <f aca="false">Counts!C2560</f>
        <v>Taylor Walls</v>
      </c>
      <c r="C2560" s="34" t="str">
        <f aca="false">Counts!F2560</f>
        <v>Jul</v>
      </c>
      <c r="D2560" s="35" t="n">
        <f aca="false">IFERROR(Counts!P2560,"")</f>
        <v>73</v>
      </c>
      <c r="E2560" s="36" t="n">
        <f aca="false">IFERROR(Counts!R2560/Counts!Q2560,"")</f>
        <v>0.196969696969697</v>
      </c>
      <c r="F2560" s="36" t="n">
        <f aca="false">IFERROR((Counts!R2560+Counts!V2560+Counts!W2560)/(Counts!Q2560+Counts!V2560+Counts!W2560+Counts!X2560),"")</f>
        <v>0.25</v>
      </c>
      <c r="G2560" s="36" t="n">
        <f aca="false">IFERROR((Counts!R2560+Counts!S2560+2*Counts!T2560+3*Counts!U2560)/Counts!Q2560,"")</f>
        <v>0.272727272727273</v>
      </c>
      <c r="H2560" s="35" t="n">
        <f aca="false">IFERROR(Counts!U2560,"")</f>
        <v>0</v>
      </c>
      <c r="I2560" s="36" t="n">
        <f aca="false">IFERROR(Counts!Z2560/Counts!AA2560,"")</f>
        <v>0.235416666666667</v>
      </c>
      <c r="J2560" s="36" t="n">
        <f aca="false">IFERROR(Counts!AB2560/Counts!AA2560,"")</f>
        <v>0.204569444444444</v>
      </c>
      <c r="K2560" s="37" t="n">
        <f aca="false">IFERROR((Counts!AB2560-Counts!Z2560)/Counts!AA2560,"")</f>
        <v>-0.0308472222222222</v>
      </c>
      <c r="L2560" s="38" t="n">
        <f aca="false">IFERROR(Counts!Y2560/Counts!P2560,"")</f>
        <v>0.315068493150685</v>
      </c>
      <c r="M2560" s="38" t="n">
        <f aca="false">IFERROR(Counts!V2560/Counts!P2560,"")</f>
        <v>0.0684931506849315</v>
      </c>
      <c r="N2560" s="38" t="n">
        <f aca="false">IFERROR(Counts!AD2560/Counts!AC2560,"")</f>
        <v>0</v>
      </c>
      <c r="O2560" s="38" t="n">
        <f aca="false">IFERROR(Counts!AE2560/Counts!AC2560,"")</f>
        <v>0.288888888888889</v>
      </c>
      <c r="P2560" s="39" t="n">
        <f aca="false">IFERROR(Counts!AG2560/Counts!AF2560,"")</f>
        <v>82.9577777777778</v>
      </c>
      <c r="Q2560" s="38" t="n">
        <f aca="false">IFERROR(Counts!AH2560/Counts!AC2560,"")</f>
        <v>0.377777777777778</v>
      </c>
      <c r="R2560" s="38" t="n">
        <f aca="false">IFERROR(Counts!N2560/Counts!M2560,"")</f>
        <v>0.290780141843972</v>
      </c>
      <c r="S2560" s="38" t="n">
        <f aca="false">IFERROR(Counts!K2560/Counts!J2560,"")</f>
        <v>0.622377622377622</v>
      </c>
      <c r="T2560" s="38" t="n">
        <f aca="false">IFERROR(Counts!I2560/Counts!H2560,"")</f>
        <v>0.284615384615385</v>
      </c>
      <c r="U2560" s="38" t="n">
        <f aca="false">IFERROR(1-Counts!L2560/Counts!K2560,"")</f>
        <v>0.797752808988764</v>
      </c>
      <c r="V2560" s="39" t="n">
        <f aca="false">IFERROR(Counts!AJ2560/Counts!AI2560,"")</f>
        <v>68.897247706422</v>
      </c>
      <c r="W2560" s="38" t="n">
        <f aca="false">IFERROR(Counts!AK2560/Counts!AI2560,"")</f>
        <v>0.0275229357798165</v>
      </c>
      <c r="X2560" s="40" t="n">
        <f aca="false">IFERROR(Counts!O2560,"")</f>
        <v>-4.866</v>
      </c>
      <c r="Y2560" s="36" t="n">
        <f aca="false">IFERROR(INDEX('Season Counts'!$Y$2:$Y$740,$AF2560)/INDEX('Season Counts'!$X$2:$X$740,$AF2560),"")</f>
        <v>0.251138755980861</v>
      </c>
      <c r="Z2560" s="37" t="n">
        <f aca="false">IFERROR(J2560-Y2560,"")</f>
        <v>-0.0465693115364168</v>
      </c>
      <c r="AA2560" s="38" t="n">
        <f aca="false">IFERROR(INDEX('Season Counts'!$K$2:$K$740,$AF2560)/INDEX('Season Counts'!$J$2:$J$740,$AF2560),"")</f>
        <v>0.255707762557078</v>
      </c>
      <c r="AB2560" s="41" t="n">
        <f aca="false">IFERROR(R2560-AA2560,"")</f>
        <v>0.035072379286894</v>
      </c>
      <c r="AC2560" s="39" t="n">
        <f aca="false">IFERROR(INDEX('Season Counts'!$AG$2:$AG$740,$AF2560)/INDEX('Season Counts'!$AF$2:$AF$740,$AF2560),"")</f>
        <v>67.9439418416801</v>
      </c>
      <c r="AD2560" s="40" t="n">
        <f aca="false">IFERROR(V2560-AC2560,"")</f>
        <v>0.953305864741893</v>
      </c>
      <c r="AE2560" s="4" t="str">
        <f aca="false">IF(D2560&lt;Guide!$C$21,"Low PA",IF(TRIM(IF(ISNUMBER(AD2560),IF(N(AD2560)&lt;=-Guide!$C$24,"▼ Bat Speed  ",IF(N(AD2560)&gt;=Guide!$C$24,"▲ Bat Speed  ","")),"")&amp;IF(N(Z2560)&gt;=Guide!$C$22,"▲ Contact  ","")&amp;IF(N(Z2560)&lt;=-Guide!$C$22,"▼ Contact  ","")&amp;IF(N(AB2560)&gt;=Guide!$C$23,"▲ Chase  ","")&amp;IF(N(AB2560)&lt;=-Guide!$C$23,"▼ Chase  ",""))="","Stable",TRIM(IF(ISNUMBER(AD2560),IF(N(AD2560)&lt;=-Guide!$C$24,"▼ Bat Speed  ",IF(N(AD2560)&gt;=Guide!$C$24,"▲ Bat Speed  ","")),"")&amp;IF(N(Z2560)&gt;=Guide!$C$22,"▲ Contact  ","")&amp;IF(N(Z2560)&lt;=-Guide!$C$22,"▼ Contact  ","")&amp;IF(N(AB2560)&gt;=Guide!$C$23,"▲ Chase  ","")&amp;IF(N(AB2560)&lt;=-Guide!$C$23,"▼ Chase  ",""))))</f>
        <v>▼ Contact</v>
      </c>
      <c r="AF2560" s="35" t="n">
        <f aca="false">MATCH(Counts!A2560,'Season Counts'!$A$2:$A$740,0)</f>
        <v>655</v>
      </c>
    </row>
    <row r="2561" customFormat="false" ht="15" hidden="false" customHeight="false" outlineLevel="0" collapsed="false">
      <c r="A2561" s="34" t="str">
        <f aca="false">Counts!B2561</f>
        <v>TB</v>
      </c>
      <c r="B2561" s="5" t="str">
        <f aca="false">Counts!C2561</f>
        <v>Taylor Walls</v>
      </c>
      <c r="C2561" s="34" t="str">
        <f aca="false">Counts!F2561</f>
        <v>Aug</v>
      </c>
      <c r="D2561" s="35" t="n">
        <f aca="false">IFERROR(Counts!P2561,"")</f>
        <v>92</v>
      </c>
      <c r="E2561" s="36" t="n">
        <f aca="false">IFERROR(Counts!R2561/Counts!Q2561,"")</f>
        <v>0.234567901234568</v>
      </c>
      <c r="F2561" s="36" t="n">
        <f aca="false">IFERROR((Counts!R2561+Counts!V2561+Counts!W2561)/(Counts!Q2561+Counts!V2561+Counts!W2561+Counts!X2561),"")</f>
        <v>0.303370786516854</v>
      </c>
      <c r="G2561" s="36" t="n">
        <f aca="false">IFERROR((Counts!R2561+Counts!S2561+2*Counts!T2561+3*Counts!U2561)/Counts!Q2561,"")</f>
        <v>0.308641975308642</v>
      </c>
      <c r="H2561" s="35" t="n">
        <f aca="false">IFERROR(Counts!U2561,"")</f>
        <v>2</v>
      </c>
      <c r="I2561" s="36" t="n">
        <f aca="false">IFERROR(Counts!Z2561/Counts!AA2561,"")</f>
        <v>0.279775280898876</v>
      </c>
      <c r="J2561" s="36" t="n">
        <f aca="false">IFERROR(Counts!AB2561/Counts!AA2561,"")</f>
        <v>0.254033707865169</v>
      </c>
      <c r="K2561" s="37" t="n">
        <f aca="false">IFERROR((Counts!AB2561-Counts!Z2561)/Counts!AA2561,"")</f>
        <v>-0.0257415730337078</v>
      </c>
      <c r="L2561" s="38" t="n">
        <f aca="false">IFERROR(Counts!Y2561/Counts!P2561,"")</f>
        <v>0.195652173913044</v>
      </c>
      <c r="M2561" s="38" t="n">
        <f aca="false">IFERROR(Counts!V2561/Counts!P2561,"")</f>
        <v>0.0760869565217391</v>
      </c>
      <c r="N2561" s="38" t="n">
        <f aca="false">IFERROR(Counts!AD2561/Counts!AC2561,"")</f>
        <v>0</v>
      </c>
      <c r="O2561" s="38" t="n">
        <f aca="false">IFERROR(Counts!AE2561/Counts!AC2561,"")</f>
        <v>0.212121212121212</v>
      </c>
      <c r="P2561" s="39" t="n">
        <f aca="false">IFERROR(Counts!AG2561/Counts!AF2561,"")</f>
        <v>80.6424242424242</v>
      </c>
      <c r="Q2561" s="38" t="n">
        <f aca="false">IFERROR(Counts!AH2561/Counts!AC2561,"")</f>
        <v>0.333333333333333</v>
      </c>
      <c r="R2561" s="38" t="n">
        <f aca="false">IFERROR(Counts!N2561/Counts!M2561,"")</f>
        <v>0.248648648648649</v>
      </c>
      <c r="S2561" s="38" t="n">
        <f aca="false">IFERROR(Counts!K2561/Counts!J2561,"")</f>
        <v>0.617283950617284</v>
      </c>
      <c r="T2561" s="38" t="n">
        <f aca="false">IFERROR(Counts!I2561/Counts!H2561,"")</f>
        <v>0.184931506849315</v>
      </c>
      <c r="U2561" s="38" t="n">
        <f aca="false">IFERROR(1-Counts!L2561/Counts!K2561,"")</f>
        <v>0.89</v>
      </c>
      <c r="V2561" s="39" t="n">
        <f aca="false">IFERROR(Counts!AJ2561/Counts!AI2561,"")</f>
        <v>67.4890625</v>
      </c>
      <c r="W2561" s="38" t="n">
        <f aca="false">IFERROR(Counts!AK2561/Counts!AI2561,"")</f>
        <v>0.015625</v>
      </c>
      <c r="X2561" s="40" t="n">
        <f aca="false">IFERROR(Counts!O2561,"")</f>
        <v>-1.426</v>
      </c>
      <c r="Y2561" s="36" t="n">
        <f aca="false">IFERROR(INDEX('Season Counts'!$Y$2:$Y$740,$AF2561)/INDEX('Season Counts'!$X$2:$X$740,$AF2561),"")</f>
        <v>0.251138755980861</v>
      </c>
      <c r="Z2561" s="37" t="n">
        <f aca="false">IFERROR(J2561-Y2561,"")</f>
        <v>0.00289495188430733</v>
      </c>
      <c r="AA2561" s="38" t="n">
        <f aca="false">IFERROR(INDEX('Season Counts'!$K$2:$K$740,$AF2561)/INDEX('Season Counts'!$J$2:$J$740,$AF2561),"")</f>
        <v>0.255707762557078</v>
      </c>
      <c r="AB2561" s="41" t="n">
        <f aca="false">IFERROR(R2561-AA2561,"")</f>
        <v>-0.00705911390842895</v>
      </c>
      <c r="AC2561" s="39" t="n">
        <f aca="false">IFERROR(INDEX('Season Counts'!$AG$2:$AG$740,$AF2561)/INDEX('Season Counts'!$AF$2:$AF$740,$AF2561),"")</f>
        <v>67.9439418416801</v>
      </c>
      <c r="AD2561" s="40" t="n">
        <f aca="false">IFERROR(V2561-AC2561,"")</f>
        <v>-0.454879341680126</v>
      </c>
      <c r="AE2561" s="4" t="str">
        <f aca="false">IF(D2561&lt;Guide!$C$21,"Low PA",IF(TRIM(IF(ISNUMBER(AD2561),IF(N(AD2561)&lt;=-Guide!$C$24,"▼ Bat Speed  ",IF(N(AD2561)&gt;=Guide!$C$24,"▲ Bat Speed  ","")),"")&amp;IF(N(Z2561)&gt;=Guide!$C$22,"▲ Contact  ","")&amp;IF(N(Z2561)&lt;=-Guide!$C$22,"▼ Contact  ","")&amp;IF(N(AB2561)&gt;=Guide!$C$23,"▲ Chase  ","")&amp;IF(N(AB2561)&lt;=-Guide!$C$23,"▼ Chase  ",""))="","Stable",TRIM(IF(ISNUMBER(AD2561),IF(N(AD2561)&lt;=-Guide!$C$24,"▼ Bat Speed  ",IF(N(AD2561)&gt;=Guide!$C$24,"▲ Bat Speed  ","")),"")&amp;IF(N(Z2561)&gt;=Guide!$C$22,"▲ Contact  ","")&amp;IF(N(Z2561)&lt;=-Guide!$C$22,"▼ Contact  ","")&amp;IF(N(AB2561)&gt;=Guide!$C$23,"▲ Chase  ","")&amp;IF(N(AB2561)&lt;=-Guide!$C$23,"▼ Chase  ",""))))</f>
        <v>Stable</v>
      </c>
      <c r="AF2561" s="35" t="n">
        <f aca="false">MATCH(Counts!A2561,'Season Counts'!$A$2:$A$740,0)</f>
        <v>655</v>
      </c>
    </row>
    <row r="2562" customFormat="false" ht="15" hidden="false" customHeight="false" outlineLevel="0" collapsed="false">
      <c r="A2562" s="34" t="str">
        <f aca="false">Counts!B2562</f>
        <v>TB</v>
      </c>
      <c r="B2562" s="5" t="str">
        <f aca="false">Counts!C2562</f>
        <v>Taylor Walls</v>
      </c>
      <c r="C2562" s="34" t="str">
        <f aca="false">Counts!F2562</f>
        <v>Sep</v>
      </c>
      <c r="D2562" s="35" t="n">
        <f aca="false">IFERROR(Counts!P2562,"")</f>
        <v>39</v>
      </c>
      <c r="E2562" s="36" t="n">
        <f aca="false">IFERROR(Counts!R2562/Counts!Q2562,"")</f>
        <v>0.258064516129032</v>
      </c>
      <c r="F2562" s="36" t="n">
        <f aca="false">IFERROR((Counts!R2562+Counts!V2562+Counts!W2562)/(Counts!Q2562+Counts!V2562+Counts!W2562+Counts!X2562),"")</f>
        <v>0.351351351351351</v>
      </c>
      <c r="G2562" s="36" t="n">
        <f aca="false">IFERROR((Counts!R2562+Counts!S2562+2*Counts!T2562+3*Counts!U2562)/Counts!Q2562,"")</f>
        <v>0.387096774193548</v>
      </c>
      <c r="H2562" s="35" t="n">
        <f aca="false">IFERROR(Counts!U2562,"")</f>
        <v>0</v>
      </c>
      <c r="I2562" s="36" t="n">
        <f aca="false">IFERROR(Counts!Z2562/Counts!AA2562,"")</f>
        <v>0.311111111111111</v>
      </c>
      <c r="J2562" s="36" t="n">
        <f aca="false">IFERROR(Counts!AB2562/Counts!AA2562,"")</f>
        <v>0.266888888888889</v>
      </c>
      <c r="K2562" s="37" t="n">
        <f aca="false">IFERROR((Counts!AB2562-Counts!Z2562)/Counts!AA2562,"")</f>
        <v>-0.0442222222222222</v>
      </c>
      <c r="L2562" s="38" t="n">
        <f aca="false">IFERROR(Counts!Y2562/Counts!P2562,"")</f>
        <v>0.230769230769231</v>
      </c>
      <c r="M2562" s="38" t="n">
        <f aca="false">IFERROR(Counts!V2562/Counts!P2562,"")</f>
        <v>0.128205128205128</v>
      </c>
      <c r="N2562" s="38" t="n">
        <f aca="false">IFERROR(Counts!AD2562/Counts!AC2562,"")</f>
        <v>0.04</v>
      </c>
      <c r="O2562" s="38" t="n">
        <f aca="false">IFERROR(Counts!AE2562/Counts!AC2562,"")</f>
        <v>0.2</v>
      </c>
      <c r="P2562" s="39" t="n">
        <f aca="false">IFERROR(Counts!AG2562/Counts!AF2562,"")</f>
        <v>78.7739130434783</v>
      </c>
      <c r="Q2562" s="38" t="n">
        <f aca="false">IFERROR(Counts!AH2562/Counts!AC2562,"")</f>
        <v>0.44</v>
      </c>
      <c r="R2562" s="38" t="n">
        <f aca="false">IFERROR(Counts!N2562/Counts!M2562,"")</f>
        <v>0.319444444444444</v>
      </c>
      <c r="S2562" s="38" t="n">
        <f aca="false">IFERROR(Counts!K2562/Counts!J2562,"")</f>
        <v>0.615384615384615</v>
      </c>
      <c r="T2562" s="38" t="n">
        <f aca="false">IFERROR(Counts!I2562/Counts!H2562,"")</f>
        <v>0.142857142857143</v>
      </c>
      <c r="U2562" s="38" t="n">
        <f aca="false">IFERROR(1-Counts!L2562/Counts!K2562,"")</f>
        <v>0.9</v>
      </c>
      <c r="V2562" s="39" t="n">
        <f aca="false">IFERROR(Counts!AJ2562/Counts!AI2562,"")</f>
        <v>66.9105263157895</v>
      </c>
      <c r="W2562" s="38" t="n">
        <f aca="false">IFERROR(Counts!AK2562/Counts!AI2562,"")</f>
        <v>0</v>
      </c>
      <c r="X2562" s="40" t="n">
        <f aca="false">IFERROR(Counts!O2562,"")</f>
        <v>-0.315</v>
      </c>
      <c r="Y2562" s="36" t="n">
        <f aca="false">IFERROR(INDEX('Season Counts'!$Y$2:$Y$740,$AF2562)/INDEX('Season Counts'!$X$2:$X$740,$AF2562),"")</f>
        <v>0.251138755980861</v>
      </c>
      <c r="Z2562" s="37" t="n">
        <f aca="false">IFERROR(J2562-Y2562,"")</f>
        <v>0.0157501329080277</v>
      </c>
      <c r="AA2562" s="38" t="n">
        <f aca="false">IFERROR(INDEX('Season Counts'!$K$2:$K$740,$AF2562)/INDEX('Season Counts'!$J$2:$J$740,$AF2562),"")</f>
        <v>0.255707762557078</v>
      </c>
      <c r="AB2562" s="41" t="n">
        <f aca="false">IFERROR(R2562-AA2562,"")</f>
        <v>0.0637366818873668</v>
      </c>
      <c r="AC2562" s="39" t="n">
        <f aca="false">IFERROR(INDEX('Season Counts'!$AG$2:$AG$740,$AF2562)/INDEX('Season Counts'!$AF$2:$AF$740,$AF2562),"")</f>
        <v>67.9439418416801</v>
      </c>
      <c r="AD2562" s="40" t="n">
        <f aca="false">IFERROR(V2562-AC2562,"")</f>
        <v>-1.03341552589066</v>
      </c>
      <c r="AE2562" s="4" t="str">
        <f aca="false">IF(D2562&lt;Guide!$C$21,"Low PA",IF(TRIM(IF(ISNUMBER(AD2562),IF(N(AD2562)&lt;=-Guide!$C$24,"▼ Bat Speed  ",IF(N(AD2562)&gt;=Guide!$C$24,"▲ Bat Speed  ","")),"")&amp;IF(N(Z2562)&gt;=Guide!$C$22,"▲ Contact  ","")&amp;IF(N(Z2562)&lt;=-Guide!$C$22,"▼ Contact  ","")&amp;IF(N(AB2562)&gt;=Guide!$C$23,"▲ Chase  ","")&amp;IF(N(AB2562)&lt;=-Guide!$C$23,"▼ Chase  ",""))="","Stable",TRIM(IF(ISNUMBER(AD2562),IF(N(AD2562)&lt;=-Guide!$C$24,"▼ Bat Speed  ",IF(N(AD2562)&gt;=Guide!$C$24,"▲ Bat Speed  ","")),"")&amp;IF(N(Z2562)&gt;=Guide!$C$22,"▲ Contact  ","")&amp;IF(N(Z2562)&lt;=-Guide!$C$22,"▼ Contact  ","")&amp;IF(N(AB2562)&gt;=Guide!$C$23,"▲ Chase  ","")&amp;IF(N(AB2562)&lt;=-Guide!$C$23,"▼ Chase  ",""))))</f>
        <v>Low PA</v>
      </c>
      <c r="AF2562" s="35" t="n">
        <f aca="false">MATCH(Counts!A2562,'Season Counts'!$A$2:$A$740,0)</f>
        <v>655</v>
      </c>
    </row>
    <row r="2563" customFormat="false" ht="15" hidden="false" customHeight="false" outlineLevel="0" collapsed="false">
      <c r="A2563" s="34" t="str">
        <f aca="false">Counts!B2563</f>
        <v>TB</v>
      </c>
      <c r="B2563" s="5" t="str">
        <f aca="false">Counts!C2563</f>
        <v>Richie Palacios</v>
      </c>
      <c r="C2563" s="34" t="str">
        <f aca="false">Counts!F2563</f>
        <v>Mar-Apr</v>
      </c>
      <c r="D2563" s="35" t="n">
        <f aca="false">IFERROR(Counts!P2563,"")</f>
        <v>59</v>
      </c>
      <c r="E2563" s="36" t="n">
        <f aca="false">IFERROR(Counts!R2563/Counts!Q2563,"")</f>
        <v>0.212765957446809</v>
      </c>
      <c r="F2563" s="36" t="n">
        <f aca="false">IFERROR((Counts!R2563+Counts!V2563+Counts!W2563)/(Counts!Q2563+Counts!V2563+Counts!W2563+Counts!X2563),"")</f>
        <v>0.355932203389831</v>
      </c>
      <c r="G2563" s="36" t="n">
        <f aca="false">IFERROR((Counts!R2563+Counts!S2563+2*Counts!T2563+3*Counts!U2563)/Counts!Q2563,"")</f>
        <v>0.297872340425532</v>
      </c>
      <c r="H2563" s="35" t="n">
        <f aca="false">IFERROR(Counts!U2563,"")</f>
        <v>1</v>
      </c>
      <c r="I2563" s="36" t="n">
        <f aca="false">IFERROR(Counts!Z2563/Counts!AA2563,"")</f>
        <v>0.318421052631579</v>
      </c>
      <c r="J2563" s="36" t="n">
        <f aca="false">IFERROR(Counts!AB2563/Counts!AA2563,"")</f>
        <v>0.354087719298246</v>
      </c>
      <c r="K2563" s="37" t="n">
        <f aca="false">IFERROR((Counts!AB2563-Counts!Z2563)/Counts!AA2563,"")</f>
        <v>0.0356666666666667</v>
      </c>
      <c r="L2563" s="38" t="n">
        <f aca="false">IFERROR(Counts!Y2563/Counts!P2563,"")</f>
        <v>0.186440677966102</v>
      </c>
      <c r="M2563" s="38" t="n">
        <f aca="false">IFERROR(Counts!V2563/Counts!P2563,"")</f>
        <v>0.135593220338983</v>
      </c>
      <c r="N2563" s="38" t="n">
        <f aca="false">IFERROR(Counts!AD2563/Counts!AC2563,"")</f>
        <v>0.0540540540540541</v>
      </c>
      <c r="O2563" s="38" t="n">
        <f aca="false">IFERROR(Counts!AE2563/Counts!AC2563,"")</f>
        <v>0.324324324324324</v>
      </c>
      <c r="P2563" s="39" t="n">
        <f aca="false">IFERROR(Counts!AG2563/Counts!AF2563,"")</f>
        <v>85.4405405405405</v>
      </c>
      <c r="Q2563" s="38" t="n">
        <f aca="false">IFERROR(Counts!AH2563/Counts!AC2563,"")</f>
        <v>0.378378378378378</v>
      </c>
      <c r="R2563" s="38" t="n">
        <f aca="false">IFERROR(Counts!N2563/Counts!M2563,"")</f>
        <v>0.232758620689655</v>
      </c>
      <c r="S2563" s="38" t="n">
        <f aca="false">IFERROR(Counts!K2563/Counts!J2563,"")</f>
        <v>0.63302752293578</v>
      </c>
      <c r="T2563" s="38" t="n">
        <f aca="false">IFERROR(Counts!I2563/Counts!H2563,"")</f>
        <v>0.198019801980198</v>
      </c>
      <c r="U2563" s="38" t="n">
        <f aca="false">IFERROR(1-Counts!L2563/Counts!K2563,"")</f>
        <v>0.884057971014493</v>
      </c>
      <c r="V2563" s="39" t="n">
        <f aca="false">IFERROR(Counts!AJ2563/Counts!AI2563,"")</f>
        <v>68.0775280898876</v>
      </c>
      <c r="W2563" s="38" t="n">
        <f aca="false">IFERROR(Counts!AK2563/Counts!AI2563,"")</f>
        <v>0.0224719101123596</v>
      </c>
      <c r="X2563" s="40" t="n">
        <f aca="false">IFERROR(Counts!O2563,"")</f>
        <v>-0.7</v>
      </c>
      <c r="Y2563" s="36" t="n">
        <f aca="false">IFERROR(INDEX('Season Counts'!$Y$2:$Y$740,$AF2563)/INDEX('Season Counts'!$X$2:$X$740,$AF2563),"")</f>
        <v>0.305915601023018</v>
      </c>
      <c r="Z2563" s="37" t="n">
        <f aca="false">IFERROR(J2563-Y2563,"")</f>
        <v>0.0481721182752277</v>
      </c>
      <c r="AA2563" s="38" t="n">
        <f aca="false">IFERROR(INDEX('Season Counts'!$K$2:$K$740,$AF2563)/INDEX('Season Counts'!$J$2:$J$740,$AF2563),"")</f>
        <v>0.325146198830409</v>
      </c>
      <c r="AB2563" s="41" t="n">
        <f aca="false">IFERROR(R2563-AA2563,"")</f>
        <v>-0.0923875781407542</v>
      </c>
      <c r="AC2563" s="39" t="n">
        <f aca="false">IFERROR(INDEX('Season Counts'!$AG$2:$AG$740,$AF2563)/INDEX('Season Counts'!$AF$2:$AF$740,$AF2563),"")</f>
        <v>69.2393026941363</v>
      </c>
      <c r="AD2563" s="40" t="n">
        <f aca="false">IFERROR(V2563-AC2563,"")</f>
        <v>-1.16177460424865</v>
      </c>
      <c r="AE2563" s="4" t="str">
        <f aca="false">IF(D2563&lt;Guide!$C$21,"Low PA",IF(TRIM(IF(ISNUMBER(AD2563),IF(N(AD2563)&lt;=-Guide!$C$24,"▼ Bat Speed  ",IF(N(AD2563)&gt;=Guide!$C$24,"▲ Bat Speed  ","")),"")&amp;IF(N(Z2563)&gt;=Guide!$C$22,"▲ Contact  ","")&amp;IF(N(Z2563)&lt;=-Guide!$C$22,"▼ Contact  ","")&amp;IF(N(AB2563)&gt;=Guide!$C$23,"▲ Chase  ","")&amp;IF(N(AB2563)&lt;=-Guide!$C$23,"▼ Chase  ",""))="","Stable",TRIM(IF(ISNUMBER(AD2563),IF(N(AD2563)&lt;=-Guide!$C$24,"▼ Bat Speed  ",IF(N(AD2563)&gt;=Guide!$C$24,"▲ Bat Speed  ","")),"")&amp;IF(N(Z2563)&gt;=Guide!$C$22,"▲ Contact  ","")&amp;IF(N(Z2563)&lt;=-Guide!$C$22,"▼ Contact  ","")&amp;IF(N(AB2563)&gt;=Guide!$C$23,"▲ Chase  ","")&amp;IF(N(AB2563)&lt;=-Guide!$C$23,"▼ Chase  ",""))))</f>
        <v>▼ Bat Speed ▲ Contact ▼ Chase</v>
      </c>
      <c r="AF2563" s="35" t="n">
        <f aca="false">MATCH(Counts!A2563,'Season Counts'!$A$2:$A$740,0)</f>
        <v>656</v>
      </c>
    </row>
    <row r="2564" customFormat="false" ht="15" hidden="false" customHeight="false" outlineLevel="0" collapsed="false">
      <c r="A2564" s="34" t="str">
        <f aca="false">Counts!B2564</f>
        <v>TB</v>
      </c>
      <c r="B2564" s="5" t="str">
        <f aca="false">Counts!C2564</f>
        <v>Richie Palacios</v>
      </c>
      <c r="C2564" s="34" t="str">
        <f aca="false">Counts!F2564</f>
        <v>May</v>
      </c>
      <c r="D2564" s="35" t="n">
        <f aca="false">IFERROR(Counts!P2564,"")</f>
        <v>68</v>
      </c>
      <c r="E2564" s="36" t="n">
        <f aca="false">IFERROR(Counts!R2564/Counts!Q2564,"")</f>
        <v>0.288135593220339</v>
      </c>
      <c r="F2564" s="36" t="n">
        <f aca="false">IFERROR((Counts!R2564+Counts!V2564+Counts!W2564)/(Counts!Q2564+Counts!V2564+Counts!W2564+Counts!X2564),"")</f>
        <v>0.382352941176471</v>
      </c>
      <c r="G2564" s="36" t="n">
        <f aca="false">IFERROR((Counts!R2564+Counts!S2564+2*Counts!T2564+3*Counts!U2564)/Counts!Q2564,"")</f>
        <v>0.355932203389831</v>
      </c>
      <c r="H2564" s="35" t="n">
        <f aca="false">IFERROR(Counts!U2564,"")</f>
        <v>0</v>
      </c>
      <c r="I2564" s="36" t="n">
        <f aca="false">IFERROR(Counts!Z2564/Counts!AA2564,"")</f>
        <v>0.343283582089552</v>
      </c>
      <c r="J2564" s="36" t="n">
        <f aca="false">IFERROR(Counts!AB2564/Counts!AA2564,"")</f>
        <v>0.266880597014925</v>
      </c>
      <c r="K2564" s="37" t="n">
        <f aca="false">IFERROR((Counts!AB2564-Counts!Z2564)/Counts!AA2564,"")</f>
        <v>-0.0764029850746269</v>
      </c>
      <c r="L2564" s="38" t="n">
        <f aca="false">IFERROR(Counts!Y2564/Counts!P2564,"")</f>
        <v>0.25</v>
      </c>
      <c r="M2564" s="38" t="n">
        <f aca="false">IFERROR(Counts!V2564/Counts!P2564,"")</f>
        <v>0.132352941176471</v>
      </c>
      <c r="N2564" s="38" t="n">
        <f aca="false">IFERROR(Counts!AD2564/Counts!AC2564,"")</f>
        <v>0.0238095238095238</v>
      </c>
      <c r="O2564" s="38" t="n">
        <f aca="false">IFERROR(Counts!AE2564/Counts!AC2564,"")</f>
        <v>0.214285714285714</v>
      </c>
      <c r="P2564" s="39" t="n">
        <f aca="false">IFERROR(Counts!AG2564/Counts!AF2564,"")</f>
        <v>85.8951219512195</v>
      </c>
      <c r="Q2564" s="38" t="n">
        <f aca="false">IFERROR(Counts!AH2564/Counts!AC2564,"")</f>
        <v>0.30952380952381</v>
      </c>
      <c r="R2564" s="38" t="n">
        <f aca="false">IFERROR(Counts!N2564/Counts!M2564,"")</f>
        <v>0.329411764705882</v>
      </c>
      <c r="S2564" s="38" t="n">
        <f aca="false">IFERROR(Counts!K2564/Counts!J2564,"")</f>
        <v>0.588785046728972</v>
      </c>
      <c r="T2564" s="38" t="n">
        <f aca="false">IFERROR(Counts!I2564/Counts!H2564,"")</f>
        <v>0.218487394957983</v>
      </c>
      <c r="U2564" s="38" t="n">
        <f aca="false">IFERROR(1-Counts!L2564/Counts!K2564,"")</f>
        <v>0.920634920634921</v>
      </c>
      <c r="V2564" s="39" t="n">
        <f aca="false">IFERROR(Counts!AJ2564/Counts!AI2564,"")</f>
        <v>69.4047619047619</v>
      </c>
      <c r="W2564" s="38" t="n">
        <f aca="false">IFERROR(Counts!AK2564/Counts!AI2564,"")</f>
        <v>0.0476190476190476</v>
      </c>
      <c r="X2564" s="40" t="n">
        <f aca="false">IFERROR(Counts!O2564,"")</f>
        <v>0.578</v>
      </c>
      <c r="Y2564" s="36" t="n">
        <f aca="false">IFERROR(INDEX('Season Counts'!$Y$2:$Y$740,$AF2564)/INDEX('Season Counts'!$X$2:$X$740,$AF2564),"")</f>
        <v>0.305915601023018</v>
      </c>
      <c r="Z2564" s="37" t="n">
        <f aca="false">IFERROR(J2564-Y2564,"")</f>
        <v>-0.0390350040080925</v>
      </c>
      <c r="AA2564" s="38" t="n">
        <f aca="false">IFERROR(INDEX('Season Counts'!$K$2:$K$740,$AF2564)/INDEX('Season Counts'!$J$2:$J$740,$AF2564),"")</f>
        <v>0.325146198830409</v>
      </c>
      <c r="AB2564" s="41" t="n">
        <f aca="false">IFERROR(R2564-AA2564,"")</f>
        <v>0.004265565875473</v>
      </c>
      <c r="AC2564" s="39" t="n">
        <f aca="false">IFERROR(INDEX('Season Counts'!$AG$2:$AG$740,$AF2564)/INDEX('Season Counts'!$AF$2:$AF$740,$AF2564),"")</f>
        <v>69.2393026941363</v>
      </c>
      <c r="AD2564" s="40" t="n">
        <f aca="false">IFERROR(V2564-AC2564,"")</f>
        <v>0.165459210625613</v>
      </c>
      <c r="AE2564" s="4" t="str">
        <f aca="false">IF(D2564&lt;Guide!$C$21,"Low PA",IF(TRIM(IF(ISNUMBER(AD2564),IF(N(AD2564)&lt;=-Guide!$C$24,"▼ Bat Speed  ",IF(N(AD2564)&gt;=Guide!$C$24,"▲ Bat Speed  ","")),"")&amp;IF(N(Z2564)&gt;=Guide!$C$22,"▲ Contact  ","")&amp;IF(N(Z2564)&lt;=-Guide!$C$22,"▼ Contact  ","")&amp;IF(N(AB2564)&gt;=Guide!$C$23,"▲ Chase  ","")&amp;IF(N(AB2564)&lt;=-Guide!$C$23,"▼ Chase  ",""))="","Stable",TRIM(IF(ISNUMBER(AD2564),IF(N(AD2564)&lt;=-Guide!$C$24,"▼ Bat Speed  ",IF(N(AD2564)&gt;=Guide!$C$24,"▲ Bat Speed  ","")),"")&amp;IF(N(Z2564)&gt;=Guide!$C$22,"▲ Contact  ","")&amp;IF(N(Z2564)&lt;=-Guide!$C$22,"▼ Contact  ","")&amp;IF(N(AB2564)&gt;=Guide!$C$23,"▲ Chase  ","")&amp;IF(N(AB2564)&lt;=-Guide!$C$23,"▼ Chase  ",""))))</f>
        <v>Stable</v>
      </c>
      <c r="AF2564" s="35" t="n">
        <f aca="false">MATCH(Counts!A2564,'Season Counts'!$A$2:$A$740,0)</f>
        <v>656</v>
      </c>
    </row>
    <row r="2565" customFormat="false" ht="15" hidden="false" customHeight="false" outlineLevel="0" collapsed="false">
      <c r="A2565" s="34" t="str">
        <f aca="false">Counts!B2565</f>
        <v>TB</v>
      </c>
      <c r="B2565" s="5" t="str">
        <f aca="false">Counts!C2565</f>
        <v>Richie Palacios</v>
      </c>
      <c r="C2565" s="34" t="str">
        <f aca="false">Counts!F2565</f>
        <v>Jun</v>
      </c>
      <c r="D2565" s="35" t="n">
        <f aca="false">IFERROR(Counts!P2565,"")</f>
        <v>69</v>
      </c>
      <c r="E2565" s="36" t="n">
        <f aca="false">IFERROR(Counts!R2565/Counts!Q2565,"")</f>
        <v>0.19047619047619</v>
      </c>
      <c r="F2565" s="36" t="n">
        <f aca="false">IFERROR((Counts!R2565+Counts!V2565+Counts!W2565)/(Counts!Q2565+Counts!V2565+Counts!W2565+Counts!X2565),"")</f>
        <v>0.260869565217391</v>
      </c>
      <c r="G2565" s="36" t="n">
        <f aca="false">IFERROR((Counts!R2565+Counts!S2565+2*Counts!T2565+3*Counts!U2565)/Counts!Q2565,"")</f>
        <v>0.26984126984127</v>
      </c>
      <c r="H2565" s="35" t="n">
        <f aca="false">IFERROR(Counts!U2565,"")</f>
        <v>0</v>
      </c>
      <c r="I2565" s="36" t="n">
        <f aca="false">IFERROR(Counts!Z2565/Counts!AA2565,"")</f>
        <v>0.246323529411765</v>
      </c>
      <c r="J2565" s="36" t="n">
        <f aca="false">IFERROR(Counts!AB2565/Counts!AA2565,"")</f>
        <v>0.292161764705882</v>
      </c>
      <c r="K2565" s="37" t="n">
        <f aca="false">IFERROR((Counts!AB2565-Counts!Z2565)/Counts!AA2565,"")</f>
        <v>0.0458382352941177</v>
      </c>
      <c r="L2565" s="38" t="n">
        <f aca="false">IFERROR(Counts!Y2565/Counts!P2565,"")</f>
        <v>0.130434782608696</v>
      </c>
      <c r="M2565" s="38" t="n">
        <f aca="false">IFERROR(Counts!V2565/Counts!P2565,"")</f>
        <v>0.0869565217391304</v>
      </c>
      <c r="N2565" s="38" t="n">
        <f aca="false">IFERROR(Counts!AD2565/Counts!AC2565,"")</f>
        <v>0.0185185185185185</v>
      </c>
      <c r="O2565" s="38" t="n">
        <f aca="false">IFERROR(Counts!AE2565/Counts!AC2565,"")</f>
        <v>0.240740740740741</v>
      </c>
      <c r="P2565" s="39" t="n">
        <f aca="false">IFERROR(Counts!AG2565/Counts!AF2565,"")</f>
        <v>82.5679245283019</v>
      </c>
      <c r="Q2565" s="38" t="n">
        <f aca="false">IFERROR(Counts!AH2565/Counts!AC2565,"")</f>
        <v>0.37037037037037</v>
      </c>
      <c r="R2565" s="38" t="n">
        <f aca="false">IFERROR(Counts!N2565/Counts!M2565,"")</f>
        <v>0.36231884057971</v>
      </c>
      <c r="S2565" s="38" t="n">
        <f aca="false">IFERROR(Counts!K2565/Counts!J2565,"")</f>
        <v>0.672566371681416</v>
      </c>
      <c r="T2565" s="38" t="n">
        <f aca="false">IFERROR(Counts!I2565/Counts!H2565,"")</f>
        <v>0.174603174603175</v>
      </c>
      <c r="U2565" s="38" t="n">
        <f aca="false">IFERROR(1-Counts!L2565/Counts!K2565,"")</f>
        <v>0.881578947368421</v>
      </c>
      <c r="V2565" s="39" t="n">
        <f aca="false">IFERROR(Counts!AJ2565/Counts!AI2565,"")</f>
        <v>69.159649122807</v>
      </c>
      <c r="W2565" s="38" t="n">
        <f aca="false">IFERROR(Counts!AK2565/Counts!AI2565,"")</f>
        <v>0.0175438596491228</v>
      </c>
      <c r="X2565" s="40" t="n">
        <f aca="false">IFERROR(Counts!O2565,"")</f>
        <v>-4.227</v>
      </c>
      <c r="Y2565" s="36" t="n">
        <f aca="false">IFERROR(INDEX('Season Counts'!$Y$2:$Y$740,$AF2565)/INDEX('Season Counts'!$X$2:$X$740,$AF2565),"")</f>
        <v>0.305915601023018</v>
      </c>
      <c r="Z2565" s="37" t="n">
        <f aca="false">IFERROR(J2565-Y2565,"")</f>
        <v>-0.0137538363171356</v>
      </c>
      <c r="AA2565" s="38" t="n">
        <f aca="false">IFERROR(INDEX('Season Counts'!$K$2:$K$740,$AF2565)/INDEX('Season Counts'!$J$2:$J$740,$AF2565),"")</f>
        <v>0.325146198830409</v>
      </c>
      <c r="AB2565" s="41" t="n">
        <f aca="false">IFERROR(R2565-AA2565,"")</f>
        <v>0.0371726417493008</v>
      </c>
      <c r="AC2565" s="39" t="n">
        <f aca="false">IFERROR(INDEX('Season Counts'!$AG$2:$AG$740,$AF2565)/INDEX('Season Counts'!$AF$2:$AF$740,$AF2565),"")</f>
        <v>69.2393026941363</v>
      </c>
      <c r="AD2565" s="40" t="n">
        <f aca="false">IFERROR(V2565-AC2565,"")</f>
        <v>-0.0796535713292741</v>
      </c>
      <c r="AE2565" s="4" t="str">
        <f aca="false">IF(D2565&lt;Guide!$C$21,"Low PA",IF(TRIM(IF(ISNUMBER(AD2565),IF(N(AD2565)&lt;=-Guide!$C$24,"▼ Bat Speed  ",IF(N(AD2565)&gt;=Guide!$C$24,"▲ Bat Speed  ","")),"")&amp;IF(N(Z2565)&gt;=Guide!$C$22,"▲ Contact  ","")&amp;IF(N(Z2565)&lt;=-Guide!$C$22,"▼ Contact  ","")&amp;IF(N(AB2565)&gt;=Guide!$C$23,"▲ Chase  ","")&amp;IF(N(AB2565)&lt;=-Guide!$C$23,"▼ Chase  ",""))="","Stable",TRIM(IF(ISNUMBER(AD2565),IF(N(AD2565)&lt;=-Guide!$C$24,"▼ Bat Speed  ",IF(N(AD2565)&gt;=Guide!$C$24,"▲ Bat Speed  ","")),"")&amp;IF(N(Z2565)&gt;=Guide!$C$22,"▲ Contact  ","")&amp;IF(N(Z2565)&lt;=-Guide!$C$22,"▼ Contact  ","")&amp;IF(N(AB2565)&gt;=Guide!$C$23,"▲ Chase  ","")&amp;IF(N(AB2565)&lt;=-Guide!$C$23,"▼ Chase  ",""))))</f>
        <v>Stable</v>
      </c>
      <c r="AF2565" s="35" t="n">
        <f aca="false">MATCH(Counts!A2565,'Season Counts'!$A$2:$A$740,0)</f>
        <v>656</v>
      </c>
    </row>
    <row r="2566" customFormat="false" ht="15" hidden="false" customHeight="false" outlineLevel="0" collapsed="false">
      <c r="A2566" s="34" t="str">
        <f aca="false">Counts!B2566</f>
        <v>TB</v>
      </c>
      <c r="B2566" s="5" t="str">
        <f aca="false">Counts!C2566</f>
        <v>Richie Palacios</v>
      </c>
      <c r="C2566" s="34" t="str">
        <f aca="false">Counts!F2566</f>
        <v>Jul</v>
      </c>
      <c r="D2566" s="35" t="n">
        <f aca="false">IFERROR(Counts!P2566,"")</f>
        <v>63</v>
      </c>
      <c r="E2566" s="36" t="n">
        <f aca="false">IFERROR(Counts!R2566/Counts!Q2566,"")</f>
        <v>0.210526315789474</v>
      </c>
      <c r="F2566" s="36" t="n">
        <f aca="false">IFERROR((Counts!R2566+Counts!V2566+Counts!W2566)/(Counts!Q2566+Counts!V2566+Counts!W2566+Counts!X2566),"")</f>
        <v>0.285714285714286</v>
      </c>
      <c r="G2566" s="36" t="n">
        <f aca="false">IFERROR((Counts!R2566+Counts!S2566+2*Counts!T2566+3*Counts!U2566)/Counts!Q2566,"")</f>
        <v>0.403508771929825</v>
      </c>
      <c r="H2566" s="35" t="n">
        <f aca="false">IFERROR(Counts!U2566,"")</f>
        <v>3</v>
      </c>
      <c r="I2566" s="36" t="n">
        <f aca="false">IFERROR(Counts!Z2566/Counts!AA2566,"")</f>
        <v>0.306451612903226</v>
      </c>
      <c r="J2566" s="36" t="n">
        <f aca="false">IFERROR(Counts!AB2566/Counts!AA2566,"")</f>
        <v>0.294403225806452</v>
      </c>
      <c r="K2566" s="37" t="n">
        <f aca="false">IFERROR((Counts!AB2566-Counts!Z2566)/Counts!AA2566,"")</f>
        <v>-0.0120483870967742</v>
      </c>
      <c r="L2566" s="38" t="n">
        <f aca="false">IFERROR(Counts!Y2566/Counts!P2566,"")</f>
        <v>0.174603174603175</v>
      </c>
      <c r="M2566" s="38" t="n">
        <f aca="false">IFERROR(Counts!V2566/Counts!P2566,"")</f>
        <v>0.0952380952380952</v>
      </c>
      <c r="N2566" s="38" t="n">
        <f aca="false">IFERROR(Counts!AD2566/Counts!AC2566,"")</f>
        <v>0.0652173913043478</v>
      </c>
      <c r="O2566" s="38" t="n">
        <f aca="false">IFERROR(Counts!AE2566/Counts!AC2566,"")</f>
        <v>0.282608695652174</v>
      </c>
      <c r="P2566" s="39" t="n">
        <f aca="false">IFERROR(Counts!AG2566/Counts!AF2566,"")</f>
        <v>84.7755555555556</v>
      </c>
      <c r="Q2566" s="38" t="n">
        <f aca="false">IFERROR(Counts!AH2566/Counts!AC2566,"")</f>
        <v>0.326086956521739</v>
      </c>
      <c r="R2566" s="38" t="n">
        <f aca="false">IFERROR(Counts!N2566/Counts!M2566,"")</f>
        <v>0.325757575757576</v>
      </c>
      <c r="S2566" s="38" t="n">
        <f aca="false">IFERROR(Counts!K2566/Counts!J2566,"")</f>
        <v>0.650943396226415</v>
      </c>
      <c r="T2566" s="38" t="n">
        <f aca="false">IFERROR(Counts!I2566/Counts!H2566,"")</f>
        <v>0.214285714285714</v>
      </c>
      <c r="U2566" s="38" t="n">
        <f aca="false">IFERROR(1-Counts!L2566/Counts!K2566,"")</f>
        <v>0.797101449275362</v>
      </c>
      <c r="V2566" s="39" t="n">
        <f aca="false">IFERROR(Counts!AJ2566/Counts!AI2566,"")</f>
        <v>69.615</v>
      </c>
      <c r="W2566" s="38" t="n">
        <f aca="false">IFERROR(Counts!AK2566/Counts!AI2566,"")</f>
        <v>0.05</v>
      </c>
      <c r="X2566" s="40" t="n">
        <f aca="false">IFERROR(Counts!O2566,"")</f>
        <v>-1.297</v>
      </c>
      <c r="Y2566" s="36" t="n">
        <f aca="false">IFERROR(INDEX('Season Counts'!$Y$2:$Y$740,$AF2566)/INDEX('Season Counts'!$X$2:$X$740,$AF2566),"")</f>
        <v>0.305915601023018</v>
      </c>
      <c r="Z2566" s="37" t="n">
        <f aca="false">IFERROR(J2566-Y2566,"")</f>
        <v>-0.0115123752165663</v>
      </c>
      <c r="AA2566" s="38" t="n">
        <f aca="false">IFERROR(INDEX('Season Counts'!$K$2:$K$740,$AF2566)/INDEX('Season Counts'!$J$2:$J$740,$AF2566),"")</f>
        <v>0.325146198830409</v>
      </c>
      <c r="AB2566" s="41" t="n">
        <f aca="false">IFERROR(R2566-AA2566,"")</f>
        <v>0.000611376927166396</v>
      </c>
      <c r="AC2566" s="39" t="n">
        <f aca="false">IFERROR(INDEX('Season Counts'!$AG$2:$AG$740,$AF2566)/INDEX('Season Counts'!$AF$2:$AF$740,$AF2566),"")</f>
        <v>69.2393026941363</v>
      </c>
      <c r="AD2566" s="40" t="n">
        <f aca="false">IFERROR(V2566-AC2566,"")</f>
        <v>0.37569730586371</v>
      </c>
      <c r="AE2566" s="4" t="str">
        <f aca="false">IF(D2566&lt;Guide!$C$21,"Low PA",IF(TRIM(IF(ISNUMBER(AD2566),IF(N(AD2566)&lt;=-Guide!$C$24,"▼ Bat Speed  ",IF(N(AD2566)&gt;=Guide!$C$24,"▲ Bat Speed  ","")),"")&amp;IF(N(Z2566)&gt;=Guide!$C$22,"▲ Contact  ","")&amp;IF(N(Z2566)&lt;=-Guide!$C$22,"▼ Contact  ","")&amp;IF(N(AB2566)&gt;=Guide!$C$23,"▲ Chase  ","")&amp;IF(N(AB2566)&lt;=-Guide!$C$23,"▼ Chase  ",""))="","Stable",TRIM(IF(ISNUMBER(AD2566),IF(N(AD2566)&lt;=-Guide!$C$24,"▼ Bat Speed  ",IF(N(AD2566)&gt;=Guide!$C$24,"▲ Bat Speed  ","")),"")&amp;IF(N(Z2566)&gt;=Guide!$C$22,"▲ Contact  ","")&amp;IF(N(Z2566)&lt;=-Guide!$C$22,"▼ Contact  ","")&amp;IF(N(AB2566)&gt;=Guide!$C$23,"▲ Chase  ","")&amp;IF(N(AB2566)&lt;=-Guide!$C$23,"▼ Chase  ",""))))</f>
        <v>Stable</v>
      </c>
      <c r="AF2566" s="35" t="n">
        <f aca="false">MATCH(Counts!A2566,'Season Counts'!$A$2:$A$740,0)</f>
        <v>656</v>
      </c>
    </row>
    <row r="2567" customFormat="false" ht="15" hidden="false" customHeight="false" outlineLevel="0" collapsed="false">
      <c r="A2567" s="34" t="str">
        <f aca="false">Counts!B2567</f>
        <v>TB</v>
      </c>
      <c r="B2567" s="5" t="str">
        <f aca="false">Counts!C2567</f>
        <v>Richie Palacios</v>
      </c>
      <c r="C2567" s="34" t="str">
        <f aca="false">Counts!F2567</f>
        <v>Aug</v>
      </c>
      <c r="D2567" s="35" t="n">
        <f aca="false">IFERROR(Counts!P2567,"")</f>
        <v>79</v>
      </c>
      <c r="E2567" s="36" t="n">
        <f aca="false">IFERROR(Counts!R2567/Counts!Q2567,"")</f>
        <v>0.227272727272727</v>
      </c>
      <c r="F2567" s="36" t="n">
        <f aca="false">IFERROR((Counts!R2567+Counts!V2567+Counts!W2567)/(Counts!Q2567+Counts!V2567+Counts!W2567+Counts!X2567),"")</f>
        <v>0.324675324675325</v>
      </c>
      <c r="G2567" s="36" t="n">
        <f aca="false">IFERROR((Counts!R2567+Counts!S2567+2*Counts!T2567+3*Counts!U2567)/Counts!Q2567,"")</f>
        <v>0.333333333333333</v>
      </c>
      <c r="H2567" s="35" t="n">
        <f aca="false">IFERROR(Counts!U2567,"")</f>
        <v>1</v>
      </c>
      <c r="I2567" s="36" t="n">
        <f aca="false">IFERROR(Counts!Z2567/Counts!AA2567,"")</f>
        <v>0.302631578947368</v>
      </c>
      <c r="J2567" s="36" t="n">
        <f aca="false">IFERROR(Counts!AB2567/Counts!AA2567,"")</f>
        <v>0.292723684210526</v>
      </c>
      <c r="K2567" s="37" t="n">
        <f aca="false">IFERROR((Counts!AB2567-Counts!Z2567)/Counts!AA2567,"")</f>
        <v>-0.00990789473684211</v>
      </c>
      <c r="L2567" s="38" t="n">
        <f aca="false">IFERROR(Counts!Y2567/Counts!P2567,"")</f>
        <v>0.164556962025316</v>
      </c>
      <c r="M2567" s="38" t="n">
        <f aca="false">IFERROR(Counts!V2567/Counts!P2567,"")</f>
        <v>0.126582278481013</v>
      </c>
      <c r="N2567" s="38" t="n">
        <f aca="false">IFERROR(Counts!AD2567/Counts!AC2567,"")</f>
        <v>0.0178571428571429</v>
      </c>
      <c r="O2567" s="38" t="n">
        <f aca="false">IFERROR(Counts!AE2567/Counts!AC2567,"")</f>
        <v>0.303571428571429</v>
      </c>
      <c r="P2567" s="39" t="n">
        <f aca="false">IFERROR(Counts!AG2567/Counts!AF2567,"")</f>
        <v>84.8490909090909</v>
      </c>
      <c r="Q2567" s="38" t="n">
        <f aca="false">IFERROR(Counts!AH2567/Counts!AC2567,"")</f>
        <v>0.321428571428571</v>
      </c>
      <c r="R2567" s="38" t="n">
        <f aca="false">IFERROR(Counts!N2567/Counts!M2567,"")</f>
        <v>0.336898395721925</v>
      </c>
      <c r="S2567" s="38" t="n">
        <f aca="false">IFERROR(Counts!K2567/Counts!J2567,"")</f>
        <v>0.661971830985916</v>
      </c>
      <c r="T2567" s="38" t="n">
        <f aca="false">IFERROR(Counts!I2567/Counts!H2567,"")</f>
        <v>0.178343949044586</v>
      </c>
      <c r="U2567" s="38" t="n">
        <f aca="false">IFERROR(1-Counts!L2567/Counts!K2567,"")</f>
        <v>0.851063829787234</v>
      </c>
      <c r="V2567" s="39" t="n">
        <f aca="false">IFERROR(Counts!AJ2567/Counts!AI2567,"")</f>
        <v>69.1864661654135</v>
      </c>
      <c r="W2567" s="38" t="n">
        <f aca="false">IFERROR(Counts!AK2567/Counts!AI2567,"")</f>
        <v>0.0526315789473684</v>
      </c>
      <c r="X2567" s="40" t="n">
        <f aca="false">IFERROR(Counts!O2567,"")</f>
        <v>-2.004</v>
      </c>
      <c r="Y2567" s="36" t="n">
        <f aca="false">IFERROR(INDEX('Season Counts'!$Y$2:$Y$740,$AF2567)/INDEX('Season Counts'!$X$2:$X$740,$AF2567),"")</f>
        <v>0.305915601023018</v>
      </c>
      <c r="Z2567" s="37" t="n">
        <f aca="false">IFERROR(J2567-Y2567,"")</f>
        <v>-0.0131919168124916</v>
      </c>
      <c r="AA2567" s="38" t="n">
        <f aca="false">IFERROR(INDEX('Season Counts'!$K$2:$K$740,$AF2567)/INDEX('Season Counts'!$J$2:$J$740,$AF2567),"")</f>
        <v>0.325146198830409</v>
      </c>
      <c r="AB2567" s="41" t="n">
        <f aca="false">IFERROR(R2567-AA2567,"")</f>
        <v>0.0117521968915158</v>
      </c>
      <c r="AC2567" s="39" t="n">
        <f aca="false">IFERROR(INDEX('Season Counts'!$AG$2:$AG$740,$AF2567)/INDEX('Season Counts'!$AF$2:$AF$740,$AF2567),"")</f>
        <v>69.2393026941363</v>
      </c>
      <c r="AD2567" s="40" t="n">
        <f aca="false">IFERROR(V2567-AC2567,"")</f>
        <v>-0.0528365287227501</v>
      </c>
      <c r="AE2567" s="4" t="str">
        <f aca="false">IF(D2567&lt;Guide!$C$21,"Low PA",IF(TRIM(IF(ISNUMBER(AD2567),IF(N(AD2567)&lt;=-Guide!$C$24,"▼ Bat Speed  ",IF(N(AD2567)&gt;=Guide!$C$24,"▲ Bat Speed  ","")),"")&amp;IF(N(Z2567)&gt;=Guide!$C$22,"▲ Contact  ","")&amp;IF(N(Z2567)&lt;=-Guide!$C$22,"▼ Contact  ","")&amp;IF(N(AB2567)&gt;=Guide!$C$23,"▲ Chase  ","")&amp;IF(N(AB2567)&lt;=-Guide!$C$23,"▼ Chase  ",""))="","Stable",TRIM(IF(ISNUMBER(AD2567),IF(N(AD2567)&lt;=-Guide!$C$24,"▼ Bat Speed  ",IF(N(AD2567)&gt;=Guide!$C$24,"▲ Bat Speed  ","")),"")&amp;IF(N(Z2567)&gt;=Guide!$C$22,"▲ Contact  ","")&amp;IF(N(Z2567)&lt;=-Guide!$C$22,"▼ Contact  ","")&amp;IF(N(AB2567)&gt;=Guide!$C$23,"▲ Chase  ","")&amp;IF(N(AB2567)&lt;=-Guide!$C$23,"▼ Chase  ",""))))</f>
        <v>Stable</v>
      </c>
      <c r="AF2567" s="35" t="n">
        <f aca="false">MATCH(Counts!A2567,'Season Counts'!$A$2:$A$740,0)</f>
        <v>656</v>
      </c>
    </row>
    <row r="2568" customFormat="false" ht="15" hidden="false" customHeight="false" outlineLevel="0" collapsed="false">
      <c r="A2568" s="34" t="str">
        <f aca="false">Counts!B2568</f>
        <v>TB</v>
      </c>
      <c r="B2568" s="5" t="str">
        <f aca="false">Counts!C2568</f>
        <v>Richie Palacios</v>
      </c>
      <c r="C2568" s="34" t="str">
        <f aca="false">Counts!F2568</f>
        <v>Sep</v>
      </c>
      <c r="D2568" s="35" t="n">
        <f aca="false">IFERROR(Counts!P2568,"")</f>
        <v>61</v>
      </c>
      <c r="E2568" s="36" t="n">
        <f aca="false">IFERROR(Counts!R2568/Counts!Q2568,"")</f>
        <v>0.283018867924528</v>
      </c>
      <c r="F2568" s="36" t="n">
        <f aca="false">IFERROR((Counts!R2568+Counts!V2568+Counts!W2568)/(Counts!Q2568+Counts!V2568+Counts!W2568+Counts!X2568),"")</f>
        <v>0.377049180327869</v>
      </c>
      <c r="G2568" s="36" t="n">
        <f aca="false">IFERROR((Counts!R2568+Counts!S2568+2*Counts!T2568+3*Counts!U2568)/Counts!Q2568,"")</f>
        <v>0.60377358490566</v>
      </c>
      <c r="H2568" s="35" t="n">
        <f aca="false">IFERROR(Counts!U2568,"")</f>
        <v>5</v>
      </c>
      <c r="I2568" s="36" t="n">
        <f aca="false">IFERROR(Counts!Z2568/Counts!AA2568,"")</f>
        <v>0.414754098360656</v>
      </c>
      <c r="J2568" s="36" t="n">
        <f aca="false">IFERROR(Counts!AB2568/Counts!AA2568,"")</f>
        <v>0.347245901639344</v>
      </c>
      <c r="K2568" s="37" t="n">
        <f aca="false">IFERROR((Counts!AB2568-Counts!Z2568)/Counts!AA2568,"")</f>
        <v>-0.0675081967213115</v>
      </c>
      <c r="L2568" s="38" t="n">
        <f aca="false">IFERROR(Counts!Y2568/Counts!P2568,"")</f>
        <v>0.114754098360656</v>
      </c>
      <c r="M2568" s="38" t="n">
        <f aca="false">IFERROR(Counts!V2568/Counts!P2568,"")</f>
        <v>0.114754098360656</v>
      </c>
      <c r="N2568" s="38" t="n">
        <f aca="false">IFERROR(Counts!AD2568/Counts!AC2568,"")</f>
        <v>0.0652173913043478</v>
      </c>
      <c r="O2568" s="38" t="n">
        <f aca="false">IFERROR(Counts!AE2568/Counts!AC2568,"")</f>
        <v>0.369565217391304</v>
      </c>
      <c r="P2568" s="39" t="n">
        <f aca="false">IFERROR(Counts!AG2568/Counts!AF2568,"")</f>
        <v>87.0804347826087</v>
      </c>
      <c r="Q2568" s="38" t="n">
        <f aca="false">IFERROR(Counts!AH2568/Counts!AC2568,"")</f>
        <v>0.304347826086957</v>
      </c>
      <c r="R2568" s="38" t="n">
        <f aca="false">IFERROR(Counts!N2568/Counts!M2568,"")</f>
        <v>0.348214285714286</v>
      </c>
      <c r="S2568" s="38" t="n">
        <f aca="false">IFERROR(Counts!K2568/Counts!J2568,"")</f>
        <v>0.635416666666667</v>
      </c>
      <c r="T2568" s="38" t="n">
        <f aca="false">IFERROR(Counts!I2568/Counts!H2568,"")</f>
        <v>0.11</v>
      </c>
      <c r="U2568" s="38" t="n">
        <f aca="false">IFERROR(1-Counts!L2568/Counts!K2568,"")</f>
        <v>0.967213114754098</v>
      </c>
      <c r="V2568" s="39" t="n">
        <f aca="false">IFERROR(Counts!AJ2568/Counts!AI2568,"")</f>
        <v>69.9566666666667</v>
      </c>
      <c r="W2568" s="38" t="n">
        <f aca="false">IFERROR(Counts!AK2568/Counts!AI2568,"")</f>
        <v>0.0666666666666667</v>
      </c>
      <c r="X2568" s="40" t="n">
        <f aca="false">IFERROR(Counts!O2568,"")</f>
        <v>8.81</v>
      </c>
      <c r="Y2568" s="36" t="n">
        <f aca="false">IFERROR(INDEX('Season Counts'!$Y$2:$Y$740,$AF2568)/INDEX('Season Counts'!$X$2:$X$740,$AF2568),"")</f>
        <v>0.305915601023018</v>
      </c>
      <c r="Z2568" s="37" t="n">
        <f aca="false">IFERROR(J2568-Y2568,"")</f>
        <v>0.0413303006163263</v>
      </c>
      <c r="AA2568" s="38" t="n">
        <f aca="false">IFERROR(INDEX('Season Counts'!$K$2:$K$740,$AF2568)/INDEX('Season Counts'!$J$2:$J$740,$AF2568),"")</f>
        <v>0.325146198830409</v>
      </c>
      <c r="AB2568" s="41" t="n">
        <f aca="false">IFERROR(R2568-AA2568,"")</f>
        <v>0.0230680868838764</v>
      </c>
      <c r="AC2568" s="39" t="n">
        <f aca="false">IFERROR(INDEX('Season Counts'!$AG$2:$AG$740,$AF2568)/INDEX('Season Counts'!$AF$2:$AF$740,$AF2568),"")</f>
        <v>69.2393026941363</v>
      </c>
      <c r="AD2568" s="40" t="n">
        <f aca="false">IFERROR(V2568-AC2568,"")</f>
        <v>0.717363972530393</v>
      </c>
      <c r="AE2568" s="4" t="str">
        <f aca="false">IF(D2568&lt;Guide!$C$21,"Low PA",IF(TRIM(IF(ISNUMBER(AD2568),IF(N(AD2568)&lt;=-Guide!$C$24,"▼ Bat Speed  ",IF(N(AD2568)&gt;=Guide!$C$24,"▲ Bat Speed  ","")),"")&amp;IF(N(Z2568)&gt;=Guide!$C$22,"▲ Contact  ","")&amp;IF(N(Z2568)&lt;=-Guide!$C$22,"▼ Contact  ","")&amp;IF(N(AB2568)&gt;=Guide!$C$23,"▲ Chase  ","")&amp;IF(N(AB2568)&lt;=-Guide!$C$23,"▼ Chase  ",""))="","Stable",TRIM(IF(ISNUMBER(AD2568),IF(N(AD2568)&lt;=-Guide!$C$24,"▼ Bat Speed  ",IF(N(AD2568)&gt;=Guide!$C$24,"▲ Bat Speed  ","")),"")&amp;IF(N(Z2568)&gt;=Guide!$C$22,"▲ Contact  ","")&amp;IF(N(Z2568)&lt;=-Guide!$C$22,"▼ Contact  ","")&amp;IF(N(AB2568)&gt;=Guide!$C$23,"▲ Chase  ","")&amp;IF(N(AB2568)&lt;=-Guide!$C$23,"▼ Chase  ",""))))</f>
        <v>▲ Contact</v>
      </c>
      <c r="AF2568" s="35" t="n">
        <f aca="false">MATCH(Counts!A2568,'Season Counts'!$A$2:$A$740,0)</f>
        <v>656</v>
      </c>
    </row>
    <row r="2569" customFormat="false" ht="15" hidden="false" customHeight="false" outlineLevel="0" collapsed="false">
      <c r="A2569" s="34" t="str">
        <f aca="false">Counts!B2569</f>
        <v>TB</v>
      </c>
      <c r="B2569" s="5" t="str">
        <f aca="false">Counts!C2569</f>
        <v>Jonny DeLuca</v>
      </c>
      <c r="C2569" s="34" t="str">
        <f aca="false">Counts!F2569</f>
        <v>Mar-Apr</v>
      </c>
      <c r="D2569" s="35" t="n">
        <f aca="false">IFERROR(Counts!P2569,"")</f>
        <v>63</v>
      </c>
      <c r="E2569" s="36" t="n">
        <f aca="false">IFERROR(Counts!R2569/Counts!Q2569,"")</f>
        <v>0.283333333333333</v>
      </c>
      <c r="F2569" s="36" t="n">
        <f aca="false">IFERROR((Counts!R2569+Counts!V2569+Counts!W2569)/(Counts!Q2569+Counts!V2569+Counts!W2569+Counts!X2569),"")</f>
        <v>0.317460317460317</v>
      </c>
      <c r="G2569" s="36" t="n">
        <f aca="false">IFERROR((Counts!R2569+Counts!S2569+2*Counts!T2569+3*Counts!U2569)/Counts!Q2569,"")</f>
        <v>0.466666666666667</v>
      </c>
      <c r="H2569" s="35" t="n">
        <f aca="false">IFERROR(Counts!U2569,"")</f>
        <v>2</v>
      </c>
      <c r="I2569" s="36" t="n">
        <f aca="false">IFERROR(Counts!Z2569/Counts!AA2569,"")</f>
        <v>0.338888888888889</v>
      </c>
      <c r="J2569" s="36" t="n">
        <f aca="false">IFERROR(Counts!AB2569/Counts!AA2569,"")</f>
        <v>0.309698412698413</v>
      </c>
      <c r="K2569" s="37" t="n">
        <f aca="false">IFERROR((Counts!AB2569-Counts!Z2569)/Counts!AA2569,"")</f>
        <v>-0.0291904761904762</v>
      </c>
      <c r="L2569" s="38" t="n">
        <f aca="false">IFERROR(Counts!Y2569/Counts!P2569,"")</f>
        <v>0.174603174603175</v>
      </c>
      <c r="M2569" s="38" t="n">
        <f aca="false">IFERROR(Counts!V2569/Counts!P2569,"")</f>
        <v>0.0476190476190476</v>
      </c>
      <c r="N2569" s="38" t="n">
        <f aca="false">IFERROR(Counts!AD2569/Counts!AC2569,"")</f>
        <v>0.0612244897959184</v>
      </c>
      <c r="O2569" s="38" t="n">
        <f aca="false">IFERROR(Counts!AE2569/Counts!AC2569,"")</f>
        <v>0.326530612244898</v>
      </c>
      <c r="P2569" s="39" t="n">
        <f aca="false">IFERROR(Counts!AG2569/Counts!AF2569,"")</f>
        <v>85.1551020408163</v>
      </c>
      <c r="Q2569" s="38" t="n">
        <f aca="false">IFERROR(Counts!AH2569/Counts!AC2569,"")</f>
        <v>0.306122448979592</v>
      </c>
      <c r="R2569" s="38" t="n">
        <f aca="false">IFERROR(Counts!N2569/Counts!M2569,"")</f>
        <v>0.345454545454545</v>
      </c>
      <c r="S2569" s="38" t="n">
        <f aca="false">IFERROR(Counts!K2569/Counts!J2569,"")</f>
        <v>0.685714285714286</v>
      </c>
      <c r="T2569" s="38" t="n">
        <f aca="false">IFERROR(Counts!I2569/Counts!H2569,"")</f>
        <v>0.218181818181818</v>
      </c>
      <c r="U2569" s="38" t="n">
        <f aca="false">IFERROR(1-Counts!L2569/Counts!K2569,"")</f>
        <v>0.861111111111111</v>
      </c>
      <c r="V2569" s="39" t="n">
        <f aca="false">IFERROR(Counts!AJ2569/Counts!AI2569,"")</f>
        <v>73.7474226804124</v>
      </c>
      <c r="W2569" s="38" t="n">
        <f aca="false">IFERROR(Counts!AK2569/Counts!AI2569,"")</f>
        <v>0.371134020618557</v>
      </c>
      <c r="X2569" s="40" t="n">
        <f aca="false">IFERROR(Counts!O2569,"")</f>
        <v>-0.591</v>
      </c>
      <c r="Y2569" s="36" t="n">
        <f aca="false">IFERROR(INDEX('Season Counts'!$Y$2:$Y$740,$AF2569)/INDEX('Season Counts'!$X$2:$X$740,$AF2569),"")</f>
        <v>0.261376021798365</v>
      </c>
      <c r="Z2569" s="37" t="n">
        <f aca="false">IFERROR(J2569-Y2569,"")</f>
        <v>0.0483223909000476</v>
      </c>
      <c r="AA2569" s="38" t="n">
        <f aca="false">IFERROR(INDEX('Season Counts'!$K$2:$K$740,$AF2569)/INDEX('Season Counts'!$J$2:$J$740,$AF2569),"")</f>
        <v>0.359195402298851</v>
      </c>
      <c r="AB2569" s="41" t="n">
        <f aca="false">IFERROR(R2569-AA2569,"")</f>
        <v>-0.0137408568443051</v>
      </c>
      <c r="AC2569" s="39" t="n">
        <f aca="false">IFERROR(INDEX('Season Counts'!$AG$2:$AG$740,$AF2569)/INDEX('Season Counts'!$AF$2:$AF$740,$AF2569),"")</f>
        <v>73.4141479099678</v>
      </c>
      <c r="AD2569" s="40" t="n">
        <f aca="false">IFERROR(V2569-AC2569,"")</f>
        <v>0.333274770444532</v>
      </c>
      <c r="AE2569" s="4" t="str">
        <f aca="false">IF(D2569&lt;Guide!$C$21,"Low PA",IF(TRIM(IF(ISNUMBER(AD2569),IF(N(AD2569)&lt;=-Guide!$C$24,"▼ Bat Speed  ",IF(N(AD2569)&gt;=Guide!$C$24,"▲ Bat Speed  ","")),"")&amp;IF(N(Z2569)&gt;=Guide!$C$22,"▲ Contact  ","")&amp;IF(N(Z2569)&lt;=-Guide!$C$22,"▼ Contact  ","")&amp;IF(N(AB2569)&gt;=Guide!$C$23,"▲ Chase  ","")&amp;IF(N(AB2569)&lt;=-Guide!$C$23,"▼ Chase  ",""))="","Stable",TRIM(IF(ISNUMBER(AD2569),IF(N(AD2569)&lt;=-Guide!$C$24,"▼ Bat Speed  ",IF(N(AD2569)&gt;=Guide!$C$24,"▲ Bat Speed  ","")),"")&amp;IF(N(Z2569)&gt;=Guide!$C$22,"▲ Contact  ","")&amp;IF(N(Z2569)&lt;=-Guide!$C$22,"▼ Contact  ","")&amp;IF(N(AB2569)&gt;=Guide!$C$23,"▲ Chase  ","")&amp;IF(N(AB2569)&lt;=-Guide!$C$23,"▼ Chase  ",""))))</f>
        <v>▲ Contact</v>
      </c>
      <c r="AF2569" s="35" t="n">
        <f aca="false">MATCH(Counts!A2569,'Season Counts'!$A$2:$A$740,0)</f>
        <v>657</v>
      </c>
    </row>
    <row r="2570" customFormat="false" ht="15" hidden="false" customHeight="false" outlineLevel="0" collapsed="false">
      <c r="A2570" s="34" t="str">
        <f aca="false">Counts!B2570</f>
        <v>TB</v>
      </c>
      <c r="B2570" s="5" t="str">
        <f aca="false">Counts!C2570</f>
        <v>Jonny DeLuca</v>
      </c>
      <c r="C2570" s="34" t="str">
        <f aca="false">Counts!F2570</f>
        <v>May</v>
      </c>
      <c r="D2570" s="35" t="n">
        <f aca="false">IFERROR(Counts!P2570,"")</f>
        <v>62</v>
      </c>
      <c r="E2570" s="36" t="n">
        <f aca="false">IFERROR(Counts!R2570/Counts!Q2570,"")</f>
        <v>0.254237288135593</v>
      </c>
      <c r="F2570" s="36" t="n">
        <f aca="false">IFERROR((Counts!R2570+Counts!V2570+Counts!W2570)/(Counts!Q2570+Counts!V2570+Counts!W2570+Counts!X2570),"")</f>
        <v>0.278688524590164</v>
      </c>
      <c r="G2570" s="36" t="n">
        <f aca="false">IFERROR((Counts!R2570+Counts!S2570+2*Counts!T2570+3*Counts!U2570)/Counts!Q2570,"")</f>
        <v>0.355932203389831</v>
      </c>
      <c r="H2570" s="35" t="n">
        <f aca="false">IFERROR(Counts!U2570,"")</f>
        <v>0</v>
      </c>
      <c r="I2570" s="36" t="n">
        <f aca="false">IFERROR(Counts!Z2570/Counts!AA2570,"")</f>
        <v>0.278688524590164</v>
      </c>
      <c r="J2570" s="36" t="n">
        <f aca="false">IFERROR(Counts!AB2570/Counts!AA2570,"")</f>
        <v>0.243016393442623</v>
      </c>
      <c r="K2570" s="37" t="n">
        <f aca="false">IFERROR((Counts!AB2570-Counts!Z2570)/Counts!AA2570,"")</f>
        <v>-0.035672131147541</v>
      </c>
      <c r="L2570" s="38" t="n">
        <f aca="false">IFERROR(Counts!Y2570/Counts!P2570,"")</f>
        <v>0.241935483870968</v>
      </c>
      <c r="M2570" s="38" t="n">
        <f aca="false">IFERROR(Counts!V2570/Counts!P2570,"")</f>
        <v>0.032258064516129</v>
      </c>
      <c r="N2570" s="38" t="n">
        <f aca="false">IFERROR(Counts!AD2570/Counts!AC2570,"")</f>
        <v>0</v>
      </c>
      <c r="O2570" s="38" t="n">
        <f aca="false">IFERROR(Counts!AE2570/Counts!AC2570,"")</f>
        <v>0.266666666666667</v>
      </c>
      <c r="P2570" s="39" t="n">
        <f aca="false">IFERROR(Counts!AG2570/Counts!AF2570,"")</f>
        <v>82.3044444444444</v>
      </c>
      <c r="Q2570" s="38" t="n">
        <f aca="false">IFERROR(Counts!AH2570/Counts!AC2570,"")</f>
        <v>0.311111111111111</v>
      </c>
      <c r="R2570" s="38" t="n">
        <f aca="false">IFERROR(Counts!N2570/Counts!M2570,"")</f>
        <v>0.4</v>
      </c>
      <c r="S2570" s="38" t="n">
        <f aca="false">IFERROR(Counts!K2570/Counts!J2570,"")</f>
        <v>0.686956521739131</v>
      </c>
      <c r="T2570" s="38" t="n">
        <f aca="false">IFERROR(Counts!I2570/Counts!H2570,"")</f>
        <v>0.233082706766917</v>
      </c>
      <c r="U2570" s="38" t="n">
        <f aca="false">IFERROR(1-Counts!L2570/Counts!K2570,"")</f>
        <v>0.873417721518987</v>
      </c>
      <c r="V2570" s="39" t="n">
        <f aca="false">IFERROR(Counts!AJ2570/Counts!AI2570,"")</f>
        <v>73.5008474576271</v>
      </c>
      <c r="W2570" s="38" t="n">
        <f aca="false">IFERROR(Counts!AK2570/Counts!AI2570,"")</f>
        <v>0.355932203389831</v>
      </c>
      <c r="X2570" s="40" t="n">
        <f aca="false">IFERROR(Counts!O2570,"")</f>
        <v>-1.751</v>
      </c>
      <c r="Y2570" s="36" t="n">
        <f aca="false">IFERROR(INDEX('Season Counts'!$Y$2:$Y$740,$AF2570)/INDEX('Season Counts'!$X$2:$X$740,$AF2570),"")</f>
        <v>0.261376021798365</v>
      </c>
      <c r="Z2570" s="37" t="n">
        <f aca="false">IFERROR(J2570-Y2570,"")</f>
        <v>-0.0183596283557422</v>
      </c>
      <c r="AA2570" s="38" t="n">
        <f aca="false">IFERROR(INDEX('Season Counts'!$K$2:$K$740,$AF2570)/INDEX('Season Counts'!$J$2:$J$740,$AF2570),"")</f>
        <v>0.359195402298851</v>
      </c>
      <c r="AB2570" s="41" t="n">
        <f aca="false">IFERROR(R2570-AA2570,"")</f>
        <v>0.0408045977011495</v>
      </c>
      <c r="AC2570" s="39" t="n">
        <f aca="false">IFERROR(INDEX('Season Counts'!$AG$2:$AG$740,$AF2570)/INDEX('Season Counts'!$AF$2:$AF$740,$AF2570),"")</f>
        <v>73.4141479099678</v>
      </c>
      <c r="AD2570" s="40" t="n">
        <f aca="false">IFERROR(V2570-AC2570,"")</f>
        <v>0.0866995476592791</v>
      </c>
      <c r="AE2570" s="4" t="str">
        <f aca="false">IF(D2570&lt;Guide!$C$21,"Low PA",IF(TRIM(IF(ISNUMBER(AD2570),IF(N(AD2570)&lt;=-Guide!$C$24,"▼ Bat Speed  ",IF(N(AD2570)&gt;=Guide!$C$24,"▲ Bat Speed  ","")),"")&amp;IF(N(Z2570)&gt;=Guide!$C$22,"▲ Contact  ","")&amp;IF(N(Z2570)&lt;=-Guide!$C$22,"▼ Contact  ","")&amp;IF(N(AB2570)&gt;=Guide!$C$23,"▲ Chase  ","")&amp;IF(N(AB2570)&lt;=-Guide!$C$23,"▼ Chase  ",""))="","Stable",TRIM(IF(ISNUMBER(AD2570),IF(N(AD2570)&lt;=-Guide!$C$24,"▼ Bat Speed  ",IF(N(AD2570)&gt;=Guide!$C$24,"▲ Bat Speed  ","")),"")&amp;IF(N(Z2570)&gt;=Guide!$C$22,"▲ Contact  ","")&amp;IF(N(Z2570)&lt;=-Guide!$C$22,"▼ Contact  ","")&amp;IF(N(AB2570)&gt;=Guide!$C$23,"▲ Chase  ","")&amp;IF(N(AB2570)&lt;=-Guide!$C$23,"▼ Chase  ",""))))</f>
        <v>▲ Chase</v>
      </c>
      <c r="AF2570" s="35" t="n">
        <f aca="false">MATCH(Counts!A2570,'Season Counts'!$A$2:$A$740,0)</f>
        <v>657</v>
      </c>
    </row>
    <row r="2571" customFormat="false" ht="15" hidden="false" customHeight="false" outlineLevel="0" collapsed="false">
      <c r="A2571" s="34" t="str">
        <f aca="false">Counts!B2571</f>
        <v>TB</v>
      </c>
      <c r="B2571" s="5" t="str">
        <f aca="false">Counts!C2571</f>
        <v>Jonny DeLuca</v>
      </c>
      <c r="C2571" s="34" t="str">
        <f aca="false">Counts!F2571</f>
        <v>Jun</v>
      </c>
      <c r="D2571" s="35" t="n">
        <f aca="false">IFERROR(Counts!P2571,"")</f>
        <v>29</v>
      </c>
      <c r="E2571" s="36" t="n">
        <f aca="false">IFERROR(Counts!R2571/Counts!Q2571,"")</f>
        <v>0.24</v>
      </c>
      <c r="F2571" s="36" t="n">
        <f aca="false">IFERROR((Counts!R2571+Counts!V2571+Counts!W2571)/(Counts!Q2571+Counts!V2571+Counts!W2571+Counts!X2571),"")</f>
        <v>0.321428571428571</v>
      </c>
      <c r="G2571" s="36" t="n">
        <f aca="false">IFERROR((Counts!R2571+Counts!S2571+2*Counts!T2571+3*Counts!U2571)/Counts!Q2571,"")</f>
        <v>0.56</v>
      </c>
      <c r="H2571" s="35" t="n">
        <f aca="false">IFERROR(Counts!U2571,"")</f>
        <v>2</v>
      </c>
      <c r="I2571" s="36" t="n">
        <f aca="false">IFERROR(Counts!Z2571/Counts!AA2571,"")</f>
        <v>0.371428571428571</v>
      </c>
      <c r="J2571" s="36" t="n">
        <f aca="false">IFERROR(Counts!AB2571/Counts!AA2571,"")</f>
        <v>0.341714285714286</v>
      </c>
      <c r="K2571" s="37" t="n">
        <f aca="false">IFERROR((Counts!AB2571-Counts!Z2571)/Counts!AA2571,"")</f>
        <v>-0.0297142857142857</v>
      </c>
      <c r="L2571" s="38" t="n">
        <f aca="false">IFERROR(Counts!Y2571/Counts!P2571,"")</f>
        <v>0.137931034482759</v>
      </c>
      <c r="M2571" s="38" t="n">
        <f aca="false">IFERROR(Counts!V2571/Counts!P2571,"")</f>
        <v>0.103448275862069</v>
      </c>
      <c r="N2571" s="38" t="n">
        <f aca="false">IFERROR(Counts!AD2571/Counts!AC2571,"")</f>
        <v>0.0909090909090909</v>
      </c>
      <c r="O2571" s="38" t="n">
        <f aca="false">IFERROR(Counts!AE2571/Counts!AC2571,"")</f>
        <v>0.318181818181818</v>
      </c>
      <c r="P2571" s="39" t="n">
        <f aca="false">IFERROR(Counts!AG2571/Counts!AF2571,"")</f>
        <v>83.3681818181818</v>
      </c>
      <c r="Q2571" s="38" t="n">
        <f aca="false">IFERROR(Counts!AH2571/Counts!AC2571,"")</f>
        <v>0.409090909090909</v>
      </c>
      <c r="R2571" s="38" t="n">
        <f aca="false">IFERROR(Counts!N2571/Counts!M2571,"")</f>
        <v>0.222222222222222</v>
      </c>
      <c r="S2571" s="38" t="n">
        <f aca="false">IFERROR(Counts!K2571/Counts!J2571,"")</f>
        <v>0.73469387755102</v>
      </c>
      <c r="T2571" s="38" t="n">
        <f aca="false">IFERROR(Counts!I2571/Counts!H2571,"")</f>
        <v>0.291666666666667</v>
      </c>
      <c r="U2571" s="38" t="n">
        <f aca="false">IFERROR(1-Counts!L2571/Counts!K2571,"")</f>
        <v>0.833333333333333</v>
      </c>
      <c r="V2571" s="39" t="n">
        <f aca="false">IFERROR(Counts!AJ2571/Counts!AI2571,"")</f>
        <v>74.4756097560976</v>
      </c>
      <c r="W2571" s="38" t="n">
        <f aca="false">IFERROR(Counts!AK2571/Counts!AI2571,"")</f>
        <v>0.439024390243902</v>
      </c>
      <c r="X2571" s="40" t="n">
        <f aca="false">IFERROR(Counts!O2571,"")</f>
        <v>0.72</v>
      </c>
      <c r="Y2571" s="36" t="n">
        <f aca="false">IFERROR(INDEX('Season Counts'!$Y$2:$Y$740,$AF2571)/INDEX('Season Counts'!$X$2:$X$740,$AF2571),"")</f>
        <v>0.261376021798365</v>
      </c>
      <c r="Z2571" s="37" t="n">
        <f aca="false">IFERROR(J2571-Y2571,"")</f>
        <v>0.0803382639159206</v>
      </c>
      <c r="AA2571" s="38" t="n">
        <f aca="false">IFERROR(INDEX('Season Counts'!$K$2:$K$740,$AF2571)/INDEX('Season Counts'!$J$2:$J$740,$AF2571),"")</f>
        <v>0.359195402298851</v>
      </c>
      <c r="AB2571" s="41" t="n">
        <f aca="false">IFERROR(R2571-AA2571,"")</f>
        <v>-0.136973180076628</v>
      </c>
      <c r="AC2571" s="39" t="n">
        <f aca="false">IFERROR(INDEX('Season Counts'!$AG$2:$AG$740,$AF2571)/INDEX('Season Counts'!$AF$2:$AF$740,$AF2571),"")</f>
        <v>73.4141479099678</v>
      </c>
      <c r="AD2571" s="40" t="n">
        <f aca="false">IFERROR(V2571-AC2571,"")</f>
        <v>1.06146184612972</v>
      </c>
      <c r="AE2571" s="4" t="str">
        <f aca="false">IF(D2571&lt;Guide!$C$21,"Low PA",IF(TRIM(IF(ISNUMBER(AD2571),IF(N(AD2571)&lt;=-Guide!$C$24,"▼ Bat Speed  ",IF(N(AD2571)&gt;=Guide!$C$24,"▲ Bat Speed  ","")),"")&amp;IF(N(Z2571)&gt;=Guide!$C$22,"▲ Contact  ","")&amp;IF(N(Z2571)&lt;=-Guide!$C$22,"▼ Contact  ","")&amp;IF(N(AB2571)&gt;=Guide!$C$23,"▲ Chase  ","")&amp;IF(N(AB2571)&lt;=-Guide!$C$23,"▼ Chase  ",""))="","Stable",TRIM(IF(ISNUMBER(AD2571),IF(N(AD2571)&lt;=-Guide!$C$24,"▼ Bat Speed  ",IF(N(AD2571)&gt;=Guide!$C$24,"▲ Bat Speed  ","")),"")&amp;IF(N(Z2571)&gt;=Guide!$C$22,"▲ Contact  ","")&amp;IF(N(Z2571)&lt;=-Guide!$C$22,"▼ Contact  ","")&amp;IF(N(AB2571)&gt;=Guide!$C$23,"▲ Chase  ","")&amp;IF(N(AB2571)&lt;=-Guide!$C$23,"▼ Chase  ",""))))</f>
        <v>Low PA</v>
      </c>
      <c r="AF2571" s="35" t="n">
        <f aca="false">MATCH(Counts!A2571,'Season Counts'!$A$2:$A$740,0)</f>
        <v>657</v>
      </c>
    </row>
    <row r="2572" customFormat="false" ht="15" hidden="false" customHeight="false" outlineLevel="0" collapsed="false">
      <c r="A2572" s="34" t="str">
        <f aca="false">Counts!B2572</f>
        <v>TB</v>
      </c>
      <c r="B2572" s="5" t="str">
        <f aca="false">Counts!C2572</f>
        <v>Jonny DeLuca</v>
      </c>
      <c r="C2572" s="34" t="str">
        <f aca="false">Counts!F2572</f>
        <v>Jul</v>
      </c>
      <c r="D2572" s="35" t="n">
        <f aca="false">IFERROR(Counts!P2572,"")</f>
        <v>60</v>
      </c>
      <c r="E2572" s="36" t="n">
        <f aca="false">IFERROR(Counts!R2572/Counts!Q2572,"")</f>
        <v>0.258620689655172</v>
      </c>
      <c r="F2572" s="36" t="n">
        <f aca="false">IFERROR((Counts!R2572+Counts!V2572+Counts!W2572)/(Counts!Q2572+Counts!V2572+Counts!W2572+Counts!X2572),"")</f>
        <v>0.283333333333333</v>
      </c>
      <c r="G2572" s="36" t="n">
        <f aca="false">IFERROR((Counts!R2572+Counts!S2572+2*Counts!T2572+3*Counts!U2572)/Counts!Q2572,"")</f>
        <v>0.448275862068966</v>
      </c>
      <c r="H2572" s="35" t="n">
        <f aca="false">IFERROR(Counts!U2572,"")</f>
        <v>3</v>
      </c>
      <c r="I2572" s="36" t="n">
        <f aca="false">IFERROR(Counts!Z2572/Counts!AA2572,"")</f>
        <v>0.315</v>
      </c>
      <c r="J2572" s="36" t="n">
        <f aca="false">IFERROR(Counts!AB2572/Counts!AA2572,"")</f>
        <v>0.27805</v>
      </c>
      <c r="K2572" s="37" t="n">
        <f aca="false">IFERROR((Counts!AB2572-Counts!Z2572)/Counts!AA2572,"")</f>
        <v>-0.03695</v>
      </c>
      <c r="L2572" s="38" t="n">
        <f aca="false">IFERROR(Counts!Y2572/Counts!P2572,"")</f>
        <v>0.216666666666667</v>
      </c>
      <c r="M2572" s="38" t="n">
        <f aca="false">IFERROR(Counts!V2572/Counts!P2572,"")</f>
        <v>0.0333333333333333</v>
      </c>
      <c r="N2572" s="38" t="n">
        <f aca="false">IFERROR(Counts!AD2572/Counts!AC2572,"")</f>
        <v>0.0444444444444444</v>
      </c>
      <c r="O2572" s="38" t="n">
        <f aca="false">IFERROR(Counts!AE2572/Counts!AC2572,"")</f>
        <v>0.266666666666667</v>
      </c>
      <c r="P2572" s="39" t="n">
        <f aca="false">IFERROR(Counts!AG2572/Counts!AF2572,"")</f>
        <v>82.6311111111111</v>
      </c>
      <c r="Q2572" s="38" t="n">
        <f aca="false">IFERROR(Counts!AH2572/Counts!AC2572,"")</f>
        <v>0.377777777777778</v>
      </c>
      <c r="R2572" s="38" t="n">
        <f aca="false">IFERROR(Counts!N2572/Counts!M2572,"")</f>
        <v>0.357142857142857</v>
      </c>
      <c r="S2572" s="38" t="n">
        <f aca="false">IFERROR(Counts!K2572/Counts!J2572,"")</f>
        <v>0.818181818181818</v>
      </c>
      <c r="T2572" s="38" t="n">
        <f aca="false">IFERROR(Counts!I2572/Counts!H2572,"")</f>
        <v>0.207692307692308</v>
      </c>
      <c r="U2572" s="38" t="n">
        <f aca="false">IFERROR(1-Counts!L2572/Counts!K2572,"")</f>
        <v>0.877777777777778</v>
      </c>
      <c r="V2572" s="39" t="n">
        <f aca="false">IFERROR(Counts!AJ2572/Counts!AI2572,"")</f>
        <v>73.319298245614</v>
      </c>
      <c r="W2572" s="38" t="n">
        <f aca="false">IFERROR(Counts!AK2572/Counts!AI2572,"")</f>
        <v>0.359649122807018</v>
      </c>
      <c r="X2572" s="40" t="n">
        <f aca="false">IFERROR(Counts!O2572,"")</f>
        <v>1.589</v>
      </c>
      <c r="Y2572" s="36" t="n">
        <f aca="false">IFERROR(INDEX('Season Counts'!$Y$2:$Y$740,$AF2572)/INDEX('Season Counts'!$X$2:$X$740,$AF2572),"")</f>
        <v>0.261376021798365</v>
      </c>
      <c r="Z2572" s="37" t="n">
        <f aca="false">IFERROR(J2572-Y2572,"")</f>
        <v>0.0166739782016349</v>
      </c>
      <c r="AA2572" s="38" t="n">
        <f aca="false">IFERROR(INDEX('Season Counts'!$K$2:$K$740,$AF2572)/INDEX('Season Counts'!$J$2:$J$740,$AF2572),"")</f>
        <v>0.359195402298851</v>
      </c>
      <c r="AB2572" s="41" t="n">
        <f aca="false">IFERROR(R2572-AA2572,"")</f>
        <v>-0.0020525451559934</v>
      </c>
      <c r="AC2572" s="39" t="n">
        <f aca="false">IFERROR(INDEX('Season Counts'!$AG$2:$AG$740,$AF2572)/INDEX('Season Counts'!$AF$2:$AF$740,$AF2572),"")</f>
        <v>73.4141479099678</v>
      </c>
      <c r="AD2572" s="40" t="n">
        <f aca="false">IFERROR(V2572-AC2572,"")</f>
        <v>-0.0948496643538022</v>
      </c>
      <c r="AE2572" s="4" t="str">
        <f aca="false">IF(D2572&lt;Guide!$C$21,"Low PA",IF(TRIM(IF(ISNUMBER(AD2572),IF(N(AD2572)&lt;=-Guide!$C$24,"▼ Bat Speed  ",IF(N(AD2572)&gt;=Guide!$C$24,"▲ Bat Speed  ","")),"")&amp;IF(N(Z2572)&gt;=Guide!$C$22,"▲ Contact  ","")&amp;IF(N(Z2572)&lt;=-Guide!$C$22,"▼ Contact  ","")&amp;IF(N(AB2572)&gt;=Guide!$C$23,"▲ Chase  ","")&amp;IF(N(AB2572)&lt;=-Guide!$C$23,"▼ Chase  ",""))="","Stable",TRIM(IF(ISNUMBER(AD2572),IF(N(AD2572)&lt;=-Guide!$C$24,"▼ Bat Speed  ",IF(N(AD2572)&gt;=Guide!$C$24,"▲ Bat Speed  ","")),"")&amp;IF(N(Z2572)&gt;=Guide!$C$22,"▲ Contact  ","")&amp;IF(N(Z2572)&lt;=-Guide!$C$22,"▼ Contact  ","")&amp;IF(N(AB2572)&gt;=Guide!$C$23,"▲ Chase  ","")&amp;IF(N(AB2572)&lt;=-Guide!$C$23,"▼ Chase  ",""))))</f>
        <v>Stable</v>
      </c>
      <c r="AF2572" s="35" t="n">
        <f aca="false">MATCH(Counts!A2572,'Season Counts'!$A$2:$A$740,0)</f>
        <v>657</v>
      </c>
    </row>
    <row r="2573" customFormat="false" ht="15" hidden="false" customHeight="false" outlineLevel="0" collapsed="false">
      <c r="A2573" s="34" t="str">
        <f aca="false">Counts!B2573</f>
        <v>TB</v>
      </c>
      <c r="B2573" s="5" t="str">
        <f aca="false">Counts!C2573</f>
        <v>Jonny DeLuca</v>
      </c>
      <c r="C2573" s="34" t="str">
        <f aca="false">Counts!F2573</f>
        <v>Aug</v>
      </c>
      <c r="D2573" s="35" t="n">
        <f aca="false">IFERROR(Counts!P2573,"")</f>
        <v>82</v>
      </c>
      <c r="E2573" s="36" t="n">
        <f aca="false">IFERROR(Counts!R2573/Counts!Q2573,"")</f>
        <v>0.278481012658228</v>
      </c>
      <c r="F2573" s="36" t="n">
        <f aca="false">IFERROR((Counts!R2573+Counts!V2573+Counts!W2573)/(Counts!Q2573+Counts!V2573+Counts!W2573+Counts!X2573),"")</f>
        <v>0.304878048780488</v>
      </c>
      <c r="G2573" s="36" t="n">
        <f aca="false">IFERROR((Counts!R2573+Counts!S2573+2*Counts!T2573+3*Counts!U2573)/Counts!Q2573,"")</f>
        <v>0.417721518987342</v>
      </c>
      <c r="H2573" s="35" t="n">
        <f aca="false">IFERROR(Counts!U2573,"")</f>
        <v>2</v>
      </c>
      <c r="I2573" s="36" t="n">
        <f aca="false">IFERROR(Counts!Z2573/Counts!AA2573,"")</f>
        <v>0.315243902439024</v>
      </c>
      <c r="J2573" s="36" t="n">
        <f aca="false">IFERROR(Counts!AB2573/Counts!AA2573,"")</f>
        <v>0.223414634146341</v>
      </c>
      <c r="K2573" s="37" t="n">
        <f aca="false">IFERROR((Counts!AB2573-Counts!Z2573)/Counts!AA2573,"")</f>
        <v>-0.0918292682926829</v>
      </c>
      <c r="L2573" s="38" t="n">
        <f aca="false">IFERROR(Counts!Y2573/Counts!P2573,"")</f>
        <v>0.219512195121951</v>
      </c>
      <c r="M2573" s="38" t="n">
        <f aca="false">IFERROR(Counts!V2573/Counts!P2573,"")</f>
        <v>0.0365853658536585</v>
      </c>
      <c r="N2573" s="38" t="n">
        <f aca="false">IFERROR(Counts!AD2573/Counts!AC2573,"")</f>
        <v>0.0163934426229508</v>
      </c>
      <c r="O2573" s="38" t="n">
        <f aca="false">IFERROR(Counts!AE2573/Counts!AC2573,"")</f>
        <v>0.311475409836066</v>
      </c>
      <c r="P2573" s="39" t="n">
        <f aca="false">IFERROR(Counts!AG2573/Counts!AF2573,"")</f>
        <v>86.672131147541</v>
      </c>
      <c r="Q2573" s="38" t="n">
        <f aca="false">IFERROR(Counts!AH2573/Counts!AC2573,"")</f>
        <v>0.213114754098361</v>
      </c>
      <c r="R2573" s="38" t="n">
        <f aca="false">IFERROR(Counts!N2573/Counts!M2573,"")</f>
        <v>0.423357664233577</v>
      </c>
      <c r="S2573" s="38" t="n">
        <f aca="false">IFERROR(Counts!K2573/Counts!J2573,"")</f>
        <v>0.671532846715328</v>
      </c>
      <c r="T2573" s="38" t="n">
        <f aca="false">IFERROR(Counts!I2573/Counts!H2573,"")</f>
        <v>0.22</v>
      </c>
      <c r="U2573" s="38" t="n">
        <f aca="false">IFERROR(1-Counts!L2573/Counts!K2573,"")</f>
        <v>0.91304347826087</v>
      </c>
      <c r="V2573" s="39" t="n">
        <f aca="false">IFERROR(Counts!AJ2573/Counts!AI2573,"")</f>
        <v>73.2702290076336</v>
      </c>
      <c r="W2573" s="38" t="n">
        <f aca="false">IFERROR(Counts!AK2573/Counts!AI2573,"")</f>
        <v>0.320610687022901</v>
      </c>
      <c r="X2573" s="40" t="n">
        <f aca="false">IFERROR(Counts!O2573,"")</f>
        <v>0.639</v>
      </c>
      <c r="Y2573" s="36" t="n">
        <f aca="false">IFERROR(INDEX('Season Counts'!$Y$2:$Y$740,$AF2573)/INDEX('Season Counts'!$X$2:$X$740,$AF2573),"")</f>
        <v>0.261376021798365</v>
      </c>
      <c r="Z2573" s="37" t="n">
        <f aca="false">IFERROR(J2573-Y2573,"")</f>
        <v>-0.0379613876520236</v>
      </c>
      <c r="AA2573" s="38" t="n">
        <f aca="false">IFERROR(INDEX('Season Counts'!$K$2:$K$740,$AF2573)/INDEX('Season Counts'!$J$2:$J$740,$AF2573),"")</f>
        <v>0.359195402298851</v>
      </c>
      <c r="AB2573" s="41" t="n">
        <f aca="false">IFERROR(R2573-AA2573,"")</f>
        <v>0.0641622619347261</v>
      </c>
      <c r="AC2573" s="39" t="n">
        <f aca="false">IFERROR(INDEX('Season Counts'!$AG$2:$AG$740,$AF2573)/INDEX('Season Counts'!$AF$2:$AF$740,$AF2573),"")</f>
        <v>73.4141479099678</v>
      </c>
      <c r="AD2573" s="40" t="n">
        <f aca="false">IFERROR(V2573-AC2573,"")</f>
        <v>-0.143918902334249</v>
      </c>
      <c r="AE2573" s="4" t="str">
        <f aca="false">IF(D2573&lt;Guide!$C$21,"Low PA",IF(TRIM(IF(ISNUMBER(AD2573),IF(N(AD2573)&lt;=-Guide!$C$24,"▼ Bat Speed  ",IF(N(AD2573)&gt;=Guide!$C$24,"▲ Bat Speed  ","")),"")&amp;IF(N(Z2573)&gt;=Guide!$C$22,"▲ Contact  ","")&amp;IF(N(Z2573)&lt;=-Guide!$C$22,"▼ Contact  ","")&amp;IF(N(AB2573)&gt;=Guide!$C$23,"▲ Chase  ","")&amp;IF(N(AB2573)&lt;=-Guide!$C$23,"▼ Chase  ",""))="","Stable",TRIM(IF(ISNUMBER(AD2573),IF(N(AD2573)&lt;=-Guide!$C$24,"▼ Bat Speed  ",IF(N(AD2573)&gt;=Guide!$C$24,"▲ Bat Speed  ","")),"")&amp;IF(N(Z2573)&gt;=Guide!$C$22,"▲ Contact  ","")&amp;IF(N(Z2573)&lt;=-Guide!$C$22,"▼ Contact  ","")&amp;IF(N(AB2573)&gt;=Guide!$C$23,"▲ Chase  ","")&amp;IF(N(AB2573)&lt;=-Guide!$C$23,"▼ Chase  ",""))))</f>
        <v>▲ Chase</v>
      </c>
      <c r="AF2573" s="35" t="n">
        <f aca="false">MATCH(Counts!A2573,'Season Counts'!$A$2:$A$740,0)</f>
        <v>657</v>
      </c>
    </row>
    <row r="2574" customFormat="false" ht="15" hidden="false" customHeight="false" outlineLevel="0" collapsed="false">
      <c r="A2574" s="34" t="str">
        <f aca="false">Counts!B2574</f>
        <v>TB</v>
      </c>
      <c r="B2574" s="5" t="str">
        <f aca="false">Counts!C2574</f>
        <v>Jonny DeLuca</v>
      </c>
      <c r="C2574" s="34" t="str">
        <f aca="false">Counts!F2574</f>
        <v>Sep</v>
      </c>
      <c r="D2574" s="35" t="n">
        <f aca="false">IFERROR(Counts!P2574,"")</f>
        <v>74</v>
      </c>
      <c r="E2574" s="36" t="n">
        <f aca="false">IFERROR(Counts!R2574/Counts!Q2574,"")</f>
        <v>0.260869565217391</v>
      </c>
      <c r="F2574" s="36" t="n">
        <f aca="false">IFERROR((Counts!R2574+Counts!V2574+Counts!W2574)/(Counts!Q2574+Counts!V2574+Counts!W2574+Counts!X2574),"")</f>
        <v>0.301369863013699</v>
      </c>
      <c r="G2574" s="36" t="n">
        <f aca="false">IFERROR((Counts!R2574+Counts!S2574+2*Counts!T2574+3*Counts!U2574)/Counts!Q2574,"")</f>
        <v>0.405797101449275</v>
      </c>
      <c r="H2574" s="35" t="n">
        <f aca="false">IFERROR(Counts!U2574,"")</f>
        <v>2</v>
      </c>
      <c r="I2574" s="36" t="n">
        <f aca="false">IFERROR(Counts!Z2574/Counts!AA2574,"")</f>
        <v>0.30958904109589</v>
      </c>
      <c r="J2574" s="36" t="n">
        <f aca="false">IFERROR(Counts!AB2574/Counts!AA2574,"")</f>
        <v>0.23313698630137</v>
      </c>
      <c r="K2574" s="37" t="n">
        <f aca="false">IFERROR((Counts!AB2574-Counts!Z2574)/Counts!AA2574,"")</f>
        <v>-0.0764520547945206</v>
      </c>
      <c r="L2574" s="38" t="n">
        <f aca="false">IFERROR(Counts!Y2574/Counts!P2574,"")</f>
        <v>0.22972972972973</v>
      </c>
      <c r="M2574" s="38" t="n">
        <f aca="false">IFERROR(Counts!V2574/Counts!P2574,"")</f>
        <v>0.0540540540540541</v>
      </c>
      <c r="N2574" s="38" t="n">
        <f aca="false">IFERROR(Counts!AD2574/Counts!AC2574,"")</f>
        <v>0.0377358490566038</v>
      </c>
      <c r="O2574" s="38" t="n">
        <f aca="false">IFERROR(Counts!AE2574/Counts!AC2574,"")</f>
        <v>0.320754716981132</v>
      </c>
      <c r="P2574" s="39" t="n">
        <f aca="false">IFERROR(Counts!AG2574/Counts!AF2574,"")</f>
        <v>84.5245283018868</v>
      </c>
      <c r="Q2574" s="38" t="n">
        <f aca="false">IFERROR(Counts!AH2574/Counts!AC2574,"")</f>
        <v>0.264150943396226</v>
      </c>
      <c r="R2574" s="38" t="n">
        <f aca="false">IFERROR(Counts!N2574/Counts!M2574,"")</f>
        <v>0.324324324324324</v>
      </c>
      <c r="S2574" s="38" t="n">
        <f aca="false">IFERROR(Counts!K2574/Counts!J2574,"")</f>
        <v>0.694029850746269</v>
      </c>
      <c r="T2574" s="38" t="n">
        <f aca="false">IFERROR(Counts!I2574/Counts!H2574,"")</f>
        <v>0.184397163120567</v>
      </c>
      <c r="U2574" s="38" t="n">
        <f aca="false">IFERROR(1-Counts!L2574/Counts!K2574,"")</f>
        <v>0.913978494623656</v>
      </c>
      <c r="V2574" s="39" t="n">
        <f aca="false">IFERROR(Counts!AJ2574/Counts!AI2574,"")</f>
        <v>72.9479338842975</v>
      </c>
      <c r="W2574" s="38" t="n">
        <f aca="false">IFERROR(Counts!AK2574/Counts!AI2574,"")</f>
        <v>0.28099173553719</v>
      </c>
      <c r="X2574" s="40" t="n">
        <f aca="false">IFERROR(Counts!O2574,"")</f>
        <v>0.407</v>
      </c>
      <c r="Y2574" s="36" t="n">
        <f aca="false">IFERROR(INDEX('Season Counts'!$Y$2:$Y$740,$AF2574)/INDEX('Season Counts'!$X$2:$X$740,$AF2574),"")</f>
        <v>0.261376021798365</v>
      </c>
      <c r="Z2574" s="37" t="n">
        <f aca="false">IFERROR(J2574-Y2574,"")</f>
        <v>-0.0282390354969953</v>
      </c>
      <c r="AA2574" s="38" t="n">
        <f aca="false">IFERROR(INDEX('Season Counts'!$K$2:$K$740,$AF2574)/INDEX('Season Counts'!$J$2:$J$740,$AF2574),"")</f>
        <v>0.359195402298851</v>
      </c>
      <c r="AB2574" s="41" t="n">
        <f aca="false">IFERROR(R2574-AA2574,"")</f>
        <v>-0.0348710779745262</v>
      </c>
      <c r="AC2574" s="39" t="n">
        <f aca="false">IFERROR(INDEX('Season Counts'!$AG$2:$AG$740,$AF2574)/INDEX('Season Counts'!$AF$2:$AF$740,$AF2574),"")</f>
        <v>73.4141479099678</v>
      </c>
      <c r="AD2574" s="40" t="n">
        <f aca="false">IFERROR(V2574-AC2574,"")</f>
        <v>-0.466214025670311</v>
      </c>
      <c r="AE2574" s="4" t="str">
        <f aca="false">IF(D2574&lt;Guide!$C$21,"Low PA",IF(TRIM(IF(ISNUMBER(AD2574),IF(N(AD2574)&lt;=-Guide!$C$24,"▼ Bat Speed  ",IF(N(AD2574)&gt;=Guide!$C$24,"▲ Bat Speed  ","")),"")&amp;IF(N(Z2574)&gt;=Guide!$C$22,"▲ Contact  ","")&amp;IF(N(Z2574)&lt;=-Guide!$C$22,"▼ Contact  ","")&amp;IF(N(AB2574)&gt;=Guide!$C$23,"▲ Chase  ","")&amp;IF(N(AB2574)&lt;=-Guide!$C$23,"▼ Chase  ",""))="","Stable",TRIM(IF(ISNUMBER(AD2574),IF(N(AD2574)&lt;=-Guide!$C$24,"▼ Bat Speed  ",IF(N(AD2574)&gt;=Guide!$C$24,"▲ Bat Speed  ","")),"")&amp;IF(N(Z2574)&gt;=Guide!$C$22,"▲ Contact  ","")&amp;IF(N(Z2574)&lt;=-Guide!$C$22,"▼ Contact  ","")&amp;IF(N(AB2574)&gt;=Guide!$C$23,"▲ Chase  ","")&amp;IF(N(AB2574)&lt;=-Guide!$C$23,"▼ Chase  ",""))))</f>
        <v>Stable</v>
      </c>
      <c r="AF2574" s="35" t="n">
        <f aca="false">MATCH(Counts!A2574,'Season Counts'!$A$2:$A$740,0)</f>
        <v>657</v>
      </c>
    </row>
    <row r="2575" customFormat="false" ht="15" hidden="false" customHeight="false" outlineLevel="0" collapsed="false">
      <c r="A2575" s="34" t="str">
        <f aca="false">Counts!B2575</f>
        <v>TB</v>
      </c>
      <c r="B2575" s="5" t="str">
        <f aca="false">Counts!C2575</f>
        <v>Nick Fortes</v>
      </c>
      <c r="C2575" s="34" t="str">
        <f aca="false">Counts!F2575</f>
        <v>Mar-Apr</v>
      </c>
      <c r="D2575" s="35" t="n">
        <f aca="false">IFERROR(Counts!P2575,"")</f>
        <v>81</v>
      </c>
      <c r="E2575" s="36" t="n">
        <f aca="false">IFERROR(Counts!R2575/Counts!Q2575,"")</f>
        <v>0.276315789473684</v>
      </c>
      <c r="F2575" s="36" t="n">
        <f aca="false">IFERROR((Counts!R2575+Counts!V2575+Counts!W2575)/(Counts!Q2575+Counts!V2575+Counts!W2575+Counts!X2575),"")</f>
        <v>0.320987654320988</v>
      </c>
      <c r="G2575" s="36" t="n">
        <f aca="false">IFERROR((Counts!R2575+Counts!S2575+2*Counts!T2575+3*Counts!U2575)/Counts!Q2575,"")</f>
        <v>0.381578947368421</v>
      </c>
      <c r="H2575" s="35" t="n">
        <f aca="false">IFERROR(Counts!U2575,"")</f>
        <v>1</v>
      </c>
      <c r="I2575" s="36" t="n">
        <f aca="false">IFERROR(Counts!Z2575/Counts!AA2575,"")</f>
        <v>0.311728395061728</v>
      </c>
      <c r="J2575" s="36" t="n">
        <f aca="false">IFERROR(Counts!AB2575/Counts!AA2575,"")</f>
        <v>0.306086419753086</v>
      </c>
      <c r="K2575" s="37" t="n">
        <f aca="false">IFERROR((Counts!AB2575-Counts!Z2575)/Counts!AA2575,"")</f>
        <v>-0.00564197530864199</v>
      </c>
      <c r="L2575" s="38" t="n">
        <f aca="false">IFERROR(Counts!Y2575/Counts!P2575,"")</f>
        <v>0.123456790123457</v>
      </c>
      <c r="M2575" s="38" t="n">
        <f aca="false">IFERROR(Counts!V2575/Counts!P2575,"")</f>
        <v>0.0246913580246914</v>
      </c>
      <c r="N2575" s="38" t="n">
        <f aca="false">IFERROR(Counts!AD2575/Counts!AC2575,"")</f>
        <v>0.0151515151515152</v>
      </c>
      <c r="O2575" s="38" t="n">
        <f aca="false">IFERROR(Counts!AE2575/Counts!AC2575,"")</f>
        <v>0.424242424242424</v>
      </c>
      <c r="P2575" s="39" t="n">
        <f aca="false">IFERROR(Counts!AG2575/Counts!AF2575,"")</f>
        <v>86.9530303030303</v>
      </c>
      <c r="Q2575" s="38" t="n">
        <f aca="false">IFERROR(Counts!AH2575/Counts!AC2575,"")</f>
        <v>0.287878787878788</v>
      </c>
      <c r="R2575" s="38" t="n">
        <f aca="false">IFERROR(Counts!N2575/Counts!M2575,"")</f>
        <v>0.36734693877551</v>
      </c>
      <c r="S2575" s="38" t="n">
        <f aca="false">IFERROR(Counts!K2575/Counts!J2575,"")</f>
        <v>0.68503937007874</v>
      </c>
      <c r="T2575" s="38" t="n">
        <f aca="false">IFERROR(Counts!I2575/Counts!H2575,"")</f>
        <v>0.134751773049645</v>
      </c>
      <c r="U2575" s="38" t="n">
        <f aca="false">IFERROR(1-Counts!L2575/Counts!K2575,"")</f>
        <v>0.931034482758621</v>
      </c>
      <c r="V2575" s="39" t="n">
        <f aca="false">IFERROR(Counts!AJ2575/Counts!AI2575,"")</f>
        <v>72.0268907563025</v>
      </c>
      <c r="W2575" s="38" t="n">
        <f aca="false">IFERROR(Counts!AK2575/Counts!AI2575,"")</f>
        <v>0.19327731092437</v>
      </c>
      <c r="X2575" s="40" t="n">
        <f aca="false">IFERROR(Counts!O2575,"")</f>
        <v>-1.262</v>
      </c>
      <c r="Y2575" s="36" t="n">
        <f aca="false">IFERROR(INDEX('Season Counts'!$Y$2:$Y$740,$AF2575)/INDEX('Season Counts'!$X$2:$X$740,$AF2575),"")</f>
        <v>0.273361904761905</v>
      </c>
      <c r="Z2575" s="37" t="n">
        <f aca="false">IFERROR(J2575-Y2575,"")</f>
        <v>0.0327245149911817</v>
      </c>
      <c r="AA2575" s="38" t="n">
        <f aca="false">IFERROR(INDEX('Season Counts'!$K$2:$K$740,$AF2575)/INDEX('Season Counts'!$J$2:$J$740,$AF2575),"")</f>
        <v>0.372881355932203</v>
      </c>
      <c r="AB2575" s="41" t="n">
        <f aca="false">IFERROR(R2575-AA2575,"")</f>
        <v>-0.00553441715669317</v>
      </c>
      <c r="AC2575" s="39" t="n">
        <f aca="false">IFERROR(INDEX('Season Counts'!$AG$2:$AG$740,$AF2575)/INDEX('Season Counts'!$AF$2:$AF$740,$AF2575),"")</f>
        <v>72.7750499001996</v>
      </c>
      <c r="AD2575" s="40" t="n">
        <f aca="false">IFERROR(V2575-AC2575,"")</f>
        <v>-0.748159143897084</v>
      </c>
      <c r="AE2575" s="4" t="str">
        <f aca="false">IF(D2575&lt;Guide!$C$21,"Low PA",IF(TRIM(IF(ISNUMBER(AD2575),IF(N(AD2575)&lt;=-Guide!$C$24,"▼ Bat Speed  ",IF(N(AD2575)&gt;=Guide!$C$24,"▲ Bat Speed  ","")),"")&amp;IF(N(Z2575)&gt;=Guide!$C$22,"▲ Contact  ","")&amp;IF(N(Z2575)&lt;=-Guide!$C$22,"▼ Contact  ","")&amp;IF(N(AB2575)&gt;=Guide!$C$23,"▲ Chase  ","")&amp;IF(N(AB2575)&lt;=-Guide!$C$23,"▼ Chase  ",""))="","Stable",TRIM(IF(ISNUMBER(AD2575),IF(N(AD2575)&lt;=-Guide!$C$24,"▼ Bat Speed  ",IF(N(AD2575)&gt;=Guide!$C$24,"▲ Bat Speed  ","")),"")&amp;IF(N(Z2575)&gt;=Guide!$C$22,"▲ Contact  ","")&amp;IF(N(Z2575)&lt;=-Guide!$C$22,"▼ Contact  ","")&amp;IF(N(AB2575)&gt;=Guide!$C$23,"▲ Chase  ","")&amp;IF(N(AB2575)&lt;=-Guide!$C$23,"▼ Chase  ",""))))</f>
        <v>Stable</v>
      </c>
      <c r="AF2575" s="35" t="n">
        <f aca="false">MATCH(Counts!A2575,'Season Counts'!$A$2:$A$740,0)</f>
        <v>658</v>
      </c>
    </row>
    <row r="2576" customFormat="false" ht="15" hidden="false" customHeight="false" outlineLevel="0" collapsed="false">
      <c r="A2576" s="34" t="str">
        <f aca="false">Counts!B2576</f>
        <v>TB</v>
      </c>
      <c r="B2576" s="5" t="str">
        <f aca="false">Counts!C2576</f>
        <v>Nick Fortes</v>
      </c>
      <c r="C2576" s="34" t="str">
        <f aca="false">Counts!F2576</f>
        <v>May</v>
      </c>
      <c r="D2576" s="35" t="n">
        <f aca="false">IFERROR(Counts!P2576,"")</f>
        <v>61</v>
      </c>
      <c r="E2576" s="36" t="n">
        <f aca="false">IFERROR(Counts!R2576/Counts!Q2576,"")</f>
        <v>0.210526315789474</v>
      </c>
      <c r="F2576" s="36" t="n">
        <f aca="false">IFERROR((Counts!R2576+Counts!V2576+Counts!W2576)/(Counts!Q2576+Counts!V2576+Counts!W2576+Counts!X2576),"")</f>
        <v>0.233333333333333</v>
      </c>
      <c r="G2576" s="36" t="n">
        <f aca="false">IFERROR((Counts!R2576+Counts!S2576+2*Counts!T2576+3*Counts!U2576)/Counts!Q2576,"")</f>
        <v>0.228070175438596</v>
      </c>
      <c r="H2576" s="35" t="n">
        <f aca="false">IFERROR(Counts!U2576,"")</f>
        <v>0</v>
      </c>
      <c r="I2576" s="36" t="n">
        <f aca="false">IFERROR(Counts!Z2576/Counts!AA2576,"")</f>
        <v>0.21271186440678</v>
      </c>
      <c r="J2576" s="36" t="n">
        <f aca="false">IFERROR(Counts!AB2576/Counts!AA2576,"")</f>
        <v>0.218949152542373</v>
      </c>
      <c r="K2576" s="37" t="n">
        <f aca="false">IFERROR((Counts!AB2576-Counts!Z2576)/Counts!AA2576,"")</f>
        <v>0.0062372881355932</v>
      </c>
      <c r="L2576" s="38" t="n">
        <f aca="false">IFERROR(Counts!Y2576/Counts!P2576,"")</f>
        <v>0.147540983606557</v>
      </c>
      <c r="M2576" s="38" t="n">
        <f aca="false">IFERROR(Counts!V2576/Counts!P2576,"")</f>
        <v>0.0327868852459016</v>
      </c>
      <c r="N2576" s="38" t="n">
        <f aca="false">IFERROR(Counts!AD2576/Counts!AC2576,"")</f>
        <v>0</v>
      </c>
      <c r="O2576" s="38" t="n">
        <f aca="false">IFERROR(Counts!AE2576/Counts!AC2576,"")</f>
        <v>0.42</v>
      </c>
      <c r="P2576" s="39" t="n">
        <f aca="false">IFERROR(Counts!AG2576/Counts!AF2576,"")</f>
        <v>86.3551020408163</v>
      </c>
      <c r="Q2576" s="38" t="n">
        <f aca="false">IFERROR(Counts!AH2576/Counts!AC2576,"")</f>
        <v>0.2</v>
      </c>
      <c r="R2576" s="38" t="n">
        <f aca="false">IFERROR(Counts!N2576/Counts!M2576,"")</f>
        <v>0.407079646017699</v>
      </c>
      <c r="S2576" s="38" t="n">
        <f aca="false">IFERROR(Counts!K2576/Counts!J2576,"")</f>
        <v>0.719298245614035</v>
      </c>
      <c r="T2576" s="38" t="n">
        <f aca="false">IFERROR(Counts!I2576/Counts!H2576,"")</f>
        <v>0.1328125</v>
      </c>
      <c r="U2576" s="38" t="n">
        <f aca="false">IFERROR(1-Counts!L2576/Counts!K2576,"")</f>
        <v>0.914634146341463</v>
      </c>
      <c r="V2576" s="39" t="n">
        <f aca="false">IFERROR(Counts!AJ2576/Counts!AI2576,"")</f>
        <v>72.8530434782609</v>
      </c>
      <c r="W2576" s="38" t="n">
        <f aca="false">IFERROR(Counts!AK2576/Counts!AI2576,"")</f>
        <v>0.243478260869565</v>
      </c>
      <c r="X2576" s="40" t="n">
        <f aca="false">IFERROR(Counts!O2576,"")</f>
        <v>-5.432</v>
      </c>
      <c r="Y2576" s="36" t="n">
        <f aca="false">IFERROR(INDEX('Season Counts'!$Y$2:$Y$740,$AF2576)/INDEX('Season Counts'!$X$2:$X$740,$AF2576),"")</f>
        <v>0.273361904761905</v>
      </c>
      <c r="Z2576" s="37" t="n">
        <f aca="false">IFERROR(J2576-Y2576,"")</f>
        <v>-0.0544127522195319</v>
      </c>
      <c r="AA2576" s="38" t="n">
        <f aca="false">IFERROR(INDEX('Season Counts'!$K$2:$K$740,$AF2576)/INDEX('Season Counts'!$J$2:$J$740,$AF2576),"")</f>
        <v>0.372881355932203</v>
      </c>
      <c r="AB2576" s="41" t="n">
        <f aca="false">IFERROR(R2576-AA2576,"")</f>
        <v>0.0341982900854957</v>
      </c>
      <c r="AC2576" s="39" t="n">
        <f aca="false">IFERROR(INDEX('Season Counts'!$AG$2:$AG$740,$AF2576)/INDEX('Season Counts'!$AF$2:$AF$740,$AF2576),"")</f>
        <v>72.7750499001996</v>
      </c>
      <c r="AD2576" s="40" t="n">
        <f aca="false">IFERROR(V2576-AC2576,"")</f>
        <v>0.0779935780612675</v>
      </c>
      <c r="AE2576" s="4" t="str">
        <f aca="false">IF(D2576&lt;Guide!$C$21,"Low PA",IF(TRIM(IF(ISNUMBER(AD2576),IF(N(AD2576)&lt;=-Guide!$C$24,"▼ Bat Speed  ",IF(N(AD2576)&gt;=Guide!$C$24,"▲ Bat Speed  ","")),"")&amp;IF(N(Z2576)&gt;=Guide!$C$22,"▲ Contact  ","")&amp;IF(N(Z2576)&lt;=-Guide!$C$22,"▼ Contact  ","")&amp;IF(N(AB2576)&gt;=Guide!$C$23,"▲ Chase  ","")&amp;IF(N(AB2576)&lt;=-Guide!$C$23,"▼ Chase  ",""))="","Stable",TRIM(IF(ISNUMBER(AD2576),IF(N(AD2576)&lt;=-Guide!$C$24,"▼ Bat Speed  ",IF(N(AD2576)&gt;=Guide!$C$24,"▲ Bat Speed  ","")),"")&amp;IF(N(Z2576)&gt;=Guide!$C$22,"▲ Contact  ","")&amp;IF(N(Z2576)&lt;=-Guide!$C$22,"▼ Contact  ","")&amp;IF(N(AB2576)&gt;=Guide!$C$23,"▲ Chase  ","")&amp;IF(N(AB2576)&lt;=-Guide!$C$23,"▼ Chase  ",""))))</f>
        <v>▼ Contact</v>
      </c>
      <c r="AF2576" s="35" t="n">
        <f aca="false">MATCH(Counts!A2576,'Season Counts'!$A$2:$A$740,0)</f>
        <v>658</v>
      </c>
    </row>
    <row r="2577" customFormat="false" ht="15" hidden="false" customHeight="false" outlineLevel="0" collapsed="false">
      <c r="A2577" s="34" t="str">
        <f aca="false">Counts!B2577</f>
        <v>TB</v>
      </c>
      <c r="B2577" s="5" t="str">
        <f aca="false">Counts!C2577</f>
        <v>Nick Fortes</v>
      </c>
      <c r="C2577" s="34" t="str">
        <f aca="false">Counts!F2577</f>
        <v>Jun</v>
      </c>
      <c r="D2577" s="35" t="n">
        <f aca="false">IFERROR(Counts!P2577,"")</f>
        <v>60</v>
      </c>
      <c r="E2577" s="36" t="n">
        <f aca="false">IFERROR(Counts!R2577/Counts!Q2577,"")</f>
        <v>0.277777777777778</v>
      </c>
      <c r="F2577" s="36" t="n">
        <f aca="false">IFERROR((Counts!R2577+Counts!V2577+Counts!W2577)/(Counts!Q2577+Counts!V2577+Counts!W2577+Counts!X2577),"")</f>
        <v>0.338983050847458</v>
      </c>
      <c r="G2577" s="36" t="n">
        <f aca="false">IFERROR((Counts!R2577+Counts!S2577+2*Counts!T2577+3*Counts!U2577)/Counts!Q2577,"")</f>
        <v>0.351851851851852</v>
      </c>
      <c r="H2577" s="35" t="n">
        <f aca="false">IFERROR(Counts!U2577,"")</f>
        <v>0</v>
      </c>
      <c r="I2577" s="36" t="n">
        <f aca="false">IFERROR(Counts!Z2577/Counts!AA2577,"")</f>
        <v>0.307017543859649</v>
      </c>
      <c r="J2577" s="36" t="n">
        <f aca="false">IFERROR(Counts!AB2577/Counts!AA2577,"")</f>
        <v>0.270333333333333</v>
      </c>
      <c r="K2577" s="37" t="n">
        <f aca="false">IFERROR((Counts!AB2577-Counts!Z2577)/Counts!AA2577,"")</f>
        <v>-0.0366842105263158</v>
      </c>
      <c r="L2577" s="38" t="n">
        <f aca="false">IFERROR(Counts!Y2577/Counts!P2577,"")</f>
        <v>0.1</v>
      </c>
      <c r="M2577" s="38" t="n">
        <f aca="false">IFERROR(Counts!V2577/Counts!P2577,"")</f>
        <v>0.0166666666666667</v>
      </c>
      <c r="N2577" s="38" t="n">
        <f aca="false">IFERROR(Counts!AD2577/Counts!AC2577,"")</f>
        <v>0.0204081632653061</v>
      </c>
      <c r="O2577" s="38" t="n">
        <f aca="false">IFERROR(Counts!AE2577/Counts!AC2577,"")</f>
        <v>0.244897959183673</v>
      </c>
      <c r="P2577" s="39" t="n">
        <f aca="false">IFERROR(Counts!AG2577/Counts!AF2577,"")</f>
        <v>80.4520833333333</v>
      </c>
      <c r="Q2577" s="38" t="n">
        <f aca="false">IFERROR(Counts!AH2577/Counts!AC2577,"")</f>
        <v>0.163265306122449</v>
      </c>
      <c r="R2577" s="38" t="n">
        <f aca="false">IFERROR(Counts!N2577/Counts!M2577,"")</f>
        <v>0.415841584158416</v>
      </c>
      <c r="S2577" s="38" t="n">
        <f aca="false">IFERROR(Counts!K2577/Counts!J2577,"")</f>
        <v>0.597701149425287</v>
      </c>
      <c r="T2577" s="38" t="n">
        <f aca="false">IFERROR(Counts!I2577/Counts!H2577,"")</f>
        <v>0.115789473684211</v>
      </c>
      <c r="U2577" s="38" t="n">
        <f aca="false">IFERROR(1-Counts!L2577/Counts!K2577,"")</f>
        <v>0.923076923076923</v>
      </c>
      <c r="V2577" s="39" t="n">
        <f aca="false">IFERROR(Counts!AJ2577/Counts!AI2577,"")</f>
        <v>73.0810810810811</v>
      </c>
      <c r="W2577" s="38" t="n">
        <f aca="false">IFERROR(Counts!AK2577/Counts!AI2577,"")</f>
        <v>0.310810810810811</v>
      </c>
      <c r="X2577" s="40" t="n">
        <f aca="false">IFERROR(Counts!O2577,"")</f>
        <v>-0.24</v>
      </c>
      <c r="Y2577" s="36" t="n">
        <f aca="false">IFERROR(INDEX('Season Counts'!$Y$2:$Y$740,$AF2577)/INDEX('Season Counts'!$X$2:$X$740,$AF2577),"")</f>
        <v>0.273361904761905</v>
      </c>
      <c r="Z2577" s="37" t="n">
        <f aca="false">IFERROR(J2577-Y2577,"")</f>
        <v>-0.00302857142857138</v>
      </c>
      <c r="AA2577" s="38" t="n">
        <f aca="false">IFERROR(INDEX('Season Counts'!$K$2:$K$740,$AF2577)/INDEX('Season Counts'!$J$2:$J$740,$AF2577),"")</f>
        <v>0.372881355932203</v>
      </c>
      <c r="AB2577" s="41" t="n">
        <f aca="false">IFERROR(R2577-AA2577,"")</f>
        <v>0.0429602282262124</v>
      </c>
      <c r="AC2577" s="39" t="n">
        <f aca="false">IFERROR(INDEX('Season Counts'!$AG$2:$AG$740,$AF2577)/INDEX('Season Counts'!$AF$2:$AF$740,$AF2577),"")</f>
        <v>72.7750499001996</v>
      </c>
      <c r="AD2577" s="40" t="n">
        <f aca="false">IFERROR(V2577-AC2577,"")</f>
        <v>0.306031180881476</v>
      </c>
      <c r="AE2577" s="4" t="str">
        <f aca="false">IF(D2577&lt;Guide!$C$21,"Low PA",IF(TRIM(IF(ISNUMBER(AD2577),IF(N(AD2577)&lt;=-Guide!$C$24,"▼ Bat Speed  ",IF(N(AD2577)&gt;=Guide!$C$24,"▲ Bat Speed  ","")),"")&amp;IF(N(Z2577)&gt;=Guide!$C$22,"▲ Contact  ","")&amp;IF(N(Z2577)&lt;=-Guide!$C$22,"▼ Contact  ","")&amp;IF(N(AB2577)&gt;=Guide!$C$23,"▲ Chase  ","")&amp;IF(N(AB2577)&lt;=-Guide!$C$23,"▼ Chase  ",""))="","Stable",TRIM(IF(ISNUMBER(AD2577),IF(N(AD2577)&lt;=-Guide!$C$24,"▼ Bat Speed  ",IF(N(AD2577)&gt;=Guide!$C$24,"▲ Bat Speed  ","")),"")&amp;IF(N(Z2577)&gt;=Guide!$C$22,"▲ Contact  ","")&amp;IF(N(Z2577)&lt;=-Guide!$C$22,"▼ Contact  ","")&amp;IF(N(AB2577)&gt;=Guide!$C$23,"▲ Chase  ","")&amp;IF(N(AB2577)&lt;=-Guide!$C$23,"▼ Chase  ",""))))</f>
        <v>▲ Chase</v>
      </c>
      <c r="AF2577" s="35" t="n">
        <f aca="false">MATCH(Counts!A2577,'Season Counts'!$A$2:$A$740,0)</f>
        <v>658</v>
      </c>
    </row>
    <row r="2578" customFormat="false" ht="15" hidden="false" customHeight="false" outlineLevel="0" collapsed="false">
      <c r="A2578" s="34" t="str">
        <f aca="false">Counts!B2578</f>
        <v>TB</v>
      </c>
      <c r="B2578" s="5" t="str">
        <f aca="false">Counts!C2578</f>
        <v>Nick Fortes</v>
      </c>
      <c r="C2578" s="34" t="str">
        <f aca="false">Counts!F2578</f>
        <v>Jul</v>
      </c>
      <c r="D2578" s="35" t="n">
        <f aca="false">IFERROR(Counts!P2578,"")</f>
        <v>50</v>
      </c>
      <c r="E2578" s="36" t="n">
        <f aca="false">IFERROR(Counts!R2578/Counts!Q2578,"")</f>
        <v>0.354166666666667</v>
      </c>
      <c r="F2578" s="36" t="n">
        <f aca="false">IFERROR((Counts!R2578+Counts!V2578+Counts!W2578)/(Counts!Q2578+Counts!V2578+Counts!W2578+Counts!X2578),"")</f>
        <v>0.38</v>
      </c>
      <c r="G2578" s="36" t="n">
        <f aca="false">IFERROR((Counts!R2578+Counts!S2578+2*Counts!T2578+3*Counts!U2578)/Counts!Q2578,"")</f>
        <v>0.604166666666667</v>
      </c>
      <c r="H2578" s="35" t="n">
        <f aca="false">IFERROR(Counts!U2578,"")</f>
        <v>3</v>
      </c>
      <c r="I2578" s="36" t="n">
        <f aca="false">IFERROR(Counts!Z2578/Counts!AA2578,"")</f>
        <v>0.421</v>
      </c>
      <c r="J2578" s="36" t="n">
        <f aca="false">IFERROR(Counts!AB2578/Counts!AA2578,"")</f>
        <v>0.31972</v>
      </c>
      <c r="K2578" s="37" t="n">
        <f aca="false">IFERROR((Counts!AB2578-Counts!Z2578)/Counts!AA2578,"")</f>
        <v>-0.10128</v>
      </c>
      <c r="L2578" s="38" t="n">
        <f aca="false">IFERROR(Counts!Y2578/Counts!P2578,"")</f>
        <v>0.12</v>
      </c>
      <c r="M2578" s="38" t="n">
        <f aca="false">IFERROR(Counts!V2578/Counts!P2578,"")</f>
        <v>0.02</v>
      </c>
      <c r="N2578" s="38" t="n">
        <f aca="false">IFERROR(Counts!AD2578/Counts!AC2578,"")</f>
        <v>0.0714285714285714</v>
      </c>
      <c r="O2578" s="38" t="n">
        <f aca="false">IFERROR(Counts!AE2578/Counts!AC2578,"")</f>
        <v>0.333333333333333</v>
      </c>
      <c r="P2578" s="39" t="n">
        <f aca="false">IFERROR(Counts!AG2578/Counts!AF2578,"")</f>
        <v>84.5547619047619</v>
      </c>
      <c r="Q2578" s="38" t="n">
        <f aca="false">IFERROR(Counts!AH2578/Counts!AC2578,"")</f>
        <v>0.333333333333333</v>
      </c>
      <c r="R2578" s="38" t="n">
        <f aca="false">IFERROR(Counts!N2578/Counts!M2578,"")</f>
        <v>0.349397590361446</v>
      </c>
      <c r="S2578" s="38" t="n">
        <f aca="false">IFERROR(Counts!K2578/Counts!J2578,"")</f>
        <v>0.734177215189873</v>
      </c>
      <c r="T2578" s="38" t="n">
        <f aca="false">IFERROR(Counts!I2578/Counts!H2578,"")</f>
        <v>0.241379310344828</v>
      </c>
      <c r="U2578" s="38" t="n">
        <f aca="false">IFERROR(1-Counts!L2578/Counts!K2578,"")</f>
        <v>0.827586206896552</v>
      </c>
      <c r="V2578" s="39" t="n">
        <f aca="false">IFERROR(Counts!AJ2578/Counts!AI2578,"")</f>
        <v>72.4430379746836</v>
      </c>
      <c r="W2578" s="38" t="n">
        <f aca="false">IFERROR(Counts!AK2578/Counts!AI2578,"")</f>
        <v>0.253164556962025</v>
      </c>
      <c r="X2578" s="40" t="n">
        <f aca="false">IFERROR(Counts!O2578,"")</f>
        <v>4.862</v>
      </c>
      <c r="Y2578" s="36" t="n">
        <f aca="false">IFERROR(INDEX('Season Counts'!$Y$2:$Y$740,$AF2578)/INDEX('Season Counts'!$X$2:$X$740,$AF2578),"")</f>
        <v>0.273361904761905</v>
      </c>
      <c r="Z2578" s="37" t="n">
        <f aca="false">IFERROR(J2578-Y2578,"")</f>
        <v>0.0463580952380953</v>
      </c>
      <c r="AA2578" s="38" t="n">
        <f aca="false">IFERROR(INDEX('Season Counts'!$K$2:$K$740,$AF2578)/INDEX('Season Counts'!$J$2:$J$740,$AF2578),"")</f>
        <v>0.372881355932203</v>
      </c>
      <c r="AB2578" s="41" t="n">
        <f aca="false">IFERROR(R2578-AA2578,"")</f>
        <v>-0.0234837655707576</v>
      </c>
      <c r="AC2578" s="39" t="n">
        <f aca="false">IFERROR(INDEX('Season Counts'!$AG$2:$AG$740,$AF2578)/INDEX('Season Counts'!$AF$2:$AF$740,$AF2578),"")</f>
        <v>72.7750499001996</v>
      </c>
      <c r="AD2578" s="40" t="n">
        <f aca="false">IFERROR(V2578-AC2578,"")</f>
        <v>-0.332011925516056</v>
      </c>
      <c r="AE2578" s="4" t="str">
        <f aca="false">IF(D2578&lt;Guide!$C$21,"Low PA",IF(TRIM(IF(ISNUMBER(AD2578),IF(N(AD2578)&lt;=-Guide!$C$24,"▼ Bat Speed  ",IF(N(AD2578)&gt;=Guide!$C$24,"▲ Bat Speed  ","")),"")&amp;IF(N(Z2578)&gt;=Guide!$C$22,"▲ Contact  ","")&amp;IF(N(Z2578)&lt;=-Guide!$C$22,"▼ Contact  ","")&amp;IF(N(AB2578)&gt;=Guide!$C$23,"▲ Chase  ","")&amp;IF(N(AB2578)&lt;=-Guide!$C$23,"▼ Chase  ",""))="","Stable",TRIM(IF(ISNUMBER(AD2578),IF(N(AD2578)&lt;=-Guide!$C$24,"▼ Bat Speed  ",IF(N(AD2578)&gt;=Guide!$C$24,"▲ Bat Speed  ","")),"")&amp;IF(N(Z2578)&gt;=Guide!$C$22,"▲ Contact  ","")&amp;IF(N(Z2578)&lt;=-Guide!$C$22,"▼ Contact  ","")&amp;IF(N(AB2578)&gt;=Guide!$C$23,"▲ Chase  ","")&amp;IF(N(AB2578)&lt;=-Guide!$C$23,"▼ Chase  ",""))))</f>
        <v>▲ Contact</v>
      </c>
      <c r="AF2578" s="35" t="n">
        <f aca="false">MATCH(Counts!A2578,'Season Counts'!$A$2:$A$740,0)</f>
        <v>658</v>
      </c>
    </row>
    <row r="2579" customFormat="false" ht="15" hidden="false" customHeight="false" outlineLevel="0" collapsed="false">
      <c r="A2579" s="34" t="str">
        <f aca="false">Counts!B2579</f>
        <v>TB</v>
      </c>
      <c r="B2579" s="5" t="str">
        <f aca="false">Counts!C2579</f>
        <v>Nick Fortes</v>
      </c>
      <c r="C2579" s="34" t="str">
        <f aca="false">Counts!F2579</f>
        <v>Aug</v>
      </c>
      <c r="D2579" s="35" t="n">
        <f aca="false">IFERROR(Counts!P2579,"")</f>
        <v>32</v>
      </c>
      <c r="E2579" s="36" t="n">
        <f aca="false">IFERROR(Counts!R2579/Counts!Q2579,"")</f>
        <v>0.111111111111111</v>
      </c>
      <c r="F2579" s="36" t="n">
        <f aca="false">IFERROR((Counts!R2579+Counts!V2579+Counts!W2579)/(Counts!Q2579+Counts!V2579+Counts!W2579+Counts!X2579),"")</f>
        <v>0.2</v>
      </c>
      <c r="G2579" s="36" t="n">
        <f aca="false">IFERROR((Counts!R2579+Counts!S2579+2*Counts!T2579+3*Counts!U2579)/Counts!Q2579,"")</f>
        <v>0.148148148148148</v>
      </c>
      <c r="H2579" s="35" t="n">
        <f aca="false">IFERROR(Counts!U2579,"")</f>
        <v>0</v>
      </c>
      <c r="I2579" s="36" t="n">
        <f aca="false">IFERROR(Counts!Z2579/Counts!AA2579,"")</f>
        <v>0.171666666666667</v>
      </c>
      <c r="J2579" s="36" t="n">
        <f aca="false">IFERROR(Counts!AB2579/Counts!AA2579,"")</f>
        <v>0.2763</v>
      </c>
      <c r="K2579" s="37" t="n">
        <f aca="false">IFERROR((Counts!AB2579-Counts!Z2579)/Counts!AA2579,"")</f>
        <v>0.104633333333333</v>
      </c>
      <c r="L2579" s="38" t="n">
        <f aca="false">IFERROR(Counts!Y2579/Counts!P2579,"")</f>
        <v>0.125</v>
      </c>
      <c r="M2579" s="38" t="n">
        <f aca="false">IFERROR(Counts!V2579/Counts!P2579,"")</f>
        <v>0.09375</v>
      </c>
      <c r="N2579" s="38" t="n">
        <f aca="false">IFERROR(Counts!AD2579/Counts!AC2579,"")</f>
        <v>0</v>
      </c>
      <c r="O2579" s="38" t="n">
        <f aca="false">IFERROR(Counts!AE2579/Counts!AC2579,"")</f>
        <v>0.16</v>
      </c>
      <c r="P2579" s="39" t="n">
        <f aca="false">IFERROR(Counts!AG2579/Counts!AF2579,"")</f>
        <v>76.496</v>
      </c>
      <c r="Q2579" s="38" t="n">
        <f aca="false">IFERROR(Counts!AH2579/Counts!AC2579,"")</f>
        <v>0.32</v>
      </c>
      <c r="R2579" s="38" t="n">
        <f aca="false">IFERROR(Counts!N2579/Counts!M2579,"")</f>
        <v>0.327586206896552</v>
      </c>
      <c r="S2579" s="38" t="n">
        <f aca="false">IFERROR(Counts!K2579/Counts!J2579,"")</f>
        <v>0.692307692307692</v>
      </c>
      <c r="T2579" s="38" t="n">
        <f aca="false">IFERROR(Counts!I2579/Counts!H2579,"")</f>
        <v>0.145454545454545</v>
      </c>
      <c r="U2579" s="38" t="n">
        <f aca="false">IFERROR(1-Counts!L2579/Counts!K2579,"")</f>
        <v>0.888888888888889</v>
      </c>
      <c r="V2579" s="39" t="n">
        <f aca="false">IFERROR(Counts!AJ2579/Counts!AI2579,"")</f>
        <v>72.2509803921569</v>
      </c>
      <c r="W2579" s="38" t="n">
        <f aca="false">IFERROR(Counts!AK2579/Counts!AI2579,"")</f>
        <v>0.215686274509804</v>
      </c>
      <c r="X2579" s="40" t="n">
        <f aca="false">IFERROR(Counts!O2579,"")</f>
        <v>-3.823</v>
      </c>
      <c r="Y2579" s="36" t="n">
        <f aca="false">IFERROR(INDEX('Season Counts'!$Y$2:$Y$740,$AF2579)/INDEX('Season Counts'!$X$2:$X$740,$AF2579),"")</f>
        <v>0.273361904761905</v>
      </c>
      <c r="Z2579" s="37" t="n">
        <f aca="false">IFERROR(J2579-Y2579,"")</f>
        <v>0.00293809523809524</v>
      </c>
      <c r="AA2579" s="38" t="n">
        <f aca="false">IFERROR(INDEX('Season Counts'!$K$2:$K$740,$AF2579)/INDEX('Season Counts'!$J$2:$J$740,$AF2579),"")</f>
        <v>0.372881355932203</v>
      </c>
      <c r="AB2579" s="41" t="n">
        <f aca="false">IFERROR(R2579-AA2579,"")</f>
        <v>-0.0452951490356517</v>
      </c>
      <c r="AC2579" s="39" t="n">
        <f aca="false">IFERROR(INDEX('Season Counts'!$AG$2:$AG$740,$AF2579)/INDEX('Season Counts'!$AF$2:$AF$740,$AF2579),"")</f>
        <v>72.7750499001996</v>
      </c>
      <c r="AD2579" s="40" t="n">
        <f aca="false">IFERROR(V2579-AC2579,"")</f>
        <v>-0.524069508042743</v>
      </c>
      <c r="AE2579" s="4" t="str">
        <f aca="false">IF(D2579&lt;Guide!$C$21,"Low PA",IF(TRIM(IF(ISNUMBER(AD2579),IF(N(AD2579)&lt;=-Guide!$C$24,"▼ Bat Speed  ",IF(N(AD2579)&gt;=Guide!$C$24,"▲ Bat Speed  ","")),"")&amp;IF(N(Z2579)&gt;=Guide!$C$22,"▲ Contact  ","")&amp;IF(N(Z2579)&lt;=-Guide!$C$22,"▼ Contact  ","")&amp;IF(N(AB2579)&gt;=Guide!$C$23,"▲ Chase  ","")&amp;IF(N(AB2579)&lt;=-Guide!$C$23,"▼ Chase  ",""))="","Stable",TRIM(IF(ISNUMBER(AD2579),IF(N(AD2579)&lt;=-Guide!$C$24,"▼ Bat Speed  ",IF(N(AD2579)&gt;=Guide!$C$24,"▲ Bat Speed  ","")),"")&amp;IF(N(Z2579)&gt;=Guide!$C$22,"▲ Contact  ","")&amp;IF(N(Z2579)&lt;=-Guide!$C$22,"▼ Contact  ","")&amp;IF(N(AB2579)&gt;=Guide!$C$23,"▲ Chase  ","")&amp;IF(N(AB2579)&lt;=-Guide!$C$23,"▼ Chase  ",""))))</f>
        <v>Low PA</v>
      </c>
      <c r="AF2579" s="35" t="n">
        <f aca="false">MATCH(Counts!A2579,'Season Counts'!$A$2:$A$740,0)</f>
        <v>658</v>
      </c>
    </row>
    <row r="2580" customFormat="false" ht="15" hidden="false" customHeight="false" outlineLevel="0" collapsed="false">
      <c r="A2580" s="34" t="str">
        <f aca="false">Counts!B2580</f>
        <v>TB</v>
      </c>
      <c r="B2580" s="5" t="str">
        <f aca="false">Counts!C2580</f>
        <v>Nick Fortes</v>
      </c>
      <c r="C2580" s="34" t="str">
        <f aca="false">Counts!F2580</f>
        <v>Sep</v>
      </c>
      <c r="D2580" s="35" t="n">
        <f aca="false">IFERROR(Counts!P2580,"")</f>
        <v>39</v>
      </c>
      <c r="E2580" s="36" t="n">
        <f aca="false">IFERROR(Counts!R2580/Counts!Q2580,"")</f>
        <v>0.25</v>
      </c>
      <c r="F2580" s="36" t="n">
        <f aca="false">IFERROR((Counts!R2580+Counts!V2580+Counts!W2580)/(Counts!Q2580+Counts!V2580+Counts!W2580+Counts!X2580),"")</f>
        <v>0.307692307692308</v>
      </c>
      <c r="G2580" s="36" t="n">
        <f aca="false">IFERROR((Counts!R2580+Counts!S2580+2*Counts!T2580+3*Counts!U2580)/Counts!Q2580,"")</f>
        <v>0.5</v>
      </c>
      <c r="H2580" s="35" t="n">
        <f aca="false">IFERROR(Counts!U2580,"")</f>
        <v>2</v>
      </c>
      <c r="I2580" s="36" t="n">
        <f aca="false">IFERROR(Counts!Z2580/Counts!AA2580,"")</f>
        <v>0.353947368421053</v>
      </c>
      <c r="J2580" s="36" t="n">
        <f aca="false">IFERROR(Counts!AB2580/Counts!AA2580,"")</f>
        <v>0.229315789473684</v>
      </c>
      <c r="K2580" s="37" t="n">
        <f aca="false">IFERROR((Counts!AB2580-Counts!Z2580)/Counts!AA2580,"")</f>
        <v>-0.124631578947368</v>
      </c>
      <c r="L2580" s="38" t="n">
        <f aca="false">IFERROR(Counts!Y2580/Counts!P2580,"")</f>
        <v>0.256410256410256</v>
      </c>
      <c r="M2580" s="38" t="n">
        <f aca="false">IFERROR(Counts!V2580/Counts!P2580,"")</f>
        <v>0.0769230769230769</v>
      </c>
      <c r="N2580" s="38" t="n">
        <f aca="false">IFERROR(Counts!AD2580/Counts!AC2580,"")</f>
        <v>0.0384615384615385</v>
      </c>
      <c r="O2580" s="38" t="n">
        <f aca="false">IFERROR(Counts!AE2580/Counts!AC2580,"")</f>
        <v>0.461538461538462</v>
      </c>
      <c r="P2580" s="39" t="n">
        <f aca="false">IFERROR(Counts!AG2580/Counts!AF2580,"")</f>
        <v>82.696</v>
      </c>
      <c r="Q2580" s="38" t="n">
        <f aca="false">IFERROR(Counts!AH2580/Counts!AC2580,"")</f>
        <v>0.307692307692308</v>
      </c>
      <c r="R2580" s="38" t="n">
        <f aca="false">IFERROR(Counts!N2580/Counts!M2580,"")</f>
        <v>0.340909090909091</v>
      </c>
      <c r="S2580" s="38" t="n">
        <f aca="false">IFERROR(Counts!K2580/Counts!J2580,"")</f>
        <v>0.647058823529412</v>
      </c>
      <c r="T2580" s="38" t="n">
        <f aca="false">IFERROR(Counts!I2580/Counts!H2580,"")</f>
        <v>0.243243243243243</v>
      </c>
      <c r="U2580" s="38" t="n">
        <f aca="false">IFERROR(1-Counts!L2580/Counts!K2580,"")</f>
        <v>0.840909090909091</v>
      </c>
      <c r="V2580" s="39" t="n">
        <f aca="false">IFERROR(Counts!AJ2580/Counts!AI2580,"")</f>
        <v>74.5269841269841</v>
      </c>
      <c r="W2580" s="38" t="n">
        <f aca="false">IFERROR(Counts!AK2580/Counts!AI2580,"")</f>
        <v>0.476190476190476</v>
      </c>
      <c r="X2580" s="40" t="n">
        <f aca="false">IFERROR(Counts!O2580,"")</f>
        <v>0.567</v>
      </c>
      <c r="Y2580" s="36" t="n">
        <f aca="false">IFERROR(INDEX('Season Counts'!$Y$2:$Y$740,$AF2580)/INDEX('Season Counts'!$X$2:$X$740,$AF2580),"")</f>
        <v>0.273361904761905</v>
      </c>
      <c r="Z2580" s="37" t="n">
        <f aca="false">IFERROR(J2580-Y2580,"")</f>
        <v>-0.0440461152882205</v>
      </c>
      <c r="AA2580" s="38" t="n">
        <f aca="false">IFERROR(INDEX('Season Counts'!$K$2:$K$740,$AF2580)/INDEX('Season Counts'!$J$2:$J$740,$AF2580),"")</f>
        <v>0.372881355932203</v>
      </c>
      <c r="AB2580" s="41" t="n">
        <f aca="false">IFERROR(R2580-AA2580,"")</f>
        <v>-0.0319722650231125</v>
      </c>
      <c r="AC2580" s="39" t="n">
        <f aca="false">IFERROR(INDEX('Season Counts'!$AG$2:$AG$740,$AF2580)/INDEX('Season Counts'!$AF$2:$AF$740,$AF2580),"")</f>
        <v>72.7750499001996</v>
      </c>
      <c r="AD2580" s="40" t="n">
        <f aca="false">IFERROR(V2580-AC2580,"")</f>
        <v>1.75193422678451</v>
      </c>
      <c r="AE2580" s="4" t="str">
        <f aca="false">IF(D2580&lt;Guide!$C$21,"Low PA",IF(TRIM(IF(ISNUMBER(AD2580),IF(N(AD2580)&lt;=-Guide!$C$24,"▼ Bat Speed  ",IF(N(AD2580)&gt;=Guide!$C$24,"▲ Bat Speed  ","")),"")&amp;IF(N(Z2580)&gt;=Guide!$C$22,"▲ Contact  ","")&amp;IF(N(Z2580)&lt;=-Guide!$C$22,"▼ Contact  ","")&amp;IF(N(AB2580)&gt;=Guide!$C$23,"▲ Chase  ","")&amp;IF(N(AB2580)&lt;=-Guide!$C$23,"▼ Chase  ",""))="","Stable",TRIM(IF(ISNUMBER(AD2580),IF(N(AD2580)&lt;=-Guide!$C$24,"▼ Bat Speed  ",IF(N(AD2580)&gt;=Guide!$C$24,"▲ Bat Speed  ","")),"")&amp;IF(N(Z2580)&gt;=Guide!$C$22,"▲ Contact  ","")&amp;IF(N(Z2580)&lt;=-Guide!$C$22,"▼ Contact  ","")&amp;IF(N(AB2580)&gt;=Guide!$C$23,"▲ Chase  ","")&amp;IF(N(AB2580)&lt;=-Guide!$C$23,"▼ Chase  ",""))))</f>
        <v>Low PA</v>
      </c>
      <c r="AF2580" s="35" t="n">
        <f aca="false">MATCH(Counts!A2580,'Season Counts'!$A$2:$A$740,0)</f>
        <v>658</v>
      </c>
    </row>
    <row r="2581" customFormat="false" ht="15" hidden="false" customHeight="false" outlineLevel="0" collapsed="false">
      <c r="A2581" s="34" t="str">
        <f aca="false">Counts!B2581</f>
        <v>TB</v>
      </c>
      <c r="B2581" s="5" t="str">
        <f aca="false">Counts!C2581</f>
        <v>Ben Williamson</v>
      </c>
      <c r="C2581" s="34" t="str">
        <f aca="false">Counts!F2581</f>
        <v>Mar-Apr</v>
      </c>
      <c r="D2581" s="35" t="n">
        <f aca="false">IFERROR(Counts!P2581,"")</f>
        <v>89</v>
      </c>
      <c r="E2581" s="36" t="n">
        <f aca="false">IFERROR(Counts!R2581/Counts!Q2581,"")</f>
        <v>0.25</v>
      </c>
      <c r="F2581" s="36" t="n">
        <f aca="false">IFERROR((Counts!R2581+Counts!V2581+Counts!W2581)/(Counts!Q2581+Counts!V2581+Counts!W2581+Counts!X2581),"")</f>
        <v>0.318181818181818</v>
      </c>
      <c r="G2581" s="36" t="n">
        <f aca="false">IFERROR((Counts!R2581+Counts!S2581+2*Counts!T2581+3*Counts!U2581)/Counts!Q2581,"")</f>
        <v>0.3375</v>
      </c>
      <c r="H2581" s="35" t="n">
        <f aca="false">IFERROR(Counts!U2581,"")</f>
        <v>0</v>
      </c>
      <c r="I2581" s="36" t="n">
        <f aca="false">IFERROR(Counts!Z2581/Counts!AA2581,"")</f>
        <v>0.296022727272727</v>
      </c>
      <c r="J2581" s="36" t="n">
        <f aca="false">IFERROR(Counts!AB2581/Counts!AA2581,"")</f>
        <v>0.285863636363636</v>
      </c>
      <c r="K2581" s="37" t="n">
        <f aca="false">IFERROR((Counts!AB2581-Counts!Z2581)/Counts!AA2581,"")</f>
        <v>-0.0101590909090909</v>
      </c>
      <c r="L2581" s="38" t="n">
        <f aca="false">IFERROR(Counts!Y2581/Counts!P2581,"")</f>
        <v>0.213483146067416</v>
      </c>
      <c r="M2581" s="38" t="n">
        <f aca="false">IFERROR(Counts!V2581/Counts!P2581,"")</f>
        <v>0.0898876404494382</v>
      </c>
      <c r="N2581" s="38" t="n">
        <f aca="false">IFERROR(Counts!AD2581/Counts!AC2581,"")</f>
        <v>0</v>
      </c>
      <c r="O2581" s="38" t="n">
        <f aca="false">IFERROR(Counts!AE2581/Counts!AC2581,"")</f>
        <v>0.32258064516129</v>
      </c>
      <c r="P2581" s="39" t="n">
        <f aca="false">IFERROR(Counts!AG2581/Counts!AF2581,"")</f>
        <v>86.191935483871</v>
      </c>
      <c r="Q2581" s="38" t="n">
        <f aca="false">IFERROR(Counts!AH2581/Counts!AC2581,"")</f>
        <v>0.435483870967742</v>
      </c>
      <c r="R2581" s="38" t="n">
        <f aca="false">IFERROR(Counts!N2581/Counts!M2581,"")</f>
        <v>0.28643216080402</v>
      </c>
      <c r="S2581" s="38" t="n">
        <f aca="false">IFERROR(Counts!K2581/Counts!J2581,"")</f>
        <v>0.515337423312884</v>
      </c>
      <c r="T2581" s="38" t="n">
        <f aca="false">IFERROR(Counts!I2581/Counts!H2581,"")</f>
        <v>0.156028368794326</v>
      </c>
      <c r="U2581" s="38" t="n">
        <f aca="false">IFERROR(1-Counts!L2581/Counts!K2581,"")</f>
        <v>0.916666666666667</v>
      </c>
      <c r="V2581" s="39" t="n">
        <f aca="false">IFERROR(Counts!AJ2581/Counts!AI2581,"")</f>
        <v>70.0950819672131</v>
      </c>
      <c r="W2581" s="38" t="n">
        <f aca="false">IFERROR(Counts!AK2581/Counts!AI2581,"")</f>
        <v>0.122950819672131</v>
      </c>
      <c r="X2581" s="40" t="n">
        <f aca="false">IFERROR(Counts!O2581,"")</f>
        <v>-2.332</v>
      </c>
      <c r="Y2581" s="36" t="n">
        <f aca="false">IFERROR(INDEX('Season Counts'!$Y$2:$Y$740,$AF2581)/INDEX('Season Counts'!$X$2:$X$740,$AF2581),"")</f>
        <v>0.285578014184397</v>
      </c>
      <c r="Z2581" s="37" t="n">
        <f aca="false">IFERROR(J2581-Y2581,"")</f>
        <v>0.00028562217923922</v>
      </c>
      <c r="AA2581" s="38" t="n">
        <f aca="false">IFERROR(INDEX('Season Counts'!$K$2:$K$740,$AF2581)/INDEX('Season Counts'!$J$2:$J$740,$AF2581),"")</f>
        <v>0.317708333333333</v>
      </c>
      <c r="AB2581" s="41" t="n">
        <f aca="false">IFERROR(R2581-AA2581,"")</f>
        <v>-0.0312761725293132</v>
      </c>
      <c r="AC2581" s="39" t="n">
        <f aca="false">IFERROR(INDEX('Season Counts'!$AG$2:$AG$740,$AF2581)/INDEX('Season Counts'!$AF$2:$AF$740,$AF2581),"")</f>
        <v>69.3967741935484</v>
      </c>
      <c r="AD2581" s="40" t="n">
        <f aca="false">IFERROR(V2581-AC2581,"")</f>
        <v>0.698307773664723</v>
      </c>
      <c r="AE2581" s="4" t="str">
        <f aca="false">IF(D2581&lt;Guide!$C$21,"Low PA",IF(TRIM(IF(ISNUMBER(AD2581),IF(N(AD2581)&lt;=-Guide!$C$24,"▼ Bat Speed  ",IF(N(AD2581)&gt;=Guide!$C$24,"▲ Bat Speed  ","")),"")&amp;IF(N(Z2581)&gt;=Guide!$C$22,"▲ Contact  ","")&amp;IF(N(Z2581)&lt;=-Guide!$C$22,"▼ Contact  ","")&amp;IF(N(AB2581)&gt;=Guide!$C$23,"▲ Chase  ","")&amp;IF(N(AB2581)&lt;=-Guide!$C$23,"▼ Chase  ",""))="","Stable",TRIM(IF(ISNUMBER(AD2581),IF(N(AD2581)&lt;=-Guide!$C$24,"▼ Bat Speed  ",IF(N(AD2581)&gt;=Guide!$C$24,"▲ Bat Speed  ","")),"")&amp;IF(N(Z2581)&gt;=Guide!$C$22,"▲ Contact  ","")&amp;IF(N(Z2581)&lt;=-Guide!$C$22,"▼ Contact  ","")&amp;IF(N(AB2581)&gt;=Guide!$C$23,"▲ Chase  ","")&amp;IF(N(AB2581)&lt;=-Guide!$C$23,"▼ Chase  ",""))))</f>
        <v>Stable</v>
      </c>
      <c r="AF2581" s="35" t="n">
        <f aca="false">MATCH(Counts!A2581,'Season Counts'!$A$2:$A$740,0)</f>
        <v>659</v>
      </c>
    </row>
    <row r="2582" customFormat="false" ht="15" hidden="false" customHeight="false" outlineLevel="0" collapsed="false">
      <c r="A2582" s="34" t="str">
        <f aca="false">Counts!B2582</f>
        <v>TB</v>
      </c>
      <c r="B2582" s="5" t="str">
        <f aca="false">Counts!C2582</f>
        <v>Ben Williamson</v>
      </c>
      <c r="C2582" s="34" t="str">
        <f aca="false">Counts!F2582</f>
        <v>May</v>
      </c>
      <c r="D2582" s="35" t="n">
        <f aca="false">IFERROR(Counts!P2582,"")</f>
        <v>46</v>
      </c>
      <c r="E2582" s="36" t="n">
        <f aca="false">IFERROR(Counts!R2582/Counts!Q2582,"")</f>
        <v>0.307692307692308</v>
      </c>
      <c r="F2582" s="36" t="n">
        <f aca="false">IFERROR((Counts!R2582+Counts!V2582+Counts!W2582)/(Counts!Q2582+Counts!V2582+Counts!W2582+Counts!X2582),"")</f>
        <v>0.41304347826087</v>
      </c>
      <c r="G2582" s="36" t="n">
        <f aca="false">IFERROR((Counts!R2582+Counts!S2582+2*Counts!T2582+3*Counts!U2582)/Counts!Q2582,"")</f>
        <v>0.333333333333333</v>
      </c>
      <c r="H2582" s="35" t="n">
        <f aca="false">IFERROR(Counts!U2582,"")</f>
        <v>0</v>
      </c>
      <c r="I2582" s="36" t="n">
        <f aca="false">IFERROR(Counts!Z2582/Counts!AA2582,"")</f>
        <v>0.348913043478261</v>
      </c>
      <c r="J2582" s="36" t="n">
        <f aca="false">IFERROR(Counts!AB2582/Counts!AA2582,"")</f>
        <v>0.334739130434783</v>
      </c>
      <c r="K2582" s="37" t="n">
        <f aca="false">IFERROR((Counts!AB2582-Counts!Z2582)/Counts!AA2582,"")</f>
        <v>-0.0141739130434783</v>
      </c>
      <c r="L2582" s="38" t="n">
        <f aca="false">IFERROR(Counts!Y2582/Counts!P2582,"")</f>
        <v>0.195652173913044</v>
      </c>
      <c r="M2582" s="38" t="n">
        <f aca="false">IFERROR(Counts!V2582/Counts!P2582,"")</f>
        <v>0.130434782608696</v>
      </c>
      <c r="N2582" s="38" t="n">
        <f aca="false">IFERROR(Counts!AD2582/Counts!AC2582,"")</f>
        <v>0.0333333333333333</v>
      </c>
      <c r="O2582" s="38" t="n">
        <f aca="false">IFERROR(Counts!AE2582/Counts!AC2582,"")</f>
        <v>0.533333333333333</v>
      </c>
      <c r="P2582" s="39" t="n">
        <f aca="false">IFERROR(Counts!AG2582/Counts!AF2582,"")</f>
        <v>91.26</v>
      </c>
      <c r="Q2582" s="38" t="n">
        <f aca="false">IFERROR(Counts!AH2582/Counts!AC2582,"")</f>
        <v>0.3</v>
      </c>
      <c r="R2582" s="38" t="n">
        <f aca="false">IFERROR(Counts!N2582/Counts!M2582,"")</f>
        <v>0.350515463917526</v>
      </c>
      <c r="S2582" s="38" t="n">
        <f aca="false">IFERROR(Counts!K2582/Counts!J2582,"")</f>
        <v>0.554347826086957</v>
      </c>
      <c r="T2582" s="38" t="n">
        <f aca="false">IFERROR(Counts!I2582/Counts!H2582,"")</f>
        <v>0.188235294117647</v>
      </c>
      <c r="U2582" s="38" t="n">
        <f aca="false">IFERROR(1-Counts!L2582/Counts!K2582,"")</f>
        <v>0.941176470588235</v>
      </c>
      <c r="V2582" s="39" t="n">
        <f aca="false">IFERROR(Counts!AJ2582/Counts!AI2582,"")</f>
        <v>69.7897058823529</v>
      </c>
      <c r="W2582" s="38" t="n">
        <f aca="false">IFERROR(Counts!AK2582/Counts!AI2582,"")</f>
        <v>0.220588235294118</v>
      </c>
      <c r="X2582" s="40" t="n">
        <f aca="false">IFERROR(Counts!O2582,"")</f>
        <v>0.573</v>
      </c>
      <c r="Y2582" s="36" t="n">
        <f aca="false">IFERROR(INDEX('Season Counts'!$Y$2:$Y$740,$AF2582)/INDEX('Season Counts'!$X$2:$X$740,$AF2582),"")</f>
        <v>0.285578014184397</v>
      </c>
      <c r="Z2582" s="37" t="n">
        <f aca="false">IFERROR(J2582-Y2582,"")</f>
        <v>0.0491611162503854</v>
      </c>
      <c r="AA2582" s="38" t="n">
        <f aca="false">IFERROR(INDEX('Season Counts'!$K$2:$K$740,$AF2582)/INDEX('Season Counts'!$J$2:$J$740,$AF2582),"")</f>
        <v>0.317708333333333</v>
      </c>
      <c r="AB2582" s="41" t="n">
        <f aca="false">IFERROR(R2582-AA2582,"")</f>
        <v>0.0328071305841924</v>
      </c>
      <c r="AC2582" s="39" t="n">
        <f aca="false">IFERROR(INDEX('Season Counts'!$AG$2:$AG$740,$AF2582)/INDEX('Season Counts'!$AF$2:$AF$740,$AF2582),"")</f>
        <v>69.3967741935484</v>
      </c>
      <c r="AD2582" s="40" t="n">
        <f aca="false">IFERROR(V2582-AC2582,"")</f>
        <v>0.392931688804538</v>
      </c>
      <c r="AE2582" s="4" t="str">
        <f aca="false">IF(D2582&lt;Guide!$C$21,"Low PA",IF(TRIM(IF(ISNUMBER(AD2582),IF(N(AD2582)&lt;=-Guide!$C$24,"▼ Bat Speed  ",IF(N(AD2582)&gt;=Guide!$C$24,"▲ Bat Speed  ","")),"")&amp;IF(N(Z2582)&gt;=Guide!$C$22,"▲ Contact  ","")&amp;IF(N(Z2582)&lt;=-Guide!$C$22,"▼ Contact  ","")&amp;IF(N(AB2582)&gt;=Guide!$C$23,"▲ Chase  ","")&amp;IF(N(AB2582)&lt;=-Guide!$C$23,"▼ Chase  ",""))="","Stable",TRIM(IF(ISNUMBER(AD2582),IF(N(AD2582)&lt;=-Guide!$C$24,"▼ Bat Speed  ",IF(N(AD2582)&gt;=Guide!$C$24,"▲ Bat Speed  ","")),"")&amp;IF(N(Z2582)&gt;=Guide!$C$22,"▲ Contact  ","")&amp;IF(N(Z2582)&lt;=-Guide!$C$22,"▼ Contact  ","")&amp;IF(N(AB2582)&gt;=Guide!$C$23,"▲ Chase  ","")&amp;IF(N(AB2582)&lt;=-Guide!$C$23,"▼ Chase  ",""))))</f>
        <v>▲ Contact</v>
      </c>
      <c r="AF2582" s="35" t="n">
        <f aca="false">MATCH(Counts!A2582,'Season Counts'!$A$2:$A$740,0)</f>
        <v>659</v>
      </c>
    </row>
    <row r="2583" customFormat="false" ht="15" hidden="false" customHeight="false" outlineLevel="0" collapsed="false">
      <c r="A2583" s="34" t="str">
        <f aca="false">Counts!B2583</f>
        <v>TB</v>
      </c>
      <c r="B2583" s="5" t="str">
        <f aca="false">Counts!C2583</f>
        <v>Ben Williamson</v>
      </c>
      <c r="C2583" s="34" t="str">
        <f aca="false">Counts!F2583</f>
        <v>Jun</v>
      </c>
      <c r="D2583" s="35" t="n">
        <f aca="false">IFERROR(Counts!P2583,"")</f>
        <v>63</v>
      </c>
      <c r="E2583" s="36" t="n">
        <f aca="false">IFERROR(Counts!R2583/Counts!Q2583,"")</f>
        <v>0.172413793103448</v>
      </c>
      <c r="F2583" s="36" t="n">
        <f aca="false">IFERROR((Counts!R2583+Counts!V2583+Counts!W2583)/(Counts!Q2583+Counts!V2583+Counts!W2583+Counts!X2583),"")</f>
        <v>0.238095238095238</v>
      </c>
      <c r="G2583" s="36" t="n">
        <f aca="false">IFERROR((Counts!R2583+Counts!S2583+2*Counts!T2583+3*Counts!U2583)/Counts!Q2583,"")</f>
        <v>0.310344827586207</v>
      </c>
      <c r="H2583" s="35" t="n">
        <f aca="false">IFERROR(Counts!U2583,"")</f>
        <v>2</v>
      </c>
      <c r="I2583" s="36" t="n">
        <f aca="false">IFERROR(Counts!Z2583/Counts!AA2583,"")</f>
        <v>0.252459016393443</v>
      </c>
      <c r="J2583" s="36" t="n">
        <f aca="false">IFERROR(Counts!AB2583/Counts!AA2583,"")</f>
        <v>0.301426229508197</v>
      </c>
      <c r="K2583" s="37" t="n">
        <f aca="false">IFERROR((Counts!AB2583-Counts!Z2583)/Counts!AA2583,"")</f>
        <v>0.0489672131147541</v>
      </c>
      <c r="L2583" s="38" t="n">
        <f aca="false">IFERROR(Counts!Y2583/Counts!P2583,"")</f>
        <v>0.158730158730159</v>
      </c>
      <c r="M2583" s="38" t="n">
        <f aca="false">IFERROR(Counts!V2583/Counts!P2583,"")</f>
        <v>0.0793650793650794</v>
      </c>
      <c r="N2583" s="38" t="n">
        <f aca="false">IFERROR(Counts!AD2583/Counts!AC2583,"")</f>
        <v>0.0208333333333333</v>
      </c>
      <c r="O2583" s="38" t="n">
        <f aca="false">IFERROR(Counts!AE2583/Counts!AC2583,"")</f>
        <v>0.3125</v>
      </c>
      <c r="P2583" s="39" t="n">
        <f aca="false">IFERROR(Counts!AG2583/Counts!AF2583,"")</f>
        <v>86.6340425531915</v>
      </c>
      <c r="Q2583" s="38" t="n">
        <f aca="false">IFERROR(Counts!AH2583/Counts!AC2583,"")</f>
        <v>0.291666666666667</v>
      </c>
      <c r="R2583" s="38" t="n">
        <f aca="false">IFERROR(Counts!N2583/Counts!M2583,"")</f>
        <v>0.260869565217391</v>
      </c>
      <c r="S2583" s="38" t="n">
        <f aca="false">IFERROR(Counts!K2583/Counts!J2583,"")</f>
        <v>0.576271186440678</v>
      </c>
      <c r="T2583" s="38" t="n">
        <f aca="false">IFERROR(Counts!I2583/Counts!H2583,"")</f>
        <v>0.131313131313131</v>
      </c>
      <c r="U2583" s="38" t="n">
        <f aca="false">IFERROR(1-Counts!L2583/Counts!K2583,"")</f>
        <v>0.897058823529412</v>
      </c>
      <c r="V2583" s="39" t="n">
        <f aca="false">IFERROR(Counts!AJ2583/Counts!AI2583,"")</f>
        <v>68.7216867469879</v>
      </c>
      <c r="W2583" s="38" t="n">
        <f aca="false">IFERROR(Counts!AK2583/Counts!AI2583,"")</f>
        <v>0.0843373493975904</v>
      </c>
      <c r="X2583" s="40" t="n">
        <f aca="false">IFERROR(Counts!O2583,"")</f>
        <v>-4.167</v>
      </c>
      <c r="Y2583" s="36" t="n">
        <f aca="false">IFERROR(INDEX('Season Counts'!$Y$2:$Y$740,$AF2583)/INDEX('Season Counts'!$X$2:$X$740,$AF2583),"")</f>
        <v>0.285578014184397</v>
      </c>
      <c r="Z2583" s="37" t="n">
        <f aca="false">IFERROR(J2583-Y2583,"")</f>
        <v>0.0158482153237996</v>
      </c>
      <c r="AA2583" s="38" t="n">
        <f aca="false">IFERROR(INDEX('Season Counts'!$K$2:$K$740,$AF2583)/INDEX('Season Counts'!$J$2:$J$740,$AF2583),"")</f>
        <v>0.317708333333333</v>
      </c>
      <c r="AB2583" s="41" t="n">
        <f aca="false">IFERROR(R2583-AA2583,"")</f>
        <v>-0.056838768115942</v>
      </c>
      <c r="AC2583" s="39" t="n">
        <f aca="false">IFERROR(INDEX('Season Counts'!$AG$2:$AG$740,$AF2583)/INDEX('Season Counts'!$AF$2:$AF$740,$AF2583),"")</f>
        <v>69.3967741935484</v>
      </c>
      <c r="AD2583" s="40" t="n">
        <f aca="false">IFERROR(V2583-AC2583,"")</f>
        <v>-0.675087446560454</v>
      </c>
      <c r="AE2583" s="4" t="str">
        <f aca="false">IF(D2583&lt;Guide!$C$21,"Low PA",IF(TRIM(IF(ISNUMBER(AD2583),IF(N(AD2583)&lt;=-Guide!$C$24,"▼ Bat Speed  ",IF(N(AD2583)&gt;=Guide!$C$24,"▲ Bat Speed  ","")),"")&amp;IF(N(Z2583)&gt;=Guide!$C$22,"▲ Contact  ","")&amp;IF(N(Z2583)&lt;=-Guide!$C$22,"▼ Contact  ","")&amp;IF(N(AB2583)&gt;=Guide!$C$23,"▲ Chase  ","")&amp;IF(N(AB2583)&lt;=-Guide!$C$23,"▼ Chase  ",""))="","Stable",TRIM(IF(ISNUMBER(AD2583),IF(N(AD2583)&lt;=-Guide!$C$24,"▼ Bat Speed  ",IF(N(AD2583)&gt;=Guide!$C$24,"▲ Bat Speed  ","")),"")&amp;IF(N(Z2583)&gt;=Guide!$C$22,"▲ Contact  ","")&amp;IF(N(Z2583)&lt;=-Guide!$C$22,"▼ Contact  ","")&amp;IF(N(AB2583)&gt;=Guide!$C$23,"▲ Chase  ","")&amp;IF(N(AB2583)&lt;=-Guide!$C$23,"▼ Chase  ",""))))</f>
        <v>▼ Chase</v>
      </c>
      <c r="AF2583" s="35" t="n">
        <f aca="false">MATCH(Counts!A2583,'Season Counts'!$A$2:$A$740,0)</f>
        <v>659</v>
      </c>
    </row>
    <row r="2584" customFormat="false" ht="15" hidden="false" customHeight="false" outlineLevel="0" collapsed="false">
      <c r="A2584" s="34" t="str">
        <f aca="false">Counts!B2584</f>
        <v>TB</v>
      </c>
      <c r="B2584" s="5" t="str">
        <f aca="false">Counts!C2584</f>
        <v>Ben Williamson</v>
      </c>
      <c r="C2584" s="34" t="str">
        <f aca="false">Counts!F2584</f>
        <v>Jul</v>
      </c>
      <c r="D2584" s="35" t="n">
        <f aca="false">IFERROR(Counts!P2584,"")</f>
        <v>60</v>
      </c>
      <c r="E2584" s="36" t="n">
        <f aca="false">IFERROR(Counts!R2584/Counts!Q2584,"")</f>
        <v>0.293103448275862</v>
      </c>
      <c r="F2584" s="36" t="n">
        <f aca="false">IFERROR((Counts!R2584+Counts!V2584+Counts!W2584)/(Counts!Q2584+Counts!V2584+Counts!W2584+Counts!X2584),"")</f>
        <v>0.316666666666667</v>
      </c>
      <c r="G2584" s="36" t="n">
        <f aca="false">IFERROR((Counts!R2584+Counts!S2584+2*Counts!T2584+3*Counts!U2584)/Counts!Q2584,"")</f>
        <v>0.327586206896552</v>
      </c>
      <c r="H2584" s="35" t="n">
        <f aca="false">IFERROR(Counts!U2584,"")</f>
        <v>0</v>
      </c>
      <c r="I2584" s="36" t="n">
        <f aca="false">IFERROR(Counts!Z2584/Counts!AA2584,"")</f>
        <v>0.29</v>
      </c>
      <c r="J2584" s="36" t="n">
        <f aca="false">IFERROR(Counts!AB2584/Counts!AA2584,"")</f>
        <v>0.27445</v>
      </c>
      <c r="K2584" s="37" t="n">
        <f aca="false">IFERROR((Counts!AB2584-Counts!Z2584)/Counts!AA2584,"")</f>
        <v>-0.01555</v>
      </c>
      <c r="L2584" s="38" t="n">
        <f aca="false">IFERROR(Counts!Y2584/Counts!P2584,"")</f>
        <v>0.183333333333333</v>
      </c>
      <c r="M2584" s="38" t="n">
        <f aca="false">IFERROR(Counts!V2584/Counts!P2584,"")</f>
        <v>0.0166666666666667</v>
      </c>
      <c r="N2584" s="38" t="n">
        <f aca="false">IFERROR(Counts!AD2584/Counts!AC2584,"")</f>
        <v>0.0212765957446809</v>
      </c>
      <c r="O2584" s="38" t="n">
        <f aca="false">IFERROR(Counts!AE2584/Counts!AC2584,"")</f>
        <v>0.234042553191489</v>
      </c>
      <c r="P2584" s="39" t="n">
        <f aca="false">IFERROR(Counts!AG2584/Counts!AF2584,"")</f>
        <v>83.1531914893617</v>
      </c>
      <c r="Q2584" s="38" t="n">
        <f aca="false">IFERROR(Counts!AH2584/Counts!AC2584,"")</f>
        <v>0.297872340425532</v>
      </c>
      <c r="R2584" s="38" t="n">
        <f aca="false">IFERROR(Counts!N2584/Counts!M2584,"")</f>
        <v>0.375</v>
      </c>
      <c r="S2584" s="38" t="n">
        <f aca="false">IFERROR(Counts!K2584/Counts!J2584,"")</f>
        <v>0.611111111111111</v>
      </c>
      <c r="T2584" s="38" t="n">
        <f aca="false">IFERROR(Counts!I2584/Counts!H2584,"")</f>
        <v>0.161904761904762</v>
      </c>
      <c r="U2584" s="38" t="n">
        <f aca="false">IFERROR(1-Counts!L2584/Counts!K2584,"")</f>
        <v>0.878787878787879</v>
      </c>
      <c r="V2584" s="39" t="n">
        <f aca="false">IFERROR(Counts!AJ2584/Counts!AI2584,"")</f>
        <v>68.7274725274725</v>
      </c>
      <c r="W2584" s="38" t="n">
        <f aca="false">IFERROR(Counts!AK2584/Counts!AI2584,"")</f>
        <v>0.0769230769230769</v>
      </c>
      <c r="X2584" s="40" t="n">
        <f aca="false">IFERROR(Counts!O2584,"")</f>
        <v>-1.413</v>
      </c>
      <c r="Y2584" s="36" t="n">
        <f aca="false">IFERROR(INDEX('Season Counts'!$Y$2:$Y$740,$AF2584)/INDEX('Season Counts'!$X$2:$X$740,$AF2584),"")</f>
        <v>0.285578014184397</v>
      </c>
      <c r="Z2584" s="37" t="n">
        <f aca="false">IFERROR(J2584-Y2584,"")</f>
        <v>-0.0111280141843972</v>
      </c>
      <c r="AA2584" s="38" t="n">
        <f aca="false">IFERROR(INDEX('Season Counts'!$K$2:$K$740,$AF2584)/INDEX('Season Counts'!$J$2:$J$740,$AF2584),"")</f>
        <v>0.317708333333333</v>
      </c>
      <c r="AB2584" s="41" t="n">
        <f aca="false">IFERROR(R2584-AA2584,"")</f>
        <v>0.0572916666666667</v>
      </c>
      <c r="AC2584" s="39" t="n">
        <f aca="false">IFERROR(INDEX('Season Counts'!$AG$2:$AG$740,$AF2584)/INDEX('Season Counts'!$AF$2:$AF$740,$AF2584),"")</f>
        <v>69.3967741935484</v>
      </c>
      <c r="AD2584" s="40" t="n">
        <f aca="false">IFERROR(V2584-AC2584,"")</f>
        <v>-0.669301666075867</v>
      </c>
      <c r="AE2584" s="4" t="str">
        <f aca="false">IF(D2584&lt;Guide!$C$21,"Low PA",IF(TRIM(IF(ISNUMBER(AD2584),IF(N(AD2584)&lt;=-Guide!$C$24,"▼ Bat Speed  ",IF(N(AD2584)&gt;=Guide!$C$24,"▲ Bat Speed  ","")),"")&amp;IF(N(Z2584)&gt;=Guide!$C$22,"▲ Contact  ","")&amp;IF(N(Z2584)&lt;=-Guide!$C$22,"▼ Contact  ","")&amp;IF(N(AB2584)&gt;=Guide!$C$23,"▲ Chase  ","")&amp;IF(N(AB2584)&lt;=-Guide!$C$23,"▼ Chase  ",""))="","Stable",TRIM(IF(ISNUMBER(AD2584),IF(N(AD2584)&lt;=-Guide!$C$24,"▼ Bat Speed  ",IF(N(AD2584)&gt;=Guide!$C$24,"▲ Bat Speed  ","")),"")&amp;IF(N(Z2584)&gt;=Guide!$C$22,"▲ Contact  ","")&amp;IF(N(Z2584)&lt;=-Guide!$C$22,"▼ Contact  ","")&amp;IF(N(AB2584)&gt;=Guide!$C$23,"▲ Chase  ","")&amp;IF(N(AB2584)&lt;=-Guide!$C$23,"▼ Chase  ",""))))</f>
        <v>▲ Chase</v>
      </c>
      <c r="AF2584" s="35" t="n">
        <f aca="false">MATCH(Counts!A2584,'Season Counts'!$A$2:$A$740,0)</f>
        <v>659</v>
      </c>
    </row>
    <row r="2585" customFormat="false" ht="15" hidden="false" customHeight="false" outlineLevel="0" collapsed="false">
      <c r="A2585" s="34" t="str">
        <f aca="false">Counts!B2585</f>
        <v>TB</v>
      </c>
      <c r="B2585" s="5" t="str">
        <f aca="false">Counts!C2585</f>
        <v>Ben Williamson</v>
      </c>
      <c r="C2585" s="34" t="str">
        <f aca="false">Counts!F2585</f>
        <v>Aug</v>
      </c>
      <c r="D2585" s="35" t="n">
        <f aca="false">IFERROR(Counts!P2585,"")</f>
        <v>12</v>
      </c>
      <c r="E2585" s="36" t="n">
        <f aca="false">IFERROR(Counts!R2585/Counts!Q2585,"")</f>
        <v>0.166666666666667</v>
      </c>
      <c r="F2585" s="36" t="n">
        <f aca="false">IFERROR((Counts!R2585+Counts!V2585+Counts!W2585)/(Counts!Q2585+Counts!V2585+Counts!W2585+Counts!X2585),"")</f>
        <v>0.166666666666667</v>
      </c>
      <c r="G2585" s="36" t="n">
        <f aca="false">IFERROR((Counts!R2585+Counts!S2585+2*Counts!T2585+3*Counts!U2585)/Counts!Q2585,"")</f>
        <v>0.416666666666667</v>
      </c>
      <c r="H2585" s="35" t="n">
        <f aca="false">IFERROR(Counts!U2585,"")</f>
        <v>1</v>
      </c>
      <c r="I2585" s="36" t="n">
        <f aca="false">IFERROR(Counts!Z2585/Counts!AA2585,"")</f>
        <v>0.263636363636364</v>
      </c>
      <c r="J2585" s="36" t="n">
        <f aca="false">IFERROR(Counts!AB2585/Counts!AA2585,"")</f>
        <v>0.155454545454545</v>
      </c>
      <c r="K2585" s="37" t="n">
        <f aca="false">IFERROR((Counts!AB2585-Counts!Z2585)/Counts!AA2585,"")</f>
        <v>-0.108181818181818</v>
      </c>
      <c r="L2585" s="38" t="n">
        <f aca="false">IFERROR(Counts!Y2585/Counts!P2585,"")</f>
        <v>0.166666666666667</v>
      </c>
      <c r="M2585" s="38" t="n">
        <f aca="false">IFERROR(Counts!V2585/Counts!P2585,"")</f>
        <v>0</v>
      </c>
      <c r="N2585" s="38" t="n">
        <f aca="false">IFERROR(Counts!AD2585/Counts!AC2585,"")</f>
        <v>0</v>
      </c>
      <c r="O2585" s="38" t="n">
        <f aca="false">IFERROR(Counts!AE2585/Counts!AC2585,"")</f>
        <v>0.3</v>
      </c>
      <c r="P2585" s="39" t="n">
        <f aca="false">IFERROR(Counts!AG2585/Counts!AF2585,"")</f>
        <v>87.4</v>
      </c>
      <c r="Q2585" s="38" t="n">
        <f aca="false">IFERROR(Counts!AH2585/Counts!AC2585,"")</f>
        <v>0.1</v>
      </c>
      <c r="R2585" s="38" t="n">
        <f aca="false">IFERROR(Counts!N2585/Counts!M2585,"")</f>
        <v>0.392857142857143</v>
      </c>
      <c r="S2585" s="38" t="n">
        <f aca="false">IFERROR(Counts!K2585/Counts!J2585,"")</f>
        <v>0.421052631578947</v>
      </c>
      <c r="T2585" s="38" t="n">
        <f aca="false">IFERROR(Counts!I2585/Counts!H2585,"")</f>
        <v>0.157894736842105</v>
      </c>
      <c r="U2585" s="38" t="n">
        <f aca="false">IFERROR(1-Counts!L2585/Counts!K2585,"")</f>
        <v>1</v>
      </c>
      <c r="V2585" s="39" t="n">
        <f aca="false">IFERROR(Counts!AJ2585/Counts!AI2585,"")</f>
        <v>68.7266666666667</v>
      </c>
      <c r="W2585" s="38" t="n">
        <f aca="false">IFERROR(Counts!AK2585/Counts!AI2585,"")</f>
        <v>0</v>
      </c>
      <c r="X2585" s="40" t="n">
        <f aca="false">IFERROR(Counts!O2585,"")</f>
        <v>-1.091</v>
      </c>
      <c r="Y2585" s="36" t="n">
        <f aca="false">IFERROR(INDEX('Season Counts'!$Y$2:$Y$740,$AF2585)/INDEX('Season Counts'!$X$2:$X$740,$AF2585),"")</f>
        <v>0.285578014184397</v>
      </c>
      <c r="Z2585" s="37" t="n">
        <f aca="false">IFERROR(J2585-Y2585,"")</f>
        <v>-0.130123468729852</v>
      </c>
      <c r="AA2585" s="38" t="n">
        <f aca="false">IFERROR(INDEX('Season Counts'!$K$2:$K$740,$AF2585)/INDEX('Season Counts'!$J$2:$J$740,$AF2585),"")</f>
        <v>0.317708333333333</v>
      </c>
      <c r="AB2585" s="41" t="n">
        <f aca="false">IFERROR(R2585-AA2585,"")</f>
        <v>0.0751488095238095</v>
      </c>
      <c r="AC2585" s="39" t="n">
        <f aca="false">IFERROR(INDEX('Season Counts'!$AG$2:$AG$740,$AF2585)/INDEX('Season Counts'!$AF$2:$AF$740,$AF2585),"")</f>
        <v>69.3967741935484</v>
      </c>
      <c r="AD2585" s="40" t="n">
        <f aca="false">IFERROR(V2585-AC2585,"")</f>
        <v>-0.670107526881722</v>
      </c>
      <c r="AE2585" s="4" t="str">
        <f aca="false">IF(D2585&lt;Guide!$C$21,"Low PA",IF(TRIM(IF(ISNUMBER(AD2585),IF(N(AD2585)&lt;=-Guide!$C$24,"▼ Bat Speed  ",IF(N(AD2585)&gt;=Guide!$C$24,"▲ Bat Speed  ","")),"")&amp;IF(N(Z2585)&gt;=Guide!$C$22,"▲ Contact  ","")&amp;IF(N(Z2585)&lt;=-Guide!$C$22,"▼ Contact  ","")&amp;IF(N(AB2585)&gt;=Guide!$C$23,"▲ Chase  ","")&amp;IF(N(AB2585)&lt;=-Guide!$C$23,"▼ Chase  ",""))="","Stable",TRIM(IF(ISNUMBER(AD2585),IF(N(AD2585)&lt;=-Guide!$C$24,"▼ Bat Speed  ",IF(N(AD2585)&gt;=Guide!$C$24,"▲ Bat Speed  ","")),"")&amp;IF(N(Z2585)&gt;=Guide!$C$22,"▲ Contact  ","")&amp;IF(N(Z2585)&lt;=-Guide!$C$22,"▼ Contact  ","")&amp;IF(N(AB2585)&gt;=Guide!$C$23,"▲ Chase  ","")&amp;IF(N(AB2585)&lt;=-Guide!$C$23,"▼ Chase  ",""))))</f>
        <v>Low PA</v>
      </c>
      <c r="AF2585" s="35" t="n">
        <f aca="false">MATCH(Counts!A2585,'Season Counts'!$A$2:$A$740,0)</f>
        <v>659</v>
      </c>
    </row>
    <row r="2586" customFormat="false" ht="15" hidden="false" customHeight="false" outlineLevel="0" collapsed="false">
      <c r="A2586" s="34" t="str">
        <f aca="false">Counts!B2586</f>
        <v>TB</v>
      </c>
      <c r="B2586" s="5" t="str">
        <f aca="false">Counts!C2586</f>
        <v>Ben Williamson</v>
      </c>
      <c r="C2586" s="34" t="str">
        <f aca="false">Counts!F2586</f>
        <v>Sep</v>
      </c>
      <c r="D2586" s="35" t="n">
        <f aca="false">IFERROR(Counts!P2586,"")</f>
        <v>16</v>
      </c>
      <c r="E2586" s="36" t="n">
        <f aca="false">IFERROR(Counts!R2586/Counts!Q2586,"")</f>
        <v>0.0714285714285714</v>
      </c>
      <c r="F2586" s="36" t="n">
        <f aca="false">IFERROR((Counts!R2586+Counts!V2586+Counts!W2586)/(Counts!Q2586+Counts!V2586+Counts!W2586+Counts!X2586),"")</f>
        <v>0.1875</v>
      </c>
      <c r="G2586" s="36" t="n">
        <f aca="false">IFERROR((Counts!R2586+Counts!S2586+2*Counts!T2586+3*Counts!U2586)/Counts!Q2586,"")</f>
        <v>0.0714285714285714</v>
      </c>
      <c r="H2586" s="35" t="n">
        <f aca="false">IFERROR(Counts!U2586,"")</f>
        <v>0</v>
      </c>
      <c r="I2586" s="36" t="n">
        <f aca="false">IFERROR(Counts!Z2586/Counts!AA2586,"")</f>
        <v>0.14375</v>
      </c>
      <c r="J2586" s="36" t="n">
        <f aca="false">IFERROR(Counts!AB2586/Counts!AA2586,"")</f>
        <v>0.2134375</v>
      </c>
      <c r="K2586" s="37" t="n">
        <f aca="false">IFERROR((Counts!AB2586-Counts!Z2586)/Counts!AA2586,"")</f>
        <v>0.0696875</v>
      </c>
      <c r="L2586" s="38" t="n">
        <f aca="false">IFERROR(Counts!Y2586/Counts!P2586,"")</f>
        <v>0.1875</v>
      </c>
      <c r="M2586" s="38" t="n">
        <f aca="false">IFERROR(Counts!V2586/Counts!P2586,"")</f>
        <v>0.125</v>
      </c>
      <c r="N2586" s="38" t="n">
        <f aca="false">IFERROR(Counts!AD2586/Counts!AC2586,"")</f>
        <v>0.0909090909090909</v>
      </c>
      <c r="O2586" s="38" t="n">
        <f aca="false">IFERROR(Counts!AE2586/Counts!AC2586,"")</f>
        <v>0.363636363636364</v>
      </c>
      <c r="P2586" s="39" t="n">
        <f aca="false">IFERROR(Counts!AG2586/Counts!AF2586,"")</f>
        <v>88.5090909090909</v>
      </c>
      <c r="Q2586" s="38" t="n">
        <f aca="false">IFERROR(Counts!AH2586/Counts!AC2586,"")</f>
        <v>0.272727272727273</v>
      </c>
      <c r="R2586" s="38" t="n">
        <f aca="false">IFERROR(Counts!N2586/Counts!M2586,"")</f>
        <v>0.363636363636364</v>
      </c>
      <c r="S2586" s="38" t="n">
        <f aca="false">IFERROR(Counts!K2586/Counts!J2586,"")</f>
        <v>0.517241379310345</v>
      </c>
      <c r="T2586" s="38" t="n">
        <f aca="false">IFERROR(Counts!I2586/Counts!H2586,"")</f>
        <v>0.185185185185185</v>
      </c>
      <c r="U2586" s="38" t="n">
        <f aca="false">IFERROR(1-Counts!L2586/Counts!K2586,"")</f>
        <v>0.933333333333333</v>
      </c>
      <c r="V2586" s="39" t="n">
        <f aca="false">IFERROR(Counts!AJ2586/Counts!AI2586,"")</f>
        <v>70.025</v>
      </c>
      <c r="W2586" s="38" t="n">
        <f aca="false">IFERROR(Counts!AK2586/Counts!AI2586,"")</f>
        <v>0.166666666666667</v>
      </c>
      <c r="X2586" s="40" t="n">
        <f aca="false">IFERROR(Counts!O2586,"")</f>
        <v>-2.409</v>
      </c>
      <c r="Y2586" s="36" t="n">
        <f aca="false">IFERROR(INDEX('Season Counts'!$Y$2:$Y$740,$AF2586)/INDEX('Season Counts'!$X$2:$X$740,$AF2586),"")</f>
        <v>0.285578014184397</v>
      </c>
      <c r="Z2586" s="37" t="n">
        <f aca="false">IFERROR(J2586-Y2586,"")</f>
        <v>-0.0721405141843972</v>
      </c>
      <c r="AA2586" s="38" t="n">
        <f aca="false">IFERROR(INDEX('Season Counts'!$K$2:$K$740,$AF2586)/INDEX('Season Counts'!$J$2:$J$740,$AF2586),"")</f>
        <v>0.317708333333333</v>
      </c>
      <c r="AB2586" s="41" t="n">
        <f aca="false">IFERROR(R2586-AA2586,"")</f>
        <v>0.0459280303030303</v>
      </c>
      <c r="AC2586" s="39" t="n">
        <f aca="false">IFERROR(INDEX('Season Counts'!$AG$2:$AG$740,$AF2586)/INDEX('Season Counts'!$AF$2:$AF$740,$AF2586),"")</f>
        <v>69.3967741935484</v>
      </c>
      <c r="AD2586" s="40" t="n">
        <f aca="false">IFERROR(V2586-AC2586,"")</f>
        <v>0.628225806451596</v>
      </c>
      <c r="AE2586" s="4" t="str">
        <f aca="false">IF(D2586&lt;Guide!$C$21,"Low PA",IF(TRIM(IF(ISNUMBER(AD2586),IF(N(AD2586)&lt;=-Guide!$C$24,"▼ Bat Speed  ",IF(N(AD2586)&gt;=Guide!$C$24,"▲ Bat Speed  ","")),"")&amp;IF(N(Z2586)&gt;=Guide!$C$22,"▲ Contact  ","")&amp;IF(N(Z2586)&lt;=-Guide!$C$22,"▼ Contact  ","")&amp;IF(N(AB2586)&gt;=Guide!$C$23,"▲ Chase  ","")&amp;IF(N(AB2586)&lt;=-Guide!$C$23,"▼ Chase  ",""))="","Stable",TRIM(IF(ISNUMBER(AD2586),IF(N(AD2586)&lt;=-Guide!$C$24,"▼ Bat Speed  ",IF(N(AD2586)&gt;=Guide!$C$24,"▲ Bat Speed  ","")),"")&amp;IF(N(Z2586)&gt;=Guide!$C$22,"▲ Contact  ","")&amp;IF(N(Z2586)&lt;=-Guide!$C$22,"▼ Contact  ","")&amp;IF(N(AB2586)&gt;=Guide!$C$23,"▲ Chase  ","")&amp;IF(N(AB2586)&lt;=-Guide!$C$23,"▼ Chase  ",""))))</f>
        <v>Low PA</v>
      </c>
      <c r="AF2586" s="35" t="n">
        <f aca="false">MATCH(Counts!A2586,'Season Counts'!$A$2:$A$740,0)</f>
        <v>659</v>
      </c>
    </row>
    <row r="2587" customFormat="false" ht="15" hidden="false" customHeight="false" outlineLevel="0" collapsed="false">
      <c r="A2587" s="34" t="str">
        <f aca="false">Counts!B2587</f>
        <v>TB</v>
      </c>
      <c r="B2587" s="5" t="str">
        <f aca="false">Counts!C2587</f>
        <v>Ryan Vilade</v>
      </c>
      <c r="C2587" s="34" t="str">
        <f aca="false">Counts!F2587</f>
        <v>Mar-Apr</v>
      </c>
      <c r="D2587" s="35" t="n">
        <f aca="false">IFERROR(Counts!P2587,"")</f>
        <v>35</v>
      </c>
      <c r="E2587" s="36" t="n">
        <f aca="false">IFERROR(Counts!R2587/Counts!Q2587,"")</f>
        <v>0.34375</v>
      </c>
      <c r="F2587" s="36" t="n">
        <f aca="false">IFERROR((Counts!R2587+Counts!V2587+Counts!W2587)/(Counts!Q2587+Counts!V2587+Counts!W2587+Counts!X2587),"")</f>
        <v>0.4</v>
      </c>
      <c r="G2587" s="36" t="n">
        <f aca="false">IFERROR((Counts!R2587+Counts!S2587+2*Counts!T2587+3*Counts!U2587)/Counts!Q2587,"")</f>
        <v>0.40625</v>
      </c>
      <c r="H2587" s="35" t="n">
        <f aca="false">IFERROR(Counts!U2587,"")</f>
        <v>0</v>
      </c>
      <c r="I2587" s="36" t="n">
        <f aca="false">IFERROR(Counts!Z2587/Counts!AA2587,"")</f>
        <v>0.362857142857143</v>
      </c>
      <c r="J2587" s="36" t="n">
        <f aca="false">IFERROR(Counts!AB2587/Counts!AA2587,"")</f>
        <v>0.298714285714286</v>
      </c>
      <c r="K2587" s="37" t="n">
        <f aca="false">IFERROR((Counts!AB2587-Counts!Z2587)/Counts!AA2587,"")</f>
        <v>-0.0641428571428571</v>
      </c>
      <c r="L2587" s="38" t="n">
        <f aca="false">IFERROR(Counts!Y2587/Counts!P2587,"")</f>
        <v>0.2</v>
      </c>
      <c r="M2587" s="38" t="n">
        <f aca="false">IFERROR(Counts!V2587/Counts!P2587,"")</f>
        <v>0.0857142857142857</v>
      </c>
      <c r="N2587" s="38" t="n">
        <f aca="false">IFERROR(Counts!AD2587/Counts!AC2587,"")</f>
        <v>0</v>
      </c>
      <c r="O2587" s="38" t="n">
        <f aca="false">IFERROR(Counts!AE2587/Counts!AC2587,"")</f>
        <v>0.32</v>
      </c>
      <c r="P2587" s="39" t="n">
        <f aca="false">IFERROR(Counts!AG2587/Counts!AF2587,"")</f>
        <v>89.152</v>
      </c>
      <c r="Q2587" s="38" t="n">
        <f aca="false">IFERROR(Counts!AH2587/Counts!AC2587,"")</f>
        <v>0.52</v>
      </c>
      <c r="R2587" s="38" t="n">
        <f aca="false">IFERROR(Counts!N2587/Counts!M2587,"")</f>
        <v>0.273972602739726</v>
      </c>
      <c r="S2587" s="38" t="n">
        <f aca="false">IFERROR(Counts!K2587/Counts!J2587,"")</f>
        <v>0.7125</v>
      </c>
      <c r="T2587" s="38" t="n">
        <f aca="false">IFERROR(Counts!I2587/Counts!H2587,"")</f>
        <v>0.194805194805195</v>
      </c>
      <c r="U2587" s="38" t="n">
        <f aca="false">IFERROR(1-Counts!L2587/Counts!K2587,"")</f>
        <v>0.859649122807018</v>
      </c>
      <c r="V2587" s="39" t="n">
        <f aca="false">IFERROR(Counts!AJ2587/Counts!AI2587,"")</f>
        <v>75.9606557377049</v>
      </c>
      <c r="W2587" s="38" t="n">
        <f aca="false">IFERROR(Counts!AK2587/Counts!AI2587,"")</f>
        <v>0.59016393442623</v>
      </c>
      <c r="X2587" s="40" t="n">
        <f aca="false">IFERROR(Counts!O2587,"")</f>
        <v>1.311</v>
      </c>
      <c r="Y2587" s="36" t="n">
        <f aca="false">IFERROR(INDEX('Season Counts'!$Y$2:$Y$740,$AF2587)/INDEX('Season Counts'!$X$2:$X$740,$AF2587),"")</f>
        <v>0.326985401459854</v>
      </c>
      <c r="Z2587" s="37" t="n">
        <f aca="false">IFERROR(J2587-Y2587,"")</f>
        <v>-0.0282711157455683</v>
      </c>
      <c r="AA2587" s="38" t="n">
        <f aca="false">IFERROR(INDEX('Season Counts'!$K$2:$K$740,$AF2587)/INDEX('Season Counts'!$J$2:$J$740,$AF2587),"")</f>
        <v>0.274193548387097</v>
      </c>
      <c r="AB2587" s="41" t="n">
        <f aca="false">IFERROR(R2587-AA2587,"")</f>
        <v>-0.000220945647370741</v>
      </c>
      <c r="AC2587" s="39" t="n">
        <f aca="false">IFERROR(INDEX('Season Counts'!$AG$2:$AG$740,$AF2587)/INDEX('Season Counts'!$AF$2:$AF$740,$AF2587),"")</f>
        <v>76.6771739130435</v>
      </c>
      <c r="AD2587" s="40" t="n">
        <f aca="false">IFERROR(V2587-AC2587,"")</f>
        <v>-0.71651817533855</v>
      </c>
      <c r="AE2587" s="4" t="str">
        <f aca="false">IF(D2587&lt;Guide!$C$21,"Low PA",IF(TRIM(IF(ISNUMBER(AD2587),IF(N(AD2587)&lt;=-Guide!$C$24,"▼ Bat Speed  ",IF(N(AD2587)&gt;=Guide!$C$24,"▲ Bat Speed  ","")),"")&amp;IF(N(Z2587)&gt;=Guide!$C$22,"▲ Contact  ","")&amp;IF(N(Z2587)&lt;=-Guide!$C$22,"▼ Contact  ","")&amp;IF(N(AB2587)&gt;=Guide!$C$23,"▲ Chase  ","")&amp;IF(N(AB2587)&lt;=-Guide!$C$23,"▼ Chase  ",""))="","Stable",TRIM(IF(ISNUMBER(AD2587),IF(N(AD2587)&lt;=-Guide!$C$24,"▼ Bat Speed  ",IF(N(AD2587)&gt;=Guide!$C$24,"▲ Bat Speed  ","")),"")&amp;IF(N(Z2587)&gt;=Guide!$C$22,"▲ Contact  ","")&amp;IF(N(Z2587)&lt;=-Guide!$C$22,"▼ Contact  ","")&amp;IF(N(AB2587)&gt;=Guide!$C$23,"▲ Chase  ","")&amp;IF(N(AB2587)&lt;=-Guide!$C$23,"▼ Chase  ",""))))</f>
        <v>Low PA</v>
      </c>
      <c r="AF2587" s="35" t="n">
        <f aca="false">MATCH(Counts!A2587,'Season Counts'!$A$2:$A$740,0)</f>
        <v>660</v>
      </c>
    </row>
    <row r="2588" customFormat="false" ht="15" hidden="false" customHeight="false" outlineLevel="0" collapsed="false">
      <c r="A2588" s="34" t="str">
        <f aca="false">Counts!B2588</f>
        <v>TB</v>
      </c>
      <c r="B2588" s="5" t="str">
        <f aca="false">Counts!C2588</f>
        <v>Ryan Vilade</v>
      </c>
      <c r="C2588" s="34" t="str">
        <f aca="false">Counts!F2588</f>
        <v>May</v>
      </c>
      <c r="D2588" s="35" t="n">
        <f aca="false">IFERROR(Counts!P2588,"")</f>
        <v>54</v>
      </c>
      <c r="E2588" s="36" t="n">
        <f aca="false">IFERROR(Counts!R2588/Counts!Q2588,"")</f>
        <v>0.227272727272727</v>
      </c>
      <c r="F2588" s="36" t="n">
        <f aca="false">IFERROR((Counts!R2588+Counts!V2588+Counts!W2588)/(Counts!Q2588+Counts!V2588+Counts!W2588+Counts!X2588),"")</f>
        <v>0.320754716981132</v>
      </c>
      <c r="G2588" s="36" t="n">
        <f aca="false">IFERROR((Counts!R2588+Counts!S2588+2*Counts!T2588+3*Counts!U2588)/Counts!Q2588,"")</f>
        <v>0.431818181818182</v>
      </c>
      <c r="H2588" s="35" t="n">
        <f aca="false">IFERROR(Counts!U2588,"")</f>
        <v>2</v>
      </c>
      <c r="I2588" s="36" t="n">
        <f aca="false">IFERROR(Counts!Z2588/Counts!AA2588,"")</f>
        <v>0.323584905660377</v>
      </c>
      <c r="J2588" s="36" t="n">
        <f aca="false">IFERROR(Counts!AB2588/Counts!AA2588,"")</f>
        <v>0.306660377358491</v>
      </c>
      <c r="K2588" s="37" t="n">
        <f aca="false">IFERROR((Counts!AB2588-Counts!Z2588)/Counts!AA2588,"")</f>
        <v>-0.0169245283018868</v>
      </c>
      <c r="L2588" s="38" t="n">
        <f aca="false">IFERROR(Counts!Y2588/Counts!P2588,"")</f>
        <v>0.12962962962963</v>
      </c>
      <c r="M2588" s="38" t="n">
        <f aca="false">IFERROR(Counts!V2588/Counts!P2588,"")</f>
        <v>0.12962962962963</v>
      </c>
      <c r="N2588" s="38" t="n">
        <f aca="false">IFERROR(Counts!AD2588/Counts!AC2588,"")</f>
        <v>0.05</v>
      </c>
      <c r="O2588" s="38" t="n">
        <f aca="false">IFERROR(Counts!AE2588/Counts!AC2588,"")</f>
        <v>0.35</v>
      </c>
      <c r="P2588" s="39" t="n">
        <f aca="false">IFERROR(Counts!AG2588/Counts!AF2588,"")</f>
        <v>84.865</v>
      </c>
      <c r="Q2588" s="38" t="n">
        <f aca="false">IFERROR(Counts!AH2588/Counts!AC2588,"")</f>
        <v>0.25</v>
      </c>
      <c r="R2588" s="38" t="n">
        <f aca="false">IFERROR(Counts!N2588/Counts!M2588,"")</f>
        <v>0.262295081967213</v>
      </c>
      <c r="S2588" s="38" t="n">
        <f aca="false">IFERROR(Counts!K2588/Counts!J2588,"")</f>
        <v>0.726415094339623</v>
      </c>
      <c r="T2588" s="38" t="n">
        <f aca="false">IFERROR(Counts!I2588/Counts!H2588,"")</f>
        <v>0.110091743119266</v>
      </c>
      <c r="U2588" s="38" t="n">
        <f aca="false">IFERROR(1-Counts!L2588/Counts!K2588,"")</f>
        <v>0.922077922077922</v>
      </c>
      <c r="V2588" s="39" t="n">
        <f aca="false">IFERROR(Counts!AJ2588/Counts!AI2588,"")</f>
        <v>76.6797872340426</v>
      </c>
      <c r="W2588" s="38" t="n">
        <f aca="false">IFERROR(Counts!AK2588/Counts!AI2588,"")</f>
        <v>0.648936170212766</v>
      </c>
      <c r="X2588" s="40" t="n">
        <f aca="false">IFERROR(Counts!O2588,"")</f>
        <v>1.579</v>
      </c>
      <c r="Y2588" s="36" t="n">
        <f aca="false">IFERROR(INDEX('Season Counts'!$Y$2:$Y$740,$AF2588)/INDEX('Season Counts'!$X$2:$X$740,$AF2588),"")</f>
        <v>0.326985401459854</v>
      </c>
      <c r="Z2588" s="37" t="n">
        <f aca="false">IFERROR(J2588-Y2588,"")</f>
        <v>-0.0203250241013634</v>
      </c>
      <c r="AA2588" s="38" t="n">
        <f aca="false">IFERROR(INDEX('Season Counts'!$K$2:$K$740,$AF2588)/INDEX('Season Counts'!$J$2:$J$740,$AF2588),"")</f>
        <v>0.274193548387097</v>
      </c>
      <c r="AB2588" s="41" t="n">
        <f aca="false">IFERROR(R2588-AA2588,"")</f>
        <v>-0.0118984664198836</v>
      </c>
      <c r="AC2588" s="39" t="n">
        <f aca="false">IFERROR(INDEX('Season Counts'!$AG$2:$AG$740,$AF2588)/INDEX('Season Counts'!$AF$2:$AF$740,$AF2588),"")</f>
        <v>76.6771739130435</v>
      </c>
      <c r="AD2588" s="40" t="n">
        <f aca="false">IFERROR(V2588-AC2588,"")</f>
        <v>0.00261332099907463</v>
      </c>
      <c r="AE2588" s="4" t="str">
        <f aca="false">IF(D2588&lt;Guide!$C$21,"Low PA",IF(TRIM(IF(ISNUMBER(AD2588),IF(N(AD2588)&lt;=-Guide!$C$24,"▼ Bat Speed  ",IF(N(AD2588)&gt;=Guide!$C$24,"▲ Bat Speed  ","")),"")&amp;IF(N(Z2588)&gt;=Guide!$C$22,"▲ Contact  ","")&amp;IF(N(Z2588)&lt;=-Guide!$C$22,"▼ Contact  ","")&amp;IF(N(AB2588)&gt;=Guide!$C$23,"▲ Chase  ","")&amp;IF(N(AB2588)&lt;=-Guide!$C$23,"▼ Chase  ",""))="","Stable",TRIM(IF(ISNUMBER(AD2588),IF(N(AD2588)&lt;=-Guide!$C$24,"▼ Bat Speed  ",IF(N(AD2588)&gt;=Guide!$C$24,"▲ Bat Speed  ","")),"")&amp;IF(N(Z2588)&gt;=Guide!$C$22,"▲ Contact  ","")&amp;IF(N(Z2588)&lt;=-Guide!$C$22,"▼ Contact  ","")&amp;IF(N(AB2588)&gt;=Guide!$C$23,"▲ Chase  ","")&amp;IF(N(AB2588)&lt;=-Guide!$C$23,"▼ Chase  ",""))))</f>
        <v>Stable</v>
      </c>
      <c r="AF2588" s="35" t="n">
        <f aca="false">MATCH(Counts!A2588,'Season Counts'!$A$2:$A$740,0)</f>
        <v>660</v>
      </c>
    </row>
    <row r="2589" customFormat="false" ht="15" hidden="false" customHeight="false" outlineLevel="0" collapsed="false">
      <c r="A2589" s="34" t="str">
        <f aca="false">Counts!B2589</f>
        <v>TB</v>
      </c>
      <c r="B2589" s="5" t="str">
        <f aca="false">Counts!C2589</f>
        <v>Ryan Vilade</v>
      </c>
      <c r="C2589" s="34" t="str">
        <f aca="false">Counts!F2589</f>
        <v>Jun</v>
      </c>
      <c r="D2589" s="35" t="n">
        <f aca="false">IFERROR(Counts!P2589,"")</f>
        <v>55</v>
      </c>
      <c r="E2589" s="36" t="n">
        <f aca="false">IFERROR(Counts!R2589/Counts!Q2589,"")</f>
        <v>0.28</v>
      </c>
      <c r="F2589" s="36" t="n">
        <f aca="false">IFERROR((Counts!R2589+Counts!V2589+Counts!W2589)/(Counts!Q2589+Counts!V2589+Counts!W2589+Counts!X2589),"")</f>
        <v>0.327272727272727</v>
      </c>
      <c r="G2589" s="36" t="n">
        <f aca="false">IFERROR((Counts!R2589+Counts!S2589+2*Counts!T2589+3*Counts!U2589)/Counts!Q2589,"")</f>
        <v>0.58</v>
      </c>
      <c r="H2589" s="35" t="n">
        <f aca="false">IFERROR(Counts!U2589,"")</f>
        <v>4</v>
      </c>
      <c r="I2589" s="36" t="n">
        <f aca="false">IFERROR(Counts!Z2589/Counts!AA2589,"")</f>
        <v>0.386111111111111</v>
      </c>
      <c r="J2589" s="36" t="n">
        <f aca="false">IFERROR(Counts!AB2589/Counts!AA2589,"")</f>
        <v>0.351296296296296</v>
      </c>
      <c r="K2589" s="37" t="n">
        <f aca="false">IFERROR((Counts!AB2589-Counts!Z2589)/Counts!AA2589,"")</f>
        <v>-0.0348148148148149</v>
      </c>
      <c r="L2589" s="38" t="n">
        <f aca="false">IFERROR(Counts!Y2589/Counts!P2589,"")</f>
        <v>0.272727272727273</v>
      </c>
      <c r="M2589" s="38" t="n">
        <f aca="false">IFERROR(Counts!V2589/Counts!P2589,"")</f>
        <v>0.0545454545454545</v>
      </c>
      <c r="N2589" s="38" t="n">
        <f aca="false">IFERROR(Counts!AD2589/Counts!AC2589,"")</f>
        <v>0.111111111111111</v>
      </c>
      <c r="O2589" s="38" t="n">
        <f aca="false">IFERROR(Counts!AE2589/Counts!AC2589,"")</f>
        <v>0.472222222222222</v>
      </c>
      <c r="P2589" s="39" t="n">
        <f aca="false">IFERROR(Counts!AG2589/Counts!AF2589,"")</f>
        <v>91.48</v>
      </c>
      <c r="Q2589" s="38" t="n">
        <f aca="false">IFERROR(Counts!AH2589/Counts!AC2589,"")</f>
        <v>0.305555555555556</v>
      </c>
      <c r="R2589" s="38" t="n">
        <f aca="false">IFERROR(Counts!N2589/Counts!M2589,"")</f>
        <v>0.316831683168317</v>
      </c>
      <c r="S2589" s="38" t="n">
        <f aca="false">IFERROR(Counts!K2589/Counts!J2589,"")</f>
        <v>0.656565656565657</v>
      </c>
      <c r="T2589" s="38" t="n">
        <f aca="false">IFERROR(Counts!I2589/Counts!H2589,"")</f>
        <v>0.244897959183673</v>
      </c>
      <c r="U2589" s="38" t="n">
        <f aca="false">IFERROR(1-Counts!L2589/Counts!K2589,"")</f>
        <v>0.846153846153846</v>
      </c>
      <c r="V2589" s="39" t="n">
        <f aca="false">IFERROR(Counts!AJ2589/Counts!AI2589,"")</f>
        <v>76.0655172413793</v>
      </c>
      <c r="W2589" s="38" t="n">
        <f aca="false">IFERROR(Counts!AK2589/Counts!AI2589,"")</f>
        <v>0.609195402298851</v>
      </c>
      <c r="X2589" s="40" t="n">
        <f aca="false">IFERROR(Counts!O2589,"")</f>
        <v>2.765</v>
      </c>
      <c r="Y2589" s="36" t="n">
        <f aca="false">IFERROR(INDEX('Season Counts'!$Y$2:$Y$740,$AF2589)/INDEX('Season Counts'!$X$2:$X$740,$AF2589),"")</f>
        <v>0.326985401459854</v>
      </c>
      <c r="Z2589" s="37" t="n">
        <f aca="false">IFERROR(J2589-Y2589,"")</f>
        <v>0.0243108948364423</v>
      </c>
      <c r="AA2589" s="38" t="n">
        <f aca="false">IFERROR(INDEX('Season Counts'!$K$2:$K$740,$AF2589)/INDEX('Season Counts'!$J$2:$J$740,$AF2589),"")</f>
        <v>0.274193548387097</v>
      </c>
      <c r="AB2589" s="41" t="n">
        <f aca="false">IFERROR(R2589-AA2589,"")</f>
        <v>0.0426381347812201</v>
      </c>
      <c r="AC2589" s="39" t="n">
        <f aca="false">IFERROR(INDEX('Season Counts'!$AG$2:$AG$740,$AF2589)/INDEX('Season Counts'!$AF$2:$AF$740,$AF2589),"")</f>
        <v>76.6771739130435</v>
      </c>
      <c r="AD2589" s="40" t="n">
        <f aca="false">IFERROR(V2589-AC2589,"")</f>
        <v>-0.611656671664164</v>
      </c>
      <c r="AE2589" s="4" t="str">
        <f aca="false">IF(D2589&lt;Guide!$C$21,"Low PA",IF(TRIM(IF(ISNUMBER(AD2589),IF(N(AD2589)&lt;=-Guide!$C$24,"▼ Bat Speed  ",IF(N(AD2589)&gt;=Guide!$C$24,"▲ Bat Speed  ","")),"")&amp;IF(N(Z2589)&gt;=Guide!$C$22,"▲ Contact  ","")&amp;IF(N(Z2589)&lt;=-Guide!$C$22,"▼ Contact  ","")&amp;IF(N(AB2589)&gt;=Guide!$C$23,"▲ Chase  ","")&amp;IF(N(AB2589)&lt;=-Guide!$C$23,"▼ Chase  ",""))="","Stable",TRIM(IF(ISNUMBER(AD2589),IF(N(AD2589)&lt;=-Guide!$C$24,"▼ Bat Speed  ",IF(N(AD2589)&gt;=Guide!$C$24,"▲ Bat Speed  ","")),"")&amp;IF(N(Z2589)&gt;=Guide!$C$22,"▲ Contact  ","")&amp;IF(N(Z2589)&lt;=-Guide!$C$22,"▼ Contact  ","")&amp;IF(N(AB2589)&gt;=Guide!$C$23,"▲ Chase  ","")&amp;IF(N(AB2589)&lt;=-Guide!$C$23,"▼ Chase  ",""))))</f>
        <v>▲ Chase</v>
      </c>
      <c r="AF2589" s="35" t="n">
        <f aca="false">MATCH(Counts!A2589,'Season Counts'!$A$2:$A$740,0)</f>
        <v>660</v>
      </c>
    </row>
    <row r="2590" customFormat="false" ht="15" hidden="false" customHeight="false" outlineLevel="0" collapsed="false">
      <c r="A2590" s="34" t="str">
        <f aca="false">Counts!B2590</f>
        <v>TB</v>
      </c>
      <c r="B2590" s="5" t="str">
        <f aca="false">Counts!C2590</f>
        <v>Ryan Vilade</v>
      </c>
      <c r="C2590" s="34" t="str">
        <f aca="false">Counts!F2590</f>
        <v>Jul</v>
      </c>
      <c r="D2590" s="35" t="n">
        <f aca="false">IFERROR(Counts!P2590,"")</f>
        <v>36</v>
      </c>
      <c r="E2590" s="36" t="n">
        <f aca="false">IFERROR(Counts!R2590/Counts!Q2590,"")</f>
        <v>0.176470588235294</v>
      </c>
      <c r="F2590" s="36" t="n">
        <f aca="false">IFERROR((Counts!R2590+Counts!V2590+Counts!W2590)/(Counts!Q2590+Counts!V2590+Counts!W2590+Counts!X2590),"")</f>
        <v>0.222222222222222</v>
      </c>
      <c r="G2590" s="36" t="n">
        <f aca="false">IFERROR((Counts!R2590+Counts!S2590+2*Counts!T2590+3*Counts!U2590)/Counts!Q2590,"")</f>
        <v>0.470588235294118</v>
      </c>
      <c r="H2590" s="35" t="n">
        <f aca="false">IFERROR(Counts!U2590,"")</f>
        <v>3</v>
      </c>
      <c r="I2590" s="36" t="n">
        <f aca="false">IFERROR(Counts!Z2590/Counts!AA2590,"")</f>
        <v>0.290277777777778</v>
      </c>
      <c r="J2590" s="36" t="n">
        <f aca="false">IFERROR(Counts!AB2590/Counts!AA2590,"")</f>
        <v>0.263333333333333</v>
      </c>
      <c r="K2590" s="37" t="n">
        <f aca="false">IFERROR((Counts!AB2590-Counts!Z2590)/Counts!AA2590,"")</f>
        <v>-0.0269444444444444</v>
      </c>
      <c r="L2590" s="38" t="n">
        <f aca="false">IFERROR(Counts!Y2590/Counts!P2590,"")</f>
        <v>0.277777777777778</v>
      </c>
      <c r="M2590" s="38" t="n">
        <f aca="false">IFERROR(Counts!V2590/Counts!P2590,"")</f>
        <v>0.0555555555555556</v>
      </c>
      <c r="N2590" s="38" t="n">
        <f aca="false">IFERROR(Counts!AD2590/Counts!AC2590,"")</f>
        <v>0.0833333333333333</v>
      </c>
      <c r="O2590" s="38" t="n">
        <f aca="false">IFERROR(Counts!AE2590/Counts!AC2590,"")</f>
        <v>0.333333333333333</v>
      </c>
      <c r="P2590" s="39" t="n">
        <f aca="false">IFERROR(Counts!AG2590/Counts!AF2590,"")</f>
        <v>89.9291666666667</v>
      </c>
      <c r="Q2590" s="38" t="n">
        <f aca="false">IFERROR(Counts!AH2590/Counts!AC2590,"")</f>
        <v>0.416666666666667</v>
      </c>
      <c r="R2590" s="38" t="n">
        <f aca="false">IFERROR(Counts!N2590/Counts!M2590,"")</f>
        <v>0.206349206349206</v>
      </c>
      <c r="S2590" s="38" t="n">
        <f aca="false">IFERROR(Counts!K2590/Counts!J2590,"")</f>
        <v>0.792207792207792</v>
      </c>
      <c r="T2590" s="38" t="n">
        <f aca="false">IFERROR(Counts!I2590/Counts!H2590,"")</f>
        <v>0.243243243243243</v>
      </c>
      <c r="U2590" s="38" t="n">
        <f aca="false">IFERROR(1-Counts!L2590/Counts!K2590,"")</f>
        <v>0.786885245901639</v>
      </c>
      <c r="V2590" s="39" t="n">
        <f aca="false">IFERROR(Counts!AJ2590/Counts!AI2590,"")</f>
        <v>77.4180555555556</v>
      </c>
      <c r="W2590" s="38" t="n">
        <f aca="false">IFERROR(Counts!AK2590/Counts!AI2590,"")</f>
        <v>0.777777777777778</v>
      </c>
      <c r="X2590" s="40" t="n">
        <f aca="false">IFERROR(Counts!O2590,"")</f>
        <v>-0.876</v>
      </c>
      <c r="Y2590" s="36" t="n">
        <f aca="false">IFERROR(INDEX('Season Counts'!$Y$2:$Y$740,$AF2590)/INDEX('Season Counts'!$X$2:$X$740,$AF2590),"")</f>
        <v>0.326985401459854</v>
      </c>
      <c r="Z2590" s="37" t="n">
        <f aca="false">IFERROR(J2590-Y2590,"")</f>
        <v>-0.0636520681265206</v>
      </c>
      <c r="AA2590" s="38" t="n">
        <f aca="false">IFERROR(INDEX('Season Counts'!$K$2:$K$740,$AF2590)/INDEX('Season Counts'!$J$2:$J$740,$AF2590),"")</f>
        <v>0.274193548387097</v>
      </c>
      <c r="AB2590" s="41" t="n">
        <f aca="false">IFERROR(R2590-AA2590,"")</f>
        <v>-0.0678443420378904</v>
      </c>
      <c r="AC2590" s="39" t="n">
        <f aca="false">IFERROR(INDEX('Season Counts'!$AG$2:$AG$740,$AF2590)/INDEX('Season Counts'!$AF$2:$AF$740,$AF2590),"")</f>
        <v>76.6771739130435</v>
      </c>
      <c r="AD2590" s="40" t="n">
        <f aca="false">IFERROR(V2590-AC2590,"")</f>
        <v>0.740881642512079</v>
      </c>
      <c r="AE2590" s="4" t="str">
        <f aca="false">IF(D2590&lt;Guide!$C$21,"Low PA",IF(TRIM(IF(ISNUMBER(AD2590),IF(N(AD2590)&lt;=-Guide!$C$24,"▼ Bat Speed  ",IF(N(AD2590)&gt;=Guide!$C$24,"▲ Bat Speed  ","")),"")&amp;IF(N(Z2590)&gt;=Guide!$C$22,"▲ Contact  ","")&amp;IF(N(Z2590)&lt;=-Guide!$C$22,"▼ Contact  ","")&amp;IF(N(AB2590)&gt;=Guide!$C$23,"▲ Chase  ","")&amp;IF(N(AB2590)&lt;=-Guide!$C$23,"▼ Chase  ",""))="","Stable",TRIM(IF(ISNUMBER(AD2590),IF(N(AD2590)&lt;=-Guide!$C$24,"▼ Bat Speed  ",IF(N(AD2590)&gt;=Guide!$C$24,"▲ Bat Speed  ","")),"")&amp;IF(N(Z2590)&gt;=Guide!$C$22,"▲ Contact  ","")&amp;IF(N(Z2590)&lt;=-Guide!$C$22,"▼ Contact  ","")&amp;IF(N(AB2590)&gt;=Guide!$C$23,"▲ Chase  ","")&amp;IF(N(AB2590)&lt;=-Guide!$C$23,"▼ Chase  ",""))))</f>
        <v>Low PA</v>
      </c>
      <c r="AF2590" s="35" t="n">
        <f aca="false">MATCH(Counts!A2590,'Season Counts'!$A$2:$A$740,0)</f>
        <v>660</v>
      </c>
    </row>
    <row r="2591" customFormat="false" ht="15" hidden="false" customHeight="false" outlineLevel="0" collapsed="false">
      <c r="A2591" s="34" t="str">
        <f aca="false">Counts!B2591</f>
        <v>TB</v>
      </c>
      <c r="B2591" s="5" t="str">
        <f aca="false">Counts!C2591</f>
        <v>Ryan Vilade</v>
      </c>
      <c r="C2591" s="34" t="str">
        <f aca="false">Counts!F2591</f>
        <v>Aug</v>
      </c>
      <c r="D2591" s="35" t="n">
        <f aca="false">IFERROR(Counts!P2591,"")</f>
        <v>45</v>
      </c>
      <c r="E2591" s="36" t="n">
        <f aca="false">IFERROR(Counts!R2591/Counts!Q2591,"")</f>
        <v>0.268292682926829</v>
      </c>
      <c r="F2591" s="36" t="n">
        <f aca="false">IFERROR((Counts!R2591+Counts!V2591+Counts!W2591)/(Counts!Q2591+Counts!V2591+Counts!W2591+Counts!X2591),"")</f>
        <v>0.333333333333333</v>
      </c>
      <c r="G2591" s="36" t="n">
        <f aca="false">IFERROR((Counts!R2591+Counts!S2591+2*Counts!T2591+3*Counts!U2591)/Counts!Q2591,"")</f>
        <v>0.439024390243902</v>
      </c>
      <c r="H2591" s="35" t="n">
        <f aca="false">IFERROR(Counts!U2591,"")</f>
        <v>2</v>
      </c>
      <c r="I2591" s="36" t="n">
        <f aca="false">IFERROR(Counts!Z2591/Counts!AA2591,"")</f>
        <v>0.330681818181818</v>
      </c>
      <c r="J2591" s="36" t="n">
        <f aca="false">IFERROR(Counts!AB2591/Counts!AA2591,"")</f>
        <v>0.418409090909091</v>
      </c>
      <c r="K2591" s="37" t="n">
        <f aca="false">IFERROR((Counts!AB2591-Counts!Z2591)/Counts!AA2591,"")</f>
        <v>0.0877272727272727</v>
      </c>
      <c r="L2591" s="38" t="n">
        <f aca="false">IFERROR(Counts!Y2591/Counts!P2591,"")</f>
        <v>0.244444444444444</v>
      </c>
      <c r="M2591" s="38" t="n">
        <f aca="false">IFERROR(Counts!V2591/Counts!P2591,"")</f>
        <v>0.0888888888888889</v>
      </c>
      <c r="N2591" s="38" t="n">
        <f aca="false">IFERROR(Counts!AD2591/Counts!AC2591,"")</f>
        <v>0.133333333333333</v>
      </c>
      <c r="O2591" s="38" t="n">
        <f aca="false">IFERROR(Counts!AE2591/Counts!AC2591,"")</f>
        <v>0.5</v>
      </c>
      <c r="P2591" s="39" t="n">
        <f aca="false">IFERROR(Counts!AG2591/Counts!AF2591,"")</f>
        <v>90.5633333333333</v>
      </c>
      <c r="Q2591" s="38" t="n">
        <f aca="false">IFERROR(Counts!AH2591/Counts!AC2591,"")</f>
        <v>0.266666666666667</v>
      </c>
      <c r="R2591" s="38" t="n">
        <f aca="false">IFERROR(Counts!N2591/Counts!M2591,"")</f>
        <v>0.322222222222222</v>
      </c>
      <c r="S2591" s="38" t="n">
        <f aca="false">IFERROR(Counts!K2591/Counts!J2591,"")</f>
        <v>0.740740740740741</v>
      </c>
      <c r="T2591" s="38" t="n">
        <f aca="false">IFERROR(Counts!I2591/Counts!H2591,"")</f>
        <v>0.235955056179775</v>
      </c>
      <c r="U2591" s="38" t="n">
        <f aca="false">IFERROR(1-Counts!L2591/Counts!K2591,"")</f>
        <v>0.883333333333333</v>
      </c>
      <c r="V2591" s="39" t="n">
        <f aca="false">IFERROR(Counts!AJ2591/Counts!AI2591,"")</f>
        <v>77.0142857142857</v>
      </c>
      <c r="W2591" s="38" t="n">
        <f aca="false">IFERROR(Counts!AK2591/Counts!AI2591,"")</f>
        <v>0.7</v>
      </c>
      <c r="X2591" s="40" t="n">
        <f aca="false">IFERROR(Counts!O2591,"")</f>
        <v>-0.413</v>
      </c>
      <c r="Y2591" s="36" t="n">
        <f aca="false">IFERROR(INDEX('Season Counts'!$Y$2:$Y$740,$AF2591)/INDEX('Season Counts'!$X$2:$X$740,$AF2591),"")</f>
        <v>0.326985401459854</v>
      </c>
      <c r="Z2591" s="37" t="n">
        <f aca="false">IFERROR(J2591-Y2591,"")</f>
        <v>0.0914236894492369</v>
      </c>
      <c r="AA2591" s="38" t="n">
        <f aca="false">IFERROR(INDEX('Season Counts'!$K$2:$K$740,$AF2591)/INDEX('Season Counts'!$J$2:$J$740,$AF2591),"")</f>
        <v>0.274193548387097</v>
      </c>
      <c r="AB2591" s="41" t="n">
        <f aca="false">IFERROR(R2591-AA2591,"")</f>
        <v>0.0480286738351255</v>
      </c>
      <c r="AC2591" s="39" t="n">
        <f aca="false">IFERROR(INDEX('Season Counts'!$AG$2:$AG$740,$AF2591)/INDEX('Season Counts'!$AF$2:$AF$740,$AF2591),"")</f>
        <v>76.6771739130435</v>
      </c>
      <c r="AD2591" s="40" t="n">
        <f aca="false">IFERROR(V2591-AC2591,"")</f>
        <v>0.337111801242244</v>
      </c>
      <c r="AE2591" s="4" t="str">
        <f aca="false">IF(D2591&lt;Guide!$C$21,"Low PA",IF(TRIM(IF(ISNUMBER(AD2591),IF(N(AD2591)&lt;=-Guide!$C$24,"▼ Bat Speed  ",IF(N(AD2591)&gt;=Guide!$C$24,"▲ Bat Speed  ","")),"")&amp;IF(N(Z2591)&gt;=Guide!$C$22,"▲ Contact  ","")&amp;IF(N(Z2591)&lt;=-Guide!$C$22,"▼ Contact  ","")&amp;IF(N(AB2591)&gt;=Guide!$C$23,"▲ Chase  ","")&amp;IF(N(AB2591)&lt;=-Guide!$C$23,"▼ Chase  ",""))="","Stable",TRIM(IF(ISNUMBER(AD2591),IF(N(AD2591)&lt;=-Guide!$C$24,"▼ Bat Speed  ",IF(N(AD2591)&gt;=Guide!$C$24,"▲ Bat Speed  ","")),"")&amp;IF(N(Z2591)&gt;=Guide!$C$22,"▲ Contact  ","")&amp;IF(N(Z2591)&lt;=-Guide!$C$22,"▼ Contact  ","")&amp;IF(N(AB2591)&gt;=Guide!$C$23,"▲ Chase  ","")&amp;IF(N(AB2591)&lt;=-Guide!$C$23,"▼ Chase  ",""))))</f>
        <v>▲ Contact ▲ Chase</v>
      </c>
      <c r="AF2591" s="35" t="n">
        <f aca="false">MATCH(Counts!A2591,'Season Counts'!$A$2:$A$740,0)</f>
        <v>660</v>
      </c>
    </row>
    <row r="2592" customFormat="false" ht="15" hidden="false" customHeight="false" outlineLevel="0" collapsed="false">
      <c r="A2592" s="34" t="str">
        <f aca="false">Counts!B2592</f>
        <v>TB</v>
      </c>
      <c r="B2592" s="5" t="str">
        <f aca="false">Counts!C2592</f>
        <v>Ryan Vilade</v>
      </c>
      <c r="C2592" s="34" t="str">
        <f aca="false">Counts!F2592</f>
        <v>Sep</v>
      </c>
      <c r="D2592" s="35" t="n">
        <f aca="false">IFERROR(Counts!P2592,"")</f>
        <v>53</v>
      </c>
      <c r="E2592" s="36" t="n">
        <f aca="false">IFERROR(Counts!R2592/Counts!Q2592,"")</f>
        <v>0.181818181818182</v>
      </c>
      <c r="F2592" s="36" t="n">
        <f aca="false">IFERROR((Counts!R2592+Counts!V2592+Counts!W2592)/(Counts!Q2592+Counts!V2592+Counts!W2592+Counts!X2592),"")</f>
        <v>0.320754716981132</v>
      </c>
      <c r="G2592" s="36" t="n">
        <f aca="false">IFERROR((Counts!R2592+Counts!S2592+2*Counts!T2592+3*Counts!U2592)/Counts!Q2592,"")</f>
        <v>0.227272727272727</v>
      </c>
      <c r="H2592" s="35" t="n">
        <f aca="false">IFERROR(Counts!U2592,"")</f>
        <v>0</v>
      </c>
      <c r="I2592" s="36" t="n">
        <f aca="false">IFERROR(Counts!Z2592/Counts!AA2592,"")</f>
        <v>0.286538461538462</v>
      </c>
      <c r="J2592" s="36" t="n">
        <f aca="false">IFERROR(Counts!AB2592/Counts!AA2592,"")</f>
        <v>0.308192307692308</v>
      </c>
      <c r="K2592" s="37" t="n">
        <f aca="false">IFERROR((Counts!AB2592-Counts!Z2592)/Counts!AA2592,"")</f>
        <v>0.0216538461538461</v>
      </c>
      <c r="L2592" s="38" t="n">
        <f aca="false">IFERROR(Counts!Y2592/Counts!P2592,"")</f>
        <v>0.283018867924528</v>
      </c>
      <c r="M2592" s="38" t="n">
        <f aca="false">IFERROR(Counts!V2592/Counts!P2592,"")</f>
        <v>0.132075471698113</v>
      </c>
      <c r="N2592" s="38" t="n">
        <f aca="false">IFERROR(Counts!AD2592/Counts!AC2592,"")</f>
        <v>0.0344827586206897</v>
      </c>
      <c r="O2592" s="38" t="n">
        <f aca="false">IFERROR(Counts!AE2592/Counts!AC2592,"")</f>
        <v>0.379310344827586</v>
      </c>
      <c r="P2592" s="39" t="n">
        <f aca="false">IFERROR(Counts!AG2592/Counts!AF2592,"")</f>
        <v>86.1035714285714</v>
      </c>
      <c r="Q2592" s="38" t="n">
        <f aca="false">IFERROR(Counts!AH2592/Counts!AC2592,"")</f>
        <v>0.241379310344828</v>
      </c>
      <c r="R2592" s="38" t="n">
        <f aca="false">IFERROR(Counts!N2592/Counts!M2592,"")</f>
        <v>0.247706422018349</v>
      </c>
      <c r="S2592" s="38" t="n">
        <f aca="false">IFERROR(Counts!K2592/Counts!J2592,"")</f>
        <v>0.638297872340426</v>
      </c>
      <c r="T2592" s="38" t="n">
        <f aca="false">IFERROR(Counts!I2592/Counts!H2592,"")</f>
        <v>0.229885057471264</v>
      </c>
      <c r="U2592" s="38" t="n">
        <f aca="false">IFERROR(1-Counts!L2592/Counts!K2592,"")</f>
        <v>0.866666666666667</v>
      </c>
      <c r="V2592" s="39" t="n">
        <f aca="false">IFERROR(Counts!AJ2592/Counts!AI2592,"")</f>
        <v>76.9368421052632</v>
      </c>
      <c r="W2592" s="38" t="n">
        <f aca="false">IFERROR(Counts!AK2592/Counts!AI2592,"")</f>
        <v>0.710526315789474</v>
      </c>
      <c r="X2592" s="40" t="n">
        <f aca="false">IFERROR(Counts!O2592,"")</f>
        <v>-0.107</v>
      </c>
      <c r="Y2592" s="36" t="n">
        <f aca="false">IFERROR(INDEX('Season Counts'!$Y$2:$Y$740,$AF2592)/INDEX('Season Counts'!$X$2:$X$740,$AF2592),"")</f>
        <v>0.326985401459854</v>
      </c>
      <c r="Z2592" s="37" t="n">
        <f aca="false">IFERROR(J2592-Y2592,"")</f>
        <v>-0.0187930937675463</v>
      </c>
      <c r="AA2592" s="38" t="n">
        <f aca="false">IFERROR(INDEX('Season Counts'!$K$2:$K$740,$AF2592)/INDEX('Season Counts'!$J$2:$J$740,$AF2592),"")</f>
        <v>0.274193548387097</v>
      </c>
      <c r="AB2592" s="41" t="n">
        <f aca="false">IFERROR(R2592-AA2592,"")</f>
        <v>-0.0264871263687481</v>
      </c>
      <c r="AC2592" s="39" t="n">
        <f aca="false">IFERROR(INDEX('Season Counts'!$AG$2:$AG$740,$AF2592)/INDEX('Season Counts'!$AF$2:$AF$740,$AF2592),"")</f>
        <v>76.6771739130435</v>
      </c>
      <c r="AD2592" s="40" t="n">
        <f aca="false">IFERROR(V2592-AC2592,"")</f>
        <v>0.259668192219678</v>
      </c>
      <c r="AE2592" s="4" t="str">
        <f aca="false">IF(D2592&lt;Guide!$C$21,"Low PA",IF(TRIM(IF(ISNUMBER(AD2592),IF(N(AD2592)&lt;=-Guide!$C$24,"▼ Bat Speed  ",IF(N(AD2592)&gt;=Guide!$C$24,"▲ Bat Speed  ","")),"")&amp;IF(N(Z2592)&gt;=Guide!$C$22,"▲ Contact  ","")&amp;IF(N(Z2592)&lt;=-Guide!$C$22,"▼ Contact  ","")&amp;IF(N(AB2592)&gt;=Guide!$C$23,"▲ Chase  ","")&amp;IF(N(AB2592)&lt;=-Guide!$C$23,"▼ Chase  ",""))="","Stable",TRIM(IF(ISNUMBER(AD2592),IF(N(AD2592)&lt;=-Guide!$C$24,"▼ Bat Speed  ",IF(N(AD2592)&gt;=Guide!$C$24,"▲ Bat Speed  ","")),"")&amp;IF(N(Z2592)&gt;=Guide!$C$22,"▲ Contact  ","")&amp;IF(N(Z2592)&lt;=-Guide!$C$22,"▼ Contact  ","")&amp;IF(N(AB2592)&gt;=Guide!$C$23,"▲ Chase  ","")&amp;IF(N(AB2592)&lt;=-Guide!$C$23,"▼ Chase  ",""))))</f>
        <v>Stable</v>
      </c>
      <c r="AF2592" s="35" t="n">
        <f aca="false">MATCH(Counts!A2592,'Season Counts'!$A$2:$A$740,0)</f>
        <v>660</v>
      </c>
    </row>
    <row r="2593" customFormat="false" ht="15" hidden="false" customHeight="false" outlineLevel="0" collapsed="false">
      <c r="A2593" s="34" t="str">
        <f aca="false">Counts!B2593</f>
        <v>TB</v>
      </c>
      <c r="B2593" s="5" t="str">
        <f aca="false">Counts!C2593</f>
        <v>Victor Mesa Jr.</v>
      </c>
      <c r="C2593" s="34" t="str">
        <f aca="false">Counts!F2593</f>
        <v>May</v>
      </c>
      <c r="D2593" s="35" t="n">
        <f aca="false">IFERROR(Counts!P2593,"")</f>
        <v>18</v>
      </c>
      <c r="E2593" s="36" t="n">
        <f aca="false">IFERROR(Counts!R2593/Counts!Q2593,"")</f>
        <v>0.25</v>
      </c>
      <c r="F2593" s="36" t="n">
        <f aca="false">IFERROR((Counts!R2593+Counts!V2593+Counts!W2593)/(Counts!Q2593+Counts!V2593+Counts!W2593+Counts!X2593),"")</f>
        <v>0.294117647058824</v>
      </c>
      <c r="G2593" s="36" t="n">
        <f aca="false">IFERROR((Counts!R2593+Counts!S2593+2*Counts!T2593+3*Counts!U2593)/Counts!Q2593,"")</f>
        <v>0.4375</v>
      </c>
      <c r="H2593" s="35" t="n">
        <f aca="false">IFERROR(Counts!U2593,"")</f>
        <v>1</v>
      </c>
      <c r="I2593" s="36" t="n">
        <f aca="false">IFERROR(Counts!Z2593/Counts!AA2593,"")</f>
        <v>0.317647058823529</v>
      </c>
      <c r="J2593" s="36" t="n">
        <f aca="false">IFERROR(Counts!AB2593/Counts!AA2593,"")</f>
        <v>0.429058823529412</v>
      </c>
      <c r="K2593" s="37" t="n">
        <f aca="false">IFERROR((Counts!AB2593-Counts!Z2593)/Counts!AA2593,"")</f>
        <v>0.111411764705882</v>
      </c>
      <c r="L2593" s="38" t="n">
        <f aca="false">IFERROR(Counts!Y2593/Counts!P2593,"")</f>
        <v>0.277777777777778</v>
      </c>
      <c r="M2593" s="38" t="n">
        <f aca="false">IFERROR(Counts!V2593/Counts!P2593,"")</f>
        <v>0.0555555555555556</v>
      </c>
      <c r="N2593" s="38" t="n">
        <f aca="false">IFERROR(Counts!AD2593/Counts!AC2593,"")</f>
        <v>0.166666666666667</v>
      </c>
      <c r="O2593" s="38" t="n">
        <f aca="false">IFERROR(Counts!AE2593/Counts!AC2593,"")</f>
        <v>0.5</v>
      </c>
      <c r="P2593" s="39" t="n">
        <f aca="false">IFERROR(Counts!AG2593/Counts!AF2593,"")</f>
        <v>84.2416666666667</v>
      </c>
      <c r="Q2593" s="38" t="n">
        <f aca="false">IFERROR(Counts!AH2593/Counts!AC2593,"")</f>
        <v>0.583333333333333</v>
      </c>
      <c r="R2593" s="38" t="n">
        <f aca="false">IFERROR(Counts!N2593/Counts!M2593,"")</f>
        <v>0.439024390243902</v>
      </c>
      <c r="S2593" s="38" t="n">
        <f aca="false">IFERROR(Counts!K2593/Counts!J2593,"")</f>
        <v>0.846153846153846</v>
      </c>
      <c r="T2593" s="38" t="n">
        <f aca="false">IFERROR(Counts!I2593/Counts!H2593,"")</f>
        <v>0.25</v>
      </c>
      <c r="U2593" s="38" t="n">
        <f aca="false">IFERROR(1-Counts!L2593/Counts!K2593,"")</f>
        <v>0.818181818181818</v>
      </c>
      <c r="V2593" s="39" t="n">
        <f aca="false">IFERROR(Counts!AJ2593/Counts!AI2593,"")</f>
        <v>73.069696969697</v>
      </c>
      <c r="W2593" s="38" t="n">
        <f aca="false">IFERROR(Counts!AK2593/Counts!AI2593,"")</f>
        <v>0.212121212121212</v>
      </c>
      <c r="X2593" s="40" t="n">
        <f aca="false">IFERROR(Counts!O2593,"")</f>
        <v>-0.229</v>
      </c>
      <c r="Y2593" s="36" t="n">
        <f aca="false">IFERROR(INDEX('Season Counts'!$Y$2:$Y$740,$AF2593)/INDEX('Season Counts'!$X$2:$X$740,$AF2593),"")</f>
        <v>0.329276923076923</v>
      </c>
      <c r="Z2593" s="37" t="n">
        <f aca="false">IFERROR(J2593-Y2593,"")</f>
        <v>0.0997819004524886</v>
      </c>
      <c r="AA2593" s="38" t="n">
        <f aca="false">IFERROR(INDEX('Season Counts'!$K$2:$K$740,$AF2593)/INDEX('Season Counts'!$J$2:$J$740,$AF2593),"")</f>
        <v>0.348884381338742</v>
      </c>
      <c r="AB2593" s="41" t="n">
        <f aca="false">IFERROR(R2593-AA2593,"")</f>
        <v>0.0901400089051601</v>
      </c>
      <c r="AC2593" s="39" t="n">
        <f aca="false">IFERROR(INDEX('Season Counts'!$AG$2:$AG$740,$AF2593)/INDEX('Season Counts'!$AF$2:$AF$740,$AF2593),"")</f>
        <v>74.0492134831461</v>
      </c>
      <c r="AD2593" s="40" t="n">
        <f aca="false">IFERROR(V2593-AC2593,"")</f>
        <v>-0.979516513449099</v>
      </c>
      <c r="AE2593" s="4" t="str">
        <f aca="false">IF(D2593&lt;Guide!$C$21,"Low PA",IF(TRIM(IF(ISNUMBER(AD2593),IF(N(AD2593)&lt;=-Guide!$C$24,"▼ Bat Speed  ",IF(N(AD2593)&gt;=Guide!$C$24,"▲ Bat Speed  ","")),"")&amp;IF(N(Z2593)&gt;=Guide!$C$22,"▲ Contact  ","")&amp;IF(N(Z2593)&lt;=-Guide!$C$22,"▼ Contact  ","")&amp;IF(N(AB2593)&gt;=Guide!$C$23,"▲ Chase  ","")&amp;IF(N(AB2593)&lt;=-Guide!$C$23,"▼ Chase  ",""))="","Stable",TRIM(IF(ISNUMBER(AD2593),IF(N(AD2593)&lt;=-Guide!$C$24,"▼ Bat Speed  ",IF(N(AD2593)&gt;=Guide!$C$24,"▲ Bat Speed  ","")),"")&amp;IF(N(Z2593)&gt;=Guide!$C$22,"▲ Contact  ","")&amp;IF(N(Z2593)&lt;=-Guide!$C$22,"▼ Contact  ","")&amp;IF(N(AB2593)&gt;=Guide!$C$23,"▲ Chase  ","")&amp;IF(N(AB2593)&lt;=-Guide!$C$23,"▼ Chase  ",""))))</f>
        <v>Low PA</v>
      </c>
      <c r="AF2593" s="35" t="n">
        <f aca="false">MATCH(Counts!A2593,'Season Counts'!$A$2:$A$740,0)</f>
        <v>661</v>
      </c>
    </row>
    <row r="2594" customFormat="false" ht="15" hidden="false" customHeight="false" outlineLevel="0" collapsed="false">
      <c r="A2594" s="34" t="str">
        <f aca="false">Counts!B2594</f>
        <v>TB</v>
      </c>
      <c r="B2594" s="5" t="str">
        <f aca="false">Counts!C2594</f>
        <v>Victor Mesa Jr.</v>
      </c>
      <c r="C2594" s="34" t="str">
        <f aca="false">Counts!F2594</f>
        <v>Jun</v>
      </c>
      <c r="D2594" s="35" t="n">
        <f aca="false">IFERROR(Counts!P2594,"")</f>
        <v>53</v>
      </c>
      <c r="E2594" s="36" t="n">
        <f aca="false">IFERROR(Counts!R2594/Counts!Q2594,"")</f>
        <v>0.177777777777778</v>
      </c>
      <c r="F2594" s="36" t="n">
        <f aca="false">IFERROR((Counts!R2594+Counts!V2594+Counts!W2594)/(Counts!Q2594+Counts!V2594+Counts!W2594+Counts!X2594),"")</f>
        <v>0.30188679245283</v>
      </c>
      <c r="G2594" s="36" t="n">
        <f aca="false">IFERROR((Counts!R2594+Counts!S2594+2*Counts!T2594+3*Counts!U2594)/Counts!Q2594,"")</f>
        <v>0.333333333333333</v>
      </c>
      <c r="H2594" s="35" t="n">
        <f aca="false">IFERROR(Counts!U2594,"")</f>
        <v>2</v>
      </c>
      <c r="I2594" s="36" t="n">
        <f aca="false">IFERROR(Counts!Z2594/Counts!AA2594,"")</f>
        <v>0.289622641509434</v>
      </c>
      <c r="J2594" s="36" t="n">
        <f aca="false">IFERROR(Counts!AB2594/Counts!AA2594,"")</f>
        <v>0.310924528301887</v>
      </c>
      <c r="K2594" s="37" t="n">
        <f aca="false">IFERROR((Counts!AB2594-Counts!Z2594)/Counts!AA2594,"")</f>
        <v>0.0213018867924528</v>
      </c>
      <c r="L2594" s="38" t="n">
        <f aca="false">IFERROR(Counts!Y2594/Counts!P2594,"")</f>
        <v>0.226415094339623</v>
      </c>
      <c r="M2594" s="38" t="n">
        <f aca="false">IFERROR(Counts!V2594/Counts!P2594,"")</f>
        <v>0.150943396226415</v>
      </c>
      <c r="N2594" s="38" t="n">
        <f aca="false">IFERROR(Counts!AD2594/Counts!AC2594,"")</f>
        <v>0.0909090909090909</v>
      </c>
      <c r="O2594" s="38" t="n">
        <f aca="false">IFERROR(Counts!AE2594/Counts!AC2594,"")</f>
        <v>0.363636363636364</v>
      </c>
      <c r="P2594" s="39" t="n">
        <f aca="false">IFERROR(Counts!AG2594/Counts!AF2594,"")</f>
        <v>85.7878787878788</v>
      </c>
      <c r="Q2594" s="38" t="n">
        <f aca="false">IFERROR(Counts!AH2594/Counts!AC2594,"")</f>
        <v>0.333333333333333</v>
      </c>
      <c r="R2594" s="38" t="n">
        <f aca="false">IFERROR(Counts!N2594/Counts!M2594,"")</f>
        <v>0.288288288288288</v>
      </c>
      <c r="S2594" s="38" t="n">
        <f aca="false">IFERROR(Counts!K2594/Counts!J2594,"")</f>
        <v>0.733333333333333</v>
      </c>
      <c r="T2594" s="38" t="n">
        <f aca="false">IFERROR(Counts!I2594/Counts!H2594,"")</f>
        <v>0.23469387755102</v>
      </c>
      <c r="U2594" s="38" t="n">
        <f aca="false">IFERROR(1-Counts!L2594/Counts!K2594,"")</f>
        <v>0.833333333333333</v>
      </c>
      <c r="V2594" s="39" t="n">
        <f aca="false">IFERROR(Counts!AJ2594/Counts!AI2594,"")</f>
        <v>73.7337078651685</v>
      </c>
      <c r="W2594" s="38" t="n">
        <f aca="false">IFERROR(Counts!AK2594/Counts!AI2594,"")</f>
        <v>0.393258426966292</v>
      </c>
      <c r="X2594" s="40" t="n">
        <f aca="false">IFERROR(Counts!O2594,"")</f>
        <v>-0.945</v>
      </c>
      <c r="Y2594" s="36" t="n">
        <f aca="false">IFERROR(INDEX('Season Counts'!$Y$2:$Y$740,$AF2594)/INDEX('Season Counts'!$X$2:$X$740,$AF2594),"")</f>
        <v>0.329276923076923</v>
      </c>
      <c r="Z2594" s="37" t="n">
        <f aca="false">IFERROR(J2594-Y2594,"")</f>
        <v>-0.0183523947750363</v>
      </c>
      <c r="AA2594" s="38" t="n">
        <f aca="false">IFERROR(INDEX('Season Counts'!$K$2:$K$740,$AF2594)/INDEX('Season Counts'!$J$2:$J$740,$AF2594),"")</f>
        <v>0.348884381338742</v>
      </c>
      <c r="AB2594" s="41" t="n">
        <f aca="false">IFERROR(R2594-AA2594,"")</f>
        <v>-0.0605960930504541</v>
      </c>
      <c r="AC2594" s="39" t="n">
        <f aca="false">IFERROR(INDEX('Season Counts'!$AG$2:$AG$740,$AF2594)/INDEX('Season Counts'!$AF$2:$AF$740,$AF2594),"")</f>
        <v>74.0492134831461</v>
      </c>
      <c r="AD2594" s="40" t="n">
        <f aca="false">IFERROR(V2594-AC2594,"")</f>
        <v>-0.315505617977536</v>
      </c>
      <c r="AE2594" s="4" t="str">
        <f aca="false">IF(D2594&lt;Guide!$C$21,"Low PA",IF(TRIM(IF(ISNUMBER(AD2594),IF(N(AD2594)&lt;=-Guide!$C$24,"▼ Bat Speed  ",IF(N(AD2594)&gt;=Guide!$C$24,"▲ Bat Speed  ","")),"")&amp;IF(N(Z2594)&gt;=Guide!$C$22,"▲ Contact  ","")&amp;IF(N(Z2594)&lt;=-Guide!$C$22,"▼ Contact  ","")&amp;IF(N(AB2594)&gt;=Guide!$C$23,"▲ Chase  ","")&amp;IF(N(AB2594)&lt;=-Guide!$C$23,"▼ Chase  ",""))="","Stable",TRIM(IF(ISNUMBER(AD2594),IF(N(AD2594)&lt;=-Guide!$C$24,"▼ Bat Speed  ",IF(N(AD2594)&gt;=Guide!$C$24,"▲ Bat Speed  ","")),"")&amp;IF(N(Z2594)&gt;=Guide!$C$22,"▲ Contact  ","")&amp;IF(N(Z2594)&lt;=-Guide!$C$22,"▼ Contact  ","")&amp;IF(N(AB2594)&gt;=Guide!$C$23,"▲ Chase  ","")&amp;IF(N(AB2594)&lt;=-Guide!$C$23,"▼ Chase  ",""))))</f>
        <v>▼ Chase</v>
      </c>
      <c r="AF2594" s="35" t="n">
        <f aca="false">MATCH(Counts!A2594,'Season Counts'!$A$2:$A$740,0)</f>
        <v>661</v>
      </c>
    </row>
    <row r="2595" customFormat="false" ht="15" hidden="false" customHeight="false" outlineLevel="0" collapsed="false">
      <c r="A2595" s="34" t="str">
        <f aca="false">Counts!B2595</f>
        <v>TB</v>
      </c>
      <c r="B2595" s="5" t="str">
        <f aca="false">Counts!C2595</f>
        <v>Victor Mesa Jr.</v>
      </c>
      <c r="C2595" s="34" t="str">
        <f aca="false">Counts!F2595</f>
        <v>Jul</v>
      </c>
      <c r="D2595" s="35" t="n">
        <f aca="false">IFERROR(Counts!P2595,"")</f>
        <v>66</v>
      </c>
      <c r="E2595" s="36" t="n">
        <f aca="false">IFERROR(Counts!R2595/Counts!Q2595,"")</f>
        <v>0.23728813559322</v>
      </c>
      <c r="F2595" s="36" t="n">
        <f aca="false">IFERROR((Counts!R2595+Counts!V2595+Counts!W2595)/(Counts!Q2595+Counts!V2595+Counts!W2595+Counts!X2595),"")</f>
        <v>0.303030303030303</v>
      </c>
      <c r="G2595" s="36" t="n">
        <f aca="false">IFERROR((Counts!R2595+Counts!S2595+2*Counts!T2595+3*Counts!U2595)/Counts!Q2595,"")</f>
        <v>0.508474576271186</v>
      </c>
      <c r="H2595" s="35" t="n">
        <f aca="false">IFERROR(Counts!U2595,"")</f>
        <v>5</v>
      </c>
      <c r="I2595" s="36" t="n">
        <f aca="false">IFERROR(Counts!Z2595/Counts!AA2595,"")</f>
        <v>0.343181818181818</v>
      </c>
      <c r="J2595" s="36" t="n">
        <f aca="false">IFERROR(Counts!AB2595/Counts!AA2595,"")</f>
        <v>0.283121212121212</v>
      </c>
      <c r="K2595" s="37" t="n">
        <f aca="false">IFERROR((Counts!AB2595-Counts!Z2595)/Counts!AA2595,"")</f>
        <v>-0.060060606060606</v>
      </c>
      <c r="L2595" s="38" t="n">
        <f aca="false">IFERROR(Counts!Y2595/Counts!P2595,"")</f>
        <v>0.257575757575758</v>
      </c>
      <c r="M2595" s="38" t="n">
        <f aca="false">IFERROR(Counts!V2595/Counts!P2595,"")</f>
        <v>0.0909090909090909</v>
      </c>
      <c r="N2595" s="38" t="n">
        <f aca="false">IFERROR(Counts!AD2595/Counts!AC2595,"")</f>
        <v>0.0930232558139535</v>
      </c>
      <c r="O2595" s="38" t="n">
        <f aca="false">IFERROR(Counts!AE2595/Counts!AC2595,"")</f>
        <v>0.395348837209302</v>
      </c>
      <c r="P2595" s="39" t="n">
        <f aca="false">IFERROR(Counts!AG2595/Counts!AF2595,"")</f>
        <v>86.2720930232558</v>
      </c>
      <c r="Q2595" s="38" t="n">
        <f aca="false">IFERROR(Counts!AH2595/Counts!AC2595,"")</f>
        <v>0.255813953488372</v>
      </c>
      <c r="R2595" s="38" t="n">
        <f aca="false">IFERROR(Counts!N2595/Counts!M2595,"")</f>
        <v>0.357664233576642</v>
      </c>
      <c r="S2595" s="38" t="n">
        <f aca="false">IFERROR(Counts!K2595/Counts!J2595,"")</f>
        <v>0.770491803278689</v>
      </c>
      <c r="T2595" s="38" t="n">
        <f aca="false">IFERROR(Counts!I2595/Counts!H2595,"")</f>
        <v>0.188811188811189</v>
      </c>
      <c r="U2595" s="38" t="n">
        <f aca="false">IFERROR(1-Counts!L2595/Counts!K2595,"")</f>
        <v>0.872340425531915</v>
      </c>
      <c r="V2595" s="39" t="n">
        <f aca="false">IFERROR(Counts!AJ2595/Counts!AI2595,"")</f>
        <v>74.2496</v>
      </c>
      <c r="W2595" s="38" t="n">
        <f aca="false">IFERROR(Counts!AK2595/Counts!AI2595,"")</f>
        <v>0.432</v>
      </c>
      <c r="X2595" s="40" t="n">
        <f aca="false">IFERROR(Counts!O2595,"")</f>
        <v>1.896</v>
      </c>
      <c r="Y2595" s="36" t="n">
        <f aca="false">IFERROR(INDEX('Season Counts'!$Y$2:$Y$740,$AF2595)/INDEX('Season Counts'!$X$2:$X$740,$AF2595),"")</f>
        <v>0.329276923076923</v>
      </c>
      <c r="Z2595" s="37" t="n">
        <f aca="false">IFERROR(J2595-Y2595,"")</f>
        <v>-0.046155710955711</v>
      </c>
      <c r="AA2595" s="38" t="n">
        <f aca="false">IFERROR(INDEX('Season Counts'!$K$2:$K$740,$AF2595)/INDEX('Season Counts'!$J$2:$J$740,$AF2595),"")</f>
        <v>0.348884381338742</v>
      </c>
      <c r="AB2595" s="41" t="n">
        <f aca="false">IFERROR(R2595-AA2595,"")</f>
        <v>0.00877985223789995</v>
      </c>
      <c r="AC2595" s="39" t="n">
        <f aca="false">IFERROR(INDEX('Season Counts'!$AG$2:$AG$740,$AF2595)/INDEX('Season Counts'!$AF$2:$AF$740,$AF2595),"")</f>
        <v>74.0492134831461</v>
      </c>
      <c r="AD2595" s="40" t="n">
        <f aca="false">IFERROR(V2595-AC2595,"")</f>
        <v>0.200386516853925</v>
      </c>
      <c r="AE2595" s="4" t="str">
        <f aca="false">IF(D2595&lt;Guide!$C$21,"Low PA",IF(TRIM(IF(ISNUMBER(AD2595),IF(N(AD2595)&lt;=-Guide!$C$24,"▼ Bat Speed  ",IF(N(AD2595)&gt;=Guide!$C$24,"▲ Bat Speed  ","")),"")&amp;IF(N(Z2595)&gt;=Guide!$C$22,"▲ Contact  ","")&amp;IF(N(Z2595)&lt;=-Guide!$C$22,"▼ Contact  ","")&amp;IF(N(AB2595)&gt;=Guide!$C$23,"▲ Chase  ","")&amp;IF(N(AB2595)&lt;=-Guide!$C$23,"▼ Chase  ",""))="","Stable",TRIM(IF(ISNUMBER(AD2595),IF(N(AD2595)&lt;=-Guide!$C$24,"▼ Bat Speed  ",IF(N(AD2595)&gt;=Guide!$C$24,"▲ Bat Speed  ","")),"")&amp;IF(N(Z2595)&gt;=Guide!$C$22,"▲ Contact  ","")&amp;IF(N(Z2595)&lt;=-Guide!$C$22,"▼ Contact  ","")&amp;IF(N(AB2595)&gt;=Guide!$C$23,"▲ Chase  ","")&amp;IF(N(AB2595)&lt;=-Guide!$C$23,"▼ Chase  ",""))))</f>
        <v>▼ Contact</v>
      </c>
      <c r="AF2595" s="35" t="n">
        <f aca="false">MATCH(Counts!A2595,'Season Counts'!$A$2:$A$740,0)</f>
        <v>661</v>
      </c>
    </row>
    <row r="2596" customFormat="false" ht="15" hidden="false" customHeight="false" outlineLevel="0" collapsed="false">
      <c r="A2596" s="34" t="str">
        <f aca="false">Counts!B2596</f>
        <v>TB</v>
      </c>
      <c r="B2596" s="5" t="str">
        <f aca="false">Counts!C2596</f>
        <v>Victor Mesa Jr.</v>
      </c>
      <c r="C2596" s="34" t="str">
        <f aca="false">Counts!F2596</f>
        <v>Aug</v>
      </c>
      <c r="D2596" s="35" t="n">
        <f aca="false">IFERROR(Counts!P2596,"")</f>
        <v>42</v>
      </c>
      <c r="E2596" s="36" t="n">
        <f aca="false">IFERROR(Counts!R2596/Counts!Q2596,"")</f>
        <v>0.205128205128205</v>
      </c>
      <c r="F2596" s="36" t="n">
        <f aca="false">IFERROR((Counts!R2596+Counts!V2596+Counts!W2596)/(Counts!Q2596+Counts!V2596+Counts!W2596+Counts!X2596),"")</f>
        <v>0.24390243902439</v>
      </c>
      <c r="G2596" s="36" t="n">
        <f aca="false">IFERROR((Counts!R2596+Counts!S2596+2*Counts!T2596+3*Counts!U2596)/Counts!Q2596,"")</f>
        <v>0.487179487179487</v>
      </c>
      <c r="H2596" s="35" t="n">
        <f aca="false">IFERROR(Counts!U2596,"")</f>
        <v>2</v>
      </c>
      <c r="I2596" s="36" t="n">
        <f aca="false">IFERROR(Counts!Z2596/Counts!AA2596,"")</f>
        <v>0.30609756097561</v>
      </c>
      <c r="J2596" s="36" t="n">
        <f aca="false">IFERROR(Counts!AB2596/Counts!AA2596,"")</f>
        <v>0.335390243902439</v>
      </c>
      <c r="K2596" s="37" t="n">
        <f aca="false">IFERROR((Counts!AB2596-Counts!Z2596)/Counts!AA2596,"")</f>
        <v>0.0292926829268292</v>
      </c>
      <c r="L2596" s="38" t="n">
        <f aca="false">IFERROR(Counts!Y2596/Counts!P2596,"")</f>
        <v>0.142857142857143</v>
      </c>
      <c r="M2596" s="38" t="n">
        <f aca="false">IFERROR(Counts!V2596/Counts!P2596,"")</f>
        <v>0.0238095238095238</v>
      </c>
      <c r="N2596" s="38" t="n">
        <f aca="false">IFERROR(Counts!AD2596/Counts!AC2596,"")</f>
        <v>0.176470588235294</v>
      </c>
      <c r="O2596" s="38" t="n">
        <f aca="false">IFERROR(Counts!AE2596/Counts!AC2596,"")</f>
        <v>0.411764705882353</v>
      </c>
      <c r="P2596" s="39" t="n">
        <f aca="false">IFERROR(Counts!AG2596/Counts!AF2596,"")</f>
        <v>88.2617647058824</v>
      </c>
      <c r="Q2596" s="38" t="n">
        <f aca="false">IFERROR(Counts!AH2596/Counts!AC2596,"")</f>
        <v>0.323529411764706</v>
      </c>
      <c r="R2596" s="38" t="n">
        <f aca="false">IFERROR(Counts!N2596/Counts!M2596,"")</f>
        <v>0.353846153846154</v>
      </c>
      <c r="S2596" s="38" t="n">
        <f aca="false">IFERROR(Counts!K2596/Counts!J2596,"")</f>
        <v>0.764705882352941</v>
      </c>
      <c r="T2596" s="38" t="n">
        <f aca="false">IFERROR(Counts!I2596/Counts!H2596,"")</f>
        <v>0.24</v>
      </c>
      <c r="U2596" s="38" t="n">
        <f aca="false">IFERROR(1-Counts!L2596/Counts!K2596,"")</f>
        <v>0.884615384615385</v>
      </c>
      <c r="V2596" s="39" t="n">
        <f aca="false">IFERROR(Counts!AJ2596/Counts!AI2596,"")</f>
        <v>74.0615384615385</v>
      </c>
      <c r="W2596" s="38" t="n">
        <f aca="false">IFERROR(Counts!AK2596/Counts!AI2596,"")</f>
        <v>0.369230769230769</v>
      </c>
      <c r="X2596" s="40" t="n">
        <f aca="false">IFERROR(Counts!O2596,"")</f>
        <v>1.739</v>
      </c>
      <c r="Y2596" s="36" t="n">
        <f aca="false">IFERROR(INDEX('Season Counts'!$Y$2:$Y$740,$AF2596)/INDEX('Season Counts'!$X$2:$X$740,$AF2596),"")</f>
        <v>0.329276923076923</v>
      </c>
      <c r="Z2596" s="37" t="n">
        <f aca="false">IFERROR(J2596-Y2596,"")</f>
        <v>0.00611332082551591</v>
      </c>
      <c r="AA2596" s="38" t="n">
        <f aca="false">IFERROR(INDEX('Season Counts'!$K$2:$K$740,$AF2596)/INDEX('Season Counts'!$J$2:$J$740,$AF2596),"")</f>
        <v>0.348884381338742</v>
      </c>
      <c r="AB2596" s="41" t="n">
        <f aca="false">IFERROR(R2596-AA2596,"")</f>
        <v>0.00496177250741148</v>
      </c>
      <c r="AC2596" s="39" t="n">
        <f aca="false">IFERROR(INDEX('Season Counts'!$AG$2:$AG$740,$AF2596)/INDEX('Season Counts'!$AF$2:$AF$740,$AF2596),"")</f>
        <v>74.0492134831461</v>
      </c>
      <c r="AD2596" s="40" t="n">
        <f aca="false">IFERROR(V2596-AC2596,"")</f>
        <v>0.0123249783923853</v>
      </c>
      <c r="AE2596" s="4" t="str">
        <f aca="false">IF(D2596&lt;Guide!$C$21,"Low PA",IF(TRIM(IF(ISNUMBER(AD2596),IF(N(AD2596)&lt;=-Guide!$C$24,"▼ Bat Speed  ",IF(N(AD2596)&gt;=Guide!$C$24,"▲ Bat Speed  ","")),"")&amp;IF(N(Z2596)&gt;=Guide!$C$22,"▲ Contact  ","")&amp;IF(N(Z2596)&lt;=-Guide!$C$22,"▼ Contact  ","")&amp;IF(N(AB2596)&gt;=Guide!$C$23,"▲ Chase  ","")&amp;IF(N(AB2596)&lt;=-Guide!$C$23,"▼ Chase  ",""))="","Stable",TRIM(IF(ISNUMBER(AD2596),IF(N(AD2596)&lt;=-Guide!$C$24,"▼ Bat Speed  ",IF(N(AD2596)&gt;=Guide!$C$24,"▲ Bat Speed  ","")),"")&amp;IF(N(Z2596)&gt;=Guide!$C$22,"▲ Contact  ","")&amp;IF(N(Z2596)&lt;=-Guide!$C$22,"▼ Contact  ","")&amp;IF(N(AB2596)&gt;=Guide!$C$23,"▲ Chase  ","")&amp;IF(N(AB2596)&lt;=-Guide!$C$23,"▼ Chase  ",""))))</f>
        <v>Stable</v>
      </c>
      <c r="AF2596" s="35" t="n">
        <f aca="false">MATCH(Counts!A2596,'Season Counts'!$A$2:$A$740,0)</f>
        <v>661</v>
      </c>
    </row>
    <row r="2597" customFormat="false" ht="15" hidden="false" customHeight="false" outlineLevel="0" collapsed="false">
      <c r="A2597" s="34" t="str">
        <f aca="false">Counts!B2597</f>
        <v>TB</v>
      </c>
      <c r="B2597" s="5" t="str">
        <f aca="false">Counts!C2597</f>
        <v>Victor Mesa Jr.</v>
      </c>
      <c r="C2597" s="34" t="str">
        <f aca="false">Counts!F2597</f>
        <v>Sep</v>
      </c>
      <c r="D2597" s="35" t="n">
        <f aca="false">IFERROR(Counts!P2597,"")</f>
        <v>83</v>
      </c>
      <c r="E2597" s="36" t="n">
        <f aca="false">IFERROR(Counts!R2597/Counts!Q2597,"")</f>
        <v>0.355263157894737</v>
      </c>
      <c r="F2597" s="36" t="n">
        <f aca="false">IFERROR((Counts!R2597+Counts!V2597+Counts!W2597)/(Counts!Q2597+Counts!V2597+Counts!W2597+Counts!X2597),"")</f>
        <v>0.409638554216867</v>
      </c>
      <c r="G2597" s="36" t="n">
        <f aca="false">IFERROR((Counts!R2597+Counts!S2597+2*Counts!T2597+3*Counts!U2597)/Counts!Q2597,"")</f>
        <v>0.605263157894737</v>
      </c>
      <c r="H2597" s="35" t="n">
        <f aca="false">IFERROR(Counts!U2597,"")</f>
        <v>4</v>
      </c>
      <c r="I2597" s="36" t="n">
        <f aca="false">IFERROR(Counts!Z2597/Counts!AA2597,"")</f>
        <v>0.43433734939759</v>
      </c>
      <c r="J2597" s="36" t="n">
        <f aca="false">IFERROR(Counts!AB2597/Counts!AA2597,"")</f>
        <v>0.354240963855422</v>
      </c>
      <c r="K2597" s="37" t="n">
        <f aca="false">IFERROR((Counts!AB2597-Counts!Z2597)/Counts!AA2597,"")</f>
        <v>-0.0800963855421686</v>
      </c>
      <c r="L2597" s="38" t="n">
        <f aca="false">IFERROR(Counts!Y2597/Counts!P2597,"")</f>
        <v>0.156626506024096</v>
      </c>
      <c r="M2597" s="38" t="n">
        <f aca="false">IFERROR(Counts!V2597/Counts!P2597,"")</f>
        <v>0.0843373493975904</v>
      </c>
      <c r="N2597" s="38" t="n">
        <f aca="false">IFERROR(Counts!AD2597/Counts!AC2597,"")</f>
        <v>0.0793650793650794</v>
      </c>
      <c r="O2597" s="38" t="n">
        <f aca="false">IFERROR(Counts!AE2597/Counts!AC2597,"")</f>
        <v>0.46031746031746</v>
      </c>
      <c r="P2597" s="39" t="n">
        <f aca="false">IFERROR(Counts!AG2597/Counts!AF2597,"")</f>
        <v>89.0619047619048</v>
      </c>
      <c r="Q2597" s="38" t="n">
        <f aca="false">IFERROR(Counts!AH2597/Counts!AC2597,"")</f>
        <v>0.333333333333333</v>
      </c>
      <c r="R2597" s="38" t="n">
        <f aca="false">IFERROR(Counts!N2597/Counts!M2597,"")</f>
        <v>0.359712230215827</v>
      </c>
      <c r="S2597" s="38" t="n">
        <f aca="false">IFERROR(Counts!K2597/Counts!J2597,"")</f>
        <v>0.788732394366197</v>
      </c>
      <c r="T2597" s="38" t="n">
        <f aca="false">IFERROR(Counts!I2597/Counts!H2597,"")</f>
        <v>0.222222222222222</v>
      </c>
      <c r="U2597" s="38" t="n">
        <f aca="false">IFERROR(1-Counts!L2597/Counts!K2597,"")</f>
        <v>0.830357142857143</v>
      </c>
      <c r="V2597" s="39" t="n">
        <f aca="false">IFERROR(Counts!AJ2597/Counts!AI2597,"")</f>
        <v>74.309022556391</v>
      </c>
      <c r="W2597" s="38" t="n">
        <f aca="false">IFERROR(Counts!AK2597/Counts!AI2597,"")</f>
        <v>0.421052631578947</v>
      </c>
      <c r="X2597" s="40" t="n">
        <f aca="false">IFERROR(Counts!O2597,"")</f>
        <v>6.8</v>
      </c>
      <c r="Y2597" s="36" t="n">
        <f aca="false">IFERROR(INDEX('Season Counts'!$Y$2:$Y$740,$AF2597)/INDEX('Season Counts'!$X$2:$X$740,$AF2597),"")</f>
        <v>0.329276923076923</v>
      </c>
      <c r="Z2597" s="37" t="n">
        <f aca="false">IFERROR(J2597-Y2597,"")</f>
        <v>0.0249640407784986</v>
      </c>
      <c r="AA2597" s="38" t="n">
        <f aca="false">IFERROR(INDEX('Season Counts'!$K$2:$K$740,$AF2597)/INDEX('Season Counts'!$J$2:$J$740,$AF2597),"")</f>
        <v>0.348884381338742</v>
      </c>
      <c r="AB2597" s="41" t="n">
        <f aca="false">IFERROR(R2597-AA2597,"")</f>
        <v>0.0108278488770849</v>
      </c>
      <c r="AC2597" s="39" t="n">
        <f aca="false">IFERROR(INDEX('Season Counts'!$AG$2:$AG$740,$AF2597)/INDEX('Season Counts'!$AF$2:$AF$740,$AF2597),"")</f>
        <v>74.0492134831461</v>
      </c>
      <c r="AD2597" s="40" t="n">
        <f aca="false">IFERROR(V2597-AC2597,"")</f>
        <v>0.259809073244909</v>
      </c>
      <c r="AE2597" s="4" t="str">
        <f aca="false">IF(D2597&lt;Guide!$C$21,"Low PA",IF(TRIM(IF(ISNUMBER(AD2597),IF(N(AD2597)&lt;=-Guide!$C$24,"▼ Bat Speed  ",IF(N(AD2597)&gt;=Guide!$C$24,"▲ Bat Speed  ","")),"")&amp;IF(N(Z2597)&gt;=Guide!$C$22,"▲ Contact  ","")&amp;IF(N(Z2597)&lt;=-Guide!$C$22,"▼ Contact  ","")&amp;IF(N(AB2597)&gt;=Guide!$C$23,"▲ Chase  ","")&amp;IF(N(AB2597)&lt;=-Guide!$C$23,"▼ Chase  ",""))="","Stable",TRIM(IF(ISNUMBER(AD2597),IF(N(AD2597)&lt;=-Guide!$C$24,"▼ Bat Speed  ",IF(N(AD2597)&gt;=Guide!$C$24,"▲ Bat Speed  ","")),"")&amp;IF(N(Z2597)&gt;=Guide!$C$22,"▲ Contact  ","")&amp;IF(N(Z2597)&lt;=-Guide!$C$22,"▼ Contact  ","")&amp;IF(N(AB2597)&gt;=Guide!$C$23,"▲ Chase  ","")&amp;IF(N(AB2597)&lt;=-Guide!$C$23,"▼ Chase  ",""))))</f>
        <v>Stable</v>
      </c>
      <c r="AF2597" s="35" t="n">
        <f aca="false">MATCH(Counts!A2597,'Season Counts'!$A$2:$A$740,0)</f>
        <v>661</v>
      </c>
    </row>
    <row r="2598" customFormat="false" ht="15" hidden="false" customHeight="false" outlineLevel="0" collapsed="false">
      <c r="A2598" s="34" t="str">
        <f aca="false">Counts!B2598</f>
        <v>TB</v>
      </c>
      <c r="B2598" s="5" t="str">
        <f aca="false">Counts!C2598</f>
        <v>Hunter Feduccia</v>
      </c>
      <c r="C2598" s="34" t="str">
        <f aca="false">Counts!F2598</f>
        <v>Mar-Apr</v>
      </c>
      <c r="D2598" s="35" t="n">
        <f aca="false">IFERROR(Counts!P2598,"")</f>
        <v>38</v>
      </c>
      <c r="E2598" s="36" t="n">
        <f aca="false">IFERROR(Counts!R2598/Counts!Q2598,"")</f>
        <v>0.225806451612903</v>
      </c>
      <c r="F2598" s="36" t="n">
        <f aca="false">IFERROR((Counts!R2598+Counts!V2598+Counts!W2598)/(Counts!Q2598+Counts!V2598+Counts!W2598+Counts!X2598),"")</f>
        <v>0.368421052631579</v>
      </c>
      <c r="G2598" s="36" t="n">
        <f aca="false">IFERROR((Counts!R2598+Counts!S2598+2*Counts!T2598+3*Counts!U2598)/Counts!Q2598,"")</f>
        <v>0.225806451612903</v>
      </c>
      <c r="H2598" s="35" t="n">
        <f aca="false">IFERROR(Counts!U2598,"")</f>
        <v>0</v>
      </c>
      <c r="I2598" s="36" t="n">
        <f aca="false">IFERROR(Counts!Z2598/Counts!AA2598,"")</f>
        <v>0.302702702702703</v>
      </c>
      <c r="J2598" s="36" t="n">
        <f aca="false">IFERROR(Counts!AB2598/Counts!AA2598,"")</f>
        <v>0.277</v>
      </c>
      <c r="K2598" s="37" t="n">
        <f aca="false">IFERROR((Counts!AB2598-Counts!Z2598)/Counts!AA2598,"")</f>
        <v>-0.0257027027027027</v>
      </c>
      <c r="L2598" s="38" t="n">
        <f aca="false">IFERROR(Counts!Y2598/Counts!P2598,"")</f>
        <v>0.368421052631579</v>
      </c>
      <c r="M2598" s="38" t="n">
        <f aca="false">IFERROR(Counts!V2598/Counts!P2598,"")</f>
        <v>0.157894736842105</v>
      </c>
      <c r="N2598" s="38" t="n">
        <f aca="false">IFERROR(Counts!AD2598/Counts!AC2598,"")</f>
        <v>0</v>
      </c>
      <c r="O2598" s="38" t="n">
        <f aca="false">IFERROR(Counts!AE2598/Counts!AC2598,"")</f>
        <v>0.117647058823529</v>
      </c>
      <c r="P2598" s="39" t="n">
        <f aca="false">IFERROR(Counts!AG2598/Counts!AF2598,"")</f>
        <v>84.3882352941176</v>
      </c>
      <c r="Q2598" s="38" t="n">
        <f aca="false">IFERROR(Counts!AH2598/Counts!AC2598,"")</f>
        <v>0.352941176470588</v>
      </c>
      <c r="R2598" s="38" t="n">
        <f aca="false">IFERROR(Counts!N2598/Counts!M2598,"")</f>
        <v>0.282608695652174</v>
      </c>
      <c r="S2598" s="38" t="n">
        <f aca="false">IFERROR(Counts!K2598/Counts!J2598,"")</f>
        <v>0.656716417910448</v>
      </c>
      <c r="T2598" s="38" t="n">
        <f aca="false">IFERROR(Counts!I2598/Counts!H2598,"")</f>
        <v>0.25</v>
      </c>
      <c r="U2598" s="38" t="n">
        <f aca="false">IFERROR(1-Counts!L2598/Counts!K2598,"")</f>
        <v>0.75</v>
      </c>
      <c r="V2598" s="39" t="n">
        <f aca="false">IFERROR(Counts!AJ2598/Counts!AI2598,"")</f>
        <v>69.6770491803279</v>
      </c>
      <c r="W2598" s="38" t="n">
        <f aca="false">IFERROR(Counts!AK2598/Counts!AI2598,"")</f>
        <v>0.0327868852459016</v>
      </c>
      <c r="X2598" s="40" t="n">
        <f aca="false">IFERROR(Counts!O2598,"")</f>
        <v>-0.205</v>
      </c>
      <c r="Y2598" s="36" t="n">
        <f aca="false">IFERROR(INDEX('Season Counts'!$Y$2:$Y$740,$AF2598)/INDEX('Season Counts'!$X$2:$X$740,$AF2598),"")</f>
        <v>0.302153846153846</v>
      </c>
      <c r="Z2598" s="37" t="n">
        <f aca="false">IFERROR(J2598-Y2598,"")</f>
        <v>-0.0251538461538461</v>
      </c>
      <c r="AA2598" s="38" t="n">
        <f aca="false">IFERROR(INDEX('Season Counts'!$K$2:$K$740,$AF2598)/INDEX('Season Counts'!$J$2:$J$740,$AF2598),"")</f>
        <v>0.261971830985916</v>
      </c>
      <c r="AB2598" s="41" t="n">
        <f aca="false">IFERROR(R2598-AA2598,"")</f>
        <v>0.0206368646662584</v>
      </c>
      <c r="AC2598" s="39" t="n">
        <f aca="false">IFERROR(INDEX('Season Counts'!$AG$2:$AG$740,$AF2598)/INDEX('Season Counts'!$AF$2:$AF$740,$AF2598),"")</f>
        <v>71.0562992125984</v>
      </c>
      <c r="AD2598" s="40" t="n">
        <f aca="false">IFERROR(V2598-AC2598,"")</f>
        <v>-1.37925003227055</v>
      </c>
      <c r="AE2598" s="4" t="str">
        <f aca="false">IF(D2598&lt;Guide!$C$21,"Low PA",IF(TRIM(IF(ISNUMBER(AD2598),IF(N(AD2598)&lt;=-Guide!$C$24,"▼ Bat Speed  ",IF(N(AD2598)&gt;=Guide!$C$24,"▲ Bat Speed  ","")),"")&amp;IF(N(Z2598)&gt;=Guide!$C$22,"▲ Contact  ","")&amp;IF(N(Z2598)&lt;=-Guide!$C$22,"▼ Contact  ","")&amp;IF(N(AB2598)&gt;=Guide!$C$23,"▲ Chase  ","")&amp;IF(N(AB2598)&lt;=-Guide!$C$23,"▼ Chase  ",""))="","Stable",TRIM(IF(ISNUMBER(AD2598),IF(N(AD2598)&lt;=-Guide!$C$24,"▼ Bat Speed  ",IF(N(AD2598)&gt;=Guide!$C$24,"▲ Bat Speed  ","")),"")&amp;IF(N(Z2598)&gt;=Guide!$C$22,"▲ Contact  ","")&amp;IF(N(Z2598)&lt;=-Guide!$C$22,"▼ Contact  ","")&amp;IF(N(AB2598)&gt;=Guide!$C$23,"▲ Chase  ","")&amp;IF(N(AB2598)&lt;=-Guide!$C$23,"▼ Chase  ",""))))</f>
        <v>Low PA</v>
      </c>
      <c r="AF2598" s="35" t="n">
        <f aca="false">MATCH(Counts!A2598,'Season Counts'!$A$2:$A$740,0)</f>
        <v>662</v>
      </c>
    </row>
    <row r="2599" customFormat="false" ht="15" hidden="false" customHeight="false" outlineLevel="0" collapsed="false">
      <c r="A2599" s="34" t="str">
        <f aca="false">Counts!B2599</f>
        <v>TB</v>
      </c>
      <c r="B2599" s="5" t="str">
        <f aca="false">Counts!C2599</f>
        <v>Hunter Feduccia</v>
      </c>
      <c r="C2599" s="34" t="str">
        <f aca="false">Counts!F2599</f>
        <v>May</v>
      </c>
      <c r="D2599" s="35" t="n">
        <f aca="false">IFERROR(Counts!P2599,"")</f>
        <v>40</v>
      </c>
      <c r="E2599" s="36" t="n">
        <f aca="false">IFERROR(Counts!R2599/Counts!Q2599,"")</f>
        <v>0.314285714285714</v>
      </c>
      <c r="F2599" s="36" t="n">
        <f aca="false">IFERROR((Counts!R2599+Counts!V2599+Counts!W2599)/(Counts!Q2599+Counts!V2599+Counts!W2599+Counts!X2599),"")</f>
        <v>0.342105263157895</v>
      </c>
      <c r="G2599" s="36" t="n">
        <f aca="false">IFERROR((Counts!R2599+Counts!S2599+2*Counts!T2599+3*Counts!U2599)/Counts!Q2599,"")</f>
        <v>0.457142857142857</v>
      </c>
      <c r="H2599" s="35" t="n">
        <f aca="false">IFERROR(Counts!U2599,"")</f>
        <v>1</v>
      </c>
      <c r="I2599" s="36" t="n">
        <f aca="false">IFERROR(Counts!Z2599/Counts!AA2599,"")</f>
        <v>0.344736842105263</v>
      </c>
      <c r="J2599" s="36" t="n">
        <f aca="false">IFERROR(Counts!AB2599/Counts!AA2599,"")</f>
        <v>0.302894736842105</v>
      </c>
      <c r="K2599" s="37" t="n">
        <f aca="false">IFERROR((Counts!AB2599-Counts!Z2599)/Counts!AA2599,"")</f>
        <v>-0.0418421052631579</v>
      </c>
      <c r="L2599" s="38" t="n">
        <f aca="false">IFERROR(Counts!Y2599/Counts!P2599,"")</f>
        <v>0.25</v>
      </c>
      <c r="M2599" s="38" t="n">
        <f aca="false">IFERROR(Counts!V2599/Counts!P2599,"")</f>
        <v>0.05</v>
      </c>
      <c r="N2599" s="38" t="n">
        <f aca="false">IFERROR(Counts!AD2599/Counts!AC2599,"")</f>
        <v>0.0357142857142857</v>
      </c>
      <c r="O2599" s="38" t="n">
        <f aca="false">IFERROR(Counts!AE2599/Counts!AC2599,"")</f>
        <v>0.357142857142857</v>
      </c>
      <c r="P2599" s="39" t="n">
        <f aca="false">IFERROR(Counts!AG2599/Counts!AF2599,"")</f>
        <v>84.0285714285714</v>
      </c>
      <c r="Q2599" s="38" t="n">
        <f aca="false">IFERROR(Counts!AH2599/Counts!AC2599,"")</f>
        <v>0.357142857142857</v>
      </c>
      <c r="R2599" s="38" t="n">
        <f aca="false">IFERROR(Counts!N2599/Counts!M2599,"")</f>
        <v>0.324324324324324</v>
      </c>
      <c r="S2599" s="38" t="n">
        <f aca="false">IFERROR(Counts!K2599/Counts!J2599,"")</f>
        <v>0.6375</v>
      </c>
      <c r="T2599" s="38" t="n">
        <f aca="false">IFERROR(Counts!I2599/Counts!H2599,"")</f>
        <v>0.226666666666667</v>
      </c>
      <c r="U2599" s="38" t="n">
        <f aca="false">IFERROR(1-Counts!L2599/Counts!K2599,"")</f>
        <v>0.862745098039216</v>
      </c>
      <c r="V2599" s="39" t="n">
        <f aca="false">IFERROR(Counts!AJ2599/Counts!AI2599,"")</f>
        <v>70.1253968253968</v>
      </c>
      <c r="W2599" s="38" t="n">
        <f aca="false">IFERROR(Counts!AK2599/Counts!AI2599,"")</f>
        <v>0.0634920634920635</v>
      </c>
      <c r="X2599" s="40" t="n">
        <f aca="false">IFERROR(Counts!O2599,"")</f>
        <v>1.481</v>
      </c>
      <c r="Y2599" s="36" t="n">
        <f aca="false">IFERROR(INDEX('Season Counts'!$Y$2:$Y$740,$AF2599)/INDEX('Season Counts'!$X$2:$X$740,$AF2599),"")</f>
        <v>0.302153846153846</v>
      </c>
      <c r="Z2599" s="37" t="n">
        <f aca="false">IFERROR(J2599-Y2599,"")</f>
        <v>0.00074089068825911</v>
      </c>
      <c r="AA2599" s="38" t="n">
        <f aca="false">IFERROR(INDEX('Season Counts'!$K$2:$K$740,$AF2599)/INDEX('Season Counts'!$J$2:$J$740,$AF2599),"")</f>
        <v>0.261971830985916</v>
      </c>
      <c r="AB2599" s="41" t="n">
        <f aca="false">IFERROR(R2599-AA2599,"")</f>
        <v>0.0623524933384089</v>
      </c>
      <c r="AC2599" s="39" t="n">
        <f aca="false">IFERROR(INDEX('Season Counts'!$AG$2:$AG$740,$AF2599)/INDEX('Season Counts'!$AF$2:$AF$740,$AF2599),"")</f>
        <v>71.0562992125984</v>
      </c>
      <c r="AD2599" s="40" t="n">
        <f aca="false">IFERROR(V2599-AC2599,"")</f>
        <v>-0.930902387201599</v>
      </c>
      <c r="AE2599" s="4" t="str">
        <f aca="false">IF(D2599&lt;Guide!$C$21,"Low PA",IF(TRIM(IF(ISNUMBER(AD2599),IF(N(AD2599)&lt;=-Guide!$C$24,"▼ Bat Speed  ",IF(N(AD2599)&gt;=Guide!$C$24,"▲ Bat Speed  ","")),"")&amp;IF(N(Z2599)&gt;=Guide!$C$22,"▲ Contact  ","")&amp;IF(N(Z2599)&lt;=-Guide!$C$22,"▼ Contact  ","")&amp;IF(N(AB2599)&gt;=Guide!$C$23,"▲ Chase  ","")&amp;IF(N(AB2599)&lt;=-Guide!$C$23,"▼ Chase  ",""))="","Stable",TRIM(IF(ISNUMBER(AD2599),IF(N(AD2599)&lt;=-Guide!$C$24,"▼ Bat Speed  ",IF(N(AD2599)&gt;=Guide!$C$24,"▲ Bat Speed  ","")),"")&amp;IF(N(Z2599)&gt;=Guide!$C$22,"▲ Contact  ","")&amp;IF(N(Z2599)&lt;=-Guide!$C$22,"▼ Contact  ","")&amp;IF(N(AB2599)&gt;=Guide!$C$23,"▲ Chase  ","")&amp;IF(N(AB2599)&lt;=-Guide!$C$23,"▼ Chase  ",""))))</f>
        <v>▲ Chase</v>
      </c>
      <c r="AF2599" s="35" t="n">
        <f aca="false">MATCH(Counts!A2599,'Season Counts'!$A$2:$A$740,0)</f>
        <v>662</v>
      </c>
    </row>
    <row r="2600" customFormat="false" ht="15" hidden="false" customHeight="false" outlineLevel="0" collapsed="false">
      <c r="A2600" s="34" t="str">
        <f aca="false">Counts!B2600</f>
        <v>TB</v>
      </c>
      <c r="B2600" s="5" t="str">
        <f aca="false">Counts!C2600</f>
        <v>Hunter Feduccia</v>
      </c>
      <c r="C2600" s="34" t="str">
        <f aca="false">Counts!F2600</f>
        <v>Jun</v>
      </c>
      <c r="D2600" s="35" t="n">
        <f aca="false">IFERROR(Counts!P2600,"")</f>
        <v>36</v>
      </c>
      <c r="E2600" s="36" t="n">
        <f aca="false">IFERROR(Counts!R2600/Counts!Q2600,"")</f>
        <v>0.121212121212121</v>
      </c>
      <c r="F2600" s="36" t="n">
        <f aca="false">IFERROR((Counts!R2600+Counts!V2600+Counts!W2600)/(Counts!Q2600+Counts!V2600+Counts!W2600+Counts!X2600),"")</f>
        <v>0.194444444444444</v>
      </c>
      <c r="G2600" s="36" t="n">
        <f aca="false">IFERROR((Counts!R2600+Counts!S2600+2*Counts!T2600+3*Counts!U2600)/Counts!Q2600,"")</f>
        <v>0.181818181818182</v>
      </c>
      <c r="H2600" s="35" t="n">
        <f aca="false">IFERROR(Counts!U2600,"")</f>
        <v>0</v>
      </c>
      <c r="I2600" s="36" t="n">
        <f aca="false">IFERROR(Counts!Z2600/Counts!AA2600,"")</f>
        <v>0.177777777777778</v>
      </c>
      <c r="J2600" s="36" t="n">
        <f aca="false">IFERROR(Counts!AB2600/Counts!AA2600,"")</f>
        <v>0.334027777777778</v>
      </c>
      <c r="K2600" s="37" t="n">
        <f aca="false">IFERROR((Counts!AB2600-Counts!Z2600)/Counts!AA2600,"")</f>
        <v>0.15625</v>
      </c>
      <c r="L2600" s="38" t="n">
        <f aca="false">IFERROR(Counts!Y2600/Counts!P2600,"")</f>
        <v>0.305555555555556</v>
      </c>
      <c r="M2600" s="38" t="n">
        <f aca="false">IFERROR(Counts!V2600/Counts!P2600,"")</f>
        <v>0.0833333333333333</v>
      </c>
      <c r="N2600" s="38" t="n">
        <f aca="false">IFERROR(Counts!AD2600/Counts!AC2600,"")</f>
        <v>0.227272727272727</v>
      </c>
      <c r="O2600" s="38" t="n">
        <f aca="false">IFERROR(Counts!AE2600/Counts!AC2600,"")</f>
        <v>0.545454545454545</v>
      </c>
      <c r="P2600" s="39" t="n">
        <f aca="false">IFERROR(Counts!AG2600/Counts!AF2600,"")</f>
        <v>93.0954545454545</v>
      </c>
      <c r="Q2600" s="38" t="n">
        <f aca="false">IFERROR(Counts!AH2600/Counts!AC2600,"")</f>
        <v>0.409090909090909</v>
      </c>
      <c r="R2600" s="38" t="n">
        <f aca="false">IFERROR(Counts!N2600/Counts!M2600,"")</f>
        <v>0.222222222222222</v>
      </c>
      <c r="S2600" s="38" t="n">
        <f aca="false">IFERROR(Counts!K2600/Counts!J2600,"")</f>
        <v>0.671052631578947</v>
      </c>
      <c r="T2600" s="38" t="n">
        <f aca="false">IFERROR(Counts!I2600/Counts!H2600,"")</f>
        <v>0.183098591549296</v>
      </c>
      <c r="U2600" s="38" t="n">
        <f aca="false">IFERROR(1-Counts!L2600/Counts!K2600,"")</f>
        <v>0.901960784313726</v>
      </c>
      <c r="V2600" s="39" t="n">
        <f aca="false">IFERROR(Counts!AJ2600/Counts!AI2600,"")</f>
        <v>71.9707692307692</v>
      </c>
      <c r="W2600" s="38" t="n">
        <f aca="false">IFERROR(Counts!AK2600/Counts!AI2600,"")</f>
        <v>0.153846153846154</v>
      </c>
      <c r="X2600" s="40" t="n">
        <f aca="false">IFERROR(Counts!O2600,"")</f>
        <v>-4.218</v>
      </c>
      <c r="Y2600" s="36" t="n">
        <f aca="false">IFERROR(INDEX('Season Counts'!$Y$2:$Y$740,$AF2600)/INDEX('Season Counts'!$X$2:$X$740,$AF2600),"")</f>
        <v>0.302153846153846</v>
      </c>
      <c r="Z2600" s="37" t="n">
        <f aca="false">IFERROR(J2600-Y2600,"")</f>
        <v>0.0318739316239317</v>
      </c>
      <c r="AA2600" s="38" t="n">
        <f aca="false">IFERROR(INDEX('Season Counts'!$K$2:$K$740,$AF2600)/INDEX('Season Counts'!$J$2:$J$740,$AF2600),"")</f>
        <v>0.261971830985916</v>
      </c>
      <c r="AB2600" s="41" t="n">
        <f aca="false">IFERROR(R2600-AA2600,"")</f>
        <v>-0.0397496087636933</v>
      </c>
      <c r="AC2600" s="39" t="n">
        <f aca="false">IFERROR(INDEX('Season Counts'!$AG$2:$AG$740,$AF2600)/INDEX('Season Counts'!$AF$2:$AF$740,$AF2600),"")</f>
        <v>71.0562992125984</v>
      </c>
      <c r="AD2600" s="40" t="n">
        <f aca="false">IFERROR(V2600-AC2600,"")</f>
        <v>0.914470018170817</v>
      </c>
      <c r="AE2600" s="4" t="str">
        <f aca="false">IF(D2600&lt;Guide!$C$21,"Low PA",IF(TRIM(IF(ISNUMBER(AD2600),IF(N(AD2600)&lt;=-Guide!$C$24,"▼ Bat Speed  ",IF(N(AD2600)&gt;=Guide!$C$24,"▲ Bat Speed  ","")),"")&amp;IF(N(Z2600)&gt;=Guide!$C$22,"▲ Contact  ","")&amp;IF(N(Z2600)&lt;=-Guide!$C$22,"▼ Contact  ","")&amp;IF(N(AB2600)&gt;=Guide!$C$23,"▲ Chase  ","")&amp;IF(N(AB2600)&lt;=-Guide!$C$23,"▼ Chase  ",""))="","Stable",TRIM(IF(ISNUMBER(AD2600),IF(N(AD2600)&lt;=-Guide!$C$24,"▼ Bat Speed  ",IF(N(AD2600)&gt;=Guide!$C$24,"▲ Bat Speed  ","")),"")&amp;IF(N(Z2600)&gt;=Guide!$C$22,"▲ Contact  ","")&amp;IF(N(Z2600)&lt;=-Guide!$C$22,"▼ Contact  ","")&amp;IF(N(AB2600)&gt;=Guide!$C$23,"▲ Chase  ","")&amp;IF(N(AB2600)&lt;=-Guide!$C$23,"▼ Chase  ",""))))</f>
        <v>Low PA</v>
      </c>
      <c r="AF2600" s="35" t="n">
        <f aca="false">MATCH(Counts!A2600,'Season Counts'!$A$2:$A$740,0)</f>
        <v>662</v>
      </c>
    </row>
    <row r="2601" customFormat="false" ht="15" hidden="false" customHeight="false" outlineLevel="0" collapsed="false">
      <c r="A2601" s="34" t="str">
        <f aca="false">Counts!B2601</f>
        <v>TB</v>
      </c>
      <c r="B2601" s="5" t="str">
        <f aca="false">Counts!C2601</f>
        <v>Hunter Feduccia</v>
      </c>
      <c r="C2601" s="34" t="str">
        <f aca="false">Counts!F2601</f>
        <v>Jul</v>
      </c>
      <c r="D2601" s="35" t="n">
        <f aca="false">IFERROR(Counts!P2601,"")</f>
        <v>46</v>
      </c>
      <c r="E2601" s="36" t="n">
        <f aca="false">IFERROR(Counts!R2601/Counts!Q2601,"")</f>
        <v>0.261904761904762</v>
      </c>
      <c r="F2601" s="36" t="n">
        <f aca="false">IFERROR((Counts!R2601+Counts!V2601+Counts!W2601)/(Counts!Q2601+Counts!V2601+Counts!W2601+Counts!X2601),"")</f>
        <v>0.311111111111111</v>
      </c>
      <c r="G2601" s="36" t="n">
        <f aca="false">IFERROR((Counts!R2601+Counts!S2601+2*Counts!T2601+3*Counts!U2601)/Counts!Q2601,"")</f>
        <v>0.452380952380952</v>
      </c>
      <c r="H2601" s="35" t="n">
        <f aca="false">IFERROR(Counts!U2601,"")</f>
        <v>1</v>
      </c>
      <c r="I2601" s="36" t="n">
        <f aca="false">IFERROR(Counts!Z2601/Counts!AA2601,"")</f>
        <v>0.33</v>
      </c>
      <c r="J2601" s="36" t="n">
        <f aca="false">IFERROR(Counts!AB2601/Counts!AA2601,"")</f>
        <v>0.296711111111111</v>
      </c>
      <c r="K2601" s="37" t="n">
        <f aca="false">IFERROR((Counts!AB2601-Counts!Z2601)/Counts!AA2601,"")</f>
        <v>-0.0332888888888889</v>
      </c>
      <c r="L2601" s="38" t="n">
        <f aca="false">IFERROR(Counts!Y2601/Counts!P2601,"")</f>
        <v>0.195652173913044</v>
      </c>
      <c r="M2601" s="38" t="n">
        <f aca="false">IFERROR(Counts!V2601/Counts!P2601,"")</f>
        <v>0.0652173913043478</v>
      </c>
      <c r="N2601" s="38" t="n">
        <f aca="false">IFERROR(Counts!AD2601/Counts!AC2601,"")</f>
        <v>0.117647058823529</v>
      </c>
      <c r="O2601" s="38" t="n">
        <f aca="false">IFERROR(Counts!AE2601/Counts!AC2601,"")</f>
        <v>0.441176470588235</v>
      </c>
      <c r="P2601" s="39" t="n">
        <f aca="false">IFERROR(Counts!AG2601/Counts!AF2601,"")</f>
        <v>87.0088235294118</v>
      </c>
      <c r="Q2601" s="38" t="n">
        <f aca="false">IFERROR(Counts!AH2601/Counts!AC2601,"")</f>
        <v>0.264705882352941</v>
      </c>
      <c r="R2601" s="38" t="n">
        <f aca="false">IFERROR(Counts!N2601/Counts!M2601,"")</f>
        <v>0.232323232323232</v>
      </c>
      <c r="S2601" s="38" t="n">
        <f aca="false">IFERROR(Counts!K2601/Counts!J2601,"")</f>
        <v>0.662650602409639</v>
      </c>
      <c r="T2601" s="38" t="n">
        <f aca="false">IFERROR(Counts!I2601/Counts!H2601,"")</f>
        <v>0.205128205128205</v>
      </c>
      <c r="U2601" s="38" t="n">
        <f aca="false">IFERROR(1-Counts!L2601/Counts!K2601,"")</f>
        <v>0.909090909090909</v>
      </c>
      <c r="V2601" s="39" t="n">
        <f aca="false">IFERROR(Counts!AJ2601/Counts!AI2601,"")</f>
        <v>72.3384615384615</v>
      </c>
      <c r="W2601" s="38" t="n">
        <f aca="false">IFERROR(Counts!AK2601/Counts!AI2601,"")</f>
        <v>0.276923076923077</v>
      </c>
      <c r="X2601" s="40" t="n">
        <f aca="false">IFERROR(Counts!O2601,"")</f>
        <v>-0.142</v>
      </c>
      <c r="Y2601" s="36" t="n">
        <f aca="false">IFERROR(INDEX('Season Counts'!$Y$2:$Y$740,$AF2601)/INDEX('Season Counts'!$X$2:$X$740,$AF2601),"")</f>
        <v>0.302153846153846</v>
      </c>
      <c r="Z2601" s="37" t="n">
        <f aca="false">IFERROR(J2601-Y2601,"")</f>
        <v>-0.00544273504273507</v>
      </c>
      <c r="AA2601" s="38" t="n">
        <f aca="false">IFERROR(INDEX('Season Counts'!$K$2:$K$740,$AF2601)/INDEX('Season Counts'!$J$2:$J$740,$AF2601),"")</f>
        <v>0.261971830985916</v>
      </c>
      <c r="AB2601" s="41" t="n">
        <f aca="false">IFERROR(R2601-AA2601,"")</f>
        <v>-0.0296485986626832</v>
      </c>
      <c r="AC2601" s="39" t="n">
        <f aca="false">IFERROR(INDEX('Season Counts'!$AG$2:$AG$740,$AF2601)/INDEX('Season Counts'!$AF$2:$AF$740,$AF2601),"")</f>
        <v>71.0562992125984</v>
      </c>
      <c r="AD2601" s="40" t="n">
        <f aca="false">IFERROR(V2601-AC2601,"")</f>
        <v>1.28216232586313</v>
      </c>
      <c r="AE2601" s="4" t="str">
        <f aca="false">IF(D2601&lt;Guide!$C$21,"Low PA",IF(TRIM(IF(ISNUMBER(AD2601),IF(N(AD2601)&lt;=-Guide!$C$24,"▼ Bat Speed  ",IF(N(AD2601)&gt;=Guide!$C$24,"▲ Bat Speed  ","")),"")&amp;IF(N(Z2601)&gt;=Guide!$C$22,"▲ Contact  ","")&amp;IF(N(Z2601)&lt;=-Guide!$C$22,"▼ Contact  ","")&amp;IF(N(AB2601)&gt;=Guide!$C$23,"▲ Chase  ","")&amp;IF(N(AB2601)&lt;=-Guide!$C$23,"▼ Chase  ",""))="","Stable",TRIM(IF(ISNUMBER(AD2601),IF(N(AD2601)&lt;=-Guide!$C$24,"▼ Bat Speed  ",IF(N(AD2601)&gt;=Guide!$C$24,"▲ Bat Speed  ","")),"")&amp;IF(N(Z2601)&gt;=Guide!$C$22,"▲ Contact  ","")&amp;IF(N(Z2601)&lt;=-Guide!$C$22,"▼ Contact  ","")&amp;IF(N(AB2601)&gt;=Guide!$C$23,"▲ Chase  ","")&amp;IF(N(AB2601)&lt;=-Guide!$C$23,"▼ Chase  ",""))))</f>
        <v>▲ Bat Speed</v>
      </c>
      <c r="AF2601" s="35" t="n">
        <f aca="false">MATCH(Counts!A2601,'Season Counts'!$A$2:$A$740,0)</f>
        <v>662</v>
      </c>
    </row>
    <row r="2602" customFormat="false" ht="15" hidden="false" customHeight="false" outlineLevel="0" collapsed="false">
      <c r="A2602" s="34" t="str">
        <f aca="false">Counts!B2602</f>
        <v>TB</v>
      </c>
      <c r="B2602" s="5" t="str">
        <f aca="false">Counts!C2602</f>
        <v>Liam Hicks</v>
      </c>
      <c r="C2602" s="34" t="str">
        <f aca="false">Counts!F2602</f>
        <v>Aug</v>
      </c>
      <c r="D2602" s="35" t="n">
        <f aca="false">IFERROR(Counts!P2602,"")</f>
        <v>80</v>
      </c>
      <c r="E2602" s="36" t="n">
        <f aca="false">IFERROR(Counts!R2602/Counts!Q2602,"")</f>
        <v>0.328358208955224</v>
      </c>
      <c r="F2602" s="36" t="n">
        <f aca="false">IFERROR((Counts!R2602+Counts!V2602+Counts!W2602)/(Counts!Q2602+Counts!V2602+Counts!W2602+Counts!X2602),"")</f>
        <v>0.425</v>
      </c>
      <c r="G2602" s="36" t="n">
        <f aca="false">IFERROR((Counts!R2602+Counts!S2602+2*Counts!T2602+3*Counts!U2602)/Counts!Q2602,"")</f>
        <v>0.522388059701493</v>
      </c>
      <c r="H2602" s="35" t="n">
        <f aca="false">IFERROR(Counts!U2602,"")</f>
        <v>3</v>
      </c>
      <c r="I2602" s="36" t="n">
        <f aca="false">IFERROR(Counts!Z2602/Counts!AA2602,"")</f>
        <v>0.409090909090909</v>
      </c>
      <c r="J2602" s="36" t="n">
        <f aca="false">IFERROR(Counts!AB2602/Counts!AA2602,"")</f>
        <v>0.359636363636364</v>
      </c>
      <c r="K2602" s="37" t="n">
        <f aca="false">IFERROR((Counts!AB2602-Counts!Z2602)/Counts!AA2602,"")</f>
        <v>-0.0494545454545455</v>
      </c>
      <c r="L2602" s="38" t="n">
        <f aca="false">IFERROR(Counts!Y2602/Counts!P2602,"")</f>
        <v>0.0875</v>
      </c>
      <c r="M2602" s="38" t="n">
        <f aca="false">IFERROR(Counts!V2602/Counts!P2602,"")</f>
        <v>0.125</v>
      </c>
      <c r="N2602" s="38" t="n">
        <f aca="false">IFERROR(Counts!AD2602/Counts!AC2602,"")</f>
        <v>0.0491803278688525</v>
      </c>
      <c r="O2602" s="38" t="n">
        <f aca="false">IFERROR(Counts!AE2602/Counts!AC2602,"")</f>
        <v>0.180327868852459</v>
      </c>
      <c r="P2602" s="39" t="n">
        <f aca="false">IFERROR(Counts!AG2602/Counts!AF2602,"")</f>
        <v>83.3933333333334</v>
      </c>
      <c r="Q2602" s="38" t="n">
        <f aca="false">IFERROR(Counts!AH2602/Counts!AC2602,"")</f>
        <v>0.459016393442623</v>
      </c>
      <c r="R2602" s="38" t="n">
        <f aca="false">IFERROR(Counts!N2602/Counts!M2602,"")</f>
        <v>0.285714285714286</v>
      </c>
      <c r="S2602" s="38" t="n">
        <f aca="false">IFERROR(Counts!K2602/Counts!J2602,"")</f>
        <v>0.59375</v>
      </c>
      <c r="T2602" s="38" t="n">
        <f aca="false">IFERROR(Counts!I2602/Counts!H2602,"")</f>
        <v>0.0901639344262295</v>
      </c>
      <c r="U2602" s="38" t="n">
        <f aca="false">IFERROR(1-Counts!L2602/Counts!K2602,"")</f>
        <v>1</v>
      </c>
      <c r="V2602" s="39" t="n">
        <f aca="false">IFERROR(Counts!AJ2602/Counts!AI2602,"")</f>
        <v>68.4648148148148</v>
      </c>
      <c r="W2602" s="38" t="n">
        <f aca="false">IFERROR(Counts!AK2602/Counts!AI2602,"")</f>
        <v>0.037037037037037</v>
      </c>
      <c r="X2602" s="40" t="n">
        <f aca="false">IFERROR(Counts!O2602,"")</f>
        <v>4.937</v>
      </c>
      <c r="Y2602" s="36" t="n">
        <f aca="false">IFERROR(INDEX('Season Counts'!$Y$2:$Y$740,$AF2602)/INDEX('Season Counts'!$X$2:$X$740,$AF2602),"")</f>
        <v>0.346521126760563</v>
      </c>
      <c r="Z2602" s="37" t="n">
        <f aca="false">IFERROR(J2602-Y2602,"")</f>
        <v>0.0131152368758002</v>
      </c>
      <c r="AA2602" s="38" t="n">
        <f aca="false">IFERROR(INDEX('Season Counts'!$K$2:$K$740,$AF2602)/INDEX('Season Counts'!$J$2:$J$740,$AF2602),"")</f>
        <v>0.25938566552901</v>
      </c>
      <c r="AB2602" s="41" t="n">
        <f aca="false">IFERROR(R2602-AA2602,"")</f>
        <v>0.0263286201852755</v>
      </c>
      <c r="AC2602" s="39" t="n">
        <f aca="false">IFERROR(INDEX('Season Counts'!$AG$2:$AG$740,$AF2602)/INDEX('Season Counts'!$AF$2:$AF$740,$AF2602),"")</f>
        <v>68.3512077294686</v>
      </c>
      <c r="AD2602" s="40" t="n">
        <f aca="false">IFERROR(V2602-AC2602,"")</f>
        <v>0.113607085346217</v>
      </c>
      <c r="AE2602" s="4" t="str">
        <f aca="false">IF(D2602&lt;Guide!$C$21,"Low PA",IF(TRIM(IF(ISNUMBER(AD2602),IF(N(AD2602)&lt;=-Guide!$C$24,"▼ Bat Speed  ",IF(N(AD2602)&gt;=Guide!$C$24,"▲ Bat Speed  ","")),"")&amp;IF(N(Z2602)&gt;=Guide!$C$22,"▲ Contact  ","")&amp;IF(N(Z2602)&lt;=-Guide!$C$22,"▼ Contact  ","")&amp;IF(N(AB2602)&gt;=Guide!$C$23,"▲ Chase  ","")&amp;IF(N(AB2602)&lt;=-Guide!$C$23,"▼ Chase  ",""))="","Stable",TRIM(IF(ISNUMBER(AD2602),IF(N(AD2602)&lt;=-Guide!$C$24,"▼ Bat Speed  ",IF(N(AD2602)&gt;=Guide!$C$24,"▲ Bat Speed  ","")),"")&amp;IF(N(Z2602)&gt;=Guide!$C$22,"▲ Contact  ","")&amp;IF(N(Z2602)&lt;=-Guide!$C$22,"▼ Contact  ","")&amp;IF(N(AB2602)&gt;=Guide!$C$23,"▲ Chase  ","")&amp;IF(N(AB2602)&lt;=-Guide!$C$23,"▼ Chase  ",""))))</f>
        <v>Stable</v>
      </c>
      <c r="AF2602" s="35" t="n">
        <f aca="false">MATCH(Counts!A2602,'Season Counts'!$A$2:$A$740,0)</f>
        <v>663</v>
      </c>
    </row>
    <row r="2603" customFormat="false" ht="15" hidden="false" customHeight="false" outlineLevel="0" collapsed="false">
      <c r="A2603" s="34" t="str">
        <f aca="false">Counts!B2603</f>
        <v>TB</v>
      </c>
      <c r="B2603" s="5" t="str">
        <f aca="false">Counts!C2603</f>
        <v>Liam Hicks</v>
      </c>
      <c r="C2603" s="34" t="str">
        <f aca="false">Counts!F2603</f>
        <v>Sep</v>
      </c>
      <c r="D2603" s="35" t="n">
        <f aca="false">IFERROR(Counts!P2603,"")</f>
        <v>65</v>
      </c>
      <c r="E2603" s="36" t="n">
        <f aca="false">IFERROR(Counts!R2603/Counts!Q2603,"")</f>
        <v>0.241379310344828</v>
      </c>
      <c r="F2603" s="36" t="n">
        <f aca="false">IFERROR((Counts!R2603+Counts!V2603+Counts!W2603)/(Counts!Q2603+Counts!V2603+Counts!W2603+Counts!X2603),"")</f>
        <v>0.323076923076923</v>
      </c>
      <c r="G2603" s="36" t="n">
        <f aca="false">IFERROR((Counts!R2603+Counts!S2603+2*Counts!T2603+3*Counts!U2603)/Counts!Q2603,"")</f>
        <v>0.344827586206897</v>
      </c>
      <c r="H2603" s="35" t="n">
        <f aca="false">IFERROR(Counts!U2603,"")</f>
        <v>1</v>
      </c>
      <c r="I2603" s="36" t="n">
        <f aca="false">IFERROR(Counts!Z2603/Counts!AA2603,"")</f>
        <v>0.302307692307692</v>
      </c>
      <c r="J2603" s="36" t="n">
        <f aca="false">IFERROR(Counts!AB2603/Counts!AA2603,"")</f>
        <v>0.330984615384615</v>
      </c>
      <c r="K2603" s="37" t="n">
        <f aca="false">IFERROR((Counts!AB2603-Counts!Z2603)/Counts!AA2603,"")</f>
        <v>0.0286769230769231</v>
      </c>
      <c r="L2603" s="38" t="n">
        <f aca="false">IFERROR(Counts!Y2603/Counts!P2603,"")</f>
        <v>0.138461538461538</v>
      </c>
      <c r="M2603" s="38" t="n">
        <f aca="false">IFERROR(Counts!V2603/Counts!P2603,"")</f>
        <v>0.0923076923076923</v>
      </c>
      <c r="N2603" s="38" t="n">
        <f aca="false">IFERROR(Counts!AD2603/Counts!AC2603,"")</f>
        <v>0.0204081632653061</v>
      </c>
      <c r="O2603" s="38" t="n">
        <f aca="false">IFERROR(Counts!AE2603/Counts!AC2603,"")</f>
        <v>0.224489795918367</v>
      </c>
      <c r="P2603" s="39" t="n">
        <f aca="false">IFERROR(Counts!AG2603/Counts!AF2603,"")</f>
        <v>82.369387755102</v>
      </c>
      <c r="Q2603" s="38" t="n">
        <f aca="false">IFERROR(Counts!AH2603/Counts!AC2603,"")</f>
        <v>0.408163265306122</v>
      </c>
      <c r="R2603" s="38" t="n">
        <f aca="false">IFERROR(Counts!N2603/Counts!M2603,"")</f>
        <v>0.227272727272727</v>
      </c>
      <c r="S2603" s="38" t="n">
        <f aca="false">IFERROR(Counts!K2603/Counts!J2603,"")</f>
        <v>0.650406504065041</v>
      </c>
      <c r="T2603" s="38" t="n">
        <f aca="false">IFERROR(Counts!I2603/Counts!H2603,"")</f>
        <v>0.154545454545455</v>
      </c>
      <c r="U2603" s="38" t="n">
        <f aca="false">IFERROR(1-Counts!L2603/Counts!K2603,"")</f>
        <v>0.9625</v>
      </c>
      <c r="V2603" s="39" t="n">
        <f aca="false">IFERROR(Counts!AJ2603/Counts!AI2603,"")</f>
        <v>68.2272727272727</v>
      </c>
      <c r="W2603" s="38" t="n">
        <f aca="false">IFERROR(Counts!AK2603/Counts!AI2603,"")</f>
        <v>0.0505050505050505</v>
      </c>
      <c r="X2603" s="40" t="n">
        <f aca="false">IFERROR(Counts!O2603,"")</f>
        <v>-1.763</v>
      </c>
      <c r="Y2603" s="36" t="n">
        <f aca="false">IFERROR(INDEX('Season Counts'!$Y$2:$Y$740,$AF2603)/INDEX('Season Counts'!$X$2:$X$740,$AF2603),"")</f>
        <v>0.346521126760563</v>
      </c>
      <c r="Z2603" s="37" t="n">
        <f aca="false">IFERROR(J2603-Y2603,"")</f>
        <v>-0.015536511375948</v>
      </c>
      <c r="AA2603" s="38" t="n">
        <f aca="false">IFERROR(INDEX('Season Counts'!$K$2:$K$740,$AF2603)/INDEX('Season Counts'!$J$2:$J$740,$AF2603),"")</f>
        <v>0.25938566552901</v>
      </c>
      <c r="AB2603" s="41" t="n">
        <f aca="false">IFERROR(R2603-AA2603,"")</f>
        <v>-0.032112938256283</v>
      </c>
      <c r="AC2603" s="39" t="n">
        <f aca="false">IFERROR(INDEX('Season Counts'!$AG$2:$AG$740,$AF2603)/INDEX('Season Counts'!$AF$2:$AF$740,$AF2603),"")</f>
        <v>68.3512077294686</v>
      </c>
      <c r="AD2603" s="40" t="n">
        <f aca="false">IFERROR(V2603-AC2603,"")</f>
        <v>-0.123935002195864</v>
      </c>
      <c r="AE2603" s="4" t="str">
        <f aca="false">IF(D2603&lt;Guide!$C$21,"Low PA",IF(TRIM(IF(ISNUMBER(AD2603),IF(N(AD2603)&lt;=-Guide!$C$24,"▼ Bat Speed  ",IF(N(AD2603)&gt;=Guide!$C$24,"▲ Bat Speed  ","")),"")&amp;IF(N(Z2603)&gt;=Guide!$C$22,"▲ Contact  ","")&amp;IF(N(Z2603)&lt;=-Guide!$C$22,"▼ Contact  ","")&amp;IF(N(AB2603)&gt;=Guide!$C$23,"▲ Chase  ","")&amp;IF(N(AB2603)&lt;=-Guide!$C$23,"▼ Chase  ",""))="","Stable",TRIM(IF(ISNUMBER(AD2603),IF(N(AD2603)&lt;=-Guide!$C$24,"▼ Bat Speed  ",IF(N(AD2603)&gt;=Guide!$C$24,"▲ Bat Speed  ","")),"")&amp;IF(N(Z2603)&gt;=Guide!$C$22,"▲ Contact  ","")&amp;IF(N(Z2603)&lt;=-Guide!$C$22,"▼ Contact  ","")&amp;IF(N(AB2603)&gt;=Guide!$C$23,"▲ Chase  ","")&amp;IF(N(AB2603)&lt;=-Guide!$C$23,"▼ Chase  ",""))))</f>
        <v>Stable</v>
      </c>
      <c r="AF2603" s="35" t="n">
        <f aca="false">MATCH(Counts!A2603,'Season Counts'!$A$2:$A$740,0)</f>
        <v>663</v>
      </c>
    </row>
    <row r="2604" customFormat="false" ht="15" hidden="false" customHeight="false" outlineLevel="0" collapsed="false">
      <c r="A2604" s="34" t="str">
        <f aca="false">Counts!B2604</f>
        <v>TB</v>
      </c>
      <c r="B2604" s="5" t="str">
        <f aca="false">Counts!C2604</f>
        <v>Jake Fraley</v>
      </c>
      <c r="C2604" s="34" t="str">
        <f aca="false">Counts!F2604</f>
        <v>Mar-Apr</v>
      </c>
      <c r="D2604" s="35" t="n">
        <f aca="false">IFERROR(Counts!P2604,"")</f>
        <v>67</v>
      </c>
      <c r="E2604" s="36" t="n">
        <f aca="false">IFERROR(Counts!R2604/Counts!Q2604,"")</f>
        <v>0.25</v>
      </c>
      <c r="F2604" s="36" t="n">
        <f aca="false">IFERROR((Counts!R2604+Counts!V2604+Counts!W2604)/(Counts!Q2604+Counts!V2604+Counts!W2604+Counts!X2604),"")</f>
        <v>0.328358208955224</v>
      </c>
      <c r="G2604" s="36" t="n">
        <f aca="false">IFERROR((Counts!R2604+Counts!S2604+2*Counts!T2604+3*Counts!U2604)/Counts!Q2604,"")</f>
        <v>0.45</v>
      </c>
      <c r="H2604" s="35" t="n">
        <f aca="false">IFERROR(Counts!U2604,"")</f>
        <v>2</v>
      </c>
      <c r="I2604" s="36" t="n">
        <f aca="false">IFERROR(Counts!Z2604/Counts!AA2604,"")</f>
        <v>0.349230769230769</v>
      </c>
      <c r="J2604" s="36" t="n">
        <f aca="false">IFERROR(Counts!AB2604/Counts!AA2604,"")</f>
        <v>0.307353846153846</v>
      </c>
      <c r="K2604" s="37" t="n">
        <f aca="false">IFERROR((Counts!AB2604-Counts!Z2604)/Counts!AA2604,"")</f>
        <v>-0.041876923076923</v>
      </c>
      <c r="L2604" s="38" t="n">
        <f aca="false">IFERROR(Counts!Y2604/Counts!P2604,"")</f>
        <v>0.238805970149254</v>
      </c>
      <c r="M2604" s="38" t="n">
        <f aca="false">IFERROR(Counts!V2604/Counts!P2604,"")</f>
        <v>0.104477611940299</v>
      </c>
      <c r="N2604" s="38" t="n">
        <f aca="false">IFERROR(Counts!AD2604/Counts!AC2604,"")</f>
        <v>0.0909090909090909</v>
      </c>
      <c r="O2604" s="38" t="n">
        <f aca="false">IFERROR(Counts!AE2604/Counts!AC2604,"")</f>
        <v>0.25</v>
      </c>
      <c r="P2604" s="39" t="n">
        <f aca="false">IFERROR(Counts!AG2604/Counts!AF2604,"")</f>
        <v>84.9590909090909</v>
      </c>
      <c r="Q2604" s="38" t="n">
        <f aca="false">IFERROR(Counts!AH2604/Counts!AC2604,"")</f>
        <v>0.454545454545455</v>
      </c>
      <c r="R2604" s="38" t="n">
        <f aca="false">IFERROR(Counts!N2604/Counts!M2604,"")</f>
        <v>0.211678832116788</v>
      </c>
      <c r="S2604" s="38" t="n">
        <f aca="false">IFERROR(Counts!K2604/Counts!J2604,"")</f>
        <v>0.666666666666667</v>
      </c>
      <c r="T2604" s="38" t="n">
        <f aca="false">IFERROR(Counts!I2604/Counts!H2604,"")</f>
        <v>0.201612903225806</v>
      </c>
      <c r="U2604" s="38" t="n">
        <f aca="false">IFERROR(1-Counts!L2604/Counts!K2604,"")</f>
        <v>0.911111111111111</v>
      </c>
      <c r="V2604" s="39" t="n">
        <f aca="false">IFERROR(Counts!AJ2604/Counts!AI2604,"")</f>
        <v>71.7289719626168</v>
      </c>
      <c r="W2604" s="38" t="n">
        <f aca="false">IFERROR(Counts!AK2604/Counts!AI2604,"")</f>
        <v>0.233644859813084</v>
      </c>
      <c r="X2604" s="40" t="n">
        <f aca="false">IFERROR(Counts!O2604,"")</f>
        <v>1.177</v>
      </c>
      <c r="Y2604" s="36" t="n">
        <f aca="false">IFERROR(INDEX('Season Counts'!$Y$2:$Y$740,$AF2604)/INDEX('Season Counts'!$X$2:$X$740,$AF2604),"")</f>
        <v>0.270042105263158</v>
      </c>
      <c r="Z2604" s="37" t="n">
        <f aca="false">IFERROR(J2604-Y2604,"")</f>
        <v>0.0373117408906883</v>
      </c>
      <c r="AA2604" s="38" t="n">
        <f aca="false">IFERROR(INDEX('Season Counts'!$K$2:$K$740,$AF2604)/INDEX('Season Counts'!$J$2:$J$740,$AF2604),"")</f>
        <v>0.226130653266332</v>
      </c>
      <c r="AB2604" s="41" t="n">
        <f aca="false">IFERROR(R2604-AA2604,"")</f>
        <v>-0.0144518211495434</v>
      </c>
      <c r="AC2604" s="39" t="n">
        <f aca="false">IFERROR(INDEX('Season Counts'!$AG$2:$AG$740,$AF2604)/INDEX('Season Counts'!$AF$2:$AF$740,$AF2604),"")</f>
        <v>71.6341935483871</v>
      </c>
      <c r="AD2604" s="40" t="n">
        <f aca="false">IFERROR(V2604-AC2604,"")</f>
        <v>0.0947784142297365</v>
      </c>
      <c r="AE2604" s="4" t="str">
        <f aca="false">IF(D2604&lt;Guide!$C$21,"Low PA",IF(TRIM(IF(ISNUMBER(AD2604),IF(N(AD2604)&lt;=-Guide!$C$24,"▼ Bat Speed  ",IF(N(AD2604)&gt;=Guide!$C$24,"▲ Bat Speed  ","")),"")&amp;IF(N(Z2604)&gt;=Guide!$C$22,"▲ Contact  ","")&amp;IF(N(Z2604)&lt;=-Guide!$C$22,"▼ Contact  ","")&amp;IF(N(AB2604)&gt;=Guide!$C$23,"▲ Chase  ","")&amp;IF(N(AB2604)&lt;=-Guide!$C$23,"▼ Chase  ",""))="","Stable",TRIM(IF(ISNUMBER(AD2604),IF(N(AD2604)&lt;=-Guide!$C$24,"▼ Bat Speed  ",IF(N(AD2604)&gt;=Guide!$C$24,"▲ Bat Speed  ","")),"")&amp;IF(N(Z2604)&gt;=Guide!$C$22,"▲ Contact  ","")&amp;IF(N(Z2604)&lt;=-Guide!$C$22,"▼ Contact  ","")&amp;IF(N(AB2604)&gt;=Guide!$C$23,"▲ Chase  ","")&amp;IF(N(AB2604)&lt;=-Guide!$C$23,"▼ Chase  ",""))))</f>
        <v>Stable</v>
      </c>
      <c r="AF2604" s="35" t="n">
        <f aca="false">MATCH(Counts!A2604,'Season Counts'!$A$2:$A$740,0)</f>
        <v>664</v>
      </c>
    </row>
    <row r="2605" customFormat="false" ht="15" hidden="false" customHeight="false" outlineLevel="0" collapsed="false">
      <c r="A2605" s="34" t="str">
        <f aca="false">Counts!B2605</f>
        <v>TB</v>
      </c>
      <c r="B2605" s="5" t="str">
        <f aca="false">Counts!C2605</f>
        <v>Jake Fraley</v>
      </c>
      <c r="C2605" s="34" t="str">
        <f aca="false">Counts!F2605</f>
        <v>May</v>
      </c>
      <c r="D2605" s="35" t="n">
        <f aca="false">IFERROR(Counts!P2605,"")</f>
        <v>23</v>
      </c>
      <c r="E2605" s="36" t="n">
        <f aca="false">IFERROR(Counts!R2605/Counts!Q2605,"")</f>
        <v>0.181818181818182</v>
      </c>
      <c r="F2605" s="36" t="n">
        <f aca="false">IFERROR((Counts!R2605+Counts!V2605+Counts!W2605)/(Counts!Q2605+Counts!V2605+Counts!W2605+Counts!X2605),"")</f>
        <v>0.217391304347826</v>
      </c>
      <c r="G2605" s="36" t="n">
        <f aca="false">IFERROR((Counts!R2605+Counts!S2605+2*Counts!T2605+3*Counts!U2605)/Counts!Q2605,"")</f>
        <v>0.227272727272727</v>
      </c>
      <c r="H2605" s="35" t="n">
        <f aca="false">IFERROR(Counts!U2605,"")</f>
        <v>0</v>
      </c>
      <c r="I2605" s="36" t="n">
        <f aca="false">IFERROR(Counts!Z2605/Counts!AA2605,"")</f>
        <v>0.202173913043478</v>
      </c>
      <c r="J2605" s="36" t="n">
        <f aca="false">IFERROR(Counts!AB2605/Counts!AA2605,"")</f>
        <v>0.20104347826087</v>
      </c>
      <c r="K2605" s="37" t="n">
        <f aca="false">IFERROR((Counts!AB2605-Counts!Z2605)/Counts!AA2605,"")</f>
        <v>-0.00113043478260873</v>
      </c>
      <c r="L2605" s="38" t="n">
        <f aca="false">IFERROR(Counts!Y2605/Counts!P2605,"")</f>
        <v>0.391304347826087</v>
      </c>
      <c r="M2605" s="38" t="n">
        <f aca="false">IFERROR(Counts!V2605/Counts!P2605,"")</f>
        <v>0.0434782608695652</v>
      </c>
      <c r="N2605" s="38" t="n">
        <f aca="false">IFERROR(Counts!AD2605/Counts!AC2605,"")</f>
        <v>0.0769230769230769</v>
      </c>
      <c r="O2605" s="38" t="n">
        <f aca="false">IFERROR(Counts!AE2605/Counts!AC2605,"")</f>
        <v>0.0769230769230769</v>
      </c>
      <c r="P2605" s="39" t="n">
        <f aca="false">IFERROR(Counts!AG2605/Counts!AF2605,"")</f>
        <v>80.4461538461539</v>
      </c>
      <c r="Q2605" s="38" t="n">
        <f aca="false">IFERROR(Counts!AH2605/Counts!AC2605,"")</f>
        <v>0.461538461538462</v>
      </c>
      <c r="R2605" s="38" t="n">
        <f aca="false">IFERROR(Counts!N2605/Counts!M2605,"")</f>
        <v>0.239130434782609</v>
      </c>
      <c r="S2605" s="38" t="n">
        <f aca="false">IFERROR(Counts!K2605/Counts!J2605,"")</f>
        <v>0.660377358490566</v>
      </c>
      <c r="T2605" s="38" t="n">
        <f aca="false">IFERROR(Counts!I2605/Counts!H2605,"")</f>
        <v>0.173913043478261</v>
      </c>
      <c r="U2605" s="38" t="n">
        <f aca="false">IFERROR(1-Counts!L2605/Counts!K2605,"")</f>
        <v>0.885714285714286</v>
      </c>
      <c r="V2605" s="39" t="n">
        <f aca="false">IFERROR(Counts!AJ2605/Counts!AI2605,"")</f>
        <v>71.6242424242424</v>
      </c>
      <c r="W2605" s="38" t="n">
        <f aca="false">IFERROR(Counts!AK2605/Counts!AI2605,"")</f>
        <v>0.242424242424242</v>
      </c>
      <c r="X2605" s="40" t="n">
        <f aca="false">IFERROR(Counts!O2605,"")</f>
        <v>-2.309</v>
      </c>
      <c r="Y2605" s="36" t="n">
        <f aca="false">IFERROR(INDEX('Season Counts'!$Y$2:$Y$740,$AF2605)/INDEX('Season Counts'!$X$2:$X$740,$AF2605),"")</f>
        <v>0.270042105263158</v>
      </c>
      <c r="Z2605" s="37" t="n">
        <f aca="false">IFERROR(J2605-Y2605,"")</f>
        <v>-0.0689986270022884</v>
      </c>
      <c r="AA2605" s="38" t="n">
        <f aca="false">IFERROR(INDEX('Season Counts'!$K$2:$K$740,$AF2605)/INDEX('Season Counts'!$J$2:$J$740,$AF2605),"")</f>
        <v>0.226130653266332</v>
      </c>
      <c r="AB2605" s="41" t="n">
        <f aca="false">IFERROR(R2605-AA2605,"")</f>
        <v>0.012999781516277</v>
      </c>
      <c r="AC2605" s="39" t="n">
        <f aca="false">IFERROR(INDEX('Season Counts'!$AG$2:$AG$740,$AF2605)/INDEX('Season Counts'!$AF$2:$AF$740,$AF2605),"")</f>
        <v>71.6341935483871</v>
      </c>
      <c r="AD2605" s="40" t="n">
        <f aca="false">IFERROR(V2605-AC2605,"")</f>
        <v>-0.00995112414466348</v>
      </c>
      <c r="AE2605" s="4" t="str">
        <f aca="false">IF(D2605&lt;Guide!$C$21,"Low PA",IF(TRIM(IF(ISNUMBER(AD2605),IF(N(AD2605)&lt;=-Guide!$C$24,"▼ Bat Speed  ",IF(N(AD2605)&gt;=Guide!$C$24,"▲ Bat Speed  ","")),"")&amp;IF(N(Z2605)&gt;=Guide!$C$22,"▲ Contact  ","")&amp;IF(N(Z2605)&lt;=-Guide!$C$22,"▼ Contact  ","")&amp;IF(N(AB2605)&gt;=Guide!$C$23,"▲ Chase  ","")&amp;IF(N(AB2605)&lt;=-Guide!$C$23,"▼ Chase  ",""))="","Stable",TRIM(IF(ISNUMBER(AD2605),IF(N(AD2605)&lt;=-Guide!$C$24,"▼ Bat Speed  ",IF(N(AD2605)&gt;=Guide!$C$24,"▲ Bat Speed  ","")),"")&amp;IF(N(Z2605)&gt;=Guide!$C$22,"▲ Contact  ","")&amp;IF(N(Z2605)&lt;=-Guide!$C$22,"▼ Contact  ","")&amp;IF(N(AB2605)&gt;=Guide!$C$23,"▲ Chase  ","")&amp;IF(N(AB2605)&lt;=-Guide!$C$23,"▼ Chase  ",""))))</f>
        <v>Low PA</v>
      </c>
      <c r="AF2605" s="35" t="n">
        <f aca="false">MATCH(Counts!A2605,'Season Counts'!$A$2:$A$740,0)</f>
        <v>664</v>
      </c>
    </row>
    <row r="2606" customFormat="false" ht="15" hidden="false" customHeight="false" outlineLevel="0" collapsed="false">
      <c r="A2606" s="34" t="str">
        <f aca="false">Counts!B2606</f>
        <v>TB</v>
      </c>
      <c r="B2606" s="5" t="str">
        <f aca="false">Counts!C2606</f>
        <v>Jake Fraley</v>
      </c>
      <c r="C2606" s="34" t="str">
        <f aca="false">Counts!F2606</f>
        <v>Sep</v>
      </c>
      <c r="D2606" s="35" t="n">
        <f aca="false">IFERROR(Counts!P2606,"")</f>
        <v>7</v>
      </c>
      <c r="E2606" s="36" t="n">
        <f aca="false">IFERROR(Counts!R2606/Counts!Q2606,"")</f>
        <v>0</v>
      </c>
      <c r="F2606" s="36" t="n">
        <f aca="false">IFERROR((Counts!R2606+Counts!V2606+Counts!W2606)/(Counts!Q2606+Counts!V2606+Counts!W2606+Counts!X2606),"")</f>
        <v>0.142857142857143</v>
      </c>
      <c r="G2606" s="36" t="n">
        <f aca="false">IFERROR((Counts!R2606+Counts!S2606+2*Counts!T2606+3*Counts!U2606)/Counts!Q2606,"")</f>
        <v>0</v>
      </c>
      <c r="H2606" s="35" t="n">
        <f aca="false">IFERROR(Counts!U2606,"")</f>
        <v>0</v>
      </c>
      <c r="I2606" s="36" t="n">
        <f aca="false">IFERROR(Counts!Z2606/Counts!AA2606,"")</f>
        <v>0.1</v>
      </c>
      <c r="J2606" s="36" t="n">
        <f aca="false">IFERROR(Counts!AB2606/Counts!AA2606,"")</f>
        <v>0.150285714285714</v>
      </c>
      <c r="K2606" s="37" t="n">
        <f aca="false">IFERROR((Counts!AB2606-Counts!Z2606)/Counts!AA2606,"")</f>
        <v>0.0502857142857143</v>
      </c>
      <c r="L2606" s="38" t="n">
        <f aca="false">IFERROR(Counts!Y2606/Counts!P2606,"")</f>
        <v>0.571428571428571</v>
      </c>
      <c r="M2606" s="38" t="n">
        <f aca="false">IFERROR(Counts!V2606/Counts!P2606,"")</f>
        <v>0.142857142857143</v>
      </c>
      <c r="N2606" s="38" t="n">
        <f aca="false">IFERROR(Counts!AD2606/Counts!AC2606,"")</f>
        <v>0</v>
      </c>
      <c r="O2606" s="38" t="n">
        <f aca="false">IFERROR(Counts!AE2606/Counts!AC2606,"")</f>
        <v>0</v>
      </c>
      <c r="P2606" s="39" t="n">
        <f aca="false">IFERROR(Counts!AG2606/Counts!AF2606,"")</f>
        <v>85.1</v>
      </c>
      <c r="Q2606" s="38" t="n">
        <f aca="false">IFERROR(Counts!AH2606/Counts!AC2606,"")</f>
        <v>0</v>
      </c>
      <c r="R2606" s="38" t="n">
        <f aca="false">IFERROR(Counts!N2606/Counts!M2606,"")</f>
        <v>0.3125</v>
      </c>
      <c r="S2606" s="38" t="n">
        <f aca="false">IFERROR(Counts!K2606/Counts!J2606,"")</f>
        <v>0.75</v>
      </c>
      <c r="T2606" s="38" t="n">
        <f aca="false">IFERROR(Counts!I2606/Counts!H2606,"")</f>
        <v>0.235294117647059</v>
      </c>
      <c r="U2606" s="38" t="n">
        <f aca="false">IFERROR(1-Counts!L2606/Counts!K2606,"")</f>
        <v>0.75</v>
      </c>
      <c r="V2606" s="39" t="n">
        <f aca="false">IFERROR(Counts!AJ2606/Counts!AI2606,"")</f>
        <v>70.98</v>
      </c>
      <c r="W2606" s="38" t="n">
        <f aca="false">IFERROR(Counts!AK2606/Counts!AI2606,"")</f>
        <v>0.2</v>
      </c>
      <c r="X2606" s="40" t="n">
        <f aca="false">IFERROR(Counts!O2606,"")</f>
        <v>-1.384</v>
      </c>
      <c r="Y2606" s="36" t="n">
        <f aca="false">IFERROR(INDEX('Season Counts'!$Y$2:$Y$740,$AF2606)/INDEX('Season Counts'!$X$2:$X$740,$AF2606),"")</f>
        <v>0.270042105263158</v>
      </c>
      <c r="Z2606" s="37" t="n">
        <f aca="false">IFERROR(J2606-Y2606,"")</f>
        <v>-0.119756390977444</v>
      </c>
      <c r="AA2606" s="38" t="n">
        <f aca="false">IFERROR(INDEX('Season Counts'!$K$2:$K$740,$AF2606)/INDEX('Season Counts'!$J$2:$J$740,$AF2606),"")</f>
        <v>0.226130653266332</v>
      </c>
      <c r="AB2606" s="41" t="n">
        <f aca="false">IFERROR(R2606-AA2606,"")</f>
        <v>0.0863693467336683</v>
      </c>
      <c r="AC2606" s="39" t="n">
        <f aca="false">IFERROR(INDEX('Season Counts'!$AG$2:$AG$740,$AF2606)/INDEX('Season Counts'!$AF$2:$AF$740,$AF2606),"")</f>
        <v>71.6341935483871</v>
      </c>
      <c r="AD2606" s="40" t="n">
        <f aca="false">IFERROR(V2606-AC2606,"")</f>
        <v>-0.654193548387084</v>
      </c>
      <c r="AE2606" s="4" t="str">
        <f aca="false">IF(D2606&lt;Guide!$C$21,"Low PA",IF(TRIM(IF(ISNUMBER(AD2606),IF(N(AD2606)&lt;=-Guide!$C$24,"▼ Bat Speed  ",IF(N(AD2606)&gt;=Guide!$C$24,"▲ Bat Speed  ","")),"")&amp;IF(N(Z2606)&gt;=Guide!$C$22,"▲ Contact  ","")&amp;IF(N(Z2606)&lt;=-Guide!$C$22,"▼ Contact  ","")&amp;IF(N(AB2606)&gt;=Guide!$C$23,"▲ Chase  ","")&amp;IF(N(AB2606)&lt;=-Guide!$C$23,"▼ Chase  ",""))="","Stable",TRIM(IF(ISNUMBER(AD2606),IF(N(AD2606)&lt;=-Guide!$C$24,"▼ Bat Speed  ",IF(N(AD2606)&gt;=Guide!$C$24,"▲ Bat Speed  ","")),"")&amp;IF(N(Z2606)&gt;=Guide!$C$22,"▲ Contact  ","")&amp;IF(N(Z2606)&lt;=-Guide!$C$22,"▼ Contact  ","")&amp;IF(N(AB2606)&gt;=Guide!$C$23,"▲ Chase  ","")&amp;IF(N(AB2606)&lt;=-Guide!$C$23,"▼ Chase  ",""))))</f>
        <v>Low PA</v>
      </c>
      <c r="AF2606" s="35" t="n">
        <f aca="false">MATCH(Counts!A2606,'Season Counts'!$A$2:$A$740,0)</f>
        <v>664</v>
      </c>
    </row>
    <row r="2607" customFormat="false" ht="15" hidden="false" customHeight="false" outlineLevel="0" collapsed="false">
      <c r="A2607" s="34" t="str">
        <f aca="false">Counts!B2607</f>
        <v>TB</v>
      </c>
      <c r="B2607" s="5" t="str">
        <f aca="false">Counts!C2607</f>
        <v>Jorge Mateo</v>
      </c>
      <c r="C2607" s="34" t="str">
        <f aca="false">Counts!F2607</f>
        <v>Aug</v>
      </c>
      <c r="D2607" s="35" t="n">
        <f aca="false">IFERROR(Counts!P2607,"")</f>
        <v>30</v>
      </c>
      <c r="E2607" s="36" t="n">
        <f aca="false">IFERROR(Counts!R2607/Counts!Q2607,"")</f>
        <v>0.192307692307692</v>
      </c>
      <c r="F2607" s="36" t="n">
        <f aca="false">IFERROR((Counts!R2607+Counts!V2607+Counts!W2607)/(Counts!Q2607+Counts!V2607+Counts!W2607+Counts!X2607),"")</f>
        <v>0.266666666666667</v>
      </c>
      <c r="G2607" s="36" t="n">
        <f aca="false">IFERROR((Counts!R2607+Counts!S2607+2*Counts!T2607+3*Counts!U2607)/Counts!Q2607,"")</f>
        <v>0.346153846153846</v>
      </c>
      <c r="H2607" s="35" t="n">
        <f aca="false">IFERROR(Counts!U2607,"")</f>
        <v>1</v>
      </c>
      <c r="I2607" s="36" t="n">
        <f aca="false">IFERROR(Counts!Z2607/Counts!AA2607,"")</f>
        <v>0.268333333333333</v>
      </c>
      <c r="J2607" s="36" t="n">
        <f aca="false">IFERROR(Counts!AB2607/Counts!AA2607,"")</f>
        <v>0.304333333333333</v>
      </c>
      <c r="K2607" s="37" t="n">
        <f aca="false">IFERROR((Counts!AB2607-Counts!Z2607)/Counts!AA2607,"")</f>
        <v>0.036</v>
      </c>
      <c r="L2607" s="38" t="n">
        <f aca="false">IFERROR(Counts!Y2607/Counts!P2607,"")</f>
        <v>0.2</v>
      </c>
      <c r="M2607" s="38" t="n">
        <f aca="false">IFERROR(Counts!V2607/Counts!P2607,"")</f>
        <v>0.1</v>
      </c>
      <c r="N2607" s="38" t="n">
        <f aca="false">IFERROR(Counts!AD2607/Counts!AC2607,"")</f>
        <v>0.0476190476190476</v>
      </c>
      <c r="O2607" s="38" t="n">
        <f aca="false">IFERROR(Counts!AE2607/Counts!AC2607,"")</f>
        <v>0.238095238095238</v>
      </c>
      <c r="P2607" s="39" t="n">
        <f aca="false">IFERROR(Counts!AG2607/Counts!AF2607,"")</f>
        <v>83.3428571428571</v>
      </c>
      <c r="Q2607" s="38" t="n">
        <f aca="false">IFERROR(Counts!AH2607/Counts!AC2607,"")</f>
        <v>0.428571428571429</v>
      </c>
      <c r="R2607" s="38" t="n">
        <f aca="false">IFERROR(Counts!N2607/Counts!M2607,"")</f>
        <v>0.430379746835443</v>
      </c>
      <c r="S2607" s="38" t="n">
        <f aca="false">IFERROR(Counts!K2607/Counts!J2607,"")</f>
        <v>0.727272727272727</v>
      </c>
      <c r="T2607" s="38" t="n">
        <f aca="false">IFERROR(Counts!I2607/Counts!H2607,"")</f>
        <v>0.303030303030303</v>
      </c>
      <c r="U2607" s="38" t="n">
        <f aca="false">IFERROR(1-Counts!L2607/Counts!K2607,"")</f>
        <v>0.78125</v>
      </c>
      <c r="V2607" s="39" t="n">
        <f aca="false">IFERROR(Counts!AJ2607/Counts!AI2607,"")</f>
        <v>74.3725806451613</v>
      </c>
      <c r="W2607" s="38" t="n">
        <f aca="false">IFERROR(Counts!AK2607/Counts!AI2607,"")</f>
        <v>0.451612903225806</v>
      </c>
      <c r="X2607" s="40" t="n">
        <f aca="false">IFERROR(Counts!O2607,"")</f>
        <v>-0.52</v>
      </c>
      <c r="Y2607" s="36" t="n">
        <f aca="false">IFERROR(INDEX('Season Counts'!$Y$2:$Y$740,$AF2607)/INDEX('Season Counts'!$X$2:$X$740,$AF2607),"")</f>
        <v>0.189180722891566</v>
      </c>
      <c r="Z2607" s="37" t="n">
        <f aca="false">IFERROR(J2607-Y2607,"")</f>
        <v>0.115152610441767</v>
      </c>
      <c r="AA2607" s="38" t="n">
        <f aca="false">IFERROR(INDEX('Season Counts'!$K$2:$K$740,$AF2607)/INDEX('Season Counts'!$J$2:$J$740,$AF2607),"")</f>
        <v>0.478021978021978</v>
      </c>
      <c r="AB2607" s="41" t="n">
        <f aca="false">IFERROR(R2607-AA2607,"")</f>
        <v>-0.047642231186535</v>
      </c>
      <c r="AC2607" s="39" t="n">
        <f aca="false">IFERROR(INDEX('Season Counts'!$AG$2:$AG$740,$AF2607)/INDEX('Season Counts'!$AF$2:$AF$740,$AF2607),"")</f>
        <v>74.1496688741722</v>
      </c>
      <c r="AD2607" s="40" t="n">
        <f aca="false">IFERROR(V2607-AC2607,"")</f>
        <v>0.2229117709891</v>
      </c>
      <c r="AE2607" s="4" t="str">
        <f aca="false">IF(D2607&lt;Guide!$C$21,"Low PA",IF(TRIM(IF(ISNUMBER(AD2607),IF(N(AD2607)&lt;=-Guide!$C$24,"▼ Bat Speed  ",IF(N(AD2607)&gt;=Guide!$C$24,"▲ Bat Speed  ","")),"")&amp;IF(N(Z2607)&gt;=Guide!$C$22,"▲ Contact  ","")&amp;IF(N(Z2607)&lt;=-Guide!$C$22,"▼ Contact  ","")&amp;IF(N(AB2607)&gt;=Guide!$C$23,"▲ Chase  ","")&amp;IF(N(AB2607)&lt;=-Guide!$C$23,"▼ Chase  ",""))="","Stable",TRIM(IF(ISNUMBER(AD2607),IF(N(AD2607)&lt;=-Guide!$C$24,"▼ Bat Speed  ",IF(N(AD2607)&gt;=Guide!$C$24,"▲ Bat Speed  ","")),"")&amp;IF(N(Z2607)&gt;=Guide!$C$22,"▲ Contact  ","")&amp;IF(N(Z2607)&lt;=-Guide!$C$22,"▼ Contact  ","")&amp;IF(N(AB2607)&gt;=Guide!$C$23,"▲ Chase  ","")&amp;IF(N(AB2607)&lt;=-Guide!$C$23,"▼ Chase  ",""))))</f>
        <v>Low PA</v>
      </c>
      <c r="AF2607" s="35" t="n">
        <f aca="false">MATCH(Counts!A2607,'Season Counts'!$A$2:$A$740,0)</f>
        <v>665</v>
      </c>
    </row>
    <row r="2608" customFormat="false" ht="15" hidden="false" customHeight="false" outlineLevel="0" collapsed="false">
      <c r="A2608" s="34" t="str">
        <f aca="false">Counts!B2608</f>
        <v>TB</v>
      </c>
      <c r="B2608" s="5" t="str">
        <f aca="false">Counts!C2608</f>
        <v>Jorge Mateo</v>
      </c>
      <c r="C2608" s="34" t="str">
        <f aca="false">Counts!F2608</f>
        <v>Sep</v>
      </c>
      <c r="D2608" s="35" t="n">
        <f aca="false">IFERROR(Counts!P2608,"")</f>
        <v>54</v>
      </c>
      <c r="E2608" s="36" t="n">
        <f aca="false">IFERROR(Counts!R2608/Counts!Q2608,"")</f>
        <v>0.115384615384615</v>
      </c>
      <c r="F2608" s="36" t="n">
        <f aca="false">IFERROR((Counts!R2608+Counts!V2608+Counts!W2608)/(Counts!Q2608+Counts!V2608+Counts!W2608+Counts!X2608),"")</f>
        <v>0.132075471698113</v>
      </c>
      <c r="G2608" s="36" t="n">
        <f aca="false">IFERROR((Counts!R2608+Counts!S2608+2*Counts!T2608+3*Counts!U2608)/Counts!Q2608,"")</f>
        <v>0.134615384615385</v>
      </c>
      <c r="H2608" s="35" t="n">
        <f aca="false">IFERROR(Counts!U2608,"")</f>
        <v>0</v>
      </c>
      <c r="I2608" s="36" t="n">
        <f aca="false">IFERROR(Counts!Z2608/Counts!AA2608,"")</f>
        <v>0.121698113207547</v>
      </c>
      <c r="J2608" s="36" t="n">
        <f aca="false">IFERROR(Counts!AB2608/Counts!AA2608,"")</f>
        <v>0.124</v>
      </c>
      <c r="K2608" s="37" t="n">
        <f aca="false">IFERROR((Counts!AB2608-Counts!Z2608)/Counts!AA2608,"")</f>
        <v>0.00230188679245283</v>
      </c>
      <c r="L2608" s="38" t="n">
        <f aca="false">IFERROR(Counts!Y2608/Counts!P2608,"")</f>
        <v>0.407407407407407</v>
      </c>
      <c r="M2608" s="38" t="n">
        <f aca="false">IFERROR(Counts!V2608/Counts!P2608,"")</f>
        <v>0</v>
      </c>
      <c r="N2608" s="38" t="n">
        <f aca="false">IFERROR(Counts!AD2608/Counts!AC2608,"")</f>
        <v>0.032258064516129</v>
      </c>
      <c r="O2608" s="38" t="n">
        <f aca="false">IFERROR(Counts!AE2608/Counts!AC2608,"")</f>
        <v>0.0967741935483871</v>
      </c>
      <c r="P2608" s="39" t="n">
        <f aca="false">IFERROR(Counts!AG2608/Counts!AF2608,"")</f>
        <v>79.8064516129032</v>
      </c>
      <c r="Q2608" s="38" t="n">
        <f aca="false">IFERROR(Counts!AH2608/Counts!AC2608,"")</f>
        <v>0.225806451612903</v>
      </c>
      <c r="R2608" s="38" t="n">
        <f aca="false">IFERROR(Counts!N2608/Counts!M2608,"")</f>
        <v>0.514563106796117</v>
      </c>
      <c r="S2608" s="38" t="n">
        <f aca="false">IFERROR(Counts!K2608/Counts!J2608,"")</f>
        <v>0.670588235294118</v>
      </c>
      <c r="T2608" s="38" t="n">
        <f aca="false">IFERROR(Counts!I2608/Counts!H2608,"")</f>
        <v>0.318181818181818</v>
      </c>
      <c r="U2608" s="38" t="n">
        <f aca="false">IFERROR(1-Counts!L2608/Counts!K2608,"")</f>
        <v>0.859649122807018</v>
      </c>
      <c r="V2608" s="39" t="n">
        <f aca="false">IFERROR(Counts!AJ2608/Counts!AI2608,"")</f>
        <v>73.9943820224719</v>
      </c>
      <c r="W2608" s="38" t="n">
        <f aca="false">IFERROR(Counts!AK2608/Counts!AI2608,"")</f>
        <v>0.404494382022472</v>
      </c>
      <c r="X2608" s="40" t="n">
        <f aca="false">IFERROR(Counts!O2608,"")</f>
        <v>-8.811</v>
      </c>
      <c r="Y2608" s="36" t="n">
        <f aca="false">IFERROR(INDEX('Season Counts'!$Y$2:$Y$740,$AF2608)/INDEX('Season Counts'!$X$2:$X$740,$AF2608),"")</f>
        <v>0.189180722891566</v>
      </c>
      <c r="Z2608" s="37" t="n">
        <f aca="false">IFERROR(J2608-Y2608,"")</f>
        <v>-0.0651807228915663</v>
      </c>
      <c r="AA2608" s="38" t="n">
        <f aca="false">IFERROR(INDEX('Season Counts'!$K$2:$K$740,$AF2608)/INDEX('Season Counts'!$J$2:$J$740,$AF2608),"")</f>
        <v>0.478021978021978</v>
      </c>
      <c r="AB2608" s="41" t="n">
        <f aca="false">IFERROR(R2608-AA2608,"")</f>
        <v>0.0365411287741385</v>
      </c>
      <c r="AC2608" s="39" t="n">
        <f aca="false">IFERROR(INDEX('Season Counts'!$AG$2:$AG$740,$AF2608)/INDEX('Season Counts'!$AF$2:$AF$740,$AF2608),"")</f>
        <v>74.1496688741722</v>
      </c>
      <c r="AD2608" s="40" t="n">
        <f aca="false">IFERROR(V2608-AC2608,"")</f>
        <v>-0.155286851700282</v>
      </c>
      <c r="AE2608" s="4" t="str">
        <f aca="false">IF(D2608&lt;Guide!$C$21,"Low PA",IF(TRIM(IF(ISNUMBER(AD2608),IF(N(AD2608)&lt;=-Guide!$C$24,"▼ Bat Speed  ",IF(N(AD2608)&gt;=Guide!$C$24,"▲ Bat Speed  ","")),"")&amp;IF(N(Z2608)&gt;=Guide!$C$22,"▲ Contact  ","")&amp;IF(N(Z2608)&lt;=-Guide!$C$22,"▼ Contact  ","")&amp;IF(N(AB2608)&gt;=Guide!$C$23,"▲ Chase  ","")&amp;IF(N(AB2608)&lt;=-Guide!$C$23,"▼ Chase  ",""))="","Stable",TRIM(IF(ISNUMBER(AD2608),IF(N(AD2608)&lt;=-Guide!$C$24,"▼ Bat Speed  ",IF(N(AD2608)&gt;=Guide!$C$24,"▲ Bat Speed  ","")),"")&amp;IF(N(Z2608)&gt;=Guide!$C$22,"▲ Contact  ","")&amp;IF(N(Z2608)&lt;=-Guide!$C$22,"▼ Contact  ","")&amp;IF(N(AB2608)&gt;=Guide!$C$23,"▲ Chase  ","")&amp;IF(N(AB2608)&lt;=-Guide!$C$23,"▼ Chase  ",""))))</f>
        <v>▼ Contact</v>
      </c>
      <c r="AF2608" s="35" t="n">
        <f aca="false">MATCH(Counts!A2608,'Season Counts'!$A$2:$A$740,0)</f>
        <v>665</v>
      </c>
    </row>
    <row r="2609" customFormat="false" ht="15" hidden="false" customHeight="false" outlineLevel="0" collapsed="false">
      <c r="A2609" s="34" t="str">
        <f aca="false">Counts!B2609</f>
        <v>TB</v>
      </c>
      <c r="B2609" s="5" t="str">
        <f aca="false">Counts!C2609</f>
        <v>Carson Williams</v>
      </c>
      <c r="C2609" s="34" t="str">
        <f aca="false">Counts!F2609</f>
        <v>Mar-Apr</v>
      </c>
      <c r="D2609" s="35" t="n">
        <f aca="false">IFERROR(Counts!P2609,"")</f>
        <v>25</v>
      </c>
      <c r="E2609" s="36" t="n">
        <f aca="false">IFERROR(Counts!R2609/Counts!Q2609,"")</f>
        <v>0.130434782608696</v>
      </c>
      <c r="F2609" s="36" t="n">
        <f aca="false">IFERROR((Counts!R2609+Counts!V2609+Counts!W2609)/(Counts!Q2609+Counts!V2609+Counts!W2609+Counts!X2609),"")</f>
        <v>0.166666666666667</v>
      </c>
      <c r="G2609" s="36" t="n">
        <f aca="false">IFERROR((Counts!R2609+Counts!S2609+2*Counts!T2609+3*Counts!U2609)/Counts!Q2609,"")</f>
        <v>0.173913043478261</v>
      </c>
      <c r="H2609" s="35" t="n">
        <f aca="false">IFERROR(Counts!U2609,"")</f>
        <v>0</v>
      </c>
      <c r="I2609" s="36" t="n">
        <f aca="false">IFERROR(Counts!Z2609/Counts!AA2609,"")</f>
        <v>0.15625</v>
      </c>
      <c r="J2609" s="36" t="n">
        <f aca="false">IFERROR(Counts!AB2609/Counts!AA2609,"")</f>
        <v>0.189666666666667</v>
      </c>
      <c r="K2609" s="37" t="n">
        <f aca="false">IFERROR((Counts!AB2609-Counts!Z2609)/Counts!AA2609,"")</f>
        <v>0.0334166666666667</v>
      </c>
      <c r="L2609" s="38" t="n">
        <f aca="false">IFERROR(Counts!Y2609/Counts!P2609,"")</f>
        <v>0.36</v>
      </c>
      <c r="M2609" s="38" t="n">
        <f aca="false">IFERROR(Counts!V2609/Counts!P2609,"")</f>
        <v>0.04</v>
      </c>
      <c r="N2609" s="38" t="n">
        <f aca="false">IFERROR(Counts!AD2609/Counts!AC2609,"")</f>
        <v>0</v>
      </c>
      <c r="O2609" s="38" t="n">
        <f aca="false">IFERROR(Counts!AE2609/Counts!AC2609,"")</f>
        <v>0.2</v>
      </c>
      <c r="P2609" s="39" t="n">
        <f aca="false">IFERROR(Counts!AG2609/Counts!AF2609,"")</f>
        <v>80.2</v>
      </c>
      <c r="Q2609" s="38" t="n">
        <f aca="false">IFERROR(Counts!AH2609/Counts!AC2609,"")</f>
        <v>0.2</v>
      </c>
      <c r="R2609" s="38" t="n">
        <f aca="false">IFERROR(Counts!N2609/Counts!M2609,"")</f>
        <v>0.347826086956522</v>
      </c>
      <c r="S2609" s="38" t="n">
        <f aca="false">IFERROR(Counts!K2609/Counts!J2609,"")</f>
        <v>0.673913043478261</v>
      </c>
      <c r="T2609" s="38" t="n">
        <f aca="false">IFERROR(Counts!I2609/Counts!H2609,"")</f>
        <v>0.340425531914894</v>
      </c>
      <c r="U2609" s="38" t="n">
        <f aca="false">IFERROR(1-Counts!L2609/Counts!K2609,"")</f>
        <v>0.741935483870968</v>
      </c>
      <c r="V2609" s="39" t="n">
        <f aca="false">IFERROR(Counts!AJ2609/Counts!AI2609,"")</f>
        <v>73.7581395348837</v>
      </c>
      <c r="W2609" s="38" t="n">
        <f aca="false">IFERROR(Counts!AK2609/Counts!AI2609,"")</f>
        <v>0.302325581395349</v>
      </c>
      <c r="X2609" s="40" t="n">
        <f aca="false">IFERROR(Counts!O2609,"")</f>
        <v>-3.073</v>
      </c>
      <c r="Y2609" s="36" t="n">
        <f aca="false">IFERROR(INDEX('Season Counts'!$Y$2:$Y$740,$AF2609)/INDEX('Season Counts'!$X$2:$X$740,$AF2609),"")</f>
        <v>0.217102564102564</v>
      </c>
      <c r="Z2609" s="37" t="n">
        <f aca="false">IFERROR(J2609-Y2609,"")</f>
        <v>-0.0274358974358975</v>
      </c>
      <c r="AA2609" s="38" t="n">
        <f aca="false">IFERROR(INDEX('Season Counts'!$K$2:$K$740,$AF2609)/INDEX('Season Counts'!$J$2:$J$740,$AF2609),"")</f>
        <v>0.397260273972603</v>
      </c>
      <c r="AB2609" s="41" t="n">
        <f aca="false">IFERROR(R2609-AA2609,"")</f>
        <v>-0.049434187016081</v>
      </c>
      <c r="AC2609" s="39" t="n">
        <f aca="false">IFERROR(INDEX('Season Counts'!$AG$2:$AG$740,$AF2609)/INDEX('Season Counts'!$AF$2:$AF$740,$AF2609),"")</f>
        <v>74.1055555555556</v>
      </c>
      <c r="AD2609" s="40" t="n">
        <f aca="false">IFERROR(V2609-AC2609,"")</f>
        <v>-0.34741602067183</v>
      </c>
      <c r="AE2609" s="4" t="str">
        <f aca="false">IF(D2609&lt;Guide!$C$21,"Low PA",IF(TRIM(IF(ISNUMBER(AD2609),IF(N(AD2609)&lt;=-Guide!$C$24,"▼ Bat Speed  ",IF(N(AD2609)&gt;=Guide!$C$24,"▲ Bat Speed  ","")),"")&amp;IF(N(Z2609)&gt;=Guide!$C$22,"▲ Contact  ","")&amp;IF(N(Z2609)&lt;=-Guide!$C$22,"▼ Contact  ","")&amp;IF(N(AB2609)&gt;=Guide!$C$23,"▲ Chase  ","")&amp;IF(N(AB2609)&lt;=-Guide!$C$23,"▼ Chase  ",""))="","Stable",TRIM(IF(ISNUMBER(AD2609),IF(N(AD2609)&lt;=-Guide!$C$24,"▼ Bat Speed  ",IF(N(AD2609)&gt;=Guide!$C$24,"▲ Bat Speed  ","")),"")&amp;IF(N(Z2609)&gt;=Guide!$C$22,"▲ Contact  ","")&amp;IF(N(Z2609)&lt;=-Guide!$C$22,"▼ Contact  ","")&amp;IF(N(AB2609)&gt;=Guide!$C$23,"▲ Chase  ","")&amp;IF(N(AB2609)&lt;=-Guide!$C$23,"▼ Chase  ",""))))</f>
        <v>Low PA</v>
      </c>
      <c r="AF2609" s="35" t="n">
        <f aca="false">MATCH(Counts!A2609,'Season Counts'!$A$2:$A$740,0)</f>
        <v>666</v>
      </c>
    </row>
    <row r="2610" customFormat="false" ht="15" hidden="false" customHeight="false" outlineLevel="0" collapsed="false">
      <c r="A2610" s="34" t="str">
        <f aca="false">Counts!B2610</f>
        <v>TB</v>
      </c>
      <c r="B2610" s="5" t="str">
        <f aca="false">Counts!C2610</f>
        <v>Carson Williams</v>
      </c>
      <c r="C2610" s="34" t="str">
        <f aca="false">Counts!F2610</f>
        <v>May</v>
      </c>
      <c r="D2610" s="35" t="n">
        <f aca="false">IFERROR(Counts!P2610,"")</f>
        <v>8</v>
      </c>
      <c r="E2610" s="36" t="n">
        <f aca="false">IFERROR(Counts!R2610/Counts!Q2610,"")</f>
        <v>0</v>
      </c>
      <c r="F2610" s="36" t="n">
        <f aca="false">IFERROR((Counts!R2610+Counts!V2610+Counts!W2610)/(Counts!Q2610+Counts!V2610+Counts!W2610+Counts!X2610),"")</f>
        <v>0.125</v>
      </c>
      <c r="G2610" s="36" t="n">
        <f aca="false">IFERROR((Counts!R2610+Counts!S2610+2*Counts!T2610+3*Counts!U2610)/Counts!Q2610,"")</f>
        <v>0</v>
      </c>
      <c r="H2610" s="35" t="n">
        <f aca="false">IFERROR(Counts!U2610,"")</f>
        <v>0</v>
      </c>
      <c r="I2610" s="36" t="n">
        <f aca="false">IFERROR(Counts!Z2610/Counts!AA2610,"")</f>
        <v>0.0875</v>
      </c>
      <c r="J2610" s="36" t="n">
        <f aca="false">IFERROR(Counts!AB2610/Counts!AA2610,"")</f>
        <v>0.2205</v>
      </c>
      <c r="K2610" s="37" t="n">
        <f aca="false">IFERROR((Counts!AB2610-Counts!Z2610)/Counts!AA2610,"")</f>
        <v>0.133</v>
      </c>
      <c r="L2610" s="38" t="n">
        <f aca="false">IFERROR(Counts!Y2610/Counts!P2610,"")</f>
        <v>0.25</v>
      </c>
      <c r="M2610" s="38" t="n">
        <f aca="false">IFERROR(Counts!V2610/Counts!P2610,"")</f>
        <v>0.125</v>
      </c>
      <c r="N2610" s="38" t="n">
        <f aca="false">IFERROR(Counts!AD2610/Counts!AC2610,"")</f>
        <v>0</v>
      </c>
      <c r="O2610" s="38" t="n">
        <f aca="false">IFERROR(Counts!AE2610/Counts!AC2610,"")</f>
        <v>0.4</v>
      </c>
      <c r="P2610" s="39" t="n">
        <f aca="false">IFERROR(Counts!AG2610/Counts!AF2610,"")</f>
        <v>89.16</v>
      </c>
      <c r="Q2610" s="38" t="n">
        <f aca="false">IFERROR(Counts!AH2610/Counts!AC2610,"")</f>
        <v>0.4</v>
      </c>
      <c r="R2610" s="38" t="n">
        <f aca="false">IFERROR(Counts!N2610/Counts!M2610,"")</f>
        <v>0.333333333333333</v>
      </c>
      <c r="S2610" s="38" t="n">
        <f aca="false">IFERROR(Counts!K2610/Counts!J2610,"")</f>
        <v>0.928571428571429</v>
      </c>
      <c r="T2610" s="38" t="n">
        <f aca="false">IFERROR(Counts!I2610/Counts!H2610,"")</f>
        <v>0.117647058823529</v>
      </c>
      <c r="U2610" s="38" t="n">
        <f aca="false">IFERROR(1-Counts!L2610/Counts!K2610,"")</f>
        <v>0.923076923076923</v>
      </c>
      <c r="V2610" s="39" t="n">
        <f aca="false">IFERROR(Counts!AJ2610/Counts!AI2610,"")</f>
        <v>76.3235294117647</v>
      </c>
      <c r="W2610" s="38" t="n">
        <f aca="false">IFERROR(Counts!AK2610/Counts!AI2610,"")</f>
        <v>0.647058823529412</v>
      </c>
      <c r="X2610" s="40" t="n">
        <f aca="false">IFERROR(Counts!O2610,"")</f>
        <v>-1.711</v>
      </c>
      <c r="Y2610" s="36" t="n">
        <f aca="false">IFERROR(INDEX('Season Counts'!$Y$2:$Y$740,$AF2610)/INDEX('Season Counts'!$X$2:$X$740,$AF2610),"")</f>
        <v>0.217102564102564</v>
      </c>
      <c r="Z2610" s="37" t="n">
        <f aca="false">IFERROR(J2610-Y2610,"")</f>
        <v>0.00339743589743588</v>
      </c>
      <c r="AA2610" s="38" t="n">
        <f aca="false">IFERROR(INDEX('Season Counts'!$K$2:$K$740,$AF2610)/INDEX('Season Counts'!$J$2:$J$740,$AF2610),"")</f>
        <v>0.397260273972603</v>
      </c>
      <c r="AB2610" s="41" t="n">
        <f aca="false">IFERROR(R2610-AA2610,"")</f>
        <v>-0.0639269406392694</v>
      </c>
      <c r="AC2610" s="39" t="n">
        <f aca="false">IFERROR(INDEX('Season Counts'!$AG$2:$AG$740,$AF2610)/INDEX('Season Counts'!$AF$2:$AF$740,$AF2610),"")</f>
        <v>74.1055555555556</v>
      </c>
      <c r="AD2610" s="40" t="n">
        <f aca="false">IFERROR(V2610-AC2610,"")</f>
        <v>2.21797385620916</v>
      </c>
      <c r="AE2610" s="4" t="str">
        <f aca="false">IF(D2610&lt;Guide!$C$21,"Low PA",IF(TRIM(IF(ISNUMBER(AD2610),IF(N(AD2610)&lt;=-Guide!$C$24,"▼ Bat Speed  ",IF(N(AD2610)&gt;=Guide!$C$24,"▲ Bat Speed  ","")),"")&amp;IF(N(Z2610)&gt;=Guide!$C$22,"▲ Contact  ","")&amp;IF(N(Z2610)&lt;=-Guide!$C$22,"▼ Contact  ","")&amp;IF(N(AB2610)&gt;=Guide!$C$23,"▲ Chase  ","")&amp;IF(N(AB2610)&lt;=-Guide!$C$23,"▼ Chase  ",""))="","Stable",TRIM(IF(ISNUMBER(AD2610),IF(N(AD2610)&lt;=-Guide!$C$24,"▼ Bat Speed  ",IF(N(AD2610)&gt;=Guide!$C$24,"▲ Bat Speed  ","")),"")&amp;IF(N(Z2610)&gt;=Guide!$C$22,"▲ Contact  ","")&amp;IF(N(Z2610)&lt;=-Guide!$C$22,"▼ Contact  ","")&amp;IF(N(AB2610)&gt;=Guide!$C$23,"▲ Chase  ","")&amp;IF(N(AB2610)&lt;=-Guide!$C$23,"▼ Chase  ",""))))</f>
        <v>Low PA</v>
      </c>
      <c r="AF2610" s="35" t="n">
        <f aca="false">MATCH(Counts!A2610,'Season Counts'!$A$2:$A$740,0)</f>
        <v>666</v>
      </c>
    </row>
    <row r="2611" customFormat="false" ht="15" hidden="false" customHeight="false" outlineLevel="0" collapsed="false">
      <c r="A2611" s="34" t="str">
        <f aca="false">Counts!B2611</f>
        <v>TB</v>
      </c>
      <c r="B2611" s="5" t="str">
        <f aca="false">Counts!C2611</f>
        <v>Carson Williams</v>
      </c>
      <c r="C2611" s="34" t="str">
        <f aca="false">Counts!F2611</f>
        <v>Aug</v>
      </c>
      <c r="D2611" s="35" t="n">
        <f aca="false">IFERROR(Counts!P2611,"")</f>
        <v>7</v>
      </c>
      <c r="E2611" s="36" t="n">
        <f aca="false">IFERROR(Counts!R2611/Counts!Q2611,"")</f>
        <v>0.142857142857143</v>
      </c>
      <c r="F2611" s="36" t="n">
        <f aca="false">IFERROR((Counts!R2611+Counts!V2611+Counts!W2611)/(Counts!Q2611+Counts!V2611+Counts!W2611+Counts!X2611),"")</f>
        <v>0.142857142857143</v>
      </c>
      <c r="G2611" s="36" t="n">
        <f aca="false">IFERROR((Counts!R2611+Counts!S2611+2*Counts!T2611+3*Counts!U2611)/Counts!Q2611,"")</f>
        <v>0.571428571428571</v>
      </c>
      <c r="H2611" s="35" t="n">
        <f aca="false">IFERROR(Counts!U2611,"")</f>
        <v>1</v>
      </c>
      <c r="I2611" s="36" t="n">
        <f aca="false">IFERROR(Counts!Z2611/Counts!AA2611,"")</f>
        <v>0.285714285714286</v>
      </c>
      <c r="J2611" s="36" t="n">
        <f aca="false">IFERROR(Counts!AB2611/Counts!AA2611,"")</f>
        <v>0.307285714285714</v>
      </c>
      <c r="K2611" s="37" t="n">
        <f aca="false">IFERROR((Counts!AB2611-Counts!Z2611)/Counts!AA2611,"")</f>
        <v>0.0215714285714285</v>
      </c>
      <c r="L2611" s="38" t="n">
        <f aca="false">IFERROR(Counts!Y2611/Counts!P2611,"")</f>
        <v>0.285714285714286</v>
      </c>
      <c r="M2611" s="38" t="n">
        <f aca="false">IFERROR(Counts!V2611/Counts!P2611,"")</f>
        <v>0</v>
      </c>
      <c r="N2611" s="38" t="n">
        <f aca="false">IFERROR(Counts!AD2611/Counts!AC2611,"")</f>
        <v>0.2</v>
      </c>
      <c r="O2611" s="38" t="n">
        <f aca="false">IFERROR(Counts!AE2611/Counts!AC2611,"")</f>
        <v>0.2</v>
      </c>
      <c r="P2611" s="39" t="n">
        <f aca="false">IFERROR(Counts!AG2611/Counts!AF2611,"")</f>
        <v>82.32</v>
      </c>
      <c r="Q2611" s="38" t="n">
        <f aca="false">IFERROR(Counts!AH2611/Counts!AC2611,"")</f>
        <v>0.2</v>
      </c>
      <c r="R2611" s="38" t="n">
        <f aca="false">IFERROR(Counts!N2611/Counts!M2611,"")</f>
        <v>0.6</v>
      </c>
      <c r="S2611" s="38" t="n">
        <f aca="false">IFERROR(Counts!K2611/Counts!J2611,"")</f>
        <v>1</v>
      </c>
      <c r="T2611" s="38" t="n">
        <f aca="false">IFERROR(Counts!I2611/Counts!H2611,"")</f>
        <v>0.5</v>
      </c>
      <c r="U2611" s="38" t="n">
        <f aca="false">IFERROR(1-Counts!L2611/Counts!K2611,"")</f>
        <v>0.666666666666667</v>
      </c>
      <c r="V2611" s="39" t="n">
        <f aca="false">IFERROR(Counts!AJ2611/Counts!AI2611,"")</f>
        <v>72.2083333333333</v>
      </c>
      <c r="W2611" s="38" t="n">
        <f aca="false">IFERROR(Counts!AK2611/Counts!AI2611,"")</f>
        <v>0.25</v>
      </c>
      <c r="X2611" s="40" t="n">
        <f aca="false">IFERROR(Counts!O2611,"")</f>
        <v>-0.318</v>
      </c>
      <c r="Y2611" s="36" t="n">
        <f aca="false">IFERROR(INDEX('Season Counts'!$Y$2:$Y$740,$AF2611)/INDEX('Season Counts'!$X$2:$X$740,$AF2611),"")</f>
        <v>0.217102564102564</v>
      </c>
      <c r="Z2611" s="37" t="n">
        <f aca="false">IFERROR(J2611-Y2611,"")</f>
        <v>0.0901831501831502</v>
      </c>
      <c r="AA2611" s="38" t="n">
        <f aca="false">IFERROR(INDEX('Season Counts'!$K$2:$K$740,$AF2611)/INDEX('Season Counts'!$J$2:$J$740,$AF2611),"")</f>
        <v>0.397260273972603</v>
      </c>
      <c r="AB2611" s="41" t="n">
        <f aca="false">IFERROR(R2611-AA2611,"")</f>
        <v>0.202739726027397</v>
      </c>
      <c r="AC2611" s="39" t="n">
        <f aca="false">IFERROR(INDEX('Season Counts'!$AG$2:$AG$740,$AF2611)/INDEX('Season Counts'!$AF$2:$AF$740,$AF2611),"")</f>
        <v>74.1055555555556</v>
      </c>
      <c r="AD2611" s="40" t="n">
        <f aca="false">IFERROR(V2611-AC2611,"")</f>
        <v>-1.89722222222223</v>
      </c>
      <c r="AE2611" s="4" t="str">
        <f aca="false">IF(D2611&lt;Guide!$C$21,"Low PA",IF(TRIM(IF(ISNUMBER(AD2611),IF(N(AD2611)&lt;=-Guide!$C$24,"▼ Bat Speed  ",IF(N(AD2611)&gt;=Guide!$C$24,"▲ Bat Speed  ","")),"")&amp;IF(N(Z2611)&gt;=Guide!$C$22,"▲ Contact  ","")&amp;IF(N(Z2611)&lt;=-Guide!$C$22,"▼ Contact  ","")&amp;IF(N(AB2611)&gt;=Guide!$C$23,"▲ Chase  ","")&amp;IF(N(AB2611)&lt;=-Guide!$C$23,"▼ Chase  ",""))="","Stable",TRIM(IF(ISNUMBER(AD2611),IF(N(AD2611)&lt;=-Guide!$C$24,"▼ Bat Speed  ",IF(N(AD2611)&gt;=Guide!$C$24,"▲ Bat Speed  ","")),"")&amp;IF(N(Z2611)&gt;=Guide!$C$22,"▲ Contact  ","")&amp;IF(N(Z2611)&lt;=-Guide!$C$22,"▼ Contact  ","")&amp;IF(N(AB2611)&gt;=Guide!$C$23,"▲ Chase  ","")&amp;IF(N(AB2611)&lt;=-Guide!$C$23,"▼ Chase  ",""))))</f>
        <v>Low PA</v>
      </c>
      <c r="AF2611" s="35" t="n">
        <f aca="false">MATCH(Counts!A2611,'Season Counts'!$A$2:$A$740,0)</f>
        <v>666</v>
      </c>
    </row>
    <row r="2612" customFormat="false" ht="15" hidden="false" customHeight="false" outlineLevel="0" collapsed="false">
      <c r="A2612" s="34" t="str">
        <f aca="false">Counts!B2612</f>
        <v>TB</v>
      </c>
      <c r="B2612" s="5" t="str">
        <f aca="false">Counts!C2612</f>
        <v>Austin Slater</v>
      </c>
      <c r="C2612" s="34" t="str">
        <f aca="false">Counts!F2612</f>
        <v>Jun</v>
      </c>
      <c r="D2612" s="35" t="n">
        <f aca="false">IFERROR(Counts!P2612,"")</f>
        <v>25</v>
      </c>
      <c r="E2612" s="36" t="n">
        <f aca="false">IFERROR(Counts!R2612/Counts!Q2612,"")</f>
        <v>0.272727272727273</v>
      </c>
      <c r="F2612" s="36" t="n">
        <f aca="false">IFERROR((Counts!R2612+Counts!V2612+Counts!W2612)/(Counts!Q2612+Counts!V2612+Counts!W2612+Counts!X2612),"")</f>
        <v>0.36</v>
      </c>
      <c r="G2612" s="36" t="n">
        <f aca="false">IFERROR((Counts!R2612+Counts!S2612+2*Counts!T2612+3*Counts!U2612)/Counts!Q2612,"")</f>
        <v>0.363636363636364</v>
      </c>
      <c r="H2612" s="35" t="n">
        <f aca="false">IFERROR(Counts!U2612,"")</f>
        <v>0</v>
      </c>
      <c r="I2612" s="36" t="n">
        <f aca="false">IFERROR(Counts!Z2612/Counts!AA2612,"")</f>
        <v>0.289583333333333</v>
      </c>
      <c r="J2612" s="36" t="n">
        <f aca="false">IFERROR(Counts!AB2612/Counts!AA2612,"")</f>
        <v>0.24</v>
      </c>
      <c r="K2612" s="37" t="n">
        <f aca="false">IFERROR((Counts!AB2612-Counts!Z2612)/Counts!AA2612,"")</f>
        <v>-0.0495833333333334</v>
      </c>
      <c r="L2612" s="38" t="n">
        <f aca="false">IFERROR(Counts!Y2612/Counts!P2612,"")</f>
        <v>0.24</v>
      </c>
      <c r="M2612" s="38" t="n">
        <f aca="false">IFERROR(Counts!V2612/Counts!P2612,"")</f>
        <v>0.12</v>
      </c>
      <c r="N2612" s="38" t="n">
        <f aca="false">IFERROR(Counts!AD2612/Counts!AC2612,"")</f>
        <v>0</v>
      </c>
      <c r="O2612" s="38" t="n">
        <f aca="false">IFERROR(Counts!AE2612/Counts!AC2612,"")</f>
        <v>0.25</v>
      </c>
      <c r="P2612" s="39" t="n">
        <f aca="false">IFERROR(Counts!AG2612/Counts!AF2612,"")</f>
        <v>83.6733333333333</v>
      </c>
      <c r="Q2612" s="38" t="n">
        <f aca="false">IFERROR(Counts!AH2612/Counts!AC2612,"")</f>
        <v>0.125</v>
      </c>
      <c r="R2612" s="38" t="n">
        <f aca="false">IFERROR(Counts!N2612/Counts!M2612,"")</f>
        <v>0.357142857142857</v>
      </c>
      <c r="S2612" s="38" t="n">
        <f aca="false">IFERROR(Counts!K2612/Counts!J2612,"")</f>
        <v>0.770833333333333</v>
      </c>
      <c r="T2612" s="38" t="n">
        <f aca="false">IFERROR(Counts!I2612/Counts!H2612,"")</f>
        <v>0.226415094339623</v>
      </c>
      <c r="U2612" s="38" t="n">
        <f aca="false">IFERROR(1-Counts!L2612/Counts!K2612,"")</f>
        <v>0.837837837837838</v>
      </c>
      <c r="V2612" s="39" t="n">
        <f aca="false">IFERROR(Counts!AJ2612/Counts!AI2612,"")</f>
        <v>70.5581395348837</v>
      </c>
      <c r="W2612" s="38" t="n">
        <f aca="false">IFERROR(Counts!AK2612/Counts!AI2612,"")</f>
        <v>0.0697674418604651</v>
      </c>
      <c r="X2612" s="40" t="n">
        <f aca="false">IFERROR(Counts!O2612,"")</f>
        <v>-0.133</v>
      </c>
      <c r="Y2612" s="36" t="n">
        <f aca="false">IFERROR(INDEX('Season Counts'!$Y$2:$Y$740,$AF2612)/INDEX('Season Counts'!$X$2:$X$740,$AF2612),"")</f>
        <v>0.24</v>
      </c>
      <c r="Z2612" s="37" t="n">
        <f aca="false">IFERROR(J2612-Y2612,"")</f>
        <v>0</v>
      </c>
      <c r="AA2612" s="38" t="n">
        <f aca="false">IFERROR(INDEX('Season Counts'!$K$2:$K$740,$AF2612)/INDEX('Season Counts'!$J$2:$J$740,$AF2612),"")</f>
        <v>0.357142857142857</v>
      </c>
      <c r="AB2612" s="41" t="n">
        <f aca="false">IFERROR(R2612-AA2612,"")</f>
        <v>0</v>
      </c>
      <c r="AC2612" s="39" t="n">
        <f aca="false">IFERROR(INDEX('Season Counts'!$AG$2:$AG$740,$AF2612)/INDEX('Season Counts'!$AF$2:$AF$740,$AF2612),"")</f>
        <v>70.5581395348837</v>
      </c>
      <c r="AD2612" s="40" t="n">
        <f aca="false">IFERROR(V2612-AC2612,"")</f>
        <v>0</v>
      </c>
      <c r="AE2612" s="4" t="str">
        <f aca="false">IF(D2612&lt;Guide!$C$21,"Low PA",IF(TRIM(IF(ISNUMBER(AD2612),IF(N(AD2612)&lt;=-Guide!$C$24,"▼ Bat Speed  ",IF(N(AD2612)&gt;=Guide!$C$24,"▲ Bat Speed  ","")),"")&amp;IF(N(Z2612)&gt;=Guide!$C$22,"▲ Contact  ","")&amp;IF(N(Z2612)&lt;=-Guide!$C$22,"▼ Contact  ","")&amp;IF(N(AB2612)&gt;=Guide!$C$23,"▲ Chase  ","")&amp;IF(N(AB2612)&lt;=-Guide!$C$23,"▼ Chase  ",""))="","Stable",TRIM(IF(ISNUMBER(AD2612),IF(N(AD2612)&lt;=-Guide!$C$24,"▼ Bat Speed  ",IF(N(AD2612)&gt;=Guide!$C$24,"▲ Bat Speed  ","")),"")&amp;IF(N(Z2612)&gt;=Guide!$C$22,"▲ Contact  ","")&amp;IF(N(Z2612)&lt;=-Guide!$C$22,"▼ Contact  ","")&amp;IF(N(AB2612)&gt;=Guide!$C$23,"▲ Chase  ","")&amp;IF(N(AB2612)&lt;=-Guide!$C$23,"▼ Chase  ",""))))</f>
        <v>Low PA</v>
      </c>
      <c r="AF2612" s="35" t="n">
        <f aca="false">MATCH(Counts!A2612,'Season Counts'!$A$2:$A$740,0)</f>
        <v>667</v>
      </c>
    </row>
    <row r="2613" customFormat="false" ht="15" hidden="false" customHeight="false" outlineLevel="0" collapsed="false">
      <c r="A2613" s="34" t="str">
        <f aca="false">Counts!B2613</f>
        <v>TB</v>
      </c>
      <c r="B2613" s="5" t="str">
        <f aca="false">Counts!C2613</f>
        <v>Oliver Dunn</v>
      </c>
      <c r="C2613" s="34" t="str">
        <f aca="false">Counts!F2613</f>
        <v>May</v>
      </c>
      <c r="D2613" s="35" t="n">
        <f aca="false">IFERROR(Counts!P2613,"")</f>
        <v>9</v>
      </c>
      <c r="E2613" s="36" t="n">
        <f aca="false">IFERROR(Counts!R2613/Counts!Q2613,"")</f>
        <v>0.125</v>
      </c>
      <c r="F2613" s="36" t="n">
        <f aca="false">IFERROR((Counts!R2613+Counts!V2613+Counts!W2613)/(Counts!Q2613+Counts!V2613+Counts!W2613+Counts!X2613),"")</f>
        <v>0.222222222222222</v>
      </c>
      <c r="G2613" s="36" t="n">
        <f aca="false">IFERROR((Counts!R2613+Counts!S2613+2*Counts!T2613+3*Counts!U2613)/Counts!Q2613,"")</f>
        <v>0.125</v>
      </c>
      <c r="H2613" s="35" t="n">
        <f aca="false">IFERROR(Counts!U2613,"")</f>
        <v>0</v>
      </c>
      <c r="I2613" s="36" t="n">
        <f aca="false">IFERROR(Counts!Z2613/Counts!AA2613,"")</f>
        <v>0.177777777777778</v>
      </c>
      <c r="J2613" s="36" t="n">
        <f aca="false">IFERROR(Counts!AB2613/Counts!AA2613,"")</f>
        <v>0.245111111111111</v>
      </c>
      <c r="K2613" s="37" t="n">
        <f aca="false">IFERROR((Counts!AB2613-Counts!Z2613)/Counts!AA2613,"")</f>
        <v>0.0673333333333333</v>
      </c>
      <c r="L2613" s="38" t="n">
        <f aca="false">IFERROR(Counts!Y2613/Counts!P2613,"")</f>
        <v>0.222222222222222</v>
      </c>
      <c r="M2613" s="38" t="n">
        <f aca="false">IFERROR(Counts!V2613/Counts!P2613,"")</f>
        <v>0.111111111111111</v>
      </c>
      <c r="N2613" s="38" t="n">
        <f aca="false">IFERROR(Counts!AD2613/Counts!AC2613,"")</f>
        <v>0</v>
      </c>
      <c r="O2613" s="38" t="n">
        <f aca="false">IFERROR(Counts!AE2613/Counts!AC2613,"")</f>
        <v>0.333333333333333</v>
      </c>
      <c r="P2613" s="39" t="n">
        <f aca="false">IFERROR(Counts!AG2613/Counts!AF2613,"")</f>
        <v>80.15</v>
      </c>
      <c r="Q2613" s="38" t="n">
        <f aca="false">IFERROR(Counts!AH2613/Counts!AC2613,"")</f>
        <v>0</v>
      </c>
      <c r="R2613" s="38" t="n">
        <f aca="false">IFERROR(Counts!N2613/Counts!M2613,"")</f>
        <v>0.307692307692308</v>
      </c>
      <c r="S2613" s="38" t="n">
        <f aca="false">IFERROR(Counts!K2613/Counts!J2613,"")</f>
        <v>0.5</v>
      </c>
      <c r="T2613" s="38" t="n">
        <f aca="false">IFERROR(Counts!I2613/Counts!H2613,"")</f>
        <v>0.181818181818182</v>
      </c>
      <c r="U2613" s="38" t="n">
        <f aca="false">IFERROR(1-Counts!L2613/Counts!K2613,"")</f>
        <v>0.857142857142857</v>
      </c>
      <c r="V2613" s="39" t="n">
        <f aca="false">IFERROR(Counts!AJ2613/Counts!AI2613,"")</f>
        <v>74.3375</v>
      </c>
      <c r="W2613" s="38" t="n">
        <f aca="false">IFERROR(Counts!AK2613/Counts!AI2613,"")</f>
        <v>0.375</v>
      </c>
      <c r="X2613" s="40" t="n">
        <f aca="false">IFERROR(Counts!O2613,"")</f>
        <v>-1.447</v>
      </c>
      <c r="Y2613" s="36" t="n">
        <f aca="false">IFERROR(INDEX('Season Counts'!$Y$2:$Y$740,$AF2613)/INDEX('Season Counts'!$X$2:$X$740,$AF2613),"")</f>
        <v>0.20675</v>
      </c>
      <c r="Z2613" s="37" t="n">
        <f aca="false">IFERROR(J2613-Y2613,"")</f>
        <v>0.0383611111111111</v>
      </c>
      <c r="AA2613" s="38" t="n">
        <f aca="false">IFERROR(INDEX('Season Counts'!$K$2:$K$740,$AF2613)/INDEX('Season Counts'!$J$2:$J$740,$AF2613),"")</f>
        <v>0.285714285714286</v>
      </c>
      <c r="AB2613" s="41" t="n">
        <f aca="false">IFERROR(R2613-AA2613,"")</f>
        <v>0.021978021978022</v>
      </c>
      <c r="AC2613" s="39" t="n">
        <f aca="false">IFERROR(INDEX('Season Counts'!$AG$2:$AG$740,$AF2613)/INDEX('Season Counts'!$AF$2:$AF$740,$AF2613),"")</f>
        <v>74.06875</v>
      </c>
      <c r="AD2613" s="40" t="n">
        <f aca="false">IFERROR(V2613-AC2613,"")</f>
        <v>0.268750000000011</v>
      </c>
      <c r="AE2613" s="4" t="str">
        <f aca="false">IF(D2613&lt;Guide!$C$21,"Low PA",IF(TRIM(IF(ISNUMBER(AD2613),IF(N(AD2613)&lt;=-Guide!$C$24,"▼ Bat Speed  ",IF(N(AD2613)&gt;=Guide!$C$24,"▲ Bat Speed  ","")),"")&amp;IF(N(Z2613)&gt;=Guide!$C$22,"▲ Contact  ","")&amp;IF(N(Z2613)&lt;=-Guide!$C$22,"▼ Contact  ","")&amp;IF(N(AB2613)&gt;=Guide!$C$23,"▲ Chase  ","")&amp;IF(N(AB2613)&lt;=-Guide!$C$23,"▼ Chase  ",""))="","Stable",TRIM(IF(ISNUMBER(AD2613),IF(N(AD2613)&lt;=-Guide!$C$24,"▼ Bat Speed  ",IF(N(AD2613)&gt;=Guide!$C$24,"▲ Bat Speed  ","")),"")&amp;IF(N(Z2613)&gt;=Guide!$C$22,"▲ Contact  ","")&amp;IF(N(Z2613)&lt;=-Guide!$C$22,"▼ Contact  ","")&amp;IF(N(AB2613)&gt;=Guide!$C$23,"▲ Chase  ","")&amp;IF(N(AB2613)&lt;=-Guide!$C$23,"▼ Chase  ",""))))</f>
        <v>Low PA</v>
      </c>
      <c r="AF2613" s="35" t="n">
        <f aca="false">MATCH(Counts!A2613,'Season Counts'!$A$2:$A$740,0)</f>
        <v>668</v>
      </c>
    </row>
    <row r="2614" customFormat="false" ht="15" hidden="false" customHeight="false" outlineLevel="0" collapsed="false">
      <c r="A2614" s="34" t="str">
        <f aca="false">Counts!B2614</f>
        <v>TB</v>
      </c>
      <c r="B2614" s="5" t="str">
        <f aca="false">Counts!C2614</f>
        <v>Oliver Dunn</v>
      </c>
      <c r="C2614" s="34" t="str">
        <f aca="false">Counts!F2614</f>
        <v>Jun</v>
      </c>
      <c r="D2614" s="35" t="n">
        <f aca="false">IFERROR(Counts!P2614,"")</f>
        <v>3</v>
      </c>
      <c r="E2614" s="36" t="n">
        <f aca="false">IFERROR(Counts!R2614/Counts!Q2614,"")</f>
        <v>0</v>
      </c>
      <c r="F2614" s="36" t="n">
        <f aca="false">IFERROR((Counts!R2614+Counts!V2614+Counts!W2614)/(Counts!Q2614+Counts!V2614+Counts!W2614+Counts!X2614),"")</f>
        <v>0</v>
      </c>
      <c r="G2614" s="36" t="n">
        <f aca="false">IFERROR((Counts!R2614+Counts!S2614+2*Counts!T2614+3*Counts!U2614)/Counts!Q2614,"")</f>
        <v>0</v>
      </c>
      <c r="H2614" s="35" t="n">
        <f aca="false">IFERROR(Counts!U2614,"")</f>
        <v>0</v>
      </c>
      <c r="I2614" s="36" t="n">
        <f aca="false">IFERROR(Counts!Z2614/Counts!AA2614,"")</f>
        <v>0</v>
      </c>
      <c r="J2614" s="36" t="n">
        <f aca="false">IFERROR(Counts!AB2614/Counts!AA2614,"")</f>
        <v>0.0916666666666667</v>
      </c>
      <c r="K2614" s="37" t="n">
        <f aca="false">IFERROR((Counts!AB2614-Counts!Z2614)/Counts!AA2614,"")</f>
        <v>0.0916666666666667</v>
      </c>
      <c r="L2614" s="38" t="n">
        <f aca="false">IFERROR(Counts!Y2614/Counts!P2614,"")</f>
        <v>0.333333333333333</v>
      </c>
      <c r="M2614" s="38" t="n">
        <f aca="false">IFERROR(Counts!V2614/Counts!P2614,"")</f>
        <v>0</v>
      </c>
      <c r="N2614" s="38" t="n">
        <f aca="false">IFERROR(Counts!AD2614/Counts!AC2614,"")</f>
        <v>0</v>
      </c>
      <c r="O2614" s="38" t="n">
        <f aca="false">IFERROR(Counts!AE2614/Counts!AC2614,"")</f>
        <v>0</v>
      </c>
      <c r="P2614" s="39" t="n">
        <f aca="false">IFERROR(Counts!AG2614/Counts!AF2614,"")</f>
        <v>67.15</v>
      </c>
      <c r="Q2614" s="38" t="n">
        <f aca="false">IFERROR(Counts!AH2614/Counts!AC2614,"")</f>
        <v>0</v>
      </c>
      <c r="R2614" s="38" t="n">
        <f aca="false">IFERROR(Counts!N2614/Counts!M2614,"")</f>
        <v>0.25</v>
      </c>
      <c r="S2614" s="38" t="n">
        <f aca="false">IFERROR(Counts!K2614/Counts!J2614,"")</f>
        <v>1</v>
      </c>
      <c r="T2614" s="38" t="n">
        <f aca="false">IFERROR(Counts!I2614/Counts!H2614,"")</f>
        <v>0.444444444444444</v>
      </c>
      <c r="U2614" s="38" t="n">
        <f aca="false">IFERROR(1-Counts!L2614/Counts!K2614,"")</f>
        <v>0.571428571428571</v>
      </c>
      <c r="V2614" s="39" t="n">
        <f aca="false">IFERROR(Counts!AJ2614/Counts!AI2614,"")</f>
        <v>73.8</v>
      </c>
      <c r="W2614" s="38" t="n">
        <f aca="false">IFERROR(Counts!AK2614/Counts!AI2614,"")</f>
        <v>0.375</v>
      </c>
      <c r="X2614" s="40" t="n">
        <f aca="false">IFERROR(Counts!O2614,"")</f>
        <v>-0.779</v>
      </c>
      <c r="Y2614" s="36" t="n">
        <f aca="false">IFERROR(INDEX('Season Counts'!$Y$2:$Y$740,$AF2614)/INDEX('Season Counts'!$X$2:$X$740,$AF2614),"")</f>
        <v>0.20675</v>
      </c>
      <c r="Z2614" s="37" t="n">
        <f aca="false">IFERROR(J2614-Y2614,"")</f>
        <v>-0.115083333333333</v>
      </c>
      <c r="AA2614" s="38" t="n">
        <f aca="false">IFERROR(INDEX('Season Counts'!$K$2:$K$740,$AF2614)/INDEX('Season Counts'!$J$2:$J$740,$AF2614),"")</f>
        <v>0.285714285714286</v>
      </c>
      <c r="AB2614" s="41" t="n">
        <f aca="false">IFERROR(R2614-AA2614,"")</f>
        <v>-0.0357142857142857</v>
      </c>
      <c r="AC2614" s="39" t="n">
        <f aca="false">IFERROR(INDEX('Season Counts'!$AG$2:$AG$740,$AF2614)/INDEX('Season Counts'!$AF$2:$AF$740,$AF2614),"")</f>
        <v>74.06875</v>
      </c>
      <c r="AD2614" s="40" t="n">
        <f aca="false">IFERROR(V2614-AC2614,"")</f>
        <v>-0.268749999999997</v>
      </c>
      <c r="AE2614" s="4" t="str">
        <f aca="false">IF(D2614&lt;Guide!$C$21,"Low PA",IF(TRIM(IF(ISNUMBER(AD2614),IF(N(AD2614)&lt;=-Guide!$C$24,"▼ Bat Speed  ",IF(N(AD2614)&gt;=Guide!$C$24,"▲ Bat Speed  ","")),"")&amp;IF(N(Z2614)&gt;=Guide!$C$22,"▲ Contact  ","")&amp;IF(N(Z2614)&lt;=-Guide!$C$22,"▼ Contact  ","")&amp;IF(N(AB2614)&gt;=Guide!$C$23,"▲ Chase  ","")&amp;IF(N(AB2614)&lt;=-Guide!$C$23,"▼ Chase  ",""))="","Stable",TRIM(IF(ISNUMBER(AD2614),IF(N(AD2614)&lt;=-Guide!$C$24,"▼ Bat Speed  ",IF(N(AD2614)&gt;=Guide!$C$24,"▲ Bat Speed  ","")),"")&amp;IF(N(Z2614)&gt;=Guide!$C$22,"▲ Contact  ","")&amp;IF(N(Z2614)&lt;=-Guide!$C$22,"▼ Contact  ","")&amp;IF(N(AB2614)&gt;=Guide!$C$23,"▲ Chase  ","")&amp;IF(N(AB2614)&lt;=-Guide!$C$23,"▼ Chase  ",""))))</f>
        <v>Low PA</v>
      </c>
      <c r="AF2614" s="35" t="n">
        <f aca="false">MATCH(Counts!A2614,'Season Counts'!$A$2:$A$740,0)</f>
        <v>668</v>
      </c>
    </row>
    <row r="2615" customFormat="false" ht="15" hidden="false" customHeight="false" outlineLevel="0" collapsed="false">
      <c r="A2615" s="34" t="str">
        <f aca="false">Counts!B2615</f>
        <v>TB</v>
      </c>
      <c r="B2615" s="5" t="str">
        <f aca="false">Counts!C2615</f>
        <v>Kenny Piper</v>
      </c>
      <c r="C2615" s="34" t="str">
        <f aca="false">Counts!F2615</f>
        <v>Aug</v>
      </c>
      <c r="D2615" s="35" t="n">
        <f aca="false">IFERROR(Counts!P2615,"")</f>
        <v>10</v>
      </c>
      <c r="E2615" s="36" t="n">
        <f aca="false">IFERROR(Counts!R2615/Counts!Q2615,"")</f>
        <v>0.222222222222222</v>
      </c>
      <c r="F2615" s="36" t="n">
        <f aca="false">IFERROR((Counts!R2615+Counts!V2615+Counts!W2615)/(Counts!Q2615+Counts!V2615+Counts!W2615+Counts!X2615),"")</f>
        <v>0.3</v>
      </c>
      <c r="G2615" s="36" t="n">
        <f aca="false">IFERROR((Counts!R2615+Counts!S2615+2*Counts!T2615+3*Counts!U2615)/Counts!Q2615,"")</f>
        <v>0.555555555555556</v>
      </c>
      <c r="H2615" s="35" t="n">
        <f aca="false">IFERROR(Counts!U2615,"")</f>
        <v>1</v>
      </c>
      <c r="I2615" s="36" t="n">
        <f aca="false">IFERROR(Counts!Z2615/Counts!AA2615,"")</f>
        <v>0.36</v>
      </c>
      <c r="J2615" s="36" t="n">
        <f aca="false">IFERROR(Counts!AB2615/Counts!AA2615,"")</f>
        <v>0.2407</v>
      </c>
      <c r="K2615" s="37" t="n">
        <f aca="false">IFERROR((Counts!AB2615-Counts!Z2615)/Counts!AA2615,"")</f>
        <v>-0.1193</v>
      </c>
      <c r="L2615" s="38" t="n">
        <f aca="false">IFERROR(Counts!Y2615/Counts!P2615,"")</f>
        <v>0.3</v>
      </c>
      <c r="M2615" s="38" t="n">
        <f aca="false">IFERROR(Counts!V2615/Counts!P2615,"")</f>
        <v>0.1</v>
      </c>
      <c r="N2615" s="38" t="n">
        <f aca="false">IFERROR(Counts!AD2615/Counts!AC2615,"")</f>
        <v>0.166666666666667</v>
      </c>
      <c r="O2615" s="38" t="n">
        <f aca="false">IFERROR(Counts!AE2615/Counts!AC2615,"")</f>
        <v>0.333333333333333</v>
      </c>
      <c r="P2615" s="39" t="n">
        <f aca="false">IFERROR(Counts!AG2615/Counts!AF2615,"")</f>
        <v>89.75</v>
      </c>
      <c r="Q2615" s="38" t="n">
        <f aca="false">IFERROR(Counts!AH2615/Counts!AC2615,"")</f>
        <v>0.166666666666667</v>
      </c>
      <c r="R2615" s="38" t="n">
        <f aca="false">IFERROR(Counts!N2615/Counts!M2615,"")</f>
        <v>0.176470588235294</v>
      </c>
      <c r="S2615" s="38" t="n">
        <f aca="false">IFERROR(Counts!K2615/Counts!J2615,"")</f>
        <v>0.814814814814815</v>
      </c>
      <c r="T2615" s="38" t="n">
        <f aca="false">IFERROR(Counts!I2615/Counts!H2615,"")</f>
        <v>0.28</v>
      </c>
      <c r="U2615" s="38" t="n">
        <f aca="false">IFERROR(1-Counts!L2615/Counts!K2615,"")</f>
        <v>0.772727272727273</v>
      </c>
      <c r="V2615" s="39" t="n">
        <f aca="false">IFERROR(Counts!AJ2615/Counts!AI2615,"")</f>
        <v>73.5</v>
      </c>
      <c r="W2615" s="38" t="n">
        <f aca="false">IFERROR(Counts!AK2615/Counts!AI2615,"")</f>
        <v>0.272727272727273</v>
      </c>
      <c r="X2615" s="40" t="n">
        <f aca="false">IFERROR(Counts!O2615,"")</f>
        <v>0.214</v>
      </c>
      <c r="Y2615" s="36" t="n">
        <f aca="false">IFERROR(INDEX('Season Counts'!$Y$2:$Y$740,$AF2615)/INDEX('Season Counts'!$X$2:$X$740,$AF2615),"")</f>
        <v>0.282272727272727</v>
      </c>
      <c r="Z2615" s="37" t="n">
        <f aca="false">IFERROR(J2615-Y2615,"")</f>
        <v>-0.0415727272727273</v>
      </c>
      <c r="AA2615" s="38" t="n">
        <f aca="false">IFERROR(INDEX('Season Counts'!$K$2:$K$740,$AF2615)/INDEX('Season Counts'!$J$2:$J$740,$AF2615),"")</f>
        <v>0.142857142857143</v>
      </c>
      <c r="AB2615" s="41" t="n">
        <f aca="false">IFERROR(R2615-AA2615,"")</f>
        <v>0.0336134453781513</v>
      </c>
      <c r="AC2615" s="39" t="n">
        <f aca="false">IFERROR(INDEX('Season Counts'!$AG$2:$AG$740,$AF2615)/INDEX('Season Counts'!$AF$2:$AF$740,$AF2615),"")</f>
        <v>73.5</v>
      </c>
      <c r="AD2615" s="40" t="n">
        <f aca="false">IFERROR(V2615-AC2615,"")</f>
        <v>0</v>
      </c>
      <c r="AE2615" s="4" t="str">
        <f aca="false">IF(D2615&lt;Guide!$C$21,"Low PA",IF(TRIM(IF(ISNUMBER(AD2615),IF(N(AD2615)&lt;=-Guide!$C$24,"▼ Bat Speed  ",IF(N(AD2615)&gt;=Guide!$C$24,"▲ Bat Speed  ","")),"")&amp;IF(N(Z2615)&gt;=Guide!$C$22,"▲ Contact  ","")&amp;IF(N(Z2615)&lt;=-Guide!$C$22,"▼ Contact  ","")&amp;IF(N(AB2615)&gt;=Guide!$C$23,"▲ Chase  ","")&amp;IF(N(AB2615)&lt;=-Guide!$C$23,"▼ Chase  ",""))="","Stable",TRIM(IF(ISNUMBER(AD2615),IF(N(AD2615)&lt;=-Guide!$C$24,"▼ Bat Speed  ",IF(N(AD2615)&gt;=Guide!$C$24,"▲ Bat Speed  ","")),"")&amp;IF(N(Z2615)&gt;=Guide!$C$22,"▲ Contact  ","")&amp;IF(N(Z2615)&lt;=-Guide!$C$22,"▼ Contact  ","")&amp;IF(N(AB2615)&gt;=Guide!$C$23,"▲ Chase  ","")&amp;IF(N(AB2615)&lt;=-Guide!$C$23,"▼ Chase  ",""))))</f>
        <v>Low PA</v>
      </c>
      <c r="AF2615" s="35" t="n">
        <f aca="false">MATCH(Counts!A2615,'Season Counts'!$A$2:$A$740,0)</f>
        <v>669</v>
      </c>
    </row>
    <row r="2616" customFormat="false" ht="15" hidden="false" customHeight="false" outlineLevel="0" collapsed="false">
      <c r="A2616" s="34" t="str">
        <f aca="false">Counts!B2616</f>
        <v>TB</v>
      </c>
      <c r="B2616" s="5" t="str">
        <f aca="false">Counts!C2616</f>
        <v>Kenny Piper</v>
      </c>
      <c r="C2616" s="34" t="str">
        <f aca="false">Counts!F2616</f>
        <v>Sep</v>
      </c>
      <c r="D2616" s="35" t="n">
        <f aca="false">IFERROR(Counts!P2616,"")</f>
        <v>1</v>
      </c>
      <c r="E2616" s="36" t="str">
        <f aca="false">IFERROR(Counts!R2616/Counts!Q2616,"")</f>
        <v/>
      </c>
      <c r="F2616" s="36" t="n">
        <f aca="false">IFERROR((Counts!R2616+Counts!V2616+Counts!W2616)/(Counts!Q2616+Counts!V2616+Counts!W2616+Counts!X2616),"")</f>
        <v>1</v>
      </c>
      <c r="G2616" s="36" t="str">
        <f aca="false">IFERROR((Counts!R2616+Counts!S2616+2*Counts!T2616+3*Counts!U2616)/Counts!Q2616,"")</f>
        <v/>
      </c>
      <c r="H2616" s="35" t="n">
        <f aca="false">IFERROR(Counts!U2616,"")</f>
        <v>0</v>
      </c>
      <c r="I2616" s="36" t="n">
        <f aca="false">IFERROR(Counts!Z2616/Counts!AA2616,"")</f>
        <v>0.7</v>
      </c>
      <c r="J2616" s="36" t="n">
        <f aca="false">IFERROR(Counts!AB2616/Counts!AA2616,"")</f>
        <v>0.698</v>
      </c>
      <c r="K2616" s="37" t="n">
        <f aca="false">IFERROR((Counts!AB2616-Counts!Z2616)/Counts!AA2616,"")</f>
        <v>-0.002</v>
      </c>
      <c r="L2616" s="38" t="n">
        <f aca="false">IFERROR(Counts!Y2616/Counts!P2616,"")</f>
        <v>0</v>
      </c>
      <c r="M2616" s="38" t="n">
        <f aca="false">IFERROR(Counts!V2616/Counts!P2616,"")</f>
        <v>1</v>
      </c>
      <c r="N2616" s="38" t="str">
        <f aca="false">IFERROR(Counts!AD2616/Counts!AC2616,"")</f>
        <v/>
      </c>
      <c r="O2616" s="38" t="str">
        <f aca="false">IFERROR(Counts!AE2616/Counts!AC2616,"")</f>
        <v/>
      </c>
      <c r="P2616" s="39" t="str">
        <f aca="false">IFERROR(Counts!AG2616/Counts!AF2616,"")</f>
        <v/>
      </c>
      <c r="Q2616" s="38" t="str">
        <f aca="false">IFERROR(Counts!AH2616/Counts!AC2616,"")</f>
        <v/>
      </c>
      <c r="R2616" s="38" t="n">
        <f aca="false">IFERROR(Counts!N2616/Counts!M2616,"")</f>
        <v>0</v>
      </c>
      <c r="S2616" s="38" t="n">
        <f aca="false">IFERROR(Counts!K2616/Counts!J2616,"")</f>
        <v>0</v>
      </c>
      <c r="T2616" s="38" t="str">
        <f aca="false">IFERROR(Counts!I2616/Counts!H2616,"")</f>
        <v/>
      </c>
      <c r="U2616" s="38" t="str">
        <f aca="false">IFERROR(1-Counts!L2616/Counts!K2616,"")</f>
        <v/>
      </c>
      <c r="V2616" s="39" t="str">
        <f aca="false">IFERROR(Counts!AJ2616/Counts!AI2616,"")</f>
        <v/>
      </c>
      <c r="W2616" s="38" t="str">
        <f aca="false">IFERROR(Counts!AK2616/Counts!AI2616,"")</f>
        <v/>
      </c>
      <c r="X2616" s="40" t="n">
        <f aca="false">IFERROR(Counts!O2616,"")</f>
        <v>0.332</v>
      </c>
      <c r="Y2616" s="36" t="n">
        <f aca="false">IFERROR(INDEX('Season Counts'!$Y$2:$Y$740,$AF2616)/INDEX('Season Counts'!$X$2:$X$740,$AF2616),"")</f>
        <v>0.282272727272727</v>
      </c>
      <c r="Z2616" s="37" t="n">
        <f aca="false">IFERROR(J2616-Y2616,"")</f>
        <v>0.415727272727273</v>
      </c>
      <c r="AA2616" s="38" t="n">
        <f aca="false">IFERROR(INDEX('Season Counts'!$K$2:$K$740,$AF2616)/INDEX('Season Counts'!$J$2:$J$740,$AF2616),"")</f>
        <v>0.142857142857143</v>
      </c>
      <c r="AB2616" s="41" t="n">
        <f aca="false">IFERROR(R2616-AA2616,"")</f>
        <v>-0.142857142857143</v>
      </c>
      <c r="AC2616" s="39" t="n">
        <f aca="false">IFERROR(INDEX('Season Counts'!$AG$2:$AG$740,$AF2616)/INDEX('Season Counts'!$AF$2:$AF$740,$AF2616),"")</f>
        <v>73.5</v>
      </c>
      <c r="AD2616" s="40" t="str">
        <f aca="false">IFERROR(V2616-AC2616,"")</f>
        <v/>
      </c>
      <c r="AE2616" s="4" t="str">
        <f aca="false">IF(D2616&lt;Guide!$C$21,"Low PA",IF(TRIM(IF(ISNUMBER(AD2616),IF(N(AD2616)&lt;=-Guide!$C$24,"▼ Bat Speed  ",IF(N(AD2616)&gt;=Guide!$C$24,"▲ Bat Speed  ","")),"")&amp;IF(N(Z2616)&gt;=Guide!$C$22,"▲ Contact  ","")&amp;IF(N(Z2616)&lt;=-Guide!$C$22,"▼ Contact  ","")&amp;IF(N(AB2616)&gt;=Guide!$C$23,"▲ Chase  ","")&amp;IF(N(AB2616)&lt;=-Guide!$C$23,"▼ Chase  ",""))="","Stable",TRIM(IF(ISNUMBER(AD2616),IF(N(AD2616)&lt;=-Guide!$C$24,"▼ Bat Speed  ",IF(N(AD2616)&gt;=Guide!$C$24,"▲ Bat Speed  ","")),"")&amp;IF(N(Z2616)&gt;=Guide!$C$22,"▲ Contact  ","")&amp;IF(N(Z2616)&lt;=-Guide!$C$22,"▼ Contact  ","")&amp;IF(N(AB2616)&gt;=Guide!$C$23,"▲ Chase  ","")&amp;IF(N(AB2616)&lt;=-Guide!$C$23,"▼ Chase  ",""))))</f>
        <v>Low PA</v>
      </c>
      <c r="AF2616" s="35" t="n">
        <f aca="false">MATCH(Counts!A2616,'Season Counts'!$A$2:$A$740,0)</f>
        <v>669</v>
      </c>
    </row>
    <row r="2617" customFormat="false" ht="15" hidden="false" customHeight="false" outlineLevel="0" collapsed="false">
      <c r="A2617" s="34" t="str">
        <f aca="false">Counts!B2617</f>
        <v>TB</v>
      </c>
      <c r="B2617" s="5" t="str">
        <f aca="false">Counts!C2617</f>
        <v>Nick Madrigal</v>
      </c>
      <c r="C2617" s="34" t="str">
        <f aca="false">Counts!F2617</f>
        <v>Sep</v>
      </c>
      <c r="D2617" s="35" t="n">
        <f aca="false">IFERROR(Counts!P2617,"")</f>
        <v>11</v>
      </c>
      <c r="E2617" s="36" t="n">
        <f aca="false">IFERROR(Counts!R2617/Counts!Q2617,"")</f>
        <v>0.3</v>
      </c>
      <c r="F2617" s="36" t="n">
        <f aca="false">IFERROR((Counts!R2617+Counts!V2617+Counts!W2617)/(Counts!Q2617+Counts!V2617+Counts!W2617+Counts!X2617),"")</f>
        <v>0.272727272727273</v>
      </c>
      <c r="G2617" s="36" t="n">
        <f aca="false">IFERROR((Counts!R2617+Counts!S2617+2*Counts!T2617+3*Counts!U2617)/Counts!Q2617,"")</f>
        <v>0.4</v>
      </c>
      <c r="H2617" s="35" t="n">
        <f aca="false">IFERROR(Counts!U2617,"")</f>
        <v>0</v>
      </c>
      <c r="I2617" s="36" t="n">
        <f aca="false">IFERROR(Counts!Z2617/Counts!AA2617,"")</f>
        <v>0.277272727272727</v>
      </c>
      <c r="J2617" s="36" t="n">
        <f aca="false">IFERROR(Counts!AB2617/Counts!AA2617,"")</f>
        <v>0.270636363636364</v>
      </c>
      <c r="K2617" s="37" t="n">
        <f aca="false">IFERROR((Counts!AB2617-Counts!Z2617)/Counts!AA2617,"")</f>
        <v>-0.00663636363636363</v>
      </c>
      <c r="L2617" s="38" t="n">
        <f aca="false">IFERROR(Counts!Y2617/Counts!P2617,"")</f>
        <v>0</v>
      </c>
      <c r="M2617" s="38" t="n">
        <f aca="false">IFERROR(Counts!V2617/Counts!P2617,"")</f>
        <v>0</v>
      </c>
      <c r="N2617" s="38" t="n">
        <f aca="false">IFERROR(Counts!AD2617/Counts!AC2617,"")</f>
        <v>0</v>
      </c>
      <c r="O2617" s="38" t="n">
        <f aca="false">IFERROR(Counts!AE2617/Counts!AC2617,"")</f>
        <v>0.363636363636364</v>
      </c>
      <c r="P2617" s="39" t="n">
        <f aca="false">IFERROR(Counts!AG2617/Counts!AF2617,"")</f>
        <v>85.6272727272727</v>
      </c>
      <c r="Q2617" s="38" t="n">
        <f aca="false">IFERROR(Counts!AH2617/Counts!AC2617,"")</f>
        <v>0.363636363636364</v>
      </c>
      <c r="R2617" s="38" t="n">
        <f aca="false">IFERROR(Counts!N2617/Counts!M2617,"")</f>
        <v>0.235294117647059</v>
      </c>
      <c r="S2617" s="38" t="n">
        <f aca="false">IFERROR(Counts!K2617/Counts!J2617,"")</f>
        <v>0.857142857142857</v>
      </c>
      <c r="T2617" s="38" t="n">
        <f aca="false">IFERROR(Counts!I2617/Counts!H2617,"")</f>
        <v>0</v>
      </c>
      <c r="U2617" s="38" t="n">
        <f aca="false">IFERROR(1-Counts!L2617/Counts!K2617,"")</f>
        <v>1</v>
      </c>
      <c r="V2617" s="39" t="n">
        <f aca="false">IFERROR(Counts!AJ2617/Counts!AI2617,"")</f>
        <v>68.1333333333333</v>
      </c>
      <c r="W2617" s="38" t="n">
        <f aca="false">IFERROR(Counts!AK2617/Counts!AI2617,"")</f>
        <v>0</v>
      </c>
      <c r="X2617" s="40" t="n">
        <f aca="false">IFERROR(Counts!O2617,"")</f>
        <v>-0.496</v>
      </c>
      <c r="Y2617" s="36" t="n">
        <f aca="false">IFERROR(INDEX('Season Counts'!$Y$2:$Y$740,$AF2617)/INDEX('Season Counts'!$X$2:$X$740,$AF2617),"")</f>
        <v>0.270636363636364</v>
      </c>
      <c r="Z2617" s="37" t="n">
        <f aca="false">IFERROR(J2617-Y2617,"")</f>
        <v>0</v>
      </c>
      <c r="AA2617" s="38" t="n">
        <f aca="false">IFERROR(INDEX('Season Counts'!$K$2:$K$740,$AF2617)/INDEX('Season Counts'!$J$2:$J$740,$AF2617),"")</f>
        <v>0.235294117647059</v>
      </c>
      <c r="AB2617" s="41" t="n">
        <f aca="false">IFERROR(R2617-AA2617,"")</f>
        <v>0</v>
      </c>
      <c r="AC2617" s="39" t="n">
        <f aca="false">IFERROR(INDEX('Season Counts'!$AG$2:$AG$740,$AF2617)/INDEX('Season Counts'!$AF$2:$AF$740,$AF2617),"")</f>
        <v>68.1333333333333</v>
      </c>
      <c r="AD2617" s="40" t="n">
        <f aca="false">IFERROR(V2617-AC2617,"")</f>
        <v>0</v>
      </c>
      <c r="AE2617" s="4" t="str">
        <f aca="false">IF(D2617&lt;Guide!$C$21,"Low PA",IF(TRIM(IF(ISNUMBER(AD2617),IF(N(AD2617)&lt;=-Guide!$C$24,"▼ Bat Speed  ",IF(N(AD2617)&gt;=Guide!$C$24,"▲ Bat Speed  ","")),"")&amp;IF(N(Z2617)&gt;=Guide!$C$22,"▲ Contact  ","")&amp;IF(N(Z2617)&lt;=-Guide!$C$22,"▼ Contact  ","")&amp;IF(N(AB2617)&gt;=Guide!$C$23,"▲ Chase  ","")&amp;IF(N(AB2617)&lt;=-Guide!$C$23,"▼ Chase  ",""))="","Stable",TRIM(IF(ISNUMBER(AD2617),IF(N(AD2617)&lt;=-Guide!$C$24,"▼ Bat Speed  ",IF(N(AD2617)&gt;=Guide!$C$24,"▲ Bat Speed  ","")),"")&amp;IF(N(Z2617)&gt;=Guide!$C$22,"▲ Contact  ","")&amp;IF(N(Z2617)&lt;=-Guide!$C$22,"▼ Contact  ","")&amp;IF(N(AB2617)&gt;=Guide!$C$23,"▲ Chase  ","")&amp;IF(N(AB2617)&lt;=-Guide!$C$23,"▼ Chase  ",""))))</f>
        <v>Low PA</v>
      </c>
      <c r="AF2617" s="35" t="n">
        <f aca="false">MATCH(Counts!A2617,'Season Counts'!$A$2:$A$740,0)</f>
        <v>670</v>
      </c>
    </row>
    <row r="2618" customFormat="false" ht="15" hidden="false" customHeight="false" outlineLevel="0" collapsed="false">
      <c r="A2618" s="34" t="str">
        <f aca="false">Counts!B2618</f>
        <v>TEX</v>
      </c>
      <c r="B2618" s="5" t="str">
        <f aca="false">Counts!C2618</f>
        <v>Brandon Nimmo</v>
      </c>
      <c r="C2618" s="34" t="str">
        <f aca="false">Counts!F2618</f>
        <v>Mar-Apr</v>
      </c>
      <c r="D2618" s="35" t="n">
        <f aca="false">IFERROR(Counts!P2618,"")</f>
        <v>140</v>
      </c>
      <c r="E2618" s="36" t="n">
        <f aca="false">IFERROR(Counts!R2618/Counts!Q2618,"")</f>
        <v>0.290322580645161</v>
      </c>
      <c r="F2618" s="36" t="n">
        <f aca="false">IFERROR((Counts!R2618+Counts!V2618+Counts!W2618)/(Counts!Q2618+Counts!V2618+Counts!W2618+Counts!X2618),"")</f>
        <v>0.364285714285714</v>
      </c>
      <c r="G2618" s="36" t="n">
        <f aca="false">IFERROR((Counts!R2618+Counts!S2618+2*Counts!T2618+3*Counts!U2618)/Counts!Q2618,"")</f>
        <v>0.459677419354839</v>
      </c>
      <c r="H2618" s="35" t="n">
        <f aca="false">IFERROR(Counts!U2618,"")</f>
        <v>4</v>
      </c>
      <c r="I2618" s="36" t="n">
        <f aca="false">IFERROR(Counts!Z2618/Counts!AA2618,"")</f>
        <v>0.357913669064748</v>
      </c>
      <c r="J2618" s="36" t="n">
        <f aca="false">IFERROR(Counts!AB2618/Counts!AA2618,"")</f>
        <v>0.368712230215827</v>
      </c>
      <c r="K2618" s="37" t="n">
        <f aca="false">IFERROR((Counts!AB2618-Counts!Z2618)/Counts!AA2618,"")</f>
        <v>0.0107985611510791</v>
      </c>
      <c r="L2618" s="38" t="n">
        <f aca="false">IFERROR(Counts!Y2618/Counts!P2618,"")</f>
        <v>0.192857142857143</v>
      </c>
      <c r="M2618" s="38" t="n">
        <f aca="false">IFERROR(Counts!V2618/Counts!P2618,"")</f>
        <v>0.0857142857142857</v>
      </c>
      <c r="N2618" s="38" t="n">
        <f aca="false">IFERROR(Counts!AD2618/Counts!AC2618,"")</f>
        <v>0.102040816326531</v>
      </c>
      <c r="O2618" s="38" t="n">
        <f aca="false">IFERROR(Counts!AE2618/Counts!AC2618,"")</f>
        <v>0.469387755102041</v>
      </c>
      <c r="P2618" s="39" t="n">
        <f aca="false">IFERROR(Counts!AG2618/Counts!AF2618,"")</f>
        <v>90.8275510204082</v>
      </c>
      <c r="Q2618" s="38" t="n">
        <f aca="false">IFERROR(Counts!AH2618/Counts!AC2618,"")</f>
        <v>0.357142857142857</v>
      </c>
      <c r="R2618" s="38" t="n">
        <f aca="false">IFERROR(Counts!N2618/Counts!M2618,"")</f>
        <v>0.298039215686275</v>
      </c>
      <c r="S2618" s="38" t="n">
        <f aca="false">IFERROR(Counts!K2618/Counts!J2618,"")</f>
        <v>0.677165354330709</v>
      </c>
      <c r="T2618" s="38" t="n">
        <f aca="false">IFERROR(Counts!I2618/Counts!H2618,"")</f>
        <v>0.201612903225806</v>
      </c>
      <c r="U2618" s="38" t="n">
        <f aca="false">IFERROR(1-Counts!L2618/Counts!K2618,"")</f>
        <v>0.883720930232558</v>
      </c>
      <c r="V2618" s="39" t="n">
        <f aca="false">IFERROR(Counts!AJ2618/Counts!AI2618,"")</f>
        <v>72.2377272727273</v>
      </c>
      <c r="W2618" s="38" t="n">
        <f aca="false">IFERROR(Counts!AK2618/Counts!AI2618,"")</f>
        <v>0.281818181818182</v>
      </c>
      <c r="X2618" s="40" t="n">
        <f aca="false">IFERROR(Counts!O2618,"")</f>
        <v>3.993</v>
      </c>
      <c r="Y2618" s="36" t="n">
        <f aca="false">IFERROR(INDEX('Season Counts'!$Y$2:$Y$740,$AF2618)/INDEX('Season Counts'!$X$2:$X$740,$AF2618),"")</f>
        <v>0.338342024539877</v>
      </c>
      <c r="Z2618" s="37" t="n">
        <f aca="false">IFERROR(J2618-Y2618,"")</f>
        <v>0.0303702056759501</v>
      </c>
      <c r="AA2618" s="38" t="n">
        <f aca="false">IFERROR(INDEX('Season Counts'!$K$2:$K$740,$AF2618)/INDEX('Season Counts'!$J$2:$J$740,$AF2618),"")</f>
        <v>0.289831865492394</v>
      </c>
      <c r="AB2618" s="41" t="n">
        <f aca="false">IFERROR(R2618-AA2618,"")</f>
        <v>0.00820735019388058</v>
      </c>
      <c r="AC2618" s="39" t="n">
        <f aca="false">IFERROR(INDEX('Season Counts'!$AG$2:$AG$740,$AF2618)/INDEX('Season Counts'!$AF$2:$AF$740,$AF2618),"")</f>
        <v>72.4815481548155</v>
      </c>
      <c r="AD2618" s="40" t="n">
        <f aca="false">IFERROR(V2618-AC2618,"")</f>
        <v>-0.243820882088215</v>
      </c>
      <c r="AE2618" s="4" t="str">
        <f aca="false">IF(D2618&lt;Guide!$C$21,"Low PA",IF(TRIM(IF(ISNUMBER(AD2618),IF(N(AD2618)&lt;=-Guide!$C$24,"▼ Bat Speed  ",IF(N(AD2618)&gt;=Guide!$C$24,"▲ Bat Speed  ","")),"")&amp;IF(N(Z2618)&gt;=Guide!$C$22,"▲ Contact  ","")&amp;IF(N(Z2618)&lt;=-Guide!$C$22,"▼ Contact  ","")&amp;IF(N(AB2618)&gt;=Guide!$C$23,"▲ Chase  ","")&amp;IF(N(AB2618)&lt;=-Guide!$C$23,"▼ Chase  ",""))="","Stable",TRIM(IF(ISNUMBER(AD2618),IF(N(AD2618)&lt;=-Guide!$C$24,"▼ Bat Speed  ",IF(N(AD2618)&gt;=Guide!$C$24,"▲ Bat Speed  ","")),"")&amp;IF(N(Z2618)&gt;=Guide!$C$22,"▲ Contact  ","")&amp;IF(N(Z2618)&lt;=-Guide!$C$22,"▼ Contact  ","")&amp;IF(N(AB2618)&gt;=Guide!$C$23,"▲ Chase  ","")&amp;IF(N(AB2618)&lt;=-Guide!$C$23,"▼ Chase  ",""))))</f>
        <v>Stable</v>
      </c>
      <c r="AF2618" s="35" t="n">
        <f aca="false">MATCH(Counts!A2618,'Season Counts'!$A$2:$A$740,0)</f>
        <v>671</v>
      </c>
    </row>
    <row r="2619" customFormat="false" ht="15" hidden="false" customHeight="false" outlineLevel="0" collapsed="false">
      <c r="A2619" s="34" t="str">
        <f aca="false">Counts!B2619</f>
        <v>TEX</v>
      </c>
      <c r="B2619" s="5" t="str">
        <f aca="false">Counts!C2619</f>
        <v>Brandon Nimmo</v>
      </c>
      <c r="C2619" s="34" t="str">
        <f aca="false">Counts!F2619</f>
        <v>May</v>
      </c>
      <c r="D2619" s="35" t="n">
        <f aca="false">IFERROR(Counts!P2619,"")</f>
        <v>110</v>
      </c>
      <c r="E2619" s="36" t="n">
        <f aca="false">IFERROR(Counts!R2619/Counts!Q2619,"")</f>
        <v>0.214285714285714</v>
      </c>
      <c r="F2619" s="36" t="n">
        <f aca="false">IFERROR((Counts!R2619+Counts!V2619+Counts!W2619)/(Counts!Q2619+Counts!V2619+Counts!W2619+Counts!X2619),"")</f>
        <v>0.3</v>
      </c>
      <c r="G2619" s="36" t="n">
        <f aca="false">IFERROR((Counts!R2619+Counts!S2619+2*Counts!T2619+3*Counts!U2619)/Counts!Q2619,"")</f>
        <v>0.357142857142857</v>
      </c>
      <c r="H2619" s="35" t="n">
        <f aca="false">IFERROR(Counts!U2619,"")</f>
        <v>3</v>
      </c>
      <c r="I2619" s="36" t="n">
        <f aca="false">IFERROR(Counts!Z2619/Counts!AA2619,"")</f>
        <v>0.294090909090909</v>
      </c>
      <c r="J2619" s="36" t="n">
        <f aca="false">IFERROR(Counts!AB2619/Counts!AA2619,"")</f>
        <v>0.405445454545455</v>
      </c>
      <c r="K2619" s="37" t="n">
        <f aca="false">IFERROR((Counts!AB2619-Counts!Z2619)/Counts!AA2619,"")</f>
        <v>0.111354545454545</v>
      </c>
      <c r="L2619" s="38" t="n">
        <f aca="false">IFERROR(Counts!Y2619/Counts!P2619,"")</f>
        <v>0.227272727272727</v>
      </c>
      <c r="M2619" s="38" t="n">
        <f aca="false">IFERROR(Counts!V2619/Counts!P2619,"")</f>
        <v>0.0909090909090909</v>
      </c>
      <c r="N2619" s="38" t="n">
        <f aca="false">IFERROR(Counts!AD2619/Counts!AC2619,"")</f>
        <v>0.164383561643836</v>
      </c>
      <c r="O2619" s="38" t="n">
        <f aca="false">IFERROR(Counts!AE2619/Counts!AC2619,"")</f>
        <v>0.561643835616438</v>
      </c>
      <c r="P2619" s="39" t="n">
        <f aca="false">IFERROR(Counts!AG2619/Counts!AF2619,"")</f>
        <v>93.0698630136986</v>
      </c>
      <c r="Q2619" s="38" t="n">
        <f aca="false">IFERROR(Counts!AH2619/Counts!AC2619,"")</f>
        <v>0.397260273972603</v>
      </c>
      <c r="R2619" s="38" t="n">
        <f aca="false">IFERROR(Counts!N2619/Counts!M2619,"")</f>
        <v>0.244131455399061</v>
      </c>
      <c r="S2619" s="38" t="n">
        <f aca="false">IFERROR(Counts!K2619/Counts!J2619,"")</f>
        <v>0.670588235294118</v>
      </c>
      <c r="T2619" s="38" t="n">
        <f aca="false">IFERROR(Counts!I2619/Counts!H2619,"")</f>
        <v>0.165919282511211</v>
      </c>
      <c r="U2619" s="38" t="n">
        <f aca="false">IFERROR(1-Counts!L2619/Counts!K2619,"")</f>
        <v>0.865497076023392</v>
      </c>
      <c r="V2619" s="39" t="n">
        <f aca="false">IFERROR(Counts!AJ2619/Counts!AI2619,"")</f>
        <v>72.5396907216495</v>
      </c>
      <c r="W2619" s="38" t="n">
        <f aca="false">IFERROR(Counts!AK2619/Counts!AI2619,"")</f>
        <v>0.278350515463918</v>
      </c>
      <c r="X2619" s="40" t="n">
        <f aca="false">IFERROR(Counts!O2619,"")</f>
        <v>-2.634</v>
      </c>
      <c r="Y2619" s="36" t="n">
        <f aca="false">IFERROR(INDEX('Season Counts'!$Y$2:$Y$740,$AF2619)/INDEX('Season Counts'!$X$2:$X$740,$AF2619),"")</f>
        <v>0.338342024539877</v>
      </c>
      <c r="Z2619" s="37" t="n">
        <f aca="false">IFERROR(J2619-Y2619,"")</f>
        <v>0.0671034300055772</v>
      </c>
      <c r="AA2619" s="38" t="n">
        <f aca="false">IFERROR(INDEX('Season Counts'!$K$2:$K$740,$AF2619)/INDEX('Season Counts'!$J$2:$J$740,$AF2619),"")</f>
        <v>0.289831865492394</v>
      </c>
      <c r="AB2619" s="41" t="n">
        <f aca="false">IFERROR(R2619-AA2619,"")</f>
        <v>-0.0457004100933329</v>
      </c>
      <c r="AC2619" s="39" t="n">
        <f aca="false">IFERROR(INDEX('Season Counts'!$AG$2:$AG$740,$AF2619)/INDEX('Season Counts'!$AF$2:$AF$740,$AF2619),"")</f>
        <v>72.4815481548155</v>
      </c>
      <c r="AD2619" s="40" t="n">
        <f aca="false">IFERROR(V2619-AC2619,"")</f>
        <v>0.0581425668340074</v>
      </c>
      <c r="AE2619" s="4" t="str">
        <f aca="false">IF(D2619&lt;Guide!$C$21,"Low PA",IF(TRIM(IF(ISNUMBER(AD2619),IF(N(AD2619)&lt;=-Guide!$C$24,"▼ Bat Speed  ",IF(N(AD2619)&gt;=Guide!$C$24,"▲ Bat Speed  ","")),"")&amp;IF(N(Z2619)&gt;=Guide!$C$22,"▲ Contact  ","")&amp;IF(N(Z2619)&lt;=-Guide!$C$22,"▼ Contact  ","")&amp;IF(N(AB2619)&gt;=Guide!$C$23,"▲ Chase  ","")&amp;IF(N(AB2619)&lt;=-Guide!$C$23,"▼ Chase  ",""))="","Stable",TRIM(IF(ISNUMBER(AD2619),IF(N(AD2619)&lt;=-Guide!$C$24,"▼ Bat Speed  ",IF(N(AD2619)&gt;=Guide!$C$24,"▲ Bat Speed  ","")),"")&amp;IF(N(Z2619)&gt;=Guide!$C$22,"▲ Contact  ","")&amp;IF(N(Z2619)&lt;=-Guide!$C$22,"▼ Contact  ","")&amp;IF(N(AB2619)&gt;=Guide!$C$23,"▲ Chase  ","")&amp;IF(N(AB2619)&lt;=-Guide!$C$23,"▼ Chase  ",""))))</f>
        <v>▲ Contact ▼ Chase</v>
      </c>
      <c r="AF2619" s="35" t="n">
        <f aca="false">MATCH(Counts!A2619,'Season Counts'!$A$2:$A$740,0)</f>
        <v>671</v>
      </c>
    </row>
    <row r="2620" customFormat="false" ht="15" hidden="false" customHeight="false" outlineLevel="0" collapsed="false">
      <c r="A2620" s="34" t="str">
        <f aca="false">Counts!B2620</f>
        <v>TEX</v>
      </c>
      <c r="B2620" s="5" t="str">
        <f aca="false">Counts!C2620</f>
        <v>Brandon Nimmo</v>
      </c>
      <c r="C2620" s="34" t="str">
        <f aca="false">Counts!F2620</f>
        <v>Jun</v>
      </c>
      <c r="D2620" s="35" t="n">
        <f aca="false">IFERROR(Counts!P2620,"")</f>
        <v>104</v>
      </c>
      <c r="E2620" s="36" t="n">
        <f aca="false">IFERROR(Counts!R2620/Counts!Q2620,"")</f>
        <v>0.273684210526316</v>
      </c>
      <c r="F2620" s="36" t="n">
        <f aca="false">IFERROR((Counts!R2620+Counts!V2620+Counts!W2620)/(Counts!Q2620+Counts!V2620+Counts!W2620+Counts!X2620),"")</f>
        <v>0.326923076923077</v>
      </c>
      <c r="G2620" s="36" t="n">
        <f aca="false">IFERROR((Counts!R2620+Counts!S2620+2*Counts!T2620+3*Counts!U2620)/Counts!Q2620,"")</f>
        <v>0.431578947368421</v>
      </c>
      <c r="H2620" s="35" t="n">
        <f aca="false">IFERROR(Counts!U2620,"")</f>
        <v>1</v>
      </c>
      <c r="I2620" s="36" t="n">
        <f aca="false">IFERROR(Counts!Z2620/Counts!AA2620,"")</f>
        <v>0.329807692307692</v>
      </c>
      <c r="J2620" s="36" t="n">
        <f aca="false">IFERROR(Counts!AB2620/Counts!AA2620,"")</f>
        <v>0.379</v>
      </c>
      <c r="K2620" s="37" t="n">
        <f aca="false">IFERROR((Counts!AB2620-Counts!Z2620)/Counts!AA2620,"")</f>
        <v>0.0491923076923077</v>
      </c>
      <c r="L2620" s="38" t="n">
        <f aca="false">IFERROR(Counts!Y2620/Counts!P2620,"")</f>
        <v>0.201923076923077</v>
      </c>
      <c r="M2620" s="38" t="n">
        <f aca="false">IFERROR(Counts!V2620/Counts!P2620,"")</f>
        <v>0.0673076923076923</v>
      </c>
      <c r="N2620" s="38" t="n">
        <f aca="false">IFERROR(Counts!AD2620/Counts!AC2620,"")</f>
        <v>0.133333333333333</v>
      </c>
      <c r="O2620" s="38" t="n">
        <f aca="false">IFERROR(Counts!AE2620/Counts!AC2620,"")</f>
        <v>0.573333333333333</v>
      </c>
      <c r="P2620" s="39" t="n">
        <f aca="false">IFERROR(Counts!AG2620/Counts!AF2620,"")</f>
        <v>94.6306666666667</v>
      </c>
      <c r="Q2620" s="38" t="n">
        <f aca="false">IFERROR(Counts!AH2620/Counts!AC2620,"")</f>
        <v>0.44</v>
      </c>
      <c r="R2620" s="38" t="n">
        <f aca="false">IFERROR(Counts!N2620/Counts!M2620,"")</f>
        <v>0.297752808988764</v>
      </c>
      <c r="S2620" s="38" t="n">
        <f aca="false">IFERROR(Counts!K2620/Counts!J2620,"")</f>
        <v>0.752631578947368</v>
      </c>
      <c r="T2620" s="38" t="n">
        <f aca="false">IFERROR(Counts!I2620/Counts!H2620,"")</f>
        <v>0.188775510204082</v>
      </c>
      <c r="U2620" s="38" t="n">
        <f aca="false">IFERROR(1-Counts!L2620/Counts!K2620,"")</f>
        <v>0.895104895104895</v>
      </c>
      <c r="V2620" s="39" t="n">
        <f aca="false">IFERROR(Counts!AJ2620/Counts!AI2620,"")</f>
        <v>72.6624277456647</v>
      </c>
      <c r="W2620" s="38" t="n">
        <f aca="false">IFERROR(Counts!AK2620/Counts!AI2620,"")</f>
        <v>0.300578034682081</v>
      </c>
      <c r="X2620" s="40" t="n">
        <f aca="false">IFERROR(Counts!O2620,"")</f>
        <v>-0.54</v>
      </c>
      <c r="Y2620" s="36" t="n">
        <f aca="false">IFERROR(INDEX('Season Counts'!$Y$2:$Y$740,$AF2620)/INDEX('Season Counts'!$X$2:$X$740,$AF2620),"")</f>
        <v>0.338342024539877</v>
      </c>
      <c r="Z2620" s="37" t="n">
        <f aca="false">IFERROR(J2620-Y2620,"")</f>
        <v>0.0406579754601227</v>
      </c>
      <c r="AA2620" s="38" t="n">
        <f aca="false">IFERROR(INDEX('Season Counts'!$K$2:$K$740,$AF2620)/INDEX('Season Counts'!$J$2:$J$740,$AF2620),"")</f>
        <v>0.289831865492394</v>
      </c>
      <c r="AB2620" s="41" t="n">
        <f aca="false">IFERROR(R2620-AA2620,"")</f>
        <v>0.00792094349637013</v>
      </c>
      <c r="AC2620" s="39" t="n">
        <f aca="false">IFERROR(INDEX('Season Counts'!$AG$2:$AG$740,$AF2620)/INDEX('Season Counts'!$AF$2:$AF$740,$AF2620),"")</f>
        <v>72.4815481548155</v>
      </c>
      <c r="AD2620" s="40" t="n">
        <f aca="false">IFERROR(V2620-AC2620,"")</f>
        <v>0.180879590849258</v>
      </c>
      <c r="AE2620" s="4" t="str">
        <f aca="false">IF(D2620&lt;Guide!$C$21,"Low PA",IF(TRIM(IF(ISNUMBER(AD2620),IF(N(AD2620)&lt;=-Guide!$C$24,"▼ Bat Speed  ",IF(N(AD2620)&gt;=Guide!$C$24,"▲ Bat Speed  ","")),"")&amp;IF(N(Z2620)&gt;=Guide!$C$22,"▲ Contact  ","")&amp;IF(N(Z2620)&lt;=-Guide!$C$22,"▼ Contact  ","")&amp;IF(N(AB2620)&gt;=Guide!$C$23,"▲ Chase  ","")&amp;IF(N(AB2620)&lt;=-Guide!$C$23,"▼ Chase  ",""))="","Stable",TRIM(IF(ISNUMBER(AD2620),IF(N(AD2620)&lt;=-Guide!$C$24,"▼ Bat Speed  ",IF(N(AD2620)&gt;=Guide!$C$24,"▲ Bat Speed  ","")),"")&amp;IF(N(Z2620)&gt;=Guide!$C$22,"▲ Contact  ","")&amp;IF(N(Z2620)&lt;=-Guide!$C$22,"▼ Contact  ","")&amp;IF(N(AB2620)&gt;=Guide!$C$23,"▲ Chase  ","")&amp;IF(N(AB2620)&lt;=-Guide!$C$23,"▼ Chase  ",""))))</f>
        <v>▲ Contact</v>
      </c>
      <c r="AF2620" s="35" t="n">
        <f aca="false">MATCH(Counts!A2620,'Season Counts'!$A$2:$A$740,0)</f>
        <v>671</v>
      </c>
    </row>
    <row r="2621" customFormat="false" ht="15" hidden="false" customHeight="false" outlineLevel="0" collapsed="false">
      <c r="A2621" s="34" t="str">
        <f aca="false">Counts!B2621</f>
        <v>TEX</v>
      </c>
      <c r="B2621" s="5" t="str">
        <f aca="false">Counts!C2621</f>
        <v>Brandon Nimmo</v>
      </c>
      <c r="C2621" s="34" t="str">
        <f aca="false">Counts!F2621</f>
        <v>Jul</v>
      </c>
      <c r="D2621" s="35" t="n">
        <f aca="false">IFERROR(Counts!P2621,"")</f>
        <v>87</v>
      </c>
      <c r="E2621" s="36" t="n">
        <f aca="false">IFERROR(Counts!R2621/Counts!Q2621,"")</f>
        <v>0.271604938271605</v>
      </c>
      <c r="F2621" s="36" t="n">
        <f aca="false">IFERROR((Counts!R2621+Counts!V2621+Counts!W2621)/(Counts!Q2621+Counts!V2621+Counts!W2621+Counts!X2621),"")</f>
        <v>0.32183908045977</v>
      </c>
      <c r="G2621" s="36" t="n">
        <f aca="false">IFERROR((Counts!R2621+Counts!S2621+2*Counts!T2621+3*Counts!U2621)/Counts!Q2621,"")</f>
        <v>0.444444444444444</v>
      </c>
      <c r="H2621" s="35" t="n">
        <f aca="false">IFERROR(Counts!U2621,"")</f>
        <v>2</v>
      </c>
      <c r="I2621" s="36" t="n">
        <f aca="false">IFERROR(Counts!Z2621/Counts!AA2621,"")</f>
        <v>0.333333333333333</v>
      </c>
      <c r="J2621" s="36" t="n">
        <f aca="false">IFERROR(Counts!AB2621/Counts!AA2621,"")</f>
        <v>0.310758620689655</v>
      </c>
      <c r="K2621" s="37" t="n">
        <f aca="false">IFERROR((Counts!AB2621-Counts!Z2621)/Counts!AA2621,"")</f>
        <v>-0.0225747126436781</v>
      </c>
      <c r="L2621" s="38" t="n">
        <f aca="false">IFERROR(Counts!Y2621/Counts!P2621,"")</f>
        <v>0.264367816091954</v>
      </c>
      <c r="M2621" s="38" t="n">
        <f aca="false">IFERROR(Counts!V2621/Counts!P2621,"")</f>
        <v>0.0689655172413793</v>
      </c>
      <c r="N2621" s="38" t="n">
        <f aca="false">IFERROR(Counts!AD2621/Counts!AC2621,"")</f>
        <v>0.0517241379310345</v>
      </c>
      <c r="O2621" s="38" t="n">
        <f aca="false">IFERROR(Counts!AE2621/Counts!AC2621,"")</f>
        <v>0.482758620689655</v>
      </c>
      <c r="P2621" s="39" t="n">
        <f aca="false">IFERROR(Counts!AG2621/Counts!AF2621,"")</f>
        <v>90.4724137931034</v>
      </c>
      <c r="Q2621" s="38" t="n">
        <f aca="false">IFERROR(Counts!AH2621/Counts!AC2621,"")</f>
        <v>0.431034482758621</v>
      </c>
      <c r="R2621" s="38" t="n">
        <f aca="false">IFERROR(Counts!N2621/Counts!M2621,"")</f>
        <v>0.329896907216495</v>
      </c>
      <c r="S2621" s="38" t="n">
        <f aca="false">IFERROR(Counts!K2621/Counts!J2621,"")</f>
        <v>0.766666666666667</v>
      </c>
      <c r="T2621" s="38" t="n">
        <f aca="false">IFERROR(Counts!I2621/Counts!H2621,"")</f>
        <v>0.198019801980198</v>
      </c>
      <c r="U2621" s="38" t="n">
        <f aca="false">IFERROR(1-Counts!L2621/Counts!K2621,"")</f>
        <v>0.847826086956522</v>
      </c>
      <c r="V2621" s="39" t="n">
        <f aca="false">IFERROR(Counts!AJ2621/Counts!AI2621,"")</f>
        <v>72.1566666666667</v>
      </c>
      <c r="W2621" s="38" t="n">
        <f aca="false">IFERROR(Counts!AK2621/Counts!AI2621,"")</f>
        <v>0.266666666666667</v>
      </c>
      <c r="X2621" s="40" t="n">
        <f aca="false">IFERROR(Counts!O2621,"")</f>
        <v>1.023</v>
      </c>
      <c r="Y2621" s="36" t="n">
        <f aca="false">IFERROR(INDEX('Season Counts'!$Y$2:$Y$740,$AF2621)/INDEX('Season Counts'!$X$2:$X$740,$AF2621),"")</f>
        <v>0.338342024539877</v>
      </c>
      <c r="Z2621" s="37" t="n">
        <f aca="false">IFERROR(J2621-Y2621,"")</f>
        <v>-0.0275834038502221</v>
      </c>
      <c r="AA2621" s="38" t="n">
        <f aca="false">IFERROR(INDEX('Season Counts'!$K$2:$K$740,$AF2621)/INDEX('Season Counts'!$J$2:$J$740,$AF2621),"")</f>
        <v>0.289831865492394</v>
      </c>
      <c r="AB2621" s="41" t="n">
        <f aca="false">IFERROR(R2621-AA2621,"")</f>
        <v>0.0400650417241009</v>
      </c>
      <c r="AC2621" s="39" t="n">
        <f aca="false">IFERROR(INDEX('Season Counts'!$AG$2:$AG$740,$AF2621)/INDEX('Season Counts'!$AF$2:$AF$740,$AF2621),"")</f>
        <v>72.4815481548155</v>
      </c>
      <c r="AD2621" s="40" t="n">
        <f aca="false">IFERROR(V2621-AC2621,"")</f>
        <v>-0.324881488148819</v>
      </c>
      <c r="AE2621" s="4" t="str">
        <f aca="false">IF(D2621&lt;Guide!$C$21,"Low PA",IF(TRIM(IF(ISNUMBER(AD2621),IF(N(AD2621)&lt;=-Guide!$C$24,"▼ Bat Speed  ",IF(N(AD2621)&gt;=Guide!$C$24,"▲ Bat Speed  ","")),"")&amp;IF(N(Z2621)&gt;=Guide!$C$22,"▲ Contact  ","")&amp;IF(N(Z2621)&lt;=-Guide!$C$22,"▼ Contact  ","")&amp;IF(N(AB2621)&gt;=Guide!$C$23,"▲ Chase  ","")&amp;IF(N(AB2621)&lt;=-Guide!$C$23,"▼ Chase  ",""))="","Stable",TRIM(IF(ISNUMBER(AD2621),IF(N(AD2621)&lt;=-Guide!$C$24,"▼ Bat Speed  ",IF(N(AD2621)&gt;=Guide!$C$24,"▲ Bat Speed  ","")),"")&amp;IF(N(Z2621)&gt;=Guide!$C$22,"▲ Contact  ","")&amp;IF(N(Z2621)&lt;=-Guide!$C$22,"▼ Contact  ","")&amp;IF(N(AB2621)&gt;=Guide!$C$23,"▲ Chase  ","")&amp;IF(N(AB2621)&lt;=-Guide!$C$23,"▼ Chase  ",""))))</f>
        <v>▲ Chase</v>
      </c>
      <c r="AF2621" s="35" t="n">
        <f aca="false">MATCH(Counts!A2621,'Season Counts'!$A$2:$A$740,0)</f>
        <v>671</v>
      </c>
    </row>
    <row r="2622" customFormat="false" ht="15" hidden="false" customHeight="false" outlineLevel="0" collapsed="false">
      <c r="A2622" s="34" t="str">
        <f aca="false">Counts!B2622</f>
        <v>TEX</v>
      </c>
      <c r="B2622" s="5" t="str">
        <f aca="false">Counts!C2622</f>
        <v>Brandon Nimmo</v>
      </c>
      <c r="C2622" s="34" t="str">
        <f aca="false">Counts!F2622</f>
        <v>Aug</v>
      </c>
      <c r="D2622" s="35" t="n">
        <f aca="false">IFERROR(Counts!P2622,"")</f>
        <v>118</v>
      </c>
      <c r="E2622" s="36" t="n">
        <f aca="false">IFERROR(Counts!R2622/Counts!Q2622,"")</f>
        <v>0.264150943396226</v>
      </c>
      <c r="F2622" s="36" t="n">
        <f aca="false">IFERROR((Counts!R2622+Counts!V2622+Counts!W2622)/(Counts!Q2622+Counts!V2622+Counts!W2622+Counts!X2622),"")</f>
        <v>0.322033898305085</v>
      </c>
      <c r="G2622" s="36" t="n">
        <f aca="false">IFERROR((Counts!R2622+Counts!S2622+2*Counts!T2622+3*Counts!U2622)/Counts!Q2622,"")</f>
        <v>0.415094339622642</v>
      </c>
      <c r="H2622" s="35" t="n">
        <f aca="false">IFERROR(Counts!U2622,"")</f>
        <v>4</v>
      </c>
      <c r="I2622" s="36" t="n">
        <f aca="false">IFERROR(Counts!Z2622/Counts!AA2622,"")</f>
        <v>0.313793103448276</v>
      </c>
      <c r="J2622" s="36" t="n">
        <f aca="false">IFERROR(Counts!AB2622/Counts!AA2622,"")</f>
        <v>0.309474137931035</v>
      </c>
      <c r="K2622" s="37" t="n">
        <f aca="false">IFERROR((Counts!AB2622-Counts!Z2622)/Counts!AA2622,"")</f>
        <v>-0.00431896551724136</v>
      </c>
      <c r="L2622" s="38" t="n">
        <f aca="false">IFERROR(Counts!Y2622/Counts!P2622,"")</f>
        <v>0.203389830508475</v>
      </c>
      <c r="M2622" s="38" t="n">
        <f aca="false">IFERROR(Counts!V2622/Counts!P2622,"")</f>
        <v>0.076271186440678</v>
      </c>
      <c r="N2622" s="38" t="n">
        <f aca="false">IFERROR(Counts!AD2622/Counts!AC2622,"")</f>
        <v>0.0595238095238095</v>
      </c>
      <c r="O2622" s="38" t="n">
        <f aca="false">IFERROR(Counts!AE2622/Counts!AC2622,"")</f>
        <v>0.464285714285714</v>
      </c>
      <c r="P2622" s="39" t="n">
        <f aca="false">IFERROR(Counts!AG2622/Counts!AF2622,"")</f>
        <v>92.3506024096386</v>
      </c>
      <c r="Q2622" s="38" t="n">
        <f aca="false">IFERROR(Counts!AH2622/Counts!AC2622,"")</f>
        <v>0.273809523809524</v>
      </c>
      <c r="R2622" s="38" t="n">
        <f aca="false">IFERROR(Counts!N2622/Counts!M2622,"")</f>
        <v>0.252173913043478</v>
      </c>
      <c r="S2622" s="38" t="n">
        <f aca="false">IFERROR(Counts!K2622/Counts!J2622,"")</f>
        <v>0.749019607843137</v>
      </c>
      <c r="T2622" s="38" t="n">
        <f aca="false">IFERROR(Counts!I2622/Counts!H2622,"")</f>
        <v>0.192771084337349</v>
      </c>
      <c r="U2622" s="38" t="n">
        <f aca="false">IFERROR(1-Counts!L2622/Counts!K2622,"")</f>
        <v>0.863874345549738</v>
      </c>
      <c r="V2622" s="39" t="n">
        <f aca="false">IFERROR(Counts!AJ2622/Counts!AI2622,"")</f>
        <v>72.6379807692308</v>
      </c>
      <c r="W2622" s="38" t="n">
        <f aca="false">IFERROR(Counts!AK2622/Counts!AI2622,"")</f>
        <v>0.302884615384615</v>
      </c>
      <c r="X2622" s="40" t="n">
        <f aca="false">IFERROR(Counts!O2622,"")</f>
        <v>-0.545</v>
      </c>
      <c r="Y2622" s="36" t="n">
        <f aca="false">IFERROR(INDEX('Season Counts'!$Y$2:$Y$740,$AF2622)/INDEX('Season Counts'!$X$2:$X$740,$AF2622),"")</f>
        <v>0.338342024539877</v>
      </c>
      <c r="Z2622" s="37" t="n">
        <f aca="false">IFERROR(J2622-Y2622,"")</f>
        <v>-0.0288678866088428</v>
      </c>
      <c r="AA2622" s="38" t="n">
        <f aca="false">IFERROR(INDEX('Season Counts'!$K$2:$K$740,$AF2622)/INDEX('Season Counts'!$J$2:$J$740,$AF2622),"")</f>
        <v>0.289831865492394</v>
      </c>
      <c r="AB2622" s="41" t="n">
        <f aca="false">IFERROR(R2622-AA2622,"")</f>
        <v>-0.0376579524489157</v>
      </c>
      <c r="AC2622" s="39" t="n">
        <f aca="false">IFERROR(INDEX('Season Counts'!$AG$2:$AG$740,$AF2622)/INDEX('Season Counts'!$AF$2:$AF$740,$AF2622),"")</f>
        <v>72.4815481548155</v>
      </c>
      <c r="AD2622" s="40" t="n">
        <f aca="false">IFERROR(V2622-AC2622,"")</f>
        <v>0.156432614415294</v>
      </c>
      <c r="AE2622" s="4" t="str">
        <f aca="false">IF(D2622&lt;Guide!$C$21,"Low PA",IF(TRIM(IF(ISNUMBER(AD2622),IF(N(AD2622)&lt;=-Guide!$C$24,"▼ Bat Speed  ",IF(N(AD2622)&gt;=Guide!$C$24,"▲ Bat Speed  ","")),"")&amp;IF(N(Z2622)&gt;=Guide!$C$22,"▲ Contact  ","")&amp;IF(N(Z2622)&lt;=-Guide!$C$22,"▼ Contact  ","")&amp;IF(N(AB2622)&gt;=Guide!$C$23,"▲ Chase  ","")&amp;IF(N(AB2622)&lt;=-Guide!$C$23,"▼ Chase  ",""))="","Stable",TRIM(IF(ISNUMBER(AD2622),IF(N(AD2622)&lt;=-Guide!$C$24,"▼ Bat Speed  ",IF(N(AD2622)&gt;=Guide!$C$24,"▲ Bat Speed  ","")),"")&amp;IF(N(Z2622)&gt;=Guide!$C$22,"▲ Contact  ","")&amp;IF(N(Z2622)&lt;=-Guide!$C$22,"▼ Contact  ","")&amp;IF(N(AB2622)&gt;=Guide!$C$23,"▲ Chase  ","")&amp;IF(N(AB2622)&lt;=-Guide!$C$23,"▼ Chase  ",""))))</f>
        <v>Stable</v>
      </c>
      <c r="AF2622" s="35" t="n">
        <f aca="false">MATCH(Counts!A2622,'Season Counts'!$A$2:$A$740,0)</f>
        <v>671</v>
      </c>
    </row>
    <row r="2623" customFormat="false" ht="15" hidden="false" customHeight="false" outlineLevel="0" collapsed="false">
      <c r="A2623" s="34" t="str">
        <f aca="false">Counts!B2623</f>
        <v>TEX</v>
      </c>
      <c r="B2623" s="5" t="str">
        <f aca="false">Counts!C2623</f>
        <v>Brandon Nimmo</v>
      </c>
      <c r="C2623" s="34" t="str">
        <f aca="false">Counts!F2623</f>
        <v>Sep</v>
      </c>
      <c r="D2623" s="35" t="n">
        <f aca="false">IFERROR(Counts!P2623,"")</f>
        <v>96</v>
      </c>
      <c r="E2623" s="36" t="n">
        <f aca="false">IFERROR(Counts!R2623/Counts!Q2623,"")</f>
        <v>0.235955056179775</v>
      </c>
      <c r="F2623" s="36" t="n">
        <f aca="false">IFERROR((Counts!R2623+Counts!V2623+Counts!W2623)/(Counts!Q2623+Counts!V2623+Counts!W2623+Counts!X2623),"")</f>
        <v>0.291666666666667</v>
      </c>
      <c r="G2623" s="36" t="n">
        <f aca="false">IFERROR((Counts!R2623+Counts!S2623+2*Counts!T2623+3*Counts!U2623)/Counts!Q2623,"")</f>
        <v>0.303370786516854</v>
      </c>
      <c r="H2623" s="35" t="n">
        <f aca="false">IFERROR(Counts!U2623,"")</f>
        <v>0</v>
      </c>
      <c r="I2623" s="36" t="n">
        <f aca="false">IFERROR(Counts!Z2623/Counts!AA2623,"")</f>
        <v>0.269791666666667</v>
      </c>
      <c r="J2623" s="36" t="n">
        <f aca="false">IFERROR(Counts!AB2623/Counts!AA2623,"")</f>
        <v>0.2333125</v>
      </c>
      <c r="K2623" s="37" t="n">
        <f aca="false">IFERROR((Counts!AB2623-Counts!Z2623)/Counts!AA2623,"")</f>
        <v>-0.0364791666666667</v>
      </c>
      <c r="L2623" s="38" t="n">
        <f aca="false">IFERROR(Counts!Y2623/Counts!P2623,"")</f>
        <v>0.302083333333333</v>
      </c>
      <c r="M2623" s="38" t="n">
        <f aca="false">IFERROR(Counts!V2623/Counts!P2623,"")</f>
        <v>0.0729166666666667</v>
      </c>
      <c r="N2623" s="38" t="n">
        <f aca="false">IFERROR(Counts!AD2623/Counts!AC2623,"")</f>
        <v>0</v>
      </c>
      <c r="O2623" s="38" t="n">
        <f aca="false">IFERROR(Counts!AE2623/Counts!AC2623,"")</f>
        <v>0.483333333333333</v>
      </c>
      <c r="P2623" s="39" t="n">
        <f aca="false">IFERROR(Counts!AG2623/Counts!AF2623,"")</f>
        <v>90.7716666666667</v>
      </c>
      <c r="Q2623" s="38" t="n">
        <f aca="false">IFERROR(Counts!AH2623/Counts!AC2623,"")</f>
        <v>0.316666666666667</v>
      </c>
      <c r="R2623" s="38" t="n">
        <f aca="false">IFERROR(Counts!N2623/Counts!M2623,"")</f>
        <v>0.329608938547486</v>
      </c>
      <c r="S2623" s="38" t="n">
        <f aca="false">IFERROR(Counts!K2623/Counts!J2623,"")</f>
        <v>0.76271186440678</v>
      </c>
      <c r="T2623" s="38" t="n">
        <f aca="false">IFERROR(Counts!I2623/Counts!H2623,"")</f>
        <v>0.319587628865979</v>
      </c>
      <c r="U2623" s="38" t="n">
        <f aca="false">IFERROR(1-Counts!L2623/Counts!K2623,"")</f>
        <v>0.748148148148148</v>
      </c>
      <c r="V2623" s="39" t="n">
        <f aca="false">IFERROR(Counts!AJ2623/Counts!AI2623,"")</f>
        <v>72.6457831325301</v>
      </c>
      <c r="W2623" s="38" t="n">
        <f aca="false">IFERROR(Counts!AK2623/Counts!AI2623,"")</f>
        <v>0.319277108433735</v>
      </c>
      <c r="X2623" s="40" t="n">
        <f aca="false">IFERROR(Counts!O2623,"")</f>
        <v>-3.713</v>
      </c>
      <c r="Y2623" s="36" t="n">
        <f aca="false">IFERROR(INDEX('Season Counts'!$Y$2:$Y$740,$AF2623)/INDEX('Season Counts'!$X$2:$X$740,$AF2623),"")</f>
        <v>0.338342024539877</v>
      </c>
      <c r="Z2623" s="37" t="n">
        <f aca="false">IFERROR(J2623-Y2623,"")</f>
        <v>-0.105029524539877</v>
      </c>
      <c r="AA2623" s="38" t="n">
        <f aca="false">IFERROR(INDEX('Season Counts'!$K$2:$K$740,$AF2623)/INDEX('Season Counts'!$J$2:$J$740,$AF2623),"")</f>
        <v>0.289831865492394</v>
      </c>
      <c r="AB2623" s="41" t="n">
        <f aca="false">IFERROR(R2623-AA2623,"")</f>
        <v>0.0397770730550921</v>
      </c>
      <c r="AC2623" s="39" t="n">
        <f aca="false">IFERROR(INDEX('Season Counts'!$AG$2:$AG$740,$AF2623)/INDEX('Season Counts'!$AF$2:$AF$740,$AF2623),"")</f>
        <v>72.4815481548155</v>
      </c>
      <c r="AD2623" s="40" t="n">
        <f aca="false">IFERROR(V2623-AC2623,"")</f>
        <v>0.164234977714642</v>
      </c>
      <c r="AE2623" s="4" t="str">
        <f aca="false">IF(D2623&lt;Guide!$C$21,"Low PA",IF(TRIM(IF(ISNUMBER(AD2623),IF(N(AD2623)&lt;=-Guide!$C$24,"▼ Bat Speed  ",IF(N(AD2623)&gt;=Guide!$C$24,"▲ Bat Speed  ","")),"")&amp;IF(N(Z2623)&gt;=Guide!$C$22,"▲ Contact  ","")&amp;IF(N(Z2623)&lt;=-Guide!$C$22,"▼ Contact  ","")&amp;IF(N(AB2623)&gt;=Guide!$C$23,"▲ Chase  ","")&amp;IF(N(AB2623)&lt;=-Guide!$C$23,"▼ Chase  ",""))="","Stable",TRIM(IF(ISNUMBER(AD2623),IF(N(AD2623)&lt;=-Guide!$C$24,"▼ Bat Speed  ",IF(N(AD2623)&gt;=Guide!$C$24,"▲ Bat Speed  ","")),"")&amp;IF(N(Z2623)&gt;=Guide!$C$22,"▲ Contact  ","")&amp;IF(N(Z2623)&lt;=-Guide!$C$22,"▼ Contact  ","")&amp;IF(N(AB2623)&gt;=Guide!$C$23,"▲ Chase  ","")&amp;IF(N(AB2623)&lt;=-Guide!$C$23,"▼ Chase  ",""))))</f>
        <v>▼ Contact</v>
      </c>
      <c r="AF2623" s="35" t="n">
        <f aca="false">MATCH(Counts!A2623,'Season Counts'!$A$2:$A$740,0)</f>
        <v>671</v>
      </c>
    </row>
    <row r="2624" customFormat="false" ht="15" hidden="false" customHeight="false" outlineLevel="0" collapsed="false">
      <c r="A2624" s="34" t="str">
        <f aca="false">Counts!B2624</f>
        <v>TEX</v>
      </c>
      <c r="B2624" s="5" t="str">
        <f aca="false">Counts!C2624</f>
        <v>Jake Burger</v>
      </c>
      <c r="C2624" s="34" t="str">
        <f aca="false">Counts!F2624</f>
        <v>Mar-Apr</v>
      </c>
      <c r="D2624" s="35" t="n">
        <f aca="false">IFERROR(Counts!P2624,"")</f>
        <v>129</v>
      </c>
      <c r="E2624" s="36" t="n">
        <f aca="false">IFERROR(Counts!R2624/Counts!Q2624,"")</f>
        <v>0.213114754098361</v>
      </c>
      <c r="F2624" s="36" t="n">
        <f aca="false">IFERROR((Counts!R2624+Counts!V2624+Counts!W2624)/(Counts!Q2624+Counts!V2624+Counts!W2624+Counts!X2624),"")</f>
        <v>0.248062015503876</v>
      </c>
      <c r="G2624" s="36" t="n">
        <f aca="false">IFERROR((Counts!R2624+Counts!S2624+2*Counts!T2624+3*Counts!U2624)/Counts!Q2624,"")</f>
        <v>0.368852459016393</v>
      </c>
      <c r="H2624" s="35" t="n">
        <f aca="false">IFERROR(Counts!U2624,"")</f>
        <v>5</v>
      </c>
      <c r="I2624" s="36" t="n">
        <f aca="false">IFERROR(Counts!Z2624/Counts!AA2624,"")</f>
        <v>0.272868217054264</v>
      </c>
      <c r="J2624" s="36" t="n">
        <f aca="false">IFERROR(Counts!AB2624/Counts!AA2624,"")</f>
        <v>0.268891472868217</v>
      </c>
      <c r="K2624" s="37" t="n">
        <f aca="false">IFERROR((Counts!AB2624-Counts!Z2624)/Counts!AA2624,"")</f>
        <v>-0.00397674418604655</v>
      </c>
      <c r="L2624" s="38" t="n">
        <f aca="false">IFERROR(Counts!Y2624/Counts!P2624,"")</f>
        <v>0.302325581395349</v>
      </c>
      <c r="M2624" s="38" t="n">
        <f aca="false">IFERROR(Counts!V2624/Counts!P2624,"")</f>
        <v>0.0387596899224806</v>
      </c>
      <c r="N2624" s="38" t="n">
        <f aca="false">IFERROR(Counts!AD2624/Counts!AC2624,"")</f>
        <v>0.0952380952380952</v>
      </c>
      <c r="O2624" s="38" t="n">
        <f aca="false">IFERROR(Counts!AE2624/Counts!AC2624,"")</f>
        <v>0.476190476190476</v>
      </c>
      <c r="P2624" s="39" t="n">
        <f aca="false">IFERROR(Counts!AG2624/Counts!AF2624,"")</f>
        <v>89.1166666666667</v>
      </c>
      <c r="Q2624" s="38" t="n">
        <f aca="false">IFERROR(Counts!AH2624/Counts!AC2624,"")</f>
        <v>0.30952380952381</v>
      </c>
      <c r="R2624" s="38" t="n">
        <f aca="false">IFERROR(Counts!N2624/Counts!M2624,"")</f>
        <v>0.405405405405405</v>
      </c>
      <c r="S2624" s="38" t="n">
        <f aca="false">IFERROR(Counts!K2624/Counts!J2624,"")</f>
        <v>0.639024390243903</v>
      </c>
      <c r="T2624" s="38" t="n">
        <f aca="false">IFERROR(Counts!I2624/Counts!H2624,"")</f>
        <v>0.334745762711864</v>
      </c>
      <c r="U2624" s="38" t="n">
        <f aca="false">IFERROR(1-Counts!L2624/Counts!K2624,"")</f>
        <v>0.83206106870229</v>
      </c>
      <c r="V2624" s="39" t="n">
        <f aca="false">IFERROR(Counts!AJ2624/Counts!AI2624,"")</f>
        <v>74.4241379310345</v>
      </c>
      <c r="W2624" s="38" t="n">
        <f aca="false">IFERROR(Counts!AK2624/Counts!AI2624,"")</f>
        <v>0.458128078817734</v>
      </c>
      <c r="X2624" s="40" t="n">
        <f aca="false">IFERROR(Counts!O2624,"")</f>
        <v>-4.363</v>
      </c>
      <c r="Y2624" s="36" t="n">
        <f aca="false">IFERROR(INDEX('Season Counts'!$Y$2:$Y$740,$AF2624)/INDEX('Season Counts'!$X$2:$X$740,$AF2624),"")</f>
        <v>0.314359223300971</v>
      </c>
      <c r="Z2624" s="37" t="n">
        <f aca="false">IFERROR(J2624-Y2624,"")</f>
        <v>-0.0454677504327539</v>
      </c>
      <c r="AA2624" s="38" t="n">
        <f aca="false">IFERROR(INDEX('Season Counts'!$K$2:$K$740,$AF2624)/INDEX('Season Counts'!$J$2:$J$740,$AF2624),"")</f>
        <v>0.354587869362364</v>
      </c>
      <c r="AB2624" s="41" t="n">
        <f aca="false">IFERROR(R2624-AA2624,"")</f>
        <v>0.0508175360430415</v>
      </c>
      <c r="AC2624" s="39" t="n">
        <f aca="false">IFERROR(INDEX('Season Counts'!$AG$2:$AG$740,$AF2624)/INDEX('Season Counts'!$AF$2:$AF$740,$AF2624),"")</f>
        <v>75.7946962391514</v>
      </c>
      <c r="AD2624" s="40" t="n">
        <f aca="false">IFERROR(V2624-AC2624,"")</f>
        <v>-1.37055830811693</v>
      </c>
      <c r="AE2624" s="4" t="str">
        <f aca="false">IF(D2624&lt;Guide!$C$21,"Low PA",IF(TRIM(IF(ISNUMBER(AD2624),IF(N(AD2624)&lt;=-Guide!$C$24,"▼ Bat Speed  ",IF(N(AD2624)&gt;=Guide!$C$24,"▲ Bat Speed  ","")),"")&amp;IF(N(Z2624)&gt;=Guide!$C$22,"▲ Contact  ","")&amp;IF(N(Z2624)&lt;=-Guide!$C$22,"▼ Contact  ","")&amp;IF(N(AB2624)&gt;=Guide!$C$23,"▲ Chase  ","")&amp;IF(N(AB2624)&lt;=-Guide!$C$23,"▼ Chase  ",""))="","Stable",TRIM(IF(ISNUMBER(AD2624),IF(N(AD2624)&lt;=-Guide!$C$24,"▼ Bat Speed  ",IF(N(AD2624)&gt;=Guide!$C$24,"▲ Bat Speed  ","")),"")&amp;IF(N(Z2624)&gt;=Guide!$C$22,"▲ Contact  ","")&amp;IF(N(Z2624)&lt;=-Guide!$C$22,"▼ Contact  ","")&amp;IF(N(AB2624)&gt;=Guide!$C$23,"▲ Chase  ","")&amp;IF(N(AB2624)&lt;=-Guide!$C$23,"▼ Chase  ",""))))</f>
        <v>▼ Bat Speed ▼ Contact ▲ Chase</v>
      </c>
      <c r="AF2624" s="35" t="n">
        <f aca="false">MATCH(Counts!A2624,'Season Counts'!$A$2:$A$740,0)</f>
        <v>672</v>
      </c>
    </row>
    <row r="2625" customFormat="false" ht="15" hidden="false" customHeight="false" outlineLevel="0" collapsed="false">
      <c r="A2625" s="34" t="str">
        <f aca="false">Counts!B2625</f>
        <v>TEX</v>
      </c>
      <c r="B2625" s="5" t="str">
        <f aca="false">Counts!C2625</f>
        <v>Jake Burger</v>
      </c>
      <c r="C2625" s="34" t="str">
        <f aca="false">Counts!F2625</f>
        <v>May</v>
      </c>
      <c r="D2625" s="35" t="n">
        <f aca="false">IFERROR(Counts!P2625,"")</f>
        <v>103</v>
      </c>
      <c r="E2625" s="36" t="n">
        <f aca="false">IFERROR(Counts!R2625/Counts!Q2625,"")</f>
        <v>0.290322580645161</v>
      </c>
      <c r="F2625" s="36" t="n">
        <f aca="false">IFERROR((Counts!R2625+Counts!V2625+Counts!W2625)/(Counts!Q2625+Counts!V2625+Counts!W2625+Counts!X2625),"")</f>
        <v>0.359223300970874</v>
      </c>
      <c r="G2625" s="36" t="n">
        <f aca="false">IFERROR((Counts!R2625+Counts!S2625+2*Counts!T2625+3*Counts!U2625)/Counts!Q2625,"")</f>
        <v>0.526881720430108</v>
      </c>
      <c r="H2625" s="35" t="n">
        <f aca="false">IFERROR(Counts!U2625,"")</f>
        <v>5</v>
      </c>
      <c r="I2625" s="36" t="n">
        <f aca="false">IFERROR(Counts!Z2625/Counts!AA2625,"")</f>
        <v>0.381067961165049</v>
      </c>
      <c r="J2625" s="36" t="n">
        <f aca="false">IFERROR(Counts!AB2625/Counts!AA2625,"")</f>
        <v>0.363165048543689</v>
      </c>
      <c r="K2625" s="37" t="n">
        <f aca="false">IFERROR((Counts!AB2625-Counts!Z2625)/Counts!AA2625,"")</f>
        <v>-0.0179029126213592</v>
      </c>
      <c r="L2625" s="38" t="n">
        <f aca="false">IFERROR(Counts!Y2625/Counts!P2625,"")</f>
        <v>0.223300970873786</v>
      </c>
      <c r="M2625" s="38" t="n">
        <f aca="false">IFERROR(Counts!V2625/Counts!P2625,"")</f>
        <v>0.0970873786407767</v>
      </c>
      <c r="N2625" s="38" t="n">
        <f aca="false">IFERROR(Counts!AD2625/Counts!AC2625,"")</f>
        <v>0.1</v>
      </c>
      <c r="O2625" s="38" t="n">
        <f aca="false">IFERROR(Counts!AE2625/Counts!AC2625,"")</f>
        <v>0.5</v>
      </c>
      <c r="P2625" s="39" t="n">
        <f aca="false">IFERROR(Counts!AG2625/Counts!AF2625,"")</f>
        <v>92.0514285714286</v>
      </c>
      <c r="Q2625" s="38" t="n">
        <f aca="false">IFERROR(Counts!AH2625/Counts!AC2625,"")</f>
        <v>0.4</v>
      </c>
      <c r="R2625" s="38" t="n">
        <f aca="false">IFERROR(Counts!N2625/Counts!M2625,"")</f>
        <v>0.367647058823529</v>
      </c>
      <c r="S2625" s="38" t="n">
        <f aca="false">IFERROR(Counts!K2625/Counts!J2625,"")</f>
        <v>0.674418604651163</v>
      </c>
      <c r="T2625" s="38" t="n">
        <f aca="false">IFERROR(Counts!I2625/Counts!H2625,"")</f>
        <v>0.335078534031414</v>
      </c>
      <c r="U2625" s="38" t="n">
        <f aca="false">IFERROR(1-Counts!L2625/Counts!K2625,"")</f>
        <v>0.827586206896552</v>
      </c>
      <c r="V2625" s="39" t="n">
        <f aca="false">IFERROR(Counts!AJ2625/Counts!AI2625,"")</f>
        <v>76.0052941176471</v>
      </c>
      <c r="W2625" s="38" t="n">
        <f aca="false">IFERROR(Counts!AK2625/Counts!AI2625,"")</f>
        <v>0.641176470588235</v>
      </c>
      <c r="X2625" s="40" t="n">
        <f aca="false">IFERROR(Counts!O2625,"")</f>
        <v>4.509</v>
      </c>
      <c r="Y2625" s="36" t="n">
        <f aca="false">IFERROR(INDEX('Season Counts'!$Y$2:$Y$740,$AF2625)/INDEX('Season Counts'!$X$2:$X$740,$AF2625),"")</f>
        <v>0.314359223300971</v>
      </c>
      <c r="Z2625" s="37" t="n">
        <f aca="false">IFERROR(J2625-Y2625,"")</f>
        <v>0.0488058252427184</v>
      </c>
      <c r="AA2625" s="38" t="n">
        <f aca="false">IFERROR(INDEX('Season Counts'!$K$2:$K$740,$AF2625)/INDEX('Season Counts'!$J$2:$J$740,$AF2625),"")</f>
        <v>0.354587869362364</v>
      </c>
      <c r="AB2625" s="41" t="n">
        <f aca="false">IFERROR(R2625-AA2625,"")</f>
        <v>0.0130591894611655</v>
      </c>
      <c r="AC2625" s="39" t="n">
        <f aca="false">IFERROR(INDEX('Season Counts'!$AG$2:$AG$740,$AF2625)/INDEX('Season Counts'!$AF$2:$AF$740,$AF2625),"")</f>
        <v>75.7946962391514</v>
      </c>
      <c r="AD2625" s="40" t="n">
        <f aca="false">IFERROR(V2625-AC2625,"")</f>
        <v>0.210597878495648</v>
      </c>
      <c r="AE2625" s="4" t="str">
        <f aca="false">IF(D2625&lt;Guide!$C$21,"Low PA",IF(TRIM(IF(ISNUMBER(AD2625),IF(N(AD2625)&lt;=-Guide!$C$24,"▼ Bat Speed  ",IF(N(AD2625)&gt;=Guide!$C$24,"▲ Bat Speed  ","")),"")&amp;IF(N(Z2625)&gt;=Guide!$C$22,"▲ Contact  ","")&amp;IF(N(Z2625)&lt;=-Guide!$C$22,"▼ Contact  ","")&amp;IF(N(AB2625)&gt;=Guide!$C$23,"▲ Chase  ","")&amp;IF(N(AB2625)&lt;=-Guide!$C$23,"▼ Chase  ",""))="","Stable",TRIM(IF(ISNUMBER(AD2625),IF(N(AD2625)&lt;=-Guide!$C$24,"▼ Bat Speed  ",IF(N(AD2625)&gt;=Guide!$C$24,"▲ Bat Speed  ","")),"")&amp;IF(N(Z2625)&gt;=Guide!$C$22,"▲ Contact  ","")&amp;IF(N(Z2625)&lt;=-Guide!$C$22,"▼ Contact  ","")&amp;IF(N(AB2625)&gt;=Guide!$C$23,"▲ Chase  ","")&amp;IF(N(AB2625)&lt;=-Guide!$C$23,"▼ Chase  ",""))))</f>
        <v>▲ Contact</v>
      </c>
      <c r="AF2625" s="35" t="n">
        <f aca="false">MATCH(Counts!A2625,'Season Counts'!$A$2:$A$740,0)</f>
        <v>672</v>
      </c>
    </row>
    <row r="2626" customFormat="false" ht="15" hidden="false" customHeight="false" outlineLevel="0" collapsed="false">
      <c r="A2626" s="34" t="str">
        <f aca="false">Counts!B2626</f>
        <v>TEX</v>
      </c>
      <c r="B2626" s="5" t="str">
        <f aca="false">Counts!C2626</f>
        <v>Jake Burger</v>
      </c>
      <c r="C2626" s="34" t="str">
        <f aca="false">Counts!F2626</f>
        <v>Jun</v>
      </c>
      <c r="D2626" s="35" t="n">
        <f aca="false">IFERROR(Counts!P2626,"")</f>
        <v>103</v>
      </c>
      <c r="E2626" s="36" t="n">
        <f aca="false">IFERROR(Counts!R2626/Counts!Q2626,"")</f>
        <v>0.269662921348315</v>
      </c>
      <c r="F2626" s="36" t="n">
        <f aca="false">IFERROR((Counts!R2626+Counts!V2626+Counts!W2626)/(Counts!Q2626+Counts!V2626+Counts!W2626+Counts!X2626),"")</f>
        <v>0.359223300970874</v>
      </c>
      <c r="G2626" s="36" t="n">
        <f aca="false">IFERROR((Counts!R2626+Counts!S2626+2*Counts!T2626+3*Counts!U2626)/Counts!Q2626,"")</f>
        <v>0.438202247191011</v>
      </c>
      <c r="H2626" s="35" t="n">
        <f aca="false">IFERROR(Counts!U2626,"")</f>
        <v>4</v>
      </c>
      <c r="I2626" s="36" t="n">
        <f aca="false">IFERROR(Counts!Z2626/Counts!AA2626,"")</f>
        <v>0.357920792079208</v>
      </c>
      <c r="J2626" s="36" t="n">
        <f aca="false">IFERROR(Counts!AB2626/Counts!AA2626,"")</f>
        <v>0.317455445544554</v>
      </c>
      <c r="K2626" s="37" t="n">
        <f aca="false">IFERROR((Counts!AB2626-Counts!Z2626)/Counts!AA2626,"")</f>
        <v>-0.0404653465346534</v>
      </c>
      <c r="L2626" s="38" t="n">
        <f aca="false">IFERROR(Counts!Y2626/Counts!P2626,"")</f>
        <v>0.233009708737864</v>
      </c>
      <c r="M2626" s="38" t="n">
        <f aca="false">IFERROR(Counts!V2626/Counts!P2626,"")</f>
        <v>0.116504854368932</v>
      </c>
      <c r="N2626" s="38" t="n">
        <f aca="false">IFERROR(Counts!AD2626/Counts!AC2626,"")</f>
        <v>0.0909090909090909</v>
      </c>
      <c r="O2626" s="38" t="n">
        <f aca="false">IFERROR(Counts!AE2626/Counts!AC2626,"")</f>
        <v>0.424242424242424</v>
      </c>
      <c r="P2626" s="39" t="n">
        <f aca="false">IFERROR(Counts!AG2626/Counts!AF2626,"")</f>
        <v>90.1640625</v>
      </c>
      <c r="Q2626" s="38" t="n">
        <f aca="false">IFERROR(Counts!AH2626/Counts!AC2626,"")</f>
        <v>0.227272727272727</v>
      </c>
      <c r="R2626" s="38" t="n">
        <f aca="false">IFERROR(Counts!N2626/Counts!M2626,"")</f>
        <v>0.316037735849057</v>
      </c>
      <c r="S2626" s="38" t="n">
        <f aca="false">IFERROR(Counts!K2626/Counts!J2626,"")</f>
        <v>0.679144385026738</v>
      </c>
      <c r="T2626" s="38" t="n">
        <f aca="false">IFERROR(Counts!I2626/Counts!H2626,"")</f>
        <v>0.283505154639175</v>
      </c>
      <c r="U2626" s="38" t="n">
        <f aca="false">IFERROR(1-Counts!L2626/Counts!K2626,"")</f>
        <v>0.803149606299213</v>
      </c>
      <c r="V2626" s="39" t="n">
        <f aca="false">IFERROR(Counts!AJ2626/Counts!AI2626,"")</f>
        <v>76.0411764705882</v>
      </c>
      <c r="W2626" s="38" t="n">
        <f aca="false">IFERROR(Counts!AK2626/Counts!AI2626,"")</f>
        <v>0.641176470588235</v>
      </c>
      <c r="X2626" s="40" t="n">
        <f aca="false">IFERROR(Counts!O2626,"")</f>
        <v>3.225</v>
      </c>
      <c r="Y2626" s="36" t="n">
        <f aca="false">IFERROR(INDEX('Season Counts'!$Y$2:$Y$740,$AF2626)/INDEX('Season Counts'!$X$2:$X$740,$AF2626),"")</f>
        <v>0.314359223300971</v>
      </c>
      <c r="Z2626" s="37" t="n">
        <f aca="false">IFERROR(J2626-Y2626,"")</f>
        <v>0.00309622224358358</v>
      </c>
      <c r="AA2626" s="38" t="n">
        <f aca="false">IFERROR(INDEX('Season Counts'!$K$2:$K$740,$AF2626)/INDEX('Season Counts'!$J$2:$J$740,$AF2626),"")</f>
        <v>0.354587869362364</v>
      </c>
      <c r="AB2626" s="41" t="n">
        <f aca="false">IFERROR(R2626-AA2626,"")</f>
        <v>-0.0385501335133073</v>
      </c>
      <c r="AC2626" s="39" t="n">
        <f aca="false">IFERROR(INDEX('Season Counts'!$AG$2:$AG$740,$AF2626)/INDEX('Season Counts'!$AF$2:$AF$740,$AF2626),"")</f>
        <v>75.7946962391514</v>
      </c>
      <c r="AD2626" s="40" t="n">
        <f aca="false">IFERROR(V2626-AC2626,"")</f>
        <v>0.246480231436834</v>
      </c>
      <c r="AE2626" s="4" t="str">
        <f aca="false">IF(D2626&lt;Guide!$C$21,"Low PA",IF(TRIM(IF(ISNUMBER(AD2626),IF(N(AD2626)&lt;=-Guide!$C$24,"▼ Bat Speed  ",IF(N(AD2626)&gt;=Guide!$C$24,"▲ Bat Speed  ","")),"")&amp;IF(N(Z2626)&gt;=Guide!$C$22,"▲ Contact  ","")&amp;IF(N(Z2626)&lt;=-Guide!$C$22,"▼ Contact  ","")&amp;IF(N(AB2626)&gt;=Guide!$C$23,"▲ Chase  ","")&amp;IF(N(AB2626)&lt;=-Guide!$C$23,"▼ Chase  ",""))="","Stable",TRIM(IF(ISNUMBER(AD2626),IF(N(AD2626)&lt;=-Guide!$C$24,"▼ Bat Speed  ",IF(N(AD2626)&gt;=Guide!$C$24,"▲ Bat Speed  ","")),"")&amp;IF(N(Z2626)&gt;=Guide!$C$22,"▲ Contact  ","")&amp;IF(N(Z2626)&lt;=-Guide!$C$22,"▼ Contact  ","")&amp;IF(N(AB2626)&gt;=Guide!$C$23,"▲ Chase  ","")&amp;IF(N(AB2626)&lt;=-Guide!$C$23,"▼ Chase  ",""))))</f>
        <v>Stable</v>
      </c>
      <c r="AF2626" s="35" t="n">
        <f aca="false">MATCH(Counts!A2626,'Season Counts'!$A$2:$A$740,0)</f>
        <v>672</v>
      </c>
    </row>
    <row r="2627" customFormat="false" ht="15" hidden="false" customHeight="false" outlineLevel="0" collapsed="false">
      <c r="A2627" s="34" t="str">
        <f aca="false">Counts!B2627</f>
        <v>TEX</v>
      </c>
      <c r="B2627" s="5" t="str">
        <f aca="false">Counts!C2627</f>
        <v>Jake Burger</v>
      </c>
      <c r="C2627" s="34" t="str">
        <f aca="false">Counts!F2627</f>
        <v>Jul</v>
      </c>
      <c r="D2627" s="35" t="n">
        <f aca="false">IFERROR(Counts!P2627,"")</f>
        <v>91</v>
      </c>
      <c r="E2627" s="36" t="n">
        <f aca="false">IFERROR(Counts!R2627/Counts!Q2627,"")</f>
        <v>0.174418604651163</v>
      </c>
      <c r="F2627" s="36" t="n">
        <f aca="false">IFERROR((Counts!R2627+Counts!V2627+Counts!W2627)/(Counts!Q2627+Counts!V2627+Counts!W2627+Counts!X2627),"")</f>
        <v>0.21978021978022</v>
      </c>
      <c r="G2627" s="36" t="n">
        <f aca="false">IFERROR((Counts!R2627+Counts!S2627+2*Counts!T2627+3*Counts!U2627)/Counts!Q2627,"")</f>
        <v>0.372093023255814</v>
      </c>
      <c r="H2627" s="35" t="n">
        <f aca="false">IFERROR(Counts!U2627,"")</f>
        <v>5</v>
      </c>
      <c r="I2627" s="36" t="n">
        <f aca="false">IFERROR(Counts!Z2627/Counts!AA2627,"")</f>
        <v>0.254945054945055</v>
      </c>
      <c r="J2627" s="36" t="n">
        <f aca="false">IFERROR(Counts!AB2627/Counts!AA2627,"")</f>
        <v>0.258527472527473</v>
      </c>
      <c r="K2627" s="37" t="n">
        <f aca="false">IFERROR((Counts!AB2627-Counts!Z2627)/Counts!AA2627,"")</f>
        <v>0.00358241758241759</v>
      </c>
      <c r="L2627" s="38" t="n">
        <f aca="false">IFERROR(Counts!Y2627/Counts!P2627,"")</f>
        <v>0.318681318681319</v>
      </c>
      <c r="M2627" s="38" t="n">
        <f aca="false">IFERROR(Counts!V2627/Counts!P2627,"")</f>
        <v>0.043956043956044</v>
      </c>
      <c r="N2627" s="38" t="n">
        <f aca="false">IFERROR(Counts!AD2627/Counts!AC2627,"")</f>
        <v>0.175438596491228</v>
      </c>
      <c r="O2627" s="38" t="n">
        <f aca="false">IFERROR(Counts!AE2627/Counts!AC2627,"")</f>
        <v>0.43859649122807</v>
      </c>
      <c r="P2627" s="39" t="n">
        <f aca="false">IFERROR(Counts!AG2627/Counts!AF2627,"")</f>
        <v>88.5842105263158</v>
      </c>
      <c r="Q2627" s="38" t="n">
        <f aca="false">IFERROR(Counts!AH2627/Counts!AC2627,"")</f>
        <v>0.228070175438596</v>
      </c>
      <c r="R2627" s="38" t="n">
        <f aca="false">IFERROR(Counts!N2627/Counts!M2627,"")</f>
        <v>0.396648044692737</v>
      </c>
      <c r="S2627" s="38" t="n">
        <f aca="false">IFERROR(Counts!K2627/Counts!J2627,"")</f>
        <v>0.709459459459459</v>
      </c>
      <c r="T2627" s="38" t="n">
        <f aca="false">IFERROR(Counts!I2627/Counts!H2627,"")</f>
        <v>0.357954545454545</v>
      </c>
      <c r="U2627" s="38" t="n">
        <f aca="false">IFERROR(1-Counts!L2627/Counts!K2627,"")</f>
        <v>0.771428571428572</v>
      </c>
      <c r="V2627" s="39" t="n">
        <f aca="false">IFERROR(Counts!AJ2627/Counts!AI2627,"")</f>
        <v>76.4763636363636</v>
      </c>
      <c r="W2627" s="38" t="n">
        <f aca="false">IFERROR(Counts!AK2627/Counts!AI2627,"")</f>
        <v>0.739393939393939</v>
      </c>
      <c r="X2627" s="40" t="n">
        <f aca="false">IFERROR(Counts!O2627,"")</f>
        <v>-5.131</v>
      </c>
      <c r="Y2627" s="36" t="n">
        <f aca="false">IFERROR(INDEX('Season Counts'!$Y$2:$Y$740,$AF2627)/INDEX('Season Counts'!$X$2:$X$740,$AF2627),"")</f>
        <v>0.314359223300971</v>
      </c>
      <c r="Z2627" s="37" t="n">
        <f aca="false">IFERROR(J2627-Y2627,"")</f>
        <v>-0.0558317507734983</v>
      </c>
      <c r="AA2627" s="38" t="n">
        <f aca="false">IFERROR(INDEX('Season Counts'!$K$2:$K$740,$AF2627)/INDEX('Season Counts'!$J$2:$J$740,$AF2627),"")</f>
        <v>0.354587869362364</v>
      </c>
      <c r="AB2627" s="41" t="n">
        <f aca="false">IFERROR(R2627-AA2627,"")</f>
        <v>0.0420601753303735</v>
      </c>
      <c r="AC2627" s="39" t="n">
        <f aca="false">IFERROR(INDEX('Season Counts'!$AG$2:$AG$740,$AF2627)/INDEX('Season Counts'!$AF$2:$AF$740,$AF2627),"")</f>
        <v>75.7946962391514</v>
      </c>
      <c r="AD2627" s="40" t="n">
        <f aca="false">IFERROR(V2627-AC2627,"")</f>
        <v>0.681667397212237</v>
      </c>
      <c r="AE2627" s="4" t="str">
        <f aca="false">IF(D2627&lt;Guide!$C$21,"Low PA",IF(TRIM(IF(ISNUMBER(AD2627),IF(N(AD2627)&lt;=-Guide!$C$24,"▼ Bat Speed  ",IF(N(AD2627)&gt;=Guide!$C$24,"▲ Bat Speed  ","")),"")&amp;IF(N(Z2627)&gt;=Guide!$C$22,"▲ Contact  ","")&amp;IF(N(Z2627)&lt;=-Guide!$C$22,"▼ Contact  ","")&amp;IF(N(AB2627)&gt;=Guide!$C$23,"▲ Chase  ","")&amp;IF(N(AB2627)&lt;=-Guide!$C$23,"▼ Chase  ",""))="","Stable",TRIM(IF(ISNUMBER(AD2627),IF(N(AD2627)&lt;=-Guide!$C$24,"▼ Bat Speed  ",IF(N(AD2627)&gt;=Guide!$C$24,"▲ Bat Speed  ","")),"")&amp;IF(N(Z2627)&gt;=Guide!$C$22,"▲ Contact  ","")&amp;IF(N(Z2627)&lt;=-Guide!$C$22,"▼ Contact  ","")&amp;IF(N(AB2627)&gt;=Guide!$C$23,"▲ Chase  ","")&amp;IF(N(AB2627)&lt;=-Guide!$C$23,"▼ Chase  ",""))))</f>
        <v>▼ Contact ▲ Chase</v>
      </c>
      <c r="AF2627" s="35" t="n">
        <f aca="false">MATCH(Counts!A2627,'Season Counts'!$A$2:$A$740,0)</f>
        <v>672</v>
      </c>
    </row>
    <row r="2628" customFormat="false" ht="15" hidden="false" customHeight="false" outlineLevel="0" collapsed="false">
      <c r="A2628" s="34" t="str">
        <f aca="false">Counts!B2628</f>
        <v>TEX</v>
      </c>
      <c r="B2628" s="5" t="str">
        <f aca="false">Counts!C2628</f>
        <v>Jake Burger</v>
      </c>
      <c r="C2628" s="34" t="str">
        <f aca="false">Counts!F2628</f>
        <v>Aug</v>
      </c>
      <c r="D2628" s="35" t="n">
        <f aca="false">IFERROR(Counts!P2628,"")</f>
        <v>95</v>
      </c>
      <c r="E2628" s="36" t="n">
        <f aca="false">IFERROR(Counts!R2628/Counts!Q2628,"")</f>
        <v>0.247058823529412</v>
      </c>
      <c r="F2628" s="36" t="n">
        <f aca="false">IFERROR((Counts!R2628+Counts!V2628+Counts!W2628)/(Counts!Q2628+Counts!V2628+Counts!W2628+Counts!X2628),"")</f>
        <v>0.326315789473684</v>
      </c>
      <c r="G2628" s="36" t="n">
        <f aca="false">IFERROR((Counts!R2628+Counts!S2628+2*Counts!T2628+3*Counts!U2628)/Counts!Q2628,"")</f>
        <v>0.447058823529412</v>
      </c>
      <c r="H2628" s="35" t="n">
        <f aca="false">IFERROR(Counts!U2628,"")</f>
        <v>4</v>
      </c>
      <c r="I2628" s="36" t="n">
        <f aca="false">IFERROR(Counts!Z2628/Counts!AA2628,"")</f>
        <v>0.337368421052632</v>
      </c>
      <c r="J2628" s="36" t="n">
        <f aca="false">IFERROR(Counts!AB2628/Counts!AA2628,"")</f>
        <v>0.356568421052632</v>
      </c>
      <c r="K2628" s="37" t="n">
        <f aca="false">IFERROR((Counts!AB2628-Counts!Z2628)/Counts!AA2628,"")</f>
        <v>0.0192000000000001</v>
      </c>
      <c r="L2628" s="38" t="n">
        <f aca="false">IFERROR(Counts!Y2628/Counts!P2628,"")</f>
        <v>0.242105263157895</v>
      </c>
      <c r="M2628" s="38" t="n">
        <f aca="false">IFERROR(Counts!V2628/Counts!P2628,"")</f>
        <v>0.0947368421052632</v>
      </c>
      <c r="N2628" s="38" t="n">
        <f aca="false">IFERROR(Counts!AD2628/Counts!AC2628,"")</f>
        <v>0.129032258064516</v>
      </c>
      <c r="O2628" s="38" t="n">
        <f aca="false">IFERROR(Counts!AE2628/Counts!AC2628,"")</f>
        <v>0.5</v>
      </c>
      <c r="P2628" s="39" t="n">
        <f aca="false">IFERROR(Counts!AG2628/Counts!AF2628,"")</f>
        <v>90.85</v>
      </c>
      <c r="Q2628" s="38" t="n">
        <f aca="false">IFERROR(Counts!AH2628/Counts!AC2628,"")</f>
        <v>0.306451612903226</v>
      </c>
      <c r="R2628" s="38" t="n">
        <f aca="false">IFERROR(Counts!N2628/Counts!M2628,"")</f>
        <v>0.323232323232323</v>
      </c>
      <c r="S2628" s="38" t="n">
        <f aca="false">IFERROR(Counts!K2628/Counts!J2628,"")</f>
        <v>0.68944099378882</v>
      </c>
      <c r="T2628" s="38" t="n">
        <f aca="false">IFERROR(Counts!I2628/Counts!H2628,"")</f>
        <v>0.302857142857143</v>
      </c>
      <c r="U2628" s="38" t="n">
        <f aca="false">IFERROR(1-Counts!L2628/Counts!K2628,"")</f>
        <v>0.846846846846847</v>
      </c>
      <c r="V2628" s="39" t="n">
        <f aca="false">IFERROR(Counts!AJ2628/Counts!AI2628,"")</f>
        <v>76.3509202453988</v>
      </c>
      <c r="W2628" s="38" t="n">
        <f aca="false">IFERROR(Counts!AK2628/Counts!AI2628,"")</f>
        <v>0.680981595092025</v>
      </c>
      <c r="X2628" s="40" t="n">
        <f aca="false">IFERROR(Counts!O2628,"")</f>
        <v>-1.193</v>
      </c>
      <c r="Y2628" s="36" t="n">
        <f aca="false">IFERROR(INDEX('Season Counts'!$Y$2:$Y$740,$AF2628)/INDEX('Season Counts'!$X$2:$X$740,$AF2628),"")</f>
        <v>0.314359223300971</v>
      </c>
      <c r="Z2628" s="37" t="n">
        <f aca="false">IFERROR(J2628-Y2628,"")</f>
        <v>0.0422091977516607</v>
      </c>
      <c r="AA2628" s="38" t="n">
        <f aca="false">IFERROR(INDEX('Season Counts'!$K$2:$K$740,$AF2628)/INDEX('Season Counts'!$J$2:$J$740,$AF2628),"")</f>
        <v>0.354587869362364</v>
      </c>
      <c r="AB2628" s="41" t="n">
        <f aca="false">IFERROR(R2628-AA2628,"")</f>
        <v>-0.0313555461300407</v>
      </c>
      <c r="AC2628" s="39" t="n">
        <f aca="false">IFERROR(INDEX('Season Counts'!$AG$2:$AG$740,$AF2628)/INDEX('Season Counts'!$AF$2:$AF$740,$AF2628),"")</f>
        <v>75.7946962391514</v>
      </c>
      <c r="AD2628" s="40" t="n">
        <f aca="false">IFERROR(V2628-AC2628,"")</f>
        <v>0.556224006247376</v>
      </c>
      <c r="AE2628" s="4" t="str">
        <f aca="false">IF(D2628&lt;Guide!$C$21,"Low PA",IF(TRIM(IF(ISNUMBER(AD2628),IF(N(AD2628)&lt;=-Guide!$C$24,"▼ Bat Speed  ",IF(N(AD2628)&gt;=Guide!$C$24,"▲ Bat Speed  ","")),"")&amp;IF(N(Z2628)&gt;=Guide!$C$22,"▲ Contact  ","")&amp;IF(N(Z2628)&lt;=-Guide!$C$22,"▼ Contact  ","")&amp;IF(N(AB2628)&gt;=Guide!$C$23,"▲ Chase  ","")&amp;IF(N(AB2628)&lt;=-Guide!$C$23,"▼ Chase  ",""))="","Stable",TRIM(IF(ISNUMBER(AD2628),IF(N(AD2628)&lt;=-Guide!$C$24,"▼ Bat Speed  ",IF(N(AD2628)&gt;=Guide!$C$24,"▲ Bat Speed  ","")),"")&amp;IF(N(Z2628)&gt;=Guide!$C$22,"▲ Contact  ","")&amp;IF(N(Z2628)&lt;=-Guide!$C$22,"▼ Contact  ","")&amp;IF(N(AB2628)&gt;=Guide!$C$23,"▲ Chase  ","")&amp;IF(N(AB2628)&lt;=-Guide!$C$23,"▼ Chase  ",""))))</f>
        <v>▲ Contact</v>
      </c>
      <c r="AF2628" s="35" t="n">
        <f aca="false">MATCH(Counts!A2628,'Season Counts'!$A$2:$A$740,0)</f>
        <v>672</v>
      </c>
    </row>
    <row r="2629" customFormat="false" ht="15" hidden="false" customHeight="false" outlineLevel="0" collapsed="false">
      <c r="A2629" s="34" t="str">
        <f aca="false">Counts!B2629</f>
        <v>TEX</v>
      </c>
      <c r="B2629" s="5" t="str">
        <f aca="false">Counts!C2629</f>
        <v>Jake Burger</v>
      </c>
      <c r="C2629" s="34" t="str">
        <f aca="false">Counts!F2629</f>
        <v>Sep</v>
      </c>
      <c r="D2629" s="35" t="n">
        <f aca="false">IFERROR(Counts!P2629,"")</f>
        <v>99</v>
      </c>
      <c r="E2629" s="36" t="n">
        <f aca="false">IFERROR(Counts!R2629/Counts!Q2629,"")</f>
        <v>0.17283950617284</v>
      </c>
      <c r="F2629" s="36" t="n">
        <f aca="false">IFERROR((Counts!R2629+Counts!V2629+Counts!W2629)/(Counts!Q2629+Counts!V2629+Counts!W2629+Counts!X2629),"")</f>
        <v>0.303030303030303</v>
      </c>
      <c r="G2629" s="36" t="n">
        <f aca="false">IFERROR((Counts!R2629+Counts!S2629+2*Counts!T2629+3*Counts!U2629)/Counts!Q2629,"")</f>
        <v>0.382716049382716</v>
      </c>
      <c r="H2629" s="35" t="n">
        <f aca="false">IFERROR(Counts!U2629,"")</f>
        <v>5</v>
      </c>
      <c r="I2629" s="36" t="n">
        <f aca="false">IFERROR(Counts!Z2629/Counts!AA2629,"")</f>
        <v>0.303030303030303</v>
      </c>
      <c r="J2629" s="36" t="n">
        <f aca="false">IFERROR(Counts!AB2629/Counts!AA2629,"")</f>
        <v>0.330484848484849</v>
      </c>
      <c r="K2629" s="37" t="n">
        <f aca="false">IFERROR((Counts!AB2629-Counts!Z2629)/Counts!AA2629,"")</f>
        <v>0.0274545454545455</v>
      </c>
      <c r="L2629" s="38" t="n">
        <f aca="false">IFERROR(Counts!Y2629/Counts!P2629,"")</f>
        <v>0.292929292929293</v>
      </c>
      <c r="M2629" s="38" t="n">
        <f aca="false">IFERROR(Counts!V2629/Counts!P2629,"")</f>
        <v>0.161616161616162</v>
      </c>
      <c r="N2629" s="38" t="n">
        <f aca="false">IFERROR(Counts!AD2629/Counts!AC2629,"")</f>
        <v>0.166666666666667</v>
      </c>
      <c r="O2629" s="38" t="n">
        <f aca="false">IFERROR(Counts!AE2629/Counts!AC2629,"")</f>
        <v>0.351851851851852</v>
      </c>
      <c r="P2629" s="39" t="n">
        <f aca="false">IFERROR(Counts!AG2629/Counts!AF2629,"")</f>
        <v>89.6</v>
      </c>
      <c r="Q2629" s="38" t="n">
        <f aca="false">IFERROR(Counts!AH2629/Counts!AC2629,"")</f>
        <v>0.314814814814815</v>
      </c>
      <c r="R2629" s="38" t="n">
        <f aca="false">IFERROR(Counts!N2629/Counts!M2629,"")</f>
        <v>0.316239316239316</v>
      </c>
      <c r="S2629" s="38" t="n">
        <f aca="false">IFERROR(Counts!K2629/Counts!J2629,"")</f>
        <v>0.640449438202247</v>
      </c>
      <c r="T2629" s="38" t="n">
        <f aca="false">IFERROR(Counts!I2629/Counts!H2629,"")</f>
        <v>0.351063829787234</v>
      </c>
      <c r="U2629" s="38" t="n">
        <f aca="false">IFERROR(1-Counts!L2629/Counts!K2629,"")</f>
        <v>0.789473684210526</v>
      </c>
      <c r="V2629" s="39" t="n">
        <f aca="false">IFERROR(Counts!AJ2629/Counts!AI2629,"")</f>
        <v>75.7789156626506</v>
      </c>
      <c r="W2629" s="38" t="n">
        <f aca="false">IFERROR(Counts!AK2629/Counts!AI2629,"")</f>
        <v>0.63855421686747</v>
      </c>
      <c r="X2629" s="40" t="n">
        <f aca="false">IFERROR(Counts!O2629,"")</f>
        <v>-0.997</v>
      </c>
      <c r="Y2629" s="36" t="n">
        <f aca="false">IFERROR(INDEX('Season Counts'!$Y$2:$Y$740,$AF2629)/INDEX('Season Counts'!$X$2:$X$740,$AF2629),"")</f>
        <v>0.314359223300971</v>
      </c>
      <c r="Z2629" s="37" t="n">
        <f aca="false">IFERROR(J2629-Y2629,"")</f>
        <v>0.0161256251838777</v>
      </c>
      <c r="AA2629" s="38" t="n">
        <f aca="false">IFERROR(INDEX('Season Counts'!$K$2:$K$740,$AF2629)/INDEX('Season Counts'!$J$2:$J$740,$AF2629),"")</f>
        <v>0.354587869362364</v>
      </c>
      <c r="AB2629" s="41" t="n">
        <f aca="false">IFERROR(R2629-AA2629,"")</f>
        <v>-0.0383485531230477</v>
      </c>
      <c r="AC2629" s="39" t="n">
        <f aca="false">IFERROR(INDEX('Season Counts'!$AG$2:$AG$740,$AF2629)/INDEX('Season Counts'!$AF$2:$AF$740,$AF2629),"")</f>
        <v>75.7946962391514</v>
      </c>
      <c r="AD2629" s="40" t="n">
        <f aca="false">IFERROR(V2629-AC2629,"")</f>
        <v>-0.0157805765008021</v>
      </c>
      <c r="AE2629" s="4" t="str">
        <f aca="false">IF(D2629&lt;Guide!$C$21,"Low PA",IF(TRIM(IF(ISNUMBER(AD2629),IF(N(AD2629)&lt;=-Guide!$C$24,"▼ Bat Speed  ",IF(N(AD2629)&gt;=Guide!$C$24,"▲ Bat Speed  ","")),"")&amp;IF(N(Z2629)&gt;=Guide!$C$22,"▲ Contact  ","")&amp;IF(N(Z2629)&lt;=-Guide!$C$22,"▼ Contact  ","")&amp;IF(N(AB2629)&gt;=Guide!$C$23,"▲ Chase  ","")&amp;IF(N(AB2629)&lt;=-Guide!$C$23,"▼ Chase  ",""))="","Stable",TRIM(IF(ISNUMBER(AD2629),IF(N(AD2629)&lt;=-Guide!$C$24,"▼ Bat Speed  ",IF(N(AD2629)&gt;=Guide!$C$24,"▲ Bat Speed  ","")),"")&amp;IF(N(Z2629)&gt;=Guide!$C$22,"▲ Contact  ","")&amp;IF(N(Z2629)&lt;=-Guide!$C$22,"▼ Contact  ","")&amp;IF(N(AB2629)&gt;=Guide!$C$23,"▲ Chase  ","")&amp;IF(N(AB2629)&lt;=-Guide!$C$23,"▼ Chase  ",""))))</f>
        <v>Stable</v>
      </c>
      <c r="AF2629" s="35" t="n">
        <f aca="false">MATCH(Counts!A2629,'Season Counts'!$A$2:$A$740,0)</f>
        <v>672</v>
      </c>
    </row>
    <row r="2630" customFormat="false" ht="15" hidden="false" customHeight="false" outlineLevel="0" collapsed="false">
      <c r="A2630" s="34" t="str">
        <f aca="false">Counts!B2630</f>
        <v>TEX</v>
      </c>
      <c r="B2630" s="5" t="str">
        <f aca="false">Counts!C2630</f>
        <v>Ezequiel Duran</v>
      </c>
      <c r="C2630" s="34" t="str">
        <f aca="false">Counts!F2630</f>
        <v>Mar-Apr</v>
      </c>
      <c r="D2630" s="35" t="n">
        <f aca="false">IFERROR(Counts!P2630,"")</f>
        <v>65</v>
      </c>
      <c r="E2630" s="36" t="n">
        <f aca="false">IFERROR(Counts!R2630/Counts!Q2630,"")</f>
        <v>0.288135593220339</v>
      </c>
      <c r="F2630" s="36" t="n">
        <f aca="false">IFERROR((Counts!R2630+Counts!V2630+Counts!W2630)/(Counts!Q2630+Counts!V2630+Counts!W2630+Counts!X2630),"")</f>
        <v>0.353846153846154</v>
      </c>
      <c r="G2630" s="36" t="n">
        <f aca="false">IFERROR((Counts!R2630+Counts!S2630+2*Counts!T2630+3*Counts!U2630)/Counts!Q2630,"")</f>
        <v>0.423728813559322</v>
      </c>
      <c r="H2630" s="35" t="n">
        <f aca="false">IFERROR(Counts!U2630,"")</f>
        <v>1</v>
      </c>
      <c r="I2630" s="36" t="n">
        <f aca="false">IFERROR(Counts!Z2630/Counts!AA2630,"")</f>
        <v>0.34921875</v>
      </c>
      <c r="J2630" s="36" t="n">
        <f aca="false">IFERROR(Counts!AB2630/Counts!AA2630,"")</f>
        <v>0.2883125</v>
      </c>
      <c r="K2630" s="37" t="n">
        <f aca="false">IFERROR((Counts!AB2630-Counts!Z2630)/Counts!AA2630,"")</f>
        <v>-0.06090625</v>
      </c>
      <c r="L2630" s="38" t="n">
        <f aca="false">IFERROR(Counts!Y2630/Counts!P2630,"")</f>
        <v>0.2</v>
      </c>
      <c r="M2630" s="38" t="n">
        <f aca="false">IFERROR(Counts!V2630/Counts!P2630,"")</f>
        <v>0.0923076923076923</v>
      </c>
      <c r="N2630" s="38" t="n">
        <f aca="false">IFERROR(Counts!AD2630/Counts!AC2630,"")</f>
        <v>0.0434782608695652</v>
      </c>
      <c r="O2630" s="38" t="n">
        <f aca="false">IFERROR(Counts!AE2630/Counts!AC2630,"")</f>
        <v>0.391304347826087</v>
      </c>
      <c r="P2630" s="39" t="n">
        <f aca="false">IFERROR(Counts!AG2630/Counts!AF2630,"")</f>
        <v>89.8088888888889</v>
      </c>
      <c r="Q2630" s="38" t="n">
        <f aca="false">IFERROR(Counts!AH2630/Counts!AC2630,"")</f>
        <v>0.260869565217391</v>
      </c>
      <c r="R2630" s="38" t="n">
        <f aca="false">IFERROR(Counts!N2630/Counts!M2630,"")</f>
        <v>0.333333333333333</v>
      </c>
      <c r="S2630" s="38" t="n">
        <f aca="false">IFERROR(Counts!K2630/Counts!J2630,"")</f>
        <v>0.640350877192982</v>
      </c>
      <c r="T2630" s="38" t="n">
        <f aca="false">IFERROR(Counts!I2630/Counts!H2630,"")</f>
        <v>0.264957264957265</v>
      </c>
      <c r="U2630" s="38" t="n">
        <f aca="false">IFERROR(1-Counts!L2630/Counts!K2630,"")</f>
        <v>0.89041095890411</v>
      </c>
      <c r="V2630" s="39" t="n">
        <f aca="false">IFERROR(Counts!AJ2630/Counts!AI2630,"")</f>
        <v>72.9533333333333</v>
      </c>
      <c r="W2630" s="38" t="n">
        <f aca="false">IFERROR(Counts!AK2630/Counts!AI2630,"")</f>
        <v>0.323809523809524</v>
      </c>
      <c r="X2630" s="40" t="n">
        <f aca="false">IFERROR(Counts!O2630,"")</f>
        <v>0.384</v>
      </c>
      <c r="Y2630" s="36" t="n">
        <f aca="false">IFERROR(INDEX('Season Counts'!$Y$2:$Y$740,$AF2630)/INDEX('Season Counts'!$X$2:$X$740,$AF2630),"")</f>
        <v>0.299863406408094</v>
      </c>
      <c r="Z2630" s="37" t="n">
        <f aca="false">IFERROR(J2630-Y2630,"")</f>
        <v>-0.0115509064080944</v>
      </c>
      <c r="AA2630" s="38" t="n">
        <f aca="false">IFERROR(INDEX('Season Counts'!$K$2:$K$740,$AF2630)/INDEX('Season Counts'!$J$2:$J$740,$AF2630),"")</f>
        <v>0.354838709677419</v>
      </c>
      <c r="AB2630" s="41" t="n">
        <f aca="false">IFERROR(R2630-AA2630,"")</f>
        <v>-0.0215053763440861</v>
      </c>
      <c r="AC2630" s="39" t="n">
        <f aca="false">IFERROR(INDEX('Season Counts'!$AG$2:$AG$740,$AF2630)/INDEX('Season Counts'!$AF$2:$AF$740,$AF2630),"")</f>
        <v>72.6182075471698</v>
      </c>
      <c r="AD2630" s="40" t="n">
        <f aca="false">IFERROR(V2630-AC2630,"")</f>
        <v>0.335125786163516</v>
      </c>
      <c r="AE2630" s="4" t="str">
        <f aca="false">IF(D2630&lt;Guide!$C$21,"Low PA",IF(TRIM(IF(ISNUMBER(AD2630),IF(N(AD2630)&lt;=-Guide!$C$24,"▼ Bat Speed  ",IF(N(AD2630)&gt;=Guide!$C$24,"▲ Bat Speed  ","")),"")&amp;IF(N(Z2630)&gt;=Guide!$C$22,"▲ Contact  ","")&amp;IF(N(Z2630)&lt;=-Guide!$C$22,"▼ Contact  ","")&amp;IF(N(AB2630)&gt;=Guide!$C$23,"▲ Chase  ","")&amp;IF(N(AB2630)&lt;=-Guide!$C$23,"▼ Chase  ",""))="","Stable",TRIM(IF(ISNUMBER(AD2630),IF(N(AD2630)&lt;=-Guide!$C$24,"▼ Bat Speed  ",IF(N(AD2630)&gt;=Guide!$C$24,"▲ Bat Speed  ","")),"")&amp;IF(N(Z2630)&gt;=Guide!$C$22,"▲ Contact  ","")&amp;IF(N(Z2630)&lt;=-Guide!$C$22,"▼ Contact  ","")&amp;IF(N(AB2630)&gt;=Guide!$C$23,"▲ Chase  ","")&amp;IF(N(AB2630)&lt;=-Guide!$C$23,"▼ Chase  ",""))))</f>
        <v>Stable</v>
      </c>
      <c r="AF2630" s="35" t="n">
        <f aca="false">MATCH(Counts!A2630,'Season Counts'!$A$2:$A$740,0)</f>
        <v>673</v>
      </c>
    </row>
    <row r="2631" customFormat="false" ht="15" hidden="false" customHeight="false" outlineLevel="0" collapsed="false">
      <c r="A2631" s="34" t="str">
        <f aca="false">Counts!B2631</f>
        <v>TEX</v>
      </c>
      <c r="B2631" s="5" t="str">
        <f aca="false">Counts!C2631</f>
        <v>Ezequiel Duran</v>
      </c>
      <c r="C2631" s="34" t="str">
        <f aca="false">Counts!F2631</f>
        <v>May</v>
      </c>
      <c r="D2631" s="35" t="n">
        <f aca="false">IFERROR(Counts!P2631,"")</f>
        <v>115</v>
      </c>
      <c r="E2631" s="36" t="n">
        <f aca="false">IFERROR(Counts!R2631/Counts!Q2631,"")</f>
        <v>0.288461538461538</v>
      </c>
      <c r="F2631" s="36" t="n">
        <f aca="false">IFERROR((Counts!R2631+Counts!V2631+Counts!W2631)/(Counts!Q2631+Counts!V2631+Counts!W2631+Counts!X2631),"")</f>
        <v>0.333333333333333</v>
      </c>
      <c r="G2631" s="36" t="n">
        <f aca="false">IFERROR((Counts!R2631+Counts!S2631+2*Counts!T2631+3*Counts!U2631)/Counts!Q2631,"")</f>
        <v>0.480769230769231</v>
      </c>
      <c r="H2631" s="35" t="n">
        <f aca="false">IFERROR(Counts!U2631,"")</f>
        <v>3</v>
      </c>
      <c r="I2631" s="36" t="n">
        <f aca="false">IFERROR(Counts!Z2631/Counts!AA2631,"")</f>
        <v>0.343805309734513</v>
      </c>
      <c r="J2631" s="36" t="n">
        <f aca="false">IFERROR(Counts!AB2631/Counts!AA2631,"")</f>
        <v>0.322309734513274</v>
      </c>
      <c r="K2631" s="37" t="n">
        <f aca="false">IFERROR((Counts!AB2631-Counts!Z2631)/Counts!AA2631,"")</f>
        <v>-0.021495575221239</v>
      </c>
      <c r="L2631" s="38" t="n">
        <f aca="false">IFERROR(Counts!Y2631/Counts!P2631,"")</f>
        <v>0.260869565217391</v>
      </c>
      <c r="M2631" s="38" t="n">
        <f aca="false">IFERROR(Counts!V2631/Counts!P2631,"")</f>
        <v>0.0695652173913044</v>
      </c>
      <c r="N2631" s="38" t="n">
        <f aca="false">IFERROR(Counts!AD2631/Counts!AC2631,"")</f>
        <v>0.0779220779220779</v>
      </c>
      <c r="O2631" s="38" t="n">
        <f aca="false">IFERROR(Counts!AE2631/Counts!AC2631,"")</f>
        <v>0.415584415584416</v>
      </c>
      <c r="P2631" s="39" t="n">
        <f aca="false">IFERROR(Counts!AG2631/Counts!AF2631,"")</f>
        <v>88.9052631578947</v>
      </c>
      <c r="Q2631" s="38" t="n">
        <f aca="false">IFERROR(Counts!AH2631/Counts!AC2631,"")</f>
        <v>0.402597402597403</v>
      </c>
      <c r="R2631" s="38" t="n">
        <f aca="false">IFERROR(Counts!N2631/Counts!M2631,"")</f>
        <v>0.38655462184874</v>
      </c>
      <c r="S2631" s="38" t="n">
        <f aca="false">IFERROR(Counts!K2631/Counts!J2631,"")</f>
        <v>0.656565656565657</v>
      </c>
      <c r="T2631" s="38" t="n">
        <f aca="false">IFERROR(Counts!I2631/Counts!H2631,"")</f>
        <v>0.265765765765766</v>
      </c>
      <c r="U2631" s="38" t="n">
        <f aca="false">IFERROR(1-Counts!L2631/Counts!K2631,"")</f>
        <v>0.830769230769231</v>
      </c>
      <c r="V2631" s="39" t="n">
        <f aca="false">IFERROR(Counts!AJ2631/Counts!AI2631,"")</f>
        <v>72.8359788359788</v>
      </c>
      <c r="W2631" s="38" t="n">
        <f aca="false">IFERROR(Counts!AK2631/Counts!AI2631,"")</f>
        <v>0.285714285714286</v>
      </c>
      <c r="X2631" s="40" t="n">
        <f aca="false">IFERROR(Counts!O2631,"")</f>
        <v>4.144</v>
      </c>
      <c r="Y2631" s="36" t="n">
        <f aca="false">IFERROR(INDEX('Season Counts'!$Y$2:$Y$740,$AF2631)/INDEX('Season Counts'!$X$2:$X$740,$AF2631),"")</f>
        <v>0.299863406408094</v>
      </c>
      <c r="Z2631" s="37" t="n">
        <f aca="false">IFERROR(J2631-Y2631,"")</f>
        <v>0.0224463281051799</v>
      </c>
      <c r="AA2631" s="38" t="n">
        <f aca="false">IFERROR(INDEX('Season Counts'!$K$2:$K$740,$AF2631)/INDEX('Season Counts'!$J$2:$J$740,$AF2631),"")</f>
        <v>0.354838709677419</v>
      </c>
      <c r="AB2631" s="41" t="n">
        <f aca="false">IFERROR(R2631-AA2631,"")</f>
        <v>0.0317159121713201</v>
      </c>
      <c r="AC2631" s="39" t="n">
        <f aca="false">IFERROR(INDEX('Season Counts'!$AG$2:$AG$740,$AF2631)/INDEX('Season Counts'!$AF$2:$AF$740,$AF2631),"")</f>
        <v>72.6182075471698</v>
      </c>
      <c r="AD2631" s="40" t="n">
        <f aca="false">IFERROR(V2631-AC2631,"")</f>
        <v>0.217771288809018</v>
      </c>
      <c r="AE2631" s="4" t="str">
        <f aca="false">IF(D2631&lt;Guide!$C$21,"Low PA",IF(TRIM(IF(ISNUMBER(AD2631),IF(N(AD2631)&lt;=-Guide!$C$24,"▼ Bat Speed  ",IF(N(AD2631)&gt;=Guide!$C$24,"▲ Bat Speed  ","")),"")&amp;IF(N(Z2631)&gt;=Guide!$C$22,"▲ Contact  ","")&amp;IF(N(Z2631)&lt;=-Guide!$C$22,"▼ Contact  ","")&amp;IF(N(AB2631)&gt;=Guide!$C$23,"▲ Chase  ","")&amp;IF(N(AB2631)&lt;=-Guide!$C$23,"▼ Chase  ",""))="","Stable",TRIM(IF(ISNUMBER(AD2631),IF(N(AD2631)&lt;=-Guide!$C$24,"▼ Bat Speed  ",IF(N(AD2631)&gt;=Guide!$C$24,"▲ Bat Speed  ","")),"")&amp;IF(N(Z2631)&gt;=Guide!$C$22,"▲ Contact  ","")&amp;IF(N(Z2631)&lt;=-Guide!$C$22,"▼ Contact  ","")&amp;IF(N(AB2631)&gt;=Guide!$C$23,"▲ Chase  ","")&amp;IF(N(AB2631)&lt;=-Guide!$C$23,"▼ Chase  ",""))))</f>
        <v>Stable</v>
      </c>
      <c r="AF2631" s="35" t="n">
        <f aca="false">MATCH(Counts!A2631,'Season Counts'!$A$2:$A$740,0)</f>
        <v>673</v>
      </c>
    </row>
    <row r="2632" customFormat="false" ht="15" hidden="false" customHeight="false" outlineLevel="0" collapsed="false">
      <c r="A2632" s="34" t="str">
        <f aca="false">Counts!B2632</f>
        <v>TEX</v>
      </c>
      <c r="B2632" s="5" t="str">
        <f aca="false">Counts!C2632</f>
        <v>Ezequiel Duran</v>
      </c>
      <c r="C2632" s="34" t="str">
        <f aca="false">Counts!F2632</f>
        <v>Jun</v>
      </c>
      <c r="D2632" s="35" t="n">
        <f aca="false">IFERROR(Counts!P2632,"")</f>
        <v>104</v>
      </c>
      <c r="E2632" s="36" t="n">
        <f aca="false">IFERROR(Counts!R2632/Counts!Q2632,"")</f>
        <v>0.229166666666667</v>
      </c>
      <c r="F2632" s="36" t="n">
        <f aca="false">IFERROR((Counts!R2632+Counts!V2632+Counts!W2632)/(Counts!Q2632+Counts!V2632+Counts!W2632+Counts!X2632),"")</f>
        <v>0.288461538461538</v>
      </c>
      <c r="G2632" s="36" t="n">
        <f aca="false">IFERROR((Counts!R2632+Counts!S2632+2*Counts!T2632+3*Counts!U2632)/Counts!Q2632,"")</f>
        <v>0.322916666666667</v>
      </c>
      <c r="H2632" s="35" t="n">
        <f aca="false">IFERROR(Counts!U2632,"")</f>
        <v>2</v>
      </c>
      <c r="I2632" s="36" t="n">
        <f aca="false">IFERROR(Counts!Z2632/Counts!AA2632,"")</f>
        <v>0.275480769230769</v>
      </c>
      <c r="J2632" s="36" t="n">
        <f aca="false">IFERROR(Counts!AB2632/Counts!AA2632,"")</f>
        <v>0.286144230769231</v>
      </c>
      <c r="K2632" s="37" t="n">
        <f aca="false">IFERROR((Counts!AB2632-Counts!Z2632)/Counts!AA2632,"")</f>
        <v>0.0106634615384616</v>
      </c>
      <c r="L2632" s="38" t="n">
        <f aca="false">IFERROR(Counts!Y2632/Counts!P2632,"")</f>
        <v>0.230769230769231</v>
      </c>
      <c r="M2632" s="38" t="n">
        <f aca="false">IFERROR(Counts!V2632/Counts!P2632,"")</f>
        <v>0.0673076923076923</v>
      </c>
      <c r="N2632" s="38" t="n">
        <f aca="false">IFERROR(Counts!AD2632/Counts!AC2632,"")</f>
        <v>0.0416666666666667</v>
      </c>
      <c r="O2632" s="38" t="n">
        <f aca="false">IFERROR(Counts!AE2632/Counts!AC2632,"")</f>
        <v>0.305555555555556</v>
      </c>
      <c r="P2632" s="39" t="n">
        <f aca="false">IFERROR(Counts!AG2632/Counts!AF2632,"")</f>
        <v>84.4291666666667</v>
      </c>
      <c r="Q2632" s="38" t="n">
        <f aca="false">IFERROR(Counts!AH2632/Counts!AC2632,"")</f>
        <v>0.333333333333333</v>
      </c>
      <c r="R2632" s="38" t="n">
        <f aca="false">IFERROR(Counts!N2632/Counts!M2632,"")</f>
        <v>0.36231884057971</v>
      </c>
      <c r="S2632" s="38" t="n">
        <f aca="false">IFERROR(Counts!K2632/Counts!J2632,"")</f>
        <v>0.686915887850467</v>
      </c>
      <c r="T2632" s="38" t="n">
        <f aca="false">IFERROR(Counts!I2632/Counts!H2632,"")</f>
        <v>0.207207207207207</v>
      </c>
      <c r="U2632" s="38" t="n">
        <f aca="false">IFERROR(1-Counts!L2632/Counts!K2632,"")</f>
        <v>0.863945578231293</v>
      </c>
      <c r="V2632" s="39" t="n">
        <f aca="false">IFERROR(Counts!AJ2632/Counts!AI2632,"")</f>
        <v>71.930303030303</v>
      </c>
      <c r="W2632" s="38" t="n">
        <f aca="false">IFERROR(Counts!AK2632/Counts!AI2632,"")</f>
        <v>0.217171717171717</v>
      </c>
      <c r="X2632" s="40" t="n">
        <f aca="false">IFERROR(Counts!O2632,"")</f>
        <v>-2.926</v>
      </c>
      <c r="Y2632" s="36" t="n">
        <f aca="false">IFERROR(INDEX('Season Counts'!$Y$2:$Y$740,$AF2632)/INDEX('Season Counts'!$X$2:$X$740,$AF2632),"")</f>
        <v>0.299863406408094</v>
      </c>
      <c r="Z2632" s="37" t="n">
        <f aca="false">IFERROR(J2632-Y2632,"")</f>
        <v>-0.0137191756388636</v>
      </c>
      <c r="AA2632" s="38" t="n">
        <f aca="false">IFERROR(INDEX('Season Counts'!$K$2:$K$740,$AF2632)/INDEX('Season Counts'!$J$2:$J$740,$AF2632),"")</f>
        <v>0.354838709677419</v>
      </c>
      <c r="AB2632" s="41" t="n">
        <f aca="false">IFERROR(R2632-AA2632,"")</f>
        <v>0.00748013090229077</v>
      </c>
      <c r="AC2632" s="39" t="n">
        <f aca="false">IFERROR(INDEX('Season Counts'!$AG$2:$AG$740,$AF2632)/INDEX('Season Counts'!$AF$2:$AF$740,$AF2632),"")</f>
        <v>72.6182075471698</v>
      </c>
      <c r="AD2632" s="40" t="n">
        <f aca="false">IFERROR(V2632-AC2632,"")</f>
        <v>-0.68790451686678</v>
      </c>
      <c r="AE2632" s="4" t="str">
        <f aca="false">IF(D2632&lt;Guide!$C$21,"Low PA",IF(TRIM(IF(ISNUMBER(AD2632),IF(N(AD2632)&lt;=-Guide!$C$24,"▼ Bat Speed  ",IF(N(AD2632)&gt;=Guide!$C$24,"▲ Bat Speed  ","")),"")&amp;IF(N(Z2632)&gt;=Guide!$C$22,"▲ Contact  ","")&amp;IF(N(Z2632)&lt;=-Guide!$C$22,"▼ Contact  ","")&amp;IF(N(AB2632)&gt;=Guide!$C$23,"▲ Chase  ","")&amp;IF(N(AB2632)&lt;=-Guide!$C$23,"▼ Chase  ",""))="","Stable",TRIM(IF(ISNUMBER(AD2632),IF(N(AD2632)&lt;=-Guide!$C$24,"▼ Bat Speed  ",IF(N(AD2632)&gt;=Guide!$C$24,"▲ Bat Speed  ","")),"")&amp;IF(N(Z2632)&gt;=Guide!$C$22,"▲ Contact  ","")&amp;IF(N(Z2632)&lt;=-Guide!$C$22,"▼ Contact  ","")&amp;IF(N(AB2632)&gt;=Guide!$C$23,"▲ Chase  ","")&amp;IF(N(AB2632)&lt;=-Guide!$C$23,"▼ Chase  ",""))))</f>
        <v>Stable</v>
      </c>
      <c r="AF2632" s="35" t="n">
        <f aca="false">MATCH(Counts!A2632,'Season Counts'!$A$2:$A$740,0)</f>
        <v>673</v>
      </c>
    </row>
    <row r="2633" customFormat="false" ht="15" hidden="false" customHeight="false" outlineLevel="0" collapsed="false">
      <c r="A2633" s="34" t="str">
        <f aca="false">Counts!B2633</f>
        <v>TEX</v>
      </c>
      <c r="B2633" s="5" t="str">
        <f aca="false">Counts!C2633</f>
        <v>Ezequiel Duran</v>
      </c>
      <c r="C2633" s="34" t="str">
        <f aca="false">Counts!F2633</f>
        <v>Jul</v>
      </c>
      <c r="D2633" s="35" t="n">
        <f aca="false">IFERROR(Counts!P2633,"")</f>
        <v>98</v>
      </c>
      <c r="E2633" s="36" t="n">
        <f aca="false">IFERROR(Counts!R2633/Counts!Q2633,"")</f>
        <v>0.275862068965517</v>
      </c>
      <c r="F2633" s="36" t="n">
        <f aca="false">IFERROR((Counts!R2633+Counts!V2633+Counts!W2633)/(Counts!Q2633+Counts!V2633+Counts!W2633+Counts!X2633),"")</f>
        <v>0.326530612244898</v>
      </c>
      <c r="G2633" s="36" t="n">
        <f aca="false">IFERROR((Counts!R2633+Counts!S2633+2*Counts!T2633+3*Counts!U2633)/Counts!Q2633,"")</f>
        <v>0.551724137931035</v>
      </c>
      <c r="H2633" s="35" t="n">
        <f aca="false">IFERROR(Counts!U2633,"")</f>
        <v>6</v>
      </c>
      <c r="I2633" s="36" t="n">
        <f aca="false">IFERROR(Counts!Z2633/Counts!AA2633,"")</f>
        <v>0.366326530612245</v>
      </c>
      <c r="J2633" s="36" t="n">
        <f aca="false">IFERROR(Counts!AB2633/Counts!AA2633,"")</f>
        <v>0.322448979591837</v>
      </c>
      <c r="K2633" s="37" t="n">
        <f aca="false">IFERROR((Counts!AB2633-Counts!Z2633)/Counts!AA2633,"")</f>
        <v>-0.0438775510204081</v>
      </c>
      <c r="L2633" s="38" t="n">
        <f aca="false">IFERROR(Counts!Y2633/Counts!P2633,"")</f>
        <v>0.214285714285714</v>
      </c>
      <c r="M2633" s="38" t="n">
        <f aca="false">IFERROR(Counts!V2633/Counts!P2633,"")</f>
        <v>0.0612244897959184</v>
      </c>
      <c r="N2633" s="38" t="n">
        <f aca="false">IFERROR(Counts!AD2633/Counts!AC2633,"")</f>
        <v>0.0869565217391304</v>
      </c>
      <c r="O2633" s="38" t="n">
        <f aca="false">IFERROR(Counts!AE2633/Counts!AC2633,"")</f>
        <v>0.318840579710145</v>
      </c>
      <c r="P2633" s="39" t="n">
        <f aca="false">IFERROR(Counts!AG2633/Counts!AF2633,"")</f>
        <v>86.8217391304348</v>
      </c>
      <c r="Q2633" s="38" t="n">
        <f aca="false">IFERROR(Counts!AH2633/Counts!AC2633,"")</f>
        <v>0.463768115942029</v>
      </c>
      <c r="R2633" s="38" t="n">
        <f aca="false">IFERROR(Counts!N2633/Counts!M2633,"")</f>
        <v>0.376190476190476</v>
      </c>
      <c r="S2633" s="38" t="n">
        <f aca="false">IFERROR(Counts!K2633/Counts!J2633,"")</f>
        <v>0.758241758241758</v>
      </c>
      <c r="T2633" s="38" t="n">
        <f aca="false">IFERROR(Counts!I2633/Counts!H2633,"")</f>
        <v>0.216589861751152</v>
      </c>
      <c r="U2633" s="38" t="n">
        <f aca="false">IFERROR(1-Counts!L2633/Counts!K2633,"")</f>
        <v>0.891304347826087</v>
      </c>
      <c r="V2633" s="39" t="n">
        <f aca="false">IFERROR(Counts!AJ2633/Counts!AI2633,"")</f>
        <v>72.6323076923077</v>
      </c>
      <c r="W2633" s="38" t="n">
        <f aca="false">IFERROR(Counts!AK2633/Counts!AI2633,"")</f>
        <v>0.282051282051282</v>
      </c>
      <c r="X2633" s="40" t="n">
        <f aca="false">IFERROR(Counts!O2633,"")</f>
        <v>6.71</v>
      </c>
      <c r="Y2633" s="36" t="n">
        <f aca="false">IFERROR(INDEX('Season Counts'!$Y$2:$Y$740,$AF2633)/INDEX('Season Counts'!$X$2:$X$740,$AF2633),"")</f>
        <v>0.299863406408094</v>
      </c>
      <c r="Z2633" s="37" t="n">
        <f aca="false">IFERROR(J2633-Y2633,"")</f>
        <v>0.0225855731837424</v>
      </c>
      <c r="AA2633" s="38" t="n">
        <f aca="false">IFERROR(INDEX('Season Counts'!$K$2:$K$740,$AF2633)/INDEX('Season Counts'!$J$2:$J$740,$AF2633),"")</f>
        <v>0.354838709677419</v>
      </c>
      <c r="AB2633" s="41" t="n">
        <f aca="false">IFERROR(R2633-AA2633,"")</f>
        <v>0.0213517665130568</v>
      </c>
      <c r="AC2633" s="39" t="n">
        <f aca="false">IFERROR(INDEX('Season Counts'!$AG$2:$AG$740,$AF2633)/INDEX('Season Counts'!$AF$2:$AF$740,$AF2633),"")</f>
        <v>72.6182075471698</v>
      </c>
      <c r="AD2633" s="40" t="n">
        <f aca="false">IFERROR(V2633-AC2633,"")</f>
        <v>0.0141001451378742</v>
      </c>
      <c r="AE2633" s="4" t="str">
        <f aca="false">IF(D2633&lt;Guide!$C$21,"Low PA",IF(TRIM(IF(ISNUMBER(AD2633),IF(N(AD2633)&lt;=-Guide!$C$24,"▼ Bat Speed  ",IF(N(AD2633)&gt;=Guide!$C$24,"▲ Bat Speed  ","")),"")&amp;IF(N(Z2633)&gt;=Guide!$C$22,"▲ Contact  ","")&amp;IF(N(Z2633)&lt;=-Guide!$C$22,"▼ Contact  ","")&amp;IF(N(AB2633)&gt;=Guide!$C$23,"▲ Chase  ","")&amp;IF(N(AB2633)&lt;=-Guide!$C$23,"▼ Chase  ",""))="","Stable",TRIM(IF(ISNUMBER(AD2633),IF(N(AD2633)&lt;=-Guide!$C$24,"▼ Bat Speed  ",IF(N(AD2633)&gt;=Guide!$C$24,"▲ Bat Speed  ","")),"")&amp;IF(N(Z2633)&gt;=Guide!$C$22,"▲ Contact  ","")&amp;IF(N(Z2633)&lt;=-Guide!$C$22,"▼ Contact  ","")&amp;IF(N(AB2633)&gt;=Guide!$C$23,"▲ Chase  ","")&amp;IF(N(AB2633)&lt;=-Guide!$C$23,"▼ Chase  ",""))))</f>
        <v>Stable</v>
      </c>
      <c r="AF2633" s="35" t="n">
        <f aca="false">MATCH(Counts!A2633,'Season Counts'!$A$2:$A$740,0)</f>
        <v>673</v>
      </c>
    </row>
    <row r="2634" customFormat="false" ht="15" hidden="false" customHeight="false" outlineLevel="0" collapsed="false">
      <c r="A2634" s="34" t="str">
        <f aca="false">Counts!B2634</f>
        <v>TEX</v>
      </c>
      <c r="B2634" s="5" t="str">
        <f aca="false">Counts!C2634</f>
        <v>Ezequiel Duran</v>
      </c>
      <c r="C2634" s="34" t="str">
        <f aca="false">Counts!F2634</f>
        <v>Aug</v>
      </c>
      <c r="D2634" s="35" t="n">
        <f aca="false">IFERROR(Counts!P2634,"")</f>
        <v>117</v>
      </c>
      <c r="E2634" s="36" t="n">
        <f aca="false">IFERROR(Counts!R2634/Counts!Q2634,"")</f>
        <v>0.285714285714286</v>
      </c>
      <c r="F2634" s="36" t="n">
        <f aca="false">IFERROR((Counts!R2634+Counts!V2634+Counts!W2634)/(Counts!Q2634+Counts!V2634+Counts!W2634+Counts!X2634),"")</f>
        <v>0.358974358974359</v>
      </c>
      <c r="G2634" s="36" t="n">
        <f aca="false">IFERROR((Counts!R2634+Counts!S2634+2*Counts!T2634+3*Counts!U2634)/Counts!Q2634,"")</f>
        <v>0.457142857142857</v>
      </c>
      <c r="H2634" s="35" t="n">
        <f aca="false">IFERROR(Counts!U2634,"")</f>
        <v>3</v>
      </c>
      <c r="I2634" s="36" t="n">
        <f aca="false">IFERROR(Counts!Z2634/Counts!AA2634,"")</f>
        <v>0.360775862068966</v>
      </c>
      <c r="J2634" s="36" t="n">
        <f aca="false">IFERROR(Counts!AB2634/Counts!AA2634,"")</f>
        <v>0.290387931034483</v>
      </c>
      <c r="K2634" s="37" t="n">
        <f aca="false">IFERROR((Counts!AB2634-Counts!Z2634)/Counts!AA2634,"")</f>
        <v>-0.0703879310344828</v>
      </c>
      <c r="L2634" s="38" t="n">
        <f aca="false">IFERROR(Counts!Y2634/Counts!P2634,"")</f>
        <v>0.264957264957265</v>
      </c>
      <c r="M2634" s="38" t="n">
        <f aca="false">IFERROR(Counts!V2634/Counts!P2634,"")</f>
        <v>0.094017094017094</v>
      </c>
      <c r="N2634" s="38" t="n">
        <f aca="false">IFERROR(Counts!AD2634/Counts!AC2634,"")</f>
        <v>0.0540540540540541</v>
      </c>
      <c r="O2634" s="38" t="n">
        <f aca="false">IFERROR(Counts!AE2634/Counts!AC2634,"")</f>
        <v>0.45945945945946</v>
      </c>
      <c r="P2634" s="39" t="n">
        <f aca="false">IFERROR(Counts!AG2634/Counts!AF2634,"")</f>
        <v>90.1068493150685</v>
      </c>
      <c r="Q2634" s="38" t="n">
        <f aca="false">IFERROR(Counts!AH2634/Counts!AC2634,"")</f>
        <v>0.378378378378378</v>
      </c>
      <c r="R2634" s="38" t="n">
        <f aca="false">IFERROR(Counts!N2634/Counts!M2634,"")</f>
        <v>0.327067669172932</v>
      </c>
      <c r="S2634" s="38" t="n">
        <f aca="false">IFERROR(Counts!K2634/Counts!J2634,"")</f>
        <v>0.688372093023256</v>
      </c>
      <c r="T2634" s="38" t="n">
        <f aca="false">IFERROR(Counts!I2634/Counts!H2634,"")</f>
        <v>0.280851063829787</v>
      </c>
      <c r="U2634" s="38" t="n">
        <f aca="false">IFERROR(1-Counts!L2634/Counts!K2634,"")</f>
        <v>0.831081081081081</v>
      </c>
      <c r="V2634" s="39" t="n">
        <f aca="false">IFERROR(Counts!AJ2634/Counts!AI2634,"")</f>
        <v>72.8292929292929</v>
      </c>
      <c r="W2634" s="38" t="n">
        <f aca="false">IFERROR(Counts!AK2634/Counts!AI2634,"")</f>
        <v>0.303030303030303</v>
      </c>
      <c r="X2634" s="40" t="n">
        <f aca="false">IFERROR(Counts!O2634,"")</f>
        <v>5.928</v>
      </c>
      <c r="Y2634" s="36" t="n">
        <f aca="false">IFERROR(INDEX('Season Counts'!$Y$2:$Y$740,$AF2634)/INDEX('Season Counts'!$X$2:$X$740,$AF2634),"")</f>
        <v>0.299863406408094</v>
      </c>
      <c r="Z2634" s="37" t="n">
        <f aca="false">IFERROR(J2634-Y2634,"")</f>
        <v>-0.0094754753736116</v>
      </c>
      <c r="AA2634" s="38" t="n">
        <f aca="false">IFERROR(INDEX('Season Counts'!$K$2:$K$740,$AF2634)/INDEX('Season Counts'!$J$2:$J$740,$AF2634),"")</f>
        <v>0.354838709677419</v>
      </c>
      <c r="AB2634" s="41" t="n">
        <f aca="false">IFERROR(R2634-AA2634,"")</f>
        <v>-0.027771040504487</v>
      </c>
      <c r="AC2634" s="39" t="n">
        <f aca="false">IFERROR(INDEX('Season Counts'!$AG$2:$AG$740,$AF2634)/INDEX('Season Counts'!$AF$2:$AF$740,$AF2634),"")</f>
        <v>72.6182075471698</v>
      </c>
      <c r="AD2634" s="40" t="n">
        <f aca="false">IFERROR(V2634-AC2634,"")</f>
        <v>0.211085382123116</v>
      </c>
      <c r="AE2634" s="4" t="str">
        <f aca="false">IF(D2634&lt;Guide!$C$21,"Low PA",IF(TRIM(IF(ISNUMBER(AD2634),IF(N(AD2634)&lt;=-Guide!$C$24,"▼ Bat Speed  ",IF(N(AD2634)&gt;=Guide!$C$24,"▲ Bat Speed  ","")),"")&amp;IF(N(Z2634)&gt;=Guide!$C$22,"▲ Contact  ","")&amp;IF(N(Z2634)&lt;=-Guide!$C$22,"▼ Contact  ","")&amp;IF(N(AB2634)&gt;=Guide!$C$23,"▲ Chase  ","")&amp;IF(N(AB2634)&lt;=-Guide!$C$23,"▼ Chase  ",""))="","Stable",TRIM(IF(ISNUMBER(AD2634),IF(N(AD2634)&lt;=-Guide!$C$24,"▼ Bat Speed  ",IF(N(AD2634)&gt;=Guide!$C$24,"▲ Bat Speed  ","")),"")&amp;IF(N(Z2634)&gt;=Guide!$C$22,"▲ Contact  ","")&amp;IF(N(Z2634)&lt;=-Guide!$C$22,"▼ Contact  ","")&amp;IF(N(AB2634)&gt;=Guide!$C$23,"▲ Chase  ","")&amp;IF(N(AB2634)&lt;=-Guide!$C$23,"▼ Chase  ",""))))</f>
        <v>Stable</v>
      </c>
      <c r="AF2634" s="35" t="n">
        <f aca="false">MATCH(Counts!A2634,'Season Counts'!$A$2:$A$740,0)</f>
        <v>673</v>
      </c>
    </row>
    <row r="2635" customFormat="false" ht="15" hidden="false" customHeight="false" outlineLevel="0" collapsed="false">
      <c r="A2635" s="34" t="str">
        <f aca="false">Counts!B2635</f>
        <v>TEX</v>
      </c>
      <c r="B2635" s="5" t="str">
        <f aca="false">Counts!C2635</f>
        <v>Ezequiel Duran</v>
      </c>
      <c r="C2635" s="34" t="str">
        <f aca="false">Counts!F2635</f>
        <v>Sep</v>
      </c>
      <c r="D2635" s="35" t="n">
        <f aca="false">IFERROR(Counts!P2635,"")</f>
        <v>98</v>
      </c>
      <c r="E2635" s="36" t="n">
        <f aca="false">IFERROR(Counts!R2635/Counts!Q2635,"")</f>
        <v>0.193181818181818</v>
      </c>
      <c r="F2635" s="36" t="n">
        <f aca="false">IFERROR((Counts!R2635+Counts!V2635+Counts!W2635)/(Counts!Q2635+Counts!V2635+Counts!W2635+Counts!X2635),"")</f>
        <v>0.26530612244898</v>
      </c>
      <c r="G2635" s="36" t="n">
        <f aca="false">IFERROR((Counts!R2635+Counts!S2635+2*Counts!T2635+3*Counts!U2635)/Counts!Q2635,"")</f>
        <v>0.272727272727273</v>
      </c>
      <c r="H2635" s="35" t="n">
        <f aca="false">IFERROR(Counts!U2635,"")</f>
        <v>2</v>
      </c>
      <c r="I2635" s="36" t="n">
        <f aca="false">IFERROR(Counts!Z2635/Counts!AA2635,"")</f>
        <v>0.246428571428571</v>
      </c>
      <c r="J2635" s="36" t="n">
        <f aca="false">IFERROR(Counts!AB2635/Counts!AA2635,"")</f>
        <v>0.284714285714286</v>
      </c>
      <c r="K2635" s="37" t="n">
        <f aca="false">IFERROR((Counts!AB2635-Counts!Z2635)/Counts!AA2635,"")</f>
        <v>0.0382857142857143</v>
      </c>
      <c r="L2635" s="38" t="n">
        <f aca="false">IFERROR(Counts!Y2635/Counts!P2635,"")</f>
        <v>0.224489795918367</v>
      </c>
      <c r="M2635" s="38" t="n">
        <f aca="false">IFERROR(Counts!V2635/Counts!P2635,"")</f>
        <v>0.0816326530612245</v>
      </c>
      <c r="N2635" s="38" t="n">
        <f aca="false">IFERROR(Counts!AD2635/Counts!AC2635,"")</f>
        <v>0.0447761194029851</v>
      </c>
      <c r="O2635" s="38" t="n">
        <f aca="false">IFERROR(Counts!AE2635/Counts!AC2635,"")</f>
        <v>0.432835820895522</v>
      </c>
      <c r="P2635" s="39" t="n">
        <f aca="false">IFERROR(Counts!AG2635/Counts!AF2635,"")</f>
        <v>87.8074626865672</v>
      </c>
      <c r="Q2635" s="38" t="n">
        <f aca="false">IFERROR(Counts!AH2635/Counts!AC2635,"")</f>
        <v>0.253731343283582</v>
      </c>
      <c r="R2635" s="38" t="n">
        <f aca="false">IFERROR(Counts!N2635/Counts!M2635,"")</f>
        <v>0.336898395721925</v>
      </c>
      <c r="S2635" s="38" t="n">
        <f aca="false">IFERROR(Counts!K2635/Counts!J2635,"")</f>
        <v>0.759776536312849</v>
      </c>
      <c r="T2635" s="38" t="n">
        <f aca="false">IFERROR(Counts!I2635/Counts!H2635,"")</f>
        <v>0.201005025125628</v>
      </c>
      <c r="U2635" s="38" t="n">
        <f aca="false">IFERROR(1-Counts!L2635/Counts!K2635,"")</f>
        <v>0.889705882352941</v>
      </c>
      <c r="V2635" s="39" t="n">
        <f aca="false">IFERROR(Counts!AJ2635/Counts!AI2635,"")</f>
        <v>72.7057142857143</v>
      </c>
      <c r="W2635" s="38" t="n">
        <f aca="false">IFERROR(Counts!AK2635/Counts!AI2635,"")</f>
        <v>0.32</v>
      </c>
      <c r="X2635" s="40" t="n">
        <f aca="false">IFERROR(Counts!O2635,"")</f>
        <v>-4.615</v>
      </c>
      <c r="Y2635" s="36" t="n">
        <f aca="false">IFERROR(INDEX('Season Counts'!$Y$2:$Y$740,$AF2635)/INDEX('Season Counts'!$X$2:$X$740,$AF2635),"")</f>
        <v>0.299863406408094</v>
      </c>
      <c r="Z2635" s="37" t="n">
        <f aca="false">IFERROR(J2635-Y2635,"")</f>
        <v>-0.0151491206938087</v>
      </c>
      <c r="AA2635" s="38" t="n">
        <f aca="false">IFERROR(INDEX('Season Counts'!$K$2:$K$740,$AF2635)/INDEX('Season Counts'!$J$2:$J$740,$AF2635),"")</f>
        <v>0.354838709677419</v>
      </c>
      <c r="AB2635" s="41" t="n">
        <f aca="false">IFERROR(R2635-AA2635,"")</f>
        <v>-0.0179403139554942</v>
      </c>
      <c r="AC2635" s="39" t="n">
        <f aca="false">IFERROR(INDEX('Season Counts'!$AG$2:$AG$740,$AF2635)/INDEX('Season Counts'!$AF$2:$AF$740,$AF2635),"")</f>
        <v>72.6182075471698</v>
      </c>
      <c r="AD2635" s="40" t="n">
        <f aca="false">IFERROR(V2635-AC2635,"")</f>
        <v>0.0875067385444623</v>
      </c>
      <c r="AE2635" s="4" t="str">
        <f aca="false">IF(D2635&lt;Guide!$C$21,"Low PA",IF(TRIM(IF(ISNUMBER(AD2635),IF(N(AD2635)&lt;=-Guide!$C$24,"▼ Bat Speed  ",IF(N(AD2635)&gt;=Guide!$C$24,"▲ Bat Speed  ","")),"")&amp;IF(N(Z2635)&gt;=Guide!$C$22,"▲ Contact  ","")&amp;IF(N(Z2635)&lt;=-Guide!$C$22,"▼ Contact  ","")&amp;IF(N(AB2635)&gt;=Guide!$C$23,"▲ Chase  ","")&amp;IF(N(AB2635)&lt;=-Guide!$C$23,"▼ Chase  ",""))="","Stable",TRIM(IF(ISNUMBER(AD2635),IF(N(AD2635)&lt;=-Guide!$C$24,"▼ Bat Speed  ",IF(N(AD2635)&gt;=Guide!$C$24,"▲ Bat Speed  ","")),"")&amp;IF(N(Z2635)&gt;=Guide!$C$22,"▲ Contact  ","")&amp;IF(N(Z2635)&lt;=-Guide!$C$22,"▼ Contact  ","")&amp;IF(N(AB2635)&gt;=Guide!$C$23,"▲ Chase  ","")&amp;IF(N(AB2635)&lt;=-Guide!$C$23,"▼ Chase  ",""))))</f>
        <v>Stable</v>
      </c>
      <c r="AF2635" s="35" t="n">
        <f aca="false">MATCH(Counts!A2635,'Season Counts'!$A$2:$A$740,0)</f>
        <v>673</v>
      </c>
    </row>
    <row r="2636" customFormat="false" ht="15" hidden="false" customHeight="false" outlineLevel="0" collapsed="false">
      <c r="A2636" s="34" t="str">
        <f aca="false">Counts!B2636</f>
        <v>TEX</v>
      </c>
      <c r="B2636" s="5" t="str">
        <f aca="false">Counts!C2636</f>
        <v>Wyatt Langford</v>
      </c>
      <c r="C2636" s="34" t="str">
        <f aca="false">Counts!F2636</f>
        <v>Mar-Apr</v>
      </c>
      <c r="D2636" s="35" t="n">
        <f aca="false">IFERROR(Counts!P2636,"")</f>
        <v>84</v>
      </c>
      <c r="E2636" s="36" t="n">
        <f aca="false">IFERROR(Counts!R2636/Counts!Q2636,"")</f>
        <v>0.2375</v>
      </c>
      <c r="F2636" s="36" t="n">
        <f aca="false">IFERROR((Counts!R2636+Counts!V2636+Counts!W2636)/(Counts!Q2636+Counts!V2636+Counts!W2636+Counts!X2636),"")</f>
        <v>0.273809523809524</v>
      </c>
      <c r="G2636" s="36" t="n">
        <f aca="false">IFERROR((Counts!R2636+Counts!S2636+2*Counts!T2636+3*Counts!U2636)/Counts!Q2636,"")</f>
        <v>0.3625</v>
      </c>
      <c r="H2636" s="35" t="n">
        <f aca="false">IFERROR(Counts!U2636,"")</f>
        <v>1</v>
      </c>
      <c r="I2636" s="36" t="n">
        <f aca="false">IFERROR(Counts!Z2636/Counts!AA2636,"")</f>
        <v>0.279166666666667</v>
      </c>
      <c r="J2636" s="36" t="n">
        <f aca="false">IFERROR(Counts!AB2636/Counts!AA2636,"")</f>
        <v>0.281595238095238</v>
      </c>
      <c r="K2636" s="37" t="n">
        <f aca="false">IFERROR((Counts!AB2636-Counts!Z2636)/Counts!AA2636,"")</f>
        <v>0.00242857142857144</v>
      </c>
      <c r="L2636" s="38" t="n">
        <f aca="false">IFERROR(Counts!Y2636/Counts!P2636,"")</f>
        <v>0.226190476190476</v>
      </c>
      <c r="M2636" s="38" t="n">
        <f aca="false">IFERROR(Counts!V2636/Counts!P2636,"")</f>
        <v>0.0476190476190476</v>
      </c>
      <c r="N2636" s="38" t="n">
        <f aca="false">IFERROR(Counts!AD2636/Counts!AC2636,"")</f>
        <v>0.0491803278688525</v>
      </c>
      <c r="O2636" s="38" t="n">
        <f aca="false">IFERROR(Counts!AE2636/Counts!AC2636,"")</f>
        <v>0.377049180327869</v>
      </c>
      <c r="P2636" s="39" t="n">
        <f aca="false">IFERROR(Counts!AG2636/Counts!AF2636,"")</f>
        <v>90.7852459016393</v>
      </c>
      <c r="Q2636" s="38" t="n">
        <f aca="false">IFERROR(Counts!AH2636/Counts!AC2636,"")</f>
        <v>0.278688524590164</v>
      </c>
      <c r="R2636" s="38" t="n">
        <f aca="false">IFERROR(Counts!N2636/Counts!M2636,"")</f>
        <v>0.294117647058824</v>
      </c>
      <c r="S2636" s="38" t="n">
        <f aca="false">IFERROR(Counts!K2636/Counts!J2636,"")</f>
        <v>0.658385093167702</v>
      </c>
      <c r="T2636" s="38" t="n">
        <f aca="false">IFERROR(Counts!I2636/Counts!H2636,"")</f>
        <v>0.230769230769231</v>
      </c>
      <c r="U2636" s="38" t="n">
        <f aca="false">IFERROR(1-Counts!L2636/Counts!K2636,"")</f>
        <v>0.849056603773585</v>
      </c>
      <c r="V2636" s="39" t="n">
        <f aca="false">IFERROR(Counts!AJ2636/Counts!AI2636,"")</f>
        <v>72.7798561151079</v>
      </c>
      <c r="W2636" s="38" t="n">
        <f aca="false">IFERROR(Counts!AK2636/Counts!AI2636,"")</f>
        <v>0.251798561151079</v>
      </c>
      <c r="X2636" s="40" t="n">
        <f aca="false">IFERROR(Counts!O2636,"")</f>
        <v>-3.084</v>
      </c>
      <c r="Y2636" s="36" t="n">
        <f aca="false">IFERROR(INDEX('Season Counts'!$Y$2:$Y$740,$AF2636)/INDEX('Season Counts'!$X$2:$X$740,$AF2636),"")</f>
        <v>0.318782978723404</v>
      </c>
      <c r="Z2636" s="37" t="n">
        <f aca="false">IFERROR(J2636-Y2636,"")</f>
        <v>-0.0371877406281662</v>
      </c>
      <c r="AA2636" s="38" t="n">
        <f aca="false">IFERROR(INDEX('Season Counts'!$K$2:$K$740,$AF2636)/INDEX('Season Counts'!$J$2:$J$740,$AF2636),"")</f>
        <v>0.261806981519507</v>
      </c>
      <c r="AB2636" s="41" t="n">
        <f aca="false">IFERROR(R2636-AA2636,"")</f>
        <v>0.0323106655393163</v>
      </c>
      <c r="AC2636" s="39" t="n">
        <f aca="false">IFERROR(INDEX('Season Counts'!$AG$2:$AG$740,$AF2636)/INDEX('Season Counts'!$AF$2:$AF$740,$AF2636),"")</f>
        <v>72.8520618556701</v>
      </c>
      <c r="AD2636" s="40" t="n">
        <f aca="false">IFERROR(V2636-AC2636,"")</f>
        <v>-0.0722057405621968</v>
      </c>
      <c r="AE2636" s="4" t="str">
        <f aca="false">IF(D2636&lt;Guide!$C$21,"Low PA",IF(TRIM(IF(ISNUMBER(AD2636),IF(N(AD2636)&lt;=-Guide!$C$24,"▼ Bat Speed  ",IF(N(AD2636)&gt;=Guide!$C$24,"▲ Bat Speed  ","")),"")&amp;IF(N(Z2636)&gt;=Guide!$C$22,"▲ Contact  ","")&amp;IF(N(Z2636)&lt;=-Guide!$C$22,"▼ Contact  ","")&amp;IF(N(AB2636)&gt;=Guide!$C$23,"▲ Chase  ","")&amp;IF(N(AB2636)&lt;=-Guide!$C$23,"▼ Chase  ",""))="","Stable",TRIM(IF(ISNUMBER(AD2636),IF(N(AD2636)&lt;=-Guide!$C$24,"▼ Bat Speed  ",IF(N(AD2636)&gt;=Guide!$C$24,"▲ Bat Speed  ","")),"")&amp;IF(N(Z2636)&gt;=Guide!$C$22,"▲ Contact  ","")&amp;IF(N(Z2636)&lt;=-Guide!$C$22,"▼ Contact  ","")&amp;IF(N(AB2636)&gt;=Guide!$C$23,"▲ Chase  ","")&amp;IF(N(AB2636)&lt;=-Guide!$C$23,"▼ Chase  ",""))))</f>
        <v>Stable</v>
      </c>
      <c r="AF2636" s="35" t="n">
        <f aca="false">MATCH(Counts!A2636,'Season Counts'!$A$2:$A$740,0)</f>
        <v>674</v>
      </c>
    </row>
    <row r="2637" customFormat="false" ht="15" hidden="false" customHeight="false" outlineLevel="0" collapsed="false">
      <c r="A2637" s="34" t="str">
        <f aca="false">Counts!B2637</f>
        <v>TEX</v>
      </c>
      <c r="B2637" s="5" t="str">
        <f aca="false">Counts!C2637</f>
        <v>Wyatt Langford</v>
      </c>
      <c r="C2637" s="34" t="str">
        <f aca="false">Counts!F2637</f>
        <v>Jun</v>
      </c>
      <c r="D2637" s="35" t="n">
        <f aca="false">IFERROR(Counts!P2637,"")</f>
        <v>89</v>
      </c>
      <c r="E2637" s="36" t="n">
        <f aca="false">IFERROR(Counts!R2637/Counts!Q2637,"")</f>
        <v>0.317073170731707</v>
      </c>
      <c r="F2637" s="36" t="n">
        <f aca="false">IFERROR((Counts!R2637+Counts!V2637+Counts!W2637)/(Counts!Q2637+Counts!V2637+Counts!W2637+Counts!X2637),"")</f>
        <v>0.370786516853933</v>
      </c>
      <c r="G2637" s="36" t="n">
        <f aca="false">IFERROR((Counts!R2637+Counts!S2637+2*Counts!T2637+3*Counts!U2637)/Counts!Q2637,"")</f>
        <v>0.634146341463415</v>
      </c>
      <c r="H2637" s="35" t="n">
        <f aca="false">IFERROR(Counts!U2637,"")</f>
        <v>7</v>
      </c>
      <c r="I2637" s="36" t="n">
        <f aca="false">IFERROR(Counts!Z2637/Counts!AA2637,"")</f>
        <v>0.424157303370787</v>
      </c>
      <c r="J2637" s="36" t="n">
        <f aca="false">IFERROR(Counts!AB2637/Counts!AA2637,"")</f>
        <v>0.323224719101124</v>
      </c>
      <c r="K2637" s="37" t="n">
        <f aca="false">IFERROR((Counts!AB2637-Counts!Z2637)/Counts!AA2637,"")</f>
        <v>-0.100932584269663</v>
      </c>
      <c r="L2637" s="38" t="n">
        <f aca="false">IFERROR(Counts!Y2637/Counts!P2637,"")</f>
        <v>0.202247191011236</v>
      </c>
      <c r="M2637" s="38" t="n">
        <f aca="false">IFERROR(Counts!V2637/Counts!P2637,"")</f>
        <v>0.0674157303370787</v>
      </c>
      <c r="N2637" s="38" t="n">
        <f aca="false">IFERROR(Counts!AD2637/Counts!AC2637,"")</f>
        <v>0.109375</v>
      </c>
      <c r="O2637" s="38" t="n">
        <f aca="false">IFERROR(Counts!AE2637/Counts!AC2637,"")</f>
        <v>0.34375</v>
      </c>
      <c r="P2637" s="39" t="n">
        <f aca="false">IFERROR(Counts!AG2637/Counts!AF2637,"")</f>
        <v>86.7359375</v>
      </c>
      <c r="Q2637" s="38" t="n">
        <f aca="false">IFERROR(Counts!AH2637/Counts!AC2637,"")</f>
        <v>0.296875</v>
      </c>
      <c r="R2637" s="38" t="n">
        <f aca="false">IFERROR(Counts!N2637/Counts!M2637,"")</f>
        <v>0.267123287671233</v>
      </c>
      <c r="S2637" s="38" t="n">
        <f aca="false">IFERROR(Counts!K2637/Counts!J2637,"")</f>
        <v>0.714285714285714</v>
      </c>
      <c r="T2637" s="38" t="n">
        <f aca="false">IFERROR(Counts!I2637/Counts!H2637,"")</f>
        <v>0.170731707317073</v>
      </c>
      <c r="U2637" s="38" t="n">
        <f aca="false">IFERROR(1-Counts!L2637/Counts!K2637,"")</f>
        <v>0.888</v>
      </c>
      <c r="V2637" s="39" t="n">
        <f aca="false">IFERROR(Counts!AJ2637/Counts!AI2637,"")</f>
        <v>73.0695945945946</v>
      </c>
      <c r="W2637" s="38" t="n">
        <f aca="false">IFERROR(Counts!AK2637/Counts!AI2637,"")</f>
        <v>0.27027027027027</v>
      </c>
      <c r="X2637" s="40" t="n">
        <f aca="false">IFERROR(Counts!O2637,"")</f>
        <v>5.875</v>
      </c>
      <c r="Y2637" s="36" t="n">
        <f aca="false">IFERROR(INDEX('Season Counts'!$Y$2:$Y$740,$AF2637)/INDEX('Season Counts'!$X$2:$X$740,$AF2637),"")</f>
        <v>0.318782978723404</v>
      </c>
      <c r="Z2637" s="37" t="n">
        <f aca="false">IFERROR(J2637-Y2637,"")</f>
        <v>0.00444174037771933</v>
      </c>
      <c r="AA2637" s="38" t="n">
        <f aca="false">IFERROR(INDEX('Season Counts'!$K$2:$K$740,$AF2637)/INDEX('Season Counts'!$J$2:$J$740,$AF2637),"")</f>
        <v>0.261806981519507</v>
      </c>
      <c r="AB2637" s="41" t="n">
        <f aca="false">IFERROR(R2637-AA2637,"")</f>
        <v>0.00531630615172568</v>
      </c>
      <c r="AC2637" s="39" t="n">
        <f aca="false">IFERROR(INDEX('Season Counts'!$AG$2:$AG$740,$AF2637)/INDEX('Season Counts'!$AF$2:$AF$740,$AF2637),"")</f>
        <v>72.8520618556701</v>
      </c>
      <c r="AD2637" s="40" t="n">
        <f aca="false">IFERROR(V2637-AC2637,"")</f>
        <v>0.21753273892449</v>
      </c>
      <c r="AE2637" s="4" t="str">
        <f aca="false">IF(D2637&lt;Guide!$C$21,"Low PA",IF(TRIM(IF(ISNUMBER(AD2637),IF(N(AD2637)&lt;=-Guide!$C$24,"▼ Bat Speed  ",IF(N(AD2637)&gt;=Guide!$C$24,"▲ Bat Speed  ","")),"")&amp;IF(N(Z2637)&gt;=Guide!$C$22,"▲ Contact  ","")&amp;IF(N(Z2637)&lt;=-Guide!$C$22,"▼ Contact  ","")&amp;IF(N(AB2637)&gt;=Guide!$C$23,"▲ Chase  ","")&amp;IF(N(AB2637)&lt;=-Guide!$C$23,"▼ Chase  ",""))="","Stable",TRIM(IF(ISNUMBER(AD2637),IF(N(AD2637)&lt;=-Guide!$C$24,"▼ Bat Speed  ",IF(N(AD2637)&gt;=Guide!$C$24,"▲ Bat Speed  ","")),"")&amp;IF(N(Z2637)&gt;=Guide!$C$22,"▲ Contact  ","")&amp;IF(N(Z2637)&lt;=-Guide!$C$22,"▼ Contact  ","")&amp;IF(N(AB2637)&gt;=Guide!$C$23,"▲ Chase  ","")&amp;IF(N(AB2637)&lt;=-Guide!$C$23,"▼ Chase  ",""))))</f>
        <v>Stable</v>
      </c>
      <c r="AF2637" s="35" t="n">
        <f aca="false">MATCH(Counts!A2637,'Season Counts'!$A$2:$A$740,0)</f>
        <v>674</v>
      </c>
    </row>
    <row r="2638" customFormat="false" ht="15" hidden="false" customHeight="false" outlineLevel="0" collapsed="false">
      <c r="A2638" s="34" t="str">
        <f aca="false">Counts!B2638</f>
        <v>TEX</v>
      </c>
      <c r="B2638" s="5" t="str">
        <f aca="false">Counts!C2638</f>
        <v>Wyatt Langford</v>
      </c>
      <c r="C2638" s="34" t="str">
        <f aca="false">Counts!F2638</f>
        <v>Jul</v>
      </c>
      <c r="D2638" s="35" t="n">
        <f aca="false">IFERROR(Counts!P2638,"")</f>
        <v>77</v>
      </c>
      <c r="E2638" s="36" t="n">
        <f aca="false">IFERROR(Counts!R2638/Counts!Q2638,"")</f>
        <v>0.273972602739726</v>
      </c>
      <c r="F2638" s="36" t="n">
        <f aca="false">IFERROR((Counts!R2638+Counts!V2638+Counts!W2638)/(Counts!Q2638+Counts!V2638+Counts!W2638+Counts!X2638),"")</f>
        <v>0.311688311688312</v>
      </c>
      <c r="G2638" s="36" t="n">
        <f aca="false">IFERROR((Counts!R2638+Counts!S2638+2*Counts!T2638+3*Counts!U2638)/Counts!Q2638,"")</f>
        <v>0.506849315068493</v>
      </c>
      <c r="H2638" s="35" t="n">
        <f aca="false">IFERROR(Counts!U2638,"")</f>
        <v>4</v>
      </c>
      <c r="I2638" s="36" t="n">
        <f aca="false">IFERROR(Counts!Z2638/Counts!AA2638,"")</f>
        <v>0.35</v>
      </c>
      <c r="J2638" s="36" t="n">
        <f aca="false">IFERROR(Counts!AB2638/Counts!AA2638,"")</f>
        <v>0.317909090909091</v>
      </c>
      <c r="K2638" s="37" t="n">
        <f aca="false">IFERROR((Counts!AB2638-Counts!Z2638)/Counts!AA2638,"")</f>
        <v>-0.0320909090909091</v>
      </c>
      <c r="L2638" s="38" t="n">
        <f aca="false">IFERROR(Counts!Y2638/Counts!P2638,"")</f>
        <v>0.246753246753247</v>
      </c>
      <c r="M2638" s="38" t="n">
        <f aca="false">IFERROR(Counts!V2638/Counts!P2638,"")</f>
        <v>0.051948051948052</v>
      </c>
      <c r="N2638" s="38" t="n">
        <f aca="false">IFERROR(Counts!AD2638/Counts!AC2638,"")</f>
        <v>0.0925925925925926</v>
      </c>
      <c r="O2638" s="38" t="n">
        <f aca="false">IFERROR(Counts!AE2638/Counts!AC2638,"")</f>
        <v>0.462962962962963</v>
      </c>
      <c r="P2638" s="39" t="n">
        <f aca="false">IFERROR(Counts!AG2638/Counts!AF2638,"")</f>
        <v>91.6888888888889</v>
      </c>
      <c r="Q2638" s="38" t="n">
        <f aca="false">IFERROR(Counts!AH2638/Counts!AC2638,"")</f>
        <v>0.462962962962963</v>
      </c>
      <c r="R2638" s="38" t="n">
        <f aca="false">IFERROR(Counts!N2638/Counts!M2638,"")</f>
        <v>0.294520547945206</v>
      </c>
      <c r="S2638" s="38" t="n">
        <f aca="false">IFERROR(Counts!K2638/Counts!J2638,"")</f>
        <v>0.73758865248227</v>
      </c>
      <c r="T2638" s="38" t="n">
        <f aca="false">IFERROR(Counts!I2638/Counts!H2638,"")</f>
        <v>0.210884353741497</v>
      </c>
      <c r="U2638" s="38" t="n">
        <f aca="false">IFERROR(1-Counts!L2638/Counts!K2638,"")</f>
        <v>0.836538461538462</v>
      </c>
      <c r="V2638" s="39" t="n">
        <f aca="false">IFERROR(Counts!AJ2638/Counts!AI2638,"")</f>
        <v>72.7503875968992</v>
      </c>
      <c r="W2638" s="38" t="n">
        <f aca="false">IFERROR(Counts!AK2638/Counts!AI2638,"")</f>
        <v>0.248062015503876</v>
      </c>
      <c r="X2638" s="40" t="n">
        <f aca="false">IFERROR(Counts!O2638,"")</f>
        <v>2.129</v>
      </c>
      <c r="Y2638" s="36" t="n">
        <f aca="false">IFERROR(INDEX('Season Counts'!$Y$2:$Y$740,$AF2638)/INDEX('Season Counts'!$X$2:$X$740,$AF2638),"")</f>
        <v>0.318782978723404</v>
      </c>
      <c r="Z2638" s="37" t="n">
        <f aca="false">IFERROR(J2638-Y2638,"")</f>
        <v>-0.000873887814313357</v>
      </c>
      <c r="AA2638" s="38" t="n">
        <f aca="false">IFERROR(INDEX('Season Counts'!$K$2:$K$740,$AF2638)/INDEX('Season Counts'!$J$2:$J$740,$AF2638),"")</f>
        <v>0.261806981519507</v>
      </c>
      <c r="AB2638" s="41" t="n">
        <f aca="false">IFERROR(R2638-AA2638,"")</f>
        <v>0.0327135664256983</v>
      </c>
      <c r="AC2638" s="39" t="n">
        <f aca="false">IFERROR(INDEX('Season Counts'!$AG$2:$AG$740,$AF2638)/INDEX('Season Counts'!$AF$2:$AF$740,$AF2638),"")</f>
        <v>72.8520618556701</v>
      </c>
      <c r="AD2638" s="40" t="n">
        <f aca="false">IFERROR(V2638-AC2638,"")</f>
        <v>-0.101674258770885</v>
      </c>
      <c r="AE2638" s="4" t="str">
        <f aca="false">IF(D2638&lt;Guide!$C$21,"Low PA",IF(TRIM(IF(ISNUMBER(AD2638),IF(N(AD2638)&lt;=-Guide!$C$24,"▼ Bat Speed  ",IF(N(AD2638)&gt;=Guide!$C$24,"▲ Bat Speed  ","")),"")&amp;IF(N(Z2638)&gt;=Guide!$C$22,"▲ Contact  ","")&amp;IF(N(Z2638)&lt;=-Guide!$C$22,"▼ Contact  ","")&amp;IF(N(AB2638)&gt;=Guide!$C$23,"▲ Chase  ","")&amp;IF(N(AB2638)&lt;=-Guide!$C$23,"▼ Chase  ",""))="","Stable",TRIM(IF(ISNUMBER(AD2638),IF(N(AD2638)&lt;=-Guide!$C$24,"▼ Bat Speed  ",IF(N(AD2638)&gt;=Guide!$C$24,"▲ Bat Speed  ","")),"")&amp;IF(N(Z2638)&gt;=Guide!$C$22,"▲ Contact  ","")&amp;IF(N(Z2638)&lt;=-Guide!$C$22,"▼ Contact  ","")&amp;IF(N(AB2638)&gt;=Guide!$C$23,"▲ Chase  ","")&amp;IF(N(AB2638)&lt;=-Guide!$C$23,"▼ Chase  ",""))))</f>
        <v>Stable</v>
      </c>
      <c r="AF2638" s="35" t="n">
        <f aca="false">MATCH(Counts!A2638,'Season Counts'!$A$2:$A$740,0)</f>
        <v>674</v>
      </c>
    </row>
    <row r="2639" customFormat="false" ht="15" hidden="false" customHeight="false" outlineLevel="0" collapsed="false">
      <c r="A2639" s="34" t="str">
        <f aca="false">Counts!B2639</f>
        <v>TEX</v>
      </c>
      <c r="B2639" s="5" t="str">
        <f aca="false">Counts!C2639</f>
        <v>Wyatt Langford</v>
      </c>
      <c r="C2639" s="34" t="str">
        <f aca="false">Counts!F2639</f>
        <v>Aug</v>
      </c>
      <c r="D2639" s="35" t="n">
        <f aca="false">IFERROR(Counts!P2639,"")</f>
        <v>120</v>
      </c>
      <c r="E2639" s="36" t="n">
        <f aca="false">IFERROR(Counts!R2639/Counts!Q2639,"")</f>
        <v>0.189473684210526</v>
      </c>
      <c r="F2639" s="36" t="n">
        <f aca="false">IFERROR((Counts!R2639+Counts!V2639+Counts!W2639)/(Counts!Q2639+Counts!V2639+Counts!W2639+Counts!X2639),"")</f>
        <v>0.358333333333333</v>
      </c>
      <c r="G2639" s="36" t="n">
        <f aca="false">IFERROR((Counts!R2639+Counts!S2639+2*Counts!T2639+3*Counts!U2639)/Counts!Q2639,"")</f>
        <v>0.315789473684211</v>
      </c>
      <c r="H2639" s="35" t="n">
        <f aca="false">IFERROR(Counts!U2639,"")</f>
        <v>3</v>
      </c>
      <c r="I2639" s="36" t="n">
        <f aca="false">IFERROR(Counts!Z2639/Counts!AA2639,"")</f>
        <v>0.317083333333333</v>
      </c>
      <c r="J2639" s="36" t="n">
        <f aca="false">IFERROR(Counts!AB2639/Counts!AA2639,"")</f>
        <v>0.3355</v>
      </c>
      <c r="K2639" s="37" t="n">
        <f aca="false">IFERROR((Counts!AB2639-Counts!Z2639)/Counts!AA2639,"")</f>
        <v>0.0184166666666667</v>
      </c>
      <c r="L2639" s="38" t="n">
        <f aca="false">IFERROR(Counts!Y2639/Counts!P2639,"")</f>
        <v>0.183333333333333</v>
      </c>
      <c r="M2639" s="38" t="n">
        <f aca="false">IFERROR(Counts!V2639/Counts!P2639,"")</f>
        <v>0.183333333333333</v>
      </c>
      <c r="N2639" s="38" t="n">
        <f aca="false">IFERROR(Counts!AD2639/Counts!AC2639,"")</f>
        <v>0.0273972602739726</v>
      </c>
      <c r="O2639" s="38" t="n">
        <f aca="false">IFERROR(Counts!AE2639/Counts!AC2639,"")</f>
        <v>0.36986301369863</v>
      </c>
      <c r="P2639" s="39" t="n">
        <f aca="false">IFERROR(Counts!AG2639/Counts!AF2639,"")</f>
        <v>88.0068493150685</v>
      </c>
      <c r="Q2639" s="38" t="n">
        <f aca="false">IFERROR(Counts!AH2639/Counts!AC2639,"")</f>
        <v>0.273972602739726</v>
      </c>
      <c r="R2639" s="38" t="n">
        <f aca="false">IFERROR(Counts!N2639/Counts!M2639,"")</f>
        <v>0.265682656826568</v>
      </c>
      <c r="S2639" s="38" t="n">
        <f aca="false">IFERROR(Counts!K2639/Counts!J2639,"")</f>
        <v>0.695067264573991</v>
      </c>
      <c r="T2639" s="38" t="n">
        <f aca="false">IFERROR(Counts!I2639/Counts!H2639,"")</f>
        <v>0.20704845814978</v>
      </c>
      <c r="U2639" s="38" t="n">
        <f aca="false">IFERROR(1-Counts!L2639/Counts!K2639,"")</f>
        <v>0.909677419354839</v>
      </c>
      <c r="V2639" s="39" t="n">
        <f aca="false">IFERROR(Counts!AJ2639/Counts!AI2639,"")</f>
        <v>72.3464285714286</v>
      </c>
      <c r="W2639" s="38" t="n">
        <f aca="false">IFERROR(Counts!AK2639/Counts!AI2639,"")</f>
        <v>0.25</v>
      </c>
      <c r="X2639" s="40" t="n">
        <f aca="false">IFERROR(Counts!O2639,"")</f>
        <v>3.001</v>
      </c>
      <c r="Y2639" s="36" t="n">
        <f aca="false">IFERROR(INDEX('Season Counts'!$Y$2:$Y$740,$AF2639)/INDEX('Season Counts'!$X$2:$X$740,$AF2639),"")</f>
        <v>0.318782978723404</v>
      </c>
      <c r="Z2639" s="37" t="n">
        <f aca="false">IFERROR(J2639-Y2639,"")</f>
        <v>0.0167170212765957</v>
      </c>
      <c r="AA2639" s="38" t="n">
        <f aca="false">IFERROR(INDEX('Season Counts'!$K$2:$K$740,$AF2639)/INDEX('Season Counts'!$J$2:$J$740,$AF2639),"")</f>
        <v>0.261806981519507</v>
      </c>
      <c r="AB2639" s="41" t="n">
        <f aca="false">IFERROR(R2639-AA2639,"")</f>
        <v>0.00387567530706107</v>
      </c>
      <c r="AC2639" s="39" t="n">
        <f aca="false">IFERROR(INDEX('Season Counts'!$AG$2:$AG$740,$AF2639)/INDEX('Season Counts'!$AF$2:$AF$740,$AF2639),"")</f>
        <v>72.8520618556701</v>
      </c>
      <c r="AD2639" s="40" t="n">
        <f aca="false">IFERROR(V2639-AC2639,"")</f>
        <v>-0.505633284241526</v>
      </c>
      <c r="AE2639" s="4" t="str">
        <f aca="false">IF(D2639&lt;Guide!$C$21,"Low PA",IF(TRIM(IF(ISNUMBER(AD2639),IF(N(AD2639)&lt;=-Guide!$C$24,"▼ Bat Speed  ",IF(N(AD2639)&gt;=Guide!$C$24,"▲ Bat Speed  ","")),"")&amp;IF(N(Z2639)&gt;=Guide!$C$22,"▲ Contact  ","")&amp;IF(N(Z2639)&lt;=-Guide!$C$22,"▼ Contact  ","")&amp;IF(N(AB2639)&gt;=Guide!$C$23,"▲ Chase  ","")&amp;IF(N(AB2639)&lt;=-Guide!$C$23,"▼ Chase  ",""))="","Stable",TRIM(IF(ISNUMBER(AD2639),IF(N(AD2639)&lt;=-Guide!$C$24,"▼ Bat Speed  ",IF(N(AD2639)&gt;=Guide!$C$24,"▲ Bat Speed  ","")),"")&amp;IF(N(Z2639)&gt;=Guide!$C$22,"▲ Contact  ","")&amp;IF(N(Z2639)&lt;=-Guide!$C$22,"▼ Contact  ","")&amp;IF(N(AB2639)&gt;=Guide!$C$23,"▲ Chase  ","")&amp;IF(N(AB2639)&lt;=-Guide!$C$23,"▼ Chase  ",""))))</f>
        <v>Stable</v>
      </c>
      <c r="AF2639" s="35" t="n">
        <f aca="false">MATCH(Counts!A2639,'Season Counts'!$A$2:$A$740,0)</f>
        <v>674</v>
      </c>
    </row>
    <row r="2640" customFormat="false" ht="15" hidden="false" customHeight="false" outlineLevel="0" collapsed="false">
      <c r="A2640" s="34" t="str">
        <f aca="false">Counts!B2640</f>
        <v>TEX</v>
      </c>
      <c r="B2640" s="5" t="str">
        <f aca="false">Counts!C2640</f>
        <v>Wyatt Langford</v>
      </c>
      <c r="C2640" s="34" t="str">
        <f aca="false">Counts!F2640</f>
        <v>Sep</v>
      </c>
      <c r="D2640" s="35" t="n">
        <f aca="false">IFERROR(Counts!P2640,"")</f>
        <v>101</v>
      </c>
      <c r="E2640" s="36" t="n">
        <f aca="false">IFERROR(Counts!R2640/Counts!Q2640,"")</f>
        <v>0.185185185185185</v>
      </c>
      <c r="F2640" s="36" t="n">
        <f aca="false">IFERROR((Counts!R2640+Counts!V2640+Counts!W2640)/(Counts!Q2640+Counts!V2640+Counts!W2640+Counts!X2640),"")</f>
        <v>0.336633663366337</v>
      </c>
      <c r="G2640" s="36" t="n">
        <f aca="false">IFERROR((Counts!R2640+Counts!S2640+2*Counts!T2640+3*Counts!U2640)/Counts!Q2640,"")</f>
        <v>0.308641975308642</v>
      </c>
      <c r="H2640" s="35" t="n">
        <f aca="false">IFERROR(Counts!U2640,"")</f>
        <v>2</v>
      </c>
      <c r="I2640" s="36" t="n">
        <f aca="false">IFERROR(Counts!Z2640/Counts!AA2640,"")</f>
        <v>0.297</v>
      </c>
      <c r="J2640" s="36" t="n">
        <f aca="false">IFERROR(Counts!AB2640/Counts!AA2640,"")</f>
        <v>0.32668</v>
      </c>
      <c r="K2640" s="37" t="n">
        <f aca="false">IFERROR((Counts!AB2640-Counts!Z2640)/Counts!AA2640,"")</f>
        <v>0.02968</v>
      </c>
      <c r="L2640" s="38" t="n">
        <f aca="false">IFERROR(Counts!Y2640/Counts!P2640,"")</f>
        <v>0.287128712871287</v>
      </c>
      <c r="M2640" s="38" t="n">
        <f aca="false">IFERROR(Counts!V2640/Counts!P2640,"")</f>
        <v>0.188118811881188</v>
      </c>
      <c r="N2640" s="38" t="n">
        <f aca="false">IFERROR(Counts!AD2640/Counts!AC2640,"")</f>
        <v>0.132075471698113</v>
      </c>
      <c r="O2640" s="38" t="n">
        <f aca="false">IFERROR(Counts!AE2640/Counts!AC2640,"")</f>
        <v>0.264150943396226</v>
      </c>
      <c r="P2640" s="39" t="n">
        <f aca="false">IFERROR(Counts!AG2640/Counts!AF2640,"")</f>
        <v>85.888679245283</v>
      </c>
      <c r="Q2640" s="38" t="n">
        <f aca="false">IFERROR(Counts!AH2640/Counts!AC2640,"")</f>
        <v>0.358490566037736</v>
      </c>
      <c r="R2640" s="38" t="n">
        <f aca="false">IFERROR(Counts!N2640/Counts!M2640,"")</f>
        <v>0.211618257261411</v>
      </c>
      <c r="S2640" s="38" t="n">
        <f aca="false">IFERROR(Counts!K2640/Counts!J2640,"")</f>
        <v>0.625</v>
      </c>
      <c r="T2640" s="38" t="n">
        <f aca="false">IFERROR(Counts!I2640/Counts!H2640,"")</f>
        <v>0.303867403314917</v>
      </c>
      <c r="U2640" s="38" t="n">
        <f aca="false">IFERROR(1-Counts!L2640/Counts!K2640,"")</f>
        <v>0.769230769230769</v>
      </c>
      <c r="V2640" s="39" t="n">
        <f aca="false">IFERROR(Counts!AJ2640/Counts!AI2640,"")</f>
        <v>73.4012195121951</v>
      </c>
      <c r="W2640" s="38" t="n">
        <f aca="false">IFERROR(Counts!AK2640/Counts!AI2640,"")</f>
        <v>0.359756097560976</v>
      </c>
      <c r="X2640" s="40" t="n">
        <f aca="false">IFERROR(Counts!O2640,"")</f>
        <v>-1.068</v>
      </c>
      <c r="Y2640" s="36" t="n">
        <f aca="false">IFERROR(INDEX('Season Counts'!$Y$2:$Y$740,$AF2640)/INDEX('Season Counts'!$X$2:$X$740,$AF2640),"")</f>
        <v>0.318782978723404</v>
      </c>
      <c r="Z2640" s="37" t="n">
        <f aca="false">IFERROR(J2640-Y2640,"")</f>
        <v>0.0078970212765957</v>
      </c>
      <c r="AA2640" s="38" t="n">
        <f aca="false">IFERROR(INDEX('Season Counts'!$K$2:$K$740,$AF2640)/INDEX('Season Counts'!$J$2:$J$740,$AF2640),"")</f>
        <v>0.261806981519507</v>
      </c>
      <c r="AB2640" s="41" t="n">
        <f aca="false">IFERROR(R2640-AA2640,"")</f>
        <v>-0.0501887242580964</v>
      </c>
      <c r="AC2640" s="39" t="n">
        <f aca="false">IFERROR(INDEX('Season Counts'!$AG$2:$AG$740,$AF2640)/INDEX('Season Counts'!$AF$2:$AF$740,$AF2640),"")</f>
        <v>72.8520618556701</v>
      </c>
      <c r="AD2640" s="40" t="n">
        <f aca="false">IFERROR(V2640-AC2640,"")</f>
        <v>0.549157656525011</v>
      </c>
      <c r="AE2640" s="4" t="str">
        <f aca="false">IF(D2640&lt;Guide!$C$21,"Low PA",IF(TRIM(IF(ISNUMBER(AD2640),IF(N(AD2640)&lt;=-Guide!$C$24,"▼ Bat Speed  ",IF(N(AD2640)&gt;=Guide!$C$24,"▲ Bat Speed  ","")),"")&amp;IF(N(Z2640)&gt;=Guide!$C$22,"▲ Contact  ","")&amp;IF(N(Z2640)&lt;=-Guide!$C$22,"▼ Contact  ","")&amp;IF(N(AB2640)&gt;=Guide!$C$23,"▲ Chase  ","")&amp;IF(N(AB2640)&lt;=-Guide!$C$23,"▼ Chase  ",""))="","Stable",TRIM(IF(ISNUMBER(AD2640),IF(N(AD2640)&lt;=-Guide!$C$24,"▼ Bat Speed  ",IF(N(AD2640)&gt;=Guide!$C$24,"▲ Bat Speed  ","")),"")&amp;IF(N(Z2640)&gt;=Guide!$C$22,"▲ Contact  ","")&amp;IF(N(Z2640)&lt;=-Guide!$C$22,"▼ Contact  ","")&amp;IF(N(AB2640)&gt;=Guide!$C$23,"▲ Chase  ","")&amp;IF(N(AB2640)&lt;=-Guide!$C$23,"▼ Chase  ",""))))</f>
        <v>▼ Chase</v>
      </c>
      <c r="AF2640" s="35" t="n">
        <f aca="false">MATCH(Counts!A2640,'Season Counts'!$A$2:$A$740,0)</f>
        <v>674</v>
      </c>
    </row>
    <row r="2641" customFormat="false" ht="15" hidden="false" customHeight="false" outlineLevel="0" collapsed="false">
      <c r="A2641" s="34" t="str">
        <f aca="false">Counts!B2641</f>
        <v>TEX</v>
      </c>
      <c r="B2641" s="5" t="str">
        <f aca="false">Counts!C2641</f>
        <v>Evan Carter</v>
      </c>
      <c r="C2641" s="34" t="str">
        <f aca="false">Counts!F2641</f>
        <v>Mar-Apr</v>
      </c>
      <c r="D2641" s="35" t="n">
        <f aca="false">IFERROR(Counts!P2641,"")</f>
        <v>110</v>
      </c>
      <c r="E2641" s="36" t="n">
        <f aca="false">IFERROR(Counts!R2641/Counts!Q2641,"")</f>
        <v>0.188888888888889</v>
      </c>
      <c r="F2641" s="36" t="n">
        <f aca="false">IFERROR((Counts!R2641+Counts!V2641+Counts!W2641)/(Counts!Q2641+Counts!V2641+Counts!W2641+Counts!X2641),"")</f>
        <v>0.308411214953271</v>
      </c>
      <c r="G2641" s="36" t="n">
        <f aca="false">IFERROR((Counts!R2641+Counts!S2641+2*Counts!T2641+3*Counts!U2641)/Counts!Q2641,"")</f>
        <v>0.333333333333333</v>
      </c>
      <c r="H2641" s="35" t="n">
        <f aca="false">IFERROR(Counts!U2641,"")</f>
        <v>3</v>
      </c>
      <c r="I2641" s="36" t="n">
        <f aca="false">IFERROR(Counts!Z2641/Counts!AA2641,"")</f>
        <v>0.291588785046729</v>
      </c>
      <c r="J2641" s="36" t="n">
        <f aca="false">IFERROR(Counts!AB2641/Counts!AA2641,"")</f>
        <v>0.314299065420561</v>
      </c>
      <c r="K2641" s="37" t="n">
        <f aca="false">IFERROR((Counts!AB2641-Counts!Z2641)/Counts!AA2641,"")</f>
        <v>0.0227102803738318</v>
      </c>
      <c r="L2641" s="38" t="n">
        <f aca="false">IFERROR(Counts!Y2641/Counts!P2641,"")</f>
        <v>0.236363636363636</v>
      </c>
      <c r="M2641" s="38" t="n">
        <f aca="false">IFERROR(Counts!V2641/Counts!P2641,"")</f>
        <v>0.136363636363636</v>
      </c>
      <c r="N2641" s="38" t="n">
        <f aca="false">IFERROR(Counts!AD2641/Counts!AC2641,"")</f>
        <v>0.0882352941176471</v>
      </c>
      <c r="O2641" s="38" t="n">
        <f aca="false">IFERROR(Counts!AE2641/Counts!AC2641,"")</f>
        <v>0.382352941176471</v>
      </c>
      <c r="P2641" s="39" t="n">
        <f aca="false">IFERROR(Counts!AG2641/Counts!AF2641,"")</f>
        <v>84.9397058823529</v>
      </c>
      <c r="Q2641" s="38" t="n">
        <f aca="false">IFERROR(Counts!AH2641/Counts!AC2641,"")</f>
        <v>0.411764705882353</v>
      </c>
      <c r="R2641" s="38" t="n">
        <f aca="false">IFERROR(Counts!N2641/Counts!M2641,"")</f>
        <v>0.197247706422018</v>
      </c>
      <c r="S2641" s="38" t="n">
        <f aca="false">IFERROR(Counts!K2641/Counts!J2641,"")</f>
        <v>0.582978723404255</v>
      </c>
      <c r="T2641" s="38" t="n">
        <f aca="false">IFERROR(Counts!I2641/Counts!H2641,"")</f>
        <v>0.222222222222222</v>
      </c>
      <c r="U2641" s="38" t="n">
        <f aca="false">IFERROR(1-Counts!L2641/Counts!K2641,"")</f>
        <v>0.868613138686131</v>
      </c>
      <c r="V2641" s="39" t="n">
        <f aca="false">IFERROR(Counts!AJ2641/Counts!AI2641,"")</f>
        <v>70.122972972973</v>
      </c>
      <c r="W2641" s="38" t="n">
        <f aca="false">IFERROR(Counts!AK2641/Counts!AI2641,"")</f>
        <v>0.148648648648649</v>
      </c>
      <c r="X2641" s="40" t="n">
        <f aca="false">IFERROR(Counts!O2641,"")</f>
        <v>-2.287</v>
      </c>
      <c r="Y2641" s="36" t="n">
        <f aca="false">IFERROR(INDEX('Season Counts'!$Y$2:$Y$740,$AF2641)/INDEX('Season Counts'!$X$2:$X$740,$AF2641),"")</f>
        <v>0.279826966292135</v>
      </c>
      <c r="Z2641" s="37" t="n">
        <f aca="false">IFERROR(J2641-Y2641,"")</f>
        <v>0.034472099128426</v>
      </c>
      <c r="AA2641" s="38" t="n">
        <f aca="false">IFERROR(INDEX('Season Counts'!$K$2:$K$740,$AF2641)/INDEX('Season Counts'!$J$2:$J$740,$AF2641),"")</f>
        <v>0.215384615384615</v>
      </c>
      <c r="AB2641" s="41" t="n">
        <f aca="false">IFERROR(R2641-AA2641,"")</f>
        <v>-0.018136908962597</v>
      </c>
      <c r="AC2641" s="39" t="n">
        <f aca="false">IFERROR(INDEX('Season Counts'!$AG$2:$AG$740,$AF2641)/INDEX('Season Counts'!$AF$2:$AF$740,$AF2641),"")</f>
        <v>71.3604575163399</v>
      </c>
      <c r="AD2641" s="40" t="n">
        <f aca="false">IFERROR(V2641-AC2641,"")</f>
        <v>-1.23748454336689</v>
      </c>
      <c r="AE2641" s="4" t="str">
        <f aca="false">IF(D2641&lt;Guide!$C$21,"Low PA",IF(TRIM(IF(ISNUMBER(AD2641),IF(N(AD2641)&lt;=-Guide!$C$24,"▼ Bat Speed  ",IF(N(AD2641)&gt;=Guide!$C$24,"▲ Bat Speed  ","")),"")&amp;IF(N(Z2641)&gt;=Guide!$C$22,"▲ Contact  ","")&amp;IF(N(Z2641)&lt;=-Guide!$C$22,"▼ Contact  ","")&amp;IF(N(AB2641)&gt;=Guide!$C$23,"▲ Chase  ","")&amp;IF(N(AB2641)&lt;=-Guide!$C$23,"▼ Chase  ",""))="","Stable",TRIM(IF(ISNUMBER(AD2641),IF(N(AD2641)&lt;=-Guide!$C$24,"▼ Bat Speed  ",IF(N(AD2641)&gt;=Guide!$C$24,"▲ Bat Speed  ","")),"")&amp;IF(N(Z2641)&gt;=Guide!$C$22,"▲ Contact  ","")&amp;IF(N(Z2641)&lt;=-Guide!$C$22,"▼ Contact  ","")&amp;IF(N(AB2641)&gt;=Guide!$C$23,"▲ Chase  ","")&amp;IF(N(AB2641)&lt;=-Guide!$C$23,"▼ Chase  ",""))))</f>
        <v>▼ Bat Speed</v>
      </c>
      <c r="AF2641" s="35" t="n">
        <f aca="false">MATCH(Counts!A2641,'Season Counts'!$A$2:$A$740,0)</f>
        <v>675</v>
      </c>
    </row>
    <row r="2642" customFormat="false" ht="15" hidden="false" customHeight="false" outlineLevel="0" collapsed="false">
      <c r="A2642" s="34" t="str">
        <f aca="false">Counts!B2642</f>
        <v>TEX</v>
      </c>
      <c r="B2642" s="5" t="str">
        <f aca="false">Counts!C2642</f>
        <v>Evan Carter</v>
      </c>
      <c r="C2642" s="34" t="str">
        <f aca="false">Counts!F2642</f>
        <v>May</v>
      </c>
      <c r="D2642" s="35" t="n">
        <f aca="false">IFERROR(Counts!P2642,"")</f>
        <v>89</v>
      </c>
      <c r="E2642" s="36" t="n">
        <f aca="false">IFERROR(Counts!R2642/Counts!Q2642,"")</f>
        <v>0.157894736842105</v>
      </c>
      <c r="F2642" s="36" t="n">
        <f aca="false">IFERROR((Counts!R2642+Counts!V2642+Counts!W2642)/(Counts!Q2642+Counts!V2642+Counts!W2642+Counts!X2642),"")</f>
        <v>0.280898876404494</v>
      </c>
      <c r="G2642" s="36" t="n">
        <f aca="false">IFERROR((Counts!R2642+Counts!S2642+2*Counts!T2642+3*Counts!U2642)/Counts!Q2642,"")</f>
        <v>0.355263157894737</v>
      </c>
      <c r="H2642" s="35" t="n">
        <f aca="false">IFERROR(Counts!U2642,"")</f>
        <v>3</v>
      </c>
      <c r="I2642" s="36" t="n">
        <f aca="false">IFERROR(Counts!Z2642/Counts!AA2642,"")</f>
        <v>0.284269662921348</v>
      </c>
      <c r="J2642" s="36" t="n">
        <f aca="false">IFERROR(Counts!AB2642/Counts!AA2642,"")</f>
        <v>0.285033707865169</v>
      </c>
      <c r="K2642" s="37" t="n">
        <f aca="false">IFERROR((Counts!AB2642-Counts!Z2642)/Counts!AA2642,"")</f>
        <v>0.000764044943820201</v>
      </c>
      <c r="L2642" s="38" t="n">
        <f aca="false">IFERROR(Counts!Y2642/Counts!P2642,"")</f>
        <v>0.202247191011236</v>
      </c>
      <c r="M2642" s="38" t="n">
        <f aca="false">IFERROR(Counts!V2642/Counts!P2642,"")</f>
        <v>0.123595505617978</v>
      </c>
      <c r="N2642" s="38" t="n">
        <f aca="false">IFERROR(Counts!AD2642/Counts!AC2642,"")</f>
        <v>0.0689655172413793</v>
      </c>
      <c r="O2642" s="38" t="n">
        <f aca="false">IFERROR(Counts!AE2642/Counts!AC2642,"")</f>
        <v>0.396551724137931</v>
      </c>
      <c r="P2642" s="39" t="n">
        <f aca="false">IFERROR(Counts!AG2642/Counts!AF2642,"")</f>
        <v>87.3034482758621</v>
      </c>
      <c r="Q2642" s="38" t="n">
        <f aca="false">IFERROR(Counts!AH2642/Counts!AC2642,"")</f>
        <v>0.206896551724138</v>
      </c>
      <c r="R2642" s="38" t="n">
        <f aca="false">IFERROR(Counts!N2642/Counts!M2642,"")</f>
        <v>0.196891191709845</v>
      </c>
      <c r="S2642" s="38" t="n">
        <f aca="false">IFERROR(Counts!K2642/Counts!J2642,"")</f>
        <v>0.66120218579235</v>
      </c>
      <c r="T2642" s="38" t="n">
        <f aca="false">IFERROR(Counts!I2642/Counts!H2642,"")</f>
        <v>0.251572327044025</v>
      </c>
      <c r="U2642" s="38" t="n">
        <f aca="false">IFERROR(1-Counts!L2642/Counts!K2642,"")</f>
        <v>0.867768595041322</v>
      </c>
      <c r="V2642" s="39" t="n">
        <f aca="false">IFERROR(Counts!AJ2642/Counts!AI2642,"")</f>
        <v>71.7503597122302</v>
      </c>
      <c r="W2642" s="38" t="n">
        <f aca="false">IFERROR(Counts!AK2642/Counts!AI2642,"")</f>
        <v>0.258992805755396</v>
      </c>
      <c r="X2642" s="40" t="n">
        <f aca="false">IFERROR(Counts!O2642,"")</f>
        <v>-1.54</v>
      </c>
      <c r="Y2642" s="36" t="n">
        <f aca="false">IFERROR(INDEX('Season Counts'!$Y$2:$Y$740,$AF2642)/INDEX('Season Counts'!$X$2:$X$740,$AF2642),"")</f>
        <v>0.279826966292135</v>
      </c>
      <c r="Z2642" s="37" t="n">
        <f aca="false">IFERROR(J2642-Y2642,"")</f>
        <v>0.00520674157303369</v>
      </c>
      <c r="AA2642" s="38" t="n">
        <f aca="false">IFERROR(INDEX('Season Counts'!$K$2:$K$740,$AF2642)/INDEX('Season Counts'!$J$2:$J$740,$AF2642),"")</f>
        <v>0.215384615384615</v>
      </c>
      <c r="AB2642" s="41" t="n">
        <f aca="false">IFERROR(R2642-AA2642,"")</f>
        <v>-0.0184934236747708</v>
      </c>
      <c r="AC2642" s="39" t="n">
        <f aca="false">IFERROR(INDEX('Season Counts'!$AG$2:$AG$740,$AF2642)/INDEX('Season Counts'!$AF$2:$AF$740,$AF2642),"")</f>
        <v>71.3604575163399</v>
      </c>
      <c r="AD2642" s="40" t="n">
        <f aca="false">IFERROR(V2642-AC2642,"")</f>
        <v>0.389902195890343</v>
      </c>
      <c r="AE2642" s="4" t="str">
        <f aca="false">IF(D2642&lt;Guide!$C$21,"Low PA",IF(TRIM(IF(ISNUMBER(AD2642),IF(N(AD2642)&lt;=-Guide!$C$24,"▼ Bat Speed  ",IF(N(AD2642)&gt;=Guide!$C$24,"▲ Bat Speed  ","")),"")&amp;IF(N(Z2642)&gt;=Guide!$C$22,"▲ Contact  ","")&amp;IF(N(Z2642)&lt;=-Guide!$C$22,"▼ Contact  ","")&amp;IF(N(AB2642)&gt;=Guide!$C$23,"▲ Chase  ","")&amp;IF(N(AB2642)&lt;=-Guide!$C$23,"▼ Chase  ",""))="","Stable",TRIM(IF(ISNUMBER(AD2642),IF(N(AD2642)&lt;=-Guide!$C$24,"▼ Bat Speed  ",IF(N(AD2642)&gt;=Guide!$C$24,"▲ Bat Speed  ","")),"")&amp;IF(N(Z2642)&gt;=Guide!$C$22,"▲ Contact  ","")&amp;IF(N(Z2642)&lt;=-Guide!$C$22,"▼ Contact  ","")&amp;IF(N(AB2642)&gt;=Guide!$C$23,"▲ Chase  ","")&amp;IF(N(AB2642)&lt;=-Guide!$C$23,"▼ Chase  ",""))))</f>
        <v>Stable</v>
      </c>
      <c r="AF2642" s="35" t="n">
        <f aca="false">MATCH(Counts!A2642,'Season Counts'!$A$2:$A$740,0)</f>
        <v>675</v>
      </c>
    </row>
    <row r="2643" customFormat="false" ht="15" hidden="false" customHeight="false" outlineLevel="0" collapsed="false">
      <c r="A2643" s="34" t="str">
        <f aca="false">Counts!B2643</f>
        <v>TEX</v>
      </c>
      <c r="B2643" s="5" t="str">
        <f aca="false">Counts!C2643</f>
        <v>Evan Carter</v>
      </c>
      <c r="C2643" s="34" t="str">
        <f aca="false">Counts!F2643</f>
        <v>Jun</v>
      </c>
      <c r="D2643" s="35" t="n">
        <f aca="false">IFERROR(Counts!P2643,"")</f>
        <v>40</v>
      </c>
      <c r="E2643" s="36" t="n">
        <f aca="false">IFERROR(Counts!R2643/Counts!Q2643,"")</f>
        <v>0.194444444444444</v>
      </c>
      <c r="F2643" s="36" t="n">
        <f aca="false">IFERROR((Counts!R2643+Counts!V2643+Counts!W2643)/(Counts!Q2643+Counts!V2643+Counts!W2643+Counts!X2643),"")</f>
        <v>0.256410256410256</v>
      </c>
      <c r="G2643" s="36" t="n">
        <f aca="false">IFERROR((Counts!R2643+Counts!S2643+2*Counts!T2643+3*Counts!U2643)/Counts!Q2643,"")</f>
        <v>0.194444444444444</v>
      </c>
      <c r="H2643" s="35" t="n">
        <f aca="false">IFERROR(Counts!U2643,"")</f>
        <v>0</v>
      </c>
      <c r="I2643" s="36" t="n">
        <f aca="false">IFERROR(Counts!Z2643/Counts!AA2643,"")</f>
        <v>0.215384615384615</v>
      </c>
      <c r="J2643" s="36" t="n">
        <f aca="false">IFERROR(Counts!AB2643/Counts!AA2643,"")</f>
        <v>0.21325641025641</v>
      </c>
      <c r="K2643" s="37" t="n">
        <f aca="false">IFERROR((Counts!AB2643-Counts!Z2643)/Counts!AA2643,"")</f>
        <v>-0.00212820512820513</v>
      </c>
      <c r="L2643" s="38" t="n">
        <f aca="false">IFERROR(Counts!Y2643/Counts!P2643,"")</f>
        <v>0.35</v>
      </c>
      <c r="M2643" s="38" t="n">
        <f aca="false">IFERROR(Counts!V2643/Counts!P2643,"")</f>
        <v>0.075</v>
      </c>
      <c r="N2643" s="38" t="n">
        <f aca="false">IFERROR(Counts!AD2643/Counts!AC2643,"")</f>
        <v>0</v>
      </c>
      <c r="O2643" s="38" t="n">
        <f aca="false">IFERROR(Counts!AE2643/Counts!AC2643,"")</f>
        <v>0.304347826086957</v>
      </c>
      <c r="P2643" s="39" t="n">
        <f aca="false">IFERROR(Counts!AG2643/Counts!AF2643,"")</f>
        <v>79.2869565217391</v>
      </c>
      <c r="Q2643" s="38" t="n">
        <f aca="false">IFERROR(Counts!AH2643/Counts!AC2643,"")</f>
        <v>0.304347826086957</v>
      </c>
      <c r="R2643" s="38" t="n">
        <f aca="false">IFERROR(Counts!N2643/Counts!M2643,"")</f>
        <v>0.178571428571429</v>
      </c>
      <c r="S2643" s="38" t="n">
        <f aca="false">IFERROR(Counts!K2643/Counts!J2643,"")</f>
        <v>0.619565217391304</v>
      </c>
      <c r="T2643" s="38" t="n">
        <f aca="false">IFERROR(Counts!I2643/Counts!H2643,"")</f>
        <v>0.319444444444444</v>
      </c>
      <c r="U2643" s="38" t="n">
        <f aca="false">IFERROR(1-Counts!L2643/Counts!K2643,"")</f>
        <v>0.754385964912281</v>
      </c>
      <c r="V2643" s="39" t="n">
        <f aca="false">IFERROR(Counts!AJ2643/Counts!AI2643,"")</f>
        <v>71.8661016949153</v>
      </c>
      <c r="W2643" s="38" t="n">
        <f aca="false">IFERROR(Counts!AK2643/Counts!AI2643,"")</f>
        <v>0.23728813559322</v>
      </c>
      <c r="X2643" s="40" t="n">
        <f aca="false">IFERROR(Counts!O2643,"")</f>
        <v>-3.639</v>
      </c>
      <c r="Y2643" s="36" t="n">
        <f aca="false">IFERROR(INDEX('Season Counts'!$Y$2:$Y$740,$AF2643)/INDEX('Season Counts'!$X$2:$X$740,$AF2643),"")</f>
        <v>0.279826966292135</v>
      </c>
      <c r="Z2643" s="37" t="n">
        <f aca="false">IFERROR(J2643-Y2643,"")</f>
        <v>-0.0665705560357246</v>
      </c>
      <c r="AA2643" s="38" t="n">
        <f aca="false">IFERROR(INDEX('Season Counts'!$K$2:$K$740,$AF2643)/INDEX('Season Counts'!$J$2:$J$740,$AF2643),"")</f>
        <v>0.215384615384615</v>
      </c>
      <c r="AB2643" s="41" t="n">
        <f aca="false">IFERROR(R2643-AA2643,"")</f>
        <v>-0.0368131868131868</v>
      </c>
      <c r="AC2643" s="39" t="n">
        <f aca="false">IFERROR(INDEX('Season Counts'!$AG$2:$AG$740,$AF2643)/INDEX('Season Counts'!$AF$2:$AF$740,$AF2643),"")</f>
        <v>71.3604575163399</v>
      </c>
      <c r="AD2643" s="40" t="n">
        <f aca="false">IFERROR(V2643-AC2643,"")</f>
        <v>0.505644178575395</v>
      </c>
      <c r="AE2643" s="4" t="str">
        <f aca="false">IF(D2643&lt;Guide!$C$21,"Low PA",IF(TRIM(IF(ISNUMBER(AD2643),IF(N(AD2643)&lt;=-Guide!$C$24,"▼ Bat Speed  ",IF(N(AD2643)&gt;=Guide!$C$24,"▲ Bat Speed  ","")),"")&amp;IF(N(Z2643)&gt;=Guide!$C$22,"▲ Contact  ","")&amp;IF(N(Z2643)&lt;=-Guide!$C$22,"▼ Contact  ","")&amp;IF(N(AB2643)&gt;=Guide!$C$23,"▲ Chase  ","")&amp;IF(N(AB2643)&lt;=-Guide!$C$23,"▼ Chase  ",""))="","Stable",TRIM(IF(ISNUMBER(AD2643),IF(N(AD2643)&lt;=-Guide!$C$24,"▼ Bat Speed  ",IF(N(AD2643)&gt;=Guide!$C$24,"▲ Bat Speed  ","")),"")&amp;IF(N(Z2643)&gt;=Guide!$C$22,"▲ Contact  ","")&amp;IF(N(Z2643)&lt;=-Guide!$C$22,"▼ Contact  ","")&amp;IF(N(AB2643)&gt;=Guide!$C$23,"▲ Chase  ","")&amp;IF(N(AB2643)&lt;=-Guide!$C$23,"▼ Chase  ",""))))</f>
        <v>▼ Contact</v>
      </c>
      <c r="AF2643" s="35" t="n">
        <f aca="false">MATCH(Counts!A2643,'Season Counts'!$A$2:$A$740,0)</f>
        <v>675</v>
      </c>
    </row>
    <row r="2644" customFormat="false" ht="15" hidden="false" customHeight="false" outlineLevel="0" collapsed="false">
      <c r="A2644" s="34" t="str">
        <f aca="false">Counts!B2644</f>
        <v>TEX</v>
      </c>
      <c r="B2644" s="5" t="str">
        <f aca="false">Counts!C2644</f>
        <v>Evan Carter</v>
      </c>
      <c r="C2644" s="34" t="str">
        <f aca="false">Counts!F2644</f>
        <v>Jul</v>
      </c>
      <c r="D2644" s="35" t="n">
        <f aca="false">IFERROR(Counts!P2644,"")</f>
        <v>66</v>
      </c>
      <c r="E2644" s="36" t="n">
        <f aca="false">IFERROR(Counts!R2644/Counts!Q2644,"")</f>
        <v>0.314814814814815</v>
      </c>
      <c r="F2644" s="36" t="n">
        <f aca="false">IFERROR((Counts!R2644+Counts!V2644+Counts!W2644)/(Counts!Q2644+Counts!V2644+Counts!W2644+Counts!X2644),"")</f>
        <v>0.430769230769231</v>
      </c>
      <c r="G2644" s="36" t="n">
        <f aca="false">IFERROR((Counts!R2644+Counts!S2644+2*Counts!T2644+3*Counts!U2644)/Counts!Q2644,"")</f>
        <v>0.481481481481481</v>
      </c>
      <c r="H2644" s="35" t="n">
        <f aca="false">IFERROR(Counts!U2644,"")</f>
        <v>2</v>
      </c>
      <c r="I2644" s="36" t="n">
        <f aca="false">IFERROR(Counts!Z2644/Counts!AA2644,"")</f>
        <v>0.403846153846154</v>
      </c>
      <c r="J2644" s="36" t="n">
        <f aca="false">IFERROR(Counts!AB2644/Counts!AA2644,"")</f>
        <v>0.345630769230769</v>
      </c>
      <c r="K2644" s="37" t="n">
        <f aca="false">IFERROR((Counts!AB2644-Counts!Z2644)/Counts!AA2644,"")</f>
        <v>-0.0582153846153846</v>
      </c>
      <c r="L2644" s="38" t="n">
        <f aca="false">IFERROR(Counts!Y2644/Counts!P2644,"")</f>
        <v>0.196969696969697</v>
      </c>
      <c r="M2644" s="38" t="n">
        <f aca="false">IFERROR(Counts!V2644/Counts!P2644,"")</f>
        <v>0.151515151515152</v>
      </c>
      <c r="N2644" s="38" t="n">
        <f aca="false">IFERROR(Counts!AD2644/Counts!AC2644,"")</f>
        <v>0.0238095238095238</v>
      </c>
      <c r="O2644" s="38" t="n">
        <f aca="false">IFERROR(Counts!AE2644/Counts!AC2644,"")</f>
        <v>0.380952380952381</v>
      </c>
      <c r="P2644" s="39" t="n">
        <f aca="false">IFERROR(Counts!AG2644/Counts!AF2644,"")</f>
        <v>85.8761904761905</v>
      </c>
      <c r="Q2644" s="38" t="n">
        <f aca="false">IFERROR(Counts!AH2644/Counts!AC2644,"")</f>
        <v>0.30952380952381</v>
      </c>
      <c r="R2644" s="38" t="n">
        <f aca="false">IFERROR(Counts!N2644/Counts!M2644,"")</f>
        <v>0.207142857142857</v>
      </c>
      <c r="S2644" s="38" t="n">
        <f aca="false">IFERROR(Counts!K2644/Counts!J2644,"")</f>
        <v>0.61864406779661</v>
      </c>
      <c r="T2644" s="38" t="n">
        <f aca="false">IFERROR(Counts!I2644/Counts!H2644,"")</f>
        <v>0.284313725490196</v>
      </c>
      <c r="U2644" s="38" t="n">
        <f aca="false">IFERROR(1-Counts!L2644/Counts!K2644,"")</f>
        <v>0.849315068493151</v>
      </c>
      <c r="V2644" s="39" t="n">
        <f aca="false">IFERROR(Counts!AJ2644/Counts!AI2644,"")</f>
        <v>71.1493827160494</v>
      </c>
      <c r="W2644" s="38" t="n">
        <f aca="false">IFERROR(Counts!AK2644/Counts!AI2644,"")</f>
        <v>0.222222222222222</v>
      </c>
      <c r="X2644" s="40" t="n">
        <f aca="false">IFERROR(Counts!O2644,"")</f>
        <v>4.811</v>
      </c>
      <c r="Y2644" s="36" t="n">
        <f aca="false">IFERROR(INDEX('Season Counts'!$Y$2:$Y$740,$AF2644)/INDEX('Season Counts'!$X$2:$X$740,$AF2644),"")</f>
        <v>0.279826966292135</v>
      </c>
      <c r="Z2644" s="37" t="n">
        <f aca="false">IFERROR(J2644-Y2644,"")</f>
        <v>0.0658038029386344</v>
      </c>
      <c r="AA2644" s="38" t="n">
        <f aca="false">IFERROR(INDEX('Season Counts'!$K$2:$K$740,$AF2644)/INDEX('Season Counts'!$J$2:$J$740,$AF2644),"")</f>
        <v>0.215384615384615</v>
      </c>
      <c r="AB2644" s="41" t="n">
        <f aca="false">IFERROR(R2644-AA2644,"")</f>
        <v>-0.00824175824175824</v>
      </c>
      <c r="AC2644" s="39" t="n">
        <f aca="false">IFERROR(INDEX('Season Counts'!$AG$2:$AG$740,$AF2644)/INDEX('Season Counts'!$AF$2:$AF$740,$AF2644),"")</f>
        <v>71.3604575163399</v>
      </c>
      <c r="AD2644" s="40" t="n">
        <f aca="false">IFERROR(V2644-AC2644,"")</f>
        <v>-0.211074800290476</v>
      </c>
      <c r="AE2644" s="4" t="str">
        <f aca="false">IF(D2644&lt;Guide!$C$21,"Low PA",IF(TRIM(IF(ISNUMBER(AD2644),IF(N(AD2644)&lt;=-Guide!$C$24,"▼ Bat Speed  ",IF(N(AD2644)&gt;=Guide!$C$24,"▲ Bat Speed  ","")),"")&amp;IF(N(Z2644)&gt;=Guide!$C$22,"▲ Contact  ","")&amp;IF(N(Z2644)&lt;=-Guide!$C$22,"▼ Contact  ","")&amp;IF(N(AB2644)&gt;=Guide!$C$23,"▲ Chase  ","")&amp;IF(N(AB2644)&lt;=-Guide!$C$23,"▼ Chase  ",""))="","Stable",TRIM(IF(ISNUMBER(AD2644),IF(N(AD2644)&lt;=-Guide!$C$24,"▼ Bat Speed  ",IF(N(AD2644)&gt;=Guide!$C$24,"▲ Bat Speed  ","")),"")&amp;IF(N(Z2644)&gt;=Guide!$C$22,"▲ Contact  ","")&amp;IF(N(Z2644)&lt;=-Guide!$C$22,"▼ Contact  ","")&amp;IF(N(AB2644)&gt;=Guide!$C$23,"▲ Chase  ","")&amp;IF(N(AB2644)&lt;=-Guide!$C$23,"▼ Chase  ",""))))</f>
        <v>▲ Contact</v>
      </c>
      <c r="AF2644" s="35" t="n">
        <f aca="false">MATCH(Counts!A2644,'Season Counts'!$A$2:$A$740,0)</f>
        <v>675</v>
      </c>
    </row>
    <row r="2645" customFormat="false" ht="15" hidden="false" customHeight="false" outlineLevel="0" collapsed="false">
      <c r="A2645" s="34" t="str">
        <f aca="false">Counts!B2645</f>
        <v>TEX</v>
      </c>
      <c r="B2645" s="5" t="str">
        <f aca="false">Counts!C2645</f>
        <v>Evan Carter</v>
      </c>
      <c r="C2645" s="34" t="str">
        <f aca="false">Counts!F2645</f>
        <v>Aug</v>
      </c>
      <c r="D2645" s="35" t="n">
        <f aca="false">IFERROR(Counts!P2645,"")</f>
        <v>84</v>
      </c>
      <c r="E2645" s="36" t="n">
        <f aca="false">IFERROR(Counts!R2645/Counts!Q2645,"")</f>
        <v>0.141025641025641</v>
      </c>
      <c r="F2645" s="36" t="n">
        <f aca="false">IFERROR((Counts!R2645+Counts!V2645+Counts!W2645)/(Counts!Q2645+Counts!V2645+Counts!W2645+Counts!X2645),"")</f>
        <v>0.182926829268293</v>
      </c>
      <c r="G2645" s="36" t="n">
        <f aca="false">IFERROR((Counts!R2645+Counts!S2645+2*Counts!T2645+3*Counts!U2645)/Counts!Q2645,"")</f>
        <v>0.192307692307692</v>
      </c>
      <c r="H2645" s="35" t="n">
        <f aca="false">IFERROR(Counts!U2645,"")</f>
        <v>0</v>
      </c>
      <c r="I2645" s="36" t="n">
        <f aca="false">IFERROR(Counts!Z2645/Counts!AA2645,"")</f>
        <v>0.171951219512195</v>
      </c>
      <c r="J2645" s="36" t="n">
        <f aca="false">IFERROR(Counts!AB2645/Counts!AA2645,"")</f>
        <v>0.207146341463415</v>
      </c>
      <c r="K2645" s="37" t="n">
        <f aca="false">IFERROR((Counts!AB2645-Counts!Z2645)/Counts!AA2645,"")</f>
        <v>0.0351951219512195</v>
      </c>
      <c r="L2645" s="38" t="n">
        <f aca="false">IFERROR(Counts!Y2645/Counts!P2645,"")</f>
        <v>0.273809523809524</v>
      </c>
      <c r="M2645" s="38" t="n">
        <f aca="false">IFERROR(Counts!V2645/Counts!P2645,"")</f>
        <v>0.0476190476190476</v>
      </c>
      <c r="N2645" s="38" t="n">
        <f aca="false">IFERROR(Counts!AD2645/Counts!AC2645,"")</f>
        <v>0.0350877192982456</v>
      </c>
      <c r="O2645" s="38" t="n">
        <f aca="false">IFERROR(Counts!AE2645/Counts!AC2645,"")</f>
        <v>0.298245614035088</v>
      </c>
      <c r="P2645" s="39" t="n">
        <f aca="false">IFERROR(Counts!AG2645/Counts!AF2645,"")</f>
        <v>84.0122807017544</v>
      </c>
      <c r="Q2645" s="38" t="n">
        <f aca="false">IFERROR(Counts!AH2645/Counts!AC2645,"")</f>
        <v>0.280701754385965</v>
      </c>
      <c r="R2645" s="38" t="n">
        <f aca="false">IFERROR(Counts!N2645/Counts!M2645,"")</f>
        <v>0.222929936305733</v>
      </c>
      <c r="S2645" s="38" t="n">
        <f aca="false">IFERROR(Counts!K2645/Counts!J2645,"")</f>
        <v>0.604395604395604</v>
      </c>
      <c r="T2645" s="38" t="n">
        <f aca="false">IFERROR(Counts!I2645/Counts!H2645,"")</f>
        <v>0.262068965517241</v>
      </c>
      <c r="U2645" s="38" t="n">
        <f aca="false">IFERROR(1-Counts!L2645/Counts!K2645,"")</f>
        <v>0.809090909090909</v>
      </c>
      <c r="V2645" s="39" t="n">
        <f aca="false">IFERROR(Counts!AJ2645/Counts!AI2645,"")</f>
        <v>71.6736842105263</v>
      </c>
      <c r="W2645" s="38" t="n">
        <f aca="false">IFERROR(Counts!AK2645/Counts!AI2645,"")</f>
        <v>0.210526315789474</v>
      </c>
      <c r="X2645" s="40" t="n">
        <f aca="false">IFERROR(Counts!O2645,"")</f>
        <v>-9.809</v>
      </c>
      <c r="Y2645" s="36" t="n">
        <f aca="false">IFERROR(INDEX('Season Counts'!$Y$2:$Y$740,$AF2645)/INDEX('Season Counts'!$X$2:$X$740,$AF2645),"")</f>
        <v>0.279826966292135</v>
      </c>
      <c r="Z2645" s="37" t="n">
        <f aca="false">IFERROR(J2645-Y2645,"")</f>
        <v>-0.0726806248287202</v>
      </c>
      <c r="AA2645" s="38" t="n">
        <f aca="false">IFERROR(INDEX('Season Counts'!$K$2:$K$740,$AF2645)/INDEX('Season Counts'!$J$2:$J$740,$AF2645),"")</f>
        <v>0.215384615384615</v>
      </c>
      <c r="AB2645" s="41" t="n">
        <f aca="false">IFERROR(R2645-AA2645,"")</f>
        <v>0.00754532092111709</v>
      </c>
      <c r="AC2645" s="39" t="n">
        <f aca="false">IFERROR(INDEX('Season Counts'!$AG$2:$AG$740,$AF2645)/INDEX('Season Counts'!$AF$2:$AF$740,$AF2645),"")</f>
        <v>71.3604575163399</v>
      </c>
      <c r="AD2645" s="40" t="n">
        <f aca="false">IFERROR(V2645-AC2645,"")</f>
        <v>0.313226694186454</v>
      </c>
      <c r="AE2645" s="4" t="str">
        <f aca="false">IF(D2645&lt;Guide!$C$21,"Low PA",IF(TRIM(IF(ISNUMBER(AD2645),IF(N(AD2645)&lt;=-Guide!$C$24,"▼ Bat Speed  ",IF(N(AD2645)&gt;=Guide!$C$24,"▲ Bat Speed  ","")),"")&amp;IF(N(Z2645)&gt;=Guide!$C$22,"▲ Contact  ","")&amp;IF(N(Z2645)&lt;=-Guide!$C$22,"▼ Contact  ","")&amp;IF(N(AB2645)&gt;=Guide!$C$23,"▲ Chase  ","")&amp;IF(N(AB2645)&lt;=-Guide!$C$23,"▼ Chase  ",""))="","Stable",TRIM(IF(ISNUMBER(AD2645),IF(N(AD2645)&lt;=-Guide!$C$24,"▼ Bat Speed  ",IF(N(AD2645)&gt;=Guide!$C$24,"▲ Bat Speed  ","")),"")&amp;IF(N(Z2645)&gt;=Guide!$C$22,"▲ Contact  ","")&amp;IF(N(Z2645)&lt;=-Guide!$C$22,"▼ Contact  ","")&amp;IF(N(AB2645)&gt;=Guide!$C$23,"▲ Chase  ","")&amp;IF(N(AB2645)&lt;=-Guide!$C$23,"▼ Chase  ",""))))</f>
        <v>▼ Contact</v>
      </c>
      <c r="AF2645" s="35" t="n">
        <f aca="false">MATCH(Counts!A2645,'Season Counts'!$A$2:$A$740,0)</f>
        <v>675</v>
      </c>
    </row>
    <row r="2646" customFormat="false" ht="15" hidden="false" customHeight="false" outlineLevel="0" collapsed="false">
      <c r="A2646" s="34" t="str">
        <f aca="false">Counts!B2646</f>
        <v>TEX</v>
      </c>
      <c r="B2646" s="5" t="str">
        <f aca="false">Counts!C2646</f>
        <v>Evan Carter</v>
      </c>
      <c r="C2646" s="34" t="str">
        <f aca="false">Counts!F2646</f>
        <v>Sep</v>
      </c>
      <c r="D2646" s="35" t="n">
        <f aca="false">IFERROR(Counts!P2646,"")</f>
        <v>66</v>
      </c>
      <c r="E2646" s="36" t="n">
        <f aca="false">IFERROR(Counts!R2646/Counts!Q2646,"")</f>
        <v>0.210526315789474</v>
      </c>
      <c r="F2646" s="36" t="n">
        <f aca="false">IFERROR((Counts!R2646+Counts!V2646+Counts!W2646)/(Counts!Q2646+Counts!V2646+Counts!W2646+Counts!X2646),"")</f>
        <v>0.26984126984127</v>
      </c>
      <c r="G2646" s="36" t="n">
        <f aca="false">IFERROR((Counts!R2646+Counts!S2646+2*Counts!T2646+3*Counts!U2646)/Counts!Q2646,"")</f>
        <v>0.315789473684211</v>
      </c>
      <c r="H2646" s="35" t="n">
        <f aca="false">IFERROR(Counts!U2646,"")</f>
        <v>1</v>
      </c>
      <c r="I2646" s="36" t="n">
        <f aca="false">IFERROR(Counts!Z2646/Counts!AA2646,"")</f>
        <v>0.261111111111111</v>
      </c>
      <c r="J2646" s="36" t="n">
        <f aca="false">IFERROR(Counts!AB2646/Counts!AA2646,"")</f>
        <v>0.28184126984127</v>
      </c>
      <c r="K2646" s="37" t="n">
        <f aca="false">IFERROR((Counts!AB2646-Counts!Z2646)/Counts!AA2646,"")</f>
        <v>0.0207301587301587</v>
      </c>
      <c r="L2646" s="38" t="n">
        <f aca="false">IFERROR(Counts!Y2646/Counts!P2646,"")</f>
        <v>0.303030303030303</v>
      </c>
      <c r="M2646" s="38" t="n">
        <f aca="false">IFERROR(Counts!V2646/Counts!P2646,"")</f>
        <v>0.0606060606060606</v>
      </c>
      <c r="N2646" s="38" t="n">
        <f aca="false">IFERROR(Counts!AD2646/Counts!AC2646,"")</f>
        <v>0.024390243902439</v>
      </c>
      <c r="O2646" s="38" t="n">
        <f aca="false">IFERROR(Counts!AE2646/Counts!AC2646,"")</f>
        <v>0.292682926829268</v>
      </c>
      <c r="P2646" s="39" t="n">
        <f aca="false">IFERROR(Counts!AG2646/Counts!AF2646,"")</f>
        <v>76.0804878048781</v>
      </c>
      <c r="Q2646" s="38" t="n">
        <f aca="false">IFERROR(Counts!AH2646/Counts!AC2646,"")</f>
        <v>0.292682926829268</v>
      </c>
      <c r="R2646" s="38" t="n">
        <f aca="false">IFERROR(Counts!N2646/Counts!M2646,"")</f>
        <v>0.305084745762712</v>
      </c>
      <c r="S2646" s="38" t="n">
        <f aca="false">IFERROR(Counts!K2646/Counts!J2646,"")</f>
        <v>0.619469026548673</v>
      </c>
      <c r="T2646" s="38" t="n">
        <f aca="false">IFERROR(Counts!I2646/Counts!H2646,"")</f>
        <v>0.292452830188679</v>
      </c>
      <c r="U2646" s="38" t="n">
        <f aca="false">IFERROR(1-Counts!L2646/Counts!K2646,"")</f>
        <v>0.785714285714286</v>
      </c>
      <c r="V2646" s="39" t="n">
        <f aca="false">IFERROR(Counts!AJ2646/Counts!AI2646,"")</f>
        <v>72.4943661971831</v>
      </c>
      <c r="W2646" s="38" t="n">
        <f aca="false">IFERROR(Counts!AK2646/Counts!AI2646,"")</f>
        <v>0.338028169014085</v>
      </c>
      <c r="X2646" s="40" t="n">
        <f aca="false">IFERROR(Counts!O2646,"")</f>
        <v>-2.328</v>
      </c>
      <c r="Y2646" s="36" t="n">
        <f aca="false">IFERROR(INDEX('Season Counts'!$Y$2:$Y$740,$AF2646)/INDEX('Season Counts'!$X$2:$X$740,$AF2646),"")</f>
        <v>0.279826966292135</v>
      </c>
      <c r="Z2646" s="37" t="n">
        <f aca="false">IFERROR(J2646-Y2646,"")</f>
        <v>0.00201430354913501</v>
      </c>
      <c r="AA2646" s="38" t="n">
        <f aca="false">IFERROR(INDEX('Season Counts'!$K$2:$K$740,$AF2646)/INDEX('Season Counts'!$J$2:$J$740,$AF2646),"")</f>
        <v>0.215384615384615</v>
      </c>
      <c r="AB2646" s="41" t="n">
        <f aca="false">IFERROR(R2646-AA2646,"")</f>
        <v>0.0897001303780965</v>
      </c>
      <c r="AC2646" s="39" t="n">
        <f aca="false">IFERROR(INDEX('Season Counts'!$AG$2:$AG$740,$AF2646)/INDEX('Season Counts'!$AF$2:$AF$740,$AF2646),"")</f>
        <v>71.3604575163399</v>
      </c>
      <c r="AD2646" s="40" t="n">
        <f aca="false">IFERROR(V2646-AC2646,"")</f>
        <v>1.13390868084323</v>
      </c>
      <c r="AE2646" s="4" t="str">
        <f aca="false">IF(D2646&lt;Guide!$C$21,"Low PA",IF(TRIM(IF(ISNUMBER(AD2646),IF(N(AD2646)&lt;=-Guide!$C$24,"▼ Bat Speed  ",IF(N(AD2646)&gt;=Guide!$C$24,"▲ Bat Speed  ","")),"")&amp;IF(N(Z2646)&gt;=Guide!$C$22,"▲ Contact  ","")&amp;IF(N(Z2646)&lt;=-Guide!$C$22,"▼ Contact  ","")&amp;IF(N(AB2646)&gt;=Guide!$C$23,"▲ Chase  ","")&amp;IF(N(AB2646)&lt;=-Guide!$C$23,"▼ Chase  ",""))="","Stable",TRIM(IF(ISNUMBER(AD2646),IF(N(AD2646)&lt;=-Guide!$C$24,"▼ Bat Speed  ",IF(N(AD2646)&gt;=Guide!$C$24,"▲ Bat Speed  ","")),"")&amp;IF(N(Z2646)&gt;=Guide!$C$22,"▲ Contact  ","")&amp;IF(N(Z2646)&lt;=-Guide!$C$22,"▼ Contact  ","")&amp;IF(N(AB2646)&gt;=Guide!$C$23,"▲ Chase  ","")&amp;IF(N(AB2646)&lt;=-Guide!$C$23,"▼ Chase  ",""))))</f>
        <v>▲ Bat Speed ▲ Chase</v>
      </c>
      <c r="AF2646" s="35" t="n">
        <f aca="false">MATCH(Counts!A2646,'Season Counts'!$A$2:$A$740,0)</f>
        <v>675</v>
      </c>
    </row>
    <row r="2647" customFormat="false" ht="15" hidden="false" customHeight="false" outlineLevel="0" collapsed="false">
      <c r="A2647" s="34" t="str">
        <f aca="false">Counts!B2647</f>
        <v>TEX</v>
      </c>
      <c r="B2647" s="5" t="str">
        <f aca="false">Counts!C2647</f>
        <v>Josh Jung</v>
      </c>
      <c r="C2647" s="34" t="str">
        <f aca="false">Counts!F2647</f>
        <v>Mar-Apr</v>
      </c>
      <c r="D2647" s="35" t="n">
        <f aca="false">IFERROR(Counts!P2647,"")</f>
        <v>113</v>
      </c>
      <c r="E2647" s="36" t="n">
        <f aca="false">IFERROR(Counts!R2647/Counts!Q2647,"")</f>
        <v>0.316831683168317</v>
      </c>
      <c r="F2647" s="36" t="n">
        <f aca="false">IFERROR((Counts!R2647+Counts!V2647+Counts!W2647)/(Counts!Q2647+Counts!V2647+Counts!W2647+Counts!X2647),"")</f>
        <v>0.380530973451327</v>
      </c>
      <c r="G2647" s="36" t="n">
        <f aca="false">IFERROR((Counts!R2647+Counts!S2647+2*Counts!T2647+3*Counts!U2647)/Counts!Q2647,"")</f>
        <v>0.544554455445545</v>
      </c>
      <c r="H2647" s="35" t="n">
        <f aca="false">IFERROR(Counts!U2647,"")</f>
        <v>4</v>
      </c>
      <c r="I2647" s="36" t="n">
        <f aca="false">IFERROR(Counts!Z2647/Counts!AA2647,"")</f>
        <v>0.396017699115044</v>
      </c>
      <c r="J2647" s="36" t="n">
        <f aca="false">IFERROR(Counts!AB2647/Counts!AA2647,"")</f>
        <v>0.367300884955752</v>
      </c>
      <c r="K2647" s="37" t="n">
        <f aca="false">IFERROR((Counts!AB2647-Counts!Z2647)/Counts!AA2647,"")</f>
        <v>-0.028716814159292</v>
      </c>
      <c r="L2647" s="38" t="n">
        <f aca="false">IFERROR(Counts!Y2647/Counts!P2647,"")</f>
        <v>0.168141592920354</v>
      </c>
      <c r="M2647" s="38" t="n">
        <f aca="false">IFERROR(Counts!V2647/Counts!P2647,"")</f>
        <v>0.0884955752212389</v>
      </c>
      <c r="N2647" s="38" t="n">
        <f aca="false">IFERROR(Counts!AD2647/Counts!AC2647,"")</f>
        <v>0.0602409638554217</v>
      </c>
      <c r="O2647" s="38" t="n">
        <f aca="false">IFERROR(Counts!AE2647/Counts!AC2647,"")</f>
        <v>0.530120481927711</v>
      </c>
      <c r="P2647" s="39" t="n">
        <f aca="false">IFERROR(Counts!AG2647/Counts!AF2647,"")</f>
        <v>91.9277108433735</v>
      </c>
      <c r="Q2647" s="38" t="n">
        <f aca="false">IFERROR(Counts!AH2647/Counts!AC2647,"")</f>
        <v>0.421686746987952</v>
      </c>
      <c r="R2647" s="38" t="n">
        <f aca="false">IFERROR(Counts!N2647/Counts!M2647,"")</f>
        <v>0.320175438596491</v>
      </c>
      <c r="S2647" s="38" t="n">
        <f aca="false">IFERROR(Counts!K2647/Counts!J2647,"")</f>
        <v>0.654450261780105</v>
      </c>
      <c r="T2647" s="38" t="n">
        <f aca="false">IFERROR(Counts!I2647/Counts!H2647,"")</f>
        <v>0.166666666666667</v>
      </c>
      <c r="U2647" s="38" t="n">
        <f aca="false">IFERROR(1-Counts!L2647/Counts!K2647,"")</f>
        <v>0.928</v>
      </c>
      <c r="V2647" s="39" t="n">
        <f aca="false">IFERROR(Counts!AJ2647/Counts!AI2647,"")</f>
        <v>71.3</v>
      </c>
      <c r="W2647" s="38" t="n">
        <f aca="false">IFERROR(Counts!AK2647/Counts!AI2647,"")</f>
        <v>0.129411764705882</v>
      </c>
      <c r="X2647" s="40" t="n">
        <f aca="false">IFERROR(Counts!O2647,"")</f>
        <v>5.288</v>
      </c>
      <c r="Y2647" s="36" t="n">
        <f aca="false">IFERROR(INDEX('Season Counts'!$Y$2:$Y$740,$AF2647)/INDEX('Season Counts'!$X$2:$X$740,$AF2647),"")</f>
        <v>0.348306306306306</v>
      </c>
      <c r="Z2647" s="37" t="n">
        <f aca="false">IFERROR(J2647-Y2647,"")</f>
        <v>0.0189945786494459</v>
      </c>
      <c r="AA2647" s="38" t="n">
        <f aca="false">IFERROR(INDEX('Season Counts'!$K$2:$K$740,$AF2647)/INDEX('Season Counts'!$J$2:$J$740,$AF2647),"")</f>
        <v>0.292798110979929</v>
      </c>
      <c r="AB2647" s="41" t="n">
        <f aca="false">IFERROR(R2647-AA2647,"")</f>
        <v>0.0273773276165621</v>
      </c>
      <c r="AC2647" s="39" t="n">
        <f aca="false">IFERROR(INDEX('Season Counts'!$AG$2:$AG$740,$AF2647)/INDEX('Season Counts'!$AF$2:$AF$740,$AF2647),"")</f>
        <v>70.5420505200594</v>
      </c>
      <c r="AD2647" s="40" t="n">
        <f aca="false">IFERROR(V2647-AC2647,"")</f>
        <v>0.757949479940564</v>
      </c>
      <c r="AE2647" s="4" t="str">
        <f aca="false">IF(D2647&lt;Guide!$C$21,"Low PA",IF(TRIM(IF(ISNUMBER(AD2647),IF(N(AD2647)&lt;=-Guide!$C$24,"▼ Bat Speed  ",IF(N(AD2647)&gt;=Guide!$C$24,"▲ Bat Speed  ","")),"")&amp;IF(N(Z2647)&gt;=Guide!$C$22,"▲ Contact  ","")&amp;IF(N(Z2647)&lt;=-Guide!$C$22,"▼ Contact  ","")&amp;IF(N(AB2647)&gt;=Guide!$C$23,"▲ Chase  ","")&amp;IF(N(AB2647)&lt;=-Guide!$C$23,"▼ Chase  ",""))="","Stable",TRIM(IF(ISNUMBER(AD2647),IF(N(AD2647)&lt;=-Guide!$C$24,"▼ Bat Speed  ",IF(N(AD2647)&gt;=Guide!$C$24,"▲ Bat Speed  ","")),"")&amp;IF(N(Z2647)&gt;=Guide!$C$22,"▲ Contact  ","")&amp;IF(N(Z2647)&lt;=-Guide!$C$22,"▼ Contact  ","")&amp;IF(N(AB2647)&gt;=Guide!$C$23,"▲ Chase  ","")&amp;IF(N(AB2647)&lt;=-Guide!$C$23,"▼ Chase  ",""))))</f>
        <v>Stable</v>
      </c>
      <c r="AF2647" s="35" t="n">
        <f aca="false">MATCH(Counts!A2647,'Season Counts'!$A$2:$A$740,0)</f>
        <v>676</v>
      </c>
    </row>
    <row r="2648" customFormat="false" ht="15" hidden="false" customHeight="false" outlineLevel="0" collapsed="false">
      <c r="A2648" s="34" t="str">
        <f aca="false">Counts!B2648</f>
        <v>TEX</v>
      </c>
      <c r="B2648" s="5" t="str">
        <f aca="false">Counts!C2648</f>
        <v>Josh Jung</v>
      </c>
      <c r="C2648" s="34" t="str">
        <f aca="false">Counts!F2648</f>
        <v>May</v>
      </c>
      <c r="D2648" s="35" t="n">
        <f aca="false">IFERROR(Counts!P2648,"")</f>
        <v>113</v>
      </c>
      <c r="E2648" s="36" t="n">
        <f aca="false">IFERROR(Counts!R2648/Counts!Q2648,"")</f>
        <v>0.314285714285714</v>
      </c>
      <c r="F2648" s="36" t="n">
        <f aca="false">IFERROR((Counts!R2648+Counts!V2648+Counts!W2648)/(Counts!Q2648+Counts!V2648+Counts!W2648+Counts!X2648),"")</f>
        <v>0.36283185840708</v>
      </c>
      <c r="G2648" s="36" t="n">
        <f aca="false">IFERROR((Counts!R2648+Counts!S2648+2*Counts!T2648+3*Counts!U2648)/Counts!Q2648,"")</f>
        <v>0.447619047619048</v>
      </c>
      <c r="H2648" s="35" t="n">
        <f aca="false">IFERROR(Counts!U2648,"")</f>
        <v>3</v>
      </c>
      <c r="I2648" s="36" t="n">
        <f aca="false">IFERROR(Counts!Z2648/Counts!AA2648,"")</f>
        <v>0.357079646017699</v>
      </c>
      <c r="J2648" s="36" t="n">
        <f aca="false">IFERROR(Counts!AB2648/Counts!AA2648,"")</f>
        <v>0.361858407079646</v>
      </c>
      <c r="K2648" s="37" t="n">
        <f aca="false">IFERROR((Counts!AB2648-Counts!Z2648)/Counts!AA2648,"")</f>
        <v>0.0047787610619469</v>
      </c>
      <c r="L2648" s="38" t="n">
        <f aca="false">IFERROR(Counts!Y2648/Counts!P2648,"")</f>
        <v>0.132743362831858</v>
      </c>
      <c r="M2648" s="38" t="n">
        <f aca="false">IFERROR(Counts!V2648/Counts!P2648,"")</f>
        <v>0.0619469026548673</v>
      </c>
      <c r="N2648" s="38" t="n">
        <f aca="false">IFERROR(Counts!AD2648/Counts!AC2648,"")</f>
        <v>0.0555555555555556</v>
      </c>
      <c r="O2648" s="38" t="n">
        <f aca="false">IFERROR(Counts!AE2648/Counts!AC2648,"")</f>
        <v>0.388888888888889</v>
      </c>
      <c r="P2648" s="39" t="n">
        <f aca="false">IFERROR(Counts!AG2648/Counts!AF2648,"")</f>
        <v>87.7044444444444</v>
      </c>
      <c r="Q2648" s="38" t="n">
        <f aca="false">IFERROR(Counts!AH2648/Counts!AC2648,"")</f>
        <v>0.388888888888889</v>
      </c>
      <c r="R2648" s="38" t="n">
        <f aca="false">IFERROR(Counts!N2648/Counts!M2648,"")</f>
        <v>0.312169312169312</v>
      </c>
      <c r="S2648" s="38" t="n">
        <f aca="false">IFERROR(Counts!K2648/Counts!J2648,"")</f>
        <v>0.652631578947369</v>
      </c>
      <c r="T2648" s="38" t="n">
        <f aca="false">IFERROR(Counts!I2648/Counts!H2648,"")</f>
        <v>0.14207650273224</v>
      </c>
      <c r="U2648" s="38" t="n">
        <f aca="false">IFERROR(1-Counts!L2648/Counts!K2648,"")</f>
        <v>0.92741935483871</v>
      </c>
      <c r="V2648" s="39" t="n">
        <f aca="false">IFERROR(Counts!AJ2648/Counts!AI2648,"")</f>
        <v>70.8166666666667</v>
      </c>
      <c r="W2648" s="38" t="n">
        <f aca="false">IFERROR(Counts!AK2648/Counts!AI2648,"")</f>
        <v>0.0925925925925926</v>
      </c>
      <c r="X2648" s="40" t="n">
        <f aca="false">IFERROR(Counts!O2648,"")</f>
        <v>1.341</v>
      </c>
      <c r="Y2648" s="36" t="n">
        <f aca="false">IFERROR(INDEX('Season Counts'!$Y$2:$Y$740,$AF2648)/INDEX('Season Counts'!$X$2:$X$740,$AF2648),"")</f>
        <v>0.348306306306306</v>
      </c>
      <c r="Z2648" s="37" t="n">
        <f aca="false">IFERROR(J2648-Y2648,"")</f>
        <v>0.0135521007733397</v>
      </c>
      <c r="AA2648" s="38" t="n">
        <f aca="false">IFERROR(INDEX('Season Counts'!$K$2:$K$740,$AF2648)/INDEX('Season Counts'!$J$2:$J$740,$AF2648),"")</f>
        <v>0.292798110979929</v>
      </c>
      <c r="AB2648" s="41" t="n">
        <f aca="false">IFERROR(R2648-AA2648,"")</f>
        <v>0.019371201189383</v>
      </c>
      <c r="AC2648" s="39" t="n">
        <f aca="false">IFERROR(INDEX('Season Counts'!$AG$2:$AG$740,$AF2648)/INDEX('Season Counts'!$AF$2:$AF$740,$AF2648),"")</f>
        <v>70.5420505200594</v>
      </c>
      <c r="AD2648" s="40" t="n">
        <f aca="false">IFERROR(V2648-AC2648,"")</f>
        <v>0.274616146607229</v>
      </c>
      <c r="AE2648" s="4" t="str">
        <f aca="false">IF(D2648&lt;Guide!$C$21,"Low PA",IF(TRIM(IF(ISNUMBER(AD2648),IF(N(AD2648)&lt;=-Guide!$C$24,"▼ Bat Speed  ",IF(N(AD2648)&gt;=Guide!$C$24,"▲ Bat Speed  ","")),"")&amp;IF(N(Z2648)&gt;=Guide!$C$22,"▲ Contact  ","")&amp;IF(N(Z2648)&lt;=-Guide!$C$22,"▼ Contact  ","")&amp;IF(N(AB2648)&gt;=Guide!$C$23,"▲ Chase  ","")&amp;IF(N(AB2648)&lt;=-Guide!$C$23,"▼ Chase  ",""))="","Stable",TRIM(IF(ISNUMBER(AD2648),IF(N(AD2648)&lt;=-Guide!$C$24,"▼ Bat Speed  ",IF(N(AD2648)&gt;=Guide!$C$24,"▲ Bat Speed  ","")),"")&amp;IF(N(Z2648)&gt;=Guide!$C$22,"▲ Contact  ","")&amp;IF(N(Z2648)&lt;=-Guide!$C$22,"▼ Contact  ","")&amp;IF(N(AB2648)&gt;=Guide!$C$23,"▲ Chase  ","")&amp;IF(N(AB2648)&lt;=-Guide!$C$23,"▼ Chase  ",""))))</f>
        <v>Stable</v>
      </c>
      <c r="AF2648" s="35" t="n">
        <f aca="false">MATCH(Counts!A2648,'Season Counts'!$A$2:$A$740,0)</f>
        <v>676</v>
      </c>
    </row>
    <row r="2649" customFormat="false" ht="15" hidden="false" customHeight="false" outlineLevel="0" collapsed="false">
      <c r="A2649" s="34" t="str">
        <f aca="false">Counts!B2649</f>
        <v>TEX</v>
      </c>
      <c r="B2649" s="5" t="str">
        <f aca="false">Counts!C2649</f>
        <v>Josh Jung</v>
      </c>
      <c r="C2649" s="34" t="str">
        <f aca="false">Counts!F2649</f>
        <v>Jun</v>
      </c>
      <c r="D2649" s="35" t="n">
        <f aca="false">IFERROR(Counts!P2649,"")</f>
        <v>119</v>
      </c>
      <c r="E2649" s="36" t="n">
        <f aca="false">IFERROR(Counts!R2649/Counts!Q2649,"")</f>
        <v>0.261682242990654</v>
      </c>
      <c r="F2649" s="36" t="n">
        <f aca="false">IFERROR((Counts!R2649+Counts!V2649+Counts!W2649)/(Counts!Q2649+Counts!V2649+Counts!W2649+Counts!X2649),"")</f>
        <v>0.327731092436975</v>
      </c>
      <c r="G2649" s="36" t="n">
        <f aca="false">IFERROR((Counts!R2649+Counts!S2649+2*Counts!T2649+3*Counts!U2649)/Counts!Q2649,"")</f>
        <v>0.355140186915888</v>
      </c>
      <c r="H2649" s="35" t="n">
        <f aca="false">IFERROR(Counts!U2649,"")</f>
        <v>2</v>
      </c>
      <c r="I2649" s="36" t="n">
        <f aca="false">IFERROR(Counts!Z2649/Counts!AA2649,"")</f>
        <v>0.30672268907563</v>
      </c>
      <c r="J2649" s="36" t="n">
        <f aca="false">IFERROR(Counts!AB2649/Counts!AA2649,"")</f>
        <v>0.311436974789916</v>
      </c>
      <c r="K2649" s="37" t="n">
        <f aca="false">IFERROR((Counts!AB2649-Counts!Z2649)/Counts!AA2649,"")</f>
        <v>0.00471428571428571</v>
      </c>
      <c r="L2649" s="38" t="n">
        <f aca="false">IFERROR(Counts!Y2649/Counts!P2649,"")</f>
        <v>0.226890756302521</v>
      </c>
      <c r="M2649" s="38" t="n">
        <f aca="false">IFERROR(Counts!V2649/Counts!P2649,"")</f>
        <v>0.0672268907563025</v>
      </c>
      <c r="N2649" s="38" t="n">
        <f aca="false">IFERROR(Counts!AD2649/Counts!AC2649,"")</f>
        <v>0.0617283950617284</v>
      </c>
      <c r="O2649" s="38" t="n">
        <f aca="false">IFERROR(Counts!AE2649/Counts!AC2649,"")</f>
        <v>0.518518518518519</v>
      </c>
      <c r="P2649" s="39" t="n">
        <f aca="false">IFERROR(Counts!AG2649/Counts!AF2649,"")</f>
        <v>91.4654320987654</v>
      </c>
      <c r="Q2649" s="38" t="n">
        <f aca="false">IFERROR(Counts!AH2649/Counts!AC2649,"")</f>
        <v>0.419753086419753</v>
      </c>
      <c r="R2649" s="38" t="n">
        <f aca="false">IFERROR(Counts!N2649/Counts!M2649,"")</f>
        <v>0.271966527196653</v>
      </c>
      <c r="S2649" s="38" t="n">
        <f aca="false">IFERROR(Counts!K2649/Counts!J2649,"")</f>
        <v>0.658767772511848</v>
      </c>
      <c r="T2649" s="38" t="n">
        <f aca="false">IFERROR(Counts!I2649/Counts!H2649,"")</f>
        <v>0.196078431372549</v>
      </c>
      <c r="U2649" s="38" t="n">
        <f aca="false">IFERROR(1-Counts!L2649/Counts!K2649,"")</f>
        <v>0.913669064748201</v>
      </c>
      <c r="V2649" s="39" t="n">
        <f aca="false">IFERROR(Counts!AJ2649/Counts!AI2649,"")</f>
        <v>70.0810055865922</v>
      </c>
      <c r="W2649" s="38" t="n">
        <f aca="false">IFERROR(Counts!AK2649/Counts!AI2649,"")</f>
        <v>0.0502793296089386</v>
      </c>
      <c r="X2649" s="40" t="n">
        <f aca="false">IFERROR(Counts!O2649,"")</f>
        <v>-1.936</v>
      </c>
      <c r="Y2649" s="36" t="n">
        <f aca="false">IFERROR(INDEX('Season Counts'!$Y$2:$Y$740,$AF2649)/INDEX('Season Counts'!$X$2:$X$740,$AF2649),"")</f>
        <v>0.348306306306306</v>
      </c>
      <c r="Z2649" s="37" t="n">
        <f aca="false">IFERROR(J2649-Y2649,"")</f>
        <v>-0.0368693315163904</v>
      </c>
      <c r="AA2649" s="38" t="n">
        <f aca="false">IFERROR(INDEX('Season Counts'!$K$2:$K$740,$AF2649)/INDEX('Season Counts'!$J$2:$J$740,$AF2649),"")</f>
        <v>0.292798110979929</v>
      </c>
      <c r="AB2649" s="41" t="n">
        <f aca="false">IFERROR(R2649-AA2649,"")</f>
        <v>-0.0208315837832764</v>
      </c>
      <c r="AC2649" s="39" t="n">
        <f aca="false">IFERROR(INDEX('Season Counts'!$AG$2:$AG$740,$AF2649)/INDEX('Season Counts'!$AF$2:$AF$740,$AF2649),"")</f>
        <v>70.5420505200594</v>
      </c>
      <c r="AD2649" s="40" t="n">
        <f aca="false">IFERROR(V2649-AC2649,"")</f>
        <v>-0.46104493346725</v>
      </c>
      <c r="AE2649" s="4" t="str">
        <f aca="false">IF(D2649&lt;Guide!$C$21,"Low PA",IF(TRIM(IF(ISNUMBER(AD2649),IF(N(AD2649)&lt;=-Guide!$C$24,"▼ Bat Speed  ",IF(N(AD2649)&gt;=Guide!$C$24,"▲ Bat Speed  ","")),"")&amp;IF(N(Z2649)&gt;=Guide!$C$22,"▲ Contact  ","")&amp;IF(N(Z2649)&lt;=-Guide!$C$22,"▼ Contact  ","")&amp;IF(N(AB2649)&gt;=Guide!$C$23,"▲ Chase  ","")&amp;IF(N(AB2649)&lt;=-Guide!$C$23,"▼ Chase  ",""))="","Stable",TRIM(IF(ISNUMBER(AD2649),IF(N(AD2649)&lt;=-Guide!$C$24,"▼ Bat Speed  ",IF(N(AD2649)&gt;=Guide!$C$24,"▲ Bat Speed  ","")),"")&amp;IF(N(Z2649)&gt;=Guide!$C$22,"▲ Contact  ","")&amp;IF(N(Z2649)&lt;=-Guide!$C$22,"▼ Contact  ","")&amp;IF(N(AB2649)&gt;=Guide!$C$23,"▲ Chase  ","")&amp;IF(N(AB2649)&lt;=-Guide!$C$23,"▼ Chase  ",""))))</f>
        <v>Stable</v>
      </c>
      <c r="AF2649" s="35" t="n">
        <f aca="false">MATCH(Counts!A2649,'Season Counts'!$A$2:$A$740,0)</f>
        <v>676</v>
      </c>
    </row>
    <row r="2650" customFormat="false" ht="15" hidden="false" customHeight="false" outlineLevel="0" collapsed="false">
      <c r="A2650" s="34" t="str">
        <f aca="false">Counts!B2650</f>
        <v>TEX</v>
      </c>
      <c r="B2650" s="5" t="str">
        <f aca="false">Counts!C2650</f>
        <v>Josh Jung</v>
      </c>
      <c r="C2650" s="34" t="str">
        <f aca="false">Counts!F2650</f>
        <v>Jul</v>
      </c>
      <c r="D2650" s="35" t="n">
        <f aca="false">IFERROR(Counts!P2650,"")</f>
        <v>51</v>
      </c>
      <c r="E2650" s="36" t="n">
        <f aca="false">IFERROR(Counts!R2650/Counts!Q2650,"")</f>
        <v>0.268292682926829</v>
      </c>
      <c r="F2650" s="36" t="n">
        <f aca="false">IFERROR((Counts!R2650+Counts!V2650+Counts!W2650)/(Counts!Q2650+Counts!V2650+Counts!W2650+Counts!X2650),"")</f>
        <v>0.392156862745098</v>
      </c>
      <c r="G2650" s="36" t="n">
        <f aca="false">IFERROR((Counts!R2650+Counts!S2650+2*Counts!T2650+3*Counts!U2650)/Counts!Q2650,"")</f>
        <v>0.390243902439024</v>
      </c>
      <c r="H2650" s="35" t="n">
        <f aca="false">IFERROR(Counts!U2650,"")</f>
        <v>0</v>
      </c>
      <c r="I2650" s="36" t="n">
        <f aca="false">IFERROR(Counts!Z2650/Counts!AA2650,"")</f>
        <v>0.351960784313725</v>
      </c>
      <c r="J2650" s="36" t="n">
        <f aca="false">IFERROR(Counts!AB2650/Counts!AA2650,"")</f>
        <v>0.350274509803922</v>
      </c>
      <c r="K2650" s="37" t="n">
        <f aca="false">IFERROR((Counts!AB2650-Counts!Z2650)/Counts!AA2650,"")</f>
        <v>-0.00168627450980389</v>
      </c>
      <c r="L2650" s="38" t="n">
        <f aca="false">IFERROR(Counts!Y2650/Counts!P2650,"")</f>
        <v>0.196078431372549</v>
      </c>
      <c r="M2650" s="38" t="n">
        <f aca="false">IFERROR(Counts!V2650/Counts!P2650,"")</f>
        <v>0.156862745098039</v>
      </c>
      <c r="N2650" s="38" t="n">
        <f aca="false">IFERROR(Counts!AD2650/Counts!AC2650,"")</f>
        <v>0.09375</v>
      </c>
      <c r="O2650" s="38" t="n">
        <f aca="false">IFERROR(Counts!AE2650/Counts!AC2650,"")</f>
        <v>0.53125</v>
      </c>
      <c r="P2650" s="39" t="n">
        <f aca="false">IFERROR(Counts!AG2650/Counts!AF2650,"")</f>
        <v>92.684375</v>
      </c>
      <c r="Q2650" s="38" t="n">
        <f aca="false">IFERROR(Counts!AH2650/Counts!AC2650,"")</f>
        <v>0.40625</v>
      </c>
      <c r="R2650" s="38" t="n">
        <f aca="false">IFERROR(Counts!N2650/Counts!M2650,"")</f>
        <v>0.214953271028037</v>
      </c>
      <c r="S2650" s="38" t="n">
        <f aca="false">IFERROR(Counts!K2650/Counts!J2650,"")</f>
        <v>0.660377358490566</v>
      </c>
      <c r="T2650" s="38" t="n">
        <f aca="false">IFERROR(Counts!I2650/Counts!H2650,"")</f>
        <v>0.182795698924731</v>
      </c>
      <c r="U2650" s="38" t="n">
        <f aca="false">IFERROR(1-Counts!L2650/Counts!K2650,"")</f>
        <v>0.885714285714286</v>
      </c>
      <c r="V2650" s="39" t="n">
        <f aca="false">IFERROR(Counts!AJ2650/Counts!AI2650,"")</f>
        <v>69.676</v>
      </c>
      <c r="W2650" s="38" t="n">
        <f aca="false">IFERROR(Counts!AK2650/Counts!AI2650,"")</f>
        <v>0.0933333333333333</v>
      </c>
      <c r="X2650" s="40" t="n">
        <f aca="false">IFERROR(Counts!O2650,"")</f>
        <v>1.346</v>
      </c>
      <c r="Y2650" s="36" t="n">
        <f aca="false">IFERROR(INDEX('Season Counts'!$Y$2:$Y$740,$AF2650)/INDEX('Season Counts'!$X$2:$X$740,$AF2650),"")</f>
        <v>0.348306306306306</v>
      </c>
      <c r="Z2650" s="37" t="n">
        <f aca="false">IFERROR(J2650-Y2650,"")</f>
        <v>0.00196820349761528</v>
      </c>
      <c r="AA2650" s="38" t="n">
        <f aca="false">IFERROR(INDEX('Season Counts'!$K$2:$K$740,$AF2650)/INDEX('Season Counts'!$J$2:$J$740,$AF2650),"")</f>
        <v>0.292798110979929</v>
      </c>
      <c r="AB2650" s="41" t="n">
        <f aca="false">IFERROR(R2650-AA2650,"")</f>
        <v>-0.0778448399518918</v>
      </c>
      <c r="AC2650" s="39" t="n">
        <f aca="false">IFERROR(INDEX('Season Counts'!$AG$2:$AG$740,$AF2650)/INDEX('Season Counts'!$AF$2:$AF$740,$AF2650),"")</f>
        <v>70.5420505200594</v>
      </c>
      <c r="AD2650" s="40" t="n">
        <f aca="false">IFERROR(V2650-AC2650,"")</f>
        <v>-0.866050520059432</v>
      </c>
      <c r="AE2650" s="4" t="str">
        <f aca="false">IF(D2650&lt;Guide!$C$21,"Low PA",IF(TRIM(IF(ISNUMBER(AD2650),IF(N(AD2650)&lt;=-Guide!$C$24,"▼ Bat Speed  ",IF(N(AD2650)&gt;=Guide!$C$24,"▲ Bat Speed  ","")),"")&amp;IF(N(Z2650)&gt;=Guide!$C$22,"▲ Contact  ","")&amp;IF(N(Z2650)&lt;=-Guide!$C$22,"▼ Contact  ","")&amp;IF(N(AB2650)&gt;=Guide!$C$23,"▲ Chase  ","")&amp;IF(N(AB2650)&lt;=-Guide!$C$23,"▼ Chase  ",""))="","Stable",TRIM(IF(ISNUMBER(AD2650),IF(N(AD2650)&lt;=-Guide!$C$24,"▼ Bat Speed  ",IF(N(AD2650)&gt;=Guide!$C$24,"▲ Bat Speed  ","")),"")&amp;IF(N(Z2650)&gt;=Guide!$C$22,"▲ Contact  ","")&amp;IF(N(Z2650)&lt;=-Guide!$C$22,"▼ Contact  ","")&amp;IF(N(AB2650)&gt;=Guide!$C$23,"▲ Chase  ","")&amp;IF(N(AB2650)&lt;=-Guide!$C$23,"▼ Chase  ",""))))</f>
        <v>▼ Chase</v>
      </c>
      <c r="AF2650" s="35" t="n">
        <f aca="false">MATCH(Counts!A2650,'Season Counts'!$A$2:$A$740,0)</f>
        <v>676</v>
      </c>
    </row>
    <row r="2651" customFormat="false" ht="15" hidden="false" customHeight="false" outlineLevel="0" collapsed="false">
      <c r="A2651" s="34" t="str">
        <f aca="false">Counts!B2651</f>
        <v>TEX</v>
      </c>
      <c r="B2651" s="5" t="str">
        <f aca="false">Counts!C2651</f>
        <v>Josh Jung</v>
      </c>
      <c r="C2651" s="34" t="str">
        <f aca="false">Counts!F2651</f>
        <v>Sep</v>
      </c>
      <c r="D2651" s="35" t="n">
        <f aca="false">IFERROR(Counts!P2651,"")</f>
        <v>48</v>
      </c>
      <c r="E2651" s="36" t="n">
        <f aca="false">IFERROR(Counts!R2651/Counts!Q2651,"")</f>
        <v>0.340909090909091</v>
      </c>
      <c r="F2651" s="36" t="n">
        <f aca="false">IFERROR((Counts!R2651+Counts!V2651+Counts!W2651)/(Counts!Q2651+Counts!V2651+Counts!W2651+Counts!X2651),"")</f>
        <v>0.395833333333333</v>
      </c>
      <c r="G2651" s="36" t="n">
        <f aca="false">IFERROR((Counts!R2651+Counts!S2651+2*Counts!T2651+3*Counts!U2651)/Counts!Q2651,"")</f>
        <v>0.636363636363636</v>
      </c>
      <c r="H2651" s="35" t="n">
        <f aca="false">IFERROR(Counts!U2651,"")</f>
        <v>3</v>
      </c>
      <c r="I2651" s="36" t="n">
        <f aca="false">IFERROR(Counts!Z2651/Counts!AA2651,"")</f>
        <v>0.4375</v>
      </c>
      <c r="J2651" s="36" t="n">
        <f aca="false">IFERROR(Counts!AB2651/Counts!AA2651,"")</f>
        <v>0.361</v>
      </c>
      <c r="K2651" s="37" t="n">
        <f aca="false">IFERROR((Counts!AB2651-Counts!Z2651)/Counts!AA2651,"")</f>
        <v>-0.0765</v>
      </c>
      <c r="L2651" s="38" t="n">
        <f aca="false">IFERROR(Counts!Y2651/Counts!P2651,"")</f>
        <v>0.1875</v>
      </c>
      <c r="M2651" s="38" t="n">
        <f aca="false">IFERROR(Counts!V2651/Counts!P2651,"")</f>
        <v>0.0416666666666667</v>
      </c>
      <c r="N2651" s="38" t="n">
        <f aca="false">IFERROR(Counts!AD2651/Counts!AC2651,"")</f>
        <v>0.142857142857143</v>
      </c>
      <c r="O2651" s="38" t="n">
        <f aca="false">IFERROR(Counts!AE2651/Counts!AC2651,"")</f>
        <v>0.571428571428571</v>
      </c>
      <c r="P2651" s="39" t="n">
        <f aca="false">IFERROR(Counts!AG2651/Counts!AF2651,"")</f>
        <v>92.2542857142857</v>
      </c>
      <c r="Q2651" s="38" t="n">
        <f aca="false">IFERROR(Counts!AH2651/Counts!AC2651,"")</f>
        <v>0.514285714285714</v>
      </c>
      <c r="R2651" s="38" t="n">
        <f aca="false">IFERROR(Counts!N2651/Counts!M2651,"")</f>
        <v>0.333333333333333</v>
      </c>
      <c r="S2651" s="38" t="n">
        <f aca="false">IFERROR(Counts!K2651/Counts!J2651,"")</f>
        <v>0.802469135802469</v>
      </c>
      <c r="T2651" s="38" t="n">
        <f aca="false">IFERROR(Counts!I2651/Counts!H2651,"")</f>
        <v>0.182795698924731</v>
      </c>
      <c r="U2651" s="38" t="n">
        <f aca="false">IFERROR(1-Counts!L2651/Counts!K2651,"")</f>
        <v>0.892307692307692</v>
      </c>
      <c r="V2651" s="39" t="n">
        <f aca="false">IFERROR(Counts!AJ2651/Counts!AI2651,"")</f>
        <v>70.2448275862069</v>
      </c>
      <c r="W2651" s="38" t="n">
        <f aca="false">IFERROR(Counts!AK2651/Counts!AI2651,"")</f>
        <v>0.0459770114942529</v>
      </c>
      <c r="X2651" s="40" t="n">
        <f aca="false">IFERROR(Counts!O2651,"")</f>
        <v>6.921</v>
      </c>
      <c r="Y2651" s="36" t="n">
        <f aca="false">IFERROR(INDEX('Season Counts'!$Y$2:$Y$740,$AF2651)/INDEX('Season Counts'!$X$2:$X$740,$AF2651),"")</f>
        <v>0.348306306306306</v>
      </c>
      <c r="Z2651" s="37" t="n">
        <f aca="false">IFERROR(J2651-Y2651,"")</f>
        <v>0.0126936936936937</v>
      </c>
      <c r="AA2651" s="38" t="n">
        <f aca="false">IFERROR(INDEX('Season Counts'!$K$2:$K$740,$AF2651)/INDEX('Season Counts'!$J$2:$J$740,$AF2651),"")</f>
        <v>0.292798110979929</v>
      </c>
      <c r="AB2651" s="41" t="n">
        <f aca="false">IFERROR(R2651-AA2651,"")</f>
        <v>0.0405352223534042</v>
      </c>
      <c r="AC2651" s="39" t="n">
        <f aca="false">IFERROR(INDEX('Season Counts'!$AG$2:$AG$740,$AF2651)/INDEX('Season Counts'!$AF$2:$AF$740,$AF2651),"")</f>
        <v>70.5420505200594</v>
      </c>
      <c r="AD2651" s="40" t="n">
        <f aca="false">IFERROR(V2651-AC2651,"")</f>
        <v>-0.297222933852538</v>
      </c>
      <c r="AE2651" s="4" t="str">
        <f aca="false">IF(D2651&lt;Guide!$C$21,"Low PA",IF(TRIM(IF(ISNUMBER(AD2651),IF(N(AD2651)&lt;=-Guide!$C$24,"▼ Bat Speed  ",IF(N(AD2651)&gt;=Guide!$C$24,"▲ Bat Speed  ","")),"")&amp;IF(N(Z2651)&gt;=Guide!$C$22,"▲ Contact  ","")&amp;IF(N(Z2651)&lt;=-Guide!$C$22,"▼ Contact  ","")&amp;IF(N(AB2651)&gt;=Guide!$C$23,"▲ Chase  ","")&amp;IF(N(AB2651)&lt;=-Guide!$C$23,"▼ Chase  ",""))="","Stable",TRIM(IF(ISNUMBER(AD2651),IF(N(AD2651)&lt;=-Guide!$C$24,"▼ Bat Speed  ",IF(N(AD2651)&gt;=Guide!$C$24,"▲ Bat Speed  ","")),"")&amp;IF(N(Z2651)&gt;=Guide!$C$22,"▲ Contact  ","")&amp;IF(N(Z2651)&lt;=-Guide!$C$22,"▼ Contact  ","")&amp;IF(N(AB2651)&gt;=Guide!$C$23,"▲ Chase  ","")&amp;IF(N(AB2651)&lt;=-Guide!$C$23,"▼ Chase  ",""))))</f>
        <v>▲ Chase</v>
      </c>
      <c r="AF2651" s="35" t="n">
        <f aca="false">MATCH(Counts!A2651,'Season Counts'!$A$2:$A$740,0)</f>
        <v>676</v>
      </c>
    </row>
    <row r="2652" customFormat="false" ht="15" hidden="false" customHeight="false" outlineLevel="0" collapsed="false">
      <c r="A2652" s="34" t="str">
        <f aca="false">Counts!B2652</f>
        <v>TEX</v>
      </c>
      <c r="B2652" s="5" t="str">
        <f aca="false">Counts!C2652</f>
        <v>Corey Seager</v>
      </c>
      <c r="C2652" s="34" t="str">
        <f aca="false">Counts!F2652</f>
        <v>Mar-Apr</v>
      </c>
      <c r="D2652" s="35" t="n">
        <f aca="false">IFERROR(Counts!P2652,"")</f>
        <v>130</v>
      </c>
      <c r="E2652" s="36" t="n">
        <f aca="false">IFERROR(Counts!R2652/Counts!Q2652,"")</f>
        <v>0.207207207207207</v>
      </c>
      <c r="F2652" s="36" t="n">
        <f aca="false">IFERROR((Counts!R2652+Counts!V2652+Counts!W2652)/(Counts!Q2652+Counts!V2652+Counts!W2652+Counts!X2652),"")</f>
        <v>0.307692307692308</v>
      </c>
      <c r="G2652" s="36" t="n">
        <f aca="false">IFERROR((Counts!R2652+Counts!S2652+2*Counts!T2652+3*Counts!U2652)/Counts!Q2652,"")</f>
        <v>0.414414414414414</v>
      </c>
      <c r="H2652" s="35" t="n">
        <f aca="false">IFERROR(Counts!U2652,"")</f>
        <v>6</v>
      </c>
      <c r="I2652" s="36" t="n">
        <f aca="false">IFERROR(Counts!Z2652/Counts!AA2652,"")</f>
        <v>0.308984375</v>
      </c>
      <c r="J2652" s="36" t="n">
        <f aca="false">IFERROR(Counts!AB2652/Counts!AA2652,"")</f>
        <v>0.333609375</v>
      </c>
      <c r="K2652" s="37" t="n">
        <f aca="false">IFERROR((Counts!AB2652-Counts!Z2652)/Counts!AA2652,"")</f>
        <v>0.024625</v>
      </c>
      <c r="L2652" s="38" t="n">
        <f aca="false">IFERROR(Counts!Y2652/Counts!P2652,"")</f>
        <v>0.261538461538462</v>
      </c>
      <c r="M2652" s="38" t="n">
        <f aca="false">IFERROR(Counts!V2652/Counts!P2652,"")</f>
        <v>0.123076923076923</v>
      </c>
      <c r="N2652" s="38" t="n">
        <f aca="false">IFERROR(Counts!AD2652/Counts!AC2652,"")</f>
        <v>0.139240506329114</v>
      </c>
      <c r="O2652" s="38" t="n">
        <f aca="false">IFERROR(Counts!AE2652/Counts!AC2652,"")</f>
        <v>0.430379746835443</v>
      </c>
      <c r="P2652" s="39" t="n">
        <f aca="false">IFERROR(Counts!AG2652/Counts!AF2652,"")</f>
        <v>90.3151898734177</v>
      </c>
      <c r="Q2652" s="38" t="n">
        <f aca="false">IFERROR(Counts!AH2652/Counts!AC2652,"")</f>
        <v>0.379746835443038</v>
      </c>
      <c r="R2652" s="38" t="n">
        <f aca="false">IFERROR(Counts!N2652/Counts!M2652,"")</f>
        <v>0.298611111111111</v>
      </c>
      <c r="S2652" s="38" t="n">
        <f aca="false">IFERROR(Counts!K2652/Counts!J2652,"")</f>
        <v>0.819047619047619</v>
      </c>
      <c r="T2652" s="38" t="n">
        <f aca="false">IFERROR(Counts!I2652/Counts!H2652,"")</f>
        <v>0.317829457364341</v>
      </c>
      <c r="U2652" s="38" t="n">
        <f aca="false">IFERROR(1-Counts!L2652/Counts!K2652,"")</f>
        <v>0.802325581395349</v>
      </c>
      <c r="V2652" s="39" t="n">
        <f aca="false">IFERROR(Counts!AJ2652/Counts!AI2652,"")</f>
        <v>71.6464730290456</v>
      </c>
      <c r="W2652" s="38" t="n">
        <f aca="false">IFERROR(Counts!AK2652/Counts!AI2652,"")</f>
        <v>0.12448132780083</v>
      </c>
      <c r="X2652" s="40" t="n">
        <f aca="false">IFERROR(Counts!O2652,"")</f>
        <v>-0.964</v>
      </c>
      <c r="Y2652" s="36" t="n">
        <f aca="false">IFERROR(INDEX('Season Counts'!$Y$2:$Y$740,$AF2652)/INDEX('Season Counts'!$X$2:$X$740,$AF2652),"")</f>
        <v>0.349668981481481</v>
      </c>
      <c r="Z2652" s="37" t="n">
        <f aca="false">IFERROR(J2652-Y2652,"")</f>
        <v>-0.0160596064814815</v>
      </c>
      <c r="AA2652" s="38" t="n">
        <f aca="false">IFERROR(INDEX('Season Counts'!$K$2:$K$740,$AF2652)/INDEX('Season Counts'!$J$2:$J$740,$AF2652),"")</f>
        <v>0.287625418060201</v>
      </c>
      <c r="AB2652" s="41" t="n">
        <f aca="false">IFERROR(R2652-AA2652,"")</f>
        <v>0.0109856930509105</v>
      </c>
      <c r="AC2652" s="39" t="n">
        <f aca="false">IFERROR(INDEX('Season Counts'!$AG$2:$AG$740,$AF2652)/INDEX('Season Counts'!$AF$2:$AF$740,$AF2652),"")</f>
        <v>71.5564</v>
      </c>
      <c r="AD2652" s="40" t="n">
        <f aca="false">IFERROR(V2652-AC2652,"")</f>
        <v>0.0900730290456266</v>
      </c>
      <c r="AE2652" s="4" t="str">
        <f aca="false">IF(D2652&lt;Guide!$C$21,"Low PA",IF(TRIM(IF(ISNUMBER(AD2652),IF(N(AD2652)&lt;=-Guide!$C$24,"▼ Bat Speed  ",IF(N(AD2652)&gt;=Guide!$C$24,"▲ Bat Speed  ","")),"")&amp;IF(N(Z2652)&gt;=Guide!$C$22,"▲ Contact  ","")&amp;IF(N(Z2652)&lt;=-Guide!$C$22,"▼ Contact  ","")&amp;IF(N(AB2652)&gt;=Guide!$C$23,"▲ Chase  ","")&amp;IF(N(AB2652)&lt;=-Guide!$C$23,"▼ Chase  ",""))="","Stable",TRIM(IF(ISNUMBER(AD2652),IF(N(AD2652)&lt;=-Guide!$C$24,"▼ Bat Speed  ",IF(N(AD2652)&gt;=Guide!$C$24,"▲ Bat Speed  ","")),"")&amp;IF(N(Z2652)&gt;=Guide!$C$22,"▲ Contact  ","")&amp;IF(N(Z2652)&lt;=-Guide!$C$22,"▼ Contact  ","")&amp;IF(N(AB2652)&gt;=Guide!$C$23,"▲ Chase  ","")&amp;IF(N(AB2652)&lt;=-Guide!$C$23,"▼ Chase  ",""))))</f>
        <v>Stable</v>
      </c>
      <c r="AF2652" s="35" t="n">
        <f aca="false">MATCH(Counts!A2652,'Season Counts'!$A$2:$A$740,0)</f>
        <v>677</v>
      </c>
    </row>
    <row r="2653" customFormat="false" ht="15" hidden="false" customHeight="false" outlineLevel="0" collapsed="false">
      <c r="A2653" s="34" t="str">
        <f aca="false">Counts!B2653</f>
        <v>TEX</v>
      </c>
      <c r="B2653" s="5" t="str">
        <f aca="false">Counts!C2653</f>
        <v>Corey Seager</v>
      </c>
      <c r="C2653" s="34" t="str">
        <f aca="false">Counts!F2653</f>
        <v>May</v>
      </c>
      <c r="D2653" s="35" t="n">
        <f aca="false">IFERROR(Counts!P2653,"")</f>
        <v>52</v>
      </c>
      <c r="E2653" s="36" t="n">
        <f aca="false">IFERROR(Counts!R2653/Counts!Q2653,"")</f>
        <v>0.111111111111111</v>
      </c>
      <c r="F2653" s="36" t="n">
        <f aca="false">IFERROR((Counts!R2653+Counts!V2653+Counts!W2653)/(Counts!Q2653+Counts!V2653+Counts!W2653+Counts!X2653),"")</f>
        <v>0.230769230769231</v>
      </c>
      <c r="G2653" s="36" t="n">
        <f aca="false">IFERROR((Counts!R2653+Counts!S2653+2*Counts!T2653+3*Counts!U2653)/Counts!Q2653,"")</f>
        <v>0.2</v>
      </c>
      <c r="H2653" s="35" t="n">
        <f aca="false">IFERROR(Counts!U2653,"")</f>
        <v>1</v>
      </c>
      <c r="I2653" s="36" t="n">
        <f aca="false">IFERROR(Counts!Z2653/Counts!AA2653,"")</f>
        <v>0.208653846153846</v>
      </c>
      <c r="J2653" s="36" t="n">
        <f aca="false">IFERROR(Counts!AB2653/Counts!AA2653,"")</f>
        <v>0.321019230769231</v>
      </c>
      <c r="K2653" s="37" t="n">
        <f aca="false">IFERROR((Counts!AB2653-Counts!Z2653)/Counts!AA2653,"")</f>
        <v>0.112365384615385</v>
      </c>
      <c r="L2653" s="38" t="n">
        <f aca="false">IFERROR(Counts!Y2653/Counts!P2653,"")</f>
        <v>0.307692307692308</v>
      </c>
      <c r="M2653" s="38" t="n">
        <f aca="false">IFERROR(Counts!V2653/Counts!P2653,"")</f>
        <v>0.115384615384615</v>
      </c>
      <c r="N2653" s="38" t="n">
        <f aca="false">IFERROR(Counts!AD2653/Counts!AC2653,"")</f>
        <v>0.206896551724138</v>
      </c>
      <c r="O2653" s="38" t="n">
        <f aca="false">IFERROR(Counts!AE2653/Counts!AC2653,"")</f>
        <v>0.517241379310345</v>
      </c>
      <c r="P2653" s="39" t="n">
        <f aca="false">IFERROR(Counts!AG2653/Counts!AF2653,"")</f>
        <v>93.1344827586207</v>
      </c>
      <c r="Q2653" s="38" t="n">
        <f aca="false">IFERROR(Counts!AH2653/Counts!AC2653,"")</f>
        <v>0.275862068965517</v>
      </c>
      <c r="R2653" s="38" t="n">
        <f aca="false">IFERROR(Counts!N2653/Counts!M2653,"")</f>
        <v>0.261261261261261</v>
      </c>
      <c r="S2653" s="38" t="n">
        <f aca="false">IFERROR(Counts!K2653/Counts!J2653,"")</f>
        <v>0.769230769230769</v>
      </c>
      <c r="T2653" s="38" t="n">
        <f aca="false">IFERROR(Counts!I2653/Counts!H2653,"")</f>
        <v>0.325842696629214</v>
      </c>
      <c r="U2653" s="38" t="n">
        <f aca="false">IFERROR(1-Counts!L2653/Counts!K2653,"")</f>
        <v>0.8</v>
      </c>
      <c r="V2653" s="39" t="n">
        <f aca="false">IFERROR(Counts!AJ2653/Counts!AI2653,"")</f>
        <v>71.9646341463415</v>
      </c>
      <c r="W2653" s="38" t="n">
        <f aca="false">IFERROR(Counts!AK2653/Counts!AI2653,"")</f>
        <v>0.146341463414634</v>
      </c>
      <c r="X2653" s="40" t="n">
        <f aca="false">IFERROR(Counts!O2653,"")</f>
        <v>-2.757</v>
      </c>
      <c r="Y2653" s="36" t="n">
        <f aca="false">IFERROR(INDEX('Season Counts'!$Y$2:$Y$740,$AF2653)/INDEX('Season Counts'!$X$2:$X$740,$AF2653),"")</f>
        <v>0.349668981481481</v>
      </c>
      <c r="Z2653" s="37" t="n">
        <f aca="false">IFERROR(J2653-Y2653,"")</f>
        <v>-0.0286497507122507</v>
      </c>
      <c r="AA2653" s="38" t="n">
        <f aca="false">IFERROR(INDEX('Season Counts'!$K$2:$K$740,$AF2653)/INDEX('Season Counts'!$J$2:$J$740,$AF2653),"")</f>
        <v>0.287625418060201</v>
      </c>
      <c r="AB2653" s="41" t="n">
        <f aca="false">IFERROR(R2653-AA2653,"")</f>
        <v>-0.0263641567989394</v>
      </c>
      <c r="AC2653" s="39" t="n">
        <f aca="false">IFERROR(INDEX('Season Counts'!$AG$2:$AG$740,$AF2653)/INDEX('Season Counts'!$AF$2:$AF$740,$AF2653),"")</f>
        <v>71.5564</v>
      </c>
      <c r="AD2653" s="40" t="n">
        <f aca="false">IFERROR(V2653-AC2653,"")</f>
        <v>0.408234146341457</v>
      </c>
      <c r="AE2653" s="4" t="str">
        <f aca="false">IF(D2653&lt;Guide!$C$21,"Low PA",IF(TRIM(IF(ISNUMBER(AD2653),IF(N(AD2653)&lt;=-Guide!$C$24,"▼ Bat Speed  ",IF(N(AD2653)&gt;=Guide!$C$24,"▲ Bat Speed  ","")),"")&amp;IF(N(Z2653)&gt;=Guide!$C$22,"▲ Contact  ","")&amp;IF(N(Z2653)&lt;=-Guide!$C$22,"▼ Contact  ","")&amp;IF(N(AB2653)&gt;=Guide!$C$23,"▲ Chase  ","")&amp;IF(N(AB2653)&lt;=-Guide!$C$23,"▼ Chase  ",""))="","Stable",TRIM(IF(ISNUMBER(AD2653),IF(N(AD2653)&lt;=-Guide!$C$24,"▼ Bat Speed  ",IF(N(AD2653)&gt;=Guide!$C$24,"▲ Bat Speed  ","")),"")&amp;IF(N(Z2653)&gt;=Guide!$C$22,"▲ Contact  ","")&amp;IF(N(Z2653)&lt;=-Guide!$C$22,"▼ Contact  ","")&amp;IF(N(AB2653)&gt;=Guide!$C$23,"▲ Chase  ","")&amp;IF(N(AB2653)&lt;=-Guide!$C$23,"▼ Chase  ",""))))</f>
        <v>Stable</v>
      </c>
      <c r="AF2653" s="35" t="n">
        <f aca="false">MATCH(Counts!A2653,'Season Counts'!$A$2:$A$740,0)</f>
        <v>677</v>
      </c>
    </row>
    <row r="2654" customFormat="false" ht="15" hidden="false" customHeight="false" outlineLevel="0" collapsed="false">
      <c r="A2654" s="34" t="str">
        <f aca="false">Counts!B2654</f>
        <v>TEX</v>
      </c>
      <c r="B2654" s="5" t="str">
        <f aca="false">Counts!C2654</f>
        <v>Corey Seager</v>
      </c>
      <c r="C2654" s="34" t="str">
        <f aca="false">Counts!F2654</f>
        <v>Jun</v>
      </c>
      <c r="D2654" s="35" t="n">
        <f aca="false">IFERROR(Counts!P2654,"")</f>
        <v>37</v>
      </c>
      <c r="E2654" s="36" t="n">
        <f aca="false">IFERROR(Counts!R2654/Counts!Q2654,"")</f>
        <v>0.193548387096774</v>
      </c>
      <c r="F2654" s="36" t="n">
        <f aca="false">IFERROR((Counts!R2654+Counts!V2654+Counts!W2654)/(Counts!Q2654+Counts!V2654+Counts!W2654+Counts!X2654),"")</f>
        <v>0.324324324324324</v>
      </c>
      <c r="G2654" s="36" t="n">
        <f aca="false">IFERROR((Counts!R2654+Counts!S2654+2*Counts!T2654+3*Counts!U2654)/Counts!Q2654,"")</f>
        <v>0.483870967741936</v>
      </c>
      <c r="H2654" s="35" t="n">
        <f aca="false">IFERROR(Counts!U2654,"")</f>
        <v>3</v>
      </c>
      <c r="I2654" s="36" t="n">
        <f aca="false">IFERROR(Counts!Z2654/Counts!AA2654,"")</f>
        <v>0.348648648648649</v>
      </c>
      <c r="J2654" s="36" t="n">
        <f aca="false">IFERROR(Counts!AB2654/Counts!AA2654,"")</f>
        <v>0.362918918918919</v>
      </c>
      <c r="K2654" s="37" t="n">
        <f aca="false">IFERROR((Counts!AB2654-Counts!Z2654)/Counts!AA2654,"")</f>
        <v>0.0142702702702703</v>
      </c>
      <c r="L2654" s="38" t="n">
        <f aca="false">IFERROR(Counts!Y2654/Counts!P2654,"")</f>
        <v>0.243243243243243</v>
      </c>
      <c r="M2654" s="38" t="n">
        <f aca="false">IFERROR(Counts!V2654/Counts!P2654,"")</f>
        <v>0.162162162162162</v>
      </c>
      <c r="N2654" s="38" t="n">
        <f aca="false">IFERROR(Counts!AD2654/Counts!AC2654,"")</f>
        <v>0.136363636363636</v>
      </c>
      <c r="O2654" s="38" t="n">
        <f aca="false">IFERROR(Counts!AE2654/Counts!AC2654,"")</f>
        <v>0.409090909090909</v>
      </c>
      <c r="P2654" s="39" t="n">
        <f aca="false">IFERROR(Counts!AG2654/Counts!AF2654,"")</f>
        <v>90.9318181818182</v>
      </c>
      <c r="Q2654" s="38" t="n">
        <f aca="false">IFERROR(Counts!AH2654/Counts!AC2654,"")</f>
        <v>0.318181818181818</v>
      </c>
      <c r="R2654" s="38" t="n">
        <f aca="false">IFERROR(Counts!N2654/Counts!M2654,"")</f>
        <v>0.272727272727273</v>
      </c>
      <c r="S2654" s="38" t="n">
        <f aca="false">IFERROR(Counts!K2654/Counts!J2654,"")</f>
        <v>0.786885245901639</v>
      </c>
      <c r="T2654" s="38" t="n">
        <f aca="false">IFERROR(Counts!I2654/Counts!H2654,"")</f>
        <v>0.27536231884058</v>
      </c>
      <c r="U2654" s="38" t="n">
        <f aca="false">IFERROR(1-Counts!L2654/Counts!K2654,"")</f>
        <v>0.8125</v>
      </c>
      <c r="V2654" s="39" t="n">
        <f aca="false">IFERROR(Counts!AJ2654/Counts!AI2654,"")</f>
        <v>71.6233333333333</v>
      </c>
      <c r="W2654" s="38" t="n">
        <f aca="false">IFERROR(Counts!AK2654/Counts!AI2654,"")</f>
        <v>0.15</v>
      </c>
      <c r="X2654" s="40" t="n">
        <f aca="false">IFERROR(Counts!O2654,"")</f>
        <v>1.661</v>
      </c>
      <c r="Y2654" s="36" t="n">
        <f aca="false">IFERROR(INDEX('Season Counts'!$Y$2:$Y$740,$AF2654)/INDEX('Season Counts'!$X$2:$X$740,$AF2654),"")</f>
        <v>0.349668981481481</v>
      </c>
      <c r="Z2654" s="37" t="n">
        <f aca="false">IFERROR(J2654-Y2654,"")</f>
        <v>0.0132499374374375</v>
      </c>
      <c r="AA2654" s="38" t="n">
        <f aca="false">IFERROR(INDEX('Season Counts'!$K$2:$K$740,$AF2654)/INDEX('Season Counts'!$J$2:$J$740,$AF2654),"")</f>
        <v>0.287625418060201</v>
      </c>
      <c r="AB2654" s="41" t="n">
        <f aca="false">IFERROR(R2654-AA2654,"")</f>
        <v>-0.0148981453329279</v>
      </c>
      <c r="AC2654" s="39" t="n">
        <f aca="false">IFERROR(INDEX('Season Counts'!$AG$2:$AG$740,$AF2654)/INDEX('Season Counts'!$AF$2:$AF$740,$AF2654),"")</f>
        <v>71.5564</v>
      </c>
      <c r="AD2654" s="40" t="n">
        <f aca="false">IFERROR(V2654-AC2654,"")</f>
        <v>0.06693333333331</v>
      </c>
      <c r="AE2654" s="4" t="str">
        <f aca="false">IF(D2654&lt;Guide!$C$21,"Low PA",IF(TRIM(IF(ISNUMBER(AD2654),IF(N(AD2654)&lt;=-Guide!$C$24,"▼ Bat Speed  ",IF(N(AD2654)&gt;=Guide!$C$24,"▲ Bat Speed  ","")),"")&amp;IF(N(Z2654)&gt;=Guide!$C$22,"▲ Contact  ","")&amp;IF(N(Z2654)&lt;=-Guide!$C$22,"▼ Contact  ","")&amp;IF(N(AB2654)&gt;=Guide!$C$23,"▲ Chase  ","")&amp;IF(N(AB2654)&lt;=-Guide!$C$23,"▼ Chase  ",""))="","Stable",TRIM(IF(ISNUMBER(AD2654),IF(N(AD2654)&lt;=-Guide!$C$24,"▼ Bat Speed  ",IF(N(AD2654)&gt;=Guide!$C$24,"▲ Bat Speed  ","")),"")&amp;IF(N(Z2654)&gt;=Guide!$C$22,"▲ Contact  ","")&amp;IF(N(Z2654)&lt;=-Guide!$C$22,"▼ Contact  ","")&amp;IF(N(AB2654)&gt;=Guide!$C$23,"▲ Chase  ","")&amp;IF(N(AB2654)&lt;=-Guide!$C$23,"▼ Chase  ",""))))</f>
        <v>Low PA</v>
      </c>
      <c r="AF2654" s="35" t="n">
        <f aca="false">MATCH(Counts!A2654,'Season Counts'!$A$2:$A$740,0)</f>
        <v>677</v>
      </c>
    </row>
    <row r="2655" customFormat="false" ht="15" hidden="false" customHeight="false" outlineLevel="0" collapsed="false">
      <c r="A2655" s="34" t="str">
        <f aca="false">Counts!B2655</f>
        <v>TEX</v>
      </c>
      <c r="B2655" s="5" t="str">
        <f aca="false">Counts!C2655</f>
        <v>Corey Seager</v>
      </c>
      <c r="C2655" s="34" t="str">
        <f aca="false">Counts!F2655</f>
        <v>Jul</v>
      </c>
      <c r="D2655" s="35" t="n">
        <f aca="false">IFERROR(Counts!P2655,"")</f>
        <v>3</v>
      </c>
      <c r="E2655" s="36" t="n">
        <f aca="false">IFERROR(Counts!R2655/Counts!Q2655,"")</f>
        <v>0.666666666666667</v>
      </c>
      <c r="F2655" s="36" t="n">
        <f aca="false">IFERROR((Counts!R2655+Counts!V2655+Counts!W2655)/(Counts!Q2655+Counts!V2655+Counts!W2655+Counts!X2655),"")</f>
        <v>0.666666666666667</v>
      </c>
      <c r="G2655" s="36" t="n">
        <f aca="false">IFERROR((Counts!R2655+Counts!S2655+2*Counts!T2655+3*Counts!U2655)/Counts!Q2655,"")</f>
        <v>1</v>
      </c>
      <c r="H2655" s="35" t="n">
        <f aca="false">IFERROR(Counts!U2655,"")</f>
        <v>0</v>
      </c>
      <c r="I2655" s="36" t="n">
        <f aca="false">IFERROR(Counts!Z2655/Counts!AA2655,"")</f>
        <v>0.716666666666667</v>
      </c>
      <c r="J2655" s="36" t="n">
        <f aca="false">IFERROR(Counts!AB2655/Counts!AA2655,"")</f>
        <v>0.602</v>
      </c>
      <c r="K2655" s="37" t="n">
        <f aca="false">IFERROR((Counts!AB2655-Counts!Z2655)/Counts!AA2655,"")</f>
        <v>-0.114666666666667</v>
      </c>
      <c r="L2655" s="38" t="n">
        <f aca="false">IFERROR(Counts!Y2655/Counts!P2655,"")</f>
        <v>0.333333333333333</v>
      </c>
      <c r="M2655" s="38" t="n">
        <f aca="false">IFERROR(Counts!V2655/Counts!P2655,"")</f>
        <v>0</v>
      </c>
      <c r="N2655" s="38" t="n">
        <f aca="false">IFERROR(Counts!AD2655/Counts!AC2655,"")</f>
        <v>0.5</v>
      </c>
      <c r="O2655" s="38" t="n">
        <f aca="false">IFERROR(Counts!AE2655/Counts!AC2655,"")</f>
        <v>1</v>
      </c>
      <c r="P2655" s="39" t="n">
        <f aca="false">IFERROR(Counts!AG2655/Counts!AF2655,"")</f>
        <v>103.1</v>
      </c>
      <c r="Q2655" s="38" t="n">
        <f aca="false">IFERROR(Counts!AH2655/Counts!AC2655,"")</f>
        <v>0.5</v>
      </c>
      <c r="R2655" s="38" t="n">
        <f aca="false">IFERROR(Counts!N2655/Counts!M2655,"")</f>
        <v>1</v>
      </c>
      <c r="S2655" s="38" t="n">
        <f aca="false">IFERROR(Counts!K2655/Counts!J2655,"")</f>
        <v>1</v>
      </c>
      <c r="T2655" s="38" t="n">
        <f aca="false">IFERROR(Counts!I2655/Counts!H2655,"")</f>
        <v>0.333333333333333</v>
      </c>
      <c r="U2655" s="38" t="n">
        <f aca="false">IFERROR(1-Counts!L2655/Counts!K2655,"")</f>
        <v>1</v>
      </c>
      <c r="V2655" s="39" t="n">
        <f aca="false">IFERROR(Counts!AJ2655/Counts!AI2655,"")</f>
        <v>70.975</v>
      </c>
      <c r="W2655" s="38" t="n">
        <f aca="false">IFERROR(Counts!AK2655/Counts!AI2655,"")</f>
        <v>0</v>
      </c>
      <c r="X2655" s="40" t="n">
        <f aca="false">IFERROR(Counts!O2655,"")</f>
        <v>0.775</v>
      </c>
      <c r="Y2655" s="36" t="n">
        <f aca="false">IFERROR(INDEX('Season Counts'!$Y$2:$Y$740,$AF2655)/INDEX('Season Counts'!$X$2:$X$740,$AF2655),"")</f>
        <v>0.349668981481481</v>
      </c>
      <c r="Z2655" s="37" t="n">
        <f aca="false">IFERROR(J2655-Y2655,"")</f>
        <v>0.252331018518519</v>
      </c>
      <c r="AA2655" s="38" t="n">
        <f aca="false">IFERROR(INDEX('Season Counts'!$K$2:$K$740,$AF2655)/INDEX('Season Counts'!$J$2:$J$740,$AF2655),"")</f>
        <v>0.287625418060201</v>
      </c>
      <c r="AB2655" s="41" t="n">
        <f aca="false">IFERROR(R2655-AA2655,"")</f>
        <v>0.712374581939799</v>
      </c>
      <c r="AC2655" s="39" t="n">
        <f aca="false">IFERROR(INDEX('Season Counts'!$AG$2:$AG$740,$AF2655)/INDEX('Season Counts'!$AF$2:$AF$740,$AF2655),"")</f>
        <v>71.5564</v>
      </c>
      <c r="AD2655" s="40" t="n">
        <f aca="false">IFERROR(V2655-AC2655,"")</f>
        <v>-0.581400000000016</v>
      </c>
      <c r="AE2655" s="4" t="str">
        <f aca="false">IF(D2655&lt;Guide!$C$21,"Low PA",IF(TRIM(IF(ISNUMBER(AD2655),IF(N(AD2655)&lt;=-Guide!$C$24,"▼ Bat Speed  ",IF(N(AD2655)&gt;=Guide!$C$24,"▲ Bat Speed  ","")),"")&amp;IF(N(Z2655)&gt;=Guide!$C$22,"▲ Contact  ","")&amp;IF(N(Z2655)&lt;=-Guide!$C$22,"▼ Contact  ","")&amp;IF(N(AB2655)&gt;=Guide!$C$23,"▲ Chase  ","")&amp;IF(N(AB2655)&lt;=-Guide!$C$23,"▼ Chase  ",""))="","Stable",TRIM(IF(ISNUMBER(AD2655),IF(N(AD2655)&lt;=-Guide!$C$24,"▼ Bat Speed  ",IF(N(AD2655)&gt;=Guide!$C$24,"▲ Bat Speed  ","")),"")&amp;IF(N(Z2655)&gt;=Guide!$C$22,"▲ Contact  ","")&amp;IF(N(Z2655)&lt;=-Guide!$C$22,"▼ Contact  ","")&amp;IF(N(AB2655)&gt;=Guide!$C$23,"▲ Chase  ","")&amp;IF(N(AB2655)&lt;=-Guide!$C$23,"▼ Chase  ",""))))</f>
        <v>Low PA</v>
      </c>
      <c r="AF2655" s="35" t="n">
        <f aca="false">MATCH(Counts!A2655,'Season Counts'!$A$2:$A$740,0)</f>
        <v>677</v>
      </c>
    </row>
    <row r="2656" customFormat="false" ht="15" hidden="false" customHeight="false" outlineLevel="0" collapsed="false">
      <c r="A2656" s="34" t="str">
        <f aca="false">Counts!B2656</f>
        <v>TEX</v>
      </c>
      <c r="B2656" s="5" t="str">
        <f aca="false">Counts!C2656</f>
        <v>Corey Seager</v>
      </c>
      <c r="C2656" s="34" t="str">
        <f aca="false">Counts!F2656</f>
        <v>Aug</v>
      </c>
      <c r="D2656" s="35" t="n">
        <f aca="false">IFERROR(Counts!P2656,"")</f>
        <v>109</v>
      </c>
      <c r="E2656" s="36" t="n">
        <f aca="false">IFERROR(Counts!R2656/Counts!Q2656,"")</f>
        <v>0.284210526315789</v>
      </c>
      <c r="F2656" s="36" t="n">
        <f aca="false">IFERROR((Counts!R2656+Counts!V2656+Counts!W2656)/(Counts!Q2656+Counts!V2656+Counts!W2656+Counts!X2656),"")</f>
        <v>0.376146788990826</v>
      </c>
      <c r="G2656" s="36" t="n">
        <f aca="false">IFERROR((Counts!R2656+Counts!S2656+2*Counts!T2656+3*Counts!U2656)/Counts!Q2656,"")</f>
        <v>0.431578947368421</v>
      </c>
      <c r="H2656" s="35" t="n">
        <f aca="false">IFERROR(Counts!U2656,"")</f>
        <v>3</v>
      </c>
      <c r="I2656" s="36" t="n">
        <f aca="false">IFERROR(Counts!Z2656/Counts!AA2656,"")</f>
        <v>0.352803738317757</v>
      </c>
      <c r="J2656" s="36" t="n">
        <f aca="false">IFERROR(Counts!AB2656/Counts!AA2656,"")</f>
        <v>0.368252336448598</v>
      </c>
      <c r="K2656" s="37" t="n">
        <f aca="false">IFERROR((Counts!AB2656-Counts!Z2656)/Counts!AA2656,"")</f>
        <v>0.0154485981308411</v>
      </c>
      <c r="L2656" s="38" t="n">
        <f aca="false">IFERROR(Counts!Y2656/Counts!P2656,"")</f>
        <v>0.18348623853211</v>
      </c>
      <c r="M2656" s="38" t="n">
        <f aca="false">IFERROR(Counts!V2656/Counts!P2656,"")</f>
        <v>0.119266055045872</v>
      </c>
      <c r="N2656" s="38" t="n">
        <f aca="false">IFERROR(Counts!AD2656/Counts!AC2656,"")</f>
        <v>0.12</v>
      </c>
      <c r="O2656" s="38" t="n">
        <f aca="false">IFERROR(Counts!AE2656/Counts!AC2656,"")</f>
        <v>0.546666666666667</v>
      </c>
      <c r="P2656" s="39" t="n">
        <f aca="false">IFERROR(Counts!AG2656/Counts!AF2656,"")</f>
        <v>92.668</v>
      </c>
      <c r="Q2656" s="38" t="n">
        <f aca="false">IFERROR(Counts!AH2656/Counts!AC2656,"")</f>
        <v>0.426666666666667</v>
      </c>
      <c r="R2656" s="38" t="n">
        <f aca="false">IFERROR(Counts!N2656/Counts!M2656,"")</f>
        <v>0.227722772277228</v>
      </c>
      <c r="S2656" s="38" t="n">
        <f aca="false">IFERROR(Counts!K2656/Counts!J2656,"")</f>
        <v>0.87434554973822</v>
      </c>
      <c r="T2656" s="38" t="n">
        <f aca="false">IFERROR(Counts!I2656/Counts!H2656,"")</f>
        <v>0.267605633802817</v>
      </c>
      <c r="U2656" s="38" t="n">
        <f aca="false">IFERROR(1-Counts!L2656/Counts!K2656,"")</f>
        <v>0.850299401197605</v>
      </c>
      <c r="V2656" s="39" t="n">
        <f aca="false">IFERROR(Counts!AJ2656/Counts!AI2656,"")</f>
        <v>71.3086705202312</v>
      </c>
      <c r="W2656" s="38" t="n">
        <f aca="false">IFERROR(Counts!AK2656/Counts!AI2656,"")</f>
        <v>0.104046242774566</v>
      </c>
      <c r="X2656" s="40" t="n">
        <f aca="false">IFERROR(Counts!O2656,"")</f>
        <v>3.083</v>
      </c>
      <c r="Y2656" s="36" t="n">
        <f aca="false">IFERROR(INDEX('Season Counts'!$Y$2:$Y$740,$AF2656)/INDEX('Season Counts'!$X$2:$X$740,$AF2656),"")</f>
        <v>0.349668981481481</v>
      </c>
      <c r="Z2656" s="37" t="n">
        <f aca="false">IFERROR(J2656-Y2656,"")</f>
        <v>0.0185833549671167</v>
      </c>
      <c r="AA2656" s="38" t="n">
        <f aca="false">IFERROR(INDEX('Season Counts'!$K$2:$K$740,$AF2656)/INDEX('Season Counts'!$J$2:$J$740,$AF2656),"")</f>
        <v>0.287625418060201</v>
      </c>
      <c r="AB2656" s="41" t="n">
        <f aca="false">IFERROR(R2656-AA2656,"")</f>
        <v>-0.0599026457829729</v>
      </c>
      <c r="AC2656" s="39" t="n">
        <f aca="false">IFERROR(INDEX('Season Counts'!$AG$2:$AG$740,$AF2656)/INDEX('Season Counts'!$AF$2:$AF$740,$AF2656),"")</f>
        <v>71.5564</v>
      </c>
      <c r="AD2656" s="40" t="n">
        <f aca="false">IFERROR(V2656-AC2656,"")</f>
        <v>-0.247729479768793</v>
      </c>
      <c r="AE2656" s="4" t="str">
        <f aca="false">IF(D2656&lt;Guide!$C$21,"Low PA",IF(TRIM(IF(ISNUMBER(AD2656),IF(N(AD2656)&lt;=-Guide!$C$24,"▼ Bat Speed  ",IF(N(AD2656)&gt;=Guide!$C$24,"▲ Bat Speed  ","")),"")&amp;IF(N(Z2656)&gt;=Guide!$C$22,"▲ Contact  ","")&amp;IF(N(Z2656)&lt;=-Guide!$C$22,"▼ Contact  ","")&amp;IF(N(AB2656)&gt;=Guide!$C$23,"▲ Chase  ","")&amp;IF(N(AB2656)&lt;=-Guide!$C$23,"▼ Chase  ",""))="","Stable",TRIM(IF(ISNUMBER(AD2656),IF(N(AD2656)&lt;=-Guide!$C$24,"▼ Bat Speed  ",IF(N(AD2656)&gt;=Guide!$C$24,"▲ Bat Speed  ","")),"")&amp;IF(N(Z2656)&gt;=Guide!$C$22,"▲ Contact  ","")&amp;IF(N(Z2656)&lt;=-Guide!$C$22,"▼ Contact  ","")&amp;IF(N(AB2656)&gt;=Guide!$C$23,"▲ Chase  ","")&amp;IF(N(AB2656)&lt;=-Guide!$C$23,"▼ Chase  ",""))))</f>
        <v>▼ Chase</v>
      </c>
      <c r="AF2656" s="35" t="n">
        <f aca="false">MATCH(Counts!A2656,'Season Counts'!$A$2:$A$740,0)</f>
        <v>677</v>
      </c>
    </row>
    <row r="2657" customFormat="false" ht="15" hidden="false" customHeight="false" outlineLevel="0" collapsed="false">
      <c r="A2657" s="34" t="str">
        <f aca="false">Counts!B2657</f>
        <v>TEX</v>
      </c>
      <c r="B2657" s="5" t="str">
        <f aca="false">Counts!C2657</f>
        <v>Corey Seager</v>
      </c>
      <c r="C2657" s="34" t="str">
        <f aca="false">Counts!F2657</f>
        <v>Sep</v>
      </c>
      <c r="D2657" s="35" t="n">
        <f aca="false">IFERROR(Counts!P2657,"")</f>
        <v>105</v>
      </c>
      <c r="E2657" s="36" t="n">
        <f aca="false">IFERROR(Counts!R2657/Counts!Q2657,"")</f>
        <v>0.242424242424242</v>
      </c>
      <c r="F2657" s="36" t="n">
        <f aca="false">IFERROR((Counts!R2657+Counts!V2657+Counts!W2657)/(Counts!Q2657+Counts!V2657+Counts!W2657+Counts!X2657),"")</f>
        <v>0.276190476190476</v>
      </c>
      <c r="G2657" s="36" t="n">
        <f aca="false">IFERROR((Counts!R2657+Counts!S2657+2*Counts!T2657+3*Counts!U2657)/Counts!Q2657,"")</f>
        <v>0.494949494949495</v>
      </c>
      <c r="H2657" s="35" t="n">
        <f aca="false">IFERROR(Counts!U2657,"")</f>
        <v>7</v>
      </c>
      <c r="I2657" s="36" t="n">
        <f aca="false">IFERROR(Counts!Z2657/Counts!AA2657,"")</f>
        <v>0.325714285714286</v>
      </c>
      <c r="J2657" s="36" t="n">
        <f aca="false">IFERROR(Counts!AB2657/Counts!AA2657,"")</f>
        <v>0.352619047619048</v>
      </c>
      <c r="K2657" s="37" t="n">
        <f aca="false">IFERROR((Counts!AB2657-Counts!Z2657)/Counts!AA2657,"")</f>
        <v>0.0269047619047619</v>
      </c>
      <c r="L2657" s="38" t="n">
        <f aca="false">IFERROR(Counts!Y2657/Counts!P2657,"")</f>
        <v>0.219047619047619</v>
      </c>
      <c r="M2657" s="38" t="n">
        <f aca="false">IFERROR(Counts!V2657/Counts!P2657,"")</f>
        <v>0.0380952380952381</v>
      </c>
      <c r="N2657" s="38" t="n">
        <f aca="false">IFERROR(Counts!AD2657/Counts!AC2657,"")</f>
        <v>0.155844155844156</v>
      </c>
      <c r="O2657" s="38" t="n">
        <f aca="false">IFERROR(Counts!AE2657/Counts!AC2657,"")</f>
        <v>0.493506493506494</v>
      </c>
      <c r="P2657" s="39" t="n">
        <f aca="false">IFERROR(Counts!AG2657/Counts!AF2657,"")</f>
        <v>91.561038961039</v>
      </c>
      <c r="Q2657" s="38" t="n">
        <f aca="false">IFERROR(Counts!AH2657/Counts!AC2657,"")</f>
        <v>0.376623376623377</v>
      </c>
      <c r="R2657" s="38" t="n">
        <f aca="false">IFERROR(Counts!N2657/Counts!M2657,"")</f>
        <v>0.341013824884793</v>
      </c>
      <c r="S2657" s="38" t="n">
        <f aca="false">IFERROR(Counts!K2657/Counts!J2657,"")</f>
        <v>0.829268292682927</v>
      </c>
      <c r="T2657" s="38" t="n">
        <f aca="false">IFERROR(Counts!I2657/Counts!H2657,"")</f>
        <v>0.285714285714286</v>
      </c>
      <c r="U2657" s="38" t="n">
        <f aca="false">IFERROR(1-Counts!L2657/Counts!K2657,"")</f>
        <v>0.801470588235294</v>
      </c>
      <c r="V2657" s="39" t="n">
        <f aca="false">IFERROR(Counts!AJ2657/Counts!AI2657,"")</f>
        <v>71.4826315789474</v>
      </c>
      <c r="W2657" s="38" t="n">
        <f aca="false">IFERROR(Counts!AK2657/Counts!AI2657,"")</f>
        <v>0.142105263157895</v>
      </c>
      <c r="X2657" s="40" t="n">
        <f aca="false">IFERROR(Counts!O2657,"")</f>
        <v>-0.002</v>
      </c>
      <c r="Y2657" s="36" t="n">
        <f aca="false">IFERROR(INDEX('Season Counts'!$Y$2:$Y$740,$AF2657)/INDEX('Season Counts'!$X$2:$X$740,$AF2657),"")</f>
        <v>0.349668981481481</v>
      </c>
      <c r="Z2657" s="37" t="n">
        <f aca="false">IFERROR(J2657-Y2657,"")</f>
        <v>0.00295006613756615</v>
      </c>
      <c r="AA2657" s="38" t="n">
        <f aca="false">IFERROR(INDEX('Season Counts'!$K$2:$K$740,$AF2657)/INDEX('Season Counts'!$J$2:$J$740,$AF2657),"")</f>
        <v>0.287625418060201</v>
      </c>
      <c r="AB2657" s="41" t="n">
        <f aca="false">IFERROR(R2657-AA2657,"")</f>
        <v>0.053388406824592</v>
      </c>
      <c r="AC2657" s="39" t="n">
        <f aca="false">IFERROR(INDEX('Season Counts'!$AG$2:$AG$740,$AF2657)/INDEX('Season Counts'!$AF$2:$AF$740,$AF2657),"")</f>
        <v>71.5564</v>
      </c>
      <c r="AD2657" s="40" t="n">
        <f aca="false">IFERROR(V2657-AC2657,"")</f>
        <v>-0.0737684210526339</v>
      </c>
      <c r="AE2657" s="4" t="str">
        <f aca="false">IF(D2657&lt;Guide!$C$21,"Low PA",IF(TRIM(IF(ISNUMBER(AD2657),IF(N(AD2657)&lt;=-Guide!$C$24,"▼ Bat Speed  ",IF(N(AD2657)&gt;=Guide!$C$24,"▲ Bat Speed  ","")),"")&amp;IF(N(Z2657)&gt;=Guide!$C$22,"▲ Contact  ","")&amp;IF(N(Z2657)&lt;=-Guide!$C$22,"▼ Contact  ","")&amp;IF(N(AB2657)&gt;=Guide!$C$23,"▲ Chase  ","")&amp;IF(N(AB2657)&lt;=-Guide!$C$23,"▼ Chase  ",""))="","Stable",TRIM(IF(ISNUMBER(AD2657),IF(N(AD2657)&lt;=-Guide!$C$24,"▼ Bat Speed  ",IF(N(AD2657)&gt;=Guide!$C$24,"▲ Bat Speed  ","")),"")&amp;IF(N(Z2657)&gt;=Guide!$C$22,"▲ Contact  ","")&amp;IF(N(Z2657)&lt;=-Guide!$C$22,"▼ Contact  ","")&amp;IF(N(AB2657)&gt;=Guide!$C$23,"▲ Chase  ","")&amp;IF(N(AB2657)&lt;=-Guide!$C$23,"▼ Chase  ",""))))</f>
        <v>▲ Chase</v>
      </c>
      <c r="AF2657" s="35" t="n">
        <f aca="false">MATCH(Counts!A2657,'Season Counts'!$A$2:$A$740,0)</f>
        <v>677</v>
      </c>
    </row>
    <row r="2658" customFormat="false" ht="15" hidden="false" customHeight="false" outlineLevel="0" collapsed="false">
      <c r="A2658" s="34" t="str">
        <f aca="false">Counts!B2658</f>
        <v>TEX</v>
      </c>
      <c r="B2658" s="5" t="str">
        <f aca="false">Counts!C2658</f>
        <v>Joc Pederson</v>
      </c>
      <c r="C2658" s="34" t="str">
        <f aca="false">Counts!F2658</f>
        <v>Mar-Apr</v>
      </c>
      <c r="D2658" s="35" t="n">
        <f aca="false">IFERROR(Counts!P2658,"")</f>
        <v>85</v>
      </c>
      <c r="E2658" s="36" t="n">
        <f aca="false">IFERROR(Counts!R2658/Counts!Q2658,"")</f>
        <v>0.225352112676056</v>
      </c>
      <c r="F2658" s="36" t="n">
        <f aca="false">IFERROR((Counts!R2658+Counts!V2658+Counts!W2658)/(Counts!Q2658+Counts!V2658+Counts!W2658+Counts!X2658),"")</f>
        <v>0.341176470588235</v>
      </c>
      <c r="G2658" s="36" t="n">
        <f aca="false">IFERROR((Counts!R2658+Counts!S2658+2*Counts!T2658+3*Counts!U2658)/Counts!Q2658,"")</f>
        <v>0.323943661971831</v>
      </c>
      <c r="H2658" s="35" t="n">
        <f aca="false">IFERROR(Counts!U2658,"")</f>
        <v>2</v>
      </c>
      <c r="I2658" s="36" t="n">
        <f aca="false">IFERROR(Counts!Z2658/Counts!AA2658,"")</f>
        <v>0.306470588235294</v>
      </c>
      <c r="J2658" s="36" t="n">
        <f aca="false">IFERROR(Counts!AB2658/Counts!AA2658,"")</f>
        <v>0.315552941176471</v>
      </c>
      <c r="K2658" s="37" t="n">
        <f aca="false">IFERROR((Counts!AB2658-Counts!Z2658)/Counts!AA2658,"")</f>
        <v>0.00908235294117645</v>
      </c>
      <c r="L2658" s="38" t="n">
        <f aca="false">IFERROR(Counts!Y2658/Counts!P2658,"")</f>
        <v>0.247058823529412</v>
      </c>
      <c r="M2658" s="38" t="n">
        <f aca="false">IFERROR(Counts!V2658/Counts!P2658,"")</f>
        <v>0.141176470588235</v>
      </c>
      <c r="N2658" s="38" t="n">
        <f aca="false">IFERROR(Counts!AD2658/Counts!AC2658,"")</f>
        <v>0.0392156862745098</v>
      </c>
      <c r="O2658" s="38" t="n">
        <f aca="false">IFERROR(Counts!AE2658/Counts!AC2658,"")</f>
        <v>0.529411764705882</v>
      </c>
      <c r="P2658" s="39" t="n">
        <f aca="false">IFERROR(Counts!AG2658/Counts!AF2658,"")</f>
        <v>91.5588235294118</v>
      </c>
      <c r="Q2658" s="38" t="n">
        <f aca="false">IFERROR(Counts!AH2658/Counts!AC2658,"")</f>
        <v>0.352941176470588</v>
      </c>
      <c r="R2658" s="38" t="n">
        <f aca="false">IFERROR(Counts!N2658/Counts!M2658,"")</f>
        <v>0.248520710059172</v>
      </c>
      <c r="S2658" s="38" t="n">
        <f aca="false">IFERROR(Counts!K2658/Counts!J2658,"")</f>
        <v>0.620320855614973</v>
      </c>
      <c r="T2658" s="38" t="n">
        <f aca="false">IFERROR(Counts!I2658/Counts!H2658,"")</f>
        <v>0.316455696202532</v>
      </c>
      <c r="U2658" s="38" t="n">
        <f aca="false">IFERROR(1-Counts!L2658/Counts!K2658,"")</f>
        <v>0.775862068965517</v>
      </c>
      <c r="V2658" s="39" t="n">
        <f aca="false">IFERROR(Counts!AJ2658/Counts!AI2658,"")</f>
        <v>72.2598484848485</v>
      </c>
      <c r="W2658" s="38" t="n">
        <f aca="false">IFERROR(Counts!AK2658/Counts!AI2658,"")</f>
        <v>0.21969696969697</v>
      </c>
      <c r="X2658" s="40" t="n">
        <f aca="false">IFERROR(Counts!O2658,"")</f>
        <v>-0.963</v>
      </c>
      <c r="Y2658" s="36" t="n">
        <f aca="false">IFERROR(INDEX('Season Counts'!$Y$2:$Y$740,$AF2658)/INDEX('Season Counts'!$X$2:$X$740,$AF2658),"")</f>
        <v>0.343632558139535</v>
      </c>
      <c r="Z2658" s="37" t="n">
        <f aca="false">IFERROR(J2658-Y2658,"")</f>
        <v>-0.0280796169630643</v>
      </c>
      <c r="AA2658" s="38" t="n">
        <f aca="false">IFERROR(INDEX('Season Counts'!$K$2:$K$740,$AF2658)/INDEX('Season Counts'!$J$2:$J$740,$AF2658),"")</f>
        <v>0.300675675675676</v>
      </c>
      <c r="AB2658" s="41" t="n">
        <f aca="false">IFERROR(R2658-AA2658,"")</f>
        <v>-0.0521549656165041</v>
      </c>
      <c r="AC2658" s="39" t="n">
        <f aca="false">IFERROR(INDEX('Season Counts'!$AG$2:$AG$740,$AF2658)/INDEX('Season Counts'!$AF$2:$AF$740,$AF2658),"")</f>
        <v>72.2680790960452</v>
      </c>
      <c r="AD2658" s="40" t="n">
        <f aca="false">IFERROR(V2658-AC2658,"")</f>
        <v>-0.00823061119672275</v>
      </c>
      <c r="AE2658" s="4" t="str">
        <f aca="false">IF(D2658&lt;Guide!$C$21,"Low PA",IF(TRIM(IF(ISNUMBER(AD2658),IF(N(AD2658)&lt;=-Guide!$C$24,"▼ Bat Speed  ",IF(N(AD2658)&gt;=Guide!$C$24,"▲ Bat Speed  ","")),"")&amp;IF(N(Z2658)&gt;=Guide!$C$22,"▲ Contact  ","")&amp;IF(N(Z2658)&lt;=-Guide!$C$22,"▼ Contact  ","")&amp;IF(N(AB2658)&gt;=Guide!$C$23,"▲ Chase  ","")&amp;IF(N(AB2658)&lt;=-Guide!$C$23,"▼ Chase  ",""))="","Stable",TRIM(IF(ISNUMBER(AD2658),IF(N(AD2658)&lt;=-Guide!$C$24,"▼ Bat Speed  ",IF(N(AD2658)&gt;=Guide!$C$24,"▲ Bat Speed  ","")),"")&amp;IF(N(Z2658)&gt;=Guide!$C$22,"▲ Contact  ","")&amp;IF(N(Z2658)&lt;=-Guide!$C$22,"▼ Contact  ","")&amp;IF(N(AB2658)&gt;=Guide!$C$23,"▲ Chase  ","")&amp;IF(N(AB2658)&lt;=-Guide!$C$23,"▼ Chase  ",""))))</f>
        <v>▼ Chase</v>
      </c>
      <c r="AF2658" s="35" t="n">
        <f aca="false">MATCH(Counts!A2658,'Season Counts'!$A$2:$A$740,0)</f>
        <v>678</v>
      </c>
    </row>
    <row r="2659" customFormat="false" ht="15" hidden="false" customHeight="false" outlineLevel="0" collapsed="false">
      <c r="A2659" s="34" t="str">
        <f aca="false">Counts!B2659</f>
        <v>TEX</v>
      </c>
      <c r="B2659" s="5" t="str">
        <f aca="false">Counts!C2659</f>
        <v>Joc Pederson</v>
      </c>
      <c r="C2659" s="34" t="str">
        <f aca="false">Counts!F2659</f>
        <v>May</v>
      </c>
      <c r="D2659" s="35" t="n">
        <f aca="false">IFERROR(Counts!P2659,"")</f>
        <v>89</v>
      </c>
      <c r="E2659" s="36" t="n">
        <f aca="false">IFERROR(Counts!R2659/Counts!Q2659,"")</f>
        <v>0.25</v>
      </c>
      <c r="F2659" s="36" t="n">
        <f aca="false">IFERROR((Counts!R2659+Counts!V2659+Counts!W2659)/(Counts!Q2659+Counts!V2659+Counts!W2659+Counts!X2659),"")</f>
        <v>0.363636363636364</v>
      </c>
      <c r="G2659" s="36" t="n">
        <f aca="false">IFERROR((Counts!R2659+Counts!S2659+2*Counts!T2659+3*Counts!U2659)/Counts!Q2659,"")</f>
        <v>0.555555555555556</v>
      </c>
      <c r="H2659" s="35" t="n">
        <f aca="false">IFERROR(Counts!U2659,"")</f>
        <v>6</v>
      </c>
      <c r="I2659" s="36" t="n">
        <f aca="false">IFERROR(Counts!Z2659/Counts!AA2659,"")</f>
        <v>0.386363636363636</v>
      </c>
      <c r="J2659" s="36" t="n">
        <f aca="false">IFERROR(Counts!AB2659/Counts!AA2659,"")</f>
        <v>0.371602272727273</v>
      </c>
      <c r="K2659" s="37" t="n">
        <f aca="false">IFERROR((Counts!AB2659-Counts!Z2659)/Counts!AA2659,"")</f>
        <v>-0.0147613636363636</v>
      </c>
      <c r="L2659" s="38" t="n">
        <f aca="false">IFERROR(Counts!Y2659/Counts!P2659,"")</f>
        <v>0.191011235955056</v>
      </c>
      <c r="M2659" s="38" t="n">
        <f aca="false">IFERROR(Counts!V2659/Counts!P2659,"")</f>
        <v>0.157303370786517</v>
      </c>
      <c r="N2659" s="38" t="n">
        <f aca="false">IFERROR(Counts!AD2659/Counts!AC2659,"")</f>
        <v>0.140350877192982</v>
      </c>
      <c r="O2659" s="38" t="n">
        <f aca="false">IFERROR(Counts!AE2659/Counts!AC2659,"")</f>
        <v>0.403508771929825</v>
      </c>
      <c r="P2659" s="39" t="n">
        <f aca="false">IFERROR(Counts!AG2659/Counts!AF2659,"")</f>
        <v>89.7473684210526</v>
      </c>
      <c r="Q2659" s="38" t="n">
        <f aca="false">IFERROR(Counts!AH2659/Counts!AC2659,"")</f>
        <v>0.368421052631579</v>
      </c>
      <c r="R2659" s="38" t="n">
        <f aca="false">IFERROR(Counts!N2659/Counts!M2659,"")</f>
        <v>0.267015706806283</v>
      </c>
      <c r="S2659" s="38" t="n">
        <f aca="false">IFERROR(Counts!K2659/Counts!J2659,"")</f>
        <v>0.629411764705882</v>
      </c>
      <c r="T2659" s="38" t="n">
        <f aca="false">IFERROR(Counts!I2659/Counts!H2659,"")</f>
        <v>0.265822784810127</v>
      </c>
      <c r="U2659" s="38" t="n">
        <f aca="false">IFERROR(1-Counts!L2659/Counts!K2659,"")</f>
        <v>0.822429906542056</v>
      </c>
      <c r="V2659" s="39" t="n">
        <f aca="false">IFERROR(Counts!AJ2659/Counts!AI2659,"")</f>
        <v>71.806015037594</v>
      </c>
      <c r="W2659" s="38" t="n">
        <f aca="false">IFERROR(Counts!AK2659/Counts!AI2659,"")</f>
        <v>0.195488721804511</v>
      </c>
      <c r="X2659" s="40" t="n">
        <f aca="false">IFERROR(Counts!O2659,"")</f>
        <v>5.884</v>
      </c>
      <c r="Y2659" s="36" t="n">
        <f aca="false">IFERROR(INDEX('Season Counts'!$Y$2:$Y$740,$AF2659)/INDEX('Season Counts'!$X$2:$X$740,$AF2659),"")</f>
        <v>0.343632558139535</v>
      </c>
      <c r="Z2659" s="37" t="n">
        <f aca="false">IFERROR(J2659-Y2659,"")</f>
        <v>0.0279697145877379</v>
      </c>
      <c r="AA2659" s="38" t="n">
        <f aca="false">IFERROR(INDEX('Season Counts'!$K$2:$K$740,$AF2659)/INDEX('Season Counts'!$J$2:$J$740,$AF2659),"")</f>
        <v>0.300675675675676</v>
      </c>
      <c r="AB2659" s="41" t="n">
        <f aca="false">IFERROR(R2659-AA2659,"")</f>
        <v>-0.0336599688693929</v>
      </c>
      <c r="AC2659" s="39" t="n">
        <f aca="false">IFERROR(INDEX('Season Counts'!$AG$2:$AG$740,$AF2659)/INDEX('Season Counts'!$AF$2:$AF$740,$AF2659),"")</f>
        <v>72.2680790960452</v>
      </c>
      <c r="AD2659" s="40" t="n">
        <f aca="false">IFERROR(V2659-AC2659,"")</f>
        <v>-0.462064058451205</v>
      </c>
      <c r="AE2659" s="4" t="str">
        <f aca="false">IF(D2659&lt;Guide!$C$21,"Low PA",IF(TRIM(IF(ISNUMBER(AD2659),IF(N(AD2659)&lt;=-Guide!$C$24,"▼ Bat Speed  ",IF(N(AD2659)&gt;=Guide!$C$24,"▲ Bat Speed  ","")),"")&amp;IF(N(Z2659)&gt;=Guide!$C$22,"▲ Contact  ","")&amp;IF(N(Z2659)&lt;=-Guide!$C$22,"▼ Contact  ","")&amp;IF(N(AB2659)&gt;=Guide!$C$23,"▲ Chase  ","")&amp;IF(N(AB2659)&lt;=-Guide!$C$23,"▼ Chase  ",""))="","Stable",TRIM(IF(ISNUMBER(AD2659),IF(N(AD2659)&lt;=-Guide!$C$24,"▼ Bat Speed  ",IF(N(AD2659)&gt;=Guide!$C$24,"▲ Bat Speed  ","")),"")&amp;IF(N(Z2659)&gt;=Guide!$C$22,"▲ Contact  ","")&amp;IF(N(Z2659)&lt;=-Guide!$C$22,"▼ Contact  ","")&amp;IF(N(AB2659)&gt;=Guide!$C$23,"▲ Chase  ","")&amp;IF(N(AB2659)&lt;=-Guide!$C$23,"▼ Chase  ",""))))</f>
        <v>Stable</v>
      </c>
      <c r="AF2659" s="35" t="n">
        <f aca="false">MATCH(Counts!A2659,'Season Counts'!$A$2:$A$740,0)</f>
        <v>678</v>
      </c>
    </row>
    <row r="2660" customFormat="false" ht="15" hidden="false" customHeight="false" outlineLevel="0" collapsed="false">
      <c r="A2660" s="34" t="str">
        <f aca="false">Counts!B2660</f>
        <v>TEX</v>
      </c>
      <c r="B2660" s="5" t="str">
        <f aca="false">Counts!C2660</f>
        <v>Joc Pederson</v>
      </c>
      <c r="C2660" s="34" t="str">
        <f aca="false">Counts!F2660</f>
        <v>Jun</v>
      </c>
      <c r="D2660" s="35" t="n">
        <f aca="false">IFERROR(Counts!P2660,"")</f>
        <v>93</v>
      </c>
      <c r="E2660" s="36" t="n">
        <f aca="false">IFERROR(Counts!R2660/Counts!Q2660,"")</f>
        <v>0.247058823529412</v>
      </c>
      <c r="F2660" s="36" t="n">
        <f aca="false">IFERROR((Counts!R2660+Counts!V2660+Counts!W2660)/(Counts!Q2660+Counts!V2660+Counts!W2660+Counts!X2660),"")</f>
        <v>0.311827956989247</v>
      </c>
      <c r="G2660" s="36" t="n">
        <f aca="false">IFERROR((Counts!R2660+Counts!S2660+2*Counts!T2660+3*Counts!U2660)/Counts!Q2660,"")</f>
        <v>0.529411764705882</v>
      </c>
      <c r="H2660" s="35" t="n">
        <f aca="false">IFERROR(Counts!U2660,"")</f>
        <v>6</v>
      </c>
      <c r="I2660" s="36" t="n">
        <f aca="false">IFERROR(Counts!Z2660/Counts!AA2660,"")</f>
        <v>0.356989247311828</v>
      </c>
      <c r="J2660" s="36" t="n">
        <f aca="false">IFERROR(Counts!AB2660/Counts!AA2660,"")</f>
        <v>0.382655913978495</v>
      </c>
      <c r="K2660" s="37" t="n">
        <f aca="false">IFERROR((Counts!AB2660-Counts!Z2660)/Counts!AA2660,"")</f>
        <v>0.0256666666666667</v>
      </c>
      <c r="L2660" s="38" t="n">
        <f aca="false">IFERROR(Counts!Y2660/Counts!P2660,"")</f>
        <v>0.225806451612903</v>
      </c>
      <c r="M2660" s="38" t="n">
        <f aca="false">IFERROR(Counts!V2660/Counts!P2660,"")</f>
        <v>0.0645161290322581</v>
      </c>
      <c r="N2660" s="38" t="n">
        <f aca="false">IFERROR(Counts!AD2660/Counts!AC2660,"")</f>
        <v>0.15625</v>
      </c>
      <c r="O2660" s="38" t="n">
        <f aca="false">IFERROR(Counts!AE2660/Counts!AC2660,"")</f>
        <v>0.5625</v>
      </c>
      <c r="P2660" s="39" t="n">
        <f aca="false">IFERROR(Counts!AG2660/Counts!AF2660,"")</f>
        <v>93.528125</v>
      </c>
      <c r="Q2660" s="38" t="n">
        <f aca="false">IFERROR(Counts!AH2660/Counts!AC2660,"")</f>
        <v>0.34375</v>
      </c>
      <c r="R2660" s="38" t="n">
        <f aca="false">IFERROR(Counts!N2660/Counts!M2660,"")</f>
        <v>0.329787234042553</v>
      </c>
      <c r="S2660" s="38" t="n">
        <f aca="false">IFERROR(Counts!K2660/Counts!J2660,"")</f>
        <v>0.639344262295082</v>
      </c>
      <c r="T2660" s="38" t="n">
        <f aca="false">IFERROR(Counts!I2660/Counts!H2660,"")</f>
        <v>0.251396648044693</v>
      </c>
      <c r="U2660" s="38" t="n">
        <f aca="false">IFERROR(1-Counts!L2660/Counts!K2660,"")</f>
        <v>0.829059829059829</v>
      </c>
      <c r="V2660" s="39" t="n">
        <f aca="false">IFERROR(Counts!AJ2660/Counts!AI2660,"")</f>
        <v>71.8337579617834</v>
      </c>
      <c r="W2660" s="38" t="n">
        <f aca="false">IFERROR(Counts!AK2660/Counts!AI2660,"")</f>
        <v>0.178343949044586</v>
      </c>
      <c r="X2660" s="40" t="n">
        <f aca="false">IFERROR(Counts!O2660,"")</f>
        <v>2.795</v>
      </c>
      <c r="Y2660" s="36" t="n">
        <f aca="false">IFERROR(INDEX('Season Counts'!$Y$2:$Y$740,$AF2660)/INDEX('Season Counts'!$X$2:$X$740,$AF2660),"")</f>
        <v>0.343632558139535</v>
      </c>
      <c r="Z2660" s="37" t="n">
        <f aca="false">IFERROR(J2660-Y2660,"")</f>
        <v>0.0390233558389598</v>
      </c>
      <c r="AA2660" s="38" t="n">
        <f aca="false">IFERROR(INDEX('Season Counts'!$K$2:$K$740,$AF2660)/INDEX('Season Counts'!$J$2:$J$740,$AF2660),"")</f>
        <v>0.300675675675676</v>
      </c>
      <c r="AB2660" s="41" t="n">
        <f aca="false">IFERROR(R2660-AA2660,"")</f>
        <v>0.0291115583668775</v>
      </c>
      <c r="AC2660" s="39" t="n">
        <f aca="false">IFERROR(INDEX('Season Counts'!$AG$2:$AG$740,$AF2660)/INDEX('Season Counts'!$AF$2:$AF$740,$AF2660),"")</f>
        <v>72.2680790960452</v>
      </c>
      <c r="AD2660" s="40" t="n">
        <f aca="false">IFERROR(V2660-AC2660,"")</f>
        <v>-0.434321134261765</v>
      </c>
      <c r="AE2660" s="4" t="str">
        <f aca="false">IF(D2660&lt;Guide!$C$21,"Low PA",IF(TRIM(IF(ISNUMBER(AD2660),IF(N(AD2660)&lt;=-Guide!$C$24,"▼ Bat Speed  ",IF(N(AD2660)&gt;=Guide!$C$24,"▲ Bat Speed  ","")),"")&amp;IF(N(Z2660)&gt;=Guide!$C$22,"▲ Contact  ","")&amp;IF(N(Z2660)&lt;=-Guide!$C$22,"▼ Contact  ","")&amp;IF(N(AB2660)&gt;=Guide!$C$23,"▲ Chase  ","")&amp;IF(N(AB2660)&lt;=-Guide!$C$23,"▼ Chase  ",""))="","Stable",TRIM(IF(ISNUMBER(AD2660),IF(N(AD2660)&lt;=-Guide!$C$24,"▼ Bat Speed  ",IF(N(AD2660)&gt;=Guide!$C$24,"▲ Bat Speed  ","")),"")&amp;IF(N(Z2660)&gt;=Guide!$C$22,"▲ Contact  ","")&amp;IF(N(Z2660)&lt;=-Guide!$C$22,"▼ Contact  ","")&amp;IF(N(AB2660)&gt;=Guide!$C$23,"▲ Chase  ","")&amp;IF(N(AB2660)&lt;=-Guide!$C$23,"▼ Chase  ",""))))</f>
        <v>Stable</v>
      </c>
      <c r="AF2660" s="35" t="n">
        <f aca="false">MATCH(Counts!A2660,'Season Counts'!$A$2:$A$740,0)</f>
        <v>678</v>
      </c>
    </row>
    <row r="2661" customFormat="false" ht="15" hidden="false" customHeight="false" outlineLevel="0" collapsed="false">
      <c r="A2661" s="34" t="str">
        <f aca="false">Counts!B2661</f>
        <v>TEX</v>
      </c>
      <c r="B2661" s="5" t="str">
        <f aca="false">Counts!C2661</f>
        <v>Joc Pederson</v>
      </c>
      <c r="C2661" s="34" t="str">
        <f aca="false">Counts!F2661</f>
        <v>Jul</v>
      </c>
      <c r="D2661" s="35" t="n">
        <f aca="false">IFERROR(Counts!P2661,"")</f>
        <v>65</v>
      </c>
      <c r="E2661" s="36" t="n">
        <f aca="false">IFERROR(Counts!R2661/Counts!Q2661,"")</f>
        <v>0.305084745762712</v>
      </c>
      <c r="F2661" s="36" t="n">
        <f aca="false">IFERROR((Counts!R2661+Counts!V2661+Counts!W2661)/(Counts!Q2661+Counts!V2661+Counts!W2661+Counts!X2661),"")</f>
        <v>0.369230769230769</v>
      </c>
      <c r="G2661" s="36" t="n">
        <f aca="false">IFERROR((Counts!R2661+Counts!S2661+2*Counts!T2661+3*Counts!U2661)/Counts!Q2661,"")</f>
        <v>0.677966101694915</v>
      </c>
      <c r="H2661" s="35" t="n">
        <f aca="false">IFERROR(Counts!U2661,"")</f>
        <v>6</v>
      </c>
      <c r="I2661" s="36" t="n">
        <f aca="false">IFERROR(Counts!Z2661/Counts!AA2661,"")</f>
        <v>0.436923076923077</v>
      </c>
      <c r="J2661" s="36" t="n">
        <f aca="false">IFERROR(Counts!AB2661/Counts!AA2661,"")</f>
        <v>0.367723076923077</v>
      </c>
      <c r="K2661" s="37" t="n">
        <f aca="false">IFERROR((Counts!AB2661-Counts!Z2661)/Counts!AA2661,"")</f>
        <v>-0.0692</v>
      </c>
      <c r="L2661" s="38" t="n">
        <f aca="false">IFERROR(Counts!Y2661/Counts!P2661,"")</f>
        <v>0.246153846153846</v>
      </c>
      <c r="M2661" s="38" t="n">
        <f aca="false">IFERROR(Counts!V2661/Counts!P2661,"")</f>
        <v>0.0923076923076923</v>
      </c>
      <c r="N2661" s="38" t="n">
        <f aca="false">IFERROR(Counts!AD2661/Counts!AC2661,"")</f>
        <v>0.116279069767442</v>
      </c>
      <c r="O2661" s="38" t="n">
        <f aca="false">IFERROR(Counts!AE2661/Counts!AC2661,"")</f>
        <v>0.465116279069767</v>
      </c>
      <c r="P2661" s="39" t="n">
        <f aca="false">IFERROR(Counts!AG2661/Counts!AF2661,"")</f>
        <v>91.5395348837209</v>
      </c>
      <c r="Q2661" s="38" t="n">
        <f aca="false">IFERROR(Counts!AH2661/Counts!AC2661,"")</f>
        <v>0.348837209302326</v>
      </c>
      <c r="R2661" s="38" t="n">
        <f aca="false">IFERROR(Counts!N2661/Counts!M2661,"")</f>
        <v>0.340277777777778</v>
      </c>
      <c r="S2661" s="38" t="n">
        <f aca="false">IFERROR(Counts!K2661/Counts!J2661,"")</f>
        <v>0.654867256637168</v>
      </c>
      <c r="T2661" s="38" t="n">
        <f aca="false">IFERROR(Counts!I2661/Counts!H2661,"")</f>
        <v>0.268292682926829</v>
      </c>
      <c r="U2661" s="38" t="n">
        <f aca="false">IFERROR(1-Counts!L2661/Counts!K2661,"")</f>
        <v>0.851351351351351</v>
      </c>
      <c r="V2661" s="39" t="n">
        <f aca="false">IFERROR(Counts!AJ2661/Counts!AI2661,"")</f>
        <v>72.4222222222222</v>
      </c>
      <c r="W2661" s="38" t="n">
        <f aca="false">IFERROR(Counts!AK2661/Counts!AI2661,"")</f>
        <v>0.231481481481481</v>
      </c>
      <c r="X2661" s="40" t="n">
        <f aca="false">IFERROR(Counts!O2661,"")</f>
        <v>5.605</v>
      </c>
      <c r="Y2661" s="36" t="n">
        <f aca="false">IFERROR(INDEX('Season Counts'!$Y$2:$Y$740,$AF2661)/INDEX('Season Counts'!$X$2:$X$740,$AF2661),"")</f>
        <v>0.343632558139535</v>
      </c>
      <c r="Z2661" s="37" t="n">
        <f aca="false">IFERROR(J2661-Y2661,"")</f>
        <v>0.0240905187835421</v>
      </c>
      <c r="AA2661" s="38" t="n">
        <f aca="false">IFERROR(INDEX('Season Counts'!$K$2:$K$740,$AF2661)/INDEX('Season Counts'!$J$2:$J$740,$AF2661),"")</f>
        <v>0.300675675675676</v>
      </c>
      <c r="AB2661" s="41" t="n">
        <f aca="false">IFERROR(R2661-AA2661,"")</f>
        <v>0.0396021021021021</v>
      </c>
      <c r="AC2661" s="39" t="n">
        <f aca="false">IFERROR(INDEX('Season Counts'!$AG$2:$AG$740,$AF2661)/INDEX('Season Counts'!$AF$2:$AF$740,$AF2661),"")</f>
        <v>72.2680790960452</v>
      </c>
      <c r="AD2661" s="40" t="n">
        <f aca="false">IFERROR(V2661-AC2661,"")</f>
        <v>0.154143126177033</v>
      </c>
      <c r="AE2661" s="4" t="str">
        <f aca="false">IF(D2661&lt;Guide!$C$21,"Low PA",IF(TRIM(IF(ISNUMBER(AD2661),IF(N(AD2661)&lt;=-Guide!$C$24,"▼ Bat Speed  ",IF(N(AD2661)&gt;=Guide!$C$24,"▲ Bat Speed  ","")),"")&amp;IF(N(Z2661)&gt;=Guide!$C$22,"▲ Contact  ","")&amp;IF(N(Z2661)&lt;=-Guide!$C$22,"▼ Contact  ","")&amp;IF(N(AB2661)&gt;=Guide!$C$23,"▲ Chase  ","")&amp;IF(N(AB2661)&lt;=-Guide!$C$23,"▼ Chase  ",""))="","Stable",TRIM(IF(ISNUMBER(AD2661),IF(N(AD2661)&lt;=-Guide!$C$24,"▼ Bat Speed  ",IF(N(AD2661)&gt;=Guide!$C$24,"▲ Bat Speed  ","")),"")&amp;IF(N(Z2661)&gt;=Guide!$C$22,"▲ Contact  ","")&amp;IF(N(Z2661)&lt;=-Guide!$C$22,"▼ Contact  ","")&amp;IF(N(AB2661)&gt;=Guide!$C$23,"▲ Chase  ","")&amp;IF(N(AB2661)&lt;=-Guide!$C$23,"▼ Chase  ",""))))</f>
        <v>Stable</v>
      </c>
      <c r="AF2661" s="35" t="n">
        <f aca="false">MATCH(Counts!A2661,'Season Counts'!$A$2:$A$740,0)</f>
        <v>678</v>
      </c>
    </row>
    <row r="2662" customFormat="false" ht="15" hidden="false" customHeight="false" outlineLevel="0" collapsed="false">
      <c r="A2662" s="34" t="str">
        <f aca="false">Counts!B2662</f>
        <v>TEX</v>
      </c>
      <c r="B2662" s="5" t="str">
        <f aca="false">Counts!C2662</f>
        <v>Joc Pederson</v>
      </c>
      <c r="C2662" s="34" t="str">
        <f aca="false">Counts!F2662</f>
        <v>Aug</v>
      </c>
      <c r="D2662" s="35" t="n">
        <f aca="false">IFERROR(Counts!P2662,"")</f>
        <v>75</v>
      </c>
      <c r="E2662" s="36" t="n">
        <f aca="false">IFERROR(Counts!R2662/Counts!Q2662,"")</f>
        <v>0.138461538461538</v>
      </c>
      <c r="F2662" s="36" t="n">
        <f aca="false">IFERROR((Counts!R2662+Counts!V2662+Counts!W2662)/(Counts!Q2662+Counts!V2662+Counts!W2662+Counts!X2662),"")</f>
        <v>0.253333333333333</v>
      </c>
      <c r="G2662" s="36" t="n">
        <f aca="false">IFERROR((Counts!R2662+Counts!S2662+2*Counts!T2662+3*Counts!U2662)/Counts!Q2662,"")</f>
        <v>0.323076923076923</v>
      </c>
      <c r="H2662" s="35" t="n">
        <f aca="false">IFERROR(Counts!U2662,"")</f>
        <v>4</v>
      </c>
      <c r="I2662" s="36" t="n">
        <f aca="false">IFERROR(Counts!Z2662/Counts!AA2662,"")</f>
        <v>0.254054054054054</v>
      </c>
      <c r="J2662" s="36" t="n">
        <f aca="false">IFERROR(Counts!AB2662/Counts!AA2662,"")</f>
        <v>0.275027027027027</v>
      </c>
      <c r="K2662" s="37" t="n">
        <f aca="false">IFERROR((Counts!AB2662-Counts!Z2662)/Counts!AA2662,"")</f>
        <v>0.020972972972973</v>
      </c>
      <c r="L2662" s="38" t="n">
        <f aca="false">IFERROR(Counts!Y2662/Counts!P2662,"")</f>
        <v>0.28</v>
      </c>
      <c r="M2662" s="38" t="n">
        <f aca="false">IFERROR(Counts!V2662/Counts!P2662,"")</f>
        <v>0.12</v>
      </c>
      <c r="N2662" s="38" t="n">
        <f aca="false">IFERROR(Counts!AD2662/Counts!AC2662,"")</f>
        <v>0.0909090909090909</v>
      </c>
      <c r="O2662" s="38" t="n">
        <f aca="false">IFERROR(Counts!AE2662/Counts!AC2662,"")</f>
        <v>0.590909090909091</v>
      </c>
      <c r="P2662" s="39" t="n">
        <f aca="false">IFERROR(Counts!AG2662/Counts!AF2662,"")</f>
        <v>93.4704545454545</v>
      </c>
      <c r="Q2662" s="38" t="n">
        <f aca="false">IFERROR(Counts!AH2662/Counts!AC2662,"")</f>
        <v>0.204545454545455</v>
      </c>
      <c r="R2662" s="38" t="n">
        <f aca="false">IFERROR(Counts!N2662/Counts!M2662,"")</f>
        <v>0.326666666666667</v>
      </c>
      <c r="S2662" s="38" t="n">
        <f aca="false">IFERROR(Counts!K2662/Counts!J2662,"")</f>
        <v>0.7</v>
      </c>
      <c r="T2662" s="38" t="n">
        <f aca="false">IFERROR(Counts!I2662/Counts!H2662,"")</f>
        <v>0.27891156462585</v>
      </c>
      <c r="U2662" s="38" t="n">
        <f aca="false">IFERROR(1-Counts!L2662/Counts!K2662,"")</f>
        <v>0.836734693877551</v>
      </c>
      <c r="V2662" s="39" t="n">
        <f aca="false">IFERROR(Counts!AJ2662/Counts!AI2662,"")</f>
        <v>73.0607407407407</v>
      </c>
      <c r="W2662" s="38" t="n">
        <f aca="false">IFERROR(Counts!AK2662/Counts!AI2662,"")</f>
        <v>0.325925925925926</v>
      </c>
      <c r="X2662" s="40" t="n">
        <f aca="false">IFERROR(Counts!O2662,"")</f>
        <v>-3.367</v>
      </c>
      <c r="Y2662" s="36" t="n">
        <f aca="false">IFERROR(INDEX('Season Counts'!$Y$2:$Y$740,$AF2662)/INDEX('Season Counts'!$X$2:$X$740,$AF2662),"")</f>
        <v>0.343632558139535</v>
      </c>
      <c r="Z2662" s="37" t="n">
        <f aca="false">IFERROR(J2662-Y2662,"")</f>
        <v>-0.0686055311125078</v>
      </c>
      <c r="AA2662" s="38" t="n">
        <f aca="false">IFERROR(INDEX('Season Counts'!$K$2:$K$740,$AF2662)/INDEX('Season Counts'!$J$2:$J$740,$AF2662),"")</f>
        <v>0.300675675675676</v>
      </c>
      <c r="AB2662" s="41" t="n">
        <f aca="false">IFERROR(R2662-AA2662,"")</f>
        <v>0.025990990990991</v>
      </c>
      <c r="AC2662" s="39" t="n">
        <f aca="false">IFERROR(INDEX('Season Counts'!$AG$2:$AG$740,$AF2662)/INDEX('Season Counts'!$AF$2:$AF$740,$AF2662),"")</f>
        <v>72.2680790960452</v>
      </c>
      <c r="AD2662" s="40" t="n">
        <f aca="false">IFERROR(V2662-AC2662,"")</f>
        <v>0.792661644695542</v>
      </c>
      <c r="AE2662" s="4" t="str">
        <f aca="false">IF(D2662&lt;Guide!$C$21,"Low PA",IF(TRIM(IF(ISNUMBER(AD2662),IF(N(AD2662)&lt;=-Guide!$C$24,"▼ Bat Speed  ",IF(N(AD2662)&gt;=Guide!$C$24,"▲ Bat Speed  ","")),"")&amp;IF(N(Z2662)&gt;=Guide!$C$22,"▲ Contact  ","")&amp;IF(N(Z2662)&lt;=-Guide!$C$22,"▼ Contact  ","")&amp;IF(N(AB2662)&gt;=Guide!$C$23,"▲ Chase  ","")&amp;IF(N(AB2662)&lt;=-Guide!$C$23,"▼ Chase  ",""))="","Stable",TRIM(IF(ISNUMBER(AD2662),IF(N(AD2662)&lt;=-Guide!$C$24,"▼ Bat Speed  ",IF(N(AD2662)&gt;=Guide!$C$24,"▲ Bat Speed  ","")),"")&amp;IF(N(Z2662)&gt;=Guide!$C$22,"▲ Contact  ","")&amp;IF(N(Z2662)&lt;=-Guide!$C$22,"▼ Contact  ","")&amp;IF(N(AB2662)&gt;=Guide!$C$23,"▲ Chase  ","")&amp;IF(N(AB2662)&lt;=-Guide!$C$23,"▼ Chase  ",""))))</f>
        <v>▼ Contact</v>
      </c>
      <c r="AF2662" s="35" t="n">
        <f aca="false">MATCH(Counts!A2662,'Season Counts'!$A$2:$A$740,0)</f>
        <v>678</v>
      </c>
    </row>
    <row r="2663" customFormat="false" ht="15" hidden="false" customHeight="false" outlineLevel="0" collapsed="false">
      <c r="A2663" s="34" t="str">
        <f aca="false">Counts!B2663</f>
        <v>TEX</v>
      </c>
      <c r="B2663" s="5" t="str">
        <f aca="false">Counts!C2663</f>
        <v>Joc Pederson</v>
      </c>
      <c r="C2663" s="34" t="str">
        <f aca="false">Counts!F2663</f>
        <v>Sep</v>
      </c>
      <c r="D2663" s="35" t="n">
        <f aca="false">IFERROR(Counts!P2663,"")</f>
        <v>25</v>
      </c>
      <c r="E2663" s="36" t="n">
        <f aca="false">IFERROR(Counts!R2663/Counts!Q2663,"")</f>
        <v>0.272727272727273</v>
      </c>
      <c r="F2663" s="36" t="n">
        <f aca="false">IFERROR((Counts!R2663+Counts!V2663+Counts!W2663)/(Counts!Q2663+Counts!V2663+Counts!W2663+Counts!X2663),"")</f>
        <v>0.36</v>
      </c>
      <c r="G2663" s="36" t="n">
        <f aca="false">IFERROR((Counts!R2663+Counts!S2663+2*Counts!T2663+3*Counts!U2663)/Counts!Q2663,"")</f>
        <v>0.590909090909091</v>
      </c>
      <c r="H2663" s="35" t="n">
        <f aca="false">IFERROR(Counts!U2663,"")</f>
        <v>2</v>
      </c>
      <c r="I2663" s="36" t="n">
        <f aca="false">IFERROR(Counts!Z2663/Counts!AA2663,"")</f>
        <v>0.402</v>
      </c>
      <c r="J2663" s="36" t="n">
        <f aca="false">IFERROR(Counts!AB2663/Counts!AA2663,"")</f>
        <v>0.33592</v>
      </c>
      <c r="K2663" s="37" t="n">
        <f aca="false">IFERROR((Counts!AB2663-Counts!Z2663)/Counts!AA2663,"")</f>
        <v>-0.06608</v>
      </c>
      <c r="L2663" s="38" t="n">
        <f aca="false">IFERROR(Counts!Y2663/Counts!P2663,"")</f>
        <v>0.24</v>
      </c>
      <c r="M2663" s="38" t="n">
        <f aca="false">IFERROR(Counts!V2663/Counts!P2663,"")</f>
        <v>0.08</v>
      </c>
      <c r="N2663" s="38" t="n">
        <f aca="false">IFERROR(Counts!AD2663/Counts!AC2663,"")</f>
        <v>0.125</v>
      </c>
      <c r="O2663" s="38" t="n">
        <f aca="false">IFERROR(Counts!AE2663/Counts!AC2663,"")</f>
        <v>0.5</v>
      </c>
      <c r="P2663" s="39" t="n">
        <f aca="false">IFERROR(Counts!AG2663/Counts!AF2663,"")</f>
        <v>90.35625</v>
      </c>
      <c r="Q2663" s="38" t="n">
        <f aca="false">IFERROR(Counts!AH2663/Counts!AC2663,"")</f>
        <v>0.3125</v>
      </c>
      <c r="R2663" s="38" t="n">
        <f aca="false">IFERROR(Counts!N2663/Counts!M2663,"")</f>
        <v>0.304347826086957</v>
      </c>
      <c r="S2663" s="38" t="n">
        <f aca="false">IFERROR(Counts!K2663/Counts!J2663,"")</f>
        <v>0.695652173913044</v>
      </c>
      <c r="T2663" s="38" t="n">
        <f aca="false">IFERROR(Counts!I2663/Counts!H2663,"")</f>
        <v>0.282608695652174</v>
      </c>
      <c r="U2663" s="38" t="n">
        <f aca="false">IFERROR(1-Counts!L2663/Counts!K2663,"")</f>
        <v>0.71875</v>
      </c>
      <c r="V2663" s="39" t="n">
        <f aca="false">IFERROR(Counts!AJ2663/Counts!AI2663,"")</f>
        <v>72.4325581395349</v>
      </c>
      <c r="W2663" s="38" t="n">
        <f aca="false">IFERROR(Counts!AK2663/Counts!AI2663,"")</f>
        <v>0.302325581395349</v>
      </c>
      <c r="X2663" s="40" t="n">
        <f aca="false">IFERROR(Counts!O2663,"")</f>
        <v>2.663</v>
      </c>
      <c r="Y2663" s="36" t="n">
        <f aca="false">IFERROR(INDEX('Season Counts'!$Y$2:$Y$740,$AF2663)/INDEX('Season Counts'!$X$2:$X$740,$AF2663),"")</f>
        <v>0.343632558139535</v>
      </c>
      <c r="Z2663" s="37" t="n">
        <f aca="false">IFERROR(J2663-Y2663,"")</f>
        <v>-0.00771255813953486</v>
      </c>
      <c r="AA2663" s="38" t="n">
        <f aca="false">IFERROR(INDEX('Season Counts'!$K$2:$K$740,$AF2663)/INDEX('Season Counts'!$J$2:$J$740,$AF2663),"")</f>
        <v>0.300675675675676</v>
      </c>
      <c r="AB2663" s="41" t="n">
        <f aca="false">IFERROR(R2663-AA2663,"")</f>
        <v>0.00367215041128088</v>
      </c>
      <c r="AC2663" s="39" t="n">
        <f aca="false">IFERROR(INDEX('Season Counts'!$AG$2:$AG$740,$AF2663)/INDEX('Season Counts'!$AF$2:$AF$740,$AF2663),"")</f>
        <v>72.2680790960452</v>
      </c>
      <c r="AD2663" s="40" t="n">
        <f aca="false">IFERROR(V2663-AC2663,"")</f>
        <v>0.164479043489678</v>
      </c>
      <c r="AE2663" s="4" t="str">
        <f aca="false">IF(D2663&lt;Guide!$C$21,"Low PA",IF(TRIM(IF(ISNUMBER(AD2663),IF(N(AD2663)&lt;=-Guide!$C$24,"▼ Bat Speed  ",IF(N(AD2663)&gt;=Guide!$C$24,"▲ Bat Speed  ","")),"")&amp;IF(N(Z2663)&gt;=Guide!$C$22,"▲ Contact  ","")&amp;IF(N(Z2663)&lt;=-Guide!$C$22,"▼ Contact  ","")&amp;IF(N(AB2663)&gt;=Guide!$C$23,"▲ Chase  ","")&amp;IF(N(AB2663)&lt;=-Guide!$C$23,"▼ Chase  ",""))="","Stable",TRIM(IF(ISNUMBER(AD2663),IF(N(AD2663)&lt;=-Guide!$C$24,"▼ Bat Speed  ",IF(N(AD2663)&gt;=Guide!$C$24,"▲ Bat Speed  ","")),"")&amp;IF(N(Z2663)&gt;=Guide!$C$22,"▲ Contact  ","")&amp;IF(N(Z2663)&lt;=-Guide!$C$22,"▼ Contact  ","")&amp;IF(N(AB2663)&gt;=Guide!$C$23,"▲ Chase  ","")&amp;IF(N(AB2663)&lt;=-Guide!$C$23,"▼ Chase  ",""))))</f>
        <v>Low PA</v>
      </c>
      <c r="AF2663" s="35" t="n">
        <f aca="false">MATCH(Counts!A2663,'Season Counts'!$A$2:$A$740,0)</f>
        <v>678</v>
      </c>
    </row>
    <row r="2664" customFormat="false" ht="15" hidden="false" customHeight="false" outlineLevel="0" collapsed="false">
      <c r="A2664" s="34" t="str">
        <f aca="false">Counts!B2664</f>
        <v>TEX</v>
      </c>
      <c r="B2664" s="5" t="str">
        <f aca="false">Counts!C2664</f>
        <v>Nicky Lopez</v>
      </c>
      <c r="C2664" s="34" t="str">
        <f aca="false">Counts!F2664</f>
        <v>May</v>
      </c>
      <c r="D2664" s="35" t="n">
        <f aca="false">IFERROR(Counts!P2664,"")</f>
        <v>18</v>
      </c>
      <c r="E2664" s="36" t="n">
        <f aca="false">IFERROR(Counts!R2664/Counts!Q2664,"")</f>
        <v>0.294117647058824</v>
      </c>
      <c r="F2664" s="36" t="n">
        <f aca="false">IFERROR((Counts!R2664+Counts!V2664+Counts!W2664)/(Counts!Q2664+Counts!V2664+Counts!W2664+Counts!X2664),"")</f>
        <v>0.333333333333333</v>
      </c>
      <c r="G2664" s="36" t="n">
        <f aca="false">IFERROR((Counts!R2664+Counts!S2664+2*Counts!T2664+3*Counts!U2664)/Counts!Q2664,"")</f>
        <v>0.470588235294118</v>
      </c>
      <c r="H2664" s="35" t="n">
        <f aca="false">IFERROR(Counts!U2664,"")</f>
        <v>1</v>
      </c>
      <c r="I2664" s="36" t="n">
        <f aca="false">IFERROR(Counts!Z2664/Counts!AA2664,"")</f>
        <v>0.35</v>
      </c>
      <c r="J2664" s="36" t="n">
        <f aca="false">IFERROR(Counts!AB2664/Counts!AA2664,"")</f>
        <v>0.248222222222222</v>
      </c>
      <c r="K2664" s="37" t="n">
        <f aca="false">IFERROR((Counts!AB2664-Counts!Z2664)/Counts!AA2664,"")</f>
        <v>-0.101777777777778</v>
      </c>
      <c r="L2664" s="38" t="n">
        <f aca="false">IFERROR(Counts!Y2664/Counts!P2664,"")</f>
        <v>0.166666666666667</v>
      </c>
      <c r="M2664" s="38" t="n">
        <f aca="false">IFERROR(Counts!V2664/Counts!P2664,"")</f>
        <v>0.0555555555555556</v>
      </c>
      <c r="N2664" s="38" t="n">
        <f aca="false">IFERROR(Counts!AD2664/Counts!AC2664,"")</f>
        <v>0</v>
      </c>
      <c r="O2664" s="38" t="n">
        <f aca="false">IFERROR(Counts!AE2664/Counts!AC2664,"")</f>
        <v>0.214285714285714</v>
      </c>
      <c r="P2664" s="39" t="n">
        <f aca="false">IFERROR(Counts!AG2664/Counts!AF2664,"")</f>
        <v>83.5285714285714</v>
      </c>
      <c r="Q2664" s="38" t="n">
        <f aca="false">IFERROR(Counts!AH2664/Counts!AC2664,"")</f>
        <v>0.428571428571429</v>
      </c>
      <c r="R2664" s="38" t="n">
        <f aca="false">IFERROR(Counts!N2664/Counts!M2664,"")</f>
        <v>0.258064516129032</v>
      </c>
      <c r="S2664" s="38" t="n">
        <f aca="false">IFERROR(Counts!K2664/Counts!J2664,"")</f>
        <v>0.685714285714286</v>
      </c>
      <c r="T2664" s="38" t="n">
        <f aca="false">IFERROR(Counts!I2664/Counts!H2664,"")</f>
        <v>0.1875</v>
      </c>
      <c r="U2664" s="38" t="n">
        <f aca="false">IFERROR(1-Counts!L2664/Counts!K2664,"")</f>
        <v>0.833333333333333</v>
      </c>
      <c r="V2664" s="39" t="n">
        <f aca="false">IFERROR(Counts!AJ2664/Counts!AI2664,"")</f>
        <v>65.3366666666667</v>
      </c>
      <c r="W2664" s="38" t="n">
        <f aca="false">IFERROR(Counts!AK2664/Counts!AI2664,"")</f>
        <v>0</v>
      </c>
      <c r="X2664" s="40" t="n">
        <f aca="false">IFERROR(Counts!O2664,"")</f>
        <v>1.382</v>
      </c>
      <c r="Y2664" s="36" t="n">
        <f aca="false">IFERROR(INDEX('Season Counts'!$Y$2:$Y$740,$AF2664)/INDEX('Season Counts'!$X$2:$X$740,$AF2664),"")</f>
        <v>0.272633466135458</v>
      </c>
      <c r="Z2664" s="37" t="n">
        <f aca="false">IFERROR(J2664-Y2664,"")</f>
        <v>-0.0244112439132359</v>
      </c>
      <c r="AA2664" s="38" t="n">
        <f aca="false">IFERROR(INDEX('Season Counts'!$K$2:$K$740,$AF2664)/INDEX('Season Counts'!$J$2:$J$740,$AF2664),"")</f>
        <v>0.33615221987315</v>
      </c>
      <c r="AB2664" s="41" t="n">
        <f aca="false">IFERROR(R2664-AA2664,"")</f>
        <v>-0.0780877037441178</v>
      </c>
      <c r="AC2664" s="39" t="n">
        <f aca="false">IFERROR(INDEX('Season Counts'!$AG$2:$AG$740,$AF2664)/INDEX('Season Counts'!$AF$2:$AF$740,$AF2664),"")</f>
        <v>66.2951048951049</v>
      </c>
      <c r="AD2664" s="40" t="n">
        <f aca="false">IFERROR(V2664-AC2664,"")</f>
        <v>-0.958438228438226</v>
      </c>
      <c r="AE2664" s="4" t="str">
        <f aca="false">IF(D2664&lt;Guide!$C$21,"Low PA",IF(TRIM(IF(ISNUMBER(AD2664),IF(N(AD2664)&lt;=-Guide!$C$24,"▼ Bat Speed  ",IF(N(AD2664)&gt;=Guide!$C$24,"▲ Bat Speed  ","")),"")&amp;IF(N(Z2664)&gt;=Guide!$C$22,"▲ Contact  ","")&amp;IF(N(Z2664)&lt;=-Guide!$C$22,"▼ Contact  ","")&amp;IF(N(AB2664)&gt;=Guide!$C$23,"▲ Chase  ","")&amp;IF(N(AB2664)&lt;=-Guide!$C$23,"▼ Chase  ",""))="","Stable",TRIM(IF(ISNUMBER(AD2664),IF(N(AD2664)&lt;=-Guide!$C$24,"▼ Bat Speed  ",IF(N(AD2664)&gt;=Guide!$C$24,"▲ Bat Speed  ","")),"")&amp;IF(N(Z2664)&gt;=Guide!$C$22,"▲ Contact  ","")&amp;IF(N(Z2664)&lt;=-Guide!$C$22,"▼ Contact  ","")&amp;IF(N(AB2664)&gt;=Guide!$C$23,"▲ Chase  ","")&amp;IF(N(AB2664)&lt;=-Guide!$C$23,"▼ Chase  ",""))))</f>
        <v>Low PA</v>
      </c>
      <c r="AF2664" s="35" t="n">
        <f aca="false">MATCH(Counts!A2664,'Season Counts'!$A$2:$A$740,0)</f>
        <v>679</v>
      </c>
    </row>
    <row r="2665" customFormat="false" ht="15" hidden="false" customHeight="false" outlineLevel="0" collapsed="false">
      <c r="A2665" s="34" t="str">
        <f aca="false">Counts!B2665</f>
        <v>TEX</v>
      </c>
      <c r="B2665" s="5" t="str">
        <f aca="false">Counts!C2665</f>
        <v>Nicky Lopez</v>
      </c>
      <c r="C2665" s="34" t="str">
        <f aca="false">Counts!F2665</f>
        <v>Jun</v>
      </c>
      <c r="D2665" s="35" t="n">
        <f aca="false">IFERROR(Counts!P2665,"")</f>
        <v>73</v>
      </c>
      <c r="E2665" s="36" t="n">
        <f aca="false">IFERROR(Counts!R2665/Counts!Q2665,"")</f>
        <v>0.338235294117647</v>
      </c>
      <c r="F2665" s="36" t="n">
        <f aca="false">IFERROR((Counts!R2665+Counts!V2665+Counts!W2665)/(Counts!Q2665+Counts!V2665+Counts!W2665+Counts!X2665),"")</f>
        <v>0.366197183098592</v>
      </c>
      <c r="G2665" s="36" t="n">
        <f aca="false">IFERROR((Counts!R2665+Counts!S2665+2*Counts!T2665+3*Counts!U2665)/Counts!Q2665,"")</f>
        <v>0.352941176470588</v>
      </c>
      <c r="H2665" s="35" t="n">
        <f aca="false">IFERROR(Counts!U2665,"")</f>
        <v>0</v>
      </c>
      <c r="I2665" s="36" t="n">
        <f aca="false">IFERROR(Counts!Z2665/Counts!AA2665,"")</f>
        <v>0.326056338028169</v>
      </c>
      <c r="J2665" s="36" t="n">
        <f aca="false">IFERROR(Counts!AB2665/Counts!AA2665,"")</f>
        <v>0.275464788732394</v>
      </c>
      <c r="K2665" s="37" t="n">
        <f aca="false">IFERROR((Counts!AB2665-Counts!Z2665)/Counts!AA2665,"")</f>
        <v>-0.0505915492957746</v>
      </c>
      <c r="L2665" s="38" t="n">
        <f aca="false">IFERROR(Counts!Y2665/Counts!P2665,"")</f>
        <v>0.136986301369863</v>
      </c>
      <c r="M2665" s="38" t="n">
        <f aca="false">IFERROR(Counts!V2665/Counts!P2665,"")</f>
        <v>0.0273972602739726</v>
      </c>
      <c r="N2665" s="38" t="n">
        <f aca="false">IFERROR(Counts!AD2665/Counts!AC2665,"")</f>
        <v>0</v>
      </c>
      <c r="O2665" s="38" t="n">
        <f aca="false">IFERROR(Counts!AE2665/Counts!AC2665,"")</f>
        <v>0.233333333333333</v>
      </c>
      <c r="P2665" s="39" t="n">
        <f aca="false">IFERROR(Counts!AG2665/Counts!AF2665,"")</f>
        <v>82.5616666666667</v>
      </c>
      <c r="Q2665" s="38" t="n">
        <f aca="false">IFERROR(Counts!AH2665/Counts!AC2665,"")</f>
        <v>0.266666666666667</v>
      </c>
      <c r="R2665" s="38" t="n">
        <f aca="false">IFERROR(Counts!N2665/Counts!M2665,"")</f>
        <v>0.406779661016949</v>
      </c>
      <c r="S2665" s="38" t="n">
        <f aca="false">IFERROR(Counts!K2665/Counts!J2665,"")</f>
        <v>0.701612903225807</v>
      </c>
      <c r="T2665" s="38" t="n">
        <f aca="false">IFERROR(Counts!I2665/Counts!H2665,"")</f>
        <v>0.148148148148148</v>
      </c>
      <c r="U2665" s="38" t="n">
        <f aca="false">IFERROR(1-Counts!L2665/Counts!K2665,"")</f>
        <v>0.908045977011494</v>
      </c>
      <c r="V2665" s="39" t="n">
        <f aca="false">IFERROR(Counts!AJ2665/Counts!AI2665,"")</f>
        <v>66.5222222222222</v>
      </c>
      <c r="W2665" s="38" t="n">
        <f aca="false">IFERROR(Counts!AK2665/Counts!AI2665,"")</f>
        <v>0</v>
      </c>
      <c r="X2665" s="40" t="n">
        <f aca="false">IFERROR(Counts!O2665,"")</f>
        <v>-1.339</v>
      </c>
      <c r="Y2665" s="36" t="n">
        <f aca="false">IFERROR(INDEX('Season Counts'!$Y$2:$Y$740,$AF2665)/INDEX('Season Counts'!$X$2:$X$740,$AF2665),"")</f>
        <v>0.272633466135458</v>
      </c>
      <c r="Z2665" s="37" t="n">
        <f aca="false">IFERROR(J2665-Y2665,"")</f>
        <v>0.00283132259693625</v>
      </c>
      <c r="AA2665" s="38" t="n">
        <f aca="false">IFERROR(INDEX('Season Counts'!$K$2:$K$740,$AF2665)/INDEX('Season Counts'!$J$2:$J$740,$AF2665),"")</f>
        <v>0.33615221987315</v>
      </c>
      <c r="AB2665" s="41" t="n">
        <f aca="false">IFERROR(R2665-AA2665,"")</f>
        <v>0.0706274411437991</v>
      </c>
      <c r="AC2665" s="39" t="n">
        <f aca="false">IFERROR(INDEX('Season Counts'!$AG$2:$AG$740,$AF2665)/INDEX('Season Counts'!$AF$2:$AF$740,$AF2665),"")</f>
        <v>66.2951048951049</v>
      </c>
      <c r="AD2665" s="40" t="n">
        <f aca="false">IFERROR(V2665-AC2665,"")</f>
        <v>0.227117327117341</v>
      </c>
      <c r="AE2665" s="4" t="str">
        <f aca="false">IF(D2665&lt;Guide!$C$21,"Low PA",IF(TRIM(IF(ISNUMBER(AD2665),IF(N(AD2665)&lt;=-Guide!$C$24,"▼ Bat Speed  ",IF(N(AD2665)&gt;=Guide!$C$24,"▲ Bat Speed  ","")),"")&amp;IF(N(Z2665)&gt;=Guide!$C$22,"▲ Contact  ","")&amp;IF(N(Z2665)&lt;=-Guide!$C$22,"▼ Contact  ","")&amp;IF(N(AB2665)&gt;=Guide!$C$23,"▲ Chase  ","")&amp;IF(N(AB2665)&lt;=-Guide!$C$23,"▼ Chase  ",""))="","Stable",TRIM(IF(ISNUMBER(AD2665),IF(N(AD2665)&lt;=-Guide!$C$24,"▼ Bat Speed  ",IF(N(AD2665)&gt;=Guide!$C$24,"▲ Bat Speed  ","")),"")&amp;IF(N(Z2665)&gt;=Guide!$C$22,"▲ Contact  ","")&amp;IF(N(Z2665)&lt;=-Guide!$C$22,"▼ Contact  ","")&amp;IF(N(AB2665)&gt;=Guide!$C$23,"▲ Chase  ","")&amp;IF(N(AB2665)&lt;=-Guide!$C$23,"▼ Chase  ",""))))</f>
        <v>▲ Chase</v>
      </c>
      <c r="AF2665" s="35" t="n">
        <f aca="false">MATCH(Counts!A2665,'Season Counts'!$A$2:$A$740,0)</f>
        <v>679</v>
      </c>
    </row>
    <row r="2666" customFormat="false" ht="15" hidden="false" customHeight="false" outlineLevel="0" collapsed="false">
      <c r="A2666" s="34" t="str">
        <f aca="false">Counts!B2666</f>
        <v>TEX</v>
      </c>
      <c r="B2666" s="5" t="str">
        <f aca="false">Counts!C2666</f>
        <v>Nicky Lopez</v>
      </c>
      <c r="C2666" s="34" t="str">
        <f aca="false">Counts!F2666</f>
        <v>Jul</v>
      </c>
      <c r="D2666" s="35" t="n">
        <f aca="false">IFERROR(Counts!P2666,"")</f>
        <v>82</v>
      </c>
      <c r="E2666" s="36" t="n">
        <f aca="false">IFERROR(Counts!R2666/Counts!Q2666,"")</f>
        <v>0.260869565217391</v>
      </c>
      <c r="F2666" s="36" t="n">
        <f aca="false">IFERROR((Counts!R2666+Counts!V2666+Counts!W2666)/(Counts!Q2666+Counts!V2666+Counts!W2666+Counts!X2666),"")</f>
        <v>0.324675324675325</v>
      </c>
      <c r="G2666" s="36" t="n">
        <f aca="false">IFERROR((Counts!R2666+Counts!S2666+2*Counts!T2666+3*Counts!U2666)/Counts!Q2666,"")</f>
        <v>0.289855072463768</v>
      </c>
      <c r="H2666" s="35" t="n">
        <f aca="false">IFERROR(Counts!U2666,"")</f>
        <v>0</v>
      </c>
      <c r="I2666" s="36" t="n">
        <f aca="false">IFERROR(Counts!Z2666/Counts!AA2666,"")</f>
        <v>0.286842105263158</v>
      </c>
      <c r="J2666" s="36" t="n">
        <f aca="false">IFERROR(Counts!AB2666/Counts!AA2666,"")</f>
        <v>0.277131578947368</v>
      </c>
      <c r="K2666" s="37" t="n">
        <f aca="false">IFERROR((Counts!AB2666-Counts!Z2666)/Counts!AA2666,"")</f>
        <v>-0.00971052631578947</v>
      </c>
      <c r="L2666" s="38" t="n">
        <f aca="false">IFERROR(Counts!Y2666/Counts!P2666,"")</f>
        <v>0.121951219512195</v>
      </c>
      <c r="M2666" s="38" t="n">
        <f aca="false">IFERROR(Counts!V2666/Counts!P2666,"")</f>
        <v>0.0731707317073171</v>
      </c>
      <c r="N2666" s="38" t="n">
        <f aca="false">IFERROR(Counts!AD2666/Counts!AC2666,"")</f>
        <v>0</v>
      </c>
      <c r="O2666" s="38" t="n">
        <f aca="false">IFERROR(Counts!AE2666/Counts!AC2666,"")</f>
        <v>0.230769230769231</v>
      </c>
      <c r="P2666" s="39" t="n">
        <f aca="false">IFERROR(Counts!AG2666/Counts!AF2666,"")</f>
        <v>80.2921875</v>
      </c>
      <c r="Q2666" s="38" t="n">
        <f aca="false">IFERROR(Counts!AH2666/Counts!AC2666,"")</f>
        <v>0.246153846153846</v>
      </c>
      <c r="R2666" s="38" t="n">
        <f aca="false">IFERROR(Counts!N2666/Counts!M2666,"")</f>
        <v>0.27810650887574</v>
      </c>
      <c r="S2666" s="38" t="n">
        <f aca="false">IFERROR(Counts!K2666/Counts!J2666,"")</f>
        <v>0.692307692307692</v>
      </c>
      <c r="T2666" s="38" t="n">
        <f aca="false">IFERROR(Counts!I2666/Counts!H2666,"")</f>
        <v>0.152439024390244</v>
      </c>
      <c r="U2666" s="38" t="n">
        <f aca="false">IFERROR(1-Counts!L2666/Counts!K2666,"")</f>
        <v>0.897435897435898</v>
      </c>
      <c r="V2666" s="39" t="n">
        <f aca="false">IFERROR(Counts!AJ2666/Counts!AI2666,"")</f>
        <v>65.6288888888889</v>
      </c>
      <c r="W2666" s="38" t="n">
        <f aca="false">IFERROR(Counts!AK2666/Counts!AI2666,"")</f>
        <v>0</v>
      </c>
      <c r="X2666" s="40" t="n">
        <f aca="false">IFERROR(Counts!O2666,"")</f>
        <v>-2.793</v>
      </c>
      <c r="Y2666" s="36" t="n">
        <f aca="false">IFERROR(INDEX('Season Counts'!$Y$2:$Y$740,$AF2666)/INDEX('Season Counts'!$X$2:$X$740,$AF2666),"")</f>
        <v>0.272633466135458</v>
      </c>
      <c r="Z2666" s="37" t="n">
        <f aca="false">IFERROR(J2666-Y2666,"")</f>
        <v>0.00449811281191032</v>
      </c>
      <c r="AA2666" s="38" t="n">
        <f aca="false">IFERROR(INDEX('Season Counts'!$K$2:$K$740,$AF2666)/INDEX('Season Counts'!$J$2:$J$740,$AF2666),"")</f>
        <v>0.33615221987315</v>
      </c>
      <c r="AB2666" s="41" t="n">
        <f aca="false">IFERROR(R2666-AA2666,"")</f>
        <v>-0.0580457109974105</v>
      </c>
      <c r="AC2666" s="39" t="n">
        <f aca="false">IFERROR(INDEX('Season Counts'!$AG$2:$AG$740,$AF2666)/INDEX('Season Counts'!$AF$2:$AF$740,$AF2666),"")</f>
        <v>66.2951048951049</v>
      </c>
      <c r="AD2666" s="40" t="n">
        <f aca="false">IFERROR(V2666-AC2666,"")</f>
        <v>-0.666216006216004</v>
      </c>
      <c r="AE2666" s="4" t="str">
        <f aca="false">IF(D2666&lt;Guide!$C$21,"Low PA",IF(TRIM(IF(ISNUMBER(AD2666),IF(N(AD2666)&lt;=-Guide!$C$24,"▼ Bat Speed  ",IF(N(AD2666)&gt;=Guide!$C$24,"▲ Bat Speed  ","")),"")&amp;IF(N(Z2666)&gt;=Guide!$C$22,"▲ Contact  ","")&amp;IF(N(Z2666)&lt;=-Guide!$C$22,"▼ Contact  ","")&amp;IF(N(AB2666)&gt;=Guide!$C$23,"▲ Chase  ","")&amp;IF(N(AB2666)&lt;=-Guide!$C$23,"▼ Chase  ",""))="","Stable",TRIM(IF(ISNUMBER(AD2666),IF(N(AD2666)&lt;=-Guide!$C$24,"▼ Bat Speed  ",IF(N(AD2666)&gt;=Guide!$C$24,"▲ Bat Speed  ","")),"")&amp;IF(N(Z2666)&gt;=Guide!$C$22,"▲ Contact  ","")&amp;IF(N(Z2666)&lt;=-Guide!$C$22,"▼ Contact  ","")&amp;IF(N(AB2666)&gt;=Guide!$C$23,"▲ Chase  ","")&amp;IF(N(AB2666)&lt;=-Guide!$C$23,"▼ Chase  ",""))))</f>
        <v>▼ Chase</v>
      </c>
      <c r="AF2666" s="35" t="n">
        <f aca="false">MATCH(Counts!A2666,'Season Counts'!$A$2:$A$740,0)</f>
        <v>679</v>
      </c>
    </row>
    <row r="2667" customFormat="false" ht="15" hidden="false" customHeight="false" outlineLevel="0" collapsed="false">
      <c r="A2667" s="34" t="str">
        <f aca="false">Counts!B2667</f>
        <v>TEX</v>
      </c>
      <c r="B2667" s="5" t="str">
        <f aca="false">Counts!C2667</f>
        <v>Nicky Lopez</v>
      </c>
      <c r="C2667" s="34" t="str">
        <f aca="false">Counts!F2667</f>
        <v>Aug</v>
      </c>
      <c r="D2667" s="35" t="n">
        <f aca="false">IFERROR(Counts!P2667,"")</f>
        <v>49</v>
      </c>
      <c r="E2667" s="36" t="n">
        <f aca="false">IFERROR(Counts!R2667/Counts!Q2667,"")</f>
        <v>0.155555555555556</v>
      </c>
      <c r="F2667" s="36" t="n">
        <f aca="false">IFERROR((Counts!R2667+Counts!V2667+Counts!W2667)/(Counts!Q2667+Counts!V2667+Counts!W2667+Counts!X2667),"")</f>
        <v>0.1875</v>
      </c>
      <c r="G2667" s="36" t="n">
        <f aca="false">IFERROR((Counts!R2667+Counts!S2667+2*Counts!T2667+3*Counts!U2667)/Counts!Q2667,"")</f>
        <v>0.2</v>
      </c>
      <c r="H2667" s="35" t="n">
        <f aca="false">IFERROR(Counts!U2667,"")</f>
        <v>0</v>
      </c>
      <c r="I2667" s="36" t="n">
        <f aca="false">IFERROR(Counts!Z2667/Counts!AA2667,"")</f>
        <v>0.175</v>
      </c>
      <c r="J2667" s="36" t="n">
        <f aca="false">IFERROR(Counts!AB2667/Counts!AA2667,"")</f>
        <v>0.192875</v>
      </c>
      <c r="K2667" s="37" t="n">
        <f aca="false">IFERROR((Counts!AB2667-Counts!Z2667)/Counts!AA2667,"")</f>
        <v>0.017875</v>
      </c>
      <c r="L2667" s="38" t="n">
        <f aca="false">IFERROR(Counts!Y2667/Counts!P2667,"")</f>
        <v>0.26530612244898</v>
      </c>
      <c r="M2667" s="38" t="n">
        <f aca="false">IFERROR(Counts!V2667/Counts!P2667,"")</f>
        <v>0.0204081632653061</v>
      </c>
      <c r="N2667" s="38" t="n">
        <f aca="false">IFERROR(Counts!AD2667/Counts!AC2667,"")</f>
        <v>0</v>
      </c>
      <c r="O2667" s="38" t="n">
        <f aca="false">IFERROR(Counts!AE2667/Counts!AC2667,"")</f>
        <v>0.0882352941176471</v>
      </c>
      <c r="P2667" s="39" t="n">
        <f aca="false">IFERROR(Counts!AG2667/Counts!AF2667,"")</f>
        <v>81.7</v>
      </c>
      <c r="Q2667" s="38" t="n">
        <f aca="false">IFERROR(Counts!AH2667/Counts!AC2667,"")</f>
        <v>0.294117647058824</v>
      </c>
      <c r="R2667" s="38" t="n">
        <f aca="false">IFERROR(Counts!N2667/Counts!M2667,"")</f>
        <v>0.329787234042553</v>
      </c>
      <c r="S2667" s="38" t="n">
        <f aca="false">IFERROR(Counts!K2667/Counts!J2667,"")</f>
        <v>0.715789473684211</v>
      </c>
      <c r="T2667" s="38" t="n">
        <f aca="false">IFERROR(Counts!I2667/Counts!H2667,"")</f>
        <v>0.161616161616162</v>
      </c>
      <c r="U2667" s="38" t="n">
        <f aca="false">IFERROR(1-Counts!L2667/Counts!K2667,"")</f>
        <v>0.882352941176471</v>
      </c>
      <c r="V2667" s="39" t="n">
        <f aca="false">IFERROR(Counts!AJ2667/Counts!AI2667,"")</f>
        <v>66.75125</v>
      </c>
      <c r="W2667" s="38" t="n">
        <f aca="false">IFERROR(Counts!AK2667/Counts!AI2667,"")</f>
        <v>0.025</v>
      </c>
      <c r="X2667" s="40" t="n">
        <f aca="false">IFERROR(Counts!O2667,"")</f>
        <v>-6.966</v>
      </c>
      <c r="Y2667" s="36" t="n">
        <f aca="false">IFERROR(INDEX('Season Counts'!$Y$2:$Y$740,$AF2667)/INDEX('Season Counts'!$X$2:$X$740,$AF2667),"")</f>
        <v>0.272633466135458</v>
      </c>
      <c r="Z2667" s="37" t="n">
        <f aca="false">IFERROR(J2667-Y2667,"")</f>
        <v>-0.0797584661354581</v>
      </c>
      <c r="AA2667" s="38" t="n">
        <f aca="false">IFERROR(INDEX('Season Counts'!$K$2:$K$740,$AF2667)/INDEX('Season Counts'!$J$2:$J$740,$AF2667),"")</f>
        <v>0.33615221987315</v>
      </c>
      <c r="AB2667" s="41" t="n">
        <f aca="false">IFERROR(R2667-AA2667,"")</f>
        <v>-0.00636498583059691</v>
      </c>
      <c r="AC2667" s="39" t="n">
        <f aca="false">IFERROR(INDEX('Season Counts'!$AG$2:$AG$740,$AF2667)/INDEX('Season Counts'!$AF$2:$AF$740,$AF2667),"")</f>
        <v>66.2951048951049</v>
      </c>
      <c r="AD2667" s="40" t="n">
        <f aca="false">IFERROR(V2667-AC2667,"")</f>
        <v>0.456145104895114</v>
      </c>
      <c r="AE2667" s="4" t="str">
        <f aca="false">IF(D2667&lt;Guide!$C$21,"Low PA",IF(TRIM(IF(ISNUMBER(AD2667),IF(N(AD2667)&lt;=-Guide!$C$24,"▼ Bat Speed  ",IF(N(AD2667)&gt;=Guide!$C$24,"▲ Bat Speed  ","")),"")&amp;IF(N(Z2667)&gt;=Guide!$C$22,"▲ Contact  ","")&amp;IF(N(Z2667)&lt;=-Guide!$C$22,"▼ Contact  ","")&amp;IF(N(AB2667)&gt;=Guide!$C$23,"▲ Chase  ","")&amp;IF(N(AB2667)&lt;=-Guide!$C$23,"▼ Chase  ",""))="","Stable",TRIM(IF(ISNUMBER(AD2667),IF(N(AD2667)&lt;=-Guide!$C$24,"▼ Bat Speed  ",IF(N(AD2667)&gt;=Guide!$C$24,"▲ Bat Speed  ","")),"")&amp;IF(N(Z2667)&gt;=Guide!$C$22,"▲ Contact  ","")&amp;IF(N(Z2667)&lt;=-Guide!$C$22,"▼ Contact  ","")&amp;IF(N(AB2667)&gt;=Guide!$C$23,"▲ Chase  ","")&amp;IF(N(AB2667)&lt;=-Guide!$C$23,"▼ Chase  ",""))))</f>
        <v>▼ Contact</v>
      </c>
      <c r="AF2667" s="35" t="n">
        <f aca="false">MATCH(Counts!A2667,'Season Counts'!$A$2:$A$740,0)</f>
        <v>679</v>
      </c>
    </row>
    <row r="2668" customFormat="false" ht="15" hidden="false" customHeight="false" outlineLevel="0" collapsed="false">
      <c r="A2668" s="34" t="str">
        <f aca="false">Counts!B2668</f>
        <v>TEX</v>
      </c>
      <c r="B2668" s="5" t="str">
        <f aca="false">Counts!C2668</f>
        <v>Nicky Lopez</v>
      </c>
      <c r="C2668" s="34" t="str">
        <f aca="false">Counts!F2668</f>
        <v>Sep</v>
      </c>
      <c r="D2668" s="35" t="n">
        <f aca="false">IFERROR(Counts!P2668,"")</f>
        <v>43</v>
      </c>
      <c r="E2668" s="36" t="n">
        <f aca="false">IFERROR(Counts!R2668/Counts!Q2668,"")</f>
        <v>0.333333333333333</v>
      </c>
      <c r="F2668" s="36" t="n">
        <f aca="false">IFERROR((Counts!R2668+Counts!V2668+Counts!W2668)/(Counts!Q2668+Counts!V2668+Counts!W2668+Counts!X2668),"")</f>
        <v>0.435897435897436</v>
      </c>
      <c r="G2668" s="36" t="n">
        <f aca="false">IFERROR((Counts!R2668+Counts!S2668+2*Counts!T2668+3*Counts!U2668)/Counts!Q2668,"")</f>
        <v>0.393939393939394</v>
      </c>
      <c r="H2668" s="35" t="n">
        <f aca="false">IFERROR(Counts!U2668,"")</f>
        <v>0</v>
      </c>
      <c r="I2668" s="36" t="n">
        <f aca="false">IFERROR(Counts!Z2668/Counts!AA2668,"")</f>
        <v>0.371052631578947</v>
      </c>
      <c r="J2668" s="36" t="n">
        <f aca="false">IFERROR(Counts!AB2668/Counts!AA2668,"")</f>
        <v>0.370657894736842</v>
      </c>
      <c r="K2668" s="37" t="n">
        <f aca="false">IFERROR((Counts!AB2668-Counts!Z2668)/Counts!AA2668,"")</f>
        <v>-0.000394736842105231</v>
      </c>
      <c r="L2668" s="38" t="n">
        <f aca="false">IFERROR(Counts!Y2668/Counts!P2668,"")</f>
        <v>0.13953488372093</v>
      </c>
      <c r="M2668" s="38" t="n">
        <f aca="false">IFERROR(Counts!V2668/Counts!P2668,"")</f>
        <v>0.0465116279069767</v>
      </c>
      <c r="N2668" s="38" t="n">
        <f aca="false">IFERROR(Counts!AD2668/Counts!AC2668,"")</f>
        <v>0</v>
      </c>
      <c r="O2668" s="38" t="n">
        <f aca="false">IFERROR(Counts!AE2668/Counts!AC2668,"")</f>
        <v>0.32258064516129</v>
      </c>
      <c r="P2668" s="39" t="n">
        <f aca="false">IFERROR(Counts!AG2668/Counts!AF2668,"")</f>
        <v>75.7032258064516</v>
      </c>
      <c r="Q2668" s="38" t="n">
        <f aca="false">IFERROR(Counts!AH2668/Counts!AC2668,"")</f>
        <v>0.387096774193548</v>
      </c>
      <c r="R2668" s="38" t="n">
        <f aca="false">IFERROR(Counts!N2668/Counts!M2668,"")</f>
        <v>0.409836065573771</v>
      </c>
      <c r="S2668" s="38" t="n">
        <f aca="false">IFERROR(Counts!K2668/Counts!J2668,"")</f>
        <v>0.739130434782609</v>
      </c>
      <c r="T2668" s="38" t="n">
        <f aca="false">IFERROR(Counts!I2668/Counts!H2668,"")</f>
        <v>0.171052631578947</v>
      </c>
      <c r="U2668" s="38" t="n">
        <f aca="false">IFERROR(1-Counts!L2668/Counts!K2668,"")</f>
        <v>0.862745098039216</v>
      </c>
      <c r="V2668" s="39" t="n">
        <f aca="false">IFERROR(Counts!AJ2668/Counts!AI2668,"")</f>
        <v>67.1253731343284</v>
      </c>
      <c r="W2668" s="38" t="n">
        <f aca="false">IFERROR(Counts!AK2668/Counts!AI2668,"")</f>
        <v>0.0298507462686567</v>
      </c>
      <c r="X2668" s="40" t="n">
        <f aca="false">IFERROR(Counts!O2668,"")</f>
        <v>0.794</v>
      </c>
      <c r="Y2668" s="36" t="n">
        <f aca="false">IFERROR(INDEX('Season Counts'!$Y$2:$Y$740,$AF2668)/INDEX('Season Counts'!$X$2:$X$740,$AF2668),"")</f>
        <v>0.272633466135458</v>
      </c>
      <c r="Z2668" s="37" t="n">
        <f aca="false">IFERROR(J2668-Y2668,"")</f>
        <v>0.098024428601384</v>
      </c>
      <c r="AA2668" s="38" t="n">
        <f aca="false">IFERROR(INDEX('Season Counts'!$K$2:$K$740,$AF2668)/INDEX('Season Counts'!$J$2:$J$740,$AF2668),"")</f>
        <v>0.33615221987315</v>
      </c>
      <c r="AB2668" s="41" t="n">
        <f aca="false">IFERROR(R2668-AA2668,"")</f>
        <v>0.0736838457006204</v>
      </c>
      <c r="AC2668" s="39" t="n">
        <f aca="false">IFERROR(INDEX('Season Counts'!$AG$2:$AG$740,$AF2668)/INDEX('Season Counts'!$AF$2:$AF$740,$AF2668),"")</f>
        <v>66.2951048951049</v>
      </c>
      <c r="AD2668" s="40" t="n">
        <f aca="false">IFERROR(V2668-AC2668,"")</f>
        <v>0.830268239223472</v>
      </c>
      <c r="AE2668" s="4" t="str">
        <f aca="false">IF(D2668&lt;Guide!$C$21,"Low PA",IF(TRIM(IF(ISNUMBER(AD2668),IF(N(AD2668)&lt;=-Guide!$C$24,"▼ Bat Speed  ",IF(N(AD2668)&gt;=Guide!$C$24,"▲ Bat Speed  ","")),"")&amp;IF(N(Z2668)&gt;=Guide!$C$22,"▲ Contact  ","")&amp;IF(N(Z2668)&lt;=-Guide!$C$22,"▼ Contact  ","")&amp;IF(N(AB2668)&gt;=Guide!$C$23,"▲ Chase  ","")&amp;IF(N(AB2668)&lt;=-Guide!$C$23,"▼ Chase  ",""))="","Stable",TRIM(IF(ISNUMBER(AD2668),IF(N(AD2668)&lt;=-Guide!$C$24,"▼ Bat Speed  ",IF(N(AD2668)&gt;=Guide!$C$24,"▲ Bat Speed  ","")),"")&amp;IF(N(Z2668)&gt;=Guide!$C$22,"▲ Contact  ","")&amp;IF(N(Z2668)&lt;=-Guide!$C$22,"▼ Contact  ","")&amp;IF(N(AB2668)&gt;=Guide!$C$23,"▲ Chase  ","")&amp;IF(N(AB2668)&lt;=-Guide!$C$23,"▼ Chase  ",""))))</f>
        <v>▲ Contact ▲ Chase</v>
      </c>
      <c r="AF2668" s="35" t="n">
        <f aca="false">MATCH(Counts!A2668,'Season Counts'!$A$2:$A$740,0)</f>
        <v>679</v>
      </c>
    </row>
    <row r="2669" customFormat="false" ht="15" hidden="false" customHeight="false" outlineLevel="0" collapsed="false">
      <c r="A2669" s="34" t="str">
        <f aca="false">Counts!B2669</f>
        <v>TEX</v>
      </c>
      <c r="B2669" s="5" t="str">
        <f aca="false">Counts!C2669</f>
        <v>Justin Foscue</v>
      </c>
      <c r="C2669" s="34" t="str">
        <f aca="false">Counts!F2669</f>
        <v>May</v>
      </c>
      <c r="D2669" s="35" t="n">
        <f aca="false">IFERROR(Counts!P2669,"")</f>
        <v>60</v>
      </c>
      <c r="E2669" s="36" t="n">
        <f aca="false">IFERROR(Counts!R2669/Counts!Q2669,"")</f>
        <v>0.254545454545455</v>
      </c>
      <c r="F2669" s="36" t="n">
        <f aca="false">IFERROR((Counts!R2669+Counts!V2669+Counts!W2669)/(Counts!Q2669+Counts!V2669+Counts!W2669+Counts!X2669),"")</f>
        <v>0.3</v>
      </c>
      <c r="G2669" s="36" t="n">
        <f aca="false">IFERROR((Counts!R2669+Counts!S2669+2*Counts!T2669+3*Counts!U2669)/Counts!Q2669,"")</f>
        <v>0.418181818181818</v>
      </c>
      <c r="H2669" s="35" t="n">
        <f aca="false">IFERROR(Counts!U2669,"")</f>
        <v>2</v>
      </c>
      <c r="I2669" s="36" t="n">
        <f aca="false">IFERROR(Counts!Z2669/Counts!AA2669,"")</f>
        <v>0.310833333333333</v>
      </c>
      <c r="J2669" s="36" t="n">
        <f aca="false">IFERROR(Counts!AB2669/Counts!AA2669,"")</f>
        <v>0.361033333333333</v>
      </c>
      <c r="K2669" s="37" t="n">
        <f aca="false">IFERROR((Counts!AB2669-Counts!Z2669)/Counts!AA2669,"")</f>
        <v>0.0502</v>
      </c>
      <c r="L2669" s="38" t="n">
        <f aca="false">IFERROR(Counts!Y2669/Counts!P2669,"")</f>
        <v>0.266666666666667</v>
      </c>
      <c r="M2669" s="38" t="n">
        <f aca="false">IFERROR(Counts!V2669/Counts!P2669,"")</f>
        <v>0.05</v>
      </c>
      <c r="N2669" s="38" t="n">
        <f aca="false">IFERROR(Counts!AD2669/Counts!AC2669,"")</f>
        <v>0.1</v>
      </c>
      <c r="O2669" s="38" t="n">
        <f aca="false">IFERROR(Counts!AE2669/Counts!AC2669,"")</f>
        <v>0.475</v>
      </c>
      <c r="P2669" s="39" t="n">
        <f aca="false">IFERROR(Counts!AG2669/Counts!AF2669,"")</f>
        <v>90.01</v>
      </c>
      <c r="Q2669" s="38" t="n">
        <f aca="false">IFERROR(Counts!AH2669/Counts!AC2669,"")</f>
        <v>0.45</v>
      </c>
      <c r="R2669" s="38" t="n">
        <f aca="false">IFERROR(Counts!N2669/Counts!M2669,"")</f>
        <v>0.311926605504587</v>
      </c>
      <c r="S2669" s="38" t="n">
        <f aca="false">IFERROR(Counts!K2669/Counts!J2669,"")</f>
        <v>0.554545454545455</v>
      </c>
      <c r="T2669" s="38" t="n">
        <f aca="false">IFERROR(Counts!I2669/Counts!H2669,"")</f>
        <v>0.221052631578947</v>
      </c>
      <c r="U2669" s="38" t="n">
        <f aca="false">IFERROR(1-Counts!L2669/Counts!K2669,"")</f>
        <v>0.885245901639344</v>
      </c>
      <c r="V2669" s="39" t="n">
        <f aca="false">IFERROR(Counts!AJ2669/Counts!AI2669,"")</f>
        <v>70.4469879518072</v>
      </c>
      <c r="W2669" s="38" t="n">
        <f aca="false">IFERROR(Counts!AK2669/Counts!AI2669,"")</f>
        <v>0.0963855421686747</v>
      </c>
      <c r="X2669" s="40" t="n">
        <f aca="false">IFERROR(Counts!O2669,"")</f>
        <v>-1.423</v>
      </c>
      <c r="Y2669" s="36" t="n">
        <f aca="false">IFERROR(INDEX('Season Counts'!$Y$2:$Y$740,$AF2669)/INDEX('Season Counts'!$X$2:$X$740,$AF2669),"")</f>
        <v>0.324878542510122</v>
      </c>
      <c r="Z2669" s="37" t="n">
        <f aca="false">IFERROR(J2669-Y2669,"")</f>
        <v>0.0361547908232118</v>
      </c>
      <c r="AA2669" s="38" t="n">
        <f aca="false">IFERROR(INDEX('Season Counts'!$K$2:$K$740,$AF2669)/INDEX('Season Counts'!$J$2:$J$740,$AF2669),"")</f>
        <v>0.277542372881356</v>
      </c>
      <c r="AB2669" s="41" t="n">
        <f aca="false">IFERROR(R2669-AA2669,"")</f>
        <v>0.0343842326232313</v>
      </c>
      <c r="AC2669" s="39" t="n">
        <f aca="false">IFERROR(INDEX('Season Counts'!$AG$2:$AG$740,$AF2669)/INDEX('Season Counts'!$AF$2:$AF$740,$AF2669),"")</f>
        <v>70.8588972431078</v>
      </c>
      <c r="AD2669" s="40" t="n">
        <f aca="false">IFERROR(V2669-AC2669,"")</f>
        <v>-0.411909291300546</v>
      </c>
      <c r="AE2669" s="4" t="str">
        <f aca="false">IF(D2669&lt;Guide!$C$21,"Low PA",IF(TRIM(IF(ISNUMBER(AD2669),IF(N(AD2669)&lt;=-Guide!$C$24,"▼ Bat Speed  ",IF(N(AD2669)&gt;=Guide!$C$24,"▲ Bat Speed  ","")),"")&amp;IF(N(Z2669)&gt;=Guide!$C$22,"▲ Contact  ","")&amp;IF(N(Z2669)&lt;=-Guide!$C$22,"▼ Contact  ","")&amp;IF(N(AB2669)&gt;=Guide!$C$23,"▲ Chase  ","")&amp;IF(N(AB2669)&lt;=-Guide!$C$23,"▼ Chase  ",""))="","Stable",TRIM(IF(ISNUMBER(AD2669),IF(N(AD2669)&lt;=-Guide!$C$24,"▼ Bat Speed  ",IF(N(AD2669)&gt;=Guide!$C$24,"▲ Bat Speed  ","")),"")&amp;IF(N(Z2669)&gt;=Guide!$C$22,"▲ Contact  ","")&amp;IF(N(Z2669)&lt;=-Guide!$C$22,"▼ Contact  ","")&amp;IF(N(AB2669)&gt;=Guide!$C$23,"▲ Chase  ","")&amp;IF(N(AB2669)&lt;=-Guide!$C$23,"▼ Chase  ",""))))</f>
        <v>Stable</v>
      </c>
      <c r="AF2669" s="35" t="n">
        <f aca="false">MATCH(Counts!A2669,'Season Counts'!$A$2:$A$740,0)</f>
        <v>680</v>
      </c>
    </row>
    <row r="2670" customFormat="false" ht="15" hidden="false" customHeight="false" outlineLevel="0" collapsed="false">
      <c r="A2670" s="34" t="str">
        <f aca="false">Counts!B2670</f>
        <v>TEX</v>
      </c>
      <c r="B2670" s="5" t="str">
        <f aca="false">Counts!C2670</f>
        <v>Justin Foscue</v>
      </c>
      <c r="C2670" s="34" t="str">
        <f aca="false">Counts!F2670</f>
        <v>Jun</v>
      </c>
      <c r="D2670" s="35" t="n">
        <f aca="false">IFERROR(Counts!P2670,"")</f>
        <v>37</v>
      </c>
      <c r="E2670" s="36" t="n">
        <f aca="false">IFERROR(Counts!R2670/Counts!Q2670,"")</f>
        <v>0.3125</v>
      </c>
      <c r="F2670" s="36" t="n">
        <f aca="false">IFERROR((Counts!R2670+Counts!V2670+Counts!W2670)/(Counts!Q2670+Counts!V2670+Counts!W2670+Counts!X2670),"")</f>
        <v>0.405405405405405</v>
      </c>
      <c r="G2670" s="36" t="n">
        <f aca="false">IFERROR((Counts!R2670+Counts!S2670+2*Counts!T2670+3*Counts!U2670)/Counts!Q2670,"")</f>
        <v>0.6875</v>
      </c>
      <c r="H2670" s="35" t="n">
        <f aca="false">IFERROR(Counts!U2670,"")</f>
        <v>3</v>
      </c>
      <c r="I2670" s="36" t="n">
        <f aca="false">IFERROR(Counts!Z2670/Counts!AA2670,"")</f>
        <v>0.455405405405405</v>
      </c>
      <c r="J2670" s="36" t="n">
        <f aca="false">IFERROR(Counts!AB2670/Counts!AA2670,"")</f>
        <v>0.390162162162162</v>
      </c>
      <c r="K2670" s="37" t="n">
        <f aca="false">IFERROR((Counts!AB2670-Counts!Z2670)/Counts!AA2670,"")</f>
        <v>-0.0652432432432433</v>
      </c>
      <c r="L2670" s="38" t="n">
        <f aca="false">IFERROR(Counts!Y2670/Counts!P2670,"")</f>
        <v>0.189189189189189</v>
      </c>
      <c r="M2670" s="38" t="n">
        <f aca="false">IFERROR(Counts!V2670/Counts!P2670,"")</f>
        <v>0.108108108108108</v>
      </c>
      <c r="N2670" s="38" t="n">
        <f aca="false">IFERROR(Counts!AD2670/Counts!AC2670,"")</f>
        <v>0.16</v>
      </c>
      <c r="O2670" s="38" t="n">
        <f aca="false">IFERROR(Counts!AE2670/Counts!AC2670,"")</f>
        <v>0.44</v>
      </c>
      <c r="P2670" s="39" t="n">
        <f aca="false">IFERROR(Counts!AG2670/Counts!AF2670,"")</f>
        <v>90.188</v>
      </c>
      <c r="Q2670" s="38" t="n">
        <f aca="false">IFERROR(Counts!AH2670/Counts!AC2670,"")</f>
        <v>0.36</v>
      </c>
      <c r="R2670" s="38" t="n">
        <f aca="false">IFERROR(Counts!N2670/Counts!M2670,"")</f>
        <v>0.283783783783784</v>
      </c>
      <c r="S2670" s="38" t="n">
        <f aca="false">IFERROR(Counts!K2670/Counts!J2670,"")</f>
        <v>0.648648648648649</v>
      </c>
      <c r="T2670" s="38" t="n">
        <f aca="false">IFERROR(Counts!I2670/Counts!H2670,"")</f>
        <v>0.202898550724638</v>
      </c>
      <c r="U2670" s="38" t="n">
        <f aca="false">IFERROR(1-Counts!L2670/Counts!K2670,"")</f>
        <v>0.854166666666667</v>
      </c>
      <c r="V2670" s="39" t="n">
        <f aca="false">IFERROR(Counts!AJ2670/Counts!AI2670,"")</f>
        <v>71.3803571428572</v>
      </c>
      <c r="W2670" s="38" t="n">
        <f aca="false">IFERROR(Counts!AK2670/Counts!AI2670,"")</f>
        <v>0.142857142857143</v>
      </c>
      <c r="X2670" s="40" t="n">
        <f aca="false">IFERROR(Counts!O2670,"")</f>
        <v>6.918</v>
      </c>
      <c r="Y2670" s="36" t="n">
        <f aca="false">IFERROR(INDEX('Season Counts'!$Y$2:$Y$740,$AF2670)/INDEX('Season Counts'!$X$2:$X$740,$AF2670),"")</f>
        <v>0.324878542510122</v>
      </c>
      <c r="Z2670" s="37" t="n">
        <f aca="false">IFERROR(J2670-Y2670,"")</f>
        <v>0.0652836196520407</v>
      </c>
      <c r="AA2670" s="38" t="n">
        <f aca="false">IFERROR(INDEX('Season Counts'!$K$2:$K$740,$AF2670)/INDEX('Season Counts'!$J$2:$J$740,$AF2670),"")</f>
        <v>0.277542372881356</v>
      </c>
      <c r="AB2670" s="41" t="n">
        <f aca="false">IFERROR(R2670-AA2670,"")</f>
        <v>0.00624141090242786</v>
      </c>
      <c r="AC2670" s="39" t="n">
        <f aca="false">IFERROR(INDEX('Season Counts'!$AG$2:$AG$740,$AF2670)/INDEX('Season Counts'!$AF$2:$AF$740,$AF2670),"")</f>
        <v>70.8588972431078</v>
      </c>
      <c r="AD2670" s="40" t="n">
        <f aca="false">IFERROR(V2670-AC2670,"")</f>
        <v>0.521459899749374</v>
      </c>
      <c r="AE2670" s="4" t="str">
        <f aca="false">IF(D2670&lt;Guide!$C$21,"Low PA",IF(TRIM(IF(ISNUMBER(AD2670),IF(N(AD2670)&lt;=-Guide!$C$24,"▼ Bat Speed  ",IF(N(AD2670)&gt;=Guide!$C$24,"▲ Bat Speed  ","")),"")&amp;IF(N(Z2670)&gt;=Guide!$C$22,"▲ Contact  ","")&amp;IF(N(Z2670)&lt;=-Guide!$C$22,"▼ Contact  ","")&amp;IF(N(AB2670)&gt;=Guide!$C$23,"▲ Chase  ","")&amp;IF(N(AB2670)&lt;=-Guide!$C$23,"▼ Chase  ",""))="","Stable",TRIM(IF(ISNUMBER(AD2670),IF(N(AD2670)&lt;=-Guide!$C$24,"▼ Bat Speed  ",IF(N(AD2670)&gt;=Guide!$C$24,"▲ Bat Speed  ","")),"")&amp;IF(N(Z2670)&gt;=Guide!$C$22,"▲ Contact  ","")&amp;IF(N(Z2670)&lt;=-Guide!$C$22,"▼ Contact  ","")&amp;IF(N(AB2670)&gt;=Guide!$C$23,"▲ Chase  ","")&amp;IF(N(AB2670)&lt;=-Guide!$C$23,"▼ Chase  ",""))))</f>
        <v>Low PA</v>
      </c>
      <c r="AF2670" s="35" t="n">
        <f aca="false">MATCH(Counts!A2670,'Season Counts'!$A$2:$A$740,0)</f>
        <v>680</v>
      </c>
    </row>
    <row r="2671" customFormat="false" ht="15" hidden="false" customHeight="false" outlineLevel="0" collapsed="false">
      <c r="A2671" s="34" t="str">
        <f aca="false">Counts!B2671</f>
        <v>TEX</v>
      </c>
      <c r="B2671" s="5" t="str">
        <f aca="false">Counts!C2671</f>
        <v>Justin Foscue</v>
      </c>
      <c r="C2671" s="34" t="str">
        <f aca="false">Counts!F2671</f>
        <v>Jul</v>
      </c>
      <c r="D2671" s="35" t="n">
        <f aca="false">IFERROR(Counts!P2671,"")</f>
        <v>43</v>
      </c>
      <c r="E2671" s="36" t="n">
        <f aca="false">IFERROR(Counts!R2671/Counts!Q2671,"")</f>
        <v>0.225</v>
      </c>
      <c r="F2671" s="36" t="n">
        <f aca="false">IFERROR((Counts!R2671+Counts!V2671+Counts!W2671)/(Counts!Q2671+Counts!V2671+Counts!W2671+Counts!X2671),"")</f>
        <v>0.27906976744186</v>
      </c>
      <c r="G2671" s="36" t="n">
        <f aca="false">IFERROR((Counts!R2671+Counts!S2671+2*Counts!T2671+3*Counts!U2671)/Counts!Q2671,"")</f>
        <v>0.4</v>
      </c>
      <c r="H2671" s="35" t="n">
        <f aca="false">IFERROR(Counts!U2671,"")</f>
        <v>2</v>
      </c>
      <c r="I2671" s="36" t="n">
        <f aca="false">IFERROR(Counts!Z2671/Counts!AA2671,"")</f>
        <v>0.296511627906977</v>
      </c>
      <c r="J2671" s="36" t="n">
        <f aca="false">IFERROR(Counts!AB2671/Counts!AA2671,"")</f>
        <v>0.227139534883721</v>
      </c>
      <c r="K2671" s="37" t="n">
        <f aca="false">IFERROR((Counts!AB2671-Counts!Z2671)/Counts!AA2671,"")</f>
        <v>-0.0693720930232558</v>
      </c>
      <c r="L2671" s="38" t="n">
        <f aca="false">IFERROR(Counts!Y2671/Counts!P2671,"")</f>
        <v>0.325581395348837</v>
      </c>
      <c r="M2671" s="38" t="n">
        <f aca="false">IFERROR(Counts!V2671/Counts!P2671,"")</f>
        <v>0.0697674418604651</v>
      </c>
      <c r="N2671" s="38" t="n">
        <f aca="false">IFERROR(Counts!AD2671/Counts!AC2671,"")</f>
        <v>0.0769230769230769</v>
      </c>
      <c r="O2671" s="38" t="n">
        <f aca="false">IFERROR(Counts!AE2671/Counts!AC2671,"")</f>
        <v>0.269230769230769</v>
      </c>
      <c r="P2671" s="39" t="n">
        <f aca="false">IFERROR(Counts!AG2671/Counts!AF2671,"")</f>
        <v>86.0961538461538</v>
      </c>
      <c r="Q2671" s="38" t="n">
        <f aca="false">IFERROR(Counts!AH2671/Counts!AC2671,"")</f>
        <v>0.307692307692308</v>
      </c>
      <c r="R2671" s="38" t="n">
        <f aca="false">IFERROR(Counts!N2671/Counts!M2671,"")</f>
        <v>0.217948717948718</v>
      </c>
      <c r="S2671" s="38" t="n">
        <f aca="false">IFERROR(Counts!K2671/Counts!J2671,"")</f>
        <v>0.575757575757576</v>
      </c>
      <c r="T2671" s="38" t="n">
        <f aca="false">IFERROR(Counts!I2671/Counts!H2671,"")</f>
        <v>0.135135135135135</v>
      </c>
      <c r="U2671" s="38" t="n">
        <f aca="false">IFERROR(1-Counts!L2671/Counts!K2671,"")</f>
        <v>0.87719298245614</v>
      </c>
      <c r="V2671" s="39" t="n">
        <f aca="false">IFERROR(Counts!AJ2671/Counts!AI2671,"")</f>
        <v>70.4428571428571</v>
      </c>
      <c r="W2671" s="38" t="n">
        <f aca="false">IFERROR(Counts!AK2671/Counts!AI2671,"")</f>
        <v>0.0428571428571429</v>
      </c>
      <c r="X2671" s="40" t="n">
        <f aca="false">IFERROR(Counts!O2671,"")</f>
        <v>0.379</v>
      </c>
      <c r="Y2671" s="36" t="n">
        <f aca="false">IFERROR(INDEX('Season Counts'!$Y$2:$Y$740,$AF2671)/INDEX('Season Counts'!$X$2:$X$740,$AF2671),"")</f>
        <v>0.324878542510122</v>
      </c>
      <c r="Z2671" s="37" t="n">
        <f aca="false">IFERROR(J2671-Y2671,"")</f>
        <v>-0.0977390076264006</v>
      </c>
      <c r="AA2671" s="38" t="n">
        <f aca="false">IFERROR(INDEX('Season Counts'!$K$2:$K$740,$AF2671)/INDEX('Season Counts'!$J$2:$J$740,$AF2671),"")</f>
        <v>0.277542372881356</v>
      </c>
      <c r="AB2671" s="41" t="n">
        <f aca="false">IFERROR(R2671-AA2671,"")</f>
        <v>-0.059593654932638</v>
      </c>
      <c r="AC2671" s="39" t="n">
        <f aca="false">IFERROR(INDEX('Season Counts'!$AG$2:$AG$740,$AF2671)/INDEX('Season Counts'!$AF$2:$AF$740,$AF2671),"")</f>
        <v>70.8588972431078</v>
      </c>
      <c r="AD2671" s="40" t="n">
        <f aca="false">IFERROR(V2671-AC2671,"")</f>
        <v>-0.41604010025064</v>
      </c>
      <c r="AE2671" s="4" t="str">
        <f aca="false">IF(D2671&lt;Guide!$C$21,"Low PA",IF(TRIM(IF(ISNUMBER(AD2671),IF(N(AD2671)&lt;=-Guide!$C$24,"▼ Bat Speed  ",IF(N(AD2671)&gt;=Guide!$C$24,"▲ Bat Speed  ","")),"")&amp;IF(N(Z2671)&gt;=Guide!$C$22,"▲ Contact  ","")&amp;IF(N(Z2671)&lt;=-Guide!$C$22,"▼ Contact  ","")&amp;IF(N(AB2671)&gt;=Guide!$C$23,"▲ Chase  ","")&amp;IF(N(AB2671)&lt;=-Guide!$C$23,"▼ Chase  ",""))="","Stable",TRIM(IF(ISNUMBER(AD2671),IF(N(AD2671)&lt;=-Guide!$C$24,"▼ Bat Speed  ",IF(N(AD2671)&gt;=Guide!$C$24,"▲ Bat Speed  ","")),"")&amp;IF(N(Z2671)&gt;=Guide!$C$22,"▲ Contact  ","")&amp;IF(N(Z2671)&lt;=-Guide!$C$22,"▼ Contact  ","")&amp;IF(N(AB2671)&gt;=Guide!$C$23,"▲ Chase  ","")&amp;IF(N(AB2671)&lt;=-Guide!$C$23,"▼ Chase  ",""))))</f>
        <v>▼ Contact ▼ Chase</v>
      </c>
      <c r="AF2671" s="35" t="n">
        <f aca="false">MATCH(Counts!A2671,'Season Counts'!$A$2:$A$740,0)</f>
        <v>680</v>
      </c>
    </row>
    <row r="2672" customFormat="false" ht="15" hidden="false" customHeight="false" outlineLevel="0" collapsed="false">
      <c r="A2672" s="34" t="str">
        <f aca="false">Counts!B2672</f>
        <v>TEX</v>
      </c>
      <c r="B2672" s="5" t="str">
        <f aca="false">Counts!C2672</f>
        <v>Justin Foscue</v>
      </c>
      <c r="C2672" s="34" t="str">
        <f aca="false">Counts!F2672</f>
        <v>Aug</v>
      </c>
      <c r="D2672" s="35" t="n">
        <f aca="false">IFERROR(Counts!P2672,"")</f>
        <v>59</v>
      </c>
      <c r="E2672" s="36" t="n">
        <f aca="false">IFERROR(Counts!R2672/Counts!Q2672,"")</f>
        <v>0.264150943396226</v>
      </c>
      <c r="F2672" s="36" t="n">
        <f aca="false">IFERROR((Counts!R2672+Counts!V2672+Counts!W2672)/(Counts!Q2672+Counts!V2672+Counts!W2672+Counts!X2672),"")</f>
        <v>0.338983050847458</v>
      </c>
      <c r="G2672" s="36" t="n">
        <f aca="false">IFERROR((Counts!R2672+Counts!S2672+2*Counts!T2672+3*Counts!U2672)/Counts!Q2672,"")</f>
        <v>0.528301886792453</v>
      </c>
      <c r="H2672" s="35" t="n">
        <f aca="false">IFERROR(Counts!U2672,"")</f>
        <v>3</v>
      </c>
      <c r="I2672" s="36" t="n">
        <f aca="false">IFERROR(Counts!Z2672/Counts!AA2672,"")</f>
        <v>0.370338983050848</v>
      </c>
      <c r="J2672" s="36" t="n">
        <f aca="false">IFERROR(Counts!AB2672/Counts!AA2672,"")</f>
        <v>0.335694915254237</v>
      </c>
      <c r="K2672" s="37" t="n">
        <f aca="false">IFERROR((Counts!AB2672-Counts!Z2672)/Counts!AA2672,"")</f>
        <v>-0.0346440677966102</v>
      </c>
      <c r="L2672" s="38" t="n">
        <f aca="false">IFERROR(Counts!Y2672/Counts!P2672,"")</f>
        <v>0.203389830508475</v>
      </c>
      <c r="M2672" s="38" t="n">
        <f aca="false">IFERROR(Counts!V2672/Counts!P2672,"")</f>
        <v>0.0847457627118644</v>
      </c>
      <c r="N2672" s="38" t="n">
        <f aca="false">IFERROR(Counts!AD2672/Counts!AC2672,"")</f>
        <v>0.121951219512195</v>
      </c>
      <c r="O2672" s="38" t="n">
        <f aca="false">IFERROR(Counts!AE2672/Counts!AC2672,"")</f>
        <v>0.414634146341463</v>
      </c>
      <c r="P2672" s="39" t="n">
        <f aca="false">IFERROR(Counts!AG2672/Counts!AF2672,"")</f>
        <v>90.0707317073171</v>
      </c>
      <c r="Q2672" s="38" t="n">
        <f aca="false">IFERROR(Counts!AH2672/Counts!AC2672,"")</f>
        <v>0.341463414634146</v>
      </c>
      <c r="R2672" s="38" t="n">
        <f aca="false">IFERROR(Counts!N2672/Counts!M2672,"")</f>
        <v>0.230088495575221</v>
      </c>
      <c r="S2672" s="38" t="n">
        <f aca="false">IFERROR(Counts!K2672/Counts!J2672,"")</f>
        <v>0.658914728682171</v>
      </c>
      <c r="T2672" s="38" t="n">
        <f aca="false">IFERROR(Counts!I2672/Counts!H2672,"")</f>
        <v>0.162162162162162</v>
      </c>
      <c r="U2672" s="38" t="n">
        <f aca="false">IFERROR(1-Counts!L2672/Counts!K2672,"")</f>
        <v>0.905882352941177</v>
      </c>
      <c r="V2672" s="39" t="n">
        <f aca="false">IFERROR(Counts!AJ2672/Counts!AI2672,"")</f>
        <v>71.5080808080808</v>
      </c>
      <c r="W2672" s="38" t="n">
        <f aca="false">IFERROR(Counts!AK2672/Counts!AI2672,"")</f>
        <v>0.181818181818182</v>
      </c>
      <c r="X2672" s="40" t="n">
        <f aca="false">IFERROR(Counts!O2672,"")</f>
        <v>2.155</v>
      </c>
      <c r="Y2672" s="36" t="n">
        <f aca="false">IFERROR(INDEX('Season Counts'!$Y$2:$Y$740,$AF2672)/INDEX('Season Counts'!$X$2:$X$740,$AF2672),"")</f>
        <v>0.324878542510122</v>
      </c>
      <c r="Z2672" s="37" t="n">
        <f aca="false">IFERROR(J2672-Y2672,"")</f>
        <v>0.0108163727441158</v>
      </c>
      <c r="AA2672" s="38" t="n">
        <f aca="false">IFERROR(INDEX('Season Counts'!$K$2:$K$740,$AF2672)/INDEX('Season Counts'!$J$2:$J$740,$AF2672),"")</f>
        <v>0.277542372881356</v>
      </c>
      <c r="AB2672" s="41" t="n">
        <f aca="false">IFERROR(R2672-AA2672,"")</f>
        <v>-0.0474538773061347</v>
      </c>
      <c r="AC2672" s="39" t="n">
        <f aca="false">IFERROR(INDEX('Season Counts'!$AG$2:$AG$740,$AF2672)/INDEX('Season Counts'!$AF$2:$AF$740,$AF2672),"")</f>
        <v>70.8588972431078</v>
      </c>
      <c r="AD2672" s="40" t="n">
        <f aca="false">IFERROR(V2672-AC2672,"")</f>
        <v>0.649183564973029</v>
      </c>
      <c r="AE2672" s="4" t="str">
        <f aca="false">IF(D2672&lt;Guide!$C$21,"Low PA",IF(TRIM(IF(ISNUMBER(AD2672),IF(N(AD2672)&lt;=-Guide!$C$24,"▼ Bat Speed  ",IF(N(AD2672)&gt;=Guide!$C$24,"▲ Bat Speed  ","")),"")&amp;IF(N(Z2672)&gt;=Guide!$C$22,"▲ Contact  ","")&amp;IF(N(Z2672)&lt;=-Guide!$C$22,"▼ Contact  ","")&amp;IF(N(AB2672)&gt;=Guide!$C$23,"▲ Chase  ","")&amp;IF(N(AB2672)&lt;=-Guide!$C$23,"▼ Chase  ",""))="","Stable",TRIM(IF(ISNUMBER(AD2672),IF(N(AD2672)&lt;=-Guide!$C$24,"▼ Bat Speed  ",IF(N(AD2672)&gt;=Guide!$C$24,"▲ Bat Speed  ","")),"")&amp;IF(N(Z2672)&gt;=Guide!$C$22,"▲ Contact  ","")&amp;IF(N(Z2672)&lt;=-Guide!$C$22,"▼ Contact  ","")&amp;IF(N(AB2672)&gt;=Guide!$C$23,"▲ Chase  ","")&amp;IF(N(AB2672)&lt;=-Guide!$C$23,"▼ Chase  ",""))))</f>
        <v>▼ Chase</v>
      </c>
      <c r="AF2672" s="35" t="n">
        <f aca="false">MATCH(Counts!A2672,'Season Counts'!$A$2:$A$740,0)</f>
        <v>680</v>
      </c>
    </row>
    <row r="2673" customFormat="false" ht="15" hidden="false" customHeight="false" outlineLevel="0" collapsed="false">
      <c r="A2673" s="34" t="str">
        <f aca="false">Counts!B2673</f>
        <v>TEX</v>
      </c>
      <c r="B2673" s="5" t="str">
        <f aca="false">Counts!C2673</f>
        <v>Justin Foscue</v>
      </c>
      <c r="C2673" s="34" t="str">
        <f aca="false">Counts!F2673</f>
        <v>Sep</v>
      </c>
      <c r="D2673" s="35" t="n">
        <f aca="false">IFERROR(Counts!P2673,"")</f>
        <v>48</v>
      </c>
      <c r="E2673" s="36" t="n">
        <f aca="false">IFERROR(Counts!R2673/Counts!Q2673,"")</f>
        <v>0.311111111111111</v>
      </c>
      <c r="F2673" s="36" t="n">
        <f aca="false">IFERROR((Counts!R2673+Counts!V2673+Counts!W2673)/(Counts!Q2673+Counts!V2673+Counts!W2673+Counts!X2673),"")</f>
        <v>0.354166666666667</v>
      </c>
      <c r="G2673" s="36" t="n">
        <f aca="false">IFERROR((Counts!R2673+Counts!S2673+2*Counts!T2673+3*Counts!U2673)/Counts!Q2673,"")</f>
        <v>0.444444444444444</v>
      </c>
      <c r="H2673" s="35" t="n">
        <f aca="false">IFERROR(Counts!U2673,"")</f>
        <v>1</v>
      </c>
      <c r="I2673" s="36" t="n">
        <f aca="false">IFERROR(Counts!Z2673/Counts!AA2673,"")</f>
        <v>0.351041666666667</v>
      </c>
      <c r="J2673" s="36" t="n">
        <f aca="false">IFERROR(Counts!AB2673/Counts!AA2673,"")</f>
        <v>0.303625</v>
      </c>
      <c r="K2673" s="37" t="n">
        <f aca="false">IFERROR((Counts!AB2673-Counts!Z2673)/Counts!AA2673,"")</f>
        <v>-0.0474166666666667</v>
      </c>
      <c r="L2673" s="38" t="n">
        <f aca="false">IFERROR(Counts!Y2673/Counts!P2673,"")</f>
        <v>0.270833333333333</v>
      </c>
      <c r="M2673" s="38" t="n">
        <f aca="false">IFERROR(Counts!V2673/Counts!P2673,"")</f>
        <v>0.0416666666666667</v>
      </c>
      <c r="N2673" s="38" t="n">
        <f aca="false">IFERROR(Counts!AD2673/Counts!AC2673,"")</f>
        <v>0.0625</v>
      </c>
      <c r="O2673" s="38" t="n">
        <f aca="false">IFERROR(Counts!AE2673/Counts!AC2673,"")</f>
        <v>0.46875</v>
      </c>
      <c r="P2673" s="39" t="n">
        <f aca="false">IFERROR(Counts!AG2673/Counts!AF2673,"")</f>
        <v>89.19375</v>
      </c>
      <c r="Q2673" s="38" t="n">
        <f aca="false">IFERROR(Counts!AH2673/Counts!AC2673,"")</f>
        <v>0.3125</v>
      </c>
      <c r="R2673" s="38" t="n">
        <f aca="false">IFERROR(Counts!N2673/Counts!M2673,"")</f>
        <v>0.336734693877551</v>
      </c>
      <c r="S2673" s="38" t="n">
        <f aca="false">IFERROR(Counts!K2673/Counts!J2673,"")</f>
        <v>0.693693693693694</v>
      </c>
      <c r="T2673" s="38" t="n">
        <f aca="false">IFERROR(Counts!I2673/Counts!H2673,"")</f>
        <v>0.2</v>
      </c>
      <c r="U2673" s="38" t="n">
        <f aca="false">IFERROR(1-Counts!L2673/Counts!K2673,"")</f>
        <v>0.883116883116883</v>
      </c>
      <c r="V2673" s="39" t="n">
        <f aca="false">IFERROR(Counts!AJ2673/Counts!AI2673,"")</f>
        <v>70.5274725274725</v>
      </c>
      <c r="W2673" s="38" t="n">
        <f aca="false">IFERROR(Counts!AK2673/Counts!AI2673,"")</f>
        <v>0.0769230769230769</v>
      </c>
      <c r="X2673" s="40" t="n">
        <f aca="false">IFERROR(Counts!O2673,"")</f>
        <v>0.958</v>
      </c>
      <c r="Y2673" s="36" t="n">
        <f aca="false">IFERROR(INDEX('Season Counts'!$Y$2:$Y$740,$AF2673)/INDEX('Season Counts'!$X$2:$X$740,$AF2673),"")</f>
        <v>0.324878542510122</v>
      </c>
      <c r="Z2673" s="37" t="n">
        <f aca="false">IFERROR(J2673-Y2673,"")</f>
        <v>-0.0212535425101215</v>
      </c>
      <c r="AA2673" s="38" t="n">
        <f aca="false">IFERROR(INDEX('Season Counts'!$K$2:$K$740,$AF2673)/INDEX('Season Counts'!$J$2:$J$740,$AF2673),"")</f>
        <v>0.277542372881356</v>
      </c>
      <c r="AB2673" s="41" t="n">
        <f aca="false">IFERROR(R2673-AA2673,"")</f>
        <v>0.0591923209961951</v>
      </c>
      <c r="AC2673" s="39" t="n">
        <f aca="false">IFERROR(INDEX('Season Counts'!$AG$2:$AG$740,$AF2673)/INDEX('Season Counts'!$AF$2:$AF$740,$AF2673),"")</f>
        <v>70.8588972431078</v>
      </c>
      <c r="AD2673" s="40" t="n">
        <f aca="false">IFERROR(V2673-AC2673,"")</f>
        <v>-0.331424715635251</v>
      </c>
      <c r="AE2673" s="4" t="str">
        <f aca="false">IF(D2673&lt;Guide!$C$21,"Low PA",IF(TRIM(IF(ISNUMBER(AD2673),IF(N(AD2673)&lt;=-Guide!$C$24,"▼ Bat Speed  ",IF(N(AD2673)&gt;=Guide!$C$24,"▲ Bat Speed  ","")),"")&amp;IF(N(Z2673)&gt;=Guide!$C$22,"▲ Contact  ","")&amp;IF(N(Z2673)&lt;=-Guide!$C$22,"▼ Contact  ","")&amp;IF(N(AB2673)&gt;=Guide!$C$23,"▲ Chase  ","")&amp;IF(N(AB2673)&lt;=-Guide!$C$23,"▼ Chase  ",""))="","Stable",TRIM(IF(ISNUMBER(AD2673),IF(N(AD2673)&lt;=-Guide!$C$24,"▼ Bat Speed  ",IF(N(AD2673)&gt;=Guide!$C$24,"▲ Bat Speed  ","")),"")&amp;IF(N(Z2673)&gt;=Guide!$C$22,"▲ Contact  ","")&amp;IF(N(Z2673)&lt;=-Guide!$C$22,"▼ Contact  ","")&amp;IF(N(AB2673)&gt;=Guide!$C$23,"▲ Chase  ","")&amp;IF(N(AB2673)&lt;=-Guide!$C$23,"▼ Chase  ",""))))</f>
        <v>▲ Chase</v>
      </c>
      <c r="AF2673" s="35" t="n">
        <f aca="false">MATCH(Counts!A2673,'Season Counts'!$A$2:$A$740,0)</f>
        <v>680</v>
      </c>
    </row>
    <row r="2674" customFormat="false" ht="15" hidden="false" customHeight="false" outlineLevel="0" collapsed="false">
      <c r="A2674" s="34" t="str">
        <f aca="false">Counts!B2674</f>
        <v>TEX</v>
      </c>
      <c r="B2674" s="5" t="str">
        <f aca="false">Counts!C2674</f>
        <v>Alejandro Osuna</v>
      </c>
      <c r="C2674" s="34" t="str">
        <f aca="false">Counts!F2674</f>
        <v>Mar-Apr</v>
      </c>
      <c r="D2674" s="35" t="n">
        <f aca="false">IFERROR(Counts!P2674,"")</f>
        <v>13</v>
      </c>
      <c r="E2674" s="36" t="n">
        <f aca="false">IFERROR(Counts!R2674/Counts!Q2674,"")</f>
        <v>0.375</v>
      </c>
      <c r="F2674" s="36" t="n">
        <f aca="false">IFERROR((Counts!R2674+Counts!V2674+Counts!W2674)/(Counts!Q2674+Counts!V2674+Counts!W2674+Counts!X2674),"")</f>
        <v>0.615384615384615</v>
      </c>
      <c r="G2674" s="36" t="n">
        <f aca="false">IFERROR((Counts!R2674+Counts!S2674+2*Counts!T2674+3*Counts!U2674)/Counts!Q2674,"")</f>
        <v>0.375</v>
      </c>
      <c r="H2674" s="35" t="n">
        <f aca="false">IFERROR(Counts!U2674,"")</f>
        <v>0</v>
      </c>
      <c r="I2674" s="36" t="n">
        <f aca="false">IFERROR(Counts!Z2674/Counts!AA2674,"")</f>
        <v>0.476923076923077</v>
      </c>
      <c r="J2674" s="36" t="n">
        <f aca="false">IFERROR(Counts!AB2674/Counts!AA2674,"")</f>
        <v>0.500153846153846</v>
      </c>
      <c r="K2674" s="37" t="n">
        <f aca="false">IFERROR((Counts!AB2674-Counts!Z2674)/Counts!AA2674,"")</f>
        <v>0.0232307692307692</v>
      </c>
      <c r="L2674" s="38" t="n">
        <f aca="false">IFERROR(Counts!Y2674/Counts!P2674,"")</f>
        <v>0.0769230769230769</v>
      </c>
      <c r="M2674" s="38" t="n">
        <f aca="false">IFERROR(Counts!V2674/Counts!P2674,"")</f>
        <v>0.307692307692308</v>
      </c>
      <c r="N2674" s="38" t="n">
        <f aca="false">IFERROR(Counts!AD2674/Counts!AC2674,"")</f>
        <v>0</v>
      </c>
      <c r="O2674" s="38" t="n">
        <f aca="false">IFERROR(Counts!AE2674/Counts!AC2674,"")</f>
        <v>0.285714285714286</v>
      </c>
      <c r="P2674" s="39" t="n">
        <f aca="false">IFERROR(Counts!AG2674/Counts!AF2674,"")</f>
        <v>87.2571428571429</v>
      </c>
      <c r="Q2674" s="38" t="n">
        <f aca="false">IFERROR(Counts!AH2674/Counts!AC2674,"")</f>
        <v>0.571428571428571</v>
      </c>
      <c r="R2674" s="38" t="n">
        <f aca="false">IFERROR(Counts!N2674/Counts!M2674,"")</f>
        <v>0.161290322580645</v>
      </c>
      <c r="S2674" s="38" t="n">
        <f aca="false">IFERROR(Counts!K2674/Counts!J2674,"")</f>
        <v>0.583333333333333</v>
      </c>
      <c r="T2674" s="38" t="n">
        <f aca="false">IFERROR(Counts!I2674/Counts!H2674,"")</f>
        <v>0.0526315789473684</v>
      </c>
      <c r="U2674" s="38" t="n">
        <f aca="false">IFERROR(1-Counts!L2674/Counts!K2674,"")</f>
        <v>0.928571428571429</v>
      </c>
      <c r="V2674" s="39" t="n">
        <f aca="false">IFERROR(Counts!AJ2674/Counts!AI2674,"")</f>
        <v>71.64375</v>
      </c>
      <c r="W2674" s="38" t="n">
        <f aca="false">IFERROR(Counts!AK2674/Counts!AI2674,"")</f>
        <v>0.3125</v>
      </c>
      <c r="X2674" s="40" t="n">
        <f aca="false">IFERROR(Counts!O2674,"")</f>
        <v>1.927</v>
      </c>
      <c r="Y2674" s="36" t="n">
        <f aca="false">IFERROR(INDEX('Season Counts'!$Y$2:$Y$740,$AF2674)/INDEX('Season Counts'!$X$2:$X$740,$AF2674),"")</f>
        <v>0.300539130434783</v>
      </c>
      <c r="Z2674" s="37" t="n">
        <f aca="false">IFERROR(J2674-Y2674,"")</f>
        <v>0.199614715719064</v>
      </c>
      <c r="AA2674" s="38" t="n">
        <f aca="false">IFERROR(INDEX('Season Counts'!$K$2:$K$740,$AF2674)/INDEX('Season Counts'!$J$2:$J$740,$AF2674),"")</f>
        <v>0.323741007194245</v>
      </c>
      <c r="AB2674" s="41" t="n">
        <f aca="false">IFERROR(R2674-AA2674,"")</f>
        <v>-0.162450684613599</v>
      </c>
      <c r="AC2674" s="39" t="n">
        <f aca="false">IFERROR(INDEX('Season Counts'!$AG$2:$AG$740,$AF2674)/INDEX('Season Counts'!$AF$2:$AF$740,$AF2674),"")</f>
        <v>71.7463768115942</v>
      </c>
      <c r="AD2674" s="40" t="n">
        <f aca="false">IFERROR(V2674-AC2674,"")</f>
        <v>-0.102626811594206</v>
      </c>
      <c r="AE2674" s="4" t="str">
        <f aca="false">IF(D2674&lt;Guide!$C$21,"Low PA",IF(TRIM(IF(ISNUMBER(AD2674),IF(N(AD2674)&lt;=-Guide!$C$24,"▼ Bat Speed  ",IF(N(AD2674)&gt;=Guide!$C$24,"▲ Bat Speed  ","")),"")&amp;IF(N(Z2674)&gt;=Guide!$C$22,"▲ Contact  ","")&amp;IF(N(Z2674)&lt;=-Guide!$C$22,"▼ Contact  ","")&amp;IF(N(AB2674)&gt;=Guide!$C$23,"▲ Chase  ","")&amp;IF(N(AB2674)&lt;=-Guide!$C$23,"▼ Chase  ",""))="","Stable",TRIM(IF(ISNUMBER(AD2674),IF(N(AD2674)&lt;=-Guide!$C$24,"▼ Bat Speed  ",IF(N(AD2674)&gt;=Guide!$C$24,"▲ Bat Speed  ","")),"")&amp;IF(N(Z2674)&gt;=Guide!$C$22,"▲ Contact  ","")&amp;IF(N(Z2674)&lt;=-Guide!$C$22,"▼ Contact  ","")&amp;IF(N(AB2674)&gt;=Guide!$C$23,"▲ Chase  ","")&amp;IF(N(AB2674)&lt;=-Guide!$C$23,"▼ Chase  ",""))))</f>
        <v>Low PA</v>
      </c>
      <c r="AF2674" s="35" t="n">
        <f aca="false">MATCH(Counts!A2674,'Season Counts'!$A$2:$A$740,0)</f>
        <v>681</v>
      </c>
    </row>
    <row r="2675" customFormat="false" ht="15" hidden="false" customHeight="false" outlineLevel="0" collapsed="false">
      <c r="A2675" s="34" t="str">
        <f aca="false">Counts!B2675</f>
        <v>TEX</v>
      </c>
      <c r="B2675" s="5" t="str">
        <f aca="false">Counts!C2675</f>
        <v>Alejandro Osuna</v>
      </c>
      <c r="C2675" s="34" t="str">
        <f aca="false">Counts!F2675</f>
        <v>May</v>
      </c>
      <c r="D2675" s="35" t="n">
        <f aca="false">IFERROR(Counts!P2675,"")</f>
        <v>87</v>
      </c>
      <c r="E2675" s="36" t="n">
        <f aca="false">IFERROR(Counts!R2675/Counts!Q2675,"")</f>
        <v>0.243243243243243</v>
      </c>
      <c r="F2675" s="36" t="n">
        <f aca="false">IFERROR((Counts!R2675+Counts!V2675+Counts!W2675)/(Counts!Q2675+Counts!V2675+Counts!W2675+Counts!X2675),"")</f>
        <v>0.348837209302326</v>
      </c>
      <c r="G2675" s="36" t="n">
        <f aca="false">IFERROR((Counts!R2675+Counts!S2675+2*Counts!T2675+3*Counts!U2675)/Counts!Q2675,"")</f>
        <v>0.27027027027027</v>
      </c>
      <c r="H2675" s="35" t="n">
        <f aca="false">IFERROR(Counts!U2675,"")</f>
        <v>0</v>
      </c>
      <c r="I2675" s="36" t="n">
        <f aca="false">IFERROR(Counts!Z2675/Counts!AA2675,"")</f>
        <v>0.294186046511628</v>
      </c>
      <c r="J2675" s="36" t="n">
        <f aca="false">IFERROR(Counts!AB2675/Counts!AA2675,"")</f>
        <v>0.302069767441861</v>
      </c>
      <c r="K2675" s="37" t="n">
        <f aca="false">IFERROR((Counts!AB2675-Counts!Z2675)/Counts!AA2675,"")</f>
        <v>0.00788372093023257</v>
      </c>
      <c r="L2675" s="38" t="n">
        <f aca="false">IFERROR(Counts!Y2675/Counts!P2675,"")</f>
        <v>0.149425287356322</v>
      </c>
      <c r="M2675" s="38" t="n">
        <f aca="false">IFERROR(Counts!V2675/Counts!P2675,"")</f>
        <v>0.0804597701149425</v>
      </c>
      <c r="N2675" s="38" t="n">
        <f aca="false">IFERROR(Counts!AD2675/Counts!AC2675,"")</f>
        <v>0</v>
      </c>
      <c r="O2675" s="38" t="n">
        <f aca="false">IFERROR(Counts!AE2675/Counts!AC2675,"")</f>
        <v>0.338709677419355</v>
      </c>
      <c r="P2675" s="39" t="n">
        <f aca="false">IFERROR(Counts!AG2675/Counts!AF2675,"")</f>
        <v>86.7725806451613</v>
      </c>
      <c r="Q2675" s="38" t="n">
        <f aca="false">IFERROR(Counts!AH2675/Counts!AC2675,"")</f>
        <v>0.306451612903226</v>
      </c>
      <c r="R2675" s="38" t="n">
        <f aca="false">IFERROR(Counts!N2675/Counts!M2675,"")</f>
        <v>0.314685314685315</v>
      </c>
      <c r="S2675" s="38" t="n">
        <f aca="false">IFERROR(Counts!K2675/Counts!J2675,"")</f>
        <v>0.684563758389262</v>
      </c>
      <c r="T2675" s="38" t="n">
        <f aca="false">IFERROR(Counts!I2675/Counts!H2675,"")</f>
        <v>0.122448979591837</v>
      </c>
      <c r="U2675" s="38" t="n">
        <f aca="false">IFERROR(1-Counts!L2675/Counts!K2675,"")</f>
        <v>0.92156862745098</v>
      </c>
      <c r="V2675" s="39" t="n">
        <f aca="false">IFERROR(Counts!AJ2675/Counts!AI2675,"")</f>
        <v>72.2606557377049</v>
      </c>
      <c r="W2675" s="38" t="n">
        <f aca="false">IFERROR(Counts!AK2675/Counts!AI2675,"")</f>
        <v>0.30327868852459</v>
      </c>
      <c r="X2675" s="40" t="n">
        <f aca="false">IFERROR(Counts!O2675,"")</f>
        <v>-0.406</v>
      </c>
      <c r="Y2675" s="36" t="n">
        <f aca="false">IFERROR(INDEX('Season Counts'!$Y$2:$Y$740,$AF2675)/INDEX('Season Counts'!$X$2:$X$740,$AF2675),"")</f>
        <v>0.300539130434783</v>
      </c>
      <c r="Z2675" s="37" t="n">
        <f aca="false">IFERROR(J2675-Y2675,"")</f>
        <v>0.0015306370070779</v>
      </c>
      <c r="AA2675" s="38" t="n">
        <f aca="false">IFERROR(INDEX('Season Counts'!$K$2:$K$740,$AF2675)/INDEX('Season Counts'!$J$2:$J$740,$AF2675),"")</f>
        <v>0.323741007194245</v>
      </c>
      <c r="AB2675" s="41" t="n">
        <f aca="false">IFERROR(R2675-AA2675,"")</f>
        <v>-0.0090556925089299</v>
      </c>
      <c r="AC2675" s="39" t="n">
        <f aca="false">IFERROR(INDEX('Season Counts'!$AG$2:$AG$740,$AF2675)/INDEX('Season Counts'!$AF$2:$AF$740,$AF2675),"")</f>
        <v>71.7463768115942</v>
      </c>
      <c r="AD2675" s="40" t="n">
        <f aca="false">IFERROR(V2675-AC2675,"")</f>
        <v>0.514278926110706</v>
      </c>
      <c r="AE2675" s="4" t="str">
        <f aca="false">IF(D2675&lt;Guide!$C$21,"Low PA",IF(TRIM(IF(ISNUMBER(AD2675),IF(N(AD2675)&lt;=-Guide!$C$24,"▼ Bat Speed  ",IF(N(AD2675)&gt;=Guide!$C$24,"▲ Bat Speed  ","")),"")&amp;IF(N(Z2675)&gt;=Guide!$C$22,"▲ Contact  ","")&amp;IF(N(Z2675)&lt;=-Guide!$C$22,"▼ Contact  ","")&amp;IF(N(AB2675)&gt;=Guide!$C$23,"▲ Chase  ","")&amp;IF(N(AB2675)&lt;=-Guide!$C$23,"▼ Chase  ",""))="","Stable",TRIM(IF(ISNUMBER(AD2675),IF(N(AD2675)&lt;=-Guide!$C$24,"▼ Bat Speed  ",IF(N(AD2675)&gt;=Guide!$C$24,"▲ Bat Speed  ","")),"")&amp;IF(N(Z2675)&gt;=Guide!$C$22,"▲ Contact  ","")&amp;IF(N(Z2675)&lt;=-Guide!$C$22,"▼ Contact  ","")&amp;IF(N(AB2675)&gt;=Guide!$C$23,"▲ Chase  ","")&amp;IF(N(AB2675)&lt;=-Guide!$C$23,"▼ Chase  ",""))))</f>
        <v>Stable</v>
      </c>
      <c r="AF2675" s="35" t="n">
        <f aca="false">MATCH(Counts!A2675,'Season Counts'!$A$2:$A$740,0)</f>
        <v>681</v>
      </c>
    </row>
    <row r="2676" customFormat="false" ht="15" hidden="false" customHeight="false" outlineLevel="0" collapsed="false">
      <c r="A2676" s="34" t="str">
        <f aca="false">Counts!B2676</f>
        <v>TEX</v>
      </c>
      <c r="B2676" s="5" t="str">
        <f aca="false">Counts!C2676</f>
        <v>Alejandro Osuna</v>
      </c>
      <c r="C2676" s="34" t="str">
        <f aca="false">Counts!F2676</f>
        <v>Jun</v>
      </c>
      <c r="D2676" s="35" t="n">
        <f aca="false">IFERROR(Counts!P2676,"")</f>
        <v>64</v>
      </c>
      <c r="E2676" s="36" t="n">
        <f aca="false">IFERROR(Counts!R2676/Counts!Q2676,"")</f>
        <v>0.25</v>
      </c>
      <c r="F2676" s="36" t="n">
        <f aca="false">IFERROR((Counts!R2676+Counts!V2676+Counts!W2676)/(Counts!Q2676+Counts!V2676+Counts!W2676+Counts!X2676),"")</f>
        <v>0.296875</v>
      </c>
      <c r="G2676" s="36" t="n">
        <f aca="false">IFERROR((Counts!R2676+Counts!S2676+2*Counts!T2676+3*Counts!U2676)/Counts!Q2676,"")</f>
        <v>0.283333333333333</v>
      </c>
      <c r="H2676" s="35" t="n">
        <f aca="false">IFERROR(Counts!U2676,"")</f>
        <v>0</v>
      </c>
      <c r="I2676" s="36" t="n">
        <f aca="false">IFERROR(Counts!Z2676/Counts!AA2676,"")</f>
        <v>0.245161290322581</v>
      </c>
      <c r="J2676" s="36" t="n">
        <f aca="false">IFERROR(Counts!AB2676/Counts!AA2676,"")</f>
        <v>0.277596774193548</v>
      </c>
      <c r="K2676" s="37" t="n">
        <f aca="false">IFERROR((Counts!AB2676-Counts!Z2676)/Counts!AA2676,"")</f>
        <v>0.0324354838709677</v>
      </c>
      <c r="L2676" s="38" t="n">
        <f aca="false">IFERROR(Counts!Y2676/Counts!P2676,"")</f>
        <v>0.15625</v>
      </c>
      <c r="M2676" s="38" t="n">
        <f aca="false">IFERROR(Counts!V2676/Counts!P2676,"")</f>
        <v>0.046875</v>
      </c>
      <c r="N2676" s="38" t="n">
        <f aca="false">IFERROR(Counts!AD2676/Counts!AC2676,"")</f>
        <v>0</v>
      </c>
      <c r="O2676" s="38" t="n">
        <f aca="false">IFERROR(Counts!AE2676/Counts!AC2676,"")</f>
        <v>0.28</v>
      </c>
      <c r="P2676" s="39" t="n">
        <f aca="false">IFERROR(Counts!AG2676/Counts!AF2676,"")</f>
        <v>85.9895833333333</v>
      </c>
      <c r="Q2676" s="38" t="n">
        <f aca="false">IFERROR(Counts!AH2676/Counts!AC2676,"")</f>
        <v>0.3</v>
      </c>
      <c r="R2676" s="38" t="n">
        <f aca="false">IFERROR(Counts!N2676/Counts!M2676,"")</f>
        <v>0.32</v>
      </c>
      <c r="S2676" s="38" t="n">
        <f aca="false">IFERROR(Counts!K2676/Counts!J2676,"")</f>
        <v>0.62992125984252</v>
      </c>
      <c r="T2676" s="38" t="n">
        <f aca="false">IFERROR(Counts!I2676/Counts!H2676,"")</f>
        <v>0.116666666666667</v>
      </c>
      <c r="U2676" s="38" t="n">
        <f aca="false">IFERROR(1-Counts!L2676/Counts!K2676,"")</f>
        <v>0.9125</v>
      </c>
      <c r="V2676" s="39" t="n">
        <f aca="false">IFERROR(Counts!AJ2676/Counts!AI2676,"")</f>
        <v>71.5971428571429</v>
      </c>
      <c r="W2676" s="38" t="n">
        <f aca="false">IFERROR(Counts!AK2676/Counts!AI2676,"")</f>
        <v>0.19047619047619</v>
      </c>
      <c r="X2676" s="40" t="n">
        <f aca="false">IFERROR(Counts!O2676,"")</f>
        <v>-3.898</v>
      </c>
      <c r="Y2676" s="36" t="n">
        <f aca="false">IFERROR(INDEX('Season Counts'!$Y$2:$Y$740,$AF2676)/INDEX('Season Counts'!$X$2:$X$740,$AF2676),"")</f>
        <v>0.300539130434783</v>
      </c>
      <c r="Z2676" s="37" t="n">
        <f aca="false">IFERROR(J2676-Y2676,"")</f>
        <v>-0.0229423562412342</v>
      </c>
      <c r="AA2676" s="38" t="n">
        <f aca="false">IFERROR(INDEX('Season Counts'!$K$2:$K$740,$AF2676)/INDEX('Season Counts'!$J$2:$J$740,$AF2676),"")</f>
        <v>0.323741007194245</v>
      </c>
      <c r="AB2676" s="41" t="n">
        <f aca="false">IFERROR(R2676-AA2676,"")</f>
        <v>-0.00374100719424458</v>
      </c>
      <c r="AC2676" s="39" t="n">
        <f aca="false">IFERROR(INDEX('Season Counts'!$AG$2:$AG$740,$AF2676)/INDEX('Season Counts'!$AF$2:$AF$740,$AF2676),"")</f>
        <v>71.7463768115942</v>
      </c>
      <c r="AD2676" s="40" t="n">
        <f aca="false">IFERROR(V2676-AC2676,"")</f>
        <v>-0.149233954451347</v>
      </c>
      <c r="AE2676" s="4" t="str">
        <f aca="false">IF(D2676&lt;Guide!$C$21,"Low PA",IF(TRIM(IF(ISNUMBER(AD2676),IF(N(AD2676)&lt;=-Guide!$C$24,"▼ Bat Speed  ",IF(N(AD2676)&gt;=Guide!$C$24,"▲ Bat Speed  ","")),"")&amp;IF(N(Z2676)&gt;=Guide!$C$22,"▲ Contact  ","")&amp;IF(N(Z2676)&lt;=-Guide!$C$22,"▼ Contact  ","")&amp;IF(N(AB2676)&gt;=Guide!$C$23,"▲ Chase  ","")&amp;IF(N(AB2676)&lt;=-Guide!$C$23,"▼ Chase  ",""))="","Stable",TRIM(IF(ISNUMBER(AD2676),IF(N(AD2676)&lt;=-Guide!$C$24,"▼ Bat Speed  ",IF(N(AD2676)&gt;=Guide!$C$24,"▲ Bat Speed  ","")),"")&amp;IF(N(Z2676)&gt;=Guide!$C$22,"▲ Contact  ","")&amp;IF(N(Z2676)&lt;=-Guide!$C$22,"▼ Contact  ","")&amp;IF(N(AB2676)&gt;=Guide!$C$23,"▲ Chase  ","")&amp;IF(N(AB2676)&lt;=-Guide!$C$23,"▼ Chase  ",""))))</f>
        <v>Stable</v>
      </c>
      <c r="AF2676" s="35" t="n">
        <f aca="false">MATCH(Counts!A2676,'Season Counts'!$A$2:$A$740,0)</f>
        <v>681</v>
      </c>
    </row>
    <row r="2677" customFormat="false" ht="15" hidden="false" customHeight="false" outlineLevel="0" collapsed="false">
      <c r="A2677" s="34" t="str">
        <f aca="false">Counts!B2677</f>
        <v>TEX</v>
      </c>
      <c r="B2677" s="5" t="str">
        <f aca="false">Counts!C2677</f>
        <v>Alejandro Osuna</v>
      </c>
      <c r="C2677" s="34" t="str">
        <f aca="false">Counts!F2677</f>
        <v>Jul</v>
      </c>
      <c r="D2677" s="35" t="n">
        <f aca="false">IFERROR(Counts!P2677,"")</f>
        <v>49</v>
      </c>
      <c r="E2677" s="36" t="n">
        <f aca="false">IFERROR(Counts!R2677/Counts!Q2677,"")</f>
        <v>0.272727272727273</v>
      </c>
      <c r="F2677" s="36" t="n">
        <f aca="false">IFERROR((Counts!R2677+Counts!V2677+Counts!W2677)/(Counts!Q2677+Counts!V2677+Counts!W2677+Counts!X2677),"")</f>
        <v>0.346938775510204</v>
      </c>
      <c r="G2677" s="36" t="n">
        <f aca="false">IFERROR((Counts!R2677+Counts!S2677+2*Counts!T2677+3*Counts!U2677)/Counts!Q2677,"")</f>
        <v>0.363636363636364</v>
      </c>
      <c r="H2677" s="35" t="n">
        <f aca="false">IFERROR(Counts!U2677,"")</f>
        <v>1</v>
      </c>
      <c r="I2677" s="36" t="n">
        <f aca="false">IFERROR(Counts!Z2677/Counts!AA2677,"")</f>
        <v>0.321428571428571</v>
      </c>
      <c r="J2677" s="36" t="n">
        <f aca="false">IFERROR(Counts!AB2677/Counts!AA2677,"")</f>
        <v>0.268959183673469</v>
      </c>
      <c r="K2677" s="37" t="n">
        <f aca="false">IFERROR((Counts!AB2677-Counts!Z2677)/Counts!AA2677,"")</f>
        <v>-0.052469387755102</v>
      </c>
      <c r="L2677" s="38" t="n">
        <f aca="false">IFERROR(Counts!Y2677/Counts!P2677,"")</f>
        <v>0.142857142857143</v>
      </c>
      <c r="M2677" s="38" t="n">
        <f aca="false">IFERROR(Counts!V2677/Counts!P2677,"")</f>
        <v>0.0816326530612245</v>
      </c>
      <c r="N2677" s="38" t="n">
        <f aca="false">IFERROR(Counts!AD2677/Counts!AC2677,"")</f>
        <v>0.027027027027027</v>
      </c>
      <c r="O2677" s="38" t="n">
        <f aca="false">IFERROR(Counts!AE2677/Counts!AC2677,"")</f>
        <v>0.216216216216216</v>
      </c>
      <c r="P2677" s="39" t="n">
        <f aca="false">IFERROR(Counts!AG2677/Counts!AF2677,"")</f>
        <v>83.2486486486486</v>
      </c>
      <c r="Q2677" s="38" t="n">
        <f aca="false">IFERROR(Counts!AH2677/Counts!AC2677,"")</f>
        <v>0.351351351351351</v>
      </c>
      <c r="R2677" s="38" t="n">
        <f aca="false">IFERROR(Counts!N2677/Counts!M2677,"")</f>
        <v>0.349397590361446</v>
      </c>
      <c r="S2677" s="38" t="n">
        <f aca="false">IFERROR(Counts!K2677/Counts!J2677,"")</f>
        <v>0.580246913580247</v>
      </c>
      <c r="T2677" s="38" t="n">
        <f aca="false">IFERROR(Counts!I2677/Counts!H2677,"")</f>
        <v>0.184210526315789</v>
      </c>
      <c r="U2677" s="38" t="n">
        <f aca="false">IFERROR(1-Counts!L2677/Counts!K2677,"")</f>
        <v>0.936170212765958</v>
      </c>
      <c r="V2677" s="39" t="n">
        <f aca="false">IFERROR(Counts!AJ2677/Counts!AI2677,"")</f>
        <v>71.025</v>
      </c>
      <c r="W2677" s="38" t="n">
        <f aca="false">IFERROR(Counts!AK2677/Counts!AI2677,"")</f>
        <v>0.140625</v>
      </c>
      <c r="X2677" s="40" t="n">
        <f aca="false">IFERROR(Counts!O2677,"")</f>
        <v>0.089</v>
      </c>
      <c r="Y2677" s="36" t="n">
        <f aca="false">IFERROR(INDEX('Season Counts'!$Y$2:$Y$740,$AF2677)/INDEX('Season Counts'!$X$2:$X$740,$AF2677),"")</f>
        <v>0.300539130434783</v>
      </c>
      <c r="Z2677" s="37" t="n">
        <f aca="false">IFERROR(J2677-Y2677,"")</f>
        <v>-0.0315799467613132</v>
      </c>
      <c r="AA2677" s="38" t="n">
        <f aca="false">IFERROR(INDEX('Season Counts'!$K$2:$K$740,$AF2677)/INDEX('Season Counts'!$J$2:$J$740,$AF2677),"")</f>
        <v>0.323741007194245</v>
      </c>
      <c r="AB2677" s="41" t="n">
        <f aca="false">IFERROR(R2677-AA2677,"")</f>
        <v>0.0256565831672012</v>
      </c>
      <c r="AC2677" s="39" t="n">
        <f aca="false">IFERROR(INDEX('Season Counts'!$AG$2:$AG$740,$AF2677)/INDEX('Season Counts'!$AF$2:$AF$740,$AF2677),"")</f>
        <v>71.7463768115942</v>
      </c>
      <c r="AD2677" s="40" t="n">
        <f aca="false">IFERROR(V2677-AC2677,"")</f>
        <v>-0.721376811594197</v>
      </c>
      <c r="AE2677" s="4" t="str">
        <f aca="false">IF(D2677&lt;Guide!$C$21,"Low PA",IF(TRIM(IF(ISNUMBER(AD2677),IF(N(AD2677)&lt;=-Guide!$C$24,"▼ Bat Speed  ",IF(N(AD2677)&gt;=Guide!$C$24,"▲ Bat Speed  ","")),"")&amp;IF(N(Z2677)&gt;=Guide!$C$22,"▲ Contact  ","")&amp;IF(N(Z2677)&lt;=-Guide!$C$22,"▼ Contact  ","")&amp;IF(N(AB2677)&gt;=Guide!$C$23,"▲ Chase  ","")&amp;IF(N(AB2677)&lt;=-Guide!$C$23,"▼ Chase  ",""))="","Stable",TRIM(IF(ISNUMBER(AD2677),IF(N(AD2677)&lt;=-Guide!$C$24,"▼ Bat Speed  ",IF(N(AD2677)&gt;=Guide!$C$24,"▲ Bat Speed  ","")),"")&amp;IF(N(Z2677)&gt;=Guide!$C$22,"▲ Contact  ","")&amp;IF(N(Z2677)&lt;=-Guide!$C$22,"▼ Contact  ","")&amp;IF(N(AB2677)&gt;=Guide!$C$23,"▲ Chase  ","")&amp;IF(N(AB2677)&lt;=-Guide!$C$23,"▼ Chase  ",""))))</f>
        <v>Stable</v>
      </c>
      <c r="AF2677" s="35" t="n">
        <f aca="false">MATCH(Counts!A2677,'Season Counts'!$A$2:$A$740,0)</f>
        <v>681</v>
      </c>
    </row>
    <row r="2678" customFormat="false" ht="15" hidden="false" customHeight="false" outlineLevel="0" collapsed="false">
      <c r="A2678" s="34" t="str">
        <f aca="false">Counts!B2678</f>
        <v>TEX</v>
      </c>
      <c r="B2678" s="5" t="str">
        <f aca="false">Counts!C2678</f>
        <v>Alejandro Osuna</v>
      </c>
      <c r="C2678" s="34" t="str">
        <f aca="false">Counts!F2678</f>
        <v>Aug</v>
      </c>
      <c r="D2678" s="35" t="n">
        <f aca="false">IFERROR(Counts!P2678,"")</f>
        <v>7</v>
      </c>
      <c r="E2678" s="36" t="n">
        <f aca="false">IFERROR(Counts!R2678/Counts!Q2678,"")</f>
        <v>0.166666666666667</v>
      </c>
      <c r="F2678" s="36" t="n">
        <f aca="false">IFERROR((Counts!R2678+Counts!V2678+Counts!W2678)/(Counts!Q2678+Counts!V2678+Counts!W2678+Counts!X2678),"")</f>
        <v>0.285714285714286</v>
      </c>
      <c r="G2678" s="36" t="n">
        <f aca="false">IFERROR((Counts!R2678+Counts!S2678+2*Counts!T2678+3*Counts!U2678)/Counts!Q2678,"")</f>
        <v>0.166666666666667</v>
      </c>
      <c r="H2678" s="35" t="n">
        <f aca="false">IFERROR(Counts!U2678,"")</f>
        <v>0</v>
      </c>
      <c r="I2678" s="36" t="n">
        <f aca="false">IFERROR(Counts!Z2678/Counts!AA2678,"")</f>
        <v>0.228571428571429</v>
      </c>
      <c r="J2678" s="36" t="n">
        <f aca="false">IFERROR(Counts!AB2678/Counts!AA2678,"")</f>
        <v>0.303428571428571</v>
      </c>
      <c r="K2678" s="37" t="n">
        <f aca="false">IFERROR((Counts!AB2678-Counts!Z2678)/Counts!AA2678,"")</f>
        <v>0.0748571428571429</v>
      </c>
      <c r="L2678" s="38" t="n">
        <f aca="false">IFERROR(Counts!Y2678/Counts!P2678,"")</f>
        <v>0.142857142857143</v>
      </c>
      <c r="M2678" s="38" t="n">
        <f aca="false">IFERROR(Counts!V2678/Counts!P2678,"")</f>
        <v>0.142857142857143</v>
      </c>
      <c r="N2678" s="38" t="n">
        <f aca="false">IFERROR(Counts!AD2678/Counts!AC2678,"")</f>
        <v>0</v>
      </c>
      <c r="O2678" s="38" t="n">
        <f aca="false">IFERROR(Counts!AE2678/Counts!AC2678,"")</f>
        <v>0.4</v>
      </c>
      <c r="P2678" s="39" t="n">
        <f aca="false">IFERROR(Counts!AG2678/Counts!AF2678,"")</f>
        <v>94.06</v>
      </c>
      <c r="Q2678" s="38" t="n">
        <f aca="false">IFERROR(Counts!AH2678/Counts!AC2678,"")</f>
        <v>0.6</v>
      </c>
      <c r="R2678" s="38" t="n">
        <f aca="false">IFERROR(Counts!N2678/Counts!M2678,"")</f>
        <v>0.166666666666667</v>
      </c>
      <c r="S2678" s="38" t="n">
        <f aca="false">IFERROR(Counts!K2678/Counts!J2678,"")</f>
        <v>0.733333333333333</v>
      </c>
      <c r="T2678" s="38" t="n">
        <f aca="false">IFERROR(Counts!I2678/Counts!H2678,"")</f>
        <v>0.307692307692308</v>
      </c>
      <c r="U2678" s="38" t="n">
        <f aca="false">IFERROR(1-Counts!L2678/Counts!K2678,"")</f>
        <v>0.727272727272727</v>
      </c>
      <c r="V2678" s="39" t="n">
        <f aca="false">IFERROR(Counts!AJ2678/Counts!AI2678,"")</f>
        <v>73.7166666666667</v>
      </c>
      <c r="W2678" s="38" t="n">
        <f aca="false">IFERROR(Counts!AK2678/Counts!AI2678,"")</f>
        <v>0.416666666666667</v>
      </c>
      <c r="X2678" s="40" t="n">
        <f aca="false">IFERROR(Counts!O2678,"")</f>
        <v>-0.629</v>
      </c>
      <c r="Y2678" s="36" t="n">
        <f aca="false">IFERROR(INDEX('Season Counts'!$Y$2:$Y$740,$AF2678)/INDEX('Season Counts'!$X$2:$X$740,$AF2678),"")</f>
        <v>0.300539130434783</v>
      </c>
      <c r="Z2678" s="37" t="n">
        <f aca="false">IFERROR(J2678-Y2678,"")</f>
        <v>0.00288944099378885</v>
      </c>
      <c r="AA2678" s="38" t="n">
        <f aca="false">IFERROR(INDEX('Season Counts'!$K$2:$K$740,$AF2678)/INDEX('Season Counts'!$J$2:$J$740,$AF2678),"")</f>
        <v>0.323741007194245</v>
      </c>
      <c r="AB2678" s="41" t="n">
        <f aca="false">IFERROR(R2678-AA2678,"")</f>
        <v>-0.157074340527578</v>
      </c>
      <c r="AC2678" s="39" t="n">
        <f aca="false">IFERROR(INDEX('Season Counts'!$AG$2:$AG$740,$AF2678)/INDEX('Season Counts'!$AF$2:$AF$740,$AF2678),"")</f>
        <v>71.7463768115942</v>
      </c>
      <c r="AD2678" s="40" t="n">
        <f aca="false">IFERROR(V2678-AC2678,"")</f>
        <v>1.97028985507247</v>
      </c>
      <c r="AE2678" s="4" t="str">
        <f aca="false">IF(D2678&lt;Guide!$C$21,"Low PA",IF(TRIM(IF(ISNUMBER(AD2678),IF(N(AD2678)&lt;=-Guide!$C$24,"▼ Bat Speed  ",IF(N(AD2678)&gt;=Guide!$C$24,"▲ Bat Speed  ","")),"")&amp;IF(N(Z2678)&gt;=Guide!$C$22,"▲ Contact  ","")&amp;IF(N(Z2678)&lt;=-Guide!$C$22,"▼ Contact  ","")&amp;IF(N(AB2678)&gt;=Guide!$C$23,"▲ Chase  ","")&amp;IF(N(AB2678)&lt;=-Guide!$C$23,"▼ Chase  ",""))="","Stable",TRIM(IF(ISNUMBER(AD2678),IF(N(AD2678)&lt;=-Guide!$C$24,"▼ Bat Speed  ",IF(N(AD2678)&gt;=Guide!$C$24,"▲ Bat Speed  ","")),"")&amp;IF(N(Z2678)&gt;=Guide!$C$22,"▲ Contact  ","")&amp;IF(N(Z2678)&lt;=-Guide!$C$22,"▼ Contact  ","")&amp;IF(N(AB2678)&gt;=Guide!$C$23,"▲ Chase  ","")&amp;IF(N(AB2678)&lt;=-Guide!$C$23,"▼ Chase  ",""))))</f>
        <v>Low PA</v>
      </c>
      <c r="AF2678" s="35" t="n">
        <f aca="false">MATCH(Counts!A2678,'Season Counts'!$A$2:$A$740,0)</f>
        <v>681</v>
      </c>
    </row>
    <row r="2679" customFormat="false" ht="15" hidden="false" customHeight="false" outlineLevel="0" collapsed="false">
      <c r="A2679" s="34" t="str">
        <f aca="false">Counts!B2679</f>
        <v>TEX</v>
      </c>
      <c r="B2679" s="5" t="str">
        <f aca="false">Counts!C2679</f>
        <v>Alejandro Osuna</v>
      </c>
      <c r="C2679" s="34" t="str">
        <f aca="false">Counts!F2679</f>
        <v>Sep</v>
      </c>
      <c r="D2679" s="35" t="n">
        <f aca="false">IFERROR(Counts!P2679,"")</f>
        <v>13</v>
      </c>
      <c r="E2679" s="36" t="n">
        <f aca="false">IFERROR(Counts!R2679/Counts!Q2679,"")</f>
        <v>0.333333333333333</v>
      </c>
      <c r="F2679" s="36" t="n">
        <f aca="false">IFERROR((Counts!R2679+Counts!V2679+Counts!W2679)/(Counts!Q2679+Counts!V2679+Counts!W2679+Counts!X2679),"")</f>
        <v>0.384615384615385</v>
      </c>
      <c r="G2679" s="36" t="n">
        <f aca="false">IFERROR((Counts!R2679+Counts!S2679+2*Counts!T2679+3*Counts!U2679)/Counts!Q2679,"")</f>
        <v>0.416666666666667</v>
      </c>
      <c r="H2679" s="35" t="n">
        <f aca="false">IFERROR(Counts!U2679,"")</f>
        <v>0</v>
      </c>
      <c r="I2679" s="36" t="n">
        <f aca="false">IFERROR(Counts!Z2679/Counts!AA2679,"")</f>
        <v>0.357692307692308</v>
      </c>
      <c r="J2679" s="36" t="n">
        <f aca="false">IFERROR(Counts!AB2679/Counts!AA2679,"")</f>
        <v>0.317692307692308</v>
      </c>
      <c r="K2679" s="37" t="n">
        <f aca="false">IFERROR((Counts!AB2679-Counts!Z2679)/Counts!AA2679,"")</f>
        <v>-0.04</v>
      </c>
      <c r="L2679" s="38" t="n">
        <f aca="false">IFERROR(Counts!Y2679/Counts!P2679,"")</f>
        <v>0.384615384615385</v>
      </c>
      <c r="M2679" s="38" t="n">
        <f aca="false">IFERROR(Counts!V2679/Counts!P2679,"")</f>
        <v>0</v>
      </c>
      <c r="N2679" s="38" t="n">
        <f aca="false">IFERROR(Counts!AD2679/Counts!AC2679,"")</f>
        <v>0</v>
      </c>
      <c r="O2679" s="38" t="n">
        <f aca="false">IFERROR(Counts!AE2679/Counts!AC2679,"")</f>
        <v>0.285714285714286</v>
      </c>
      <c r="P2679" s="39" t="n">
        <f aca="false">IFERROR(Counts!AG2679/Counts!AF2679,"")</f>
        <v>85.5857142857143</v>
      </c>
      <c r="Q2679" s="38" t="n">
        <f aca="false">IFERROR(Counts!AH2679/Counts!AC2679,"")</f>
        <v>0.571428571428571</v>
      </c>
      <c r="R2679" s="38" t="n">
        <f aca="false">IFERROR(Counts!N2679/Counts!M2679,"")</f>
        <v>0.608695652173913</v>
      </c>
      <c r="S2679" s="38" t="n">
        <f aca="false">IFERROR(Counts!K2679/Counts!J2679,"")</f>
        <v>0.695652173913044</v>
      </c>
      <c r="T2679" s="38" t="n">
        <f aca="false">IFERROR(Counts!I2679/Counts!H2679,"")</f>
        <v>0.266666666666667</v>
      </c>
      <c r="U2679" s="38" t="n">
        <f aca="false">IFERROR(1-Counts!L2679/Counts!K2679,"")</f>
        <v>0.6875</v>
      </c>
      <c r="V2679" s="39" t="n">
        <f aca="false">IFERROR(Counts!AJ2679/Counts!AI2679,"")</f>
        <v>70.8653846153846</v>
      </c>
      <c r="W2679" s="38" t="n">
        <f aca="false">IFERROR(Counts!AK2679/Counts!AI2679,"")</f>
        <v>0.115384615384615</v>
      </c>
      <c r="X2679" s="40" t="n">
        <f aca="false">IFERROR(Counts!O2679,"")</f>
        <v>0.268</v>
      </c>
      <c r="Y2679" s="36" t="n">
        <f aca="false">IFERROR(INDEX('Season Counts'!$Y$2:$Y$740,$AF2679)/INDEX('Season Counts'!$X$2:$X$740,$AF2679),"")</f>
        <v>0.300539130434783</v>
      </c>
      <c r="Z2679" s="37" t="n">
        <f aca="false">IFERROR(J2679-Y2679,"")</f>
        <v>0.0171531772575251</v>
      </c>
      <c r="AA2679" s="38" t="n">
        <f aca="false">IFERROR(INDEX('Season Counts'!$K$2:$K$740,$AF2679)/INDEX('Season Counts'!$J$2:$J$740,$AF2679),"")</f>
        <v>0.323741007194245</v>
      </c>
      <c r="AB2679" s="41" t="n">
        <f aca="false">IFERROR(R2679-AA2679,"")</f>
        <v>0.284954644979669</v>
      </c>
      <c r="AC2679" s="39" t="n">
        <f aca="false">IFERROR(INDEX('Season Counts'!$AG$2:$AG$740,$AF2679)/INDEX('Season Counts'!$AF$2:$AF$740,$AF2679),"")</f>
        <v>71.7463768115942</v>
      </c>
      <c r="AD2679" s="40" t="n">
        <f aca="false">IFERROR(V2679-AC2679,"")</f>
        <v>-0.88099219620959</v>
      </c>
      <c r="AE2679" s="4" t="str">
        <f aca="false">IF(D2679&lt;Guide!$C$21,"Low PA",IF(TRIM(IF(ISNUMBER(AD2679),IF(N(AD2679)&lt;=-Guide!$C$24,"▼ Bat Speed  ",IF(N(AD2679)&gt;=Guide!$C$24,"▲ Bat Speed  ","")),"")&amp;IF(N(Z2679)&gt;=Guide!$C$22,"▲ Contact  ","")&amp;IF(N(Z2679)&lt;=-Guide!$C$22,"▼ Contact  ","")&amp;IF(N(AB2679)&gt;=Guide!$C$23,"▲ Chase  ","")&amp;IF(N(AB2679)&lt;=-Guide!$C$23,"▼ Chase  ",""))="","Stable",TRIM(IF(ISNUMBER(AD2679),IF(N(AD2679)&lt;=-Guide!$C$24,"▼ Bat Speed  ",IF(N(AD2679)&gt;=Guide!$C$24,"▲ Bat Speed  ","")),"")&amp;IF(N(Z2679)&gt;=Guide!$C$22,"▲ Contact  ","")&amp;IF(N(Z2679)&lt;=-Guide!$C$22,"▼ Contact  ","")&amp;IF(N(AB2679)&gt;=Guide!$C$23,"▲ Chase  ","")&amp;IF(N(AB2679)&lt;=-Guide!$C$23,"▼ Chase  ",""))))</f>
        <v>Low PA</v>
      </c>
      <c r="AF2679" s="35" t="n">
        <f aca="false">MATCH(Counts!A2679,'Season Counts'!$A$2:$A$740,0)</f>
        <v>681</v>
      </c>
    </row>
    <row r="2680" customFormat="false" ht="15" hidden="false" customHeight="false" outlineLevel="0" collapsed="false">
      <c r="A2680" s="34" t="str">
        <f aca="false">Counts!B2680</f>
        <v>TEX</v>
      </c>
      <c r="B2680" s="5" t="str">
        <f aca="false">Counts!C2680</f>
        <v>Danny Jansen</v>
      </c>
      <c r="C2680" s="34" t="str">
        <f aca="false">Counts!F2680</f>
        <v>Mar-Apr</v>
      </c>
      <c r="D2680" s="35" t="n">
        <f aca="false">IFERROR(Counts!P2680,"")</f>
        <v>74</v>
      </c>
      <c r="E2680" s="36" t="n">
        <f aca="false">IFERROR(Counts!R2680/Counts!Q2680,"")</f>
        <v>0.208955223880597</v>
      </c>
      <c r="F2680" s="36" t="n">
        <f aca="false">IFERROR((Counts!R2680+Counts!V2680+Counts!W2680)/(Counts!Q2680+Counts!V2680+Counts!W2680+Counts!X2680),"")</f>
        <v>0.283783783783784</v>
      </c>
      <c r="G2680" s="36" t="n">
        <f aca="false">IFERROR((Counts!R2680+Counts!S2680+2*Counts!T2680+3*Counts!U2680)/Counts!Q2680,"")</f>
        <v>0.343283582089552</v>
      </c>
      <c r="H2680" s="35" t="n">
        <f aca="false">IFERROR(Counts!U2680,"")</f>
        <v>1</v>
      </c>
      <c r="I2680" s="36" t="n">
        <f aca="false">IFERROR(Counts!Z2680/Counts!AA2680,"")</f>
        <v>0.27972972972973</v>
      </c>
      <c r="J2680" s="36" t="n">
        <f aca="false">IFERROR(Counts!AB2680/Counts!AA2680,"")</f>
        <v>0.238810810810811</v>
      </c>
      <c r="K2680" s="37" t="n">
        <f aca="false">IFERROR((Counts!AB2680-Counts!Z2680)/Counts!AA2680,"")</f>
        <v>-0.0409189189189189</v>
      </c>
      <c r="L2680" s="38" t="n">
        <f aca="false">IFERROR(Counts!Y2680/Counts!P2680,"")</f>
        <v>0.310810810810811</v>
      </c>
      <c r="M2680" s="38" t="n">
        <f aca="false">IFERROR(Counts!V2680/Counts!P2680,"")</f>
        <v>0.0810810810810811</v>
      </c>
      <c r="N2680" s="38" t="n">
        <f aca="false">IFERROR(Counts!AD2680/Counts!AC2680,"")</f>
        <v>0.0454545454545455</v>
      </c>
      <c r="O2680" s="38" t="n">
        <f aca="false">IFERROR(Counts!AE2680/Counts!AC2680,"")</f>
        <v>0.318181818181818</v>
      </c>
      <c r="P2680" s="39" t="n">
        <f aca="false">IFERROR(Counts!AG2680/Counts!AF2680,"")</f>
        <v>86.875</v>
      </c>
      <c r="Q2680" s="38" t="n">
        <f aca="false">IFERROR(Counts!AH2680/Counts!AC2680,"")</f>
        <v>0.295454545454545</v>
      </c>
      <c r="R2680" s="38" t="n">
        <f aca="false">IFERROR(Counts!N2680/Counts!M2680,"")</f>
        <v>0.236486486486486</v>
      </c>
      <c r="S2680" s="38" t="n">
        <f aca="false">IFERROR(Counts!K2680/Counts!J2680,"")</f>
        <v>0.666666666666667</v>
      </c>
      <c r="T2680" s="38" t="n">
        <f aca="false">IFERROR(Counts!I2680/Counts!H2680,"")</f>
        <v>0.27007299270073</v>
      </c>
      <c r="U2680" s="38" t="n">
        <f aca="false">IFERROR(1-Counts!L2680/Counts!K2680,"")</f>
        <v>0.813725490196078</v>
      </c>
      <c r="V2680" s="39" t="n">
        <f aca="false">IFERROR(Counts!AJ2680/Counts!AI2680,"")</f>
        <v>70.4645669291339</v>
      </c>
      <c r="W2680" s="38" t="n">
        <f aca="false">IFERROR(Counts!AK2680/Counts!AI2680,"")</f>
        <v>0.0866141732283465</v>
      </c>
      <c r="X2680" s="40" t="n">
        <f aca="false">IFERROR(Counts!O2680,"")</f>
        <v>-3.216</v>
      </c>
      <c r="Y2680" s="36" t="n">
        <f aca="false">IFERROR(INDEX('Season Counts'!$Y$2:$Y$740,$AF2680)/INDEX('Season Counts'!$X$2:$X$740,$AF2680),"")</f>
        <v>0.266972972972973</v>
      </c>
      <c r="Z2680" s="37" t="n">
        <f aca="false">IFERROR(J2680-Y2680,"")</f>
        <v>-0.0281621621621621</v>
      </c>
      <c r="AA2680" s="38" t="n">
        <f aca="false">IFERROR(INDEX('Season Counts'!$K$2:$K$740,$AF2680)/INDEX('Season Counts'!$J$2:$J$740,$AF2680),"")</f>
        <v>0.224537037037037</v>
      </c>
      <c r="AB2680" s="41" t="n">
        <f aca="false">IFERROR(R2680-AA2680,"")</f>
        <v>0.0119494494494495</v>
      </c>
      <c r="AC2680" s="39" t="n">
        <f aca="false">IFERROR(INDEX('Season Counts'!$AG$2:$AG$740,$AF2680)/INDEX('Season Counts'!$AF$2:$AF$740,$AF2680),"")</f>
        <v>69.8933139534884</v>
      </c>
      <c r="AD2680" s="40" t="n">
        <f aca="false">IFERROR(V2680-AC2680,"")</f>
        <v>0.571252975645479</v>
      </c>
      <c r="AE2680" s="4" t="str">
        <f aca="false">IF(D2680&lt;Guide!$C$21,"Low PA",IF(TRIM(IF(ISNUMBER(AD2680),IF(N(AD2680)&lt;=-Guide!$C$24,"▼ Bat Speed  ",IF(N(AD2680)&gt;=Guide!$C$24,"▲ Bat Speed  ","")),"")&amp;IF(N(Z2680)&gt;=Guide!$C$22,"▲ Contact  ","")&amp;IF(N(Z2680)&lt;=-Guide!$C$22,"▼ Contact  ","")&amp;IF(N(AB2680)&gt;=Guide!$C$23,"▲ Chase  ","")&amp;IF(N(AB2680)&lt;=-Guide!$C$23,"▼ Chase  ",""))="","Stable",TRIM(IF(ISNUMBER(AD2680),IF(N(AD2680)&lt;=-Guide!$C$24,"▼ Bat Speed  ",IF(N(AD2680)&gt;=Guide!$C$24,"▲ Bat Speed  ","")),"")&amp;IF(N(Z2680)&gt;=Guide!$C$22,"▲ Contact  ","")&amp;IF(N(Z2680)&lt;=-Guide!$C$22,"▼ Contact  ","")&amp;IF(N(AB2680)&gt;=Guide!$C$23,"▲ Chase  ","")&amp;IF(N(AB2680)&lt;=-Guide!$C$23,"▼ Chase  ",""))))</f>
        <v>Stable</v>
      </c>
      <c r="AF2680" s="35" t="n">
        <f aca="false">MATCH(Counts!A2680,'Season Counts'!$A$2:$A$740,0)</f>
        <v>682</v>
      </c>
    </row>
    <row r="2681" customFormat="false" ht="15" hidden="false" customHeight="false" outlineLevel="0" collapsed="false">
      <c r="A2681" s="34" t="str">
        <f aca="false">Counts!B2681</f>
        <v>TEX</v>
      </c>
      <c r="B2681" s="5" t="str">
        <f aca="false">Counts!C2681</f>
        <v>Danny Jansen</v>
      </c>
      <c r="C2681" s="34" t="str">
        <f aca="false">Counts!F2681</f>
        <v>May</v>
      </c>
      <c r="D2681" s="35" t="n">
        <f aca="false">IFERROR(Counts!P2681,"")</f>
        <v>64</v>
      </c>
      <c r="E2681" s="36" t="n">
        <f aca="false">IFERROR(Counts!R2681/Counts!Q2681,"")</f>
        <v>0.132075471698113</v>
      </c>
      <c r="F2681" s="36" t="n">
        <f aca="false">IFERROR((Counts!R2681+Counts!V2681+Counts!W2681)/(Counts!Q2681+Counts!V2681+Counts!W2681+Counts!X2681),"")</f>
        <v>0.26984126984127</v>
      </c>
      <c r="G2681" s="36" t="n">
        <f aca="false">IFERROR((Counts!R2681+Counts!S2681+2*Counts!T2681+3*Counts!U2681)/Counts!Q2681,"")</f>
        <v>0.283018867924528</v>
      </c>
      <c r="H2681" s="35" t="n">
        <f aca="false">IFERROR(Counts!U2681,"")</f>
        <v>2</v>
      </c>
      <c r="I2681" s="36" t="n">
        <f aca="false">IFERROR(Counts!Z2681/Counts!AA2681,"")</f>
        <v>0.257142857142857</v>
      </c>
      <c r="J2681" s="36" t="n">
        <f aca="false">IFERROR(Counts!AB2681/Counts!AA2681,"")</f>
        <v>0.276492063492064</v>
      </c>
      <c r="K2681" s="37" t="n">
        <f aca="false">IFERROR((Counts!AB2681-Counts!Z2681)/Counts!AA2681,"")</f>
        <v>0.0193492063492064</v>
      </c>
      <c r="L2681" s="38" t="n">
        <f aca="false">IFERROR(Counts!Y2681/Counts!P2681,"")</f>
        <v>0.25</v>
      </c>
      <c r="M2681" s="38" t="n">
        <f aca="false">IFERROR(Counts!V2681/Counts!P2681,"")</f>
        <v>0.09375</v>
      </c>
      <c r="N2681" s="38" t="n">
        <f aca="false">IFERROR(Counts!AD2681/Counts!AC2681,"")</f>
        <v>0.0789473684210526</v>
      </c>
      <c r="O2681" s="38" t="n">
        <f aca="false">IFERROR(Counts!AE2681/Counts!AC2681,"")</f>
        <v>0.368421052631579</v>
      </c>
      <c r="P2681" s="39" t="n">
        <f aca="false">IFERROR(Counts!AG2681/Counts!AF2681,"")</f>
        <v>86.7921052631579</v>
      </c>
      <c r="Q2681" s="38" t="n">
        <f aca="false">IFERROR(Counts!AH2681/Counts!AC2681,"")</f>
        <v>0.184210526315789</v>
      </c>
      <c r="R2681" s="38" t="n">
        <f aca="false">IFERROR(Counts!N2681/Counts!M2681,"")</f>
        <v>0.252032520325203</v>
      </c>
      <c r="S2681" s="38" t="n">
        <f aca="false">IFERROR(Counts!K2681/Counts!J2681,"")</f>
        <v>0.626016260162602</v>
      </c>
      <c r="T2681" s="38" t="n">
        <f aca="false">IFERROR(Counts!I2681/Counts!H2681,"")</f>
        <v>0.194444444444444</v>
      </c>
      <c r="U2681" s="38" t="n">
        <f aca="false">IFERROR(1-Counts!L2681/Counts!K2681,"")</f>
        <v>0.87012987012987</v>
      </c>
      <c r="V2681" s="39" t="n">
        <f aca="false">IFERROR(Counts!AJ2681/Counts!AI2681,"")</f>
        <v>70.0852272727273</v>
      </c>
      <c r="W2681" s="38" t="n">
        <f aca="false">IFERROR(Counts!AK2681/Counts!AI2681,"")</f>
        <v>0.0568181818181818</v>
      </c>
      <c r="X2681" s="40" t="n">
        <f aca="false">IFERROR(Counts!O2681,"")</f>
        <v>-3.823</v>
      </c>
      <c r="Y2681" s="36" t="n">
        <f aca="false">IFERROR(INDEX('Season Counts'!$Y$2:$Y$740,$AF2681)/INDEX('Season Counts'!$X$2:$X$740,$AF2681),"")</f>
        <v>0.266972972972973</v>
      </c>
      <c r="Z2681" s="37" t="n">
        <f aca="false">IFERROR(J2681-Y2681,"")</f>
        <v>0.00951909051909056</v>
      </c>
      <c r="AA2681" s="38" t="n">
        <f aca="false">IFERROR(INDEX('Season Counts'!$K$2:$K$740,$AF2681)/INDEX('Season Counts'!$J$2:$J$740,$AF2681),"")</f>
        <v>0.224537037037037</v>
      </c>
      <c r="AB2681" s="41" t="n">
        <f aca="false">IFERROR(R2681-AA2681,"")</f>
        <v>0.0274954832881662</v>
      </c>
      <c r="AC2681" s="39" t="n">
        <f aca="false">IFERROR(INDEX('Season Counts'!$AG$2:$AG$740,$AF2681)/INDEX('Season Counts'!$AF$2:$AF$740,$AF2681),"")</f>
        <v>69.8933139534884</v>
      </c>
      <c r="AD2681" s="40" t="n">
        <f aca="false">IFERROR(V2681-AC2681,"")</f>
        <v>0.191913319238893</v>
      </c>
      <c r="AE2681" s="4" t="str">
        <f aca="false">IF(D2681&lt;Guide!$C$21,"Low PA",IF(TRIM(IF(ISNUMBER(AD2681),IF(N(AD2681)&lt;=-Guide!$C$24,"▼ Bat Speed  ",IF(N(AD2681)&gt;=Guide!$C$24,"▲ Bat Speed  ","")),"")&amp;IF(N(Z2681)&gt;=Guide!$C$22,"▲ Contact  ","")&amp;IF(N(Z2681)&lt;=-Guide!$C$22,"▼ Contact  ","")&amp;IF(N(AB2681)&gt;=Guide!$C$23,"▲ Chase  ","")&amp;IF(N(AB2681)&lt;=-Guide!$C$23,"▼ Chase  ",""))="","Stable",TRIM(IF(ISNUMBER(AD2681),IF(N(AD2681)&lt;=-Guide!$C$24,"▼ Bat Speed  ",IF(N(AD2681)&gt;=Guide!$C$24,"▲ Bat Speed  ","")),"")&amp;IF(N(Z2681)&gt;=Guide!$C$22,"▲ Contact  ","")&amp;IF(N(Z2681)&lt;=-Guide!$C$22,"▼ Contact  ","")&amp;IF(N(AB2681)&gt;=Guide!$C$23,"▲ Chase  ","")&amp;IF(N(AB2681)&lt;=-Guide!$C$23,"▼ Chase  ",""))))</f>
        <v>Stable</v>
      </c>
      <c r="AF2681" s="35" t="n">
        <f aca="false">MATCH(Counts!A2681,'Season Counts'!$A$2:$A$740,0)</f>
        <v>682</v>
      </c>
    </row>
    <row r="2682" customFormat="false" ht="15" hidden="false" customHeight="false" outlineLevel="0" collapsed="false">
      <c r="A2682" s="34" t="str">
        <f aca="false">Counts!B2682</f>
        <v>TEX</v>
      </c>
      <c r="B2682" s="5" t="str">
        <f aca="false">Counts!C2682</f>
        <v>Danny Jansen</v>
      </c>
      <c r="C2682" s="34" t="str">
        <f aca="false">Counts!F2682</f>
        <v>Jun</v>
      </c>
      <c r="D2682" s="35" t="n">
        <f aca="false">IFERROR(Counts!P2682,"")</f>
        <v>4</v>
      </c>
      <c r="E2682" s="36" t="n">
        <f aca="false">IFERROR(Counts!R2682/Counts!Q2682,"")</f>
        <v>0</v>
      </c>
      <c r="F2682" s="36" t="n">
        <f aca="false">IFERROR((Counts!R2682+Counts!V2682+Counts!W2682)/(Counts!Q2682+Counts!V2682+Counts!W2682+Counts!X2682),"")</f>
        <v>0.25</v>
      </c>
      <c r="G2682" s="36" t="n">
        <f aca="false">IFERROR((Counts!R2682+Counts!S2682+2*Counts!T2682+3*Counts!U2682)/Counts!Q2682,"")</f>
        <v>0</v>
      </c>
      <c r="H2682" s="35" t="n">
        <f aca="false">IFERROR(Counts!U2682,"")</f>
        <v>0</v>
      </c>
      <c r="I2682" s="36" t="n">
        <f aca="false">IFERROR(Counts!Z2682/Counts!AA2682,"")</f>
        <v>0.175</v>
      </c>
      <c r="J2682" s="36" t="n">
        <f aca="false">IFERROR(Counts!AB2682/Counts!AA2682,"")</f>
        <v>0.1765</v>
      </c>
      <c r="K2682" s="37" t="n">
        <f aca="false">IFERROR((Counts!AB2682-Counts!Z2682)/Counts!AA2682,"")</f>
        <v>0.0015</v>
      </c>
      <c r="L2682" s="38" t="n">
        <f aca="false">IFERROR(Counts!Y2682/Counts!P2682,"")</f>
        <v>0.25</v>
      </c>
      <c r="M2682" s="38" t="n">
        <f aca="false">IFERROR(Counts!V2682/Counts!P2682,"")</f>
        <v>0.25</v>
      </c>
      <c r="N2682" s="38" t="n">
        <f aca="false">IFERROR(Counts!AD2682/Counts!AC2682,"")</f>
        <v>0</v>
      </c>
      <c r="O2682" s="38" t="n">
        <f aca="false">IFERROR(Counts!AE2682/Counts!AC2682,"")</f>
        <v>0</v>
      </c>
      <c r="P2682" s="39" t="n">
        <f aca="false">IFERROR(Counts!AG2682/Counts!AF2682,"")</f>
        <v>90</v>
      </c>
      <c r="Q2682" s="38" t="n">
        <f aca="false">IFERROR(Counts!AH2682/Counts!AC2682,"")</f>
        <v>0</v>
      </c>
      <c r="R2682" s="38" t="n">
        <f aca="false">IFERROR(Counts!N2682/Counts!M2682,"")</f>
        <v>0.0909090909090909</v>
      </c>
      <c r="S2682" s="38" t="n">
        <f aca="false">IFERROR(Counts!K2682/Counts!J2682,"")</f>
        <v>0.75</v>
      </c>
      <c r="T2682" s="38" t="n">
        <f aca="false">IFERROR(Counts!I2682/Counts!H2682,"")</f>
        <v>0.1</v>
      </c>
      <c r="U2682" s="38" t="n">
        <f aca="false">IFERROR(1-Counts!L2682/Counts!K2682,"")</f>
        <v>0.888888888888889</v>
      </c>
      <c r="V2682" s="39" t="n">
        <f aca="false">IFERROR(Counts!AJ2682/Counts!AI2682,"")</f>
        <v>70.3333333333333</v>
      </c>
      <c r="W2682" s="38" t="n">
        <f aca="false">IFERROR(Counts!AK2682/Counts!AI2682,"")</f>
        <v>0.111111111111111</v>
      </c>
      <c r="X2682" s="40" t="n">
        <f aca="false">IFERROR(Counts!O2682,"")</f>
        <v>-0.252</v>
      </c>
      <c r="Y2682" s="36" t="n">
        <f aca="false">IFERROR(INDEX('Season Counts'!$Y$2:$Y$740,$AF2682)/INDEX('Season Counts'!$X$2:$X$740,$AF2682),"")</f>
        <v>0.266972972972973</v>
      </c>
      <c r="Z2682" s="37" t="n">
        <f aca="false">IFERROR(J2682-Y2682,"")</f>
        <v>-0.090472972972973</v>
      </c>
      <c r="AA2682" s="38" t="n">
        <f aca="false">IFERROR(INDEX('Season Counts'!$K$2:$K$740,$AF2682)/INDEX('Season Counts'!$J$2:$J$740,$AF2682),"")</f>
        <v>0.224537037037037</v>
      </c>
      <c r="AB2682" s="41" t="n">
        <f aca="false">IFERROR(R2682-AA2682,"")</f>
        <v>-0.133627946127946</v>
      </c>
      <c r="AC2682" s="39" t="n">
        <f aca="false">IFERROR(INDEX('Season Counts'!$AG$2:$AG$740,$AF2682)/INDEX('Season Counts'!$AF$2:$AF$740,$AF2682),"")</f>
        <v>69.8933139534884</v>
      </c>
      <c r="AD2682" s="40" t="n">
        <f aca="false">IFERROR(V2682-AC2682,"")</f>
        <v>0.440019379844955</v>
      </c>
      <c r="AE2682" s="4" t="str">
        <f aca="false">IF(D2682&lt;Guide!$C$21,"Low PA",IF(TRIM(IF(ISNUMBER(AD2682),IF(N(AD2682)&lt;=-Guide!$C$24,"▼ Bat Speed  ",IF(N(AD2682)&gt;=Guide!$C$24,"▲ Bat Speed  ","")),"")&amp;IF(N(Z2682)&gt;=Guide!$C$22,"▲ Contact  ","")&amp;IF(N(Z2682)&lt;=-Guide!$C$22,"▼ Contact  ","")&amp;IF(N(AB2682)&gt;=Guide!$C$23,"▲ Chase  ","")&amp;IF(N(AB2682)&lt;=-Guide!$C$23,"▼ Chase  ",""))="","Stable",TRIM(IF(ISNUMBER(AD2682),IF(N(AD2682)&lt;=-Guide!$C$24,"▼ Bat Speed  ",IF(N(AD2682)&gt;=Guide!$C$24,"▲ Bat Speed  ","")),"")&amp;IF(N(Z2682)&gt;=Guide!$C$22,"▲ Contact  ","")&amp;IF(N(Z2682)&lt;=-Guide!$C$22,"▼ Contact  ","")&amp;IF(N(AB2682)&gt;=Guide!$C$23,"▲ Chase  ","")&amp;IF(N(AB2682)&lt;=-Guide!$C$23,"▼ Chase  ",""))))</f>
        <v>Low PA</v>
      </c>
      <c r="AF2682" s="35" t="n">
        <f aca="false">MATCH(Counts!A2682,'Season Counts'!$A$2:$A$740,0)</f>
        <v>682</v>
      </c>
    </row>
    <row r="2683" customFormat="false" ht="15" hidden="false" customHeight="false" outlineLevel="0" collapsed="false">
      <c r="A2683" s="34" t="str">
        <f aca="false">Counts!B2683</f>
        <v>TEX</v>
      </c>
      <c r="B2683" s="5" t="str">
        <f aca="false">Counts!C2683</f>
        <v>Danny Jansen</v>
      </c>
      <c r="C2683" s="34" t="str">
        <f aca="false">Counts!F2683</f>
        <v>Aug</v>
      </c>
      <c r="D2683" s="35" t="n">
        <f aca="false">IFERROR(Counts!P2683,"")</f>
        <v>25</v>
      </c>
      <c r="E2683" s="36" t="n">
        <f aca="false">IFERROR(Counts!R2683/Counts!Q2683,"")</f>
        <v>0.130434782608696</v>
      </c>
      <c r="F2683" s="36" t="n">
        <f aca="false">IFERROR((Counts!R2683+Counts!V2683+Counts!W2683)/(Counts!Q2683+Counts!V2683+Counts!W2683+Counts!X2683),"")</f>
        <v>0.166666666666667</v>
      </c>
      <c r="G2683" s="36" t="n">
        <f aca="false">IFERROR((Counts!R2683+Counts!S2683+2*Counts!T2683+3*Counts!U2683)/Counts!Q2683,"")</f>
        <v>0.434782608695652</v>
      </c>
      <c r="H2683" s="35" t="n">
        <f aca="false">IFERROR(Counts!U2683,"")</f>
        <v>2</v>
      </c>
      <c r="I2683" s="36" t="n">
        <f aca="false">IFERROR(Counts!Z2683/Counts!AA2683,"")</f>
        <v>0.247916666666667</v>
      </c>
      <c r="J2683" s="36" t="n">
        <f aca="false">IFERROR(Counts!AB2683/Counts!AA2683,"")</f>
        <v>0.23725</v>
      </c>
      <c r="K2683" s="37" t="n">
        <f aca="false">IFERROR((Counts!AB2683-Counts!Z2683)/Counts!AA2683,"")</f>
        <v>-0.0106666666666667</v>
      </c>
      <c r="L2683" s="38" t="n">
        <f aca="false">IFERROR(Counts!Y2683/Counts!P2683,"")</f>
        <v>0.32</v>
      </c>
      <c r="M2683" s="38" t="n">
        <f aca="false">IFERROR(Counts!V2683/Counts!P2683,"")</f>
        <v>0.04</v>
      </c>
      <c r="N2683" s="38" t="n">
        <f aca="false">IFERROR(Counts!AD2683/Counts!AC2683,"")</f>
        <v>0.125</v>
      </c>
      <c r="O2683" s="38" t="n">
        <f aca="false">IFERROR(Counts!AE2683/Counts!AC2683,"")</f>
        <v>0.25</v>
      </c>
      <c r="P2683" s="39" t="n">
        <f aca="false">IFERROR(Counts!AG2683/Counts!AF2683,"")</f>
        <v>79.4</v>
      </c>
      <c r="Q2683" s="38" t="n">
        <f aca="false">IFERROR(Counts!AH2683/Counts!AC2683,"")</f>
        <v>0.3125</v>
      </c>
      <c r="R2683" s="38" t="n">
        <f aca="false">IFERROR(Counts!N2683/Counts!M2683,"")</f>
        <v>0.319148936170213</v>
      </c>
      <c r="S2683" s="38" t="n">
        <f aca="false">IFERROR(Counts!K2683/Counts!J2683,"")</f>
        <v>0.703703703703704</v>
      </c>
      <c r="T2683" s="38" t="n">
        <f aca="false">IFERROR(Counts!I2683/Counts!H2683,"")</f>
        <v>0.30188679245283</v>
      </c>
      <c r="U2683" s="38" t="n">
        <f aca="false">IFERROR(1-Counts!L2683/Counts!K2683,"")</f>
        <v>0.842105263157895</v>
      </c>
      <c r="V2683" s="39" t="n">
        <f aca="false">IFERROR(Counts!AJ2683/Counts!AI2683,"")</f>
        <v>69.1953488372093</v>
      </c>
      <c r="W2683" s="38" t="n">
        <f aca="false">IFERROR(Counts!AK2683/Counts!AI2683,"")</f>
        <v>0.0232558139534884</v>
      </c>
      <c r="X2683" s="40" t="n">
        <f aca="false">IFERROR(Counts!O2683,"")</f>
        <v>-0.773</v>
      </c>
      <c r="Y2683" s="36" t="n">
        <f aca="false">IFERROR(INDEX('Season Counts'!$Y$2:$Y$740,$AF2683)/INDEX('Season Counts'!$X$2:$X$740,$AF2683),"")</f>
        <v>0.266972972972973</v>
      </c>
      <c r="Z2683" s="37" t="n">
        <f aca="false">IFERROR(J2683-Y2683,"")</f>
        <v>-0.029722972972973</v>
      </c>
      <c r="AA2683" s="38" t="n">
        <f aca="false">IFERROR(INDEX('Season Counts'!$K$2:$K$740,$AF2683)/INDEX('Season Counts'!$J$2:$J$740,$AF2683),"")</f>
        <v>0.224537037037037</v>
      </c>
      <c r="AB2683" s="41" t="n">
        <f aca="false">IFERROR(R2683-AA2683,"")</f>
        <v>0.0946118991331758</v>
      </c>
      <c r="AC2683" s="39" t="n">
        <f aca="false">IFERROR(INDEX('Season Counts'!$AG$2:$AG$740,$AF2683)/INDEX('Season Counts'!$AF$2:$AF$740,$AF2683),"")</f>
        <v>69.8933139534884</v>
      </c>
      <c r="AD2683" s="40" t="n">
        <f aca="false">IFERROR(V2683-AC2683,"")</f>
        <v>-0.697965116279065</v>
      </c>
      <c r="AE2683" s="4" t="str">
        <f aca="false">IF(D2683&lt;Guide!$C$21,"Low PA",IF(TRIM(IF(ISNUMBER(AD2683),IF(N(AD2683)&lt;=-Guide!$C$24,"▼ Bat Speed  ",IF(N(AD2683)&gt;=Guide!$C$24,"▲ Bat Speed  ","")),"")&amp;IF(N(Z2683)&gt;=Guide!$C$22,"▲ Contact  ","")&amp;IF(N(Z2683)&lt;=-Guide!$C$22,"▼ Contact  ","")&amp;IF(N(AB2683)&gt;=Guide!$C$23,"▲ Chase  ","")&amp;IF(N(AB2683)&lt;=-Guide!$C$23,"▼ Chase  ",""))="","Stable",TRIM(IF(ISNUMBER(AD2683),IF(N(AD2683)&lt;=-Guide!$C$24,"▼ Bat Speed  ",IF(N(AD2683)&gt;=Guide!$C$24,"▲ Bat Speed  ","")),"")&amp;IF(N(Z2683)&gt;=Guide!$C$22,"▲ Contact  ","")&amp;IF(N(Z2683)&lt;=-Guide!$C$22,"▼ Contact  ","")&amp;IF(N(AB2683)&gt;=Guide!$C$23,"▲ Chase  ","")&amp;IF(N(AB2683)&lt;=-Guide!$C$23,"▼ Chase  ",""))))</f>
        <v>Low PA</v>
      </c>
      <c r="AF2683" s="35" t="n">
        <f aca="false">MATCH(Counts!A2683,'Season Counts'!$A$2:$A$740,0)</f>
        <v>682</v>
      </c>
    </row>
    <row r="2684" customFormat="false" ht="15" hidden="false" customHeight="false" outlineLevel="0" collapsed="false">
      <c r="A2684" s="34" t="str">
        <f aca="false">Counts!B2684</f>
        <v>TEX</v>
      </c>
      <c r="B2684" s="5" t="str">
        <f aca="false">Counts!C2684</f>
        <v>Danny Jansen</v>
      </c>
      <c r="C2684" s="34" t="str">
        <f aca="false">Counts!F2684</f>
        <v>Sep</v>
      </c>
      <c r="D2684" s="35" t="n">
        <f aca="false">IFERROR(Counts!P2684,"")</f>
        <v>60</v>
      </c>
      <c r="E2684" s="36" t="n">
        <f aca="false">IFERROR(Counts!R2684/Counts!Q2684,"")</f>
        <v>0.313725490196078</v>
      </c>
      <c r="F2684" s="36" t="n">
        <f aca="false">IFERROR((Counts!R2684+Counts!V2684+Counts!W2684)/(Counts!Q2684+Counts!V2684+Counts!W2684+Counts!X2684),"")</f>
        <v>0.396551724137931</v>
      </c>
      <c r="G2684" s="36" t="n">
        <f aca="false">IFERROR((Counts!R2684+Counts!S2684+2*Counts!T2684+3*Counts!U2684)/Counts!Q2684,"")</f>
        <v>0.529411764705882</v>
      </c>
      <c r="H2684" s="35" t="n">
        <f aca="false">IFERROR(Counts!U2684,"")</f>
        <v>3</v>
      </c>
      <c r="I2684" s="36" t="n">
        <f aca="false">IFERROR(Counts!Z2684/Counts!AA2684,"")</f>
        <v>0.396491228070175</v>
      </c>
      <c r="J2684" s="36" t="n">
        <f aca="false">IFERROR(Counts!AB2684/Counts!AA2684,"")</f>
        <v>0.311877192982456</v>
      </c>
      <c r="K2684" s="37" t="n">
        <f aca="false">IFERROR((Counts!AB2684-Counts!Z2684)/Counts!AA2684,"")</f>
        <v>-0.0846140350877193</v>
      </c>
      <c r="L2684" s="38" t="n">
        <f aca="false">IFERROR(Counts!Y2684/Counts!P2684,"")</f>
        <v>0.116666666666667</v>
      </c>
      <c r="M2684" s="38" t="n">
        <f aca="false">IFERROR(Counts!V2684/Counts!P2684,"")</f>
        <v>0.0666666666666667</v>
      </c>
      <c r="N2684" s="38" t="n">
        <f aca="false">IFERROR(Counts!AD2684/Counts!AC2684,"")</f>
        <v>0.0434782608695652</v>
      </c>
      <c r="O2684" s="38" t="n">
        <f aca="false">IFERROR(Counts!AE2684/Counts!AC2684,"")</f>
        <v>0.369565217391304</v>
      </c>
      <c r="P2684" s="39" t="n">
        <f aca="false">IFERROR(Counts!AG2684/Counts!AF2684,"")</f>
        <v>86.4521739130435</v>
      </c>
      <c r="Q2684" s="38" t="n">
        <f aca="false">IFERROR(Counts!AH2684/Counts!AC2684,"")</f>
        <v>0.282608695652174</v>
      </c>
      <c r="R2684" s="38" t="n">
        <f aca="false">IFERROR(Counts!N2684/Counts!M2684,"")</f>
        <v>0.145631067961165</v>
      </c>
      <c r="S2684" s="38" t="n">
        <f aca="false">IFERROR(Counts!K2684/Counts!J2684,"")</f>
        <v>0.678899082568807</v>
      </c>
      <c r="T2684" s="38" t="n">
        <f aca="false">IFERROR(Counts!I2684/Counts!H2684,"")</f>
        <v>0.191011235955056</v>
      </c>
      <c r="U2684" s="38" t="n">
        <f aca="false">IFERROR(1-Counts!L2684/Counts!K2684,"")</f>
        <v>0.851351351351351</v>
      </c>
      <c r="V2684" s="39" t="n">
        <f aca="false">IFERROR(Counts!AJ2684/Counts!AI2684,"")</f>
        <v>69.0701298701299</v>
      </c>
      <c r="W2684" s="38" t="n">
        <f aca="false">IFERROR(Counts!AK2684/Counts!AI2684,"")</f>
        <v>0.0649350649350649</v>
      </c>
      <c r="X2684" s="40" t="n">
        <f aca="false">IFERROR(Counts!O2684,"")</f>
        <v>3.631</v>
      </c>
      <c r="Y2684" s="36" t="n">
        <f aca="false">IFERROR(INDEX('Season Counts'!$Y$2:$Y$740,$AF2684)/INDEX('Season Counts'!$X$2:$X$740,$AF2684),"")</f>
        <v>0.266972972972973</v>
      </c>
      <c r="Z2684" s="37" t="n">
        <f aca="false">IFERROR(J2684-Y2684,"")</f>
        <v>0.0449042200094832</v>
      </c>
      <c r="AA2684" s="38" t="n">
        <f aca="false">IFERROR(INDEX('Season Counts'!$K$2:$K$740,$AF2684)/INDEX('Season Counts'!$J$2:$J$740,$AF2684),"")</f>
        <v>0.224537037037037</v>
      </c>
      <c r="AB2684" s="41" t="n">
        <f aca="false">IFERROR(R2684-AA2684,"")</f>
        <v>-0.078905969075872</v>
      </c>
      <c r="AC2684" s="39" t="n">
        <f aca="false">IFERROR(INDEX('Season Counts'!$AG$2:$AG$740,$AF2684)/INDEX('Season Counts'!$AF$2:$AF$740,$AF2684),"")</f>
        <v>69.8933139534884</v>
      </c>
      <c r="AD2684" s="40" t="n">
        <f aca="false">IFERROR(V2684-AC2684,"")</f>
        <v>-0.823184083358513</v>
      </c>
      <c r="AE2684" s="4" t="str">
        <f aca="false">IF(D2684&lt;Guide!$C$21,"Low PA",IF(TRIM(IF(ISNUMBER(AD2684),IF(N(AD2684)&lt;=-Guide!$C$24,"▼ Bat Speed  ",IF(N(AD2684)&gt;=Guide!$C$24,"▲ Bat Speed  ","")),"")&amp;IF(N(Z2684)&gt;=Guide!$C$22,"▲ Contact  ","")&amp;IF(N(Z2684)&lt;=-Guide!$C$22,"▼ Contact  ","")&amp;IF(N(AB2684)&gt;=Guide!$C$23,"▲ Chase  ","")&amp;IF(N(AB2684)&lt;=-Guide!$C$23,"▼ Chase  ",""))="","Stable",TRIM(IF(ISNUMBER(AD2684),IF(N(AD2684)&lt;=-Guide!$C$24,"▼ Bat Speed  ",IF(N(AD2684)&gt;=Guide!$C$24,"▲ Bat Speed  ","")),"")&amp;IF(N(Z2684)&gt;=Guide!$C$22,"▲ Contact  ","")&amp;IF(N(Z2684)&lt;=-Guide!$C$22,"▼ Contact  ","")&amp;IF(N(AB2684)&gt;=Guide!$C$23,"▲ Chase  ","")&amp;IF(N(AB2684)&lt;=-Guide!$C$23,"▼ Chase  ",""))))</f>
        <v>▲ Contact ▼ Chase</v>
      </c>
      <c r="AF2684" s="35" t="n">
        <f aca="false">MATCH(Counts!A2684,'Season Counts'!$A$2:$A$740,0)</f>
        <v>682</v>
      </c>
    </row>
    <row r="2685" customFormat="false" ht="15" hidden="false" customHeight="false" outlineLevel="0" collapsed="false">
      <c r="A2685" s="34" t="str">
        <f aca="false">Counts!B2685</f>
        <v>TEX</v>
      </c>
      <c r="B2685" s="5" t="str">
        <f aca="false">Counts!C2685</f>
        <v>Elias Díaz</v>
      </c>
      <c r="C2685" s="34" t="str">
        <f aca="false">Counts!F2685</f>
        <v>Jun</v>
      </c>
      <c r="D2685" s="35" t="n">
        <f aca="false">IFERROR(Counts!P2685,"")</f>
        <v>41</v>
      </c>
      <c r="E2685" s="36" t="n">
        <f aca="false">IFERROR(Counts!R2685/Counts!Q2685,"")</f>
        <v>0.3</v>
      </c>
      <c r="F2685" s="36" t="n">
        <f aca="false">IFERROR((Counts!R2685+Counts!V2685+Counts!W2685)/(Counts!Q2685+Counts!V2685+Counts!W2685+Counts!X2685),"")</f>
        <v>0.292682926829268</v>
      </c>
      <c r="G2685" s="36" t="n">
        <f aca="false">IFERROR((Counts!R2685+Counts!S2685+2*Counts!T2685+3*Counts!U2685)/Counts!Q2685,"")</f>
        <v>0.375</v>
      </c>
      <c r="H2685" s="35" t="n">
        <f aca="false">IFERROR(Counts!U2685,"")</f>
        <v>0</v>
      </c>
      <c r="I2685" s="36" t="n">
        <f aca="false">IFERROR(Counts!Z2685/Counts!AA2685,"")</f>
        <v>0.289024390243902</v>
      </c>
      <c r="J2685" s="36" t="n">
        <f aca="false">IFERROR(Counts!AB2685/Counts!AA2685,"")</f>
        <v>0.236658536585366</v>
      </c>
      <c r="K2685" s="37" t="n">
        <f aca="false">IFERROR((Counts!AB2685-Counts!Z2685)/Counts!AA2685,"")</f>
        <v>-0.0523658536585366</v>
      </c>
      <c r="L2685" s="38" t="n">
        <f aca="false">IFERROR(Counts!Y2685/Counts!P2685,"")</f>
        <v>0.195121951219512</v>
      </c>
      <c r="M2685" s="38" t="n">
        <f aca="false">IFERROR(Counts!V2685/Counts!P2685,"")</f>
        <v>0</v>
      </c>
      <c r="N2685" s="38" t="n">
        <f aca="false">IFERROR(Counts!AD2685/Counts!AC2685,"")</f>
        <v>0</v>
      </c>
      <c r="O2685" s="38" t="n">
        <f aca="false">IFERROR(Counts!AE2685/Counts!AC2685,"")</f>
        <v>0.272727272727273</v>
      </c>
      <c r="P2685" s="39" t="n">
        <f aca="false">IFERROR(Counts!AG2685/Counts!AF2685,"")</f>
        <v>82.1787878787879</v>
      </c>
      <c r="Q2685" s="38" t="n">
        <f aca="false">IFERROR(Counts!AH2685/Counts!AC2685,"")</f>
        <v>0.333333333333333</v>
      </c>
      <c r="R2685" s="38" t="n">
        <f aca="false">IFERROR(Counts!N2685/Counts!M2685,"")</f>
        <v>0.444444444444444</v>
      </c>
      <c r="S2685" s="38" t="n">
        <f aca="false">IFERROR(Counts!K2685/Counts!J2685,"")</f>
        <v>0.78125</v>
      </c>
      <c r="T2685" s="38" t="n">
        <f aca="false">IFERROR(Counts!I2685/Counts!H2685,"")</f>
        <v>0.304878048780488</v>
      </c>
      <c r="U2685" s="38" t="n">
        <f aca="false">IFERROR(1-Counts!L2685/Counts!K2685,"")</f>
        <v>0.78</v>
      </c>
      <c r="V2685" s="39" t="n">
        <f aca="false">IFERROR(Counts!AJ2685/Counts!AI2685,"")</f>
        <v>74.6464788732394</v>
      </c>
      <c r="W2685" s="38" t="n">
        <f aca="false">IFERROR(Counts!AK2685/Counts!AI2685,"")</f>
        <v>0.464788732394366</v>
      </c>
      <c r="X2685" s="40" t="n">
        <f aca="false">IFERROR(Counts!O2685,"")</f>
        <v>-1.977</v>
      </c>
      <c r="Y2685" s="36" t="n">
        <f aca="false">IFERROR(INDEX('Season Counts'!$Y$2:$Y$740,$AF2685)/INDEX('Season Counts'!$X$2:$X$740,$AF2685),"")</f>
        <v>0.265572115384615</v>
      </c>
      <c r="Z2685" s="37" t="n">
        <f aca="false">IFERROR(J2685-Y2685,"")</f>
        <v>-0.0289135787992496</v>
      </c>
      <c r="AA2685" s="38" t="n">
        <f aca="false">IFERROR(INDEX('Season Counts'!$K$2:$K$740,$AF2685)/INDEX('Season Counts'!$J$2:$J$740,$AF2685),"")</f>
        <v>0.378440366972477</v>
      </c>
      <c r="AB2685" s="41" t="n">
        <f aca="false">IFERROR(R2685-AA2685,"")</f>
        <v>0.0660040774719674</v>
      </c>
      <c r="AC2685" s="39" t="n">
        <f aca="false">IFERROR(INDEX('Season Counts'!$AG$2:$AG$740,$AF2685)/INDEX('Season Counts'!$AF$2:$AF$740,$AF2685),"")</f>
        <v>75.0596534653465</v>
      </c>
      <c r="AD2685" s="40" t="n">
        <f aca="false">IFERROR(V2685-AC2685,"")</f>
        <v>-0.413174592107097</v>
      </c>
      <c r="AE2685" s="4" t="str">
        <f aca="false">IF(D2685&lt;Guide!$C$21,"Low PA",IF(TRIM(IF(ISNUMBER(AD2685),IF(N(AD2685)&lt;=-Guide!$C$24,"▼ Bat Speed  ",IF(N(AD2685)&gt;=Guide!$C$24,"▲ Bat Speed  ","")),"")&amp;IF(N(Z2685)&gt;=Guide!$C$22,"▲ Contact  ","")&amp;IF(N(Z2685)&lt;=-Guide!$C$22,"▼ Contact  ","")&amp;IF(N(AB2685)&gt;=Guide!$C$23,"▲ Chase  ","")&amp;IF(N(AB2685)&lt;=-Guide!$C$23,"▼ Chase  ",""))="","Stable",TRIM(IF(ISNUMBER(AD2685),IF(N(AD2685)&lt;=-Guide!$C$24,"▼ Bat Speed  ",IF(N(AD2685)&gt;=Guide!$C$24,"▲ Bat Speed  ","")),"")&amp;IF(N(Z2685)&gt;=Guide!$C$22,"▲ Contact  ","")&amp;IF(N(Z2685)&lt;=-Guide!$C$22,"▼ Contact  ","")&amp;IF(N(AB2685)&gt;=Guide!$C$23,"▲ Chase  ","")&amp;IF(N(AB2685)&lt;=-Guide!$C$23,"▼ Chase  ",""))))</f>
        <v>▲ Chase</v>
      </c>
      <c r="AF2685" s="35" t="n">
        <f aca="false">MATCH(Counts!A2685,'Season Counts'!$A$2:$A$740,0)</f>
        <v>683</v>
      </c>
    </row>
    <row r="2686" customFormat="false" ht="15" hidden="false" customHeight="false" outlineLevel="0" collapsed="false">
      <c r="A2686" s="34" t="str">
        <f aca="false">Counts!B2686</f>
        <v>TEX</v>
      </c>
      <c r="B2686" s="5" t="str">
        <f aca="false">Counts!C2686</f>
        <v>Elias Díaz</v>
      </c>
      <c r="C2686" s="34" t="str">
        <f aca="false">Counts!F2686</f>
        <v>Jul</v>
      </c>
      <c r="D2686" s="35" t="n">
        <f aca="false">IFERROR(Counts!P2686,"")</f>
        <v>58</v>
      </c>
      <c r="E2686" s="36" t="n">
        <f aca="false">IFERROR(Counts!R2686/Counts!Q2686,"")</f>
        <v>0.218181818181818</v>
      </c>
      <c r="F2686" s="36" t="n">
        <f aca="false">IFERROR((Counts!R2686+Counts!V2686+Counts!W2686)/(Counts!Q2686+Counts!V2686+Counts!W2686+Counts!X2686),"")</f>
        <v>0.245614035087719</v>
      </c>
      <c r="G2686" s="36" t="n">
        <f aca="false">IFERROR((Counts!R2686+Counts!S2686+2*Counts!T2686+3*Counts!U2686)/Counts!Q2686,"")</f>
        <v>0.381818181818182</v>
      </c>
      <c r="H2686" s="35" t="n">
        <f aca="false">IFERROR(Counts!U2686,"")</f>
        <v>2</v>
      </c>
      <c r="I2686" s="36" t="n">
        <f aca="false">IFERROR(Counts!Z2686/Counts!AA2686,"")</f>
        <v>0.271052631578947</v>
      </c>
      <c r="J2686" s="36" t="n">
        <f aca="false">IFERROR(Counts!AB2686/Counts!AA2686,"")</f>
        <v>0.292122807017544</v>
      </c>
      <c r="K2686" s="37" t="n">
        <f aca="false">IFERROR((Counts!AB2686-Counts!Z2686)/Counts!AA2686,"")</f>
        <v>0.0210701754385965</v>
      </c>
      <c r="L2686" s="38" t="n">
        <f aca="false">IFERROR(Counts!Y2686/Counts!P2686,"")</f>
        <v>0.224137931034483</v>
      </c>
      <c r="M2686" s="38" t="n">
        <f aca="false">IFERROR(Counts!V2686/Counts!P2686,"")</f>
        <v>0.0172413793103448</v>
      </c>
      <c r="N2686" s="38" t="n">
        <f aca="false">IFERROR(Counts!AD2686/Counts!AC2686,"")</f>
        <v>0.0465116279069767</v>
      </c>
      <c r="O2686" s="38" t="n">
        <f aca="false">IFERROR(Counts!AE2686/Counts!AC2686,"")</f>
        <v>0.395348837209302</v>
      </c>
      <c r="P2686" s="39" t="n">
        <f aca="false">IFERROR(Counts!AG2686/Counts!AF2686,"")</f>
        <v>85.7906976744186</v>
      </c>
      <c r="Q2686" s="38" t="n">
        <f aca="false">IFERROR(Counts!AH2686/Counts!AC2686,"")</f>
        <v>0.372093023255814</v>
      </c>
      <c r="R2686" s="38" t="n">
        <f aca="false">IFERROR(Counts!N2686/Counts!M2686,"")</f>
        <v>0.387931034482759</v>
      </c>
      <c r="S2686" s="38" t="n">
        <f aca="false">IFERROR(Counts!K2686/Counts!J2686,"")</f>
        <v>0.666666666666667</v>
      </c>
      <c r="T2686" s="38" t="n">
        <f aca="false">IFERROR(Counts!I2686/Counts!H2686,"")</f>
        <v>0.239316239316239</v>
      </c>
      <c r="U2686" s="38" t="n">
        <f aca="false">IFERROR(1-Counts!L2686/Counts!K2686,"")</f>
        <v>0.847222222222222</v>
      </c>
      <c r="V2686" s="39" t="n">
        <f aca="false">IFERROR(Counts!AJ2686/Counts!AI2686,"")</f>
        <v>74.93</v>
      </c>
      <c r="W2686" s="38" t="n">
        <f aca="false">IFERROR(Counts!AK2686/Counts!AI2686,"")</f>
        <v>0.49</v>
      </c>
      <c r="X2686" s="40" t="n">
        <f aca="false">IFERROR(Counts!O2686,"")</f>
        <v>-3.089</v>
      </c>
      <c r="Y2686" s="36" t="n">
        <f aca="false">IFERROR(INDEX('Season Counts'!$Y$2:$Y$740,$AF2686)/INDEX('Season Counts'!$X$2:$X$740,$AF2686),"")</f>
        <v>0.265572115384615</v>
      </c>
      <c r="Z2686" s="37" t="n">
        <f aca="false">IFERROR(J2686-Y2686,"")</f>
        <v>0.0265506916329284</v>
      </c>
      <c r="AA2686" s="38" t="n">
        <f aca="false">IFERROR(INDEX('Season Counts'!$K$2:$K$740,$AF2686)/INDEX('Season Counts'!$J$2:$J$740,$AF2686),"")</f>
        <v>0.378440366972477</v>
      </c>
      <c r="AB2686" s="41" t="n">
        <f aca="false">IFERROR(R2686-AA2686,"")</f>
        <v>0.00949066751028155</v>
      </c>
      <c r="AC2686" s="39" t="n">
        <f aca="false">IFERROR(INDEX('Season Counts'!$AG$2:$AG$740,$AF2686)/INDEX('Season Counts'!$AF$2:$AF$740,$AF2686),"")</f>
        <v>75.0596534653465</v>
      </c>
      <c r="AD2686" s="40" t="n">
        <f aca="false">IFERROR(V2686-AC2686,"")</f>
        <v>-0.129653465346522</v>
      </c>
      <c r="AE2686" s="4" t="str">
        <f aca="false">IF(D2686&lt;Guide!$C$21,"Low PA",IF(TRIM(IF(ISNUMBER(AD2686),IF(N(AD2686)&lt;=-Guide!$C$24,"▼ Bat Speed  ",IF(N(AD2686)&gt;=Guide!$C$24,"▲ Bat Speed  ","")),"")&amp;IF(N(Z2686)&gt;=Guide!$C$22,"▲ Contact  ","")&amp;IF(N(Z2686)&lt;=-Guide!$C$22,"▼ Contact  ","")&amp;IF(N(AB2686)&gt;=Guide!$C$23,"▲ Chase  ","")&amp;IF(N(AB2686)&lt;=-Guide!$C$23,"▼ Chase  ",""))="","Stable",TRIM(IF(ISNUMBER(AD2686),IF(N(AD2686)&lt;=-Guide!$C$24,"▼ Bat Speed  ",IF(N(AD2686)&gt;=Guide!$C$24,"▲ Bat Speed  ","")),"")&amp;IF(N(Z2686)&gt;=Guide!$C$22,"▲ Contact  ","")&amp;IF(N(Z2686)&lt;=-Guide!$C$22,"▼ Contact  ","")&amp;IF(N(AB2686)&gt;=Guide!$C$23,"▲ Chase  ","")&amp;IF(N(AB2686)&lt;=-Guide!$C$23,"▼ Chase  ",""))))</f>
        <v>Stable</v>
      </c>
      <c r="AF2686" s="35" t="n">
        <f aca="false">MATCH(Counts!A2686,'Season Counts'!$A$2:$A$740,0)</f>
        <v>683</v>
      </c>
    </row>
    <row r="2687" customFormat="false" ht="15" hidden="false" customHeight="false" outlineLevel="0" collapsed="false">
      <c r="A2687" s="34" t="str">
        <f aca="false">Counts!B2687</f>
        <v>TEX</v>
      </c>
      <c r="B2687" s="5" t="str">
        <f aca="false">Counts!C2687</f>
        <v>Elias Díaz</v>
      </c>
      <c r="C2687" s="34" t="str">
        <f aca="false">Counts!F2687</f>
        <v>Aug</v>
      </c>
      <c r="D2687" s="35" t="n">
        <f aca="false">IFERROR(Counts!P2687,"")</f>
        <v>67</v>
      </c>
      <c r="E2687" s="36" t="n">
        <f aca="false">IFERROR(Counts!R2687/Counts!Q2687,"")</f>
        <v>0.186440677966102</v>
      </c>
      <c r="F2687" s="36" t="n">
        <f aca="false">IFERROR((Counts!R2687+Counts!V2687+Counts!W2687)/(Counts!Q2687+Counts!V2687+Counts!W2687+Counts!X2687),"")</f>
        <v>0.257575757575758</v>
      </c>
      <c r="G2687" s="36" t="n">
        <f aca="false">IFERROR((Counts!R2687+Counts!S2687+2*Counts!T2687+3*Counts!U2687)/Counts!Q2687,"")</f>
        <v>0.338983050847458</v>
      </c>
      <c r="H2687" s="35" t="n">
        <f aca="false">IFERROR(Counts!U2687,"")</f>
        <v>2</v>
      </c>
      <c r="I2687" s="36" t="n">
        <f aca="false">IFERROR(Counts!Z2687/Counts!AA2687,"")</f>
        <v>0.256153846153846</v>
      </c>
      <c r="J2687" s="36" t="n">
        <f aca="false">IFERROR(Counts!AB2687/Counts!AA2687,"")</f>
        <v>0.279938461538462</v>
      </c>
      <c r="K2687" s="37" t="n">
        <f aca="false">IFERROR((Counts!AB2687-Counts!Z2687)/Counts!AA2687,"")</f>
        <v>0.0237846153846154</v>
      </c>
      <c r="L2687" s="38" t="n">
        <f aca="false">IFERROR(Counts!Y2687/Counts!P2687,"")</f>
        <v>0.253731343283582</v>
      </c>
      <c r="M2687" s="38" t="n">
        <f aca="false">IFERROR(Counts!V2687/Counts!P2687,"")</f>
        <v>0.0746268656716418</v>
      </c>
      <c r="N2687" s="38" t="n">
        <f aca="false">IFERROR(Counts!AD2687/Counts!AC2687,"")</f>
        <v>0.159090909090909</v>
      </c>
      <c r="O2687" s="38" t="n">
        <f aca="false">IFERROR(Counts!AE2687/Counts!AC2687,"")</f>
        <v>0.454545454545455</v>
      </c>
      <c r="P2687" s="39" t="n">
        <f aca="false">IFERROR(Counts!AG2687/Counts!AF2687,"")</f>
        <v>89.2159090909091</v>
      </c>
      <c r="Q2687" s="38" t="n">
        <f aca="false">IFERROR(Counts!AH2687/Counts!AC2687,"")</f>
        <v>0.340909090909091</v>
      </c>
      <c r="R2687" s="38" t="n">
        <f aca="false">IFERROR(Counts!N2687/Counts!M2687,"")</f>
        <v>0.323943661971831</v>
      </c>
      <c r="S2687" s="38" t="n">
        <f aca="false">IFERROR(Counts!K2687/Counts!J2687,"")</f>
        <v>0.724137931034483</v>
      </c>
      <c r="T2687" s="38" t="n">
        <f aca="false">IFERROR(Counts!I2687/Counts!H2687,"")</f>
        <v>0.258278145695364</v>
      </c>
      <c r="U2687" s="38" t="n">
        <f aca="false">IFERROR(1-Counts!L2687/Counts!K2687,"")</f>
        <v>0.819047619047619</v>
      </c>
      <c r="V2687" s="39" t="n">
        <f aca="false">IFERROR(Counts!AJ2687/Counts!AI2687,"")</f>
        <v>74.8931297709924</v>
      </c>
      <c r="W2687" s="38" t="n">
        <f aca="false">IFERROR(Counts!AK2687/Counts!AI2687,"")</f>
        <v>0.534351145038168</v>
      </c>
      <c r="X2687" s="40" t="n">
        <f aca="false">IFERROR(Counts!O2687,"")</f>
        <v>-3.452</v>
      </c>
      <c r="Y2687" s="36" t="n">
        <f aca="false">IFERROR(INDEX('Season Counts'!$Y$2:$Y$740,$AF2687)/INDEX('Season Counts'!$X$2:$X$740,$AF2687),"")</f>
        <v>0.265572115384615</v>
      </c>
      <c r="Z2687" s="37" t="n">
        <f aca="false">IFERROR(J2687-Y2687,"")</f>
        <v>0.0143663461538462</v>
      </c>
      <c r="AA2687" s="38" t="n">
        <f aca="false">IFERROR(INDEX('Season Counts'!$K$2:$K$740,$AF2687)/INDEX('Season Counts'!$J$2:$J$740,$AF2687),"")</f>
        <v>0.378440366972477</v>
      </c>
      <c r="AB2687" s="41" t="n">
        <f aca="false">IFERROR(R2687-AA2687,"")</f>
        <v>-0.0544967050006461</v>
      </c>
      <c r="AC2687" s="39" t="n">
        <f aca="false">IFERROR(INDEX('Season Counts'!$AG$2:$AG$740,$AF2687)/INDEX('Season Counts'!$AF$2:$AF$740,$AF2687),"")</f>
        <v>75.0596534653465</v>
      </c>
      <c r="AD2687" s="40" t="n">
        <f aca="false">IFERROR(V2687-AC2687,"")</f>
        <v>-0.166523694354169</v>
      </c>
      <c r="AE2687" s="4" t="str">
        <f aca="false">IF(D2687&lt;Guide!$C$21,"Low PA",IF(TRIM(IF(ISNUMBER(AD2687),IF(N(AD2687)&lt;=-Guide!$C$24,"▼ Bat Speed  ",IF(N(AD2687)&gt;=Guide!$C$24,"▲ Bat Speed  ","")),"")&amp;IF(N(Z2687)&gt;=Guide!$C$22,"▲ Contact  ","")&amp;IF(N(Z2687)&lt;=-Guide!$C$22,"▼ Contact  ","")&amp;IF(N(AB2687)&gt;=Guide!$C$23,"▲ Chase  ","")&amp;IF(N(AB2687)&lt;=-Guide!$C$23,"▼ Chase  ",""))="","Stable",TRIM(IF(ISNUMBER(AD2687),IF(N(AD2687)&lt;=-Guide!$C$24,"▼ Bat Speed  ",IF(N(AD2687)&gt;=Guide!$C$24,"▲ Bat Speed  ","")),"")&amp;IF(N(Z2687)&gt;=Guide!$C$22,"▲ Contact  ","")&amp;IF(N(Z2687)&lt;=-Guide!$C$22,"▼ Contact  ","")&amp;IF(N(AB2687)&gt;=Guide!$C$23,"▲ Chase  ","")&amp;IF(N(AB2687)&lt;=-Guide!$C$23,"▼ Chase  ",""))))</f>
        <v>▼ Chase</v>
      </c>
      <c r="AF2687" s="35" t="n">
        <f aca="false">MATCH(Counts!A2687,'Season Counts'!$A$2:$A$740,0)</f>
        <v>683</v>
      </c>
    </row>
    <row r="2688" customFormat="false" ht="15" hidden="false" customHeight="false" outlineLevel="0" collapsed="false">
      <c r="A2688" s="34" t="str">
        <f aca="false">Counts!B2688</f>
        <v>TEX</v>
      </c>
      <c r="B2688" s="5" t="str">
        <f aca="false">Counts!C2688</f>
        <v>Elias Díaz</v>
      </c>
      <c r="C2688" s="34" t="str">
        <f aca="false">Counts!F2688</f>
        <v>Sep</v>
      </c>
      <c r="D2688" s="35" t="n">
        <f aca="false">IFERROR(Counts!P2688,"")</f>
        <v>48</v>
      </c>
      <c r="E2688" s="36" t="n">
        <f aca="false">IFERROR(Counts!R2688/Counts!Q2688,"")</f>
        <v>0.261904761904762</v>
      </c>
      <c r="F2688" s="36" t="n">
        <f aca="false">IFERROR((Counts!R2688+Counts!V2688+Counts!W2688)/(Counts!Q2688+Counts!V2688+Counts!W2688+Counts!X2688),"")</f>
        <v>0.282608695652174</v>
      </c>
      <c r="G2688" s="36" t="n">
        <f aca="false">IFERROR((Counts!R2688+Counts!S2688+2*Counts!T2688+3*Counts!U2688)/Counts!Q2688,"")</f>
        <v>0.452380952380952</v>
      </c>
      <c r="H2688" s="35" t="n">
        <f aca="false">IFERROR(Counts!U2688,"")</f>
        <v>2</v>
      </c>
      <c r="I2688" s="36" t="n">
        <f aca="false">IFERROR(Counts!Z2688/Counts!AA2688,"")</f>
        <v>0.315555555555556</v>
      </c>
      <c r="J2688" s="36" t="n">
        <f aca="false">IFERROR(Counts!AB2688/Counts!AA2688,"")</f>
        <v>0.237533333333333</v>
      </c>
      <c r="K2688" s="37" t="n">
        <f aca="false">IFERROR((Counts!AB2688-Counts!Z2688)/Counts!AA2688,"")</f>
        <v>-0.0780222222222222</v>
      </c>
      <c r="L2688" s="38" t="n">
        <f aca="false">IFERROR(Counts!Y2688/Counts!P2688,"")</f>
        <v>0.3125</v>
      </c>
      <c r="M2688" s="38" t="n">
        <f aca="false">IFERROR(Counts!V2688/Counts!P2688,"")</f>
        <v>0.0416666666666667</v>
      </c>
      <c r="N2688" s="38" t="n">
        <f aca="false">IFERROR(Counts!AD2688/Counts!AC2688,"")</f>
        <v>0.129032258064516</v>
      </c>
      <c r="O2688" s="38" t="n">
        <f aca="false">IFERROR(Counts!AE2688/Counts!AC2688,"")</f>
        <v>0.483870967741936</v>
      </c>
      <c r="P2688" s="39" t="n">
        <f aca="false">IFERROR(Counts!AG2688/Counts!AF2688,"")</f>
        <v>89.7166666666667</v>
      </c>
      <c r="Q2688" s="38" t="n">
        <f aca="false">IFERROR(Counts!AH2688/Counts!AC2688,"")</f>
        <v>0.290322580645161</v>
      </c>
      <c r="R2688" s="38" t="n">
        <f aca="false">IFERROR(Counts!N2688/Counts!M2688,"")</f>
        <v>0.39622641509434</v>
      </c>
      <c r="S2688" s="38" t="n">
        <f aca="false">IFERROR(Counts!K2688/Counts!J2688,"")</f>
        <v>0.735294117647059</v>
      </c>
      <c r="T2688" s="38" t="n">
        <f aca="false">IFERROR(Counts!I2688/Counts!H2688,"")</f>
        <v>0.247863247863248</v>
      </c>
      <c r="U2688" s="38" t="n">
        <f aca="false">IFERROR(1-Counts!L2688/Counts!K2688,"")</f>
        <v>0.906666666666667</v>
      </c>
      <c r="V2688" s="39" t="n">
        <f aca="false">IFERROR(Counts!AJ2688/Counts!AI2688,"")</f>
        <v>75.6882352941177</v>
      </c>
      <c r="W2688" s="38" t="n">
        <f aca="false">IFERROR(Counts!AK2688/Counts!AI2688,"")</f>
        <v>0.558823529411765</v>
      </c>
      <c r="X2688" s="40" t="n">
        <f aca="false">IFERROR(Counts!O2688,"")</f>
        <v>-0.899</v>
      </c>
      <c r="Y2688" s="36" t="n">
        <f aca="false">IFERROR(INDEX('Season Counts'!$Y$2:$Y$740,$AF2688)/INDEX('Season Counts'!$X$2:$X$740,$AF2688),"")</f>
        <v>0.265572115384615</v>
      </c>
      <c r="Z2688" s="37" t="n">
        <f aca="false">IFERROR(J2688-Y2688,"")</f>
        <v>-0.028038782051282</v>
      </c>
      <c r="AA2688" s="38" t="n">
        <f aca="false">IFERROR(INDEX('Season Counts'!$K$2:$K$740,$AF2688)/INDEX('Season Counts'!$J$2:$J$740,$AF2688),"")</f>
        <v>0.378440366972477</v>
      </c>
      <c r="AB2688" s="41" t="n">
        <f aca="false">IFERROR(R2688-AA2688,"")</f>
        <v>0.0177860481218626</v>
      </c>
      <c r="AC2688" s="39" t="n">
        <f aca="false">IFERROR(INDEX('Season Counts'!$AG$2:$AG$740,$AF2688)/INDEX('Season Counts'!$AF$2:$AF$740,$AF2688),"")</f>
        <v>75.0596534653465</v>
      </c>
      <c r="AD2688" s="40" t="n">
        <f aca="false">IFERROR(V2688-AC2688,"")</f>
        <v>0.628581828771118</v>
      </c>
      <c r="AE2688" s="4" t="str">
        <f aca="false">IF(D2688&lt;Guide!$C$21,"Low PA",IF(TRIM(IF(ISNUMBER(AD2688),IF(N(AD2688)&lt;=-Guide!$C$24,"▼ Bat Speed  ",IF(N(AD2688)&gt;=Guide!$C$24,"▲ Bat Speed  ","")),"")&amp;IF(N(Z2688)&gt;=Guide!$C$22,"▲ Contact  ","")&amp;IF(N(Z2688)&lt;=-Guide!$C$22,"▼ Contact  ","")&amp;IF(N(AB2688)&gt;=Guide!$C$23,"▲ Chase  ","")&amp;IF(N(AB2688)&lt;=-Guide!$C$23,"▼ Chase  ",""))="","Stable",TRIM(IF(ISNUMBER(AD2688),IF(N(AD2688)&lt;=-Guide!$C$24,"▼ Bat Speed  ",IF(N(AD2688)&gt;=Guide!$C$24,"▲ Bat Speed  ","")),"")&amp;IF(N(Z2688)&gt;=Guide!$C$22,"▲ Contact  ","")&amp;IF(N(Z2688)&lt;=-Guide!$C$22,"▼ Contact  ","")&amp;IF(N(AB2688)&gt;=Guide!$C$23,"▲ Chase  ","")&amp;IF(N(AB2688)&lt;=-Guide!$C$23,"▼ Chase  ",""))))</f>
        <v>Stable</v>
      </c>
      <c r="AF2688" s="35" t="n">
        <f aca="false">MATCH(Counts!A2688,'Season Counts'!$A$2:$A$740,0)</f>
        <v>683</v>
      </c>
    </row>
    <row r="2689" customFormat="false" ht="15" hidden="false" customHeight="false" outlineLevel="0" collapsed="false">
      <c r="A2689" s="34" t="str">
        <f aca="false">Counts!B2689</f>
        <v>TEX</v>
      </c>
      <c r="B2689" s="5" t="str">
        <f aca="false">Counts!C2689</f>
        <v>Kyle Higashioka</v>
      </c>
      <c r="C2689" s="34" t="str">
        <f aca="false">Counts!F2689</f>
        <v>Mar-Apr</v>
      </c>
      <c r="D2689" s="35" t="n">
        <f aca="false">IFERROR(Counts!P2689,"")</f>
        <v>50</v>
      </c>
      <c r="E2689" s="36" t="n">
        <f aca="false">IFERROR(Counts!R2689/Counts!Q2689,"")</f>
        <v>0.222222222222222</v>
      </c>
      <c r="F2689" s="36" t="n">
        <f aca="false">IFERROR((Counts!R2689+Counts!V2689+Counts!W2689)/(Counts!Q2689+Counts!V2689+Counts!W2689+Counts!X2689),"")</f>
        <v>0.3</v>
      </c>
      <c r="G2689" s="36" t="n">
        <f aca="false">IFERROR((Counts!R2689+Counts!S2689+2*Counts!T2689+3*Counts!U2689)/Counts!Q2689,"")</f>
        <v>0.311111111111111</v>
      </c>
      <c r="H2689" s="35" t="n">
        <f aca="false">IFERROR(Counts!U2689,"")</f>
        <v>1</v>
      </c>
      <c r="I2689" s="36" t="n">
        <f aca="false">IFERROR(Counts!Z2689/Counts!AA2689,"")</f>
        <v>0.279</v>
      </c>
      <c r="J2689" s="36" t="n">
        <f aca="false">IFERROR(Counts!AB2689/Counts!AA2689,"")</f>
        <v>0.29472</v>
      </c>
      <c r="K2689" s="37" t="n">
        <f aca="false">IFERROR((Counts!AB2689-Counts!Z2689)/Counts!AA2689,"")</f>
        <v>0.01572</v>
      </c>
      <c r="L2689" s="38" t="n">
        <f aca="false">IFERROR(Counts!Y2689/Counts!P2689,"")</f>
        <v>0.3</v>
      </c>
      <c r="M2689" s="38" t="n">
        <f aca="false">IFERROR(Counts!V2689/Counts!P2689,"")</f>
        <v>0.1</v>
      </c>
      <c r="N2689" s="38" t="n">
        <f aca="false">IFERROR(Counts!AD2689/Counts!AC2689,"")</f>
        <v>0.133333333333333</v>
      </c>
      <c r="O2689" s="38" t="n">
        <f aca="false">IFERROR(Counts!AE2689/Counts!AC2689,"")</f>
        <v>0.466666666666667</v>
      </c>
      <c r="P2689" s="39" t="n">
        <f aca="false">IFERROR(Counts!AG2689/Counts!AF2689,"")</f>
        <v>89.8366666666667</v>
      </c>
      <c r="Q2689" s="38" t="n">
        <f aca="false">IFERROR(Counts!AH2689/Counts!AC2689,"")</f>
        <v>0.433333333333333</v>
      </c>
      <c r="R2689" s="38" t="n">
        <f aca="false">IFERROR(Counts!N2689/Counts!M2689,"")</f>
        <v>0.269230769230769</v>
      </c>
      <c r="S2689" s="38" t="n">
        <f aca="false">IFERROR(Counts!K2689/Counts!J2689,"")</f>
        <v>0.583333333333333</v>
      </c>
      <c r="T2689" s="38" t="n">
        <f aca="false">IFERROR(Counts!I2689/Counts!H2689,"")</f>
        <v>0.333333333333333</v>
      </c>
      <c r="U2689" s="38" t="n">
        <f aca="false">IFERROR(1-Counts!L2689/Counts!K2689,"")</f>
        <v>0.785714285714286</v>
      </c>
      <c r="V2689" s="39" t="n">
        <f aca="false">IFERROR(Counts!AJ2689/Counts!AI2689,"")</f>
        <v>71.0038961038961</v>
      </c>
      <c r="W2689" s="38" t="n">
        <f aca="false">IFERROR(Counts!AK2689/Counts!AI2689,"")</f>
        <v>0.12987012987013</v>
      </c>
      <c r="X2689" s="40" t="n">
        <f aca="false">IFERROR(Counts!O2689,"")</f>
        <v>-2.401</v>
      </c>
      <c r="Y2689" s="36" t="n">
        <f aca="false">IFERROR(INDEX('Season Counts'!$Y$2:$Y$740,$AF2689)/INDEX('Season Counts'!$X$2:$X$740,$AF2689),"")</f>
        <v>0.295188172043011</v>
      </c>
      <c r="Z2689" s="37" t="n">
        <f aca="false">IFERROR(J2689-Y2689,"")</f>
        <v>-0.000468172043010695</v>
      </c>
      <c r="AA2689" s="38" t="n">
        <f aca="false">IFERROR(INDEX('Season Counts'!$K$2:$K$740,$AF2689)/INDEX('Season Counts'!$J$2:$J$740,$AF2689),"")</f>
        <v>0.310606060606061</v>
      </c>
      <c r="AB2689" s="41" t="n">
        <f aca="false">IFERROR(R2689-AA2689,"")</f>
        <v>-0.0413752913752914</v>
      </c>
      <c r="AC2689" s="39" t="n">
        <f aca="false">IFERROR(INDEX('Season Counts'!$AG$2:$AG$740,$AF2689)/INDEX('Season Counts'!$AF$2:$AF$740,$AF2689),"")</f>
        <v>70.9172881355932</v>
      </c>
      <c r="AD2689" s="40" t="n">
        <f aca="false">IFERROR(V2689-AC2689,"")</f>
        <v>0.0866079683029</v>
      </c>
      <c r="AE2689" s="4" t="str">
        <f aca="false">IF(D2689&lt;Guide!$C$21,"Low PA",IF(TRIM(IF(ISNUMBER(AD2689),IF(N(AD2689)&lt;=-Guide!$C$24,"▼ Bat Speed  ",IF(N(AD2689)&gt;=Guide!$C$24,"▲ Bat Speed  ","")),"")&amp;IF(N(Z2689)&gt;=Guide!$C$22,"▲ Contact  ","")&amp;IF(N(Z2689)&lt;=-Guide!$C$22,"▼ Contact  ","")&amp;IF(N(AB2689)&gt;=Guide!$C$23,"▲ Chase  ","")&amp;IF(N(AB2689)&lt;=-Guide!$C$23,"▼ Chase  ",""))="","Stable",TRIM(IF(ISNUMBER(AD2689),IF(N(AD2689)&lt;=-Guide!$C$24,"▼ Bat Speed  ",IF(N(AD2689)&gt;=Guide!$C$24,"▲ Bat Speed  ","")),"")&amp;IF(N(Z2689)&gt;=Guide!$C$22,"▲ Contact  ","")&amp;IF(N(Z2689)&lt;=-Guide!$C$22,"▼ Contact  ","")&amp;IF(N(AB2689)&gt;=Guide!$C$23,"▲ Chase  ","")&amp;IF(N(AB2689)&lt;=-Guide!$C$23,"▼ Chase  ",""))))</f>
        <v>▼ Chase</v>
      </c>
      <c r="AF2689" s="35" t="n">
        <f aca="false">MATCH(Counts!A2689,'Season Counts'!$A$2:$A$740,0)</f>
        <v>684</v>
      </c>
    </row>
    <row r="2690" customFormat="false" ht="15" hidden="false" customHeight="false" outlineLevel="0" collapsed="false">
      <c r="A2690" s="34" t="str">
        <f aca="false">Counts!B2690</f>
        <v>TEX</v>
      </c>
      <c r="B2690" s="5" t="str">
        <f aca="false">Counts!C2690</f>
        <v>Kyle Higashioka</v>
      </c>
      <c r="C2690" s="34" t="str">
        <f aca="false">Counts!F2690</f>
        <v>May</v>
      </c>
      <c r="D2690" s="35" t="n">
        <f aca="false">IFERROR(Counts!P2690,"")</f>
        <v>49</v>
      </c>
      <c r="E2690" s="36" t="n">
        <f aca="false">IFERROR(Counts!R2690/Counts!Q2690,"")</f>
        <v>0.2</v>
      </c>
      <c r="F2690" s="36" t="n">
        <f aca="false">IFERROR((Counts!R2690+Counts!V2690+Counts!W2690)/(Counts!Q2690+Counts!V2690+Counts!W2690+Counts!X2690),"")</f>
        <v>0.26530612244898</v>
      </c>
      <c r="G2690" s="36" t="n">
        <f aca="false">IFERROR((Counts!R2690+Counts!S2690+2*Counts!T2690+3*Counts!U2690)/Counts!Q2690,"")</f>
        <v>0.355555555555556</v>
      </c>
      <c r="H2690" s="35" t="n">
        <f aca="false">IFERROR(Counts!U2690,"")</f>
        <v>2</v>
      </c>
      <c r="I2690" s="36" t="n">
        <f aca="false">IFERROR(Counts!Z2690/Counts!AA2690,"")</f>
        <v>0.274489795918367</v>
      </c>
      <c r="J2690" s="36" t="n">
        <f aca="false">IFERROR(Counts!AB2690/Counts!AA2690,"")</f>
        <v>0.256102040816327</v>
      </c>
      <c r="K2690" s="37" t="n">
        <f aca="false">IFERROR((Counts!AB2690-Counts!Z2690)/Counts!AA2690,"")</f>
        <v>-0.0183877551020408</v>
      </c>
      <c r="L2690" s="38" t="n">
        <f aca="false">IFERROR(Counts!Y2690/Counts!P2690,"")</f>
        <v>0.285714285714286</v>
      </c>
      <c r="M2690" s="38" t="n">
        <f aca="false">IFERROR(Counts!V2690/Counts!P2690,"")</f>
        <v>0.0612244897959184</v>
      </c>
      <c r="N2690" s="38" t="n">
        <f aca="false">IFERROR(Counts!AD2690/Counts!AC2690,"")</f>
        <v>0.0645161290322581</v>
      </c>
      <c r="O2690" s="38" t="n">
        <f aca="false">IFERROR(Counts!AE2690/Counts!AC2690,"")</f>
        <v>0.290322580645161</v>
      </c>
      <c r="P2690" s="39" t="n">
        <f aca="false">IFERROR(Counts!AG2690/Counts!AF2690,"")</f>
        <v>85.0161290322581</v>
      </c>
      <c r="Q2690" s="38" t="n">
        <f aca="false">IFERROR(Counts!AH2690/Counts!AC2690,"")</f>
        <v>0.354838709677419</v>
      </c>
      <c r="R2690" s="38" t="n">
        <f aca="false">IFERROR(Counts!N2690/Counts!M2690,"")</f>
        <v>0.342857142857143</v>
      </c>
      <c r="S2690" s="38" t="n">
        <f aca="false">IFERROR(Counts!K2690/Counts!J2690,"")</f>
        <v>0.56043956043956</v>
      </c>
      <c r="T2690" s="38" t="n">
        <f aca="false">IFERROR(Counts!I2690/Counts!H2690,"")</f>
        <v>0.298850574712644</v>
      </c>
      <c r="U2690" s="38" t="n">
        <f aca="false">IFERROR(1-Counts!L2690/Counts!K2690,"")</f>
        <v>0.843137254901961</v>
      </c>
      <c r="V2690" s="39" t="n">
        <f aca="false">IFERROR(Counts!AJ2690/Counts!AI2690,"")</f>
        <v>70.6779220779221</v>
      </c>
      <c r="W2690" s="38" t="n">
        <f aca="false">IFERROR(Counts!AK2690/Counts!AI2690,"")</f>
        <v>0.0909090909090909</v>
      </c>
      <c r="X2690" s="40" t="n">
        <f aca="false">IFERROR(Counts!O2690,"")</f>
        <v>-0.448</v>
      </c>
      <c r="Y2690" s="36" t="n">
        <f aca="false">IFERROR(INDEX('Season Counts'!$Y$2:$Y$740,$AF2690)/INDEX('Season Counts'!$X$2:$X$740,$AF2690),"")</f>
        <v>0.295188172043011</v>
      </c>
      <c r="Z2690" s="37" t="n">
        <f aca="false">IFERROR(J2690-Y2690,"")</f>
        <v>-0.0390861312266842</v>
      </c>
      <c r="AA2690" s="38" t="n">
        <f aca="false">IFERROR(INDEX('Season Counts'!$K$2:$K$740,$AF2690)/INDEX('Season Counts'!$J$2:$J$740,$AF2690),"")</f>
        <v>0.310606060606061</v>
      </c>
      <c r="AB2690" s="41" t="n">
        <f aca="false">IFERROR(R2690-AA2690,"")</f>
        <v>0.0322510822510823</v>
      </c>
      <c r="AC2690" s="39" t="n">
        <f aca="false">IFERROR(INDEX('Season Counts'!$AG$2:$AG$740,$AF2690)/INDEX('Season Counts'!$AF$2:$AF$740,$AF2690),"")</f>
        <v>70.9172881355932</v>
      </c>
      <c r="AD2690" s="40" t="n">
        <f aca="false">IFERROR(V2690-AC2690,"")</f>
        <v>-0.239366057671134</v>
      </c>
      <c r="AE2690" s="4" t="str">
        <f aca="false">IF(D2690&lt;Guide!$C$21,"Low PA",IF(TRIM(IF(ISNUMBER(AD2690),IF(N(AD2690)&lt;=-Guide!$C$24,"▼ Bat Speed  ",IF(N(AD2690)&gt;=Guide!$C$24,"▲ Bat Speed  ","")),"")&amp;IF(N(Z2690)&gt;=Guide!$C$22,"▲ Contact  ","")&amp;IF(N(Z2690)&lt;=-Guide!$C$22,"▼ Contact  ","")&amp;IF(N(AB2690)&gt;=Guide!$C$23,"▲ Chase  ","")&amp;IF(N(AB2690)&lt;=-Guide!$C$23,"▼ Chase  ",""))="","Stable",TRIM(IF(ISNUMBER(AD2690),IF(N(AD2690)&lt;=-Guide!$C$24,"▼ Bat Speed  ",IF(N(AD2690)&gt;=Guide!$C$24,"▲ Bat Speed  ","")),"")&amp;IF(N(Z2690)&gt;=Guide!$C$22,"▲ Contact  ","")&amp;IF(N(Z2690)&lt;=-Guide!$C$22,"▼ Contact  ","")&amp;IF(N(AB2690)&gt;=Guide!$C$23,"▲ Chase  ","")&amp;IF(N(AB2690)&lt;=-Guide!$C$23,"▼ Chase  ",""))))</f>
        <v>Stable</v>
      </c>
      <c r="AF2690" s="35" t="n">
        <f aca="false">MATCH(Counts!A2690,'Season Counts'!$A$2:$A$740,0)</f>
        <v>684</v>
      </c>
    </row>
    <row r="2691" customFormat="false" ht="15" hidden="false" customHeight="false" outlineLevel="0" collapsed="false">
      <c r="A2691" s="34" t="str">
        <f aca="false">Counts!B2691</f>
        <v>TEX</v>
      </c>
      <c r="B2691" s="5" t="str">
        <f aca="false">Counts!C2691</f>
        <v>Kyle Higashioka</v>
      </c>
      <c r="C2691" s="34" t="str">
        <f aca="false">Counts!F2691</f>
        <v>Jun</v>
      </c>
      <c r="D2691" s="35" t="n">
        <f aca="false">IFERROR(Counts!P2691,"")</f>
        <v>57</v>
      </c>
      <c r="E2691" s="36" t="n">
        <f aca="false">IFERROR(Counts!R2691/Counts!Q2691,"")</f>
        <v>0.24</v>
      </c>
      <c r="F2691" s="36" t="n">
        <f aca="false">IFERROR((Counts!R2691+Counts!V2691+Counts!W2691)/(Counts!Q2691+Counts!V2691+Counts!W2691+Counts!X2691),"")</f>
        <v>0.333333333333333</v>
      </c>
      <c r="G2691" s="36" t="n">
        <f aca="false">IFERROR((Counts!R2691+Counts!S2691+2*Counts!T2691+3*Counts!U2691)/Counts!Q2691,"")</f>
        <v>0.38</v>
      </c>
      <c r="H2691" s="35" t="n">
        <f aca="false">IFERROR(Counts!U2691,"")</f>
        <v>2</v>
      </c>
      <c r="I2691" s="36" t="n">
        <f aca="false">IFERROR(Counts!Z2691/Counts!AA2691,"")</f>
        <v>0.320175438596491</v>
      </c>
      <c r="J2691" s="36" t="n">
        <f aca="false">IFERROR(Counts!AB2691/Counts!AA2691,"")</f>
        <v>0.313</v>
      </c>
      <c r="K2691" s="37" t="n">
        <f aca="false">IFERROR((Counts!AB2691-Counts!Z2691)/Counts!AA2691,"")</f>
        <v>-0.00717543859649121</v>
      </c>
      <c r="L2691" s="38" t="n">
        <f aca="false">IFERROR(Counts!Y2691/Counts!P2691,"")</f>
        <v>0.210526315789474</v>
      </c>
      <c r="M2691" s="38" t="n">
        <f aca="false">IFERROR(Counts!V2691/Counts!P2691,"")</f>
        <v>0.12280701754386</v>
      </c>
      <c r="N2691" s="38" t="n">
        <f aca="false">IFERROR(Counts!AD2691/Counts!AC2691,"")</f>
        <v>0.0789473684210526</v>
      </c>
      <c r="O2691" s="38" t="n">
        <f aca="false">IFERROR(Counts!AE2691/Counts!AC2691,"")</f>
        <v>0.368421052631579</v>
      </c>
      <c r="P2691" s="39" t="n">
        <f aca="false">IFERROR(Counts!AG2691/Counts!AF2691,"")</f>
        <v>85.2026315789474</v>
      </c>
      <c r="Q2691" s="38" t="n">
        <f aca="false">IFERROR(Counts!AH2691/Counts!AC2691,"")</f>
        <v>0.315789473684211</v>
      </c>
      <c r="R2691" s="38" t="n">
        <f aca="false">IFERROR(Counts!N2691/Counts!M2691,"")</f>
        <v>0.258620689655172</v>
      </c>
      <c r="S2691" s="38" t="n">
        <f aca="false">IFERROR(Counts!K2691/Counts!J2691,"")</f>
        <v>0.570247933884298</v>
      </c>
      <c r="T2691" s="38" t="n">
        <f aca="false">IFERROR(Counts!I2691/Counts!H2691,"")</f>
        <v>0.171717171717172</v>
      </c>
      <c r="U2691" s="38" t="n">
        <f aca="false">IFERROR(1-Counts!L2691/Counts!K2691,"")</f>
        <v>0.971014492753623</v>
      </c>
      <c r="V2691" s="39" t="n">
        <f aca="false">IFERROR(Counts!AJ2691/Counts!AI2691,"")</f>
        <v>70.7626506024096</v>
      </c>
      <c r="W2691" s="38" t="n">
        <f aca="false">IFERROR(Counts!AK2691/Counts!AI2691,"")</f>
        <v>0.120481927710843</v>
      </c>
      <c r="X2691" s="40" t="n">
        <f aca="false">IFERROR(Counts!O2691,"")</f>
        <v>-1.5</v>
      </c>
      <c r="Y2691" s="36" t="n">
        <f aca="false">IFERROR(INDEX('Season Counts'!$Y$2:$Y$740,$AF2691)/INDEX('Season Counts'!$X$2:$X$740,$AF2691),"")</f>
        <v>0.295188172043011</v>
      </c>
      <c r="Z2691" s="37" t="n">
        <f aca="false">IFERROR(J2691-Y2691,"")</f>
        <v>0.0178118279569893</v>
      </c>
      <c r="AA2691" s="38" t="n">
        <f aca="false">IFERROR(INDEX('Season Counts'!$K$2:$K$740,$AF2691)/INDEX('Season Counts'!$J$2:$J$740,$AF2691),"")</f>
        <v>0.310606060606061</v>
      </c>
      <c r="AB2691" s="41" t="n">
        <f aca="false">IFERROR(R2691-AA2691,"")</f>
        <v>-0.0519853709508882</v>
      </c>
      <c r="AC2691" s="39" t="n">
        <f aca="false">IFERROR(INDEX('Season Counts'!$AG$2:$AG$740,$AF2691)/INDEX('Season Counts'!$AF$2:$AF$740,$AF2691),"")</f>
        <v>70.9172881355932</v>
      </c>
      <c r="AD2691" s="40" t="n">
        <f aca="false">IFERROR(V2691-AC2691,"")</f>
        <v>-0.154637533183575</v>
      </c>
      <c r="AE2691" s="4" t="str">
        <f aca="false">IF(D2691&lt;Guide!$C$21,"Low PA",IF(TRIM(IF(ISNUMBER(AD2691),IF(N(AD2691)&lt;=-Guide!$C$24,"▼ Bat Speed  ",IF(N(AD2691)&gt;=Guide!$C$24,"▲ Bat Speed  ","")),"")&amp;IF(N(Z2691)&gt;=Guide!$C$22,"▲ Contact  ","")&amp;IF(N(Z2691)&lt;=-Guide!$C$22,"▼ Contact  ","")&amp;IF(N(AB2691)&gt;=Guide!$C$23,"▲ Chase  ","")&amp;IF(N(AB2691)&lt;=-Guide!$C$23,"▼ Chase  ",""))="","Stable",TRIM(IF(ISNUMBER(AD2691),IF(N(AD2691)&lt;=-Guide!$C$24,"▼ Bat Speed  ",IF(N(AD2691)&gt;=Guide!$C$24,"▲ Bat Speed  ","")),"")&amp;IF(N(Z2691)&gt;=Guide!$C$22,"▲ Contact  ","")&amp;IF(N(Z2691)&lt;=-Guide!$C$22,"▼ Contact  ","")&amp;IF(N(AB2691)&gt;=Guide!$C$23,"▲ Chase  ","")&amp;IF(N(AB2691)&lt;=-Guide!$C$23,"▼ Chase  ",""))))</f>
        <v>▼ Chase</v>
      </c>
      <c r="AF2691" s="35" t="n">
        <f aca="false">MATCH(Counts!A2691,'Season Counts'!$A$2:$A$740,0)</f>
        <v>684</v>
      </c>
    </row>
    <row r="2692" customFormat="false" ht="15" hidden="false" customHeight="false" outlineLevel="0" collapsed="false">
      <c r="A2692" s="34" t="str">
        <f aca="false">Counts!B2692</f>
        <v>TEX</v>
      </c>
      <c r="B2692" s="5" t="str">
        <f aca="false">Counts!C2692</f>
        <v>Kyle Higashioka</v>
      </c>
      <c r="C2692" s="34" t="str">
        <f aca="false">Counts!F2692</f>
        <v>Jul</v>
      </c>
      <c r="D2692" s="35" t="n">
        <f aca="false">IFERROR(Counts!P2692,"")</f>
        <v>30</v>
      </c>
      <c r="E2692" s="36" t="n">
        <f aca="false">IFERROR(Counts!R2692/Counts!Q2692,"")</f>
        <v>0.2</v>
      </c>
      <c r="F2692" s="36" t="n">
        <f aca="false">IFERROR((Counts!R2692+Counts!V2692+Counts!W2692)/(Counts!Q2692+Counts!V2692+Counts!W2692+Counts!X2692),"")</f>
        <v>0.333333333333333</v>
      </c>
      <c r="G2692" s="36" t="n">
        <f aca="false">IFERROR((Counts!R2692+Counts!S2692+2*Counts!T2692+3*Counts!U2692)/Counts!Q2692,"")</f>
        <v>0.48</v>
      </c>
      <c r="H2692" s="35" t="n">
        <f aca="false">IFERROR(Counts!U2692,"")</f>
        <v>2</v>
      </c>
      <c r="I2692" s="36" t="n">
        <f aca="false">IFERROR(Counts!Z2692/Counts!AA2692,"")</f>
        <v>0.351666666666667</v>
      </c>
      <c r="J2692" s="36" t="n">
        <f aca="false">IFERROR(Counts!AB2692/Counts!AA2692,"")</f>
        <v>0.325966666666667</v>
      </c>
      <c r="K2692" s="37" t="n">
        <f aca="false">IFERROR((Counts!AB2692-Counts!Z2692)/Counts!AA2692,"")</f>
        <v>-0.0257</v>
      </c>
      <c r="L2692" s="38" t="n">
        <f aca="false">IFERROR(Counts!Y2692/Counts!P2692,"")</f>
        <v>0.2</v>
      </c>
      <c r="M2692" s="38" t="n">
        <f aca="false">IFERROR(Counts!V2692/Counts!P2692,"")</f>
        <v>0.133333333333333</v>
      </c>
      <c r="N2692" s="38" t="n">
        <f aca="false">IFERROR(Counts!AD2692/Counts!AC2692,"")</f>
        <v>0.0526315789473684</v>
      </c>
      <c r="O2692" s="38" t="n">
        <f aca="false">IFERROR(Counts!AE2692/Counts!AC2692,"")</f>
        <v>0.421052631578947</v>
      </c>
      <c r="P2692" s="39" t="n">
        <f aca="false">IFERROR(Counts!AG2692/Counts!AF2692,"")</f>
        <v>90.2526315789474</v>
      </c>
      <c r="Q2692" s="38" t="n">
        <f aca="false">IFERROR(Counts!AH2692/Counts!AC2692,"")</f>
        <v>0.473684210526316</v>
      </c>
      <c r="R2692" s="38" t="n">
        <f aca="false">IFERROR(Counts!N2692/Counts!M2692,"")</f>
        <v>0.408450704225352</v>
      </c>
      <c r="S2692" s="38" t="n">
        <f aca="false">IFERROR(Counts!K2692/Counts!J2692,"")</f>
        <v>0.639344262295082</v>
      </c>
      <c r="T2692" s="38" t="n">
        <f aca="false">IFERROR(Counts!I2692/Counts!H2692,"")</f>
        <v>0.205882352941176</v>
      </c>
      <c r="U2692" s="38" t="n">
        <f aca="false">IFERROR(1-Counts!L2692/Counts!K2692,"")</f>
        <v>0.923076923076923</v>
      </c>
      <c r="V2692" s="39" t="n">
        <f aca="false">IFERROR(Counts!AJ2692/Counts!AI2692,"")</f>
        <v>71.3413793103448</v>
      </c>
      <c r="W2692" s="38" t="n">
        <f aca="false">IFERROR(Counts!AK2692/Counts!AI2692,"")</f>
        <v>0.120689655172414</v>
      </c>
      <c r="X2692" s="40" t="n">
        <f aca="false">IFERROR(Counts!O2692,"")</f>
        <v>2.493</v>
      </c>
      <c r="Y2692" s="36" t="n">
        <f aca="false">IFERROR(INDEX('Season Counts'!$Y$2:$Y$740,$AF2692)/INDEX('Season Counts'!$X$2:$X$740,$AF2692),"")</f>
        <v>0.295188172043011</v>
      </c>
      <c r="Z2692" s="37" t="n">
        <f aca="false">IFERROR(J2692-Y2692,"")</f>
        <v>0.030778494623656</v>
      </c>
      <c r="AA2692" s="38" t="n">
        <f aca="false">IFERROR(INDEX('Season Counts'!$K$2:$K$740,$AF2692)/INDEX('Season Counts'!$J$2:$J$740,$AF2692),"")</f>
        <v>0.310606060606061</v>
      </c>
      <c r="AB2692" s="41" t="n">
        <f aca="false">IFERROR(R2692-AA2692,"")</f>
        <v>0.0978446436192915</v>
      </c>
      <c r="AC2692" s="39" t="n">
        <f aca="false">IFERROR(INDEX('Season Counts'!$AG$2:$AG$740,$AF2692)/INDEX('Season Counts'!$AF$2:$AF$740,$AF2692),"")</f>
        <v>70.9172881355932</v>
      </c>
      <c r="AD2692" s="40" t="n">
        <f aca="false">IFERROR(V2692-AC2692,"")</f>
        <v>0.424091174751624</v>
      </c>
      <c r="AE2692" s="4" t="str">
        <f aca="false">IF(D2692&lt;Guide!$C$21,"Low PA",IF(TRIM(IF(ISNUMBER(AD2692),IF(N(AD2692)&lt;=-Guide!$C$24,"▼ Bat Speed  ",IF(N(AD2692)&gt;=Guide!$C$24,"▲ Bat Speed  ","")),"")&amp;IF(N(Z2692)&gt;=Guide!$C$22,"▲ Contact  ","")&amp;IF(N(Z2692)&lt;=-Guide!$C$22,"▼ Contact  ","")&amp;IF(N(AB2692)&gt;=Guide!$C$23,"▲ Chase  ","")&amp;IF(N(AB2692)&lt;=-Guide!$C$23,"▼ Chase  ",""))="","Stable",TRIM(IF(ISNUMBER(AD2692),IF(N(AD2692)&lt;=-Guide!$C$24,"▼ Bat Speed  ",IF(N(AD2692)&gt;=Guide!$C$24,"▲ Bat Speed  ","")),"")&amp;IF(N(Z2692)&gt;=Guide!$C$22,"▲ Contact  ","")&amp;IF(N(Z2692)&lt;=-Guide!$C$22,"▼ Contact  ","")&amp;IF(N(AB2692)&gt;=Guide!$C$23,"▲ Chase  ","")&amp;IF(N(AB2692)&lt;=-Guide!$C$23,"▼ Chase  ",""))))</f>
        <v>Low PA</v>
      </c>
      <c r="AF2692" s="35" t="n">
        <f aca="false">MATCH(Counts!A2692,'Season Counts'!$A$2:$A$740,0)</f>
        <v>684</v>
      </c>
    </row>
    <row r="2693" customFormat="false" ht="15" hidden="false" customHeight="false" outlineLevel="0" collapsed="false">
      <c r="A2693" s="34" t="str">
        <f aca="false">Counts!B2693</f>
        <v>TEX</v>
      </c>
      <c r="B2693" s="5" t="str">
        <f aca="false">Counts!C2693</f>
        <v>Josh Smith</v>
      </c>
      <c r="C2693" s="34" t="str">
        <f aca="false">Counts!F2693</f>
        <v>Mar-Apr</v>
      </c>
      <c r="D2693" s="35" t="n">
        <f aca="false">IFERROR(Counts!P2693,"")</f>
        <v>98</v>
      </c>
      <c r="E2693" s="36" t="n">
        <f aca="false">IFERROR(Counts!R2693/Counts!Q2693,"")</f>
        <v>0.192771084337349</v>
      </c>
      <c r="F2693" s="36" t="n">
        <f aca="false">IFERROR((Counts!R2693+Counts!V2693+Counts!W2693)/(Counts!Q2693+Counts!V2693+Counts!W2693+Counts!X2693),"")</f>
        <v>0.306122448979592</v>
      </c>
      <c r="G2693" s="36" t="n">
        <f aca="false">IFERROR((Counts!R2693+Counts!S2693+2*Counts!T2693+3*Counts!U2693)/Counts!Q2693,"")</f>
        <v>0.216867469879518</v>
      </c>
      <c r="H2693" s="35" t="n">
        <f aca="false">IFERROR(Counts!U2693,"")</f>
        <v>0</v>
      </c>
      <c r="I2693" s="36" t="n">
        <f aca="false">IFERROR(Counts!Z2693/Counts!AA2693,"")</f>
        <v>0.254736842105263</v>
      </c>
      <c r="J2693" s="36" t="n">
        <f aca="false">IFERROR(Counts!AB2693/Counts!AA2693,"")</f>
        <v>0.305147368421053</v>
      </c>
      <c r="K2693" s="37" t="n">
        <f aca="false">IFERROR((Counts!AB2693-Counts!Z2693)/Counts!AA2693,"")</f>
        <v>0.0504105263157895</v>
      </c>
      <c r="L2693" s="38" t="n">
        <f aca="false">IFERROR(Counts!Y2693/Counts!P2693,"")</f>
        <v>0.183673469387755</v>
      </c>
      <c r="M2693" s="38" t="n">
        <f aca="false">IFERROR(Counts!V2693/Counts!P2693,"")</f>
        <v>0.13265306122449</v>
      </c>
      <c r="N2693" s="38" t="n">
        <f aca="false">IFERROR(Counts!AD2693/Counts!AC2693,"")</f>
        <v>0.0606060606060606</v>
      </c>
      <c r="O2693" s="38" t="n">
        <f aca="false">IFERROR(Counts!AE2693/Counts!AC2693,"")</f>
        <v>0.378787878787879</v>
      </c>
      <c r="P2693" s="39" t="n">
        <f aca="false">IFERROR(Counts!AG2693/Counts!AF2693,"")</f>
        <v>86.5333333333333</v>
      </c>
      <c r="Q2693" s="38" t="n">
        <f aca="false">IFERROR(Counts!AH2693/Counts!AC2693,"")</f>
        <v>0.378787878787879</v>
      </c>
      <c r="R2693" s="38" t="n">
        <f aca="false">IFERROR(Counts!N2693/Counts!M2693,"")</f>
        <v>0.310344827586207</v>
      </c>
      <c r="S2693" s="38" t="n">
        <f aca="false">IFERROR(Counts!K2693/Counts!J2693,"")</f>
        <v>0.657458563535912</v>
      </c>
      <c r="T2693" s="38" t="n">
        <f aca="false">IFERROR(Counts!I2693/Counts!H2693,"")</f>
        <v>0.208791208791209</v>
      </c>
      <c r="U2693" s="38" t="n">
        <f aca="false">IFERROR(1-Counts!L2693/Counts!K2693,"")</f>
        <v>0.890756302521008</v>
      </c>
      <c r="V2693" s="39" t="n">
        <f aca="false">IFERROR(Counts!AJ2693/Counts!AI2693,"")</f>
        <v>69.315625</v>
      </c>
      <c r="W2693" s="38" t="n">
        <f aca="false">IFERROR(Counts!AK2693/Counts!AI2693,"")</f>
        <v>0.03125</v>
      </c>
      <c r="X2693" s="40" t="n">
        <f aca="false">IFERROR(Counts!O2693,"")</f>
        <v>-6.065</v>
      </c>
      <c r="Y2693" s="36" t="n">
        <f aca="false">IFERROR(INDEX('Season Counts'!$Y$2:$Y$740,$AF2693)/INDEX('Season Counts'!$X$2:$X$740,$AF2693),"")</f>
        <v>0.272794701986755</v>
      </c>
      <c r="Z2693" s="37" t="n">
        <f aca="false">IFERROR(J2693-Y2693,"")</f>
        <v>0.0323526664342977</v>
      </c>
      <c r="AA2693" s="38" t="n">
        <f aca="false">IFERROR(INDEX('Season Counts'!$K$2:$K$740,$AF2693)/INDEX('Season Counts'!$J$2:$J$740,$AF2693),"")</f>
        <v>0.343137254901961</v>
      </c>
      <c r="AB2693" s="41" t="n">
        <f aca="false">IFERROR(R2693-AA2693,"")</f>
        <v>-0.0327924273157539</v>
      </c>
      <c r="AC2693" s="39" t="n">
        <f aca="false">IFERROR(INDEX('Season Counts'!$AG$2:$AG$740,$AF2693)/INDEX('Season Counts'!$AF$2:$AF$740,$AF2693),"")</f>
        <v>69.0156</v>
      </c>
      <c r="AD2693" s="40" t="n">
        <f aca="false">IFERROR(V2693-AC2693,"")</f>
        <v>0.300024999999991</v>
      </c>
      <c r="AE2693" s="4" t="str">
        <f aca="false">IF(D2693&lt;Guide!$C$21,"Low PA",IF(TRIM(IF(ISNUMBER(AD2693),IF(N(AD2693)&lt;=-Guide!$C$24,"▼ Bat Speed  ",IF(N(AD2693)&gt;=Guide!$C$24,"▲ Bat Speed  ","")),"")&amp;IF(N(Z2693)&gt;=Guide!$C$22,"▲ Contact  ","")&amp;IF(N(Z2693)&lt;=-Guide!$C$22,"▼ Contact  ","")&amp;IF(N(AB2693)&gt;=Guide!$C$23,"▲ Chase  ","")&amp;IF(N(AB2693)&lt;=-Guide!$C$23,"▼ Chase  ",""))="","Stable",TRIM(IF(ISNUMBER(AD2693),IF(N(AD2693)&lt;=-Guide!$C$24,"▼ Bat Speed  ",IF(N(AD2693)&gt;=Guide!$C$24,"▲ Bat Speed  ","")),"")&amp;IF(N(Z2693)&gt;=Guide!$C$22,"▲ Contact  ","")&amp;IF(N(Z2693)&lt;=-Guide!$C$22,"▼ Contact  ","")&amp;IF(N(AB2693)&gt;=Guide!$C$23,"▲ Chase  ","")&amp;IF(N(AB2693)&lt;=-Guide!$C$23,"▼ Chase  ",""))))</f>
        <v>Stable</v>
      </c>
      <c r="AF2693" s="35" t="n">
        <f aca="false">MATCH(Counts!A2693,'Season Counts'!$A$2:$A$740,0)</f>
        <v>685</v>
      </c>
    </row>
    <row r="2694" customFormat="false" ht="15" hidden="false" customHeight="false" outlineLevel="0" collapsed="false">
      <c r="A2694" s="34" t="str">
        <f aca="false">Counts!B2694</f>
        <v>TEX</v>
      </c>
      <c r="B2694" s="5" t="str">
        <f aca="false">Counts!C2694</f>
        <v>Josh Smith</v>
      </c>
      <c r="C2694" s="34" t="str">
        <f aca="false">Counts!F2694</f>
        <v>May</v>
      </c>
      <c r="D2694" s="35" t="n">
        <f aca="false">IFERROR(Counts!P2694,"")</f>
        <v>10</v>
      </c>
      <c r="E2694" s="36" t="n">
        <f aca="false">IFERROR(Counts!R2694/Counts!Q2694,"")</f>
        <v>0.444444444444444</v>
      </c>
      <c r="F2694" s="36" t="n">
        <f aca="false">IFERROR((Counts!R2694+Counts!V2694+Counts!W2694)/(Counts!Q2694+Counts!V2694+Counts!W2694+Counts!X2694),"")</f>
        <v>0.5</v>
      </c>
      <c r="G2694" s="36" t="n">
        <f aca="false">IFERROR((Counts!R2694+Counts!S2694+2*Counts!T2694+3*Counts!U2694)/Counts!Q2694,"")</f>
        <v>0.444444444444444</v>
      </c>
      <c r="H2694" s="35" t="n">
        <f aca="false">IFERROR(Counts!U2694,"")</f>
        <v>0</v>
      </c>
      <c r="I2694" s="36" t="n">
        <f aca="false">IFERROR(Counts!Z2694/Counts!AA2694,"")</f>
        <v>0.43</v>
      </c>
      <c r="J2694" s="36" t="n">
        <f aca="false">IFERROR(Counts!AB2694/Counts!AA2694,"")</f>
        <v>0.3103</v>
      </c>
      <c r="K2694" s="37" t="n">
        <f aca="false">IFERROR((Counts!AB2694-Counts!Z2694)/Counts!AA2694,"")</f>
        <v>-0.1197</v>
      </c>
      <c r="L2694" s="38" t="n">
        <f aca="false">IFERROR(Counts!Y2694/Counts!P2694,"")</f>
        <v>0.2</v>
      </c>
      <c r="M2694" s="38" t="n">
        <f aca="false">IFERROR(Counts!V2694/Counts!P2694,"")</f>
        <v>0.1</v>
      </c>
      <c r="N2694" s="38" t="n">
        <f aca="false">IFERROR(Counts!AD2694/Counts!AC2694,"")</f>
        <v>0</v>
      </c>
      <c r="O2694" s="38" t="n">
        <f aca="false">IFERROR(Counts!AE2694/Counts!AC2694,"")</f>
        <v>0.142857142857143</v>
      </c>
      <c r="P2694" s="39" t="n">
        <f aca="false">IFERROR(Counts!AG2694/Counts!AF2694,"")</f>
        <v>85.0142857142857</v>
      </c>
      <c r="Q2694" s="38" t="n">
        <f aca="false">IFERROR(Counts!AH2694/Counts!AC2694,"")</f>
        <v>0.428571428571429</v>
      </c>
      <c r="R2694" s="38" t="n">
        <f aca="false">IFERROR(Counts!N2694/Counts!M2694,"")</f>
        <v>0.266666666666667</v>
      </c>
      <c r="S2694" s="38" t="n">
        <f aca="false">IFERROR(Counts!K2694/Counts!J2694,"")</f>
        <v>0.736842105263158</v>
      </c>
      <c r="T2694" s="38" t="n">
        <f aca="false">IFERROR(Counts!I2694/Counts!H2694,"")</f>
        <v>0.111111111111111</v>
      </c>
      <c r="U2694" s="38" t="n">
        <f aca="false">IFERROR(1-Counts!L2694/Counts!K2694,"")</f>
        <v>0.928571428571429</v>
      </c>
      <c r="V2694" s="39" t="n">
        <f aca="false">IFERROR(Counts!AJ2694/Counts!AI2694,"")</f>
        <v>69.2375</v>
      </c>
      <c r="W2694" s="38" t="n">
        <f aca="false">IFERROR(Counts!AK2694/Counts!AI2694,"")</f>
        <v>0</v>
      </c>
      <c r="X2694" s="40" t="n">
        <f aca="false">IFERROR(Counts!O2694,"")</f>
        <v>0.386</v>
      </c>
      <c r="Y2694" s="36" t="n">
        <f aca="false">IFERROR(INDEX('Season Counts'!$Y$2:$Y$740,$AF2694)/INDEX('Season Counts'!$X$2:$X$740,$AF2694),"")</f>
        <v>0.272794701986755</v>
      </c>
      <c r="Z2694" s="37" t="n">
        <f aca="false">IFERROR(J2694-Y2694,"")</f>
        <v>0.037505298013245</v>
      </c>
      <c r="AA2694" s="38" t="n">
        <f aca="false">IFERROR(INDEX('Season Counts'!$K$2:$K$740,$AF2694)/INDEX('Season Counts'!$J$2:$J$740,$AF2694),"")</f>
        <v>0.343137254901961</v>
      </c>
      <c r="AB2694" s="41" t="n">
        <f aca="false">IFERROR(R2694-AA2694,"")</f>
        <v>-0.0764705882352941</v>
      </c>
      <c r="AC2694" s="39" t="n">
        <f aca="false">IFERROR(INDEX('Season Counts'!$AG$2:$AG$740,$AF2694)/INDEX('Season Counts'!$AF$2:$AF$740,$AF2694),"")</f>
        <v>69.0156</v>
      </c>
      <c r="AD2694" s="40" t="n">
        <f aca="false">IFERROR(V2694-AC2694,"")</f>
        <v>0.221899999999991</v>
      </c>
      <c r="AE2694" s="4" t="str">
        <f aca="false">IF(D2694&lt;Guide!$C$21,"Low PA",IF(TRIM(IF(ISNUMBER(AD2694),IF(N(AD2694)&lt;=-Guide!$C$24,"▼ Bat Speed  ",IF(N(AD2694)&gt;=Guide!$C$24,"▲ Bat Speed  ","")),"")&amp;IF(N(Z2694)&gt;=Guide!$C$22,"▲ Contact  ","")&amp;IF(N(Z2694)&lt;=-Guide!$C$22,"▼ Contact  ","")&amp;IF(N(AB2694)&gt;=Guide!$C$23,"▲ Chase  ","")&amp;IF(N(AB2694)&lt;=-Guide!$C$23,"▼ Chase  ",""))="","Stable",TRIM(IF(ISNUMBER(AD2694),IF(N(AD2694)&lt;=-Guide!$C$24,"▼ Bat Speed  ",IF(N(AD2694)&gt;=Guide!$C$24,"▲ Bat Speed  ","")),"")&amp;IF(N(Z2694)&gt;=Guide!$C$22,"▲ Contact  ","")&amp;IF(N(Z2694)&lt;=-Guide!$C$22,"▼ Contact  ","")&amp;IF(N(AB2694)&gt;=Guide!$C$23,"▲ Chase  ","")&amp;IF(N(AB2694)&lt;=-Guide!$C$23,"▼ Chase  ",""))))</f>
        <v>Low PA</v>
      </c>
      <c r="AF2694" s="35" t="n">
        <f aca="false">MATCH(Counts!A2694,'Season Counts'!$A$2:$A$740,0)</f>
        <v>685</v>
      </c>
    </row>
    <row r="2695" customFormat="false" ht="15" hidden="false" customHeight="false" outlineLevel="0" collapsed="false">
      <c r="A2695" s="34" t="str">
        <f aca="false">Counts!B2695</f>
        <v>TEX</v>
      </c>
      <c r="B2695" s="5" t="str">
        <f aca="false">Counts!C2695</f>
        <v>Josh Smith</v>
      </c>
      <c r="C2695" s="34" t="str">
        <f aca="false">Counts!F2695</f>
        <v>Jun</v>
      </c>
      <c r="D2695" s="35" t="n">
        <f aca="false">IFERROR(Counts!P2695,"")</f>
        <v>9</v>
      </c>
      <c r="E2695" s="36" t="n">
        <f aca="false">IFERROR(Counts!R2695/Counts!Q2695,"")</f>
        <v>0.222222222222222</v>
      </c>
      <c r="F2695" s="36" t="n">
        <f aca="false">IFERROR((Counts!R2695+Counts!V2695+Counts!W2695)/(Counts!Q2695+Counts!V2695+Counts!W2695+Counts!X2695),"")</f>
        <v>0.222222222222222</v>
      </c>
      <c r="G2695" s="36" t="n">
        <f aca="false">IFERROR((Counts!R2695+Counts!S2695+2*Counts!T2695+3*Counts!U2695)/Counts!Q2695,"")</f>
        <v>0.333333333333333</v>
      </c>
      <c r="H2695" s="35" t="n">
        <f aca="false">IFERROR(Counts!U2695,"")</f>
        <v>0</v>
      </c>
      <c r="I2695" s="36" t="n">
        <f aca="false">IFERROR(Counts!Z2695/Counts!AA2695,"")</f>
        <v>0.238888888888889</v>
      </c>
      <c r="J2695" s="36" t="n">
        <f aca="false">IFERROR(Counts!AB2695/Counts!AA2695,"")</f>
        <v>0.0925555555555556</v>
      </c>
      <c r="K2695" s="37" t="n">
        <f aca="false">IFERROR((Counts!AB2695-Counts!Z2695)/Counts!AA2695,"")</f>
        <v>-0.146333333333333</v>
      </c>
      <c r="L2695" s="38" t="n">
        <f aca="false">IFERROR(Counts!Y2695/Counts!P2695,"")</f>
        <v>0.222222222222222</v>
      </c>
      <c r="M2695" s="38" t="n">
        <f aca="false">IFERROR(Counts!V2695/Counts!P2695,"")</f>
        <v>0</v>
      </c>
      <c r="N2695" s="38" t="n">
        <f aca="false">IFERROR(Counts!AD2695/Counts!AC2695,"")</f>
        <v>0</v>
      </c>
      <c r="O2695" s="38" t="n">
        <f aca="false">IFERROR(Counts!AE2695/Counts!AC2695,"")</f>
        <v>0</v>
      </c>
      <c r="P2695" s="39" t="n">
        <f aca="false">IFERROR(Counts!AG2695/Counts!AF2695,"")</f>
        <v>78.5142857142857</v>
      </c>
      <c r="Q2695" s="38" t="n">
        <f aca="false">IFERROR(Counts!AH2695/Counts!AC2695,"")</f>
        <v>0.285714285714286</v>
      </c>
      <c r="R2695" s="38" t="n">
        <f aca="false">IFERROR(Counts!N2695/Counts!M2695,"")</f>
        <v>0.583333333333333</v>
      </c>
      <c r="S2695" s="38" t="n">
        <f aca="false">IFERROR(Counts!K2695/Counts!J2695,"")</f>
        <v>0.411764705882353</v>
      </c>
      <c r="T2695" s="38" t="n">
        <f aca="false">IFERROR(Counts!I2695/Counts!H2695,"")</f>
        <v>0.214285714285714</v>
      </c>
      <c r="U2695" s="38" t="n">
        <f aca="false">IFERROR(1-Counts!L2695/Counts!K2695,"")</f>
        <v>1</v>
      </c>
      <c r="V2695" s="39" t="n">
        <f aca="false">IFERROR(Counts!AJ2695/Counts!AI2695,"")</f>
        <v>69.0666666666667</v>
      </c>
      <c r="W2695" s="38" t="n">
        <f aca="false">IFERROR(Counts!AK2695/Counts!AI2695,"")</f>
        <v>0</v>
      </c>
      <c r="X2695" s="40" t="n">
        <f aca="false">IFERROR(Counts!O2695,"")</f>
        <v>-0.558</v>
      </c>
      <c r="Y2695" s="36" t="n">
        <f aca="false">IFERROR(INDEX('Season Counts'!$Y$2:$Y$740,$AF2695)/INDEX('Season Counts'!$X$2:$X$740,$AF2695),"")</f>
        <v>0.272794701986755</v>
      </c>
      <c r="Z2695" s="37" t="n">
        <f aca="false">IFERROR(J2695-Y2695,"")</f>
        <v>-0.180239146431199</v>
      </c>
      <c r="AA2695" s="38" t="n">
        <f aca="false">IFERROR(INDEX('Season Counts'!$K$2:$K$740,$AF2695)/INDEX('Season Counts'!$J$2:$J$740,$AF2695),"")</f>
        <v>0.343137254901961</v>
      </c>
      <c r="AB2695" s="41" t="n">
        <f aca="false">IFERROR(R2695-AA2695,"")</f>
        <v>0.240196078431373</v>
      </c>
      <c r="AC2695" s="39" t="n">
        <f aca="false">IFERROR(INDEX('Season Counts'!$AG$2:$AG$740,$AF2695)/INDEX('Season Counts'!$AF$2:$AF$740,$AF2695),"")</f>
        <v>69.0156</v>
      </c>
      <c r="AD2695" s="40" t="n">
        <f aca="false">IFERROR(V2695-AC2695,"")</f>
        <v>0.0510666666666566</v>
      </c>
      <c r="AE2695" s="4" t="str">
        <f aca="false">IF(D2695&lt;Guide!$C$21,"Low PA",IF(TRIM(IF(ISNUMBER(AD2695),IF(N(AD2695)&lt;=-Guide!$C$24,"▼ Bat Speed  ",IF(N(AD2695)&gt;=Guide!$C$24,"▲ Bat Speed  ","")),"")&amp;IF(N(Z2695)&gt;=Guide!$C$22,"▲ Contact  ","")&amp;IF(N(Z2695)&lt;=-Guide!$C$22,"▼ Contact  ","")&amp;IF(N(AB2695)&gt;=Guide!$C$23,"▲ Chase  ","")&amp;IF(N(AB2695)&lt;=-Guide!$C$23,"▼ Chase  ",""))="","Stable",TRIM(IF(ISNUMBER(AD2695),IF(N(AD2695)&lt;=-Guide!$C$24,"▼ Bat Speed  ",IF(N(AD2695)&gt;=Guide!$C$24,"▲ Bat Speed  ","")),"")&amp;IF(N(Z2695)&gt;=Guide!$C$22,"▲ Contact  ","")&amp;IF(N(Z2695)&lt;=-Guide!$C$22,"▼ Contact  ","")&amp;IF(N(AB2695)&gt;=Guide!$C$23,"▲ Chase  ","")&amp;IF(N(AB2695)&lt;=-Guide!$C$23,"▼ Chase  ",""))))</f>
        <v>Low PA</v>
      </c>
      <c r="AF2695" s="35" t="n">
        <f aca="false">MATCH(Counts!A2695,'Season Counts'!$A$2:$A$740,0)</f>
        <v>685</v>
      </c>
    </row>
    <row r="2696" customFormat="false" ht="15" hidden="false" customHeight="false" outlineLevel="0" collapsed="false">
      <c r="A2696" s="34" t="str">
        <f aca="false">Counts!B2696</f>
        <v>TEX</v>
      </c>
      <c r="B2696" s="5" t="str">
        <f aca="false">Counts!C2696</f>
        <v>Josh Smith</v>
      </c>
      <c r="C2696" s="34" t="str">
        <f aca="false">Counts!F2696</f>
        <v>Jul</v>
      </c>
      <c r="D2696" s="35" t="n">
        <f aca="false">IFERROR(Counts!P2696,"")</f>
        <v>37</v>
      </c>
      <c r="E2696" s="36" t="n">
        <f aca="false">IFERROR(Counts!R2696/Counts!Q2696,"")</f>
        <v>0.2</v>
      </c>
      <c r="F2696" s="36" t="n">
        <f aca="false">IFERROR((Counts!R2696+Counts!V2696+Counts!W2696)/(Counts!Q2696+Counts!V2696+Counts!W2696+Counts!X2696),"")</f>
        <v>0.243243243243243</v>
      </c>
      <c r="G2696" s="36" t="n">
        <f aca="false">IFERROR((Counts!R2696+Counts!S2696+2*Counts!T2696+3*Counts!U2696)/Counts!Q2696,"")</f>
        <v>0.342857142857143</v>
      </c>
      <c r="H2696" s="35" t="n">
        <f aca="false">IFERROR(Counts!U2696,"")</f>
        <v>1</v>
      </c>
      <c r="I2696" s="36" t="n">
        <f aca="false">IFERROR(Counts!Z2696/Counts!AA2696,"")</f>
        <v>0.256756756756757</v>
      </c>
      <c r="J2696" s="36" t="n">
        <f aca="false">IFERROR(Counts!AB2696/Counts!AA2696,"")</f>
        <v>0.223432432432432</v>
      </c>
      <c r="K2696" s="37" t="n">
        <f aca="false">IFERROR((Counts!AB2696-Counts!Z2696)/Counts!AA2696,"")</f>
        <v>-0.0333243243243243</v>
      </c>
      <c r="L2696" s="38" t="n">
        <f aca="false">IFERROR(Counts!Y2696/Counts!P2696,"")</f>
        <v>0.189189189189189</v>
      </c>
      <c r="M2696" s="38" t="n">
        <f aca="false">IFERROR(Counts!V2696/Counts!P2696,"")</f>
        <v>0.0540540540540541</v>
      </c>
      <c r="N2696" s="38" t="n">
        <f aca="false">IFERROR(Counts!AD2696/Counts!AC2696,"")</f>
        <v>0.0714285714285714</v>
      </c>
      <c r="O2696" s="38" t="n">
        <f aca="false">IFERROR(Counts!AE2696/Counts!AC2696,"")</f>
        <v>0.214285714285714</v>
      </c>
      <c r="P2696" s="39" t="n">
        <f aca="false">IFERROR(Counts!AG2696/Counts!AF2696,"")</f>
        <v>85.2071428571429</v>
      </c>
      <c r="Q2696" s="38" t="n">
        <f aca="false">IFERROR(Counts!AH2696/Counts!AC2696,"")</f>
        <v>0.25</v>
      </c>
      <c r="R2696" s="38" t="n">
        <f aca="false">IFERROR(Counts!N2696/Counts!M2696,"")</f>
        <v>0.407894736842105</v>
      </c>
      <c r="S2696" s="38" t="n">
        <f aca="false">IFERROR(Counts!K2696/Counts!J2696,"")</f>
        <v>0.615384615384615</v>
      </c>
      <c r="T2696" s="38" t="n">
        <f aca="false">IFERROR(Counts!I2696/Counts!H2696,"")</f>
        <v>0.197183098591549</v>
      </c>
      <c r="U2696" s="38" t="n">
        <f aca="false">IFERROR(1-Counts!L2696/Counts!K2696,"")</f>
        <v>0.85</v>
      </c>
      <c r="V2696" s="39" t="n">
        <f aca="false">IFERROR(Counts!AJ2696/Counts!AI2696,"")</f>
        <v>68.1741935483871</v>
      </c>
      <c r="W2696" s="38" t="n">
        <f aca="false">IFERROR(Counts!AK2696/Counts!AI2696,"")</f>
        <v>0.0483870967741936</v>
      </c>
      <c r="X2696" s="40" t="n">
        <f aca="false">IFERROR(Counts!O2696,"")</f>
        <v>-2.121</v>
      </c>
      <c r="Y2696" s="36" t="n">
        <f aca="false">IFERROR(INDEX('Season Counts'!$Y$2:$Y$740,$AF2696)/INDEX('Season Counts'!$X$2:$X$740,$AF2696),"")</f>
        <v>0.272794701986755</v>
      </c>
      <c r="Z2696" s="37" t="n">
        <f aca="false">IFERROR(J2696-Y2696,"")</f>
        <v>-0.0493622695543226</v>
      </c>
      <c r="AA2696" s="38" t="n">
        <f aca="false">IFERROR(INDEX('Season Counts'!$K$2:$K$740,$AF2696)/INDEX('Season Counts'!$J$2:$J$740,$AF2696),"")</f>
        <v>0.343137254901961</v>
      </c>
      <c r="AB2696" s="41" t="n">
        <f aca="false">IFERROR(R2696-AA2696,"")</f>
        <v>0.0647574819401445</v>
      </c>
      <c r="AC2696" s="39" t="n">
        <f aca="false">IFERROR(INDEX('Season Counts'!$AG$2:$AG$740,$AF2696)/INDEX('Season Counts'!$AF$2:$AF$740,$AF2696),"")</f>
        <v>69.0156</v>
      </c>
      <c r="AD2696" s="40" t="n">
        <f aca="false">IFERROR(V2696-AC2696,"")</f>
        <v>-0.841406451612912</v>
      </c>
      <c r="AE2696" s="4" t="str">
        <f aca="false">IF(D2696&lt;Guide!$C$21,"Low PA",IF(TRIM(IF(ISNUMBER(AD2696),IF(N(AD2696)&lt;=-Guide!$C$24,"▼ Bat Speed  ",IF(N(AD2696)&gt;=Guide!$C$24,"▲ Bat Speed  ","")),"")&amp;IF(N(Z2696)&gt;=Guide!$C$22,"▲ Contact  ","")&amp;IF(N(Z2696)&lt;=-Guide!$C$22,"▼ Contact  ","")&amp;IF(N(AB2696)&gt;=Guide!$C$23,"▲ Chase  ","")&amp;IF(N(AB2696)&lt;=-Guide!$C$23,"▼ Chase  ",""))="","Stable",TRIM(IF(ISNUMBER(AD2696),IF(N(AD2696)&lt;=-Guide!$C$24,"▼ Bat Speed  ",IF(N(AD2696)&gt;=Guide!$C$24,"▲ Bat Speed  ","")),"")&amp;IF(N(Z2696)&gt;=Guide!$C$22,"▲ Contact  ","")&amp;IF(N(Z2696)&lt;=-Guide!$C$22,"▼ Contact  ","")&amp;IF(N(AB2696)&gt;=Guide!$C$23,"▲ Chase  ","")&amp;IF(N(AB2696)&lt;=-Guide!$C$23,"▼ Chase  ",""))))</f>
        <v>Low PA</v>
      </c>
      <c r="AF2696" s="35" t="n">
        <f aca="false">MATCH(Counts!A2696,'Season Counts'!$A$2:$A$740,0)</f>
        <v>685</v>
      </c>
    </row>
    <row r="2697" customFormat="false" ht="15" hidden="false" customHeight="false" outlineLevel="0" collapsed="false">
      <c r="A2697" s="34" t="str">
        <f aca="false">Counts!B2697</f>
        <v>TEX</v>
      </c>
      <c r="B2697" s="5" t="str">
        <f aca="false">Counts!C2697</f>
        <v>Cody Freeman</v>
      </c>
      <c r="C2697" s="34" t="str">
        <f aca="false">Counts!F2697</f>
        <v>Jun</v>
      </c>
      <c r="D2697" s="35" t="n">
        <f aca="false">IFERROR(Counts!P2697,"")</f>
        <v>18</v>
      </c>
      <c r="E2697" s="36" t="n">
        <f aca="false">IFERROR(Counts!R2697/Counts!Q2697,"")</f>
        <v>0.235294117647059</v>
      </c>
      <c r="F2697" s="36" t="n">
        <f aca="false">IFERROR((Counts!R2697+Counts!V2697+Counts!W2697)/(Counts!Q2697+Counts!V2697+Counts!W2697+Counts!X2697),"")</f>
        <v>0.277777777777778</v>
      </c>
      <c r="G2697" s="36" t="n">
        <f aca="false">IFERROR((Counts!R2697+Counts!S2697+2*Counts!T2697+3*Counts!U2697)/Counts!Q2697,"")</f>
        <v>0.235294117647059</v>
      </c>
      <c r="H2697" s="35" t="n">
        <f aca="false">IFERROR(Counts!U2697,"")</f>
        <v>0</v>
      </c>
      <c r="I2697" s="36" t="n">
        <f aca="false">IFERROR(Counts!Z2697/Counts!AA2697,"")</f>
        <v>0.238888888888889</v>
      </c>
      <c r="J2697" s="36" t="n">
        <f aca="false">IFERROR(Counts!AB2697/Counts!AA2697,"")</f>
        <v>0.163833333333333</v>
      </c>
      <c r="K2697" s="37" t="n">
        <f aca="false">IFERROR((Counts!AB2697-Counts!Z2697)/Counts!AA2697,"")</f>
        <v>-0.0750555555555556</v>
      </c>
      <c r="L2697" s="38" t="n">
        <f aca="false">IFERROR(Counts!Y2697/Counts!P2697,"")</f>
        <v>0.277777777777778</v>
      </c>
      <c r="M2697" s="38" t="n">
        <f aca="false">IFERROR(Counts!V2697/Counts!P2697,"")</f>
        <v>0.0555555555555556</v>
      </c>
      <c r="N2697" s="38" t="n">
        <f aca="false">IFERROR(Counts!AD2697/Counts!AC2697,"")</f>
        <v>0</v>
      </c>
      <c r="O2697" s="38" t="n">
        <f aca="false">IFERROR(Counts!AE2697/Counts!AC2697,"")</f>
        <v>0.166666666666667</v>
      </c>
      <c r="P2697" s="39" t="n">
        <f aca="false">IFERROR(Counts!AG2697/Counts!AF2697,"")</f>
        <v>82.4666666666667</v>
      </c>
      <c r="Q2697" s="38" t="n">
        <f aca="false">IFERROR(Counts!AH2697/Counts!AC2697,"")</f>
        <v>0.166666666666667</v>
      </c>
      <c r="R2697" s="38" t="n">
        <f aca="false">IFERROR(Counts!N2697/Counts!M2697,"")</f>
        <v>0.264705882352941</v>
      </c>
      <c r="S2697" s="38" t="n">
        <f aca="false">IFERROR(Counts!K2697/Counts!J2697,"")</f>
        <v>0.552631578947369</v>
      </c>
      <c r="T2697" s="38" t="n">
        <f aca="false">IFERROR(Counts!I2697/Counts!H2697,"")</f>
        <v>0.233333333333333</v>
      </c>
      <c r="U2697" s="38" t="n">
        <f aca="false">IFERROR(1-Counts!L2697/Counts!K2697,"")</f>
        <v>0.952380952380952</v>
      </c>
      <c r="V2697" s="39" t="n">
        <f aca="false">IFERROR(Counts!AJ2697/Counts!AI2697,"")</f>
        <v>66.1923076923077</v>
      </c>
      <c r="W2697" s="38" t="n">
        <f aca="false">IFERROR(Counts!AK2697/Counts!AI2697,"")</f>
        <v>0</v>
      </c>
      <c r="X2697" s="40" t="n">
        <f aca="false">IFERROR(Counts!O2697,"")</f>
        <v>-1.429</v>
      </c>
      <c r="Y2697" s="36" t="n">
        <f aca="false">IFERROR(INDEX('Season Counts'!$Y$2:$Y$740,$AF2697)/INDEX('Season Counts'!$X$2:$X$740,$AF2697),"")</f>
        <v>0.233304347826087</v>
      </c>
      <c r="Z2697" s="37" t="n">
        <f aca="false">IFERROR(J2697-Y2697,"")</f>
        <v>-0.0694710144927536</v>
      </c>
      <c r="AA2697" s="38" t="n">
        <f aca="false">IFERROR(INDEX('Season Counts'!$K$2:$K$740,$AF2697)/INDEX('Season Counts'!$J$2:$J$740,$AF2697),"")</f>
        <v>0.292929292929293</v>
      </c>
      <c r="AB2697" s="41" t="n">
        <f aca="false">IFERROR(R2697-AA2697,"")</f>
        <v>-0.0282234105763518</v>
      </c>
      <c r="AC2697" s="39" t="n">
        <f aca="false">IFERROR(INDEX('Season Counts'!$AG$2:$AG$740,$AF2697)/INDEX('Season Counts'!$AF$2:$AF$740,$AF2697),"")</f>
        <v>67.1543046357616</v>
      </c>
      <c r="AD2697" s="40" t="n">
        <f aca="false">IFERROR(V2697-AC2697,"")</f>
        <v>-0.961996943453897</v>
      </c>
      <c r="AE2697" s="4" t="str">
        <f aca="false">IF(D2697&lt;Guide!$C$21,"Low PA",IF(TRIM(IF(ISNUMBER(AD2697),IF(N(AD2697)&lt;=-Guide!$C$24,"▼ Bat Speed  ",IF(N(AD2697)&gt;=Guide!$C$24,"▲ Bat Speed  ","")),"")&amp;IF(N(Z2697)&gt;=Guide!$C$22,"▲ Contact  ","")&amp;IF(N(Z2697)&lt;=-Guide!$C$22,"▼ Contact  ","")&amp;IF(N(AB2697)&gt;=Guide!$C$23,"▲ Chase  ","")&amp;IF(N(AB2697)&lt;=-Guide!$C$23,"▼ Chase  ",""))="","Stable",TRIM(IF(ISNUMBER(AD2697),IF(N(AD2697)&lt;=-Guide!$C$24,"▼ Bat Speed  ",IF(N(AD2697)&gt;=Guide!$C$24,"▲ Bat Speed  ","")),"")&amp;IF(N(Z2697)&gt;=Guide!$C$22,"▲ Contact  ","")&amp;IF(N(Z2697)&lt;=-Guide!$C$22,"▼ Contact  ","")&amp;IF(N(AB2697)&gt;=Guide!$C$23,"▲ Chase  ","")&amp;IF(N(AB2697)&lt;=-Guide!$C$23,"▼ Chase  ",""))))</f>
        <v>Low PA</v>
      </c>
      <c r="AF2697" s="35" t="n">
        <f aca="false">MATCH(Counts!A2697,'Season Counts'!$A$2:$A$740,0)</f>
        <v>686</v>
      </c>
    </row>
    <row r="2698" customFormat="false" ht="15" hidden="false" customHeight="false" outlineLevel="0" collapsed="false">
      <c r="A2698" s="34" t="str">
        <f aca="false">Counts!B2698</f>
        <v>TEX</v>
      </c>
      <c r="B2698" s="5" t="str">
        <f aca="false">Counts!C2698</f>
        <v>Cody Freeman</v>
      </c>
      <c r="C2698" s="34" t="str">
        <f aca="false">Counts!F2698</f>
        <v>Aug</v>
      </c>
      <c r="D2698" s="35" t="n">
        <f aca="false">IFERROR(Counts!P2698,"")</f>
        <v>51</v>
      </c>
      <c r="E2698" s="36" t="n">
        <f aca="false">IFERROR(Counts!R2698/Counts!Q2698,"")</f>
        <v>0.325581395348837</v>
      </c>
      <c r="F2698" s="36" t="n">
        <f aca="false">IFERROR((Counts!R2698+Counts!V2698+Counts!W2698)/(Counts!Q2698+Counts!V2698+Counts!W2698+Counts!X2698),"")</f>
        <v>0.408163265306122</v>
      </c>
      <c r="G2698" s="36" t="n">
        <f aca="false">IFERROR((Counts!R2698+Counts!S2698+2*Counts!T2698+3*Counts!U2698)/Counts!Q2698,"")</f>
        <v>0.465116279069767</v>
      </c>
      <c r="H2698" s="35" t="n">
        <f aca="false">IFERROR(Counts!U2698,"")</f>
        <v>1</v>
      </c>
      <c r="I2698" s="36" t="n">
        <f aca="false">IFERROR(Counts!Z2698/Counts!AA2698,"")</f>
        <v>0.384042553191489</v>
      </c>
      <c r="J2698" s="36" t="n">
        <f aca="false">IFERROR(Counts!AB2698/Counts!AA2698,"")</f>
        <v>0.288659574468085</v>
      </c>
      <c r="K2698" s="37" t="n">
        <f aca="false">IFERROR((Counts!AB2698-Counts!Z2698)/Counts!AA2698,"")</f>
        <v>-0.0953829787234043</v>
      </c>
      <c r="L2698" s="38" t="n">
        <f aca="false">IFERROR(Counts!Y2698/Counts!P2698,"")</f>
        <v>0.0980392156862745</v>
      </c>
      <c r="M2698" s="38" t="n">
        <f aca="false">IFERROR(Counts!V2698/Counts!P2698,"")</f>
        <v>0.0980392156862745</v>
      </c>
      <c r="N2698" s="38" t="n">
        <f aca="false">IFERROR(Counts!AD2698/Counts!AC2698,"")</f>
        <v>0.025</v>
      </c>
      <c r="O2698" s="38" t="n">
        <f aca="false">IFERROR(Counts!AE2698/Counts!AC2698,"")</f>
        <v>0.25</v>
      </c>
      <c r="P2698" s="39" t="n">
        <f aca="false">IFERROR(Counts!AG2698/Counts!AF2698,"")</f>
        <v>79.5157894736842</v>
      </c>
      <c r="Q2698" s="38" t="n">
        <f aca="false">IFERROR(Counts!AH2698/Counts!AC2698,"")</f>
        <v>0.275</v>
      </c>
      <c r="R2698" s="38" t="n">
        <f aca="false">IFERROR(Counts!N2698/Counts!M2698,"")</f>
        <v>0.267857142857143</v>
      </c>
      <c r="S2698" s="38" t="n">
        <f aca="false">IFERROR(Counts!K2698/Counts!J2698,"")</f>
        <v>0.621621621621622</v>
      </c>
      <c r="T2698" s="38" t="n">
        <f aca="false">IFERROR(Counts!I2698/Counts!H2698,"")</f>
        <v>0.0909090909090909</v>
      </c>
      <c r="U2698" s="38" t="n">
        <f aca="false">IFERROR(1-Counts!L2698/Counts!K2698,"")</f>
        <v>0.91304347826087</v>
      </c>
      <c r="V2698" s="39" t="n">
        <f aca="false">IFERROR(Counts!AJ2698/Counts!AI2698,"")</f>
        <v>66.9275862068966</v>
      </c>
      <c r="W2698" s="38" t="n">
        <f aca="false">IFERROR(Counts!AK2698/Counts!AI2698,"")</f>
        <v>0</v>
      </c>
      <c r="X2698" s="40" t="n">
        <f aca="false">IFERROR(Counts!O2698,"")</f>
        <v>2.811</v>
      </c>
      <c r="Y2698" s="36" t="n">
        <f aca="false">IFERROR(INDEX('Season Counts'!$Y$2:$Y$740,$AF2698)/INDEX('Season Counts'!$X$2:$X$740,$AF2698),"")</f>
        <v>0.233304347826087</v>
      </c>
      <c r="Z2698" s="37" t="n">
        <f aca="false">IFERROR(J2698-Y2698,"")</f>
        <v>0.0553552266419982</v>
      </c>
      <c r="AA2698" s="38" t="n">
        <f aca="false">IFERROR(INDEX('Season Counts'!$K$2:$K$740,$AF2698)/INDEX('Season Counts'!$J$2:$J$740,$AF2698),"")</f>
        <v>0.292929292929293</v>
      </c>
      <c r="AB2698" s="41" t="n">
        <f aca="false">IFERROR(R2698-AA2698,"")</f>
        <v>-0.0250721500721501</v>
      </c>
      <c r="AC2698" s="39" t="n">
        <f aca="false">IFERROR(INDEX('Season Counts'!$AG$2:$AG$740,$AF2698)/INDEX('Season Counts'!$AF$2:$AF$740,$AF2698),"")</f>
        <v>67.1543046357616</v>
      </c>
      <c r="AD2698" s="40" t="n">
        <f aca="false">IFERROR(V2698-AC2698,"")</f>
        <v>-0.226718428865041</v>
      </c>
      <c r="AE2698" s="4" t="str">
        <f aca="false">IF(D2698&lt;Guide!$C$21,"Low PA",IF(TRIM(IF(ISNUMBER(AD2698),IF(N(AD2698)&lt;=-Guide!$C$24,"▼ Bat Speed  ",IF(N(AD2698)&gt;=Guide!$C$24,"▲ Bat Speed  ","")),"")&amp;IF(N(Z2698)&gt;=Guide!$C$22,"▲ Contact  ","")&amp;IF(N(Z2698)&lt;=-Guide!$C$22,"▼ Contact  ","")&amp;IF(N(AB2698)&gt;=Guide!$C$23,"▲ Chase  ","")&amp;IF(N(AB2698)&lt;=-Guide!$C$23,"▼ Chase  ",""))="","Stable",TRIM(IF(ISNUMBER(AD2698),IF(N(AD2698)&lt;=-Guide!$C$24,"▼ Bat Speed  ",IF(N(AD2698)&gt;=Guide!$C$24,"▲ Bat Speed  ","")),"")&amp;IF(N(Z2698)&gt;=Guide!$C$22,"▲ Contact  ","")&amp;IF(N(Z2698)&lt;=-Guide!$C$22,"▼ Contact  ","")&amp;IF(N(AB2698)&gt;=Guide!$C$23,"▲ Chase  ","")&amp;IF(N(AB2698)&lt;=-Guide!$C$23,"▼ Chase  ",""))))</f>
        <v>▲ Contact</v>
      </c>
      <c r="AF2698" s="35" t="n">
        <f aca="false">MATCH(Counts!A2698,'Season Counts'!$A$2:$A$740,0)</f>
        <v>686</v>
      </c>
    </row>
    <row r="2699" customFormat="false" ht="15" hidden="false" customHeight="false" outlineLevel="0" collapsed="false">
      <c r="A2699" s="34" t="str">
        <f aca="false">Counts!B2699</f>
        <v>TEX</v>
      </c>
      <c r="B2699" s="5" t="str">
        <f aca="false">Counts!C2699</f>
        <v>Cody Freeman</v>
      </c>
      <c r="C2699" s="34" t="str">
        <f aca="false">Counts!F2699</f>
        <v>Sep</v>
      </c>
      <c r="D2699" s="35" t="n">
        <f aca="false">IFERROR(Counts!P2699,"")</f>
        <v>28</v>
      </c>
      <c r="E2699" s="36" t="n">
        <f aca="false">IFERROR(Counts!R2699/Counts!Q2699,"")</f>
        <v>0.12</v>
      </c>
      <c r="F2699" s="36" t="n">
        <f aca="false">IFERROR((Counts!R2699+Counts!V2699+Counts!W2699)/(Counts!Q2699+Counts!V2699+Counts!W2699+Counts!X2699),"")</f>
        <v>0.185185185185185</v>
      </c>
      <c r="G2699" s="36" t="n">
        <f aca="false">IFERROR((Counts!R2699+Counts!S2699+2*Counts!T2699+3*Counts!U2699)/Counts!Q2699,"")</f>
        <v>0.12</v>
      </c>
      <c r="H2699" s="35" t="n">
        <f aca="false">IFERROR(Counts!U2699,"")</f>
        <v>0</v>
      </c>
      <c r="I2699" s="36" t="n">
        <f aca="false">IFERROR(Counts!Z2699/Counts!AA2699,"")</f>
        <v>0.151851851851852</v>
      </c>
      <c r="J2699" s="36" t="n">
        <f aca="false">IFERROR(Counts!AB2699/Counts!AA2699,"")</f>
        <v>0.183259259259259</v>
      </c>
      <c r="K2699" s="37" t="n">
        <f aca="false">IFERROR((Counts!AB2699-Counts!Z2699)/Counts!AA2699,"")</f>
        <v>0.0314074074074074</v>
      </c>
      <c r="L2699" s="38" t="n">
        <f aca="false">IFERROR(Counts!Y2699/Counts!P2699,"")</f>
        <v>0.178571428571429</v>
      </c>
      <c r="M2699" s="38" t="n">
        <f aca="false">IFERROR(Counts!V2699/Counts!P2699,"")</f>
        <v>0.0714285714285714</v>
      </c>
      <c r="N2699" s="38" t="n">
        <f aca="false">IFERROR(Counts!AD2699/Counts!AC2699,"")</f>
        <v>0</v>
      </c>
      <c r="O2699" s="38" t="n">
        <f aca="false">IFERROR(Counts!AE2699/Counts!AC2699,"")</f>
        <v>0.19047619047619</v>
      </c>
      <c r="P2699" s="39" t="n">
        <f aca="false">IFERROR(Counts!AG2699/Counts!AF2699,"")</f>
        <v>79.6476190476191</v>
      </c>
      <c r="Q2699" s="38" t="n">
        <f aca="false">IFERROR(Counts!AH2699/Counts!AC2699,"")</f>
        <v>0.238095238095238</v>
      </c>
      <c r="R2699" s="38" t="n">
        <f aca="false">IFERROR(Counts!N2699/Counts!M2699,"")</f>
        <v>0.365384615384615</v>
      </c>
      <c r="S2699" s="38" t="n">
        <f aca="false">IFERROR(Counts!K2699/Counts!J2699,"")</f>
        <v>0.461538461538462</v>
      </c>
      <c r="T2699" s="38" t="n">
        <f aca="false">IFERROR(Counts!I2699/Counts!H2699,"")</f>
        <v>0.186046511627907</v>
      </c>
      <c r="U2699" s="38" t="n">
        <f aca="false">IFERROR(1-Counts!L2699/Counts!K2699,"")</f>
        <v>0.791666666666667</v>
      </c>
      <c r="V2699" s="39" t="n">
        <f aca="false">IFERROR(Counts!AJ2699/Counts!AI2699,"")</f>
        <v>68.3315789473684</v>
      </c>
      <c r="W2699" s="38" t="n">
        <f aca="false">IFERROR(Counts!AK2699/Counts!AI2699,"")</f>
        <v>0</v>
      </c>
      <c r="X2699" s="40" t="n">
        <f aca="false">IFERROR(Counts!O2699,"")</f>
        <v>-3.511</v>
      </c>
      <c r="Y2699" s="36" t="n">
        <f aca="false">IFERROR(INDEX('Season Counts'!$Y$2:$Y$740,$AF2699)/INDEX('Season Counts'!$X$2:$X$740,$AF2699),"")</f>
        <v>0.233304347826087</v>
      </c>
      <c r="Z2699" s="37" t="n">
        <f aca="false">IFERROR(J2699-Y2699,"")</f>
        <v>-0.0500450885668277</v>
      </c>
      <c r="AA2699" s="38" t="n">
        <f aca="false">IFERROR(INDEX('Season Counts'!$K$2:$K$740,$AF2699)/INDEX('Season Counts'!$J$2:$J$740,$AF2699),"")</f>
        <v>0.292929292929293</v>
      </c>
      <c r="AB2699" s="41" t="n">
        <f aca="false">IFERROR(R2699-AA2699,"")</f>
        <v>0.0724553224553224</v>
      </c>
      <c r="AC2699" s="39" t="n">
        <f aca="false">IFERROR(INDEX('Season Counts'!$AG$2:$AG$740,$AF2699)/INDEX('Season Counts'!$AF$2:$AF$740,$AF2699),"")</f>
        <v>67.1543046357616</v>
      </c>
      <c r="AD2699" s="40" t="n">
        <f aca="false">IFERROR(V2699-AC2699,"")</f>
        <v>1.17727431160682</v>
      </c>
      <c r="AE2699" s="4" t="str">
        <f aca="false">IF(D2699&lt;Guide!$C$21,"Low PA",IF(TRIM(IF(ISNUMBER(AD2699),IF(N(AD2699)&lt;=-Guide!$C$24,"▼ Bat Speed  ",IF(N(AD2699)&gt;=Guide!$C$24,"▲ Bat Speed  ","")),"")&amp;IF(N(Z2699)&gt;=Guide!$C$22,"▲ Contact  ","")&amp;IF(N(Z2699)&lt;=-Guide!$C$22,"▼ Contact  ","")&amp;IF(N(AB2699)&gt;=Guide!$C$23,"▲ Chase  ","")&amp;IF(N(AB2699)&lt;=-Guide!$C$23,"▼ Chase  ",""))="","Stable",TRIM(IF(ISNUMBER(AD2699),IF(N(AD2699)&lt;=-Guide!$C$24,"▼ Bat Speed  ",IF(N(AD2699)&gt;=Guide!$C$24,"▲ Bat Speed  ","")),"")&amp;IF(N(Z2699)&gt;=Guide!$C$22,"▲ Contact  ","")&amp;IF(N(Z2699)&lt;=-Guide!$C$22,"▼ Contact  ","")&amp;IF(N(AB2699)&gt;=Guide!$C$23,"▲ Chase  ","")&amp;IF(N(AB2699)&lt;=-Guide!$C$23,"▼ Chase  ",""))))</f>
        <v>Low PA</v>
      </c>
      <c r="AF2699" s="35" t="n">
        <f aca="false">MATCH(Counts!A2699,'Season Counts'!$A$2:$A$740,0)</f>
        <v>686</v>
      </c>
    </row>
    <row r="2700" customFormat="false" ht="15" hidden="false" customHeight="false" outlineLevel="0" collapsed="false">
      <c r="A2700" s="34" t="str">
        <f aca="false">Counts!B2700</f>
        <v>TEX</v>
      </c>
      <c r="B2700" s="5" t="str">
        <f aca="false">Counts!C2700</f>
        <v>Andrew McCutchen</v>
      </c>
      <c r="C2700" s="34" t="str">
        <f aca="false">Counts!F2700</f>
        <v>Mar-Apr</v>
      </c>
      <c r="D2700" s="35" t="n">
        <f aca="false">IFERROR(Counts!P2700,"")</f>
        <v>45</v>
      </c>
      <c r="E2700" s="36" t="n">
        <f aca="false">IFERROR(Counts!R2700/Counts!Q2700,"")</f>
        <v>0.195121951219512</v>
      </c>
      <c r="F2700" s="36" t="n">
        <f aca="false">IFERROR((Counts!R2700+Counts!V2700+Counts!W2700)/(Counts!Q2700+Counts!V2700+Counts!W2700+Counts!X2700),"")</f>
        <v>0.244444444444444</v>
      </c>
      <c r="G2700" s="36" t="n">
        <f aca="false">IFERROR((Counts!R2700+Counts!S2700+2*Counts!T2700+3*Counts!U2700)/Counts!Q2700,"")</f>
        <v>0.317073170731707</v>
      </c>
      <c r="H2700" s="35" t="n">
        <f aca="false">IFERROR(Counts!U2700,"")</f>
        <v>1</v>
      </c>
      <c r="I2700" s="36" t="n">
        <f aca="false">IFERROR(Counts!Z2700/Counts!AA2700,"")</f>
        <v>0.246666666666667</v>
      </c>
      <c r="J2700" s="36" t="n">
        <f aca="false">IFERROR(Counts!AB2700/Counts!AA2700,"")</f>
        <v>0.225666666666667</v>
      </c>
      <c r="K2700" s="37" t="n">
        <f aca="false">IFERROR((Counts!AB2700-Counts!Z2700)/Counts!AA2700,"")</f>
        <v>-0.021</v>
      </c>
      <c r="L2700" s="38" t="n">
        <f aca="false">IFERROR(Counts!Y2700/Counts!P2700,"")</f>
        <v>0.377777777777778</v>
      </c>
      <c r="M2700" s="38" t="n">
        <f aca="false">IFERROR(Counts!V2700/Counts!P2700,"")</f>
        <v>0.0666666666666667</v>
      </c>
      <c r="N2700" s="38" t="n">
        <f aca="false">IFERROR(Counts!AD2700/Counts!AC2700,"")</f>
        <v>0.12</v>
      </c>
      <c r="O2700" s="38" t="n">
        <f aca="false">IFERROR(Counts!AE2700/Counts!AC2700,"")</f>
        <v>0.28</v>
      </c>
      <c r="P2700" s="39" t="n">
        <f aca="false">IFERROR(Counts!AG2700/Counts!AF2700,"")</f>
        <v>88.1</v>
      </c>
      <c r="Q2700" s="38" t="n">
        <f aca="false">IFERROR(Counts!AH2700/Counts!AC2700,"")</f>
        <v>0.36</v>
      </c>
      <c r="R2700" s="38" t="n">
        <f aca="false">IFERROR(Counts!N2700/Counts!M2700,"")</f>
        <v>0.268518518518519</v>
      </c>
      <c r="S2700" s="38" t="n">
        <f aca="false">IFERROR(Counts!K2700/Counts!J2700,"")</f>
        <v>0.766990291262136</v>
      </c>
      <c r="T2700" s="38" t="n">
        <f aca="false">IFERROR(Counts!I2700/Counts!H2700,"")</f>
        <v>0.361111111111111</v>
      </c>
      <c r="U2700" s="38" t="n">
        <f aca="false">IFERROR(1-Counts!L2700/Counts!K2700,"")</f>
        <v>0.746835443037975</v>
      </c>
      <c r="V2700" s="39" t="n">
        <f aca="false">IFERROR(Counts!AJ2700/Counts!AI2700,"")</f>
        <v>70.2340425531915</v>
      </c>
      <c r="W2700" s="38" t="n">
        <f aca="false">IFERROR(Counts!AK2700/Counts!AI2700,"")</f>
        <v>0.0425531914893617</v>
      </c>
      <c r="X2700" s="40" t="n">
        <f aca="false">IFERROR(Counts!O2700,"")</f>
        <v>-2.631</v>
      </c>
      <c r="Y2700" s="36" t="n">
        <f aca="false">IFERROR(INDEX('Season Counts'!$Y$2:$Y$740,$AF2700)/INDEX('Season Counts'!$X$2:$X$740,$AF2700),"")</f>
        <v>0.237060240963855</v>
      </c>
      <c r="Z2700" s="37" t="n">
        <f aca="false">IFERROR(J2700-Y2700,"")</f>
        <v>-0.0113935742971887</v>
      </c>
      <c r="AA2700" s="38" t="n">
        <f aca="false">IFERROR(INDEX('Season Counts'!$K$2:$K$740,$AF2700)/INDEX('Season Counts'!$J$2:$J$740,$AF2700),"")</f>
        <v>0.204545454545455</v>
      </c>
      <c r="AB2700" s="41" t="n">
        <f aca="false">IFERROR(R2700-AA2700,"")</f>
        <v>0.063973063973064</v>
      </c>
      <c r="AC2700" s="39" t="n">
        <f aca="false">IFERROR(INDEX('Season Counts'!$AG$2:$AG$740,$AF2700)/INDEX('Season Counts'!$AF$2:$AF$740,$AF2700),"")</f>
        <v>70.5354609929078</v>
      </c>
      <c r="AD2700" s="40" t="n">
        <f aca="false">IFERROR(V2700-AC2700,"")</f>
        <v>-0.301418439716315</v>
      </c>
      <c r="AE2700" s="4" t="str">
        <f aca="false">IF(D2700&lt;Guide!$C$21,"Low PA",IF(TRIM(IF(ISNUMBER(AD2700),IF(N(AD2700)&lt;=-Guide!$C$24,"▼ Bat Speed  ",IF(N(AD2700)&gt;=Guide!$C$24,"▲ Bat Speed  ","")),"")&amp;IF(N(Z2700)&gt;=Guide!$C$22,"▲ Contact  ","")&amp;IF(N(Z2700)&lt;=-Guide!$C$22,"▼ Contact  ","")&amp;IF(N(AB2700)&gt;=Guide!$C$23,"▲ Chase  ","")&amp;IF(N(AB2700)&lt;=-Guide!$C$23,"▼ Chase  ",""))="","Stable",TRIM(IF(ISNUMBER(AD2700),IF(N(AD2700)&lt;=-Guide!$C$24,"▼ Bat Speed  ",IF(N(AD2700)&gt;=Guide!$C$24,"▲ Bat Speed  ","")),"")&amp;IF(N(Z2700)&gt;=Guide!$C$22,"▲ Contact  ","")&amp;IF(N(Z2700)&lt;=-Guide!$C$22,"▼ Contact  ","")&amp;IF(N(AB2700)&gt;=Guide!$C$23,"▲ Chase  ","")&amp;IF(N(AB2700)&lt;=-Guide!$C$23,"▼ Chase  ",""))))</f>
        <v>▲ Chase</v>
      </c>
      <c r="AF2700" s="35" t="n">
        <f aca="false">MATCH(Counts!A2700,'Season Counts'!$A$2:$A$740,0)</f>
        <v>687</v>
      </c>
    </row>
    <row r="2701" customFormat="false" ht="15" hidden="false" customHeight="false" outlineLevel="0" collapsed="false">
      <c r="A2701" s="34" t="str">
        <f aca="false">Counts!B2701</f>
        <v>TEX</v>
      </c>
      <c r="B2701" s="5" t="str">
        <f aca="false">Counts!C2701</f>
        <v>Andrew McCutchen</v>
      </c>
      <c r="C2701" s="34" t="str">
        <f aca="false">Counts!F2701</f>
        <v>May</v>
      </c>
      <c r="D2701" s="35" t="n">
        <f aca="false">IFERROR(Counts!P2701,"")</f>
        <v>38</v>
      </c>
      <c r="E2701" s="36" t="n">
        <f aca="false">IFERROR(Counts!R2701/Counts!Q2701,"")</f>
        <v>0.1875</v>
      </c>
      <c r="F2701" s="36" t="n">
        <f aca="false">IFERROR((Counts!R2701+Counts!V2701+Counts!W2701)/(Counts!Q2701+Counts!V2701+Counts!W2701+Counts!X2701),"")</f>
        <v>0.315789473684211</v>
      </c>
      <c r="G2701" s="36" t="n">
        <f aca="false">IFERROR((Counts!R2701+Counts!S2701+2*Counts!T2701+3*Counts!U2701)/Counts!Q2701,"")</f>
        <v>0.1875</v>
      </c>
      <c r="H2701" s="35" t="n">
        <f aca="false">IFERROR(Counts!U2701,"")</f>
        <v>0</v>
      </c>
      <c r="I2701" s="36" t="n">
        <f aca="false">IFERROR(Counts!Z2701/Counts!AA2701,"")</f>
        <v>0.252631578947368</v>
      </c>
      <c r="J2701" s="36" t="n">
        <f aca="false">IFERROR(Counts!AB2701/Counts!AA2701,"")</f>
        <v>0.250552631578947</v>
      </c>
      <c r="K2701" s="37" t="n">
        <f aca="false">IFERROR((Counts!AB2701-Counts!Z2701)/Counts!AA2701,"")</f>
        <v>-0.00207894736842102</v>
      </c>
      <c r="L2701" s="38" t="n">
        <f aca="false">IFERROR(Counts!Y2701/Counts!P2701,"")</f>
        <v>0.131578947368421</v>
      </c>
      <c r="M2701" s="38" t="n">
        <f aca="false">IFERROR(Counts!V2701/Counts!P2701,"")</f>
        <v>0.157894736842105</v>
      </c>
      <c r="N2701" s="38" t="n">
        <f aca="false">IFERROR(Counts!AD2701/Counts!AC2701,"")</f>
        <v>0</v>
      </c>
      <c r="O2701" s="38" t="n">
        <f aca="false">IFERROR(Counts!AE2701/Counts!AC2701,"")</f>
        <v>0.296296296296296</v>
      </c>
      <c r="P2701" s="39" t="n">
        <f aca="false">IFERROR(Counts!AG2701/Counts!AF2701,"")</f>
        <v>86.1148148148148</v>
      </c>
      <c r="Q2701" s="38" t="n">
        <f aca="false">IFERROR(Counts!AH2701/Counts!AC2701,"")</f>
        <v>0.259259259259259</v>
      </c>
      <c r="R2701" s="38" t="n">
        <f aca="false">IFERROR(Counts!N2701/Counts!M2701,"")</f>
        <v>0.102941176470588</v>
      </c>
      <c r="S2701" s="38" t="n">
        <f aca="false">IFERROR(Counts!K2701/Counts!J2701,"")</f>
        <v>0.584415584415584</v>
      </c>
      <c r="T2701" s="38" t="n">
        <f aca="false">IFERROR(Counts!I2701/Counts!H2701,"")</f>
        <v>0.192307692307692</v>
      </c>
      <c r="U2701" s="38" t="n">
        <f aca="false">IFERROR(1-Counts!L2701/Counts!K2701,"")</f>
        <v>0.822222222222222</v>
      </c>
      <c r="V2701" s="39" t="n">
        <f aca="false">IFERROR(Counts!AJ2701/Counts!AI2701,"")</f>
        <v>71.1382978723404</v>
      </c>
      <c r="W2701" s="38" t="n">
        <f aca="false">IFERROR(Counts!AK2701/Counts!AI2701,"")</f>
        <v>0.0638297872340426</v>
      </c>
      <c r="X2701" s="40" t="n">
        <f aca="false">IFERROR(Counts!O2701,"")</f>
        <v>-2.255</v>
      </c>
      <c r="Y2701" s="36" t="n">
        <f aca="false">IFERROR(INDEX('Season Counts'!$Y$2:$Y$740,$AF2701)/INDEX('Season Counts'!$X$2:$X$740,$AF2701),"")</f>
        <v>0.237060240963855</v>
      </c>
      <c r="Z2701" s="37" t="n">
        <f aca="false">IFERROR(J2701-Y2701,"")</f>
        <v>0.013492390615092</v>
      </c>
      <c r="AA2701" s="38" t="n">
        <f aca="false">IFERROR(INDEX('Season Counts'!$K$2:$K$740,$AF2701)/INDEX('Season Counts'!$J$2:$J$740,$AF2701),"")</f>
        <v>0.204545454545455</v>
      </c>
      <c r="AB2701" s="41" t="n">
        <f aca="false">IFERROR(R2701-AA2701,"")</f>
        <v>-0.101604278074866</v>
      </c>
      <c r="AC2701" s="39" t="n">
        <f aca="false">IFERROR(INDEX('Season Counts'!$AG$2:$AG$740,$AF2701)/INDEX('Season Counts'!$AF$2:$AF$740,$AF2701),"")</f>
        <v>70.5354609929078</v>
      </c>
      <c r="AD2701" s="40" t="n">
        <f aca="false">IFERROR(V2701-AC2701,"")</f>
        <v>0.60283687943263</v>
      </c>
      <c r="AE2701" s="4" t="str">
        <f aca="false">IF(D2701&lt;Guide!$C$21,"Low PA",IF(TRIM(IF(ISNUMBER(AD2701),IF(N(AD2701)&lt;=-Guide!$C$24,"▼ Bat Speed  ",IF(N(AD2701)&gt;=Guide!$C$24,"▲ Bat Speed  ","")),"")&amp;IF(N(Z2701)&gt;=Guide!$C$22,"▲ Contact  ","")&amp;IF(N(Z2701)&lt;=-Guide!$C$22,"▼ Contact  ","")&amp;IF(N(AB2701)&gt;=Guide!$C$23,"▲ Chase  ","")&amp;IF(N(AB2701)&lt;=-Guide!$C$23,"▼ Chase  ",""))="","Stable",TRIM(IF(ISNUMBER(AD2701),IF(N(AD2701)&lt;=-Guide!$C$24,"▼ Bat Speed  ",IF(N(AD2701)&gt;=Guide!$C$24,"▲ Bat Speed  ","")),"")&amp;IF(N(Z2701)&gt;=Guide!$C$22,"▲ Contact  ","")&amp;IF(N(Z2701)&lt;=-Guide!$C$22,"▼ Contact  ","")&amp;IF(N(AB2701)&gt;=Guide!$C$23,"▲ Chase  ","")&amp;IF(N(AB2701)&lt;=-Guide!$C$23,"▼ Chase  ",""))))</f>
        <v>Low PA</v>
      </c>
      <c r="AF2701" s="35" t="n">
        <f aca="false">MATCH(Counts!A2701,'Season Counts'!$A$2:$A$740,0)</f>
        <v>687</v>
      </c>
    </row>
    <row r="2702" customFormat="false" ht="15" hidden="false" customHeight="false" outlineLevel="0" collapsed="false">
      <c r="A2702" s="34" t="str">
        <f aca="false">Counts!B2702</f>
        <v>TEX</v>
      </c>
      <c r="B2702" s="5" t="str">
        <f aca="false">Counts!C2702</f>
        <v>Cam Cauley</v>
      </c>
      <c r="C2702" s="34" t="str">
        <f aca="false">Counts!F2702</f>
        <v>Jun</v>
      </c>
      <c r="D2702" s="35" t="n">
        <f aca="false">IFERROR(Counts!P2702,"")</f>
        <v>8</v>
      </c>
      <c r="E2702" s="36" t="n">
        <f aca="false">IFERROR(Counts!R2702/Counts!Q2702,"")</f>
        <v>0.142857142857143</v>
      </c>
      <c r="F2702" s="36" t="n">
        <f aca="false">IFERROR((Counts!R2702+Counts!V2702+Counts!W2702)/(Counts!Q2702+Counts!V2702+Counts!W2702+Counts!X2702),"")</f>
        <v>0.25</v>
      </c>
      <c r="G2702" s="36" t="n">
        <f aca="false">IFERROR((Counts!R2702+Counts!S2702+2*Counts!T2702+3*Counts!U2702)/Counts!Q2702,"")</f>
        <v>0.428571428571429</v>
      </c>
      <c r="H2702" s="35" t="n">
        <f aca="false">IFERROR(Counts!U2702,"")</f>
        <v>0</v>
      </c>
      <c r="I2702" s="36" t="n">
        <f aca="false">IFERROR(Counts!Z2702/Counts!AA2702,"")</f>
        <v>0.2875</v>
      </c>
      <c r="J2702" s="36" t="n">
        <f aca="false">IFERROR(Counts!AB2702/Counts!AA2702,"")</f>
        <v>0.213375</v>
      </c>
      <c r="K2702" s="37" t="n">
        <f aca="false">IFERROR((Counts!AB2702-Counts!Z2702)/Counts!AA2702,"")</f>
        <v>-0.074125</v>
      </c>
      <c r="L2702" s="38" t="n">
        <f aca="false">IFERROR(Counts!Y2702/Counts!P2702,"")</f>
        <v>0.125</v>
      </c>
      <c r="M2702" s="38" t="n">
        <f aca="false">IFERROR(Counts!V2702/Counts!P2702,"")</f>
        <v>0.125</v>
      </c>
      <c r="N2702" s="38" t="n">
        <f aca="false">IFERROR(Counts!AD2702/Counts!AC2702,"")</f>
        <v>0</v>
      </c>
      <c r="O2702" s="38" t="n">
        <f aca="false">IFERROR(Counts!AE2702/Counts!AC2702,"")</f>
        <v>0</v>
      </c>
      <c r="P2702" s="39" t="n">
        <f aca="false">IFERROR(Counts!AG2702/Counts!AF2702,"")</f>
        <v>73.0666666666667</v>
      </c>
      <c r="Q2702" s="38" t="n">
        <f aca="false">IFERROR(Counts!AH2702/Counts!AC2702,"")</f>
        <v>0.166666666666667</v>
      </c>
      <c r="R2702" s="38" t="n">
        <f aca="false">IFERROR(Counts!N2702/Counts!M2702,"")</f>
        <v>0.166666666666667</v>
      </c>
      <c r="S2702" s="38" t="n">
        <f aca="false">IFERROR(Counts!K2702/Counts!J2702,"")</f>
        <v>0.615384615384615</v>
      </c>
      <c r="T2702" s="38" t="n">
        <f aca="false">IFERROR(Counts!I2702/Counts!H2702,"")</f>
        <v>0</v>
      </c>
      <c r="U2702" s="38" t="n">
        <f aca="false">IFERROR(1-Counts!L2702/Counts!K2702,"")</f>
        <v>1</v>
      </c>
      <c r="V2702" s="39" t="n">
        <f aca="false">IFERROR(Counts!AJ2702/Counts!AI2702,"")</f>
        <v>69.9375</v>
      </c>
      <c r="W2702" s="38" t="n">
        <f aca="false">IFERROR(Counts!AK2702/Counts!AI2702,"")</f>
        <v>0.125</v>
      </c>
      <c r="X2702" s="40" t="n">
        <f aca="false">IFERROR(Counts!O2702,"")</f>
        <v>-0.027</v>
      </c>
      <c r="Y2702" s="36" t="n">
        <f aca="false">IFERROR(INDEX('Season Counts'!$Y$2:$Y$740,$AF2702)/INDEX('Season Counts'!$X$2:$X$740,$AF2702),"")</f>
        <v>0.235375</v>
      </c>
      <c r="Z2702" s="37" t="n">
        <f aca="false">IFERROR(J2702-Y2702,"")</f>
        <v>-0.022</v>
      </c>
      <c r="AA2702" s="38" t="n">
        <f aca="false">IFERROR(INDEX('Season Counts'!$K$2:$K$740,$AF2702)/INDEX('Season Counts'!$J$2:$J$740,$AF2702),"")</f>
        <v>0.283185840707965</v>
      </c>
      <c r="AB2702" s="41" t="n">
        <f aca="false">IFERROR(R2702-AA2702,"")</f>
        <v>-0.116519174041298</v>
      </c>
      <c r="AC2702" s="39" t="n">
        <f aca="false">IFERROR(INDEX('Season Counts'!$AG$2:$AG$740,$AF2702)/INDEX('Season Counts'!$AF$2:$AF$740,$AF2702),"")</f>
        <v>69.7188888888889</v>
      </c>
      <c r="AD2702" s="40" t="n">
        <f aca="false">IFERROR(V2702-AC2702,"")</f>
        <v>0.218611111111116</v>
      </c>
      <c r="AE2702" s="4" t="str">
        <f aca="false">IF(D2702&lt;Guide!$C$21,"Low PA",IF(TRIM(IF(ISNUMBER(AD2702),IF(N(AD2702)&lt;=-Guide!$C$24,"▼ Bat Speed  ",IF(N(AD2702)&gt;=Guide!$C$24,"▲ Bat Speed  ","")),"")&amp;IF(N(Z2702)&gt;=Guide!$C$22,"▲ Contact  ","")&amp;IF(N(Z2702)&lt;=-Guide!$C$22,"▼ Contact  ","")&amp;IF(N(AB2702)&gt;=Guide!$C$23,"▲ Chase  ","")&amp;IF(N(AB2702)&lt;=-Guide!$C$23,"▼ Chase  ",""))="","Stable",TRIM(IF(ISNUMBER(AD2702),IF(N(AD2702)&lt;=-Guide!$C$24,"▼ Bat Speed  ",IF(N(AD2702)&gt;=Guide!$C$24,"▲ Bat Speed  ","")),"")&amp;IF(N(Z2702)&gt;=Guide!$C$22,"▲ Contact  ","")&amp;IF(N(Z2702)&lt;=-Guide!$C$22,"▼ Contact  ","")&amp;IF(N(AB2702)&gt;=Guide!$C$23,"▲ Chase  ","")&amp;IF(N(AB2702)&lt;=-Guide!$C$23,"▼ Chase  ",""))))</f>
        <v>Low PA</v>
      </c>
      <c r="AF2702" s="35" t="n">
        <f aca="false">MATCH(Counts!A2702,'Season Counts'!$A$2:$A$740,0)</f>
        <v>688</v>
      </c>
    </row>
    <row r="2703" customFormat="false" ht="15" hidden="false" customHeight="false" outlineLevel="0" collapsed="false">
      <c r="A2703" s="34" t="str">
        <f aca="false">Counts!B2703</f>
        <v>TEX</v>
      </c>
      <c r="B2703" s="5" t="str">
        <f aca="false">Counts!C2703</f>
        <v>Cam Cauley</v>
      </c>
      <c r="C2703" s="34" t="str">
        <f aca="false">Counts!F2703</f>
        <v>Jul</v>
      </c>
      <c r="D2703" s="35" t="n">
        <f aca="false">IFERROR(Counts!P2703,"")</f>
        <v>41</v>
      </c>
      <c r="E2703" s="36" t="n">
        <f aca="false">IFERROR(Counts!R2703/Counts!Q2703,"")</f>
        <v>0.243243243243243</v>
      </c>
      <c r="F2703" s="36" t="n">
        <f aca="false">IFERROR((Counts!R2703+Counts!V2703+Counts!W2703)/(Counts!Q2703+Counts!V2703+Counts!W2703+Counts!X2703),"")</f>
        <v>0.317073170731707</v>
      </c>
      <c r="G2703" s="36" t="n">
        <f aca="false">IFERROR((Counts!R2703+Counts!S2703+2*Counts!T2703+3*Counts!U2703)/Counts!Q2703,"")</f>
        <v>0.405405405405405</v>
      </c>
      <c r="H2703" s="35" t="n">
        <f aca="false">IFERROR(Counts!U2703,"")</f>
        <v>1</v>
      </c>
      <c r="I2703" s="36" t="n">
        <f aca="false">IFERROR(Counts!Z2703/Counts!AA2703,"")</f>
        <v>0.318292682926829</v>
      </c>
      <c r="J2703" s="36" t="n">
        <f aca="false">IFERROR(Counts!AB2703/Counts!AA2703,"")</f>
        <v>0.269707317073171</v>
      </c>
      <c r="K2703" s="37" t="n">
        <f aca="false">IFERROR((Counts!AB2703-Counts!Z2703)/Counts!AA2703,"")</f>
        <v>-0.0485853658536586</v>
      </c>
      <c r="L2703" s="38" t="n">
        <f aca="false">IFERROR(Counts!Y2703/Counts!P2703,"")</f>
        <v>0.268292682926829</v>
      </c>
      <c r="M2703" s="38" t="n">
        <f aca="false">IFERROR(Counts!V2703/Counts!P2703,"")</f>
        <v>0.0731707317073171</v>
      </c>
      <c r="N2703" s="38" t="n">
        <f aca="false">IFERROR(Counts!AD2703/Counts!AC2703,"")</f>
        <v>0</v>
      </c>
      <c r="O2703" s="38" t="n">
        <f aca="false">IFERROR(Counts!AE2703/Counts!AC2703,"")</f>
        <v>0.307692307692308</v>
      </c>
      <c r="P2703" s="39" t="n">
        <f aca="false">IFERROR(Counts!AG2703/Counts!AF2703,"")</f>
        <v>89.1769230769231</v>
      </c>
      <c r="Q2703" s="38" t="n">
        <f aca="false">IFERROR(Counts!AH2703/Counts!AC2703,"")</f>
        <v>0.384615384615385</v>
      </c>
      <c r="R2703" s="38" t="n">
        <f aca="false">IFERROR(Counts!N2703/Counts!M2703,"")</f>
        <v>0.302631578947368</v>
      </c>
      <c r="S2703" s="38" t="n">
        <f aca="false">IFERROR(Counts!K2703/Counts!J2703,"")</f>
        <v>0.708860759493671</v>
      </c>
      <c r="T2703" s="38" t="n">
        <f aca="false">IFERROR(Counts!I2703/Counts!H2703,"")</f>
        <v>0.329113924050633</v>
      </c>
      <c r="U2703" s="38" t="n">
        <f aca="false">IFERROR(1-Counts!L2703/Counts!K2703,"")</f>
        <v>0.767857142857143</v>
      </c>
      <c r="V2703" s="39" t="n">
        <f aca="false">IFERROR(Counts!AJ2703/Counts!AI2703,"")</f>
        <v>69.4629032258064</v>
      </c>
      <c r="W2703" s="38" t="n">
        <f aca="false">IFERROR(Counts!AK2703/Counts!AI2703,"")</f>
        <v>0.17741935483871</v>
      </c>
      <c r="X2703" s="40" t="n">
        <f aca="false">IFERROR(Counts!O2703,"")</f>
        <v>0.927</v>
      </c>
      <c r="Y2703" s="36" t="n">
        <f aca="false">IFERROR(INDEX('Season Counts'!$Y$2:$Y$740,$AF2703)/INDEX('Season Counts'!$X$2:$X$740,$AF2703),"")</f>
        <v>0.235375</v>
      </c>
      <c r="Z2703" s="37" t="n">
        <f aca="false">IFERROR(J2703-Y2703,"")</f>
        <v>0.0343323170731708</v>
      </c>
      <c r="AA2703" s="38" t="n">
        <f aca="false">IFERROR(INDEX('Season Counts'!$K$2:$K$740,$AF2703)/INDEX('Season Counts'!$J$2:$J$740,$AF2703),"")</f>
        <v>0.283185840707965</v>
      </c>
      <c r="AB2703" s="41" t="n">
        <f aca="false">IFERROR(R2703-AA2703,"")</f>
        <v>0.0194457382394038</v>
      </c>
      <c r="AC2703" s="39" t="n">
        <f aca="false">IFERROR(INDEX('Season Counts'!$AG$2:$AG$740,$AF2703)/INDEX('Season Counts'!$AF$2:$AF$740,$AF2703),"")</f>
        <v>69.7188888888889</v>
      </c>
      <c r="AD2703" s="40" t="n">
        <f aca="false">IFERROR(V2703-AC2703,"")</f>
        <v>-0.255985663082441</v>
      </c>
      <c r="AE2703" s="4" t="str">
        <f aca="false">IF(D2703&lt;Guide!$C$21,"Low PA",IF(TRIM(IF(ISNUMBER(AD2703),IF(N(AD2703)&lt;=-Guide!$C$24,"▼ Bat Speed  ",IF(N(AD2703)&gt;=Guide!$C$24,"▲ Bat Speed  ","")),"")&amp;IF(N(Z2703)&gt;=Guide!$C$22,"▲ Contact  ","")&amp;IF(N(Z2703)&lt;=-Guide!$C$22,"▼ Contact  ","")&amp;IF(N(AB2703)&gt;=Guide!$C$23,"▲ Chase  ","")&amp;IF(N(AB2703)&lt;=-Guide!$C$23,"▼ Chase  ",""))="","Stable",TRIM(IF(ISNUMBER(AD2703),IF(N(AD2703)&lt;=-Guide!$C$24,"▼ Bat Speed  ",IF(N(AD2703)&gt;=Guide!$C$24,"▲ Bat Speed  ","")),"")&amp;IF(N(Z2703)&gt;=Guide!$C$22,"▲ Contact  ","")&amp;IF(N(Z2703)&lt;=-Guide!$C$22,"▼ Contact  ","")&amp;IF(N(AB2703)&gt;=Guide!$C$23,"▲ Chase  ","")&amp;IF(N(AB2703)&lt;=-Guide!$C$23,"▼ Chase  ",""))))</f>
        <v>Stable</v>
      </c>
      <c r="AF2703" s="35" t="n">
        <f aca="false">MATCH(Counts!A2703,'Season Counts'!$A$2:$A$740,0)</f>
        <v>688</v>
      </c>
    </row>
    <row r="2704" customFormat="false" ht="15" hidden="false" customHeight="false" outlineLevel="0" collapsed="false">
      <c r="A2704" s="34" t="str">
        <f aca="false">Counts!B2704</f>
        <v>TEX</v>
      </c>
      <c r="B2704" s="5" t="str">
        <f aca="false">Counts!C2704</f>
        <v>Cam Cauley</v>
      </c>
      <c r="C2704" s="34" t="str">
        <f aca="false">Counts!F2704</f>
        <v>Aug</v>
      </c>
      <c r="D2704" s="35" t="n">
        <f aca="false">IFERROR(Counts!P2704,"")</f>
        <v>16</v>
      </c>
      <c r="E2704" s="36" t="n">
        <f aca="false">IFERROR(Counts!R2704/Counts!Q2704,"")</f>
        <v>0.142857142857143</v>
      </c>
      <c r="F2704" s="36" t="n">
        <f aca="false">IFERROR((Counts!R2704+Counts!V2704+Counts!W2704)/(Counts!Q2704+Counts!V2704+Counts!W2704+Counts!X2704),"")</f>
        <v>0.2</v>
      </c>
      <c r="G2704" s="36" t="n">
        <f aca="false">IFERROR((Counts!R2704+Counts!S2704+2*Counts!T2704+3*Counts!U2704)/Counts!Q2704,"")</f>
        <v>0.142857142857143</v>
      </c>
      <c r="H2704" s="35" t="n">
        <f aca="false">IFERROR(Counts!U2704,"")</f>
        <v>0</v>
      </c>
      <c r="I2704" s="36" t="n">
        <f aca="false">IFERROR(Counts!Z2704/Counts!AA2704,"")</f>
        <v>0.166666666666667</v>
      </c>
      <c r="J2704" s="36" t="n">
        <f aca="false">IFERROR(Counts!AB2704/Counts!AA2704,"")</f>
        <v>0.153266666666667</v>
      </c>
      <c r="K2704" s="37" t="n">
        <f aca="false">IFERROR((Counts!AB2704-Counts!Z2704)/Counts!AA2704,"")</f>
        <v>-0.0134</v>
      </c>
      <c r="L2704" s="38" t="n">
        <f aca="false">IFERROR(Counts!Y2704/Counts!P2704,"")</f>
        <v>0.1875</v>
      </c>
      <c r="M2704" s="38" t="n">
        <f aca="false">IFERROR(Counts!V2704/Counts!P2704,"")</f>
        <v>0.0625</v>
      </c>
      <c r="N2704" s="38" t="n">
        <f aca="false">IFERROR(Counts!AD2704/Counts!AC2704,"")</f>
        <v>0</v>
      </c>
      <c r="O2704" s="38" t="n">
        <f aca="false">IFERROR(Counts!AE2704/Counts!AC2704,"")</f>
        <v>0.0833333333333333</v>
      </c>
      <c r="P2704" s="39" t="n">
        <f aca="false">IFERROR(Counts!AG2704/Counts!AF2704,"")</f>
        <v>79.0416666666667</v>
      </c>
      <c r="Q2704" s="38" t="n">
        <f aca="false">IFERROR(Counts!AH2704/Counts!AC2704,"")</f>
        <v>0.0833333333333333</v>
      </c>
      <c r="R2704" s="38" t="n">
        <f aca="false">IFERROR(Counts!N2704/Counts!M2704,"")</f>
        <v>0.28</v>
      </c>
      <c r="S2704" s="38" t="n">
        <f aca="false">IFERROR(Counts!K2704/Counts!J2704,"")</f>
        <v>0.53125</v>
      </c>
      <c r="T2704" s="38" t="n">
        <f aca="false">IFERROR(Counts!I2704/Counts!H2704,"")</f>
        <v>0.166666666666667</v>
      </c>
      <c r="U2704" s="38" t="n">
        <f aca="false">IFERROR(1-Counts!L2704/Counts!K2704,"")</f>
        <v>0.823529411764706</v>
      </c>
      <c r="V2704" s="39" t="n">
        <f aca="false">IFERROR(Counts!AJ2704/Counts!AI2704,"")</f>
        <v>70.425</v>
      </c>
      <c r="W2704" s="38" t="n">
        <f aca="false">IFERROR(Counts!AK2704/Counts!AI2704,"")</f>
        <v>0.1</v>
      </c>
      <c r="X2704" s="40" t="n">
        <f aca="false">IFERROR(Counts!O2704,"")</f>
        <v>-2.041</v>
      </c>
      <c r="Y2704" s="36" t="n">
        <f aca="false">IFERROR(INDEX('Season Counts'!$Y$2:$Y$740,$AF2704)/INDEX('Season Counts'!$X$2:$X$740,$AF2704),"")</f>
        <v>0.235375</v>
      </c>
      <c r="Z2704" s="37" t="n">
        <f aca="false">IFERROR(J2704-Y2704,"")</f>
        <v>-0.0821083333333333</v>
      </c>
      <c r="AA2704" s="38" t="n">
        <f aca="false">IFERROR(INDEX('Season Counts'!$K$2:$K$740,$AF2704)/INDEX('Season Counts'!$J$2:$J$740,$AF2704),"")</f>
        <v>0.283185840707965</v>
      </c>
      <c r="AB2704" s="41" t="n">
        <f aca="false">IFERROR(R2704-AA2704,"")</f>
        <v>-0.00318584070796457</v>
      </c>
      <c r="AC2704" s="39" t="n">
        <f aca="false">IFERROR(INDEX('Season Counts'!$AG$2:$AG$740,$AF2704)/INDEX('Season Counts'!$AF$2:$AF$740,$AF2704),"")</f>
        <v>69.7188888888889</v>
      </c>
      <c r="AD2704" s="40" t="n">
        <f aca="false">IFERROR(V2704-AC2704,"")</f>
        <v>0.706111111111113</v>
      </c>
      <c r="AE2704" s="4" t="str">
        <f aca="false">IF(D2704&lt;Guide!$C$21,"Low PA",IF(TRIM(IF(ISNUMBER(AD2704),IF(N(AD2704)&lt;=-Guide!$C$24,"▼ Bat Speed  ",IF(N(AD2704)&gt;=Guide!$C$24,"▲ Bat Speed  ","")),"")&amp;IF(N(Z2704)&gt;=Guide!$C$22,"▲ Contact  ","")&amp;IF(N(Z2704)&lt;=-Guide!$C$22,"▼ Contact  ","")&amp;IF(N(AB2704)&gt;=Guide!$C$23,"▲ Chase  ","")&amp;IF(N(AB2704)&lt;=-Guide!$C$23,"▼ Chase  ",""))="","Stable",TRIM(IF(ISNUMBER(AD2704),IF(N(AD2704)&lt;=-Guide!$C$24,"▼ Bat Speed  ",IF(N(AD2704)&gt;=Guide!$C$24,"▲ Bat Speed  ","")),"")&amp;IF(N(Z2704)&gt;=Guide!$C$22,"▲ Contact  ","")&amp;IF(N(Z2704)&lt;=-Guide!$C$22,"▼ Contact  ","")&amp;IF(N(AB2704)&gt;=Guide!$C$23,"▲ Chase  ","")&amp;IF(N(AB2704)&lt;=-Guide!$C$23,"▼ Chase  ",""))))</f>
        <v>Low PA</v>
      </c>
      <c r="AF2704" s="35" t="n">
        <f aca="false">MATCH(Counts!A2704,'Season Counts'!$A$2:$A$740,0)</f>
        <v>688</v>
      </c>
    </row>
    <row r="2705" customFormat="false" ht="15" hidden="false" customHeight="false" outlineLevel="0" collapsed="false">
      <c r="A2705" s="34" t="str">
        <f aca="false">Counts!B2705</f>
        <v>TEX</v>
      </c>
      <c r="B2705" s="5" t="str">
        <f aca="false">Counts!C2705</f>
        <v>Sam Haggerty</v>
      </c>
      <c r="C2705" s="34" t="str">
        <f aca="false">Counts!F2705</f>
        <v>Mar-Apr</v>
      </c>
      <c r="D2705" s="35" t="n">
        <f aca="false">IFERROR(Counts!P2705,"")</f>
        <v>26</v>
      </c>
      <c r="E2705" s="36" t="n">
        <f aca="false">IFERROR(Counts!R2705/Counts!Q2705,"")</f>
        <v>0.2</v>
      </c>
      <c r="F2705" s="36" t="n">
        <f aca="false">IFERROR((Counts!R2705+Counts!V2705+Counts!W2705)/(Counts!Q2705+Counts!V2705+Counts!W2705+Counts!X2705),"")</f>
        <v>0.230769230769231</v>
      </c>
      <c r="G2705" s="36" t="n">
        <f aca="false">IFERROR((Counts!R2705+Counts!S2705+2*Counts!T2705+3*Counts!U2705)/Counts!Q2705,"")</f>
        <v>0.2</v>
      </c>
      <c r="H2705" s="35" t="n">
        <f aca="false">IFERROR(Counts!U2705,"")</f>
        <v>0</v>
      </c>
      <c r="I2705" s="36" t="n">
        <f aca="false">IFERROR(Counts!Z2705/Counts!AA2705,"")</f>
        <v>0.2</v>
      </c>
      <c r="J2705" s="36" t="n">
        <f aca="false">IFERROR(Counts!AB2705/Counts!AA2705,"")</f>
        <v>0.160307692307692</v>
      </c>
      <c r="K2705" s="37" t="n">
        <f aca="false">IFERROR((Counts!AB2705-Counts!Z2705)/Counts!AA2705,"")</f>
        <v>-0.0396923076923077</v>
      </c>
      <c r="L2705" s="38" t="n">
        <f aca="false">IFERROR(Counts!Y2705/Counts!P2705,"")</f>
        <v>0.423076923076923</v>
      </c>
      <c r="M2705" s="38" t="n">
        <f aca="false">IFERROR(Counts!V2705/Counts!P2705,"")</f>
        <v>0.0384615384615385</v>
      </c>
      <c r="N2705" s="38" t="n">
        <f aca="false">IFERROR(Counts!AD2705/Counts!AC2705,"")</f>
        <v>0</v>
      </c>
      <c r="O2705" s="38" t="n">
        <f aca="false">IFERROR(Counts!AE2705/Counts!AC2705,"")</f>
        <v>0.0714285714285714</v>
      </c>
      <c r="P2705" s="39" t="n">
        <f aca="false">IFERROR(Counts!AG2705/Counts!AF2705,"")</f>
        <v>77.85</v>
      </c>
      <c r="Q2705" s="38" t="n">
        <f aca="false">IFERROR(Counts!AH2705/Counts!AC2705,"")</f>
        <v>0.428571428571429</v>
      </c>
      <c r="R2705" s="38" t="n">
        <f aca="false">IFERROR(Counts!N2705/Counts!M2705,"")</f>
        <v>0.318181818181818</v>
      </c>
      <c r="S2705" s="38" t="n">
        <f aca="false">IFERROR(Counts!K2705/Counts!J2705,"")</f>
        <v>0.711538461538462</v>
      </c>
      <c r="T2705" s="38" t="n">
        <f aca="false">IFERROR(Counts!I2705/Counts!H2705,"")</f>
        <v>0.333333333333333</v>
      </c>
      <c r="U2705" s="38" t="n">
        <f aca="false">IFERROR(1-Counts!L2705/Counts!K2705,"")</f>
        <v>0.72972972972973</v>
      </c>
      <c r="V2705" s="39" t="n">
        <f aca="false">IFERROR(Counts!AJ2705/Counts!AI2705,"")</f>
        <v>69.7880952380952</v>
      </c>
      <c r="W2705" s="38" t="n">
        <f aca="false">IFERROR(Counts!AK2705/Counts!AI2705,"")</f>
        <v>0.0952380952380952</v>
      </c>
      <c r="X2705" s="40" t="n">
        <f aca="false">IFERROR(Counts!O2705,"")</f>
        <v>-3.083</v>
      </c>
      <c r="Y2705" s="36" t="n">
        <f aca="false">IFERROR(INDEX('Season Counts'!$Y$2:$Y$740,$AF2705)/INDEX('Season Counts'!$X$2:$X$740,$AF2705),"")</f>
        <v>0.182085106382979</v>
      </c>
      <c r="Z2705" s="37" t="n">
        <f aca="false">IFERROR(J2705-Y2705,"")</f>
        <v>-0.0217774140752864</v>
      </c>
      <c r="AA2705" s="38" t="n">
        <f aca="false">IFERROR(INDEX('Season Counts'!$K$2:$K$740,$AF2705)/INDEX('Season Counts'!$J$2:$J$740,$AF2705),"")</f>
        <v>0.3375</v>
      </c>
      <c r="AB2705" s="41" t="n">
        <f aca="false">IFERROR(R2705-AA2705,"")</f>
        <v>-0.0193181818181818</v>
      </c>
      <c r="AC2705" s="39" t="n">
        <f aca="false">IFERROR(INDEX('Season Counts'!$AG$2:$AG$740,$AF2705)/INDEX('Season Counts'!$AF$2:$AF$740,$AF2705),"")</f>
        <v>70.2226666666667</v>
      </c>
      <c r="AD2705" s="40" t="n">
        <f aca="false">IFERROR(V2705-AC2705,"")</f>
        <v>-0.434571428571431</v>
      </c>
      <c r="AE2705" s="4" t="str">
        <f aca="false">IF(D2705&lt;Guide!$C$21,"Low PA",IF(TRIM(IF(ISNUMBER(AD2705),IF(N(AD2705)&lt;=-Guide!$C$24,"▼ Bat Speed  ",IF(N(AD2705)&gt;=Guide!$C$24,"▲ Bat Speed  ","")),"")&amp;IF(N(Z2705)&gt;=Guide!$C$22,"▲ Contact  ","")&amp;IF(N(Z2705)&lt;=-Guide!$C$22,"▼ Contact  ","")&amp;IF(N(AB2705)&gt;=Guide!$C$23,"▲ Chase  ","")&amp;IF(N(AB2705)&lt;=-Guide!$C$23,"▼ Chase  ",""))="","Stable",TRIM(IF(ISNUMBER(AD2705),IF(N(AD2705)&lt;=-Guide!$C$24,"▼ Bat Speed  ",IF(N(AD2705)&gt;=Guide!$C$24,"▲ Bat Speed  ","")),"")&amp;IF(N(Z2705)&gt;=Guide!$C$22,"▲ Contact  ","")&amp;IF(N(Z2705)&lt;=-Guide!$C$22,"▼ Contact  ","")&amp;IF(N(AB2705)&gt;=Guide!$C$23,"▲ Chase  ","")&amp;IF(N(AB2705)&lt;=-Guide!$C$23,"▼ Chase  ",""))))</f>
        <v>Low PA</v>
      </c>
      <c r="AF2705" s="35" t="n">
        <f aca="false">MATCH(Counts!A2705,'Season Counts'!$A$2:$A$740,0)</f>
        <v>689</v>
      </c>
    </row>
    <row r="2706" customFormat="false" ht="15" hidden="false" customHeight="false" outlineLevel="0" collapsed="false">
      <c r="A2706" s="34" t="str">
        <f aca="false">Counts!B2706</f>
        <v>TEX</v>
      </c>
      <c r="B2706" s="5" t="str">
        <f aca="false">Counts!C2706</f>
        <v>Sam Haggerty</v>
      </c>
      <c r="C2706" s="34" t="str">
        <f aca="false">Counts!F2706</f>
        <v>May</v>
      </c>
      <c r="D2706" s="35" t="n">
        <f aca="false">IFERROR(Counts!P2706,"")</f>
        <v>21</v>
      </c>
      <c r="E2706" s="36" t="n">
        <f aca="false">IFERROR(Counts!R2706/Counts!Q2706,"")</f>
        <v>0.105263157894737</v>
      </c>
      <c r="F2706" s="36" t="n">
        <f aca="false">IFERROR((Counts!R2706+Counts!V2706+Counts!W2706)/(Counts!Q2706+Counts!V2706+Counts!W2706+Counts!X2706),"")</f>
        <v>0.19047619047619</v>
      </c>
      <c r="G2706" s="36" t="n">
        <f aca="false">IFERROR((Counts!R2706+Counts!S2706+2*Counts!T2706+3*Counts!U2706)/Counts!Q2706,"")</f>
        <v>0.157894736842105</v>
      </c>
      <c r="H2706" s="35" t="n">
        <f aca="false">IFERROR(Counts!U2706,"")</f>
        <v>0</v>
      </c>
      <c r="I2706" s="36" t="n">
        <f aca="false">IFERROR(Counts!Z2706/Counts!AA2706,"")</f>
        <v>0.169047619047619</v>
      </c>
      <c r="J2706" s="36" t="n">
        <f aca="false">IFERROR(Counts!AB2706/Counts!AA2706,"")</f>
        <v>0.209047619047619</v>
      </c>
      <c r="K2706" s="37" t="n">
        <f aca="false">IFERROR((Counts!AB2706-Counts!Z2706)/Counts!AA2706,"")</f>
        <v>0.04</v>
      </c>
      <c r="L2706" s="38" t="n">
        <f aca="false">IFERROR(Counts!Y2706/Counts!P2706,"")</f>
        <v>0.238095238095238</v>
      </c>
      <c r="M2706" s="38" t="n">
        <f aca="false">IFERROR(Counts!V2706/Counts!P2706,"")</f>
        <v>0.0476190476190476</v>
      </c>
      <c r="N2706" s="38" t="n">
        <f aca="false">IFERROR(Counts!AD2706/Counts!AC2706,"")</f>
        <v>0</v>
      </c>
      <c r="O2706" s="38" t="n">
        <f aca="false">IFERROR(Counts!AE2706/Counts!AC2706,"")</f>
        <v>0.0714285714285714</v>
      </c>
      <c r="P2706" s="39" t="n">
        <f aca="false">IFERROR(Counts!AG2706/Counts!AF2706,"")</f>
        <v>81.25</v>
      </c>
      <c r="Q2706" s="38" t="n">
        <f aca="false">IFERROR(Counts!AH2706/Counts!AC2706,"")</f>
        <v>0.142857142857143</v>
      </c>
      <c r="R2706" s="38" t="n">
        <f aca="false">IFERROR(Counts!N2706/Counts!M2706,"")</f>
        <v>0.361111111111111</v>
      </c>
      <c r="S2706" s="38" t="n">
        <f aca="false">IFERROR(Counts!K2706/Counts!J2706,"")</f>
        <v>0.685714285714286</v>
      </c>
      <c r="T2706" s="38" t="n">
        <f aca="false">IFERROR(Counts!I2706/Counts!H2706,"")</f>
        <v>0.243243243243243</v>
      </c>
      <c r="U2706" s="38" t="n">
        <f aca="false">IFERROR(1-Counts!L2706/Counts!K2706,"")</f>
        <v>1</v>
      </c>
      <c r="V2706" s="39" t="n">
        <f aca="false">IFERROR(Counts!AJ2706/Counts!AI2706,"")</f>
        <v>70.7757575757576</v>
      </c>
      <c r="W2706" s="38" t="n">
        <f aca="false">IFERROR(Counts!AK2706/Counts!AI2706,"")</f>
        <v>0.121212121212121</v>
      </c>
      <c r="X2706" s="40" t="n">
        <f aca="false">IFERROR(Counts!O2706,"")</f>
        <v>-2.755</v>
      </c>
      <c r="Y2706" s="36" t="n">
        <f aca="false">IFERROR(INDEX('Season Counts'!$Y$2:$Y$740,$AF2706)/INDEX('Season Counts'!$X$2:$X$740,$AF2706),"")</f>
        <v>0.182085106382979</v>
      </c>
      <c r="Z2706" s="37" t="n">
        <f aca="false">IFERROR(J2706-Y2706,"")</f>
        <v>0.0269625126646403</v>
      </c>
      <c r="AA2706" s="38" t="n">
        <f aca="false">IFERROR(INDEX('Season Counts'!$K$2:$K$740,$AF2706)/INDEX('Season Counts'!$J$2:$J$740,$AF2706),"")</f>
        <v>0.3375</v>
      </c>
      <c r="AB2706" s="41" t="n">
        <f aca="false">IFERROR(R2706-AA2706,"")</f>
        <v>0.0236111111111111</v>
      </c>
      <c r="AC2706" s="39" t="n">
        <f aca="false">IFERROR(INDEX('Season Counts'!$AG$2:$AG$740,$AF2706)/INDEX('Season Counts'!$AF$2:$AF$740,$AF2706),"")</f>
        <v>70.2226666666667</v>
      </c>
      <c r="AD2706" s="40" t="n">
        <f aca="false">IFERROR(V2706-AC2706,"")</f>
        <v>0.553090909090898</v>
      </c>
      <c r="AE2706" s="4" t="str">
        <f aca="false">IF(D2706&lt;Guide!$C$21,"Low PA",IF(TRIM(IF(ISNUMBER(AD2706),IF(N(AD2706)&lt;=-Guide!$C$24,"▼ Bat Speed  ",IF(N(AD2706)&gt;=Guide!$C$24,"▲ Bat Speed  ","")),"")&amp;IF(N(Z2706)&gt;=Guide!$C$22,"▲ Contact  ","")&amp;IF(N(Z2706)&lt;=-Guide!$C$22,"▼ Contact  ","")&amp;IF(N(AB2706)&gt;=Guide!$C$23,"▲ Chase  ","")&amp;IF(N(AB2706)&lt;=-Guide!$C$23,"▼ Chase  ",""))="","Stable",TRIM(IF(ISNUMBER(AD2706),IF(N(AD2706)&lt;=-Guide!$C$24,"▼ Bat Speed  ",IF(N(AD2706)&gt;=Guide!$C$24,"▲ Bat Speed  ","")),"")&amp;IF(N(Z2706)&gt;=Guide!$C$22,"▲ Contact  ","")&amp;IF(N(Z2706)&lt;=-Guide!$C$22,"▼ Contact  ","")&amp;IF(N(AB2706)&gt;=Guide!$C$23,"▲ Chase  ","")&amp;IF(N(AB2706)&lt;=-Guide!$C$23,"▼ Chase  ",""))))</f>
        <v>Low PA</v>
      </c>
      <c r="AF2706" s="35" t="n">
        <f aca="false">MATCH(Counts!A2706,'Season Counts'!$A$2:$A$740,0)</f>
        <v>689</v>
      </c>
    </row>
    <row r="2707" customFormat="false" ht="15" hidden="false" customHeight="false" outlineLevel="0" collapsed="false">
      <c r="A2707" s="34" t="str">
        <f aca="false">Counts!B2707</f>
        <v>TEX</v>
      </c>
      <c r="B2707" s="5" t="str">
        <f aca="false">Counts!C2707</f>
        <v>Michael Helman</v>
      </c>
      <c r="C2707" s="34" t="str">
        <f aca="false">Counts!F2707</f>
        <v>May</v>
      </c>
      <c r="D2707" s="35" t="n">
        <f aca="false">IFERROR(Counts!P2707,"")</f>
        <v>23</v>
      </c>
      <c r="E2707" s="36" t="n">
        <f aca="false">IFERROR(Counts!R2707/Counts!Q2707,"")</f>
        <v>0.2</v>
      </c>
      <c r="F2707" s="36" t="n">
        <f aca="false">IFERROR((Counts!R2707+Counts!V2707+Counts!W2707)/(Counts!Q2707+Counts!V2707+Counts!W2707+Counts!X2707),"")</f>
        <v>0.272727272727273</v>
      </c>
      <c r="G2707" s="36" t="n">
        <f aca="false">IFERROR((Counts!R2707+Counts!S2707+2*Counts!T2707+3*Counts!U2707)/Counts!Q2707,"")</f>
        <v>0.25</v>
      </c>
      <c r="H2707" s="35" t="n">
        <f aca="false">IFERROR(Counts!U2707,"")</f>
        <v>0</v>
      </c>
      <c r="I2707" s="36" t="n">
        <f aca="false">IFERROR(Counts!Z2707/Counts!AA2707,"")</f>
        <v>0.243181818181818</v>
      </c>
      <c r="J2707" s="36" t="n">
        <f aca="false">IFERROR(Counts!AB2707/Counts!AA2707,"")</f>
        <v>0.225818181818182</v>
      </c>
      <c r="K2707" s="37" t="n">
        <f aca="false">IFERROR((Counts!AB2707-Counts!Z2707)/Counts!AA2707,"")</f>
        <v>-0.0173636363636364</v>
      </c>
      <c r="L2707" s="38" t="n">
        <f aca="false">IFERROR(Counts!Y2707/Counts!P2707,"")</f>
        <v>0.173913043478261</v>
      </c>
      <c r="M2707" s="38" t="n">
        <f aca="false">IFERROR(Counts!V2707/Counts!P2707,"")</f>
        <v>0.0434782608695652</v>
      </c>
      <c r="N2707" s="38" t="n">
        <f aca="false">IFERROR(Counts!AD2707/Counts!AC2707,"")</f>
        <v>0</v>
      </c>
      <c r="O2707" s="38" t="n">
        <f aca="false">IFERROR(Counts!AE2707/Counts!AC2707,"")</f>
        <v>0.0588235294117647</v>
      </c>
      <c r="P2707" s="39" t="n">
        <f aca="false">IFERROR(Counts!AG2707/Counts!AF2707,"")</f>
        <v>71.9</v>
      </c>
      <c r="Q2707" s="38" t="n">
        <f aca="false">IFERROR(Counts!AH2707/Counts!AC2707,"")</f>
        <v>0.235294117647059</v>
      </c>
      <c r="R2707" s="38" t="n">
        <f aca="false">IFERROR(Counts!N2707/Counts!M2707,"")</f>
        <v>0.477272727272727</v>
      </c>
      <c r="S2707" s="38" t="n">
        <f aca="false">IFERROR(Counts!K2707/Counts!J2707,"")</f>
        <v>0.72972972972973</v>
      </c>
      <c r="T2707" s="38" t="n">
        <f aca="false">IFERROR(Counts!I2707/Counts!H2707,"")</f>
        <v>0.229166666666667</v>
      </c>
      <c r="U2707" s="38" t="n">
        <f aca="false">IFERROR(1-Counts!L2707/Counts!K2707,"")</f>
        <v>0.814814814814815</v>
      </c>
      <c r="V2707" s="39" t="n">
        <f aca="false">IFERROR(Counts!AJ2707/Counts!AI2707,"")</f>
        <v>69.9157894736842</v>
      </c>
      <c r="W2707" s="38" t="n">
        <f aca="false">IFERROR(Counts!AK2707/Counts!AI2707,"")</f>
        <v>0.0263157894736842</v>
      </c>
      <c r="X2707" s="40" t="n">
        <f aca="false">IFERROR(Counts!O2707,"")</f>
        <v>-1.714</v>
      </c>
      <c r="Y2707" s="36" t="n">
        <f aca="false">IFERROR(INDEX('Season Counts'!$Y$2:$Y$740,$AF2707)/INDEX('Season Counts'!$X$2:$X$740,$AF2707),"")</f>
        <v>0.200235294117647</v>
      </c>
      <c r="Z2707" s="37" t="n">
        <f aca="false">IFERROR(J2707-Y2707,"")</f>
        <v>0.0255828877005347</v>
      </c>
      <c r="AA2707" s="38" t="n">
        <f aca="false">IFERROR(INDEX('Season Counts'!$K$2:$K$740,$AF2707)/INDEX('Season Counts'!$J$2:$J$740,$AF2707),"")</f>
        <v>0.433333333333333</v>
      </c>
      <c r="AB2707" s="41" t="n">
        <f aca="false">IFERROR(R2707-AA2707,"")</f>
        <v>0.0439393939393939</v>
      </c>
      <c r="AC2707" s="39" t="n">
        <f aca="false">IFERROR(INDEX('Season Counts'!$AG$2:$AG$740,$AF2707)/INDEX('Season Counts'!$AF$2:$AF$740,$AF2707),"")</f>
        <v>70.1692307692308</v>
      </c>
      <c r="AD2707" s="40" t="n">
        <f aca="false">IFERROR(V2707-AC2707,"")</f>
        <v>-0.253441295546565</v>
      </c>
      <c r="AE2707" s="4" t="str">
        <f aca="false">IF(D2707&lt;Guide!$C$21,"Low PA",IF(TRIM(IF(ISNUMBER(AD2707),IF(N(AD2707)&lt;=-Guide!$C$24,"▼ Bat Speed  ",IF(N(AD2707)&gt;=Guide!$C$24,"▲ Bat Speed  ","")),"")&amp;IF(N(Z2707)&gt;=Guide!$C$22,"▲ Contact  ","")&amp;IF(N(Z2707)&lt;=-Guide!$C$22,"▼ Contact  ","")&amp;IF(N(AB2707)&gt;=Guide!$C$23,"▲ Chase  ","")&amp;IF(N(AB2707)&lt;=-Guide!$C$23,"▼ Chase  ",""))="","Stable",TRIM(IF(ISNUMBER(AD2707),IF(N(AD2707)&lt;=-Guide!$C$24,"▼ Bat Speed  ",IF(N(AD2707)&gt;=Guide!$C$24,"▲ Bat Speed  ","")),"")&amp;IF(N(Z2707)&gt;=Guide!$C$22,"▲ Contact  ","")&amp;IF(N(Z2707)&lt;=-Guide!$C$22,"▼ Contact  ","")&amp;IF(N(AB2707)&gt;=Guide!$C$23,"▲ Chase  ","")&amp;IF(N(AB2707)&lt;=-Guide!$C$23,"▼ Chase  ",""))))</f>
        <v>Low PA</v>
      </c>
      <c r="AF2707" s="35" t="n">
        <f aca="false">MATCH(Counts!A2707,'Season Counts'!$A$2:$A$740,0)</f>
        <v>690</v>
      </c>
    </row>
    <row r="2708" customFormat="false" ht="15" hidden="false" customHeight="false" outlineLevel="0" collapsed="false">
      <c r="A2708" s="34" t="str">
        <f aca="false">Counts!B2708</f>
        <v>TEX</v>
      </c>
      <c r="B2708" s="5" t="str">
        <f aca="false">Counts!C2708</f>
        <v>Michael Helman</v>
      </c>
      <c r="C2708" s="34" t="str">
        <f aca="false">Counts!F2708</f>
        <v>Jun</v>
      </c>
      <c r="D2708" s="35" t="n">
        <f aca="false">IFERROR(Counts!P2708,"")</f>
        <v>12</v>
      </c>
      <c r="E2708" s="36" t="n">
        <f aca="false">IFERROR(Counts!R2708/Counts!Q2708,"")</f>
        <v>0.1</v>
      </c>
      <c r="F2708" s="36" t="n">
        <f aca="false">IFERROR((Counts!R2708+Counts!V2708+Counts!W2708)/(Counts!Q2708+Counts!V2708+Counts!W2708+Counts!X2708),"")</f>
        <v>0.166666666666667</v>
      </c>
      <c r="G2708" s="36" t="n">
        <f aca="false">IFERROR((Counts!R2708+Counts!S2708+2*Counts!T2708+3*Counts!U2708)/Counts!Q2708,"")</f>
        <v>0.4</v>
      </c>
      <c r="H2708" s="35" t="n">
        <f aca="false">IFERROR(Counts!U2708,"")</f>
        <v>1</v>
      </c>
      <c r="I2708" s="36" t="n">
        <f aca="false">IFERROR(Counts!Z2708/Counts!AA2708,"")</f>
        <v>0.225</v>
      </c>
      <c r="J2708" s="36" t="n">
        <f aca="false">IFERROR(Counts!AB2708/Counts!AA2708,"")</f>
        <v>0.153333333333333</v>
      </c>
      <c r="K2708" s="37" t="n">
        <f aca="false">IFERROR((Counts!AB2708-Counts!Z2708)/Counts!AA2708,"")</f>
        <v>-0.0716666666666667</v>
      </c>
      <c r="L2708" s="38" t="n">
        <f aca="false">IFERROR(Counts!Y2708/Counts!P2708,"")</f>
        <v>0.166666666666667</v>
      </c>
      <c r="M2708" s="38" t="n">
        <f aca="false">IFERROR(Counts!V2708/Counts!P2708,"")</f>
        <v>0</v>
      </c>
      <c r="N2708" s="38" t="n">
        <f aca="false">IFERROR(Counts!AD2708/Counts!AC2708,"")</f>
        <v>0</v>
      </c>
      <c r="O2708" s="38" t="n">
        <f aca="false">IFERROR(Counts!AE2708/Counts!AC2708,"")</f>
        <v>0.111111111111111</v>
      </c>
      <c r="P2708" s="39" t="n">
        <f aca="false">IFERROR(Counts!AG2708/Counts!AF2708,"")</f>
        <v>84.1555555555556</v>
      </c>
      <c r="Q2708" s="38" t="n">
        <f aca="false">IFERROR(Counts!AH2708/Counts!AC2708,"")</f>
        <v>0.555555555555556</v>
      </c>
      <c r="R2708" s="38" t="n">
        <f aca="false">IFERROR(Counts!N2708/Counts!M2708,"")</f>
        <v>0.3125</v>
      </c>
      <c r="S2708" s="38" t="n">
        <f aca="false">IFERROR(Counts!K2708/Counts!J2708,"")</f>
        <v>0.875</v>
      </c>
      <c r="T2708" s="38" t="n">
        <f aca="false">IFERROR(Counts!I2708/Counts!H2708,"")</f>
        <v>0.157894736842105</v>
      </c>
      <c r="U2708" s="38" t="n">
        <f aca="false">IFERROR(1-Counts!L2708/Counts!K2708,"")</f>
        <v>0.857142857142857</v>
      </c>
      <c r="V2708" s="39" t="n">
        <f aca="false">IFERROR(Counts!AJ2708/Counts!AI2708,"")</f>
        <v>70.8571428571429</v>
      </c>
      <c r="W2708" s="38" t="n">
        <f aca="false">IFERROR(Counts!AK2708/Counts!AI2708,"")</f>
        <v>0</v>
      </c>
      <c r="X2708" s="40" t="n">
        <f aca="false">IFERROR(Counts!O2708,"")</f>
        <v>-0.886</v>
      </c>
      <c r="Y2708" s="36" t="n">
        <f aca="false">IFERROR(INDEX('Season Counts'!$Y$2:$Y$740,$AF2708)/INDEX('Season Counts'!$X$2:$X$740,$AF2708),"")</f>
        <v>0.200235294117647</v>
      </c>
      <c r="Z2708" s="37" t="n">
        <f aca="false">IFERROR(J2708-Y2708,"")</f>
        <v>-0.0469019607843137</v>
      </c>
      <c r="AA2708" s="38" t="n">
        <f aca="false">IFERROR(INDEX('Season Counts'!$K$2:$K$740,$AF2708)/INDEX('Season Counts'!$J$2:$J$740,$AF2708),"")</f>
        <v>0.433333333333333</v>
      </c>
      <c r="AB2708" s="41" t="n">
        <f aca="false">IFERROR(R2708-AA2708,"")</f>
        <v>-0.120833333333333</v>
      </c>
      <c r="AC2708" s="39" t="n">
        <f aca="false">IFERROR(INDEX('Season Counts'!$AG$2:$AG$740,$AF2708)/INDEX('Season Counts'!$AF$2:$AF$740,$AF2708),"")</f>
        <v>70.1692307692308</v>
      </c>
      <c r="AD2708" s="40" t="n">
        <f aca="false">IFERROR(V2708-AC2708,"")</f>
        <v>0.687912087912082</v>
      </c>
      <c r="AE2708" s="4" t="str">
        <f aca="false">IF(D2708&lt;Guide!$C$21,"Low PA",IF(TRIM(IF(ISNUMBER(AD2708),IF(N(AD2708)&lt;=-Guide!$C$24,"▼ Bat Speed  ",IF(N(AD2708)&gt;=Guide!$C$24,"▲ Bat Speed  ","")),"")&amp;IF(N(Z2708)&gt;=Guide!$C$22,"▲ Contact  ","")&amp;IF(N(Z2708)&lt;=-Guide!$C$22,"▼ Contact  ","")&amp;IF(N(AB2708)&gt;=Guide!$C$23,"▲ Chase  ","")&amp;IF(N(AB2708)&lt;=-Guide!$C$23,"▼ Chase  ",""))="","Stable",TRIM(IF(ISNUMBER(AD2708),IF(N(AD2708)&lt;=-Guide!$C$24,"▼ Bat Speed  ",IF(N(AD2708)&gt;=Guide!$C$24,"▲ Bat Speed  ","")),"")&amp;IF(N(Z2708)&gt;=Guide!$C$22,"▲ Contact  ","")&amp;IF(N(Z2708)&lt;=-Guide!$C$22,"▼ Contact  ","")&amp;IF(N(AB2708)&gt;=Guide!$C$23,"▲ Chase  ","")&amp;IF(N(AB2708)&lt;=-Guide!$C$23,"▼ Chase  ",""))))</f>
        <v>Low PA</v>
      </c>
      <c r="AF2708" s="35" t="n">
        <f aca="false">MATCH(Counts!A2708,'Season Counts'!$A$2:$A$740,0)</f>
        <v>690</v>
      </c>
    </row>
    <row r="2709" customFormat="false" ht="15" hidden="false" customHeight="false" outlineLevel="0" collapsed="false">
      <c r="A2709" s="34" t="str">
        <f aca="false">Counts!B2709</f>
        <v>TEX</v>
      </c>
      <c r="B2709" s="5" t="str">
        <f aca="false">Counts!C2709</f>
        <v>Austin Wynns</v>
      </c>
      <c r="C2709" s="34" t="str">
        <f aca="false">Counts!F2709</f>
        <v>Jul</v>
      </c>
      <c r="D2709" s="35" t="n">
        <f aca="false">IFERROR(Counts!P2709,"")</f>
        <v>14</v>
      </c>
      <c r="E2709" s="36" t="n">
        <f aca="false">IFERROR(Counts!R2709/Counts!Q2709,"")</f>
        <v>0.153846153846154</v>
      </c>
      <c r="F2709" s="36" t="n">
        <f aca="false">IFERROR((Counts!R2709+Counts!V2709+Counts!W2709)/(Counts!Q2709+Counts!V2709+Counts!W2709+Counts!X2709),"")</f>
        <v>0.214285714285714</v>
      </c>
      <c r="G2709" s="36" t="n">
        <f aca="false">IFERROR((Counts!R2709+Counts!S2709+2*Counts!T2709+3*Counts!U2709)/Counts!Q2709,"")</f>
        <v>0.384615384615385</v>
      </c>
      <c r="H2709" s="35" t="n">
        <f aca="false">IFERROR(Counts!U2709,"")</f>
        <v>1</v>
      </c>
      <c r="I2709" s="36" t="n">
        <f aca="false">IFERROR(Counts!Z2709/Counts!AA2709,"")</f>
        <v>0.257142857142857</v>
      </c>
      <c r="J2709" s="36" t="n">
        <f aca="false">IFERROR(Counts!AB2709/Counts!AA2709,"")</f>
        <v>0.135285714285714</v>
      </c>
      <c r="K2709" s="37" t="n">
        <f aca="false">IFERROR((Counts!AB2709-Counts!Z2709)/Counts!AA2709,"")</f>
        <v>-0.121857142857143</v>
      </c>
      <c r="L2709" s="38" t="n">
        <f aca="false">IFERROR(Counts!Y2709/Counts!P2709,"")</f>
        <v>0.428571428571429</v>
      </c>
      <c r="M2709" s="38" t="n">
        <f aca="false">IFERROR(Counts!V2709/Counts!P2709,"")</f>
        <v>0.0714285714285714</v>
      </c>
      <c r="N2709" s="38" t="n">
        <f aca="false">IFERROR(Counts!AD2709/Counts!AC2709,"")</f>
        <v>0</v>
      </c>
      <c r="O2709" s="38" t="n">
        <f aca="false">IFERROR(Counts!AE2709/Counts!AC2709,"")</f>
        <v>0.428571428571429</v>
      </c>
      <c r="P2709" s="39" t="n">
        <f aca="false">IFERROR(Counts!AG2709/Counts!AF2709,"")</f>
        <v>86.7</v>
      </c>
      <c r="Q2709" s="38" t="n">
        <f aca="false">IFERROR(Counts!AH2709/Counts!AC2709,"")</f>
        <v>0.285714285714286</v>
      </c>
      <c r="R2709" s="38" t="n">
        <f aca="false">IFERROR(Counts!N2709/Counts!M2709,"")</f>
        <v>0.379310344827586</v>
      </c>
      <c r="S2709" s="38" t="n">
        <f aca="false">IFERROR(Counts!K2709/Counts!J2709,"")</f>
        <v>0.692307692307692</v>
      </c>
      <c r="T2709" s="38" t="n">
        <f aca="false">IFERROR(Counts!I2709/Counts!H2709,"")</f>
        <v>0.206896551724138</v>
      </c>
      <c r="U2709" s="38" t="n">
        <f aca="false">IFERROR(1-Counts!L2709/Counts!K2709,"")</f>
        <v>0.888888888888889</v>
      </c>
      <c r="V2709" s="39" t="n">
        <f aca="false">IFERROR(Counts!AJ2709/Counts!AI2709,"")</f>
        <v>69.6535714285714</v>
      </c>
      <c r="W2709" s="38" t="n">
        <f aca="false">IFERROR(Counts!AK2709/Counts!AI2709,"")</f>
        <v>0.107142857142857</v>
      </c>
      <c r="X2709" s="40" t="n">
        <f aca="false">IFERROR(Counts!O2709,"")</f>
        <v>-0.528</v>
      </c>
      <c r="Y2709" s="36" t="n">
        <f aca="false">IFERROR(INDEX('Season Counts'!$Y$2:$Y$740,$AF2709)/INDEX('Season Counts'!$X$2:$X$740,$AF2709),"")</f>
        <v>0.195258064516129</v>
      </c>
      <c r="Z2709" s="37" t="n">
        <f aca="false">IFERROR(J2709-Y2709,"")</f>
        <v>-0.0599723502304148</v>
      </c>
      <c r="AA2709" s="38" t="n">
        <f aca="false">IFERROR(INDEX('Season Counts'!$K$2:$K$740,$AF2709)/INDEX('Season Counts'!$J$2:$J$740,$AF2709),"")</f>
        <v>0.373134328358209</v>
      </c>
      <c r="AB2709" s="41" t="n">
        <f aca="false">IFERROR(R2709-AA2709,"")</f>
        <v>0.00617601646937721</v>
      </c>
      <c r="AC2709" s="39" t="n">
        <f aca="false">IFERROR(INDEX('Season Counts'!$AG$2:$AG$740,$AF2709)/INDEX('Season Counts'!$AF$2:$AF$740,$AF2709),"")</f>
        <v>69.4245614035088</v>
      </c>
      <c r="AD2709" s="40" t="n">
        <f aca="false">IFERROR(V2709-AC2709,"")</f>
        <v>0.229010025062649</v>
      </c>
      <c r="AE2709" s="4" t="str">
        <f aca="false">IF(D2709&lt;Guide!$C$21,"Low PA",IF(TRIM(IF(ISNUMBER(AD2709),IF(N(AD2709)&lt;=-Guide!$C$24,"▼ Bat Speed  ",IF(N(AD2709)&gt;=Guide!$C$24,"▲ Bat Speed  ","")),"")&amp;IF(N(Z2709)&gt;=Guide!$C$22,"▲ Contact  ","")&amp;IF(N(Z2709)&lt;=-Guide!$C$22,"▼ Contact  ","")&amp;IF(N(AB2709)&gt;=Guide!$C$23,"▲ Chase  ","")&amp;IF(N(AB2709)&lt;=-Guide!$C$23,"▼ Chase  ",""))="","Stable",TRIM(IF(ISNUMBER(AD2709),IF(N(AD2709)&lt;=-Guide!$C$24,"▼ Bat Speed  ",IF(N(AD2709)&gt;=Guide!$C$24,"▲ Bat Speed  ","")),"")&amp;IF(N(Z2709)&gt;=Guide!$C$22,"▲ Contact  ","")&amp;IF(N(Z2709)&lt;=-Guide!$C$22,"▼ Contact  ","")&amp;IF(N(AB2709)&gt;=Guide!$C$23,"▲ Chase  ","")&amp;IF(N(AB2709)&lt;=-Guide!$C$23,"▼ Chase  ",""))))</f>
        <v>Low PA</v>
      </c>
      <c r="AF2709" s="35" t="n">
        <f aca="false">MATCH(Counts!A2709,'Season Counts'!$A$2:$A$740,0)</f>
        <v>691</v>
      </c>
    </row>
    <row r="2710" customFormat="false" ht="15" hidden="false" customHeight="false" outlineLevel="0" collapsed="false">
      <c r="A2710" s="34" t="str">
        <f aca="false">Counts!B2710</f>
        <v>TEX</v>
      </c>
      <c r="B2710" s="5" t="str">
        <f aca="false">Counts!C2710</f>
        <v>Austin Wynns</v>
      </c>
      <c r="C2710" s="34" t="str">
        <f aca="false">Counts!F2710</f>
        <v>Aug</v>
      </c>
      <c r="D2710" s="35" t="n">
        <f aca="false">IFERROR(Counts!P2710,"")</f>
        <v>18</v>
      </c>
      <c r="E2710" s="36" t="n">
        <f aca="false">IFERROR(Counts!R2710/Counts!Q2710,"")</f>
        <v>0.375</v>
      </c>
      <c r="F2710" s="36" t="n">
        <f aca="false">IFERROR((Counts!R2710+Counts!V2710+Counts!W2710)/(Counts!Q2710+Counts!V2710+Counts!W2710+Counts!X2710),"")</f>
        <v>0.411764705882353</v>
      </c>
      <c r="G2710" s="36" t="n">
        <f aca="false">IFERROR((Counts!R2710+Counts!S2710+2*Counts!T2710+3*Counts!U2710)/Counts!Q2710,"")</f>
        <v>0.375</v>
      </c>
      <c r="H2710" s="35" t="n">
        <f aca="false">IFERROR(Counts!U2710,"")</f>
        <v>0</v>
      </c>
      <c r="I2710" s="36" t="n">
        <f aca="false">IFERROR(Counts!Z2710/Counts!AA2710,"")</f>
        <v>0.358823529411765</v>
      </c>
      <c r="J2710" s="36" t="n">
        <f aca="false">IFERROR(Counts!AB2710/Counts!AA2710,"")</f>
        <v>0.244647058823529</v>
      </c>
      <c r="K2710" s="37" t="n">
        <f aca="false">IFERROR((Counts!AB2710-Counts!Z2710)/Counts!AA2710,"")</f>
        <v>-0.114176470588235</v>
      </c>
      <c r="L2710" s="38" t="n">
        <f aca="false">IFERROR(Counts!Y2710/Counts!P2710,"")</f>
        <v>0.222222222222222</v>
      </c>
      <c r="M2710" s="38" t="n">
        <f aca="false">IFERROR(Counts!V2710/Counts!P2710,"")</f>
        <v>0.0555555555555556</v>
      </c>
      <c r="N2710" s="38" t="n">
        <f aca="false">IFERROR(Counts!AD2710/Counts!AC2710,"")</f>
        <v>0</v>
      </c>
      <c r="O2710" s="38" t="n">
        <f aca="false">IFERROR(Counts!AE2710/Counts!AC2710,"")</f>
        <v>0.153846153846154</v>
      </c>
      <c r="P2710" s="39" t="n">
        <f aca="false">IFERROR(Counts!AG2710/Counts!AF2710,"")</f>
        <v>76.2769230769231</v>
      </c>
      <c r="Q2710" s="38" t="n">
        <f aca="false">IFERROR(Counts!AH2710/Counts!AC2710,"")</f>
        <v>0.307692307692308</v>
      </c>
      <c r="R2710" s="38" t="n">
        <f aca="false">IFERROR(Counts!N2710/Counts!M2710,"")</f>
        <v>0.368421052631579</v>
      </c>
      <c r="S2710" s="38" t="n">
        <f aca="false">IFERROR(Counts!K2710/Counts!J2710,"")</f>
        <v>0.627906976744186</v>
      </c>
      <c r="T2710" s="38" t="n">
        <f aca="false">IFERROR(Counts!I2710/Counts!H2710,"")</f>
        <v>0.121951219512195</v>
      </c>
      <c r="U2710" s="38" t="n">
        <f aca="false">IFERROR(1-Counts!L2710/Counts!K2710,"")</f>
        <v>0.925925925925926</v>
      </c>
      <c r="V2710" s="39" t="n">
        <f aca="false">IFERROR(Counts!AJ2710/Counts!AI2710,"")</f>
        <v>69.2034482758621</v>
      </c>
      <c r="W2710" s="38" t="n">
        <f aca="false">IFERROR(Counts!AK2710/Counts!AI2710,"")</f>
        <v>0.103448275862069</v>
      </c>
      <c r="X2710" s="40" t="n">
        <f aca="false">IFERROR(Counts!O2710,"")</f>
        <v>0.457</v>
      </c>
      <c r="Y2710" s="36" t="n">
        <f aca="false">IFERROR(INDEX('Season Counts'!$Y$2:$Y$740,$AF2710)/INDEX('Season Counts'!$X$2:$X$740,$AF2710),"")</f>
        <v>0.195258064516129</v>
      </c>
      <c r="Z2710" s="37" t="n">
        <f aca="false">IFERROR(J2710-Y2710,"")</f>
        <v>0.0493889943074004</v>
      </c>
      <c r="AA2710" s="38" t="n">
        <f aca="false">IFERROR(INDEX('Season Counts'!$K$2:$K$740,$AF2710)/INDEX('Season Counts'!$J$2:$J$740,$AF2710),"")</f>
        <v>0.373134328358209</v>
      </c>
      <c r="AB2710" s="41" t="n">
        <f aca="false">IFERROR(R2710-AA2710,"")</f>
        <v>-0.00471327572663005</v>
      </c>
      <c r="AC2710" s="39" t="n">
        <f aca="false">IFERROR(INDEX('Season Counts'!$AG$2:$AG$740,$AF2710)/INDEX('Season Counts'!$AF$2:$AF$740,$AF2710),"")</f>
        <v>69.4245614035088</v>
      </c>
      <c r="AD2710" s="40" t="n">
        <f aca="false">IFERROR(V2710-AC2710,"")</f>
        <v>-0.221113127646703</v>
      </c>
      <c r="AE2710" s="4" t="str">
        <f aca="false">IF(D2710&lt;Guide!$C$21,"Low PA",IF(TRIM(IF(ISNUMBER(AD2710),IF(N(AD2710)&lt;=-Guide!$C$24,"▼ Bat Speed  ",IF(N(AD2710)&gt;=Guide!$C$24,"▲ Bat Speed  ","")),"")&amp;IF(N(Z2710)&gt;=Guide!$C$22,"▲ Contact  ","")&amp;IF(N(Z2710)&lt;=-Guide!$C$22,"▼ Contact  ","")&amp;IF(N(AB2710)&gt;=Guide!$C$23,"▲ Chase  ","")&amp;IF(N(AB2710)&lt;=-Guide!$C$23,"▼ Chase  ",""))="","Stable",TRIM(IF(ISNUMBER(AD2710),IF(N(AD2710)&lt;=-Guide!$C$24,"▼ Bat Speed  ",IF(N(AD2710)&gt;=Guide!$C$24,"▲ Bat Speed  ","")),"")&amp;IF(N(Z2710)&gt;=Guide!$C$22,"▲ Contact  ","")&amp;IF(N(Z2710)&lt;=-Guide!$C$22,"▼ Contact  ","")&amp;IF(N(AB2710)&gt;=Guide!$C$23,"▲ Chase  ","")&amp;IF(N(AB2710)&lt;=-Guide!$C$23,"▼ Chase  ",""))))</f>
        <v>Low PA</v>
      </c>
      <c r="AF2710" s="35" t="n">
        <f aca="false">MATCH(Counts!A2710,'Season Counts'!$A$2:$A$740,0)</f>
        <v>691</v>
      </c>
    </row>
    <row r="2711" customFormat="false" ht="15" hidden="false" customHeight="false" outlineLevel="0" collapsed="false">
      <c r="A2711" s="34" t="str">
        <f aca="false">Counts!B2711</f>
        <v>TEX</v>
      </c>
      <c r="B2711" s="5" t="str">
        <f aca="false">Counts!C2711</f>
        <v>Jarred Kelenic</v>
      </c>
      <c r="C2711" s="34" t="str">
        <f aca="false">Counts!F2711</f>
        <v>Jun</v>
      </c>
      <c r="D2711" s="35" t="n">
        <f aca="false">IFERROR(Counts!P2711,"")</f>
        <v>10</v>
      </c>
      <c r="E2711" s="36" t="n">
        <f aca="false">IFERROR(Counts!R2711/Counts!Q2711,"")</f>
        <v>0.125</v>
      </c>
      <c r="F2711" s="36" t="n">
        <f aca="false">IFERROR((Counts!R2711+Counts!V2711+Counts!W2711)/(Counts!Q2711+Counts!V2711+Counts!W2711+Counts!X2711),"")</f>
        <v>0.3</v>
      </c>
      <c r="G2711" s="36" t="n">
        <f aca="false">IFERROR((Counts!R2711+Counts!S2711+2*Counts!T2711+3*Counts!U2711)/Counts!Q2711,"")</f>
        <v>0.125</v>
      </c>
      <c r="H2711" s="35" t="n">
        <f aca="false">IFERROR(Counts!U2711,"")</f>
        <v>0</v>
      </c>
      <c r="I2711" s="36" t="n">
        <f aca="false">IFERROR(Counts!Z2711/Counts!AA2711,"")</f>
        <v>0.23</v>
      </c>
      <c r="J2711" s="36" t="n">
        <f aca="false">IFERROR(Counts!AB2711/Counts!AA2711,"")</f>
        <v>0.2185</v>
      </c>
      <c r="K2711" s="37" t="n">
        <f aca="false">IFERROR((Counts!AB2711-Counts!Z2711)/Counts!AA2711,"")</f>
        <v>-0.0115</v>
      </c>
      <c r="L2711" s="38" t="n">
        <f aca="false">IFERROR(Counts!Y2711/Counts!P2711,"")</f>
        <v>0.5</v>
      </c>
      <c r="M2711" s="38" t="n">
        <f aca="false">IFERROR(Counts!V2711/Counts!P2711,"")</f>
        <v>0.2</v>
      </c>
      <c r="N2711" s="38" t="n">
        <f aca="false">IFERROR(Counts!AD2711/Counts!AC2711,"")</f>
        <v>0</v>
      </c>
      <c r="O2711" s="38" t="n">
        <f aca="false">IFERROR(Counts!AE2711/Counts!AC2711,"")</f>
        <v>0</v>
      </c>
      <c r="P2711" s="39" t="n">
        <f aca="false">IFERROR(Counts!AG2711/Counts!AF2711,"")</f>
        <v>75.1666666666667</v>
      </c>
      <c r="Q2711" s="38" t="n">
        <f aca="false">IFERROR(Counts!AH2711/Counts!AC2711,"")</f>
        <v>0</v>
      </c>
      <c r="R2711" s="38" t="n">
        <f aca="false">IFERROR(Counts!N2711/Counts!M2711,"")</f>
        <v>0.321428571428571</v>
      </c>
      <c r="S2711" s="38" t="n">
        <f aca="false">IFERROR(Counts!K2711/Counts!J2711,"")</f>
        <v>0.611111111111111</v>
      </c>
      <c r="T2711" s="38" t="n">
        <f aca="false">IFERROR(Counts!I2711/Counts!H2711,"")</f>
        <v>0.4</v>
      </c>
      <c r="U2711" s="38" t="n">
        <f aca="false">IFERROR(1-Counts!L2711/Counts!K2711,"")</f>
        <v>0.636363636363636</v>
      </c>
      <c r="V2711" s="39" t="n">
        <f aca="false">IFERROR(Counts!AJ2711/Counts!AI2711,"")</f>
        <v>72.6473684210526</v>
      </c>
      <c r="W2711" s="38" t="n">
        <f aca="false">IFERROR(Counts!AK2711/Counts!AI2711,"")</f>
        <v>0.157894736842105</v>
      </c>
      <c r="X2711" s="40" t="n">
        <f aca="false">IFERROR(Counts!O2711,"")</f>
        <v>-0.803</v>
      </c>
      <c r="Y2711" s="36" t="n">
        <f aca="false">IFERROR(INDEX('Season Counts'!$Y$2:$Y$740,$AF2711)/INDEX('Season Counts'!$X$2:$X$740,$AF2711),"")</f>
        <v>0.241208333333333</v>
      </c>
      <c r="Z2711" s="37" t="n">
        <f aca="false">IFERROR(J2711-Y2711,"")</f>
        <v>-0.0227083333333333</v>
      </c>
      <c r="AA2711" s="38" t="n">
        <f aca="false">IFERROR(INDEX('Season Counts'!$K$2:$K$740,$AF2711)/INDEX('Season Counts'!$J$2:$J$740,$AF2711),"")</f>
        <v>0.338983050847458</v>
      </c>
      <c r="AB2711" s="41" t="n">
        <f aca="false">IFERROR(R2711-AA2711,"")</f>
        <v>-0.0175544794188862</v>
      </c>
      <c r="AC2711" s="39" t="n">
        <f aca="false">IFERROR(INDEX('Season Counts'!$AG$2:$AG$740,$AF2711)/INDEX('Season Counts'!$AF$2:$AF$740,$AF2711),"")</f>
        <v>71.6621621621622</v>
      </c>
      <c r="AD2711" s="40" t="n">
        <f aca="false">IFERROR(V2711-AC2711,"")</f>
        <v>0.985206258890472</v>
      </c>
      <c r="AE2711" s="4" t="str">
        <f aca="false">IF(D2711&lt;Guide!$C$21,"Low PA",IF(TRIM(IF(ISNUMBER(AD2711),IF(N(AD2711)&lt;=-Guide!$C$24,"▼ Bat Speed  ",IF(N(AD2711)&gt;=Guide!$C$24,"▲ Bat Speed  ","")),"")&amp;IF(N(Z2711)&gt;=Guide!$C$22,"▲ Contact  ","")&amp;IF(N(Z2711)&lt;=-Guide!$C$22,"▼ Contact  ","")&amp;IF(N(AB2711)&gt;=Guide!$C$23,"▲ Chase  ","")&amp;IF(N(AB2711)&lt;=-Guide!$C$23,"▼ Chase  ",""))="","Stable",TRIM(IF(ISNUMBER(AD2711),IF(N(AD2711)&lt;=-Guide!$C$24,"▼ Bat Speed  ",IF(N(AD2711)&gt;=Guide!$C$24,"▲ Bat Speed  ","")),"")&amp;IF(N(Z2711)&gt;=Guide!$C$22,"▲ Contact  ","")&amp;IF(N(Z2711)&lt;=-Guide!$C$22,"▼ Contact  ","")&amp;IF(N(AB2711)&gt;=Guide!$C$23,"▲ Chase  ","")&amp;IF(N(AB2711)&lt;=-Guide!$C$23,"▼ Chase  ",""))))</f>
        <v>Low PA</v>
      </c>
      <c r="AF2711" s="35" t="n">
        <f aca="false">MATCH(Counts!A2711,'Season Counts'!$A$2:$A$740,0)</f>
        <v>692</v>
      </c>
    </row>
    <row r="2712" customFormat="false" ht="15" hidden="false" customHeight="false" outlineLevel="0" collapsed="false">
      <c r="A2712" s="34" t="str">
        <f aca="false">Counts!B2712</f>
        <v>TEX</v>
      </c>
      <c r="B2712" s="5" t="str">
        <f aca="false">Counts!C2712</f>
        <v>Jarred Kelenic</v>
      </c>
      <c r="C2712" s="34" t="str">
        <f aca="false">Counts!F2712</f>
        <v>Aug</v>
      </c>
      <c r="D2712" s="35" t="n">
        <f aca="false">IFERROR(Counts!P2712,"")</f>
        <v>14</v>
      </c>
      <c r="E2712" s="36" t="n">
        <f aca="false">IFERROR(Counts!R2712/Counts!Q2712,"")</f>
        <v>0.25</v>
      </c>
      <c r="F2712" s="36" t="n">
        <f aca="false">IFERROR((Counts!R2712+Counts!V2712+Counts!W2712)/(Counts!Q2712+Counts!V2712+Counts!W2712+Counts!X2712),"")</f>
        <v>0.357142857142857</v>
      </c>
      <c r="G2712" s="36" t="n">
        <f aca="false">IFERROR((Counts!R2712+Counts!S2712+2*Counts!T2712+3*Counts!U2712)/Counts!Q2712,"")</f>
        <v>0.25</v>
      </c>
      <c r="H2712" s="35" t="n">
        <f aca="false">IFERROR(Counts!U2712,"")</f>
        <v>0</v>
      </c>
      <c r="I2712" s="36" t="n">
        <f aca="false">IFERROR(Counts!Z2712/Counts!AA2712,"")</f>
        <v>0.292857142857143</v>
      </c>
      <c r="J2712" s="36" t="n">
        <f aca="false">IFERROR(Counts!AB2712/Counts!AA2712,"")</f>
        <v>0.257428571428571</v>
      </c>
      <c r="K2712" s="37" t="n">
        <f aca="false">IFERROR((Counts!AB2712-Counts!Z2712)/Counts!AA2712,"")</f>
        <v>-0.0354285714285714</v>
      </c>
      <c r="L2712" s="38" t="n">
        <f aca="false">IFERROR(Counts!Y2712/Counts!P2712,"")</f>
        <v>0.428571428571429</v>
      </c>
      <c r="M2712" s="38" t="n">
        <f aca="false">IFERROR(Counts!V2712/Counts!P2712,"")</f>
        <v>0.142857142857143</v>
      </c>
      <c r="N2712" s="38" t="n">
        <f aca="false">IFERROR(Counts!AD2712/Counts!AC2712,"")</f>
        <v>0</v>
      </c>
      <c r="O2712" s="38" t="n">
        <f aca="false">IFERROR(Counts!AE2712/Counts!AC2712,"")</f>
        <v>0.5</v>
      </c>
      <c r="P2712" s="39" t="n">
        <f aca="false">IFERROR(Counts!AG2712/Counts!AF2712,"")</f>
        <v>85.5833333333333</v>
      </c>
      <c r="Q2712" s="38" t="n">
        <f aca="false">IFERROR(Counts!AH2712/Counts!AC2712,"")</f>
        <v>0.166666666666667</v>
      </c>
      <c r="R2712" s="38" t="n">
        <f aca="false">IFERROR(Counts!N2712/Counts!M2712,"")</f>
        <v>0.354838709677419</v>
      </c>
      <c r="S2712" s="38" t="n">
        <f aca="false">IFERROR(Counts!K2712/Counts!J2712,"")</f>
        <v>0.521739130434783</v>
      </c>
      <c r="T2712" s="38" t="n">
        <f aca="false">IFERROR(Counts!I2712/Counts!H2712,"")</f>
        <v>0.434782608695652</v>
      </c>
      <c r="U2712" s="38" t="n">
        <f aca="false">IFERROR(1-Counts!L2712/Counts!K2712,"")</f>
        <v>0.833333333333333</v>
      </c>
      <c r="V2712" s="39" t="n">
        <f aca="false">IFERROR(Counts!AJ2712/Counts!AI2712,"")</f>
        <v>70.6222222222222</v>
      </c>
      <c r="W2712" s="38" t="n">
        <f aca="false">IFERROR(Counts!AK2712/Counts!AI2712,"")</f>
        <v>0.0555555555555556</v>
      </c>
      <c r="X2712" s="40" t="n">
        <f aca="false">IFERROR(Counts!O2712,"")</f>
        <v>-0.353</v>
      </c>
      <c r="Y2712" s="36" t="n">
        <f aca="false">IFERROR(INDEX('Season Counts'!$Y$2:$Y$740,$AF2712)/INDEX('Season Counts'!$X$2:$X$740,$AF2712),"")</f>
        <v>0.241208333333333</v>
      </c>
      <c r="Z2712" s="37" t="n">
        <f aca="false">IFERROR(J2712-Y2712,"")</f>
        <v>0.0162202380952381</v>
      </c>
      <c r="AA2712" s="38" t="n">
        <f aca="false">IFERROR(INDEX('Season Counts'!$K$2:$K$740,$AF2712)/INDEX('Season Counts'!$J$2:$J$740,$AF2712),"")</f>
        <v>0.338983050847458</v>
      </c>
      <c r="AB2712" s="41" t="n">
        <f aca="false">IFERROR(R2712-AA2712,"")</f>
        <v>0.0158556588299618</v>
      </c>
      <c r="AC2712" s="39" t="n">
        <f aca="false">IFERROR(INDEX('Season Counts'!$AG$2:$AG$740,$AF2712)/INDEX('Season Counts'!$AF$2:$AF$740,$AF2712),"")</f>
        <v>71.6621621621622</v>
      </c>
      <c r="AD2712" s="40" t="n">
        <f aca="false">IFERROR(V2712-AC2712,"")</f>
        <v>-1.03993993993994</v>
      </c>
      <c r="AE2712" s="4" t="str">
        <f aca="false">IF(D2712&lt;Guide!$C$21,"Low PA",IF(TRIM(IF(ISNUMBER(AD2712),IF(N(AD2712)&lt;=-Guide!$C$24,"▼ Bat Speed  ",IF(N(AD2712)&gt;=Guide!$C$24,"▲ Bat Speed  ","")),"")&amp;IF(N(Z2712)&gt;=Guide!$C$22,"▲ Contact  ","")&amp;IF(N(Z2712)&lt;=-Guide!$C$22,"▼ Contact  ","")&amp;IF(N(AB2712)&gt;=Guide!$C$23,"▲ Chase  ","")&amp;IF(N(AB2712)&lt;=-Guide!$C$23,"▼ Chase  ",""))="","Stable",TRIM(IF(ISNUMBER(AD2712),IF(N(AD2712)&lt;=-Guide!$C$24,"▼ Bat Speed  ",IF(N(AD2712)&gt;=Guide!$C$24,"▲ Bat Speed  ","")),"")&amp;IF(N(Z2712)&gt;=Guide!$C$22,"▲ Contact  ","")&amp;IF(N(Z2712)&lt;=-Guide!$C$22,"▼ Contact  ","")&amp;IF(N(AB2712)&gt;=Guide!$C$23,"▲ Chase  ","")&amp;IF(N(AB2712)&lt;=-Guide!$C$23,"▼ Chase  ",""))))</f>
        <v>Low PA</v>
      </c>
      <c r="AF2712" s="35" t="n">
        <f aca="false">MATCH(Counts!A2712,'Season Counts'!$A$2:$A$740,0)</f>
        <v>692</v>
      </c>
    </row>
    <row r="2713" customFormat="false" ht="15" hidden="false" customHeight="false" outlineLevel="0" collapsed="false">
      <c r="A2713" s="34" t="str">
        <f aca="false">Counts!B2713</f>
        <v>TEX</v>
      </c>
      <c r="B2713" s="5" t="str">
        <f aca="false">Counts!C2713</f>
        <v>Logan O'Hoppe</v>
      </c>
      <c r="C2713" s="34" t="str">
        <f aca="false">Counts!F2713</f>
        <v>Aug</v>
      </c>
      <c r="D2713" s="35" t="n">
        <f aca="false">IFERROR(Counts!P2713,"")</f>
        <v>8</v>
      </c>
      <c r="E2713" s="36" t="n">
        <f aca="false">IFERROR(Counts!R2713/Counts!Q2713,"")</f>
        <v>0.25</v>
      </c>
      <c r="F2713" s="36" t="n">
        <f aca="false">IFERROR((Counts!R2713+Counts!V2713+Counts!W2713)/(Counts!Q2713+Counts!V2713+Counts!W2713+Counts!X2713),"")</f>
        <v>0.25</v>
      </c>
      <c r="G2713" s="36" t="n">
        <f aca="false">IFERROR((Counts!R2713+Counts!S2713+2*Counts!T2713+3*Counts!U2713)/Counts!Q2713,"")</f>
        <v>0.375</v>
      </c>
      <c r="H2713" s="35" t="n">
        <f aca="false">IFERROR(Counts!U2713,"")</f>
        <v>0</v>
      </c>
      <c r="I2713" s="36" t="n">
        <f aca="false">IFERROR(Counts!Z2713/Counts!AA2713,"")</f>
        <v>0.26875</v>
      </c>
      <c r="J2713" s="36" t="n">
        <f aca="false">IFERROR(Counts!AB2713/Counts!AA2713,"")</f>
        <v>0.253875</v>
      </c>
      <c r="K2713" s="37" t="n">
        <f aca="false">IFERROR((Counts!AB2713-Counts!Z2713)/Counts!AA2713,"")</f>
        <v>-0.014875</v>
      </c>
      <c r="L2713" s="38" t="n">
        <f aca="false">IFERROR(Counts!Y2713/Counts!P2713,"")</f>
        <v>0.25</v>
      </c>
      <c r="M2713" s="38" t="n">
        <f aca="false">IFERROR(Counts!V2713/Counts!P2713,"")</f>
        <v>0</v>
      </c>
      <c r="N2713" s="38" t="n">
        <f aca="false">IFERROR(Counts!AD2713/Counts!AC2713,"")</f>
        <v>0</v>
      </c>
      <c r="O2713" s="38" t="n">
        <f aca="false">IFERROR(Counts!AE2713/Counts!AC2713,"")</f>
        <v>0.333333333333333</v>
      </c>
      <c r="P2713" s="39" t="n">
        <f aca="false">IFERROR(Counts!AG2713/Counts!AF2713,"")</f>
        <v>84.15</v>
      </c>
      <c r="Q2713" s="38" t="n">
        <f aca="false">IFERROR(Counts!AH2713/Counts!AC2713,"")</f>
        <v>0.333333333333333</v>
      </c>
      <c r="R2713" s="38" t="n">
        <f aca="false">IFERROR(Counts!N2713/Counts!M2713,"")</f>
        <v>0.375</v>
      </c>
      <c r="S2713" s="38" t="n">
        <f aca="false">IFERROR(Counts!K2713/Counts!J2713,"")</f>
        <v>0.583333333333333</v>
      </c>
      <c r="T2713" s="38" t="n">
        <f aca="false">IFERROR(Counts!I2713/Counts!H2713,"")</f>
        <v>0.307692307692308</v>
      </c>
      <c r="U2713" s="38" t="n">
        <f aca="false">IFERROR(1-Counts!L2713/Counts!K2713,"")</f>
        <v>0.857142857142857</v>
      </c>
      <c r="V2713" s="39" t="n">
        <f aca="false">IFERROR(Counts!AJ2713/Counts!AI2713,"")</f>
        <v>70.79</v>
      </c>
      <c r="W2713" s="38" t="n">
        <f aca="false">IFERROR(Counts!AK2713/Counts!AI2713,"")</f>
        <v>0.3</v>
      </c>
      <c r="X2713" s="40" t="n">
        <f aca="false">IFERROR(Counts!O2713,"")</f>
        <v>-0.504</v>
      </c>
      <c r="Y2713" s="36" t="n">
        <f aca="false">IFERROR(INDEX('Season Counts'!$Y$2:$Y$740,$AF2713)/INDEX('Season Counts'!$X$2:$X$740,$AF2713),"")</f>
        <v>0.336</v>
      </c>
      <c r="Z2713" s="37" t="n">
        <f aca="false">IFERROR(J2713-Y2713,"")</f>
        <v>-0.082125</v>
      </c>
      <c r="AA2713" s="38" t="n">
        <f aca="false">IFERROR(INDEX('Season Counts'!$K$2:$K$740,$AF2713)/INDEX('Season Counts'!$J$2:$J$740,$AF2713),"")</f>
        <v>0.333333333333333</v>
      </c>
      <c r="AB2713" s="41" t="n">
        <f aca="false">IFERROR(R2713-AA2713,"")</f>
        <v>0.0416666666666667</v>
      </c>
      <c r="AC2713" s="39" t="n">
        <f aca="false">IFERROR(INDEX('Season Counts'!$AG$2:$AG$740,$AF2713)/INDEX('Season Counts'!$AF$2:$AF$740,$AF2713),"")</f>
        <v>70.2</v>
      </c>
      <c r="AD2713" s="40" t="n">
        <f aca="false">IFERROR(V2713-AC2713,"")</f>
        <v>0.589999999999989</v>
      </c>
      <c r="AE2713" s="4" t="str">
        <f aca="false">IF(D2713&lt;Guide!$C$21,"Low PA",IF(TRIM(IF(ISNUMBER(AD2713),IF(N(AD2713)&lt;=-Guide!$C$24,"▼ Bat Speed  ",IF(N(AD2713)&gt;=Guide!$C$24,"▲ Bat Speed  ","")),"")&amp;IF(N(Z2713)&gt;=Guide!$C$22,"▲ Contact  ","")&amp;IF(N(Z2713)&lt;=-Guide!$C$22,"▼ Contact  ","")&amp;IF(N(AB2713)&gt;=Guide!$C$23,"▲ Chase  ","")&amp;IF(N(AB2713)&lt;=-Guide!$C$23,"▼ Chase  ",""))="","Stable",TRIM(IF(ISNUMBER(AD2713),IF(N(AD2713)&lt;=-Guide!$C$24,"▼ Bat Speed  ",IF(N(AD2713)&gt;=Guide!$C$24,"▲ Bat Speed  ","")),"")&amp;IF(N(Z2713)&gt;=Guide!$C$22,"▲ Contact  ","")&amp;IF(N(Z2713)&lt;=-Guide!$C$22,"▼ Contact  ","")&amp;IF(N(AB2713)&gt;=Guide!$C$23,"▲ Chase  ","")&amp;IF(N(AB2713)&lt;=-Guide!$C$23,"▼ Chase  ",""))))</f>
        <v>Low PA</v>
      </c>
      <c r="AF2713" s="35" t="n">
        <f aca="false">MATCH(Counts!A2713,'Season Counts'!$A$2:$A$740,0)</f>
        <v>693</v>
      </c>
    </row>
    <row r="2714" customFormat="false" ht="15" hidden="false" customHeight="false" outlineLevel="0" collapsed="false">
      <c r="A2714" s="34" t="str">
        <f aca="false">Counts!B2714</f>
        <v>TEX</v>
      </c>
      <c r="B2714" s="5" t="str">
        <f aca="false">Counts!C2714</f>
        <v>Logan O'Hoppe</v>
      </c>
      <c r="C2714" s="34" t="str">
        <f aca="false">Counts!F2714</f>
        <v>Sep</v>
      </c>
      <c r="D2714" s="35" t="n">
        <f aca="false">IFERROR(Counts!P2714,"")</f>
        <v>10</v>
      </c>
      <c r="E2714" s="36" t="n">
        <f aca="false">IFERROR(Counts!R2714/Counts!Q2714,"")</f>
        <v>0.444444444444444</v>
      </c>
      <c r="F2714" s="36" t="n">
        <f aca="false">IFERROR((Counts!R2714+Counts!V2714+Counts!W2714)/(Counts!Q2714+Counts!V2714+Counts!W2714+Counts!X2714),"")</f>
        <v>0.4</v>
      </c>
      <c r="G2714" s="36" t="n">
        <f aca="false">IFERROR((Counts!R2714+Counts!S2714+2*Counts!T2714+3*Counts!U2714)/Counts!Q2714,"")</f>
        <v>0.444444444444444</v>
      </c>
      <c r="H2714" s="35" t="n">
        <f aca="false">IFERROR(Counts!U2714,"")</f>
        <v>0</v>
      </c>
      <c r="I2714" s="36" t="n">
        <f aca="false">IFERROR(Counts!Z2714/Counts!AA2714,"")</f>
        <v>0.36</v>
      </c>
      <c r="J2714" s="36" t="n">
        <f aca="false">IFERROR(Counts!AB2714/Counts!AA2714,"")</f>
        <v>0.4017</v>
      </c>
      <c r="K2714" s="37" t="n">
        <f aca="false">IFERROR((Counts!AB2714-Counts!Z2714)/Counts!AA2714,"")</f>
        <v>0.0417</v>
      </c>
      <c r="L2714" s="38" t="n">
        <f aca="false">IFERROR(Counts!Y2714/Counts!P2714,"")</f>
        <v>0.2</v>
      </c>
      <c r="M2714" s="38" t="n">
        <f aca="false">IFERROR(Counts!V2714/Counts!P2714,"")</f>
        <v>0</v>
      </c>
      <c r="N2714" s="38" t="n">
        <f aca="false">IFERROR(Counts!AD2714/Counts!AC2714,"")</f>
        <v>0</v>
      </c>
      <c r="O2714" s="38" t="n">
        <f aca="false">IFERROR(Counts!AE2714/Counts!AC2714,"")</f>
        <v>0.5</v>
      </c>
      <c r="P2714" s="39" t="n">
        <f aca="false">IFERROR(Counts!AG2714/Counts!AF2714,"")</f>
        <v>86.7375</v>
      </c>
      <c r="Q2714" s="38" t="n">
        <f aca="false">IFERROR(Counts!AH2714/Counts!AC2714,"")</f>
        <v>0.5</v>
      </c>
      <c r="R2714" s="38" t="n">
        <f aca="false">IFERROR(Counts!N2714/Counts!M2714,"")</f>
        <v>0.3</v>
      </c>
      <c r="S2714" s="38" t="n">
        <f aca="false">IFERROR(Counts!K2714/Counts!J2714,"")</f>
        <v>0.631578947368421</v>
      </c>
      <c r="T2714" s="38" t="n">
        <f aca="false">IFERROR(Counts!I2714/Counts!H2714,"")</f>
        <v>0.222222222222222</v>
      </c>
      <c r="U2714" s="38" t="n">
        <f aca="false">IFERROR(1-Counts!L2714/Counts!K2714,"")</f>
        <v>0.833333333333333</v>
      </c>
      <c r="V2714" s="39" t="n">
        <f aca="false">IFERROR(Counts!AJ2714/Counts!AI2714,"")</f>
        <v>69.8529411764706</v>
      </c>
      <c r="W2714" s="38" t="n">
        <f aca="false">IFERROR(Counts!AK2714/Counts!AI2714,"")</f>
        <v>0.176470588235294</v>
      </c>
      <c r="X2714" s="40" t="n">
        <f aca="false">IFERROR(Counts!O2714,"")</f>
        <v>0.165</v>
      </c>
      <c r="Y2714" s="36" t="n">
        <f aca="false">IFERROR(INDEX('Season Counts'!$Y$2:$Y$740,$AF2714)/INDEX('Season Counts'!$X$2:$X$740,$AF2714),"")</f>
        <v>0.336</v>
      </c>
      <c r="Z2714" s="37" t="n">
        <f aca="false">IFERROR(J2714-Y2714,"")</f>
        <v>0.0657</v>
      </c>
      <c r="AA2714" s="38" t="n">
        <f aca="false">IFERROR(INDEX('Season Counts'!$K$2:$K$740,$AF2714)/INDEX('Season Counts'!$J$2:$J$740,$AF2714),"")</f>
        <v>0.333333333333333</v>
      </c>
      <c r="AB2714" s="41" t="n">
        <f aca="false">IFERROR(R2714-AA2714,"")</f>
        <v>-0.0333333333333333</v>
      </c>
      <c r="AC2714" s="39" t="n">
        <f aca="false">IFERROR(INDEX('Season Counts'!$AG$2:$AG$740,$AF2714)/INDEX('Season Counts'!$AF$2:$AF$740,$AF2714),"")</f>
        <v>70.2</v>
      </c>
      <c r="AD2714" s="40" t="n">
        <f aca="false">IFERROR(V2714-AC2714,"")</f>
        <v>-0.347058823529409</v>
      </c>
      <c r="AE2714" s="4" t="str">
        <f aca="false">IF(D2714&lt;Guide!$C$21,"Low PA",IF(TRIM(IF(ISNUMBER(AD2714),IF(N(AD2714)&lt;=-Guide!$C$24,"▼ Bat Speed  ",IF(N(AD2714)&gt;=Guide!$C$24,"▲ Bat Speed  ","")),"")&amp;IF(N(Z2714)&gt;=Guide!$C$22,"▲ Contact  ","")&amp;IF(N(Z2714)&lt;=-Guide!$C$22,"▼ Contact  ","")&amp;IF(N(AB2714)&gt;=Guide!$C$23,"▲ Chase  ","")&amp;IF(N(AB2714)&lt;=-Guide!$C$23,"▼ Chase  ",""))="","Stable",TRIM(IF(ISNUMBER(AD2714),IF(N(AD2714)&lt;=-Guide!$C$24,"▼ Bat Speed  ",IF(N(AD2714)&gt;=Guide!$C$24,"▲ Bat Speed  ","")),"")&amp;IF(N(Z2714)&gt;=Guide!$C$22,"▲ Contact  ","")&amp;IF(N(Z2714)&lt;=-Guide!$C$22,"▼ Contact  ","")&amp;IF(N(AB2714)&gt;=Guide!$C$23,"▲ Chase  ","")&amp;IF(N(AB2714)&lt;=-Guide!$C$23,"▼ Chase  ",""))))</f>
        <v>Low PA</v>
      </c>
      <c r="AF2714" s="35" t="n">
        <f aca="false">MATCH(Counts!A2714,'Season Counts'!$A$2:$A$740,0)</f>
        <v>693</v>
      </c>
    </row>
    <row r="2715" customFormat="false" ht="15" hidden="false" customHeight="false" outlineLevel="0" collapsed="false">
      <c r="A2715" s="34" t="str">
        <f aca="false">Counts!B2715</f>
        <v>TEX</v>
      </c>
      <c r="B2715" s="5" t="str">
        <f aca="false">Counts!C2715</f>
        <v>Jonah Bride</v>
      </c>
      <c r="C2715" s="34" t="str">
        <f aca="false">Counts!F2715</f>
        <v>Aug</v>
      </c>
      <c r="D2715" s="35" t="n">
        <f aca="false">IFERROR(Counts!P2715,"")</f>
        <v>6</v>
      </c>
      <c r="E2715" s="36" t="n">
        <f aca="false">IFERROR(Counts!R2715/Counts!Q2715,"")</f>
        <v>0.2</v>
      </c>
      <c r="F2715" s="36" t="n">
        <f aca="false">IFERROR((Counts!R2715+Counts!V2715+Counts!W2715)/(Counts!Q2715+Counts!V2715+Counts!W2715+Counts!X2715),"")</f>
        <v>0.333333333333333</v>
      </c>
      <c r="G2715" s="36" t="n">
        <f aca="false">IFERROR((Counts!R2715+Counts!S2715+2*Counts!T2715+3*Counts!U2715)/Counts!Q2715,"")</f>
        <v>0.2</v>
      </c>
      <c r="H2715" s="35" t="n">
        <f aca="false">IFERROR(Counts!U2715,"")</f>
        <v>0</v>
      </c>
      <c r="I2715" s="36" t="n">
        <f aca="false">IFERROR(Counts!Z2715/Counts!AA2715,"")</f>
        <v>0.266666666666667</v>
      </c>
      <c r="J2715" s="36" t="n">
        <f aca="false">IFERROR(Counts!AB2715/Counts!AA2715,"")</f>
        <v>0.228666666666667</v>
      </c>
      <c r="K2715" s="37" t="n">
        <f aca="false">IFERROR((Counts!AB2715-Counts!Z2715)/Counts!AA2715,"")</f>
        <v>-0.038</v>
      </c>
      <c r="L2715" s="38" t="n">
        <f aca="false">IFERROR(Counts!Y2715/Counts!P2715,"")</f>
        <v>0.333333333333333</v>
      </c>
      <c r="M2715" s="38" t="n">
        <f aca="false">IFERROR(Counts!V2715/Counts!P2715,"")</f>
        <v>0.166666666666667</v>
      </c>
      <c r="N2715" s="38" t="n">
        <f aca="false">IFERROR(Counts!AD2715/Counts!AC2715,"")</f>
        <v>0</v>
      </c>
      <c r="O2715" s="38" t="n">
        <f aca="false">IFERROR(Counts!AE2715/Counts!AC2715,"")</f>
        <v>0.666666666666667</v>
      </c>
      <c r="P2715" s="39" t="n">
        <f aca="false">IFERROR(Counts!AG2715/Counts!AF2715,"")</f>
        <v>95.6666666666667</v>
      </c>
      <c r="Q2715" s="38" t="n">
        <f aca="false">IFERROR(Counts!AH2715/Counts!AC2715,"")</f>
        <v>0.333333333333333</v>
      </c>
      <c r="R2715" s="38" t="n">
        <f aca="false">IFERROR(Counts!N2715/Counts!M2715,"")</f>
        <v>0.285714285714286</v>
      </c>
      <c r="S2715" s="38" t="n">
        <f aca="false">IFERROR(Counts!K2715/Counts!J2715,"")</f>
        <v>0.375</v>
      </c>
      <c r="T2715" s="38" t="n">
        <f aca="false">IFERROR(Counts!I2715/Counts!H2715,"")</f>
        <v>0.285714285714286</v>
      </c>
      <c r="U2715" s="38" t="n">
        <f aca="false">IFERROR(1-Counts!L2715/Counts!K2715,"")</f>
        <v>1</v>
      </c>
      <c r="V2715" s="39" t="n">
        <f aca="false">IFERROR(Counts!AJ2715/Counts!AI2715,"")</f>
        <v>66.4666666666667</v>
      </c>
      <c r="W2715" s="38" t="n">
        <f aca="false">IFERROR(Counts!AK2715/Counts!AI2715,"")</f>
        <v>0</v>
      </c>
      <c r="X2715" s="40" t="n">
        <f aca="false">IFERROR(Counts!O2715,"")</f>
        <v>-0.227</v>
      </c>
      <c r="Y2715" s="36" t="n">
        <f aca="false">IFERROR(INDEX('Season Counts'!$Y$2:$Y$740,$AF2715)/INDEX('Season Counts'!$X$2:$X$740,$AF2715),"")</f>
        <v>0.228666666666667</v>
      </c>
      <c r="Z2715" s="37" t="n">
        <f aca="false">IFERROR(J2715-Y2715,"")</f>
        <v>0</v>
      </c>
      <c r="AA2715" s="38" t="n">
        <f aca="false">IFERROR(INDEX('Season Counts'!$K$2:$K$740,$AF2715)/INDEX('Season Counts'!$J$2:$J$740,$AF2715),"")</f>
        <v>0.285714285714286</v>
      </c>
      <c r="AB2715" s="41" t="n">
        <f aca="false">IFERROR(R2715-AA2715,"")</f>
        <v>0</v>
      </c>
      <c r="AC2715" s="39" t="n">
        <f aca="false">IFERROR(INDEX('Season Counts'!$AG$2:$AG$740,$AF2715)/INDEX('Season Counts'!$AF$2:$AF$740,$AF2715),"")</f>
        <v>66.4666666666667</v>
      </c>
      <c r="AD2715" s="40" t="n">
        <f aca="false">IFERROR(V2715-AC2715,"")</f>
        <v>0</v>
      </c>
      <c r="AE2715" s="4" t="str">
        <f aca="false">IF(D2715&lt;Guide!$C$21,"Low PA",IF(TRIM(IF(ISNUMBER(AD2715),IF(N(AD2715)&lt;=-Guide!$C$24,"▼ Bat Speed  ",IF(N(AD2715)&gt;=Guide!$C$24,"▲ Bat Speed  ","")),"")&amp;IF(N(Z2715)&gt;=Guide!$C$22,"▲ Contact  ","")&amp;IF(N(Z2715)&lt;=-Guide!$C$22,"▼ Contact  ","")&amp;IF(N(AB2715)&gt;=Guide!$C$23,"▲ Chase  ","")&amp;IF(N(AB2715)&lt;=-Guide!$C$23,"▼ Chase  ",""))="","Stable",TRIM(IF(ISNUMBER(AD2715),IF(N(AD2715)&lt;=-Guide!$C$24,"▼ Bat Speed  ",IF(N(AD2715)&gt;=Guide!$C$24,"▲ Bat Speed  ","")),"")&amp;IF(N(Z2715)&gt;=Guide!$C$22,"▲ Contact  ","")&amp;IF(N(Z2715)&lt;=-Guide!$C$22,"▼ Contact  ","")&amp;IF(N(AB2715)&gt;=Guide!$C$23,"▲ Chase  ","")&amp;IF(N(AB2715)&lt;=-Guide!$C$23,"▼ Chase  ",""))))</f>
        <v>Low PA</v>
      </c>
      <c r="AF2715" s="35" t="n">
        <f aca="false">MATCH(Counts!A2715,'Season Counts'!$A$2:$A$740,0)</f>
        <v>694</v>
      </c>
    </row>
    <row r="2716" customFormat="false" ht="15" hidden="false" customHeight="false" outlineLevel="0" collapsed="false">
      <c r="A2716" s="34" t="str">
        <f aca="false">Counts!B2716</f>
        <v>TOR</v>
      </c>
      <c r="B2716" s="5" t="str">
        <f aca="false">Counts!C2716</f>
        <v>Kazuma Okamoto</v>
      </c>
      <c r="C2716" s="34" t="str">
        <f aca="false">Counts!F2716</f>
        <v>Mar-Apr</v>
      </c>
      <c r="D2716" s="35" t="n">
        <f aca="false">IFERROR(Counts!P2716,"")</f>
        <v>123</v>
      </c>
      <c r="E2716" s="36" t="n">
        <f aca="false">IFERROR(Counts!R2716/Counts!Q2716,"")</f>
        <v>0.218181818181818</v>
      </c>
      <c r="F2716" s="36" t="n">
        <f aca="false">IFERROR((Counts!R2716+Counts!V2716+Counts!W2716)/(Counts!Q2716+Counts!V2716+Counts!W2716+Counts!X2716),"")</f>
        <v>0.300813008130081</v>
      </c>
      <c r="G2716" s="36" t="n">
        <f aca="false">IFERROR((Counts!R2716+Counts!S2716+2*Counts!T2716+3*Counts!U2716)/Counts!Q2716,"")</f>
        <v>0.372727272727273</v>
      </c>
      <c r="H2716" s="35" t="n">
        <f aca="false">IFERROR(Counts!U2716,"")</f>
        <v>5</v>
      </c>
      <c r="I2716" s="36" t="n">
        <f aca="false">IFERROR(Counts!Z2716/Counts!AA2716,"")</f>
        <v>0.3</v>
      </c>
      <c r="J2716" s="36" t="n">
        <f aca="false">IFERROR(Counts!AB2716/Counts!AA2716,"")</f>
        <v>0.319235772357724</v>
      </c>
      <c r="K2716" s="37" t="n">
        <f aca="false">IFERROR((Counts!AB2716-Counts!Z2716)/Counts!AA2716,"")</f>
        <v>0.0192357723577236</v>
      </c>
      <c r="L2716" s="38" t="n">
        <f aca="false">IFERROR(Counts!Y2716/Counts!P2716,"")</f>
        <v>0.308943089430894</v>
      </c>
      <c r="M2716" s="38" t="n">
        <f aca="false">IFERROR(Counts!V2716/Counts!P2716,"")</f>
        <v>0.105691056910569</v>
      </c>
      <c r="N2716" s="38" t="n">
        <f aca="false">IFERROR(Counts!AD2716/Counts!AC2716,"")</f>
        <v>0.125</v>
      </c>
      <c r="O2716" s="38" t="n">
        <f aca="false">IFERROR(Counts!AE2716/Counts!AC2716,"")</f>
        <v>0.513888888888889</v>
      </c>
      <c r="P2716" s="39" t="n">
        <f aca="false">IFERROR(Counts!AG2716/Counts!AF2716,"")</f>
        <v>92.2916666666667</v>
      </c>
      <c r="Q2716" s="38" t="n">
        <f aca="false">IFERROR(Counts!AH2716/Counts!AC2716,"")</f>
        <v>0.347222222222222</v>
      </c>
      <c r="R2716" s="38" t="n">
        <f aca="false">IFERROR(Counts!N2716/Counts!M2716,"")</f>
        <v>0.253571428571429</v>
      </c>
      <c r="S2716" s="38" t="n">
        <f aca="false">IFERROR(Counts!K2716/Counts!J2716,"")</f>
        <v>0.635658914728682</v>
      </c>
      <c r="T2716" s="38" t="n">
        <f aca="false">IFERROR(Counts!I2716/Counts!H2716,"")</f>
        <v>0.314893617021277</v>
      </c>
      <c r="U2716" s="38" t="n">
        <f aca="false">IFERROR(1-Counts!L2716/Counts!K2716,"")</f>
        <v>0.792682926829268</v>
      </c>
      <c r="V2716" s="39" t="n">
        <f aca="false">IFERROR(Counts!AJ2716/Counts!AI2716,"")</f>
        <v>73.0995169082126</v>
      </c>
      <c r="W2716" s="38" t="n">
        <f aca="false">IFERROR(Counts!AK2716/Counts!AI2716,"")</f>
        <v>0.333333333333333</v>
      </c>
      <c r="X2716" s="40" t="n">
        <f aca="false">IFERROR(Counts!O2716,"")</f>
        <v>-2.446</v>
      </c>
      <c r="Y2716" s="36" t="n">
        <f aca="false">IFERROR(INDEX('Season Counts'!$Y$2:$Y$740,$AF2716)/INDEX('Season Counts'!$X$2:$X$740,$AF2716),"")</f>
        <v>0.328028301886792</v>
      </c>
      <c r="Z2716" s="37" t="n">
        <f aca="false">IFERROR(J2716-Y2716,"")</f>
        <v>-0.00879252952906889</v>
      </c>
      <c r="AA2716" s="38" t="n">
        <f aca="false">IFERROR(INDEX('Season Counts'!$K$2:$K$740,$AF2716)/INDEX('Season Counts'!$J$2:$J$740,$AF2716),"")</f>
        <v>0.27292576419214</v>
      </c>
      <c r="AB2716" s="41" t="n">
        <f aca="false">IFERROR(R2716-AA2716,"")</f>
        <v>-0.0193543356207112</v>
      </c>
      <c r="AC2716" s="39" t="n">
        <f aca="false">IFERROR(INDEX('Season Counts'!$AG$2:$AG$740,$AF2716)/INDEX('Season Counts'!$AF$2:$AF$740,$AF2716),"")</f>
        <v>73.0604860486049</v>
      </c>
      <c r="AD2716" s="40" t="n">
        <f aca="false">IFERROR(V2716-AC2716,"")</f>
        <v>0.0390308596077063</v>
      </c>
      <c r="AE2716" s="4" t="str">
        <f aca="false">IF(D2716&lt;Guide!$C$21,"Low PA",IF(TRIM(IF(ISNUMBER(AD2716),IF(N(AD2716)&lt;=-Guide!$C$24,"▼ Bat Speed  ",IF(N(AD2716)&gt;=Guide!$C$24,"▲ Bat Speed  ","")),"")&amp;IF(N(Z2716)&gt;=Guide!$C$22,"▲ Contact  ","")&amp;IF(N(Z2716)&lt;=-Guide!$C$22,"▼ Contact  ","")&amp;IF(N(AB2716)&gt;=Guide!$C$23,"▲ Chase  ","")&amp;IF(N(AB2716)&lt;=-Guide!$C$23,"▼ Chase  ",""))="","Stable",TRIM(IF(ISNUMBER(AD2716),IF(N(AD2716)&lt;=-Guide!$C$24,"▼ Bat Speed  ",IF(N(AD2716)&gt;=Guide!$C$24,"▲ Bat Speed  ","")),"")&amp;IF(N(Z2716)&gt;=Guide!$C$22,"▲ Contact  ","")&amp;IF(N(Z2716)&lt;=-Guide!$C$22,"▼ Contact  ","")&amp;IF(N(AB2716)&gt;=Guide!$C$23,"▲ Chase  ","")&amp;IF(N(AB2716)&lt;=-Guide!$C$23,"▼ Chase  ",""))))</f>
        <v>Stable</v>
      </c>
      <c r="AF2716" s="35" t="n">
        <f aca="false">MATCH(Counts!A2716,'Season Counts'!$A$2:$A$740,0)</f>
        <v>695</v>
      </c>
    </row>
    <row r="2717" customFormat="false" ht="15" hidden="false" customHeight="false" outlineLevel="0" collapsed="false">
      <c r="A2717" s="34" t="str">
        <f aca="false">Counts!B2717</f>
        <v>TOR</v>
      </c>
      <c r="B2717" s="5" t="str">
        <f aca="false">Counts!C2717</f>
        <v>Kazuma Okamoto</v>
      </c>
      <c r="C2717" s="34" t="str">
        <f aca="false">Counts!F2717</f>
        <v>May</v>
      </c>
      <c r="D2717" s="35" t="n">
        <f aca="false">IFERROR(Counts!P2717,"")</f>
        <v>115</v>
      </c>
      <c r="E2717" s="36" t="n">
        <f aca="false">IFERROR(Counts!R2717/Counts!Q2717,"")</f>
        <v>0.21</v>
      </c>
      <c r="F2717" s="36" t="n">
        <f aca="false">IFERROR((Counts!R2717+Counts!V2717+Counts!W2717)/(Counts!Q2717+Counts!V2717+Counts!W2717+Counts!X2717),"")</f>
        <v>0.304347826086957</v>
      </c>
      <c r="G2717" s="36" t="n">
        <f aca="false">IFERROR((Counts!R2717+Counts!S2717+2*Counts!T2717+3*Counts!U2717)/Counts!Q2717,"")</f>
        <v>0.47</v>
      </c>
      <c r="H2717" s="35" t="n">
        <f aca="false">IFERROR(Counts!U2717,"")</f>
        <v>7</v>
      </c>
      <c r="I2717" s="36" t="n">
        <f aca="false">IFERROR(Counts!Z2717/Counts!AA2717,"")</f>
        <v>0.331739130434783</v>
      </c>
      <c r="J2717" s="36" t="n">
        <f aca="false">IFERROR(Counts!AB2717/Counts!AA2717,"")</f>
        <v>0.337069565217391</v>
      </c>
      <c r="K2717" s="37" t="n">
        <f aca="false">IFERROR((Counts!AB2717-Counts!Z2717)/Counts!AA2717,"")</f>
        <v>0.00533043478260869</v>
      </c>
      <c r="L2717" s="38" t="n">
        <f aca="false">IFERROR(Counts!Y2717/Counts!P2717,"")</f>
        <v>0.339130434782609</v>
      </c>
      <c r="M2717" s="38" t="n">
        <f aca="false">IFERROR(Counts!V2717/Counts!P2717,"")</f>
        <v>0.0956521739130435</v>
      </c>
      <c r="N2717" s="38" t="n">
        <f aca="false">IFERROR(Counts!AD2717/Counts!AC2717,"")</f>
        <v>0.17741935483871</v>
      </c>
      <c r="O2717" s="38" t="n">
        <f aca="false">IFERROR(Counts!AE2717/Counts!AC2717,"")</f>
        <v>0.548387096774194</v>
      </c>
      <c r="P2717" s="39" t="n">
        <f aca="false">IFERROR(Counts!AG2717/Counts!AF2717,"")</f>
        <v>93.1258064516129</v>
      </c>
      <c r="Q2717" s="38" t="n">
        <f aca="false">IFERROR(Counts!AH2717/Counts!AC2717,"")</f>
        <v>0.338709677419355</v>
      </c>
      <c r="R2717" s="38" t="n">
        <f aca="false">IFERROR(Counts!N2717/Counts!M2717,"")</f>
        <v>0.2625</v>
      </c>
      <c r="S2717" s="38" t="n">
        <f aca="false">IFERROR(Counts!K2717/Counts!J2717,"")</f>
        <v>0.684684684684685</v>
      </c>
      <c r="T2717" s="38" t="n">
        <f aca="false">IFERROR(Counts!I2717/Counts!H2717,"")</f>
        <v>0.330232558139535</v>
      </c>
      <c r="U2717" s="38" t="n">
        <f aca="false">IFERROR(1-Counts!L2717/Counts!K2717,"")</f>
        <v>0.789473684210526</v>
      </c>
      <c r="V2717" s="39" t="n">
        <f aca="false">IFERROR(Counts!AJ2717/Counts!AI2717,"")</f>
        <v>74.231550802139</v>
      </c>
      <c r="W2717" s="38" t="n">
        <f aca="false">IFERROR(Counts!AK2717/Counts!AI2717,"")</f>
        <v>0.459893048128342</v>
      </c>
      <c r="X2717" s="40" t="n">
        <f aca="false">IFERROR(Counts!O2717,"")</f>
        <v>2.846</v>
      </c>
      <c r="Y2717" s="36" t="n">
        <f aca="false">IFERROR(INDEX('Season Counts'!$Y$2:$Y$740,$AF2717)/INDEX('Season Counts'!$X$2:$X$740,$AF2717),"")</f>
        <v>0.328028301886792</v>
      </c>
      <c r="Z2717" s="37" t="n">
        <f aca="false">IFERROR(J2717-Y2717,"")</f>
        <v>0.00904126333059885</v>
      </c>
      <c r="AA2717" s="38" t="n">
        <f aca="false">IFERROR(INDEX('Season Counts'!$K$2:$K$740,$AF2717)/INDEX('Season Counts'!$J$2:$J$740,$AF2717),"")</f>
        <v>0.27292576419214</v>
      </c>
      <c r="AB2717" s="41" t="n">
        <f aca="false">IFERROR(R2717-AA2717,"")</f>
        <v>-0.0104257641921398</v>
      </c>
      <c r="AC2717" s="39" t="n">
        <f aca="false">IFERROR(INDEX('Season Counts'!$AG$2:$AG$740,$AF2717)/INDEX('Season Counts'!$AF$2:$AF$740,$AF2717),"")</f>
        <v>73.0604860486049</v>
      </c>
      <c r="AD2717" s="40" t="n">
        <f aca="false">IFERROR(V2717-AC2717,"")</f>
        <v>1.17106475353418</v>
      </c>
      <c r="AE2717" s="4" t="str">
        <f aca="false">IF(D2717&lt;Guide!$C$21,"Low PA",IF(TRIM(IF(ISNUMBER(AD2717),IF(N(AD2717)&lt;=-Guide!$C$24,"▼ Bat Speed  ",IF(N(AD2717)&gt;=Guide!$C$24,"▲ Bat Speed  ","")),"")&amp;IF(N(Z2717)&gt;=Guide!$C$22,"▲ Contact  ","")&amp;IF(N(Z2717)&lt;=-Guide!$C$22,"▼ Contact  ","")&amp;IF(N(AB2717)&gt;=Guide!$C$23,"▲ Chase  ","")&amp;IF(N(AB2717)&lt;=-Guide!$C$23,"▼ Chase  ",""))="","Stable",TRIM(IF(ISNUMBER(AD2717),IF(N(AD2717)&lt;=-Guide!$C$24,"▼ Bat Speed  ",IF(N(AD2717)&gt;=Guide!$C$24,"▲ Bat Speed  ","")),"")&amp;IF(N(Z2717)&gt;=Guide!$C$22,"▲ Contact  ","")&amp;IF(N(Z2717)&lt;=-Guide!$C$22,"▼ Contact  ","")&amp;IF(N(AB2717)&gt;=Guide!$C$23,"▲ Chase  ","")&amp;IF(N(AB2717)&lt;=-Guide!$C$23,"▼ Chase  ",""))))</f>
        <v>▲ Bat Speed</v>
      </c>
      <c r="AF2717" s="35" t="n">
        <f aca="false">MATCH(Counts!A2717,'Season Counts'!$A$2:$A$740,0)</f>
        <v>695</v>
      </c>
    </row>
    <row r="2718" customFormat="false" ht="15" hidden="false" customHeight="false" outlineLevel="0" collapsed="false">
      <c r="A2718" s="34" t="str">
        <f aca="false">Counts!B2718</f>
        <v>TOR</v>
      </c>
      <c r="B2718" s="5" t="str">
        <f aca="false">Counts!C2718</f>
        <v>Kazuma Okamoto</v>
      </c>
      <c r="C2718" s="34" t="str">
        <f aca="false">Counts!F2718</f>
        <v>Jun</v>
      </c>
      <c r="D2718" s="35" t="n">
        <f aca="false">IFERROR(Counts!P2718,"")</f>
        <v>102</v>
      </c>
      <c r="E2718" s="36" t="n">
        <f aca="false">IFERROR(Counts!R2718/Counts!Q2718,"")</f>
        <v>0.285714285714286</v>
      </c>
      <c r="F2718" s="36" t="n">
        <f aca="false">IFERROR((Counts!R2718+Counts!V2718+Counts!W2718)/(Counts!Q2718+Counts!V2718+Counts!W2718+Counts!X2718),"")</f>
        <v>0.352941176470588</v>
      </c>
      <c r="G2718" s="36" t="n">
        <f aca="false">IFERROR((Counts!R2718+Counts!S2718+2*Counts!T2718+3*Counts!U2718)/Counts!Q2718,"")</f>
        <v>0.56043956043956</v>
      </c>
      <c r="H2718" s="35" t="n">
        <f aca="false">IFERROR(Counts!U2718,"")</f>
        <v>7</v>
      </c>
      <c r="I2718" s="36" t="n">
        <f aca="false">IFERROR(Counts!Z2718/Counts!AA2718,"")</f>
        <v>0.387254901960784</v>
      </c>
      <c r="J2718" s="36" t="n">
        <f aca="false">IFERROR(Counts!AB2718/Counts!AA2718,"")</f>
        <v>0.327137254901961</v>
      </c>
      <c r="K2718" s="37" t="n">
        <f aca="false">IFERROR((Counts!AB2718-Counts!Z2718)/Counts!AA2718,"")</f>
        <v>-0.0601176470588235</v>
      </c>
      <c r="L2718" s="38" t="n">
        <f aca="false">IFERROR(Counts!Y2718/Counts!P2718,"")</f>
        <v>0.323529411764706</v>
      </c>
      <c r="M2718" s="38" t="n">
        <f aca="false">IFERROR(Counts!V2718/Counts!P2718,"")</f>
        <v>0.0784313725490196</v>
      </c>
      <c r="N2718" s="38" t="n">
        <f aca="false">IFERROR(Counts!AD2718/Counts!AC2718,"")</f>
        <v>0.135593220338983</v>
      </c>
      <c r="O2718" s="38" t="n">
        <f aca="false">IFERROR(Counts!AE2718/Counts!AC2718,"")</f>
        <v>0.423728813559322</v>
      </c>
      <c r="P2718" s="39" t="n">
        <f aca="false">IFERROR(Counts!AG2718/Counts!AF2718,"")</f>
        <v>90.0254237288136</v>
      </c>
      <c r="Q2718" s="38" t="n">
        <f aca="false">IFERROR(Counts!AH2718/Counts!AC2718,"")</f>
        <v>0.389830508474576</v>
      </c>
      <c r="R2718" s="38" t="n">
        <f aca="false">IFERROR(Counts!N2718/Counts!M2718,"")</f>
        <v>0.255506607929515</v>
      </c>
      <c r="S2718" s="38" t="n">
        <f aca="false">IFERROR(Counts!K2718/Counts!J2718,"")</f>
        <v>0.649532710280374</v>
      </c>
      <c r="T2718" s="38" t="n">
        <f aca="false">IFERROR(Counts!I2718/Counts!H2718,"")</f>
        <v>0.32994923857868</v>
      </c>
      <c r="U2718" s="38" t="n">
        <f aca="false">IFERROR(1-Counts!L2718/Counts!K2718,"")</f>
        <v>0.769784172661871</v>
      </c>
      <c r="V2718" s="39" t="n">
        <f aca="false">IFERROR(Counts!AJ2718/Counts!AI2718,"")</f>
        <v>72.1502762430939</v>
      </c>
      <c r="W2718" s="38" t="n">
        <f aca="false">IFERROR(Counts!AK2718/Counts!AI2718,"")</f>
        <v>0.303867403314917</v>
      </c>
      <c r="X2718" s="40" t="n">
        <f aca="false">IFERROR(Counts!O2718,"")</f>
        <v>8.316</v>
      </c>
      <c r="Y2718" s="36" t="n">
        <f aca="false">IFERROR(INDEX('Season Counts'!$Y$2:$Y$740,$AF2718)/INDEX('Season Counts'!$X$2:$X$740,$AF2718),"")</f>
        <v>0.328028301886792</v>
      </c>
      <c r="Z2718" s="37" t="n">
        <f aca="false">IFERROR(J2718-Y2718,"")</f>
        <v>-0.000891046984831612</v>
      </c>
      <c r="AA2718" s="38" t="n">
        <f aca="false">IFERROR(INDEX('Season Counts'!$K$2:$K$740,$AF2718)/INDEX('Season Counts'!$J$2:$J$740,$AF2718),"")</f>
        <v>0.27292576419214</v>
      </c>
      <c r="AB2718" s="41" t="n">
        <f aca="false">IFERROR(R2718-AA2718,"")</f>
        <v>-0.0174191562626244</v>
      </c>
      <c r="AC2718" s="39" t="n">
        <f aca="false">IFERROR(INDEX('Season Counts'!$AG$2:$AG$740,$AF2718)/INDEX('Season Counts'!$AF$2:$AF$740,$AF2718),"")</f>
        <v>73.0604860486049</v>
      </c>
      <c r="AD2718" s="40" t="n">
        <f aca="false">IFERROR(V2718-AC2718,"")</f>
        <v>-0.910209805510931</v>
      </c>
      <c r="AE2718" s="4" t="str">
        <f aca="false">IF(D2718&lt;Guide!$C$21,"Low PA",IF(TRIM(IF(ISNUMBER(AD2718),IF(N(AD2718)&lt;=-Guide!$C$24,"▼ Bat Speed  ",IF(N(AD2718)&gt;=Guide!$C$24,"▲ Bat Speed  ","")),"")&amp;IF(N(Z2718)&gt;=Guide!$C$22,"▲ Contact  ","")&amp;IF(N(Z2718)&lt;=-Guide!$C$22,"▼ Contact  ","")&amp;IF(N(AB2718)&gt;=Guide!$C$23,"▲ Chase  ","")&amp;IF(N(AB2718)&lt;=-Guide!$C$23,"▼ Chase  ",""))="","Stable",TRIM(IF(ISNUMBER(AD2718),IF(N(AD2718)&lt;=-Guide!$C$24,"▼ Bat Speed  ",IF(N(AD2718)&gt;=Guide!$C$24,"▲ Bat Speed  ","")),"")&amp;IF(N(Z2718)&gt;=Guide!$C$22,"▲ Contact  ","")&amp;IF(N(Z2718)&lt;=-Guide!$C$22,"▼ Contact  ","")&amp;IF(N(AB2718)&gt;=Guide!$C$23,"▲ Chase  ","")&amp;IF(N(AB2718)&lt;=-Guide!$C$23,"▼ Chase  ",""))))</f>
        <v>Stable</v>
      </c>
      <c r="AF2718" s="35" t="n">
        <f aca="false">MATCH(Counts!A2718,'Season Counts'!$A$2:$A$740,0)</f>
        <v>695</v>
      </c>
    </row>
    <row r="2719" customFormat="false" ht="15" hidden="false" customHeight="false" outlineLevel="0" collapsed="false">
      <c r="A2719" s="34" t="str">
        <f aca="false">Counts!B2719</f>
        <v>TOR</v>
      </c>
      <c r="B2719" s="5" t="str">
        <f aca="false">Counts!C2719</f>
        <v>Kazuma Okamoto</v>
      </c>
      <c r="C2719" s="34" t="str">
        <f aca="false">Counts!F2719</f>
        <v>Jul</v>
      </c>
      <c r="D2719" s="35" t="n">
        <f aca="false">IFERROR(Counts!P2719,"")</f>
        <v>96</v>
      </c>
      <c r="E2719" s="36" t="n">
        <f aca="false">IFERROR(Counts!R2719/Counts!Q2719,"")</f>
        <v>0.213483146067416</v>
      </c>
      <c r="F2719" s="36" t="n">
        <f aca="false">IFERROR((Counts!R2719+Counts!V2719+Counts!W2719)/(Counts!Q2719+Counts!V2719+Counts!W2719+Counts!X2719),"")</f>
        <v>0.270833333333333</v>
      </c>
      <c r="G2719" s="36" t="n">
        <f aca="false">IFERROR((Counts!R2719+Counts!S2719+2*Counts!T2719+3*Counts!U2719)/Counts!Q2719,"")</f>
        <v>0.426966292134831</v>
      </c>
      <c r="H2719" s="35" t="n">
        <f aca="false">IFERROR(Counts!U2719,"")</f>
        <v>5</v>
      </c>
      <c r="I2719" s="36" t="n">
        <f aca="false">IFERROR(Counts!Z2719/Counts!AA2719,"")</f>
        <v>0.301041666666667</v>
      </c>
      <c r="J2719" s="36" t="n">
        <f aca="false">IFERROR(Counts!AB2719/Counts!AA2719,"")</f>
        <v>0.268583333333333</v>
      </c>
      <c r="K2719" s="37" t="n">
        <f aca="false">IFERROR((Counts!AB2719-Counts!Z2719)/Counts!AA2719,"")</f>
        <v>-0.0324583333333333</v>
      </c>
      <c r="L2719" s="38" t="n">
        <f aca="false">IFERROR(Counts!Y2719/Counts!P2719,"")</f>
        <v>0.25</v>
      </c>
      <c r="M2719" s="38" t="n">
        <f aca="false">IFERROR(Counts!V2719/Counts!P2719,"")</f>
        <v>0.0625</v>
      </c>
      <c r="N2719" s="38" t="n">
        <f aca="false">IFERROR(Counts!AD2719/Counts!AC2719,"")</f>
        <v>0.107692307692308</v>
      </c>
      <c r="O2719" s="38" t="n">
        <f aca="false">IFERROR(Counts!AE2719/Counts!AC2719,"")</f>
        <v>0.307692307692308</v>
      </c>
      <c r="P2719" s="39" t="n">
        <f aca="false">IFERROR(Counts!AG2719/Counts!AF2719,"")</f>
        <v>86.92</v>
      </c>
      <c r="Q2719" s="38" t="n">
        <f aca="false">IFERROR(Counts!AH2719/Counts!AC2719,"")</f>
        <v>0.215384615384615</v>
      </c>
      <c r="R2719" s="38" t="n">
        <f aca="false">IFERROR(Counts!N2719/Counts!M2719,"")</f>
        <v>0.356756756756757</v>
      </c>
      <c r="S2719" s="38" t="n">
        <f aca="false">IFERROR(Counts!K2719/Counts!J2719,"")</f>
        <v>0.73469387755102</v>
      </c>
      <c r="T2719" s="38" t="n">
        <f aca="false">IFERROR(Counts!I2719/Counts!H2719,"")</f>
        <v>0.276190476190476</v>
      </c>
      <c r="U2719" s="38" t="n">
        <f aca="false">IFERROR(1-Counts!L2719/Counts!K2719,"")</f>
        <v>0.847222222222222</v>
      </c>
      <c r="V2719" s="39" t="n">
        <f aca="false">IFERROR(Counts!AJ2719/Counts!AI2719,"")</f>
        <v>73.6141304347826</v>
      </c>
      <c r="W2719" s="38" t="n">
        <f aca="false">IFERROR(Counts!AK2719/Counts!AI2719,"")</f>
        <v>0.396739130434783</v>
      </c>
      <c r="X2719" s="40" t="n">
        <f aca="false">IFERROR(Counts!O2719,"")</f>
        <v>0.957</v>
      </c>
      <c r="Y2719" s="36" t="n">
        <f aca="false">IFERROR(INDEX('Season Counts'!$Y$2:$Y$740,$AF2719)/INDEX('Season Counts'!$X$2:$X$740,$AF2719),"")</f>
        <v>0.328028301886792</v>
      </c>
      <c r="Z2719" s="37" t="n">
        <f aca="false">IFERROR(J2719-Y2719,"")</f>
        <v>-0.0594449685534591</v>
      </c>
      <c r="AA2719" s="38" t="n">
        <f aca="false">IFERROR(INDEX('Season Counts'!$K$2:$K$740,$AF2719)/INDEX('Season Counts'!$J$2:$J$740,$AF2719),"")</f>
        <v>0.27292576419214</v>
      </c>
      <c r="AB2719" s="41" t="n">
        <f aca="false">IFERROR(R2719-AA2719,"")</f>
        <v>0.083830992564617</v>
      </c>
      <c r="AC2719" s="39" t="n">
        <f aca="false">IFERROR(INDEX('Season Counts'!$AG$2:$AG$740,$AF2719)/INDEX('Season Counts'!$AF$2:$AF$740,$AF2719),"")</f>
        <v>73.0604860486049</v>
      </c>
      <c r="AD2719" s="40" t="n">
        <f aca="false">IFERROR(V2719-AC2719,"")</f>
        <v>0.553644386177751</v>
      </c>
      <c r="AE2719" s="4" t="str">
        <f aca="false">IF(D2719&lt;Guide!$C$21,"Low PA",IF(TRIM(IF(ISNUMBER(AD2719),IF(N(AD2719)&lt;=-Guide!$C$24,"▼ Bat Speed  ",IF(N(AD2719)&gt;=Guide!$C$24,"▲ Bat Speed  ","")),"")&amp;IF(N(Z2719)&gt;=Guide!$C$22,"▲ Contact  ","")&amp;IF(N(Z2719)&lt;=-Guide!$C$22,"▼ Contact  ","")&amp;IF(N(AB2719)&gt;=Guide!$C$23,"▲ Chase  ","")&amp;IF(N(AB2719)&lt;=-Guide!$C$23,"▼ Chase  ",""))="","Stable",TRIM(IF(ISNUMBER(AD2719),IF(N(AD2719)&lt;=-Guide!$C$24,"▼ Bat Speed  ",IF(N(AD2719)&gt;=Guide!$C$24,"▲ Bat Speed  ","")),"")&amp;IF(N(Z2719)&gt;=Guide!$C$22,"▲ Contact  ","")&amp;IF(N(Z2719)&lt;=-Guide!$C$22,"▼ Contact  ","")&amp;IF(N(AB2719)&gt;=Guide!$C$23,"▲ Chase  ","")&amp;IF(N(AB2719)&lt;=-Guide!$C$23,"▼ Chase  ",""))))</f>
        <v>▼ Contact ▲ Chase</v>
      </c>
      <c r="AF2719" s="35" t="n">
        <f aca="false">MATCH(Counts!A2719,'Season Counts'!$A$2:$A$740,0)</f>
        <v>695</v>
      </c>
    </row>
    <row r="2720" customFormat="false" ht="15" hidden="false" customHeight="false" outlineLevel="0" collapsed="false">
      <c r="A2720" s="34" t="str">
        <f aca="false">Counts!B2720</f>
        <v>TOR</v>
      </c>
      <c r="B2720" s="5" t="str">
        <f aca="false">Counts!C2720</f>
        <v>Kazuma Okamoto</v>
      </c>
      <c r="C2720" s="34" t="str">
        <f aca="false">Counts!F2720</f>
        <v>Aug</v>
      </c>
      <c r="D2720" s="35" t="n">
        <f aca="false">IFERROR(Counts!P2720,"")</f>
        <v>107</v>
      </c>
      <c r="E2720" s="36" t="n">
        <f aca="false">IFERROR(Counts!R2720/Counts!Q2720,"")</f>
        <v>0.21875</v>
      </c>
      <c r="F2720" s="36" t="n">
        <f aca="false">IFERROR((Counts!R2720+Counts!V2720+Counts!W2720)/(Counts!Q2720+Counts!V2720+Counts!W2720+Counts!X2720),"")</f>
        <v>0.289719626168224</v>
      </c>
      <c r="G2720" s="36" t="n">
        <f aca="false">IFERROR((Counts!R2720+Counts!S2720+2*Counts!T2720+3*Counts!U2720)/Counts!Q2720,"")</f>
        <v>0.40625</v>
      </c>
      <c r="H2720" s="35" t="n">
        <f aca="false">IFERROR(Counts!U2720,"")</f>
        <v>4</v>
      </c>
      <c r="I2720" s="36" t="n">
        <f aca="false">IFERROR(Counts!Z2720/Counts!AA2720,"")</f>
        <v>0.302803738317757</v>
      </c>
      <c r="J2720" s="36" t="n">
        <f aca="false">IFERROR(Counts!AB2720/Counts!AA2720,"")</f>
        <v>0.342271028037383</v>
      </c>
      <c r="K2720" s="37" t="n">
        <f aca="false">IFERROR((Counts!AB2720-Counts!Z2720)/Counts!AA2720,"")</f>
        <v>0.0394672897196262</v>
      </c>
      <c r="L2720" s="38" t="n">
        <f aca="false">IFERROR(Counts!Y2720/Counts!P2720,"")</f>
        <v>0.242990654205607</v>
      </c>
      <c r="M2720" s="38" t="n">
        <f aca="false">IFERROR(Counts!V2720/Counts!P2720,"")</f>
        <v>0.0934579439252336</v>
      </c>
      <c r="N2720" s="38" t="n">
        <f aca="false">IFERROR(Counts!AD2720/Counts!AC2720,"")</f>
        <v>0.126760563380282</v>
      </c>
      <c r="O2720" s="38" t="n">
        <f aca="false">IFERROR(Counts!AE2720/Counts!AC2720,"")</f>
        <v>0.380281690140845</v>
      </c>
      <c r="P2720" s="39" t="n">
        <f aca="false">IFERROR(Counts!AG2720/Counts!AF2720,"")</f>
        <v>89.7253521126761</v>
      </c>
      <c r="Q2720" s="38" t="n">
        <f aca="false">IFERROR(Counts!AH2720/Counts!AC2720,"")</f>
        <v>0.436619718309859</v>
      </c>
      <c r="R2720" s="38" t="n">
        <f aca="false">IFERROR(Counts!N2720/Counts!M2720,"")</f>
        <v>0.298387096774194</v>
      </c>
      <c r="S2720" s="38" t="n">
        <f aca="false">IFERROR(Counts!K2720/Counts!J2720,"")</f>
        <v>0.728110599078341</v>
      </c>
      <c r="T2720" s="38" t="n">
        <f aca="false">IFERROR(Counts!I2720/Counts!H2720,"")</f>
        <v>0.28448275862069</v>
      </c>
      <c r="U2720" s="38" t="n">
        <f aca="false">IFERROR(1-Counts!L2720/Counts!K2720,"")</f>
        <v>0.791139240506329</v>
      </c>
      <c r="V2720" s="39" t="n">
        <f aca="false">IFERROR(Counts!AJ2720/Counts!AI2720,"")</f>
        <v>72.5422330097087</v>
      </c>
      <c r="W2720" s="38" t="n">
        <f aca="false">IFERROR(Counts!AK2720/Counts!AI2720,"")</f>
        <v>0.29126213592233</v>
      </c>
      <c r="X2720" s="40" t="n">
        <f aca="false">IFERROR(Counts!O2720,"")</f>
        <v>-1.371</v>
      </c>
      <c r="Y2720" s="36" t="n">
        <f aca="false">IFERROR(INDEX('Season Counts'!$Y$2:$Y$740,$AF2720)/INDEX('Season Counts'!$X$2:$X$740,$AF2720),"")</f>
        <v>0.328028301886792</v>
      </c>
      <c r="Z2720" s="37" t="n">
        <f aca="false">IFERROR(J2720-Y2720,"")</f>
        <v>0.0142427261505907</v>
      </c>
      <c r="AA2720" s="38" t="n">
        <f aca="false">IFERROR(INDEX('Season Counts'!$K$2:$K$740,$AF2720)/INDEX('Season Counts'!$J$2:$J$740,$AF2720),"")</f>
        <v>0.27292576419214</v>
      </c>
      <c r="AB2720" s="41" t="n">
        <f aca="false">IFERROR(R2720-AA2720,"")</f>
        <v>0.0254613325820538</v>
      </c>
      <c r="AC2720" s="39" t="n">
        <f aca="false">IFERROR(INDEX('Season Counts'!$AG$2:$AG$740,$AF2720)/INDEX('Season Counts'!$AF$2:$AF$740,$AF2720),"")</f>
        <v>73.0604860486049</v>
      </c>
      <c r="AD2720" s="40" t="n">
        <f aca="false">IFERROR(V2720-AC2720,"")</f>
        <v>-0.51825303889612</v>
      </c>
      <c r="AE2720" s="4" t="str">
        <f aca="false">IF(D2720&lt;Guide!$C$21,"Low PA",IF(TRIM(IF(ISNUMBER(AD2720),IF(N(AD2720)&lt;=-Guide!$C$24,"▼ Bat Speed  ",IF(N(AD2720)&gt;=Guide!$C$24,"▲ Bat Speed  ","")),"")&amp;IF(N(Z2720)&gt;=Guide!$C$22,"▲ Contact  ","")&amp;IF(N(Z2720)&lt;=-Guide!$C$22,"▼ Contact  ","")&amp;IF(N(AB2720)&gt;=Guide!$C$23,"▲ Chase  ","")&amp;IF(N(AB2720)&lt;=-Guide!$C$23,"▼ Chase  ",""))="","Stable",TRIM(IF(ISNUMBER(AD2720),IF(N(AD2720)&lt;=-Guide!$C$24,"▼ Bat Speed  ",IF(N(AD2720)&gt;=Guide!$C$24,"▲ Bat Speed  ","")),"")&amp;IF(N(Z2720)&gt;=Guide!$C$22,"▲ Contact  ","")&amp;IF(N(Z2720)&lt;=-Guide!$C$22,"▼ Contact  ","")&amp;IF(N(AB2720)&gt;=Guide!$C$23,"▲ Chase  ","")&amp;IF(N(AB2720)&lt;=-Guide!$C$23,"▼ Chase  ",""))))</f>
        <v>Stable</v>
      </c>
      <c r="AF2720" s="35" t="n">
        <f aca="false">MATCH(Counts!A2720,'Season Counts'!$A$2:$A$740,0)</f>
        <v>695</v>
      </c>
    </row>
    <row r="2721" customFormat="false" ht="15" hidden="false" customHeight="false" outlineLevel="0" collapsed="false">
      <c r="A2721" s="34" t="str">
        <f aca="false">Counts!B2721</f>
        <v>TOR</v>
      </c>
      <c r="B2721" s="5" t="str">
        <f aca="false">Counts!C2721</f>
        <v>Kazuma Okamoto</v>
      </c>
      <c r="C2721" s="34" t="str">
        <f aca="false">Counts!F2721</f>
        <v>Sep</v>
      </c>
      <c r="D2721" s="35" t="n">
        <f aca="false">IFERROR(Counts!P2721,"")</f>
        <v>93</v>
      </c>
      <c r="E2721" s="36" t="n">
        <f aca="false">IFERROR(Counts!R2721/Counts!Q2721,"")</f>
        <v>0.25609756097561</v>
      </c>
      <c r="F2721" s="36" t="n">
        <f aca="false">IFERROR((Counts!R2721+Counts!V2721+Counts!W2721)/(Counts!Q2721+Counts!V2721+Counts!W2721+Counts!X2721),"")</f>
        <v>0.344086021505376</v>
      </c>
      <c r="G2721" s="36" t="n">
        <f aca="false">IFERROR((Counts!R2721+Counts!S2721+2*Counts!T2721+3*Counts!U2721)/Counts!Q2721,"")</f>
        <v>0.5</v>
      </c>
      <c r="H2721" s="35" t="n">
        <f aca="false">IFERROR(Counts!U2721,"")</f>
        <v>5</v>
      </c>
      <c r="I2721" s="36" t="n">
        <f aca="false">IFERROR(Counts!Z2721/Counts!AA2721,"")</f>
        <v>0.363978494623656</v>
      </c>
      <c r="J2721" s="36" t="n">
        <f aca="false">IFERROR(Counts!AB2721/Counts!AA2721,"")</f>
        <v>0.374430107526882</v>
      </c>
      <c r="K2721" s="37" t="n">
        <f aca="false">IFERROR((Counts!AB2721-Counts!Z2721)/Counts!AA2721,"")</f>
        <v>0.0104516129032258</v>
      </c>
      <c r="L2721" s="38" t="n">
        <f aca="false">IFERROR(Counts!Y2721/Counts!P2721,"")</f>
        <v>0.247311827956989</v>
      </c>
      <c r="M2721" s="38" t="n">
        <f aca="false">IFERROR(Counts!V2721/Counts!P2721,"")</f>
        <v>0.118279569892473</v>
      </c>
      <c r="N2721" s="38" t="n">
        <f aca="false">IFERROR(Counts!AD2721/Counts!AC2721,"")</f>
        <v>0.11864406779661</v>
      </c>
      <c r="O2721" s="38" t="n">
        <f aca="false">IFERROR(Counts!AE2721/Counts!AC2721,"")</f>
        <v>0.474576271186441</v>
      </c>
      <c r="P2721" s="39" t="n">
        <f aca="false">IFERROR(Counts!AG2721/Counts!AF2721,"")</f>
        <v>91.571186440678</v>
      </c>
      <c r="Q2721" s="38" t="n">
        <f aca="false">IFERROR(Counts!AH2721/Counts!AC2721,"")</f>
        <v>0.440677966101695</v>
      </c>
      <c r="R2721" s="38" t="n">
        <f aca="false">IFERROR(Counts!N2721/Counts!M2721,"")</f>
        <v>0.221649484536082</v>
      </c>
      <c r="S2721" s="38" t="n">
        <f aca="false">IFERROR(Counts!K2721/Counts!J2721,"")</f>
        <v>0.639175257731959</v>
      </c>
      <c r="T2721" s="38" t="n">
        <f aca="false">IFERROR(Counts!I2721/Counts!H2721,"")</f>
        <v>0.269461077844311</v>
      </c>
      <c r="U2721" s="38" t="n">
        <f aca="false">IFERROR(1-Counts!L2721/Counts!K2721,"")</f>
        <v>0.846774193548387</v>
      </c>
      <c r="V2721" s="39" t="n">
        <f aca="false">IFERROR(Counts!AJ2721/Counts!AI2721,"")</f>
        <v>72.6671232876712</v>
      </c>
      <c r="W2721" s="38" t="n">
        <f aca="false">IFERROR(Counts!AK2721/Counts!AI2721,"")</f>
        <v>0.267123287671233</v>
      </c>
      <c r="X2721" s="40" t="n">
        <f aca="false">IFERROR(Counts!O2721,"")</f>
        <v>3.461</v>
      </c>
      <c r="Y2721" s="36" t="n">
        <f aca="false">IFERROR(INDEX('Season Counts'!$Y$2:$Y$740,$AF2721)/INDEX('Season Counts'!$X$2:$X$740,$AF2721),"")</f>
        <v>0.328028301886792</v>
      </c>
      <c r="Z2721" s="37" t="n">
        <f aca="false">IFERROR(J2721-Y2721,"")</f>
        <v>0.0464018056400893</v>
      </c>
      <c r="AA2721" s="38" t="n">
        <f aca="false">IFERROR(INDEX('Season Counts'!$K$2:$K$740,$AF2721)/INDEX('Season Counts'!$J$2:$J$740,$AF2721),"")</f>
        <v>0.27292576419214</v>
      </c>
      <c r="AB2721" s="41" t="n">
        <f aca="false">IFERROR(R2721-AA2721,"")</f>
        <v>-0.0512762796560573</v>
      </c>
      <c r="AC2721" s="39" t="n">
        <f aca="false">IFERROR(INDEX('Season Counts'!$AG$2:$AG$740,$AF2721)/INDEX('Season Counts'!$AF$2:$AF$740,$AF2721),"")</f>
        <v>73.0604860486049</v>
      </c>
      <c r="AD2721" s="40" t="n">
        <f aca="false">IFERROR(V2721-AC2721,"")</f>
        <v>-0.393362760933627</v>
      </c>
      <c r="AE2721" s="4" t="str">
        <f aca="false">IF(D2721&lt;Guide!$C$21,"Low PA",IF(TRIM(IF(ISNUMBER(AD2721),IF(N(AD2721)&lt;=-Guide!$C$24,"▼ Bat Speed  ",IF(N(AD2721)&gt;=Guide!$C$24,"▲ Bat Speed  ","")),"")&amp;IF(N(Z2721)&gt;=Guide!$C$22,"▲ Contact  ","")&amp;IF(N(Z2721)&lt;=-Guide!$C$22,"▼ Contact  ","")&amp;IF(N(AB2721)&gt;=Guide!$C$23,"▲ Chase  ","")&amp;IF(N(AB2721)&lt;=-Guide!$C$23,"▼ Chase  ",""))="","Stable",TRIM(IF(ISNUMBER(AD2721),IF(N(AD2721)&lt;=-Guide!$C$24,"▼ Bat Speed  ",IF(N(AD2721)&gt;=Guide!$C$24,"▲ Bat Speed  ","")),"")&amp;IF(N(Z2721)&gt;=Guide!$C$22,"▲ Contact  ","")&amp;IF(N(Z2721)&lt;=-Guide!$C$22,"▼ Contact  ","")&amp;IF(N(AB2721)&gt;=Guide!$C$23,"▲ Chase  ","")&amp;IF(N(AB2721)&lt;=-Guide!$C$23,"▼ Chase  ",""))))</f>
        <v>▲ Contact ▼ Chase</v>
      </c>
      <c r="AF2721" s="35" t="n">
        <f aca="false">MATCH(Counts!A2721,'Season Counts'!$A$2:$A$740,0)</f>
        <v>695</v>
      </c>
    </row>
    <row r="2722" customFormat="false" ht="15" hidden="false" customHeight="false" outlineLevel="0" collapsed="false">
      <c r="A2722" s="34" t="str">
        <f aca="false">Counts!B2722</f>
        <v>TOR</v>
      </c>
      <c r="B2722" s="5" t="str">
        <f aca="false">Counts!C2722</f>
        <v>Ernie Clement</v>
      </c>
      <c r="C2722" s="34" t="str">
        <f aca="false">Counts!F2722</f>
        <v>Mar-Apr</v>
      </c>
      <c r="D2722" s="35" t="n">
        <f aca="false">IFERROR(Counts!P2722,"")</f>
        <v>130</v>
      </c>
      <c r="E2722" s="36" t="n">
        <f aca="false">IFERROR(Counts!R2722/Counts!Q2722,"")</f>
        <v>0.301587301587302</v>
      </c>
      <c r="F2722" s="36" t="n">
        <f aca="false">IFERROR((Counts!R2722+Counts!V2722+Counts!W2722)/(Counts!Q2722+Counts!V2722+Counts!W2722+Counts!X2722),"")</f>
        <v>0.323076923076923</v>
      </c>
      <c r="G2722" s="36" t="n">
        <f aca="false">IFERROR((Counts!R2722+Counts!S2722+2*Counts!T2722+3*Counts!U2722)/Counts!Q2722,"")</f>
        <v>0.428571428571429</v>
      </c>
      <c r="H2722" s="35" t="n">
        <f aca="false">IFERROR(Counts!U2722,"")</f>
        <v>1</v>
      </c>
      <c r="I2722" s="36" t="n">
        <f aca="false">IFERROR(Counts!Z2722/Counts!AA2722,"")</f>
        <v>0.328076923076923</v>
      </c>
      <c r="J2722" s="36" t="n">
        <f aca="false">IFERROR(Counts!AB2722/Counts!AA2722,"")</f>
        <v>0.2817</v>
      </c>
      <c r="K2722" s="37" t="n">
        <f aca="false">IFERROR((Counts!AB2722-Counts!Z2722)/Counts!AA2722,"")</f>
        <v>-0.0463769230769231</v>
      </c>
      <c r="L2722" s="38" t="n">
        <f aca="false">IFERROR(Counts!Y2722/Counts!P2722,"")</f>
        <v>0.0692307692307692</v>
      </c>
      <c r="M2722" s="38" t="n">
        <f aca="false">IFERROR(Counts!V2722/Counts!P2722,"")</f>
        <v>0.0307692307692308</v>
      </c>
      <c r="N2722" s="38" t="n">
        <f aca="false">IFERROR(Counts!AD2722/Counts!AC2722,"")</f>
        <v>0</v>
      </c>
      <c r="O2722" s="38" t="n">
        <f aca="false">IFERROR(Counts!AE2722/Counts!AC2722,"")</f>
        <v>0.264957264957265</v>
      </c>
      <c r="P2722" s="39" t="n">
        <f aca="false">IFERROR(Counts!AG2722/Counts!AF2722,"")</f>
        <v>85.8820512820513</v>
      </c>
      <c r="Q2722" s="38" t="n">
        <f aca="false">IFERROR(Counts!AH2722/Counts!AC2722,"")</f>
        <v>0.333333333333333</v>
      </c>
      <c r="R2722" s="38" t="n">
        <f aca="false">IFERROR(Counts!N2722/Counts!M2722,"")</f>
        <v>0.423469387755102</v>
      </c>
      <c r="S2722" s="38" t="n">
        <f aca="false">IFERROR(Counts!K2722/Counts!J2722,"")</f>
        <v>0.705</v>
      </c>
      <c r="T2722" s="38" t="n">
        <f aca="false">IFERROR(Counts!I2722/Counts!H2722,"")</f>
        <v>0.138392857142857</v>
      </c>
      <c r="U2722" s="38" t="n">
        <f aca="false">IFERROR(1-Counts!L2722/Counts!K2722,"")</f>
        <v>0.950354609929078</v>
      </c>
      <c r="V2722" s="39" t="n">
        <f aca="false">IFERROR(Counts!AJ2722/Counts!AI2722,"")</f>
        <v>66.9588235294118</v>
      </c>
      <c r="W2722" s="38" t="n">
        <f aca="false">IFERROR(Counts!AK2722/Counts!AI2722,"")</f>
        <v>0.0213903743315508</v>
      </c>
      <c r="X2722" s="40" t="n">
        <f aca="false">IFERROR(Counts!O2722,"")</f>
        <v>-0.116</v>
      </c>
      <c r="Y2722" s="36" t="n">
        <f aca="false">IFERROR(INDEX('Season Counts'!$Y$2:$Y$740,$AF2722)/INDEX('Season Counts'!$X$2:$X$740,$AF2722),"")</f>
        <v>0.257608064516129</v>
      </c>
      <c r="Z2722" s="37" t="n">
        <f aca="false">IFERROR(J2722-Y2722,"")</f>
        <v>0.024091935483871</v>
      </c>
      <c r="AA2722" s="38" t="n">
        <f aca="false">IFERROR(INDEX('Season Counts'!$K$2:$K$740,$AF2722)/INDEX('Season Counts'!$J$2:$J$740,$AF2722),"")</f>
        <v>0.444444444444444</v>
      </c>
      <c r="AB2722" s="41" t="n">
        <f aca="false">IFERROR(R2722-AA2722,"")</f>
        <v>-0.0209750566893424</v>
      </c>
      <c r="AC2722" s="39" t="n">
        <f aca="false">IFERROR(INDEX('Season Counts'!$AG$2:$AG$740,$AF2722)/INDEX('Season Counts'!$AF$2:$AF$740,$AF2722),"")</f>
        <v>67.2698544698545</v>
      </c>
      <c r="AD2722" s="40" t="n">
        <f aca="false">IFERROR(V2722-AC2722,"")</f>
        <v>-0.311030940442706</v>
      </c>
      <c r="AE2722" s="4" t="str">
        <f aca="false">IF(D2722&lt;Guide!$C$21,"Low PA",IF(TRIM(IF(ISNUMBER(AD2722),IF(N(AD2722)&lt;=-Guide!$C$24,"▼ Bat Speed  ",IF(N(AD2722)&gt;=Guide!$C$24,"▲ Bat Speed  ","")),"")&amp;IF(N(Z2722)&gt;=Guide!$C$22,"▲ Contact  ","")&amp;IF(N(Z2722)&lt;=-Guide!$C$22,"▼ Contact  ","")&amp;IF(N(AB2722)&gt;=Guide!$C$23,"▲ Chase  ","")&amp;IF(N(AB2722)&lt;=-Guide!$C$23,"▼ Chase  ",""))="","Stable",TRIM(IF(ISNUMBER(AD2722),IF(N(AD2722)&lt;=-Guide!$C$24,"▼ Bat Speed  ",IF(N(AD2722)&gt;=Guide!$C$24,"▲ Bat Speed  ","")),"")&amp;IF(N(Z2722)&gt;=Guide!$C$22,"▲ Contact  ","")&amp;IF(N(Z2722)&lt;=-Guide!$C$22,"▼ Contact  ","")&amp;IF(N(AB2722)&gt;=Guide!$C$23,"▲ Chase  ","")&amp;IF(N(AB2722)&lt;=-Guide!$C$23,"▼ Chase  ",""))))</f>
        <v>Stable</v>
      </c>
      <c r="AF2722" s="35" t="n">
        <f aca="false">MATCH(Counts!A2722,'Season Counts'!$A$2:$A$740,0)</f>
        <v>696</v>
      </c>
    </row>
    <row r="2723" customFormat="false" ht="15" hidden="false" customHeight="false" outlineLevel="0" collapsed="false">
      <c r="A2723" s="34" t="str">
        <f aca="false">Counts!B2723</f>
        <v>TOR</v>
      </c>
      <c r="B2723" s="5" t="str">
        <f aca="false">Counts!C2723</f>
        <v>Ernie Clement</v>
      </c>
      <c r="C2723" s="34" t="str">
        <f aca="false">Counts!F2723</f>
        <v>May</v>
      </c>
      <c r="D2723" s="35" t="n">
        <f aca="false">IFERROR(Counts!P2723,"")</f>
        <v>106</v>
      </c>
      <c r="E2723" s="36" t="n">
        <f aca="false">IFERROR(Counts!R2723/Counts!Q2723,"")</f>
        <v>0.297029702970297</v>
      </c>
      <c r="F2723" s="36" t="n">
        <f aca="false">IFERROR((Counts!R2723+Counts!V2723+Counts!W2723)/(Counts!Q2723+Counts!V2723+Counts!W2723+Counts!X2723),"")</f>
        <v>0.320754716981132</v>
      </c>
      <c r="G2723" s="36" t="n">
        <f aca="false">IFERROR((Counts!R2723+Counts!S2723+2*Counts!T2723+3*Counts!U2723)/Counts!Q2723,"")</f>
        <v>0.475247524752475</v>
      </c>
      <c r="H2723" s="35" t="n">
        <f aca="false">IFERROR(Counts!U2723,"")</f>
        <v>4</v>
      </c>
      <c r="I2723" s="36" t="n">
        <f aca="false">IFERROR(Counts!Z2723/Counts!AA2723,"")</f>
        <v>0.345714285714286</v>
      </c>
      <c r="J2723" s="36" t="n">
        <f aca="false">IFERROR(Counts!AB2723/Counts!AA2723,"")</f>
        <v>0.279057142857143</v>
      </c>
      <c r="K2723" s="37" t="n">
        <f aca="false">IFERROR((Counts!AB2723-Counts!Z2723)/Counts!AA2723,"")</f>
        <v>-0.0666571428571429</v>
      </c>
      <c r="L2723" s="38" t="n">
        <f aca="false">IFERROR(Counts!Y2723/Counts!P2723,"")</f>
        <v>0.0943396226415094</v>
      </c>
      <c r="M2723" s="38" t="n">
        <f aca="false">IFERROR(Counts!V2723/Counts!P2723,"")</f>
        <v>0.0377358490566038</v>
      </c>
      <c r="N2723" s="38" t="n">
        <f aca="false">IFERROR(Counts!AD2723/Counts!AC2723,"")</f>
        <v>0.0652173913043478</v>
      </c>
      <c r="O2723" s="38" t="n">
        <f aca="false">IFERROR(Counts!AE2723/Counts!AC2723,"")</f>
        <v>0.239130434782609</v>
      </c>
      <c r="P2723" s="39" t="n">
        <f aca="false">IFERROR(Counts!AG2723/Counts!AF2723,"")</f>
        <v>84.2879120879121</v>
      </c>
      <c r="Q2723" s="38" t="n">
        <f aca="false">IFERROR(Counts!AH2723/Counts!AC2723,"")</f>
        <v>0.304347826086957</v>
      </c>
      <c r="R2723" s="38" t="n">
        <f aca="false">IFERROR(Counts!N2723/Counts!M2723,"")</f>
        <v>0.47093023255814</v>
      </c>
      <c r="S2723" s="38" t="n">
        <f aca="false">IFERROR(Counts!K2723/Counts!J2723,"")</f>
        <v>0.700680272108844</v>
      </c>
      <c r="T2723" s="38" t="n">
        <f aca="false">IFERROR(Counts!I2723/Counts!H2723,"")</f>
        <v>0.125</v>
      </c>
      <c r="U2723" s="38" t="n">
        <f aca="false">IFERROR(1-Counts!L2723/Counts!K2723,"")</f>
        <v>0.922330097087379</v>
      </c>
      <c r="V2723" s="39" t="n">
        <f aca="false">IFERROR(Counts!AJ2723/Counts!AI2723,"")</f>
        <v>67.6238372093023</v>
      </c>
      <c r="W2723" s="38" t="n">
        <f aca="false">IFERROR(Counts!AK2723/Counts!AI2723,"")</f>
        <v>0.0348837209302326</v>
      </c>
      <c r="X2723" s="40" t="n">
        <f aca="false">IFERROR(Counts!O2723,"")</f>
        <v>0.956</v>
      </c>
      <c r="Y2723" s="36" t="n">
        <f aca="false">IFERROR(INDEX('Season Counts'!$Y$2:$Y$740,$AF2723)/INDEX('Season Counts'!$X$2:$X$740,$AF2723),"")</f>
        <v>0.257608064516129</v>
      </c>
      <c r="Z2723" s="37" t="n">
        <f aca="false">IFERROR(J2723-Y2723,"")</f>
        <v>0.0214490783410138</v>
      </c>
      <c r="AA2723" s="38" t="n">
        <f aca="false">IFERROR(INDEX('Season Counts'!$K$2:$K$740,$AF2723)/INDEX('Season Counts'!$J$2:$J$740,$AF2723),"")</f>
        <v>0.444444444444444</v>
      </c>
      <c r="AB2723" s="41" t="n">
        <f aca="false">IFERROR(R2723-AA2723,"")</f>
        <v>0.0264857881136951</v>
      </c>
      <c r="AC2723" s="39" t="n">
        <f aca="false">IFERROR(INDEX('Season Counts'!$AG$2:$AG$740,$AF2723)/INDEX('Season Counts'!$AF$2:$AF$740,$AF2723),"")</f>
        <v>67.2698544698545</v>
      </c>
      <c r="AD2723" s="40" t="n">
        <f aca="false">IFERROR(V2723-AC2723,"")</f>
        <v>0.353982739447858</v>
      </c>
      <c r="AE2723" s="4" t="str">
        <f aca="false">IF(D2723&lt;Guide!$C$21,"Low PA",IF(TRIM(IF(ISNUMBER(AD2723),IF(N(AD2723)&lt;=-Guide!$C$24,"▼ Bat Speed  ",IF(N(AD2723)&gt;=Guide!$C$24,"▲ Bat Speed  ","")),"")&amp;IF(N(Z2723)&gt;=Guide!$C$22,"▲ Contact  ","")&amp;IF(N(Z2723)&lt;=-Guide!$C$22,"▼ Contact  ","")&amp;IF(N(AB2723)&gt;=Guide!$C$23,"▲ Chase  ","")&amp;IF(N(AB2723)&lt;=-Guide!$C$23,"▼ Chase  ",""))="","Stable",TRIM(IF(ISNUMBER(AD2723),IF(N(AD2723)&lt;=-Guide!$C$24,"▼ Bat Speed  ",IF(N(AD2723)&gt;=Guide!$C$24,"▲ Bat Speed  ","")),"")&amp;IF(N(Z2723)&gt;=Guide!$C$22,"▲ Contact  ","")&amp;IF(N(Z2723)&lt;=-Guide!$C$22,"▼ Contact  ","")&amp;IF(N(AB2723)&gt;=Guide!$C$23,"▲ Chase  ","")&amp;IF(N(AB2723)&lt;=-Guide!$C$23,"▼ Chase  ",""))))</f>
        <v>Stable</v>
      </c>
      <c r="AF2723" s="35" t="n">
        <f aca="false">MATCH(Counts!A2723,'Season Counts'!$A$2:$A$740,0)</f>
        <v>696</v>
      </c>
    </row>
    <row r="2724" customFormat="false" ht="15" hidden="false" customHeight="false" outlineLevel="0" collapsed="false">
      <c r="A2724" s="34" t="str">
        <f aca="false">Counts!B2724</f>
        <v>TOR</v>
      </c>
      <c r="B2724" s="5" t="str">
        <f aca="false">Counts!C2724</f>
        <v>Ernie Clement</v>
      </c>
      <c r="C2724" s="34" t="str">
        <f aca="false">Counts!F2724</f>
        <v>Jun</v>
      </c>
      <c r="D2724" s="35" t="n">
        <f aca="false">IFERROR(Counts!P2724,"")</f>
        <v>95</v>
      </c>
      <c r="E2724" s="36" t="n">
        <f aca="false">IFERROR(Counts!R2724/Counts!Q2724,"")</f>
        <v>0.288888888888889</v>
      </c>
      <c r="F2724" s="36" t="n">
        <f aca="false">IFERROR((Counts!R2724+Counts!V2724+Counts!W2724)/(Counts!Q2724+Counts!V2724+Counts!W2724+Counts!X2724),"")</f>
        <v>0.315789473684211</v>
      </c>
      <c r="G2724" s="36" t="n">
        <f aca="false">IFERROR((Counts!R2724+Counts!S2724+2*Counts!T2724+3*Counts!U2724)/Counts!Q2724,"")</f>
        <v>0.4</v>
      </c>
      <c r="H2724" s="35" t="n">
        <f aca="false">IFERROR(Counts!U2724,"")</f>
        <v>2</v>
      </c>
      <c r="I2724" s="36" t="n">
        <f aca="false">IFERROR(Counts!Z2724/Counts!AA2724,"")</f>
        <v>0.313684210526316</v>
      </c>
      <c r="J2724" s="36" t="n">
        <f aca="false">IFERROR(Counts!AB2724/Counts!AA2724,"")</f>
        <v>0.255852631578947</v>
      </c>
      <c r="K2724" s="37" t="n">
        <f aca="false">IFERROR((Counts!AB2724-Counts!Z2724)/Counts!AA2724,"")</f>
        <v>-0.0578315789473684</v>
      </c>
      <c r="L2724" s="38" t="n">
        <f aca="false">IFERROR(Counts!Y2724/Counts!P2724,"")</f>
        <v>0.147368421052632</v>
      </c>
      <c r="M2724" s="38" t="n">
        <f aca="false">IFERROR(Counts!V2724/Counts!P2724,"")</f>
        <v>0.0421052631578947</v>
      </c>
      <c r="N2724" s="38" t="n">
        <f aca="false">IFERROR(Counts!AD2724/Counts!AC2724,"")</f>
        <v>0.012987012987013</v>
      </c>
      <c r="O2724" s="38" t="n">
        <f aca="false">IFERROR(Counts!AE2724/Counts!AC2724,"")</f>
        <v>0.194805194805195</v>
      </c>
      <c r="P2724" s="39" t="n">
        <f aca="false">IFERROR(Counts!AG2724/Counts!AF2724,"")</f>
        <v>84.5220779220779</v>
      </c>
      <c r="Q2724" s="38" t="n">
        <f aca="false">IFERROR(Counts!AH2724/Counts!AC2724,"")</f>
        <v>0.441558441558442</v>
      </c>
      <c r="R2724" s="38" t="n">
        <f aca="false">IFERROR(Counts!N2724/Counts!M2724,"")</f>
        <v>0.448979591836735</v>
      </c>
      <c r="S2724" s="38" t="n">
        <f aca="false">IFERROR(Counts!K2724/Counts!J2724,"")</f>
        <v>0.748148148148148</v>
      </c>
      <c r="T2724" s="38" t="n">
        <f aca="false">IFERROR(Counts!I2724/Counts!H2724,"")</f>
        <v>0.173652694610778</v>
      </c>
      <c r="U2724" s="38" t="n">
        <f aca="false">IFERROR(1-Counts!L2724/Counts!K2724,"")</f>
        <v>0.910891089108911</v>
      </c>
      <c r="V2724" s="39" t="n">
        <f aca="false">IFERROR(Counts!AJ2724/Counts!AI2724,"")</f>
        <v>68.3045454545455</v>
      </c>
      <c r="W2724" s="38" t="n">
        <f aca="false">IFERROR(Counts!AK2724/Counts!AI2724,"")</f>
        <v>0.0454545454545455</v>
      </c>
      <c r="X2724" s="40" t="n">
        <f aca="false">IFERROR(Counts!O2724,"")</f>
        <v>-1.052</v>
      </c>
      <c r="Y2724" s="36" t="n">
        <f aca="false">IFERROR(INDEX('Season Counts'!$Y$2:$Y$740,$AF2724)/INDEX('Season Counts'!$X$2:$X$740,$AF2724),"")</f>
        <v>0.257608064516129</v>
      </c>
      <c r="Z2724" s="37" t="n">
        <f aca="false">IFERROR(J2724-Y2724,"")</f>
        <v>-0.00175543293718167</v>
      </c>
      <c r="AA2724" s="38" t="n">
        <f aca="false">IFERROR(INDEX('Season Counts'!$K$2:$K$740,$AF2724)/INDEX('Season Counts'!$J$2:$J$740,$AF2724),"")</f>
        <v>0.444444444444444</v>
      </c>
      <c r="AB2724" s="41" t="n">
        <f aca="false">IFERROR(R2724-AA2724,"")</f>
        <v>0.00453514739229027</v>
      </c>
      <c r="AC2724" s="39" t="n">
        <f aca="false">IFERROR(INDEX('Season Counts'!$AG$2:$AG$740,$AF2724)/INDEX('Season Counts'!$AF$2:$AF$740,$AF2724),"")</f>
        <v>67.2698544698545</v>
      </c>
      <c r="AD2724" s="40" t="n">
        <f aca="false">IFERROR(V2724-AC2724,"")</f>
        <v>1.03469098469098</v>
      </c>
      <c r="AE2724" s="4" t="str">
        <f aca="false">IF(D2724&lt;Guide!$C$21,"Low PA",IF(TRIM(IF(ISNUMBER(AD2724),IF(N(AD2724)&lt;=-Guide!$C$24,"▼ Bat Speed  ",IF(N(AD2724)&gt;=Guide!$C$24,"▲ Bat Speed  ","")),"")&amp;IF(N(Z2724)&gt;=Guide!$C$22,"▲ Contact  ","")&amp;IF(N(Z2724)&lt;=-Guide!$C$22,"▼ Contact  ","")&amp;IF(N(AB2724)&gt;=Guide!$C$23,"▲ Chase  ","")&amp;IF(N(AB2724)&lt;=-Guide!$C$23,"▼ Chase  ",""))="","Stable",TRIM(IF(ISNUMBER(AD2724),IF(N(AD2724)&lt;=-Guide!$C$24,"▼ Bat Speed  ",IF(N(AD2724)&gt;=Guide!$C$24,"▲ Bat Speed  ","")),"")&amp;IF(N(Z2724)&gt;=Guide!$C$22,"▲ Contact  ","")&amp;IF(N(Z2724)&lt;=-Guide!$C$22,"▼ Contact  ","")&amp;IF(N(AB2724)&gt;=Guide!$C$23,"▲ Chase  ","")&amp;IF(N(AB2724)&lt;=-Guide!$C$23,"▼ Chase  ",""))))</f>
        <v>▲ Bat Speed</v>
      </c>
      <c r="AF2724" s="35" t="n">
        <f aca="false">MATCH(Counts!A2724,'Season Counts'!$A$2:$A$740,0)</f>
        <v>696</v>
      </c>
    </row>
    <row r="2725" customFormat="false" ht="15" hidden="false" customHeight="false" outlineLevel="0" collapsed="false">
      <c r="A2725" s="34" t="str">
        <f aca="false">Counts!B2725</f>
        <v>TOR</v>
      </c>
      <c r="B2725" s="5" t="str">
        <f aca="false">Counts!C2725</f>
        <v>Ernie Clement</v>
      </c>
      <c r="C2725" s="34" t="str">
        <f aca="false">Counts!F2725</f>
        <v>Jul</v>
      </c>
      <c r="D2725" s="35" t="n">
        <f aca="false">IFERROR(Counts!P2725,"")</f>
        <v>103</v>
      </c>
      <c r="E2725" s="36" t="n">
        <f aca="false">IFERROR(Counts!R2725/Counts!Q2725,"")</f>
        <v>0.278350515463918</v>
      </c>
      <c r="F2725" s="36" t="n">
        <f aca="false">IFERROR((Counts!R2725+Counts!V2725+Counts!W2725)/(Counts!Q2725+Counts!V2725+Counts!W2725+Counts!X2725),"")</f>
        <v>0.310679611650485</v>
      </c>
      <c r="G2725" s="36" t="n">
        <f aca="false">IFERROR((Counts!R2725+Counts!S2725+2*Counts!T2725+3*Counts!U2725)/Counts!Q2725,"")</f>
        <v>0.371134020618557</v>
      </c>
      <c r="H2725" s="35" t="n">
        <f aca="false">IFERROR(Counts!U2725,"")</f>
        <v>1</v>
      </c>
      <c r="I2725" s="36" t="n">
        <f aca="false">IFERROR(Counts!Z2725/Counts!AA2725,"")</f>
        <v>0.300970873786408</v>
      </c>
      <c r="J2725" s="36" t="n">
        <f aca="false">IFERROR(Counts!AB2725/Counts!AA2725,"")</f>
        <v>0.263</v>
      </c>
      <c r="K2725" s="37" t="n">
        <f aca="false">IFERROR((Counts!AB2725-Counts!Z2725)/Counts!AA2725,"")</f>
        <v>-0.0379708737864078</v>
      </c>
      <c r="L2725" s="38" t="n">
        <f aca="false">IFERROR(Counts!Y2725/Counts!P2725,"")</f>
        <v>0.087378640776699</v>
      </c>
      <c r="M2725" s="38" t="n">
        <f aca="false">IFERROR(Counts!V2725/Counts!P2725,"")</f>
        <v>0.029126213592233</v>
      </c>
      <c r="N2725" s="38" t="n">
        <f aca="false">IFERROR(Counts!AD2725/Counts!AC2725,"")</f>
        <v>0.0224719101123596</v>
      </c>
      <c r="O2725" s="38" t="n">
        <f aca="false">IFERROR(Counts!AE2725/Counts!AC2725,"")</f>
        <v>0.157303370786517</v>
      </c>
      <c r="P2725" s="39" t="n">
        <f aca="false">IFERROR(Counts!AG2725/Counts!AF2725,"")</f>
        <v>83.3662921348315</v>
      </c>
      <c r="Q2725" s="38" t="n">
        <f aca="false">IFERROR(Counts!AH2725/Counts!AC2725,"")</f>
        <v>0.348314606741573</v>
      </c>
      <c r="R2725" s="38" t="n">
        <f aca="false">IFERROR(Counts!N2725/Counts!M2725,"")</f>
        <v>0.456852791878173</v>
      </c>
      <c r="S2725" s="38" t="n">
        <f aca="false">IFERROR(Counts!K2725/Counts!J2725,"")</f>
        <v>0.738853503184713</v>
      </c>
      <c r="T2725" s="38" t="n">
        <f aca="false">IFERROR(Counts!I2725/Counts!H2725,"")</f>
        <v>0.16504854368932</v>
      </c>
      <c r="U2725" s="38" t="n">
        <f aca="false">IFERROR(1-Counts!L2725/Counts!K2725,"")</f>
        <v>0.922413793103448</v>
      </c>
      <c r="V2725" s="39" t="n">
        <f aca="false">IFERROR(Counts!AJ2725/Counts!AI2725,"")</f>
        <v>66.7540229885058</v>
      </c>
      <c r="W2725" s="38" t="n">
        <f aca="false">IFERROR(Counts!AK2725/Counts!AI2725,"")</f>
        <v>0.0114942528735632</v>
      </c>
      <c r="X2725" s="40" t="n">
        <f aca="false">IFERROR(Counts!O2725,"")</f>
        <v>-0.066</v>
      </c>
      <c r="Y2725" s="36" t="n">
        <f aca="false">IFERROR(INDEX('Season Counts'!$Y$2:$Y$740,$AF2725)/INDEX('Season Counts'!$X$2:$X$740,$AF2725),"")</f>
        <v>0.257608064516129</v>
      </c>
      <c r="Z2725" s="37" t="n">
        <f aca="false">IFERROR(J2725-Y2725,"")</f>
        <v>0.00539193548387096</v>
      </c>
      <c r="AA2725" s="38" t="n">
        <f aca="false">IFERROR(INDEX('Season Counts'!$K$2:$K$740,$AF2725)/INDEX('Season Counts'!$J$2:$J$740,$AF2725),"")</f>
        <v>0.444444444444444</v>
      </c>
      <c r="AB2725" s="41" t="n">
        <f aca="false">IFERROR(R2725-AA2725,"")</f>
        <v>0.0124083474337282</v>
      </c>
      <c r="AC2725" s="39" t="n">
        <f aca="false">IFERROR(INDEX('Season Counts'!$AG$2:$AG$740,$AF2725)/INDEX('Season Counts'!$AF$2:$AF$740,$AF2725),"")</f>
        <v>67.2698544698545</v>
      </c>
      <c r="AD2725" s="40" t="n">
        <f aca="false">IFERROR(V2725-AC2725,"")</f>
        <v>-0.515831481348712</v>
      </c>
      <c r="AE2725" s="4" t="str">
        <f aca="false">IF(D2725&lt;Guide!$C$21,"Low PA",IF(TRIM(IF(ISNUMBER(AD2725),IF(N(AD2725)&lt;=-Guide!$C$24,"▼ Bat Speed  ",IF(N(AD2725)&gt;=Guide!$C$24,"▲ Bat Speed  ","")),"")&amp;IF(N(Z2725)&gt;=Guide!$C$22,"▲ Contact  ","")&amp;IF(N(Z2725)&lt;=-Guide!$C$22,"▼ Contact  ","")&amp;IF(N(AB2725)&gt;=Guide!$C$23,"▲ Chase  ","")&amp;IF(N(AB2725)&lt;=-Guide!$C$23,"▼ Chase  ",""))="","Stable",TRIM(IF(ISNUMBER(AD2725),IF(N(AD2725)&lt;=-Guide!$C$24,"▼ Bat Speed  ",IF(N(AD2725)&gt;=Guide!$C$24,"▲ Bat Speed  ","")),"")&amp;IF(N(Z2725)&gt;=Guide!$C$22,"▲ Contact  ","")&amp;IF(N(Z2725)&lt;=-Guide!$C$22,"▼ Contact  ","")&amp;IF(N(AB2725)&gt;=Guide!$C$23,"▲ Chase  ","")&amp;IF(N(AB2725)&lt;=-Guide!$C$23,"▼ Chase  ",""))))</f>
        <v>Stable</v>
      </c>
      <c r="AF2725" s="35" t="n">
        <f aca="false">MATCH(Counts!A2725,'Season Counts'!$A$2:$A$740,0)</f>
        <v>696</v>
      </c>
    </row>
    <row r="2726" customFormat="false" ht="15" hidden="false" customHeight="false" outlineLevel="0" collapsed="false">
      <c r="A2726" s="34" t="str">
        <f aca="false">Counts!B2726</f>
        <v>TOR</v>
      </c>
      <c r="B2726" s="5" t="str">
        <f aca="false">Counts!C2726</f>
        <v>Ernie Clement</v>
      </c>
      <c r="C2726" s="34" t="str">
        <f aca="false">Counts!F2726</f>
        <v>Aug</v>
      </c>
      <c r="D2726" s="35" t="n">
        <f aca="false">IFERROR(Counts!P2726,"")</f>
        <v>101</v>
      </c>
      <c r="E2726" s="36" t="n">
        <f aca="false">IFERROR(Counts!R2726/Counts!Q2726,"")</f>
        <v>0.208333333333333</v>
      </c>
      <c r="F2726" s="36" t="n">
        <f aca="false">IFERROR((Counts!R2726+Counts!V2726+Counts!W2726)/(Counts!Q2726+Counts!V2726+Counts!W2726+Counts!X2726),"")</f>
        <v>0.227722772277228</v>
      </c>
      <c r="G2726" s="36" t="n">
        <f aca="false">IFERROR((Counts!R2726+Counts!S2726+2*Counts!T2726+3*Counts!U2726)/Counts!Q2726,"")</f>
        <v>0.260416666666667</v>
      </c>
      <c r="H2726" s="35" t="n">
        <f aca="false">IFERROR(Counts!U2726,"")</f>
        <v>1</v>
      </c>
      <c r="I2726" s="36" t="n">
        <f aca="false">IFERROR(Counts!Z2726/Counts!AA2726,"")</f>
        <v>0.216831683168317</v>
      </c>
      <c r="J2726" s="36" t="n">
        <f aca="false">IFERROR(Counts!AB2726/Counts!AA2726,"")</f>
        <v>0.241732673267327</v>
      </c>
      <c r="K2726" s="37" t="n">
        <f aca="false">IFERROR((Counts!AB2726-Counts!Z2726)/Counts!AA2726,"")</f>
        <v>0.0249009900990099</v>
      </c>
      <c r="L2726" s="38" t="n">
        <f aca="false">IFERROR(Counts!Y2726/Counts!P2726,"")</f>
        <v>0.108910891089109</v>
      </c>
      <c r="M2726" s="38" t="n">
        <f aca="false">IFERROR(Counts!V2726/Counts!P2726,"")</f>
        <v>0.0297029702970297</v>
      </c>
      <c r="N2726" s="38" t="n">
        <f aca="false">IFERROR(Counts!AD2726/Counts!AC2726,"")</f>
        <v>0.0114942528735632</v>
      </c>
      <c r="O2726" s="38" t="n">
        <f aca="false">IFERROR(Counts!AE2726/Counts!AC2726,"")</f>
        <v>0.126436781609195</v>
      </c>
      <c r="P2726" s="39" t="n">
        <f aca="false">IFERROR(Counts!AG2726/Counts!AF2726,"")</f>
        <v>80.1908045977012</v>
      </c>
      <c r="Q2726" s="38" t="n">
        <f aca="false">IFERROR(Counts!AH2726/Counts!AC2726,"")</f>
        <v>0.310344827586207</v>
      </c>
      <c r="R2726" s="38" t="n">
        <f aca="false">IFERROR(Counts!N2726/Counts!M2726,"")</f>
        <v>0.474285714285714</v>
      </c>
      <c r="S2726" s="38" t="n">
        <f aca="false">IFERROR(Counts!K2726/Counts!J2726,"")</f>
        <v>0.7</v>
      </c>
      <c r="T2726" s="38" t="n">
        <f aca="false">IFERROR(Counts!I2726/Counts!H2726,"")</f>
        <v>0.132978723404255</v>
      </c>
      <c r="U2726" s="38" t="n">
        <f aca="false">IFERROR(1-Counts!L2726/Counts!K2726,"")</f>
        <v>0.885714285714286</v>
      </c>
      <c r="V2726" s="39" t="n">
        <f aca="false">IFERROR(Counts!AJ2726/Counts!AI2726,"")</f>
        <v>67.1641025641026</v>
      </c>
      <c r="W2726" s="38" t="n">
        <f aca="false">IFERROR(Counts!AK2726/Counts!AI2726,"")</f>
        <v>0.0320512820512821</v>
      </c>
      <c r="X2726" s="40" t="n">
        <f aca="false">IFERROR(Counts!O2726,"")</f>
        <v>-9.35</v>
      </c>
      <c r="Y2726" s="36" t="n">
        <f aca="false">IFERROR(INDEX('Season Counts'!$Y$2:$Y$740,$AF2726)/INDEX('Season Counts'!$X$2:$X$740,$AF2726),"")</f>
        <v>0.257608064516129</v>
      </c>
      <c r="Z2726" s="37" t="n">
        <f aca="false">IFERROR(J2726-Y2726,"")</f>
        <v>-0.0158753912488023</v>
      </c>
      <c r="AA2726" s="38" t="n">
        <f aca="false">IFERROR(INDEX('Season Counts'!$K$2:$K$740,$AF2726)/INDEX('Season Counts'!$J$2:$J$740,$AF2726),"")</f>
        <v>0.444444444444444</v>
      </c>
      <c r="AB2726" s="41" t="n">
        <f aca="false">IFERROR(R2726-AA2726,"")</f>
        <v>0.0298412698412699</v>
      </c>
      <c r="AC2726" s="39" t="n">
        <f aca="false">IFERROR(INDEX('Season Counts'!$AG$2:$AG$740,$AF2726)/INDEX('Season Counts'!$AF$2:$AF$740,$AF2726),"")</f>
        <v>67.2698544698545</v>
      </c>
      <c r="AD2726" s="40" t="n">
        <f aca="false">IFERROR(V2726-AC2726,"")</f>
        <v>-0.105751905751902</v>
      </c>
      <c r="AE2726" s="4" t="str">
        <f aca="false">IF(D2726&lt;Guide!$C$21,"Low PA",IF(TRIM(IF(ISNUMBER(AD2726),IF(N(AD2726)&lt;=-Guide!$C$24,"▼ Bat Speed  ",IF(N(AD2726)&gt;=Guide!$C$24,"▲ Bat Speed  ","")),"")&amp;IF(N(Z2726)&gt;=Guide!$C$22,"▲ Contact  ","")&amp;IF(N(Z2726)&lt;=-Guide!$C$22,"▼ Contact  ","")&amp;IF(N(AB2726)&gt;=Guide!$C$23,"▲ Chase  ","")&amp;IF(N(AB2726)&lt;=-Guide!$C$23,"▼ Chase  ",""))="","Stable",TRIM(IF(ISNUMBER(AD2726),IF(N(AD2726)&lt;=-Guide!$C$24,"▼ Bat Speed  ",IF(N(AD2726)&gt;=Guide!$C$24,"▲ Bat Speed  ","")),"")&amp;IF(N(Z2726)&gt;=Guide!$C$22,"▲ Contact  ","")&amp;IF(N(Z2726)&lt;=-Guide!$C$22,"▼ Contact  ","")&amp;IF(N(AB2726)&gt;=Guide!$C$23,"▲ Chase  ","")&amp;IF(N(AB2726)&lt;=-Guide!$C$23,"▼ Chase  ",""))))</f>
        <v>Stable</v>
      </c>
      <c r="AF2726" s="35" t="n">
        <f aca="false">MATCH(Counts!A2726,'Season Counts'!$A$2:$A$740,0)</f>
        <v>696</v>
      </c>
    </row>
    <row r="2727" customFormat="false" ht="15" hidden="false" customHeight="false" outlineLevel="0" collapsed="false">
      <c r="A2727" s="34" t="str">
        <f aca="false">Counts!B2727</f>
        <v>TOR</v>
      </c>
      <c r="B2727" s="5" t="str">
        <f aca="false">Counts!C2727</f>
        <v>Ernie Clement</v>
      </c>
      <c r="C2727" s="34" t="str">
        <f aca="false">Counts!F2727</f>
        <v>Sep</v>
      </c>
      <c r="D2727" s="35" t="n">
        <f aca="false">IFERROR(Counts!P2727,"")</f>
        <v>86</v>
      </c>
      <c r="E2727" s="36" t="n">
        <f aca="false">IFERROR(Counts!R2727/Counts!Q2727,"")</f>
        <v>0.15</v>
      </c>
      <c r="F2727" s="36" t="n">
        <f aca="false">IFERROR((Counts!R2727+Counts!V2727+Counts!W2727)/(Counts!Q2727+Counts!V2727+Counts!W2727+Counts!X2727),"")</f>
        <v>0.186046511627907</v>
      </c>
      <c r="G2727" s="36" t="n">
        <f aca="false">IFERROR((Counts!R2727+Counts!S2727+2*Counts!T2727+3*Counts!U2727)/Counts!Q2727,"")</f>
        <v>0.2</v>
      </c>
      <c r="H2727" s="35" t="n">
        <f aca="false">IFERROR(Counts!U2727,"")</f>
        <v>0</v>
      </c>
      <c r="I2727" s="36" t="n">
        <f aca="false">IFERROR(Counts!Z2727/Counts!AA2727,"")</f>
        <v>0.174418604651163</v>
      </c>
      <c r="J2727" s="36" t="n">
        <f aca="false">IFERROR(Counts!AB2727/Counts!AA2727,"")</f>
        <v>0.209127906976744</v>
      </c>
      <c r="K2727" s="37" t="n">
        <f aca="false">IFERROR((Counts!AB2727-Counts!Z2727)/Counts!AA2727,"")</f>
        <v>0.0347093023255814</v>
      </c>
      <c r="L2727" s="38" t="n">
        <f aca="false">IFERROR(Counts!Y2727/Counts!P2727,"")</f>
        <v>0.0581395348837209</v>
      </c>
      <c r="M2727" s="38" t="n">
        <f aca="false">IFERROR(Counts!V2727/Counts!P2727,"")</f>
        <v>0.0465116279069767</v>
      </c>
      <c r="N2727" s="38" t="n">
        <f aca="false">IFERROR(Counts!AD2727/Counts!AC2727,"")</f>
        <v>0.012987012987013</v>
      </c>
      <c r="O2727" s="38" t="n">
        <f aca="false">IFERROR(Counts!AE2727/Counts!AC2727,"")</f>
        <v>0.246753246753247</v>
      </c>
      <c r="P2727" s="39" t="n">
        <f aca="false">IFERROR(Counts!AG2727/Counts!AF2727,"")</f>
        <v>83.8727272727273</v>
      </c>
      <c r="Q2727" s="38" t="n">
        <f aca="false">IFERROR(Counts!AH2727/Counts!AC2727,"")</f>
        <v>0.220779220779221</v>
      </c>
      <c r="R2727" s="38" t="n">
        <f aca="false">IFERROR(Counts!N2727/Counts!M2727,"")</f>
        <v>0.376923076923077</v>
      </c>
      <c r="S2727" s="38" t="n">
        <f aca="false">IFERROR(Counts!K2727/Counts!J2727,"")</f>
        <v>0.743119266055046</v>
      </c>
      <c r="T2727" s="38" t="n">
        <f aca="false">IFERROR(Counts!I2727/Counts!H2727,"")</f>
        <v>0.0769230769230769</v>
      </c>
      <c r="U2727" s="38" t="n">
        <f aca="false">IFERROR(1-Counts!L2727/Counts!K2727,"")</f>
        <v>0.925925925925926</v>
      </c>
      <c r="V2727" s="39" t="n">
        <f aca="false">IFERROR(Counts!AJ2727/Counts!AI2727,"")</f>
        <v>66.8008403361345</v>
      </c>
      <c r="W2727" s="38" t="n">
        <f aca="false">IFERROR(Counts!AK2727/Counts!AI2727,"")</f>
        <v>0.0252100840336134</v>
      </c>
      <c r="X2727" s="40" t="n">
        <f aca="false">IFERROR(Counts!O2727,"")</f>
        <v>-9.719</v>
      </c>
      <c r="Y2727" s="36" t="n">
        <f aca="false">IFERROR(INDEX('Season Counts'!$Y$2:$Y$740,$AF2727)/INDEX('Season Counts'!$X$2:$X$740,$AF2727),"")</f>
        <v>0.257608064516129</v>
      </c>
      <c r="Z2727" s="37" t="n">
        <f aca="false">IFERROR(J2727-Y2727,"")</f>
        <v>-0.0484801575393849</v>
      </c>
      <c r="AA2727" s="38" t="n">
        <f aca="false">IFERROR(INDEX('Season Counts'!$K$2:$K$740,$AF2727)/INDEX('Season Counts'!$J$2:$J$740,$AF2727),"")</f>
        <v>0.444444444444444</v>
      </c>
      <c r="AB2727" s="41" t="n">
        <f aca="false">IFERROR(R2727-AA2727,"")</f>
        <v>-0.0675213675213675</v>
      </c>
      <c r="AC2727" s="39" t="n">
        <f aca="false">IFERROR(INDEX('Season Counts'!$AG$2:$AG$740,$AF2727)/INDEX('Season Counts'!$AF$2:$AF$740,$AF2727),"")</f>
        <v>67.2698544698545</v>
      </c>
      <c r="AD2727" s="40" t="n">
        <f aca="false">IFERROR(V2727-AC2727,"")</f>
        <v>-0.469014133720009</v>
      </c>
      <c r="AE2727" s="4" t="str">
        <f aca="false">IF(D2727&lt;Guide!$C$21,"Low PA",IF(TRIM(IF(ISNUMBER(AD2727),IF(N(AD2727)&lt;=-Guide!$C$24,"▼ Bat Speed  ",IF(N(AD2727)&gt;=Guide!$C$24,"▲ Bat Speed  ","")),"")&amp;IF(N(Z2727)&gt;=Guide!$C$22,"▲ Contact  ","")&amp;IF(N(Z2727)&lt;=-Guide!$C$22,"▼ Contact  ","")&amp;IF(N(AB2727)&gt;=Guide!$C$23,"▲ Chase  ","")&amp;IF(N(AB2727)&lt;=-Guide!$C$23,"▼ Chase  ",""))="","Stable",TRIM(IF(ISNUMBER(AD2727),IF(N(AD2727)&lt;=-Guide!$C$24,"▼ Bat Speed  ",IF(N(AD2727)&gt;=Guide!$C$24,"▲ Bat Speed  ","")),"")&amp;IF(N(Z2727)&gt;=Guide!$C$22,"▲ Contact  ","")&amp;IF(N(Z2727)&lt;=-Guide!$C$22,"▼ Contact  ","")&amp;IF(N(AB2727)&gt;=Guide!$C$23,"▲ Chase  ","")&amp;IF(N(AB2727)&lt;=-Guide!$C$23,"▼ Chase  ",""))))</f>
        <v>▼ Contact ▼ Chase</v>
      </c>
      <c r="AF2727" s="35" t="n">
        <f aca="false">MATCH(Counts!A2727,'Season Counts'!$A$2:$A$740,0)</f>
        <v>696</v>
      </c>
    </row>
    <row r="2728" customFormat="false" ht="15" hidden="false" customHeight="false" outlineLevel="0" collapsed="false">
      <c r="A2728" s="34" t="str">
        <f aca="false">Counts!B2728</f>
        <v>TOR</v>
      </c>
      <c r="B2728" s="5" t="str">
        <f aca="false">Counts!C2728</f>
        <v>Vladimir Guerrero Jr.</v>
      </c>
      <c r="C2728" s="34" t="str">
        <f aca="false">Counts!F2728</f>
        <v>Mar-Apr</v>
      </c>
      <c r="D2728" s="35" t="n">
        <f aca="false">IFERROR(Counts!P2728,"")</f>
        <v>130</v>
      </c>
      <c r="E2728" s="36" t="n">
        <f aca="false">IFERROR(Counts!R2728/Counts!Q2728,"")</f>
        <v>0.353982300884956</v>
      </c>
      <c r="F2728" s="36" t="n">
        <f aca="false">IFERROR((Counts!R2728+Counts!V2728+Counts!W2728)/(Counts!Q2728+Counts!V2728+Counts!W2728+Counts!X2728),"")</f>
        <v>0.438461538461538</v>
      </c>
      <c r="G2728" s="36" t="n">
        <f aca="false">IFERROR((Counts!R2728+Counts!S2728+2*Counts!T2728+3*Counts!U2728)/Counts!Q2728,"")</f>
        <v>0.469026548672566</v>
      </c>
      <c r="H2728" s="35" t="n">
        <f aca="false">IFERROR(Counts!U2728,"")</f>
        <v>2</v>
      </c>
      <c r="I2728" s="36" t="n">
        <f aca="false">IFERROR(Counts!Z2728/Counts!AA2728,"")</f>
        <v>0.397244094488189</v>
      </c>
      <c r="J2728" s="36" t="n">
        <f aca="false">IFERROR(Counts!AB2728/Counts!AA2728,"")</f>
        <v>0.39451968503937</v>
      </c>
      <c r="K2728" s="37" t="n">
        <f aca="false">IFERROR((Counts!AB2728-Counts!Z2728)/Counts!AA2728,"")</f>
        <v>-0.00272440944881893</v>
      </c>
      <c r="L2728" s="38" t="n">
        <f aca="false">IFERROR(Counts!Y2728/Counts!P2728,"")</f>
        <v>0.115384615384615</v>
      </c>
      <c r="M2728" s="38" t="n">
        <f aca="false">IFERROR(Counts!V2728/Counts!P2728,"")</f>
        <v>0.115384615384615</v>
      </c>
      <c r="N2728" s="38" t="n">
        <f aca="false">IFERROR(Counts!AD2728/Counts!AC2728,"")</f>
        <v>0.122448979591837</v>
      </c>
      <c r="O2728" s="38" t="n">
        <f aca="false">IFERROR(Counts!AE2728/Counts!AC2728,"")</f>
        <v>0.459183673469388</v>
      </c>
      <c r="P2728" s="39" t="n">
        <f aca="false">IFERROR(Counts!AG2728/Counts!AF2728,"")</f>
        <v>91.2326530612245</v>
      </c>
      <c r="Q2728" s="38" t="n">
        <f aca="false">IFERROR(Counts!AH2728/Counts!AC2728,"")</f>
        <v>0.346938775510204</v>
      </c>
      <c r="R2728" s="38" t="n">
        <f aca="false">IFERROR(Counts!N2728/Counts!M2728,"")</f>
        <v>0.31404958677686</v>
      </c>
      <c r="S2728" s="38" t="n">
        <f aca="false">IFERROR(Counts!K2728/Counts!J2728,"")</f>
        <v>0.686915887850467</v>
      </c>
      <c r="T2728" s="38" t="n">
        <f aca="false">IFERROR(Counts!I2728/Counts!H2728,"")</f>
        <v>0.192825112107623</v>
      </c>
      <c r="U2728" s="38" t="n">
        <f aca="false">IFERROR(1-Counts!L2728/Counts!K2728,"")</f>
        <v>0.843537414965986</v>
      </c>
      <c r="V2728" s="39" t="n">
        <f aca="false">IFERROR(Counts!AJ2728/Counts!AI2728,"")</f>
        <v>76.5178571428571</v>
      </c>
      <c r="W2728" s="38" t="n">
        <f aca="false">IFERROR(Counts!AK2728/Counts!AI2728,"")</f>
        <v>0.647959183673469</v>
      </c>
      <c r="X2728" s="40" t="n">
        <f aca="false">IFERROR(Counts!O2728,"")</f>
        <v>6.427</v>
      </c>
      <c r="Y2728" s="36" t="n">
        <f aca="false">IFERROR(INDEX('Season Counts'!$Y$2:$Y$740,$AF2728)/INDEX('Season Counts'!$X$2:$X$740,$AF2728),"")</f>
        <v>0.330733443708609</v>
      </c>
      <c r="Z2728" s="37" t="n">
        <f aca="false">IFERROR(J2728-Y2728,"")</f>
        <v>0.0637862413307608</v>
      </c>
      <c r="AA2728" s="38" t="n">
        <f aca="false">IFERROR(INDEX('Season Counts'!$K$2:$K$740,$AF2728)/INDEX('Season Counts'!$J$2:$J$740,$AF2728),"")</f>
        <v>0.305882352941177</v>
      </c>
      <c r="AB2728" s="41" t="n">
        <f aca="false">IFERROR(R2728-AA2728,"")</f>
        <v>0.00816723383568302</v>
      </c>
      <c r="AC2728" s="39" t="n">
        <f aca="false">IFERROR(INDEX('Season Counts'!$AG$2:$AG$740,$AF2728)/INDEX('Season Counts'!$AF$2:$AF$740,$AF2728),"")</f>
        <v>76.3600872410033</v>
      </c>
      <c r="AD2728" s="40" t="n">
        <f aca="false">IFERROR(V2728-AC2728,"")</f>
        <v>0.157769901853868</v>
      </c>
      <c r="AE2728" s="4" t="str">
        <f aca="false">IF(D2728&lt;Guide!$C$21,"Low PA",IF(TRIM(IF(ISNUMBER(AD2728),IF(N(AD2728)&lt;=-Guide!$C$24,"▼ Bat Speed  ",IF(N(AD2728)&gt;=Guide!$C$24,"▲ Bat Speed  ","")),"")&amp;IF(N(Z2728)&gt;=Guide!$C$22,"▲ Contact  ","")&amp;IF(N(Z2728)&lt;=-Guide!$C$22,"▼ Contact  ","")&amp;IF(N(AB2728)&gt;=Guide!$C$23,"▲ Chase  ","")&amp;IF(N(AB2728)&lt;=-Guide!$C$23,"▼ Chase  ",""))="","Stable",TRIM(IF(ISNUMBER(AD2728),IF(N(AD2728)&lt;=-Guide!$C$24,"▼ Bat Speed  ",IF(N(AD2728)&gt;=Guide!$C$24,"▲ Bat Speed  ","")),"")&amp;IF(N(Z2728)&gt;=Guide!$C$22,"▲ Contact  ","")&amp;IF(N(Z2728)&lt;=-Guide!$C$22,"▼ Contact  ","")&amp;IF(N(AB2728)&gt;=Guide!$C$23,"▲ Chase  ","")&amp;IF(N(AB2728)&lt;=-Guide!$C$23,"▼ Chase  ",""))))</f>
        <v>▲ Contact</v>
      </c>
      <c r="AF2728" s="35" t="n">
        <f aca="false">MATCH(Counts!A2728,'Season Counts'!$A$2:$A$740,0)</f>
        <v>697</v>
      </c>
    </row>
    <row r="2729" customFormat="false" ht="15" hidden="false" customHeight="false" outlineLevel="0" collapsed="false">
      <c r="A2729" s="34" t="str">
        <f aca="false">Counts!B2729</f>
        <v>TOR</v>
      </c>
      <c r="B2729" s="5" t="str">
        <f aca="false">Counts!C2729</f>
        <v>Vladimir Guerrero Jr.</v>
      </c>
      <c r="C2729" s="34" t="str">
        <f aca="false">Counts!F2729</f>
        <v>May</v>
      </c>
      <c r="D2729" s="35" t="n">
        <f aca="false">IFERROR(Counts!P2729,"")</f>
        <v>115</v>
      </c>
      <c r="E2729" s="36" t="n">
        <f aca="false">IFERROR(Counts!R2729/Counts!Q2729,"")</f>
        <v>0.231578947368421</v>
      </c>
      <c r="F2729" s="36" t="n">
        <f aca="false">IFERROR((Counts!R2729+Counts!V2729+Counts!W2729)/(Counts!Q2729+Counts!V2729+Counts!W2729+Counts!X2729),"")</f>
        <v>0.339130434782609</v>
      </c>
      <c r="G2729" s="36" t="n">
        <f aca="false">IFERROR((Counts!R2729+Counts!S2729+2*Counts!T2729+3*Counts!U2729)/Counts!Q2729,"")</f>
        <v>0.284210526315789</v>
      </c>
      <c r="H2729" s="35" t="n">
        <f aca="false">IFERROR(Counts!U2729,"")</f>
        <v>1</v>
      </c>
      <c r="I2729" s="36" t="n">
        <f aca="false">IFERROR(Counts!Z2729/Counts!AA2729,"")</f>
        <v>0.284070796460177</v>
      </c>
      <c r="J2729" s="36" t="n">
        <f aca="false">IFERROR(Counts!AB2729/Counts!AA2729,"")</f>
        <v>0.324097345132743</v>
      </c>
      <c r="K2729" s="37" t="n">
        <f aca="false">IFERROR((Counts!AB2729-Counts!Z2729)/Counts!AA2729,"")</f>
        <v>0.0400265486725663</v>
      </c>
      <c r="L2729" s="38" t="n">
        <f aca="false">IFERROR(Counts!Y2729/Counts!P2729,"")</f>
        <v>0.0869565217391304</v>
      </c>
      <c r="M2729" s="38" t="n">
        <f aca="false">IFERROR(Counts!V2729/Counts!P2729,"")</f>
        <v>0.130434782608696</v>
      </c>
      <c r="N2729" s="38" t="n">
        <f aca="false">IFERROR(Counts!AD2729/Counts!AC2729,"")</f>
        <v>0.0113636363636364</v>
      </c>
      <c r="O2729" s="38" t="n">
        <f aca="false">IFERROR(Counts!AE2729/Counts!AC2729,"")</f>
        <v>0.409090909090909</v>
      </c>
      <c r="P2729" s="39" t="n">
        <f aca="false">IFERROR(Counts!AG2729/Counts!AF2729,"")</f>
        <v>89.3613636363636</v>
      </c>
      <c r="Q2729" s="38" t="n">
        <f aca="false">IFERROR(Counts!AH2729/Counts!AC2729,"")</f>
        <v>0.295454545454545</v>
      </c>
      <c r="R2729" s="38" t="n">
        <f aca="false">IFERROR(Counts!N2729/Counts!M2729,"")</f>
        <v>0.311203319502075</v>
      </c>
      <c r="S2729" s="38" t="n">
        <f aca="false">IFERROR(Counts!K2729/Counts!J2729,"")</f>
        <v>0.716666666666667</v>
      </c>
      <c r="T2729" s="38" t="n">
        <f aca="false">IFERROR(Counts!I2729/Counts!H2729,"")</f>
        <v>0.176470588235294</v>
      </c>
      <c r="U2729" s="38" t="n">
        <f aca="false">IFERROR(1-Counts!L2729/Counts!K2729,"")</f>
        <v>0.852713178294574</v>
      </c>
      <c r="V2729" s="39" t="n">
        <f aca="false">IFERROR(Counts!AJ2729/Counts!AI2729,"")</f>
        <v>76.1836065573771</v>
      </c>
      <c r="W2729" s="38" t="n">
        <f aca="false">IFERROR(Counts!AK2729/Counts!AI2729,"")</f>
        <v>0.655737704918033</v>
      </c>
      <c r="X2729" s="40" t="n">
        <f aca="false">IFERROR(Counts!O2729,"")</f>
        <v>-2.208</v>
      </c>
      <c r="Y2729" s="36" t="n">
        <f aca="false">IFERROR(INDEX('Season Counts'!$Y$2:$Y$740,$AF2729)/INDEX('Season Counts'!$X$2:$X$740,$AF2729),"")</f>
        <v>0.330733443708609</v>
      </c>
      <c r="Z2729" s="37" t="n">
        <f aca="false">IFERROR(J2729-Y2729,"")</f>
        <v>-0.00663609857586595</v>
      </c>
      <c r="AA2729" s="38" t="n">
        <f aca="false">IFERROR(INDEX('Season Counts'!$K$2:$K$740,$AF2729)/INDEX('Season Counts'!$J$2:$J$740,$AF2729),"")</f>
        <v>0.305882352941177</v>
      </c>
      <c r="AB2729" s="41" t="n">
        <f aca="false">IFERROR(R2729-AA2729,"")</f>
        <v>0.0053209665608982</v>
      </c>
      <c r="AC2729" s="39" t="n">
        <f aca="false">IFERROR(INDEX('Season Counts'!$AG$2:$AG$740,$AF2729)/INDEX('Season Counts'!$AF$2:$AF$740,$AF2729),"")</f>
        <v>76.3600872410033</v>
      </c>
      <c r="AD2729" s="40" t="n">
        <f aca="false">IFERROR(V2729-AC2729,"")</f>
        <v>-0.176480683626224</v>
      </c>
      <c r="AE2729" s="4" t="str">
        <f aca="false">IF(D2729&lt;Guide!$C$21,"Low PA",IF(TRIM(IF(ISNUMBER(AD2729),IF(N(AD2729)&lt;=-Guide!$C$24,"▼ Bat Speed  ",IF(N(AD2729)&gt;=Guide!$C$24,"▲ Bat Speed  ","")),"")&amp;IF(N(Z2729)&gt;=Guide!$C$22,"▲ Contact  ","")&amp;IF(N(Z2729)&lt;=-Guide!$C$22,"▼ Contact  ","")&amp;IF(N(AB2729)&gt;=Guide!$C$23,"▲ Chase  ","")&amp;IF(N(AB2729)&lt;=-Guide!$C$23,"▼ Chase  ",""))="","Stable",TRIM(IF(ISNUMBER(AD2729),IF(N(AD2729)&lt;=-Guide!$C$24,"▼ Bat Speed  ",IF(N(AD2729)&gt;=Guide!$C$24,"▲ Bat Speed  ","")),"")&amp;IF(N(Z2729)&gt;=Guide!$C$22,"▲ Contact  ","")&amp;IF(N(Z2729)&lt;=-Guide!$C$22,"▼ Contact  ","")&amp;IF(N(AB2729)&gt;=Guide!$C$23,"▲ Chase  ","")&amp;IF(N(AB2729)&lt;=-Guide!$C$23,"▼ Chase  ",""))))</f>
        <v>Stable</v>
      </c>
      <c r="AF2729" s="35" t="n">
        <f aca="false">MATCH(Counts!A2729,'Season Counts'!$A$2:$A$740,0)</f>
        <v>697</v>
      </c>
    </row>
    <row r="2730" customFormat="false" ht="15" hidden="false" customHeight="false" outlineLevel="0" collapsed="false">
      <c r="A2730" s="34" t="str">
        <f aca="false">Counts!B2730</f>
        <v>TOR</v>
      </c>
      <c r="B2730" s="5" t="str">
        <f aca="false">Counts!C2730</f>
        <v>Vladimir Guerrero Jr.</v>
      </c>
      <c r="C2730" s="34" t="str">
        <f aca="false">Counts!F2730</f>
        <v>Jun</v>
      </c>
      <c r="D2730" s="35" t="n">
        <f aca="false">IFERROR(Counts!P2730,"")</f>
        <v>98</v>
      </c>
      <c r="E2730" s="36" t="n">
        <f aca="false">IFERROR(Counts!R2730/Counts!Q2730,"")</f>
        <v>0.197802197802198</v>
      </c>
      <c r="F2730" s="36" t="n">
        <f aca="false">IFERROR((Counts!R2730+Counts!V2730+Counts!W2730)/(Counts!Q2730+Counts!V2730+Counts!W2730+Counts!X2730),"")</f>
        <v>0.23469387755102</v>
      </c>
      <c r="G2730" s="36" t="n">
        <f aca="false">IFERROR((Counts!R2730+Counts!S2730+2*Counts!T2730+3*Counts!U2730)/Counts!Q2730,"")</f>
        <v>0.263736263736264</v>
      </c>
      <c r="H2730" s="35" t="n">
        <f aca="false">IFERROR(Counts!U2730,"")</f>
        <v>1</v>
      </c>
      <c r="I2730" s="36" t="n">
        <f aca="false">IFERROR(Counts!Z2730/Counts!AA2730,"")</f>
        <v>0.222959183673469</v>
      </c>
      <c r="J2730" s="36" t="n">
        <f aca="false">IFERROR(Counts!AB2730/Counts!AA2730,"")</f>
        <v>0.30969387755102</v>
      </c>
      <c r="K2730" s="37" t="n">
        <f aca="false">IFERROR((Counts!AB2730-Counts!Z2730)/Counts!AA2730,"")</f>
        <v>0.086734693877551</v>
      </c>
      <c r="L2730" s="38" t="n">
        <f aca="false">IFERROR(Counts!Y2730/Counts!P2730,"")</f>
        <v>0.122448979591837</v>
      </c>
      <c r="M2730" s="38" t="n">
        <f aca="false">IFERROR(Counts!V2730/Counts!P2730,"")</f>
        <v>0.0510204081632653</v>
      </c>
      <c r="N2730" s="38" t="n">
        <f aca="false">IFERROR(Counts!AD2730/Counts!AC2730,"")</f>
        <v>0.0617283950617284</v>
      </c>
      <c r="O2730" s="38" t="n">
        <f aca="false">IFERROR(Counts!AE2730/Counts!AC2730,"")</f>
        <v>0.45679012345679</v>
      </c>
      <c r="P2730" s="39" t="n">
        <f aca="false">IFERROR(Counts!AG2730/Counts!AF2730,"")</f>
        <v>89.4654320987654</v>
      </c>
      <c r="Q2730" s="38" t="n">
        <f aca="false">IFERROR(Counts!AH2730/Counts!AC2730,"")</f>
        <v>0.246913580246914</v>
      </c>
      <c r="R2730" s="38" t="n">
        <f aca="false">IFERROR(Counts!N2730/Counts!M2730,"")</f>
        <v>0.302702702702703</v>
      </c>
      <c r="S2730" s="38" t="n">
        <f aca="false">IFERROR(Counts!K2730/Counts!J2730,"")</f>
        <v>0.65</v>
      </c>
      <c r="T2730" s="38" t="n">
        <f aca="false">IFERROR(Counts!I2730/Counts!H2730,"")</f>
        <v>0.14375</v>
      </c>
      <c r="U2730" s="38" t="n">
        <f aca="false">IFERROR(1-Counts!L2730/Counts!K2730,"")</f>
        <v>0.932692307692308</v>
      </c>
      <c r="V2730" s="39" t="n">
        <f aca="false">IFERROR(Counts!AJ2730/Counts!AI2730,"")</f>
        <v>76.5276595744681</v>
      </c>
      <c r="W2730" s="38" t="n">
        <f aca="false">IFERROR(Counts!AK2730/Counts!AI2730,"")</f>
        <v>0.673758865248227</v>
      </c>
      <c r="X2730" s="40" t="n">
        <f aca="false">IFERROR(Counts!O2730,"")</f>
        <v>-6.926</v>
      </c>
      <c r="Y2730" s="36" t="n">
        <f aca="false">IFERROR(INDEX('Season Counts'!$Y$2:$Y$740,$AF2730)/INDEX('Season Counts'!$X$2:$X$740,$AF2730),"")</f>
        <v>0.330733443708609</v>
      </c>
      <c r="Z2730" s="37" t="n">
        <f aca="false">IFERROR(J2730-Y2730,"")</f>
        <v>-0.0210395661575889</v>
      </c>
      <c r="AA2730" s="38" t="n">
        <f aca="false">IFERROR(INDEX('Season Counts'!$K$2:$K$740,$AF2730)/INDEX('Season Counts'!$J$2:$J$740,$AF2730),"")</f>
        <v>0.305882352941177</v>
      </c>
      <c r="AB2730" s="41" t="n">
        <f aca="false">IFERROR(R2730-AA2730,"")</f>
        <v>-0.00317965023847377</v>
      </c>
      <c r="AC2730" s="39" t="n">
        <f aca="false">IFERROR(INDEX('Season Counts'!$AG$2:$AG$740,$AF2730)/INDEX('Season Counts'!$AF$2:$AF$740,$AF2730),"")</f>
        <v>76.3600872410033</v>
      </c>
      <c r="AD2730" s="40" t="n">
        <f aca="false">IFERROR(V2730-AC2730,"")</f>
        <v>0.167572333464818</v>
      </c>
      <c r="AE2730" s="4" t="str">
        <f aca="false">IF(D2730&lt;Guide!$C$21,"Low PA",IF(TRIM(IF(ISNUMBER(AD2730),IF(N(AD2730)&lt;=-Guide!$C$24,"▼ Bat Speed  ",IF(N(AD2730)&gt;=Guide!$C$24,"▲ Bat Speed  ","")),"")&amp;IF(N(Z2730)&gt;=Guide!$C$22,"▲ Contact  ","")&amp;IF(N(Z2730)&lt;=-Guide!$C$22,"▼ Contact  ","")&amp;IF(N(AB2730)&gt;=Guide!$C$23,"▲ Chase  ","")&amp;IF(N(AB2730)&lt;=-Guide!$C$23,"▼ Chase  ",""))="","Stable",TRIM(IF(ISNUMBER(AD2730),IF(N(AD2730)&lt;=-Guide!$C$24,"▼ Bat Speed  ",IF(N(AD2730)&gt;=Guide!$C$24,"▲ Bat Speed  ","")),"")&amp;IF(N(Z2730)&gt;=Guide!$C$22,"▲ Contact  ","")&amp;IF(N(Z2730)&lt;=-Guide!$C$22,"▼ Contact  ","")&amp;IF(N(AB2730)&gt;=Guide!$C$23,"▲ Chase  ","")&amp;IF(N(AB2730)&lt;=-Guide!$C$23,"▼ Chase  ",""))))</f>
        <v>Stable</v>
      </c>
      <c r="AF2730" s="35" t="n">
        <f aca="false">MATCH(Counts!A2730,'Season Counts'!$A$2:$A$740,0)</f>
        <v>697</v>
      </c>
    </row>
    <row r="2731" customFormat="false" ht="15" hidden="false" customHeight="false" outlineLevel="0" collapsed="false">
      <c r="A2731" s="34" t="str">
        <f aca="false">Counts!B2731</f>
        <v>TOR</v>
      </c>
      <c r="B2731" s="5" t="str">
        <f aca="false">Counts!C2731</f>
        <v>Vladimir Guerrero Jr.</v>
      </c>
      <c r="C2731" s="34" t="str">
        <f aca="false">Counts!F2731</f>
        <v>Jul</v>
      </c>
      <c r="D2731" s="35" t="n">
        <f aca="false">IFERROR(Counts!P2731,"")</f>
        <v>96</v>
      </c>
      <c r="E2731" s="36" t="n">
        <f aca="false">IFERROR(Counts!R2731/Counts!Q2731,"")</f>
        <v>0.255813953488372</v>
      </c>
      <c r="F2731" s="36" t="n">
        <f aca="false">IFERROR((Counts!R2731+Counts!V2731+Counts!W2731)/(Counts!Q2731+Counts!V2731+Counts!W2731+Counts!X2731),"")</f>
        <v>0.333333333333333</v>
      </c>
      <c r="G2731" s="36" t="n">
        <f aca="false">IFERROR((Counts!R2731+Counts!S2731+2*Counts!T2731+3*Counts!U2731)/Counts!Q2731,"")</f>
        <v>0.395348837209302</v>
      </c>
      <c r="H2731" s="35" t="n">
        <f aca="false">IFERROR(Counts!U2731,"")</f>
        <v>2</v>
      </c>
      <c r="I2731" s="36" t="n">
        <f aca="false">IFERROR(Counts!Z2731/Counts!AA2731,"")</f>
        <v>0.323958333333333</v>
      </c>
      <c r="J2731" s="36" t="n">
        <f aca="false">IFERROR(Counts!AB2731/Counts!AA2731,"")</f>
        <v>0.336291666666667</v>
      </c>
      <c r="K2731" s="37" t="n">
        <f aca="false">IFERROR((Counts!AB2731-Counts!Z2731)/Counts!AA2731,"")</f>
        <v>0.0123333333333333</v>
      </c>
      <c r="L2731" s="38" t="n">
        <f aca="false">IFERROR(Counts!Y2731/Counts!P2731,"")</f>
        <v>0.208333333333333</v>
      </c>
      <c r="M2731" s="38" t="n">
        <f aca="false">IFERROR(Counts!V2731/Counts!P2731,"")</f>
        <v>0.104166666666667</v>
      </c>
      <c r="N2731" s="38" t="n">
        <f aca="false">IFERROR(Counts!AD2731/Counts!AC2731,"")</f>
        <v>0.0757575757575758</v>
      </c>
      <c r="O2731" s="38" t="n">
        <f aca="false">IFERROR(Counts!AE2731/Counts!AC2731,"")</f>
        <v>0.439393939393939</v>
      </c>
      <c r="P2731" s="39" t="n">
        <f aca="false">IFERROR(Counts!AG2731/Counts!AF2731,"")</f>
        <v>91.5621212121212</v>
      </c>
      <c r="Q2731" s="38" t="n">
        <f aca="false">IFERROR(Counts!AH2731/Counts!AC2731,"")</f>
        <v>0.363636363636364</v>
      </c>
      <c r="R2731" s="38" t="n">
        <f aca="false">IFERROR(Counts!N2731/Counts!M2731,"")</f>
        <v>0.311475409836066</v>
      </c>
      <c r="S2731" s="38" t="n">
        <f aca="false">IFERROR(Counts!K2731/Counts!J2731,"")</f>
        <v>0.683870967741936</v>
      </c>
      <c r="T2731" s="38" t="n">
        <f aca="false">IFERROR(Counts!I2731/Counts!H2731,"")</f>
        <v>0.202453987730061</v>
      </c>
      <c r="U2731" s="38" t="n">
        <f aca="false">IFERROR(1-Counts!L2731/Counts!K2731,"")</f>
        <v>0.877358490566038</v>
      </c>
      <c r="V2731" s="39" t="n">
        <f aca="false">IFERROR(Counts!AJ2731/Counts!AI2731,"")</f>
        <v>76.0205298013245</v>
      </c>
      <c r="W2731" s="38" t="n">
        <f aca="false">IFERROR(Counts!AK2731/Counts!AI2731,"")</f>
        <v>0.562913907284768</v>
      </c>
      <c r="X2731" s="40" t="n">
        <f aca="false">IFERROR(Counts!O2731,"")</f>
        <v>0.385</v>
      </c>
      <c r="Y2731" s="36" t="n">
        <f aca="false">IFERROR(INDEX('Season Counts'!$Y$2:$Y$740,$AF2731)/INDEX('Season Counts'!$X$2:$X$740,$AF2731),"")</f>
        <v>0.330733443708609</v>
      </c>
      <c r="Z2731" s="37" t="n">
        <f aca="false">IFERROR(J2731-Y2731,"")</f>
        <v>0.00555822295805736</v>
      </c>
      <c r="AA2731" s="38" t="n">
        <f aca="false">IFERROR(INDEX('Season Counts'!$K$2:$K$740,$AF2731)/INDEX('Season Counts'!$J$2:$J$740,$AF2731),"")</f>
        <v>0.305882352941177</v>
      </c>
      <c r="AB2731" s="41" t="n">
        <f aca="false">IFERROR(R2731-AA2731,"")</f>
        <v>0.00559305689488909</v>
      </c>
      <c r="AC2731" s="39" t="n">
        <f aca="false">IFERROR(INDEX('Season Counts'!$AG$2:$AG$740,$AF2731)/INDEX('Season Counts'!$AF$2:$AF$740,$AF2731),"")</f>
        <v>76.3600872410033</v>
      </c>
      <c r="AD2731" s="40" t="n">
        <f aca="false">IFERROR(V2731-AC2731,"")</f>
        <v>-0.339557439678771</v>
      </c>
      <c r="AE2731" s="4" t="str">
        <f aca="false">IF(D2731&lt;Guide!$C$21,"Low PA",IF(TRIM(IF(ISNUMBER(AD2731),IF(N(AD2731)&lt;=-Guide!$C$24,"▼ Bat Speed  ",IF(N(AD2731)&gt;=Guide!$C$24,"▲ Bat Speed  ","")),"")&amp;IF(N(Z2731)&gt;=Guide!$C$22,"▲ Contact  ","")&amp;IF(N(Z2731)&lt;=-Guide!$C$22,"▼ Contact  ","")&amp;IF(N(AB2731)&gt;=Guide!$C$23,"▲ Chase  ","")&amp;IF(N(AB2731)&lt;=-Guide!$C$23,"▼ Chase  ",""))="","Stable",TRIM(IF(ISNUMBER(AD2731),IF(N(AD2731)&lt;=-Guide!$C$24,"▼ Bat Speed  ",IF(N(AD2731)&gt;=Guide!$C$24,"▲ Bat Speed  ","")),"")&amp;IF(N(Z2731)&gt;=Guide!$C$22,"▲ Contact  ","")&amp;IF(N(Z2731)&lt;=-Guide!$C$22,"▼ Contact  ","")&amp;IF(N(AB2731)&gt;=Guide!$C$23,"▲ Chase  ","")&amp;IF(N(AB2731)&lt;=-Guide!$C$23,"▼ Chase  ",""))))</f>
        <v>Stable</v>
      </c>
      <c r="AF2731" s="35" t="n">
        <f aca="false">MATCH(Counts!A2731,'Season Counts'!$A$2:$A$740,0)</f>
        <v>697</v>
      </c>
    </row>
    <row r="2732" customFormat="false" ht="15" hidden="false" customHeight="false" outlineLevel="0" collapsed="false">
      <c r="A2732" s="34" t="str">
        <f aca="false">Counts!B2732</f>
        <v>TOR</v>
      </c>
      <c r="B2732" s="5" t="str">
        <f aca="false">Counts!C2732</f>
        <v>Vladimir Guerrero Jr.</v>
      </c>
      <c r="C2732" s="34" t="str">
        <f aca="false">Counts!F2732</f>
        <v>Aug</v>
      </c>
      <c r="D2732" s="35" t="n">
        <f aca="false">IFERROR(Counts!P2732,"")</f>
        <v>81</v>
      </c>
      <c r="E2732" s="36" t="n">
        <f aca="false">IFERROR(Counts!R2732/Counts!Q2732,"")</f>
        <v>0.220779220779221</v>
      </c>
      <c r="F2732" s="36" t="n">
        <f aca="false">IFERROR((Counts!R2732+Counts!V2732+Counts!W2732)/(Counts!Q2732+Counts!V2732+Counts!W2732+Counts!X2732),"")</f>
        <v>0.259259259259259</v>
      </c>
      <c r="G2732" s="36" t="n">
        <f aca="false">IFERROR((Counts!R2732+Counts!S2732+2*Counts!T2732+3*Counts!U2732)/Counts!Q2732,"")</f>
        <v>0.298701298701299</v>
      </c>
      <c r="H2732" s="35" t="n">
        <f aca="false">IFERROR(Counts!U2732,"")</f>
        <v>1</v>
      </c>
      <c r="I2732" s="36" t="n">
        <f aca="false">IFERROR(Counts!Z2732/Counts!AA2732,"")</f>
        <v>0.25</v>
      </c>
      <c r="J2732" s="36" t="n">
        <f aca="false">IFERROR(Counts!AB2732/Counts!AA2732,"")</f>
        <v>0.261012345679012</v>
      </c>
      <c r="K2732" s="37" t="n">
        <f aca="false">IFERROR((Counts!AB2732-Counts!Z2732)/Counts!AA2732,"")</f>
        <v>0.0110123456790123</v>
      </c>
      <c r="L2732" s="38" t="n">
        <f aca="false">IFERROR(Counts!Y2732/Counts!P2732,"")</f>
        <v>0.111111111111111</v>
      </c>
      <c r="M2732" s="38" t="n">
        <f aca="false">IFERROR(Counts!V2732/Counts!P2732,"")</f>
        <v>0.0493827160493827</v>
      </c>
      <c r="N2732" s="38" t="n">
        <f aca="false">IFERROR(Counts!AD2732/Counts!AC2732,"")</f>
        <v>0.0441176470588235</v>
      </c>
      <c r="O2732" s="38" t="n">
        <f aca="false">IFERROR(Counts!AE2732/Counts!AC2732,"")</f>
        <v>0.367647058823529</v>
      </c>
      <c r="P2732" s="39" t="n">
        <f aca="false">IFERROR(Counts!AG2732/Counts!AF2732,"")</f>
        <v>88.5676470588235</v>
      </c>
      <c r="Q2732" s="38" t="n">
        <f aca="false">IFERROR(Counts!AH2732/Counts!AC2732,"")</f>
        <v>0.205882352941176</v>
      </c>
      <c r="R2732" s="38" t="n">
        <f aca="false">IFERROR(Counts!N2732/Counts!M2732,"")</f>
        <v>0.274285714285714</v>
      </c>
      <c r="S2732" s="38" t="n">
        <f aca="false">IFERROR(Counts!K2732/Counts!J2732,"")</f>
        <v>0.661417322834646</v>
      </c>
      <c r="T2732" s="38" t="n">
        <f aca="false">IFERROR(Counts!I2732/Counts!H2732,"")</f>
        <v>0.121212121212121</v>
      </c>
      <c r="U2732" s="38" t="n">
        <f aca="false">IFERROR(1-Counts!L2732/Counts!K2732,"")</f>
        <v>0.952380952380952</v>
      </c>
      <c r="V2732" s="39" t="n">
        <f aca="false">IFERROR(Counts!AJ2732/Counts!AI2732,"")</f>
        <v>76.5121739130435</v>
      </c>
      <c r="W2732" s="38" t="n">
        <f aca="false">IFERROR(Counts!AK2732/Counts!AI2732,"")</f>
        <v>0.591304347826087</v>
      </c>
      <c r="X2732" s="40" t="n">
        <f aca="false">IFERROR(Counts!O2732,"")</f>
        <v>-4.12</v>
      </c>
      <c r="Y2732" s="36" t="n">
        <f aca="false">IFERROR(INDEX('Season Counts'!$Y$2:$Y$740,$AF2732)/INDEX('Season Counts'!$X$2:$X$740,$AF2732),"")</f>
        <v>0.330733443708609</v>
      </c>
      <c r="Z2732" s="37" t="n">
        <f aca="false">IFERROR(J2732-Y2732,"")</f>
        <v>-0.069721098029597</v>
      </c>
      <c r="AA2732" s="38" t="n">
        <f aca="false">IFERROR(INDEX('Season Counts'!$K$2:$K$740,$AF2732)/INDEX('Season Counts'!$J$2:$J$740,$AF2732),"")</f>
        <v>0.305882352941177</v>
      </c>
      <c r="AB2732" s="41" t="n">
        <f aca="false">IFERROR(R2732-AA2732,"")</f>
        <v>-0.0315966386554622</v>
      </c>
      <c r="AC2732" s="39" t="n">
        <f aca="false">IFERROR(INDEX('Season Counts'!$AG$2:$AG$740,$AF2732)/INDEX('Season Counts'!$AF$2:$AF$740,$AF2732),"")</f>
        <v>76.3600872410033</v>
      </c>
      <c r="AD2732" s="40" t="n">
        <f aca="false">IFERROR(V2732-AC2732,"")</f>
        <v>0.152086672040198</v>
      </c>
      <c r="AE2732" s="4" t="str">
        <f aca="false">IF(D2732&lt;Guide!$C$21,"Low PA",IF(TRIM(IF(ISNUMBER(AD2732),IF(N(AD2732)&lt;=-Guide!$C$24,"▼ Bat Speed  ",IF(N(AD2732)&gt;=Guide!$C$24,"▲ Bat Speed  ","")),"")&amp;IF(N(Z2732)&gt;=Guide!$C$22,"▲ Contact  ","")&amp;IF(N(Z2732)&lt;=-Guide!$C$22,"▼ Contact  ","")&amp;IF(N(AB2732)&gt;=Guide!$C$23,"▲ Chase  ","")&amp;IF(N(AB2732)&lt;=-Guide!$C$23,"▼ Chase  ",""))="","Stable",TRIM(IF(ISNUMBER(AD2732),IF(N(AD2732)&lt;=-Guide!$C$24,"▼ Bat Speed  ",IF(N(AD2732)&gt;=Guide!$C$24,"▲ Bat Speed  ","")),"")&amp;IF(N(Z2732)&gt;=Guide!$C$22,"▲ Contact  ","")&amp;IF(N(Z2732)&lt;=-Guide!$C$22,"▼ Contact  ","")&amp;IF(N(AB2732)&gt;=Guide!$C$23,"▲ Chase  ","")&amp;IF(N(AB2732)&lt;=-Guide!$C$23,"▼ Chase  ",""))))</f>
        <v>▼ Contact</v>
      </c>
      <c r="AF2732" s="35" t="n">
        <f aca="false">MATCH(Counts!A2732,'Season Counts'!$A$2:$A$740,0)</f>
        <v>697</v>
      </c>
    </row>
    <row r="2733" customFormat="false" ht="15" hidden="false" customHeight="false" outlineLevel="0" collapsed="false">
      <c r="A2733" s="34" t="str">
        <f aca="false">Counts!B2733</f>
        <v>TOR</v>
      </c>
      <c r="B2733" s="5" t="str">
        <f aca="false">Counts!C2733</f>
        <v>Vladimir Guerrero Jr.</v>
      </c>
      <c r="C2733" s="34" t="str">
        <f aca="false">Counts!F2733</f>
        <v>Sep</v>
      </c>
      <c r="D2733" s="35" t="n">
        <f aca="false">IFERROR(Counts!P2733,"")</f>
        <v>89</v>
      </c>
      <c r="E2733" s="36" t="n">
        <f aca="false">IFERROR(Counts!R2733/Counts!Q2733,"")</f>
        <v>0.275</v>
      </c>
      <c r="F2733" s="36" t="n">
        <f aca="false">IFERROR((Counts!R2733+Counts!V2733+Counts!W2733)/(Counts!Q2733+Counts!V2733+Counts!W2733+Counts!X2733),"")</f>
        <v>0.337078651685393</v>
      </c>
      <c r="G2733" s="36" t="n">
        <f aca="false">IFERROR((Counts!R2733+Counts!S2733+2*Counts!T2733+3*Counts!U2733)/Counts!Q2733,"")</f>
        <v>0.4</v>
      </c>
      <c r="H2733" s="35" t="n">
        <f aca="false">IFERROR(Counts!U2733,"")</f>
        <v>2</v>
      </c>
      <c r="I2733" s="36" t="n">
        <f aca="false">IFERROR(Counts!Z2733/Counts!AA2733,"")</f>
        <v>0.325842696629214</v>
      </c>
      <c r="J2733" s="36" t="n">
        <f aca="false">IFERROR(Counts!AB2733/Counts!AA2733,"")</f>
        <v>0.32876404494382</v>
      </c>
      <c r="K2733" s="37" t="n">
        <f aca="false">IFERROR((Counts!AB2733-Counts!Z2733)/Counts!AA2733,"")</f>
        <v>0.00292134831460676</v>
      </c>
      <c r="L2733" s="38" t="n">
        <f aca="false">IFERROR(Counts!Y2733/Counts!P2733,"")</f>
        <v>0.168539325842697</v>
      </c>
      <c r="M2733" s="38" t="n">
        <f aca="false">IFERROR(Counts!V2733/Counts!P2733,"")</f>
        <v>0.0786516853932584</v>
      </c>
      <c r="N2733" s="38" t="n">
        <f aca="false">IFERROR(Counts!AD2733/Counts!AC2733,"")</f>
        <v>0.0909090909090909</v>
      </c>
      <c r="O2733" s="38" t="n">
        <f aca="false">IFERROR(Counts!AE2733/Counts!AC2733,"")</f>
        <v>0.53030303030303</v>
      </c>
      <c r="P2733" s="39" t="n">
        <f aca="false">IFERROR(Counts!AG2733/Counts!AF2733,"")</f>
        <v>91.9166666666667</v>
      </c>
      <c r="Q2733" s="38" t="n">
        <f aca="false">IFERROR(Counts!AH2733/Counts!AC2733,"")</f>
        <v>0.287878787878788</v>
      </c>
      <c r="R2733" s="38" t="n">
        <f aca="false">IFERROR(Counts!N2733/Counts!M2733,"")</f>
        <v>0.317073170731707</v>
      </c>
      <c r="S2733" s="38" t="n">
        <f aca="false">IFERROR(Counts!K2733/Counts!J2733,"")</f>
        <v>0.623376623376623</v>
      </c>
      <c r="T2733" s="38" t="n">
        <f aca="false">IFERROR(Counts!I2733/Counts!H2733,"")</f>
        <v>0.22972972972973</v>
      </c>
      <c r="U2733" s="38" t="n">
        <f aca="false">IFERROR(1-Counts!L2733/Counts!K2733,"")</f>
        <v>0.895833333333333</v>
      </c>
      <c r="V2733" s="39" t="n">
        <f aca="false">IFERROR(Counts!AJ2733/Counts!AI2733,"")</f>
        <v>76.4480916030534</v>
      </c>
      <c r="W2733" s="38" t="n">
        <f aca="false">IFERROR(Counts!AK2733/Counts!AI2733,"")</f>
        <v>0.656488549618321</v>
      </c>
      <c r="X2733" s="40" t="n">
        <f aca="false">IFERROR(Counts!O2733,"")</f>
        <v>0.547</v>
      </c>
      <c r="Y2733" s="36" t="n">
        <f aca="false">IFERROR(INDEX('Season Counts'!$Y$2:$Y$740,$AF2733)/INDEX('Season Counts'!$X$2:$X$740,$AF2733),"")</f>
        <v>0.330733443708609</v>
      </c>
      <c r="Z2733" s="37" t="n">
        <f aca="false">IFERROR(J2733-Y2733,"")</f>
        <v>-0.00196939876478908</v>
      </c>
      <c r="AA2733" s="38" t="n">
        <f aca="false">IFERROR(INDEX('Season Counts'!$K$2:$K$740,$AF2733)/INDEX('Season Counts'!$J$2:$J$740,$AF2733),"")</f>
        <v>0.305882352941177</v>
      </c>
      <c r="AB2733" s="41" t="n">
        <f aca="false">IFERROR(R2733-AA2733,"")</f>
        <v>0.0111908177905308</v>
      </c>
      <c r="AC2733" s="39" t="n">
        <f aca="false">IFERROR(INDEX('Season Counts'!$AG$2:$AG$740,$AF2733)/INDEX('Season Counts'!$AF$2:$AF$740,$AF2733),"")</f>
        <v>76.3600872410033</v>
      </c>
      <c r="AD2733" s="40" t="n">
        <f aca="false">IFERROR(V2733-AC2733,"")</f>
        <v>0.0880043620501709</v>
      </c>
      <c r="AE2733" s="4" t="str">
        <f aca="false">IF(D2733&lt;Guide!$C$21,"Low PA",IF(TRIM(IF(ISNUMBER(AD2733),IF(N(AD2733)&lt;=-Guide!$C$24,"▼ Bat Speed  ",IF(N(AD2733)&gt;=Guide!$C$24,"▲ Bat Speed  ","")),"")&amp;IF(N(Z2733)&gt;=Guide!$C$22,"▲ Contact  ","")&amp;IF(N(Z2733)&lt;=-Guide!$C$22,"▼ Contact  ","")&amp;IF(N(AB2733)&gt;=Guide!$C$23,"▲ Chase  ","")&amp;IF(N(AB2733)&lt;=-Guide!$C$23,"▼ Chase  ",""))="","Stable",TRIM(IF(ISNUMBER(AD2733),IF(N(AD2733)&lt;=-Guide!$C$24,"▼ Bat Speed  ",IF(N(AD2733)&gt;=Guide!$C$24,"▲ Bat Speed  ","")),"")&amp;IF(N(Z2733)&gt;=Guide!$C$22,"▲ Contact  ","")&amp;IF(N(Z2733)&lt;=-Guide!$C$22,"▼ Contact  ","")&amp;IF(N(AB2733)&gt;=Guide!$C$23,"▲ Chase  ","")&amp;IF(N(AB2733)&lt;=-Guide!$C$23,"▼ Chase  ",""))))</f>
        <v>Stable</v>
      </c>
      <c r="AF2733" s="35" t="n">
        <f aca="false">MATCH(Counts!A2733,'Season Counts'!$A$2:$A$740,0)</f>
        <v>697</v>
      </c>
    </row>
    <row r="2734" customFormat="false" ht="15" hidden="false" customHeight="false" outlineLevel="0" collapsed="false">
      <c r="A2734" s="34" t="str">
        <f aca="false">Counts!B2734</f>
        <v>TOR</v>
      </c>
      <c r="B2734" s="5" t="str">
        <f aca="false">Counts!C2734</f>
        <v>George Springer</v>
      </c>
      <c r="C2734" s="34" t="str">
        <f aca="false">Counts!F2734</f>
        <v>Mar-Apr</v>
      </c>
      <c r="D2734" s="35" t="n">
        <f aca="false">IFERROR(Counts!P2734,"")</f>
        <v>68</v>
      </c>
      <c r="E2734" s="36" t="n">
        <f aca="false">IFERROR(Counts!R2734/Counts!Q2734,"")</f>
        <v>0.216666666666667</v>
      </c>
      <c r="F2734" s="36" t="n">
        <f aca="false">IFERROR((Counts!R2734+Counts!V2734+Counts!W2734)/(Counts!Q2734+Counts!V2734+Counts!W2734+Counts!X2734),"")</f>
        <v>0.308823529411765</v>
      </c>
      <c r="G2734" s="36" t="n">
        <f aca="false">IFERROR((Counts!R2734+Counts!S2734+2*Counts!T2734+3*Counts!U2734)/Counts!Q2734,"")</f>
        <v>0.383333333333333</v>
      </c>
      <c r="H2734" s="35" t="n">
        <f aca="false">IFERROR(Counts!U2734,"")</f>
        <v>2</v>
      </c>
      <c r="I2734" s="36" t="n">
        <f aca="false">IFERROR(Counts!Z2734/Counts!AA2734,"")</f>
        <v>0.307352941176471</v>
      </c>
      <c r="J2734" s="36" t="n">
        <f aca="false">IFERROR(Counts!AB2734/Counts!AA2734,"")</f>
        <v>0.30175</v>
      </c>
      <c r="K2734" s="37" t="n">
        <f aca="false">IFERROR((Counts!AB2734-Counts!Z2734)/Counts!AA2734,"")</f>
        <v>-0.00560294117647059</v>
      </c>
      <c r="L2734" s="38" t="n">
        <f aca="false">IFERROR(Counts!Y2734/Counts!P2734,"")</f>
        <v>0.220588235294118</v>
      </c>
      <c r="M2734" s="38" t="n">
        <f aca="false">IFERROR(Counts!V2734/Counts!P2734,"")</f>
        <v>0.117647058823529</v>
      </c>
      <c r="N2734" s="38" t="n">
        <f aca="false">IFERROR(Counts!AD2734/Counts!AC2734,"")</f>
        <v>0.0888888888888889</v>
      </c>
      <c r="O2734" s="38" t="n">
        <f aca="false">IFERROR(Counts!AE2734/Counts!AC2734,"")</f>
        <v>0.422222222222222</v>
      </c>
      <c r="P2734" s="39" t="n">
        <f aca="false">IFERROR(Counts!AG2734/Counts!AF2734,"")</f>
        <v>88.2466666666667</v>
      </c>
      <c r="Q2734" s="38" t="n">
        <f aca="false">IFERROR(Counts!AH2734/Counts!AC2734,"")</f>
        <v>0.266666666666667</v>
      </c>
      <c r="R2734" s="38" t="n">
        <f aca="false">IFERROR(Counts!N2734/Counts!M2734,"")</f>
        <v>0.258992805755396</v>
      </c>
      <c r="S2734" s="38" t="n">
        <f aca="false">IFERROR(Counts!K2734/Counts!J2734,"")</f>
        <v>0.782945736434109</v>
      </c>
      <c r="T2734" s="38" t="n">
        <f aca="false">IFERROR(Counts!I2734/Counts!H2734,"")</f>
        <v>0.204379562043796</v>
      </c>
      <c r="U2734" s="38" t="n">
        <f aca="false">IFERROR(1-Counts!L2734/Counts!K2734,"")</f>
        <v>0.900990099009901</v>
      </c>
      <c r="V2734" s="39" t="n">
        <f aca="false">IFERROR(Counts!AJ2734/Counts!AI2734,"")</f>
        <v>73.590243902439</v>
      </c>
      <c r="W2734" s="38" t="n">
        <f aca="false">IFERROR(Counts!AK2734/Counts!AI2734,"")</f>
        <v>0.398373983739837</v>
      </c>
      <c r="X2734" s="40" t="n">
        <f aca="false">IFERROR(Counts!O2734,"")</f>
        <v>1.899</v>
      </c>
      <c r="Y2734" s="36" t="n">
        <f aca="false">IFERROR(INDEX('Season Counts'!$Y$2:$Y$740,$AF2734)/INDEX('Season Counts'!$X$2:$X$740,$AF2734),"")</f>
        <v>0.308698259187621</v>
      </c>
      <c r="Z2734" s="37" t="n">
        <f aca="false">IFERROR(J2734-Y2734,"")</f>
        <v>-0.00694825918762093</v>
      </c>
      <c r="AA2734" s="38" t="n">
        <f aca="false">IFERROR(INDEX('Season Counts'!$K$2:$K$740,$AF2734)/INDEX('Season Counts'!$J$2:$J$740,$AF2734),"")</f>
        <v>0.254510921177588</v>
      </c>
      <c r="AB2734" s="41" t="n">
        <f aca="false">IFERROR(R2734-AA2734,"")</f>
        <v>0.00448188457780785</v>
      </c>
      <c r="AC2734" s="39" t="n">
        <f aca="false">IFERROR(INDEX('Season Counts'!$AG$2:$AG$740,$AF2734)/INDEX('Season Counts'!$AF$2:$AF$740,$AF2734),"")</f>
        <v>73.1715606936416</v>
      </c>
      <c r="AD2734" s="40" t="n">
        <f aca="false">IFERROR(V2734-AC2734,"")</f>
        <v>0.418683208797404</v>
      </c>
      <c r="AE2734" s="4" t="str">
        <f aca="false">IF(D2734&lt;Guide!$C$21,"Low PA",IF(TRIM(IF(ISNUMBER(AD2734),IF(N(AD2734)&lt;=-Guide!$C$24,"▼ Bat Speed  ",IF(N(AD2734)&gt;=Guide!$C$24,"▲ Bat Speed  ","")),"")&amp;IF(N(Z2734)&gt;=Guide!$C$22,"▲ Contact  ","")&amp;IF(N(Z2734)&lt;=-Guide!$C$22,"▼ Contact  ","")&amp;IF(N(AB2734)&gt;=Guide!$C$23,"▲ Chase  ","")&amp;IF(N(AB2734)&lt;=-Guide!$C$23,"▼ Chase  ",""))="","Stable",TRIM(IF(ISNUMBER(AD2734),IF(N(AD2734)&lt;=-Guide!$C$24,"▼ Bat Speed  ",IF(N(AD2734)&gt;=Guide!$C$24,"▲ Bat Speed  ","")),"")&amp;IF(N(Z2734)&gt;=Guide!$C$22,"▲ Contact  ","")&amp;IF(N(Z2734)&lt;=-Guide!$C$22,"▼ Contact  ","")&amp;IF(N(AB2734)&gt;=Guide!$C$23,"▲ Chase  ","")&amp;IF(N(AB2734)&lt;=-Guide!$C$23,"▼ Chase  ",""))))</f>
        <v>Stable</v>
      </c>
      <c r="AF2734" s="35" t="n">
        <f aca="false">MATCH(Counts!A2734,'Season Counts'!$A$2:$A$740,0)</f>
        <v>698</v>
      </c>
    </row>
    <row r="2735" customFormat="false" ht="15" hidden="false" customHeight="false" outlineLevel="0" collapsed="false">
      <c r="A2735" s="34" t="str">
        <f aca="false">Counts!B2735</f>
        <v>TOR</v>
      </c>
      <c r="B2735" s="5" t="str">
        <f aca="false">Counts!C2735</f>
        <v>George Springer</v>
      </c>
      <c r="C2735" s="34" t="str">
        <f aca="false">Counts!F2735</f>
        <v>May</v>
      </c>
      <c r="D2735" s="35" t="n">
        <f aca="false">IFERROR(Counts!P2735,"")</f>
        <v>107</v>
      </c>
      <c r="E2735" s="36" t="n">
        <f aca="false">IFERROR(Counts!R2735/Counts!Q2735,"")</f>
        <v>0.208333333333333</v>
      </c>
      <c r="F2735" s="36" t="n">
        <f aca="false">IFERROR((Counts!R2735+Counts!V2735+Counts!W2735)/(Counts!Q2735+Counts!V2735+Counts!W2735+Counts!X2735),"")</f>
        <v>0.276190476190476</v>
      </c>
      <c r="G2735" s="36" t="n">
        <f aca="false">IFERROR((Counts!R2735+Counts!S2735+2*Counts!T2735+3*Counts!U2735)/Counts!Q2735,"")</f>
        <v>0.34375</v>
      </c>
      <c r="H2735" s="35" t="n">
        <f aca="false">IFERROR(Counts!U2735,"")</f>
        <v>3</v>
      </c>
      <c r="I2735" s="36" t="n">
        <f aca="false">IFERROR(Counts!Z2735/Counts!AA2735,"")</f>
        <v>0.28411214953271</v>
      </c>
      <c r="J2735" s="36" t="n">
        <f aca="false">IFERROR(Counts!AB2735/Counts!AA2735,"")</f>
        <v>0.312990654205608</v>
      </c>
      <c r="K2735" s="37" t="n">
        <f aca="false">IFERROR((Counts!AB2735-Counts!Z2735)/Counts!AA2735,"")</f>
        <v>0.0288785046728972</v>
      </c>
      <c r="L2735" s="38" t="n">
        <f aca="false">IFERROR(Counts!Y2735/Counts!P2735,"")</f>
        <v>0.177570093457944</v>
      </c>
      <c r="M2735" s="38" t="n">
        <f aca="false">IFERROR(Counts!V2735/Counts!P2735,"")</f>
        <v>0.0654205607476635</v>
      </c>
      <c r="N2735" s="38" t="n">
        <f aca="false">IFERROR(Counts!AD2735/Counts!AC2735,"")</f>
        <v>0.0779220779220779</v>
      </c>
      <c r="O2735" s="38" t="n">
        <f aca="false">IFERROR(Counts!AE2735/Counts!AC2735,"")</f>
        <v>0.363636363636364</v>
      </c>
      <c r="P2735" s="39" t="n">
        <f aca="false">IFERROR(Counts!AG2735/Counts!AF2735,"")</f>
        <v>87.5376623376623</v>
      </c>
      <c r="Q2735" s="38" t="n">
        <f aca="false">IFERROR(Counts!AH2735/Counts!AC2735,"")</f>
        <v>0.311688311688312</v>
      </c>
      <c r="R2735" s="38" t="n">
        <f aca="false">IFERROR(Counts!N2735/Counts!M2735,"")</f>
        <v>0.292035398230089</v>
      </c>
      <c r="S2735" s="38" t="n">
        <f aca="false">IFERROR(Counts!K2735/Counts!J2735,"")</f>
        <v>0.756218905472637</v>
      </c>
      <c r="T2735" s="38" t="n">
        <f aca="false">IFERROR(Counts!I2735/Counts!H2735,"")</f>
        <v>0.247706422018349</v>
      </c>
      <c r="U2735" s="38" t="n">
        <f aca="false">IFERROR(1-Counts!L2735/Counts!K2735,"")</f>
        <v>0.842105263157895</v>
      </c>
      <c r="V2735" s="39" t="n">
        <f aca="false">IFERROR(Counts!AJ2735/Counts!AI2735,"")</f>
        <v>72.0895027624309</v>
      </c>
      <c r="W2735" s="38" t="n">
        <f aca="false">IFERROR(Counts!AK2735/Counts!AI2735,"")</f>
        <v>0.226519337016575</v>
      </c>
      <c r="X2735" s="40" t="n">
        <f aca="false">IFERROR(Counts!O2735,"")</f>
        <v>-2.661</v>
      </c>
      <c r="Y2735" s="36" t="n">
        <f aca="false">IFERROR(INDEX('Season Counts'!$Y$2:$Y$740,$AF2735)/INDEX('Season Counts'!$X$2:$X$740,$AF2735),"")</f>
        <v>0.308698259187621</v>
      </c>
      <c r="Z2735" s="37" t="n">
        <f aca="false">IFERROR(J2735-Y2735,"")</f>
        <v>0.00429239501798662</v>
      </c>
      <c r="AA2735" s="38" t="n">
        <f aca="false">IFERROR(INDEX('Season Counts'!$K$2:$K$740,$AF2735)/INDEX('Season Counts'!$J$2:$J$740,$AF2735),"")</f>
        <v>0.254510921177588</v>
      </c>
      <c r="AB2735" s="41" t="n">
        <f aca="false">IFERROR(R2735-AA2735,"")</f>
        <v>0.0375244770525007</v>
      </c>
      <c r="AC2735" s="39" t="n">
        <f aca="false">IFERROR(INDEX('Season Counts'!$AG$2:$AG$740,$AF2735)/INDEX('Season Counts'!$AF$2:$AF$740,$AF2735),"")</f>
        <v>73.1715606936416</v>
      </c>
      <c r="AD2735" s="40" t="n">
        <f aca="false">IFERROR(V2735-AC2735,"")</f>
        <v>-1.08205793121068</v>
      </c>
      <c r="AE2735" s="4" t="str">
        <f aca="false">IF(D2735&lt;Guide!$C$21,"Low PA",IF(TRIM(IF(ISNUMBER(AD2735),IF(N(AD2735)&lt;=-Guide!$C$24,"▼ Bat Speed  ",IF(N(AD2735)&gt;=Guide!$C$24,"▲ Bat Speed  ","")),"")&amp;IF(N(Z2735)&gt;=Guide!$C$22,"▲ Contact  ","")&amp;IF(N(Z2735)&lt;=-Guide!$C$22,"▼ Contact  ","")&amp;IF(N(AB2735)&gt;=Guide!$C$23,"▲ Chase  ","")&amp;IF(N(AB2735)&lt;=-Guide!$C$23,"▼ Chase  ",""))="","Stable",TRIM(IF(ISNUMBER(AD2735),IF(N(AD2735)&lt;=-Guide!$C$24,"▼ Bat Speed  ",IF(N(AD2735)&gt;=Guide!$C$24,"▲ Bat Speed  ","")),"")&amp;IF(N(Z2735)&gt;=Guide!$C$22,"▲ Contact  ","")&amp;IF(N(Z2735)&lt;=-Guide!$C$22,"▼ Contact  ","")&amp;IF(N(AB2735)&gt;=Guide!$C$23,"▲ Chase  ","")&amp;IF(N(AB2735)&lt;=-Guide!$C$23,"▼ Chase  ",""))))</f>
        <v>▼ Bat Speed</v>
      </c>
      <c r="AF2735" s="35" t="n">
        <f aca="false">MATCH(Counts!A2735,'Season Counts'!$A$2:$A$740,0)</f>
        <v>698</v>
      </c>
    </row>
    <row r="2736" customFormat="false" ht="15" hidden="false" customHeight="false" outlineLevel="0" collapsed="false">
      <c r="A2736" s="34" t="str">
        <f aca="false">Counts!B2736</f>
        <v>TOR</v>
      </c>
      <c r="B2736" s="5" t="str">
        <f aca="false">Counts!C2736</f>
        <v>George Springer</v>
      </c>
      <c r="C2736" s="34" t="str">
        <f aca="false">Counts!F2736</f>
        <v>Jun</v>
      </c>
      <c r="D2736" s="35" t="n">
        <f aca="false">IFERROR(Counts!P2736,"")</f>
        <v>104</v>
      </c>
      <c r="E2736" s="36" t="n">
        <f aca="false">IFERROR(Counts!R2736/Counts!Q2736,"")</f>
        <v>0.238636363636364</v>
      </c>
      <c r="F2736" s="36" t="n">
        <f aca="false">IFERROR((Counts!R2736+Counts!V2736+Counts!W2736)/(Counts!Q2736+Counts!V2736+Counts!W2736+Counts!X2736),"")</f>
        <v>0.339805825242718</v>
      </c>
      <c r="G2736" s="36" t="n">
        <f aca="false">IFERROR((Counts!R2736+Counts!S2736+2*Counts!T2736+3*Counts!U2736)/Counts!Q2736,"")</f>
        <v>0.397727272727273</v>
      </c>
      <c r="H2736" s="35" t="n">
        <f aca="false">IFERROR(Counts!U2736,"")</f>
        <v>3</v>
      </c>
      <c r="I2736" s="36" t="n">
        <f aca="false">IFERROR(Counts!Z2736/Counts!AA2736,"")</f>
        <v>0.33125</v>
      </c>
      <c r="J2736" s="36" t="n">
        <f aca="false">IFERROR(Counts!AB2736/Counts!AA2736,"")</f>
        <v>0.301163461538462</v>
      </c>
      <c r="K2736" s="37" t="n">
        <f aca="false">IFERROR((Counts!AB2736-Counts!Z2736)/Counts!AA2736,"")</f>
        <v>-0.0300865384615385</v>
      </c>
      <c r="L2736" s="38" t="n">
        <f aca="false">IFERROR(Counts!Y2736/Counts!P2736,"")</f>
        <v>0.211538461538462</v>
      </c>
      <c r="M2736" s="38" t="n">
        <f aca="false">IFERROR(Counts!V2736/Counts!P2736,"")</f>
        <v>0.125</v>
      </c>
      <c r="N2736" s="38" t="n">
        <f aca="false">IFERROR(Counts!AD2736/Counts!AC2736,"")</f>
        <v>0.0597014925373134</v>
      </c>
      <c r="O2736" s="38" t="n">
        <f aca="false">IFERROR(Counts!AE2736/Counts!AC2736,"")</f>
        <v>0.373134328358209</v>
      </c>
      <c r="P2736" s="39" t="n">
        <f aca="false">IFERROR(Counts!AG2736/Counts!AF2736,"")</f>
        <v>88.8119402985075</v>
      </c>
      <c r="Q2736" s="38" t="n">
        <f aca="false">IFERROR(Counts!AH2736/Counts!AC2736,"")</f>
        <v>0.358208955223881</v>
      </c>
      <c r="R2736" s="38" t="n">
        <f aca="false">IFERROR(Counts!N2736/Counts!M2736,"")</f>
        <v>0.204651162790698</v>
      </c>
      <c r="S2736" s="38" t="n">
        <f aca="false">IFERROR(Counts!K2736/Counts!J2736,"")</f>
        <v>0.671497584541063</v>
      </c>
      <c r="T2736" s="38" t="n">
        <f aca="false">IFERROR(Counts!I2736/Counts!H2736,"")</f>
        <v>0.185792349726776</v>
      </c>
      <c r="U2736" s="38" t="n">
        <f aca="false">IFERROR(1-Counts!L2736/Counts!K2736,"")</f>
        <v>0.899280575539568</v>
      </c>
      <c r="V2736" s="39" t="n">
        <f aca="false">IFERROR(Counts!AJ2736/Counts!AI2736,"")</f>
        <v>72.5277108433735</v>
      </c>
      <c r="W2736" s="38" t="n">
        <f aca="false">IFERROR(Counts!AK2736/Counts!AI2736,"")</f>
        <v>0.307228915662651</v>
      </c>
      <c r="X2736" s="40" t="n">
        <f aca="false">IFERROR(Counts!O2736,"")</f>
        <v>2.843</v>
      </c>
      <c r="Y2736" s="36" t="n">
        <f aca="false">IFERROR(INDEX('Season Counts'!$Y$2:$Y$740,$AF2736)/INDEX('Season Counts'!$X$2:$X$740,$AF2736),"")</f>
        <v>0.308698259187621</v>
      </c>
      <c r="Z2736" s="37" t="n">
        <f aca="false">IFERROR(J2736-Y2736,"")</f>
        <v>-0.00753479764915932</v>
      </c>
      <c r="AA2736" s="38" t="n">
        <f aca="false">IFERROR(INDEX('Season Counts'!$K$2:$K$740,$AF2736)/INDEX('Season Counts'!$J$2:$J$740,$AF2736),"")</f>
        <v>0.254510921177588</v>
      </c>
      <c r="AB2736" s="41" t="n">
        <f aca="false">IFERROR(R2736-AA2736,"")</f>
        <v>-0.0498597583868902</v>
      </c>
      <c r="AC2736" s="39" t="n">
        <f aca="false">IFERROR(INDEX('Season Counts'!$AG$2:$AG$740,$AF2736)/INDEX('Season Counts'!$AF$2:$AF$740,$AF2736),"")</f>
        <v>73.1715606936416</v>
      </c>
      <c r="AD2736" s="40" t="n">
        <f aca="false">IFERROR(V2736-AC2736,"")</f>
        <v>-0.643849850268126</v>
      </c>
      <c r="AE2736" s="4" t="str">
        <f aca="false">IF(D2736&lt;Guide!$C$21,"Low PA",IF(TRIM(IF(ISNUMBER(AD2736),IF(N(AD2736)&lt;=-Guide!$C$24,"▼ Bat Speed  ",IF(N(AD2736)&gt;=Guide!$C$24,"▲ Bat Speed  ","")),"")&amp;IF(N(Z2736)&gt;=Guide!$C$22,"▲ Contact  ","")&amp;IF(N(Z2736)&lt;=-Guide!$C$22,"▼ Contact  ","")&amp;IF(N(AB2736)&gt;=Guide!$C$23,"▲ Chase  ","")&amp;IF(N(AB2736)&lt;=-Guide!$C$23,"▼ Chase  ",""))="","Stable",TRIM(IF(ISNUMBER(AD2736),IF(N(AD2736)&lt;=-Guide!$C$24,"▼ Bat Speed  ",IF(N(AD2736)&gt;=Guide!$C$24,"▲ Bat Speed  ","")),"")&amp;IF(N(Z2736)&gt;=Guide!$C$22,"▲ Contact  ","")&amp;IF(N(Z2736)&lt;=-Guide!$C$22,"▼ Contact  ","")&amp;IF(N(AB2736)&gt;=Guide!$C$23,"▲ Chase  ","")&amp;IF(N(AB2736)&lt;=-Guide!$C$23,"▼ Chase  ",""))))</f>
        <v>▼ Chase</v>
      </c>
      <c r="AF2736" s="35" t="n">
        <f aca="false">MATCH(Counts!A2736,'Season Counts'!$A$2:$A$740,0)</f>
        <v>698</v>
      </c>
    </row>
    <row r="2737" customFormat="false" ht="15" hidden="false" customHeight="false" outlineLevel="0" collapsed="false">
      <c r="A2737" s="34" t="str">
        <f aca="false">Counts!B2737</f>
        <v>TOR</v>
      </c>
      <c r="B2737" s="5" t="str">
        <f aca="false">Counts!C2737</f>
        <v>George Springer</v>
      </c>
      <c r="C2737" s="34" t="str">
        <f aca="false">Counts!F2737</f>
        <v>Jul</v>
      </c>
      <c r="D2737" s="35" t="n">
        <f aca="false">IFERROR(Counts!P2737,"")</f>
        <v>69</v>
      </c>
      <c r="E2737" s="36" t="n">
        <f aca="false">IFERROR(Counts!R2737/Counts!Q2737,"")</f>
        <v>0.290322580645161</v>
      </c>
      <c r="F2737" s="36" t="n">
        <f aca="false">IFERROR((Counts!R2737+Counts!V2737+Counts!W2737)/(Counts!Q2737+Counts!V2737+Counts!W2737+Counts!X2737),"")</f>
        <v>0.36231884057971</v>
      </c>
      <c r="G2737" s="36" t="n">
        <f aca="false">IFERROR((Counts!R2737+Counts!S2737+2*Counts!T2737+3*Counts!U2737)/Counts!Q2737,"")</f>
        <v>0.516129032258065</v>
      </c>
      <c r="H2737" s="35" t="n">
        <f aca="false">IFERROR(Counts!U2737,"")</f>
        <v>4</v>
      </c>
      <c r="I2737" s="36" t="n">
        <f aca="false">IFERROR(Counts!Z2737/Counts!AA2737,"")</f>
        <v>0.379710144927536</v>
      </c>
      <c r="J2737" s="36" t="n">
        <f aca="false">IFERROR(Counts!AB2737/Counts!AA2737,"")</f>
        <v>0.365971014492754</v>
      </c>
      <c r="K2737" s="37" t="n">
        <f aca="false">IFERROR((Counts!AB2737-Counts!Z2737)/Counts!AA2737,"")</f>
        <v>-0.0137391304347826</v>
      </c>
      <c r="L2737" s="38" t="n">
        <f aca="false">IFERROR(Counts!Y2737/Counts!P2737,"")</f>
        <v>0.115942028985507</v>
      </c>
      <c r="M2737" s="38" t="n">
        <f aca="false">IFERROR(Counts!V2737/Counts!P2737,"")</f>
        <v>0.101449275362319</v>
      </c>
      <c r="N2737" s="38" t="n">
        <f aca="false">IFERROR(Counts!AD2737/Counts!AC2737,"")</f>
        <v>0.0925925925925926</v>
      </c>
      <c r="O2737" s="38" t="n">
        <f aca="false">IFERROR(Counts!AE2737/Counts!AC2737,"")</f>
        <v>0.481481481481481</v>
      </c>
      <c r="P2737" s="39" t="n">
        <f aca="false">IFERROR(Counts!AG2737/Counts!AF2737,"")</f>
        <v>90.5703703703704</v>
      </c>
      <c r="Q2737" s="38" t="n">
        <f aca="false">IFERROR(Counts!AH2737/Counts!AC2737,"")</f>
        <v>0.333333333333333</v>
      </c>
      <c r="R2737" s="38" t="n">
        <f aca="false">IFERROR(Counts!N2737/Counts!M2737,"")</f>
        <v>0.195945945945946</v>
      </c>
      <c r="S2737" s="38" t="n">
        <f aca="false">IFERROR(Counts!K2737/Counts!J2737,"")</f>
        <v>0.742857142857143</v>
      </c>
      <c r="T2737" s="38" t="n">
        <f aca="false">IFERROR(Counts!I2737/Counts!H2737,"")</f>
        <v>0.172932330827068</v>
      </c>
      <c r="U2737" s="38" t="n">
        <f aca="false">IFERROR(1-Counts!L2737/Counts!K2737,"")</f>
        <v>0.913461538461538</v>
      </c>
      <c r="V2737" s="39" t="n">
        <f aca="false">IFERROR(Counts!AJ2737/Counts!AI2737,"")</f>
        <v>74.0147540983607</v>
      </c>
      <c r="W2737" s="38" t="n">
        <f aca="false">IFERROR(Counts!AK2737/Counts!AI2737,"")</f>
        <v>0.459016393442623</v>
      </c>
      <c r="X2737" s="40" t="n">
        <f aca="false">IFERROR(Counts!O2737,"")</f>
        <v>4.133</v>
      </c>
      <c r="Y2737" s="36" t="n">
        <f aca="false">IFERROR(INDEX('Season Counts'!$Y$2:$Y$740,$AF2737)/INDEX('Season Counts'!$X$2:$X$740,$AF2737),"")</f>
        <v>0.308698259187621</v>
      </c>
      <c r="Z2737" s="37" t="n">
        <f aca="false">IFERROR(J2737-Y2737,"")</f>
        <v>0.0572727553051327</v>
      </c>
      <c r="AA2737" s="38" t="n">
        <f aca="false">IFERROR(INDEX('Season Counts'!$K$2:$K$740,$AF2737)/INDEX('Season Counts'!$J$2:$J$740,$AF2737),"")</f>
        <v>0.254510921177588</v>
      </c>
      <c r="AB2737" s="41" t="n">
        <f aca="false">IFERROR(R2737-AA2737,"")</f>
        <v>-0.0585649752316419</v>
      </c>
      <c r="AC2737" s="39" t="n">
        <f aca="false">IFERROR(INDEX('Season Counts'!$AG$2:$AG$740,$AF2737)/INDEX('Season Counts'!$AF$2:$AF$740,$AF2737),"")</f>
        <v>73.1715606936416</v>
      </c>
      <c r="AD2737" s="40" t="n">
        <f aca="false">IFERROR(V2737-AC2737,"")</f>
        <v>0.843193404719031</v>
      </c>
      <c r="AE2737" s="4" t="str">
        <f aca="false">IF(D2737&lt;Guide!$C$21,"Low PA",IF(TRIM(IF(ISNUMBER(AD2737),IF(N(AD2737)&lt;=-Guide!$C$24,"▼ Bat Speed  ",IF(N(AD2737)&gt;=Guide!$C$24,"▲ Bat Speed  ","")),"")&amp;IF(N(Z2737)&gt;=Guide!$C$22,"▲ Contact  ","")&amp;IF(N(Z2737)&lt;=-Guide!$C$22,"▼ Contact  ","")&amp;IF(N(AB2737)&gt;=Guide!$C$23,"▲ Chase  ","")&amp;IF(N(AB2737)&lt;=-Guide!$C$23,"▼ Chase  ",""))="","Stable",TRIM(IF(ISNUMBER(AD2737),IF(N(AD2737)&lt;=-Guide!$C$24,"▼ Bat Speed  ",IF(N(AD2737)&gt;=Guide!$C$24,"▲ Bat Speed  ","")),"")&amp;IF(N(Z2737)&gt;=Guide!$C$22,"▲ Contact  ","")&amp;IF(N(Z2737)&lt;=-Guide!$C$22,"▼ Contact  ","")&amp;IF(N(AB2737)&gt;=Guide!$C$23,"▲ Chase  ","")&amp;IF(N(AB2737)&lt;=-Guide!$C$23,"▼ Chase  ",""))))</f>
        <v>▲ Contact ▼ Chase</v>
      </c>
      <c r="AF2737" s="35" t="n">
        <f aca="false">MATCH(Counts!A2737,'Season Counts'!$A$2:$A$740,0)</f>
        <v>698</v>
      </c>
    </row>
    <row r="2738" customFormat="false" ht="15" hidden="false" customHeight="false" outlineLevel="0" collapsed="false">
      <c r="A2738" s="34" t="str">
        <f aca="false">Counts!B2738</f>
        <v>TOR</v>
      </c>
      <c r="B2738" s="5" t="str">
        <f aca="false">Counts!C2738</f>
        <v>George Springer</v>
      </c>
      <c r="C2738" s="34" t="str">
        <f aca="false">Counts!F2738</f>
        <v>Aug</v>
      </c>
      <c r="D2738" s="35" t="n">
        <f aca="false">IFERROR(Counts!P2738,"")</f>
        <v>92</v>
      </c>
      <c r="E2738" s="36" t="n">
        <f aca="false">IFERROR(Counts!R2738/Counts!Q2738,"")</f>
        <v>0.321428571428571</v>
      </c>
      <c r="F2738" s="36" t="n">
        <f aca="false">IFERROR((Counts!R2738+Counts!V2738+Counts!W2738)/(Counts!Q2738+Counts!V2738+Counts!W2738+Counts!X2738),"")</f>
        <v>0.369565217391304</v>
      </c>
      <c r="G2738" s="36" t="n">
        <f aca="false">IFERROR((Counts!R2738+Counts!S2738+2*Counts!T2738+3*Counts!U2738)/Counts!Q2738,"")</f>
        <v>0.488095238095238</v>
      </c>
      <c r="H2738" s="35" t="n">
        <f aca="false">IFERROR(Counts!U2738,"")</f>
        <v>2</v>
      </c>
      <c r="I2738" s="36" t="n">
        <f aca="false">IFERROR(Counts!Z2738/Counts!AA2738,"")</f>
        <v>0.371739130434783</v>
      </c>
      <c r="J2738" s="36" t="n">
        <f aca="false">IFERROR(Counts!AB2738/Counts!AA2738,"")</f>
        <v>0.272945652173913</v>
      </c>
      <c r="K2738" s="37" t="n">
        <f aca="false">IFERROR((Counts!AB2738-Counts!Z2738)/Counts!AA2738,"")</f>
        <v>-0.0987934782608696</v>
      </c>
      <c r="L2738" s="38" t="n">
        <f aca="false">IFERROR(Counts!Y2738/Counts!P2738,"")</f>
        <v>0.173913043478261</v>
      </c>
      <c r="M2738" s="38" t="n">
        <f aca="false">IFERROR(Counts!V2738/Counts!P2738,"")</f>
        <v>0.0760869565217391</v>
      </c>
      <c r="N2738" s="38" t="n">
        <f aca="false">IFERROR(Counts!AD2738/Counts!AC2738,"")</f>
        <v>0.0289855072463768</v>
      </c>
      <c r="O2738" s="38" t="n">
        <f aca="false">IFERROR(Counts!AE2738/Counts!AC2738,"")</f>
        <v>0.260869565217391</v>
      </c>
      <c r="P2738" s="39" t="n">
        <f aca="false">IFERROR(Counts!AG2738/Counts!AF2738,"")</f>
        <v>86.7565217391304</v>
      </c>
      <c r="Q2738" s="38" t="n">
        <f aca="false">IFERROR(Counts!AH2738/Counts!AC2738,"")</f>
        <v>0.304347826086957</v>
      </c>
      <c r="R2738" s="38" t="n">
        <f aca="false">IFERROR(Counts!N2738/Counts!M2738,"")</f>
        <v>0.301136363636364</v>
      </c>
      <c r="S2738" s="38" t="n">
        <f aca="false">IFERROR(Counts!K2738/Counts!J2738,"")</f>
        <v>0.739130434782609</v>
      </c>
      <c r="T2738" s="38" t="n">
        <f aca="false">IFERROR(Counts!I2738/Counts!H2738,"")</f>
        <v>0.215116279069767</v>
      </c>
      <c r="U2738" s="38" t="n">
        <f aca="false">IFERROR(1-Counts!L2738/Counts!K2738,"")</f>
        <v>0.882352941176471</v>
      </c>
      <c r="V2738" s="39" t="n">
        <f aca="false">IFERROR(Counts!AJ2738/Counts!AI2738,"")</f>
        <v>72.8284768211921</v>
      </c>
      <c r="W2738" s="38" t="n">
        <f aca="false">IFERROR(Counts!AK2738/Counts!AI2738,"")</f>
        <v>0.311258278145695</v>
      </c>
      <c r="X2738" s="40" t="n">
        <f aca="false">IFERROR(Counts!O2738,"")</f>
        <v>4.646</v>
      </c>
      <c r="Y2738" s="36" t="n">
        <f aca="false">IFERROR(INDEX('Season Counts'!$Y$2:$Y$740,$AF2738)/INDEX('Season Counts'!$X$2:$X$740,$AF2738),"")</f>
        <v>0.308698259187621</v>
      </c>
      <c r="Z2738" s="37" t="n">
        <f aca="false">IFERROR(J2738-Y2738,"")</f>
        <v>-0.0357526070137079</v>
      </c>
      <c r="AA2738" s="38" t="n">
        <f aca="false">IFERROR(INDEX('Season Counts'!$K$2:$K$740,$AF2738)/INDEX('Season Counts'!$J$2:$J$740,$AF2738),"")</f>
        <v>0.254510921177588</v>
      </c>
      <c r="AB2738" s="41" t="n">
        <f aca="false">IFERROR(R2738-AA2738,"")</f>
        <v>0.0466254424587758</v>
      </c>
      <c r="AC2738" s="39" t="n">
        <f aca="false">IFERROR(INDEX('Season Counts'!$AG$2:$AG$740,$AF2738)/INDEX('Season Counts'!$AF$2:$AF$740,$AF2738),"")</f>
        <v>73.1715606936416</v>
      </c>
      <c r="AD2738" s="40" t="n">
        <f aca="false">IFERROR(V2738-AC2738,"")</f>
        <v>-0.343083872449569</v>
      </c>
      <c r="AE2738" s="4" t="str">
        <f aca="false">IF(D2738&lt;Guide!$C$21,"Low PA",IF(TRIM(IF(ISNUMBER(AD2738),IF(N(AD2738)&lt;=-Guide!$C$24,"▼ Bat Speed  ",IF(N(AD2738)&gt;=Guide!$C$24,"▲ Bat Speed  ","")),"")&amp;IF(N(Z2738)&gt;=Guide!$C$22,"▲ Contact  ","")&amp;IF(N(Z2738)&lt;=-Guide!$C$22,"▼ Contact  ","")&amp;IF(N(AB2738)&gt;=Guide!$C$23,"▲ Chase  ","")&amp;IF(N(AB2738)&lt;=-Guide!$C$23,"▼ Chase  ",""))="","Stable",TRIM(IF(ISNUMBER(AD2738),IF(N(AD2738)&lt;=-Guide!$C$24,"▼ Bat Speed  ",IF(N(AD2738)&gt;=Guide!$C$24,"▲ Bat Speed  ","")),"")&amp;IF(N(Z2738)&gt;=Guide!$C$22,"▲ Contact  ","")&amp;IF(N(Z2738)&lt;=-Guide!$C$22,"▼ Contact  ","")&amp;IF(N(AB2738)&gt;=Guide!$C$23,"▲ Chase  ","")&amp;IF(N(AB2738)&lt;=-Guide!$C$23,"▼ Chase  ",""))))</f>
        <v>▲ Chase</v>
      </c>
      <c r="AF2738" s="35" t="n">
        <f aca="false">MATCH(Counts!A2738,'Season Counts'!$A$2:$A$740,0)</f>
        <v>698</v>
      </c>
    </row>
    <row r="2739" customFormat="false" ht="15" hidden="false" customHeight="false" outlineLevel="0" collapsed="false">
      <c r="A2739" s="34" t="str">
        <f aca="false">Counts!B2739</f>
        <v>TOR</v>
      </c>
      <c r="B2739" s="5" t="str">
        <f aca="false">Counts!C2739</f>
        <v>George Springer</v>
      </c>
      <c r="C2739" s="34" t="str">
        <f aca="false">Counts!F2739</f>
        <v>Sep</v>
      </c>
      <c r="D2739" s="35" t="n">
        <f aca="false">IFERROR(Counts!P2739,"")</f>
        <v>77</v>
      </c>
      <c r="E2739" s="36" t="n">
        <f aca="false">IFERROR(Counts!R2739/Counts!Q2739,"")</f>
        <v>0.222222222222222</v>
      </c>
      <c r="F2739" s="36" t="n">
        <f aca="false">IFERROR((Counts!R2739+Counts!V2739+Counts!W2739)/(Counts!Q2739+Counts!V2739+Counts!W2739+Counts!X2739),"")</f>
        <v>0.272727272727273</v>
      </c>
      <c r="G2739" s="36" t="n">
        <f aca="false">IFERROR((Counts!R2739+Counts!S2739+2*Counts!T2739+3*Counts!U2739)/Counts!Q2739,"")</f>
        <v>0.319444444444444</v>
      </c>
      <c r="H2739" s="35" t="n">
        <f aca="false">IFERROR(Counts!U2739,"")</f>
        <v>1</v>
      </c>
      <c r="I2739" s="36" t="n">
        <f aca="false">IFERROR(Counts!Z2739/Counts!AA2739,"")</f>
        <v>0.264935064935065</v>
      </c>
      <c r="J2739" s="36" t="n">
        <f aca="false">IFERROR(Counts!AB2739/Counts!AA2739,"")</f>
        <v>0.310441558441558</v>
      </c>
      <c r="K2739" s="37" t="n">
        <f aca="false">IFERROR((Counts!AB2739-Counts!Z2739)/Counts!AA2739,"")</f>
        <v>0.0455064935064935</v>
      </c>
      <c r="L2739" s="38" t="n">
        <f aca="false">IFERROR(Counts!Y2739/Counts!P2739,"")</f>
        <v>0.194805194805195</v>
      </c>
      <c r="M2739" s="38" t="n">
        <f aca="false">IFERROR(Counts!V2739/Counts!P2739,"")</f>
        <v>0.0649350649350649</v>
      </c>
      <c r="N2739" s="38" t="n">
        <f aca="false">IFERROR(Counts!AD2739/Counts!AC2739,"")</f>
        <v>0.0526315789473684</v>
      </c>
      <c r="O2739" s="38" t="n">
        <f aca="false">IFERROR(Counts!AE2739/Counts!AC2739,"")</f>
        <v>0.456140350877193</v>
      </c>
      <c r="P2739" s="39" t="n">
        <f aca="false">IFERROR(Counts!AG2739/Counts!AF2739,"")</f>
        <v>90.319298245614</v>
      </c>
      <c r="Q2739" s="38" t="n">
        <f aca="false">IFERROR(Counts!AH2739/Counts!AC2739,"")</f>
        <v>0.315789473684211</v>
      </c>
      <c r="R2739" s="38" t="n">
        <f aca="false">IFERROR(Counts!N2739/Counts!M2739,"")</f>
        <v>0.268456375838926</v>
      </c>
      <c r="S2739" s="38" t="n">
        <f aca="false">IFERROR(Counts!K2739/Counts!J2739,"")</f>
        <v>0.697183098591549</v>
      </c>
      <c r="T2739" s="38" t="n">
        <f aca="false">IFERROR(Counts!I2739/Counts!H2739,"")</f>
        <v>0.251798561151079</v>
      </c>
      <c r="U2739" s="38" t="n">
        <f aca="false">IFERROR(1-Counts!L2739/Counts!K2739,"")</f>
        <v>0.818181818181818</v>
      </c>
      <c r="V2739" s="39" t="n">
        <f aca="false">IFERROR(Counts!AJ2739/Counts!AI2739,"")</f>
        <v>74.8122950819672</v>
      </c>
      <c r="W2739" s="38" t="n">
        <f aca="false">IFERROR(Counts!AK2739/Counts!AI2739,"")</f>
        <v>0.59016393442623</v>
      </c>
      <c r="X2739" s="40" t="n">
        <f aca="false">IFERROR(Counts!O2739,"")</f>
        <v>-0.337</v>
      </c>
      <c r="Y2739" s="36" t="n">
        <f aca="false">IFERROR(INDEX('Season Counts'!$Y$2:$Y$740,$AF2739)/INDEX('Season Counts'!$X$2:$X$740,$AF2739),"")</f>
        <v>0.308698259187621</v>
      </c>
      <c r="Z2739" s="37" t="n">
        <f aca="false">IFERROR(J2739-Y2739,"")</f>
        <v>0.00174329925393757</v>
      </c>
      <c r="AA2739" s="38" t="n">
        <f aca="false">IFERROR(INDEX('Season Counts'!$K$2:$K$740,$AF2739)/INDEX('Season Counts'!$J$2:$J$740,$AF2739),"")</f>
        <v>0.254510921177588</v>
      </c>
      <c r="AB2739" s="41" t="n">
        <f aca="false">IFERROR(R2739-AA2739,"")</f>
        <v>0.0139454546613383</v>
      </c>
      <c r="AC2739" s="39" t="n">
        <f aca="false">IFERROR(INDEX('Season Counts'!$AG$2:$AG$740,$AF2739)/INDEX('Season Counts'!$AF$2:$AF$740,$AF2739),"")</f>
        <v>73.1715606936416</v>
      </c>
      <c r="AD2739" s="40" t="n">
        <f aca="false">IFERROR(V2739-AC2739,"")</f>
        <v>1.6407343883256</v>
      </c>
      <c r="AE2739" s="4" t="str">
        <f aca="false">IF(D2739&lt;Guide!$C$21,"Low PA",IF(TRIM(IF(ISNUMBER(AD2739),IF(N(AD2739)&lt;=-Guide!$C$24,"▼ Bat Speed  ",IF(N(AD2739)&gt;=Guide!$C$24,"▲ Bat Speed  ","")),"")&amp;IF(N(Z2739)&gt;=Guide!$C$22,"▲ Contact  ","")&amp;IF(N(Z2739)&lt;=-Guide!$C$22,"▼ Contact  ","")&amp;IF(N(AB2739)&gt;=Guide!$C$23,"▲ Chase  ","")&amp;IF(N(AB2739)&lt;=-Guide!$C$23,"▼ Chase  ",""))="","Stable",TRIM(IF(ISNUMBER(AD2739),IF(N(AD2739)&lt;=-Guide!$C$24,"▼ Bat Speed  ",IF(N(AD2739)&gt;=Guide!$C$24,"▲ Bat Speed  ","")),"")&amp;IF(N(Z2739)&gt;=Guide!$C$22,"▲ Contact  ","")&amp;IF(N(Z2739)&lt;=-Guide!$C$22,"▼ Contact  ","")&amp;IF(N(AB2739)&gt;=Guide!$C$23,"▲ Chase  ","")&amp;IF(N(AB2739)&lt;=-Guide!$C$23,"▼ Chase  ",""))))</f>
        <v>▲ Bat Speed</v>
      </c>
      <c r="AF2739" s="35" t="n">
        <f aca="false">MATCH(Counts!A2739,'Season Counts'!$A$2:$A$740,0)</f>
        <v>698</v>
      </c>
    </row>
    <row r="2740" customFormat="false" ht="15" hidden="false" customHeight="false" outlineLevel="0" collapsed="false">
      <c r="A2740" s="34" t="str">
        <f aca="false">Counts!B2740</f>
        <v>TOR</v>
      </c>
      <c r="B2740" s="5" t="str">
        <f aca="false">Counts!C2740</f>
        <v>Andrés Giménez</v>
      </c>
      <c r="C2740" s="34" t="str">
        <f aca="false">Counts!F2740</f>
        <v>Mar-Apr</v>
      </c>
      <c r="D2740" s="35" t="n">
        <f aca="false">IFERROR(Counts!P2740,"")</f>
        <v>111</v>
      </c>
      <c r="E2740" s="36" t="n">
        <f aca="false">IFERROR(Counts!R2740/Counts!Q2740,"")</f>
        <v>0.266666666666667</v>
      </c>
      <c r="F2740" s="36" t="n">
        <f aca="false">IFERROR((Counts!R2740+Counts!V2740+Counts!W2740)/(Counts!Q2740+Counts!V2740+Counts!W2740+Counts!X2740),"")</f>
        <v>0.290909090909091</v>
      </c>
      <c r="G2740" s="36" t="n">
        <f aca="false">IFERROR((Counts!R2740+Counts!S2740+2*Counts!T2740+3*Counts!U2740)/Counts!Q2740,"")</f>
        <v>0.428571428571429</v>
      </c>
      <c r="H2740" s="35" t="n">
        <f aca="false">IFERROR(Counts!U2740,"")</f>
        <v>3</v>
      </c>
      <c r="I2740" s="36" t="n">
        <f aca="false">IFERROR(Counts!Z2740/Counts!AA2740,"")</f>
        <v>0.31</v>
      </c>
      <c r="J2740" s="36" t="n">
        <f aca="false">IFERROR(Counts!AB2740/Counts!AA2740,"")</f>
        <v>0.257518181818182</v>
      </c>
      <c r="K2740" s="37" t="n">
        <f aca="false">IFERROR((Counts!AB2740-Counts!Z2740)/Counts!AA2740,"")</f>
        <v>-0.0524818181818182</v>
      </c>
      <c r="L2740" s="38" t="n">
        <f aca="false">IFERROR(Counts!Y2740/Counts!P2740,"")</f>
        <v>0.153153153153153</v>
      </c>
      <c r="M2740" s="38" t="n">
        <f aca="false">IFERROR(Counts!V2740/Counts!P2740,"")</f>
        <v>0.036036036036036</v>
      </c>
      <c r="N2740" s="38" t="n">
        <f aca="false">IFERROR(Counts!AD2740/Counts!AC2740,"")</f>
        <v>0.0333333333333333</v>
      </c>
      <c r="O2740" s="38" t="n">
        <f aca="false">IFERROR(Counts!AE2740/Counts!AC2740,"")</f>
        <v>0.277777777777778</v>
      </c>
      <c r="P2740" s="39" t="n">
        <f aca="false">IFERROR(Counts!AG2740/Counts!AF2740,"")</f>
        <v>85.93</v>
      </c>
      <c r="Q2740" s="38" t="n">
        <f aca="false">IFERROR(Counts!AH2740/Counts!AC2740,"")</f>
        <v>0.266666666666667</v>
      </c>
      <c r="R2740" s="38" t="n">
        <f aca="false">IFERROR(Counts!N2740/Counts!M2740,"")</f>
        <v>0.446153846153846</v>
      </c>
      <c r="S2740" s="38" t="n">
        <f aca="false">IFERROR(Counts!K2740/Counts!J2740,"")</f>
        <v>0.719387755102041</v>
      </c>
      <c r="T2740" s="38" t="n">
        <f aca="false">IFERROR(Counts!I2740/Counts!H2740,"")</f>
        <v>0.201754385964912</v>
      </c>
      <c r="U2740" s="38" t="n">
        <f aca="false">IFERROR(1-Counts!L2740/Counts!K2740,"")</f>
        <v>0.886524822695036</v>
      </c>
      <c r="V2740" s="39" t="n">
        <f aca="false">IFERROR(Counts!AJ2740/Counts!AI2740,"")</f>
        <v>67.8833333333333</v>
      </c>
      <c r="W2740" s="38" t="n">
        <f aca="false">IFERROR(Counts!AK2740/Counts!AI2740,"")</f>
        <v>0.0574712643678161</v>
      </c>
      <c r="X2740" s="40" t="n">
        <f aca="false">IFERROR(Counts!O2740,"")</f>
        <v>-0.855</v>
      </c>
      <c r="Y2740" s="36" t="n">
        <f aca="false">IFERROR(INDEX('Season Counts'!$Y$2:$Y$740,$AF2740)/INDEX('Season Counts'!$X$2:$X$740,$AF2740),"")</f>
        <v>0.275940357852883</v>
      </c>
      <c r="Z2740" s="37" t="n">
        <f aca="false">IFERROR(J2740-Y2740,"")</f>
        <v>-0.0184221760347009</v>
      </c>
      <c r="AA2740" s="38" t="n">
        <f aca="false">IFERROR(INDEX('Season Counts'!$K$2:$K$740,$AF2740)/INDEX('Season Counts'!$J$2:$J$740,$AF2740),"")</f>
        <v>0.438650306748466</v>
      </c>
      <c r="AB2740" s="41" t="n">
        <f aca="false">IFERROR(R2740-AA2740,"")</f>
        <v>0.0075035394053799</v>
      </c>
      <c r="AC2740" s="39" t="n">
        <f aca="false">IFERROR(INDEX('Season Counts'!$AG$2:$AG$740,$AF2740)/INDEX('Season Counts'!$AF$2:$AF$740,$AF2740),"")</f>
        <v>68.2233407079646</v>
      </c>
      <c r="AD2740" s="40" t="n">
        <f aca="false">IFERROR(V2740-AC2740,"")</f>
        <v>-0.34000737463127</v>
      </c>
      <c r="AE2740" s="4" t="str">
        <f aca="false">IF(D2740&lt;Guide!$C$21,"Low PA",IF(TRIM(IF(ISNUMBER(AD2740),IF(N(AD2740)&lt;=-Guide!$C$24,"▼ Bat Speed  ",IF(N(AD2740)&gt;=Guide!$C$24,"▲ Bat Speed  ","")),"")&amp;IF(N(Z2740)&gt;=Guide!$C$22,"▲ Contact  ","")&amp;IF(N(Z2740)&lt;=-Guide!$C$22,"▼ Contact  ","")&amp;IF(N(AB2740)&gt;=Guide!$C$23,"▲ Chase  ","")&amp;IF(N(AB2740)&lt;=-Guide!$C$23,"▼ Chase  ",""))="","Stable",TRIM(IF(ISNUMBER(AD2740),IF(N(AD2740)&lt;=-Guide!$C$24,"▼ Bat Speed  ",IF(N(AD2740)&gt;=Guide!$C$24,"▲ Bat Speed  ","")),"")&amp;IF(N(Z2740)&gt;=Guide!$C$22,"▲ Contact  ","")&amp;IF(N(Z2740)&lt;=-Guide!$C$22,"▼ Contact  ","")&amp;IF(N(AB2740)&gt;=Guide!$C$23,"▲ Chase  ","")&amp;IF(N(AB2740)&lt;=-Guide!$C$23,"▼ Chase  ",""))))</f>
        <v>Stable</v>
      </c>
      <c r="AF2740" s="35" t="n">
        <f aca="false">MATCH(Counts!A2740,'Season Counts'!$A$2:$A$740,0)</f>
        <v>699</v>
      </c>
    </row>
    <row r="2741" customFormat="false" ht="15" hidden="false" customHeight="false" outlineLevel="0" collapsed="false">
      <c r="A2741" s="34" t="str">
        <f aca="false">Counts!B2741</f>
        <v>TOR</v>
      </c>
      <c r="B2741" s="5" t="str">
        <f aca="false">Counts!C2741</f>
        <v>Andrés Giménez</v>
      </c>
      <c r="C2741" s="34" t="str">
        <f aca="false">Counts!F2741</f>
        <v>May</v>
      </c>
      <c r="D2741" s="35" t="n">
        <f aca="false">IFERROR(Counts!P2741,"")</f>
        <v>94</v>
      </c>
      <c r="E2741" s="36" t="n">
        <f aca="false">IFERROR(Counts!R2741/Counts!Q2741,"")</f>
        <v>0.152941176470588</v>
      </c>
      <c r="F2741" s="36" t="n">
        <f aca="false">IFERROR((Counts!R2741+Counts!V2741+Counts!W2741)/(Counts!Q2741+Counts!V2741+Counts!W2741+Counts!X2741),"")</f>
        <v>0.223404255319149</v>
      </c>
      <c r="G2741" s="36" t="n">
        <f aca="false">IFERROR((Counts!R2741+Counts!S2741+2*Counts!T2741+3*Counts!U2741)/Counts!Q2741,"")</f>
        <v>0.270588235294118</v>
      </c>
      <c r="H2741" s="35" t="n">
        <f aca="false">IFERROR(Counts!U2741,"")</f>
        <v>3</v>
      </c>
      <c r="I2741" s="36" t="n">
        <f aca="false">IFERROR(Counts!Z2741/Counts!AA2741,"")</f>
        <v>0.225268817204301</v>
      </c>
      <c r="J2741" s="36" t="n">
        <f aca="false">IFERROR(Counts!AB2741/Counts!AA2741,"")</f>
        <v>0.251516129032258</v>
      </c>
      <c r="K2741" s="37" t="n">
        <f aca="false">IFERROR((Counts!AB2741-Counts!Z2741)/Counts!AA2741,"")</f>
        <v>0.026247311827957</v>
      </c>
      <c r="L2741" s="38" t="n">
        <f aca="false">IFERROR(Counts!Y2741/Counts!P2741,"")</f>
        <v>0.202127659574468</v>
      </c>
      <c r="M2741" s="38" t="n">
        <f aca="false">IFERROR(Counts!V2741/Counts!P2741,"")</f>
        <v>0.0425531914893617</v>
      </c>
      <c r="N2741" s="38" t="n">
        <f aca="false">IFERROR(Counts!AD2741/Counts!AC2741,"")</f>
        <v>0.0447761194029851</v>
      </c>
      <c r="O2741" s="38" t="n">
        <f aca="false">IFERROR(Counts!AE2741/Counts!AC2741,"")</f>
        <v>0.164179104477612</v>
      </c>
      <c r="P2741" s="39" t="n">
        <f aca="false">IFERROR(Counts!AG2741/Counts!AF2741,"")</f>
        <v>83.1742424242424</v>
      </c>
      <c r="Q2741" s="38" t="n">
        <f aca="false">IFERROR(Counts!AH2741/Counts!AC2741,"")</f>
        <v>0.26865671641791</v>
      </c>
      <c r="R2741" s="38" t="n">
        <f aca="false">IFERROR(Counts!N2741/Counts!M2741,"")</f>
        <v>0.395833333333333</v>
      </c>
      <c r="S2741" s="38" t="n">
        <f aca="false">IFERROR(Counts!K2741/Counts!J2741,"")</f>
        <v>0.721212121212121</v>
      </c>
      <c r="T2741" s="38" t="n">
        <f aca="false">IFERROR(Counts!I2741/Counts!H2741,"")</f>
        <v>0.246153846153846</v>
      </c>
      <c r="U2741" s="38" t="n">
        <f aca="false">IFERROR(1-Counts!L2741/Counts!K2741,"")</f>
        <v>0.815126050420168</v>
      </c>
      <c r="V2741" s="39" t="n">
        <f aca="false">IFERROR(Counts!AJ2741/Counts!AI2741,"")</f>
        <v>68.3416149068323</v>
      </c>
      <c r="W2741" s="38" t="n">
        <f aca="false">IFERROR(Counts!AK2741/Counts!AI2741,"")</f>
        <v>0.0372670807453416</v>
      </c>
      <c r="X2741" s="40" t="n">
        <f aca="false">IFERROR(Counts!O2741,"")</f>
        <v>-8.119</v>
      </c>
      <c r="Y2741" s="36" t="n">
        <f aca="false">IFERROR(INDEX('Season Counts'!$Y$2:$Y$740,$AF2741)/INDEX('Season Counts'!$X$2:$X$740,$AF2741),"")</f>
        <v>0.275940357852883</v>
      </c>
      <c r="Z2741" s="37" t="n">
        <f aca="false">IFERROR(J2741-Y2741,"")</f>
        <v>-0.0244242288206247</v>
      </c>
      <c r="AA2741" s="38" t="n">
        <f aca="false">IFERROR(INDEX('Season Counts'!$K$2:$K$740,$AF2741)/INDEX('Season Counts'!$J$2:$J$740,$AF2741),"")</f>
        <v>0.438650306748466</v>
      </c>
      <c r="AB2741" s="41" t="n">
        <f aca="false">IFERROR(R2741-AA2741,"")</f>
        <v>-0.042816973415133</v>
      </c>
      <c r="AC2741" s="39" t="n">
        <f aca="false">IFERROR(INDEX('Season Counts'!$AG$2:$AG$740,$AF2741)/INDEX('Season Counts'!$AF$2:$AF$740,$AF2741),"")</f>
        <v>68.2233407079646</v>
      </c>
      <c r="AD2741" s="40" t="n">
        <f aca="false">IFERROR(V2741-AC2741,"")</f>
        <v>0.118274198867695</v>
      </c>
      <c r="AE2741" s="4" t="str">
        <f aca="false">IF(D2741&lt;Guide!$C$21,"Low PA",IF(TRIM(IF(ISNUMBER(AD2741),IF(N(AD2741)&lt;=-Guide!$C$24,"▼ Bat Speed  ",IF(N(AD2741)&gt;=Guide!$C$24,"▲ Bat Speed  ","")),"")&amp;IF(N(Z2741)&gt;=Guide!$C$22,"▲ Contact  ","")&amp;IF(N(Z2741)&lt;=-Guide!$C$22,"▼ Contact  ","")&amp;IF(N(AB2741)&gt;=Guide!$C$23,"▲ Chase  ","")&amp;IF(N(AB2741)&lt;=-Guide!$C$23,"▼ Chase  ",""))="","Stable",TRIM(IF(ISNUMBER(AD2741),IF(N(AD2741)&lt;=-Guide!$C$24,"▼ Bat Speed  ",IF(N(AD2741)&gt;=Guide!$C$24,"▲ Bat Speed  ","")),"")&amp;IF(N(Z2741)&gt;=Guide!$C$22,"▲ Contact  ","")&amp;IF(N(Z2741)&lt;=-Guide!$C$22,"▼ Contact  ","")&amp;IF(N(AB2741)&gt;=Guide!$C$23,"▲ Chase  ","")&amp;IF(N(AB2741)&lt;=-Guide!$C$23,"▼ Chase  ",""))))</f>
        <v>▼ Chase</v>
      </c>
      <c r="AF2741" s="35" t="n">
        <f aca="false">MATCH(Counts!A2741,'Season Counts'!$A$2:$A$740,0)</f>
        <v>699</v>
      </c>
    </row>
    <row r="2742" customFormat="false" ht="15" hidden="false" customHeight="false" outlineLevel="0" collapsed="false">
      <c r="A2742" s="34" t="str">
        <f aca="false">Counts!B2742</f>
        <v>TOR</v>
      </c>
      <c r="B2742" s="5" t="str">
        <f aca="false">Counts!C2742</f>
        <v>Andrés Giménez</v>
      </c>
      <c r="C2742" s="34" t="str">
        <f aca="false">Counts!F2742</f>
        <v>Jun</v>
      </c>
      <c r="D2742" s="35" t="n">
        <f aca="false">IFERROR(Counts!P2742,"")</f>
        <v>80</v>
      </c>
      <c r="E2742" s="36" t="n">
        <f aca="false">IFERROR(Counts!R2742/Counts!Q2742,"")</f>
        <v>0.301369863013699</v>
      </c>
      <c r="F2742" s="36" t="n">
        <f aca="false">IFERROR((Counts!R2742+Counts!V2742+Counts!W2742)/(Counts!Q2742+Counts!V2742+Counts!W2742+Counts!X2742),"")</f>
        <v>0.341772151898734</v>
      </c>
      <c r="G2742" s="36" t="n">
        <f aca="false">IFERROR((Counts!R2742+Counts!S2742+2*Counts!T2742+3*Counts!U2742)/Counts!Q2742,"")</f>
        <v>0.424657534246575</v>
      </c>
      <c r="H2742" s="35" t="n">
        <f aca="false">IFERROR(Counts!U2742,"")</f>
        <v>1</v>
      </c>
      <c r="I2742" s="36" t="n">
        <f aca="false">IFERROR(Counts!Z2742/Counts!AA2742,"")</f>
        <v>0.335443037974684</v>
      </c>
      <c r="J2742" s="36" t="n">
        <f aca="false">IFERROR(Counts!AB2742/Counts!AA2742,"")</f>
        <v>0.296873417721519</v>
      </c>
      <c r="K2742" s="37" t="n">
        <f aca="false">IFERROR((Counts!AB2742-Counts!Z2742)/Counts!AA2742,"")</f>
        <v>-0.0385696202531646</v>
      </c>
      <c r="L2742" s="38" t="n">
        <f aca="false">IFERROR(Counts!Y2742/Counts!P2742,"")</f>
        <v>0.25</v>
      </c>
      <c r="M2742" s="38" t="n">
        <f aca="false">IFERROR(Counts!V2742/Counts!P2742,"")</f>
        <v>0.0125</v>
      </c>
      <c r="N2742" s="38" t="n">
        <f aca="false">IFERROR(Counts!AD2742/Counts!AC2742,"")</f>
        <v>0.0363636363636364</v>
      </c>
      <c r="O2742" s="38" t="n">
        <f aca="false">IFERROR(Counts!AE2742/Counts!AC2742,"")</f>
        <v>0.272727272727273</v>
      </c>
      <c r="P2742" s="39" t="n">
        <f aca="false">IFERROR(Counts!AG2742/Counts!AF2742,"")</f>
        <v>84.0381818181818</v>
      </c>
      <c r="Q2742" s="38" t="n">
        <f aca="false">IFERROR(Counts!AH2742/Counts!AC2742,"")</f>
        <v>0.418181818181818</v>
      </c>
      <c r="R2742" s="38" t="n">
        <f aca="false">IFERROR(Counts!N2742/Counts!M2742,"")</f>
        <v>0.443037974683544</v>
      </c>
      <c r="S2742" s="38" t="n">
        <f aca="false">IFERROR(Counts!K2742/Counts!J2742,"")</f>
        <v>0.773722627737226</v>
      </c>
      <c r="T2742" s="38" t="n">
        <f aca="false">IFERROR(Counts!I2742/Counts!H2742,"")</f>
        <v>0.232954545454545</v>
      </c>
      <c r="U2742" s="38" t="n">
        <f aca="false">IFERROR(1-Counts!L2742/Counts!K2742,"")</f>
        <v>0.820754716981132</v>
      </c>
      <c r="V2742" s="39" t="n">
        <f aca="false">IFERROR(Counts!AJ2742/Counts!AI2742,"")</f>
        <v>67.8694805194805</v>
      </c>
      <c r="W2742" s="38" t="n">
        <f aca="false">IFERROR(Counts!AK2742/Counts!AI2742,"")</f>
        <v>0.0324675324675325</v>
      </c>
      <c r="X2742" s="40" t="n">
        <f aca="false">IFERROR(Counts!O2742,"")</f>
        <v>0.001</v>
      </c>
      <c r="Y2742" s="36" t="n">
        <f aca="false">IFERROR(INDEX('Season Counts'!$Y$2:$Y$740,$AF2742)/INDEX('Season Counts'!$X$2:$X$740,$AF2742),"")</f>
        <v>0.275940357852883</v>
      </c>
      <c r="Z2742" s="37" t="n">
        <f aca="false">IFERROR(J2742-Y2742,"")</f>
        <v>0.0209330598686363</v>
      </c>
      <c r="AA2742" s="38" t="n">
        <f aca="false">IFERROR(INDEX('Season Counts'!$K$2:$K$740,$AF2742)/INDEX('Season Counts'!$J$2:$J$740,$AF2742),"")</f>
        <v>0.438650306748466</v>
      </c>
      <c r="AB2742" s="41" t="n">
        <f aca="false">IFERROR(R2742-AA2742,"")</f>
        <v>0.004387667935078</v>
      </c>
      <c r="AC2742" s="39" t="n">
        <f aca="false">IFERROR(INDEX('Season Counts'!$AG$2:$AG$740,$AF2742)/INDEX('Season Counts'!$AF$2:$AF$740,$AF2742),"")</f>
        <v>68.2233407079646</v>
      </c>
      <c r="AD2742" s="40" t="n">
        <f aca="false">IFERROR(V2742-AC2742,"")</f>
        <v>-0.353860188484092</v>
      </c>
      <c r="AE2742" s="4" t="str">
        <f aca="false">IF(D2742&lt;Guide!$C$21,"Low PA",IF(TRIM(IF(ISNUMBER(AD2742),IF(N(AD2742)&lt;=-Guide!$C$24,"▼ Bat Speed  ",IF(N(AD2742)&gt;=Guide!$C$24,"▲ Bat Speed  ","")),"")&amp;IF(N(Z2742)&gt;=Guide!$C$22,"▲ Contact  ","")&amp;IF(N(Z2742)&lt;=-Guide!$C$22,"▼ Contact  ","")&amp;IF(N(AB2742)&gt;=Guide!$C$23,"▲ Chase  ","")&amp;IF(N(AB2742)&lt;=-Guide!$C$23,"▼ Chase  ",""))="","Stable",TRIM(IF(ISNUMBER(AD2742),IF(N(AD2742)&lt;=-Guide!$C$24,"▼ Bat Speed  ",IF(N(AD2742)&gt;=Guide!$C$24,"▲ Bat Speed  ","")),"")&amp;IF(N(Z2742)&gt;=Guide!$C$22,"▲ Contact  ","")&amp;IF(N(Z2742)&lt;=-Guide!$C$22,"▼ Contact  ","")&amp;IF(N(AB2742)&gt;=Guide!$C$23,"▲ Chase  ","")&amp;IF(N(AB2742)&lt;=-Guide!$C$23,"▼ Chase  ",""))))</f>
        <v>Stable</v>
      </c>
      <c r="AF2742" s="35" t="n">
        <f aca="false">MATCH(Counts!A2742,'Season Counts'!$A$2:$A$740,0)</f>
        <v>699</v>
      </c>
    </row>
    <row r="2743" customFormat="false" ht="15" hidden="false" customHeight="false" outlineLevel="0" collapsed="false">
      <c r="A2743" s="34" t="str">
        <f aca="false">Counts!B2743</f>
        <v>TOR</v>
      </c>
      <c r="B2743" s="5" t="str">
        <f aca="false">Counts!C2743</f>
        <v>Andrés Giménez</v>
      </c>
      <c r="C2743" s="34" t="str">
        <f aca="false">Counts!F2743</f>
        <v>Jul</v>
      </c>
      <c r="D2743" s="35" t="n">
        <f aca="false">IFERROR(Counts!P2743,"")</f>
        <v>64</v>
      </c>
      <c r="E2743" s="36" t="n">
        <f aca="false">IFERROR(Counts!R2743/Counts!Q2743,"")</f>
        <v>0.2</v>
      </c>
      <c r="F2743" s="36" t="n">
        <f aca="false">IFERROR((Counts!R2743+Counts!V2743+Counts!W2743)/(Counts!Q2743+Counts!V2743+Counts!W2743+Counts!X2743),"")</f>
        <v>0.234375</v>
      </c>
      <c r="G2743" s="36" t="n">
        <f aca="false">IFERROR((Counts!R2743+Counts!S2743+2*Counts!T2743+3*Counts!U2743)/Counts!Q2743,"")</f>
        <v>0.25</v>
      </c>
      <c r="H2743" s="35" t="n">
        <f aca="false">IFERROR(Counts!U2743,"")</f>
        <v>0</v>
      </c>
      <c r="I2743" s="36" t="n">
        <f aca="false">IFERROR(Counts!Z2743/Counts!AA2743,"")</f>
        <v>0.21796875</v>
      </c>
      <c r="J2743" s="36" t="n">
        <f aca="false">IFERROR(Counts!AB2743/Counts!AA2743,"")</f>
        <v>0.26884375</v>
      </c>
      <c r="K2743" s="37" t="n">
        <f aca="false">IFERROR((Counts!AB2743-Counts!Z2743)/Counts!AA2743,"")</f>
        <v>0.050875</v>
      </c>
      <c r="L2743" s="38" t="n">
        <f aca="false">IFERROR(Counts!Y2743/Counts!P2743,"")</f>
        <v>0.15625</v>
      </c>
      <c r="M2743" s="38" t="n">
        <f aca="false">IFERROR(Counts!V2743/Counts!P2743,"")</f>
        <v>0.03125</v>
      </c>
      <c r="N2743" s="38" t="n">
        <f aca="false">IFERROR(Counts!AD2743/Counts!AC2743,"")</f>
        <v>0.0392156862745098</v>
      </c>
      <c r="O2743" s="38" t="n">
        <f aca="false">IFERROR(Counts!AE2743/Counts!AC2743,"")</f>
        <v>0.196078431372549</v>
      </c>
      <c r="P2743" s="39" t="n">
        <f aca="false">IFERROR(Counts!AG2743/Counts!AF2743,"")</f>
        <v>84.1078431372549</v>
      </c>
      <c r="Q2743" s="38" t="n">
        <f aca="false">IFERROR(Counts!AH2743/Counts!AC2743,"")</f>
        <v>0.294117647058824</v>
      </c>
      <c r="R2743" s="38" t="n">
        <f aca="false">IFERROR(Counts!N2743/Counts!M2743,"")</f>
        <v>0.429577464788732</v>
      </c>
      <c r="S2743" s="38" t="n">
        <f aca="false">IFERROR(Counts!K2743/Counts!J2743,"")</f>
        <v>0.704</v>
      </c>
      <c r="T2743" s="38" t="n">
        <f aca="false">IFERROR(Counts!I2743/Counts!H2743,"")</f>
        <v>0.208053691275168</v>
      </c>
      <c r="U2743" s="38" t="n">
        <f aca="false">IFERROR(1-Counts!L2743/Counts!K2743,"")</f>
        <v>0.897727272727273</v>
      </c>
      <c r="V2743" s="39" t="n">
        <f aca="false">IFERROR(Counts!AJ2743/Counts!AI2743,"")</f>
        <v>68.1112903225806</v>
      </c>
      <c r="W2743" s="38" t="n">
        <f aca="false">IFERROR(Counts!AK2743/Counts!AI2743,"")</f>
        <v>0.0403225806451613</v>
      </c>
      <c r="X2743" s="40" t="n">
        <f aca="false">IFERROR(Counts!O2743,"")</f>
        <v>-5.928</v>
      </c>
      <c r="Y2743" s="36" t="n">
        <f aca="false">IFERROR(INDEX('Season Counts'!$Y$2:$Y$740,$AF2743)/INDEX('Season Counts'!$X$2:$X$740,$AF2743),"")</f>
        <v>0.275940357852883</v>
      </c>
      <c r="Z2743" s="37" t="n">
        <f aca="false">IFERROR(J2743-Y2743,"")</f>
        <v>-0.00709660785288274</v>
      </c>
      <c r="AA2743" s="38" t="n">
        <f aca="false">IFERROR(INDEX('Season Counts'!$K$2:$K$740,$AF2743)/INDEX('Season Counts'!$J$2:$J$740,$AF2743),"")</f>
        <v>0.438650306748466</v>
      </c>
      <c r="AB2743" s="41" t="n">
        <f aca="false">IFERROR(R2743-AA2743,"")</f>
        <v>-0.0090728419597339</v>
      </c>
      <c r="AC2743" s="39" t="n">
        <f aca="false">IFERROR(INDEX('Season Counts'!$AG$2:$AG$740,$AF2743)/INDEX('Season Counts'!$AF$2:$AF$740,$AF2743),"")</f>
        <v>68.2233407079646</v>
      </c>
      <c r="AD2743" s="40" t="n">
        <f aca="false">IFERROR(V2743-AC2743,"")</f>
        <v>-0.112050385383967</v>
      </c>
      <c r="AE2743" s="4" t="str">
        <f aca="false">IF(D2743&lt;Guide!$C$21,"Low PA",IF(TRIM(IF(ISNUMBER(AD2743),IF(N(AD2743)&lt;=-Guide!$C$24,"▼ Bat Speed  ",IF(N(AD2743)&gt;=Guide!$C$24,"▲ Bat Speed  ","")),"")&amp;IF(N(Z2743)&gt;=Guide!$C$22,"▲ Contact  ","")&amp;IF(N(Z2743)&lt;=-Guide!$C$22,"▼ Contact  ","")&amp;IF(N(AB2743)&gt;=Guide!$C$23,"▲ Chase  ","")&amp;IF(N(AB2743)&lt;=-Guide!$C$23,"▼ Chase  ",""))="","Stable",TRIM(IF(ISNUMBER(AD2743),IF(N(AD2743)&lt;=-Guide!$C$24,"▼ Bat Speed  ",IF(N(AD2743)&gt;=Guide!$C$24,"▲ Bat Speed  ","")),"")&amp;IF(N(Z2743)&gt;=Guide!$C$22,"▲ Contact  ","")&amp;IF(N(Z2743)&lt;=-Guide!$C$22,"▼ Contact  ","")&amp;IF(N(AB2743)&gt;=Guide!$C$23,"▲ Chase  ","")&amp;IF(N(AB2743)&lt;=-Guide!$C$23,"▼ Chase  ",""))))</f>
        <v>Stable</v>
      </c>
      <c r="AF2743" s="35" t="n">
        <f aca="false">MATCH(Counts!A2743,'Season Counts'!$A$2:$A$740,0)</f>
        <v>699</v>
      </c>
    </row>
    <row r="2744" customFormat="false" ht="15" hidden="false" customHeight="false" outlineLevel="0" collapsed="false">
      <c r="A2744" s="34" t="str">
        <f aca="false">Counts!B2744</f>
        <v>TOR</v>
      </c>
      <c r="B2744" s="5" t="str">
        <f aca="false">Counts!C2744</f>
        <v>Andrés Giménez</v>
      </c>
      <c r="C2744" s="34" t="str">
        <f aca="false">Counts!F2744</f>
        <v>Aug</v>
      </c>
      <c r="D2744" s="35" t="n">
        <f aca="false">IFERROR(Counts!P2744,"")</f>
        <v>87</v>
      </c>
      <c r="E2744" s="36" t="n">
        <f aca="false">IFERROR(Counts!R2744/Counts!Q2744,"")</f>
        <v>0.278481012658228</v>
      </c>
      <c r="F2744" s="36" t="n">
        <f aca="false">IFERROR((Counts!R2744+Counts!V2744+Counts!W2744)/(Counts!Q2744+Counts!V2744+Counts!W2744+Counts!X2744),"")</f>
        <v>0.333333333333333</v>
      </c>
      <c r="G2744" s="36" t="n">
        <f aca="false">IFERROR((Counts!R2744+Counts!S2744+2*Counts!T2744+3*Counts!U2744)/Counts!Q2744,"")</f>
        <v>0.367088607594937</v>
      </c>
      <c r="H2744" s="35" t="n">
        <f aca="false">IFERROR(Counts!U2744,"")</f>
        <v>1</v>
      </c>
      <c r="I2744" s="36" t="n">
        <f aca="false">IFERROR(Counts!Z2744/Counts!AA2744,"")</f>
        <v>0.303529411764706</v>
      </c>
      <c r="J2744" s="36" t="n">
        <f aca="false">IFERROR(Counts!AB2744/Counts!AA2744,"")</f>
        <v>0.265388235294118</v>
      </c>
      <c r="K2744" s="37" t="n">
        <f aca="false">IFERROR((Counts!AB2744-Counts!Z2744)/Counts!AA2744,"")</f>
        <v>-0.0381411764705883</v>
      </c>
      <c r="L2744" s="38" t="n">
        <f aca="false">IFERROR(Counts!Y2744/Counts!P2744,"")</f>
        <v>0.195402298850575</v>
      </c>
      <c r="M2744" s="38" t="n">
        <f aca="false">IFERROR(Counts!V2744/Counts!P2744,"")</f>
        <v>0.0344827586206897</v>
      </c>
      <c r="N2744" s="38" t="n">
        <f aca="false">IFERROR(Counts!AD2744/Counts!AC2744,"")</f>
        <v>0.0158730158730159</v>
      </c>
      <c r="O2744" s="38" t="n">
        <f aca="false">IFERROR(Counts!AE2744/Counts!AC2744,"")</f>
        <v>0.301587301587302</v>
      </c>
      <c r="P2744" s="39" t="n">
        <f aca="false">IFERROR(Counts!AG2744/Counts!AF2744,"")</f>
        <v>83.1539682539682</v>
      </c>
      <c r="Q2744" s="38" t="n">
        <f aca="false">IFERROR(Counts!AH2744/Counts!AC2744,"")</f>
        <v>0.317460317460317</v>
      </c>
      <c r="R2744" s="38" t="n">
        <f aca="false">IFERROR(Counts!N2744/Counts!M2744,"")</f>
        <v>0.471337579617834</v>
      </c>
      <c r="S2744" s="38" t="n">
        <f aca="false">IFERROR(Counts!K2744/Counts!J2744,"")</f>
        <v>0.72972972972973</v>
      </c>
      <c r="T2744" s="38" t="n">
        <f aca="false">IFERROR(Counts!I2744/Counts!H2744,"")</f>
        <v>0.247252747252747</v>
      </c>
      <c r="U2744" s="38" t="n">
        <f aca="false">IFERROR(1-Counts!L2744/Counts!K2744,"")</f>
        <v>0.87962962962963</v>
      </c>
      <c r="V2744" s="39" t="n">
        <f aca="false">IFERROR(Counts!AJ2744/Counts!AI2744,"")</f>
        <v>68.6106918238994</v>
      </c>
      <c r="W2744" s="38" t="n">
        <f aca="false">IFERROR(Counts!AK2744/Counts!AI2744,"")</f>
        <v>0.050314465408805</v>
      </c>
      <c r="X2744" s="40" t="n">
        <f aca="false">IFERROR(Counts!O2744,"")</f>
        <v>-0.438</v>
      </c>
      <c r="Y2744" s="36" t="n">
        <f aca="false">IFERROR(INDEX('Season Counts'!$Y$2:$Y$740,$AF2744)/INDEX('Season Counts'!$X$2:$X$740,$AF2744),"")</f>
        <v>0.275940357852883</v>
      </c>
      <c r="Z2744" s="37" t="n">
        <f aca="false">IFERROR(J2744-Y2744,"")</f>
        <v>-0.0105521225587651</v>
      </c>
      <c r="AA2744" s="38" t="n">
        <f aca="false">IFERROR(INDEX('Season Counts'!$K$2:$K$740,$AF2744)/INDEX('Season Counts'!$J$2:$J$740,$AF2744),"")</f>
        <v>0.438650306748466</v>
      </c>
      <c r="AB2744" s="41" t="n">
        <f aca="false">IFERROR(R2744-AA2744,"")</f>
        <v>0.0326872728693681</v>
      </c>
      <c r="AC2744" s="39" t="n">
        <f aca="false">IFERROR(INDEX('Season Counts'!$AG$2:$AG$740,$AF2744)/INDEX('Season Counts'!$AF$2:$AF$740,$AF2744),"")</f>
        <v>68.2233407079646</v>
      </c>
      <c r="AD2744" s="40" t="n">
        <f aca="false">IFERROR(V2744-AC2744,"")</f>
        <v>0.387351115934763</v>
      </c>
      <c r="AE2744" s="4" t="str">
        <f aca="false">IF(D2744&lt;Guide!$C$21,"Low PA",IF(TRIM(IF(ISNUMBER(AD2744),IF(N(AD2744)&lt;=-Guide!$C$24,"▼ Bat Speed  ",IF(N(AD2744)&gt;=Guide!$C$24,"▲ Bat Speed  ","")),"")&amp;IF(N(Z2744)&gt;=Guide!$C$22,"▲ Contact  ","")&amp;IF(N(Z2744)&lt;=-Guide!$C$22,"▼ Contact  ","")&amp;IF(N(AB2744)&gt;=Guide!$C$23,"▲ Chase  ","")&amp;IF(N(AB2744)&lt;=-Guide!$C$23,"▼ Chase  ",""))="","Stable",TRIM(IF(ISNUMBER(AD2744),IF(N(AD2744)&lt;=-Guide!$C$24,"▼ Bat Speed  ",IF(N(AD2744)&gt;=Guide!$C$24,"▲ Bat Speed  ","")),"")&amp;IF(N(Z2744)&gt;=Guide!$C$22,"▲ Contact  ","")&amp;IF(N(Z2744)&lt;=-Guide!$C$22,"▼ Contact  ","")&amp;IF(N(AB2744)&gt;=Guide!$C$23,"▲ Chase  ","")&amp;IF(N(AB2744)&lt;=-Guide!$C$23,"▼ Chase  ",""))))</f>
        <v>Stable</v>
      </c>
      <c r="AF2744" s="35" t="n">
        <f aca="false">MATCH(Counts!A2744,'Season Counts'!$A$2:$A$740,0)</f>
        <v>699</v>
      </c>
    </row>
    <row r="2745" customFormat="false" ht="15" hidden="false" customHeight="false" outlineLevel="0" collapsed="false">
      <c r="A2745" s="34" t="str">
        <f aca="false">Counts!B2745</f>
        <v>TOR</v>
      </c>
      <c r="B2745" s="5" t="str">
        <f aca="false">Counts!C2745</f>
        <v>Andrés Giménez</v>
      </c>
      <c r="C2745" s="34" t="str">
        <f aca="false">Counts!F2745</f>
        <v>Sep</v>
      </c>
      <c r="D2745" s="35" t="n">
        <f aca="false">IFERROR(Counts!P2745,"")</f>
        <v>72</v>
      </c>
      <c r="E2745" s="36" t="n">
        <f aca="false">IFERROR(Counts!R2745/Counts!Q2745,"")</f>
        <v>0.257575757575758</v>
      </c>
      <c r="F2745" s="36" t="n">
        <f aca="false">IFERROR((Counts!R2745+Counts!V2745+Counts!W2745)/(Counts!Q2745+Counts!V2745+Counts!W2745+Counts!X2745),"")</f>
        <v>0.319444444444444</v>
      </c>
      <c r="G2745" s="36" t="n">
        <f aca="false">IFERROR((Counts!R2745+Counts!S2745+2*Counts!T2745+3*Counts!U2745)/Counts!Q2745,"")</f>
        <v>0.378787878787879</v>
      </c>
      <c r="H2745" s="35" t="n">
        <f aca="false">IFERROR(Counts!U2745,"")</f>
        <v>1</v>
      </c>
      <c r="I2745" s="36" t="n">
        <f aca="false">IFERROR(Counts!Z2745/Counts!AA2745,"")</f>
        <v>0.310416666666667</v>
      </c>
      <c r="J2745" s="36" t="n">
        <f aca="false">IFERROR(Counts!AB2745/Counts!AA2745,"")</f>
        <v>0.331430555555556</v>
      </c>
      <c r="K2745" s="37" t="n">
        <f aca="false">IFERROR((Counts!AB2745-Counts!Z2745)/Counts!AA2745,"")</f>
        <v>0.0210138888888889</v>
      </c>
      <c r="L2745" s="38" t="n">
        <f aca="false">IFERROR(Counts!Y2745/Counts!P2745,"")</f>
        <v>0.152777777777778</v>
      </c>
      <c r="M2745" s="38" t="n">
        <f aca="false">IFERROR(Counts!V2745/Counts!P2745,"")</f>
        <v>0.0416666666666667</v>
      </c>
      <c r="N2745" s="38" t="n">
        <f aca="false">IFERROR(Counts!AD2745/Counts!AC2745,"")</f>
        <v>0.0363636363636364</v>
      </c>
      <c r="O2745" s="38" t="n">
        <f aca="false">IFERROR(Counts!AE2745/Counts!AC2745,"")</f>
        <v>0.272727272727273</v>
      </c>
      <c r="P2745" s="39" t="n">
        <f aca="false">IFERROR(Counts!AG2745/Counts!AF2745,"")</f>
        <v>83.3145454545455</v>
      </c>
      <c r="Q2745" s="38" t="n">
        <f aca="false">IFERROR(Counts!AH2745/Counts!AC2745,"")</f>
        <v>0.345454545454545</v>
      </c>
      <c r="R2745" s="38" t="n">
        <f aca="false">IFERROR(Counts!N2745/Counts!M2745,"")</f>
        <v>0.455223880597015</v>
      </c>
      <c r="S2745" s="38" t="n">
        <f aca="false">IFERROR(Counts!K2745/Counts!J2745,"")</f>
        <v>0.758333333333333</v>
      </c>
      <c r="T2745" s="38" t="n">
        <f aca="false">IFERROR(Counts!I2745/Counts!H2745,"")</f>
        <v>0.184210526315789</v>
      </c>
      <c r="U2745" s="38" t="n">
        <f aca="false">IFERROR(1-Counts!L2745/Counts!K2745,"")</f>
        <v>0.901098901098901</v>
      </c>
      <c r="V2745" s="39" t="n">
        <f aca="false">IFERROR(Counts!AJ2745/Counts!AI2745,"")</f>
        <v>68.5787878787879</v>
      </c>
      <c r="W2745" s="38" t="n">
        <f aca="false">IFERROR(Counts!AK2745/Counts!AI2745,"")</f>
        <v>0.0454545454545455</v>
      </c>
      <c r="X2745" s="40" t="n">
        <f aca="false">IFERROR(Counts!O2745,"")</f>
        <v>-0.618</v>
      </c>
      <c r="Y2745" s="36" t="n">
        <f aca="false">IFERROR(INDEX('Season Counts'!$Y$2:$Y$740,$AF2745)/INDEX('Season Counts'!$X$2:$X$740,$AF2745),"")</f>
        <v>0.275940357852883</v>
      </c>
      <c r="Z2745" s="37" t="n">
        <f aca="false">IFERROR(J2745-Y2745,"")</f>
        <v>0.0554901977026728</v>
      </c>
      <c r="AA2745" s="38" t="n">
        <f aca="false">IFERROR(INDEX('Season Counts'!$K$2:$K$740,$AF2745)/INDEX('Season Counts'!$J$2:$J$740,$AF2745),"")</f>
        <v>0.438650306748466</v>
      </c>
      <c r="AB2745" s="41" t="n">
        <f aca="false">IFERROR(R2745-AA2745,"")</f>
        <v>0.0165735738485486</v>
      </c>
      <c r="AC2745" s="39" t="n">
        <f aca="false">IFERROR(INDEX('Season Counts'!$AG$2:$AG$740,$AF2745)/INDEX('Season Counts'!$AF$2:$AF$740,$AF2745),"")</f>
        <v>68.2233407079646</v>
      </c>
      <c r="AD2745" s="40" t="n">
        <f aca="false">IFERROR(V2745-AC2745,"")</f>
        <v>0.355447170823268</v>
      </c>
      <c r="AE2745" s="4" t="str">
        <f aca="false">IF(D2745&lt;Guide!$C$21,"Low PA",IF(TRIM(IF(ISNUMBER(AD2745),IF(N(AD2745)&lt;=-Guide!$C$24,"▼ Bat Speed  ",IF(N(AD2745)&gt;=Guide!$C$24,"▲ Bat Speed  ","")),"")&amp;IF(N(Z2745)&gt;=Guide!$C$22,"▲ Contact  ","")&amp;IF(N(Z2745)&lt;=-Guide!$C$22,"▼ Contact  ","")&amp;IF(N(AB2745)&gt;=Guide!$C$23,"▲ Chase  ","")&amp;IF(N(AB2745)&lt;=-Guide!$C$23,"▼ Chase  ",""))="","Stable",TRIM(IF(ISNUMBER(AD2745),IF(N(AD2745)&lt;=-Guide!$C$24,"▼ Bat Speed  ",IF(N(AD2745)&gt;=Guide!$C$24,"▲ Bat Speed  ","")),"")&amp;IF(N(Z2745)&gt;=Guide!$C$22,"▲ Contact  ","")&amp;IF(N(Z2745)&lt;=-Guide!$C$22,"▼ Contact  ","")&amp;IF(N(AB2745)&gt;=Guide!$C$23,"▲ Chase  ","")&amp;IF(N(AB2745)&lt;=-Guide!$C$23,"▼ Chase  ",""))))</f>
        <v>▲ Contact</v>
      </c>
      <c r="AF2745" s="35" t="n">
        <f aca="false">MATCH(Counts!A2745,'Season Counts'!$A$2:$A$740,0)</f>
        <v>699</v>
      </c>
    </row>
    <row r="2746" customFormat="false" ht="15" hidden="false" customHeight="false" outlineLevel="0" collapsed="false">
      <c r="A2746" s="34" t="str">
        <f aca="false">Counts!B2746</f>
        <v>TOR</v>
      </c>
      <c r="B2746" s="5" t="str">
        <f aca="false">Counts!C2746</f>
        <v>Nathan Lukes</v>
      </c>
      <c r="C2746" s="34" t="str">
        <f aca="false">Counts!F2746</f>
        <v>Mar-Apr</v>
      </c>
      <c r="D2746" s="35" t="n">
        <f aca="false">IFERROR(Counts!P2746,"")</f>
        <v>56</v>
      </c>
      <c r="E2746" s="36" t="n">
        <f aca="false">IFERROR(Counts!R2746/Counts!Q2746,"")</f>
        <v>0.25</v>
      </c>
      <c r="F2746" s="36" t="n">
        <f aca="false">IFERROR((Counts!R2746+Counts!V2746+Counts!W2746)/(Counts!Q2746+Counts!V2746+Counts!W2746+Counts!X2746),"")</f>
        <v>0.285714285714286</v>
      </c>
      <c r="G2746" s="36" t="n">
        <f aca="false">IFERROR((Counts!R2746+Counts!S2746+2*Counts!T2746+3*Counts!U2746)/Counts!Q2746,"")</f>
        <v>0.326923076923077</v>
      </c>
      <c r="H2746" s="35" t="n">
        <f aca="false">IFERROR(Counts!U2746,"")</f>
        <v>0</v>
      </c>
      <c r="I2746" s="36" t="n">
        <f aca="false">IFERROR(Counts!Z2746/Counts!AA2746,"")</f>
        <v>0.271428571428571</v>
      </c>
      <c r="J2746" s="36" t="n">
        <f aca="false">IFERROR(Counts!AB2746/Counts!AA2746,"")</f>
        <v>0.281</v>
      </c>
      <c r="K2746" s="37" t="n">
        <f aca="false">IFERROR((Counts!AB2746-Counts!Z2746)/Counts!AA2746,"")</f>
        <v>0.0095714285714286</v>
      </c>
      <c r="L2746" s="38" t="n">
        <f aca="false">IFERROR(Counts!Y2746/Counts!P2746,"")</f>
        <v>0.125</v>
      </c>
      <c r="M2746" s="38" t="n">
        <f aca="false">IFERROR(Counts!V2746/Counts!P2746,"")</f>
        <v>0.0178571428571429</v>
      </c>
      <c r="N2746" s="38" t="n">
        <f aca="false">IFERROR(Counts!AD2746/Counts!AC2746,"")</f>
        <v>0</v>
      </c>
      <c r="O2746" s="38" t="n">
        <f aca="false">IFERROR(Counts!AE2746/Counts!AC2746,"")</f>
        <v>0.369565217391304</v>
      </c>
      <c r="P2746" s="39" t="n">
        <f aca="false">IFERROR(Counts!AG2746/Counts!AF2746,"")</f>
        <v>86.9434782608696</v>
      </c>
      <c r="Q2746" s="38" t="n">
        <f aca="false">IFERROR(Counts!AH2746/Counts!AC2746,"")</f>
        <v>0.326086956521739</v>
      </c>
      <c r="R2746" s="38" t="n">
        <f aca="false">IFERROR(Counts!N2746/Counts!M2746,"")</f>
        <v>0.440366972477064</v>
      </c>
      <c r="S2746" s="38" t="n">
        <f aca="false">IFERROR(Counts!K2746/Counts!J2746,"")</f>
        <v>0.652173913043478</v>
      </c>
      <c r="T2746" s="38" t="n">
        <f aca="false">IFERROR(Counts!I2746/Counts!H2746,"")</f>
        <v>0.113821138211382</v>
      </c>
      <c r="U2746" s="38" t="n">
        <f aca="false">IFERROR(1-Counts!L2746/Counts!K2746,"")</f>
        <v>0.88</v>
      </c>
      <c r="V2746" s="39" t="n">
        <f aca="false">IFERROR(Counts!AJ2746/Counts!AI2746,"")</f>
        <v>67.454128440367</v>
      </c>
      <c r="W2746" s="38" t="n">
        <f aca="false">IFERROR(Counts!AK2746/Counts!AI2746,"")</f>
        <v>0.0275229357798165</v>
      </c>
      <c r="X2746" s="40" t="n">
        <f aca="false">IFERROR(Counts!O2746,"")</f>
        <v>-2.152</v>
      </c>
      <c r="Y2746" s="36" t="n">
        <f aca="false">IFERROR(INDEX('Season Counts'!$Y$2:$Y$740,$AF2746)/INDEX('Season Counts'!$X$2:$X$740,$AF2746),"")</f>
        <v>0.292950338600451</v>
      </c>
      <c r="Z2746" s="37" t="n">
        <f aca="false">IFERROR(J2746-Y2746,"")</f>
        <v>-0.0119503386004514</v>
      </c>
      <c r="AA2746" s="38" t="n">
        <f aca="false">IFERROR(INDEX('Season Counts'!$K$2:$K$740,$AF2746)/INDEX('Season Counts'!$J$2:$J$740,$AF2746),"")</f>
        <v>0.340961098398169</v>
      </c>
      <c r="AB2746" s="41" t="n">
        <f aca="false">IFERROR(R2746-AA2746,"")</f>
        <v>0.0994058740788949</v>
      </c>
      <c r="AC2746" s="39" t="n">
        <f aca="false">IFERROR(INDEX('Season Counts'!$AG$2:$AG$740,$AF2746)/INDEX('Season Counts'!$AF$2:$AF$740,$AF2746),"")</f>
        <v>66.9792875989446</v>
      </c>
      <c r="AD2746" s="40" t="n">
        <f aca="false">IFERROR(V2746-AC2746,"")</f>
        <v>0.474840841422378</v>
      </c>
      <c r="AE2746" s="4" t="str">
        <f aca="false">IF(D2746&lt;Guide!$C$21,"Low PA",IF(TRIM(IF(ISNUMBER(AD2746),IF(N(AD2746)&lt;=-Guide!$C$24,"▼ Bat Speed  ",IF(N(AD2746)&gt;=Guide!$C$24,"▲ Bat Speed  ","")),"")&amp;IF(N(Z2746)&gt;=Guide!$C$22,"▲ Contact  ","")&amp;IF(N(Z2746)&lt;=-Guide!$C$22,"▼ Contact  ","")&amp;IF(N(AB2746)&gt;=Guide!$C$23,"▲ Chase  ","")&amp;IF(N(AB2746)&lt;=-Guide!$C$23,"▼ Chase  ",""))="","Stable",TRIM(IF(ISNUMBER(AD2746),IF(N(AD2746)&lt;=-Guide!$C$24,"▼ Bat Speed  ",IF(N(AD2746)&gt;=Guide!$C$24,"▲ Bat Speed  ","")),"")&amp;IF(N(Z2746)&gt;=Guide!$C$22,"▲ Contact  ","")&amp;IF(N(Z2746)&lt;=-Guide!$C$22,"▼ Contact  ","")&amp;IF(N(AB2746)&gt;=Guide!$C$23,"▲ Chase  ","")&amp;IF(N(AB2746)&lt;=-Guide!$C$23,"▼ Chase  ",""))))</f>
        <v>▲ Chase</v>
      </c>
      <c r="AF2746" s="35" t="n">
        <f aca="false">MATCH(Counts!A2746,'Season Counts'!$A$2:$A$740,0)</f>
        <v>700</v>
      </c>
    </row>
    <row r="2747" customFormat="false" ht="15" hidden="false" customHeight="false" outlineLevel="0" collapsed="false">
      <c r="A2747" s="34" t="str">
        <f aca="false">Counts!B2747</f>
        <v>TOR</v>
      </c>
      <c r="B2747" s="5" t="str">
        <f aca="false">Counts!C2747</f>
        <v>Nathan Lukes</v>
      </c>
      <c r="C2747" s="34" t="str">
        <f aca="false">Counts!F2747</f>
        <v>May</v>
      </c>
      <c r="D2747" s="35" t="n">
        <f aca="false">IFERROR(Counts!P2747,"")</f>
        <v>25</v>
      </c>
      <c r="E2747" s="36" t="n">
        <f aca="false">IFERROR(Counts!R2747/Counts!Q2747,"")</f>
        <v>0.428571428571429</v>
      </c>
      <c r="F2747" s="36" t="n">
        <f aca="false">IFERROR((Counts!R2747+Counts!V2747+Counts!W2747)/(Counts!Q2747+Counts!V2747+Counts!W2747+Counts!X2747),"")</f>
        <v>0.5</v>
      </c>
      <c r="G2747" s="36" t="n">
        <f aca="false">IFERROR((Counts!R2747+Counts!S2747+2*Counts!T2747+3*Counts!U2747)/Counts!Q2747,"")</f>
        <v>0.523809523809524</v>
      </c>
      <c r="H2747" s="35" t="n">
        <f aca="false">IFERROR(Counts!U2747,"")</f>
        <v>0</v>
      </c>
      <c r="I2747" s="36" t="n">
        <f aca="false">IFERROR(Counts!Z2747/Counts!AA2747,"")</f>
        <v>0.454166666666667</v>
      </c>
      <c r="J2747" s="36" t="n">
        <f aca="false">IFERROR(Counts!AB2747/Counts!AA2747,"")</f>
        <v>0.462083333333333</v>
      </c>
      <c r="K2747" s="37" t="n">
        <f aca="false">IFERROR((Counts!AB2747-Counts!Z2747)/Counts!AA2747,"")</f>
        <v>0.00791666666666665</v>
      </c>
      <c r="L2747" s="38" t="n">
        <f aca="false">IFERROR(Counts!Y2747/Counts!P2747,"")</f>
        <v>0.2</v>
      </c>
      <c r="M2747" s="38" t="n">
        <f aca="false">IFERROR(Counts!V2747/Counts!P2747,"")</f>
        <v>0.08</v>
      </c>
      <c r="N2747" s="38" t="n">
        <f aca="false">IFERROR(Counts!AD2747/Counts!AC2747,"")</f>
        <v>0.0588235294117647</v>
      </c>
      <c r="O2747" s="38" t="n">
        <f aca="false">IFERROR(Counts!AE2747/Counts!AC2747,"")</f>
        <v>0.411764705882353</v>
      </c>
      <c r="P2747" s="39" t="n">
        <f aca="false">IFERROR(Counts!AG2747/Counts!AF2747,"")</f>
        <v>85.8</v>
      </c>
      <c r="Q2747" s="38" t="n">
        <f aca="false">IFERROR(Counts!AH2747/Counts!AC2747,"")</f>
        <v>0.647058823529412</v>
      </c>
      <c r="R2747" s="38" t="n">
        <f aca="false">IFERROR(Counts!N2747/Counts!M2747,"")</f>
        <v>0.26</v>
      </c>
      <c r="S2747" s="38" t="n">
        <f aca="false">IFERROR(Counts!K2747/Counts!J2747,"")</f>
        <v>0.584905660377359</v>
      </c>
      <c r="T2747" s="38" t="n">
        <f aca="false">IFERROR(Counts!I2747/Counts!H2747,"")</f>
        <v>0.181818181818182</v>
      </c>
      <c r="U2747" s="38" t="n">
        <f aca="false">IFERROR(1-Counts!L2747/Counts!K2747,"")</f>
        <v>0.806451612903226</v>
      </c>
      <c r="V2747" s="39" t="n">
        <f aca="false">IFERROR(Counts!AJ2747/Counts!AI2747,"")</f>
        <v>67.18</v>
      </c>
      <c r="W2747" s="38" t="n">
        <f aca="false">IFERROR(Counts!AK2747/Counts!AI2747,"")</f>
        <v>0.05</v>
      </c>
      <c r="X2747" s="40" t="n">
        <f aca="false">IFERROR(Counts!O2747,"")</f>
        <v>2.321</v>
      </c>
      <c r="Y2747" s="36" t="n">
        <f aca="false">IFERROR(INDEX('Season Counts'!$Y$2:$Y$740,$AF2747)/INDEX('Season Counts'!$X$2:$X$740,$AF2747),"")</f>
        <v>0.292950338600451</v>
      </c>
      <c r="Z2747" s="37" t="n">
        <f aca="false">IFERROR(J2747-Y2747,"")</f>
        <v>0.169132994732882</v>
      </c>
      <c r="AA2747" s="38" t="n">
        <f aca="false">IFERROR(INDEX('Season Counts'!$K$2:$K$740,$AF2747)/INDEX('Season Counts'!$J$2:$J$740,$AF2747),"")</f>
        <v>0.340961098398169</v>
      </c>
      <c r="AB2747" s="41" t="n">
        <f aca="false">IFERROR(R2747-AA2747,"")</f>
        <v>-0.0809610983981693</v>
      </c>
      <c r="AC2747" s="39" t="n">
        <f aca="false">IFERROR(INDEX('Season Counts'!$AG$2:$AG$740,$AF2747)/INDEX('Season Counts'!$AF$2:$AF$740,$AF2747),"")</f>
        <v>66.9792875989446</v>
      </c>
      <c r="AD2747" s="40" t="n">
        <f aca="false">IFERROR(V2747-AC2747,"")</f>
        <v>0.200712401055398</v>
      </c>
      <c r="AE2747" s="4" t="str">
        <f aca="false">IF(D2747&lt;Guide!$C$21,"Low PA",IF(TRIM(IF(ISNUMBER(AD2747),IF(N(AD2747)&lt;=-Guide!$C$24,"▼ Bat Speed  ",IF(N(AD2747)&gt;=Guide!$C$24,"▲ Bat Speed  ","")),"")&amp;IF(N(Z2747)&gt;=Guide!$C$22,"▲ Contact  ","")&amp;IF(N(Z2747)&lt;=-Guide!$C$22,"▼ Contact  ","")&amp;IF(N(AB2747)&gt;=Guide!$C$23,"▲ Chase  ","")&amp;IF(N(AB2747)&lt;=-Guide!$C$23,"▼ Chase  ",""))="","Stable",TRIM(IF(ISNUMBER(AD2747),IF(N(AD2747)&lt;=-Guide!$C$24,"▼ Bat Speed  ",IF(N(AD2747)&gt;=Guide!$C$24,"▲ Bat Speed  ","")),"")&amp;IF(N(Z2747)&gt;=Guide!$C$22,"▲ Contact  ","")&amp;IF(N(Z2747)&lt;=-Guide!$C$22,"▼ Contact  ","")&amp;IF(N(AB2747)&gt;=Guide!$C$23,"▲ Chase  ","")&amp;IF(N(AB2747)&lt;=-Guide!$C$23,"▼ Chase  ",""))))</f>
        <v>Low PA</v>
      </c>
      <c r="AF2747" s="35" t="n">
        <f aca="false">MATCH(Counts!A2747,'Season Counts'!$A$2:$A$740,0)</f>
        <v>700</v>
      </c>
    </row>
    <row r="2748" customFormat="false" ht="15" hidden="false" customHeight="false" outlineLevel="0" collapsed="false">
      <c r="A2748" s="34" t="str">
        <f aca="false">Counts!B2748</f>
        <v>TOR</v>
      </c>
      <c r="B2748" s="5" t="str">
        <f aca="false">Counts!C2748</f>
        <v>Nathan Lukes</v>
      </c>
      <c r="C2748" s="34" t="str">
        <f aca="false">Counts!F2748</f>
        <v>Jun</v>
      </c>
      <c r="D2748" s="35" t="n">
        <f aca="false">IFERROR(Counts!P2748,"")</f>
        <v>97</v>
      </c>
      <c r="E2748" s="36" t="n">
        <f aca="false">IFERROR(Counts!R2748/Counts!Q2748,"")</f>
        <v>0.292134831460674</v>
      </c>
      <c r="F2748" s="36" t="n">
        <f aca="false">IFERROR((Counts!R2748+Counts!V2748+Counts!W2748)/(Counts!Q2748+Counts!V2748+Counts!W2748+Counts!X2748),"")</f>
        <v>0.34375</v>
      </c>
      <c r="G2748" s="36" t="n">
        <f aca="false">IFERROR((Counts!R2748+Counts!S2748+2*Counts!T2748+3*Counts!U2748)/Counts!Q2748,"")</f>
        <v>0.449438202247191</v>
      </c>
      <c r="H2748" s="35" t="n">
        <f aca="false">IFERROR(Counts!U2748,"")</f>
        <v>4</v>
      </c>
      <c r="I2748" s="36" t="n">
        <f aca="false">IFERROR(Counts!Z2748/Counts!AA2748,"")</f>
        <v>0.347916666666667</v>
      </c>
      <c r="J2748" s="36" t="n">
        <f aca="false">IFERROR(Counts!AB2748/Counts!AA2748,"")</f>
        <v>0.27159375</v>
      </c>
      <c r="K2748" s="37" t="n">
        <f aca="false">IFERROR((Counts!AB2748-Counts!Z2748)/Counts!AA2748,"")</f>
        <v>-0.0763229166666666</v>
      </c>
      <c r="L2748" s="38" t="n">
        <f aca="false">IFERROR(Counts!Y2748/Counts!P2748,"")</f>
        <v>0.164948453608247</v>
      </c>
      <c r="M2748" s="38" t="n">
        <f aca="false">IFERROR(Counts!V2748/Counts!P2748,"")</f>
        <v>0.0618556701030928</v>
      </c>
      <c r="N2748" s="38" t="n">
        <f aca="false">IFERROR(Counts!AD2748/Counts!AC2748,"")</f>
        <v>0.0135135135135135</v>
      </c>
      <c r="O2748" s="38" t="n">
        <f aca="false">IFERROR(Counts!AE2748/Counts!AC2748,"")</f>
        <v>0.189189189189189</v>
      </c>
      <c r="P2748" s="39" t="n">
        <f aca="false">IFERROR(Counts!AG2748/Counts!AF2748,"")</f>
        <v>83.7202702702703</v>
      </c>
      <c r="Q2748" s="38" t="n">
        <f aca="false">IFERROR(Counts!AH2748/Counts!AC2748,"")</f>
        <v>0.256756756756757</v>
      </c>
      <c r="R2748" s="38" t="n">
        <f aca="false">IFERROR(Counts!N2748/Counts!M2748,"")</f>
        <v>0.346938775510204</v>
      </c>
      <c r="S2748" s="38" t="n">
        <f aca="false">IFERROR(Counts!K2748/Counts!J2748,"")</f>
        <v>0.622950819672131</v>
      </c>
      <c r="T2748" s="38" t="n">
        <f aca="false">IFERROR(Counts!I2748/Counts!H2748,"")</f>
        <v>0.197802197802198</v>
      </c>
      <c r="U2748" s="38" t="n">
        <f aca="false">IFERROR(1-Counts!L2748/Counts!K2748,"")</f>
        <v>0.833333333333333</v>
      </c>
      <c r="V2748" s="39" t="n">
        <f aca="false">IFERROR(Counts!AJ2748/Counts!AI2748,"")</f>
        <v>67.2592105263158</v>
      </c>
      <c r="W2748" s="38" t="n">
        <f aca="false">IFERROR(Counts!AK2748/Counts!AI2748,"")</f>
        <v>0.0592105263157895</v>
      </c>
      <c r="X2748" s="40" t="n">
        <f aca="false">IFERROR(Counts!O2748,"")</f>
        <v>1.672</v>
      </c>
      <c r="Y2748" s="36" t="n">
        <f aca="false">IFERROR(INDEX('Season Counts'!$Y$2:$Y$740,$AF2748)/INDEX('Season Counts'!$X$2:$X$740,$AF2748),"")</f>
        <v>0.292950338600451</v>
      </c>
      <c r="Z2748" s="37" t="n">
        <f aca="false">IFERROR(J2748-Y2748,"")</f>
        <v>-0.0213565886004514</v>
      </c>
      <c r="AA2748" s="38" t="n">
        <f aca="false">IFERROR(INDEX('Season Counts'!$K$2:$K$740,$AF2748)/INDEX('Season Counts'!$J$2:$J$740,$AF2748),"")</f>
        <v>0.340961098398169</v>
      </c>
      <c r="AB2748" s="41" t="n">
        <f aca="false">IFERROR(R2748-AA2748,"")</f>
        <v>0.00597767711203473</v>
      </c>
      <c r="AC2748" s="39" t="n">
        <f aca="false">IFERROR(INDEX('Season Counts'!$AG$2:$AG$740,$AF2748)/INDEX('Season Counts'!$AF$2:$AF$740,$AF2748),"")</f>
        <v>66.9792875989446</v>
      </c>
      <c r="AD2748" s="40" t="n">
        <f aca="false">IFERROR(V2748-AC2748,"")</f>
        <v>0.279922927371189</v>
      </c>
      <c r="AE2748" s="4" t="str">
        <f aca="false">IF(D2748&lt;Guide!$C$21,"Low PA",IF(TRIM(IF(ISNUMBER(AD2748),IF(N(AD2748)&lt;=-Guide!$C$24,"▼ Bat Speed  ",IF(N(AD2748)&gt;=Guide!$C$24,"▲ Bat Speed  ","")),"")&amp;IF(N(Z2748)&gt;=Guide!$C$22,"▲ Contact  ","")&amp;IF(N(Z2748)&lt;=-Guide!$C$22,"▼ Contact  ","")&amp;IF(N(AB2748)&gt;=Guide!$C$23,"▲ Chase  ","")&amp;IF(N(AB2748)&lt;=-Guide!$C$23,"▼ Chase  ",""))="","Stable",TRIM(IF(ISNUMBER(AD2748),IF(N(AD2748)&lt;=-Guide!$C$24,"▼ Bat Speed  ",IF(N(AD2748)&gt;=Guide!$C$24,"▲ Bat Speed  ","")),"")&amp;IF(N(Z2748)&gt;=Guide!$C$22,"▲ Contact  ","")&amp;IF(N(Z2748)&lt;=-Guide!$C$22,"▼ Contact  ","")&amp;IF(N(AB2748)&gt;=Guide!$C$23,"▲ Chase  ","")&amp;IF(N(AB2748)&lt;=-Guide!$C$23,"▼ Chase  ",""))))</f>
        <v>Stable</v>
      </c>
      <c r="AF2748" s="35" t="n">
        <f aca="false">MATCH(Counts!A2748,'Season Counts'!$A$2:$A$740,0)</f>
        <v>700</v>
      </c>
    </row>
    <row r="2749" customFormat="false" ht="15" hidden="false" customHeight="false" outlineLevel="0" collapsed="false">
      <c r="A2749" s="34" t="str">
        <f aca="false">Counts!B2749</f>
        <v>TOR</v>
      </c>
      <c r="B2749" s="5" t="str">
        <f aca="false">Counts!C2749</f>
        <v>Nathan Lukes</v>
      </c>
      <c r="C2749" s="34" t="str">
        <f aca="false">Counts!F2749</f>
        <v>Jul</v>
      </c>
      <c r="D2749" s="35" t="n">
        <f aca="false">IFERROR(Counts!P2749,"")</f>
        <v>88</v>
      </c>
      <c r="E2749" s="36" t="n">
        <f aca="false">IFERROR(Counts!R2749/Counts!Q2749,"")</f>
        <v>0.243589743589744</v>
      </c>
      <c r="F2749" s="36" t="n">
        <f aca="false">IFERROR((Counts!R2749+Counts!V2749+Counts!W2749)/(Counts!Q2749+Counts!V2749+Counts!W2749+Counts!X2749),"")</f>
        <v>0.32183908045977</v>
      </c>
      <c r="G2749" s="36" t="n">
        <f aca="false">IFERROR((Counts!R2749+Counts!S2749+2*Counts!T2749+3*Counts!U2749)/Counts!Q2749,"")</f>
        <v>0.320512820512821</v>
      </c>
      <c r="H2749" s="35" t="n">
        <f aca="false">IFERROR(Counts!U2749,"")</f>
        <v>1</v>
      </c>
      <c r="I2749" s="36" t="n">
        <f aca="false">IFERROR(Counts!Z2749/Counts!AA2749,"")</f>
        <v>0.29367816091954</v>
      </c>
      <c r="J2749" s="36" t="n">
        <f aca="false">IFERROR(Counts!AB2749/Counts!AA2749,"")</f>
        <v>0.274574712643678</v>
      </c>
      <c r="K2749" s="37" t="n">
        <f aca="false">IFERROR((Counts!AB2749-Counts!Z2749)/Counts!AA2749,"")</f>
        <v>-0.0191034482758621</v>
      </c>
      <c r="L2749" s="38" t="n">
        <f aca="false">IFERROR(Counts!Y2749/Counts!P2749,"")</f>
        <v>0.125</v>
      </c>
      <c r="M2749" s="38" t="n">
        <f aca="false">IFERROR(Counts!V2749/Counts!P2749,"")</f>
        <v>0.0909090909090909</v>
      </c>
      <c r="N2749" s="38" t="n">
        <f aca="false">IFERROR(Counts!AD2749/Counts!AC2749,"")</f>
        <v>0</v>
      </c>
      <c r="O2749" s="38" t="n">
        <f aca="false">IFERROR(Counts!AE2749/Counts!AC2749,"")</f>
        <v>0.294117647058824</v>
      </c>
      <c r="P2749" s="39" t="n">
        <f aca="false">IFERROR(Counts!AG2749/Counts!AF2749,"")</f>
        <v>85.3455882352941</v>
      </c>
      <c r="Q2749" s="38" t="n">
        <f aca="false">IFERROR(Counts!AH2749/Counts!AC2749,"")</f>
        <v>0.25</v>
      </c>
      <c r="R2749" s="38" t="n">
        <f aca="false">IFERROR(Counts!N2749/Counts!M2749,"")</f>
        <v>0.315508021390374</v>
      </c>
      <c r="S2749" s="38" t="n">
        <f aca="false">IFERROR(Counts!K2749/Counts!J2749,"")</f>
        <v>0.708791208791209</v>
      </c>
      <c r="T2749" s="38" t="n">
        <f aca="false">IFERROR(Counts!I2749/Counts!H2749,"")</f>
        <v>0.122340425531915</v>
      </c>
      <c r="U2749" s="38" t="n">
        <f aca="false">IFERROR(1-Counts!L2749/Counts!K2749,"")</f>
        <v>0.922480620155039</v>
      </c>
      <c r="V2749" s="39" t="n">
        <f aca="false">IFERROR(Counts!AJ2749/Counts!AI2749,"")</f>
        <v>67.179754601227</v>
      </c>
      <c r="W2749" s="38" t="n">
        <f aca="false">IFERROR(Counts!AK2749/Counts!AI2749,"")</f>
        <v>0.0306748466257669</v>
      </c>
      <c r="X2749" s="40" t="n">
        <f aca="false">IFERROR(Counts!O2749,"")</f>
        <v>-3.284</v>
      </c>
      <c r="Y2749" s="36" t="n">
        <f aca="false">IFERROR(INDEX('Season Counts'!$Y$2:$Y$740,$AF2749)/INDEX('Season Counts'!$X$2:$X$740,$AF2749),"")</f>
        <v>0.292950338600451</v>
      </c>
      <c r="Z2749" s="37" t="n">
        <f aca="false">IFERROR(J2749-Y2749,"")</f>
        <v>-0.0183756259567733</v>
      </c>
      <c r="AA2749" s="38" t="n">
        <f aca="false">IFERROR(INDEX('Season Counts'!$K$2:$K$740,$AF2749)/INDEX('Season Counts'!$J$2:$J$740,$AF2749),"")</f>
        <v>0.340961098398169</v>
      </c>
      <c r="AB2749" s="41" t="n">
        <f aca="false">IFERROR(R2749-AA2749,"")</f>
        <v>-0.025453077007795</v>
      </c>
      <c r="AC2749" s="39" t="n">
        <f aca="false">IFERROR(INDEX('Season Counts'!$AG$2:$AG$740,$AF2749)/INDEX('Season Counts'!$AF$2:$AF$740,$AF2749),"")</f>
        <v>66.9792875989446</v>
      </c>
      <c r="AD2749" s="40" t="n">
        <f aca="false">IFERROR(V2749-AC2749,"")</f>
        <v>0.200467002282394</v>
      </c>
      <c r="AE2749" s="4" t="str">
        <f aca="false">IF(D2749&lt;Guide!$C$21,"Low PA",IF(TRIM(IF(ISNUMBER(AD2749),IF(N(AD2749)&lt;=-Guide!$C$24,"▼ Bat Speed  ",IF(N(AD2749)&gt;=Guide!$C$24,"▲ Bat Speed  ","")),"")&amp;IF(N(Z2749)&gt;=Guide!$C$22,"▲ Contact  ","")&amp;IF(N(Z2749)&lt;=-Guide!$C$22,"▼ Contact  ","")&amp;IF(N(AB2749)&gt;=Guide!$C$23,"▲ Chase  ","")&amp;IF(N(AB2749)&lt;=-Guide!$C$23,"▼ Chase  ",""))="","Stable",TRIM(IF(ISNUMBER(AD2749),IF(N(AD2749)&lt;=-Guide!$C$24,"▼ Bat Speed  ",IF(N(AD2749)&gt;=Guide!$C$24,"▲ Bat Speed  ","")),"")&amp;IF(N(Z2749)&gt;=Guide!$C$22,"▲ Contact  ","")&amp;IF(N(Z2749)&lt;=-Guide!$C$22,"▼ Contact  ","")&amp;IF(N(AB2749)&gt;=Guide!$C$23,"▲ Chase  ","")&amp;IF(N(AB2749)&lt;=-Guide!$C$23,"▼ Chase  ",""))))</f>
        <v>Stable</v>
      </c>
      <c r="AF2749" s="35" t="n">
        <f aca="false">MATCH(Counts!A2749,'Season Counts'!$A$2:$A$740,0)</f>
        <v>700</v>
      </c>
    </row>
    <row r="2750" customFormat="false" ht="15" hidden="false" customHeight="false" outlineLevel="0" collapsed="false">
      <c r="A2750" s="34" t="str">
        <f aca="false">Counts!B2750</f>
        <v>TOR</v>
      </c>
      <c r="B2750" s="5" t="str">
        <f aca="false">Counts!C2750</f>
        <v>Nathan Lukes</v>
      </c>
      <c r="C2750" s="34" t="str">
        <f aca="false">Counts!F2750</f>
        <v>Aug</v>
      </c>
      <c r="D2750" s="35" t="n">
        <f aca="false">IFERROR(Counts!P2750,"")</f>
        <v>98</v>
      </c>
      <c r="E2750" s="36" t="n">
        <f aca="false">IFERROR(Counts!R2750/Counts!Q2750,"")</f>
        <v>0.224719101123596</v>
      </c>
      <c r="F2750" s="36" t="n">
        <f aca="false">IFERROR((Counts!R2750+Counts!V2750+Counts!W2750)/(Counts!Q2750+Counts!V2750+Counts!W2750+Counts!X2750),"")</f>
        <v>0.263157894736842</v>
      </c>
      <c r="G2750" s="36" t="n">
        <f aca="false">IFERROR((Counts!R2750+Counts!S2750+2*Counts!T2750+3*Counts!U2750)/Counts!Q2750,"")</f>
        <v>0.393258426966292</v>
      </c>
      <c r="H2750" s="35" t="n">
        <f aca="false">IFERROR(Counts!U2750,"")</f>
        <v>5</v>
      </c>
      <c r="I2750" s="36" t="n">
        <f aca="false">IFERROR(Counts!Z2750/Counts!AA2750,"")</f>
        <v>0.284210526315789</v>
      </c>
      <c r="J2750" s="36" t="n">
        <f aca="false">IFERROR(Counts!AB2750/Counts!AA2750,"")</f>
        <v>0.292010526315789</v>
      </c>
      <c r="K2750" s="37" t="n">
        <f aca="false">IFERROR((Counts!AB2750-Counts!Z2750)/Counts!AA2750,"")</f>
        <v>0.0078</v>
      </c>
      <c r="L2750" s="38" t="n">
        <f aca="false">IFERROR(Counts!Y2750/Counts!P2750,"")</f>
        <v>0.153061224489796</v>
      </c>
      <c r="M2750" s="38" t="n">
        <f aca="false">IFERROR(Counts!V2750/Counts!P2750,"")</f>
        <v>0.0408163265306122</v>
      </c>
      <c r="N2750" s="38" t="n">
        <f aca="false">IFERROR(Counts!AD2750/Counts!AC2750,"")</f>
        <v>0.0641025641025641</v>
      </c>
      <c r="O2750" s="38" t="n">
        <f aca="false">IFERROR(Counts!AE2750/Counts!AC2750,"")</f>
        <v>0.269230769230769</v>
      </c>
      <c r="P2750" s="39" t="n">
        <f aca="false">IFERROR(Counts!AG2750/Counts!AF2750,"")</f>
        <v>84.6346153846154</v>
      </c>
      <c r="Q2750" s="38" t="n">
        <f aca="false">IFERROR(Counts!AH2750/Counts!AC2750,"")</f>
        <v>0.371794871794872</v>
      </c>
      <c r="R2750" s="38" t="n">
        <f aca="false">IFERROR(Counts!N2750/Counts!M2750,"")</f>
        <v>0.310526315789474</v>
      </c>
      <c r="S2750" s="38" t="n">
        <f aca="false">IFERROR(Counts!K2750/Counts!J2750,"")</f>
        <v>0.677777777777778</v>
      </c>
      <c r="T2750" s="38" t="n">
        <f aca="false">IFERROR(Counts!I2750/Counts!H2750,"")</f>
        <v>0.116022099447514</v>
      </c>
      <c r="U2750" s="38" t="n">
        <f aca="false">IFERROR(1-Counts!L2750/Counts!K2750,"")</f>
        <v>0.918032786885246</v>
      </c>
      <c r="V2750" s="39" t="n">
        <f aca="false">IFERROR(Counts!AJ2750/Counts!AI2750,"")</f>
        <v>66.4814569536424</v>
      </c>
      <c r="W2750" s="38" t="n">
        <f aca="false">IFERROR(Counts!AK2750/Counts!AI2750,"")</f>
        <v>0.00662251655629139</v>
      </c>
      <c r="X2750" s="40" t="n">
        <f aca="false">IFERROR(Counts!O2750,"")</f>
        <v>-3.895</v>
      </c>
      <c r="Y2750" s="36" t="n">
        <f aca="false">IFERROR(INDEX('Season Counts'!$Y$2:$Y$740,$AF2750)/INDEX('Season Counts'!$X$2:$X$740,$AF2750),"")</f>
        <v>0.292950338600451</v>
      </c>
      <c r="Z2750" s="37" t="n">
        <f aca="false">IFERROR(J2750-Y2750,"")</f>
        <v>-0.000939812284662001</v>
      </c>
      <c r="AA2750" s="38" t="n">
        <f aca="false">IFERROR(INDEX('Season Counts'!$K$2:$K$740,$AF2750)/INDEX('Season Counts'!$J$2:$J$740,$AF2750),"")</f>
        <v>0.340961098398169</v>
      </c>
      <c r="AB2750" s="41" t="n">
        <f aca="false">IFERROR(R2750-AA2750,"")</f>
        <v>-0.0304347826086956</v>
      </c>
      <c r="AC2750" s="39" t="n">
        <f aca="false">IFERROR(INDEX('Season Counts'!$AG$2:$AG$740,$AF2750)/INDEX('Season Counts'!$AF$2:$AF$740,$AF2750),"")</f>
        <v>66.9792875989446</v>
      </c>
      <c r="AD2750" s="40" t="n">
        <f aca="false">IFERROR(V2750-AC2750,"")</f>
        <v>-0.497830645302201</v>
      </c>
      <c r="AE2750" s="4" t="str">
        <f aca="false">IF(D2750&lt;Guide!$C$21,"Low PA",IF(TRIM(IF(ISNUMBER(AD2750),IF(N(AD2750)&lt;=-Guide!$C$24,"▼ Bat Speed  ",IF(N(AD2750)&gt;=Guide!$C$24,"▲ Bat Speed  ","")),"")&amp;IF(N(Z2750)&gt;=Guide!$C$22,"▲ Contact  ","")&amp;IF(N(Z2750)&lt;=-Guide!$C$22,"▼ Contact  ","")&amp;IF(N(AB2750)&gt;=Guide!$C$23,"▲ Chase  ","")&amp;IF(N(AB2750)&lt;=-Guide!$C$23,"▼ Chase  ",""))="","Stable",TRIM(IF(ISNUMBER(AD2750),IF(N(AD2750)&lt;=-Guide!$C$24,"▼ Bat Speed  ",IF(N(AD2750)&gt;=Guide!$C$24,"▲ Bat Speed  ","")),"")&amp;IF(N(Z2750)&gt;=Guide!$C$22,"▲ Contact  ","")&amp;IF(N(Z2750)&lt;=-Guide!$C$22,"▼ Contact  ","")&amp;IF(N(AB2750)&gt;=Guide!$C$23,"▲ Chase  ","")&amp;IF(N(AB2750)&lt;=-Guide!$C$23,"▼ Chase  ",""))))</f>
        <v>Stable</v>
      </c>
      <c r="AF2750" s="35" t="n">
        <f aca="false">MATCH(Counts!A2750,'Season Counts'!$A$2:$A$740,0)</f>
        <v>700</v>
      </c>
    </row>
    <row r="2751" customFormat="false" ht="15" hidden="false" customHeight="false" outlineLevel="0" collapsed="false">
      <c r="A2751" s="34" t="str">
        <f aca="false">Counts!B2751</f>
        <v>TOR</v>
      </c>
      <c r="B2751" s="5" t="str">
        <f aca="false">Counts!C2751</f>
        <v>Nathan Lukes</v>
      </c>
      <c r="C2751" s="34" t="str">
        <f aca="false">Counts!F2751</f>
        <v>Sep</v>
      </c>
      <c r="D2751" s="35" t="n">
        <f aca="false">IFERROR(Counts!P2751,"")</f>
        <v>86</v>
      </c>
      <c r="E2751" s="36" t="n">
        <f aca="false">IFERROR(Counts!R2751/Counts!Q2751,"")</f>
        <v>0.329113924050633</v>
      </c>
      <c r="F2751" s="36" t="n">
        <f aca="false">IFERROR((Counts!R2751+Counts!V2751+Counts!W2751)/(Counts!Q2751+Counts!V2751+Counts!W2751+Counts!X2751),"")</f>
        <v>0.364705882352941</v>
      </c>
      <c r="G2751" s="36" t="n">
        <f aca="false">IFERROR((Counts!R2751+Counts!S2751+2*Counts!T2751+3*Counts!U2751)/Counts!Q2751,"")</f>
        <v>0.379746835443038</v>
      </c>
      <c r="H2751" s="35" t="n">
        <f aca="false">IFERROR(Counts!U2751,"")</f>
        <v>0</v>
      </c>
      <c r="I2751" s="36" t="n">
        <f aca="false">IFERROR(Counts!Z2751/Counts!AA2751,"")</f>
        <v>0.332941176470588</v>
      </c>
      <c r="J2751" s="36" t="n">
        <f aca="false">IFERROR(Counts!AB2751/Counts!AA2751,"")</f>
        <v>0.297047058823529</v>
      </c>
      <c r="K2751" s="37" t="n">
        <f aca="false">IFERROR((Counts!AB2751-Counts!Z2751)/Counts!AA2751,"")</f>
        <v>-0.0358941176470589</v>
      </c>
      <c r="L2751" s="38" t="n">
        <f aca="false">IFERROR(Counts!Y2751/Counts!P2751,"")</f>
        <v>0.116279069767442</v>
      </c>
      <c r="M2751" s="38" t="n">
        <f aca="false">IFERROR(Counts!V2751/Counts!P2751,"")</f>
        <v>0.0465116279069767</v>
      </c>
      <c r="N2751" s="38" t="n">
        <f aca="false">IFERROR(Counts!AD2751/Counts!AC2751,"")</f>
        <v>0.028169014084507</v>
      </c>
      <c r="O2751" s="38" t="n">
        <f aca="false">IFERROR(Counts!AE2751/Counts!AC2751,"")</f>
        <v>0.338028169014085</v>
      </c>
      <c r="P2751" s="39" t="n">
        <f aca="false">IFERROR(Counts!AG2751/Counts!AF2751,"")</f>
        <v>85.7338028169014</v>
      </c>
      <c r="Q2751" s="38" t="n">
        <f aca="false">IFERROR(Counts!AH2751/Counts!AC2751,"")</f>
        <v>0.352112676056338</v>
      </c>
      <c r="R2751" s="38" t="n">
        <f aca="false">IFERROR(Counts!N2751/Counts!M2751,"")</f>
        <v>0.359154929577465</v>
      </c>
      <c r="S2751" s="38" t="n">
        <f aca="false">IFERROR(Counts!K2751/Counts!J2751,"")</f>
        <v>0.672727272727273</v>
      </c>
      <c r="T2751" s="38" t="n">
        <f aca="false">IFERROR(Counts!I2751/Counts!H2751,"")</f>
        <v>0.104938271604938</v>
      </c>
      <c r="U2751" s="38" t="n">
        <f aca="false">IFERROR(1-Counts!L2751/Counts!K2751,"")</f>
        <v>0.918918918918919</v>
      </c>
      <c r="V2751" s="39" t="n">
        <f aca="false">IFERROR(Counts!AJ2751/Counts!AI2751,"")</f>
        <v>66.5608391608392</v>
      </c>
      <c r="W2751" s="38" t="n">
        <f aca="false">IFERROR(Counts!AK2751/Counts!AI2751,"")</f>
        <v>0.034965034965035</v>
      </c>
      <c r="X2751" s="40" t="n">
        <f aca="false">IFERROR(Counts!O2751,"")</f>
        <v>0.751</v>
      </c>
      <c r="Y2751" s="36" t="n">
        <f aca="false">IFERROR(INDEX('Season Counts'!$Y$2:$Y$740,$AF2751)/INDEX('Season Counts'!$X$2:$X$740,$AF2751),"")</f>
        <v>0.292950338600451</v>
      </c>
      <c r="Z2751" s="37" t="n">
        <f aca="false">IFERROR(J2751-Y2751,"")</f>
        <v>0.00409672022307794</v>
      </c>
      <c r="AA2751" s="38" t="n">
        <f aca="false">IFERROR(INDEX('Season Counts'!$K$2:$K$740,$AF2751)/INDEX('Season Counts'!$J$2:$J$740,$AF2751),"")</f>
        <v>0.340961098398169</v>
      </c>
      <c r="AB2751" s="41" t="n">
        <f aca="false">IFERROR(R2751-AA2751,"")</f>
        <v>0.0181938311792955</v>
      </c>
      <c r="AC2751" s="39" t="n">
        <f aca="false">IFERROR(INDEX('Season Counts'!$AG$2:$AG$740,$AF2751)/INDEX('Season Counts'!$AF$2:$AF$740,$AF2751),"")</f>
        <v>66.9792875989446</v>
      </c>
      <c r="AD2751" s="40" t="n">
        <f aca="false">IFERROR(V2751-AC2751,"")</f>
        <v>-0.418448438105429</v>
      </c>
      <c r="AE2751" s="4" t="str">
        <f aca="false">IF(D2751&lt;Guide!$C$21,"Low PA",IF(TRIM(IF(ISNUMBER(AD2751),IF(N(AD2751)&lt;=-Guide!$C$24,"▼ Bat Speed  ",IF(N(AD2751)&gt;=Guide!$C$24,"▲ Bat Speed  ","")),"")&amp;IF(N(Z2751)&gt;=Guide!$C$22,"▲ Contact  ","")&amp;IF(N(Z2751)&lt;=-Guide!$C$22,"▼ Contact  ","")&amp;IF(N(AB2751)&gt;=Guide!$C$23,"▲ Chase  ","")&amp;IF(N(AB2751)&lt;=-Guide!$C$23,"▼ Chase  ",""))="","Stable",TRIM(IF(ISNUMBER(AD2751),IF(N(AD2751)&lt;=-Guide!$C$24,"▼ Bat Speed  ",IF(N(AD2751)&gt;=Guide!$C$24,"▲ Bat Speed  ","")),"")&amp;IF(N(Z2751)&gt;=Guide!$C$22,"▲ Contact  ","")&amp;IF(N(Z2751)&lt;=-Guide!$C$22,"▼ Contact  ","")&amp;IF(N(AB2751)&gt;=Guide!$C$23,"▲ Chase  ","")&amp;IF(N(AB2751)&lt;=-Guide!$C$23,"▼ Chase  ",""))))</f>
        <v>Stable</v>
      </c>
      <c r="AF2751" s="35" t="n">
        <f aca="false">MATCH(Counts!A2751,'Season Counts'!$A$2:$A$740,0)</f>
        <v>700</v>
      </c>
    </row>
    <row r="2752" customFormat="false" ht="15" hidden="false" customHeight="false" outlineLevel="0" collapsed="false">
      <c r="A2752" s="34" t="str">
        <f aca="false">Counts!B2752</f>
        <v>TOR</v>
      </c>
      <c r="B2752" s="5" t="str">
        <f aca="false">Counts!C2752</f>
        <v>Daulton Varsho</v>
      </c>
      <c r="C2752" s="34" t="str">
        <f aca="false">Counts!F2752</f>
        <v>Mar-Apr</v>
      </c>
      <c r="D2752" s="35" t="n">
        <f aca="false">IFERROR(Counts!P2752,"")</f>
        <v>109</v>
      </c>
      <c r="E2752" s="36" t="n">
        <f aca="false">IFERROR(Counts!R2752/Counts!Q2752,"")</f>
        <v>0.23469387755102</v>
      </c>
      <c r="F2752" s="36" t="n">
        <f aca="false">IFERROR((Counts!R2752+Counts!V2752+Counts!W2752)/(Counts!Q2752+Counts!V2752+Counts!W2752+Counts!X2752),"")</f>
        <v>0.311926605504587</v>
      </c>
      <c r="G2752" s="36" t="n">
        <f aca="false">IFERROR((Counts!R2752+Counts!S2752+2*Counts!T2752+3*Counts!U2752)/Counts!Q2752,"")</f>
        <v>0.408163265306122</v>
      </c>
      <c r="H2752" s="35" t="n">
        <f aca="false">IFERROR(Counts!U2752,"")</f>
        <v>4</v>
      </c>
      <c r="I2752" s="36" t="n">
        <f aca="false">IFERROR(Counts!Z2752/Counts!AA2752,"")</f>
        <v>0.313425925925926</v>
      </c>
      <c r="J2752" s="36" t="n">
        <f aca="false">IFERROR(Counts!AB2752/Counts!AA2752,"")</f>
        <v>0.313888888888889</v>
      </c>
      <c r="K2752" s="37" t="n">
        <f aca="false">IFERROR((Counts!AB2752-Counts!Z2752)/Counts!AA2752,"")</f>
        <v>0.000462962962962937</v>
      </c>
      <c r="L2752" s="38" t="n">
        <f aca="false">IFERROR(Counts!Y2752/Counts!P2752,"")</f>
        <v>0.18348623853211</v>
      </c>
      <c r="M2752" s="38" t="n">
        <f aca="false">IFERROR(Counts!V2752/Counts!P2752,"")</f>
        <v>0.0825688073394496</v>
      </c>
      <c r="N2752" s="38" t="n">
        <f aca="false">IFERROR(Counts!AD2752/Counts!AC2752,"")</f>
        <v>0.0641025641025641</v>
      </c>
      <c r="O2752" s="38" t="n">
        <f aca="false">IFERROR(Counts!AE2752/Counts!AC2752,"")</f>
        <v>0.333333333333333</v>
      </c>
      <c r="P2752" s="39" t="n">
        <f aca="false">IFERROR(Counts!AG2752/Counts!AF2752,"")</f>
        <v>84.6871794871795</v>
      </c>
      <c r="Q2752" s="38" t="n">
        <f aca="false">IFERROR(Counts!AH2752/Counts!AC2752,"")</f>
        <v>0.371794871794872</v>
      </c>
      <c r="R2752" s="38" t="n">
        <f aca="false">IFERROR(Counts!N2752/Counts!M2752,"")</f>
        <v>0.32994923857868</v>
      </c>
      <c r="S2752" s="38" t="n">
        <f aca="false">IFERROR(Counts!K2752/Counts!J2752,"")</f>
        <v>0.792929292929293</v>
      </c>
      <c r="T2752" s="38" t="n">
        <f aca="false">IFERROR(Counts!I2752/Counts!H2752,"")</f>
        <v>0.175675675675676</v>
      </c>
      <c r="U2752" s="38" t="n">
        <f aca="false">IFERROR(1-Counts!L2752/Counts!K2752,"")</f>
        <v>0.872611464968153</v>
      </c>
      <c r="V2752" s="39" t="n">
        <f aca="false">IFERROR(Counts!AJ2752/Counts!AI2752,"")</f>
        <v>73.0338541666667</v>
      </c>
      <c r="W2752" s="38" t="n">
        <f aca="false">IFERROR(Counts!AK2752/Counts!AI2752,"")</f>
        <v>0.322916666666667</v>
      </c>
      <c r="X2752" s="40" t="n">
        <f aca="false">IFERROR(Counts!O2752,"")</f>
        <v>-0.817</v>
      </c>
      <c r="Y2752" s="36" t="n">
        <f aca="false">IFERROR(INDEX('Season Counts'!$Y$2:$Y$740,$AF2752)/INDEX('Season Counts'!$X$2:$X$740,$AF2752),"")</f>
        <v>0.292154269972452</v>
      </c>
      <c r="Z2752" s="37" t="n">
        <f aca="false">IFERROR(J2752-Y2752,"")</f>
        <v>0.0217346189164371</v>
      </c>
      <c r="AA2752" s="38" t="n">
        <f aca="false">IFERROR(INDEX('Season Counts'!$K$2:$K$740,$AF2752)/INDEX('Season Counts'!$J$2:$J$740,$AF2752),"")</f>
        <v>0.364247311827957</v>
      </c>
      <c r="AB2752" s="41" t="n">
        <f aca="false">IFERROR(R2752-AA2752,"")</f>
        <v>-0.0342980732492768</v>
      </c>
      <c r="AC2752" s="39" t="n">
        <f aca="false">IFERROR(INDEX('Season Counts'!$AG$2:$AG$740,$AF2752)/INDEX('Season Counts'!$AF$2:$AF$740,$AF2752),"")</f>
        <v>72.9114832535885</v>
      </c>
      <c r="AD2752" s="40" t="n">
        <f aca="false">IFERROR(V2752-AC2752,"")</f>
        <v>0.122370913078157</v>
      </c>
      <c r="AE2752" s="4" t="str">
        <f aca="false">IF(D2752&lt;Guide!$C$21,"Low PA",IF(TRIM(IF(ISNUMBER(AD2752),IF(N(AD2752)&lt;=-Guide!$C$24,"▼ Bat Speed  ",IF(N(AD2752)&gt;=Guide!$C$24,"▲ Bat Speed  ","")),"")&amp;IF(N(Z2752)&gt;=Guide!$C$22,"▲ Contact  ","")&amp;IF(N(Z2752)&lt;=-Guide!$C$22,"▼ Contact  ","")&amp;IF(N(AB2752)&gt;=Guide!$C$23,"▲ Chase  ","")&amp;IF(N(AB2752)&lt;=-Guide!$C$23,"▼ Chase  ",""))="","Stable",TRIM(IF(ISNUMBER(AD2752),IF(N(AD2752)&lt;=-Guide!$C$24,"▼ Bat Speed  ",IF(N(AD2752)&gt;=Guide!$C$24,"▲ Bat Speed  ","")),"")&amp;IF(N(Z2752)&gt;=Guide!$C$22,"▲ Contact  ","")&amp;IF(N(Z2752)&lt;=-Guide!$C$22,"▼ Contact  ","")&amp;IF(N(AB2752)&gt;=Guide!$C$23,"▲ Chase  ","")&amp;IF(N(AB2752)&lt;=-Guide!$C$23,"▼ Chase  ",""))))</f>
        <v>Stable</v>
      </c>
      <c r="AF2752" s="35" t="n">
        <f aca="false">MATCH(Counts!A2752,'Season Counts'!$A$2:$A$740,0)</f>
        <v>701</v>
      </c>
    </row>
    <row r="2753" customFormat="false" ht="15" hidden="false" customHeight="false" outlineLevel="0" collapsed="false">
      <c r="A2753" s="34" t="str">
        <f aca="false">Counts!B2753</f>
        <v>TOR</v>
      </c>
      <c r="B2753" s="5" t="str">
        <f aca="false">Counts!C2753</f>
        <v>Daulton Varsho</v>
      </c>
      <c r="C2753" s="34" t="str">
        <f aca="false">Counts!F2753</f>
        <v>May</v>
      </c>
      <c r="D2753" s="35" t="n">
        <f aca="false">IFERROR(Counts!P2753,"")</f>
        <v>117</v>
      </c>
      <c r="E2753" s="36" t="n">
        <f aca="false">IFERROR(Counts!R2753/Counts!Q2753,"")</f>
        <v>0.283018867924528</v>
      </c>
      <c r="F2753" s="36" t="n">
        <f aca="false">IFERROR((Counts!R2753+Counts!V2753+Counts!W2753)/(Counts!Q2753+Counts!V2753+Counts!W2753+Counts!X2753),"")</f>
        <v>0.35042735042735</v>
      </c>
      <c r="G2753" s="36" t="n">
        <f aca="false">IFERROR((Counts!R2753+Counts!S2753+2*Counts!T2753+3*Counts!U2753)/Counts!Q2753,"")</f>
        <v>0.424528301886792</v>
      </c>
      <c r="H2753" s="35" t="n">
        <f aca="false">IFERROR(Counts!U2753,"")</f>
        <v>1</v>
      </c>
      <c r="I2753" s="36" t="n">
        <f aca="false">IFERROR(Counts!Z2753/Counts!AA2753,"")</f>
        <v>0.338793103448276</v>
      </c>
      <c r="J2753" s="36" t="n">
        <f aca="false">IFERROR(Counts!AB2753/Counts!AA2753,"")</f>
        <v>0.301301724137931</v>
      </c>
      <c r="K2753" s="37" t="n">
        <f aca="false">IFERROR((Counts!AB2753-Counts!Z2753)/Counts!AA2753,"")</f>
        <v>-0.0374913793103448</v>
      </c>
      <c r="L2753" s="38" t="n">
        <f aca="false">IFERROR(Counts!Y2753/Counts!P2753,"")</f>
        <v>0.196581196581197</v>
      </c>
      <c r="M2753" s="38" t="n">
        <f aca="false">IFERROR(Counts!V2753/Counts!P2753,"")</f>
        <v>0.094017094017094</v>
      </c>
      <c r="N2753" s="38" t="n">
        <f aca="false">IFERROR(Counts!AD2753/Counts!AC2753,"")</f>
        <v>0.0602409638554217</v>
      </c>
      <c r="O2753" s="38" t="n">
        <f aca="false">IFERROR(Counts!AE2753/Counts!AC2753,"")</f>
        <v>0.433734939759036</v>
      </c>
      <c r="P2753" s="39" t="n">
        <f aca="false">IFERROR(Counts!AG2753/Counts!AF2753,"")</f>
        <v>87.0469879518072</v>
      </c>
      <c r="Q2753" s="38" t="n">
        <f aca="false">IFERROR(Counts!AH2753/Counts!AC2753,"")</f>
        <v>0.397590361445783</v>
      </c>
      <c r="R2753" s="38" t="n">
        <f aca="false">IFERROR(Counts!N2753/Counts!M2753,"")</f>
        <v>0.364661654135338</v>
      </c>
      <c r="S2753" s="38" t="n">
        <f aca="false">IFERROR(Counts!K2753/Counts!J2753,"")</f>
        <v>0.679144385026738</v>
      </c>
      <c r="T2753" s="38" t="n">
        <f aca="false">IFERROR(Counts!I2753/Counts!H2753,"")</f>
        <v>0.165178571428571</v>
      </c>
      <c r="U2753" s="38" t="n">
        <f aca="false">IFERROR(1-Counts!L2753/Counts!K2753,"")</f>
        <v>0.921259842519685</v>
      </c>
      <c r="V2753" s="39" t="n">
        <f aca="false">IFERROR(Counts!AJ2753/Counts!AI2753,"")</f>
        <v>72.8713513513514</v>
      </c>
      <c r="W2753" s="38" t="n">
        <f aca="false">IFERROR(Counts!AK2753/Counts!AI2753,"")</f>
        <v>0.264864864864865</v>
      </c>
      <c r="X2753" s="40" t="n">
        <f aca="false">IFERROR(Counts!O2753,"")</f>
        <v>2.278</v>
      </c>
      <c r="Y2753" s="36" t="n">
        <f aca="false">IFERROR(INDEX('Season Counts'!$Y$2:$Y$740,$AF2753)/INDEX('Season Counts'!$X$2:$X$740,$AF2753),"")</f>
        <v>0.292154269972452</v>
      </c>
      <c r="Z2753" s="37" t="n">
        <f aca="false">IFERROR(J2753-Y2753,"")</f>
        <v>0.00914745416547924</v>
      </c>
      <c r="AA2753" s="38" t="n">
        <f aca="false">IFERROR(INDEX('Season Counts'!$K$2:$K$740,$AF2753)/INDEX('Season Counts'!$J$2:$J$740,$AF2753),"")</f>
        <v>0.364247311827957</v>
      </c>
      <c r="AB2753" s="41" t="n">
        <f aca="false">IFERROR(R2753-AA2753,"")</f>
        <v>0.000414342307381355</v>
      </c>
      <c r="AC2753" s="39" t="n">
        <f aca="false">IFERROR(INDEX('Season Counts'!$AG$2:$AG$740,$AF2753)/INDEX('Season Counts'!$AF$2:$AF$740,$AF2753),"")</f>
        <v>72.9114832535885</v>
      </c>
      <c r="AD2753" s="40" t="n">
        <f aca="false">IFERROR(V2753-AC2753,"")</f>
        <v>-0.0401319022371638</v>
      </c>
      <c r="AE2753" s="4" t="str">
        <f aca="false">IF(D2753&lt;Guide!$C$21,"Low PA",IF(TRIM(IF(ISNUMBER(AD2753),IF(N(AD2753)&lt;=-Guide!$C$24,"▼ Bat Speed  ",IF(N(AD2753)&gt;=Guide!$C$24,"▲ Bat Speed  ","")),"")&amp;IF(N(Z2753)&gt;=Guide!$C$22,"▲ Contact  ","")&amp;IF(N(Z2753)&lt;=-Guide!$C$22,"▼ Contact  ","")&amp;IF(N(AB2753)&gt;=Guide!$C$23,"▲ Chase  ","")&amp;IF(N(AB2753)&lt;=-Guide!$C$23,"▼ Chase  ",""))="","Stable",TRIM(IF(ISNUMBER(AD2753),IF(N(AD2753)&lt;=-Guide!$C$24,"▼ Bat Speed  ",IF(N(AD2753)&gt;=Guide!$C$24,"▲ Bat Speed  ","")),"")&amp;IF(N(Z2753)&gt;=Guide!$C$22,"▲ Contact  ","")&amp;IF(N(Z2753)&lt;=-Guide!$C$22,"▼ Contact  ","")&amp;IF(N(AB2753)&gt;=Guide!$C$23,"▲ Chase  ","")&amp;IF(N(AB2753)&lt;=-Guide!$C$23,"▼ Chase  ",""))))</f>
        <v>Stable</v>
      </c>
      <c r="AF2753" s="35" t="n">
        <f aca="false">MATCH(Counts!A2753,'Season Counts'!$A$2:$A$740,0)</f>
        <v>701</v>
      </c>
    </row>
    <row r="2754" customFormat="false" ht="15" hidden="false" customHeight="false" outlineLevel="0" collapsed="false">
      <c r="A2754" s="34" t="str">
        <f aca="false">Counts!B2754</f>
        <v>TOR</v>
      </c>
      <c r="B2754" s="5" t="str">
        <f aca="false">Counts!C2754</f>
        <v>Daulton Varsho</v>
      </c>
      <c r="C2754" s="34" t="str">
        <f aca="false">Counts!F2754</f>
        <v>Jun</v>
      </c>
      <c r="D2754" s="35" t="n">
        <f aca="false">IFERROR(Counts!P2754,"")</f>
        <v>45</v>
      </c>
      <c r="E2754" s="36" t="n">
        <f aca="false">IFERROR(Counts!R2754/Counts!Q2754,"")</f>
        <v>0.25</v>
      </c>
      <c r="F2754" s="36" t="n">
        <f aca="false">IFERROR((Counts!R2754+Counts!V2754+Counts!W2754)/(Counts!Q2754+Counts!V2754+Counts!W2754+Counts!X2754),"")</f>
        <v>0.311111111111111</v>
      </c>
      <c r="G2754" s="36" t="n">
        <f aca="false">IFERROR((Counts!R2754+Counts!S2754+2*Counts!T2754+3*Counts!U2754)/Counts!Q2754,"")</f>
        <v>0.475</v>
      </c>
      <c r="H2754" s="35" t="n">
        <f aca="false">IFERROR(Counts!U2754,"")</f>
        <v>2</v>
      </c>
      <c r="I2754" s="36" t="n">
        <f aca="false">IFERROR(Counts!Z2754/Counts!AA2754,"")</f>
        <v>0.334444444444444</v>
      </c>
      <c r="J2754" s="36" t="n">
        <f aca="false">IFERROR(Counts!AB2754/Counts!AA2754,"")</f>
        <v>0.2832</v>
      </c>
      <c r="K2754" s="37" t="n">
        <f aca="false">IFERROR((Counts!AB2754-Counts!Z2754)/Counts!AA2754,"")</f>
        <v>-0.0512444444444445</v>
      </c>
      <c r="L2754" s="38" t="n">
        <f aca="false">IFERROR(Counts!Y2754/Counts!P2754,"")</f>
        <v>0.333333333333333</v>
      </c>
      <c r="M2754" s="38" t="n">
        <f aca="false">IFERROR(Counts!V2754/Counts!P2754,"")</f>
        <v>0.0888888888888889</v>
      </c>
      <c r="N2754" s="38" t="n">
        <f aca="false">IFERROR(Counts!AD2754/Counts!AC2754,"")</f>
        <v>0.115384615384615</v>
      </c>
      <c r="O2754" s="38" t="n">
        <f aca="false">IFERROR(Counts!AE2754/Counts!AC2754,"")</f>
        <v>0.384615384615385</v>
      </c>
      <c r="P2754" s="39" t="n">
        <f aca="false">IFERROR(Counts!AG2754/Counts!AF2754,"")</f>
        <v>83.9538461538462</v>
      </c>
      <c r="Q2754" s="38" t="n">
        <f aca="false">IFERROR(Counts!AH2754/Counts!AC2754,"")</f>
        <v>0.384615384615385</v>
      </c>
      <c r="R2754" s="38" t="n">
        <f aca="false">IFERROR(Counts!N2754/Counts!M2754,"")</f>
        <v>0.418181818181818</v>
      </c>
      <c r="S2754" s="38" t="n">
        <f aca="false">IFERROR(Counts!K2754/Counts!J2754,"")</f>
        <v>0.72</v>
      </c>
      <c r="T2754" s="38" t="n">
        <f aca="false">IFERROR(Counts!I2754/Counts!H2754,"")</f>
        <v>0.26</v>
      </c>
      <c r="U2754" s="38" t="n">
        <f aca="false">IFERROR(1-Counts!L2754/Counts!K2754,"")</f>
        <v>0.851851851851852</v>
      </c>
      <c r="V2754" s="39" t="n">
        <f aca="false">IFERROR(Counts!AJ2754/Counts!AI2754,"")</f>
        <v>72.3282352941177</v>
      </c>
      <c r="W2754" s="38" t="n">
        <f aca="false">IFERROR(Counts!AK2754/Counts!AI2754,"")</f>
        <v>0.258823529411765</v>
      </c>
      <c r="X2754" s="40" t="n">
        <f aca="false">IFERROR(Counts!O2754,"")</f>
        <v>-0.36</v>
      </c>
      <c r="Y2754" s="36" t="n">
        <f aca="false">IFERROR(INDEX('Season Counts'!$Y$2:$Y$740,$AF2754)/INDEX('Season Counts'!$X$2:$X$740,$AF2754),"")</f>
        <v>0.292154269972452</v>
      </c>
      <c r="Z2754" s="37" t="n">
        <f aca="false">IFERROR(J2754-Y2754,"")</f>
        <v>-0.0089542699724518</v>
      </c>
      <c r="AA2754" s="38" t="n">
        <f aca="false">IFERROR(INDEX('Season Counts'!$K$2:$K$740,$AF2754)/INDEX('Season Counts'!$J$2:$J$740,$AF2754),"")</f>
        <v>0.364247311827957</v>
      </c>
      <c r="AB2754" s="41" t="n">
        <f aca="false">IFERROR(R2754-AA2754,"")</f>
        <v>0.0539345063538612</v>
      </c>
      <c r="AC2754" s="39" t="n">
        <f aca="false">IFERROR(INDEX('Season Counts'!$AG$2:$AG$740,$AF2754)/INDEX('Season Counts'!$AF$2:$AF$740,$AF2754),"")</f>
        <v>72.9114832535885</v>
      </c>
      <c r="AD2754" s="40" t="n">
        <f aca="false">IFERROR(V2754-AC2754,"")</f>
        <v>-0.583247959470867</v>
      </c>
      <c r="AE2754" s="4" t="str">
        <f aca="false">IF(D2754&lt;Guide!$C$21,"Low PA",IF(TRIM(IF(ISNUMBER(AD2754),IF(N(AD2754)&lt;=-Guide!$C$24,"▼ Bat Speed  ",IF(N(AD2754)&gt;=Guide!$C$24,"▲ Bat Speed  ","")),"")&amp;IF(N(Z2754)&gt;=Guide!$C$22,"▲ Contact  ","")&amp;IF(N(Z2754)&lt;=-Guide!$C$22,"▼ Contact  ","")&amp;IF(N(AB2754)&gt;=Guide!$C$23,"▲ Chase  ","")&amp;IF(N(AB2754)&lt;=-Guide!$C$23,"▼ Chase  ",""))="","Stable",TRIM(IF(ISNUMBER(AD2754),IF(N(AD2754)&lt;=-Guide!$C$24,"▼ Bat Speed  ",IF(N(AD2754)&gt;=Guide!$C$24,"▲ Bat Speed  ","")),"")&amp;IF(N(Z2754)&gt;=Guide!$C$22,"▲ Contact  ","")&amp;IF(N(Z2754)&lt;=-Guide!$C$22,"▼ Contact  ","")&amp;IF(N(AB2754)&gt;=Guide!$C$23,"▲ Chase  ","")&amp;IF(N(AB2754)&lt;=-Guide!$C$23,"▼ Chase  ",""))))</f>
        <v>▲ Chase</v>
      </c>
      <c r="AF2754" s="35" t="n">
        <f aca="false">MATCH(Counts!A2754,'Season Counts'!$A$2:$A$740,0)</f>
        <v>701</v>
      </c>
    </row>
    <row r="2755" customFormat="false" ht="15" hidden="false" customHeight="false" outlineLevel="0" collapsed="false">
      <c r="A2755" s="34" t="str">
        <f aca="false">Counts!B2755</f>
        <v>TOR</v>
      </c>
      <c r="B2755" s="5" t="str">
        <f aca="false">Counts!C2755</f>
        <v>Daulton Varsho</v>
      </c>
      <c r="C2755" s="34" t="str">
        <f aca="false">Counts!F2755</f>
        <v>Jul</v>
      </c>
      <c r="D2755" s="35" t="n">
        <f aca="false">IFERROR(Counts!P2755,"")</f>
        <v>87</v>
      </c>
      <c r="E2755" s="36" t="n">
        <f aca="false">IFERROR(Counts!R2755/Counts!Q2755,"")</f>
        <v>0.204819277108434</v>
      </c>
      <c r="F2755" s="36" t="n">
        <f aca="false">IFERROR((Counts!R2755+Counts!V2755+Counts!W2755)/(Counts!Q2755+Counts!V2755+Counts!W2755+Counts!X2755),"")</f>
        <v>0.241379310344828</v>
      </c>
      <c r="G2755" s="36" t="n">
        <f aca="false">IFERROR((Counts!R2755+Counts!S2755+2*Counts!T2755+3*Counts!U2755)/Counts!Q2755,"")</f>
        <v>0.240963855421687</v>
      </c>
      <c r="H2755" s="35" t="n">
        <f aca="false">IFERROR(Counts!U2755,"")</f>
        <v>0</v>
      </c>
      <c r="I2755" s="36" t="n">
        <f aca="false">IFERROR(Counts!Z2755/Counts!AA2755,"")</f>
        <v>0.220114942528736</v>
      </c>
      <c r="J2755" s="36" t="n">
        <f aca="false">IFERROR(Counts!AB2755/Counts!AA2755,"")</f>
        <v>0.266919540229885</v>
      </c>
      <c r="K2755" s="37" t="n">
        <f aca="false">IFERROR((Counts!AB2755-Counts!Z2755)/Counts!AA2755,"")</f>
        <v>0.0468045977011495</v>
      </c>
      <c r="L2755" s="38" t="n">
        <f aca="false">IFERROR(Counts!Y2755/Counts!P2755,"")</f>
        <v>0.114942528735632</v>
      </c>
      <c r="M2755" s="38" t="n">
        <f aca="false">IFERROR(Counts!V2755/Counts!P2755,"")</f>
        <v>0.0459770114942529</v>
      </c>
      <c r="N2755" s="38" t="n">
        <f aca="false">IFERROR(Counts!AD2755/Counts!AC2755,"")</f>
        <v>0.0547945205479452</v>
      </c>
      <c r="O2755" s="38" t="n">
        <f aca="false">IFERROR(Counts!AE2755/Counts!AC2755,"")</f>
        <v>0.315068493150685</v>
      </c>
      <c r="P2755" s="39" t="n">
        <f aca="false">IFERROR(Counts!AG2755/Counts!AF2755,"")</f>
        <v>86.786301369863</v>
      </c>
      <c r="Q2755" s="38" t="n">
        <f aca="false">IFERROR(Counts!AH2755/Counts!AC2755,"")</f>
        <v>0.315068493150685</v>
      </c>
      <c r="R2755" s="38" t="n">
        <f aca="false">IFERROR(Counts!N2755/Counts!M2755,"")</f>
        <v>0.375</v>
      </c>
      <c r="S2755" s="38" t="n">
        <f aca="false">IFERROR(Counts!K2755/Counts!J2755,"")</f>
        <v>0.767295597484277</v>
      </c>
      <c r="T2755" s="38" t="n">
        <f aca="false">IFERROR(Counts!I2755/Counts!H2755,"")</f>
        <v>0.134078212290503</v>
      </c>
      <c r="U2755" s="38" t="n">
        <f aca="false">IFERROR(1-Counts!L2755/Counts!K2755,"")</f>
        <v>0.918032786885246</v>
      </c>
      <c r="V2755" s="39" t="n">
        <f aca="false">IFERROR(Counts!AJ2755/Counts!AI2755,"")</f>
        <v>73.0866242038217</v>
      </c>
      <c r="W2755" s="38" t="n">
        <f aca="false">IFERROR(Counts!AK2755/Counts!AI2755,"")</f>
        <v>0.286624203821656</v>
      </c>
      <c r="X2755" s="40" t="n">
        <f aca="false">IFERROR(Counts!O2755,"")</f>
        <v>-7.39</v>
      </c>
      <c r="Y2755" s="36" t="n">
        <f aca="false">IFERROR(INDEX('Season Counts'!$Y$2:$Y$740,$AF2755)/INDEX('Season Counts'!$X$2:$X$740,$AF2755),"")</f>
        <v>0.292154269972452</v>
      </c>
      <c r="Z2755" s="37" t="n">
        <f aca="false">IFERROR(J2755-Y2755,"")</f>
        <v>-0.0252347297425667</v>
      </c>
      <c r="AA2755" s="38" t="n">
        <f aca="false">IFERROR(INDEX('Season Counts'!$K$2:$K$740,$AF2755)/INDEX('Season Counts'!$J$2:$J$740,$AF2755),"")</f>
        <v>0.364247311827957</v>
      </c>
      <c r="AB2755" s="41" t="n">
        <f aca="false">IFERROR(R2755-AA2755,"")</f>
        <v>0.010752688172043</v>
      </c>
      <c r="AC2755" s="39" t="n">
        <f aca="false">IFERROR(INDEX('Season Counts'!$AG$2:$AG$740,$AF2755)/INDEX('Season Counts'!$AF$2:$AF$740,$AF2755),"")</f>
        <v>72.9114832535885</v>
      </c>
      <c r="AD2755" s="40" t="n">
        <f aca="false">IFERROR(V2755-AC2755,"")</f>
        <v>0.175140950233143</v>
      </c>
      <c r="AE2755" s="4" t="str">
        <f aca="false">IF(D2755&lt;Guide!$C$21,"Low PA",IF(TRIM(IF(ISNUMBER(AD2755),IF(N(AD2755)&lt;=-Guide!$C$24,"▼ Bat Speed  ",IF(N(AD2755)&gt;=Guide!$C$24,"▲ Bat Speed  ","")),"")&amp;IF(N(Z2755)&gt;=Guide!$C$22,"▲ Contact  ","")&amp;IF(N(Z2755)&lt;=-Guide!$C$22,"▼ Contact  ","")&amp;IF(N(AB2755)&gt;=Guide!$C$23,"▲ Chase  ","")&amp;IF(N(AB2755)&lt;=-Guide!$C$23,"▼ Chase  ",""))="","Stable",TRIM(IF(ISNUMBER(AD2755),IF(N(AD2755)&lt;=-Guide!$C$24,"▼ Bat Speed  ",IF(N(AD2755)&gt;=Guide!$C$24,"▲ Bat Speed  ","")),"")&amp;IF(N(Z2755)&gt;=Guide!$C$22,"▲ Contact  ","")&amp;IF(N(Z2755)&lt;=-Guide!$C$22,"▼ Contact  ","")&amp;IF(N(AB2755)&gt;=Guide!$C$23,"▲ Chase  ","")&amp;IF(N(AB2755)&lt;=-Guide!$C$23,"▼ Chase  ",""))))</f>
        <v>Stable</v>
      </c>
      <c r="AF2755" s="35" t="n">
        <f aca="false">MATCH(Counts!A2755,'Season Counts'!$A$2:$A$740,0)</f>
        <v>701</v>
      </c>
    </row>
    <row r="2756" customFormat="false" ht="15" hidden="false" customHeight="false" outlineLevel="0" collapsed="false">
      <c r="A2756" s="34" t="str">
        <f aca="false">Counts!B2756</f>
        <v>TOR</v>
      </c>
      <c r="B2756" s="5" t="str">
        <f aca="false">Counts!C2756</f>
        <v>Daulton Varsho</v>
      </c>
      <c r="C2756" s="34" t="str">
        <f aca="false">Counts!F2756</f>
        <v>Aug</v>
      </c>
      <c r="D2756" s="35" t="n">
        <f aca="false">IFERROR(Counts!P2756,"")</f>
        <v>7</v>
      </c>
      <c r="E2756" s="36" t="n">
        <f aca="false">IFERROR(Counts!R2756/Counts!Q2756,"")</f>
        <v>0.166666666666667</v>
      </c>
      <c r="F2756" s="36" t="n">
        <f aca="false">IFERROR((Counts!R2756+Counts!V2756+Counts!W2756)/(Counts!Q2756+Counts!V2756+Counts!W2756+Counts!X2756),"")</f>
        <v>0.285714285714286</v>
      </c>
      <c r="G2756" s="36" t="n">
        <f aca="false">IFERROR((Counts!R2756+Counts!S2756+2*Counts!T2756+3*Counts!U2756)/Counts!Q2756,"")</f>
        <v>0.166666666666667</v>
      </c>
      <c r="H2756" s="35" t="n">
        <f aca="false">IFERROR(Counts!U2756,"")</f>
        <v>0</v>
      </c>
      <c r="I2756" s="36" t="n">
        <f aca="false">IFERROR(Counts!Z2756/Counts!AA2756,"")</f>
        <v>0.228571428571429</v>
      </c>
      <c r="J2756" s="36" t="n">
        <f aca="false">IFERROR(Counts!AB2756/Counts!AA2756,"")</f>
        <v>0.176428571428571</v>
      </c>
      <c r="K2756" s="37" t="n">
        <f aca="false">IFERROR((Counts!AB2756-Counts!Z2756)/Counts!AA2756,"")</f>
        <v>-0.0521428571428571</v>
      </c>
      <c r="L2756" s="38" t="n">
        <f aca="false">IFERROR(Counts!Y2756/Counts!P2756,"")</f>
        <v>0.428571428571429</v>
      </c>
      <c r="M2756" s="38" t="n">
        <f aca="false">IFERROR(Counts!V2756/Counts!P2756,"")</f>
        <v>0.142857142857143</v>
      </c>
      <c r="N2756" s="38" t="n">
        <f aca="false">IFERROR(Counts!AD2756/Counts!AC2756,"")</f>
        <v>0</v>
      </c>
      <c r="O2756" s="38" t="n">
        <f aca="false">IFERROR(Counts!AE2756/Counts!AC2756,"")</f>
        <v>0.333333333333333</v>
      </c>
      <c r="P2756" s="39" t="n">
        <f aca="false">IFERROR(Counts!AG2756/Counts!AF2756,"")</f>
        <v>63.2333333333333</v>
      </c>
      <c r="Q2756" s="38" t="n">
        <f aca="false">IFERROR(Counts!AH2756/Counts!AC2756,"")</f>
        <v>0.333333333333333</v>
      </c>
      <c r="R2756" s="38" t="n">
        <f aca="false">IFERROR(Counts!N2756/Counts!M2756,"")</f>
        <v>0.315789473684211</v>
      </c>
      <c r="S2756" s="38" t="n">
        <f aca="false">IFERROR(Counts!K2756/Counts!J2756,"")</f>
        <v>0.615384615384615</v>
      </c>
      <c r="T2756" s="38" t="n">
        <f aca="false">IFERROR(Counts!I2756/Counts!H2756,"")</f>
        <v>0.357142857142857</v>
      </c>
      <c r="U2756" s="38" t="n">
        <f aca="false">IFERROR(1-Counts!L2756/Counts!K2756,"")</f>
        <v>0.625</v>
      </c>
      <c r="V2756" s="39" t="n">
        <f aca="false">IFERROR(Counts!AJ2756/Counts!AI2756,"")</f>
        <v>73.6625</v>
      </c>
      <c r="W2756" s="38" t="n">
        <f aca="false">IFERROR(Counts!AK2756/Counts!AI2756,"")</f>
        <v>0.375</v>
      </c>
      <c r="X2756" s="40" t="n">
        <f aca="false">IFERROR(Counts!O2756,"")</f>
        <v>-0.815</v>
      </c>
      <c r="Y2756" s="36" t="n">
        <f aca="false">IFERROR(INDEX('Season Counts'!$Y$2:$Y$740,$AF2756)/INDEX('Season Counts'!$X$2:$X$740,$AF2756),"")</f>
        <v>0.292154269972452</v>
      </c>
      <c r="Z2756" s="37" t="n">
        <f aca="false">IFERROR(J2756-Y2756,"")</f>
        <v>-0.11572569854388</v>
      </c>
      <c r="AA2756" s="38" t="n">
        <f aca="false">IFERROR(INDEX('Season Counts'!$K$2:$K$740,$AF2756)/INDEX('Season Counts'!$J$2:$J$740,$AF2756),"")</f>
        <v>0.364247311827957</v>
      </c>
      <c r="AB2756" s="41" t="n">
        <f aca="false">IFERROR(R2756-AA2756,"")</f>
        <v>-0.0484578381437465</v>
      </c>
      <c r="AC2756" s="39" t="n">
        <f aca="false">IFERROR(INDEX('Season Counts'!$AG$2:$AG$740,$AF2756)/INDEX('Season Counts'!$AF$2:$AF$740,$AF2756),"")</f>
        <v>72.9114832535885</v>
      </c>
      <c r="AD2756" s="40" t="n">
        <f aca="false">IFERROR(V2756-AC2756,"")</f>
        <v>0.75101674641148</v>
      </c>
      <c r="AE2756" s="4" t="str">
        <f aca="false">IF(D2756&lt;Guide!$C$21,"Low PA",IF(TRIM(IF(ISNUMBER(AD2756),IF(N(AD2756)&lt;=-Guide!$C$24,"▼ Bat Speed  ",IF(N(AD2756)&gt;=Guide!$C$24,"▲ Bat Speed  ","")),"")&amp;IF(N(Z2756)&gt;=Guide!$C$22,"▲ Contact  ","")&amp;IF(N(Z2756)&lt;=-Guide!$C$22,"▼ Contact  ","")&amp;IF(N(AB2756)&gt;=Guide!$C$23,"▲ Chase  ","")&amp;IF(N(AB2756)&lt;=-Guide!$C$23,"▼ Chase  ",""))="","Stable",TRIM(IF(ISNUMBER(AD2756),IF(N(AD2756)&lt;=-Guide!$C$24,"▼ Bat Speed  ",IF(N(AD2756)&gt;=Guide!$C$24,"▲ Bat Speed  ","")),"")&amp;IF(N(Z2756)&gt;=Guide!$C$22,"▲ Contact  ","")&amp;IF(N(Z2756)&lt;=-Guide!$C$22,"▼ Contact  ","")&amp;IF(N(AB2756)&gt;=Guide!$C$23,"▲ Chase  ","")&amp;IF(N(AB2756)&lt;=-Guide!$C$23,"▼ Chase  ",""))))</f>
        <v>Low PA</v>
      </c>
      <c r="AF2756" s="35" t="n">
        <f aca="false">MATCH(Counts!A2756,'Season Counts'!$A$2:$A$740,0)</f>
        <v>701</v>
      </c>
    </row>
    <row r="2757" customFormat="false" ht="15" hidden="false" customHeight="false" outlineLevel="0" collapsed="false">
      <c r="A2757" s="34" t="str">
        <f aca="false">Counts!B2757</f>
        <v>TOR</v>
      </c>
      <c r="B2757" s="5" t="str">
        <f aca="false">Counts!C2757</f>
        <v>Myles Straw</v>
      </c>
      <c r="C2757" s="34" t="str">
        <f aca="false">Counts!F2757</f>
        <v>Mar-Apr</v>
      </c>
      <c r="D2757" s="35" t="n">
        <f aca="false">IFERROR(Counts!P2757,"")</f>
        <v>53</v>
      </c>
      <c r="E2757" s="36" t="n">
        <f aca="false">IFERROR(Counts!R2757/Counts!Q2757,"")</f>
        <v>0.276595744680851</v>
      </c>
      <c r="F2757" s="36" t="n">
        <f aca="false">IFERROR((Counts!R2757+Counts!V2757+Counts!W2757)/(Counts!Q2757+Counts!V2757+Counts!W2757+Counts!X2757),"")</f>
        <v>0.326923076923077</v>
      </c>
      <c r="G2757" s="36" t="n">
        <f aca="false">IFERROR((Counts!R2757+Counts!S2757+2*Counts!T2757+3*Counts!U2757)/Counts!Q2757,"")</f>
        <v>0.382978723404255</v>
      </c>
      <c r="H2757" s="35" t="n">
        <f aca="false">IFERROR(Counts!U2757,"")</f>
        <v>1</v>
      </c>
      <c r="I2757" s="36" t="n">
        <f aca="false">IFERROR(Counts!Z2757/Counts!AA2757,"")</f>
        <v>0.326923076923077</v>
      </c>
      <c r="J2757" s="36" t="n">
        <f aca="false">IFERROR(Counts!AB2757/Counts!AA2757,"")</f>
        <v>0.335923076923077</v>
      </c>
      <c r="K2757" s="37" t="n">
        <f aca="false">IFERROR((Counts!AB2757-Counts!Z2757)/Counts!AA2757,"")</f>
        <v>0.009</v>
      </c>
      <c r="L2757" s="38" t="n">
        <f aca="false">IFERROR(Counts!Y2757/Counts!P2757,"")</f>
        <v>0.0943396226415094</v>
      </c>
      <c r="M2757" s="38" t="n">
        <f aca="false">IFERROR(Counts!V2757/Counts!P2757,"")</f>
        <v>0.0754716981132075</v>
      </c>
      <c r="N2757" s="38" t="n">
        <f aca="false">IFERROR(Counts!AD2757/Counts!AC2757,"")</f>
        <v>0.0454545454545455</v>
      </c>
      <c r="O2757" s="38" t="n">
        <f aca="false">IFERROR(Counts!AE2757/Counts!AC2757,"")</f>
        <v>0.272727272727273</v>
      </c>
      <c r="P2757" s="39" t="n">
        <f aca="false">IFERROR(Counts!AG2757/Counts!AF2757,"")</f>
        <v>85.3727272727273</v>
      </c>
      <c r="Q2757" s="38" t="n">
        <f aca="false">IFERROR(Counts!AH2757/Counts!AC2757,"")</f>
        <v>0.340909090909091</v>
      </c>
      <c r="R2757" s="38" t="n">
        <f aca="false">IFERROR(Counts!N2757/Counts!M2757,"")</f>
        <v>0.224489795918367</v>
      </c>
      <c r="S2757" s="38" t="n">
        <f aca="false">IFERROR(Counts!K2757/Counts!J2757,"")</f>
        <v>0.574257425742574</v>
      </c>
      <c r="T2757" s="38" t="n">
        <f aca="false">IFERROR(Counts!I2757/Counts!H2757,"")</f>
        <v>0.0875</v>
      </c>
      <c r="U2757" s="38" t="n">
        <f aca="false">IFERROR(1-Counts!L2757/Counts!K2757,"")</f>
        <v>0.948275862068966</v>
      </c>
      <c r="V2757" s="39" t="n">
        <f aca="false">IFERROR(Counts!AJ2757/Counts!AI2757,"")</f>
        <v>69.2032258064516</v>
      </c>
      <c r="W2757" s="38" t="n">
        <f aca="false">IFERROR(Counts!AK2757/Counts!AI2757,"")</f>
        <v>0.145161290322581</v>
      </c>
      <c r="X2757" s="40" t="n">
        <f aca="false">IFERROR(Counts!O2757,"")</f>
        <v>-0.103</v>
      </c>
      <c r="Y2757" s="36" t="n">
        <f aca="false">IFERROR(INDEX('Season Counts'!$Y$2:$Y$740,$AF2757)/INDEX('Season Counts'!$X$2:$X$740,$AF2757),"")</f>
        <v>0.292349693251534</v>
      </c>
      <c r="Z2757" s="37" t="n">
        <f aca="false">IFERROR(J2757-Y2757,"")</f>
        <v>0.0435733836715432</v>
      </c>
      <c r="AA2757" s="38" t="n">
        <f aca="false">IFERROR(INDEX('Season Counts'!$K$2:$K$740,$AF2757)/INDEX('Season Counts'!$J$2:$J$740,$AF2757),"")</f>
        <v>0.230769230769231</v>
      </c>
      <c r="AB2757" s="41" t="n">
        <f aca="false">IFERROR(R2757-AA2757,"")</f>
        <v>-0.00627943485086344</v>
      </c>
      <c r="AC2757" s="39" t="n">
        <f aca="false">IFERROR(INDEX('Season Counts'!$AG$2:$AG$740,$AF2757)/INDEX('Season Counts'!$AF$2:$AF$740,$AF2757),"")</f>
        <v>68.6353488372093</v>
      </c>
      <c r="AD2757" s="40" t="n">
        <f aca="false">IFERROR(V2757-AC2757,"")</f>
        <v>0.567876969242306</v>
      </c>
      <c r="AE2757" s="4" t="str">
        <f aca="false">IF(D2757&lt;Guide!$C$21,"Low PA",IF(TRIM(IF(ISNUMBER(AD2757),IF(N(AD2757)&lt;=-Guide!$C$24,"▼ Bat Speed  ",IF(N(AD2757)&gt;=Guide!$C$24,"▲ Bat Speed  ","")),"")&amp;IF(N(Z2757)&gt;=Guide!$C$22,"▲ Contact  ","")&amp;IF(N(Z2757)&lt;=-Guide!$C$22,"▼ Contact  ","")&amp;IF(N(AB2757)&gt;=Guide!$C$23,"▲ Chase  ","")&amp;IF(N(AB2757)&lt;=-Guide!$C$23,"▼ Chase  ",""))="","Stable",TRIM(IF(ISNUMBER(AD2757),IF(N(AD2757)&lt;=-Guide!$C$24,"▼ Bat Speed  ",IF(N(AD2757)&gt;=Guide!$C$24,"▲ Bat Speed  ","")),"")&amp;IF(N(Z2757)&gt;=Guide!$C$22,"▲ Contact  ","")&amp;IF(N(Z2757)&lt;=-Guide!$C$22,"▼ Contact  ","")&amp;IF(N(AB2757)&gt;=Guide!$C$23,"▲ Chase  ","")&amp;IF(N(AB2757)&lt;=-Guide!$C$23,"▼ Chase  ",""))))</f>
        <v>▲ Contact</v>
      </c>
      <c r="AF2757" s="35" t="n">
        <f aca="false">MATCH(Counts!A2757,'Season Counts'!$A$2:$A$740,0)</f>
        <v>702</v>
      </c>
    </row>
    <row r="2758" customFormat="false" ht="15" hidden="false" customHeight="false" outlineLevel="0" collapsed="false">
      <c r="A2758" s="34" t="str">
        <f aca="false">Counts!B2758</f>
        <v>TOR</v>
      </c>
      <c r="B2758" s="5" t="str">
        <f aca="false">Counts!C2758</f>
        <v>Myles Straw</v>
      </c>
      <c r="C2758" s="34" t="str">
        <f aca="false">Counts!F2758</f>
        <v>May</v>
      </c>
      <c r="D2758" s="35" t="n">
        <f aca="false">IFERROR(Counts!P2758,"")</f>
        <v>46</v>
      </c>
      <c r="E2758" s="36" t="n">
        <f aca="false">IFERROR(Counts!R2758/Counts!Q2758,"")</f>
        <v>0.2</v>
      </c>
      <c r="F2758" s="36" t="n">
        <f aca="false">IFERROR((Counts!R2758+Counts!V2758+Counts!W2758)/(Counts!Q2758+Counts!V2758+Counts!W2758+Counts!X2758),"")</f>
        <v>0.304347826086957</v>
      </c>
      <c r="G2758" s="36" t="n">
        <f aca="false">IFERROR((Counts!R2758+Counts!S2758+2*Counts!T2758+3*Counts!U2758)/Counts!Q2758,"")</f>
        <v>0.3</v>
      </c>
      <c r="H2758" s="35" t="n">
        <f aca="false">IFERROR(Counts!U2758,"")</f>
        <v>1</v>
      </c>
      <c r="I2758" s="36" t="n">
        <f aca="false">IFERROR(Counts!Z2758/Counts!AA2758,"")</f>
        <v>0.279347826086957</v>
      </c>
      <c r="J2758" s="36" t="n">
        <f aca="false">IFERROR(Counts!AB2758/Counts!AA2758,"")</f>
        <v>0.312391304347826</v>
      </c>
      <c r="K2758" s="37" t="n">
        <f aca="false">IFERROR((Counts!AB2758-Counts!Z2758)/Counts!AA2758,"")</f>
        <v>0.0330434782608696</v>
      </c>
      <c r="L2758" s="38" t="n">
        <f aca="false">IFERROR(Counts!Y2758/Counts!P2758,"")</f>
        <v>0.217391304347826</v>
      </c>
      <c r="M2758" s="38" t="n">
        <f aca="false">IFERROR(Counts!V2758/Counts!P2758,"")</f>
        <v>0.130434782608696</v>
      </c>
      <c r="N2758" s="38" t="n">
        <f aca="false">IFERROR(Counts!AD2758/Counts!AC2758,"")</f>
        <v>0.0666666666666667</v>
      </c>
      <c r="O2758" s="38" t="n">
        <f aca="false">IFERROR(Counts!AE2758/Counts!AC2758,"")</f>
        <v>0.3</v>
      </c>
      <c r="P2758" s="39" t="n">
        <f aca="false">IFERROR(Counts!AG2758/Counts!AF2758,"")</f>
        <v>84.5666666666667</v>
      </c>
      <c r="Q2758" s="38" t="n">
        <f aca="false">IFERROR(Counts!AH2758/Counts!AC2758,"")</f>
        <v>0.266666666666667</v>
      </c>
      <c r="R2758" s="38" t="n">
        <f aca="false">IFERROR(Counts!N2758/Counts!M2758,"")</f>
        <v>0.157303370786517</v>
      </c>
      <c r="S2758" s="38" t="n">
        <f aca="false">IFERROR(Counts!K2758/Counts!J2758,"")</f>
        <v>0.551724137931035</v>
      </c>
      <c r="T2758" s="38" t="n">
        <f aca="false">IFERROR(Counts!I2758/Counts!H2758,"")</f>
        <v>0.145161290322581</v>
      </c>
      <c r="U2758" s="38" t="n">
        <f aca="false">IFERROR(1-Counts!L2758/Counts!K2758,"")</f>
        <v>0.895833333333333</v>
      </c>
      <c r="V2758" s="39" t="n">
        <f aca="false">IFERROR(Counts!AJ2758/Counts!AI2758,"")</f>
        <v>69.5415094339623</v>
      </c>
      <c r="W2758" s="38" t="n">
        <f aca="false">IFERROR(Counts!AK2758/Counts!AI2758,"")</f>
        <v>0.0377358490566038</v>
      </c>
      <c r="X2758" s="40" t="n">
        <f aca="false">IFERROR(Counts!O2758,"")</f>
        <v>-1.453</v>
      </c>
      <c r="Y2758" s="36" t="n">
        <f aca="false">IFERROR(INDEX('Season Counts'!$Y$2:$Y$740,$AF2758)/INDEX('Season Counts'!$X$2:$X$740,$AF2758),"")</f>
        <v>0.292349693251534</v>
      </c>
      <c r="Z2758" s="37" t="n">
        <f aca="false">IFERROR(J2758-Y2758,"")</f>
        <v>0.0200416110962923</v>
      </c>
      <c r="AA2758" s="38" t="n">
        <f aca="false">IFERROR(INDEX('Season Counts'!$K$2:$K$740,$AF2758)/INDEX('Season Counts'!$J$2:$J$740,$AF2758),"")</f>
        <v>0.230769230769231</v>
      </c>
      <c r="AB2758" s="41" t="n">
        <f aca="false">IFERROR(R2758-AA2758,"")</f>
        <v>-0.0734658599827139</v>
      </c>
      <c r="AC2758" s="39" t="n">
        <f aca="false">IFERROR(INDEX('Season Counts'!$AG$2:$AG$740,$AF2758)/INDEX('Season Counts'!$AF$2:$AF$740,$AF2758),"")</f>
        <v>68.6353488372093</v>
      </c>
      <c r="AD2758" s="40" t="n">
        <f aca="false">IFERROR(V2758-AC2758,"")</f>
        <v>0.906160596752955</v>
      </c>
      <c r="AE2758" s="4" t="str">
        <f aca="false">IF(D2758&lt;Guide!$C$21,"Low PA",IF(TRIM(IF(ISNUMBER(AD2758),IF(N(AD2758)&lt;=-Guide!$C$24,"▼ Bat Speed  ",IF(N(AD2758)&gt;=Guide!$C$24,"▲ Bat Speed  ","")),"")&amp;IF(N(Z2758)&gt;=Guide!$C$22,"▲ Contact  ","")&amp;IF(N(Z2758)&lt;=-Guide!$C$22,"▼ Contact  ","")&amp;IF(N(AB2758)&gt;=Guide!$C$23,"▲ Chase  ","")&amp;IF(N(AB2758)&lt;=-Guide!$C$23,"▼ Chase  ",""))="","Stable",TRIM(IF(ISNUMBER(AD2758),IF(N(AD2758)&lt;=-Guide!$C$24,"▼ Bat Speed  ",IF(N(AD2758)&gt;=Guide!$C$24,"▲ Bat Speed  ","")),"")&amp;IF(N(Z2758)&gt;=Guide!$C$22,"▲ Contact  ","")&amp;IF(N(Z2758)&lt;=-Guide!$C$22,"▼ Contact  ","")&amp;IF(N(AB2758)&gt;=Guide!$C$23,"▲ Chase  ","")&amp;IF(N(AB2758)&lt;=-Guide!$C$23,"▼ Chase  ",""))))</f>
        <v>▼ Chase</v>
      </c>
      <c r="AF2758" s="35" t="n">
        <f aca="false">MATCH(Counts!A2758,'Season Counts'!$A$2:$A$740,0)</f>
        <v>702</v>
      </c>
    </row>
    <row r="2759" customFormat="false" ht="15" hidden="false" customHeight="false" outlineLevel="0" collapsed="false">
      <c r="A2759" s="34" t="str">
        <f aca="false">Counts!B2759</f>
        <v>TOR</v>
      </c>
      <c r="B2759" s="5" t="str">
        <f aca="false">Counts!C2759</f>
        <v>Myles Straw</v>
      </c>
      <c r="C2759" s="34" t="str">
        <f aca="false">Counts!F2759</f>
        <v>Jun</v>
      </c>
      <c r="D2759" s="35" t="n">
        <f aca="false">IFERROR(Counts!P2759,"")</f>
        <v>52</v>
      </c>
      <c r="E2759" s="36" t="n">
        <f aca="false">IFERROR(Counts!R2759/Counts!Q2759,"")</f>
        <v>0.217391304347826</v>
      </c>
      <c r="F2759" s="36" t="n">
        <f aca="false">IFERROR((Counts!R2759+Counts!V2759+Counts!W2759)/(Counts!Q2759+Counts!V2759+Counts!W2759+Counts!X2759),"")</f>
        <v>0.254901960784314</v>
      </c>
      <c r="G2759" s="36" t="n">
        <f aca="false">IFERROR((Counts!R2759+Counts!S2759+2*Counts!T2759+3*Counts!U2759)/Counts!Q2759,"")</f>
        <v>0.282608695652174</v>
      </c>
      <c r="H2759" s="35" t="n">
        <f aca="false">IFERROR(Counts!U2759,"")</f>
        <v>0</v>
      </c>
      <c r="I2759" s="36" t="n">
        <f aca="false">IFERROR(Counts!Z2759/Counts!AA2759,"")</f>
        <v>0.238235294117647</v>
      </c>
      <c r="J2759" s="36" t="n">
        <f aca="false">IFERROR(Counts!AB2759/Counts!AA2759,"")</f>
        <v>0.243647058823529</v>
      </c>
      <c r="K2759" s="37" t="n">
        <f aca="false">IFERROR((Counts!AB2759-Counts!Z2759)/Counts!AA2759,"")</f>
        <v>0.00541176470588235</v>
      </c>
      <c r="L2759" s="38" t="n">
        <f aca="false">IFERROR(Counts!Y2759/Counts!P2759,"")</f>
        <v>0.134615384615385</v>
      </c>
      <c r="M2759" s="38" t="n">
        <f aca="false">IFERROR(Counts!V2759/Counts!P2759,"")</f>
        <v>0.0576923076923077</v>
      </c>
      <c r="N2759" s="38" t="n">
        <f aca="false">IFERROR(Counts!AD2759/Counts!AC2759,"")</f>
        <v>0</v>
      </c>
      <c r="O2759" s="38" t="n">
        <f aca="false">IFERROR(Counts!AE2759/Counts!AC2759,"")</f>
        <v>0.238095238095238</v>
      </c>
      <c r="P2759" s="39" t="n">
        <f aca="false">IFERROR(Counts!AG2759/Counts!AF2759,"")</f>
        <v>83.8666666666667</v>
      </c>
      <c r="Q2759" s="38" t="n">
        <f aca="false">IFERROR(Counts!AH2759/Counts!AC2759,"")</f>
        <v>0.261904761904762</v>
      </c>
      <c r="R2759" s="38" t="n">
        <f aca="false">IFERROR(Counts!N2759/Counts!M2759,"")</f>
        <v>0.178571428571429</v>
      </c>
      <c r="S2759" s="38" t="n">
        <f aca="false">IFERROR(Counts!K2759/Counts!J2759,"")</f>
        <v>0.605504587155963</v>
      </c>
      <c r="T2759" s="38" t="n">
        <f aca="false">IFERROR(Counts!I2759/Counts!H2759,"")</f>
        <v>0.104651162790698</v>
      </c>
      <c r="U2759" s="38" t="n">
        <f aca="false">IFERROR(1-Counts!L2759/Counts!K2759,"")</f>
        <v>0.924242424242424</v>
      </c>
      <c r="V2759" s="39" t="n">
        <f aca="false">IFERROR(Counts!AJ2759/Counts!AI2759,"")</f>
        <v>67.6430379746836</v>
      </c>
      <c r="W2759" s="38" t="n">
        <f aca="false">IFERROR(Counts!AK2759/Counts!AI2759,"")</f>
        <v>0</v>
      </c>
      <c r="X2759" s="40" t="n">
        <f aca="false">IFERROR(Counts!O2759,"")</f>
        <v>-3.711</v>
      </c>
      <c r="Y2759" s="36" t="n">
        <f aca="false">IFERROR(INDEX('Season Counts'!$Y$2:$Y$740,$AF2759)/INDEX('Season Counts'!$X$2:$X$740,$AF2759),"")</f>
        <v>0.292349693251534</v>
      </c>
      <c r="Z2759" s="37" t="n">
        <f aca="false">IFERROR(J2759-Y2759,"")</f>
        <v>-0.0487026344280044</v>
      </c>
      <c r="AA2759" s="38" t="n">
        <f aca="false">IFERROR(INDEX('Season Counts'!$K$2:$K$740,$AF2759)/INDEX('Season Counts'!$J$2:$J$740,$AF2759),"")</f>
        <v>0.230769230769231</v>
      </c>
      <c r="AB2759" s="41" t="n">
        <f aca="false">IFERROR(R2759-AA2759,"")</f>
        <v>-0.0521978021978022</v>
      </c>
      <c r="AC2759" s="39" t="n">
        <f aca="false">IFERROR(INDEX('Season Counts'!$AG$2:$AG$740,$AF2759)/INDEX('Season Counts'!$AF$2:$AF$740,$AF2759),"")</f>
        <v>68.6353488372093</v>
      </c>
      <c r="AD2759" s="40" t="n">
        <f aca="false">IFERROR(V2759-AC2759,"")</f>
        <v>-0.992310862525756</v>
      </c>
      <c r="AE2759" s="4" t="str">
        <f aca="false">IF(D2759&lt;Guide!$C$21,"Low PA",IF(TRIM(IF(ISNUMBER(AD2759),IF(N(AD2759)&lt;=-Guide!$C$24,"▼ Bat Speed  ",IF(N(AD2759)&gt;=Guide!$C$24,"▲ Bat Speed  ","")),"")&amp;IF(N(Z2759)&gt;=Guide!$C$22,"▲ Contact  ","")&amp;IF(N(Z2759)&lt;=-Guide!$C$22,"▼ Contact  ","")&amp;IF(N(AB2759)&gt;=Guide!$C$23,"▲ Chase  ","")&amp;IF(N(AB2759)&lt;=-Guide!$C$23,"▼ Chase  ",""))="","Stable",TRIM(IF(ISNUMBER(AD2759),IF(N(AD2759)&lt;=-Guide!$C$24,"▼ Bat Speed  ",IF(N(AD2759)&gt;=Guide!$C$24,"▲ Bat Speed  ","")),"")&amp;IF(N(Z2759)&gt;=Guide!$C$22,"▲ Contact  ","")&amp;IF(N(Z2759)&lt;=-Guide!$C$22,"▼ Contact  ","")&amp;IF(N(AB2759)&gt;=Guide!$C$23,"▲ Chase  ","")&amp;IF(N(AB2759)&lt;=-Guide!$C$23,"▼ Chase  ",""))))</f>
        <v>▼ Contact ▼ Chase</v>
      </c>
      <c r="AF2759" s="35" t="n">
        <f aca="false">MATCH(Counts!A2759,'Season Counts'!$A$2:$A$740,0)</f>
        <v>702</v>
      </c>
    </row>
    <row r="2760" customFormat="false" ht="15" hidden="false" customHeight="false" outlineLevel="0" collapsed="false">
      <c r="A2760" s="34" t="str">
        <f aca="false">Counts!B2760</f>
        <v>TOR</v>
      </c>
      <c r="B2760" s="5" t="str">
        <f aca="false">Counts!C2760</f>
        <v>Myles Straw</v>
      </c>
      <c r="C2760" s="34" t="str">
        <f aca="false">Counts!F2760</f>
        <v>Jul</v>
      </c>
      <c r="D2760" s="35" t="n">
        <f aca="false">IFERROR(Counts!P2760,"")</f>
        <v>39</v>
      </c>
      <c r="E2760" s="36" t="n">
        <f aca="false">IFERROR(Counts!R2760/Counts!Q2760,"")</f>
        <v>0.162162162162162</v>
      </c>
      <c r="F2760" s="36" t="n">
        <f aca="false">IFERROR((Counts!R2760+Counts!V2760+Counts!W2760)/(Counts!Q2760+Counts!V2760+Counts!W2760+Counts!X2760),"")</f>
        <v>0.205128205128205</v>
      </c>
      <c r="G2760" s="36" t="n">
        <f aca="false">IFERROR((Counts!R2760+Counts!S2760+2*Counts!T2760+3*Counts!U2760)/Counts!Q2760,"")</f>
        <v>0.27027027027027</v>
      </c>
      <c r="H2760" s="35" t="n">
        <f aca="false">IFERROR(Counts!U2760,"")</f>
        <v>1</v>
      </c>
      <c r="I2760" s="36" t="n">
        <f aca="false">IFERROR(Counts!Z2760/Counts!AA2760,"")</f>
        <v>0.211538461538462</v>
      </c>
      <c r="J2760" s="36" t="n">
        <f aca="false">IFERROR(Counts!AB2760/Counts!AA2760,"")</f>
        <v>0.326461538461538</v>
      </c>
      <c r="K2760" s="37" t="n">
        <f aca="false">IFERROR((Counts!AB2760-Counts!Z2760)/Counts!AA2760,"")</f>
        <v>0.114923076923077</v>
      </c>
      <c r="L2760" s="38" t="n">
        <f aca="false">IFERROR(Counts!Y2760/Counts!P2760,"")</f>
        <v>0.0769230769230769</v>
      </c>
      <c r="M2760" s="38" t="n">
        <f aca="false">IFERROR(Counts!V2760/Counts!P2760,"")</f>
        <v>0.0256410256410256</v>
      </c>
      <c r="N2760" s="38" t="n">
        <f aca="false">IFERROR(Counts!AD2760/Counts!AC2760,"")</f>
        <v>0.0588235294117647</v>
      </c>
      <c r="O2760" s="38" t="n">
        <f aca="false">IFERROR(Counts!AE2760/Counts!AC2760,"")</f>
        <v>0.205882352941176</v>
      </c>
      <c r="P2760" s="39" t="n">
        <f aca="false">IFERROR(Counts!AG2760/Counts!AF2760,"")</f>
        <v>84.9176470588235</v>
      </c>
      <c r="Q2760" s="38" t="n">
        <f aca="false">IFERROR(Counts!AH2760/Counts!AC2760,"")</f>
        <v>0.5</v>
      </c>
      <c r="R2760" s="38" t="n">
        <f aca="false">IFERROR(Counts!N2760/Counts!M2760,"")</f>
        <v>0.32</v>
      </c>
      <c r="S2760" s="38" t="n">
        <f aca="false">IFERROR(Counts!K2760/Counts!J2760,"")</f>
        <v>0.641791044776119</v>
      </c>
      <c r="T2760" s="38" t="n">
        <f aca="false">IFERROR(Counts!I2760/Counts!H2760,"")</f>
        <v>0.0677966101694915</v>
      </c>
      <c r="U2760" s="38" t="n">
        <f aca="false">IFERROR(1-Counts!L2760/Counts!K2760,"")</f>
        <v>0.976744186046512</v>
      </c>
      <c r="V2760" s="39" t="n">
        <f aca="false">IFERROR(Counts!AJ2760/Counts!AI2760,"")</f>
        <v>68.4791666666667</v>
      </c>
      <c r="W2760" s="38" t="n">
        <f aca="false">IFERROR(Counts!AK2760/Counts!AI2760,"")</f>
        <v>0.0625</v>
      </c>
      <c r="X2760" s="40" t="n">
        <f aca="false">IFERROR(Counts!O2760,"")</f>
        <v>-4.105</v>
      </c>
      <c r="Y2760" s="36" t="n">
        <f aca="false">IFERROR(INDEX('Season Counts'!$Y$2:$Y$740,$AF2760)/INDEX('Season Counts'!$X$2:$X$740,$AF2760),"")</f>
        <v>0.292349693251534</v>
      </c>
      <c r="Z2760" s="37" t="n">
        <f aca="false">IFERROR(J2760-Y2760,"")</f>
        <v>0.0341118452100047</v>
      </c>
      <c r="AA2760" s="38" t="n">
        <f aca="false">IFERROR(INDEX('Season Counts'!$K$2:$K$740,$AF2760)/INDEX('Season Counts'!$J$2:$J$740,$AF2760),"")</f>
        <v>0.230769230769231</v>
      </c>
      <c r="AB2760" s="41" t="n">
        <f aca="false">IFERROR(R2760-AA2760,"")</f>
        <v>0.0892307692307692</v>
      </c>
      <c r="AC2760" s="39" t="n">
        <f aca="false">IFERROR(INDEX('Season Counts'!$AG$2:$AG$740,$AF2760)/INDEX('Season Counts'!$AF$2:$AF$740,$AF2760),"")</f>
        <v>68.6353488372093</v>
      </c>
      <c r="AD2760" s="40" t="n">
        <f aca="false">IFERROR(V2760-AC2760,"")</f>
        <v>-0.156182170542635</v>
      </c>
      <c r="AE2760" s="4" t="str">
        <f aca="false">IF(D2760&lt;Guide!$C$21,"Low PA",IF(TRIM(IF(ISNUMBER(AD2760),IF(N(AD2760)&lt;=-Guide!$C$24,"▼ Bat Speed  ",IF(N(AD2760)&gt;=Guide!$C$24,"▲ Bat Speed  ","")),"")&amp;IF(N(Z2760)&gt;=Guide!$C$22,"▲ Contact  ","")&amp;IF(N(Z2760)&lt;=-Guide!$C$22,"▼ Contact  ","")&amp;IF(N(AB2760)&gt;=Guide!$C$23,"▲ Chase  ","")&amp;IF(N(AB2760)&lt;=-Guide!$C$23,"▼ Chase  ",""))="","Stable",TRIM(IF(ISNUMBER(AD2760),IF(N(AD2760)&lt;=-Guide!$C$24,"▼ Bat Speed  ",IF(N(AD2760)&gt;=Guide!$C$24,"▲ Bat Speed  ","")),"")&amp;IF(N(Z2760)&gt;=Guide!$C$22,"▲ Contact  ","")&amp;IF(N(Z2760)&lt;=-Guide!$C$22,"▼ Contact  ","")&amp;IF(N(AB2760)&gt;=Guide!$C$23,"▲ Chase  ","")&amp;IF(N(AB2760)&lt;=-Guide!$C$23,"▼ Chase  ",""))))</f>
        <v>Low PA</v>
      </c>
      <c r="AF2760" s="35" t="n">
        <f aca="false">MATCH(Counts!A2760,'Season Counts'!$A$2:$A$740,0)</f>
        <v>702</v>
      </c>
    </row>
    <row r="2761" customFormat="false" ht="15" hidden="false" customHeight="false" outlineLevel="0" collapsed="false">
      <c r="A2761" s="34" t="str">
        <f aca="false">Counts!B2761</f>
        <v>TOR</v>
      </c>
      <c r="B2761" s="5" t="str">
        <f aca="false">Counts!C2761</f>
        <v>Myles Straw</v>
      </c>
      <c r="C2761" s="34" t="str">
        <f aca="false">Counts!F2761</f>
        <v>Aug</v>
      </c>
      <c r="D2761" s="35" t="n">
        <f aca="false">IFERROR(Counts!P2761,"")</f>
        <v>83</v>
      </c>
      <c r="E2761" s="36" t="n">
        <f aca="false">IFERROR(Counts!R2761/Counts!Q2761,"")</f>
        <v>0.253333333333333</v>
      </c>
      <c r="F2761" s="36" t="n">
        <f aca="false">IFERROR((Counts!R2761+Counts!V2761+Counts!W2761)/(Counts!Q2761+Counts!V2761+Counts!W2761+Counts!X2761),"")</f>
        <v>0.317073170731707</v>
      </c>
      <c r="G2761" s="36" t="n">
        <f aca="false">IFERROR((Counts!R2761+Counts!S2761+2*Counts!T2761+3*Counts!U2761)/Counts!Q2761,"")</f>
        <v>0.413333333333333</v>
      </c>
      <c r="H2761" s="35" t="n">
        <f aca="false">IFERROR(Counts!U2761,"")</f>
        <v>0</v>
      </c>
      <c r="I2761" s="36" t="n">
        <f aca="false">IFERROR(Counts!Z2761/Counts!AA2761,"")</f>
        <v>0.319512195121951</v>
      </c>
      <c r="J2761" s="36" t="n">
        <f aca="false">IFERROR(Counts!AB2761/Counts!AA2761,"")</f>
        <v>0.283243902439024</v>
      </c>
      <c r="K2761" s="37" t="n">
        <f aca="false">IFERROR((Counts!AB2761-Counts!Z2761)/Counts!AA2761,"")</f>
        <v>-0.0362682926829268</v>
      </c>
      <c r="L2761" s="38" t="n">
        <f aca="false">IFERROR(Counts!Y2761/Counts!P2761,"")</f>
        <v>0.144578313253012</v>
      </c>
      <c r="M2761" s="38" t="n">
        <f aca="false">IFERROR(Counts!V2761/Counts!P2761,"")</f>
        <v>0.0843373493975904</v>
      </c>
      <c r="N2761" s="38" t="n">
        <f aca="false">IFERROR(Counts!AD2761/Counts!AC2761,"")</f>
        <v>0.015625</v>
      </c>
      <c r="O2761" s="38" t="n">
        <f aca="false">IFERROR(Counts!AE2761/Counts!AC2761,"")</f>
        <v>0.265625</v>
      </c>
      <c r="P2761" s="39" t="n">
        <f aca="false">IFERROR(Counts!AG2761/Counts!AF2761,"")</f>
        <v>82.0703125</v>
      </c>
      <c r="Q2761" s="38" t="n">
        <f aca="false">IFERROR(Counts!AH2761/Counts!AC2761,"")</f>
        <v>0.390625</v>
      </c>
      <c r="R2761" s="38" t="n">
        <f aca="false">IFERROR(Counts!N2761/Counts!M2761,"")</f>
        <v>0.284810126582279</v>
      </c>
      <c r="S2761" s="38" t="n">
        <f aca="false">IFERROR(Counts!K2761/Counts!J2761,"")</f>
        <v>0.568862275449102</v>
      </c>
      <c r="T2761" s="38" t="n">
        <f aca="false">IFERROR(Counts!I2761/Counts!H2761,"")</f>
        <v>0.15</v>
      </c>
      <c r="U2761" s="38" t="n">
        <f aca="false">IFERROR(1-Counts!L2761/Counts!K2761,"")</f>
        <v>0.905263157894737</v>
      </c>
      <c r="V2761" s="39" t="n">
        <f aca="false">IFERROR(Counts!AJ2761/Counts!AI2761,"")</f>
        <v>68.6099099099099</v>
      </c>
      <c r="W2761" s="38" t="n">
        <f aca="false">IFERROR(Counts!AK2761/Counts!AI2761,"")</f>
        <v>0.0810810810810811</v>
      </c>
      <c r="X2761" s="40" t="n">
        <f aca="false">IFERROR(Counts!O2761,"")</f>
        <v>1.488</v>
      </c>
      <c r="Y2761" s="36" t="n">
        <f aca="false">IFERROR(INDEX('Season Counts'!$Y$2:$Y$740,$AF2761)/INDEX('Season Counts'!$X$2:$X$740,$AF2761),"")</f>
        <v>0.292349693251534</v>
      </c>
      <c r="Z2761" s="37" t="n">
        <f aca="false">IFERROR(J2761-Y2761,"")</f>
        <v>-0.0091057908125094</v>
      </c>
      <c r="AA2761" s="38" t="n">
        <f aca="false">IFERROR(INDEX('Season Counts'!$K$2:$K$740,$AF2761)/INDEX('Season Counts'!$J$2:$J$740,$AF2761),"")</f>
        <v>0.230769230769231</v>
      </c>
      <c r="AB2761" s="41" t="n">
        <f aca="false">IFERROR(R2761-AA2761,"")</f>
        <v>0.0540408958130477</v>
      </c>
      <c r="AC2761" s="39" t="n">
        <f aca="false">IFERROR(INDEX('Season Counts'!$AG$2:$AG$740,$AF2761)/INDEX('Season Counts'!$AF$2:$AF$740,$AF2761),"")</f>
        <v>68.6353488372093</v>
      </c>
      <c r="AD2761" s="40" t="n">
        <f aca="false">IFERROR(V2761-AC2761,"")</f>
        <v>-0.0254389272994047</v>
      </c>
      <c r="AE2761" s="4" t="str">
        <f aca="false">IF(D2761&lt;Guide!$C$21,"Low PA",IF(TRIM(IF(ISNUMBER(AD2761),IF(N(AD2761)&lt;=-Guide!$C$24,"▼ Bat Speed  ",IF(N(AD2761)&gt;=Guide!$C$24,"▲ Bat Speed  ","")),"")&amp;IF(N(Z2761)&gt;=Guide!$C$22,"▲ Contact  ","")&amp;IF(N(Z2761)&lt;=-Guide!$C$22,"▼ Contact  ","")&amp;IF(N(AB2761)&gt;=Guide!$C$23,"▲ Chase  ","")&amp;IF(N(AB2761)&lt;=-Guide!$C$23,"▼ Chase  ",""))="","Stable",TRIM(IF(ISNUMBER(AD2761),IF(N(AD2761)&lt;=-Guide!$C$24,"▼ Bat Speed  ",IF(N(AD2761)&gt;=Guide!$C$24,"▲ Bat Speed  ","")),"")&amp;IF(N(Z2761)&gt;=Guide!$C$22,"▲ Contact  ","")&amp;IF(N(Z2761)&lt;=-Guide!$C$22,"▼ Contact  ","")&amp;IF(N(AB2761)&gt;=Guide!$C$23,"▲ Chase  ","")&amp;IF(N(AB2761)&lt;=-Guide!$C$23,"▼ Chase  ",""))))</f>
        <v>▲ Chase</v>
      </c>
      <c r="AF2761" s="35" t="n">
        <f aca="false">MATCH(Counts!A2761,'Season Counts'!$A$2:$A$740,0)</f>
        <v>702</v>
      </c>
    </row>
    <row r="2762" customFormat="false" ht="15" hidden="false" customHeight="false" outlineLevel="0" collapsed="false">
      <c r="A2762" s="34" t="str">
        <f aca="false">Counts!B2762</f>
        <v>TOR</v>
      </c>
      <c r="B2762" s="5" t="str">
        <f aca="false">Counts!C2762</f>
        <v>Myles Straw</v>
      </c>
      <c r="C2762" s="34" t="str">
        <f aca="false">Counts!F2762</f>
        <v>Sep</v>
      </c>
      <c r="D2762" s="35" t="n">
        <f aca="false">IFERROR(Counts!P2762,"")</f>
        <v>57</v>
      </c>
      <c r="E2762" s="36" t="n">
        <f aca="false">IFERROR(Counts!R2762/Counts!Q2762,"")</f>
        <v>0.3</v>
      </c>
      <c r="F2762" s="36" t="n">
        <f aca="false">IFERROR((Counts!R2762+Counts!V2762+Counts!W2762)/(Counts!Q2762+Counts!V2762+Counts!W2762+Counts!X2762),"")</f>
        <v>0.375</v>
      </c>
      <c r="G2762" s="36" t="n">
        <f aca="false">IFERROR((Counts!R2762+Counts!S2762+2*Counts!T2762+3*Counts!U2762)/Counts!Q2762,"")</f>
        <v>0.34</v>
      </c>
      <c r="H2762" s="35" t="n">
        <f aca="false">IFERROR(Counts!U2762,"")</f>
        <v>0</v>
      </c>
      <c r="I2762" s="36" t="n">
        <f aca="false">IFERROR(Counts!Z2762/Counts!AA2762,"")</f>
        <v>0.328571428571429</v>
      </c>
      <c r="J2762" s="36" t="n">
        <f aca="false">IFERROR(Counts!AB2762/Counts!AA2762,"")</f>
        <v>0.269357142857143</v>
      </c>
      <c r="K2762" s="37" t="n">
        <f aca="false">IFERROR((Counts!AB2762-Counts!Z2762)/Counts!AA2762,"")</f>
        <v>-0.0592142857142857</v>
      </c>
      <c r="L2762" s="38" t="n">
        <f aca="false">IFERROR(Counts!Y2762/Counts!P2762,"")</f>
        <v>0.12280701754386</v>
      </c>
      <c r="M2762" s="38" t="n">
        <f aca="false">IFERROR(Counts!V2762/Counts!P2762,"")</f>
        <v>0.105263157894737</v>
      </c>
      <c r="N2762" s="38" t="n">
        <f aca="false">IFERROR(Counts!AD2762/Counts!AC2762,"")</f>
        <v>0</v>
      </c>
      <c r="O2762" s="38" t="n">
        <f aca="false">IFERROR(Counts!AE2762/Counts!AC2762,"")</f>
        <v>0.25</v>
      </c>
      <c r="P2762" s="39" t="n">
        <f aca="false">IFERROR(Counts!AG2762/Counts!AF2762,"")</f>
        <v>87.4318181818182</v>
      </c>
      <c r="Q2762" s="38" t="n">
        <f aca="false">IFERROR(Counts!AH2762/Counts!AC2762,"")</f>
        <v>0.318181818181818</v>
      </c>
      <c r="R2762" s="38" t="n">
        <f aca="false">IFERROR(Counts!N2762/Counts!M2762,"")</f>
        <v>0.230769230769231</v>
      </c>
      <c r="S2762" s="38" t="n">
        <f aca="false">IFERROR(Counts!K2762/Counts!J2762,"")</f>
        <v>0.559322033898305</v>
      </c>
      <c r="T2762" s="38" t="n">
        <f aca="false">IFERROR(Counts!I2762/Counts!H2762,"")</f>
        <v>0.0967741935483871</v>
      </c>
      <c r="U2762" s="38" t="n">
        <f aca="false">IFERROR(1-Counts!L2762/Counts!K2762,"")</f>
        <v>0.878787878787879</v>
      </c>
      <c r="V2762" s="39" t="n">
        <f aca="false">IFERROR(Counts!AJ2762/Counts!AI2762,"")</f>
        <v>68.7064935064935</v>
      </c>
      <c r="W2762" s="38" t="n">
        <f aca="false">IFERROR(Counts!AK2762/Counts!AI2762,"")</f>
        <v>0.038961038961039</v>
      </c>
      <c r="X2762" s="40" t="n">
        <f aca="false">IFERROR(Counts!O2762,"")</f>
        <v>0.851</v>
      </c>
      <c r="Y2762" s="36" t="n">
        <f aca="false">IFERROR(INDEX('Season Counts'!$Y$2:$Y$740,$AF2762)/INDEX('Season Counts'!$X$2:$X$740,$AF2762),"")</f>
        <v>0.292349693251534</v>
      </c>
      <c r="Z2762" s="37" t="n">
        <f aca="false">IFERROR(J2762-Y2762,"")</f>
        <v>-0.0229925503943909</v>
      </c>
      <c r="AA2762" s="38" t="n">
        <f aca="false">IFERROR(INDEX('Season Counts'!$K$2:$K$740,$AF2762)/INDEX('Season Counts'!$J$2:$J$740,$AF2762),"")</f>
        <v>0.230769230769231</v>
      </c>
      <c r="AB2762" s="41" t="n">
        <f aca="false">IFERROR(R2762-AA2762,"")</f>
        <v>0</v>
      </c>
      <c r="AC2762" s="39" t="n">
        <f aca="false">IFERROR(INDEX('Season Counts'!$AG$2:$AG$740,$AF2762)/INDEX('Season Counts'!$AF$2:$AF$740,$AF2762),"")</f>
        <v>68.6353488372093</v>
      </c>
      <c r="AD2762" s="40" t="n">
        <f aca="false">IFERROR(V2762-AC2762,"")</f>
        <v>0.0711446692841946</v>
      </c>
      <c r="AE2762" s="4" t="str">
        <f aca="false">IF(D2762&lt;Guide!$C$21,"Low PA",IF(TRIM(IF(ISNUMBER(AD2762),IF(N(AD2762)&lt;=-Guide!$C$24,"▼ Bat Speed  ",IF(N(AD2762)&gt;=Guide!$C$24,"▲ Bat Speed  ","")),"")&amp;IF(N(Z2762)&gt;=Guide!$C$22,"▲ Contact  ","")&amp;IF(N(Z2762)&lt;=-Guide!$C$22,"▼ Contact  ","")&amp;IF(N(AB2762)&gt;=Guide!$C$23,"▲ Chase  ","")&amp;IF(N(AB2762)&lt;=-Guide!$C$23,"▼ Chase  ",""))="","Stable",TRIM(IF(ISNUMBER(AD2762),IF(N(AD2762)&lt;=-Guide!$C$24,"▼ Bat Speed  ",IF(N(AD2762)&gt;=Guide!$C$24,"▲ Bat Speed  ","")),"")&amp;IF(N(Z2762)&gt;=Guide!$C$22,"▲ Contact  ","")&amp;IF(N(Z2762)&lt;=-Guide!$C$22,"▼ Contact  ","")&amp;IF(N(AB2762)&gt;=Guide!$C$23,"▲ Chase  ","")&amp;IF(N(AB2762)&lt;=-Guide!$C$23,"▼ Chase  ",""))))</f>
        <v>Stable</v>
      </c>
      <c r="AF2762" s="35" t="n">
        <f aca="false">MATCH(Counts!A2762,'Season Counts'!$A$2:$A$740,0)</f>
        <v>702</v>
      </c>
    </row>
    <row r="2763" customFormat="false" ht="15" hidden="false" customHeight="false" outlineLevel="0" collapsed="false">
      <c r="A2763" s="34" t="str">
        <f aca="false">Counts!B2763</f>
        <v>TOR</v>
      </c>
      <c r="B2763" s="5" t="str">
        <f aca="false">Counts!C2763</f>
        <v>Alejandro Kirk</v>
      </c>
      <c r="C2763" s="34" t="str">
        <f aca="false">Counts!F2763</f>
        <v>Mar-Apr</v>
      </c>
      <c r="D2763" s="35" t="n">
        <f aca="false">IFERROR(Counts!P2763,"")</f>
        <v>22</v>
      </c>
      <c r="E2763" s="36" t="n">
        <f aca="false">IFERROR(Counts!R2763/Counts!Q2763,"")</f>
        <v>0.15</v>
      </c>
      <c r="F2763" s="36" t="n">
        <f aca="false">IFERROR((Counts!R2763+Counts!V2763+Counts!W2763)/(Counts!Q2763+Counts!V2763+Counts!W2763+Counts!X2763),"")</f>
        <v>0.227272727272727</v>
      </c>
      <c r="G2763" s="36" t="n">
        <f aca="false">IFERROR((Counts!R2763+Counts!S2763+2*Counts!T2763+3*Counts!U2763)/Counts!Q2763,"")</f>
        <v>0.35</v>
      </c>
      <c r="H2763" s="35" t="n">
        <f aca="false">IFERROR(Counts!U2763,"")</f>
        <v>1</v>
      </c>
      <c r="I2763" s="36" t="n">
        <f aca="false">IFERROR(Counts!Z2763/Counts!AA2763,"")</f>
        <v>0.230952380952381</v>
      </c>
      <c r="J2763" s="36" t="n">
        <f aca="false">IFERROR(Counts!AB2763/Counts!AA2763,"")</f>
        <v>0.278714285714286</v>
      </c>
      <c r="K2763" s="37" t="n">
        <f aca="false">IFERROR((Counts!AB2763-Counts!Z2763)/Counts!AA2763,"")</f>
        <v>0.0477619047619048</v>
      </c>
      <c r="L2763" s="38" t="n">
        <f aca="false">IFERROR(Counts!Y2763/Counts!P2763,"")</f>
        <v>0.0909090909090909</v>
      </c>
      <c r="M2763" s="38" t="n">
        <f aca="false">IFERROR(Counts!V2763/Counts!P2763,"")</f>
        <v>0.0909090909090909</v>
      </c>
      <c r="N2763" s="38" t="n">
        <f aca="false">IFERROR(Counts!AD2763/Counts!AC2763,"")</f>
        <v>0.0555555555555556</v>
      </c>
      <c r="O2763" s="38" t="n">
        <f aca="false">IFERROR(Counts!AE2763/Counts!AC2763,"")</f>
        <v>0.444444444444444</v>
      </c>
      <c r="P2763" s="39" t="n">
        <f aca="false">IFERROR(Counts!AG2763/Counts!AF2763,"")</f>
        <v>85.5333333333333</v>
      </c>
      <c r="Q2763" s="38" t="n">
        <f aca="false">IFERROR(Counts!AH2763/Counts!AC2763,"")</f>
        <v>0.333333333333333</v>
      </c>
      <c r="R2763" s="38" t="n">
        <f aca="false">IFERROR(Counts!N2763/Counts!M2763,"")</f>
        <v>0.405405405405405</v>
      </c>
      <c r="S2763" s="38" t="n">
        <f aca="false">IFERROR(Counts!K2763/Counts!J2763,"")</f>
        <v>0.675675675675676</v>
      </c>
      <c r="T2763" s="38" t="n">
        <f aca="false">IFERROR(Counts!I2763/Counts!H2763,"")</f>
        <v>0.125</v>
      </c>
      <c r="U2763" s="38" t="n">
        <f aca="false">IFERROR(1-Counts!L2763/Counts!K2763,"")</f>
        <v>0.96</v>
      </c>
      <c r="V2763" s="39" t="n">
        <f aca="false">IFERROR(Counts!AJ2763/Counts!AI2763,"")</f>
        <v>71.6966666666667</v>
      </c>
      <c r="W2763" s="38" t="n">
        <f aca="false">IFERROR(Counts!AK2763/Counts!AI2763,"")</f>
        <v>0.2</v>
      </c>
      <c r="X2763" s="40" t="n">
        <f aca="false">IFERROR(Counts!O2763,"")</f>
        <v>-1.454</v>
      </c>
      <c r="Y2763" s="36" t="n">
        <f aca="false">IFERROR(INDEX('Season Counts'!$Y$2:$Y$740,$AF2763)/INDEX('Season Counts'!$X$2:$X$740,$AF2763),"")</f>
        <v>0.308248366013072</v>
      </c>
      <c r="Z2763" s="37" t="n">
        <f aca="false">IFERROR(J2763-Y2763,"")</f>
        <v>-0.0295340802987862</v>
      </c>
      <c r="AA2763" s="38" t="n">
        <f aca="false">IFERROR(INDEX('Season Counts'!$K$2:$K$740,$AF2763)/INDEX('Season Counts'!$J$2:$J$740,$AF2763),"")</f>
        <v>0.29064039408867</v>
      </c>
      <c r="AB2763" s="41" t="n">
        <f aca="false">IFERROR(R2763-AA2763,"")</f>
        <v>0.114765011316736</v>
      </c>
      <c r="AC2763" s="39" t="n">
        <f aca="false">IFERROR(INDEX('Season Counts'!$AG$2:$AG$740,$AF2763)/INDEX('Season Counts'!$AF$2:$AF$740,$AF2763),"")</f>
        <v>71.5496801705757</v>
      </c>
      <c r="AD2763" s="40" t="n">
        <f aca="false">IFERROR(V2763-AC2763,"")</f>
        <v>0.146986496090975</v>
      </c>
      <c r="AE2763" s="4" t="str">
        <f aca="false">IF(D2763&lt;Guide!$C$21,"Low PA",IF(TRIM(IF(ISNUMBER(AD2763),IF(N(AD2763)&lt;=-Guide!$C$24,"▼ Bat Speed  ",IF(N(AD2763)&gt;=Guide!$C$24,"▲ Bat Speed  ","")),"")&amp;IF(N(Z2763)&gt;=Guide!$C$22,"▲ Contact  ","")&amp;IF(N(Z2763)&lt;=-Guide!$C$22,"▼ Contact  ","")&amp;IF(N(AB2763)&gt;=Guide!$C$23,"▲ Chase  ","")&amp;IF(N(AB2763)&lt;=-Guide!$C$23,"▼ Chase  ",""))="","Stable",TRIM(IF(ISNUMBER(AD2763),IF(N(AD2763)&lt;=-Guide!$C$24,"▼ Bat Speed  ",IF(N(AD2763)&gt;=Guide!$C$24,"▲ Bat Speed  ","")),"")&amp;IF(N(Z2763)&gt;=Guide!$C$22,"▲ Contact  ","")&amp;IF(N(Z2763)&lt;=-Guide!$C$22,"▼ Contact  ","")&amp;IF(N(AB2763)&gt;=Guide!$C$23,"▲ Chase  ","")&amp;IF(N(AB2763)&lt;=-Guide!$C$23,"▼ Chase  ",""))))</f>
        <v>Low PA</v>
      </c>
      <c r="AF2763" s="35" t="n">
        <f aca="false">MATCH(Counts!A2763,'Season Counts'!$A$2:$A$740,0)</f>
        <v>703</v>
      </c>
    </row>
    <row r="2764" customFormat="false" ht="15" hidden="false" customHeight="false" outlineLevel="0" collapsed="false">
      <c r="A2764" s="34" t="str">
        <f aca="false">Counts!B2764</f>
        <v>TOR</v>
      </c>
      <c r="B2764" s="5" t="str">
        <f aca="false">Counts!C2764</f>
        <v>Alejandro Kirk</v>
      </c>
      <c r="C2764" s="34" t="str">
        <f aca="false">Counts!F2764</f>
        <v>Jun</v>
      </c>
      <c r="D2764" s="35" t="n">
        <f aca="false">IFERROR(Counts!P2764,"")</f>
        <v>47</v>
      </c>
      <c r="E2764" s="36" t="n">
        <f aca="false">IFERROR(Counts!R2764/Counts!Q2764,"")</f>
        <v>0.204545454545455</v>
      </c>
      <c r="F2764" s="36" t="n">
        <f aca="false">IFERROR((Counts!R2764+Counts!V2764+Counts!W2764)/(Counts!Q2764+Counts!V2764+Counts!W2764+Counts!X2764),"")</f>
        <v>0.234042553191489</v>
      </c>
      <c r="G2764" s="36" t="n">
        <f aca="false">IFERROR((Counts!R2764+Counts!S2764+2*Counts!T2764+3*Counts!U2764)/Counts!Q2764,"")</f>
        <v>0.295454545454545</v>
      </c>
      <c r="H2764" s="35" t="n">
        <f aca="false">IFERROR(Counts!U2764,"")</f>
        <v>1</v>
      </c>
      <c r="I2764" s="36" t="n">
        <f aca="false">IFERROR(Counts!Z2764/Counts!AA2764,"")</f>
        <v>0.232978723404255</v>
      </c>
      <c r="J2764" s="36" t="n">
        <f aca="false">IFERROR(Counts!AB2764/Counts!AA2764,"")</f>
        <v>0.218170212765957</v>
      </c>
      <c r="K2764" s="37" t="n">
        <f aca="false">IFERROR((Counts!AB2764-Counts!Z2764)/Counts!AA2764,"")</f>
        <v>-0.0148085106382979</v>
      </c>
      <c r="L2764" s="38" t="n">
        <f aca="false">IFERROR(Counts!Y2764/Counts!P2764,"")</f>
        <v>0.191489361702128</v>
      </c>
      <c r="M2764" s="38" t="n">
        <f aca="false">IFERROR(Counts!V2764/Counts!P2764,"")</f>
        <v>0.0425531914893617</v>
      </c>
      <c r="N2764" s="38" t="n">
        <f aca="false">IFERROR(Counts!AD2764/Counts!AC2764,"")</f>
        <v>0.0277777777777778</v>
      </c>
      <c r="O2764" s="38" t="n">
        <f aca="false">IFERROR(Counts!AE2764/Counts!AC2764,"")</f>
        <v>0.25</v>
      </c>
      <c r="P2764" s="39" t="n">
        <f aca="false">IFERROR(Counts!AG2764/Counts!AF2764,"")</f>
        <v>84.5638888888889</v>
      </c>
      <c r="Q2764" s="38" t="n">
        <f aca="false">IFERROR(Counts!AH2764/Counts!AC2764,"")</f>
        <v>0.25</v>
      </c>
      <c r="R2764" s="38" t="n">
        <f aca="false">IFERROR(Counts!N2764/Counts!M2764,"")</f>
        <v>0.376237623762376</v>
      </c>
      <c r="S2764" s="38" t="n">
        <f aca="false">IFERROR(Counts!K2764/Counts!J2764,"")</f>
        <v>0.581395348837209</v>
      </c>
      <c r="T2764" s="38" t="n">
        <f aca="false">IFERROR(Counts!I2764/Counts!H2764,"")</f>
        <v>0.25</v>
      </c>
      <c r="U2764" s="38" t="n">
        <f aca="false">IFERROR(1-Counts!L2764/Counts!K2764,"")</f>
        <v>0.76</v>
      </c>
      <c r="V2764" s="39" t="n">
        <f aca="false">IFERROR(Counts!AJ2764/Counts!AI2764,"")</f>
        <v>70.3430379746836</v>
      </c>
      <c r="W2764" s="38" t="n">
        <f aca="false">IFERROR(Counts!AK2764/Counts!AI2764,"")</f>
        <v>0.0506329113924051</v>
      </c>
      <c r="X2764" s="40" t="n">
        <f aca="false">IFERROR(Counts!O2764,"")</f>
        <v>-3.46</v>
      </c>
      <c r="Y2764" s="36" t="n">
        <f aca="false">IFERROR(INDEX('Season Counts'!$Y$2:$Y$740,$AF2764)/INDEX('Season Counts'!$X$2:$X$740,$AF2764),"")</f>
        <v>0.308248366013072</v>
      </c>
      <c r="Z2764" s="37" t="n">
        <f aca="false">IFERROR(J2764-Y2764,"")</f>
        <v>-0.0900781532471144</v>
      </c>
      <c r="AA2764" s="38" t="n">
        <f aca="false">IFERROR(INDEX('Season Counts'!$K$2:$K$740,$AF2764)/INDEX('Season Counts'!$J$2:$J$740,$AF2764),"")</f>
        <v>0.29064039408867</v>
      </c>
      <c r="AB2764" s="41" t="n">
        <f aca="false">IFERROR(R2764-AA2764,"")</f>
        <v>0.0855972296737063</v>
      </c>
      <c r="AC2764" s="39" t="n">
        <f aca="false">IFERROR(INDEX('Season Counts'!$AG$2:$AG$740,$AF2764)/INDEX('Season Counts'!$AF$2:$AF$740,$AF2764),"")</f>
        <v>71.5496801705757</v>
      </c>
      <c r="AD2764" s="40" t="n">
        <f aca="false">IFERROR(V2764-AC2764,"")</f>
        <v>-1.20664219589214</v>
      </c>
      <c r="AE2764" s="4" t="str">
        <f aca="false">IF(D2764&lt;Guide!$C$21,"Low PA",IF(TRIM(IF(ISNUMBER(AD2764),IF(N(AD2764)&lt;=-Guide!$C$24,"▼ Bat Speed  ",IF(N(AD2764)&gt;=Guide!$C$24,"▲ Bat Speed  ","")),"")&amp;IF(N(Z2764)&gt;=Guide!$C$22,"▲ Contact  ","")&amp;IF(N(Z2764)&lt;=-Guide!$C$22,"▼ Contact  ","")&amp;IF(N(AB2764)&gt;=Guide!$C$23,"▲ Chase  ","")&amp;IF(N(AB2764)&lt;=-Guide!$C$23,"▼ Chase  ",""))="","Stable",TRIM(IF(ISNUMBER(AD2764),IF(N(AD2764)&lt;=-Guide!$C$24,"▼ Bat Speed  ",IF(N(AD2764)&gt;=Guide!$C$24,"▲ Bat Speed  ","")),"")&amp;IF(N(Z2764)&gt;=Guide!$C$22,"▲ Contact  ","")&amp;IF(N(Z2764)&lt;=-Guide!$C$22,"▼ Contact  ","")&amp;IF(N(AB2764)&gt;=Guide!$C$23,"▲ Chase  ","")&amp;IF(N(AB2764)&lt;=-Guide!$C$23,"▼ Chase  ",""))))</f>
        <v>▼ Bat Speed ▼ Contact ▲ Chase</v>
      </c>
      <c r="AF2764" s="35" t="n">
        <f aca="false">MATCH(Counts!A2764,'Season Counts'!$A$2:$A$740,0)</f>
        <v>703</v>
      </c>
    </row>
    <row r="2765" customFormat="false" ht="15" hidden="false" customHeight="false" outlineLevel="0" collapsed="false">
      <c r="A2765" s="34" t="str">
        <f aca="false">Counts!B2765</f>
        <v>TOR</v>
      </c>
      <c r="B2765" s="5" t="str">
        <f aca="false">Counts!C2765</f>
        <v>Alejandro Kirk</v>
      </c>
      <c r="C2765" s="34" t="str">
        <f aca="false">Counts!F2765</f>
        <v>Jul</v>
      </c>
      <c r="D2765" s="35" t="n">
        <f aca="false">IFERROR(Counts!P2765,"")</f>
        <v>67</v>
      </c>
      <c r="E2765" s="36" t="n">
        <f aca="false">IFERROR(Counts!R2765/Counts!Q2765,"")</f>
        <v>0.280701754385965</v>
      </c>
      <c r="F2765" s="36" t="n">
        <f aca="false">IFERROR((Counts!R2765+Counts!V2765+Counts!W2765)/(Counts!Q2765+Counts!V2765+Counts!W2765+Counts!X2765),"")</f>
        <v>0.388059701492537</v>
      </c>
      <c r="G2765" s="36" t="n">
        <f aca="false">IFERROR((Counts!R2765+Counts!S2765+2*Counts!T2765+3*Counts!U2765)/Counts!Q2765,"")</f>
        <v>0.368421052631579</v>
      </c>
      <c r="H2765" s="35" t="n">
        <f aca="false">IFERROR(Counts!U2765,"")</f>
        <v>1</v>
      </c>
      <c r="I2765" s="36" t="n">
        <f aca="false">IFERROR(Counts!Z2765/Counts!AA2765,"")</f>
        <v>0.335384615384615</v>
      </c>
      <c r="J2765" s="36" t="n">
        <f aca="false">IFERROR(Counts!AB2765/Counts!AA2765,"")</f>
        <v>0.346707692307692</v>
      </c>
      <c r="K2765" s="37" t="n">
        <f aca="false">IFERROR((Counts!AB2765-Counts!Z2765)/Counts!AA2765,"")</f>
        <v>0.0113230769230769</v>
      </c>
      <c r="L2765" s="38" t="n">
        <f aca="false">IFERROR(Counts!Y2765/Counts!P2765,"")</f>
        <v>0.104477611940299</v>
      </c>
      <c r="M2765" s="38" t="n">
        <f aca="false">IFERROR(Counts!V2765/Counts!P2765,"")</f>
        <v>0.149253731343284</v>
      </c>
      <c r="N2765" s="38" t="n">
        <f aca="false">IFERROR(Counts!AD2765/Counts!AC2765,"")</f>
        <v>0.02</v>
      </c>
      <c r="O2765" s="38" t="n">
        <f aca="false">IFERROR(Counts!AE2765/Counts!AC2765,"")</f>
        <v>0.48</v>
      </c>
      <c r="P2765" s="39" t="n">
        <f aca="false">IFERROR(Counts!AG2765/Counts!AF2765,"")</f>
        <v>90.276</v>
      </c>
      <c r="Q2765" s="38" t="n">
        <f aca="false">IFERROR(Counts!AH2765/Counts!AC2765,"")</f>
        <v>0.26</v>
      </c>
      <c r="R2765" s="38" t="n">
        <f aca="false">IFERROR(Counts!N2765/Counts!M2765,"")</f>
        <v>0.185483870967742</v>
      </c>
      <c r="S2765" s="38" t="n">
        <f aca="false">IFERROR(Counts!K2765/Counts!J2765,"")</f>
        <v>0.598425196850394</v>
      </c>
      <c r="T2765" s="38" t="n">
        <f aca="false">IFERROR(Counts!I2765/Counts!H2765,"")</f>
        <v>0.0808080808080808</v>
      </c>
      <c r="U2765" s="38" t="n">
        <f aca="false">IFERROR(1-Counts!L2765/Counts!K2765,"")</f>
        <v>0.960526315789474</v>
      </c>
      <c r="V2765" s="39" t="n">
        <f aca="false">IFERROR(Counts!AJ2765/Counts!AI2765,"")</f>
        <v>72.2120879120879</v>
      </c>
      <c r="W2765" s="38" t="n">
        <f aca="false">IFERROR(Counts!AK2765/Counts!AI2765,"")</f>
        <v>0.230769230769231</v>
      </c>
      <c r="X2765" s="40" t="n">
        <f aca="false">IFERROR(Counts!O2765,"")</f>
        <v>0.415</v>
      </c>
      <c r="Y2765" s="36" t="n">
        <f aca="false">IFERROR(INDEX('Season Counts'!$Y$2:$Y$740,$AF2765)/INDEX('Season Counts'!$X$2:$X$740,$AF2765),"")</f>
        <v>0.308248366013072</v>
      </c>
      <c r="Z2765" s="37" t="n">
        <f aca="false">IFERROR(J2765-Y2765,"")</f>
        <v>0.0384593262946205</v>
      </c>
      <c r="AA2765" s="38" t="n">
        <f aca="false">IFERROR(INDEX('Season Counts'!$K$2:$K$740,$AF2765)/INDEX('Season Counts'!$J$2:$J$740,$AF2765),"")</f>
        <v>0.29064039408867</v>
      </c>
      <c r="AB2765" s="41" t="n">
        <f aca="false">IFERROR(R2765-AA2765,"")</f>
        <v>-0.105156523120928</v>
      </c>
      <c r="AC2765" s="39" t="n">
        <f aca="false">IFERROR(INDEX('Season Counts'!$AG$2:$AG$740,$AF2765)/INDEX('Season Counts'!$AF$2:$AF$740,$AF2765),"")</f>
        <v>71.5496801705757</v>
      </c>
      <c r="AD2765" s="40" t="n">
        <f aca="false">IFERROR(V2765-AC2765,"")</f>
        <v>0.662407741512212</v>
      </c>
      <c r="AE2765" s="4" t="str">
        <f aca="false">IF(D2765&lt;Guide!$C$21,"Low PA",IF(TRIM(IF(ISNUMBER(AD2765),IF(N(AD2765)&lt;=-Guide!$C$24,"▼ Bat Speed  ",IF(N(AD2765)&gt;=Guide!$C$24,"▲ Bat Speed  ","")),"")&amp;IF(N(Z2765)&gt;=Guide!$C$22,"▲ Contact  ","")&amp;IF(N(Z2765)&lt;=-Guide!$C$22,"▼ Contact  ","")&amp;IF(N(AB2765)&gt;=Guide!$C$23,"▲ Chase  ","")&amp;IF(N(AB2765)&lt;=-Guide!$C$23,"▼ Chase  ",""))="","Stable",TRIM(IF(ISNUMBER(AD2765),IF(N(AD2765)&lt;=-Guide!$C$24,"▼ Bat Speed  ",IF(N(AD2765)&gt;=Guide!$C$24,"▲ Bat Speed  ","")),"")&amp;IF(N(Z2765)&gt;=Guide!$C$22,"▲ Contact  ","")&amp;IF(N(Z2765)&lt;=-Guide!$C$22,"▼ Contact  ","")&amp;IF(N(AB2765)&gt;=Guide!$C$23,"▲ Chase  ","")&amp;IF(N(AB2765)&lt;=-Guide!$C$23,"▼ Chase  ",""))))</f>
        <v>▼ Chase</v>
      </c>
      <c r="AF2765" s="35" t="n">
        <f aca="false">MATCH(Counts!A2765,'Season Counts'!$A$2:$A$740,0)</f>
        <v>703</v>
      </c>
    </row>
    <row r="2766" customFormat="false" ht="15" hidden="false" customHeight="false" outlineLevel="0" collapsed="false">
      <c r="A2766" s="34" t="str">
        <f aca="false">Counts!B2766</f>
        <v>TOR</v>
      </c>
      <c r="B2766" s="5" t="str">
        <f aca="false">Counts!C2766</f>
        <v>Alejandro Kirk</v>
      </c>
      <c r="C2766" s="34" t="str">
        <f aca="false">Counts!F2766</f>
        <v>Aug</v>
      </c>
      <c r="D2766" s="35" t="n">
        <f aca="false">IFERROR(Counts!P2766,"")</f>
        <v>102</v>
      </c>
      <c r="E2766" s="36" t="n">
        <f aca="false">IFERROR(Counts!R2766/Counts!Q2766,"")</f>
        <v>0.340909090909091</v>
      </c>
      <c r="F2766" s="36" t="n">
        <f aca="false">IFERROR((Counts!R2766+Counts!V2766+Counts!W2766)/(Counts!Q2766+Counts!V2766+Counts!W2766+Counts!X2766),"")</f>
        <v>0.411764705882353</v>
      </c>
      <c r="G2766" s="36" t="n">
        <f aca="false">IFERROR((Counts!R2766+Counts!S2766+2*Counts!T2766+3*Counts!U2766)/Counts!Q2766,"")</f>
        <v>0.534090909090909</v>
      </c>
      <c r="H2766" s="35" t="n">
        <f aca="false">IFERROR(Counts!U2766,"")</f>
        <v>5</v>
      </c>
      <c r="I2766" s="36" t="n">
        <f aca="false">IFERROR(Counts!Z2766/Counts!AA2766,"")</f>
        <v>0.403061224489796</v>
      </c>
      <c r="J2766" s="36" t="n">
        <f aca="false">IFERROR(Counts!AB2766/Counts!AA2766,"")</f>
        <v>0.336765306122449</v>
      </c>
      <c r="K2766" s="37" t="n">
        <f aca="false">IFERROR((Counts!AB2766-Counts!Z2766)/Counts!AA2766,"")</f>
        <v>-0.0662959183673469</v>
      </c>
      <c r="L2766" s="38" t="n">
        <f aca="false">IFERROR(Counts!Y2766/Counts!P2766,"")</f>
        <v>0.0882352941176471</v>
      </c>
      <c r="M2766" s="38" t="n">
        <f aca="false">IFERROR(Counts!V2766/Counts!P2766,"")</f>
        <v>0.117647058823529</v>
      </c>
      <c r="N2766" s="38" t="n">
        <f aca="false">IFERROR(Counts!AD2766/Counts!AC2766,"")</f>
        <v>0.0493827160493827</v>
      </c>
      <c r="O2766" s="38" t="n">
        <f aca="false">IFERROR(Counts!AE2766/Counts!AC2766,"")</f>
        <v>0.407407407407407</v>
      </c>
      <c r="P2766" s="39" t="n">
        <f aca="false">IFERROR(Counts!AG2766/Counts!AF2766,"")</f>
        <v>89.60875</v>
      </c>
      <c r="Q2766" s="38" t="n">
        <f aca="false">IFERROR(Counts!AH2766/Counts!AC2766,"")</f>
        <v>0.444444444444444</v>
      </c>
      <c r="R2766" s="38" t="n">
        <f aca="false">IFERROR(Counts!N2766/Counts!M2766,"")</f>
        <v>0.276381909547739</v>
      </c>
      <c r="S2766" s="38" t="n">
        <f aca="false">IFERROR(Counts!K2766/Counts!J2766,"")</f>
        <v>0.568421052631579</v>
      </c>
      <c r="T2766" s="38" t="n">
        <f aca="false">IFERROR(Counts!I2766/Counts!H2766,"")</f>
        <v>0.122699386503067</v>
      </c>
      <c r="U2766" s="38" t="n">
        <f aca="false">IFERROR(1-Counts!L2766/Counts!K2766,"")</f>
        <v>0.925925925925926</v>
      </c>
      <c r="V2766" s="39" t="n">
        <f aca="false">IFERROR(Counts!AJ2766/Counts!AI2766,"")</f>
        <v>71.8879194630872</v>
      </c>
      <c r="W2766" s="38" t="n">
        <f aca="false">IFERROR(Counts!AK2766/Counts!AI2766,"")</f>
        <v>0.194630872483221</v>
      </c>
      <c r="X2766" s="40" t="n">
        <f aca="false">IFERROR(Counts!O2766,"")</f>
        <v>8.128</v>
      </c>
      <c r="Y2766" s="36" t="n">
        <f aca="false">IFERROR(INDEX('Season Counts'!$Y$2:$Y$740,$AF2766)/INDEX('Season Counts'!$X$2:$X$740,$AF2766),"")</f>
        <v>0.308248366013072</v>
      </c>
      <c r="Z2766" s="37" t="n">
        <f aca="false">IFERROR(J2766-Y2766,"")</f>
        <v>0.0285169401093771</v>
      </c>
      <c r="AA2766" s="38" t="n">
        <f aca="false">IFERROR(INDEX('Season Counts'!$K$2:$K$740,$AF2766)/INDEX('Season Counts'!$J$2:$J$740,$AF2766),"")</f>
        <v>0.29064039408867</v>
      </c>
      <c r="AB2766" s="41" t="n">
        <f aca="false">IFERROR(R2766-AA2766,"")</f>
        <v>-0.0142584845409313</v>
      </c>
      <c r="AC2766" s="39" t="n">
        <f aca="false">IFERROR(INDEX('Season Counts'!$AG$2:$AG$740,$AF2766)/INDEX('Season Counts'!$AF$2:$AF$740,$AF2766),"")</f>
        <v>71.5496801705757</v>
      </c>
      <c r="AD2766" s="40" t="n">
        <f aca="false">IFERROR(V2766-AC2766,"")</f>
        <v>0.338239292511545</v>
      </c>
      <c r="AE2766" s="4" t="str">
        <f aca="false">IF(D2766&lt;Guide!$C$21,"Low PA",IF(TRIM(IF(ISNUMBER(AD2766),IF(N(AD2766)&lt;=-Guide!$C$24,"▼ Bat Speed  ",IF(N(AD2766)&gt;=Guide!$C$24,"▲ Bat Speed  ","")),"")&amp;IF(N(Z2766)&gt;=Guide!$C$22,"▲ Contact  ","")&amp;IF(N(Z2766)&lt;=-Guide!$C$22,"▼ Contact  ","")&amp;IF(N(AB2766)&gt;=Guide!$C$23,"▲ Chase  ","")&amp;IF(N(AB2766)&lt;=-Guide!$C$23,"▼ Chase  ",""))="","Stable",TRIM(IF(ISNUMBER(AD2766),IF(N(AD2766)&lt;=-Guide!$C$24,"▼ Bat Speed  ",IF(N(AD2766)&gt;=Guide!$C$24,"▲ Bat Speed  ","")),"")&amp;IF(N(Z2766)&gt;=Guide!$C$22,"▲ Contact  ","")&amp;IF(N(Z2766)&lt;=-Guide!$C$22,"▼ Contact  ","")&amp;IF(N(AB2766)&gt;=Guide!$C$23,"▲ Chase  ","")&amp;IF(N(AB2766)&lt;=-Guide!$C$23,"▼ Chase  ",""))))</f>
        <v>Stable</v>
      </c>
      <c r="AF2766" s="35" t="n">
        <f aca="false">MATCH(Counts!A2766,'Season Counts'!$A$2:$A$740,0)</f>
        <v>703</v>
      </c>
    </row>
    <row r="2767" customFormat="false" ht="15" hidden="false" customHeight="false" outlineLevel="0" collapsed="false">
      <c r="A2767" s="34" t="str">
        <f aca="false">Counts!B2767</f>
        <v>TOR</v>
      </c>
      <c r="B2767" s="5" t="str">
        <f aca="false">Counts!C2767</f>
        <v>Alejandro Kirk</v>
      </c>
      <c r="C2767" s="34" t="str">
        <f aca="false">Counts!F2767</f>
        <v>Sep</v>
      </c>
      <c r="D2767" s="35" t="n">
        <f aca="false">IFERROR(Counts!P2767,"")</f>
        <v>75</v>
      </c>
      <c r="E2767" s="36" t="n">
        <f aca="false">IFERROR(Counts!R2767/Counts!Q2767,"")</f>
        <v>0.279411764705882</v>
      </c>
      <c r="F2767" s="36" t="n">
        <f aca="false">IFERROR((Counts!R2767+Counts!V2767+Counts!W2767)/(Counts!Q2767+Counts!V2767+Counts!W2767+Counts!X2767),"")</f>
        <v>0.346666666666667</v>
      </c>
      <c r="G2767" s="36" t="n">
        <f aca="false">IFERROR((Counts!R2767+Counts!S2767+2*Counts!T2767+3*Counts!U2767)/Counts!Q2767,"")</f>
        <v>0.397058823529412</v>
      </c>
      <c r="H2767" s="35" t="n">
        <f aca="false">IFERROR(Counts!U2767,"")</f>
        <v>2</v>
      </c>
      <c r="I2767" s="36" t="n">
        <f aca="false">IFERROR(Counts!Z2767/Counts!AA2767,"")</f>
        <v>0.332</v>
      </c>
      <c r="J2767" s="36" t="n">
        <f aca="false">IFERROR(Counts!AB2767/Counts!AA2767,"")</f>
        <v>0.302373333333333</v>
      </c>
      <c r="K2767" s="37" t="n">
        <f aca="false">IFERROR((Counts!AB2767-Counts!Z2767)/Counts!AA2767,"")</f>
        <v>-0.0296266666666666</v>
      </c>
      <c r="L2767" s="38" t="n">
        <f aca="false">IFERROR(Counts!Y2767/Counts!P2767,"")</f>
        <v>0.146666666666667</v>
      </c>
      <c r="M2767" s="38" t="n">
        <f aca="false">IFERROR(Counts!V2767/Counts!P2767,"")</f>
        <v>0.0933333333333333</v>
      </c>
      <c r="N2767" s="38" t="n">
        <f aca="false">IFERROR(Counts!AD2767/Counts!AC2767,"")</f>
        <v>0.0350877192982456</v>
      </c>
      <c r="O2767" s="38" t="n">
        <f aca="false">IFERROR(Counts!AE2767/Counts!AC2767,"")</f>
        <v>0.350877192982456</v>
      </c>
      <c r="P2767" s="39" t="n">
        <f aca="false">IFERROR(Counts!AG2767/Counts!AF2767,"")</f>
        <v>86.6350877192982</v>
      </c>
      <c r="Q2767" s="38" t="n">
        <f aca="false">IFERROR(Counts!AH2767/Counts!AC2767,"")</f>
        <v>0.298245614035088</v>
      </c>
      <c r="R2767" s="38" t="n">
        <f aca="false">IFERROR(Counts!N2767/Counts!M2767,"")</f>
        <v>0.310810810810811</v>
      </c>
      <c r="S2767" s="38" t="n">
        <f aca="false">IFERROR(Counts!K2767/Counts!J2767,"")</f>
        <v>0.566037735849057</v>
      </c>
      <c r="T2767" s="38" t="n">
        <f aca="false">IFERROR(Counts!I2767/Counts!H2767,"")</f>
        <v>0.110294117647059</v>
      </c>
      <c r="U2767" s="38" t="n">
        <f aca="false">IFERROR(1-Counts!L2767/Counts!K2767,"")</f>
        <v>0.966666666666667</v>
      </c>
      <c r="V2767" s="39" t="n">
        <f aca="false">IFERROR(Counts!AJ2767/Counts!AI2767,"")</f>
        <v>71.385</v>
      </c>
      <c r="W2767" s="38" t="n">
        <f aca="false">IFERROR(Counts!AK2767/Counts!AI2767,"")</f>
        <v>0.133333333333333</v>
      </c>
      <c r="X2767" s="40" t="n">
        <f aca="false">IFERROR(Counts!O2767,"")</f>
        <v>0.031</v>
      </c>
      <c r="Y2767" s="36" t="n">
        <f aca="false">IFERROR(INDEX('Season Counts'!$Y$2:$Y$740,$AF2767)/INDEX('Season Counts'!$X$2:$X$740,$AF2767),"")</f>
        <v>0.308248366013072</v>
      </c>
      <c r="Z2767" s="37" t="n">
        <f aca="false">IFERROR(J2767-Y2767,"")</f>
        <v>-0.00587503267973855</v>
      </c>
      <c r="AA2767" s="38" t="n">
        <f aca="false">IFERROR(INDEX('Season Counts'!$K$2:$K$740,$AF2767)/INDEX('Season Counts'!$J$2:$J$740,$AF2767),"")</f>
        <v>0.29064039408867</v>
      </c>
      <c r="AB2767" s="41" t="n">
        <f aca="false">IFERROR(R2767-AA2767,"")</f>
        <v>0.0201704167221409</v>
      </c>
      <c r="AC2767" s="39" t="n">
        <f aca="false">IFERROR(INDEX('Season Counts'!$AG$2:$AG$740,$AF2767)/INDEX('Season Counts'!$AF$2:$AF$740,$AF2767),"")</f>
        <v>71.5496801705757</v>
      </c>
      <c r="AD2767" s="40" t="n">
        <f aca="false">IFERROR(V2767-AC2767,"")</f>
        <v>-0.164680170575693</v>
      </c>
      <c r="AE2767" s="4" t="str">
        <f aca="false">IF(D2767&lt;Guide!$C$21,"Low PA",IF(TRIM(IF(ISNUMBER(AD2767),IF(N(AD2767)&lt;=-Guide!$C$24,"▼ Bat Speed  ",IF(N(AD2767)&gt;=Guide!$C$24,"▲ Bat Speed  ","")),"")&amp;IF(N(Z2767)&gt;=Guide!$C$22,"▲ Contact  ","")&amp;IF(N(Z2767)&lt;=-Guide!$C$22,"▼ Contact  ","")&amp;IF(N(AB2767)&gt;=Guide!$C$23,"▲ Chase  ","")&amp;IF(N(AB2767)&lt;=-Guide!$C$23,"▼ Chase  ",""))="","Stable",TRIM(IF(ISNUMBER(AD2767),IF(N(AD2767)&lt;=-Guide!$C$24,"▼ Bat Speed  ",IF(N(AD2767)&gt;=Guide!$C$24,"▲ Bat Speed  ","")),"")&amp;IF(N(Z2767)&gt;=Guide!$C$22,"▲ Contact  ","")&amp;IF(N(Z2767)&lt;=-Guide!$C$22,"▼ Contact  ","")&amp;IF(N(AB2767)&gt;=Guide!$C$23,"▲ Chase  ","")&amp;IF(N(AB2767)&lt;=-Guide!$C$23,"▼ Chase  ",""))))</f>
        <v>Stable</v>
      </c>
      <c r="AF2767" s="35" t="n">
        <f aca="false">MATCH(Counts!A2767,'Season Counts'!$A$2:$A$740,0)</f>
        <v>703</v>
      </c>
    </row>
    <row r="2768" customFormat="false" ht="15" hidden="false" customHeight="false" outlineLevel="0" collapsed="false">
      <c r="A2768" s="34" t="str">
        <f aca="false">Counts!B2768</f>
        <v>TOR</v>
      </c>
      <c r="B2768" s="5" t="str">
        <f aca="false">Counts!C2768</f>
        <v>Jesús Sánchez</v>
      </c>
      <c r="C2768" s="34" t="str">
        <f aca="false">Counts!F2768</f>
        <v>Mar-Apr</v>
      </c>
      <c r="D2768" s="35" t="n">
        <f aca="false">IFERROR(Counts!P2768,"")</f>
        <v>101</v>
      </c>
      <c r="E2768" s="36" t="n">
        <f aca="false">IFERROR(Counts!R2768/Counts!Q2768,"")</f>
        <v>0.252747252747253</v>
      </c>
      <c r="F2768" s="36" t="n">
        <f aca="false">IFERROR((Counts!R2768+Counts!V2768+Counts!W2768)/(Counts!Q2768+Counts!V2768+Counts!W2768+Counts!X2768),"")</f>
        <v>0.297029702970297</v>
      </c>
      <c r="G2768" s="36" t="n">
        <f aca="false">IFERROR((Counts!R2768+Counts!S2768+2*Counts!T2768+3*Counts!U2768)/Counts!Q2768,"")</f>
        <v>0.428571428571429</v>
      </c>
      <c r="H2768" s="35" t="n">
        <f aca="false">IFERROR(Counts!U2768,"")</f>
        <v>4</v>
      </c>
      <c r="I2768" s="36" t="n">
        <f aca="false">IFERROR(Counts!Z2768/Counts!AA2768,"")</f>
        <v>0.307</v>
      </c>
      <c r="J2768" s="36" t="n">
        <f aca="false">IFERROR(Counts!AB2768/Counts!AA2768,"")</f>
        <v>0.35585</v>
      </c>
      <c r="K2768" s="37" t="n">
        <f aca="false">IFERROR((Counts!AB2768-Counts!Z2768)/Counts!AA2768,"")</f>
        <v>0.04885</v>
      </c>
      <c r="L2768" s="38" t="n">
        <f aca="false">IFERROR(Counts!Y2768/Counts!P2768,"")</f>
        <v>0.178217821782178</v>
      </c>
      <c r="M2768" s="38" t="n">
        <f aca="false">IFERROR(Counts!V2768/Counts!P2768,"")</f>
        <v>0.0495049504950495</v>
      </c>
      <c r="N2768" s="38" t="n">
        <f aca="false">IFERROR(Counts!AD2768/Counts!AC2768,"")</f>
        <v>0.0921052631578947</v>
      </c>
      <c r="O2768" s="38" t="n">
        <f aca="false">IFERROR(Counts!AE2768/Counts!AC2768,"")</f>
        <v>0.5</v>
      </c>
      <c r="P2768" s="39" t="n">
        <f aca="false">IFERROR(Counts!AG2768/Counts!AF2768,"")</f>
        <v>93.0684210526316</v>
      </c>
      <c r="Q2768" s="38" t="n">
        <f aca="false">IFERROR(Counts!AH2768/Counts!AC2768,"")</f>
        <v>0.355263157894737</v>
      </c>
      <c r="R2768" s="38" t="n">
        <f aca="false">IFERROR(Counts!N2768/Counts!M2768,"")</f>
        <v>0.381909547738693</v>
      </c>
      <c r="S2768" s="38" t="n">
        <f aca="false">IFERROR(Counts!K2768/Counts!J2768,"")</f>
        <v>0.725806451612903</v>
      </c>
      <c r="T2768" s="38" t="n">
        <f aca="false">IFERROR(Counts!I2768/Counts!H2768,"")</f>
        <v>0.222748815165877</v>
      </c>
      <c r="U2768" s="38" t="n">
        <f aca="false">IFERROR(1-Counts!L2768/Counts!K2768,"")</f>
        <v>0.82962962962963</v>
      </c>
      <c r="V2768" s="39" t="n">
        <f aca="false">IFERROR(Counts!AJ2768/Counts!AI2768,"")</f>
        <v>73.1393939393939</v>
      </c>
      <c r="W2768" s="38" t="n">
        <f aca="false">IFERROR(Counts!AK2768/Counts!AI2768,"")</f>
        <v>0.412121212121212</v>
      </c>
      <c r="X2768" s="40" t="n">
        <f aca="false">IFERROR(Counts!O2768,"")</f>
        <v>0.04</v>
      </c>
      <c r="Y2768" s="36" t="n">
        <f aca="false">IFERROR(INDEX('Season Counts'!$Y$2:$Y$740,$AF2768)/INDEX('Season Counts'!$X$2:$X$740,$AF2768),"")</f>
        <v>0.322292929292929</v>
      </c>
      <c r="Z2768" s="37" t="n">
        <f aca="false">IFERROR(J2768-Y2768,"")</f>
        <v>0.0335570707070707</v>
      </c>
      <c r="AA2768" s="38" t="n">
        <f aca="false">IFERROR(INDEX('Season Counts'!$K$2:$K$740,$AF2768)/INDEX('Season Counts'!$J$2:$J$740,$AF2768),"")</f>
        <v>0.377265238879736</v>
      </c>
      <c r="AB2768" s="41" t="n">
        <f aca="false">IFERROR(R2768-AA2768,"")</f>
        <v>0.00464430885895706</v>
      </c>
      <c r="AC2768" s="39" t="n">
        <f aca="false">IFERROR(INDEX('Season Counts'!$AG$2:$AG$740,$AF2768)/INDEX('Season Counts'!$AF$2:$AF$740,$AF2768),"")</f>
        <v>73.7158102766798</v>
      </c>
      <c r="AD2768" s="40" t="n">
        <f aca="false">IFERROR(V2768-AC2768,"")</f>
        <v>-0.576416337285892</v>
      </c>
      <c r="AE2768" s="4" t="str">
        <f aca="false">IF(D2768&lt;Guide!$C$21,"Low PA",IF(TRIM(IF(ISNUMBER(AD2768),IF(N(AD2768)&lt;=-Guide!$C$24,"▼ Bat Speed  ",IF(N(AD2768)&gt;=Guide!$C$24,"▲ Bat Speed  ","")),"")&amp;IF(N(Z2768)&gt;=Guide!$C$22,"▲ Contact  ","")&amp;IF(N(Z2768)&lt;=-Guide!$C$22,"▼ Contact  ","")&amp;IF(N(AB2768)&gt;=Guide!$C$23,"▲ Chase  ","")&amp;IF(N(AB2768)&lt;=-Guide!$C$23,"▼ Chase  ",""))="","Stable",TRIM(IF(ISNUMBER(AD2768),IF(N(AD2768)&lt;=-Guide!$C$24,"▼ Bat Speed  ",IF(N(AD2768)&gt;=Guide!$C$24,"▲ Bat Speed  ","")),"")&amp;IF(N(Z2768)&gt;=Guide!$C$22,"▲ Contact  ","")&amp;IF(N(Z2768)&lt;=-Guide!$C$22,"▼ Contact  ","")&amp;IF(N(AB2768)&gt;=Guide!$C$23,"▲ Chase  ","")&amp;IF(N(AB2768)&lt;=-Guide!$C$23,"▼ Chase  ",""))))</f>
        <v>Stable</v>
      </c>
      <c r="AF2768" s="35" t="n">
        <f aca="false">MATCH(Counts!A2768,'Season Counts'!$A$2:$A$740,0)</f>
        <v>704</v>
      </c>
    </row>
    <row r="2769" customFormat="false" ht="15" hidden="false" customHeight="false" outlineLevel="0" collapsed="false">
      <c r="A2769" s="34" t="str">
        <f aca="false">Counts!B2769</f>
        <v>TOR</v>
      </c>
      <c r="B2769" s="5" t="str">
        <f aca="false">Counts!C2769</f>
        <v>Jesús Sánchez</v>
      </c>
      <c r="C2769" s="34" t="str">
        <f aca="false">Counts!F2769</f>
        <v>May</v>
      </c>
      <c r="D2769" s="35" t="n">
        <f aca="false">IFERROR(Counts!P2769,"")</f>
        <v>81</v>
      </c>
      <c r="E2769" s="36" t="n">
        <f aca="false">IFERROR(Counts!R2769/Counts!Q2769,"")</f>
        <v>0.328947368421053</v>
      </c>
      <c r="F2769" s="36" t="n">
        <f aca="false">IFERROR((Counts!R2769+Counts!V2769+Counts!W2769)/(Counts!Q2769+Counts!V2769+Counts!W2769+Counts!X2769),"")</f>
        <v>0.358024691358025</v>
      </c>
      <c r="G2769" s="36" t="n">
        <f aca="false">IFERROR((Counts!R2769+Counts!S2769+2*Counts!T2769+3*Counts!U2769)/Counts!Q2769,"")</f>
        <v>0.5</v>
      </c>
      <c r="H2769" s="35" t="n">
        <f aca="false">IFERROR(Counts!U2769,"")</f>
        <v>2</v>
      </c>
      <c r="I2769" s="36" t="n">
        <f aca="false">IFERROR(Counts!Z2769/Counts!AA2769,"")</f>
        <v>0.369753086419753</v>
      </c>
      <c r="J2769" s="36" t="n">
        <f aca="false">IFERROR(Counts!AB2769/Counts!AA2769,"")</f>
        <v>0.326481481481482</v>
      </c>
      <c r="K2769" s="37" t="n">
        <f aca="false">IFERROR((Counts!AB2769-Counts!Z2769)/Counts!AA2769,"")</f>
        <v>-0.0432716049382716</v>
      </c>
      <c r="L2769" s="38" t="n">
        <f aca="false">IFERROR(Counts!Y2769/Counts!P2769,"")</f>
        <v>0.259259259259259</v>
      </c>
      <c r="M2769" s="38" t="n">
        <f aca="false">IFERROR(Counts!V2769/Counts!P2769,"")</f>
        <v>0.0246913580246914</v>
      </c>
      <c r="N2769" s="38" t="n">
        <f aca="false">IFERROR(Counts!AD2769/Counts!AC2769,"")</f>
        <v>0.0892857142857143</v>
      </c>
      <c r="O2769" s="38" t="n">
        <f aca="false">IFERROR(Counts!AE2769/Counts!AC2769,"")</f>
        <v>0.410714285714286</v>
      </c>
      <c r="P2769" s="39" t="n">
        <f aca="false">IFERROR(Counts!AG2769/Counts!AF2769,"")</f>
        <v>88.6285714285714</v>
      </c>
      <c r="Q2769" s="38" t="n">
        <f aca="false">IFERROR(Counts!AH2769/Counts!AC2769,"")</f>
        <v>0.392857142857143</v>
      </c>
      <c r="R2769" s="38" t="n">
        <f aca="false">IFERROR(Counts!N2769/Counts!M2769,"")</f>
        <v>0.401197604790419</v>
      </c>
      <c r="S2769" s="38" t="n">
        <f aca="false">IFERROR(Counts!K2769/Counts!J2769,"")</f>
        <v>0.741007194244604</v>
      </c>
      <c r="T2769" s="38" t="n">
        <f aca="false">IFERROR(Counts!I2769/Counts!H2769,"")</f>
        <v>0.235294117647059</v>
      </c>
      <c r="U2769" s="38" t="n">
        <f aca="false">IFERROR(1-Counts!L2769/Counts!K2769,"")</f>
        <v>0.83495145631068</v>
      </c>
      <c r="V2769" s="39" t="n">
        <f aca="false">IFERROR(Counts!AJ2769/Counts!AI2769,"")</f>
        <v>74.0849315068493</v>
      </c>
      <c r="W2769" s="38" t="n">
        <f aca="false">IFERROR(Counts!AK2769/Counts!AI2769,"")</f>
        <v>0.486301369863014</v>
      </c>
      <c r="X2769" s="40" t="n">
        <f aca="false">IFERROR(Counts!O2769,"")</f>
        <v>1.669</v>
      </c>
      <c r="Y2769" s="36" t="n">
        <f aca="false">IFERROR(INDEX('Season Counts'!$Y$2:$Y$740,$AF2769)/INDEX('Season Counts'!$X$2:$X$740,$AF2769),"")</f>
        <v>0.322292929292929</v>
      </c>
      <c r="Z2769" s="37" t="n">
        <f aca="false">IFERROR(J2769-Y2769,"")</f>
        <v>0.00418855218855219</v>
      </c>
      <c r="AA2769" s="38" t="n">
        <f aca="false">IFERROR(INDEX('Season Counts'!$K$2:$K$740,$AF2769)/INDEX('Season Counts'!$J$2:$J$740,$AF2769),"")</f>
        <v>0.377265238879736</v>
      </c>
      <c r="AB2769" s="41" t="n">
        <f aca="false">IFERROR(R2769-AA2769,"")</f>
        <v>0.0239323659106828</v>
      </c>
      <c r="AC2769" s="39" t="n">
        <f aca="false">IFERROR(INDEX('Season Counts'!$AG$2:$AG$740,$AF2769)/INDEX('Season Counts'!$AF$2:$AF$740,$AF2769),"")</f>
        <v>73.7158102766798</v>
      </c>
      <c r="AD2769" s="40" t="n">
        <f aca="false">IFERROR(V2769-AC2769,"")</f>
        <v>0.369121230169483</v>
      </c>
      <c r="AE2769" s="4" t="str">
        <f aca="false">IF(D2769&lt;Guide!$C$21,"Low PA",IF(TRIM(IF(ISNUMBER(AD2769),IF(N(AD2769)&lt;=-Guide!$C$24,"▼ Bat Speed  ",IF(N(AD2769)&gt;=Guide!$C$24,"▲ Bat Speed  ","")),"")&amp;IF(N(Z2769)&gt;=Guide!$C$22,"▲ Contact  ","")&amp;IF(N(Z2769)&lt;=-Guide!$C$22,"▼ Contact  ","")&amp;IF(N(AB2769)&gt;=Guide!$C$23,"▲ Chase  ","")&amp;IF(N(AB2769)&lt;=-Guide!$C$23,"▼ Chase  ",""))="","Stable",TRIM(IF(ISNUMBER(AD2769),IF(N(AD2769)&lt;=-Guide!$C$24,"▼ Bat Speed  ",IF(N(AD2769)&gt;=Guide!$C$24,"▲ Bat Speed  ","")),"")&amp;IF(N(Z2769)&gt;=Guide!$C$22,"▲ Contact  ","")&amp;IF(N(Z2769)&lt;=-Guide!$C$22,"▼ Contact  ","")&amp;IF(N(AB2769)&gt;=Guide!$C$23,"▲ Chase  ","")&amp;IF(N(AB2769)&lt;=-Guide!$C$23,"▼ Chase  ",""))))</f>
        <v>Stable</v>
      </c>
      <c r="AF2769" s="35" t="n">
        <f aca="false">MATCH(Counts!A2769,'Season Counts'!$A$2:$A$740,0)</f>
        <v>704</v>
      </c>
    </row>
    <row r="2770" customFormat="false" ht="15" hidden="false" customHeight="false" outlineLevel="0" collapsed="false">
      <c r="A2770" s="34" t="str">
        <f aca="false">Counts!B2770</f>
        <v>TOR</v>
      </c>
      <c r="B2770" s="5" t="str">
        <f aca="false">Counts!C2770</f>
        <v>Jesús Sánchez</v>
      </c>
      <c r="C2770" s="34" t="str">
        <f aca="false">Counts!F2770</f>
        <v>Jun</v>
      </c>
      <c r="D2770" s="35" t="n">
        <f aca="false">IFERROR(Counts!P2770,"")</f>
        <v>52</v>
      </c>
      <c r="E2770" s="36" t="n">
        <f aca="false">IFERROR(Counts!R2770/Counts!Q2770,"")</f>
        <v>0.229166666666667</v>
      </c>
      <c r="F2770" s="36" t="n">
        <f aca="false">IFERROR((Counts!R2770+Counts!V2770+Counts!W2770)/(Counts!Q2770+Counts!V2770+Counts!W2770+Counts!X2770),"")</f>
        <v>0.288461538461538</v>
      </c>
      <c r="G2770" s="36" t="n">
        <f aca="false">IFERROR((Counts!R2770+Counts!S2770+2*Counts!T2770+3*Counts!U2770)/Counts!Q2770,"")</f>
        <v>0.354166666666667</v>
      </c>
      <c r="H2770" s="35" t="n">
        <f aca="false">IFERROR(Counts!U2770,"")</f>
        <v>1</v>
      </c>
      <c r="I2770" s="36" t="n">
        <f aca="false">IFERROR(Counts!Z2770/Counts!AA2770,"")</f>
        <v>0.291176470588235</v>
      </c>
      <c r="J2770" s="36" t="n">
        <f aca="false">IFERROR(Counts!AB2770/Counts!AA2770,"")</f>
        <v>0.307666666666667</v>
      </c>
      <c r="K2770" s="37" t="n">
        <f aca="false">IFERROR((Counts!AB2770-Counts!Z2770)/Counts!AA2770,"")</f>
        <v>0.0164901960784314</v>
      </c>
      <c r="L2770" s="38" t="n">
        <f aca="false">IFERROR(Counts!Y2770/Counts!P2770,"")</f>
        <v>0.25</v>
      </c>
      <c r="M2770" s="38" t="n">
        <f aca="false">IFERROR(Counts!V2770/Counts!P2770,"")</f>
        <v>0.0576923076923077</v>
      </c>
      <c r="N2770" s="38" t="n">
        <f aca="false">IFERROR(Counts!AD2770/Counts!AC2770,"")</f>
        <v>0.171428571428571</v>
      </c>
      <c r="O2770" s="38" t="n">
        <f aca="false">IFERROR(Counts!AE2770/Counts!AC2770,"")</f>
        <v>0.485714285714286</v>
      </c>
      <c r="P2770" s="39" t="n">
        <f aca="false">IFERROR(Counts!AG2770/Counts!AF2770,"")</f>
        <v>90.75</v>
      </c>
      <c r="Q2770" s="38" t="n">
        <f aca="false">IFERROR(Counts!AH2770/Counts!AC2770,"")</f>
        <v>0.257142857142857</v>
      </c>
      <c r="R2770" s="38" t="n">
        <f aca="false">IFERROR(Counts!N2770/Counts!M2770,"")</f>
        <v>0.41747572815534</v>
      </c>
      <c r="S2770" s="38" t="n">
        <f aca="false">IFERROR(Counts!K2770/Counts!J2770,"")</f>
        <v>0.702380952380952</v>
      </c>
      <c r="T2770" s="38" t="n">
        <f aca="false">IFERROR(Counts!I2770/Counts!H2770,"")</f>
        <v>0.225490196078431</v>
      </c>
      <c r="U2770" s="38" t="n">
        <f aca="false">IFERROR(1-Counts!L2770/Counts!K2770,"")</f>
        <v>0.847457627118644</v>
      </c>
      <c r="V2770" s="39" t="n">
        <f aca="false">IFERROR(Counts!AJ2770/Counts!AI2770,"")</f>
        <v>74.2989473684211</v>
      </c>
      <c r="W2770" s="38" t="n">
        <f aca="false">IFERROR(Counts!AK2770/Counts!AI2770,"")</f>
        <v>0.463157894736842</v>
      </c>
      <c r="X2770" s="40" t="n">
        <f aca="false">IFERROR(Counts!O2770,"")</f>
        <v>-2.176</v>
      </c>
      <c r="Y2770" s="36" t="n">
        <f aca="false">IFERROR(INDEX('Season Counts'!$Y$2:$Y$740,$AF2770)/INDEX('Season Counts'!$X$2:$X$740,$AF2770),"")</f>
        <v>0.322292929292929</v>
      </c>
      <c r="Z2770" s="37" t="n">
        <f aca="false">IFERROR(J2770-Y2770,"")</f>
        <v>-0.0146262626262626</v>
      </c>
      <c r="AA2770" s="38" t="n">
        <f aca="false">IFERROR(INDEX('Season Counts'!$K$2:$K$740,$AF2770)/INDEX('Season Counts'!$J$2:$J$740,$AF2770),"")</f>
        <v>0.377265238879736</v>
      </c>
      <c r="AB2770" s="41" t="n">
        <f aca="false">IFERROR(R2770-AA2770,"")</f>
        <v>0.0402104892756034</v>
      </c>
      <c r="AC2770" s="39" t="n">
        <f aca="false">IFERROR(INDEX('Season Counts'!$AG$2:$AG$740,$AF2770)/INDEX('Season Counts'!$AF$2:$AF$740,$AF2770),"")</f>
        <v>73.7158102766798</v>
      </c>
      <c r="AD2770" s="40" t="n">
        <f aca="false">IFERROR(V2770-AC2770,"")</f>
        <v>0.583137091741222</v>
      </c>
      <c r="AE2770" s="4" t="str">
        <f aca="false">IF(D2770&lt;Guide!$C$21,"Low PA",IF(TRIM(IF(ISNUMBER(AD2770),IF(N(AD2770)&lt;=-Guide!$C$24,"▼ Bat Speed  ",IF(N(AD2770)&gt;=Guide!$C$24,"▲ Bat Speed  ","")),"")&amp;IF(N(Z2770)&gt;=Guide!$C$22,"▲ Contact  ","")&amp;IF(N(Z2770)&lt;=-Guide!$C$22,"▼ Contact  ","")&amp;IF(N(AB2770)&gt;=Guide!$C$23,"▲ Chase  ","")&amp;IF(N(AB2770)&lt;=-Guide!$C$23,"▼ Chase  ",""))="","Stable",TRIM(IF(ISNUMBER(AD2770),IF(N(AD2770)&lt;=-Guide!$C$24,"▼ Bat Speed  ",IF(N(AD2770)&gt;=Guide!$C$24,"▲ Bat Speed  ","")),"")&amp;IF(N(Z2770)&gt;=Guide!$C$22,"▲ Contact  ","")&amp;IF(N(Z2770)&lt;=-Guide!$C$22,"▼ Contact  ","")&amp;IF(N(AB2770)&gt;=Guide!$C$23,"▲ Chase  ","")&amp;IF(N(AB2770)&lt;=-Guide!$C$23,"▼ Chase  ",""))))</f>
        <v>▲ Chase</v>
      </c>
      <c r="AF2770" s="35" t="n">
        <f aca="false">MATCH(Counts!A2770,'Season Counts'!$A$2:$A$740,0)</f>
        <v>704</v>
      </c>
    </row>
    <row r="2771" customFormat="false" ht="15" hidden="false" customHeight="false" outlineLevel="0" collapsed="false">
      <c r="A2771" s="34" t="str">
        <f aca="false">Counts!B2771</f>
        <v>TOR</v>
      </c>
      <c r="B2771" s="5" t="str">
        <f aca="false">Counts!C2771</f>
        <v>Jesús Sánchez</v>
      </c>
      <c r="C2771" s="34" t="str">
        <f aca="false">Counts!F2771</f>
        <v>Jul</v>
      </c>
      <c r="D2771" s="35" t="n">
        <f aca="false">IFERROR(Counts!P2771,"")</f>
        <v>2</v>
      </c>
      <c r="E2771" s="36" t="n">
        <f aca="false">IFERROR(Counts!R2771/Counts!Q2771,"")</f>
        <v>0</v>
      </c>
      <c r="F2771" s="36" t="n">
        <f aca="false">IFERROR((Counts!R2771+Counts!V2771+Counts!W2771)/(Counts!Q2771+Counts!V2771+Counts!W2771+Counts!X2771),"")</f>
        <v>0</v>
      </c>
      <c r="G2771" s="36" t="n">
        <f aca="false">IFERROR((Counts!R2771+Counts!S2771+2*Counts!T2771+3*Counts!U2771)/Counts!Q2771,"")</f>
        <v>0</v>
      </c>
      <c r="H2771" s="35" t="n">
        <f aca="false">IFERROR(Counts!U2771,"")</f>
        <v>0</v>
      </c>
      <c r="I2771" s="36" t="n">
        <f aca="false">IFERROR(Counts!Z2771/Counts!AA2771,"")</f>
        <v>0</v>
      </c>
      <c r="J2771" s="36" t="n">
        <f aca="false">IFERROR(Counts!AB2771/Counts!AA2771,"")</f>
        <v>0.083</v>
      </c>
      <c r="K2771" s="37" t="n">
        <f aca="false">IFERROR((Counts!AB2771-Counts!Z2771)/Counts!AA2771,"")</f>
        <v>0.083</v>
      </c>
      <c r="L2771" s="38" t="n">
        <f aca="false">IFERROR(Counts!Y2771/Counts!P2771,"")</f>
        <v>0</v>
      </c>
      <c r="M2771" s="38" t="n">
        <f aca="false">IFERROR(Counts!V2771/Counts!P2771,"")</f>
        <v>0</v>
      </c>
      <c r="N2771" s="38" t="n">
        <f aca="false">IFERROR(Counts!AD2771/Counts!AC2771,"")</f>
        <v>0</v>
      </c>
      <c r="O2771" s="38" t="n">
        <f aca="false">IFERROR(Counts!AE2771/Counts!AC2771,"")</f>
        <v>0</v>
      </c>
      <c r="P2771" s="39" t="n">
        <f aca="false">IFERROR(Counts!AG2771/Counts!AF2771,"")</f>
        <v>68.8</v>
      </c>
      <c r="Q2771" s="38" t="n">
        <f aca="false">IFERROR(Counts!AH2771/Counts!AC2771,"")</f>
        <v>0</v>
      </c>
      <c r="R2771" s="38" t="n">
        <f aca="false">IFERROR(Counts!N2771/Counts!M2771,"")</f>
        <v>0.333333333333333</v>
      </c>
      <c r="S2771" s="38" t="n">
        <f aca="false">IFERROR(Counts!K2771/Counts!J2771,"")</f>
        <v>1</v>
      </c>
      <c r="T2771" s="38" t="n">
        <f aca="false">IFERROR(Counts!I2771/Counts!H2771,"")</f>
        <v>0.333333333333333</v>
      </c>
      <c r="U2771" s="38" t="n">
        <f aca="false">IFERROR(1-Counts!L2771/Counts!K2771,"")</f>
        <v>1</v>
      </c>
      <c r="V2771" s="39" t="n">
        <f aca="false">IFERROR(Counts!AJ2771/Counts!AI2771,"")</f>
        <v>73.0666666666667</v>
      </c>
      <c r="W2771" s="38" t="n">
        <f aca="false">IFERROR(Counts!AK2771/Counts!AI2771,"")</f>
        <v>0.666666666666667</v>
      </c>
      <c r="X2771" s="40" t="n">
        <f aca="false">IFERROR(Counts!O2771,"")</f>
        <v>-0.519</v>
      </c>
      <c r="Y2771" s="36" t="n">
        <f aca="false">IFERROR(INDEX('Season Counts'!$Y$2:$Y$740,$AF2771)/INDEX('Season Counts'!$X$2:$X$740,$AF2771),"")</f>
        <v>0.322292929292929</v>
      </c>
      <c r="Z2771" s="37" t="n">
        <f aca="false">IFERROR(J2771-Y2771,"")</f>
        <v>-0.239292929292929</v>
      </c>
      <c r="AA2771" s="38" t="n">
        <f aca="false">IFERROR(INDEX('Season Counts'!$K$2:$K$740,$AF2771)/INDEX('Season Counts'!$J$2:$J$740,$AF2771),"")</f>
        <v>0.377265238879736</v>
      </c>
      <c r="AB2771" s="41" t="n">
        <f aca="false">IFERROR(R2771-AA2771,"")</f>
        <v>-0.0439319055464031</v>
      </c>
      <c r="AC2771" s="39" t="n">
        <f aca="false">IFERROR(INDEX('Season Counts'!$AG$2:$AG$740,$AF2771)/INDEX('Season Counts'!$AF$2:$AF$740,$AF2771),"")</f>
        <v>73.7158102766798</v>
      </c>
      <c r="AD2771" s="40" t="n">
        <f aca="false">IFERROR(V2771-AC2771,"")</f>
        <v>-0.649143610013169</v>
      </c>
      <c r="AE2771" s="4" t="str">
        <f aca="false">IF(D2771&lt;Guide!$C$21,"Low PA",IF(TRIM(IF(ISNUMBER(AD2771),IF(N(AD2771)&lt;=-Guide!$C$24,"▼ Bat Speed  ",IF(N(AD2771)&gt;=Guide!$C$24,"▲ Bat Speed  ","")),"")&amp;IF(N(Z2771)&gt;=Guide!$C$22,"▲ Contact  ","")&amp;IF(N(Z2771)&lt;=-Guide!$C$22,"▼ Contact  ","")&amp;IF(N(AB2771)&gt;=Guide!$C$23,"▲ Chase  ","")&amp;IF(N(AB2771)&lt;=-Guide!$C$23,"▼ Chase  ",""))="","Stable",TRIM(IF(ISNUMBER(AD2771),IF(N(AD2771)&lt;=-Guide!$C$24,"▼ Bat Speed  ",IF(N(AD2771)&gt;=Guide!$C$24,"▲ Bat Speed  ","")),"")&amp;IF(N(Z2771)&gt;=Guide!$C$22,"▲ Contact  ","")&amp;IF(N(Z2771)&lt;=-Guide!$C$22,"▼ Contact  ","")&amp;IF(N(AB2771)&gt;=Guide!$C$23,"▲ Chase  ","")&amp;IF(N(AB2771)&lt;=-Guide!$C$23,"▼ Chase  ",""))))</f>
        <v>Low PA</v>
      </c>
      <c r="AF2771" s="35" t="n">
        <f aca="false">MATCH(Counts!A2771,'Season Counts'!$A$2:$A$740,0)</f>
        <v>704</v>
      </c>
    </row>
    <row r="2772" customFormat="false" ht="15" hidden="false" customHeight="false" outlineLevel="0" collapsed="false">
      <c r="A2772" s="34" t="str">
        <f aca="false">Counts!B2772</f>
        <v>TOR</v>
      </c>
      <c r="B2772" s="5" t="str">
        <f aca="false">Counts!C2772</f>
        <v>Jesús Sánchez</v>
      </c>
      <c r="C2772" s="34" t="str">
        <f aca="false">Counts!F2772</f>
        <v>Aug</v>
      </c>
      <c r="D2772" s="35" t="n">
        <f aca="false">IFERROR(Counts!P2772,"")</f>
        <v>52</v>
      </c>
      <c r="E2772" s="36" t="n">
        <f aca="false">IFERROR(Counts!R2772/Counts!Q2772,"")</f>
        <v>0.219512195121951</v>
      </c>
      <c r="F2772" s="36" t="n">
        <f aca="false">IFERROR((Counts!R2772+Counts!V2772+Counts!W2772)/(Counts!Q2772+Counts!V2772+Counts!W2772+Counts!X2772),"")</f>
        <v>0.365384615384615</v>
      </c>
      <c r="G2772" s="36" t="n">
        <f aca="false">IFERROR((Counts!R2772+Counts!S2772+2*Counts!T2772+3*Counts!U2772)/Counts!Q2772,"")</f>
        <v>0.390243902439024</v>
      </c>
      <c r="H2772" s="35" t="n">
        <f aca="false">IFERROR(Counts!U2772,"")</f>
        <v>1</v>
      </c>
      <c r="I2772" s="36" t="n">
        <f aca="false">IFERROR(Counts!Z2772/Counts!AA2772,"")</f>
        <v>0.338461538461539</v>
      </c>
      <c r="J2772" s="36" t="n">
        <f aca="false">IFERROR(Counts!AB2772/Counts!AA2772,"")</f>
        <v>0.323903846153846</v>
      </c>
      <c r="K2772" s="37" t="n">
        <f aca="false">IFERROR((Counts!AB2772-Counts!Z2772)/Counts!AA2772,"")</f>
        <v>-0.0145576923076923</v>
      </c>
      <c r="L2772" s="38" t="n">
        <f aca="false">IFERROR(Counts!Y2772/Counts!P2772,"")</f>
        <v>0.269230769230769</v>
      </c>
      <c r="M2772" s="38" t="n">
        <f aca="false">IFERROR(Counts!V2772/Counts!P2772,"")</f>
        <v>0.134615384615385</v>
      </c>
      <c r="N2772" s="38" t="n">
        <f aca="false">IFERROR(Counts!AD2772/Counts!AC2772,"")</f>
        <v>0.142857142857143</v>
      </c>
      <c r="O2772" s="38" t="n">
        <f aca="false">IFERROR(Counts!AE2772/Counts!AC2772,"")</f>
        <v>0.464285714285714</v>
      </c>
      <c r="P2772" s="39" t="n">
        <f aca="false">IFERROR(Counts!AG2772/Counts!AF2772,"")</f>
        <v>90.9607142857143</v>
      </c>
      <c r="Q2772" s="38" t="n">
        <f aca="false">IFERROR(Counts!AH2772/Counts!AC2772,"")</f>
        <v>0.321428571428571</v>
      </c>
      <c r="R2772" s="38" t="n">
        <f aca="false">IFERROR(Counts!N2772/Counts!M2772,"")</f>
        <v>0.252336448598131</v>
      </c>
      <c r="S2772" s="38" t="n">
        <f aca="false">IFERROR(Counts!K2772/Counts!J2772,"")</f>
        <v>0.627906976744186</v>
      </c>
      <c r="T2772" s="38" t="n">
        <f aca="false">IFERROR(Counts!I2772/Counts!H2772,"")</f>
        <v>0.320987654320988</v>
      </c>
      <c r="U2772" s="38" t="n">
        <f aca="false">IFERROR(1-Counts!L2772/Counts!K2772,"")</f>
        <v>0.740740740740741</v>
      </c>
      <c r="V2772" s="39" t="n">
        <f aca="false">IFERROR(Counts!AJ2772/Counts!AI2772,"")</f>
        <v>72.7529411764706</v>
      </c>
      <c r="W2772" s="38" t="n">
        <f aca="false">IFERROR(Counts!AK2772/Counts!AI2772,"")</f>
        <v>0.338235294117647</v>
      </c>
      <c r="X2772" s="40" t="n">
        <f aca="false">IFERROR(Counts!O2772,"")</f>
        <v>0.656</v>
      </c>
      <c r="Y2772" s="36" t="n">
        <f aca="false">IFERROR(INDEX('Season Counts'!$Y$2:$Y$740,$AF2772)/INDEX('Season Counts'!$X$2:$X$740,$AF2772),"")</f>
        <v>0.322292929292929</v>
      </c>
      <c r="Z2772" s="37" t="n">
        <f aca="false">IFERROR(J2772-Y2772,"")</f>
        <v>0.00161091686091686</v>
      </c>
      <c r="AA2772" s="38" t="n">
        <f aca="false">IFERROR(INDEX('Season Counts'!$K$2:$K$740,$AF2772)/INDEX('Season Counts'!$J$2:$J$740,$AF2772),"")</f>
        <v>0.377265238879736</v>
      </c>
      <c r="AB2772" s="41" t="n">
        <f aca="false">IFERROR(R2772-AA2772,"")</f>
        <v>-0.124928790281606</v>
      </c>
      <c r="AC2772" s="39" t="n">
        <f aca="false">IFERROR(INDEX('Season Counts'!$AG$2:$AG$740,$AF2772)/INDEX('Season Counts'!$AF$2:$AF$740,$AF2772),"")</f>
        <v>73.7158102766798</v>
      </c>
      <c r="AD2772" s="40" t="n">
        <f aca="false">IFERROR(V2772-AC2772,"")</f>
        <v>-0.962869100209247</v>
      </c>
      <c r="AE2772" s="4" t="str">
        <f aca="false">IF(D2772&lt;Guide!$C$21,"Low PA",IF(TRIM(IF(ISNUMBER(AD2772),IF(N(AD2772)&lt;=-Guide!$C$24,"▼ Bat Speed  ",IF(N(AD2772)&gt;=Guide!$C$24,"▲ Bat Speed  ","")),"")&amp;IF(N(Z2772)&gt;=Guide!$C$22,"▲ Contact  ","")&amp;IF(N(Z2772)&lt;=-Guide!$C$22,"▼ Contact  ","")&amp;IF(N(AB2772)&gt;=Guide!$C$23,"▲ Chase  ","")&amp;IF(N(AB2772)&lt;=-Guide!$C$23,"▼ Chase  ",""))="","Stable",TRIM(IF(ISNUMBER(AD2772),IF(N(AD2772)&lt;=-Guide!$C$24,"▼ Bat Speed  ",IF(N(AD2772)&gt;=Guide!$C$24,"▲ Bat Speed  ","")),"")&amp;IF(N(Z2772)&gt;=Guide!$C$22,"▲ Contact  ","")&amp;IF(N(Z2772)&lt;=-Guide!$C$22,"▼ Contact  ","")&amp;IF(N(AB2772)&gt;=Guide!$C$23,"▲ Chase  ","")&amp;IF(N(AB2772)&lt;=-Guide!$C$23,"▼ Chase  ",""))))</f>
        <v>▼ Chase</v>
      </c>
      <c r="AF2772" s="35" t="n">
        <f aca="false">MATCH(Counts!A2772,'Season Counts'!$A$2:$A$740,0)</f>
        <v>704</v>
      </c>
    </row>
    <row r="2773" customFormat="false" ht="15" hidden="false" customHeight="false" outlineLevel="0" collapsed="false">
      <c r="A2773" s="34" t="str">
        <f aca="false">Counts!B2773</f>
        <v>TOR</v>
      </c>
      <c r="B2773" s="5" t="str">
        <f aca="false">Counts!C2773</f>
        <v>Jesús Sánchez</v>
      </c>
      <c r="C2773" s="34" t="str">
        <f aca="false">Counts!F2773</f>
        <v>Sep</v>
      </c>
      <c r="D2773" s="35" t="n">
        <f aca="false">IFERROR(Counts!P2773,"")</f>
        <v>11</v>
      </c>
      <c r="E2773" s="36" t="n">
        <f aca="false">IFERROR(Counts!R2773/Counts!Q2773,"")</f>
        <v>0.181818181818182</v>
      </c>
      <c r="F2773" s="36" t="n">
        <f aca="false">IFERROR((Counts!R2773+Counts!V2773+Counts!W2773)/(Counts!Q2773+Counts!V2773+Counts!W2773+Counts!X2773),"")</f>
        <v>0.181818181818182</v>
      </c>
      <c r="G2773" s="36" t="n">
        <f aca="false">IFERROR((Counts!R2773+Counts!S2773+2*Counts!T2773+3*Counts!U2773)/Counts!Q2773,"")</f>
        <v>0.181818181818182</v>
      </c>
      <c r="H2773" s="35" t="n">
        <f aca="false">IFERROR(Counts!U2773,"")</f>
        <v>0</v>
      </c>
      <c r="I2773" s="36" t="n">
        <f aca="false">IFERROR(Counts!Z2773/Counts!AA2773,"")</f>
        <v>0.163636363636364</v>
      </c>
      <c r="J2773" s="36" t="n">
        <f aca="false">IFERROR(Counts!AB2773/Counts!AA2773,"")</f>
        <v>0.0900909090909091</v>
      </c>
      <c r="K2773" s="37" t="n">
        <f aca="false">IFERROR((Counts!AB2773-Counts!Z2773)/Counts!AA2773,"")</f>
        <v>-0.0735454545454546</v>
      </c>
      <c r="L2773" s="38" t="n">
        <f aca="false">IFERROR(Counts!Y2773/Counts!P2773,"")</f>
        <v>0.363636363636364</v>
      </c>
      <c r="M2773" s="38" t="n">
        <f aca="false">IFERROR(Counts!V2773/Counts!P2773,"")</f>
        <v>0</v>
      </c>
      <c r="N2773" s="38" t="n">
        <f aca="false">IFERROR(Counts!AD2773/Counts!AC2773,"")</f>
        <v>0</v>
      </c>
      <c r="O2773" s="38" t="n">
        <f aca="false">IFERROR(Counts!AE2773/Counts!AC2773,"")</f>
        <v>0.428571428571429</v>
      </c>
      <c r="P2773" s="39" t="n">
        <f aca="false">IFERROR(Counts!AG2773/Counts!AF2773,"")</f>
        <v>94.2428571428572</v>
      </c>
      <c r="Q2773" s="38" t="n">
        <f aca="false">IFERROR(Counts!AH2773/Counts!AC2773,"")</f>
        <v>0</v>
      </c>
      <c r="R2773" s="38" t="n">
        <f aca="false">IFERROR(Counts!N2773/Counts!M2773,"")</f>
        <v>0.535714285714286</v>
      </c>
      <c r="S2773" s="38" t="n">
        <f aca="false">IFERROR(Counts!K2773/Counts!J2773,"")</f>
        <v>0.772727272727273</v>
      </c>
      <c r="T2773" s="38" t="n">
        <f aca="false">IFERROR(Counts!I2773/Counts!H2773,"")</f>
        <v>0.3125</v>
      </c>
      <c r="U2773" s="38" t="n">
        <f aca="false">IFERROR(1-Counts!L2773/Counts!K2773,"")</f>
        <v>0.764705882352941</v>
      </c>
      <c r="V2773" s="39" t="n">
        <f aca="false">IFERROR(Counts!AJ2773/Counts!AI2773,"")</f>
        <v>75.551724137931</v>
      </c>
      <c r="W2773" s="38" t="n">
        <f aca="false">IFERROR(Counts!AK2773/Counts!AI2773,"")</f>
        <v>0.620689655172414</v>
      </c>
      <c r="X2773" s="40" t="n">
        <f aca="false">IFERROR(Counts!O2773,"")</f>
        <v>-1.618</v>
      </c>
      <c r="Y2773" s="36" t="n">
        <f aca="false">IFERROR(INDEX('Season Counts'!$Y$2:$Y$740,$AF2773)/INDEX('Season Counts'!$X$2:$X$740,$AF2773),"")</f>
        <v>0.322292929292929</v>
      </c>
      <c r="Z2773" s="37" t="n">
        <f aca="false">IFERROR(J2773-Y2773,"")</f>
        <v>-0.23220202020202</v>
      </c>
      <c r="AA2773" s="38" t="n">
        <f aca="false">IFERROR(INDEX('Season Counts'!$K$2:$K$740,$AF2773)/INDEX('Season Counts'!$J$2:$J$740,$AF2773),"")</f>
        <v>0.377265238879736</v>
      </c>
      <c r="AB2773" s="41" t="n">
        <f aca="false">IFERROR(R2773-AA2773,"")</f>
        <v>0.158449046834549</v>
      </c>
      <c r="AC2773" s="39" t="n">
        <f aca="false">IFERROR(INDEX('Season Counts'!$AG$2:$AG$740,$AF2773)/INDEX('Season Counts'!$AF$2:$AF$740,$AF2773),"")</f>
        <v>73.7158102766798</v>
      </c>
      <c r="AD2773" s="40" t="n">
        <f aca="false">IFERROR(V2773-AC2773,"")</f>
        <v>1.8359138612512</v>
      </c>
      <c r="AE2773" s="4" t="str">
        <f aca="false">IF(D2773&lt;Guide!$C$21,"Low PA",IF(TRIM(IF(ISNUMBER(AD2773),IF(N(AD2773)&lt;=-Guide!$C$24,"▼ Bat Speed  ",IF(N(AD2773)&gt;=Guide!$C$24,"▲ Bat Speed  ","")),"")&amp;IF(N(Z2773)&gt;=Guide!$C$22,"▲ Contact  ","")&amp;IF(N(Z2773)&lt;=-Guide!$C$22,"▼ Contact  ","")&amp;IF(N(AB2773)&gt;=Guide!$C$23,"▲ Chase  ","")&amp;IF(N(AB2773)&lt;=-Guide!$C$23,"▼ Chase  ",""))="","Stable",TRIM(IF(ISNUMBER(AD2773),IF(N(AD2773)&lt;=-Guide!$C$24,"▼ Bat Speed  ",IF(N(AD2773)&gt;=Guide!$C$24,"▲ Bat Speed  ","")),"")&amp;IF(N(Z2773)&gt;=Guide!$C$22,"▲ Contact  ","")&amp;IF(N(Z2773)&lt;=-Guide!$C$22,"▼ Contact  ","")&amp;IF(N(AB2773)&gt;=Guide!$C$23,"▲ Chase  ","")&amp;IF(N(AB2773)&lt;=-Guide!$C$23,"▼ Chase  ",""))))</f>
        <v>Low PA</v>
      </c>
      <c r="AF2773" s="35" t="n">
        <f aca="false">MATCH(Counts!A2773,'Season Counts'!$A$2:$A$740,0)</f>
        <v>704</v>
      </c>
    </row>
    <row r="2774" customFormat="false" ht="15" hidden="false" customHeight="false" outlineLevel="0" collapsed="false">
      <c r="A2774" s="34" t="str">
        <f aca="false">Counts!B2774</f>
        <v>TOR</v>
      </c>
      <c r="B2774" s="5" t="str">
        <f aca="false">Counts!C2774</f>
        <v>Brandon Valenzuela</v>
      </c>
      <c r="C2774" s="34" t="str">
        <f aca="false">Counts!F2774</f>
        <v>Mar-Apr</v>
      </c>
      <c r="D2774" s="35" t="n">
        <f aca="false">IFERROR(Counts!P2774,"")</f>
        <v>42</v>
      </c>
      <c r="E2774" s="36" t="n">
        <f aca="false">IFERROR(Counts!R2774/Counts!Q2774,"")</f>
        <v>0.2</v>
      </c>
      <c r="F2774" s="36" t="n">
        <f aca="false">IFERROR((Counts!R2774+Counts!V2774+Counts!W2774)/(Counts!Q2774+Counts!V2774+Counts!W2774+Counts!X2774),"")</f>
        <v>0.238095238095238</v>
      </c>
      <c r="G2774" s="36" t="n">
        <f aca="false">IFERROR((Counts!R2774+Counts!S2774+2*Counts!T2774+3*Counts!U2774)/Counts!Q2774,"")</f>
        <v>0.35</v>
      </c>
      <c r="H2774" s="35" t="n">
        <f aca="false">IFERROR(Counts!U2774,"")</f>
        <v>2</v>
      </c>
      <c r="I2774" s="36" t="n">
        <f aca="false">IFERROR(Counts!Z2774/Counts!AA2774,"")</f>
        <v>0.257142857142857</v>
      </c>
      <c r="J2774" s="36" t="n">
        <f aca="false">IFERROR(Counts!AB2774/Counts!AA2774,"")</f>
        <v>0.24447619047619</v>
      </c>
      <c r="K2774" s="37" t="n">
        <f aca="false">IFERROR((Counts!AB2774-Counts!Z2774)/Counts!AA2774,"")</f>
        <v>-0.0126666666666667</v>
      </c>
      <c r="L2774" s="38" t="n">
        <f aca="false">IFERROR(Counts!Y2774/Counts!P2774,"")</f>
        <v>0.333333333333333</v>
      </c>
      <c r="M2774" s="38" t="n">
        <f aca="false">IFERROR(Counts!V2774/Counts!P2774,"")</f>
        <v>0.0476190476190476</v>
      </c>
      <c r="N2774" s="38" t="n">
        <f aca="false">IFERROR(Counts!AD2774/Counts!AC2774,"")</f>
        <v>0.0769230769230769</v>
      </c>
      <c r="O2774" s="38" t="n">
        <f aca="false">IFERROR(Counts!AE2774/Counts!AC2774,"")</f>
        <v>0.384615384615385</v>
      </c>
      <c r="P2774" s="39" t="n">
        <f aca="false">IFERROR(Counts!AG2774/Counts!AF2774,"")</f>
        <v>86.2961538461538</v>
      </c>
      <c r="Q2774" s="38" t="n">
        <f aca="false">IFERROR(Counts!AH2774/Counts!AC2774,"")</f>
        <v>0.269230769230769</v>
      </c>
      <c r="R2774" s="38" t="n">
        <f aca="false">IFERROR(Counts!N2774/Counts!M2774,"")</f>
        <v>0.364864864864865</v>
      </c>
      <c r="S2774" s="38" t="n">
        <f aca="false">IFERROR(Counts!K2774/Counts!J2774,"")</f>
        <v>0.666666666666667</v>
      </c>
      <c r="T2774" s="38" t="n">
        <f aca="false">IFERROR(Counts!I2774/Counts!H2774,"")</f>
        <v>0.341176470588235</v>
      </c>
      <c r="U2774" s="38" t="n">
        <f aca="false">IFERROR(1-Counts!L2774/Counts!K2774,"")</f>
        <v>0.827586206896552</v>
      </c>
      <c r="V2774" s="39" t="n">
        <f aca="false">IFERROR(Counts!AJ2774/Counts!AI2774,"")</f>
        <v>73.1557142857143</v>
      </c>
      <c r="W2774" s="38" t="n">
        <f aca="false">IFERROR(Counts!AK2774/Counts!AI2774,"")</f>
        <v>0.271428571428571</v>
      </c>
      <c r="X2774" s="40" t="n">
        <f aca="false">IFERROR(Counts!O2774,"")</f>
        <v>-0.664</v>
      </c>
      <c r="Y2774" s="36" t="n">
        <f aca="false">IFERROR(INDEX('Season Counts'!$Y$2:$Y$740,$AF2774)/INDEX('Season Counts'!$X$2:$X$740,$AF2774),"")</f>
        <v>0.312751851851852</v>
      </c>
      <c r="Z2774" s="37" t="n">
        <f aca="false">IFERROR(J2774-Y2774,"")</f>
        <v>-0.0682756613756614</v>
      </c>
      <c r="AA2774" s="38" t="n">
        <f aca="false">IFERROR(INDEX('Season Counts'!$K$2:$K$740,$AF2774)/INDEX('Season Counts'!$J$2:$J$740,$AF2774),"")</f>
        <v>0.284710017574692</v>
      </c>
      <c r="AB2774" s="41" t="n">
        <f aca="false">IFERROR(R2774-AA2774,"")</f>
        <v>0.0801548472901724</v>
      </c>
      <c r="AC2774" s="39" t="n">
        <f aca="false">IFERROR(INDEX('Season Counts'!$AG$2:$AG$740,$AF2774)/INDEX('Season Counts'!$AF$2:$AF$740,$AF2774),"")</f>
        <v>72.6289308176101</v>
      </c>
      <c r="AD2774" s="40" t="n">
        <f aca="false">IFERROR(V2774-AC2774,"")</f>
        <v>0.526783468104213</v>
      </c>
      <c r="AE2774" s="4" t="str">
        <f aca="false">IF(D2774&lt;Guide!$C$21,"Low PA",IF(TRIM(IF(ISNUMBER(AD2774),IF(N(AD2774)&lt;=-Guide!$C$24,"▼ Bat Speed  ",IF(N(AD2774)&gt;=Guide!$C$24,"▲ Bat Speed  ","")),"")&amp;IF(N(Z2774)&gt;=Guide!$C$22,"▲ Contact  ","")&amp;IF(N(Z2774)&lt;=-Guide!$C$22,"▼ Contact  ","")&amp;IF(N(AB2774)&gt;=Guide!$C$23,"▲ Chase  ","")&amp;IF(N(AB2774)&lt;=-Guide!$C$23,"▼ Chase  ",""))="","Stable",TRIM(IF(ISNUMBER(AD2774),IF(N(AD2774)&lt;=-Guide!$C$24,"▼ Bat Speed  ",IF(N(AD2774)&gt;=Guide!$C$24,"▲ Bat Speed  ","")),"")&amp;IF(N(Z2774)&gt;=Guide!$C$22,"▲ Contact  ","")&amp;IF(N(Z2774)&lt;=-Guide!$C$22,"▼ Contact  ","")&amp;IF(N(AB2774)&gt;=Guide!$C$23,"▲ Chase  ","")&amp;IF(N(AB2774)&lt;=-Guide!$C$23,"▼ Chase  ",""))))</f>
        <v>▼ Contact ▲ Chase</v>
      </c>
      <c r="AF2774" s="35" t="n">
        <f aca="false">MATCH(Counts!A2774,'Season Counts'!$A$2:$A$740,0)</f>
        <v>705</v>
      </c>
    </row>
    <row r="2775" customFormat="false" ht="15" hidden="false" customHeight="false" outlineLevel="0" collapsed="false">
      <c r="A2775" s="34" t="str">
        <f aca="false">Counts!B2775</f>
        <v>TOR</v>
      </c>
      <c r="B2775" s="5" t="str">
        <f aca="false">Counts!C2775</f>
        <v>Brandon Valenzuela</v>
      </c>
      <c r="C2775" s="34" t="str">
        <f aca="false">Counts!F2775</f>
        <v>May</v>
      </c>
      <c r="D2775" s="35" t="n">
        <f aca="false">IFERROR(Counts!P2775,"")</f>
        <v>75</v>
      </c>
      <c r="E2775" s="36" t="n">
        <f aca="false">IFERROR(Counts!R2775/Counts!Q2775,"")</f>
        <v>0.258064516129032</v>
      </c>
      <c r="F2775" s="36" t="n">
        <f aca="false">IFERROR((Counts!R2775+Counts!V2775+Counts!W2775)/(Counts!Q2775+Counts!V2775+Counts!W2775+Counts!X2775),"")</f>
        <v>0.378378378378378</v>
      </c>
      <c r="G2775" s="36" t="n">
        <f aca="false">IFERROR((Counts!R2775+Counts!S2775+2*Counts!T2775+3*Counts!U2775)/Counts!Q2775,"")</f>
        <v>0.403225806451613</v>
      </c>
      <c r="H2775" s="35" t="n">
        <f aca="false">IFERROR(Counts!U2775,"")</f>
        <v>2</v>
      </c>
      <c r="I2775" s="36" t="n">
        <f aca="false">IFERROR(Counts!Z2775/Counts!AA2775,"")</f>
        <v>0.352027027027027</v>
      </c>
      <c r="J2775" s="36" t="n">
        <f aca="false">IFERROR(Counts!AB2775/Counts!AA2775,"")</f>
        <v>0.379756756756757</v>
      </c>
      <c r="K2775" s="37" t="n">
        <f aca="false">IFERROR((Counts!AB2775-Counts!Z2775)/Counts!AA2775,"")</f>
        <v>0.0277297297297297</v>
      </c>
      <c r="L2775" s="38" t="n">
        <f aca="false">IFERROR(Counts!Y2775/Counts!P2775,"")</f>
        <v>0.16</v>
      </c>
      <c r="M2775" s="38" t="n">
        <f aca="false">IFERROR(Counts!V2775/Counts!P2775,"")</f>
        <v>0.16</v>
      </c>
      <c r="N2775" s="38" t="n">
        <f aca="false">IFERROR(Counts!AD2775/Counts!AC2775,"")</f>
        <v>0.0588235294117647</v>
      </c>
      <c r="O2775" s="38" t="n">
        <f aca="false">IFERROR(Counts!AE2775/Counts!AC2775,"")</f>
        <v>0.372549019607843</v>
      </c>
      <c r="P2775" s="39" t="n">
        <f aca="false">IFERROR(Counts!AG2775/Counts!AF2775,"")</f>
        <v>87.1117647058824</v>
      </c>
      <c r="Q2775" s="38" t="n">
        <f aca="false">IFERROR(Counts!AH2775/Counts!AC2775,"")</f>
        <v>0.450980392156863</v>
      </c>
      <c r="R2775" s="38" t="n">
        <f aca="false">IFERROR(Counts!N2775/Counts!M2775,"")</f>
        <v>0.267441860465116</v>
      </c>
      <c r="S2775" s="38" t="n">
        <f aca="false">IFERROR(Counts!K2775/Counts!J2775,"")</f>
        <v>0.755102040816327</v>
      </c>
      <c r="T2775" s="38" t="n">
        <f aca="false">IFERROR(Counts!I2775/Counts!H2775,"")</f>
        <v>0.178343949044586</v>
      </c>
      <c r="U2775" s="38" t="n">
        <f aca="false">IFERROR(1-Counts!L2775/Counts!K2775,"")</f>
        <v>0.882882882882883</v>
      </c>
      <c r="V2775" s="39" t="n">
        <f aca="false">IFERROR(Counts!AJ2775/Counts!AI2775,"")</f>
        <v>72.3626865671642</v>
      </c>
      <c r="W2775" s="38" t="n">
        <f aca="false">IFERROR(Counts!AK2775/Counts!AI2775,"")</f>
        <v>0.208955223880597</v>
      </c>
      <c r="X2775" s="40" t="n">
        <f aca="false">IFERROR(Counts!O2775,"")</f>
        <v>-0.395</v>
      </c>
      <c r="Y2775" s="36" t="n">
        <f aca="false">IFERROR(INDEX('Season Counts'!$Y$2:$Y$740,$AF2775)/INDEX('Season Counts'!$X$2:$X$740,$AF2775),"")</f>
        <v>0.312751851851852</v>
      </c>
      <c r="Z2775" s="37" t="n">
        <f aca="false">IFERROR(J2775-Y2775,"")</f>
        <v>0.0670049049049049</v>
      </c>
      <c r="AA2775" s="38" t="n">
        <f aca="false">IFERROR(INDEX('Season Counts'!$K$2:$K$740,$AF2775)/INDEX('Season Counts'!$J$2:$J$740,$AF2775),"")</f>
        <v>0.284710017574692</v>
      </c>
      <c r="AB2775" s="41" t="n">
        <f aca="false">IFERROR(R2775-AA2775,"")</f>
        <v>-0.0172681571095762</v>
      </c>
      <c r="AC2775" s="39" t="n">
        <f aca="false">IFERROR(INDEX('Season Counts'!$AG$2:$AG$740,$AF2775)/INDEX('Season Counts'!$AF$2:$AF$740,$AF2775),"")</f>
        <v>72.6289308176101</v>
      </c>
      <c r="AD2775" s="40" t="n">
        <f aca="false">IFERROR(V2775-AC2775,"")</f>
        <v>-0.266244250445894</v>
      </c>
      <c r="AE2775" s="4" t="str">
        <f aca="false">IF(D2775&lt;Guide!$C$21,"Low PA",IF(TRIM(IF(ISNUMBER(AD2775),IF(N(AD2775)&lt;=-Guide!$C$24,"▼ Bat Speed  ",IF(N(AD2775)&gt;=Guide!$C$24,"▲ Bat Speed  ","")),"")&amp;IF(N(Z2775)&gt;=Guide!$C$22,"▲ Contact  ","")&amp;IF(N(Z2775)&lt;=-Guide!$C$22,"▼ Contact  ","")&amp;IF(N(AB2775)&gt;=Guide!$C$23,"▲ Chase  ","")&amp;IF(N(AB2775)&lt;=-Guide!$C$23,"▼ Chase  ",""))="","Stable",TRIM(IF(ISNUMBER(AD2775),IF(N(AD2775)&lt;=-Guide!$C$24,"▼ Bat Speed  ",IF(N(AD2775)&gt;=Guide!$C$24,"▲ Bat Speed  ","")),"")&amp;IF(N(Z2775)&gt;=Guide!$C$22,"▲ Contact  ","")&amp;IF(N(Z2775)&lt;=-Guide!$C$22,"▼ Contact  ","")&amp;IF(N(AB2775)&gt;=Guide!$C$23,"▲ Chase  ","")&amp;IF(N(AB2775)&lt;=-Guide!$C$23,"▼ Chase  ",""))))</f>
        <v>▲ Contact</v>
      </c>
      <c r="AF2775" s="35" t="n">
        <f aca="false">MATCH(Counts!A2775,'Season Counts'!$A$2:$A$740,0)</f>
        <v>705</v>
      </c>
    </row>
    <row r="2776" customFormat="false" ht="15" hidden="false" customHeight="false" outlineLevel="0" collapsed="false">
      <c r="A2776" s="34" t="str">
        <f aca="false">Counts!B2776</f>
        <v>TOR</v>
      </c>
      <c r="B2776" s="5" t="str">
        <f aca="false">Counts!C2776</f>
        <v>Brandon Valenzuela</v>
      </c>
      <c r="C2776" s="34" t="str">
        <f aca="false">Counts!F2776</f>
        <v>Jun</v>
      </c>
      <c r="D2776" s="35" t="n">
        <f aca="false">IFERROR(Counts!P2776,"")</f>
        <v>55</v>
      </c>
      <c r="E2776" s="36" t="n">
        <f aca="false">IFERROR(Counts!R2776/Counts!Q2776,"")</f>
        <v>0.25</v>
      </c>
      <c r="F2776" s="36" t="n">
        <f aca="false">IFERROR((Counts!R2776+Counts!V2776+Counts!W2776)/(Counts!Q2776+Counts!V2776+Counts!W2776+Counts!X2776),"")</f>
        <v>0.327272727272727</v>
      </c>
      <c r="G2776" s="36" t="n">
        <f aca="false">IFERROR((Counts!R2776+Counts!S2776+2*Counts!T2776+3*Counts!U2776)/Counts!Q2776,"")</f>
        <v>0.5</v>
      </c>
      <c r="H2776" s="35" t="n">
        <f aca="false">IFERROR(Counts!U2776,"")</f>
        <v>3</v>
      </c>
      <c r="I2776" s="36" t="n">
        <f aca="false">IFERROR(Counts!Z2776/Counts!AA2776,"")</f>
        <v>0.351818181818182</v>
      </c>
      <c r="J2776" s="36" t="n">
        <f aca="false">IFERROR(Counts!AB2776/Counts!AA2776,"")</f>
        <v>0.3326</v>
      </c>
      <c r="K2776" s="37" t="n">
        <f aca="false">IFERROR((Counts!AB2776-Counts!Z2776)/Counts!AA2776,"")</f>
        <v>-0.0192181818181819</v>
      </c>
      <c r="L2776" s="38" t="n">
        <f aca="false">IFERROR(Counts!Y2776/Counts!P2776,"")</f>
        <v>0.309090909090909</v>
      </c>
      <c r="M2776" s="38" t="n">
        <f aca="false">IFERROR(Counts!V2776/Counts!P2776,"")</f>
        <v>0.109090909090909</v>
      </c>
      <c r="N2776" s="38" t="n">
        <f aca="false">IFERROR(Counts!AD2776/Counts!AC2776,"")</f>
        <v>0.125</v>
      </c>
      <c r="O2776" s="38" t="n">
        <f aca="false">IFERROR(Counts!AE2776/Counts!AC2776,"")</f>
        <v>0.375</v>
      </c>
      <c r="P2776" s="39" t="n">
        <f aca="false">IFERROR(Counts!AG2776/Counts!AF2776,"")</f>
        <v>87.840625</v>
      </c>
      <c r="Q2776" s="38" t="n">
        <f aca="false">IFERROR(Counts!AH2776/Counts!AC2776,"")</f>
        <v>0.46875</v>
      </c>
      <c r="R2776" s="38" t="n">
        <f aca="false">IFERROR(Counts!N2776/Counts!M2776,"")</f>
        <v>0.26890756302521</v>
      </c>
      <c r="S2776" s="38" t="n">
        <f aca="false">IFERROR(Counts!K2776/Counts!J2776,"")</f>
        <v>0.678899082568807</v>
      </c>
      <c r="T2776" s="38" t="n">
        <f aca="false">IFERROR(Counts!I2776/Counts!H2776,"")</f>
        <v>0.245283018867925</v>
      </c>
      <c r="U2776" s="38" t="n">
        <f aca="false">IFERROR(1-Counts!L2776/Counts!K2776,"")</f>
        <v>0.891891891891892</v>
      </c>
      <c r="V2776" s="39" t="n">
        <f aca="false">IFERROR(Counts!AJ2776/Counts!AI2776,"")</f>
        <v>73.1612244897959</v>
      </c>
      <c r="W2776" s="38" t="n">
        <f aca="false">IFERROR(Counts!AK2776/Counts!AI2776,"")</f>
        <v>0.275510204081633</v>
      </c>
      <c r="X2776" s="40" t="n">
        <f aca="false">IFERROR(Counts!O2776,"")</f>
        <v>1.068</v>
      </c>
      <c r="Y2776" s="36" t="n">
        <f aca="false">IFERROR(INDEX('Season Counts'!$Y$2:$Y$740,$AF2776)/INDEX('Season Counts'!$X$2:$X$740,$AF2776),"")</f>
        <v>0.312751851851852</v>
      </c>
      <c r="Z2776" s="37" t="n">
        <f aca="false">IFERROR(J2776-Y2776,"")</f>
        <v>0.0198481481481482</v>
      </c>
      <c r="AA2776" s="38" t="n">
        <f aca="false">IFERROR(INDEX('Season Counts'!$K$2:$K$740,$AF2776)/INDEX('Season Counts'!$J$2:$J$740,$AF2776),"")</f>
        <v>0.284710017574692</v>
      </c>
      <c r="AB2776" s="41" t="n">
        <f aca="false">IFERROR(R2776-AA2776,"")</f>
        <v>-0.0158024545494824</v>
      </c>
      <c r="AC2776" s="39" t="n">
        <f aca="false">IFERROR(INDEX('Season Counts'!$AG$2:$AG$740,$AF2776)/INDEX('Season Counts'!$AF$2:$AF$740,$AF2776),"")</f>
        <v>72.6289308176101</v>
      </c>
      <c r="AD2776" s="40" t="n">
        <f aca="false">IFERROR(V2776-AC2776,"")</f>
        <v>0.532293672185858</v>
      </c>
      <c r="AE2776" s="4" t="str">
        <f aca="false">IF(D2776&lt;Guide!$C$21,"Low PA",IF(TRIM(IF(ISNUMBER(AD2776),IF(N(AD2776)&lt;=-Guide!$C$24,"▼ Bat Speed  ",IF(N(AD2776)&gt;=Guide!$C$24,"▲ Bat Speed  ","")),"")&amp;IF(N(Z2776)&gt;=Guide!$C$22,"▲ Contact  ","")&amp;IF(N(Z2776)&lt;=-Guide!$C$22,"▼ Contact  ","")&amp;IF(N(AB2776)&gt;=Guide!$C$23,"▲ Chase  ","")&amp;IF(N(AB2776)&lt;=-Guide!$C$23,"▼ Chase  ",""))="","Stable",TRIM(IF(ISNUMBER(AD2776),IF(N(AD2776)&lt;=-Guide!$C$24,"▼ Bat Speed  ",IF(N(AD2776)&gt;=Guide!$C$24,"▲ Bat Speed  ","")),"")&amp;IF(N(Z2776)&gt;=Guide!$C$22,"▲ Contact  ","")&amp;IF(N(Z2776)&lt;=-Guide!$C$22,"▼ Contact  ","")&amp;IF(N(AB2776)&gt;=Guide!$C$23,"▲ Chase  ","")&amp;IF(N(AB2776)&lt;=-Guide!$C$23,"▼ Chase  ",""))))</f>
        <v>Stable</v>
      </c>
      <c r="AF2776" s="35" t="n">
        <f aca="false">MATCH(Counts!A2776,'Season Counts'!$A$2:$A$740,0)</f>
        <v>705</v>
      </c>
    </row>
    <row r="2777" customFormat="false" ht="15" hidden="false" customHeight="false" outlineLevel="0" collapsed="false">
      <c r="A2777" s="34" t="str">
        <f aca="false">Counts!B2777</f>
        <v>TOR</v>
      </c>
      <c r="B2777" s="5" t="str">
        <f aca="false">Counts!C2777</f>
        <v>Brandon Valenzuela</v>
      </c>
      <c r="C2777" s="34" t="str">
        <f aca="false">Counts!F2777</f>
        <v>Jul</v>
      </c>
      <c r="D2777" s="35" t="n">
        <f aca="false">IFERROR(Counts!P2777,"")</f>
        <v>35</v>
      </c>
      <c r="E2777" s="36" t="n">
        <f aca="false">IFERROR(Counts!R2777/Counts!Q2777,"")</f>
        <v>0.235294117647059</v>
      </c>
      <c r="F2777" s="36" t="n">
        <f aca="false">IFERROR((Counts!R2777+Counts!V2777+Counts!W2777)/(Counts!Q2777+Counts!V2777+Counts!W2777+Counts!X2777),"")</f>
        <v>0.257142857142857</v>
      </c>
      <c r="G2777" s="36" t="n">
        <f aca="false">IFERROR((Counts!R2777+Counts!S2777+2*Counts!T2777+3*Counts!U2777)/Counts!Q2777,"")</f>
        <v>0.323529411764706</v>
      </c>
      <c r="H2777" s="35" t="n">
        <f aca="false">IFERROR(Counts!U2777,"")</f>
        <v>1</v>
      </c>
      <c r="I2777" s="36" t="n">
        <f aca="false">IFERROR(Counts!Z2777/Counts!AA2777,"")</f>
        <v>0.257142857142857</v>
      </c>
      <c r="J2777" s="36" t="n">
        <f aca="false">IFERROR(Counts!AB2777/Counts!AA2777,"")</f>
        <v>0.288428571428571</v>
      </c>
      <c r="K2777" s="37" t="n">
        <f aca="false">IFERROR((Counts!AB2777-Counts!Z2777)/Counts!AA2777,"")</f>
        <v>0.0312857142857143</v>
      </c>
      <c r="L2777" s="38" t="n">
        <f aca="false">IFERROR(Counts!Y2777/Counts!P2777,"")</f>
        <v>0.285714285714286</v>
      </c>
      <c r="M2777" s="38" t="n">
        <f aca="false">IFERROR(Counts!V2777/Counts!P2777,"")</f>
        <v>0.0285714285714286</v>
      </c>
      <c r="N2777" s="38" t="n">
        <f aca="false">IFERROR(Counts!AD2777/Counts!AC2777,"")</f>
        <v>0.0833333333333333</v>
      </c>
      <c r="O2777" s="38" t="n">
        <f aca="false">IFERROR(Counts!AE2777/Counts!AC2777,"")</f>
        <v>0.375</v>
      </c>
      <c r="P2777" s="39" t="n">
        <f aca="false">IFERROR(Counts!AG2777/Counts!AF2777,"")</f>
        <v>84.8791666666667</v>
      </c>
      <c r="Q2777" s="38" t="n">
        <f aca="false">IFERROR(Counts!AH2777/Counts!AC2777,"")</f>
        <v>0.333333333333333</v>
      </c>
      <c r="R2777" s="38" t="n">
        <f aca="false">IFERROR(Counts!N2777/Counts!M2777,"")</f>
        <v>0.368421052631579</v>
      </c>
      <c r="S2777" s="38" t="n">
        <f aca="false">IFERROR(Counts!K2777/Counts!J2777,"")</f>
        <v>0.757142857142857</v>
      </c>
      <c r="T2777" s="38" t="n">
        <f aca="false">IFERROR(Counts!I2777/Counts!H2777,"")</f>
        <v>0.216216216216216</v>
      </c>
      <c r="U2777" s="38" t="n">
        <f aca="false">IFERROR(1-Counts!L2777/Counts!K2777,"")</f>
        <v>0.849056603773585</v>
      </c>
      <c r="V2777" s="39" t="n">
        <f aca="false">IFERROR(Counts!AJ2777/Counts!AI2777,"")</f>
        <v>71.9907692307692</v>
      </c>
      <c r="W2777" s="38" t="n">
        <f aca="false">IFERROR(Counts!AK2777/Counts!AI2777,"")</f>
        <v>0.138461538461538</v>
      </c>
      <c r="X2777" s="40" t="n">
        <f aca="false">IFERROR(Counts!O2777,"")</f>
        <v>-2.355</v>
      </c>
      <c r="Y2777" s="36" t="n">
        <f aca="false">IFERROR(INDEX('Season Counts'!$Y$2:$Y$740,$AF2777)/INDEX('Season Counts'!$X$2:$X$740,$AF2777),"")</f>
        <v>0.312751851851852</v>
      </c>
      <c r="Z2777" s="37" t="n">
        <f aca="false">IFERROR(J2777-Y2777,"")</f>
        <v>-0.0243232804232804</v>
      </c>
      <c r="AA2777" s="38" t="n">
        <f aca="false">IFERROR(INDEX('Season Counts'!$K$2:$K$740,$AF2777)/INDEX('Season Counts'!$J$2:$J$740,$AF2777),"")</f>
        <v>0.284710017574692</v>
      </c>
      <c r="AB2777" s="41" t="n">
        <f aca="false">IFERROR(R2777-AA2777,"")</f>
        <v>0.0837110350568865</v>
      </c>
      <c r="AC2777" s="39" t="n">
        <f aca="false">IFERROR(INDEX('Season Counts'!$AG$2:$AG$740,$AF2777)/INDEX('Season Counts'!$AF$2:$AF$740,$AF2777),"")</f>
        <v>72.6289308176101</v>
      </c>
      <c r="AD2777" s="40" t="n">
        <f aca="false">IFERROR(V2777-AC2777,"")</f>
        <v>-0.638161586840838</v>
      </c>
      <c r="AE2777" s="4" t="str">
        <f aca="false">IF(D2777&lt;Guide!$C$21,"Low PA",IF(TRIM(IF(ISNUMBER(AD2777),IF(N(AD2777)&lt;=-Guide!$C$24,"▼ Bat Speed  ",IF(N(AD2777)&gt;=Guide!$C$24,"▲ Bat Speed  ","")),"")&amp;IF(N(Z2777)&gt;=Guide!$C$22,"▲ Contact  ","")&amp;IF(N(Z2777)&lt;=-Guide!$C$22,"▼ Contact  ","")&amp;IF(N(AB2777)&gt;=Guide!$C$23,"▲ Chase  ","")&amp;IF(N(AB2777)&lt;=-Guide!$C$23,"▼ Chase  ",""))="","Stable",TRIM(IF(ISNUMBER(AD2777),IF(N(AD2777)&lt;=-Guide!$C$24,"▼ Bat Speed  ",IF(N(AD2777)&gt;=Guide!$C$24,"▲ Bat Speed  ","")),"")&amp;IF(N(Z2777)&gt;=Guide!$C$22,"▲ Contact  ","")&amp;IF(N(Z2777)&lt;=-Guide!$C$22,"▼ Contact  ","")&amp;IF(N(AB2777)&gt;=Guide!$C$23,"▲ Chase  ","")&amp;IF(N(AB2777)&lt;=-Guide!$C$23,"▼ Chase  ",""))))</f>
        <v>Low PA</v>
      </c>
      <c r="AF2777" s="35" t="n">
        <f aca="false">MATCH(Counts!A2777,'Season Counts'!$A$2:$A$740,0)</f>
        <v>705</v>
      </c>
    </row>
    <row r="2778" customFormat="false" ht="15" hidden="false" customHeight="false" outlineLevel="0" collapsed="false">
      <c r="A2778" s="34" t="str">
        <f aca="false">Counts!B2778</f>
        <v>TOR</v>
      </c>
      <c r="B2778" s="5" t="str">
        <f aca="false">Counts!C2778</f>
        <v>Brandon Valenzuela</v>
      </c>
      <c r="C2778" s="34" t="str">
        <f aca="false">Counts!F2778</f>
        <v>Aug</v>
      </c>
      <c r="D2778" s="35" t="n">
        <f aca="false">IFERROR(Counts!P2778,"")</f>
        <v>34</v>
      </c>
      <c r="E2778" s="36" t="n">
        <f aca="false">IFERROR(Counts!R2778/Counts!Q2778,"")</f>
        <v>0.133333333333333</v>
      </c>
      <c r="F2778" s="36" t="n">
        <f aca="false">IFERROR((Counts!R2778+Counts!V2778+Counts!W2778)/(Counts!Q2778+Counts!V2778+Counts!W2778+Counts!X2778),"")</f>
        <v>0.235294117647059</v>
      </c>
      <c r="G2778" s="36" t="n">
        <f aca="false">IFERROR((Counts!R2778+Counts!S2778+2*Counts!T2778+3*Counts!U2778)/Counts!Q2778,"")</f>
        <v>0.233333333333333</v>
      </c>
      <c r="H2778" s="35" t="n">
        <f aca="false">IFERROR(Counts!U2778,"")</f>
        <v>0</v>
      </c>
      <c r="I2778" s="36" t="n">
        <f aca="false">IFERROR(Counts!Z2778/Counts!AA2778,"")</f>
        <v>0.219117647058824</v>
      </c>
      <c r="J2778" s="36" t="n">
        <f aca="false">IFERROR(Counts!AB2778/Counts!AA2778,"")</f>
        <v>0.246323529411765</v>
      </c>
      <c r="K2778" s="37" t="n">
        <f aca="false">IFERROR((Counts!AB2778-Counts!Z2778)/Counts!AA2778,"")</f>
        <v>0.0272058823529412</v>
      </c>
      <c r="L2778" s="38" t="n">
        <f aca="false">IFERROR(Counts!Y2778/Counts!P2778,"")</f>
        <v>0.294117647058824</v>
      </c>
      <c r="M2778" s="38" t="n">
        <f aca="false">IFERROR(Counts!V2778/Counts!P2778,"")</f>
        <v>0.0882352941176471</v>
      </c>
      <c r="N2778" s="38" t="n">
        <f aca="false">IFERROR(Counts!AD2778/Counts!AC2778,"")</f>
        <v>0</v>
      </c>
      <c r="O2778" s="38" t="n">
        <f aca="false">IFERROR(Counts!AE2778/Counts!AC2778,"")</f>
        <v>0.4</v>
      </c>
      <c r="P2778" s="39" t="n">
        <f aca="false">IFERROR(Counts!AG2778/Counts!AF2778,"")</f>
        <v>88.82</v>
      </c>
      <c r="Q2778" s="38" t="n">
        <f aca="false">IFERROR(Counts!AH2778/Counts!AC2778,"")</f>
        <v>0.35</v>
      </c>
      <c r="R2778" s="38" t="n">
        <f aca="false">IFERROR(Counts!N2778/Counts!M2778,"")</f>
        <v>0.243589743589744</v>
      </c>
      <c r="S2778" s="38" t="n">
        <f aca="false">IFERROR(Counts!K2778/Counts!J2778,"")</f>
        <v>0.698630136986301</v>
      </c>
      <c r="T2778" s="38" t="n">
        <f aca="false">IFERROR(Counts!I2778/Counts!H2778,"")</f>
        <v>0.3</v>
      </c>
      <c r="U2778" s="38" t="n">
        <f aca="false">IFERROR(1-Counts!L2778/Counts!K2778,"")</f>
        <v>0.843137254901961</v>
      </c>
      <c r="V2778" s="39" t="n">
        <f aca="false">IFERROR(Counts!AJ2778/Counts!AI2778,"")</f>
        <v>72.691935483871</v>
      </c>
      <c r="W2778" s="38" t="n">
        <f aca="false">IFERROR(Counts!AK2778/Counts!AI2778,"")</f>
        <v>0.225806451612903</v>
      </c>
      <c r="X2778" s="40" t="n">
        <f aca="false">IFERROR(Counts!O2778,"")</f>
        <v>-2.325</v>
      </c>
      <c r="Y2778" s="36" t="n">
        <f aca="false">IFERROR(INDEX('Season Counts'!$Y$2:$Y$740,$AF2778)/INDEX('Season Counts'!$X$2:$X$740,$AF2778),"")</f>
        <v>0.312751851851852</v>
      </c>
      <c r="Z2778" s="37" t="n">
        <f aca="false">IFERROR(J2778-Y2778,"")</f>
        <v>-0.0664283224400871</v>
      </c>
      <c r="AA2778" s="38" t="n">
        <f aca="false">IFERROR(INDEX('Season Counts'!$K$2:$K$740,$AF2778)/INDEX('Season Counts'!$J$2:$J$740,$AF2778),"")</f>
        <v>0.284710017574692</v>
      </c>
      <c r="AB2778" s="41" t="n">
        <f aca="false">IFERROR(R2778-AA2778,"")</f>
        <v>-0.0411202739849489</v>
      </c>
      <c r="AC2778" s="39" t="n">
        <f aca="false">IFERROR(INDEX('Season Counts'!$AG$2:$AG$740,$AF2778)/INDEX('Season Counts'!$AF$2:$AF$740,$AF2778),"")</f>
        <v>72.6289308176101</v>
      </c>
      <c r="AD2778" s="40" t="n">
        <f aca="false">IFERROR(V2778-AC2778,"")</f>
        <v>0.0630046662608947</v>
      </c>
      <c r="AE2778" s="4" t="str">
        <f aca="false">IF(D2778&lt;Guide!$C$21,"Low PA",IF(TRIM(IF(ISNUMBER(AD2778),IF(N(AD2778)&lt;=-Guide!$C$24,"▼ Bat Speed  ",IF(N(AD2778)&gt;=Guide!$C$24,"▲ Bat Speed  ","")),"")&amp;IF(N(Z2778)&gt;=Guide!$C$22,"▲ Contact  ","")&amp;IF(N(Z2778)&lt;=-Guide!$C$22,"▼ Contact  ","")&amp;IF(N(AB2778)&gt;=Guide!$C$23,"▲ Chase  ","")&amp;IF(N(AB2778)&lt;=-Guide!$C$23,"▼ Chase  ",""))="","Stable",TRIM(IF(ISNUMBER(AD2778),IF(N(AD2778)&lt;=-Guide!$C$24,"▼ Bat Speed  ",IF(N(AD2778)&gt;=Guide!$C$24,"▲ Bat Speed  ","")),"")&amp;IF(N(Z2778)&gt;=Guide!$C$22,"▲ Contact  ","")&amp;IF(N(Z2778)&lt;=-Guide!$C$22,"▼ Contact  ","")&amp;IF(N(AB2778)&gt;=Guide!$C$23,"▲ Chase  ","")&amp;IF(N(AB2778)&lt;=-Guide!$C$23,"▼ Chase  ",""))))</f>
        <v>Low PA</v>
      </c>
      <c r="AF2778" s="35" t="n">
        <f aca="false">MATCH(Counts!A2778,'Season Counts'!$A$2:$A$740,0)</f>
        <v>705</v>
      </c>
    </row>
    <row r="2779" customFormat="false" ht="15" hidden="false" customHeight="false" outlineLevel="0" collapsed="false">
      <c r="A2779" s="34" t="str">
        <f aca="false">Counts!B2779</f>
        <v>TOR</v>
      </c>
      <c r="B2779" s="5" t="str">
        <f aca="false">Counts!C2779</f>
        <v>Brandon Valenzuela</v>
      </c>
      <c r="C2779" s="34" t="str">
        <f aca="false">Counts!F2779</f>
        <v>Sep</v>
      </c>
      <c r="D2779" s="35" t="n">
        <f aca="false">IFERROR(Counts!P2779,"")</f>
        <v>30</v>
      </c>
      <c r="E2779" s="36" t="n">
        <f aca="false">IFERROR(Counts!R2779/Counts!Q2779,"")</f>
        <v>0.2</v>
      </c>
      <c r="F2779" s="36" t="n">
        <f aca="false">IFERROR((Counts!R2779+Counts!V2779+Counts!W2779)/(Counts!Q2779+Counts!V2779+Counts!W2779+Counts!X2779),"")</f>
        <v>0.333333333333333</v>
      </c>
      <c r="G2779" s="36" t="n">
        <f aca="false">IFERROR((Counts!R2779+Counts!S2779+2*Counts!T2779+3*Counts!U2779)/Counts!Q2779,"")</f>
        <v>0.32</v>
      </c>
      <c r="H2779" s="35" t="n">
        <f aca="false">IFERROR(Counts!U2779,"")</f>
        <v>1</v>
      </c>
      <c r="I2779" s="36" t="n">
        <f aca="false">IFERROR(Counts!Z2779/Counts!AA2779,"")</f>
        <v>0.303333333333333</v>
      </c>
      <c r="J2779" s="36" t="n">
        <f aca="false">IFERROR(Counts!AB2779/Counts!AA2779,"")</f>
        <v>0.310333333333333</v>
      </c>
      <c r="K2779" s="37" t="n">
        <f aca="false">IFERROR((Counts!AB2779-Counts!Z2779)/Counts!AA2779,"")</f>
        <v>0.00700000000000003</v>
      </c>
      <c r="L2779" s="38" t="n">
        <f aca="false">IFERROR(Counts!Y2779/Counts!P2779,"")</f>
        <v>0.2</v>
      </c>
      <c r="M2779" s="38" t="n">
        <f aca="false">IFERROR(Counts!V2779/Counts!P2779,"")</f>
        <v>0.166666666666667</v>
      </c>
      <c r="N2779" s="38" t="n">
        <f aca="false">IFERROR(Counts!AD2779/Counts!AC2779,"")</f>
        <v>0.0526315789473684</v>
      </c>
      <c r="O2779" s="38" t="n">
        <f aca="false">IFERROR(Counts!AE2779/Counts!AC2779,"")</f>
        <v>0.421052631578947</v>
      </c>
      <c r="P2779" s="39" t="n">
        <f aca="false">IFERROR(Counts!AG2779/Counts!AF2779,"")</f>
        <v>89.6263157894737</v>
      </c>
      <c r="Q2779" s="38" t="n">
        <f aca="false">IFERROR(Counts!AH2779/Counts!AC2779,"")</f>
        <v>0.315789473684211</v>
      </c>
      <c r="R2779" s="38" t="n">
        <f aca="false">IFERROR(Counts!N2779/Counts!M2779,"")</f>
        <v>0.246376811594203</v>
      </c>
      <c r="S2779" s="38" t="n">
        <f aca="false">IFERROR(Counts!K2779/Counts!J2779,"")</f>
        <v>0.716981132075472</v>
      </c>
      <c r="T2779" s="38" t="n">
        <f aca="false">IFERROR(Counts!I2779/Counts!H2779,"")</f>
        <v>0.272727272727273</v>
      </c>
      <c r="U2779" s="38" t="n">
        <f aca="false">IFERROR(1-Counts!L2779/Counts!K2779,"")</f>
        <v>0.894736842105263</v>
      </c>
      <c r="V2779" s="39" t="n">
        <f aca="false">IFERROR(Counts!AJ2779/Counts!AI2779,"")</f>
        <v>72.3</v>
      </c>
      <c r="W2779" s="38" t="n">
        <f aca="false">IFERROR(Counts!AK2779/Counts!AI2779,"")</f>
        <v>0.229166666666667</v>
      </c>
      <c r="X2779" s="40" t="n">
        <f aca="false">IFERROR(Counts!O2779,"")</f>
        <v>0.678</v>
      </c>
      <c r="Y2779" s="36" t="n">
        <f aca="false">IFERROR(INDEX('Season Counts'!$Y$2:$Y$740,$AF2779)/INDEX('Season Counts'!$X$2:$X$740,$AF2779),"")</f>
        <v>0.312751851851852</v>
      </c>
      <c r="Z2779" s="37" t="n">
        <f aca="false">IFERROR(J2779-Y2779,"")</f>
        <v>-0.00241851851851849</v>
      </c>
      <c r="AA2779" s="38" t="n">
        <f aca="false">IFERROR(INDEX('Season Counts'!$K$2:$K$740,$AF2779)/INDEX('Season Counts'!$J$2:$J$740,$AF2779),"")</f>
        <v>0.284710017574692</v>
      </c>
      <c r="AB2779" s="41" t="n">
        <f aca="false">IFERROR(R2779-AA2779,"")</f>
        <v>-0.0383332059804895</v>
      </c>
      <c r="AC2779" s="39" t="n">
        <f aca="false">IFERROR(INDEX('Season Counts'!$AG$2:$AG$740,$AF2779)/INDEX('Season Counts'!$AF$2:$AF$740,$AF2779),"")</f>
        <v>72.6289308176101</v>
      </c>
      <c r="AD2779" s="40" t="n">
        <f aca="false">IFERROR(V2779-AC2779,"")</f>
        <v>-0.328930817610072</v>
      </c>
      <c r="AE2779" s="4" t="str">
        <f aca="false">IF(D2779&lt;Guide!$C$21,"Low PA",IF(TRIM(IF(ISNUMBER(AD2779),IF(N(AD2779)&lt;=-Guide!$C$24,"▼ Bat Speed  ",IF(N(AD2779)&gt;=Guide!$C$24,"▲ Bat Speed  ","")),"")&amp;IF(N(Z2779)&gt;=Guide!$C$22,"▲ Contact  ","")&amp;IF(N(Z2779)&lt;=-Guide!$C$22,"▼ Contact  ","")&amp;IF(N(AB2779)&gt;=Guide!$C$23,"▲ Chase  ","")&amp;IF(N(AB2779)&lt;=-Guide!$C$23,"▼ Chase  ",""))="","Stable",TRIM(IF(ISNUMBER(AD2779),IF(N(AD2779)&lt;=-Guide!$C$24,"▼ Bat Speed  ",IF(N(AD2779)&gt;=Guide!$C$24,"▲ Bat Speed  ","")),"")&amp;IF(N(Z2779)&gt;=Guide!$C$22,"▲ Contact  ","")&amp;IF(N(Z2779)&lt;=-Guide!$C$22,"▼ Contact  ","")&amp;IF(N(AB2779)&gt;=Guide!$C$23,"▲ Chase  ","")&amp;IF(N(AB2779)&lt;=-Guide!$C$23,"▼ Chase  ",""))))</f>
        <v>Low PA</v>
      </c>
      <c r="AF2779" s="35" t="n">
        <f aca="false">MATCH(Counts!A2779,'Season Counts'!$A$2:$A$740,0)</f>
        <v>705</v>
      </c>
    </row>
    <row r="2780" customFormat="false" ht="15" hidden="false" customHeight="false" outlineLevel="0" collapsed="false">
      <c r="A2780" s="34" t="str">
        <f aca="false">Counts!B2780</f>
        <v>TOR</v>
      </c>
      <c r="B2780" s="5" t="str">
        <f aca="false">Counts!C2780</f>
        <v>Brett Bateman</v>
      </c>
      <c r="C2780" s="34" t="str">
        <f aca="false">Counts!F2780</f>
        <v>Aug</v>
      </c>
      <c r="D2780" s="35" t="n">
        <f aca="false">IFERROR(Counts!P2780,"")</f>
        <v>88</v>
      </c>
      <c r="E2780" s="36" t="n">
        <f aca="false">IFERROR(Counts!R2780/Counts!Q2780,"")</f>
        <v>0.333333333333333</v>
      </c>
      <c r="F2780" s="36" t="n">
        <f aca="false">IFERROR((Counts!R2780+Counts!V2780+Counts!W2780)/(Counts!Q2780+Counts!V2780+Counts!W2780+Counts!X2780),"")</f>
        <v>0.383720930232558</v>
      </c>
      <c r="G2780" s="36" t="n">
        <f aca="false">IFERROR((Counts!R2780+Counts!S2780+2*Counts!T2780+3*Counts!U2780)/Counts!Q2780,"")</f>
        <v>0.41025641025641</v>
      </c>
      <c r="H2780" s="35" t="n">
        <f aca="false">IFERROR(Counts!U2780,"")</f>
        <v>0</v>
      </c>
      <c r="I2780" s="36" t="n">
        <f aca="false">IFERROR(Counts!Z2780/Counts!AA2780,"")</f>
        <v>0.357647058823529</v>
      </c>
      <c r="J2780" s="36" t="n">
        <f aca="false">IFERROR(Counts!AB2780/Counts!AA2780,"")</f>
        <v>0.273011764705882</v>
      </c>
      <c r="K2780" s="37" t="n">
        <f aca="false">IFERROR((Counts!AB2780-Counts!Z2780)/Counts!AA2780,"")</f>
        <v>-0.084635294117647</v>
      </c>
      <c r="L2780" s="38" t="n">
        <f aca="false">IFERROR(Counts!Y2780/Counts!P2780,"")</f>
        <v>0.215909090909091</v>
      </c>
      <c r="M2780" s="38" t="n">
        <f aca="false">IFERROR(Counts!V2780/Counts!P2780,"")</f>
        <v>0.0795454545454545</v>
      </c>
      <c r="N2780" s="38" t="n">
        <f aca="false">IFERROR(Counts!AD2780/Counts!AC2780,"")</f>
        <v>0</v>
      </c>
      <c r="O2780" s="38" t="n">
        <f aca="false">IFERROR(Counts!AE2780/Counts!AC2780,"")</f>
        <v>0.17741935483871</v>
      </c>
      <c r="P2780" s="39" t="n">
        <f aca="false">IFERROR(Counts!AG2780/Counts!AF2780,"")</f>
        <v>78.6524590163935</v>
      </c>
      <c r="Q2780" s="38" t="n">
        <f aca="false">IFERROR(Counts!AH2780/Counts!AC2780,"")</f>
        <v>0.370967741935484</v>
      </c>
      <c r="R2780" s="38" t="n">
        <f aca="false">IFERROR(Counts!N2780/Counts!M2780,"")</f>
        <v>0.305194805194805</v>
      </c>
      <c r="S2780" s="38" t="n">
        <f aca="false">IFERROR(Counts!K2780/Counts!J2780,"")</f>
        <v>0.550898203592814</v>
      </c>
      <c r="T2780" s="38" t="n">
        <f aca="false">IFERROR(Counts!I2780/Counts!H2780,"")</f>
        <v>0.165467625899281</v>
      </c>
      <c r="U2780" s="38" t="n">
        <f aca="false">IFERROR(1-Counts!L2780/Counts!K2780,"")</f>
        <v>0.880434782608696</v>
      </c>
      <c r="V2780" s="39" t="n">
        <f aca="false">IFERROR(Counts!AJ2780/Counts!AI2780,"")</f>
        <v>68.191452991453</v>
      </c>
      <c r="W2780" s="38" t="n">
        <f aca="false">IFERROR(Counts!AK2780/Counts!AI2780,"")</f>
        <v>0.0256410256410256</v>
      </c>
      <c r="X2780" s="40" t="n">
        <f aca="false">IFERROR(Counts!O2780,"")</f>
        <v>1.669</v>
      </c>
      <c r="Y2780" s="36" t="n">
        <f aca="false">IFERROR(INDEX('Season Counts'!$Y$2:$Y$740,$AF2780)/INDEX('Season Counts'!$X$2:$X$740,$AF2780),"")</f>
        <v>0.311768361581921</v>
      </c>
      <c r="Z2780" s="37" t="n">
        <f aca="false">IFERROR(J2780-Y2780,"")</f>
        <v>-0.0387565968760386</v>
      </c>
      <c r="AA2780" s="38" t="n">
        <f aca="false">IFERROR(INDEX('Season Counts'!$K$2:$K$740,$AF2780)/INDEX('Season Counts'!$J$2:$J$740,$AF2780),"")</f>
        <v>0.283333333333333</v>
      </c>
      <c r="AB2780" s="41" t="n">
        <f aca="false">IFERROR(R2780-AA2780,"")</f>
        <v>0.0218614718614719</v>
      </c>
      <c r="AC2780" s="39" t="n">
        <f aca="false">IFERROR(INDEX('Season Counts'!$AG$2:$AG$740,$AF2780)/INDEX('Season Counts'!$AF$2:$AF$740,$AF2780),"")</f>
        <v>67.7522727272727</v>
      </c>
      <c r="AD2780" s="40" t="n">
        <f aca="false">IFERROR(V2780-AC2780,"")</f>
        <v>0.439180264180266</v>
      </c>
      <c r="AE2780" s="4" t="str">
        <f aca="false">IF(D2780&lt;Guide!$C$21,"Low PA",IF(TRIM(IF(ISNUMBER(AD2780),IF(N(AD2780)&lt;=-Guide!$C$24,"▼ Bat Speed  ",IF(N(AD2780)&gt;=Guide!$C$24,"▲ Bat Speed  ","")),"")&amp;IF(N(Z2780)&gt;=Guide!$C$22,"▲ Contact  ","")&amp;IF(N(Z2780)&lt;=-Guide!$C$22,"▼ Contact  ","")&amp;IF(N(AB2780)&gt;=Guide!$C$23,"▲ Chase  ","")&amp;IF(N(AB2780)&lt;=-Guide!$C$23,"▼ Chase  ",""))="","Stable",TRIM(IF(ISNUMBER(AD2780),IF(N(AD2780)&lt;=-Guide!$C$24,"▼ Bat Speed  ",IF(N(AD2780)&gt;=Guide!$C$24,"▲ Bat Speed  ","")),"")&amp;IF(N(Z2780)&gt;=Guide!$C$22,"▲ Contact  ","")&amp;IF(N(Z2780)&lt;=-Guide!$C$22,"▼ Contact  ","")&amp;IF(N(AB2780)&gt;=Guide!$C$23,"▲ Chase  ","")&amp;IF(N(AB2780)&lt;=-Guide!$C$23,"▼ Chase  ",""))))</f>
        <v>Stable</v>
      </c>
      <c r="AF2780" s="35" t="n">
        <f aca="false">MATCH(Counts!A2780,'Season Counts'!$A$2:$A$740,0)</f>
        <v>706</v>
      </c>
    </row>
    <row r="2781" customFormat="false" ht="15" hidden="false" customHeight="false" outlineLevel="0" collapsed="false">
      <c r="A2781" s="34" t="str">
        <f aca="false">Counts!B2781</f>
        <v>TOR</v>
      </c>
      <c r="B2781" s="5" t="str">
        <f aca="false">Counts!C2781</f>
        <v>Brett Bateman</v>
      </c>
      <c r="C2781" s="34" t="str">
        <f aca="false">Counts!F2781</f>
        <v>Sep</v>
      </c>
      <c r="D2781" s="35" t="n">
        <f aca="false">IFERROR(Counts!P2781,"")</f>
        <v>93</v>
      </c>
      <c r="E2781" s="36" t="n">
        <f aca="false">IFERROR(Counts!R2781/Counts!Q2781,"")</f>
        <v>0.325</v>
      </c>
      <c r="F2781" s="36" t="n">
        <f aca="false">IFERROR((Counts!R2781+Counts!V2781+Counts!W2781)/(Counts!Q2781+Counts!V2781+Counts!W2781+Counts!X2781),"")</f>
        <v>0.419354838709677</v>
      </c>
      <c r="G2781" s="36" t="n">
        <f aca="false">IFERROR((Counts!R2781+Counts!S2781+2*Counts!T2781+3*Counts!U2781)/Counts!Q2781,"")</f>
        <v>0.4375</v>
      </c>
      <c r="H2781" s="35" t="n">
        <f aca="false">IFERROR(Counts!U2781,"")</f>
        <v>2</v>
      </c>
      <c r="I2781" s="36" t="n">
        <f aca="false">IFERROR(Counts!Z2781/Counts!AA2781,"")</f>
        <v>0.380978260869565</v>
      </c>
      <c r="J2781" s="36" t="n">
        <f aca="false">IFERROR(Counts!AB2781/Counts!AA2781,"")</f>
        <v>0.347576086956522</v>
      </c>
      <c r="K2781" s="37" t="n">
        <f aca="false">IFERROR((Counts!AB2781-Counts!Z2781)/Counts!AA2781,"")</f>
        <v>-0.0334021739130435</v>
      </c>
      <c r="L2781" s="38" t="n">
        <f aca="false">IFERROR(Counts!Y2781/Counts!P2781,"")</f>
        <v>0.172043010752688</v>
      </c>
      <c r="M2781" s="38" t="n">
        <f aca="false">IFERROR(Counts!V2781/Counts!P2781,"")</f>
        <v>0.118279569892473</v>
      </c>
      <c r="N2781" s="38" t="n">
        <f aca="false">IFERROR(Counts!AD2781/Counts!AC2781,"")</f>
        <v>0.03125</v>
      </c>
      <c r="O2781" s="38" t="n">
        <f aca="false">IFERROR(Counts!AE2781/Counts!AC2781,"")</f>
        <v>0.21875</v>
      </c>
      <c r="P2781" s="39" t="n">
        <f aca="false">IFERROR(Counts!AG2781/Counts!AF2781,"")</f>
        <v>85.0484375</v>
      </c>
      <c r="Q2781" s="38" t="n">
        <f aca="false">IFERROR(Counts!AH2781/Counts!AC2781,"")</f>
        <v>0.375</v>
      </c>
      <c r="R2781" s="38" t="n">
        <f aca="false">IFERROR(Counts!N2781/Counts!M2781,"")</f>
        <v>0.266990291262136</v>
      </c>
      <c r="S2781" s="38" t="n">
        <f aca="false">IFERROR(Counts!K2781/Counts!J2781,"")</f>
        <v>0.585492227979275</v>
      </c>
      <c r="T2781" s="38" t="n">
        <f aca="false">IFERROR(Counts!I2781/Counts!H2781,"")</f>
        <v>0.119047619047619</v>
      </c>
      <c r="U2781" s="38" t="n">
        <f aca="false">IFERROR(1-Counts!L2781/Counts!K2781,"")</f>
        <v>0.973451327433628</v>
      </c>
      <c r="V2781" s="39" t="n">
        <f aca="false">IFERROR(Counts!AJ2781/Counts!AI2781,"")</f>
        <v>67.4027210884354</v>
      </c>
      <c r="W2781" s="38" t="n">
        <f aca="false">IFERROR(Counts!AK2781/Counts!AI2781,"")</f>
        <v>0.0272108843537415</v>
      </c>
      <c r="X2781" s="40" t="n">
        <f aca="false">IFERROR(Counts!O2781,"")</f>
        <v>3.318</v>
      </c>
      <c r="Y2781" s="36" t="n">
        <f aca="false">IFERROR(INDEX('Season Counts'!$Y$2:$Y$740,$AF2781)/INDEX('Season Counts'!$X$2:$X$740,$AF2781),"")</f>
        <v>0.311768361581921</v>
      </c>
      <c r="Z2781" s="37" t="n">
        <f aca="false">IFERROR(J2781-Y2781,"")</f>
        <v>0.0358077253746009</v>
      </c>
      <c r="AA2781" s="38" t="n">
        <f aca="false">IFERROR(INDEX('Season Counts'!$K$2:$K$740,$AF2781)/INDEX('Season Counts'!$J$2:$J$740,$AF2781),"")</f>
        <v>0.283333333333333</v>
      </c>
      <c r="AB2781" s="41" t="n">
        <f aca="false">IFERROR(R2781-AA2781,"")</f>
        <v>-0.0163430420711974</v>
      </c>
      <c r="AC2781" s="39" t="n">
        <f aca="false">IFERROR(INDEX('Season Counts'!$AG$2:$AG$740,$AF2781)/INDEX('Season Counts'!$AF$2:$AF$740,$AF2781),"")</f>
        <v>67.7522727272727</v>
      </c>
      <c r="AD2781" s="40" t="n">
        <f aca="false">IFERROR(V2781-AC2781,"")</f>
        <v>-0.34955163883734</v>
      </c>
      <c r="AE2781" s="4" t="str">
        <f aca="false">IF(D2781&lt;Guide!$C$21,"Low PA",IF(TRIM(IF(ISNUMBER(AD2781),IF(N(AD2781)&lt;=-Guide!$C$24,"▼ Bat Speed  ",IF(N(AD2781)&gt;=Guide!$C$24,"▲ Bat Speed  ","")),"")&amp;IF(N(Z2781)&gt;=Guide!$C$22,"▲ Contact  ","")&amp;IF(N(Z2781)&lt;=-Guide!$C$22,"▼ Contact  ","")&amp;IF(N(AB2781)&gt;=Guide!$C$23,"▲ Chase  ","")&amp;IF(N(AB2781)&lt;=-Guide!$C$23,"▼ Chase  ",""))="","Stable",TRIM(IF(ISNUMBER(AD2781),IF(N(AD2781)&lt;=-Guide!$C$24,"▼ Bat Speed  ",IF(N(AD2781)&gt;=Guide!$C$24,"▲ Bat Speed  ","")),"")&amp;IF(N(Z2781)&gt;=Guide!$C$22,"▲ Contact  ","")&amp;IF(N(Z2781)&lt;=-Guide!$C$22,"▼ Contact  ","")&amp;IF(N(AB2781)&gt;=Guide!$C$23,"▲ Chase  ","")&amp;IF(N(AB2781)&lt;=-Guide!$C$23,"▼ Chase  ",""))))</f>
        <v>Stable</v>
      </c>
      <c r="AF2781" s="35" t="n">
        <f aca="false">MATCH(Counts!A2781,'Season Counts'!$A$2:$A$740,0)</f>
        <v>706</v>
      </c>
    </row>
    <row r="2782" customFormat="false" ht="15" hidden="false" customHeight="false" outlineLevel="0" collapsed="false">
      <c r="A2782" s="34" t="str">
        <f aca="false">Counts!B2782</f>
        <v>TOR</v>
      </c>
      <c r="B2782" s="5" t="str">
        <f aca="false">Counts!C2782</f>
        <v>Yohendrick Piñango</v>
      </c>
      <c r="C2782" s="34" t="str">
        <f aca="false">Counts!F2782</f>
        <v>Mar-Apr</v>
      </c>
      <c r="D2782" s="35" t="n">
        <f aca="false">IFERROR(Counts!P2782,"")</f>
        <v>7</v>
      </c>
      <c r="E2782" s="36" t="n">
        <f aca="false">IFERROR(Counts!R2782/Counts!Q2782,"")</f>
        <v>0.333333333333333</v>
      </c>
      <c r="F2782" s="36" t="n">
        <f aca="false">IFERROR((Counts!R2782+Counts!V2782+Counts!W2782)/(Counts!Q2782+Counts!V2782+Counts!W2782+Counts!X2782),"")</f>
        <v>0.428571428571429</v>
      </c>
      <c r="G2782" s="36" t="n">
        <f aca="false">IFERROR((Counts!R2782+Counts!S2782+2*Counts!T2782+3*Counts!U2782)/Counts!Q2782,"")</f>
        <v>0.333333333333333</v>
      </c>
      <c r="H2782" s="35" t="n">
        <f aca="false">IFERROR(Counts!U2782,"")</f>
        <v>0</v>
      </c>
      <c r="I2782" s="36" t="n">
        <f aca="false">IFERROR(Counts!Z2782/Counts!AA2782,"")</f>
        <v>0.357142857142857</v>
      </c>
      <c r="J2782" s="36" t="n">
        <f aca="false">IFERROR(Counts!AB2782/Counts!AA2782,"")</f>
        <v>0.424142857142857</v>
      </c>
      <c r="K2782" s="37" t="n">
        <f aca="false">IFERROR((Counts!AB2782-Counts!Z2782)/Counts!AA2782,"")</f>
        <v>0.067</v>
      </c>
      <c r="L2782" s="38" t="n">
        <f aca="false">IFERROR(Counts!Y2782/Counts!P2782,"")</f>
        <v>0</v>
      </c>
      <c r="M2782" s="38" t="n">
        <f aca="false">IFERROR(Counts!V2782/Counts!P2782,"")</f>
        <v>0.142857142857143</v>
      </c>
      <c r="N2782" s="38" t="n">
        <f aca="false">IFERROR(Counts!AD2782/Counts!AC2782,"")</f>
        <v>0</v>
      </c>
      <c r="O2782" s="38" t="n">
        <f aca="false">IFERROR(Counts!AE2782/Counts!AC2782,"")</f>
        <v>0.333333333333333</v>
      </c>
      <c r="P2782" s="39" t="n">
        <f aca="false">IFERROR(Counts!AG2782/Counts!AF2782,"")</f>
        <v>92.8833333333333</v>
      </c>
      <c r="Q2782" s="38" t="n">
        <f aca="false">IFERROR(Counts!AH2782/Counts!AC2782,"")</f>
        <v>0.5</v>
      </c>
      <c r="R2782" s="38" t="n">
        <f aca="false">IFERROR(Counts!N2782/Counts!M2782,"")</f>
        <v>0.0909090909090909</v>
      </c>
      <c r="S2782" s="38" t="n">
        <f aca="false">IFERROR(Counts!K2782/Counts!J2782,"")</f>
        <v>0.733333333333333</v>
      </c>
      <c r="T2782" s="38" t="n">
        <f aca="false">IFERROR(Counts!I2782/Counts!H2782,"")</f>
        <v>0</v>
      </c>
      <c r="U2782" s="38" t="n">
        <f aca="false">IFERROR(1-Counts!L2782/Counts!K2782,"")</f>
        <v>1</v>
      </c>
      <c r="V2782" s="39" t="n">
        <f aca="false">IFERROR(Counts!AJ2782/Counts!AI2782,"")</f>
        <v>75.5111111111111</v>
      </c>
      <c r="W2782" s="38" t="n">
        <f aca="false">IFERROR(Counts!AK2782/Counts!AI2782,"")</f>
        <v>0.555555555555556</v>
      </c>
      <c r="X2782" s="40" t="n">
        <f aca="false">IFERROR(Counts!O2782,"")</f>
        <v>0.161</v>
      </c>
      <c r="Y2782" s="36" t="n">
        <f aca="false">IFERROR(INDEX('Season Counts'!$Y$2:$Y$740,$AF2782)/INDEX('Season Counts'!$X$2:$X$740,$AF2782),"")</f>
        <v>0.308766666666667</v>
      </c>
      <c r="Z2782" s="37" t="n">
        <f aca="false">IFERROR(J2782-Y2782,"")</f>
        <v>0.11537619047619</v>
      </c>
      <c r="AA2782" s="38" t="n">
        <f aca="false">IFERROR(INDEX('Season Counts'!$K$2:$K$740,$AF2782)/INDEX('Season Counts'!$J$2:$J$740,$AF2782),"")</f>
        <v>0.352112676056338</v>
      </c>
      <c r="AB2782" s="41" t="n">
        <f aca="false">IFERROR(R2782-AA2782,"")</f>
        <v>-0.261203585147247</v>
      </c>
      <c r="AC2782" s="39" t="n">
        <f aca="false">IFERROR(INDEX('Season Counts'!$AG$2:$AG$740,$AF2782)/INDEX('Season Counts'!$AF$2:$AF$740,$AF2782),"")</f>
        <v>75.6322784810127</v>
      </c>
      <c r="AD2782" s="40" t="n">
        <f aca="false">IFERROR(V2782-AC2782,"")</f>
        <v>-0.121167369901542</v>
      </c>
      <c r="AE2782" s="4" t="str">
        <f aca="false">IF(D2782&lt;Guide!$C$21,"Low PA",IF(TRIM(IF(ISNUMBER(AD2782),IF(N(AD2782)&lt;=-Guide!$C$24,"▼ Bat Speed  ",IF(N(AD2782)&gt;=Guide!$C$24,"▲ Bat Speed  ","")),"")&amp;IF(N(Z2782)&gt;=Guide!$C$22,"▲ Contact  ","")&amp;IF(N(Z2782)&lt;=-Guide!$C$22,"▼ Contact  ","")&amp;IF(N(AB2782)&gt;=Guide!$C$23,"▲ Chase  ","")&amp;IF(N(AB2782)&lt;=-Guide!$C$23,"▼ Chase  ",""))="","Stable",TRIM(IF(ISNUMBER(AD2782),IF(N(AD2782)&lt;=-Guide!$C$24,"▼ Bat Speed  ",IF(N(AD2782)&gt;=Guide!$C$24,"▲ Bat Speed  ","")),"")&amp;IF(N(Z2782)&gt;=Guide!$C$22,"▲ Contact  ","")&amp;IF(N(Z2782)&lt;=-Guide!$C$22,"▼ Contact  ","")&amp;IF(N(AB2782)&gt;=Guide!$C$23,"▲ Chase  ","")&amp;IF(N(AB2782)&lt;=-Guide!$C$23,"▼ Chase  ",""))))</f>
        <v>Low PA</v>
      </c>
      <c r="AF2782" s="35" t="n">
        <f aca="false">MATCH(Counts!A2782,'Season Counts'!$A$2:$A$740,0)</f>
        <v>707</v>
      </c>
    </row>
    <row r="2783" customFormat="false" ht="15" hidden="false" customHeight="false" outlineLevel="0" collapsed="false">
      <c r="A2783" s="34" t="str">
        <f aca="false">Counts!B2783</f>
        <v>TOR</v>
      </c>
      <c r="B2783" s="5" t="str">
        <f aca="false">Counts!C2783</f>
        <v>Yohendrick Piñango</v>
      </c>
      <c r="C2783" s="34" t="str">
        <f aca="false">Counts!F2783</f>
        <v>May</v>
      </c>
      <c r="D2783" s="35" t="n">
        <f aca="false">IFERROR(Counts!P2783,"")</f>
        <v>83</v>
      </c>
      <c r="E2783" s="36" t="n">
        <f aca="false">IFERROR(Counts!R2783/Counts!Q2783,"")</f>
        <v>0.291139240506329</v>
      </c>
      <c r="F2783" s="36" t="n">
        <f aca="false">IFERROR((Counts!R2783+Counts!V2783+Counts!W2783)/(Counts!Q2783+Counts!V2783+Counts!W2783+Counts!X2783),"")</f>
        <v>0.325301204819277</v>
      </c>
      <c r="G2783" s="36" t="n">
        <f aca="false">IFERROR((Counts!R2783+Counts!S2783+2*Counts!T2783+3*Counts!U2783)/Counts!Q2783,"")</f>
        <v>0.455696202531646</v>
      </c>
      <c r="H2783" s="35" t="n">
        <f aca="false">IFERROR(Counts!U2783,"")</f>
        <v>3</v>
      </c>
      <c r="I2783" s="36" t="n">
        <f aca="false">IFERROR(Counts!Z2783/Counts!AA2783,"")</f>
        <v>0.339759036144578</v>
      </c>
      <c r="J2783" s="36" t="n">
        <f aca="false">IFERROR(Counts!AB2783/Counts!AA2783,"")</f>
        <v>0.317626506024096</v>
      </c>
      <c r="K2783" s="37" t="n">
        <f aca="false">IFERROR((Counts!AB2783-Counts!Z2783)/Counts!AA2783,"")</f>
        <v>-0.0221325301204819</v>
      </c>
      <c r="L2783" s="38" t="n">
        <f aca="false">IFERROR(Counts!Y2783/Counts!P2783,"")</f>
        <v>0.228915662650602</v>
      </c>
      <c r="M2783" s="38" t="n">
        <f aca="false">IFERROR(Counts!V2783/Counts!P2783,"")</f>
        <v>0.0481927710843374</v>
      </c>
      <c r="N2783" s="38" t="n">
        <f aca="false">IFERROR(Counts!AD2783/Counts!AC2783,"")</f>
        <v>0.0833333333333333</v>
      </c>
      <c r="O2783" s="38" t="n">
        <f aca="false">IFERROR(Counts!AE2783/Counts!AC2783,"")</f>
        <v>0.416666666666667</v>
      </c>
      <c r="P2783" s="39" t="n">
        <f aca="false">IFERROR(Counts!AG2783/Counts!AF2783,"")</f>
        <v>90.1833333333333</v>
      </c>
      <c r="Q2783" s="38" t="n">
        <f aca="false">IFERROR(Counts!AH2783/Counts!AC2783,"")</f>
        <v>0.366666666666667</v>
      </c>
      <c r="R2783" s="38" t="n">
        <f aca="false">IFERROR(Counts!N2783/Counts!M2783,"")</f>
        <v>0.3375</v>
      </c>
      <c r="S2783" s="38" t="n">
        <f aca="false">IFERROR(Counts!K2783/Counts!J2783,"")</f>
        <v>0.673202614379085</v>
      </c>
      <c r="T2783" s="38" t="n">
        <f aca="false">IFERROR(Counts!I2783/Counts!H2783,"")</f>
        <v>0.222929936305733</v>
      </c>
      <c r="U2783" s="38" t="n">
        <f aca="false">IFERROR(1-Counts!L2783/Counts!K2783,"")</f>
        <v>0.805825242718447</v>
      </c>
      <c r="V2783" s="39" t="n">
        <f aca="false">IFERROR(Counts!AJ2783/Counts!AI2783,"")</f>
        <v>75.615</v>
      </c>
      <c r="W2783" s="38" t="n">
        <f aca="false">IFERROR(Counts!AK2783/Counts!AI2783,"")</f>
        <v>0.564285714285714</v>
      </c>
      <c r="X2783" s="40" t="n">
        <f aca="false">IFERROR(Counts!O2783,"")</f>
        <v>0.896</v>
      </c>
      <c r="Y2783" s="36" t="n">
        <f aca="false">IFERROR(INDEX('Season Counts'!$Y$2:$Y$740,$AF2783)/INDEX('Season Counts'!$X$2:$X$740,$AF2783),"")</f>
        <v>0.308766666666667</v>
      </c>
      <c r="Z2783" s="37" t="n">
        <f aca="false">IFERROR(J2783-Y2783,"")</f>
        <v>0.00885983935742968</v>
      </c>
      <c r="AA2783" s="38" t="n">
        <f aca="false">IFERROR(INDEX('Season Counts'!$K$2:$K$740,$AF2783)/INDEX('Season Counts'!$J$2:$J$740,$AF2783),"")</f>
        <v>0.352112676056338</v>
      </c>
      <c r="AB2783" s="41" t="n">
        <f aca="false">IFERROR(R2783-AA2783,"")</f>
        <v>-0.014612676056338</v>
      </c>
      <c r="AC2783" s="39" t="n">
        <f aca="false">IFERROR(INDEX('Season Counts'!$AG$2:$AG$740,$AF2783)/INDEX('Season Counts'!$AF$2:$AF$740,$AF2783),"")</f>
        <v>75.6322784810127</v>
      </c>
      <c r="AD2783" s="40" t="n">
        <f aca="false">IFERROR(V2783-AC2783,"")</f>
        <v>-0.0172784810126529</v>
      </c>
      <c r="AE2783" s="4" t="str">
        <f aca="false">IF(D2783&lt;Guide!$C$21,"Low PA",IF(TRIM(IF(ISNUMBER(AD2783),IF(N(AD2783)&lt;=-Guide!$C$24,"▼ Bat Speed  ",IF(N(AD2783)&gt;=Guide!$C$24,"▲ Bat Speed  ","")),"")&amp;IF(N(Z2783)&gt;=Guide!$C$22,"▲ Contact  ","")&amp;IF(N(Z2783)&lt;=-Guide!$C$22,"▼ Contact  ","")&amp;IF(N(AB2783)&gt;=Guide!$C$23,"▲ Chase  ","")&amp;IF(N(AB2783)&lt;=-Guide!$C$23,"▼ Chase  ",""))="","Stable",TRIM(IF(ISNUMBER(AD2783),IF(N(AD2783)&lt;=-Guide!$C$24,"▼ Bat Speed  ",IF(N(AD2783)&gt;=Guide!$C$24,"▲ Bat Speed  ","")),"")&amp;IF(N(Z2783)&gt;=Guide!$C$22,"▲ Contact  ","")&amp;IF(N(Z2783)&lt;=-Guide!$C$22,"▼ Contact  ","")&amp;IF(N(AB2783)&gt;=Guide!$C$23,"▲ Chase  ","")&amp;IF(N(AB2783)&lt;=-Guide!$C$23,"▼ Chase  ",""))))</f>
        <v>Stable</v>
      </c>
      <c r="AF2783" s="35" t="n">
        <f aca="false">MATCH(Counts!A2783,'Season Counts'!$A$2:$A$740,0)</f>
        <v>707</v>
      </c>
    </row>
    <row r="2784" customFormat="false" ht="15" hidden="false" customHeight="false" outlineLevel="0" collapsed="false">
      <c r="A2784" s="34" t="str">
        <f aca="false">Counts!B2784</f>
        <v>TOR</v>
      </c>
      <c r="B2784" s="5" t="str">
        <f aca="false">Counts!C2784</f>
        <v>Yohendrick Piñango</v>
      </c>
      <c r="C2784" s="34" t="str">
        <f aca="false">Counts!F2784</f>
        <v>Jun</v>
      </c>
      <c r="D2784" s="35" t="n">
        <f aca="false">IFERROR(Counts!P2784,"")</f>
        <v>58</v>
      </c>
      <c r="E2784" s="36" t="n">
        <f aca="false">IFERROR(Counts!R2784/Counts!Q2784,"")</f>
        <v>0.240740740740741</v>
      </c>
      <c r="F2784" s="36" t="n">
        <f aca="false">IFERROR((Counts!R2784+Counts!V2784+Counts!W2784)/(Counts!Q2784+Counts!V2784+Counts!W2784+Counts!X2784),"")</f>
        <v>0.293103448275862</v>
      </c>
      <c r="G2784" s="36" t="n">
        <f aca="false">IFERROR((Counts!R2784+Counts!S2784+2*Counts!T2784+3*Counts!U2784)/Counts!Q2784,"")</f>
        <v>0.407407407407407</v>
      </c>
      <c r="H2784" s="35" t="n">
        <f aca="false">IFERROR(Counts!U2784,"")</f>
        <v>2</v>
      </c>
      <c r="I2784" s="36" t="n">
        <f aca="false">IFERROR(Counts!Z2784/Counts!AA2784,"")</f>
        <v>0.306034482758621</v>
      </c>
      <c r="J2784" s="36" t="n">
        <f aca="false">IFERROR(Counts!AB2784/Counts!AA2784,"")</f>
        <v>0.304258620689655</v>
      </c>
      <c r="K2784" s="37" t="n">
        <f aca="false">IFERROR((Counts!AB2784-Counts!Z2784)/Counts!AA2784,"")</f>
        <v>-0.00177586206896554</v>
      </c>
      <c r="L2784" s="38" t="n">
        <f aca="false">IFERROR(Counts!Y2784/Counts!P2784,"")</f>
        <v>0.258620689655172</v>
      </c>
      <c r="M2784" s="38" t="n">
        <f aca="false">IFERROR(Counts!V2784/Counts!P2784,"")</f>
        <v>0.0689655172413793</v>
      </c>
      <c r="N2784" s="38" t="n">
        <f aca="false">IFERROR(Counts!AD2784/Counts!AC2784,"")</f>
        <v>0.0769230769230769</v>
      </c>
      <c r="O2784" s="38" t="n">
        <f aca="false">IFERROR(Counts!AE2784/Counts!AC2784,"")</f>
        <v>0.538461538461538</v>
      </c>
      <c r="P2784" s="39" t="n">
        <f aca="false">IFERROR(Counts!AG2784/Counts!AF2784,"")</f>
        <v>91.774358974359</v>
      </c>
      <c r="Q2784" s="38" t="n">
        <f aca="false">IFERROR(Counts!AH2784/Counts!AC2784,"")</f>
        <v>0.282051282051282</v>
      </c>
      <c r="R2784" s="38" t="n">
        <f aca="false">IFERROR(Counts!N2784/Counts!M2784,"")</f>
        <v>0.371681415929204</v>
      </c>
      <c r="S2784" s="38" t="n">
        <f aca="false">IFERROR(Counts!K2784/Counts!J2784,"")</f>
        <v>0.724770642201835</v>
      </c>
      <c r="T2784" s="38" t="n">
        <f aca="false">IFERROR(Counts!I2784/Counts!H2784,"")</f>
        <v>0.231404958677686</v>
      </c>
      <c r="U2784" s="38" t="n">
        <f aca="false">IFERROR(1-Counts!L2784/Counts!K2784,"")</f>
        <v>0.835443037974684</v>
      </c>
      <c r="V2784" s="39" t="n">
        <f aca="false">IFERROR(Counts!AJ2784/Counts!AI2784,"")</f>
        <v>75.5527272727273</v>
      </c>
      <c r="W2784" s="38" t="n">
        <f aca="false">IFERROR(Counts!AK2784/Counts!AI2784,"")</f>
        <v>0.590909090909091</v>
      </c>
      <c r="X2784" s="40" t="n">
        <f aca="false">IFERROR(Counts!O2784,"")</f>
        <v>-1.984</v>
      </c>
      <c r="Y2784" s="36" t="n">
        <f aca="false">IFERROR(INDEX('Season Counts'!$Y$2:$Y$740,$AF2784)/INDEX('Season Counts'!$X$2:$X$740,$AF2784),"")</f>
        <v>0.308766666666667</v>
      </c>
      <c r="Z2784" s="37" t="n">
        <f aca="false">IFERROR(J2784-Y2784,"")</f>
        <v>-0.00450804597701154</v>
      </c>
      <c r="AA2784" s="38" t="n">
        <f aca="false">IFERROR(INDEX('Season Counts'!$K$2:$K$740,$AF2784)/INDEX('Season Counts'!$J$2:$J$740,$AF2784),"")</f>
        <v>0.352112676056338</v>
      </c>
      <c r="AB2784" s="41" t="n">
        <f aca="false">IFERROR(R2784-AA2784,"")</f>
        <v>0.0195687398728656</v>
      </c>
      <c r="AC2784" s="39" t="n">
        <f aca="false">IFERROR(INDEX('Season Counts'!$AG$2:$AG$740,$AF2784)/INDEX('Season Counts'!$AF$2:$AF$740,$AF2784),"")</f>
        <v>75.6322784810127</v>
      </c>
      <c r="AD2784" s="40" t="n">
        <f aca="false">IFERROR(V2784-AC2784,"")</f>
        <v>-0.0795512082853946</v>
      </c>
      <c r="AE2784" s="4" t="str">
        <f aca="false">IF(D2784&lt;Guide!$C$21,"Low PA",IF(TRIM(IF(ISNUMBER(AD2784),IF(N(AD2784)&lt;=-Guide!$C$24,"▼ Bat Speed  ",IF(N(AD2784)&gt;=Guide!$C$24,"▲ Bat Speed  ","")),"")&amp;IF(N(Z2784)&gt;=Guide!$C$22,"▲ Contact  ","")&amp;IF(N(Z2784)&lt;=-Guide!$C$22,"▼ Contact  ","")&amp;IF(N(AB2784)&gt;=Guide!$C$23,"▲ Chase  ","")&amp;IF(N(AB2784)&lt;=-Guide!$C$23,"▼ Chase  ",""))="","Stable",TRIM(IF(ISNUMBER(AD2784),IF(N(AD2784)&lt;=-Guide!$C$24,"▼ Bat Speed  ",IF(N(AD2784)&gt;=Guide!$C$24,"▲ Bat Speed  ","")),"")&amp;IF(N(Z2784)&gt;=Guide!$C$22,"▲ Contact  ","")&amp;IF(N(Z2784)&lt;=-Guide!$C$22,"▼ Contact  ","")&amp;IF(N(AB2784)&gt;=Guide!$C$23,"▲ Chase  ","")&amp;IF(N(AB2784)&lt;=-Guide!$C$23,"▼ Chase  ",""))))</f>
        <v>Stable</v>
      </c>
      <c r="AF2784" s="35" t="n">
        <f aca="false">MATCH(Counts!A2784,'Season Counts'!$A$2:$A$740,0)</f>
        <v>707</v>
      </c>
    </row>
    <row r="2785" customFormat="false" ht="15" hidden="false" customHeight="false" outlineLevel="0" collapsed="false">
      <c r="A2785" s="34" t="str">
        <f aca="false">Counts!B2785</f>
        <v>TOR</v>
      </c>
      <c r="B2785" s="5" t="str">
        <f aca="false">Counts!C2785</f>
        <v>Yohendrick Piñango</v>
      </c>
      <c r="C2785" s="34" t="str">
        <f aca="false">Counts!F2785</f>
        <v>Jul</v>
      </c>
      <c r="D2785" s="35" t="n">
        <f aca="false">IFERROR(Counts!P2785,"")</f>
        <v>32</v>
      </c>
      <c r="E2785" s="36" t="n">
        <f aca="false">IFERROR(Counts!R2785/Counts!Q2785,"")</f>
        <v>0.2</v>
      </c>
      <c r="F2785" s="36" t="n">
        <f aca="false">IFERROR((Counts!R2785+Counts!V2785+Counts!W2785)/(Counts!Q2785+Counts!V2785+Counts!W2785+Counts!X2785),"")</f>
        <v>0.25</v>
      </c>
      <c r="G2785" s="36" t="n">
        <f aca="false">IFERROR((Counts!R2785+Counts!S2785+2*Counts!T2785+3*Counts!U2785)/Counts!Q2785,"")</f>
        <v>0.233333333333333</v>
      </c>
      <c r="H2785" s="35" t="n">
        <f aca="false">IFERROR(Counts!U2785,"")</f>
        <v>0</v>
      </c>
      <c r="I2785" s="36" t="n">
        <f aca="false">IFERROR(Counts!Z2785/Counts!AA2785,"")</f>
        <v>0.2234375</v>
      </c>
      <c r="J2785" s="36" t="n">
        <f aca="false">IFERROR(Counts!AB2785/Counts!AA2785,"")</f>
        <v>0.26871875</v>
      </c>
      <c r="K2785" s="37" t="n">
        <f aca="false">IFERROR((Counts!AB2785-Counts!Z2785)/Counts!AA2785,"")</f>
        <v>0.04528125</v>
      </c>
      <c r="L2785" s="38" t="n">
        <f aca="false">IFERROR(Counts!Y2785/Counts!P2785,"")</f>
        <v>0.3125</v>
      </c>
      <c r="M2785" s="38" t="n">
        <f aca="false">IFERROR(Counts!V2785/Counts!P2785,"")</f>
        <v>0.0625</v>
      </c>
      <c r="N2785" s="38" t="n">
        <f aca="false">IFERROR(Counts!AD2785/Counts!AC2785,"")</f>
        <v>0.1</v>
      </c>
      <c r="O2785" s="38" t="n">
        <f aca="false">IFERROR(Counts!AE2785/Counts!AC2785,"")</f>
        <v>0.45</v>
      </c>
      <c r="P2785" s="39" t="n">
        <f aca="false">IFERROR(Counts!AG2785/Counts!AF2785,"")</f>
        <v>90.845</v>
      </c>
      <c r="Q2785" s="38" t="n">
        <f aca="false">IFERROR(Counts!AH2785/Counts!AC2785,"")</f>
        <v>0.4</v>
      </c>
      <c r="R2785" s="38" t="n">
        <f aca="false">IFERROR(Counts!N2785/Counts!M2785,"")</f>
        <v>0.394366197183099</v>
      </c>
      <c r="S2785" s="38" t="n">
        <f aca="false">IFERROR(Counts!K2785/Counts!J2785,"")</f>
        <v>0.560606060606061</v>
      </c>
      <c r="T2785" s="38" t="n">
        <f aca="false">IFERROR(Counts!I2785/Counts!H2785,"")</f>
        <v>0.230769230769231</v>
      </c>
      <c r="U2785" s="38" t="n">
        <f aca="false">IFERROR(1-Counts!L2785/Counts!K2785,"")</f>
        <v>0.891891891891892</v>
      </c>
      <c r="V2785" s="39" t="n">
        <f aca="false">IFERROR(Counts!AJ2785/Counts!AI2785,"")</f>
        <v>75.8473684210526</v>
      </c>
      <c r="W2785" s="38" t="n">
        <f aca="false">IFERROR(Counts!AK2785/Counts!AI2785,"")</f>
        <v>0.631578947368421</v>
      </c>
      <c r="X2785" s="40" t="n">
        <f aca="false">IFERROR(Counts!O2785,"")</f>
        <v>-2.8</v>
      </c>
      <c r="Y2785" s="36" t="n">
        <f aca="false">IFERROR(INDEX('Season Counts'!$Y$2:$Y$740,$AF2785)/INDEX('Season Counts'!$X$2:$X$740,$AF2785),"")</f>
        <v>0.308766666666667</v>
      </c>
      <c r="Z2785" s="37" t="n">
        <f aca="false">IFERROR(J2785-Y2785,"")</f>
        <v>-0.0400479166666667</v>
      </c>
      <c r="AA2785" s="38" t="n">
        <f aca="false">IFERROR(INDEX('Season Counts'!$K$2:$K$740,$AF2785)/INDEX('Season Counts'!$J$2:$J$740,$AF2785),"")</f>
        <v>0.352112676056338</v>
      </c>
      <c r="AB2785" s="41" t="n">
        <f aca="false">IFERROR(R2785-AA2785,"")</f>
        <v>0.0422535211267606</v>
      </c>
      <c r="AC2785" s="39" t="n">
        <f aca="false">IFERROR(INDEX('Season Counts'!$AG$2:$AG$740,$AF2785)/INDEX('Season Counts'!$AF$2:$AF$740,$AF2785),"")</f>
        <v>75.6322784810127</v>
      </c>
      <c r="AD2785" s="40" t="n">
        <f aca="false">IFERROR(V2785-AC2785,"")</f>
        <v>0.215089940039974</v>
      </c>
      <c r="AE2785" s="4" t="str">
        <f aca="false">IF(D2785&lt;Guide!$C$21,"Low PA",IF(TRIM(IF(ISNUMBER(AD2785),IF(N(AD2785)&lt;=-Guide!$C$24,"▼ Bat Speed  ",IF(N(AD2785)&gt;=Guide!$C$24,"▲ Bat Speed  ","")),"")&amp;IF(N(Z2785)&gt;=Guide!$C$22,"▲ Contact  ","")&amp;IF(N(Z2785)&lt;=-Guide!$C$22,"▼ Contact  ","")&amp;IF(N(AB2785)&gt;=Guide!$C$23,"▲ Chase  ","")&amp;IF(N(AB2785)&lt;=-Guide!$C$23,"▼ Chase  ",""))="","Stable",TRIM(IF(ISNUMBER(AD2785),IF(N(AD2785)&lt;=-Guide!$C$24,"▼ Bat Speed  ",IF(N(AD2785)&gt;=Guide!$C$24,"▲ Bat Speed  ","")),"")&amp;IF(N(Z2785)&gt;=Guide!$C$22,"▲ Contact  ","")&amp;IF(N(Z2785)&lt;=-Guide!$C$22,"▼ Contact  ","")&amp;IF(N(AB2785)&gt;=Guide!$C$23,"▲ Chase  ","")&amp;IF(N(AB2785)&lt;=-Guide!$C$23,"▼ Chase  ",""))))</f>
        <v>Low PA</v>
      </c>
      <c r="AF2785" s="35" t="n">
        <f aca="false">MATCH(Counts!A2785,'Season Counts'!$A$2:$A$740,0)</f>
        <v>707</v>
      </c>
    </row>
    <row r="2786" customFormat="false" ht="15" hidden="false" customHeight="false" outlineLevel="0" collapsed="false">
      <c r="A2786" s="34" t="str">
        <f aca="false">Counts!B2786</f>
        <v>TOR</v>
      </c>
      <c r="B2786" s="5" t="str">
        <f aca="false">Counts!C2786</f>
        <v>Davis Schneider</v>
      </c>
      <c r="C2786" s="34" t="str">
        <f aca="false">Counts!F2786</f>
        <v>Mar-Apr</v>
      </c>
      <c r="D2786" s="35" t="n">
        <f aca="false">IFERROR(Counts!P2786,"")</f>
        <v>61</v>
      </c>
      <c r="E2786" s="36" t="n">
        <f aca="false">IFERROR(Counts!R2786/Counts!Q2786,"")</f>
        <v>0.125</v>
      </c>
      <c r="F2786" s="36" t="n">
        <f aca="false">IFERROR((Counts!R2786+Counts!V2786+Counts!W2786)/(Counts!Q2786+Counts!V2786+Counts!W2786+Counts!X2786),"")</f>
        <v>0.311475409836066</v>
      </c>
      <c r="G2786" s="36" t="n">
        <f aca="false">IFERROR((Counts!R2786+Counts!S2786+2*Counts!T2786+3*Counts!U2786)/Counts!Q2786,"")</f>
        <v>0.229166666666667</v>
      </c>
      <c r="H2786" s="35" t="n">
        <f aca="false">IFERROR(Counts!U2786,"")</f>
        <v>1</v>
      </c>
      <c r="I2786" s="36" t="n">
        <f aca="false">IFERROR(Counts!Z2786/Counts!AA2786,"")</f>
        <v>0.267213114754098</v>
      </c>
      <c r="J2786" s="36" t="n">
        <f aca="false">IFERROR(Counts!AB2786/Counts!AA2786,"")</f>
        <v>0.29872131147541</v>
      </c>
      <c r="K2786" s="37" t="n">
        <f aca="false">IFERROR((Counts!AB2786-Counts!Z2786)/Counts!AA2786,"")</f>
        <v>0.0315081967213115</v>
      </c>
      <c r="L2786" s="38" t="n">
        <f aca="false">IFERROR(Counts!Y2786/Counts!P2786,"")</f>
        <v>0.295081967213115</v>
      </c>
      <c r="M2786" s="38" t="n">
        <f aca="false">IFERROR(Counts!V2786/Counts!P2786,"")</f>
        <v>0.213114754098361</v>
      </c>
      <c r="N2786" s="38" t="n">
        <f aca="false">IFERROR(Counts!AD2786/Counts!AC2786,"")</f>
        <v>0.133333333333333</v>
      </c>
      <c r="O2786" s="38" t="n">
        <f aca="false">IFERROR(Counts!AE2786/Counts!AC2786,"")</f>
        <v>0.4</v>
      </c>
      <c r="P2786" s="39" t="n">
        <f aca="false">IFERROR(Counts!AG2786/Counts!AF2786,"")</f>
        <v>86.8133333333333</v>
      </c>
      <c r="Q2786" s="38" t="n">
        <f aca="false">IFERROR(Counts!AH2786/Counts!AC2786,"")</f>
        <v>0.233333333333333</v>
      </c>
      <c r="R2786" s="38" t="n">
        <f aca="false">IFERROR(Counts!N2786/Counts!M2786,"")</f>
        <v>0.178807947019868</v>
      </c>
      <c r="S2786" s="38" t="n">
        <f aca="false">IFERROR(Counts!K2786/Counts!J2786,"")</f>
        <v>0.557377049180328</v>
      </c>
      <c r="T2786" s="38" t="n">
        <f aca="false">IFERROR(Counts!I2786/Counts!H2786,"")</f>
        <v>0.263157894736842</v>
      </c>
      <c r="U2786" s="38" t="n">
        <f aca="false">IFERROR(1-Counts!L2786/Counts!K2786,"")</f>
        <v>0.808823529411765</v>
      </c>
      <c r="V2786" s="39" t="n">
        <f aca="false">IFERROR(Counts!AJ2786/Counts!AI2786,"")</f>
        <v>71.2014084507042</v>
      </c>
      <c r="W2786" s="38" t="n">
        <f aca="false">IFERROR(Counts!AK2786/Counts!AI2786,"")</f>
        <v>0.183098591549296</v>
      </c>
      <c r="X2786" s="40" t="n">
        <f aca="false">IFERROR(Counts!O2786,"")</f>
        <v>-1.673</v>
      </c>
      <c r="Y2786" s="36" t="n">
        <f aca="false">IFERROR(INDEX('Season Counts'!$Y$2:$Y$740,$AF2786)/INDEX('Season Counts'!$X$2:$X$740,$AF2786),"")</f>
        <v>0.287123376623377</v>
      </c>
      <c r="Z2786" s="37" t="n">
        <f aca="false">IFERROR(J2786-Y2786,"")</f>
        <v>0.0115979348520333</v>
      </c>
      <c r="AA2786" s="38" t="n">
        <f aca="false">IFERROR(INDEX('Season Counts'!$K$2:$K$740,$AF2786)/INDEX('Season Counts'!$J$2:$J$740,$AF2786),"")</f>
        <v>0.208</v>
      </c>
      <c r="AB2786" s="41" t="n">
        <f aca="false">IFERROR(R2786-AA2786,"")</f>
        <v>-0.0291920529801324</v>
      </c>
      <c r="AC2786" s="39" t="n">
        <f aca="false">IFERROR(INDEX('Season Counts'!$AG$2:$AG$740,$AF2786)/INDEX('Season Counts'!$AF$2:$AF$740,$AF2786),"")</f>
        <v>70.7766233766234</v>
      </c>
      <c r="AD2786" s="40" t="n">
        <f aca="false">IFERROR(V2786-AC2786,"")</f>
        <v>0.424785074080845</v>
      </c>
      <c r="AE2786" s="4" t="str">
        <f aca="false">IF(D2786&lt;Guide!$C$21,"Low PA",IF(TRIM(IF(ISNUMBER(AD2786),IF(N(AD2786)&lt;=-Guide!$C$24,"▼ Bat Speed  ",IF(N(AD2786)&gt;=Guide!$C$24,"▲ Bat Speed  ","")),"")&amp;IF(N(Z2786)&gt;=Guide!$C$22,"▲ Contact  ","")&amp;IF(N(Z2786)&lt;=-Guide!$C$22,"▼ Contact  ","")&amp;IF(N(AB2786)&gt;=Guide!$C$23,"▲ Chase  ","")&amp;IF(N(AB2786)&lt;=-Guide!$C$23,"▼ Chase  ",""))="","Stable",TRIM(IF(ISNUMBER(AD2786),IF(N(AD2786)&lt;=-Guide!$C$24,"▼ Bat Speed  ",IF(N(AD2786)&gt;=Guide!$C$24,"▲ Bat Speed  ","")),"")&amp;IF(N(Z2786)&gt;=Guide!$C$22,"▲ Contact  ","")&amp;IF(N(Z2786)&lt;=-Guide!$C$22,"▼ Contact  ","")&amp;IF(N(AB2786)&gt;=Guide!$C$23,"▲ Chase  ","")&amp;IF(N(AB2786)&lt;=-Guide!$C$23,"▼ Chase  ",""))))</f>
        <v>Stable</v>
      </c>
      <c r="AF2786" s="35" t="n">
        <f aca="false">MATCH(Counts!A2786,'Season Counts'!$A$2:$A$740,0)</f>
        <v>708</v>
      </c>
    </row>
    <row r="2787" customFormat="false" ht="15" hidden="false" customHeight="false" outlineLevel="0" collapsed="false">
      <c r="A2787" s="34" t="str">
        <f aca="false">Counts!B2787</f>
        <v>TOR</v>
      </c>
      <c r="B2787" s="5" t="str">
        <f aca="false">Counts!C2787</f>
        <v>Davis Schneider</v>
      </c>
      <c r="C2787" s="34" t="str">
        <f aca="false">Counts!F2787</f>
        <v>May</v>
      </c>
      <c r="D2787" s="35" t="n">
        <f aca="false">IFERROR(Counts!P2787,"")</f>
        <v>28</v>
      </c>
      <c r="E2787" s="36" t="n">
        <f aca="false">IFERROR(Counts!R2787/Counts!Q2787,"")</f>
        <v>0.130434782608696</v>
      </c>
      <c r="F2787" s="36" t="n">
        <f aca="false">IFERROR((Counts!R2787+Counts!V2787+Counts!W2787)/(Counts!Q2787+Counts!V2787+Counts!W2787+Counts!X2787),"")</f>
        <v>0.259259259259259</v>
      </c>
      <c r="G2787" s="36" t="n">
        <f aca="false">IFERROR((Counts!R2787+Counts!S2787+2*Counts!T2787+3*Counts!U2787)/Counts!Q2787,"")</f>
        <v>0.173913043478261</v>
      </c>
      <c r="H2787" s="35" t="n">
        <f aca="false">IFERROR(Counts!U2787,"")</f>
        <v>0</v>
      </c>
      <c r="I2787" s="36" t="n">
        <f aca="false">IFERROR(Counts!Z2787/Counts!AA2787,"")</f>
        <v>0.216666666666667</v>
      </c>
      <c r="J2787" s="36" t="n">
        <f aca="false">IFERROR(Counts!AB2787/Counts!AA2787,"")</f>
        <v>0.222111111111111</v>
      </c>
      <c r="K2787" s="37" t="n">
        <f aca="false">IFERROR((Counts!AB2787-Counts!Z2787)/Counts!AA2787,"")</f>
        <v>0.00544444444444445</v>
      </c>
      <c r="L2787" s="38" t="n">
        <f aca="false">IFERROR(Counts!Y2787/Counts!P2787,"")</f>
        <v>0.464285714285714</v>
      </c>
      <c r="M2787" s="38" t="n">
        <f aca="false">IFERROR(Counts!V2787/Counts!P2787,"")</f>
        <v>0.142857142857143</v>
      </c>
      <c r="N2787" s="38" t="n">
        <f aca="false">IFERROR(Counts!AD2787/Counts!AC2787,"")</f>
        <v>0</v>
      </c>
      <c r="O2787" s="38" t="n">
        <f aca="false">IFERROR(Counts!AE2787/Counts!AC2787,"")</f>
        <v>0.454545454545455</v>
      </c>
      <c r="P2787" s="39" t="n">
        <f aca="false">IFERROR(Counts!AG2787/Counts!AF2787,"")</f>
        <v>80.9909090909091</v>
      </c>
      <c r="Q2787" s="38" t="n">
        <f aca="false">IFERROR(Counts!AH2787/Counts!AC2787,"")</f>
        <v>0.454545454545455</v>
      </c>
      <c r="R2787" s="38" t="n">
        <f aca="false">IFERROR(Counts!N2787/Counts!M2787,"")</f>
        <v>0.241935483870968</v>
      </c>
      <c r="S2787" s="38" t="n">
        <f aca="false">IFERROR(Counts!K2787/Counts!J2787,"")</f>
        <v>0.587301587301587</v>
      </c>
      <c r="T2787" s="38" t="n">
        <f aca="false">IFERROR(Counts!I2787/Counts!H2787,"")</f>
        <v>0.307692307692308</v>
      </c>
      <c r="U2787" s="38" t="n">
        <f aca="false">IFERROR(1-Counts!L2787/Counts!K2787,"")</f>
        <v>0.783783783783784</v>
      </c>
      <c r="V2787" s="39" t="n">
        <f aca="false">IFERROR(Counts!AJ2787/Counts!AI2787,"")</f>
        <v>71.6244444444444</v>
      </c>
      <c r="W2787" s="38" t="n">
        <f aca="false">IFERROR(Counts!AK2787/Counts!AI2787,"")</f>
        <v>0.133333333333333</v>
      </c>
      <c r="X2787" s="40" t="n">
        <f aca="false">IFERROR(Counts!O2787,"")</f>
        <v>-2.284</v>
      </c>
      <c r="Y2787" s="36" t="n">
        <f aca="false">IFERROR(INDEX('Season Counts'!$Y$2:$Y$740,$AF2787)/INDEX('Season Counts'!$X$2:$X$740,$AF2787),"")</f>
        <v>0.287123376623377</v>
      </c>
      <c r="Z2787" s="37" t="n">
        <f aca="false">IFERROR(J2787-Y2787,"")</f>
        <v>-0.0650122655122655</v>
      </c>
      <c r="AA2787" s="38" t="n">
        <f aca="false">IFERROR(INDEX('Season Counts'!$K$2:$K$740,$AF2787)/INDEX('Season Counts'!$J$2:$J$740,$AF2787),"")</f>
        <v>0.208</v>
      </c>
      <c r="AB2787" s="41" t="n">
        <f aca="false">IFERROR(R2787-AA2787,"")</f>
        <v>0.0339354838709678</v>
      </c>
      <c r="AC2787" s="39" t="n">
        <f aca="false">IFERROR(INDEX('Season Counts'!$AG$2:$AG$740,$AF2787)/INDEX('Season Counts'!$AF$2:$AF$740,$AF2787),"")</f>
        <v>70.7766233766234</v>
      </c>
      <c r="AD2787" s="40" t="n">
        <f aca="false">IFERROR(V2787-AC2787,"")</f>
        <v>0.847821067821059</v>
      </c>
      <c r="AE2787" s="4" t="str">
        <f aca="false">IF(D2787&lt;Guide!$C$21,"Low PA",IF(TRIM(IF(ISNUMBER(AD2787),IF(N(AD2787)&lt;=-Guide!$C$24,"▼ Bat Speed  ",IF(N(AD2787)&gt;=Guide!$C$24,"▲ Bat Speed  ","")),"")&amp;IF(N(Z2787)&gt;=Guide!$C$22,"▲ Contact  ","")&amp;IF(N(Z2787)&lt;=-Guide!$C$22,"▼ Contact  ","")&amp;IF(N(AB2787)&gt;=Guide!$C$23,"▲ Chase  ","")&amp;IF(N(AB2787)&lt;=-Guide!$C$23,"▼ Chase  ",""))="","Stable",TRIM(IF(ISNUMBER(AD2787),IF(N(AD2787)&lt;=-Guide!$C$24,"▼ Bat Speed  ",IF(N(AD2787)&gt;=Guide!$C$24,"▲ Bat Speed  ","")),"")&amp;IF(N(Z2787)&gt;=Guide!$C$22,"▲ Contact  ","")&amp;IF(N(Z2787)&lt;=-Guide!$C$22,"▼ Contact  ","")&amp;IF(N(AB2787)&gt;=Guide!$C$23,"▲ Chase  ","")&amp;IF(N(AB2787)&lt;=-Guide!$C$23,"▼ Chase  ",""))))</f>
        <v>Low PA</v>
      </c>
      <c r="AF2787" s="35" t="n">
        <f aca="false">MATCH(Counts!A2787,'Season Counts'!$A$2:$A$740,0)</f>
        <v>708</v>
      </c>
    </row>
    <row r="2788" customFormat="false" ht="15" hidden="false" customHeight="false" outlineLevel="0" collapsed="false">
      <c r="A2788" s="34" t="str">
        <f aca="false">Counts!B2788</f>
        <v>TOR</v>
      </c>
      <c r="B2788" s="5" t="str">
        <f aca="false">Counts!C2788</f>
        <v>Davis Schneider</v>
      </c>
      <c r="C2788" s="34" t="str">
        <f aca="false">Counts!F2788</f>
        <v>Jun</v>
      </c>
      <c r="D2788" s="35" t="n">
        <f aca="false">IFERROR(Counts!P2788,"")</f>
        <v>29</v>
      </c>
      <c r="E2788" s="36" t="n">
        <f aca="false">IFERROR(Counts!R2788/Counts!Q2788,"")</f>
        <v>0.222222222222222</v>
      </c>
      <c r="F2788" s="36" t="n">
        <f aca="false">IFERROR((Counts!R2788+Counts!V2788+Counts!W2788)/(Counts!Q2788+Counts!V2788+Counts!W2788+Counts!X2788),"")</f>
        <v>0.241379310344828</v>
      </c>
      <c r="G2788" s="36" t="n">
        <f aca="false">IFERROR((Counts!R2788+Counts!S2788+2*Counts!T2788+3*Counts!U2788)/Counts!Q2788,"")</f>
        <v>0.518518518518519</v>
      </c>
      <c r="H2788" s="35" t="n">
        <f aca="false">IFERROR(Counts!U2788,"")</f>
        <v>2</v>
      </c>
      <c r="I2788" s="36" t="n">
        <f aca="false">IFERROR(Counts!Z2788/Counts!AA2788,"")</f>
        <v>0.321428571428571</v>
      </c>
      <c r="J2788" s="36" t="n">
        <f aca="false">IFERROR(Counts!AB2788/Counts!AA2788,"")</f>
        <v>0.252928571428571</v>
      </c>
      <c r="K2788" s="37" t="n">
        <f aca="false">IFERROR((Counts!AB2788-Counts!Z2788)/Counts!AA2788,"")</f>
        <v>-0.0685</v>
      </c>
      <c r="L2788" s="38" t="n">
        <f aca="false">IFERROR(Counts!Y2788/Counts!P2788,"")</f>
        <v>0.275862068965517</v>
      </c>
      <c r="M2788" s="38" t="n">
        <f aca="false">IFERROR(Counts!V2788/Counts!P2788,"")</f>
        <v>0.0344827586206897</v>
      </c>
      <c r="N2788" s="38" t="n">
        <f aca="false">IFERROR(Counts!AD2788/Counts!AC2788,"")</f>
        <v>0.15</v>
      </c>
      <c r="O2788" s="38" t="n">
        <f aca="false">IFERROR(Counts!AE2788/Counts!AC2788,"")</f>
        <v>0.55</v>
      </c>
      <c r="P2788" s="39" t="n">
        <f aca="false">IFERROR(Counts!AG2788/Counts!AF2788,"")</f>
        <v>93.7263157894737</v>
      </c>
      <c r="Q2788" s="38" t="n">
        <f aca="false">IFERROR(Counts!AH2788/Counts!AC2788,"")</f>
        <v>0.15</v>
      </c>
      <c r="R2788" s="38" t="n">
        <f aca="false">IFERROR(Counts!N2788/Counts!M2788,"")</f>
        <v>0.259259259259259</v>
      </c>
      <c r="S2788" s="38" t="n">
        <f aca="false">IFERROR(Counts!K2788/Counts!J2788,"")</f>
        <v>0.621212121212121</v>
      </c>
      <c r="T2788" s="38" t="n">
        <f aca="false">IFERROR(Counts!I2788/Counts!H2788,"")</f>
        <v>0.272727272727273</v>
      </c>
      <c r="U2788" s="38" t="n">
        <f aca="false">IFERROR(1-Counts!L2788/Counts!K2788,"")</f>
        <v>0.780487804878049</v>
      </c>
      <c r="V2788" s="39" t="n">
        <f aca="false">IFERROR(Counts!AJ2788/Counts!AI2788,"")</f>
        <v>70.9057692307692</v>
      </c>
      <c r="W2788" s="38" t="n">
        <f aca="false">IFERROR(Counts!AK2788/Counts!AI2788,"")</f>
        <v>0.0961538461538462</v>
      </c>
      <c r="X2788" s="40" t="n">
        <f aca="false">IFERROR(Counts!O2788,"")</f>
        <v>-0.34</v>
      </c>
      <c r="Y2788" s="36" t="n">
        <f aca="false">IFERROR(INDEX('Season Counts'!$Y$2:$Y$740,$AF2788)/INDEX('Season Counts'!$X$2:$X$740,$AF2788),"")</f>
        <v>0.287123376623377</v>
      </c>
      <c r="Z2788" s="37" t="n">
        <f aca="false">IFERROR(J2788-Y2788,"")</f>
        <v>-0.0341948051948052</v>
      </c>
      <c r="AA2788" s="38" t="n">
        <f aca="false">IFERROR(INDEX('Season Counts'!$K$2:$K$740,$AF2788)/INDEX('Season Counts'!$J$2:$J$740,$AF2788),"")</f>
        <v>0.208</v>
      </c>
      <c r="AB2788" s="41" t="n">
        <f aca="false">IFERROR(R2788-AA2788,"")</f>
        <v>0.0512592592592593</v>
      </c>
      <c r="AC2788" s="39" t="n">
        <f aca="false">IFERROR(INDEX('Season Counts'!$AG$2:$AG$740,$AF2788)/INDEX('Season Counts'!$AF$2:$AF$740,$AF2788),"")</f>
        <v>70.7766233766234</v>
      </c>
      <c r="AD2788" s="40" t="n">
        <f aca="false">IFERROR(V2788-AC2788,"")</f>
        <v>0.129145854145847</v>
      </c>
      <c r="AE2788" s="4" t="str">
        <f aca="false">IF(D2788&lt;Guide!$C$21,"Low PA",IF(TRIM(IF(ISNUMBER(AD2788),IF(N(AD2788)&lt;=-Guide!$C$24,"▼ Bat Speed  ",IF(N(AD2788)&gt;=Guide!$C$24,"▲ Bat Speed  ","")),"")&amp;IF(N(Z2788)&gt;=Guide!$C$22,"▲ Contact  ","")&amp;IF(N(Z2788)&lt;=-Guide!$C$22,"▼ Contact  ","")&amp;IF(N(AB2788)&gt;=Guide!$C$23,"▲ Chase  ","")&amp;IF(N(AB2788)&lt;=-Guide!$C$23,"▼ Chase  ",""))="","Stable",TRIM(IF(ISNUMBER(AD2788),IF(N(AD2788)&lt;=-Guide!$C$24,"▼ Bat Speed  ",IF(N(AD2788)&gt;=Guide!$C$24,"▲ Bat Speed  ","")),"")&amp;IF(N(Z2788)&gt;=Guide!$C$22,"▲ Contact  ","")&amp;IF(N(Z2788)&lt;=-Guide!$C$22,"▼ Contact  ","")&amp;IF(N(AB2788)&gt;=Guide!$C$23,"▲ Chase  ","")&amp;IF(N(AB2788)&lt;=-Guide!$C$23,"▼ Chase  ",""))))</f>
        <v>Low PA</v>
      </c>
      <c r="AF2788" s="35" t="n">
        <f aca="false">MATCH(Counts!A2788,'Season Counts'!$A$2:$A$740,0)</f>
        <v>708</v>
      </c>
    </row>
    <row r="2789" customFormat="false" ht="15" hidden="false" customHeight="false" outlineLevel="0" collapsed="false">
      <c r="A2789" s="34" t="str">
        <f aca="false">Counts!B2789</f>
        <v>TOR</v>
      </c>
      <c r="B2789" s="5" t="str">
        <f aca="false">Counts!C2789</f>
        <v>Davis Schneider</v>
      </c>
      <c r="C2789" s="34" t="str">
        <f aca="false">Counts!F2789</f>
        <v>Jul</v>
      </c>
      <c r="D2789" s="35" t="n">
        <f aca="false">IFERROR(Counts!P2789,"")</f>
        <v>12</v>
      </c>
      <c r="E2789" s="36" t="n">
        <f aca="false">IFERROR(Counts!R2789/Counts!Q2789,"")</f>
        <v>0.1</v>
      </c>
      <c r="F2789" s="36" t="n">
        <f aca="false">IFERROR((Counts!R2789+Counts!V2789+Counts!W2789)/(Counts!Q2789+Counts!V2789+Counts!W2789+Counts!X2789),"")</f>
        <v>0.25</v>
      </c>
      <c r="G2789" s="36" t="n">
        <f aca="false">IFERROR((Counts!R2789+Counts!S2789+2*Counts!T2789+3*Counts!U2789)/Counts!Q2789,"")</f>
        <v>0.2</v>
      </c>
      <c r="H2789" s="35" t="n">
        <f aca="false">IFERROR(Counts!U2789,"")</f>
        <v>0</v>
      </c>
      <c r="I2789" s="36" t="n">
        <f aca="false">IFERROR(Counts!Z2789/Counts!AA2789,"")</f>
        <v>0.220833333333333</v>
      </c>
      <c r="J2789" s="36" t="n">
        <f aca="false">IFERROR(Counts!AB2789/Counts!AA2789,"")</f>
        <v>0.261833333333333</v>
      </c>
      <c r="K2789" s="37" t="n">
        <f aca="false">IFERROR((Counts!AB2789-Counts!Z2789)/Counts!AA2789,"")</f>
        <v>0.041</v>
      </c>
      <c r="L2789" s="38" t="n">
        <f aca="false">IFERROR(Counts!Y2789/Counts!P2789,"")</f>
        <v>0.333333333333333</v>
      </c>
      <c r="M2789" s="38" t="n">
        <f aca="false">IFERROR(Counts!V2789/Counts!P2789,"")</f>
        <v>0.166666666666667</v>
      </c>
      <c r="N2789" s="38" t="n">
        <f aca="false">IFERROR(Counts!AD2789/Counts!AC2789,"")</f>
        <v>0</v>
      </c>
      <c r="O2789" s="38" t="n">
        <f aca="false">IFERROR(Counts!AE2789/Counts!AC2789,"")</f>
        <v>0.166666666666667</v>
      </c>
      <c r="P2789" s="39" t="n">
        <f aca="false">IFERROR(Counts!AG2789/Counts!AF2789,"")</f>
        <v>80.3833333333333</v>
      </c>
      <c r="Q2789" s="38" t="n">
        <f aca="false">IFERROR(Counts!AH2789/Counts!AC2789,"")</f>
        <v>0.5</v>
      </c>
      <c r="R2789" s="38" t="n">
        <f aca="false">IFERROR(Counts!N2789/Counts!M2789,"")</f>
        <v>0.2</v>
      </c>
      <c r="S2789" s="38" t="n">
        <f aca="false">IFERROR(Counts!K2789/Counts!J2789,"")</f>
        <v>0.538461538461538</v>
      </c>
      <c r="T2789" s="38" t="n">
        <f aca="false">IFERROR(Counts!I2789/Counts!H2789,"")</f>
        <v>0.238095238095238</v>
      </c>
      <c r="U2789" s="38" t="n">
        <f aca="false">IFERROR(1-Counts!L2789/Counts!K2789,"")</f>
        <v>0.928571428571429</v>
      </c>
      <c r="V2789" s="39" t="n">
        <f aca="false">IFERROR(Counts!AJ2789/Counts!AI2789,"")</f>
        <v>69.215</v>
      </c>
      <c r="W2789" s="38" t="n">
        <f aca="false">IFERROR(Counts!AK2789/Counts!AI2789,"")</f>
        <v>0</v>
      </c>
      <c r="X2789" s="40" t="n">
        <f aca="false">IFERROR(Counts!O2789,"")</f>
        <v>-0.3</v>
      </c>
      <c r="Y2789" s="36" t="n">
        <f aca="false">IFERROR(INDEX('Season Counts'!$Y$2:$Y$740,$AF2789)/INDEX('Season Counts'!$X$2:$X$740,$AF2789),"")</f>
        <v>0.287123376623377</v>
      </c>
      <c r="Z2789" s="37" t="n">
        <f aca="false">IFERROR(J2789-Y2789,"")</f>
        <v>-0.0252900432900433</v>
      </c>
      <c r="AA2789" s="38" t="n">
        <f aca="false">IFERROR(INDEX('Season Counts'!$K$2:$K$740,$AF2789)/INDEX('Season Counts'!$J$2:$J$740,$AF2789),"")</f>
        <v>0.208</v>
      </c>
      <c r="AB2789" s="41" t="n">
        <f aca="false">IFERROR(R2789-AA2789,"")</f>
        <v>-0.00799999999999998</v>
      </c>
      <c r="AC2789" s="39" t="n">
        <f aca="false">IFERROR(INDEX('Season Counts'!$AG$2:$AG$740,$AF2789)/INDEX('Season Counts'!$AF$2:$AF$740,$AF2789),"")</f>
        <v>70.7766233766234</v>
      </c>
      <c r="AD2789" s="40" t="n">
        <f aca="false">IFERROR(V2789-AC2789,"")</f>
        <v>-1.56162337662337</v>
      </c>
      <c r="AE2789" s="4" t="str">
        <f aca="false">IF(D2789&lt;Guide!$C$21,"Low PA",IF(TRIM(IF(ISNUMBER(AD2789),IF(N(AD2789)&lt;=-Guide!$C$24,"▼ Bat Speed  ",IF(N(AD2789)&gt;=Guide!$C$24,"▲ Bat Speed  ","")),"")&amp;IF(N(Z2789)&gt;=Guide!$C$22,"▲ Contact  ","")&amp;IF(N(Z2789)&lt;=-Guide!$C$22,"▼ Contact  ","")&amp;IF(N(AB2789)&gt;=Guide!$C$23,"▲ Chase  ","")&amp;IF(N(AB2789)&lt;=-Guide!$C$23,"▼ Chase  ",""))="","Stable",TRIM(IF(ISNUMBER(AD2789),IF(N(AD2789)&lt;=-Guide!$C$24,"▼ Bat Speed  ",IF(N(AD2789)&gt;=Guide!$C$24,"▲ Bat Speed  ","")),"")&amp;IF(N(Z2789)&gt;=Guide!$C$22,"▲ Contact  ","")&amp;IF(N(Z2789)&lt;=-Guide!$C$22,"▼ Contact  ","")&amp;IF(N(AB2789)&gt;=Guide!$C$23,"▲ Chase  ","")&amp;IF(N(AB2789)&lt;=-Guide!$C$23,"▼ Chase  ",""))))</f>
        <v>Low PA</v>
      </c>
      <c r="AF2789" s="35" t="n">
        <f aca="false">MATCH(Counts!A2789,'Season Counts'!$A$2:$A$740,0)</f>
        <v>708</v>
      </c>
    </row>
    <row r="2790" customFormat="false" ht="15" hidden="false" customHeight="false" outlineLevel="0" collapsed="false">
      <c r="A2790" s="34" t="str">
        <f aca="false">Counts!B2790</f>
        <v>TOR</v>
      </c>
      <c r="B2790" s="5" t="str">
        <f aca="false">Counts!C2790</f>
        <v>Davis Schneider</v>
      </c>
      <c r="C2790" s="34" t="str">
        <f aca="false">Counts!F2790</f>
        <v>Aug</v>
      </c>
      <c r="D2790" s="35" t="n">
        <f aca="false">IFERROR(Counts!P2790,"")</f>
        <v>10</v>
      </c>
      <c r="E2790" s="36" t="n">
        <f aca="false">IFERROR(Counts!R2790/Counts!Q2790,"")</f>
        <v>0</v>
      </c>
      <c r="F2790" s="36" t="n">
        <f aca="false">IFERROR((Counts!R2790+Counts!V2790+Counts!W2790)/(Counts!Q2790+Counts!V2790+Counts!W2790+Counts!X2790),"")</f>
        <v>0.5</v>
      </c>
      <c r="G2790" s="36" t="n">
        <f aca="false">IFERROR((Counts!R2790+Counts!S2790+2*Counts!T2790+3*Counts!U2790)/Counts!Q2790,"")</f>
        <v>0</v>
      </c>
      <c r="H2790" s="35" t="n">
        <f aca="false">IFERROR(Counts!U2790,"")</f>
        <v>0</v>
      </c>
      <c r="I2790" s="36" t="n">
        <f aca="false">IFERROR(Counts!Z2790/Counts!AA2790,"")</f>
        <v>0.35</v>
      </c>
      <c r="J2790" s="36" t="n">
        <f aca="false">IFERROR(Counts!AB2790/Counts!AA2790,"")</f>
        <v>0.3553</v>
      </c>
      <c r="K2790" s="37" t="n">
        <f aca="false">IFERROR((Counts!AB2790-Counts!Z2790)/Counts!AA2790,"")</f>
        <v>0.00529999999999999</v>
      </c>
      <c r="L2790" s="38" t="n">
        <f aca="false">IFERROR(Counts!Y2790/Counts!P2790,"")</f>
        <v>0.4</v>
      </c>
      <c r="M2790" s="38" t="n">
        <f aca="false">IFERROR(Counts!V2790/Counts!P2790,"")</f>
        <v>0.5</v>
      </c>
      <c r="N2790" s="38" t="n">
        <f aca="false">IFERROR(Counts!AD2790/Counts!AC2790,"")</f>
        <v>0</v>
      </c>
      <c r="O2790" s="38" t="n">
        <f aca="false">IFERROR(Counts!AE2790/Counts!AC2790,"")</f>
        <v>0</v>
      </c>
      <c r="P2790" s="39" t="n">
        <f aca="false">IFERROR(Counts!AG2790/Counts!AF2790,"")</f>
        <v>58.9</v>
      </c>
      <c r="Q2790" s="38" t="n">
        <f aca="false">IFERROR(Counts!AH2790/Counts!AC2790,"")</f>
        <v>0</v>
      </c>
      <c r="R2790" s="38" t="n">
        <f aca="false">IFERROR(Counts!N2790/Counts!M2790,"")</f>
        <v>0.133333333333333</v>
      </c>
      <c r="S2790" s="38" t="n">
        <f aca="false">IFERROR(Counts!K2790/Counts!J2790,"")</f>
        <v>0.5</v>
      </c>
      <c r="T2790" s="38" t="n">
        <f aca="false">IFERROR(Counts!I2790/Counts!H2790,"")</f>
        <v>0.375</v>
      </c>
      <c r="U2790" s="38" t="n">
        <f aca="false">IFERROR(1-Counts!L2790/Counts!K2790,"")</f>
        <v>0.833333333333333</v>
      </c>
      <c r="V2790" s="39" t="n">
        <f aca="false">IFERROR(Counts!AJ2790/Counts!AI2790,"")</f>
        <v>68.88125</v>
      </c>
      <c r="W2790" s="38" t="n">
        <f aca="false">IFERROR(Counts!AK2790/Counts!AI2790,"")</f>
        <v>0</v>
      </c>
      <c r="X2790" s="40" t="n">
        <f aca="false">IFERROR(Counts!O2790,"")</f>
        <v>-0.041</v>
      </c>
      <c r="Y2790" s="36" t="n">
        <f aca="false">IFERROR(INDEX('Season Counts'!$Y$2:$Y$740,$AF2790)/INDEX('Season Counts'!$X$2:$X$740,$AF2790),"")</f>
        <v>0.287123376623377</v>
      </c>
      <c r="Z2790" s="37" t="n">
        <f aca="false">IFERROR(J2790-Y2790,"")</f>
        <v>0.0681766233766234</v>
      </c>
      <c r="AA2790" s="38" t="n">
        <f aca="false">IFERROR(INDEX('Season Counts'!$K$2:$K$740,$AF2790)/INDEX('Season Counts'!$J$2:$J$740,$AF2790),"")</f>
        <v>0.208</v>
      </c>
      <c r="AB2790" s="41" t="n">
        <f aca="false">IFERROR(R2790-AA2790,"")</f>
        <v>-0.0746666666666667</v>
      </c>
      <c r="AC2790" s="39" t="n">
        <f aca="false">IFERROR(INDEX('Season Counts'!$AG$2:$AG$740,$AF2790)/INDEX('Season Counts'!$AF$2:$AF$740,$AF2790),"")</f>
        <v>70.7766233766234</v>
      </c>
      <c r="AD2790" s="40" t="n">
        <f aca="false">IFERROR(V2790-AC2790,"")</f>
        <v>-1.89537337662338</v>
      </c>
      <c r="AE2790" s="4" t="str">
        <f aca="false">IF(D2790&lt;Guide!$C$21,"Low PA",IF(TRIM(IF(ISNUMBER(AD2790),IF(N(AD2790)&lt;=-Guide!$C$24,"▼ Bat Speed  ",IF(N(AD2790)&gt;=Guide!$C$24,"▲ Bat Speed  ","")),"")&amp;IF(N(Z2790)&gt;=Guide!$C$22,"▲ Contact  ","")&amp;IF(N(Z2790)&lt;=-Guide!$C$22,"▼ Contact  ","")&amp;IF(N(AB2790)&gt;=Guide!$C$23,"▲ Chase  ","")&amp;IF(N(AB2790)&lt;=-Guide!$C$23,"▼ Chase  ",""))="","Stable",TRIM(IF(ISNUMBER(AD2790),IF(N(AD2790)&lt;=-Guide!$C$24,"▼ Bat Speed  ",IF(N(AD2790)&gt;=Guide!$C$24,"▲ Bat Speed  ","")),"")&amp;IF(N(Z2790)&gt;=Guide!$C$22,"▲ Contact  ","")&amp;IF(N(Z2790)&lt;=-Guide!$C$22,"▼ Contact  ","")&amp;IF(N(AB2790)&gt;=Guide!$C$23,"▲ Chase  ","")&amp;IF(N(AB2790)&lt;=-Guide!$C$23,"▼ Chase  ",""))))</f>
        <v>Low PA</v>
      </c>
      <c r="AF2790" s="35" t="n">
        <f aca="false">MATCH(Counts!A2790,'Season Counts'!$A$2:$A$740,0)</f>
        <v>708</v>
      </c>
    </row>
    <row r="2791" customFormat="false" ht="15" hidden="false" customHeight="false" outlineLevel="0" collapsed="false">
      <c r="A2791" s="34" t="str">
        <f aca="false">Counts!B2791</f>
        <v>TOR</v>
      </c>
      <c r="B2791" s="5" t="str">
        <f aca="false">Counts!C2791</f>
        <v>Davis Schneider</v>
      </c>
      <c r="C2791" s="34" t="str">
        <f aca="false">Counts!F2791</f>
        <v>Sep</v>
      </c>
      <c r="D2791" s="35" t="n">
        <f aca="false">IFERROR(Counts!P2791,"")</f>
        <v>16</v>
      </c>
      <c r="E2791" s="36" t="n">
        <f aca="false">IFERROR(Counts!R2791/Counts!Q2791,"")</f>
        <v>0.181818181818182</v>
      </c>
      <c r="F2791" s="36" t="n">
        <f aca="false">IFERROR((Counts!R2791+Counts!V2791+Counts!W2791)/(Counts!Q2791+Counts!V2791+Counts!W2791+Counts!X2791),"")</f>
        <v>0.4375</v>
      </c>
      <c r="G2791" s="36" t="n">
        <f aca="false">IFERROR((Counts!R2791+Counts!S2791+2*Counts!T2791+3*Counts!U2791)/Counts!Q2791,"")</f>
        <v>0.727272727272727</v>
      </c>
      <c r="H2791" s="35" t="n">
        <f aca="false">IFERROR(Counts!U2791,"")</f>
        <v>2</v>
      </c>
      <c r="I2791" s="36" t="n">
        <f aca="false">IFERROR(Counts!Z2791/Counts!AA2791,"")</f>
        <v>0.46875</v>
      </c>
      <c r="J2791" s="36" t="n">
        <f aca="false">IFERROR(Counts!AB2791/Counts!AA2791,"")</f>
        <v>0.3888125</v>
      </c>
      <c r="K2791" s="37" t="n">
        <f aca="false">IFERROR((Counts!AB2791-Counts!Z2791)/Counts!AA2791,"")</f>
        <v>-0.0799375</v>
      </c>
      <c r="L2791" s="38" t="n">
        <f aca="false">IFERROR(Counts!Y2791/Counts!P2791,"")</f>
        <v>0.25</v>
      </c>
      <c r="M2791" s="38" t="n">
        <f aca="false">IFERROR(Counts!V2791/Counts!P2791,"")</f>
        <v>0.25</v>
      </c>
      <c r="N2791" s="38" t="n">
        <f aca="false">IFERROR(Counts!AD2791/Counts!AC2791,"")</f>
        <v>0.142857142857143</v>
      </c>
      <c r="O2791" s="38" t="n">
        <f aca="false">IFERROR(Counts!AE2791/Counts!AC2791,"")</f>
        <v>0.428571428571429</v>
      </c>
      <c r="P2791" s="39" t="n">
        <f aca="false">IFERROR(Counts!AG2791/Counts!AF2791,"")</f>
        <v>85.3</v>
      </c>
      <c r="Q2791" s="38" t="n">
        <f aca="false">IFERROR(Counts!AH2791/Counts!AC2791,"")</f>
        <v>0.142857142857143</v>
      </c>
      <c r="R2791" s="38" t="n">
        <f aca="false">IFERROR(Counts!N2791/Counts!M2791,"")</f>
        <v>0.255813953488372</v>
      </c>
      <c r="S2791" s="38" t="n">
        <f aca="false">IFERROR(Counts!K2791/Counts!J2791,"")</f>
        <v>0.67741935483871</v>
      </c>
      <c r="T2791" s="38" t="n">
        <f aca="false">IFERROR(Counts!I2791/Counts!H2791,"")</f>
        <v>0.28125</v>
      </c>
      <c r="U2791" s="38" t="n">
        <f aca="false">IFERROR(1-Counts!L2791/Counts!K2791,"")</f>
        <v>0.857142857142857</v>
      </c>
      <c r="V2791" s="39" t="n">
        <f aca="false">IFERROR(Counts!AJ2791/Counts!AI2791,"")</f>
        <v>70.2777777777778</v>
      </c>
      <c r="W2791" s="38" t="n">
        <f aca="false">IFERROR(Counts!AK2791/Counts!AI2791,"")</f>
        <v>0.0740740740740741</v>
      </c>
      <c r="X2791" s="40" t="n">
        <f aca="false">IFERROR(Counts!O2791,"")</f>
        <v>1.925</v>
      </c>
      <c r="Y2791" s="36" t="n">
        <f aca="false">IFERROR(INDEX('Season Counts'!$Y$2:$Y$740,$AF2791)/INDEX('Season Counts'!$X$2:$X$740,$AF2791),"")</f>
        <v>0.287123376623377</v>
      </c>
      <c r="Z2791" s="37" t="n">
        <f aca="false">IFERROR(J2791-Y2791,"")</f>
        <v>0.101689123376623</v>
      </c>
      <c r="AA2791" s="38" t="n">
        <f aca="false">IFERROR(INDEX('Season Counts'!$K$2:$K$740,$AF2791)/INDEX('Season Counts'!$J$2:$J$740,$AF2791),"")</f>
        <v>0.208</v>
      </c>
      <c r="AB2791" s="41" t="n">
        <f aca="false">IFERROR(R2791-AA2791,"")</f>
        <v>0.0478139534883721</v>
      </c>
      <c r="AC2791" s="39" t="n">
        <f aca="false">IFERROR(INDEX('Season Counts'!$AG$2:$AG$740,$AF2791)/INDEX('Season Counts'!$AF$2:$AF$740,$AF2791),"")</f>
        <v>70.7766233766234</v>
      </c>
      <c r="AD2791" s="40" t="n">
        <f aca="false">IFERROR(V2791-AC2791,"")</f>
        <v>-0.498845598845605</v>
      </c>
      <c r="AE2791" s="4" t="str">
        <f aca="false">IF(D2791&lt;Guide!$C$21,"Low PA",IF(TRIM(IF(ISNUMBER(AD2791),IF(N(AD2791)&lt;=-Guide!$C$24,"▼ Bat Speed  ",IF(N(AD2791)&gt;=Guide!$C$24,"▲ Bat Speed  ","")),"")&amp;IF(N(Z2791)&gt;=Guide!$C$22,"▲ Contact  ","")&amp;IF(N(Z2791)&lt;=-Guide!$C$22,"▼ Contact  ","")&amp;IF(N(AB2791)&gt;=Guide!$C$23,"▲ Chase  ","")&amp;IF(N(AB2791)&lt;=-Guide!$C$23,"▼ Chase  ",""))="","Stable",TRIM(IF(ISNUMBER(AD2791),IF(N(AD2791)&lt;=-Guide!$C$24,"▼ Bat Speed  ",IF(N(AD2791)&gt;=Guide!$C$24,"▲ Bat Speed  ","")),"")&amp;IF(N(Z2791)&gt;=Guide!$C$22,"▲ Contact  ","")&amp;IF(N(Z2791)&lt;=-Guide!$C$22,"▼ Contact  ","")&amp;IF(N(AB2791)&gt;=Guide!$C$23,"▲ Chase  ","")&amp;IF(N(AB2791)&lt;=-Guide!$C$23,"▼ Chase  ",""))))</f>
        <v>Low PA</v>
      </c>
      <c r="AF2791" s="35" t="n">
        <f aca="false">MATCH(Counts!A2791,'Season Counts'!$A$2:$A$740,0)</f>
        <v>708</v>
      </c>
    </row>
    <row r="2792" customFormat="false" ht="15" hidden="false" customHeight="false" outlineLevel="0" collapsed="false">
      <c r="A2792" s="34" t="str">
        <f aca="false">Counts!B2792</f>
        <v>TOR</v>
      </c>
      <c r="B2792" s="5" t="str">
        <f aca="false">Counts!C2792</f>
        <v>Charles McAdoo</v>
      </c>
      <c r="C2792" s="34" t="str">
        <f aca="false">Counts!F2792</f>
        <v>May</v>
      </c>
      <c r="D2792" s="35" t="n">
        <f aca="false">IFERROR(Counts!P2792,"")</f>
        <v>8</v>
      </c>
      <c r="E2792" s="36" t="n">
        <f aca="false">IFERROR(Counts!R2792/Counts!Q2792,"")</f>
        <v>0.25</v>
      </c>
      <c r="F2792" s="36" t="n">
        <f aca="false">IFERROR((Counts!R2792+Counts!V2792+Counts!W2792)/(Counts!Q2792+Counts!V2792+Counts!W2792+Counts!X2792),"")</f>
        <v>0.25</v>
      </c>
      <c r="G2792" s="36" t="n">
        <f aca="false">IFERROR((Counts!R2792+Counts!S2792+2*Counts!T2792+3*Counts!U2792)/Counts!Q2792,"")</f>
        <v>0.625</v>
      </c>
      <c r="H2792" s="35" t="n">
        <f aca="false">IFERROR(Counts!U2792,"")</f>
        <v>1</v>
      </c>
      <c r="I2792" s="36" t="n">
        <f aca="false">IFERROR(Counts!Z2792/Counts!AA2792,"")</f>
        <v>0.3625</v>
      </c>
      <c r="J2792" s="36" t="n">
        <f aca="false">IFERROR(Counts!AB2792/Counts!AA2792,"")</f>
        <v>0.420625</v>
      </c>
      <c r="K2792" s="37" t="n">
        <f aca="false">IFERROR((Counts!AB2792-Counts!Z2792)/Counts!AA2792,"")</f>
        <v>0.058125</v>
      </c>
      <c r="L2792" s="38" t="n">
        <f aca="false">IFERROR(Counts!Y2792/Counts!P2792,"")</f>
        <v>0.125</v>
      </c>
      <c r="M2792" s="38" t="n">
        <f aca="false">IFERROR(Counts!V2792/Counts!P2792,"")</f>
        <v>0</v>
      </c>
      <c r="N2792" s="38" t="n">
        <f aca="false">IFERROR(Counts!AD2792/Counts!AC2792,"")</f>
        <v>0.142857142857143</v>
      </c>
      <c r="O2792" s="38" t="n">
        <f aca="false">IFERROR(Counts!AE2792/Counts!AC2792,"")</f>
        <v>0.571428571428571</v>
      </c>
      <c r="P2792" s="39" t="n">
        <f aca="false">IFERROR(Counts!AG2792/Counts!AF2792,"")</f>
        <v>89.8142857142857</v>
      </c>
      <c r="Q2792" s="38" t="n">
        <f aca="false">IFERROR(Counts!AH2792/Counts!AC2792,"")</f>
        <v>0.285714285714286</v>
      </c>
      <c r="R2792" s="38" t="n">
        <f aca="false">IFERROR(Counts!N2792/Counts!M2792,"")</f>
        <v>0.363636363636364</v>
      </c>
      <c r="S2792" s="38" t="n">
        <f aca="false">IFERROR(Counts!K2792/Counts!J2792,"")</f>
        <v>0.714285714285714</v>
      </c>
      <c r="T2792" s="38" t="n">
        <f aca="false">IFERROR(Counts!I2792/Counts!H2792,"")</f>
        <v>0.214285714285714</v>
      </c>
      <c r="U2792" s="38" t="n">
        <f aca="false">IFERROR(1-Counts!L2792/Counts!K2792,"")</f>
        <v>1</v>
      </c>
      <c r="V2792" s="39" t="n">
        <f aca="false">IFERROR(Counts!AJ2792/Counts!AI2792,"")</f>
        <v>71.6230769230769</v>
      </c>
      <c r="W2792" s="38" t="n">
        <f aca="false">IFERROR(Counts!AK2792/Counts!AI2792,"")</f>
        <v>0.0769230769230769</v>
      </c>
      <c r="X2792" s="40" t="n">
        <f aca="false">IFERROR(Counts!O2792,"")</f>
        <v>-0.563</v>
      </c>
      <c r="Y2792" s="36" t="n">
        <f aca="false">IFERROR(INDEX('Season Counts'!$Y$2:$Y$740,$AF2792)/INDEX('Season Counts'!$X$2:$X$740,$AF2792),"")</f>
        <v>0.28888679245283</v>
      </c>
      <c r="Z2792" s="37" t="n">
        <f aca="false">IFERROR(J2792-Y2792,"")</f>
        <v>0.13173820754717</v>
      </c>
      <c r="AA2792" s="38" t="n">
        <f aca="false">IFERROR(INDEX('Season Counts'!$K$2:$K$740,$AF2792)/INDEX('Season Counts'!$J$2:$J$740,$AF2792),"")</f>
        <v>0.325242718446602</v>
      </c>
      <c r="AB2792" s="41" t="n">
        <f aca="false">IFERROR(R2792-AA2792,"")</f>
        <v>0.0383936451897617</v>
      </c>
      <c r="AC2792" s="39" t="n">
        <f aca="false">IFERROR(INDEX('Season Counts'!$AG$2:$AG$740,$AF2792)/INDEX('Season Counts'!$AF$2:$AF$740,$AF2792),"")</f>
        <v>73.789156626506</v>
      </c>
      <c r="AD2792" s="40" t="n">
        <f aca="false">IFERROR(V2792-AC2792,"")</f>
        <v>-2.16607970342911</v>
      </c>
      <c r="AE2792" s="4" t="str">
        <f aca="false">IF(D2792&lt;Guide!$C$21,"Low PA",IF(TRIM(IF(ISNUMBER(AD2792),IF(N(AD2792)&lt;=-Guide!$C$24,"▼ Bat Speed  ",IF(N(AD2792)&gt;=Guide!$C$24,"▲ Bat Speed  ","")),"")&amp;IF(N(Z2792)&gt;=Guide!$C$22,"▲ Contact  ","")&amp;IF(N(Z2792)&lt;=-Guide!$C$22,"▼ Contact  ","")&amp;IF(N(AB2792)&gt;=Guide!$C$23,"▲ Chase  ","")&amp;IF(N(AB2792)&lt;=-Guide!$C$23,"▼ Chase  ",""))="","Stable",TRIM(IF(ISNUMBER(AD2792),IF(N(AD2792)&lt;=-Guide!$C$24,"▼ Bat Speed  ",IF(N(AD2792)&gt;=Guide!$C$24,"▲ Bat Speed  ","")),"")&amp;IF(N(Z2792)&gt;=Guide!$C$22,"▲ Contact  ","")&amp;IF(N(Z2792)&lt;=-Guide!$C$22,"▼ Contact  ","")&amp;IF(N(AB2792)&gt;=Guide!$C$23,"▲ Chase  ","")&amp;IF(N(AB2792)&lt;=-Guide!$C$23,"▼ Chase  ",""))))</f>
        <v>Low PA</v>
      </c>
      <c r="AF2792" s="35" t="n">
        <f aca="false">MATCH(Counts!A2792,'Season Counts'!$A$2:$A$740,0)</f>
        <v>709</v>
      </c>
    </row>
    <row r="2793" customFormat="false" ht="15" hidden="false" customHeight="false" outlineLevel="0" collapsed="false">
      <c r="A2793" s="34" t="str">
        <f aca="false">Counts!B2793</f>
        <v>TOR</v>
      </c>
      <c r="B2793" s="5" t="str">
        <f aca="false">Counts!C2793</f>
        <v>Charles McAdoo</v>
      </c>
      <c r="C2793" s="34" t="str">
        <f aca="false">Counts!F2793</f>
        <v>Jun</v>
      </c>
      <c r="D2793" s="35" t="n">
        <f aca="false">IFERROR(Counts!P2793,"")</f>
        <v>17</v>
      </c>
      <c r="E2793" s="36" t="n">
        <f aca="false">IFERROR(Counts!R2793/Counts!Q2793,"")</f>
        <v>0.117647058823529</v>
      </c>
      <c r="F2793" s="36" t="n">
        <f aca="false">IFERROR((Counts!R2793+Counts!V2793+Counts!W2793)/(Counts!Q2793+Counts!V2793+Counts!W2793+Counts!X2793),"")</f>
        <v>0.117647058823529</v>
      </c>
      <c r="G2793" s="36" t="n">
        <f aca="false">IFERROR((Counts!R2793+Counts!S2793+2*Counts!T2793+3*Counts!U2793)/Counts!Q2793,"")</f>
        <v>0.117647058823529</v>
      </c>
      <c r="H2793" s="35" t="n">
        <f aca="false">IFERROR(Counts!U2793,"")</f>
        <v>0</v>
      </c>
      <c r="I2793" s="36" t="n">
        <f aca="false">IFERROR(Counts!Z2793/Counts!AA2793,"")</f>
        <v>0.105882352941176</v>
      </c>
      <c r="J2793" s="36" t="n">
        <f aca="false">IFERROR(Counts!AB2793/Counts!AA2793,"")</f>
        <v>0.146352941176471</v>
      </c>
      <c r="K2793" s="37" t="n">
        <f aca="false">IFERROR((Counts!AB2793-Counts!Z2793)/Counts!AA2793,"")</f>
        <v>0.0404705882352941</v>
      </c>
      <c r="L2793" s="38" t="n">
        <f aca="false">IFERROR(Counts!Y2793/Counts!P2793,"")</f>
        <v>0.294117647058824</v>
      </c>
      <c r="M2793" s="38" t="n">
        <f aca="false">IFERROR(Counts!V2793/Counts!P2793,"")</f>
        <v>0</v>
      </c>
      <c r="N2793" s="38" t="n">
        <f aca="false">IFERROR(Counts!AD2793/Counts!AC2793,"")</f>
        <v>0</v>
      </c>
      <c r="O2793" s="38" t="n">
        <f aca="false">IFERROR(Counts!AE2793/Counts!AC2793,"")</f>
        <v>0.0833333333333333</v>
      </c>
      <c r="P2793" s="39" t="n">
        <f aca="false">IFERROR(Counts!AG2793/Counts!AF2793,"")</f>
        <v>86.8666666666667</v>
      </c>
      <c r="Q2793" s="38" t="n">
        <f aca="false">IFERROR(Counts!AH2793/Counts!AC2793,"")</f>
        <v>0.166666666666667</v>
      </c>
      <c r="R2793" s="38" t="n">
        <f aca="false">IFERROR(Counts!N2793/Counts!M2793,"")</f>
        <v>0.28</v>
      </c>
      <c r="S2793" s="38" t="n">
        <f aca="false">IFERROR(Counts!K2793/Counts!J2793,"")</f>
        <v>0.710526315789474</v>
      </c>
      <c r="T2793" s="38" t="n">
        <f aca="false">IFERROR(Counts!I2793/Counts!H2793,"")</f>
        <v>0.176470588235294</v>
      </c>
      <c r="U2793" s="38" t="n">
        <f aca="false">IFERROR(1-Counts!L2793/Counts!K2793,"")</f>
        <v>0.851851851851852</v>
      </c>
      <c r="V2793" s="39" t="n">
        <f aca="false">IFERROR(Counts!AJ2793/Counts!AI2793,"")</f>
        <v>74.6322580645161</v>
      </c>
      <c r="W2793" s="38" t="n">
        <f aca="false">IFERROR(Counts!AK2793/Counts!AI2793,"")</f>
        <v>0.516129032258065</v>
      </c>
      <c r="X2793" s="40" t="n">
        <f aca="false">IFERROR(Counts!O2793,"")</f>
        <v>-2.831</v>
      </c>
      <c r="Y2793" s="36" t="n">
        <f aca="false">IFERROR(INDEX('Season Counts'!$Y$2:$Y$740,$AF2793)/INDEX('Season Counts'!$X$2:$X$740,$AF2793),"")</f>
        <v>0.28888679245283</v>
      </c>
      <c r="Z2793" s="37" t="n">
        <f aca="false">IFERROR(J2793-Y2793,"")</f>
        <v>-0.14253385127636</v>
      </c>
      <c r="AA2793" s="38" t="n">
        <f aca="false">IFERROR(INDEX('Season Counts'!$K$2:$K$740,$AF2793)/INDEX('Season Counts'!$J$2:$J$740,$AF2793),"")</f>
        <v>0.325242718446602</v>
      </c>
      <c r="AB2793" s="41" t="n">
        <f aca="false">IFERROR(R2793-AA2793,"")</f>
        <v>-0.0452427184466019</v>
      </c>
      <c r="AC2793" s="39" t="n">
        <f aca="false">IFERROR(INDEX('Season Counts'!$AG$2:$AG$740,$AF2793)/INDEX('Season Counts'!$AF$2:$AF$740,$AF2793),"")</f>
        <v>73.789156626506</v>
      </c>
      <c r="AD2793" s="40" t="n">
        <f aca="false">IFERROR(V2793-AC2793,"")</f>
        <v>0.843101438010095</v>
      </c>
      <c r="AE2793" s="4" t="str">
        <f aca="false">IF(D2793&lt;Guide!$C$21,"Low PA",IF(TRIM(IF(ISNUMBER(AD2793),IF(N(AD2793)&lt;=-Guide!$C$24,"▼ Bat Speed  ",IF(N(AD2793)&gt;=Guide!$C$24,"▲ Bat Speed  ","")),"")&amp;IF(N(Z2793)&gt;=Guide!$C$22,"▲ Contact  ","")&amp;IF(N(Z2793)&lt;=-Guide!$C$22,"▼ Contact  ","")&amp;IF(N(AB2793)&gt;=Guide!$C$23,"▲ Chase  ","")&amp;IF(N(AB2793)&lt;=-Guide!$C$23,"▼ Chase  ",""))="","Stable",TRIM(IF(ISNUMBER(AD2793),IF(N(AD2793)&lt;=-Guide!$C$24,"▼ Bat Speed  ",IF(N(AD2793)&gt;=Guide!$C$24,"▲ Bat Speed  ","")),"")&amp;IF(N(Z2793)&gt;=Guide!$C$22,"▲ Contact  ","")&amp;IF(N(Z2793)&lt;=-Guide!$C$22,"▼ Contact  ","")&amp;IF(N(AB2793)&gt;=Guide!$C$23,"▲ Chase  ","")&amp;IF(N(AB2793)&lt;=-Guide!$C$23,"▼ Chase  ",""))))</f>
        <v>Low PA</v>
      </c>
      <c r="AF2793" s="35" t="n">
        <f aca="false">MATCH(Counts!A2793,'Season Counts'!$A$2:$A$740,0)</f>
        <v>709</v>
      </c>
    </row>
    <row r="2794" customFormat="false" ht="15" hidden="false" customHeight="false" outlineLevel="0" collapsed="false">
      <c r="A2794" s="34" t="str">
        <f aca="false">Counts!B2794</f>
        <v>TOR</v>
      </c>
      <c r="B2794" s="5" t="str">
        <f aca="false">Counts!C2794</f>
        <v>Charles McAdoo</v>
      </c>
      <c r="C2794" s="34" t="str">
        <f aca="false">Counts!F2794</f>
        <v>Aug</v>
      </c>
      <c r="D2794" s="35" t="n">
        <f aca="false">IFERROR(Counts!P2794,"")</f>
        <v>54</v>
      </c>
      <c r="E2794" s="36" t="n">
        <f aca="false">IFERROR(Counts!R2794/Counts!Q2794,"")</f>
        <v>0.270833333333333</v>
      </c>
      <c r="F2794" s="36" t="n">
        <f aca="false">IFERROR((Counts!R2794+Counts!V2794+Counts!W2794)/(Counts!Q2794+Counts!V2794+Counts!W2794+Counts!X2794),"")</f>
        <v>0.333333333333333</v>
      </c>
      <c r="G2794" s="36" t="n">
        <f aca="false">IFERROR((Counts!R2794+Counts!S2794+2*Counts!T2794+3*Counts!U2794)/Counts!Q2794,"")</f>
        <v>0.375</v>
      </c>
      <c r="H2794" s="35" t="n">
        <f aca="false">IFERROR(Counts!U2794,"")</f>
        <v>1</v>
      </c>
      <c r="I2794" s="36" t="n">
        <f aca="false">IFERROR(Counts!Z2794/Counts!AA2794,"")</f>
        <v>0.314814814814815</v>
      </c>
      <c r="J2794" s="36" t="n">
        <f aca="false">IFERROR(Counts!AB2794/Counts!AA2794,"")</f>
        <v>0.285018518518519</v>
      </c>
      <c r="K2794" s="37" t="n">
        <f aca="false">IFERROR((Counts!AB2794-Counts!Z2794)/Counts!AA2794,"")</f>
        <v>-0.0297962962962963</v>
      </c>
      <c r="L2794" s="38" t="n">
        <f aca="false">IFERROR(Counts!Y2794/Counts!P2794,"")</f>
        <v>0.259259259259259</v>
      </c>
      <c r="M2794" s="38" t="n">
        <f aca="false">IFERROR(Counts!V2794/Counts!P2794,"")</f>
        <v>0.0925925925925926</v>
      </c>
      <c r="N2794" s="38" t="n">
        <f aca="false">IFERROR(Counts!AD2794/Counts!AC2794,"")</f>
        <v>0.0571428571428571</v>
      </c>
      <c r="O2794" s="38" t="n">
        <f aca="false">IFERROR(Counts!AE2794/Counts!AC2794,"")</f>
        <v>0.342857142857143</v>
      </c>
      <c r="P2794" s="39" t="n">
        <f aca="false">IFERROR(Counts!AG2794/Counts!AF2794,"")</f>
        <v>84.8228571428572</v>
      </c>
      <c r="Q2794" s="38" t="n">
        <f aca="false">IFERROR(Counts!AH2794/Counts!AC2794,"")</f>
        <v>0.228571428571429</v>
      </c>
      <c r="R2794" s="38" t="n">
        <f aca="false">IFERROR(Counts!N2794/Counts!M2794,"")</f>
        <v>0.336633663366337</v>
      </c>
      <c r="S2794" s="38" t="n">
        <f aca="false">IFERROR(Counts!K2794/Counts!J2794,"")</f>
        <v>0.653061224489796</v>
      </c>
      <c r="T2794" s="38" t="n">
        <f aca="false">IFERROR(Counts!I2794/Counts!H2794,"")</f>
        <v>0.224489795918367</v>
      </c>
      <c r="U2794" s="38" t="n">
        <f aca="false">IFERROR(1-Counts!L2794/Counts!K2794,"")</f>
        <v>0.8125</v>
      </c>
      <c r="V2794" s="39" t="n">
        <f aca="false">IFERROR(Counts!AJ2794/Counts!AI2794,"")</f>
        <v>73.6525</v>
      </c>
      <c r="W2794" s="38" t="n">
        <f aca="false">IFERROR(Counts!AK2794/Counts!AI2794,"")</f>
        <v>0.3625</v>
      </c>
      <c r="X2794" s="40" t="n">
        <f aca="false">IFERROR(Counts!O2794,"")</f>
        <v>-0.213</v>
      </c>
      <c r="Y2794" s="36" t="n">
        <f aca="false">IFERROR(INDEX('Season Counts'!$Y$2:$Y$740,$AF2794)/INDEX('Season Counts'!$X$2:$X$740,$AF2794),"")</f>
        <v>0.28888679245283</v>
      </c>
      <c r="Z2794" s="37" t="n">
        <f aca="false">IFERROR(J2794-Y2794,"")</f>
        <v>-0.00386827393431166</v>
      </c>
      <c r="AA2794" s="38" t="n">
        <f aca="false">IFERROR(INDEX('Season Counts'!$K$2:$K$740,$AF2794)/INDEX('Season Counts'!$J$2:$J$740,$AF2794),"")</f>
        <v>0.325242718446602</v>
      </c>
      <c r="AB2794" s="41" t="n">
        <f aca="false">IFERROR(R2794-AA2794,"")</f>
        <v>0.0113909449197347</v>
      </c>
      <c r="AC2794" s="39" t="n">
        <f aca="false">IFERROR(INDEX('Season Counts'!$AG$2:$AG$740,$AF2794)/INDEX('Season Counts'!$AF$2:$AF$740,$AF2794),"")</f>
        <v>73.789156626506</v>
      </c>
      <c r="AD2794" s="40" t="n">
        <f aca="false">IFERROR(V2794-AC2794,"")</f>
        <v>-0.136656626506024</v>
      </c>
      <c r="AE2794" s="4" t="str">
        <f aca="false">IF(D2794&lt;Guide!$C$21,"Low PA",IF(TRIM(IF(ISNUMBER(AD2794),IF(N(AD2794)&lt;=-Guide!$C$24,"▼ Bat Speed  ",IF(N(AD2794)&gt;=Guide!$C$24,"▲ Bat Speed  ","")),"")&amp;IF(N(Z2794)&gt;=Guide!$C$22,"▲ Contact  ","")&amp;IF(N(Z2794)&lt;=-Guide!$C$22,"▼ Contact  ","")&amp;IF(N(AB2794)&gt;=Guide!$C$23,"▲ Chase  ","")&amp;IF(N(AB2794)&lt;=-Guide!$C$23,"▼ Chase  ",""))="","Stable",TRIM(IF(ISNUMBER(AD2794),IF(N(AD2794)&lt;=-Guide!$C$24,"▼ Bat Speed  ",IF(N(AD2794)&gt;=Guide!$C$24,"▲ Bat Speed  ","")),"")&amp;IF(N(Z2794)&gt;=Guide!$C$22,"▲ Contact  ","")&amp;IF(N(Z2794)&lt;=-Guide!$C$22,"▼ Contact  ","")&amp;IF(N(AB2794)&gt;=Guide!$C$23,"▲ Chase  ","")&amp;IF(N(AB2794)&lt;=-Guide!$C$23,"▼ Chase  ",""))))</f>
        <v>Stable</v>
      </c>
      <c r="AF2794" s="35" t="n">
        <f aca="false">MATCH(Counts!A2794,'Season Counts'!$A$2:$A$740,0)</f>
        <v>709</v>
      </c>
    </row>
    <row r="2795" customFormat="false" ht="15" hidden="false" customHeight="false" outlineLevel="0" collapsed="false">
      <c r="A2795" s="34" t="str">
        <f aca="false">Counts!B2795</f>
        <v>TOR</v>
      </c>
      <c r="B2795" s="5" t="str">
        <f aca="false">Counts!C2795</f>
        <v>Charles McAdoo</v>
      </c>
      <c r="C2795" s="34" t="str">
        <f aca="false">Counts!F2795</f>
        <v>Sep</v>
      </c>
      <c r="D2795" s="35" t="n">
        <f aca="false">IFERROR(Counts!P2795,"")</f>
        <v>27</v>
      </c>
      <c r="E2795" s="36" t="n">
        <f aca="false">IFERROR(Counts!R2795/Counts!Q2795,"")</f>
        <v>0.333333333333333</v>
      </c>
      <c r="F2795" s="36" t="n">
        <f aca="false">IFERROR((Counts!R2795+Counts!V2795+Counts!W2795)/(Counts!Q2795+Counts!V2795+Counts!W2795+Counts!X2795),"")</f>
        <v>0.37037037037037</v>
      </c>
      <c r="G2795" s="36" t="n">
        <f aca="false">IFERROR((Counts!R2795+Counts!S2795+2*Counts!T2795+3*Counts!U2795)/Counts!Q2795,"")</f>
        <v>0.541666666666667</v>
      </c>
      <c r="H2795" s="35" t="n">
        <f aca="false">IFERROR(Counts!U2795,"")</f>
        <v>1</v>
      </c>
      <c r="I2795" s="36" t="n">
        <f aca="false">IFERROR(Counts!Z2795/Counts!AA2795,"")</f>
        <v>0.385185185185185</v>
      </c>
      <c r="J2795" s="36" t="n">
        <f aca="false">IFERROR(Counts!AB2795/Counts!AA2795,"")</f>
        <v>0.347333333333333</v>
      </c>
      <c r="K2795" s="37" t="n">
        <f aca="false">IFERROR((Counts!AB2795-Counts!Z2795)/Counts!AA2795,"")</f>
        <v>-0.0378518518518519</v>
      </c>
      <c r="L2795" s="38" t="n">
        <f aca="false">IFERROR(Counts!Y2795/Counts!P2795,"")</f>
        <v>0.185185185185185</v>
      </c>
      <c r="M2795" s="38" t="n">
        <f aca="false">IFERROR(Counts!V2795/Counts!P2795,"")</f>
        <v>0.0740740740740741</v>
      </c>
      <c r="N2795" s="38" t="n">
        <f aca="false">IFERROR(Counts!AD2795/Counts!AC2795,"")</f>
        <v>0.05</v>
      </c>
      <c r="O2795" s="38" t="n">
        <f aca="false">IFERROR(Counts!AE2795/Counts!AC2795,"")</f>
        <v>0.1</v>
      </c>
      <c r="P2795" s="39" t="n">
        <f aca="false">IFERROR(Counts!AG2795/Counts!AF2795,"")</f>
        <v>84.51</v>
      </c>
      <c r="Q2795" s="38" t="n">
        <f aca="false">IFERROR(Counts!AH2795/Counts!AC2795,"")</f>
        <v>0.5</v>
      </c>
      <c r="R2795" s="38" t="n">
        <f aca="false">IFERROR(Counts!N2795/Counts!M2795,"")</f>
        <v>0.318840579710145</v>
      </c>
      <c r="S2795" s="38" t="n">
        <f aca="false">IFERROR(Counts!K2795/Counts!J2795,"")</f>
        <v>0.658536585365854</v>
      </c>
      <c r="T2795" s="38" t="n">
        <f aca="false">IFERROR(Counts!I2795/Counts!H2795,"")</f>
        <v>0.163265306122449</v>
      </c>
      <c r="U2795" s="38" t="n">
        <f aca="false">IFERROR(1-Counts!L2795/Counts!K2795,"")</f>
        <v>0.851851851851852</v>
      </c>
      <c r="V2795" s="39" t="n">
        <f aca="false">IFERROR(Counts!AJ2795/Counts!AI2795,"")</f>
        <v>74.0976190476191</v>
      </c>
      <c r="W2795" s="38" t="n">
        <f aca="false">IFERROR(Counts!AK2795/Counts!AI2795,"")</f>
        <v>0.380952380952381</v>
      </c>
      <c r="X2795" s="40" t="n">
        <f aca="false">IFERROR(Counts!O2795,"")</f>
        <v>2.974</v>
      </c>
      <c r="Y2795" s="36" t="n">
        <f aca="false">IFERROR(INDEX('Season Counts'!$Y$2:$Y$740,$AF2795)/INDEX('Season Counts'!$X$2:$X$740,$AF2795),"")</f>
        <v>0.28888679245283</v>
      </c>
      <c r="Z2795" s="37" t="n">
        <f aca="false">IFERROR(J2795-Y2795,"")</f>
        <v>0.0584465408805032</v>
      </c>
      <c r="AA2795" s="38" t="n">
        <f aca="false">IFERROR(INDEX('Season Counts'!$K$2:$K$740,$AF2795)/INDEX('Season Counts'!$J$2:$J$740,$AF2795),"")</f>
        <v>0.325242718446602</v>
      </c>
      <c r="AB2795" s="41" t="n">
        <f aca="false">IFERROR(R2795-AA2795,"")</f>
        <v>-0.00640213873645706</v>
      </c>
      <c r="AC2795" s="39" t="n">
        <f aca="false">IFERROR(INDEX('Season Counts'!$AG$2:$AG$740,$AF2795)/INDEX('Season Counts'!$AF$2:$AF$740,$AF2795),"")</f>
        <v>73.789156626506</v>
      </c>
      <c r="AD2795" s="40" t="n">
        <f aca="false">IFERROR(V2795-AC2795,"")</f>
        <v>0.30846242111302</v>
      </c>
      <c r="AE2795" s="4" t="str">
        <f aca="false">IF(D2795&lt;Guide!$C$21,"Low PA",IF(TRIM(IF(ISNUMBER(AD2795),IF(N(AD2795)&lt;=-Guide!$C$24,"▼ Bat Speed  ",IF(N(AD2795)&gt;=Guide!$C$24,"▲ Bat Speed  ","")),"")&amp;IF(N(Z2795)&gt;=Guide!$C$22,"▲ Contact  ","")&amp;IF(N(Z2795)&lt;=-Guide!$C$22,"▼ Contact  ","")&amp;IF(N(AB2795)&gt;=Guide!$C$23,"▲ Chase  ","")&amp;IF(N(AB2795)&lt;=-Guide!$C$23,"▼ Chase  ",""))="","Stable",TRIM(IF(ISNUMBER(AD2795),IF(N(AD2795)&lt;=-Guide!$C$24,"▼ Bat Speed  ",IF(N(AD2795)&gt;=Guide!$C$24,"▲ Bat Speed  ","")),"")&amp;IF(N(Z2795)&gt;=Guide!$C$22,"▲ Contact  ","")&amp;IF(N(Z2795)&lt;=-Guide!$C$22,"▼ Contact  ","")&amp;IF(N(AB2795)&gt;=Guide!$C$23,"▲ Chase  ","")&amp;IF(N(AB2795)&lt;=-Guide!$C$23,"▼ Chase  ",""))))</f>
        <v>Low PA</v>
      </c>
      <c r="AF2795" s="35" t="n">
        <f aca="false">MATCH(Counts!A2795,'Season Counts'!$A$2:$A$740,0)</f>
        <v>709</v>
      </c>
    </row>
    <row r="2796" customFormat="false" ht="15" hidden="false" customHeight="false" outlineLevel="0" collapsed="false">
      <c r="A2796" s="34" t="str">
        <f aca="false">Counts!B2796</f>
        <v>TOR</v>
      </c>
      <c r="B2796" s="5" t="str">
        <f aca="false">Counts!C2796</f>
        <v>Josh Smith</v>
      </c>
      <c r="C2796" s="34" t="str">
        <f aca="false">Counts!F2796</f>
        <v>Aug</v>
      </c>
      <c r="D2796" s="35" t="n">
        <f aca="false">IFERROR(Counts!P2796,"")</f>
        <v>33</v>
      </c>
      <c r="E2796" s="36" t="n">
        <f aca="false">IFERROR(Counts!R2796/Counts!Q2796,"")</f>
        <v>0.25</v>
      </c>
      <c r="F2796" s="36" t="n">
        <f aca="false">IFERROR((Counts!R2796+Counts!V2796+Counts!W2796)/(Counts!Q2796+Counts!V2796+Counts!W2796+Counts!X2796),"")</f>
        <v>0.32258064516129</v>
      </c>
      <c r="G2796" s="36" t="n">
        <f aca="false">IFERROR((Counts!R2796+Counts!S2796+2*Counts!T2796+3*Counts!U2796)/Counts!Q2796,"")</f>
        <v>0.464285714285714</v>
      </c>
      <c r="H2796" s="35" t="n">
        <f aca="false">IFERROR(Counts!U2796,"")</f>
        <v>2</v>
      </c>
      <c r="I2796" s="36" t="n">
        <f aca="false">IFERROR(Counts!Z2796/Counts!AA2796,"")</f>
        <v>0.341935483870968</v>
      </c>
      <c r="J2796" s="36" t="n">
        <f aca="false">IFERROR(Counts!AB2796/Counts!AA2796,"")</f>
        <v>0.314064516129032</v>
      </c>
      <c r="K2796" s="37" t="n">
        <f aca="false">IFERROR((Counts!AB2796-Counts!Z2796)/Counts!AA2796,"")</f>
        <v>-0.0278709677419355</v>
      </c>
      <c r="L2796" s="38" t="n">
        <f aca="false">IFERROR(Counts!Y2796/Counts!P2796,"")</f>
        <v>0.333333333333333</v>
      </c>
      <c r="M2796" s="38" t="n">
        <f aca="false">IFERROR(Counts!V2796/Counts!P2796,"")</f>
        <v>0.0909090909090909</v>
      </c>
      <c r="N2796" s="38" t="n">
        <f aca="false">IFERROR(Counts!AD2796/Counts!AC2796,"")</f>
        <v>0.157894736842105</v>
      </c>
      <c r="O2796" s="38" t="n">
        <f aca="false">IFERROR(Counts!AE2796/Counts!AC2796,"")</f>
        <v>0.263157894736842</v>
      </c>
      <c r="P2796" s="39" t="n">
        <f aca="false">IFERROR(Counts!AG2796/Counts!AF2796,"")</f>
        <v>74.9578947368421</v>
      </c>
      <c r="Q2796" s="38" t="n">
        <f aca="false">IFERROR(Counts!AH2796/Counts!AC2796,"")</f>
        <v>0.421052631578947</v>
      </c>
      <c r="R2796" s="38" t="n">
        <f aca="false">IFERROR(Counts!N2796/Counts!M2796,"")</f>
        <v>0.426470588235294</v>
      </c>
      <c r="S2796" s="38" t="n">
        <f aca="false">IFERROR(Counts!K2796/Counts!J2796,"")</f>
        <v>0.525423728813559</v>
      </c>
      <c r="T2796" s="38" t="n">
        <f aca="false">IFERROR(Counts!I2796/Counts!H2796,"")</f>
        <v>0.366666666666667</v>
      </c>
      <c r="U2796" s="38" t="n">
        <f aca="false">IFERROR(1-Counts!L2796/Counts!K2796,"")</f>
        <v>0.903225806451613</v>
      </c>
      <c r="V2796" s="39" t="n">
        <f aca="false">IFERROR(Counts!AJ2796/Counts!AI2796,"")</f>
        <v>68.2528301886792</v>
      </c>
      <c r="W2796" s="38" t="n">
        <f aca="false">IFERROR(Counts!AK2796/Counts!AI2796,"")</f>
        <v>0.0377358490566038</v>
      </c>
      <c r="X2796" s="40" t="n">
        <f aca="false">IFERROR(Counts!O2796,"")</f>
        <v>1.365</v>
      </c>
      <c r="Y2796" s="36" t="n">
        <f aca="false">IFERROR(INDEX('Season Counts'!$Y$2:$Y$740,$AF2796)/INDEX('Season Counts'!$X$2:$X$740,$AF2796),"")</f>
        <v>0.282325581395349</v>
      </c>
      <c r="Z2796" s="37" t="n">
        <f aca="false">IFERROR(J2796-Y2796,"")</f>
        <v>0.0317389347336834</v>
      </c>
      <c r="AA2796" s="38" t="n">
        <f aca="false">IFERROR(INDEX('Season Counts'!$K$2:$K$740,$AF2796)/INDEX('Season Counts'!$J$2:$J$740,$AF2796),"")</f>
        <v>0.338308457711443</v>
      </c>
      <c r="AB2796" s="41" t="n">
        <f aca="false">IFERROR(R2796-AA2796,"")</f>
        <v>0.0881621305238513</v>
      </c>
      <c r="AC2796" s="39" t="n">
        <f aca="false">IFERROR(INDEX('Season Counts'!$AG$2:$AG$740,$AF2796)/INDEX('Season Counts'!$AF$2:$AF$740,$AF2796),"")</f>
        <v>68.2955128205128</v>
      </c>
      <c r="AD2796" s="40" t="n">
        <f aca="false">IFERROR(V2796-AC2796,"")</f>
        <v>-0.0426826318335856</v>
      </c>
      <c r="AE2796" s="4" t="str">
        <f aca="false">IF(D2796&lt;Guide!$C$21,"Low PA",IF(TRIM(IF(ISNUMBER(AD2796),IF(N(AD2796)&lt;=-Guide!$C$24,"▼ Bat Speed  ",IF(N(AD2796)&gt;=Guide!$C$24,"▲ Bat Speed  ","")),"")&amp;IF(N(Z2796)&gt;=Guide!$C$22,"▲ Contact  ","")&amp;IF(N(Z2796)&lt;=-Guide!$C$22,"▼ Contact  ","")&amp;IF(N(AB2796)&gt;=Guide!$C$23,"▲ Chase  ","")&amp;IF(N(AB2796)&lt;=-Guide!$C$23,"▼ Chase  ",""))="","Stable",TRIM(IF(ISNUMBER(AD2796),IF(N(AD2796)&lt;=-Guide!$C$24,"▼ Bat Speed  ",IF(N(AD2796)&gt;=Guide!$C$24,"▲ Bat Speed  ","")),"")&amp;IF(N(Z2796)&gt;=Guide!$C$22,"▲ Contact  ","")&amp;IF(N(Z2796)&lt;=-Guide!$C$22,"▼ Contact  ","")&amp;IF(N(AB2796)&gt;=Guide!$C$23,"▲ Chase  ","")&amp;IF(N(AB2796)&lt;=-Guide!$C$23,"▼ Chase  ",""))))</f>
        <v>Low PA</v>
      </c>
      <c r="AF2796" s="35" t="n">
        <f aca="false">MATCH(Counts!A2796,'Season Counts'!$A$2:$A$740,0)</f>
        <v>710</v>
      </c>
    </row>
    <row r="2797" customFormat="false" ht="15" hidden="false" customHeight="false" outlineLevel="0" collapsed="false">
      <c r="A2797" s="34" t="str">
        <f aca="false">Counts!B2797</f>
        <v>TOR</v>
      </c>
      <c r="B2797" s="5" t="str">
        <f aca="false">Counts!C2797</f>
        <v>Josh Smith</v>
      </c>
      <c r="C2797" s="34" t="str">
        <f aca="false">Counts!F2797</f>
        <v>Sep</v>
      </c>
      <c r="D2797" s="35" t="n">
        <f aca="false">IFERROR(Counts!P2797,"")</f>
        <v>56</v>
      </c>
      <c r="E2797" s="36" t="n">
        <f aca="false">IFERROR(Counts!R2797/Counts!Q2797,"")</f>
        <v>0.145833333333333</v>
      </c>
      <c r="F2797" s="36" t="n">
        <f aca="false">IFERROR((Counts!R2797+Counts!V2797+Counts!W2797)/(Counts!Q2797+Counts!V2797+Counts!W2797+Counts!X2797),"")</f>
        <v>0.25</v>
      </c>
      <c r="G2797" s="36" t="n">
        <f aca="false">IFERROR((Counts!R2797+Counts!S2797+2*Counts!T2797+3*Counts!U2797)/Counts!Q2797,"")</f>
        <v>0.375</v>
      </c>
      <c r="H2797" s="35" t="n">
        <f aca="false">IFERROR(Counts!U2797,"")</f>
        <v>3</v>
      </c>
      <c r="I2797" s="36" t="n">
        <f aca="false">IFERROR(Counts!Z2797/Counts!AA2797,"")</f>
        <v>0.276363636363636</v>
      </c>
      <c r="J2797" s="36" t="n">
        <f aca="false">IFERROR(Counts!AB2797/Counts!AA2797,"")</f>
        <v>0.264436363636364</v>
      </c>
      <c r="K2797" s="37" t="n">
        <f aca="false">IFERROR((Counts!AB2797-Counts!Z2797)/Counts!AA2797,"")</f>
        <v>-0.0119272727272727</v>
      </c>
      <c r="L2797" s="38" t="n">
        <f aca="false">IFERROR(Counts!Y2797/Counts!P2797,"")</f>
        <v>0.285714285714286</v>
      </c>
      <c r="M2797" s="38" t="n">
        <f aca="false">IFERROR(Counts!V2797/Counts!P2797,"")</f>
        <v>0.107142857142857</v>
      </c>
      <c r="N2797" s="38" t="n">
        <f aca="false">IFERROR(Counts!AD2797/Counts!AC2797,"")</f>
        <v>0.0303030303030303</v>
      </c>
      <c r="O2797" s="38" t="n">
        <f aca="false">IFERROR(Counts!AE2797/Counts!AC2797,"")</f>
        <v>0.333333333333333</v>
      </c>
      <c r="P2797" s="39" t="n">
        <f aca="false">IFERROR(Counts!AG2797/Counts!AF2797,"")</f>
        <v>85.76875</v>
      </c>
      <c r="Q2797" s="38" t="n">
        <f aca="false">IFERROR(Counts!AH2797/Counts!AC2797,"")</f>
        <v>0.333333333333333</v>
      </c>
      <c r="R2797" s="38" t="n">
        <f aca="false">IFERROR(Counts!N2797/Counts!M2797,"")</f>
        <v>0.293233082706767</v>
      </c>
      <c r="S2797" s="38" t="n">
        <f aca="false">IFERROR(Counts!K2797/Counts!J2797,"")</f>
        <v>0.598425196850394</v>
      </c>
      <c r="T2797" s="38" t="n">
        <f aca="false">IFERROR(Counts!I2797/Counts!H2797,"")</f>
        <v>0.182608695652174</v>
      </c>
      <c r="U2797" s="38" t="n">
        <f aca="false">IFERROR(1-Counts!L2797/Counts!K2797,"")</f>
        <v>0.93421052631579</v>
      </c>
      <c r="V2797" s="39" t="n">
        <f aca="false">IFERROR(Counts!AJ2797/Counts!AI2797,"")</f>
        <v>68.3174757281553</v>
      </c>
      <c r="W2797" s="38" t="n">
        <f aca="false">IFERROR(Counts!AK2797/Counts!AI2797,"")</f>
        <v>0.029126213592233</v>
      </c>
      <c r="X2797" s="40" t="n">
        <f aca="false">IFERROR(Counts!O2797,"")</f>
        <v>-2.695</v>
      </c>
      <c r="Y2797" s="36" t="n">
        <f aca="false">IFERROR(INDEX('Season Counts'!$Y$2:$Y$740,$AF2797)/INDEX('Season Counts'!$X$2:$X$740,$AF2797),"")</f>
        <v>0.282325581395349</v>
      </c>
      <c r="Z2797" s="37" t="n">
        <f aca="false">IFERROR(J2797-Y2797,"")</f>
        <v>-0.0178892177589852</v>
      </c>
      <c r="AA2797" s="38" t="n">
        <f aca="false">IFERROR(INDEX('Season Counts'!$K$2:$K$740,$AF2797)/INDEX('Season Counts'!$J$2:$J$740,$AF2797),"")</f>
        <v>0.338308457711443</v>
      </c>
      <c r="AB2797" s="41" t="n">
        <f aca="false">IFERROR(R2797-AA2797,"")</f>
        <v>-0.0450753750046759</v>
      </c>
      <c r="AC2797" s="39" t="n">
        <f aca="false">IFERROR(INDEX('Season Counts'!$AG$2:$AG$740,$AF2797)/INDEX('Season Counts'!$AF$2:$AF$740,$AF2797),"")</f>
        <v>68.2955128205128</v>
      </c>
      <c r="AD2797" s="40" t="n">
        <f aca="false">IFERROR(V2797-AC2797,"")</f>
        <v>0.0219629076425178</v>
      </c>
      <c r="AE2797" s="4" t="str">
        <f aca="false">IF(D2797&lt;Guide!$C$21,"Low PA",IF(TRIM(IF(ISNUMBER(AD2797),IF(N(AD2797)&lt;=-Guide!$C$24,"▼ Bat Speed  ",IF(N(AD2797)&gt;=Guide!$C$24,"▲ Bat Speed  ","")),"")&amp;IF(N(Z2797)&gt;=Guide!$C$22,"▲ Contact  ","")&amp;IF(N(Z2797)&lt;=-Guide!$C$22,"▼ Contact  ","")&amp;IF(N(AB2797)&gt;=Guide!$C$23,"▲ Chase  ","")&amp;IF(N(AB2797)&lt;=-Guide!$C$23,"▼ Chase  ",""))="","Stable",TRIM(IF(ISNUMBER(AD2797),IF(N(AD2797)&lt;=-Guide!$C$24,"▼ Bat Speed  ",IF(N(AD2797)&gt;=Guide!$C$24,"▲ Bat Speed  ","")),"")&amp;IF(N(Z2797)&gt;=Guide!$C$22,"▲ Contact  ","")&amp;IF(N(Z2797)&lt;=-Guide!$C$22,"▼ Contact  ","")&amp;IF(N(AB2797)&gt;=Guide!$C$23,"▲ Chase  ","")&amp;IF(N(AB2797)&lt;=-Guide!$C$23,"▼ Chase  ",""))))</f>
        <v>▼ Chase</v>
      </c>
      <c r="AF2797" s="35" t="n">
        <f aca="false">MATCH(Counts!A2797,'Season Counts'!$A$2:$A$740,0)</f>
        <v>710</v>
      </c>
    </row>
    <row r="2798" customFormat="false" ht="15" hidden="false" customHeight="false" outlineLevel="0" collapsed="false">
      <c r="A2798" s="34" t="str">
        <f aca="false">Counts!B2798</f>
        <v>TOR</v>
      </c>
      <c r="B2798" s="5" t="str">
        <f aca="false">Counts!C2798</f>
        <v>Tyler Heineman</v>
      </c>
      <c r="C2798" s="34" t="str">
        <f aca="false">Counts!F2798</f>
        <v>Mar-Apr</v>
      </c>
      <c r="D2798" s="35" t="n">
        <f aca="false">IFERROR(Counts!P2798,"")</f>
        <v>50</v>
      </c>
      <c r="E2798" s="36" t="n">
        <f aca="false">IFERROR(Counts!R2798/Counts!Q2798,"")</f>
        <v>0.177777777777778</v>
      </c>
      <c r="F2798" s="36" t="n">
        <f aca="false">IFERROR((Counts!R2798+Counts!V2798+Counts!W2798)/(Counts!Q2798+Counts!V2798+Counts!W2798+Counts!X2798),"")</f>
        <v>0.212765957446809</v>
      </c>
      <c r="G2798" s="36" t="n">
        <f aca="false">IFERROR((Counts!R2798+Counts!S2798+2*Counts!T2798+3*Counts!U2798)/Counts!Q2798,"")</f>
        <v>0.177777777777778</v>
      </c>
      <c r="H2798" s="35" t="n">
        <f aca="false">IFERROR(Counts!U2798,"")</f>
        <v>0</v>
      </c>
      <c r="I2798" s="36" t="n">
        <f aca="false">IFERROR(Counts!Z2798/Counts!AA2798,"")</f>
        <v>0.167391304347826</v>
      </c>
      <c r="J2798" s="36" t="n">
        <f aca="false">IFERROR(Counts!AB2798/Counts!AA2798,"")</f>
        <v>0.203934782608696</v>
      </c>
      <c r="K2798" s="37" t="n">
        <f aca="false">IFERROR((Counts!AB2798-Counts!Z2798)/Counts!AA2798,"")</f>
        <v>0.0365434782608696</v>
      </c>
      <c r="L2798" s="38" t="n">
        <f aca="false">IFERROR(Counts!Y2798/Counts!P2798,"")</f>
        <v>0.26</v>
      </c>
      <c r="M2798" s="38" t="n">
        <f aca="false">IFERROR(Counts!V2798/Counts!P2798,"")</f>
        <v>0.02</v>
      </c>
      <c r="N2798" s="38" t="n">
        <f aca="false">IFERROR(Counts!AD2798/Counts!AC2798,"")</f>
        <v>0</v>
      </c>
      <c r="O2798" s="38" t="n">
        <f aca="false">IFERROR(Counts!AE2798/Counts!AC2798,"")</f>
        <v>0.142857142857143</v>
      </c>
      <c r="P2798" s="39" t="n">
        <f aca="false">IFERROR(Counts!AG2798/Counts!AF2798,"")</f>
        <v>78.8235294117647</v>
      </c>
      <c r="Q2798" s="38" t="n">
        <f aca="false">IFERROR(Counts!AH2798/Counts!AC2798,"")</f>
        <v>0.257142857142857</v>
      </c>
      <c r="R2798" s="38" t="n">
        <f aca="false">IFERROR(Counts!N2798/Counts!M2798,"")</f>
        <v>0.471910112359551</v>
      </c>
      <c r="S2798" s="38" t="n">
        <f aca="false">IFERROR(Counts!K2798/Counts!J2798,"")</f>
        <v>0.717647058823529</v>
      </c>
      <c r="T2798" s="38" t="n">
        <f aca="false">IFERROR(Counts!I2798/Counts!H2798,"")</f>
        <v>0.252427184466019</v>
      </c>
      <c r="U2798" s="38" t="n">
        <f aca="false">IFERROR(1-Counts!L2798/Counts!K2798,"")</f>
        <v>0.852459016393443</v>
      </c>
      <c r="V2798" s="39" t="n">
        <f aca="false">IFERROR(Counts!AJ2798/Counts!AI2798,"")</f>
        <v>64.8793103448276</v>
      </c>
      <c r="W2798" s="38" t="n">
        <f aca="false">IFERROR(Counts!AK2798/Counts!AI2798,"")</f>
        <v>0</v>
      </c>
      <c r="X2798" s="40" t="n">
        <f aca="false">IFERROR(Counts!O2798,"")</f>
        <v>-5.586</v>
      </c>
      <c r="Y2798" s="36" t="n">
        <f aca="false">IFERROR(INDEX('Season Counts'!$Y$2:$Y$740,$AF2798)/INDEX('Season Counts'!$X$2:$X$740,$AF2798),"")</f>
        <v>0.223939024390244</v>
      </c>
      <c r="Z2798" s="37" t="n">
        <f aca="false">IFERROR(J2798-Y2798,"")</f>
        <v>-0.0200042417815483</v>
      </c>
      <c r="AA2798" s="38" t="n">
        <f aca="false">IFERROR(INDEX('Season Counts'!$K$2:$K$740,$AF2798)/INDEX('Season Counts'!$J$2:$J$740,$AF2798),"")</f>
        <v>0.447852760736196</v>
      </c>
      <c r="AB2798" s="41" t="n">
        <f aca="false">IFERROR(R2798-AA2798,"")</f>
        <v>0.0240573516233542</v>
      </c>
      <c r="AC2798" s="39" t="n">
        <f aca="false">IFERROR(INDEX('Season Counts'!$AG$2:$AG$740,$AF2798)/INDEX('Season Counts'!$AF$2:$AF$740,$AF2798),"")</f>
        <v>65.0084967320262</v>
      </c>
      <c r="AD2798" s="40" t="n">
        <f aca="false">IFERROR(V2798-AC2798,"")</f>
        <v>-0.129186387198558</v>
      </c>
      <c r="AE2798" s="4" t="str">
        <f aca="false">IF(D2798&lt;Guide!$C$21,"Low PA",IF(TRIM(IF(ISNUMBER(AD2798),IF(N(AD2798)&lt;=-Guide!$C$24,"▼ Bat Speed  ",IF(N(AD2798)&gt;=Guide!$C$24,"▲ Bat Speed  ","")),"")&amp;IF(N(Z2798)&gt;=Guide!$C$22,"▲ Contact  ","")&amp;IF(N(Z2798)&lt;=-Guide!$C$22,"▼ Contact  ","")&amp;IF(N(AB2798)&gt;=Guide!$C$23,"▲ Chase  ","")&amp;IF(N(AB2798)&lt;=-Guide!$C$23,"▼ Chase  ",""))="","Stable",TRIM(IF(ISNUMBER(AD2798),IF(N(AD2798)&lt;=-Guide!$C$24,"▼ Bat Speed  ",IF(N(AD2798)&gt;=Guide!$C$24,"▲ Bat Speed  ","")),"")&amp;IF(N(Z2798)&gt;=Guide!$C$22,"▲ Contact  ","")&amp;IF(N(Z2798)&lt;=-Guide!$C$22,"▼ Contact  ","")&amp;IF(N(AB2798)&gt;=Guide!$C$23,"▲ Chase  ","")&amp;IF(N(AB2798)&lt;=-Guide!$C$23,"▼ Chase  ",""))))</f>
        <v>Stable</v>
      </c>
      <c r="AF2798" s="35" t="n">
        <f aca="false">MATCH(Counts!A2798,'Season Counts'!$A$2:$A$740,0)</f>
        <v>711</v>
      </c>
    </row>
    <row r="2799" customFormat="false" ht="15" hidden="false" customHeight="false" outlineLevel="0" collapsed="false">
      <c r="A2799" s="34" t="str">
        <f aca="false">Counts!B2799</f>
        <v>TOR</v>
      </c>
      <c r="B2799" s="5" t="str">
        <f aca="false">Counts!C2799</f>
        <v>Tyler Heineman</v>
      </c>
      <c r="C2799" s="34" t="str">
        <f aca="false">Counts!F2799</f>
        <v>May</v>
      </c>
      <c r="D2799" s="35" t="n">
        <f aca="false">IFERROR(Counts!P2799,"")</f>
        <v>30</v>
      </c>
      <c r="E2799" s="36" t="n">
        <f aca="false">IFERROR(Counts!R2799/Counts!Q2799,"")</f>
        <v>0.0769230769230769</v>
      </c>
      <c r="F2799" s="36" t="n">
        <f aca="false">IFERROR((Counts!R2799+Counts!V2799+Counts!W2799)/(Counts!Q2799+Counts!V2799+Counts!W2799+Counts!X2799),"")</f>
        <v>0.172413793103448</v>
      </c>
      <c r="G2799" s="36" t="n">
        <f aca="false">IFERROR((Counts!R2799+Counts!S2799+2*Counts!T2799+3*Counts!U2799)/Counts!Q2799,"")</f>
        <v>0.192307692307692</v>
      </c>
      <c r="H2799" s="35" t="n">
        <f aca="false">IFERROR(Counts!U2799,"")</f>
        <v>1</v>
      </c>
      <c r="I2799" s="36" t="n">
        <f aca="false">IFERROR(Counts!Z2799/Counts!AA2799,"")</f>
        <v>0.172413793103448</v>
      </c>
      <c r="J2799" s="36" t="n">
        <f aca="false">IFERROR(Counts!AB2799/Counts!AA2799,"")</f>
        <v>0.213931034482759</v>
      </c>
      <c r="K2799" s="37" t="n">
        <f aca="false">IFERROR((Counts!AB2799-Counts!Z2799)/Counts!AA2799,"")</f>
        <v>0.0415172413793103</v>
      </c>
      <c r="L2799" s="38" t="n">
        <f aca="false">IFERROR(Counts!Y2799/Counts!P2799,"")</f>
        <v>0.166666666666667</v>
      </c>
      <c r="M2799" s="38" t="n">
        <f aca="false">IFERROR(Counts!V2799/Counts!P2799,"")</f>
        <v>0.0333333333333333</v>
      </c>
      <c r="N2799" s="38" t="n">
        <f aca="false">IFERROR(Counts!AD2799/Counts!AC2799,"")</f>
        <v>0.0454545454545455</v>
      </c>
      <c r="O2799" s="38" t="n">
        <f aca="false">IFERROR(Counts!AE2799/Counts!AC2799,"")</f>
        <v>0.181818181818182</v>
      </c>
      <c r="P2799" s="39" t="n">
        <f aca="false">IFERROR(Counts!AG2799/Counts!AF2799,"")</f>
        <v>80.4727272727273</v>
      </c>
      <c r="Q2799" s="38" t="n">
        <f aca="false">IFERROR(Counts!AH2799/Counts!AC2799,"")</f>
        <v>0.272727272727273</v>
      </c>
      <c r="R2799" s="38" t="n">
        <f aca="false">IFERROR(Counts!N2799/Counts!M2799,"")</f>
        <v>0.436363636363636</v>
      </c>
      <c r="S2799" s="38" t="n">
        <f aca="false">IFERROR(Counts!K2799/Counts!J2799,"")</f>
        <v>0.660714285714286</v>
      </c>
      <c r="T2799" s="38" t="n">
        <f aca="false">IFERROR(Counts!I2799/Counts!H2799,"")</f>
        <v>0.114754098360656</v>
      </c>
      <c r="U2799" s="38" t="n">
        <f aca="false">IFERROR(1-Counts!L2799/Counts!K2799,"")</f>
        <v>0.972972972972973</v>
      </c>
      <c r="V2799" s="39" t="n">
        <f aca="false">IFERROR(Counts!AJ2799/Counts!AI2799,"")</f>
        <v>65.2673076923077</v>
      </c>
      <c r="W2799" s="38" t="n">
        <f aca="false">IFERROR(Counts!AK2799/Counts!AI2799,"")</f>
        <v>0</v>
      </c>
      <c r="X2799" s="40" t="n">
        <f aca="false">IFERROR(Counts!O2799,"")</f>
        <v>-3.774</v>
      </c>
      <c r="Y2799" s="36" t="n">
        <f aca="false">IFERROR(INDEX('Season Counts'!$Y$2:$Y$740,$AF2799)/INDEX('Season Counts'!$X$2:$X$740,$AF2799),"")</f>
        <v>0.223939024390244</v>
      </c>
      <c r="Z2799" s="37" t="n">
        <f aca="false">IFERROR(J2799-Y2799,"")</f>
        <v>-0.0100079899074853</v>
      </c>
      <c r="AA2799" s="38" t="n">
        <f aca="false">IFERROR(INDEX('Season Counts'!$K$2:$K$740,$AF2799)/INDEX('Season Counts'!$J$2:$J$740,$AF2799),"")</f>
        <v>0.447852760736196</v>
      </c>
      <c r="AB2799" s="41" t="n">
        <f aca="false">IFERROR(R2799-AA2799,"")</f>
        <v>-0.01148912437256</v>
      </c>
      <c r="AC2799" s="39" t="n">
        <f aca="false">IFERROR(INDEX('Season Counts'!$AG$2:$AG$740,$AF2799)/INDEX('Season Counts'!$AF$2:$AF$740,$AF2799),"")</f>
        <v>65.0084967320262</v>
      </c>
      <c r="AD2799" s="40" t="n">
        <f aca="false">IFERROR(V2799-AC2799,"")</f>
        <v>0.258810960281551</v>
      </c>
      <c r="AE2799" s="4" t="str">
        <f aca="false">IF(D2799&lt;Guide!$C$21,"Low PA",IF(TRIM(IF(ISNUMBER(AD2799),IF(N(AD2799)&lt;=-Guide!$C$24,"▼ Bat Speed  ",IF(N(AD2799)&gt;=Guide!$C$24,"▲ Bat Speed  ","")),"")&amp;IF(N(Z2799)&gt;=Guide!$C$22,"▲ Contact  ","")&amp;IF(N(Z2799)&lt;=-Guide!$C$22,"▼ Contact  ","")&amp;IF(N(AB2799)&gt;=Guide!$C$23,"▲ Chase  ","")&amp;IF(N(AB2799)&lt;=-Guide!$C$23,"▼ Chase  ",""))="","Stable",TRIM(IF(ISNUMBER(AD2799),IF(N(AD2799)&lt;=-Guide!$C$24,"▼ Bat Speed  ",IF(N(AD2799)&gt;=Guide!$C$24,"▲ Bat Speed  ","")),"")&amp;IF(N(Z2799)&gt;=Guide!$C$22,"▲ Contact  ","")&amp;IF(N(Z2799)&lt;=-Guide!$C$22,"▼ Contact  ","")&amp;IF(N(AB2799)&gt;=Guide!$C$23,"▲ Chase  ","")&amp;IF(N(AB2799)&lt;=-Guide!$C$23,"▼ Chase  ",""))))</f>
        <v>Low PA</v>
      </c>
      <c r="AF2799" s="35" t="n">
        <f aca="false">MATCH(Counts!A2799,'Season Counts'!$A$2:$A$740,0)</f>
        <v>711</v>
      </c>
    </row>
    <row r="2800" customFormat="false" ht="15" hidden="false" customHeight="false" outlineLevel="0" collapsed="false">
      <c r="A2800" s="34" t="str">
        <f aca="false">Counts!B2800</f>
        <v>TOR</v>
      </c>
      <c r="B2800" s="5" t="str">
        <f aca="false">Counts!C2800</f>
        <v>Tyler Heineman</v>
      </c>
      <c r="C2800" s="34" t="str">
        <f aca="false">Counts!F2800</f>
        <v>Jun</v>
      </c>
      <c r="D2800" s="35" t="n">
        <f aca="false">IFERROR(Counts!P2800,"")</f>
        <v>7</v>
      </c>
      <c r="E2800" s="36" t="n">
        <f aca="false">IFERROR(Counts!R2800/Counts!Q2800,"")</f>
        <v>0.285714285714286</v>
      </c>
      <c r="F2800" s="36" t="n">
        <f aca="false">IFERROR((Counts!R2800+Counts!V2800+Counts!W2800)/(Counts!Q2800+Counts!V2800+Counts!W2800+Counts!X2800),"")</f>
        <v>0.285714285714286</v>
      </c>
      <c r="G2800" s="36" t="n">
        <f aca="false">IFERROR((Counts!R2800+Counts!S2800+2*Counts!T2800+3*Counts!U2800)/Counts!Q2800,"")</f>
        <v>0.428571428571429</v>
      </c>
      <c r="H2800" s="35" t="n">
        <f aca="false">IFERROR(Counts!U2800,"")</f>
        <v>0</v>
      </c>
      <c r="I2800" s="36" t="n">
        <f aca="false">IFERROR(Counts!Z2800/Counts!AA2800,"")</f>
        <v>0.307142857142857</v>
      </c>
      <c r="J2800" s="36" t="n">
        <f aca="false">IFERROR(Counts!AB2800/Counts!AA2800,"")</f>
        <v>0.396857142857143</v>
      </c>
      <c r="K2800" s="37" t="n">
        <f aca="false">IFERROR((Counts!AB2800-Counts!Z2800)/Counts!AA2800,"")</f>
        <v>0.0897142857142857</v>
      </c>
      <c r="L2800" s="38" t="n">
        <f aca="false">IFERROR(Counts!Y2800/Counts!P2800,"")</f>
        <v>0.142857142857143</v>
      </c>
      <c r="M2800" s="38" t="n">
        <f aca="false">IFERROR(Counts!V2800/Counts!P2800,"")</f>
        <v>0</v>
      </c>
      <c r="N2800" s="38" t="n">
        <f aca="false">IFERROR(Counts!AD2800/Counts!AC2800,"")</f>
        <v>0</v>
      </c>
      <c r="O2800" s="38" t="n">
        <f aca="false">IFERROR(Counts!AE2800/Counts!AC2800,"")</f>
        <v>0</v>
      </c>
      <c r="P2800" s="39" t="n">
        <f aca="false">IFERROR(Counts!AG2800/Counts!AF2800,"")</f>
        <v>78.8833333333333</v>
      </c>
      <c r="Q2800" s="38" t="n">
        <f aca="false">IFERROR(Counts!AH2800/Counts!AC2800,"")</f>
        <v>0.5</v>
      </c>
      <c r="R2800" s="38" t="n">
        <f aca="false">IFERROR(Counts!N2800/Counts!M2800,"")</f>
        <v>0.368421052631579</v>
      </c>
      <c r="S2800" s="38" t="n">
        <f aca="false">IFERROR(Counts!K2800/Counts!J2800,"")</f>
        <v>0.6</v>
      </c>
      <c r="T2800" s="38" t="n">
        <f aca="false">IFERROR(Counts!I2800/Counts!H2800,"")</f>
        <v>0.1875</v>
      </c>
      <c r="U2800" s="38" t="n">
        <f aca="false">IFERROR(1-Counts!L2800/Counts!K2800,"")</f>
        <v>1</v>
      </c>
      <c r="V2800" s="39" t="n">
        <f aca="false">IFERROR(Counts!AJ2800/Counts!AI2800,"")</f>
        <v>64.85</v>
      </c>
      <c r="W2800" s="38" t="n">
        <f aca="false">IFERROR(Counts!AK2800/Counts!AI2800,"")</f>
        <v>0</v>
      </c>
      <c r="X2800" s="40" t="n">
        <f aca="false">IFERROR(Counts!O2800,"")</f>
        <v>-0.011</v>
      </c>
      <c r="Y2800" s="36" t="n">
        <f aca="false">IFERROR(INDEX('Season Counts'!$Y$2:$Y$740,$AF2800)/INDEX('Season Counts'!$X$2:$X$740,$AF2800),"")</f>
        <v>0.223939024390244</v>
      </c>
      <c r="Z2800" s="37" t="n">
        <f aca="false">IFERROR(J2800-Y2800,"")</f>
        <v>0.172918118466899</v>
      </c>
      <c r="AA2800" s="38" t="n">
        <f aca="false">IFERROR(INDEX('Season Counts'!$K$2:$K$740,$AF2800)/INDEX('Season Counts'!$J$2:$J$740,$AF2800),"")</f>
        <v>0.447852760736196</v>
      </c>
      <c r="AB2800" s="41" t="n">
        <f aca="false">IFERROR(R2800-AA2800,"")</f>
        <v>-0.0794317081046174</v>
      </c>
      <c r="AC2800" s="39" t="n">
        <f aca="false">IFERROR(INDEX('Season Counts'!$AG$2:$AG$740,$AF2800)/INDEX('Season Counts'!$AF$2:$AF$740,$AF2800),"")</f>
        <v>65.0084967320262</v>
      </c>
      <c r="AD2800" s="40" t="n">
        <f aca="false">IFERROR(V2800-AC2800,"")</f>
        <v>-0.158496732026151</v>
      </c>
      <c r="AE2800" s="4" t="str">
        <f aca="false">IF(D2800&lt;Guide!$C$21,"Low PA",IF(TRIM(IF(ISNUMBER(AD2800),IF(N(AD2800)&lt;=-Guide!$C$24,"▼ Bat Speed  ",IF(N(AD2800)&gt;=Guide!$C$24,"▲ Bat Speed  ","")),"")&amp;IF(N(Z2800)&gt;=Guide!$C$22,"▲ Contact  ","")&amp;IF(N(Z2800)&lt;=-Guide!$C$22,"▼ Contact  ","")&amp;IF(N(AB2800)&gt;=Guide!$C$23,"▲ Chase  ","")&amp;IF(N(AB2800)&lt;=-Guide!$C$23,"▼ Chase  ",""))="","Stable",TRIM(IF(ISNUMBER(AD2800),IF(N(AD2800)&lt;=-Guide!$C$24,"▼ Bat Speed  ",IF(N(AD2800)&gt;=Guide!$C$24,"▲ Bat Speed  ","")),"")&amp;IF(N(Z2800)&gt;=Guide!$C$22,"▲ Contact  ","")&amp;IF(N(Z2800)&lt;=-Guide!$C$22,"▼ Contact  ","")&amp;IF(N(AB2800)&gt;=Guide!$C$23,"▲ Chase  ","")&amp;IF(N(AB2800)&lt;=-Guide!$C$23,"▼ Chase  ",""))))</f>
        <v>Low PA</v>
      </c>
      <c r="AF2800" s="35" t="n">
        <f aca="false">MATCH(Counts!A2800,'Season Counts'!$A$2:$A$740,0)</f>
        <v>711</v>
      </c>
    </row>
    <row r="2801" customFormat="false" ht="15" hidden="false" customHeight="false" outlineLevel="0" collapsed="false">
      <c r="A2801" s="34" t="str">
        <f aca="false">Counts!B2801</f>
        <v>TOR</v>
      </c>
      <c r="B2801" s="5" t="str">
        <f aca="false">Counts!C2801</f>
        <v>Lenyn Sosa</v>
      </c>
      <c r="C2801" s="34" t="str">
        <f aca="false">Counts!F2801</f>
        <v>Mar-Apr</v>
      </c>
      <c r="D2801" s="35" t="n">
        <f aca="false">IFERROR(Counts!P2801,"")</f>
        <v>30</v>
      </c>
      <c r="E2801" s="36" t="n">
        <f aca="false">IFERROR(Counts!R2801/Counts!Q2801,"")</f>
        <v>0.214285714285714</v>
      </c>
      <c r="F2801" s="36" t="n">
        <f aca="false">IFERROR((Counts!R2801+Counts!V2801+Counts!W2801)/(Counts!Q2801+Counts!V2801+Counts!W2801+Counts!X2801),"")</f>
        <v>0.206896551724138</v>
      </c>
      <c r="G2801" s="36" t="n">
        <f aca="false">IFERROR((Counts!R2801+Counts!S2801+2*Counts!T2801+3*Counts!U2801)/Counts!Q2801,"")</f>
        <v>0.285714285714286</v>
      </c>
      <c r="H2801" s="35" t="n">
        <f aca="false">IFERROR(Counts!U2801,"")</f>
        <v>0</v>
      </c>
      <c r="I2801" s="36" t="n">
        <f aca="false">IFERROR(Counts!Z2801/Counts!AA2801,"")</f>
        <v>0.210344827586207</v>
      </c>
      <c r="J2801" s="36" t="n">
        <f aca="false">IFERROR(Counts!AB2801/Counts!AA2801,"")</f>
        <v>0.228793103448276</v>
      </c>
      <c r="K2801" s="37" t="n">
        <f aca="false">IFERROR((Counts!AB2801-Counts!Z2801)/Counts!AA2801,"")</f>
        <v>0.018448275862069</v>
      </c>
      <c r="L2801" s="38" t="n">
        <f aca="false">IFERROR(Counts!Y2801/Counts!P2801,"")</f>
        <v>0.2</v>
      </c>
      <c r="M2801" s="38" t="n">
        <f aca="false">IFERROR(Counts!V2801/Counts!P2801,"")</f>
        <v>0</v>
      </c>
      <c r="N2801" s="38" t="n">
        <f aca="false">IFERROR(Counts!AD2801/Counts!AC2801,"")</f>
        <v>0.0833333333333333</v>
      </c>
      <c r="O2801" s="38" t="n">
        <f aca="false">IFERROR(Counts!AE2801/Counts!AC2801,"")</f>
        <v>0.291666666666667</v>
      </c>
      <c r="P2801" s="39" t="n">
        <f aca="false">IFERROR(Counts!AG2801/Counts!AF2801,"")</f>
        <v>86.125</v>
      </c>
      <c r="Q2801" s="38" t="n">
        <f aca="false">IFERROR(Counts!AH2801/Counts!AC2801,"")</f>
        <v>0.333333333333333</v>
      </c>
      <c r="R2801" s="38" t="n">
        <f aca="false">IFERROR(Counts!N2801/Counts!M2801,"")</f>
        <v>0.44</v>
      </c>
      <c r="S2801" s="38" t="n">
        <f aca="false">IFERROR(Counts!K2801/Counts!J2801,"")</f>
        <v>0.666666666666667</v>
      </c>
      <c r="T2801" s="38" t="n">
        <f aca="false">IFERROR(Counts!I2801/Counts!H2801,"")</f>
        <v>0.230769230769231</v>
      </c>
      <c r="U2801" s="38" t="n">
        <f aca="false">IFERROR(1-Counts!L2801/Counts!K2801,"")</f>
        <v>0.933333333333333</v>
      </c>
      <c r="V2801" s="39" t="n">
        <f aca="false">IFERROR(Counts!AJ2801/Counts!AI2801,"")</f>
        <v>71.4069767441861</v>
      </c>
      <c r="W2801" s="38" t="n">
        <f aca="false">IFERROR(Counts!AK2801/Counts!AI2801,"")</f>
        <v>0.0930232558139535</v>
      </c>
      <c r="X2801" s="40" t="n">
        <f aca="false">IFERROR(Counts!O2801,"")</f>
        <v>-2.922</v>
      </c>
      <c r="Y2801" s="36" t="n">
        <f aca="false">IFERROR(INDEX('Season Counts'!$Y$2:$Y$740,$AF2801)/INDEX('Season Counts'!$X$2:$X$740,$AF2801),"")</f>
        <v>0.246313253012048</v>
      </c>
      <c r="Z2801" s="37" t="n">
        <f aca="false">IFERROR(J2801-Y2801,"")</f>
        <v>-0.0175201495637723</v>
      </c>
      <c r="AA2801" s="38" t="n">
        <f aca="false">IFERROR(INDEX('Season Counts'!$K$2:$K$740,$AF2801)/INDEX('Season Counts'!$J$2:$J$740,$AF2801),"")</f>
        <v>0.497206703910615</v>
      </c>
      <c r="AB2801" s="41" t="n">
        <f aca="false">IFERROR(R2801-AA2801,"")</f>
        <v>-0.0572067039106145</v>
      </c>
      <c r="AC2801" s="39" t="n">
        <f aca="false">IFERROR(INDEX('Season Counts'!$AG$2:$AG$740,$AF2801)/INDEX('Season Counts'!$AF$2:$AF$740,$AF2801),"")</f>
        <v>72.3577464788732</v>
      </c>
      <c r="AD2801" s="40" t="n">
        <f aca="false">IFERROR(V2801-AC2801,"")</f>
        <v>-0.950769734687185</v>
      </c>
      <c r="AE2801" s="4" t="str">
        <f aca="false">IF(D2801&lt;Guide!$C$21,"Low PA",IF(TRIM(IF(ISNUMBER(AD2801),IF(N(AD2801)&lt;=-Guide!$C$24,"▼ Bat Speed  ",IF(N(AD2801)&gt;=Guide!$C$24,"▲ Bat Speed  ","")),"")&amp;IF(N(Z2801)&gt;=Guide!$C$22,"▲ Contact  ","")&amp;IF(N(Z2801)&lt;=-Guide!$C$22,"▼ Contact  ","")&amp;IF(N(AB2801)&gt;=Guide!$C$23,"▲ Chase  ","")&amp;IF(N(AB2801)&lt;=-Guide!$C$23,"▼ Chase  ",""))="","Stable",TRIM(IF(ISNUMBER(AD2801),IF(N(AD2801)&lt;=-Guide!$C$24,"▼ Bat Speed  ",IF(N(AD2801)&gt;=Guide!$C$24,"▲ Bat Speed  ","")),"")&amp;IF(N(Z2801)&gt;=Guide!$C$22,"▲ Contact  ","")&amp;IF(N(Z2801)&lt;=-Guide!$C$22,"▼ Contact  ","")&amp;IF(N(AB2801)&gt;=Guide!$C$23,"▲ Chase  ","")&amp;IF(N(AB2801)&lt;=-Guide!$C$23,"▼ Chase  ",""))))</f>
        <v>Low PA</v>
      </c>
      <c r="AF2801" s="35" t="n">
        <f aca="false">MATCH(Counts!A2801,'Season Counts'!$A$2:$A$740,0)</f>
        <v>712</v>
      </c>
    </row>
    <row r="2802" customFormat="false" ht="15" hidden="false" customHeight="false" outlineLevel="0" collapsed="false">
      <c r="A2802" s="34" t="str">
        <f aca="false">Counts!B2802</f>
        <v>TOR</v>
      </c>
      <c r="B2802" s="5" t="str">
        <f aca="false">Counts!C2802</f>
        <v>Lenyn Sosa</v>
      </c>
      <c r="C2802" s="34" t="str">
        <f aca="false">Counts!F2802</f>
        <v>May</v>
      </c>
      <c r="D2802" s="35" t="n">
        <f aca="false">IFERROR(Counts!P2802,"")</f>
        <v>54</v>
      </c>
      <c r="E2802" s="36" t="n">
        <f aca="false">IFERROR(Counts!R2802/Counts!Q2802,"")</f>
        <v>0.173076923076923</v>
      </c>
      <c r="F2802" s="36" t="n">
        <f aca="false">IFERROR((Counts!R2802+Counts!V2802+Counts!W2802)/(Counts!Q2802+Counts!V2802+Counts!W2802+Counts!X2802),"")</f>
        <v>0.203703703703704</v>
      </c>
      <c r="G2802" s="36" t="n">
        <f aca="false">IFERROR((Counts!R2802+Counts!S2802+2*Counts!T2802+3*Counts!U2802)/Counts!Q2802,"")</f>
        <v>0.269230769230769</v>
      </c>
      <c r="H2802" s="35" t="n">
        <f aca="false">IFERROR(Counts!U2802,"")</f>
        <v>1</v>
      </c>
      <c r="I2802" s="36" t="n">
        <f aca="false">IFERROR(Counts!Z2802/Counts!AA2802,"")</f>
        <v>0.209259259259259</v>
      </c>
      <c r="J2802" s="36" t="n">
        <f aca="false">IFERROR(Counts!AB2802/Counts!AA2802,"")</f>
        <v>0.255722222222222</v>
      </c>
      <c r="K2802" s="37" t="n">
        <f aca="false">IFERROR((Counts!AB2802-Counts!Z2802)/Counts!AA2802,"")</f>
        <v>0.0464629629629629</v>
      </c>
      <c r="L2802" s="38" t="n">
        <f aca="false">IFERROR(Counts!Y2802/Counts!P2802,"")</f>
        <v>0.222222222222222</v>
      </c>
      <c r="M2802" s="38" t="n">
        <f aca="false">IFERROR(Counts!V2802/Counts!P2802,"")</f>
        <v>0.0185185185185185</v>
      </c>
      <c r="N2802" s="38" t="n">
        <f aca="false">IFERROR(Counts!AD2802/Counts!AC2802,"")</f>
        <v>0.075</v>
      </c>
      <c r="O2802" s="38" t="n">
        <f aca="false">IFERROR(Counts!AE2802/Counts!AC2802,"")</f>
        <v>0.375</v>
      </c>
      <c r="P2802" s="39" t="n">
        <f aca="false">IFERROR(Counts!AG2802/Counts!AF2802,"")</f>
        <v>87.5175</v>
      </c>
      <c r="Q2802" s="38" t="n">
        <f aca="false">IFERROR(Counts!AH2802/Counts!AC2802,"")</f>
        <v>0.3</v>
      </c>
      <c r="R2802" s="38" t="n">
        <f aca="false">IFERROR(Counts!N2802/Counts!M2802,"")</f>
        <v>0.51937984496124</v>
      </c>
      <c r="S2802" s="38" t="n">
        <f aca="false">IFERROR(Counts!K2802/Counts!J2802,"")</f>
        <v>0.615384615384615</v>
      </c>
      <c r="T2802" s="38" t="n">
        <f aca="false">IFERROR(Counts!I2802/Counts!H2802,"")</f>
        <v>0.173913043478261</v>
      </c>
      <c r="U2802" s="38" t="n">
        <f aca="false">IFERROR(1-Counts!L2802/Counts!K2802,"")</f>
        <v>0.9375</v>
      </c>
      <c r="V2802" s="39" t="n">
        <f aca="false">IFERROR(Counts!AJ2802/Counts!AI2802,"")</f>
        <v>72.7707070707071</v>
      </c>
      <c r="W2802" s="38" t="n">
        <f aca="false">IFERROR(Counts!AK2802/Counts!AI2802,"")</f>
        <v>0.262626262626263</v>
      </c>
      <c r="X2802" s="40" t="n">
        <f aca="false">IFERROR(Counts!O2802,"")</f>
        <v>-4.526</v>
      </c>
      <c r="Y2802" s="36" t="n">
        <f aca="false">IFERROR(INDEX('Season Counts'!$Y$2:$Y$740,$AF2802)/INDEX('Season Counts'!$X$2:$X$740,$AF2802),"")</f>
        <v>0.246313253012048</v>
      </c>
      <c r="Z2802" s="37" t="n">
        <f aca="false">IFERROR(J2802-Y2802,"")</f>
        <v>0.00940896921017401</v>
      </c>
      <c r="AA2802" s="38" t="n">
        <f aca="false">IFERROR(INDEX('Season Counts'!$K$2:$K$740,$AF2802)/INDEX('Season Counts'!$J$2:$J$740,$AF2802),"")</f>
        <v>0.497206703910615</v>
      </c>
      <c r="AB2802" s="41" t="n">
        <f aca="false">IFERROR(R2802-AA2802,"")</f>
        <v>0.0221731410506258</v>
      </c>
      <c r="AC2802" s="39" t="n">
        <f aca="false">IFERROR(INDEX('Season Counts'!$AG$2:$AG$740,$AF2802)/INDEX('Season Counts'!$AF$2:$AF$740,$AF2802),"")</f>
        <v>72.3577464788732</v>
      </c>
      <c r="AD2802" s="40" t="n">
        <f aca="false">IFERROR(V2802-AC2802,"")</f>
        <v>0.412960591833837</v>
      </c>
      <c r="AE2802" s="4" t="str">
        <f aca="false">IF(D2802&lt;Guide!$C$21,"Low PA",IF(TRIM(IF(ISNUMBER(AD2802),IF(N(AD2802)&lt;=-Guide!$C$24,"▼ Bat Speed  ",IF(N(AD2802)&gt;=Guide!$C$24,"▲ Bat Speed  ","")),"")&amp;IF(N(Z2802)&gt;=Guide!$C$22,"▲ Contact  ","")&amp;IF(N(Z2802)&lt;=-Guide!$C$22,"▼ Contact  ","")&amp;IF(N(AB2802)&gt;=Guide!$C$23,"▲ Chase  ","")&amp;IF(N(AB2802)&lt;=-Guide!$C$23,"▼ Chase  ",""))="","Stable",TRIM(IF(ISNUMBER(AD2802),IF(N(AD2802)&lt;=-Guide!$C$24,"▼ Bat Speed  ",IF(N(AD2802)&gt;=Guide!$C$24,"▲ Bat Speed  ","")),"")&amp;IF(N(Z2802)&gt;=Guide!$C$22,"▲ Contact  ","")&amp;IF(N(Z2802)&lt;=-Guide!$C$22,"▼ Contact  ","")&amp;IF(N(AB2802)&gt;=Guide!$C$23,"▲ Chase  ","")&amp;IF(N(AB2802)&lt;=-Guide!$C$23,"▼ Chase  ",""))))</f>
        <v>Stable</v>
      </c>
      <c r="AF2802" s="35" t="n">
        <f aca="false">MATCH(Counts!A2802,'Season Counts'!$A$2:$A$740,0)</f>
        <v>712</v>
      </c>
    </row>
    <row r="2803" customFormat="false" ht="15" hidden="false" customHeight="false" outlineLevel="0" collapsed="false">
      <c r="A2803" s="34" t="str">
        <f aca="false">Counts!B2803</f>
        <v>TOR</v>
      </c>
      <c r="B2803" s="5" t="str">
        <f aca="false">Counts!C2803</f>
        <v>Sean Keys</v>
      </c>
      <c r="C2803" s="34" t="str">
        <f aca="false">Counts!F2803</f>
        <v>Jun</v>
      </c>
      <c r="D2803" s="35" t="n">
        <f aca="false">IFERROR(Counts!P2803,"")</f>
        <v>8</v>
      </c>
      <c r="E2803" s="36" t="n">
        <f aca="false">IFERROR(Counts!R2803/Counts!Q2803,"")</f>
        <v>0.125</v>
      </c>
      <c r="F2803" s="36" t="n">
        <f aca="false">IFERROR((Counts!R2803+Counts!V2803+Counts!W2803)/(Counts!Q2803+Counts!V2803+Counts!W2803+Counts!X2803),"")</f>
        <v>0.125</v>
      </c>
      <c r="G2803" s="36" t="n">
        <f aca="false">IFERROR((Counts!R2803+Counts!S2803+2*Counts!T2803+3*Counts!U2803)/Counts!Q2803,"")</f>
        <v>0.125</v>
      </c>
      <c r="H2803" s="35" t="n">
        <f aca="false">IFERROR(Counts!U2803,"")</f>
        <v>0</v>
      </c>
      <c r="I2803" s="36" t="n">
        <f aca="false">IFERROR(Counts!Z2803/Counts!AA2803,"")</f>
        <v>0.1125</v>
      </c>
      <c r="J2803" s="36" t="n">
        <f aca="false">IFERROR(Counts!AB2803/Counts!AA2803,"")</f>
        <v>0.119875</v>
      </c>
      <c r="K2803" s="37" t="n">
        <f aca="false">IFERROR((Counts!AB2803-Counts!Z2803)/Counts!AA2803,"")</f>
        <v>0.00737499999999999</v>
      </c>
      <c r="L2803" s="38" t="n">
        <f aca="false">IFERROR(Counts!Y2803/Counts!P2803,"")</f>
        <v>0.375</v>
      </c>
      <c r="M2803" s="38" t="n">
        <f aca="false">IFERROR(Counts!V2803/Counts!P2803,"")</f>
        <v>0</v>
      </c>
      <c r="N2803" s="38" t="n">
        <f aca="false">IFERROR(Counts!AD2803/Counts!AC2803,"")</f>
        <v>0</v>
      </c>
      <c r="O2803" s="38" t="n">
        <f aca="false">IFERROR(Counts!AE2803/Counts!AC2803,"")</f>
        <v>0.6</v>
      </c>
      <c r="P2803" s="39" t="n">
        <f aca="false">IFERROR(Counts!AG2803/Counts!AF2803,"")</f>
        <v>93.26</v>
      </c>
      <c r="Q2803" s="38" t="n">
        <f aca="false">IFERROR(Counts!AH2803/Counts!AC2803,"")</f>
        <v>0.2</v>
      </c>
      <c r="R2803" s="38" t="n">
        <f aca="false">IFERROR(Counts!N2803/Counts!M2803,"")</f>
        <v>0.352941176470588</v>
      </c>
      <c r="S2803" s="38" t="n">
        <f aca="false">IFERROR(Counts!K2803/Counts!J2803,"")</f>
        <v>0.764705882352941</v>
      </c>
      <c r="T2803" s="38" t="n">
        <f aca="false">IFERROR(Counts!I2803/Counts!H2803,"")</f>
        <v>0.473684210526316</v>
      </c>
      <c r="U2803" s="38" t="n">
        <f aca="false">IFERROR(1-Counts!L2803/Counts!K2803,"")</f>
        <v>0.615384615384615</v>
      </c>
      <c r="V2803" s="39" t="n">
        <f aca="false">IFERROR(Counts!AJ2803/Counts!AI2803,"")</f>
        <v>75.7647058823529</v>
      </c>
      <c r="W2803" s="38" t="n">
        <f aca="false">IFERROR(Counts!AK2803/Counts!AI2803,"")</f>
        <v>0.588235294117647</v>
      </c>
      <c r="X2803" s="40" t="n">
        <f aca="false">IFERROR(Counts!O2803,"")</f>
        <v>-1.396</v>
      </c>
      <c r="Y2803" s="36" t="n">
        <f aca="false">IFERROR(INDEX('Season Counts'!$Y$2:$Y$740,$AF2803)/INDEX('Season Counts'!$X$2:$X$740,$AF2803),"")</f>
        <v>0.261716417910448</v>
      </c>
      <c r="Z2803" s="37" t="n">
        <f aca="false">IFERROR(J2803-Y2803,"")</f>
        <v>-0.141841417910448</v>
      </c>
      <c r="AA2803" s="38" t="n">
        <f aca="false">IFERROR(INDEX('Season Counts'!$K$2:$K$740,$AF2803)/INDEX('Season Counts'!$J$2:$J$740,$AF2803),"")</f>
        <v>0.368421052631579</v>
      </c>
      <c r="AB2803" s="41" t="n">
        <f aca="false">IFERROR(R2803-AA2803,"")</f>
        <v>-0.0154798761609907</v>
      </c>
      <c r="AC2803" s="39" t="n">
        <f aca="false">IFERROR(INDEX('Season Counts'!$AG$2:$AG$740,$AF2803)/INDEX('Season Counts'!$AF$2:$AF$740,$AF2803),"")</f>
        <v>74.8437037037037</v>
      </c>
      <c r="AD2803" s="40" t="n">
        <f aca="false">IFERROR(V2803-AC2803,"")</f>
        <v>0.921002178649246</v>
      </c>
      <c r="AE2803" s="4" t="str">
        <f aca="false">IF(D2803&lt;Guide!$C$21,"Low PA",IF(TRIM(IF(ISNUMBER(AD2803),IF(N(AD2803)&lt;=-Guide!$C$24,"▼ Bat Speed  ",IF(N(AD2803)&gt;=Guide!$C$24,"▲ Bat Speed  ","")),"")&amp;IF(N(Z2803)&gt;=Guide!$C$22,"▲ Contact  ","")&amp;IF(N(Z2803)&lt;=-Guide!$C$22,"▼ Contact  ","")&amp;IF(N(AB2803)&gt;=Guide!$C$23,"▲ Chase  ","")&amp;IF(N(AB2803)&lt;=-Guide!$C$23,"▼ Chase  ",""))="","Stable",TRIM(IF(ISNUMBER(AD2803),IF(N(AD2803)&lt;=-Guide!$C$24,"▼ Bat Speed  ",IF(N(AD2803)&gt;=Guide!$C$24,"▲ Bat Speed  ","")),"")&amp;IF(N(Z2803)&gt;=Guide!$C$22,"▲ Contact  ","")&amp;IF(N(Z2803)&lt;=-Guide!$C$22,"▼ Contact  ","")&amp;IF(N(AB2803)&gt;=Guide!$C$23,"▲ Chase  ","")&amp;IF(N(AB2803)&lt;=-Guide!$C$23,"▼ Chase  ",""))))</f>
        <v>Low PA</v>
      </c>
      <c r="AF2803" s="35" t="n">
        <f aca="false">MATCH(Counts!A2803,'Season Counts'!$A$2:$A$740,0)</f>
        <v>713</v>
      </c>
    </row>
    <row r="2804" customFormat="false" ht="15" hidden="false" customHeight="false" outlineLevel="0" collapsed="false">
      <c r="A2804" s="34" t="str">
        <f aca="false">Counts!B2804</f>
        <v>TOR</v>
      </c>
      <c r="B2804" s="5" t="str">
        <f aca="false">Counts!C2804</f>
        <v>Sean Keys</v>
      </c>
      <c r="C2804" s="34" t="str">
        <f aca="false">Counts!F2804</f>
        <v>Jul</v>
      </c>
      <c r="D2804" s="35" t="n">
        <f aca="false">IFERROR(Counts!P2804,"")</f>
        <v>29</v>
      </c>
      <c r="E2804" s="36" t="n">
        <f aca="false">IFERROR(Counts!R2804/Counts!Q2804,"")</f>
        <v>0.178571428571429</v>
      </c>
      <c r="F2804" s="36" t="n">
        <f aca="false">IFERROR((Counts!R2804+Counts!V2804+Counts!W2804)/(Counts!Q2804+Counts!V2804+Counts!W2804+Counts!X2804),"")</f>
        <v>0.206896551724138</v>
      </c>
      <c r="G2804" s="36" t="n">
        <f aca="false">IFERROR((Counts!R2804+Counts!S2804+2*Counts!T2804+3*Counts!U2804)/Counts!Q2804,"")</f>
        <v>0.321428571428571</v>
      </c>
      <c r="H2804" s="35" t="n">
        <f aca="false">IFERROR(Counts!U2804,"")</f>
        <v>1</v>
      </c>
      <c r="I2804" s="36" t="n">
        <f aca="false">IFERROR(Counts!Z2804/Counts!AA2804,"")</f>
        <v>0.229310344827586</v>
      </c>
      <c r="J2804" s="36" t="n">
        <f aca="false">IFERROR(Counts!AB2804/Counts!AA2804,"")</f>
        <v>0.236310344827586</v>
      </c>
      <c r="K2804" s="37" t="n">
        <f aca="false">IFERROR((Counts!AB2804-Counts!Z2804)/Counts!AA2804,"")</f>
        <v>0.00699999999999998</v>
      </c>
      <c r="L2804" s="38" t="n">
        <f aca="false">IFERROR(Counts!Y2804/Counts!P2804,"")</f>
        <v>0.344827586206897</v>
      </c>
      <c r="M2804" s="38" t="n">
        <f aca="false">IFERROR(Counts!V2804/Counts!P2804,"")</f>
        <v>0.0344827586206897</v>
      </c>
      <c r="N2804" s="38" t="n">
        <f aca="false">IFERROR(Counts!AD2804/Counts!AC2804,"")</f>
        <v>0.0555555555555556</v>
      </c>
      <c r="O2804" s="38" t="n">
        <f aca="false">IFERROR(Counts!AE2804/Counts!AC2804,"")</f>
        <v>0.611111111111111</v>
      </c>
      <c r="P2804" s="39" t="n">
        <f aca="false">IFERROR(Counts!AG2804/Counts!AF2804,"")</f>
        <v>91.3</v>
      </c>
      <c r="Q2804" s="38" t="n">
        <f aca="false">IFERROR(Counts!AH2804/Counts!AC2804,"")</f>
        <v>0.388888888888889</v>
      </c>
      <c r="R2804" s="38" t="n">
        <f aca="false">IFERROR(Counts!N2804/Counts!M2804,"")</f>
        <v>0.318181818181818</v>
      </c>
      <c r="S2804" s="38" t="n">
        <f aca="false">IFERROR(Counts!K2804/Counts!J2804,"")</f>
        <v>0.623188405797101</v>
      </c>
      <c r="T2804" s="38" t="n">
        <f aca="false">IFERROR(Counts!I2804/Counts!H2804,"")</f>
        <v>0.234375</v>
      </c>
      <c r="U2804" s="38" t="n">
        <f aca="false">IFERROR(1-Counts!L2804/Counts!K2804,"")</f>
        <v>0.883720930232558</v>
      </c>
      <c r="V2804" s="39" t="n">
        <f aca="false">IFERROR(Counts!AJ2804/Counts!AI2804,"")</f>
        <v>74.4590163934426</v>
      </c>
      <c r="W2804" s="38" t="n">
        <f aca="false">IFERROR(Counts!AK2804/Counts!AI2804,"")</f>
        <v>0.459016393442623</v>
      </c>
      <c r="X2804" s="40" t="n">
        <f aca="false">IFERROR(Counts!O2804,"")</f>
        <v>-2.436</v>
      </c>
      <c r="Y2804" s="36" t="n">
        <f aca="false">IFERROR(INDEX('Season Counts'!$Y$2:$Y$740,$AF2804)/INDEX('Season Counts'!$X$2:$X$740,$AF2804),"")</f>
        <v>0.261716417910448</v>
      </c>
      <c r="Z2804" s="37" t="n">
        <f aca="false">IFERROR(J2804-Y2804,"")</f>
        <v>-0.0254060730828616</v>
      </c>
      <c r="AA2804" s="38" t="n">
        <f aca="false">IFERROR(INDEX('Season Counts'!$K$2:$K$740,$AF2804)/INDEX('Season Counts'!$J$2:$J$740,$AF2804),"")</f>
        <v>0.368421052631579</v>
      </c>
      <c r="AB2804" s="41" t="n">
        <f aca="false">IFERROR(R2804-AA2804,"")</f>
        <v>-0.0502392344497608</v>
      </c>
      <c r="AC2804" s="39" t="n">
        <f aca="false">IFERROR(INDEX('Season Counts'!$AG$2:$AG$740,$AF2804)/INDEX('Season Counts'!$AF$2:$AF$740,$AF2804),"")</f>
        <v>74.8437037037037</v>
      </c>
      <c r="AD2804" s="40" t="n">
        <f aca="false">IFERROR(V2804-AC2804,"")</f>
        <v>-0.384687310261072</v>
      </c>
      <c r="AE2804" s="4" t="str">
        <f aca="false">IF(D2804&lt;Guide!$C$21,"Low PA",IF(TRIM(IF(ISNUMBER(AD2804),IF(N(AD2804)&lt;=-Guide!$C$24,"▼ Bat Speed  ",IF(N(AD2804)&gt;=Guide!$C$24,"▲ Bat Speed  ","")),"")&amp;IF(N(Z2804)&gt;=Guide!$C$22,"▲ Contact  ","")&amp;IF(N(Z2804)&lt;=-Guide!$C$22,"▼ Contact  ","")&amp;IF(N(AB2804)&gt;=Guide!$C$23,"▲ Chase  ","")&amp;IF(N(AB2804)&lt;=-Guide!$C$23,"▼ Chase  ",""))="","Stable",TRIM(IF(ISNUMBER(AD2804),IF(N(AD2804)&lt;=-Guide!$C$24,"▼ Bat Speed  ",IF(N(AD2804)&gt;=Guide!$C$24,"▲ Bat Speed  ","")),"")&amp;IF(N(Z2804)&gt;=Guide!$C$22,"▲ Contact  ","")&amp;IF(N(Z2804)&lt;=-Guide!$C$22,"▼ Contact  ","")&amp;IF(N(AB2804)&gt;=Guide!$C$23,"▲ Chase  ","")&amp;IF(N(AB2804)&lt;=-Guide!$C$23,"▼ Chase  ",""))))</f>
        <v>Low PA</v>
      </c>
      <c r="AF2804" s="35" t="n">
        <f aca="false">MATCH(Counts!A2804,'Season Counts'!$A$2:$A$740,0)</f>
        <v>713</v>
      </c>
    </row>
    <row r="2805" customFormat="false" ht="15" hidden="false" customHeight="false" outlineLevel="0" collapsed="false">
      <c r="A2805" s="34" t="str">
        <f aca="false">Counts!B2805</f>
        <v>TOR</v>
      </c>
      <c r="B2805" s="5" t="str">
        <f aca="false">Counts!C2805</f>
        <v>Sean Keys</v>
      </c>
      <c r="C2805" s="34" t="str">
        <f aca="false">Counts!F2805</f>
        <v>Sep</v>
      </c>
      <c r="D2805" s="35" t="n">
        <f aca="false">IFERROR(Counts!P2805,"")</f>
        <v>30</v>
      </c>
      <c r="E2805" s="36" t="n">
        <f aca="false">IFERROR(Counts!R2805/Counts!Q2805,"")</f>
        <v>0.230769230769231</v>
      </c>
      <c r="F2805" s="36" t="n">
        <f aca="false">IFERROR((Counts!R2805+Counts!V2805+Counts!W2805)/(Counts!Q2805+Counts!V2805+Counts!W2805+Counts!X2805),"")</f>
        <v>0.3</v>
      </c>
      <c r="G2805" s="36" t="n">
        <f aca="false">IFERROR((Counts!R2805+Counts!S2805+2*Counts!T2805+3*Counts!U2805)/Counts!Q2805,"")</f>
        <v>0.384615384615385</v>
      </c>
      <c r="H2805" s="35" t="n">
        <f aca="false">IFERROR(Counts!U2805,"")</f>
        <v>1</v>
      </c>
      <c r="I2805" s="36" t="n">
        <f aca="false">IFERROR(Counts!Z2805/Counts!AA2805,"")</f>
        <v>0.298333333333333</v>
      </c>
      <c r="J2805" s="36" t="n">
        <f aca="false">IFERROR(Counts!AB2805/Counts!AA2805,"")</f>
        <v>0.3241</v>
      </c>
      <c r="K2805" s="37" t="n">
        <f aca="false">IFERROR((Counts!AB2805-Counts!Z2805)/Counts!AA2805,"")</f>
        <v>0.0257666666666667</v>
      </c>
      <c r="L2805" s="38" t="n">
        <f aca="false">IFERROR(Counts!Y2805/Counts!P2805,"")</f>
        <v>0.333333333333333</v>
      </c>
      <c r="M2805" s="38" t="n">
        <f aca="false">IFERROR(Counts!V2805/Counts!P2805,"")</f>
        <v>0.0666666666666667</v>
      </c>
      <c r="N2805" s="38" t="n">
        <f aca="false">IFERROR(Counts!AD2805/Counts!AC2805,"")</f>
        <v>0.176470588235294</v>
      </c>
      <c r="O2805" s="38" t="n">
        <f aca="false">IFERROR(Counts!AE2805/Counts!AC2805,"")</f>
        <v>0.411764705882353</v>
      </c>
      <c r="P2805" s="39" t="n">
        <f aca="false">IFERROR(Counts!AG2805/Counts!AF2805,"")</f>
        <v>84.3823529411765</v>
      </c>
      <c r="Q2805" s="38" t="n">
        <f aca="false">IFERROR(Counts!AH2805/Counts!AC2805,"")</f>
        <v>0.529411764705882</v>
      </c>
      <c r="R2805" s="38" t="n">
        <f aca="false">IFERROR(Counts!N2805/Counts!M2805,"")</f>
        <v>0.420289855072464</v>
      </c>
      <c r="S2805" s="38" t="n">
        <f aca="false">IFERROR(Counts!K2805/Counts!J2805,"")</f>
        <v>0.730769230769231</v>
      </c>
      <c r="T2805" s="38" t="n">
        <f aca="false">IFERROR(Counts!I2805/Counts!H2805,"")</f>
        <v>0.208955223880597</v>
      </c>
      <c r="U2805" s="38" t="n">
        <f aca="false">IFERROR(1-Counts!L2805/Counts!K2805,"")</f>
        <v>0.921052631578947</v>
      </c>
      <c r="V2805" s="39" t="n">
        <f aca="false">IFERROR(Counts!AJ2805/Counts!AI2805,"")</f>
        <v>74.980701754386</v>
      </c>
      <c r="W2805" s="38" t="n">
        <f aca="false">IFERROR(Counts!AK2805/Counts!AI2805,"")</f>
        <v>0.56140350877193</v>
      </c>
      <c r="X2805" s="40" t="n">
        <f aca="false">IFERROR(Counts!O2805,"")</f>
        <v>0.524</v>
      </c>
      <c r="Y2805" s="36" t="n">
        <f aca="false">IFERROR(INDEX('Season Counts'!$Y$2:$Y$740,$AF2805)/INDEX('Season Counts'!$X$2:$X$740,$AF2805),"")</f>
        <v>0.261716417910448</v>
      </c>
      <c r="Z2805" s="37" t="n">
        <f aca="false">IFERROR(J2805-Y2805,"")</f>
        <v>0.0623835820895523</v>
      </c>
      <c r="AA2805" s="38" t="n">
        <f aca="false">IFERROR(INDEX('Season Counts'!$K$2:$K$740,$AF2805)/INDEX('Season Counts'!$J$2:$J$740,$AF2805),"")</f>
        <v>0.368421052631579</v>
      </c>
      <c r="AB2805" s="41" t="n">
        <f aca="false">IFERROR(R2805-AA2805,"")</f>
        <v>0.0518688024408848</v>
      </c>
      <c r="AC2805" s="39" t="n">
        <f aca="false">IFERROR(INDEX('Season Counts'!$AG$2:$AG$740,$AF2805)/INDEX('Season Counts'!$AF$2:$AF$740,$AF2805),"")</f>
        <v>74.8437037037037</v>
      </c>
      <c r="AD2805" s="40" t="n">
        <f aca="false">IFERROR(V2805-AC2805,"")</f>
        <v>0.136998050682266</v>
      </c>
      <c r="AE2805" s="4" t="str">
        <f aca="false">IF(D2805&lt;Guide!$C$21,"Low PA",IF(TRIM(IF(ISNUMBER(AD2805),IF(N(AD2805)&lt;=-Guide!$C$24,"▼ Bat Speed  ",IF(N(AD2805)&gt;=Guide!$C$24,"▲ Bat Speed  ","")),"")&amp;IF(N(Z2805)&gt;=Guide!$C$22,"▲ Contact  ","")&amp;IF(N(Z2805)&lt;=-Guide!$C$22,"▼ Contact  ","")&amp;IF(N(AB2805)&gt;=Guide!$C$23,"▲ Chase  ","")&amp;IF(N(AB2805)&lt;=-Guide!$C$23,"▼ Chase  ",""))="","Stable",TRIM(IF(ISNUMBER(AD2805),IF(N(AD2805)&lt;=-Guide!$C$24,"▼ Bat Speed  ",IF(N(AD2805)&gt;=Guide!$C$24,"▲ Bat Speed  ","")),"")&amp;IF(N(Z2805)&gt;=Guide!$C$22,"▲ Contact  ","")&amp;IF(N(Z2805)&lt;=-Guide!$C$22,"▼ Contact  ","")&amp;IF(N(AB2805)&gt;=Guide!$C$23,"▲ Chase  ","")&amp;IF(N(AB2805)&lt;=-Guide!$C$23,"▼ Chase  ",""))))</f>
        <v>Low PA</v>
      </c>
      <c r="AF2805" s="35" t="n">
        <f aca="false">MATCH(Counts!A2805,'Season Counts'!$A$2:$A$740,0)</f>
        <v>713</v>
      </c>
    </row>
    <row r="2806" customFormat="false" ht="15" hidden="false" customHeight="false" outlineLevel="0" collapsed="false">
      <c r="A2806" s="34" t="str">
        <f aca="false">Counts!B2806</f>
        <v>TOR</v>
      </c>
      <c r="B2806" s="5" t="str">
        <f aca="false">Counts!C2806</f>
        <v>Luis Urías</v>
      </c>
      <c r="C2806" s="34" t="str">
        <f aca="false">Counts!F2806</f>
        <v>Jun</v>
      </c>
      <c r="D2806" s="35" t="n">
        <f aca="false">IFERROR(Counts!P2806,"")</f>
        <v>18</v>
      </c>
      <c r="E2806" s="36" t="n">
        <f aca="false">IFERROR(Counts!R2806/Counts!Q2806,"")</f>
        <v>0.4</v>
      </c>
      <c r="F2806" s="36" t="n">
        <f aca="false">IFERROR((Counts!R2806+Counts!V2806+Counts!W2806)/(Counts!Q2806+Counts!V2806+Counts!W2806+Counts!X2806),"")</f>
        <v>0.5</v>
      </c>
      <c r="G2806" s="36" t="n">
        <f aca="false">IFERROR((Counts!R2806+Counts!S2806+2*Counts!T2806+3*Counts!U2806)/Counts!Q2806,"")</f>
        <v>0.666666666666667</v>
      </c>
      <c r="H2806" s="35" t="n">
        <f aca="false">IFERROR(Counts!U2806,"")</f>
        <v>1</v>
      </c>
      <c r="I2806" s="36" t="n">
        <f aca="false">IFERROR(Counts!Z2806/Counts!AA2806,"")</f>
        <v>0.497222222222222</v>
      </c>
      <c r="J2806" s="36" t="n">
        <f aca="false">IFERROR(Counts!AB2806/Counts!AA2806,"")</f>
        <v>0.360555555555556</v>
      </c>
      <c r="K2806" s="37" t="n">
        <f aca="false">IFERROR((Counts!AB2806-Counts!Z2806)/Counts!AA2806,"")</f>
        <v>-0.136666666666667</v>
      </c>
      <c r="L2806" s="38" t="n">
        <f aca="false">IFERROR(Counts!Y2806/Counts!P2806,"")</f>
        <v>0.111111111111111</v>
      </c>
      <c r="M2806" s="38" t="n">
        <f aca="false">IFERROR(Counts!V2806/Counts!P2806,"")</f>
        <v>0.166666666666667</v>
      </c>
      <c r="N2806" s="38" t="n">
        <f aca="false">IFERROR(Counts!AD2806/Counts!AC2806,"")</f>
        <v>0.0769230769230769</v>
      </c>
      <c r="O2806" s="38" t="n">
        <f aca="false">IFERROR(Counts!AE2806/Counts!AC2806,"")</f>
        <v>0.230769230769231</v>
      </c>
      <c r="P2806" s="39" t="n">
        <f aca="false">IFERROR(Counts!AG2806/Counts!AF2806,"")</f>
        <v>85.3923076923077</v>
      </c>
      <c r="Q2806" s="38" t="n">
        <f aca="false">IFERROR(Counts!AH2806/Counts!AC2806,"")</f>
        <v>0.538461538461538</v>
      </c>
      <c r="R2806" s="38" t="n">
        <f aca="false">IFERROR(Counts!N2806/Counts!M2806,"")</f>
        <v>0.325581395348837</v>
      </c>
      <c r="S2806" s="38" t="n">
        <f aca="false">IFERROR(Counts!K2806/Counts!J2806,"")</f>
        <v>0.771428571428572</v>
      </c>
      <c r="T2806" s="38" t="n">
        <f aca="false">IFERROR(Counts!I2806/Counts!H2806,"")</f>
        <v>0.0975609756097561</v>
      </c>
      <c r="U2806" s="38" t="n">
        <f aca="false">IFERROR(1-Counts!L2806/Counts!K2806,"")</f>
        <v>0.925925925925926</v>
      </c>
      <c r="V2806" s="39" t="n">
        <f aca="false">IFERROR(Counts!AJ2806/Counts!AI2806,"")</f>
        <v>70.4055555555556</v>
      </c>
      <c r="W2806" s="38" t="n">
        <f aca="false">IFERROR(Counts!AK2806/Counts!AI2806,"")</f>
        <v>0.0833333333333333</v>
      </c>
      <c r="X2806" s="40" t="n">
        <f aca="false">IFERROR(Counts!O2806,"")</f>
        <v>1.864</v>
      </c>
      <c r="Y2806" s="36" t="n">
        <f aca="false">IFERROR(INDEX('Season Counts'!$Y$2:$Y$740,$AF2806)/INDEX('Season Counts'!$X$2:$X$740,$AF2806),"")</f>
        <v>0.299152542372881</v>
      </c>
      <c r="Z2806" s="37" t="n">
        <f aca="false">IFERROR(J2806-Y2806,"")</f>
        <v>0.0614030131826742</v>
      </c>
      <c r="AA2806" s="38" t="n">
        <f aca="false">IFERROR(INDEX('Season Counts'!$K$2:$K$740,$AF2806)/INDEX('Season Counts'!$J$2:$J$740,$AF2806),"")</f>
        <v>0.31404958677686</v>
      </c>
      <c r="AB2806" s="41" t="n">
        <f aca="false">IFERROR(R2806-AA2806,"")</f>
        <v>0.0115318085719777</v>
      </c>
      <c r="AC2806" s="39" t="n">
        <f aca="false">IFERROR(INDEX('Season Counts'!$AG$2:$AG$740,$AF2806)/INDEX('Season Counts'!$AF$2:$AF$740,$AF2806),"")</f>
        <v>71.5</v>
      </c>
      <c r="AD2806" s="40" t="n">
        <f aca="false">IFERROR(V2806-AC2806,"")</f>
        <v>-1.09444444444445</v>
      </c>
      <c r="AE2806" s="4" t="str">
        <f aca="false">IF(D2806&lt;Guide!$C$21,"Low PA",IF(TRIM(IF(ISNUMBER(AD2806),IF(N(AD2806)&lt;=-Guide!$C$24,"▼ Bat Speed  ",IF(N(AD2806)&gt;=Guide!$C$24,"▲ Bat Speed  ","")),"")&amp;IF(N(Z2806)&gt;=Guide!$C$22,"▲ Contact  ","")&amp;IF(N(Z2806)&lt;=-Guide!$C$22,"▼ Contact  ","")&amp;IF(N(AB2806)&gt;=Guide!$C$23,"▲ Chase  ","")&amp;IF(N(AB2806)&lt;=-Guide!$C$23,"▼ Chase  ",""))="","Stable",TRIM(IF(ISNUMBER(AD2806),IF(N(AD2806)&lt;=-Guide!$C$24,"▼ Bat Speed  ",IF(N(AD2806)&gt;=Guide!$C$24,"▲ Bat Speed  ","")),"")&amp;IF(N(Z2806)&gt;=Guide!$C$22,"▲ Contact  ","")&amp;IF(N(Z2806)&lt;=-Guide!$C$22,"▼ Contact  ","")&amp;IF(N(AB2806)&gt;=Guide!$C$23,"▲ Chase  ","")&amp;IF(N(AB2806)&lt;=-Guide!$C$23,"▼ Chase  ",""))))</f>
        <v>Low PA</v>
      </c>
      <c r="AF2806" s="35" t="n">
        <f aca="false">MATCH(Counts!A2806,'Season Counts'!$A$2:$A$740,0)</f>
        <v>714</v>
      </c>
    </row>
    <row r="2807" customFormat="false" ht="15" hidden="false" customHeight="false" outlineLevel="0" collapsed="false">
      <c r="A2807" s="34" t="str">
        <f aca="false">Counts!B2807</f>
        <v>TOR</v>
      </c>
      <c r="B2807" s="5" t="str">
        <f aca="false">Counts!C2807</f>
        <v>Luis Urías</v>
      </c>
      <c r="C2807" s="34" t="str">
        <f aca="false">Counts!F2807</f>
        <v>Jul</v>
      </c>
      <c r="D2807" s="35" t="n">
        <f aca="false">IFERROR(Counts!P2807,"")</f>
        <v>30</v>
      </c>
      <c r="E2807" s="36" t="n">
        <f aca="false">IFERROR(Counts!R2807/Counts!Q2807,"")</f>
        <v>0.142857142857143</v>
      </c>
      <c r="F2807" s="36" t="n">
        <f aca="false">IFERROR((Counts!R2807+Counts!V2807+Counts!W2807)/(Counts!Q2807+Counts!V2807+Counts!W2807+Counts!X2807),"")</f>
        <v>0.2</v>
      </c>
      <c r="G2807" s="36" t="n">
        <f aca="false">IFERROR((Counts!R2807+Counts!S2807+2*Counts!T2807+3*Counts!U2807)/Counts!Q2807,"")</f>
        <v>0.357142857142857</v>
      </c>
      <c r="H2807" s="35" t="n">
        <f aca="false">IFERROR(Counts!U2807,"")</f>
        <v>2</v>
      </c>
      <c r="I2807" s="36" t="n">
        <f aca="false">IFERROR(Counts!Z2807/Counts!AA2807,"")</f>
        <v>0.24</v>
      </c>
      <c r="J2807" s="36" t="n">
        <f aca="false">IFERROR(Counts!AB2807/Counts!AA2807,"")</f>
        <v>0.221533333333333</v>
      </c>
      <c r="K2807" s="37" t="n">
        <f aca="false">IFERROR((Counts!AB2807-Counts!Z2807)/Counts!AA2807,"")</f>
        <v>-0.0184666666666667</v>
      </c>
      <c r="L2807" s="38" t="n">
        <f aca="false">IFERROR(Counts!Y2807/Counts!P2807,"")</f>
        <v>0.2</v>
      </c>
      <c r="M2807" s="38" t="n">
        <f aca="false">IFERROR(Counts!V2807/Counts!P2807,"")</f>
        <v>0.0666666666666667</v>
      </c>
      <c r="N2807" s="38" t="n">
        <f aca="false">IFERROR(Counts!AD2807/Counts!AC2807,"")</f>
        <v>0.0909090909090909</v>
      </c>
      <c r="O2807" s="38" t="n">
        <f aca="false">IFERROR(Counts!AE2807/Counts!AC2807,"")</f>
        <v>0.272727272727273</v>
      </c>
      <c r="P2807" s="39" t="n">
        <f aca="false">IFERROR(Counts!AG2807/Counts!AF2807,"")</f>
        <v>85.0863636363636</v>
      </c>
      <c r="Q2807" s="38" t="n">
        <f aca="false">IFERROR(Counts!AH2807/Counts!AC2807,"")</f>
        <v>0.227272727272727</v>
      </c>
      <c r="R2807" s="38" t="n">
        <f aca="false">IFERROR(Counts!N2807/Counts!M2807,"")</f>
        <v>0.326530612244898</v>
      </c>
      <c r="S2807" s="38" t="n">
        <f aca="false">IFERROR(Counts!K2807/Counts!J2807,"")</f>
        <v>0.68421052631579</v>
      </c>
      <c r="T2807" s="38" t="n">
        <f aca="false">IFERROR(Counts!I2807/Counts!H2807,"")</f>
        <v>0.127272727272727</v>
      </c>
      <c r="U2807" s="38" t="n">
        <f aca="false">IFERROR(1-Counts!L2807/Counts!K2807,"")</f>
        <v>0.923076923076923</v>
      </c>
      <c r="V2807" s="39" t="n">
        <f aca="false">IFERROR(Counts!AJ2807/Counts!AI2807,"")</f>
        <v>71.878</v>
      </c>
      <c r="W2807" s="38" t="n">
        <f aca="false">IFERROR(Counts!AK2807/Counts!AI2807,"")</f>
        <v>0.28</v>
      </c>
      <c r="X2807" s="40" t="n">
        <f aca="false">IFERROR(Counts!O2807,"")</f>
        <v>-1.791</v>
      </c>
      <c r="Y2807" s="36" t="n">
        <f aca="false">IFERROR(INDEX('Season Counts'!$Y$2:$Y$740,$AF2807)/INDEX('Season Counts'!$X$2:$X$740,$AF2807),"")</f>
        <v>0.299152542372881</v>
      </c>
      <c r="Z2807" s="37" t="n">
        <f aca="false">IFERROR(J2807-Y2807,"")</f>
        <v>-0.077619209039548</v>
      </c>
      <c r="AA2807" s="38" t="n">
        <f aca="false">IFERROR(INDEX('Season Counts'!$K$2:$K$740,$AF2807)/INDEX('Season Counts'!$J$2:$J$740,$AF2807),"")</f>
        <v>0.31404958677686</v>
      </c>
      <c r="AB2807" s="41" t="n">
        <f aca="false">IFERROR(R2807-AA2807,"")</f>
        <v>0.0124810254680384</v>
      </c>
      <c r="AC2807" s="39" t="n">
        <f aca="false">IFERROR(INDEX('Season Counts'!$AG$2:$AG$740,$AF2807)/INDEX('Season Counts'!$AF$2:$AF$740,$AF2807),"")</f>
        <v>71.5</v>
      </c>
      <c r="AD2807" s="40" t="n">
        <f aca="false">IFERROR(V2807-AC2807,"")</f>
        <v>0.378</v>
      </c>
      <c r="AE2807" s="4" t="str">
        <f aca="false">IF(D2807&lt;Guide!$C$21,"Low PA",IF(TRIM(IF(ISNUMBER(AD2807),IF(N(AD2807)&lt;=-Guide!$C$24,"▼ Bat Speed  ",IF(N(AD2807)&gt;=Guide!$C$24,"▲ Bat Speed  ","")),"")&amp;IF(N(Z2807)&gt;=Guide!$C$22,"▲ Contact  ","")&amp;IF(N(Z2807)&lt;=-Guide!$C$22,"▼ Contact  ","")&amp;IF(N(AB2807)&gt;=Guide!$C$23,"▲ Chase  ","")&amp;IF(N(AB2807)&lt;=-Guide!$C$23,"▼ Chase  ",""))="","Stable",TRIM(IF(ISNUMBER(AD2807),IF(N(AD2807)&lt;=-Guide!$C$24,"▼ Bat Speed  ",IF(N(AD2807)&gt;=Guide!$C$24,"▲ Bat Speed  ","")),"")&amp;IF(N(Z2807)&gt;=Guide!$C$22,"▲ Contact  ","")&amp;IF(N(Z2807)&lt;=-Guide!$C$22,"▼ Contact  ","")&amp;IF(N(AB2807)&gt;=Guide!$C$23,"▲ Chase  ","")&amp;IF(N(AB2807)&lt;=-Guide!$C$23,"▼ Chase  ",""))))</f>
        <v>Low PA</v>
      </c>
      <c r="AF2807" s="35" t="n">
        <f aca="false">MATCH(Counts!A2807,'Season Counts'!$A$2:$A$740,0)</f>
        <v>714</v>
      </c>
    </row>
    <row r="2808" customFormat="false" ht="15" hidden="false" customHeight="false" outlineLevel="0" collapsed="false">
      <c r="A2808" s="34" t="str">
        <f aca="false">Counts!B2808</f>
        <v>TOR</v>
      </c>
      <c r="B2808" s="5" t="str">
        <f aca="false">Counts!C2808</f>
        <v>Luis Urías</v>
      </c>
      <c r="C2808" s="34" t="str">
        <f aca="false">Counts!F2808</f>
        <v>Aug</v>
      </c>
      <c r="D2808" s="35" t="n">
        <f aca="false">IFERROR(Counts!P2808,"")</f>
        <v>11</v>
      </c>
      <c r="E2808" s="36" t="n">
        <f aca="false">IFERROR(Counts!R2808/Counts!Q2808,"")</f>
        <v>0.333333333333333</v>
      </c>
      <c r="F2808" s="36" t="n">
        <f aca="false">IFERROR((Counts!R2808+Counts!V2808+Counts!W2808)/(Counts!Q2808+Counts!V2808+Counts!W2808+Counts!X2808),"")</f>
        <v>0.363636363636364</v>
      </c>
      <c r="G2808" s="36" t="n">
        <f aca="false">IFERROR((Counts!R2808+Counts!S2808+2*Counts!T2808+3*Counts!U2808)/Counts!Q2808,"")</f>
        <v>0.555555555555556</v>
      </c>
      <c r="H2808" s="35" t="n">
        <f aca="false">IFERROR(Counts!U2808,"")</f>
        <v>0</v>
      </c>
      <c r="I2808" s="36" t="n">
        <f aca="false">IFERROR(Counts!Z2808/Counts!AA2808,"")</f>
        <v>0.372727272727273</v>
      </c>
      <c r="J2808" s="36" t="n">
        <f aca="false">IFERROR(Counts!AB2808/Counts!AA2808,"")</f>
        <v>0.410363636363636</v>
      </c>
      <c r="K2808" s="37" t="n">
        <f aca="false">IFERROR((Counts!AB2808-Counts!Z2808)/Counts!AA2808,"")</f>
        <v>0.0376363636363637</v>
      </c>
      <c r="L2808" s="38" t="n">
        <f aca="false">IFERROR(Counts!Y2808/Counts!P2808,"")</f>
        <v>0.181818181818182</v>
      </c>
      <c r="M2808" s="38" t="n">
        <f aca="false">IFERROR(Counts!V2808/Counts!P2808,"")</f>
        <v>0.0909090909090909</v>
      </c>
      <c r="N2808" s="38" t="n">
        <f aca="false">IFERROR(Counts!AD2808/Counts!AC2808,"")</f>
        <v>0</v>
      </c>
      <c r="O2808" s="38" t="n">
        <f aca="false">IFERROR(Counts!AE2808/Counts!AC2808,"")</f>
        <v>0.5</v>
      </c>
      <c r="P2808" s="39" t="n">
        <f aca="false">IFERROR(Counts!AG2808/Counts!AF2808,"")</f>
        <v>90.4875</v>
      </c>
      <c r="Q2808" s="38" t="n">
        <f aca="false">IFERROR(Counts!AH2808/Counts!AC2808,"")</f>
        <v>0.75</v>
      </c>
      <c r="R2808" s="38" t="n">
        <f aca="false">IFERROR(Counts!N2808/Counts!M2808,"")</f>
        <v>0.275862068965517</v>
      </c>
      <c r="S2808" s="38" t="n">
        <f aca="false">IFERROR(Counts!K2808/Counts!J2808,"")</f>
        <v>0.647058823529412</v>
      </c>
      <c r="T2808" s="38" t="n">
        <f aca="false">IFERROR(Counts!I2808/Counts!H2808,"")</f>
        <v>0.157894736842105</v>
      </c>
      <c r="U2808" s="38" t="n">
        <f aca="false">IFERROR(1-Counts!L2808/Counts!K2808,"")</f>
        <v>1</v>
      </c>
      <c r="V2808" s="39" t="n">
        <f aca="false">IFERROR(Counts!AJ2808/Counts!AI2808,"")</f>
        <v>72.7058823529412</v>
      </c>
      <c r="W2808" s="38" t="n">
        <f aca="false">IFERROR(Counts!AK2808/Counts!AI2808,"")</f>
        <v>0.470588235294118</v>
      </c>
      <c r="X2808" s="40" t="n">
        <f aca="false">IFERROR(Counts!O2808,"")</f>
        <v>0.542</v>
      </c>
      <c r="Y2808" s="36" t="n">
        <f aca="false">IFERROR(INDEX('Season Counts'!$Y$2:$Y$740,$AF2808)/INDEX('Season Counts'!$X$2:$X$740,$AF2808),"")</f>
        <v>0.299152542372881</v>
      </c>
      <c r="Z2808" s="37" t="n">
        <f aca="false">IFERROR(J2808-Y2808,"")</f>
        <v>0.111211093990755</v>
      </c>
      <c r="AA2808" s="38" t="n">
        <f aca="false">IFERROR(INDEX('Season Counts'!$K$2:$K$740,$AF2808)/INDEX('Season Counts'!$J$2:$J$740,$AF2808),"")</f>
        <v>0.31404958677686</v>
      </c>
      <c r="AB2808" s="41" t="n">
        <f aca="false">IFERROR(R2808-AA2808,"")</f>
        <v>-0.0381875178113423</v>
      </c>
      <c r="AC2808" s="39" t="n">
        <f aca="false">IFERROR(INDEX('Season Counts'!$AG$2:$AG$740,$AF2808)/INDEX('Season Counts'!$AF$2:$AF$740,$AF2808),"")</f>
        <v>71.5</v>
      </c>
      <c r="AD2808" s="40" t="n">
        <f aca="false">IFERROR(V2808-AC2808,"")</f>
        <v>1.20588235294117</v>
      </c>
      <c r="AE2808" s="4" t="str">
        <f aca="false">IF(D2808&lt;Guide!$C$21,"Low PA",IF(TRIM(IF(ISNUMBER(AD2808),IF(N(AD2808)&lt;=-Guide!$C$24,"▼ Bat Speed  ",IF(N(AD2808)&gt;=Guide!$C$24,"▲ Bat Speed  ","")),"")&amp;IF(N(Z2808)&gt;=Guide!$C$22,"▲ Contact  ","")&amp;IF(N(Z2808)&lt;=-Guide!$C$22,"▼ Contact  ","")&amp;IF(N(AB2808)&gt;=Guide!$C$23,"▲ Chase  ","")&amp;IF(N(AB2808)&lt;=-Guide!$C$23,"▼ Chase  ",""))="","Stable",TRIM(IF(ISNUMBER(AD2808),IF(N(AD2808)&lt;=-Guide!$C$24,"▼ Bat Speed  ",IF(N(AD2808)&gt;=Guide!$C$24,"▲ Bat Speed  ","")),"")&amp;IF(N(Z2808)&gt;=Guide!$C$22,"▲ Contact  ","")&amp;IF(N(Z2808)&lt;=-Guide!$C$22,"▼ Contact  ","")&amp;IF(N(AB2808)&gt;=Guide!$C$23,"▲ Chase  ","")&amp;IF(N(AB2808)&lt;=-Guide!$C$23,"▼ Chase  ",""))))</f>
        <v>Low PA</v>
      </c>
      <c r="AF2808" s="35" t="n">
        <f aca="false">MATCH(Counts!A2808,'Season Counts'!$A$2:$A$740,0)</f>
        <v>714</v>
      </c>
    </row>
    <row r="2809" customFormat="false" ht="15" hidden="false" customHeight="false" outlineLevel="0" collapsed="false">
      <c r="A2809" s="34" t="str">
        <f aca="false">Counts!B2809</f>
        <v>TOR</v>
      </c>
      <c r="B2809" s="5" t="str">
        <f aca="false">Counts!C2809</f>
        <v>Eloy Jiménez</v>
      </c>
      <c r="C2809" s="34" t="str">
        <f aca="false">Counts!F2809</f>
        <v>Mar-Apr</v>
      </c>
      <c r="D2809" s="35" t="n">
        <f aca="false">IFERROR(Counts!P2809,"")</f>
        <v>35</v>
      </c>
      <c r="E2809" s="36" t="n">
        <f aca="false">IFERROR(Counts!R2809/Counts!Q2809,"")</f>
        <v>0.290322580645161</v>
      </c>
      <c r="F2809" s="36" t="n">
        <f aca="false">IFERROR((Counts!R2809+Counts!V2809+Counts!W2809)/(Counts!Q2809+Counts!V2809+Counts!W2809+Counts!X2809),"")</f>
        <v>0.342857142857143</v>
      </c>
      <c r="G2809" s="36" t="n">
        <f aca="false">IFERROR((Counts!R2809+Counts!S2809+2*Counts!T2809+3*Counts!U2809)/Counts!Q2809,"")</f>
        <v>0.290322580645161</v>
      </c>
      <c r="H2809" s="35" t="n">
        <f aca="false">IFERROR(Counts!U2809,"")</f>
        <v>0</v>
      </c>
      <c r="I2809" s="36" t="n">
        <f aca="false">IFERROR(Counts!Z2809/Counts!AA2809,"")</f>
        <v>0.291428571428571</v>
      </c>
      <c r="J2809" s="36" t="n">
        <f aca="false">IFERROR(Counts!AB2809/Counts!AA2809,"")</f>
        <v>0.256171428571429</v>
      </c>
      <c r="K2809" s="37" t="n">
        <f aca="false">IFERROR((Counts!AB2809-Counts!Z2809)/Counts!AA2809,"")</f>
        <v>-0.0352571428571429</v>
      </c>
      <c r="L2809" s="38" t="n">
        <f aca="false">IFERROR(Counts!Y2809/Counts!P2809,"")</f>
        <v>0.2</v>
      </c>
      <c r="M2809" s="38" t="n">
        <f aca="false">IFERROR(Counts!V2809/Counts!P2809,"")</f>
        <v>0.0857142857142857</v>
      </c>
      <c r="N2809" s="38" t="n">
        <f aca="false">IFERROR(Counts!AD2809/Counts!AC2809,"")</f>
        <v>0.04</v>
      </c>
      <c r="O2809" s="38" t="n">
        <f aca="false">IFERROR(Counts!AE2809/Counts!AC2809,"")</f>
        <v>0.44</v>
      </c>
      <c r="P2809" s="39" t="n">
        <f aca="false">IFERROR(Counts!AG2809/Counts!AF2809,"")</f>
        <v>89.224</v>
      </c>
      <c r="Q2809" s="38" t="n">
        <f aca="false">IFERROR(Counts!AH2809/Counts!AC2809,"")</f>
        <v>0.32</v>
      </c>
      <c r="R2809" s="38" t="n">
        <f aca="false">IFERROR(Counts!N2809/Counts!M2809,"")</f>
        <v>0.392405063291139</v>
      </c>
      <c r="S2809" s="38" t="n">
        <f aca="false">IFERROR(Counts!K2809/Counts!J2809,"")</f>
        <v>0.705882352941177</v>
      </c>
      <c r="T2809" s="38" t="n">
        <f aca="false">IFERROR(Counts!I2809/Counts!H2809,"")</f>
        <v>0.298507462686567</v>
      </c>
      <c r="U2809" s="38" t="n">
        <f aca="false">IFERROR(1-Counts!L2809/Counts!K2809,"")</f>
        <v>0.861111111111111</v>
      </c>
      <c r="V2809" s="39" t="n">
        <f aca="false">IFERROR(Counts!AJ2809/Counts!AI2809,"")</f>
        <v>72.6983050847458</v>
      </c>
      <c r="W2809" s="38" t="n">
        <f aca="false">IFERROR(Counts!AK2809/Counts!AI2809,"")</f>
        <v>0.220338983050847</v>
      </c>
      <c r="X2809" s="40" t="n">
        <f aca="false">IFERROR(Counts!O2809,"")</f>
        <v>-0.971</v>
      </c>
      <c r="Y2809" s="36" t="n">
        <f aca="false">IFERROR(INDEX('Season Counts'!$Y$2:$Y$740,$AF2809)/INDEX('Season Counts'!$X$2:$X$740,$AF2809),"")</f>
        <v>0.256171428571429</v>
      </c>
      <c r="Z2809" s="37" t="n">
        <f aca="false">IFERROR(J2809-Y2809,"")</f>
        <v>0</v>
      </c>
      <c r="AA2809" s="38" t="n">
        <f aca="false">IFERROR(INDEX('Season Counts'!$K$2:$K$740,$AF2809)/INDEX('Season Counts'!$J$2:$J$740,$AF2809),"")</f>
        <v>0.392405063291139</v>
      </c>
      <c r="AB2809" s="41" t="n">
        <f aca="false">IFERROR(R2809-AA2809,"")</f>
        <v>0</v>
      </c>
      <c r="AC2809" s="39" t="n">
        <f aca="false">IFERROR(INDEX('Season Counts'!$AG$2:$AG$740,$AF2809)/INDEX('Season Counts'!$AF$2:$AF$740,$AF2809),"")</f>
        <v>72.6983050847458</v>
      </c>
      <c r="AD2809" s="40" t="n">
        <f aca="false">IFERROR(V2809-AC2809,"")</f>
        <v>0</v>
      </c>
      <c r="AE2809" s="4" t="str">
        <f aca="false">IF(D2809&lt;Guide!$C$21,"Low PA",IF(TRIM(IF(ISNUMBER(AD2809),IF(N(AD2809)&lt;=-Guide!$C$24,"▼ Bat Speed  ",IF(N(AD2809)&gt;=Guide!$C$24,"▲ Bat Speed  ","")),"")&amp;IF(N(Z2809)&gt;=Guide!$C$22,"▲ Contact  ","")&amp;IF(N(Z2809)&lt;=-Guide!$C$22,"▼ Contact  ","")&amp;IF(N(AB2809)&gt;=Guide!$C$23,"▲ Chase  ","")&amp;IF(N(AB2809)&lt;=-Guide!$C$23,"▼ Chase  ",""))="","Stable",TRIM(IF(ISNUMBER(AD2809),IF(N(AD2809)&lt;=-Guide!$C$24,"▼ Bat Speed  ",IF(N(AD2809)&gt;=Guide!$C$24,"▲ Bat Speed  ","")),"")&amp;IF(N(Z2809)&gt;=Guide!$C$22,"▲ Contact  ","")&amp;IF(N(Z2809)&lt;=-Guide!$C$22,"▼ Contact  ","")&amp;IF(N(AB2809)&gt;=Guide!$C$23,"▲ Chase  ","")&amp;IF(N(AB2809)&lt;=-Guide!$C$23,"▼ Chase  ",""))))</f>
        <v>Low PA</v>
      </c>
      <c r="AF2809" s="35" t="n">
        <f aca="false">MATCH(Counts!A2809,'Season Counts'!$A$2:$A$740,0)</f>
        <v>715</v>
      </c>
    </row>
    <row r="2810" customFormat="false" ht="15" hidden="false" customHeight="false" outlineLevel="0" collapsed="false">
      <c r="A2810" s="34" t="str">
        <f aca="false">Counts!B2810</f>
        <v>TOR</v>
      </c>
      <c r="B2810" s="5" t="str">
        <f aca="false">Counts!C2810</f>
        <v>Addison Barger</v>
      </c>
      <c r="C2810" s="34" t="str">
        <f aca="false">Counts!F2810</f>
        <v>Mar-Apr</v>
      </c>
      <c r="D2810" s="35" t="n">
        <f aca="false">IFERROR(Counts!P2810,"")</f>
        <v>23</v>
      </c>
      <c r="E2810" s="36" t="n">
        <f aca="false">IFERROR(Counts!R2810/Counts!Q2810,"")</f>
        <v>0.0526315789473684</v>
      </c>
      <c r="F2810" s="36" t="n">
        <f aca="false">IFERROR((Counts!R2810+Counts!V2810+Counts!W2810)/(Counts!Q2810+Counts!V2810+Counts!W2810+Counts!X2810),"")</f>
        <v>0.173913043478261</v>
      </c>
      <c r="G2810" s="36" t="n">
        <f aca="false">IFERROR((Counts!R2810+Counts!S2810+2*Counts!T2810+3*Counts!U2810)/Counts!Q2810,"")</f>
        <v>0.105263157894737</v>
      </c>
      <c r="H2810" s="35" t="n">
        <f aca="false">IFERROR(Counts!U2810,"")</f>
        <v>0</v>
      </c>
      <c r="I2810" s="36" t="n">
        <f aca="false">IFERROR(Counts!Z2810/Counts!AA2810,"")</f>
        <v>0.145652173913043</v>
      </c>
      <c r="J2810" s="36" t="n">
        <f aca="false">IFERROR(Counts!AB2810/Counts!AA2810,"")</f>
        <v>0.22995652173913</v>
      </c>
      <c r="K2810" s="37" t="n">
        <f aca="false">IFERROR((Counts!AB2810-Counts!Z2810)/Counts!AA2810,"")</f>
        <v>0.0843043478260869</v>
      </c>
      <c r="L2810" s="38" t="n">
        <f aca="false">IFERROR(Counts!Y2810/Counts!P2810,"")</f>
        <v>0.260869565217391</v>
      </c>
      <c r="M2810" s="38" t="n">
        <f aca="false">IFERROR(Counts!V2810/Counts!P2810,"")</f>
        <v>0.130434782608696</v>
      </c>
      <c r="N2810" s="38" t="n">
        <f aca="false">IFERROR(Counts!AD2810/Counts!AC2810,"")</f>
        <v>0</v>
      </c>
      <c r="O2810" s="38" t="n">
        <f aca="false">IFERROR(Counts!AE2810/Counts!AC2810,"")</f>
        <v>0.5</v>
      </c>
      <c r="P2810" s="39" t="n">
        <f aca="false">IFERROR(Counts!AG2810/Counts!AF2810,"")</f>
        <v>90.6928571428572</v>
      </c>
      <c r="Q2810" s="38" t="n">
        <f aca="false">IFERROR(Counts!AH2810/Counts!AC2810,"")</f>
        <v>0.214285714285714</v>
      </c>
      <c r="R2810" s="38" t="n">
        <f aca="false">IFERROR(Counts!N2810/Counts!M2810,"")</f>
        <v>0.416666666666667</v>
      </c>
      <c r="S2810" s="38" t="n">
        <f aca="false">IFERROR(Counts!K2810/Counts!J2810,"")</f>
        <v>0.588235294117647</v>
      </c>
      <c r="T2810" s="38" t="n">
        <f aca="false">IFERROR(Counts!I2810/Counts!H2810,"")</f>
        <v>0.222222222222222</v>
      </c>
      <c r="U2810" s="38" t="n">
        <f aca="false">IFERROR(1-Counts!L2810/Counts!K2810,"")</f>
        <v>0.9</v>
      </c>
      <c r="V2810" s="39" t="n">
        <f aca="false">IFERROR(Counts!AJ2810/Counts!AI2810,"")</f>
        <v>73.9282051282051</v>
      </c>
      <c r="W2810" s="38" t="n">
        <f aca="false">IFERROR(Counts!AK2810/Counts!AI2810,"")</f>
        <v>0.487179487179487</v>
      </c>
      <c r="X2810" s="40" t="n">
        <f aca="false">IFERROR(Counts!O2810,"")</f>
        <v>-3.408</v>
      </c>
      <c r="Y2810" s="36" t="n">
        <f aca="false">IFERROR(INDEX('Season Counts'!$Y$2:$Y$740,$AF2810)/INDEX('Season Counts'!$X$2:$X$740,$AF2810),"")</f>
        <v>0.255428571428571</v>
      </c>
      <c r="Z2810" s="37" t="n">
        <f aca="false">IFERROR(J2810-Y2810,"")</f>
        <v>-0.025472049689441</v>
      </c>
      <c r="AA2810" s="38" t="n">
        <f aca="false">IFERROR(INDEX('Season Counts'!$K$2:$K$740,$AF2810)/INDEX('Season Counts'!$J$2:$J$740,$AF2810),"")</f>
        <v>0.355263157894737</v>
      </c>
      <c r="AB2810" s="41" t="n">
        <f aca="false">IFERROR(R2810-AA2810,"")</f>
        <v>0.0614035087719299</v>
      </c>
      <c r="AC2810" s="39" t="n">
        <f aca="false">IFERROR(INDEX('Season Counts'!$AG$2:$AG$740,$AF2810)/INDEX('Season Counts'!$AF$2:$AF$740,$AF2810),"")</f>
        <v>74.295652173913</v>
      </c>
      <c r="AD2810" s="40" t="n">
        <f aca="false">IFERROR(V2810-AC2810,"")</f>
        <v>-0.36744704570792</v>
      </c>
      <c r="AE2810" s="4" t="str">
        <f aca="false">IF(D2810&lt;Guide!$C$21,"Low PA",IF(TRIM(IF(ISNUMBER(AD2810),IF(N(AD2810)&lt;=-Guide!$C$24,"▼ Bat Speed  ",IF(N(AD2810)&gt;=Guide!$C$24,"▲ Bat Speed  ","")),"")&amp;IF(N(Z2810)&gt;=Guide!$C$22,"▲ Contact  ","")&amp;IF(N(Z2810)&lt;=-Guide!$C$22,"▼ Contact  ","")&amp;IF(N(AB2810)&gt;=Guide!$C$23,"▲ Chase  ","")&amp;IF(N(AB2810)&lt;=-Guide!$C$23,"▼ Chase  ",""))="","Stable",TRIM(IF(ISNUMBER(AD2810),IF(N(AD2810)&lt;=-Guide!$C$24,"▼ Bat Speed  ",IF(N(AD2810)&gt;=Guide!$C$24,"▲ Bat Speed  ","")),"")&amp;IF(N(Z2810)&gt;=Guide!$C$22,"▲ Contact  ","")&amp;IF(N(Z2810)&lt;=-Guide!$C$22,"▼ Contact  ","")&amp;IF(N(AB2810)&gt;=Guide!$C$23,"▲ Chase  ","")&amp;IF(N(AB2810)&lt;=-Guide!$C$23,"▼ Chase  ",""))))</f>
        <v>Low PA</v>
      </c>
      <c r="AF2810" s="35" t="n">
        <f aca="false">MATCH(Counts!A2810,'Season Counts'!$A$2:$A$740,0)</f>
        <v>716</v>
      </c>
    </row>
    <row r="2811" customFormat="false" ht="15" hidden="false" customHeight="false" outlineLevel="0" collapsed="false">
      <c r="A2811" s="34" t="str">
        <f aca="false">Counts!B2811</f>
        <v>TOR</v>
      </c>
      <c r="B2811" s="5" t="str">
        <f aca="false">Counts!C2811</f>
        <v>Addison Barger</v>
      </c>
      <c r="C2811" s="34" t="str">
        <f aca="false">Counts!F2811</f>
        <v>May</v>
      </c>
      <c r="D2811" s="35" t="n">
        <f aca="false">IFERROR(Counts!P2811,"")</f>
        <v>5</v>
      </c>
      <c r="E2811" s="36" t="n">
        <f aca="false">IFERROR(Counts!R2811/Counts!Q2811,"")</f>
        <v>0</v>
      </c>
      <c r="F2811" s="36" t="n">
        <f aca="false">IFERROR((Counts!R2811+Counts!V2811+Counts!W2811)/(Counts!Q2811+Counts!V2811+Counts!W2811+Counts!X2811),"")</f>
        <v>0.4</v>
      </c>
      <c r="G2811" s="36" t="n">
        <f aca="false">IFERROR((Counts!R2811+Counts!S2811+2*Counts!T2811+3*Counts!U2811)/Counts!Q2811,"")</f>
        <v>0</v>
      </c>
      <c r="H2811" s="35" t="n">
        <f aca="false">IFERROR(Counts!U2811,"")</f>
        <v>0</v>
      </c>
      <c r="I2811" s="36" t="n">
        <f aca="false">IFERROR(Counts!Z2811/Counts!AA2811,"")</f>
        <v>0.28</v>
      </c>
      <c r="J2811" s="36" t="n">
        <f aca="false">IFERROR(Counts!AB2811/Counts!AA2811,"")</f>
        <v>0.3726</v>
      </c>
      <c r="K2811" s="37" t="n">
        <f aca="false">IFERROR((Counts!AB2811-Counts!Z2811)/Counts!AA2811,"")</f>
        <v>0.0926</v>
      </c>
      <c r="L2811" s="38" t="n">
        <f aca="false">IFERROR(Counts!Y2811/Counts!P2811,"")</f>
        <v>0.2</v>
      </c>
      <c r="M2811" s="38" t="n">
        <f aca="false">IFERROR(Counts!V2811/Counts!P2811,"")</f>
        <v>0.4</v>
      </c>
      <c r="N2811" s="38" t="n">
        <f aca="false">IFERROR(Counts!AD2811/Counts!AC2811,"")</f>
        <v>0</v>
      </c>
      <c r="O2811" s="38" t="n">
        <f aca="false">IFERROR(Counts!AE2811/Counts!AC2811,"")</f>
        <v>0.5</v>
      </c>
      <c r="P2811" s="39" t="n">
        <f aca="false">IFERROR(Counts!AG2811/Counts!AF2811,"")</f>
        <v>77.05</v>
      </c>
      <c r="Q2811" s="38" t="n">
        <f aca="false">IFERROR(Counts!AH2811/Counts!AC2811,"")</f>
        <v>0.5</v>
      </c>
      <c r="R2811" s="38" t="n">
        <f aca="false">IFERROR(Counts!N2811/Counts!M2811,"")</f>
        <v>0.125</v>
      </c>
      <c r="S2811" s="38" t="n">
        <f aca="false">IFERROR(Counts!K2811/Counts!J2811,"")</f>
        <v>0.555555555555556</v>
      </c>
      <c r="T2811" s="38" t="n">
        <f aca="false">IFERROR(Counts!I2811/Counts!H2811,"")</f>
        <v>0</v>
      </c>
      <c r="U2811" s="38" t="n">
        <f aca="false">IFERROR(1-Counts!L2811/Counts!K2811,"")</f>
        <v>1</v>
      </c>
      <c r="V2811" s="39" t="n">
        <f aca="false">IFERROR(Counts!AJ2811/Counts!AI2811,"")</f>
        <v>76.3428571428571</v>
      </c>
      <c r="W2811" s="38" t="n">
        <f aca="false">IFERROR(Counts!AK2811/Counts!AI2811,"")</f>
        <v>0.571428571428571</v>
      </c>
      <c r="X2811" s="40" t="n">
        <f aca="false">IFERROR(Counts!O2811,"")</f>
        <v>0.005</v>
      </c>
      <c r="Y2811" s="36" t="n">
        <f aca="false">IFERROR(INDEX('Season Counts'!$Y$2:$Y$740,$AF2811)/INDEX('Season Counts'!$X$2:$X$740,$AF2811),"")</f>
        <v>0.255428571428571</v>
      </c>
      <c r="Z2811" s="37" t="n">
        <f aca="false">IFERROR(J2811-Y2811,"")</f>
        <v>0.117171428571429</v>
      </c>
      <c r="AA2811" s="38" t="n">
        <f aca="false">IFERROR(INDEX('Season Counts'!$K$2:$K$740,$AF2811)/INDEX('Season Counts'!$J$2:$J$740,$AF2811),"")</f>
        <v>0.355263157894737</v>
      </c>
      <c r="AB2811" s="41" t="n">
        <f aca="false">IFERROR(R2811-AA2811,"")</f>
        <v>-0.230263157894737</v>
      </c>
      <c r="AC2811" s="39" t="n">
        <f aca="false">IFERROR(INDEX('Season Counts'!$AG$2:$AG$740,$AF2811)/INDEX('Season Counts'!$AF$2:$AF$740,$AF2811),"")</f>
        <v>74.295652173913</v>
      </c>
      <c r="AD2811" s="40" t="n">
        <f aca="false">IFERROR(V2811-AC2811,"")</f>
        <v>2.0472049689441</v>
      </c>
      <c r="AE2811" s="4" t="str">
        <f aca="false">IF(D2811&lt;Guide!$C$21,"Low PA",IF(TRIM(IF(ISNUMBER(AD2811),IF(N(AD2811)&lt;=-Guide!$C$24,"▼ Bat Speed  ",IF(N(AD2811)&gt;=Guide!$C$24,"▲ Bat Speed  ","")),"")&amp;IF(N(Z2811)&gt;=Guide!$C$22,"▲ Contact  ","")&amp;IF(N(Z2811)&lt;=-Guide!$C$22,"▼ Contact  ","")&amp;IF(N(AB2811)&gt;=Guide!$C$23,"▲ Chase  ","")&amp;IF(N(AB2811)&lt;=-Guide!$C$23,"▼ Chase  ",""))="","Stable",TRIM(IF(ISNUMBER(AD2811),IF(N(AD2811)&lt;=-Guide!$C$24,"▼ Bat Speed  ",IF(N(AD2811)&gt;=Guide!$C$24,"▲ Bat Speed  ","")),"")&amp;IF(N(Z2811)&gt;=Guide!$C$22,"▲ Contact  ","")&amp;IF(N(Z2811)&lt;=-Guide!$C$22,"▼ Contact  ","")&amp;IF(N(AB2811)&gt;=Guide!$C$23,"▲ Chase  ","")&amp;IF(N(AB2811)&lt;=-Guide!$C$23,"▼ Chase  ",""))))</f>
        <v>Low PA</v>
      </c>
      <c r="AF2811" s="35" t="n">
        <f aca="false">MATCH(Counts!A2811,'Season Counts'!$A$2:$A$740,0)</f>
        <v>716</v>
      </c>
    </row>
    <row r="2812" customFormat="false" ht="15" hidden="false" customHeight="false" outlineLevel="0" collapsed="false">
      <c r="A2812" s="34" t="str">
        <f aca="false">Counts!B2812</f>
        <v>TOR</v>
      </c>
      <c r="B2812" s="5" t="str">
        <f aca="false">Counts!C2812</f>
        <v>Daz Cameron</v>
      </c>
      <c r="C2812" s="34" t="str">
        <f aca="false">Counts!F2812</f>
        <v>Aug</v>
      </c>
      <c r="D2812" s="35" t="n">
        <f aca="false">IFERROR(Counts!P2812,"")</f>
        <v>25</v>
      </c>
      <c r="E2812" s="36" t="n">
        <f aca="false">IFERROR(Counts!R2812/Counts!Q2812,"")</f>
        <v>0.208333333333333</v>
      </c>
      <c r="F2812" s="36" t="n">
        <f aca="false">IFERROR((Counts!R2812+Counts!V2812+Counts!W2812)/(Counts!Q2812+Counts!V2812+Counts!W2812+Counts!X2812),"")</f>
        <v>0.2</v>
      </c>
      <c r="G2812" s="36" t="n">
        <f aca="false">IFERROR((Counts!R2812+Counts!S2812+2*Counts!T2812+3*Counts!U2812)/Counts!Q2812,"")</f>
        <v>0.375</v>
      </c>
      <c r="H2812" s="35" t="n">
        <f aca="false">IFERROR(Counts!U2812,"")</f>
        <v>1</v>
      </c>
      <c r="I2812" s="36" t="n">
        <f aca="false">IFERROR(Counts!Z2812/Counts!AA2812,"")</f>
        <v>0.238</v>
      </c>
      <c r="J2812" s="36" t="n">
        <f aca="false">IFERROR(Counts!AB2812/Counts!AA2812,"")</f>
        <v>0.29088</v>
      </c>
      <c r="K2812" s="37" t="n">
        <f aca="false">IFERROR((Counts!AB2812-Counts!Z2812)/Counts!AA2812,"")</f>
        <v>0.05288</v>
      </c>
      <c r="L2812" s="38" t="n">
        <f aca="false">IFERROR(Counts!Y2812/Counts!P2812,"")</f>
        <v>0.28</v>
      </c>
      <c r="M2812" s="38" t="n">
        <f aca="false">IFERROR(Counts!V2812/Counts!P2812,"")</f>
        <v>0</v>
      </c>
      <c r="N2812" s="38" t="n">
        <f aca="false">IFERROR(Counts!AD2812/Counts!AC2812,"")</f>
        <v>0.111111111111111</v>
      </c>
      <c r="O2812" s="38" t="n">
        <f aca="false">IFERROR(Counts!AE2812/Counts!AC2812,"")</f>
        <v>0.277777777777778</v>
      </c>
      <c r="P2812" s="39" t="n">
        <f aca="false">IFERROR(Counts!AG2812/Counts!AF2812,"")</f>
        <v>84.0888888888889</v>
      </c>
      <c r="Q2812" s="38" t="n">
        <f aca="false">IFERROR(Counts!AH2812/Counts!AC2812,"")</f>
        <v>0.333333333333333</v>
      </c>
      <c r="R2812" s="38" t="n">
        <f aca="false">IFERROR(Counts!N2812/Counts!M2812,"")</f>
        <v>0.302325581395349</v>
      </c>
      <c r="S2812" s="38" t="n">
        <f aca="false">IFERROR(Counts!K2812/Counts!J2812,"")</f>
        <v>0.692307692307692</v>
      </c>
      <c r="T2812" s="38" t="n">
        <f aca="false">IFERROR(Counts!I2812/Counts!H2812,"")</f>
        <v>0.204081632653061</v>
      </c>
      <c r="U2812" s="38" t="n">
        <f aca="false">IFERROR(1-Counts!L2812/Counts!K2812,"")</f>
        <v>0.861111111111111</v>
      </c>
      <c r="V2812" s="39" t="n">
        <f aca="false">IFERROR(Counts!AJ2812/Counts!AI2812,"")</f>
        <v>73.6613636363636</v>
      </c>
      <c r="W2812" s="38" t="n">
        <f aca="false">IFERROR(Counts!AK2812/Counts!AI2812,"")</f>
        <v>0.409090909090909</v>
      </c>
      <c r="X2812" s="40" t="n">
        <f aca="false">IFERROR(Counts!O2812,"")</f>
        <v>-1.65</v>
      </c>
      <c r="Y2812" s="36" t="n">
        <f aca="false">IFERROR(INDEX('Season Counts'!$Y$2:$Y$740,$AF2812)/INDEX('Season Counts'!$X$2:$X$740,$AF2812),"")</f>
        <v>0.29088</v>
      </c>
      <c r="Z2812" s="37" t="n">
        <f aca="false">IFERROR(J2812-Y2812,"")</f>
        <v>0</v>
      </c>
      <c r="AA2812" s="38" t="n">
        <f aca="false">IFERROR(INDEX('Season Counts'!$K$2:$K$740,$AF2812)/INDEX('Season Counts'!$J$2:$J$740,$AF2812),"")</f>
        <v>0.302325581395349</v>
      </c>
      <c r="AB2812" s="41" t="n">
        <f aca="false">IFERROR(R2812-AA2812,"")</f>
        <v>0</v>
      </c>
      <c r="AC2812" s="39" t="n">
        <f aca="false">IFERROR(INDEX('Season Counts'!$AG$2:$AG$740,$AF2812)/INDEX('Season Counts'!$AF$2:$AF$740,$AF2812),"")</f>
        <v>73.6613636363636</v>
      </c>
      <c r="AD2812" s="40" t="n">
        <f aca="false">IFERROR(V2812-AC2812,"")</f>
        <v>0</v>
      </c>
      <c r="AE2812" s="4" t="str">
        <f aca="false">IF(D2812&lt;Guide!$C$21,"Low PA",IF(TRIM(IF(ISNUMBER(AD2812),IF(N(AD2812)&lt;=-Guide!$C$24,"▼ Bat Speed  ",IF(N(AD2812)&gt;=Guide!$C$24,"▲ Bat Speed  ","")),"")&amp;IF(N(Z2812)&gt;=Guide!$C$22,"▲ Contact  ","")&amp;IF(N(Z2812)&lt;=-Guide!$C$22,"▼ Contact  ","")&amp;IF(N(AB2812)&gt;=Guide!$C$23,"▲ Chase  ","")&amp;IF(N(AB2812)&lt;=-Guide!$C$23,"▼ Chase  ",""))="","Stable",TRIM(IF(ISNUMBER(AD2812),IF(N(AD2812)&lt;=-Guide!$C$24,"▼ Bat Speed  ",IF(N(AD2812)&gt;=Guide!$C$24,"▲ Bat Speed  ","")),"")&amp;IF(N(Z2812)&gt;=Guide!$C$22,"▲ Contact  ","")&amp;IF(N(Z2812)&lt;=-Guide!$C$22,"▼ Contact  ","")&amp;IF(N(AB2812)&gt;=Guide!$C$23,"▲ Chase  ","")&amp;IF(N(AB2812)&lt;=-Guide!$C$23,"▼ Chase  ",""))))</f>
        <v>Low PA</v>
      </c>
      <c r="AF2812" s="35" t="n">
        <f aca="false">MATCH(Counts!A2812,'Season Counts'!$A$2:$A$740,0)</f>
        <v>717</v>
      </c>
    </row>
    <row r="2813" customFormat="false" ht="15" hidden="false" customHeight="false" outlineLevel="0" collapsed="false">
      <c r="A2813" s="34" t="str">
        <f aca="false">Counts!B2813</f>
        <v>TOR</v>
      </c>
      <c r="B2813" s="5" t="str">
        <f aca="false">Counts!C2813</f>
        <v>Jonatan Clase</v>
      </c>
      <c r="C2813" s="34" t="str">
        <f aca="false">Counts!F2813</f>
        <v>Jul</v>
      </c>
      <c r="D2813" s="35" t="n">
        <f aca="false">IFERROR(Counts!P2813,"")</f>
        <v>25</v>
      </c>
      <c r="E2813" s="36" t="n">
        <f aca="false">IFERROR(Counts!R2813/Counts!Q2813,"")</f>
        <v>0.272727272727273</v>
      </c>
      <c r="F2813" s="36" t="n">
        <f aca="false">IFERROR((Counts!R2813+Counts!V2813+Counts!W2813)/(Counts!Q2813+Counts!V2813+Counts!W2813+Counts!X2813),"")</f>
        <v>0.36</v>
      </c>
      <c r="G2813" s="36" t="n">
        <f aca="false">IFERROR((Counts!R2813+Counts!S2813+2*Counts!T2813+3*Counts!U2813)/Counts!Q2813,"")</f>
        <v>0.545454545454545</v>
      </c>
      <c r="H2813" s="35" t="n">
        <f aca="false">IFERROR(Counts!U2813,"")</f>
        <v>2</v>
      </c>
      <c r="I2813" s="36" t="n">
        <f aca="false">IFERROR(Counts!Z2813/Counts!AA2813,"")</f>
        <v>0.388</v>
      </c>
      <c r="J2813" s="36" t="n">
        <f aca="false">IFERROR(Counts!AB2813/Counts!AA2813,"")</f>
        <v>0.24744</v>
      </c>
      <c r="K2813" s="37" t="n">
        <f aca="false">IFERROR((Counts!AB2813-Counts!Z2813)/Counts!AA2813,"")</f>
        <v>-0.14056</v>
      </c>
      <c r="L2813" s="38" t="n">
        <f aca="false">IFERROR(Counts!Y2813/Counts!P2813,"")</f>
        <v>0.32</v>
      </c>
      <c r="M2813" s="38" t="n">
        <f aca="false">IFERROR(Counts!V2813/Counts!P2813,"")</f>
        <v>0.12</v>
      </c>
      <c r="N2813" s="38" t="n">
        <f aca="false">IFERROR(Counts!AD2813/Counts!AC2813,"")</f>
        <v>0</v>
      </c>
      <c r="O2813" s="38" t="n">
        <f aca="false">IFERROR(Counts!AE2813/Counts!AC2813,"")</f>
        <v>0.357142857142857</v>
      </c>
      <c r="P2813" s="39" t="n">
        <f aca="false">IFERROR(Counts!AG2813/Counts!AF2813,"")</f>
        <v>86.7642857142857</v>
      </c>
      <c r="Q2813" s="38" t="n">
        <f aca="false">IFERROR(Counts!AH2813/Counts!AC2813,"")</f>
        <v>0.214285714285714</v>
      </c>
      <c r="R2813" s="38" t="n">
        <f aca="false">IFERROR(Counts!N2813/Counts!M2813,"")</f>
        <v>0.266666666666667</v>
      </c>
      <c r="S2813" s="38" t="n">
        <f aca="false">IFERROR(Counts!K2813/Counts!J2813,"")</f>
        <v>0.611111111111111</v>
      </c>
      <c r="T2813" s="38" t="n">
        <f aca="false">IFERROR(Counts!I2813/Counts!H2813,"")</f>
        <v>0.244897959183673</v>
      </c>
      <c r="U2813" s="38" t="n">
        <f aca="false">IFERROR(1-Counts!L2813/Counts!K2813,"")</f>
        <v>0.878787878787879</v>
      </c>
      <c r="V2813" s="39" t="n">
        <f aca="false">IFERROR(Counts!AJ2813/Counts!AI2813,"")</f>
        <v>69.19</v>
      </c>
      <c r="W2813" s="38" t="n">
        <f aca="false">IFERROR(Counts!AK2813/Counts!AI2813,"")</f>
        <v>0.15</v>
      </c>
      <c r="X2813" s="40" t="n">
        <f aca="false">IFERROR(Counts!O2813,"")</f>
        <v>1.091</v>
      </c>
      <c r="Y2813" s="36" t="n">
        <f aca="false">IFERROR(INDEX('Season Counts'!$Y$2:$Y$740,$AF2813)/INDEX('Season Counts'!$X$2:$X$740,$AF2813),"")</f>
        <v>0.24744</v>
      </c>
      <c r="Z2813" s="37" t="n">
        <f aca="false">IFERROR(J2813-Y2813,"")</f>
        <v>0</v>
      </c>
      <c r="AA2813" s="38" t="n">
        <f aca="false">IFERROR(INDEX('Season Counts'!$K$2:$K$740,$AF2813)/INDEX('Season Counts'!$J$2:$J$740,$AF2813),"")</f>
        <v>0.266666666666667</v>
      </c>
      <c r="AB2813" s="41" t="n">
        <f aca="false">IFERROR(R2813-AA2813,"")</f>
        <v>0</v>
      </c>
      <c r="AC2813" s="39" t="n">
        <f aca="false">IFERROR(INDEX('Season Counts'!$AG$2:$AG$740,$AF2813)/INDEX('Season Counts'!$AF$2:$AF$740,$AF2813),"")</f>
        <v>69.19</v>
      </c>
      <c r="AD2813" s="40" t="n">
        <f aca="false">IFERROR(V2813-AC2813,"")</f>
        <v>0</v>
      </c>
      <c r="AE2813" s="4" t="str">
        <f aca="false">IF(D2813&lt;Guide!$C$21,"Low PA",IF(TRIM(IF(ISNUMBER(AD2813),IF(N(AD2813)&lt;=-Guide!$C$24,"▼ Bat Speed  ",IF(N(AD2813)&gt;=Guide!$C$24,"▲ Bat Speed  ","")),"")&amp;IF(N(Z2813)&gt;=Guide!$C$22,"▲ Contact  ","")&amp;IF(N(Z2813)&lt;=-Guide!$C$22,"▼ Contact  ","")&amp;IF(N(AB2813)&gt;=Guide!$C$23,"▲ Chase  ","")&amp;IF(N(AB2813)&lt;=-Guide!$C$23,"▼ Chase  ",""))="","Stable",TRIM(IF(ISNUMBER(AD2813),IF(N(AD2813)&lt;=-Guide!$C$24,"▼ Bat Speed  ",IF(N(AD2813)&gt;=Guide!$C$24,"▲ Bat Speed  ","")),"")&amp;IF(N(Z2813)&gt;=Guide!$C$22,"▲ Contact  ","")&amp;IF(N(Z2813)&lt;=-Guide!$C$22,"▼ Contact  ","")&amp;IF(N(AB2813)&gt;=Guide!$C$23,"▲ Chase  ","")&amp;IF(N(AB2813)&lt;=-Guide!$C$23,"▼ Chase  ",""))))</f>
        <v>Low PA</v>
      </c>
      <c r="AF2813" s="35" t="n">
        <f aca="false">MATCH(Counts!A2813,'Season Counts'!$A$2:$A$740,0)</f>
        <v>718</v>
      </c>
    </row>
    <row r="2814" customFormat="false" ht="15" hidden="false" customHeight="false" outlineLevel="0" collapsed="false">
      <c r="A2814" s="34" t="str">
        <f aca="false">Counts!B2814</f>
        <v>TOR</v>
      </c>
      <c r="B2814" s="5" t="str">
        <f aca="false">Counts!C2814</f>
        <v>Rudy Martin Jr.</v>
      </c>
      <c r="C2814" s="34" t="str">
        <f aca="false">Counts!F2814</f>
        <v>Sep</v>
      </c>
      <c r="D2814" s="35" t="n">
        <f aca="false">IFERROR(Counts!P2814,"")</f>
        <v>3</v>
      </c>
      <c r="E2814" s="36" t="n">
        <f aca="false">IFERROR(Counts!R2814/Counts!Q2814,"")</f>
        <v>0</v>
      </c>
      <c r="F2814" s="36" t="n">
        <f aca="false">IFERROR((Counts!R2814+Counts!V2814+Counts!W2814)/(Counts!Q2814+Counts!V2814+Counts!W2814+Counts!X2814),"")</f>
        <v>0.333333333333333</v>
      </c>
      <c r="G2814" s="36" t="n">
        <f aca="false">IFERROR((Counts!R2814+Counts!S2814+2*Counts!T2814+3*Counts!U2814)/Counts!Q2814,"")</f>
        <v>0</v>
      </c>
      <c r="H2814" s="35" t="n">
        <f aca="false">IFERROR(Counts!U2814,"")</f>
        <v>0</v>
      </c>
      <c r="I2814" s="36" t="n">
        <f aca="false">IFERROR(Counts!Z2814/Counts!AA2814,"")</f>
        <v>0.233333333333333</v>
      </c>
      <c r="J2814" s="36" t="n">
        <f aca="false">IFERROR(Counts!AB2814/Counts!AA2814,"")</f>
        <v>0.263333333333333</v>
      </c>
      <c r="K2814" s="37" t="n">
        <f aca="false">IFERROR((Counts!AB2814-Counts!Z2814)/Counts!AA2814,"")</f>
        <v>0.03</v>
      </c>
      <c r="L2814" s="38" t="n">
        <f aca="false">IFERROR(Counts!Y2814/Counts!P2814,"")</f>
        <v>0.333333333333333</v>
      </c>
      <c r="M2814" s="38" t="n">
        <f aca="false">IFERROR(Counts!V2814/Counts!P2814,"")</f>
        <v>0.333333333333333</v>
      </c>
      <c r="N2814" s="38" t="n">
        <f aca="false">IFERROR(Counts!AD2814/Counts!AC2814,"")</f>
        <v>0</v>
      </c>
      <c r="O2814" s="38" t="n">
        <f aca="false">IFERROR(Counts!AE2814/Counts!AC2814,"")</f>
        <v>0</v>
      </c>
      <c r="P2814" s="39" t="n">
        <f aca="false">IFERROR(Counts!AG2814/Counts!AF2814,"")</f>
        <v>85.5</v>
      </c>
      <c r="Q2814" s="38" t="n">
        <f aca="false">IFERROR(Counts!AH2814/Counts!AC2814,"")</f>
        <v>0</v>
      </c>
      <c r="R2814" s="38" t="n">
        <f aca="false">IFERROR(Counts!N2814/Counts!M2814,"")</f>
        <v>0.25</v>
      </c>
      <c r="S2814" s="38" t="n">
        <f aca="false">IFERROR(Counts!K2814/Counts!J2814,"")</f>
        <v>0.333333333333333</v>
      </c>
      <c r="T2814" s="38" t="n">
        <f aca="false">IFERROR(Counts!I2814/Counts!H2814,"")</f>
        <v>0.666666666666667</v>
      </c>
      <c r="U2814" s="38" t="n">
        <f aca="false">IFERROR(1-Counts!L2814/Counts!K2814,"")</f>
        <v>0.5</v>
      </c>
      <c r="V2814" s="39" t="n">
        <f aca="false">IFERROR(Counts!AJ2814/Counts!AI2814,"")</f>
        <v>72.7333333333333</v>
      </c>
      <c r="W2814" s="38" t="n">
        <f aca="false">IFERROR(Counts!AK2814/Counts!AI2814,"")</f>
        <v>0</v>
      </c>
      <c r="X2814" s="40" t="n">
        <f aca="false">IFERROR(Counts!O2814,"")</f>
        <v>-0.345</v>
      </c>
      <c r="Y2814" s="36" t="n">
        <f aca="false">IFERROR(INDEX('Season Counts'!$Y$2:$Y$740,$AF2814)/INDEX('Season Counts'!$X$2:$X$740,$AF2814),"")</f>
        <v>0.263333333333333</v>
      </c>
      <c r="Z2814" s="37" t="n">
        <f aca="false">IFERROR(J2814-Y2814,"")</f>
        <v>0</v>
      </c>
      <c r="AA2814" s="38" t="n">
        <f aca="false">IFERROR(INDEX('Season Counts'!$K$2:$K$740,$AF2814)/INDEX('Season Counts'!$J$2:$J$740,$AF2814),"")</f>
        <v>0.25</v>
      </c>
      <c r="AB2814" s="41" t="n">
        <f aca="false">IFERROR(R2814-AA2814,"")</f>
        <v>0</v>
      </c>
      <c r="AC2814" s="39" t="n">
        <f aca="false">IFERROR(INDEX('Season Counts'!$AG$2:$AG$740,$AF2814)/INDEX('Season Counts'!$AF$2:$AF$740,$AF2814),"")</f>
        <v>72.7333333333333</v>
      </c>
      <c r="AD2814" s="40" t="n">
        <f aca="false">IFERROR(V2814-AC2814,"")</f>
        <v>0</v>
      </c>
      <c r="AE2814" s="4" t="str">
        <f aca="false">IF(D2814&lt;Guide!$C$21,"Low PA",IF(TRIM(IF(ISNUMBER(AD2814),IF(N(AD2814)&lt;=-Guide!$C$24,"▼ Bat Speed  ",IF(N(AD2814)&gt;=Guide!$C$24,"▲ Bat Speed  ","")),"")&amp;IF(N(Z2814)&gt;=Guide!$C$22,"▲ Contact  ","")&amp;IF(N(Z2814)&lt;=-Guide!$C$22,"▼ Contact  ","")&amp;IF(N(AB2814)&gt;=Guide!$C$23,"▲ Chase  ","")&amp;IF(N(AB2814)&lt;=-Guide!$C$23,"▼ Chase  ",""))="","Stable",TRIM(IF(ISNUMBER(AD2814),IF(N(AD2814)&lt;=-Guide!$C$24,"▼ Bat Speed  ",IF(N(AD2814)&gt;=Guide!$C$24,"▲ Bat Speed  ","")),"")&amp;IF(N(Z2814)&gt;=Guide!$C$22,"▲ Contact  ","")&amp;IF(N(Z2814)&lt;=-Guide!$C$22,"▼ Contact  ","")&amp;IF(N(AB2814)&gt;=Guide!$C$23,"▲ Chase  ","")&amp;IF(N(AB2814)&lt;=-Guide!$C$23,"▼ Chase  ",""))))</f>
        <v>Low PA</v>
      </c>
      <c r="AF2814" s="35" t="n">
        <f aca="false">MATCH(Counts!A2814,'Season Counts'!$A$2:$A$740,0)</f>
        <v>719</v>
      </c>
    </row>
    <row r="2815" customFormat="false" ht="15" hidden="false" customHeight="false" outlineLevel="0" collapsed="false">
      <c r="A2815" s="34" t="str">
        <f aca="false">Counts!B2815</f>
        <v>WSH</v>
      </c>
      <c r="B2815" s="5" t="str">
        <f aca="false">Counts!C2815</f>
        <v>Daylen Lile</v>
      </c>
      <c r="C2815" s="34" t="str">
        <f aca="false">Counts!F2815</f>
        <v>Mar-Apr</v>
      </c>
      <c r="D2815" s="35" t="n">
        <f aca="false">IFERROR(Counts!P2815,"")</f>
        <v>140</v>
      </c>
      <c r="E2815" s="36" t="n">
        <f aca="false">IFERROR(Counts!R2815/Counts!Q2815,"")</f>
        <v>0.2578125</v>
      </c>
      <c r="F2815" s="36" t="n">
        <f aca="false">IFERROR((Counts!R2815+Counts!V2815+Counts!W2815)/(Counts!Q2815+Counts!V2815+Counts!W2815+Counts!X2815),"")</f>
        <v>0.321428571428571</v>
      </c>
      <c r="G2815" s="36" t="n">
        <f aca="false">IFERROR((Counts!R2815+Counts!S2815+2*Counts!T2815+3*Counts!U2815)/Counts!Q2815,"")</f>
        <v>0.3828125</v>
      </c>
      <c r="H2815" s="35" t="n">
        <f aca="false">IFERROR(Counts!U2815,"")</f>
        <v>3</v>
      </c>
      <c r="I2815" s="36" t="n">
        <f aca="false">IFERROR(Counts!Z2815/Counts!AA2815,"")</f>
        <v>0.31268115942029</v>
      </c>
      <c r="J2815" s="36" t="n">
        <f aca="false">IFERROR(Counts!AB2815/Counts!AA2815,"")</f>
        <v>0.338007246376812</v>
      </c>
      <c r="K2815" s="37" t="n">
        <f aca="false">IFERROR((Counts!AB2815-Counts!Z2815)/Counts!AA2815,"")</f>
        <v>0.0253260869565218</v>
      </c>
      <c r="L2815" s="38" t="n">
        <f aca="false">IFERROR(Counts!Y2815/Counts!P2815,"")</f>
        <v>0.178571428571429</v>
      </c>
      <c r="M2815" s="38" t="n">
        <f aca="false">IFERROR(Counts!V2815/Counts!P2815,"")</f>
        <v>0.0857142857142857</v>
      </c>
      <c r="N2815" s="38" t="n">
        <f aca="false">IFERROR(Counts!AD2815/Counts!AC2815,"")</f>
        <v>0.0485436893203884</v>
      </c>
      <c r="O2815" s="38" t="n">
        <f aca="false">IFERROR(Counts!AE2815/Counts!AC2815,"")</f>
        <v>0.378640776699029</v>
      </c>
      <c r="P2815" s="39" t="n">
        <f aca="false">IFERROR(Counts!AG2815/Counts!AF2815,"")</f>
        <v>87.743137254902</v>
      </c>
      <c r="Q2815" s="38" t="n">
        <f aca="false">IFERROR(Counts!AH2815/Counts!AC2815,"")</f>
        <v>0.41747572815534</v>
      </c>
      <c r="R2815" s="38" t="n">
        <f aca="false">IFERROR(Counts!N2815/Counts!M2815,"")</f>
        <v>0.370212765957447</v>
      </c>
      <c r="S2815" s="38" t="n">
        <f aca="false">IFERROR(Counts!K2815/Counts!J2815,"")</f>
        <v>0.755555555555556</v>
      </c>
      <c r="T2815" s="38" t="n">
        <f aca="false">IFERROR(Counts!I2815/Counts!H2815,"")</f>
        <v>0.224806201550388</v>
      </c>
      <c r="U2815" s="38" t="n">
        <f aca="false">IFERROR(1-Counts!L2815/Counts!K2815,"")</f>
        <v>0.876470588235294</v>
      </c>
      <c r="V2815" s="39" t="n">
        <f aca="false">IFERROR(Counts!AJ2815/Counts!AI2815,"")</f>
        <v>70.6322580645161</v>
      </c>
      <c r="W2815" s="38" t="n">
        <f aca="false">IFERROR(Counts!AK2815/Counts!AI2815,"")</f>
        <v>0.0645161290322581</v>
      </c>
      <c r="X2815" s="40" t="n">
        <f aca="false">IFERROR(Counts!O2815,"")</f>
        <v>-2.137</v>
      </c>
      <c r="Y2815" s="36" t="n">
        <f aca="false">IFERROR(INDEX('Season Counts'!$Y$2:$Y$740,$AF2815)/INDEX('Season Counts'!$X$2:$X$740,$AF2815),"")</f>
        <v>0.323649230769231</v>
      </c>
      <c r="Z2815" s="37" t="n">
        <f aca="false">IFERROR(J2815-Y2815,"")</f>
        <v>0.0143580156075808</v>
      </c>
      <c r="AA2815" s="38" t="n">
        <f aca="false">IFERROR(INDEX('Season Counts'!$K$2:$K$740,$AF2815)/INDEX('Season Counts'!$J$2:$J$740,$AF2815),"")</f>
        <v>0.385150812064965</v>
      </c>
      <c r="AB2815" s="41" t="n">
        <f aca="false">IFERROR(R2815-AA2815,"")</f>
        <v>-0.0149380461075184</v>
      </c>
      <c r="AC2815" s="39" t="n">
        <f aca="false">IFERROR(INDEX('Season Counts'!$AG$2:$AG$740,$AF2815)/INDEX('Season Counts'!$AF$2:$AF$740,$AF2815),"")</f>
        <v>71.5220512820513</v>
      </c>
      <c r="AD2815" s="40" t="n">
        <f aca="false">IFERROR(V2815-AC2815,"")</f>
        <v>-0.889793217535143</v>
      </c>
      <c r="AE2815" s="4" t="str">
        <f aca="false">IF(D2815&lt;Guide!$C$21,"Low PA",IF(TRIM(IF(ISNUMBER(AD2815),IF(N(AD2815)&lt;=-Guide!$C$24,"▼ Bat Speed  ",IF(N(AD2815)&gt;=Guide!$C$24,"▲ Bat Speed  ","")),"")&amp;IF(N(Z2815)&gt;=Guide!$C$22,"▲ Contact  ","")&amp;IF(N(Z2815)&lt;=-Guide!$C$22,"▼ Contact  ","")&amp;IF(N(AB2815)&gt;=Guide!$C$23,"▲ Chase  ","")&amp;IF(N(AB2815)&lt;=-Guide!$C$23,"▼ Chase  ",""))="","Stable",TRIM(IF(ISNUMBER(AD2815),IF(N(AD2815)&lt;=-Guide!$C$24,"▼ Bat Speed  ",IF(N(AD2815)&gt;=Guide!$C$24,"▲ Bat Speed  ","")),"")&amp;IF(N(Z2815)&gt;=Guide!$C$22,"▲ Contact  ","")&amp;IF(N(Z2815)&lt;=-Guide!$C$22,"▼ Contact  ","")&amp;IF(N(AB2815)&gt;=Guide!$C$23,"▲ Chase  ","")&amp;IF(N(AB2815)&lt;=-Guide!$C$23,"▼ Chase  ",""))))</f>
        <v>Stable</v>
      </c>
      <c r="AF2815" s="35" t="n">
        <f aca="false">MATCH(Counts!A2815,'Season Counts'!$A$2:$A$740,0)</f>
        <v>720</v>
      </c>
    </row>
    <row r="2816" customFormat="false" ht="15" hidden="false" customHeight="false" outlineLevel="0" collapsed="false">
      <c r="A2816" s="34" t="str">
        <f aca="false">Counts!B2816</f>
        <v>WSH</v>
      </c>
      <c r="B2816" s="5" t="str">
        <f aca="false">Counts!C2816</f>
        <v>Daylen Lile</v>
      </c>
      <c r="C2816" s="34" t="str">
        <f aca="false">Counts!F2816</f>
        <v>May</v>
      </c>
      <c r="D2816" s="35" t="n">
        <f aca="false">IFERROR(Counts!P2816,"")</f>
        <v>121</v>
      </c>
      <c r="E2816" s="36" t="n">
        <f aca="false">IFERROR(Counts!R2816/Counts!Q2816,"")</f>
        <v>0.238532110091743</v>
      </c>
      <c r="F2816" s="36" t="n">
        <f aca="false">IFERROR((Counts!R2816+Counts!V2816+Counts!W2816)/(Counts!Q2816+Counts!V2816+Counts!W2816+Counts!X2816),"")</f>
        <v>0.28099173553719</v>
      </c>
      <c r="G2816" s="36" t="n">
        <f aca="false">IFERROR((Counts!R2816+Counts!S2816+2*Counts!T2816+3*Counts!U2816)/Counts!Q2816,"")</f>
        <v>0.440366972477064</v>
      </c>
      <c r="H2816" s="35" t="n">
        <f aca="false">IFERROR(Counts!U2816,"")</f>
        <v>4</v>
      </c>
      <c r="I2816" s="36" t="n">
        <f aca="false">IFERROR(Counts!Z2816/Counts!AA2816,"")</f>
        <v>0.30495867768595</v>
      </c>
      <c r="J2816" s="36" t="n">
        <f aca="false">IFERROR(Counts!AB2816/Counts!AA2816,"")</f>
        <v>0.289247933884298</v>
      </c>
      <c r="K2816" s="37" t="n">
        <f aca="false">IFERROR((Counts!AB2816-Counts!Z2816)/Counts!AA2816,"")</f>
        <v>-0.0157107438016529</v>
      </c>
      <c r="L2816" s="38" t="n">
        <f aca="false">IFERROR(Counts!Y2816/Counts!P2816,"")</f>
        <v>0.190082644628099</v>
      </c>
      <c r="M2816" s="38" t="n">
        <f aca="false">IFERROR(Counts!V2816/Counts!P2816,"")</f>
        <v>0.0578512396694215</v>
      </c>
      <c r="N2816" s="38" t="n">
        <f aca="false">IFERROR(Counts!AD2816/Counts!AC2816,"")</f>
        <v>0.111111111111111</v>
      </c>
      <c r="O2816" s="38" t="n">
        <f aca="false">IFERROR(Counts!AE2816/Counts!AC2816,"")</f>
        <v>0.344444444444444</v>
      </c>
      <c r="P2816" s="39" t="n">
        <f aca="false">IFERROR(Counts!AG2816/Counts!AF2816,"")</f>
        <v>87.7322222222222</v>
      </c>
      <c r="Q2816" s="38" t="n">
        <f aca="false">IFERROR(Counts!AH2816/Counts!AC2816,"")</f>
        <v>0.288888888888889</v>
      </c>
      <c r="R2816" s="38" t="n">
        <f aca="false">IFERROR(Counts!N2816/Counts!M2816,"")</f>
        <v>0.364406779661017</v>
      </c>
      <c r="S2816" s="38" t="n">
        <f aca="false">IFERROR(Counts!K2816/Counts!J2816,"")</f>
        <v>0.752475247524753</v>
      </c>
      <c r="T2816" s="38" t="n">
        <f aca="false">IFERROR(Counts!I2816/Counts!H2816,"")</f>
        <v>0.214285714285714</v>
      </c>
      <c r="U2816" s="38" t="n">
        <f aca="false">IFERROR(1-Counts!L2816/Counts!K2816,"")</f>
        <v>0.881578947368421</v>
      </c>
      <c r="V2816" s="39" t="n">
        <f aca="false">IFERROR(Counts!AJ2816/Counts!AI2816,"")</f>
        <v>71.0781990521327</v>
      </c>
      <c r="W2816" s="38" t="n">
        <f aca="false">IFERROR(Counts!AK2816/Counts!AI2816,"")</f>
        <v>0.0947867298578199</v>
      </c>
      <c r="X2816" s="40" t="n">
        <f aca="false">IFERROR(Counts!O2816,"")</f>
        <v>-1.848</v>
      </c>
      <c r="Y2816" s="36" t="n">
        <f aca="false">IFERROR(INDEX('Season Counts'!$Y$2:$Y$740,$AF2816)/INDEX('Season Counts'!$X$2:$X$740,$AF2816),"")</f>
        <v>0.323649230769231</v>
      </c>
      <c r="Z2816" s="37" t="n">
        <f aca="false">IFERROR(J2816-Y2816,"")</f>
        <v>-0.0344012968849333</v>
      </c>
      <c r="AA2816" s="38" t="n">
        <f aca="false">IFERROR(INDEX('Season Counts'!$K$2:$K$740,$AF2816)/INDEX('Season Counts'!$J$2:$J$740,$AF2816),"")</f>
        <v>0.385150812064965</v>
      </c>
      <c r="AB2816" s="41" t="n">
        <f aca="false">IFERROR(R2816-AA2816,"")</f>
        <v>-0.0207440324039483</v>
      </c>
      <c r="AC2816" s="39" t="n">
        <f aca="false">IFERROR(INDEX('Season Counts'!$AG$2:$AG$740,$AF2816)/INDEX('Season Counts'!$AF$2:$AF$740,$AF2816),"")</f>
        <v>71.5220512820513</v>
      </c>
      <c r="AD2816" s="40" t="n">
        <f aca="false">IFERROR(V2816-AC2816,"")</f>
        <v>-0.443852229918576</v>
      </c>
      <c r="AE2816" s="4" t="str">
        <f aca="false">IF(D2816&lt;Guide!$C$21,"Low PA",IF(TRIM(IF(ISNUMBER(AD2816),IF(N(AD2816)&lt;=-Guide!$C$24,"▼ Bat Speed  ",IF(N(AD2816)&gt;=Guide!$C$24,"▲ Bat Speed  ","")),"")&amp;IF(N(Z2816)&gt;=Guide!$C$22,"▲ Contact  ","")&amp;IF(N(Z2816)&lt;=-Guide!$C$22,"▼ Contact  ","")&amp;IF(N(AB2816)&gt;=Guide!$C$23,"▲ Chase  ","")&amp;IF(N(AB2816)&lt;=-Guide!$C$23,"▼ Chase  ",""))="","Stable",TRIM(IF(ISNUMBER(AD2816),IF(N(AD2816)&lt;=-Guide!$C$24,"▼ Bat Speed  ",IF(N(AD2816)&gt;=Guide!$C$24,"▲ Bat Speed  ","")),"")&amp;IF(N(Z2816)&gt;=Guide!$C$22,"▲ Contact  ","")&amp;IF(N(Z2816)&lt;=-Guide!$C$22,"▼ Contact  ","")&amp;IF(N(AB2816)&gt;=Guide!$C$23,"▲ Chase  ","")&amp;IF(N(AB2816)&lt;=-Guide!$C$23,"▼ Chase  ",""))))</f>
        <v>Stable</v>
      </c>
      <c r="AF2816" s="35" t="n">
        <f aca="false">MATCH(Counts!A2816,'Season Counts'!$A$2:$A$740,0)</f>
        <v>720</v>
      </c>
    </row>
    <row r="2817" customFormat="false" ht="15" hidden="false" customHeight="false" outlineLevel="0" collapsed="false">
      <c r="A2817" s="34" t="str">
        <f aca="false">Counts!B2817</f>
        <v>WSH</v>
      </c>
      <c r="B2817" s="5" t="str">
        <f aca="false">Counts!C2817</f>
        <v>Daylen Lile</v>
      </c>
      <c r="C2817" s="34" t="str">
        <f aca="false">Counts!F2817</f>
        <v>Jun</v>
      </c>
      <c r="D2817" s="35" t="n">
        <f aca="false">IFERROR(Counts!P2817,"")</f>
        <v>102</v>
      </c>
      <c r="E2817" s="36" t="n">
        <f aca="false">IFERROR(Counts!R2817/Counts!Q2817,"")</f>
        <v>0.25531914893617</v>
      </c>
      <c r="F2817" s="36" t="n">
        <f aca="false">IFERROR((Counts!R2817+Counts!V2817+Counts!W2817)/(Counts!Q2817+Counts!V2817+Counts!W2817+Counts!X2817),"")</f>
        <v>0.313725490196078</v>
      </c>
      <c r="G2817" s="36" t="n">
        <f aca="false">IFERROR((Counts!R2817+Counts!S2817+2*Counts!T2817+3*Counts!U2817)/Counts!Q2817,"")</f>
        <v>0.361702127659575</v>
      </c>
      <c r="H2817" s="35" t="n">
        <f aca="false">IFERROR(Counts!U2817,"")</f>
        <v>1</v>
      </c>
      <c r="I2817" s="36" t="n">
        <f aca="false">IFERROR(Counts!Z2817/Counts!AA2817,"")</f>
        <v>0.301470588235294</v>
      </c>
      <c r="J2817" s="36" t="n">
        <f aca="false">IFERROR(Counts!AB2817/Counts!AA2817,"")</f>
        <v>0.300705882352941</v>
      </c>
      <c r="K2817" s="37" t="n">
        <f aca="false">IFERROR((Counts!AB2817-Counts!Z2817)/Counts!AA2817,"")</f>
        <v>-0.000764705882352935</v>
      </c>
      <c r="L2817" s="38" t="n">
        <f aca="false">IFERROR(Counts!Y2817/Counts!P2817,"")</f>
        <v>0.127450980392157</v>
      </c>
      <c r="M2817" s="38" t="n">
        <f aca="false">IFERROR(Counts!V2817/Counts!P2817,"")</f>
        <v>0.0490196078431373</v>
      </c>
      <c r="N2817" s="38" t="n">
        <f aca="false">IFERROR(Counts!AD2817/Counts!AC2817,"")</f>
        <v>0.037037037037037</v>
      </c>
      <c r="O2817" s="38" t="n">
        <f aca="false">IFERROR(Counts!AE2817/Counts!AC2817,"")</f>
        <v>0.271604938271605</v>
      </c>
      <c r="P2817" s="39" t="n">
        <f aca="false">IFERROR(Counts!AG2817/Counts!AF2817,"")</f>
        <v>86.4148148148148</v>
      </c>
      <c r="Q2817" s="38" t="n">
        <f aca="false">IFERROR(Counts!AH2817/Counts!AC2817,"")</f>
        <v>0.395061728395062</v>
      </c>
      <c r="R2817" s="38" t="n">
        <f aca="false">IFERROR(Counts!N2817/Counts!M2817,"")</f>
        <v>0.369458128078818</v>
      </c>
      <c r="S2817" s="38" t="n">
        <f aca="false">IFERROR(Counts!K2817/Counts!J2817,"")</f>
        <v>0.75609756097561</v>
      </c>
      <c r="T2817" s="38" t="n">
        <f aca="false">IFERROR(Counts!I2817/Counts!H2817,"")</f>
        <v>0.165829145728643</v>
      </c>
      <c r="U2817" s="38" t="n">
        <f aca="false">IFERROR(1-Counts!L2817/Counts!K2817,"")</f>
        <v>0.887096774193548</v>
      </c>
      <c r="V2817" s="39" t="n">
        <f aca="false">IFERROR(Counts!AJ2817/Counts!AI2817,"")</f>
        <v>70.8862857142857</v>
      </c>
      <c r="W2817" s="38" t="n">
        <f aca="false">IFERROR(Counts!AK2817/Counts!AI2817,"")</f>
        <v>0.12</v>
      </c>
      <c r="X2817" s="40" t="n">
        <f aca="false">IFERROR(Counts!O2817,"")</f>
        <v>-1.657</v>
      </c>
      <c r="Y2817" s="36" t="n">
        <f aca="false">IFERROR(INDEX('Season Counts'!$Y$2:$Y$740,$AF2817)/INDEX('Season Counts'!$X$2:$X$740,$AF2817),"")</f>
        <v>0.323649230769231</v>
      </c>
      <c r="Z2817" s="37" t="n">
        <f aca="false">IFERROR(J2817-Y2817,"")</f>
        <v>-0.0229433484162896</v>
      </c>
      <c r="AA2817" s="38" t="n">
        <f aca="false">IFERROR(INDEX('Season Counts'!$K$2:$K$740,$AF2817)/INDEX('Season Counts'!$J$2:$J$740,$AF2817),"")</f>
        <v>0.385150812064965</v>
      </c>
      <c r="AB2817" s="41" t="n">
        <f aca="false">IFERROR(R2817-AA2817,"")</f>
        <v>-0.0156926839861475</v>
      </c>
      <c r="AC2817" s="39" t="n">
        <f aca="false">IFERROR(INDEX('Season Counts'!$AG$2:$AG$740,$AF2817)/INDEX('Season Counts'!$AF$2:$AF$740,$AF2817),"")</f>
        <v>71.5220512820513</v>
      </c>
      <c r="AD2817" s="40" t="n">
        <f aca="false">IFERROR(V2817-AC2817,"")</f>
        <v>-0.63576556776556</v>
      </c>
      <c r="AE2817" s="4" t="str">
        <f aca="false">IF(D2817&lt;Guide!$C$21,"Low PA",IF(TRIM(IF(ISNUMBER(AD2817),IF(N(AD2817)&lt;=-Guide!$C$24,"▼ Bat Speed  ",IF(N(AD2817)&gt;=Guide!$C$24,"▲ Bat Speed  ","")),"")&amp;IF(N(Z2817)&gt;=Guide!$C$22,"▲ Contact  ","")&amp;IF(N(Z2817)&lt;=-Guide!$C$22,"▼ Contact  ","")&amp;IF(N(AB2817)&gt;=Guide!$C$23,"▲ Chase  ","")&amp;IF(N(AB2817)&lt;=-Guide!$C$23,"▼ Chase  ",""))="","Stable",TRIM(IF(ISNUMBER(AD2817),IF(N(AD2817)&lt;=-Guide!$C$24,"▼ Bat Speed  ",IF(N(AD2817)&gt;=Guide!$C$24,"▲ Bat Speed  ","")),"")&amp;IF(N(Z2817)&gt;=Guide!$C$22,"▲ Contact  ","")&amp;IF(N(Z2817)&lt;=-Guide!$C$22,"▼ Contact  ","")&amp;IF(N(AB2817)&gt;=Guide!$C$23,"▲ Chase  ","")&amp;IF(N(AB2817)&lt;=-Guide!$C$23,"▼ Chase  ",""))))</f>
        <v>Stable</v>
      </c>
      <c r="AF2817" s="35" t="n">
        <f aca="false">MATCH(Counts!A2817,'Season Counts'!$A$2:$A$740,0)</f>
        <v>720</v>
      </c>
    </row>
    <row r="2818" customFormat="false" ht="15" hidden="false" customHeight="false" outlineLevel="0" collapsed="false">
      <c r="A2818" s="34" t="str">
        <f aca="false">Counts!B2818</f>
        <v>WSH</v>
      </c>
      <c r="B2818" s="5" t="str">
        <f aca="false">Counts!C2818</f>
        <v>Daylen Lile</v>
      </c>
      <c r="C2818" s="34" t="str">
        <f aca="false">Counts!F2818</f>
        <v>Jul</v>
      </c>
      <c r="D2818" s="35" t="n">
        <f aca="false">IFERROR(Counts!P2818,"")</f>
        <v>93</v>
      </c>
      <c r="E2818" s="36" t="n">
        <f aca="false">IFERROR(Counts!R2818/Counts!Q2818,"")</f>
        <v>0.235955056179775</v>
      </c>
      <c r="F2818" s="36" t="n">
        <f aca="false">IFERROR((Counts!R2818+Counts!V2818+Counts!W2818)/(Counts!Q2818+Counts!V2818+Counts!W2818+Counts!X2818),"")</f>
        <v>0.268817204301075</v>
      </c>
      <c r="G2818" s="36" t="n">
        <f aca="false">IFERROR((Counts!R2818+Counts!S2818+2*Counts!T2818+3*Counts!U2818)/Counts!Q2818,"")</f>
        <v>0.49438202247191</v>
      </c>
      <c r="H2818" s="35" t="n">
        <f aca="false">IFERROR(Counts!U2818,"")</f>
        <v>5</v>
      </c>
      <c r="I2818" s="36" t="n">
        <f aca="false">IFERROR(Counts!Z2818/Counts!AA2818,"")</f>
        <v>0.32258064516129</v>
      </c>
      <c r="J2818" s="36" t="n">
        <f aca="false">IFERROR(Counts!AB2818/Counts!AA2818,"")</f>
        <v>0.321204301075269</v>
      </c>
      <c r="K2818" s="37" t="n">
        <f aca="false">IFERROR((Counts!AB2818-Counts!Z2818)/Counts!AA2818,"")</f>
        <v>-0.00137634408602151</v>
      </c>
      <c r="L2818" s="38" t="n">
        <f aca="false">IFERROR(Counts!Y2818/Counts!P2818,"")</f>
        <v>0.247311827956989</v>
      </c>
      <c r="M2818" s="38" t="n">
        <f aca="false">IFERROR(Counts!V2818/Counts!P2818,"")</f>
        <v>0.032258064516129</v>
      </c>
      <c r="N2818" s="38" t="n">
        <f aca="false">IFERROR(Counts!AD2818/Counts!AC2818,"")</f>
        <v>0.151515151515152</v>
      </c>
      <c r="O2818" s="38" t="n">
        <f aca="false">IFERROR(Counts!AE2818/Counts!AC2818,"")</f>
        <v>0.409090909090909</v>
      </c>
      <c r="P2818" s="39" t="n">
        <f aca="false">IFERROR(Counts!AG2818/Counts!AF2818,"")</f>
        <v>90.6454545454546</v>
      </c>
      <c r="Q2818" s="38" t="n">
        <f aca="false">IFERROR(Counts!AH2818/Counts!AC2818,"")</f>
        <v>0.439393939393939</v>
      </c>
      <c r="R2818" s="38" t="n">
        <f aca="false">IFERROR(Counts!N2818/Counts!M2818,"")</f>
        <v>0.402061855670103</v>
      </c>
      <c r="S2818" s="38" t="n">
        <f aca="false">IFERROR(Counts!K2818/Counts!J2818,"")</f>
        <v>0.777777777777778</v>
      </c>
      <c r="T2818" s="38" t="n">
        <f aca="false">IFERROR(Counts!I2818/Counts!H2818,"")</f>
        <v>0.235294117647059</v>
      </c>
      <c r="U2818" s="38" t="n">
        <f aca="false">IFERROR(1-Counts!L2818/Counts!K2818,"")</f>
        <v>0.896825396825397</v>
      </c>
      <c r="V2818" s="39" t="n">
        <f aca="false">IFERROR(Counts!AJ2818/Counts!AI2818,"")</f>
        <v>71.7377777777778</v>
      </c>
      <c r="W2818" s="38" t="n">
        <f aca="false">IFERROR(Counts!AK2818/Counts!AI2818,"")</f>
        <v>0.111111111111111</v>
      </c>
      <c r="X2818" s="40" t="n">
        <f aca="false">IFERROR(Counts!O2818,"")</f>
        <v>0.925</v>
      </c>
      <c r="Y2818" s="36" t="n">
        <f aca="false">IFERROR(INDEX('Season Counts'!$Y$2:$Y$740,$AF2818)/INDEX('Season Counts'!$X$2:$X$740,$AF2818),"")</f>
        <v>0.323649230769231</v>
      </c>
      <c r="Z2818" s="37" t="n">
        <f aca="false">IFERROR(J2818-Y2818,"")</f>
        <v>-0.00244492969396198</v>
      </c>
      <c r="AA2818" s="38" t="n">
        <f aca="false">IFERROR(INDEX('Season Counts'!$K$2:$K$740,$AF2818)/INDEX('Season Counts'!$J$2:$J$740,$AF2818),"")</f>
        <v>0.385150812064965</v>
      </c>
      <c r="AB2818" s="41" t="n">
        <f aca="false">IFERROR(R2818-AA2818,"")</f>
        <v>0.0169110436051379</v>
      </c>
      <c r="AC2818" s="39" t="n">
        <f aca="false">IFERROR(INDEX('Season Counts'!$AG$2:$AG$740,$AF2818)/INDEX('Season Counts'!$AF$2:$AF$740,$AF2818),"")</f>
        <v>71.5220512820513</v>
      </c>
      <c r="AD2818" s="40" t="n">
        <f aca="false">IFERROR(V2818-AC2818,"")</f>
        <v>0.2157264957265</v>
      </c>
      <c r="AE2818" s="4" t="str">
        <f aca="false">IF(D2818&lt;Guide!$C$21,"Low PA",IF(TRIM(IF(ISNUMBER(AD2818),IF(N(AD2818)&lt;=-Guide!$C$24,"▼ Bat Speed  ",IF(N(AD2818)&gt;=Guide!$C$24,"▲ Bat Speed  ","")),"")&amp;IF(N(Z2818)&gt;=Guide!$C$22,"▲ Contact  ","")&amp;IF(N(Z2818)&lt;=-Guide!$C$22,"▼ Contact  ","")&amp;IF(N(AB2818)&gt;=Guide!$C$23,"▲ Chase  ","")&amp;IF(N(AB2818)&lt;=-Guide!$C$23,"▼ Chase  ",""))="","Stable",TRIM(IF(ISNUMBER(AD2818),IF(N(AD2818)&lt;=-Guide!$C$24,"▼ Bat Speed  ",IF(N(AD2818)&gt;=Guide!$C$24,"▲ Bat Speed  ","")),"")&amp;IF(N(Z2818)&gt;=Guide!$C$22,"▲ Contact  ","")&amp;IF(N(Z2818)&lt;=-Guide!$C$22,"▼ Contact  ","")&amp;IF(N(AB2818)&gt;=Guide!$C$23,"▲ Chase  ","")&amp;IF(N(AB2818)&lt;=-Guide!$C$23,"▼ Chase  ",""))))</f>
        <v>Stable</v>
      </c>
      <c r="AF2818" s="35" t="n">
        <f aca="false">MATCH(Counts!A2818,'Season Counts'!$A$2:$A$740,0)</f>
        <v>720</v>
      </c>
    </row>
    <row r="2819" customFormat="false" ht="15" hidden="false" customHeight="false" outlineLevel="0" collapsed="false">
      <c r="A2819" s="34" t="str">
        <f aca="false">Counts!B2819</f>
        <v>WSH</v>
      </c>
      <c r="B2819" s="5" t="str">
        <f aca="false">Counts!C2819</f>
        <v>Daylen Lile</v>
      </c>
      <c r="C2819" s="34" t="str">
        <f aca="false">Counts!F2819</f>
        <v>Aug</v>
      </c>
      <c r="D2819" s="35" t="n">
        <f aca="false">IFERROR(Counts!P2819,"")</f>
        <v>117</v>
      </c>
      <c r="E2819" s="36" t="n">
        <f aca="false">IFERROR(Counts!R2819/Counts!Q2819,"")</f>
        <v>0.292452830188679</v>
      </c>
      <c r="F2819" s="36" t="n">
        <f aca="false">IFERROR((Counts!R2819+Counts!V2819+Counts!W2819)/(Counts!Q2819+Counts!V2819+Counts!W2819+Counts!X2819),"")</f>
        <v>0.35042735042735</v>
      </c>
      <c r="G2819" s="36" t="n">
        <f aca="false">IFERROR((Counts!R2819+Counts!S2819+2*Counts!T2819+3*Counts!U2819)/Counts!Q2819,"")</f>
        <v>0.547169811320755</v>
      </c>
      <c r="H2819" s="35" t="n">
        <f aca="false">IFERROR(Counts!U2819,"")</f>
        <v>7</v>
      </c>
      <c r="I2819" s="36" t="n">
        <f aca="false">IFERROR(Counts!Z2819/Counts!AA2819,"")</f>
        <v>0.379310344827586</v>
      </c>
      <c r="J2819" s="36" t="n">
        <f aca="false">IFERROR(Counts!AB2819/Counts!AA2819,"")</f>
        <v>0.394413793103448</v>
      </c>
      <c r="K2819" s="37" t="n">
        <f aca="false">IFERROR((Counts!AB2819-Counts!Z2819)/Counts!AA2819,"")</f>
        <v>0.0151034482758621</v>
      </c>
      <c r="L2819" s="38" t="n">
        <f aca="false">IFERROR(Counts!Y2819/Counts!P2819,"")</f>
        <v>0.205128205128205</v>
      </c>
      <c r="M2819" s="38" t="n">
        <f aca="false">IFERROR(Counts!V2819/Counts!P2819,"")</f>
        <v>0.0769230769230769</v>
      </c>
      <c r="N2819" s="38" t="n">
        <f aca="false">IFERROR(Counts!AD2819/Counts!AC2819,"")</f>
        <v>0.120481927710843</v>
      </c>
      <c r="O2819" s="38" t="n">
        <f aca="false">IFERROR(Counts!AE2819/Counts!AC2819,"")</f>
        <v>0.506024096385542</v>
      </c>
      <c r="P2819" s="39" t="n">
        <f aca="false">IFERROR(Counts!AG2819/Counts!AF2819,"")</f>
        <v>90.9879518072289</v>
      </c>
      <c r="Q2819" s="38" t="n">
        <f aca="false">IFERROR(Counts!AH2819/Counts!AC2819,"")</f>
        <v>0.481927710843374</v>
      </c>
      <c r="R2819" s="38" t="n">
        <f aca="false">IFERROR(Counts!N2819/Counts!M2819,"")</f>
        <v>0.409420289855072</v>
      </c>
      <c r="S2819" s="38" t="n">
        <f aca="false">IFERROR(Counts!K2819/Counts!J2819,"")</f>
        <v>0.780487804878049</v>
      </c>
      <c r="T2819" s="38" t="n">
        <f aca="false">IFERROR(Counts!I2819/Counts!H2819,"")</f>
        <v>0.216117216117216</v>
      </c>
      <c r="U2819" s="38" t="n">
        <f aca="false">IFERROR(1-Counts!L2819/Counts!K2819,"")</f>
        <v>0.86875</v>
      </c>
      <c r="V2819" s="39" t="n">
        <f aca="false">IFERROR(Counts!AJ2819/Counts!AI2819,"")</f>
        <v>72.6674796747968</v>
      </c>
      <c r="W2819" s="38" t="n">
        <f aca="false">IFERROR(Counts!AK2819/Counts!AI2819,"")</f>
        <v>0.219512195121951</v>
      </c>
      <c r="X2819" s="40" t="n">
        <f aca="false">IFERROR(Counts!O2819,"")</f>
        <v>2.761</v>
      </c>
      <c r="Y2819" s="36" t="n">
        <f aca="false">IFERROR(INDEX('Season Counts'!$Y$2:$Y$740,$AF2819)/INDEX('Season Counts'!$X$2:$X$740,$AF2819),"")</f>
        <v>0.323649230769231</v>
      </c>
      <c r="Z2819" s="37" t="n">
        <f aca="false">IFERROR(J2819-Y2819,"")</f>
        <v>0.0707645623342175</v>
      </c>
      <c r="AA2819" s="38" t="n">
        <f aca="false">IFERROR(INDEX('Season Counts'!$K$2:$K$740,$AF2819)/INDEX('Season Counts'!$J$2:$J$740,$AF2819),"")</f>
        <v>0.385150812064965</v>
      </c>
      <c r="AB2819" s="41" t="n">
        <f aca="false">IFERROR(R2819-AA2819,"")</f>
        <v>0.0242694777901072</v>
      </c>
      <c r="AC2819" s="39" t="n">
        <f aca="false">IFERROR(INDEX('Season Counts'!$AG$2:$AG$740,$AF2819)/INDEX('Season Counts'!$AF$2:$AF$740,$AF2819),"")</f>
        <v>71.5220512820513</v>
      </c>
      <c r="AD2819" s="40" t="n">
        <f aca="false">IFERROR(V2819-AC2819,"")</f>
        <v>1.14542839274547</v>
      </c>
      <c r="AE2819" s="4" t="str">
        <f aca="false">IF(D2819&lt;Guide!$C$21,"Low PA",IF(TRIM(IF(ISNUMBER(AD2819),IF(N(AD2819)&lt;=-Guide!$C$24,"▼ Bat Speed  ",IF(N(AD2819)&gt;=Guide!$C$24,"▲ Bat Speed  ","")),"")&amp;IF(N(Z2819)&gt;=Guide!$C$22,"▲ Contact  ","")&amp;IF(N(Z2819)&lt;=-Guide!$C$22,"▼ Contact  ","")&amp;IF(N(AB2819)&gt;=Guide!$C$23,"▲ Chase  ","")&amp;IF(N(AB2819)&lt;=-Guide!$C$23,"▼ Chase  ",""))="","Stable",TRIM(IF(ISNUMBER(AD2819),IF(N(AD2819)&lt;=-Guide!$C$24,"▼ Bat Speed  ",IF(N(AD2819)&gt;=Guide!$C$24,"▲ Bat Speed  ","")),"")&amp;IF(N(Z2819)&gt;=Guide!$C$22,"▲ Contact  ","")&amp;IF(N(Z2819)&lt;=-Guide!$C$22,"▼ Contact  ","")&amp;IF(N(AB2819)&gt;=Guide!$C$23,"▲ Chase  ","")&amp;IF(N(AB2819)&lt;=-Guide!$C$23,"▼ Chase  ",""))))</f>
        <v>▲ Bat Speed ▲ Contact</v>
      </c>
      <c r="AF2819" s="35" t="n">
        <f aca="false">MATCH(Counts!A2819,'Season Counts'!$A$2:$A$740,0)</f>
        <v>720</v>
      </c>
    </row>
    <row r="2820" customFormat="false" ht="15" hidden="false" customHeight="false" outlineLevel="0" collapsed="false">
      <c r="A2820" s="34" t="str">
        <f aca="false">Counts!B2820</f>
        <v>WSH</v>
      </c>
      <c r="B2820" s="5" t="str">
        <f aca="false">Counts!C2820</f>
        <v>Daylen Lile</v>
      </c>
      <c r="C2820" s="34" t="str">
        <f aca="false">Counts!F2820</f>
        <v>Sep</v>
      </c>
      <c r="D2820" s="35" t="n">
        <f aca="false">IFERROR(Counts!P2820,"")</f>
        <v>82</v>
      </c>
      <c r="E2820" s="36" t="n">
        <f aca="false">IFERROR(Counts!R2820/Counts!Q2820,"")</f>
        <v>0.171052631578947</v>
      </c>
      <c r="F2820" s="36" t="n">
        <f aca="false">IFERROR((Counts!R2820+Counts!V2820+Counts!W2820)/(Counts!Q2820+Counts!V2820+Counts!W2820+Counts!X2820),"")</f>
        <v>0.207317073170732</v>
      </c>
      <c r="G2820" s="36" t="n">
        <f aca="false">IFERROR((Counts!R2820+Counts!S2820+2*Counts!T2820+3*Counts!U2820)/Counts!Q2820,"")</f>
        <v>0.328947368421053</v>
      </c>
      <c r="H2820" s="35" t="n">
        <f aca="false">IFERROR(Counts!U2820,"")</f>
        <v>2</v>
      </c>
      <c r="I2820" s="36" t="n">
        <f aca="false">IFERROR(Counts!Z2820/Counts!AA2820,"")</f>
        <v>0.22625</v>
      </c>
      <c r="J2820" s="36" t="n">
        <f aca="false">IFERROR(Counts!AB2820/Counts!AA2820,"")</f>
        <v>0.2804</v>
      </c>
      <c r="K2820" s="37" t="n">
        <f aca="false">IFERROR((Counts!AB2820-Counts!Z2820)/Counts!AA2820,"")</f>
        <v>0.05415</v>
      </c>
      <c r="L2820" s="38" t="n">
        <f aca="false">IFERROR(Counts!Y2820/Counts!P2820,"")</f>
        <v>0.231707317073171</v>
      </c>
      <c r="M2820" s="38" t="n">
        <f aca="false">IFERROR(Counts!V2820/Counts!P2820,"")</f>
        <v>0.0487804878048781</v>
      </c>
      <c r="N2820" s="38" t="n">
        <f aca="false">IFERROR(Counts!AD2820/Counts!AC2820,"")</f>
        <v>0.135593220338983</v>
      </c>
      <c r="O2820" s="38" t="n">
        <f aca="false">IFERROR(Counts!AE2820/Counts!AC2820,"")</f>
        <v>0.372881355932203</v>
      </c>
      <c r="P2820" s="39" t="n">
        <f aca="false">IFERROR(Counts!AG2820/Counts!AF2820,"")</f>
        <v>87.9796610169492</v>
      </c>
      <c r="Q2820" s="38" t="n">
        <f aca="false">IFERROR(Counts!AH2820/Counts!AC2820,"")</f>
        <v>0.322033898305085</v>
      </c>
      <c r="R2820" s="38" t="n">
        <f aca="false">IFERROR(Counts!N2820/Counts!M2820,"")</f>
        <v>0.395973154362416</v>
      </c>
      <c r="S2820" s="38" t="n">
        <f aca="false">IFERROR(Counts!K2820/Counts!J2820,"")</f>
        <v>0.746376811594203</v>
      </c>
      <c r="T2820" s="38" t="n">
        <f aca="false">IFERROR(Counts!I2820/Counts!H2820,"")</f>
        <v>0.209876543209877</v>
      </c>
      <c r="U2820" s="38" t="n">
        <f aca="false">IFERROR(1-Counts!L2820/Counts!K2820,"")</f>
        <v>0.883495145631068</v>
      </c>
      <c r="V2820" s="39" t="n">
        <f aca="false">IFERROR(Counts!AJ2820/Counts!AI2820,"")</f>
        <v>72.0709219858156</v>
      </c>
      <c r="W2820" s="38" t="n">
        <f aca="false">IFERROR(Counts!AK2820/Counts!AI2820,"")</f>
        <v>0.191489361702128</v>
      </c>
      <c r="X2820" s="40" t="n">
        <f aca="false">IFERROR(Counts!O2820,"")</f>
        <v>-6.218</v>
      </c>
      <c r="Y2820" s="36" t="n">
        <f aca="false">IFERROR(INDEX('Season Counts'!$Y$2:$Y$740,$AF2820)/INDEX('Season Counts'!$X$2:$X$740,$AF2820),"")</f>
        <v>0.323649230769231</v>
      </c>
      <c r="Z2820" s="37" t="n">
        <f aca="false">IFERROR(J2820-Y2820,"")</f>
        <v>-0.0432492307692308</v>
      </c>
      <c r="AA2820" s="38" t="n">
        <f aca="false">IFERROR(INDEX('Season Counts'!$K$2:$K$740,$AF2820)/INDEX('Season Counts'!$J$2:$J$740,$AF2820),"")</f>
        <v>0.385150812064965</v>
      </c>
      <c r="AB2820" s="41" t="n">
        <f aca="false">IFERROR(R2820-AA2820,"")</f>
        <v>0.0108223422974509</v>
      </c>
      <c r="AC2820" s="39" t="n">
        <f aca="false">IFERROR(INDEX('Season Counts'!$AG$2:$AG$740,$AF2820)/INDEX('Season Counts'!$AF$2:$AF$740,$AF2820),"")</f>
        <v>71.5220512820513</v>
      </c>
      <c r="AD2820" s="40" t="n">
        <f aca="false">IFERROR(V2820-AC2820,"")</f>
        <v>0.548870703764322</v>
      </c>
      <c r="AE2820" s="4" t="str">
        <f aca="false">IF(D2820&lt;Guide!$C$21,"Low PA",IF(TRIM(IF(ISNUMBER(AD2820),IF(N(AD2820)&lt;=-Guide!$C$24,"▼ Bat Speed  ",IF(N(AD2820)&gt;=Guide!$C$24,"▲ Bat Speed  ","")),"")&amp;IF(N(Z2820)&gt;=Guide!$C$22,"▲ Contact  ","")&amp;IF(N(Z2820)&lt;=-Guide!$C$22,"▼ Contact  ","")&amp;IF(N(AB2820)&gt;=Guide!$C$23,"▲ Chase  ","")&amp;IF(N(AB2820)&lt;=-Guide!$C$23,"▼ Chase  ",""))="","Stable",TRIM(IF(ISNUMBER(AD2820),IF(N(AD2820)&lt;=-Guide!$C$24,"▼ Bat Speed  ",IF(N(AD2820)&gt;=Guide!$C$24,"▲ Bat Speed  ","")),"")&amp;IF(N(Z2820)&gt;=Guide!$C$22,"▲ Contact  ","")&amp;IF(N(Z2820)&lt;=-Guide!$C$22,"▼ Contact  ","")&amp;IF(N(AB2820)&gt;=Guide!$C$23,"▲ Chase  ","")&amp;IF(N(AB2820)&lt;=-Guide!$C$23,"▼ Chase  ",""))))</f>
        <v>▼ Contact</v>
      </c>
      <c r="AF2820" s="35" t="n">
        <f aca="false">MATCH(Counts!A2820,'Season Counts'!$A$2:$A$740,0)</f>
        <v>720</v>
      </c>
    </row>
    <row r="2821" customFormat="false" ht="15" hidden="false" customHeight="false" outlineLevel="0" collapsed="false">
      <c r="A2821" s="34" t="str">
        <f aca="false">Counts!B2821</f>
        <v>WSH</v>
      </c>
      <c r="B2821" s="5" t="str">
        <f aca="false">Counts!C2821</f>
        <v>CJ Abrams</v>
      </c>
      <c r="C2821" s="34" t="str">
        <f aca="false">Counts!F2821</f>
        <v>Mar-Apr</v>
      </c>
      <c r="D2821" s="35" t="n">
        <f aca="false">IFERROR(Counts!P2821,"")</f>
        <v>131</v>
      </c>
      <c r="E2821" s="36" t="n">
        <f aca="false">IFERROR(Counts!R2821/Counts!Q2821,"")</f>
        <v>0.296296296296296</v>
      </c>
      <c r="F2821" s="36" t="n">
        <f aca="false">IFERROR((Counts!R2821+Counts!V2821+Counts!W2821)/(Counts!Q2821+Counts!V2821+Counts!W2821+Counts!X2821),"")</f>
        <v>0.404580152671756</v>
      </c>
      <c r="G2821" s="36" t="n">
        <f aca="false">IFERROR((Counts!R2821+Counts!S2821+2*Counts!T2821+3*Counts!U2821)/Counts!Q2821,"")</f>
        <v>0.555555555555556</v>
      </c>
      <c r="H2821" s="35" t="n">
        <f aca="false">IFERROR(Counts!U2821,"")</f>
        <v>8</v>
      </c>
      <c r="I2821" s="36" t="n">
        <f aca="false">IFERROR(Counts!Z2821/Counts!AA2821,"")</f>
        <v>0.405426356589147</v>
      </c>
      <c r="J2821" s="36" t="n">
        <f aca="false">IFERROR(Counts!AB2821/Counts!AA2821,"")</f>
        <v>0.397201550387597</v>
      </c>
      <c r="K2821" s="37" t="n">
        <f aca="false">IFERROR((Counts!AB2821-Counts!Z2821)/Counts!AA2821,"")</f>
        <v>-0.00822480620155039</v>
      </c>
      <c r="L2821" s="38" t="n">
        <f aca="false">IFERROR(Counts!Y2821/Counts!P2821,"")</f>
        <v>0.175572519083969</v>
      </c>
      <c r="M2821" s="38" t="n">
        <f aca="false">IFERROR(Counts!V2821/Counts!P2821,"")</f>
        <v>0.114503816793893</v>
      </c>
      <c r="N2821" s="38" t="n">
        <f aca="false">IFERROR(Counts!AD2821/Counts!AC2821,"")</f>
        <v>0.126436781609195</v>
      </c>
      <c r="O2821" s="38" t="n">
        <f aca="false">IFERROR(Counts!AE2821/Counts!AC2821,"")</f>
        <v>0.459770114942529</v>
      </c>
      <c r="P2821" s="39" t="n">
        <f aca="false">IFERROR(Counts!AG2821/Counts!AF2821,"")</f>
        <v>89.7137931034483</v>
      </c>
      <c r="Q2821" s="38" t="n">
        <f aca="false">IFERROR(Counts!AH2821/Counts!AC2821,"")</f>
        <v>0.344827586206897</v>
      </c>
      <c r="R2821" s="38" t="n">
        <f aca="false">IFERROR(Counts!N2821/Counts!M2821,"")</f>
        <v>0.348148148148148</v>
      </c>
      <c r="S2821" s="38" t="n">
        <f aca="false">IFERROR(Counts!K2821/Counts!J2821,"")</f>
        <v>0.658767772511848</v>
      </c>
      <c r="T2821" s="38" t="n">
        <f aca="false">IFERROR(Counts!I2821/Counts!H2821,"")</f>
        <v>0.270386266094421</v>
      </c>
      <c r="U2821" s="38" t="n">
        <f aca="false">IFERROR(1-Counts!L2821/Counts!K2821,"")</f>
        <v>0.841726618705036</v>
      </c>
      <c r="V2821" s="39" t="n">
        <f aca="false">IFERROR(Counts!AJ2821/Counts!AI2821,"")</f>
        <v>72.1105769230769</v>
      </c>
      <c r="W2821" s="38" t="n">
        <f aca="false">IFERROR(Counts!AK2821/Counts!AI2821,"")</f>
        <v>0.211538461538462</v>
      </c>
      <c r="X2821" s="40" t="n">
        <f aca="false">IFERROR(Counts!O2821,"")</f>
        <v>14.421</v>
      </c>
      <c r="Y2821" s="36" t="n">
        <f aca="false">IFERROR(INDEX('Season Counts'!$Y$2:$Y$740,$AF2821)/INDEX('Season Counts'!$X$2:$X$740,$AF2821),"")</f>
        <v>0.332765793528505</v>
      </c>
      <c r="Z2821" s="37" t="n">
        <f aca="false">IFERROR(J2821-Y2821,"")</f>
        <v>0.0644357568590915</v>
      </c>
      <c r="AA2821" s="38" t="n">
        <f aca="false">IFERROR(INDEX('Season Counts'!$K$2:$K$740,$AF2821)/INDEX('Season Counts'!$J$2:$J$740,$AF2821),"")</f>
        <v>0.368840579710145</v>
      </c>
      <c r="AB2821" s="41" t="n">
        <f aca="false">IFERROR(R2821-AA2821,"")</f>
        <v>-0.0206924315619968</v>
      </c>
      <c r="AC2821" s="39" t="n">
        <f aca="false">IFERROR(INDEX('Season Counts'!$AG$2:$AG$740,$AF2821)/INDEX('Season Counts'!$AF$2:$AF$740,$AF2821),"")</f>
        <v>72.9737478411054</v>
      </c>
      <c r="AD2821" s="40" t="n">
        <f aca="false">IFERROR(V2821-AC2821,"")</f>
        <v>-0.863170918028445</v>
      </c>
      <c r="AE2821" s="4" t="str">
        <f aca="false">IF(D2821&lt;Guide!$C$21,"Low PA",IF(TRIM(IF(ISNUMBER(AD2821),IF(N(AD2821)&lt;=-Guide!$C$24,"▼ Bat Speed  ",IF(N(AD2821)&gt;=Guide!$C$24,"▲ Bat Speed  ","")),"")&amp;IF(N(Z2821)&gt;=Guide!$C$22,"▲ Contact  ","")&amp;IF(N(Z2821)&lt;=-Guide!$C$22,"▼ Contact  ","")&amp;IF(N(AB2821)&gt;=Guide!$C$23,"▲ Chase  ","")&amp;IF(N(AB2821)&lt;=-Guide!$C$23,"▼ Chase  ",""))="","Stable",TRIM(IF(ISNUMBER(AD2821),IF(N(AD2821)&lt;=-Guide!$C$24,"▼ Bat Speed  ",IF(N(AD2821)&gt;=Guide!$C$24,"▲ Bat Speed  ","")),"")&amp;IF(N(Z2821)&gt;=Guide!$C$22,"▲ Contact  ","")&amp;IF(N(Z2821)&lt;=-Guide!$C$22,"▼ Contact  ","")&amp;IF(N(AB2821)&gt;=Guide!$C$23,"▲ Chase  ","")&amp;IF(N(AB2821)&lt;=-Guide!$C$23,"▼ Chase  ",""))))</f>
        <v>▲ Contact</v>
      </c>
      <c r="AF2821" s="35" t="n">
        <f aca="false">MATCH(Counts!A2821,'Season Counts'!$A$2:$A$740,0)</f>
        <v>721</v>
      </c>
    </row>
    <row r="2822" customFormat="false" ht="15" hidden="false" customHeight="false" outlineLevel="0" collapsed="false">
      <c r="A2822" s="34" t="str">
        <f aca="false">Counts!B2822</f>
        <v>WSH</v>
      </c>
      <c r="B2822" s="5" t="str">
        <f aca="false">Counts!C2822</f>
        <v>CJ Abrams</v>
      </c>
      <c r="C2822" s="34" t="str">
        <f aca="false">Counts!F2822</f>
        <v>May</v>
      </c>
      <c r="D2822" s="35" t="n">
        <f aca="false">IFERROR(Counts!P2822,"")</f>
        <v>122</v>
      </c>
      <c r="E2822" s="36" t="n">
        <f aca="false">IFERROR(Counts!R2822/Counts!Q2822,"")</f>
        <v>0.292452830188679</v>
      </c>
      <c r="F2822" s="36" t="n">
        <f aca="false">IFERROR((Counts!R2822+Counts!V2822+Counts!W2822)/(Counts!Q2822+Counts!V2822+Counts!W2822+Counts!X2822),"")</f>
        <v>0.377049180327869</v>
      </c>
      <c r="G2822" s="36" t="n">
        <f aca="false">IFERROR((Counts!R2822+Counts!S2822+2*Counts!T2822+3*Counts!U2822)/Counts!Q2822,"")</f>
        <v>0.528301886792453</v>
      </c>
      <c r="H2822" s="35" t="n">
        <f aca="false">IFERROR(Counts!U2822,"")</f>
        <v>4</v>
      </c>
      <c r="I2822" s="36" t="n">
        <f aca="false">IFERROR(Counts!Z2822/Counts!AA2822,"")</f>
        <v>0.391322314049587</v>
      </c>
      <c r="J2822" s="36" t="n">
        <f aca="false">IFERROR(Counts!AB2822/Counts!AA2822,"")</f>
        <v>0.344661157024793</v>
      </c>
      <c r="K2822" s="37" t="n">
        <f aca="false">IFERROR((Counts!AB2822-Counts!Z2822)/Counts!AA2822,"")</f>
        <v>-0.0466611570247934</v>
      </c>
      <c r="L2822" s="38" t="n">
        <f aca="false">IFERROR(Counts!Y2822/Counts!P2822,"")</f>
        <v>0.221311475409836</v>
      </c>
      <c r="M2822" s="38" t="n">
        <f aca="false">IFERROR(Counts!V2822/Counts!P2822,"")</f>
        <v>0.0983606557377049</v>
      </c>
      <c r="N2822" s="38" t="n">
        <f aca="false">IFERROR(Counts!AD2822/Counts!AC2822,"")</f>
        <v>0.0875</v>
      </c>
      <c r="O2822" s="38" t="n">
        <f aca="false">IFERROR(Counts!AE2822/Counts!AC2822,"")</f>
        <v>0.35</v>
      </c>
      <c r="P2822" s="39" t="n">
        <f aca="false">IFERROR(Counts!AG2822/Counts!AF2822,"")</f>
        <v>89.6278481012658</v>
      </c>
      <c r="Q2822" s="38" t="n">
        <f aca="false">IFERROR(Counts!AH2822/Counts!AC2822,"")</f>
        <v>0.3625</v>
      </c>
      <c r="R2822" s="38" t="n">
        <f aca="false">IFERROR(Counts!N2822/Counts!M2822,"")</f>
        <v>0.333333333333333</v>
      </c>
      <c r="S2822" s="38" t="n">
        <f aca="false">IFERROR(Counts!K2822/Counts!J2822,"")</f>
        <v>0.682926829268293</v>
      </c>
      <c r="T2822" s="38" t="n">
        <f aca="false">IFERROR(Counts!I2822/Counts!H2822,"")</f>
        <v>0.250980392156863</v>
      </c>
      <c r="U2822" s="38" t="n">
        <f aca="false">IFERROR(1-Counts!L2822/Counts!K2822,"")</f>
        <v>0.833333333333333</v>
      </c>
      <c r="V2822" s="39" t="n">
        <f aca="false">IFERROR(Counts!AJ2822/Counts!AI2822,"")</f>
        <v>73.2171806167401</v>
      </c>
      <c r="W2822" s="38" t="n">
        <f aca="false">IFERROR(Counts!AK2822/Counts!AI2822,"")</f>
        <v>0.299559471365639</v>
      </c>
      <c r="X2822" s="40" t="n">
        <f aca="false">IFERROR(Counts!O2822,"")</f>
        <v>7.451</v>
      </c>
      <c r="Y2822" s="36" t="n">
        <f aca="false">IFERROR(INDEX('Season Counts'!$Y$2:$Y$740,$AF2822)/INDEX('Season Counts'!$X$2:$X$740,$AF2822),"")</f>
        <v>0.332765793528505</v>
      </c>
      <c r="Z2822" s="37" t="n">
        <f aca="false">IFERROR(J2822-Y2822,"")</f>
        <v>0.011895363496288</v>
      </c>
      <c r="AA2822" s="38" t="n">
        <f aca="false">IFERROR(INDEX('Season Counts'!$K$2:$K$740,$AF2822)/INDEX('Season Counts'!$J$2:$J$740,$AF2822),"")</f>
        <v>0.368840579710145</v>
      </c>
      <c r="AB2822" s="41" t="n">
        <f aca="false">IFERROR(R2822-AA2822,"")</f>
        <v>-0.0355072463768116</v>
      </c>
      <c r="AC2822" s="39" t="n">
        <f aca="false">IFERROR(INDEX('Season Counts'!$AG$2:$AG$740,$AF2822)/INDEX('Season Counts'!$AF$2:$AF$740,$AF2822),"")</f>
        <v>72.9737478411054</v>
      </c>
      <c r="AD2822" s="40" t="n">
        <f aca="false">IFERROR(V2822-AC2822,"")</f>
        <v>0.243432775634716</v>
      </c>
      <c r="AE2822" s="4" t="str">
        <f aca="false">IF(D2822&lt;Guide!$C$21,"Low PA",IF(TRIM(IF(ISNUMBER(AD2822),IF(N(AD2822)&lt;=-Guide!$C$24,"▼ Bat Speed  ",IF(N(AD2822)&gt;=Guide!$C$24,"▲ Bat Speed  ","")),"")&amp;IF(N(Z2822)&gt;=Guide!$C$22,"▲ Contact  ","")&amp;IF(N(Z2822)&lt;=-Guide!$C$22,"▼ Contact  ","")&amp;IF(N(AB2822)&gt;=Guide!$C$23,"▲ Chase  ","")&amp;IF(N(AB2822)&lt;=-Guide!$C$23,"▼ Chase  ",""))="","Stable",TRIM(IF(ISNUMBER(AD2822),IF(N(AD2822)&lt;=-Guide!$C$24,"▼ Bat Speed  ",IF(N(AD2822)&gt;=Guide!$C$24,"▲ Bat Speed  ","")),"")&amp;IF(N(Z2822)&gt;=Guide!$C$22,"▲ Contact  ","")&amp;IF(N(Z2822)&lt;=-Guide!$C$22,"▼ Contact  ","")&amp;IF(N(AB2822)&gt;=Guide!$C$23,"▲ Chase  ","")&amp;IF(N(AB2822)&lt;=-Guide!$C$23,"▼ Chase  ",""))))</f>
        <v>Stable</v>
      </c>
      <c r="AF2822" s="35" t="n">
        <f aca="false">MATCH(Counts!A2822,'Season Counts'!$A$2:$A$740,0)</f>
        <v>721</v>
      </c>
    </row>
    <row r="2823" customFormat="false" ht="15" hidden="false" customHeight="false" outlineLevel="0" collapsed="false">
      <c r="A2823" s="34" t="str">
        <f aca="false">Counts!B2823</f>
        <v>WSH</v>
      </c>
      <c r="B2823" s="5" t="str">
        <f aca="false">Counts!C2823</f>
        <v>CJ Abrams</v>
      </c>
      <c r="C2823" s="34" t="str">
        <f aca="false">Counts!F2823</f>
        <v>Jun</v>
      </c>
      <c r="D2823" s="35" t="n">
        <f aca="false">IFERROR(Counts!P2823,"")</f>
        <v>102</v>
      </c>
      <c r="E2823" s="36" t="n">
        <f aca="false">IFERROR(Counts!R2823/Counts!Q2823,"")</f>
        <v>0.22680412371134</v>
      </c>
      <c r="F2823" s="36" t="n">
        <f aca="false">IFERROR((Counts!R2823+Counts!V2823+Counts!W2823)/(Counts!Q2823+Counts!V2823+Counts!W2823+Counts!X2823),"")</f>
        <v>0.264705882352941</v>
      </c>
      <c r="G2823" s="36" t="n">
        <f aca="false">IFERROR((Counts!R2823+Counts!S2823+2*Counts!T2823+3*Counts!U2823)/Counts!Q2823,"")</f>
        <v>0.443298969072165</v>
      </c>
      <c r="H2823" s="35" t="n">
        <f aca="false">IFERROR(Counts!U2823,"")</f>
        <v>6</v>
      </c>
      <c r="I2823" s="36" t="n">
        <f aca="false">IFERROR(Counts!Z2823/Counts!AA2823,"")</f>
        <v>0.30343137254902</v>
      </c>
      <c r="J2823" s="36" t="n">
        <f aca="false">IFERROR(Counts!AB2823/Counts!AA2823,"")</f>
        <v>0.258705882352941</v>
      </c>
      <c r="K2823" s="37" t="n">
        <f aca="false">IFERROR((Counts!AB2823-Counts!Z2823)/Counts!AA2823,"")</f>
        <v>-0.0447254901960784</v>
      </c>
      <c r="L2823" s="38" t="n">
        <f aca="false">IFERROR(Counts!Y2823/Counts!P2823,"")</f>
        <v>0.274509803921569</v>
      </c>
      <c r="M2823" s="38" t="n">
        <f aca="false">IFERROR(Counts!V2823/Counts!P2823,"")</f>
        <v>0.0392156862745098</v>
      </c>
      <c r="N2823" s="38" t="n">
        <f aca="false">IFERROR(Counts!AD2823/Counts!AC2823,"")</f>
        <v>0.0869565217391304</v>
      </c>
      <c r="O2823" s="38" t="n">
        <f aca="false">IFERROR(Counts!AE2823/Counts!AC2823,"")</f>
        <v>0.434782608695652</v>
      </c>
      <c r="P2823" s="39" t="n">
        <f aca="false">IFERROR(Counts!AG2823/Counts!AF2823,"")</f>
        <v>90.7826086956522</v>
      </c>
      <c r="Q2823" s="38" t="n">
        <f aca="false">IFERROR(Counts!AH2823/Counts!AC2823,"")</f>
        <v>0.318840579710145</v>
      </c>
      <c r="R2823" s="38" t="n">
        <f aca="false">IFERROR(Counts!N2823/Counts!M2823,"")</f>
        <v>0.44973544973545</v>
      </c>
      <c r="S2823" s="38" t="n">
        <f aca="false">IFERROR(Counts!K2823/Counts!J2823,"")</f>
        <v>0.658682634730539</v>
      </c>
      <c r="T2823" s="38" t="n">
        <f aca="false">IFERROR(Counts!I2823/Counts!H2823,"")</f>
        <v>0.302564102564103</v>
      </c>
      <c r="U2823" s="38" t="n">
        <f aca="false">IFERROR(1-Counts!L2823/Counts!K2823,"")</f>
        <v>0.863636363636364</v>
      </c>
      <c r="V2823" s="39" t="n">
        <f aca="false">IFERROR(Counts!AJ2823/Counts!AI2823,"")</f>
        <v>73.1848837209302</v>
      </c>
      <c r="W2823" s="38" t="n">
        <f aca="false">IFERROR(Counts!AK2823/Counts!AI2823,"")</f>
        <v>0.313953488372093</v>
      </c>
      <c r="X2823" s="40" t="n">
        <f aca="false">IFERROR(Counts!O2823,"")</f>
        <v>-2.56</v>
      </c>
      <c r="Y2823" s="36" t="n">
        <f aca="false">IFERROR(INDEX('Season Counts'!$Y$2:$Y$740,$AF2823)/INDEX('Season Counts'!$X$2:$X$740,$AF2823),"")</f>
        <v>0.332765793528505</v>
      </c>
      <c r="Z2823" s="37" t="n">
        <f aca="false">IFERROR(J2823-Y2823,"")</f>
        <v>-0.0740599111755642</v>
      </c>
      <c r="AA2823" s="38" t="n">
        <f aca="false">IFERROR(INDEX('Season Counts'!$K$2:$K$740,$AF2823)/INDEX('Season Counts'!$J$2:$J$740,$AF2823),"")</f>
        <v>0.368840579710145</v>
      </c>
      <c r="AB2823" s="41" t="n">
        <f aca="false">IFERROR(R2823-AA2823,"")</f>
        <v>0.0808948700253048</v>
      </c>
      <c r="AC2823" s="39" t="n">
        <f aca="false">IFERROR(INDEX('Season Counts'!$AG$2:$AG$740,$AF2823)/INDEX('Season Counts'!$AF$2:$AF$740,$AF2823),"")</f>
        <v>72.9737478411054</v>
      </c>
      <c r="AD2823" s="40" t="n">
        <f aca="false">IFERROR(V2823-AC2823,"")</f>
        <v>0.211135879824866</v>
      </c>
      <c r="AE2823" s="4" t="str">
        <f aca="false">IF(D2823&lt;Guide!$C$21,"Low PA",IF(TRIM(IF(ISNUMBER(AD2823),IF(N(AD2823)&lt;=-Guide!$C$24,"▼ Bat Speed  ",IF(N(AD2823)&gt;=Guide!$C$24,"▲ Bat Speed  ","")),"")&amp;IF(N(Z2823)&gt;=Guide!$C$22,"▲ Contact  ","")&amp;IF(N(Z2823)&lt;=-Guide!$C$22,"▼ Contact  ","")&amp;IF(N(AB2823)&gt;=Guide!$C$23,"▲ Chase  ","")&amp;IF(N(AB2823)&lt;=-Guide!$C$23,"▼ Chase  ",""))="","Stable",TRIM(IF(ISNUMBER(AD2823),IF(N(AD2823)&lt;=-Guide!$C$24,"▼ Bat Speed  ",IF(N(AD2823)&gt;=Guide!$C$24,"▲ Bat Speed  ","")),"")&amp;IF(N(Z2823)&gt;=Guide!$C$22,"▲ Contact  ","")&amp;IF(N(Z2823)&lt;=-Guide!$C$22,"▼ Contact  ","")&amp;IF(N(AB2823)&gt;=Guide!$C$23,"▲ Chase  ","")&amp;IF(N(AB2823)&lt;=-Guide!$C$23,"▼ Chase  ",""))))</f>
        <v>▼ Contact ▲ Chase</v>
      </c>
      <c r="AF2823" s="35" t="n">
        <f aca="false">MATCH(Counts!A2823,'Season Counts'!$A$2:$A$740,0)</f>
        <v>721</v>
      </c>
    </row>
    <row r="2824" customFormat="false" ht="15" hidden="false" customHeight="false" outlineLevel="0" collapsed="false">
      <c r="A2824" s="34" t="str">
        <f aca="false">Counts!B2824</f>
        <v>WSH</v>
      </c>
      <c r="B2824" s="5" t="str">
        <f aca="false">Counts!C2824</f>
        <v>CJ Abrams</v>
      </c>
      <c r="C2824" s="34" t="str">
        <f aca="false">Counts!F2824</f>
        <v>Jul</v>
      </c>
      <c r="D2824" s="35" t="n">
        <f aca="false">IFERROR(Counts!P2824,"")</f>
        <v>103</v>
      </c>
      <c r="E2824" s="36" t="n">
        <f aca="false">IFERROR(Counts!R2824/Counts!Q2824,"")</f>
        <v>0.348314606741573</v>
      </c>
      <c r="F2824" s="36" t="n">
        <f aca="false">IFERROR((Counts!R2824+Counts!V2824+Counts!W2824)/(Counts!Q2824+Counts!V2824+Counts!W2824+Counts!X2824),"")</f>
        <v>0.407766990291262</v>
      </c>
      <c r="G2824" s="36" t="n">
        <f aca="false">IFERROR((Counts!R2824+Counts!S2824+2*Counts!T2824+3*Counts!U2824)/Counts!Q2824,"")</f>
        <v>0.741573033707865</v>
      </c>
      <c r="H2824" s="35" t="n">
        <f aca="false">IFERROR(Counts!U2824,"")</f>
        <v>10</v>
      </c>
      <c r="I2824" s="36" t="n">
        <f aca="false">IFERROR(Counts!Z2824/Counts!AA2824,"")</f>
        <v>0.469417475728155</v>
      </c>
      <c r="J2824" s="36" t="n">
        <f aca="false">IFERROR(Counts!AB2824/Counts!AA2824,"")</f>
        <v>0.396776699029126</v>
      </c>
      <c r="K2824" s="37" t="n">
        <f aca="false">IFERROR((Counts!AB2824-Counts!Z2824)/Counts!AA2824,"")</f>
        <v>-0.0726407766990291</v>
      </c>
      <c r="L2824" s="38" t="n">
        <f aca="false">IFERROR(Counts!Y2824/Counts!P2824,"")</f>
        <v>0.194174757281553</v>
      </c>
      <c r="M2824" s="38" t="n">
        <f aca="false">IFERROR(Counts!V2824/Counts!P2824,"")</f>
        <v>0.106796116504854</v>
      </c>
      <c r="N2824" s="38" t="n">
        <f aca="false">IFERROR(Counts!AD2824/Counts!AC2824,"")</f>
        <v>0.138888888888889</v>
      </c>
      <c r="O2824" s="38" t="n">
        <f aca="false">IFERROR(Counts!AE2824/Counts!AC2824,"")</f>
        <v>0.444444444444444</v>
      </c>
      <c r="P2824" s="39" t="n">
        <f aca="false">IFERROR(Counts!AG2824/Counts!AF2824,"")</f>
        <v>88.7777777777778</v>
      </c>
      <c r="Q2824" s="38" t="n">
        <f aca="false">IFERROR(Counts!AH2824/Counts!AC2824,"")</f>
        <v>0.388888888888889</v>
      </c>
      <c r="R2824" s="38" t="n">
        <f aca="false">IFERROR(Counts!N2824/Counts!M2824,"")</f>
        <v>0.347222222222222</v>
      </c>
      <c r="S2824" s="38" t="n">
        <f aca="false">IFERROR(Counts!K2824/Counts!J2824,"")</f>
        <v>0.706586826347305</v>
      </c>
      <c r="T2824" s="38" t="n">
        <f aca="false">IFERROR(Counts!I2824/Counts!H2824,"")</f>
        <v>0.207253886010363</v>
      </c>
      <c r="U2824" s="38" t="n">
        <f aca="false">IFERROR(1-Counts!L2824/Counts!K2824,"")</f>
        <v>0.932203389830508</v>
      </c>
      <c r="V2824" s="39" t="n">
        <f aca="false">IFERROR(Counts!AJ2824/Counts!AI2824,"")</f>
        <v>73.6557575757576</v>
      </c>
      <c r="W2824" s="38" t="n">
        <f aca="false">IFERROR(Counts!AK2824/Counts!AI2824,"")</f>
        <v>0.345454545454545</v>
      </c>
      <c r="X2824" s="40" t="n">
        <f aca="false">IFERROR(Counts!O2824,"")</f>
        <v>13.932</v>
      </c>
      <c r="Y2824" s="36" t="n">
        <f aca="false">IFERROR(INDEX('Season Counts'!$Y$2:$Y$740,$AF2824)/INDEX('Season Counts'!$X$2:$X$740,$AF2824),"")</f>
        <v>0.332765793528505</v>
      </c>
      <c r="Z2824" s="37" t="n">
        <f aca="false">IFERROR(J2824-Y2824,"")</f>
        <v>0.0640109055006208</v>
      </c>
      <c r="AA2824" s="38" t="n">
        <f aca="false">IFERROR(INDEX('Season Counts'!$K$2:$K$740,$AF2824)/INDEX('Season Counts'!$J$2:$J$740,$AF2824),"")</f>
        <v>0.368840579710145</v>
      </c>
      <c r="AB2824" s="41" t="n">
        <f aca="false">IFERROR(R2824-AA2824,"")</f>
        <v>-0.0216183574879227</v>
      </c>
      <c r="AC2824" s="39" t="n">
        <f aca="false">IFERROR(INDEX('Season Counts'!$AG$2:$AG$740,$AF2824)/INDEX('Season Counts'!$AF$2:$AF$740,$AF2824),"")</f>
        <v>72.9737478411054</v>
      </c>
      <c r="AD2824" s="40" t="n">
        <f aca="false">IFERROR(V2824-AC2824,"")</f>
        <v>0.682009734652212</v>
      </c>
      <c r="AE2824" s="4" t="str">
        <f aca="false">IF(D2824&lt;Guide!$C$21,"Low PA",IF(TRIM(IF(ISNUMBER(AD2824),IF(N(AD2824)&lt;=-Guide!$C$24,"▼ Bat Speed  ",IF(N(AD2824)&gt;=Guide!$C$24,"▲ Bat Speed  ","")),"")&amp;IF(N(Z2824)&gt;=Guide!$C$22,"▲ Contact  ","")&amp;IF(N(Z2824)&lt;=-Guide!$C$22,"▼ Contact  ","")&amp;IF(N(AB2824)&gt;=Guide!$C$23,"▲ Chase  ","")&amp;IF(N(AB2824)&lt;=-Guide!$C$23,"▼ Chase  ",""))="","Stable",TRIM(IF(ISNUMBER(AD2824),IF(N(AD2824)&lt;=-Guide!$C$24,"▼ Bat Speed  ",IF(N(AD2824)&gt;=Guide!$C$24,"▲ Bat Speed  ","")),"")&amp;IF(N(Z2824)&gt;=Guide!$C$22,"▲ Contact  ","")&amp;IF(N(Z2824)&lt;=-Guide!$C$22,"▼ Contact  ","")&amp;IF(N(AB2824)&gt;=Guide!$C$23,"▲ Chase  ","")&amp;IF(N(AB2824)&lt;=-Guide!$C$23,"▼ Chase  ",""))))</f>
        <v>▲ Contact</v>
      </c>
      <c r="AF2824" s="35" t="n">
        <f aca="false">MATCH(Counts!A2824,'Season Counts'!$A$2:$A$740,0)</f>
        <v>721</v>
      </c>
    </row>
    <row r="2825" customFormat="false" ht="15" hidden="false" customHeight="false" outlineLevel="0" collapsed="false">
      <c r="A2825" s="34" t="str">
        <f aca="false">Counts!B2825</f>
        <v>WSH</v>
      </c>
      <c r="B2825" s="5" t="str">
        <f aca="false">Counts!C2825</f>
        <v>CJ Abrams</v>
      </c>
      <c r="C2825" s="34" t="str">
        <f aca="false">Counts!F2825</f>
        <v>Aug</v>
      </c>
      <c r="D2825" s="35" t="n">
        <f aca="false">IFERROR(Counts!P2825,"")</f>
        <v>107</v>
      </c>
      <c r="E2825" s="36" t="n">
        <f aca="false">IFERROR(Counts!R2825/Counts!Q2825,"")</f>
        <v>0.173469387755102</v>
      </c>
      <c r="F2825" s="36" t="n">
        <f aca="false">IFERROR((Counts!R2825+Counts!V2825+Counts!W2825)/(Counts!Q2825+Counts!V2825+Counts!W2825+Counts!X2825),"")</f>
        <v>0.242990654205607</v>
      </c>
      <c r="G2825" s="36" t="n">
        <f aca="false">IFERROR((Counts!R2825+Counts!S2825+2*Counts!T2825+3*Counts!U2825)/Counts!Q2825,"")</f>
        <v>0.275510204081633</v>
      </c>
      <c r="H2825" s="35" t="n">
        <f aca="false">IFERROR(Counts!U2825,"")</f>
        <v>1</v>
      </c>
      <c r="I2825" s="36" t="n">
        <f aca="false">IFERROR(Counts!Z2825/Counts!AA2825,"")</f>
        <v>0.230660377358491</v>
      </c>
      <c r="J2825" s="36" t="n">
        <f aca="false">IFERROR(Counts!AB2825/Counts!AA2825,"")</f>
        <v>0.235367924528302</v>
      </c>
      <c r="K2825" s="37" t="n">
        <f aca="false">IFERROR((Counts!AB2825-Counts!Z2825)/Counts!AA2825,"")</f>
        <v>0.00470754716981134</v>
      </c>
      <c r="L2825" s="38" t="n">
        <f aca="false">IFERROR(Counts!Y2825/Counts!P2825,"")</f>
        <v>0.355140186915888</v>
      </c>
      <c r="M2825" s="38" t="n">
        <f aca="false">IFERROR(Counts!V2825/Counts!P2825,"")</f>
        <v>0.0654205607476635</v>
      </c>
      <c r="N2825" s="38" t="n">
        <f aca="false">IFERROR(Counts!AD2825/Counts!AC2825,"")</f>
        <v>0.0333333333333333</v>
      </c>
      <c r="O2825" s="38" t="n">
        <f aca="false">IFERROR(Counts!AE2825/Counts!AC2825,"")</f>
        <v>0.333333333333333</v>
      </c>
      <c r="P2825" s="39" t="n">
        <f aca="false">IFERROR(Counts!AG2825/Counts!AF2825,"")</f>
        <v>88.0266666666667</v>
      </c>
      <c r="Q2825" s="38" t="n">
        <f aca="false">IFERROR(Counts!AH2825/Counts!AC2825,"")</f>
        <v>0.25</v>
      </c>
      <c r="R2825" s="38" t="n">
        <f aca="false">IFERROR(Counts!N2825/Counts!M2825,"")</f>
        <v>0.385892116182573</v>
      </c>
      <c r="S2825" s="38" t="n">
        <f aca="false">IFERROR(Counts!K2825/Counts!J2825,"")</f>
        <v>0.703517587939699</v>
      </c>
      <c r="T2825" s="38" t="n">
        <f aca="false">IFERROR(Counts!I2825/Counts!H2825,"")</f>
        <v>0.304721030042918</v>
      </c>
      <c r="U2825" s="38" t="n">
        <f aca="false">IFERROR(1-Counts!L2825/Counts!K2825,"")</f>
        <v>0.785714285714286</v>
      </c>
      <c r="V2825" s="39" t="n">
        <f aca="false">IFERROR(Counts!AJ2825/Counts!AI2825,"")</f>
        <v>73.3427906976744</v>
      </c>
      <c r="W2825" s="38" t="n">
        <f aca="false">IFERROR(Counts!AK2825/Counts!AI2825,"")</f>
        <v>0.32093023255814</v>
      </c>
      <c r="X2825" s="40" t="n">
        <f aca="false">IFERROR(Counts!O2825,"")</f>
        <v>-6.702</v>
      </c>
      <c r="Y2825" s="36" t="n">
        <f aca="false">IFERROR(INDEX('Season Counts'!$Y$2:$Y$740,$AF2825)/INDEX('Season Counts'!$X$2:$X$740,$AF2825),"")</f>
        <v>0.332765793528505</v>
      </c>
      <c r="Z2825" s="37" t="n">
        <f aca="false">IFERROR(J2825-Y2825,"")</f>
        <v>-0.0973978690002035</v>
      </c>
      <c r="AA2825" s="38" t="n">
        <f aca="false">IFERROR(INDEX('Season Counts'!$K$2:$K$740,$AF2825)/INDEX('Season Counts'!$J$2:$J$740,$AF2825),"")</f>
        <v>0.368840579710145</v>
      </c>
      <c r="AB2825" s="41" t="n">
        <f aca="false">IFERROR(R2825-AA2825,"")</f>
        <v>0.0170515364724277</v>
      </c>
      <c r="AC2825" s="39" t="n">
        <f aca="false">IFERROR(INDEX('Season Counts'!$AG$2:$AG$740,$AF2825)/INDEX('Season Counts'!$AF$2:$AF$740,$AF2825),"")</f>
        <v>72.9737478411054</v>
      </c>
      <c r="AD2825" s="40" t="n">
        <f aca="false">IFERROR(V2825-AC2825,"")</f>
        <v>0.369042856569052</v>
      </c>
      <c r="AE2825" s="4" t="str">
        <f aca="false">IF(D2825&lt;Guide!$C$21,"Low PA",IF(TRIM(IF(ISNUMBER(AD2825),IF(N(AD2825)&lt;=-Guide!$C$24,"▼ Bat Speed  ",IF(N(AD2825)&gt;=Guide!$C$24,"▲ Bat Speed  ","")),"")&amp;IF(N(Z2825)&gt;=Guide!$C$22,"▲ Contact  ","")&amp;IF(N(Z2825)&lt;=-Guide!$C$22,"▼ Contact  ","")&amp;IF(N(AB2825)&gt;=Guide!$C$23,"▲ Chase  ","")&amp;IF(N(AB2825)&lt;=-Guide!$C$23,"▼ Chase  ",""))="","Stable",TRIM(IF(ISNUMBER(AD2825),IF(N(AD2825)&lt;=-Guide!$C$24,"▼ Bat Speed  ",IF(N(AD2825)&gt;=Guide!$C$24,"▲ Bat Speed  ","")),"")&amp;IF(N(Z2825)&gt;=Guide!$C$22,"▲ Contact  ","")&amp;IF(N(Z2825)&lt;=-Guide!$C$22,"▼ Contact  ","")&amp;IF(N(AB2825)&gt;=Guide!$C$23,"▲ Chase  ","")&amp;IF(N(AB2825)&lt;=-Guide!$C$23,"▼ Chase  ",""))))</f>
        <v>▼ Contact</v>
      </c>
      <c r="AF2825" s="35" t="n">
        <f aca="false">MATCH(Counts!A2825,'Season Counts'!$A$2:$A$740,0)</f>
        <v>721</v>
      </c>
    </row>
    <row r="2826" customFormat="false" ht="15" hidden="false" customHeight="false" outlineLevel="0" collapsed="false">
      <c r="A2826" s="34" t="str">
        <f aca="false">Counts!B2826</f>
        <v>WSH</v>
      </c>
      <c r="B2826" s="5" t="str">
        <f aca="false">Counts!C2826</f>
        <v>CJ Abrams</v>
      </c>
      <c r="C2826" s="34" t="str">
        <f aca="false">Counts!F2826</f>
        <v>Sep</v>
      </c>
      <c r="D2826" s="35" t="n">
        <f aca="false">IFERROR(Counts!P2826,"")</f>
        <v>89</v>
      </c>
      <c r="E2826" s="36" t="n">
        <f aca="false">IFERROR(Counts!R2826/Counts!Q2826,"")</f>
        <v>0.222222222222222</v>
      </c>
      <c r="F2826" s="36" t="n">
        <f aca="false">IFERROR((Counts!R2826+Counts!V2826+Counts!W2826)/(Counts!Q2826+Counts!V2826+Counts!W2826+Counts!X2826),"")</f>
        <v>0.292134831460674</v>
      </c>
      <c r="G2826" s="36" t="n">
        <f aca="false">IFERROR((Counts!R2826+Counts!S2826+2*Counts!T2826+3*Counts!U2826)/Counts!Q2826,"")</f>
        <v>0.444444444444444</v>
      </c>
      <c r="H2826" s="35" t="n">
        <f aca="false">IFERROR(Counts!U2826,"")</f>
        <v>4</v>
      </c>
      <c r="I2826" s="36" t="n">
        <f aca="false">IFERROR(Counts!Z2826/Counts!AA2826,"")</f>
        <v>0.313636363636364</v>
      </c>
      <c r="J2826" s="36" t="n">
        <f aca="false">IFERROR(Counts!AB2826/Counts!AA2826,"")</f>
        <v>0.350193181818182</v>
      </c>
      <c r="K2826" s="37" t="n">
        <f aca="false">IFERROR((Counts!AB2826-Counts!Z2826)/Counts!AA2826,"")</f>
        <v>0.0365568181818182</v>
      </c>
      <c r="L2826" s="38" t="n">
        <f aca="false">IFERROR(Counts!Y2826/Counts!P2826,"")</f>
        <v>0.247191011235955</v>
      </c>
      <c r="M2826" s="38" t="n">
        <f aca="false">IFERROR(Counts!V2826/Counts!P2826,"")</f>
        <v>0.0898876404494382</v>
      </c>
      <c r="N2826" s="38" t="n">
        <f aca="false">IFERROR(Counts!AD2826/Counts!AC2826,"")</f>
        <v>0.152542372881356</v>
      </c>
      <c r="O2826" s="38" t="n">
        <f aca="false">IFERROR(Counts!AE2826/Counts!AC2826,"")</f>
        <v>0.389830508474576</v>
      </c>
      <c r="P2826" s="39" t="n">
        <f aca="false">IFERROR(Counts!AG2826/Counts!AF2826,"")</f>
        <v>90.6779661016949</v>
      </c>
      <c r="Q2826" s="38" t="n">
        <f aca="false">IFERROR(Counts!AH2826/Counts!AC2826,"")</f>
        <v>0.423728813559322</v>
      </c>
      <c r="R2826" s="38" t="n">
        <f aca="false">IFERROR(Counts!N2826/Counts!M2826,"")</f>
        <v>0.369458128078818</v>
      </c>
      <c r="S2826" s="38" t="n">
        <f aca="false">IFERROR(Counts!K2826/Counts!J2826,"")</f>
        <v>0.721518987341772</v>
      </c>
      <c r="T2826" s="38" t="n">
        <f aca="false">IFERROR(Counts!I2826/Counts!H2826,"")</f>
        <v>0.322751322751323</v>
      </c>
      <c r="U2826" s="38" t="n">
        <f aca="false">IFERROR(1-Counts!L2826/Counts!K2826,"")</f>
        <v>0.789473684210526</v>
      </c>
      <c r="V2826" s="39" t="n">
        <f aca="false">IFERROR(Counts!AJ2826/Counts!AI2826,"")</f>
        <v>72.366081871345</v>
      </c>
      <c r="W2826" s="38" t="n">
        <f aca="false">IFERROR(Counts!AK2826/Counts!AI2826,"")</f>
        <v>0.204678362573099</v>
      </c>
      <c r="X2826" s="40" t="n">
        <f aca="false">IFERROR(Counts!O2826,"")</f>
        <v>-0.599</v>
      </c>
      <c r="Y2826" s="36" t="n">
        <f aca="false">IFERROR(INDEX('Season Counts'!$Y$2:$Y$740,$AF2826)/INDEX('Season Counts'!$X$2:$X$740,$AF2826),"")</f>
        <v>0.332765793528505</v>
      </c>
      <c r="Z2826" s="37" t="n">
        <f aca="false">IFERROR(J2826-Y2826,"")</f>
        <v>0.0174273882896764</v>
      </c>
      <c r="AA2826" s="38" t="n">
        <f aca="false">IFERROR(INDEX('Season Counts'!$K$2:$K$740,$AF2826)/INDEX('Season Counts'!$J$2:$J$740,$AF2826),"")</f>
        <v>0.368840579710145</v>
      </c>
      <c r="AB2826" s="41" t="n">
        <f aca="false">IFERROR(R2826-AA2826,"")</f>
        <v>0.000617548368672782</v>
      </c>
      <c r="AC2826" s="39" t="n">
        <f aca="false">IFERROR(INDEX('Season Counts'!$AG$2:$AG$740,$AF2826)/INDEX('Season Counts'!$AF$2:$AF$740,$AF2826),"")</f>
        <v>72.9737478411054</v>
      </c>
      <c r="AD2826" s="40" t="n">
        <f aca="false">IFERROR(V2826-AC2826,"")</f>
        <v>-0.607665969760333</v>
      </c>
      <c r="AE2826" s="4" t="str">
        <f aca="false">IF(D2826&lt;Guide!$C$21,"Low PA",IF(TRIM(IF(ISNUMBER(AD2826),IF(N(AD2826)&lt;=-Guide!$C$24,"▼ Bat Speed  ",IF(N(AD2826)&gt;=Guide!$C$24,"▲ Bat Speed  ","")),"")&amp;IF(N(Z2826)&gt;=Guide!$C$22,"▲ Contact  ","")&amp;IF(N(Z2826)&lt;=-Guide!$C$22,"▼ Contact  ","")&amp;IF(N(AB2826)&gt;=Guide!$C$23,"▲ Chase  ","")&amp;IF(N(AB2826)&lt;=-Guide!$C$23,"▼ Chase  ",""))="","Stable",TRIM(IF(ISNUMBER(AD2826),IF(N(AD2826)&lt;=-Guide!$C$24,"▼ Bat Speed  ",IF(N(AD2826)&gt;=Guide!$C$24,"▲ Bat Speed  ","")),"")&amp;IF(N(Z2826)&gt;=Guide!$C$22,"▲ Contact  ","")&amp;IF(N(Z2826)&lt;=-Guide!$C$22,"▼ Contact  ","")&amp;IF(N(AB2826)&gt;=Guide!$C$23,"▲ Chase  ","")&amp;IF(N(AB2826)&lt;=-Guide!$C$23,"▼ Chase  ",""))))</f>
        <v>Stable</v>
      </c>
      <c r="AF2826" s="35" t="n">
        <f aca="false">MATCH(Counts!A2826,'Season Counts'!$A$2:$A$740,0)</f>
        <v>721</v>
      </c>
    </row>
    <row r="2827" customFormat="false" ht="15" hidden="false" customHeight="false" outlineLevel="0" collapsed="false">
      <c r="A2827" s="34" t="str">
        <f aca="false">Counts!B2827</f>
        <v>WSH</v>
      </c>
      <c r="B2827" s="5" t="str">
        <f aca="false">Counts!C2827</f>
        <v>James Wood</v>
      </c>
      <c r="C2827" s="34" t="str">
        <f aca="false">Counts!F2827</f>
        <v>Mar-Apr</v>
      </c>
      <c r="D2827" s="35" t="n">
        <f aca="false">IFERROR(Counts!P2827,"")</f>
        <v>155</v>
      </c>
      <c r="E2827" s="36" t="n">
        <f aca="false">IFERROR(Counts!R2827/Counts!Q2827,"")</f>
        <v>0.237704918032787</v>
      </c>
      <c r="F2827" s="36" t="n">
        <f aca="false">IFERROR((Counts!R2827+Counts!V2827+Counts!W2827)/(Counts!Q2827+Counts!V2827+Counts!W2827+Counts!X2827),"")</f>
        <v>0.4</v>
      </c>
      <c r="G2827" s="36" t="n">
        <f aca="false">IFERROR((Counts!R2827+Counts!S2827+2*Counts!T2827+3*Counts!U2827)/Counts!Q2827,"")</f>
        <v>0.540983606557377</v>
      </c>
      <c r="H2827" s="35" t="n">
        <f aca="false">IFERROR(Counts!U2827,"")</f>
        <v>10</v>
      </c>
      <c r="I2827" s="36" t="n">
        <f aca="false">IFERROR(Counts!Z2827/Counts!AA2827,"")</f>
        <v>0.392281879194631</v>
      </c>
      <c r="J2827" s="36" t="n">
        <f aca="false">IFERROR(Counts!AB2827/Counts!AA2827,"")</f>
        <v>0.431</v>
      </c>
      <c r="K2827" s="37" t="n">
        <f aca="false">IFERROR((Counts!AB2827-Counts!Z2827)/Counts!AA2827,"")</f>
        <v>0.0387181208053691</v>
      </c>
      <c r="L2827" s="38" t="n">
        <f aca="false">IFERROR(Counts!Y2827/Counts!P2827,"")</f>
        <v>0.32258064516129</v>
      </c>
      <c r="M2827" s="38" t="n">
        <f aca="false">IFERROR(Counts!V2827/Counts!P2827,"")</f>
        <v>0.2</v>
      </c>
      <c r="N2827" s="38" t="n">
        <f aca="false">IFERROR(Counts!AD2827/Counts!AC2827,"")</f>
        <v>0.291666666666667</v>
      </c>
      <c r="O2827" s="38" t="n">
        <f aca="false">IFERROR(Counts!AE2827/Counts!AC2827,"")</f>
        <v>0.638888888888889</v>
      </c>
      <c r="P2827" s="39" t="n">
        <f aca="false">IFERROR(Counts!AG2827/Counts!AF2827,"")</f>
        <v>97.3402777777778</v>
      </c>
      <c r="Q2827" s="38" t="n">
        <f aca="false">IFERROR(Counts!AH2827/Counts!AC2827,"")</f>
        <v>0.430555555555556</v>
      </c>
      <c r="R2827" s="38" t="n">
        <f aca="false">IFERROR(Counts!N2827/Counts!M2827,"")</f>
        <v>0.219101123595506</v>
      </c>
      <c r="S2827" s="38" t="n">
        <f aca="false">IFERROR(Counts!K2827/Counts!J2827,"")</f>
        <v>0.516778523489933</v>
      </c>
      <c r="T2827" s="38" t="n">
        <f aca="false">IFERROR(Counts!I2827/Counts!H2827,"")</f>
        <v>0.327586206896552</v>
      </c>
      <c r="U2827" s="38" t="n">
        <f aca="false">IFERROR(1-Counts!L2827/Counts!K2827,"")</f>
        <v>0.818181818181818</v>
      </c>
      <c r="V2827" s="39" t="n">
        <f aca="false">IFERROR(Counts!AJ2827/Counts!AI2827,"")</f>
        <v>76.1014563106796</v>
      </c>
      <c r="W2827" s="38" t="n">
        <f aca="false">IFERROR(Counts!AK2827/Counts!AI2827,"")</f>
        <v>0.635922330097087</v>
      </c>
      <c r="X2827" s="40" t="n">
        <f aca="false">IFERROR(Counts!O2827,"")</f>
        <v>8.77</v>
      </c>
      <c r="Y2827" s="36" t="n">
        <f aca="false">IFERROR(INDEX('Season Counts'!$Y$2:$Y$740,$AF2827)/INDEX('Season Counts'!$X$2:$X$740,$AF2827),"")</f>
        <v>0.403174836601307</v>
      </c>
      <c r="Z2827" s="37" t="n">
        <f aca="false">IFERROR(J2827-Y2827,"")</f>
        <v>0.0278251633986927</v>
      </c>
      <c r="AA2827" s="38" t="n">
        <f aca="false">IFERROR(INDEX('Season Counts'!$K$2:$K$740,$AF2827)/INDEX('Season Counts'!$J$2:$J$740,$AF2827),"")</f>
        <v>0.212508884150675</v>
      </c>
      <c r="AB2827" s="41" t="n">
        <f aca="false">IFERROR(R2827-AA2827,"")</f>
        <v>0.00659223944483042</v>
      </c>
      <c r="AC2827" s="39" t="n">
        <f aca="false">IFERROR(INDEX('Season Counts'!$AG$2:$AG$740,$AF2827)/INDEX('Season Counts'!$AF$2:$AF$740,$AF2827),"")</f>
        <v>76.8996563573883</v>
      </c>
      <c r="AD2827" s="40" t="n">
        <f aca="false">IFERROR(V2827-AC2827,"")</f>
        <v>-0.798200046708701</v>
      </c>
      <c r="AE2827" s="4" t="str">
        <f aca="false">IF(D2827&lt;Guide!$C$21,"Low PA",IF(TRIM(IF(ISNUMBER(AD2827),IF(N(AD2827)&lt;=-Guide!$C$24,"▼ Bat Speed  ",IF(N(AD2827)&gt;=Guide!$C$24,"▲ Bat Speed  ","")),"")&amp;IF(N(Z2827)&gt;=Guide!$C$22,"▲ Contact  ","")&amp;IF(N(Z2827)&lt;=-Guide!$C$22,"▼ Contact  ","")&amp;IF(N(AB2827)&gt;=Guide!$C$23,"▲ Chase  ","")&amp;IF(N(AB2827)&lt;=-Guide!$C$23,"▼ Chase  ",""))="","Stable",TRIM(IF(ISNUMBER(AD2827),IF(N(AD2827)&lt;=-Guide!$C$24,"▼ Bat Speed  ",IF(N(AD2827)&gt;=Guide!$C$24,"▲ Bat Speed  ","")),"")&amp;IF(N(Z2827)&gt;=Guide!$C$22,"▲ Contact  ","")&amp;IF(N(Z2827)&lt;=-Guide!$C$22,"▼ Contact  ","")&amp;IF(N(AB2827)&gt;=Guide!$C$23,"▲ Chase  ","")&amp;IF(N(AB2827)&lt;=-Guide!$C$23,"▼ Chase  ",""))))</f>
        <v>Stable</v>
      </c>
      <c r="AF2827" s="35" t="n">
        <f aca="false">MATCH(Counts!A2827,'Season Counts'!$A$2:$A$740,0)</f>
        <v>722</v>
      </c>
    </row>
    <row r="2828" customFormat="false" ht="15" hidden="false" customHeight="false" outlineLevel="0" collapsed="false">
      <c r="A2828" s="34" t="str">
        <f aca="false">Counts!B2828</f>
        <v>WSH</v>
      </c>
      <c r="B2828" s="5" t="str">
        <f aca="false">Counts!C2828</f>
        <v>James Wood</v>
      </c>
      <c r="C2828" s="34" t="str">
        <f aca="false">Counts!F2828</f>
        <v>May</v>
      </c>
      <c r="D2828" s="35" t="n">
        <f aca="false">IFERROR(Counts!P2828,"")</f>
        <v>127</v>
      </c>
      <c r="E2828" s="36" t="n">
        <f aca="false">IFERROR(Counts!R2828/Counts!Q2828,"")</f>
        <v>0.311320754716981</v>
      </c>
      <c r="F2828" s="36" t="n">
        <f aca="false">IFERROR((Counts!R2828+Counts!V2828+Counts!W2828)/(Counts!Q2828+Counts!V2828+Counts!W2828+Counts!X2828),"")</f>
        <v>0.425196850393701</v>
      </c>
      <c r="G2828" s="36" t="n">
        <f aca="false">IFERROR((Counts!R2828+Counts!S2828+2*Counts!T2828+3*Counts!U2828)/Counts!Q2828,"")</f>
        <v>0.556603773584906</v>
      </c>
      <c r="H2828" s="35" t="n">
        <f aca="false">IFERROR(Counts!U2828,"")</f>
        <v>6</v>
      </c>
      <c r="I2828" s="36" t="n">
        <f aca="false">IFERROR(Counts!Z2828/Counts!AA2828,"")</f>
        <v>0.4176</v>
      </c>
      <c r="J2828" s="36" t="n">
        <f aca="false">IFERROR(Counts!AB2828/Counts!AA2828,"")</f>
        <v>0.455232</v>
      </c>
      <c r="K2828" s="37" t="n">
        <f aca="false">IFERROR((Counts!AB2828-Counts!Z2828)/Counts!AA2828,"")</f>
        <v>0.037632</v>
      </c>
      <c r="L2828" s="38" t="n">
        <f aca="false">IFERROR(Counts!Y2828/Counts!P2828,"")</f>
        <v>0.244094488188976</v>
      </c>
      <c r="M2828" s="38" t="n">
        <f aca="false">IFERROR(Counts!V2828/Counts!P2828,"")</f>
        <v>0.149606299212598</v>
      </c>
      <c r="N2828" s="38" t="n">
        <f aca="false">IFERROR(Counts!AD2828/Counts!AC2828,"")</f>
        <v>0.226666666666667</v>
      </c>
      <c r="O2828" s="38" t="n">
        <f aca="false">IFERROR(Counts!AE2828/Counts!AC2828,"")</f>
        <v>0.573333333333333</v>
      </c>
      <c r="P2828" s="39" t="n">
        <f aca="false">IFERROR(Counts!AG2828/Counts!AF2828,"")</f>
        <v>95.7675675675676</v>
      </c>
      <c r="Q2828" s="38" t="n">
        <f aca="false">IFERROR(Counts!AH2828/Counts!AC2828,"")</f>
        <v>0.466666666666667</v>
      </c>
      <c r="R2828" s="38" t="n">
        <f aca="false">IFERROR(Counts!N2828/Counts!M2828,"")</f>
        <v>0.223728813559322</v>
      </c>
      <c r="S2828" s="38" t="n">
        <f aca="false">IFERROR(Counts!K2828/Counts!J2828,"")</f>
        <v>0.627049180327869</v>
      </c>
      <c r="T2828" s="38" t="n">
        <f aca="false">IFERROR(Counts!I2828/Counts!H2828,"")</f>
        <v>0.246575342465753</v>
      </c>
      <c r="U2828" s="38" t="n">
        <f aca="false">IFERROR(1-Counts!L2828/Counts!K2828,"")</f>
        <v>0.862745098039216</v>
      </c>
      <c r="V2828" s="39" t="n">
        <f aca="false">IFERROR(Counts!AJ2828/Counts!AI2828,"")</f>
        <v>76.5381909547739</v>
      </c>
      <c r="W2828" s="38" t="n">
        <f aca="false">IFERROR(Counts!AK2828/Counts!AI2828,"")</f>
        <v>0.668341708542714</v>
      </c>
      <c r="X2828" s="40" t="n">
        <f aca="false">IFERROR(Counts!O2828,"")</f>
        <v>9.262</v>
      </c>
      <c r="Y2828" s="36" t="n">
        <f aca="false">IFERROR(INDEX('Season Counts'!$Y$2:$Y$740,$AF2828)/INDEX('Season Counts'!$X$2:$X$740,$AF2828),"")</f>
        <v>0.403174836601307</v>
      </c>
      <c r="Z2828" s="37" t="n">
        <f aca="false">IFERROR(J2828-Y2828,"")</f>
        <v>0.0520571633986928</v>
      </c>
      <c r="AA2828" s="38" t="n">
        <f aca="false">IFERROR(INDEX('Season Counts'!$K$2:$K$740,$AF2828)/INDEX('Season Counts'!$J$2:$J$740,$AF2828),"")</f>
        <v>0.212508884150675</v>
      </c>
      <c r="AB2828" s="41" t="n">
        <f aca="false">IFERROR(R2828-AA2828,"")</f>
        <v>0.0112199294086468</v>
      </c>
      <c r="AC2828" s="39" t="n">
        <f aca="false">IFERROR(INDEX('Season Counts'!$AG$2:$AG$740,$AF2828)/INDEX('Season Counts'!$AF$2:$AF$740,$AF2828),"")</f>
        <v>76.8996563573883</v>
      </c>
      <c r="AD2828" s="40" t="n">
        <f aca="false">IFERROR(V2828-AC2828,"")</f>
        <v>-0.361465402614442</v>
      </c>
      <c r="AE2828" s="4" t="str">
        <f aca="false">IF(D2828&lt;Guide!$C$21,"Low PA",IF(TRIM(IF(ISNUMBER(AD2828),IF(N(AD2828)&lt;=-Guide!$C$24,"▼ Bat Speed  ",IF(N(AD2828)&gt;=Guide!$C$24,"▲ Bat Speed  ","")),"")&amp;IF(N(Z2828)&gt;=Guide!$C$22,"▲ Contact  ","")&amp;IF(N(Z2828)&lt;=-Guide!$C$22,"▼ Contact  ","")&amp;IF(N(AB2828)&gt;=Guide!$C$23,"▲ Chase  ","")&amp;IF(N(AB2828)&lt;=-Guide!$C$23,"▼ Chase  ",""))="","Stable",TRIM(IF(ISNUMBER(AD2828),IF(N(AD2828)&lt;=-Guide!$C$24,"▼ Bat Speed  ",IF(N(AD2828)&gt;=Guide!$C$24,"▲ Bat Speed  ","")),"")&amp;IF(N(Z2828)&gt;=Guide!$C$22,"▲ Contact  ","")&amp;IF(N(Z2828)&lt;=-Guide!$C$22,"▼ Contact  ","")&amp;IF(N(AB2828)&gt;=Guide!$C$23,"▲ Chase  ","")&amp;IF(N(AB2828)&lt;=-Guide!$C$23,"▼ Chase  ",""))))</f>
        <v>▲ Contact</v>
      </c>
      <c r="AF2828" s="35" t="n">
        <f aca="false">MATCH(Counts!A2828,'Season Counts'!$A$2:$A$740,0)</f>
        <v>722</v>
      </c>
    </row>
    <row r="2829" customFormat="false" ht="15" hidden="false" customHeight="false" outlineLevel="0" collapsed="false">
      <c r="A2829" s="34" t="str">
        <f aca="false">Counts!B2829</f>
        <v>WSH</v>
      </c>
      <c r="B2829" s="5" t="str">
        <f aca="false">Counts!C2829</f>
        <v>James Wood</v>
      </c>
      <c r="C2829" s="34" t="str">
        <f aca="false">Counts!F2829</f>
        <v>Jun</v>
      </c>
      <c r="D2829" s="35" t="n">
        <f aca="false">IFERROR(Counts!P2829,"")</f>
        <v>123</v>
      </c>
      <c r="E2829" s="36" t="n">
        <f aca="false">IFERROR(Counts!R2829/Counts!Q2829,"")</f>
        <v>0.242990654205607</v>
      </c>
      <c r="F2829" s="36" t="n">
        <f aca="false">IFERROR((Counts!R2829+Counts!V2829+Counts!W2829)/(Counts!Q2829+Counts!V2829+Counts!W2829+Counts!X2829),"")</f>
        <v>0.32520325203252</v>
      </c>
      <c r="G2829" s="36" t="n">
        <f aca="false">IFERROR((Counts!R2829+Counts!S2829+2*Counts!T2829+3*Counts!U2829)/Counts!Q2829,"")</f>
        <v>0.439252336448598</v>
      </c>
      <c r="H2829" s="35" t="n">
        <f aca="false">IFERROR(Counts!U2829,"")</f>
        <v>5</v>
      </c>
      <c r="I2829" s="36" t="n">
        <f aca="false">IFERROR(Counts!Z2829/Counts!AA2829,"")</f>
        <v>0.328688524590164</v>
      </c>
      <c r="J2829" s="36" t="n">
        <f aca="false">IFERROR(Counts!AB2829/Counts!AA2829,"")</f>
        <v>0.354450819672131</v>
      </c>
      <c r="K2829" s="37" t="n">
        <f aca="false">IFERROR((Counts!AB2829-Counts!Z2829)/Counts!AA2829,"")</f>
        <v>0.0257622950819672</v>
      </c>
      <c r="L2829" s="38" t="n">
        <f aca="false">IFERROR(Counts!Y2829/Counts!P2829,"")</f>
        <v>0.349593495934959</v>
      </c>
      <c r="M2829" s="38" t="n">
        <f aca="false">IFERROR(Counts!V2829/Counts!P2829,"")</f>
        <v>0.113821138211382</v>
      </c>
      <c r="N2829" s="38" t="n">
        <f aca="false">IFERROR(Counts!AD2829/Counts!AC2829,"")</f>
        <v>0.166666666666667</v>
      </c>
      <c r="O2829" s="38" t="n">
        <f aca="false">IFERROR(Counts!AE2829/Counts!AC2829,"")</f>
        <v>0.575757575757576</v>
      </c>
      <c r="P2829" s="39" t="n">
        <f aca="false">IFERROR(Counts!AG2829/Counts!AF2829,"")</f>
        <v>92.3727272727273</v>
      </c>
      <c r="Q2829" s="38" t="n">
        <f aca="false">IFERROR(Counts!AH2829/Counts!AC2829,"")</f>
        <v>0.424242424242424</v>
      </c>
      <c r="R2829" s="38" t="n">
        <f aca="false">IFERROR(Counts!N2829/Counts!M2829,"")</f>
        <v>0.262411347517731</v>
      </c>
      <c r="S2829" s="38" t="n">
        <f aca="false">IFERROR(Counts!K2829/Counts!J2829,"")</f>
        <v>0.558951965065502</v>
      </c>
      <c r="T2829" s="38" t="n">
        <f aca="false">IFERROR(Counts!I2829/Counts!H2829,"")</f>
        <v>0.331683168316832</v>
      </c>
      <c r="U2829" s="38" t="n">
        <f aca="false">IFERROR(1-Counts!L2829/Counts!K2829,"")</f>
        <v>0.8125</v>
      </c>
      <c r="V2829" s="39" t="n">
        <f aca="false">IFERROR(Counts!AJ2829/Counts!AI2829,"")</f>
        <v>77.5047058823529</v>
      </c>
      <c r="W2829" s="38" t="n">
        <f aca="false">IFERROR(Counts!AK2829/Counts!AI2829,"")</f>
        <v>0.717647058823529</v>
      </c>
      <c r="X2829" s="40" t="n">
        <f aca="false">IFERROR(Counts!O2829,"")</f>
        <v>-0.721</v>
      </c>
      <c r="Y2829" s="36" t="n">
        <f aca="false">IFERROR(INDEX('Season Counts'!$Y$2:$Y$740,$AF2829)/INDEX('Season Counts'!$X$2:$X$740,$AF2829),"")</f>
        <v>0.403174836601307</v>
      </c>
      <c r="Z2829" s="37" t="n">
        <f aca="false">IFERROR(J2829-Y2829,"")</f>
        <v>-0.0487240169291761</v>
      </c>
      <c r="AA2829" s="38" t="n">
        <f aca="false">IFERROR(INDEX('Season Counts'!$K$2:$K$740,$AF2829)/INDEX('Season Counts'!$J$2:$J$740,$AF2829),"")</f>
        <v>0.212508884150675</v>
      </c>
      <c r="AB2829" s="41" t="n">
        <f aca="false">IFERROR(R2829-AA2829,"")</f>
        <v>0.0499024633670553</v>
      </c>
      <c r="AC2829" s="39" t="n">
        <f aca="false">IFERROR(INDEX('Season Counts'!$AG$2:$AG$740,$AF2829)/INDEX('Season Counts'!$AF$2:$AF$740,$AF2829),"")</f>
        <v>76.8996563573883</v>
      </c>
      <c r="AD2829" s="40" t="n">
        <f aca="false">IFERROR(V2829-AC2829,"")</f>
        <v>0.605049524964628</v>
      </c>
      <c r="AE2829" s="4" t="str">
        <f aca="false">IF(D2829&lt;Guide!$C$21,"Low PA",IF(TRIM(IF(ISNUMBER(AD2829),IF(N(AD2829)&lt;=-Guide!$C$24,"▼ Bat Speed  ",IF(N(AD2829)&gt;=Guide!$C$24,"▲ Bat Speed  ","")),"")&amp;IF(N(Z2829)&gt;=Guide!$C$22,"▲ Contact  ","")&amp;IF(N(Z2829)&lt;=-Guide!$C$22,"▼ Contact  ","")&amp;IF(N(AB2829)&gt;=Guide!$C$23,"▲ Chase  ","")&amp;IF(N(AB2829)&lt;=-Guide!$C$23,"▼ Chase  ",""))="","Stable",TRIM(IF(ISNUMBER(AD2829),IF(N(AD2829)&lt;=-Guide!$C$24,"▼ Bat Speed  ",IF(N(AD2829)&gt;=Guide!$C$24,"▲ Bat Speed  ","")),"")&amp;IF(N(Z2829)&gt;=Guide!$C$22,"▲ Contact  ","")&amp;IF(N(Z2829)&lt;=-Guide!$C$22,"▼ Contact  ","")&amp;IF(N(AB2829)&gt;=Guide!$C$23,"▲ Chase  ","")&amp;IF(N(AB2829)&lt;=-Guide!$C$23,"▼ Chase  ",""))))</f>
        <v>▼ Contact ▲ Chase</v>
      </c>
      <c r="AF2829" s="35" t="n">
        <f aca="false">MATCH(Counts!A2829,'Season Counts'!$A$2:$A$740,0)</f>
        <v>722</v>
      </c>
    </row>
    <row r="2830" customFormat="false" ht="15" hidden="false" customHeight="false" outlineLevel="0" collapsed="false">
      <c r="A2830" s="34" t="str">
        <f aca="false">Counts!B2830</f>
        <v>WSH</v>
      </c>
      <c r="B2830" s="5" t="str">
        <f aca="false">Counts!C2830</f>
        <v>James Wood</v>
      </c>
      <c r="C2830" s="34" t="str">
        <f aca="false">Counts!F2830</f>
        <v>Jul</v>
      </c>
      <c r="D2830" s="35" t="n">
        <f aca="false">IFERROR(Counts!P2830,"")</f>
        <v>118</v>
      </c>
      <c r="E2830" s="36" t="n">
        <f aca="false">IFERROR(Counts!R2830/Counts!Q2830,"")</f>
        <v>0.293478260869565</v>
      </c>
      <c r="F2830" s="36" t="n">
        <f aca="false">IFERROR((Counts!R2830+Counts!V2830+Counts!W2830)/(Counts!Q2830+Counts!V2830+Counts!W2830+Counts!X2830),"")</f>
        <v>0.440677966101695</v>
      </c>
      <c r="G2830" s="36" t="n">
        <f aca="false">IFERROR((Counts!R2830+Counts!S2830+2*Counts!T2830+3*Counts!U2830)/Counts!Q2830,"")</f>
        <v>0.66304347826087</v>
      </c>
      <c r="H2830" s="35" t="n">
        <f aca="false">IFERROR(Counts!U2830,"")</f>
        <v>9</v>
      </c>
      <c r="I2830" s="36" t="n">
        <f aca="false">IFERROR(Counts!Z2830/Counts!AA2830,"")</f>
        <v>0.456837606837607</v>
      </c>
      <c r="J2830" s="36" t="n">
        <f aca="false">IFERROR(Counts!AB2830/Counts!AA2830,"")</f>
        <v>0.44725641025641</v>
      </c>
      <c r="K2830" s="37" t="n">
        <f aca="false">IFERROR((Counts!AB2830-Counts!Z2830)/Counts!AA2830,"")</f>
        <v>-0.0095811965811966</v>
      </c>
      <c r="L2830" s="38" t="n">
        <f aca="false">IFERROR(Counts!Y2830/Counts!P2830,"")</f>
        <v>0.220338983050847</v>
      </c>
      <c r="M2830" s="38" t="n">
        <f aca="false">IFERROR(Counts!V2830/Counts!P2830,"")</f>
        <v>0.211864406779661</v>
      </c>
      <c r="N2830" s="38" t="n">
        <f aca="false">IFERROR(Counts!AD2830/Counts!AC2830,"")</f>
        <v>0.149253731343284</v>
      </c>
      <c r="O2830" s="38" t="n">
        <f aca="false">IFERROR(Counts!AE2830/Counts!AC2830,"")</f>
        <v>0.537313432835821</v>
      </c>
      <c r="P2830" s="39" t="n">
        <f aca="false">IFERROR(Counts!AG2830/Counts!AF2830,"")</f>
        <v>94.9820895522388</v>
      </c>
      <c r="Q2830" s="38" t="n">
        <f aca="false">IFERROR(Counts!AH2830/Counts!AC2830,"")</f>
        <v>0.358208955223881</v>
      </c>
      <c r="R2830" s="38" t="n">
        <f aca="false">IFERROR(Counts!N2830/Counts!M2830,"")</f>
        <v>0.169230769230769</v>
      </c>
      <c r="S2830" s="38" t="n">
        <f aca="false">IFERROR(Counts!K2830/Counts!J2830,"")</f>
        <v>0.598173515981735</v>
      </c>
      <c r="T2830" s="38" t="n">
        <f aca="false">IFERROR(Counts!I2830/Counts!H2830,"")</f>
        <v>0.262857142857143</v>
      </c>
      <c r="U2830" s="38" t="n">
        <f aca="false">IFERROR(1-Counts!L2830/Counts!K2830,"")</f>
        <v>0.83206106870229</v>
      </c>
      <c r="V2830" s="39" t="n">
        <f aca="false">IFERROR(Counts!AJ2830/Counts!AI2830,"")</f>
        <v>78.0981012658228</v>
      </c>
      <c r="W2830" s="38" t="n">
        <f aca="false">IFERROR(Counts!AK2830/Counts!AI2830,"")</f>
        <v>0.791139240506329</v>
      </c>
      <c r="X2830" s="40" t="n">
        <f aca="false">IFERROR(Counts!O2830,"")</f>
        <v>11.672</v>
      </c>
      <c r="Y2830" s="36" t="n">
        <f aca="false">IFERROR(INDEX('Season Counts'!$Y$2:$Y$740,$AF2830)/INDEX('Season Counts'!$X$2:$X$740,$AF2830),"")</f>
        <v>0.403174836601307</v>
      </c>
      <c r="Z2830" s="37" t="n">
        <f aca="false">IFERROR(J2830-Y2830,"")</f>
        <v>0.0440815736551031</v>
      </c>
      <c r="AA2830" s="38" t="n">
        <f aca="false">IFERROR(INDEX('Season Counts'!$K$2:$K$740,$AF2830)/INDEX('Season Counts'!$J$2:$J$740,$AF2830),"")</f>
        <v>0.212508884150675</v>
      </c>
      <c r="AB2830" s="41" t="n">
        <f aca="false">IFERROR(R2830-AA2830,"")</f>
        <v>-0.043278114919906</v>
      </c>
      <c r="AC2830" s="39" t="n">
        <f aca="false">IFERROR(INDEX('Season Counts'!$AG$2:$AG$740,$AF2830)/INDEX('Season Counts'!$AF$2:$AF$740,$AF2830),"")</f>
        <v>76.8996563573883</v>
      </c>
      <c r="AD2830" s="40" t="n">
        <f aca="false">IFERROR(V2830-AC2830,"")</f>
        <v>1.19844490843448</v>
      </c>
      <c r="AE2830" s="4" t="str">
        <f aca="false">IF(D2830&lt;Guide!$C$21,"Low PA",IF(TRIM(IF(ISNUMBER(AD2830),IF(N(AD2830)&lt;=-Guide!$C$24,"▼ Bat Speed  ",IF(N(AD2830)&gt;=Guide!$C$24,"▲ Bat Speed  ","")),"")&amp;IF(N(Z2830)&gt;=Guide!$C$22,"▲ Contact  ","")&amp;IF(N(Z2830)&lt;=-Guide!$C$22,"▼ Contact  ","")&amp;IF(N(AB2830)&gt;=Guide!$C$23,"▲ Chase  ","")&amp;IF(N(AB2830)&lt;=-Guide!$C$23,"▼ Chase  ",""))="","Stable",TRIM(IF(ISNUMBER(AD2830),IF(N(AD2830)&lt;=-Guide!$C$24,"▼ Bat Speed  ",IF(N(AD2830)&gt;=Guide!$C$24,"▲ Bat Speed  ","")),"")&amp;IF(N(Z2830)&gt;=Guide!$C$22,"▲ Contact  ","")&amp;IF(N(Z2830)&lt;=-Guide!$C$22,"▼ Contact  ","")&amp;IF(N(AB2830)&gt;=Guide!$C$23,"▲ Chase  ","")&amp;IF(N(AB2830)&lt;=-Guide!$C$23,"▼ Chase  ",""))))</f>
        <v>▲ Bat Speed ▲ Contact ▼ Chase</v>
      </c>
      <c r="AF2830" s="35" t="n">
        <f aca="false">MATCH(Counts!A2830,'Season Counts'!$A$2:$A$740,0)</f>
        <v>722</v>
      </c>
    </row>
    <row r="2831" customFormat="false" ht="15" hidden="false" customHeight="false" outlineLevel="0" collapsed="false">
      <c r="A2831" s="34" t="str">
        <f aca="false">Counts!B2831</f>
        <v>WSH</v>
      </c>
      <c r="B2831" s="5" t="str">
        <f aca="false">Counts!C2831</f>
        <v>James Wood</v>
      </c>
      <c r="C2831" s="34" t="str">
        <f aca="false">Counts!F2831</f>
        <v>Aug</v>
      </c>
      <c r="D2831" s="35" t="n">
        <f aca="false">IFERROR(Counts!P2831,"")</f>
        <v>12</v>
      </c>
      <c r="E2831" s="36" t="n">
        <f aca="false">IFERROR(Counts!R2831/Counts!Q2831,"")</f>
        <v>0.1</v>
      </c>
      <c r="F2831" s="36" t="n">
        <f aca="false">IFERROR((Counts!R2831+Counts!V2831+Counts!W2831)/(Counts!Q2831+Counts!V2831+Counts!W2831+Counts!X2831),"")</f>
        <v>0.166666666666667</v>
      </c>
      <c r="G2831" s="36" t="n">
        <f aca="false">IFERROR((Counts!R2831+Counts!S2831+2*Counts!T2831+3*Counts!U2831)/Counts!Q2831,"")</f>
        <v>0.1</v>
      </c>
      <c r="H2831" s="35" t="n">
        <f aca="false">IFERROR(Counts!U2831,"")</f>
        <v>0</v>
      </c>
      <c r="I2831" s="36" t="n">
        <f aca="false">IFERROR(Counts!Z2831/Counts!AA2831,"")</f>
        <v>0.133333333333333</v>
      </c>
      <c r="J2831" s="36" t="n">
        <f aca="false">IFERROR(Counts!AB2831/Counts!AA2831,"")</f>
        <v>0.27425</v>
      </c>
      <c r="K2831" s="37" t="n">
        <f aca="false">IFERROR((Counts!AB2831-Counts!Z2831)/Counts!AA2831,"")</f>
        <v>0.140916666666667</v>
      </c>
      <c r="L2831" s="38" t="n">
        <f aca="false">IFERROR(Counts!Y2831/Counts!P2831,"")</f>
        <v>0.25</v>
      </c>
      <c r="M2831" s="38" t="n">
        <f aca="false">IFERROR(Counts!V2831/Counts!P2831,"")</f>
        <v>0.0833333333333333</v>
      </c>
      <c r="N2831" s="38" t="n">
        <f aca="false">IFERROR(Counts!AD2831/Counts!AC2831,"")</f>
        <v>0.125</v>
      </c>
      <c r="O2831" s="38" t="n">
        <f aca="false">IFERROR(Counts!AE2831/Counts!AC2831,"")</f>
        <v>0.375</v>
      </c>
      <c r="P2831" s="39" t="n">
        <f aca="false">IFERROR(Counts!AG2831/Counts!AF2831,"")</f>
        <v>93.0625</v>
      </c>
      <c r="Q2831" s="38" t="n">
        <f aca="false">IFERROR(Counts!AH2831/Counts!AC2831,"")</f>
        <v>0.125</v>
      </c>
      <c r="R2831" s="38" t="n">
        <f aca="false">IFERROR(Counts!N2831/Counts!M2831,"")</f>
        <v>0.111111111111111</v>
      </c>
      <c r="S2831" s="38" t="n">
        <f aca="false">IFERROR(Counts!K2831/Counts!J2831,"")</f>
        <v>0.521739130434783</v>
      </c>
      <c r="T2831" s="38" t="n">
        <f aca="false">IFERROR(Counts!I2831/Counts!H2831,"")</f>
        <v>0.133333333333333</v>
      </c>
      <c r="U2831" s="38" t="n">
        <f aca="false">IFERROR(1-Counts!L2831/Counts!K2831,"")</f>
        <v>0.833333333333333</v>
      </c>
      <c r="V2831" s="39" t="n">
        <f aca="false">IFERROR(Counts!AJ2831/Counts!AI2831,"")</f>
        <v>80.4857142857143</v>
      </c>
      <c r="W2831" s="38" t="n">
        <f aca="false">IFERROR(Counts!AK2831/Counts!AI2831,"")</f>
        <v>1</v>
      </c>
      <c r="X2831" s="40" t="n">
        <f aca="false">IFERROR(Counts!O2831,"")</f>
        <v>-1.862</v>
      </c>
      <c r="Y2831" s="36" t="n">
        <f aca="false">IFERROR(INDEX('Season Counts'!$Y$2:$Y$740,$AF2831)/INDEX('Season Counts'!$X$2:$X$740,$AF2831),"")</f>
        <v>0.403174836601307</v>
      </c>
      <c r="Z2831" s="37" t="n">
        <f aca="false">IFERROR(J2831-Y2831,"")</f>
        <v>-0.128924836601307</v>
      </c>
      <c r="AA2831" s="38" t="n">
        <f aca="false">IFERROR(INDEX('Season Counts'!$K$2:$K$740,$AF2831)/INDEX('Season Counts'!$J$2:$J$740,$AF2831),"")</f>
        <v>0.212508884150675</v>
      </c>
      <c r="AB2831" s="41" t="n">
        <f aca="false">IFERROR(R2831-AA2831,"")</f>
        <v>-0.101397773039564</v>
      </c>
      <c r="AC2831" s="39" t="n">
        <f aca="false">IFERROR(INDEX('Season Counts'!$AG$2:$AG$740,$AF2831)/INDEX('Season Counts'!$AF$2:$AF$740,$AF2831),"")</f>
        <v>76.8996563573883</v>
      </c>
      <c r="AD2831" s="40" t="n">
        <f aca="false">IFERROR(V2831-AC2831,"")</f>
        <v>3.58605792832597</v>
      </c>
      <c r="AE2831" s="4" t="str">
        <f aca="false">IF(D2831&lt;Guide!$C$21,"Low PA",IF(TRIM(IF(ISNUMBER(AD2831),IF(N(AD2831)&lt;=-Guide!$C$24,"▼ Bat Speed  ",IF(N(AD2831)&gt;=Guide!$C$24,"▲ Bat Speed  ","")),"")&amp;IF(N(Z2831)&gt;=Guide!$C$22,"▲ Contact  ","")&amp;IF(N(Z2831)&lt;=-Guide!$C$22,"▼ Contact  ","")&amp;IF(N(AB2831)&gt;=Guide!$C$23,"▲ Chase  ","")&amp;IF(N(AB2831)&lt;=-Guide!$C$23,"▼ Chase  ",""))="","Stable",TRIM(IF(ISNUMBER(AD2831),IF(N(AD2831)&lt;=-Guide!$C$24,"▼ Bat Speed  ",IF(N(AD2831)&gt;=Guide!$C$24,"▲ Bat Speed  ","")),"")&amp;IF(N(Z2831)&gt;=Guide!$C$22,"▲ Contact  ","")&amp;IF(N(Z2831)&lt;=-Guide!$C$22,"▼ Contact  ","")&amp;IF(N(AB2831)&gt;=Guide!$C$23,"▲ Chase  ","")&amp;IF(N(AB2831)&lt;=-Guide!$C$23,"▼ Chase  ",""))))</f>
        <v>Low PA</v>
      </c>
      <c r="AF2831" s="35" t="n">
        <f aca="false">MATCH(Counts!A2831,'Season Counts'!$A$2:$A$740,0)</f>
        <v>722</v>
      </c>
    </row>
    <row r="2832" customFormat="false" ht="15" hidden="false" customHeight="false" outlineLevel="0" collapsed="false">
      <c r="A2832" s="34" t="str">
        <f aca="false">Counts!B2832</f>
        <v>WSH</v>
      </c>
      <c r="B2832" s="5" t="str">
        <f aca="false">Counts!C2832</f>
        <v>James Wood</v>
      </c>
      <c r="C2832" s="34" t="str">
        <f aca="false">Counts!F2832</f>
        <v>Sep</v>
      </c>
      <c r="D2832" s="35" t="n">
        <f aca="false">IFERROR(Counts!P2832,"")</f>
        <v>88</v>
      </c>
      <c r="E2832" s="36" t="n">
        <f aca="false">IFERROR(Counts!R2832/Counts!Q2832,"")</f>
        <v>0.263157894736842</v>
      </c>
      <c r="F2832" s="36" t="n">
        <f aca="false">IFERROR((Counts!R2832+Counts!V2832+Counts!W2832)/(Counts!Q2832+Counts!V2832+Counts!W2832+Counts!X2832),"")</f>
        <v>0.363636363636364</v>
      </c>
      <c r="G2832" s="36" t="n">
        <f aca="false">IFERROR((Counts!R2832+Counts!S2832+2*Counts!T2832+3*Counts!U2832)/Counts!Q2832,"")</f>
        <v>0.315789473684211</v>
      </c>
      <c r="H2832" s="35" t="n">
        <f aca="false">IFERROR(Counts!U2832,"")</f>
        <v>0</v>
      </c>
      <c r="I2832" s="36" t="n">
        <f aca="false">IFERROR(Counts!Z2832/Counts!AA2832,"")</f>
        <v>0.311494252873563</v>
      </c>
      <c r="J2832" s="36" t="n">
        <f aca="false">IFERROR(Counts!AB2832/Counts!AA2832,"")</f>
        <v>0.307551724137931</v>
      </c>
      <c r="K2832" s="37" t="n">
        <f aca="false">IFERROR((Counts!AB2832-Counts!Z2832)/Counts!AA2832,"")</f>
        <v>-0.00394252873563218</v>
      </c>
      <c r="L2832" s="38" t="n">
        <f aca="false">IFERROR(Counts!Y2832/Counts!P2832,"")</f>
        <v>0.295454545454545</v>
      </c>
      <c r="M2832" s="38" t="n">
        <f aca="false">IFERROR(Counts!V2832/Counts!P2832,"")</f>
        <v>0.136363636363636</v>
      </c>
      <c r="N2832" s="38" t="n">
        <f aca="false">IFERROR(Counts!AD2832/Counts!AC2832,"")</f>
        <v>0.06</v>
      </c>
      <c r="O2832" s="38" t="n">
        <f aca="false">IFERROR(Counts!AE2832/Counts!AC2832,"")</f>
        <v>0.66</v>
      </c>
      <c r="P2832" s="39" t="n">
        <f aca="false">IFERROR(Counts!AG2832/Counts!AF2832,"")</f>
        <v>97.192</v>
      </c>
      <c r="Q2832" s="38" t="n">
        <f aca="false">IFERROR(Counts!AH2832/Counts!AC2832,"")</f>
        <v>0.24</v>
      </c>
      <c r="R2832" s="38" t="n">
        <f aca="false">IFERROR(Counts!N2832/Counts!M2832,"")</f>
        <v>0.181818181818182</v>
      </c>
      <c r="S2832" s="38" t="n">
        <f aca="false">IFERROR(Counts!K2832/Counts!J2832,"")</f>
        <v>0.551351351351351</v>
      </c>
      <c r="T2832" s="38" t="n">
        <f aca="false">IFERROR(Counts!I2832/Counts!H2832,"")</f>
        <v>0.242647058823529</v>
      </c>
      <c r="U2832" s="38" t="n">
        <f aca="false">IFERROR(1-Counts!L2832/Counts!K2832,"")</f>
        <v>0.833333333333333</v>
      </c>
      <c r="V2832" s="39" t="n">
        <f aca="false">IFERROR(Counts!AJ2832/Counts!AI2832,"")</f>
        <v>76.0579365079365</v>
      </c>
      <c r="W2832" s="38" t="n">
        <f aca="false">IFERROR(Counts!AK2832/Counts!AI2832,"")</f>
        <v>0.634920634920635</v>
      </c>
      <c r="X2832" s="40" t="n">
        <f aca="false">IFERROR(Counts!O2832,"")</f>
        <v>-0.694</v>
      </c>
      <c r="Y2832" s="36" t="n">
        <f aca="false">IFERROR(INDEX('Season Counts'!$Y$2:$Y$740,$AF2832)/INDEX('Season Counts'!$X$2:$X$740,$AF2832),"")</f>
        <v>0.403174836601307</v>
      </c>
      <c r="Z2832" s="37" t="n">
        <f aca="false">IFERROR(J2832-Y2832,"")</f>
        <v>-0.0956231124633762</v>
      </c>
      <c r="AA2832" s="38" t="n">
        <f aca="false">IFERROR(INDEX('Season Counts'!$K$2:$K$740,$AF2832)/INDEX('Season Counts'!$J$2:$J$740,$AF2832),"")</f>
        <v>0.212508884150675</v>
      </c>
      <c r="AB2832" s="41" t="n">
        <f aca="false">IFERROR(R2832-AA2832,"")</f>
        <v>-0.0306907023324934</v>
      </c>
      <c r="AC2832" s="39" t="n">
        <f aca="false">IFERROR(INDEX('Season Counts'!$AG$2:$AG$740,$AF2832)/INDEX('Season Counts'!$AF$2:$AF$740,$AF2832),"")</f>
        <v>76.8996563573883</v>
      </c>
      <c r="AD2832" s="40" t="n">
        <f aca="false">IFERROR(V2832-AC2832,"")</f>
        <v>-0.841719849451806</v>
      </c>
      <c r="AE2832" s="4" t="str">
        <f aca="false">IF(D2832&lt;Guide!$C$21,"Low PA",IF(TRIM(IF(ISNUMBER(AD2832),IF(N(AD2832)&lt;=-Guide!$C$24,"▼ Bat Speed  ",IF(N(AD2832)&gt;=Guide!$C$24,"▲ Bat Speed  ","")),"")&amp;IF(N(Z2832)&gt;=Guide!$C$22,"▲ Contact  ","")&amp;IF(N(Z2832)&lt;=-Guide!$C$22,"▼ Contact  ","")&amp;IF(N(AB2832)&gt;=Guide!$C$23,"▲ Chase  ","")&amp;IF(N(AB2832)&lt;=-Guide!$C$23,"▼ Chase  ",""))="","Stable",TRIM(IF(ISNUMBER(AD2832),IF(N(AD2832)&lt;=-Guide!$C$24,"▼ Bat Speed  ",IF(N(AD2832)&gt;=Guide!$C$24,"▲ Bat Speed  ","")),"")&amp;IF(N(Z2832)&gt;=Guide!$C$22,"▲ Contact  ","")&amp;IF(N(Z2832)&lt;=-Guide!$C$22,"▼ Contact  ","")&amp;IF(N(AB2832)&gt;=Guide!$C$23,"▲ Chase  ","")&amp;IF(N(AB2832)&lt;=-Guide!$C$23,"▼ Chase  ",""))))</f>
        <v>▼ Contact</v>
      </c>
      <c r="AF2832" s="35" t="n">
        <f aca="false">MATCH(Counts!A2832,'Season Counts'!$A$2:$A$740,0)</f>
        <v>722</v>
      </c>
    </row>
    <row r="2833" customFormat="false" ht="15" hidden="false" customHeight="false" outlineLevel="0" collapsed="false">
      <c r="A2833" s="34" t="str">
        <f aca="false">Counts!B2833</f>
        <v>WSH</v>
      </c>
      <c r="B2833" s="5" t="str">
        <f aca="false">Counts!C2833</f>
        <v>Nasim Nuñez</v>
      </c>
      <c r="C2833" s="34" t="str">
        <f aca="false">Counts!F2833</f>
        <v>Mar-Apr</v>
      </c>
      <c r="D2833" s="35" t="n">
        <f aca="false">IFERROR(Counts!P2833,"")</f>
        <v>111</v>
      </c>
      <c r="E2833" s="36" t="n">
        <f aca="false">IFERROR(Counts!R2833/Counts!Q2833,"")</f>
        <v>0.202127659574468</v>
      </c>
      <c r="F2833" s="36" t="n">
        <f aca="false">IFERROR((Counts!R2833+Counts!V2833+Counts!W2833)/(Counts!Q2833+Counts!V2833+Counts!W2833+Counts!X2833),"")</f>
        <v>0.311926605504587</v>
      </c>
      <c r="G2833" s="36" t="n">
        <f aca="false">IFERROR((Counts!R2833+Counts!S2833+2*Counts!T2833+3*Counts!U2833)/Counts!Q2833,"")</f>
        <v>0.212765957446809</v>
      </c>
      <c r="H2833" s="35" t="n">
        <f aca="false">IFERROR(Counts!U2833,"")</f>
        <v>0</v>
      </c>
      <c r="I2833" s="36" t="n">
        <f aca="false">IFERROR(Counts!Z2833/Counts!AA2833,"")</f>
        <v>0.256422018348624</v>
      </c>
      <c r="J2833" s="36" t="n">
        <f aca="false">IFERROR(Counts!AB2833/Counts!AA2833,"")</f>
        <v>0.277229357798165</v>
      </c>
      <c r="K2833" s="37" t="n">
        <f aca="false">IFERROR((Counts!AB2833-Counts!Z2833)/Counts!AA2833,"")</f>
        <v>0.0208073394495413</v>
      </c>
      <c r="L2833" s="38" t="n">
        <f aca="false">IFERROR(Counts!Y2833/Counts!P2833,"")</f>
        <v>0.198198198198198</v>
      </c>
      <c r="M2833" s="38" t="n">
        <f aca="false">IFERROR(Counts!V2833/Counts!P2833,"")</f>
        <v>0.126126126126126</v>
      </c>
      <c r="N2833" s="38" t="n">
        <f aca="false">IFERROR(Counts!AD2833/Counts!AC2833,"")</f>
        <v>0</v>
      </c>
      <c r="O2833" s="38" t="n">
        <f aca="false">IFERROR(Counts!AE2833/Counts!AC2833,"")</f>
        <v>0.189189189189189</v>
      </c>
      <c r="P2833" s="39" t="n">
        <f aca="false">IFERROR(Counts!AG2833/Counts!AF2833,"")</f>
        <v>81.1040540540541</v>
      </c>
      <c r="Q2833" s="38" t="n">
        <f aca="false">IFERROR(Counts!AH2833/Counts!AC2833,"")</f>
        <v>0.337837837837838</v>
      </c>
      <c r="R2833" s="38" t="n">
        <f aca="false">IFERROR(Counts!N2833/Counts!M2833,"")</f>
        <v>0.26890756302521</v>
      </c>
      <c r="S2833" s="38" t="n">
        <f aca="false">IFERROR(Counts!K2833/Counts!J2833,"")</f>
        <v>0.675675675675676</v>
      </c>
      <c r="T2833" s="38" t="n">
        <f aca="false">IFERROR(Counts!I2833/Counts!H2833,"")</f>
        <v>0.200934579439252</v>
      </c>
      <c r="U2833" s="38" t="n">
        <f aca="false">IFERROR(1-Counts!L2833/Counts!K2833,"")</f>
        <v>0.853333333333333</v>
      </c>
      <c r="V2833" s="39" t="n">
        <f aca="false">IFERROR(Counts!AJ2833/Counts!AI2833,"")</f>
        <v>67.5312849162011</v>
      </c>
      <c r="W2833" s="38" t="n">
        <f aca="false">IFERROR(Counts!AK2833/Counts!AI2833,"")</f>
        <v>0.0167597765363129</v>
      </c>
      <c r="X2833" s="40" t="n">
        <f aca="false">IFERROR(Counts!O2833,"")</f>
        <v>-4.35</v>
      </c>
      <c r="Y2833" s="36" t="n">
        <f aca="false">IFERROR(INDEX('Season Counts'!$Y$2:$Y$740,$AF2833)/INDEX('Season Counts'!$X$2:$X$740,$AF2833),"")</f>
        <v>0.267620041753653</v>
      </c>
      <c r="Z2833" s="37" t="n">
        <f aca="false">IFERROR(J2833-Y2833,"")</f>
        <v>0.00960931604451171</v>
      </c>
      <c r="AA2833" s="38" t="n">
        <f aca="false">IFERROR(INDEX('Season Counts'!$K$2:$K$740,$AF2833)/INDEX('Season Counts'!$J$2:$J$740,$AF2833),"")</f>
        <v>0.25940996948118</v>
      </c>
      <c r="AB2833" s="41" t="n">
        <f aca="false">IFERROR(R2833-AA2833,"")</f>
        <v>0.00949759354403001</v>
      </c>
      <c r="AC2833" s="39" t="n">
        <f aca="false">IFERROR(INDEX('Season Counts'!$AG$2:$AG$740,$AF2833)/INDEX('Season Counts'!$AF$2:$AF$740,$AF2833),"")</f>
        <v>68.2798004987531</v>
      </c>
      <c r="AD2833" s="40" t="n">
        <f aca="false">IFERROR(V2833-AC2833,"")</f>
        <v>-0.748515582552003</v>
      </c>
      <c r="AE2833" s="4" t="str">
        <f aca="false">IF(D2833&lt;Guide!$C$21,"Low PA",IF(TRIM(IF(ISNUMBER(AD2833),IF(N(AD2833)&lt;=-Guide!$C$24,"▼ Bat Speed  ",IF(N(AD2833)&gt;=Guide!$C$24,"▲ Bat Speed  ","")),"")&amp;IF(N(Z2833)&gt;=Guide!$C$22,"▲ Contact  ","")&amp;IF(N(Z2833)&lt;=-Guide!$C$22,"▼ Contact  ","")&amp;IF(N(AB2833)&gt;=Guide!$C$23,"▲ Chase  ","")&amp;IF(N(AB2833)&lt;=-Guide!$C$23,"▼ Chase  ",""))="","Stable",TRIM(IF(ISNUMBER(AD2833),IF(N(AD2833)&lt;=-Guide!$C$24,"▼ Bat Speed  ",IF(N(AD2833)&gt;=Guide!$C$24,"▲ Bat Speed  ","")),"")&amp;IF(N(Z2833)&gt;=Guide!$C$22,"▲ Contact  ","")&amp;IF(N(Z2833)&lt;=-Guide!$C$22,"▼ Contact  ","")&amp;IF(N(AB2833)&gt;=Guide!$C$23,"▲ Chase  ","")&amp;IF(N(AB2833)&lt;=-Guide!$C$23,"▼ Chase  ",""))))</f>
        <v>Stable</v>
      </c>
      <c r="AF2833" s="35" t="n">
        <f aca="false">MATCH(Counts!A2833,'Season Counts'!$A$2:$A$740,0)</f>
        <v>723</v>
      </c>
    </row>
    <row r="2834" customFormat="false" ht="15" hidden="false" customHeight="false" outlineLevel="0" collapsed="false">
      <c r="A2834" s="34" t="str">
        <f aca="false">Counts!B2834</f>
        <v>WSH</v>
      </c>
      <c r="B2834" s="5" t="str">
        <f aca="false">Counts!C2834</f>
        <v>Nasim Nuñez</v>
      </c>
      <c r="C2834" s="34" t="str">
        <f aca="false">Counts!F2834</f>
        <v>May</v>
      </c>
      <c r="D2834" s="35" t="n">
        <f aca="false">IFERROR(Counts!P2834,"")</f>
        <v>87</v>
      </c>
      <c r="E2834" s="36" t="n">
        <f aca="false">IFERROR(Counts!R2834/Counts!Q2834,"")</f>
        <v>0.173333333333333</v>
      </c>
      <c r="F2834" s="36" t="n">
        <f aca="false">IFERROR((Counts!R2834+Counts!V2834+Counts!W2834)/(Counts!Q2834+Counts!V2834+Counts!W2834+Counts!X2834),"")</f>
        <v>0.25</v>
      </c>
      <c r="G2834" s="36" t="n">
        <f aca="false">IFERROR((Counts!R2834+Counts!S2834+2*Counts!T2834+3*Counts!U2834)/Counts!Q2834,"")</f>
        <v>0.213333333333333</v>
      </c>
      <c r="H2834" s="35" t="n">
        <f aca="false">IFERROR(Counts!U2834,"")</f>
        <v>0</v>
      </c>
      <c r="I2834" s="36" t="n">
        <f aca="false">IFERROR(Counts!Z2834/Counts!AA2834,"")</f>
        <v>0.223780487804878</v>
      </c>
      <c r="J2834" s="36" t="n">
        <f aca="false">IFERROR(Counts!AB2834/Counts!AA2834,"")</f>
        <v>0.260085365853659</v>
      </c>
      <c r="K2834" s="37" t="n">
        <f aca="false">IFERROR((Counts!AB2834-Counts!Z2834)/Counts!AA2834,"")</f>
        <v>0.0363048780487805</v>
      </c>
      <c r="L2834" s="38" t="n">
        <f aca="false">IFERROR(Counts!Y2834/Counts!P2834,"")</f>
        <v>0.229885057471264</v>
      </c>
      <c r="M2834" s="38" t="n">
        <f aca="false">IFERROR(Counts!V2834/Counts!P2834,"")</f>
        <v>0.0919540229885058</v>
      </c>
      <c r="N2834" s="38" t="n">
        <f aca="false">IFERROR(Counts!AD2834/Counts!AC2834,"")</f>
        <v>0</v>
      </c>
      <c r="O2834" s="38" t="n">
        <f aca="false">IFERROR(Counts!AE2834/Counts!AC2834,"")</f>
        <v>0.203389830508475</v>
      </c>
      <c r="P2834" s="39" t="n">
        <f aca="false">IFERROR(Counts!AG2834/Counts!AF2834,"")</f>
        <v>80.3803571428572</v>
      </c>
      <c r="Q2834" s="38" t="n">
        <f aca="false">IFERROR(Counts!AH2834/Counts!AC2834,"")</f>
        <v>0.288135593220339</v>
      </c>
      <c r="R2834" s="38" t="n">
        <f aca="false">IFERROR(Counts!N2834/Counts!M2834,"")</f>
        <v>0.25748502994012</v>
      </c>
      <c r="S2834" s="38" t="n">
        <f aca="false">IFERROR(Counts!K2834/Counts!J2834,"")</f>
        <v>0.689265536723164</v>
      </c>
      <c r="T2834" s="38" t="n">
        <f aca="false">IFERROR(Counts!I2834/Counts!H2834,"")</f>
        <v>0.224242424242424</v>
      </c>
      <c r="U2834" s="38" t="n">
        <f aca="false">IFERROR(1-Counts!L2834/Counts!K2834,"")</f>
        <v>0.852459016393443</v>
      </c>
      <c r="V2834" s="39" t="n">
        <f aca="false">IFERROR(Counts!AJ2834/Counts!AI2834,"")</f>
        <v>68.420979020979</v>
      </c>
      <c r="W2834" s="38" t="n">
        <f aca="false">IFERROR(Counts!AK2834/Counts!AI2834,"")</f>
        <v>0.027972027972028</v>
      </c>
      <c r="X2834" s="40" t="n">
        <f aca="false">IFERROR(Counts!O2834,"")</f>
        <v>-6.383</v>
      </c>
      <c r="Y2834" s="36" t="n">
        <f aca="false">IFERROR(INDEX('Season Counts'!$Y$2:$Y$740,$AF2834)/INDEX('Season Counts'!$X$2:$X$740,$AF2834),"")</f>
        <v>0.267620041753653</v>
      </c>
      <c r="Z2834" s="37" t="n">
        <f aca="false">IFERROR(J2834-Y2834,"")</f>
        <v>-0.0075346758999949</v>
      </c>
      <c r="AA2834" s="38" t="n">
        <f aca="false">IFERROR(INDEX('Season Counts'!$K$2:$K$740,$AF2834)/INDEX('Season Counts'!$J$2:$J$740,$AF2834),"")</f>
        <v>0.25940996948118</v>
      </c>
      <c r="AB2834" s="41" t="n">
        <f aca="false">IFERROR(R2834-AA2834,"")</f>
        <v>-0.00192493954106032</v>
      </c>
      <c r="AC2834" s="39" t="n">
        <f aca="false">IFERROR(INDEX('Season Counts'!$AG$2:$AG$740,$AF2834)/INDEX('Season Counts'!$AF$2:$AF$740,$AF2834),"")</f>
        <v>68.2798004987531</v>
      </c>
      <c r="AD2834" s="40" t="n">
        <f aca="false">IFERROR(V2834-AC2834,"")</f>
        <v>0.141178522225914</v>
      </c>
      <c r="AE2834" s="4" t="str">
        <f aca="false">IF(D2834&lt;Guide!$C$21,"Low PA",IF(TRIM(IF(ISNUMBER(AD2834),IF(N(AD2834)&lt;=-Guide!$C$24,"▼ Bat Speed  ",IF(N(AD2834)&gt;=Guide!$C$24,"▲ Bat Speed  ","")),"")&amp;IF(N(Z2834)&gt;=Guide!$C$22,"▲ Contact  ","")&amp;IF(N(Z2834)&lt;=-Guide!$C$22,"▼ Contact  ","")&amp;IF(N(AB2834)&gt;=Guide!$C$23,"▲ Chase  ","")&amp;IF(N(AB2834)&lt;=-Guide!$C$23,"▼ Chase  ",""))="","Stable",TRIM(IF(ISNUMBER(AD2834),IF(N(AD2834)&lt;=-Guide!$C$24,"▼ Bat Speed  ",IF(N(AD2834)&gt;=Guide!$C$24,"▲ Bat Speed  ","")),"")&amp;IF(N(Z2834)&gt;=Guide!$C$22,"▲ Contact  ","")&amp;IF(N(Z2834)&lt;=-Guide!$C$22,"▼ Contact  ","")&amp;IF(N(AB2834)&gt;=Guide!$C$23,"▲ Chase  ","")&amp;IF(N(AB2834)&lt;=-Guide!$C$23,"▼ Chase  ",""))))</f>
        <v>Stable</v>
      </c>
      <c r="AF2834" s="35" t="n">
        <f aca="false">MATCH(Counts!A2834,'Season Counts'!$A$2:$A$740,0)</f>
        <v>723</v>
      </c>
    </row>
    <row r="2835" customFormat="false" ht="15" hidden="false" customHeight="false" outlineLevel="0" collapsed="false">
      <c r="A2835" s="34" t="str">
        <f aca="false">Counts!B2835</f>
        <v>WSH</v>
      </c>
      <c r="B2835" s="5" t="str">
        <f aca="false">Counts!C2835</f>
        <v>Nasim Nuñez</v>
      </c>
      <c r="C2835" s="34" t="str">
        <f aca="false">Counts!F2835</f>
        <v>Jun</v>
      </c>
      <c r="D2835" s="35" t="n">
        <f aca="false">IFERROR(Counts!P2835,"")</f>
        <v>81</v>
      </c>
      <c r="E2835" s="36" t="n">
        <f aca="false">IFERROR(Counts!R2835/Counts!Q2835,"")</f>
        <v>0.333333333333333</v>
      </c>
      <c r="F2835" s="36" t="n">
        <f aca="false">IFERROR((Counts!R2835+Counts!V2835+Counts!W2835)/(Counts!Q2835+Counts!V2835+Counts!W2835+Counts!X2835),"")</f>
        <v>0.4</v>
      </c>
      <c r="G2835" s="36" t="n">
        <f aca="false">IFERROR((Counts!R2835+Counts!S2835+2*Counts!T2835+3*Counts!U2835)/Counts!Q2835,"")</f>
        <v>0.416666666666667</v>
      </c>
      <c r="H2835" s="35" t="n">
        <f aca="false">IFERROR(Counts!U2835,"")</f>
        <v>0</v>
      </c>
      <c r="I2835" s="36" t="n">
        <f aca="false">IFERROR(Counts!Z2835/Counts!AA2835,"")</f>
        <v>0.359493670886076</v>
      </c>
      <c r="J2835" s="36" t="n">
        <f aca="false">IFERROR(Counts!AB2835/Counts!AA2835,"")</f>
        <v>0.268569620253165</v>
      </c>
      <c r="K2835" s="37" t="n">
        <f aca="false">IFERROR((Counts!AB2835-Counts!Z2835)/Counts!AA2835,"")</f>
        <v>-0.0909240506329114</v>
      </c>
      <c r="L2835" s="38" t="n">
        <f aca="false">IFERROR(Counts!Y2835/Counts!P2835,"")</f>
        <v>0.283950617283951</v>
      </c>
      <c r="M2835" s="38" t="n">
        <f aca="false">IFERROR(Counts!V2835/Counts!P2835,"")</f>
        <v>0.0987654320987654</v>
      </c>
      <c r="N2835" s="38" t="n">
        <f aca="false">IFERROR(Counts!AD2835/Counts!AC2835,"")</f>
        <v>0</v>
      </c>
      <c r="O2835" s="38" t="n">
        <f aca="false">IFERROR(Counts!AE2835/Counts!AC2835,"")</f>
        <v>0.2</v>
      </c>
      <c r="P2835" s="39" t="n">
        <f aca="false">IFERROR(Counts!AG2835/Counts!AF2835,"")</f>
        <v>82.5102040816327</v>
      </c>
      <c r="Q2835" s="38" t="n">
        <f aca="false">IFERROR(Counts!AH2835/Counts!AC2835,"")</f>
        <v>0.4</v>
      </c>
      <c r="R2835" s="38" t="n">
        <f aca="false">IFERROR(Counts!N2835/Counts!M2835,"")</f>
        <v>0.271604938271605</v>
      </c>
      <c r="S2835" s="38" t="n">
        <f aca="false">IFERROR(Counts!K2835/Counts!J2835,"")</f>
        <v>0.703488372093023</v>
      </c>
      <c r="T2835" s="38" t="n">
        <f aca="false">IFERROR(Counts!I2835/Counts!H2835,"")</f>
        <v>0.187878787878788</v>
      </c>
      <c r="U2835" s="38" t="n">
        <f aca="false">IFERROR(1-Counts!L2835/Counts!K2835,"")</f>
        <v>0.892561983471074</v>
      </c>
      <c r="V2835" s="39" t="n">
        <f aca="false">IFERROR(Counts!AJ2835/Counts!AI2835,"")</f>
        <v>69.3549295774648</v>
      </c>
      <c r="W2835" s="38" t="n">
        <f aca="false">IFERROR(Counts!AK2835/Counts!AI2835,"")</f>
        <v>0.0774647887323944</v>
      </c>
      <c r="X2835" s="40" t="n">
        <f aca="false">IFERROR(Counts!O2835,"")</f>
        <v>1.828</v>
      </c>
      <c r="Y2835" s="36" t="n">
        <f aca="false">IFERROR(INDEX('Season Counts'!$Y$2:$Y$740,$AF2835)/INDEX('Season Counts'!$X$2:$X$740,$AF2835),"")</f>
        <v>0.267620041753653</v>
      </c>
      <c r="Z2835" s="37" t="n">
        <f aca="false">IFERROR(J2835-Y2835,"")</f>
        <v>0.000949578499511106</v>
      </c>
      <c r="AA2835" s="38" t="n">
        <f aca="false">IFERROR(INDEX('Season Counts'!$K$2:$K$740,$AF2835)/INDEX('Season Counts'!$J$2:$J$740,$AF2835),"")</f>
        <v>0.25940996948118</v>
      </c>
      <c r="AB2835" s="41" t="n">
        <f aca="false">IFERROR(R2835-AA2835,"")</f>
        <v>0.0121949687904249</v>
      </c>
      <c r="AC2835" s="39" t="n">
        <f aca="false">IFERROR(INDEX('Season Counts'!$AG$2:$AG$740,$AF2835)/INDEX('Season Counts'!$AF$2:$AF$740,$AF2835),"")</f>
        <v>68.2798004987531</v>
      </c>
      <c r="AD2835" s="40" t="n">
        <f aca="false">IFERROR(V2835-AC2835,"")</f>
        <v>1.07512907871167</v>
      </c>
      <c r="AE2835" s="4" t="str">
        <f aca="false">IF(D2835&lt;Guide!$C$21,"Low PA",IF(TRIM(IF(ISNUMBER(AD2835),IF(N(AD2835)&lt;=-Guide!$C$24,"▼ Bat Speed  ",IF(N(AD2835)&gt;=Guide!$C$24,"▲ Bat Speed  ","")),"")&amp;IF(N(Z2835)&gt;=Guide!$C$22,"▲ Contact  ","")&amp;IF(N(Z2835)&lt;=-Guide!$C$22,"▼ Contact  ","")&amp;IF(N(AB2835)&gt;=Guide!$C$23,"▲ Chase  ","")&amp;IF(N(AB2835)&lt;=-Guide!$C$23,"▼ Chase  ",""))="","Stable",TRIM(IF(ISNUMBER(AD2835),IF(N(AD2835)&lt;=-Guide!$C$24,"▼ Bat Speed  ",IF(N(AD2835)&gt;=Guide!$C$24,"▲ Bat Speed  ","")),"")&amp;IF(N(Z2835)&gt;=Guide!$C$22,"▲ Contact  ","")&amp;IF(N(Z2835)&lt;=-Guide!$C$22,"▼ Contact  ","")&amp;IF(N(AB2835)&gt;=Guide!$C$23,"▲ Chase  ","")&amp;IF(N(AB2835)&lt;=-Guide!$C$23,"▼ Chase  ",""))))</f>
        <v>▲ Bat Speed</v>
      </c>
      <c r="AF2835" s="35" t="n">
        <f aca="false">MATCH(Counts!A2835,'Season Counts'!$A$2:$A$740,0)</f>
        <v>723</v>
      </c>
    </row>
    <row r="2836" customFormat="false" ht="15" hidden="false" customHeight="false" outlineLevel="0" collapsed="false">
      <c r="A2836" s="34" t="str">
        <f aca="false">Counts!B2836</f>
        <v>WSH</v>
      </c>
      <c r="B2836" s="5" t="str">
        <f aca="false">Counts!C2836</f>
        <v>Nasim Nuñez</v>
      </c>
      <c r="C2836" s="34" t="str">
        <f aca="false">Counts!F2836</f>
        <v>Jul</v>
      </c>
      <c r="D2836" s="35" t="n">
        <f aca="false">IFERROR(Counts!P2836,"")</f>
        <v>78</v>
      </c>
      <c r="E2836" s="36" t="n">
        <f aca="false">IFERROR(Counts!R2836/Counts!Q2836,"")</f>
        <v>0.27536231884058</v>
      </c>
      <c r="F2836" s="36" t="n">
        <f aca="false">IFERROR((Counts!R2836+Counts!V2836+Counts!W2836)/(Counts!Q2836+Counts!V2836+Counts!W2836+Counts!X2836),"")</f>
        <v>0.346153846153846</v>
      </c>
      <c r="G2836" s="36" t="n">
        <f aca="false">IFERROR((Counts!R2836+Counts!S2836+2*Counts!T2836+3*Counts!U2836)/Counts!Q2836,"")</f>
        <v>0.318840579710145</v>
      </c>
      <c r="H2836" s="35" t="n">
        <f aca="false">IFERROR(Counts!U2836,"")</f>
        <v>1</v>
      </c>
      <c r="I2836" s="36" t="n">
        <f aca="false">IFERROR(Counts!Z2836/Counts!AA2836,"")</f>
        <v>0.305128205128205</v>
      </c>
      <c r="J2836" s="36" t="n">
        <f aca="false">IFERROR(Counts!AB2836/Counts!AA2836,"")</f>
        <v>0.287807692307692</v>
      </c>
      <c r="K2836" s="37" t="n">
        <f aca="false">IFERROR((Counts!AB2836-Counts!Z2836)/Counts!AA2836,"")</f>
        <v>-0.0173205128205128</v>
      </c>
      <c r="L2836" s="38" t="n">
        <f aca="false">IFERROR(Counts!Y2836/Counts!P2836,"")</f>
        <v>0.115384615384615</v>
      </c>
      <c r="M2836" s="38" t="n">
        <f aca="false">IFERROR(Counts!V2836/Counts!P2836,"")</f>
        <v>0.102564102564103</v>
      </c>
      <c r="N2836" s="38" t="n">
        <f aca="false">IFERROR(Counts!AD2836/Counts!AC2836,"")</f>
        <v>0.0163934426229508</v>
      </c>
      <c r="O2836" s="38" t="n">
        <f aca="false">IFERROR(Counts!AE2836/Counts!AC2836,"")</f>
        <v>0.245901639344262</v>
      </c>
      <c r="P2836" s="39" t="n">
        <f aca="false">IFERROR(Counts!AG2836/Counts!AF2836,"")</f>
        <v>82.8426229508197</v>
      </c>
      <c r="Q2836" s="38" t="n">
        <f aca="false">IFERROR(Counts!AH2836/Counts!AC2836,"")</f>
        <v>0.278688524590164</v>
      </c>
      <c r="R2836" s="38" t="n">
        <f aca="false">IFERROR(Counts!N2836/Counts!M2836,"")</f>
        <v>0.227848101265823</v>
      </c>
      <c r="S2836" s="38" t="n">
        <f aca="false">IFERROR(Counts!K2836/Counts!J2836,"")</f>
        <v>0.645833333333333</v>
      </c>
      <c r="T2836" s="38" t="n">
        <f aca="false">IFERROR(Counts!I2836/Counts!H2836,"")</f>
        <v>0.131782945736434</v>
      </c>
      <c r="U2836" s="38" t="n">
        <f aca="false">IFERROR(1-Counts!L2836/Counts!K2836,"")</f>
        <v>0.946236559139785</v>
      </c>
      <c r="V2836" s="39" t="n">
        <f aca="false">IFERROR(Counts!AJ2836/Counts!AI2836,"")</f>
        <v>68.8930434782609</v>
      </c>
      <c r="W2836" s="38" t="n">
        <f aca="false">IFERROR(Counts!AK2836/Counts!AI2836,"")</f>
        <v>0.0521739130434783</v>
      </c>
      <c r="X2836" s="40" t="n">
        <f aca="false">IFERROR(Counts!O2836,"")</f>
        <v>-0.333</v>
      </c>
      <c r="Y2836" s="36" t="n">
        <f aca="false">IFERROR(INDEX('Season Counts'!$Y$2:$Y$740,$AF2836)/INDEX('Season Counts'!$X$2:$X$740,$AF2836),"")</f>
        <v>0.267620041753653</v>
      </c>
      <c r="Z2836" s="37" t="n">
        <f aca="false">IFERROR(J2836-Y2836,"")</f>
        <v>0.0201876505540389</v>
      </c>
      <c r="AA2836" s="38" t="n">
        <f aca="false">IFERROR(INDEX('Season Counts'!$K$2:$K$740,$AF2836)/INDEX('Season Counts'!$J$2:$J$740,$AF2836),"")</f>
        <v>0.25940996948118</v>
      </c>
      <c r="AB2836" s="41" t="n">
        <f aca="false">IFERROR(R2836-AA2836,"")</f>
        <v>-0.0315618682153573</v>
      </c>
      <c r="AC2836" s="39" t="n">
        <f aca="false">IFERROR(INDEX('Season Counts'!$AG$2:$AG$740,$AF2836)/INDEX('Season Counts'!$AF$2:$AF$740,$AF2836),"")</f>
        <v>68.2798004987531</v>
      </c>
      <c r="AD2836" s="40" t="n">
        <f aca="false">IFERROR(V2836-AC2836,"")</f>
        <v>0.613242979507746</v>
      </c>
      <c r="AE2836" s="4" t="str">
        <f aca="false">IF(D2836&lt;Guide!$C$21,"Low PA",IF(TRIM(IF(ISNUMBER(AD2836),IF(N(AD2836)&lt;=-Guide!$C$24,"▼ Bat Speed  ",IF(N(AD2836)&gt;=Guide!$C$24,"▲ Bat Speed  ","")),"")&amp;IF(N(Z2836)&gt;=Guide!$C$22,"▲ Contact  ","")&amp;IF(N(Z2836)&lt;=-Guide!$C$22,"▼ Contact  ","")&amp;IF(N(AB2836)&gt;=Guide!$C$23,"▲ Chase  ","")&amp;IF(N(AB2836)&lt;=-Guide!$C$23,"▼ Chase  ",""))="","Stable",TRIM(IF(ISNUMBER(AD2836),IF(N(AD2836)&lt;=-Guide!$C$24,"▼ Bat Speed  ",IF(N(AD2836)&gt;=Guide!$C$24,"▲ Bat Speed  ","")),"")&amp;IF(N(Z2836)&gt;=Guide!$C$22,"▲ Contact  ","")&amp;IF(N(Z2836)&lt;=-Guide!$C$22,"▼ Contact  ","")&amp;IF(N(AB2836)&gt;=Guide!$C$23,"▲ Chase  ","")&amp;IF(N(AB2836)&lt;=-Guide!$C$23,"▼ Chase  ",""))))</f>
        <v>Stable</v>
      </c>
      <c r="AF2836" s="35" t="n">
        <f aca="false">MATCH(Counts!A2836,'Season Counts'!$A$2:$A$740,0)</f>
        <v>723</v>
      </c>
    </row>
    <row r="2837" customFormat="false" ht="15" hidden="false" customHeight="false" outlineLevel="0" collapsed="false">
      <c r="A2837" s="34" t="str">
        <f aca="false">Counts!B2837</f>
        <v>WSH</v>
      </c>
      <c r="B2837" s="5" t="str">
        <f aca="false">Counts!C2837</f>
        <v>Nasim Nuñez</v>
      </c>
      <c r="C2837" s="34" t="str">
        <f aca="false">Counts!F2837</f>
        <v>Aug</v>
      </c>
      <c r="D2837" s="35" t="n">
        <f aca="false">IFERROR(Counts!P2837,"")</f>
        <v>98</v>
      </c>
      <c r="E2837" s="36" t="n">
        <f aca="false">IFERROR(Counts!R2837/Counts!Q2837,"")</f>
        <v>0.123595505617978</v>
      </c>
      <c r="F2837" s="36" t="n">
        <f aca="false">IFERROR((Counts!R2837+Counts!V2837+Counts!W2837)/(Counts!Q2837+Counts!V2837+Counts!W2837+Counts!X2837),"")</f>
        <v>0.1875</v>
      </c>
      <c r="G2837" s="36" t="n">
        <f aca="false">IFERROR((Counts!R2837+Counts!S2837+2*Counts!T2837+3*Counts!U2837)/Counts!Q2837,"")</f>
        <v>0.134831460674157</v>
      </c>
      <c r="H2837" s="35" t="n">
        <f aca="false">IFERROR(Counts!U2837,"")</f>
        <v>0</v>
      </c>
      <c r="I2837" s="36" t="n">
        <f aca="false">IFERROR(Counts!Z2837/Counts!AA2837,"")</f>
        <v>0.1578125</v>
      </c>
      <c r="J2837" s="36" t="n">
        <f aca="false">IFERROR(Counts!AB2837/Counts!AA2837,"")</f>
        <v>0.239739583333333</v>
      </c>
      <c r="K2837" s="37" t="n">
        <f aca="false">IFERROR((Counts!AB2837-Counts!Z2837)/Counts!AA2837,"")</f>
        <v>0.0819270833333333</v>
      </c>
      <c r="L2837" s="38" t="n">
        <f aca="false">IFERROR(Counts!Y2837/Counts!P2837,"")</f>
        <v>0.193877551020408</v>
      </c>
      <c r="M2837" s="38" t="n">
        <f aca="false">IFERROR(Counts!V2837/Counts!P2837,"")</f>
        <v>0.0714285714285714</v>
      </c>
      <c r="N2837" s="38" t="n">
        <f aca="false">IFERROR(Counts!AD2837/Counts!AC2837,"")</f>
        <v>0.0138888888888889</v>
      </c>
      <c r="O2837" s="38" t="n">
        <f aca="false">IFERROR(Counts!AE2837/Counts!AC2837,"")</f>
        <v>0.236111111111111</v>
      </c>
      <c r="P2837" s="39" t="n">
        <f aca="false">IFERROR(Counts!AG2837/Counts!AF2837,"")</f>
        <v>84.3027777777778</v>
      </c>
      <c r="Q2837" s="38" t="n">
        <f aca="false">IFERROR(Counts!AH2837/Counts!AC2837,"")</f>
        <v>0.277777777777778</v>
      </c>
      <c r="R2837" s="38" t="n">
        <f aca="false">IFERROR(Counts!N2837/Counts!M2837,"")</f>
        <v>0.272222222222222</v>
      </c>
      <c r="S2837" s="38" t="n">
        <f aca="false">IFERROR(Counts!K2837/Counts!J2837,"")</f>
        <v>0.70935960591133</v>
      </c>
      <c r="T2837" s="38" t="n">
        <f aca="false">IFERROR(Counts!I2837/Counts!H2837,"")</f>
        <v>0.181347150259067</v>
      </c>
      <c r="U2837" s="38" t="n">
        <f aca="false">IFERROR(1-Counts!L2837/Counts!K2837,"")</f>
        <v>0.868055555555556</v>
      </c>
      <c r="V2837" s="39" t="n">
        <f aca="false">IFERROR(Counts!AJ2837/Counts!AI2837,"")</f>
        <v>67.8035294117647</v>
      </c>
      <c r="W2837" s="38" t="n">
        <f aca="false">IFERROR(Counts!AK2837/Counts!AI2837,"")</f>
        <v>0.0176470588235294</v>
      </c>
      <c r="X2837" s="40" t="n">
        <f aca="false">IFERROR(Counts!O2837,"")</f>
        <v>-11.966</v>
      </c>
      <c r="Y2837" s="36" t="n">
        <f aca="false">IFERROR(INDEX('Season Counts'!$Y$2:$Y$740,$AF2837)/INDEX('Season Counts'!$X$2:$X$740,$AF2837),"")</f>
        <v>0.267620041753653</v>
      </c>
      <c r="Z2837" s="37" t="n">
        <f aca="false">IFERROR(J2837-Y2837,"")</f>
        <v>-0.0278804584203201</v>
      </c>
      <c r="AA2837" s="38" t="n">
        <f aca="false">IFERROR(INDEX('Season Counts'!$K$2:$K$740,$AF2837)/INDEX('Season Counts'!$J$2:$J$740,$AF2837),"")</f>
        <v>0.25940996948118</v>
      </c>
      <c r="AB2837" s="41" t="n">
        <f aca="false">IFERROR(R2837-AA2837,"")</f>
        <v>0.0128122527410421</v>
      </c>
      <c r="AC2837" s="39" t="n">
        <f aca="false">IFERROR(INDEX('Season Counts'!$AG$2:$AG$740,$AF2837)/INDEX('Season Counts'!$AF$2:$AF$740,$AF2837),"")</f>
        <v>68.2798004987531</v>
      </c>
      <c r="AD2837" s="40" t="n">
        <f aca="false">IFERROR(V2837-AC2837,"")</f>
        <v>-0.476271086988405</v>
      </c>
      <c r="AE2837" s="4" t="str">
        <f aca="false">IF(D2837&lt;Guide!$C$21,"Low PA",IF(TRIM(IF(ISNUMBER(AD2837),IF(N(AD2837)&lt;=-Guide!$C$24,"▼ Bat Speed  ",IF(N(AD2837)&gt;=Guide!$C$24,"▲ Bat Speed  ","")),"")&amp;IF(N(Z2837)&gt;=Guide!$C$22,"▲ Contact  ","")&amp;IF(N(Z2837)&lt;=-Guide!$C$22,"▼ Contact  ","")&amp;IF(N(AB2837)&gt;=Guide!$C$23,"▲ Chase  ","")&amp;IF(N(AB2837)&lt;=-Guide!$C$23,"▼ Chase  ",""))="","Stable",TRIM(IF(ISNUMBER(AD2837),IF(N(AD2837)&lt;=-Guide!$C$24,"▼ Bat Speed  ",IF(N(AD2837)&gt;=Guide!$C$24,"▲ Bat Speed  ","")),"")&amp;IF(N(Z2837)&gt;=Guide!$C$22,"▲ Contact  ","")&amp;IF(N(Z2837)&lt;=-Guide!$C$22,"▼ Contact  ","")&amp;IF(N(AB2837)&gt;=Guide!$C$23,"▲ Chase  ","")&amp;IF(N(AB2837)&lt;=-Guide!$C$23,"▼ Chase  ",""))))</f>
        <v>Stable</v>
      </c>
      <c r="AF2837" s="35" t="n">
        <f aca="false">MATCH(Counts!A2837,'Season Counts'!$A$2:$A$740,0)</f>
        <v>723</v>
      </c>
    </row>
    <row r="2838" customFormat="false" ht="15" hidden="false" customHeight="false" outlineLevel="0" collapsed="false">
      <c r="A2838" s="34" t="str">
        <f aca="false">Counts!B2838</f>
        <v>WSH</v>
      </c>
      <c r="B2838" s="5" t="str">
        <f aca="false">Counts!C2838</f>
        <v>Nasim Nuñez</v>
      </c>
      <c r="C2838" s="34" t="str">
        <f aca="false">Counts!F2838</f>
        <v>Sep</v>
      </c>
      <c r="D2838" s="35" t="n">
        <f aca="false">IFERROR(Counts!P2838,"")</f>
        <v>38</v>
      </c>
      <c r="E2838" s="36" t="n">
        <f aca="false">IFERROR(Counts!R2838/Counts!Q2838,"")</f>
        <v>0.125</v>
      </c>
      <c r="F2838" s="36" t="n">
        <f aca="false">IFERROR((Counts!R2838+Counts!V2838+Counts!W2838)/(Counts!Q2838+Counts!V2838+Counts!W2838+Counts!X2838),"")</f>
        <v>0.243243243243243</v>
      </c>
      <c r="G2838" s="36" t="n">
        <f aca="false">IFERROR((Counts!R2838+Counts!S2838+2*Counts!T2838+3*Counts!U2838)/Counts!Q2838,"")</f>
        <v>0.15625</v>
      </c>
      <c r="H2838" s="35" t="n">
        <f aca="false">IFERROR(Counts!U2838,"")</f>
        <v>0</v>
      </c>
      <c r="I2838" s="36" t="n">
        <f aca="false">IFERROR(Counts!Z2838/Counts!AA2838,"")</f>
        <v>0.187142857142857</v>
      </c>
      <c r="J2838" s="36" t="n">
        <f aca="false">IFERROR(Counts!AB2838/Counts!AA2838,"")</f>
        <v>0.284685714285714</v>
      </c>
      <c r="K2838" s="37" t="n">
        <f aca="false">IFERROR((Counts!AB2838-Counts!Z2838)/Counts!AA2838,"")</f>
        <v>0.0975428571428572</v>
      </c>
      <c r="L2838" s="38" t="n">
        <f aca="false">IFERROR(Counts!Y2838/Counts!P2838,"")</f>
        <v>0.157894736842105</v>
      </c>
      <c r="M2838" s="38" t="n">
        <f aca="false">IFERROR(Counts!V2838/Counts!P2838,"")</f>
        <v>0.105263157894737</v>
      </c>
      <c r="N2838" s="38" t="n">
        <f aca="false">IFERROR(Counts!AD2838/Counts!AC2838,"")</f>
        <v>0.037037037037037</v>
      </c>
      <c r="O2838" s="38" t="n">
        <f aca="false">IFERROR(Counts!AE2838/Counts!AC2838,"")</f>
        <v>0.296296296296296</v>
      </c>
      <c r="P2838" s="39" t="n">
        <f aca="false">IFERROR(Counts!AG2838/Counts!AF2838,"")</f>
        <v>81.084</v>
      </c>
      <c r="Q2838" s="38" t="n">
        <f aca="false">IFERROR(Counts!AH2838/Counts!AC2838,"")</f>
        <v>0.185185185185185</v>
      </c>
      <c r="R2838" s="38" t="n">
        <f aca="false">IFERROR(Counts!N2838/Counts!M2838,"")</f>
        <v>0.243589743589744</v>
      </c>
      <c r="S2838" s="38" t="n">
        <f aca="false">IFERROR(Counts!K2838/Counts!J2838,"")</f>
        <v>0.628571428571429</v>
      </c>
      <c r="T2838" s="38" t="n">
        <f aca="false">IFERROR(Counts!I2838/Counts!H2838,"")</f>
        <v>0.285714285714286</v>
      </c>
      <c r="U2838" s="38" t="n">
        <f aca="false">IFERROR(1-Counts!L2838/Counts!K2838,"")</f>
        <v>0.863636363636364</v>
      </c>
      <c r="V2838" s="39" t="n">
        <f aca="false">IFERROR(Counts!AJ2838/Counts!AI2838,"")</f>
        <v>67.7433962264151</v>
      </c>
      <c r="W2838" s="38" t="n">
        <f aca="false">IFERROR(Counts!AK2838/Counts!AI2838,"")</f>
        <v>0</v>
      </c>
      <c r="X2838" s="40" t="n">
        <f aca="false">IFERROR(Counts!O2838,"")</f>
        <v>-3.39</v>
      </c>
      <c r="Y2838" s="36" t="n">
        <f aca="false">IFERROR(INDEX('Season Counts'!$Y$2:$Y$740,$AF2838)/INDEX('Season Counts'!$X$2:$X$740,$AF2838),"")</f>
        <v>0.267620041753653</v>
      </c>
      <c r="Z2838" s="37" t="n">
        <f aca="false">IFERROR(J2838-Y2838,"")</f>
        <v>0.0170656725320609</v>
      </c>
      <c r="AA2838" s="38" t="n">
        <f aca="false">IFERROR(INDEX('Season Counts'!$K$2:$K$740,$AF2838)/INDEX('Season Counts'!$J$2:$J$740,$AF2838),"")</f>
        <v>0.25940996948118</v>
      </c>
      <c r="AB2838" s="41" t="n">
        <f aca="false">IFERROR(R2838-AA2838,"")</f>
        <v>-0.0158202258914365</v>
      </c>
      <c r="AC2838" s="39" t="n">
        <f aca="false">IFERROR(INDEX('Season Counts'!$AG$2:$AG$740,$AF2838)/INDEX('Season Counts'!$AF$2:$AF$740,$AF2838),"")</f>
        <v>68.2798004987531</v>
      </c>
      <c r="AD2838" s="40" t="n">
        <f aca="false">IFERROR(V2838-AC2838,"")</f>
        <v>-0.536404272338018</v>
      </c>
      <c r="AE2838" s="4" t="str">
        <f aca="false">IF(D2838&lt;Guide!$C$21,"Low PA",IF(TRIM(IF(ISNUMBER(AD2838),IF(N(AD2838)&lt;=-Guide!$C$24,"▼ Bat Speed  ",IF(N(AD2838)&gt;=Guide!$C$24,"▲ Bat Speed  ","")),"")&amp;IF(N(Z2838)&gt;=Guide!$C$22,"▲ Contact  ","")&amp;IF(N(Z2838)&lt;=-Guide!$C$22,"▼ Contact  ","")&amp;IF(N(AB2838)&gt;=Guide!$C$23,"▲ Chase  ","")&amp;IF(N(AB2838)&lt;=-Guide!$C$23,"▼ Chase  ",""))="","Stable",TRIM(IF(ISNUMBER(AD2838),IF(N(AD2838)&lt;=-Guide!$C$24,"▼ Bat Speed  ",IF(N(AD2838)&gt;=Guide!$C$24,"▲ Bat Speed  ","")),"")&amp;IF(N(Z2838)&gt;=Guide!$C$22,"▲ Contact  ","")&amp;IF(N(Z2838)&lt;=-Guide!$C$22,"▼ Contact  ","")&amp;IF(N(AB2838)&gt;=Guide!$C$23,"▲ Chase  ","")&amp;IF(N(AB2838)&lt;=-Guide!$C$23,"▼ Chase  ",""))))</f>
        <v>Low PA</v>
      </c>
      <c r="AF2838" s="35" t="n">
        <f aca="false">MATCH(Counts!A2838,'Season Counts'!$A$2:$A$740,0)</f>
        <v>723</v>
      </c>
    </row>
    <row r="2839" customFormat="false" ht="15" hidden="false" customHeight="false" outlineLevel="0" collapsed="false">
      <c r="A2839" s="34" t="str">
        <f aca="false">Counts!B2839</f>
        <v>WSH</v>
      </c>
      <c r="B2839" s="5" t="str">
        <f aca="false">Counts!C2839</f>
        <v>Jacob Young</v>
      </c>
      <c r="C2839" s="34" t="str">
        <f aca="false">Counts!F2839</f>
        <v>Mar-Apr</v>
      </c>
      <c r="D2839" s="35" t="n">
        <f aca="false">IFERROR(Counts!P2839,"")</f>
        <v>108</v>
      </c>
      <c r="E2839" s="36" t="n">
        <f aca="false">IFERROR(Counts!R2839/Counts!Q2839,"")</f>
        <v>0.237623762376238</v>
      </c>
      <c r="F2839" s="36" t="n">
        <f aca="false">IFERROR((Counts!R2839+Counts!V2839+Counts!W2839)/(Counts!Q2839+Counts!V2839+Counts!W2839+Counts!X2839),"")</f>
        <v>0.280373831775701</v>
      </c>
      <c r="G2839" s="36" t="n">
        <f aca="false">IFERROR((Counts!R2839+Counts!S2839+2*Counts!T2839+3*Counts!U2839)/Counts!Q2839,"")</f>
        <v>0.346534653465347</v>
      </c>
      <c r="H2839" s="35" t="n">
        <f aca="false">IFERROR(Counts!U2839,"")</f>
        <v>2</v>
      </c>
      <c r="I2839" s="36" t="n">
        <f aca="false">IFERROR(Counts!Z2839/Counts!AA2839,"")</f>
        <v>0.27803738317757</v>
      </c>
      <c r="J2839" s="36" t="n">
        <f aca="false">IFERROR(Counts!AB2839/Counts!AA2839,"")</f>
        <v>0.309317757009346</v>
      </c>
      <c r="K2839" s="37" t="n">
        <f aca="false">IFERROR((Counts!AB2839-Counts!Z2839)/Counts!AA2839,"")</f>
        <v>0.0312803738317757</v>
      </c>
      <c r="L2839" s="38" t="n">
        <f aca="false">IFERROR(Counts!Y2839/Counts!P2839,"")</f>
        <v>0.175925925925926</v>
      </c>
      <c r="M2839" s="38" t="n">
        <f aca="false">IFERROR(Counts!V2839/Counts!P2839,"")</f>
        <v>0.0462962962962963</v>
      </c>
      <c r="N2839" s="38" t="n">
        <f aca="false">IFERROR(Counts!AD2839/Counts!AC2839,"")</f>
        <v>0.0481927710843374</v>
      </c>
      <c r="O2839" s="38" t="n">
        <f aca="false">IFERROR(Counts!AE2839/Counts!AC2839,"")</f>
        <v>0.349397590361446</v>
      </c>
      <c r="P2839" s="39" t="n">
        <f aca="false">IFERROR(Counts!AG2839/Counts!AF2839,"")</f>
        <v>87.2783132530121</v>
      </c>
      <c r="Q2839" s="38" t="n">
        <f aca="false">IFERROR(Counts!AH2839/Counts!AC2839,"")</f>
        <v>0.421686746987952</v>
      </c>
      <c r="R2839" s="38" t="n">
        <f aca="false">IFERROR(Counts!N2839/Counts!M2839,"")</f>
        <v>0.271276595744681</v>
      </c>
      <c r="S2839" s="38" t="n">
        <f aca="false">IFERROR(Counts!K2839/Counts!J2839,"")</f>
        <v>0.621359223300971</v>
      </c>
      <c r="T2839" s="38" t="n">
        <f aca="false">IFERROR(Counts!I2839/Counts!H2839,"")</f>
        <v>0.195530726256983</v>
      </c>
      <c r="U2839" s="38" t="n">
        <f aca="false">IFERROR(1-Counts!L2839/Counts!K2839,"")</f>
        <v>0.8671875</v>
      </c>
      <c r="V2839" s="39" t="n">
        <f aca="false">IFERROR(Counts!AJ2839/Counts!AI2839,"")</f>
        <v>69.8197368421053</v>
      </c>
      <c r="W2839" s="38" t="n">
        <f aca="false">IFERROR(Counts!AK2839/Counts!AI2839,"")</f>
        <v>0.0394736842105263</v>
      </c>
      <c r="X2839" s="40" t="n">
        <f aca="false">IFERROR(Counts!O2839,"")</f>
        <v>-1.661</v>
      </c>
      <c r="Y2839" s="36" t="n">
        <f aca="false">IFERROR(INDEX('Season Counts'!$Y$2:$Y$740,$AF2839)/INDEX('Season Counts'!$X$2:$X$740,$AF2839),"")</f>
        <v>0.314208154506438</v>
      </c>
      <c r="Z2839" s="37" t="n">
        <f aca="false">IFERROR(J2839-Y2839,"")</f>
        <v>-0.00489039749709191</v>
      </c>
      <c r="AA2839" s="38" t="n">
        <f aca="false">IFERROR(INDEX('Season Counts'!$K$2:$K$740,$AF2839)/INDEX('Season Counts'!$J$2:$J$740,$AF2839),"")</f>
        <v>0.274800456100342</v>
      </c>
      <c r="AB2839" s="41" t="n">
        <f aca="false">IFERROR(R2839-AA2839,"")</f>
        <v>-0.00352386035566127</v>
      </c>
      <c r="AC2839" s="39" t="n">
        <f aca="false">IFERROR(INDEX('Season Counts'!$AG$2:$AG$740,$AF2839)/INDEX('Season Counts'!$AF$2:$AF$740,$AF2839),"")</f>
        <v>69.6069381598793</v>
      </c>
      <c r="AD2839" s="40" t="n">
        <f aca="false">IFERROR(V2839-AC2839,"")</f>
        <v>0.212798682225937</v>
      </c>
      <c r="AE2839" s="4" t="str">
        <f aca="false">IF(D2839&lt;Guide!$C$21,"Low PA",IF(TRIM(IF(ISNUMBER(AD2839),IF(N(AD2839)&lt;=-Guide!$C$24,"▼ Bat Speed  ",IF(N(AD2839)&gt;=Guide!$C$24,"▲ Bat Speed  ","")),"")&amp;IF(N(Z2839)&gt;=Guide!$C$22,"▲ Contact  ","")&amp;IF(N(Z2839)&lt;=-Guide!$C$22,"▼ Contact  ","")&amp;IF(N(AB2839)&gt;=Guide!$C$23,"▲ Chase  ","")&amp;IF(N(AB2839)&lt;=-Guide!$C$23,"▼ Chase  ",""))="","Stable",TRIM(IF(ISNUMBER(AD2839),IF(N(AD2839)&lt;=-Guide!$C$24,"▼ Bat Speed  ",IF(N(AD2839)&gt;=Guide!$C$24,"▲ Bat Speed  ","")),"")&amp;IF(N(Z2839)&gt;=Guide!$C$22,"▲ Contact  ","")&amp;IF(N(Z2839)&lt;=-Guide!$C$22,"▼ Contact  ","")&amp;IF(N(AB2839)&gt;=Guide!$C$23,"▲ Chase  ","")&amp;IF(N(AB2839)&lt;=-Guide!$C$23,"▼ Chase  ",""))))</f>
        <v>Stable</v>
      </c>
      <c r="AF2839" s="35" t="n">
        <f aca="false">MATCH(Counts!A2839,'Season Counts'!$A$2:$A$740,0)</f>
        <v>724</v>
      </c>
    </row>
    <row r="2840" customFormat="false" ht="15" hidden="false" customHeight="false" outlineLevel="0" collapsed="false">
      <c r="A2840" s="34" t="str">
        <f aca="false">Counts!B2840</f>
        <v>WSH</v>
      </c>
      <c r="B2840" s="5" t="str">
        <f aca="false">Counts!C2840</f>
        <v>Jacob Young</v>
      </c>
      <c r="C2840" s="34" t="str">
        <f aca="false">Counts!F2840</f>
        <v>May</v>
      </c>
      <c r="D2840" s="35" t="n">
        <f aca="false">IFERROR(Counts!P2840,"")</f>
        <v>93</v>
      </c>
      <c r="E2840" s="36" t="n">
        <f aca="false">IFERROR(Counts!R2840/Counts!Q2840,"")</f>
        <v>0.226190476190476</v>
      </c>
      <c r="F2840" s="36" t="n">
        <f aca="false">IFERROR((Counts!R2840+Counts!V2840+Counts!W2840)/(Counts!Q2840+Counts!V2840+Counts!W2840+Counts!X2840),"")</f>
        <v>0.301075268817204</v>
      </c>
      <c r="G2840" s="36" t="n">
        <f aca="false">IFERROR((Counts!R2840+Counts!S2840+2*Counts!T2840+3*Counts!U2840)/Counts!Q2840,"")</f>
        <v>0.416666666666667</v>
      </c>
      <c r="H2840" s="35" t="n">
        <f aca="false">IFERROR(Counts!U2840,"")</f>
        <v>5</v>
      </c>
      <c r="I2840" s="36" t="n">
        <f aca="false">IFERROR(Counts!Z2840/Counts!AA2840,"")</f>
        <v>0.317934782608696</v>
      </c>
      <c r="J2840" s="36" t="n">
        <f aca="false">IFERROR(Counts!AB2840/Counts!AA2840,"")</f>
        <v>0.325326086956522</v>
      </c>
      <c r="K2840" s="37" t="n">
        <f aca="false">IFERROR((Counts!AB2840-Counts!Z2840)/Counts!AA2840,"")</f>
        <v>0.00739130434782608</v>
      </c>
      <c r="L2840" s="38" t="n">
        <f aca="false">IFERROR(Counts!Y2840/Counts!P2840,"")</f>
        <v>0.150537634408602</v>
      </c>
      <c r="M2840" s="38" t="n">
        <f aca="false">IFERROR(Counts!V2840/Counts!P2840,"")</f>
        <v>0.0645161290322581</v>
      </c>
      <c r="N2840" s="38" t="n">
        <f aca="false">IFERROR(Counts!AD2840/Counts!AC2840,"")</f>
        <v>0.0714285714285714</v>
      </c>
      <c r="O2840" s="38" t="n">
        <f aca="false">IFERROR(Counts!AE2840/Counts!AC2840,"")</f>
        <v>0.371428571428571</v>
      </c>
      <c r="P2840" s="39" t="n">
        <f aca="false">IFERROR(Counts!AG2840/Counts!AF2840,"")</f>
        <v>88.6260869565217</v>
      </c>
      <c r="Q2840" s="38" t="n">
        <f aca="false">IFERROR(Counts!AH2840/Counts!AC2840,"")</f>
        <v>0.328571428571429</v>
      </c>
      <c r="R2840" s="38" t="n">
        <f aca="false">IFERROR(Counts!N2840/Counts!M2840,"")</f>
        <v>0.215189873417722</v>
      </c>
      <c r="S2840" s="38" t="n">
        <f aca="false">IFERROR(Counts!K2840/Counts!J2840,"")</f>
        <v>0.573684210526316</v>
      </c>
      <c r="T2840" s="38" t="n">
        <f aca="false">IFERROR(Counts!I2840/Counts!H2840,"")</f>
        <v>0.174825174825175</v>
      </c>
      <c r="U2840" s="38" t="n">
        <f aca="false">IFERROR(1-Counts!L2840/Counts!K2840,"")</f>
        <v>0.908256880733945</v>
      </c>
      <c r="V2840" s="39" t="n">
        <f aca="false">IFERROR(Counts!AJ2840/Counts!AI2840,"")</f>
        <v>69.5640625</v>
      </c>
      <c r="W2840" s="38" t="n">
        <f aca="false">IFERROR(Counts!AK2840/Counts!AI2840,"")</f>
        <v>0.0234375</v>
      </c>
      <c r="X2840" s="40" t="n">
        <f aca="false">IFERROR(Counts!O2840,"")</f>
        <v>0.839</v>
      </c>
      <c r="Y2840" s="36" t="n">
        <f aca="false">IFERROR(INDEX('Season Counts'!$Y$2:$Y$740,$AF2840)/INDEX('Season Counts'!$X$2:$X$740,$AF2840),"")</f>
        <v>0.314208154506438</v>
      </c>
      <c r="Z2840" s="37" t="n">
        <f aca="false">IFERROR(J2840-Y2840,"")</f>
        <v>0.011117932450084</v>
      </c>
      <c r="AA2840" s="38" t="n">
        <f aca="false">IFERROR(INDEX('Season Counts'!$K$2:$K$740,$AF2840)/INDEX('Season Counts'!$J$2:$J$740,$AF2840),"")</f>
        <v>0.274800456100342</v>
      </c>
      <c r="AB2840" s="41" t="n">
        <f aca="false">IFERROR(R2840-AA2840,"")</f>
        <v>-0.0596105826826206</v>
      </c>
      <c r="AC2840" s="39" t="n">
        <f aca="false">IFERROR(INDEX('Season Counts'!$AG$2:$AG$740,$AF2840)/INDEX('Season Counts'!$AF$2:$AF$740,$AF2840),"")</f>
        <v>69.6069381598793</v>
      </c>
      <c r="AD2840" s="40" t="n">
        <f aca="false">IFERROR(V2840-AC2840,"")</f>
        <v>-0.0428756598793285</v>
      </c>
      <c r="AE2840" s="4" t="str">
        <f aca="false">IF(D2840&lt;Guide!$C$21,"Low PA",IF(TRIM(IF(ISNUMBER(AD2840),IF(N(AD2840)&lt;=-Guide!$C$24,"▼ Bat Speed  ",IF(N(AD2840)&gt;=Guide!$C$24,"▲ Bat Speed  ","")),"")&amp;IF(N(Z2840)&gt;=Guide!$C$22,"▲ Contact  ","")&amp;IF(N(Z2840)&lt;=-Guide!$C$22,"▼ Contact  ","")&amp;IF(N(AB2840)&gt;=Guide!$C$23,"▲ Chase  ","")&amp;IF(N(AB2840)&lt;=-Guide!$C$23,"▼ Chase  ",""))="","Stable",TRIM(IF(ISNUMBER(AD2840),IF(N(AD2840)&lt;=-Guide!$C$24,"▼ Bat Speed  ",IF(N(AD2840)&gt;=Guide!$C$24,"▲ Bat Speed  ","")),"")&amp;IF(N(Z2840)&gt;=Guide!$C$22,"▲ Contact  ","")&amp;IF(N(Z2840)&lt;=-Guide!$C$22,"▼ Contact  ","")&amp;IF(N(AB2840)&gt;=Guide!$C$23,"▲ Chase  ","")&amp;IF(N(AB2840)&lt;=-Guide!$C$23,"▼ Chase  ",""))))</f>
        <v>▼ Chase</v>
      </c>
      <c r="AF2840" s="35" t="n">
        <f aca="false">MATCH(Counts!A2840,'Season Counts'!$A$2:$A$740,0)</f>
        <v>724</v>
      </c>
    </row>
    <row r="2841" customFormat="false" ht="15" hidden="false" customHeight="false" outlineLevel="0" collapsed="false">
      <c r="A2841" s="34" t="str">
        <f aca="false">Counts!B2841</f>
        <v>WSH</v>
      </c>
      <c r="B2841" s="5" t="str">
        <f aca="false">Counts!C2841</f>
        <v>Jacob Young</v>
      </c>
      <c r="C2841" s="34" t="str">
        <f aca="false">Counts!F2841</f>
        <v>Jun</v>
      </c>
      <c r="D2841" s="35" t="n">
        <f aca="false">IFERROR(Counts!P2841,"")</f>
        <v>71</v>
      </c>
      <c r="E2841" s="36" t="n">
        <f aca="false">IFERROR(Counts!R2841/Counts!Q2841,"")</f>
        <v>0.185714285714286</v>
      </c>
      <c r="F2841" s="36" t="n">
        <f aca="false">IFERROR((Counts!R2841+Counts!V2841+Counts!W2841)/(Counts!Q2841+Counts!V2841+Counts!W2841+Counts!X2841),"")</f>
        <v>0.197183098591549</v>
      </c>
      <c r="G2841" s="36" t="n">
        <f aca="false">IFERROR((Counts!R2841+Counts!S2841+2*Counts!T2841+3*Counts!U2841)/Counts!Q2841,"")</f>
        <v>0.328571428571429</v>
      </c>
      <c r="H2841" s="35" t="n">
        <f aca="false">IFERROR(Counts!U2841,"")</f>
        <v>1</v>
      </c>
      <c r="I2841" s="36" t="n">
        <f aca="false">IFERROR(Counts!Z2841/Counts!AA2841,"")</f>
        <v>0.234507042253521</v>
      </c>
      <c r="J2841" s="36" t="n">
        <f aca="false">IFERROR(Counts!AB2841/Counts!AA2841,"")</f>
        <v>0.238323943661972</v>
      </c>
      <c r="K2841" s="37" t="n">
        <f aca="false">IFERROR((Counts!AB2841-Counts!Z2841)/Counts!AA2841,"")</f>
        <v>0.00381690140845072</v>
      </c>
      <c r="L2841" s="38" t="n">
        <f aca="false">IFERROR(Counts!Y2841/Counts!P2841,"")</f>
        <v>0.28169014084507</v>
      </c>
      <c r="M2841" s="38" t="n">
        <f aca="false">IFERROR(Counts!V2841/Counts!P2841,"")</f>
        <v>0.0140845070422535</v>
      </c>
      <c r="N2841" s="38" t="n">
        <f aca="false">IFERROR(Counts!AD2841/Counts!AC2841,"")</f>
        <v>0.08</v>
      </c>
      <c r="O2841" s="38" t="n">
        <f aca="false">IFERROR(Counts!AE2841/Counts!AC2841,"")</f>
        <v>0.36</v>
      </c>
      <c r="P2841" s="39" t="n">
        <f aca="false">IFERROR(Counts!AG2841/Counts!AF2841,"")</f>
        <v>88.276</v>
      </c>
      <c r="Q2841" s="38" t="n">
        <f aca="false">IFERROR(Counts!AH2841/Counts!AC2841,"")</f>
        <v>0.3</v>
      </c>
      <c r="R2841" s="38" t="n">
        <f aca="false">IFERROR(Counts!N2841/Counts!M2841,"")</f>
        <v>0.342105263157895</v>
      </c>
      <c r="S2841" s="38" t="n">
        <f aca="false">IFERROR(Counts!K2841/Counts!J2841,"")</f>
        <v>0.581395348837209</v>
      </c>
      <c r="T2841" s="38" t="n">
        <f aca="false">IFERROR(Counts!I2841/Counts!H2841,"")</f>
        <v>0.188976377952756</v>
      </c>
      <c r="U2841" s="38" t="n">
        <f aca="false">IFERROR(1-Counts!L2841/Counts!K2841,"")</f>
        <v>0.92</v>
      </c>
      <c r="V2841" s="39" t="n">
        <f aca="false">IFERROR(Counts!AJ2841/Counts!AI2841,"")</f>
        <v>68.5082568807339</v>
      </c>
      <c r="W2841" s="38" t="n">
        <f aca="false">IFERROR(Counts!AK2841/Counts!AI2841,"")</f>
        <v>0.018348623853211</v>
      </c>
      <c r="X2841" s="40" t="n">
        <f aca="false">IFERROR(Counts!O2841,"")</f>
        <v>-3.854</v>
      </c>
      <c r="Y2841" s="36" t="n">
        <f aca="false">IFERROR(INDEX('Season Counts'!$Y$2:$Y$740,$AF2841)/INDEX('Season Counts'!$X$2:$X$740,$AF2841),"")</f>
        <v>0.314208154506438</v>
      </c>
      <c r="Z2841" s="37" t="n">
        <f aca="false">IFERROR(J2841-Y2841,"")</f>
        <v>-0.0758842108444659</v>
      </c>
      <c r="AA2841" s="38" t="n">
        <f aca="false">IFERROR(INDEX('Season Counts'!$K$2:$K$740,$AF2841)/INDEX('Season Counts'!$J$2:$J$740,$AF2841),"")</f>
        <v>0.274800456100342</v>
      </c>
      <c r="AB2841" s="41" t="n">
        <f aca="false">IFERROR(R2841-AA2841,"")</f>
        <v>0.0673048070575527</v>
      </c>
      <c r="AC2841" s="39" t="n">
        <f aca="false">IFERROR(INDEX('Season Counts'!$AG$2:$AG$740,$AF2841)/INDEX('Season Counts'!$AF$2:$AF$740,$AF2841),"")</f>
        <v>69.6069381598793</v>
      </c>
      <c r="AD2841" s="40" t="n">
        <f aca="false">IFERROR(V2841-AC2841,"")</f>
        <v>-1.0986812791454</v>
      </c>
      <c r="AE2841" s="4" t="str">
        <f aca="false">IF(D2841&lt;Guide!$C$21,"Low PA",IF(TRIM(IF(ISNUMBER(AD2841),IF(N(AD2841)&lt;=-Guide!$C$24,"▼ Bat Speed  ",IF(N(AD2841)&gt;=Guide!$C$24,"▲ Bat Speed  ","")),"")&amp;IF(N(Z2841)&gt;=Guide!$C$22,"▲ Contact  ","")&amp;IF(N(Z2841)&lt;=-Guide!$C$22,"▼ Contact  ","")&amp;IF(N(AB2841)&gt;=Guide!$C$23,"▲ Chase  ","")&amp;IF(N(AB2841)&lt;=-Guide!$C$23,"▼ Chase  ",""))="","Stable",TRIM(IF(ISNUMBER(AD2841),IF(N(AD2841)&lt;=-Guide!$C$24,"▼ Bat Speed  ",IF(N(AD2841)&gt;=Guide!$C$24,"▲ Bat Speed  ","")),"")&amp;IF(N(Z2841)&gt;=Guide!$C$22,"▲ Contact  ","")&amp;IF(N(Z2841)&lt;=-Guide!$C$22,"▼ Contact  ","")&amp;IF(N(AB2841)&gt;=Guide!$C$23,"▲ Chase  ","")&amp;IF(N(AB2841)&lt;=-Guide!$C$23,"▼ Chase  ",""))))</f>
        <v>▼ Bat Speed ▼ Contact ▲ Chase</v>
      </c>
      <c r="AF2841" s="35" t="n">
        <f aca="false">MATCH(Counts!A2841,'Season Counts'!$A$2:$A$740,0)</f>
        <v>724</v>
      </c>
    </row>
    <row r="2842" customFormat="false" ht="15" hidden="false" customHeight="false" outlineLevel="0" collapsed="false">
      <c r="A2842" s="34" t="str">
        <f aca="false">Counts!B2842</f>
        <v>WSH</v>
      </c>
      <c r="B2842" s="5" t="str">
        <f aca="false">Counts!C2842</f>
        <v>Jacob Young</v>
      </c>
      <c r="C2842" s="34" t="str">
        <f aca="false">Counts!F2842</f>
        <v>Jul</v>
      </c>
      <c r="D2842" s="35" t="n">
        <f aca="false">IFERROR(Counts!P2842,"")</f>
        <v>55</v>
      </c>
      <c r="E2842" s="36" t="n">
        <f aca="false">IFERROR(Counts!R2842/Counts!Q2842,"")</f>
        <v>0.333333333333333</v>
      </c>
      <c r="F2842" s="36" t="n">
        <f aca="false">IFERROR((Counts!R2842+Counts!V2842+Counts!W2842)/(Counts!Q2842+Counts!V2842+Counts!W2842+Counts!X2842),"")</f>
        <v>0.452830188679245</v>
      </c>
      <c r="G2842" s="36" t="n">
        <f aca="false">IFERROR((Counts!R2842+Counts!S2842+2*Counts!T2842+3*Counts!U2842)/Counts!Q2842,"")</f>
        <v>0.523809523809524</v>
      </c>
      <c r="H2842" s="35" t="n">
        <f aca="false">IFERROR(Counts!U2842,"")</f>
        <v>1</v>
      </c>
      <c r="I2842" s="36" t="n">
        <f aca="false">IFERROR(Counts!Z2842/Counts!AA2842,"")</f>
        <v>0.423584905660377</v>
      </c>
      <c r="J2842" s="36" t="n">
        <f aca="false">IFERROR(Counts!AB2842/Counts!AA2842,"")</f>
        <v>0.438830188679245</v>
      </c>
      <c r="K2842" s="37" t="n">
        <f aca="false">IFERROR((Counts!AB2842-Counts!Z2842)/Counts!AA2842,"")</f>
        <v>0.0152452830188679</v>
      </c>
      <c r="L2842" s="38" t="n">
        <f aca="false">IFERROR(Counts!Y2842/Counts!P2842,"")</f>
        <v>0.0727272727272727</v>
      </c>
      <c r="M2842" s="38" t="n">
        <f aca="false">IFERROR(Counts!V2842/Counts!P2842,"")</f>
        <v>0.163636363636364</v>
      </c>
      <c r="N2842" s="38" t="n">
        <f aca="false">IFERROR(Counts!AD2842/Counts!AC2842,"")</f>
        <v>0.0731707317073171</v>
      </c>
      <c r="O2842" s="38" t="n">
        <f aca="false">IFERROR(Counts!AE2842/Counts!AC2842,"")</f>
        <v>0.292682926829268</v>
      </c>
      <c r="P2842" s="39" t="n">
        <f aca="false">IFERROR(Counts!AG2842/Counts!AF2842,"")</f>
        <v>83.0634146341463</v>
      </c>
      <c r="Q2842" s="38" t="n">
        <f aca="false">IFERROR(Counts!AH2842/Counts!AC2842,"")</f>
        <v>0.51219512195122</v>
      </c>
      <c r="R2842" s="38" t="n">
        <f aca="false">IFERROR(Counts!N2842/Counts!M2842,"")</f>
        <v>0.257731958762887</v>
      </c>
      <c r="S2842" s="38" t="n">
        <f aca="false">IFERROR(Counts!K2842/Counts!J2842,"")</f>
        <v>0.633333333333333</v>
      </c>
      <c r="T2842" s="38" t="n">
        <f aca="false">IFERROR(Counts!I2842/Counts!H2842,"")</f>
        <v>0.24390243902439</v>
      </c>
      <c r="U2842" s="38" t="n">
        <f aca="false">IFERROR(1-Counts!L2842/Counts!K2842,"")</f>
        <v>0.859649122807018</v>
      </c>
      <c r="V2842" s="39" t="n">
        <f aca="false">IFERROR(Counts!AJ2842/Counts!AI2842,"")</f>
        <v>69.3068493150685</v>
      </c>
      <c r="W2842" s="38" t="n">
        <f aca="false">IFERROR(Counts!AK2842/Counts!AI2842,"")</f>
        <v>0</v>
      </c>
      <c r="X2842" s="40" t="n">
        <f aca="false">IFERROR(Counts!O2842,"")</f>
        <v>4.946</v>
      </c>
      <c r="Y2842" s="36" t="n">
        <f aca="false">IFERROR(INDEX('Season Counts'!$Y$2:$Y$740,$AF2842)/INDEX('Season Counts'!$X$2:$X$740,$AF2842),"")</f>
        <v>0.314208154506438</v>
      </c>
      <c r="Z2842" s="37" t="n">
        <f aca="false">IFERROR(J2842-Y2842,"")</f>
        <v>0.124622034172808</v>
      </c>
      <c r="AA2842" s="38" t="n">
        <f aca="false">IFERROR(INDEX('Season Counts'!$K$2:$K$740,$AF2842)/INDEX('Season Counts'!$J$2:$J$740,$AF2842),"")</f>
        <v>0.274800456100342</v>
      </c>
      <c r="AB2842" s="41" t="n">
        <f aca="false">IFERROR(R2842-AA2842,"")</f>
        <v>-0.0170684973374555</v>
      </c>
      <c r="AC2842" s="39" t="n">
        <f aca="false">IFERROR(INDEX('Season Counts'!$AG$2:$AG$740,$AF2842)/INDEX('Season Counts'!$AF$2:$AF$740,$AF2842),"")</f>
        <v>69.6069381598793</v>
      </c>
      <c r="AD2842" s="40" t="n">
        <f aca="false">IFERROR(V2842-AC2842,"")</f>
        <v>-0.300088844810844</v>
      </c>
      <c r="AE2842" s="4" t="str">
        <f aca="false">IF(D2842&lt;Guide!$C$21,"Low PA",IF(TRIM(IF(ISNUMBER(AD2842),IF(N(AD2842)&lt;=-Guide!$C$24,"▼ Bat Speed  ",IF(N(AD2842)&gt;=Guide!$C$24,"▲ Bat Speed  ","")),"")&amp;IF(N(Z2842)&gt;=Guide!$C$22,"▲ Contact  ","")&amp;IF(N(Z2842)&lt;=-Guide!$C$22,"▼ Contact  ","")&amp;IF(N(AB2842)&gt;=Guide!$C$23,"▲ Chase  ","")&amp;IF(N(AB2842)&lt;=-Guide!$C$23,"▼ Chase  ",""))="","Stable",TRIM(IF(ISNUMBER(AD2842),IF(N(AD2842)&lt;=-Guide!$C$24,"▼ Bat Speed  ",IF(N(AD2842)&gt;=Guide!$C$24,"▲ Bat Speed  ","")),"")&amp;IF(N(Z2842)&gt;=Guide!$C$22,"▲ Contact  ","")&amp;IF(N(Z2842)&lt;=-Guide!$C$22,"▼ Contact  ","")&amp;IF(N(AB2842)&gt;=Guide!$C$23,"▲ Chase  ","")&amp;IF(N(AB2842)&lt;=-Guide!$C$23,"▼ Chase  ",""))))</f>
        <v>▲ Contact</v>
      </c>
      <c r="AF2842" s="35" t="n">
        <f aca="false">MATCH(Counts!A2842,'Season Counts'!$A$2:$A$740,0)</f>
        <v>724</v>
      </c>
    </row>
    <row r="2843" customFormat="false" ht="15" hidden="false" customHeight="false" outlineLevel="0" collapsed="false">
      <c r="A2843" s="34" t="str">
        <f aca="false">Counts!B2843</f>
        <v>WSH</v>
      </c>
      <c r="B2843" s="5" t="str">
        <f aca="false">Counts!C2843</f>
        <v>Jacob Young</v>
      </c>
      <c r="C2843" s="34" t="str">
        <f aca="false">Counts!F2843</f>
        <v>Aug</v>
      </c>
      <c r="D2843" s="35" t="n">
        <f aca="false">IFERROR(Counts!P2843,"")</f>
        <v>91</v>
      </c>
      <c r="E2843" s="36" t="n">
        <f aca="false">IFERROR(Counts!R2843/Counts!Q2843,"")</f>
        <v>0.285714285714286</v>
      </c>
      <c r="F2843" s="36" t="n">
        <f aca="false">IFERROR((Counts!R2843+Counts!V2843+Counts!W2843)/(Counts!Q2843+Counts!V2843+Counts!W2843+Counts!X2843),"")</f>
        <v>0.377777777777778</v>
      </c>
      <c r="G2843" s="36" t="n">
        <f aca="false">IFERROR((Counts!R2843+Counts!S2843+2*Counts!T2843+3*Counts!U2843)/Counts!Q2843,"")</f>
        <v>0.415584415584416</v>
      </c>
      <c r="H2843" s="35" t="n">
        <f aca="false">IFERROR(Counts!U2843,"")</f>
        <v>1</v>
      </c>
      <c r="I2843" s="36" t="n">
        <f aca="false">IFERROR(Counts!Z2843/Counts!AA2843,"")</f>
        <v>0.352777777777778</v>
      </c>
      <c r="J2843" s="36" t="n">
        <f aca="false">IFERROR(Counts!AB2843/Counts!AA2843,"")</f>
        <v>0.309633333333333</v>
      </c>
      <c r="K2843" s="37" t="n">
        <f aca="false">IFERROR((Counts!AB2843-Counts!Z2843)/Counts!AA2843,"")</f>
        <v>-0.0431444444444444</v>
      </c>
      <c r="L2843" s="38" t="n">
        <f aca="false">IFERROR(Counts!Y2843/Counts!P2843,"")</f>
        <v>0.142857142857143</v>
      </c>
      <c r="M2843" s="38" t="n">
        <f aca="false">IFERROR(Counts!V2843/Counts!P2843,"")</f>
        <v>0.0989010989010989</v>
      </c>
      <c r="N2843" s="38" t="n">
        <f aca="false">IFERROR(Counts!AD2843/Counts!AC2843,"")</f>
        <v>0.0454545454545455</v>
      </c>
      <c r="O2843" s="38" t="n">
        <f aca="false">IFERROR(Counts!AE2843/Counts!AC2843,"")</f>
        <v>0.181818181818182</v>
      </c>
      <c r="P2843" s="39" t="n">
        <f aca="false">IFERROR(Counts!AG2843/Counts!AF2843,"")</f>
        <v>82.8954545454546</v>
      </c>
      <c r="Q2843" s="38" t="n">
        <f aca="false">IFERROR(Counts!AH2843/Counts!AC2843,"")</f>
        <v>0.363636363636364</v>
      </c>
      <c r="R2843" s="38" t="n">
        <f aca="false">IFERROR(Counts!N2843/Counts!M2843,"")</f>
        <v>0.263473053892216</v>
      </c>
      <c r="S2843" s="38" t="n">
        <f aca="false">IFERROR(Counts!K2843/Counts!J2843,"")</f>
        <v>0.610738255033557</v>
      </c>
      <c r="T2843" s="38" t="n">
        <f aca="false">IFERROR(Counts!I2843/Counts!H2843,"")</f>
        <v>0.185185185185185</v>
      </c>
      <c r="U2843" s="38" t="n">
        <f aca="false">IFERROR(1-Counts!L2843/Counts!K2843,"")</f>
        <v>0.868131868131868</v>
      </c>
      <c r="V2843" s="39" t="n">
        <f aca="false">IFERROR(Counts!AJ2843/Counts!AI2843,"")</f>
        <v>70.255</v>
      </c>
      <c r="W2843" s="38" t="n">
        <f aca="false">IFERROR(Counts!AK2843/Counts!AI2843,"")</f>
        <v>0.025</v>
      </c>
      <c r="X2843" s="40" t="n">
        <f aca="false">IFERROR(Counts!O2843,"")</f>
        <v>1.891</v>
      </c>
      <c r="Y2843" s="36" t="n">
        <f aca="false">IFERROR(INDEX('Season Counts'!$Y$2:$Y$740,$AF2843)/INDEX('Season Counts'!$X$2:$X$740,$AF2843),"")</f>
        <v>0.314208154506438</v>
      </c>
      <c r="Z2843" s="37" t="n">
        <f aca="false">IFERROR(J2843-Y2843,"")</f>
        <v>-0.00457482117310443</v>
      </c>
      <c r="AA2843" s="38" t="n">
        <f aca="false">IFERROR(INDEX('Season Counts'!$K$2:$K$740,$AF2843)/INDEX('Season Counts'!$J$2:$J$740,$AF2843),"")</f>
        <v>0.274800456100342</v>
      </c>
      <c r="AB2843" s="41" t="n">
        <f aca="false">IFERROR(R2843-AA2843,"")</f>
        <v>-0.0113274022081265</v>
      </c>
      <c r="AC2843" s="39" t="n">
        <f aca="false">IFERROR(INDEX('Season Counts'!$AG$2:$AG$740,$AF2843)/INDEX('Season Counts'!$AF$2:$AF$740,$AF2843),"")</f>
        <v>69.6069381598793</v>
      </c>
      <c r="AD2843" s="40" t="n">
        <f aca="false">IFERROR(V2843-AC2843,"")</f>
        <v>0.648061840120676</v>
      </c>
      <c r="AE2843" s="4" t="str">
        <f aca="false">IF(D2843&lt;Guide!$C$21,"Low PA",IF(TRIM(IF(ISNUMBER(AD2843),IF(N(AD2843)&lt;=-Guide!$C$24,"▼ Bat Speed  ",IF(N(AD2843)&gt;=Guide!$C$24,"▲ Bat Speed  ","")),"")&amp;IF(N(Z2843)&gt;=Guide!$C$22,"▲ Contact  ","")&amp;IF(N(Z2843)&lt;=-Guide!$C$22,"▼ Contact  ","")&amp;IF(N(AB2843)&gt;=Guide!$C$23,"▲ Chase  ","")&amp;IF(N(AB2843)&lt;=-Guide!$C$23,"▼ Chase  ",""))="","Stable",TRIM(IF(ISNUMBER(AD2843),IF(N(AD2843)&lt;=-Guide!$C$24,"▼ Bat Speed  ",IF(N(AD2843)&gt;=Guide!$C$24,"▲ Bat Speed  ","")),"")&amp;IF(N(Z2843)&gt;=Guide!$C$22,"▲ Contact  ","")&amp;IF(N(Z2843)&lt;=-Guide!$C$22,"▼ Contact  ","")&amp;IF(N(AB2843)&gt;=Guide!$C$23,"▲ Chase  ","")&amp;IF(N(AB2843)&lt;=-Guide!$C$23,"▼ Chase  ",""))))</f>
        <v>Stable</v>
      </c>
      <c r="AF2843" s="35" t="n">
        <f aca="false">MATCH(Counts!A2843,'Season Counts'!$A$2:$A$740,0)</f>
        <v>724</v>
      </c>
    </row>
    <row r="2844" customFormat="false" ht="15" hidden="false" customHeight="false" outlineLevel="0" collapsed="false">
      <c r="A2844" s="34" t="str">
        <f aca="false">Counts!B2844</f>
        <v>WSH</v>
      </c>
      <c r="B2844" s="5" t="str">
        <f aca="false">Counts!C2844</f>
        <v>Jacob Young</v>
      </c>
      <c r="C2844" s="34" t="str">
        <f aca="false">Counts!F2844</f>
        <v>Sep</v>
      </c>
      <c r="D2844" s="35" t="n">
        <f aca="false">IFERROR(Counts!P2844,"")</f>
        <v>53</v>
      </c>
      <c r="E2844" s="36" t="n">
        <f aca="false">IFERROR(Counts!R2844/Counts!Q2844,"")</f>
        <v>0.297872340425532</v>
      </c>
      <c r="F2844" s="36" t="n">
        <f aca="false">IFERROR((Counts!R2844+Counts!V2844+Counts!W2844)/(Counts!Q2844+Counts!V2844+Counts!W2844+Counts!X2844),"")</f>
        <v>0.346153846153846</v>
      </c>
      <c r="G2844" s="36" t="n">
        <f aca="false">IFERROR((Counts!R2844+Counts!S2844+2*Counts!T2844+3*Counts!U2844)/Counts!Q2844,"")</f>
        <v>0.361702127659575</v>
      </c>
      <c r="H2844" s="35" t="n">
        <f aca="false">IFERROR(Counts!U2844,"")</f>
        <v>0</v>
      </c>
      <c r="I2844" s="36" t="n">
        <f aca="false">IFERROR(Counts!Z2844/Counts!AA2844,"")</f>
        <v>0.323584905660377</v>
      </c>
      <c r="J2844" s="36" t="n">
        <f aca="false">IFERROR(Counts!AB2844/Counts!AA2844,"")</f>
        <v>0.289584905660377</v>
      </c>
      <c r="K2844" s="37" t="n">
        <f aca="false">IFERROR((Counts!AB2844-Counts!Z2844)/Counts!AA2844,"")</f>
        <v>-0.034</v>
      </c>
      <c r="L2844" s="38" t="n">
        <f aca="false">IFERROR(Counts!Y2844/Counts!P2844,"")</f>
        <v>0.150943396226415</v>
      </c>
      <c r="M2844" s="38" t="n">
        <f aca="false">IFERROR(Counts!V2844/Counts!P2844,"")</f>
        <v>0.0566037735849057</v>
      </c>
      <c r="N2844" s="38" t="n">
        <f aca="false">IFERROR(Counts!AD2844/Counts!AC2844,"")</f>
        <v>0.025</v>
      </c>
      <c r="O2844" s="38" t="n">
        <f aca="false">IFERROR(Counts!AE2844/Counts!AC2844,"")</f>
        <v>0.325</v>
      </c>
      <c r="P2844" s="39" t="n">
        <f aca="false">IFERROR(Counts!AG2844/Counts!AF2844,"")</f>
        <v>87.55</v>
      </c>
      <c r="Q2844" s="38" t="n">
        <f aca="false">IFERROR(Counts!AH2844/Counts!AC2844,"")</f>
        <v>0.325</v>
      </c>
      <c r="R2844" s="38" t="n">
        <f aca="false">IFERROR(Counts!N2844/Counts!M2844,"")</f>
        <v>0.304347826086957</v>
      </c>
      <c r="S2844" s="38" t="n">
        <f aca="false">IFERROR(Counts!K2844/Counts!J2844,"")</f>
        <v>0.62</v>
      </c>
      <c r="T2844" s="38" t="n">
        <f aca="false">IFERROR(Counts!I2844/Counts!H2844,"")</f>
        <v>0.195876288659794</v>
      </c>
      <c r="U2844" s="38" t="n">
        <f aca="false">IFERROR(1-Counts!L2844/Counts!K2844,"")</f>
        <v>0.903225806451613</v>
      </c>
      <c r="V2844" s="39" t="n">
        <f aca="false">IFERROR(Counts!AJ2844/Counts!AI2844,"")</f>
        <v>70.0641975308642</v>
      </c>
      <c r="W2844" s="38" t="n">
        <f aca="false">IFERROR(Counts!AK2844/Counts!AI2844,"")</f>
        <v>0.0493827160493827</v>
      </c>
      <c r="X2844" s="40" t="n">
        <f aca="false">IFERROR(Counts!O2844,"")</f>
        <v>-0.149</v>
      </c>
      <c r="Y2844" s="36" t="n">
        <f aca="false">IFERROR(INDEX('Season Counts'!$Y$2:$Y$740,$AF2844)/INDEX('Season Counts'!$X$2:$X$740,$AF2844),"")</f>
        <v>0.314208154506438</v>
      </c>
      <c r="Z2844" s="37" t="n">
        <f aca="false">IFERROR(J2844-Y2844,"")</f>
        <v>-0.0246232488460604</v>
      </c>
      <c r="AA2844" s="38" t="n">
        <f aca="false">IFERROR(INDEX('Season Counts'!$K$2:$K$740,$AF2844)/INDEX('Season Counts'!$J$2:$J$740,$AF2844),"")</f>
        <v>0.274800456100342</v>
      </c>
      <c r="AB2844" s="41" t="n">
        <f aca="false">IFERROR(R2844-AA2844,"")</f>
        <v>0.0295473699866144</v>
      </c>
      <c r="AC2844" s="39" t="n">
        <f aca="false">IFERROR(INDEX('Season Counts'!$AG$2:$AG$740,$AF2844)/INDEX('Season Counts'!$AF$2:$AF$740,$AF2844),"")</f>
        <v>69.6069381598793</v>
      </c>
      <c r="AD2844" s="40" t="n">
        <f aca="false">IFERROR(V2844-AC2844,"")</f>
        <v>0.457259370984858</v>
      </c>
      <c r="AE2844" s="4" t="str">
        <f aca="false">IF(D2844&lt;Guide!$C$21,"Low PA",IF(TRIM(IF(ISNUMBER(AD2844),IF(N(AD2844)&lt;=-Guide!$C$24,"▼ Bat Speed  ",IF(N(AD2844)&gt;=Guide!$C$24,"▲ Bat Speed  ","")),"")&amp;IF(N(Z2844)&gt;=Guide!$C$22,"▲ Contact  ","")&amp;IF(N(Z2844)&lt;=-Guide!$C$22,"▼ Contact  ","")&amp;IF(N(AB2844)&gt;=Guide!$C$23,"▲ Chase  ","")&amp;IF(N(AB2844)&lt;=-Guide!$C$23,"▼ Chase  ",""))="","Stable",TRIM(IF(ISNUMBER(AD2844),IF(N(AD2844)&lt;=-Guide!$C$24,"▼ Bat Speed  ",IF(N(AD2844)&gt;=Guide!$C$24,"▲ Bat Speed  ","")),"")&amp;IF(N(Z2844)&gt;=Guide!$C$22,"▲ Contact  ","")&amp;IF(N(Z2844)&lt;=-Guide!$C$22,"▼ Contact  ","")&amp;IF(N(AB2844)&gt;=Guide!$C$23,"▲ Chase  ","")&amp;IF(N(AB2844)&lt;=-Guide!$C$23,"▼ Chase  ",""))))</f>
        <v>Stable</v>
      </c>
      <c r="AF2844" s="35" t="n">
        <f aca="false">MATCH(Counts!A2844,'Season Counts'!$A$2:$A$740,0)</f>
        <v>724</v>
      </c>
    </row>
    <row r="2845" customFormat="false" ht="15" hidden="false" customHeight="false" outlineLevel="0" collapsed="false">
      <c r="A2845" s="34" t="str">
        <f aca="false">Counts!B2845</f>
        <v>WSH</v>
      </c>
      <c r="B2845" s="5" t="str">
        <f aca="false">Counts!C2845</f>
        <v>Dylan Crews</v>
      </c>
      <c r="C2845" s="34" t="str">
        <f aca="false">Counts!F2845</f>
        <v>May</v>
      </c>
      <c r="D2845" s="35" t="n">
        <f aca="false">IFERROR(Counts!P2845,"")</f>
        <v>43</v>
      </c>
      <c r="E2845" s="36" t="n">
        <f aca="false">IFERROR(Counts!R2845/Counts!Q2845,"")</f>
        <v>0.219512195121951</v>
      </c>
      <c r="F2845" s="36" t="n">
        <f aca="false">IFERROR((Counts!R2845+Counts!V2845+Counts!W2845)/(Counts!Q2845+Counts!V2845+Counts!W2845+Counts!X2845),"")</f>
        <v>0.255813953488372</v>
      </c>
      <c r="G2845" s="36" t="n">
        <f aca="false">IFERROR((Counts!R2845+Counts!S2845+2*Counts!T2845+3*Counts!U2845)/Counts!Q2845,"")</f>
        <v>0.317073170731707</v>
      </c>
      <c r="H2845" s="35" t="n">
        <f aca="false">IFERROR(Counts!U2845,"")</f>
        <v>1</v>
      </c>
      <c r="I2845" s="36" t="n">
        <f aca="false">IFERROR(Counts!Z2845/Counts!AA2845,"")</f>
        <v>0.254651162790698</v>
      </c>
      <c r="J2845" s="36" t="n">
        <f aca="false">IFERROR(Counts!AB2845/Counts!AA2845,"")</f>
        <v>0.290860465116279</v>
      </c>
      <c r="K2845" s="37" t="n">
        <f aca="false">IFERROR((Counts!AB2845-Counts!Z2845)/Counts!AA2845,"")</f>
        <v>0.0362093023255814</v>
      </c>
      <c r="L2845" s="38" t="n">
        <f aca="false">IFERROR(Counts!Y2845/Counts!P2845,"")</f>
        <v>0.162790697674419</v>
      </c>
      <c r="M2845" s="38" t="n">
        <f aca="false">IFERROR(Counts!V2845/Counts!P2845,"")</f>
        <v>0.0232558139534884</v>
      </c>
      <c r="N2845" s="38" t="n">
        <f aca="false">IFERROR(Counts!AD2845/Counts!AC2845,"")</f>
        <v>0.0588235294117647</v>
      </c>
      <c r="O2845" s="38" t="n">
        <f aca="false">IFERROR(Counts!AE2845/Counts!AC2845,"")</f>
        <v>0.411764705882353</v>
      </c>
      <c r="P2845" s="39" t="n">
        <f aca="false">IFERROR(Counts!AG2845/Counts!AF2845,"")</f>
        <v>91.6470588235294</v>
      </c>
      <c r="Q2845" s="38" t="n">
        <f aca="false">IFERROR(Counts!AH2845/Counts!AC2845,"")</f>
        <v>0.294117647058824</v>
      </c>
      <c r="R2845" s="38" t="n">
        <f aca="false">IFERROR(Counts!N2845/Counts!M2845,"")</f>
        <v>0.428571428571429</v>
      </c>
      <c r="S2845" s="38" t="n">
        <f aca="false">IFERROR(Counts!K2845/Counts!J2845,"")</f>
        <v>0.684931506849315</v>
      </c>
      <c r="T2845" s="38" t="n">
        <f aca="false">IFERROR(Counts!I2845/Counts!H2845,"")</f>
        <v>0.2125</v>
      </c>
      <c r="U2845" s="38" t="n">
        <f aca="false">IFERROR(1-Counts!L2845/Counts!K2845,"")</f>
        <v>0.9</v>
      </c>
      <c r="V2845" s="39" t="n">
        <f aca="false">IFERROR(Counts!AJ2845/Counts!AI2845,"")</f>
        <v>74.3878787878788</v>
      </c>
      <c r="W2845" s="38" t="n">
        <f aca="false">IFERROR(Counts!AK2845/Counts!AI2845,"")</f>
        <v>0.393939393939394</v>
      </c>
      <c r="X2845" s="40" t="n">
        <f aca="false">IFERROR(Counts!O2845,"")</f>
        <v>-2.093</v>
      </c>
      <c r="Y2845" s="36" t="n">
        <f aca="false">IFERROR(INDEX('Season Counts'!$Y$2:$Y$740,$AF2845)/INDEX('Season Counts'!$X$2:$X$740,$AF2845),"")</f>
        <v>0.317164009111617</v>
      </c>
      <c r="Z2845" s="37" t="n">
        <f aca="false">IFERROR(J2845-Y2845,"")</f>
        <v>-0.0263035439953383</v>
      </c>
      <c r="AA2845" s="38" t="n">
        <f aca="false">IFERROR(INDEX('Season Counts'!$K$2:$K$740,$AF2845)/INDEX('Season Counts'!$J$2:$J$740,$AF2845),"")</f>
        <v>0.321219226260258</v>
      </c>
      <c r="AB2845" s="41" t="n">
        <f aca="false">IFERROR(R2845-AA2845,"")</f>
        <v>0.107352202311171</v>
      </c>
      <c r="AC2845" s="39" t="n">
        <f aca="false">IFERROR(INDEX('Season Counts'!$AG$2:$AG$740,$AF2845)/INDEX('Season Counts'!$AF$2:$AF$740,$AF2845),"")</f>
        <v>74.1496626180837</v>
      </c>
      <c r="AD2845" s="40" t="n">
        <f aca="false">IFERROR(V2845-AC2845,"")</f>
        <v>0.238216169795123</v>
      </c>
      <c r="AE2845" s="4" t="str">
        <f aca="false">IF(D2845&lt;Guide!$C$21,"Low PA",IF(TRIM(IF(ISNUMBER(AD2845),IF(N(AD2845)&lt;=-Guide!$C$24,"▼ Bat Speed  ",IF(N(AD2845)&gt;=Guide!$C$24,"▲ Bat Speed  ","")),"")&amp;IF(N(Z2845)&gt;=Guide!$C$22,"▲ Contact  ","")&amp;IF(N(Z2845)&lt;=-Guide!$C$22,"▼ Contact  ","")&amp;IF(N(AB2845)&gt;=Guide!$C$23,"▲ Chase  ","")&amp;IF(N(AB2845)&lt;=-Guide!$C$23,"▼ Chase  ",""))="","Stable",TRIM(IF(ISNUMBER(AD2845),IF(N(AD2845)&lt;=-Guide!$C$24,"▼ Bat Speed  ",IF(N(AD2845)&gt;=Guide!$C$24,"▲ Bat Speed  ","")),"")&amp;IF(N(Z2845)&gt;=Guide!$C$22,"▲ Contact  ","")&amp;IF(N(Z2845)&lt;=-Guide!$C$22,"▼ Contact  ","")&amp;IF(N(AB2845)&gt;=Guide!$C$23,"▲ Chase  ","")&amp;IF(N(AB2845)&lt;=-Guide!$C$23,"▼ Chase  ",""))))</f>
        <v>▲ Chase</v>
      </c>
      <c r="AF2845" s="35" t="n">
        <f aca="false">MATCH(Counts!A2845,'Season Counts'!$A$2:$A$740,0)</f>
        <v>725</v>
      </c>
    </row>
    <row r="2846" customFormat="false" ht="15" hidden="false" customHeight="false" outlineLevel="0" collapsed="false">
      <c r="A2846" s="34" t="str">
        <f aca="false">Counts!B2846</f>
        <v>WSH</v>
      </c>
      <c r="B2846" s="5" t="str">
        <f aca="false">Counts!C2846</f>
        <v>Dylan Crews</v>
      </c>
      <c r="C2846" s="34" t="str">
        <f aca="false">Counts!F2846</f>
        <v>Jun</v>
      </c>
      <c r="D2846" s="35" t="n">
        <f aca="false">IFERROR(Counts!P2846,"")</f>
        <v>107</v>
      </c>
      <c r="E2846" s="36" t="n">
        <f aca="false">IFERROR(Counts!R2846/Counts!Q2846,"")</f>
        <v>0.227722772277228</v>
      </c>
      <c r="F2846" s="36" t="n">
        <f aca="false">IFERROR((Counts!R2846+Counts!V2846+Counts!W2846)/(Counts!Q2846+Counts!V2846+Counts!W2846+Counts!X2846),"")</f>
        <v>0.271028037383178</v>
      </c>
      <c r="G2846" s="36" t="n">
        <f aca="false">IFERROR((Counts!R2846+Counts!S2846+2*Counts!T2846+3*Counts!U2846)/Counts!Q2846,"")</f>
        <v>0.386138613861386</v>
      </c>
      <c r="H2846" s="35" t="n">
        <f aca="false">IFERROR(Counts!U2846,"")</f>
        <v>4</v>
      </c>
      <c r="I2846" s="36" t="n">
        <f aca="false">IFERROR(Counts!Z2846/Counts!AA2846,"")</f>
        <v>0.283018867924528</v>
      </c>
      <c r="J2846" s="36" t="n">
        <f aca="false">IFERROR(Counts!AB2846/Counts!AA2846,"")</f>
        <v>0.332707547169811</v>
      </c>
      <c r="K2846" s="37" t="n">
        <f aca="false">IFERROR((Counts!AB2846-Counts!Z2846)/Counts!AA2846,"")</f>
        <v>0.0496886792452831</v>
      </c>
      <c r="L2846" s="38" t="n">
        <f aca="false">IFERROR(Counts!Y2846/Counts!P2846,"")</f>
        <v>0.224299065420561</v>
      </c>
      <c r="M2846" s="38" t="n">
        <f aca="false">IFERROR(Counts!V2846/Counts!P2846,"")</f>
        <v>0.0280373831775701</v>
      </c>
      <c r="N2846" s="38" t="n">
        <f aca="false">IFERROR(Counts!AD2846/Counts!AC2846,"")</f>
        <v>0.103896103896104</v>
      </c>
      <c r="O2846" s="38" t="n">
        <f aca="false">IFERROR(Counts!AE2846/Counts!AC2846,"")</f>
        <v>0.467532467532468</v>
      </c>
      <c r="P2846" s="39" t="n">
        <f aca="false">IFERROR(Counts!AG2846/Counts!AF2846,"")</f>
        <v>90.5428571428571</v>
      </c>
      <c r="Q2846" s="38" t="n">
        <f aca="false">IFERROR(Counts!AH2846/Counts!AC2846,"")</f>
        <v>0.363636363636364</v>
      </c>
      <c r="R2846" s="38" t="n">
        <f aca="false">IFERROR(Counts!N2846/Counts!M2846,"")</f>
        <v>0.344086021505376</v>
      </c>
      <c r="S2846" s="38" t="n">
        <f aca="false">IFERROR(Counts!K2846/Counts!J2846,"")</f>
        <v>0.744565217391304</v>
      </c>
      <c r="T2846" s="38" t="n">
        <f aca="false">IFERROR(Counts!I2846/Counts!H2846,"")</f>
        <v>0.283582089552239</v>
      </c>
      <c r="U2846" s="38" t="n">
        <f aca="false">IFERROR(1-Counts!L2846/Counts!K2846,"")</f>
        <v>0.817518248175183</v>
      </c>
      <c r="V2846" s="39" t="n">
        <f aca="false">IFERROR(Counts!AJ2846/Counts!AI2846,"")</f>
        <v>73.6890804597701</v>
      </c>
      <c r="W2846" s="38" t="n">
        <f aca="false">IFERROR(Counts!AK2846/Counts!AI2846,"")</f>
        <v>0.344827586206897</v>
      </c>
      <c r="X2846" s="40" t="n">
        <f aca="false">IFERROR(Counts!O2846,"")</f>
        <v>-2.831</v>
      </c>
      <c r="Y2846" s="36" t="n">
        <f aca="false">IFERROR(INDEX('Season Counts'!$Y$2:$Y$740,$AF2846)/INDEX('Season Counts'!$X$2:$X$740,$AF2846),"")</f>
        <v>0.317164009111617</v>
      </c>
      <c r="Z2846" s="37" t="n">
        <f aca="false">IFERROR(J2846-Y2846,"")</f>
        <v>0.015543538058194</v>
      </c>
      <c r="AA2846" s="38" t="n">
        <f aca="false">IFERROR(INDEX('Season Counts'!$K$2:$K$740,$AF2846)/INDEX('Season Counts'!$J$2:$J$740,$AF2846),"")</f>
        <v>0.321219226260258</v>
      </c>
      <c r="AB2846" s="41" t="n">
        <f aca="false">IFERROR(R2846-AA2846,"")</f>
        <v>0.0228667952451185</v>
      </c>
      <c r="AC2846" s="39" t="n">
        <f aca="false">IFERROR(INDEX('Season Counts'!$AG$2:$AG$740,$AF2846)/INDEX('Season Counts'!$AF$2:$AF$740,$AF2846),"")</f>
        <v>74.1496626180837</v>
      </c>
      <c r="AD2846" s="40" t="n">
        <f aca="false">IFERROR(V2846-AC2846,"")</f>
        <v>-0.460582158313557</v>
      </c>
      <c r="AE2846" s="4" t="str">
        <f aca="false">IF(D2846&lt;Guide!$C$21,"Low PA",IF(TRIM(IF(ISNUMBER(AD2846),IF(N(AD2846)&lt;=-Guide!$C$24,"▼ Bat Speed  ",IF(N(AD2846)&gt;=Guide!$C$24,"▲ Bat Speed  ","")),"")&amp;IF(N(Z2846)&gt;=Guide!$C$22,"▲ Contact  ","")&amp;IF(N(Z2846)&lt;=-Guide!$C$22,"▼ Contact  ","")&amp;IF(N(AB2846)&gt;=Guide!$C$23,"▲ Chase  ","")&amp;IF(N(AB2846)&lt;=-Guide!$C$23,"▼ Chase  ",""))="","Stable",TRIM(IF(ISNUMBER(AD2846),IF(N(AD2846)&lt;=-Guide!$C$24,"▼ Bat Speed  ",IF(N(AD2846)&gt;=Guide!$C$24,"▲ Bat Speed  ","")),"")&amp;IF(N(Z2846)&gt;=Guide!$C$22,"▲ Contact  ","")&amp;IF(N(Z2846)&lt;=-Guide!$C$22,"▼ Contact  ","")&amp;IF(N(AB2846)&gt;=Guide!$C$23,"▲ Chase  ","")&amp;IF(N(AB2846)&lt;=-Guide!$C$23,"▼ Chase  ",""))))</f>
        <v>Stable</v>
      </c>
      <c r="AF2846" s="35" t="n">
        <f aca="false">MATCH(Counts!A2846,'Season Counts'!$A$2:$A$740,0)</f>
        <v>725</v>
      </c>
    </row>
    <row r="2847" customFormat="false" ht="15" hidden="false" customHeight="false" outlineLevel="0" collapsed="false">
      <c r="A2847" s="34" t="str">
        <f aca="false">Counts!B2847</f>
        <v>WSH</v>
      </c>
      <c r="B2847" s="5" t="str">
        <f aca="false">Counts!C2847</f>
        <v>Dylan Crews</v>
      </c>
      <c r="C2847" s="34" t="str">
        <f aca="false">Counts!F2847</f>
        <v>Jul</v>
      </c>
      <c r="D2847" s="35" t="n">
        <f aca="false">IFERROR(Counts!P2847,"")</f>
        <v>94</v>
      </c>
      <c r="E2847" s="36" t="n">
        <f aca="false">IFERROR(Counts!R2847/Counts!Q2847,"")</f>
        <v>0.233766233766234</v>
      </c>
      <c r="F2847" s="36" t="n">
        <f aca="false">IFERROR((Counts!R2847+Counts!V2847+Counts!W2847)/(Counts!Q2847+Counts!V2847+Counts!W2847+Counts!X2847),"")</f>
        <v>0.372340425531915</v>
      </c>
      <c r="G2847" s="36" t="n">
        <f aca="false">IFERROR((Counts!R2847+Counts!S2847+2*Counts!T2847+3*Counts!U2847)/Counts!Q2847,"")</f>
        <v>0.428571428571429</v>
      </c>
      <c r="H2847" s="35" t="n">
        <f aca="false">IFERROR(Counts!U2847,"")</f>
        <v>4</v>
      </c>
      <c r="I2847" s="36" t="n">
        <f aca="false">IFERROR(Counts!Z2847/Counts!AA2847,"")</f>
        <v>0.354891304347826</v>
      </c>
      <c r="J2847" s="36" t="n">
        <f aca="false">IFERROR(Counts!AB2847/Counts!AA2847,"")</f>
        <v>0.332978260869565</v>
      </c>
      <c r="K2847" s="37" t="n">
        <f aca="false">IFERROR((Counts!AB2847-Counts!Z2847)/Counts!AA2847,"")</f>
        <v>-0.0219130434782609</v>
      </c>
      <c r="L2847" s="38" t="n">
        <f aca="false">IFERROR(Counts!Y2847/Counts!P2847,"")</f>
        <v>0.265957446808511</v>
      </c>
      <c r="M2847" s="38" t="n">
        <f aca="false">IFERROR(Counts!V2847/Counts!P2847,"")</f>
        <v>0.148936170212766</v>
      </c>
      <c r="N2847" s="38" t="n">
        <f aca="false">IFERROR(Counts!AD2847/Counts!AC2847,"")</f>
        <v>0.115384615384615</v>
      </c>
      <c r="O2847" s="38" t="n">
        <f aca="false">IFERROR(Counts!AE2847/Counts!AC2847,"")</f>
        <v>0.423076923076923</v>
      </c>
      <c r="P2847" s="39" t="n">
        <f aca="false">IFERROR(Counts!AG2847/Counts!AF2847,"")</f>
        <v>90.12</v>
      </c>
      <c r="Q2847" s="38" t="n">
        <f aca="false">IFERROR(Counts!AH2847/Counts!AC2847,"")</f>
        <v>0.288461538461538</v>
      </c>
      <c r="R2847" s="38" t="n">
        <f aca="false">IFERROR(Counts!N2847/Counts!M2847,"")</f>
        <v>0.27536231884058</v>
      </c>
      <c r="S2847" s="38" t="n">
        <f aca="false">IFERROR(Counts!K2847/Counts!J2847,"")</f>
        <v>0.741935483870968</v>
      </c>
      <c r="T2847" s="38" t="n">
        <f aca="false">IFERROR(Counts!I2847/Counts!H2847,"")</f>
        <v>0.325581395348837</v>
      </c>
      <c r="U2847" s="38" t="n">
        <f aca="false">IFERROR(1-Counts!L2847/Counts!K2847,"")</f>
        <v>0.8</v>
      </c>
      <c r="V2847" s="39" t="n">
        <f aca="false">IFERROR(Counts!AJ2847/Counts!AI2847,"")</f>
        <v>74.3197452229299</v>
      </c>
      <c r="W2847" s="38" t="n">
        <f aca="false">IFERROR(Counts!AK2847/Counts!AI2847,"")</f>
        <v>0.414012738853503</v>
      </c>
      <c r="X2847" s="40" t="n">
        <f aca="false">IFERROR(Counts!O2847,"")</f>
        <v>5.473</v>
      </c>
      <c r="Y2847" s="36" t="n">
        <f aca="false">IFERROR(INDEX('Season Counts'!$Y$2:$Y$740,$AF2847)/INDEX('Season Counts'!$X$2:$X$740,$AF2847),"")</f>
        <v>0.317164009111617</v>
      </c>
      <c r="Z2847" s="37" t="n">
        <f aca="false">IFERROR(J2847-Y2847,"")</f>
        <v>0.0158142517579479</v>
      </c>
      <c r="AA2847" s="38" t="n">
        <f aca="false">IFERROR(INDEX('Season Counts'!$K$2:$K$740,$AF2847)/INDEX('Season Counts'!$J$2:$J$740,$AF2847),"")</f>
        <v>0.321219226260258</v>
      </c>
      <c r="AB2847" s="41" t="n">
        <f aca="false">IFERROR(R2847-AA2847,"")</f>
        <v>-0.0458569074196782</v>
      </c>
      <c r="AC2847" s="39" t="n">
        <f aca="false">IFERROR(INDEX('Season Counts'!$AG$2:$AG$740,$AF2847)/INDEX('Season Counts'!$AF$2:$AF$740,$AF2847),"")</f>
        <v>74.1496626180837</v>
      </c>
      <c r="AD2847" s="40" t="n">
        <f aca="false">IFERROR(V2847-AC2847,"")</f>
        <v>0.170082604846272</v>
      </c>
      <c r="AE2847" s="4" t="str">
        <f aca="false">IF(D2847&lt;Guide!$C$21,"Low PA",IF(TRIM(IF(ISNUMBER(AD2847),IF(N(AD2847)&lt;=-Guide!$C$24,"▼ Bat Speed  ",IF(N(AD2847)&gt;=Guide!$C$24,"▲ Bat Speed  ","")),"")&amp;IF(N(Z2847)&gt;=Guide!$C$22,"▲ Contact  ","")&amp;IF(N(Z2847)&lt;=-Guide!$C$22,"▼ Contact  ","")&amp;IF(N(AB2847)&gt;=Guide!$C$23,"▲ Chase  ","")&amp;IF(N(AB2847)&lt;=-Guide!$C$23,"▼ Chase  ",""))="","Stable",TRIM(IF(ISNUMBER(AD2847),IF(N(AD2847)&lt;=-Guide!$C$24,"▼ Bat Speed  ",IF(N(AD2847)&gt;=Guide!$C$24,"▲ Bat Speed  ","")),"")&amp;IF(N(Z2847)&gt;=Guide!$C$22,"▲ Contact  ","")&amp;IF(N(Z2847)&lt;=-Guide!$C$22,"▼ Contact  ","")&amp;IF(N(AB2847)&gt;=Guide!$C$23,"▲ Chase  ","")&amp;IF(N(AB2847)&lt;=-Guide!$C$23,"▼ Chase  ",""))))</f>
        <v>▼ Chase</v>
      </c>
      <c r="AF2847" s="35" t="n">
        <f aca="false">MATCH(Counts!A2847,'Season Counts'!$A$2:$A$740,0)</f>
        <v>725</v>
      </c>
    </row>
    <row r="2848" customFormat="false" ht="15" hidden="false" customHeight="false" outlineLevel="0" collapsed="false">
      <c r="A2848" s="34" t="str">
        <f aca="false">Counts!B2848</f>
        <v>WSH</v>
      </c>
      <c r="B2848" s="5" t="str">
        <f aca="false">Counts!C2848</f>
        <v>Dylan Crews</v>
      </c>
      <c r="C2848" s="34" t="str">
        <f aca="false">Counts!F2848</f>
        <v>Aug</v>
      </c>
      <c r="D2848" s="35" t="n">
        <f aca="false">IFERROR(Counts!P2848,"")</f>
        <v>109</v>
      </c>
      <c r="E2848" s="36" t="n">
        <f aca="false">IFERROR(Counts!R2848/Counts!Q2848,"")</f>
        <v>0.203883495145631</v>
      </c>
      <c r="F2848" s="36" t="n">
        <f aca="false">IFERROR((Counts!R2848+Counts!V2848+Counts!W2848)/(Counts!Q2848+Counts!V2848+Counts!W2848+Counts!X2848),"")</f>
        <v>0.247706422018349</v>
      </c>
      <c r="G2848" s="36" t="n">
        <f aca="false">IFERROR((Counts!R2848+Counts!S2848+2*Counts!T2848+3*Counts!U2848)/Counts!Q2848,"")</f>
        <v>0.310679611650485</v>
      </c>
      <c r="H2848" s="35" t="n">
        <f aca="false">IFERROR(Counts!U2848,"")</f>
        <v>1</v>
      </c>
      <c r="I2848" s="36" t="n">
        <f aca="false">IFERROR(Counts!Z2848/Counts!AA2848,"")</f>
        <v>0.247706422018349</v>
      </c>
      <c r="J2848" s="36" t="n">
        <f aca="false">IFERROR(Counts!AB2848/Counts!AA2848,"")</f>
        <v>0.278917431192661</v>
      </c>
      <c r="K2848" s="37" t="n">
        <f aca="false">IFERROR((Counts!AB2848-Counts!Z2848)/Counts!AA2848,"")</f>
        <v>0.0312110091743119</v>
      </c>
      <c r="L2848" s="38" t="n">
        <f aca="false">IFERROR(Counts!Y2848/Counts!P2848,"")</f>
        <v>0.275229357798165</v>
      </c>
      <c r="M2848" s="38" t="n">
        <f aca="false">IFERROR(Counts!V2848/Counts!P2848,"")</f>
        <v>0.055045871559633</v>
      </c>
      <c r="N2848" s="38" t="n">
        <f aca="false">IFERROR(Counts!AD2848/Counts!AC2848,"")</f>
        <v>0.0821917808219178</v>
      </c>
      <c r="O2848" s="38" t="n">
        <f aca="false">IFERROR(Counts!AE2848/Counts!AC2848,"")</f>
        <v>0.383561643835616</v>
      </c>
      <c r="P2848" s="39" t="n">
        <f aca="false">IFERROR(Counts!AG2848/Counts!AF2848,"")</f>
        <v>89.0178082191781</v>
      </c>
      <c r="Q2848" s="38" t="n">
        <f aca="false">IFERROR(Counts!AH2848/Counts!AC2848,"")</f>
        <v>0.397260273972603</v>
      </c>
      <c r="R2848" s="38" t="n">
        <f aca="false">IFERROR(Counts!N2848/Counts!M2848,"")</f>
        <v>0.322274881516588</v>
      </c>
      <c r="S2848" s="38" t="n">
        <f aca="false">IFERROR(Counts!K2848/Counts!J2848,"")</f>
        <v>0.738219895287958</v>
      </c>
      <c r="T2848" s="38" t="n">
        <f aca="false">IFERROR(Counts!I2848/Counts!H2848,"")</f>
        <v>0.296650717703349</v>
      </c>
      <c r="U2848" s="38" t="n">
        <f aca="false">IFERROR(1-Counts!L2848/Counts!K2848,"")</f>
        <v>0.829787234042553</v>
      </c>
      <c r="V2848" s="39" t="n">
        <f aca="false">IFERROR(Counts!AJ2848/Counts!AI2848,"")</f>
        <v>74.8324742268041</v>
      </c>
      <c r="W2848" s="38" t="n">
        <f aca="false">IFERROR(Counts!AK2848/Counts!AI2848,"")</f>
        <v>0.494845360824742</v>
      </c>
      <c r="X2848" s="40" t="n">
        <f aca="false">IFERROR(Counts!O2848,"")</f>
        <v>-4.945</v>
      </c>
      <c r="Y2848" s="36" t="n">
        <f aca="false">IFERROR(INDEX('Season Counts'!$Y$2:$Y$740,$AF2848)/INDEX('Season Counts'!$X$2:$X$740,$AF2848),"")</f>
        <v>0.317164009111617</v>
      </c>
      <c r="Z2848" s="37" t="n">
        <f aca="false">IFERROR(J2848-Y2848,"")</f>
        <v>-0.0382465779189568</v>
      </c>
      <c r="AA2848" s="38" t="n">
        <f aca="false">IFERROR(INDEX('Season Counts'!$K$2:$K$740,$AF2848)/INDEX('Season Counts'!$J$2:$J$740,$AF2848),"")</f>
        <v>0.321219226260258</v>
      </c>
      <c r="AB2848" s="41" t="n">
        <f aca="false">IFERROR(R2848-AA2848,"")</f>
        <v>0.00105565525632978</v>
      </c>
      <c r="AC2848" s="39" t="n">
        <f aca="false">IFERROR(INDEX('Season Counts'!$AG$2:$AG$740,$AF2848)/INDEX('Season Counts'!$AF$2:$AF$740,$AF2848),"")</f>
        <v>74.1496626180837</v>
      </c>
      <c r="AD2848" s="40" t="n">
        <f aca="false">IFERROR(V2848-AC2848,"")</f>
        <v>0.682811608720456</v>
      </c>
      <c r="AE2848" s="4" t="str">
        <f aca="false">IF(D2848&lt;Guide!$C$21,"Low PA",IF(TRIM(IF(ISNUMBER(AD2848),IF(N(AD2848)&lt;=-Guide!$C$24,"▼ Bat Speed  ",IF(N(AD2848)&gt;=Guide!$C$24,"▲ Bat Speed  ","")),"")&amp;IF(N(Z2848)&gt;=Guide!$C$22,"▲ Contact  ","")&amp;IF(N(Z2848)&lt;=-Guide!$C$22,"▼ Contact  ","")&amp;IF(N(AB2848)&gt;=Guide!$C$23,"▲ Chase  ","")&amp;IF(N(AB2848)&lt;=-Guide!$C$23,"▼ Chase  ",""))="","Stable",TRIM(IF(ISNUMBER(AD2848),IF(N(AD2848)&lt;=-Guide!$C$24,"▼ Bat Speed  ",IF(N(AD2848)&gt;=Guide!$C$24,"▲ Bat Speed  ","")),"")&amp;IF(N(Z2848)&gt;=Guide!$C$22,"▲ Contact  ","")&amp;IF(N(Z2848)&lt;=-Guide!$C$22,"▼ Contact  ","")&amp;IF(N(AB2848)&gt;=Guide!$C$23,"▲ Chase  ","")&amp;IF(N(AB2848)&lt;=-Guide!$C$23,"▼ Chase  ",""))))</f>
        <v>Stable</v>
      </c>
      <c r="AF2848" s="35" t="n">
        <f aca="false">MATCH(Counts!A2848,'Season Counts'!$A$2:$A$740,0)</f>
        <v>725</v>
      </c>
    </row>
    <row r="2849" customFormat="false" ht="15" hidden="false" customHeight="false" outlineLevel="0" collapsed="false">
      <c r="A2849" s="34" t="str">
        <f aca="false">Counts!B2849</f>
        <v>WSH</v>
      </c>
      <c r="B2849" s="5" t="str">
        <f aca="false">Counts!C2849</f>
        <v>Dylan Crews</v>
      </c>
      <c r="C2849" s="34" t="str">
        <f aca="false">Counts!F2849</f>
        <v>Sep</v>
      </c>
      <c r="D2849" s="35" t="n">
        <f aca="false">IFERROR(Counts!P2849,"")</f>
        <v>90</v>
      </c>
      <c r="E2849" s="36" t="n">
        <f aca="false">IFERROR(Counts!R2849/Counts!Q2849,"")</f>
        <v>0.231707317073171</v>
      </c>
      <c r="F2849" s="36" t="n">
        <f aca="false">IFERROR((Counts!R2849+Counts!V2849+Counts!W2849)/(Counts!Q2849+Counts!V2849+Counts!W2849+Counts!X2849),"")</f>
        <v>0.288888888888889</v>
      </c>
      <c r="G2849" s="36" t="n">
        <f aca="false">IFERROR((Counts!R2849+Counts!S2849+2*Counts!T2849+3*Counts!U2849)/Counts!Q2849,"")</f>
        <v>0.414634146341463</v>
      </c>
      <c r="H2849" s="35" t="n">
        <f aca="false">IFERROR(Counts!U2849,"")</f>
        <v>3</v>
      </c>
      <c r="I2849" s="36" t="n">
        <f aca="false">IFERROR(Counts!Z2849/Counts!AA2849,"")</f>
        <v>0.307865168539326</v>
      </c>
      <c r="J2849" s="36" t="n">
        <f aca="false">IFERROR(Counts!AB2849/Counts!AA2849,"")</f>
        <v>0.34185393258427</v>
      </c>
      <c r="K2849" s="37" t="n">
        <f aca="false">IFERROR((Counts!AB2849-Counts!Z2849)/Counts!AA2849,"")</f>
        <v>0.0339887640449438</v>
      </c>
      <c r="L2849" s="38" t="n">
        <f aca="false">IFERROR(Counts!Y2849/Counts!P2849,"")</f>
        <v>0.233333333333333</v>
      </c>
      <c r="M2849" s="38" t="n">
        <f aca="false">IFERROR(Counts!V2849/Counts!P2849,"")</f>
        <v>0.0666666666666667</v>
      </c>
      <c r="N2849" s="38" t="n">
        <f aca="false">IFERROR(Counts!AD2849/Counts!AC2849,"")</f>
        <v>0.0967741935483871</v>
      </c>
      <c r="O2849" s="38" t="n">
        <f aca="false">IFERROR(Counts!AE2849/Counts!AC2849,"")</f>
        <v>0.467741935483871</v>
      </c>
      <c r="P2849" s="39" t="n">
        <f aca="false">IFERROR(Counts!AG2849/Counts!AF2849,"")</f>
        <v>89.7725806451613</v>
      </c>
      <c r="Q2849" s="38" t="n">
        <f aca="false">IFERROR(Counts!AH2849/Counts!AC2849,"")</f>
        <v>0.370967741935484</v>
      </c>
      <c r="R2849" s="38" t="n">
        <f aca="false">IFERROR(Counts!N2849/Counts!M2849,"")</f>
        <v>0.307262569832402</v>
      </c>
      <c r="S2849" s="38" t="n">
        <f aca="false">IFERROR(Counts!K2849/Counts!J2849,"")</f>
        <v>0.730538922155689</v>
      </c>
      <c r="T2849" s="38" t="n">
        <f aca="false">IFERROR(Counts!I2849/Counts!H2849,"")</f>
        <v>0.214689265536723</v>
      </c>
      <c r="U2849" s="38" t="n">
        <f aca="false">IFERROR(1-Counts!L2849/Counts!K2849,"")</f>
        <v>0.89344262295082</v>
      </c>
      <c r="V2849" s="39" t="n">
        <f aca="false">IFERROR(Counts!AJ2849/Counts!AI2849,"")</f>
        <v>73.518</v>
      </c>
      <c r="W2849" s="38" t="n">
        <f aca="false">IFERROR(Counts!AK2849/Counts!AI2849,"")</f>
        <v>0.333333333333333</v>
      </c>
      <c r="X2849" s="40" t="n">
        <f aca="false">IFERROR(Counts!O2849,"")</f>
        <v>-0.988</v>
      </c>
      <c r="Y2849" s="36" t="n">
        <f aca="false">IFERROR(INDEX('Season Counts'!$Y$2:$Y$740,$AF2849)/INDEX('Season Counts'!$X$2:$X$740,$AF2849),"")</f>
        <v>0.317164009111617</v>
      </c>
      <c r="Z2849" s="37" t="n">
        <f aca="false">IFERROR(J2849-Y2849,"")</f>
        <v>0.0246899234726523</v>
      </c>
      <c r="AA2849" s="38" t="n">
        <f aca="false">IFERROR(INDEX('Season Counts'!$K$2:$K$740,$AF2849)/INDEX('Season Counts'!$J$2:$J$740,$AF2849),"")</f>
        <v>0.321219226260258</v>
      </c>
      <c r="AB2849" s="41" t="n">
        <f aca="false">IFERROR(R2849-AA2849,"")</f>
        <v>-0.0139566564278557</v>
      </c>
      <c r="AC2849" s="39" t="n">
        <f aca="false">IFERROR(INDEX('Season Counts'!$AG$2:$AG$740,$AF2849)/INDEX('Season Counts'!$AF$2:$AF$740,$AF2849),"")</f>
        <v>74.1496626180837</v>
      </c>
      <c r="AD2849" s="40" t="n">
        <f aca="false">IFERROR(V2849-AC2849,"")</f>
        <v>-0.631662618083666</v>
      </c>
      <c r="AE2849" s="4" t="str">
        <f aca="false">IF(D2849&lt;Guide!$C$21,"Low PA",IF(TRIM(IF(ISNUMBER(AD2849),IF(N(AD2849)&lt;=-Guide!$C$24,"▼ Bat Speed  ",IF(N(AD2849)&gt;=Guide!$C$24,"▲ Bat Speed  ","")),"")&amp;IF(N(Z2849)&gt;=Guide!$C$22,"▲ Contact  ","")&amp;IF(N(Z2849)&lt;=-Guide!$C$22,"▼ Contact  ","")&amp;IF(N(AB2849)&gt;=Guide!$C$23,"▲ Chase  ","")&amp;IF(N(AB2849)&lt;=-Guide!$C$23,"▼ Chase  ",""))="","Stable",TRIM(IF(ISNUMBER(AD2849),IF(N(AD2849)&lt;=-Guide!$C$24,"▼ Bat Speed  ",IF(N(AD2849)&gt;=Guide!$C$24,"▲ Bat Speed  ","")),"")&amp;IF(N(Z2849)&gt;=Guide!$C$22,"▲ Contact  ","")&amp;IF(N(Z2849)&lt;=-Guide!$C$22,"▼ Contact  ","")&amp;IF(N(AB2849)&gt;=Guide!$C$23,"▲ Chase  ","")&amp;IF(N(AB2849)&lt;=-Guide!$C$23,"▼ Chase  ",""))))</f>
        <v>Stable</v>
      </c>
      <c r="AF2849" s="35" t="n">
        <f aca="false">MATCH(Counts!A2849,'Season Counts'!$A$2:$A$740,0)</f>
        <v>725</v>
      </c>
    </row>
    <row r="2850" customFormat="false" ht="15" hidden="false" customHeight="false" outlineLevel="0" collapsed="false">
      <c r="A2850" s="34" t="str">
        <f aca="false">Counts!B2850</f>
        <v>WSH</v>
      </c>
      <c r="B2850" s="5" t="str">
        <f aca="false">Counts!C2850</f>
        <v>Luis García Jr.</v>
      </c>
      <c r="C2850" s="34" t="str">
        <f aca="false">Counts!F2850</f>
        <v>Mar-Apr</v>
      </c>
      <c r="D2850" s="35" t="n">
        <f aca="false">IFERROR(Counts!P2850,"")</f>
        <v>104</v>
      </c>
      <c r="E2850" s="36" t="n">
        <f aca="false">IFERROR(Counts!R2850/Counts!Q2850,"")</f>
        <v>0.252525252525253</v>
      </c>
      <c r="F2850" s="36" t="n">
        <f aca="false">IFERROR((Counts!R2850+Counts!V2850+Counts!W2850)/(Counts!Q2850+Counts!V2850+Counts!W2850+Counts!X2850),"")</f>
        <v>0.278846153846154</v>
      </c>
      <c r="G2850" s="36" t="n">
        <f aca="false">IFERROR((Counts!R2850+Counts!S2850+2*Counts!T2850+3*Counts!U2850)/Counts!Q2850,"")</f>
        <v>0.363636363636364</v>
      </c>
      <c r="H2850" s="35" t="n">
        <f aca="false">IFERROR(Counts!U2850,"")</f>
        <v>1</v>
      </c>
      <c r="I2850" s="36" t="n">
        <f aca="false">IFERROR(Counts!Z2850/Counts!AA2850,"")</f>
        <v>0.286274509803922</v>
      </c>
      <c r="J2850" s="36" t="n">
        <f aca="false">IFERROR(Counts!AB2850/Counts!AA2850,"")</f>
        <v>0.323676470588235</v>
      </c>
      <c r="K2850" s="37" t="n">
        <f aca="false">IFERROR((Counts!AB2850-Counts!Z2850)/Counts!AA2850,"")</f>
        <v>0.0374019607843137</v>
      </c>
      <c r="L2850" s="38" t="n">
        <f aca="false">IFERROR(Counts!Y2850/Counts!P2850,"")</f>
        <v>0.153846153846154</v>
      </c>
      <c r="M2850" s="38" t="n">
        <f aca="false">IFERROR(Counts!V2850/Counts!P2850,"")</f>
        <v>0.0384615384615385</v>
      </c>
      <c r="N2850" s="38" t="n">
        <f aca="false">IFERROR(Counts!AD2850/Counts!AC2850,"")</f>
        <v>0.0595238095238095</v>
      </c>
      <c r="O2850" s="38" t="n">
        <f aca="false">IFERROR(Counts!AE2850/Counts!AC2850,"")</f>
        <v>0.464285714285714</v>
      </c>
      <c r="P2850" s="39" t="n">
        <f aca="false">IFERROR(Counts!AG2850/Counts!AF2850,"")</f>
        <v>92.380487804878</v>
      </c>
      <c r="Q2850" s="38" t="n">
        <f aca="false">IFERROR(Counts!AH2850/Counts!AC2850,"")</f>
        <v>0.297619047619048</v>
      </c>
      <c r="R2850" s="38" t="n">
        <f aca="false">IFERROR(Counts!N2850/Counts!M2850,"")</f>
        <v>0.409836065573771</v>
      </c>
      <c r="S2850" s="38" t="n">
        <f aca="false">IFERROR(Counts!K2850/Counts!J2850,"")</f>
        <v>0.657303370786517</v>
      </c>
      <c r="T2850" s="38" t="n">
        <f aca="false">IFERROR(Counts!I2850/Counts!H2850,"")</f>
        <v>0.135416666666667</v>
      </c>
      <c r="U2850" s="38" t="n">
        <f aca="false">IFERROR(1-Counts!L2850/Counts!K2850,"")</f>
        <v>0.957264957264957</v>
      </c>
      <c r="V2850" s="39" t="n">
        <f aca="false">IFERROR(Counts!AJ2850/Counts!AI2850,"")</f>
        <v>73.4878612716763</v>
      </c>
      <c r="W2850" s="38" t="n">
        <f aca="false">IFERROR(Counts!AK2850/Counts!AI2850,"")</f>
        <v>0.346820809248555</v>
      </c>
      <c r="X2850" s="40" t="n">
        <f aca="false">IFERROR(Counts!O2850,"")</f>
        <v>-1.308</v>
      </c>
      <c r="Y2850" s="36" t="n">
        <f aca="false">IFERROR(INDEX('Season Counts'!$Y$2:$Y$740,$AF2850)/INDEX('Season Counts'!$X$2:$X$740,$AF2850),"")</f>
        <v>0.355436657681941</v>
      </c>
      <c r="Z2850" s="37" t="n">
        <f aca="false">IFERROR(J2850-Y2850,"")</f>
        <v>-0.0317601870937054</v>
      </c>
      <c r="AA2850" s="38" t="n">
        <f aca="false">IFERROR(INDEX('Season Counts'!$K$2:$K$740,$AF2850)/INDEX('Season Counts'!$J$2:$J$740,$AF2850),"")</f>
        <v>0.4</v>
      </c>
      <c r="AB2850" s="41" t="n">
        <f aca="false">IFERROR(R2850-AA2850,"")</f>
        <v>0.00983606557377048</v>
      </c>
      <c r="AC2850" s="39" t="n">
        <f aca="false">IFERROR(INDEX('Season Counts'!$AG$2:$AG$740,$AF2850)/INDEX('Season Counts'!$AF$2:$AF$740,$AF2850),"")</f>
        <v>74.1301412872842</v>
      </c>
      <c r="AD2850" s="40" t="n">
        <f aca="false">IFERROR(V2850-AC2850,"")</f>
        <v>-0.642280015607852</v>
      </c>
      <c r="AE2850" s="4" t="str">
        <f aca="false">IF(D2850&lt;Guide!$C$21,"Low PA",IF(TRIM(IF(ISNUMBER(AD2850),IF(N(AD2850)&lt;=-Guide!$C$24,"▼ Bat Speed  ",IF(N(AD2850)&gt;=Guide!$C$24,"▲ Bat Speed  ","")),"")&amp;IF(N(Z2850)&gt;=Guide!$C$22,"▲ Contact  ","")&amp;IF(N(Z2850)&lt;=-Guide!$C$22,"▼ Contact  ","")&amp;IF(N(AB2850)&gt;=Guide!$C$23,"▲ Chase  ","")&amp;IF(N(AB2850)&lt;=-Guide!$C$23,"▼ Chase  ",""))="","Stable",TRIM(IF(ISNUMBER(AD2850),IF(N(AD2850)&lt;=-Guide!$C$24,"▼ Bat Speed  ",IF(N(AD2850)&gt;=Guide!$C$24,"▲ Bat Speed  ","")),"")&amp;IF(N(Z2850)&gt;=Guide!$C$22,"▲ Contact  ","")&amp;IF(N(Z2850)&lt;=-Guide!$C$22,"▼ Contact  ","")&amp;IF(N(AB2850)&gt;=Guide!$C$23,"▲ Chase  ","")&amp;IF(N(AB2850)&lt;=-Guide!$C$23,"▼ Chase  ",""))))</f>
        <v>Stable</v>
      </c>
      <c r="AF2850" s="35" t="n">
        <f aca="false">MATCH(Counts!A2850,'Season Counts'!$A$2:$A$740,0)</f>
        <v>726</v>
      </c>
    </row>
    <row r="2851" customFormat="false" ht="15" hidden="false" customHeight="false" outlineLevel="0" collapsed="false">
      <c r="A2851" s="34" t="str">
        <f aca="false">Counts!B2851</f>
        <v>WSH</v>
      </c>
      <c r="B2851" s="5" t="str">
        <f aca="false">Counts!C2851</f>
        <v>Luis García Jr.</v>
      </c>
      <c r="C2851" s="34" t="str">
        <f aca="false">Counts!F2851</f>
        <v>May</v>
      </c>
      <c r="D2851" s="35" t="n">
        <f aca="false">IFERROR(Counts!P2851,"")</f>
        <v>82</v>
      </c>
      <c r="E2851" s="36" t="n">
        <f aca="false">IFERROR(Counts!R2851/Counts!Q2851,"")</f>
        <v>0.2875</v>
      </c>
      <c r="F2851" s="36" t="n">
        <f aca="false">IFERROR((Counts!R2851+Counts!V2851+Counts!W2851)/(Counts!Q2851+Counts!V2851+Counts!W2851+Counts!X2851),"")</f>
        <v>0.304878048780488</v>
      </c>
      <c r="G2851" s="36" t="n">
        <f aca="false">IFERROR((Counts!R2851+Counts!S2851+2*Counts!T2851+3*Counts!U2851)/Counts!Q2851,"")</f>
        <v>0.5125</v>
      </c>
      <c r="H2851" s="35" t="n">
        <f aca="false">IFERROR(Counts!U2851,"")</f>
        <v>4</v>
      </c>
      <c r="I2851" s="36" t="n">
        <f aca="false">IFERROR(Counts!Z2851/Counts!AA2851,"")</f>
        <v>0.353086419753086</v>
      </c>
      <c r="J2851" s="36" t="n">
        <f aca="false">IFERROR(Counts!AB2851/Counts!AA2851,"")</f>
        <v>0.313246913580247</v>
      </c>
      <c r="K2851" s="37" t="n">
        <f aca="false">IFERROR((Counts!AB2851-Counts!Z2851)/Counts!AA2851,"")</f>
        <v>-0.0398395061728395</v>
      </c>
      <c r="L2851" s="38" t="n">
        <f aca="false">IFERROR(Counts!Y2851/Counts!P2851,"")</f>
        <v>0.158536585365854</v>
      </c>
      <c r="M2851" s="38" t="n">
        <f aca="false">IFERROR(Counts!V2851/Counts!P2851,"")</f>
        <v>0.024390243902439</v>
      </c>
      <c r="N2851" s="38" t="n">
        <f aca="false">IFERROR(Counts!AD2851/Counts!AC2851,"")</f>
        <v>0.0895522388059701</v>
      </c>
      <c r="O2851" s="38" t="n">
        <f aca="false">IFERROR(Counts!AE2851/Counts!AC2851,"")</f>
        <v>0.492537313432836</v>
      </c>
      <c r="P2851" s="39" t="n">
        <f aca="false">IFERROR(Counts!AG2851/Counts!AF2851,"")</f>
        <v>92.7484848484849</v>
      </c>
      <c r="Q2851" s="38" t="n">
        <f aca="false">IFERROR(Counts!AH2851/Counts!AC2851,"")</f>
        <v>0.358208955223881</v>
      </c>
      <c r="R2851" s="38" t="n">
        <f aca="false">IFERROR(Counts!N2851/Counts!M2851,"")</f>
        <v>0.450331125827815</v>
      </c>
      <c r="S2851" s="38" t="n">
        <f aca="false">IFERROR(Counts!K2851/Counts!J2851,"")</f>
        <v>0.790322580645161</v>
      </c>
      <c r="T2851" s="38" t="n">
        <f aca="false">IFERROR(Counts!I2851/Counts!H2851,"")</f>
        <v>0.204819277108434</v>
      </c>
      <c r="U2851" s="38" t="n">
        <f aca="false">IFERROR(1-Counts!L2851/Counts!K2851,"")</f>
        <v>0.86734693877551</v>
      </c>
      <c r="V2851" s="39" t="n">
        <f aca="false">IFERROR(Counts!AJ2851/Counts!AI2851,"")</f>
        <v>73.1283687943263</v>
      </c>
      <c r="W2851" s="38" t="n">
        <f aca="false">IFERROR(Counts!AK2851/Counts!AI2851,"")</f>
        <v>0.340425531914894</v>
      </c>
      <c r="X2851" s="40" t="n">
        <f aca="false">IFERROR(Counts!O2851,"")</f>
        <v>2.294</v>
      </c>
      <c r="Y2851" s="36" t="n">
        <f aca="false">IFERROR(INDEX('Season Counts'!$Y$2:$Y$740,$AF2851)/INDEX('Season Counts'!$X$2:$X$740,$AF2851),"")</f>
        <v>0.355436657681941</v>
      </c>
      <c r="Z2851" s="37" t="n">
        <f aca="false">IFERROR(J2851-Y2851,"")</f>
        <v>-0.0421897441016937</v>
      </c>
      <c r="AA2851" s="38" t="n">
        <f aca="false">IFERROR(INDEX('Season Counts'!$K$2:$K$740,$AF2851)/INDEX('Season Counts'!$J$2:$J$740,$AF2851),"")</f>
        <v>0.4</v>
      </c>
      <c r="AB2851" s="41" t="n">
        <f aca="false">IFERROR(R2851-AA2851,"")</f>
        <v>0.0503311258278146</v>
      </c>
      <c r="AC2851" s="39" t="n">
        <f aca="false">IFERROR(INDEX('Season Counts'!$AG$2:$AG$740,$AF2851)/INDEX('Season Counts'!$AF$2:$AF$740,$AF2851),"")</f>
        <v>74.1301412872842</v>
      </c>
      <c r="AD2851" s="40" t="n">
        <f aca="false">IFERROR(V2851-AC2851,"")</f>
        <v>-1.0017724929579</v>
      </c>
      <c r="AE2851" s="4" t="str">
        <f aca="false">IF(D2851&lt;Guide!$C$21,"Low PA",IF(TRIM(IF(ISNUMBER(AD2851),IF(N(AD2851)&lt;=-Guide!$C$24,"▼ Bat Speed  ",IF(N(AD2851)&gt;=Guide!$C$24,"▲ Bat Speed  ","")),"")&amp;IF(N(Z2851)&gt;=Guide!$C$22,"▲ Contact  ","")&amp;IF(N(Z2851)&lt;=-Guide!$C$22,"▼ Contact  ","")&amp;IF(N(AB2851)&gt;=Guide!$C$23,"▲ Chase  ","")&amp;IF(N(AB2851)&lt;=-Guide!$C$23,"▼ Chase  ",""))="","Stable",TRIM(IF(ISNUMBER(AD2851),IF(N(AD2851)&lt;=-Guide!$C$24,"▼ Bat Speed  ",IF(N(AD2851)&gt;=Guide!$C$24,"▲ Bat Speed  ","")),"")&amp;IF(N(Z2851)&gt;=Guide!$C$22,"▲ Contact  ","")&amp;IF(N(Z2851)&lt;=-Guide!$C$22,"▼ Contact  ","")&amp;IF(N(AB2851)&gt;=Guide!$C$23,"▲ Chase  ","")&amp;IF(N(AB2851)&lt;=-Guide!$C$23,"▼ Chase  ",""))))</f>
        <v>▼ Bat Speed ▼ Contact ▲ Chase</v>
      </c>
      <c r="AF2851" s="35" t="n">
        <f aca="false">MATCH(Counts!A2851,'Season Counts'!$A$2:$A$740,0)</f>
        <v>726</v>
      </c>
    </row>
    <row r="2852" customFormat="false" ht="15" hidden="false" customHeight="false" outlineLevel="0" collapsed="false">
      <c r="A2852" s="34" t="str">
        <f aca="false">Counts!B2852</f>
        <v>WSH</v>
      </c>
      <c r="B2852" s="5" t="str">
        <f aca="false">Counts!C2852</f>
        <v>Luis García Jr.</v>
      </c>
      <c r="C2852" s="34" t="str">
        <f aca="false">Counts!F2852</f>
        <v>Jun</v>
      </c>
      <c r="D2852" s="35" t="n">
        <f aca="false">IFERROR(Counts!P2852,"")</f>
        <v>91</v>
      </c>
      <c r="E2852" s="36" t="n">
        <f aca="false">IFERROR(Counts!R2852/Counts!Q2852,"")</f>
        <v>0.305882352941177</v>
      </c>
      <c r="F2852" s="36" t="n">
        <f aca="false">IFERROR((Counts!R2852+Counts!V2852+Counts!W2852)/(Counts!Q2852+Counts!V2852+Counts!W2852+Counts!X2852),"")</f>
        <v>0.351648351648352</v>
      </c>
      <c r="G2852" s="36" t="n">
        <f aca="false">IFERROR((Counts!R2852+Counts!S2852+2*Counts!T2852+3*Counts!U2852)/Counts!Q2852,"")</f>
        <v>0.776470588235294</v>
      </c>
      <c r="H2852" s="35" t="n">
        <f aca="false">IFERROR(Counts!U2852,"")</f>
        <v>11</v>
      </c>
      <c r="I2852" s="36" t="n">
        <f aca="false">IFERROR(Counts!Z2852/Counts!AA2852,"")</f>
        <v>0.463186813186813</v>
      </c>
      <c r="J2852" s="36" t="n">
        <f aca="false">IFERROR(Counts!AB2852/Counts!AA2852,"")</f>
        <v>0.410813186813187</v>
      </c>
      <c r="K2852" s="37" t="n">
        <f aca="false">IFERROR((Counts!AB2852-Counts!Z2852)/Counts!AA2852,"")</f>
        <v>-0.0523736263736264</v>
      </c>
      <c r="L2852" s="38" t="n">
        <f aca="false">IFERROR(Counts!Y2852/Counts!P2852,"")</f>
        <v>0.142857142857143</v>
      </c>
      <c r="M2852" s="38" t="n">
        <f aca="false">IFERROR(Counts!V2852/Counts!P2852,"")</f>
        <v>0.0659340659340659</v>
      </c>
      <c r="N2852" s="38" t="n">
        <f aca="false">IFERROR(Counts!AD2852/Counts!AC2852,"")</f>
        <v>0.152777777777778</v>
      </c>
      <c r="O2852" s="38" t="n">
        <f aca="false">IFERROR(Counts!AE2852/Counts!AC2852,"")</f>
        <v>0.458333333333333</v>
      </c>
      <c r="P2852" s="39" t="n">
        <f aca="false">IFERROR(Counts!AG2852/Counts!AF2852,"")</f>
        <v>91.0333333333333</v>
      </c>
      <c r="Q2852" s="38" t="n">
        <f aca="false">IFERROR(Counts!AH2852/Counts!AC2852,"")</f>
        <v>0.375</v>
      </c>
      <c r="R2852" s="38" t="n">
        <f aca="false">IFERROR(Counts!N2852/Counts!M2852,"")</f>
        <v>0.384259259259259</v>
      </c>
      <c r="S2852" s="38" t="n">
        <f aca="false">IFERROR(Counts!K2852/Counts!J2852,"")</f>
        <v>0.645390070921986</v>
      </c>
      <c r="T2852" s="38" t="n">
        <f aca="false">IFERROR(Counts!I2852/Counts!H2852,"")</f>
        <v>0.160919540229885</v>
      </c>
      <c r="U2852" s="38" t="n">
        <f aca="false">IFERROR(1-Counts!L2852/Counts!K2852,"")</f>
        <v>0.934065934065934</v>
      </c>
      <c r="V2852" s="39" t="n">
        <f aca="false">IFERROR(Counts!AJ2852/Counts!AI2852,"")</f>
        <v>74.2303225806452</v>
      </c>
      <c r="W2852" s="38" t="n">
        <f aca="false">IFERROR(Counts!AK2852/Counts!AI2852,"")</f>
        <v>0.406451612903226</v>
      </c>
      <c r="X2852" s="40" t="n">
        <f aca="false">IFERROR(Counts!O2852,"")</f>
        <v>12.61</v>
      </c>
      <c r="Y2852" s="36" t="n">
        <f aca="false">IFERROR(INDEX('Season Counts'!$Y$2:$Y$740,$AF2852)/INDEX('Season Counts'!$X$2:$X$740,$AF2852),"")</f>
        <v>0.355436657681941</v>
      </c>
      <c r="Z2852" s="37" t="n">
        <f aca="false">IFERROR(J2852-Y2852,"")</f>
        <v>0.0553765291312461</v>
      </c>
      <c r="AA2852" s="38" t="n">
        <f aca="false">IFERROR(INDEX('Season Counts'!$K$2:$K$740,$AF2852)/INDEX('Season Counts'!$J$2:$J$740,$AF2852),"")</f>
        <v>0.4</v>
      </c>
      <c r="AB2852" s="41" t="n">
        <f aca="false">IFERROR(R2852-AA2852,"")</f>
        <v>-0.0157407407407408</v>
      </c>
      <c r="AC2852" s="39" t="n">
        <f aca="false">IFERROR(INDEX('Season Counts'!$AG$2:$AG$740,$AF2852)/INDEX('Season Counts'!$AF$2:$AF$740,$AF2852),"")</f>
        <v>74.1301412872842</v>
      </c>
      <c r="AD2852" s="40" t="n">
        <f aca="false">IFERROR(V2852-AC2852,"")</f>
        <v>0.100181293361018</v>
      </c>
      <c r="AE2852" s="4" t="str">
        <f aca="false">IF(D2852&lt;Guide!$C$21,"Low PA",IF(TRIM(IF(ISNUMBER(AD2852),IF(N(AD2852)&lt;=-Guide!$C$24,"▼ Bat Speed  ",IF(N(AD2852)&gt;=Guide!$C$24,"▲ Bat Speed  ","")),"")&amp;IF(N(Z2852)&gt;=Guide!$C$22,"▲ Contact  ","")&amp;IF(N(Z2852)&lt;=-Guide!$C$22,"▼ Contact  ","")&amp;IF(N(AB2852)&gt;=Guide!$C$23,"▲ Chase  ","")&amp;IF(N(AB2852)&lt;=-Guide!$C$23,"▼ Chase  ",""))="","Stable",TRIM(IF(ISNUMBER(AD2852),IF(N(AD2852)&lt;=-Guide!$C$24,"▼ Bat Speed  ",IF(N(AD2852)&gt;=Guide!$C$24,"▲ Bat Speed  ","")),"")&amp;IF(N(Z2852)&gt;=Guide!$C$22,"▲ Contact  ","")&amp;IF(N(Z2852)&lt;=-Guide!$C$22,"▼ Contact  ","")&amp;IF(N(AB2852)&gt;=Guide!$C$23,"▲ Chase  ","")&amp;IF(N(AB2852)&lt;=-Guide!$C$23,"▼ Chase  ",""))))</f>
        <v>▲ Contact</v>
      </c>
      <c r="AF2852" s="35" t="n">
        <f aca="false">MATCH(Counts!A2852,'Season Counts'!$A$2:$A$740,0)</f>
        <v>726</v>
      </c>
    </row>
    <row r="2853" customFormat="false" ht="15" hidden="false" customHeight="false" outlineLevel="0" collapsed="false">
      <c r="A2853" s="34" t="str">
        <f aca="false">Counts!B2853</f>
        <v>WSH</v>
      </c>
      <c r="B2853" s="5" t="str">
        <f aca="false">Counts!C2853</f>
        <v>Luis García Jr.</v>
      </c>
      <c r="C2853" s="34" t="str">
        <f aca="false">Counts!F2853</f>
        <v>Jul</v>
      </c>
      <c r="D2853" s="35" t="n">
        <f aca="false">IFERROR(Counts!P2853,"")</f>
        <v>93</v>
      </c>
      <c r="E2853" s="36" t="n">
        <f aca="false">IFERROR(Counts!R2853/Counts!Q2853,"")</f>
        <v>0.292134831460674</v>
      </c>
      <c r="F2853" s="36" t="n">
        <f aca="false">IFERROR((Counts!R2853+Counts!V2853+Counts!W2853)/(Counts!Q2853+Counts!V2853+Counts!W2853+Counts!X2853),"")</f>
        <v>0.32258064516129</v>
      </c>
      <c r="G2853" s="36" t="n">
        <f aca="false">IFERROR((Counts!R2853+Counts!S2853+2*Counts!T2853+3*Counts!U2853)/Counts!Q2853,"")</f>
        <v>0.617977528089888</v>
      </c>
      <c r="H2853" s="35" t="n">
        <f aca="false">IFERROR(Counts!U2853,"")</f>
        <v>7</v>
      </c>
      <c r="I2853" s="36" t="n">
        <f aca="false">IFERROR(Counts!Z2853/Counts!AA2853,"")</f>
        <v>0.394623655913979</v>
      </c>
      <c r="J2853" s="36" t="n">
        <f aca="false">IFERROR(Counts!AB2853/Counts!AA2853,"")</f>
        <v>0.379150537634409</v>
      </c>
      <c r="K2853" s="37" t="n">
        <f aca="false">IFERROR((Counts!AB2853-Counts!Z2853)/Counts!AA2853,"")</f>
        <v>-0.0154731182795699</v>
      </c>
      <c r="L2853" s="38" t="n">
        <f aca="false">IFERROR(Counts!Y2853/Counts!P2853,"")</f>
        <v>0.193548387096774</v>
      </c>
      <c r="M2853" s="38" t="n">
        <f aca="false">IFERROR(Counts!V2853/Counts!P2853,"")</f>
        <v>0.043010752688172</v>
      </c>
      <c r="N2853" s="38" t="n">
        <f aca="false">IFERROR(Counts!AD2853/Counts!AC2853,"")</f>
        <v>0.197183098591549</v>
      </c>
      <c r="O2853" s="38" t="n">
        <f aca="false">IFERROR(Counts!AE2853/Counts!AC2853,"")</f>
        <v>0.422535211267606</v>
      </c>
      <c r="P2853" s="39" t="n">
        <f aca="false">IFERROR(Counts!AG2853/Counts!AF2853,"")</f>
        <v>89.4802816901409</v>
      </c>
      <c r="Q2853" s="38" t="n">
        <f aca="false">IFERROR(Counts!AH2853/Counts!AC2853,"")</f>
        <v>0.422535211267606</v>
      </c>
      <c r="R2853" s="38" t="n">
        <f aca="false">IFERROR(Counts!N2853/Counts!M2853,"")</f>
        <v>0.366279069767442</v>
      </c>
      <c r="S2853" s="38" t="n">
        <f aca="false">IFERROR(Counts!K2853/Counts!J2853,"")</f>
        <v>0.735849056603774</v>
      </c>
      <c r="T2853" s="38" t="n">
        <f aca="false">IFERROR(Counts!I2853/Counts!H2853,"")</f>
        <v>0.161111111111111</v>
      </c>
      <c r="U2853" s="38" t="n">
        <f aca="false">IFERROR(1-Counts!L2853/Counts!K2853,"")</f>
        <v>0.905982905982906</v>
      </c>
      <c r="V2853" s="39" t="n">
        <f aca="false">IFERROR(Counts!AJ2853/Counts!AI2853,"")</f>
        <v>75.3430379746836</v>
      </c>
      <c r="W2853" s="38" t="n">
        <f aca="false">IFERROR(Counts!AK2853/Counts!AI2853,"")</f>
        <v>0.544303797468354</v>
      </c>
      <c r="X2853" s="40" t="n">
        <f aca="false">IFERROR(Counts!O2853,"")</f>
        <v>7.102</v>
      </c>
      <c r="Y2853" s="36" t="n">
        <f aca="false">IFERROR(INDEX('Season Counts'!$Y$2:$Y$740,$AF2853)/INDEX('Season Counts'!$X$2:$X$740,$AF2853),"")</f>
        <v>0.355436657681941</v>
      </c>
      <c r="Z2853" s="37" t="n">
        <f aca="false">IFERROR(J2853-Y2853,"")</f>
        <v>0.023713879952468</v>
      </c>
      <c r="AA2853" s="38" t="n">
        <f aca="false">IFERROR(INDEX('Season Counts'!$K$2:$K$740,$AF2853)/INDEX('Season Counts'!$J$2:$J$740,$AF2853),"")</f>
        <v>0.4</v>
      </c>
      <c r="AB2853" s="41" t="n">
        <f aca="false">IFERROR(R2853-AA2853,"")</f>
        <v>-0.0337209302325582</v>
      </c>
      <c r="AC2853" s="39" t="n">
        <f aca="false">IFERROR(INDEX('Season Counts'!$AG$2:$AG$740,$AF2853)/INDEX('Season Counts'!$AF$2:$AF$740,$AF2853),"")</f>
        <v>74.1301412872842</v>
      </c>
      <c r="AD2853" s="40" t="n">
        <f aca="false">IFERROR(V2853-AC2853,"")</f>
        <v>1.21289668739941</v>
      </c>
      <c r="AE2853" s="4" t="str">
        <f aca="false">IF(D2853&lt;Guide!$C$21,"Low PA",IF(TRIM(IF(ISNUMBER(AD2853),IF(N(AD2853)&lt;=-Guide!$C$24,"▼ Bat Speed  ",IF(N(AD2853)&gt;=Guide!$C$24,"▲ Bat Speed  ","")),"")&amp;IF(N(Z2853)&gt;=Guide!$C$22,"▲ Contact  ","")&amp;IF(N(Z2853)&lt;=-Guide!$C$22,"▼ Contact  ","")&amp;IF(N(AB2853)&gt;=Guide!$C$23,"▲ Chase  ","")&amp;IF(N(AB2853)&lt;=-Guide!$C$23,"▼ Chase  ",""))="","Stable",TRIM(IF(ISNUMBER(AD2853),IF(N(AD2853)&lt;=-Guide!$C$24,"▼ Bat Speed  ",IF(N(AD2853)&gt;=Guide!$C$24,"▲ Bat Speed  ","")),"")&amp;IF(N(Z2853)&gt;=Guide!$C$22,"▲ Contact  ","")&amp;IF(N(Z2853)&lt;=-Guide!$C$22,"▼ Contact  ","")&amp;IF(N(AB2853)&gt;=Guide!$C$23,"▲ Chase  ","")&amp;IF(N(AB2853)&lt;=-Guide!$C$23,"▼ Chase  ",""))))</f>
        <v>▲ Bat Speed</v>
      </c>
      <c r="AF2853" s="35" t="n">
        <f aca="false">MATCH(Counts!A2853,'Season Counts'!$A$2:$A$740,0)</f>
        <v>726</v>
      </c>
    </row>
    <row r="2854" customFormat="false" ht="15" hidden="false" customHeight="false" outlineLevel="0" collapsed="false">
      <c r="A2854" s="34" t="str">
        <f aca="false">Counts!B2854</f>
        <v>WSH</v>
      </c>
      <c r="B2854" s="5" t="str">
        <f aca="false">Counts!C2854</f>
        <v>Luis García Jr.</v>
      </c>
      <c r="C2854" s="34" t="str">
        <f aca="false">Counts!F2854</f>
        <v>Aug</v>
      </c>
      <c r="D2854" s="35" t="n">
        <f aca="false">IFERROR(Counts!P2854,"")</f>
        <v>4</v>
      </c>
      <c r="E2854" s="36" t="n">
        <f aca="false">IFERROR(Counts!R2854/Counts!Q2854,"")</f>
        <v>0.25</v>
      </c>
      <c r="F2854" s="36" t="n">
        <f aca="false">IFERROR((Counts!R2854+Counts!V2854+Counts!W2854)/(Counts!Q2854+Counts!V2854+Counts!W2854+Counts!X2854),"")</f>
        <v>0.25</v>
      </c>
      <c r="G2854" s="36" t="n">
        <f aca="false">IFERROR((Counts!R2854+Counts!S2854+2*Counts!T2854+3*Counts!U2854)/Counts!Q2854,"")</f>
        <v>0.5</v>
      </c>
      <c r="H2854" s="35" t="n">
        <f aca="false">IFERROR(Counts!U2854,"")</f>
        <v>0</v>
      </c>
      <c r="I2854" s="36" t="n">
        <f aca="false">IFERROR(Counts!Z2854/Counts!AA2854,"")</f>
        <v>0.3125</v>
      </c>
      <c r="J2854" s="36" t="n">
        <f aca="false">IFERROR(Counts!AB2854/Counts!AA2854,"")</f>
        <v>0.2085</v>
      </c>
      <c r="K2854" s="37" t="n">
        <f aca="false">IFERROR((Counts!AB2854-Counts!Z2854)/Counts!AA2854,"")</f>
        <v>-0.104</v>
      </c>
      <c r="L2854" s="38" t="n">
        <f aca="false">IFERROR(Counts!Y2854/Counts!P2854,"")</f>
        <v>0.25</v>
      </c>
      <c r="M2854" s="38" t="n">
        <f aca="false">IFERROR(Counts!V2854/Counts!P2854,"")</f>
        <v>0</v>
      </c>
      <c r="N2854" s="38" t="n">
        <f aca="false">IFERROR(Counts!AD2854/Counts!AC2854,"")</f>
        <v>0.333333333333333</v>
      </c>
      <c r="O2854" s="38" t="n">
        <f aca="false">IFERROR(Counts!AE2854/Counts!AC2854,"")</f>
        <v>0.333333333333333</v>
      </c>
      <c r="P2854" s="39" t="n">
        <f aca="false">IFERROR(Counts!AG2854/Counts!AF2854,"")</f>
        <v>91.7666666666667</v>
      </c>
      <c r="Q2854" s="38" t="n">
        <f aca="false">IFERROR(Counts!AH2854/Counts!AC2854,"")</f>
        <v>0.666666666666667</v>
      </c>
      <c r="R2854" s="38" t="n">
        <f aca="false">IFERROR(Counts!N2854/Counts!M2854,"")</f>
        <v>0.375</v>
      </c>
      <c r="S2854" s="38" t="n">
        <f aca="false">IFERROR(Counts!K2854/Counts!J2854,"")</f>
        <v>0.777777777777778</v>
      </c>
      <c r="T2854" s="38" t="n">
        <f aca="false">IFERROR(Counts!I2854/Counts!H2854,"")</f>
        <v>0.2</v>
      </c>
      <c r="U2854" s="38" t="n">
        <f aca="false">IFERROR(1-Counts!L2854/Counts!K2854,"")</f>
        <v>1</v>
      </c>
      <c r="V2854" s="39" t="n">
        <f aca="false">IFERROR(Counts!AJ2854/Counts!AI2854,"")</f>
        <v>78.65</v>
      </c>
      <c r="W2854" s="38" t="n">
        <f aca="false">IFERROR(Counts!AK2854/Counts!AI2854,"")</f>
        <v>0.9</v>
      </c>
      <c r="X2854" s="40" t="n">
        <f aca="false">IFERROR(Counts!O2854,"")</f>
        <v>-0.191</v>
      </c>
      <c r="Y2854" s="36" t="n">
        <f aca="false">IFERROR(INDEX('Season Counts'!$Y$2:$Y$740,$AF2854)/INDEX('Season Counts'!$X$2:$X$740,$AF2854),"")</f>
        <v>0.355436657681941</v>
      </c>
      <c r="Z2854" s="37" t="n">
        <f aca="false">IFERROR(J2854-Y2854,"")</f>
        <v>-0.146936657681941</v>
      </c>
      <c r="AA2854" s="38" t="n">
        <f aca="false">IFERROR(INDEX('Season Counts'!$K$2:$K$740,$AF2854)/INDEX('Season Counts'!$J$2:$J$740,$AF2854),"")</f>
        <v>0.4</v>
      </c>
      <c r="AB2854" s="41" t="n">
        <f aca="false">IFERROR(R2854-AA2854,"")</f>
        <v>-0.025</v>
      </c>
      <c r="AC2854" s="39" t="n">
        <f aca="false">IFERROR(INDEX('Season Counts'!$AG$2:$AG$740,$AF2854)/INDEX('Season Counts'!$AF$2:$AF$740,$AF2854),"")</f>
        <v>74.1301412872842</v>
      </c>
      <c r="AD2854" s="40" t="n">
        <f aca="false">IFERROR(V2854-AC2854,"")</f>
        <v>4.51985871271586</v>
      </c>
      <c r="AE2854" s="4" t="str">
        <f aca="false">IF(D2854&lt;Guide!$C$21,"Low PA",IF(TRIM(IF(ISNUMBER(AD2854),IF(N(AD2854)&lt;=-Guide!$C$24,"▼ Bat Speed  ",IF(N(AD2854)&gt;=Guide!$C$24,"▲ Bat Speed  ","")),"")&amp;IF(N(Z2854)&gt;=Guide!$C$22,"▲ Contact  ","")&amp;IF(N(Z2854)&lt;=-Guide!$C$22,"▼ Contact  ","")&amp;IF(N(AB2854)&gt;=Guide!$C$23,"▲ Chase  ","")&amp;IF(N(AB2854)&lt;=-Guide!$C$23,"▼ Chase  ",""))="","Stable",TRIM(IF(ISNUMBER(AD2854),IF(N(AD2854)&lt;=-Guide!$C$24,"▼ Bat Speed  ",IF(N(AD2854)&gt;=Guide!$C$24,"▲ Bat Speed  ","")),"")&amp;IF(N(Z2854)&gt;=Guide!$C$22,"▲ Contact  ","")&amp;IF(N(Z2854)&lt;=-Guide!$C$22,"▼ Contact  ","")&amp;IF(N(AB2854)&gt;=Guide!$C$23,"▲ Chase  ","")&amp;IF(N(AB2854)&lt;=-Guide!$C$23,"▼ Chase  ",""))))</f>
        <v>Low PA</v>
      </c>
      <c r="AF2854" s="35" t="n">
        <f aca="false">MATCH(Counts!A2854,'Season Counts'!$A$2:$A$740,0)</f>
        <v>726</v>
      </c>
    </row>
    <row r="2855" customFormat="false" ht="15" hidden="false" customHeight="false" outlineLevel="0" collapsed="false">
      <c r="A2855" s="34" t="str">
        <f aca="false">Counts!B2855</f>
        <v>WSH</v>
      </c>
      <c r="B2855" s="5" t="str">
        <f aca="false">Counts!C2855</f>
        <v>Jorbit Vivas</v>
      </c>
      <c r="C2855" s="34" t="str">
        <f aca="false">Counts!F2855</f>
        <v>Mar-Apr</v>
      </c>
      <c r="D2855" s="35" t="n">
        <f aca="false">IFERROR(Counts!P2855,"")</f>
        <v>76</v>
      </c>
      <c r="E2855" s="36" t="n">
        <f aca="false">IFERROR(Counts!R2855/Counts!Q2855,"")</f>
        <v>0.285714285714286</v>
      </c>
      <c r="F2855" s="36" t="n">
        <f aca="false">IFERROR((Counts!R2855+Counts!V2855+Counts!W2855)/(Counts!Q2855+Counts!V2855+Counts!W2855+Counts!X2855),"")</f>
        <v>0.378378378378378</v>
      </c>
      <c r="G2855" s="36" t="n">
        <f aca="false">IFERROR((Counts!R2855+Counts!S2855+2*Counts!T2855+3*Counts!U2855)/Counts!Q2855,"")</f>
        <v>0.333333333333333</v>
      </c>
      <c r="H2855" s="35" t="n">
        <f aca="false">IFERROR(Counts!U2855,"")</f>
        <v>0</v>
      </c>
      <c r="I2855" s="36" t="n">
        <f aca="false">IFERROR(Counts!Z2855/Counts!AA2855,"")</f>
        <v>0.327702702702703</v>
      </c>
      <c r="J2855" s="36" t="n">
        <f aca="false">IFERROR(Counts!AB2855/Counts!AA2855,"")</f>
        <v>0.303851351351351</v>
      </c>
      <c r="K2855" s="37" t="n">
        <f aca="false">IFERROR((Counts!AB2855-Counts!Z2855)/Counts!AA2855,"")</f>
        <v>-0.0238513513513514</v>
      </c>
      <c r="L2855" s="38" t="n">
        <f aca="false">IFERROR(Counts!Y2855/Counts!P2855,"")</f>
        <v>0.105263157894737</v>
      </c>
      <c r="M2855" s="38" t="n">
        <f aca="false">IFERROR(Counts!V2855/Counts!P2855,"")</f>
        <v>0.0789473684210526</v>
      </c>
      <c r="N2855" s="38" t="n">
        <f aca="false">IFERROR(Counts!AD2855/Counts!AC2855,"")</f>
        <v>0.0172413793103448</v>
      </c>
      <c r="O2855" s="38" t="n">
        <f aca="false">IFERROR(Counts!AE2855/Counts!AC2855,"")</f>
        <v>0.241379310344828</v>
      </c>
      <c r="P2855" s="39" t="n">
        <f aca="false">IFERROR(Counts!AG2855/Counts!AF2855,"")</f>
        <v>80.5224137931035</v>
      </c>
      <c r="Q2855" s="38" t="n">
        <f aca="false">IFERROR(Counts!AH2855/Counts!AC2855,"")</f>
        <v>0.275862068965517</v>
      </c>
      <c r="R2855" s="38" t="n">
        <f aca="false">IFERROR(Counts!N2855/Counts!M2855,"")</f>
        <v>0.27972027972028</v>
      </c>
      <c r="S2855" s="38" t="n">
        <f aca="false">IFERROR(Counts!K2855/Counts!J2855,"")</f>
        <v>0.786324786324786</v>
      </c>
      <c r="T2855" s="38" t="n">
        <f aca="false">IFERROR(Counts!I2855/Counts!H2855,"")</f>
        <v>0.128787878787879</v>
      </c>
      <c r="U2855" s="38" t="n">
        <f aca="false">IFERROR(1-Counts!L2855/Counts!K2855,"")</f>
        <v>0.956521739130435</v>
      </c>
      <c r="V2855" s="39" t="n">
        <f aca="false">IFERROR(Counts!AJ2855/Counts!AI2855,"")</f>
        <v>69.5837606837607</v>
      </c>
      <c r="W2855" s="38" t="n">
        <f aca="false">IFERROR(Counts!AK2855/Counts!AI2855,"")</f>
        <v>0.0256410256410256</v>
      </c>
      <c r="X2855" s="40" t="n">
        <f aca="false">IFERROR(Counts!O2855,"")</f>
        <v>1.169</v>
      </c>
      <c r="Y2855" s="36" t="n">
        <f aca="false">IFERROR(INDEX('Season Counts'!$Y$2:$Y$740,$AF2855)/INDEX('Season Counts'!$X$2:$X$740,$AF2855),"")</f>
        <v>0.292927977839335</v>
      </c>
      <c r="Z2855" s="37" t="n">
        <f aca="false">IFERROR(J2855-Y2855,"")</f>
        <v>0.0109233735120162</v>
      </c>
      <c r="AA2855" s="38" t="n">
        <f aca="false">IFERROR(INDEX('Season Counts'!$K$2:$K$740,$AF2855)/INDEX('Season Counts'!$J$2:$J$740,$AF2855),"")</f>
        <v>0.29108635097493</v>
      </c>
      <c r="AB2855" s="41" t="n">
        <f aca="false">IFERROR(R2855-AA2855,"")</f>
        <v>-0.0113660712546506</v>
      </c>
      <c r="AC2855" s="39" t="n">
        <f aca="false">IFERROR(INDEX('Season Counts'!$AG$2:$AG$740,$AF2855)/INDEX('Season Counts'!$AF$2:$AF$740,$AF2855),"")</f>
        <v>69.2779896013865</v>
      </c>
      <c r="AD2855" s="40" t="n">
        <f aca="false">IFERROR(V2855-AC2855,"")</f>
        <v>0.305771082374207</v>
      </c>
      <c r="AE2855" s="4" t="str">
        <f aca="false">IF(D2855&lt;Guide!$C$21,"Low PA",IF(TRIM(IF(ISNUMBER(AD2855),IF(N(AD2855)&lt;=-Guide!$C$24,"▼ Bat Speed  ",IF(N(AD2855)&gt;=Guide!$C$24,"▲ Bat Speed  ","")),"")&amp;IF(N(Z2855)&gt;=Guide!$C$22,"▲ Contact  ","")&amp;IF(N(Z2855)&lt;=-Guide!$C$22,"▼ Contact  ","")&amp;IF(N(AB2855)&gt;=Guide!$C$23,"▲ Chase  ","")&amp;IF(N(AB2855)&lt;=-Guide!$C$23,"▼ Chase  ",""))="","Stable",TRIM(IF(ISNUMBER(AD2855),IF(N(AD2855)&lt;=-Guide!$C$24,"▼ Bat Speed  ",IF(N(AD2855)&gt;=Guide!$C$24,"▲ Bat Speed  ","")),"")&amp;IF(N(Z2855)&gt;=Guide!$C$22,"▲ Contact  ","")&amp;IF(N(Z2855)&lt;=-Guide!$C$22,"▼ Contact  ","")&amp;IF(N(AB2855)&gt;=Guide!$C$23,"▲ Chase  ","")&amp;IF(N(AB2855)&lt;=-Guide!$C$23,"▼ Chase  ",""))))</f>
        <v>Stable</v>
      </c>
      <c r="AF2855" s="35" t="n">
        <f aca="false">MATCH(Counts!A2855,'Season Counts'!$A$2:$A$740,0)</f>
        <v>727</v>
      </c>
    </row>
    <row r="2856" customFormat="false" ht="15" hidden="false" customHeight="false" outlineLevel="0" collapsed="false">
      <c r="A2856" s="34" t="str">
        <f aca="false">Counts!B2856</f>
        <v>WSH</v>
      </c>
      <c r="B2856" s="5" t="str">
        <f aca="false">Counts!C2856</f>
        <v>Jorbit Vivas</v>
      </c>
      <c r="C2856" s="34" t="str">
        <f aca="false">Counts!F2856</f>
        <v>May</v>
      </c>
      <c r="D2856" s="35" t="n">
        <f aca="false">IFERROR(Counts!P2856,"")</f>
        <v>51</v>
      </c>
      <c r="E2856" s="36" t="n">
        <f aca="false">IFERROR(Counts!R2856/Counts!Q2856,"")</f>
        <v>0.181818181818182</v>
      </c>
      <c r="F2856" s="36" t="n">
        <f aca="false">IFERROR((Counts!R2856+Counts!V2856+Counts!W2856)/(Counts!Q2856+Counts!V2856+Counts!W2856+Counts!X2856),"")</f>
        <v>0.26</v>
      </c>
      <c r="G2856" s="36" t="n">
        <f aca="false">IFERROR((Counts!R2856+Counts!S2856+2*Counts!T2856+3*Counts!U2856)/Counts!Q2856,"")</f>
        <v>0.318181818181818</v>
      </c>
      <c r="H2856" s="35" t="n">
        <f aca="false">IFERROR(Counts!U2856,"")</f>
        <v>1</v>
      </c>
      <c r="I2856" s="36" t="n">
        <f aca="false">IFERROR(Counts!Z2856/Counts!AA2856,"")</f>
        <v>0.265686274509804</v>
      </c>
      <c r="J2856" s="36" t="n">
        <f aca="false">IFERROR(Counts!AB2856/Counts!AA2856,"")</f>
        <v>0.244607843137255</v>
      </c>
      <c r="K2856" s="37" t="n">
        <f aca="false">IFERROR((Counts!AB2856-Counts!Z2856)/Counts!AA2856,"")</f>
        <v>-0.021078431372549</v>
      </c>
      <c r="L2856" s="38" t="n">
        <f aca="false">IFERROR(Counts!Y2856/Counts!P2856,"")</f>
        <v>0.196078431372549</v>
      </c>
      <c r="M2856" s="38" t="n">
        <f aca="false">IFERROR(Counts!V2856/Counts!P2856,"")</f>
        <v>0.0980392156862745</v>
      </c>
      <c r="N2856" s="38" t="n">
        <f aca="false">IFERROR(Counts!AD2856/Counts!AC2856,"")</f>
        <v>0.0571428571428571</v>
      </c>
      <c r="O2856" s="38" t="n">
        <f aca="false">IFERROR(Counts!AE2856/Counts!AC2856,"")</f>
        <v>0.228571428571429</v>
      </c>
      <c r="P2856" s="39" t="n">
        <f aca="false">IFERROR(Counts!AG2856/Counts!AF2856,"")</f>
        <v>84.0828571428572</v>
      </c>
      <c r="Q2856" s="38" t="n">
        <f aca="false">IFERROR(Counts!AH2856/Counts!AC2856,"")</f>
        <v>0.257142857142857</v>
      </c>
      <c r="R2856" s="38" t="n">
        <f aca="false">IFERROR(Counts!N2856/Counts!M2856,"")</f>
        <v>0.255102040816327</v>
      </c>
      <c r="S2856" s="38" t="n">
        <f aca="false">IFERROR(Counts!K2856/Counts!J2856,"")</f>
        <v>0.771739130434783</v>
      </c>
      <c r="T2856" s="38" t="n">
        <f aca="false">IFERROR(Counts!I2856/Counts!H2856,"")</f>
        <v>0.197916666666667</v>
      </c>
      <c r="U2856" s="38" t="n">
        <f aca="false">IFERROR(1-Counts!L2856/Counts!K2856,"")</f>
        <v>0.901408450704225</v>
      </c>
      <c r="V2856" s="39" t="n">
        <f aca="false">IFERROR(Counts!AJ2856/Counts!AI2856,"")</f>
        <v>69.5594936708861</v>
      </c>
      <c r="W2856" s="38" t="n">
        <f aca="false">IFERROR(Counts!AK2856/Counts!AI2856,"")</f>
        <v>0.0379746835443038</v>
      </c>
      <c r="X2856" s="40" t="n">
        <f aca="false">IFERROR(Counts!O2856,"")</f>
        <v>-3.006</v>
      </c>
      <c r="Y2856" s="36" t="n">
        <f aca="false">IFERROR(INDEX('Season Counts'!$Y$2:$Y$740,$AF2856)/INDEX('Season Counts'!$X$2:$X$740,$AF2856),"")</f>
        <v>0.292927977839335</v>
      </c>
      <c r="Z2856" s="37" t="n">
        <f aca="false">IFERROR(J2856-Y2856,"")</f>
        <v>-0.0483201347020803</v>
      </c>
      <c r="AA2856" s="38" t="n">
        <f aca="false">IFERROR(INDEX('Season Counts'!$K$2:$K$740,$AF2856)/INDEX('Season Counts'!$J$2:$J$740,$AF2856),"")</f>
        <v>0.29108635097493</v>
      </c>
      <c r="AB2856" s="41" t="n">
        <f aca="false">IFERROR(R2856-AA2856,"")</f>
        <v>-0.0359843101586038</v>
      </c>
      <c r="AC2856" s="39" t="n">
        <f aca="false">IFERROR(INDEX('Season Counts'!$AG$2:$AG$740,$AF2856)/INDEX('Season Counts'!$AF$2:$AF$740,$AF2856),"")</f>
        <v>69.2779896013865</v>
      </c>
      <c r="AD2856" s="40" t="n">
        <f aca="false">IFERROR(V2856-AC2856,"")</f>
        <v>0.28150406949959</v>
      </c>
      <c r="AE2856" s="4" t="str">
        <f aca="false">IF(D2856&lt;Guide!$C$21,"Low PA",IF(TRIM(IF(ISNUMBER(AD2856),IF(N(AD2856)&lt;=-Guide!$C$24,"▼ Bat Speed  ",IF(N(AD2856)&gt;=Guide!$C$24,"▲ Bat Speed  ","")),"")&amp;IF(N(Z2856)&gt;=Guide!$C$22,"▲ Contact  ","")&amp;IF(N(Z2856)&lt;=-Guide!$C$22,"▼ Contact  ","")&amp;IF(N(AB2856)&gt;=Guide!$C$23,"▲ Chase  ","")&amp;IF(N(AB2856)&lt;=-Guide!$C$23,"▼ Chase  ",""))="","Stable",TRIM(IF(ISNUMBER(AD2856),IF(N(AD2856)&lt;=-Guide!$C$24,"▼ Bat Speed  ",IF(N(AD2856)&gt;=Guide!$C$24,"▲ Bat Speed  ","")),"")&amp;IF(N(Z2856)&gt;=Guide!$C$22,"▲ Contact  ","")&amp;IF(N(Z2856)&lt;=-Guide!$C$22,"▼ Contact  ","")&amp;IF(N(AB2856)&gt;=Guide!$C$23,"▲ Chase  ","")&amp;IF(N(AB2856)&lt;=-Guide!$C$23,"▼ Chase  ",""))))</f>
        <v>▼ Contact</v>
      </c>
      <c r="AF2856" s="35" t="n">
        <f aca="false">MATCH(Counts!A2856,'Season Counts'!$A$2:$A$740,0)</f>
        <v>727</v>
      </c>
    </row>
    <row r="2857" customFormat="false" ht="15" hidden="false" customHeight="false" outlineLevel="0" collapsed="false">
      <c r="A2857" s="34" t="str">
        <f aca="false">Counts!B2857</f>
        <v>WSH</v>
      </c>
      <c r="B2857" s="5" t="str">
        <f aca="false">Counts!C2857</f>
        <v>Jorbit Vivas</v>
      </c>
      <c r="C2857" s="34" t="str">
        <f aca="false">Counts!F2857</f>
        <v>Jun</v>
      </c>
      <c r="D2857" s="35" t="n">
        <f aca="false">IFERROR(Counts!P2857,"")</f>
        <v>52</v>
      </c>
      <c r="E2857" s="36" t="n">
        <f aca="false">IFERROR(Counts!R2857/Counts!Q2857,"")</f>
        <v>0.291666666666667</v>
      </c>
      <c r="F2857" s="36" t="n">
        <f aca="false">IFERROR((Counts!R2857+Counts!V2857+Counts!W2857)/(Counts!Q2857+Counts!V2857+Counts!W2857+Counts!X2857),"")</f>
        <v>0.346153846153846</v>
      </c>
      <c r="G2857" s="36" t="n">
        <f aca="false">IFERROR((Counts!R2857+Counts!S2857+2*Counts!T2857+3*Counts!U2857)/Counts!Q2857,"")</f>
        <v>0.4375</v>
      </c>
      <c r="H2857" s="35" t="n">
        <f aca="false">IFERROR(Counts!U2857,"")</f>
        <v>2</v>
      </c>
      <c r="I2857" s="36" t="n">
        <f aca="false">IFERROR(Counts!Z2857/Counts!AA2857,"")</f>
        <v>0.345192307692308</v>
      </c>
      <c r="J2857" s="36" t="n">
        <f aca="false">IFERROR(Counts!AB2857/Counts!AA2857,"")</f>
        <v>0.368211538461538</v>
      </c>
      <c r="K2857" s="37" t="n">
        <f aca="false">IFERROR((Counts!AB2857-Counts!Z2857)/Counts!AA2857,"")</f>
        <v>0.0230192307692308</v>
      </c>
      <c r="L2857" s="38" t="n">
        <f aca="false">IFERROR(Counts!Y2857/Counts!P2857,"")</f>
        <v>0.0961538461538462</v>
      </c>
      <c r="M2857" s="38" t="n">
        <f aca="false">IFERROR(Counts!V2857/Counts!P2857,"")</f>
        <v>0.0769230769230769</v>
      </c>
      <c r="N2857" s="38" t="n">
        <f aca="false">IFERROR(Counts!AD2857/Counts!AC2857,"")</f>
        <v>0.0697674418604651</v>
      </c>
      <c r="O2857" s="38" t="n">
        <f aca="false">IFERROR(Counts!AE2857/Counts!AC2857,"")</f>
        <v>0.325581395348837</v>
      </c>
      <c r="P2857" s="39" t="n">
        <f aca="false">IFERROR(Counts!AG2857/Counts!AF2857,"")</f>
        <v>83.7</v>
      </c>
      <c r="Q2857" s="38" t="n">
        <f aca="false">IFERROR(Counts!AH2857/Counts!AC2857,"")</f>
        <v>0.511627906976744</v>
      </c>
      <c r="R2857" s="38" t="n">
        <f aca="false">IFERROR(Counts!N2857/Counts!M2857,"")</f>
        <v>0.301204819277108</v>
      </c>
      <c r="S2857" s="38" t="n">
        <f aca="false">IFERROR(Counts!K2857/Counts!J2857,"")</f>
        <v>0.773809523809524</v>
      </c>
      <c r="T2857" s="38" t="n">
        <f aca="false">IFERROR(Counts!I2857/Counts!H2857,"")</f>
        <v>0.177777777777778</v>
      </c>
      <c r="U2857" s="38" t="n">
        <f aca="false">IFERROR(1-Counts!L2857/Counts!K2857,"")</f>
        <v>0.892307692307692</v>
      </c>
      <c r="V2857" s="39" t="n">
        <f aca="false">IFERROR(Counts!AJ2857/Counts!AI2857,"")</f>
        <v>68.81125</v>
      </c>
      <c r="W2857" s="38" t="n">
        <f aca="false">IFERROR(Counts!AK2857/Counts!AI2857,"")</f>
        <v>0.025</v>
      </c>
      <c r="X2857" s="40" t="n">
        <f aca="false">IFERROR(Counts!O2857,"")</f>
        <v>2.821</v>
      </c>
      <c r="Y2857" s="36" t="n">
        <f aca="false">IFERROR(INDEX('Season Counts'!$Y$2:$Y$740,$AF2857)/INDEX('Season Counts'!$X$2:$X$740,$AF2857),"")</f>
        <v>0.292927977839335</v>
      </c>
      <c r="Z2857" s="37" t="n">
        <f aca="false">IFERROR(J2857-Y2857,"")</f>
        <v>0.0752835606222033</v>
      </c>
      <c r="AA2857" s="38" t="n">
        <f aca="false">IFERROR(INDEX('Season Counts'!$K$2:$K$740,$AF2857)/INDEX('Season Counts'!$J$2:$J$740,$AF2857),"")</f>
        <v>0.29108635097493</v>
      </c>
      <c r="AB2857" s="41" t="n">
        <f aca="false">IFERROR(R2857-AA2857,"")</f>
        <v>0.0101184683021781</v>
      </c>
      <c r="AC2857" s="39" t="n">
        <f aca="false">IFERROR(INDEX('Season Counts'!$AG$2:$AG$740,$AF2857)/INDEX('Season Counts'!$AF$2:$AF$740,$AF2857),"")</f>
        <v>69.2779896013865</v>
      </c>
      <c r="AD2857" s="40" t="n">
        <f aca="false">IFERROR(V2857-AC2857,"")</f>
        <v>-0.466739601386479</v>
      </c>
      <c r="AE2857" s="4" t="str">
        <f aca="false">IF(D2857&lt;Guide!$C$21,"Low PA",IF(TRIM(IF(ISNUMBER(AD2857),IF(N(AD2857)&lt;=-Guide!$C$24,"▼ Bat Speed  ",IF(N(AD2857)&gt;=Guide!$C$24,"▲ Bat Speed  ","")),"")&amp;IF(N(Z2857)&gt;=Guide!$C$22,"▲ Contact  ","")&amp;IF(N(Z2857)&lt;=-Guide!$C$22,"▼ Contact  ","")&amp;IF(N(AB2857)&gt;=Guide!$C$23,"▲ Chase  ","")&amp;IF(N(AB2857)&lt;=-Guide!$C$23,"▼ Chase  ",""))="","Stable",TRIM(IF(ISNUMBER(AD2857),IF(N(AD2857)&lt;=-Guide!$C$24,"▼ Bat Speed  ",IF(N(AD2857)&gt;=Guide!$C$24,"▲ Bat Speed  ","")),"")&amp;IF(N(Z2857)&gt;=Guide!$C$22,"▲ Contact  ","")&amp;IF(N(Z2857)&lt;=-Guide!$C$22,"▼ Contact  ","")&amp;IF(N(AB2857)&gt;=Guide!$C$23,"▲ Chase  ","")&amp;IF(N(AB2857)&lt;=-Guide!$C$23,"▼ Chase  ",""))))</f>
        <v>▲ Contact</v>
      </c>
      <c r="AF2857" s="35" t="n">
        <f aca="false">MATCH(Counts!A2857,'Season Counts'!$A$2:$A$740,0)</f>
        <v>727</v>
      </c>
    </row>
    <row r="2858" customFormat="false" ht="15" hidden="false" customHeight="false" outlineLevel="0" collapsed="false">
      <c r="A2858" s="34" t="str">
        <f aca="false">Counts!B2858</f>
        <v>WSH</v>
      </c>
      <c r="B2858" s="5" t="str">
        <f aca="false">Counts!C2858</f>
        <v>Jorbit Vivas</v>
      </c>
      <c r="C2858" s="34" t="str">
        <f aca="false">Counts!F2858</f>
        <v>Jul</v>
      </c>
      <c r="D2858" s="35" t="n">
        <f aca="false">IFERROR(Counts!P2858,"")</f>
        <v>54</v>
      </c>
      <c r="E2858" s="36" t="n">
        <f aca="false">IFERROR(Counts!R2858/Counts!Q2858,"")</f>
        <v>0.177777777777778</v>
      </c>
      <c r="F2858" s="36" t="n">
        <f aca="false">IFERROR((Counts!R2858+Counts!V2858+Counts!W2858)/(Counts!Q2858+Counts!V2858+Counts!W2858+Counts!X2858),"")</f>
        <v>0.277777777777778</v>
      </c>
      <c r="G2858" s="36" t="n">
        <f aca="false">IFERROR((Counts!R2858+Counts!S2858+2*Counts!T2858+3*Counts!U2858)/Counts!Q2858,"")</f>
        <v>0.244444444444444</v>
      </c>
      <c r="H2858" s="35" t="n">
        <f aca="false">IFERROR(Counts!U2858,"")</f>
        <v>0</v>
      </c>
      <c r="I2858" s="36" t="n">
        <f aca="false">IFERROR(Counts!Z2858/Counts!AA2858,"")</f>
        <v>0.243518518518519</v>
      </c>
      <c r="J2858" s="36" t="n">
        <f aca="false">IFERROR(Counts!AB2858/Counts!AA2858,"")</f>
        <v>0.259166666666667</v>
      </c>
      <c r="K2858" s="37" t="n">
        <f aca="false">IFERROR((Counts!AB2858-Counts!Z2858)/Counts!AA2858,"")</f>
        <v>0.0156481481481481</v>
      </c>
      <c r="L2858" s="38" t="n">
        <f aca="false">IFERROR(Counts!Y2858/Counts!P2858,"")</f>
        <v>0.203703703703704</v>
      </c>
      <c r="M2858" s="38" t="n">
        <f aca="false">IFERROR(Counts!V2858/Counts!P2858,"")</f>
        <v>0.12962962962963</v>
      </c>
      <c r="N2858" s="38" t="n">
        <f aca="false">IFERROR(Counts!AD2858/Counts!AC2858,"")</f>
        <v>0</v>
      </c>
      <c r="O2858" s="38" t="n">
        <f aca="false">IFERROR(Counts!AE2858/Counts!AC2858,"")</f>
        <v>0.194444444444444</v>
      </c>
      <c r="P2858" s="39" t="n">
        <f aca="false">IFERROR(Counts!AG2858/Counts!AF2858,"")</f>
        <v>82.7055555555556</v>
      </c>
      <c r="Q2858" s="38" t="n">
        <f aca="false">IFERROR(Counts!AH2858/Counts!AC2858,"")</f>
        <v>0.361111111111111</v>
      </c>
      <c r="R2858" s="38" t="n">
        <f aca="false">IFERROR(Counts!N2858/Counts!M2858,"")</f>
        <v>0.289256198347107</v>
      </c>
      <c r="S2858" s="38" t="n">
        <f aca="false">IFERROR(Counts!K2858/Counts!J2858,"")</f>
        <v>0.714285714285714</v>
      </c>
      <c r="T2858" s="38" t="n">
        <f aca="false">IFERROR(Counts!I2858/Counts!H2858,"")</f>
        <v>0.18</v>
      </c>
      <c r="U2858" s="38" t="n">
        <f aca="false">IFERROR(1-Counts!L2858/Counts!K2858,"")</f>
        <v>0.969230769230769</v>
      </c>
      <c r="V2858" s="39" t="n">
        <f aca="false">IFERROR(Counts!AJ2858/Counts!AI2858,"")</f>
        <v>69.0151162790698</v>
      </c>
      <c r="W2858" s="38" t="n">
        <f aca="false">IFERROR(Counts!AK2858/Counts!AI2858,"")</f>
        <v>0.0232558139534884</v>
      </c>
      <c r="X2858" s="40" t="n">
        <f aca="false">IFERROR(Counts!O2858,"")</f>
        <v>-4.426</v>
      </c>
      <c r="Y2858" s="36" t="n">
        <f aca="false">IFERROR(INDEX('Season Counts'!$Y$2:$Y$740,$AF2858)/INDEX('Season Counts'!$X$2:$X$740,$AF2858),"")</f>
        <v>0.292927977839335</v>
      </c>
      <c r="Z2858" s="37" t="n">
        <f aca="false">IFERROR(J2858-Y2858,"")</f>
        <v>-0.0337613111726685</v>
      </c>
      <c r="AA2858" s="38" t="n">
        <f aca="false">IFERROR(INDEX('Season Counts'!$K$2:$K$740,$AF2858)/INDEX('Season Counts'!$J$2:$J$740,$AF2858),"")</f>
        <v>0.29108635097493</v>
      </c>
      <c r="AB2858" s="41" t="n">
        <f aca="false">IFERROR(R2858-AA2858,"")</f>
        <v>-0.00183015262782293</v>
      </c>
      <c r="AC2858" s="39" t="n">
        <f aca="false">IFERROR(INDEX('Season Counts'!$AG$2:$AG$740,$AF2858)/INDEX('Season Counts'!$AF$2:$AF$740,$AF2858),"")</f>
        <v>69.2779896013865</v>
      </c>
      <c r="AD2858" s="40" t="n">
        <f aca="false">IFERROR(V2858-AC2858,"")</f>
        <v>-0.262873322316707</v>
      </c>
      <c r="AE2858" s="4" t="str">
        <f aca="false">IF(D2858&lt;Guide!$C$21,"Low PA",IF(TRIM(IF(ISNUMBER(AD2858),IF(N(AD2858)&lt;=-Guide!$C$24,"▼ Bat Speed  ",IF(N(AD2858)&gt;=Guide!$C$24,"▲ Bat Speed  ","")),"")&amp;IF(N(Z2858)&gt;=Guide!$C$22,"▲ Contact  ","")&amp;IF(N(Z2858)&lt;=-Guide!$C$22,"▼ Contact  ","")&amp;IF(N(AB2858)&gt;=Guide!$C$23,"▲ Chase  ","")&amp;IF(N(AB2858)&lt;=-Guide!$C$23,"▼ Chase  ",""))="","Stable",TRIM(IF(ISNUMBER(AD2858),IF(N(AD2858)&lt;=-Guide!$C$24,"▼ Bat Speed  ",IF(N(AD2858)&gt;=Guide!$C$24,"▲ Bat Speed  ","")),"")&amp;IF(N(Z2858)&gt;=Guide!$C$22,"▲ Contact  ","")&amp;IF(N(Z2858)&lt;=-Guide!$C$22,"▼ Contact  ","")&amp;IF(N(AB2858)&gt;=Guide!$C$23,"▲ Chase  ","")&amp;IF(N(AB2858)&lt;=-Guide!$C$23,"▼ Chase  ",""))))</f>
        <v>Stable</v>
      </c>
      <c r="AF2858" s="35" t="n">
        <f aca="false">MATCH(Counts!A2858,'Season Counts'!$A$2:$A$740,0)</f>
        <v>727</v>
      </c>
    </row>
    <row r="2859" customFormat="false" ht="15" hidden="false" customHeight="false" outlineLevel="0" collapsed="false">
      <c r="A2859" s="34" t="str">
        <f aca="false">Counts!B2859</f>
        <v>WSH</v>
      </c>
      <c r="B2859" s="5" t="str">
        <f aca="false">Counts!C2859</f>
        <v>Jorbit Vivas</v>
      </c>
      <c r="C2859" s="34" t="str">
        <f aca="false">Counts!F2859</f>
        <v>Aug</v>
      </c>
      <c r="D2859" s="35" t="n">
        <f aca="false">IFERROR(Counts!P2859,"")</f>
        <v>76</v>
      </c>
      <c r="E2859" s="36" t="n">
        <f aca="false">IFERROR(Counts!R2859/Counts!Q2859,"")</f>
        <v>0.241935483870968</v>
      </c>
      <c r="F2859" s="36" t="n">
        <f aca="false">IFERROR((Counts!R2859+Counts!V2859+Counts!W2859)/(Counts!Q2859+Counts!V2859+Counts!W2859+Counts!X2859),"")</f>
        <v>0.373333333333333</v>
      </c>
      <c r="G2859" s="36" t="n">
        <f aca="false">IFERROR((Counts!R2859+Counts!S2859+2*Counts!T2859+3*Counts!U2859)/Counts!Q2859,"")</f>
        <v>0.290322580645161</v>
      </c>
      <c r="H2859" s="35" t="n">
        <f aca="false">IFERROR(Counts!U2859,"")</f>
        <v>0</v>
      </c>
      <c r="I2859" s="36" t="n">
        <f aca="false">IFERROR(Counts!Z2859/Counts!AA2859,"")</f>
        <v>0.315333333333333</v>
      </c>
      <c r="J2859" s="36" t="n">
        <f aca="false">IFERROR(Counts!AB2859/Counts!AA2859,"")</f>
        <v>0.32024</v>
      </c>
      <c r="K2859" s="37" t="n">
        <f aca="false">IFERROR((Counts!AB2859-Counts!Z2859)/Counts!AA2859,"")</f>
        <v>0.0049066666666667</v>
      </c>
      <c r="L2859" s="38" t="n">
        <f aca="false">IFERROR(Counts!Y2859/Counts!P2859,"")</f>
        <v>0.0921052631578947</v>
      </c>
      <c r="M2859" s="38" t="n">
        <f aca="false">IFERROR(Counts!V2859/Counts!P2859,"")</f>
        <v>0.171052631578947</v>
      </c>
      <c r="N2859" s="38" t="n">
        <f aca="false">IFERROR(Counts!AD2859/Counts!AC2859,"")</f>
        <v>0.0357142857142857</v>
      </c>
      <c r="O2859" s="38" t="n">
        <f aca="false">IFERROR(Counts!AE2859/Counts!AC2859,"")</f>
        <v>0.125</v>
      </c>
      <c r="P2859" s="39" t="n">
        <f aca="false">IFERROR(Counts!AG2859/Counts!AF2859,"")</f>
        <v>80.5625</v>
      </c>
      <c r="Q2859" s="38" t="n">
        <f aca="false">IFERROR(Counts!AH2859/Counts!AC2859,"")</f>
        <v>0.321428571428571</v>
      </c>
      <c r="R2859" s="38" t="n">
        <f aca="false">IFERROR(Counts!N2859/Counts!M2859,"")</f>
        <v>0.278145695364238</v>
      </c>
      <c r="S2859" s="38" t="n">
        <f aca="false">IFERROR(Counts!K2859/Counts!J2859,"")</f>
        <v>0.735042735042735</v>
      </c>
      <c r="T2859" s="38" t="n">
        <f aca="false">IFERROR(Counts!I2859/Counts!H2859,"")</f>
        <v>0.1171875</v>
      </c>
      <c r="U2859" s="38" t="n">
        <f aca="false">IFERROR(1-Counts!L2859/Counts!K2859,"")</f>
        <v>0.953488372093023</v>
      </c>
      <c r="V2859" s="39" t="n">
        <f aca="false">IFERROR(Counts!AJ2859/Counts!AI2859,"")</f>
        <v>69.5827586206897</v>
      </c>
      <c r="W2859" s="38" t="n">
        <f aca="false">IFERROR(Counts!AK2859/Counts!AI2859,"")</f>
        <v>0.0862068965517241</v>
      </c>
      <c r="X2859" s="40" t="n">
        <f aca="false">IFERROR(Counts!O2859,"")</f>
        <v>0.041</v>
      </c>
      <c r="Y2859" s="36" t="n">
        <f aca="false">IFERROR(INDEX('Season Counts'!$Y$2:$Y$740,$AF2859)/INDEX('Season Counts'!$X$2:$X$740,$AF2859),"")</f>
        <v>0.292927977839335</v>
      </c>
      <c r="Z2859" s="37" t="n">
        <f aca="false">IFERROR(J2859-Y2859,"")</f>
        <v>0.0273120221606649</v>
      </c>
      <c r="AA2859" s="38" t="n">
        <f aca="false">IFERROR(INDEX('Season Counts'!$K$2:$K$740,$AF2859)/INDEX('Season Counts'!$J$2:$J$740,$AF2859),"")</f>
        <v>0.29108635097493</v>
      </c>
      <c r="AB2859" s="41" t="n">
        <f aca="false">IFERROR(R2859-AA2859,"")</f>
        <v>-0.012940655610692</v>
      </c>
      <c r="AC2859" s="39" t="n">
        <f aca="false">IFERROR(INDEX('Season Counts'!$AG$2:$AG$740,$AF2859)/INDEX('Season Counts'!$AF$2:$AF$740,$AF2859),"")</f>
        <v>69.2779896013865</v>
      </c>
      <c r="AD2859" s="40" t="n">
        <f aca="false">IFERROR(V2859-AC2859,"")</f>
        <v>0.30476901930318</v>
      </c>
      <c r="AE2859" s="4" t="str">
        <f aca="false">IF(D2859&lt;Guide!$C$21,"Low PA",IF(TRIM(IF(ISNUMBER(AD2859),IF(N(AD2859)&lt;=-Guide!$C$24,"▼ Bat Speed  ",IF(N(AD2859)&gt;=Guide!$C$24,"▲ Bat Speed  ","")),"")&amp;IF(N(Z2859)&gt;=Guide!$C$22,"▲ Contact  ","")&amp;IF(N(Z2859)&lt;=-Guide!$C$22,"▼ Contact  ","")&amp;IF(N(AB2859)&gt;=Guide!$C$23,"▲ Chase  ","")&amp;IF(N(AB2859)&lt;=-Guide!$C$23,"▼ Chase  ",""))="","Stable",TRIM(IF(ISNUMBER(AD2859),IF(N(AD2859)&lt;=-Guide!$C$24,"▼ Bat Speed  ",IF(N(AD2859)&gt;=Guide!$C$24,"▲ Bat Speed  ","")),"")&amp;IF(N(Z2859)&gt;=Guide!$C$22,"▲ Contact  ","")&amp;IF(N(Z2859)&lt;=-Guide!$C$22,"▼ Contact  ","")&amp;IF(N(AB2859)&gt;=Guide!$C$23,"▲ Chase  ","")&amp;IF(N(AB2859)&lt;=-Guide!$C$23,"▼ Chase  ",""))))</f>
        <v>Stable</v>
      </c>
      <c r="AF2859" s="35" t="n">
        <f aca="false">MATCH(Counts!A2859,'Season Counts'!$A$2:$A$740,0)</f>
        <v>727</v>
      </c>
    </row>
    <row r="2860" customFormat="false" ht="15" hidden="false" customHeight="false" outlineLevel="0" collapsed="false">
      <c r="A2860" s="34" t="str">
        <f aca="false">Counts!B2860</f>
        <v>WSH</v>
      </c>
      <c r="B2860" s="5" t="str">
        <f aca="false">Counts!C2860</f>
        <v>Jorbit Vivas</v>
      </c>
      <c r="C2860" s="34" t="str">
        <f aca="false">Counts!F2860</f>
        <v>Sep</v>
      </c>
      <c r="D2860" s="35" t="n">
        <f aca="false">IFERROR(Counts!P2860,"")</f>
        <v>55</v>
      </c>
      <c r="E2860" s="36" t="n">
        <f aca="false">IFERROR(Counts!R2860/Counts!Q2860,"")</f>
        <v>0.224489795918367</v>
      </c>
      <c r="F2860" s="36" t="n">
        <f aca="false">IFERROR((Counts!R2860+Counts!V2860+Counts!W2860)/(Counts!Q2860+Counts!V2860+Counts!W2860+Counts!X2860),"")</f>
        <v>0.309090909090909</v>
      </c>
      <c r="G2860" s="36" t="n">
        <f aca="false">IFERROR((Counts!R2860+Counts!S2860+2*Counts!T2860+3*Counts!U2860)/Counts!Q2860,"")</f>
        <v>0.306122448979592</v>
      </c>
      <c r="H2860" s="35" t="n">
        <f aca="false">IFERROR(Counts!U2860,"")</f>
        <v>0</v>
      </c>
      <c r="I2860" s="36" t="n">
        <f aca="false">IFERROR(Counts!Z2860/Counts!AA2860,"")</f>
        <v>0.281818181818182</v>
      </c>
      <c r="J2860" s="36" t="n">
        <f aca="false">IFERROR(Counts!AB2860/Counts!AA2860,"")</f>
        <v>0.247763636363636</v>
      </c>
      <c r="K2860" s="37" t="n">
        <f aca="false">IFERROR((Counts!AB2860-Counts!Z2860)/Counts!AA2860,"")</f>
        <v>-0.0340545454545454</v>
      </c>
      <c r="L2860" s="38" t="n">
        <f aca="false">IFERROR(Counts!Y2860/Counts!P2860,"")</f>
        <v>0.218181818181818</v>
      </c>
      <c r="M2860" s="38" t="n">
        <f aca="false">IFERROR(Counts!V2860/Counts!P2860,"")</f>
        <v>0.109090909090909</v>
      </c>
      <c r="N2860" s="38" t="n">
        <f aca="false">IFERROR(Counts!AD2860/Counts!AC2860,"")</f>
        <v>0</v>
      </c>
      <c r="O2860" s="38" t="n">
        <f aca="false">IFERROR(Counts!AE2860/Counts!AC2860,"")</f>
        <v>0.189189189189189</v>
      </c>
      <c r="P2860" s="39" t="n">
        <f aca="false">IFERROR(Counts!AG2860/Counts!AF2860,"")</f>
        <v>84.0675675675676</v>
      </c>
      <c r="Q2860" s="38" t="n">
        <f aca="false">IFERROR(Counts!AH2860/Counts!AC2860,"")</f>
        <v>0.405405405405405</v>
      </c>
      <c r="R2860" s="38" t="n">
        <f aca="false">IFERROR(Counts!N2860/Counts!M2860,"")</f>
        <v>0.344262295081967</v>
      </c>
      <c r="S2860" s="38" t="n">
        <f aca="false">IFERROR(Counts!K2860/Counts!J2860,"")</f>
        <v>0.65979381443299</v>
      </c>
      <c r="T2860" s="38" t="n">
        <f aca="false">IFERROR(Counts!I2860/Counts!H2860,"")</f>
        <v>0.245283018867925</v>
      </c>
      <c r="U2860" s="38" t="n">
        <f aca="false">IFERROR(1-Counts!L2860/Counts!K2860,"")</f>
        <v>0.828125</v>
      </c>
      <c r="V2860" s="39" t="n">
        <f aca="false">IFERROR(Counts!AJ2860/Counts!AI2860,"")</f>
        <v>68.9404040404041</v>
      </c>
      <c r="W2860" s="38" t="n">
        <f aca="false">IFERROR(Counts!AK2860/Counts!AI2860,"")</f>
        <v>0.0303030303030303</v>
      </c>
      <c r="X2860" s="40" t="n">
        <f aca="false">IFERROR(Counts!O2860,"")</f>
        <v>-2.038</v>
      </c>
      <c r="Y2860" s="36" t="n">
        <f aca="false">IFERROR(INDEX('Season Counts'!$Y$2:$Y$740,$AF2860)/INDEX('Season Counts'!$X$2:$X$740,$AF2860),"")</f>
        <v>0.292927977839335</v>
      </c>
      <c r="Z2860" s="37" t="n">
        <f aca="false">IFERROR(J2860-Y2860,"")</f>
        <v>-0.0451643414756988</v>
      </c>
      <c r="AA2860" s="38" t="n">
        <f aca="false">IFERROR(INDEX('Season Counts'!$K$2:$K$740,$AF2860)/INDEX('Season Counts'!$J$2:$J$740,$AF2860),"")</f>
        <v>0.29108635097493</v>
      </c>
      <c r="AB2860" s="41" t="n">
        <f aca="false">IFERROR(R2860-AA2860,"")</f>
        <v>0.0531759441070369</v>
      </c>
      <c r="AC2860" s="39" t="n">
        <f aca="false">IFERROR(INDEX('Season Counts'!$AG$2:$AG$740,$AF2860)/INDEX('Season Counts'!$AF$2:$AF$740,$AF2860),"")</f>
        <v>69.2779896013865</v>
      </c>
      <c r="AD2860" s="40" t="n">
        <f aca="false">IFERROR(V2860-AC2860,"")</f>
        <v>-0.337585560982433</v>
      </c>
      <c r="AE2860" s="4" t="str">
        <f aca="false">IF(D2860&lt;Guide!$C$21,"Low PA",IF(TRIM(IF(ISNUMBER(AD2860),IF(N(AD2860)&lt;=-Guide!$C$24,"▼ Bat Speed  ",IF(N(AD2860)&gt;=Guide!$C$24,"▲ Bat Speed  ","")),"")&amp;IF(N(Z2860)&gt;=Guide!$C$22,"▲ Contact  ","")&amp;IF(N(Z2860)&lt;=-Guide!$C$22,"▼ Contact  ","")&amp;IF(N(AB2860)&gt;=Guide!$C$23,"▲ Chase  ","")&amp;IF(N(AB2860)&lt;=-Guide!$C$23,"▼ Chase  ",""))="","Stable",TRIM(IF(ISNUMBER(AD2860),IF(N(AD2860)&lt;=-Guide!$C$24,"▼ Bat Speed  ",IF(N(AD2860)&gt;=Guide!$C$24,"▲ Bat Speed  ","")),"")&amp;IF(N(Z2860)&gt;=Guide!$C$22,"▲ Contact  ","")&amp;IF(N(Z2860)&lt;=-Guide!$C$22,"▼ Contact  ","")&amp;IF(N(AB2860)&gt;=Guide!$C$23,"▲ Chase  ","")&amp;IF(N(AB2860)&lt;=-Guide!$C$23,"▼ Chase  ",""))))</f>
        <v>▼ Contact ▲ Chase</v>
      </c>
      <c r="AF2860" s="35" t="n">
        <f aca="false">MATCH(Counts!A2860,'Season Counts'!$A$2:$A$740,0)</f>
        <v>727</v>
      </c>
    </row>
    <row r="2861" customFormat="false" ht="15" hidden="false" customHeight="false" outlineLevel="0" collapsed="false">
      <c r="A2861" s="34" t="str">
        <f aca="false">Counts!B2861</f>
        <v>WSH</v>
      </c>
      <c r="B2861" s="5" t="str">
        <f aca="false">Counts!C2861</f>
        <v>Brady House</v>
      </c>
      <c r="C2861" s="34" t="str">
        <f aca="false">Counts!F2861</f>
        <v>Mar-Apr</v>
      </c>
      <c r="D2861" s="35" t="n">
        <f aca="false">IFERROR(Counts!P2861,"")</f>
        <v>120</v>
      </c>
      <c r="E2861" s="36" t="n">
        <f aca="false">IFERROR(Counts!R2861/Counts!Q2861,"")</f>
        <v>0.225225225225225</v>
      </c>
      <c r="F2861" s="36" t="n">
        <f aca="false">IFERROR((Counts!R2861+Counts!V2861+Counts!W2861)/(Counts!Q2861+Counts!V2861+Counts!W2861+Counts!X2861),"")</f>
        <v>0.283333333333333</v>
      </c>
      <c r="G2861" s="36" t="n">
        <f aca="false">IFERROR((Counts!R2861+Counts!S2861+2*Counts!T2861+3*Counts!U2861)/Counts!Q2861,"")</f>
        <v>0.369369369369369</v>
      </c>
      <c r="H2861" s="35" t="n">
        <f aca="false">IFERROR(Counts!U2861,"")</f>
        <v>4</v>
      </c>
      <c r="I2861" s="36" t="n">
        <f aca="false">IFERROR(Counts!Z2861/Counts!AA2861,"")</f>
        <v>0.288333333333333</v>
      </c>
      <c r="J2861" s="36" t="n">
        <f aca="false">IFERROR(Counts!AB2861/Counts!AA2861,"")</f>
        <v>0.299891666666667</v>
      </c>
      <c r="K2861" s="37" t="n">
        <f aca="false">IFERROR((Counts!AB2861-Counts!Z2861)/Counts!AA2861,"")</f>
        <v>0.0115583333333333</v>
      </c>
      <c r="L2861" s="38" t="n">
        <f aca="false">IFERROR(Counts!Y2861/Counts!P2861,"")</f>
        <v>0.316666666666667</v>
      </c>
      <c r="M2861" s="38" t="n">
        <f aca="false">IFERROR(Counts!V2861/Counts!P2861,"")</f>
        <v>0.075</v>
      </c>
      <c r="N2861" s="38" t="n">
        <f aca="false">IFERROR(Counts!AD2861/Counts!AC2861,"")</f>
        <v>0.123287671232877</v>
      </c>
      <c r="O2861" s="38" t="n">
        <f aca="false">IFERROR(Counts!AE2861/Counts!AC2861,"")</f>
        <v>0.424657534246575</v>
      </c>
      <c r="P2861" s="39" t="n">
        <f aca="false">IFERROR(Counts!AG2861/Counts!AF2861,"")</f>
        <v>89.5876712328767</v>
      </c>
      <c r="Q2861" s="38" t="n">
        <f aca="false">IFERROR(Counts!AH2861/Counts!AC2861,"")</f>
        <v>0.301369863013699</v>
      </c>
      <c r="R2861" s="38" t="n">
        <f aca="false">IFERROR(Counts!N2861/Counts!M2861,"")</f>
        <v>0.314516129032258</v>
      </c>
      <c r="S2861" s="38" t="n">
        <f aca="false">IFERROR(Counts!K2861/Counts!J2861,"")</f>
        <v>0.712962962962963</v>
      </c>
      <c r="T2861" s="38" t="n">
        <f aca="false">IFERROR(Counts!I2861/Counts!H2861,"")</f>
        <v>0.314655172413793</v>
      </c>
      <c r="U2861" s="38" t="n">
        <f aca="false">IFERROR(1-Counts!L2861/Counts!K2861,"")</f>
        <v>0.753246753246753</v>
      </c>
      <c r="V2861" s="39" t="n">
        <f aca="false">IFERROR(Counts!AJ2861/Counts!AI2861,"")</f>
        <v>73.2549504950495</v>
      </c>
      <c r="W2861" s="38" t="n">
        <f aca="false">IFERROR(Counts!AK2861/Counts!AI2861,"")</f>
        <v>0.282178217821782</v>
      </c>
      <c r="X2861" s="40" t="n">
        <f aca="false">IFERROR(Counts!O2861,"")</f>
        <v>-3.72</v>
      </c>
      <c r="Y2861" s="36" t="n">
        <f aca="false">IFERROR(INDEX('Season Counts'!$Y$2:$Y$740,$AF2861)/INDEX('Season Counts'!$X$2:$X$740,$AF2861),"")</f>
        <v>0.333121468926554</v>
      </c>
      <c r="Z2861" s="37" t="n">
        <f aca="false">IFERROR(J2861-Y2861,"")</f>
        <v>-0.033229802259887</v>
      </c>
      <c r="AA2861" s="38" t="n">
        <f aca="false">IFERROR(INDEX('Season Counts'!$K$2:$K$740,$AF2861)/INDEX('Season Counts'!$J$2:$J$740,$AF2861),"")</f>
        <v>0.342215988779804</v>
      </c>
      <c r="AB2861" s="41" t="n">
        <f aca="false">IFERROR(R2861-AA2861,"")</f>
        <v>-0.0276998597475456</v>
      </c>
      <c r="AC2861" s="39" t="n">
        <f aca="false">IFERROR(INDEX('Season Counts'!$AG$2:$AG$740,$AF2861)/INDEX('Season Counts'!$AF$2:$AF$740,$AF2861),"")</f>
        <v>73.5718213058419</v>
      </c>
      <c r="AD2861" s="40" t="n">
        <f aca="false">IFERROR(V2861-AC2861,"")</f>
        <v>-0.316870810792423</v>
      </c>
      <c r="AE2861" s="4" t="str">
        <f aca="false">IF(D2861&lt;Guide!$C$21,"Low PA",IF(TRIM(IF(ISNUMBER(AD2861),IF(N(AD2861)&lt;=-Guide!$C$24,"▼ Bat Speed  ",IF(N(AD2861)&gt;=Guide!$C$24,"▲ Bat Speed  ","")),"")&amp;IF(N(Z2861)&gt;=Guide!$C$22,"▲ Contact  ","")&amp;IF(N(Z2861)&lt;=-Guide!$C$22,"▼ Contact  ","")&amp;IF(N(AB2861)&gt;=Guide!$C$23,"▲ Chase  ","")&amp;IF(N(AB2861)&lt;=-Guide!$C$23,"▼ Chase  ",""))="","Stable",TRIM(IF(ISNUMBER(AD2861),IF(N(AD2861)&lt;=-Guide!$C$24,"▼ Bat Speed  ",IF(N(AD2861)&gt;=Guide!$C$24,"▲ Bat Speed  ","")),"")&amp;IF(N(Z2861)&gt;=Guide!$C$22,"▲ Contact  ","")&amp;IF(N(Z2861)&lt;=-Guide!$C$22,"▼ Contact  ","")&amp;IF(N(AB2861)&gt;=Guide!$C$23,"▲ Chase  ","")&amp;IF(N(AB2861)&lt;=-Guide!$C$23,"▼ Chase  ",""))))</f>
        <v>Stable</v>
      </c>
      <c r="AF2861" s="35" t="n">
        <f aca="false">MATCH(Counts!A2861,'Season Counts'!$A$2:$A$740,0)</f>
        <v>728</v>
      </c>
    </row>
    <row r="2862" customFormat="false" ht="15" hidden="false" customHeight="false" outlineLevel="0" collapsed="false">
      <c r="A2862" s="34" t="str">
        <f aca="false">Counts!B2862</f>
        <v>WSH</v>
      </c>
      <c r="B2862" s="5" t="str">
        <f aca="false">Counts!C2862</f>
        <v>Brady House</v>
      </c>
      <c r="C2862" s="34" t="str">
        <f aca="false">Counts!F2862</f>
        <v>May</v>
      </c>
      <c r="D2862" s="35" t="n">
        <f aca="false">IFERROR(Counts!P2862,"")</f>
        <v>57</v>
      </c>
      <c r="E2862" s="36" t="n">
        <f aca="false">IFERROR(Counts!R2862/Counts!Q2862,"")</f>
        <v>0.230769230769231</v>
      </c>
      <c r="F2862" s="36" t="n">
        <f aca="false">IFERROR((Counts!R2862+Counts!V2862+Counts!W2862)/(Counts!Q2862+Counts!V2862+Counts!W2862+Counts!X2862),"")</f>
        <v>0.280701754385965</v>
      </c>
      <c r="G2862" s="36" t="n">
        <f aca="false">IFERROR((Counts!R2862+Counts!S2862+2*Counts!T2862+3*Counts!U2862)/Counts!Q2862,"")</f>
        <v>0.461538461538462</v>
      </c>
      <c r="H2862" s="35" t="n">
        <f aca="false">IFERROR(Counts!U2862,"")</f>
        <v>3</v>
      </c>
      <c r="I2862" s="36" t="n">
        <f aca="false">IFERROR(Counts!Z2862/Counts!AA2862,"")</f>
        <v>0.320535714285714</v>
      </c>
      <c r="J2862" s="36" t="n">
        <f aca="false">IFERROR(Counts!AB2862/Counts!AA2862,"")</f>
        <v>0.361071428571429</v>
      </c>
      <c r="K2862" s="37" t="n">
        <f aca="false">IFERROR((Counts!AB2862-Counts!Z2862)/Counts!AA2862,"")</f>
        <v>0.0405357142857143</v>
      </c>
      <c r="L2862" s="38" t="n">
        <f aca="false">IFERROR(Counts!Y2862/Counts!P2862,"")</f>
        <v>0.210526315789474</v>
      </c>
      <c r="M2862" s="38" t="n">
        <f aca="false">IFERROR(Counts!V2862/Counts!P2862,"")</f>
        <v>0.0701754385964912</v>
      </c>
      <c r="N2862" s="38" t="n">
        <f aca="false">IFERROR(Counts!AD2862/Counts!AC2862,"")</f>
        <v>0.0731707317073171</v>
      </c>
      <c r="O2862" s="38" t="n">
        <f aca="false">IFERROR(Counts!AE2862/Counts!AC2862,"")</f>
        <v>0.439024390243902</v>
      </c>
      <c r="P2862" s="39" t="n">
        <f aca="false">IFERROR(Counts!AG2862/Counts!AF2862,"")</f>
        <v>87.8775</v>
      </c>
      <c r="Q2862" s="38" t="n">
        <f aca="false">IFERROR(Counts!AH2862/Counts!AC2862,"")</f>
        <v>0.317073170731707</v>
      </c>
      <c r="R2862" s="38" t="n">
        <f aca="false">IFERROR(Counts!N2862/Counts!M2862,"")</f>
        <v>0.386138613861386</v>
      </c>
      <c r="S2862" s="38" t="n">
        <f aca="false">IFERROR(Counts!K2862/Counts!J2862,"")</f>
        <v>0.770833333333333</v>
      </c>
      <c r="T2862" s="38" t="n">
        <f aca="false">IFERROR(Counts!I2862/Counts!H2862,"")</f>
        <v>0.283185840707965</v>
      </c>
      <c r="U2862" s="38" t="n">
        <f aca="false">IFERROR(1-Counts!L2862/Counts!K2862,"")</f>
        <v>0.810810810810811</v>
      </c>
      <c r="V2862" s="39" t="n">
        <f aca="false">IFERROR(Counts!AJ2862/Counts!AI2862,"")</f>
        <v>73.9932692307692</v>
      </c>
      <c r="W2862" s="38" t="n">
        <f aca="false">IFERROR(Counts!AK2862/Counts!AI2862,"")</f>
        <v>0.384615384615385</v>
      </c>
      <c r="X2862" s="40" t="n">
        <f aca="false">IFERROR(Counts!O2862,"")</f>
        <v>-0.276</v>
      </c>
      <c r="Y2862" s="36" t="n">
        <f aca="false">IFERROR(INDEX('Season Counts'!$Y$2:$Y$740,$AF2862)/INDEX('Season Counts'!$X$2:$X$740,$AF2862),"")</f>
        <v>0.333121468926554</v>
      </c>
      <c r="Z2862" s="37" t="n">
        <f aca="false">IFERROR(J2862-Y2862,"")</f>
        <v>0.0279499596448749</v>
      </c>
      <c r="AA2862" s="38" t="n">
        <f aca="false">IFERROR(INDEX('Season Counts'!$K$2:$K$740,$AF2862)/INDEX('Season Counts'!$J$2:$J$740,$AF2862),"")</f>
        <v>0.342215988779804</v>
      </c>
      <c r="AB2862" s="41" t="n">
        <f aca="false">IFERROR(R2862-AA2862,"")</f>
        <v>0.0439226250815825</v>
      </c>
      <c r="AC2862" s="39" t="n">
        <f aca="false">IFERROR(INDEX('Season Counts'!$AG$2:$AG$740,$AF2862)/INDEX('Season Counts'!$AF$2:$AF$740,$AF2862),"")</f>
        <v>73.5718213058419</v>
      </c>
      <c r="AD2862" s="40" t="n">
        <f aca="false">IFERROR(V2862-AC2862,"")</f>
        <v>0.421447924927307</v>
      </c>
      <c r="AE2862" s="4" t="str">
        <f aca="false">IF(D2862&lt;Guide!$C$21,"Low PA",IF(TRIM(IF(ISNUMBER(AD2862),IF(N(AD2862)&lt;=-Guide!$C$24,"▼ Bat Speed  ",IF(N(AD2862)&gt;=Guide!$C$24,"▲ Bat Speed  ","")),"")&amp;IF(N(Z2862)&gt;=Guide!$C$22,"▲ Contact  ","")&amp;IF(N(Z2862)&lt;=-Guide!$C$22,"▼ Contact  ","")&amp;IF(N(AB2862)&gt;=Guide!$C$23,"▲ Chase  ","")&amp;IF(N(AB2862)&lt;=-Guide!$C$23,"▼ Chase  ",""))="","Stable",TRIM(IF(ISNUMBER(AD2862),IF(N(AD2862)&lt;=-Guide!$C$24,"▼ Bat Speed  ",IF(N(AD2862)&gt;=Guide!$C$24,"▲ Bat Speed  ","")),"")&amp;IF(N(Z2862)&gt;=Guide!$C$22,"▲ Contact  ","")&amp;IF(N(Z2862)&lt;=-Guide!$C$22,"▼ Contact  ","")&amp;IF(N(AB2862)&gt;=Guide!$C$23,"▲ Chase  ","")&amp;IF(N(AB2862)&lt;=-Guide!$C$23,"▼ Chase  ",""))))</f>
        <v>▲ Chase</v>
      </c>
      <c r="AF2862" s="35" t="n">
        <f aca="false">MATCH(Counts!A2862,'Season Counts'!$A$2:$A$740,0)</f>
        <v>728</v>
      </c>
    </row>
    <row r="2863" customFormat="false" ht="15" hidden="false" customHeight="false" outlineLevel="0" collapsed="false">
      <c r="A2863" s="34" t="str">
        <f aca="false">Counts!B2863</f>
        <v>WSH</v>
      </c>
      <c r="B2863" s="5" t="str">
        <f aca="false">Counts!C2863</f>
        <v>Brady House</v>
      </c>
      <c r="C2863" s="34" t="str">
        <f aca="false">Counts!F2863</f>
        <v>Jul</v>
      </c>
      <c r="D2863" s="35" t="n">
        <f aca="false">IFERROR(Counts!P2863,"")</f>
        <v>17</v>
      </c>
      <c r="E2863" s="36" t="n">
        <f aca="false">IFERROR(Counts!R2863/Counts!Q2863,"")</f>
        <v>0.294117647058824</v>
      </c>
      <c r="F2863" s="36" t="n">
        <f aca="false">IFERROR((Counts!R2863+Counts!V2863+Counts!W2863)/(Counts!Q2863+Counts!V2863+Counts!W2863+Counts!X2863),"")</f>
        <v>0.294117647058824</v>
      </c>
      <c r="G2863" s="36" t="n">
        <f aca="false">IFERROR((Counts!R2863+Counts!S2863+2*Counts!T2863+3*Counts!U2863)/Counts!Q2863,"")</f>
        <v>0.470588235294118</v>
      </c>
      <c r="H2863" s="35" t="n">
        <f aca="false">IFERROR(Counts!U2863,"")</f>
        <v>0</v>
      </c>
      <c r="I2863" s="36" t="n">
        <f aca="false">IFERROR(Counts!Z2863/Counts!AA2863,"")</f>
        <v>0.326470588235294</v>
      </c>
      <c r="J2863" s="36" t="n">
        <f aca="false">IFERROR(Counts!AB2863/Counts!AA2863,"")</f>
        <v>0.479764705882353</v>
      </c>
      <c r="K2863" s="37" t="n">
        <f aca="false">IFERROR((Counts!AB2863-Counts!Z2863)/Counts!AA2863,"")</f>
        <v>0.153294117647059</v>
      </c>
      <c r="L2863" s="38" t="n">
        <f aca="false">IFERROR(Counts!Y2863/Counts!P2863,"")</f>
        <v>0.176470588235294</v>
      </c>
      <c r="M2863" s="38" t="n">
        <f aca="false">IFERROR(Counts!V2863/Counts!P2863,"")</f>
        <v>0</v>
      </c>
      <c r="N2863" s="38" t="n">
        <f aca="false">IFERROR(Counts!AD2863/Counts!AC2863,"")</f>
        <v>0.285714285714286</v>
      </c>
      <c r="O2863" s="38" t="n">
        <f aca="false">IFERROR(Counts!AE2863/Counts!AC2863,"")</f>
        <v>0.714285714285714</v>
      </c>
      <c r="P2863" s="39" t="n">
        <f aca="false">IFERROR(Counts!AG2863/Counts!AF2863,"")</f>
        <v>95.3214285714286</v>
      </c>
      <c r="Q2863" s="38" t="n">
        <f aca="false">IFERROR(Counts!AH2863/Counts!AC2863,"")</f>
        <v>0.5</v>
      </c>
      <c r="R2863" s="38" t="n">
        <f aca="false">IFERROR(Counts!N2863/Counts!M2863,"")</f>
        <v>0.5625</v>
      </c>
      <c r="S2863" s="38" t="n">
        <f aca="false">IFERROR(Counts!K2863/Counts!J2863,"")</f>
        <v>0.583333333333333</v>
      </c>
      <c r="T2863" s="38" t="n">
        <f aca="false">IFERROR(Counts!I2863/Counts!H2863,"")</f>
        <v>0.125</v>
      </c>
      <c r="U2863" s="38" t="n">
        <f aca="false">IFERROR(1-Counts!L2863/Counts!K2863,"")</f>
        <v>0.928571428571429</v>
      </c>
      <c r="V2863" s="39" t="n">
        <f aca="false">IFERROR(Counts!AJ2863/Counts!AI2863,"")</f>
        <v>74.58</v>
      </c>
      <c r="W2863" s="38" t="n">
        <f aca="false">IFERROR(Counts!AK2863/Counts!AI2863,"")</f>
        <v>0.533333333333333</v>
      </c>
      <c r="X2863" s="40" t="n">
        <f aca="false">IFERROR(Counts!O2863,"")</f>
        <v>-0.031</v>
      </c>
      <c r="Y2863" s="36" t="n">
        <f aca="false">IFERROR(INDEX('Season Counts'!$Y$2:$Y$740,$AF2863)/INDEX('Season Counts'!$X$2:$X$740,$AF2863),"")</f>
        <v>0.333121468926554</v>
      </c>
      <c r="Z2863" s="37" t="n">
        <f aca="false">IFERROR(J2863-Y2863,"")</f>
        <v>0.146643236955799</v>
      </c>
      <c r="AA2863" s="38" t="n">
        <f aca="false">IFERROR(INDEX('Season Counts'!$K$2:$K$740,$AF2863)/INDEX('Season Counts'!$J$2:$J$740,$AF2863),"")</f>
        <v>0.342215988779804</v>
      </c>
      <c r="AB2863" s="41" t="n">
        <f aca="false">IFERROR(R2863-AA2863,"")</f>
        <v>0.220284011220196</v>
      </c>
      <c r="AC2863" s="39" t="n">
        <f aca="false">IFERROR(INDEX('Season Counts'!$AG$2:$AG$740,$AF2863)/INDEX('Season Counts'!$AF$2:$AF$740,$AF2863),"")</f>
        <v>73.5718213058419</v>
      </c>
      <c r="AD2863" s="40" t="n">
        <f aca="false">IFERROR(V2863-AC2863,"")</f>
        <v>1.00817869415808</v>
      </c>
      <c r="AE2863" s="4" t="str">
        <f aca="false">IF(D2863&lt;Guide!$C$21,"Low PA",IF(TRIM(IF(ISNUMBER(AD2863),IF(N(AD2863)&lt;=-Guide!$C$24,"▼ Bat Speed  ",IF(N(AD2863)&gt;=Guide!$C$24,"▲ Bat Speed  ","")),"")&amp;IF(N(Z2863)&gt;=Guide!$C$22,"▲ Contact  ","")&amp;IF(N(Z2863)&lt;=-Guide!$C$22,"▼ Contact  ","")&amp;IF(N(AB2863)&gt;=Guide!$C$23,"▲ Chase  ","")&amp;IF(N(AB2863)&lt;=-Guide!$C$23,"▼ Chase  ",""))="","Stable",TRIM(IF(ISNUMBER(AD2863),IF(N(AD2863)&lt;=-Guide!$C$24,"▼ Bat Speed  ",IF(N(AD2863)&gt;=Guide!$C$24,"▲ Bat Speed  ","")),"")&amp;IF(N(Z2863)&gt;=Guide!$C$22,"▲ Contact  ","")&amp;IF(N(Z2863)&lt;=-Guide!$C$22,"▼ Contact  ","")&amp;IF(N(AB2863)&gt;=Guide!$C$23,"▲ Chase  ","")&amp;IF(N(AB2863)&lt;=-Guide!$C$23,"▼ Chase  ",""))))</f>
        <v>Low PA</v>
      </c>
      <c r="AF2863" s="35" t="n">
        <f aca="false">MATCH(Counts!A2863,'Season Counts'!$A$2:$A$740,0)</f>
        <v>728</v>
      </c>
    </row>
    <row r="2864" customFormat="false" ht="15" hidden="false" customHeight="false" outlineLevel="0" collapsed="false">
      <c r="A2864" s="34" t="str">
        <f aca="false">Counts!B2864</f>
        <v>WSH</v>
      </c>
      <c r="B2864" s="5" t="str">
        <f aca="false">Counts!C2864</f>
        <v>Brady House</v>
      </c>
      <c r="C2864" s="34" t="str">
        <f aca="false">Counts!F2864</f>
        <v>Aug</v>
      </c>
      <c r="D2864" s="35" t="n">
        <f aca="false">IFERROR(Counts!P2864,"")</f>
        <v>93</v>
      </c>
      <c r="E2864" s="36" t="n">
        <f aca="false">IFERROR(Counts!R2864/Counts!Q2864,"")</f>
        <v>0.259259259259259</v>
      </c>
      <c r="F2864" s="36" t="n">
        <f aca="false">IFERROR((Counts!R2864+Counts!V2864+Counts!W2864)/(Counts!Q2864+Counts!V2864+Counts!W2864+Counts!X2864),"")</f>
        <v>0.344086021505376</v>
      </c>
      <c r="G2864" s="36" t="n">
        <f aca="false">IFERROR((Counts!R2864+Counts!S2864+2*Counts!T2864+3*Counts!U2864)/Counts!Q2864,"")</f>
        <v>0.395061728395062</v>
      </c>
      <c r="H2864" s="35" t="n">
        <f aca="false">IFERROR(Counts!U2864,"")</f>
        <v>3</v>
      </c>
      <c r="I2864" s="36" t="n">
        <f aca="false">IFERROR(Counts!Z2864/Counts!AA2864,"")</f>
        <v>0.329032258064516</v>
      </c>
      <c r="J2864" s="36" t="n">
        <f aca="false">IFERROR(Counts!AB2864/Counts!AA2864,"")</f>
        <v>0.343064516129032</v>
      </c>
      <c r="K2864" s="37" t="n">
        <f aca="false">IFERROR((Counts!AB2864-Counts!Z2864)/Counts!AA2864,"")</f>
        <v>0.0140322580645161</v>
      </c>
      <c r="L2864" s="38" t="n">
        <f aca="false">IFERROR(Counts!Y2864/Counts!P2864,"")</f>
        <v>0.279569892473118</v>
      </c>
      <c r="M2864" s="38" t="n">
        <f aca="false">IFERROR(Counts!V2864/Counts!P2864,"")</f>
        <v>0.0860215053763441</v>
      </c>
      <c r="N2864" s="38" t="n">
        <f aca="false">IFERROR(Counts!AD2864/Counts!AC2864,"")</f>
        <v>0.0714285714285714</v>
      </c>
      <c r="O2864" s="38" t="n">
        <f aca="false">IFERROR(Counts!AE2864/Counts!AC2864,"")</f>
        <v>0.517857142857143</v>
      </c>
      <c r="P2864" s="39" t="n">
        <f aca="false">IFERROR(Counts!AG2864/Counts!AF2864,"")</f>
        <v>90.7660714285714</v>
      </c>
      <c r="Q2864" s="38" t="n">
        <f aca="false">IFERROR(Counts!AH2864/Counts!AC2864,"")</f>
        <v>0.321428571428571</v>
      </c>
      <c r="R2864" s="38" t="n">
        <f aca="false">IFERROR(Counts!N2864/Counts!M2864,"")</f>
        <v>0.308510638297872</v>
      </c>
      <c r="S2864" s="38" t="n">
        <f aca="false">IFERROR(Counts!K2864/Counts!J2864,"")</f>
        <v>0.71523178807947</v>
      </c>
      <c r="T2864" s="38" t="n">
        <f aca="false">IFERROR(Counts!I2864/Counts!H2864,"")</f>
        <v>0.283132530120482</v>
      </c>
      <c r="U2864" s="38" t="n">
        <f aca="false">IFERROR(1-Counts!L2864/Counts!K2864,"")</f>
        <v>0.851851851851852</v>
      </c>
      <c r="V2864" s="39" t="n">
        <f aca="false">IFERROR(Counts!AJ2864/Counts!AI2864,"")</f>
        <v>73.6816993464052</v>
      </c>
      <c r="W2864" s="38" t="n">
        <f aca="false">IFERROR(Counts!AK2864/Counts!AI2864,"")</f>
        <v>0.372549019607843</v>
      </c>
      <c r="X2864" s="40" t="n">
        <f aca="false">IFERROR(Counts!O2864,"")</f>
        <v>2.359</v>
      </c>
      <c r="Y2864" s="36" t="n">
        <f aca="false">IFERROR(INDEX('Season Counts'!$Y$2:$Y$740,$AF2864)/INDEX('Season Counts'!$X$2:$X$740,$AF2864),"")</f>
        <v>0.333121468926554</v>
      </c>
      <c r="Z2864" s="37" t="n">
        <f aca="false">IFERROR(J2864-Y2864,"")</f>
        <v>0.00994304720247863</v>
      </c>
      <c r="AA2864" s="38" t="n">
        <f aca="false">IFERROR(INDEX('Season Counts'!$K$2:$K$740,$AF2864)/INDEX('Season Counts'!$J$2:$J$740,$AF2864),"")</f>
        <v>0.342215988779804</v>
      </c>
      <c r="AB2864" s="41" t="n">
        <f aca="false">IFERROR(R2864-AA2864,"")</f>
        <v>-0.0337053504819313</v>
      </c>
      <c r="AC2864" s="39" t="n">
        <f aca="false">IFERROR(INDEX('Season Counts'!$AG$2:$AG$740,$AF2864)/INDEX('Season Counts'!$AF$2:$AF$740,$AF2864),"")</f>
        <v>73.5718213058419</v>
      </c>
      <c r="AD2864" s="40" t="n">
        <f aca="false">IFERROR(V2864-AC2864,"")</f>
        <v>0.109878040563302</v>
      </c>
      <c r="AE2864" s="4" t="str">
        <f aca="false">IF(D2864&lt;Guide!$C$21,"Low PA",IF(TRIM(IF(ISNUMBER(AD2864),IF(N(AD2864)&lt;=-Guide!$C$24,"▼ Bat Speed  ",IF(N(AD2864)&gt;=Guide!$C$24,"▲ Bat Speed  ","")),"")&amp;IF(N(Z2864)&gt;=Guide!$C$22,"▲ Contact  ","")&amp;IF(N(Z2864)&lt;=-Guide!$C$22,"▼ Contact  ","")&amp;IF(N(AB2864)&gt;=Guide!$C$23,"▲ Chase  ","")&amp;IF(N(AB2864)&lt;=-Guide!$C$23,"▼ Chase  ",""))="","Stable",TRIM(IF(ISNUMBER(AD2864),IF(N(AD2864)&lt;=-Guide!$C$24,"▼ Bat Speed  ",IF(N(AD2864)&gt;=Guide!$C$24,"▲ Bat Speed  ","")),"")&amp;IF(N(Z2864)&gt;=Guide!$C$22,"▲ Contact  ","")&amp;IF(N(Z2864)&lt;=-Guide!$C$22,"▼ Contact  ","")&amp;IF(N(AB2864)&gt;=Guide!$C$23,"▲ Chase  ","")&amp;IF(N(AB2864)&lt;=-Guide!$C$23,"▼ Chase  ",""))))</f>
        <v>Stable</v>
      </c>
      <c r="AF2864" s="35" t="n">
        <f aca="false">MATCH(Counts!A2864,'Season Counts'!$A$2:$A$740,0)</f>
        <v>728</v>
      </c>
    </row>
    <row r="2865" customFormat="false" ht="15" hidden="false" customHeight="false" outlineLevel="0" collapsed="false">
      <c r="A2865" s="34" t="str">
        <f aca="false">Counts!B2865</f>
        <v>WSH</v>
      </c>
      <c r="B2865" s="5" t="str">
        <f aca="false">Counts!C2865</f>
        <v>Brady House</v>
      </c>
      <c r="C2865" s="34" t="str">
        <f aca="false">Counts!F2865</f>
        <v>Sep</v>
      </c>
      <c r="D2865" s="35" t="n">
        <f aca="false">IFERROR(Counts!P2865,"")</f>
        <v>68</v>
      </c>
      <c r="E2865" s="36" t="n">
        <f aca="false">IFERROR(Counts!R2865/Counts!Q2865,"")</f>
        <v>0.271186440677966</v>
      </c>
      <c r="F2865" s="36" t="n">
        <f aca="false">IFERROR((Counts!R2865+Counts!V2865+Counts!W2865)/(Counts!Q2865+Counts!V2865+Counts!W2865+Counts!X2865),"")</f>
        <v>0.352941176470588</v>
      </c>
      <c r="G2865" s="36" t="n">
        <f aca="false">IFERROR((Counts!R2865+Counts!S2865+2*Counts!T2865+3*Counts!U2865)/Counts!Q2865,"")</f>
        <v>0.372881355932203</v>
      </c>
      <c r="H2865" s="35" t="n">
        <f aca="false">IFERROR(Counts!U2865,"")</f>
        <v>0</v>
      </c>
      <c r="I2865" s="36" t="n">
        <f aca="false">IFERROR(Counts!Z2865/Counts!AA2865,"")</f>
        <v>0.325</v>
      </c>
      <c r="J2865" s="36" t="n">
        <f aca="false">IFERROR(Counts!AB2865/Counts!AA2865,"")</f>
        <v>0.318485294117647</v>
      </c>
      <c r="K2865" s="37" t="n">
        <f aca="false">IFERROR((Counts!AB2865-Counts!Z2865)/Counts!AA2865,"")</f>
        <v>-0.00651470588235296</v>
      </c>
      <c r="L2865" s="38" t="n">
        <f aca="false">IFERROR(Counts!Y2865/Counts!P2865,"")</f>
        <v>0.176470588235294</v>
      </c>
      <c r="M2865" s="38" t="n">
        <f aca="false">IFERROR(Counts!V2865/Counts!P2865,"")</f>
        <v>0.117647058823529</v>
      </c>
      <c r="N2865" s="38" t="n">
        <f aca="false">IFERROR(Counts!AD2865/Counts!AC2865,"")</f>
        <v>0.0416666666666667</v>
      </c>
      <c r="O2865" s="38" t="n">
        <f aca="false">IFERROR(Counts!AE2865/Counts!AC2865,"")</f>
        <v>0.479166666666667</v>
      </c>
      <c r="P2865" s="39" t="n">
        <f aca="false">IFERROR(Counts!AG2865/Counts!AF2865,"")</f>
        <v>90.475</v>
      </c>
      <c r="Q2865" s="38" t="n">
        <f aca="false">IFERROR(Counts!AH2865/Counts!AC2865,"")</f>
        <v>0.333333333333333</v>
      </c>
      <c r="R2865" s="38" t="n">
        <f aca="false">IFERROR(Counts!N2865/Counts!M2865,"")</f>
        <v>0.354166666666667</v>
      </c>
      <c r="S2865" s="38" t="n">
        <f aca="false">IFERROR(Counts!K2865/Counts!J2865,"")</f>
        <v>0.652173913043478</v>
      </c>
      <c r="T2865" s="38" t="n">
        <f aca="false">IFERROR(Counts!I2865/Counts!H2865,"")</f>
        <v>0.207207207207207</v>
      </c>
      <c r="U2865" s="38" t="n">
        <f aca="false">IFERROR(1-Counts!L2865/Counts!K2865,"")</f>
        <v>0.883333333333333</v>
      </c>
      <c r="V2865" s="39" t="n">
        <f aca="false">IFERROR(Counts!AJ2865/Counts!AI2865,"")</f>
        <v>73.2827956989247</v>
      </c>
      <c r="W2865" s="38" t="n">
        <f aca="false">IFERROR(Counts!AK2865/Counts!AI2865,"")</f>
        <v>0.301075268817204</v>
      </c>
      <c r="X2865" s="40" t="n">
        <f aca="false">IFERROR(Counts!O2865,"")</f>
        <v>-0.435</v>
      </c>
      <c r="Y2865" s="36" t="n">
        <f aca="false">IFERROR(INDEX('Season Counts'!$Y$2:$Y$740,$AF2865)/INDEX('Season Counts'!$X$2:$X$740,$AF2865),"")</f>
        <v>0.333121468926554</v>
      </c>
      <c r="Z2865" s="37" t="n">
        <f aca="false">IFERROR(J2865-Y2865,"")</f>
        <v>-0.0146361748089066</v>
      </c>
      <c r="AA2865" s="38" t="n">
        <f aca="false">IFERROR(INDEX('Season Counts'!$K$2:$K$740,$AF2865)/INDEX('Season Counts'!$J$2:$J$740,$AF2865),"")</f>
        <v>0.342215988779804</v>
      </c>
      <c r="AB2865" s="41" t="n">
        <f aca="false">IFERROR(R2865-AA2865,"")</f>
        <v>0.011950677886863</v>
      </c>
      <c r="AC2865" s="39" t="n">
        <f aca="false">IFERROR(INDEX('Season Counts'!$AG$2:$AG$740,$AF2865)/INDEX('Season Counts'!$AF$2:$AF$740,$AF2865),"")</f>
        <v>73.5718213058419</v>
      </c>
      <c r="AD2865" s="40" t="n">
        <f aca="false">IFERROR(V2865-AC2865,"")</f>
        <v>-0.289025606917193</v>
      </c>
      <c r="AE2865" s="4" t="str">
        <f aca="false">IF(D2865&lt;Guide!$C$21,"Low PA",IF(TRIM(IF(ISNUMBER(AD2865),IF(N(AD2865)&lt;=-Guide!$C$24,"▼ Bat Speed  ",IF(N(AD2865)&gt;=Guide!$C$24,"▲ Bat Speed  ","")),"")&amp;IF(N(Z2865)&gt;=Guide!$C$22,"▲ Contact  ","")&amp;IF(N(Z2865)&lt;=-Guide!$C$22,"▼ Contact  ","")&amp;IF(N(AB2865)&gt;=Guide!$C$23,"▲ Chase  ","")&amp;IF(N(AB2865)&lt;=-Guide!$C$23,"▼ Chase  ",""))="","Stable",TRIM(IF(ISNUMBER(AD2865),IF(N(AD2865)&lt;=-Guide!$C$24,"▼ Bat Speed  ",IF(N(AD2865)&gt;=Guide!$C$24,"▲ Bat Speed  ","")),"")&amp;IF(N(Z2865)&gt;=Guide!$C$22,"▲ Contact  ","")&amp;IF(N(Z2865)&lt;=-Guide!$C$22,"▼ Contact  ","")&amp;IF(N(AB2865)&gt;=Guide!$C$23,"▲ Chase  ","")&amp;IF(N(AB2865)&lt;=-Guide!$C$23,"▼ Chase  ",""))))</f>
        <v>Stable</v>
      </c>
      <c r="AF2865" s="35" t="n">
        <f aca="false">MATCH(Counts!A2865,'Season Counts'!$A$2:$A$740,0)</f>
        <v>728</v>
      </c>
    </row>
    <row r="2866" customFormat="false" ht="15" hidden="false" customHeight="false" outlineLevel="0" collapsed="false">
      <c r="A2866" s="34" t="str">
        <f aca="false">Counts!B2866</f>
        <v>WSH</v>
      </c>
      <c r="B2866" s="5" t="str">
        <f aca="false">Counts!C2866</f>
        <v>Keibert Ruiz</v>
      </c>
      <c r="C2866" s="34" t="str">
        <f aca="false">Counts!F2866</f>
        <v>Mar-Apr</v>
      </c>
      <c r="D2866" s="35" t="n">
        <f aca="false">IFERROR(Counts!P2866,"")</f>
        <v>59</v>
      </c>
      <c r="E2866" s="36" t="n">
        <f aca="false">IFERROR(Counts!R2866/Counts!Q2866,"")</f>
        <v>0.178571428571429</v>
      </c>
      <c r="F2866" s="36" t="n">
        <f aca="false">IFERROR((Counts!R2866+Counts!V2866+Counts!W2866)/(Counts!Q2866+Counts!V2866+Counts!W2866+Counts!X2866),"")</f>
        <v>0.203389830508475</v>
      </c>
      <c r="G2866" s="36" t="n">
        <f aca="false">IFERROR((Counts!R2866+Counts!S2866+2*Counts!T2866+3*Counts!U2866)/Counts!Q2866,"")</f>
        <v>0.303571428571429</v>
      </c>
      <c r="H2866" s="35" t="n">
        <f aca="false">IFERROR(Counts!U2866,"")</f>
        <v>1</v>
      </c>
      <c r="I2866" s="36" t="n">
        <f aca="false">IFERROR(Counts!Z2866/Counts!AA2866,"")</f>
        <v>0.21864406779661</v>
      </c>
      <c r="J2866" s="36" t="n">
        <f aca="false">IFERROR(Counts!AB2866/Counts!AA2866,"")</f>
        <v>0.197610169491525</v>
      </c>
      <c r="K2866" s="37" t="n">
        <f aca="false">IFERROR((Counts!AB2866-Counts!Z2866)/Counts!AA2866,"")</f>
        <v>-0.0210338983050847</v>
      </c>
      <c r="L2866" s="38" t="n">
        <f aca="false">IFERROR(Counts!Y2866/Counts!P2866,"")</f>
        <v>0.152542372881356</v>
      </c>
      <c r="M2866" s="38" t="n">
        <f aca="false">IFERROR(Counts!V2866/Counts!P2866,"")</f>
        <v>0.0169491525423729</v>
      </c>
      <c r="N2866" s="38" t="n">
        <f aca="false">IFERROR(Counts!AD2866/Counts!AC2866,"")</f>
        <v>0.0416666666666667</v>
      </c>
      <c r="O2866" s="38" t="n">
        <f aca="false">IFERROR(Counts!AE2866/Counts!AC2866,"")</f>
        <v>0.375</v>
      </c>
      <c r="P2866" s="39" t="n">
        <f aca="false">IFERROR(Counts!AG2866/Counts!AF2866,"")</f>
        <v>88.40625</v>
      </c>
      <c r="Q2866" s="38" t="n">
        <f aca="false">IFERROR(Counts!AH2866/Counts!AC2866,"")</f>
        <v>0.291666666666667</v>
      </c>
      <c r="R2866" s="38" t="n">
        <f aca="false">IFERROR(Counts!N2866/Counts!M2866,"")</f>
        <v>0.348623853211009</v>
      </c>
      <c r="S2866" s="38" t="n">
        <f aca="false">IFERROR(Counts!K2866/Counts!J2866,"")</f>
        <v>0.590909090909091</v>
      </c>
      <c r="T2866" s="38" t="n">
        <f aca="false">IFERROR(Counts!I2866/Counts!H2866,"")</f>
        <v>0.155339805825243</v>
      </c>
      <c r="U2866" s="38" t="n">
        <f aca="false">IFERROR(1-Counts!L2866/Counts!K2866,"")</f>
        <v>0.907692307692308</v>
      </c>
      <c r="V2866" s="39" t="n">
        <f aca="false">IFERROR(Counts!AJ2866/Counts!AI2866,"")</f>
        <v>67.3337209302326</v>
      </c>
      <c r="W2866" s="38" t="n">
        <f aca="false">IFERROR(Counts!AK2866/Counts!AI2866,"")</f>
        <v>0</v>
      </c>
      <c r="X2866" s="40" t="n">
        <f aca="false">IFERROR(Counts!O2866,"")</f>
        <v>-4.884</v>
      </c>
      <c r="Y2866" s="36" t="n">
        <f aca="false">IFERROR(INDEX('Season Counts'!$Y$2:$Y$740,$AF2866)/INDEX('Season Counts'!$X$2:$X$740,$AF2866),"")</f>
        <v>0.288509915014164</v>
      </c>
      <c r="Z2866" s="37" t="n">
        <f aca="false">IFERROR(J2866-Y2866,"")</f>
        <v>-0.0908997455226389</v>
      </c>
      <c r="AA2866" s="38" t="n">
        <f aca="false">IFERROR(INDEX('Season Counts'!$K$2:$K$740,$AF2866)/INDEX('Season Counts'!$J$2:$J$740,$AF2866),"")</f>
        <v>0.386524822695035</v>
      </c>
      <c r="AB2866" s="41" t="n">
        <f aca="false">IFERROR(R2866-AA2866,"")</f>
        <v>-0.0379009694840263</v>
      </c>
      <c r="AC2866" s="39" t="n">
        <f aca="false">IFERROR(INDEX('Season Counts'!$AG$2:$AG$740,$AF2866)/INDEX('Season Counts'!$AF$2:$AF$740,$AF2866),"")</f>
        <v>67.6587452471483</v>
      </c>
      <c r="AD2866" s="40" t="n">
        <f aca="false">IFERROR(V2866-AC2866,"")</f>
        <v>-0.32502431691573</v>
      </c>
      <c r="AE2866" s="4" t="str">
        <f aca="false">IF(D2866&lt;Guide!$C$21,"Low PA",IF(TRIM(IF(ISNUMBER(AD2866),IF(N(AD2866)&lt;=-Guide!$C$24,"▼ Bat Speed  ",IF(N(AD2866)&gt;=Guide!$C$24,"▲ Bat Speed  ","")),"")&amp;IF(N(Z2866)&gt;=Guide!$C$22,"▲ Contact  ","")&amp;IF(N(Z2866)&lt;=-Guide!$C$22,"▼ Contact  ","")&amp;IF(N(AB2866)&gt;=Guide!$C$23,"▲ Chase  ","")&amp;IF(N(AB2866)&lt;=-Guide!$C$23,"▼ Chase  ",""))="","Stable",TRIM(IF(ISNUMBER(AD2866),IF(N(AD2866)&lt;=-Guide!$C$24,"▼ Bat Speed  ",IF(N(AD2866)&gt;=Guide!$C$24,"▲ Bat Speed  ","")),"")&amp;IF(N(Z2866)&gt;=Guide!$C$22,"▲ Contact  ","")&amp;IF(N(Z2866)&lt;=-Guide!$C$22,"▼ Contact  ","")&amp;IF(N(AB2866)&gt;=Guide!$C$23,"▲ Chase  ","")&amp;IF(N(AB2866)&lt;=-Guide!$C$23,"▼ Chase  ",""))))</f>
        <v>▼ Contact</v>
      </c>
      <c r="AF2866" s="35" t="n">
        <f aca="false">MATCH(Counts!A2866,'Season Counts'!$A$2:$A$740,0)</f>
        <v>729</v>
      </c>
    </row>
    <row r="2867" customFormat="false" ht="15" hidden="false" customHeight="false" outlineLevel="0" collapsed="false">
      <c r="A2867" s="34" t="str">
        <f aca="false">Counts!B2867</f>
        <v>WSH</v>
      </c>
      <c r="B2867" s="5" t="str">
        <f aca="false">Counts!C2867</f>
        <v>Keibert Ruiz</v>
      </c>
      <c r="C2867" s="34" t="str">
        <f aca="false">Counts!F2867</f>
        <v>May</v>
      </c>
      <c r="D2867" s="35" t="n">
        <f aca="false">IFERROR(Counts!P2867,"")</f>
        <v>60</v>
      </c>
      <c r="E2867" s="36" t="n">
        <f aca="false">IFERROR(Counts!R2867/Counts!Q2867,"")</f>
        <v>0.379310344827586</v>
      </c>
      <c r="F2867" s="36" t="n">
        <f aca="false">IFERROR((Counts!R2867+Counts!V2867+Counts!W2867)/(Counts!Q2867+Counts!V2867+Counts!W2867+Counts!X2867),"")</f>
        <v>0.383333333333333</v>
      </c>
      <c r="G2867" s="36" t="n">
        <f aca="false">IFERROR((Counts!R2867+Counts!S2867+2*Counts!T2867+3*Counts!U2867)/Counts!Q2867,"")</f>
        <v>0.724137931034483</v>
      </c>
      <c r="H2867" s="35" t="n">
        <f aca="false">IFERROR(Counts!U2867,"")</f>
        <v>4</v>
      </c>
      <c r="I2867" s="36" t="n">
        <f aca="false">IFERROR(Counts!Z2867/Counts!AA2867,"")</f>
        <v>0.461666666666667</v>
      </c>
      <c r="J2867" s="36" t="n">
        <f aca="false">IFERROR(Counts!AB2867/Counts!AA2867,"")</f>
        <v>0.327383333333333</v>
      </c>
      <c r="K2867" s="37" t="n">
        <f aca="false">IFERROR((Counts!AB2867-Counts!Z2867)/Counts!AA2867,"")</f>
        <v>-0.134283333333333</v>
      </c>
      <c r="L2867" s="38" t="n">
        <f aca="false">IFERROR(Counts!Y2867/Counts!P2867,"")</f>
        <v>0.15</v>
      </c>
      <c r="M2867" s="38" t="n">
        <f aca="false">IFERROR(Counts!V2867/Counts!P2867,"")</f>
        <v>0.0166666666666667</v>
      </c>
      <c r="N2867" s="38" t="n">
        <f aca="false">IFERROR(Counts!AD2867/Counts!AC2867,"")</f>
        <v>0.1</v>
      </c>
      <c r="O2867" s="38" t="n">
        <f aca="false">IFERROR(Counts!AE2867/Counts!AC2867,"")</f>
        <v>0.46</v>
      </c>
      <c r="P2867" s="39" t="n">
        <f aca="false">IFERROR(Counts!AG2867/Counts!AF2867,"")</f>
        <v>90.854</v>
      </c>
      <c r="Q2867" s="38" t="n">
        <f aca="false">IFERROR(Counts!AH2867/Counts!AC2867,"")</f>
        <v>0.42</v>
      </c>
      <c r="R2867" s="38" t="n">
        <f aca="false">IFERROR(Counts!N2867/Counts!M2867,"")</f>
        <v>0.383720930232558</v>
      </c>
      <c r="S2867" s="38" t="n">
        <f aca="false">IFERROR(Counts!K2867/Counts!J2867,"")</f>
        <v>0.61</v>
      </c>
      <c r="T2867" s="38" t="n">
        <f aca="false">IFERROR(Counts!I2867/Counts!H2867,"")</f>
        <v>0.0957446808510638</v>
      </c>
      <c r="U2867" s="38" t="n">
        <f aca="false">IFERROR(1-Counts!L2867/Counts!K2867,"")</f>
        <v>0.967213114754098</v>
      </c>
      <c r="V2867" s="39" t="n">
        <f aca="false">IFERROR(Counts!AJ2867/Counts!AI2867,"")</f>
        <v>67.8271604938272</v>
      </c>
      <c r="W2867" s="38" t="n">
        <f aca="false">IFERROR(Counts!AK2867/Counts!AI2867,"")</f>
        <v>0</v>
      </c>
      <c r="X2867" s="40" t="n">
        <f aca="false">IFERROR(Counts!O2867,"")</f>
        <v>5.294</v>
      </c>
      <c r="Y2867" s="36" t="n">
        <f aca="false">IFERROR(INDEX('Season Counts'!$Y$2:$Y$740,$AF2867)/INDEX('Season Counts'!$X$2:$X$740,$AF2867),"")</f>
        <v>0.288509915014164</v>
      </c>
      <c r="Z2867" s="37" t="n">
        <f aca="false">IFERROR(J2867-Y2867,"")</f>
        <v>0.0388734183191691</v>
      </c>
      <c r="AA2867" s="38" t="n">
        <f aca="false">IFERROR(INDEX('Season Counts'!$K$2:$K$740,$AF2867)/INDEX('Season Counts'!$J$2:$J$740,$AF2867),"")</f>
        <v>0.386524822695035</v>
      </c>
      <c r="AB2867" s="41" t="n">
        <f aca="false">IFERROR(R2867-AA2867,"")</f>
        <v>-0.00280389246247731</v>
      </c>
      <c r="AC2867" s="39" t="n">
        <f aca="false">IFERROR(INDEX('Season Counts'!$AG$2:$AG$740,$AF2867)/INDEX('Season Counts'!$AF$2:$AF$740,$AF2867),"")</f>
        <v>67.6587452471483</v>
      </c>
      <c r="AD2867" s="40" t="n">
        <f aca="false">IFERROR(V2867-AC2867,"")</f>
        <v>0.168415246678876</v>
      </c>
      <c r="AE2867" s="4" t="str">
        <f aca="false">IF(D2867&lt;Guide!$C$21,"Low PA",IF(TRIM(IF(ISNUMBER(AD2867),IF(N(AD2867)&lt;=-Guide!$C$24,"▼ Bat Speed  ",IF(N(AD2867)&gt;=Guide!$C$24,"▲ Bat Speed  ","")),"")&amp;IF(N(Z2867)&gt;=Guide!$C$22,"▲ Contact  ","")&amp;IF(N(Z2867)&lt;=-Guide!$C$22,"▼ Contact  ","")&amp;IF(N(AB2867)&gt;=Guide!$C$23,"▲ Chase  ","")&amp;IF(N(AB2867)&lt;=-Guide!$C$23,"▼ Chase  ",""))="","Stable",TRIM(IF(ISNUMBER(AD2867),IF(N(AD2867)&lt;=-Guide!$C$24,"▼ Bat Speed  ",IF(N(AD2867)&gt;=Guide!$C$24,"▲ Bat Speed  ","")),"")&amp;IF(N(Z2867)&gt;=Guide!$C$22,"▲ Contact  ","")&amp;IF(N(Z2867)&lt;=-Guide!$C$22,"▼ Contact  ","")&amp;IF(N(AB2867)&gt;=Guide!$C$23,"▲ Chase  ","")&amp;IF(N(AB2867)&lt;=-Guide!$C$23,"▼ Chase  ",""))))</f>
        <v>Stable</v>
      </c>
      <c r="AF2867" s="35" t="n">
        <f aca="false">MATCH(Counts!A2867,'Season Counts'!$A$2:$A$740,0)</f>
        <v>729</v>
      </c>
    </row>
    <row r="2868" customFormat="false" ht="15" hidden="false" customHeight="false" outlineLevel="0" collapsed="false">
      <c r="A2868" s="34" t="str">
        <f aca="false">Counts!B2868</f>
        <v>WSH</v>
      </c>
      <c r="B2868" s="5" t="str">
        <f aca="false">Counts!C2868</f>
        <v>Keibert Ruiz</v>
      </c>
      <c r="C2868" s="34" t="str">
        <f aca="false">Counts!F2868</f>
        <v>Jun</v>
      </c>
      <c r="D2868" s="35" t="n">
        <f aca="false">IFERROR(Counts!P2868,"")</f>
        <v>71</v>
      </c>
      <c r="E2868" s="36" t="n">
        <f aca="false">IFERROR(Counts!R2868/Counts!Q2868,"")</f>
        <v>0.292307692307692</v>
      </c>
      <c r="F2868" s="36" t="n">
        <f aca="false">IFERROR((Counts!R2868+Counts!V2868+Counts!W2868)/(Counts!Q2868+Counts!V2868+Counts!W2868+Counts!X2868),"")</f>
        <v>0.352112676056338</v>
      </c>
      <c r="G2868" s="36" t="n">
        <f aca="false">IFERROR((Counts!R2868+Counts!S2868+2*Counts!T2868+3*Counts!U2868)/Counts!Q2868,"")</f>
        <v>0.4</v>
      </c>
      <c r="H2868" s="35" t="n">
        <f aca="false">IFERROR(Counts!U2868,"")</f>
        <v>1</v>
      </c>
      <c r="I2868" s="36" t="n">
        <f aca="false">IFERROR(Counts!Z2868/Counts!AA2868,"")</f>
        <v>0.335211267605634</v>
      </c>
      <c r="J2868" s="36" t="n">
        <f aca="false">IFERROR(Counts!AB2868/Counts!AA2868,"")</f>
        <v>0.298915492957746</v>
      </c>
      <c r="K2868" s="37" t="n">
        <f aca="false">IFERROR((Counts!AB2868-Counts!Z2868)/Counts!AA2868,"")</f>
        <v>-0.0362957746478874</v>
      </c>
      <c r="L2868" s="38" t="n">
        <f aca="false">IFERROR(Counts!Y2868/Counts!P2868,"")</f>
        <v>0.0985915492957746</v>
      </c>
      <c r="M2868" s="38" t="n">
        <f aca="false">IFERROR(Counts!V2868/Counts!P2868,"")</f>
        <v>0.0704225352112676</v>
      </c>
      <c r="N2868" s="38" t="n">
        <f aca="false">IFERROR(Counts!AD2868/Counts!AC2868,"")</f>
        <v>0.0172413793103448</v>
      </c>
      <c r="O2868" s="38" t="n">
        <f aca="false">IFERROR(Counts!AE2868/Counts!AC2868,"")</f>
        <v>0.362068965517241</v>
      </c>
      <c r="P2868" s="39" t="n">
        <f aca="false">IFERROR(Counts!AG2868/Counts!AF2868,"")</f>
        <v>87.0155172413793</v>
      </c>
      <c r="Q2868" s="38" t="n">
        <f aca="false">IFERROR(Counts!AH2868/Counts!AC2868,"")</f>
        <v>0.258620689655172</v>
      </c>
      <c r="R2868" s="38" t="n">
        <f aca="false">IFERROR(Counts!N2868/Counts!M2868,"")</f>
        <v>0.367521367521368</v>
      </c>
      <c r="S2868" s="38" t="n">
        <f aca="false">IFERROR(Counts!K2868/Counts!J2868,"")</f>
        <v>0.712871287128713</v>
      </c>
      <c r="T2868" s="38" t="n">
        <f aca="false">IFERROR(Counts!I2868/Counts!H2868,"")</f>
        <v>0.147826086956522</v>
      </c>
      <c r="U2868" s="38" t="n">
        <f aca="false">IFERROR(1-Counts!L2868/Counts!K2868,"")</f>
        <v>0.944444444444444</v>
      </c>
      <c r="V2868" s="39" t="n">
        <f aca="false">IFERROR(Counts!AJ2868/Counts!AI2868,"")</f>
        <v>68.0970297029703</v>
      </c>
      <c r="W2868" s="38" t="n">
        <f aca="false">IFERROR(Counts!AK2868/Counts!AI2868,"")</f>
        <v>0.0099009900990099</v>
      </c>
      <c r="X2868" s="40" t="n">
        <f aca="false">IFERROR(Counts!O2868,"")</f>
        <v>0.756</v>
      </c>
      <c r="Y2868" s="36" t="n">
        <f aca="false">IFERROR(INDEX('Season Counts'!$Y$2:$Y$740,$AF2868)/INDEX('Season Counts'!$X$2:$X$740,$AF2868),"")</f>
        <v>0.288509915014164</v>
      </c>
      <c r="Z2868" s="37" t="n">
        <f aca="false">IFERROR(J2868-Y2868,"")</f>
        <v>0.0104055779435822</v>
      </c>
      <c r="AA2868" s="38" t="n">
        <f aca="false">IFERROR(INDEX('Season Counts'!$K$2:$K$740,$AF2868)/INDEX('Season Counts'!$J$2:$J$740,$AF2868),"")</f>
        <v>0.386524822695035</v>
      </c>
      <c r="AB2868" s="41" t="n">
        <f aca="false">IFERROR(R2868-AA2868,"")</f>
        <v>-0.0190034551736679</v>
      </c>
      <c r="AC2868" s="39" t="n">
        <f aca="false">IFERROR(INDEX('Season Counts'!$AG$2:$AG$740,$AF2868)/INDEX('Season Counts'!$AF$2:$AF$740,$AF2868),"")</f>
        <v>67.6587452471483</v>
      </c>
      <c r="AD2868" s="40" t="n">
        <f aca="false">IFERROR(V2868-AC2868,"")</f>
        <v>0.438284455822014</v>
      </c>
      <c r="AE2868" s="4" t="str">
        <f aca="false">IF(D2868&lt;Guide!$C$21,"Low PA",IF(TRIM(IF(ISNUMBER(AD2868),IF(N(AD2868)&lt;=-Guide!$C$24,"▼ Bat Speed  ",IF(N(AD2868)&gt;=Guide!$C$24,"▲ Bat Speed  ","")),"")&amp;IF(N(Z2868)&gt;=Guide!$C$22,"▲ Contact  ","")&amp;IF(N(Z2868)&lt;=-Guide!$C$22,"▼ Contact  ","")&amp;IF(N(AB2868)&gt;=Guide!$C$23,"▲ Chase  ","")&amp;IF(N(AB2868)&lt;=-Guide!$C$23,"▼ Chase  ",""))="","Stable",TRIM(IF(ISNUMBER(AD2868),IF(N(AD2868)&lt;=-Guide!$C$24,"▼ Bat Speed  ",IF(N(AD2868)&gt;=Guide!$C$24,"▲ Bat Speed  ","")),"")&amp;IF(N(Z2868)&gt;=Guide!$C$22,"▲ Contact  ","")&amp;IF(N(Z2868)&lt;=-Guide!$C$22,"▼ Contact  ","")&amp;IF(N(AB2868)&gt;=Guide!$C$23,"▲ Chase  ","")&amp;IF(N(AB2868)&lt;=-Guide!$C$23,"▼ Chase  ",""))))</f>
        <v>Stable</v>
      </c>
      <c r="AF2868" s="35" t="n">
        <f aca="false">MATCH(Counts!A2868,'Season Counts'!$A$2:$A$740,0)</f>
        <v>729</v>
      </c>
    </row>
    <row r="2869" customFormat="false" ht="15" hidden="false" customHeight="false" outlineLevel="0" collapsed="false">
      <c r="A2869" s="34" t="str">
        <f aca="false">Counts!B2869</f>
        <v>WSH</v>
      </c>
      <c r="B2869" s="5" t="str">
        <f aca="false">Counts!C2869</f>
        <v>Keibert Ruiz</v>
      </c>
      <c r="C2869" s="34" t="str">
        <f aca="false">Counts!F2869</f>
        <v>Jul</v>
      </c>
      <c r="D2869" s="35" t="n">
        <f aca="false">IFERROR(Counts!P2869,"")</f>
        <v>52</v>
      </c>
      <c r="E2869" s="36" t="n">
        <f aca="false">IFERROR(Counts!R2869/Counts!Q2869,"")</f>
        <v>0.183673469387755</v>
      </c>
      <c r="F2869" s="36" t="n">
        <f aca="false">IFERROR((Counts!R2869+Counts!V2869+Counts!W2869)/(Counts!Q2869+Counts!V2869+Counts!W2869+Counts!X2869),"")</f>
        <v>0.211538461538462</v>
      </c>
      <c r="G2869" s="36" t="n">
        <f aca="false">IFERROR((Counts!R2869+Counts!S2869+2*Counts!T2869+3*Counts!U2869)/Counts!Q2869,"")</f>
        <v>0.326530612244898</v>
      </c>
      <c r="H2869" s="35" t="n">
        <f aca="false">IFERROR(Counts!U2869,"")</f>
        <v>1</v>
      </c>
      <c r="I2869" s="36" t="n">
        <f aca="false">IFERROR(Counts!Z2869/Counts!AA2869,"")</f>
        <v>0.230769230769231</v>
      </c>
      <c r="J2869" s="36" t="n">
        <f aca="false">IFERROR(Counts!AB2869/Counts!AA2869,"")</f>
        <v>0.241480769230769</v>
      </c>
      <c r="K2869" s="37" t="n">
        <f aca="false">IFERROR((Counts!AB2869-Counts!Z2869)/Counts!AA2869,"")</f>
        <v>0.0107115384615385</v>
      </c>
      <c r="L2869" s="38" t="n">
        <f aca="false">IFERROR(Counts!Y2869/Counts!P2869,"")</f>
        <v>0.0769230769230769</v>
      </c>
      <c r="M2869" s="38" t="n">
        <f aca="false">IFERROR(Counts!V2869/Counts!P2869,"")</f>
        <v>0.0384615384615385</v>
      </c>
      <c r="N2869" s="38" t="n">
        <f aca="false">IFERROR(Counts!AD2869/Counts!AC2869,"")</f>
        <v>0.0434782608695652</v>
      </c>
      <c r="O2869" s="38" t="n">
        <f aca="false">IFERROR(Counts!AE2869/Counts!AC2869,"")</f>
        <v>0.282608695652174</v>
      </c>
      <c r="P2869" s="39" t="n">
        <f aca="false">IFERROR(Counts!AG2869/Counts!AF2869,"")</f>
        <v>84.7891304347826</v>
      </c>
      <c r="Q2869" s="38" t="n">
        <f aca="false">IFERROR(Counts!AH2869/Counts!AC2869,"")</f>
        <v>0.434782608695652</v>
      </c>
      <c r="R2869" s="38" t="n">
        <f aca="false">IFERROR(Counts!N2869/Counts!M2869,"")</f>
        <v>0.423076923076923</v>
      </c>
      <c r="S2869" s="38" t="n">
        <f aca="false">IFERROR(Counts!K2869/Counts!J2869,"")</f>
        <v>0.738095238095238</v>
      </c>
      <c r="T2869" s="38" t="n">
        <f aca="false">IFERROR(Counts!I2869/Counts!H2869,"")</f>
        <v>0.0842105263157895</v>
      </c>
      <c r="U2869" s="38" t="n">
        <f aca="false">IFERROR(1-Counts!L2869/Counts!K2869,"")</f>
        <v>0.951612903225807</v>
      </c>
      <c r="V2869" s="39" t="n">
        <f aca="false">IFERROR(Counts!AJ2869/Counts!AI2869,"")</f>
        <v>67.8224719101124</v>
      </c>
      <c r="W2869" s="38" t="n">
        <f aca="false">IFERROR(Counts!AK2869/Counts!AI2869,"")</f>
        <v>0.0224719101123596</v>
      </c>
      <c r="X2869" s="40" t="n">
        <f aca="false">IFERROR(Counts!O2869,"")</f>
        <v>-3.409</v>
      </c>
      <c r="Y2869" s="36" t="n">
        <f aca="false">IFERROR(INDEX('Season Counts'!$Y$2:$Y$740,$AF2869)/INDEX('Season Counts'!$X$2:$X$740,$AF2869),"")</f>
        <v>0.288509915014164</v>
      </c>
      <c r="Z2869" s="37" t="n">
        <f aca="false">IFERROR(J2869-Y2869,"")</f>
        <v>-0.047029145783395</v>
      </c>
      <c r="AA2869" s="38" t="n">
        <f aca="false">IFERROR(INDEX('Season Counts'!$K$2:$K$740,$AF2869)/INDEX('Season Counts'!$J$2:$J$740,$AF2869),"")</f>
        <v>0.386524822695035</v>
      </c>
      <c r="AB2869" s="41" t="n">
        <f aca="false">IFERROR(R2869-AA2869,"")</f>
        <v>0.0365521003818876</v>
      </c>
      <c r="AC2869" s="39" t="n">
        <f aca="false">IFERROR(INDEX('Season Counts'!$AG$2:$AG$740,$AF2869)/INDEX('Season Counts'!$AF$2:$AF$740,$AF2869),"")</f>
        <v>67.6587452471483</v>
      </c>
      <c r="AD2869" s="40" t="n">
        <f aca="false">IFERROR(V2869-AC2869,"")</f>
        <v>0.163726662964066</v>
      </c>
      <c r="AE2869" s="4" t="str">
        <f aca="false">IF(D2869&lt;Guide!$C$21,"Low PA",IF(TRIM(IF(ISNUMBER(AD2869),IF(N(AD2869)&lt;=-Guide!$C$24,"▼ Bat Speed  ",IF(N(AD2869)&gt;=Guide!$C$24,"▲ Bat Speed  ","")),"")&amp;IF(N(Z2869)&gt;=Guide!$C$22,"▲ Contact  ","")&amp;IF(N(Z2869)&lt;=-Guide!$C$22,"▼ Contact  ","")&amp;IF(N(AB2869)&gt;=Guide!$C$23,"▲ Chase  ","")&amp;IF(N(AB2869)&lt;=-Guide!$C$23,"▼ Chase  ",""))="","Stable",TRIM(IF(ISNUMBER(AD2869),IF(N(AD2869)&lt;=-Guide!$C$24,"▼ Bat Speed  ",IF(N(AD2869)&gt;=Guide!$C$24,"▲ Bat Speed  ","")),"")&amp;IF(N(Z2869)&gt;=Guide!$C$22,"▲ Contact  ","")&amp;IF(N(Z2869)&lt;=-Guide!$C$22,"▼ Contact  ","")&amp;IF(N(AB2869)&gt;=Guide!$C$23,"▲ Chase  ","")&amp;IF(N(AB2869)&lt;=-Guide!$C$23,"▼ Chase  ",""))))</f>
        <v>▼ Contact</v>
      </c>
      <c r="AF2869" s="35" t="n">
        <f aca="false">MATCH(Counts!A2869,'Season Counts'!$A$2:$A$740,0)</f>
        <v>729</v>
      </c>
    </row>
    <row r="2870" customFormat="false" ht="15" hidden="false" customHeight="false" outlineLevel="0" collapsed="false">
      <c r="A2870" s="34" t="str">
        <f aca="false">Counts!B2870</f>
        <v>WSH</v>
      </c>
      <c r="B2870" s="5" t="str">
        <f aca="false">Counts!C2870</f>
        <v>Keibert Ruiz</v>
      </c>
      <c r="C2870" s="34" t="str">
        <f aca="false">Counts!F2870</f>
        <v>Aug</v>
      </c>
      <c r="D2870" s="35" t="n">
        <f aca="false">IFERROR(Counts!P2870,"")</f>
        <v>72</v>
      </c>
      <c r="E2870" s="36" t="n">
        <f aca="false">IFERROR(Counts!R2870/Counts!Q2870,"")</f>
        <v>0.353846153846154</v>
      </c>
      <c r="F2870" s="36" t="n">
        <f aca="false">IFERROR((Counts!R2870+Counts!V2870+Counts!W2870)/(Counts!Q2870+Counts!V2870+Counts!W2870+Counts!X2870),"")</f>
        <v>0.416666666666667</v>
      </c>
      <c r="G2870" s="36" t="n">
        <f aca="false">IFERROR((Counts!R2870+Counts!S2870+2*Counts!T2870+3*Counts!U2870)/Counts!Q2870,"")</f>
        <v>0.476923076923077</v>
      </c>
      <c r="H2870" s="35" t="n">
        <f aca="false">IFERROR(Counts!U2870,"")</f>
        <v>2</v>
      </c>
      <c r="I2870" s="36" t="n">
        <f aca="false">IFERROR(Counts!Z2870/Counts!AA2870,"")</f>
        <v>0.391549295774648</v>
      </c>
      <c r="J2870" s="36" t="n">
        <f aca="false">IFERROR(Counts!AB2870/Counts!AA2870,"")</f>
        <v>0.33312676056338</v>
      </c>
      <c r="K2870" s="37" t="n">
        <f aca="false">IFERROR((Counts!AB2870-Counts!Z2870)/Counts!AA2870,"")</f>
        <v>-0.0584225352112676</v>
      </c>
      <c r="L2870" s="38" t="n">
        <f aca="false">IFERROR(Counts!Y2870/Counts!P2870,"")</f>
        <v>0.0833333333333333</v>
      </c>
      <c r="M2870" s="38" t="n">
        <f aca="false">IFERROR(Counts!V2870/Counts!P2870,"")</f>
        <v>0.0972222222222222</v>
      </c>
      <c r="N2870" s="38" t="n">
        <f aca="false">IFERROR(Counts!AD2870/Counts!AC2870,"")</f>
        <v>0.0338983050847458</v>
      </c>
      <c r="O2870" s="38" t="n">
        <f aca="false">IFERROR(Counts!AE2870/Counts!AC2870,"")</f>
        <v>0.338983050847458</v>
      </c>
      <c r="P2870" s="39" t="n">
        <f aca="false">IFERROR(Counts!AG2870/Counts!AF2870,"")</f>
        <v>87.835593220339</v>
      </c>
      <c r="Q2870" s="38" t="n">
        <f aca="false">IFERROR(Counts!AH2870/Counts!AC2870,"")</f>
        <v>0.372881355932203</v>
      </c>
      <c r="R2870" s="38" t="n">
        <f aca="false">IFERROR(Counts!N2870/Counts!M2870,"")</f>
        <v>0.345132743362832</v>
      </c>
      <c r="S2870" s="38" t="n">
        <f aca="false">IFERROR(Counts!K2870/Counts!J2870,"")</f>
        <v>0.7</v>
      </c>
      <c r="T2870" s="38" t="n">
        <f aca="false">IFERROR(Counts!I2870/Counts!H2870,"")</f>
        <v>0.129310344827586</v>
      </c>
      <c r="U2870" s="38" t="n">
        <f aca="false">IFERROR(1-Counts!L2870/Counts!K2870,"")</f>
        <v>0.974025974025974</v>
      </c>
      <c r="V2870" s="39" t="n">
        <f aca="false">IFERROR(Counts!AJ2870/Counts!AI2870,"")</f>
        <v>67.3971153846154</v>
      </c>
      <c r="W2870" s="38" t="n">
        <f aca="false">IFERROR(Counts!AK2870/Counts!AI2870,"")</f>
        <v>0.0192307692307692</v>
      </c>
      <c r="X2870" s="40" t="n">
        <f aca="false">IFERROR(Counts!O2870,"")</f>
        <v>4.732</v>
      </c>
      <c r="Y2870" s="36" t="n">
        <f aca="false">IFERROR(INDEX('Season Counts'!$Y$2:$Y$740,$AF2870)/INDEX('Season Counts'!$X$2:$X$740,$AF2870),"")</f>
        <v>0.288509915014164</v>
      </c>
      <c r="Z2870" s="37" t="n">
        <f aca="false">IFERROR(J2870-Y2870,"")</f>
        <v>0.044616845549216</v>
      </c>
      <c r="AA2870" s="38" t="n">
        <f aca="false">IFERROR(INDEX('Season Counts'!$K$2:$K$740,$AF2870)/INDEX('Season Counts'!$J$2:$J$740,$AF2870),"")</f>
        <v>0.386524822695035</v>
      </c>
      <c r="AB2870" s="41" t="n">
        <f aca="false">IFERROR(R2870-AA2870,"")</f>
        <v>-0.0413920793322036</v>
      </c>
      <c r="AC2870" s="39" t="n">
        <f aca="false">IFERROR(INDEX('Season Counts'!$AG$2:$AG$740,$AF2870)/INDEX('Season Counts'!$AF$2:$AF$740,$AF2870),"")</f>
        <v>67.6587452471483</v>
      </c>
      <c r="AD2870" s="40" t="n">
        <f aca="false">IFERROR(V2870-AC2870,"")</f>
        <v>-0.261629862532899</v>
      </c>
      <c r="AE2870" s="4" t="str">
        <f aca="false">IF(D2870&lt;Guide!$C$21,"Low PA",IF(TRIM(IF(ISNUMBER(AD2870),IF(N(AD2870)&lt;=-Guide!$C$24,"▼ Bat Speed  ",IF(N(AD2870)&gt;=Guide!$C$24,"▲ Bat Speed  ","")),"")&amp;IF(N(Z2870)&gt;=Guide!$C$22,"▲ Contact  ","")&amp;IF(N(Z2870)&lt;=-Guide!$C$22,"▼ Contact  ","")&amp;IF(N(AB2870)&gt;=Guide!$C$23,"▲ Chase  ","")&amp;IF(N(AB2870)&lt;=-Guide!$C$23,"▼ Chase  ",""))="","Stable",TRIM(IF(ISNUMBER(AD2870),IF(N(AD2870)&lt;=-Guide!$C$24,"▼ Bat Speed  ",IF(N(AD2870)&gt;=Guide!$C$24,"▲ Bat Speed  ","")),"")&amp;IF(N(Z2870)&gt;=Guide!$C$22,"▲ Contact  ","")&amp;IF(N(Z2870)&lt;=-Guide!$C$22,"▼ Contact  ","")&amp;IF(N(AB2870)&gt;=Guide!$C$23,"▲ Chase  ","")&amp;IF(N(AB2870)&lt;=-Guide!$C$23,"▼ Chase  ",""))))</f>
        <v>▲ Contact ▼ Chase</v>
      </c>
      <c r="AF2870" s="35" t="n">
        <f aca="false">MATCH(Counts!A2870,'Season Counts'!$A$2:$A$740,0)</f>
        <v>729</v>
      </c>
    </row>
    <row r="2871" customFormat="false" ht="15" hidden="false" customHeight="false" outlineLevel="0" collapsed="false">
      <c r="A2871" s="34" t="str">
        <f aca="false">Counts!B2871</f>
        <v>WSH</v>
      </c>
      <c r="B2871" s="5" t="str">
        <f aca="false">Counts!C2871</f>
        <v>Keibert Ruiz</v>
      </c>
      <c r="C2871" s="34" t="str">
        <f aca="false">Counts!F2871</f>
        <v>Sep</v>
      </c>
      <c r="D2871" s="35" t="n">
        <f aca="false">IFERROR(Counts!P2871,"")</f>
        <v>40</v>
      </c>
      <c r="E2871" s="36" t="n">
        <f aca="false">IFERROR(Counts!R2871/Counts!Q2871,"")</f>
        <v>0.256410256410256</v>
      </c>
      <c r="F2871" s="36" t="n">
        <f aca="false">IFERROR((Counts!R2871+Counts!V2871+Counts!W2871)/(Counts!Q2871+Counts!V2871+Counts!W2871+Counts!X2871),"")</f>
        <v>0.275</v>
      </c>
      <c r="G2871" s="36" t="n">
        <f aca="false">IFERROR((Counts!R2871+Counts!S2871+2*Counts!T2871+3*Counts!U2871)/Counts!Q2871,"")</f>
        <v>0.384615384615385</v>
      </c>
      <c r="H2871" s="35" t="n">
        <f aca="false">IFERROR(Counts!U2871,"")</f>
        <v>1</v>
      </c>
      <c r="I2871" s="36" t="n">
        <f aca="false">IFERROR(Counts!Z2871/Counts!AA2871,"")</f>
        <v>0.2875</v>
      </c>
      <c r="J2871" s="36" t="n">
        <f aca="false">IFERROR(Counts!AB2871/Counts!AA2871,"")</f>
        <v>0.32775</v>
      </c>
      <c r="K2871" s="37" t="n">
        <f aca="false">IFERROR((Counts!AB2871-Counts!Z2871)/Counts!AA2871,"")</f>
        <v>0.04025</v>
      </c>
      <c r="L2871" s="38" t="n">
        <f aca="false">IFERROR(Counts!Y2871/Counts!P2871,"")</f>
        <v>0.05</v>
      </c>
      <c r="M2871" s="38" t="n">
        <f aca="false">IFERROR(Counts!V2871/Counts!P2871,"")</f>
        <v>0</v>
      </c>
      <c r="N2871" s="38" t="n">
        <f aca="false">IFERROR(Counts!AD2871/Counts!AC2871,"")</f>
        <v>0.0810810810810811</v>
      </c>
      <c r="O2871" s="38" t="n">
        <f aca="false">IFERROR(Counts!AE2871/Counts!AC2871,"")</f>
        <v>0.378378378378378</v>
      </c>
      <c r="P2871" s="39" t="n">
        <f aca="false">IFERROR(Counts!AG2871/Counts!AF2871,"")</f>
        <v>87.2324324324324</v>
      </c>
      <c r="Q2871" s="38" t="n">
        <f aca="false">IFERROR(Counts!AH2871/Counts!AC2871,"")</f>
        <v>0.324324324324324</v>
      </c>
      <c r="R2871" s="38" t="n">
        <f aca="false">IFERROR(Counts!N2871/Counts!M2871,"")</f>
        <v>0.524590163934426</v>
      </c>
      <c r="S2871" s="38" t="n">
        <f aca="false">IFERROR(Counts!K2871/Counts!J2871,"")</f>
        <v>0.655172413793103</v>
      </c>
      <c r="T2871" s="38" t="n">
        <f aca="false">IFERROR(Counts!I2871/Counts!H2871,"")</f>
        <v>0.157142857142857</v>
      </c>
      <c r="U2871" s="38" t="n">
        <f aca="false">IFERROR(1-Counts!L2871/Counts!K2871,"")</f>
        <v>0.894736842105263</v>
      </c>
      <c r="V2871" s="39" t="n">
        <f aca="false">IFERROR(Counts!AJ2871/Counts!AI2871,"")</f>
        <v>67.3923076923077</v>
      </c>
      <c r="W2871" s="38" t="n">
        <f aca="false">IFERROR(Counts!AK2871/Counts!AI2871,"")</f>
        <v>0</v>
      </c>
      <c r="X2871" s="40" t="n">
        <f aca="false">IFERROR(Counts!O2871,"")</f>
        <v>-1.207</v>
      </c>
      <c r="Y2871" s="36" t="n">
        <f aca="false">IFERROR(INDEX('Season Counts'!$Y$2:$Y$740,$AF2871)/INDEX('Season Counts'!$X$2:$X$740,$AF2871),"")</f>
        <v>0.288509915014164</v>
      </c>
      <c r="Z2871" s="37" t="n">
        <f aca="false">IFERROR(J2871-Y2871,"")</f>
        <v>0.0392400849858357</v>
      </c>
      <c r="AA2871" s="38" t="n">
        <f aca="false">IFERROR(INDEX('Season Counts'!$K$2:$K$740,$AF2871)/INDEX('Season Counts'!$J$2:$J$740,$AF2871),"")</f>
        <v>0.386524822695035</v>
      </c>
      <c r="AB2871" s="41" t="n">
        <f aca="false">IFERROR(R2871-AA2871,"")</f>
        <v>0.138065341239391</v>
      </c>
      <c r="AC2871" s="39" t="n">
        <f aca="false">IFERROR(INDEX('Season Counts'!$AG$2:$AG$740,$AF2871)/INDEX('Season Counts'!$AF$2:$AF$740,$AF2871),"")</f>
        <v>67.6587452471483</v>
      </c>
      <c r="AD2871" s="40" t="n">
        <f aca="false">IFERROR(V2871-AC2871,"")</f>
        <v>-0.266437554840593</v>
      </c>
      <c r="AE2871" s="4" t="str">
        <f aca="false">IF(D2871&lt;Guide!$C$21,"Low PA",IF(TRIM(IF(ISNUMBER(AD2871),IF(N(AD2871)&lt;=-Guide!$C$24,"▼ Bat Speed  ",IF(N(AD2871)&gt;=Guide!$C$24,"▲ Bat Speed  ","")),"")&amp;IF(N(Z2871)&gt;=Guide!$C$22,"▲ Contact  ","")&amp;IF(N(Z2871)&lt;=-Guide!$C$22,"▼ Contact  ","")&amp;IF(N(AB2871)&gt;=Guide!$C$23,"▲ Chase  ","")&amp;IF(N(AB2871)&lt;=-Guide!$C$23,"▼ Chase  ",""))="","Stable",TRIM(IF(ISNUMBER(AD2871),IF(N(AD2871)&lt;=-Guide!$C$24,"▼ Bat Speed  ",IF(N(AD2871)&gt;=Guide!$C$24,"▲ Bat Speed  ","")),"")&amp;IF(N(Z2871)&gt;=Guide!$C$22,"▲ Contact  ","")&amp;IF(N(Z2871)&lt;=-Guide!$C$22,"▼ Contact  ","")&amp;IF(N(AB2871)&gt;=Guide!$C$23,"▲ Chase  ","")&amp;IF(N(AB2871)&lt;=-Guide!$C$23,"▼ Chase  ",""))))</f>
        <v>▲ Chase</v>
      </c>
      <c r="AF2871" s="35" t="n">
        <f aca="false">MATCH(Counts!A2871,'Season Counts'!$A$2:$A$740,0)</f>
        <v>729</v>
      </c>
    </row>
    <row r="2872" customFormat="false" ht="15" hidden="false" customHeight="false" outlineLevel="0" collapsed="false">
      <c r="A2872" s="34" t="str">
        <f aca="false">Counts!B2872</f>
        <v>WSH</v>
      </c>
      <c r="B2872" s="5" t="str">
        <f aca="false">Counts!C2872</f>
        <v>Curtis Mead</v>
      </c>
      <c r="C2872" s="34" t="str">
        <f aca="false">Counts!F2872</f>
        <v>Mar-Apr</v>
      </c>
      <c r="D2872" s="35" t="n">
        <f aca="false">IFERROR(Counts!P2872,"")</f>
        <v>71</v>
      </c>
      <c r="E2872" s="36" t="n">
        <f aca="false">IFERROR(Counts!R2872/Counts!Q2872,"")</f>
        <v>0.222222222222222</v>
      </c>
      <c r="F2872" s="36" t="n">
        <f aca="false">IFERROR((Counts!R2872+Counts!V2872+Counts!W2872)/(Counts!Q2872+Counts!V2872+Counts!W2872+Counts!X2872),"")</f>
        <v>0.309859154929577</v>
      </c>
      <c r="G2872" s="36" t="n">
        <f aca="false">IFERROR((Counts!R2872+Counts!S2872+2*Counts!T2872+3*Counts!U2872)/Counts!Q2872,"")</f>
        <v>0.476190476190476</v>
      </c>
      <c r="H2872" s="35" t="n">
        <f aca="false">IFERROR(Counts!U2872,"")</f>
        <v>4</v>
      </c>
      <c r="I2872" s="36" t="n">
        <f aca="false">IFERROR(Counts!Z2872/Counts!AA2872,"")</f>
        <v>0.338028169014085</v>
      </c>
      <c r="J2872" s="36" t="n">
        <f aca="false">IFERROR(Counts!AB2872/Counts!AA2872,"")</f>
        <v>0.348140845070423</v>
      </c>
      <c r="K2872" s="37" t="n">
        <f aca="false">IFERROR((Counts!AB2872-Counts!Z2872)/Counts!AA2872,"")</f>
        <v>0.010112676056338</v>
      </c>
      <c r="L2872" s="38" t="n">
        <f aca="false">IFERROR(Counts!Y2872/Counts!P2872,"")</f>
        <v>0.154929577464789</v>
      </c>
      <c r="M2872" s="38" t="n">
        <f aca="false">IFERROR(Counts!V2872/Counts!P2872,"")</f>
        <v>0.0985915492957746</v>
      </c>
      <c r="N2872" s="38" t="n">
        <f aca="false">IFERROR(Counts!AD2872/Counts!AC2872,"")</f>
        <v>0.0961538461538462</v>
      </c>
      <c r="O2872" s="38" t="n">
        <f aca="false">IFERROR(Counts!AE2872/Counts!AC2872,"")</f>
        <v>0.442307692307692</v>
      </c>
      <c r="P2872" s="39" t="n">
        <f aca="false">IFERROR(Counts!AG2872/Counts!AF2872,"")</f>
        <v>89.3326923076923</v>
      </c>
      <c r="Q2872" s="38" t="n">
        <f aca="false">IFERROR(Counts!AH2872/Counts!AC2872,"")</f>
        <v>0.25</v>
      </c>
      <c r="R2872" s="38" t="n">
        <f aca="false">IFERROR(Counts!N2872/Counts!M2872,"")</f>
        <v>0.27027027027027</v>
      </c>
      <c r="S2872" s="38" t="n">
        <f aca="false">IFERROR(Counts!K2872/Counts!J2872,"")</f>
        <v>0.588652482269504</v>
      </c>
      <c r="T2872" s="38" t="n">
        <f aca="false">IFERROR(Counts!I2872/Counts!H2872,"")</f>
        <v>0.16260162601626</v>
      </c>
      <c r="U2872" s="38" t="n">
        <f aca="false">IFERROR(1-Counts!L2872/Counts!K2872,"")</f>
        <v>0.903614457831325</v>
      </c>
      <c r="V2872" s="39" t="n">
        <f aca="false">IFERROR(Counts!AJ2872/Counts!AI2872,"")</f>
        <v>72.2314814814815</v>
      </c>
      <c r="W2872" s="38" t="n">
        <f aca="false">IFERROR(Counts!AK2872/Counts!AI2872,"")</f>
        <v>0.259259259259259</v>
      </c>
      <c r="X2872" s="40" t="n">
        <f aca="false">IFERROR(Counts!O2872,"")</f>
        <v>1.257</v>
      </c>
      <c r="Y2872" s="36" t="n">
        <f aca="false">IFERROR(INDEX('Season Counts'!$Y$2:$Y$740,$AF2872)/INDEX('Season Counts'!$X$2:$X$740,$AF2872),"")</f>
        <v>0.358271604938272</v>
      </c>
      <c r="Z2872" s="37" t="n">
        <f aca="false">IFERROR(J2872-Y2872,"")</f>
        <v>-0.0101307598678491</v>
      </c>
      <c r="AA2872" s="38" t="n">
        <f aca="false">IFERROR(INDEX('Season Counts'!$K$2:$K$740,$AF2872)/INDEX('Season Counts'!$J$2:$J$740,$AF2872),"")</f>
        <v>0.251700680272109</v>
      </c>
      <c r="AB2872" s="41" t="n">
        <f aca="false">IFERROR(R2872-AA2872,"")</f>
        <v>0.0185695899981614</v>
      </c>
      <c r="AC2872" s="39" t="n">
        <f aca="false">IFERROR(INDEX('Season Counts'!$AG$2:$AG$740,$AF2872)/INDEX('Season Counts'!$AF$2:$AF$740,$AF2872),"")</f>
        <v>72.5346613545817</v>
      </c>
      <c r="AD2872" s="40" t="n">
        <f aca="false">IFERROR(V2872-AC2872,"")</f>
        <v>-0.303179873100191</v>
      </c>
      <c r="AE2872" s="4" t="str">
        <f aca="false">IF(D2872&lt;Guide!$C$21,"Low PA",IF(TRIM(IF(ISNUMBER(AD2872),IF(N(AD2872)&lt;=-Guide!$C$24,"▼ Bat Speed  ",IF(N(AD2872)&gt;=Guide!$C$24,"▲ Bat Speed  ","")),"")&amp;IF(N(Z2872)&gt;=Guide!$C$22,"▲ Contact  ","")&amp;IF(N(Z2872)&lt;=-Guide!$C$22,"▼ Contact  ","")&amp;IF(N(AB2872)&gt;=Guide!$C$23,"▲ Chase  ","")&amp;IF(N(AB2872)&lt;=-Guide!$C$23,"▼ Chase  ",""))="","Stable",TRIM(IF(ISNUMBER(AD2872),IF(N(AD2872)&lt;=-Guide!$C$24,"▼ Bat Speed  ",IF(N(AD2872)&gt;=Guide!$C$24,"▲ Bat Speed  ","")),"")&amp;IF(N(Z2872)&gt;=Guide!$C$22,"▲ Contact  ","")&amp;IF(N(Z2872)&lt;=-Guide!$C$22,"▼ Contact  ","")&amp;IF(N(AB2872)&gt;=Guide!$C$23,"▲ Chase  ","")&amp;IF(N(AB2872)&lt;=-Guide!$C$23,"▼ Chase  ",""))))</f>
        <v>Stable</v>
      </c>
      <c r="AF2872" s="35" t="n">
        <f aca="false">MATCH(Counts!A2872,'Season Counts'!$A$2:$A$740,0)</f>
        <v>730</v>
      </c>
    </row>
    <row r="2873" customFormat="false" ht="15" hidden="false" customHeight="false" outlineLevel="0" collapsed="false">
      <c r="A2873" s="34" t="str">
        <f aca="false">Counts!B2873</f>
        <v>WSH</v>
      </c>
      <c r="B2873" s="5" t="str">
        <f aca="false">Counts!C2873</f>
        <v>Curtis Mead</v>
      </c>
      <c r="C2873" s="34" t="str">
        <f aca="false">Counts!F2873</f>
        <v>May</v>
      </c>
      <c r="D2873" s="35" t="n">
        <f aca="false">IFERROR(Counts!P2873,"")</f>
        <v>85</v>
      </c>
      <c r="E2873" s="36" t="n">
        <f aca="false">IFERROR(Counts!R2873/Counts!Q2873,"")</f>
        <v>0.260869565217391</v>
      </c>
      <c r="F2873" s="36" t="n">
        <f aca="false">IFERROR((Counts!R2873+Counts!V2873+Counts!W2873)/(Counts!Q2873+Counts!V2873+Counts!W2873+Counts!X2873),"")</f>
        <v>0.4</v>
      </c>
      <c r="G2873" s="36" t="n">
        <f aca="false">IFERROR((Counts!R2873+Counts!S2873+2*Counts!T2873+3*Counts!U2873)/Counts!Q2873,"")</f>
        <v>0.507246376811594</v>
      </c>
      <c r="H2873" s="35" t="n">
        <f aca="false">IFERROR(Counts!U2873,"")</f>
        <v>4</v>
      </c>
      <c r="I2873" s="36" t="n">
        <f aca="false">IFERROR(Counts!Z2873/Counts!AA2873,"")</f>
        <v>0.394705882352941</v>
      </c>
      <c r="J2873" s="36" t="n">
        <f aca="false">IFERROR(Counts!AB2873/Counts!AA2873,"")</f>
        <v>0.389917647058824</v>
      </c>
      <c r="K2873" s="37" t="n">
        <f aca="false">IFERROR((Counts!AB2873-Counts!Z2873)/Counts!AA2873,"")</f>
        <v>-0.00478823529411761</v>
      </c>
      <c r="L2873" s="38" t="n">
        <f aca="false">IFERROR(Counts!Y2873/Counts!P2873,"")</f>
        <v>0.176470588235294</v>
      </c>
      <c r="M2873" s="38" t="n">
        <f aca="false">IFERROR(Counts!V2873/Counts!P2873,"")</f>
        <v>0.176470588235294</v>
      </c>
      <c r="N2873" s="38" t="n">
        <f aca="false">IFERROR(Counts!AD2873/Counts!AC2873,"")</f>
        <v>0.12962962962963</v>
      </c>
      <c r="O2873" s="38" t="n">
        <f aca="false">IFERROR(Counts!AE2873/Counts!AC2873,"")</f>
        <v>0.481481481481481</v>
      </c>
      <c r="P2873" s="39" t="n">
        <f aca="false">IFERROR(Counts!AG2873/Counts!AF2873,"")</f>
        <v>89.6555555555556</v>
      </c>
      <c r="Q2873" s="38" t="n">
        <f aca="false">IFERROR(Counts!AH2873/Counts!AC2873,"")</f>
        <v>0.462962962962963</v>
      </c>
      <c r="R2873" s="38" t="n">
        <f aca="false">IFERROR(Counts!N2873/Counts!M2873,"")</f>
        <v>0.228426395939086</v>
      </c>
      <c r="S2873" s="38" t="n">
        <f aca="false">IFERROR(Counts!K2873/Counts!J2873,"")</f>
        <v>0.605714285714286</v>
      </c>
      <c r="T2873" s="38" t="n">
        <f aca="false">IFERROR(Counts!I2873/Counts!H2873,"")</f>
        <v>0.152317880794702</v>
      </c>
      <c r="U2873" s="38" t="n">
        <f aca="false">IFERROR(1-Counts!L2873/Counts!K2873,"")</f>
        <v>0.915094339622642</v>
      </c>
      <c r="V2873" s="39" t="n">
        <f aca="false">IFERROR(Counts!AJ2873/Counts!AI2873,"")</f>
        <v>72.9007299270073</v>
      </c>
      <c r="W2873" s="38" t="n">
        <f aca="false">IFERROR(Counts!AK2873/Counts!AI2873,"")</f>
        <v>0.343065693430657</v>
      </c>
      <c r="X2873" s="40" t="n">
        <f aca="false">IFERROR(Counts!O2873,"")</f>
        <v>4.148</v>
      </c>
      <c r="Y2873" s="36" t="n">
        <f aca="false">IFERROR(INDEX('Season Counts'!$Y$2:$Y$740,$AF2873)/INDEX('Season Counts'!$X$2:$X$740,$AF2873),"")</f>
        <v>0.358271604938272</v>
      </c>
      <c r="Z2873" s="37" t="n">
        <f aca="false">IFERROR(J2873-Y2873,"")</f>
        <v>0.0316460421205519</v>
      </c>
      <c r="AA2873" s="38" t="n">
        <f aca="false">IFERROR(INDEX('Season Counts'!$K$2:$K$740,$AF2873)/INDEX('Season Counts'!$J$2:$J$740,$AF2873),"")</f>
        <v>0.251700680272109</v>
      </c>
      <c r="AB2873" s="41" t="n">
        <f aca="false">IFERROR(R2873-AA2873,"")</f>
        <v>-0.0232742843330226</v>
      </c>
      <c r="AC2873" s="39" t="n">
        <f aca="false">IFERROR(INDEX('Season Counts'!$AG$2:$AG$740,$AF2873)/INDEX('Season Counts'!$AF$2:$AF$740,$AF2873),"")</f>
        <v>72.5346613545817</v>
      </c>
      <c r="AD2873" s="40" t="n">
        <f aca="false">IFERROR(V2873-AC2873,"")</f>
        <v>0.366068572425618</v>
      </c>
      <c r="AE2873" s="4" t="str">
        <f aca="false">IF(D2873&lt;Guide!$C$21,"Low PA",IF(TRIM(IF(ISNUMBER(AD2873),IF(N(AD2873)&lt;=-Guide!$C$24,"▼ Bat Speed  ",IF(N(AD2873)&gt;=Guide!$C$24,"▲ Bat Speed  ","")),"")&amp;IF(N(Z2873)&gt;=Guide!$C$22,"▲ Contact  ","")&amp;IF(N(Z2873)&lt;=-Guide!$C$22,"▼ Contact  ","")&amp;IF(N(AB2873)&gt;=Guide!$C$23,"▲ Chase  ","")&amp;IF(N(AB2873)&lt;=-Guide!$C$23,"▼ Chase  ",""))="","Stable",TRIM(IF(ISNUMBER(AD2873),IF(N(AD2873)&lt;=-Guide!$C$24,"▼ Bat Speed  ",IF(N(AD2873)&gt;=Guide!$C$24,"▲ Bat Speed  ","")),"")&amp;IF(N(Z2873)&gt;=Guide!$C$22,"▲ Contact  ","")&amp;IF(N(Z2873)&lt;=-Guide!$C$22,"▼ Contact  ","")&amp;IF(N(AB2873)&gt;=Guide!$C$23,"▲ Chase  ","")&amp;IF(N(AB2873)&lt;=-Guide!$C$23,"▼ Chase  ",""))))</f>
        <v>Stable</v>
      </c>
      <c r="AF2873" s="35" t="n">
        <f aca="false">MATCH(Counts!A2873,'Season Counts'!$A$2:$A$740,0)</f>
        <v>730</v>
      </c>
    </row>
    <row r="2874" customFormat="false" ht="15" hidden="false" customHeight="false" outlineLevel="0" collapsed="false">
      <c r="A2874" s="34" t="str">
        <f aca="false">Counts!B2874</f>
        <v>WSH</v>
      </c>
      <c r="B2874" s="5" t="str">
        <f aca="false">Counts!C2874</f>
        <v>Curtis Mead</v>
      </c>
      <c r="C2874" s="34" t="str">
        <f aca="false">Counts!F2874</f>
        <v>Jun</v>
      </c>
      <c r="D2874" s="35" t="n">
        <f aca="false">IFERROR(Counts!P2874,"")</f>
        <v>100</v>
      </c>
      <c r="E2874" s="36" t="n">
        <f aca="false">IFERROR(Counts!R2874/Counts!Q2874,"")</f>
        <v>0.195652173913044</v>
      </c>
      <c r="F2874" s="36" t="n">
        <f aca="false">IFERROR((Counts!R2874+Counts!V2874+Counts!W2874)/(Counts!Q2874+Counts!V2874+Counts!W2874+Counts!X2874),"")</f>
        <v>0.26</v>
      </c>
      <c r="G2874" s="36" t="n">
        <f aca="false">IFERROR((Counts!R2874+Counts!S2874+2*Counts!T2874+3*Counts!U2874)/Counts!Q2874,"")</f>
        <v>0.41304347826087</v>
      </c>
      <c r="H2874" s="35" t="n">
        <f aca="false">IFERROR(Counts!U2874,"")</f>
        <v>6</v>
      </c>
      <c r="I2874" s="36" t="n">
        <f aca="false">IFERROR(Counts!Z2874/Counts!AA2874,"")</f>
        <v>0.287755102040816</v>
      </c>
      <c r="J2874" s="36" t="n">
        <f aca="false">IFERROR(Counts!AB2874/Counts!AA2874,"")</f>
        <v>0.328132653061224</v>
      </c>
      <c r="K2874" s="37" t="n">
        <f aca="false">IFERROR((Counts!AB2874-Counts!Z2874)/Counts!AA2874,"")</f>
        <v>0.0403775510204081</v>
      </c>
      <c r="L2874" s="38" t="n">
        <f aca="false">IFERROR(Counts!Y2874/Counts!P2874,"")</f>
        <v>0.23</v>
      </c>
      <c r="M2874" s="38" t="n">
        <f aca="false">IFERROR(Counts!V2874/Counts!P2874,"")</f>
        <v>0.06</v>
      </c>
      <c r="N2874" s="38" t="n">
        <f aca="false">IFERROR(Counts!AD2874/Counts!AC2874,"")</f>
        <v>0.101449275362319</v>
      </c>
      <c r="O2874" s="38" t="n">
        <f aca="false">IFERROR(Counts!AE2874/Counts!AC2874,"")</f>
        <v>0.347826086956522</v>
      </c>
      <c r="P2874" s="39" t="n">
        <f aca="false">IFERROR(Counts!AG2874/Counts!AF2874,"")</f>
        <v>85.1298507462687</v>
      </c>
      <c r="Q2874" s="38" t="n">
        <f aca="false">IFERROR(Counts!AH2874/Counts!AC2874,"")</f>
        <v>0.333333333333333</v>
      </c>
      <c r="R2874" s="38" t="n">
        <f aca="false">IFERROR(Counts!N2874/Counts!M2874,"")</f>
        <v>0.277777777777778</v>
      </c>
      <c r="S2874" s="38" t="n">
        <f aca="false">IFERROR(Counts!K2874/Counts!J2874,"")</f>
        <v>0.541463414634146</v>
      </c>
      <c r="T2874" s="38" t="n">
        <f aca="false">IFERROR(Counts!I2874/Counts!H2874,"")</f>
        <v>0.153409090909091</v>
      </c>
      <c r="U2874" s="38" t="n">
        <f aca="false">IFERROR(1-Counts!L2874/Counts!K2874,"")</f>
        <v>0.936936936936937</v>
      </c>
      <c r="V2874" s="39" t="n">
        <f aca="false">IFERROR(Counts!AJ2874/Counts!AI2874,"")</f>
        <v>72.4284768211921</v>
      </c>
      <c r="W2874" s="38" t="n">
        <f aca="false">IFERROR(Counts!AK2874/Counts!AI2874,"")</f>
        <v>0.245033112582781</v>
      </c>
      <c r="X2874" s="40" t="n">
        <f aca="false">IFERROR(Counts!O2874,"")</f>
        <v>-1.816</v>
      </c>
      <c r="Y2874" s="36" t="n">
        <f aca="false">IFERROR(INDEX('Season Counts'!$Y$2:$Y$740,$AF2874)/INDEX('Season Counts'!$X$2:$X$740,$AF2874),"")</f>
        <v>0.358271604938272</v>
      </c>
      <c r="Z2874" s="37" t="n">
        <f aca="false">IFERROR(J2874-Y2874,"")</f>
        <v>-0.0301389518770471</v>
      </c>
      <c r="AA2874" s="38" t="n">
        <f aca="false">IFERROR(INDEX('Season Counts'!$K$2:$K$740,$AF2874)/INDEX('Season Counts'!$J$2:$J$740,$AF2874),"")</f>
        <v>0.251700680272109</v>
      </c>
      <c r="AB2874" s="41" t="n">
        <f aca="false">IFERROR(R2874-AA2874,"")</f>
        <v>0.0260770975056689</v>
      </c>
      <c r="AC2874" s="39" t="n">
        <f aca="false">IFERROR(INDEX('Season Counts'!$AG$2:$AG$740,$AF2874)/INDEX('Season Counts'!$AF$2:$AF$740,$AF2874),"")</f>
        <v>72.5346613545817</v>
      </c>
      <c r="AD2874" s="40" t="n">
        <f aca="false">IFERROR(V2874-AC2874,"")</f>
        <v>-0.106184533389609</v>
      </c>
      <c r="AE2874" s="4" t="str">
        <f aca="false">IF(D2874&lt;Guide!$C$21,"Low PA",IF(TRIM(IF(ISNUMBER(AD2874),IF(N(AD2874)&lt;=-Guide!$C$24,"▼ Bat Speed  ",IF(N(AD2874)&gt;=Guide!$C$24,"▲ Bat Speed  ","")),"")&amp;IF(N(Z2874)&gt;=Guide!$C$22,"▲ Contact  ","")&amp;IF(N(Z2874)&lt;=-Guide!$C$22,"▼ Contact  ","")&amp;IF(N(AB2874)&gt;=Guide!$C$23,"▲ Chase  ","")&amp;IF(N(AB2874)&lt;=-Guide!$C$23,"▼ Chase  ",""))="","Stable",TRIM(IF(ISNUMBER(AD2874),IF(N(AD2874)&lt;=-Guide!$C$24,"▼ Bat Speed  ",IF(N(AD2874)&gt;=Guide!$C$24,"▲ Bat Speed  ","")),"")&amp;IF(N(Z2874)&gt;=Guide!$C$22,"▲ Contact  ","")&amp;IF(N(Z2874)&lt;=-Guide!$C$22,"▼ Contact  ","")&amp;IF(N(AB2874)&gt;=Guide!$C$23,"▲ Chase  ","")&amp;IF(N(AB2874)&lt;=-Guide!$C$23,"▼ Chase  ",""))))</f>
        <v>Stable</v>
      </c>
      <c r="AF2874" s="35" t="n">
        <f aca="false">MATCH(Counts!A2874,'Season Counts'!$A$2:$A$740,0)</f>
        <v>730</v>
      </c>
    </row>
    <row r="2875" customFormat="false" ht="15" hidden="false" customHeight="false" outlineLevel="0" collapsed="false">
      <c r="A2875" s="34" t="str">
        <f aca="false">Counts!B2875</f>
        <v>WSH</v>
      </c>
      <c r="B2875" s="5" t="str">
        <f aca="false">Counts!C2875</f>
        <v>Curtis Mead</v>
      </c>
      <c r="C2875" s="34" t="str">
        <f aca="false">Counts!F2875</f>
        <v>Jul</v>
      </c>
      <c r="D2875" s="35" t="n">
        <f aca="false">IFERROR(Counts!P2875,"")</f>
        <v>71</v>
      </c>
      <c r="E2875" s="36" t="n">
        <f aca="false">IFERROR(Counts!R2875/Counts!Q2875,"")</f>
        <v>0.366666666666667</v>
      </c>
      <c r="F2875" s="36" t="n">
        <f aca="false">IFERROR((Counts!R2875+Counts!V2875+Counts!W2875)/(Counts!Q2875+Counts!V2875+Counts!W2875+Counts!X2875),"")</f>
        <v>0.464788732394366</v>
      </c>
      <c r="G2875" s="36" t="n">
        <f aca="false">IFERROR((Counts!R2875+Counts!S2875+2*Counts!T2875+3*Counts!U2875)/Counts!Q2875,"")</f>
        <v>0.65</v>
      </c>
      <c r="H2875" s="35" t="n">
        <f aca="false">IFERROR(Counts!U2875,"")</f>
        <v>3</v>
      </c>
      <c r="I2875" s="36" t="n">
        <f aca="false">IFERROR(Counts!Z2875/Counts!AA2875,"")</f>
        <v>0.48</v>
      </c>
      <c r="J2875" s="36" t="n">
        <f aca="false">IFERROR(Counts!AB2875/Counts!AA2875,"")</f>
        <v>0.372314285714286</v>
      </c>
      <c r="K2875" s="37" t="n">
        <f aca="false">IFERROR((Counts!AB2875-Counts!Z2875)/Counts!AA2875,"")</f>
        <v>-0.107685714285714</v>
      </c>
      <c r="L2875" s="38" t="n">
        <f aca="false">IFERROR(Counts!Y2875/Counts!P2875,"")</f>
        <v>0.183098591549296</v>
      </c>
      <c r="M2875" s="38" t="n">
        <f aca="false">IFERROR(Counts!V2875/Counts!P2875,"")</f>
        <v>0.154929577464789</v>
      </c>
      <c r="N2875" s="38" t="n">
        <f aca="false">IFERROR(Counts!AD2875/Counts!AC2875,"")</f>
        <v>0.106382978723404</v>
      </c>
      <c r="O2875" s="38" t="n">
        <f aca="false">IFERROR(Counts!AE2875/Counts!AC2875,"")</f>
        <v>0.446808510638298</v>
      </c>
      <c r="P2875" s="39" t="n">
        <f aca="false">IFERROR(Counts!AG2875/Counts!AF2875,"")</f>
        <v>88.795652173913</v>
      </c>
      <c r="Q2875" s="38" t="n">
        <f aca="false">IFERROR(Counts!AH2875/Counts!AC2875,"")</f>
        <v>0.468085106382979</v>
      </c>
      <c r="R2875" s="38" t="n">
        <f aca="false">IFERROR(Counts!N2875/Counts!M2875,"")</f>
        <v>0.224358974358974</v>
      </c>
      <c r="S2875" s="38" t="n">
        <f aca="false">IFERROR(Counts!K2875/Counts!J2875,"")</f>
        <v>0.589928057553957</v>
      </c>
      <c r="T2875" s="38" t="n">
        <f aca="false">IFERROR(Counts!I2875/Counts!H2875,"")</f>
        <v>0.17948717948718</v>
      </c>
      <c r="U2875" s="38" t="n">
        <f aca="false">IFERROR(1-Counts!L2875/Counts!K2875,"")</f>
        <v>0.914634146341463</v>
      </c>
      <c r="V2875" s="39" t="n">
        <f aca="false">IFERROR(Counts!AJ2875/Counts!AI2875,"")</f>
        <v>72.5216981132076</v>
      </c>
      <c r="W2875" s="38" t="n">
        <f aca="false">IFERROR(Counts!AK2875/Counts!AI2875,"")</f>
        <v>0.245283018867925</v>
      </c>
      <c r="X2875" s="40" t="n">
        <f aca="false">IFERROR(Counts!O2875,"")</f>
        <v>9.058</v>
      </c>
      <c r="Y2875" s="36" t="n">
        <f aca="false">IFERROR(INDEX('Season Counts'!$Y$2:$Y$740,$AF2875)/INDEX('Season Counts'!$X$2:$X$740,$AF2875),"")</f>
        <v>0.358271604938272</v>
      </c>
      <c r="Z2875" s="37" t="n">
        <f aca="false">IFERROR(J2875-Y2875,"")</f>
        <v>0.0140426807760141</v>
      </c>
      <c r="AA2875" s="38" t="n">
        <f aca="false">IFERROR(INDEX('Season Counts'!$K$2:$K$740,$AF2875)/INDEX('Season Counts'!$J$2:$J$740,$AF2875),"")</f>
        <v>0.251700680272109</v>
      </c>
      <c r="AB2875" s="41" t="n">
        <f aca="false">IFERROR(R2875-AA2875,"")</f>
        <v>-0.0273417059131345</v>
      </c>
      <c r="AC2875" s="39" t="n">
        <f aca="false">IFERROR(INDEX('Season Counts'!$AG$2:$AG$740,$AF2875)/INDEX('Season Counts'!$AF$2:$AF$740,$AF2875),"")</f>
        <v>72.5346613545817</v>
      </c>
      <c r="AD2875" s="40" t="n">
        <f aca="false">IFERROR(V2875-AC2875,"")</f>
        <v>-0.0129632413741234</v>
      </c>
      <c r="AE2875" s="4" t="str">
        <f aca="false">IF(D2875&lt;Guide!$C$21,"Low PA",IF(TRIM(IF(ISNUMBER(AD2875),IF(N(AD2875)&lt;=-Guide!$C$24,"▼ Bat Speed  ",IF(N(AD2875)&gt;=Guide!$C$24,"▲ Bat Speed  ","")),"")&amp;IF(N(Z2875)&gt;=Guide!$C$22,"▲ Contact  ","")&amp;IF(N(Z2875)&lt;=-Guide!$C$22,"▼ Contact  ","")&amp;IF(N(AB2875)&gt;=Guide!$C$23,"▲ Chase  ","")&amp;IF(N(AB2875)&lt;=-Guide!$C$23,"▼ Chase  ",""))="","Stable",TRIM(IF(ISNUMBER(AD2875),IF(N(AD2875)&lt;=-Guide!$C$24,"▼ Bat Speed  ",IF(N(AD2875)&gt;=Guide!$C$24,"▲ Bat Speed  ","")),"")&amp;IF(N(Z2875)&gt;=Guide!$C$22,"▲ Contact  ","")&amp;IF(N(Z2875)&lt;=-Guide!$C$22,"▼ Contact  ","")&amp;IF(N(AB2875)&gt;=Guide!$C$23,"▲ Chase  ","")&amp;IF(N(AB2875)&lt;=-Guide!$C$23,"▼ Chase  ",""))))</f>
        <v>Stable</v>
      </c>
      <c r="AF2875" s="35" t="n">
        <f aca="false">MATCH(Counts!A2875,'Season Counts'!$A$2:$A$740,0)</f>
        <v>730</v>
      </c>
    </row>
    <row r="2876" customFormat="false" ht="15" hidden="false" customHeight="false" outlineLevel="0" collapsed="false">
      <c r="A2876" s="34" t="str">
        <f aca="false">Counts!B2876</f>
        <v>WSH</v>
      </c>
      <c r="B2876" s="5" t="str">
        <f aca="false">Counts!C2876</f>
        <v>José Tena</v>
      </c>
      <c r="C2876" s="34" t="str">
        <f aca="false">Counts!F2876</f>
        <v>Mar-Apr</v>
      </c>
      <c r="D2876" s="35" t="n">
        <f aca="false">IFERROR(Counts!P2876,"")</f>
        <v>55</v>
      </c>
      <c r="E2876" s="36" t="n">
        <f aca="false">IFERROR(Counts!R2876/Counts!Q2876,"")</f>
        <v>0.254901960784314</v>
      </c>
      <c r="F2876" s="36" t="n">
        <f aca="false">IFERROR((Counts!R2876+Counts!V2876+Counts!W2876)/(Counts!Q2876+Counts!V2876+Counts!W2876+Counts!X2876),"")</f>
        <v>0.309090909090909</v>
      </c>
      <c r="G2876" s="36" t="n">
        <f aca="false">IFERROR((Counts!R2876+Counts!S2876+2*Counts!T2876+3*Counts!U2876)/Counts!Q2876,"")</f>
        <v>0.333333333333333</v>
      </c>
      <c r="H2876" s="35" t="n">
        <f aca="false">IFERROR(Counts!U2876,"")</f>
        <v>1</v>
      </c>
      <c r="I2876" s="36" t="n">
        <f aca="false">IFERROR(Counts!Z2876/Counts!AA2876,"")</f>
        <v>0.29</v>
      </c>
      <c r="J2876" s="36" t="n">
        <f aca="false">IFERROR(Counts!AB2876/Counts!AA2876,"")</f>
        <v>0.275181818181818</v>
      </c>
      <c r="K2876" s="37" t="n">
        <f aca="false">IFERROR((Counts!AB2876-Counts!Z2876)/Counts!AA2876,"")</f>
        <v>-0.0148181818181818</v>
      </c>
      <c r="L2876" s="38" t="n">
        <f aca="false">IFERROR(Counts!Y2876/Counts!P2876,"")</f>
        <v>0.309090909090909</v>
      </c>
      <c r="M2876" s="38" t="n">
        <f aca="false">IFERROR(Counts!V2876/Counts!P2876,"")</f>
        <v>0.0545454545454545</v>
      </c>
      <c r="N2876" s="38" t="n">
        <f aca="false">IFERROR(Counts!AD2876/Counts!AC2876,"")</f>
        <v>0.0294117647058824</v>
      </c>
      <c r="O2876" s="38" t="n">
        <f aca="false">IFERROR(Counts!AE2876/Counts!AC2876,"")</f>
        <v>0.441176470588235</v>
      </c>
      <c r="P2876" s="39" t="n">
        <f aca="false">IFERROR(Counts!AG2876/Counts!AF2876,"")</f>
        <v>90.5147058823529</v>
      </c>
      <c r="Q2876" s="38" t="n">
        <f aca="false">IFERROR(Counts!AH2876/Counts!AC2876,"")</f>
        <v>0.382352941176471</v>
      </c>
      <c r="R2876" s="38" t="n">
        <f aca="false">IFERROR(Counts!N2876/Counts!M2876,"")</f>
        <v>0.333333333333333</v>
      </c>
      <c r="S2876" s="38" t="n">
        <f aca="false">IFERROR(Counts!K2876/Counts!J2876,"")</f>
        <v>0.685185185185185</v>
      </c>
      <c r="T2876" s="38" t="n">
        <f aca="false">IFERROR(Counts!I2876/Counts!H2876,"")</f>
        <v>0.324786324786325</v>
      </c>
      <c r="U2876" s="38" t="n">
        <f aca="false">IFERROR(1-Counts!L2876/Counts!K2876,"")</f>
        <v>0.743243243243243</v>
      </c>
      <c r="V2876" s="39" t="n">
        <f aca="false">IFERROR(Counts!AJ2876/Counts!AI2876,"")</f>
        <v>73.4787878787879</v>
      </c>
      <c r="W2876" s="38" t="n">
        <f aca="false">IFERROR(Counts!AK2876/Counts!AI2876,"")</f>
        <v>0.333333333333333</v>
      </c>
      <c r="X2876" s="40" t="n">
        <f aca="false">IFERROR(Counts!O2876,"")</f>
        <v>-0.087</v>
      </c>
      <c r="Y2876" s="36" t="n">
        <f aca="false">IFERROR(INDEX('Season Counts'!$Y$2:$Y$740,$AF2876)/INDEX('Season Counts'!$X$2:$X$740,$AF2876),"")</f>
        <v>0.291364583333333</v>
      </c>
      <c r="Z2876" s="37" t="n">
        <f aca="false">IFERROR(J2876-Y2876,"")</f>
        <v>-0.0161827651515151</v>
      </c>
      <c r="AA2876" s="38" t="n">
        <f aca="false">IFERROR(INDEX('Season Counts'!$K$2:$K$740,$AF2876)/INDEX('Season Counts'!$J$2:$J$740,$AF2876),"")</f>
        <v>0.295454545454545</v>
      </c>
      <c r="AB2876" s="41" t="n">
        <f aca="false">IFERROR(R2876-AA2876,"")</f>
        <v>0.0378787878787878</v>
      </c>
      <c r="AC2876" s="39" t="n">
        <f aca="false">IFERROR(INDEX('Season Counts'!$AG$2:$AG$740,$AF2876)/INDEX('Season Counts'!$AF$2:$AF$740,$AF2876),"")</f>
        <v>73.9609657947686</v>
      </c>
      <c r="AD2876" s="40" t="n">
        <f aca="false">IFERROR(V2876-AC2876,"")</f>
        <v>-0.482177915980742</v>
      </c>
      <c r="AE2876" s="4" t="str">
        <f aca="false">IF(D2876&lt;Guide!$C$21,"Low PA",IF(TRIM(IF(ISNUMBER(AD2876),IF(N(AD2876)&lt;=-Guide!$C$24,"▼ Bat Speed  ",IF(N(AD2876)&gt;=Guide!$C$24,"▲ Bat Speed  ","")),"")&amp;IF(N(Z2876)&gt;=Guide!$C$22,"▲ Contact  ","")&amp;IF(N(Z2876)&lt;=-Guide!$C$22,"▼ Contact  ","")&amp;IF(N(AB2876)&gt;=Guide!$C$23,"▲ Chase  ","")&amp;IF(N(AB2876)&lt;=-Guide!$C$23,"▼ Chase  ",""))="","Stable",TRIM(IF(ISNUMBER(AD2876),IF(N(AD2876)&lt;=-Guide!$C$24,"▼ Bat Speed  ",IF(N(AD2876)&gt;=Guide!$C$24,"▲ Bat Speed  ","")),"")&amp;IF(N(Z2876)&gt;=Guide!$C$22,"▲ Contact  ","")&amp;IF(N(Z2876)&lt;=-Guide!$C$22,"▼ Contact  ","")&amp;IF(N(AB2876)&gt;=Guide!$C$23,"▲ Chase  ","")&amp;IF(N(AB2876)&lt;=-Guide!$C$23,"▼ Chase  ",""))))</f>
        <v>Stable</v>
      </c>
      <c r="AF2876" s="35" t="n">
        <f aca="false">MATCH(Counts!A2876,'Season Counts'!$A$2:$A$740,0)</f>
        <v>731</v>
      </c>
    </row>
    <row r="2877" customFormat="false" ht="15" hidden="false" customHeight="false" outlineLevel="0" collapsed="false">
      <c r="A2877" s="34" t="str">
        <f aca="false">Counts!B2877</f>
        <v>WSH</v>
      </c>
      <c r="B2877" s="5" t="str">
        <f aca="false">Counts!C2877</f>
        <v>José Tena</v>
      </c>
      <c r="C2877" s="34" t="str">
        <f aca="false">Counts!F2877</f>
        <v>May</v>
      </c>
      <c r="D2877" s="35" t="n">
        <f aca="false">IFERROR(Counts!P2877,"")</f>
        <v>65</v>
      </c>
      <c r="E2877" s="36" t="n">
        <f aca="false">IFERROR(Counts!R2877/Counts!Q2877,"")</f>
        <v>0.2</v>
      </c>
      <c r="F2877" s="36" t="n">
        <f aca="false">IFERROR((Counts!R2877+Counts!V2877+Counts!W2877)/(Counts!Q2877+Counts!V2877+Counts!W2877+Counts!X2877),"")</f>
        <v>0.261538461538462</v>
      </c>
      <c r="G2877" s="36" t="n">
        <f aca="false">IFERROR((Counts!R2877+Counts!S2877+2*Counts!T2877+3*Counts!U2877)/Counts!Q2877,"")</f>
        <v>0.433333333333333</v>
      </c>
      <c r="H2877" s="35" t="n">
        <f aca="false">IFERROR(Counts!U2877,"")</f>
        <v>2</v>
      </c>
      <c r="I2877" s="36" t="n">
        <f aca="false">IFERROR(Counts!Z2877/Counts!AA2877,"")</f>
        <v>0.296923076923077</v>
      </c>
      <c r="J2877" s="36" t="n">
        <f aca="false">IFERROR(Counts!AB2877/Counts!AA2877,"")</f>
        <v>0.328415384615385</v>
      </c>
      <c r="K2877" s="37" t="n">
        <f aca="false">IFERROR((Counts!AB2877-Counts!Z2877)/Counts!AA2877,"")</f>
        <v>0.0314923076923077</v>
      </c>
      <c r="L2877" s="38" t="n">
        <f aca="false">IFERROR(Counts!Y2877/Counts!P2877,"")</f>
        <v>0.323076923076923</v>
      </c>
      <c r="M2877" s="38" t="n">
        <f aca="false">IFERROR(Counts!V2877/Counts!P2877,"")</f>
        <v>0.0769230769230769</v>
      </c>
      <c r="N2877" s="38" t="n">
        <f aca="false">IFERROR(Counts!AD2877/Counts!AC2877,"")</f>
        <v>0.153846153846154</v>
      </c>
      <c r="O2877" s="38" t="n">
        <f aca="false">IFERROR(Counts!AE2877/Counts!AC2877,"")</f>
        <v>0.641025641025641</v>
      </c>
      <c r="P2877" s="39" t="n">
        <f aca="false">IFERROR(Counts!AG2877/Counts!AF2877,"")</f>
        <v>95.6589743589744</v>
      </c>
      <c r="Q2877" s="38" t="n">
        <f aca="false">IFERROR(Counts!AH2877/Counts!AC2877,"")</f>
        <v>0.358974358974359</v>
      </c>
      <c r="R2877" s="38" t="n">
        <f aca="false">IFERROR(Counts!N2877/Counts!M2877,"")</f>
        <v>0.302325581395349</v>
      </c>
      <c r="S2877" s="38" t="n">
        <f aca="false">IFERROR(Counts!K2877/Counts!J2877,"")</f>
        <v>0.696</v>
      </c>
      <c r="T2877" s="38" t="n">
        <f aca="false">IFERROR(Counts!I2877/Counts!H2877,"")</f>
        <v>0.373015873015873</v>
      </c>
      <c r="U2877" s="38" t="n">
        <f aca="false">IFERROR(1-Counts!L2877/Counts!K2877,"")</f>
        <v>0.747126436781609</v>
      </c>
      <c r="V2877" s="39" t="n">
        <f aca="false">IFERROR(Counts!AJ2877/Counts!AI2877,"")</f>
        <v>74.3513043478261</v>
      </c>
      <c r="W2877" s="38" t="n">
        <f aca="false">IFERROR(Counts!AK2877/Counts!AI2877,"")</f>
        <v>0.417391304347826</v>
      </c>
      <c r="X2877" s="40" t="n">
        <f aca="false">IFERROR(Counts!O2877,"")</f>
        <v>1.343</v>
      </c>
      <c r="Y2877" s="36" t="n">
        <f aca="false">IFERROR(INDEX('Season Counts'!$Y$2:$Y$740,$AF2877)/INDEX('Season Counts'!$X$2:$X$740,$AF2877),"")</f>
        <v>0.291364583333333</v>
      </c>
      <c r="Z2877" s="37" t="n">
        <f aca="false">IFERROR(J2877-Y2877,"")</f>
        <v>0.0370508012820513</v>
      </c>
      <c r="AA2877" s="38" t="n">
        <f aca="false">IFERROR(INDEX('Season Counts'!$K$2:$K$740,$AF2877)/INDEX('Season Counts'!$J$2:$J$740,$AF2877),"")</f>
        <v>0.295454545454545</v>
      </c>
      <c r="AB2877" s="41" t="n">
        <f aca="false">IFERROR(R2877-AA2877,"")</f>
        <v>0.00687103594080335</v>
      </c>
      <c r="AC2877" s="39" t="n">
        <f aca="false">IFERROR(INDEX('Season Counts'!$AG$2:$AG$740,$AF2877)/INDEX('Season Counts'!$AF$2:$AF$740,$AF2877),"")</f>
        <v>73.9609657947686</v>
      </c>
      <c r="AD2877" s="40" t="n">
        <f aca="false">IFERROR(V2877-AC2877,"")</f>
        <v>0.390338553057475</v>
      </c>
      <c r="AE2877" s="4" t="str">
        <f aca="false">IF(D2877&lt;Guide!$C$21,"Low PA",IF(TRIM(IF(ISNUMBER(AD2877),IF(N(AD2877)&lt;=-Guide!$C$24,"▼ Bat Speed  ",IF(N(AD2877)&gt;=Guide!$C$24,"▲ Bat Speed  ","")),"")&amp;IF(N(Z2877)&gt;=Guide!$C$22,"▲ Contact  ","")&amp;IF(N(Z2877)&lt;=-Guide!$C$22,"▼ Contact  ","")&amp;IF(N(AB2877)&gt;=Guide!$C$23,"▲ Chase  ","")&amp;IF(N(AB2877)&lt;=-Guide!$C$23,"▼ Chase  ",""))="","Stable",TRIM(IF(ISNUMBER(AD2877),IF(N(AD2877)&lt;=-Guide!$C$24,"▼ Bat Speed  ",IF(N(AD2877)&gt;=Guide!$C$24,"▲ Bat Speed  ","")),"")&amp;IF(N(Z2877)&gt;=Guide!$C$22,"▲ Contact  ","")&amp;IF(N(Z2877)&lt;=-Guide!$C$22,"▼ Contact  ","")&amp;IF(N(AB2877)&gt;=Guide!$C$23,"▲ Chase  ","")&amp;IF(N(AB2877)&lt;=-Guide!$C$23,"▼ Chase  ",""))))</f>
        <v>Stable</v>
      </c>
      <c r="AF2877" s="35" t="n">
        <f aca="false">MATCH(Counts!A2877,'Season Counts'!$A$2:$A$740,0)</f>
        <v>731</v>
      </c>
    </row>
    <row r="2878" customFormat="false" ht="15" hidden="false" customHeight="false" outlineLevel="0" collapsed="false">
      <c r="A2878" s="34" t="str">
        <f aca="false">Counts!B2878</f>
        <v>WSH</v>
      </c>
      <c r="B2878" s="5" t="str">
        <f aca="false">Counts!C2878</f>
        <v>José Tena</v>
      </c>
      <c r="C2878" s="34" t="str">
        <f aca="false">Counts!F2878</f>
        <v>Jun</v>
      </c>
      <c r="D2878" s="35" t="n">
        <f aca="false">IFERROR(Counts!P2878,"")</f>
        <v>44</v>
      </c>
      <c r="E2878" s="36" t="n">
        <f aca="false">IFERROR(Counts!R2878/Counts!Q2878,"")</f>
        <v>0.225</v>
      </c>
      <c r="F2878" s="36" t="n">
        <f aca="false">IFERROR((Counts!R2878+Counts!V2878+Counts!W2878)/(Counts!Q2878+Counts!V2878+Counts!W2878+Counts!X2878),"")</f>
        <v>0.295454545454545</v>
      </c>
      <c r="G2878" s="36" t="n">
        <f aca="false">IFERROR((Counts!R2878+Counts!S2878+2*Counts!T2878+3*Counts!U2878)/Counts!Q2878,"")</f>
        <v>0.325</v>
      </c>
      <c r="H2878" s="35" t="n">
        <f aca="false">IFERROR(Counts!U2878,"")</f>
        <v>0</v>
      </c>
      <c r="I2878" s="36" t="n">
        <f aca="false">IFERROR(Counts!Z2878/Counts!AA2878,"")</f>
        <v>0.279545454545455</v>
      </c>
      <c r="J2878" s="36" t="n">
        <f aca="false">IFERROR(Counts!AB2878/Counts!AA2878,"")</f>
        <v>0.271045454545455</v>
      </c>
      <c r="K2878" s="37" t="n">
        <f aca="false">IFERROR((Counts!AB2878-Counts!Z2878)/Counts!AA2878,"")</f>
        <v>-0.00850000000000001</v>
      </c>
      <c r="L2878" s="38" t="n">
        <f aca="false">IFERROR(Counts!Y2878/Counts!P2878,"")</f>
        <v>0.363636363636364</v>
      </c>
      <c r="M2878" s="38" t="n">
        <f aca="false">IFERROR(Counts!V2878/Counts!P2878,"")</f>
        <v>0.0909090909090909</v>
      </c>
      <c r="N2878" s="38" t="n">
        <f aca="false">IFERROR(Counts!AD2878/Counts!AC2878,"")</f>
        <v>0.0833333333333333</v>
      </c>
      <c r="O2878" s="38" t="n">
        <f aca="false">IFERROR(Counts!AE2878/Counts!AC2878,"")</f>
        <v>0.416666666666667</v>
      </c>
      <c r="P2878" s="39" t="n">
        <f aca="false">IFERROR(Counts!AG2878/Counts!AF2878,"")</f>
        <v>87.9458333333333</v>
      </c>
      <c r="Q2878" s="38" t="n">
        <f aca="false">IFERROR(Counts!AH2878/Counts!AC2878,"")</f>
        <v>0.291666666666667</v>
      </c>
      <c r="R2878" s="38" t="n">
        <f aca="false">IFERROR(Counts!N2878/Counts!M2878,"")</f>
        <v>0.313953488372093</v>
      </c>
      <c r="S2878" s="38" t="n">
        <f aca="false">IFERROR(Counts!K2878/Counts!J2878,"")</f>
        <v>0.674418604651163</v>
      </c>
      <c r="T2878" s="38" t="n">
        <f aca="false">IFERROR(Counts!I2878/Counts!H2878,"")</f>
        <v>0.282352941176471</v>
      </c>
      <c r="U2878" s="38" t="n">
        <f aca="false">IFERROR(1-Counts!L2878/Counts!K2878,"")</f>
        <v>0.844827586206897</v>
      </c>
      <c r="V2878" s="39" t="n">
        <f aca="false">IFERROR(Counts!AJ2878/Counts!AI2878,"")</f>
        <v>73.9878378378378</v>
      </c>
      <c r="W2878" s="38" t="n">
        <f aca="false">IFERROR(Counts!AK2878/Counts!AI2878,"")</f>
        <v>0.486486486486487</v>
      </c>
      <c r="X2878" s="40" t="n">
        <f aca="false">IFERROR(Counts!O2878,"")</f>
        <v>-2.491</v>
      </c>
      <c r="Y2878" s="36" t="n">
        <f aca="false">IFERROR(INDEX('Season Counts'!$Y$2:$Y$740,$AF2878)/INDEX('Season Counts'!$X$2:$X$740,$AF2878),"")</f>
        <v>0.291364583333333</v>
      </c>
      <c r="Z2878" s="37" t="n">
        <f aca="false">IFERROR(J2878-Y2878,"")</f>
        <v>-0.0203191287878788</v>
      </c>
      <c r="AA2878" s="38" t="n">
        <f aca="false">IFERROR(INDEX('Season Counts'!$K$2:$K$740,$AF2878)/INDEX('Season Counts'!$J$2:$J$740,$AF2878),"")</f>
        <v>0.295454545454545</v>
      </c>
      <c r="AB2878" s="41" t="n">
        <f aca="false">IFERROR(R2878-AA2878,"")</f>
        <v>0.0184989429175476</v>
      </c>
      <c r="AC2878" s="39" t="n">
        <f aca="false">IFERROR(INDEX('Season Counts'!$AG$2:$AG$740,$AF2878)/INDEX('Season Counts'!$AF$2:$AF$740,$AF2878),"")</f>
        <v>73.9609657947686</v>
      </c>
      <c r="AD2878" s="40" t="n">
        <f aca="false">IFERROR(V2878-AC2878,"")</f>
        <v>0.0268720430692326</v>
      </c>
      <c r="AE2878" s="4" t="str">
        <f aca="false">IF(D2878&lt;Guide!$C$21,"Low PA",IF(TRIM(IF(ISNUMBER(AD2878),IF(N(AD2878)&lt;=-Guide!$C$24,"▼ Bat Speed  ",IF(N(AD2878)&gt;=Guide!$C$24,"▲ Bat Speed  ","")),"")&amp;IF(N(Z2878)&gt;=Guide!$C$22,"▲ Contact  ","")&amp;IF(N(Z2878)&lt;=-Guide!$C$22,"▼ Contact  ","")&amp;IF(N(AB2878)&gt;=Guide!$C$23,"▲ Chase  ","")&amp;IF(N(AB2878)&lt;=-Guide!$C$23,"▼ Chase  ",""))="","Stable",TRIM(IF(ISNUMBER(AD2878),IF(N(AD2878)&lt;=-Guide!$C$24,"▼ Bat Speed  ",IF(N(AD2878)&gt;=Guide!$C$24,"▲ Bat Speed  ","")),"")&amp;IF(N(Z2878)&gt;=Guide!$C$22,"▲ Contact  ","")&amp;IF(N(Z2878)&lt;=-Guide!$C$22,"▼ Contact  ","")&amp;IF(N(AB2878)&gt;=Guide!$C$23,"▲ Chase  ","")&amp;IF(N(AB2878)&lt;=-Guide!$C$23,"▼ Chase  ",""))))</f>
        <v>Stable</v>
      </c>
      <c r="AF2878" s="35" t="n">
        <f aca="false">MATCH(Counts!A2878,'Season Counts'!$A$2:$A$740,0)</f>
        <v>731</v>
      </c>
    </row>
    <row r="2879" customFormat="false" ht="15" hidden="false" customHeight="false" outlineLevel="0" collapsed="false">
      <c r="A2879" s="34" t="str">
        <f aca="false">Counts!B2879</f>
        <v>WSH</v>
      </c>
      <c r="B2879" s="5" t="str">
        <f aca="false">Counts!C2879</f>
        <v>José Tena</v>
      </c>
      <c r="C2879" s="34" t="str">
        <f aca="false">Counts!F2879</f>
        <v>Jul</v>
      </c>
      <c r="D2879" s="35" t="n">
        <f aca="false">IFERROR(Counts!P2879,"")</f>
        <v>47</v>
      </c>
      <c r="E2879" s="36" t="n">
        <f aca="false">IFERROR(Counts!R2879/Counts!Q2879,"")</f>
        <v>0.333333333333333</v>
      </c>
      <c r="F2879" s="36" t="n">
        <f aca="false">IFERROR((Counts!R2879+Counts!V2879+Counts!W2879)/(Counts!Q2879+Counts!V2879+Counts!W2879+Counts!X2879),"")</f>
        <v>0.404255319148936</v>
      </c>
      <c r="G2879" s="36" t="n">
        <f aca="false">IFERROR((Counts!R2879+Counts!S2879+2*Counts!T2879+3*Counts!U2879)/Counts!Q2879,"")</f>
        <v>0.523809523809524</v>
      </c>
      <c r="H2879" s="35" t="n">
        <f aca="false">IFERROR(Counts!U2879,"")</f>
        <v>2</v>
      </c>
      <c r="I2879" s="36" t="n">
        <f aca="false">IFERROR(Counts!Z2879/Counts!AA2879,"")</f>
        <v>0.404255319148936</v>
      </c>
      <c r="J2879" s="36" t="n">
        <f aca="false">IFERROR(Counts!AB2879/Counts!AA2879,"")</f>
        <v>0.346170212765957</v>
      </c>
      <c r="K2879" s="37" t="n">
        <f aca="false">IFERROR((Counts!AB2879-Counts!Z2879)/Counts!AA2879,"")</f>
        <v>-0.0580851063829787</v>
      </c>
      <c r="L2879" s="38" t="n">
        <f aca="false">IFERROR(Counts!Y2879/Counts!P2879,"")</f>
        <v>0.170212765957447</v>
      </c>
      <c r="M2879" s="38" t="n">
        <f aca="false">IFERROR(Counts!V2879/Counts!P2879,"")</f>
        <v>0.0851063829787234</v>
      </c>
      <c r="N2879" s="38" t="n">
        <f aca="false">IFERROR(Counts!AD2879/Counts!AC2879,"")</f>
        <v>0.0588235294117647</v>
      </c>
      <c r="O2879" s="38" t="n">
        <f aca="false">IFERROR(Counts!AE2879/Counts!AC2879,"")</f>
        <v>0.470588235294118</v>
      </c>
      <c r="P2879" s="39" t="n">
        <f aca="false">IFERROR(Counts!AG2879/Counts!AF2879,"")</f>
        <v>91.2441176470588</v>
      </c>
      <c r="Q2879" s="38" t="n">
        <f aca="false">IFERROR(Counts!AH2879/Counts!AC2879,"")</f>
        <v>0.294117647058824</v>
      </c>
      <c r="R2879" s="38" t="n">
        <f aca="false">IFERROR(Counts!N2879/Counts!M2879,"")</f>
        <v>0.291666666666667</v>
      </c>
      <c r="S2879" s="38" t="n">
        <f aca="false">IFERROR(Counts!K2879/Counts!J2879,"")</f>
        <v>0.681318681318681</v>
      </c>
      <c r="T2879" s="38" t="n">
        <f aca="false">IFERROR(Counts!I2879/Counts!H2879,"")</f>
        <v>0.211111111111111</v>
      </c>
      <c r="U2879" s="38" t="n">
        <f aca="false">IFERROR(1-Counts!L2879/Counts!K2879,"")</f>
        <v>0.870967741935484</v>
      </c>
      <c r="V2879" s="39" t="n">
        <f aca="false">IFERROR(Counts!AJ2879/Counts!AI2879,"")</f>
        <v>74.2543209876543</v>
      </c>
      <c r="W2879" s="38" t="n">
        <f aca="false">IFERROR(Counts!AK2879/Counts!AI2879,"")</f>
        <v>0.45679012345679</v>
      </c>
      <c r="X2879" s="40" t="n">
        <f aca="false">IFERROR(Counts!O2879,"")</f>
        <v>2.046</v>
      </c>
      <c r="Y2879" s="36" t="n">
        <f aca="false">IFERROR(INDEX('Season Counts'!$Y$2:$Y$740,$AF2879)/INDEX('Season Counts'!$X$2:$X$740,$AF2879),"")</f>
        <v>0.291364583333333</v>
      </c>
      <c r="Z2879" s="37" t="n">
        <f aca="false">IFERROR(J2879-Y2879,"")</f>
        <v>0.0548056294326241</v>
      </c>
      <c r="AA2879" s="38" t="n">
        <f aca="false">IFERROR(INDEX('Season Counts'!$K$2:$K$740,$AF2879)/INDEX('Season Counts'!$J$2:$J$740,$AF2879),"")</f>
        <v>0.295454545454545</v>
      </c>
      <c r="AB2879" s="41" t="n">
        <f aca="false">IFERROR(R2879-AA2879,"")</f>
        <v>-0.00378787878787878</v>
      </c>
      <c r="AC2879" s="39" t="n">
        <f aca="false">IFERROR(INDEX('Season Counts'!$AG$2:$AG$740,$AF2879)/INDEX('Season Counts'!$AF$2:$AF$740,$AF2879),"")</f>
        <v>73.9609657947686</v>
      </c>
      <c r="AD2879" s="40" t="n">
        <f aca="false">IFERROR(V2879-AC2879,"")</f>
        <v>0.293355192885713</v>
      </c>
      <c r="AE2879" s="4" t="str">
        <f aca="false">IF(D2879&lt;Guide!$C$21,"Low PA",IF(TRIM(IF(ISNUMBER(AD2879),IF(N(AD2879)&lt;=-Guide!$C$24,"▼ Bat Speed  ",IF(N(AD2879)&gt;=Guide!$C$24,"▲ Bat Speed  ","")),"")&amp;IF(N(Z2879)&gt;=Guide!$C$22,"▲ Contact  ","")&amp;IF(N(Z2879)&lt;=-Guide!$C$22,"▼ Contact  ","")&amp;IF(N(AB2879)&gt;=Guide!$C$23,"▲ Chase  ","")&amp;IF(N(AB2879)&lt;=-Guide!$C$23,"▼ Chase  ",""))="","Stable",TRIM(IF(ISNUMBER(AD2879),IF(N(AD2879)&lt;=-Guide!$C$24,"▼ Bat Speed  ",IF(N(AD2879)&gt;=Guide!$C$24,"▲ Bat Speed  ","")),"")&amp;IF(N(Z2879)&gt;=Guide!$C$22,"▲ Contact  ","")&amp;IF(N(Z2879)&lt;=-Guide!$C$22,"▼ Contact  ","")&amp;IF(N(AB2879)&gt;=Guide!$C$23,"▲ Chase  ","")&amp;IF(N(AB2879)&lt;=-Guide!$C$23,"▼ Chase  ",""))))</f>
        <v>▲ Contact</v>
      </c>
      <c r="AF2879" s="35" t="n">
        <f aca="false">MATCH(Counts!A2879,'Season Counts'!$A$2:$A$740,0)</f>
        <v>731</v>
      </c>
    </row>
    <row r="2880" customFormat="false" ht="15" hidden="false" customHeight="false" outlineLevel="0" collapsed="false">
      <c r="A2880" s="34" t="str">
        <f aca="false">Counts!B2880</f>
        <v>WSH</v>
      </c>
      <c r="B2880" s="5" t="str">
        <f aca="false">Counts!C2880</f>
        <v>José Tena</v>
      </c>
      <c r="C2880" s="34" t="str">
        <f aca="false">Counts!F2880</f>
        <v>Aug</v>
      </c>
      <c r="D2880" s="35" t="n">
        <f aca="false">IFERROR(Counts!P2880,"")</f>
        <v>60</v>
      </c>
      <c r="E2880" s="36" t="n">
        <f aca="false">IFERROR(Counts!R2880/Counts!Q2880,"")</f>
        <v>0.142857142857143</v>
      </c>
      <c r="F2880" s="36" t="n">
        <f aca="false">IFERROR((Counts!R2880+Counts!V2880+Counts!W2880)/(Counts!Q2880+Counts!V2880+Counts!W2880+Counts!X2880),"")</f>
        <v>0.3</v>
      </c>
      <c r="G2880" s="36" t="n">
        <f aca="false">IFERROR((Counts!R2880+Counts!S2880+2*Counts!T2880+3*Counts!U2880)/Counts!Q2880,"")</f>
        <v>0.285714285714286</v>
      </c>
      <c r="H2880" s="35" t="n">
        <f aca="false">IFERROR(Counts!U2880,"")</f>
        <v>2</v>
      </c>
      <c r="I2880" s="36" t="n">
        <f aca="false">IFERROR(Counts!Z2880/Counts!AA2880,"")</f>
        <v>0.275833333333333</v>
      </c>
      <c r="J2880" s="36" t="n">
        <f aca="false">IFERROR(Counts!AB2880/Counts!AA2880,"")</f>
        <v>0.27345</v>
      </c>
      <c r="K2880" s="37" t="n">
        <f aca="false">IFERROR((Counts!AB2880-Counts!Z2880)/Counts!AA2880,"")</f>
        <v>-0.00238333333333334</v>
      </c>
      <c r="L2880" s="38" t="n">
        <f aca="false">IFERROR(Counts!Y2880/Counts!P2880,"")</f>
        <v>0.333333333333333</v>
      </c>
      <c r="M2880" s="38" t="n">
        <f aca="false">IFERROR(Counts!V2880/Counts!P2880,"")</f>
        <v>0.166666666666667</v>
      </c>
      <c r="N2880" s="38" t="n">
        <f aca="false">IFERROR(Counts!AD2880/Counts!AC2880,"")</f>
        <v>0.103448275862069</v>
      </c>
      <c r="O2880" s="38" t="n">
        <f aca="false">IFERROR(Counts!AE2880/Counts!AC2880,"")</f>
        <v>0.310344827586207</v>
      </c>
      <c r="P2880" s="39" t="n">
        <f aca="false">IFERROR(Counts!AG2880/Counts!AF2880,"")</f>
        <v>85.8862068965517</v>
      </c>
      <c r="Q2880" s="38" t="n">
        <f aca="false">IFERROR(Counts!AH2880/Counts!AC2880,"")</f>
        <v>0.241379310344828</v>
      </c>
      <c r="R2880" s="38" t="n">
        <f aca="false">IFERROR(Counts!N2880/Counts!M2880,"")</f>
        <v>0.27972027972028</v>
      </c>
      <c r="S2880" s="38" t="n">
        <f aca="false">IFERROR(Counts!K2880/Counts!J2880,"")</f>
        <v>0.657407407407407</v>
      </c>
      <c r="T2880" s="38" t="n">
        <f aca="false">IFERROR(Counts!I2880/Counts!H2880,"")</f>
        <v>0.324324324324324</v>
      </c>
      <c r="U2880" s="38" t="n">
        <f aca="false">IFERROR(1-Counts!L2880/Counts!K2880,"")</f>
        <v>0.802816901408451</v>
      </c>
      <c r="V2880" s="39" t="n">
        <f aca="false">IFERROR(Counts!AJ2880/Counts!AI2880,"")</f>
        <v>73.4372549019608</v>
      </c>
      <c r="W2880" s="38" t="n">
        <f aca="false">IFERROR(Counts!AK2880/Counts!AI2880,"")</f>
        <v>0.401960784313726</v>
      </c>
      <c r="X2880" s="40" t="n">
        <f aca="false">IFERROR(Counts!O2880,"")</f>
        <v>0.342</v>
      </c>
      <c r="Y2880" s="36" t="n">
        <f aca="false">IFERROR(INDEX('Season Counts'!$Y$2:$Y$740,$AF2880)/INDEX('Season Counts'!$X$2:$X$740,$AF2880),"")</f>
        <v>0.291364583333333</v>
      </c>
      <c r="Z2880" s="37" t="n">
        <f aca="false">IFERROR(J2880-Y2880,"")</f>
        <v>-0.0179145833333333</v>
      </c>
      <c r="AA2880" s="38" t="n">
        <f aca="false">IFERROR(INDEX('Season Counts'!$K$2:$K$740,$AF2880)/INDEX('Season Counts'!$J$2:$J$740,$AF2880),"")</f>
        <v>0.295454545454545</v>
      </c>
      <c r="AB2880" s="41" t="n">
        <f aca="false">IFERROR(R2880-AA2880,"")</f>
        <v>-0.0157342657342657</v>
      </c>
      <c r="AC2880" s="39" t="n">
        <f aca="false">IFERROR(INDEX('Season Counts'!$AG$2:$AG$740,$AF2880)/INDEX('Season Counts'!$AF$2:$AF$740,$AF2880),"")</f>
        <v>73.9609657947686</v>
      </c>
      <c r="AD2880" s="40" t="n">
        <f aca="false">IFERROR(V2880-AC2880,"")</f>
        <v>-0.523710892807827</v>
      </c>
      <c r="AE2880" s="4" t="str">
        <f aca="false">IF(D2880&lt;Guide!$C$21,"Low PA",IF(TRIM(IF(ISNUMBER(AD2880),IF(N(AD2880)&lt;=-Guide!$C$24,"▼ Bat Speed  ",IF(N(AD2880)&gt;=Guide!$C$24,"▲ Bat Speed  ","")),"")&amp;IF(N(Z2880)&gt;=Guide!$C$22,"▲ Contact  ","")&amp;IF(N(Z2880)&lt;=-Guide!$C$22,"▼ Contact  ","")&amp;IF(N(AB2880)&gt;=Guide!$C$23,"▲ Chase  ","")&amp;IF(N(AB2880)&lt;=-Guide!$C$23,"▼ Chase  ",""))="","Stable",TRIM(IF(ISNUMBER(AD2880),IF(N(AD2880)&lt;=-Guide!$C$24,"▼ Bat Speed  ",IF(N(AD2880)&gt;=Guide!$C$24,"▲ Bat Speed  ","")),"")&amp;IF(N(Z2880)&gt;=Guide!$C$22,"▲ Contact  ","")&amp;IF(N(Z2880)&lt;=-Guide!$C$22,"▼ Contact  ","")&amp;IF(N(AB2880)&gt;=Guide!$C$23,"▲ Chase  ","")&amp;IF(N(AB2880)&lt;=-Guide!$C$23,"▼ Chase  ",""))))</f>
        <v>Stable</v>
      </c>
      <c r="AF2880" s="35" t="n">
        <f aca="false">MATCH(Counts!A2880,'Season Counts'!$A$2:$A$740,0)</f>
        <v>731</v>
      </c>
    </row>
    <row r="2881" customFormat="false" ht="15" hidden="false" customHeight="false" outlineLevel="0" collapsed="false">
      <c r="A2881" s="34" t="str">
        <f aca="false">Counts!B2881</f>
        <v>WSH</v>
      </c>
      <c r="B2881" s="5" t="str">
        <f aca="false">Counts!C2881</f>
        <v>José Tena</v>
      </c>
      <c r="C2881" s="34" t="str">
        <f aca="false">Counts!F2881</f>
        <v>Sep</v>
      </c>
      <c r="D2881" s="35" t="n">
        <f aca="false">IFERROR(Counts!P2881,"")</f>
        <v>17</v>
      </c>
      <c r="E2881" s="36" t="n">
        <f aca="false">IFERROR(Counts!R2881/Counts!Q2881,"")</f>
        <v>0.133333333333333</v>
      </c>
      <c r="F2881" s="36" t="n">
        <f aca="false">IFERROR((Counts!R2881+Counts!V2881+Counts!W2881)/(Counts!Q2881+Counts!V2881+Counts!W2881+Counts!X2881),"")</f>
        <v>0.176470588235294</v>
      </c>
      <c r="G2881" s="36" t="n">
        <f aca="false">IFERROR((Counts!R2881+Counts!S2881+2*Counts!T2881+3*Counts!U2881)/Counts!Q2881,"")</f>
        <v>0.2</v>
      </c>
      <c r="H2881" s="35" t="n">
        <f aca="false">IFERROR(Counts!U2881,"")</f>
        <v>0</v>
      </c>
      <c r="I2881" s="36" t="n">
        <f aca="false">IFERROR(Counts!Z2881/Counts!AA2881,"")</f>
        <v>0.167647058823529</v>
      </c>
      <c r="J2881" s="36" t="n">
        <f aca="false">IFERROR(Counts!AB2881/Counts!AA2881,"")</f>
        <v>0.166352941176471</v>
      </c>
      <c r="K2881" s="37" t="n">
        <f aca="false">IFERROR((Counts!AB2881-Counts!Z2881)/Counts!AA2881,"")</f>
        <v>-0.00129411764705884</v>
      </c>
      <c r="L2881" s="38" t="n">
        <f aca="false">IFERROR(Counts!Y2881/Counts!P2881,"")</f>
        <v>0.470588235294118</v>
      </c>
      <c r="M2881" s="38" t="n">
        <f aca="false">IFERROR(Counts!V2881/Counts!P2881,"")</f>
        <v>0.0588235294117647</v>
      </c>
      <c r="N2881" s="38" t="n">
        <f aca="false">IFERROR(Counts!AD2881/Counts!AC2881,"")</f>
        <v>0</v>
      </c>
      <c r="O2881" s="38" t="n">
        <f aca="false">IFERROR(Counts!AE2881/Counts!AC2881,"")</f>
        <v>0.375</v>
      </c>
      <c r="P2881" s="39" t="n">
        <f aca="false">IFERROR(Counts!AG2881/Counts!AF2881,"")</f>
        <v>87.625</v>
      </c>
      <c r="Q2881" s="38" t="n">
        <f aca="false">IFERROR(Counts!AH2881/Counts!AC2881,"")</f>
        <v>0.25</v>
      </c>
      <c r="R2881" s="38" t="n">
        <f aca="false">IFERROR(Counts!N2881/Counts!M2881,"")</f>
        <v>0.151515151515152</v>
      </c>
      <c r="S2881" s="38" t="n">
        <f aca="false">IFERROR(Counts!K2881/Counts!J2881,"")</f>
        <v>0.621621621621622</v>
      </c>
      <c r="T2881" s="38" t="n">
        <f aca="false">IFERROR(Counts!I2881/Counts!H2881,"")</f>
        <v>0.357142857142857</v>
      </c>
      <c r="U2881" s="38" t="n">
        <f aca="false">IFERROR(1-Counts!L2881/Counts!K2881,"")</f>
        <v>0.739130434782609</v>
      </c>
      <c r="V2881" s="39" t="n">
        <f aca="false">IFERROR(Counts!AJ2881/Counts!AI2881,"")</f>
        <v>75.1346153846154</v>
      </c>
      <c r="W2881" s="38" t="n">
        <f aca="false">IFERROR(Counts!AK2881/Counts!AI2881,"")</f>
        <v>0.615384615384615</v>
      </c>
      <c r="X2881" s="40" t="n">
        <f aca="false">IFERROR(Counts!O2881,"")</f>
        <v>-2.029</v>
      </c>
      <c r="Y2881" s="36" t="n">
        <f aca="false">IFERROR(INDEX('Season Counts'!$Y$2:$Y$740,$AF2881)/INDEX('Season Counts'!$X$2:$X$740,$AF2881),"")</f>
        <v>0.291364583333333</v>
      </c>
      <c r="Z2881" s="37" t="n">
        <f aca="false">IFERROR(J2881-Y2881,"")</f>
        <v>-0.125011642156863</v>
      </c>
      <c r="AA2881" s="38" t="n">
        <f aca="false">IFERROR(INDEX('Season Counts'!$K$2:$K$740,$AF2881)/INDEX('Season Counts'!$J$2:$J$740,$AF2881),"")</f>
        <v>0.295454545454545</v>
      </c>
      <c r="AB2881" s="41" t="n">
        <f aca="false">IFERROR(R2881-AA2881,"")</f>
        <v>-0.143939393939394</v>
      </c>
      <c r="AC2881" s="39" t="n">
        <f aca="false">IFERROR(INDEX('Season Counts'!$AG$2:$AG$740,$AF2881)/INDEX('Season Counts'!$AF$2:$AF$740,$AF2881),"")</f>
        <v>73.9609657947686</v>
      </c>
      <c r="AD2881" s="40" t="n">
        <f aca="false">IFERROR(V2881-AC2881,"")</f>
        <v>1.17364958984678</v>
      </c>
      <c r="AE2881" s="4" t="str">
        <f aca="false">IF(D2881&lt;Guide!$C$21,"Low PA",IF(TRIM(IF(ISNUMBER(AD2881),IF(N(AD2881)&lt;=-Guide!$C$24,"▼ Bat Speed  ",IF(N(AD2881)&gt;=Guide!$C$24,"▲ Bat Speed  ","")),"")&amp;IF(N(Z2881)&gt;=Guide!$C$22,"▲ Contact  ","")&amp;IF(N(Z2881)&lt;=-Guide!$C$22,"▼ Contact  ","")&amp;IF(N(AB2881)&gt;=Guide!$C$23,"▲ Chase  ","")&amp;IF(N(AB2881)&lt;=-Guide!$C$23,"▼ Chase  ",""))="","Stable",TRIM(IF(ISNUMBER(AD2881),IF(N(AD2881)&lt;=-Guide!$C$24,"▼ Bat Speed  ",IF(N(AD2881)&gt;=Guide!$C$24,"▲ Bat Speed  ","")),"")&amp;IF(N(Z2881)&gt;=Guide!$C$22,"▲ Contact  ","")&amp;IF(N(Z2881)&lt;=-Guide!$C$22,"▼ Contact  ","")&amp;IF(N(AB2881)&gt;=Guide!$C$23,"▲ Chase  ","")&amp;IF(N(AB2881)&lt;=-Guide!$C$23,"▼ Chase  ",""))))</f>
        <v>Low PA</v>
      </c>
      <c r="AF2881" s="35" t="n">
        <f aca="false">MATCH(Counts!A2881,'Season Counts'!$A$2:$A$740,0)</f>
        <v>731</v>
      </c>
    </row>
    <row r="2882" customFormat="false" ht="15" hidden="false" customHeight="false" outlineLevel="0" collapsed="false">
      <c r="A2882" s="34" t="str">
        <f aca="false">Counts!B2882</f>
        <v>WSH</v>
      </c>
      <c r="B2882" s="5" t="str">
        <f aca="false">Counts!C2882</f>
        <v>Andrés Chaparro</v>
      </c>
      <c r="C2882" s="34" t="str">
        <f aca="false">Counts!F2882</f>
        <v>Mar-Apr</v>
      </c>
      <c r="D2882" s="35" t="n">
        <f aca="false">IFERROR(Counts!P2882,"")</f>
        <v>10</v>
      </c>
      <c r="E2882" s="36" t="n">
        <f aca="false">IFERROR(Counts!R2882/Counts!Q2882,"")</f>
        <v>0.222222222222222</v>
      </c>
      <c r="F2882" s="36" t="n">
        <f aca="false">IFERROR((Counts!R2882+Counts!V2882+Counts!W2882)/(Counts!Q2882+Counts!V2882+Counts!W2882+Counts!X2882),"")</f>
        <v>0.3</v>
      </c>
      <c r="G2882" s="36" t="n">
        <f aca="false">IFERROR((Counts!R2882+Counts!S2882+2*Counts!T2882+3*Counts!U2882)/Counts!Q2882,"")</f>
        <v>0.333333333333333</v>
      </c>
      <c r="H2882" s="35" t="n">
        <f aca="false">IFERROR(Counts!U2882,"")</f>
        <v>0</v>
      </c>
      <c r="I2882" s="36" t="n">
        <f aca="false">IFERROR(Counts!Z2882/Counts!AA2882,"")</f>
        <v>0.285</v>
      </c>
      <c r="J2882" s="36" t="n">
        <f aca="false">IFERROR(Counts!AB2882/Counts!AA2882,"")</f>
        <v>0.4863</v>
      </c>
      <c r="K2882" s="37" t="n">
        <f aca="false">IFERROR((Counts!AB2882-Counts!Z2882)/Counts!AA2882,"")</f>
        <v>0.2013</v>
      </c>
      <c r="L2882" s="38" t="n">
        <f aca="false">IFERROR(Counts!Y2882/Counts!P2882,"")</f>
        <v>0.2</v>
      </c>
      <c r="M2882" s="38" t="n">
        <f aca="false">IFERROR(Counts!V2882/Counts!P2882,"")</f>
        <v>0.1</v>
      </c>
      <c r="N2882" s="38" t="n">
        <f aca="false">IFERROR(Counts!AD2882/Counts!AC2882,"")</f>
        <v>0.142857142857143</v>
      </c>
      <c r="O2882" s="38" t="n">
        <f aca="false">IFERROR(Counts!AE2882/Counts!AC2882,"")</f>
        <v>0.571428571428571</v>
      </c>
      <c r="P2882" s="39" t="n">
        <f aca="false">IFERROR(Counts!AG2882/Counts!AF2882,"")</f>
        <v>94.6</v>
      </c>
      <c r="Q2882" s="38" t="n">
        <f aca="false">IFERROR(Counts!AH2882/Counts!AC2882,"")</f>
        <v>0.571428571428571</v>
      </c>
      <c r="R2882" s="38" t="n">
        <f aca="false">IFERROR(Counts!N2882/Counts!M2882,"")</f>
        <v>0.375</v>
      </c>
      <c r="S2882" s="38" t="n">
        <f aca="false">IFERROR(Counts!K2882/Counts!J2882,"")</f>
        <v>0.777777777777778</v>
      </c>
      <c r="T2882" s="38" t="n">
        <f aca="false">IFERROR(Counts!I2882/Counts!H2882,"")</f>
        <v>0.25</v>
      </c>
      <c r="U2882" s="38" t="n">
        <f aca="false">IFERROR(1-Counts!L2882/Counts!K2882,"")</f>
        <v>0.571428571428571</v>
      </c>
      <c r="V2882" s="39" t="n">
        <f aca="false">IFERROR(Counts!AJ2882/Counts!AI2882,"")</f>
        <v>74.5666666666667</v>
      </c>
      <c r="W2882" s="38" t="n">
        <f aca="false">IFERROR(Counts!AK2882/Counts!AI2882,"")</f>
        <v>0.533333333333333</v>
      </c>
      <c r="X2882" s="40" t="n">
        <f aca="false">IFERROR(Counts!O2882,"")</f>
        <v>-0.256</v>
      </c>
      <c r="Y2882" s="36" t="n">
        <f aca="false">IFERROR(INDEX('Season Counts'!$Y$2:$Y$740,$AF2882)/INDEX('Season Counts'!$X$2:$X$740,$AF2882),"")</f>
        <v>0.344100877192982</v>
      </c>
      <c r="Z2882" s="37" t="n">
        <f aca="false">IFERROR(J2882-Y2882,"")</f>
        <v>0.142199122807018</v>
      </c>
      <c r="AA2882" s="38" t="n">
        <f aca="false">IFERROR(INDEX('Season Counts'!$K$2:$K$740,$AF2882)/INDEX('Season Counts'!$J$2:$J$740,$AF2882),"")</f>
        <v>0.319672131147541</v>
      </c>
      <c r="AB2882" s="41" t="n">
        <f aca="false">IFERROR(R2882-AA2882,"")</f>
        <v>0.055327868852459</v>
      </c>
      <c r="AC2882" s="39" t="n">
        <f aca="false">IFERROR(INDEX('Season Counts'!$AG$2:$AG$740,$AF2882)/INDEX('Season Counts'!$AF$2:$AF$740,$AF2882),"")</f>
        <v>74.1835509138381</v>
      </c>
      <c r="AD2882" s="40" t="n">
        <f aca="false">IFERROR(V2882-AC2882,"")</f>
        <v>0.383115752828545</v>
      </c>
      <c r="AE2882" s="4" t="str">
        <f aca="false">IF(D2882&lt;Guide!$C$21,"Low PA",IF(TRIM(IF(ISNUMBER(AD2882),IF(N(AD2882)&lt;=-Guide!$C$24,"▼ Bat Speed  ",IF(N(AD2882)&gt;=Guide!$C$24,"▲ Bat Speed  ","")),"")&amp;IF(N(Z2882)&gt;=Guide!$C$22,"▲ Contact  ","")&amp;IF(N(Z2882)&lt;=-Guide!$C$22,"▼ Contact  ","")&amp;IF(N(AB2882)&gt;=Guide!$C$23,"▲ Chase  ","")&amp;IF(N(AB2882)&lt;=-Guide!$C$23,"▼ Chase  ",""))="","Stable",TRIM(IF(ISNUMBER(AD2882),IF(N(AD2882)&lt;=-Guide!$C$24,"▼ Bat Speed  ",IF(N(AD2882)&gt;=Guide!$C$24,"▲ Bat Speed  ","")),"")&amp;IF(N(Z2882)&gt;=Guide!$C$22,"▲ Contact  ","")&amp;IF(N(Z2882)&lt;=-Guide!$C$22,"▼ Contact  ","")&amp;IF(N(AB2882)&gt;=Guide!$C$23,"▲ Chase  ","")&amp;IF(N(AB2882)&lt;=-Guide!$C$23,"▼ Chase  ",""))))</f>
        <v>Low PA</v>
      </c>
      <c r="AF2882" s="35" t="n">
        <f aca="false">MATCH(Counts!A2882,'Season Counts'!$A$2:$A$740,0)</f>
        <v>732</v>
      </c>
    </row>
    <row r="2883" customFormat="false" ht="15" hidden="false" customHeight="false" outlineLevel="0" collapsed="false">
      <c r="A2883" s="34" t="str">
        <f aca="false">Counts!B2883</f>
        <v>WSH</v>
      </c>
      <c r="B2883" s="5" t="str">
        <f aca="false">Counts!C2883</f>
        <v>Andrés Chaparro</v>
      </c>
      <c r="C2883" s="34" t="str">
        <f aca="false">Counts!F2883</f>
        <v>May</v>
      </c>
      <c r="D2883" s="35" t="n">
        <f aca="false">IFERROR(Counts!P2883,"")</f>
        <v>17</v>
      </c>
      <c r="E2883" s="36" t="n">
        <f aca="false">IFERROR(Counts!R2883/Counts!Q2883,"")</f>
        <v>0.166666666666667</v>
      </c>
      <c r="F2883" s="36" t="n">
        <f aca="false">IFERROR((Counts!R2883+Counts!V2883+Counts!W2883)/(Counts!Q2883+Counts!V2883+Counts!W2883+Counts!X2883),"")</f>
        <v>0.411764705882353</v>
      </c>
      <c r="G2883" s="36" t="n">
        <f aca="false">IFERROR((Counts!R2883+Counts!S2883+2*Counts!T2883+3*Counts!U2883)/Counts!Q2883,"")</f>
        <v>0.25</v>
      </c>
      <c r="H2883" s="35" t="n">
        <f aca="false">IFERROR(Counts!U2883,"")</f>
        <v>0</v>
      </c>
      <c r="I2883" s="36" t="n">
        <f aca="false">IFERROR(Counts!Z2883/Counts!AA2883,"")</f>
        <v>0.332352941176471</v>
      </c>
      <c r="J2883" s="36" t="n">
        <f aca="false">IFERROR(Counts!AB2883/Counts!AA2883,"")</f>
        <v>0.338058823529412</v>
      </c>
      <c r="K2883" s="37" t="n">
        <f aca="false">IFERROR((Counts!AB2883-Counts!Z2883)/Counts!AA2883,"")</f>
        <v>0.00570588235294115</v>
      </c>
      <c r="L2883" s="38" t="n">
        <f aca="false">IFERROR(Counts!Y2883/Counts!P2883,"")</f>
        <v>0.176470588235294</v>
      </c>
      <c r="M2883" s="38" t="n">
        <f aca="false">IFERROR(Counts!V2883/Counts!P2883,"")</f>
        <v>0.294117647058824</v>
      </c>
      <c r="N2883" s="38" t="n">
        <f aca="false">IFERROR(Counts!AD2883/Counts!AC2883,"")</f>
        <v>0</v>
      </c>
      <c r="O2883" s="38" t="n">
        <f aca="false">IFERROR(Counts!AE2883/Counts!AC2883,"")</f>
        <v>0.222222222222222</v>
      </c>
      <c r="P2883" s="39" t="n">
        <f aca="false">IFERROR(Counts!AG2883/Counts!AF2883,"")</f>
        <v>82.0111111111111</v>
      </c>
      <c r="Q2883" s="38" t="n">
        <f aca="false">IFERROR(Counts!AH2883/Counts!AC2883,"")</f>
        <v>0.333333333333333</v>
      </c>
      <c r="R2883" s="38" t="n">
        <f aca="false">IFERROR(Counts!N2883/Counts!M2883,"")</f>
        <v>0.296296296296296</v>
      </c>
      <c r="S2883" s="38" t="n">
        <f aca="false">IFERROR(Counts!K2883/Counts!J2883,"")</f>
        <v>0.615384615384615</v>
      </c>
      <c r="T2883" s="38" t="n">
        <f aca="false">IFERROR(Counts!I2883/Counts!H2883,"")</f>
        <v>0.25</v>
      </c>
      <c r="U2883" s="38" t="n">
        <f aca="false">IFERROR(1-Counts!L2883/Counts!K2883,"")</f>
        <v>0.875</v>
      </c>
      <c r="V2883" s="39" t="n">
        <f aca="false">IFERROR(Counts!AJ2883/Counts!AI2883,"")</f>
        <v>74.4538461538462</v>
      </c>
      <c r="W2883" s="38" t="n">
        <f aca="false">IFERROR(Counts!AK2883/Counts!AI2883,"")</f>
        <v>0.423076923076923</v>
      </c>
      <c r="X2883" s="40" t="n">
        <f aca="false">IFERROR(Counts!O2883,"")</f>
        <v>0.777</v>
      </c>
      <c r="Y2883" s="36" t="n">
        <f aca="false">IFERROR(INDEX('Season Counts'!$Y$2:$Y$740,$AF2883)/INDEX('Season Counts'!$X$2:$X$740,$AF2883),"")</f>
        <v>0.344100877192982</v>
      </c>
      <c r="Z2883" s="37" t="n">
        <f aca="false">IFERROR(J2883-Y2883,"")</f>
        <v>-0.00604205366357069</v>
      </c>
      <c r="AA2883" s="38" t="n">
        <f aca="false">IFERROR(INDEX('Season Counts'!$K$2:$K$740,$AF2883)/INDEX('Season Counts'!$J$2:$J$740,$AF2883),"")</f>
        <v>0.319672131147541</v>
      </c>
      <c r="AB2883" s="41" t="n">
        <f aca="false">IFERROR(R2883-AA2883,"")</f>
        <v>-0.0233758348512447</v>
      </c>
      <c r="AC2883" s="39" t="n">
        <f aca="false">IFERROR(INDEX('Season Counts'!$AG$2:$AG$740,$AF2883)/INDEX('Season Counts'!$AF$2:$AF$740,$AF2883),"")</f>
        <v>74.1835509138381</v>
      </c>
      <c r="AD2883" s="40" t="n">
        <f aca="false">IFERROR(V2883-AC2883,"")</f>
        <v>0.270295240008039</v>
      </c>
      <c r="AE2883" s="4" t="str">
        <f aca="false">IF(D2883&lt;Guide!$C$21,"Low PA",IF(TRIM(IF(ISNUMBER(AD2883),IF(N(AD2883)&lt;=-Guide!$C$24,"▼ Bat Speed  ",IF(N(AD2883)&gt;=Guide!$C$24,"▲ Bat Speed  ","")),"")&amp;IF(N(Z2883)&gt;=Guide!$C$22,"▲ Contact  ","")&amp;IF(N(Z2883)&lt;=-Guide!$C$22,"▼ Contact  ","")&amp;IF(N(AB2883)&gt;=Guide!$C$23,"▲ Chase  ","")&amp;IF(N(AB2883)&lt;=-Guide!$C$23,"▼ Chase  ",""))="","Stable",TRIM(IF(ISNUMBER(AD2883),IF(N(AD2883)&lt;=-Guide!$C$24,"▼ Bat Speed  ",IF(N(AD2883)&gt;=Guide!$C$24,"▲ Bat Speed  ","")),"")&amp;IF(N(Z2883)&gt;=Guide!$C$22,"▲ Contact  ","")&amp;IF(N(Z2883)&lt;=-Guide!$C$22,"▼ Contact  ","")&amp;IF(N(AB2883)&gt;=Guide!$C$23,"▲ Chase  ","")&amp;IF(N(AB2883)&lt;=-Guide!$C$23,"▼ Chase  ",""))))</f>
        <v>Low PA</v>
      </c>
      <c r="AF2883" s="35" t="n">
        <f aca="false">MATCH(Counts!A2883,'Season Counts'!$A$2:$A$740,0)</f>
        <v>732</v>
      </c>
    </row>
    <row r="2884" customFormat="false" ht="15" hidden="false" customHeight="false" outlineLevel="0" collapsed="false">
      <c r="A2884" s="34" t="str">
        <f aca="false">Counts!B2884</f>
        <v>WSH</v>
      </c>
      <c r="B2884" s="5" t="str">
        <f aca="false">Counts!C2884</f>
        <v>Andrés Chaparro</v>
      </c>
      <c r="C2884" s="34" t="str">
        <f aca="false">Counts!F2884</f>
        <v>Jun</v>
      </c>
      <c r="D2884" s="35" t="n">
        <f aca="false">IFERROR(Counts!P2884,"")</f>
        <v>29</v>
      </c>
      <c r="E2884" s="36" t="n">
        <f aca="false">IFERROR(Counts!R2884/Counts!Q2884,"")</f>
        <v>0.125</v>
      </c>
      <c r="F2884" s="36" t="n">
        <f aca="false">IFERROR((Counts!R2884+Counts!V2884+Counts!W2884)/(Counts!Q2884+Counts!V2884+Counts!W2884+Counts!X2884),"")</f>
        <v>0.275862068965517</v>
      </c>
      <c r="G2884" s="36" t="n">
        <f aca="false">IFERROR((Counts!R2884+Counts!S2884+2*Counts!T2884+3*Counts!U2884)/Counts!Q2884,"")</f>
        <v>0.166666666666667</v>
      </c>
      <c r="H2884" s="35" t="n">
        <f aca="false">IFERROR(Counts!U2884,"")</f>
        <v>0</v>
      </c>
      <c r="I2884" s="36" t="n">
        <f aca="false">IFERROR(Counts!Z2884/Counts!AA2884,"")</f>
        <v>0.225862068965517</v>
      </c>
      <c r="J2884" s="36" t="n">
        <f aca="false">IFERROR(Counts!AB2884/Counts!AA2884,"")</f>
        <v>0.287068965517241</v>
      </c>
      <c r="K2884" s="37" t="n">
        <f aca="false">IFERROR((Counts!AB2884-Counts!Z2884)/Counts!AA2884,"")</f>
        <v>0.0612068965517241</v>
      </c>
      <c r="L2884" s="38" t="n">
        <f aca="false">IFERROR(Counts!Y2884/Counts!P2884,"")</f>
        <v>0.275862068965517</v>
      </c>
      <c r="M2884" s="38" t="n">
        <f aca="false">IFERROR(Counts!V2884/Counts!P2884,"")</f>
        <v>0.137931034482759</v>
      </c>
      <c r="N2884" s="38" t="n">
        <f aca="false">IFERROR(Counts!AD2884/Counts!AC2884,"")</f>
        <v>0.125</v>
      </c>
      <c r="O2884" s="38" t="n">
        <f aca="false">IFERROR(Counts!AE2884/Counts!AC2884,"")</f>
        <v>0.5625</v>
      </c>
      <c r="P2884" s="39" t="n">
        <f aca="false">IFERROR(Counts!AG2884/Counts!AF2884,"")</f>
        <v>93.4375</v>
      </c>
      <c r="Q2884" s="38" t="n">
        <f aca="false">IFERROR(Counts!AH2884/Counts!AC2884,"")</f>
        <v>0.3125</v>
      </c>
      <c r="R2884" s="38" t="n">
        <f aca="false">IFERROR(Counts!N2884/Counts!M2884,"")</f>
        <v>0.25</v>
      </c>
      <c r="S2884" s="38" t="n">
        <f aca="false">IFERROR(Counts!K2884/Counts!J2884,"")</f>
        <v>0.615384615384615</v>
      </c>
      <c r="T2884" s="38" t="n">
        <f aca="false">IFERROR(Counts!I2884/Counts!H2884,"")</f>
        <v>0.270833333333333</v>
      </c>
      <c r="U2884" s="38" t="n">
        <f aca="false">IFERROR(1-Counts!L2884/Counts!K2884,"")</f>
        <v>0.8125</v>
      </c>
      <c r="V2884" s="39" t="n">
        <f aca="false">IFERROR(Counts!AJ2884/Counts!AI2884,"")</f>
        <v>75.3042553191489</v>
      </c>
      <c r="W2884" s="38" t="n">
        <f aca="false">IFERROR(Counts!AK2884/Counts!AI2884,"")</f>
        <v>0.574468085106383</v>
      </c>
      <c r="X2884" s="40" t="n">
        <f aca="false">IFERROR(Counts!O2884,"")</f>
        <v>-1.287</v>
      </c>
      <c r="Y2884" s="36" t="n">
        <f aca="false">IFERROR(INDEX('Season Counts'!$Y$2:$Y$740,$AF2884)/INDEX('Season Counts'!$X$2:$X$740,$AF2884),"")</f>
        <v>0.344100877192982</v>
      </c>
      <c r="Z2884" s="37" t="n">
        <f aca="false">IFERROR(J2884-Y2884,"")</f>
        <v>-0.0570319116757411</v>
      </c>
      <c r="AA2884" s="38" t="n">
        <f aca="false">IFERROR(INDEX('Season Counts'!$K$2:$K$740,$AF2884)/INDEX('Season Counts'!$J$2:$J$740,$AF2884),"")</f>
        <v>0.319672131147541</v>
      </c>
      <c r="AB2884" s="41" t="n">
        <f aca="false">IFERROR(R2884-AA2884,"")</f>
        <v>-0.069672131147541</v>
      </c>
      <c r="AC2884" s="39" t="n">
        <f aca="false">IFERROR(INDEX('Season Counts'!$AG$2:$AG$740,$AF2884)/INDEX('Season Counts'!$AF$2:$AF$740,$AF2884),"")</f>
        <v>74.1835509138381</v>
      </c>
      <c r="AD2884" s="40" t="n">
        <f aca="false">IFERROR(V2884-AC2884,"")</f>
        <v>1.12070440531082</v>
      </c>
      <c r="AE2884" s="4" t="str">
        <f aca="false">IF(D2884&lt;Guide!$C$21,"Low PA",IF(TRIM(IF(ISNUMBER(AD2884),IF(N(AD2884)&lt;=-Guide!$C$24,"▼ Bat Speed  ",IF(N(AD2884)&gt;=Guide!$C$24,"▲ Bat Speed  ","")),"")&amp;IF(N(Z2884)&gt;=Guide!$C$22,"▲ Contact  ","")&amp;IF(N(Z2884)&lt;=-Guide!$C$22,"▼ Contact  ","")&amp;IF(N(AB2884)&gt;=Guide!$C$23,"▲ Chase  ","")&amp;IF(N(AB2884)&lt;=-Guide!$C$23,"▼ Chase  ",""))="","Stable",TRIM(IF(ISNUMBER(AD2884),IF(N(AD2884)&lt;=-Guide!$C$24,"▼ Bat Speed  ",IF(N(AD2884)&gt;=Guide!$C$24,"▲ Bat Speed  ","")),"")&amp;IF(N(Z2884)&gt;=Guide!$C$22,"▲ Contact  ","")&amp;IF(N(Z2884)&lt;=-Guide!$C$22,"▼ Contact  ","")&amp;IF(N(AB2884)&gt;=Guide!$C$23,"▲ Chase  ","")&amp;IF(N(AB2884)&lt;=-Guide!$C$23,"▼ Chase  ",""))))</f>
        <v>Low PA</v>
      </c>
      <c r="AF2884" s="35" t="n">
        <f aca="false">MATCH(Counts!A2884,'Season Counts'!$A$2:$A$740,0)</f>
        <v>732</v>
      </c>
    </row>
    <row r="2885" customFormat="false" ht="15" hidden="false" customHeight="false" outlineLevel="0" collapsed="false">
      <c r="A2885" s="34" t="str">
        <f aca="false">Counts!B2885</f>
        <v>WSH</v>
      </c>
      <c r="B2885" s="5" t="str">
        <f aca="false">Counts!C2885</f>
        <v>Andrés Chaparro</v>
      </c>
      <c r="C2885" s="34" t="str">
        <f aca="false">Counts!F2885</f>
        <v>Jul</v>
      </c>
      <c r="D2885" s="35" t="n">
        <f aca="false">IFERROR(Counts!P2885,"")</f>
        <v>36</v>
      </c>
      <c r="E2885" s="36" t="n">
        <f aca="false">IFERROR(Counts!R2885/Counts!Q2885,"")</f>
        <v>0.323529411764706</v>
      </c>
      <c r="F2885" s="36" t="n">
        <f aca="false">IFERROR((Counts!R2885+Counts!V2885+Counts!W2885)/(Counts!Q2885+Counts!V2885+Counts!W2885+Counts!X2885),"")</f>
        <v>0.361111111111111</v>
      </c>
      <c r="G2885" s="36" t="n">
        <f aca="false">IFERROR((Counts!R2885+Counts!S2885+2*Counts!T2885+3*Counts!U2885)/Counts!Q2885,"")</f>
        <v>0.911764705882353</v>
      </c>
      <c r="H2885" s="35" t="n">
        <f aca="false">IFERROR(Counts!U2885,"")</f>
        <v>6</v>
      </c>
      <c r="I2885" s="36" t="n">
        <f aca="false">IFERROR(Counts!Z2885/Counts!AA2885,"")</f>
        <v>0.516666666666667</v>
      </c>
      <c r="J2885" s="36" t="n">
        <f aca="false">IFERROR(Counts!AB2885/Counts!AA2885,"")</f>
        <v>0.487944444444444</v>
      </c>
      <c r="K2885" s="37" t="n">
        <f aca="false">IFERROR((Counts!AB2885-Counts!Z2885)/Counts!AA2885,"")</f>
        <v>-0.0287222222222223</v>
      </c>
      <c r="L2885" s="38" t="n">
        <f aca="false">IFERROR(Counts!Y2885/Counts!P2885,"")</f>
        <v>0.222222222222222</v>
      </c>
      <c r="M2885" s="38" t="n">
        <f aca="false">IFERROR(Counts!V2885/Counts!P2885,"")</f>
        <v>0.0555555555555556</v>
      </c>
      <c r="N2885" s="38" t="n">
        <f aca="false">IFERROR(Counts!AD2885/Counts!AC2885,"")</f>
        <v>0.230769230769231</v>
      </c>
      <c r="O2885" s="38" t="n">
        <f aca="false">IFERROR(Counts!AE2885/Counts!AC2885,"")</f>
        <v>0.576923076923077</v>
      </c>
      <c r="P2885" s="39" t="n">
        <f aca="false">IFERROR(Counts!AG2885/Counts!AF2885,"")</f>
        <v>91.4346153846154</v>
      </c>
      <c r="Q2885" s="38" t="n">
        <f aca="false">IFERROR(Counts!AH2885/Counts!AC2885,"")</f>
        <v>0.384615384615385</v>
      </c>
      <c r="R2885" s="38" t="n">
        <f aca="false">IFERROR(Counts!N2885/Counts!M2885,"")</f>
        <v>0.272727272727273</v>
      </c>
      <c r="S2885" s="38" t="n">
        <f aca="false">IFERROR(Counts!K2885/Counts!J2885,"")</f>
        <v>0.761904761904762</v>
      </c>
      <c r="T2885" s="38" t="n">
        <f aca="false">IFERROR(Counts!I2885/Counts!H2885,"")</f>
        <v>0.333333333333333</v>
      </c>
      <c r="U2885" s="38" t="n">
        <f aca="false">IFERROR(1-Counts!L2885/Counts!K2885,"")</f>
        <v>0.729166666666667</v>
      </c>
      <c r="V2885" s="39" t="n">
        <f aca="false">IFERROR(Counts!AJ2885/Counts!AI2885,"")</f>
        <v>73.8254237288136</v>
      </c>
      <c r="W2885" s="38" t="n">
        <f aca="false">IFERROR(Counts!AK2885/Counts!AI2885,"")</f>
        <v>0.423728813559322</v>
      </c>
      <c r="X2885" s="40" t="n">
        <f aca="false">IFERROR(Counts!O2885,"")</f>
        <v>6.854</v>
      </c>
      <c r="Y2885" s="36" t="n">
        <f aca="false">IFERROR(INDEX('Season Counts'!$Y$2:$Y$740,$AF2885)/INDEX('Season Counts'!$X$2:$X$740,$AF2885),"")</f>
        <v>0.344100877192982</v>
      </c>
      <c r="Z2885" s="37" t="n">
        <f aca="false">IFERROR(J2885-Y2885,"")</f>
        <v>0.143843567251462</v>
      </c>
      <c r="AA2885" s="38" t="n">
        <f aca="false">IFERROR(INDEX('Season Counts'!$K$2:$K$740,$AF2885)/INDEX('Season Counts'!$J$2:$J$740,$AF2885),"")</f>
        <v>0.319672131147541</v>
      </c>
      <c r="AB2885" s="41" t="n">
        <f aca="false">IFERROR(R2885-AA2885,"")</f>
        <v>-0.0469448584202683</v>
      </c>
      <c r="AC2885" s="39" t="n">
        <f aca="false">IFERROR(INDEX('Season Counts'!$AG$2:$AG$740,$AF2885)/INDEX('Season Counts'!$AF$2:$AF$740,$AF2885),"")</f>
        <v>74.1835509138381</v>
      </c>
      <c r="AD2885" s="40" t="n">
        <f aca="false">IFERROR(V2885-AC2885,"")</f>
        <v>-0.358127185024557</v>
      </c>
      <c r="AE2885" s="4" t="str">
        <f aca="false">IF(D2885&lt;Guide!$C$21,"Low PA",IF(TRIM(IF(ISNUMBER(AD2885),IF(N(AD2885)&lt;=-Guide!$C$24,"▼ Bat Speed  ",IF(N(AD2885)&gt;=Guide!$C$24,"▲ Bat Speed  ","")),"")&amp;IF(N(Z2885)&gt;=Guide!$C$22,"▲ Contact  ","")&amp;IF(N(Z2885)&lt;=-Guide!$C$22,"▼ Contact  ","")&amp;IF(N(AB2885)&gt;=Guide!$C$23,"▲ Chase  ","")&amp;IF(N(AB2885)&lt;=-Guide!$C$23,"▼ Chase  ",""))="","Stable",TRIM(IF(ISNUMBER(AD2885),IF(N(AD2885)&lt;=-Guide!$C$24,"▼ Bat Speed  ",IF(N(AD2885)&gt;=Guide!$C$24,"▲ Bat Speed  ","")),"")&amp;IF(N(Z2885)&gt;=Guide!$C$22,"▲ Contact  ","")&amp;IF(N(Z2885)&lt;=-Guide!$C$22,"▼ Contact  ","")&amp;IF(N(AB2885)&gt;=Guide!$C$23,"▲ Chase  ","")&amp;IF(N(AB2885)&lt;=-Guide!$C$23,"▼ Chase  ",""))))</f>
        <v>Low PA</v>
      </c>
      <c r="AF2885" s="35" t="n">
        <f aca="false">MATCH(Counts!A2885,'Season Counts'!$A$2:$A$740,0)</f>
        <v>732</v>
      </c>
    </row>
    <row r="2886" customFormat="false" ht="15" hidden="false" customHeight="false" outlineLevel="0" collapsed="false">
      <c r="A2886" s="34" t="str">
        <f aca="false">Counts!B2886</f>
        <v>WSH</v>
      </c>
      <c r="B2886" s="5" t="str">
        <f aca="false">Counts!C2886</f>
        <v>Andrés Chaparro</v>
      </c>
      <c r="C2886" s="34" t="str">
        <f aca="false">Counts!F2886</f>
        <v>Aug</v>
      </c>
      <c r="D2886" s="35" t="n">
        <f aca="false">IFERROR(Counts!P2886,"")</f>
        <v>79</v>
      </c>
      <c r="E2886" s="36" t="n">
        <f aca="false">IFERROR(Counts!R2886/Counts!Q2886,"")</f>
        <v>0.26865671641791</v>
      </c>
      <c r="F2886" s="36" t="n">
        <f aca="false">IFERROR((Counts!R2886+Counts!V2886+Counts!W2886)/(Counts!Q2886+Counts!V2886+Counts!W2886+Counts!X2886),"")</f>
        <v>0.379746835443038</v>
      </c>
      <c r="G2886" s="36" t="n">
        <f aca="false">IFERROR((Counts!R2886+Counts!S2886+2*Counts!T2886+3*Counts!U2886)/Counts!Q2886,"")</f>
        <v>0.492537313432836</v>
      </c>
      <c r="H2886" s="35" t="n">
        <f aca="false">IFERROR(Counts!U2886,"")</f>
        <v>3</v>
      </c>
      <c r="I2886" s="36" t="n">
        <f aca="false">IFERROR(Counts!Z2886/Counts!AA2886,"")</f>
        <v>0.379746835443038</v>
      </c>
      <c r="J2886" s="36" t="n">
        <f aca="false">IFERROR(Counts!AB2886/Counts!AA2886,"")</f>
        <v>0.318962025316456</v>
      </c>
      <c r="K2886" s="37" t="n">
        <f aca="false">IFERROR((Counts!AB2886-Counts!Z2886)/Counts!AA2886,"")</f>
        <v>-0.0607848101265823</v>
      </c>
      <c r="L2886" s="38" t="n">
        <f aca="false">IFERROR(Counts!Y2886/Counts!P2886,"")</f>
        <v>0.215189873417722</v>
      </c>
      <c r="M2886" s="38" t="n">
        <f aca="false">IFERROR(Counts!V2886/Counts!P2886,"")</f>
        <v>0.10126582278481</v>
      </c>
      <c r="N2886" s="38" t="n">
        <f aca="false">IFERROR(Counts!AD2886/Counts!AC2886,"")</f>
        <v>0.12</v>
      </c>
      <c r="O2886" s="38" t="n">
        <f aca="false">IFERROR(Counts!AE2886/Counts!AC2886,"")</f>
        <v>0.4</v>
      </c>
      <c r="P2886" s="39" t="n">
        <f aca="false">IFERROR(Counts!AG2886/Counts!AF2886,"")</f>
        <v>88.162</v>
      </c>
      <c r="Q2886" s="38" t="n">
        <f aca="false">IFERROR(Counts!AH2886/Counts!AC2886,"")</f>
        <v>0.26</v>
      </c>
      <c r="R2886" s="38" t="n">
        <f aca="false">IFERROR(Counts!N2886/Counts!M2886,"")</f>
        <v>0.315151515151515</v>
      </c>
      <c r="S2886" s="38" t="n">
        <f aca="false">IFERROR(Counts!K2886/Counts!J2886,"")</f>
        <v>0.746478873239437</v>
      </c>
      <c r="T2886" s="38" t="n">
        <f aca="false">IFERROR(Counts!I2886/Counts!H2886,"")</f>
        <v>0.272151898734177</v>
      </c>
      <c r="U2886" s="38" t="n">
        <f aca="false">IFERROR(1-Counts!L2886/Counts!K2886,"")</f>
        <v>0.849056603773585</v>
      </c>
      <c r="V2886" s="39" t="n">
        <f aca="false">IFERROR(Counts!AJ2886/Counts!AI2886,"")</f>
        <v>74.4872340425532</v>
      </c>
      <c r="W2886" s="38" t="n">
        <f aca="false">IFERROR(Counts!AK2886/Counts!AI2886,"")</f>
        <v>0.51063829787234</v>
      </c>
      <c r="X2886" s="40" t="n">
        <f aca="false">IFERROR(Counts!O2886,"")</f>
        <v>3.037</v>
      </c>
      <c r="Y2886" s="36" t="n">
        <f aca="false">IFERROR(INDEX('Season Counts'!$Y$2:$Y$740,$AF2886)/INDEX('Season Counts'!$X$2:$X$740,$AF2886),"")</f>
        <v>0.344100877192982</v>
      </c>
      <c r="Z2886" s="37" t="n">
        <f aca="false">IFERROR(J2886-Y2886,"")</f>
        <v>-0.0251388518765268</v>
      </c>
      <c r="AA2886" s="38" t="n">
        <f aca="false">IFERROR(INDEX('Season Counts'!$K$2:$K$740,$AF2886)/INDEX('Season Counts'!$J$2:$J$740,$AF2886),"")</f>
        <v>0.319672131147541</v>
      </c>
      <c r="AB2886" s="41" t="n">
        <f aca="false">IFERROR(R2886-AA2886,"")</f>
        <v>-0.00452061599602588</v>
      </c>
      <c r="AC2886" s="39" t="n">
        <f aca="false">IFERROR(INDEX('Season Counts'!$AG$2:$AG$740,$AF2886)/INDEX('Season Counts'!$AF$2:$AF$740,$AF2886),"")</f>
        <v>74.1835509138381</v>
      </c>
      <c r="AD2886" s="40" t="n">
        <f aca="false">IFERROR(V2886-AC2886,"")</f>
        <v>0.303683128715079</v>
      </c>
      <c r="AE2886" s="4" t="str">
        <f aca="false">IF(D2886&lt;Guide!$C$21,"Low PA",IF(TRIM(IF(ISNUMBER(AD2886),IF(N(AD2886)&lt;=-Guide!$C$24,"▼ Bat Speed  ",IF(N(AD2886)&gt;=Guide!$C$24,"▲ Bat Speed  ","")),"")&amp;IF(N(Z2886)&gt;=Guide!$C$22,"▲ Contact  ","")&amp;IF(N(Z2886)&lt;=-Guide!$C$22,"▼ Contact  ","")&amp;IF(N(AB2886)&gt;=Guide!$C$23,"▲ Chase  ","")&amp;IF(N(AB2886)&lt;=-Guide!$C$23,"▼ Chase  ",""))="","Stable",TRIM(IF(ISNUMBER(AD2886),IF(N(AD2886)&lt;=-Guide!$C$24,"▼ Bat Speed  ",IF(N(AD2886)&gt;=Guide!$C$24,"▲ Bat Speed  ","")),"")&amp;IF(N(Z2886)&gt;=Guide!$C$22,"▲ Contact  ","")&amp;IF(N(Z2886)&lt;=-Guide!$C$22,"▼ Contact  ","")&amp;IF(N(AB2886)&gt;=Guide!$C$23,"▲ Chase  ","")&amp;IF(N(AB2886)&lt;=-Guide!$C$23,"▼ Chase  ",""))))</f>
        <v>Stable</v>
      </c>
      <c r="AF2886" s="35" t="n">
        <f aca="false">MATCH(Counts!A2886,'Season Counts'!$A$2:$A$740,0)</f>
        <v>732</v>
      </c>
    </row>
    <row r="2887" customFormat="false" ht="15" hidden="false" customHeight="false" outlineLevel="0" collapsed="false">
      <c r="A2887" s="34" t="str">
        <f aca="false">Counts!B2887</f>
        <v>WSH</v>
      </c>
      <c r="B2887" s="5" t="str">
        <f aca="false">Counts!C2887</f>
        <v>Andrés Chaparro</v>
      </c>
      <c r="C2887" s="34" t="str">
        <f aca="false">Counts!F2887</f>
        <v>Sep</v>
      </c>
      <c r="D2887" s="35" t="n">
        <f aca="false">IFERROR(Counts!P2887,"")</f>
        <v>57</v>
      </c>
      <c r="E2887" s="36" t="n">
        <f aca="false">IFERROR(Counts!R2887/Counts!Q2887,"")</f>
        <v>0.307692307692308</v>
      </c>
      <c r="F2887" s="36" t="n">
        <f aca="false">IFERROR((Counts!R2887+Counts!V2887+Counts!W2887)/(Counts!Q2887+Counts!V2887+Counts!W2887+Counts!X2887),"")</f>
        <v>0.368421052631579</v>
      </c>
      <c r="G2887" s="36" t="n">
        <f aca="false">IFERROR((Counts!R2887+Counts!S2887+2*Counts!T2887+3*Counts!U2887)/Counts!Q2887,"")</f>
        <v>0.576923076923077</v>
      </c>
      <c r="H2887" s="35" t="n">
        <f aca="false">IFERROR(Counts!U2887,"")</f>
        <v>4</v>
      </c>
      <c r="I2887" s="36" t="n">
        <f aca="false">IFERROR(Counts!Z2887/Counts!AA2887,"")</f>
        <v>0.403508771929825</v>
      </c>
      <c r="J2887" s="36" t="n">
        <f aca="false">IFERROR(Counts!AB2887/Counts!AA2887,"")</f>
        <v>0.293964912280702</v>
      </c>
      <c r="K2887" s="37" t="n">
        <f aca="false">IFERROR((Counts!AB2887-Counts!Z2887)/Counts!AA2887,"")</f>
        <v>-0.109543859649123</v>
      </c>
      <c r="L2887" s="38" t="n">
        <f aca="false">IFERROR(Counts!Y2887/Counts!P2887,"")</f>
        <v>0.263157894736842</v>
      </c>
      <c r="M2887" s="38" t="n">
        <f aca="false">IFERROR(Counts!V2887/Counts!P2887,"")</f>
        <v>0.087719298245614</v>
      </c>
      <c r="N2887" s="38" t="n">
        <f aca="false">IFERROR(Counts!AD2887/Counts!AC2887,"")</f>
        <v>0.108108108108108</v>
      </c>
      <c r="O2887" s="38" t="n">
        <f aca="false">IFERROR(Counts!AE2887/Counts!AC2887,"")</f>
        <v>0.378378378378378</v>
      </c>
      <c r="P2887" s="39" t="n">
        <f aca="false">IFERROR(Counts!AG2887/Counts!AF2887,"")</f>
        <v>90.527027027027</v>
      </c>
      <c r="Q2887" s="38" t="n">
        <f aca="false">IFERROR(Counts!AH2887/Counts!AC2887,"")</f>
        <v>0.27027027027027</v>
      </c>
      <c r="R2887" s="38" t="n">
        <f aca="false">IFERROR(Counts!N2887/Counts!M2887,"")</f>
        <v>0.391304347826087</v>
      </c>
      <c r="S2887" s="38" t="n">
        <f aca="false">IFERROR(Counts!K2887/Counts!J2887,"")</f>
        <v>0.703296703296703</v>
      </c>
      <c r="T2887" s="38" t="n">
        <f aca="false">IFERROR(Counts!I2887/Counts!H2887,"")</f>
        <v>0.385321100917431</v>
      </c>
      <c r="U2887" s="38" t="n">
        <f aca="false">IFERROR(1-Counts!L2887/Counts!K2887,"")</f>
        <v>0.8125</v>
      </c>
      <c r="V2887" s="39" t="n">
        <f aca="false">IFERROR(Counts!AJ2887/Counts!AI2887,"")</f>
        <v>73.2663157894737</v>
      </c>
      <c r="W2887" s="38" t="n">
        <f aca="false">IFERROR(Counts!AK2887/Counts!AI2887,"")</f>
        <v>0.315789473684211</v>
      </c>
      <c r="X2887" s="40" t="n">
        <f aca="false">IFERROR(Counts!O2887,"")</f>
        <v>5.773</v>
      </c>
      <c r="Y2887" s="36" t="n">
        <f aca="false">IFERROR(INDEX('Season Counts'!$Y$2:$Y$740,$AF2887)/INDEX('Season Counts'!$X$2:$X$740,$AF2887),"")</f>
        <v>0.344100877192982</v>
      </c>
      <c r="Z2887" s="37" t="n">
        <f aca="false">IFERROR(J2887-Y2887,"")</f>
        <v>-0.0501359649122807</v>
      </c>
      <c r="AA2887" s="38" t="n">
        <f aca="false">IFERROR(INDEX('Season Counts'!$K$2:$K$740,$AF2887)/INDEX('Season Counts'!$J$2:$J$740,$AF2887),"")</f>
        <v>0.319672131147541</v>
      </c>
      <c r="AB2887" s="41" t="n">
        <f aca="false">IFERROR(R2887-AA2887,"")</f>
        <v>0.071632216678546</v>
      </c>
      <c r="AC2887" s="39" t="n">
        <f aca="false">IFERROR(INDEX('Season Counts'!$AG$2:$AG$740,$AF2887)/INDEX('Season Counts'!$AF$2:$AF$740,$AF2887),"")</f>
        <v>74.1835509138381</v>
      </c>
      <c r="AD2887" s="40" t="n">
        <f aca="false">IFERROR(V2887-AC2887,"")</f>
        <v>-0.917235124364439</v>
      </c>
      <c r="AE2887" s="4" t="str">
        <f aca="false">IF(D2887&lt;Guide!$C$21,"Low PA",IF(TRIM(IF(ISNUMBER(AD2887),IF(N(AD2887)&lt;=-Guide!$C$24,"▼ Bat Speed  ",IF(N(AD2887)&gt;=Guide!$C$24,"▲ Bat Speed  ","")),"")&amp;IF(N(Z2887)&gt;=Guide!$C$22,"▲ Contact  ","")&amp;IF(N(Z2887)&lt;=-Guide!$C$22,"▼ Contact  ","")&amp;IF(N(AB2887)&gt;=Guide!$C$23,"▲ Chase  ","")&amp;IF(N(AB2887)&lt;=-Guide!$C$23,"▼ Chase  ",""))="","Stable",TRIM(IF(ISNUMBER(AD2887),IF(N(AD2887)&lt;=-Guide!$C$24,"▼ Bat Speed  ",IF(N(AD2887)&gt;=Guide!$C$24,"▲ Bat Speed  ","")),"")&amp;IF(N(Z2887)&gt;=Guide!$C$22,"▲ Contact  ","")&amp;IF(N(Z2887)&lt;=-Guide!$C$22,"▼ Contact  ","")&amp;IF(N(AB2887)&gt;=Guide!$C$23,"▲ Chase  ","")&amp;IF(N(AB2887)&lt;=-Guide!$C$23,"▼ Chase  ",""))))</f>
        <v>▼ Contact ▲ Chase</v>
      </c>
      <c r="AF2887" s="35" t="n">
        <f aca="false">MATCH(Counts!A2887,'Season Counts'!$A$2:$A$740,0)</f>
        <v>732</v>
      </c>
    </row>
    <row r="2888" customFormat="false" ht="15" hidden="false" customHeight="false" outlineLevel="0" collapsed="false">
      <c r="A2888" s="34" t="str">
        <f aca="false">Counts!B2888</f>
        <v>WSH</v>
      </c>
      <c r="B2888" s="5" t="str">
        <f aca="false">Counts!C2888</f>
        <v>Drew Millas</v>
      </c>
      <c r="C2888" s="34" t="str">
        <f aca="false">Counts!F2888</f>
        <v>Mar-Apr</v>
      </c>
      <c r="D2888" s="35" t="n">
        <f aca="false">IFERROR(Counts!P2888,"")</f>
        <v>58</v>
      </c>
      <c r="E2888" s="36" t="n">
        <f aca="false">IFERROR(Counts!R2888/Counts!Q2888,"")</f>
        <v>0.153846153846154</v>
      </c>
      <c r="F2888" s="36" t="n">
        <f aca="false">IFERROR((Counts!R2888+Counts!V2888+Counts!W2888)/(Counts!Q2888+Counts!V2888+Counts!W2888+Counts!X2888),"")</f>
        <v>0.214285714285714</v>
      </c>
      <c r="G2888" s="36" t="n">
        <f aca="false">IFERROR((Counts!R2888+Counts!S2888+2*Counts!T2888+3*Counts!U2888)/Counts!Q2888,"")</f>
        <v>0.192307692307692</v>
      </c>
      <c r="H2888" s="35" t="n">
        <f aca="false">IFERROR(Counts!U2888,"")</f>
        <v>0</v>
      </c>
      <c r="I2888" s="36" t="n">
        <f aca="false">IFERROR(Counts!Z2888/Counts!AA2888,"")</f>
        <v>0.2</v>
      </c>
      <c r="J2888" s="36" t="n">
        <f aca="false">IFERROR(Counts!AB2888/Counts!AA2888,"")</f>
        <v>0.241842105263158</v>
      </c>
      <c r="K2888" s="37" t="n">
        <f aca="false">IFERROR((Counts!AB2888-Counts!Z2888)/Counts!AA2888,"")</f>
        <v>0.0418421052631579</v>
      </c>
      <c r="L2888" s="38" t="n">
        <f aca="false">IFERROR(Counts!Y2888/Counts!P2888,"")</f>
        <v>0.275862068965517</v>
      </c>
      <c r="M2888" s="38" t="n">
        <f aca="false">IFERROR(Counts!V2888/Counts!P2888,"")</f>
        <v>0.0689655172413793</v>
      </c>
      <c r="N2888" s="38" t="n">
        <f aca="false">IFERROR(Counts!AD2888/Counts!AC2888,"")</f>
        <v>0.027027027027027</v>
      </c>
      <c r="O2888" s="38" t="n">
        <f aca="false">IFERROR(Counts!AE2888/Counts!AC2888,"")</f>
        <v>0.189189189189189</v>
      </c>
      <c r="P2888" s="39" t="n">
        <f aca="false">IFERROR(Counts!AG2888/Counts!AF2888,"")</f>
        <v>77.1108108108108</v>
      </c>
      <c r="Q2888" s="38" t="n">
        <f aca="false">IFERROR(Counts!AH2888/Counts!AC2888,"")</f>
        <v>0.45945945945946</v>
      </c>
      <c r="R2888" s="38" t="n">
        <f aca="false">IFERROR(Counts!N2888/Counts!M2888,"")</f>
        <v>0.327586206896552</v>
      </c>
      <c r="S2888" s="38" t="n">
        <f aca="false">IFERROR(Counts!K2888/Counts!J2888,"")</f>
        <v>0.605769230769231</v>
      </c>
      <c r="T2888" s="38" t="n">
        <f aca="false">IFERROR(Counts!I2888/Counts!H2888,"")</f>
        <v>0.207920792079208</v>
      </c>
      <c r="U2888" s="38" t="n">
        <f aca="false">IFERROR(1-Counts!L2888/Counts!K2888,"")</f>
        <v>0.936507936507937</v>
      </c>
      <c r="V2888" s="39" t="n">
        <f aca="false">IFERROR(Counts!AJ2888/Counts!AI2888,"")</f>
        <v>67.7395061728395</v>
      </c>
      <c r="W2888" s="38" t="n">
        <f aca="false">IFERROR(Counts!AK2888/Counts!AI2888,"")</f>
        <v>0.0123456790123457</v>
      </c>
      <c r="X2888" s="40" t="n">
        <f aca="false">IFERROR(Counts!O2888,"")</f>
        <v>-5.253</v>
      </c>
      <c r="Y2888" s="36" t="n">
        <f aca="false">IFERROR(INDEX('Season Counts'!$Y$2:$Y$740,$AF2888)/INDEX('Season Counts'!$X$2:$X$740,$AF2888),"")</f>
        <v>0.271466216216216</v>
      </c>
      <c r="Z2888" s="37" t="n">
        <f aca="false">IFERROR(J2888-Y2888,"")</f>
        <v>-0.0296241109530583</v>
      </c>
      <c r="AA2888" s="38" t="n">
        <f aca="false">IFERROR(INDEX('Season Counts'!$K$2:$K$740,$AF2888)/INDEX('Season Counts'!$J$2:$J$740,$AF2888),"")</f>
        <v>0.288079470198675</v>
      </c>
      <c r="AB2888" s="41" t="n">
        <f aca="false">IFERROR(R2888-AA2888,"")</f>
        <v>0.0395067366978762</v>
      </c>
      <c r="AC2888" s="39" t="n">
        <f aca="false">IFERROR(INDEX('Season Counts'!$AG$2:$AG$740,$AF2888)/INDEX('Season Counts'!$AF$2:$AF$740,$AF2888),"")</f>
        <v>68</v>
      </c>
      <c r="AD2888" s="40" t="n">
        <f aca="false">IFERROR(V2888-AC2888,"")</f>
        <v>-0.260493827160502</v>
      </c>
      <c r="AE2888" s="4" t="str">
        <f aca="false">IF(D2888&lt;Guide!$C$21,"Low PA",IF(TRIM(IF(ISNUMBER(AD2888),IF(N(AD2888)&lt;=-Guide!$C$24,"▼ Bat Speed  ",IF(N(AD2888)&gt;=Guide!$C$24,"▲ Bat Speed  ","")),"")&amp;IF(N(Z2888)&gt;=Guide!$C$22,"▲ Contact  ","")&amp;IF(N(Z2888)&lt;=-Guide!$C$22,"▼ Contact  ","")&amp;IF(N(AB2888)&gt;=Guide!$C$23,"▲ Chase  ","")&amp;IF(N(AB2888)&lt;=-Guide!$C$23,"▼ Chase  ",""))="","Stable",TRIM(IF(ISNUMBER(AD2888),IF(N(AD2888)&lt;=-Guide!$C$24,"▼ Bat Speed  ",IF(N(AD2888)&gt;=Guide!$C$24,"▲ Bat Speed  ","")),"")&amp;IF(N(Z2888)&gt;=Guide!$C$22,"▲ Contact  ","")&amp;IF(N(Z2888)&lt;=-Guide!$C$22,"▼ Contact  ","")&amp;IF(N(AB2888)&gt;=Guide!$C$23,"▲ Chase  ","")&amp;IF(N(AB2888)&lt;=-Guide!$C$23,"▼ Chase  ",""))))</f>
        <v>Stable</v>
      </c>
      <c r="AF2888" s="35" t="n">
        <f aca="false">MATCH(Counts!A2888,'Season Counts'!$A$2:$A$740,0)</f>
        <v>733</v>
      </c>
    </row>
    <row r="2889" customFormat="false" ht="15" hidden="false" customHeight="false" outlineLevel="0" collapsed="false">
      <c r="A2889" s="34" t="str">
        <f aca="false">Counts!B2889</f>
        <v>WSH</v>
      </c>
      <c r="B2889" s="5" t="str">
        <f aca="false">Counts!C2889</f>
        <v>Drew Millas</v>
      </c>
      <c r="C2889" s="34" t="str">
        <f aca="false">Counts!F2889</f>
        <v>May</v>
      </c>
      <c r="D2889" s="35" t="n">
        <f aca="false">IFERROR(Counts!P2889,"")</f>
        <v>46</v>
      </c>
      <c r="E2889" s="36" t="n">
        <f aca="false">IFERROR(Counts!R2889/Counts!Q2889,"")</f>
        <v>0.2</v>
      </c>
      <c r="F2889" s="36" t="n">
        <f aca="false">IFERROR((Counts!R2889+Counts!V2889+Counts!W2889)/(Counts!Q2889+Counts!V2889+Counts!W2889+Counts!X2889),"")</f>
        <v>0.288888888888889</v>
      </c>
      <c r="G2889" s="36" t="n">
        <f aca="false">IFERROR((Counts!R2889+Counts!S2889+2*Counts!T2889+3*Counts!U2889)/Counts!Q2889,"")</f>
        <v>0.375</v>
      </c>
      <c r="H2889" s="35" t="n">
        <f aca="false">IFERROR(Counts!U2889,"")</f>
        <v>2</v>
      </c>
      <c r="I2889" s="36" t="n">
        <f aca="false">IFERROR(Counts!Z2889/Counts!AA2889,"")</f>
        <v>0.308139534883721</v>
      </c>
      <c r="J2889" s="36" t="n">
        <f aca="false">IFERROR(Counts!AB2889/Counts!AA2889,"")</f>
        <v>0.314883720930233</v>
      </c>
      <c r="K2889" s="37" t="n">
        <f aca="false">IFERROR((Counts!AB2889-Counts!Z2889)/Counts!AA2889,"")</f>
        <v>0.00674418604651161</v>
      </c>
      <c r="L2889" s="38" t="n">
        <f aca="false">IFERROR(Counts!Y2889/Counts!P2889,"")</f>
        <v>0.152173913043478</v>
      </c>
      <c r="M2889" s="38" t="n">
        <f aca="false">IFERROR(Counts!V2889/Counts!P2889,"")</f>
        <v>0.0869565217391304</v>
      </c>
      <c r="N2889" s="38" t="n">
        <f aca="false">IFERROR(Counts!AD2889/Counts!AC2889,"")</f>
        <v>0.0588235294117647</v>
      </c>
      <c r="O2889" s="38" t="n">
        <f aca="false">IFERROR(Counts!AE2889/Counts!AC2889,"")</f>
        <v>0.205882352941176</v>
      </c>
      <c r="P2889" s="39" t="n">
        <f aca="false">IFERROR(Counts!AG2889/Counts!AF2889,"")</f>
        <v>81.653125</v>
      </c>
      <c r="Q2889" s="38" t="n">
        <f aca="false">IFERROR(Counts!AH2889/Counts!AC2889,"")</f>
        <v>0.235294117647059</v>
      </c>
      <c r="R2889" s="38" t="n">
        <f aca="false">IFERROR(Counts!N2889/Counts!M2889,"")</f>
        <v>0.233766233766234</v>
      </c>
      <c r="S2889" s="38" t="n">
        <f aca="false">IFERROR(Counts!K2889/Counts!J2889,"")</f>
        <v>0.633333333333333</v>
      </c>
      <c r="T2889" s="38" t="n">
        <f aca="false">IFERROR(Counts!I2889/Counts!H2889,"")</f>
        <v>0.186666666666667</v>
      </c>
      <c r="U2889" s="38" t="n">
        <f aca="false">IFERROR(1-Counts!L2889/Counts!K2889,"")</f>
        <v>0.824561403508772</v>
      </c>
      <c r="V2889" s="39" t="n">
        <f aca="false">IFERROR(Counts!AJ2889/Counts!AI2889,"")</f>
        <v>67.7671641791045</v>
      </c>
      <c r="W2889" s="38" t="n">
        <f aca="false">IFERROR(Counts!AK2889/Counts!AI2889,"")</f>
        <v>0.0447761194029851</v>
      </c>
      <c r="X2889" s="40" t="n">
        <f aca="false">IFERROR(Counts!O2889,"")</f>
        <v>0.481</v>
      </c>
      <c r="Y2889" s="36" t="n">
        <f aca="false">IFERROR(INDEX('Season Counts'!$Y$2:$Y$740,$AF2889)/INDEX('Season Counts'!$X$2:$X$740,$AF2889),"")</f>
        <v>0.271466216216216</v>
      </c>
      <c r="Z2889" s="37" t="n">
        <f aca="false">IFERROR(J2889-Y2889,"")</f>
        <v>0.0434175047140163</v>
      </c>
      <c r="AA2889" s="38" t="n">
        <f aca="false">IFERROR(INDEX('Season Counts'!$K$2:$K$740,$AF2889)/INDEX('Season Counts'!$J$2:$J$740,$AF2889),"")</f>
        <v>0.288079470198675</v>
      </c>
      <c r="AB2889" s="41" t="n">
        <f aca="false">IFERROR(R2889-AA2889,"")</f>
        <v>-0.0543132364324417</v>
      </c>
      <c r="AC2889" s="39" t="n">
        <f aca="false">IFERROR(INDEX('Season Counts'!$AG$2:$AG$740,$AF2889)/INDEX('Season Counts'!$AF$2:$AF$740,$AF2889),"")</f>
        <v>68</v>
      </c>
      <c r="AD2889" s="40" t="n">
        <f aca="false">IFERROR(V2889-AC2889,"")</f>
        <v>-0.232835820895531</v>
      </c>
      <c r="AE2889" s="4" t="str">
        <f aca="false">IF(D2889&lt;Guide!$C$21,"Low PA",IF(TRIM(IF(ISNUMBER(AD2889),IF(N(AD2889)&lt;=-Guide!$C$24,"▼ Bat Speed  ",IF(N(AD2889)&gt;=Guide!$C$24,"▲ Bat Speed  ","")),"")&amp;IF(N(Z2889)&gt;=Guide!$C$22,"▲ Contact  ","")&amp;IF(N(Z2889)&lt;=-Guide!$C$22,"▼ Contact  ","")&amp;IF(N(AB2889)&gt;=Guide!$C$23,"▲ Chase  ","")&amp;IF(N(AB2889)&lt;=-Guide!$C$23,"▼ Chase  ",""))="","Stable",TRIM(IF(ISNUMBER(AD2889),IF(N(AD2889)&lt;=-Guide!$C$24,"▼ Bat Speed  ",IF(N(AD2889)&gt;=Guide!$C$24,"▲ Bat Speed  ","")),"")&amp;IF(N(Z2889)&gt;=Guide!$C$22,"▲ Contact  ","")&amp;IF(N(Z2889)&lt;=-Guide!$C$22,"▼ Contact  ","")&amp;IF(N(AB2889)&gt;=Guide!$C$23,"▲ Chase  ","")&amp;IF(N(AB2889)&lt;=-Guide!$C$23,"▼ Chase  ",""))))</f>
        <v>▲ Contact ▼ Chase</v>
      </c>
      <c r="AF2889" s="35" t="n">
        <f aca="false">MATCH(Counts!A2889,'Season Counts'!$A$2:$A$740,0)</f>
        <v>733</v>
      </c>
    </row>
    <row r="2890" customFormat="false" ht="15" hidden="false" customHeight="false" outlineLevel="0" collapsed="false">
      <c r="A2890" s="34" t="str">
        <f aca="false">Counts!B2890</f>
        <v>WSH</v>
      </c>
      <c r="B2890" s="5" t="str">
        <f aca="false">Counts!C2890</f>
        <v>Drew Millas</v>
      </c>
      <c r="C2890" s="34" t="str">
        <f aca="false">Counts!F2890</f>
        <v>Jun</v>
      </c>
      <c r="D2890" s="35" t="n">
        <f aca="false">IFERROR(Counts!P2890,"")</f>
        <v>31</v>
      </c>
      <c r="E2890" s="36" t="n">
        <f aca="false">IFERROR(Counts!R2890/Counts!Q2890,"")</f>
        <v>0.230769230769231</v>
      </c>
      <c r="F2890" s="36" t="n">
        <f aca="false">IFERROR((Counts!R2890+Counts!V2890+Counts!W2890)/(Counts!Q2890+Counts!V2890+Counts!W2890+Counts!X2890),"")</f>
        <v>0.333333333333333</v>
      </c>
      <c r="G2890" s="36" t="n">
        <f aca="false">IFERROR((Counts!R2890+Counts!S2890+2*Counts!T2890+3*Counts!U2890)/Counts!Q2890,"")</f>
        <v>0.269230769230769</v>
      </c>
      <c r="H2890" s="35" t="n">
        <f aca="false">IFERROR(Counts!U2890,"")</f>
        <v>0</v>
      </c>
      <c r="I2890" s="36" t="n">
        <f aca="false">IFERROR(Counts!Z2890/Counts!AA2890,"")</f>
        <v>0.298387096774194</v>
      </c>
      <c r="J2890" s="36" t="n">
        <f aca="false">IFERROR(Counts!AB2890/Counts!AA2890,"")</f>
        <v>0.265935483870968</v>
      </c>
      <c r="K2890" s="37" t="n">
        <f aca="false">IFERROR((Counts!AB2890-Counts!Z2890)/Counts!AA2890,"")</f>
        <v>-0.0324516129032258</v>
      </c>
      <c r="L2890" s="38" t="n">
        <f aca="false">IFERROR(Counts!Y2890/Counts!P2890,"")</f>
        <v>0.258064516129032</v>
      </c>
      <c r="M2890" s="38" t="n">
        <f aca="false">IFERROR(Counts!V2890/Counts!P2890,"")</f>
        <v>0.0645161290322581</v>
      </c>
      <c r="N2890" s="38" t="n">
        <f aca="false">IFERROR(Counts!AD2890/Counts!AC2890,"")</f>
        <v>0</v>
      </c>
      <c r="O2890" s="38" t="n">
        <f aca="false">IFERROR(Counts!AE2890/Counts!AC2890,"")</f>
        <v>0.333333333333333</v>
      </c>
      <c r="P2890" s="39" t="n">
        <f aca="false">IFERROR(Counts!AG2890/Counts!AF2890,"")</f>
        <v>87.4944444444445</v>
      </c>
      <c r="Q2890" s="38" t="n">
        <f aca="false">IFERROR(Counts!AH2890/Counts!AC2890,"")</f>
        <v>0.277777777777778</v>
      </c>
      <c r="R2890" s="38" t="n">
        <f aca="false">IFERROR(Counts!N2890/Counts!M2890,"")</f>
        <v>0.229508196721311</v>
      </c>
      <c r="S2890" s="38" t="n">
        <f aca="false">IFERROR(Counts!K2890/Counts!J2890,"")</f>
        <v>0.678571428571429</v>
      </c>
      <c r="T2890" s="38" t="n">
        <f aca="false">IFERROR(Counts!I2890/Counts!H2890,"")</f>
        <v>0.230769230769231</v>
      </c>
      <c r="U2890" s="38" t="n">
        <f aca="false">IFERROR(1-Counts!L2890/Counts!K2890,"")</f>
        <v>0.815789473684211</v>
      </c>
      <c r="V2890" s="39" t="n">
        <f aca="false">IFERROR(Counts!AJ2890/Counts!AI2890,"")</f>
        <v>68.4872340425532</v>
      </c>
      <c r="W2890" s="38" t="n">
        <f aca="false">IFERROR(Counts!AK2890/Counts!AI2890,"")</f>
        <v>0.0851063829787234</v>
      </c>
      <c r="X2890" s="40" t="n">
        <f aca="false">IFERROR(Counts!O2890,"")</f>
        <v>-1.085</v>
      </c>
      <c r="Y2890" s="36" t="n">
        <f aca="false">IFERROR(INDEX('Season Counts'!$Y$2:$Y$740,$AF2890)/INDEX('Season Counts'!$X$2:$X$740,$AF2890),"")</f>
        <v>0.271466216216216</v>
      </c>
      <c r="Z2890" s="37" t="n">
        <f aca="false">IFERROR(J2890-Y2890,"")</f>
        <v>-0.00553073234524848</v>
      </c>
      <c r="AA2890" s="38" t="n">
        <f aca="false">IFERROR(INDEX('Season Counts'!$K$2:$K$740,$AF2890)/INDEX('Season Counts'!$J$2:$J$740,$AF2890),"")</f>
        <v>0.288079470198675</v>
      </c>
      <c r="AB2890" s="41" t="n">
        <f aca="false">IFERROR(R2890-AA2890,"")</f>
        <v>-0.058571273477364</v>
      </c>
      <c r="AC2890" s="39" t="n">
        <f aca="false">IFERROR(INDEX('Season Counts'!$AG$2:$AG$740,$AF2890)/INDEX('Season Counts'!$AF$2:$AF$740,$AF2890),"")</f>
        <v>68</v>
      </c>
      <c r="AD2890" s="40" t="n">
        <f aca="false">IFERROR(V2890-AC2890,"")</f>
        <v>0.487234042553197</v>
      </c>
      <c r="AE2890" s="4" t="str">
        <f aca="false">IF(D2890&lt;Guide!$C$21,"Low PA",IF(TRIM(IF(ISNUMBER(AD2890),IF(N(AD2890)&lt;=-Guide!$C$24,"▼ Bat Speed  ",IF(N(AD2890)&gt;=Guide!$C$24,"▲ Bat Speed  ","")),"")&amp;IF(N(Z2890)&gt;=Guide!$C$22,"▲ Contact  ","")&amp;IF(N(Z2890)&lt;=-Guide!$C$22,"▼ Contact  ","")&amp;IF(N(AB2890)&gt;=Guide!$C$23,"▲ Chase  ","")&amp;IF(N(AB2890)&lt;=-Guide!$C$23,"▼ Chase  ",""))="","Stable",TRIM(IF(ISNUMBER(AD2890),IF(N(AD2890)&lt;=-Guide!$C$24,"▼ Bat Speed  ",IF(N(AD2890)&gt;=Guide!$C$24,"▲ Bat Speed  ","")),"")&amp;IF(N(Z2890)&gt;=Guide!$C$22,"▲ Contact  ","")&amp;IF(N(Z2890)&lt;=-Guide!$C$22,"▼ Contact  ","")&amp;IF(N(AB2890)&gt;=Guide!$C$23,"▲ Chase  ","")&amp;IF(N(AB2890)&lt;=-Guide!$C$23,"▼ Chase  ",""))))</f>
        <v>Low PA</v>
      </c>
      <c r="AF2890" s="35" t="n">
        <f aca="false">MATCH(Counts!A2890,'Season Counts'!$A$2:$A$740,0)</f>
        <v>733</v>
      </c>
    </row>
    <row r="2891" customFormat="false" ht="15" hidden="false" customHeight="false" outlineLevel="0" collapsed="false">
      <c r="A2891" s="34" t="str">
        <f aca="false">Counts!B2891</f>
        <v>WSH</v>
      </c>
      <c r="B2891" s="5" t="str">
        <f aca="false">Counts!C2891</f>
        <v>Drew Millas</v>
      </c>
      <c r="C2891" s="34" t="str">
        <f aca="false">Counts!F2891</f>
        <v>Jul</v>
      </c>
      <c r="D2891" s="35" t="n">
        <f aca="false">IFERROR(Counts!P2891,"")</f>
        <v>17</v>
      </c>
      <c r="E2891" s="36" t="n">
        <f aca="false">IFERROR(Counts!R2891/Counts!Q2891,"")</f>
        <v>0.166666666666667</v>
      </c>
      <c r="F2891" s="36" t="n">
        <f aca="false">IFERROR((Counts!R2891+Counts!V2891+Counts!W2891)/(Counts!Q2891+Counts!V2891+Counts!W2891+Counts!X2891),"")</f>
        <v>0.352941176470588</v>
      </c>
      <c r="G2891" s="36" t="n">
        <f aca="false">IFERROR((Counts!R2891+Counts!S2891+2*Counts!T2891+3*Counts!U2891)/Counts!Q2891,"")</f>
        <v>0.166666666666667</v>
      </c>
      <c r="H2891" s="35" t="n">
        <f aca="false">IFERROR(Counts!U2891,"")</f>
        <v>0</v>
      </c>
      <c r="I2891" s="36" t="n">
        <f aca="false">IFERROR(Counts!Z2891/Counts!AA2891,"")</f>
        <v>0.270588235294118</v>
      </c>
      <c r="J2891" s="36" t="n">
        <f aca="false">IFERROR(Counts!AB2891/Counts!AA2891,"")</f>
        <v>0.271058823529412</v>
      </c>
      <c r="K2891" s="37" t="n">
        <f aca="false">IFERROR((Counts!AB2891-Counts!Z2891)/Counts!AA2891,"")</f>
        <v>0.000470588235294118</v>
      </c>
      <c r="L2891" s="38" t="n">
        <f aca="false">IFERROR(Counts!Y2891/Counts!P2891,"")</f>
        <v>0.352941176470588</v>
      </c>
      <c r="M2891" s="38" t="n">
        <f aca="false">IFERROR(Counts!V2891/Counts!P2891,"")</f>
        <v>0.235294117647059</v>
      </c>
      <c r="N2891" s="38" t="n">
        <f aca="false">IFERROR(Counts!AD2891/Counts!AC2891,"")</f>
        <v>0</v>
      </c>
      <c r="O2891" s="38" t="n">
        <f aca="false">IFERROR(Counts!AE2891/Counts!AC2891,"")</f>
        <v>0.142857142857143</v>
      </c>
      <c r="P2891" s="39" t="n">
        <f aca="false">IFERROR(Counts!AG2891/Counts!AF2891,"")</f>
        <v>87.4428571428572</v>
      </c>
      <c r="Q2891" s="38" t="n">
        <f aca="false">IFERROR(Counts!AH2891/Counts!AC2891,"")</f>
        <v>0.571428571428571</v>
      </c>
      <c r="R2891" s="38" t="n">
        <f aca="false">IFERROR(Counts!N2891/Counts!M2891,"")</f>
        <v>0.354166666666667</v>
      </c>
      <c r="S2891" s="38" t="n">
        <f aca="false">IFERROR(Counts!K2891/Counts!J2891,"")</f>
        <v>0.515151515151515</v>
      </c>
      <c r="T2891" s="38" t="n">
        <f aca="false">IFERROR(Counts!I2891/Counts!H2891,"")</f>
        <v>0.264705882352941</v>
      </c>
      <c r="U2891" s="38" t="n">
        <f aca="false">IFERROR(1-Counts!L2891/Counts!K2891,"")</f>
        <v>0.882352941176471</v>
      </c>
      <c r="V2891" s="39" t="n">
        <f aca="false">IFERROR(Counts!AJ2891/Counts!AI2891,"")</f>
        <v>68.4451612903226</v>
      </c>
      <c r="W2891" s="38" t="n">
        <f aca="false">IFERROR(Counts!AK2891/Counts!AI2891,"")</f>
        <v>0.032258064516129</v>
      </c>
      <c r="X2891" s="40" t="n">
        <f aca="false">IFERROR(Counts!O2891,"")</f>
        <v>-0.69</v>
      </c>
      <c r="Y2891" s="36" t="n">
        <f aca="false">IFERROR(INDEX('Season Counts'!$Y$2:$Y$740,$AF2891)/INDEX('Season Counts'!$X$2:$X$740,$AF2891),"")</f>
        <v>0.271466216216216</v>
      </c>
      <c r="Z2891" s="37" t="n">
        <f aca="false">IFERROR(J2891-Y2891,"")</f>
        <v>-0.000407392686804453</v>
      </c>
      <c r="AA2891" s="38" t="n">
        <f aca="false">IFERROR(INDEX('Season Counts'!$K$2:$K$740,$AF2891)/INDEX('Season Counts'!$J$2:$J$740,$AF2891),"")</f>
        <v>0.288079470198675</v>
      </c>
      <c r="AB2891" s="41" t="n">
        <f aca="false">IFERROR(R2891-AA2891,"")</f>
        <v>0.0660871964679912</v>
      </c>
      <c r="AC2891" s="39" t="n">
        <f aca="false">IFERROR(INDEX('Season Counts'!$AG$2:$AG$740,$AF2891)/INDEX('Season Counts'!$AF$2:$AF$740,$AF2891),"")</f>
        <v>68</v>
      </c>
      <c r="AD2891" s="40" t="n">
        <f aca="false">IFERROR(V2891-AC2891,"")</f>
        <v>0.445161290322588</v>
      </c>
      <c r="AE2891" s="4" t="str">
        <f aca="false">IF(D2891&lt;Guide!$C$21,"Low PA",IF(TRIM(IF(ISNUMBER(AD2891),IF(N(AD2891)&lt;=-Guide!$C$24,"▼ Bat Speed  ",IF(N(AD2891)&gt;=Guide!$C$24,"▲ Bat Speed  ","")),"")&amp;IF(N(Z2891)&gt;=Guide!$C$22,"▲ Contact  ","")&amp;IF(N(Z2891)&lt;=-Guide!$C$22,"▼ Contact  ","")&amp;IF(N(AB2891)&gt;=Guide!$C$23,"▲ Chase  ","")&amp;IF(N(AB2891)&lt;=-Guide!$C$23,"▼ Chase  ",""))="","Stable",TRIM(IF(ISNUMBER(AD2891),IF(N(AD2891)&lt;=-Guide!$C$24,"▼ Bat Speed  ",IF(N(AD2891)&gt;=Guide!$C$24,"▲ Bat Speed  ","")),"")&amp;IF(N(Z2891)&gt;=Guide!$C$22,"▲ Contact  ","")&amp;IF(N(Z2891)&lt;=-Guide!$C$22,"▼ Contact  ","")&amp;IF(N(AB2891)&gt;=Guide!$C$23,"▲ Chase  ","")&amp;IF(N(AB2891)&lt;=-Guide!$C$23,"▼ Chase  ",""))))</f>
        <v>Low PA</v>
      </c>
      <c r="AF2891" s="35" t="n">
        <f aca="false">MATCH(Counts!A2891,'Season Counts'!$A$2:$A$740,0)</f>
        <v>733</v>
      </c>
    </row>
    <row r="2892" customFormat="false" ht="15" hidden="false" customHeight="false" outlineLevel="0" collapsed="false">
      <c r="A2892" s="34" t="str">
        <f aca="false">Counts!B2892</f>
        <v>WSH</v>
      </c>
      <c r="B2892" s="5" t="str">
        <f aca="false">Counts!C2892</f>
        <v>Abimelec Ortiz</v>
      </c>
      <c r="C2892" s="34" t="str">
        <f aca="false">Counts!F2892</f>
        <v>Jul</v>
      </c>
      <c r="D2892" s="35" t="n">
        <f aca="false">IFERROR(Counts!P2892,"")</f>
        <v>2</v>
      </c>
      <c r="E2892" s="36" t="n">
        <f aca="false">IFERROR(Counts!R2892/Counts!Q2892,"")</f>
        <v>0.5</v>
      </c>
      <c r="F2892" s="36" t="n">
        <f aca="false">IFERROR((Counts!R2892+Counts!V2892+Counts!W2892)/(Counts!Q2892+Counts!V2892+Counts!W2892+Counts!X2892),"")</f>
        <v>0.5</v>
      </c>
      <c r="G2892" s="36" t="n">
        <f aca="false">IFERROR((Counts!R2892+Counts!S2892+2*Counts!T2892+3*Counts!U2892)/Counts!Q2892,"")</f>
        <v>1</v>
      </c>
      <c r="H2892" s="35" t="n">
        <f aca="false">IFERROR(Counts!U2892,"")</f>
        <v>0</v>
      </c>
      <c r="I2892" s="36" t="n">
        <f aca="false">IFERROR(Counts!Z2892/Counts!AA2892,"")</f>
        <v>0.625</v>
      </c>
      <c r="J2892" s="36" t="n">
        <f aca="false">IFERROR(Counts!AB2892/Counts!AA2892,"")</f>
        <v>0.4145</v>
      </c>
      <c r="K2892" s="37" t="n">
        <f aca="false">IFERROR((Counts!AB2892-Counts!Z2892)/Counts!AA2892,"")</f>
        <v>-0.2105</v>
      </c>
      <c r="L2892" s="38" t="n">
        <f aca="false">IFERROR(Counts!Y2892/Counts!P2892,"")</f>
        <v>0</v>
      </c>
      <c r="M2892" s="38" t="n">
        <f aca="false">IFERROR(Counts!V2892/Counts!P2892,"")</f>
        <v>0</v>
      </c>
      <c r="N2892" s="38" t="n">
        <f aca="false">IFERROR(Counts!AD2892/Counts!AC2892,"")</f>
        <v>0</v>
      </c>
      <c r="O2892" s="38" t="n">
        <f aca="false">IFERROR(Counts!AE2892/Counts!AC2892,"")</f>
        <v>1</v>
      </c>
      <c r="P2892" s="39" t="n">
        <f aca="false">IFERROR(Counts!AG2892/Counts!AF2892,"")</f>
        <v>102.9</v>
      </c>
      <c r="Q2892" s="38" t="n">
        <f aca="false">IFERROR(Counts!AH2892/Counts!AC2892,"")</f>
        <v>0.5</v>
      </c>
      <c r="R2892" s="38" t="n">
        <f aca="false">IFERROR(Counts!N2892/Counts!M2892,"")</f>
        <v>0.2</v>
      </c>
      <c r="S2892" s="38" t="n">
        <f aca="false">IFERROR(Counts!K2892/Counts!J2892,"")</f>
        <v>0.571428571428571</v>
      </c>
      <c r="T2892" s="38" t="n">
        <f aca="false">IFERROR(Counts!I2892/Counts!H2892,"")</f>
        <v>0</v>
      </c>
      <c r="U2892" s="38" t="n">
        <f aca="false">IFERROR(1-Counts!L2892/Counts!K2892,"")</f>
        <v>1</v>
      </c>
      <c r="V2892" s="39" t="n">
        <f aca="false">IFERROR(Counts!AJ2892/Counts!AI2892,"")</f>
        <v>74.72</v>
      </c>
      <c r="W2892" s="38" t="n">
        <f aca="false">IFERROR(Counts!AK2892/Counts!AI2892,"")</f>
        <v>0.4</v>
      </c>
      <c r="X2892" s="40" t="n">
        <f aca="false">IFERROR(Counts!O2892,"")</f>
        <v>0.366</v>
      </c>
      <c r="Y2892" s="36" t="n">
        <f aca="false">IFERROR(INDEX('Season Counts'!$Y$2:$Y$740,$AF2892)/INDEX('Season Counts'!$X$2:$X$740,$AF2892),"")</f>
        <v>0.270666666666667</v>
      </c>
      <c r="Z2892" s="37" t="n">
        <f aca="false">IFERROR(J2892-Y2892,"")</f>
        <v>0.143833333333333</v>
      </c>
      <c r="AA2892" s="38" t="n">
        <f aca="false">IFERROR(INDEX('Season Counts'!$K$2:$K$740,$AF2892)/INDEX('Season Counts'!$J$2:$J$740,$AF2892),"")</f>
        <v>0.370716510903427</v>
      </c>
      <c r="AB2892" s="41" t="n">
        <f aca="false">IFERROR(R2892-AA2892,"")</f>
        <v>-0.170716510903427</v>
      </c>
      <c r="AC2892" s="39" t="n">
        <f aca="false">IFERROR(INDEX('Season Counts'!$AG$2:$AG$740,$AF2892)/INDEX('Season Counts'!$AF$2:$AF$740,$AF2892),"")</f>
        <v>75.9037453183521</v>
      </c>
      <c r="AD2892" s="40" t="n">
        <f aca="false">IFERROR(V2892-AC2892,"")</f>
        <v>-1.18374531835205</v>
      </c>
      <c r="AE2892" s="4" t="str">
        <f aca="false">IF(D2892&lt;Guide!$C$21,"Low PA",IF(TRIM(IF(ISNUMBER(AD2892),IF(N(AD2892)&lt;=-Guide!$C$24,"▼ Bat Speed  ",IF(N(AD2892)&gt;=Guide!$C$24,"▲ Bat Speed  ","")),"")&amp;IF(N(Z2892)&gt;=Guide!$C$22,"▲ Contact  ","")&amp;IF(N(Z2892)&lt;=-Guide!$C$22,"▼ Contact  ","")&amp;IF(N(AB2892)&gt;=Guide!$C$23,"▲ Chase  ","")&amp;IF(N(AB2892)&lt;=-Guide!$C$23,"▼ Chase  ",""))="","Stable",TRIM(IF(ISNUMBER(AD2892),IF(N(AD2892)&lt;=-Guide!$C$24,"▼ Bat Speed  ",IF(N(AD2892)&gt;=Guide!$C$24,"▲ Bat Speed  ","")),"")&amp;IF(N(Z2892)&gt;=Guide!$C$22,"▲ Contact  ","")&amp;IF(N(Z2892)&lt;=-Guide!$C$22,"▼ Contact  ","")&amp;IF(N(AB2892)&gt;=Guide!$C$23,"▲ Chase  ","")&amp;IF(N(AB2892)&lt;=-Guide!$C$23,"▼ Chase  ",""))))</f>
        <v>Low PA</v>
      </c>
      <c r="AF2892" s="35" t="n">
        <f aca="false">MATCH(Counts!A2892,'Season Counts'!$A$2:$A$740,0)</f>
        <v>734</v>
      </c>
    </row>
    <row r="2893" customFormat="false" ht="15" hidden="false" customHeight="false" outlineLevel="0" collapsed="false">
      <c r="A2893" s="34" t="str">
        <f aca="false">Counts!B2893</f>
        <v>WSH</v>
      </c>
      <c r="B2893" s="5" t="str">
        <f aca="false">Counts!C2893</f>
        <v>Abimelec Ortiz</v>
      </c>
      <c r="C2893" s="34" t="str">
        <f aca="false">Counts!F2893</f>
        <v>Aug</v>
      </c>
      <c r="D2893" s="35" t="n">
        <f aca="false">IFERROR(Counts!P2893,"")</f>
        <v>90</v>
      </c>
      <c r="E2893" s="36" t="n">
        <f aca="false">IFERROR(Counts!R2893/Counts!Q2893,"")</f>
        <v>0.211764705882353</v>
      </c>
      <c r="F2893" s="36" t="n">
        <f aca="false">IFERROR((Counts!R2893+Counts!V2893+Counts!W2893)/(Counts!Q2893+Counts!V2893+Counts!W2893+Counts!X2893),"")</f>
        <v>0.255555555555556</v>
      </c>
      <c r="G2893" s="36" t="n">
        <f aca="false">IFERROR((Counts!R2893+Counts!S2893+2*Counts!T2893+3*Counts!U2893)/Counts!Q2893,"")</f>
        <v>0.411764705882353</v>
      </c>
      <c r="H2893" s="35" t="n">
        <f aca="false">IFERROR(Counts!U2893,"")</f>
        <v>5</v>
      </c>
      <c r="I2893" s="36" t="n">
        <f aca="false">IFERROR(Counts!Z2893/Counts!AA2893,"")</f>
        <v>0.287777777777778</v>
      </c>
      <c r="J2893" s="36" t="n">
        <f aca="false">IFERROR(Counts!AB2893/Counts!AA2893,"")</f>
        <v>0.3076</v>
      </c>
      <c r="K2893" s="37" t="n">
        <f aca="false">IFERROR((Counts!AB2893-Counts!Z2893)/Counts!AA2893,"")</f>
        <v>0.0198222222222222</v>
      </c>
      <c r="L2893" s="38" t="n">
        <f aca="false">IFERROR(Counts!Y2893/Counts!P2893,"")</f>
        <v>0.244444444444444</v>
      </c>
      <c r="M2893" s="38" t="n">
        <f aca="false">IFERROR(Counts!V2893/Counts!P2893,"")</f>
        <v>0.0555555555555556</v>
      </c>
      <c r="N2893" s="38" t="n">
        <f aca="false">IFERROR(Counts!AD2893/Counts!AC2893,"")</f>
        <v>0.0952380952380952</v>
      </c>
      <c r="O2893" s="38" t="n">
        <f aca="false">IFERROR(Counts!AE2893/Counts!AC2893,"")</f>
        <v>0.380952380952381</v>
      </c>
      <c r="P2893" s="39" t="n">
        <f aca="false">IFERROR(Counts!AG2893/Counts!AF2893,"")</f>
        <v>89.7968253968254</v>
      </c>
      <c r="Q2893" s="38" t="n">
        <f aca="false">IFERROR(Counts!AH2893/Counts!AC2893,"")</f>
        <v>0.444444444444444</v>
      </c>
      <c r="R2893" s="38" t="n">
        <f aca="false">IFERROR(Counts!N2893/Counts!M2893,"")</f>
        <v>0.372641509433962</v>
      </c>
      <c r="S2893" s="38" t="n">
        <f aca="false">IFERROR(Counts!K2893/Counts!J2893,"")</f>
        <v>0.6875</v>
      </c>
      <c r="T2893" s="38" t="n">
        <f aca="false">IFERROR(Counts!I2893/Counts!H2893,"")</f>
        <v>0.225</v>
      </c>
      <c r="U2893" s="38" t="n">
        <f aca="false">IFERROR(1-Counts!L2893/Counts!K2893,"")</f>
        <v>0.834710743801653</v>
      </c>
      <c r="V2893" s="39" t="n">
        <f aca="false">IFERROR(Counts!AJ2893/Counts!AI2893,"")</f>
        <v>75.5844444444444</v>
      </c>
      <c r="W2893" s="38" t="n">
        <f aca="false">IFERROR(Counts!AK2893/Counts!AI2893,"")</f>
        <v>0.611111111111111</v>
      </c>
      <c r="X2893" s="40" t="n">
        <f aca="false">IFERROR(Counts!O2893,"")</f>
        <v>-0.801</v>
      </c>
      <c r="Y2893" s="36" t="n">
        <f aca="false">IFERROR(INDEX('Season Counts'!$Y$2:$Y$740,$AF2893)/INDEX('Season Counts'!$X$2:$X$740,$AF2893),"")</f>
        <v>0.270666666666667</v>
      </c>
      <c r="Z2893" s="37" t="n">
        <f aca="false">IFERROR(J2893-Y2893,"")</f>
        <v>0.0369333333333333</v>
      </c>
      <c r="AA2893" s="38" t="n">
        <f aca="false">IFERROR(INDEX('Season Counts'!$K$2:$K$740,$AF2893)/INDEX('Season Counts'!$J$2:$J$740,$AF2893),"")</f>
        <v>0.370716510903427</v>
      </c>
      <c r="AB2893" s="41" t="n">
        <f aca="false">IFERROR(R2893-AA2893,"")</f>
        <v>0.00192499853053546</v>
      </c>
      <c r="AC2893" s="39" t="n">
        <f aca="false">IFERROR(INDEX('Season Counts'!$AG$2:$AG$740,$AF2893)/INDEX('Season Counts'!$AF$2:$AF$740,$AF2893),"")</f>
        <v>75.9037453183521</v>
      </c>
      <c r="AD2893" s="40" t="n">
        <f aca="false">IFERROR(V2893-AC2893,"")</f>
        <v>-0.319300873907608</v>
      </c>
      <c r="AE2893" s="4" t="str">
        <f aca="false">IF(D2893&lt;Guide!$C$21,"Low PA",IF(TRIM(IF(ISNUMBER(AD2893),IF(N(AD2893)&lt;=-Guide!$C$24,"▼ Bat Speed  ",IF(N(AD2893)&gt;=Guide!$C$24,"▲ Bat Speed  ","")),"")&amp;IF(N(Z2893)&gt;=Guide!$C$22,"▲ Contact  ","")&amp;IF(N(Z2893)&lt;=-Guide!$C$22,"▼ Contact  ","")&amp;IF(N(AB2893)&gt;=Guide!$C$23,"▲ Chase  ","")&amp;IF(N(AB2893)&lt;=-Guide!$C$23,"▼ Chase  ",""))="","Stable",TRIM(IF(ISNUMBER(AD2893),IF(N(AD2893)&lt;=-Guide!$C$24,"▼ Bat Speed  ",IF(N(AD2893)&gt;=Guide!$C$24,"▲ Bat Speed  ","")),"")&amp;IF(N(Z2893)&gt;=Guide!$C$22,"▲ Contact  ","")&amp;IF(N(Z2893)&lt;=-Guide!$C$22,"▼ Contact  ","")&amp;IF(N(AB2893)&gt;=Guide!$C$23,"▲ Chase  ","")&amp;IF(N(AB2893)&lt;=-Guide!$C$23,"▼ Chase  ",""))))</f>
        <v>Stable</v>
      </c>
      <c r="AF2893" s="35" t="n">
        <f aca="false">MATCH(Counts!A2893,'Season Counts'!$A$2:$A$740,0)</f>
        <v>734</v>
      </c>
    </row>
    <row r="2894" customFormat="false" ht="15" hidden="false" customHeight="false" outlineLevel="0" collapsed="false">
      <c r="A2894" s="34" t="str">
        <f aca="false">Counts!B2894</f>
        <v>WSH</v>
      </c>
      <c r="B2894" s="5" t="str">
        <f aca="false">Counts!C2894</f>
        <v>Abimelec Ortiz</v>
      </c>
      <c r="C2894" s="34" t="str">
        <f aca="false">Counts!F2894</f>
        <v>Sep</v>
      </c>
      <c r="D2894" s="35" t="n">
        <f aca="false">IFERROR(Counts!P2894,"")</f>
        <v>44</v>
      </c>
      <c r="E2894" s="36" t="n">
        <f aca="false">IFERROR(Counts!R2894/Counts!Q2894,"")</f>
        <v>0.121951219512195</v>
      </c>
      <c r="F2894" s="36" t="n">
        <f aca="false">IFERROR((Counts!R2894+Counts!V2894+Counts!W2894)/(Counts!Q2894+Counts!V2894+Counts!W2894+Counts!X2894),"")</f>
        <v>0.159090909090909</v>
      </c>
      <c r="G2894" s="36" t="n">
        <f aca="false">IFERROR((Counts!R2894+Counts!S2894+2*Counts!T2894+3*Counts!U2894)/Counts!Q2894,"")</f>
        <v>0.170731707317073</v>
      </c>
      <c r="H2894" s="35" t="n">
        <f aca="false">IFERROR(Counts!U2894,"")</f>
        <v>0</v>
      </c>
      <c r="I2894" s="36" t="n">
        <f aca="false">IFERROR(Counts!Z2894/Counts!AA2894,"")</f>
        <v>0.137209302325581</v>
      </c>
      <c r="J2894" s="36" t="n">
        <f aca="false">IFERROR(Counts!AB2894/Counts!AA2894,"")</f>
        <v>0.186674418604651</v>
      </c>
      <c r="K2894" s="37" t="n">
        <f aca="false">IFERROR((Counts!AB2894-Counts!Z2894)/Counts!AA2894,"")</f>
        <v>0.0494651162790697</v>
      </c>
      <c r="L2894" s="38" t="n">
        <f aca="false">IFERROR(Counts!Y2894/Counts!P2894,"")</f>
        <v>0.318181818181818</v>
      </c>
      <c r="M2894" s="38" t="n">
        <f aca="false">IFERROR(Counts!V2894/Counts!P2894,"")</f>
        <v>0.0454545454545455</v>
      </c>
      <c r="N2894" s="38" t="n">
        <f aca="false">IFERROR(Counts!AD2894/Counts!AC2894,"")</f>
        <v>0.0357142857142857</v>
      </c>
      <c r="O2894" s="38" t="n">
        <f aca="false">IFERROR(Counts!AE2894/Counts!AC2894,"")</f>
        <v>0.357142857142857</v>
      </c>
      <c r="P2894" s="39" t="n">
        <f aca="false">IFERROR(Counts!AG2894/Counts!AF2894,"")</f>
        <v>88.7142857142857</v>
      </c>
      <c r="Q2894" s="38" t="n">
        <f aca="false">IFERROR(Counts!AH2894/Counts!AC2894,"")</f>
        <v>0.357142857142857</v>
      </c>
      <c r="R2894" s="38" t="n">
        <f aca="false">IFERROR(Counts!N2894/Counts!M2894,"")</f>
        <v>0.375</v>
      </c>
      <c r="S2894" s="38" t="n">
        <f aca="false">IFERROR(Counts!K2894/Counts!J2894,"")</f>
        <v>0.625</v>
      </c>
      <c r="T2894" s="38" t="n">
        <f aca="false">IFERROR(Counts!I2894/Counts!H2894,"")</f>
        <v>0.212765957446809</v>
      </c>
      <c r="U2894" s="38" t="n">
        <f aca="false">IFERROR(1-Counts!L2894/Counts!K2894,"")</f>
        <v>0.909090909090909</v>
      </c>
      <c r="V2894" s="39" t="n">
        <f aca="false">IFERROR(Counts!AJ2894/Counts!AI2894,"")</f>
        <v>76.6768292682927</v>
      </c>
      <c r="W2894" s="38" t="n">
        <f aca="false">IFERROR(Counts!AK2894/Counts!AI2894,"")</f>
        <v>0.695121951219512</v>
      </c>
      <c r="X2894" s="40" t="n">
        <f aca="false">IFERROR(Counts!O2894,"")</f>
        <v>-6.383</v>
      </c>
      <c r="Y2894" s="36" t="n">
        <f aca="false">IFERROR(INDEX('Season Counts'!$Y$2:$Y$740,$AF2894)/INDEX('Season Counts'!$X$2:$X$740,$AF2894),"")</f>
        <v>0.270666666666667</v>
      </c>
      <c r="Z2894" s="37" t="n">
        <f aca="false">IFERROR(J2894-Y2894,"")</f>
        <v>-0.0839922480620155</v>
      </c>
      <c r="AA2894" s="38" t="n">
        <f aca="false">IFERROR(INDEX('Season Counts'!$K$2:$K$740,$AF2894)/INDEX('Season Counts'!$J$2:$J$740,$AF2894),"")</f>
        <v>0.370716510903427</v>
      </c>
      <c r="AB2894" s="41" t="n">
        <f aca="false">IFERROR(R2894-AA2894,"")</f>
        <v>0.00428348909657322</v>
      </c>
      <c r="AC2894" s="39" t="n">
        <f aca="false">IFERROR(INDEX('Season Counts'!$AG$2:$AG$740,$AF2894)/INDEX('Season Counts'!$AF$2:$AF$740,$AF2894),"")</f>
        <v>75.9037453183521</v>
      </c>
      <c r="AD2894" s="40" t="n">
        <f aca="false">IFERROR(V2894-AC2894,"")</f>
        <v>0.773083949940627</v>
      </c>
      <c r="AE2894" s="4" t="str">
        <f aca="false">IF(D2894&lt;Guide!$C$21,"Low PA",IF(TRIM(IF(ISNUMBER(AD2894),IF(N(AD2894)&lt;=-Guide!$C$24,"▼ Bat Speed  ",IF(N(AD2894)&gt;=Guide!$C$24,"▲ Bat Speed  ","")),"")&amp;IF(N(Z2894)&gt;=Guide!$C$22,"▲ Contact  ","")&amp;IF(N(Z2894)&lt;=-Guide!$C$22,"▼ Contact  ","")&amp;IF(N(AB2894)&gt;=Guide!$C$23,"▲ Chase  ","")&amp;IF(N(AB2894)&lt;=-Guide!$C$23,"▼ Chase  ",""))="","Stable",TRIM(IF(ISNUMBER(AD2894),IF(N(AD2894)&lt;=-Guide!$C$24,"▼ Bat Speed  ",IF(N(AD2894)&gt;=Guide!$C$24,"▲ Bat Speed  ","")),"")&amp;IF(N(Z2894)&gt;=Guide!$C$22,"▲ Contact  ","")&amp;IF(N(Z2894)&lt;=-Guide!$C$22,"▼ Contact  ","")&amp;IF(N(AB2894)&gt;=Guide!$C$23,"▲ Chase  ","")&amp;IF(N(AB2894)&lt;=-Guide!$C$23,"▼ Chase  ",""))))</f>
        <v>▼ Contact</v>
      </c>
      <c r="AF2894" s="35" t="n">
        <f aca="false">MATCH(Counts!A2894,'Season Counts'!$A$2:$A$740,0)</f>
        <v>734</v>
      </c>
    </row>
    <row r="2895" customFormat="false" ht="15" hidden="false" customHeight="false" outlineLevel="0" collapsed="false">
      <c r="A2895" s="34" t="str">
        <f aca="false">Counts!B2895</f>
        <v>WSH</v>
      </c>
      <c r="B2895" s="5" t="str">
        <f aca="false">Counts!C2895</f>
        <v>Harry Ford</v>
      </c>
      <c r="C2895" s="34" t="str">
        <f aca="false">Counts!F2895</f>
        <v>Jul</v>
      </c>
      <c r="D2895" s="35" t="n">
        <f aca="false">IFERROR(Counts!P2895,"")</f>
        <v>28</v>
      </c>
      <c r="E2895" s="36" t="n">
        <f aca="false">IFERROR(Counts!R2895/Counts!Q2895,"")</f>
        <v>0.173913043478261</v>
      </c>
      <c r="F2895" s="36" t="n">
        <f aca="false">IFERROR((Counts!R2895+Counts!V2895+Counts!W2895)/(Counts!Q2895+Counts!V2895+Counts!W2895+Counts!X2895),"")</f>
        <v>0.321428571428571</v>
      </c>
      <c r="G2895" s="36" t="n">
        <f aca="false">IFERROR((Counts!R2895+Counts!S2895+2*Counts!T2895+3*Counts!U2895)/Counts!Q2895,"")</f>
        <v>0.347826086956522</v>
      </c>
      <c r="H2895" s="35" t="n">
        <f aca="false">IFERROR(Counts!U2895,"")</f>
        <v>1</v>
      </c>
      <c r="I2895" s="36" t="n">
        <f aca="false">IFERROR(Counts!Z2895/Counts!AA2895,"")</f>
        <v>0.305357142857143</v>
      </c>
      <c r="J2895" s="36" t="n">
        <f aca="false">IFERROR(Counts!AB2895/Counts!AA2895,"")</f>
        <v>0.225928571428571</v>
      </c>
      <c r="K2895" s="37" t="n">
        <f aca="false">IFERROR((Counts!AB2895-Counts!Z2895)/Counts!AA2895,"")</f>
        <v>-0.0794285714285715</v>
      </c>
      <c r="L2895" s="38" t="n">
        <f aca="false">IFERROR(Counts!Y2895/Counts!P2895,"")</f>
        <v>0.25</v>
      </c>
      <c r="M2895" s="38" t="n">
        <f aca="false">IFERROR(Counts!V2895/Counts!P2895,"")</f>
        <v>0.142857142857143</v>
      </c>
      <c r="N2895" s="38" t="n">
        <f aca="false">IFERROR(Counts!AD2895/Counts!AC2895,"")</f>
        <v>0.0625</v>
      </c>
      <c r="O2895" s="38" t="n">
        <f aca="false">IFERROR(Counts!AE2895/Counts!AC2895,"")</f>
        <v>0.25</v>
      </c>
      <c r="P2895" s="39" t="n">
        <f aca="false">IFERROR(Counts!AG2895/Counts!AF2895,"")</f>
        <v>80.58125</v>
      </c>
      <c r="Q2895" s="38" t="n">
        <f aca="false">IFERROR(Counts!AH2895/Counts!AC2895,"")</f>
        <v>0.3125</v>
      </c>
      <c r="R2895" s="38" t="n">
        <f aca="false">IFERROR(Counts!N2895/Counts!M2895,"")</f>
        <v>0.131147540983607</v>
      </c>
      <c r="S2895" s="38" t="n">
        <f aca="false">IFERROR(Counts!K2895/Counts!J2895,"")</f>
        <v>0.642857142857143</v>
      </c>
      <c r="T2895" s="38" t="n">
        <f aca="false">IFERROR(Counts!I2895/Counts!H2895,"")</f>
        <v>0.272727272727273</v>
      </c>
      <c r="U2895" s="38" t="n">
        <f aca="false">IFERROR(1-Counts!L2895/Counts!K2895,"")</f>
        <v>0.833333333333333</v>
      </c>
      <c r="V2895" s="39" t="n">
        <f aca="false">IFERROR(Counts!AJ2895/Counts!AI2895,"")</f>
        <v>68.92</v>
      </c>
      <c r="W2895" s="38" t="n">
        <f aca="false">IFERROR(Counts!AK2895/Counts!AI2895,"")</f>
        <v>0.0571428571428571</v>
      </c>
      <c r="X2895" s="40" t="n">
        <f aca="false">IFERROR(Counts!O2895,"")</f>
        <v>0.039</v>
      </c>
      <c r="Y2895" s="36" t="n">
        <f aca="false">IFERROR(INDEX('Season Counts'!$Y$2:$Y$740,$AF2895)/INDEX('Season Counts'!$X$2:$X$740,$AF2895),"")</f>
        <v>0.295542372881356</v>
      </c>
      <c r="Z2895" s="37" t="n">
        <f aca="false">IFERROR(J2895-Y2895,"")</f>
        <v>-0.0696138014527845</v>
      </c>
      <c r="AA2895" s="38" t="n">
        <f aca="false">IFERROR(INDEX('Season Counts'!$K$2:$K$740,$AF2895)/INDEX('Season Counts'!$J$2:$J$740,$AF2895),"")</f>
        <v>0.186567164179105</v>
      </c>
      <c r="AB2895" s="41" t="n">
        <f aca="false">IFERROR(R2895-AA2895,"")</f>
        <v>-0.0554196231954979</v>
      </c>
      <c r="AC2895" s="39" t="n">
        <f aca="false">IFERROR(INDEX('Season Counts'!$AG$2:$AG$740,$AF2895)/INDEX('Season Counts'!$AF$2:$AF$740,$AF2895),"")</f>
        <v>69.1774358974359</v>
      </c>
      <c r="AD2895" s="40" t="n">
        <f aca="false">IFERROR(V2895-AC2895,"")</f>
        <v>-0.257435897435897</v>
      </c>
      <c r="AE2895" s="4" t="str">
        <f aca="false">IF(D2895&lt;Guide!$C$21,"Low PA",IF(TRIM(IF(ISNUMBER(AD2895),IF(N(AD2895)&lt;=-Guide!$C$24,"▼ Bat Speed  ",IF(N(AD2895)&gt;=Guide!$C$24,"▲ Bat Speed  ","")),"")&amp;IF(N(Z2895)&gt;=Guide!$C$22,"▲ Contact  ","")&amp;IF(N(Z2895)&lt;=-Guide!$C$22,"▼ Contact  ","")&amp;IF(N(AB2895)&gt;=Guide!$C$23,"▲ Chase  ","")&amp;IF(N(AB2895)&lt;=-Guide!$C$23,"▼ Chase  ",""))="","Stable",TRIM(IF(ISNUMBER(AD2895),IF(N(AD2895)&lt;=-Guide!$C$24,"▼ Bat Speed  ",IF(N(AD2895)&gt;=Guide!$C$24,"▲ Bat Speed  ","")),"")&amp;IF(N(Z2895)&gt;=Guide!$C$22,"▲ Contact  ","")&amp;IF(N(Z2895)&lt;=-Guide!$C$22,"▼ Contact  ","")&amp;IF(N(AB2895)&gt;=Guide!$C$23,"▲ Chase  ","")&amp;IF(N(AB2895)&lt;=-Guide!$C$23,"▼ Chase  ",""))))</f>
        <v>Low PA</v>
      </c>
      <c r="AF2895" s="35" t="n">
        <f aca="false">MATCH(Counts!A2895,'Season Counts'!$A$2:$A$740,0)</f>
        <v>735</v>
      </c>
    </row>
    <row r="2896" customFormat="false" ht="15" hidden="false" customHeight="false" outlineLevel="0" collapsed="false">
      <c r="A2896" s="34" t="str">
        <f aca="false">Counts!B2896</f>
        <v>WSH</v>
      </c>
      <c r="B2896" s="5" t="str">
        <f aca="false">Counts!C2896</f>
        <v>Harry Ford</v>
      </c>
      <c r="C2896" s="34" t="str">
        <f aca="false">Counts!F2896</f>
        <v>Aug</v>
      </c>
      <c r="D2896" s="35" t="n">
        <f aca="false">IFERROR(Counts!P2896,"")</f>
        <v>52</v>
      </c>
      <c r="E2896" s="36" t="n">
        <f aca="false">IFERROR(Counts!R2896/Counts!Q2896,"")</f>
        <v>0.195652173913044</v>
      </c>
      <c r="F2896" s="36" t="n">
        <f aca="false">IFERROR((Counts!R2896+Counts!V2896+Counts!W2896)/(Counts!Q2896+Counts!V2896+Counts!W2896+Counts!X2896),"")</f>
        <v>0.288461538461538</v>
      </c>
      <c r="G2896" s="36" t="n">
        <f aca="false">IFERROR((Counts!R2896+Counts!S2896+2*Counts!T2896+3*Counts!U2896)/Counts!Q2896,"")</f>
        <v>0.41304347826087</v>
      </c>
      <c r="H2896" s="35" t="n">
        <f aca="false">IFERROR(Counts!U2896,"")</f>
        <v>2</v>
      </c>
      <c r="I2896" s="36" t="n">
        <f aca="false">IFERROR(Counts!Z2896/Counts!AA2896,"")</f>
        <v>0.305769230769231</v>
      </c>
      <c r="J2896" s="36" t="n">
        <f aca="false">IFERROR(Counts!AB2896/Counts!AA2896,"")</f>
        <v>0.295096153846154</v>
      </c>
      <c r="K2896" s="37" t="n">
        <f aca="false">IFERROR((Counts!AB2896-Counts!Z2896)/Counts!AA2896,"")</f>
        <v>-0.0106730769230769</v>
      </c>
      <c r="L2896" s="38" t="n">
        <f aca="false">IFERROR(Counts!Y2896/Counts!P2896,"")</f>
        <v>0.25</v>
      </c>
      <c r="M2896" s="38" t="n">
        <f aca="false">IFERROR(Counts!V2896/Counts!P2896,"")</f>
        <v>0.115384615384615</v>
      </c>
      <c r="N2896" s="38" t="n">
        <f aca="false">IFERROR(Counts!AD2896/Counts!AC2896,"")</f>
        <v>0.121212121212121</v>
      </c>
      <c r="O2896" s="38" t="n">
        <f aca="false">IFERROR(Counts!AE2896/Counts!AC2896,"")</f>
        <v>0.333333333333333</v>
      </c>
      <c r="P2896" s="39" t="n">
        <f aca="false">IFERROR(Counts!AG2896/Counts!AF2896,"")</f>
        <v>85.6030303030303</v>
      </c>
      <c r="Q2896" s="38" t="n">
        <f aca="false">IFERROR(Counts!AH2896/Counts!AC2896,"")</f>
        <v>0.303030303030303</v>
      </c>
      <c r="R2896" s="38" t="n">
        <f aca="false">IFERROR(Counts!N2896/Counts!M2896,"")</f>
        <v>0.196581196581197</v>
      </c>
      <c r="S2896" s="38" t="n">
        <f aca="false">IFERROR(Counts!K2896/Counts!J2896,"")</f>
        <v>0.709401709401709</v>
      </c>
      <c r="T2896" s="38" t="n">
        <f aca="false">IFERROR(Counts!I2896/Counts!H2896,"")</f>
        <v>0.254716981132075</v>
      </c>
      <c r="U2896" s="38" t="n">
        <f aca="false">IFERROR(1-Counts!L2896/Counts!K2896,"")</f>
        <v>0.759036144578313</v>
      </c>
      <c r="V2896" s="39" t="n">
        <f aca="false">IFERROR(Counts!AJ2896/Counts!AI2896,"")</f>
        <v>69.3170212765958</v>
      </c>
      <c r="W2896" s="38" t="n">
        <f aca="false">IFERROR(Counts!AK2896/Counts!AI2896,"")</f>
        <v>0.0531914893617021</v>
      </c>
      <c r="X2896" s="40" t="n">
        <f aca="false">IFERROR(Counts!O2896,"")</f>
        <v>-1.289</v>
      </c>
      <c r="Y2896" s="36" t="n">
        <f aca="false">IFERROR(INDEX('Season Counts'!$Y$2:$Y$740,$AF2896)/INDEX('Season Counts'!$X$2:$X$740,$AF2896),"")</f>
        <v>0.295542372881356</v>
      </c>
      <c r="Z2896" s="37" t="n">
        <f aca="false">IFERROR(J2896-Y2896,"")</f>
        <v>-0.000446219035202089</v>
      </c>
      <c r="AA2896" s="38" t="n">
        <f aca="false">IFERROR(INDEX('Season Counts'!$K$2:$K$740,$AF2896)/INDEX('Season Counts'!$J$2:$J$740,$AF2896),"")</f>
        <v>0.186567164179105</v>
      </c>
      <c r="AB2896" s="41" t="n">
        <f aca="false">IFERROR(R2896-AA2896,"")</f>
        <v>0.0100140324020921</v>
      </c>
      <c r="AC2896" s="39" t="n">
        <f aca="false">IFERROR(INDEX('Season Counts'!$AG$2:$AG$740,$AF2896)/INDEX('Season Counts'!$AF$2:$AF$740,$AF2896),"")</f>
        <v>69.1774358974359</v>
      </c>
      <c r="AD2896" s="40" t="n">
        <f aca="false">IFERROR(V2896-AC2896,"")</f>
        <v>0.139585379159854</v>
      </c>
      <c r="AE2896" s="4" t="str">
        <f aca="false">IF(D2896&lt;Guide!$C$21,"Low PA",IF(TRIM(IF(ISNUMBER(AD2896),IF(N(AD2896)&lt;=-Guide!$C$24,"▼ Bat Speed  ",IF(N(AD2896)&gt;=Guide!$C$24,"▲ Bat Speed  ","")),"")&amp;IF(N(Z2896)&gt;=Guide!$C$22,"▲ Contact  ","")&amp;IF(N(Z2896)&lt;=-Guide!$C$22,"▼ Contact  ","")&amp;IF(N(AB2896)&gt;=Guide!$C$23,"▲ Chase  ","")&amp;IF(N(AB2896)&lt;=-Guide!$C$23,"▼ Chase  ",""))="","Stable",TRIM(IF(ISNUMBER(AD2896),IF(N(AD2896)&lt;=-Guide!$C$24,"▼ Bat Speed  ",IF(N(AD2896)&gt;=Guide!$C$24,"▲ Bat Speed  ","")),"")&amp;IF(N(Z2896)&gt;=Guide!$C$22,"▲ Contact  ","")&amp;IF(N(Z2896)&lt;=-Guide!$C$22,"▼ Contact  ","")&amp;IF(N(AB2896)&gt;=Guide!$C$23,"▲ Chase  ","")&amp;IF(N(AB2896)&lt;=-Guide!$C$23,"▼ Chase  ",""))))</f>
        <v>Stable</v>
      </c>
      <c r="AF2896" s="35" t="n">
        <f aca="false">MATCH(Counts!A2896,'Season Counts'!$A$2:$A$740,0)</f>
        <v>735</v>
      </c>
    </row>
    <row r="2897" customFormat="false" ht="15" hidden="false" customHeight="false" outlineLevel="0" collapsed="false">
      <c r="A2897" s="34" t="str">
        <f aca="false">Counts!B2897</f>
        <v>WSH</v>
      </c>
      <c r="B2897" s="5" t="str">
        <f aca="false">Counts!C2897</f>
        <v>Harry Ford</v>
      </c>
      <c r="C2897" s="34" t="str">
        <f aca="false">Counts!F2897</f>
        <v>Sep</v>
      </c>
      <c r="D2897" s="35" t="n">
        <f aca="false">IFERROR(Counts!P2897,"")</f>
        <v>38</v>
      </c>
      <c r="E2897" s="36" t="n">
        <f aca="false">IFERROR(Counts!R2897/Counts!Q2897,"")</f>
        <v>0.193548387096774</v>
      </c>
      <c r="F2897" s="36" t="n">
        <f aca="false">IFERROR((Counts!R2897+Counts!V2897+Counts!W2897)/(Counts!Q2897+Counts!V2897+Counts!W2897+Counts!X2897),"")</f>
        <v>0.342105263157895</v>
      </c>
      <c r="G2897" s="36" t="n">
        <f aca="false">IFERROR((Counts!R2897+Counts!S2897+2*Counts!T2897+3*Counts!U2897)/Counts!Q2897,"")</f>
        <v>0.258064516129032</v>
      </c>
      <c r="H2897" s="35" t="n">
        <f aca="false">IFERROR(Counts!U2897,"")</f>
        <v>0</v>
      </c>
      <c r="I2897" s="36" t="n">
        <f aca="false">IFERROR(Counts!Z2897/Counts!AA2897,"")</f>
        <v>0.289473684210526</v>
      </c>
      <c r="J2897" s="36" t="n">
        <f aca="false">IFERROR(Counts!AB2897/Counts!AA2897,"")</f>
        <v>0.347447368421053</v>
      </c>
      <c r="K2897" s="37" t="n">
        <f aca="false">IFERROR((Counts!AB2897-Counts!Z2897)/Counts!AA2897,"")</f>
        <v>0.0579736842105263</v>
      </c>
      <c r="L2897" s="38" t="n">
        <f aca="false">IFERROR(Counts!Y2897/Counts!P2897,"")</f>
        <v>0.210526315789474</v>
      </c>
      <c r="M2897" s="38" t="n">
        <f aca="false">IFERROR(Counts!V2897/Counts!P2897,"")</f>
        <v>0.184210526315789</v>
      </c>
      <c r="N2897" s="38" t="n">
        <f aca="false">IFERROR(Counts!AD2897/Counts!AC2897,"")</f>
        <v>0.0869565217391304</v>
      </c>
      <c r="O2897" s="38" t="n">
        <f aca="false">IFERROR(Counts!AE2897/Counts!AC2897,"")</f>
        <v>0.434782608695652</v>
      </c>
      <c r="P2897" s="39" t="n">
        <f aca="false">IFERROR(Counts!AG2897/Counts!AF2897,"")</f>
        <v>86.8652173913044</v>
      </c>
      <c r="Q2897" s="38" t="n">
        <f aca="false">IFERROR(Counts!AH2897/Counts!AC2897,"")</f>
        <v>0.347826086956522</v>
      </c>
      <c r="R2897" s="38" t="n">
        <f aca="false">IFERROR(Counts!N2897/Counts!M2897,"")</f>
        <v>0.211111111111111</v>
      </c>
      <c r="S2897" s="38" t="n">
        <f aca="false">IFERROR(Counts!K2897/Counts!J2897,"")</f>
        <v>0.614457831325301</v>
      </c>
      <c r="T2897" s="38" t="n">
        <f aca="false">IFERROR(Counts!I2897/Counts!H2897,"")</f>
        <v>0.214285714285714</v>
      </c>
      <c r="U2897" s="38" t="n">
        <f aca="false">IFERROR(1-Counts!L2897/Counts!K2897,"")</f>
        <v>0.862745098039216</v>
      </c>
      <c r="V2897" s="39" t="n">
        <f aca="false">IFERROR(Counts!AJ2897/Counts!AI2897,"")</f>
        <v>69.1151515151515</v>
      </c>
      <c r="W2897" s="38" t="n">
        <f aca="false">IFERROR(Counts!AK2897/Counts!AI2897,"")</f>
        <v>0.0303030303030303</v>
      </c>
      <c r="X2897" s="40" t="n">
        <f aca="false">IFERROR(Counts!O2897,"")</f>
        <v>-0.305</v>
      </c>
      <c r="Y2897" s="36" t="n">
        <f aca="false">IFERROR(INDEX('Season Counts'!$Y$2:$Y$740,$AF2897)/INDEX('Season Counts'!$X$2:$X$740,$AF2897),"")</f>
        <v>0.295542372881356</v>
      </c>
      <c r="Z2897" s="37" t="n">
        <f aca="false">IFERROR(J2897-Y2897,"")</f>
        <v>0.0519049955396967</v>
      </c>
      <c r="AA2897" s="38" t="n">
        <f aca="false">IFERROR(INDEX('Season Counts'!$K$2:$K$740,$AF2897)/INDEX('Season Counts'!$J$2:$J$740,$AF2897),"")</f>
        <v>0.186567164179105</v>
      </c>
      <c r="AB2897" s="41" t="n">
        <f aca="false">IFERROR(R2897-AA2897,"")</f>
        <v>0.0245439469320066</v>
      </c>
      <c r="AC2897" s="39" t="n">
        <f aca="false">IFERROR(INDEX('Season Counts'!$AG$2:$AG$740,$AF2897)/INDEX('Season Counts'!$AF$2:$AF$740,$AF2897),"")</f>
        <v>69.1774358974359</v>
      </c>
      <c r="AD2897" s="40" t="n">
        <f aca="false">IFERROR(V2897-AC2897,"")</f>
        <v>-0.0622843822843748</v>
      </c>
      <c r="AE2897" s="4" t="str">
        <f aca="false">IF(D2897&lt;Guide!$C$21,"Low PA",IF(TRIM(IF(ISNUMBER(AD2897),IF(N(AD2897)&lt;=-Guide!$C$24,"▼ Bat Speed  ",IF(N(AD2897)&gt;=Guide!$C$24,"▲ Bat Speed  ","")),"")&amp;IF(N(Z2897)&gt;=Guide!$C$22,"▲ Contact  ","")&amp;IF(N(Z2897)&lt;=-Guide!$C$22,"▼ Contact  ","")&amp;IF(N(AB2897)&gt;=Guide!$C$23,"▲ Chase  ","")&amp;IF(N(AB2897)&lt;=-Guide!$C$23,"▼ Chase  ",""))="","Stable",TRIM(IF(ISNUMBER(AD2897),IF(N(AD2897)&lt;=-Guide!$C$24,"▼ Bat Speed  ",IF(N(AD2897)&gt;=Guide!$C$24,"▲ Bat Speed  ","")),"")&amp;IF(N(Z2897)&gt;=Guide!$C$22,"▲ Contact  ","")&amp;IF(N(Z2897)&lt;=-Guide!$C$22,"▼ Contact  ","")&amp;IF(N(AB2897)&gt;=Guide!$C$23,"▲ Chase  ","")&amp;IF(N(AB2897)&lt;=-Guide!$C$23,"▼ Chase  ",""))))</f>
        <v>Low PA</v>
      </c>
      <c r="AF2897" s="35" t="n">
        <f aca="false">MATCH(Counts!A2897,'Season Counts'!$A$2:$A$740,0)</f>
        <v>735</v>
      </c>
    </row>
    <row r="2898" customFormat="false" ht="15" hidden="false" customHeight="false" outlineLevel="0" collapsed="false">
      <c r="A2898" s="34" t="str">
        <f aca="false">Counts!B2898</f>
        <v>WSH</v>
      </c>
      <c r="B2898" s="5" t="str">
        <f aca="false">Counts!C2898</f>
        <v>Joey Wiemer</v>
      </c>
      <c r="C2898" s="34" t="str">
        <f aca="false">Counts!F2898</f>
        <v>Mar-Apr</v>
      </c>
      <c r="D2898" s="35" t="n">
        <f aca="false">IFERROR(Counts!P2898,"")</f>
        <v>63</v>
      </c>
      <c r="E2898" s="36" t="n">
        <f aca="false">IFERROR(Counts!R2898/Counts!Q2898,"")</f>
        <v>0.327272727272727</v>
      </c>
      <c r="F2898" s="36" t="n">
        <f aca="false">IFERROR((Counts!R2898+Counts!V2898+Counts!W2898)/(Counts!Q2898+Counts!V2898+Counts!W2898+Counts!X2898),"")</f>
        <v>0.412698412698413</v>
      </c>
      <c r="G2898" s="36" t="n">
        <f aca="false">IFERROR((Counts!R2898+Counts!S2898+2*Counts!T2898+3*Counts!U2898)/Counts!Q2898,"")</f>
        <v>0.581818181818182</v>
      </c>
      <c r="H2898" s="35" t="n">
        <f aca="false">IFERROR(Counts!U2898,"")</f>
        <v>3</v>
      </c>
      <c r="I2898" s="36" t="n">
        <f aca="false">IFERROR(Counts!Z2898/Counts!AA2898,"")</f>
        <v>0.433064516129032</v>
      </c>
      <c r="J2898" s="36" t="n">
        <f aca="false">IFERROR(Counts!AB2898/Counts!AA2898,"")</f>
        <v>0.310467741935484</v>
      </c>
      <c r="K2898" s="37" t="n">
        <f aca="false">IFERROR((Counts!AB2898-Counts!Z2898)/Counts!AA2898,"")</f>
        <v>-0.122596774193548</v>
      </c>
      <c r="L2898" s="38" t="n">
        <f aca="false">IFERROR(Counts!Y2898/Counts!P2898,"")</f>
        <v>0.365079365079365</v>
      </c>
      <c r="M2898" s="38" t="n">
        <f aca="false">IFERROR(Counts!V2898/Counts!P2898,"")</f>
        <v>0.126984126984127</v>
      </c>
      <c r="N2898" s="38" t="n">
        <f aca="false">IFERROR(Counts!AD2898/Counts!AC2898,"")</f>
        <v>0.125</v>
      </c>
      <c r="O2898" s="38" t="n">
        <f aca="false">IFERROR(Counts!AE2898/Counts!AC2898,"")</f>
        <v>0.40625</v>
      </c>
      <c r="P2898" s="39" t="n">
        <f aca="false">IFERROR(Counts!AG2898/Counts!AF2898,"")</f>
        <v>87.7032258064516</v>
      </c>
      <c r="Q2898" s="38" t="n">
        <f aca="false">IFERROR(Counts!AH2898/Counts!AC2898,"")</f>
        <v>0.28125</v>
      </c>
      <c r="R2898" s="38" t="n">
        <f aca="false">IFERROR(Counts!N2898/Counts!M2898,"")</f>
        <v>0.282608695652174</v>
      </c>
      <c r="S2898" s="38" t="n">
        <f aca="false">IFERROR(Counts!K2898/Counts!J2898,"")</f>
        <v>0.605504587155963</v>
      </c>
      <c r="T2898" s="38" t="n">
        <f aca="false">IFERROR(Counts!I2898/Counts!H2898,"")</f>
        <v>0.295238095238095</v>
      </c>
      <c r="U2898" s="38" t="n">
        <f aca="false">IFERROR(1-Counts!L2898/Counts!K2898,"")</f>
        <v>0.833333333333333</v>
      </c>
      <c r="V2898" s="39" t="n">
        <f aca="false">IFERROR(Counts!AJ2898/Counts!AI2898,"")</f>
        <v>71.4544444444444</v>
      </c>
      <c r="W2898" s="38" t="n">
        <f aca="false">IFERROR(Counts!AK2898/Counts!AI2898,"")</f>
        <v>0.322222222222222</v>
      </c>
      <c r="X2898" s="40" t="n">
        <f aca="false">IFERROR(Counts!O2898,"")</f>
        <v>3.911</v>
      </c>
      <c r="Y2898" s="36" t="n">
        <f aca="false">IFERROR(INDEX('Season Counts'!$Y$2:$Y$740,$AF2898)/INDEX('Season Counts'!$X$2:$X$740,$AF2898),"")</f>
        <v>0.314634146341463</v>
      </c>
      <c r="Z2898" s="37" t="n">
        <f aca="false">IFERROR(J2898-Y2898,"")</f>
        <v>-0.00416640440597954</v>
      </c>
      <c r="AA2898" s="38" t="n">
        <f aca="false">IFERROR(INDEX('Season Counts'!$K$2:$K$740,$AF2898)/INDEX('Season Counts'!$J$2:$J$740,$AF2898),"")</f>
        <v>0.263440860215054</v>
      </c>
      <c r="AB2898" s="41" t="n">
        <f aca="false">IFERROR(R2898-AA2898,"")</f>
        <v>0.0191678354371201</v>
      </c>
      <c r="AC2898" s="39" t="n">
        <f aca="false">IFERROR(INDEX('Season Counts'!$AG$2:$AG$740,$AF2898)/INDEX('Season Counts'!$AF$2:$AF$740,$AF2898),"")</f>
        <v>71.3181034482759</v>
      </c>
      <c r="AD2898" s="40" t="n">
        <f aca="false">IFERROR(V2898-AC2898,"")</f>
        <v>0.13634099616857</v>
      </c>
      <c r="AE2898" s="4" t="str">
        <f aca="false">IF(D2898&lt;Guide!$C$21,"Low PA",IF(TRIM(IF(ISNUMBER(AD2898),IF(N(AD2898)&lt;=-Guide!$C$24,"▼ Bat Speed  ",IF(N(AD2898)&gt;=Guide!$C$24,"▲ Bat Speed  ","")),"")&amp;IF(N(Z2898)&gt;=Guide!$C$22,"▲ Contact  ","")&amp;IF(N(Z2898)&lt;=-Guide!$C$22,"▼ Contact  ","")&amp;IF(N(AB2898)&gt;=Guide!$C$23,"▲ Chase  ","")&amp;IF(N(AB2898)&lt;=-Guide!$C$23,"▼ Chase  ",""))="","Stable",TRIM(IF(ISNUMBER(AD2898),IF(N(AD2898)&lt;=-Guide!$C$24,"▼ Bat Speed  ",IF(N(AD2898)&gt;=Guide!$C$24,"▲ Bat Speed  ","")),"")&amp;IF(N(Z2898)&gt;=Guide!$C$22,"▲ Contact  ","")&amp;IF(N(Z2898)&lt;=-Guide!$C$22,"▼ Contact  ","")&amp;IF(N(AB2898)&gt;=Guide!$C$23,"▲ Chase  ","")&amp;IF(N(AB2898)&lt;=-Guide!$C$23,"▼ Chase  ",""))))</f>
        <v>Stable</v>
      </c>
      <c r="AF2898" s="35" t="n">
        <f aca="false">MATCH(Counts!A2898,'Season Counts'!$A$2:$A$740,0)</f>
        <v>736</v>
      </c>
    </row>
    <row r="2899" customFormat="false" ht="15" hidden="false" customHeight="false" outlineLevel="0" collapsed="false">
      <c r="A2899" s="34" t="str">
        <f aca="false">Counts!B2899</f>
        <v>WSH</v>
      </c>
      <c r="B2899" s="5" t="str">
        <f aca="false">Counts!C2899</f>
        <v>Joey Wiemer</v>
      </c>
      <c r="C2899" s="34" t="str">
        <f aca="false">Counts!F2899</f>
        <v>May</v>
      </c>
      <c r="D2899" s="35" t="n">
        <f aca="false">IFERROR(Counts!P2899,"")</f>
        <v>20</v>
      </c>
      <c r="E2899" s="36" t="n">
        <f aca="false">IFERROR(Counts!R2899/Counts!Q2899,"")</f>
        <v>0.133333333333333</v>
      </c>
      <c r="F2899" s="36" t="n">
        <f aca="false">IFERROR((Counts!R2899+Counts!V2899+Counts!W2899)/(Counts!Q2899+Counts!V2899+Counts!W2899+Counts!X2899),"")</f>
        <v>0.35</v>
      </c>
      <c r="G2899" s="36" t="n">
        <f aca="false">IFERROR((Counts!R2899+Counts!S2899+2*Counts!T2899+3*Counts!U2899)/Counts!Q2899,"")</f>
        <v>0.266666666666667</v>
      </c>
      <c r="H2899" s="35" t="n">
        <f aca="false">IFERROR(Counts!U2899,"")</f>
        <v>0</v>
      </c>
      <c r="I2899" s="36" t="n">
        <f aca="false">IFERROR(Counts!Z2899/Counts!AA2899,"")</f>
        <v>0.3</v>
      </c>
      <c r="J2899" s="36" t="n">
        <f aca="false">IFERROR(Counts!AB2899/Counts!AA2899,"")</f>
        <v>0.32755</v>
      </c>
      <c r="K2899" s="37" t="n">
        <f aca="false">IFERROR((Counts!AB2899-Counts!Z2899)/Counts!AA2899,"")</f>
        <v>0.02755</v>
      </c>
      <c r="L2899" s="38" t="n">
        <f aca="false">IFERROR(Counts!Y2899/Counts!P2899,"")</f>
        <v>0.3</v>
      </c>
      <c r="M2899" s="38" t="n">
        <f aca="false">IFERROR(Counts!V2899/Counts!P2899,"")</f>
        <v>0.2</v>
      </c>
      <c r="N2899" s="38" t="n">
        <f aca="false">IFERROR(Counts!AD2899/Counts!AC2899,"")</f>
        <v>0</v>
      </c>
      <c r="O2899" s="38" t="n">
        <f aca="false">IFERROR(Counts!AE2899/Counts!AC2899,"")</f>
        <v>0.333333333333333</v>
      </c>
      <c r="P2899" s="39" t="n">
        <f aca="false">IFERROR(Counts!AG2899/Counts!AF2899,"")</f>
        <v>86.1666666666667</v>
      </c>
      <c r="Q2899" s="38" t="n">
        <f aca="false">IFERROR(Counts!AH2899/Counts!AC2899,"")</f>
        <v>0.333333333333333</v>
      </c>
      <c r="R2899" s="38" t="n">
        <f aca="false">IFERROR(Counts!N2899/Counts!M2899,"")</f>
        <v>0.208333333333333</v>
      </c>
      <c r="S2899" s="38" t="n">
        <f aca="false">IFERROR(Counts!K2899/Counts!J2899,"")</f>
        <v>0.5</v>
      </c>
      <c r="T2899" s="38" t="n">
        <f aca="false">IFERROR(Counts!I2899/Counts!H2899,"")</f>
        <v>0.333333333333333</v>
      </c>
      <c r="U2899" s="38" t="n">
        <f aca="false">IFERROR(1-Counts!L2899/Counts!K2899,"")</f>
        <v>0.85</v>
      </c>
      <c r="V2899" s="39" t="n">
        <f aca="false">IFERROR(Counts!AJ2899/Counts!AI2899,"")</f>
        <v>70.8461538461538</v>
      </c>
      <c r="W2899" s="38" t="n">
        <f aca="false">IFERROR(Counts!AK2899/Counts!AI2899,"")</f>
        <v>0.423076923076923</v>
      </c>
      <c r="X2899" s="40" t="n">
        <f aca="false">IFERROR(Counts!O2899,"")</f>
        <v>0.667</v>
      </c>
      <c r="Y2899" s="36" t="n">
        <f aca="false">IFERROR(INDEX('Season Counts'!$Y$2:$Y$740,$AF2899)/INDEX('Season Counts'!$X$2:$X$740,$AF2899),"")</f>
        <v>0.314634146341463</v>
      </c>
      <c r="Z2899" s="37" t="n">
        <f aca="false">IFERROR(J2899-Y2899,"")</f>
        <v>0.0129158536585366</v>
      </c>
      <c r="AA2899" s="38" t="n">
        <f aca="false">IFERROR(INDEX('Season Counts'!$K$2:$K$740,$AF2899)/INDEX('Season Counts'!$J$2:$J$740,$AF2899),"")</f>
        <v>0.263440860215054</v>
      </c>
      <c r="AB2899" s="41" t="n">
        <f aca="false">IFERROR(R2899-AA2899,"")</f>
        <v>-0.0551075268817204</v>
      </c>
      <c r="AC2899" s="39" t="n">
        <f aca="false">IFERROR(INDEX('Season Counts'!$AG$2:$AG$740,$AF2899)/INDEX('Season Counts'!$AF$2:$AF$740,$AF2899),"")</f>
        <v>71.3181034482759</v>
      </c>
      <c r="AD2899" s="40" t="n">
        <f aca="false">IFERROR(V2899-AC2899,"")</f>
        <v>-0.471949602122024</v>
      </c>
      <c r="AE2899" s="4" t="str">
        <f aca="false">IF(D2899&lt;Guide!$C$21,"Low PA",IF(TRIM(IF(ISNUMBER(AD2899),IF(N(AD2899)&lt;=-Guide!$C$24,"▼ Bat Speed  ",IF(N(AD2899)&gt;=Guide!$C$24,"▲ Bat Speed  ","")),"")&amp;IF(N(Z2899)&gt;=Guide!$C$22,"▲ Contact  ","")&amp;IF(N(Z2899)&lt;=-Guide!$C$22,"▼ Contact  ","")&amp;IF(N(AB2899)&gt;=Guide!$C$23,"▲ Chase  ","")&amp;IF(N(AB2899)&lt;=-Guide!$C$23,"▼ Chase  ",""))="","Stable",TRIM(IF(ISNUMBER(AD2899),IF(N(AD2899)&lt;=-Guide!$C$24,"▼ Bat Speed  ",IF(N(AD2899)&gt;=Guide!$C$24,"▲ Bat Speed  ","")),"")&amp;IF(N(Z2899)&gt;=Guide!$C$22,"▲ Contact  ","")&amp;IF(N(Z2899)&lt;=-Guide!$C$22,"▼ Contact  ","")&amp;IF(N(AB2899)&gt;=Guide!$C$23,"▲ Chase  ","")&amp;IF(N(AB2899)&lt;=-Guide!$C$23,"▼ Chase  ",""))))</f>
        <v>Low PA</v>
      </c>
      <c r="AF2899" s="35" t="n">
        <f aca="false">MATCH(Counts!A2899,'Season Counts'!$A$2:$A$740,0)</f>
        <v>736</v>
      </c>
    </row>
    <row r="2900" customFormat="false" ht="15" hidden="false" customHeight="false" outlineLevel="0" collapsed="false">
      <c r="A2900" s="34" t="str">
        <f aca="false">Counts!B2900</f>
        <v>WSH</v>
      </c>
      <c r="B2900" s="5" t="str">
        <f aca="false">Counts!C2900</f>
        <v>Yohandy Morales</v>
      </c>
      <c r="C2900" s="34" t="str">
        <f aca="false">Counts!F2900</f>
        <v>Sep</v>
      </c>
      <c r="D2900" s="35" t="n">
        <f aca="false">IFERROR(Counts!P2900,"")</f>
        <v>47</v>
      </c>
      <c r="E2900" s="36" t="n">
        <f aca="false">IFERROR(Counts!R2900/Counts!Q2900,"")</f>
        <v>0.25531914893617</v>
      </c>
      <c r="F2900" s="36" t="n">
        <f aca="false">IFERROR((Counts!R2900+Counts!V2900+Counts!W2900)/(Counts!Q2900+Counts!V2900+Counts!W2900+Counts!X2900),"")</f>
        <v>0.25531914893617</v>
      </c>
      <c r="G2900" s="36" t="n">
        <f aca="false">IFERROR((Counts!R2900+Counts!S2900+2*Counts!T2900+3*Counts!U2900)/Counts!Q2900,"")</f>
        <v>0.595744680851064</v>
      </c>
      <c r="H2900" s="35" t="n">
        <f aca="false">IFERROR(Counts!U2900,"")</f>
        <v>4</v>
      </c>
      <c r="I2900" s="36" t="n">
        <f aca="false">IFERROR(Counts!Z2900/Counts!AA2900,"")</f>
        <v>0.353191489361702</v>
      </c>
      <c r="J2900" s="36" t="n">
        <f aca="false">IFERROR(Counts!AB2900/Counts!AA2900,"")</f>
        <v>0.316936170212766</v>
      </c>
      <c r="K2900" s="37" t="n">
        <f aca="false">IFERROR((Counts!AB2900-Counts!Z2900)/Counts!AA2900,"")</f>
        <v>-0.0362553191489362</v>
      </c>
      <c r="L2900" s="38" t="n">
        <f aca="false">IFERROR(Counts!Y2900/Counts!P2900,"")</f>
        <v>0.319148936170213</v>
      </c>
      <c r="M2900" s="38" t="n">
        <f aca="false">IFERROR(Counts!V2900/Counts!P2900,"")</f>
        <v>0</v>
      </c>
      <c r="N2900" s="38" t="n">
        <f aca="false">IFERROR(Counts!AD2900/Counts!AC2900,"")</f>
        <v>0.15625</v>
      </c>
      <c r="O2900" s="38" t="n">
        <f aca="false">IFERROR(Counts!AE2900/Counts!AC2900,"")</f>
        <v>0.625</v>
      </c>
      <c r="P2900" s="39" t="n">
        <f aca="false">IFERROR(Counts!AG2900/Counts!AF2900,"")</f>
        <v>91.68125</v>
      </c>
      <c r="Q2900" s="38" t="n">
        <f aca="false">IFERROR(Counts!AH2900/Counts!AC2900,"")</f>
        <v>0.34375</v>
      </c>
      <c r="R2900" s="38" t="n">
        <f aca="false">IFERROR(Counts!N2900/Counts!M2900,"")</f>
        <v>0.330188679245283</v>
      </c>
      <c r="S2900" s="38" t="n">
        <f aca="false">IFERROR(Counts!K2900/Counts!J2900,"")</f>
        <v>0.729411764705882</v>
      </c>
      <c r="T2900" s="38" t="n">
        <f aca="false">IFERROR(Counts!I2900/Counts!H2900,"")</f>
        <v>0.360824742268041</v>
      </c>
      <c r="U2900" s="38" t="n">
        <f aca="false">IFERROR(1-Counts!L2900/Counts!K2900,"")</f>
        <v>0.774193548387097</v>
      </c>
      <c r="V2900" s="39" t="n">
        <f aca="false">IFERROR(Counts!AJ2900/Counts!AI2900,"")</f>
        <v>73.4728395061729</v>
      </c>
      <c r="W2900" s="38" t="n">
        <f aca="false">IFERROR(Counts!AK2900/Counts!AI2900,"")</f>
        <v>0.358024691358025</v>
      </c>
      <c r="X2900" s="40" t="n">
        <f aca="false">IFERROR(Counts!O2900,"")</f>
        <v>3.233</v>
      </c>
      <c r="Y2900" s="36" t="n">
        <f aca="false">IFERROR(INDEX('Season Counts'!$Y$2:$Y$740,$AF2900)/INDEX('Season Counts'!$X$2:$X$740,$AF2900),"")</f>
        <v>0.316936170212766</v>
      </c>
      <c r="Z2900" s="37" t="n">
        <f aca="false">IFERROR(J2900-Y2900,"")</f>
        <v>0</v>
      </c>
      <c r="AA2900" s="38" t="n">
        <f aca="false">IFERROR(INDEX('Season Counts'!$K$2:$K$740,$AF2900)/INDEX('Season Counts'!$J$2:$J$740,$AF2900),"")</f>
        <v>0.330188679245283</v>
      </c>
      <c r="AB2900" s="41" t="n">
        <f aca="false">IFERROR(R2900-AA2900,"")</f>
        <v>0</v>
      </c>
      <c r="AC2900" s="39" t="n">
        <f aca="false">IFERROR(INDEX('Season Counts'!$AG$2:$AG$740,$AF2900)/INDEX('Season Counts'!$AF$2:$AF$740,$AF2900),"")</f>
        <v>73.4728395061729</v>
      </c>
      <c r="AD2900" s="40" t="n">
        <f aca="false">IFERROR(V2900-AC2900,"")</f>
        <v>0</v>
      </c>
      <c r="AE2900" s="4" t="str">
        <f aca="false">IF(D2900&lt;Guide!$C$21,"Low PA",IF(TRIM(IF(ISNUMBER(AD2900),IF(N(AD2900)&lt;=-Guide!$C$24,"▼ Bat Speed  ",IF(N(AD2900)&gt;=Guide!$C$24,"▲ Bat Speed  ","")),"")&amp;IF(N(Z2900)&gt;=Guide!$C$22,"▲ Contact  ","")&amp;IF(N(Z2900)&lt;=-Guide!$C$22,"▼ Contact  ","")&amp;IF(N(AB2900)&gt;=Guide!$C$23,"▲ Chase  ","")&amp;IF(N(AB2900)&lt;=-Guide!$C$23,"▼ Chase  ",""))="","Stable",TRIM(IF(ISNUMBER(AD2900),IF(N(AD2900)&lt;=-Guide!$C$24,"▼ Bat Speed  ",IF(N(AD2900)&gt;=Guide!$C$24,"▲ Bat Speed  ","")),"")&amp;IF(N(Z2900)&gt;=Guide!$C$22,"▲ Contact  ","")&amp;IF(N(Z2900)&lt;=-Guide!$C$22,"▼ Contact  ","")&amp;IF(N(AB2900)&gt;=Guide!$C$23,"▲ Chase  ","")&amp;IF(N(AB2900)&lt;=-Guide!$C$23,"▼ Chase  ",""))))</f>
        <v>Stable</v>
      </c>
      <c r="AF2900" s="35" t="n">
        <f aca="false">MATCH(Counts!A2900,'Season Counts'!$A$2:$A$740,0)</f>
        <v>737</v>
      </c>
    </row>
    <row r="2901" customFormat="false" ht="15" hidden="false" customHeight="false" outlineLevel="0" collapsed="false">
      <c r="A2901" s="34" t="str">
        <f aca="false">Counts!B2901</f>
        <v>WSH</v>
      </c>
      <c r="B2901" s="5" t="str">
        <f aca="false">Counts!C2901</f>
        <v>Andrew Pinckney</v>
      </c>
      <c r="C2901" s="34" t="str">
        <f aca="false">Counts!F2901</f>
        <v>Aug</v>
      </c>
      <c r="D2901" s="35" t="n">
        <f aca="false">IFERROR(Counts!P2901,"")</f>
        <v>25</v>
      </c>
      <c r="E2901" s="36" t="n">
        <f aca="false">IFERROR(Counts!R2901/Counts!Q2901,"")</f>
        <v>0.272727272727273</v>
      </c>
      <c r="F2901" s="36" t="n">
        <f aca="false">IFERROR((Counts!R2901+Counts!V2901+Counts!W2901)/(Counts!Q2901+Counts!V2901+Counts!W2901+Counts!X2901),"")</f>
        <v>0.32</v>
      </c>
      <c r="G2901" s="36" t="n">
        <f aca="false">IFERROR((Counts!R2901+Counts!S2901+2*Counts!T2901+3*Counts!U2901)/Counts!Q2901,"")</f>
        <v>0.5</v>
      </c>
      <c r="H2901" s="35" t="n">
        <f aca="false">IFERROR(Counts!U2901,"")</f>
        <v>1</v>
      </c>
      <c r="I2901" s="36" t="n">
        <f aca="false">IFERROR(Counts!Z2901/Counts!AA2901,"")</f>
        <v>0.344</v>
      </c>
      <c r="J2901" s="36" t="n">
        <f aca="false">IFERROR(Counts!AB2901/Counts!AA2901,"")</f>
        <v>0.33816</v>
      </c>
      <c r="K2901" s="37" t="n">
        <f aca="false">IFERROR((Counts!AB2901-Counts!Z2901)/Counts!AA2901,"")</f>
        <v>-0.00583999999999996</v>
      </c>
      <c r="L2901" s="38" t="n">
        <f aca="false">IFERROR(Counts!Y2901/Counts!P2901,"")</f>
        <v>0.32</v>
      </c>
      <c r="M2901" s="38" t="n">
        <f aca="false">IFERROR(Counts!V2901/Counts!P2901,"")</f>
        <v>0.04</v>
      </c>
      <c r="N2901" s="38" t="n">
        <f aca="false">IFERROR(Counts!AD2901/Counts!AC2901,"")</f>
        <v>0.133333333333333</v>
      </c>
      <c r="O2901" s="38" t="n">
        <f aca="false">IFERROR(Counts!AE2901/Counts!AC2901,"")</f>
        <v>0.6</v>
      </c>
      <c r="P2901" s="39" t="n">
        <f aca="false">IFERROR(Counts!AG2901/Counts!AF2901,"")</f>
        <v>96.18</v>
      </c>
      <c r="Q2901" s="38" t="n">
        <f aca="false">IFERROR(Counts!AH2901/Counts!AC2901,"")</f>
        <v>0.466666666666667</v>
      </c>
      <c r="R2901" s="38" t="n">
        <f aca="false">IFERROR(Counts!N2901/Counts!M2901,"")</f>
        <v>0.155555555555556</v>
      </c>
      <c r="S2901" s="38" t="n">
        <f aca="false">IFERROR(Counts!K2901/Counts!J2901,"")</f>
        <v>0.617021276595745</v>
      </c>
      <c r="T2901" s="38" t="n">
        <f aca="false">IFERROR(Counts!I2901/Counts!H2901,"")</f>
        <v>0.305555555555556</v>
      </c>
      <c r="U2901" s="38" t="n">
        <f aca="false">IFERROR(1-Counts!L2901/Counts!K2901,"")</f>
        <v>0.724137931034483</v>
      </c>
      <c r="V2901" s="39" t="n">
        <f aca="false">IFERROR(Counts!AJ2901/Counts!AI2901,"")</f>
        <v>76.1827586206897</v>
      </c>
      <c r="W2901" s="38" t="n">
        <f aca="false">IFERROR(Counts!AK2901/Counts!AI2901,"")</f>
        <v>0.689655172413793</v>
      </c>
      <c r="X2901" s="40" t="n">
        <f aca="false">IFERROR(Counts!O2901,"")</f>
        <v>1.528</v>
      </c>
      <c r="Y2901" s="36" t="n">
        <f aca="false">IFERROR(INDEX('Season Counts'!$Y$2:$Y$740,$AF2901)/INDEX('Season Counts'!$X$2:$X$740,$AF2901),"")</f>
        <v>0.296724137931034</v>
      </c>
      <c r="Z2901" s="37" t="n">
        <f aca="false">IFERROR(J2901-Y2901,"")</f>
        <v>0.0414358620689655</v>
      </c>
      <c r="AA2901" s="38" t="n">
        <f aca="false">IFERROR(INDEX('Season Counts'!$K$2:$K$740,$AF2901)/INDEX('Season Counts'!$J$2:$J$740,$AF2901),"")</f>
        <v>0.185185185185185</v>
      </c>
      <c r="AB2901" s="41" t="n">
        <f aca="false">IFERROR(R2901-AA2901,"")</f>
        <v>-0.0296296296296296</v>
      </c>
      <c r="AC2901" s="39" t="n">
        <f aca="false">IFERROR(INDEX('Season Counts'!$AG$2:$AG$740,$AF2901)/INDEX('Season Counts'!$AF$2:$AF$740,$AF2901),"")</f>
        <v>76.1945945945946</v>
      </c>
      <c r="AD2901" s="40" t="n">
        <f aca="false">IFERROR(V2901-AC2901,"")</f>
        <v>-0.0118359739049225</v>
      </c>
      <c r="AE2901" s="4" t="str">
        <f aca="false">IF(D2901&lt;Guide!$C$21,"Low PA",IF(TRIM(IF(ISNUMBER(AD2901),IF(N(AD2901)&lt;=-Guide!$C$24,"▼ Bat Speed  ",IF(N(AD2901)&gt;=Guide!$C$24,"▲ Bat Speed  ","")),"")&amp;IF(N(Z2901)&gt;=Guide!$C$22,"▲ Contact  ","")&amp;IF(N(Z2901)&lt;=-Guide!$C$22,"▼ Contact  ","")&amp;IF(N(AB2901)&gt;=Guide!$C$23,"▲ Chase  ","")&amp;IF(N(AB2901)&lt;=-Guide!$C$23,"▼ Chase  ",""))="","Stable",TRIM(IF(ISNUMBER(AD2901),IF(N(AD2901)&lt;=-Guide!$C$24,"▼ Bat Speed  ",IF(N(AD2901)&gt;=Guide!$C$24,"▲ Bat Speed  ","")),"")&amp;IF(N(Z2901)&gt;=Guide!$C$22,"▲ Contact  ","")&amp;IF(N(Z2901)&lt;=-Guide!$C$22,"▼ Contact  ","")&amp;IF(N(AB2901)&gt;=Guide!$C$23,"▲ Chase  ","")&amp;IF(N(AB2901)&lt;=-Guide!$C$23,"▼ Chase  ",""))))</f>
        <v>Low PA</v>
      </c>
      <c r="AF2901" s="35" t="n">
        <f aca="false">MATCH(Counts!A2901,'Season Counts'!$A$2:$A$740,0)</f>
        <v>738</v>
      </c>
    </row>
    <row r="2902" customFormat="false" ht="15" hidden="false" customHeight="false" outlineLevel="0" collapsed="false">
      <c r="A2902" s="34" t="str">
        <f aca="false">Counts!B2902</f>
        <v>WSH</v>
      </c>
      <c r="B2902" s="5" t="str">
        <f aca="false">Counts!C2902</f>
        <v>Andrew Pinckney</v>
      </c>
      <c r="C2902" s="34" t="str">
        <f aca="false">Counts!F2902</f>
        <v>Sep</v>
      </c>
      <c r="D2902" s="35" t="n">
        <f aca="false">IFERROR(Counts!P2902,"")</f>
        <v>4</v>
      </c>
      <c r="E2902" s="36" t="n">
        <f aca="false">IFERROR(Counts!R2902/Counts!Q2902,"")</f>
        <v>0.333333333333333</v>
      </c>
      <c r="F2902" s="36" t="n">
        <f aca="false">IFERROR((Counts!R2902+Counts!V2902+Counts!W2902)/(Counts!Q2902+Counts!V2902+Counts!W2902+Counts!X2902),"")</f>
        <v>0.25</v>
      </c>
      <c r="G2902" s="36" t="n">
        <f aca="false">IFERROR((Counts!R2902+Counts!S2902+2*Counts!T2902+3*Counts!U2902)/Counts!Q2902,"")</f>
        <v>0.333333333333333</v>
      </c>
      <c r="H2902" s="35" t="n">
        <f aca="false">IFERROR(Counts!U2902,"")</f>
        <v>0</v>
      </c>
      <c r="I2902" s="36" t="n">
        <f aca="false">IFERROR(Counts!Z2902/Counts!AA2902,"")</f>
        <v>0.225</v>
      </c>
      <c r="J2902" s="36" t="n">
        <f aca="false">IFERROR(Counts!AB2902/Counts!AA2902,"")</f>
        <v>0.03775</v>
      </c>
      <c r="K2902" s="37" t="n">
        <f aca="false">IFERROR((Counts!AB2902-Counts!Z2902)/Counts!AA2902,"")</f>
        <v>-0.18725</v>
      </c>
      <c r="L2902" s="38" t="n">
        <f aca="false">IFERROR(Counts!Y2902/Counts!P2902,"")</f>
        <v>0.5</v>
      </c>
      <c r="M2902" s="38" t="n">
        <f aca="false">IFERROR(Counts!V2902/Counts!P2902,"")</f>
        <v>0</v>
      </c>
      <c r="N2902" s="38" t="n">
        <f aca="false">IFERROR(Counts!AD2902/Counts!AC2902,"")</f>
        <v>0</v>
      </c>
      <c r="O2902" s="38" t="n">
        <f aca="false">IFERROR(Counts!AE2902/Counts!AC2902,"")</f>
        <v>0.5</v>
      </c>
      <c r="P2902" s="39" t="n">
        <f aca="false">IFERROR(Counts!AG2902/Counts!AF2902,"")</f>
        <v>84.6</v>
      </c>
      <c r="Q2902" s="38" t="n">
        <f aca="false">IFERROR(Counts!AH2902/Counts!AC2902,"")</f>
        <v>0</v>
      </c>
      <c r="R2902" s="38" t="n">
        <f aca="false">IFERROR(Counts!N2902/Counts!M2902,"")</f>
        <v>0.333333333333333</v>
      </c>
      <c r="S2902" s="38" t="n">
        <f aca="false">IFERROR(Counts!K2902/Counts!J2902,"")</f>
        <v>0.75</v>
      </c>
      <c r="T2902" s="38" t="n">
        <f aca="false">IFERROR(Counts!I2902/Counts!H2902,"")</f>
        <v>0.222222222222222</v>
      </c>
      <c r="U2902" s="38" t="n">
        <f aca="false">IFERROR(1-Counts!L2902/Counts!K2902,"")</f>
        <v>1</v>
      </c>
      <c r="V2902" s="39" t="n">
        <f aca="false">IFERROR(Counts!AJ2902/Counts!AI2902,"")</f>
        <v>76.2375</v>
      </c>
      <c r="W2902" s="38" t="n">
        <f aca="false">IFERROR(Counts!AK2902/Counts!AI2902,"")</f>
        <v>0.75</v>
      </c>
      <c r="X2902" s="40" t="n">
        <f aca="false">IFERROR(Counts!O2902,"")</f>
        <v>-0.221</v>
      </c>
      <c r="Y2902" s="36" t="n">
        <f aca="false">IFERROR(INDEX('Season Counts'!$Y$2:$Y$740,$AF2902)/INDEX('Season Counts'!$X$2:$X$740,$AF2902),"")</f>
        <v>0.296724137931034</v>
      </c>
      <c r="Z2902" s="37" t="n">
        <f aca="false">IFERROR(J2902-Y2902,"")</f>
        <v>-0.258974137931034</v>
      </c>
      <c r="AA2902" s="38" t="n">
        <f aca="false">IFERROR(INDEX('Season Counts'!$K$2:$K$740,$AF2902)/INDEX('Season Counts'!$J$2:$J$740,$AF2902),"")</f>
        <v>0.185185185185185</v>
      </c>
      <c r="AB2902" s="41" t="n">
        <f aca="false">IFERROR(R2902-AA2902,"")</f>
        <v>0.148148148148148</v>
      </c>
      <c r="AC2902" s="39" t="n">
        <f aca="false">IFERROR(INDEX('Season Counts'!$AG$2:$AG$740,$AF2902)/INDEX('Season Counts'!$AF$2:$AF$740,$AF2902),"")</f>
        <v>76.1945945945946</v>
      </c>
      <c r="AD2902" s="40" t="n">
        <f aca="false">IFERROR(V2902-AC2902,"")</f>
        <v>0.0429054054054063</v>
      </c>
      <c r="AE2902" s="4" t="str">
        <f aca="false">IF(D2902&lt;Guide!$C$21,"Low PA",IF(TRIM(IF(ISNUMBER(AD2902),IF(N(AD2902)&lt;=-Guide!$C$24,"▼ Bat Speed  ",IF(N(AD2902)&gt;=Guide!$C$24,"▲ Bat Speed  ","")),"")&amp;IF(N(Z2902)&gt;=Guide!$C$22,"▲ Contact  ","")&amp;IF(N(Z2902)&lt;=-Guide!$C$22,"▼ Contact  ","")&amp;IF(N(AB2902)&gt;=Guide!$C$23,"▲ Chase  ","")&amp;IF(N(AB2902)&lt;=-Guide!$C$23,"▼ Chase  ",""))="","Stable",TRIM(IF(ISNUMBER(AD2902),IF(N(AD2902)&lt;=-Guide!$C$24,"▼ Bat Speed  ",IF(N(AD2902)&gt;=Guide!$C$24,"▲ Bat Speed  ","")),"")&amp;IF(N(Z2902)&gt;=Guide!$C$22,"▲ Contact  ","")&amp;IF(N(Z2902)&lt;=-Guide!$C$22,"▼ Contact  ","")&amp;IF(N(AB2902)&gt;=Guide!$C$23,"▲ Chase  ","")&amp;IF(N(AB2902)&lt;=-Guide!$C$23,"▼ Chase  ",""))))</f>
        <v>Low PA</v>
      </c>
      <c r="AF2902" s="35" t="n">
        <f aca="false">MATCH(Counts!A2902,'Season Counts'!$A$2:$A$740,0)</f>
        <v>738</v>
      </c>
    </row>
    <row r="2903" customFormat="false" ht="15" hidden="false" customHeight="false" outlineLevel="0" collapsed="false">
      <c r="A2903" s="34" t="str">
        <f aca="false">Counts!B2903</f>
        <v>WSH</v>
      </c>
      <c r="B2903" s="5" t="str">
        <f aca="false">Counts!C2903</f>
        <v>Miles Mikolas</v>
      </c>
      <c r="C2903" s="34" t="str">
        <f aca="false">Counts!F2903</f>
        <v>Aug</v>
      </c>
      <c r="D2903" s="35" t="n">
        <f aca="false">IFERROR(Counts!P2903,"")</f>
        <v>1</v>
      </c>
      <c r="E2903" s="36" t="str">
        <f aca="false">IFERROR(Counts!R2903/Counts!Q2903,"")</f>
        <v/>
      </c>
      <c r="F2903" s="36" t="str">
        <f aca="false">IFERROR((Counts!R2903+Counts!V2903+Counts!W2903)/(Counts!Q2903+Counts!V2903+Counts!W2903+Counts!X2903),"")</f>
        <v/>
      </c>
      <c r="G2903" s="36" t="str">
        <f aca="false">IFERROR((Counts!R2903+Counts!S2903+2*Counts!T2903+3*Counts!U2903)/Counts!Q2903,"")</f>
        <v/>
      </c>
      <c r="H2903" s="35" t="n">
        <f aca="false">IFERROR(Counts!U2903,"")</f>
        <v>0</v>
      </c>
      <c r="I2903" s="36" t="str">
        <f aca="false">IFERROR(Counts!Z2903/Counts!AA2903,"")</f>
        <v/>
      </c>
      <c r="J2903" s="36" t="str">
        <f aca="false">IFERROR(Counts!AB2903/Counts!AA2903,"")</f>
        <v/>
      </c>
      <c r="K2903" s="37" t="str">
        <f aca="false">IFERROR((Counts!AB2903-Counts!Z2903)/Counts!AA2903,"")</f>
        <v/>
      </c>
      <c r="L2903" s="38" t="n">
        <f aca="false">IFERROR(Counts!Y2903/Counts!P2903,"")</f>
        <v>0</v>
      </c>
      <c r="M2903" s="38" t="n">
        <f aca="false">IFERROR(Counts!V2903/Counts!P2903,"")</f>
        <v>0</v>
      </c>
      <c r="N2903" s="38" t="n">
        <f aca="false">IFERROR(Counts!AD2903/Counts!AC2903,"")</f>
        <v>0</v>
      </c>
      <c r="O2903" s="38" t="n">
        <f aca="false">IFERROR(Counts!AE2903/Counts!AC2903,"")</f>
        <v>0</v>
      </c>
      <c r="P2903" s="39" t="n">
        <f aca="false">IFERROR(Counts!AG2903/Counts!AF2903,"")</f>
        <v>40.3</v>
      </c>
      <c r="Q2903" s="38" t="n">
        <f aca="false">IFERROR(Counts!AH2903/Counts!AC2903,"")</f>
        <v>0</v>
      </c>
      <c r="R2903" s="38" t="n">
        <f aca="false">IFERROR(Counts!N2903/Counts!M2903,"")</f>
        <v>0.5</v>
      </c>
      <c r="S2903" s="38" t="n">
        <f aca="false">IFERROR(Counts!K2903/Counts!J2903,"")</f>
        <v>1</v>
      </c>
      <c r="T2903" s="38" t="n">
        <f aca="false">IFERROR(Counts!I2903/Counts!H2903,"")</f>
        <v>0</v>
      </c>
      <c r="U2903" s="38" t="n">
        <f aca="false">IFERROR(1-Counts!L2903/Counts!K2903,"")</f>
        <v>1</v>
      </c>
      <c r="V2903" s="39" t="str">
        <f aca="false">IFERROR(Counts!AJ2903/Counts!AI2903,"")</f>
        <v/>
      </c>
      <c r="W2903" s="38" t="str">
        <f aca="false">IFERROR(Counts!AK2903/Counts!AI2903,"")</f>
        <v/>
      </c>
      <c r="X2903" s="40" t="n">
        <f aca="false">IFERROR(Counts!O2903,"")</f>
        <v>0.398</v>
      </c>
      <c r="Y2903" s="36" t="str">
        <f aca="false">IFERROR(INDEX('Season Counts'!$Y$2:$Y$740,$AF2903)/INDEX('Season Counts'!$X$2:$X$740,$AF2903),"")</f>
        <v/>
      </c>
      <c r="Z2903" s="37" t="str">
        <f aca="false">IFERROR(J2903-Y2903,"")</f>
        <v/>
      </c>
      <c r="AA2903" s="38" t="n">
        <f aca="false">IFERROR(INDEX('Season Counts'!$K$2:$K$740,$AF2903)/INDEX('Season Counts'!$J$2:$J$740,$AF2903),"")</f>
        <v>0.5</v>
      </c>
      <c r="AB2903" s="41" t="n">
        <f aca="false">IFERROR(R2903-AA2903,"")</f>
        <v>0</v>
      </c>
      <c r="AC2903" s="39" t="str">
        <f aca="false">IFERROR(INDEX('Season Counts'!$AG$2:$AG$740,$AF2903)/INDEX('Season Counts'!$AF$2:$AF$740,$AF2903),"")</f>
        <v/>
      </c>
      <c r="AD2903" s="40" t="str">
        <f aca="false">IFERROR(V2903-AC2903,"")</f>
        <v/>
      </c>
      <c r="AE2903" s="4" t="str">
        <f aca="false">IF(D2903&lt;Guide!$C$21,"Low PA",IF(TRIM(IF(ISNUMBER(AD2903),IF(N(AD2903)&lt;=-Guide!$C$24,"▼ Bat Speed  ",IF(N(AD2903)&gt;=Guide!$C$24,"▲ Bat Speed  ","")),"")&amp;IF(N(Z2903)&gt;=Guide!$C$22,"▲ Contact  ","")&amp;IF(N(Z2903)&lt;=-Guide!$C$22,"▼ Contact  ","")&amp;IF(N(AB2903)&gt;=Guide!$C$23,"▲ Chase  ","")&amp;IF(N(AB2903)&lt;=-Guide!$C$23,"▼ Chase  ",""))="","Stable",TRIM(IF(ISNUMBER(AD2903),IF(N(AD2903)&lt;=-Guide!$C$24,"▼ Bat Speed  ",IF(N(AD2903)&gt;=Guide!$C$24,"▲ Bat Speed  ","")),"")&amp;IF(N(Z2903)&gt;=Guide!$C$22,"▲ Contact  ","")&amp;IF(N(Z2903)&lt;=-Guide!$C$22,"▼ Contact  ","")&amp;IF(N(AB2903)&gt;=Guide!$C$23,"▲ Chase  ","")&amp;IF(N(AB2903)&lt;=-Guide!$C$23,"▼ Chase  ",""))))</f>
        <v>Low PA</v>
      </c>
      <c r="AF2903" s="35" t="n">
        <f aca="false">MATCH(Counts!A2903,'Season Counts'!$A$2:$A$740,0)</f>
        <v>739</v>
      </c>
    </row>
  </sheetData>
  <autoFilter ref="A1:AE2903"/>
  <conditionalFormatting sqref="E2:E2903">
    <cfRule type="colorScale" priority="2">
      <colorScale>
        <cfvo type="percentile" val="5"/>
        <cfvo type="percentile" val="50"/>
        <cfvo type="percentile" val="95"/>
        <color rgb="FF7F8DA3"/>
        <color rgb="FFFFFFFF"/>
        <color rgb="FFD4A53A"/>
      </colorScale>
    </cfRule>
  </conditionalFormatting>
  <conditionalFormatting sqref="F2:F2903">
    <cfRule type="colorScale" priority="3">
      <colorScale>
        <cfvo type="percentile" val="5"/>
        <cfvo type="percentile" val="50"/>
        <cfvo type="percentile" val="95"/>
        <color rgb="FF7F8DA3"/>
        <color rgb="FFFFFFFF"/>
        <color rgb="FFD4A53A"/>
      </colorScale>
    </cfRule>
  </conditionalFormatting>
  <conditionalFormatting sqref="G2:G2903">
    <cfRule type="colorScale" priority="4">
      <colorScale>
        <cfvo type="percentile" val="5"/>
        <cfvo type="percentile" val="50"/>
        <cfvo type="percentile" val="95"/>
        <color rgb="FF7F8DA3"/>
        <color rgb="FFFFFFFF"/>
        <color rgb="FFD4A53A"/>
      </colorScale>
    </cfRule>
  </conditionalFormatting>
  <conditionalFormatting sqref="I2:I2903">
    <cfRule type="colorScale" priority="5">
      <colorScale>
        <cfvo type="percentile" val="5"/>
        <cfvo type="percentile" val="50"/>
        <cfvo type="percentile" val="95"/>
        <color rgb="FF7F8DA3"/>
        <color rgb="FFFFFFFF"/>
        <color rgb="FFD4A53A"/>
      </colorScale>
    </cfRule>
  </conditionalFormatting>
  <conditionalFormatting sqref="J2:J2903">
    <cfRule type="colorScale" priority="6">
      <colorScale>
        <cfvo type="percentile" val="5"/>
        <cfvo type="percentile" val="50"/>
        <cfvo type="percentile" val="95"/>
        <color rgb="FF7F8DA3"/>
        <color rgb="FFFFFFFF"/>
        <color rgb="FFD4A53A"/>
      </colorScale>
    </cfRule>
  </conditionalFormatting>
  <conditionalFormatting sqref="M2:M2903">
    <cfRule type="colorScale" priority="7">
      <colorScale>
        <cfvo type="percentile" val="5"/>
        <cfvo type="percentile" val="50"/>
        <cfvo type="percentile" val="95"/>
        <color rgb="FF7F8DA3"/>
        <color rgb="FFFFFFFF"/>
        <color rgb="FFD4A53A"/>
      </colorScale>
    </cfRule>
  </conditionalFormatting>
  <conditionalFormatting sqref="N2:N2903">
    <cfRule type="colorScale" priority="8">
      <colorScale>
        <cfvo type="percentile" val="5"/>
        <cfvo type="percentile" val="50"/>
        <cfvo type="percentile" val="95"/>
        <color rgb="FF7F8DA3"/>
        <color rgb="FFFFFFFF"/>
        <color rgb="FFD4A53A"/>
      </colorScale>
    </cfRule>
  </conditionalFormatting>
  <conditionalFormatting sqref="O2:O2903">
    <cfRule type="colorScale" priority="9">
      <colorScale>
        <cfvo type="percentile" val="5"/>
        <cfvo type="percentile" val="50"/>
        <cfvo type="percentile" val="95"/>
        <color rgb="FF7F8DA3"/>
        <color rgb="FFFFFFFF"/>
        <color rgb="FFD4A53A"/>
      </colorScale>
    </cfRule>
  </conditionalFormatting>
  <conditionalFormatting sqref="P2:P2903">
    <cfRule type="colorScale" priority="10">
      <colorScale>
        <cfvo type="percentile" val="5"/>
        <cfvo type="percentile" val="50"/>
        <cfvo type="percentile" val="95"/>
        <color rgb="FF7F8DA3"/>
        <color rgb="FFFFFFFF"/>
        <color rgb="FFD4A53A"/>
      </colorScale>
    </cfRule>
  </conditionalFormatting>
  <conditionalFormatting sqref="Q2:Q2903">
    <cfRule type="colorScale" priority="11">
      <colorScale>
        <cfvo type="percentile" val="5"/>
        <cfvo type="percentile" val="50"/>
        <cfvo type="percentile" val="95"/>
        <color rgb="FF7F8DA3"/>
        <color rgb="FFFFFFFF"/>
        <color rgb="FFD4A53A"/>
      </colorScale>
    </cfRule>
  </conditionalFormatting>
  <conditionalFormatting sqref="U2:U2903">
    <cfRule type="colorScale" priority="12">
      <colorScale>
        <cfvo type="percentile" val="5"/>
        <cfvo type="percentile" val="50"/>
        <cfvo type="percentile" val="95"/>
        <color rgb="FF7F8DA3"/>
        <color rgb="FFFFFFFF"/>
        <color rgb="FFD4A53A"/>
      </colorScale>
    </cfRule>
  </conditionalFormatting>
  <conditionalFormatting sqref="V2:V2903">
    <cfRule type="colorScale" priority="13">
      <colorScale>
        <cfvo type="percentile" val="5"/>
        <cfvo type="percentile" val="50"/>
        <cfvo type="percentile" val="95"/>
        <color rgb="FF7F8DA3"/>
        <color rgb="FFFFFFFF"/>
        <color rgb="FFD4A53A"/>
      </colorScale>
    </cfRule>
  </conditionalFormatting>
  <conditionalFormatting sqref="W2:W2903">
    <cfRule type="colorScale" priority="14">
      <colorScale>
        <cfvo type="percentile" val="5"/>
        <cfvo type="percentile" val="50"/>
        <cfvo type="percentile" val="95"/>
        <color rgb="FF7F8DA3"/>
        <color rgb="FFFFFFFF"/>
        <color rgb="FFD4A53A"/>
      </colorScale>
    </cfRule>
  </conditionalFormatting>
  <conditionalFormatting sqref="X2:X2903">
    <cfRule type="colorScale" priority="15">
      <colorScale>
        <cfvo type="percentile" val="5"/>
        <cfvo type="percentile" val="50"/>
        <cfvo type="percentile" val="95"/>
        <color rgb="FF7F8DA3"/>
        <color rgb="FFFFFFFF"/>
        <color rgb="FFD4A53A"/>
      </colorScale>
    </cfRule>
  </conditionalFormatting>
  <conditionalFormatting sqref="L2:L2903">
    <cfRule type="colorScale" priority="16">
      <colorScale>
        <cfvo type="percentile" val="5"/>
        <cfvo type="percentile" val="50"/>
        <cfvo type="percentile" val="95"/>
        <color rgb="FFD4A53A"/>
        <color rgb="FFFFFFFF"/>
        <color rgb="FF7F8DA3"/>
      </colorScale>
    </cfRule>
  </conditionalFormatting>
  <conditionalFormatting sqref="R2:R2903">
    <cfRule type="colorScale" priority="17">
      <colorScale>
        <cfvo type="percentile" val="5"/>
        <cfvo type="percentile" val="50"/>
        <cfvo type="percentile" val="95"/>
        <color rgb="FFD4A53A"/>
        <color rgb="FFFFFFFF"/>
        <color rgb="FF7F8DA3"/>
      </colorScale>
    </cfRule>
  </conditionalFormatting>
  <conditionalFormatting sqref="T2:T2903">
    <cfRule type="colorScale" priority="18">
      <colorScale>
        <cfvo type="percentile" val="5"/>
        <cfvo type="percentile" val="50"/>
        <cfvo type="percentile" val="95"/>
        <color rgb="FFD4A53A"/>
        <color rgb="FFFFFFFF"/>
        <color rgb="FF7F8DA3"/>
      </colorScale>
    </cfRule>
  </conditionalFormatting>
  <conditionalFormatting sqref="AE2:AE2903">
    <cfRule type="expression" priority="19" aboveAverage="0" equalAverage="0" bottom="0" percent="0" rank="0" text="" dxfId="936">
      <formula>ISNUMBER(SEARCH("Bat Speed",AE2))</formula>
    </cfRule>
    <cfRule type="expression" priority="20" aboveAverage="0" equalAverage="0" bottom="0" percent="0" rank="0" text="" dxfId="937">
      <formula>AE2="Low PA"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A53A"/>
    <pageSetUpPr fitToPage="false"/>
  </sheetPr>
  <dimension ref="B2:L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4" min="3" style="0" width="8"/>
    <col collapsed="false" customWidth="true" hidden="false" outlineLevel="0" max="5" min="5" style="0" width="11"/>
    <col collapsed="false" customWidth="true" hidden="false" outlineLevel="0" max="7" min="6" style="0" width="8"/>
    <col collapsed="false" customWidth="true" hidden="false" outlineLevel="0" max="8" min="8" style="0" width="9"/>
    <col collapsed="false" customWidth="true" hidden="false" outlineLevel="0" max="9" min="9" style="0" width="16"/>
    <col collapsed="false" customWidth="true" hidden="false" outlineLevel="0" max="10" min="10" style="0" width="38"/>
    <col collapsed="false" customWidth="true" hidden="false" outlineLevel="0" max="12" min="11" style="0" width="16"/>
  </cols>
  <sheetData>
    <row r="2" customFormat="false" ht="19.7" hidden="false" customHeight="false" outlineLevel="0" collapsed="false">
      <c r="B2" s="1" t="s">
        <v>91</v>
      </c>
    </row>
    <row r="3" customFormat="false" ht="42" hidden="false" customHeight="true" outlineLevel="0" collapsed="false">
      <c r="B3" s="42" t="s">
        <v>92</v>
      </c>
      <c r="C3" s="42"/>
      <c r="D3" s="42"/>
      <c r="E3" s="42"/>
      <c r="F3" s="42"/>
      <c r="G3" s="42"/>
      <c r="H3" s="42"/>
      <c r="I3" s="42"/>
      <c r="J3" s="42"/>
      <c r="K3" s="42"/>
      <c r="L3" s="42"/>
    </row>
    <row r="5" customFormat="false" ht="43.5" hidden="false" customHeight="true" outlineLevel="0" collapsed="false">
      <c r="B5" s="15" t="s">
        <v>52</v>
      </c>
      <c r="C5" s="15" t="s">
        <v>93</v>
      </c>
      <c r="D5" s="15" t="s">
        <v>94</v>
      </c>
      <c r="E5" s="15" t="s">
        <v>95</v>
      </c>
      <c r="F5" s="15" t="s">
        <v>96</v>
      </c>
      <c r="G5" s="15" t="s">
        <v>97</v>
      </c>
      <c r="H5" s="15" t="s">
        <v>98</v>
      </c>
      <c r="I5" s="15" t="s">
        <v>99</v>
      </c>
      <c r="J5" s="15" t="s">
        <v>100</v>
      </c>
      <c r="K5" s="15" t="s">
        <v>101</v>
      </c>
      <c r="L5" s="15" t="s">
        <v>102</v>
      </c>
    </row>
    <row r="6" customFormat="false" ht="15" hidden="false" customHeight="false" outlineLevel="0" collapsed="false">
      <c r="B6" s="43" t="s">
        <v>65</v>
      </c>
      <c r="C6" s="44" t="n">
        <v>652</v>
      </c>
      <c r="D6" s="44" t="n">
        <v>242</v>
      </c>
      <c r="E6" s="45" t="n">
        <v>0.0315568558368745</v>
      </c>
      <c r="F6" s="45" t="n">
        <v>-0.102274264776322</v>
      </c>
      <c r="G6" s="45" t="n">
        <v>0.146380437630594</v>
      </c>
      <c r="H6" s="46" t="n">
        <v>0.738030646912543</v>
      </c>
      <c r="I6" s="43" t="s">
        <v>103</v>
      </c>
      <c r="J6" s="47" t="s">
        <v>104</v>
      </c>
      <c r="K6" s="48" t="n">
        <v>7.33193180743811E-005</v>
      </c>
      <c r="L6" s="49" t="n">
        <v>0.190668182025124</v>
      </c>
    </row>
    <row r="7" customFormat="false" ht="15" hidden="false" customHeight="false" outlineLevel="0" collapsed="false">
      <c r="B7" s="43" t="s">
        <v>66</v>
      </c>
      <c r="C7" s="44" t="n">
        <v>652</v>
      </c>
      <c r="D7" s="44" t="n">
        <v>242</v>
      </c>
      <c r="E7" s="45" t="n">
        <v>0.0204113954723957</v>
      </c>
      <c r="F7" s="45" t="n">
        <v>-0.102969306838799</v>
      </c>
      <c r="G7" s="45" t="n">
        <v>0.140934188246307</v>
      </c>
      <c r="H7" s="46" t="n">
        <v>0.741383847301265</v>
      </c>
      <c r="I7" s="43" t="s">
        <v>103</v>
      </c>
      <c r="J7" s="47" t="s">
        <v>104</v>
      </c>
      <c r="K7" s="48" t="n">
        <v>-0.0019238482122917</v>
      </c>
      <c r="L7" s="49" t="n">
        <v>0.213514730613508</v>
      </c>
    </row>
    <row r="8" customFormat="false" ht="15" hidden="false" customHeight="false" outlineLevel="0" collapsed="false">
      <c r="B8" s="43" t="s">
        <v>67</v>
      </c>
      <c r="C8" s="44" t="n">
        <v>658</v>
      </c>
      <c r="D8" s="44" t="n">
        <v>246</v>
      </c>
      <c r="E8" s="45" t="n">
        <v>0.0504045342028441</v>
      </c>
      <c r="F8" s="45" t="n">
        <v>-0.0519854724427979</v>
      </c>
      <c r="G8" s="45" t="n">
        <v>0.150482095667556</v>
      </c>
      <c r="H8" s="46" t="n">
        <v>0.490282222388308</v>
      </c>
      <c r="I8" s="43" t="s">
        <v>103</v>
      </c>
      <c r="J8" s="47" t="s">
        <v>104</v>
      </c>
      <c r="K8" s="48" t="n">
        <v>-0.0011012280636977</v>
      </c>
      <c r="L8" s="49" t="n">
        <v>0.210430350213144</v>
      </c>
    </row>
    <row r="9" customFormat="false" ht="15" hidden="false" customHeight="false" outlineLevel="0" collapsed="false">
      <c r="B9" s="43" t="s">
        <v>72</v>
      </c>
      <c r="C9" s="44" t="n">
        <v>657</v>
      </c>
      <c r="D9" s="44" t="n">
        <v>246</v>
      </c>
      <c r="E9" s="45" t="n">
        <v>0.145443117720012</v>
      </c>
      <c r="F9" s="45" t="n">
        <v>0.0324472195090504</v>
      </c>
      <c r="G9" s="45" t="n">
        <v>0.244702916547851</v>
      </c>
      <c r="H9" s="46" t="n">
        <v>0.0142348050430521</v>
      </c>
      <c r="I9" s="43" t="s">
        <v>103</v>
      </c>
      <c r="J9" s="47" t="s">
        <v>105</v>
      </c>
      <c r="K9" s="48" t="n">
        <v>0.0056493629408312</v>
      </c>
      <c r="L9" s="49" t="n">
        <v>0.177344914082925</v>
      </c>
    </row>
    <row r="10" customFormat="false" ht="15" hidden="false" customHeight="false" outlineLevel="0" collapsed="false">
      <c r="B10" s="43" t="s">
        <v>69</v>
      </c>
      <c r="C10" s="44" t="n">
        <v>635</v>
      </c>
      <c r="D10" s="44" t="n">
        <v>236</v>
      </c>
      <c r="E10" s="45" t="n">
        <v>0.149979173613635</v>
      </c>
      <c r="F10" s="45" t="n">
        <v>0.0402630317154347</v>
      </c>
      <c r="G10" s="45" t="n">
        <v>0.262505863106933</v>
      </c>
      <c r="H10" s="46" t="n">
        <v>0.0142348050430521</v>
      </c>
      <c r="I10" s="43" t="s">
        <v>103</v>
      </c>
      <c r="J10" s="47" t="s">
        <v>105</v>
      </c>
      <c r="K10" s="48" t="n">
        <v>0.002088518976078</v>
      </c>
      <c r="L10" s="49" t="n">
        <v>0.192220338479568</v>
      </c>
    </row>
    <row r="11" customFormat="false" ht="15" hidden="false" customHeight="false" outlineLevel="0" collapsed="false">
      <c r="B11" s="43" t="s">
        <v>41</v>
      </c>
      <c r="C11" s="44" t="n">
        <v>658</v>
      </c>
      <c r="D11" s="44" t="n">
        <v>246</v>
      </c>
      <c r="E11" s="45" t="n">
        <v>0.442430852338147</v>
      </c>
      <c r="F11" s="45" t="n">
        <v>0.309748200615574</v>
      </c>
      <c r="G11" s="45" t="n">
        <v>0.565096013808945</v>
      </c>
      <c r="H11" s="46" t="n">
        <v>7.80230970180148E-011</v>
      </c>
      <c r="I11" s="43" t="s">
        <v>106</v>
      </c>
      <c r="J11" s="47" t="s">
        <v>107</v>
      </c>
      <c r="K11" s="48" t="n">
        <v>0.045140226041287</v>
      </c>
      <c r="L11" s="49" t="n">
        <v>0.0159844151928998</v>
      </c>
    </row>
    <row r="13" customFormat="false" ht="15" hidden="false" customHeight="false" outlineLevel="0" collapsed="false">
      <c r="B13" s="5" t="s">
        <v>108</v>
      </c>
    </row>
    <row r="14" customFormat="false" ht="15" hidden="false" customHeight="false" outlineLevel="0" collapsed="false">
      <c r="B14" s="4" t="s">
        <v>20</v>
      </c>
    </row>
    <row r="15" customFormat="false" ht="15" hidden="false" customHeight="false" outlineLevel="0" collapsed="false">
      <c r="B15" s="2" t="s">
        <v>109</v>
      </c>
    </row>
  </sheetData>
  <mergeCells count="1">
    <mergeCell ref="B3:L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B33"/>
    <pageSetUpPr fitToPage="false"/>
  </sheetPr>
  <dimension ref="A1:G7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48</v>
      </c>
      <c r="C1" s="0" t="s">
        <v>48</v>
      </c>
      <c r="D1" s="0" t="s">
        <v>51</v>
      </c>
      <c r="F1" s="0" t="s">
        <v>48</v>
      </c>
      <c r="G1" s="0" t="s">
        <v>51</v>
      </c>
    </row>
    <row r="2" customFormat="false" ht="15" hidden="false" customHeight="false" outlineLevel="0" collapsed="false">
      <c r="A2" s="0" t="s">
        <v>110</v>
      </c>
      <c r="C2" s="0" t="s">
        <v>48</v>
      </c>
      <c r="D2" s="0" t="s">
        <v>111</v>
      </c>
      <c r="F2" s="0" t="s">
        <v>48</v>
      </c>
      <c r="G2" s="0" t="s">
        <v>111</v>
      </c>
    </row>
    <row r="3" customFormat="false" ht="15" hidden="false" customHeight="false" outlineLevel="0" collapsed="false">
      <c r="A3" s="0" t="s">
        <v>112</v>
      </c>
      <c r="C3" s="0" t="s">
        <v>48</v>
      </c>
      <c r="D3" s="0" t="s">
        <v>113</v>
      </c>
      <c r="F3" s="0" t="s">
        <v>48</v>
      </c>
      <c r="G3" s="0" t="s">
        <v>113</v>
      </c>
    </row>
    <row r="4" customFormat="false" ht="15" hidden="false" customHeight="false" outlineLevel="0" collapsed="false">
      <c r="A4" s="0" t="s">
        <v>114</v>
      </c>
      <c r="C4" s="0" t="s">
        <v>48</v>
      </c>
      <c r="D4" s="0" t="s">
        <v>115</v>
      </c>
      <c r="F4" s="0" t="s">
        <v>48</v>
      </c>
      <c r="G4" s="0" t="s">
        <v>115</v>
      </c>
    </row>
    <row r="5" customFormat="false" ht="15" hidden="false" customHeight="false" outlineLevel="0" collapsed="false">
      <c r="A5" s="0" t="s">
        <v>116</v>
      </c>
      <c r="C5" s="0" t="s">
        <v>48</v>
      </c>
      <c r="D5" s="0" t="s">
        <v>117</v>
      </c>
      <c r="F5" s="0" t="s">
        <v>48</v>
      </c>
      <c r="G5" s="0" t="s">
        <v>117</v>
      </c>
    </row>
    <row r="6" customFormat="false" ht="15" hidden="false" customHeight="false" outlineLevel="0" collapsed="false">
      <c r="A6" s="0" t="s">
        <v>118</v>
      </c>
      <c r="C6" s="0" t="s">
        <v>48</v>
      </c>
      <c r="D6" s="0" t="s">
        <v>119</v>
      </c>
      <c r="F6" s="0" t="s">
        <v>48</v>
      </c>
      <c r="G6" s="0" t="s">
        <v>119</v>
      </c>
    </row>
    <row r="7" customFormat="false" ht="15" hidden="false" customHeight="false" outlineLevel="0" collapsed="false">
      <c r="A7" s="0" t="s">
        <v>120</v>
      </c>
      <c r="C7" s="0" t="s">
        <v>48</v>
      </c>
      <c r="D7" s="0" t="s">
        <v>121</v>
      </c>
      <c r="F7" s="0" t="s">
        <v>48</v>
      </c>
      <c r="G7" s="0" t="s">
        <v>121</v>
      </c>
    </row>
    <row r="8" customFormat="false" ht="15" hidden="false" customHeight="false" outlineLevel="0" collapsed="false">
      <c r="A8" s="0" t="s">
        <v>122</v>
      </c>
      <c r="C8" s="0" t="s">
        <v>48</v>
      </c>
      <c r="D8" s="0" t="s">
        <v>123</v>
      </c>
      <c r="F8" s="0" t="s">
        <v>48</v>
      </c>
      <c r="G8" s="0" t="s">
        <v>123</v>
      </c>
    </row>
    <row r="9" customFormat="false" ht="15" hidden="false" customHeight="false" outlineLevel="0" collapsed="false">
      <c r="A9" s="0" t="s">
        <v>124</v>
      </c>
      <c r="C9" s="0" t="s">
        <v>48</v>
      </c>
      <c r="D9" s="0" t="s">
        <v>125</v>
      </c>
      <c r="F9" s="0" t="s">
        <v>48</v>
      </c>
      <c r="G9" s="0" t="s">
        <v>125</v>
      </c>
    </row>
    <row r="10" customFormat="false" ht="15" hidden="false" customHeight="false" outlineLevel="0" collapsed="false">
      <c r="A10" s="0" t="s">
        <v>126</v>
      </c>
      <c r="C10" s="0" t="s">
        <v>48</v>
      </c>
      <c r="D10" s="0" t="s">
        <v>127</v>
      </c>
      <c r="F10" s="0" t="s">
        <v>48</v>
      </c>
      <c r="G10" s="0" t="s">
        <v>127</v>
      </c>
    </row>
    <row r="11" customFormat="false" ht="15" hidden="false" customHeight="false" outlineLevel="0" collapsed="false">
      <c r="A11" s="0" t="s">
        <v>128</v>
      </c>
      <c r="C11" s="0" t="s">
        <v>48</v>
      </c>
      <c r="D11" s="0" t="s">
        <v>129</v>
      </c>
      <c r="F11" s="0" t="s">
        <v>48</v>
      </c>
      <c r="G11" s="0" t="s">
        <v>129</v>
      </c>
    </row>
    <row r="12" customFormat="false" ht="15" hidden="false" customHeight="false" outlineLevel="0" collapsed="false">
      <c r="A12" s="0" t="s">
        <v>130</v>
      </c>
      <c r="C12" s="0" t="s">
        <v>48</v>
      </c>
      <c r="D12" s="0" t="s">
        <v>131</v>
      </c>
      <c r="F12" s="0" t="s">
        <v>48</v>
      </c>
      <c r="G12" s="0" t="s">
        <v>131</v>
      </c>
    </row>
    <row r="13" customFormat="false" ht="15" hidden="false" customHeight="false" outlineLevel="0" collapsed="false">
      <c r="A13" s="0" t="s">
        <v>132</v>
      </c>
      <c r="C13" s="0" t="s">
        <v>48</v>
      </c>
      <c r="D13" s="0" t="s">
        <v>133</v>
      </c>
      <c r="F13" s="0" t="s">
        <v>48</v>
      </c>
      <c r="G13" s="0" t="s">
        <v>133</v>
      </c>
    </row>
    <row r="14" customFormat="false" ht="15" hidden="false" customHeight="false" outlineLevel="0" collapsed="false">
      <c r="A14" s="0" t="s">
        <v>134</v>
      </c>
      <c r="C14" s="0" t="s">
        <v>48</v>
      </c>
      <c r="D14" s="0" t="s">
        <v>135</v>
      </c>
      <c r="F14" s="0" t="s">
        <v>48</v>
      </c>
      <c r="G14" s="0" t="s">
        <v>135</v>
      </c>
    </row>
    <row r="15" customFormat="false" ht="15" hidden="false" customHeight="false" outlineLevel="0" collapsed="false">
      <c r="A15" s="0" t="s">
        <v>136</v>
      </c>
      <c r="C15" s="0" t="s">
        <v>48</v>
      </c>
      <c r="D15" s="0" t="s">
        <v>137</v>
      </c>
      <c r="F15" s="0" t="s">
        <v>48</v>
      </c>
      <c r="G15" s="0" t="s">
        <v>137</v>
      </c>
    </row>
    <row r="16" customFormat="false" ht="15" hidden="false" customHeight="false" outlineLevel="0" collapsed="false">
      <c r="A16" s="0" t="s">
        <v>138</v>
      </c>
      <c r="C16" s="0" t="s">
        <v>48</v>
      </c>
      <c r="D16" s="0" t="s">
        <v>139</v>
      </c>
      <c r="F16" s="0" t="s">
        <v>48</v>
      </c>
      <c r="G16" s="0" t="s">
        <v>139</v>
      </c>
    </row>
    <row r="17" customFormat="false" ht="15" hidden="false" customHeight="false" outlineLevel="0" collapsed="false">
      <c r="A17" s="0" t="s">
        <v>140</v>
      </c>
      <c r="C17" s="0" t="s">
        <v>48</v>
      </c>
      <c r="D17" s="0" t="s">
        <v>141</v>
      </c>
      <c r="F17" s="0" t="s">
        <v>48</v>
      </c>
      <c r="G17" s="0" t="s">
        <v>141</v>
      </c>
    </row>
    <row r="18" customFormat="false" ht="15" hidden="false" customHeight="false" outlineLevel="0" collapsed="false">
      <c r="A18" s="0" t="s">
        <v>142</v>
      </c>
      <c r="C18" s="0" t="s">
        <v>48</v>
      </c>
      <c r="D18" s="0" t="s">
        <v>143</v>
      </c>
      <c r="F18" s="0" t="s">
        <v>48</v>
      </c>
      <c r="G18" s="0" t="s">
        <v>143</v>
      </c>
    </row>
    <row r="19" customFormat="false" ht="15" hidden="false" customHeight="false" outlineLevel="0" collapsed="false">
      <c r="A19" s="0" t="s">
        <v>144</v>
      </c>
      <c r="C19" s="0" t="s">
        <v>48</v>
      </c>
      <c r="D19" s="0" t="s">
        <v>145</v>
      </c>
      <c r="F19" s="0" t="s">
        <v>48</v>
      </c>
      <c r="G19" s="0" t="s">
        <v>145</v>
      </c>
    </row>
    <row r="20" customFormat="false" ht="15" hidden="false" customHeight="false" outlineLevel="0" collapsed="false">
      <c r="A20" s="0" t="s">
        <v>146</v>
      </c>
      <c r="C20" s="0" t="s">
        <v>48</v>
      </c>
      <c r="D20" s="0" t="s">
        <v>147</v>
      </c>
      <c r="F20" s="0" t="s">
        <v>48</v>
      </c>
      <c r="G20" s="0" t="s">
        <v>147</v>
      </c>
    </row>
    <row r="21" customFormat="false" ht="15" hidden="false" customHeight="false" outlineLevel="0" collapsed="false">
      <c r="A21" s="0" t="s">
        <v>148</v>
      </c>
      <c r="C21" s="0" t="s">
        <v>48</v>
      </c>
      <c r="D21" s="0" t="s">
        <v>149</v>
      </c>
      <c r="F21" s="0" t="s">
        <v>110</v>
      </c>
      <c r="G21" s="0" t="s">
        <v>150</v>
      </c>
    </row>
    <row r="22" customFormat="false" ht="15" hidden="false" customHeight="false" outlineLevel="0" collapsed="false">
      <c r="A22" s="0" t="s">
        <v>151</v>
      </c>
      <c r="C22" s="0" t="s">
        <v>48</v>
      </c>
      <c r="D22" s="0" t="s">
        <v>152</v>
      </c>
      <c r="F22" s="0" t="s">
        <v>110</v>
      </c>
      <c r="G22" s="0" t="s">
        <v>153</v>
      </c>
    </row>
    <row r="23" customFormat="false" ht="15" hidden="false" customHeight="false" outlineLevel="0" collapsed="false">
      <c r="A23" s="0" t="s">
        <v>154</v>
      </c>
      <c r="C23" s="0" t="s">
        <v>48</v>
      </c>
      <c r="D23" s="0" t="s">
        <v>155</v>
      </c>
      <c r="F23" s="0" t="s">
        <v>110</v>
      </c>
      <c r="G23" s="0" t="s">
        <v>156</v>
      </c>
    </row>
    <row r="24" customFormat="false" ht="15" hidden="false" customHeight="false" outlineLevel="0" collapsed="false">
      <c r="A24" s="0" t="s">
        <v>157</v>
      </c>
      <c r="C24" s="0" t="s">
        <v>48</v>
      </c>
      <c r="D24" s="0" t="s">
        <v>158</v>
      </c>
      <c r="F24" s="0" t="s">
        <v>110</v>
      </c>
      <c r="G24" s="0" t="s">
        <v>159</v>
      </c>
    </row>
    <row r="25" customFormat="false" ht="15" hidden="false" customHeight="false" outlineLevel="0" collapsed="false">
      <c r="A25" s="0" t="s">
        <v>160</v>
      </c>
      <c r="C25" s="0" t="s">
        <v>48</v>
      </c>
      <c r="D25" s="0" t="s">
        <v>161</v>
      </c>
      <c r="F25" s="0" t="s">
        <v>110</v>
      </c>
      <c r="G25" s="0" t="s">
        <v>162</v>
      </c>
    </row>
    <row r="26" customFormat="false" ht="15" hidden="false" customHeight="false" outlineLevel="0" collapsed="false">
      <c r="A26" s="0" t="s">
        <v>163</v>
      </c>
      <c r="C26" s="0" t="s">
        <v>48</v>
      </c>
      <c r="D26" s="0" t="s">
        <v>164</v>
      </c>
      <c r="F26" s="0" t="s">
        <v>110</v>
      </c>
      <c r="G26" s="0" t="s">
        <v>165</v>
      </c>
    </row>
    <row r="27" customFormat="false" ht="15" hidden="false" customHeight="false" outlineLevel="0" collapsed="false">
      <c r="A27" s="0" t="s">
        <v>166</v>
      </c>
      <c r="C27" s="0" t="s">
        <v>110</v>
      </c>
      <c r="D27" s="0" t="s">
        <v>150</v>
      </c>
      <c r="F27" s="0" t="s">
        <v>110</v>
      </c>
      <c r="G27" s="0" t="s">
        <v>167</v>
      </c>
    </row>
    <row r="28" customFormat="false" ht="15" hidden="false" customHeight="false" outlineLevel="0" collapsed="false">
      <c r="A28" s="0" t="s">
        <v>168</v>
      </c>
      <c r="C28" s="0" t="s">
        <v>110</v>
      </c>
      <c r="D28" s="0" t="s">
        <v>153</v>
      </c>
      <c r="F28" s="0" t="s">
        <v>110</v>
      </c>
      <c r="G28" s="0" t="s">
        <v>169</v>
      </c>
    </row>
    <row r="29" customFormat="false" ht="15" hidden="false" customHeight="false" outlineLevel="0" collapsed="false">
      <c r="A29" s="0" t="s">
        <v>170</v>
      </c>
      <c r="C29" s="0" t="s">
        <v>110</v>
      </c>
      <c r="D29" s="0" t="s">
        <v>156</v>
      </c>
      <c r="F29" s="0" t="s">
        <v>110</v>
      </c>
      <c r="G29" s="0" t="s">
        <v>171</v>
      </c>
    </row>
    <row r="30" customFormat="false" ht="15" hidden="false" customHeight="false" outlineLevel="0" collapsed="false">
      <c r="A30" s="0" t="s">
        <v>172</v>
      </c>
      <c r="C30" s="0" t="s">
        <v>110</v>
      </c>
      <c r="D30" s="0" t="s">
        <v>159</v>
      </c>
      <c r="F30" s="0" t="s">
        <v>110</v>
      </c>
      <c r="G30" s="0" t="s">
        <v>173</v>
      </c>
    </row>
    <row r="31" customFormat="false" ht="15" hidden="false" customHeight="false" outlineLevel="0" collapsed="false">
      <c r="C31" s="0" t="s">
        <v>110</v>
      </c>
      <c r="D31" s="0" t="s">
        <v>162</v>
      </c>
      <c r="F31" s="0" t="s">
        <v>110</v>
      </c>
      <c r="G31" s="0" t="s">
        <v>174</v>
      </c>
    </row>
    <row r="32" customFormat="false" ht="15" hidden="false" customHeight="false" outlineLevel="0" collapsed="false">
      <c r="C32" s="0" t="s">
        <v>110</v>
      </c>
      <c r="D32" s="0" t="s">
        <v>165</v>
      </c>
      <c r="F32" s="0" t="s">
        <v>110</v>
      </c>
      <c r="G32" s="0" t="s">
        <v>175</v>
      </c>
    </row>
    <row r="33" customFormat="false" ht="15" hidden="false" customHeight="false" outlineLevel="0" collapsed="false">
      <c r="C33" s="0" t="s">
        <v>110</v>
      </c>
      <c r="D33" s="0" t="s">
        <v>167</v>
      </c>
      <c r="F33" s="0" t="s">
        <v>110</v>
      </c>
      <c r="G33" s="0" t="s">
        <v>176</v>
      </c>
    </row>
    <row r="34" customFormat="false" ht="15" hidden="false" customHeight="false" outlineLevel="0" collapsed="false">
      <c r="C34" s="0" t="s">
        <v>110</v>
      </c>
      <c r="D34" s="0" t="s">
        <v>169</v>
      </c>
      <c r="F34" s="0" t="s">
        <v>110</v>
      </c>
      <c r="G34" s="0" t="s">
        <v>177</v>
      </c>
    </row>
    <row r="35" customFormat="false" ht="15" hidden="false" customHeight="false" outlineLevel="0" collapsed="false">
      <c r="C35" s="0" t="s">
        <v>110</v>
      </c>
      <c r="D35" s="0" t="s">
        <v>171</v>
      </c>
      <c r="F35" s="0" t="s">
        <v>110</v>
      </c>
      <c r="G35" s="0" t="s">
        <v>178</v>
      </c>
    </row>
    <row r="36" customFormat="false" ht="15" hidden="false" customHeight="false" outlineLevel="0" collapsed="false">
      <c r="C36" s="0" t="s">
        <v>110</v>
      </c>
      <c r="D36" s="0" t="s">
        <v>173</v>
      </c>
      <c r="F36" s="0" t="s">
        <v>112</v>
      </c>
      <c r="G36" s="0" t="s">
        <v>179</v>
      </c>
    </row>
    <row r="37" customFormat="false" ht="15" hidden="false" customHeight="false" outlineLevel="0" collapsed="false">
      <c r="C37" s="0" t="s">
        <v>110</v>
      </c>
      <c r="D37" s="0" t="s">
        <v>174</v>
      </c>
      <c r="F37" s="0" t="s">
        <v>112</v>
      </c>
      <c r="G37" s="0" t="s">
        <v>180</v>
      </c>
    </row>
    <row r="38" customFormat="false" ht="15" hidden="false" customHeight="false" outlineLevel="0" collapsed="false">
      <c r="C38" s="0" t="s">
        <v>110</v>
      </c>
      <c r="D38" s="0" t="s">
        <v>175</v>
      </c>
      <c r="F38" s="0" t="s">
        <v>112</v>
      </c>
      <c r="G38" s="0" t="s">
        <v>181</v>
      </c>
    </row>
    <row r="39" customFormat="false" ht="15" hidden="false" customHeight="false" outlineLevel="0" collapsed="false">
      <c r="C39" s="0" t="s">
        <v>110</v>
      </c>
      <c r="D39" s="0" t="s">
        <v>176</v>
      </c>
      <c r="F39" s="0" t="s">
        <v>112</v>
      </c>
      <c r="G39" s="0" t="s">
        <v>182</v>
      </c>
    </row>
    <row r="40" customFormat="false" ht="15" hidden="false" customHeight="false" outlineLevel="0" collapsed="false">
      <c r="C40" s="0" t="s">
        <v>110</v>
      </c>
      <c r="D40" s="0" t="s">
        <v>177</v>
      </c>
      <c r="F40" s="0" t="s">
        <v>112</v>
      </c>
      <c r="G40" s="0" t="s">
        <v>183</v>
      </c>
    </row>
    <row r="41" customFormat="false" ht="15" hidden="false" customHeight="false" outlineLevel="0" collapsed="false">
      <c r="C41" s="0" t="s">
        <v>110</v>
      </c>
      <c r="D41" s="0" t="s">
        <v>178</v>
      </c>
      <c r="F41" s="0" t="s">
        <v>112</v>
      </c>
      <c r="G41" s="0" t="s">
        <v>184</v>
      </c>
    </row>
    <row r="42" customFormat="false" ht="15" hidden="false" customHeight="false" outlineLevel="0" collapsed="false">
      <c r="C42" s="0" t="s">
        <v>110</v>
      </c>
      <c r="D42" s="0" t="s">
        <v>185</v>
      </c>
      <c r="F42" s="0" t="s">
        <v>112</v>
      </c>
      <c r="G42" s="0" t="s">
        <v>186</v>
      </c>
    </row>
    <row r="43" customFormat="false" ht="15" hidden="false" customHeight="false" outlineLevel="0" collapsed="false">
      <c r="C43" s="0" t="s">
        <v>110</v>
      </c>
      <c r="D43" s="0" t="s">
        <v>187</v>
      </c>
      <c r="F43" s="0" t="s">
        <v>112</v>
      </c>
      <c r="G43" s="0" t="s">
        <v>188</v>
      </c>
    </row>
    <row r="44" customFormat="false" ht="15" hidden="false" customHeight="false" outlineLevel="0" collapsed="false">
      <c r="C44" s="0" t="s">
        <v>110</v>
      </c>
      <c r="D44" s="0" t="s">
        <v>125</v>
      </c>
      <c r="F44" s="0" t="s">
        <v>112</v>
      </c>
      <c r="G44" s="0" t="s">
        <v>189</v>
      </c>
    </row>
    <row r="45" customFormat="false" ht="15" hidden="false" customHeight="false" outlineLevel="0" collapsed="false">
      <c r="C45" s="0" t="s">
        <v>110</v>
      </c>
      <c r="D45" s="0" t="s">
        <v>190</v>
      </c>
      <c r="F45" s="0" t="s">
        <v>112</v>
      </c>
      <c r="G45" s="0" t="s">
        <v>191</v>
      </c>
    </row>
    <row r="46" customFormat="false" ht="15" hidden="false" customHeight="false" outlineLevel="0" collapsed="false">
      <c r="C46" s="0" t="s">
        <v>110</v>
      </c>
      <c r="D46" s="0" t="s">
        <v>192</v>
      </c>
      <c r="F46" s="0" t="s">
        <v>112</v>
      </c>
      <c r="G46" s="0" t="s">
        <v>193</v>
      </c>
    </row>
    <row r="47" customFormat="false" ht="15" hidden="false" customHeight="false" outlineLevel="0" collapsed="false">
      <c r="C47" s="0" t="s">
        <v>110</v>
      </c>
      <c r="D47" s="0" t="s">
        <v>194</v>
      </c>
      <c r="F47" s="0" t="s">
        <v>112</v>
      </c>
      <c r="G47" s="0" t="s">
        <v>195</v>
      </c>
    </row>
    <row r="48" customFormat="false" ht="15" hidden="false" customHeight="false" outlineLevel="0" collapsed="false">
      <c r="C48" s="0" t="s">
        <v>110</v>
      </c>
      <c r="D48" s="0" t="s">
        <v>196</v>
      </c>
      <c r="F48" s="0" t="s">
        <v>112</v>
      </c>
      <c r="G48" s="0" t="s">
        <v>197</v>
      </c>
    </row>
    <row r="49" customFormat="false" ht="15" hidden="false" customHeight="false" outlineLevel="0" collapsed="false">
      <c r="C49" s="0" t="s">
        <v>110</v>
      </c>
      <c r="D49" s="0" t="s">
        <v>149</v>
      </c>
      <c r="F49" s="0" t="s">
        <v>112</v>
      </c>
      <c r="G49" s="0" t="s">
        <v>198</v>
      </c>
    </row>
    <row r="50" customFormat="false" ht="15" hidden="false" customHeight="false" outlineLevel="0" collapsed="false">
      <c r="C50" s="0" t="s">
        <v>110</v>
      </c>
      <c r="D50" s="0" t="s">
        <v>199</v>
      </c>
      <c r="F50" s="0" t="s">
        <v>112</v>
      </c>
      <c r="G50" s="0" t="s">
        <v>200</v>
      </c>
    </row>
    <row r="51" customFormat="false" ht="15" hidden="false" customHeight="false" outlineLevel="0" collapsed="false">
      <c r="C51" s="0" t="s">
        <v>110</v>
      </c>
      <c r="D51" s="0" t="s">
        <v>201</v>
      </c>
      <c r="F51" s="0" t="s">
        <v>112</v>
      </c>
      <c r="G51" s="0" t="s">
        <v>202</v>
      </c>
    </row>
    <row r="52" customFormat="false" ht="15" hidden="false" customHeight="false" outlineLevel="0" collapsed="false">
      <c r="C52" s="0" t="s">
        <v>110</v>
      </c>
      <c r="D52" s="0" t="s">
        <v>203</v>
      </c>
      <c r="F52" s="0" t="s">
        <v>112</v>
      </c>
      <c r="G52" s="0" t="s">
        <v>204</v>
      </c>
    </row>
    <row r="53" customFormat="false" ht="15" hidden="false" customHeight="false" outlineLevel="0" collapsed="false">
      <c r="C53" s="0" t="s">
        <v>110</v>
      </c>
      <c r="D53" s="0" t="s">
        <v>205</v>
      </c>
      <c r="F53" s="0" t="s">
        <v>112</v>
      </c>
      <c r="G53" s="0" t="s">
        <v>206</v>
      </c>
    </row>
    <row r="54" customFormat="false" ht="15" hidden="false" customHeight="false" outlineLevel="0" collapsed="false">
      <c r="C54" s="0" t="s">
        <v>110</v>
      </c>
      <c r="D54" s="0" t="s">
        <v>207</v>
      </c>
      <c r="F54" s="0" t="s">
        <v>112</v>
      </c>
      <c r="G54" s="0" t="s">
        <v>208</v>
      </c>
    </row>
    <row r="55" customFormat="false" ht="15" hidden="false" customHeight="false" outlineLevel="0" collapsed="false">
      <c r="C55" s="0" t="s">
        <v>112</v>
      </c>
      <c r="D55" s="0" t="s">
        <v>179</v>
      </c>
      <c r="F55" s="0" t="s">
        <v>112</v>
      </c>
      <c r="G55" s="0" t="s">
        <v>209</v>
      </c>
    </row>
    <row r="56" customFormat="false" ht="15" hidden="false" customHeight="false" outlineLevel="0" collapsed="false">
      <c r="C56" s="0" t="s">
        <v>112</v>
      </c>
      <c r="D56" s="0" t="s">
        <v>180</v>
      </c>
      <c r="F56" s="0" t="s">
        <v>114</v>
      </c>
      <c r="G56" s="0" t="s">
        <v>210</v>
      </c>
    </row>
    <row r="57" customFormat="false" ht="15" hidden="false" customHeight="false" outlineLevel="0" collapsed="false">
      <c r="C57" s="0" t="s">
        <v>112</v>
      </c>
      <c r="D57" s="0" t="s">
        <v>181</v>
      </c>
      <c r="F57" s="0" t="s">
        <v>114</v>
      </c>
      <c r="G57" s="0" t="s">
        <v>211</v>
      </c>
    </row>
    <row r="58" customFormat="false" ht="15" hidden="false" customHeight="false" outlineLevel="0" collapsed="false">
      <c r="C58" s="0" t="s">
        <v>112</v>
      </c>
      <c r="D58" s="0" t="s">
        <v>182</v>
      </c>
      <c r="F58" s="0" t="s">
        <v>114</v>
      </c>
      <c r="G58" s="0" t="s">
        <v>212</v>
      </c>
    </row>
    <row r="59" customFormat="false" ht="15" hidden="false" customHeight="false" outlineLevel="0" collapsed="false">
      <c r="C59" s="0" t="s">
        <v>112</v>
      </c>
      <c r="D59" s="0" t="s">
        <v>183</v>
      </c>
      <c r="F59" s="0" t="s">
        <v>114</v>
      </c>
      <c r="G59" s="0" t="s">
        <v>213</v>
      </c>
    </row>
    <row r="60" customFormat="false" ht="15" hidden="false" customHeight="false" outlineLevel="0" collapsed="false">
      <c r="C60" s="0" t="s">
        <v>112</v>
      </c>
      <c r="D60" s="0" t="s">
        <v>184</v>
      </c>
      <c r="F60" s="0" t="s">
        <v>114</v>
      </c>
      <c r="G60" s="0" t="s">
        <v>214</v>
      </c>
    </row>
    <row r="61" customFormat="false" ht="15" hidden="false" customHeight="false" outlineLevel="0" collapsed="false">
      <c r="C61" s="0" t="s">
        <v>112</v>
      </c>
      <c r="D61" s="0" t="s">
        <v>186</v>
      </c>
      <c r="F61" s="0" t="s">
        <v>114</v>
      </c>
      <c r="G61" s="0" t="s">
        <v>215</v>
      </c>
    </row>
    <row r="62" customFormat="false" ht="15" hidden="false" customHeight="false" outlineLevel="0" collapsed="false">
      <c r="C62" s="0" t="s">
        <v>112</v>
      </c>
      <c r="D62" s="0" t="s">
        <v>188</v>
      </c>
      <c r="F62" s="0" t="s">
        <v>114</v>
      </c>
      <c r="G62" s="0" t="s">
        <v>216</v>
      </c>
    </row>
    <row r="63" customFormat="false" ht="15" hidden="false" customHeight="false" outlineLevel="0" collapsed="false">
      <c r="C63" s="0" t="s">
        <v>112</v>
      </c>
      <c r="D63" s="0" t="s">
        <v>189</v>
      </c>
      <c r="F63" s="0" t="s">
        <v>114</v>
      </c>
      <c r="G63" s="0" t="s">
        <v>217</v>
      </c>
    </row>
    <row r="64" customFormat="false" ht="15" hidden="false" customHeight="false" outlineLevel="0" collapsed="false">
      <c r="C64" s="0" t="s">
        <v>112</v>
      </c>
      <c r="D64" s="0" t="s">
        <v>191</v>
      </c>
      <c r="F64" s="0" t="s">
        <v>114</v>
      </c>
      <c r="G64" s="0" t="s">
        <v>218</v>
      </c>
    </row>
    <row r="65" customFormat="false" ht="15" hidden="false" customHeight="false" outlineLevel="0" collapsed="false">
      <c r="C65" s="0" t="s">
        <v>112</v>
      </c>
      <c r="D65" s="0" t="s">
        <v>193</v>
      </c>
      <c r="F65" s="0" t="s">
        <v>114</v>
      </c>
      <c r="G65" s="0" t="s">
        <v>219</v>
      </c>
    </row>
    <row r="66" customFormat="false" ht="15" hidden="false" customHeight="false" outlineLevel="0" collapsed="false">
      <c r="C66" s="0" t="s">
        <v>112</v>
      </c>
      <c r="D66" s="0" t="s">
        <v>195</v>
      </c>
      <c r="F66" s="0" t="s">
        <v>114</v>
      </c>
      <c r="G66" s="0" t="s">
        <v>220</v>
      </c>
    </row>
    <row r="67" customFormat="false" ht="15" hidden="false" customHeight="false" outlineLevel="0" collapsed="false">
      <c r="C67" s="0" t="s">
        <v>112</v>
      </c>
      <c r="D67" s="0" t="s">
        <v>197</v>
      </c>
      <c r="F67" s="0" t="s">
        <v>114</v>
      </c>
      <c r="G67" s="0" t="s">
        <v>221</v>
      </c>
    </row>
    <row r="68" customFormat="false" ht="15" hidden="false" customHeight="false" outlineLevel="0" collapsed="false">
      <c r="C68" s="0" t="s">
        <v>112</v>
      </c>
      <c r="D68" s="0" t="s">
        <v>198</v>
      </c>
      <c r="F68" s="0" t="s">
        <v>114</v>
      </c>
      <c r="G68" s="0" t="s">
        <v>222</v>
      </c>
    </row>
    <row r="69" customFormat="false" ht="15" hidden="false" customHeight="false" outlineLevel="0" collapsed="false">
      <c r="C69" s="0" t="s">
        <v>112</v>
      </c>
      <c r="D69" s="0" t="s">
        <v>200</v>
      </c>
      <c r="F69" s="0" t="s">
        <v>114</v>
      </c>
      <c r="G69" s="0" t="s">
        <v>223</v>
      </c>
    </row>
    <row r="70" customFormat="false" ht="15" hidden="false" customHeight="false" outlineLevel="0" collapsed="false">
      <c r="C70" s="0" t="s">
        <v>112</v>
      </c>
      <c r="D70" s="0" t="s">
        <v>202</v>
      </c>
      <c r="F70" s="0" t="s">
        <v>114</v>
      </c>
      <c r="G70" s="0" t="s">
        <v>224</v>
      </c>
    </row>
    <row r="71" customFormat="false" ht="15" hidden="false" customHeight="false" outlineLevel="0" collapsed="false">
      <c r="C71" s="0" t="s">
        <v>112</v>
      </c>
      <c r="D71" s="0" t="s">
        <v>204</v>
      </c>
      <c r="F71" s="0" t="s">
        <v>114</v>
      </c>
      <c r="G71" s="0" t="s">
        <v>225</v>
      </c>
    </row>
    <row r="72" customFormat="false" ht="15" hidden="false" customHeight="false" outlineLevel="0" collapsed="false">
      <c r="C72" s="0" t="s">
        <v>112</v>
      </c>
      <c r="D72" s="0" t="s">
        <v>206</v>
      </c>
      <c r="F72" s="0" t="s">
        <v>116</v>
      </c>
      <c r="G72" s="0" t="s">
        <v>226</v>
      </c>
    </row>
    <row r="73" customFormat="false" ht="15" hidden="false" customHeight="false" outlineLevel="0" collapsed="false">
      <c r="C73" s="0" t="s">
        <v>112</v>
      </c>
      <c r="D73" s="0" t="s">
        <v>208</v>
      </c>
      <c r="F73" s="0" t="s">
        <v>116</v>
      </c>
      <c r="G73" s="0" t="s">
        <v>227</v>
      </c>
    </row>
    <row r="74" customFormat="false" ht="15" hidden="false" customHeight="false" outlineLevel="0" collapsed="false">
      <c r="C74" s="0" t="s">
        <v>112</v>
      </c>
      <c r="D74" s="0" t="s">
        <v>209</v>
      </c>
      <c r="F74" s="0" t="s">
        <v>116</v>
      </c>
      <c r="G74" s="0" t="s">
        <v>228</v>
      </c>
    </row>
    <row r="75" customFormat="false" ht="15" hidden="false" customHeight="false" outlineLevel="0" collapsed="false">
      <c r="C75" s="0" t="s">
        <v>112</v>
      </c>
      <c r="D75" s="0" t="s">
        <v>229</v>
      </c>
      <c r="F75" s="0" t="s">
        <v>116</v>
      </c>
      <c r="G75" s="0" t="s">
        <v>230</v>
      </c>
    </row>
    <row r="76" customFormat="false" ht="15" hidden="false" customHeight="false" outlineLevel="0" collapsed="false">
      <c r="C76" s="0" t="s">
        <v>112</v>
      </c>
      <c r="D76" s="0" t="s">
        <v>231</v>
      </c>
      <c r="F76" s="0" t="s">
        <v>116</v>
      </c>
      <c r="G76" s="0" t="s">
        <v>232</v>
      </c>
    </row>
    <row r="77" customFormat="false" ht="15" hidden="false" customHeight="false" outlineLevel="0" collapsed="false">
      <c r="C77" s="0" t="s">
        <v>112</v>
      </c>
      <c r="D77" s="0" t="s">
        <v>233</v>
      </c>
      <c r="F77" s="0" t="s">
        <v>116</v>
      </c>
      <c r="G77" s="0" t="s">
        <v>234</v>
      </c>
    </row>
    <row r="78" customFormat="false" ht="15" hidden="false" customHeight="false" outlineLevel="0" collapsed="false">
      <c r="C78" s="0" t="s">
        <v>112</v>
      </c>
      <c r="D78" s="0" t="s">
        <v>235</v>
      </c>
      <c r="F78" s="0" t="s">
        <v>116</v>
      </c>
      <c r="G78" s="0" t="s">
        <v>236</v>
      </c>
    </row>
    <row r="79" customFormat="false" ht="15" hidden="false" customHeight="false" outlineLevel="0" collapsed="false">
      <c r="C79" s="0" t="s">
        <v>112</v>
      </c>
      <c r="D79" s="0" t="s">
        <v>237</v>
      </c>
      <c r="F79" s="0" t="s">
        <v>116</v>
      </c>
      <c r="G79" s="0" t="s">
        <v>238</v>
      </c>
    </row>
    <row r="80" customFormat="false" ht="15" hidden="false" customHeight="false" outlineLevel="0" collapsed="false">
      <c r="C80" s="0" t="s">
        <v>114</v>
      </c>
      <c r="D80" s="0" t="s">
        <v>210</v>
      </c>
      <c r="F80" s="0" t="s">
        <v>116</v>
      </c>
      <c r="G80" s="0" t="s">
        <v>239</v>
      </c>
    </row>
    <row r="81" customFormat="false" ht="15" hidden="false" customHeight="false" outlineLevel="0" collapsed="false">
      <c r="C81" s="0" t="s">
        <v>114</v>
      </c>
      <c r="D81" s="0" t="s">
        <v>211</v>
      </c>
      <c r="F81" s="0" t="s">
        <v>116</v>
      </c>
      <c r="G81" s="0" t="s">
        <v>240</v>
      </c>
    </row>
    <row r="82" customFormat="false" ht="15" hidden="false" customHeight="false" outlineLevel="0" collapsed="false">
      <c r="C82" s="0" t="s">
        <v>114</v>
      </c>
      <c r="D82" s="0" t="s">
        <v>212</v>
      </c>
      <c r="F82" s="0" t="s">
        <v>116</v>
      </c>
      <c r="G82" s="0" t="s">
        <v>241</v>
      </c>
    </row>
    <row r="83" customFormat="false" ht="15" hidden="false" customHeight="false" outlineLevel="0" collapsed="false">
      <c r="C83" s="0" t="s">
        <v>114</v>
      </c>
      <c r="D83" s="0" t="s">
        <v>213</v>
      </c>
      <c r="F83" s="0" t="s">
        <v>116</v>
      </c>
      <c r="G83" s="0" t="s">
        <v>242</v>
      </c>
    </row>
    <row r="84" customFormat="false" ht="15" hidden="false" customHeight="false" outlineLevel="0" collapsed="false">
      <c r="C84" s="0" t="s">
        <v>114</v>
      </c>
      <c r="D84" s="0" t="s">
        <v>214</v>
      </c>
      <c r="F84" s="0" t="s">
        <v>116</v>
      </c>
      <c r="G84" s="0" t="s">
        <v>243</v>
      </c>
    </row>
    <row r="85" customFormat="false" ht="15" hidden="false" customHeight="false" outlineLevel="0" collapsed="false">
      <c r="C85" s="0" t="s">
        <v>114</v>
      </c>
      <c r="D85" s="0" t="s">
        <v>215</v>
      </c>
      <c r="F85" s="0" t="s">
        <v>116</v>
      </c>
      <c r="G85" s="0" t="s">
        <v>224</v>
      </c>
    </row>
    <row r="86" customFormat="false" ht="15" hidden="false" customHeight="false" outlineLevel="0" collapsed="false">
      <c r="C86" s="0" t="s">
        <v>114</v>
      </c>
      <c r="D86" s="0" t="s">
        <v>216</v>
      </c>
      <c r="F86" s="0" t="s">
        <v>116</v>
      </c>
      <c r="G86" s="0" t="s">
        <v>244</v>
      </c>
    </row>
    <row r="87" customFormat="false" ht="15" hidden="false" customHeight="false" outlineLevel="0" collapsed="false">
      <c r="C87" s="0" t="s">
        <v>114</v>
      </c>
      <c r="D87" s="0" t="s">
        <v>217</v>
      </c>
      <c r="F87" s="0" t="s">
        <v>116</v>
      </c>
      <c r="G87" s="0" t="s">
        <v>245</v>
      </c>
    </row>
    <row r="88" customFormat="false" ht="15" hidden="false" customHeight="false" outlineLevel="0" collapsed="false">
      <c r="C88" s="0" t="s">
        <v>114</v>
      </c>
      <c r="D88" s="0" t="s">
        <v>218</v>
      </c>
      <c r="F88" s="0" t="s">
        <v>116</v>
      </c>
      <c r="G88" s="0" t="s">
        <v>221</v>
      </c>
    </row>
    <row r="89" customFormat="false" ht="15" hidden="false" customHeight="false" outlineLevel="0" collapsed="false">
      <c r="C89" s="0" t="s">
        <v>114</v>
      </c>
      <c r="D89" s="0" t="s">
        <v>219</v>
      </c>
      <c r="F89" s="0" t="s">
        <v>116</v>
      </c>
      <c r="G89" s="0" t="s">
        <v>246</v>
      </c>
    </row>
    <row r="90" customFormat="false" ht="15" hidden="false" customHeight="false" outlineLevel="0" collapsed="false">
      <c r="C90" s="0" t="s">
        <v>114</v>
      </c>
      <c r="D90" s="0" t="s">
        <v>220</v>
      </c>
      <c r="F90" s="0" t="s">
        <v>116</v>
      </c>
      <c r="G90" s="0" t="s">
        <v>247</v>
      </c>
    </row>
    <row r="91" customFormat="false" ht="15" hidden="false" customHeight="false" outlineLevel="0" collapsed="false">
      <c r="C91" s="0" t="s">
        <v>114</v>
      </c>
      <c r="D91" s="0" t="s">
        <v>221</v>
      </c>
      <c r="F91" s="0" t="s">
        <v>116</v>
      </c>
      <c r="G91" s="0" t="s">
        <v>174</v>
      </c>
    </row>
    <row r="92" customFormat="false" ht="15" hidden="false" customHeight="false" outlineLevel="0" collapsed="false">
      <c r="C92" s="0" t="s">
        <v>114</v>
      </c>
      <c r="D92" s="0" t="s">
        <v>222</v>
      </c>
      <c r="F92" s="0" t="s">
        <v>116</v>
      </c>
      <c r="G92" s="0" t="s">
        <v>248</v>
      </c>
    </row>
    <row r="93" customFormat="false" ht="15" hidden="false" customHeight="false" outlineLevel="0" collapsed="false">
      <c r="C93" s="0" t="s">
        <v>114</v>
      </c>
      <c r="D93" s="0" t="s">
        <v>223</v>
      </c>
      <c r="F93" s="0" t="s">
        <v>118</v>
      </c>
      <c r="G93" s="0" t="s">
        <v>249</v>
      </c>
    </row>
    <row r="94" customFormat="false" ht="15" hidden="false" customHeight="false" outlineLevel="0" collapsed="false">
      <c r="C94" s="0" t="s">
        <v>114</v>
      </c>
      <c r="D94" s="0" t="s">
        <v>224</v>
      </c>
      <c r="F94" s="0" t="s">
        <v>118</v>
      </c>
      <c r="G94" s="0" t="s">
        <v>250</v>
      </c>
    </row>
    <row r="95" customFormat="false" ht="15" hidden="false" customHeight="false" outlineLevel="0" collapsed="false">
      <c r="C95" s="0" t="s">
        <v>114</v>
      </c>
      <c r="D95" s="0" t="s">
        <v>225</v>
      </c>
      <c r="F95" s="0" t="s">
        <v>118</v>
      </c>
      <c r="G95" s="0" t="s">
        <v>251</v>
      </c>
    </row>
    <row r="96" customFormat="false" ht="15" hidden="false" customHeight="false" outlineLevel="0" collapsed="false">
      <c r="C96" s="0" t="s">
        <v>114</v>
      </c>
      <c r="D96" s="0" t="s">
        <v>252</v>
      </c>
      <c r="F96" s="0" t="s">
        <v>118</v>
      </c>
      <c r="G96" s="0" t="s">
        <v>253</v>
      </c>
    </row>
    <row r="97" customFormat="false" ht="15" hidden="false" customHeight="false" outlineLevel="0" collapsed="false">
      <c r="C97" s="0" t="s">
        <v>114</v>
      </c>
      <c r="D97" s="0" t="s">
        <v>254</v>
      </c>
      <c r="F97" s="0" t="s">
        <v>118</v>
      </c>
      <c r="G97" s="0" t="s">
        <v>255</v>
      </c>
    </row>
    <row r="98" customFormat="false" ht="15" hidden="false" customHeight="false" outlineLevel="0" collapsed="false">
      <c r="C98" s="0" t="s">
        <v>114</v>
      </c>
      <c r="D98" s="0" t="s">
        <v>256</v>
      </c>
      <c r="F98" s="0" t="s">
        <v>118</v>
      </c>
      <c r="G98" s="0" t="s">
        <v>257</v>
      </c>
    </row>
    <row r="99" customFormat="false" ht="15" hidden="false" customHeight="false" outlineLevel="0" collapsed="false">
      <c r="C99" s="0" t="s">
        <v>114</v>
      </c>
      <c r="D99" s="0" t="s">
        <v>258</v>
      </c>
      <c r="F99" s="0" t="s">
        <v>118</v>
      </c>
      <c r="G99" s="0" t="s">
        <v>259</v>
      </c>
    </row>
    <row r="100" customFormat="false" ht="15" hidden="false" customHeight="false" outlineLevel="0" collapsed="false">
      <c r="C100" s="0" t="s">
        <v>114</v>
      </c>
      <c r="D100" s="0" t="s">
        <v>192</v>
      </c>
      <c r="F100" s="0" t="s">
        <v>118</v>
      </c>
      <c r="G100" s="0" t="s">
        <v>260</v>
      </c>
    </row>
    <row r="101" customFormat="false" ht="15" hidden="false" customHeight="false" outlineLevel="0" collapsed="false">
      <c r="C101" s="0" t="s">
        <v>114</v>
      </c>
      <c r="D101" s="0" t="s">
        <v>261</v>
      </c>
      <c r="F101" s="0" t="s">
        <v>118</v>
      </c>
      <c r="G101" s="0" t="s">
        <v>262</v>
      </c>
    </row>
    <row r="102" customFormat="false" ht="15" hidden="false" customHeight="false" outlineLevel="0" collapsed="false">
      <c r="C102" s="0" t="s">
        <v>114</v>
      </c>
      <c r="D102" s="0" t="s">
        <v>263</v>
      </c>
      <c r="F102" s="0" t="s">
        <v>118</v>
      </c>
      <c r="G102" s="0" t="s">
        <v>264</v>
      </c>
    </row>
    <row r="103" customFormat="false" ht="15" hidden="false" customHeight="false" outlineLevel="0" collapsed="false">
      <c r="C103" s="0" t="s">
        <v>114</v>
      </c>
      <c r="D103" s="0" t="s">
        <v>265</v>
      </c>
      <c r="F103" s="0" t="s">
        <v>118</v>
      </c>
      <c r="G103" s="0" t="s">
        <v>266</v>
      </c>
    </row>
    <row r="104" customFormat="false" ht="15" hidden="false" customHeight="false" outlineLevel="0" collapsed="false">
      <c r="C104" s="0" t="s">
        <v>114</v>
      </c>
      <c r="D104" s="0" t="s">
        <v>267</v>
      </c>
      <c r="F104" s="0" t="s">
        <v>118</v>
      </c>
      <c r="G104" s="0" t="s">
        <v>268</v>
      </c>
    </row>
    <row r="105" customFormat="false" ht="15" hidden="false" customHeight="false" outlineLevel="0" collapsed="false">
      <c r="C105" s="0" t="s">
        <v>114</v>
      </c>
      <c r="D105" s="0" t="s">
        <v>269</v>
      </c>
      <c r="F105" s="0" t="s">
        <v>118</v>
      </c>
      <c r="G105" s="0" t="s">
        <v>270</v>
      </c>
    </row>
    <row r="106" customFormat="false" ht="15" hidden="false" customHeight="false" outlineLevel="0" collapsed="false">
      <c r="C106" s="0" t="s">
        <v>114</v>
      </c>
      <c r="D106" s="0" t="s">
        <v>271</v>
      </c>
      <c r="F106" s="0" t="s">
        <v>118</v>
      </c>
      <c r="G106" s="0" t="s">
        <v>272</v>
      </c>
    </row>
    <row r="107" customFormat="false" ht="15" hidden="false" customHeight="false" outlineLevel="0" collapsed="false">
      <c r="C107" s="0" t="s">
        <v>114</v>
      </c>
      <c r="D107" s="0" t="s">
        <v>273</v>
      </c>
      <c r="F107" s="0" t="s">
        <v>120</v>
      </c>
      <c r="G107" s="0" t="s">
        <v>274</v>
      </c>
    </row>
    <row r="108" customFormat="false" ht="15" hidden="false" customHeight="false" outlineLevel="0" collapsed="false">
      <c r="C108" s="0" t="s">
        <v>114</v>
      </c>
      <c r="D108" s="0" t="s">
        <v>275</v>
      </c>
      <c r="F108" s="0" t="s">
        <v>120</v>
      </c>
      <c r="G108" s="0" t="s">
        <v>276</v>
      </c>
    </row>
    <row r="109" customFormat="false" ht="15" hidden="false" customHeight="false" outlineLevel="0" collapsed="false">
      <c r="C109" s="0" t="s">
        <v>116</v>
      </c>
      <c r="D109" s="0" t="s">
        <v>226</v>
      </c>
      <c r="F109" s="0" t="s">
        <v>120</v>
      </c>
      <c r="G109" s="0" t="s">
        <v>277</v>
      </c>
    </row>
    <row r="110" customFormat="false" ht="15" hidden="false" customHeight="false" outlineLevel="0" collapsed="false">
      <c r="C110" s="0" t="s">
        <v>116</v>
      </c>
      <c r="D110" s="0" t="s">
        <v>227</v>
      </c>
      <c r="F110" s="0" t="s">
        <v>120</v>
      </c>
      <c r="G110" s="0" t="s">
        <v>278</v>
      </c>
    </row>
    <row r="111" customFormat="false" ht="15" hidden="false" customHeight="false" outlineLevel="0" collapsed="false">
      <c r="C111" s="0" t="s">
        <v>116</v>
      </c>
      <c r="D111" s="0" t="s">
        <v>228</v>
      </c>
      <c r="F111" s="0" t="s">
        <v>120</v>
      </c>
      <c r="G111" s="0" t="s">
        <v>279</v>
      </c>
    </row>
    <row r="112" customFormat="false" ht="15" hidden="false" customHeight="false" outlineLevel="0" collapsed="false">
      <c r="C112" s="0" t="s">
        <v>116</v>
      </c>
      <c r="D112" s="0" t="s">
        <v>230</v>
      </c>
      <c r="F112" s="0" t="s">
        <v>120</v>
      </c>
      <c r="G112" s="0" t="s">
        <v>280</v>
      </c>
    </row>
    <row r="113" customFormat="false" ht="15" hidden="false" customHeight="false" outlineLevel="0" collapsed="false">
      <c r="C113" s="0" t="s">
        <v>116</v>
      </c>
      <c r="D113" s="0" t="s">
        <v>232</v>
      </c>
      <c r="F113" s="0" t="s">
        <v>120</v>
      </c>
      <c r="G113" s="0" t="s">
        <v>281</v>
      </c>
    </row>
    <row r="114" customFormat="false" ht="15" hidden="false" customHeight="false" outlineLevel="0" collapsed="false">
      <c r="C114" s="0" t="s">
        <v>116</v>
      </c>
      <c r="D114" s="0" t="s">
        <v>234</v>
      </c>
      <c r="F114" s="0" t="s">
        <v>120</v>
      </c>
      <c r="G114" s="0" t="s">
        <v>282</v>
      </c>
    </row>
    <row r="115" customFormat="false" ht="15" hidden="false" customHeight="false" outlineLevel="0" collapsed="false">
      <c r="C115" s="0" t="s">
        <v>116</v>
      </c>
      <c r="D115" s="0" t="s">
        <v>236</v>
      </c>
      <c r="F115" s="0" t="s">
        <v>120</v>
      </c>
      <c r="G115" s="0" t="s">
        <v>283</v>
      </c>
    </row>
    <row r="116" customFormat="false" ht="15" hidden="false" customHeight="false" outlineLevel="0" collapsed="false">
      <c r="C116" s="0" t="s">
        <v>116</v>
      </c>
      <c r="D116" s="0" t="s">
        <v>238</v>
      </c>
      <c r="F116" s="0" t="s">
        <v>120</v>
      </c>
      <c r="G116" s="0" t="s">
        <v>284</v>
      </c>
    </row>
    <row r="117" customFormat="false" ht="15" hidden="false" customHeight="false" outlineLevel="0" collapsed="false">
      <c r="C117" s="0" t="s">
        <v>116</v>
      </c>
      <c r="D117" s="0" t="s">
        <v>239</v>
      </c>
      <c r="F117" s="0" t="s">
        <v>120</v>
      </c>
      <c r="G117" s="0" t="s">
        <v>285</v>
      </c>
    </row>
    <row r="118" customFormat="false" ht="15" hidden="false" customHeight="false" outlineLevel="0" collapsed="false">
      <c r="C118" s="0" t="s">
        <v>116</v>
      </c>
      <c r="D118" s="0" t="s">
        <v>240</v>
      </c>
      <c r="F118" s="0" t="s">
        <v>120</v>
      </c>
      <c r="G118" s="0" t="s">
        <v>286</v>
      </c>
    </row>
    <row r="119" customFormat="false" ht="15" hidden="false" customHeight="false" outlineLevel="0" collapsed="false">
      <c r="C119" s="0" t="s">
        <v>116</v>
      </c>
      <c r="D119" s="0" t="s">
        <v>241</v>
      </c>
      <c r="F119" s="0" t="s">
        <v>120</v>
      </c>
      <c r="G119" s="0" t="s">
        <v>287</v>
      </c>
    </row>
    <row r="120" customFormat="false" ht="15" hidden="false" customHeight="false" outlineLevel="0" collapsed="false">
      <c r="C120" s="0" t="s">
        <v>116</v>
      </c>
      <c r="D120" s="0" t="s">
        <v>242</v>
      </c>
      <c r="F120" s="0" t="s">
        <v>120</v>
      </c>
      <c r="G120" s="0" t="s">
        <v>288</v>
      </c>
    </row>
    <row r="121" customFormat="false" ht="15" hidden="false" customHeight="false" outlineLevel="0" collapsed="false">
      <c r="C121" s="0" t="s">
        <v>116</v>
      </c>
      <c r="D121" s="0" t="s">
        <v>243</v>
      </c>
      <c r="F121" s="0" t="s">
        <v>120</v>
      </c>
      <c r="G121" s="0" t="s">
        <v>289</v>
      </c>
    </row>
    <row r="122" customFormat="false" ht="15" hidden="false" customHeight="false" outlineLevel="0" collapsed="false">
      <c r="C122" s="0" t="s">
        <v>116</v>
      </c>
      <c r="D122" s="0" t="s">
        <v>224</v>
      </c>
      <c r="F122" s="0" t="s">
        <v>120</v>
      </c>
      <c r="G122" s="0" t="s">
        <v>290</v>
      </c>
    </row>
    <row r="123" customFormat="false" ht="15" hidden="false" customHeight="false" outlineLevel="0" collapsed="false">
      <c r="C123" s="0" t="s">
        <v>116</v>
      </c>
      <c r="D123" s="0" t="s">
        <v>244</v>
      </c>
      <c r="F123" s="0" t="s">
        <v>120</v>
      </c>
      <c r="G123" s="0" t="s">
        <v>291</v>
      </c>
    </row>
    <row r="124" customFormat="false" ht="15" hidden="false" customHeight="false" outlineLevel="0" collapsed="false">
      <c r="C124" s="0" t="s">
        <v>116</v>
      </c>
      <c r="D124" s="0" t="s">
        <v>245</v>
      </c>
      <c r="F124" s="0" t="s">
        <v>120</v>
      </c>
      <c r="G124" s="0" t="s">
        <v>292</v>
      </c>
    </row>
    <row r="125" customFormat="false" ht="15" hidden="false" customHeight="false" outlineLevel="0" collapsed="false">
      <c r="C125" s="0" t="s">
        <v>116</v>
      </c>
      <c r="D125" s="0" t="s">
        <v>221</v>
      </c>
      <c r="F125" s="0" t="s">
        <v>120</v>
      </c>
      <c r="G125" s="0" t="s">
        <v>293</v>
      </c>
    </row>
    <row r="126" customFormat="false" ht="15" hidden="false" customHeight="false" outlineLevel="0" collapsed="false">
      <c r="C126" s="0" t="s">
        <v>116</v>
      </c>
      <c r="D126" s="0" t="s">
        <v>246</v>
      </c>
      <c r="F126" s="0" t="s">
        <v>122</v>
      </c>
      <c r="G126" s="0" t="s">
        <v>294</v>
      </c>
    </row>
    <row r="127" customFormat="false" ht="15" hidden="false" customHeight="false" outlineLevel="0" collapsed="false">
      <c r="C127" s="0" t="s">
        <v>116</v>
      </c>
      <c r="D127" s="0" t="s">
        <v>247</v>
      </c>
      <c r="F127" s="0" t="s">
        <v>122</v>
      </c>
      <c r="G127" s="0" t="s">
        <v>295</v>
      </c>
    </row>
    <row r="128" customFormat="false" ht="15" hidden="false" customHeight="false" outlineLevel="0" collapsed="false">
      <c r="C128" s="0" t="s">
        <v>116</v>
      </c>
      <c r="D128" s="0" t="s">
        <v>174</v>
      </c>
      <c r="F128" s="0" t="s">
        <v>122</v>
      </c>
      <c r="G128" s="0" t="s">
        <v>296</v>
      </c>
    </row>
    <row r="129" customFormat="false" ht="15" hidden="false" customHeight="false" outlineLevel="0" collapsed="false">
      <c r="C129" s="0" t="s">
        <v>116</v>
      </c>
      <c r="D129" s="0" t="s">
        <v>248</v>
      </c>
      <c r="F129" s="0" t="s">
        <v>122</v>
      </c>
      <c r="G129" s="0" t="s">
        <v>297</v>
      </c>
    </row>
    <row r="130" customFormat="false" ht="15" hidden="false" customHeight="false" outlineLevel="0" collapsed="false">
      <c r="C130" s="0" t="s">
        <v>116</v>
      </c>
      <c r="D130" s="0" t="s">
        <v>298</v>
      </c>
      <c r="F130" s="0" t="s">
        <v>122</v>
      </c>
      <c r="G130" s="0" t="s">
        <v>299</v>
      </c>
    </row>
    <row r="131" customFormat="false" ht="15" hidden="false" customHeight="false" outlineLevel="0" collapsed="false">
      <c r="C131" s="0" t="s">
        <v>116</v>
      </c>
      <c r="D131" s="0" t="s">
        <v>269</v>
      </c>
      <c r="F131" s="0" t="s">
        <v>122</v>
      </c>
      <c r="G131" s="0" t="s">
        <v>300</v>
      </c>
    </row>
    <row r="132" customFormat="false" ht="15" hidden="false" customHeight="false" outlineLevel="0" collapsed="false">
      <c r="C132" s="0" t="s">
        <v>116</v>
      </c>
      <c r="D132" s="0" t="s">
        <v>164</v>
      </c>
      <c r="F132" s="0" t="s">
        <v>122</v>
      </c>
      <c r="G132" s="0" t="s">
        <v>301</v>
      </c>
    </row>
    <row r="133" customFormat="false" ht="15" hidden="false" customHeight="false" outlineLevel="0" collapsed="false">
      <c r="C133" s="0" t="s">
        <v>116</v>
      </c>
      <c r="D133" s="0" t="s">
        <v>302</v>
      </c>
      <c r="F133" s="0" t="s">
        <v>122</v>
      </c>
      <c r="G133" s="0" t="s">
        <v>303</v>
      </c>
    </row>
    <row r="134" customFormat="false" ht="15" hidden="false" customHeight="false" outlineLevel="0" collapsed="false">
      <c r="C134" s="0" t="s">
        <v>118</v>
      </c>
      <c r="D134" s="0" t="s">
        <v>249</v>
      </c>
      <c r="F134" s="0" t="s">
        <v>122</v>
      </c>
      <c r="G134" s="0" t="s">
        <v>304</v>
      </c>
    </row>
    <row r="135" customFormat="false" ht="15" hidden="false" customHeight="false" outlineLevel="0" collapsed="false">
      <c r="C135" s="0" t="s">
        <v>118</v>
      </c>
      <c r="D135" s="0" t="s">
        <v>250</v>
      </c>
      <c r="F135" s="0" t="s">
        <v>122</v>
      </c>
      <c r="G135" s="0" t="s">
        <v>305</v>
      </c>
    </row>
    <row r="136" customFormat="false" ht="15" hidden="false" customHeight="false" outlineLevel="0" collapsed="false">
      <c r="C136" s="0" t="s">
        <v>118</v>
      </c>
      <c r="D136" s="0" t="s">
        <v>251</v>
      </c>
      <c r="F136" s="0" t="s">
        <v>122</v>
      </c>
      <c r="G136" s="0" t="s">
        <v>306</v>
      </c>
    </row>
    <row r="137" customFormat="false" ht="15" hidden="false" customHeight="false" outlineLevel="0" collapsed="false">
      <c r="C137" s="0" t="s">
        <v>118</v>
      </c>
      <c r="D137" s="0" t="s">
        <v>253</v>
      </c>
      <c r="F137" s="0" t="s">
        <v>122</v>
      </c>
      <c r="G137" s="0" t="s">
        <v>307</v>
      </c>
    </row>
    <row r="138" customFormat="false" ht="15" hidden="false" customHeight="false" outlineLevel="0" collapsed="false">
      <c r="C138" s="0" t="s">
        <v>118</v>
      </c>
      <c r="D138" s="0" t="s">
        <v>255</v>
      </c>
      <c r="F138" s="0" t="s">
        <v>122</v>
      </c>
      <c r="G138" s="0" t="s">
        <v>308</v>
      </c>
    </row>
    <row r="139" customFormat="false" ht="15" hidden="false" customHeight="false" outlineLevel="0" collapsed="false">
      <c r="C139" s="0" t="s">
        <v>118</v>
      </c>
      <c r="D139" s="0" t="s">
        <v>257</v>
      </c>
      <c r="F139" s="0" t="s">
        <v>122</v>
      </c>
      <c r="G139" s="0" t="s">
        <v>309</v>
      </c>
    </row>
    <row r="140" customFormat="false" ht="15" hidden="false" customHeight="false" outlineLevel="0" collapsed="false">
      <c r="C140" s="0" t="s">
        <v>118</v>
      </c>
      <c r="D140" s="0" t="s">
        <v>259</v>
      </c>
      <c r="F140" s="0" t="s">
        <v>122</v>
      </c>
      <c r="G140" s="0" t="s">
        <v>283</v>
      </c>
    </row>
    <row r="141" customFormat="false" ht="15" hidden="false" customHeight="false" outlineLevel="0" collapsed="false">
      <c r="C141" s="0" t="s">
        <v>118</v>
      </c>
      <c r="D141" s="0" t="s">
        <v>260</v>
      </c>
      <c r="F141" s="0" t="s">
        <v>122</v>
      </c>
      <c r="G141" s="0" t="s">
        <v>310</v>
      </c>
    </row>
    <row r="142" customFormat="false" ht="15" hidden="false" customHeight="false" outlineLevel="0" collapsed="false">
      <c r="C142" s="0" t="s">
        <v>118</v>
      </c>
      <c r="D142" s="0" t="s">
        <v>262</v>
      </c>
      <c r="F142" s="0" t="s">
        <v>122</v>
      </c>
      <c r="G142" s="0" t="s">
        <v>311</v>
      </c>
    </row>
    <row r="143" customFormat="false" ht="15" hidden="false" customHeight="false" outlineLevel="0" collapsed="false">
      <c r="C143" s="0" t="s">
        <v>118</v>
      </c>
      <c r="D143" s="0" t="s">
        <v>264</v>
      </c>
      <c r="F143" s="0" t="s">
        <v>122</v>
      </c>
      <c r="G143" s="0" t="s">
        <v>312</v>
      </c>
    </row>
    <row r="144" customFormat="false" ht="15" hidden="false" customHeight="false" outlineLevel="0" collapsed="false">
      <c r="C144" s="0" t="s">
        <v>118</v>
      </c>
      <c r="D144" s="0" t="s">
        <v>266</v>
      </c>
      <c r="F144" s="0" t="s">
        <v>122</v>
      </c>
      <c r="G144" s="0" t="s">
        <v>313</v>
      </c>
    </row>
    <row r="145" customFormat="false" ht="15" hidden="false" customHeight="false" outlineLevel="0" collapsed="false">
      <c r="C145" s="0" t="s">
        <v>118</v>
      </c>
      <c r="D145" s="0" t="s">
        <v>268</v>
      </c>
      <c r="F145" s="0" t="s">
        <v>122</v>
      </c>
      <c r="G145" s="0" t="s">
        <v>292</v>
      </c>
    </row>
    <row r="146" customFormat="false" ht="15" hidden="false" customHeight="false" outlineLevel="0" collapsed="false">
      <c r="C146" s="0" t="s">
        <v>118</v>
      </c>
      <c r="D146" s="0" t="s">
        <v>270</v>
      </c>
      <c r="F146" s="0" t="s">
        <v>124</v>
      </c>
      <c r="G146" s="0" t="s">
        <v>314</v>
      </c>
    </row>
    <row r="147" customFormat="false" ht="15" hidden="false" customHeight="false" outlineLevel="0" collapsed="false">
      <c r="C147" s="0" t="s">
        <v>118</v>
      </c>
      <c r="D147" s="0" t="s">
        <v>272</v>
      </c>
      <c r="F147" s="0" t="s">
        <v>124</v>
      </c>
      <c r="G147" s="0" t="s">
        <v>315</v>
      </c>
    </row>
    <row r="148" customFormat="false" ht="15" hidden="false" customHeight="false" outlineLevel="0" collapsed="false">
      <c r="C148" s="0" t="s">
        <v>118</v>
      </c>
      <c r="D148" s="0" t="s">
        <v>316</v>
      </c>
      <c r="F148" s="0" t="s">
        <v>124</v>
      </c>
      <c r="G148" s="0" t="s">
        <v>317</v>
      </c>
    </row>
    <row r="149" customFormat="false" ht="15" hidden="false" customHeight="false" outlineLevel="0" collapsed="false">
      <c r="C149" s="0" t="s">
        <v>118</v>
      </c>
      <c r="D149" s="0" t="s">
        <v>318</v>
      </c>
      <c r="F149" s="0" t="s">
        <v>124</v>
      </c>
      <c r="G149" s="0" t="s">
        <v>319</v>
      </c>
    </row>
    <row r="150" customFormat="false" ht="15" hidden="false" customHeight="false" outlineLevel="0" collapsed="false">
      <c r="C150" s="0" t="s">
        <v>118</v>
      </c>
      <c r="D150" s="0" t="s">
        <v>311</v>
      </c>
      <c r="F150" s="0" t="s">
        <v>124</v>
      </c>
      <c r="G150" s="0" t="s">
        <v>320</v>
      </c>
    </row>
    <row r="151" customFormat="false" ht="15" hidden="false" customHeight="false" outlineLevel="0" collapsed="false">
      <c r="C151" s="0" t="s">
        <v>118</v>
      </c>
      <c r="D151" s="0" t="s">
        <v>321</v>
      </c>
      <c r="F151" s="0" t="s">
        <v>124</v>
      </c>
      <c r="G151" s="0" t="s">
        <v>322</v>
      </c>
    </row>
    <row r="152" customFormat="false" ht="15" hidden="false" customHeight="false" outlineLevel="0" collapsed="false">
      <c r="C152" s="0" t="s">
        <v>118</v>
      </c>
      <c r="D152" s="0" t="s">
        <v>323</v>
      </c>
      <c r="F152" s="0" t="s">
        <v>124</v>
      </c>
      <c r="G152" s="0" t="s">
        <v>324</v>
      </c>
    </row>
    <row r="153" customFormat="false" ht="15" hidden="false" customHeight="false" outlineLevel="0" collapsed="false">
      <c r="C153" s="0" t="s">
        <v>118</v>
      </c>
      <c r="D153" s="0" t="s">
        <v>325</v>
      </c>
      <c r="F153" s="0" t="s">
        <v>124</v>
      </c>
      <c r="G153" s="0" t="s">
        <v>326</v>
      </c>
    </row>
    <row r="154" customFormat="false" ht="15" hidden="false" customHeight="false" outlineLevel="0" collapsed="false">
      <c r="C154" s="0" t="s">
        <v>118</v>
      </c>
      <c r="D154" s="0" t="s">
        <v>327</v>
      </c>
      <c r="F154" s="0" t="s">
        <v>124</v>
      </c>
      <c r="G154" s="0" t="s">
        <v>328</v>
      </c>
    </row>
    <row r="155" customFormat="false" ht="15" hidden="false" customHeight="false" outlineLevel="0" collapsed="false">
      <c r="C155" s="0" t="s">
        <v>118</v>
      </c>
      <c r="D155" s="0" t="s">
        <v>329</v>
      </c>
      <c r="F155" s="0" t="s">
        <v>124</v>
      </c>
      <c r="G155" s="0" t="s">
        <v>330</v>
      </c>
    </row>
    <row r="156" customFormat="false" ht="15" hidden="false" customHeight="false" outlineLevel="0" collapsed="false">
      <c r="C156" s="0" t="s">
        <v>120</v>
      </c>
      <c r="D156" s="0" t="s">
        <v>274</v>
      </c>
      <c r="F156" s="0" t="s">
        <v>124</v>
      </c>
      <c r="G156" s="0" t="s">
        <v>331</v>
      </c>
    </row>
    <row r="157" customFormat="false" ht="15" hidden="false" customHeight="false" outlineLevel="0" collapsed="false">
      <c r="C157" s="0" t="s">
        <v>120</v>
      </c>
      <c r="D157" s="0" t="s">
        <v>276</v>
      </c>
      <c r="F157" s="0" t="s">
        <v>124</v>
      </c>
      <c r="G157" s="0" t="s">
        <v>332</v>
      </c>
    </row>
    <row r="158" customFormat="false" ht="15" hidden="false" customHeight="false" outlineLevel="0" collapsed="false">
      <c r="C158" s="0" t="s">
        <v>120</v>
      </c>
      <c r="D158" s="0" t="s">
        <v>277</v>
      </c>
      <c r="F158" s="0" t="s">
        <v>124</v>
      </c>
      <c r="G158" s="0" t="s">
        <v>333</v>
      </c>
    </row>
    <row r="159" customFormat="false" ht="15" hidden="false" customHeight="false" outlineLevel="0" collapsed="false">
      <c r="C159" s="0" t="s">
        <v>120</v>
      </c>
      <c r="D159" s="0" t="s">
        <v>278</v>
      </c>
      <c r="F159" s="0" t="s">
        <v>124</v>
      </c>
      <c r="G159" s="0" t="s">
        <v>334</v>
      </c>
    </row>
    <row r="160" customFormat="false" ht="15" hidden="false" customHeight="false" outlineLevel="0" collapsed="false">
      <c r="C160" s="0" t="s">
        <v>120</v>
      </c>
      <c r="D160" s="0" t="s">
        <v>279</v>
      </c>
      <c r="F160" s="0" t="s">
        <v>124</v>
      </c>
      <c r="G160" s="0" t="s">
        <v>335</v>
      </c>
    </row>
    <row r="161" customFormat="false" ht="15" hidden="false" customHeight="false" outlineLevel="0" collapsed="false">
      <c r="C161" s="0" t="s">
        <v>120</v>
      </c>
      <c r="D161" s="0" t="s">
        <v>280</v>
      </c>
      <c r="F161" s="0" t="s">
        <v>124</v>
      </c>
      <c r="G161" s="0" t="s">
        <v>336</v>
      </c>
    </row>
    <row r="162" customFormat="false" ht="15" hidden="false" customHeight="false" outlineLevel="0" collapsed="false">
      <c r="C162" s="0" t="s">
        <v>120</v>
      </c>
      <c r="D162" s="0" t="s">
        <v>281</v>
      </c>
      <c r="F162" s="0" t="s">
        <v>124</v>
      </c>
      <c r="G162" s="0" t="s">
        <v>337</v>
      </c>
    </row>
    <row r="163" customFormat="false" ht="15" hidden="false" customHeight="false" outlineLevel="0" collapsed="false">
      <c r="C163" s="0" t="s">
        <v>120</v>
      </c>
      <c r="D163" s="0" t="s">
        <v>282</v>
      </c>
      <c r="F163" s="0" t="s">
        <v>124</v>
      </c>
      <c r="G163" s="0" t="s">
        <v>338</v>
      </c>
    </row>
    <row r="164" customFormat="false" ht="15" hidden="false" customHeight="false" outlineLevel="0" collapsed="false">
      <c r="C164" s="0" t="s">
        <v>120</v>
      </c>
      <c r="D164" s="0" t="s">
        <v>283</v>
      </c>
      <c r="F164" s="0" t="s">
        <v>124</v>
      </c>
      <c r="G164" s="0" t="s">
        <v>339</v>
      </c>
    </row>
    <row r="165" customFormat="false" ht="15" hidden="false" customHeight="false" outlineLevel="0" collapsed="false">
      <c r="C165" s="0" t="s">
        <v>120</v>
      </c>
      <c r="D165" s="0" t="s">
        <v>284</v>
      </c>
      <c r="F165" s="0" t="s">
        <v>126</v>
      </c>
      <c r="G165" s="0" t="s">
        <v>340</v>
      </c>
    </row>
    <row r="166" customFormat="false" ht="15" hidden="false" customHeight="false" outlineLevel="0" collapsed="false">
      <c r="C166" s="0" t="s">
        <v>120</v>
      </c>
      <c r="D166" s="0" t="s">
        <v>285</v>
      </c>
      <c r="F166" s="0" t="s">
        <v>126</v>
      </c>
      <c r="G166" s="0" t="s">
        <v>341</v>
      </c>
    </row>
    <row r="167" customFormat="false" ht="15" hidden="false" customHeight="false" outlineLevel="0" collapsed="false">
      <c r="C167" s="0" t="s">
        <v>120</v>
      </c>
      <c r="D167" s="0" t="s">
        <v>286</v>
      </c>
      <c r="F167" s="0" t="s">
        <v>126</v>
      </c>
      <c r="G167" s="0" t="s">
        <v>342</v>
      </c>
    </row>
    <row r="168" customFormat="false" ht="15" hidden="false" customHeight="false" outlineLevel="0" collapsed="false">
      <c r="C168" s="0" t="s">
        <v>120</v>
      </c>
      <c r="D168" s="0" t="s">
        <v>287</v>
      </c>
      <c r="F168" s="0" t="s">
        <v>126</v>
      </c>
      <c r="G168" s="0" t="s">
        <v>343</v>
      </c>
    </row>
    <row r="169" customFormat="false" ht="15" hidden="false" customHeight="false" outlineLevel="0" collapsed="false">
      <c r="C169" s="0" t="s">
        <v>120</v>
      </c>
      <c r="D169" s="0" t="s">
        <v>288</v>
      </c>
      <c r="F169" s="0" t="s">
        <v>126</v>
      </c>
      <c r="G169" s="0" t="s">
        <v>344</v>
      </c>
    </row>
    <row r="170" customFormat="false" ht="15" hidden="false" customHeight="false" outlineLevel="0" collapsed="false">
      <c r="C170" s="0" t="s">
        <v>120</v>
      </c>
      <c r="D170" s="0" t="s">
        <v>289</v>
      </c>
      <c r="F170" s="0" t="s">
        <v>126</v>
      </c>
      <c r="G170" s="0" t="s">
        <v>345</v>
      </c>
    </row>
    <row r="171" customFormat="false" ht="15" hidden="false" customHeight="false" outlineLevel="0" collapsed="false">
      <c r="C171" s="0" t="s">
        <v>120</v>
      </c>
      <c r="D171" s="0" t="s">
        <v>290</v>
      </c>
      <c r="F171" s="0" t="s">
        <v>126</v>
      </c>
      <c r="G171" s="0" t="s">
        <v>346</v>
      </c>
    </row>
    <row r="172" customFormat="false" ht="15" hidden="false" customHeight="false" outlineLevel="0" collapsed="false">
      <c r="C172" s="0" t="s">
        <v>120</v>
      </c>
      <c r="D172" s="0" t="s">
        <v>291</v>
      </c>
      <c r="F172" s="0" t="s">
        <v>126</v>
      </c>
      <c r="G172" s="0" t="s">
        <v>347</v>
      </c>
    </row>
    <row r="173" customFormat="false" ht="15" hidden="false" customHeight="false" outlineLevel="0" collapsed="false">
      <c r="C173" s="0" t="s">
        <v>120</v>
      </c>
      <c r="D173" s="0" t="s">
        <v>292</v>
      </c>
      <c r="F173" s="0" t="s">
        <v>126</v>
      </c>
      <c r="G173" s="0" t="s">
        <v>348</v>
      </c>
    </row>
    <row r="174" customFormat="false" ht="15" hidden="false" customHeight="false" outlineLevel="0" collapsed="false">
      <c r="C174" s="0" t="s">
        <v>120</v>
      </c>
      <c r="D174" s="0" t="s">
        <v>293</v>
      </c>
      <c r="F174" s="0" t="s">
        <v>126</v>
      </c>
      <c r="G174" s="0" t="s">
        <v>349</v>
      </c>
    </row>
    <row r="175" customFormat="false" ht="15" hidden="false" customHeight="false" outlineLevel="0" collapsed="false">
      <c r="C175" s="0" t="s">
        <v>120</v>
      </c>
      <c r="D175" s="0" t="s">
        <v>256</v>
      </c>
      <c r="F175" s="0" t="s">
        <v>126</v>
      </c>
      <c r="G175" s="0" t="s">
        <v>350</v>
      </c>
    </row>
    <row r="176" customFormat="false" ht="15" hidden="false" customHeight="false" outlineLevel="0" collapsed="false">
      <c r="C176" s="0" t="s">
        <v>120</v>
      </c>
      <c r="D176" s="0" t="s">
        <v>351</v>
      </c>
      <c r="F176" s="0" t="s">
        <v>126</v>
      </c>
      <c r="G176" s="0" t="s">
        <v>352</v>
      </c>
    </row>
    <row r="177" customFormat="false" ht="15" hidden="false" customHeight="false" outlineLevel="0" collapsed="false">
      <c r="C177" s="0" t="s">
        <v>120</v>
      </c>
      <c r="D177" s="0" t="s">
        <v>353</v>
      </c>
      <c r="F177" s="0" t="s">
        <v>126</v>
      </c>
      <c r="G177" s="0" t="s">
        <v>354</v>
      </c>
    </row>
    <row r="178" customFormat="false" ht="15" hidden="false" customHeight="false" outlineLevel="0" collapsed="false">
      <c r="C178" s="0" t="s">
        <v>120</v>
      </c>
      <c r="D178" s="0" t="s">
        <v>355</v>
      </c>
      <c r="F178" s="0" t="s">
        <v>126</v>
      </c>
      <c r="G178" s="0" t="s">
        <v>356</v>
      </c>
    </row>
    <row r="179" customFormat="false" ht="15" hidden="false" customHeight="false" outlineLevel="0" collapsed="false">
      <c r="C179" s="0" t="s">
        <v>120</v>
      </c>
      <c r="D179" s="0" t="s">
        <v>357</v>
      </c>
      <c r="F179" s="0" t="s">
        <v>126</v>
      </c>
      <c r="G179" s="0" t="s">
        <v>335</v>
      </c>
    </row>
    <row r="180" customFormat="false" ht="15" hidden="false" customHeight="false" outlineLevel="0" collapsed="false">
      <c r="C180" s="0" t="s">
        <v>120</v>
      </c>
      <c r="D180" s="0" t="s">
        <v>358</v>
      </c>
      <c r="F180" s="0" t="s">
        <v>126</v>
      </c>
      <c r="G180" s="0" t="s">
        <v>359</v>
      </c>
    </row>
    <row r="181" customFormat="false" ht="15" hidden="false" customHeight="false" outlineLevel="0" collapsed="false">
      <c r="C181" s="0" t="s">
        <v>122</v>
      </c>
      <c r="D181" s="0" t="s">
        <v>294</v>
      </c>
      <c r="F181" s="0" t="s">
        <v>126</v>
      </c>
      <c r="G181" s="0" t="s">
        <v>360</v>
      </c>
    </row>
    <row r="182" customFormat="false" ht="15" hidden="false" customHeight="false" outlineLevel="0" collapsed="false">
      <c r="C182" s="0" t="s">
        <v>122</v>
      </c>
      <c r="D182" s="0" t="s">
        <v>295</v>
      </c>
      <c r="F182" s="0" t="s">
        <v>126</v>
      </c>
      <c r="G182" s="0" t="s">
        <v>361</v>
      </c>
    </row>
    <row r="183" customFormat="false" ht="15" hidden="false" customHeight="false" outlineLevel="0" collapsed="false">
      <c r="C183" s="0" t="s">
        <v>122</v>
      </c>
      <c r="D183" s="0" t="s">
        <v>296</v>
      </c>
      <c r="F183" s="0" t="s">
        <v>128</v>
      </c>
      <c r="G183" s="0" t="s">
        <v>362</v>
      </c>
    </row>
    <row r="184" customFormat="false" ht="15" hidden="false" customHeight="false" outlineLevel="0" collapsed="false">
      <c r="C184" s="0" t="s">
        <v>122</v>
      </c>
      <c r="D184" s="0" t="s">
        <v>297</v>
      </c>
      <c r="F184" s="0" t="s">
        <v>128</v>
      </c>
      <c r="G184" s="0" t="s">
        <v>363</v>
      </c>
    </row>
    <row r="185" customFormat="false" ht="15" hidden="false" customHeight="false" outlineLevel="0" collapsed="false">
      <c r="C185" s="0" t="s">
        <v>122</v>
      </c>
      <c r="D185" s="0" t="s">
        <v>299</v>
      </c>
      <c r="F185" s="0" t="s">
        <v>128</v>
      </c>
      <c r="G185" s="0" t="s">
        <v>364</v>
      </c>
    </row>
    <row r="186" customFormat="false" ht="15" hidden="false" customHeight="false" outlineLevel="0" collapsed="false">
      <c r="C186" s="0" t="s">
        <v>122</v>
      </c>
      <c r="D186" s="0" t="s">
        <v>300</v>
      </c>
      <c r="F186" s="0" t="s">
        <v>128</v>
      </c>
      <c r="G186" s="0" t="s">
        <v>365</v>
      </c>
    </row>
    <row r="187" customFormat="false" ht="15" hidden="false" customHeight="false" outlineLevel="0" collapsed="false">
      <c r="C187" s="0" t="s">
        <v>122</v>
      </c>
      <c r="D187" s="0" t="s">
        <v>301</v>
      </c>
      <c r="F187" s="0" t="s">
        <v>128</v>
      </c>
      <c r="G187" s="0" t="s">
        <v>366</v>
      </c>
    </row>
    <row r="188" customFormat="false" ht="15" hidden="false" customHeight="false" outlineLevel="0" collapsed="false">
      <c r="C188" s="0" t="s">
        <v>122</v>
      </c>
      <c r="D188" s="0" t="s">
        <v>303</v>
      </c>
      <c r="F188" s="0" t="s">
        <v>128</v>
      </c>
      <c r="G188" s="0" t="s">
        <v>367</v>
      </c>
    </row>
    <row r="189" customFormat="false" ht="15" hidden="false" customHeight="false" outlineLevel="0" collapsed="false">
      <c r="C189" s="0" t="s">
        <v>122</v>
      </c>
      <c r="D189" s="0" t="s">
        <v>304</v>
      </c>
      <c r="F189" s="0" t="s">
        <v>128</v>
      </c>
      <c r="G189" s="0" t="s">
        <v>368</v>
      </c>
    </row>
    <row r="190" customFormat="false" ht="15" hidden="false" customHeight="false" outlineLevel="0" collapsed="false">
      <c r="C190" s="0" t="s">
        <v>122</v>
      </c>
      <c r="D190" s="0" t="s">
        <v>305</v>
      </c>
      <c r="F190" s="0" t="s">
        <v>128</v>
      </c>
      <c r="G190" s="0" t="s">
        <v>369</v>
      </c>
    </row>
    <row r="191" customFormat="false" ht="15" hidden="false" customHeight="false" outlineLevel="0" collapsed="false">
      <c r="C191" s="0" t="s">
        <v>122</v>
      </c>
      <c r="D191" s="0" t="s">
        <v>306</v>
      </c>
      <c r="F191" s="0" t="s">
        <v>128</v>
      </c>
      <c r="G191" s="0" t="s">
        <v>370</v>
      </c>
    </row>
    <row r="192" customFormat="false" ht="15" hidden="false" customHeight="false" outlineLevel="0" collapsed="false">
      <c r="C192" s="0" t="s">
        <v>122</v>
      </c>
      <c r="D192" s="0" t="s">
        <v>307</v>
      </c>
      <c r="F192" s="0" t="s">
        <v>128</v>
      </c>
      <c r="G192" s="0" t="s">
        <v>371</v>
      </c>
    </row>
    <row r="193" customFormat="false" ht="15" hidden="false" customHeight="false" outlineLevel="0" collapsed="false">
      <c r="C193" s="0" t="s">
        <v>122</v>
      </c>
      <c r="D193" s="0" t="s">
        <v>308</v>
      </c>
      <c r="F193" s="0" t="s">
        <v>128</v>
      </c>
      <c r="G193" s="0" t="s">
        <v>372</v>
      </c>
    </row>
    <row r="194" customFormat="false" ht="15" hidden="false" customHeight="false" outlineLevel="0" collapsed="false">
      <c r="C194" s="0" t="s">
        <v>122</v>
      </c>
      <c r="D194" s="0" t="s">
        <v>309</v>
      </c>
      <c r="F194" s="0" t="s">
        <v>128</v>
      </c>
      <c r="G194" s="0" t="s">
        <v>373</v>
      </c>
    </row>
    <row r="195" customFormat="false" ht="15" hidden="false" customHeight="false" outlineLevel="0" collapsed="false">
      <c r="C195" s="0" t="s">
        <v>122</v>
      </c>
      <c r="D195" s="0" t="s">
        <v>283</v>
      </c>
      <c r="F195" s="0" t="s">
        <v>128</v>
      </c>
      <c r="G195" s="0" t="s">
        <v>374</v>
      </c>
    </row>
    <row r="196" customFormat="false" ht="15" hidden="false" customHeight="false" outlineLevel="0" collapsed="false">
      <c r="C196" s="0" t="s">
        <v>122</v>
      </c>
      <c r="D196" s="0" t="s">
        <v>310</v>
      </c>
      <c r="F196" s="0" t="s">
        <v>128</v>
      </c>
      <c r="G196" s="0" t="s">
        <v>375</v>
      </c>
    </row>
    <row r="197" customFormat="false" ht="15" hidden="false" customHeight="false" outlineLevel="0" collapsed="false">
      <c r="C197" s="0" t="s">
        <v>122</v>
      </c>
      <c r="D197" s="0" t="s">
        <v>311</v>
      </c>
      <c r="F197" s="0" t="s">
        <v>128</v>
      </c>
      <c r="G197" s="0" t="s">
        <v>376</v>
      </c>
    </row>
    <row r="198" customFormat="false" ht="15" hidden="false" customHeight="false" outlineLevel="0" collapsed="false">
      <c r="C198" s="0" t="s">
        <v>122</v>
      </c>
      <c r="D198" s="0" t="s">
        <v>312</v>
      </c>
      <c r="F198" s="0" t="s">
        <v>128</v>
      </c>
      <c r="G198" s="0" t="s">
        <v>269</v>
      </c>
    </row>
    <row r="199" customFormat="false" ht="15" hidden="false" customHeight="false" outlineLevel="0" collapsed="false">
      <c r="C199" s="0" t="s">
        <v>122</v>
      </c>
      <c r="D199" s="0" t="s">
        <v>313</v>
      </c>
      <c r="F199" s="0" t="s">
        <v>128</v>
      </c>
      <c r="G199" s="0" t="s">
        <v>246</v>
      </c>
    </row>
    <row r="200" customFormat="false" ht="15" hidden="false" customHeight="false" outlineLevel="0" collapsed="false">
      <c r="C200" s="0" t="s">
        <v>122</v>
      </c>
      <c r="D200" s="0" t="s">
        <v>292</v>
      </c>
      <c r="F200" s="0" t="s">
        <v>128</v>
      </c>
      <c r="G200" s="0" t="s">
        <v>377</v>
      </c>
    </row>
    <row r="201" customFormat="false" ht="15" hidden="false" customHeight="false" outlineLevel="0" collapsed="false">
      <c r="C201" s="0" t="s">
        <v>122</v>
      </c>
      <c r="D201" s="0" t="s">
        <v>378</v>
      </c>
      <c r="F201" s="0" t="s">
        <v>128</v>
      </c>
      <c r="G201" s="0" t="s">
        <v>379</v>
      </c>
    </row>
    <row r="202" customFormat="false" ht="15" hidden="false" customHeight="false" outlineLevel="0" collapsed="false">
      <c r="C202" s="0" t="s">
        <v>122</v>
      </c>
      <c r="D202" s="0" t="s">
        <v>380</v>
      </c>
      <c r="F202" s="0" t="s">
        <v>128</v>
      </c>
      <c r="G202" s="0" t="s">
        <v>381</v>
      </c>
    </row>
    <row r="203" customFormat="false" ht="15" hidden="false" customHeight="false" outlineLevel="0" collapsed="false">
      <c r="C203" s="0" t="s">
        <v>122</v>
      </c>
      <c r="D203" s="0" t="s">
        <v>382</v>
      </c>
      <c r="F203" s="0" t="s">
        <v>130</v>
      </c>
      <c r="G203" s="0" t="s">
        <v>383</v>
      </c>
    </row>
    <row r="204" customFormat="false" ht="15" hidden="false" customHeight="false" outlineLevel="0" collapsed="false">
      <c r="C204" s="0" t="s">
        <v>122</v>
      </c>
      <c r="D204" s="0" t="s">
        <v>384</v>
      </c>
      <c r="F204" s="0" t="s">
        <v>130</v>
      </c>
      <c r="G204" s="0" t="s">
        <v>385</v>
      </c>
    </row>
    <row r="205" customFormat="false" ht="15" hidden="false" customHeight="false" outlineLevel="0" collapsed="false">
      <c r="C205" s="0" t="s">
        <v>124</v>
      </c>
      <c r="D205" s="0" t="s">
        <v>314</v>
      </c>
      <c r="F205" s="0" t="s">
        <v>130</v>
      </c>
      <c r="G205" s="0" t="s">
        <v>386</v>
      </c>
    </row>
    <row r="206" customFormat="false" ht="15" hidden="false" customHeight="false" outlineLevel="0" collapsed="false">
      <c r="C206" s="0" t="s">
        <v>124</v>
      </c>
      <c r="D206" s="0" t="s">
        <v>315</v>
      </c>
      <c r="F206" s="0" t="s">
        <v>130</v>
      </c>
      <c r="G206" s="0" t="s">
        <v>387</v>
      </c>
    </row>
    <row r="207" customFormat="false" ht="15" hidden="false" customHeight="false" outlineLevel="0" collapsed="false">
      <c r="C207" s="0" t="s">
        <v>124</v>
      </c>
      <c r="D207" s="0" t="s">
        <v>317</v>
      </c>
      <c r="F207" s="0" t="s">
        <v>130</v>
      </c>
      <c r="G207" s="0" t="s">
        <v>388</v>
      </c>
    </row>
    <row r="208" customFormat="false" ht="15" hidden="false" customHeight="false" outlineLevel="0" collapsed="false">
      <c r="C208" s="0" t="s">
        <v>124</v>
      </c>
      <c r="D208" s="0" t="s">
        <v>319</v>
      </c>
      <c r="F208" s="0" t="s">
        <v>130</v>
      </c>
      <c r="G208" s="0" t="s">
        <v>389</v>
      </c>
    </row>
    <row r="209" customFormat="false" ht="15" hidden="false" customHeight="false" outlineLevel="0" collapsed="false">
      <c r="C209" s="0" t="s">
        <v>124</v>
      </c>
      <c r="D209" s="0" t="s">
        <v>320</v>
      </c>
      <c r="F209" s="0" t="s">
        <v>130</v>
      </c>
      <c r="G209" s="0" t="s">
        <v>390</v>
      </c>
    </row>
    <row r="210" customFormat="false" ht="15" hidden="false" customHeight="false" outlineLevel="0" collapsed="false">
      <c r="C210" s="0" t="s">
        <v>124</v>
      </c>
      <c r="D210" s="0" t="s">
        <v>322</v>
      </c>
      <c r="F210" s="0" t="s">
        <v>130</v>
      </c>
      <c r="G210" s="0" t="s">
        <v>391</v>
      </c>
    </row>
    <row r="211" customFormat="false" ht="15" hidden="false" customHeight="false" outlineLevel="0" collapsed="false">
      <c r="C211" s="0" t="s">
        <v>124</v>
      </c>
      <c r="D211" s="0" t="s">
        <v>324</v>
      </c>
      <c r="F211" s="0" t="s">
        <v>130</v>
      </c>
      <c r="G211" s="0" t="s">
        <v>392</v>
      </c>
    </row>
    <row r="212" customFormat="false" ht="15" hidden="false" customHeight="false" outlineLevel="0" collapsed="false">
      <c r="C212" s="0" t="s">
        <v>124</v>
      </c>
      <c r="D212" s="0" t="s">
        <v>326</v>
      </c>
      <c r="F212" s="0" t="s">
        <v>130</v>
      </c>
      <c r="G212" s="0" t="s">
        <v>393</v>
      </c>
    </row>
    <row r="213" customFormat="false" ht="15" hidden="false" customHeight="false" outlineLevel="0" collapsed="false">
      <c r="C213" s="0" t="s">
        <v>124</v>
      </c>
      <c r="D213" s="0" t="s">
        <v>328</v>
      </c>
      <c r="F213" s="0" t="s">
        <v>130</v>
      </c>
      <c r="G213" s="0" t="s">
        <v>394</v>
      </c>
    </row>
    <row r="214" customFormat="false" ht="15" hidden="false" customHeight="false" outlineLevel="0" collapsed="false">
      <c r="C214" s="0" t="s">
        <v>124</v>
      </c>
      <c r="D214" s="0" t="s">
        <v>330</v>
      </c>
      <c r="F214" s="0" t="s">
        <v>130</v>
      </c>
      <c r="G214" s="0" t="s">
        <v>395</v>
      </c>
    </row>
    <row r="215" customFormat="false" ht="15" hidden="false" customHeight="false" outlineLevel="0" collapsed="false">
      <c r="C215" s="0" t="s">
        <v>124</v>
      </c>
      <c r="D215" s="0" t="s">
        <v>331</v>
      </c>
      <c r="F215" s="0" t="s">
        <v>130</v>
      </c>
      <c r="G215" s="0" t="s">
        <v>396</v>
      </c>
    </row>
    <row r="216" customFormat="false" ht="15" hidden="false" customHeight="false" outlineLevel="0" collapsed="false">
      <c r="C216" s="0" t="s">
        <v>124</v>
      </c>
      <c r="D216" s="0" t="s">
        <v>332</v>
      </c>
      <c r="F216" s="0" t="s">
        <v>130</v>
      </c>
      <c r="G216" s="0" t="s">
        <v>397</v>
      </c>
    </row>
    <row r="217" customFormat="false" ht="15" hidden="false" customHeight="false" outlineLevel="0" collapsed="false">
      <c r="C217" s="0" t="s">
        <v>124</v>
      </c>
      <c r="D217" s="0" t="s">
        <v>333</v>
      </c>
      <c r="F217" s="0" t="s">
        <v>130</v>
      </c>
      <c r="G217" s="0" t="s">
        <v>398</v>
      </c>
    </row>
    <row r="218" customFormat="false" ht="15" hidden="false" customHeight="false" outlineLevel="0" collapsed="false">
      <c r="C218" s="0" t="s">
        <v>124</v>
      </c>
      <c r="D218" s="0" t="s">
        <v>334</v>
      </c>
      <c r="F218" s="0" t="s">
        <v>130</v>
      </c>
      <c r="G218" s="0" t="s">
        <v>399</v>
      </c>
    </row>
    <row r="219" customFormat="false" ht="15" hidden="false" customHeight="false" outlineLevel="0" collapsed="false">
      <c r="C219" s="0" t="s">
        <v>124</v>
      </c>
      <c r="D219" s="0" t="s">
        <v>335</v>
      </c>
      <c r="F219" s="0" t="s">
        <v>130</v>
      </c>
      <c r="G219" s="0" t="s">
        <v>400</v>
      </c>
    </row>
    <row r="220" customFormat="false" ht="15" hidden="false" customHeight="false" outlineLevel="0" collapsed="false">
      <c r="C220" s="0" t="s">
        <v>124</v>
      </c>
      <c r="D220" s="0" t="s">
        <v>336</v>
      </c>
      <c r="F220" s="0" t="s">
        <v>130</v>
      </c>
      <c r="G220" s="0" t="s">
        <v>401</v>
      </c>
    </row>
    <row r="221" customFormat="false" ht="15" hidden="false" customHeight="false" outlineLevel="0" collapsed="false">
      <c r="C221" s="0" t="s">
        <v>124</v>
      </c>
      <c r="D221" s="0" t="s">
        <v>337</v>
      </c>
      <c r="F221" s="0" t="s">
        <v>130</v>
      </c>
      <c r="G221" s="0" t="s">
        <v>402</v>
      </c>
    </row>
    <row r="222" customFormat="false" ht="15" hidden="false" customHeight="false" outlineLevel="0" collapsed="false">
      <c r="C222" s="0" t="s">
        <v>124</v>
      </c>
      <c r="D222" s="0" t="s">
        <v>338</v>
      </c>
      <c r="F222" s="0" t="s">
        <v>130</v>
      </c>
      <c r="G222" s="0" t="s">
        <v>403</v>
      </c>
    </row>
    <row r="223" customFormat="false" ht="15" hidden="false" customHeight="false" outlineLevel="0" collapsed="false">
      <c r="C223" s="0" t="s">
        <v>124</v>
      </c>
      <c r="D223" s="0" t="s">
        <v>339</v>
      </c>
      <c r="F223" s="0" t="s">
        <v>132</v>
      </c>
      <c r="G223" s="0" t="s">
        <v>404</v>
      </c>
    </row>
    <row r="224" customFormat="false" ht="15" hidden="false" customHeight="false" outlineLevel="0" collapsed="false">
      <c r="C224" s="0" t="s">
        <v>124</v>
      </c>
      <c r="D224" s="0" t="s">
        <v>405</v>
      </c>
      <c r="F224" s="0" t="s">
        <v>132</v>
      </c>
      <c r="G224" s="0" t="s">
        <v>406</v>
      </c>
    </row>
    <row r="225" customFormat="false" ht="15" hidden="false" customHeight="false" outlineLevel="0" collapsed="false">
      <c r="C225" s="0" t="s">
        <v>124</v>
      </c>
      <c r="D225" s="0" t="s">
        <v>407</v>
      </c>
      <c r="F225" s="0" t="s">
        <v>132</v>
      </c>
      <c r="G225" s="0" t="s">
        <v>408</v>
      </c>
    </row>
    <row r="226" customFormat="false" ht="15" hidden="false" customHeight="false" outlineLevel="0" collapsed="false">
      <c r="C226" s="0" t="s">
        <v>124</v>
      </c>
      <c r="D226" s="0" t="s">
        <v>409</v>
      </c>
      <c r="F226" s="0" t="s">
        <v>132</v>
      </c>
      <c r="G226" s="0" t="s">
        <v>410</v>
      </c>
    </row>
    <row r="227" customFormat="false" ht="15" hidden="false" customHeight="false" outlineLevel="0" collapsed="false">
      <c r="C227" s="0" t="s">
        <v>126</v>
      </c>
      <c r="D227" s="0" t="s">
        <v>340</v>
      </c>
      <c r="F227" s="0" t="s">
        <v>132</v>
      </c>
      <c r="G227" s="0" t="s">
        <v>411</v>
      </c>
    </row>
    <row r="228" customFormat="false" ht="15" hidden="false" customHeight="false" outlineLevel="0" collapsed="false">
      <c r="C228" s="0" t="s">
        <v>126</v>
      </c>
      <c r="D228" s="0" t="s">
        <v>341</v>
      </c>
      <c r="F228" s="0" t="s">
        <v>132</v>
      </c>
      <c r="G228" s="0" t="s">
        <v>412</v>
      </c>
    </row>
    <row r="229" customFormat="false" ht="15" hidden="false" customHeight="false" outlineLevel="0" collapsed="false">
      <c r="C229" s="0" t="s">
        <v>126</v>
      </c>
      <c r="D229" s="0" t="s">
        <v>342</v>
      </c>
      <c r="F229" s="0" t="s">
        <v>132</v>
      </c>
      <c r="G229" s="0" t="s">
        <v>413</v>
      </c>
    </row>
    <row r="230" customFormat="false" ht="15" hidden="false" customHeight="false" outlineLevel="0" collapsed="false">
      <c r="C230" s="0" t="s">
        <v>126</v>
      </c>
      <c r="D230" s="0" t="s">
        <v>343</v>
      </c>
      <c r="F230" s="0" t="s">
        <v>132</v>
      </c>
      <c r="G230" s="0" t="s">
        <v>414</v>
      </c>
    </row>
    <row r="231" customFormat="false" ht="15" hidden="false" customHeight="false" outlineLevel="0" collapsed="false">
      <c r="C231" s="0" t="s">
        <v>126</v>
      </c>
      <c r="D231" s="0" t="s">
        <v>344</v>
      </c>
      <c r="F231" s="0" t="s">
        <v>132</v>
      </c>
      <c r="G231" s="0" t="s">
        <v>415</v>
      </c>
    </row>
    <row r="232" customFormat="false" ht="15" hidden="false" customHeight="false" outlineLevel="0" collapsed="false">
      <c r="C232" s="0" t="s">
        <v>126</v>
      </c>
      <c r="D232" s="0" t="s">
        <v>345</v>
      </c>
      <c r="F232" s="0" t="s">
        <v>132</v>
      </c>
      <c r="G232" s="0" t="s">
        <v>187</v>
      </c>
    </row>
    <row r="233" customFormat="false" ht="15" hidden="false" customHeight="false" outlineLevel="0" collapsed="false">
      <c r="C233" s="0" t="s">
        <v>126</v>
      </c>
      <c r="D233" s="0" t="s">
        <v>346</v>
      </c>
      <c r="F233" s="0" t="s">
        <v>132</v>
      </c>
      <c r="G233" s="0" t="s">
        <v>416</v>
      </c>
    </row>
    <row r="234" customFormat="false" ht="15" hidden="false" customHeight="false" outlineLevel="0" collapsed="false">
      <c r="C234" s="0" t="s">
        <v>126</v>
      </c>
      <c r="D234" s="0" t="s">
        <v>347</v>
      </c>
      <c r="F234" s="0" t="s">
        <v>132</v>
      </c>
      <c r="G234" s="0" t="s">
        <v>417</v>
      </c>
    </row>
    <row r="235" customFormat="false" ht="15" hidden="false" customHeight="false" outlineLevel="0" collapsed="false">
      <c r="C235" s="0" t="s">
        <v>126</v>
      </c>
      <c r="D235" s="0" t="s">
        <v>348</v>
      </c>
      <c r="F235" s="0" t="s">
        <v>132</v>
      </c>
      <c r="G235" s="0" t="s">
        <v>418</v>
      </c>
    </row>
    <row r="236" customFormat="false" ht="15" hidden="false" customHeight="false" outlineLevel="0" collapsed="false">
      <c r="C236" s="0" t="s">
        <v>126</v>
      </c>
      <c r="D236" s="0" t="s">
        <v>349</v>
      </c>
      <c r="F236" s="0" t="s">
        <v>132</v>
      </c>
      <c r="G236" s="0" t="s">
        <v>419</v>
      </c>
    </row>
    <row r="237" customFormat="false" ht="15" hidden="false" customHeight="false" outlineLevel="0" collapsed="false">
      <c r="C237" s="0" t="s">
        <v>126</v>
      </c>
      <c r="D237" s="0" t="s">
        <v>350</v>
      </c>
      <c r="F237" s="0" t="s">
        <v>132</v>
      </c>
      <c r="G237" s="0" t="s">
        <v>420</v>
      </c>
    </row>
    <row r="238" customFormat="false" ht="15" hidden="false" customHeight="false" outlineLevel="0" collapsed="false">
      <c r="C238" s="0" t="s">
        <v>126</v>
      </c>
      <c r="D238" s="0" t="s">
        <v>352</v>
      </c>
      <c r="F238" s="0" t="s">
        <v>132</v>
      </c>
      <c r="G238" s="0" t="s">
        <v>421</v>
      </c>
    </row>
    <row r="239" customFormat="false" ht="15" hidden="false" customHeight="false" outlineLevel="0" collapsed="false">
      <c r="C239" s="0" t="s">
        <v>126</v>
      </c>
      <c r="D239" s="0" t="s">
        <v>354</v>
      </c>
      <c r="F239" s="0" t="s">
        <v>134</v>
      </c>
      <c r="G239" s="0" t="s">
        <v>422</v>
      </c>
    </row>
    <row r="240" customFormat="false" ht="15" hidden="false" customHeight="false" outlineLevel="0" collapsed="false">
      <c r="C240" s="0" t="s">
        <v>126</v>
      </c>
      <c r="D240" s="0" t="s">
        <v>356</v>
      </c>
      <c r="F240" s="0" t="s">
        <v>134</v>
      </c>
      <c r="G240" s="0" t="s">
        <v>423</v>
      </c>
    </row>
    <row r="241" customFormat="false" ht="15" hidden="false" customHeight="false" outlineLevel="0" collapsed="false">
      <c r="C241" s="0" t="s">
        <v>126</v>
      </c>
      <c r="D241" s="0" t="s">
        <v>335</v>
      </c>
      <c r="F241" s="0" t="s">
        <v>134</v>
      </c>
      <c r="G241" s="0" t="s">
        <v>424</v>
      </c>
    </row>
    <row r="242" customFormat="false" ht="15" hidden="false" customHeight="false" outlineLevel="0" collapsed="false">
      <c r="C242" s="0" t="s">
        <v>126</v>
      </c>
      <c r="D242" s="0" t="s">
        <v>359</v>
      </c>
      <c r="F242" s="0" t="s">
        <v>134</v>
      </c>
      <c r="G242" s="0" t="s">
        <v>308</v>
      </c>
    </row>
    <row r="243" customFormat="false" ht="15" hidden="false" customHeight="false" outlineLevel="0" collapsed="false">
      <c r="C243" s="0" t="s">
        <v>126</v>
      </c>
      <c r="D243" s="0" t="s">
        <v>360</v>
      </c>
      <c r="F243" s="0" t="s">
        <v>134</v>
      </c>
      <c r="G243" s="0" t="s">
        <v>425</v>
      </c>
    </row>
    <row r="244" customFormat="false" ht="15" hidden="false" customHeight="false" outlineLevel="0" collapsed="false">
      <c r="C244" s="0" t="s">
        <v>126</v>
      </c>
      <c r="D244" s="0" t="s">
        <v>361</v>
      </c>
      <c r="F244" s="0" t="s">
        <v>134</v>
      </c>
      <c r="G244" s="0" t="s">
        <v>426</v>
      </c>
    </row>
    <row r="245" customFormat="false" ht="15" hidden="false" customHeight="false" outlineLevel="0" collapsed="false">
      <c r="C245" s="0" t="s">
        <v>126</v>
      </c>
      <c r="D245" s="0" t="s">
        <v>269</v>
      </c>
      <c r="F245" s="0" t="s">
        <v>134</v>
      </c>
      <c r="G245" s="0" t="s">
        <v>427</v>
      </c>
    </row>
    <row r="246" customFormat="false" ht="15" hidden="false" customHeight="false" outlineLevel="0" collapsed="false">
      <c r="C246" s="0" t="s">
        <v>126</v>
      </c>
      <c r="D246" s="0" t="s">
        <v>428</v>
      </c>
      <c r="F246" s="0" t="s">
        <v>134</v>
      </c>
      <c r="G246" s="0" t="s">
        <v>429</v>
      </c>
    </row>
    <row r="247" customFormat="false" ht="15" hidden="false" customHeight="false" outlineLevel="0" collapsed="false">
      <c r="C247" s="0" t="s">
        <v>126</v>
      </c>
      <c r="D247" s="0" t="s">
        <v>430</v>
      </c>
      <c r="F247" s="0" t="s">
        <v>134</v>
      </c>
      <c r="G247" s="0" t="s">
        <v>431</v>
      </c>
    </row>
    <row r="248" customFormat="false" ht="15" hidden="false" customHeight="false" outlineLevel="0" collapsed="false">
      <c r="C248" s="0" t="s">
        <v>126</v>
      </c>
      <c r="D248" s="0" t="s">
        <v>432</v>
      </c>
      <c r="F248" s="0" t="s">
        <v>134</v>
      </c>
      <c r="G248" s="0" t="s">
        <v>433</v>
      </c>
    </row>
    <row r="249" customFormat="false" ht="15" hidden="false" customHeight="false" outlineLevel="0" collapsed="false">
      <c r="C249" s="0" t="s">
        <v>126</v>
      </c>
      <c r="D249" s="0" t="s">
        <v>434</v>
      </c>
      <c r="F249" s="0" t="s">
        <v>134</v>
      </c>
      <c r="G249" s="0" t="s">
        <v>435</v>
      </c>
    </row>
    <row r="250" customFormat="false" ht="15" hidden="false" customHeight="false" outlineLevel="0" collapsed="false">
      <c r="C250" s="0" t="s">
        <v>126</v>
      </c>
      <c r="D250" s="0" t="s">
        <v>436</v>
      </c>
      <c r="F250" s="0" t="s">
        <v>134</v>
      </c>
      <c r="G250" s="0" t="s">
        <v>437</v>
      </c>
    </row>
    <row r="251" customFormat="false" ht="15" hidden="false" customHeight="false" outlineLevel="0" collapsed="false">
      <c r="C251" s="0" t="s">
        <v>126</v>
      </c>
      <c r="D251" s="0" t="s">
        <v>438</v>
      </c>
      <c r="F251" s="0" t="s">
        <v>134</v>
      </c>
      <c r="G251" s="0" t="s">
        <v>270</v>
      </c>
    </row>
    <row r="252" customFormat="false" ht="15" hidden="false" customHeight="false" outlineLevel="0" collapsed="false">
      <c r="C252" s="0" t="s">
        <v>126</v>
      </c>
      <c r="D252" s="0" t="s">
        <v>439</v>
      </c>
      <c r="F252" s="0" t="s">
        <v>134</v>
      </c>
      <c r="G252" s="0" t="s">
        <v>440</v>
      </c>
    </row>
    <row r="253" customFormat="false" ht="15" hidden="false" customHeight="false" outlineLevel="0" collapsed="false">
      <c r="C253" s="0" t="s">
        <v>126</v>
      </c>
      <c r="D253" s="0" t="s">
        <v>441</v>
      </c>
      <c r="F253" s="0" t="s">
        <v>134</v>
      </c>
      <c r="G253" s="0" t="s">
        <v>442</v>
      </c>
    </row>
    <row r="254" customFormat="false" ht="15" hidden="false" customHeight="false" outlineLevel="0" collapsed="false">
      <c r="C254" s="0" t="s">
        <v>126</v>
      </c>
      <c r="D254" s="0" t="s">
        <v>178</v>
      </c>
      <c r="F254" s="0" t="s">
        <v>134</v>
      </c>
      <c r="G254" s="0" t="s">
        <v>443</v>
      </c>
    </row>
    <row r="255" customFormat="false" ht="15" hidden="false" customHeight="false" outlineLevel="0" collapsed="false">
      <c r="C255" s="0" t="s">
        <v>128</v>
      </c>
      <c r="D255" s="0" t="s">
        <v>362</v>
      </c>
      <c r="F255" s="0" t="s">
        <v>134</v>
      </c>
      <c r="G255" s="0" t="s">
        <v>444</v>
      </c>
    </row>
    <row r="256" customFormat="false" ht="15" hidden="false" customHeight="false" outlineLevel="0" collapsed="false">
      <c r="C256" s="0" t="s">
        <v>128</v>
      </c>
      <c r="D256" s="0" t="s">
        <v>363</v>
      </c>
      <c r="F256" s="0" t="s">
        <v>134</v>
      </c>
      <c r="G256" s="0" t="s">
        <v>137</v>
      </c>
    </row>
    <row r="257" customFormat="false" ht="15" hidden="false" customHeight="false" outlineLevel="0" collapsed="false">
      <c r="C257" s="0" t="s">
        <v>128</v>
      </c>
      <c r="D257" s="0" t="s">
        <v>364</v>
      </c>
      <c r="F257" s="0" t="s">
        <v>134</v>
      </c>
      <c r="G257" s="0" t="s">
        <v>445</v>
      </c>
    </row>
    <row r="258" customFormat="false" ht="15" hidden="false" customHeight="false" outlineLevel="0" collapsed="false">
      <c r="C258" s="0" t="s">
        <v>128</v>
      </c>
      <c r="D258" s="0" t="s">
        <v>365</v>
      </c>
      <c r="F258" s="0" t="s">
        <v>134</v>
      </c>
      <c r="G258" s="0" t="s">
        <v>446</v>
      </c>
    </row>
    <row r="259" customFormat="false" ht="15" hidden="false" customHeight="false" outlineLevel="0" collapsed="false">
      <c r="C259" s="0" t="s">
        <v>128</v>
      </c>
      <c r="D259" s="0" t="s">
        <v>366</v>
      </c>
      <c r="F259" s="0" t="s">
        <v>134</v>
      </c>
      <c r="G259" s="0" t="s">
        <v>447</v>
      </c>
    </row>
    <row r="260" customFormat="false" ht="15" hidden="false" customHeight="false" outlineLevel="0" collapsed="false">
      <c r="C260" s="0" t="s">
        <v>128</v>
      </c>
      <c r="D260" s="0" t="s">
        <v>367</v>
      </c>
      <c r="F260" s="0" t="s">
        <v>134</v>
      </c>
      <c r="G260" s="0" t="s">
        <v>448</v>
      </c>
    </row>
    <row r="261" customFormat="false" ht="15" hidden="false" customHeight="false" outlineLevel="0" collapsed="false">
      <c r="C261" s="0" t="s">
        <v>128</v>
      </c>
      <c r="D261" s="0" t="s">
        <v>368</v>
      </c>
      <c r="F261" s="0" t="s">
        <v>136</v>
      </c>
      <c r="G261" s="0" t="s">
        <v>449</v>
      </c>
    </row>
    <row r="262" customFormat="false" ht="15" hidden="false" customHeight="false" outlineLevel="0" collapsed="false">
      <c r="C262" s="0" t="s">
        <v>128</v>
      </c>
      <c r="D262" s="0" t="s">
        <v>369</v>
      </c>
      <c r="F262" s="0" t="s">
        <v>136</v>
      </c>
      <c r="G262" s="0" t="s">
        <v>450</v>
      </c>
    </row>
    <row r="263" customFormat="false" ht="15" hidden="false" customHeight="false" outlineLevel="0" collapsed="false">
      <c r="C263" s="0" t="s">
        <v>128</v>
      </c>
      <c r="D263" s="0" t="s">
        <v>370</v>
      </c>
      <c r="F263" s="0" t="s">
        <v>136</v>
      </c>
      <c r="G263" s="0" t="s">
        <v>451</v>
      </c>
    </row>
    <row r="264" customFormat="false" ht="15" hidden="false" customHeight="false" outlineLevel="0" collapsed="false">
      <c r="C264" s="0" t="s">
        <v>128</v>
      </c>
      <c r="D264" s="0" t="s">
        <v>371</v>
      </c>
      <c r="F264" s="0" t="s">
        <v>136</v>
      </c>
      <c r="G264" s="0" t="s">
        <v>452</v>
      </c>
    </row>
    <row r="265" customFormat="false" ht="15" hidden="false" customHeight="false" outlineLevel="0" collapsed="false">
      <c r="C265" s="0" t="s">
        <v>128</v>
      </c>
      <c r="D265" s="0" t="s">
        <v>372</v>
      </c>
      <c r="F265" s="0" t="s">
        <v>136</v>
      </c>
      <c r="G265" s="0" t="s">
        <v>129</v>
      </c>
    </row>
    <row r="266" customFormat="false" ht="15" hidden="false" customHeight="false" outlineLevel="0" collapsed="false">
      <c r="C266" s="0" t="s">
        <v>128</v>
      </c>
      <c r="D266" s="0" t="s">
        <v>373</v>
      </c>
      <c r="F266" s="0" t="s">
        <v>136</v>
      </c>
      <c r="G266" s="0" t="s">
        <v>453</v>
      </c>
    </row>
    <row r="267" customFormat="false" ht="15" hidden="false" customHeight="false" outlineLevel="0" collapsed="false">
      <c r="C267" s="0" t="s">
        <v>128</v>
      </c>
      <c r="D267" s="0" t="s">
        <v>374</v>
      </c>
      <c r="F267" s="0" t="s">
        <v>136</v>
      </c>
      <c r="G267" s="0" t="s">
        <v>454</v>
      </c>
    </row>
    <row r="268" customFormat="false" ht="15" hidden="false" customHeight="false" outlineLevel="0" collapsed="false">
      <c r="C268" s="0" t="s">
        <v>128</v>
      </c>
      <c r="D268" s="0" t="s">
        <v>375</v>
      </c>
      <c r="F268" s="0" t="s">
        <v>136</v>
      </c>
      <c r="G268" s="0" t="s">
        <v>455</v>
      </c>
    </row>
    <row r="269" customFormat="false" ht="15" hidden="false" customHeight="false" outlineLevel="0" collapsed="false">
      <c r="C269" s="0" t="s">
        <v>128</v>
      </c>
      <c r="D269" s="0" t="s">
        <v>376</v>
      </c>
      <c r="F269" s="0" t="s">
        <v>136</v>
      </c>
      <c r="G269" s="0" t="s">
        <v>456</v>
      </c>
    </row>
    <row r="270" customFormat="false" ht="15" hidden="false" customHeight="false" outlineLevel="0" collapsed="false">
      <c r="C270" s="0" t="s">
        <v>128</v>
      </c>
      <c r="D270" s="0" t="s">
        <v>269</v>
      </c>
      <c r="F270" s="0" t="s">
        <v>136</v>
      </c>
      <c r="G270" s="0" t="s">
        <v>457</v>
      </c>
    </row>
    <row r="271" customFormat="false" ht="15" hidden="false" customHeight="false" outlineLevel="0" collapsed="false">
      <c r="C271" s="0" t="s">
        <v>128</v>
      </c>
      <c r="D271" s="0" t="s">
        <v>246</v>
      </c>
      <c r="F271" s="0" t="s">
        <v>136</v>
      </c>
      <c r="G271" s="0" t="s">
        <v>458</v>
      </c>
    </row>
    <row r="272" customFormat="false" ht="15" hidden="false" customHeight="false" outlineLevel="0" collapsed="false">
      <c r="C272" s="0" t="s">
        <v>128</v>
      </c>
      <c r="D272" s="0" t="s">
        <v>377</v>
      </c>
      <c r="F272" s="0" t="s">
        <v>136</v>
      </c>
      <c r="G272" s="0" t="s">
        <v>459</v>
      </c>
    </row>
    <row r="273" customFormat="false" ht="15" hidden="false" customHeight="false" outlineLevel="0" collapsed="false">
      <c r="C273" s="0" t="s">
        <v>128</v>
      </c>
      <c r="D273" s="0" t="s">
        <v>379</v>
      </c>
      <c r="F273" s="0" t="s">
        <v>136</v>
      </c>
      <c r="G273" s="0" t="s">
        <v>460</v>
      </c>
    </row>
    <row r="274" customFormat="false" ht="15" hidden="false" customHeight="false" outlineLevel="0" collapsed="false">
      <c r="C274" s="0" t="s">
        <v>128</v>
      </c>
      <c r="D274" s="0" t="s">
        <v>381</v>
      </c>
      <c r="F274" s="0" t="s">
        <v>136</v>
      </c>
      <c r="G274" s="0" t="s">
        <v>461</v>
      </c>
    </row>
    <row r="275" customFormat="false" ht="15" hidden="false" customHeight="false" outlineLevel="0" collapsed="false">
      <c r="C275" s="0" t="s">
        <v>128</v>
      </c>
      <c r="D275" s="0" t="s">
        <v>462</v>
      </c>
      <c r="F275" s="0" t="s">
        <v>136</v>
      </c>
      <c r="G275" s="0" t="s">
        <v>463</v>
      </c>
    </row>
    <row r="276" customFormat="false" ht="15" hidden="false" customHeight="false" outlineLevel="0" collapsed="false">
      <c r="C276" s="0" t="s">
        <v>128</v>
      </c>
      <c r="D276" s="0" t="s">
        <v>464</v>
      </c>
      <c r="F276" s="0" t="s">
        <v>136</v>
      </c>
      <c r="G276" s="0" t="s">
        <v>465</v>
      </c>
    </row>
    <row r="277" customFormat="false" ht="15" hidden="false" customHeight="false" outlineLevel="0" collapsed="false">
      <c r="C277" s="0" t="s">
        <v>128</v>
      </c>
      <c r="D277" s="0" t="s">
        <v>466</v>
      </c>
      <c r="F277" s="0" t="s">
        <v>136</v>
      </c>
      <c r="G277" s="0" t="s">
        <v>467</v>
      </c>
    </row>
    <row r="278" customFormat="false" ht="15" hidden="false" customHeight="false" outlineLevel="0" collapsed="false">
      <c r="C278" s="0" t="s">
        <v>128</v>
      </c>
      <c r="D278" s="0" t="s">
        <v>468</v>
      </c>
      <c r="F278" s="0" t="s">
        <v>136</v>
      </c>
      <c r="G278" s="0" t="s">
        <v>469</v>
      </c>
    </row>
    <row r="279" customFormat="false" ht="15" hidden="false" customHeight="false" outlineLevel="0" collapsed="false">
      <c r="C279" s="0" t="s">
        <v>128</v>
      </c>
      <c r="D279" s="0" t="s">
        <v>470</v>
      </c>
      <c r="F279" s="0" t="s">
        <v>138</v>
      </c>
      <c r="G279" s="0" t="s">
        <v>471</v>
      </c>
    </row>
    <row r="280" customFormat="false" ht="15" hidden="false" customHeight="false" outlineLevel="0" collapsed="false">
      <c r="C280" s="0" t="s">
        <v>128</v>
      </c>
      <c r="D280" s="0" t="s">
        <v>472</v>
      </c>
      <c r="F280" s="0" t="s">
        <v>138</v>
      </c>
      <c r="G280" s="0" t="s">
        <v>473</v>
      </c>
    </row>
    <row r="281" customFormat="false" ht="15" hidden="false" customHeight="false" outlineLevel="0" collapsed="false">
      <c r="C281" s="0" t="s">
        <v>130</v>
      </c>
      <c r="D281" s="0" t="s">
        <v>383</v>
      </c>
      <c r="F281" s="0" t="s">
        <v>138</v>
      </c>
      <c r="G281" s="0" t="s">
        <v>474</v>
      </c>
    </row>
    <row r="282" customFormat="false" ht="15" hidden="false" customHeight="false" outlineLevel="0" collapsed="false">
      <c r="C282" s="0" t="s">
        <v>130</v>
      </c>
      <c r="D282" s="0" t="s">
        <v>385</v>
      </c>
      <c r="F282" s="0" t="s">
        <v>138</v>
      </c>
      <c r="G282" s="0" t="s">
        <v>475</v>
      </c>
    </row>
    <row r="283" customFormat="false" ht="15" hidden="false" customHeight="false" outlineLevel="0" collapsed="false">
      <c r="C283" s="0" t="s">
        <v>130</v>
      </c>
      <c r="D283" s="0" t="s">
        <v>386</v>
      </c>
      <c r="F283" s="0" t="s">
        <v>138</v>
      </c>
      <c r="G283" s="0" t="s">
        <v>476</v>
      </c>
    </row>
    <row r="284" customFormat="false" ht="15" hidden="false" customHeight="false" outlineLevel="0" collapsed="false">
      <c r="C284" s="0" t="s">
        <v>130</v>
      </c>
      <c r="D284" s="0" t="s">
        <v>387</v>
      </c>
      <c r="F284" s="0" t="s">
        <v>138</v>
      </c>
      <c r="G284" s="0" t="s">
        <v>477</v>
      </c>
    </row>
    <row r="285" customFormat="false" ht="15" hidden="false" customHeight="false" outlineLevel="0" collapsed="false">
      <c r="C285" s="0" t="s">
        <v>130</v>
      </c>
      <c r="D285" s="0" t="s">
        <v>388</v>
      </c>
      <c r="F285" s="0" t="s">
        <v>138</v>
      </c>
      <c r="G285" s="0" t="s">
        <v>478</v>
      </c>
    </row>
    <row r="286" customFormat="false" ht="15" hidden="false" customHeight="false" outlineLevel="0" collapsed="false">
      <c r="C286" s="0" t="s">
        <v>130</v>
      </c>
      <c r="D286" s="0" t="s">
        <v>389</v>
      </c>
      <c r="F286" s="0" t="s">
        <v>138</v>
      </c>
      <c r="G286" s="0" t="s">
        <v>479</v>
      </c>
    </row>
    <row r="287" customFormat="false" ht="15" hidden="false" customHeight="false" outlineLevel="0" collapsed="false">
      <c r="C287" s="0" t="s">
        <v>130</v>
      </c>
      <c r="D287" s="0" t="s">
        <v>390</v>
      </c>
      <c r="F287" s="0" t="s">
        <v>138</v>
      </c>
      <c r="G287" s="0" t="s">
        <v>480</v>
      </c>
    </row>
    <row r="288" customFormat="false" ht="15" hidden="false" customHeight="false" outlineLevel="0" collapsed="false">
      <c r="C288" s="0" t="s">
        <v>130</v>
      </c>
      <c r="D288" s="0" t="s">
        <v>391</v>
      </c>
      <c r="F288" s="0" t="s">
        <v>138</v>
      </c>
      <c r="G288" s="0" t="s">
        <v>481</v>
      </c>
    </row>
    <row r="289" customFormat="false" ht="15" hidden="false" customHeight="false" outlineLevel="0" collapsed="false">
      <c r="C289" s="0" t="s">
        <v>130</v>
      </c>
      <c r="D289" s="0" t="s">
        <v>392</v>
      </c>
      <c r="F289" s="0" t="s">
        <v>138</v>
      </c>
      <c r="G289" s="0" t="s">
        <v>482</v>
      </c>
    </row>
    <row r="290" customFormat="false" ht="15" hidden="false" customHeight="false" outlineLevel="0" collapsed="false">
      <c r="C290" s="0" t="s">
        <v>130</v>
      </c>
      <c r="D290" s="0" t="s">
        <v>393</v>
      </c>
      <c r="F290" s="0" t="s">
        <v>138</v>
      </c>
      <c r="G290" s="0" t="s">
        <v>483</v>
      </c>
    </row>
    <row r="291" customFormat="false" ht="15" hidden="false" customHeight="false" outlineLevel="0" collapsed="false">
      <c r="C291" s="0" t="s">
        <v>130</v>
      </c>
      <c r="D291" s="0" t="s">
        <v>394</v>
      </c>
      <c r="F291" s="0" t="s">
        <v>138</v>
      </c>
      <c r="G291" s="0" t="s">
        <v>334</v>
      </c>
    </row>
    <row r="292" customFormat="false" ht="15" hidden="false" customHeight="false" outlineLevel="0" collapsed="false">
      <c r="C292" s="0" t="s">
        <v>130</v>
      </c>
      <c r="D292" s="0" t="s">
        <v>395</v>
      </c>
      <c r="F292" s="0" t="s">
        <v>138</v>
      </c>
      <c r="G292" s="0" t="s">
        <v>484</v>
      </c>
    </row>
    <row r="293" customFormat="false" ht="15" hidden="false" customHeight="false" outlineLevel="0" collapsed="false">
      <c r="C293" s="0" t="s">
        <v>130</v>
      </c>
      <c r="D293" s="0" t="s">
        <v>396</v>
      </c>
      <c r="F293" s="0" t="s">
        <v>138</v>
      </c>
      <c r="G293" s="0" t="s">
        <v>485</v>
      </c>
    </row>
    <row r="294" customFormat="false" ht="15" hidden="false" customHeight="false" outlineLevel="0" collapsed="false">
      <c r="C294" s="0" t="s">
        <v>130</v>
      </c>
      <c r="D294" s="0" t="s">
        <v>397</v>
      </c>
      <c r="F294" s="0" t="s">
        <v>138</v>
      </c>
      <c r="G294" s="0" t="s">
        <v>486</v>
      </c>
    </row>
    <row r="295" customFormat="false" ht="15" hidden="false" customHeight="false" outlineLevel="0" collapsed="false">
      <c r="C295" s="0" t="s">
        <v>130</v>
      </c>
      <c r="D295" s="0" t="s">
        <v>398</v>
      </c>
      <c r="F295" s="0" t="s">
        <v>138</v>
      </c>
      <c r="G295" s="0" t="s">
        <v>487</v>
      </c>
    </row>
    <row r="296" customFormat="false" ht="15" hidden="false" customHeight="false" outlineLevel="0" collapsed="false">
      <c r="C296" s="0" t="s">
        <v>130</v>
      </c>
      <c r="D296" s="0" t="s">
        <v>399</v>
      </c>
      <c r="F296" s="0" t="s">
        <v>140</v>
      </c>
      <c r="G296" s="0" t="s">
        <v>488</v>
      </c>
    </row>
    <row r="297" customFormat="false" ht="15" hidden="false" customHeight="false" outlineLevel="0" collapsed="false">
      <c r="C297" s="0" t="s">
        <v>130</v>
      </c>
      <c r="D297" s="0" t="s">
        <v>400</v>
      </c>
      <c r="F297" s="0" t="s">
        <v>140</v>
      </c>
      <c r="G297" s="0" t="s">
        <v>489</v>
      </c>
    </row>
    <row r="298" customFormat="false" ht="15" hidden="false" customHeight="false" outlineLevel="0" collapsed="false">
      <c r="C298" s="0" t="s">
        <v>130</v>
      </c>
      <c r="D298" s="0" t="s">
        <v>401</v>
      </c>
      <c r="F298" s="0" t="s">
        <v>140</v>
      </c>
      <c r="G298" s="0" t="s">
        <v>490</v>
      </c>
    </row>
    <row r="299" customFormat="false" ht="15" hidden="false" customHeight="false" outlineLevel="0" collapsed="false">
      <c r="C299" s="0" t="s">
        <v>130</v>
      </c>
      <c r="D299" s="0" t="s">
        <v>402</v>
      </c>
      <c r="F299" s="0" t="s">
        <v>140</v>
      </c>
      <c r="G299" s="0" t="s">
        <v>491</v>
      </c>
    </row>
    <row r="300" customFormat="false" ht="15" hidden="false" customHeight="false" outlineLevel="0" collapsed="false">
      <c r="C300" s="0" t="s">
        <v>130</v>
      </c>
      <c r="D300" s="0" t="s">
        <v>403</v>
      </c>
      <c r="F300" s="0" t="s">
        <v>140</v>
      </c>
      <c r="G300" s="0" t="s">
        <v>492</v>
      </c>
    </row>
    <row r="301" customFormat="false" ht="15" hidden="false" customHeight="false" outlineLevel="0" collapsed="false">
      <c r="C301" s="0" t="s">
        <v>130</v>
      </c>
      <c r="D301" s="0" t="s">
        <v>493</v>
      </c>
      <c r="F301" s="0" t="s">
        <v>140</v>
      </c>
      <c r="G301" s="0" t="s">
        <v>494</v>
      </c>
    </row>
    <row r="302" customFormat="false" ht="15" hidden="false" customHeight="false" outlineLevel="0" collapsed="false">
      <c r="C302" s="0" t="s">
        <v>130</v>
      </c>
      <c r="D302" s="0" t="s">
        <v>441</v>
      </c>
      <c r="F302" s="0" t="s">
        <v>140</v>
      </c>
      <c r="G302" s="0" t="s">
        <v>495</v>
      </c>
    </row>
    <row r="303" customFormat="false" ht="15" hidden="false" customHeight="false" outlineLevel="0" collapsed="false">
      <c r="C303" s="0" t="s">
        <v>130</v>
      </c>
      <c r="D303" s="0" t="s">
        <v>496</v>
      </c>
      <c r="F303" s="0" t="s">
        <v>140</v>
      </c>
      <c r="G303" s="0" t="s">
        <v>497</v>
      </c>
    </row>
    <row r="304" customFormat="false" ht="15" hidden="false" customHeight="false" outlineLevel="0" collapsed="false">
      <c r="C304" s="0" t="s">
        <v>130</v>
      </c>
      <c r="D304" s="0" t="s">
        <v>498</v>
      </c>
      <c r="F304" s="0" t="s">
        <v>140</v>
      </c>
      <c r="G304" s="0" t="s">
        <v>499</v>
      </c>
    </row>
    <row r="305" customFormat="false" ht="15" hidden="false" customHeight="false" outlineLevel="0" collapsed="false">
      <c r="C305" s="0" t="s">
        <v>130</v>
      </c>
      <c r="D305" s="0" t="s">
        <v>500</v>
      </c>
      <c r="F305" s="0" t="s">
        <v>140</v>
      </c>
      <c r="G305" s="0" t="s">
        <v>501</v>
      </c>
    </row>
    <row r="306" customFormat="false" ht="15" hidden="false" customHeight="false" outlineLevel="0" collapsed="false">
      <c r="C306" s="0" t="s">
        <v>130</v>
      </c>
      <c r="D306" s="0" t="s">
        <v>502</v>
      </c>
      <c r="F306" s="0" t="s">
        <v>140</v>
      </c>
      <c r="G306" s="0" t="s">
        <v>503</v>
      </c>
    </row>
    <row r="307" customFormat="false" ht="15" hidden="false" customHeight="false" outlineLevel="0" collapsed="false">
      <c r="C307" s="0" t="s">
        <v>130</v>
      </c>
      <c r="D307" s="0" t="s">
        <v>197</v>
      </c>
      <c r="F307" s="0" t="s">
        <v>140</v>
      </c>
      <c r="G307" s="0" t="s">
        <v>504</v>
      </c>
    </row>
    <row r="308" customFormat="false" ht="15" hidden="false" customHeight="false" outlineLevel="0" collapsed="false">
      <c r="C308" s="0" t="s">
        <v>130</v>
      </c>
      <c r="D308" s="0" t="s">
        <v>505</v>
      </c>
      <c r="F308" s="0" t="s">
        <v>140</v>
      </c>
      <c r="G308" s="0" t="s">
        <v>506</v>
      </c>
    </row>
    <row r="309" customFormat="false" ht="15" hidden="false" customHeight="false" outlineLevel="0" collapsed="false">
      <c r="C309" s="0" t="s">
        <v>132</v>
      </c>
      <c r="D309" s="0" t="s">
        <v>404</v>
      </c>
      <c r="F309" s="0" t="s">
        <v>140</v>
      </c>
      <c r="G309" s="0" t="s">
        <v>507</v>
      </c>
    </row>
    <row r="310" customFormat="false" ht="15" hidden="false" customHeight="false" outlineLevel="0" collapsed="false">
      <c r="C310" s="0" t="s">
        <v>132</v>
      </c>
      <c r="D310" s="0" t="s">
        <v>406</v>
      </c>
      <c r="F310" s="0" t="s">
        <v>140</v>
      </c>
      <c r="G310" s="0" t="s">
        <v>508</v>
      </c>
    </row>
    <row r="311" customFormat="false" ht="15" hidden="false" customHeight="false" outlineLevel="0" collapsed="false">
      <c r="C311" s="0" t="s">
        <v>132</v>
      </c>
      <c r="D311" s="0" t="s">
        <v>408</v>
      </c>
      <c r="F311" s="0" t="s">
        <v>140</v>
      </c>
      <c r="G311" s="0" t="s">
        <v>509</v>
      </c>
    </row>
    <row r="312" customFormat="false" ht="15" hidden="false" customHeight="false" outlineLevel="0" collapsed="false">
      <c r="C312" s="0" t="s">
        <v>132</v>
      </c>
      <c r="D312" s="0" t="s">
        <v>410</v>
      </c>
      <c r="F312" s="0" t="s">
        <v>142</v>
      </c>
      <c r="G312" s="0" t="s">
        <v>510</v>
      </c>
    </row>
    <row r="313" customFormat="false" ht="15" hidden="false" customHeight="false" outlineLevel="0" collapsed="false">
      <c r="C313" s="0" t="s">
        <v>132</v>
      </c>
      <c r="D313" s="0" t="s">
        <v>411</v>
      </c>
      <c r="F313" s="0" t="s">
        <v>142</v>
      </c>
      <c r="G313" s="0" t="s">
        <v>511</v>
      </c>
    </row>
    <row r="314" customFormat="false" ht="15" hidden="false" customHeight="false" outlineLevel="0" collapsed="false">
      <c r="C314" s="0" t="s">
        <v>132</v>
      </c>
      <c r="D314" s="0" t="s">
        <v>412</v>
      </c>
      <c r="F314" s="0" t="s">
        <v>142</v>
      </c>
      <c r="G314" s="0" t="s">
        <v>512</v>
      </c>
    </row>
    <row r="315" customFormat="false" ht="15" hidden="false" customHeight="false" outlineLevel="0" collapsed="false">
      <c r="C315" s="0" t="s">
        <v>132</v>
      </c>
      <c r="D315" s="0" t="s">
        <v>413</v>
      </c>
      <c r="F315" s="0" t="s">
        <v>142</v>
      </c>
      <c r="G315" s="0" t="s">
        <v>513</v>
      </c>
    </row>
    <row r="316" customFormat="false" ht="15" hidden="false" customHeight="false" outlineLevel="0" collapsed="false">
      <c r="C316" s="0" t="s">
        <v>132</v>
      </c>
      <c r="D316" s="0" t="s">
        <v>414</v>
      </c>
      <c r="F316" s="0" t="s">
        <v>142</v>
      </c>
      <c r="G316" s="0" t="s">
        <v>514</v>
      </c>
    </row>
    <row r="317" customFormat="false" ht="15" hidden="false" customHeight="false" outlineLevel="0" collapsed="false">
      <c r="C317" s="0" t="s">
        <v>132</v>
      </c>
      <c r="D317" s="0" t="s">
        <v>415</v>
      </c>
      <c r="F317" s="0" t="s">
        <v>142</v>
      </c>
      <c r="G317" s="0" t="s">
        <v>515</v>
      </c>
    </row>
    <row r="318" customFormat="false" ht="15" hidden="false" customHeight="false" outlineLevel="0" collapsed="false">
      <c r="C318" s="0" t="s">
        <v>132</v>
      </c>
      <c r="D318" s="0" t="s">
        <v>187</v>
      </c>
      <c r="F318" s="0" t="s">
        <v>142</v>
      </c>
      <c r="G318" s="0" t="s">
        <v>516</v>
      </c>
    </row>
    <row r="319" customFormat="false" ht="15" hidden="false" customHeight="false" outlineLevel="0" collapsed="false">
      <c r="C319" s="0" t="s">
        <v>132</v>
      </c>
      <c r="D319" s="0" t="s">
        <v>416</v>
      </c>
      <c r="F319" s="0" t="s">
        <v>142</v>
      </c>
      <c r="G319" s="0" t="s">
        <v>517</v>
      </c>
    </row>
    <row r="320" customFormat="false" ht="15" hidden="false" customHeight="false" outlineLevel="0" collapsed="false">
      <c r="C320" s="0" t="s">
        <v>132</v>
      </c>
      <c r="D320" s="0" t="s">
        <v>417</v>
      </c>
      <c r="F320" s="0" t="s">
        <v>142</v>
      </c>
      <c r="G320" s="0" t="s">
        <v>518</v>
      </c>
    </row>
    <row r="321" customFormat="false" ht="15" hidden="false" customHeight="false" outlineLevel="0" collapsed="false">
      <c r="C321" s="0" t="s">
        <v>132</v>
      </c>
      <c r="D321" s="0" t="s">
        <v>418</v>
      </c>
      <c r="F321" s="0" t="s">
        <v>142</v>
      </c>
      <c r="G321" s="0" t="s">
        <v>519</v>
      </c>
    </row>
    <row r="322" customFormat="false" ht="15" hidden="false" customHeight="false" outlineLevel="0" collapsed="false">
      <c r="C322" s="0" t="s">
        <v>132</v>
      </c>
      <c r="D322" s="0" t="s">
        <v>419</v>
      </c>
      <c r="F322" s="0" t="s">
        <v>142</v>
      </c>
      <c r="G322" s="0" t="s">
        <v>520</v>
      </c>
    </row>
    <row r="323" customFormat="false" ht="15" hidden="false" customHeight="false" outlineLevel="0" collapsed="false">
      <c r="C323" s="0" t="s">
        <v>132</v>
      </c>
      <c r="D323" s="0" t="s">
        <v>420</v>
      </c>
      <c r="F323" s="0" t="s">
        <v>142</v>
      </c>
      <c r="G323" s="0" t="s">
        <v>521</v>
      </c>
    </row>
    <row r="324" customFormat="false" ht="15" hidden="false" customHeight="false" outlineLevel="0" collapsed="false">
      <c r="C324" s="0" t="s">
        <v>132</v>
      </c>
      <c r="D324" s="0" t="s">
        <v>421</v>
      </c>
      <c r="F324" s="0" t="s">
        <v>142</v>
      </c>
      <c r="G324" s="0" t="s">
        <v>522</v>
      </c>
    </row>
    <row r="325" customFormat="false" ht="15" hidden="false" customHeight="false" outlineLevel="0" collapsed="false">
      <c r="C325" s="0" t="s">
        <v>132</v>
      </c>
      <c r="D325" s="0" t="s">
        <v>523</v>
      </c>
      <c r="F325" s="0" t="s">
        <v>142</v>
      </c>
      <c r="G325" s="0" t="s">
        <v>524</v>
      </c>
    </row>
    <row r="326" customFormat="false" ht="15" hidden="false" customHeight="false" outlineLevel="0" collapsed="false">
      <c r="C326" s="0" t="s">
        <v>132</v>
      </c>
      <c r="D326" s="0" t="s">
        <v>525</v>
      </c>
      <c r="F326" s="0" t="s">
        <v>142</v>
      </c>
      <c r="G326" s="0" t="s">
        <v>526</v>
      </c>
    </row>
    <row r="327" customFormat="false" ht="15" hidden="false" customHeight="false" outlineLevel="0" collapsed="false">
      <c r="C327" s="0" t="s">
        <v>132</v>
      </c>
      <c r="D327" s="0" t="s">
        <v>527</v>
      </c>
      <c r="F327" s="0" t="s">
        <v>142</v>
      </c>
      <c r="G327" s="0" t="s">
        <v>528</v>
      </c>
    </row>
    <row r="328" customFormat="false" ht="15" hidden="false" customHeight="false" outlineLevel="0" collapsed="false">
      <c r="C328" s="0" t="s">
        <v>132</v>
      </c>
      <c r="D328" s="0" t="s">
        <v>529</v>
      </c>
      <c r="F328" s="0" t="s">
        <v>142</v>
      </c>
      <c r="G328" s="0" t="s">
        <v>530</v>
      </c>
    </row>
    <row r="329" customFormat="false" ht="15" hidden="false" customHeight="false" outlineLevel="0" collapsed="false">
      <c r="C329" s="0" t="s">
        <v>132</v>
      </c>
      <c r="D329" s="0" t="s">
        <v>531</v>
      </c>
      <c r="F329" s="0" t="s">
        <v>142</v>
      </c>
      <c r="G329" s="0" t="s">
        <v>377</v>
      </c>
    </row>
    <row r="330" customFormat="false" ht="15" hidden="false" customHeight="false" outlineLevel="0" collapsed="false">
      <c r="C330" s="0" t="s">
        <v>134</v>
      </c>
      <c r="D330" s="0" t="s">
        <v>422</v>
      </c>
      <c r="F330" s="0" t="s">
        <v>142</v>
      </c>
      <c r="G330" s="0" t="s">
        <v>532</v>
      </c>
    </row>
    <row r="331" customFormat="false" ht="15" hidden="false" customHeight="false" outlineLevel="0" collapsed="false">
      <c r="C331" s="0" t="s">
        <v>134</v>
      </c>
      <c r="D331" s="0" t="s">
        <v>423</v>
      </c>
      <c r="F331" s="0" t="s">
        <v>144</v>
      </c>
      <c r="G331" s="0" t="s">
        <v>533</v>
      </c>
    </row>
    <row r="332" customFormat="false" ht="15" hidden="false" customHeight="false" outlineLevel="0" collapsed="false">
      <c r="C332" s="0" t="s">
        <v>134</v>
      </c>
      <c r="D332" s="0" t="s">
        <v>424</v>
      </c>
      <c r="F332" s="0" t="s">
        <v>144</v>
      </c>
      <c r="G332" s="0" t="s">
        <v>534</v>
      </c>
    </row>
    <row r="333" customFormat="false" ht="15" hidden="false" customHeight="false" outlineLevel="0" collapsed="false">
      <c r="C333" s="0" t="s">
        <v>134</v>
      </c>
      <c r="D333" s="0" t="s">
        <v>308</v>
      </c>
      <c r="F333" s="0" t="s">
        <v>144</v>
      </c>
      <c r="G333" s="0" t="s">
        <v>535</v>
      </c>
    </row>
    <row r="334" customFormat="false" ht="15" hidden="false" customHeight="false" outlineLevel="0" collapsed="false">
      <c r="C334" s="0" t="s">
        <v>134</v>
      </c>
      <c r="D334" s="0" t="s">
        <v>425</v>
      </c>
      <c r="F334" s="0" t="s">
        <v>144</v>
      </c>
      <c r="G334" s="0" t="s">
        <v>536</v>
      </c>
    </row>
    <row r="335" customFormat="false" ht="15" hidden="false" customHeight="false" outlineLevel="0" collapsed="false">
      <c r="C335" s="0" t="s">
        <v>134</v>
      </c>
      <c r="D335" s="0" t="s">
        <v>426</v>
      </c>
      <c r="F335" s="0" t="s">
        <v>144</v>
      </c>
      <c r="G335" s="0" t="s">
        <v>537</v>
      </c>
    </row>
    <row r="336" customFormat="false" ht="15" hidden="false" customHeight="false" outlineLevel="0" collapsed="false">
      <c r="C336" s="0" t="s">
        <v>134</v>
      </c>
      <c r="D336" s="0" t="s">
        <v>427</v>
      </c>
      <c r="F336" s="0" t="s">
        <v>144</v>
      </c>
      <c r="G336" s="0" t="s">
        <v>538</v>
      </c>
    </row>
    <row r="337" customFormat="false" ht="15" hidden="false" customHeight="false" outlineLevel="0" collapsed="false">
      <c r="C337" s="0" t="s">
        <v>134</v>
      </c>
      <c r="D337" s="0" t="s">
        <v>429</v>
      </c>
      <c r="F337" s="0" t="s">
        <v>144</v>
      </c>
      <c r="G337" s="0" t="s">
        <v>539</v>
      </c>
    </row>
    <row r="338" customFormat="false" ht="15" hidden="false" customHeight="false" outlineLevel="0" collapsed="false">
      <c r="C338" s="0" t="s">
        <v>134</v>
      </c>
      <c r="D338" s="0" t="s">
        <v>431</v>
      </c>
      <c r="F338" s="0" t="s">
        <v>144</v>
      </c>
      <c r="G338" s="0" t="s">
        <v>540</v>
      </c>
    </row>
    <row r="339" customFormat="false" ht="15" hidden="false" customHeight="false" outlineLevel="0" collapsed="false">
      <c r="C339" s="0" t="s">
        <v>134</v>
      </c>
      <c r="D339" s="0" t="s">
        <v>433</v>
      </c>
      <c r="F339" s="0" t="s">
        <v>144</v>
      </c>
      <c r="G339" s="0" t="s">
        <v>541</v>
      </c>
    </row>
    <row r="340" customFormat="false" ht="15" hidden="false" customHeight="false" outlineLevel="0" collapsed="false">
      <c r="C340" s="0" t="s">
        <v>134</v>
      </c>
      <c r="D340" s="0" t="s">
        <v>435</v>
      </c>
      <c r="F340" s="0" t="s">
        <v>144</v>
      </c>
      <c r="G340" s="0" t="s">
        <v>542</v>
      </c>
    </row>
    <row r="341" customFormat="false" ht="15" hidden="false" customHeight="false" outlineLevel="0" collapsed="false">
      <c r="C341" s="0" t="s">
        <v>134</v>
      </c>
      <c r="D341" s="0" t="s">
        <v>437</v>
      </c>
      <c r="F341" s="0" t="s">
        <v>144</v>
      </c>
      <c r="G341" s="0" t="s">
        <v>543</v>
      </c>
    </row>
    <row r="342" customFormat="false" ht="15" hidden="false" customHeight="false" outlineLevel="0" collapsed="false">
      <c r="C342" s="0" t="s">
        <v>134</v>
      </c>
      <c r="D342" s="0" t="s">
        <v>270</v>
      </c>
      <c r="F342" s="0" t="s">
        <v>144</v>
      </c>
      <c r="G342" s="0" t="s">
        <v>267</v>
      </c>
    </row>
    <row r="343" customFormat="false" ht="15" hidden="false" customHeight="false" outlineLevel="0" collapsed="false">
      <c r="C343" s="0" t="s">
        <v>134</v>
      </c>
      <c r="D343" s="0" t="s">
        <v>440</v>
      </c>
      <c r="F343" s="0" t="s">
        <v>144</v>
      </c>
      <c r="G343" s="0" t="s">
        <v>272</v>
      </c>
    </row>
    <row r="344" customFormat="false" ht="15" hidden="false" customHeight="false" outlineLevel="0" collapsed="false">
      <c r="C344" s="0" t="s">
        <v>134</v>
      </c>
      <c r="D344" s="0" t="s">
        <v>442</v>
      </c>
      <c r="F344" s="0" t="s">
        <v>144</v>
      </c>
      <c r="G344" s="0" t="s">
        <v>544</v>
      </c>
    </row>
    <row r="345" customFormat="false" ht="15" hidden="false" customHeight="false" outlineLevel="0" collapsed="false">
      <c r="C345" s="0" t="s">
        <v>134</v>
      </c>
      <c r="D345" s="0" t="s">
        <v>443</v>
      </c>
      <c r="F345" s="0" t="s">
        <v>144</v>
      </c>
      <c r="G345" s="0" t="s">
        <v>545</v>
      </c>
    </row>
    <row r="346" customFormat="false" ht="15" hidden="false" customHeight="false" outlineLevel="0" collapsed="false">
      <c r="C346" s="0" t="s">
        <v>134</v>
      </c>
      <c r="D346" s="0" t="s">
        <v>444</v>
      </c>
      <c r="F346" s="0" t="s">
        <v>144</v>
      </c>
      <c r="G346" s="0" t="s">
        <v>546</v>
      </c>
    </row>
    <row r="347" customFormat="false" ht="15" hidden="false" customHeight="false" outlineLevel="0" collapsed="false">
      <c r="C347" s="0" t="s">
        <v>134</v>
      </c>
      <c r="D347" s="0" t="s">
        <v>137</v>
      </c>
      <c r="F347" s="0" t="s">
        <v>144</v>
      </c>
      <c r="G347" s="0" t="s">
        <v>547</v>
      </c>
    </row>
    <row r="348" customFormat="false" ht="15" hidden="false" customHeight="false" outlineLevel="0" collapsed="false">
      <c r="C348" s="0" t="s">
        <v>134</v>
      </c>
      <c r="D348" s="0" t="s">
        <v>445</v>
      </c>
      <c r="F348" s="0" t="s">
        <v>146</v>
      </c>
      <c r="G348" s="0" t="s">
        <v>548</v>
      </c>
    </row>
    <row r="349" customFormat="false" ht="15" hidden="false" customHeight="false" outlineLevel="0" collapsed="false">
      <c r="C349" s="0" t="s">
        <v>134</v>
      </c>
      <c r="D349" s="0" t="s">
        <v>446</v>
      </c>
      <c r="F349" s="0" t="s">
        <v>146</v>
      </c>
      <c r="G349" s="0" t="s">
        <v>549</v>
      </c>
    </row>
    <row r="350" customFormat="false" ht="15" hidden="false" customHeight="false" outlineLevel="0" collapsed="false">
      <c r="C350" s="0" t="s">
        <v>134</v>
      </c>
      <c r="D350" s="0" t="s">
        <v>447</v>
      </c>
      <c r="F350" s="0" t="s">
        <v>146</v>
      </c>
      <c r="G350" s="0" t="s">
        <v>550</v>
      </c>
    </row>
    <row r="351" customFormat="false" ht="15" hidden="false" customHeight="false" outlineLevel="0" collapsed="false">
      <c r="C351" s="0" t="s">
        <v>134</v>
      </c>
      <c r="D351" s="0" t="s">
        <v>448</v>
      </c>
      <c r="F351" s="0" t="s">
        <v>146</v>
      </c>
      <c r="G351" s="0" t="s">
        <v>551</v>
      </c>
    </row>
    <row r="352" customFormat="false" ht="15" hidden="false" customHeight="false" outlineLevel="0" collapsed="false">
      <c r="C352" s="0" t="s">
        <v>134</v>
      </c>
      <c r="D352" s="0" t="s">
        <v>552</v>
      </c>
      <c r="F352" s="0" t="s">
        <v>146</v>
      </c>
      <c r="G352" s="0" t="s">
        <v>553</v>
      </c>
    </row>
    <row r="353" customFormat="false" ht="15" hidden="false" customHeight="false" outlineLevel="0" collapsed="false">
      <c r="C353" s="0" t="s">
        <v>134</v>
      </c>
      <c r="D353" s="0" t="s">
        <v>554</v>
      </c>
      <c r="F353" s="0" t="s">
        <v>146</v>
      </c>
      <c r="G353" s="0" t="s">
        <v>555</v>
      </c>
    </row>
    <row r="354" customFormat="false" ht="15" hidden="false" customHeight="false" outlineLevel="0" collapsed="false">
      <c r="C354" s="0" t="s">
        <v>134</v>
      </c>
      <c r="D354" s="0" t="s">
        <v>556</v>
      </c>
      <c r="F354" s="0" t="s">
        <v>146</v>
      </c>
      <c r="G354" s="0" t="s">
        <v>557</v>
      </c>
    </row>
    <row r="355" customFormat="false" ht="15" hidden="false" customHeight="false" outlineLevel="0" collapsed="false">
      <c r="C355" s="0" t="s">
        <v>134</v>
      </c>
      <c r="D355" s="0" t="s">
        <v>558</v>
      </c>
      <c r="F355" s="0" t="s">
        <v>146</v>
      </c>
      <c r="G355" s="0" t="s">
        <v>559</v>
      </c>
    </row>
    <row r="356" customFormat="false" ht="15" hidden="false" customHeight="false" outlineLevel="0" collapsed="false">
      <c r="C356" s="0" t="s">
        <v>134</v>
      </c>
      <c r="D356" s="0" t="s">
        <v>560</v>
      </c>
      <c r="F356" s="0" t="s">
        <v>146</v>
      </c>
      <c r="G356" s="0" t="s">
        <v>561</v>
      </c>
    </row>
    <row r="357" customFormat="false" ht="15" hidden="false" customHeight="false" outlineLevel="0" collapsed="false">
      <c r="C357" s="0" t="s">
        <v>134</v>
      </c>
      <c r="D357" s="0" t="s">
        <v>562</v>
      </c>
      <c r="F357" s="0" t="s">
        <v>146</v>
      </c>
      <c r="G357" s="0" t="s">
        <v>563</v>
      </c>
    </row>
    <row r="358" customFormat="false" ht="15" hidden="false" customHeight="false" outlineLevel="0" collapsed="false">
      <c r="C358" s="0" t="s">
        <v>136</v>
      </c>
      <c r="D358" s="0" t="s">
        <v>449</v>
      </c>
      <c r="F358" s="0" t="s">
        <v>146</v>
      </c>
      <c r="G358" s="0" t="s">
        <v>564</v>
      </c>
    </row>
    <row r="359" customFormat="false" ht="15" hidden="false" customHeight="false" outlineLevel="0" collapsed="false">
      <c r="C359" s="0" t="s">
        <v>136</v>
      </c>
      <c r="D359" s="0" t="s">
        <v>450</v>
      </c>
      <c r="F359" s="0" t="s">
        <v>146</v>
      </c>
      <c r="G359" s="0" t="s">
        <v>565</v>
      </c>
    </row>
    <row r="360" customFormat="false" ht="15" hidden="false" customHeight="false" outlineLevel="0" collapsed="false">
      <c r="C360" s="0" t="s">
        <v>136</v>
      </c>
      <c r="D360" s="0" t="s">
        <v>451</v>
      </c>
      <c r="F360" s="0" t="s">
        <v>146</v>
      </c>
      <c r="G360" s="0" t="s">
        <v>566</v>
      </c>
    </row>
    <row r="361" customFormat="false" ht="15" hidden="false" customHeight="false" outlineLevel="0" collapsed="false">
      <c r="C361" s="0" t="s">
        <v>136</v>
      </c>
      <c r="D361" s="0" t="s">
        <v>452</v>
      </c>
      <c r="F361" s="0" t="s">
        <v>146</v>
      </c>
      <c r="G361" s="0" t="s">
        <v>567</v>
      </c>
    </row>
    <row r="362" customFormat="false" ht="15" hidden="false" customHeight="false" outlineLevel="0" collapsed="false">
      <c r="C362" s="0" t="s">
        <v>136</v>
      </c>
      <c r="D362" s="0" t="s">
        <v>129</v>
      </c>
      <c r="F362" s="0" t="s">
        <v>146</v>
      </c>
      <c r="G362" s="0" t="s">
        <v>568</v>
      </c>
    </row>
    <row r="363" customFormat="false" ht="15" hidden="false" customHeight="false" outlineLevel="0" collapsed="false">
      <c r="C363" s="0" t="s">
        <v>136</v>
      </c>
      <c r="D363" s="0" t="s">
        <v>453</v>
      </c>
      <c r="F363" s="0" t="s">
        <v>146</v>
      </c>
      <c r="G363" s="0" t="s">
        <v>569</v>
      </c>
    </row>
    <row r="364" customFormat="false" ht="15" hidden="false" customHeight="false" outlineLevel="0" collapsed="false">
      <c r="C364" s="0" t="s">
        <v>136</v>
      </c>
      <c r="D364" s="0" t="s">
        <v>454</v>
      </c>
      <c r="F364" s="0" t="s">
        <v>146</v>
      </c>
      <c r="G364" s="0" t="s">
        <v>570</v>
      </c>
    </row>
    <row r="365" customFormat="false" ht="15" hidden="false" customHeight="false" outlineLevel="0" collapsed="false">
      <c r="C365" s="0" t="s">
        <v>136</v>
      </c>
      <c r="D365" s="0" t="s">
        <v>455</v>
      </c>
      <c r="F365" s="0" t="s">
        <v>146</v>
      </c>
      <c r="G365" s="0" t="s">
        <v>571</v>
      </c>
    </row>
    <row r="366" customFormat="false" ht="15" hidden="false" customHeight="false" outlineLevel="0" collapsed="false">
      <c r="C366" s="0" t="s">
        <v>136</v>
      </c>
      <c r="D366" s="0" t="s">
        <v>456</v>
      </c>
      <c r="F366" s="0" t="s">
        <v>146</v>
      </c>
      <c r="G366" s="0" t="s">
        <v>572</v>
      </c>
    </row>
    <row r="367" customFormat="false" ht="15" hidden="false" customHeight="false" outlineLevel="0" collapsed="false">
      <c r="C367" s="0" t="s">
        <v>136</v>
      </c>
      <c r="D367" s="0" t="s">
        <v>457</v>
      </c>
      <c r="F367" s="0" t="s">
        <v>146</v>
      </c>
      <c r="G367" s="0" t="s">
        <v>573</v>
      </c>
    </row>
    <row r="368" customFormat="false" ht="15" hidden="false" customHeight="false" outlineLevel="0" collapsed="false">
      <c r="C368" s="0" t="s">
        <v>136</v>
      </c>
      <c r="D368" s="0" t="s">
        <v>458</v>
      </c>
      <c r="F368" s="0" t="s">
        <v>148</v>
      </c>
      <c r="G368" s="0" t="s">
        <v>574</v>
      </c>
    </row>
    <row r="369" customFormat="false" ht="15" hidden="false" customHeight="false" outlineLevel="0" collapsed="false">
      <c r="C369" s="0" t="s">
        <v>136</v>
      </c>
      <c r="D369" s="0" t="s">
        <v>459</v>
      </c>
      <c r="F369" s="0" t="s">
        <v>148</v>
      </c>
      <c r="G369" s="0" t="s">
        <v>575</v>
      </c>
    </row>
    <row r="370" customFormat="false" ht="15" hidden="false" customHeight="false" outlineLevel="0" collapsed="false">
      <c r="C370" s="0" t="s">
        <v>136</v>
      </c>
      <c r="D370" s="0" t="s">
        <v>460</v>
      </c>
      <c r="F370" s="0" t="s">
        <v>148</v>
      </c>
      <c r="G370" s="0" t="s">
        <v>576</v>
      </c>
    </row>
    <row r="371" customFormat="false" ht="15" hidden="false" customHeight="false" outlineLevel="0" collapsed="false">
      <c r="C371" s="0" t="s">
        <v>136</v>
      </c>
      <c r="D371" s="0" t="s">
        <v>461</v>
      </c>
      <c r="F371" s="0" t="s">
        <v>148</v>
      </c>
      <c r="G371" s="0" t="s">
        <v>577</v>
      </c>
    </row>
    <row r="372" customFormat="false" ht="15" hidden="false" customHeight="false" outlineLevel="0" collapsed="false">
      <c r="C372" s="0" t="s">
        <v>136</v>
      </c>
      <c r="D372" s="0" t="s">
        <v>463</v>
      </c>
      <c r="F372" s="0" t="s">
        <v>148</v>
      </c>
      <c r="G372" s="0" t="s">
        <v>578</v>
      </c>
    </row>
    <row r="373" customFormat="false" ht="15" hidden="false" customHeight="false" outlineLevel="0" collapsed="false">
      <c r="C373" s="0" t="s">
        <v>136</v>
      </c>
      <c r="D373" s="0" t="s">
        <v>465</v>
      </c>
      <c r="F373" s="0" t="s">
        <v>148</v>
      </c>
      <c r="G373" s="0" t="s">
        <v>579</v>
      </c>
    </row>
    <row r="374" customFormat="false" ht="15" hidden="false" customHeight="false" outlineLevel="0" collapsed="false">
      <c r="C374" s="0" t="s">
        <v>136</v>
      </c>
      <c r="D374" s="0" t="s">
        <v>467</v>
      </c>
      <c r="F374" s="0" t="s">
        <v>148</v>
      </c>
      <c r="G374" s="0" t="s">
        <v>580</v>
      </c>
    </row>
    <row r="375" customFormat="false" ht="15" hidden="false" customHeight="false" outlineLevel="0" collapsed="false">
      <c r="C375" s="0" t="s">
        <v>136</v>
      </c>
      <c r="D375" s="0" t="s">
        <v>469</v>
      </c>
      <c r="F375" s="0" t="s">
        <v>148</v>
      </c>
      <c r="G375" s="0" t="s">
        <v>581</v>
      </c>
    </row>
    <row r="376" customFormat="false" ht="15" hidden="false" customHeight="false" outlineLevel="0" collapsed="false">
      <c r="C376" s="0" t="s">
        <v>136</v>
      </c>
      <c r="D376" s="0" t="s">
        <v>582</v>
      </c>
      <c r="F376" s="0" t="s">
        <v>148</v>
      </c>
      <c r="G376" s="0" t="s">
        <v>583</v>
      </c>
    </row>
    <row r="377" customFormat="false" ht="15" hidden="false" customHeight="false" outlineLevel="0" collapsed="false">
      <c r="C377" s="0" t="s">
        <v>136</v>
      </c>
      <c r="D377" s="0" t="s">
        <v>584</v>
      </c>
      <c r="F377" s="0" t="s">
        <v>148</v>
      </c>
      <c r="G377" s="0" t="s">
        <v>585</v>
      </c>
    </row>
    <row r="378" customFormat="false" ht="15" hidden="false" customHeight="false" outlineLevel="0" collapsed="false">
      <c r="C378" s="0" t="s">
        <v>136</v>
      </c>
      <c r="D378" s="0" t="s">
        <v>586</v>
      </c>
      <c r="F378" s="0" t="s">
        <v>148</v>
      </c>
      <c r="G378" s="0" t="s">
        <v>587</v>
      </c>
    </row>
    <row r="379" customFormat="false" ht="15" hidden="false" customHeight="false" outlineLevel="0" collapsed="false">
      <c r="C379" s="0" t="s">
        <v>136</v>
      </c>
      <c r="D379" s="0" t="s">
        <v>588</v>
      </c>
      <c r="F379" s="0" t="s">
        <v>148</v>
      </c>
      <c r="G379" s="0" t="s">
        <v>359</v>
      </c>
    </row>
    <row r="380" customFormat="false" ht="15" hidden="false" customHeight="false" outlineLevel="0" collapsed="false">
      <c r="C380" s="0" t="s">
        <v>136</v>
      </c>
      <c r="D380" s="0" t="s">
        <v>208</v>
      </c>
      <c r="F380" s="0" t="s">
        <v>148</v>
      </c>
      <c r="G380" s="0" t="s">
        <v>589</v>
      </c>
    </row>
    <row r="381" customFormat="false" ht="15" hidden="false" customHeight="false" outlineLevel="0" collapsed="false">
      <c r="C381" s="0" t="s">
        <v>138</v>
      </c>
      <c r="D381" s="0" t="s">
        <v>471</v>
      </c>
      <c r="F381" s="0" t="s">
        <v>148</v>
      </c>
      <c r="G381" s="0" t="s">
        <v>590</v>
      </c>
    </row>
    <row r="382" customFormat="false" ht="15" hidden="false" customHeight="false" outlineLevel="0" collapsed="false">
      <c r="C382" s="0" t="s">
        <v>138</v>
      </c>
      <c r="D382" s="0" t="s">
        <v>473</v>
      </c>
      <c r="F382" s="0" t="s">
        <v>148</v>
      </c>
      <c r="G382" s="0" t="s">
        <v>591</v>
      </c>
    </row>
    <row r="383" customFormat="false" ht="15" hidden="false" customHeight="false" outlineLevel="0" collapsed="false">
      <c r="C383" s="0" t="s">
        <v>138</v>
      </c>
      <c r="D383" s="0" t="s">
        <v>474</v>
      </c>
      <c r="F383" s="0" t="s">
        <v>148</v>
      </c>
      <c r="G383" s="0" t="s">
        <v>592</v>
      </c>
    </row>
    <row r="384" customFormat="false" ht="15" hidden="false" customHeight="false" outlineLevel="0" collapsed="false">
      <c r="C384" s="0" t="s">
        <v>138</v>
      </c>
      <c r="D384" s="0" t="s">
        <v>475</v>
      </c>
      <c r="F384" s="0" t="s">
        <v>151</v>
      </c>
      <c r="G384" s="0" t="s">
        <v>593</v>
      </c>
    </row>
    <row r="385" customFormat="false" ht="15" hidden="false" customHeight="false" outlineLevel="0" collapsed="false">
      <c r="C385" s="0" t="s">
        <v>138</v>
      </c>
      <c r="D385" s="0" t="s">
        <v>476</v>
      </c>
      <c r="F385" s="0" t="s">
        <v>151</v>
      </c>
      <c r="G385" s="0" t="s">
        <v>594</v>
      </c>
    </row>
    <row r="386" customFormat="false" ht="15" hidden="false" customHeight="false" outlineLevel="0" collapsed="false">
      <c r="C386" s="0" t="s">
        <v>138</v>
      </c>
      <c r="D386" s="0" t="s">
        <v>477</v>
      </c>
      <c r="F386" s="0" t="s">
        <v>151</v>
      </c>
      <c r="G386" s="0" t="s">
        <v>595</v>
      </c>
    </row>
    <row r="387" customFormat="false" ht="15" hidden="false" customHeight="false" outlineLevel="0" collapsed="false">
      <c r="C387" s="0" t="s">
        <v>138</v>
      </c>
      <c r="D387" s="0" t="s">
        <v>478</v>
      </c>
      <c r="F387" s="0" t="s">
        <v>151</v>
      </c>
      <c r="G387" s="0" t="s">
        <v>596</v>
      </c>
    </row>
    <row r="388" customFormat="false" ht="15" hidden="false" customHeight="false" outlineLevel="0" collapsed="false">
      <c r="C388" s="0" t="s">
        <v>138</v>
      </c>
      <c r="D388" s="0" t="s">
        <v>479</v>
      </c>
      <c r="F388" s="0" t="s">
        <v>151</v>
      </c>
      <c r="G388" s="0" t="s">
        <v>597</v>
      </c>
    </row>
    <row r="389" customFormat="false" ht="15" hidden="false" customHeight="false" outlineLevel="0" collapsed="false">
      <c r="C389" s="0" t="s">
        <v>138</v>
      </c>
      <c r="D389" s="0" t="s">
        <v>480</v>
      </c>
      <c r="F389" s="0" t="s">
        <v>151</v>
      </c>
      <c r="G389" s="0" t="s">
        <v>598</v>
      </c>
    </row>
    <row r="390" customFormat="false" ht="15" hidden="false" customHeight="false" outlineLevel="0" collapsed="false">
      <c r="C390" s="0" t="s">
        <v>138</v>
      </c>
      <c r="D390" s="0" t="s">
        <v>481</v>
      </c>
      <c r="F390" s="0" t="s">
        <v>151</v>
      </c>
      <c r="G390" s="0" t="s">
        <v>599</v>
      </c>
    </row>
    <row r="391" customFormat="false" ht="15" hidden="false" customHeight="false" outlineLevel="0" collapsed="false">
      <c r="C391" s="0" t="s">
        <v>138</v>
      </c>
      <c r="D391" s="0" t="s">
        <v>482</v>
      </c>
      <c r="F391" s="0" t="s">
        <v>151</v>
      </c>
      <c r="G391" s="0" t="s">
        <v>600</v>
      </c>
    </row>
    <row r="392" customFormat="false" ht="15" hidden="false" customHeight="false" outlineLevel="0" collapsed="false">
      <c r="C392" s="0" t="s">
        <v>138</v>
      </c>
      <c r="D392" s="0" t="s">
        <v>483</v>
      </c>
      <c r="F392" s="0" t="s">
        <v>151</v>
      </c>
      <c r="G392" s="0" t="s">
        <v>601</v>
      </c>
    </row>
    <row r="393" customFormat="false" ht="15" hidden="false" customHeight="false" outlineLevel="0" collapsed="false">
      <c r="C393" s="0" t="s">
        <v>138</v>
      </c>
      <c r="D393" s="0" t="s">
        <v>334</v>
      </c>
      <c r="F393" s="0" t="s">
        <v>151</v>
      </c>
      <c r="G393" s="0" t="s">
        <v>602</v>
      </c>
    </row>
    <row r="394" customFormat="false" ht="15" hidden="false" customHeight="false" outlineLevel="0" collapsed="false">
      <c r="C394" s="0" t="s">
        <v>138</v>
      </c>
      <c r="D394" s="0" t="s">
        <v>484</v>
      </c>
      <c r="F394" s="0" t="s">
        <v>151</v>
      </c>
      <c r="G394" s="0" t="s">
        <v>603</v>
      </c>
    </row>
    <row r="395" customFormat="false" ht="15" hidden="false" customHeight="false" outlineLevel="0" collapsed="false">
      <c r="C395" s="0" t="s">
        <v>138</v>
      </c>
      <c r="D395" s="0" t="s">
        <v>485</v>
      </c>
      <c r="F395" s="0" t="s">
        <v>151</v>
      </c>
      <c r="G395" s="0" t="s">
        <v>604</v>
      </c>
    </row>
    <row r="396" customFormat="false" ht="15" hidden="false" customHeight="false" outlineLevel="0" collapsed="false">
      <c r="C396" s="0" t="s">
        <v>138</v>
      </c>
      <c r="D396" s="0" t="s">
        <v>486</v>
      </c>
      <c r="F396" s="0" t="s">
        <v>151</v>
      </c>
      <c r="G396" s="0" t="s">
        <v>605</v>
      </c>
    </row>
    <row r="397" customFormat="false" ht="15" hidden="false" customHeight="false" outlineLevel="0" collapsed="false">
      <c r="C397" s="0" t="s">
        <v>138</v>
      </c>
      <c r="D397" s="0" t="s">
        <v>487</v>
      </c>
      <c r="F397" s="0" t="s">
        <v>151</v>
      </c>
      <c r="G397" s="0" t="s">
        <v>606</v>
      </c>
    </row>
    <row r="398" customFormat="false" ht="15" hidden="false" customHeight="false" outlineLevel="0" collapsed="false">
      <c r="C398" s="0" t="s">
        <v>138</v>
      </c>
      <c r="D398" s="0" t="s">
        <v>607</v>
      </c>
      <c r="F398" s="0" t="s">
        <v>151</v>
      </c>
      <c r="G398" s="0" t="s">
        <v>356</v>
      </c>
    </row>
    <row r="399" customFormat="false" ht="15" hidden="false" customHeight="false" outlineLevel="0" collapsed="false">
      <c r="C399" s="0" t="s">
        <v>138</v>
      </c>
      <c r="D399" s="0" t="s">
        <v>608</v>
      </c>
      <c r="F399" s="0" t="s">
        <v>151</v>
      </c>
      <c r="G399" s="0" t="s">
        <v>609</v>
      </c>
    </row>
    <row r="400" customFormat="false" ht="15" hidden="false" customHeight="false" outlineLevel="0" collapsed="false">
      <c r="C400" s="0" t="s">
        <v>138</v>
      </c>
      <c r="D400" s="0" t="s">
        <v>610</v>
      </c>
      <c r="F400" s="0" t="s">
        <v>151</v>
      </c>
      <c r="G400" s="0" t="s">
        <v>611</v>
      </c>
    </row>
    <row r="401" customFormat="false" ht="15" hidden="false" customHeight="false" outlineLevel="0" collapsed="false">
      <c r="C401" s="0" t="s">
        <v>138</v>
      </c>
      <c r="D401" s="0" t="s">
        <v>256</v>
      </c>
      <c r="F401" s="0" t="s">
        <v>151</v>
      </c>
      <c r="G401" s="0" t="s">
        <v>612</v>
      </c>
    </row>
    <row r="402" customFormat="false" ht="15" hidden="false" customHeight="false" outlineLevel="0" collapsed="false">
      <c r="C402" s="0" t="s">
        <v>140</v>
      </c>
      <c r="D402" s="0" t="s">
        <v>488</v>
      </c>
      <c r="F402" s="0" t="s">
        <v>151</v>
      </c>
      <c r="G402" s="0" t="s">
        <v>178</v>
      </c>
    </row>
    <row r="403" customFormat="false" ht="15" hidden="false" customHeight="false" outlineLevel="0" collapsed="false">
      <c r="C403" s="0" t="s">
        <v>140</v>
      </c>
      <c r="D403" s="0" t="s">
        <v>489</v>
      </c>
      <c r="F403" s="0" t="s">
        <v>151</v>
      </c>
      <c r="G403" s="0" t="s">
        <v>613</v>
      </c>
    </row>
    <row r="404" customFormat="false" ht="15" hidden="false" customHeight="false" outlineLevel="0" collapsed="false">
      <c r="C404" s="0" t="s">
        <v>140</v>
      </c>
      <c r="D404" s="0" t="s">
        <v>490</v>
      </c>
      <c r="F404" s="0" t="s">
        <v>151</v>
      </c>
      <c r="G404" s="0" t="s">
        <v>614</v>
      </c>
    </row>
    <row r="405" customFormat="false" ht="15" hidden="false" customHeight="false" outlineLevel="0" collapsed="false">
      <c r="C405" s="0" t="s">
        <v>140</v>
      </c>
      <c r="D405" s="0" t="s">
        <v>491</v>
      </c>
      <c r="F405" s="0" t="s">
        <v>154</v>
      </c>
      <c r="G405" s="0" t="s">
        <v>615</v>
      </c>
    </row>
    <row r="406" customFormat="false" ht="15" hidden="false" customHeight="false" outlineLevel="0" collapsed="false">
      <c r="C406" s="0" t="s">
        <v>140</v>
      </c>
      <c r="D406" s="0" t="s">
        <v>492</v>
      </c>
      <c r="F406" s="0" t="s">
        <v>154</v>
      </c>
      <c r="G406" s="0" t="s">
        <v>616</v>
      </c>
    </row>
    <row r="407" customFormat="false" ht="15" hidden="false" customHeight="false" outlineLevel="0" collapsed="false">
      <c r="C407" s="0" t="s">
        <v>140</v>
      </c>
      <c r="D407" s="0" t="s">
        <v>494</v>
      </c>
      <c r="F407" s="0" t="s">
        <v>154</v>
      </c>
      <c r="G407" s="0" t="s">
        <v>617</v>
      </c>
    </row>
    <row r="408" customFormat="false" ht="15" hidden="false" customHeight="false" outlineLevel="0" collapsed="false">
      <c r="C408" s="0" t="s">
        <v>140</v>
      </c>
      <c r="D408" s="0" t="s">
        <v>495</v>
      </c>
      <c r="F408" s="0" t="s">
        <v>154</v>
      </c>
      <c r="G408" s="0" t="s">
        <v>618</v>
      </c>
    </row>
    <row r="409" customFormat="false" ht="15" hidden="false" customHeight="false" outlineLevel="0" collapsed="false">
      <c r="C409" s="0" t="s">
        <v>140</v>
      </c>
      <c r="D409" s="0" t="s">
        <v>497</v>
      </c>
      <c r="F409" s="0" t="s">
        <v>154</v>
      </c>
      <c r="G409" s="0" t="s">
        <v>619</v>
      </c>
    </row>
    <row r="410" customFormat="false" ht="15" hidden="false" customHeight="false" outlineLevel="0" collapsed="false">
      <c r="C410" s="0" t="s">
        <v>140</v>
      </c>
      <c r="D410" s="0" t="s">
        <v>499</v>
      </c>
      <c r="F410" s="0" t="s">
        <v>154</v>
      </c>
      <c r="G410" s="0" t="s">
        <v>620</v>
      </c>
    </row>
    <row r="411" customFormat="false" ht="15" hidden="false" customHeight="false" outlineLevel="0" collapsed="false">
      <c r="C411" s="0" t="s">
        <v>140</v>
      </c>
      <c r="D411" s="0" t="s">
        <v>501</v>
      </c>
      <c r="F411" s="0" t="s">
        <v>154</v>
      </c>
      <c r="G411" s="0" t="s">
        <v>621</v>
      </c>
    </row>
    <row r="412" customFormat="false" ht="15" hidden="false" customHeight="false" outlineLevel="0" collapsed="false">
      <c r="C412" s="0" t="s">
        <v>140</v>
      </c>
      <c r="D412" s="0" t="s">
        <v>503</v>
      </c>
      <c r="F412" s="0" t="s">
        <v>154</v>
      </c>
      <c r="G412" s="0" t="s">
        <v>622</v>
      </c>
    </row>
    <row r="413" customFormat="false" ht="15" hidden="false" customHeight="false" outlineLevel="0" collapsed="false">
      <c r="C413" s="0" t="s">
        <v>140</v>
      </c>
      <c r="D413" s="0" t="s">
        <v>504</v>
      </c>
      <c r="F413" s="0" t="s">
        <v>154</v>
      </c>
      <c r="G413" s="0" t="s">
        <v>623</v>
      </c>
    </row>
    <row r="414" customFormat="false" ht="15" hidden="false" customHeight="false" outlineLevel="0" collapsed="false">
      <c r="C414" s="0" t="s">
        <v>140</v>
      </c>
      <c r="D414" s="0" t="s">
        <v>506</v>
      </c>
      <c r="F414" s="0" t="s">
        <v>154</v>
      </c>
      <c r="G414" s="0" t="s">
        <v>624</v>
      </c>
    </row>
    <row r="415" customFormat="false" ht="15" hidden="false" customHeight="false" outlineLevel="0" collapsed="false">
      <c r="C415" s="0" t="s">
        <v>140</v>
      </c>
      <c r="D415" s="0" t="s">
        <v>507</v>
      </c>
      <c r="F415" s="0" t="s">
        <v>154</v>
      </c>
      <c r="G415" s="0" t="s">
        <v>625</v>
      </c>
    </row>
    <row r="416" customFormat="false" ht="15" hidden="false" customHeight="false" outlineLevel="0" collapsed="false">
      <c r="C416" s="0" t="s">
        <v>140</v>
      </c>
      <c r="D416" s="0" t="s">
        <v>508</v>
      </c>
      <c r="F416" s="0" t="s">
        <v>154</v>
      </c>
      <c r="G416" s="0" t="s">
        <v>626</v>
      </c>
    </row>
    <row r="417" customFormat="false" ht="15" hidden="false" customHeight="false" outlineLevel="0" collapsed="false">
      <c r="C417" s="0" t="s">
        <v>140</v>
      </c>
      <c r="D417" s="0" t="s">
        <v>509</v>
      </c>
      <c r="F417" s="0" t="s">
        <v>154</v>
      </c>
      <c r="G417" s="0" t="s">
        <v>627</v>
      </c>
    </row>
    <row r="418" customFormat="false" ht="15" hidden="false" customHeight="false" outlineLevel="0" collapsed="false">
      <c r="C418" s="0" t="s">
        <v>140</v>
      </c>
      <c r="D418" s="0" t="s">
        <v>628</v>
      </c>
      <c r="F418" s="0" t="s">
        <v>154</v>
      </c>
      <c r="G418" s="0" t="s">
        <v>507</v>
      </c>
    </row>
    <row r="419" customFormat="false" ht="15" hidden="false" customHeight="false" outlineLevel="0" collapsed="false">
      <c r="C419" s="0" t="s">
        <v>140</v>
      </c>
      <c r="D419" s="0" t="s">
        <v>629</v>
      </c>
      <c r="F419" s="0" t="s">
        <v>154</v>
      </c>
      <c r="G419" s="0" t="s">
        <v>630</v>
      </c>
    </row>
    <row r="420" customFormat="false" ht="15" hidden="false" customHeight="false" outlineLevel="0" collapsed="false">
      <c r="C420" s="0" t="s">
        <v>140</v>
      </c>
      <c r="D420" s="0" t="s">
        <v>631</v>
      </c>
      <c r="F420" s="0" t="s">
        <v>154</v>
      </c>
      <c r="G420" s="0" t="s">
        <v>632</v>
      </c>
    </row>
    <row r="421" customFormat="false" ht="15" hidden="false" customHeight="false" outlineLevel="0" collapsed="false">
      <c r="C421" s="0" t="s">
        <v>140</v>
      </c>
      <c r="D421" s="0" t="s">
        <v>161</v>
      </c>
      <c r="F421" s="0" t="s">
        <v>154</v>
      </c>
      <c r="G421" s="0" t="s">
        <v>441</v>
      </c>
    </row>
    <row r="422" customFormat="false" ht="15" hidden="false" customHeight="false" outlineLevel="0" collapsed="false">
      <c r="C422" s="0" t="s">
        <v>140</v>
      </c>
      <c r="D422" s="0" t="s">
        <v>313</v>
      </c>
      <c r="F422" s="0" t="s">
        <v>154</v>
      </c>
      <c r="G422" s="0" t="s">
        <v>633</v>
      </c>
    </row>
    <row r="423" customFormat="false" ht="15" hidden="false" customHeight="false" outlineLevel="0" collapsed="false">
      <c r="C423" s="0" t="s">
        <v>140</v>
      </c>
      <c r="D423" s="0" t="s">
        <v>400</v>
      </c>
      <c r="F423" s="0" t="s">
        <v>154</v>
      </c>
      <c r="G423" s="0" t="s">
        <v>428</v>
      </c>
    </row>
    <row r="424" customFormat="false" ht="15" hidden="false" customHeight="false" outlineLevel="0" collapsed="false">
      <c r="C424" s="0" t="s">
        <v>140</v>
      </c>
      <c r="D424" s="0" t="s">
        <v>634</v>
      </c>
      <c r="F424" s="0" t="s">
        <v>157</v>
      </c>
      <c r="G424" s="0" t="s">
        <v>635</v>
      </c>
    </row>
    <row r="425" customFormat="false" ht="15" hidden="false" customHeight="false" outlineLevel="0" collapsed="false">
      <c r="C425" s="0" t="s">
        <v>140</v>
      </c>
      <c r="D425" s="0" t="s">
        <v>636</v>
      </c>
      <c r="F425" s="0" t="s">
        <v>157</v>
      </c>
      <c r="G425" s="0" t="s">
        <v>637</v>
      </c>
    </row>
    <row r="426" customFormat="false" ht="15" hidden="false" customHeight="false" outlineLevel="0" collapsed="false">
      <c r="C426" s="0" t="s">
        <v>142</v>
      </c>
      <c r="D426" s="0" t="s">
        <v>510</v>
      </c>
      <c r="F426" s="0" t="s">
        <v>157</v>
      </c>
      <c r="G426" s="0" t="s">
        <v>638</v>
      </c>
    </row>
    <row r="427" customFormat="false" ht="15" hidden="false" customHeight="false" outlineLevel="0" collapsed="false">
      <c r="C427" s="0" t="s">
        <v>142</v>
      </c>
      <c r="D427" s="0" t="s">
        <v>511</v>
      </c>
      <c r="F427" s="0" t="s">
        <v>157</v>
      </c>
      <c r="G427" s="0" t="s">
        <v>639</v>
      </c>
    </row>
    <row r="428" customFormat="false" ht="15" hidden="false" customHeight="false" outlineLevel="0" collapsed="false">
      <c r="C428" s="0" t="s">
        <v>142</v>
      </c>
      <c r="D428" s="0" t="s">
        <v>512</v>
      </c>
      <c r="F428" s="0" t="s">
        <v>157</v>
      </c>
      <c r="G428" s="0" t="s">
        <v>640</v>
      </c>
    </row>
    <row r="429" customFormat="false" ht="15" hidden="false" customHeight="false" outlineLevel="0" collapsed="false">
      <c r="C429" s="0" t="s">
        <v>142</v>
      </c>
      <c r="D429" s="0" t="s">
        <v>513</v>
      </c>
      <c r="F429" s="0" t="s">
        <v>157</v>
      </c>
      <c r="G429" s="0" t="s">
        <v>641</v>
      </c>
    </row>
    <row r="430" customFormat="false" ht="15" hidden="false" customHeight="false" outlineLevel="0" collapsed="false">
      <c r="C430" s="0" t="s">
        <v>142</v>
      </c>
      <c r="D430" s="0" t="s">
        <v>514</v>
      </c>
      <c r="F430" s="0" t="s">
        <v>157</v>
      </c>
      <c r="G430" s="0" t="s">
        <v>642</v>
      </c>
    </row>
    <row r="431" customFormat="false" ht="15" hidden="false" customHeight="false" outlineLevel="0" collapsed="false">
      <c r="C431" s="0" t="s">
        <v>142</v>
      </c>
      <c r="D431" s="0" t="s">
        <v>515</v>
      </c>
      <c r="F431" s="0" t="s">
        <v>157</v>
      </c>
      <c r="G431" s="0" t="s">
        <v>643</v>
      </c>
    </row>
    <row r="432" customFormat="false" ht="15" hidden="false" customHeight="false" outlineLevel="0" collapsed="false">
      <c r="C432" s="0" t="s">
        <v>142</v>
      </c>
      <c r="D432" s="0" t="s">
        <v>516</v>
      </c>
      <c r="F432" s="0" t="s">
        <v>157</v>
      </c>
      <c r="G432" s="0" t="s">
        <v>644</v>
      </c>
    </row>
    <row r="433" customFormat="false" ht="15" hidden="false" customHeight="false" outlineLevel="0" collapsed="false">
      <c r="C433" s="0" t="s">
        <v>142</v>
      </c>
      <c r="D433" s="0" t="s">
        <v>517</v>
      </c>
      <c r="F433" s="0" t="s">
        <v>157</v>
      </c>
      <c r="G433" s="0" t="s">
        <v>645</v>
      </c>
    </row>
    <row r="434" customFormat="false" ht="15" hidden="false" customHeight="false" outlineLevel="0" collapsed="false">
      <c r="C434" s="0" t="s">
        <v>142</v>
      </c>
      <c r="D434" s="0" t="s">
        <v>518</v>
      </c>
      <c r="F434" s="0" t="s">
        <v>157</v>
      </c>
      <c r="G434" s="0" t="s">
        <v>646</v>
      </c>
    </row>
    <row r="435" customFormat="false" ht="15" hidden="false" customHeight="false" outlineLevel="0" collapsed="false">
      <c r="C435" s="0" t="s">
        <v>142</v>
      </c>
      <c r="D435" s="0" t="s">
        <v>519</v>
      </c>
      <c r="F435" s="0" t="s">
        <v>157</v>
      </c>
      <c r="G435" s="0" t="s">
        <v>647</v>
      </c>
    </row>
    <row r="436" customFormat="false" ht="15" hidden="false" customHeight="false" outlineLevel="0" collapsed="false">
      <c r="C436" s="0" t="s">
        <v>142</v>
      </c>
      <c r="D436" s="0" t="s">
        <v>520</v>
      </c>
      <c r="F436" s="0" t="s">
        <v>157</v>
      </c>
      <c r="G436" s="0" t="s">
        <v>648</v>
      </c>
    </row>
    <row r="437" customFormat="false" ht="15" hidden="false" customHeight="false" outlineLevel="0" collapsed="false">
      <c r="C437" s="0" t="s">
        <v>142</v>
      </c>
      <c r="D437" s="0" t="s">
        <v>521</v>
      </c>
      <c r="F437" s="0" t="s">
        <v>157</v>
      </c>
      <c r="G437" s="0" t="s">
        <v>252</v>
      </c>
    </row>
    <row r="438" customFormat="false" ht="15" hidden="false" customHeight="false" outlineLevel="0" collapsed="false">
      <c r="C438" s="0" t="s">
        <v>142</v>
      </c>
      <c r="D438" s="0" t="s">
        <v>522</v>
      </c>
      <c r="F438" s="0" t="s">
        <v>157</v>
      </c>
      <c r="G438" s="0" t="s">
        <v>649</v>
      </c>
    </row>
    <row r="439" customFormat="false" ht="15" hidden="false" customHeight="false" outlineLevel="0" collapsed="false">
      <c r="C439" s="0" t="s">
        <v>142</v>
      </c>
      <c r="D439" s="0" t="s">
        <v>524</v>
      </c>
      <c r="F439" s="0" t="s">
        <v>157</v>
      </c>
      <c r="G439" s="0" t="s">
        <v>650</v>
      </c>
    </row>
    <row r="440" customFormat="false" ht="15" hidden="false" customHeight="false" outlineLevel="0" collapsed="false">
      <c r="C440" s="0" t="s">
        <v>142</v>
      </c>
      <c r="D440" s="0" t="s">
        <v>526</v>
      </c>
      <c r="F440" s="0" t="s">
        <v>157</v>
      </c>
      <c r="G440" s="0" t="s">
        <v>212</v>
      </c>
    </row>
    <row r="441" customFormat="false" ht="15" hidden="false" customHeight="false" outlineLevel="0" collapsed="false">
      <c r="C441" s="0" t="s">
        <v>142</v>
      </c>
      <c r="D441" s="0" t="s">
        <v>528</v>
      </c>
      <c r="F441" s="0" t="s">
        <v>157</v>
      </c>
      <c r="G441" s="0" t="s">
        <v>651</v>
      </c>
    </row>
    <row r="442" customFormat="false" ht="15" hidden="false" customHeight="false" outlineLevel="0" collapsed="false">
      <c r="C442" s="0" t="s">
        <v>142</v>
      </c>
      <c r="D442" s="0" t="s">
        <v>530</v>
      </c>
      <c r="F442" s="0" t="s">
        <v>157</v>
      </c>
      <c r="G442" s="0" t="s">
        <v>652</v>
      </c>
    </row>
    <row r="443" customFormat="false" ht="15" hidden="false" customHeight="false" outlineLevel="0" collapsed="false">
      <c r="C443" s="0" t="s">
        <v>142</v>
      </c>
      <c r="D443" s="0" t="s">
        <v>377</v>
      </c>
      <c r="F443" s="0" t="s">
        <v>157</v>
      </c>
      <c r="G443" s="0" t="s">
        <v>653</v>
      </c>
    </row>
    <row r="444" customFormat="false" ht="15" hidden="false" customHeight="false" outlineLevel="0" collapsed="false">
      <c r="C444" s="0" t="s">
        <v>142</v>
      </c>
      <c r="D444" s="0" t="s">
        <v>532</v>
      </c>
      <c r="F444" s="0" t="s">
        <v>160</v>
      </c>
      <c r="G444" s="0" t="s">
        <v>654</v>
      </c>
    </row>
    <row r="445" customFormat="false" ht="15" hidden="false" customHeight="false" outlineLevel="0" collapsed="false">
      <c r="C445" s="0" t="s">
        <v>142</v>
      </c>
      <c r="D445" s="0" t="s">
        <v>655</v>
      </c>
      <c r="F445" s="0" t="s">
        <v>160</v>
      </c>
      <c r="G445" s="0" t="s">
        <v>656</v>
      </c>
    </row>
    <row r="446" customFormat="false" ht="15" hidden="false" customHeight="false" outlineLevel="0" collapsed="false">
      <c r="C446" s="0" t="s">
        <v>142</v>
      </c>
      <c r="D446" s="0" t="s">
        <v>657</v>
      </c>
      <c r="F446" s="0" t="s">
        <v>160</v>
      </c>
      <c r="G446" s="0" t="s">
        <v>658</v>
      </c>
    </row>
    <row r="447" customFormat="false" ht="15" hidden="false" customHeight="false" outlineLevel="0" collapsed="false">
      <c r="C447" s="0" t="s">
        <v>142</v>
      </c>
      <c r="D447" s="0" t="s">
        <v>659</v>
      </c>
      <c r="F447" s="0" t="s">
        <v>160</v>
      </c>
      <c r="G447" s="0" t="s">
        <v>587</v>
      </c>
    </row>
    <row r="448" customFormat="false" ht="15" hidden="false" customHeight="false" outlineLevel="0" collapsed="false">
      <c r="C448" s="0" t="s">
        <v>142</v>
      </c>
      <c r="D448" s="0" t="s">
        <v>660</v>
      </c>
      <c r="F448" s="0" t="s">
        <v>160</v>
      </c>
      <c r="G448" s="0" t="s">
        <v>661</v>
      </c>
    </row>
    <row r="449" customFormat="false" ht="15" hidden="false" customHeight="false" outlineLevel="0" collapsed="false">
      <c r="C449" s="0" t="s">
        <v>142</v>
      </c>
      <c r="D449" s="0" t="s">
        <v>662</v>
      </c>
      <c r="F449" s="0" t="s">
        <v>160</v>
      </c>
      <c r="G449" s="0" t="s">
        <v>663</v>
      </c>
    </row>
    <row r="450" customFormat="false" ht="15" hidden="false" customHeight="false" outlineLevel="0" collapsed="false">
      <c r="C450" s="0" t="s">
        <v>144</v>
      </c>
      <c r="D450" s="0" t="s">
        <v>533</v>
      </c>
      <c r="F450" s="0" t="s">
        <v>160</v>
      </c>
      <c r="G450" s="0" t="s">
        <v>664</v>
      </c>
    </row>
    <row r="451" customFormat="false" ht="15" hidden="false" customHeight="false" outlineLevel="0" collapsed="false">
      <c r="C451" s="0" t="s">
        <v>144</v>
      </c>
      <c r="D451" s="0" t="s">
        <v>534</v>
      </c>
      <c r="F451" s="0" t="s">
        <v>160</v>
      </c>
      <c r="G451" s="0" t="s">
        <v>665</v>
      </c>
    </row>
    <row r="452" customFormat="false" ht="15" hidden="false" customHeight="false" outlineLevel="0" collapsed="false">
      <c r="C452" s="0" t="s">
        <v>144</v>
      </c>
      <c r="D452" s="0" t="s">
        <v>535</v>
      </c>
      <c r="F452" s="0" t="s">
        <v>160</v>
      </c>
      <c r="G452" s="0" t="s">
        <v>569</v>
      </c>
    </row>
    <row r="453" customFormat="false" ht="15" hidden="false" customHeight="false" outlineLevel="0" collapsed="false">
      <c r="C453" s="0" t="s">
        <v>144</v>
      </c>
      <c r="D453" s="0" t="s">
        <v>536</v>
      </c>
      <c r="F453" s="0" t="s">
        <v>160</v>
      </c>
      <c r="G453" s="0" t="s">
        <v>666</v>
      </c>
    </row>
    <row r="454" customFormat="false" ht="15" hidden="false" customHeight="false" outlineLevel="0" collapsed="false">
      <c r="C454" s="0" t="s">
        <v>144</v>
      </c>
      <c r="D454" s="0" t="s">
        <v>537</v>
      </c>
      <c r="F454" s="0" t="s">
        <v>160</v>
      </c>
      <c r="G454" s="0" t="s">
        <v>667</v>
      </c>
    </row>
    <row r="455" customFormat="false" ht="15" hidden="false" customHeight="false" outlineLevel="0" collapsed="false">
      <c r="C455" s="0" t="s">
        <v>144</v>
      </c>
      <c r="D455" s="0" t="s">
        <v>538</v>
      </c>
      <c r="F455" s="0" t="s">
        <v>160</v>
      </c>
      <c r="G455" s="0" t="s">
        <v>668</v>
      </c>
    </row>
    <row r="456" customFormat="false" ht="15" hidden="false" customHeight="false" outlineLevel="0" collapsed="false">
      <c r="C456" s="0" t="s">
        <v>144</v>
      </c>
      <c r="D456" s="0" t="s">
        <v>539</v>
      </c>
      <c r="F456" s="0" t="s">
        <v>160</v>
      </c>
      <c r="G456" s="0" t="s">
        <v>669</v>
      </c>
    </row>
    <row r="457" customFormat="false" ht="15" hidden="false" customHeight="false" outlineLevel="0" collapsed="false">
      <c r="C457" s="0" t="s">
        <v>144</v>
      </c>
      <c r="D457" s="0" t="s">
        <v>540</v>
      </c>
      <c r="F457" s="0" t="s">
        <v>160</v>
      </c>
      <c r="G457" s="0" t="s">
        <v>670</v>
      </c>
    </row>
    <row r="458" customFormat="false" ht="15" hidden="false" customHeight="false" outlineLevel="0" collapsed="false">
      <c r="C458" s="0" t="s">
        <v>144</v>
      </c>
      <c r="D458" s="0" t="s">
        <v>541</v>
      </c>
      <c r="F458" s="0" t="s">
        <v>160</v>
      </c>
      <c r="G458" s="0" t="s">
        <v>671</v>
      </c>
    </row>
    <row r="459" customFormat="false" ht="15" hidden="false" customHeight="false" outlineLevel="0" collapsed="false">
      <c r="C459" s="0" t="s">
        <v>144</v>
      </c>
      <c r="D459" s="0" t="s">
        <v>542</v>
      </c>
      <c r="F459" s="0" t="s">
        <v>160</v>
      </c>
      <c r="G459" s="0" t="s">
        <v>672</v>
      </c>
    </row>
    <row r="460" customFormat="false" ht="15" hidden="false" customHeight="false" outlineLevel="0" collapsed="false">
      <c r="C460" s="0" t="s">
        <v>144</v>
      </c>
      <c r="D460" s="0" t="s">
        <v>543</v>
      </c>
      <c r="F460" s="0" t="s">
        <v>160</v>
      </c>
      <c r="G460" s="0" t="s">
        <v>673</v>
      </c>
    </row>
    <row r="461" customFormat="false" ht="15" hidden="false" customHeight="false" outlineLevel="0" collapsed="false">
      <c r="C461" s="0" t="s">
        <v>144</v>
      </c>
      <c r="D461" s="0" t="s">
        <v>267</v>
      </c>
      <c r="F461" s="0" t="s">
        <v>160</v>
      </c>
      <c r="G461" s="0" t="s">
        <v>498</v>
      </c>
    </row>
    <row r="462" customFormat="false" ht="15" hidden="false" customHeight="false" outlineLevel="0" collapsed="false">
      <c r="C462" s="0" t="s">
        <v>144</v>
      </c>
      <c r="D462" s="0" t="s">
        <v>272</v>
      </c>
      <c r="F462" s="0" t="s">
        <v>160</v>
      </c>
      <c r="G462" s="0" t="s">
        <v>674</v>
      </c>
    </row>
    <row r="463" customFormat="false" ht="15" hidden="false" customHeight="false" outlineLevel="0" collapsed="false">
      <c r="C463" s="0" t="s">
        <v>144</v>
      </c>
      <c r="D463" s="0" t="s">
        <v>544</v>
      </c>
      <c r="F463" s="0" t="s">
        <v>160</v>
      </c>
      <c r="G463" s="0" t="s">
        <v>305</v>
      </c>
    </row>
    <row r="464" customFormat="false" ht="15" hidden="false" customHeight="false" outlineLevel="0" collapsed="false">
      <c r="C464" s="0" t="s">
        <v>144</v>
      </c>
      <c r="D464" s="0" t="s">
        <v>545</v>
      </c>
      <c r="F464" s="0" t="s">
        <v>160</v>
      </c>
      <c r="G464" s="0" t="s">
        <v>675</v>
      </c>
    </row>
    <row r="465" customFormat="false" ht="15" hidden="false" customHeight="false" outlineLevel="0" collapsed="false">
      <c r="C465" s="0" t="s">
        <v>144</v>
      </c>
      <c r="D465" s="0" t="s">
        <v>546</v>
      </c>
      <c r="F465" s="0" t="s">
        <v>160</v>
      </c>
      <c r="G465" s="0" t="s">
        <v>676</v>
      </c>
    </row>
    <row r="466" customFormat="false" ht="15" hidden="false" customHeight="false" outlineLevel="0" collapsed="false">
      <c r="C466" s="0" t="s">
        <v>144</v>
      </c>
      <c r="D466" s="0" t="s">
        <v>547</v>
      </c>
      <c r="F466" s="0" t="s">
        <v>160</v>
      </c>
      <c r="G466" s="0" t="s">
        <v>677</v>
      </c>
    </row>
    <row r="467" customFormat="false" ht="15" hidden="false" customHeight="false" outlineLevel="0" collapsed="false">
      <c r="C467" s="0" t="s">
        <v>144</v>
      </c>
      <c r="D467" s="0" t="s">
        <v>678</v>
      </c>
      <c r="F467" s="0" t="s">
        <v>163</v>
      </c>
      <c r="G467" s="0" t="s">
        <v>679</v>
      </c>
    </row>
    <row r="468" customFormat="false" ht="15" hidden="false" customHeight="false" outlineLevel="0" collapsed="false">
      <c r="C468" s="0" t="s">
        <v>144</v>
      </c>
      <c r="D468" s="0" t="s">
        <v>486</v>
      </c>
      <c r="F468" s="0" t="s">
        <v>163</v>
      </c>
      <c r="G468" s="0" t="s">
        <v>680</v>
      </c>
    </row>
    <row r="469" customFormat="false" ht="15" hidden="false" customHeight="false" outlineLevel="0" collapsed="false">
      <c r="C469" s="0" t="s">
        <v>144</v>
      </c>
      <c r="D469" s="0" t="s">
        <v>610</v>
      </c>
      <c r="F469" s="0" t="s">
        <v>163</v>
      </c>
      <c r="G469" s="0" t="s">
        <v>681</v>
      </c>
    </row>
    <row r="470" customFormat="false" ht="15" hidden="false" customHeight="false" outlineLevel="0" collapsed="false">
      <c r="C470" s="0" t="s">
        <v>144</v>
      </c>
      <c r="D470" s="0" t="s">
        <v>682</v>
      </c>
      <c r="F470" s="0" t="s">
        <v>163</v>
      </c>
      <c r="G470" s="0" t="s">
        <v>683</v>
      </c>
    </row>
    <row r="471" customFormat="false" ht="15" hidden="false" customHeight="false" outlineLevel="0" collapsed="false">
      <c r="C471" s="0" t="s">
        <v>144</v>
      </c>
      <c r="D471" s="0" t="s">
        <v>462</v>
      </c>
      <c r="F471" s="0" t="s">
        <v>163</v>
      </c>
      <c r="G471" s="0" t="s">
        <v>684</v>
      </c>
    </row>
    <row r="472" customFormat="false" ht="15" hidden="false" customHeight="false" outlineLevel="0" collapsed="false">
      <c r="C472" s="0" t="s">
        <v>144</v>
      </c>
      <c r="D472" s="0" t="s">
        <v>439</v>
      </c>
      <c r="F472" s="0" t="s">
        <v>163</v>
      </c>
      <c r="G472" s="0" t="s">
        <v>685</v>
      </c>
    </row>
    <row r="473" customFormat="false" ht="15" hidden="false" customHeight="false" outlineLevel="0" collapsed="false">
      <c r="C473" s="0" t="s">
        <v>144</v>
      </c>
      <c r="D473" s="0" t="s">
        <v>686</v>
      </c>
      <c r="F473" s="0" t="s">
        <v>163</v>
      </c>
      <c r="G473" s="0" t="s">
        <v>687</v>
      </c>
    </row>
    <row r="474" customFormat="false" ht="15" hidden="false" customHeight="false" outlineLevel="0" collapsed="false">
      <c r="C474" s="0" t="s">
        <v>144</v>
      </c>
      <c r="D474" s="0" t="s">
        <v>158</v>
      </c>
      <c r="F474" s="0" t="s">
        <v>163</v>
      </c>
      <c r="G474" s="0" t="s">
        <v>688</v>
      </c>
    </row>
    <row r="475" customFormat="false" ht="15" hidden="false" customHeight="false" outlineLevel="0" collapsed="false">
      <c r="C475" s="0" t="s">
        <v>144</v>
      </c>
      <c r="D475" s="0" t="s">
        <v>689</v>
      </c>
      <c r="F475" s="0" t="s">
        <v>163</v>
      </c>
      <c r="G475" s="0" t="s">
        <v>690</v>
      </c>
    </row>
    <row r="476" customFormat="false" ht="15" hidden="false" customHeight="false" outlineLevel="0" collapsed="false">
      <c r="C476" s="0" t="s">
        <v>144</v>
      </c>
      <c r="D476" s="0" t="s">
        <v>311</v>
      </c>
      <c r="F476" s="0" t="s">
        <v>163</v>
      </c>
      <c r="G476" s="0" t="s">
        <v>691</v>
      </c>
    </row>
    <row r="477" customFormat="false" ht="15" hidden="false" customHeight="false" outlineLevel="0" collapsed="false">
      <c r="C477" s="0" t="s">
        <v>146</v>
      </c>
      <c r="D477" s="0" t="s">
        <v>548</v>
      </c>
      <c r="F477" s="0" t="s">
        <v>163</v>
      </c>
      <c r="G477" s="0" t="s">
        <v>692</v>
      </c>
    </row>
    <row r="478" customFormat="false" ht="15" hidden="false" customHeight="false" outlineLevel="0" collapsed="false">
      <c r="C478" s="0" t="s">
        <v>146</v>
      </c>
      <c r="D478" s="0" t="s">
        <v>549</v>
      </c>
      <c r="F478" s="0" t="s">
        <v>163</v>
      </c>
      <c r="G478" s="0" t="s">
        <v>693</v>
      </c>
    </row>
    <row r="479" customFormat="false" ht="15" hidden="false" customHeight="false" outlineLevel="0" collapsed="false">
      <c r="C479" s="0" t="s">
        <v>146</v>
      </c>
      <c r="D479" s="0" t="s">
        <v>550</v>
      </c>
      <c r="F479" s="0" t="s">
        <v>163</v>
      </c>
      <c r="G479" s="0" t="s">
        <v>198</v>
      </c>
    </row>
    <row r="480" customFormat="false" ht="15" hidden="false" customHeight="false" outlineLevel="0" collapsed="false">
      <c r="C480" s="0" t="s">
        <v>146</v>
      </c>
      <c r="D480" s="0" t="s">
        <v>551</v>
      </c>
      <c r="F480" s="0" t="s">
        <v>163</v>
      </c>
      <c r="G480" s="0" t="s">
        <v>694</v>
      </c>
    </row>
    <row r="481" customFormat="false" ht="15" hidden="false" customHeight="false" outlineLevel="0" collapsed="false">
      <c r="C481" s="0" t="s">
        <v>146</v>
      </c>
      <c r="D481" s="0" t="s">
        <v>553</v>
      </c>
      <c r="F481" s="0" t="s">
        <v>163</v>
      </c>
      <c r="G481" s="0" t="s">
        <v>695</v>
      </c>
    </row>
    <row r="482" customFormat="false" ht="15" hidden="false" customHeight="false" outlineLevel="0" collapsed="false">
      <c r="C482" s="0" t="s">
        <v>146</v>
      </c>
      <c r="D482" s="0" t="s">
        <v>555</v>
      </c>
      <c r="F482" s="0" t="s">
        <v>163</v>
      </c>
      <c r="G482" s="0" t="s">
        <v>696</v>
      </c>
    </row>
    <row r="483" customFormat="false" ht="15" hidden="false" customHeight="false" outlineLevel="0" collapsed="false">
      <c r="C483" s="0" t="s">
        <v>146</v>
      </c>
      <c r="D483" s="0" t="s">
        <v>557</v>
      </c>
      <c r="F483" s="0" t="s">
        <v>163</v>
      </c>
      <c r="G483" s="0" t="s">
        <v>697</v>
      </c>
    </row>
    <row r="484" customFormat="false" ht="15" hidden="false" customHeight="false" outlineLevel="0" collapsed="false">
      <c r="C484" s="0" t="s">
        <v>146</v>
      </c>
      <c r="D484" s="0" t="s">
        <v>559</v>
      </c>
      <c r="F484" s="0" t="s">
        <v>163</v>
      </c>
      <c r="G484" s="0" t="s">
        <v>698</v>
      </c>
    </row>
    <row r="485" customFormat="false" ht="15" hidden="false" customHeight="false" outlineLevel="0" collapsed="false">
      <c r="C485" s="0" t="s">
        <v>146</v>
      </c>
      <c r="D485" s="0" t="s">
        <v>561</v>
      </c>
      <c r="F485" s="0" t="s">
        <v>163</v>
      </c>
      <c r="G485" s="0" t="s">
        <v>496</v>
      </c>
    </row>
    <row r="486" customFormat="false" ht="15" hidden="false" customHeight="false" outlineLevel="0" collapsed="false">
      <c r="C486" s="0" t="s">
        <v>146</v>
      </c>
      <c r="D486" s="0" t="s">
        <v>563</v>
      </c>
      <c r="F486" s="0" t="s">
        <v>166</v>
      </c>
      <c r="G486" s="0" t="s">
        <v>699</v>
      </c>
    </row>
    <row r="487" customFormat="false" ht="15" hidden="false" customHeight="false" outlineLevel="0" collapsed="false">
      <c r="C487" s="0" t="s">
        <v>146</v>
      </c>
      <c r="D487" s="0" t="s">
        <v>564</v>
      </c>
      <c r="F487" s="0" t="s">
        <v>166</v>
      </c>
      <c r="G487" s="0" t="s">
        <v>700</v>
      </c>
    </row>
    <row r="488" customFormat="false" ht="15" hidden="false" customHeight="false" outlineLevel="0" collapsed="false">
      <c r="C488" s="0" t="s">
        <v>146</v>
      </c>
      <c r="D488" s="0" t="s">
        <v>565</v>
      </c>
      <c r="F488" s="0" t="s">
        <v>166</v>
      </c>
      <c r="G488" s="0" t="s">
        <v>701</v>
      </c>
    </row>
    <row r="489" customFormat="false" ht="15" hidden="false" customHeight="false" outlineLevel="0" collapsed="false">
      <c r="C489" s="0" t="s">
        <v>146</v>
      </c>
      <c r="D489" s="0" t="s">
        <v>566</v>
      </c>
      <c r="F489" s="0" t="s">
        <v>166</v>
      </c>
      <c r="G489" s="0" t="s">
        <v>702</v>
      </c>
    </row>
    <row r="490" customFormat="false" ht="15" hidden="false" customHeight="false" outlineLevel="0" collapsed="false">
      <c r="C490" s="0" t="s">
        <v>146</v>
      </c>
      <c r="D490" s="0" t="s">
        <v>567</v>
      </c>
      <c r="F490" s="0" t="s">
        <v>166</v>
      </c>
      <c r="G490" s="0" t="s">
        <v>703</v>
      </c>
    </row>
    <row r="491" customFormat="false" ht="15" hidden="false" customHeight="false" outlineLevel="0" collapsed="false">
      <c r="C491" s="0" t="s">
        <v>146</v>
      </c>
      <c r="D491" s="0" t="s">
        <v>568</v>
      </c>
      <c r="F491" s="0" t="s">
        <v>166</v>
      </c>
      <c r="G491" s="0" t="s">
        <v>704</v>
      </c>
    </row>
    <row r="492" customFormat="false" ht="15" hidden="false" customHeight="false" outlineLevel="0" collapsed="false">
      <c r="C492" s="0" t="s">
        <v>146</v>
      </c>
      <c r="D492" s="0" t="s">
        <v>569</v>
      </c>
      <c r="F492" s="0" t="s">
        <v>166</v>
      </c>
      <c r="G492" s="0" t="s">
        <v>705</v>
      </c>
    </row>
    <row r="493" customFormat="false" ht="15" hidden="false" customHeight="false" outlineLevel="0" collapsed="false">
      <c r="C493" s="0" t="s">
        <v>146</v>
      </c>
      <c r="D493" s="0" t="s">
        <v>570</v>
      </c>
      <c r="F493" s="0" t="s">
        <v>166</v>
      </c>
      <c r="G493" s="0" t="s">
        <v>706</v>
      </c>
    </row>
    <row r="494" customFormat="false" ht="15" hidden="false" customHeight="false" outlineLevel="0" collapsed="false">
      <c r="C494" s="0" t="s">
        <v>146</v>
      </c>
      <c r="D494" s="0" t="s">
        <v>571</v>
      </c>
      <c r="F494" s="0" t="s">
        <v>166</v>
      </c>
      <c r="G494" s="0" t="s">
        <v>707</v>
      </c>
    </row>
    <row r="495" customFormat="false" ht="15" hidden="false" customHeight="false" outlineLevel="0" collapsed="false">
      <c r="C495" s="0" t="s">
        <v>146</v>
      </c>
      <c r="D495" s="0" t="s">
        <v>572</v>
      </c>
      <c r="F495" s="0" t="s">
        <v>166</v>
      </c>
      <c r="G495" s="0" t="s">
        <v>708</v>
      </c>
    </row>
    <row r="496" customFormat="false" ht="15" hidden="false" customHeight="false" outlineLevel="0" collapsed="false">
      <c r="C496" s="0" t="s">
        <v>146</v>
      </c>
      <c r="D496" s="0" t="s">
        <v>573</v>
      </c>
      <c r="F496" s="0" t="s">
        <v>166</v>
      </c>
      <c r="G496" s="0" t="s">
        <v>709</v>
      </c>
    </row>
    <row r="497" customFormat="false" ht="15" hidden="false" customHeight="false" outlineLevel="0" collapsed="false">
      <c r="C497" s="0" t="s">
        <v>146</v>
      </c>
      <c r="D497" s="0" t="s">
        <v>348</v>
      </c>
      <c r="F497" s="0" t="s">
        <v>166</v>
      </c>
      <c r="G497" s="0" t="s">
        <v>710</v>
      </c>
    </row>
    <row r="498" customFormat="false" ht="15" hidden="false" customHeight="false" outlineLevel="0" collapsed="false">
      <c r="C498" s="0" t="s">
        <v>146</v>
      </c>
      <c r="D498" s="0" t="s">
        <v>358</v>
      </c>
      <c r="F498" s="0" t="s">
        <v>166</v>
      </c>
      <c r="G498" s="0" t="s">
        <v>465</v>
      </c>
    </row>
    <row r="499" customFormat="false" ht="15" hidden="false" customHeight="false" outlineLevel="0" collapsed="false">
      <c r="C499" s="0" t="s">
        <v>148</v>
      </c>
      <c r="D499" s="0" t="s">
        <v>574</v>
      </c>
      <c r="F499" s="0" t="s">
        <v>166</v>
      </c>
      <c r="G499" s="0" t="s">
        <v>478</v>
      </c>
    </row>
    <row r="500" customFormat="false" ht="15" hidden="false" customHeight="false" outlineLevel="0" collapsed="false">
      <c r="C500" s="0" t="s">
        <v>148</v>
      </c>
      <c r="D500" s="0" t="s">
        <v>575</v>
      </c>
      <c r="F500" s="0" t="s">
        <v>166</v>
      </c>
      <c r="G500" s="0" t="s">
        <v>711</v>
      </c>
    </row>
    <row r="501" customFormat="false" ht="15" hidden="false" customHeight="false" outlineLevel="0" collapsed="false">
      <c r="C501" s="0" t="s">
        <v>148</v>
      </c>
      <c r="D501" s="0" t="s">
        <v>576</v>
      </c>
      <c r="F501" s="0" t="s">
        <v>166</v>
      </c>
      <c r="G501" s="0" t="s">
        <v>175</v>
      </c>
    </row>
    <row r="502" customFormat="false" ht="15" hidden="false" customHeight="false" outlineLevel="0" collapsed="false">
      <c r="C502" s="0" t="s">
        <v>148</v>
      </c>
      <c r="D502" s="0" t="s">
        <v>577</v>
      </c>
      <c r="F502" s="0" t="s">
        <v>168</v>
      </c>
      <c r="G502" s="0" t="s">
        <v>712</v>
      </c>
    </row>
    <row r="503" customFormat="false" ht="15" hidden="false" customHeight="false" outlineLevel="0" collapsed="false">
      <c r="C503" s="0" t="s">
        <v>148</v>
      </c>
      <c r="D503" s="0" t="s">
        <v>578</v>
      </c>
      <c r="F503" s="0" t="s">
        <v>168</v>
      </c>
      <c r="G503" s="0" t="s">
        <v>713</v>
      </c>
    </row>
    <row r="504" customFormat="false" ht="15" hidden="false" customHeight="false" outlineLevel="0" collapsed="false">
      <c r="C504" s="0" t="s">
        <v>148</v>
      </c>
      <c r="D504" s="0" t="s">
        <v>579</v>
      </c>
      <c r="F504" s="0" t="s">
        <v>168</v>
      </c>
      <c r="G504" s="0" t="s">
        <v>714</v>
      </c>
    </row>
    <row r="505" customFormat="false" ht="15" hidden="false" customHeight="false" outlineLevel="0" collapsed="false">
      <c r="C505" s="0" t="s">
        <v>148</v>
      </c>
      <c r="D505" s="0" t="s">
        <v>580</v>
      </c>
      <c r="F505" s="0" t="s">
        <v>168</v>
      </c>
      <c r="G505" s="0" t="s">
        <v>715</v>
      </c>
    </row>
    <row r="506" customFormat="false" ht="15" hidden="false" customHeight="false" outlineLevel="0" collapsed="false">
      <c r="C506" s="0" t="s">
        <v>148</v>
      </c>
      <c r="D506" s="0" t="s">
        <v>581</v>
      </c>
      <c r="F506" s="0" t="s">
        <v>168</v>
      </c>
      <c r="G506" s="0" t="s">
        <v>716</v>
      </c>
    </row>
    <row r="507" customFormat="false" ht="15" hidden="false" customHeight="false" outlineLevel="0" collapsed="false">
      <c r="C507" s="0" t="s">
        <v>148</v>
      </c>
      <c r="D507" s="0" t="s">
        <v>583</v>
      </c>
      <c r="F507" s="0" t="s">
        <v>168</v>
      </c>
      <c r="G507" s="0" t="s">
        <v>717</v>
      </c>
    </row>
    <row r="508" customFormat="false" ht="15" hidden="false" customHeight="false" outlineLevel="0" collapsed="false">
      <c r="C508" s="0" t="s">
        <v>148</v>
      </c>
      <c r="D508" s="0" t="s">
        <v>585</v>
      </c>
      <c r="F508" s="0" t="s">
        <v>168</v>
      </c>
      <c r="G508" s="0" t="s">
        <v>718</v>
      </c>
    </row>
    <row r="509" customFormat="false" ht="15" hidden="false" customHeight="false" outlineLevel="0" collapsed="false">
      <c r="C509" s="0" t="s">
        <v>148</v>
      </c>
      <c r="D509" s="0" t="s">
        <v>587</v>
      </c>
      <c r="F509" s="0" t="s">
        <v>168</v>
      </c>
      <c r="G509" s="0" t="s">
        <v>719</v>
      </c>
    </row>
    <row r="510" customFormat="false" ht="15" hidden="false" customHeight="false" outlineLevel="0" collapsed="false">
      <c r="C510" s="0" t="s">
        <v>148</v>
      </c>
      <c r="D510" s="0" t="s">
        <v>359</v>
      </c>
      <c r="F510" s="0" t="s">
        <v>168</v>
      </c>
      <c r="G510" s="0" t="s">
        <v>325</v>
      </c>
    </row>
    <row r="511" customFormat="false" ht="15" hidden="false" customHeight="false" outlineLevel="0" collapsed="false">
      <c r="C511" s="0" t="s">
        <v>148</v>
      </c>
      <c r="D511" s="0" t="s">
        <v>589</v>
      </c>
      <c r="F511" s="0" t="s">
        <v>168</v>
      </c>
      <c r="G511" s="0" t="s">
        <v>720</v>
      </c>
    </row>
    <row r="512" customFormat="false" ht="15" hidden="false" customHeight="false" outlineLevel="0" collapsed="false">
      <c r="C512" s="0" t="s">
        <v>148</v>
      </c>
      <c r="D512" s="0" t="s">
        <v>590</v>
      </c>
      <c r="F512" s="0" t="s">
        <v>168</v>
      </c>
      <c r="G512" s="0" t="s">
        <v>721</v>
      </c>
    </row>
    <row r="513" customFormat="false" ht="15" hidden="false" customHeight="false" outlineLevel="0" collapsed="false">
      <c r="C513" s="0" t="s">
        <v>148</v>
      </c>
      <c r="D513" s="0" t="s">
        <v>591</v>
      </c>
      <c r="F513" s="0" t="s">
        <v>168</v>
      </c>
      <c r="G513" s="0" t="s">
        <v>722</v>
      </c>
    </row>
    <row r="514" customFormat="false" ht="15" hidden="false" customHeight="false" outlineLevel="0" collapsed="false">
      <c r="C514" s="0" t="s">
        <v>148</v>
      </c>
      <c r="D514" s="0" t="s">
        <v>592</v>
      </c>
      <c r="F514" s="0" t="s">
        <v>168</v>
      </c>
      <c r="G514" s="0" t="s">
        <v>527</v>
      </c>
    </row>
    <row r="515" customFormat="false" ht="15" hidden="false" customHeight="false" outlineLevel="0" collapsed="false">
      <c r="C515" s="0" t="s">
        <v>148</v>
      </c>
      <c r="D515" s="0" t="s">
        <v>723</v>
      </c>
      <c r="F515" s="0" t="s">
        <v>168</v>
      </c>
      <c r="G515" s="0" t="s">
        <v>724</v>
      </c>
    </row>
    <row r="516" customFormat="false" ht="15" hidden="false" customHeight="false" outlineLevel="0" collapsed="false">
      <c r="C516" s="0" t="s">
        <v>148</v>
      </c>
      <c r="D516" s="0" t="s">
        <v>725</v>
      </c>
      <c r="F516" s="0" t="s">
        <v>168</v>
      </c>
      <c r="G516" s="0" t="s">
        <v>726</v>
      </c>
    </row>
    <row r="517" customFormat="false" ht="15" hidden="false" customHeight="false" outlineLevel="0" collapsed="false">
      <c r="C517" s="0" t="s">
        <v>148</v>
      </c>
      <c r="D517" s="0" t="s">
        <v>727</v>
      </c>
      <c r="F517" s="0" t="s">
        <v>168</v>
      </c>
      <c r="G517" s="0" t="s">
        <v>728</v>
      </c>
    </row>
    <row r="518" customFormat="false" ht="15" hidden="false" customHeight="false" outlineLevel="0" collapsed="false">
      <c r="C518" s="0" t="s">
        <v>148</v>
      </c>
      <c r="D518" s="0" t="s">
        <v>729</v>
      </c>
      <c r="F518" s="0" t="s">
        <v>168</v>
      </c>
      <c r="G518" s="0" t="s">
        <v>730</v>
      </c>
    </row>
    <row r="519" customFormat="false" ht="15" hidden="false" customHeight="false" outlineLevel="0" collapsed="false">
      <c r="C519" s="0" t="s">
        <v>151</v>
      </c>
      <c r="D519" s="0" t="s">
        <v>593</v>
      </c>
      <c r="F519" s="0" t="s">
        <v>168</v>
      </c>
      <c r="G519" s="0" t="s">
        <v>731</v>
      </c>
    </row>
    <row r="520" customFormat="false" ht="15" hidden="false" customHeight="false" outlineLevel="0" collapsed="false">
      <c r="C520" s="0" t="s">
        <v>151</v>
      </c>
      <c r="D520" s="0" t="s">
        <v>594</v>
      </c>
      <c r="F520" s="0" t="s">
        <v>170</v>
      </c>
      <c r="G520" s="0" t="s">
        <v>732</v>
      </c>
    </row>
    <row r="521" customFormat="false" ht="15" hidden="false" customHeight="false" outlineLevel="0" collapsed="false">
      <c r="C521" s="0" t="s">
        <v>151</v>
      </c>
      <c r="D521" s="0" t="s">
        <v>595</v>
      </c>
      <c r="F521" s="0" t="s">
        <v>170</v>
      </c>
      <c r="G521" s="0" t="s">
        <v>733</v>
      </c>
    </row>
    <row r="522" customFormat="false" ht="15" hidden="false" customHeight="false" outlineLevel="0" collapsed="false">
      <c r="C522" s="0" t="s">
        <v>151</v>
      </c>
      <c r="D522" s="0" t="s">
        <v>596</v>
      </c>
      <c r="F522" s="0" t="s">
        <v>170</v>
      </c>
      <c r="G522" s="0" t="s">
        <v>734</v>
      </c>
    </row>
    <row r="523" customFormat="false" ht="15" hidden="false" customHeight="false" outlineLevel="0" collapsed="false">
      <c r="C523" s="0" t="s">
        <v>151</v>
      </c>
      <c r="D523" s="0" t="s">
        <v>597</v>
      </c>
      <c r="F523" s="0" t="s">
        <v>170</v>
      </c>
      <c r="G523" s="0" t="s">
        <v>735</v>
      </c>
    </row>
    <row r="524" customFormat="false" ht="15" hidden="false" customHeight="false" outlineLevel="0" collapsed="false">
      <c r="C524" s="0" t="s">
        <v>151</v>
      </c>
      <c r="D524" s="0" t="s">
        <v>598</v>
      </c>
      <c r="F524" s="0" t="s">
        <v>170</v>
      </c>
      <c r="G524" s="0" t="s">
        <v>736</v>
      </c>
    </row>
    <row r="525" customFormat="false" ht="15" hidden="false" customHeight="false" outlineLevel="0" collapsed="false">
      <c r="C525" s="0" t="s">
        <v>151</v>
      </c>
      <c r="D525" s="0" t="s">
        <v>599</v>
      </c>
      <c r="F525" s="0" t="s">
        <v>170</v>
      </c>
      <c r="G525" s="0" t="s">
        <v>737</v>
      </c>
    </row>
    <row r="526" customFormat="false" ht="15" hidden="false" customHeight="false" outlineLevel="0" collapsed="false">
      <c r="C526" s="0" t="s">
        <v>151</v>
      </c>
      <c r="D526" s="0" t="s">
        <v>600</v>
      </c>
      <c r="F526" s="0" t="s">
        <v>170</v>
      </c>
      <c r="G526" s="0" t="s">
        <v>395</v>
      </c>
    </row>
    <row r="527" customFormat="false" ht="15" hidden="false" customHeight="false" outlineLevel="0" collapsed="false">
      <c r="C527" s="0" t="s">
        <v>151</v>
      </c>
      <c r="D527" s="0" t="s">
        <v>601</v>
      </c>
      <c r="F527" s="0" t="s">
        <v>170</v>
      </c>
      <c r="G527" s="0" t="s">
        <v>738</v>
      </c>
    </row>
    <row r="528" customFormat="false" ht="15" hidden="false" customHeight="false" outlineLevel="0" collapsed="false">
      <c r="C528" s="0" t="s">
        <v>151</v>
      </c>
      <c r="D528" s="0" t="s">
        <v>602</v>
      </c>
      <c r="F528" s="0" t="s">
        <v>170</v>
      </c>
      <c r="G528" s="0" t="s">
        <v>739</v>
      </c>
    </row>
    <row r="529" customFormat="false" ht="15" hidden="false" customHeight="false" outlineLevel="0" collapsed="false">
      <c r="C529" s="0" t="s">
        <v>151</v>
      </c>
      <c r="D529" s="0" t="s">
        <v>603</v>
      </c>
      <c r="F529" s="0" t="s">
        <v>170</v>
      </c>
      <c r="G529" s="0" t="s">
        <v>235</v>
      </c>
    </row>
    <row r="530" customFormat="false" ht="15" hidden="false" customHeight="false" outlineLevel="0" collapsed="false">
      <c r="C530" s="0" t="s">
        <v>151</v>
      </c>
      <c r="D530" s="0" t="s">
        <v>604</v>
      </c>
      <c r="F530" s="0" t="s">
        <v>170</v>
      </c>
      <c r="G530" s="0" t="s">
        <v>740</v>
      </c>
    </row>
    <row r="531" customFormat="false" ht="15" hidden="false" customHeight="false" outlineLevel="0" collapsed="false">
      <c r="C531" s="0" t="s">
        <v>151</v>
      </c>
      <c r="D531" s="0" t="s">
        <v>605</v>
      </c>
      <c r="F531" s="0" t="s">
        <v>170</v>
      </c>
      <c r="G531" s="0" t="s">
        <v>741</v>
      </c>
    </row>
    <row r="532" customFormat="false" ht="15" hidden="false" customHeight="false" outlineLevel="0" collapsed="false">
      <c r="C532" s="0" t="s">
        <v>151</v>
      </c>
      <c r="D532" s="0" t="s">
        <v>606</v>
      </c>
      <c r="F532" s="0" t="s">
        <v>170</v>
      </c>
      <c r="G532" s="0" t="s">
        <v>742</v>
      </c>
    </row>
    <row r="533" customFormat="false" ht="15" hidden="false" customHeight="false" outlineLevel="0" collapsed="false">
      <c r="C533" s="0" t="s">
        <v>151</v>
      </c>
      <c r="D533" s="0" t="s">
        <v>356</v>
      </c>
      <c r="F533" s="0" t="s">
        <v>170</v>
      </c>
      <c r="G533" s="0" t="s">
        <v>743</v>
      </c>
    </row>
    <row r="534" customFormat="false" ht="15" hidden="false" customHeight="false" outlineLevel="0" collapsed="false">
      <c r="C534" s="0" t="s">
        <v>151</v>
      </c>
      <c r="D534" s="0" t="s">
        <v>609</v>
      </c>
      <c r="F534" s="0" t="s">
        <v>170</v>
      </c>
      <c r="G534" s="0" t="s">
        <v>744</v>
      </c>
    </row>
    <row r="535" customFormat="false" ht="15" hidden="false" customHeight="false" outlineLevel="0" collapsed="false">
      <c r="C535" s="0" t="s">
        <v>151</v>
      </c>
      <c r="D535" s="0" t="s">
        <v>611</v>
      </c>
      <c r="F535" s="0" t="s">
        <v>170</v>
      </c>
      <c r="G535" s="0" t="s">
        <v>726</v>
      </c>
    </row>
    <row r="536" customFormat="false" ht="15" hidden="false" customHeight="false" outlineLevel="0" collapsed="false">
      <c r="C536" s="0" t="s">
        <v>151</v>
      </c>
      <c r="D536" s="0" t="s">
        <v>612</v>
      </c>
      <c r="F536" s="0" t="s">
        <v>170</v>
      </c>
      <c r="G536" s="0" t="s">
        <v>444</v>
      </c>
    </row>
    <row r="537" customFormat="false" ht="15" hidden="false" customHeight="false" outlineLevel="0" collapsed="false">
      <c r="C537" s="0" t="s">
        <v>151</v>
      </c>
      <c r="D537" s="0" t="s">
        <v>178</v>
      </c>
      <c r="F537" s="0" t="s">
        <v>170</v>
      </c>
      <c r="G537" s="0" t="s">
        <v>434</v>
      </c>
    </row>
    <row r="538" customFormat="false" ht="15" hidden="false" customHeight="false" outlineLevel="0" collapsed="false">
      <c r="C538" s="0" t="s">
        <v>151</v>
      </c>
      <c r="D538" s="0" t="s">
        <v>613</v>
      </c>
      <c r="F538" s="0" t="s">
        <v>170</v>
      </c>
      <c r="G538" s="0" t="s">
        <v>745</v>
      </c>
    </row>
    <row r="539" customFormat="false" ht="15" hidden="false" customHeight="false" outlineLevel="0" collapsed="false">
      <c r="C539" s="0" t="s">
        <v>151</v>
      </c>
      <c r="D539" s="0" t="s">
        <v>614</v>
      </c>
      <c r="F539" s="0" t="s">
        <v>170</v>
      </c>
      <c r="G539" s="0" t="s">
        <v>746</v>
      </c>
    </row>
    <row r="540" customFormat="false" ht="15" hidden="false" customHeight="false" outlineLevel="0" collapsed="false">
      <c r="C540" s="0" t="s">
        <v>151</v>
      </c>
      <c r="D540" s="0" t="s">
        <v>747</v>
      </c>
      <c r="F540" s="0" t="s">
        <v>172</v>
      </c>
      <c r="G540" s="0" t="s">
        <v>748</v>
      </c>
    </row>
    <row r="541" customFormat="false" ht="15" hidden="false" customHeight="false" outlineLevel="0" collapsed="false">
      <c r="C541" s="0" t="s">
        <v>151</v>
      </c>
      <c r="D541" s="0" t="s">
        <v>749</v>
      </c>
      <c r="F541" s="0" t="s">
        <v>172</v>
      </c>
      <c r="G541" s="0" t="s">
        <v>750</v>
      </c>
    </row>
    <row r="542" customFormat="false" ht="15" hidden="false" customHeight="false" outlineLevel="0" collapsed="false">
      <c r="C542" s="0" t="s">
        <v>151</v>
      </c>
      <c r="D542" s="0" t="s">
        <v>751</v>
      </c>
      <c r="F542" s="0" t="s">
        <v>172</v>
      </c>
      <c r="G542" s="0" t="s">
        <v>752</v>
      </c>
    </row>
    <row r="543" customFormat="false" ht="15" hidden="false" customHeight="false" outlineLevel="0" collapsed="false">
      <c r="C543" s="0" t="s">
        <v>154</v>
      </c>
      <c r="D543" s="0" t="s">
        <v>615</v>
      </c>
      <c r="F543" s="0" t="s">
        <v>172</v>
      </c>
      <c r="G543" s="0" t="s">
        <v>753</v>
      </c>
    </row>
    <row r="544" customFormat="false" ht="15" hidden="false" customHeight="false" outlineLevel="0" collapsed="false">
      <c r="C544" s="0" t="s">
        <v>154</v>
      </c>
      <c r="D544" s="0" t="s">
        <v>616</v>
      </c>
      <c r="F544" s="0" t="s">
        <v>172</v>
      </c>
      <c r="G544" s="0" t="s">
        <v>754</v>
      </c>
    </row>
    <row r="545" customFormat="false" ht="15" hidden="false" customHeight="false" outlineLevel="0" collapsed="false">
      <c r="C545" s="0" t="s">
        <v>154</v>
      </c>
      <c r="D545" s="0" t="s">
        <v>617</v>
      </c>
      <c r="F545" s="0" t="s">
        <v>172</v>
      </c>
      <c r="G545" s="0" t="s">
        <v>755</v>
      </c>
    </row>
    <row r="546" customFormat="false" ht="15" hidden="false" customHeight="false" outlineLevel="0" collapsed="false">
      <c r="C546" s="0" t="s">
        <v>154</v>
      </c>
      <c r="D546" s="0" t="s">
        <v>618</v>
      </c>
      <c r="F546" s="0" t="s">
        <v>172</v>
      </c>
      <c r="G546" s="0" t="s">
        <v>567</v>
      </c>
    </row>
    <row r="547" customFormat="false" ht="15" hidden="false" customHeight="false" outlineLevel="0" collapsed="false">
      <c r="C547" s="0" t="s">
        <v>154</v>
      </c>
      <c r="D547" s="0" t="s">
        <v>619</v>
      </c>
      <c r="F547" s="0" t="s">
        <v>172</v>
      </c>
      <c r="G547" s="0" t="s">
        <v>756</v>
      </c>
    </row>
    <row r="548" customFormat="false" ht="15" hidden="false" customHeight="false" outlineLevel="0" collapsed="false">
      <c r="C548" s="0" t="s">
        <v>154</v>
      </c>
      <c r="D548" s="0" t="s">
        <v>620</v>
      </c>
      <c r="F548" s="0" t="s">
        <v>172</v>
      </c>
      <c r="G548" s="0" t="s">
        <v>757</v>
      </c>
    </row>
    <row r="549" customFormat="false" ht="15" hidden="false" customHeight="false" outlineLevel="0" collapsed="false">
      <c r="C549" s="0" t="s">
        <v>154</v>
      </c>
      <c r="D549" s="0" t="s">
        <v>621</v>
      </c>
      <c r="F549" s="0" t="s">
        <v>172</v>
      </c>
      <c r="G549" s="0" t="s">
        <v>758</v>
      </c>
    </row>
    <row r="550" customFormat="false" ht="15" hidden="false" customHeight="false" outlineLevel="0" collapsed="false">
      <c r="C550" s="0" t="s">
        <v>154</v>
      </c>
      <c r="D550" s="0" t="s">
        <v>622</v>
      </c>
      <c r="F550" s="0" t="s">
        <v>172</v>
      </c>
      <c r="G550" s="0" t="s">
        <v>302</v>
      </c>
    </row>
    <row r="551" customFormat="false" ht="15" hidden="false" customHeight="false" outlineLevel="0" collapsed="false">
      <c r="C551" s="0" t="s">
        <v>154</v>
      </c>
      <c r="D551" s="0" t="s">
        <v>623</v>
      </c>
      <c r="F551" s="0" t="s">
        <v>172</v>
      </c>
      <c r="G551" s="0" t="s">
        <v>759</v>
      </c>
    </row>
    <row r="552" customFormat="false" ht="15" hidden="false" customHeight="false" outlineLevel="0" collapsed="false">
      <c r="C552" s="0" t="s">
        <v>154</v>
      </c>
      <c r="D552" s="0" t="s">
        <v>624</v>
      </c>
      <c r="F552" s="0" t="s">
        <v>172</v>
      </c>
      <c r="G552" s="0" t="s">
        <v>760</v>
      </c>
    </row>
    <row r="553" customFormat="false" ht="15" hidden="false" customHeight="false" outlineLevel="0" collapsed="false">
      <c r="C553" s="0" t="s">
        <v>154</v>
      </c>
      <c r="D553" s="0" t="s">
        <v>625</v>
      </c>
      <c r="F553" s="0" t="s">
        <v>172</v>
      </c>
      <c r="G553" s="0" t="s">
        <v>761</v>
      </c>
    </row>
    <row r="554" customFormat="false" ht="15" hidden="false" customHeight="false" outlineLevel="0" collapsed="false">
      <c r="C554" s="0" t="s">
        <v>154</v>
      </c>
      <c r="D554" s="0" t="s">
        <v>626</v>
      </c>
      <c r="F554" s="0" t="s">
        <v>172</v>
      </c>
      <c r="G554" s="0" t="s">
        <v>762</v>
      </c>
    </row>
    <row r="555" customFormat="false" ht="15" hidden="false" customHeight="false" outlineLevel="0" collapsed="false">
      <c r="C555" s="0" t="s">
        <v>154</v>
      </c>
      <c r="D555" s="0" t="s">
        <v>627</v>
      </c>
      <c r="F555" s="0" t="s">
        <v>172</v>
      </c>
      <c r="G555" s="0" t="s">
        <v>763</v>
      </c>
    </row>
    <row r="556" customFormat="false" ht="15" hidden="false" customHeight="false" outlineLevel="0" collapsed="false">
      <c r="C556" s="0" t="s">
        <v>154</v>
      </c>
      <c r="D556" s="0" t="s">
        <v>507</v>
      </c>
      <c r="F556" s="0" t="s">
        <v>172</v>
      </c>
      <c r="G556" s="0" t="s">
        <v>764</v>
      </c>
    </row>
    <row r="557" customFormat="false" ht="15" hidden="false" customHeight="false" outlineLevel="0" collapsed="false">
      <c r="C557" s="0" t="s">
        <v>154</v>
      </c>
      <c r="D557" s="0" t="s">
        <v>630</v>
      </c>
    </row>
    <row r="558" customFormat="false" ht="15" hidden="false" customHeight="false" outlineLevel="0" collapsed="false">
      <c r="C558" s="0" t="s">
        <v>154</v>
      </c>
      <c r="D558" s="0" t="s">
        <v>632</v>
      </c>
    </row>
    <row r="559" customFormat="false" ht="15" hidden="false" customHeight="false" outlineLevel="0" collapsed="false">
      <c r="C559" s="0" t="s">
        <v>154</v>
      </c>
      <c r="D559" s="0" t="s">
        <v>441</v>
      </c>
    </row>
    <row r="560" customFormat="false" ht="15" hidden="false" customHeight="false" outlineLevel="0" collapsed="false">
      <c r="C560" s="0" t="s">
        <v>154</v>
      </c>
      <c r="D560" s="0" t="s">
        <v>633</v>
      </c>
    </row>
    <row r="561" customFormat="false" ht="15" hidden="false" customHeight="false" outlineLevel="0" collapsed="false">
      <c r="C561" s="0" t="s">
        <v>154</v>
      </c>
      <c r="D561" s="0" t="s">
        <v>428</v>
      </c>
    </row>
    <row r="562" customFormat="false" ht="15" hidden="false" customHeight="false" outlineLevel="0" collapsed="false">
      <c r="C562" s="0" t="s">
        <v>154</v>
      </c>
      <c r="D562" s="0" t="s">
        <v>765</v>
      </c>
    </row>
    <row r="563" customFormat="false" ht="15" hidden="false" customHeight="false" outlineLevel="0" collapsed="false">
      <c r="C563" s="0" t="s">
        <v>154</v>
      </c>
      <c r="D563" s="0" t="s">
        <v>766</v>
      </c>
    </row>
    <row r="564" customFormat="false" ht="15" hidden="false" customHeight="false" outlineLevel="0" collapsed="false">
      <c r="C564" s="0" t="s">
        <v>154</v>
      </c>
      <c r="D564" s="0" t="s">
        <v>767</v>
      </c>
    </row>
    <row r="565" customFormat="false" ht="15" hidden="false" customHeight="false" outlineLevel="0" collapsed="false">
      <c r="C565" s="0" t="s">
        <v>154</v>
      </c>
      <c r="D565" s="0" t="s">
        <v>768</v>
      </c>
    </row>
    <row r="566" customFormat="false" ht="15" hidden="false" customHeight="false" outlineLevel="0" collapsed="false">
      <c r="C566" s="0" t="s">
        <v>154</v>
      </c>
      <c r="D566" s="0" t="s">
        <v>769</v>
      </c>
    </row>
    <row r="567" customFormat="false" ht="15" hidden="false" customHeight="false" outlineLevel="0" collapsed="false">
      <c r="C567" s="0" t="s">
        <v>154</v>
      </c>
      <c r="D567" s="0" t="s">
        <v>466</v>
      </c>
    </row>
    <row r="568" customFormat="false" ht="15" hidden="false" customHeight="false" outlineLevel="0" collapsed="false">
      <c r="C568" s="0" t="s">
        <v>154</v>
      </c>
      <c r="D568" s="0" t="s">
        <v>770</v>
      </c>
    </row>
    <row r="569" customFormat="false" ht="15" hidden="false" customHeight="false" outlineLevel="0" collapsed="false">
      <c r="C569" s="0" t="s">
        <v>157</v>
      </c>
      <c r="D569" s="0" t="s">
        <v>635</v>
      </c>
    </row>
    <row r="570" customFormat="false" ht="15" hidden="false" customHeight="false" outlineLevel="0" collapsed="false">
      <c r="C570" s="0" t="s">
        <v>157</v>
      </c>
      <c r="D570" s="0" t="s">
        <v>637</v>
      </c>
    </row>
    <row r="571" customFormat="false" ht="15" hidden="false" customHeight="false" outlineLevel="0" collapsed="false">
      <c r="C571" s="0" t="s">
        <v>157</v>
      </c>
      <c r="D571" s="0" t="s">
        <v>638</v>
      </c>
    </row>
    <row r="572" customFormat="false" ht="15" hidden="false" customHeight="false" outlineLevel="0" collapsed="false">
      <c r="C572" s="0" t="s">
        <v>157</v>
      </c>
      <c r="D572" s="0" t="s">
        <v>639</v>
      </c>
    </row>
    <row r="573" customFormat="false" ht="15" hidden="false" customHeight="false" outlineLevel="0" collapsed="false">
      <c r="C573" s="0" t="s">
        <v>157</v>
      </c>
      <c r="D573" s="0" t="s">
        <v>640</v>
      </c>
    </row>
    <row r="574" customFormat="false" ht="15" hidden="false" customHeight="false" outlineLevel="0" collapsed="false">
      <c r="C574" s="0" t="s">
        <v>157</v>
      </c>
      <c r="D574" s="0" t="s">
        <v>641</v>
      </c>
    </row>
    <row r="575" customFormat="false" ht="15" hidden="false" customHeight="false" outlineLevel="0" collapsed="false">
      <c r="C575" s="0" t="s">
        <v>157</v>
      </c>
      <c r="D575" s="0" t="s">
        <v>642</v>
      </c>
    </row>
    <row r="576" customFormat="false" ht="15" hidden="false" customHeight="false" outlineLevel="0" collapsed="false">
      <c r="C576" s="0" t="s">
        <v>157</v>
      </c>
      <c r="D576" s="0" t="s">
        <v>643</v>
      </c>
    </row>
    <row r="577" customFormat="false" ht="15" hidden="false" customHeight="false" outlineLevel="0" collapsed="false">
      <c r="C577" s="0" t="s">
        <v>157</v>
      </c>
      <c r="D577" s="0" t="s">
        <v>644</v>
      </c>
    </row>
    <row r="578" customFormat="false" ht="15" hidden="false" customHeight="false" outlineLevel="0" collapsed="false">
      <c r="C578" s="0" t="s">
        <v>157</v>
      </c>
      <c r="D578" s="0" t="s">
        <v>645</v>
      </c>
    </row>
    <row r="579" customFormat="false" ht="15" hidden="false" customHeight="false" outlineLevel="0" collapsed="false">
      <c r="C579" s="0" t="s">
        <v>157</v>
      </c>
      <c r="D579" s="0" t="s">
        <v>646</v>
      </c>
    </row>
    <row r="580" customFormat="false" ht="15" hidden="false" customHeight="false" outlineLevel="0" collapsed="false">
      <c r="C580" s="0" t="s">
        <v>157</v>
      </c>
      <c r="D580" s="0" t="s">
        <v>647</v>
      </c>
    </row>
    <row r="581" customFormat="false" ht="15" hidden="false" customHeight="false" outlineLevel="0" collapsed="false">
      <c r="C581" s="0" t="s">
        <v>157</v>
      </c>
      <c r="D581" s="0" t="s">
        <v>648</v>
      </c>
    </row>
    <row r="582" customFormat="false" ht="15" hidden="false" customHeight="false" outlineLevel="0" collapsed="false">
      <c r="C582" s="0" t="s">
        <v>157</v>
      </c>
      <c r="D582" s="0" t="s">
        <v>252</v>
      </c>
    </row>
    <row r="583" customFormat="false" ht="15" hidden="false" customHeight="false" outlineLevel="0" collapsed="false">
      <c r="C583" s="0" t="s">
        <v>157</v>
      </c>
      <c r="D583" s="0" t="s">
        <v>649</v>
      </c>
    </row>
    <row r="584" customFormat="false" ht="15" hidden="false" customHeight="false" outlineLevel="0" collapsed="false">
      <c r="C584" s="0" t="s">
        <v>157</v>
      </c>
      <c r="D584" s="0" t="s">
        <v>650</v>
      </c>
    </row>
    <row r="585" customFormat="false" ht="15" hidden="false" customHeight="false" outlineLevel="0" collapsed="false">
      <c r="C585" s="0" t="s">
        <v>157</v>
      </c>
      <c r="D585" s="0" t="s">
        <v>212</v>
      </c>
    </row>
    <row r="586" customFormat="false" ht="15" hidden="false" customHeight="false" outlineLevel="0" collapsed="false">
      <c r="C586" s="0" t="s">
        <v>157</v>
      </c>
      <c r="D586" s="0" t="s">
        <v>651</v>
      </c>
    </row>
    <row r="587" customFormat="false" ht="15" hidden="false" customHeight="false" outlineLevel="0" collapsed="false">
      <c r="C587" s="0" t="s">
        <v>157</v>
      </c>
      <c r="D587" s="0" t="s">
        <v>652</v>
      </c>
    </row>
    <row r="588" customFormat="false" ht="15" hidden="false" customHeight="false" outlineLevel="0" collapsed="false">
      <c r="C588" s="0" t="s">
        <v>157</v>
      </c>
      <c r="D588" s="0" t="s">
        <v>653</v>
      </c>
    </row>
    <row r="589" customFormat="false" ht="15" hidden="false" customHeight="false" outlineLevel="0" collapsed="false">
      <c r="C589" s="0" t="s">
        <v>157</v>
      </c>
      <c r="D589" s="0" t="s">
        <v>771</v>
      </c>
    </row>
    <row r="590" customFormat="false" ht="15" hidden="false" customHeight="false" outlineLevel="0" collapsed="false">
      <c r="C590" s="0" t="s">
        <v>157</v>
      </c>
      <c r="D590" s="0" t="s">
        <v>772</v>
      </c>
    </row>
    <row r="591" customFormat="false" ht="15" hidden="false" customHeight="false" outlineLevel="0" collapsed="false">
      <c r="C591" s="0" t="s">
        <v>157</v>
      </c>
      <c r="D591" s="0" t="s">
        <v>773</v>
      </c>
    </row>
    <row r="592" customFormat="false" ht="15" hidden="false" customHeight="false" outlineLevel="0" collapsed="false">
      <c r="C592" s="0" t="s">
        <v>157</v>
      </c>
      <c r="D592" s="0" t="s">
        <v>774</v>
      </c>
    </row>
    <row r="593" customFormat="false" ht="15" hidden="false" customHeight="false" outlineLevel="0" collapsed="false">
      <c r="C593" s="0" t="s">
        <v>157</v>
      </c>
      <c r="D593" s="0" t="s">
        <v>775</v>
      </c>
    </row>
    <row r="594" customFormat="false" ht="15" hidden="false" customHeight="false" outlineLevel="0" collapsed="false">
      <c r="C594" s="0" t="s">
        <v>157</v>
      </c>
      <c r="D594" s="0" t="s">
        <v>776</v>
      </c>
    </row>
    <row r="595" customFormat="false" ht="15" hidden="false" customHeight="false" outlineLevel="0" collapsed="false">
      <c r="C595" s="0" t="s">
        <v>160</v>
      </c>
      <c r="D595" s="0" t="s">
        <v>654</v>
      </c>
    </row>
    <row r="596" customFormat="false" ht="15" hidden="false" customHeight="false" outlineLevel="0" collapsed="false">
      <c r="C596" s="0" t="s">
        <v>160</v>
      </c>
      <c r="D596" s="0" t="s">
        <v>656</v>
      </c>
    </row>
    <row r="597" customFormat="false" ht="15" hidden="false" customHeight="false" outlineLevel="0" collapsed="false">
      <c r="C597" s="0" t="s">
        <v>160</v>
      </c>
      <c r="D597" s="0" t="s">
        <v>658</v>
      </c>
    </row>
    <row r="598" customFormat="false" ht="15" hidden="false" customHeight="false" outlineLevel="0" collapsed="false">
      <c r="C598" s="0" t="s">
        <v>160</v>
      </c>
      <c r="D598" s="0" t="s">
        <v>587</v>
      </c>
    </row>
    <row r="599" customFormat="false" ht="15" hidden="false" customHeight="false" outlineLevel="0" collapsed="false">
      <c r="C599" s="0" t="s">
        <v>160</v>
      </c>
      <c r="D599" s="0" t="s">
        <v>661</v>
      </c>
    </row>
    <row r="600" customFormat="false" ht="15" hidden="false" customHeight="false" outlineLevel="0" collapsed="false">
      <c r="C600" s="0" t="s">
        <v>160</v>
      </c>
      <c r="D600" s="0" t="s">
        <v>663</v>
      </c>
    </row>
    <row r="601" customFormat="false" ht="15" hidden="false" customHeight="false" outlineLevel="0" collapsed="false">
      <c r="C601" s="0" t="s">
        <v>160</v>
      </c>
      <c r="D601" s="0" t="s">
        <v>664</v>
      </c>
    </row>
    <row r="602" customFormat="false" ht="15" hidden="false" customHeight="false" outlineLevel="0" collapsed="false">
      <c r="C602" s="0" t="s">
        <v>160</v>
      </c>
      <c r="D602" s="0" t="s">
        <v>665</v>
      </c>
    </row>
    <row r="603" customFormat="false" ht="15" hidden="false" customHeight="false" outlineLevel="0" collapsed="false">
      <c r="C603" s="0" t="s">
        <v>160</v>
      </c>
      <c r="D603" s="0" t="s">
        <v>569</v>
      </c>
    </row>
    <row r="604" customFormat="false" ht="15" hidden="false" customHeight="false" outlineLevel="0" collapsed="false">
      <c r="C604" s="0" t="s">
        <v>160</v>
      </c>
      <c r="D604" s="0" t="s">
        <v>666</v>
      </c>
    </row>
    <row r="605" customFormat="false" ht="15" hidden="false" customHeight="false" outlineLevel="0" collapsed="false">
      <c r="C605" s="0" t="s">
        <v>160</v>
      </c>
      <c r="D605" s="0" t="s">
        <v>667</v>
      </c>
    </row>
    <row r="606" customFormat="false" ht="15" hidden="false" customHeight="false" outlineLevel="0" collapsed="false">
      <c r="C606" s="0" t="s">
        <v>160</v>
      </c>
      <c r="D606" s="0" t="s">
        <v>668</v>
      </c>
    </row>
    <row r="607" customFormat="false" ht="15" hidden="false" customHeight="false" outlineLevel="0" collapsed="false">
      <c r="C607" s="0" t="s">
        <v>160</v>
      </c>
      <c r="D607" s="0" t="s">
        <v>669</v>
      </c>
    </row>
    <row r="608" customFormat="false" ht="15" hidden="false" customHeight="false" outlineLevel="0" collapsed="false">
      <c r="C608" s="0" t="s">
        <v>160</v>
      </c>
      <c r="D608" s="0" t="s">
        <v>670</v>
      </c>
    </row>
    <row r="609" customFormat="false" ht="15" hidden="false" customHeight="false" outlineLevel="0" collapsed="false">
      <c r="C609" s="0" t="s">
        <v>160</v>
      </c>
      <c r="D609" s="0" t="s">
        <v>671</v>
      </c>
    </row>
    <row r="610" customFormat="false" ht="15" hidden="false" customHeight="false" outlineLevel="0" collapsed="false">
      <c r="C610" s="0" t="s">
        <v>160</v>
      </c>
      <c r="D610" s="0" t="s">
        <v>672</v>
      </c>
    </row>
    <row r="611" customFormat="false" ht="15" hidden="false" customHeight="false" outlineLevel="0" collapsed="false">
      <c r="C611" s="0" t="s">
        <v>160</v>
      </c>
      <c r="D611" s="0" t="s">
        <v>673</v>
      </c>
    </row>
    <row r="612" customFormat="false" ht="15" hidden="false" customHeight="false" outlineLevel="0" collapsed="false">
      <c r="C612" s="0" t="s">
        <v>160</v>
      </c>
      <c r="D612" s="0" t="s">
        <v>498</v>
      </c>
    </row>
    <row r="613" customFormat="false" ht="15" hidden="false" customHeight="false" outlineLevel="0" collapsed="false">
      <c r="C613" s="0" t="s">
        <v>160</v>
      </c>
      <c r="D613" s="0" t="s">
        <v>674</v>
      </c>
    </row>
    <row r="614" customFormat="false" ht="15" hidden="false" customHeight="false" outlineLevel="0" collapsed="false">
      <c r="C614" s="0" t="s">
        <v>160</v>
      </c>
      <c r="D614" s="0" t="s">
        <v>305</v>
      </c>
    </row>
    <row r="615" customFormat="false" ht="15" hidden="false" customHeight="false" outlineLevel="0" collapsed="false">
      <c r="C615" s="0" t="s">
        <v>160</v>
      </c>
      <c r="D615" s="0" t="s">
        <v>675</v>
      </c>
    </row>
    <row r="616" customFormat="false" ht="15" hidden="false" customHeight="false" outlineLevel="0" collapsed="false">
      <c r="C616" s="0" t="s">
        <v>160</v>
      </c>
      <c r="D616" s="0" t="s">
        <v>676</v>
      </c>
    </row>
    <row r="617" customFormat="false" ht="15" hidden="false" customHeight="false" outlineLevel="0" collapsed="false">
      <c r="C617" s="0" t="s">
        <v>160</v>
      </c>
      <c r="D617" s="0" t="s">
        <v>677</v>
      </c>
    </row>
    <row r="618" customFormat="false" ht="15" hidden="false" customHeight="false" outlineLevel="0" collapsed="false">
      <c r="C618" s="0" t="s">
        <v>160</v>
      </c>
      <c r="D618" s="0" t="s">
        <v>164</v>
      </c>
    </row>
    <row r="619" customFormat="false" ht="15" hidden="false" customHeight="false" outlineLevel="0" collapsed="false">
      <c r="C619" s="0" t="s">
        <v>160</v>
      </c>
      <c r="D619" s="0" t="s">
        <v>777</v>
      </c>
    </row>
    <row r="620" customFormat="false" ht="15" hidden="false" customHeight="false" outlineLevel="0" collapsed="false">
      <c r="C620" s="0" t="s">
        <v>160</v>
      </c>
      <c r="D620" s="0" t="s">
        <v>774</v>
      </c>
    </row>
    <row r="621" customFormat="false" ht="15" hidden="false" customHeight="false" outlineLevel="0" collapsed="false">
      <c r="C621" s="0" t="s">
        <v>160</v>
      </c>
      <c r="D621" s="0" t="s">
        <v>778</v>
      </c>
    </row>
    <row r="622" customFormat="false" ht="15" hidden="false" customHeight="false" outlineLevel="0" collapsed="false">
      <c r="C622" s="0" t="s">
        <v>160</v>
      </c>
      <c r="D622" s="0" t="s">
        <v>779</v>
      </c>
    </row>
    <row r="623" customFormat="false" ht="15" hidden="false" customHeight="false" outlineLevel="0" collapsed="false">
      <c r="C623" s="0" t="s">
        <v>160</v>
      </c>
      <c r="D623" s="0" t="s">
        <v>780</v>
      </c>
    </row>
    <row r="624" customFormat="false" ht="15" hidden="false" customHeight="false" outlineLevel="0" collapsed="false">
      <c r="C624" s="0" t="s">
        <v>160</v>
      </c>
      <c r="D624" s="0" t="s">
        <v>781</v>
      </c>
    </row>
    <row r="625" customFormat="false" ht="15" hidden="false" customHeight="false" outlineLevel="0" collapsed="false">
      <c r="C625" s="0" t="s">
        <v>160</v>
      </c>
      <c r="D625" s="0" t="s">
        <v>242</v>
      </c>
    </row>
    <row r="626" customFormat="false" ht="15" hidden="false" customHeight="false" outlineLevel="0" collapsed="false">
      <c r="C626" s="0" t="s">
        <v>160</v>
      </c>
      <c r="D626" s="0" t="s">
        <v>782</v>
      </c>
    </row>
    <row r="627" customFormat="false" ht="15" hidden="false" customHeight="false" outlineLevel="0" collapsed="false">
      <c r="C627" s="0" t="s">
        <v>160</v>
      </c>
      <c r="D627" s="0" t="s">
        <v>783</v>
      </c>
    </row>
    <row r="628" customFormat="false" ht="15" hidden="false" customHeight="false" outlineLevel="0" collapsed="false">
      <c r="C628" s="0" t="s">
        <v>163</v>
      </c>
      <c r="D628" s="0" t="s">
        <v>679</v>
      </c>
    </row>
    <row r="629" customFormat="false" ht="15" hidden="false" customHeight="false" outlineLevel="0" collapsed="false">
      <c r="C629" s="0" t="s">
        <v>163</v>
      </c>
      <c r="D629" s="0" t="s">
        <v>680</v>
      </c>
    </row>
    <row r="630" customFormat="false" ht="15" hidden="false" customHeight="false" outlineLevel="0" collapsed="false">
      <c r="C630" s="0" t="s">
        <v>163</v>
      </c>
      <c r="D630" s="0" t="s">
        <v>681</v>
      </c>
    </row>
    <row r="631" customFormat="false" ht="15" hidden="false" customHeight="false" outlineLevel="0" collapsed="false">
      <c r="C631" s="0" t="s">
        <v>163</v>
      </c>
      <c r="D631" s="0" t="s">
        <v>683</v>
      </c>
    </row>
    <row r="632" customFormat="false" ht="15" hidden="false" customHeight="false" outlineLevel="0" collapsed="false">
      <c r="C632" s="0" t="s">
        <v>163</v>
      </c>
      <c r="D632" s="0" t="s">
        <v>684</v>
      </c>
    </row>
    <row r="633" customFormat="false" ht="15" hidden="false" customHeight="false" outlineLevel="0" collapsed="false">
      <c r="C633" s="0" t="s">
        <v>163</v>
      </c>
      <c r="D633" s="0" t="s">
        <v>685</v>
      </c>
    </row>
    <row r="634" customFormat="false" ht="15" hidden="false" customHeight="false" outlineLevel="0" collapsed="false">
      <c r="C634" s="0" t="s">
        <v>163</v>
      </c>
      <c r="D634" s="0" t="s">
        <v>687</v>
      </c>
    </row>
    <row r="635" customFormat="false" ht="15" hidden="false" customHeight="false" outlineLevel="0" collapsed="false">
      <c r="C635" s="0" t="s">
        <v>163</v>
      </c>
      <c r="D635" s="0" t="s">
        <v>688</v>
      </c>
    </row>
    <row r="636" customFormat="false" ht="15" hidden="false" customHeight="false" outlineLevel="0" collapsed="false">
      <c r="C636" s="0" t="s">
        <v>163</v>
      </c>
      <c r="D636" s="0" t="s">
        <v>690</v>
      </c>
    </row>
    <row r="637" customFormat="false" ht="15" hidden="false" customHeight="false" outlineLevel="0" collapsed="false">
      <c r="C637" s="0" t="s">
        <v>163</v>
      </c>
      <c r="D637" s="0" t="s">
        <v>691</v>
      </c>
    </row>
    <row r="638" customFormat="false" ht="15" hidden="false" customHeight="false" outlineLevel="0" collapsed="false">
      <c r="C638" s="0" t="s">
        <v>163</v>
      </c>
      <c r="D638" s="0" t="s">
        <v>692</v>
      </c>
    </row>
    <row r="639" customFormat="false" ht="15" hidden="false" customHeight="false" outlineLevel="0" collapsed="false">
      <c r="C639" s="0" t="s">
        <v>163</v>
      </c>
      <c r="D639" s="0" t="s">
        <v>693</v>
      </c>
    </row>
    <row r="640" customFormat="false" ht="15" hidden="false" customHeight="false" outlineLevel="0" collapsed="false">
      <c r="C640" s="0" t="s">
        <v>163</v>
      </c>
      <c r="D640" s="0" t="s">
        <v>198</v>
      </c>
    </row>
    <row r="641" customFormat="false" ht="15" hidden="false" customHeight="false" outlineLevel="0" collapsed="false">
      <c r="C641" s="0" t="s">
        <v>163</v>
      </c>
      <c r="D641" s="0" t="s">
        <v>694</v>
      </c>
    </row>
    <row r="642" customFormat="false" ht="15" hidden="false" customHeight="false" outlineLevel="0" collapsed="false">
      <c r="C642" s="0" t="s">
        <v>163</v>
      </c>
      <c r="D642" s="0" t="s">
        <v>695</v>
      </c>
    </row>
    <row r="643" customFormat="false" ht="15" hidden="false" customHeight="false" outlineLevel="0" collapsed="false">
      <c r="C643" s="0" t="s">
        <v>163</v>
      </c>
      <c r="D643" s="0" t="s">
        <v>696</v>
      </c>
    </row>
    <row r="644" customFormat="false" ht="15" hidden="false" customHeight="false" outlineLevel="0" collapsed="false">
      <c r="C644" s="0" t="s">
        <v>163</v>
      </c>
      <c r="D644" s="0" t="s">
        <v>697</v>
      </c>
    </row>
    <row r="645" customFormat="false" ht="15" hidden="false" customHeight="false" outlineLevel="0" collapsed="false">
      <c r="C645" s="0" t="s">
        <v>163</v>
      </c>
      <c r="D645" s="0" t="s">
        <v>698</v>
      </c>
    </row>
    <row r="646" customFormat="false" ht="15" hidden="false" customHeight="false" outlineLevel="0" collapsed="false">
      <c r="C646" s="0" t="s">
        <v>163</v>
      </c>
      <c r="D646" s="0" t="s">
        <v>496</v>
      </c>
    </row>
    <row r="647" customFormat="false" ht="15" hidden="false" customHeight="false" outlineLevel="0" collapsed="false">
      <c r="C647" s="0" t="s">
        <v>163</v>
      </c>
      <c r="D647" s="0" t="s">
        <v>784</v>
      </c>
    </row>
    <row r="648" customFormat="false" ht="15" hidden="false" customHeight="false" outlineLevel="0" collapsed="false">
      <c r="C648" s="0" t="s">
        <v>163</v>
      </c>
      <c r="D648" s="0" t="s">
        <v>258</v>
      </c>
    </row>
    <row r="649" customFormat="false" ht="15" hidden="false" customHeight="false" outlineLevel="0" collapsed="false">
      <c r="C649" s="0" t="s">
        <v>163</v>
      </c>
      <c r="D649" s="0" t="s">
        <v>360</v>
      </c>
    </row>
    <row r="650" customFormat="false" ht="15" hidden="false" customHeight="false" outlineLevel="0" collapsed="false">
      <c r="C650" s="0" t="s">
        <v>166</v>
      </c>
      <c r="D650" s="0" t="s">
        <v>699</v>
      </c>
    </row>
    <row r="651" customFormat="false" ht="15" hidden="false" customHeight="false" outlineLevel="0" collapsed="false">
      <c r="C651" s="0" t="s">
        <v>166</v>
      </c>
      <c r="D651" s="0" t="s">
        <v>700</v>
      </c>
    </row>
    <row r="652" customFormat="false" ht="15" hidden="false" customHeight="false" outlineLevel="0" collapsed="false">
      <c r="C652" s="0" t="s">
        <v>166</v>
      </c>
      <c r="D652" s="0" t="s">
        <v>701</v>
      </c>
    </row>
    <row r="653" customFormat="false" ht="15" hidden="false" customHeight="false" outlineLevel="0" collapsed="false">
      <c r="C653" s="0" t="s">
        <v>166</v>
      </c>
      <c r="D653" s="0" t="s">
        <v>702</v>
      </c>
    </row>
    <row r="654" customFormat="false" ht="15" hidden="false" customHeight="false" outlineLevel="0" collapsed="false">
      <c r="C654" s="0" t="s">
        <v>166</v>
      </c>
      <c r="D654" s="0" t="s">
        <v>703</v>
      </c>
    </row>
    <row r="655" customFormat="false" ht="15" hidden="false" customHeight="false" outlineLevel="0" collapsed="false">
      <c r="C655" s="0" t="s">
        <v>166</v>
      </c>
      <c r="D655" s="0" t="s">
        <v>704</v>
      </c>
    </row>
    <row r="656" customFormat="false" ht="15" hidden="false" customHeight="false" outlineLevel="0" collapsed="false">
      <c r="C656" s="0" t="s">
        <v>166</v>
      </c>
      <c r="D656" s="0" t="s">
        <v>705</v>
      </c>
    </row>
    <row r="657" customFormat="false" ht="15" hidden="false" customHeight="false" outlineLevel="0" collapsed="false">
      <c r="C657" s="0" t="s">
        <v>166</v>
      </c>
      <c r="D657" s="0" t="s">
        <v>706</v>
      </c>
    </row>
    <row r="658" customFormat="false" ht="15" hidden="false" customHeight="false" outlineLevel="0" collapsed="false">
      <c r="C658" s="0" t="s">
        <v>166</v>
      </c>
      <c r="D658" s="0" t="s">
        <v>707</v>
      </c>
    </row>
    <row r="659" customFormat="false" ht="15" hidden="false" customHeight="false" outlineLevel="0" collapsed="false">
      <c r="C659" s="0" t="s">
        <v>166</v>
      </c>
      <c r="D659" s="0" t="s">
        <v>708</v>
      </c>
    </row>
    <row r="660" customFormat="false" ht="15" hidden="false" customHeight="false" outlineLevel="0" collapsed="false">
      <c r="C660" s="0" t="s">
        <v>166</v>
      </c>
      <c r="D660" s="0" t="s">
        <v>709</v>
      </c>
    </row>
    <row r="661" customFormat="false" ht="15" hidden="false" customHeight="false" outlineLevel="0" collapsed="false">
      <c r="C661" s="0" t="s">
        <v>166</v>
      </c>
      <c r="D661" s="0" t="s">
        <v>710</v>
      </c>
    </row>
    <row r="662" customFormat="false" ht="15" hidden="false" customHeight="false" outlineLevel="0" collapsed="false">
      <c r="C662" s="0" t="s">
        <v>166</v>
      </c>
      <c r="D662" s="0" t="s">
        <v>465</v>
      </c>
    </row>
    <row r="663" customFormat="false" ht="15" hidden="false" customHeight="false" outlineLevel="0" collapsed="false">
      <c r="C663" s="0" t="s">
        <v>166</v>
      </c>
      <c r="D663" s="0" t="s">
        <v>478</v>
      </c>
    </row>
    <row r="664" customFormat="false" ht="15" hidden="false" customHeight="false" outlineLevel="0" collapsed="false">
      <c r="C664" s="0" t="s">
        <v>166</v>
      </c>
      <c r="D664" s="0" t="s">
        <v>711</v>
      </c>
    </row>
    <row r="665" customFormat="false" ht="15" hidden="false" customHeight="false" outlineLevel="0" collapsed="false">
      <c r="C665" s="0" t="s">
        <v>166</v>
      </c>
      <c r="D665" s="0" t="s">
        <v>175</v>
      </c>
    </row>
    <row r="666" customFormat="false" ht="15" hidden="false" customHeight="false" outlineLevel="0" collapsed="false">
      <c r="C666" s="0" t="s">
        <v>166</v>
      </c>
      <c r="D666" s="0" t="s">
        <v>785</v>
      </c>
    </row>
    <row r="667" customFormat="false" ht="15" hidden="false" customHeight="false" outlineLevel="0" collapsed="false">
      <c r="C667" s="0" t="s">
        <v>166</v>
      </c>
      <c r="D667" s="0" t="s">
        <v>610</v>
      </c>
    </row>
    <row r="668" customFormat="false" ht="15" hidden="false" customHeight="false" outlineLevel="0" collapsed="false">
      <c r="C668" s="0" t="s">
        <v>166</v>
      </c>
      <c r="D668" s="0" t="s">
        <v>786</v>
      </c>
    </row>
    <row r="669" customFormat="false" ht="15" hidden="false" customHeight="false" outlineLevel="0" collapsed="false">
      <c r="C669" s="0" t="s">
        <v>166</v>
      </c>
      <c r="D669" s="0" t="s">
        <v>787</v>
      </c>
    </row>
    <row r="670" customFormat="false" ht="15" hidden="false" customHeight="false" outlineLevel="0" collapsed="false">
      <c r="C670" s="0" t="s">
        <v>166</v>
      </c>
      <c r="D670" s="0" t="s">
        <v>448</v>
      </c>
    </row>
    <row r="671" customFormat="false" ht="15" hidden="false" customHeight="false" outlineLevel="0" collapsed="false">
      <c r="C671" s="0" t="s">
        <v>168</v>
      </c>
      <c r="D671" s="0" t="s">
        <v>712</v>
      </c>
    </row>
    <row r="672" customFormat="false" ht="15" hidden="false" customHeight="false" outlineLevel="0" collapsed="false">
      <c r="C672" s="0" t="s">
        <v>168</v>
      </c>
      <c r="D672" s="0" t="s">
        <v>713</v>
      </c>
    </row>
    <row r="673" customFormat="false" ht="15" hidden="false" customHeight="false" outlineLevel="0" collapsed="false">
      <c r="C673" s="0" t="s">
        <v>168</v>
      </c>
      <c r="D673" s="0" t="s">
        <v>714</v>
      </c>
    </row>
    <row r="674" customFormat="false" ht="15" hidden="false" customHeight="false" outlineLevel="0" collapsed="false">
      <c r="C674" s="0" t="s">
        <v>168</v>
      </c>
      <c r="D674" s="0" t="s">
        <v>715</v>
      </c>
    </row>
    <row r="675" customFormat="false" ht="15" hidden="false" customHeight="false" outlineLevel="0" collapsed="false">
      <c r="C675" s="0" t="s">
        <v>168</v>
      </c>
      <c r="D675" s="0" t="s">
        <v>716</v>
      </c>
    </row>
    <row r="676" customFormat="false" ht="15" hidden="false" customHeight="false" outlineLevel="0" collapsed="false">
      <c r="C676" s="0" t="s">
        <v>168</v>
      </c>
      <c r="D676" s="0" t="s">
        <v>717</v>
      </c>
    </row>
    <row r="677" customFormat="false" ht="15" hidden="false" customHeight="false" outlineLevel="0" collapsed="false">
      <c r="C677" s="0" t="s">
        <v>168</v>
      </c>
      <c r="D677" s="0" t="s">
        <v>718</v>
      </c>
    </row>
    <row r="678" customFormat="false" ht="15" hidden="false" customHeight="false" outlineLevel="0" collapsed="false">
      <c r="C678" s="0" t="s">
        <v>168</v>
      </c>
      <c r="D678" s="0" t="s">
        <v>719</v>
      </c>
    </row>
    <row r="679" customFormat="false" ht="15" hidden="false" customHeight="false" outlineLevel="0" collapsed="false">
      <c r="C679" s="0" t="s">
        <v>168</v>
      </c>
      <c r="D679" s="0" t="s">
        <v>325</v>
      </c>
    </row>
    <row r="680" customFormat="false" ht="15" hidden="false" customHeight="false" outlineLevel="0" collapsed="false">
      <c r="C680" s="0" t="s">
        <v>168</v>
      </c>
      <c r="D680" s="0" t="s">
        <v>720</v>
      </c>
    </row>
    <row r="681" customFormat="false" ht="15" hidden="false" customHeight="false" outlineLevel="0" collapsed="false">
      <c r="C681" s="0" t="s">
        <v>168</v>
      </c>
      <c r="D681" s="0" t="s">
        <v>721</v>
      </c>
    </row>
    <row r="682" customFormat="false" ht="15" hidden="false" customHeight="false" outlineLevel="0" collapsed="false">
      <c r="C682" s="0" t="s">
        <v>168</v>
      </c>
      <c r="D682" s="0" t="s">
        <v>722</v>
      </c>
    </row>
    <row r="683" customFormat="false" ht="15" hidden="false" customHeight="false" outlineLevel="0" collapsed="false">
      <c r="C683" s="0" t="s">
        <v>168</v>
      </c>
      <c r="D683" s="0" t="s">
        <v>527</v>
      </c>
    </row>
    <row r="684" customFormat="false" ht="15" hidden="false" customHeight="false" outlineLevel="0" collapsed="false">
      <c r="C684" s="0" t="s">
        <v>168</v>
      </c>
      <c r="D684" s="0" t="s">
        <v>724</v>
      </c>
    </row>
    <row r="685" customFormat="false" ht="15" hidden="false" customHeight="false" outlineLevel="0" collapsed="false">
      <c r="C685" s="0" t="s">
        <v>168</v>
      </c>
      <c r="D685" s="0" t="s">
        <v>726</v>
      </c>
    </row>
    <row r="686" customFormat="false" ht="15" hidden="false" customHeight="false" outlineLevel="0" collapsed="false">
      <c r="C686" s="0" t="s">
        <v>168</v>
      </c>
      <c r="D686" s="0" t="s">
        <v>728</v>
      </c>
    </row>
    <row r="687" customFormat="false" ht="15" hidden="false" customHeight="false" outlineLevel="0" collapsed="false">
      <c r="C687" s="0" t="s">
        <v>168</v>
      </c>
      <c r="D687" s="0" t="s">
        <v>730</v>
      </c>
    </row>
    <row r="688" customFormat="false" ht="15" hidden="false" customHeight="false" outlineLevel="0" collapsed="false">
      <c r="C688" s="0" t="s">
        <v>168</v>
      </c>
      <c r="D688" s="0" t="s">
        <v>731</v>
      </c>
    </row>
    <row r="689" customFormat="false" ht="15" hidden="false" customHeight="false" outlineLevel="0" collapsed="false">
      <c r="C689" s="0" t="s">
        <v>168</v>
      </c>
      <c r="D689" s="0" t="s">
        <v>788</v>
      </c>
    </row>
    <row r="690" customFormat="false" ht="15" hidden="false" customHeight="false" outlineLevel="0" collapsed="false">
      <c r="C690" s="0" t="s">
        <v>168</v>
      </c>
      <c r="D690" s="0" t="s">
        <v>789</v>
      </c>
    </row>
    <row r="691" customFormat="false" ht="15" hidden="false" customHeight="false" outlineLevel="0" collapsed="false">
      <c r="C691" s="0" t="s">
        <v>168</v>
      </c>
      <c r="D691" s="0" t="s">
        <v>149</v>
      </c>
    </row>
    <row r="692" customFormat="false" ht="15" hidden="false" customHeight="false" outlineLevel="0" collapsed="false">
      <c r="C692" s="0" t="s">
        <v>168</v>
      </c>
      <c r="D692" s="0" t="s">
        <v>361</v>
      </c>
    </row>
    <row r="693" customFormat="false" ht="15" hidden="false" customHeight="false" outlineLevel="0" collapsed="false">
      <c r="C693" s="0" t="s">
        <v>168</v>
      </c>
      <c r="D693" s="0" t="s">
        <v>435</v>
      </c>
    </row>
    <row r="694" customFormat="false" ht="15" hidden="false" customHeight="false" outlineLevel="0" collapsed="false">
      <c r="C694" s="0" t="s">
        <v>168</v>
      </c>
      <c r="D694" s="0" t="s">
        <v>790</v>
      </c>
    </row>
    <row r="695" customFormat="false" ht="15" hidden="false" customHeight="false" outlineLevel="0" collapsed="false">
      <c r="C695" s="0" t="s">
        <v>170</v>
      </c>
      <c r="D695" s="0" t="s">
        <v>732</v>
      </c>
    </row>
    <row r="696" customFormat="false" ht="15" hidden="false" customHeight="false" outlineLevel="0" collapsed="false">
      <c r="C696" s="0" t="s">
        <v>170</v>
      </c>
      <c r="D696" s="0" t="s">
        <v>733</v>
      </c>
    </row>
    <row r="697" customFormat="false" ht="15" hidden="false" customHeight="false" outlineLevel="0" collapsed="false">
      <c r="C697" s="0" t="s">
        <v>170</v>
      </c>
      <c r="D697" s="0" t="s">
        <v>734</v>
      </c>
    </row>
    <row r="698" customFormat="false" ht="15" hidden="false" customHeight="false" outlineLevel="0" collapsed="false">
      <c r="C698" s="0" t="s">
        <v>170</v>
      </c>
      <c r="D698" s="0" t="s">
        <v>735</v>
      </c>
    </row>
    <row r="699" customFormat="false" ht="15" hidden="false" customHeight="false" outlineLevel="0" collapsed="false">
      <c r="C699" s="0" t="s">
        <v>170</v>
      </c>
      <c r="D699" s="0" t="s">
        <v>736</v>
      </c>
    </row>
    <row r="700" customFormat="false" ht="15" hidden="false" customHeight="false" outlineLevel="0" collapsed="false">
      <c r="C700" s="0" t="s">
        <v>170</v>
      </c>
      <c r="D700" s="0" t="s">
        <v>737</v>
      </c>
    </row>
    <row r="701" customFormat="false" ht="15" hidden="false" customHeight="false" outlineLevel="0" collapsed="false">
      <c r="C701" s="0" t="s">
        <v>170</v>
      </c>
      <c r="D701" s="0" t="s">
        <v>395</v>
      </c>
    </row>
    <row r="702" customFormat="false" ht="15" hidden="false" customHeight="false" outlineLevel="0" collapsed="false">
      <c r="C702" s="0" t="s">
        <v>170</v>
      </c>
      <c r="D702" s="0" t="s">
        <v>738</v>
      </c>
    </row>
    <row r="703" customFormat="false" ht="15" hidden="false" customHeight="false" outlineLevel="0" collapsed="false">
      <c r="C703" s="0" t="s">
        <v>170</v>
      </c>
      <c r="D703" s="0" t="s">
        <v>739</v>
      </c>
    </row>
    <row r="704" customFormat="false" ht="15" hidden="false" customHeight="false" outlineLevel="0" collapsed="false">
      <c r="C704" s="0" t="s">
        <v>170</v>
      </c>
      <c r="D704" s="0" t="s">
        <v>235</v>
      </c>
    </row>
    <row r="705" customFormat="false" ht="15" hidden="false" customHeight="false" outlineLevel="0" collapsed="false">
      <c r="C705" s="0" t="s">
        <v>170</v>
      </c>
      <c r="D705" s="0" t="s">
        <v>740</v>
      </c>
    </row>
    <row r="706" customFormat="false" ht="15" hidden="false" customHeight="false" outlineLevel="0" collapsed="false">
      <c r="C706" s="0" t="s">
        <v>170</v>
      </c>
      <c r="D706" s="0" t="s">
        <v>741</v>
      </c>
    </row>
    <row r="707" customFormat="false" ht="15" hidden="false" customHeight="false" outlineLevel="0" collapsed="false">
      <c r="C707" s="0" t="s">
        <v>170</v>
      </c>
      <c r="D707" s="0" t="s">
        <v>742</v>
      </c>
    </row>
    <row r="708" customFormat="false" ht="15" hidden="false" customHeight="false" outlineLevel="0" collapsed="false">
      <c r="C708" s="0" t="s">
        <v>170</v>
      </c>
      <c r="D708" s="0" t="s">
        <v>743</v>
      </c>
    </row>
    <row r="709" customFormat="false" ht="15" hidden="false" customHeight="false" outlineLevel="0" collapsed="false">
      <c r="C709" s="0" t="s">
        <v>170</v>
      </c>
      <c r="D709" s="0" t="s">
        <v>744</v>
      </c>
    </row>
    <row r="710" customFormat="false" ht="15" hidden="false" customHeight="false" outlineLevel="0" collapsed="false">
      <c r="C710" s="0" t="s">
        <v>170</v>
      </c>
      <c r="D710" s="0" t="s">
        <v>726</v>
      </c>
    </row>
    <row r="711" customFormat="false" ht="15" hidden="false" customHeight="false" outlineLevel="0" collapsed="false">
      <c r="C711" s="0" t="s">
        <v>170</v>
      </c>
      <c r="D711" s="0" t="s">
        <v>444</v>
      </c>
    </row>
    <row r="712" customFormat="false" ht="15" hidden="false" customHeight="false" outlineLevel="0" collapsed="false">
      <c r="C712" s="0" t="s">
        <v>170</v>
      </c>
      <c r="D712" s="0" t="s">
        <v>434</v>
      </c>
    </row>
    <row r="713" customFormat="false" ht="15" hidden="false" customHeight="false" outlineLevel="0" collapsed="false">
      <c r="C713" s="0" t="s">
        <v>170</v>
      </c>
      <c r="D713" s="0" t="s">
        <v>745</v>
      </c>
    </row>
    <row r="714" customFormat="false" ht="15" hidden="false" customHeight="false" outlineLevel="0" collapsed="false">
      <c r="C714" s="0" t="s">
        <v>170</v>
      </c>
      <c r="D714" s="0" t="s">
        <v>746</v>
      </c>
    </row>
    <row r="715" customFormat="false" ht="15" hidden="false" customHeight="false" outlineLevel="0" collapsed="false">
      <c r="C715" s="0" t="s">
        <v>170</v>
      </c>
      <c r="D715" s="0" t="s">
        <v>791</v>
      </c>
    </row>
    <row r="716" customFormat="false" ht="15" hidden="false" customHeight="false" outlineLevel="0" collapsed="false">
      <c r="C716" s="0" t="s">
        <v>170</v>
      </c>
      <c r="D716" s="0" t="s">
        <v>792</v>
      </c>
    </row>
    <row r="717" customFormat="false" ht="15" hidden="false" customHeight="false" outlineLevel="0" collapsed="false">
      <c r="C717" s="0" t="s">
        <v>170</v>
      </c>
      <c r="D717" s="0" t="s">
        <v>793</v>
      </c>
    </row>
    <row r="718" customFormat="false" ht="15" hidden="false" customHeight="false" outlineLevel="0" collapsed="false">
      <c r="C718" s="0" t="s">
        <v>170</v>
      </c>
      <c r="D718" s="0" t="s">
        <v>794</v>
      </c>
    </row>
    <row r="719" customFormat="false" ht="15" hidden="false" customHeight="false" outlineLevel="0" collapsed="false">
      <c r="C719" s="0" t="s">
        <v>170</v>
      </c>
      <c r="D719" s="0" t="s">
        <v>795</v>
      </c>
    </row>
    <row r="720" customFormat="false" ht="15" hidden="false" customHeight="false" outlineLevel="0" collapsed="false">
      <c r="C720" s="0" t="s">
        <v>172</v>
      </c>
      <c r="D720" s="0" t="s">
        <v>748</v>
      </c>
    </row>
    <row r="721" customFormat="false" ht="15" hidden="false" customHeight="false" outlineLevel="0" collapsed="false">
      <c r="C721" s="0" t="s">
        <v>172</v>
      </c>
      <c r="D721" s="0" t="s">
        <v>750</v>
      </c>
    </row>
    <row r="722" customFormat="false" ht="15" hidden="false" customHeight="false" outlineLevel="0" collapsed="false">
      <c r="C722" s="0" t="s">
        <v>172</v>
      </c>
      <c r="D722" s="0" t="s">
        <v>752</v>
      </c>
    </row>
    <row r="723" customFormat="false" ht="15" hidden="false" customHeight="false" outlineLevel="0" collapsed="false">
      <c r="C723" s="0" t="s">
        <v>172</v>
      </c>
      <c r="D723" s="0" t="s">
        <v>753</v>
      </c>
    </row>
    <row r="724" customFormat="false" ht="15" hidden="false" customHeight="false" outlineLevel="0" collapsed="false">
      <c r="C724" s="0" t="s">
        <v>172</v>
      </c>
      <c r="D724" s="0" t="s">
        <v>754</v>
      </c>
    </row>
    <row r="725" customFormat="false" ht="15" hidden="false" customHeight="false" outlineLevel="0" collapsed="false">
      <c r="C725" s="0" t="s">
        <v>172</v>
      </c>
      <c r="D725" s="0" t="s">
        <v>755</v>
      </c>
    </row>
    <row r="726" customFormat="false" ht="15" hidden="false" customHeight="false" outlineLevel="0" collapsed="false">
      <c r="C726" s="0" t="s">
        <v>172</v>
      </c>
      <c r="D726" s="0" t="s">
        <v>567</v>
      </c>
    </row>
    <row r="727" customFormat="false" ht="15" hidden="false" customHeight="false" outlineLevel="0" collapsed="false">
      <c r="C727" s="0" t="s">
        <v>172</v>
      </c>
      <c r="D727" s="0" t="s">
        <v>756</v>
      </c>
    </row>
    <row r="728" customFormat="false" ht="15" hidden="false" customHeight="false" outlineLevel="0" collapsed="false">
      <c r="C728" s="0" t="s">
        <v>172</v>
      </c>
      <c r="D728" s="0" t="s">
        <v>757</v>
      </c>
    </row>
    <row r="729" customFormat="false" ht="15" hidden="false" customHeight="false" outlineLevel="0" collapsed="false">
      <c r="C729" s="0" t="s">
        <v>172</v>
      </c>
      <c r="D729" s="0" t="s">
        <v>758</v>
      </c>
    </row>
    <row r="730" customFormat="false" ht="15" hidden="false" customHeight="false" outlineLevel="0" collapsed="false">
      <c r="C730" s="0" t="s">
        <v>172</v>
      </c>
      <c r="D730" s="0" t="s">
        <v>302</v>
      </c>
    </row>
    <row r="731" customFormat="false" ht="15" hidden="false" customHeight="false" outlineLevel="0" collapsed="false">
      <c r="C731" s="0" t="s">
        <v>172</v>
      </c>
      <c r="D731" s="0" t="s">
        <v>759</v>
      </c>
    </row>
    <row r="732" customFormat="false" ht="15" hidden="false" customHeight="false" outlineLevel="0" collapsed="false">
      <c r="C732" s="0" t="s">
        <v>172</v>
      </c>
      <c r="D732" s="0" t="s">
        <v>760</v>
      </c>
    </row>
    <row r="733" customFormat="false" ht="15" hidden="false" customHeight="false" outlineLevel="0" collapsed="false">
      <c r="C733" s="0" t="s">
        <v>172</v>
      </c>
      <c r="D733" s="0" t="s">
        <v>761</v>
      </c>
    </row>
    <row r="734" customFormat="false" ht="15" hidden="false" customHeight="false" outlineLevel="0" collapsed="false">
      <c r="C734" s="0" t="s">
        <v>172</v>
      </c>
      <c r="D734" s="0" t="s">
        <v>762</v>
      </c>
    </row>
    <row r="735" customFormat="false" ht="15" hidden="false" customHeight="false" outlineLevel="0" collapsed="false">
      <c r="C735" s="0" t="s">
        <v>172</v>
      </c>
      <c r="D735" s="0" t="s">
        <v>763</v>
      </c>
    </row>
    <row r="736" customFormat="false" ht="15" hidden="false" customHeight="false" outlineLevel="0" collapsed="false">
      <c r="C736" s="0" t="s">
        <v>172</v>
      </c>
      <c r="D736" s="0" t="s">
        <v>764</v>
      </c>
    </row>
    <row r="737" customFormat="false" ht="15" hidden="false" customHeight="false" outlineLevel="0" collapsed="false">
      <c r="C737" s="0" t="s">
        <v>172</v>
      </c>
      <c r="D737" s="0" t="s">
        <v>796</v>
      </c>
    </row>
    <row r="738" customFormat="false" ht="15" hidden="false" customHeight="false" outlineLevel="0" collapsed="false">
      <c r="C738" s="0" t="s">
        <v>172</v>
      </c>
      <c r="D738" s="0" t="s">
        <v>797</v>
      </c>
    </row>
    <row r="739" customFormat="false" ht="15" hidden="false" customHeight="false" outlineLevel="0" collapsed="false">
      <c r="C739" s="0" t="s">
        <v>172</v>
      </c>
      <c r="D739" s="0" t="s">
        <v>798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8F98"/>
    <pageSetUpPr fitToPage="false"/>
  </sheetPr>
  <dimension ref="A1:AK29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37" min="4" style="0" width="10"/>
  </cols>
  <sheetData>
    <row r="1" customFormat="false" ht="23.85" hidden="false" customHeight="false" outlineLevel="0" collapsed="false">
      <c r="A1" s="15" t="s">
        <v>799</v>
      </c>
      <c r="B1" s="15" t="s">
        <v>800</v>
      </c>
      <c r="C1" s="15" t="s">
        <v>801</v>
      </c>
      <c r="D1" s="15" t="s">
        <v>802</v>
      </c>
      <c r="E1" s="15" t="s">
        <v>803</v>
      </c>
      <c r="F1" s="15" t="s">
        <v>804</v>
      </c>
      <c r="G1" s="15" t="s">
        <v>805</v>
      </c>
      <c r="H1" s="15" t="s">
        <v>806</v>
      </c>
      <c r="I1" s="15" t="s">
        <v>807</v>
      </c>
      <c r="J1" s="15" t="s">
        <v>808</v>
      </c>
      <c r="K1" s="15" t="s">
        <v>809</v>
      </c>
      <c r="L1" s="15" t="s">
        <v>810</v>
      </c>
      <c r="M1" s="15" t="s">
        <v>811</v>
      </c>
      <c r="N1" s="15" t="s">
        <v>812</v>
      </c>
      <c r="O1" s="15" t="s">
        <v>813</v>
      </c>
      <c r="P1" s="15" t="s">
        <v>60</v>
      </c>
      <c r="Q1" s="15" t="s">
        <v>814</v>
      </c>
      <c r="R1" s="15" t="s">
        <v>815</v>
      </c>
      <c r="S1" s="15" t="s">
        <v>816</v>
      </c>
      <c r="T1" s="15" t="s">
        <v>817</v>
      </c>
      <c r="U1" s="15" t="s">
        <v>64</v>
      </c>
      <c r="V1" s="15" t="s">
        <v>818</v>
      </c>
      <c r="W1" s="15" t="s">
        <v>819</v>
      </c>
      <c r="X1" s="15" t="s">
        <v>160</v>
      </c>
      <c r="Y1" s="15" t="s">
        <v>820</v>
      </c>
      <c r="Z1" s="15" t="s">
        <v>821</v>
      </c>
      <c r="AA1" s="15" t="s">
        <v>822</v>
      </c>
      <c r="AB1" s="15" t="s">
        <v>823</v>
      </c>
      <c r="AC1" s="15" t="s">
        <v>824</v>
      </c>
      <c r="AD1" s="15" t="s">
        <v>825</v>
      </c>
      <c r="AE1" s="15" t="s">
        <v>826</v>
      </c>
      <c r="AF1" s="15" t="s">
        <v>827</v>
      </c>
      <c r="AG1" s="15" t="s">
        <v>828</v>
      </c>
      <c r="AH1" s="15" t="s">
        <v>829</v>
      </c>
      <c r="AI1" s="15" t="s">
        <v>830</v>
      </c>
      <c r="AJ1" s="15" t="s">
        <v>831</v>
      </c>
      <c r="AK1" s="15" t="s">
        <v>832</v>
      </c>
    </row>
    <row r="2" customFormat="false" ht="15" hidden="false" customHeight="false" outlineLevel="0" collapsed="false">
      <c r="A2" s="50" t="s">
        <v>833</v>
      </c>
      <c r="B2" s="50" t="s">
        <v>48</v>
      </c>
      <c r="C2" s="50" t="s">
        <v>51</v>
      </c>
      <c r="D2" s="50" t="n">
        <v>671732</v>
      </c>
      <c r="E2" s="50" t="n">
        <v>4</v>
      </c>
      <c r="F2" s="50" t="s">
        <v>53</v>
      </c>
      <c r="G2" s="50" t="n">
        <v>427</v>
      </c>
      <c r="H2" s="50" t="n">
        <v>197</v>
      </c>
      <c r="I2" s="50" t="n">
        <v>50</v>
      </c>
      <c r="J2" s="50" t="n">
        <v>208</v>
      </c>
      <c r="K2" s="50" t="n">
        <v>141</v>
      </c>
      <c r="L2" s="50" t="n">
        <v>26</v>
      </c>
      <c r="M2" s="50" t="n">
        <v>215</v>
      </c>
      <c r="N2" s="50" t="n">
        <v>56</v>
      </c>
      <c r="O2" s="50" t="n">
        <v>-6.731</v>
      </c>
      <c r="P2" s="50" t="n">
        <v>105</v>
      </c>
      <c r="Q2" s="50" t="n">
        <v>95</v>
      </c>
      <c r="R2" s="50" t="n">
        <v>17</v>
      </c>
      <c r="S2" s="50" t="n">
        <v>2</v>
      </c>
      <c r="T2" s="50" t="n">
        <v>0</v>
      </c>
      <c r="U2" s="50" t="n">
        <v>3</v>
      </c>
      <c r="V2" s="50" t="n">
        <v>10</v>
      </c>
      <c r="W2" s="50" t="n">
        <v>0</v>
      </c>
      <c r="X2" s="50" t="n">
        <v>0</v>
      </c>
      <c r="Y2" s="50" t="n">
        <v>29</v>
      </c>
      <c r="Z2" s="50" t="n">
        <v>25.6</v>
      </c>
      <c r="AA2" s="50" t="n">
        <v>104</v>
      </c>
      <c r="AB2" s="50" t="n">
        <v>31.289</v>
      </c>
      <c r="AC2" s="50" t="n">
        <v>66</v>
      </c>
      <c r="AD2" s="50" t="n">
        <v>5</v>
      </c>
      <c r="AE2" s="50" t="n">
        <v>32</v>
      </c>
      <c r="AF2" s="50" t="n">
        <v>66</v>
      </c>
      <c r="AG2" s="50" t="n">
        <v>5907.3</v>
      </c>
      <c r="AH2" s="50" t="n">
        <v>18</v>
      </c>
      <c r="AI2" s="50" t="n">
        <v>176</v>
      </c>
      <c r="AJ2" s="50" t="n">
        <v>12951.4</v>
      </c>
      <c r="AK2" s="50" t="n">
        <v>67</v>
      </c>
    </row>
    <row r="3" customFormat="false" ht="15" hidden="false" customHeight="false" outlineLevel="0" collapsed="false">
      <c r="A3" s="50" t="s">
        <v>833</v>
      </c>
      <c r="B3" s="50" t="s">
        <v>48</v>
      </c>
      <c r="C3" s="50" t="s">
        <v>51</v>
      </c>
      <c r="D3" s="50" t="n">
        <v>671732</v>
      </c>
      <c r="E3" s="50" t="n">
        <v>5</v>
      </c>
      <c r="F3" s="50" t="s">
        <v>54</v>
      </c>
      <c r="G3" s="50" t="n">
        <v>253</v>
      </c>
      <c r="H3" s="50" t="n">
        <v>110</v>
      </c>
      <c r="I3" s="50" t="n">
        <v>28</v>
      </c>
      <c r="J3" s="50" t="n">
        <v>120</v>
      </c>
      <c r="K3" s="50" t="n">
        <v>84</v>
      </c>
      <c r="L3" s="50" t="n">
        <v>17</v>
      </c>
      <c r="M3" s="50" t="n">
        <v>133</v>
      </c>
      <c r="N3" s="50" t="n">
        <v>26</v>
      </c>
      <c r="O3" s="50" t="n">
        <v>-5.479</v>
      </c>
      <c r="P3" s="50" t="n">
        <v>61</v>
      </c>
      <c r="Q3" s="50" t="n">
        <v>52</v>
      </c>
      <c r="R3" s="50" t="n">
        <v>7</v>
      </c>
      <c r="S3" s="50" t="n">
        <v>1</v>
      </c>
      <c r="T3" s="50" t="n">
        <v>0</v>
      </c>
      <c r="U3" s="50" t="n">
        <v>0</v>
      </c>
      <c r="V3" s="50" t="n">
        <v>9</v>
      </c>
      <c r="W3" s="50" t="n">
        <v>0</v>
      </c>
      <c r="X3" s="50" t="n">
        <v>0</v>
      </c>
      <c r="Y3" s="50" t="n">
        <v>15</v>
      </c>
      <c r="Z3" s="50" t="n">
        <v>12.95</v>
      </c>
      <c r="AA3" s="50" t="n">
        <v>59</v>
      </c>
      <c r="AB3" s="50" t="n">
        <v>17.08</v>
      </c>
      <c r="AC3" s="50" t="n">
        <v>37</v>
      </c>
      <c r="AD3" s="50" t="n">
        <v>1</v>
      </c>
      <c r="AE3" s="50" t="n">
        <v>15</v>
      </c>
      <c r="AF3" s="50" t="n">
        <v>35</v>
      </c>
      <c r="AG3" s="50" t="n">
        <v>3081.2</v>
      </c>
      <c r="AH3" s="50" t="n">
        <v>14</v>
      </c>
      <c r="AI3" s="50" t="n">
        <v>94</v>
      </c>
      <c r="AJ3" s="50" t="n">
        <v>6857.8</v>
      </c>
      <c r="AK3" s="50" t="n">
        <v>27</v>
      </c>
    </row>
    <row r="4" customFormat="false" ht="15" hidden="false" customHeight="false" outlineLevel="0" collapsed="false">
      <c r="A4" s="50" t="s">
        <v>833</v>
      </c>
      <c r="B4" s="50" t="s">
        <v>48</v>
      </c>
      <c r="C4" s="50" t="s">
        <v>51</v>
      </c>
      <c r="D4" s="50" t="n">
        <v>671732</v>
      </c>
      <c r="E4" s="50" t="n">
        <v>6</v>
      </c>
      <c r="F4" s="50" t="s">
        <v>55</v>
      </c>
      <c r="G4" s="50" t="n">
        <v>290</v>
      </c>
      <c r="H4" s="50" t="n">
        <v>136</v>
      </c>
      <c r="I4" s="50" t="n">
        <v>40</v>
      </c>
      <c r="J4" s="50" t="n">
        <v>150</v>
      </c>
      <c r="K4" s="50" t="n">
        <v>96</v>
      </c>
      <c r="L4" s="50" t="n">
        <v>20</v>
      </c>
      <c r="M4" s="50" t="n">
        <v>137</v>
      </c>
      <c r="N4" s="50" t="n">
        <v>38</v>
      </c>
      <c r="O4" s="50" t="n">
        <v>1.445</v>
      </c>
      <c r="P4" s="50" t="n">
        <v>71</v>
      </c>
      <c r="Q4" s="50" t="n">
        <v>64</v>
      </c>
      <c r="R4" s="50" t="n">
        <v>18</v>
      </c>
      <c r="S4" s="50" t="n">
        <v>4</v>
      </c>
      <c r="T4" s="50" t="n">
        <v>0</v>
      </c>
      <c r="U4" s="50" t="n">
        <v>2</v>
      </c>
      <c r="V4" s="50" t="n">
        <v>7</v>
      </c>
      <c r="W4" s="50" t="n">
        <v>0</v>
      </c>
      <c r="X4" s="50" t="n">
        <v>0</v>
      </c>
      <c r="Y4" s="50" t="n">
        <v>21</v>
      </c>
      <c r="Z4" s="50" t="n">
        <v>24.7</v>
      </c>
      <c r="AA4" s="50" t="n">
        <v>70</v>
      </c>
      <c r="AB4" s="50" t="n">
        <v>23.797</v>
      </c>
      <c r="AC4" s="50" t="n">
        <v>43</v>
      </c>
      <c r="AD4" s="50" t="n">
        <v>4</v>
      </c>
      <c r="AE4" s="50" t="n">
        <v>16</v>
      </c>
      <c r="AF4" s="50" t="n">
        <v>43</v>
      </c>
      <c r="AG4" s="50" t="n">
        <v>3714.7</v>
      </c>
      <c r="AH4" s="50" t="n">
        <v>19</v>
      </c>
      <c r="AI4" s="50" t="n">
        <v>98</v>
      </c>
      <c r="AJ4" s="50" t="n">
        <v>7318.6</v>
      </c>
      <c r="AK4" s="50" t="n">
        <v>44</v>
      </c>
    </row>
    <row r="5" customFormat="false" ht="15" hidden="false" customHeight="false" outlineLevel="0" collapsed="false">
      <c r="A5" s="50" t="s">
        <v>833</v>
      </c>
      <c r="B5" s="50" t="s">
        <v>48</v>
      </c>
      <c r="C5" s="50" t="s">
        <v>51</v>
      </c>
      <c r="D5" s="50" t="n">
        <v>671732</v>
      </c>
      <c r="E5" s="50" t="n">
        <v>7</v>
      </c>
      <c r="F5" s="50" t="s">
        <v>56</v>
      </c>
      <c r="G5" s="50" t="n">
        <v>349</v>
      </c>
      <c r="H5" s="50" t="n">
        <v>159</v>
      </c>
      <c r="I5" s="50" t="n">
        <v>30</v>
      </c>
      <c r="J5" s="50" t="n">
        <v>166</v>
      </c>
      <c r="K5" s="50" t="n">
        <v>118</v>
      </c>
      <c r="L5" s="50" t="n">
        <v>19</v>
      </c>
      <c r="M5" s="50" t="n">
        <v>183</v>
      </c>
      <c r="N5" s="50" t="n">
        <v>41</v>
      </c>
      <c r="O5" s="50" t="n">
        <v>-0.22</v>
      </c>
      <c r="P5" s="50" t="n">
        <v>83</v>
      </c>
      <c r="Q5" s="50" t="n">
        <v>67</v>
      </c>
      <c r="R5" s="50" t="n">
        <v>15</v>
      </c>
      <c r="S5" s="50" t="n">
        <v>6</v>
      </c>
      <c r="T5" s="50" t="n">
        <v>1</v>
      </c>
      <c r="U5" s="50" t="n">
        <v>1</v>
      </c>
      <c r="V5" s="50" t="n">
        <v>13</v>
      </c>
      <c r="W5" s="50" t="n">
        <v>1</v>
      </c>
      <c r="X5" s="50" t="n">
        <v>1</v>
      </c>
      <c r="Y5" s="50" t="n">
        <v>20</v>
      </c>
      <c r="Z5" s="50" t="n">
        <v>27.2</v>
      </c>
      <c r="AA5" s="50" t="n">
        <v>82</v>
      </c>
      <c r="AB5" s="50" t="n">
        <v>25.346</v>
      </c>
      <c r="AC5" s="50" t="n">
        <v>49</v>
      </c>
      <c r="AD5" s="50" t="n">
        <v>4</v>
      </c>
      <c r="AE5" s="50" t="n">
        <v>25</v>
      </c>
      <c r="AF5" s="50" t="n">
        <v>49</v>
      </c>
      <c r="AG5" s="50" t="n">
        <v>4407.3</v>
      </c>
      <c r="AH5" s="50" t="n">
        <v>16</v>
      </c>
      <c r="AI5" s="50" t="n">
        <v>138</v>
      </c>
      <c r="AJ5" s="50" t="n">
        <v>10110.6</v>
      </c>
      <c r="AK5" s="50" t="n">
        <v>52</v>
      </c>
    </row>
    <row r="6" customFormat="false" ht="15" hidden="false" customHeight="false" outlineLevel="0" collapsed="false">
      <c r="A6" s="50" t="s">
        <v>833</v>
      </c>
      <c r="B6" s="50" t="s">
        <v>48</v>
      </c>
      <c r="C6" s="50" t="s">
        <v>51</v>
      </c>
      <c r="D6" s="50" t="n">
        <v>671732</v>
      </c>
      <c r="E6" s="50" t="n">
        <v>8</v>
      </c>
      <c r="F6" s="50" t="s">
        <v>57</v>
      </c>
      <c r="G6" s="50" t="n">
        <v>485</v>
      </c>
      <c r="H6" s="50" t="n">
        <v>227</v>
      </c>
      <c r="I6" s="50" t="n">
        <v>51</v>
      </c>
      <c r="J6" s="50" t="n">
        <v>221</v>
      </c>
      <c r="K6" s="50" t="n">
        <v>160</v>
      </c>
      <c r="L6" s="50" t="n">
        <v>31</v>
      </c>
      <c r="M6" s="50" t="n">
        <v>264</v>
      </c>
      <c r="N6" s="50" t="n">
        <v>67</v>
      </c>
      <c r="O6" s="50" t="n">
        <v>10.436</v>
      </c>
      <c r="P6" s="50" t="n">
        <v>116</v>
      </c>
      <c r="Q6" s="50" t="n">
        <v>101</v>
      </c>
      <c r="R6" s="50" t="n">
        <v>30</v>
      </c>
      <c r="S6" s="50" t="n">
        <v>3</v>
      </c>
      <c r="T6" s="50" t="n">
        <v>0</v>
      </c>
      <c r="U6" s="50" t="n">
        <v>6</v>
      </c>
      <c r="V6" s="50" t="n">
        <v>15</v>
      </c>
      <c r="W6" s="50" t="n">
        <v>0</v>
      </c>
      <c r="X6" s="50" t="n">
        <v>0</v>
      </c>
      <c r="Y6" s="50" t="n">
        <v>28</v>
      </c>
      <c r="Z6" s="50" t="n">
        <v>45.15</v>
      </c>
      <c r="AA6" s="50" t="n">
        <v>116</v>
      </c>
      <c r="AB6" s="50" t="n">
        <v>39.947</v>
      </c>
      <c r="AC6" s="50" t="n">
        <v>73</v>
      </c>
      <c r="AD6" s="50" t="n">
        <v>6</v>
      </c>
      <c r="AE6" s="50" t="n">
        <v>34</v>
      </c>
      <c r="AF6" s="50" t="n">
        <v>73</v>
      </c>
      <c r="AG6" s="50" t="n">
        <v>6577.5</v>
      </c>
      <c r="AH6" s="50" t="n">
        <v>24</v>
      </c>
      <c r="AI6" s="50" t="n">
        <v>203</v>
      </c>
      <c r="AJ6" s="50" t="n">
        <v>14949.7</v>
      </c>
      <c r="AK6" s="50" t="n">
        <v>79</v>
      </c>
    </row>
    <row r="7" customFormat="false" ht="15" hidden="false" customHeight="false" outlineLevel="0" collapsed="false">
      <c r="A7" s="50" t="s">
        <v>833</v>
      </c>
      <c r="B7" s="50" t="s">
        <v>48</v>
      </c>
      <c r="C7" s="50" t="s">
        <v>51</v>
      </c>
      <c r="D7" s="50" t="n">
        <v>671732</v>
      </c>
      <c r="E7" s="50" t="n">
        <v>9</v>
      </c>
      <c r="F7" s="50" t="s">
        <v>58</v>
      </c>
      <c r="G7" s="50" t="n">
        <v>453</v>
      </c>
      <c r="H7" s="50" t="n">
        <v>204</v>
      </c>
      <c r="I7" s="50" t="n">
        <v>42</v>
      </c>
      <c r="J7" s="50" t="n">
        <v>225</v>
      </c>
      <c r="K7" s="50" t="n">
        <v>147</v>
      </c>
      <c r="L7" s="50" t="n">
        <v>17</v>
      </c>
      <c r="M7" s="50" t="n">
        <v>228</v>
      </c>
      <c r="N7" s="50" t="n">
        <v>57</v>
      </c>
      <c r="O7" s="50" t="n">
        <v>2.415</v>
      </c>
      <c r="P7" s="50" t="n">
        <v>104</v>
      </c>
      <c r="Q7" s="50" t="n">
        <v>94</v>
      </c>
      <c r="R7" s="50" t="n">
        <v>25</v>
      </c>
      <c r="S7" s="50" t="n">
        <v>3</v>
      </c>
      <c r="T7" s="50" t="n">
        <v>1</v>
      </c>
      <c r="U7" s="50" t="n">
        <v>5</v>
      </c>
      <c r="V7" s="50" t="n">
        <v>7</v>
      </c>
      <c r="W7" s="50" t="n">
        <v>1</v>
      </c>
      <c r="X7" s="50" t="n">
        <v>1</v>
      </c>
      <c r="Y7" s="50" t="n">
        <v>26</v>
      </c>
      <c r="Z7" s="50" t="n">
        <v>35.35</v>
      </c>
      <c r="AA7" s="50" t="n">
        <v>103</v>
      </c>
      <c r="AB7" s="50" t="n">
        <v>36.614</v>
      </c>
      <c r="AC7" s="50" t="n">
        <v>70</v>
      </c>
      <c r="AD7" s="50" t="n">
        <v>9</v>
      </c>
      <c r="AE7" s="50" t="n">
        <v>29</v>
      </c>
      <c r="AF7" s="50" t="n">
        <v>70</v>
      </c>
      <c r="AG7" s="50" t="n">
        <v>6312.3</v>
      </c>
      <c r="AH7" s="50" t="n">
        <v>20</v>
      </c>
      <c r="AI7" s="50" t="n">
        <v>180</v>
      </c>
      <c r="AJ7" s="50" t="n">
        <v>13235.5</v>
      </c>
      <c r="AK7" s="50" t="n">
        <v>72</v>
      </c>
    </row>
    <row r="8" customFormat="false" ht="15" hidden="false" customHeight="false" outlineLevel="0" collapsed="false">
      <c r="A8" s="50" t="s">
        <v>834</v>
      </c>
      <c r="B8" s="50" t="s">
        <v>48</v>
      </c>
      <c r="C8" s="50" t="s">
        <v>111</v>
      </c>
      <c r="D8" s="50" t="n">
        <v>643446</v>
      </c>
      <c r="E8" s="50" t="n">
        <v>4</v>
      </c>
      <c r="F8" s="50" t="s">
        <v>53</v>
      </c>
      <c r="G8" s="50" t="n">
        <v>391</v>
      </c>
      <c r="H8" s="50" t="n">
        <v>211</v>
      </c>
      <c r="I8" s="50" t="n">
        <v>28</v>
      </c>
      <c r="J8" s="50" t="n">
        <v>188</v>
      </c>
      <c r="K8" s="50" t="n">
        <v>153</v>
      </c>
      <c r="L8" s="50" t="n">
        <v>8</v>
      </c>
      <c r="M8" s="50" t="n">
        <v>202</v>
      </c>
      <c r="N8" s="50" t="n">
        <v>58</v>
      </c>
      <c r="O8" s="50" t="n">
        <v>1.087</v>
      </c>
      <c r="P8" s="50" t="n">
        <v>105</v>
      </c>
      <c r="Q8" s="50" t="n">
        <v>91</v>
      </c>
      <c r="R8" s="50" t="n">
        <v>26</v>
      </c>
      <c r="S8" s="50" t="n">
        <v>6</v>
      </c>
      <c r="T8" s="50" t="n">
        <v>0</v>
      </c>
      <c r="U8" s="50" t="n">
        <v>1</v>
      </c>
      <c r="V8" s="50" t="n">
        <v>10</v>
      </c>
      <c r="W8" s="50" t="n">
        <v>2</v>
      </c>
      <c r="X8" s="50" t="n">
        <v>1</v>
      </c>
      <c r="Y8" s="50" t="n">
        <v>12</v>
      </c>
      <c r="Z8" s="50" t="n">
        <v>35</v>
      </c>
      <c r="AA8" s="50" t="n">
        <v>104</v>
      </c>
      <c r="AB8" s="50" t="n">
        <v>35.175</v>
      </c>
      <c r="AC8" s="50" t="n">
        <v>81</v>
      </c>
      <c r="AD8" s="50" t="n">
        <v>1</v>
      </c>
      <c r="AE8" s="50" t="n">
        <v>27</v>
      </c>
      <c r="AF8" s="50" t="n">
        <v>81</v>
      </c>
      <c r="AG8" s="50" t="n">
        <v>7006.4</v>
      </c>
      <c r="AH8" s="50" t="n">
        <v>32</v>
      </c>
      <c r="AI8" s="50" t="n">
        <v>183</v>
      </c>
      <c r="AJ8" s="50" t="n">
        <v>12482.3</v>
      </c>
      <c r="AK8" s="50" t="n">
        <v>3</v>
      </c>
    </row>
    <row r="9" customFormat="false" ht="15" hidden="false" customHeight="false" outlineLevel="0" collapsed="false">
      <c r="A9" s="50" t="s">
        <v>834</v>
      </c>
      <c r="B9" s="50" t="s">
        <v>48</v>
      </c>
      <c r="C9" s="50" t="s">
        <v>111</v>
      </c>
      <c r="D9" s="50" t="n">
        <v>643446</v>
      </c>
      <c r="E9" s="50" t="n">
        <v>5</v>
      </c>
      <c r="F9" s="50" t="s">
        <v>54</v>
      </c>
      <c r="G9" s="50" t="n">
        <v>371</v>
      </c>
      <c r="H9" s="50" t="n">
        <v>203</v>
      </c>
      <c r="I9" s="50" t="n">
        <v>28</v>
      </c>
      <c r="J9" s="50" t="n">
        <v>177</v>
      </c>
      <c r="K9" s="50" t="n">
        <v>138</v>
      </c>
      <c r="L9" s="50" t="n">
        <v>11</v>
      </c>
      <c r="M9" s="50" t="n">
        <v>190</v>
      </c>
      <c r="N9" s="50" t="n">
        <v>65</v>
      </c>
      <c r="O9" s="50" t="n">
        <v>-5.344</v>
      </c>
      <c r="P9" s="50" t="n">
        <v>97</v>
      </c>
      <c r="Q9" s="50" t="n">
        <v>88</v>
      </c>
      <c r="R9" s="50" t="n">
        <v>19</v>
      </c>
      <c r="S9" s="50" t="n">
        <v>3</v>
      </c>
      <c r="T9" s="50" t="n">
        <v>0</v>
      </c>
      <c r="U9" s="50" t="n">
        <v>1</v>
      </c>
      <c r="V9" s="50" t="n">
        <v>7</v>
      </c>
      <c r="W9" s="50" t="n">
        <v>1</v>
      </c>
      <c r="X9" s="50" t="n">
        <v>1</v>
      </c>
      <c r="Y9" s="50" t="n">
        <v>16</v>
      </c>
      <c r="Z9" s="50" t="n">
        <v>24.15</v>
      </c>
      <c r="AA9" s="50" t="n">
        <v>96</v>
      </c>
      <c r="AB9" s="50" t="n">
        <v>26.967</v>
      </c>
      <c r="AC9" s="50" t="n">
        <v>73</v>
      </c>
      <c r="AD9" s="50" t="n">
        <v>1</v>
      </c>
      <c r="AE9" s="50" t="n">
        <v>22</v>
      </c>
      <c r="AF9" s="50" t="n">
        <v>73</v>
      </c>
      <c r="AG9" s="50" t="n">
        <v>6263</v>
      </c>
      <c r="AH9" s="50" t="n">
        <v>29</v>
      </c>
      <c r="AI9" s="50" t="n">
        <v>171</v>
      </c>
      <c r="AJ9" s="50" t="n">
        <v>11613.2</v>
      </c>
      <c r="AK9" s="50" t="n">
        <v>4</v>
      </c>
    </row>
    <row r="10" customFormat="false" ht="15" hidden="false" customHeight="false" outlineLevel="0" collapsed="false">
      <c r="A10" s="50" t="s">
        <v>834</v>
      </c>
      <c r="B10" s="50" t="s">
        <v>48</v>
      </c>
      <c r="C10" s="50" t="s">
        <v>111</v>
      </c>
      <c r="D10" s="50" t="n">
        <v>643446</v>
      </c>
      <c r="E10" s="50" t="n">
        <v>6</v>
      </c>
      <c r="F10" s="50" t="s">
        <v>55</v>
      </c>
      <c r="G10" s="50" t="n">
        <v>254</v>
      </c>
      <c r="H10" s="50" t="n">
        <v>147</v>
      </c>
      <c r="I10" s="50" t="n">
        <v>24</v>
      </c>
      <c r="J10" s="50" t="n">
        <v>123</v>
      </c>
      <c r="K10" s="50" t="n">
        <v>100</v>
      </c>
      <c r="L10" s="50" t="n">
        <v>10</v>
      </c>
      <c r="M10" s="50" t="n">
        <v>127</v>
      </c>
      <c r="N10" s="50" t="n">
        <v>47</v>
      </c>
      <c r="O10" s="50" t="n">
        <v>-5.498</v>
      </c>
      <c r="P10" s="50" t="n">
        <v>71</v>
      </c>
      <c r="Q10" s="50" t="n">
        <v>66</v>
      </c>
      <c r="R10" s="50" t="n">
        <v>12</v>
      </c>
      <c r="S10" s="50" t="n">
        <v>1</v>
      </c>
      <c r="T10" s="50" t="n">
        <v>0</v>
      </c>
      <c r="U10" s="50" t="n">
        <v>1</v>
      </c>
      <c r="V10" s="50" t="n">
        <v>4</v>
      </c>
      <c r="W10" s="50" t="n">
        <v>1</v>
      </c>
      <c r="X10" s="50" t="n">
        <v>0</v>
      </c>
      <c r="Y10" s="50" t="n">
        <v>7</v>
      </c>
      <c r="Z10" s="50" t="n">
        <v>15.05</v>
      </c>
      <c r="AA10" s="50" t="n">
        <v>70</v>
      </c>
      <c r="AB10" s="50" t="n">
        <v>19.219</v>
      </c>
      <c r="AC10" s="50" t="n">
        <v>59</v>
      </c>
      <c r="AD10" s="50" t="n">
        <v>0</v>
      </c>
      <c r="AE10" s="50" t="n">
        <v>17</v>
      </c>
      <c r="AF10" s="50" t="n">
        <v>59</v>
      </c>
      <c r="AG10" s="50" t="n">
        <v>5027.7</v>
      </c>
      <c r="AH10" s="50" t="n">
        <v>20</v>
      </c>
      <c r="AI10" s="50" t="n">
        <v>123</v>
      </c>
      <c r="AJ10" s="50" t="n">
        <v>8420.2</v>
      </c>
      <c r="AK10" s="50" t="n">
        <v>7</v>
      </c>
    </row>
    <row r="11" customFormat="false" ht="15" hidden="false" customHeight="false" outlineLevel="0" collapsed="false">
      <c r="A11" s="50" t="s">
        <v>834</v>
      </c>
      <c r="B11" s="50" t="s">
        <v>48</v>
      </c>
      <c r="C11" s="50" t="s">
        <v>111</v>
      </c>
      <c r="D11" s="50" t="n">
        <v>643446</v>
      </c>
      <c r="E11" s="50" t="n">
        <v>7</v>
      </c>
      <c r="F11" s="50" t="s">
        <v>56</v>
      </c>
      <c r="G11" s="50" t="n">
        <v>199</v>
      </c>
      <c r="H11" s="50" t="n">
        <v>121</v>
      </c>
      <c r="I11" s="50" t="n">
        <v>13</v>
      </c>
      <c r="J11" s="50" t="n">
        <v>98</v>
      </c>
      <c r="K11" s="50" t="n">
        <v>86</v>
      </c>
      <c r="L11" s="50" t="n">
        <v>6</v>
      </c>
      <c r="M11" s="50" t="n">
        <v>101</v>
      </c>
      <c r="N11" s="50" t="n">
        <v>35</v>
      </c>
      <c r="O11" s="50" t="n">
        <v>-1.364</v>
      </c>
      <c r="P11" s="50" t="n">
        <v>59</v>
      </c>
      <c r="Q11" s="50" t="n">
        <v>56</v>
      </c>
      <c r="R11" s="50" t="n">
        <v>17</v>
      </c>
      <c r="S11" s="50" t="n">
        <v>3</v>
      </c>
      <c r="T11" s="50" t="n">
        <v>0</v>
      </c>
      <c r="U11" s="50" t="n">
        <v>1</v>
      </c>
      <c r="V11" s="50" t="n">
        <v>2</v>
      </c>
      <c r="W11" s="50" t="n">
        <v>0</v>
      </c>
      <c r="X11" s="50" t="n">
        <v>1</v>
      </c>
      <c r="Y11" s="50" t="n">
        <v>4</v>
      </c>
      <c r="Z11" s="50" t="n">
        <v>18.85</v>
      </c>
      <c r="AA11" s="50" t="n">
        <v>59</v>
      </c>
      <c r="AB11" s="50" t="n">
        <v>18.367</v>
      </c>
      <c r="AC11" s="50" t="n">
        <v>53</v>
      </c>
      <c r="AD11" s="50" t="n">
        <v>1</v>
      </c>
      <c r="AE11" s="50" t="n">
        <v>19</v>
      </c>
      <c r="AF11" s="50" t="n">
        <v>53</v>
      </c>
      <c r="AG11" s="50" t="n">
        <v>4602.3</v>
      </c>
      <c r="AH11" s="50" t="n">
        <v>18</v>
      </c>
      <c r="AI11" s="50" t="n">
        <v>114</v>
      </c>
      <c r="AJ11" s="50" t="n">
        <v>7896.8</v>
      </c>
      <c r="AK11" s="50" t="n">
        <v>4</v>
      </c>
    </row>
    <row r="12" customFormat="false" ht="15" hidden="false" customHeight="false" outlineLevel="0" collapsed="false">
      <c r="A12" s="50" t="s">
        <v>834</v>
      </c>
      <c r="B12" s="50" t="s">
        <v>48</v>
      </c>
      <c r="C12" s="50" t="s">
        <v>111</v>
      </c>
      <c r="D12" s="50" t="n">
        <v>643446</v>
      </c>
      <c r="E12" s="50" t="n">
        <v>8</v>
      </c>
      <c r="F12" s="50" t="s">
        <v>57</v>
      </c>
      <c r="G12" s="50" t="n">
        <v>279</v>
      </c>
      <c r="H12" s="50" t="n">
        <v>186</v>
      </c>
      <c r="I12" s="50" t="n">
        <v>25</v>
      </c>
      <c r="J12" s="50" t="n">
        <v>139</v>
      </c>
      <c r="K12" s="50" t="n">
        <v>124</v>
      </c>
      <c r="L12" s="50" t="n">
        <v>5</v>
      </c>
      <c r="M12" s="50" t="n">
        <v>140</v>
      </c>
      <c r="N12" s="50" t="n">
        <v>62</v>
      </c>
      <c r="O12" s="50" t="n">
        <v>1.654</v>
      </c>
      <c r="P12" s="50" t="n">
        <v>95</v>
      </c>
      <c r="Q12" s="50" t="n">
        <v>90</v>
      </c>
      <c r="R12" s="50" t="n">
        <v>29</v>
      </c>
      <c r="S12" s="50" t="n">
        <v>6</v>
      </c>
      <c r="T12" s="50" t="n">
        <v>0</v>
      </c>
      <c r="U12" s="50" t="n">
        <v>2</v>
      </c>
      <c r="V12" s="50" t="n">
        <v>3</v>
      </c>
      <c r="W12" s="50" t="n">
        <v>0</v>
      </c>
      <c r="X12" s="50" t="n">
        <v>1</v>
      </c>
      <c r="Y12" s="50" t="n">
        <v>9</v>
      </c>
      <c r="Z12" s="50" t="n">
        <v>33.2</v>
      </c>
      <c r="AA12" s="50" t="n">
        <v>95</v>
      </c>
      <c r="AB12" s="50" t="n">
        <v>30.812</v>
      </c>
      <c r="AC12" s="50" t="n">
        <v>82</v>
      </c>
      <c r="AD12" s="50" t="n">
        <v>3</v>
      </c>
      <c r="AE12" s="50" t="n">
        <v>20</v>
      </c>
      <c r="AF12" s="50" t="n">
        <v>82</v>
      </c>
      <c r="AG12" s="50" t="n">
        <v>7130.2</v>
      </c>
      <c r="AH12" s="50" t="n">
        <v>37</v>
      </c>
      <c r="AI12" s="50" t="n">
        <v>163</v>
      </c>
      <c r="AJ12" s="50" t="n">
        <v>11424.3</v>
      </c>
      <c r="AK12" s="50" t="n">
        <v>11</v>
      </c>
    </row>
    <row r="13" customFormat="false" ht="15" hidden="false" customHeight="false" outlineLevel="0" collapsed="false">
      <c r="A13" s="50" t="s">
        <v>834</v>
      </c>
      <c r="B13" s="50" t="s">
        <v>48</v>
      </c>
      <c r="C13" s="50" t="s">
        <v>111</v>
      </c>
      <c r="D13" s="50" t="n">
        <v>643446</v>
      </c>
      <c r="E13" s="50" t="n">
        <v>9</v>
      </c>
      <c r="F13" s="50" t="s">
        <v>58</v>
      </c>
      <c r="G13" s="50" t="n">
        <v>306</v>
      </c>
      <c r="H13" s="50" t="n">
        <v>194</v>
      </c>
      <c r="I13" s="50" t="n">
        <v>28</v>
      </c>
      <c r="J13" s="50" t="n">
        <v>143</v>
      </c>
      <c r="K13" s="50" t="n">
        <v>128</v>
      </c>
      <c r="L13" s="50" t="n">
        <v>8</v>
      </c>
      <c r="M13" s="50" t="n">
        <v>162</v>
      </c>
      <c r="N13" s="50" t="n">
        <v>66</v>
      </c>
      <c r="O13" s="50" t="n">
        <v>0.191</v>
      </c>
      <c r="P13" s="50" t="n">
        <v>93</v>
      </c>
      <c r="Q13" s="50" t="n">
        <v>87</v>
      </c>
      <c r="R13" s="50" t="n">
        <v>23</v>
      </c>
      <c r="S13" s="50" t="n">
        <v>4</v>
      </c>
      <c r="T13" s="50" t="n">
        <v>0</v>
      </c>
      <c r="U13" s="50" t="n">
        <v>3</v>
      </c>
      <c r="V13" s="50" t="n">
        <v>5</v>
      </c>
      <c r="W13" s="50" t="n">
        <v>1</v>
      </c>
      <c r="X13" s="50" t="n">
        <v>0</v>
      </c>
      <c r="Y13" s="50" t="n">
        <v>11</v>
      </c>
      <c r="Z13" s="50" t="n">
        <v>29.6</v>
      </c>
      <c r="AA13" s="50" t="n">
        <v>93</v>
      </c>
      <c r="AB13" s="50" t="n">
        <v>24.418</v>
      </c>
      <c r="AC13" s="50" t="n">
        <v>76</v>
      </c>
      <c r="AD13" s="50" t="n">
        <v>1</v>
      </c>
      <c r="AE13" s="50" t="n">
        <v>20</v>
      </c>
      <c r="AF13" s="50" t="n">
        <v>76</v>
      </c>
      <c r="AG13" s="50" t="n">
        <v>6462</v>
      </c>
      <c r="AH13" s="50" t="n">
        <v>28</v>
      </c>
      <c r="AI13" s="50" t="n">
        <v>173</v>
      </c>
      <c r="AJ13" s="50" t="n">
        <v>11902.4</v>
      </c>
      <c r="AK13" s="50" t="n">
        <v>7</v>
      </c>
    </row>
    <row r="14" customFormat="false" ht="15" hidden="false" customHeight="false" outlineLevel="0" collapsed="false">
      <c r="A14" s="50" t="s">
        <v>835</v>
      </c>
      <c r="B14" s="50" t="s">
        <v>48</v>
      </c>
      <c r="C14" s="50" t="s">
        <v>113</v>
      </c>
      <c r="D14" s="50" t="n">
        <v>703607</v>
      </c>
      <c r="E14" s="50" t="n">
        <v>5</v>
      </c>
      <c r="F14" s="50" t="s">
        <v>54</v>
      </c>
      <c r="G14" s="50" t="n">
        <v>211</v>
      </c>
      <c r="H14" s="50" t="n">
        <v>102</v>
      </c>
      <c r="I14" s="50" t="n">
        <v>28</v>
      </c>
      <c r="J14" s="50" t="n">
        <v>100</v>
      </c>
      <c r="K14" s="50" t="n">
        <v>73</v>
      </c>
      <c r="L14" s="50" t="n">
        <v>13</v>
      </c>
      <c r="M14" s="50" t="n">
        <v>111</v>
      </c>
      <c r="N14" s="50" t="n">
        <v>29</v>
      </c>
      <c r="O14" s="50" t="n">
        <v>-0.601</v>
      </c>
      <c r="P14" s="50" t="n">
        <v>61</v>
      </c>
      <c r="Q14" s="50" t="n">
        <v>52</v>
      </c>
      <c r="R14" s="50" t="n">
        <v>15</v>
      </c>
      <c r="S14" s="50" t="n">
        <v>2</v>
      </c>
      <c r="T14" s="50" t="n">
        <v>0</v>
      </c>
      <c r="U14" s="50" t="n">
        <v>0</v>
      </c>
      <c r="V14" s="50" t="n">
        <v>6</v>
      </c>
      <c r="W14" s="50" t="n">
        <v>2</v>
      </c>
      <c r="X14" s="50" t="n">
        <v>1</v>
      </c>
      <c r="Y14" s="50" t="n">
        <v>14</v>
      </c>
      <c r="Z14" s="50" t="n">
        <v>19.8</v>
      </c>
      <c r="AA14" s="50" t="n">
        <v>60</v>
      </c>
      <c r="AB14" s="50" t="n">
        <v>16.147</v>
      </c>
      <c r="AC14" s="50" t="n">
        <v>39</v>
      </c>
      <c r="AD14" s="50" t="n">
        <v>0</v>
      </c>
      <c r="AE14" s="50" t="n">
        <v>19</v>
      </c>
      <c r="AF14" s="50" t="n">
        <v>38</v>
      </c>
      <c r="AG14" s="50" t="n">
        <v>3426.7</v>
      </c>
      <c r="AH14" s="50" t="n">
        <v>8</v>
      </c>
      <c r="AI14" s="50" t="n">
        <v>95</v>
      </c>
      <c r="AJ14" s="50" t="n">
        <v>7283.8</v>
      </c>
      <c r="AK14" s="50" t="n">
        <v>69</v>
      </c>
    </row>
    <row r="15" customFormat="false" ht="15" hidden="false" customHeight="false" outlineLevel="0" collapsed="false">
      <c r="A15" s="50" t="s">
        <v>835</v>
      </c>
      <c r="B15" s="50" t="s">
        <v>48</v>
      </c>
      <c r="C15" s="50" t="s">
        <v>113</v>
      </c>
      <c r="D15" s="50" t="n">
        <v>703607</v>
      </c>
      <c r="E15" s="50" t="n">
        <v>6</v>
      </c>
      <c r="F15" s="50" t="s">
        <v>55</v>
      </c>
      <c r="G15" s="50" t="n">
        <v>380</v>
      </c>
      <c r="H15" s="50" t="n">
        <v>190</v>
      </c>
      <c r="I15" s="50" t="n">
        <v>67</v>
      </c>
      <c r="J15" s="50" t="n">
        <v>185</v>
      </c>
      <c r="K15" s="50" t="n">
        <v>132</v>
      </c>
      <c r="L15" s="50" t="n">
        <v>28</v>
      </c>
      <c r="M15" s="50" t="n">
        <v>190</v>
      </c>
      <c r="N15" s="50" t="n">
        <v>56</v>
      </c>
      <c r="O15" s="50" t="n">
        <v>1.089</v>
      </c>
      <c r="P15" s="50" t="n">
        <v>105</v>
      </c>
      <c r="Q15" s="50" t="n">
        <v>91</v>
      </c>
      <c r="R15" s="50" t="n">
        <v>26</v>
      </c>
      <c r="S15" s="50" t="n">
        <v>4</v>
      </c>
      <c r="T15" s="50" t="n">
        <v>0</v>
      </c>
      <c r="U15" s="50" t="n">
        <v>2</v>
      </c>
      <c r="V15" s="50" t="n">
        <v>8</v>
      </c>
      <c r="W15" s="50" t="n">
        <v>4</v>
      </c>
      <c r="X15" s="50" t="n">
        <v>1</v>
      </c>
      <c r="Y15" s="50" t="n">
        <v>34</v>
      </c>
      <c r="Z15" s="50" t="n">
        <v>35.2</v>
      </c>
      <c r="AA15" s="50" t="n">
        <v>104</v>
      </c>
      <c r="AB15" s="50" t="n">
        <v>33.847</v>
      </c>
      <c r="AC15" s="50" t="n">
        <v>58</v>
      </c>
      <c r="AD15" s="50" t="n">
        <v>6</v>
      </c>
      <c r="AE15" s="50" t="n">
        <v>27</v>
      </c>
      <c r="AF15" s="50" t="n">
        <v>58</v>
      </c>
      <c r="AG15" s="50" t="n">
        <v>5204.8</v>
      </c>
      <c r="AH15" s="50" t="n">
        <v>18</v>
      </c>
      <c r="AI15" s="50" t="n">
        <v>135</v>
      </c>
      <c r="AJ15" s="50" t="n">
        <v>10405.7</v>
      </c>
      <c r="AK15" s="50" t="n">
        <v>99</v>
      </c>
    </row>
    <row r="16" customFormat="false" ht="15" hidden="false" customHeight="false" outlineLevel="0" collapsed="false">
      <c r="A16" s="50" t="s">
        <v>835</v>
      </c>
      <c r="B16" s="50" t="s">
        <v>48</v>
      </c>
      <c r="C16" s="50" t="s">
        <v>113</v>
      </c>
      <c r="D16" s="50" t="n">
        <v>703607</v>
      </c>
      <c r="E16" s="50" t="n">
        <v>7</v>
      </c>
      <c r="F16" s="50" t="s">
        <v>56</v>
      </c>
      <c r="G16" s="50" t="n">
        <v>277</v>
      </c>
      <c r="H16" s="50" t="n">
        <v>143</v>
      </c>
      <c r="I16" s="50" t="n">
        <v>41</v>
      </c>
      <c r="J16" s="50" t="n">
        <v>119</v>
      </c>
      <c r="K16" s="50" t="n">
        <v>92</v>
      </c>
      <c r="L16" s="50" t="n">
        <v>16</v>
      </c>
      <c r="M16" s="50" t="n">
        <v>158</v>
      </c>
      <c r="N16" s="50" t="n">
        <v>51</v>
      </c>
      <c r="O16" s="50" t="n">
        <v>-5.376</v>
      </c>
      <c r="P16" s="50" t="n">
        <v>75</v>
      </c>
      <c r="Q16" s="50" t="n">
        <v>67</v>
      </c>
      <c r="R16" s="50" t="n">
        <v>11</v>
      </c>
      <c r="S16" s="50" t="n">
        <v>1</v>
      </c>
      <c r="T16" s="50" t="n">
        <v>0</v>
      </c>
      <c r="U16" s="50" t="n">
        <v>1</v>
      </c>
      <c r="V16" s="50" t="n">
        <v>4</v>
      </c>
      <c r="W16" s="50" t="n">
        <v>3</v>
      </c>
      <c r="X16" s="50" t="n">
        <v>0</v>
      </c>
      <c r="Y16" s="50" t="n">
        <v>19</v>
      </c>
      <c r="Z16" s="50" t="n">
        <v>16.25</v>
      </c>
      <c r="AA16" s="50" t="n">
        <v>74</v>
      </c>
      <c r="AB16" s="50" t="n">
        <v>19.898</v>
      </c>
      <c r="AC16" s="50" t="n">
        <v>49</v>
      </c>
      <c r="AD16" s="50" t="n">
        <v>3</v>
      </c>
      <c r="AE16" s="50" t="n">
        <v>21</v>
      </c>
      <c r="AF16" s="50" t="n">
        <v>49</v>
      </c>
      <c r="AG16" s="50" t="n">
        <v>4294</v>
      </c>
      <c r="AH16" s="50" t="n">
        <v>13</v>
      </c>
      <c r="AI16" s="50" t="n">
        <v>128</v>
      </c>
      <c r="AJ16" s="50" t="n">
        <v>9875.8</v>
      </c>
      <c r="AK16" s="50" t="n">
        <v>96</v>
      </c>
    </row>
    <row r="17" customFormat="false" ht="15" hidden="false" customHeight="false" outlineLevel="0" collapsed="false">
      <c r="A17" s="50" t="s">
        <v>835</v>
      </c>
      <c r="B17" s="50" t="s">
        <v>48</v>
      </c>
      <c r="C17" s="50" t="s">
        <v>113</v>
      </c>
      <c r="D17" s="50" t="n">
        <v>703607</v>
      </c>
      <c r="E17" s="50" t="n">
        <v>8</v>
      </c>
      <c r="F17" s="50" t="s">
        <v>57</v>
      </c>
      <c r="G17" s="50" t="n">
        <v>477</v>
      </c>
      <c r="H17" s="50" t="n">
        <v>243</v>
      </c>
      <c r="I17" s="50" t="n">
        <v>78</v>
      </c>
      <c r="J17" s="50" t="n">
        <v>230</v>
      </c>
      <c r="K17" s="50" t="n">
        <v>171</v>
      </c>
      <c r="L17" s="50" t="n">
        <v>27</v>
      </c>
      <c r="M17" s="50" t="n">
        <v>246</v>
      </c>
      <c r="N17" s="50" t="n">
        <v>72</v>
      </c>
      <c r="O17" s="50" t="n">
        <v>2.638</v>
      </c>
      <c r="P17" s="50" t="n">
        <v>123</v>
      </c>
      <c r="Q17" s="50" t="n">
        <v>113</v>
      </c>
      <c r="R17" s="50" t="n">
        <v>35</v>
      </c>
      <c r="S17" s="50" t="n">
        <v>5</v>
      </c>
      <c r="T17" s="50" t="n">
        <v>1</v>
      </c>
      <c r="U17" s="50" t="n">
        <v>3</v>
      </c>
      <c r="V17" s="50" t="n">
        <v>7</v>
      </c>
      <c r="W17" s="50" t="n">
        <v>3</v>
      </c>
      <c r="X17" s="50" t="n">
        <v>0</v>
      </c>
      <c r="Y17" s="50" t="n">
        <v>33</v>
      </c>
      <c r="Z17" s="50" t="n">
        <v>43.55</v>
      </c>
      <c r="AA17" s="50" t="n">
        <v>122</v>
      </c>
      <c r="AB17" s="50" t="n">
        <v>39.437</v>
      </c>
      <c r="AC17" s="50" t="n">
        <v>80</v>
      </c>
      <c r="AD17" s="50" t="n">
        <v>6</v>
      </c>
      <c r="AE17" s="50" t="n">
        <v>41</v>
      </c>
      <c r="AF17" s="50" t="n">
        <v>80</v>
      </c>
      <c r="AG17" s="50" t="n">
        <v>7361.5</v>
      </c>
      <c r="AH17" s="50" t="n">
        <v>23</v>
      </c>
      <c r="AI17" s="50" t="n">
        <v>213</v>
      </c>
      <c r="AJ17" s="50" t="n">
        <v>16428.1</v>
      </c>
      <c r="AK17" s="50" t="n">
        <v>153</v>
      </c>
    </row>
    <row r="18" customFormat="false" ht="15" hidden="false" customHeight="false" outlineLevel="0" collapsed="false">
      <c r="A18" s="50" t="s">
        <v>835</v>
      </c>
      <c r="B18" s="50" t="s">
        <v>48</v>
      </c>
      <c r="C18" s="50" t="s">
        <v>113</v>
      </c>
      <c r="D18" s="50" t="n">
        <v>703607</v>
      </c>
      <c r="E18" s="50" t="n">
        <v>9</v>
      </c>
      <c r="F18" s="50" t="s">
        <v>58</v>
      </c>
      <c r="G18" s="50" t="n">
        <v>425</v>
      </c>
      <c r="H18" s="50" t="n">
        <v>207</v>
      </c>
      <c r="I18" s="50" t="n">
        <v>53</v>
      </c>
      <c r="J18" s="50" t="n">
        <v>213</v>
      </c>
      <c r="K18" s="50" t="n">
        <v>155</v>
      </c>
      <c r="L18" s="50" t="n">
        <v>28</v>
      </c>
      <c r="M18" s="50" t="n">
        <v>212</v>
      </c>
      <c r="N18" s="50" t="n">
        <v>52</v>
      </c>
      <c r="O18" s="50" t="n">
        <v>9.917</v>
      </c>
      <c r="P18" s="50" t="n">
        <v>109</v>
      </c>
      <c r="Q18" s="50" t="n">
        <v>92</v>
      </c>
      <c r="R18" s="50" t="n">
        <v>28</v>
      </c>
      <c r="S18" s="50" t="n">
        <v>4</v>
      </c>
      <c r="T18" s="50" t="n">
        <v>1</v>
      </c>
      <c r="U18" s="50" t="n">
        <v>5</v>
      </c>
      <c r="V18" s="50" t="n">
        <v>14</v>
      </c>
      <c r="W18" s="50" t="n">
        <v>3</v>
      </c>
      <c r="X18" s="50" t="n">
        <v>0</v>
      </c>
      <c r="Y18" s="50" t="n">
        <v>33</v>
      </c>
      <c r="Z18" s="50" t="n">
        <v>44.7</v>
      </c>
      <c r="AA18" s="50" t="n">
        <v>108</v>
      </c>
      <c r="AB18" s="50" t="n">
        <v>39.44</v>
      </c>
      <c r="AC18" s="50" t="n">
        <v>59</v>
      </c>
      <c r="AD18" s="50" t="n">
        <v>8</v>
      </c>
      <c r="AE18" s="50" t="n">
        <v>30</v>
      </c>
      <c r="AF18" s="50" t="n">
        <v>58</v>
      </c>
      <c r="AG18" s="50" t="n">
        <v>5299.9</v>
      </c>
      <c r="AH18" s="50" t="n">
        <v>20</v>
      </c>
      <c r="AI18" s="50" t="n">
        <v>183</v>
      </c>
      <c r="AJ18" s="50" t="n">
        <v>13964.3</v>
      </c>
      <c r="AK18" s="50" t="n">
        <v>117</v>
      </c>
    </row>
    <row r="19" customFormat="false" ht="15" hidden="false" customHeight="false" outlineLevel="0" collapsed="false">
      <c r="A19" s="50" t="s">
        <v>836</v>
      </c>
      <c r="B19" s="50" t="s">
        <v>48</v>
      </c>
      <c r="C19" s="50" t="s">
        <v>115</v>
      </c>
      <c r="D19" s="50" t="n">
        <v>669127</v>
      </c>
      <c r="E19" s="50" t="n">
        <v>4</v>
      </c>
      <c r="F19" s="50" t="s">
        <v>53</v>
      </c>
      <c r="G19" s="50" t="n">
        <v>511</v>
      </c>
      <c r="H19" s="50" t="n">
        <v>267</v>
      </c>
      <c r="I19" s="50" t="n">
        <v>63</v>
      </c>
      <c r="J19" s="50" t="n">
        <v>231</v>
      </c>
      <c r="K19" s="50" t="n">
        <v>169</v>
      </c>
      <c r="L19" s="50" t="n">
        <v>18</v>
      </c>
      <c r="M19" s="50" t="n">
        <v>276</v>
      </c>
      <c r="N19" s="50" t="n">
        <v>98</v>
      </c>
      <c r="O19" s="50" t="n">
        <v>11.189</v>
      </c>
      <c r="P19" s="50" t="n">
        <v>136</v>
      </c>
      <c r="Q19" s="50" t="n">
        <v>125</v>
      </c>
      <c r="R19" s="50" t="n">
        <v>41</v>
      </c>
      <c r="S19" s="50" t="n">
        <v>9</v>
      </c>
      <c r="T19" s="50" t="n">
        <v>0</v>
      </c>
      <c r="U19" s="50" t="n">
        <v>8</v>
      </c>
      <c r="V19" s="50" t="n">
        <v>11</v>
      </c>
      <c r="W19" s="50" t="n">
        <v>0</v>
      </c>
      <c r="X19" s="50" t="n">
        <v>0</v>
      </c>
      <c r="Y19" s="50" t="n">
        <v>31</v>
      </c>
      <c r="Z19" s="50" t="n">
        <v>55.85</v>
      </c>
      <c r="AA19" s="50" t="n">
        <v>135</v>
      </c>
      <c r="AB19" s="50" t="n">
        <v>53.581</v>
      </c>
      <c r="AC19" s="50" t="n">
        <v>94</v>
      </c>
      <c r="AD19" s="50" t="n">
        <v>14</v>
      </c>
      <c r="AE19" s="50" t="n">
        <v>46</v>
      </c>
      <c r="AF19" s="50" t="n">
        <v>94</v>
      </c>
      <c r="AG19" s="50" t="n">
        <v>8747.1</v>
      </c>
      <c r="AH19" s="50" t="n">
        <v>40</v>
      </c>
      <c r="AI19" s="50" t="n">
        <v>239</v>
      </c>
      <c r="AJ19" s="50" t="n">
        <v>17945.7</v>
      </c>
      <c r="AK19" s="50" t="n">
        <v>122</v>
      </c>
    </row>
    <row r="20" customFormat="false" ht="15" hidden="false" customHeight="false" outlineLevel="0" collapsed="false">
      <c r="A20" s="50" t="s">
        <v>836</v>
      </c>
      <c r="B20" s="50" t="s">
        <v>48</v>
      </c>
      <c r="C20" s="50" t="s">
        <v>115</v>
      </c>
      <c r="D20" s="50" t="n">
        <v>669127</v>
      </c>
      <c r="E20" s="50" t="n">
        <v>5</v>
      </c>
      <c r="F20" s="50" t="s">
        <v>54</v>
      </c>
      <c r="G20" s="50" t="n">
        <v>365</v>
      </c>
      <c r="H20" s="50" t="n">
        <v>178</v>
      </c>
      <c r="I20" s="50" t="n">
        <v>46</v>
      </c>
      <c r="J20" s="50" t="n">
        <v>169</v>
      </c>
      <c r="K20" s="50" t="n">
        <v>128</v>
      </c>
      <c r="L20" s="50" t="n">
        <v>22</v>
      </c>
      <c r="M20" s="50" t="n">
        <v>194</v>
      </c>
      <c r="N20" s="50" t="n">
        <v>50</v>
      </c>
      <c r="O20" s="50" t="n">
        <v>2.442</v>
      </c>
      <c r="P20" s="50" t="n">
        <v>105</v>
      </c>
      <c r="Q20" s="50" t="n">
        <v>90</v>
      </c>
      <c r="R20" s="50" t="n">
        <v>22</v>
      </c>
      <c r="S20" s="50" t="n">
        <v>3</v>
      </c>
      <c r="T20" s="50" t="n">
        <v>0</v>
      </c>
      <c r="U20" s="50" t="n">
        <v>6</v>
      </c>
      <c r="V20" s="50" t="n">
        <v>10</v>
      </c>
      <c r="W20" s="50" t="n">
        <v>4</v>
      </c>
      <c r="X20" s="50" t="n">
        <v>1</v>
      </c>
      <c r="Y20" s="50" t="n">
        <v>16</v>
      </c>
      <c r="Z20" s="50" t="n">
        <v>37.25</v>
      </c>
      <c r="AA20" s="50" t="n">
        <v>105</v>
      </c>
      <c r="AB20" s="50" t="n">
        <v>39.943</v>
      </c>
      <c r="AC20" s="50" t="n">
        <v>75</v>
      </c>
      <c r="AD20" s="50" t="n">
        <v>11</v>
      </c>
      <c r="AE20" s="50" t="n">
        <v>31</v>
      </c>
      <c r="AF20" s="50" t="n">
        <v>75</v>
      </c>
      <c r="AG20" s="50" t="n">
        <v>6797.6</v>
      </c>
      <c r="AH20" s="50" t="n">
        <v>24</v>
      </c>
      <c r="AI20" s="50" t="n">
        <v>151</v>
      </c>
      <c r="AJ20" s="50" t="n">
        <v>11411.3</v>
      </c>
      <c r="AK20" s="50" t="n">
        <v>87</v>
      </c>
    </row>
    <row r="21" customFormat="false" ht="15" hidden="false" customHeight="false" outlineLevel="0" collapsed="false">
      <c r="A21" s="50" t="s">
        <v>836</v>
      </c>
      <c r="B21" s="50" t="s">
        <v>48</v>
      </c>
      <c r="C21" s="50" t="s">
        <v>115</v>
      </c>
      <c r="D21" s="50" t="n">
        <v>669127</v>
      </c>
      <c r="E21" s="50" t="n">
        <v>6</v>
      </c>
      <c r="F21" s="50" t="s">
        <v>55</v>
      </c>
      <c r="G21" s="50" t="n">
        <v>433</v>
      </c>
      <c r="H21" s="50" t="n">
        <v>214</v>
      </c>
      <c r="I21" s="50" t="n">
        <v>57</v>
      </c>
      <c r="J21" s="50" t="n">
        <v>197</v>
      </c>
      <c r="K21" s="50" t="n">
        <v>138</v>
      </c>
      <c r="L21" s="50" t="n">
        <v>30</v>
      </c>
      <c r="M21" s="50" t="n">
        <v>235</v>
      </c>
      <c r="N21" s="50" t="n">
        <v>76</v>
      </c>
      <c r="O21" s="50" t="n">
        <v>-3.036</v>
      </c>
      <c r="P21" s="50" t="n">
        <v>115</v>
      </c>
      <c r="Q21" s="50" t="n">
        <v>108</v>
      </c>
      <c r="R21" s="50" t="n">
        <v>22</v>
      </c>
      <c r="S21" s="50" t="n">
        <v>4</v>
      </c>
      <c r="T21" s="50" t="n">
        <v>0</v>
      </c>
      <c r="U21" s="50" t="n">
        <v>5</v>
      </c>
      <c r="V21" s="50" t="n">
        <v>7</v>
      </c>
      <c r="W21" s="50" t="n">
        <v>0</v>
      </c>
      <c r="X21" s="50" t="n">
        <v>0</v>
      </c>
      <c r="Y21" s="50" t="n">
        <v>25</v>
      </c>
      <c r="Z21" s="50" t="n">
        <v>30.9</v>
      </c>
      <c r="AA21" s="50" t="n">
        <v>114</v>
      </c>
      <c r="AB21" s="50" t="n">
        <v>33.858</v>
      </c>
      <c r="AC21" s="50" t="n">
        <v>83</v>
      </c>
      <c r="AD21" s="50" t="n">
        <v>11</v>
      </c>
      <c r="AE21" s="50" t="n">
        <v>32</v>
      </c>
      <c r="AF21" s="50" t="n">
        <v>83</v>
      </c>
      <c r="AG21" s="50" t="n">
        <v>7523.6</v>
      </c>
      <c r="AH21" s="50" t="n">
        <v>31</v>
      </c>
      <c r="AI21" s="50" t="n">
        <v>152</v>
      </c>
      <c r="AJ21" s="50" t="n">
        <v>11491.7</v>
      </c>
      <c r="AK21" s="50" t="n">
        <v>88</v>
      </c>
    </row>
    <row r="22" customFormat="false" ht="15" hidden="false" customHeight="false" outlineLevel="0" collapsed="false">
      <c r="A22" s="50" t="s">
        <v>836</v>
      </c>
      <c r="B22" s="50" t="s">
        <v>48</v>
      </c>
      <c r="C22" s="50" t="s">
        <v>115</v>
      </c>
      <c r="D22" s="50" t="n">
        <v>669127</v>
      </c>
      <c r="E22" s="50" t="n">
        <v>7</v>
      </c>
      <c r="F22" s="50" t="s">
        <v>56</v>
      </c>
      <c r="G22" s="50" t="n">
        <v>255</v>
      </c>
      <c r="H22" s="50" t="n">
        <v>122</v>
      </c>
      <c r="I22" s="50" t="n">
        <v>40</v>
      </c>
      <c r="J22" s="50" t="n">
        <v>104</v>
      </c>
      <c r="K22" s="50" t="n">
        <v>70</v>
      </c>
      <c r="L22" s="50" t="n">
        <v>13</v>
      </c>
      <c r="M22" s="50" t="n">
        <v>151</v>
      </c>
      <c r="N22" s="50" t="n">
        <v>52</v>
      </c>
      <c r="O22" s="50" t="n">
        <v>4.175</v>
      </c>
      <c r="P22" s="50" t="n">
        <v>60</v>
      </c>
      <c r="Q22" s="50" t="n">
        <v>53</v>
      </c>
      <c r="R22" s="50" t="n">
        <v>14</v>
      </c>
      <c r="S22" s="50" t="n">
        <v>3</v>
      </c>
      <c r="T22" s="50" t="n">
        <v>0</v>
      </c>
      <c r="U22" s="50" t="n">
        <v>4</v>
      </c>
      <c r="V22" s="50" t="n">
        <v>6</v>
      </c>
      <c r="W22" s="50" t="n">
        <v>1</v>
      </c>
      <c r="X22" s="50" t="n">
        <v>0</v>
      </c>
      <c r="Y22" s="50" t="n">
        <v>24</v>
      </c>
      <c r="Z22" s="50" t="n">
        <v>22.95</v>
      </c>
      <c r="AA22" s="50" t="n">
        <v>60</v>
      </c>
      <c r="AB22" s="50" t="n">
        <v>22.741</v>
      </c>
      <c r="AC22" s="50" t="n">
        <v>29</v>
      </c>
      <c r="AD22" s="50" t="n">
        <v>6</v>
      </c>
      <c r="AE22" s="50" t="n">
        <v>19</v>
      </c>
      <c r="AF22" s="50" t="n">
        <v>29</v>
      </c>
      <c r="AG22" s="50" t="n">
        <v>2739.5</v>
      </c>
      <c r="AH22" s="50" t="n">
        <v>14</v>
      </c>
      <c r="AI22" s="50" t="n">
        <v>106</v>
      </c>
      <c r="AJ22" s="50" t="n">
        <v>7961.7</v>
      </c>
      <c r="AK22" s="50" t="n">
        <v>60</v>
      </c>
    </row>
    <row r="23" customFormat="false" ht="15" hidden="false" customHeight="false" outlineLevel="0" collapsed="false">
      <c r="A23" s="50" t="s">
        <v>836</v>
      </c>
      <c r="B23" s="50" t="s">
        <v>48</v>
      </c>
      <c r="C23" s="50" t="s">
        <v>115</v>
      </c>
      <c r="D23" s="50" t="n">
        <v>669127</v>
      </c>
      <c r="E23" s="50" t="n">
        <v>9</v>
      </c>
      <c r="F23" s="50" t="s">
        <v>58</v>
      </c>
      <c r="G23" s="50" t="n">
        <v>218</v>
      </c>
      <c r="H23" s="50" t="n">
        <v>114</v>
      </c>
      <c r="I23" s="50" t="n">
        <v>32</v>
      </c>
      <c r="J23" s="50" t="n">
        <v>95</v>
      </c>
      <c r="K23" s="50" t="n">
        <v>66</v>
      </c>
      <c r="L23" s="50" t="n">
        <v>9</v>
      </c>
      <c r="M23" s="50" t="n">
        <v>123</v>
      </c>
      <c r="N23" s="50" t="n">
        <v>48</v>
      </c>
      <c r="O23" s="50" t="n">
        <v>-1.337</v>
      </c>
      <c r="P23" s="50" t="n">
        <v>51</v>
      </c>
      <c r="Q23" s="50" t="n">
        <v>48</v>
      </c>
      <c r="R23" s="50" t="n">
        <v>12</v>
      </c>
      <c r="S23" s="50" t="n">
        <v>2</v>
      </c>
      <c r="T23" s="50" t="n">
        <v>0</v>
      </c>
      <c r="U23" s="50" t="n">
        <v>0</v>
      </c>
      <c r="V23" s="50" t="n">
        <v>3</v>
      </c>
      <c r="W23" s="50" t="n">
        <v>0</v>
      </c>
      <c r="X23" s="50" t="n">
        <v>0</v>
      </c>
      <c r="Y23" s="50" t="n">
        <v>13</v>
      </c>
      <c r="Z23" s="50" t="n">
        <v>13.6</v>
      </c>
      <c r="AA23" s="50" t="n">
        <v>51</v>
      </c>
      <c r="AB23" s="50" t="n">
        <v>13.782</v>
      </c>
      <c r="AC23" s="50" t="n">
        <v>35</v>
      </c>
      <c r="AD23" s="50" t="n">
        <v>0</v>
      </c>
      <c r="AE23" s="50" t="n">
        <v>8</v>
      </c>
      <c r="AF23" s="50" t="n">
        <v>35</v>
      </c>
      <c r="AG23" s="50" t="n">
        <v>3038.8</v>
      </c>
      <c r="AH23" s="50" t="n">
        <v>13</v>
      </c>
      <c r="AI23" s="50" t="n">
        <v>99</v>
      </c>
      <c r="AJ23" s="50" t="n">
        <v>7390.7</v>
      </c>
      <c r="AK23" s="50" t="n">
        <v>41</v>
      </c>
    </row>
    <row r="24" customFormat="false" ht="15" hidden="false" customHeight="false" outlineLevel="0" collapsed="false">
      <c r="A24" s="50" t="s">
        <v>837</v>
      </c>
      <c r="B24" s="50" t="s">
        <v>48</v>
      </c>
      <c r="C24" s="50" t="s">
        <v>117</v>
      </c>
      <c r="D24" s="50" t="n">
        <v>691016</v>
      </c>
      <c r="E24" s="50" t="n">
        <v>4</v>
      </c>
      <c r="F24" s="50" t="s">
        <v>53</v>
      </c>
      <c r="G24" s="50" t="n">
        <v>453</v>
      </c>
      <c r="H24" s="50" t="n">
        <v>218</v>
      </c>
      <c r="I24" s="50" t="n">
        <v>47</v>
      </c>
      <c r="J24" s="50" t="n">
        <v>207</v>
      </c>
      <c r="K24" s="50" t="n">
        <v>143</v>
      </c>
      <c r="L24" s="50" t="n">
        <v>19</v>
      </c>
      <c r="M24" s="50" t="n">
        <v>242</v>
      </c>
      <c r="N24" s="50" t="n">
        <v>75</v>
      </c>
      <c r="O24" s="50" t="n">
        <v>-0.919</v>
      </c>
      <c r="P24" s="50" t="n">
        <v>124</v>
      </c>
      <c r="Q24" s="50" t="n">
        <v>109</v>
      </c>
      <c r="R24" s="50" t="n">
        <v>23</v>
      </c>
      <c r="S24" s="50" t="n">
        <v>10</v>
      </c>
      <c r="T24" s="50" t="n">
        <v>1</v>
      </c>
      <c r="U24" s="50" t="n">
        <v>3</v>
      </c>
      <c r="V24" s="50" t="n">
        <v>14</v>
      </c>
      <c r="W24" s="50" t="n">
        <v>0</v>
      </c>
      <c r="X24" s="50" t="n">
        <v>1</v>
      </c>
      <c r="Y24" s="50" t="n">
        <v>25</v>
      </c>
      <c r="Z24" s="50" t="n">
        <v>38</v>
      </c>
      <c r="AA24" s="50" t="n">
        <v>123</v>
      </c>
      <c r="AB24" s="50" t="n">
        <v>40.209</v>
      </c>
      <c r="AC24" s="50" t="n">
        <v>85</v>
      </c>
      <c r="AD24" s="50" t="n">
        <v>11</v>
      </c>
      <c r="AE24" s="50" t="n">
        <v>41</v>
      </c>
      <c r="AF24" s="50" t="n">
        <v>85</v>
      </c>
      <c r="AG24" s="50" t="n">
        <v>7653.2</v>
      </c>
      <c r="AH24" s="50" t="n">
        <v>26</v>
      </c>
      <c r="AI24" s="50" t="n">
        <v>193</v>
      </c>
      <c r="AJ24" s="50" t="n">
        <v>14258</v>
      </c>
      <c r="AK24" s="50" t="n">
        <v>82</v>
      </c>
    </row>
    <row r="25" customFormat="false" ht="15" hidden="false" customHeight="false" outlineLevel="0" collapsed="false">
      <c r="A25" s="50" t="s">
        <v>837</v>
      </c>
      <c r="B25" s="50" t="s">
        <v>48</v>
      </c>
      <c r="C25" s="50" t="s">
        <v>117</v>
      </c>
      <c r="D25" s="50" t="n">
        <v>691016</v>
      </c>
      <c r="E25" s="50" t="n">
        <v>5</v>
      </c>
      <c r="F25" s="50" t="s">
        <v>54</v>
      </c>
      <c r="G25" s="50" t="n">
        <v>419</v>
      </c>
      <c r="H25" s="50" t="n">
        <v>193</v>
      </c>
      <c r="I25" s="50" t="n">
        <v>38</v>
      </c>
      <c r="J25" s="50" t="n">
        <v>198</v>
      </c>
      <c r="K25" s="50" t="n">
        <v>138</v>
      </c>
      <c r="L25" s="50" t="n">
        <v>13</v>
      </c>
      <c r="M25" s="50" t="n">
        <v>220</v>
      </c>
      <c r="N25" s="50" t="n">
        <v>55</v>
      </c>
      <c r="O25" s="50" t="n">
        <v>1.538</v>
      </c>
      <c r="P25" s="50" t="n">
        <v>113</v>
      </c>
      <c r="Q25" s="50" t="n">
        <v>99</v>
      </c>
      <c r="R25" s="50" t="n">
        <v>24</v>
      </c>
      <c r="S25" s="50" t="n">
        <v>7</v>
      </c>
      <c r="T25" s="50" t="n">
        <v>1</v>
      </c>
      <c r="U25" s="50" t="n">
        <v>4</v>
      </c>
      <c r="V25" s="50" t="n">
        <v>13</v>
      </c>
      <c r="W25" s="50" t="n">
        <v>1</v>
      </c>
      <c r="X25" s="50" t="n">
        <v>0</v>
      </c>
      <c r="Y25" s="50" t="n">
        <v>19</v>
      </c>
      <c r="Z25" s="50" t="n">
        <v>38.25</v>
      </c>
      <c r="AA25" s="50" t="n">
        <v>111</v>
      </c>
      <c r="AB25" s="50" t="n">
        <v>37.152</v>
      </c>
      <c r="AC25" s="50" t="n">
        <v>80</v>
      </c>
      <c r="AD25" s="50" t="n">
        <v>8</v>
      </c>
      <c r="AE25" s="50" t="n">
        <v>31</v>
      </c>
      <c r="AF25" s="50" t="n">
        <v>79</v>
      </c>
      <c r="AG25" s="50" t="n">
        <v>7082.7</v>
      </c>
      <c r="AH25" s="50" t="n">
        <v>25</v>
      </c>
      <c r="AI25" s="50" t="n">
        <v>170</v>
      </c>
      <c r="AJ25" s="50" t="n">
        <v>12679.1</v>
      </c>
      <c r="AK25" s="50" t="n">
        <v>74</v>
      </c>
    </row>
    <row r="26" customFormat="false" ht="15" hidden="false" customHeight="false" outlineLevel="0" collapsed="false">
      <c r="A26" s="50" t="s">
        <v>837</v>
      </c>
      <c r="B26" s="50" t="s">
        <v>48</v>
      </c>
      <c r="C26" s="50" t="s">
        <v>117</v>
      </c>
      <c r="D26" s="50" t="n">
        <v>691016</v>
      </c>
      <c r="E26" s="50" t="n">
        <v>6</v>
      </c>
      <c r="F26" s="50" t="s">
        <v>55</v>
      </c>
      <c r="G26" s="50" t="n">
        <v>401</v>
      </c>
      <c r="H26" s="50" t="n">
        <v>172</v>
      </c>
      <c r="I26" s="50" t="n">
        <v>31</v>
      </c>
      <c r="J26" s="50" t="n">
        <v>177</v>
      </c>
      <c r="K26" s="50" t="n">
        <v>126</v>
      </c>
      <c r="L26" s="50" t="n">
        <v>10</v>
      </c>
      <c r="M26" s="50" t="n">
        <v>216</v>
      </c>
      <c r="N26" s="50" t="n">
        <v>46</v>
      </c>
      <c r="O26" s="50" t="n">
        <v>7.652</v>
      </c>
      <c r="P26" s="50" t="n">
        <v>98</v>
      </c>
      <c r="Q26" s="50" t="n">
        <v>81</v>
      </c>
      <c r="R26" s="50" t="n">
        <v>23</v>
      </c>
      <c r="S26" s="50" t="n">
        <v>3</v>
      </c>
      <c r="T26" s="50" t="n">
        <v>0</v>
      </c>
      <c r="U26" s="50" t="n">
        <v>6</v>
      </c>
      <c r="V26" s="50" t="n">
        <v>16</v>
      </c>
      <c r="W26" s="50" t="n">
        <v>1</v>
      </c>
      <c r="X26" s="50" t="n">
        <v>0</v>
      </c>
      <c r="Y26" s="50" t="n">
        <v>15</v>
      </c>
      <c r="Z26" s="50" t="n">
        <v>38.85</v>
      </c>
      <c r="AA26" s="50" t="n">
        <v>96</v>
      </c>
      <c r="AB26" s="50" t="n">
        <v>33.728</v>
      </c>
      <c r="AC26" s="50" t="n">
        <v>66</v>
      </c>
      <c r="AD26" s="50" t="n">
        <v>4</v>
      </c>
      <c r="AE26" s="50" t="n">
        <v>30</v>
      </c>
      <c r="AF26" s="50" t="n">
        <v>66</v>
      </c>
      <c r="AG26" s="50" t="n">
        <v>5944.5</v>
      </c>
      <c r="AH26" s="50" t="n">
        <v>22</v>
      </c>
      <c r="AI26" s="50" t="n">
        <v>112</v>
      </c>
      <c r="AJ26" s="50" t="n">
        <v>8452.9</v>
      </c>
      <c r="AK26" s="50" t="n">
        <v>64</v>
      </c>
    </row>
    <row r="27" customFormat="false" ht="15" hidden="false" customHeight="false" outlineLevel="0" collapsed="false">
      <c r="A27" s="50" t="s">
        <v>837</v>
      </c>
      <c r="B27" s="50" t="s">
        <v>48</v>
      </c>
      <c r="C27" s="50" t="s">
        <v>117</v>
      </c>
      <c r="D27" s="50" t="n">
        <v>691016</v>
      </c>
      <c r="E27" s="50" t="n">
        <v>7</v>
      </c>
      <c r="F27" s="50" t="s">
        <v>56</v>
      </c>
      <c r="G27" s="50" t="n">
        <v>288</v>
      </c>
      <c r="H27" s="50" t="n">
        <v>126</v>
      </c>
      <c r="I27" s="50" t="n">
        <v>26</v>
      </c>
      <c r="J27" s="50" t="n">
        <v>142</v>
      </c>
      <c r="K27" s="50" t="n">
        <v>88</v>
      </c>
      <c r="L27" s="50" t="n">
        <v>8</v>
      </c>
      <c r="M27" s="50" t="n">
        <v>146</v>
      </c>
      <c r="N27" s="50" t="n">
        <v>38</v>
      </c>
      <c r="O27" s="50" t="n">
        <v>0.515</v>
      </c>
      <c r="P27" s="50" t="n">
        <v>71</v>
      </c>
      <c r="Q27" s="50" t="n">
        <v>65</v>
      </c>
      <c r="R27" s="50" t="n">
        <v>15</v>
      </c>
      <c r="S27" s="50" t="n">
        <v>2</v>
      </c>
      <c r="T27" s="50" t="n">
        <v>0</v>
      </c>
      <c r="U27" s="50" t="n">
        <v>4</v>
      </c>
      <c r="V27" s="50" t="n">
        <v>5</v>
      </c>
      <c r="W27" s="50" t="n">
        <v>1</v>
      </c>
      <c r="X27" s="50" t="n">
        <v>0</v>
      </c>
      <c r="Y27" s="50" t="n">
        <v>17</v>
      </c>
      <c r="Z27" s="50" t="n">
        <v>22.8</v>
      </c>
      <c r="AA27" s="50" t="n">
        <v>71</v>
      </c>
      <c r="AB27" s="50" t="n">
        <v>22.443</v>
      </c>
      <c r="AC27" s="50" t="n">
        <v>48</v>
      </c>
      <c r="AD27" s="50" t="n">
        <v>4</v>
      </c>
      <c r="AE27" s="50" t="n">
        <v>22</v>
      </c>
      <c r="AF27" s="50" t="n">
        <v>48</v>
      </c>
      <c r="AG27" s="50" t="n">
        <v>4406.9</v>
      </c>
      <c r="AH27" s="50" t="n">
        <v>15</v>
      </c>
      <c r="AI27" s="50" t="n">
        <v>111</v>
      </c>
      <c r="AJ27" s="50" t="n">
        <v>8206</v>
      </c>
      <c r="AK27" s="50" t="n">
        <v>42</v>
      </c>
    </row>
    <row r="28" customFormat="false" ht="15" hidden="false" customHeight="false" outlineLevel="0" collapsed="false">
      <c r="A28" s="50" t="s">
        <v>837</v>
      </c>
      <c r="B28" s="50" t="s">
        <v>48</v>
      </c>
      <c r="C28" s="50" t="s">
        <v>117</v>
      </c>
      <c r="D28" s="50" t="n">
        <v>691016</v>
      </c>
      <c r="E28" s="50" t="n">
        <v>8</v>
      </c>
      <c r="F28" s="50" t="s">
        <v>57</v>
      </c>
      <c r="G28" s="50" t="n">
        <v>192</v>
      </c>
      <c r="H28" s="50" t="n">
        <v>89</v>
      </c>
      <c r="I28" s="50" t="n">
        <v>24</v>
      </c>
      <c r="J28" s="50" t="n">
        <v>97</v>
      </c>
      <c r="K28" s="50" t="n">
        <v>65</v>
      </c>
      <c r="L28" s="50" t="n">
        <v>11</v>
      </c>
      <c r="M28" s="50" t="n">
        <v>94</v>
      </c>
      <c r="N28" s="50" t="n">
        <v>24</v>
      </c>
      <c r="O28" s="50" t="n">
        <v>2.347</v>
      </c>
      <c r="P28" s="50" t="n">
        <v>47</v>
      </c>
      <c r="Q28" s="50" t="n">
        <v>42</v>
      </c>
      <c r="R28" s="50" t="n">
        <v>12</v>
      </c>
      <c r="S28" s="50" t="n">
        <v>5</v>
      </c>
      <c r="T28" s="50" t="n">
        <v>1</v>
      </c>
      <c r="U28" s="50" t="n">
        <v>2</v>
      </c>
      <c r="V28" s="50" t="n">
        <v>5</v>
      </c>
      <c r="W28" s="50" t="n">
        <v>0</v>
      </c>
      <c r="X28" s="50" t="n">
        <v>0</v>
      </c>
      <c r="Y28" s="50" t="n">
        <v>15</v>
      </c>
      <c r="Z28" s="50" t="n">
        <v>18.25</v>
      </c>
      <c r="AA28" s="50" t="n">
        <v>46</v>
      </c>
      <c r="AB28" s="50" t="n">
        <v>12.763</v>
      </c>
      <c r="AC28" s="50" t="n">
        <v>27</v>
      </c>
      <c r="AD28" s="50" t="n">
        <v>2</v>
      </c>
      <c r="AE28" s="50" t="n">
        <v>15</v>
      </c>
      <c r="AF28" s="50" t="n">
        <v>27</v>
      </c>
      <c r="AG28" s="50" t="n">
        <v>2575.4</v>
      </c>
      <c r="AH28" s="50" t="n">
        <v>10</v>
      </c>
      <c r="AI28" s="50" t="n">
        <v>80</v>
      </c>
      <c r="AJ28" s="50" t="n">
        <v>6002.6</v>
      </c>
      <c r="AK28" s="50" t="n">
        <v>45</v>
      </c>
    </row>
    <row r="29" customFormat="false" ht="15" hidden="false" customHeight="false" outlineLevel="0" collapsed="false">
      <c r="A29" s="50" t="s">
        <v>838</v>
      </c>
      <c r="B29" s="50" t="s">
        <v>48</v>
      </c>
      <c r="C29" s="50" t="s">
        <v>119</v>
      </c>
      <c r="D29" s="50" t="n">
        <v>680869</v>
      </c>
      <c r="E29" s="50" t="n">
        <v>4</v>
      </c>
      <c r="F29" s="50" t="s">
        <v>53</v>
      </c>
      <c r="G29" s="50" t="n">
        <v>143</v>
      </c>
      <c r="H29" s="50" t="n">
        <v>72</v>
      </c>
      <c r="I29" s="50" t="n">
        <v>20</v>
      </c>
      <c r="J29" s="50" t="n">
        <v>84</v>
      </c>
      <c r="K29" s="50" t="n">
        <v>61</v>
      </c>
      <c r="L29" s="50" t="n">
        <v>17</v>
      </c>
      <c r="M29" s="50" t="n">
        <v>59</v>
      </c>
      <c r="N29" s="50" t="n">
        <v>11</v>
      </c>
      <c r="O29" s="50" t="n">
        <v>-1.428</v>
      </c>
      <c r="P29" s="50" t="n">
        <v>38</v>
      </c>
      <c r="Q29" s="50" t="n">
        <v>35</v>
      </c>
      <c r="R29" s="50" t="n">
        <v>8</v>
      </c>
      <c r="S29" s="50" t="n">
        <v>1</v>
      </c>
      <c r="T29" s="50" t="n">
        <v>0</v>
      </c>
      <c r="U29" s="50" t="n">
        <v>1</v>
      </c>
      <c r="V29" s="50" t="n">
        <v>1</v>
      </c>
      <c r="W29" s="50" t="n">
        <v>0</v>
      </c>
      <c r="X29" s="50" t="n">
        <v>0</v>
      </c>
      <c r="Y29" s="50" t="n">
        <v>9</v>
      </c>
      <c r="Z29" s="50" t="n">
        <v>9.35</v>
      </c>
      <c r="AA29" s="50" t="n">
        <v>36</v>
      </c>
      <c r="AB29" s="50" t="n">
        <v>9.73</v>
      </c>
      <c r="AC29" s="50" t="n">
        <v>28</v>
      </c>
      <c r="AD29" s="50" t="n">
        <v>1</v>
      </c>
      <c r="AE29" s="50" t="n">
        <v>10</v>
      </c>
      <c r="AF29" s="50" t="n">
        <v>28</v>
      </c>
      <c r="AG29" s="50" t="n">
        <v>2380.4</v>
      </c>
      <c r="AH29" s="50" t="n">
        <v>7</v>
      </c>
      <c r="AI29" s="50" t="n">
        <v>63</v>
      </c>
      <c r="AJ29" s="50" t="n">
        <v>4666.7</v>
      </c>
      <c r="AK29" s="50" t="n">
        <v>25</v>
      </c>
    </row>
    <row r="30" customFormat="false" ht="15" hidden="false" customHeight="false" outlineLevel="0" collapsed="false">
      <c r="A30" s="50" t="s">
        <v>838</v>
      </c>
      <c r="B30" s="50" t="s">
        <v>48</v>
      </c>
      <c r="C30" s="50" t="s">
        <v>119</v>
      </c>
      <c r="D30" s="50" t="n">
        <v>680869</v>
      </c>
      <c r="E30" s="50" t="n">
        <v>5</v>
      </c>
      <c r="F30" s="50" t="s">
        <v>54</v>
      </c>
      <c r="G30" s="50" t="n">
        <v>433</v>
      </c>
      <c r="H30" s="50" t="n">
        <v>197</v>
      </c>
      <c r="I30" s="50" t="n">
        <v>48</v>
      </c>
      <c r="J30" s="50" t="n">
        <v>231</v>
      </c>
      <c r="K30" s="50" t="n">
        <v>151</v>
      </c>
      <c r="L30" s="50" t="n">
        <v>30</v>
      </c>
      <c r="M30" s="50" t="n">
        <v>202</v>
      </c>
      <c r="N30" s="50" t="n">
        <v>46</v>
      </c>
      <c r="O30" s="50" t="n">
        <v>1.179</v>
      </c>
      <c r="P30" s="50" t="n">
        <v>112</v>
      </c>
      <c r="Q30" s="50" t="n">
        <v>104</v>
      </c>
      <c r="R30" s="50" t="n">
        <v>28</v>
      </c>
      <c r="S30" s="50" t="n">
        <v>3</v>
      </c>
      <c r="T30" s="50" t="n">
        <v>1</v>
      </c>
      <c r="U30" s="50" t="n">
        <v>5</v>
      </c>
      <c r="V30" s="50" t="n">
        <v>7</v>
      </c>
      <c r="W30" s="50" t="n">
        <v>1</v>
      </c>
      <c r="X30" s="50" t="n">
        <v>0</v>
      </c>
      <c r="Y30" s="50" t="n">
        <v>28</v>
      </c>
      <c r="Z30" s="50" t="n">
        <v>38.05</v>
      </c>
      <c r="AA30" s="50" t="n">
        <v>112</v>
      </c>
      <c r="AB30" s="50" t="n">
        <v>33.757</v>
      </c>
      <c r="AC30" s="50" t="n">
        <v>76</v>
      </c>
      <c r="AD30" s="50" t="n">
        <v>7</v>
      </c>
      <c r="AE30" s="50" t="n">
        <v>34</v>
      </c>
      <c r="AF30" s="50" t="n">
        <v>76</v>
      </c>
      <c r="AG30" s="50" t="n">
        <v>6804.7</v>
      </c>
      <c r="AH30" s="50" t="n">
        <v>23</v>
      </c>
      <c r="AI30" s="50" t="n">
        <v>175</v>
      </c>
      <c r="AJ30" s="50" t="n">
        <v>12889.7</v>
      </c>
      <c r="AK30" s="50" t="n">
        <v>56</v>
      </c>
    </row>
    <row r="31" customFormat="false" ht="15" hidden="false" customHeight="false" outlineLevel="0" collapsed="false">
      <c r="A31" s="50" t="s">
        <v>838</v>
      </c>
      <c r="B31" s="50" t="s">
        <v>48</v>
      </c>
      <c r="C31" s="50" t="s">
        <v>119</v>
      </c>
      <c r="D31" s="50" t="n">
        <v>680869</v>
      </c>
      <c r="E31" s="50" t="n">
        <v>6</v>
      </c>
      <c r="F31" s="50" t="s">
        <v>55</v>
      </c>
      <c r="G31" s="50" t="n">
        <v>301</v>
      </c>
      <c r="H31" s="50" t="n">
        <v>131</v>
      </c>
      <c r="I31" s="50" t="n">
        <v>32</v>
      </c>
      <c r="J31" s="50" t="n">
        <v>145</v>
      </c>
      <c r="K31" s="50" t="n">
        <v>92</v>
      </c>
      <c r="L31" s="50" t="n">
        <v>17</v>
      </c>
      <c r="M31" s="50" t="n">
        <v>152</v>
      </c>
      <c r="N31" s="50" t="n">
        <v>38</v>
      </c>
      <c r="O31" s="50" t="n">
        <v>8.379</v>
      </c>
      <c r="P31" s="50" t="n">
        <v>78</v>
      </c>
      <c r="Q31" s="50" t="n">
        <v>70</v>
      </c>
      <c r="R31" s="50" t="n">
        <v>23</v>
      </c>
      <c r="S31" s="50" t="n">
        <v>6</v>
      </c>
      <c r="T31" s="50" t="n">
        <v>0</v>
      </c>
      <c r="U31" s="50" t="n">
        <v>5</v>
      </c>
      <c r="V31" s="50" t="n">
        <v>6</v>
      </c>
      <c r="W31" s="50" t="n">
        <v>2</v>
      </c>
      <c r="X31" s="50" t="n">
        <v>0</v>
      </c>
      <c r="Y31" s="50" t="n">
        <v>18</v>
      </c>
      <c r="Z31" s="50" t="n">
        <v>33.9</v>
      </c>
      <c r="AA31" s="50" t="n">
        <v>76</v>
      </c>
      <c r="AB31" s="50" t="n">
        <v>23.64</v>
      </c>
      <c r="AC31" s="50" t="n">
        <v>52</v>
      </c>
      <c r="AD31" s="50" t="n">
        <v>3</v>
      </c>
      <c r="AE31" s="50" t="n">
        <v>22</v>
      </c>
      <c r="AF31" s="50" t="n">
        <v>51</v>
      </c>
      <c r="AG31" s="50" t="n">
        <v>4437.9</v>
      </c>
      <c r="AH31" s="50" t="n">
        <v>19</v>
      </c>
      <c r="AI31" s="50" t="n">
        <v>68</v>
      </c>
      <c r="AJ31" s="50" t="n">
        <v>5040.7</v>
      </c>
      <c r="AK31" s="50" t="n">
        <v>25</v>
      </c>
    </row>
    <row r="32" customFormat="false" ht="15" hidden="false" customHeight="false" outlineLevel="0" collapsed="false">
      <c r="A32" s="50" t="s">
        <v>838</v>
      </c>
      <c r="B32" s="50" t="s">
        <v>48</v>
      </c>
      <c r="C32" s="50" t="s">
        <v>119</v>
      </c>
      <c r="D32" s="50" t="n">
        <v>680869</v>
      </c>
      <c r="E32" s="50" t="n">
        <v>7</v>
      </c>
      <c r="F32" s="50" t="s">
        <v>56</v>
      </c>
      <c r="G32" s="50" t="n">
        <v>67</v>
      </c>
      <c r="H32" s="50" t="n">
        <v>37</v>
      </c>
      <c r="I32" s="50" t="n">
        <v>10</v>
      </c>
      <c r="J32" s="50" t="n">
        <v>37</v>
      </c>
      <c r="K32" s="50" t="n">
        <v>26</v>
      </c>
      <c r="L32" s="50" t="n">
        <v>4</v>
      </c>
      <c r="M32" s="50" t="n">
        <v>30</v>
      </c>
      <c r="N32" s="50" t="n">
        <v>11</v>
      </c>
      <c r="O32" s="50" t="n">
        <v>-1.946</v>
      </c>
      <c r="P32" s="50" t="n">
        <v>19</v>
      </c>
      <c r="Q32" s="50" t="n">
        <v>18</v>
      </c>
      <c r="R32" s="50" t="n">
        <v>3</v>
      </c>
      <c r="S32" s="50" t="n">
        <v>1</v>
      </c>
      <c r="T32" s="50" t="n">
        <v>0</v>
      </c>
      <c r="U32" s="50" t="n">
        <v>0</v>
      </c>
      <c r="V32" s="50" t="n">
        <v>0</v>
      </c>
      <c r="W32" s="50" t="n">
        <v>1</v>
      </c>
      <c r="X32" s="50" t="n">
        <v>0</v>
      </c>
      <c r="Y32" s="50" t="n">
        <v>7</v>
      </c>
      <c r="Z32" s="50" t="n">
        <v>3.75</v>
      </c>
      <c r="AA32" s="50" t="n">
        <v>19</v>
      </c>
      <c r="AB32" s="50" t="n">
        <v>3.352</v>
      </c>
      <c r="AC32" s="50" t="n">
        <v>11</v>
      </c>
      <c r="AD32" s="50" t="n">
        <v>0</v>
      </c>
      <c r="AE32" s="50" t="n">
        <v>3</v>
      </c>
      <c r="AF32" s="50" t="n">
        <v>11</v>
      </c>
      <c r="AG32" s="50" t="n">
        <v>892.3</v>
      </c>
      <c r="AH32" s="50" t="n">
        <v>2</v>
      </c>
      <c r="AI32" s="50" t="n">
        <v>34</v>
      </c>
      <c r="AJ32" s="50" t="n">
        <v>2498.4</v>
      </c>
      <c r="AK32" s="50" t="n">
        <v>11</v>
      </c>
    </row>
    <row r="33" customFormat="false" ht="15" hidden="false" customHeight="false" outlineLevel="0" collapsed="false">
      <c r="A33" s="50" t="s">
        <v>838</v>
      </c>
      <c r="B33" s="50" t="s">
        <v>48</v>
      </c>
      <c r="C33" s="50" t="s">
        <v>119</v>
      </c>
      <c r="D33" s="50" t="n">
        <v>680869</v>
      </c>
      <c r="E33" s="50" t="n">
        <v>8</v>
      </c>
      <c r="F33" s="50" t="s">
        <v>57</v>
      </c>
      <c r="G33" s="50" t="n">
        <v>362</v>
      </c>
      <c r="H33" s="50" t="n">
        <v>165</v>
      </c>
      <c r="I33" s="50" t="n">
        <v>51</v>
      </c>
      <c r="J33" s="50" t="n">
        <v>171</v>
      </c>
      <c r="K33" s="50" t="n">
        <v>112</v>
      </c>
      <c r="L33" s="50" t="n">
        <v>26</v>
      </c>
      <c r="M33" s="50" t="n">
        <v>191</v>
      </c>
      <c r="N33" s="50" t="n">
        <v>53</v>
      </c>
      <c r="O33" s="50" t="n">
        <v>-3.132</v>
      </c>
      <c r="P33" s="50" t="n">
        <v>86</v>
      </c>
      <c r="Q33" s="50" t="n">
        <v>74</v>
      </c>
      <c r="R33" s="50" t="n">
        <v>14</v>
      </c>
      <c r="S33" s="50" t="n">
        <v>2</v>
      </c>
      <c r="T33" s="50" t="n">
        <v>0</v>
      </c>
      <c r="U33" s="50" t="n">
        <v>3</v>
      </c>
      <c r="V33" s="50" t="n">
        <v>10</v>
      </c>
      <c r="W33" s="50" t="n">
        <v>1</v>
      </c>
      <c r="X33" s="50" t="n">
        <v>0</v>
      </c>
      <c r="Y33" s="50" t="n">
        <v>22</v>
      </c>
      <c r="Z33" s="50" t="n">
        <v>24.3</v>
      </c>
      <c r="AA33" s="50" t="n">
        <v>85</v>
      </c>
      <c r="AB33" s="50" t="n">
        <v>27.853</v>
      </c>
      <c r="AC33" s="50" t="n">
        <v>53</v>
      </c>
      <c r="AD33" s="50" t="n">
        <v>6</v>
      </c>
      <c r="AE33" s="50" t="n">
        <v>22</v>
      </c>
      <c r="AF33" s="50" t="n">
        <v>53</v>
      </c>
      <c r="AG33" s="50" t="n">
        <v>4591.6</v>
      </c>
      <c r="AH33" s="50" t="n">
        <v>13</v>
      </c>
      <c r="AI33" s="50" t="n">
        <v>141</v>
      </c>
      <c r="AJ33" s="50" t="n">
        <v>10410.3</v>
      </c>
      <c r="AK33" s="50" t="n">
        <v>54</v>
      </c>
    </row>
    <row r="34" customFormat="false" ht="15" hidden="false" customHeight="false" outlineLevel="0" collapsed="false">
      <c r="A34" s="50" t="s">
        <v>838</v>
      </c>
      <c r="B34" s="50" t="s">
        <v>48</v>
      </c>
      <c r="C34" s="50" t="s">
        <v>119</v>
      </c>
      <c r="D34" s="50" t="n">
        <v>680869</v>
      </c>
      <c r="E34" s="50" t="n">
        <v>9</v>
      </c>
      <c r="F34" s="50" t="s">
        <v>58</v>
      </c>
      <c r="G34" s="50" t="n">
        <v>390</v>
      </c>
      <c r="H34" s="50" t="n">
        <v>190</v>
      </c>
      <c r="I34" s="50" t="n">
        <v>53</v>
      </c>
      <c r="J34" s="50" t="n">
        <v>197</v>
      </c>
      <c r="K34" s="50" t="n">
        <v>140</v>
      </c>
      <c r="L34" s="50" t="n">
        <v>34</v>
      </c>
      <c r="M34" s="50" t="n">
        <v>192</v>
      </c>
      <c r="N34" s="50" t="n">
        <v>50</v>
      </c>
      <c r="O34" s="50" t="n">
        <v>8.959</v>
      </c>
      <c r="P34" s="50" t="n">
        <v>102</v>
      </c>
      <c r="Q34" s="50" t="n">
        <v>93</v>
      </c>
      <c r="R34" s="50" t="n">
        <v>25</v>
      </c>
      <c r="S34" s="50" t="n">
        <v>3</v>
      </c>
      <c r="T34" s="50" t="n">
        <v>1</v>
      </c>
      <c r="U34" s="50" t="n">
        <v>8</v>
      </c>
      <c r="V34" s="50" t="n">
        <v>7</v>
      </c>
      <c r="W34" s="50" t="n">
        <v>2</v>
      </c>
      <c r="X34" s="50" t="n">
        <v>0</v>
      </c>
      <c r="Y34" s="50" t="n">
        <v>23</v>
      </c>
      <c r="Z34" s="50" t="n">
        <v>39.35</v>
      </c>
      <c r="AA34" s="50" t="n">
        <v>101</v>
      </c>
      <c r="AB34" s="50" t="n">
        <v>40.085</v>
      </c>
      <c r="AC34" s="50" t="n">
        <v>70</v>
      </c>
      <c r="AD34" s="50" t="n">
        <v>14</v>
      </c>
      <c r="AE34" s="50" t="n">
        <v>33</v>
      </c>
      <c r="AF34" s="50" t="n">
        <v>69</v>
      </c>
      <c r="AG34" s="50" t="n">
        <v>6343.7</v>
      </c>
      <c r="AH34" s="50" t="n">
        <v>27</v>
      </c>
      <c r="AI34" s="50" t="n">
        <v>172</v>
      </c>
      <c r="AJ34" s="50" t="n">
        <v>12682.5</v>
      </c>
      <c r="AK34" s="50" t="n">
        <v>51</v>
      </c>
    </row>
    <row r="35" customFormat="false" ht="15" hidden="false" customHeight="false" outlineLevel="0" collapsed="false">
      <c r="A35" s="50" t="s">
        <v>839</v>
      </c>
      <c r="B35" s="50" t="s">
        <v>48</v>
      </c>
      <c r="C35" s="50" t="s">
        <v>121</v>
      </c>
      <c r="D35" s="50" t="n">
        <v>701762</v>
      </c>
      <c r="E35" s="50" t="n">
        <v>4</v>
      </c>
      <c r="F35" s="50" t="s">
        <v>53</v>
      </c>
      <c r="G35" s="50" t="n">
        <v>650</v>
      </c>
      <c r="H35" s="50" t="n">
        <v>244</v>
      </c>
      <c r="I35" s="50" t="n">
        <v>82</v>
      </c>
      <c r="J35" s="50" t="n">
        <v>285</v>
      </c>
      <c r="K35" s="50" t="n">
        <v>169</v>
      </c>
      <c r="L35" s="50" t="n">
        <v>40</v>
      </c>
      <c r="M35" s="50" t="n">
        <v>353</v>
      </c>
      <c r="N35" s="50" t="n">
        <v>75</v>
      </c>
      <c r="O35" s="50" t="n">
        <v>5.641</v>
      </c>
      <c r="P35" s="50" t="n">
        <v>139</v>
      </c>
      <c r="Q35" s="50" t="n">
        <v>106</v>
      </c>
      <c r="R35" s="50" t="n">
        <v>26</v>
      </c>
      <c r="S35" s="50" t="n">
        <v>5</v>
      </c>
      <c r="T35" s="50" t="n">
        <v>0</v>
      </c>
      <c r="U35" s="50" t="n">
        <v>5</v>
      </c>
      <c r="V35" s="50" t="n">
        <v>33</v>
      </c>
      <c r="W35" s="50" t="n">
        <v>0</v>
      </c>
      <c r="X35" s="50" t="n">
        <v>0</v>
      </c>
      <c r="Y35" s="50" t="n">
        <v>45</v>
      </c>
      <c r="Z35" s="50" t="n">
        <v>50.95</v>
      </c>
      <c r="AA35" s="50" t="n">
        <v>135</v>
      </c>
      <c r="AB35" s="50" t="n">
        <v>54.98</v>
      </c>
      <c r="AC35" s="50" t="n">
        <v>61</v>
      </c>
      <c r="AD35" s="50" t="n">
        <v>13</v>
      </c>
      <c r="AE35" s="50" t="n">
        <v>37</v>
      </c>
      <c r="AF35" s="50" t="n">
        <v>61</v>
      </c>
      <c r="AG35" s="50" t="n">
        <v>5880.9</v>
      </c>
      <c r="AH35" s="50" t="n">
        <v>29</v>
      </c>
      <c r="AI35" s="50" t="n">
        <v>213</v>
      </c>
      <c r="AJ35" s="50" t="n">
        <v>16553.3</v>
      </c>
      <c r="AK35" s="50" t="n">
        <v>165</v>
      </c>
    </row>
    <row r="36" customFormat="false" ht="15" hidden="false" customHeight="false" outlineLevel="0" collapsed="false">
      <c r="A36" s="50" t="s">
        <v>839</v>
      </c>
      <c r="B36" s="50" t="s">
        <v>48</v>
      </c>
      <c r="C36" s="50" t="s">
        <v>121</v>
      </c>
      <c r="D36" s="50" t="n">
        <v>701762</v>
      </c>
      <c r="E36" s="50" t="n">
        <v>5</v>
      </c>
      <c r="F36" s="50" t="s">
        <v>54</v>
      </c>
      <c r="G36" s="50" t="n">
        <v>510</v>
      </c>
      <c r="H36" s="50" t="n">
        <v>212</v>
      </c>
      <c r="I36" s="50" t="n">
        <v>68</v>
      </c>
      <c r="J36" s="50" t="n">
        <v>231</v>
      </c>
      <c r="K36" s="50" t="n">
        <v>155</v>
      </c>
      <c r="L36" s="50" t="n">
        <v>33</v>
      </c>
      <c r="M36" s="50" t="n">
        <v>271</v>
      </c>
      <c r="N36" s="50" t="n">
        <v>57</v>
      </c>
      <c r="O36" s="50" t="n">
        <v>12.062</v>
      </c>
      <c r="P36" s="50" t="n">
        <v>125</v>
      </c>
      <c r="Q36" s="50" t="n">
        <v>102</v>
      </c>
      <c r="R36" s="50" t="n">
        <v>34</v>
      </c>
      <c r="S36" s="50" t="n">
        <v>7</v>
      </c>
      <c r="T36" s="50" t="n">
        <v>1</v>
      </c>
      <c r="U36" s="50" t="n">
        <v>5</v>
      </c>
      <c r="V36" s="50" t="n">
        <v>21</v>
      </c>
      <c r="W36" s="50" t="n">
        <v>2</v>
      </c>
      <c r="X36" s="50" t="n">
        <v>0</v>
      </c>
      <c r="Y36" s="50" t="n">
        <v>32</v>
      </c>
      <c r="Z36" s="50" t="n">
        <v>53.95</v>
      </c>
      <c r="AA36" s="50" t="n">
        <v>123</v>
      </c>
      <c r="AB36" s="50" t="n">
        <v>46.036</v>
      </c>
      <c r="AC36" s="50" t="n">
        <v>70</v>
      </c>
      <c r="AD36" s="50" t="n">
        <v>11</v>
      </c>
      <c r="AE36" s="50" t="n">
        <v>39</v>
      </c>
      <c r="AF36" s="50" t="n">
        <v>70</v>
      </c>
      <c r="AG36" s="50" t="n">
        <v>6400.1</v>
      </c>
      <c r="AH36" s="50" t="n">
        <v>24</v>
      </c>
      <c r="AI36" s="50" t="n">
        <v>188</v>
      </c>
      <c r="AJ36" s="50" t="n">
        <v>14763.6</v>
      </c>
      <c r="AK36" s="50" t="n">
        <v>159</v>
      </c>
    </row>
    <row r="37" customFormat="false" ht="15" hidden="false" customHeight="false" outlineLevel="0" collapsed="false">
      <c r="A37" s="50" t="s">
        <v>839</v>
      </c>
      <c r="B37" s="50" t="s">
        <v>48</v>
      </c>
      <c r="C37" s="50" t="s">
        <v>121</v>
      </c>
      <c r="D37" s="50" t="n">
        <v>701762</v>
      </c>
      <c r="E37" s="50" t="n">
        <v>6</v>
      </c>
      <c r="F37" s="50" t="s">
        <v>55</v>
      </c>
      <c r="G37" s="50" t="n">
        <v>520</v>
      </c>
      <c r="H37" s="50" t="n">
        <v>238</v>
      </c>
      <c r="I37" s="50" t="n">
        <v>78</v>
      </c>
      <c r="J37" s="50" t="n">
        <v>236</v>
      </c>
      <c r="K37" s="50" t="n">
        <v>170</v>
      </c>
      <c r="L37" s="50" t="n">
        <v>42</v>
      </c>
      <c r="M37" s="50" t="n">
        <v>265</v>
      </c>
      <c r="N37" s="50" t="n">
        <v>66</v>
      </c>
      <c r="O37" s="50" t="n">
        <v>11.233</v>
      </c>
      <c r="P37" s="50" t="n">
        <v>121</v>
      </c>
      <c r="Q37" s="50" t="n">
        <v>100</v>
      </c>
      <c r="R37" s="50" t="n">
        <v>25</v>
      </c>
      <c r="S37" s="50" t="n">
        <v>3</v>
      </c>
      <c r="T37" s="50" t="n">
        <v>0</v>
      </c>
      <c r="U37" s="50" t="n">
        <v>9</v>
      </c>
      <c r="V37" s="50" t="n">
        <v>21</v>
      </c>
      <c r="W37" s="50" t="n">
        <v>0</v>
      </c>
      <c r="X37" s="50" t="n">
        <v>0</v>
      </c>
      <c r="Y37" s="50" t="n">
        <v>41</v>
      </c>
      <c r="Z37" s="50" t="n">
        <v>46.05</v>
      </c>
      <c r="AA37" s="50" t="n">
        <v>117</v>
      </c>
      <c r="AB37" s="50" t="n">
        <v>44.597</v>
      </c>
      <c r="AC37" s="50" t="n">
        <v>59</v>
      </c>
      <c r="AD37" s="50" t="n">
        <v>11</v>
      </c>
      <c r="AE37" s="50" t="n">
        <v>34</v>
      </c>
      <c r="AF37" s="50" t="n">
        <v>59</v>
      </c>
      <c r="AG37" s="50" t="n">
        <v>5547.8</v>
      </c>
      <c r="AH37" s="50" t="n">
        <v>24</v>
      </c>
      <c r="AI37" s="50" t="n">
        <v>171</v>
      </c>
      <c r="AJ37" s="50" t="n">
        <v>13474.5</v>
      </c>
      <c r="AK37" s="50" t="n">
        <v>147</v>
      </c>
    </row>
    <row r="38" customFormat="false" ht="15" hidden="false" customHeight="false" outlineLevel="0" collapsed="false">
      <c r="A38" s="50" t="s">
        <v>839</v>
      </c>
      <c r="B38" s="50" t="s">
        <v>48</v>
      </c>
      <c r="C38" s="50" t="s">
        <v>121</v>
      </c>
      <c r="D38" s="50" t="n">
        <v>701762</v>
      </c>
      <c r="E38" s="50" t="n">
        <v>7</v>
      </c>
      <c r="F38" s="50" t="s">
        <v>56</v>
      </c>
      <c r="G38" s="50" t="n">
        <v>204</v>
      </c>
      <c r="H38" s="50" t="n">
        <v>103</v>
      </c>
      <c r="I38" s="50" t="n">
        <v>38</v>
      </c>
      <c r="J38" s="50" t="n">
        <v>95</v>
      </c>
      <c r="K38" s="50" t="n">
        <v>68</v>
      </c>
      <c r="L38" s="50" t="n">
        <v>13</v>
      </c>
      <c r="M38" s="50" t="n">
        <v>109</v>
      </c>
      <c r="N38" s="50" t="n">
        <v>35</v>
      </c>
      <c r="O38" s="50" t="n">
        <v>-2.718</v>
      </c>
      <c r="P38" s="50" t="n">
        <v>49</v>
      </c>
      <c r="Q38" s="50" t="n">
        <v>44</v>
      </c>
      <c r="R38" s="50" t="n">
        <v>5</v>
      </c>
      <c r="S38" s="50" t="n">
        <v>0</v>
      </c>
      <c r="T38" s="50" t="n">
        <v>0</v>
      </c>
      <c r="U38" s="50" t="n">
        <v>2</v>
      </c>
      <c r="V38" s="50" t="n">
        <v>4</v>
      </c>
      <c r="W38" s="50" t="n">
        <v>1</v>
      </c>
      <c r="X38" s="50" t="n">
        <v>0</v>
      </c>
      <c r="Y38" s="50" t="n">
        <v>23</v>
      </c>
      <c r="Z38" s="50" t="n">
        <v>10.2</v>
      </c>
      <c r="AA38" s="50" t="n">
        <v>49</v>
      </c>
      <c r="AB38" s="50" t="n">
        <v>12.96</v>
      </c>
      <c r="AC38" s="50" t="n">
        <v>21</v>
      </c>
      <c r="AD38" s="50" t="n">
        <v>3</v>
      </c>
      <c r="AE38" s="50" t="n">
        <v>11</v>
      </c>
      <c r="AF38" s="50" t="n">
        <v>21</v>
      </c>
      <c r="AG38" s="50" t="n">
        <v>1817.9</v>
      </c>
      <c r="AH38" s="50" t="n">
        <v>8</v>
      </c>
      <c r="AI38" s="50" t="n">
        <v>92</v>
      </c>
      <c r="AJ38" s="50" t="n">
        <v>7171.1</v>
      </c>
      <c r="AK38" s="50" t="n">
        <v>69</v>
      </c>
    </row>
    <row r="39" customFormat="false" ht="15" hidden="false" customHeight="false" outlineLevel="0" collapsed="false">
      <c r="A39" s="50" t="s">
        <v>840</v>
      </c>
      <c r="B39" s="50" t="s">
        <v>48</v>
      </c>
      <c r="C39" s="50" t="s">
        <v>123</v>
      </c>
      <c r="D39" s="50" t="n">
        <v>666126</v>
      </c>
      <c r="E39" s="50" t="n">
        <v>4</v>
      </c>
      <c r="F39" s="50" t="s">
        <v>53</v>
      </c>
      <c r="G39" s="50" t="n">
        <v>324</v>
      </c>
      <c r="H39" s="50" t="n">
        <v>145</v>
      </c>
      <c r="I39" s="50" t="n">
        <v>21</v>
      </c>
      <c r="J39" s="50" t="n">
        <v>159</v>
      </c>
      <c r="K39" s="50" t="n">
        <v>107</v>
      </c>
      <c r="L39" s="50" t="n">
        <v>13</v>
      </c>
      <c r="M39" s="50" t="n">
        <v>165</v>
      </c>
      <c r="N39" s="50" t="n">
        <v>38</v>
      </c>
      <c r="O39" s="50" t="n">
        <v>8.487</v>
      </c>
      <c r="P39" s="50" t="n">
        <v>78</v>
      </c>
      <c r="Q39" s="50" t="n">
        <v>69</v>
      </c>
      <c r="R39" s="50" t="n">
        <v>27</v>
      </c>
      <c r="S39" s="50" t="n">
        <v>5</v>
      </c>
      <c r="T39" s="50" t="n">
        <v>1</v>
      </c>
      <c r="U39" s="50" t="n">
        <v>4</v>
      </c>
      <c r="V39" s="50" t="n">
        <v>8</v>
      </c>
      <c r="W39" s="50" t="n">
        <v>1</v>
      </c>
      <c r="X39" s="50" t="n">
        <v>0</v>
      </c>
      <c r="Y39" s="50" t="n">
        <v>7</v>
      </c>
      <c r="Z39" s="50" t="n">
        <v>37.45</v>
      </c>
      <c r="AA39" s="50" t="n">
        <v>76</v>
      </c>
      <c r="AB39" s="50" t="n">
        <v>33.851</v>
      </c>
      <c r="AC39" s="50" t="n">
        <v>62</v>
      </c>
      <c r="AD39" s="50" t="n">
        <v>9</v>
      </c>
      <c r="AE39" s="50" t="n">
        <v>31</v>
      </c>
      <c r="AF39" s="50" t="n">
        <v>60</v>
      </c>
      <c r="AG39" s="50" t="n">
        <v>5512.3</v>
      </c>
      <c r="AH39" s="50" t="n">
        <v>27</v>
      </c>
      <c r="AI39" s="50" t="n">
        <v>128</v>
      </c>
      <c r="AJ39" s="50" t="n">
        <v>9015.5</v>
      </c>
      <c r="AK39" s="50" t="n">
        <v>16</v>
      </c>
    </row>
    <row r="40" customFormat="false" ht="15" hidden="false" customHeight="false" outlineLevel="0" collapsed="false">
      <c r="A40" s="50" t="s">
        <v>840</v>
      </c>
      <c r="B40" s="50" t="s">
        <v>48</v>
      </c>
      <c r="C40" s="50" t="s">
        <v>123</v>
      </c>
      <c r="D40" s="50" t="n">
        <v>666126</v>
      </c>
      <c r="E40" s="50" t="n">
        <v>5</v>
      </c>
      <c r="F40" s="50" t="s">
        <v>54</v>
      </c>
      <c r="G40" s="50" t="n">
        <v>329</v>
      </c>
      <c r="H40" s="50" t="n">
        <v>139</v>
      </c>
      <c r="I40" s="50" t="n">
        <v>29</v>
      </c>
      <c r="J40" s="50" t="n">
        <v>151</v>
      </c>
      <c r="K40" s="50" t="n">
        <v>98</v>
      </c>
      <c r="L40" s="50" t="n">
        <v>15</v>
      </c>
      <c r="M40" s="50" t="n">
        <v>177</v>
      </c>
      <c r="N40" s="50" t="n">
        <v>41</v>
      </c>
      <c r="O40" s="50" t="n">
        <v>0.138</v>
      </c>
      <c r="P40" s="50" t="n">
        <v>81</v>
      </c>
      <c r="Q40" s="50" t="n">
        <v>68</v>
      </c>
      <c r="R40" s="50" t="n">
        <v>18</v>
      </c>
      <c r="S40" s="50" t="n">
        <v>4</v>
      </c>
      <c r="T40" s="50" t="n">
        <v>0</v>
      </c>
      <c r="U40" s="50" t="n">
        <v>1</v>
      </c>
      <c r="V40" s="50" t="n">
        <v>11</v>
      </c>
      <c r="W40" s="50" t="n">
        <v>1</v>
      </c>
      <c r="X40" s="50" t="n">
        <v>1</v>
      </c>
      <c r="Y40" s="50" t="n">
        <v>9</v>
      </c>
      <c r="Z40" s="50" t="n">
        <v>27.1</v>
      </c>
      <c r="AA40" s="50" t="n">
        <v>81</v>
      </c>
      <c r="AB40" s="50" t="n">
        <v>27.592</v>
      </c>
      <c r="AC40" s="50" t="n">
        <v>60</v>
      </c>
      <c r="AD40" s="50" t="n">
        <v>2</v>
      </c>
      <c r="AE40" s="50" t="n">
        <v>21</v>
      </c>
      <c r="AF40" s="50" t="n">
        <v>60</v>
      </c>
      <c r="AG40" s="50" t="n">
        <v>5296.8</v>
      </c>
      <c r="AH40" s="50" t="n">
        <v>20</v>
      </c>
      <c r="AI40" s="50" t="n">
        <v>124</v>
      </c>
      <c r="AJ40" s="50" t="n">
        <v>8732.3</v>
      </c>
      <c r="AK40" s="50" t="n">
        <v>17</v>
      </c>
    </row>
    <row r="41" customFormat="false" ht="15" hidden="false" customHeight="false" outlineLevel="0" collapsed="false">
      <c r="A41" s="50" t="s">
        <v>840</v>
      </c>
      <c r="B41" s="50" t="s">
        <v>48</v>
      </c>
      <c r="C41" s="50" t="s">
        <v>123</v>
      </c>
      <c r="D41" s="50" t="n">
        <v>666126</v>
      </c>
      <c r="E41" s="50" t="n">
        <v>6</v>
      </c>
      <c r="F41" s="50" t="s">
        <v>55</v>
      </c>
      <c r="G41" s="50" t="n">
        <v>204</v>
      </c>
      <c r="H41" s="50" t="n">
        <v>90</v>
      </c>
      <c r="I41" s="50" t="n">
        <v>17</v>
      </c>
      <c r="J41" s="50" t="n">
        <v>95</v>
      </c>
      <c r="K41" s="50" t="n">
        <v>61</v>
      </c>
      <c r="L41" s="50" t="n">
        <v>7</v>
      </c>
      <c r="M41" s="50" t="n">
        <v>107</v>
      </c>
      <c r="N41" s="50" t="n">
        <v>28</v>
      </c>
      <c r="O41" s="50" t="n">
        <v>-7.497</v>
      </c>
      <c r="P41" s="50" t="n">
        <v>50</v>
      </c>
      <c r="Q41" s="50" t="n">
        <v>47</v>
      </c>
      <c r="R41" s="50" t="n">
        <v>5</v>
      </c>
      <c r="S41" s="50" t="n">
        <v>0</v>
      </c>
      <c r="T41" s="50" t="n">
        <v>0</v>
      </c>
      <c r="U41" s="50" t="n">
        <v>1</v>
      </c>
      <c r="V41" s="50" t="n">
        <v>2</v>
      </c>
      <c r="W41" s="50" t="n">
        <v>1</v>
      </c>
      <c r="X41" s="50" t="n">
        <v>0</v>
      </c>
      <c r="Y41" s="50" t="n">
        <v>9</v>
      </c>
      <c r="Z41" s="50" t="n">
        <v>7.7</v>
      </c>
      <c r="AA41" s="50" t="n">
        <v>49</v>
      </c>
      <c r="AB41" s="50" t="n">
        <v>11.055</v>
      </c>
      <c r="AC41" s="50" t="n">
        <v>38</v>
      </c>
      <c r="AD41" s="50" t="n">
        <v>2</v>
      </c>
      <c r="AE41" s="50" t="n">
        <v>13</v>
      </c>
      <c r="AF41" s="50" t="n">
        <v>38</v>
      </c>
      <c r="AG41" s="50" t="n">
        <v>3386.7</v>
      </c>
      <c r="AH41" s="50" t="n">
        <v>12</v>
      </c>
      <c r="AI41" s="50" t="n">
        <v>57</v>
      </c>
      <c r="AJ41" s="50" t="n">
        <v>4037.1</v>
      </c>
      <c r="AK41" s="50" t="n">
        <v>8</v>
      </c>
    </row>
    <row r="42" customFormat="false" ht="15" hidden="false" customHeight="false" outlineLevel="0" collapsed="false">
      <c r="A42" s="50" t="s">
        <v>840</v>
      </c>
      <c r="B42" s="50" t="s">
        <v>48</v>
      </c>
      <c r="C42" s="50" t="s">
        <v>123</v>
      </c>
      <c r="D42" s="50" t="n">
        <v>666126</v>
      </c>
      <c r="E42" s="50" t="n">
        <v>7</v>
      </c>
      <c r="F42" s="50" t="s">
        <v>56</v>
      </c>
      <c r="G42" s="50" t="n">
        <v>190</v>
      </c>
      <c r="H42" s="50" t="n">
        <v>98</v>
      </c>
      <c r="I42" s="50" t="n">
        <v>25</v>
      </c>
      <c r="J42" s="50" t="n">
        <v>101</v>
      </c>
      <c r="K42" s="50" t="n">
        <v>67</v>
      </c>
      <c r="L42" s="50" t="n">
        <v>15</v>
      </c>
      <c r="M42" s="50" t="n">
        <v>89</v>
      </c>
      <c r="N42" s="50" t="n">
        <v>31</v>
      </c>
      <c r="O42" s="50" t="n">
        <v>-1.844</v>
      </c>
      <c r="P42" s="50" t="n">
        <v>47</v>
      </c>
      <c r="Q42" s="50" t="n">
        <v>42</v>
      </c>
      <c r="R42" s="50" t="n">
        <v>10</v>
      </c>
      <c r="S42" s="50" t="n">
        <v>3</v>
      </c>
      <c r="T42" s="50" t="n">
        <v>0</v>
      </c>
      <c r="U42" s="50" t="n">
        <v>1</v>
      </c>
      <c r="V42" s="50" t="n">
        <v>2</v>
      </c>
      <c r="W42" s="50" t="n">
        <v>1</v>
      </c>
      <c r="X42" s="50" t="n">
        <v>2</v>
      </c>
      <c r="Y42" s="50" t="n">
        <v>12</v>
      </c>
      <c r="Z42" s="50" t="n">
        <v>13.25</v>
      </c>
      <c r="AA42" s="50" t="n">
        <v>47</v>
      </c>
      <c r="AB42" s="50" t="n">
        <v>10.305</v>
      </c>
      <c r="AC42" s="50" t="n">
        <v>32</v>
      </c>
      <c r="AD42" s="50" t="n">
        <v>1</v>
      </c>
      <c r="AE42" s="50" t="n">
        <v>10</v>
      </c>
      <c r="AF42" s="50" t="n">
        <v>32</v>
      </c>
      <c r="AG42" s="50" t="n">
        <v>2900.9</v>
      </c>
      <c r="AH42" s="50" t="n">
        <v>12</v>
      </c>
      <c r="AI42" s="50" t="n">
        <v>82</v>
      </c>
      <c r="AJ42" s="50" t="n">
        <v>5868.6</v>
      </c>
      <c r="AK42" s="50" t="n">
        <v>17</v>
      </c>
    </row>
    <row r="43" customFormat="false" ht="15" hidden="false" customHeight="false" outlineLevel="0" collapsed="false">
      <c r="A43" s="50" t="s">
        <v>840</v>
      </c>
      <c r="B43" s="50" t="s">
        <v>48</v>
      </c>
      <c r="C43" s="50" t="s">
        <v>123</v>
      </c>
      <c r="D43" s="50" t="n">
        <v>666126</v>
      </c>
      <c r="E43" s="50" t="n">
        <v>8</v>
      </c>
      <c r="F43" s="50" t="s">
        <v>57</v>
      </c>
      <c r="G43" s="50" t="n">
        <v>270</v>
      </c>
      <c r="H43" s="50" t="n">
        <v>128</v>
      </c>
      <c r="I43" s="50" t="n">
        <v>30</v>
      </c>
      <c r="J43" s="50" t="n">
        <v>133</v>
      </c>
      <c r="K43" s="50" t="n">
        <v>86</v>
      </c>
      <c r="L43" s="50" t="n">
        <v>13</v>
      </c>
      <c r="M43" s="50" t="n">
        <v>136</v>
      </c>
      <c r="N43" s="50" t="n">
        <v>42</v>
      </c>
      <c r="O43" s="50" t="n">
        <v>-3.369</v>
      </c>
      <c r="P43" s="50" t="n">
        <v>70</v>
      </c>
      <c r="Q43" s="50" t="n">
        <v>65</v>
      </c>
      <c r="R43" s="50" t="n">
        <v>15</v>
      </c>
      <c r="S43" s="50" t="n">
        <v>3</v>
      </c>
      <c r="T43" s="50" t="n">
        <v>0</v>
      </c>
      <c r="U43" s="50" t="n">
        <v>1</v>
      </c>
      <c r="V43" s="50" t="n">
        <v>5</v>
      </c>
      <c r="W43" s="50" t="n">
        <v>0</v>
      </c>
      <c r="X43" s="50" t="n">
        <v>0</v>
      </c>
      <c r="Y43" s="50" t="n">
        <v>16</v>
      </c>
      <c r="Z43" s="50" t="n">
        <v>19.15</v>
      </c>
      <c r="AA43" s="50" t="n">
        <v>70</v>
      </c>
      <c r="AB43" s="50" t="n">
        <v>16.764</v>
      </c>
      <c r="AC43" s="50" t="n">
        <v>49</v>
      </c>
      <c r="AD43" s="50" t="n">
        <v>1</v>
      </c>
      <c r="AE43" s="50" t="n">
        <v>13</v>
      </c>
      <c r="AF43" s="50" t="n">
        <v>49</v>
      </c>
      <c r="AG43" s="50" t="n">
        <v>4172.1</v>
      </c>
      <c r="AH43" s="50" t="n">
        <v>19</v>
      </c>
      <c r="AI43" s="50" t="n">
        <v>112</v>
      </c>
      <c r="AJ43" s="50" t="n">
        <v>7917.1</v>
      </c>
      <c r="AK43" s="50" t="n">
        <v>12</v>
      </c>
    </row>
    <row r="44" customFormat="false" ht="15" hidden="false" customHeight="false" outlineLevel="0" collapsed="false">
      <c r="A44" s="50" t="s">
        <v>840</v>
      </c>
      <c r="B44" s="50" t="s">
        <v>48</v>
      </c>
      <c r="C44" s="50" t="s">
        <v>123</v>
      </c>
      <c r="D44" s="50" t="n">
        <v>666126</v>
      </c>
      <c r="E44" s="50" t="n">
        <v>9</v>
      </c>
      <c r="F44" s="50" t="s">
        <v>58</v>
      </c>
      <c r="G44" s="50" t="n">
        <v>217</v>
      </c>
      <c r="H44" s="50" t="n">
        <v>114</v>
      </c>
      <c r="I44" s="50" t="n">
        <v>25</v>
      </c>
      <c r="J44" s="50" t="n">
        <v>109</v>
      </c>
      <c r="K44" s="50" t="n">
        <v>76</v>
      </c>
      <c r="L44" s="50" t="n">
        <v>8</v>
      </c>
      <c r="M44" s="50" t="n">
        <v>108</v>
      </c>
      <c r="N44" s="50" t="n">
        <v>38</v>
      </c>
      <c r="O44" s="50" t="n">
        <v>-1.096</v>
      </c>
      <c r="P44" s="50" t="n">
        <v>55</v>
      </c>
      <c r="Q44" s="50" t="n">
        <v>52</v>
      </c>
      <c r="R44" s="50" t="n">
        <v>11</v>
      </c>
      <c r="S44" s="50" t="n">
        <v>1</v>
      </c>
      <c r="T44" s="50" t="n">
        <v>1</v>
      </c>
      <c r="U44" s="50" t="n">
        <v>2</v>
      </c>
      <c r="V44" s="50" t="n">
        <v>3</v>
      </c>
      <c r="W44" s="50" t="n">
        <v>0</v>
      </c>
      <c r="X44" s="50" t="n">
        <v>0</v>
      </c>
      <c r="Y44" s="50" t="n">
        <v>10</v>
      </c>
      <c r="Z44" s="50" t="n">
        <v>15.25</v>
      </c>
      <c r="AA44" s="50" t="n">
        <v>55</v>
      </c>
      <c r="AB44" s="50" t="n">
        <v>14.04</v>
      </c>
      <c r="AC44" s="50" t="n">
        <v>42</v>
      </c>
      <c r="AD44" s="50" t="n">
        <v>2</v>
      </c>
      <c r="AE44" s="50" t="n">
        <v>13</v>
      </c>
      <c r="AF44" s="50" t="n">
        <v>42</v>
      </c>
      <c r="AG44" s="50" t="n">
        <v>3578.5</v>
      </c>
      <c r="AH44" s="50" t="n">
        <v>14</v>
      </c>
      <c r="AI44" s="50" t="n">
        <v>101</v>
      </c>
      <c r="AJ44" s="50" t="n">
        <v>7052.1</v>
      </c>
      <c r="AK44" s="50" t="n">
        <v>9</v>
      </c>
    </row>
    <row r="45" customFormat="false" ht="15" hidden="false" customHeight="false" outlineLevel="0" collapsed="false">
      <c r="A45" s="50" t="s">
        <v>841</v>
      </c>
      <c r="B45" s="50" t="s">
        <v>48</v>
      </c>
      <c r="C45" s="50" t="s">
        <v>125</v>
      </c>
      <c r="D45" s="50" t="n">
        <v>641680</v>
      </c>
      <c r="E45" s="50" t="n">
        <v>5</v>
      </c>
      <c r="F45" s="50" t="s">
        <v>54</v>
      </c>
      <c r="G45" s="50" t="n">
        <v>133</v>
      </c>
      <c r="H45" s="50" t="n">
        <v>60</v>
      </c>
      <c r="I45" s="50" t="n">
        <v>11</v>
      </c>
      <c r="J45" s="50" t="n">
        <v>65</v>
      </c>
      <c r="K45" s="50" t="n">
        <v>37</v>
      </c>
      <c r="L45" s="50" t="n">
        <v>4</v>
      </c>
      <c r="M45" s="50" t="n">
        <v>68</v>
      </c>
      <c r="N45" s="50" t="n">
        <v>23</v>
      </c>
      <c r="O45" s="50" t="n">
        <v>-2.374</v>
      </c>
      <c r="P45" s="50" t="n">
        <v>34</v>
      </c>
      <c r="Q45" s="50" t="n">
        <v>32</v>
      </c>
      <c r="R45" s="50" t="n">
        <v>5</v>
      </c>
      <c r="S45" s="50" t="n">
        <v>2</v>
      </c>
      <c r="T45" s="50" t="n">
        <v>0</v>
      </c>
      <c r="U45" s="50" t="n">
        <v>1</v>
      </c>
      <c r="V45" s="50" t="n">
        <v>2</v>
      </c>
      <c r="W45" s="50" t="n">
        <v>0</v>
      </c>
      <c r="X45" s="50" t="n">
        <v>0</v>
      </c>
      <c r="Y45" s="50" t="n">
        <v>8</v>
      </c>
      <c r="Z45" s="50" t="n">
        <v>7.7</v>
      </c>
      <c r="AA45" s="50" t="n">
        <v>34</v>
      </c>
      <c r="AB45" s="50" t="n">
        <v>9.816</v>
      </c>
      <c r="AC45" s="50" t="n">
        <v>24</v>
      </c>
      <c r="AD45" s="50" t="n">
        <v>1</v>
      </c>
      <c r="AE45" s="50" t="n">
        <v>5</v>
      </c>
      <c r="AF45" s="50" t="n">
        <v>24</v>
      </c>
      <c r="AG45" s="50" t="n">
        <v>2063.5</v>
      </c>
      <c r="AH45" s="50" t="n">
        <v>9</v>
      </c>
      <c r="AI45" s="50" t="n">
        <v>52</v>
      </c>
      <c r="AJ45" s="50" t="n">
        <v>3632.4</v>
      </c>
      <c r="AK45" s="50" t="n">
        <v>8</v>
      </c>
    </row>
    <row r="46" customFormat="false" ht="15" hidden="false" customHeight="false" outlineLevel="0" collapsed="false">
      <c r="A46" s="50" t="s">
        <v>841</v>
      </c>
      <c r="B46" s="50" t="s">
        <v>48</v>
      </c>
      <c r="C46" s="50" t="s">
        <v>125</v>
      </c>
      <c r="D46" s="50" t="n">
        <v>641680</v>
      </c>
      <c r="E46" s="50" t="n">
        <v>6</v>
      </c>
      <c r="F46" s="50" t="s">
        <v>55</v>
      </c>
      <c r="G46" s="50" t="n">
        <v>234</v>
      </c>
      <c r="H46" s="50" t="n">
        <v>127</v>
      </c>
      <c r="I46" s="50" t="n">
        <v>32</v>
      </c>
      <c r="J46" s="50" t="n">
        <v>113</v>
      </c>
      <c r="K46" s="50" t="n">
        <v>89</v>
      </c>
      <c r="L46" s="50" t="n">
        <v>12</v>
      </c>
      <c r="M46" s="50" t="n">
        <v>121</v>
      </c>
      <c r="N46" s="50" t="n">
        <v>38</v>
      </c>
      <c r="O46" s="50" t="n">
        <v>6.018</v>
      </c>
      <c r="P46" s="50" t="n">
        <v>66</v>
      </c>
      <c r="Q46" s="50" t="n">
        <v>60</v>
      </c>
      <c r="R46" s="50" t="n">
        <v>17</v>
      </c>
      <c r="S46" s="50" t="n">
        <v>3</v>
      </c>
      <c r="T46" s="50" t="n">
        <v>0</v>
      </c>
      <c r="U46" s="50" t="n">
        <v>5</v>
      </c>
      <c r="V46" s="50" t="n">
        <v>5</v>
      </c>
      <c r="W46" s="50" t="n">
        <v>0</v>
      </c>
      <c r="X46" s="50" t="n">
        <v>1</v>
      </c>
      <c r="Y46" s="50" t="n">
        <v>13</v>
      </c>
      <c r="Z46" s="50" t="n">
        <v>25.35</v>
      </c>
      <c r="AA46" s="50" t="n">
        <v>66</v>
      </c>
      <c r="AB46" s="50" t="n">
        <v>20.495</v>
      </c>
      <c r="AC46" s="50" t="n">
        <v>48</v>
      </c>
      <c r="AD46" s="50" t="n">
        <v>4</v>
      </c>
      <c r="AE46" s="50" t="n">
        <v>15</v>
      </c>
      <c r="AF46" s="50" t="n">
        <v>48</v>
      </c>
      <c r="AG46" s="50" t="n">
        <v>4238.7</v>
      </c>
      <c r="AH46" s="50" t="n">
        <v>17</v>
      </c>
      <c r="AI46" s="50" t="n">
        <v>83</v>
      </c>
      <c r="AJ46" s="50" t="n">
        <v>5841.5</v>
      </c>
      <c r="AK46" s="50" t="n">
        <v>10</v>
      </c>
    </row>
    <row r="47" customFormat="false" ht="15" hidden="false" customHeight="false" outlineLevel="0" collapsed="false">
      <c r="A47" s="50" t="s">
        <v>841</v>
      </c>
      <c r="B47" s="50" t="s">
        <v>48</v>
      </c>
      <c r="C47" s="50" t="s">
        <v>125</v>
      </c>
      <c r="D47" s="50" t="n">
        <v>641680</v>
      </c>
      <c r="E47" s="50" t="n">
        <v>7</v>
      </c>
      <c r="F47" s="50" t="s">
        <v>56</v>
      </c>
      <c r="G47" s="50" t="n">
        <v>316</v>
      </c>
      <c r="H47" s="50" t="n">
        <v>166</v>
      </c>
      <c r="I47" s="50" t="n">
        <v>36</v>
      </c>
      <c r="J47" s="50" t="n">
        <v>165</v>
      </c>
      <c r="K47" s="50" t="n">
        <v>113</v>
      </c>
      <c r="L47" s="50" t="n">
        <v>19</v>
      </c>
      <c r="M47" s="50" t="n">
        <v>151</v>
      </c>
      <c r="N47" s="50" t="n">
        <v>53</v>
      </c>
      <c r="O47" s="50" t="n">
        <v>-2.396</v>
      </c>
      <c r="P47" s="50" t="n">
        <v>87</v>
      </c>
      <c r="Q47" s="50" t="n">
        <v>81</v>
      </c>
      <c r="R47" s="50" t="n">
        <v>19</v>
      </c>
      <c r="S47" s="50" t="n">
        <v>3</v>
      </c>
      <c r="T47" s="50" t="n">
        <v>0</v>
      </c>
      <c r="U47" s="50" t="n">
        <v>4</v>
      </c>
      <c r="V47" s="50" t="n">
        <v>3</v>
      </c>
      <c r="W47" s="50" t="n">
        <v>2</v>
      </c>
      <c r="X47" s="50" t="n">
        <v>1</v>
      </c>
      <c r="Y47" s="50" t="n">
        <v>17</v>
      </c>
      <c r="Z47" s="50" t="n">
        <v>26.05</v>
      </c>
      <c r="AA47" s="50" t="n">
        <v>87</v>
      </c>
      <c r="AB47" s="50" t="n">
        <v>28.632</v>
      </c>
      <c r="AC47" s="50" t="n">
        <v>65</v>
      </c>
      <c r="AD47" s="50" t="n">
        <v>5</v>
      </c>
      <c r="AE47" s="50" t="n">
        <v>25</v>
      </c>
      <c r="AF47" s="50" t="n">
        <v>65</v>
      </c>
      <c r="AG47" s="50" t="n">
        <v>5734.9</v>
      </c>
      <c r="AH47" s="50" t="n">
        <v>22</v>
      </c>
      <c r="AI47" s="50" t="n">
        <v>151</v>
      </c>
      <c r="AJ47" s="50" t="n">
        <v>10658.9</v>
      </c>
      <c r="AK47" s="50" t="n">
        <v>21</v>
      </c>
    </row>
    <row r="48" customFormat="false" ht="15" hidden="false" customHeight="false" outlineLevel="0" collapsed="false">
      <c r="A48" s="50" t="s">
        <v>841</v>
      </c>
      <c r="B48" s="50" t="s">
        <v>48</v>
      </c>
      <c r="C48" s="50" t="s">
        <v>125</v>
      </c>
      <c r="D48" s="50" t="n">
        <v>641680</v>
      </c>
      <c r="E48" s="50" t="n">
        <v>8</v>
      </c>
      <c r="F48" s="50" t="s">
        <v>57</v>
      </c>
      <c r="G48" s="50" t="n">
        <v>363</v>
      </c>
      <c r="H48" s="50" t="n">
        <v>175</v>
      </c>
      <c r="I48" s="50" t="n">
        <v>30</v>
      </c>
      <c r="J48" s="50" t="n">
        <v>173</v>
      </c>
      <c r="K48" s="50" t="n">
        <v>118</v>
      </c>
      <c r="L48" s="50" t="n">
        <v>10</v>
      </c>
      <c r="M48" s="50" t="n">
        <v>190</v>
      </c>
      <c r="N48" s="50" t="n">
        <v>57</v>
      </c>
      <c r="O48" s="50" t="n">
        <v>-6.301</v>
      </c>
      <c r="P48" s="50" t="n">
        <v>90</v>
      </c>
      <c r="Q48" s="50" t="n">
        <v>81</v>
      </c>
      <c r="R48" s="50" t="n">
        <v>12</v>
      </c>
      <c r="S48" s="50" t="n">
        <v>4</v>
      </c>
      <c r="T48" s="50" t="n">
        <v>0</v>
      </c>
      <c r="U48" s="50" t="n">
        <v>1</v>
      </c>
      <c r="V48" s="50" t="n">
        <v>9</v>
      </c>
      <c r="W48" s="50" t="n">
        <v>0</v>
      </c>
      <c r="X48" s="50" t="n">
        <v>0</v>
      </c>
      <c r="Y48" s="50" t="n">
        <v>16</v>
      </c>
      <c r="Z48" s="50" t="n">
        <v>19.6</v>
      </c>
      <c r="AA48" s="50" t="n">
        <v>89</v>
      </c>
      <c r="AB48" s="50" t="n">
        <v>23.499</v>
      </c>
      <c r="AC48" s="50" t="n">
        <v>65</v>
      </c>
      <c r="AD48" s="50" t="n">
        <v>4</v>
      </c>
      <c r="AE48" s="50" t="n">
        <v>23</v>
      </c>
      <c r="AF48" s="50" t="n">
        <v>64</v>
      </c>
      <c r="AG48" s="50" t="n">
        <v>5694.7</v>
      </c>
      <c r="AH48" s="50" t="n">
        <v>24</v>
      </c>
      <c r="AI48" s="50" t="n">
        <v>155</v>
      </c>
      <c r="AJ48" s="50" t="n">
        <v>10824</v>
      </c>
      <c r="AK48" s="50" t="n">
        <v>14</v>
      </c>
    </row>
    <row r="49" customFormat="false" ht="15" hidden="false" customHeight="false" outlineLevel="0" collapsed="false">
      <c r="A49" s="50" t="s">
        <v>841</v>
      </c>
      <c r="B49" s="50" t="s">
        <v>48</v>
      </c>
      <c r="C49" s="50" t="s">
        <v>125</v>
      </c>
      <c r="D49" s="50" t="n">
        <v>641680</v>
      </c>
      <c r="E49" s="50" t="n">
        <v>9</v>
      </c>
      <c r="F49" s="50" t="s">
        <v>58</v>
      </c>
      <c r="G49" s="50" t="n">
        <v>251</v>
      </c>
      <c r="H49" s="50" t="n">
        <v>124</v>
      </c>
      <c r="I49" s="50" t="n">
        <v>20</v>
      </c>
      <c r="J49" s="50" t="n">
        <v>134</v>
      </c>
      <c r="K49" s="50" t="n">
        <v>78</v>
      </c>
      <c r="L49" s="50" t="n">
        <v>9</v>
      </c>
      <c r="M49" s="50" t="n">
        <v>117</v>
      </c>
      <c r="N49" s="50" t="n">
        <v>46</v>
      </c>
      <c r="O49" s="50" t="n">
        <v>-7.006</v>
      </c>
      <c r="P49" s="50" t="n">
        <v>68</v>
      </c>
      <c r="Q49" s="50" t="n">
        <v>65</v>
      </c>
      <c r="R49" s="50" t="n">
        <v>11</v>
      </c>
      <c r="S49" s="50" t="n">
        <v>3</v>
      </c>
      <c r="T49" s="50" t="n">
        <v>0</v>
      </c>
      <c r="U49" s="50" t="n">
        <v>1</v>
      </c>
      <c r="V49" s="50" t="n">
        <v>3</v>
      </c>
      <c r="W49" s="50" t="n">
        <v>0</v>
      </c>
      <c r="X49" s="50" t="n">
        <v>0</v>
      </c>
      <c r="Y49" s="50" t="n">
        <v>11</v>
      </c>
      <c r="Z49" s="50" t="n">
        <v>14.15</v>
      </c>
      <c r="AA49" s="50" t="n">
        <v>68</v>
      </c>
      <c r="AB49" s="50" t="n">
        <v>15.943</v>
      </c>
      <c r="AC49" s="50" t="n">
        <v>54</v>
      </c>
      <c r="AD49" s="50" t="n">
        <v>1</v>
      </c>
      <c r="AE49" s="50" t="n">
        <v>16</v>
      </c>
      <c r="AF49" s="50" t="n">
        <v>54</v>
      </c>
      <c r="AG49" s="50" t="n">
        <v>4586.3</v>
      </c>
      <c r="AH49" s="50" t="n">
        <v>18</v>
      </c>
      <c r="AI49" s="50" t="n">
        <v>107</v>
      </c>
      <c r="AJ49" s="50" t="n">
        <v>7532.9</v>
      </c>
      <c r="AK49" s="50" t="n">
        <v>12</v>
      </c>
    </row>
    <row r="50" customFormat="false" ht="15" hidden="false" customHeight="false" outlineLevel="0" collapsed="false">
      <c r="A50" s="50" t="s">
        <v>842</v>
      </c>
      <c r="B50" s="50" t="s">
        <v>48</v>
      </c>
      <c r="C50" s="50" t="s">
        <v>127</v>
      </c>
      <c r="D50" s="50" t="n">
        <v>805779</v>
      </c>
      <c r="E50" s="50" t="n">
        <v>4</v>
      </c>
      <c r="F50" s="50" t="s">
        <v>53</v>
      </c>
      <c r="G50" s="50" t="n">
        <v>436</v>
      </c>
      <c r="H50" s="50" t="n">
        <v>260</v>
      </c>
      <c r="I50" s="50" t="n">
        <v>33</v>
      </c>
      <c r="J50" s="50" t="n">
        <v>229</v>
      </c>
      <c r="K50" s="50" t="n">
        <v>168</v>
      </c>
      <c r="L50" s="50" t="n">
        <v>13</v>
      </c>
      <c r="M50" s="50" t="n">
        <v>207</v>
      </c>
      <c r="N50" s="50" t="n">
        <v>92</v>
      </c>
      <c r="O50" s="50" t="n">
        <v>-3.101</v>
      </c>
      <c r="P50" s="50" t="n">
        <v>131</v>
      </c>
      <c r="Q50" s="50" t="n">
        <v>128</v>
      </c>
      <c r="R50" s="50" t="n">
        <v>37</v>
      </c>
      <c r="S50" s="50" t="n">
        <v>7</v>
      </c>
      <c r="T50" s="50" t="n">
        <v>0</v>
      </c>
      <c r="U50" s="50" t="n">
        <v>2</v>
      </c>
      <c r="V50" s="50" t="n">
        <v>2</v>
      </c>
      <c r="W50" s="50" t="n">
        <v>0</v>
      </c>
      <c r="X50" s="50" t="n">
        <v>1</v>
      </c>
      <c r="Y50" s="50" t="n">
        <v>15</v>
      </c>
      <c r="Z50" s="50" t="n">
        <v>38.45</v>
      </c>
      <c r="AA50" s="50" t="n">
        <v>130</v>
      </c>
      <c r="AB50" s="50" t="n">
        <v>35.247</v>
      </c>
      <c r="AC50" s="50" t="n">
        <v>114</v>
      </c>
      <c r="AD50" s="50" t="n">
        <v>2</v>
      </c>
      <c r="AE50" s="50" t="n">
        <v>36</v>
      </c>
      <c r="AF50" s="50" t="n">
        <v>113</v>
      </c>
      <c r="AG50" s="50" t="n">
        <v>9595.2</v>
      </c>
      <c r="AH50" s="50" t="n">
        <v>36</v>
      </c>
      <c r="AI50" s="50" t="n">
        <v>224</v>
      </c>
      <c r="AJ50" s="50" t="n">
        <v>14311.9</v>
      </c>
      <c r="AK50" s="50" t="n">
        <v>1</v>
      </c>
    </row>
    <row r="51" customFormat="false" ht="15" hidden="false" customHeight="false" outlineLevel="0" collapsed="false">
      <c r="A51" s="50" t="s">
        <v>842</v>
      </c>
      <c r="B51" s="50" t="s">
        <v>48</v>
      </c>
      <c r="C51" s="50" t="s">
        <v>127</v>
      </c>
      <c r="D51" s="50" t="n">
        <v>805779</v>
      </c>
      <c r="E51" s="50" t="n">
        <v>5</v>
      </c>
      <c r="F51" s="50" t="s">
        <v>54</v>
      </c>
      <c r="G51" s="50" t="n">
        <v>132</v>
      </c>
      <c r="H51" s="50" t="n">
        <v>66</v>
      </c>
      <c r="I51" s="50" t="n">
        <v>13</v>
      </c>
      <c r="J51" s="50" t="n">
        <v>51</v>
      </c>
      <c r="K51" s="50" t="n">
        <v>34</v>
      </c>
      <c r="L51" s="50" t="n">
        <v>2</v>
      </c>
      <c r="M51" s="50" t="n">
        <v>80</v>
      </c>
      <c r="N51" s="50" t="n">
        <v>32</v>
      </c>
      <c r="O51" s="50" t="n">
        <v>2.054</v>
      </c>
      <c r="P51" s="50" t="n">
        <v>37</v>
      </c>
      <c r="Q51" s="50" t="n">
        <v>33</v>
      </c>
      <c r="R51" s="50" t="n">
        <v>10</v>
      </c>
      <c r="S51" s="50" t="n">
        <v>1</v>
      </c>
      <c r="T51" s="50" t="n">
        <v>0</v>
      </c>
      <c r="U51" s="50" t="n">
        <v>1</v>
      </c>
      <c r="V51" s="50" t="n">
        <v>3</v>
      </c>
      <c r="W51" s="50" t="n">
        <v>0</v>
      </c>
      <c r="X51" s="50" t="n">
        <v>0</v>
      </c>
      <c r="Y51" s="50" t="n">
        <v>5</v>
      </c>
      <c r="Z51" s="50" t="n">
        <v>12.55</v>
      </c>
      <c r="AA51" s="50" t="n">
        <v>36</v>
      </c>
      <c r="AB51" s="50" t="n">
        <v>10.334</v>
      </c>
      <c r="AC51" s="50" t="n">
        <v>29</v>
      </c>
      <c r="AD51" s="50" t="n">
        <v>1</v>
      </c>
      <c r="AE51" s="50" t="n">
        <v>7</v>
      </c>
      <c r="AF51" s="50" t="n">
        <v>29</v>
      </c>
      <c r="AG51" s="50" t="n">
        <v>2259.5</v>
      </c>
      <c r="AH51" s="50" t="n">
        <v>10</v>
      </c>
      <c r="AI51" s="50" t="n">
        <v>55</v>
      </c>
      <c r="AJ51" s="50" t="n">
        <v>3525.8</v>
      </c>
      <c r="AK51" s="50" t="n">
        <v>0</v>
      </c>
    </row>
    <row r="52" customFormat="false" ht="15" hidden="false" customHeight="false" outlineLevel="0" collapsed="false">
      <c r="A52" s="50" t="s">
        <v>842</v>
      </c>
      <c r="B52" s="50" t="s">
        <v>48</v>
      </c>
      <c r="C52" s="50" t="s">
        <v>127</v>
      </c>
      <c r="D52" s="50" t="n">
        <v>805779</v>
      </c>
      <c r="E52" s="50" t="n">
        <v>6</v>
      </c>
      <c r="F52" s="50" t="s">
        <v>55</v>
      </c>
      <c r="G52" s="50" t="n">
        <v>171</v>
      </c>
      <c r="H52" s="50" t="n">
        <v>89</v>
      </c>
      <c r="I52" s="50" t="n">
        <v>10</v>
      </c>
      <c r="J52" s="50" t="n">
        <v>81</v>
      </c>
      <c r="K52" s="50" t="n">
        <v>60</v>
      </c>
      <c r="L52" s="50" t="n">
        <v>5</v>
      </c>
      <c r="M52" s="50" t="n">
        <v>90</v>
      </c>
      <c r="N52" s="50" t="n">
        <v>29</v>
      </c>
      <c r="O52" s="50" t="n">
        <v>0.195</v>
      </c>
      <c r="P52" s="50" t="n">
        <v>46</v>
      </c>
      <c r="Q52" s="50" t="n">
        <v>41</v>
      </c>
      <c r="R52" s="50" t="n">
        <v>9</v>
      </c>
      <c r="S52" s="50" t="n">
        <v>2</v>
      </c>
      <c r="T52" s="50" t="n">
        <v>0</v>
      </c>
      <c r="U52" s="50" t="n">
        <v>1</v>
      </c>
      <c r="V52" s="50" t="n">
        <v>5</v>
      </c>
      <c r="W52" s="50" t="n">
        <v>0</v>
      </c>
      <c r="X52" s="50" t="n">
        <v>0</v>
      </c>
      <c r="Y52" s="50" t="n">
        <v>5</v>
      </c>
      <c r="Z52" s="50" t="n">
        <v>13.4</v>
      </c>
      <c r="AA52" s="50" t="n">
        <v>45</v>
      </c>
      <c r="AB52" s="50" t="n">
        <v>13.235</v>
      </c>
      <c r="AC52" s="50" t="n">
        <v>36</v>
      </c>
      <c r="AD52" s="50" t="n">
        <v>0</v>
      </c>
      <c r="AE52" s="50" t="n">
        <v>8</v>
      </c>
      <c r="AF52" s="50" t="n">
        <v>35</v>
      </c>
      <c r="AG52" s="50" t="n">
        <v>2936.1</v>
      </c>
      <c r="AH52" s="50" t="n">
        <v>11</v>
      </c>
      <c r="AI52" s="50" t="n">
        <v>66</v>
      </c>
      <c r="AJ52" s="50" t="n">
        <v>4266.8</v>
      </c>
      <c r="AK52" s="50" t="n">
        <v>0</v>
      </c>
    </row>
    <row r="53" customFormat="false" ht="15" hidden="false" customHeight="false" outlineLevel="0" collapsed="false">
      <c r="A53" s="50" t="s">
        <v>842</v>
      </c>
      <c r="B53" s="50" t="s">
        <v>48</v>
      </c>
      <c r="C53" s="50" t="s">
        <v>127</v>
      </c>
      <c r="D53" s="50" t="n">
        <v>805779</v>
      </c>
      <c r="E53" s="50" t="n">
        <v>7</v>
      </c>
      <c r="F53" s="50" t="s">
        <v>56</v>
      </c>
      <c r="G53" s="50" t="n">
        <v>282</v>
      </c>
      <c r="H53" s="50" t="n">
        <v>155</v>
      </c>
      <c r="I53" s="50" t="n">
        <v>15</v>
      </c>
      <c r="J53" s="50" t="n">
        <v>136</v>
      </c>
      <c r="K53" s="50" t="n">
        <v>92</v>
      </c>
      <c r="L53" s="50" t="n">
        <v>4</v>
      </c>
      <c r="M53" s="50" t="n">
        <v>146</v>
      </c>
      <c r="N53" s="50" t="n">
        <v>63</v>
      </c>
      <c r="O53" s="50" t="n">
        <v>1.616</v>
      </c>
      <c r="P53" s="50" t="n">
        <v>85</v>
      </c>
      <c r="Q53" s="50" t="n">
        <v>81</v>
      </c>
      <c r="R53" s="50" t="n">
        <v>22</v>
      </c>
      <c r="S53" s="50" t="n">
        <v>2</v>
      </c>
      <c r="T53" s="50" t="n">
        <v>1</v>
      </c>
      <c r="U53" s="50" t="n">
        <v>3</v>
      </c>
      <c r="V53" s="50" t="n">
        <v>2</v>
      </c>
      <c r="W53" s="50" t="n">
        <v>2</v>
      </c>
      <c r="X53" s="50" t="n">
        <v>0</v>
      </c>
      <c r="Y53" s="50" t="n">
        <v>8</v>
      </c>
      <c r="Z53" s="50" t="n">
        <v>27.3</v>
      </c>
      <c r="AA53" s="50" t="n">
        <v>85</v>
      </c>
      <c r="AB53" s="50" t="n">
        <v>27.901</v>
      </c>
      <c r="AC53" s="50" t="n">
        <v>73</v>
      </c>
      <c r="AD53" s="50" t="n">
        <v>3</v>
      </c>
      <c r="AE53" s="50" t="n">
        <v>20</v>
      </c>
      <c r="AF53" s="50" t="n">
        <v>73</v>
      </c>
      <c r="AG53" s="50" t="n">
        <v>6106.7</v>
      </c>
      <c r="AH53" s="50" t="n">
        <v>25</v>
      </c>
      <c r="AI53" s="50" t="n">
        <v>138</v>
      </c>
      <c r="AJ53" s="50" t="n">
        <v>9036.2</v>
      </c>
      <c r="AK53" s="50" t="n">
        <v>2</v>
      </c>
    </row>
    <row r="54" customFormat="false" ht="15" hidden="false" customHeight="false" outlineLevel="0" collapsed="false">
      <c r="A54" s="50" t="s">
        <v>842</v>
      </c>
      <c r="B54" s="50" t="s">
        <v>48</v>
      </c>
      <c r="C54" s="50" t="s">
        <v>127</v>
      </c>
      <c r="D54" s="50" t="n">
        <v>805779</v>
      </c>
      <c r="E54" s="50" t="n">
        <v>8</v>
      </c>
      <c r="F54" s="50" t="s">
        <v>57</v>
      </c>
      <c r="G54" s="50" t="n">
        <v>116</v>
      </c>
      <c r="H54" s="50" t="n">
        <v>65</v>
      </c>
      <c r="I54" s="50" t="n">
        <v>11</v>
      </c>
      <c r="J54" s="50" t="n">
        <v>51</v>
      </c>
      <c r="K54" s="50" t="n">
        <v>32</v>
      </c>
      <c r="L54" s="50" t="n">
        <v>1</v>
      </c>
      <c r="M54" s="50" t="n">
        <v>65</v>
      </c>
      <c r="N54" s="50" t="n">
        <v>33</v>
      </c>
      <c r="O54" s="50" t="n">
        <v>-3.237</v>
      </c>
      <c r="P54" s="50" t="n">
        <v>38</v>
      </c>
      <c r="Q54" s="50" t="n">
        <v>37</v>
      </c>
      <c r="R54" s="50" t="n">
        <v>7</v>
      </c>
      <c r="S54" s="50" t="n">
        <v>4</v>
      </c>
      <c r="T54" s="50" t="n">
        <v>0</v>
      </c>
      <c r="U54" s="50" t="n">
        <v>0</v>
      </c>
      <c r="V54" s="50" t="n">
        <v>0</v>
      </c>
      <c r="W54" s="50" t="n">
        <v>1</v>
      </c>
      <c r="X54" s="50" t="n">
        <v>0</v>
      </c>
      <c r="Y54" s="50" t="n">
        <v>6</v>
      </c>
      <c r="Z54" s="50" t="n">
        <v>8.4</v>
      </c>
      <c r="AA54" s="50" t="n">
        <v>37</v>
      </c>
      <c r="AB54" s="50" t="n">
        <v>7.313</v>
      </c>
      <c r="AC54" s="50" t="n">
        <v>31</v>
      </c>
      <c r="AD54" s="50" t="n">
        <v>1</v>
      </c>
      <c r="AE54" s="50" t="n">
        <v>7</v>
      </c>
      <c r="AF54" s="50" t="n">
        <v>30</v>
      </c>
      <c r="AG54" s="50" t="n">
        <v>2485.2</v>
      </c>
      <c r="AH54" s="50" t="n">
        <v>10</v>
      </c>
      <c r="AI54" s="50" t="n">
        <v>58</v>
      </c>
      <c r="AJ54" s="50" t="n">
        <v>3815.6</v>
      </c>
      <c r="AK54" s="50" t="n">
        <v>0</v>
      </c>
    </row>
    <row r="55" customFormat="false" ht="15" hidden="false" customHeight="false" outlineLevel="0" collapsed="false">
      <c r="A55" s="50" t="s">
        <v>843</v>
      </c>
      <c r="B55" s="50" t="s">
        <v>48</v>
      </c>
      <c r="C55" s="50" t="s">
        <v>129</v>
      </c>
      <c r="D55" s="50" t="n">
        <v>691777</v>
      </c>
      <c r="E55" s="50" t="n">
        <v>4</v>
      </c>
      <c r="F55" s="50" t="s">
        <v>53</v>
      </c>
      <c r="G55" s="50" t="n">
        <v>404</v>
      </c>
      <c r="H55" s="50" t="n">
        <v>206</v>
      </c>
      <c r="I55" s="50" t="n">
        <v>69</v>
      </c>
      <c r="J55" s="50" t="n">
        <v>190</v>
      </c>
      <c r="K55" s="50" t="n">
        <v>126</v>
      </c>
      <c r="L55" s="50" t="n">
        <v>22</v>
      </c>
      <c r="M55" s="50" t="n">
        <v>214</v>
      </c>
      <c r="N55" s="50" t="n">
        <v>80</v>
      </c>
      <c r="O55" s="50" t="n">
        <v>-1.069</v>
      </c>
      <c r="P55" s="50" t="n">
        <v>104</v>
      </c>
      <c r="Q55" s="50" t="n">
        <v>92</v>
      </c>
      <c r="R55" s="50" t="n">
        <v>22</v>
      </c>
      <c r="S55" s="50" t="n">
        <v>5</v>
      </c>
      <c r="T55" s="50" t="n">
        <v>2</v>
      </c>
      <c r="U55" s="50" t="n">
        <v>2</v>
      </c>
      <c r="V55" s="50" t="n">
        <v>6</v>
      </c>
      <c r="W55" s="50" t="n">
        <v>4</v>
      </c>
      <c r="X55" s="50" t="n">
        <v>2</v>
      </c>
      <c r="Y55" s="50" t="n">
        <v>37</v>
      </c>
      <c r="Z55" s="50" t="n">
        <v>32.15</v>
      </c>
      <c r="AA55" s="50" t="n">
        <v>104</v>
      </c>
      <c r="AB55" s="50" t="n">
        <v>31.459</v>
      </c>
      <c r="AC55" s="50" t="n">
        <v>57</v>
      </c>
      <c r="AD55" s="50" t="n">
        <v>7</v>
      </c>
      <c r="AE55" s="50" t="n">
        <v>32</v>
      </c>
      <c r="AF55" s="50" t="n">
        <v>57</v>
      </c>
      <c r="AG55" s="50" t="n">
        <v>5271.3</v>
      </c>
      <c r="AH55" s="50" t="n">
        <v>20</v>
      </c>
      <c r="AI55" s="50" t="n">
        <v>185</v>
      </c>
      <c r="AJ55" s="50" t="n">
        <v>13795.1</v>
      </c>
      <c r="AK55" s="50" t="n">
        <v>101</v>
      </c>
    </row>
    <row r="56" customFormat="false" ht="15" hidden="false" customHeight="false" outlineLevel="0" collapsed="false">
      <c r="A56" s="50" t="s">
        <v>843</v>
      </c>
      <c r="B56" s="50" t="s">
        <v>48</v>
      </c>
      <c r="C56" s="50" t="s">
        <v>129</v>
      </c>
      <c r="D56" s="50" t="n">
        <v>691777</v>
      </c>
      <c r="E56" s="50" t="n">
        <v>6</v>
      </c>
      <c r="F56" s="50" t="s">
        <v>55</v>
      </c>
      <c r="G56" s="50" t="n">
        <v>249</v>
      </c>
      <c r="H56" s="50" t="n">
        <v>126</v>
      </c>
      <c r="I56" s="50" t="n">
        <v>30</v>
      </c>
      <c r="J56" s="50" t="n">
        <v>120</v>
      </c>
      <c r="K56" s="50" t="n">
        <v>84</v>
      </c>
      <c r="L56" s="50" t="n">
        <v>12</v>
      </c>
      <c r="M56" s="50" t="n">
        <v>129</v>
      </c>
      <c r="N56" s="50" t="n">
        <v>42</v>
      </c>
      <c r="O56" s="50" t="n">
        <v>0.459</v>
      </c>
      <c r="P56" s="50" t="n">
        <v>63</v>
      </c>
      <c r="Q56" s="50" t="n">
        <v>57</v>
      </c>
      <c r="R56" s="50" t="n">
        <v>13</v>
      </c>
      <c r="S56" s="50" t="n">
        <v>2</v>
      </c>
      <c r="T56" s="50" t="n">
        <v>0</v>
      </c>
      <c r="U56" s="50" t="n">
        <v>3</v>
      </c>
      <c r="V56" s="50" t="n">
        <v>5</v>
      </c>
      <c r="W56" s="50" t="n">
        <v>0</v>
      </c>
      <c r="X56" s="50" t="n">
        <v>1</v>
      </c>
      <c r="Y56" s="50" t="n">
        <v>18</v>
      </c>
      <c r="Z56" s="50" t="n">
        <v>19.2</v>
      </c>
      <c r="AA56" s="50" t="n">
        <v>63</v>
      </c>
      <c r="AB56" s="50" t="n">
        <v>17.201</v>
      </c>
      <c r="AC56" s="50" t="n">
        <v>40</v>
      </c>
      <c r="AD56" s="50" t="n">
        <v>4</v>
      </c>
      <c r="AE56" s="50" t="n">
        <v>15</v>
      </c>
      <c r="AF56" s="50" t="n">
        <v>40</v>
      </c>
      <c r="AG56" s="50" t="n">
        <v>3536.5</v>
      </c>
      <c r="AH56" s="50" t="n">
        <v>13</v>
      </c>
      <c r="AI56" s="50" t="n">
        <v>82</v>
      </c>
      <c r="AJ56" s="50" t="n">
        <v>6064.9</v>
      </c>
      <c r="AK56" s="50" t="n">
        <v>33</v>
      </c>
    </row>
    <row r="57" customFormat="false" ht="15" hidden="false" customHeight="false" outlineLevel="0" collapsed="false">
      <c r="A57" s="50" t="s">
        <v>843</v>
      </c>
      <c r="B57" s="50" t="s">
        <v>48</v>
      </c>
      <c r="C57" s="50" t="s">
        <v>129</v>
      </c>
      <c r="D57" s="50" t="n">
        <v>691777</v>
      </c>
      <c r="E57" s="50" t="n">
        <v>7</v>
      </c>
      <c r="F57" s="50" t="s">
        <v>56</v>
      </c>
      <c r="G57" s="50" t="n">
        <v>61</v>
      </c>
      <c r="H57" s="50" t="n">
        <v>29</v>
      </c>
      <c r="I57" s="50" t="n">
        <v>14</v>
      </c>
      <c r="J57" s="50" t="n">
        <v>27</v>
      </c>
      <c r="K57" s="50" t="n">
        <v>21</v>
      </c>
      <c r="L57" s="50" t="n">
        <v>8</v>
      </c>
      <c r="M57" s="50" t="n">
        <v>34</v>
      </c>
      <c r="N57" s="50" t="n">
        <v>8</v>
      </c>
      <c r="O57" s="50" t="n">
        <v>-1.497</v>
      </c>
      <c r="P57" s="50" t="n">
        <v>11</v>
      </c>
      <c r="Q57" s="50" t="n">
        <v>8</v>
      </c>
      <c r="R57" s="50" t="n">
        <v>0</v>
      </c>
      <c r="S57" s="50" t="n">
        <v>0</v>
      </c>
      <c r="T57" s="50" t="n">
        <v>0</v>
      </c>
      <c r="U57" s="50" t="n">
        <v>0</v>
      </c>
      <c r="V57" s="50" t="n">
        <v>3</v>
      </c>
      <c r="W57" s="50" t="n">
        <v>0</v>
      </c>
      <c r="X57" s="50" t="n">
        <v>0</v>
      </c>
      <c r="Y57" s="50" t="n">
        <v>6</v>
      </c>
      <c r="Z57" s="50" t="n">
        <v>2.1</v>
      </c>
      <c r="AA57" s="50" t="n">
        <v>11</v>
      </c>
      <c r="AB57" s="50" t="n">
        <v>3.019</v>
      </c>
      <c r="AC57" s="50" t="n">
        <v>2</v>
      </c>
      <c r="AD57" s="50" t="n">
        <v>0</v>
      </c>
      <c r="AE57" s="50" t="n">
        <v>1</v>
      </c>
      <c r="AF57" s="50" t="n">
        <v>2</v>
      </c>
      <c r="AG57" s="50" t="n">
        <v>180.9</v>
      </c>
      <c r="AH57" s="50" t="n">
        <v>1</v>
      </c>
      <c r="AI57" s="50" t="n">
        <v>27</v>
      </c>
      <c r="AJ57" s="50" t="n">
        <v>1997.7</v>
      </c>
      <c r="AK57" s="50" t="n">
        <v>12</v>
      </c>
    </row>
    <row r="58" customFormat="false" ht="15" hidden="false" customHeight="false" outlineLevel="0" collapsed="false">
      <c r="A58" s="50" t="s">
        <v>843</v>
      </c>
      <c r="B58" s="50" t="s">
        <v>48</v>
      </c>
      <c r="C58" s="50" t="s">
        <v>129</v>
      </c>
      <c r="D58" s="50" t="n">
        <v>691777</v>
      </c>
      <c r="E58" s="50" t="n">
        <v>8</v>
      </c>
      <c r="F58" s="50" t="s">
        <v>57</v>
      </c>
      <c r="G58" s="50" t="n">
        <v>255</v>
      </c>
      <c r="H58" s="50" t="n">
        <v>123</v>
      </c>
      <c r="I58" s="50" t="n">
        <v>38</v>
      </c>
      <c r="J58" s="50" t="n">
        <v>115</v>
      </c>
      <c r="K58" s="50" t="n">
        <v>81</v>
      </c>
      <c r="L58" s="50" t="n">
        <v>13</v>
      </c>
      <c r="M58" s="50" t="n">
        <v>140</v>
      </c>
      <c r="N58" s="50" t="n">
        <v>42</v>
      </c>
      <c r="O58" s="50" t="n">
        <v>-1.797</v>
      </c>
      <c r="P58" s="50" t="n">
        <v>68</v>
      </c>
      <c r="Q58" s="50" t="n">
        <v>63</v>
      </c>
      <c r="R58" s="50" t="n">
        <v>13</v>
      </c>
      <c r="S58" s="50" t="n">
        <v>2</v>
      </c>
      <c r="T58" s="50" t="n">
        <v>0</v>
      </c>
      <c r="U58" s="50" t="n">
        <v>2</v>
      </c>
      <c r="V58" s="50" t="n">
        <v>5</v>
      </c>
      <c r="W58" s="50" t="n">
        <v>0</v>
      </c>
      <c r="X58" s="50" t="n">
        <v>0</v>
      </c>
      <c r="Y58" s="50" t="n">
        <v>20</v>
      </c>
      <c r="Z58" s="50" t="n">
        <v>18.1</v>
      </c>
      <c r="AA58" s="50" t="n">
        <v>68</v>
      </c>
      <c r="AB58" s="50" t="n">
        <v>18.658</v>
      </c>
      <c r="AC58" s="50" t="n">
        <v>43</v>
      </c>
      <c r="AD58" s="50" t="n">
        <v>5</v>
      </c>
      <c r="AE58" s="50" t="n">
        <v>13</v>
      </c>
      <c r="AF58" s="50" t="n">
        <v>43</v>
      </c>
      <c r="AG58" s="50" t="n">
        <v>3737.9</v>
      </c>
      <c r="AH58" s="50" t="n">
        <v>15</v>
      </c>
      <c r="AI58" s="50" t="n">
        <v>105</v>
      </c>
      <c r="AJ58" s="50" t="n">
        <v>7742.9</v>
      </c>
      <c r="AK58" s="50" t="n">
        <v>45</v>
      </c>
    </row>
    <row r="59" customFormat="false" ht="15" hidden="false" customHeight="false" outlineLevel="0" collapsed="false">
      <c r="A59" s="50" t="s">
        <v>843</v>
      </c>
      <c r="B59" s="50" t="s">
        <v>48</v>
      </c>
      <c r="C59" s="50" t="s">
        <v>129</v>
      </c>
      <c r="D59" s="50" t="n">
        <v>691777</v>
      </c>
      <c r="E59" s="50" t="n">
        <v>9</v>
      </c>
      <c r="F59" s="50" t="s">
        <v>58</v>
      </c>
      <c r="G59" s="50" t="n">
        <v>141</v>
      </c>
      <c r="H59" s="50" t="n">
        <v>71</v>
      </c>
      <c r="I59" s="50" t="n">
        <v>16</v>
      </c>
      <c r="J59" s="50" t="n">
        <v>71</v>
      </c>
      <c r="K59" s="50" t="n">
        <v>48</v>
      </c>
      <c r="L59" s="50" t="n">
        <v>6</v>
      </c>
      <c r="M59" s="50" t="n">
        <v>70</v>
      </c>
      <c r="N59" s="50" t="n">
        <v>23</v>
      </c>
      <c r="O59" s="50" t="n">
        <v>2.335</v>
      </c>
      <c r="P59" s="50" t="n">
        <v>38</v>
      </c>
      <c r="Q59" s="50" t="n">
        <v>36</v>
      </c>
      <c r="R59" s="50" t="n">
        <v>11</v>
      </c>
      <c r="S59" s="50" t="n">
        <v>0</v>
      </c>
      <c r="T59" s="50" t="n">
        <v>0</v>
      </c>
      <c r="U59" s="50" t="n">
        <v>2</v>
      </c>
      <c r="V59" s="50" t="n">
        <v>2</v>
      </c>
      <c r="W59" s="50" t="n">
        <v>0</v>
      </c>
      <c r="X59" s="50" t="n">
        <v>0</v>
      </c>
      <c r="Y59" s="50" t="n">
        <v>10</v>
      </c>
      <c r="Z59" s="50" t="n">
        <v>13.5</v>
      </c>
      <c r="AA59" s="50" t="n">
        <v>38</v>
      </c>
      <c r="AB59" s="50" t="n">
        <v>11.33</v>
      </c>
      <c r="AC59" s="50" t="n">
        <v>26</v>
      </c>
      <c r="AD59" s="50" t="n">
        <v>2</v>
      </c>
      <c r="AE59" s="50" t="n">
        <v>12</v>
      </c>
      <c r="AF59" s="50" t="n">
        <v>26</v>
      </c>
      <c r="AG59" s="50" t="n">
        <v>2242.3</v>
      </c>
      <c r="AH59" s="50" t="n">
        <v>7</v>
      </c>
      <c r="AI59" s="50" t="n">
        <v>64</v>
      </c>
      <c r="AJ59" s="50" t="n">
        <v>4717.3</v>
      </c>
      <c r="AK59" s="50" t="n">
        <v>24</v>
      </c>
    </row>
    <row r="60" customFormat="false" ht="15" hidden="false" customHeight="false" outlineLevel="0" collapsed="false">
      <c r="A60" s="50" t="s">
        <v>844</v>
      </c>
      <c r="B60" s="50" t="s">
        <v>48</v>
      </c>
      <c r="C60" s="50" t="s">
        <v>131</v>
      </c>
      <c r="D60" s="50" t="n">
        <v>675961</v>
      </c>
      <c r="E60" s="50" t="n">
        <v>5</v>
      </c>
      <c r="F60" s="50" t="s">
        <v>54</v>
      </c>
      <c r="G60" s="50" t="n">
        <v>39</v>
      </c>
      <c r="H60" s="50" t="n">
        <v>16</v>
      </c>
      <c r="I60" s="50" t="n">
        <v>6</v>
      </c>
      <c r="J60" s="50" t="n">
        <v>17</v>
      </c>
      <c r="K60" s="50" t="n">
        <v>8</v>
      </c>
      <c r="L60" s="50" t="n">
        <v>0</v>
      </c>
      <c r="M60" s="50" t="n">
        <v>22</v>
      </c>
      <c r="N60" s="50" t="n">
        <v>8</v>
      </c>
      <c r="O60" s="50" t="n">
        <v>-1.781</v>
      </c>
      <c r="P60" s="50" t="n">
        <v>10</v>
      </c>
      <c r="Q60" s="50" t="n">
        <v>10</v>
      </c>
      <c r="R60" s="50" t="n">
        <v>1</v>
      </c>
      <c r="S60" s="50" t="n">
        <v>0</v>
      </c>
      <c r="T60" s="50" t="n">
        <v>0</v>
      </c>
      <c r="U60" s="50" t="n">
        <v>0</v>
      </c>
      <c r="V60" s="50" t="n">
        <v>0</v>
      </c>
      <c r="W60" s="50" t="n">
        <v>0</v>
      </c>
      <c r="X60" s="50" t="n">
        <v>0</v>
      </c>
      <c r="Y60" s="50" t="n">
        <v>5</v>
      </c>
      <c r="Z60" s="50" t="n">
        <v>0.9</v>
      </c>
      <c r="AA60" s="50" t="n">
        <v>10</v>
      </c>
      <c r="AB60" s="50" t="n">
        <v>0.834</v>
      </c>
      <c r="AC60" s="50" t="n">
        <v>5</v>
      </c>
      <c r="AD60" s="50" t="n">
        <v>0</v>
      </c>
      <c r="AE60" s="50" t="n">
        <v>2</v>
      </c>
      <c r="AF60" s="50" t="n">
        <v>5</v>
      </c>
      <c r="AG60" s="50" t="n">
        <v>442.5</v>
      </c>
      <c r="AH60" s="50" t="n">
        <v>1</v>
      </c>
      <c r="AI60" s="50" t="n">
        <v>13</v>
      </c>
      <c r="AJ60" s="50" t="n">
        <v>882.1</v>
      </c>
      <c r="AK60" s="50" t="n">
        <v>0</v>
      </c>
    </row>
    <row r="61" customFormat="false" ht="15" hidden="false" customHeight="false" outlineLevel="0" collapsed="false">
      <c r="A61" s="50" t="s">
        <v>844</v>
      </c>
      <c r="B61" s="50" t="s">
        <v>48</v>
      </c>
      <c r="C61" s="50" t="s">
        <v>131</v>
      </c>
      <c r="D61" s="50" t="n">
        <v>675961</v>
      </c>
      <c r="E61" s="50" t="n">
        <v>6</v>
      </c>
      <c r="F61" s="50" t="s">
        <v>55</v>
      </c>
      <c r="G61" s="50" t="n">
        <v>233</v>
      </c>
      <c r="H61" s="50" t="n">
        <v>129</v>
      </c>
      <c r="I61" s="50" t="n">
        <v>30</v>
      </c>
      <c r="J61" s="50" t="n">
        <v>116</v>
      </c>
      <c r="K61" s="50" t="n">
        <v>85</v>
      </c>
      <c r="L61" s="50" t="n">
        <v>10</v>
      </c>
      <c r="M61" s="50" t="n">
        <v>114</v>
      </c>
      <c r="N61" s="50" t="n">
        <v>43</v>
      </c>
      <c r="O61" s="50" t="n">
        <v>2.07</v>
      </c>
      <c r="P61" s="50" t="n">
        <v>59</v>
      </c>
      <c r="Q61" s="50" t="n">
        <v>56</v>
      </c>
      <c r="R61" s="50" t="n">
        <v>19</v>
      </c>
      <c r="S61" s="50" t="n">
        <v>6</v>
      </c>
      <c r="T61" s="50" t="n">
        <v>0</v>
      </c>
      <c r="U61" s="50" t="n">
        <v>1</v>
      </c>
      <c r="V61" s="50" t="n">
        <v>2</v>
      </c>
      <c r="W61" s="50" t="n">
        <v>0</v>
      </c>
      <c r="X61" s="50" t="n">
        <v>0</v>
      </c>
      <c r="Y61" s="50" t="n">
        <v>15</v>
      </c>
      <c r="Z61" s="50" t="n">
        <v>21.7</v>
      </c>
      <c r="AA61" s="50" t="n">
        <v>57</v>
      </c>
      <c r="AB61" s="50" t="n">
        <v>14.502</v>
      </c>
      <c r="AC61" s="50" t="n">
        <v>42</v>
      </c>
      <c r="AD61" s="50" t="n">
        <v>0</v>
      </c>
      <c r="AE61" s="50" t="n">
        <v>15</v>
      </c>
      <c r="AF61" s="50" t="n">
        <v>42</v>
      </c>
      <c r="AG61" s="50" t="n">
        <v>3584.2</v>
      </c>
      <c r="AH61" s="50" t="n">
        <v>14</v>
      </c>
      <c r="AI61" s="50" t="n">
        <v>75</v>
      </c>
      <c r="AJ61" s="50" t="n">
        <v>5202.9</v>
      </c>
      <c r="AK61" s="50" t="n">
        <v>4</v>
      </c>
    </row>
    <row r="62" customFormat="false" ht="15" hidden="false" customHeight="false" outlineLevel="0" collapsed="false">
      <c r="A62" s="50" t="s">
        <v>844</v>
      </c>
      <c r="B62" s="50" t="s">
        <v>48</v>
      </c>
      <c r="C62" s="50" t="s">
        <v>131</v>
      </c>
      <c r="D62" s="50" t="n">
        <v>675961</v>
      </c>
      <c r="E62" s="50" t="n">
        <v>7</v>
      </c>
      <c r="F62" s="50" t="s">
        <v>56</v>
      </c>
      <c r="G62" s="50" t="n">
        <v>167</v>
      </c>
      <c r="H62" s="50" t="n">
        <v>91</v>
      </c>
      <c r="I62" s="50" t="n">
        <v>17</v>
      </c>
      <c r="J62" s="50" t="n">
        <v>83</v>
      </c>
      <c r="K62" s="50" t="n">
        <v>61</v>
      </c>
      <c r="L62" s="50" t="n">
        <v>6</v>
      </c>
      <c r="M62" s="50" t="n">
        <v>84</v>
      </c>
      <c r="N62" s="50" t="n">
        <v>30</v>
      </c>
      <c r="O62" s="50" t="n">
        <v>-1.668</v>
      </c>
      <c r="P62" s="50" t="n">
        <v>45</v>
      </c>
      <c r="Q62" s="50" t="n">
        <v>41</v>
      </c>
      <c r="R62" s="50" t="n">
        <v>8</v>
      </c>
      <c r="S62" s="50" t="n">
        <v>4</v>
      </c>
      <c r="T62" s="50" t="n">
        <v>0</v>
      </c>
      <c r="U62" s="50" t="n">
        <v>1</v>
      </c>
      <c r="V62" s="50" t="n">
        <v>1</v>
      </c>
      <c r="W62" s="50" t="n">
        <v>1</v>
      </c>
      <c r="X62" s="50" t="n">
        <v>1</v>
      </c>
      <c r="Y62" s="50" t="n">
        <v>11</v>
      </c>
      <c r="Z62" s="50" t="n">
        <v>11.1</v>
      </c>
      <c r="AA62" s="50" t="n">
        <v>44</v>
      </c>
      <c r="AB62" s="50" t="n">
        <v>10.903</v>
      </c>
      <c r="AC62" s="50" t="n">
        <v>32</v>
      </c>
      <c r="AD62" s="50" t="n">
        <v>1</v>
      </c>
      <c r="AE62" s="50" t="n">
        <v>10</v>
      </c>
      <c r="AF62" s="50" t="n">
        <v>32</v>
      </c>
      <c r="AG62" s="50" t="n">
        <v>2641.6</v>
      </c>
      <c r="AH62" s="50" t="n">
        <v>12</v>
      </c>
      <c r="AI62" s="50" t="n">
        <v>81</v>
      </c>
      <c r="AJ62" s="50" t="n">
        <v>5662.5</v>
      </c>
      <c r="AK62" s="50" t="n">
        <v>4</v>
      </c>
    </row>
    <row r="63" customFormat="false" ht="15" hidden="false" customHeight="false" outlineLevel="0" collapsed="false">
      <c r="A63" s="50" t="s">
        <v>844</v>
      </c>
      <c r="B63" s="50" t="s">
        <v>48</v>
      </c>
      <c r="C63" s="50" t="s">
        <v>131</v>
      </c>
      <c r="D63" s="50" t="n">
        <v>675961</v>
      </c>
      <c r="E63" s="50" t="n">
        <v>8</v>
      </c>
      <c r="F63" s="50" t="s">
        <v>57</v>
      </c>
      <c r="G63" s="50" t="n">
        <v>179</v>
      </c>
      <c r="H63" s="50" t="n">
        <v>95</v>
      </c>
      <c r="I63" s="50" t="n">
        <v>15</v>
      </c>
      <c r="J63" s="50" t="n">
        <v>94</v>
      </c>
      <c r="K63" s="50" t="n">
        <v>63</v>
      </c>
      <c r="L63" s="50" t="n">
        <v>5</v>
      </c>
      <c r="M63" s="50" t="n">
        <v>85</v>
      </c>
      <c r="N63" s="50" t="n">
        <v>32</v>
      </c>
      <c r="O63" s="50" t="n">
        <v>-1.806</v>
      </c>
      <c r="P63" s="50" t="n">
        <v>54</v>
      </c>
      <c r="Q63" s="50" t="n">
        <v>49</v>
      </c>
      <c r="R63" s="50" t="n">
        <v>13</v>
      </c>
      <c r="S63" s="50" t="n">
        <v>4</v>
      </c>
      <c r="T63" s="50" t="n">
        <v>1</v>
      </c>
      <c r="U63" s="50" t="n">
        <v>0</v>
      </c>
      <c r="V63" s="50" t="n">
        <v>3</v>
      </c>
      <c r="W63" s="50" t="n">
        <v>1</v>
      </c>
      <c r="X63" s="50" t="n">
        <v>0</v>
      </c>
      <c r="Y63" s="50" t="n">
        <v>9</v>
      </c>
      <c r="Z63" s="50" t="n">
        <v>16.6</v>
      </c>
      <c r="AA63" s="50" t="n">
        <v>53</v>
      </c>
      <c r="AB63" s="50" t="n">
        <v>13.544</v>
      </c>
      <c r="AC63" s="50" t="n">
        <v>41</v>
      </c>
      <c r="AD63" s="50" t="n">
        <v>0</v>
      </c>
      <c r="AE63" s="50" t="n">
        <v>14</v>
      </c>
      <c r="AF63" s="50" t="n">
        <v>41</v>
      </c>
      <c r="AG63" s="50" t="n">
        <v>3359.6</v>
      </c>
      <c r="AH63" s="50" t="n">
        <v>10</v>
      </c>
      <c r="AI63" s="50" t="n">
        <v>87</v>
      </c>
      <c r="AJ63" s="50" t="n">
        <v>6016.9</v>
      </c>
      <c r="AK63" s="50" t="n">
        <v>2</v>
      </c>
    </row>
    <row r="64" customFormat="false" ht="15" hidden="false" customHeight="false" outlineLevel="0" collapsed="false">
      <c r="A64" s="50" t="s">
        <v>844</v>
      </c>
      <c r="B64" s="50" t="s">
        <v>48</v>
      </c>
      <c r="C64" s="50" t="s">
        <v>131</v>
      </c>
      <c r="D64" s="50" t="n">
        <v>675961</v>
      </c>
      <c r="E64" s="50" t="n">
        <v>9</v>
      </c>
      <c r="F64" s="50" t="s">
        <v>58</v>
      </c>
      <c r="G64" s="50" t="n">
        <v>217</v>
      </c>
      <c r="H64" s="50" t="n">
        <v>111</v>
      </c>
      <c r="I64" s="50" t="n">
        <v>25</v>
      </c>
      <c r="J64" s="50" t="n">
        <v>112</v>
      </c>
      <c r="K64" s="50" t="n">
        <v>72</v>
      </c>
      <c r="L64" s="50" t="n">
        <v>10</v>
      </c>
      <c r="M64" s="50" t="n">
        <v>105</v>
      </c>
      <c r="N64" s="50" t="n">
        <v>39</v>
      </c>
      <c r="O64" s="50" t="n">
        <v>2.089</v>
      </c>
      <c r="P64" s="50" t="n">
        <v>63</v>
      </c>
      <c r="Q64" s="50" t="n">
        <v>59</v>
      </c>
      <c r="R64" s="50" t="n">
        <v>17</v>
      </c>
      <c r="S64" s="50" t="n">
        <v>6</v>
      </c>
      <c r="T64" s="50" t="n">
        <v>0</v>
      </c>
      <c r="U64" s="50" t="n">
        <v>2</v>
      </c>
      <c r="V64" s="50" t="n">
        <v>4</v>
      </c>
      <c r="W64" s="50" t="n">
        <v>0</v>
      </c>
      <c r="X64" s="50" t="n">
        <v>0</v>
      </c>
      <c r="Y64" s="50" t="n">
        <v>10</v>
      </c>
      <c r="Z64" s="50" t="n">
        <v>22.4</v>
      </c>
      <c r="AA64" s="50" t="n">
        <v>63</v>
      </c>
      <c r="AB64" s="50" t="n">
        <v>16.406</v>
      </c>
      <c r="AC64" s="50" t="n">
        <v>49</v>
      </c>
      <c r="AD64" s="50" t="n">
        <v>1</v>
      </c>
      <c r="AE64" s="50" t="n">
        <v>14</v>
      </c>
      <c r="AF64" s="50" t="n">
        <v>49</v>
      </c>
      <c r="AG64" s="50" t="n">
        <v>4059.2</v>
      </c>
      <c r="AH64" s="50" t="n">
        <v>16</v>
      </c>
      <c r="AI64" s="50" t="n">
        <v>95</v>
      </c>
      <c r="AJ64" s="50" t="n">
        <v>6508.4</v>
      </c>
      <c r="AK64" s="50" t="n">
        <v>3</v>
      </c>
    </row>
    <row r="65" customFormat="false" ht="15" hidden="false" customHeight="false" outlineLevel="0" collapsed="false">
      <c r="A65" s="50" t="s">
        <v>845</v>
      </c>
      <c r="B65" s="50" t="s">
        <v>48</v>
      </c>
      <c r="C65" s="50" t="s">
        <v>133</v>
      </c>
      <c r="D65" s="50" t="n">
        <v>667670</v>
      </c>
      <c r="E65" s="50" t="n">
        <v>4</v>
      </c>
      <c r="F65" s="50" t="s">
        <v>53</v>
      </c>
      <c r="G65" s="50" t="n">
        <v>211</v>
      </c>
      <c r="H65" s="50" t="n">
        <v>104</v>
      </c>
      <c r="I65" s="50" t="n">
        <v>44</v>
      </c>
      <c r="J65" s="50" t="n">
        <v>97</v>
      </c>
      <c r="K65" s="50" t="n">
        <v>70</v>
      </c>
      <c r="L65" s="50" t="n">
        <v>19</v>
      </c>
      <c r="M65" s="50" t="n">
        <v>113</v>
      </c>
      <c r="N65" s="50" t="n">
        <v>34</v>
      </c>
      <c r="O65" s="50" t="n">
        <v>-5.908</v>
      </c>
      <c r="P65" s="50" t="n">
        <v>62</v>
      </c>
      <c r="Q65" s="50" t="n">
        <v>53</v>
      </c>
      <c r="R65" s="50" t="n">
        <v>6</v>
      </c>
      <c r="S65" s="50" t="n">
        <v>0</v>
      </c>
      <c r="T65" s="50" t="n">
        <v>0</v>
      </c>
      <c r="U65" s="50" t="n">
        <v>2</v>
      </c>
      <c r="V65" s="50" t="n">
        <v>7</v>
      </c>
      <c r="W65" s="50" t="n">
        <v>0</v>
      </c>
      <c r="X65" s="50" t="n">
        <v>2</v>
      </c>
      <c r="Y65" s="50" t="n">
        <v>21</v>
      </c>
      <c r="Z65" s="50" t="n">
        <v>11.8</v>
      </c>
      <c r="AA65" s="50" t="n">
        <v>61</v>
      </c>
      <c r="AB65" s="50" t="n">
        <v>16.011</v>
      </c>
      <c r="AC65" s="50" t="n">
        <v>34</v>
      </c>
      <c r="AD65" s="50" t="n">
        <v>5</v>
      </c>
      <c r="AE65" s="50" t="n">
        <v>12</v>
      </c>
      <c r="AF65" s="50" t="n">
        <v>34</v>
      </c>
      <c r="AG65" s="50" t="n">
        <v>2964.3</v>
      </c>
      <c r="AH65" s="50" t="n">
        <v>13</v>
      </c>
      <c r="AI65" s="50" t="n">
        <v>95</v>
      </c>
      <c r="AJ65" s="50" t="n">
        <v>6974.6</v>
      </c>
      <c r="AK65" s="50" t="n">
        <v>30</v>
      </c>
    </row>
    <row r="66" customFormat="false" ht="15" hidden="false" customHeight="false" outlineLevel="0" collapsed="false">
      <c r="A66" s="50" t="s">
        <v>845</v>
      </c>
      <c r="B66" s="50" t="s">
        <v>48</v>
      </c>
      <c r="C66" s="50" t="s">
        <v>133</v>
      </c>
      <c r="D66" s="50" t="n">
        <v>667670</v>
      </c>
      <c r="E66" s="50" t="n">
        <v>5</v>
      </c>
      <c r="F66" s="50" t="s">
        <v>54</v>
      </c>
      <c r="G66" s="50" t="n">
        <v>425</v>
      </c>
      <c r="H66" s="50" t="n">
        <v>206</v>
      </c>
      <c r="I66" s="50" t="n">
        <v>69</v>
      </c>
      <c r="J66" s="50" t="n">
        <v>191</v>
      </c>
      <c r="K66" s="50" t="n">
        <v>131</v>
      </c>
      <c r="L66" s="50" t="n">
        <v>26</v>
      </c>
      <c r="M66" s="50" t="n">
        <v>229</v>
      </c>
      <c r="N66" s="50" t="n">
        <v>75</v>
      </c>
      <c r="O66" s="50" t="n">
        <v>0.287</v>
      </c>
      <c r="P66" s="50" t="n">
        <v>113</v>
      </c>
      <c r="Q66" s="50" t="n">
        <v>101</v>
      </c>
      <c r="R66" s="50" t="n">
        <v>24</v>
      </c>
      <c r="S66" s="50" t="n">
        <v>3</v>
      </c>
      <c r="T66" s="50" t="n">
        <v>0</v>
      </c>
      <c r="U66" s="50" t="n">
        <v>6</v>
      </c>
      <c r="V66" s="50" t="n">
        <v>10</v>
      </c>
      <c r="W66" s="50" t="n">
        <v>2</v>
      </c>
      <c r="X66" s="50" t="n">
        <v>0</v>
      </c>
      <c r="Y66" s="50" t="n">
        <v>34</v>
      </c>
      <c r="Z66" s="50" t="n">
        <v>36.25</v>
      </c>
      <c r="AA66" s="50" t="n">
        <v>110</v>
      </c>
      <c r="AB66" s="50" t="n">
        <v>36.212</v>
      </c>
      <c r="AC66" s="50" t="n">
        <v>67</v>
      </c>
      <c r="AD66" s="50" t="n">
        <v>9</v>
      </c>
      <c r="AE66" s="50" t="n">
        <v>28</v>
      </c>
      <c r="AF66" s="50" t="n">
        <v>66</v>
      </c>
      <c r="AG66" s="50" t="n">
        <v>5933</v>
      </c>
      <c r="AH66" s="50" t="n">
        <v>26</v>
      </c>
      <c r="AI66" s="50" t="n">
        <v>176</v>
      </c>
      <c r="AJ66" s="50" t="n">
        <v>13093.4</v>
      </c>
      <c r="AK66" s="50" t="n">
        <v>83</v>
      </c>
    </row>
    <row r="67" customFormat="false" ht="15" hidden="false" customHeight="false" outlineLevel="0" collapsed="false">
      <c r="A67" s="50" t="s">
        <v>845</v>
      </c>
      <c r="B67" s="50" t="s">
        <v>48</v>
      </c>
      <c r="C67" s="50" t="s">
        <v>133</v>
      </c>
      <c r="D67" s="50" t="n">
        <v>667670</v>
      </c>
      <c r="E67" s="50" t="n">
        <v>6</v>
      </c>
      <c r="F67" s="50" t="s">
        <v>55</v>
      </c>
      <c r="G67" s="50" t="n">
        <v>99</v>
      </c>
      <c r="H67" s="50" t="n">
        <v>52</v>
      </c>
      <c r="I67" s="50" t="n">
        <v>18</v>
      </c>
      <c r="J67" s="50" t="n">
        <v>51</v>
      </c>
      <c r="K67" s="50" t="n">
        <v>40</v>
      </c>
      <c r="L67" s="50" t="n">
        <v>10</v>
      </c>
      <c r="M67" s="50" t="n">
        <v>48</v>
      </c>
      <c r="N67" s="50" t="n">
        <v>12</v>
      </c>
      <c r="O67" s="50" t="n">
        <v>0.891</v>
      </c>
      <c r="P67" s="50" t="n">
        <v>27</v>
      </c>
      <c r="Q67" s="50" t="n">
        <v>25</v>
      </c>
      <c r="R67" s="50" t="n">
        <v>6</v>
      </c>
      <c r="S67" s="50" t="n">
        <v>1</v>
      </c>
      <c r="T67" s="50" t="n">
        <v>0</v>
      </c>
      <c r="U67" s="50" t="n">
        <v>2</v>
      </c>
      <c r="V67" s="50" t="n">
        <v>2</v>
      </c>
      <c r="W67" s="50" t="n">
        <v>0</v>
      </c>
      <c r="X67" s="50" t="n">
        <v>0</v>
      </c>
      <c r="Y67" s="50" t="n">
        <v>9</v>
      </c>
      <c r="Z67" s="50" t="n">
        <v>9.35</v>
      </c>
      <c r="AA67" s="50" t="n">
        <v>27</v>
      </c>
      <c r="AB67" s="50" t="n">
        <v>9.556</v>
      </c>
      <c r="AC67" s="50" t="n">
        <v>16</v>
      </c>
      <c r="AD67" s="50" t="n">
        <v>4</v>
      </c>
      <c r="AE67" s="50" t="n">
        <v>9</v>
      </c>
      <c r="AF67" s="50" t="n">
        <v>16</v>
      </c>
      <c r="AG67" s="50" t="n">
        <v>1526.3</v>
      </c>
      <c r="AH67" s="50" t="n">
        <v>6</v>
      </c>
      <c r="AI67" s="50" t="n">
        <v>38</v>
      </c>
      <c r="AJ67" s="50" t="n">
        <v>2829.1</v>
      </c>
      <c r="AK67" s="50" t="n">
        <v>17</v>
      </c>
    </row>
    <row r="68" customFormat="false" ht="15" hidden="false" customHeight="false" outlineLevel="0" collapsed="false">
      <c r="A68" s="50" t="s">
        <v>846</v>
      </c>
      <c r="B68" s="50" t="s">
        <v>48</v>
      </c>
      <c r="C68" s="50" t="s">
        <v>135</v>
      </c>
      <c r="D68" s="50" t="n">
        <v>695720</v>
      </c>
      <c r="E68" s="50" t="n">
        <v>7</v>
      </c>
      <c r="F68" s="50" t="s">
        <v>56</v>
      </c>
      <c r="G68" s="50" t="n">
        <v>183</v>
      </c>
      <c r="H68" s="50" t="n">
        <v>100</v>
      </c>
      <c r="I68" s="50" t="n">
        <v>16</v>
      </c>
      <c r="J68" s="50" t="n">
        <v>86</v>
      </c>
      <c r="K68" s="50" t="n">
        <v>59</v>
      </c>
      <c r="L68" s="50" t="n">
        <v>7</v>
      </c>
      <c r="M68" s="50" t="n">
        <v>97</v>
      </c>
      <c r="N68" s="50" t="n">
        <v>41</v>
      </c>
      <c r="O68" s="50" t="n">
        <v>-2.846</v>
      </c>
      <c r="P68" s="50" t="n">
        <v>54</v>
      </c>
      <c r="Q68" s="50" t="n">
        <v>52</v>
      </c>
      <c r="R68" s="50" t="n">
        <v>14</v>
      </c>
      <c r="S68" s="50" t="n">
        <v>2</v>
      </c>
      <c r="T68" s="50" t="n">
        <v>0</v>
      </c>
      <c r="U68" s="50" t="n">
        <v>0</v>
      </c>
      <c r="V68" s="50" t="n">
        <v>2</v>
      </c>
      <c r="W68" s="50" t="n">
        <v>0</v>
      </c>
      <c r="X68" s="50" t="n">
        <v>0</v>
      </c>
      <c r="Y68" s="50" t="n">
        <v>8</v>
      </c>
      <c r="Z68" s="50" t="n">
        <v>14.7</v>
      </c>
      <c r="AA68" s="50" t="n">
        <v>54</v>
      </c>
      <c r="AB68" s="50" t="n">
        <v>15.884</v>
      </c>
      <c r="AC68" s="50" t="n">
        <v>44</v>
      </c>
      <c r="AD68" s="50" t="n">
        <v>2</v>
      </c>
      <c r="AE68" s="50" t="n">
        <v>15</v>
      </c>
      <c r="AF68" s="50" t="n">
        <v>44</v>
      </c>
      <c r="AG68" s="50" t="n">
        <v>3737.2</v>
      </c>
      <c r="AH68" s="50" t="n">
        <v>15</v>
      </c>
      <c r="AI68" s="50" t="n">
        <v>95</v>
      </c>
      <c r="AJ68" s="50" t="n">
        <v>6605.3</v>
      </c>
      <c r="AK68" s="50" t="n">
        <v>14</v>
      </c>
    </row>
    <row r="69" customFormat="false" ht="15" hidden="false" customHeight="false" outlineLevel="0" collapsed="false">
      <c r="A69" s="50" t="s">
        <v>846</v>
      </c>
      <c r="B69" s="50" t="s">
        <v>48</v>
      </c>
      <c r="C69" s="50" t="s">
        <v>135</v>
      </c>
      <c r="D69" s="50" t="n">
        <v>695720</v>
      </c>
      <c r="E69" s="50" t="n">
        <v>8</v>
      </c>
      <c r="F69" s="50" t="s">
        <v>57</v>
      </c>
      <c r="G69" s="50" t="n">
        <v>354</v>
      </c>
      <c r="H69" s="50" t="n">
        <v>195</v>
      </c>
      <c r="I69" s="50" t="n">
        <v>44</v>
      </c>
      <c r="J69" s="50" t="n">
        <v>168</v>
      </c>
      <c r="K69" s="50" t="n">
        <v>120</v>
      </c>
      <c r="L69" s="50" t="n">
        <v>13</v>
      </c>
      <c r="M69" s="50" t="n">
        <v>186</v>
      </c>
      <c r="N69" s="50" t="n">
        <v>75</v>
      </c>
      <c r="O69" s="50" t="n">
        <v>-5.984</v>
      </c>
      <c r="P69" s="50" t="n">
        <v>100</v>
      </c>
      <c r="Q69" s="50" t="n">
        <v>97</v>
      </c>
      <c r="R69" s="50" t="n">
        <v>24</v>
      </c>
      <c r="S69" s="50" t="n">
        <v>3</v>
      </c>
      <c r="T69" s="50" t="n">
        <v>0</v>
      </c>
      <c r="U69" s="50" t="n">
        <v>2</v>
      </c>
      <c r="V69" s="50" t="n">
        <v>2</v>
      </c>
      <c r="W69" s="50" t="n">
        <v>0</v>
      </c>
      <c r="X69" s="50" t="n">
        <v>1</v>
      </c>
      <c r="Y69" s="50" t="n">
        <v>18</v>
      </c>
      <c r="Z69" s="50" t="n">
        <v>26.25</v>
      </c>
      <c r="AA69" s="50" t="n">
        <v>100</v>
      </c>
      <c r="AB69" s="50" t="n">
        <v>29.968</v>
      </c>
      <c r="AC69" s="50" t="n">
        <v>80</v>
      </c>
      <c r="AD69" s="50" t="n">
        <v>8</v>
      </c>
      <c r="AE69" s="50" t="n">
        <v>25</v>
      </c>
      <c r="AF69" s="50" t="n">
        <v>80</v>
      </c>
      <c r="AG69" s="50" t="n">
        <v>6902</v>
      </c>
      <c r="AH69" s="50" t="n">
        <v>29</v>
      </c>
      <c r="AI69" s="50" t="n">
        <v>166</v>
      </c>
      <c r="AJ69" s="50" t="n">
        <v>11508.6</v>
      </c>
      <c r="AK69" s="50" t="n">
        <v>22</v>
      </c>
    </row>
    <row r="70" customFormat="false" ht="15" hidden="false" customHeight="false" outlineLevel="0" collapsed="false">
      <c r="A70" s="50" t="s">
        <v>846</v>
      </c>
      <c r="B70" s="50" t="s">
        <v>48</v>
      </c>
      <c r="C70" s="50" t="s">
        <v>135</v>
      </c>
      <c r="D70" s="50" t="n">
        <v>695720</v>
      </c>
      <c r="E70" s="50" t="n">
        <v>9</v>
      </c>
      <c r="F70" s="50" t="s">
        <v>58</v>
      </c>
      <c r="G70" s="50" t="n">
        <v>166</v>
      </c>
      <c r="H70" s="50" t="n">
        <v>93</v>
      </c>
      <c r="I70" s="50" t="n">
        <v>18</v>
      </c>
      <c r="J70" s="50" t="n">
        <v>76</v>
      </c>
      <c r="K70" s="50" t="n">
        <v>51</v>
      </c>
      <c r="L70" s="50" t="n">
        <v>7</v>
      </c>
      <c r="M70" s="50" t="n">
        <v>90</v>
      </c>
      <c r="N70" s="50" t="n">
        <v>42</v>
      </c>
      <c r="O70" s="50" t="n">
        <v>-2.732</v>
      </c>
      <c r="P70" s="50" t="n">
        <v>41</v>
      </c>
      <c r="Q70" s="50" t="n">
        <v>40</v>
      </c>
      <c r="R70" s="50" t="n">
        <v>10</v>
      </c>
      <c r="S70" s="50" t="n">
        <v>0</v>
      </c>
      <c r="T70" s="50" t="n">
        <v>0</v>
      </c>
      <c r="U70" s="50" t="n">
        <v>1</v>
      </c>
      <c r="V70" s="50" t="n">
        <v>1</v>
      </c>
      <c r="W70" s="50" t="n">
        <v>0</v>
      </c>
      <c r="X70" s="50" t="n">
        <v>0</v>
      </c>
      <c r="Y70" s="50" t="n">
        <v>9</v>
      </c>
      <c r="Z70" s="50" t="n">
        <v>10.8</v>
      </c>
      <c r="AA70" s="50" t="n">
        <v>41</v>
      </c>
      <c r="AB70" s="50" t="n">
        <v>10.967</v>
      </c>
      <c r="AC70" s="50" t="n">
        <v>31</v>
      </c>
      <c r="AD70" s="50" t="n">
        <v>1</v>
      </c>
      <c r="AE70" s="50" t="n">
        <v>10</v>
      </c>
      <c r="AF70" s="50" t="n">
        <v>31</v>
      </c>
      <c r="AG70" s="50" t="n">
        <v>2668.9</v>
      </c>
      <c r="AH70" s="50" t="n">
        <v>8</v>
      </c>
      <c r="AI70" s="50" t="n">
        <v>82</v>
      </c>
      <c r="AJ70" s="50" t="n">
        <v>5672</v>
      </c>
      <c r="AK70" s="50" t="n">
        <v>10</v>
      </c>
    </row>
    <row r="71" customFormat="false" ht="15" hidden="false" customHeight="false" outlineLevel="0" collapsed="false">
      <c r="A71" s="50" t="s">
        <v>847</v>
      </c>
      <c r="B71" s="50" t="s">
        <v>48</v>
      </c>
      <c r="C71" s="50" t="s">
        <v>137</v>
      </c>
      <c r="D71" s="50" t="n">
        <v>622268</v>
      </c>
      <c r="E71" s="50" t="n">
        <v>7</v>
      </c>
      <c r="F71" s="50" t="s">
        <v>56</v>
      </c>
      <c r="G71" s="50" t="n">
        <v>119</v>
      </c>
      <c r="H71" s="50" t="n">
        <v>51</v>
      </c>
      <c r="I71" s="50" t="n">
        <v>9</v>
      </c>
      <c r="J71" s="50" t="n">
        <v>54</v>
      </c>
      <c r="K71" s="50" t="n">
        <v>36</v>
      </c>
      <c r="L71" s="50" t="n">
        <v>2</v>
      </c>
      <c r="M71" s="50" t="n">
        <v>65</v>
      </c>
      <c r="N71" s="50" t="n">
        <v>15</v>
      </c>
      <c r="O71" s="50" t="n">
        <v>0.8</v>
      </c>
      <c r="P71" s="50" t="n">
        <v>32</v>
      </c>
      <c r="Q71" s="50" t="n">
        <v>22</v>
      </c>
      <c r="R71" s="50" t="n">
        <v>4</v>
      </c>
      <c r="S71" s="50" t="n">
        <v>1</v>
      </c>
      <c r="T71" s="50" t="n">
        <v>1</v>
      </c>
      <c r="U71" s="50" t="n">
        <v>0</v>
      </c>
      <c r="V71" s="50" t="n">
        <v>8</v>
      </c>
      <c r="W71" s="50" t="n">
        <v>1</v>
      </c>
      <c r="X71" s="50" t="n">
        <v>0</v>
      </c>
      <c r="Y71" s="50" t="n">
        <v>6</v>
      </c>
      <c r="Z71" s="50" t="n">
        <v>10.95</v>
      </c>
      <c r="AA71" s="50" t="n">
        <v>31</v>
      </c>
      <c r="AB71" s="50" t="n">
        <v>10.221</v>
      </c>
      <c r="AC71" s="50" t="n">
        <v>17</v>
      </c>
      <c r="AD71" s="50" t="n">
        <v>0</v>
      </c>
      <c r="AE71" s="50" t="n">
        <v>4</v>
      </c>
      <c r="AF71" s="50" t="n">
        <v>17</v>
      </c>
      <c r="AG71" s="50" t="n">
        <v>1309.4</v>
      </c>
      <c r="AH71" s="50" t="n">
        <v>6</v>
      </c>
      <c r="AI71" s="50" t="n">
        <v>45</v>
      </c>
      <c r="AJ71" s="50" t="n">
        <v>3026.1</v>
      </c>
      <c r="AK71" s="50" t="n">
        <v>0</v>
      </c>
    </row>
    <row r="72" customFormat="false" ht="15" hidden="false" customHeight="false" outlineLevel="0" collapsed="false">
      <c r="A72" s="50" t="s">
        <v>847</v>
      </c>
      <c r="B72" s="50" t="s">
        <v>48</v>
      </c>
      <c r="C72" s="50" t="s">
        <v>137</v>
      </c>
      <c r="D72" s="50" t="n">
        <v>622268</v>
      </c>
      <c r="E72" s="50" t="n">
        <v>8</v>
      </c>
      <c r="F72" s="50" t="s">
        <v>57</v>
      </c>
      <c r="G72" s="50" t="n">
        <v>263</v>
      </c>
      <c r="H72" s="50" t="n">
        <v>133</v>
      </c>
      <c r="I72" s="50" t="n">
        <v>37</v>
      </c>
      <c r="J72" s="50" t="n">
        <v>117</v>
      </c>
      <c r="K72" s="50" t="n">
        <v>88</v>
      </c>
      <c r="L72" s="50" t="n">
        <v>17</v>
      </c>
      <c r="M72" s="50" t="n">
        <v>146</v>
      </c>
      <c r="N72" s="50" t="n">
        <v>45</v>
      </c>
      <c r="O72" s="50" t="n">
        <v>0.213</v>
      </c>
      <c r="P72" s="50" t="n">
        <v>66</v>
      </c>
      <c r="Q72" s="50" t="n">
        <v>54</v>
      </c>
      <c r="R72" s="50" t="n">
        <v>13</v>
      </c>
      <c r="S72" s="50" t="n">
        <v>3</v>
      </c>
      <c r="T72" s="50" t="n">
        <v>0</v>
      </c>
      <c r="U72" s="50" t="n">
        <v>1</v>
      </c>
      <c r="V72" s="50" t="n">
        <v>7</v>
      </c>
      <c r="W72" s="50" t="n">
        <v>5</v>
      </c>
      <c r="X72" s="50" t="n">
        <v>0</v>
      </c>
      <c r="Y72" s="50" t="n">
        <v>7</v>
      </c>
      <c r="Z72" s="50" t="n">
        <v>22.25</v>
      </c>
      <c r="AA72" s="50" t="n">
        <v>66</v>
      </c>
      <c r="AB72" s="50" t="n">
        <v>22.768</v>
      </c>
      <c r="AC72" s="50" t="n">
        <v>47</v>
      </c>
      <c r="AD72" s="50" t="n">
        <v>2</v>
      </c>
      <c r="AE72" s="50" t="n">
        <v>15</v>
      </c>
      <c r="AF72" s="50" t="n">
        <v>47</v>
      </c>
      <c r="AG72" s="50" t="n">
        <v>4111.9</v>
      </c>
      <c r="AH72" s="50" t="n">
        <v>22</v>
      </c>
      <c r="AI72" s="50" t="n">
        <v>119</v>
      </c>
      <c r="AJ72" s="50" t="n">
        <v>8084.5</v>
      </c>
      <c r="AK72" s="50" t="n">
        <v>2</v>
      </c>
    </row>
    <row r="73" customFormat="false" ht="15" hidden="false" customHeight="false" outlineLevel="0" collapsed="false">
      <c r="A73" s="50" t="s">
        <v>847</v>
      </c>
      <c r="B73" s="50" t="s">
        <v>48</v>
      </c>
      <c r="C73" s="50" t="s">
        <v>137</v>
      </c>
      <c r="D73" s="50" t="n">
        <v>622268</v>
      </c>
      <c r="E73" s="50" t="n">
        <v>9</v>
      </c>
      <c r="F73" s="50" t="s">
        <v>58</v>
      </c>
      <c r="G73" s="50" t="n">
        <v>275</v>
      </c>
      <c r="H73" s="50" t="n">
        <v>144</v>
      </c>
      <c r="I73" s="50" t="n">
        <v>40</v>
      </c>
      <c r="J73" s="50" t="n">
        <v>133</v>
      </c>
      <c r="K73" s="50" t="n">
        <v>103</v>
      </c>
      <c r="L73" s="50" t="n">
        <v>15</v>
      </c>
      <c r="M73" s="50" t="n">
        <v>142</v>
      </c>
      <c r="N73" s="50" t="n">
        <v>41</v>
      </c>
      <c r="O73" s="50" t="n">
        <v>3.452</v>
      </c>
      <c r="P73" s="50" t="n">
        <v>73</v>
      </c>
      <c r="Q73" s="50" t="n">
        <v>63</v>
      </c>
      <c r="R73" s="50" t="n">
        <v>14</v>
      </c>
      <c r="S73" s="50" t="n">
        <v>2</v>
      </c>
      <c r="T73" s="50" t="n">
        <v>0</v>
      </c>
      <c r="U73" s="50" t="n">
        <v>5</v>
      </c>
      <c r="V73" s="50" t="n">
        <v>8</v>
      </c>
      <c r="W73" s="50" t="n">
        <v>1</v>
      </c>
      <c r="X73" s="50" t="n">
        <v>0</v>
      </c>
      <c r="Y73" s="50" t="n">
        <v>15</v>
      </c>
      <c r="Z73" s="50" t="n">
        <v>25.1</v>
      </c>
      <c r="AA73" s="50" t="n">
        <v>72</v>
      </c>
      <c r="AB73" s="50" t="n">
        <v>22.419</v>
      </c>
      <c r="AC73" s="50" t="n">
        <v>49</v>
      </c>
      <c r="AD73" s="50" t="n">
        <v>3</v>
      </c>
      <c r="AE73" s="50" t="n">
        <v>12</v>
      </c>
      <c r="AF73" s="50" t="n">
        <v>49</v>
      </c>
      <c r="AG73" s="50" t="n">
        <v>4122.1</v>
      </c>
      <c r="AH73" s="50" t="n">
        <v>18</v>
      </c>
      <c r="AI73" s="50" t="n">
        <v>126</v>
      </c>
      <c r="AJ73" s="50" t="n">
        <v>8631.6</v>
      </c>
      <c r="AK73" s="50" t="n">
        <v>2</v>
      </c>
    </row>
    <row r="74" customFormat="false" ht="15" hidden="false" customHeight="false" outlineLevel="0" collapsed="false">
      <c r="A74" s="50" t="s">
        <v>848</v>
      </c>
      <c r="B74" s="50" t="s">
        <v>48</v>
      </c>
      <c r="C74" s="50" t="s">
        <v>139</v>
      </c>
      <c r="D74" s="50" t="n">
        <v>687231</v>
      </c>
      <c r="E74" s="50" t="n">
        <v>4</v>
      </c>
      <c r="F74" s="50" t="s">
        <v>53</v>
      </c>
      <c r="G74" s="50" t="n">
        <v>200</v>
      </c>
      <c r="H74" s="50" t="n">
        <v>115</v>
      </c>
      <c r="I74" s="50" t="n">
        <v>17</v>
      </c>
      <c r="J74" s="50" t="n">
        <v>92</v>
      </c>
      <c r="K74" s="50" t="n">
        <v>71</v>
      </c>
      <c r="L74" s="50" t="n">
        <v>9</v>
      </c>
      <c r="M74" s="50" t="n">
        <v>106</v>
      </c>
      <c r="N74" s="50" t="n">
        <v>44</v>
      </c>
      <c r="O74" s="50" t="n">
        <v>-0.067</v>
      </c>
      <c r="P74" s="50" t="n">
        <v>45</v>
      </c>
      <c r="Q74" s="50" t="n">
        <v>39</v>
      </c>
      <c r="R74" s="50" t="n">
        <v>10</v>
      </c>
      <c r="S74" s="50" t="n">
        <v>0</v>
      </c>
      <c r="T74" s="50" t="n">
        <v>0</v>
      </c>
      <c r="U74" s="50" t="n">
        <v>1</v>
      </c>
      <c r="V74" s="50" t="n">
        <v>5</v>
      </c>
      <c r="W74" s="50" t="n">
        <v>0</v>
      </c>
      <c r="X74" s="50" t="n">
        <v>0</v>
      </c>
      <c r="Y74" s="50" t="n">
        <v>6</v>
      </c>
      <c r="Z74" s="50" t="n">
        <v>13.6</v>
      </c>
      <c r="AA74" s="50" t="n">
        <v>44</v>
      </c>
      <c r="AB74" s="50" t="n">
        <v>11.18</v>
      </c>
      <c r="AC74" s="50" t="n">
        <v>34</v>
      </c>
      <c r="AD74" s="50" t="n">
        <v>0</v>
      </c>
      <c r="AE74" s="50" t="n">
        <v>9</v>
      </c>
      <c r="AF74" s="50" t="n">
        <v>34</v>
      </c>
      <c r="AG74" s="50" t="n">
        <v>2858.7</v>
      </c>
      <c r="AH74" s="50" t="n">
        <v>10</v>
      </c>
      <c r="AI74" s="50" t="n">
        <v>96</v>
      </c>
      <c r="AJ74" s="50" t="n">
        <v>6693</v>
      </c>
      <c r="AK74" s="50" t="n">
        <v>13</v>
      </c>
    </row>
    <row r="75" customFormat="false" ht="15" hidden="false" customHeight="false" outlineLevel="0" collapsed="false">
      <c r="A75" s="50" t="s">
        <v>848</v>
      </c>
      <c r="B75" s="50" t="s">
        <v>48</v>
      </c>
      <c r="C75" s="50" t="s">
        <v>139</v>
      </c>
      <c r="D75" s="50" t="n">
        <v>687231</v>
      </c>
      <c r="E75" s="50" t="n">
        <v>5</v>
      </c>
      <c r="F75" s="50" t="s">
        <v>54</v>
      </c>
      <c r="G75" s="50" t="n">
        <v>282</v>
      </c>
      <c r="H75" s="50" t="n">
        <v>129</v>
      </c>
      <c r="I75" s="50" t="n">
        <v>28</v>
      </c>
      <c r="J75" s="50" t="n">
        <v>124</v>
      </c>
      <c r="K75" s="50" t="n">
        <v>78</v>
      </c>
      <c r="L75" s="50" t="n">
        <v>7</v>
      </c>
      <c r="M75" s="50" t="n">
        <v>158</v>
      </c>
      <c r="N75" s="50" t="n">
        <v>51</v>
      </c>
      <c r="O75" s="50" t="n">
        <v>-1.689</v>
      </c>
      <c r="P75" s="50" t="n">
        <v>79</v>
      </c>
      <c r="Q75" s="50" t="n">
        <v>69</v>
      </c>
      <c r="R75" s="50" t="n">
        <v>18</v>
      </c>
      <c r="S75" s="50" t="n">
        <v>3</v>
      </c>
      <c r="T75" s="50" t="n">
        <v>0</v>
      </c>
      <c r="U75" s="50" t="n">
        <v>0</v>
      </c>
      <c r="V75" s="50" t="n">
        <v>8</v>
      </c>
      <c r="W75" s="50" t="n">
        <v>1</v>
      </c>
      <c r="X75" s="50" t="n">
        <v>0</v>
      </c>
      <c r="Y75" s="50" t="n">
        <v>13</v>
      </c>
      <c r="Z75" s="50" t="n">
        <v>23.55</v>
      </c>
      <c r="AA75" s="50" t="n">
        <v>78</v>
      </c>
      <c r="AB75" s="50" t="n">
        <v>22.088</v>
      </c>
      <c r="AC75" s="50" t="n">
        <v>57</v>
      </c>
      <c r="AD75" s="50" t="n">
        <v>1</v>
      </c>
      <c r="AE75" s="50" t="n">
        <v>14</v>
      </c>
      <c r="AF75" s="50" t="n">
        <v>57</v>
      </c>
      <c r="AG75" s="50" t="n">
        <v>4734.9</v>
      </c>
      <c r="AH75" s="50" t="n">
        <v>18</v>
      </c>
      <c r="AI75" s="50" t="n">
        <v>114</v>
      </c>
      <c r="AJ75" s="50" t="n">
        <v>7791.6</v>
      </c>
      <c r="AK75" s="50" t="n">
        <v>4</v>
      </c>
    </row>
    <row r="76" customFormat="false" ht="15" hidden="false" customHeight="false" outlineLevel="0" collapsed="false">
      <c r="A76" s="50" t="s">
        <v>848</v>
      </c>
      <c r="B76" s="50" t="s">
        <v>48</v>
      </c>
      <c r="C76" s="50" t="s">
        <v>139</v>
      </c>
      <c r="D76" s="50" t="n">
        <v>687231</v>
      </c>
      <c r="E76" s="50" t="n">
        <v>6</v>
      </c>
      <c r="F76" s="50" t="s">
        <v>55</v>
      </c>
      <c r="G76" s="50" t="n">
        <v>38</v>
      </c>
      <c r="H76" s="50" t="n">
        <v>19</v>
      </c>
      <c r="I76" s="50" t="n">
        <v>8</v>
      </c>
      <c r="J76" s="50" t="n">
        <v>22</v>
      </c>
      <c r="K76" s="50" t="n">
        <v>14</v>
      </c>
      <c r="L76" s="50" t="n">
        <v>5</v>
      </c>
      <c r="M76" s="50" t="n">
        <v>16</v>
      </c>
      <c r="N76" s="50" t="n">
        <v>5</v>
      </c>
      <c r="O76" s="50" t="n">
        <v>-2.618</v>
      </c>
      <c r="P76" s="50" t="n">
        <v>10</v>
      </c>
      <c r="Q76" s="50" t="n">
        <v>10</v>
      </c>
      <c r="R76" s="50" t="n">
        <v>0</v>
      </c>
      <c r="S76" s="50" t="n">
        <v>0</v>
      </c>
      <c r="T76" s="50" t="n">
        <v>0</v>
      </c>
      <c r="U76" s="50" t="n">
        <v>0</v>
      </c>
      <c r="V76" s="50" t="n">
        <v>0</v>
      </c>
      <c r="W76" s="50" t="n">
        <v>0</v>
      </c>
      <c r="X76" s="50" t="n">
        <v>0</v>
      </c>
      <c r="Y76" s="50" t="n">
        <v>4</v>
      </c>
      <c r="Z76" s="50" t="n">
        <v>0</v>
      </c>
      <c r="AA76" s="50" t="n">
        <v>10</v>
      </c>
      <c r="AB76" s="50" t="n">
        <v>1.467</v>
      </c>
      <c r="AC76" s="50" t="n">
        <v>6</v>
      </c>
      <c r="AD76" s="50" t="n">
        <v>0</v>
      </c>
      <c r="AE76" s="50" t="n">
        <v>1</v>
      </c>
      <c r="AF76" s="50" t="n">
        <v>6</v>
      </c>
      <c r="AG76" s="50" t="n">
        <v>504.7</v>
      </c>
      <c r="AH76" s="50" t="n">
        <v>2</v>
      </c>
      <c r="AI76" s="50" t="n">
        <v>17</v>
      </c>
      <c r="AJ76" s="50" t="n">
        <v>1200</v>
      </c>
      <c r="AK76" s="50" t="n">
        <v>2</v>
      </c>
    </row>
    <row r="77" customFormat="false" ht="15" hidden="false" customHeight="false" outlineLevel="0" collapsed="false">
      <c r="A77" s="50" t="s">
        <v>848</v>
      </c>
      <c r="B77" s="50" t="s">
        <v>48</v>
      </c>
      <c r="C77" s="50" t="s">
        <v>139</v>
      </c>
      <c r="D77" s="50" t="n">
        <v>687231</v>
      </c>
      <c r="E77" s="50" t="n">
        <v>8</v>
      </c>
      <c r="F77" s="50" t="s">
        <v>57</v>
      </c>
      <c r="G77" s="50" t="n">
        <v>90</v>
      </c>
      <c r="H77" s="50" t="n">
        <v>43</v>
      </c>
      <c r="I77" s="50" t="n">
        <v>14</v>
      </c>
      <c r="J77" s="50" t="n">
        <v>40</v>
      </c>
      <c r="K77" s="50" t="n">
        <v>26</v>
      </c>
      <c r="L77" s="50" t="n">
        <v>6</v>
      </c>
      <c r="M77" s="50" t="n">
        <v>50</v>
      </c>
      <c r="N77" s="50" t="n">
        <v>17</v>
      </c>
      <c r="O77" s="50" t="n">
        <v>-0.513</v>
      </c>
      <c r="P77" s="50" t="n">
        <v>21</v>
      </c>
      <c r="Q77" s="50" t="n">
        <v>17</v>
      </c>
      <c r="R77" s="50" t="n">
        <v>4</v>
      </c>
      <c r="S77" s="50" t="n">
        <v>0</v>
      </c>
      <c r="T77" s="50" t="n">
        <v>0</v>
      </c>
      <c r="U77" s="50" t="n">
        <v>0</v>
      </c>
      <c r="V77" s="50" t="n">
        <v>3</v>
      </c>
      <c r="W77" s="50" t="n">
        <v>0</v>
      </c>
      <c r="X77" s="50" t="n">
        <v>1</v>
      </c>
      <c r="Y77" s="50" t="n">
        <v>6</v>
      </c>
      <c r="Z77" s="50" t="n">
        <v>5.7</v>
      </c>
      <c r="AA77" s="50" t="n">
        <v>21</v>
      </c>
      <c r="AB77" s="50" t="n">
        <v>5.904</v>
      </c>
      <c r="AC77" s="50" t="n">
        <v>12</v>
      </c>
      <c r="AD77" s="50" t="n">
        <v>0</v>
      </c>
      <c r="AE77" s="50" t="n">
        <v>6</v>
      </c>
      <c r="AF77" s="50" t="n">
        <v>12</v>
      </c>
      <c r="AG77" s="50" t="n">
        <v>1092.7</v>
      </c>
      <c r="AH77" s="50" t="n">
        <v>3</v>
      </c>
      <c r="AI77" s="50" t="n">
        <v>38</v>
      </c>
      <c r="AJ77" s="50" t="n">
        <v>2668</v>
      </c>
      <c r="AK77" s="50" t="n">
        <v>2</v>
      </c>
    </row>
    <row r="78" customFormat="false" ht="15" hidden="false" customHeight="false" outlineLevel="0" collapsed="false">
      <c r="A78" s="50" t="s">
        <v>848</v>
      </c>
      <c r="B78" s="50" t="s">
        <v>48</v>
      </c>
      <c r="C78" s="50" t="s">
        <v>139</v>
      </c>
      <c r="D78" s="50" t="n">
        <v>687231</v>
      </c>
      <c r="E78" s="50" t="n">
        <v>9</v>
      </c>
      <c r="F78" s="50" t="s">
        <v>58</v>
      </c>
      <c r="G78" s="50" t="n">
        <v>10</v>
      </c>
      <c r="H78" s="50" t="n">
        <v>7</v>
      </c>
      <c r="I78" s="50" t="n">
        <v>4</v>
      </c>
      <c r="J78" s="50" t="n">
        <v>3</v>
      </c>
      <c r="K78" s="50" t="n">
        <v>2</v>
      </c>
      <c r="L78" s="50" t="n">
        <v>1</v>
      </c>
      <c r="M78" s="50" t="n">
        <v>7</v>
      </c>
      <c r="N78" s="50" t="n">
        <v>5</v>
      </c>
      <c r="O78" s="50" t="n">
        <v>-0.542</v>
      </c>
      <c r="P78" s="50" t="n">
        <v>2</v>
      </c>
      <c r="Q78" s="50" t="n">
        <v>2</v>
      </c>
      <c r="R78" s="50" t="n">
        <v>0</v>
      </c>
      <c r="S78" s="50" t="n">
        <v>0</v>
      </c>
      <c r="T78" s="50" t="n">
        <v>0</v>
      </c>
      <c r="U78" s="50" t="n">
        <v>0</v>
      </c>
      <c r="V78" s="50" t="n">
        <v>0</v>
      </c>
      <c r="W78" s="50" t="n">
        <v>0</v>
      </c>
      <c r="X78" s="50" t="n">
        <v>0</v>
      </c>
      <c r="Y78" s="50" t="n">
        <v>2</v>
      </c>
      <c r="Z78" s="50" t="n">
        <v>0</v>
      </c>
      <c r="AA78" s="50" t="n">
        <v>2</v>
      </c>
      <c r="AB78" s="50" t="n">
        <v>0</v>
      </c>
      <c r="AC78" s="50" t="n">
        <v>0</v>
      </c>
      <c r="AD78" s="50" t="n">
        <v>0</v>
      </c>
      <c r="AE78" s="50" t="n">
        <v>0</v>
      </c>
      <c r="AF78" s="50" t="n">
        <v>0</v>
      </c>
      <c r="AG78" s="50" t="n">
        <v>0</v>
      </c>
      <c r="AH78" s="50" t="n">
        <v>0</v>
      </c>
      <c r="AI78" s="50" t="n">
        <v>7</v>
      </c>
      <c r="AJ78" s="50" t="n">
        <v>497.9</v>
      </c>
      <c r="AK78" s="50" t="n">
        <v>1</v>
      </c>
    </row>
    <row r="79" customFormat="false" ht="15" hidden="false" customHeight="false" outlineLevel="0" collapsed="false">
      <c r="A79" s="50" t="s">
        <v>849</v>
      </c>
      <c r="B79" s="50" t="s">
        <v>48</v>
      </c>
      <c r="C79" s="50" t="s">
        <v>141</v>
      </c>
      <c r="D79" s="50" t="n">
        <v>687515</v>
      </c>
      <c r="E79" s="50" t="n">
        <v>4</v>
      </c>
      <c r="F79" s="50" t="s">
        <v>53</v>
      </c>
      <c r="G79" s="50" t="n">
        <v>49</v>
      </c>
      <c r="H79" s="50" t="n">
        <v>25</v>
      </c>
      <c r="I79" s="50" t="n">
        <v>10</v>
      </c>
      <c r="J79" s="50" t="n">
        <v>18</v>
      </c>
      <c r="K79" s="50" t="n">
        <v>12</v>
      </c>
      <c r="L79" s="50" t="n">
        <v>1</v>
      </c>
      <c r="M79" s="50" t="n">
        <v>31</v>
      </c>
      <c r="N79" s="50" t="n">
        <v>13</v>
      </c>
      <c r="O79" s="50" t="n">
        <v>-0.638</v>
      </c>
      <c r="P79" s="50" t="n">
        <v>11</v>
      </c>
      <c r="Q79" s="50" t="n">
        <v>9</v>
      </c>
      <c r="R79" s="50" t="n">
        <v>2</v>
      </c>
      <c r="S79" s="50" t="n">
        <v>0</v>
      </c>
      <c r="T79" s="50" t="n">
        <v>0</v>
      </c>
      <c r="U79" s="50" t="n">
        <v>0</v>
      </c>
      <c r="V79" s="50" t="n">
        <v>2</v>
      </c>
      <c r="W79" s="50" t="n">
        <v>0</v>
      </c>
      <c r="X79" s="50" t="n">
        <v>0</v>
      </c>
      <c r="Y79" s="50" t="n">
        <v>4</v>
      </c>
      <c r="Z79" s="50" t="n">
        <v>3.2</v>
      </c>
      <c r="AA79" s="50" t="n">
        <v>11</v>
      </c>
      <c r="AB79" s="50" t="n">
        <v>3.509</v>
      </c>
      <c r="AC79" s="50" t="n">
        <v>5</v>
      </c>
      <c r="AD79" s="50" t="n">
        <v>0</v>
      </c>
      <c r="AE79" s="50" t="n">
        <v>3</v>
      </c>
      <c r="AF79" s="50" t="n">
        <v>5</v>
      </c>
      <c r="AG79" s="50" t="n">
        <v>465.8</v>
      </c>
      <c r="AH79" s="50" t="n">
        <v>3</v>
      </c>
      <c r="AI79" s="50" t="n">
        <v>23</v>
      </c>
      <c r="AJ79" s="50" t="n">
        <v>1730</v>
      </c>
      <c r="AK79" s="50" t="n">
        <v>15</v>
      </c>
    </row>
    <row r="80" customFormat="false" ht="15" hidden="false" customHeight="false" outlineLevel="0" collapsed="false">
      <c r="A80" s="50" t="s">
        <v>849</v>
      </c>
      <c r="B80" s="50" t="s">
        <v>48</v>
      </c>
      <c r="C80" s="50" t="s">
        <v>141</v>
      </c>
      <c r="D80" s="50" t="n">
        <v>687515</v>
      </c>
      <c r="E80" s="50" t="n">
        <v>5</v>
      </c>
      <c r="F80" s="50" t="s">
        <v>54</v>
      </c>
      <c r="G80" s="50" t="n">
        <v>109</v>
      </c>
      <c r="H80" s="50" t="n">
        <v>66</v>
      </c>
      <c r="I80" s="50" t="n">
        <v>17</v>
      </c>
      <c r="J80" s="50" t="n">
        <v>53</v>
      </c>
      <c r="K80" s="50" t="n">
        <v>42</v>
      </c>
      <c r="L80" s="50" t="n">
        <v>3</v>
      </c>
      <c r="M80" s="50" t="n">
        <v>56</v>
      </c>
      <c r="N80" s="50" t="n">
        <v>24</v>
      </c>
      <c r="O80" s="50" t="n">
        <v>-0.323</v>
      </c>
      <c r="P80" s="50" t="n">
        <v>34</v>
      </c>
      <c r="Q80" s="50" t="n">
        <v>32</v>
      </c>
      <c r="R80" s="50" t="n">
        <v>9</v>
      </c>
      <c r="S80" s="50" t="n">
        <v>2</v>
      </c>
      <c r="T80" s="50" t="n">
        <v>0</v>
      </c>
      <c r="U80" s="50" t="n">
        <v>1</v>
      </c>
      <c r="V80" s="50" t="n">
        <v>1</v>
      </c>
      <c r="W80" s="50" t="n">
        <v>0</v>
      </c>
      <c r="X80" s="50" t="n">
        <v>0</v>
      </c>
      <c r="Y80" s="50" t="n">
        <v>7</v>
      </c>
      <c r="Z80" s="50" t="n">
        <v>10.6</v>
      </c>
      <c r="AA80" s="50" t="n">
        <v>33</v>
      </c>
      <c r="AB80" s="50" t="n">
        <v>9.315</v>
      </c>
      <c r="AC80" s="50" t="n">
        <v>26</v>
      </c>
      <c r="AD80" s="50" t="n">
        <v>3</v>
      </c>
      <c r="AE80" s="50" t="n">
        <v>8</v>
      </c>
      <c r="AF80" s="50" t="n">
        <v>26</v>
      </c>
      <c r="AG80" s="50" t="n">
        <v>2271.5</v>
      </c>
      <c r="AH80" s="50" t="n">
        <v>7</v>
      </c>
      <c r="AI80" s="50" t="n">
        <v>59</v>
      </c>
      <c r="AJ80" s="50" t="n">
        <v>4472.6</v>
      </c>
      <c r="AK80" s="50" t="n">
        <v>33</v>
      </c>
    </row>
    <row r="81" customFormat="false" ht="15" hidden="false" customHeight="false" outlineLevel="0" collapsed="false">
      <c r="A81" s="50" t="s">
        <v>849</v>
      </c>
      <c r="B81" s="50" t="s">
        <v>48</v>
      </c>
      <c r="C81" s="50" t="s">
        <v>141</v>
      </c>
      <c r="D81" s="50" t="n">
        <v>687515</v>
      </c>
      <c r="E81" s="50" t="n">
        <v>6</v>
      </c>
      <c r="F81" s="50" t="s">
        <v>55</v>
      </c>
      <c r="G81" s="50" t="n">
        <v>168</v>
      </c>
      <c r="H81" s="50" t="n">
        <v>102</v>
      </c>
      <c r="I81" s="50" t="n">
        <v>29</v>
      </c>
      <c r="J81" s="50" t="n">
        <v>88</v>
      </c>
      <c r="K81" s="50" t="n">
        <v>72</v>
      </c>
      <c r="L81" s="50" t="n">
        <v>10</v>
      </c>
      <c r="M81" s="50" t="n">
        <v>80</v>
      </c>
      <c r="N81" s="50" t="n">
        <v>30</v>
      </c>
      <c r="O81" s="50" t="n">
        <v>-1.162</v>
      </c>
      <c r="P81" s="50" t="n">
        <v>40</v>
      </c>
      <c r="Q81" s="50" t="n">
        <v>39</v>
      </c>
      <c r="R81" s="50" t="n">
        <v>8</v>
      </c>
      <c r="S81" s="50" t="n">
        <v>0</v>
      </c>
      <c r="T81" s="50" t="n">
        <v>0</v>
      </c>
      <c r="U81" s="50" t="n">
        <v>3</v>
      </c>
      <c r="V81" s="50" t="n">
        <v>1</v>
      </c>
      <c r="W81" s="50" t="n">
        <v>0</v>
      </c>
      <c r="X81" s="50" t="n">
        <v>0</v>
      </c>
      <c r="Y81" s="50" t="n">
        <v>12</v>
      </c>
      <c r="Z81" s="50" t="n">
        <v>11.2</v>
      </c>
      <c r="AA81" s="50" t="n">
        <v>40</v>
      </c>
      <c r="AB81" s="50" t="n">
        <v>11.497</v>
      </c>
      <c r="AC81" s="50" t="n">
        <v>27</v>
      </c>
      <c r="AD81" s="50" t="n">
        <v>4</v>
      </c>
      <c r="AE81" s="50" t="n">
        <v>10</v>
      </c>
      <c r="AF81" s="50" t="n">
        <v>27</v>
      </c>
      <c r="AG81" s="50" t="n">
        <v>2462.9</v>
      </c>
      <c r="AH81" s="50" t="n">
        <v>10</v>
      </c>
      <c r="AI81" s="50" t="n">
        <v>60</v>
      </c>
      <c r="AJ81" s="50" t="n">
        <v>4531.5</v>
      </c>
      <c r="AK81" s="50" t="n">
        <v>32</v>
      </c>
    </row>
    <row r="82" customFormat="false" ht="15" hidden="false" customHeight="false" outlineLevel="0" collapsed="false">
      <c r="A82" s="50" t="s">
        <v>849</v>
      </c>
      <c r="B82" s="50" t="s">
        <v>48</v>
      </c>
      <c r="C82" s="50" t="s">
        <v>141</v>
      </c>
      <c r="D82" s="50" t="n">
        <v>687515</v>
      </c>
      <c r="E82" s="50" t="n">
        <v>7</v>
      </c>
      <c r="F82" s="50" t="s">
        <v>56</v>
      </c>
      <c r="G82" s="50" t="n">
        <v>116</v>
      </c>
      <c r="H82" s="50" t="n">
        <v>75</v>
      </c>
      <c r="I82" s="50" t="n">
        <v>28</v>
      </c>
      <c r="J82" s="50" t="n">
        <v>50</v>
      </c>
      <c r="K82" s="50" t="n">
        <v>42</v>
      </c>
      <c r="L82" s="50" t="n">
        <v>11</v>
      </c>
      <c r="M82" s="50" t="n">
        <v>66</v>
      </c>
      <c r="N82" s="50" t="n">
        <v>33</v>
      </c>
      <c r="O82" s="50" t="n">
        <v>-5.839</v>
      </c>
      <c r="P82" s="50" t="n">
        <v>36</v>
      </c>
      <c r="Q82" s="50" t="n">
        <v>34</v>
      </c>
      <c r="R82" s="50" t="n">
        <v>4</v>
      </c>
      <c r="S82" s="50" t="n">
        <v>1</v>
      </c>
      <c r="T82" s="50" t="n">
        <v>0</v>
      </c>
      <c r="U82" s="50" t="n">
        <v>0</v>
      </c>
      <c r="V82" s="50" t="n">
        <v>0</v>
      </c>
      <c r="W82" s="50" t="n">
        <v>1</v>
      </c>
      <c r="X82" s="50" t="n">
        <v>0</v>
      </c>
      <c r="Y82" s="50" t="n">
        <v>14</v>
      </c>
      <c r="Z82" s="50" t="n">
        <v>4.65</v>
      </c>
      <c r="AA82" s="50" t="n">
        <v>35</v>
      </c>
      <c r="AB82" s="50" t="n">
        <v>5.216</v>
      </c>
      <c r="AC82" s="50" t="n">
        <v>21</v>
      </c>
      <c r="AD82" s="50" t="n">
        <v>0</v>
      </c>
      <c r="AE82" s="50" t="n">
        <v>6</v>
      </c>
      <c r="AF82" s="50" t="n">
        <v>21</v>
      </c>
      <c r="AG82" s="50" t="n">
        <v>1741.9</v>
      </c>
      <c r="AH82" s="50" t="n">
        <v>6</v>
      </c>
      <c r="AI82" s="50" t="n">
        <v>66</v>
      </c>
      <c r="AJ82" s="50" t="n">
        <v>4996.5</v>
      </c>
      <c r="AK82" s="50" t="n">
        <v>42</v>
      </c>
    </row>
    <row r="83" customFormat="false" ht="15" hidden="false" customHeight="false" outlineLevel="0" collapsed="false">
      <c r="A83" s="50" t="s">
        <v>850</v>
      </c>
      <c r="B83" s="50" t="s">
        <v>48</v>
      </c>
      <c r="C83" s="50" t="s">
        <v>143</v>
      </c>
      <c r="D83" s="50" t="n">
        <v>672016</v>
      </c>
      <c r="E83" s="50" t="n">
        <v>4</v>
      </c>
      <c r="F83" s="50" t="s">
        <v>53</v>
      </c>
      <c r="G83" s="50" t="n">
        <v>242</v>
      </c>
      <c r="H83" s="50" t="n">
        <v>109</v>
      </c>
      <c r="I83" s="50" t="n">
        <v>38</v>
      </c>
      <c r="J83" s="50" t="n">
        <v>111</v>
      </c>
      <c r="K83" s="50" t="n">
        <v>71</v>
      </c>
      <c r="L83" s="50" t="n">
        <v>15</v>
      </c>
      <c r="M83" s="50" t="n">
        <v>131</v>
      </c>
      <c r="N83" s="50" t="n">
        <v>38</v>
      </c>
      <c r="O83" s="50" t="n">
        <v>-5.608</v>
      </c>
      <c r="P83" s="50" t="n">
        <v>60</v>
      </c>
      <c r="Q83" s="50" t="n">
        <v>53</v>
      </c>
      <c r="R83" s="50" t="n">
        <v>9</v>
      </c>
      <c r="S83" s="50" t="n">
        <v>1</v>
      </c>
      <c r="T83" s="50" t="n">
        <v>0</v>
      </c>
      <c r="U83" s="50" t="n">
        <v>0</v>
      </c>
      <c r="V83" s="50" t="n">
        <v>4</v>
      </c>
      <c r="W83" s="50" t="n">
        <v>0</v>
      </c>
      <c r="X83" s="50" t="n">
        <v>0</v>
      </c>
      <c r="Y83" s="50" t="n">
        <v>24</v>
      </c>
      <c r="Z83" s="50" t="n">
        <v>10.35</v>
      </c>
      <c r="AA83" s="50" t="n">
        <v>56</v>
      </c>
      <c r="AB83" s="50" t="n">
        <v>10.796</v>
      </c>
      <c r="AC83" s="50" t="n">
        <v>32</v>
      </c>
      <c r="AD83" s="50" t="n">
        <v>1</v>
      </c>
      <c r="AE83" s="50" t="n">
        <v>15</v>
      </c>
      <c r="AF83" s="50" t="n">
        <v>31</v>
      </c>
      <c r="AG83" s="50" t="n">
        <v>2658.1</v>
      </c>
      <c r="AH83" s="50" t="n">
        <v>5</v>
      </c>
      <c r="AI83" s="50" t="n">
        <v>91</v>
      </c>
      <c r="AJ83" s="50" t="n">
        <v>6996.2</v>
      </c>
      <c r="AK83" s="50" t="n">
        <v>65</v>
      </c>
    </row>
    <row r="84" customFormat="false" ht="15" hidden="false" customHeight="false" outlineLevel="0" collapsed="false">
      <c r="A84" s="50" t="s">
        <v>850</v>
      </c>
      <c r="B84" s="50" t="s">
        <v>48</v>
      </c>
      <c r="C84" s="50" t="s">
        <v>143</v>
      </c>
      <c r="D84" s="50" t="n">
        <v>672016</v>
      </c>
      <c r="E84" s="50" t="n">
        <v>9</v>
      </c>
      <c r="F84" s="50" t="s">
        <v>58</v>
      </c>
      <c r="G84" s="50" t="n">
        <v>114</v>
      </c>
      <c r="H84" s="50" t="n">
        <v>48</v>
      </c>
      <c r="I84" s="50" t="n">
        <v>13</v>
      </c>
      <c r="J84" s="50" t="n">
        <v>57</v>
      </c>
      <c r="K84" s="50" t="n">
        <v>37</v>
      </c>
      <c r="L84" s="50" t="n">
        <v>6</v>
      </c>
      <c r="M84" s="50" t="n">
        <v>57</v>
      </c>
      <c r="N84" s="50" t="n">
        <v>11</v>
      </c>
      <c r="O84" s="50" t="n">
        <v>-3.37</v>
      </c>
      <c r="P84" s="50" t="n">
        <v>27</v>
      </c>
      <c r="Q84" s="50" t="n">
        <v>23</v>
      </c>
      <c r="R84" s="50" t="n">
        <v>3</v>
      </c>
      <c r="S84" s="50" t="n">
        <v>0</v>
      </c>
      <c r="T84" s="50" t="n">
        <v>0</v>
      </c>
      <c r="U84" s="50" t="n">
        <v>0</v>
      </c>
      <c r="V84" s="50" t="n">
        <v>4</v>
      </c>
      <c r="W84" s="50" t="n">
        <v>0</v>
      </c>
      <c r="X84" s="50" t="n">
        <v>0</v>
      </c>
      <c r="Y84" s="50" t="n">
        <v>5</v>
      </c>
      <c r="Z84" s="50" t="n">
        <v>5.5</v>
      </c>
      <c r="AA84" s="50" t="n">
        <v>27</v>
      </c>
      <c r="AB84" s="50" t="n">
        <v>6.551</v>
      </c>
      <c r="AC84" s="50" t="n">
        <v>18</v>
      </c>
      <c r="AD84" s="50" t="n">
        <v>0</v>
      </c>
      <c r="AE84" s="50" t="n">
        <v>3</v>
      </c>
      <c r="AF84" s="50" t="n">
        <v>18</v>
      </c>
      <c r="AG84" s="50" t="n">
        <v>1438.9</v>
      </c>
      <c r="AH84" s="50" t="n">
        <v>2</v>
      </c>
      <c r="AI84" s="50" t="n">
        <v>41</v>
      </c>
      <c r="AJ84" s="50" t="n">
        <v>3134.8</v>
      </c>
      <c r="AK84" s="50" t="n">
        <v>27</v>
      </c>
    </row>
    <row r="85" customFormat="false" ht="15" hidden="false" customHeight="false" outlineLevel="0" collapsed="false">
      <c r="A85" s="50" t="s">
        <v>851</v>
      </c>
      <c r="B85" s="50" t="s">
        <v>48</v>
      </c>
      <c r="C85" s="50" t="s">
        <v>145</v>
      </c>
      <c r="D85" s="50" t="n">
        <v>661531</v>
      </c>
      <c r="E85" s="50" t="n">
        <v>7</v>
      </c>
      <c r="F85" s="50" t="s">
        <v>56</v>
      </c>
      <c r="G85" s="50" t="n">
        <v>35</v>
      </c>
      <c r="H85" s="50" t="n">
        <v>16</v>
      </c>
      <c r="I85" s="50" t="n">
        <v>5</v>
      </c>
      <c r="J85" s="50" t="n">
        <v>17</v>
      </c>
      <c r="K85" s="50" t="n">
        <v>12</v>
      </c>
      <c r="L85" s="50" t="n">
        <v>4</v>
      </c>
      <c r="M85" s="50" t="n">
        <v>18</v>
      </c>
      <c r="N85" s="50" t="n">
        <v>4</v>
      </c>
      <c r="O85" s="50" t="n">
        <v>0.134</v>
      </c>
      <c r="P85" s="50" t="n">
        <v>8</v>
      </c>
      <c r="Q85" s="50" t="n">
        <v>8</v>
      </c>
      <c r="R85" s="50" t="n">
        <v>2</v>
      </c>
      <c r="S85" s="50" t="n">
        <v>0</v>
      </c>
      <c r="T85" s="50" t="n">
        <v>0</v>
      </c>
      <c r="U85" s="50" t="n">
        <v>1</v>
      </c>
      <c r="V85" s="50" t="n">
        <v>0</v>
      </c>
      <c r="W85" s="50" t="n">
        <v>0</v>
      </c>
      <c r="X85" s="50" t="n">
        <v>0</v>
      </c>
      <c r="Y85" s="50" t="n">
        <v>2</v>
      </c>
      <c r="Z85" s="50" t="n">
        <v>2.9</v>
      </c>
      <c r="AA85" s="50" t="n">
        <v>8</v>
      </c>
      <c r="AB85" s="50" t="n">
        <v>2.788</v>
      </c>
      <c r="AC85" s="50" t="n">
        <v>6</v>
      </c>
      <c r="AD85" s="50" t="n">
        <v>1</v>
      </c>
      <c r="AE85" s="50" t="n">
        <v>3</v>
      </c>
      <c r="AF85" s="50" t="n">
        <v>6</v>
      </c>
      <c r="AG85" s="50" t="n">
        <v>540.3</v>
      </c>
      <c r="AH85" s="50" t="n">
        <v>1</v>
      </c>
      <c r="AI85" s="50" t="n">
        <v>14</v>
      </c>
      <c r="AJ85" s="50" t="n">
        <v>1002.3</v>
      </c>
      <c r="AK85" s="50" t="n">
        <v>2</v>
      </c>
    </row>
    <row r="86" customFormat="false" ht="15" hidden="false" customHeight="false" outlineLevel="0" collapsed="false">
      <c r="A86" s="50" t="s">
        <v>851</v>
      </c>
      <c r="B86" s="50" t="s">
        <v>48</v>
      </c>
      <c r="C86" s="50" t="s">
        <v>145</v>
      </c>
      <c r="D86" s="50" t="n">
        <v>661531</v>
      </c>
      <c r="E86" s="50" t="n">
        <v>8</v>
      </c>
      <c r="F86" s="50" t="s">
        <v>57</v>
      </c>
      <c r="G86" s="50" t="n">
        <v>166</v>
      </c>
      <c r="H86" s="50" t="n">
        <v>84</v>
      </c>
      <c r="I86" s="50" t="n">
        <v>25</v>
      </c>
      <c r="J86" s="50" t="n">
        <v>86</v>
      </c>
      <c r="K86" s="50" t="n">
        <v>58</v>
      </c>
      <c r="L86" s="50" t="n">
        <v>12</v>
      </c>
      <c r="M86" s="50" t="n">
        <v>80</v>
      </c>
      <c r="N86" s="50" t="n">
        <v>26</v>
      </c>
      <c r="O86" s="50" t="n">
        <v>-1.599</v>
      </c>
      <c r="P86" s="50" t="n">
        <v>45</v>
      </c>
      <c r="Q86" s="50" t="n">
        <v>44</v>
      </c>
      <c r="R86" s="50" t="n">
        <v>10</v>
      </c>
      <c r="S86" s="50" t="n">
        <v>0</v>
      </c>
      <c r="T86" s="50" t="n">
        <v>0</v>
      </c>
      <c r="U86" s="50" t="n">
        <v>4</v>
      </c>
      <c r="V86" s="50" t="n">
        <v>1</v>
      </c>
      <c r="W86" s="50" t="n">
        <v>0</v>
      </c>
      <c r="X86" s="50" t="n">
        <v>0</v>
      </c>
      <c r="Y86" s="50" t="n">
        <v>12</v>
      </c>
      <c r="Z86" s="50" t="n">
        <v>14.1</v>
      </c>
      <c r="AA86" s="50" t="n">
        <v>45</v>
      </c>
      <c r="AB86" s="50" t="n">
        <v>13.903</v>
      </c>
      <c r="AC86" s="50" t="n">
        <v>32</v>
      </c>
      <c r="AD86" s="50" t="n">
        <v>4</v>
      </c>
      <c r="AE86" s="50" t="n">
        <v>9</v>
      </c>
      <c r="AF86" s="50" t="n">
        <v>32</v>
      </c>
      <c r="AG86" s="50" t="n">
        <v>2790.3</v>
      </c>
      <c r="AH86" s="50" t="n">
        <v>15</v>
      </c>
      <c r="AI86" s="50" t="n">
        <v>76</v>
      </c>
      <c r="AJ86" s="50" t="n">
        <v>5340.5</v>
      </c>
      <c r="AK86" s="50" t="n">
        <v>5</v>
      </c>
    </row>
    <row r="87" customFormat="false" ht="15" hidden="false" customHeight="false" outlineLevel="0" collapsed="false">
      <c r="A87" s="50" t="s">
        <v>851</v>
      </c>
      <c r="B87" s="50" t="s">
        <v>48</v>
      </c>
      <c r="C87" s="50" t="s">
        <v>145</v>
      </c>
      <c r="D87" s="50" t="n">
        <v>661531</v>
      </c>
      <c r="E87" s="50" t="n">
        <v>9</v>
      </c>
      <c r="F87" s="50" t="s">
        <v>58</v>
      </c>
      <c r="G87" s="50" t="n">
        <v>121</v>
      </c>
      <c r="H87" s="50" t="n">
        <v>61</v>
      </c>
      <c r="I87" s="50" t="n">
        <v>16</v>
      </c>
      <c r="J87" s="50" t="n">
        <v>64</v>
      </c>
      <c r="K87" s="50" t="n">
        <v>42</v>
      </c>
      <c r="L87" s="50" t="n">
        <v>8</v>
      </c>
      <c r="M87" s="50" t="n">
        <v>57</v>
      </c>
      <c r="N87" s="50" t="n">
        <v>19</v>
      </c>
      <c r="O87" s="50" t="n">
        <v>-4.671</v>
      </c>
      <c r="P87" s="50" t="n">
        <v>32</v>
      </c>
      <c r="Q87" s="50" t="n">
        <v>28</v>
      </c>
      <c r="R87" s="50" t="n">
        <v>2</v>
      </c>
      <c r="S87" s="50" t="n">
        <v>1</v>
      </c>
      <c r="T87" s="50" t="n">
        <v>0</v>
      </c>
      <c r="U87" s="50" t="n">
        <v>0</v>
      </c>
      <c r="V87" s="50" t="n">
        <v>3</v>
      </c>
      <c r="W87" s="50" t="n">
        <v>1</v>
      </c>
      <c r="X87" s="50" t="n">
        <v>0</v>
      </c>
      <c r="Y87" s="50" t="n">
        <v>7</v>
      </c>
      <c r="Z87" s="50" t="n">
        <v>4.95</v>
      </c>
      <c r="AA87" s="50" t="n">
        <v>32</v>
      </c>
      <c r="AB87" s="50" t="n">
        <v>6.971</v>
      </c>
      <c r="AC87" s="50" t="n">
        <v>21</v>
      </c>
      <c r="AD87" s="50" t="n">
        <v>0</v>
      </c>
      <c r="AE87" s="50" t="n">
        <v>6</v>
      </c>
      <c r="AF87" s="50" t="n">
        <v>21</v>
      </c>
      <c r="AG87" s="50" t="n">
        <v>1832.9</v>
      </c>
      <c r="AH87" s="50" t="n">
        <v>6</v>
      </c>
      <c r="AI87" s="50" t="n">
        <v>52</v>
      </c>
      <c r="AJ87" s="50" t="n">
        <v>3719</v>
      </c>
      <c r="AK87" s="50" t="n">
        <v>3</v>
      </c>
    </row>
    <row r="88" customFormat="false" ht="15" hidden="false" customHeight="false" outlineLevel="0" collapsed="false">
      <c r="A88" s="50" t="s">
        <v>852</v>
      </c>
      <c r="B88" s="50" t="s">
        <v>48</v>
      </c>
      <c r="C88" s="50" t="s">
        <v>147</v>
      </c>
      <c r="D88" s="50" t="n">
        <v>811965</v>
      </c>
      <c r="E88" s="50" t="n">
        <v>6</v>
      </c>
      <c r="F88" s="50" t="s">
        <v>55</v>
      </c>
      <c r="G88" s="50" t="n">
        <v>29</v>
      </c>
      <c r="H88" s="50" t="n">
        <v>15</v>
      </c>
      <c r="I88" s="50" t="n">
        <v>0</v>
      </c>
      <c r="J88" s="50" t="n">
        <v>15</v>
      </c>
      <c r="K88" s="50" t="n">
        <v>11</v>
      </c>
      <c r="L88" s="50" t="n">
        <v>0</v>
      </c>
      <c r="M88" s="50" t="n">
        <v>14</v>
      </c>
      <c r="N88" s="50" t="n">
        <v>4</v>
      </c>
      <c r="O88" s="50" t="n">
        <v>0.45</v>
      </c>
      <c r="P88" s="50" t="n">
        <v>7</v>
      </c>
      <c r="Q88" s="50" t="n">
        <v>7</v>
      </c>
      <c r="R88" s="50" t="n">
        <v>3</v>
      </c>
      <c r="S88" s="50" t="n">
        <v>1</v>
      </c>
      <c r="T88" s="50" t="n">
        <v>0</v>
      </c>
      <c r="U88" s="50" t="n">
        <v>0</v>
      </c>
      <c r="V88" s="50" t="n">
        <v>0</v>
      </c>
      <c r="W88" s="50" t="n">
        <v>0</v>
      </c>
      <c r="X88" s="50" t="n">
        <v>0</v>
      </c>
      <c r="Y88" s="50" t="n">
        <v>0</v>
      </c>
      <c r="Z88" s="50" t="n">
        <v>3.05</v>
      </c>
      <c r="AA88" s="50" t="n">
        <v>7</v>
      </c>
      <c r="AB88" s="50" t="n">
        <v>2.35</v>
      </c>
      <c r="AC88" s="50" t="n">
        <v>7</v>
      </c>
      <c r="AD88" s="50" t="n">
        <v>0</v>
      </c>
      <c r="AE88" s="50" t="n">
        <v>1</v>
      </c>
      <c r="AF88" s="50" t="n">
        <v>7</v>
      </c>
      <c r="AG88" s="50" t="n">
        <v>585.5</v>
      </c>
      <c r="AH88" s="50" t="n">
        <v>3</v>
      </c>
      <c r="AI88" s="50" t="n">
        <v>15</v>
      </c>
      <c r="AJ88" s="50" t="n">
        <v>1013.8</v>
      </c>
      <c r="AK88" s="50" t="n">
        <v>1</v>
      </c>
    </row>
    <row r="89" customFormat="false" ht="15" hidden="false" customHeight="false" outlineLevel="0" collapsed="false">
      <c r="A89" s="50" t="s">
        <v>852</v>
      </c>
      <c r="B89" s="50" t="s">
        <v>48</v>
      </c>
      <c r="C89" s="50" t="s">
        <v>147</v>
      </c>
      <c r="D89" s="50" t="n">
        <v>811965</v>
      </c>
      <c r="E89" s="50" t="n">
        <v>7</v>
      </c>
      <c r="F89" s="50" t="s">
        <v>56</v>
      </c>
      <c r="G89" s="50" t="n">
        <v>197</v>
      </c>
      <c r="H89" s="50" t="n">
        <v>108</v>
      </c>
      <c r="I89" s="50" t="n">
        <v>17</v>
      </c>
      <c r="J89" s="50" t="n">
        <v>100</v>
      </c>
      <c r="K89" s="50" t="n">
        <v>67</v>
      </c>
      <c r="L89" s="50" t="n">
        <v>9</v>
      </c>
      <c r="M89" s="50" t="n">
        <v>96</v>
      </c>
      <c r="N89" s="50" t="n">
        <v>40</v>
      </c>
      <c r="O89" s="50" t="n">
        <v>5.044</v>
      </c>
      <c r="P89" s="50" t="n">
        <v>55</v>
      </c>
      <c r="Q89" s="50" t="n">
        <v>53</v>
      </c>
      <c r="R89" s="50" t="n">
        <v>22</v>
      </c>
      <c r="S89" s="50" t="n">
        <v>6</v>
      </c>
      <c r="T89" s="50" t="n">
        <v>0</v>
      </c>
      <c r="U89" s="50" t="n">
        <v>1</v>
      </c>
      <c r="V89" s="50" t="n">
        <v>1</v>
      </c>
      <c r="W89" s="50" t="n">
        <v>1</v>
      </c>
      <c r="X89" s="50" t="n">
        <v>0</v>
      </c>
      <c r="Y89" s="50" t="n">
        <v>7</v>
      </c>
      <c r="Z89" s="50" t="n">
        <v>24.4</v>
      </c>
      <c r="AA89" s="50" t="n">
        <v>54</v>
      </c>
      <c r="AB89" s="50" t="n">
        <v>17.615</v>
      </c>
      <c r="AC89" s="50" t="n">
        <v>46</v>
      </c>
      <c r="AD89" s="50" t="n">
        <v>1</v>
      </c>
      <c r="AE89" s="50" t="n">
        <v>20</v>
      </c>
      <c r="AF89" s="50" t="n">
        <v>46</v>
      </c>
      <c r="AG89" s="50" t="n">
        <v>4148.7</v>
      </c>
      <c r="AH89" s="50" t="n">
        <v>17</v>
      </c>
      <c r="AI89" s="50" t="n">
        <v>93</v>
      </c>
      <c r="AJ89" s="50" t="n">
        <v>6359</v>
      </c>
      <c r="AK89" s="50" t="n">
        <v>8</v>
      </c>
    </row>
    <row r="90" customFormat="false" ht="15" hidden="false" customHeight="false" outlineLevel="0" collapsed="false">
      <c r="A90" s="50" t="s">
        <v>852</v>
      </c>
      <c r="B90" s="50" t="s">
        <v>48</v>
      </c>
      <c r="C90" s="50" t="s">
        <v>147</v>
      </c>
      <c r="D90" s="50" t="n">
        <v>811965</v>
      </c>
      <c r="E90" s="50" t="n">
        <v>9</v>
      </c>
      <c r="F90" s="50" t="s">
        <v>58</v>
      </c>
      <c r="G90" s="50" t="n">
        <v>36</v>
      </c>
      <c r="H90" s="50" t="n">
        <v>20</v>
      </c>
      <c r="I90" s="50" t="n">
        <v>6</v>
      </c>
      <c r="J90" s="50" t="n">
        <v>17</v>
      </c>
      <c r="K90" s="50" t="n">
        <v>12</v>
      </c>
      <c r="L90" s="50" t="n">
        <v>1</v>
      </c>
      <c r="M90" s="50" t="n">
        <v>19</v>
      </c>
      <c r="N90" s="50" t="n">
        <v>8</v>
      </c>
      <c r="O90" s="50" t="n">
        <v>-1.988</v>
      </c>
      <c r="P90" s="50" t="n">
        <v>12</v>
      </c>
      <c r="Q90" s="50" t="n">
        <v>11</v>
      </c>
      <c r="R90" s="50" t="n">
        <v>1</v>
      </c>
      <c r="S90" s="50" t="n">
        <v>0</v>
      </c>
      <c r="T90" s="50" t="n">
        <v>0</v>
      </c>
      <c r="U90" s="50" t="n">
        <v>0</v>
      </c>
      <c r="V90" s="50" t="n">
        <v>1</v>
      </c>
      <c r="W90" s="50" t="n">
        <v>0</v>
      </c>
      <c r="X90" s="50" t="n">
        <v>0</v>
      </c>
      <c r="Y90" s="50" t="n">
        <v>3</v>
      </c>
      <c r="Z90" s="50" t="n">
        <v>1.6</v>
      </c>
      <c r="AA90" s="50" t="n">
        <v>12</v>
      </c>
      <c r="AB90" s="50" t="n">
        <v>2.76</v>
      </c>
      <c r="AC90" s="50" t="n">
        <v>8</v>
      </c>
      <c r="AD90" s="50" t="n">
        <v>0</v>
      </c>
      <c r="AE90" s="50" t="n">
        <v>2</v>
      </c>
      <c r="AF90" s="50" t="n">
        <v>8</v>
      </c>
      <c r="AG90" s="50" t="n">
        <v>714.4</v>
      </c>
      <c r="AH90" s="50" t="n">
        <v>3</v>
      </c>
      <c r="AI90" s="50" t="n">
        <v>15</v>
      </c>
      <c r="AJ90" s="50" t="n">
        <v>1002.6</v>
      </c>
      <c r="AK90" s="50" t="n">
        <v>1</v>
      </c>
    </row>
    <row r="91" customFormat="false" ht="15" hidden="false" customHeight="false" outlineLevel="0" collapsed="false">
      <c r="A91" s="50" t="s">
        <v>853</v>
      </c>
      <c r="B91" s="50" t="s">
        <v>48</v>
      </c>
      <c r="C91" s="50" t="s">
        <v>149</v>
      </c>
      <c r="D91" s="50" t="n">
        <v>642851</v>
      </c>
      <c r="E91" s="50" t="n">
        <v>4</v>
      </c>
      <c r="F91" s="50" t="s">
        <v>53</v>
      </c>
      <c r="G91" s="50" t="n">
        <v>126</v>
      </c>
      <c r="H91" s="50" t="n">
        <v>73</v>
      </c>
      <c r="I91" s="50" t="n">
        <v>16</v>
      </c>
      <c r="J91" s="50" t="n">
        <v>66</v>
      </c>
      <c r="K91" s="50" t="n">
        <v>47</v>
      </c>
      <c r="L91" s="50" t="n">
        <v>6</v>
      </c>
      <c r="M91" s="50" t="n">
        <v>60</v>
      </c>
      <c r="N91" s="50" t="n">
        <v>26</v>
      </c>
      <c r="O91" s="50" t="n">
        <v>-5.069</v>
      </c>
      <c r="P91" s="50" t="n">
        <v>35</v>
      </c>
      <c r="Q91" s="50" t="n">
        <v>32</v>
      </c>
      <c r="R91" s="50" t="n">
        <v>3</v>
      </c>
      <c r="S91" s="50" t="n">
        <v>0</v>
      </c>
      <c r="T91" s="50" t="n">
        <v>0</v>
      </c>
      <c r="U91" s="50" t="n">
        <v>0</v>
      </c>
      <c r="V91" s="50" t="n">
        <v>2</v>
      </c>
      <c r="W91" s="50" t="n">
        <v>0</v>
      </c>
      <c r="X91" s="50" t="n">
        <v>0</v>
      </c>
      <c r="Y91" s="50" t="n">
        <v>6</v>
      </c>
      <c r="Z91" s="50" t="n">
        <v>4.1</v>
      </c>
      <c r="AA91" s="50" t="n">
        <v>34</v>
      </c>
      <c r="AB91" s="50" t="n">
        <v>10.536</v>
      </c>
      <c r="AC91" s="50" t="n">
        <v>27</v>
      </c>
      <c r="AD91" s="50" t="n">
        <v>2</v>
      </c>
      <c r="AE91" s="50" t="n">
        <v>7</v>
      </c>
      <c r="AF91" s="50" t="n">
        <v>27</v>
      </c>
      <c r="AG91" s="50" t="n">
        <v>2231.6</v>
      </c>
      <c r="AH91" s="50" t="n">
        <v>8</v>
      </c>
      <c r="AI91" s="50" t="n">
        <v>63</v>
      </c>
      <c r="AJ91" s="50" t="n">
        <v>4495.7</v>
      </c>
      <c r="AK91" s="50" t="n">
        <v>13</v>
      </c>
    </row>
    <row r="92" customFormat="false" ht="15" hidden="false" customHeight="false" outlineLevel="0" collapsed="false">
      <c r="A92" s="50" t="s">
        <v>853</v>
      </c>
      <c r="B92" s="50" t="s">
        <v>48</v>
      </c>
      <c r="C92" s="50" t="s">
        <v>149</v>
      </c>
      <c r="D92" s="50" t="n">
        <v>642851</v>
      </c>
      <c r="E92" s="50" t="n">
        <v>5</v>
      </c>
      <c r="F92" s="50" t="s">
        <v>54</v>
      </c>
      <c r="G92" s="50" t="n">
        <v>28</v>
      </c>
      <c r="H92" s="50" t="n">
        <v>13</v>
      </c>
      <c r="I92" s="50" t="n">
        <v>6</v>
      </c>
      <c r="J92" s="50" t="n">
        <v>11</v>
      </c>
      <c r="K92" s="50" t="n">
        <v>7</v>
      </c>
      <c r="L92" s="50" t="n">
        <v>3</v>
      </c>
      <c r="M92" s="50" t="n">
        <v>17</v>
      </c>
      <c r="N92" s="50" t="n">
        <v>6</v>
      </c>
      <c r="O92" s="50" t="n">
        <v>-1.594</v>
      </c>
      <c r="P92" s="50" t="n">
        <v>8</v>
      </c>
      <c r="Q92" s="50" t="n">
        <v>7</v>
      </c>
      <c r="R92" s="50" t="n">
        <v>0</v>
      </c>
      <c r="S92" s="50" t="n">
        <v>0</v>
      </c>
      <c r="T92" s="50" t="n">
        <v>0</v>
      </c>
      <c r="U92" s="50" t="n">
        <v>0</v>
      </c>
      <c r="V92" s="50" t="n">
        <v>1</v>
      </c>
      <c r="W92" s="50" t="n">
        <v>0</v>
      </c>
      <c r="X92" s="50" t="n">
        <v>0</v>
      </c>
      <c r="Y92" s="50" t="n">
        <v>4</v>
      </c>
      <c r="Z92" s="50" t="n">
        <v>0.7</v>
      </c>
      <c r="AA92" s="50" t="n">
        <v>8</v>
      </c>
      <c r="AB92" s="50" t="n">
        <v>1.418</v>
      </c>
      <c r="AC92" s="50" t="n">
        <v>3</v>
      </c>
      <c r="AD92" s="50" t="n">
        <v>0</v>
      </c>
      <c r="AE92" s="50" t="n">
        <v>1</v>
      </c>
      <c r="AF92" s="50" t="n">
        <v>3</v>
      </c>
      <c r="AG92" s="50" t="n">
        <v>271.8</v>
      </c>
      <c r="AH92" s="50" t="n">
        <v>1</v>
      </c>
      <c r="AI92" s="50" t="n">
        <v>12</v>
      </c>
      <c r="AJ92" s="50" t="n">
        <v>863.3</v>
      </c>
      <c r="AK92" s="50" t="n">
        <v>1</v>
      </c>
    </row>
    <row r="93" customFormat="false" ht="15" hidden="false" customHeight="false" outlineLevel="0" collapsed="false">
      <c r="A93" s="50" t="s">
        <v>854</v>
      </c>
      <c r="B93" s="50" t="s">
        <v>48</v>
      </c>
      <c r="C93" s="50" t="s">
        <v>152</v>
      </c>
      <c r="D93" s="50" t="n">
        <v>683021</v>
      </c>
      <c r="E93" s="50" t="n">
        <v>5</v>
      </c>
      <c r="F93" s="50" t="s">
        <v>54</v>
      </c>
      <c r="G93" s="50" t="n">
        <v>16</v>
      </c>
      <c r="H93" s="50" t="n">
        <v>8</v>
      </c>
      <c r="I93" s="50" t="n">
        <v>1</v>
      </c>
      <c r="J93" s="50" t="n">
        <v>10</v>
      </c>
      <c r="K93" s="50" t="n">
        <v>6</v>
      </c>
      <c r="L93" s="50" t="n">
        <v>1</v>
      </c>
      <c r="M93" s="50" t="n">
        <v>6</v>
      </c>
      <c r="N93" s="50" t="n">
        <v>2</v>
      </c>
      <c r="O93" s="50" t="n">
        <v>0.108</v>
      </c>
      <c r="P93" s="50" t="n">
        <v>5</v>
      </c>
      <c r="Q93" s="50" t="n">
        <v>5</v>
      </c>
      <c r="R93" s="50" t="n">
        <v>2</v>
      </c>
      <c r="S93" s="50" t="n">
        <v>0</v>
      </c>
      <c r="T93" s="50" t="n">
        <v>0</v>
      </c>
      <c r="U93" s="50" t="n">
        <v>0</v>
      </c>
      <c r="V93" s="50" t="n">
        <v>0</v>
      </c>
      <c r="W93" s="50" t="n">
        <v>0</v>
      </c>
      <c r="X93" s="50" t="n">
        <v>0</v>
      </c>
      <c r="Y93" s="50" t="n">
        <v>1</v>
      </c>
      <c r="Z93" s="50" t="n">
        <v>1.8</v>
      </c>
      <c r="AA93" s="50" t="n">
        <v>5</v>
      </c>
      <c r="AB93" s="50" t="n">
        <v>1.162</v>
      </c>
      <c r="AC93" s="50" t="n">
        <v>4</v>
      </c>
      <c r="AD93" s="50" t="n">
        <v>0</v>
      </c>
      <c r="AE93" s="50" t="n">
        <v>0</v>
      </c>
      <c r="AF93" s="50" t="n">
        <v>4</v>
      </c>
      <c r="AG93" s="50" t="n">
        <v>355.1</v>
      </c>
      <c r="AH93" s="50" t="n">
        <v>1</v>
      </c>
      <c r="AI93" s="50" t="n">
        <v>7</v>
      </c>
      <c r="AJ93" s="50" t="n">
        <v>439.4</v>
      </c>
      <c r="AK93" s="50" t="n">
        <v>0</v>
      </c>
    </row>
    <row r="94" customFormat="false" ht="15" hidden="false" customHeight="false" outlineLevel="0" collapsed="false">
      <c r="A94" s="50" t="s">
        <v>854</v>
      </c>
      <c r="B94" s="50" t="s">
        <v>48</v>
      </c>
      <c r="C94" s="50" t="s">
        <v>152</v>
      </c>
      <c r="D94" s="50" t="n">
        <v>683021</v>
      </c>
      <c r="E94" s="50" t="n">
        <v>8</v>
      </c>
      <c r="F94" s="50" t="s">
        <v>57</v>
      </c>
      <c r="G94" s="50" t="n">
        <v>15</v>
      </c>
      <c r="H94" s="50" t="n">
        <v>7</v>
      </c>
      <c r="I94" s="50" t="n">
        <v>1</v>
      </c>
      <c r="J94" s="50" t="n">
        <v>11</v>
      </c>
      <c r="K94" s="50" t="n">
        <v>5</v>
      </c>
      <c r="L94" s="50" t="n">
        <v>1</v>
      </c>
      <c r="M94" s="50" t="n">
        <v>4</v>
      </c>
      <c r="N94" s="50" t="n">
        <v>2</v>
      </c>
      <c r="O94" s="50" t="n">
        <v>0.196</v>
      </c>
      <c r="P94" s="50" t="n">
        <v>3</v>
      </c>
      <c r="Q94" s="50" t="n">
        <v>3</v>
      </c>
      <c r="R94" s="50" t="n">
        <v>1</v>
      </c>
      <c r="S94" s="50" t="n">
        <v>1</v>
      </c>
      <c r="T94" s="50" t="n">
        <v>0</v>
      </c>
      <c r="U94" s="50" t="n">
        <v>0</v>
      </c>
      <c r="V94" s="50" t="n">
        <v>0</v>
      </c>
      <c r="W94" s="50" t="n">
        <v>0</v>
      </c>
      <c r="X94" s="50" t="n">
        <v>0</v>
      </c>
      <c r="Y94" s="50" t="n">
        <v>0</v>
      </c>
      <c r="Z94" s="50" t="n">
        <v>1.25</v>
      </c>
      <c r="AA94" s="50" t="n">
        <v>3</v>
      </c>
      <c r="AB94" s="50" t="n">
        <v>1.062</v>
      </c>
      <c r="AC94" s="50" t="n">
        <v>3</v>
      </c>
      <c r="AD94" s="50" t="n">
        <v>0</v>
      </c>
      <c r="AE94" s="50" t="n">
        <v>1</v>
      </c>
      <c r="AF94" s="50" t="n">
        <v>3</v>
      </c>
      <c r="AG94" s="50" t="n">
        <v>266.9</v>
      </c>
      <c r="AH94" s="50" t="n">
        <v>1</v>
      </c>
      <c r="AI94" s="50" t="n">
        <v>6</v>
      </c>
      <c r="AJ94" s="50" t="n">
        <v>406</v>
      </c>
      <c r="AK94" s="50" t="n">
        <v>1</v>
      </c>
    </row>
    <row r="95" customFormat="false" ht="15" hidden="false" customHeight="false" outlineLevel="0" collapsed="false">
      <c r="A95" s="50" t="s">
        <v>854</v>
      </c>
      <c r="B95" s="50" t="s">
        <v>48</v>
      </c>
      <c r="C95" s="50" t="s">
        <v>152</v>
      </c>
      <c r="D95" s="50" t="n">
        <v>683021</v>
      </c>
      <c r="E95" s="50" t="n">
        <v>9</v>
      </c>
      <c r="F95" s="50" t="s">
        <v>58</v>
      </c>
      <c r="G95" s="50" t="n">
        <v>100</v>
      </c>
      <c r="H95" s="50" t="n">
        <v>43</v>
      </c>
      <c r="I95" s="50" t="n">
        <v>4</v>
      </c>
      <c r="J95" s="50" t="n">
        <v>49</v>
      </c>
      <c r="K95" s="50" t="n">
        <v>33</v>
      </c>
      <c r="L95" s="50" t="n">
        <v>2</v>
      </c>
      <c r="M95" s="50" t="n">
        <v>51</v>
      </c>
      <c r="N95" s="50" t="n">
        <v>10</v>
      </c>
      <c r="O95" s="50" t="n">
        <v>0.474</v>
      </c>
      <c r="P95" s="50" t="n">
        <v>21</v>
      </c>
      <c r="Q95" s="50" t="n">
        <v>18</v>
      </c>
      <c r="R95" s="50" t="n">
        <v>6</v>
      </c>
      <c r="S95" s="50" t="n">
        <v>0</v>
      </c>
      <c r="T95" s="50" t="n">
        <v>0</v>
      </c>
      <c r="U95" s="50" t="n">
        <v>0</v>
      </c>
      <c r="V95" s="50" t="n">
        <v>3</v>
      </c>
      <c r="W95" s="50" t="n">
        <v>0</v>
      </c>
      <c r="X95" s="50" t="n">
        <v>0</v>
      </c>
      <c r="Y95" s="50" t="n">
        <v>5</v>
      </c>
      <c r="Z95" s="50" t="n">
        <v>7.5</v>
      </c>
      <c r="AA95" s="50" t="n">
        <v>21</v>
      </c>
      <c r="AB95" s="50" t="n">
        <v>7.325</v>
      </c>
      <c r="AC95" s="50" t="n">
        <v>13</v>
      </c>
      <c r="AD95" s="50" t="n">
        <v>0</v>
      </c>
      <c r="AE95" s="50" t="n">
        <v>5</v>
      </c>
      <c r="AF95" s="50" t="n">
        <v>13</v>
      </c>
      <c r="AG95" s="50" t="n">
        <v>1180.9</v>
      </c>
      <c r="AH95" s="50" t="n">
        <v>5</v>
      </c>
      <c r="AI95" s="50" t="n">
        <v>39</v>
      </c>
      <c r="AJ95" s="50" t="n">
        <v>2522.8</v>
      </c>
      <c r="AK95" s="50" t="n">
        <v>0</v>
      </c>
    </row>
    <row r="96" customFormat="false" ht="15" hidden="false" customHeight="false" outlineLevel="0" collapsed="false">
      <c r="A96" s="50" t="s">
        <v>855</v>
      </c>
      <c r="B96" s="50" t="s">
        <v>48</v>
      </c>
      <c r="C96" s="50" t="s">
        <v>155</v>
      </c>
      <c r="D96" s="50" t="n">
        <v>608841</v>
      </c>
      <c r="E96" s="50" t="n">
        <v>6</v>
      </c>
      <c r="F96" s="50" t="s">
        <v>55</v>
      </c>
      <c r="G96" s="50" t="n">
        <v>58</v>
      </c>
      <c r="H96" s="50" t="n">
        <v>24</v>
      </c>
      <c r="I96" s="50" t="n">
        <v>3</v>
      </c>
      <c r="J96" s="50" t="n">
        <v>24</v>
      </c>
      <c r="K96" s="50" t="n">
        <v>14</v>
      </c>
      <c r="L96" s="50" t="n">
        <v>2</v>
      </c>
      <c r="M96" s="50" t="n">
        <v>34</v>
      </c>
      <c r="N96" s="50" t="n">
        <v>10</v>
      </c>
      <c r="O96" s="50" t="n">
        <v>-1.403</v>
      </c>
      <c r="P96" s="50" t="n">
        <v>18</v>
      </c>
      <c r="Q96" s="50" t="n">
        <v>14</v>
      </c>
      <c r="R96" s="50" t="n">
        <v>2</v>
      </c>
      <c r="S96" s="50" t="n">
        <v>0</v>
      </c>
      <c r="T96" s="50" t="n">
        <v>0</v>
      </c>
      <c r="U96" s="50" t="n">
        <v>0</v>
      </c>
      <c r="V96" s="50" t="n">
        <v>3</v>
      </c>
      <c r="W96" s="50" t="n">
        <v>0</v>
      </c>
      <c r="X96" s="50" t="n">
        <v>1</v>
      </c>
      <c r="Y96" s="50" t="n">
        <v>2</v>
      </c>
      <c r="Z96" s="50" t="n">
        <v>3.9</v>
      </c>
      <c r="AA96" s="50" t="n">
        <v>18</v>
      </c>
      <c r="AB96" s="50" t="n">
        <v>6.282</v>
      </c>
      <c r="AC96" s="50" t="n">
        <v>13</v>
      </c>
      <c r="AD96" s="50" t="n">
        <v>0</v>
      </c>
      <c r="AE96" s="50" t="n">
        <v>8</v>
      </c>
      <c r="AF96" s="50" t="n">
        <v>13</v>
      </c>
      <c r="AG96" s="50" t="n">
        <v>1201.1</v>
      </c>
      <c r="AH96" s="50" t="n">
        <v>2</v>
      </c>
      <c r="AI96" s="50" t="n">
        <v>21</v>
      </c>
      <c r="AJ96" s="50" t="n">
        <v>1489.4</v>
      </c>
      <c r="AK96" s="50" t="n">
        <v>6</v>
      </c>
    </row>
    <row r="97" customFormat="false" ht="15" hidden="false" customHeight="false" outlineLevel="0" collapsed="false">
      <c r="A97" s="50" t="s">
        <v>855</v>
      </c>
      <c r="B97" s="50" t="s">
        <v>48</v>
      </c>
      <c r="C97" s="50" t="s">
        <v>155</v>
      </c>
      <c r="D97" s="50" t="n">
        <v>608841</v>
      </c>
      <c r="E97" s="50" t="n">
        <v>7</v>
      </c>
      <c r="F97" s="50" t="s">
        <v>56</v>
      </c>
      <c r="G97" s="50" t="n">
        <v>18</v>
      </c>
      <c r="H97" s="50" t="n">
        <v>10</v>
      </c>
      <c r="I97" s="50" t="n">
        <v>4</v>
      </c>
      <c r="J97" s="50" t="n">
        <v>7</v>
      </c>
      <c r="K97" s="50" t="n">
        <v>5</v>
      </c>
      <c r="L97" s="50" t="n">
        <v>0</v>
      </c>
      <c r="M97" s="50" t="n">
        <v>11</v>
      </c>
      <c r="N97" s="50" t="n">
        <v>5</v>
      </c>
      <c r="O97" s="50" t="n">
        <v>-0.56</v>
      </c>
      <c r="P97" s="50" t="n">
        <v>7</v>
      </c>
      <c r="Q97" s="50" t="n">
        <v>6</v>
      </c>
      <c r="R97" s="50" t="n">
        <v>1</v>
      </c>
      <c r="S97" s="50" t="n">
        <v>0</v>
      </c>
      <c r="T97" s="50" t="n">
        <v>0</v>
      </c>
      <c r="U97" s="50" t="n">
        <v>0</v>
      </c>
      <c r="V97" s="50" t="n">
        <v>0</v>
      </c>
      <c r="W97" s="50" t="n">
        <v>1</v>
      </c>
      <c r="X97" s="50" t="n">
        <v>0</v>
      </c>
      <c r="Y97" s="50" t="n">
        <v>2</v>
      </c>
      <c r="Z97" s="50" t="n">
        <v>1.6</v>
      </c>
      <c r="AA97" s="50" t="n">
        <v>7</v>
      </c>
      <c r="AB97" s="50" t="n">
        <v>1.881</v>
      </c>
      <c r="AC97" s="50" t="n">
        <v>4</v>
      </c>
      <c r="AD97" s="50" t="n">
        <v>0</v>
      </c>
      <c r="AE97" s="50" t="n">
        <v>2</v>
      </c>
      <c r="AF97" s="50" t="n">
        <v>4</v>
      </c>
      <c r="AG97" s="50" t="n">
        <v>374.8</v>
      </c>
      <c r="AH97" s="50" t="n">
        <v>2</v>
      </c>
      <c r="AI97" s="50" t="n">
        <v>7</v>
      </c>
      <c r="AJ97" s="50" t="n">
        <v>489.3</v>
      </c>
      <c r="AK97" s="50" t="n">
        <v>2</v>
      </c>
    </row>
    <row r="98" customFormat="false" ht="15" hidden="false" customHeight="false" outlineLevel="0" collapsed="false">
      <c r="A98" s="50" t="s">
        <v>856</v>
      </c>
      <c r="B98" s="50" t="s">
        <v>48</v>
      </c>
      <c r="C98" s="50" t="s">
        <v>158</v>
      </c>
      <c r="D98" s="50" t="n">
        <v>628451</v>
      </c>
      <c r="E98" s="50" t="n">
        <v>4</v>
      </c>
      <c r="F98" s="50" t="s">
        <v>53</v>
      </c>
      <c r="G98" s="50" t="n">
        <v>54</v>
      </c>
      <c r="H98" s="50" t="n">
        <v>36</v>
      </c>
      <c r="I98" s="50" t="n">
        <v>5</v>
      </c>
      <c r="J98" s="50" t="n">
        <v>32</v>
      </c>
      <c r="K98" s="50" t="n">
        <v>26</v>
      </c>
      <c r="L98" s="50" t="n">
        <v>2</v>
      </c>
      <c r="M98" s="50" t="n">
        <v>22</v>
      </c>
      <c r="N98" s="50" t="n">
        <v>10</v>
      </c>
      <c r="O98" s="50" t="n">
        <v>-1.948</v>
      </c>
      <c r="P98" s="50" t="n">
        <v>18</v>
      </c>
      <c r="Q98" s="50" t="n">
        <v>17</v>
      </c>
      <c r="R98" s="50" t="n">
        <v>2</v>
      </c>
      <c r="S98" s="50" t="n">
        <v>0</v>
      </c>
      <c r="T98" s="50" t="n">
        <v>0</v>
      </c>
      <c r="U98" s="50" t="n">
        <v>0</v>
      </c>
      <c r="V98" s="50" t="n">
        <v>1</v>
      </c>
      <c r="W98" s="50" t="n">
        <v>0</v>
      </c>
      <c r="X98" s="50" t="n">
        <v>0</v>
      </c>
      <c r="Y98" s="50" t="n">
        <v>2</v>
      </c>
      <c r="Z98" s="50" t="n">
        <v>2.5</v>
      </c>
      <c r="AA98" s="50" t="n">
        <v>18</v>
      </c>
      <c r="AB98" s="50" t="n">
        <v>3.804</v>
      </c>
      <c r="AC98" s="50" t="n">
        <v>15</v>
      </c>
      <c r="AD98" s="50" t="n">
        <v>0</v>
      </c>
      <c r="AE98" s="50" t="n">
        <v>4</v>
      </c>
      <c r="AF98" s="50" t="n">
        <v>15</v>
      </c>
      <c r="AG98" s="50" t="n">
        <v>1310.5</v>
      </c>
      <c r="AH98" s="50" t="n">
        <v>4</v>
      </c>
      <c r="AI98" s="50" t="n">
        <v>34</v>
      </c>
      <c r="AJ98" s="50" t="n">
        <v>2377.1</v>
      </c>
      <c r="AK98" s="50" t="n">
        <v>1</v>
      </c>
    </row>
    <row r="99" customFormat="false" ht="15" hidden="false" customHeight="false" outlineLevel="0" collapsed="false">
      <c r="A99" s="50" t="s">
        <v>857</v>
      </c>
      <c r="B99" s="50" t="s">
        <v>48</v>
      </c>
      <c r="C99" s="50" t="s">
        <v>161</v>
      </c>
      <c r="D99" s="50" t="n">
        <v>680716</v>
      </c>
      <c r="E99" s="50" t="n">
        <v>7</v>
      </c>
      <c r="F99" s="50" t="s">
        <v>56</v>
      </c>
      <c r="G99" s="50" t="n">
        <v>2</v>
      </c>
      <c r="H99" s="50" t="n">
        <v>2</v>
      </c>
      <c r="I99" s="50" t="n">
        <v>1</v>
      </c>
      <c r="J99" s="50" t="n">
        <v>0</v>
      </c>
      <c r="K99" s="50" t="n">
        <v>0</v>
      </c>
      <c r="L99" s="50" t="n">
        <v>0</v>
      </c>
      <c r="M99" s="50" t="n">
        <v>2</v>
      </c>
      <c r="N99" s="50" t="n">
        <v>2</v>
      </c>
      <c r="O99" s="50" t="n">
        <v>-0.262</v>
      </c>
      <c r="P99" s="50" t="n">
        <v>1</v>
      </c>
      <c r="Q99" s="50" t="n">
        <v>1</v>
      </c>
      <c r="R99" s="50" t="n">
        <v>0</v>
      </c>
      <c r="S99" s="50" t="n">
        <v>0</v>
      </c>
      <c r="T99" s="50" t="n">
        <v>0</v>
      </c>
      <c r="U99" s="50" t="n">
        <v>0</v>
      </c>
      <c r="V99" s="50" t="n">
        <v>0</v>
      </c>
      <c r="W99" s="50" t="n">
        <v>0</v>
      </c>
      <c r="X99" s="50" t="n">
        <v>0</v>
      </c>
      <c r="Y99" s="50" t="n">
        <v>0</v>
      </c>
      <c r="Z99" s="50" t="n">
        <v>0</v>
      </c>
      <c r="AA99" s="50" t="n">
        <v>1</v>
      </c>
      <c r="AB99" s="50" t="n">
        <v>0</v>
      </c>
      <c r="AC99" s="50" t="n">
        <v>1</v>
      </c>
      <c r="AD99" s="50" t="n">
        <v>0</v>
      </c>
      <c r="AE99" s="50" t="n">
        <v>0</v>
      </c>
      <c r="AF99" s="50" t="n">
        <v>1</v>
      </c>
      <c r="AG99" s="50" t="n">
        <v>65.5</v>
      </c>
      <c r="AH99" s="50" t="n">
        <v>0</v>
      </c>
      <c r="AI99" s="50" t="n">
        <v>1</v>
      </c>
      <c r="AJ99" s="50" t="n">
        <v>69.9</v>
      </c>
      <c r="AK99" s="50" t="n">
        <v>0</v>
      </c>
    </row>
    <row r="100" customFormat="false" ht="15" hidden="false" customHeight="false" outlineLevel="0" collapsed="false">
      <c r="A100" s="50" t="s">
        <v>857</v>
      </c>
      <c r="B100" s="50" t="s">
        <v>48</v>
      </c>
      <c r="C100" s="50" t="s">
        <v>161</v>
      </c>
      <c r="D100" s="50" t="n">
        <v>680716</v>
      </c>
      <c r="E100" s="50" t="n">
        <v>8</v>
      </c>
      <c r="F100" s="50" t="s">
        <v>57</v>
      </c>
      <c r="G100" s="50" t="n">
        <v>48</v>
      </c>
      <c r="H100" s="50" t="n">
        <v>29</v>
      </c>
      <c r="I100" s="50" t="n">
        <v>9</v>
      </c>
      <c r="J100" s="50" t="n">
        <v>25</v>
      </c>
      <c r="K100" s="50" t="n">
        <v>18</v>
      </c>
      <c r="L100" s="50" t="n">
        <v>3</v>
      </c>
      <c r="M100" s="50" t="n">
        <v>23</v>
      </c>
      <c r="N100" s="50" t="n">
        <v>11</v>
      </c>
      <c r="O100" s="50" t="n">
        <v>-1.619</v>
      </c>
      <c r="P100" s="50" t="n">
        <v>12</v>
      </c>
      <c r="Q100" s="50" t="n">
        <v>11</v>
      </c>
      <c r="R100" s="50" t="n">
        <v>2</v>
      </c>
      <c r="S100" s="50" t="n">
        <v>0</v>
      </c>
      <c r="T100" s="50" t="n">
        <v>0</v>
      </c>
      <c r="U100" s="50" t="n">
        <v>0</v>
      </c>
      <c r="V100" s="50" t="n">
        <v>1</v>
      </c>
      <c r="W100" s="50" t="n">
        <v>0</v>
      </c>
      <c r="X100" s="50" t="n">
        <v>0</v>
      </c>
      <c r="Y100" s="50" t="n">
        <v>7</v>
      </c>
      <c r="Z100" s="50" t="n">
        <v>2.5</v>
      </c>
      <c r="AA100" s="50" t="n">
        <v>12</v>
      </c>
      <c r="AB100" s="50" t="n">
        <v>2.336</v>
      </c>
      <c r="AC100" s="50" t="n">
        <v>4</v>
      </c>
      <c r="AD100" s="50" t="n">
        <v>0</v>
      </c>
      <c r="AE100" s="50" t="n">
        <v>2</v>
      </c>
      <c r="AF100" s="50" t="n">
        <v>4</v>
      </c>
      <c r="AG100" s="50" t="n">
        <v>338.1</v>
      </c>
      <c r="AH100" s="50" t="n">
        <v>1</v>
      </c>
      <c r="AI100" s="50" t="n">
        <v>26</v>
      </c>
      <c r="AJ100" s="50" t="n">
        <v>1887.9</v>
      </c>
      <c r="AK100" s="50" t="n">
        <v>8</v>
      </c>
    </row>
    <row r="101" customFormat="false" ht="15" hidden="false" customHeight="false" outlineLevel="0" collapsed="false">
      <c r="A101" s="50" t="s">
        <v>858</v>
      </c>
      <c r="B101" s="50" t="s">
        <v>48</v>
      </c>
      <c r="C101" s="50" t="s">
        <v>164</v>
      </c>
      <c r="D101" s="50" t="n">
        <v>695391</v>
      </c>
      <c r="E101" s="50" t="n">
        <v>5</v>
      </c>
      <c r="F101" s="50" t="s">
        <v>54</v>
      </c>
      <c r="G101" s="50" t="n">
        <v>22</v>
      </c>
      <c r="H101" s="50" t="n">
        <v>8</v>
      </c>
      <c r="I101" s="50" t="n">
        <v>2</v>
      </c>
      <c r="J101" s="50" t="n">
        <v>13</v>
      </c>
      <c r="K101" s="50" t="n">
        <v>8</v>
      </c>
      <c r="L101" s="50" t="n">
        <v>2</v>
      </c>
      <c r="M101" s="50" t="n">
        <v>9</v>
      </c>
      <c r="N101" s="50" t="n">
        <v>0</v>
      </c>
      <c r="O101" s="50" t="n">
        <v>-0.231</v>
      </c>
      <c r="P101" s="50" t="n">
        <v>6</v>
      </c>
      <c r="Q101" s="50" t="n">
        <v>4</v>
      </c>
      <c r="R101" s="50" t="n">
        <v>0</v>
      </c>
      <c r="S101" s="50" t="n">
        <v>0</v>
      </c>
      <c r="T101" s="50" t="n">
        <v>0</v>
      </c>
      <c r="U101" s="50" t="n">
        <v>0</v>
      </c>
      <c r="V101" s="50" t="n">
        <v>1</v>
      </c>
      <c r="W101" s="50" t="n">
        <v>1</v>
      </c>
      <c r="X101" s="50" t="n">
        <v>0</v>
      </c>
      <c r="Y101" s="50" t="n">
        <v>2</v>
      </c>
      <c r="Z101" s="50" t="n">
        <v>1.4</v>
      </c>
      <c r="AA101" s="50" t="n">
        <v>6</v>
      </c>
      <c r="AB101" s="50" t="n">
        <v>1.548</v>
      </c>
      <c r="AC101" s="50" t="n">
        <v>2</v>
      </c>
      <c r="AD101" s="50" t="n">
        <v>0</v>
      </c>
      <c r="AE101" s="50" t="n">
        <v>0</v>
      </c>
      <c r="AF101" s="50" t="n">
        <v>2</v>
      </c>
      <c r="AG101" s="50" t="n">
        <v>141.7</v>
      </c>
      <c r="AH101" s="50" t="n">
        <v>0</v>
      </c>
      <c r="AI101" s="50" t="n">
        <v>7</v>
      </c>
      <c r="AJ101" s="50" t="n">
        <v>491.6</v>
      </c>
      <c r="AK101" s="50" t="n">
        <v>0</v>
      </c>
    </row>
    <row r="102" customFormat="false" ht="15" hidden="false" customHeight="false" outlineLevel="0" collapsed="false">
      <c r="A102" s="50" t="s">
        <v>859</v>
      </c>
      <c r="B102" s="50" t="s">
        <v>110</v>
      </c>
      <c r="C102" s="50" t="s">
        <v>150</v>
      </c>
      <c r="D102" s="50" t="n">
        <v>621566</v>
      </c>
      <c r="E102" s="50" t="n">
        <v>4</v>
      </c>
      <c r="F102" s="50" t="s">
        <v>53</v>
      </c>
      <c r="G102" s="50" t="n">
        <v>643</v>
      </c>
      <c r="H102" s="50" t="n">
        <v>278</v>
      </c>
      <c r="I102" s="50" t="n">
        <v>60</v>
      </c>
      <c r="J102" s="50" t="n">
        <v>303</v>
      </c>
      <c r="K102" s="50" t="n">
        <v>188</v>
      </c>
      <c r="L102" s="50" t="n">
        <v>28</v>
      </c>
      <c r="M102" s="50" t="n">
        <v>336</v>
      </c>
      <c r="N102" s="50" t="n">
        <v>90</v>
      </c>
      <c r="O102" s="50" t="n">
        <v>10.574</v>
      </c>
      <c r="P102" s="50" t="n">
        <v>143</v>
      </c>
      <c r="Q102" s="50" t="n">
        <v>125</v>
      </c>
      <c r="R102" s="50" t="n">
        <v>37</v>
      </c>
      <c r="S102" s="50" t="n">
        <v>13</v>
      </c>
      <c r="T102" s="50" t="n">
        <v>0</v>
      </c>
      <c r="U102" s="50" t="n">
        <v>9</v>
      </c>
      <c r="V102" s="50" t="n">
        <v>16</v>
      </c>
      <c r="W102" s="50" t="n">
        <v>0</v>
      </c>
      <c r="X102" s="50" t="n">
        <v>2</v>
      </c>
      <c r="Y102" s="50" t="n">
        <v>34</v>
      </c>
      <c r="Z102" s="50" t="n">
        <v>58.25</v>
      </c>
      <c r="AA102" s="50" t="n">
        <v>142</v>
      </c>
      <c r="AB102" s="50" t="n">
        <v>55.102</v>
      </c>
      <c r="AC102" s="50" t="n">
        <v>93</v>
      </c>
      <c r="AD102" s="50" t="n">
        <v>17</v>
      </c>
      <c r="AE102" s="50" t="n">
        <v>46</v>
      </c>
      <c r="AF102" s="50" t="n">
        <v>93</v>
      </c>
      <c r="AG102" s="50" t="n">
        <v>8623.6</v>
      </c>
      <c r="AH102" s="50" t="n">
        <v>33</v>
      </c>
      <c r="AI102" s="50" t="n">
        <v>244</v>
      </c>
      <c r="AJ102" s="50" t="n">
        <v>18219</v>
      </c>
      <c r="AK102" s="50" t="n">
        <v>113</v>
      </c>
    </row>
    <row r="103" customFormat="false" ht="15" hidden="false" customHeight="false" outlineLevel="0" collapsed="false">
      <c r="A103" s="50" t="s">
        <v>859</v>
      </c>
      <c r="B103" s="50" t="s">
        <v>110</v>
      </c>
      <c r="C103" s="50" t="s">
        <v>150</v>
      </c>
      <c r="D103" s="50" t="n">
        <v>621566</v>
      </c>
      <c r="E103" s="50" t="n">
        <v>5</v>
      </c>
      <c r="F103" s="50" t="s">
        <v>54</v>
      </c>
      <c r="G103" s="50" t="n">
        <v>499</v>
      </c>
      <c r="H103" s="50" t="n">
        <v>241</v>
      </c>
      <c r="I103" s="50" t="n">
        <v>44</v>
      </c>
      <c r="J103" s="50" t="n">
        <v>244</v>
      </c>
      <c r="K103" s="50" t="n">
        <v>169</v>
      </c>
      <c r="L103" s="50" t="n">
        <v>22</v>
      </c>
      <c r="M103" s="50" t="n">
        <v>251</v>
      </c>
      <c r="N103" s="50" t="n">
        <v>72</v>
      </c>
      <c r="O103" s="50" t="n">
        <v>3.686</v>
      </c>
      <c r="P103" s="50" t="n">
        <v>122</v>
      </c>
      <c r="Q103" s="50" t="n">
        <v>109</v>
      </c>
      <c r="R103" s="50" t="n">
        <v>24</v>
      </c>
      <c r="S103" s="50" t="n">
        <v>5</v>
      </c>
      <c r="T103" s="50" t="n">
        <v>0</v>
      </c>
      <c r="U103" s="50" t="n">
        <v>7</v>
      </c>
      <c r="V103" s="50" t="n">
        <v>12</v>
      </c>
      <c r="W103" s="50" t="n">
        <v>1</v>
      </c>
      <c r="X103" s="50" t="n">
        <v>0</v>
      </c>
      <c r="Y103" s="50" t="n">
        <v>27</v>
      </c>
      <c r="Z103" s="50" t="n">
        <v>39.45</v>
      </c>
      <c r="AA103" s="50" t="n">
        <v>120</v>
      </c>
      <c r="AB103" s="50" t="n">
        <v>44.878</v>
      </c>
      <c r="AC103" s="50" t="n">
        <v>82</v>
      </c>
      <c r="AD103" s="50" t="n">
        <v>10</v>
      </c>
      <c r="AE103" s="50" t="n">
        <v>44</v>
      </c>
      <c r="AF103" s="50" t="n">
        <v>81</v>
      </c>
      <c r="AG103" s="50" t="n">
        <v>7634.2</v>
      </c>
      <c r="AH103" s="50" t="n">
        <v>26</v>
      </c>
      <c r="AI103" s="50" t="n">
        <v>212</v>
      </c>
      <c r="AJ103" s="50" t="n">
        <v>15969.9</v>
      </c>
      <c r="AK103" s="50" t="n">
        <v>120</v>
      </c>
    </row>
    <row r="104" customFormat="false" ht="15" hidden="false" customHeight="false" outlineLevel="0" collapsed="false">
      <c r="A104" s="50" t="s">
        <v>859</v>
      </c>
      <c r="B104" s="50" t="s">
        <v>110</v>
      </c>
      <c r="C104" s="50" t="s">
        <v>150</v>
      </c>
      <c r="D104" s="50" t="n">
        <v>621566</v>
      </c>
      <c r="E104" s="50" t="n">
        <v>6</v>
      </c>
      <c r="F104" s="50" t="s">
        <v>55</v>
      </c>
      <c r="G104" s="50" t="n">
        <v>435</v>
      </c>
      <c r="H104" s="50" t="n">
        <v>197</v>
      </c>
      <c r="I104" s="50" t="n">
        <v>41</v>
      </c>
      <c r="J104" s="50" t="n">
        <v>208</v>
      </c>
      <c r="K104" s="50" t="n">
        <v>134</v>
      </c>
      <c r="L104" s="50" t="n">
        <v>22</v>
      </c>
      <c r="M104" s="50" t="n">
        <v>227</v>
      </c>
      <c r="N104" s="50" t="n">
        <v>63</v>
      </c>
      <c r="O104" s="50" t="n">
        <v>3.718</v>
      </c>
      <c r="P104" s="50" t="n">
        <v>97</v>
      </c>
      <c r="Q104" s="50" t="n">
        <v>89</v>
      </c>
      <c r="R104" s="50" t="n">
        <v>28</v>
      </c>
      <c r="S104" s="50" t="n">
        <v>4</v>
      </c>
      <c r="T104" s="50" t="n">
        <v>0</v>
      </c>
      <c r="U104" s="50" t="n">
        <v>4</v>
      </c>
      <c r="V104" s="50" t="n">
        <v>7</v>
      </c>
      <c r="W104" s="50" t="n">
        <v>0</v>
      </c>
      <c r="X104" s="50" t="n">
        <v>1</v>
      </c>
      <c r="Y104" s="50" t="n">
        <v>23</v>
      </c>
      <c r="Z104" s="50" t="n">
        <v>35.9</v>
      </c>
      <c r="AA104" s="50" t="n">
        <v>97</v>
      </c>
      <c r="AB104" s="50" t="n">
        <v>30.041</v>
      </c>
      <c r="AC104" s="50" t="n">
        <v>67</v>
      </c>
      <c r="AD104" s="50" t="n">
        <v>6</v>
      </c>
      <c r="AE104" s="50" t="n">
        <v>34</v>
      </c>
      <c r="AF104" s="50" t="n">
        <v>67</v>
      </c>
      <c r="AG104" s="50" t="n">
        <v>6102.9</v>
      </c>
      <c r="AH104" s="50" t="n">
        <v>20</v>
      </c>
      <c r="AI104" s="50" t="n">
        <v>181</v>
      </c>
      <c r="AJ104" s="50" t="n">
        <v>13602</v>
      </c>
      <c r="AK104" s="50" t="n">
        <v>100</v>
      </c>
    </row>
    <row r="105" customFormat="false" ht="15" hidden="false" customHeight="false" outlineLevel="0" collapsed="false">
      <c r="A105" s="50" t="s">
        <v>859</v>
      </c>
      <c r="B105" s="50" t="s">
        <v>110</v>
      </c>
      <c r="C105" s="50" t="s">
        <v>150</v>
      </c>
      <c r="D105" s="50" t="n">
        <v>621566</v>
      </c>
      <c r="E105" s="50" t="n">
        <v>7</v>
      </c>
      <c r="F105" s="50" t="s">
        <v>56</v>
      </c>
      <c r="G105" s="50" t="n">
        <v>503</v>
      </c>
      <c r="H105" s="50" t="n">
        <v>219</v>
      </c>
      <c r="I105" s="50" t="n">
        <v>53</v>
      </c>
      <c r="J105" s="50" t="n">
        <v>256</v>
      </c>
      <c r="K105" s="50" t="n">
        <v>160</v>
      </c>
      <c r="L105" s="50" t="n">
        <v>27</v>
      </c>
      <c r="M105" s="50" t="n">
        <v>243</v>
      </c>
      <c r="N105" s="50" t="n">
        <v>59</v>
      </c>
      <c r="O105" s="50" t="n">
        <v>6.644</v>
      </c>
      <c r="P105" s="50" t="n">
        <v>121</v>
      </c>
      <c r="Q105" s="50" t="n">
        <v>106</v>
      </c>
      <c r="R105" s="50" t="n">
        <v>24</v>
      </c>
      <c r="S105" s="50" t="n">
        <v>5</v>
      </c>
      <c r="T105" s="50" t="n">
        <v>0</v>
      </c>
      <c r="U105" s="50" t="n">
        <v>9</v>
      </c>
      <c r="V105" s="50" t="n">
        <v>14</v>
      </c>
      <c r="W105" s="50" t="n">
        <v>1</v>
      </c>
      <c r="X105" s="50" t="n">
        <v>0</v>
      </c>
      <c r="Y105" s="50" t="n">
        <v>37</v>
      </c>
      <c r="Z105" s="50" t="n">
        <v>43.05</v>
      </c>
      <c r="AA105" s="50" t="n">
        <v>120</v>
      </c>
      <c r="AB105" s="50" t="n">
        <v>40.79</v>
      </c>
      <c r="AC105" s="50" t="n">
        <v>69</v>
      </c>
      <c r="AD105" s="50" t="n">
        <v>12</v>
      </c>
      <c r="AE105" s="50" t="n">
        <v>33</v>
      </c>
      <c r="AF105" s="50" t="n">
        <v>69</v>
      </c>
      <c r="AG105" s="50" t="n">
        <v>6387.5</v>
      </c>
      <c r="AH105" s="50" t="n">
        <v>22</v>
      </c>
      <c r="AI105" s="50" t="n">
        <v>191</v>
      </c>
      <c r="AJ105" s="50" t="n">
        <v>14245.5</v>
      </c>
      <c r="AK105" s="50" t="n">
        <v>96</v>
      </c>
    </row>
    <row r="106" customFormat="false" ht="15" hidden="false" customHeight="false" outlineLevel="0" collapsed="false">
      <c r="A106" s="50" t="s">
        <v>859</v>
      </c>
      <c r="B106" s="50" t="s">
        <v>110</v>
      </c>
      <c r="C106" s="50" t="s">
        <v>150</v>
      </c>
      <c r="D106" s="50" t="n">
        <v>621566</v>
      </c>
      <c r="E106" s="50" t="n">
        <v>8</v>
      </c>
      <c r="F106" s="50" t="s">
        <v>57</v>
      </c>
      <c r="G106" s="50" t="n">
        <v>492</v>
      </c>
      <c r="H106" s="50" t="n">
        <v>238</v>
      </c>
      <c r="I106" s="50" t="n">
        <v>57</v>
      </c>
      <c r="J106" s="50" t="n">
        <v>222</v>
      </c>
      <c r="K106" s="50" t="n">
        <v>158</v>
      </c>
      <c r="L106" s="50" t="n">
        <v>25</v>
      </c>
      <c r="M106" s="50" t="n">
        <v>265</v>
      </c>
      <c r="N106" s="50" t="n">
        <v>80</v>
      </c>
      <c r="O106" s="50" t="n">
        <v>3.093</v>
      </c>
      <c r="P106" s="50" t="n">
        <v>117</v>
      </c>
      <c r="Q106" s="50" t="n">
        <v>106</v>
      </c>
      <c r="R106" s="50" t="n">
        <v>24</v>
      </c>
      <c r="S106" s="50" t="n">
        <v>5</v>
      </c>
      <c r="T106" s="50" t="n">
        <v>0</v>
      </c>
      <c r="U106" s="50" t="n">
        <v>8</v>
      </c>
      <c r="V106" s="50" t="n">
        <v>10</v>
      </c>
      <c r="W106" s="50" t="n">
        <v>1</v>
      </c>
      <c r="X106" s="50" t="n">
        <v>0</v>
      </c>
      <c r="Y106" s="50" t="n">
        <v>30</v>
      </c>
      <c r="Z106" s="50" t="n">
        <v>38.45</v>
      </c>
      <c r="AA106" s="50" t="n">
        <v>115</v>
      </c>
      <c r="AB106" s="50" t="n">
        <v>43.184</v>
      </c>
      <c r="AC106" s="50" t="n">
        <v>76</v>
      </c>
      <c r="AD106" s="50" t="n">
        <v>14</v>
      </c>
      <c r="AE106" s="50" t="n">
        <v>38</v>
      </c>
      <c r="AF106" s="50" t="n">
        <v>76</v>
      </c>
      <c r="AG106" s="50" t="n">
        <v>7040.2</v>
      </c>
      <c r="AH106" s="50" t="n">
        <v>30</v>
      </c>
      <c r="AI106" s="50" t="n">
        <v>201</v>
      </c>
      <c r="AJ106" s="50" t="n">
        <v>15007</v>
      </c>
      <c r="AK106" s="50" t="n">
        <v>102</v>
      </c>
    </row>
    <row r="107" customFormat="false" ht="15" hidden="false" customHeight="false" outlineLevel="0" collapsed="false">
      <c r="A107" s="50" t="s">
        <v>859</v>
      </c>
      <c r="B107" s="50" t="s">
        <v>110</v>
      </c>
      <c r="C107" s="50" t="s">
        <v>150</v>
      </c>
      <c r="D107" s="50" t="n">
        <v>621566</v>
      </c>
      <c r="E107" s="50" t="n">
        <v>9</v>
      </c>
      <c r="F107" s="50" t="s">
        <v>58</v>
      </c>
      <c r="G107" s="50" t="n">
        <v>356</v>
      </c>
      <c r="H107" s="50" t="n">
        <v>191</v>
      </c>
      <c r="I107" s="50" t="n">
        <v>47</v>
      </c>
      <c r="J107" s="50" t="n">
        <v>185</v>
      </c>
      <c r="K107" s="50" t="n">
        <v>138</v>
      </c>
      <c r="L107" s="50" t="n">
        <v>23</v>
      </c>
      <c r="M107" s="50" t="n">
        <v>171</v>
      </c>
      <c r="N107" s="50" t="n">
        <v>53</v>
      </c>
      <c r="O107" s="50" t="n">
        <v>-1.702</v>
      </c>
      <c r="P107" s="50" t="n">
        <v>98</v>
      </c>
      <c r="Q107" s="50" t="n">
        <v>90</v>
      </c>
      <c r="R107" s="50" t="n">
        <v>20</v>
      </c>
      <c r="S107" s="50" t="n">
        <v>2</v>
      </c>
      <c r="T107" s="50" t="n">
        <v>0</v>
      </c>
      <c r="U107" s="50" t="n">
        <v>4</v>
      </c>
      <c r="V107" s="50" t="n">
        <v>5</v>
      </c>
      <c r="W107" s="50" t="n">
        <v>0</v>
      </c>
      <c r="X107" s="50" t="n">
        <v>3</v>
      </c>
      <c r="Y107" s="50" t="n">
        <v>20</v>
      </c>
      <c r="Z107" s="50" t="n">
        <v>26.6</v>
      </c>
      <c r="AA107" s="50" t="n">
        <v>98</v>
      </c>
      <c r="AB107" s="50" t="n">
        <v>28.84</v>
      </c>
      <c r="AC107" s="50" t="n">
        <v>73</v>
      </c>
      <c r="AD107" s="50" t="n">
        <v>6</v>
      </c>
      <c r="AE107" s="50" t="n">
        <v>44</v>
      </c>
      <c r="AF107" s="50" t="n">
        <v>73</v>
      </c>
      <c r="AG107" s="50" t="n">
        <v>6666.1</v>
      </c>
      <c r="AH107" s="50" t="n">
        <v>21</v>
      </c>
      <c r="AI107" s="50" t="n">
        <v>168</v>
      </c>
      <c r="AJ107" s="50" t="n">
        <v>12551.4</v>
      </c>
      <c r="AK107" s="50" t="n">
        <v>78</v>
      </c>
    </row>
    <row r="108" customFormat="false" ht="15" hidden="false" customHeight="false" outlineLevel="0" collapsed="false">
      <c r="A108" s="50" t="s">
        <v>860</v>
      </c>
      <c r="B108" s="50" t="s">
        <v>110</v>
      </c>
      <c r="C108" s="50" t="s">
        <v>153</v>
      </c>
      <c r="D108" s="50" t="n">
        <v>645277</v>
      </c>
      <c r="E108" s="50" t="n">
        <v>4</v>
      </c>
      <c r="F108" s="50" t="s">
        <v>53</v>
      </c>
      <c r="G108" s="50" t="n">
        <v>470</v>
      </c>
      <c r="H108" s="50" t="n">
        <v>260</v>
      </c>
      <c r="I108" s="50" t="n">
        <v>55</v>
      </c>
      <c r="J108" s="50" t="n">
        <v>190</v>
      </c>
      <c r="K108" s="50" t="n">
        <v>156</v>
      </c>
      <c r="L108" s="50" t="n">
        <v>21</v>
      </c>
      <c r="M108" s="50" t="n">
        <v>278</v>
      </c>
      <c r="N108" s="50" t="n">
        <v>104</v>
      </c>
      <c r="O108" s="50" t="n">
        <v>8.946</v>
      </c>
      <c r="P108" s="50" t="n">
        <v>136</v>
      </c>
      <c r="Q108" s="50" t="n">
        <v>124</v>
      </c>
      <c r="R108" s="50" t="n">
        <v>40</v>
      </c>
      <c r="S108" s="50" t="n">
        <v>6</v>
      </c>
      <c r="T108" s="50" t="n">
        <v>0</v>
      </c>
      <c r="U108" s="50" t="n">
        <v>7</v>
      </c>
      <c r="V108" s="50" t="n">
        <v>9</v>
      </c>
      <c r="W108" s="50" t="n">
        <v>1</v>
      </c>
      <c r="X108" s="50" t="n">
        <v>2</v>
      </c>
      <c r="Y108" s="50" t="n">
        <v>16</v>
      </c>
      <c r="Z108" s="50" t="n">
        <v>52.8</v>
      </c>
      <c r="AA108" s="50" t="n">
        <v>136</v>
      </c>
      <c r="AB108" s="50" t="n">
        <v>42.806</v>
      </c>
      <c r="AC108" s="50" t="n">
        <v>110</v>
      </c>
      <c r="AD108" s="50" t="n">
        <v>5</v>
      </c>
      <c r="AE108" s="50" t="n">
        <v>34</v>
      </c>
      <c r="AF108" s="50" t="n">
        <v>110</v>
      </c>
      <c r="AG108" s="50" t="n">
        <v>9571.1</v>
      </c>
      <c r="AH108" s="50" t="n">
        <v>41</v>
      </c>
      <c r="AI108" s="50" t="n">
        <v>232</v>
      </c>
      <c r="AJ108" s="50" t="n">
        <v>16109.4</v>
      </c>
      <c r="AK108" s="50" t="n">
        <v>12</v>
      </c>
    </row>
    <row r="109" customFormat="false" ht="15" hidden="false" customHeight="false" outlineLevel="0" collapsed="false">
      <c r="A109" s="50" t="s">
        <v>860</v>
      </c>
      <c r="B109" s="50" t="s">
        <v>110</v>
      </c>
      <c r="C109" s="50" t="s">
        <v>153</v>
      </c>
      <c r="D109" s="50" t="n">
        <v>645277</v>
      </c>
      <c r="E109" s="50" t="n">
        <v>5</v>
      </c>
      <c r="F109" s="50" t="s">
        <v>54</v>
      </c>
      <c r="G109" s="50" t="n">
        <v>464</v>
      </c>
      <c r="H109" s="50" t="n">
        <v>254</v>
      </c>
      <c r="I109" s="50" t="n">
        <v>47</v>
      </c>
      <c r="J109" s="50" t="n">
        <v>215</v>
      </c>
      <c r="K109" s="50" t="n">
        <v>166</v>
      </c>
      <c r="L109" s="50" t="n">
        <v>19</v>
      </c>
      <c r="M109" s="50" t="n">
        <v>249</v>
      </c>
      <c r="N109" s="50" t="n">
        <v>88</v>
      </c>
      <c r="O109" s="50" t="n">
        <v>-7.053</v>
      </c>
      <c r="P109" s="50" t="n">
        <v>123</v>
      </c>
      <c r="Q109" s="50" t="n">
        <v>110</v>
      </c>
      <c r="R109" s="50" t="n">
        <v>24</v>
      </c>
      <c r="S109" s="50" t="n">
        <v>4</v>
      </c>
      <c r="T109" s="50" t="n">
        <v>0</v>
      </c>
      <c r="U109" s="50" t="n">
        <v>2</v>
      </c>
      <c r="V109" s="50" t="n">
        <v>9</v>
      </c>
      <c r="W109" s="50" t="n">
        <v>2</v>
      </c>
      <c r="X109" s="50" t="n">
        <v>2</v>
      </c>
      <c r="Y109" s="50" t="n">
        <v>15</v>
      </c>
      <c r="Z109" s="50" t="n">
        <v>32</v>
      </c>
      <c r="AA109" s="50" t="n">
        <v>119</v>
      </c>
      <c r="AB109" s="50" t="n">
        <v>33.401</v>
      </c>
      <c r="AC109" s="50" t="n">
        <v>97</v>
      </c>
      <c r="AD109" s="50" t="n">
        <v>3</v>
      </c>
      <c r="AE109" s="50" t="n">
        <v>20</v>
      </c>
      <c r="AF109" s="50" t="n">
        <v>93</v>
      </c>
      <c r="AG109" s="50" t="n">
        <v>7978.2</v>
      </c>
      <c r="AH109" s="50" t="n">
        <v>29</v>
      </c>
      <c r="AI109" s="50" t="n">
        <v>209</v>
      </c>
      <c r="AJ109" s="50" t="n">
        <v>14288.5</v>
      </c>
      <c r="AK109" s="50" t="n">
        <v>12</v>
      </c>
    </row>
    <row r="110" customFormat="false" ht="15" hidden="false" customHeight="false" outlineLevel="0" collapsed="false">
      <c r="A110" s="50" t="s">
        <v>860</v>
      </c>
      <c r="B110" s="50" t="s">
        <v>110</v>
      </c>
      <c r="C110" s="50" t="s">
        <v>153</v>
      </c>
      <c r="D110" s="50" t="n">
        <v>645277</v>
      </c>
      <c r="E110" s="50" t="n">
        <v>6</v>
      </c>
      <c r="F110" s="50" t="s">
        <v>55</v>
      </c>
      <c r="G110" s="50" t="n">
        <v>313</v>
      </c>
      <c r="H110" s="50" t="n">
        <v>172</v>
      </c>
      <c r="I110" s="50" t="n">
        <v>21</v>
      </c>
      <c r="J110" s="50" t="n">
        <v>145</v>
      </c>
      <c r="K110" s="50" t="n">
        <v>114</v>
      </c>
      <c r="L110" s="50" t="n">
        <v>9</v>
      </c>
      <c r="M110" s="50" t="n">
        <v>164</v>
      </c>
      <c r="N110" s="50" t="n">
        <v>58</v>
      </c>
      <c r="O110" s="50" t="n">
        <v>0.189</v>
      </c>
      <c r="P110" s="50" t="n">
        <v>97</v>
      </c>
      <c r="Q110" s="50" t="n">
        <v>84</v>
      </c>
      <c r="R110" s="50" t="n">
        <v>23</v>
      </c>
      <c r="S110" s="50" t="n">
        <v>4</v>
      </c>
      <c r="T110" s="50" t="n">
        <v>0</v>
      </c>
      <c r="U110" s="50" t="n">
        <v>3</v>
      </c>
      <c r="V110" s="50" t="n">
        <v>6</v>
      </c>
      <c r="W110" s="50" t="n">
        <v>1</v>
      </c>
      <c r="X110" s="50" t="n">
        <v>6</v>
      </c>
      <c r="Y110" s="50" t="n">
        <v>9</v>
      </c>
      <c r="Z110" s="50" t="n">
        <v>29.6</v>
      </c>
      <c r="AA110" s="50" t="n">
        <v>96</v>
      </c>
      <c r="AB110" s="50" t="n">
        <v>28.911</v>
      </c>
      <c r="AC110" s="50" t="n">
        <v>81</v>
      </c>
      <c r="AD110" s="50" t="n">
        <v>3</v>
      </c>
      <c r="AE110" s="50" t="n">
        <v>26</v>
      </c>
      <c r="AF110" s="50" t="n">
        <v>81</v>
      </c>
      <c r="AG110" s="50" t="n">
        <v>7189.6</v>
      </c>
      <c r="AH110" s="50" t="n">
        <v>31</v>
      </c>
      <c r="AI110" s="50" t="n">
        <v>150</v>
      </c>
      <c r="AJ110" s="50" t="n">
        <v>10476.4</v>
      </c>
      <c r="AK110" s="50" t="n">
        <v>10</v>
      </c>
    </row>
    <row r="111" customFormat="false" ht="15" hidden="false" customHeight="false" outlineLevel="0" collapsed="false">
      <c r="A111" s="50" t="s">
        <v>860</v>
      </c>
      <c r="B111" s="50" t="s">
        <v>110</v>
      </c>
      <c r="C111" s="50" t="s">
        <v>153</v>
      </c>
      <c r="D111" s="50" t="n">
        <v>645277</v>
      </c>
      <c r="E111" s="50" t="n">
        <v>7</v>
      </c>
      <c r="F111" s="50" t="s">
        <v>56</v>
      </c>
      <c r="G111" s="50" t="n">
        <v>464</v>
      </c>
      <c r="H111" s="50" t="n">
        <v>276</v>
      </c>
      <c r="I111" s="50" t="n">
        <v>71</v>
      </c>
      <c r="J111" s="50" t="n">
        <v>203</v>
      </c>
      <c r="K111" s="50" t="n">
        <v>161</v>
      </c>
      <c r="L111" s="50" t="n">
        <v>28</v>
      </c>
      <c r="M111" s="50" t="n">
        <v>261</v>
      </c>
      <c r="N111" s="50" t="n">
        <v>115</v>
      </c>
      <c r="O111" s="50" t="n">
        <v>0.902</v>
      </c>
      <c r="P111" s="50" t="n">
        <v>121</v>
      </c>
      <c r="Q111" s="50" t="n">
        <v>112</v>
      </c>
      <c r="R111" s="50" t="n">
        <v>26</v>
      </c>
      <c r="S111" s="50" t="n">
        <v>7</v>
      </c>
      <c r="T111" s="50" t="n">
        <v>0</v>
      </c>
      <c r="U111" s="50" t="n">
        <v>6</v>
      </c>
      <c r="V111" s="50" t="n">
        <v>7</v>
      </c>
      <c r="W111" s="50" t="n">
        <v>1</v>
      </c>
      <c r="X111" s="50" t="n">
        <v>1</v>
      </c>
      <c r="Y111" s="50" t="n">
        <v>29</v>
      </c>
      <c r="Z111" s="50" t="n">
        <v>38.05</v>
      </c>
      <c r="AA111" s="50" t="n">
        <v>121</v>
      </c>
      <c r="AB111" s="50" t="n">
        <v>30.248</v>
      </c>
      <c r="AC111" s="50" t="n">
        <v>84</v>
      </c>
      <c r="AD111" s="50" t="n">
        <v>5</v>
      </c>
      <c r="AE111" s="50" t="n">
        <v>26</v>
      </c>
      <c r="AF111" s="50" t="n">
        <v>84</v>
      </c>
      <c r="AG111" s="50" t="n">
        <v>7240</v>
      </c>
      <c r="AH111" s="50" t="n">
        <v>29</v>
      </c>
      <c r="AI111" s="50" t="n">
        <v>250</v>
      </c>
      <c r="AJ111" s="50" t="n">
        <v>17138.3</v>
      </c>
      <c r="AK111" s="50" t="n">
        <v>13</v>
      </c>
    </row>
    <row r="112" customFormat="false" ht="15" hidden="false" customHeight="false" outlineLevel="0" collapsed="false">
      <c r="A112" s="50" t="s">
        <v>860</v>
      </c>
      <c r="B112" s="50" t="s">
        <v>110</v>
      </c>
      <c r="C112" s="50" t="s">
        <v>153</v>
      </c>
      <c r="D112" s="50" t="n">
        <v>645277</v>
      </c>
      <c r="E112" s="50" t="n">
        <v>8</v>
      </c>
      <c r="F112" s="50" t="s">
        <v>57</v>
      </c>
      <c r="G112" s="50" t="n">
        <v>461</v>
      </c>
      <c r="H112" s="50" t="n">
        <v>256</v>
      </c>
      <c r="I112" s="50" t="n">
        <v>41</v>
      </c>
      <c r="J112" s="50" t="n">
        <v>205</v>
      </c>
      <c r="K112" s="50" t="n">
        <v>159</v>
      </c>
      <c r="L112" s="50" t="n">
        <v>12</v>
      </c>
      <c r="M112" s="50" t="n">
        <v>256</v>
      </c>
      <c r="N112" s="50" t="n">
        <v>97</v>
      </c>
      <c r="O112" s="50" t="n">
        <v>-5.736</v>
      </c>
      <c r="P112" s="50" t="n">
        <v>111</v>
      </c>
      <c r="Q112" s="50" t="n">
        <v>97</v>
      </c>
      <c r="R112" s="50" t="n">
        <v>21</v>
      </c>
      <c r="S112" s="50" t="n">
        <v>3</v>
      </c>
      <c r="T112" s="50" t="n">
        <v>0</v>
      </c>
      <c r="U112" s="50" t="n">
        <v>2</v>
      </c>
      <c r="V112" s="50" t="n">
        <v>10</v>
      </c>
      <c r="W112" s="50" t="n">
        <v>2</v>
      </c>
      <c r="X112" s="50" t="n">
        <v>2</v>
      </c>
      <c r="Y112" s="50" t="n">
        <v>15</v>
      </c>
      <c r="Z112" s="50" t="n">
        <v>30.55</v>
      </c>
      <c r="AA112" s="50" t="n">
        <v>111</v>
      </c>
      <c r="AB112" s="50" t="n">
        <v>31.361</v>
      </c>
      <c r="AC112" s="50" t="n">
        <v>84</v>
      </c>
      <c r="AD112" s="50" t="n">
        <v>2</v>
      </c>
      <c r="AE112" s="50" t="n">
        <v>20</v>
      </c>
      <c r="AF112" s="50" t="n">
        <v>84</v>
      </c>
      <c r="AG112" s="50" t="n">
        <v>7306.5</v>
      </c>
      <c r="AH112" s="50" t="n">
        <v>30</v>
      </c>
      <c r="AI112" s="50" t="n">
        <v>219</v>
      </c>
      <c r="AJ112" s="50" t="n">
        <v>14895.2</v>
      </c>
      <c r="AK112" s="50" t="n">
        <v>9</v>
      </c>
    </row>
    <row r="113" customFormat="false" ht="15" hidden="false" customHeight="false" outlineLevel="0" collapsed="false">
      <c r="A113" s="50" t="s">
        <v>860</v>
      </c>
      <c r="B113" s="50" t="s">
        <v>110</v>
      </c>
      <c r="C113" s="50" t="s">
        <v>153</v>
      </c>
      <c r="D113" s="50" t="n">
        <v>645277</v>
      </c>
      <c r="E113" s="50" t="n">
        <v>9</v>
      </c>
      <c r="F113" s="50" t="s">
        <v>58</v>
      </c>
      <c r="G113" s="50" t="n">
        <v>377</v>
      </c>
      <c r="H113" s="50" t="n">
        <v>209</v>
      </c>
      <c r="I113" s="50" t="n">
        <v>50</v>
      </c>
      <c r="J113" s="50" t="n">
        <v>169</v>
      </c>
      <c r="K113" s="50" t="n">
        <v>131</v>
      </c>
      <c r="L113" s="50" t="n">
        <v>19</v>
      </c>
      <c r="M113" s="50" t="n">
        <v>208</v>
      </c>
      <c r="N113" s="50" t="n">
        <v>78</v>
      </c>
      <c r="O113" s="50" t="n">
        <v>-9.296</v>
      </c>
      <c r="P113" s="50" t="n">
        <v>95</v>
      </c>
      <c r="Q113" s="50" t="n">
        <v>88</v>
      </c>
      <c r="R113" s="50" t="n">
        <v>12</v>
      </c>
      <c r="S113" s="50" t="n">
        <v>3</v>
      </c>
      <c r="T113" s="50" t="n">
        <v>1</v>
      </c>
      <c r="U113" s="50" t="n">
        <v>2</v>
      </c>
      <c r="V113" s="50" t="n">
        <v>5</v>
      </c>
      <c r="W113" s="50" t="n">
        <v>1</v>
      </c>
      <c r="X113" s="50" t="n">
        <v>1</v>
      </c>
      <c r="Y113" s="50" t="n">
        <v>21</v>
      </c>
      <c r="Z113" s="50" t="n">
        <v>18.95</v>
      </c>
      <c r="AA113" s="50" t="n">
        <v>95</v>
      </c>
      <c r="AB113" s="50" t="n">
        <v>18.442</v>
      </c>
      <c r="AC113" s="50" t="n">
        <v>68</v>
      </c>
      <c r="AD113" s="50" t="n">
        <v>2</v>
      </c>
      <c r="AE113" s="50" t="n">
        <v>19</v>
      </c>
      <c r="AF113" s="50" t="n">
        <v>68</v>
      </c>
      <c r="AG113" s="50" t="n">
        <v>5988.4</v>
      </c>
      <c r="AH113" s="50" t="n">
        <v>14</v>
      </c>
      <c r="AI113" s="50" t="n">
        <v>180</v>
      </c>
      <c r="AJ113" s="50" t="n">
        <v>12403.9</v>
      </c>
      <c r="AK113" s="50" t="n">
        <v>8</v>
      </c>
    </row>
    <row r="114" customFormat="false" ht="15" hidden="false" customHeight="false" outlineLevel="0" collapsed="false">
      <c r="A114" s="50" t="s">
        <v>861</v>
      </c>
      <c r="B114" s="50" t="s">
        <v>110</v>
      </c>
      <c r="C114" s="50" t="s">
        <v>156</v>
      </c>
      <c r="D114" s="50" t="n">
        <v>663586</v>
      </c>
      <c r="E114" s="50" t="n">
        <v>4</v>
      </c>
      <c r="F114" s="50" t="s">
        <v>53</v>
      </c>
      <c r="G114" s="50" t="n">
        <v>560</v>
      </c>
      <c r="H114" s="50" t="n">
        <v>264</v>
      </c>
      <c r="I114" s="50" t="n">
        <v>74</v>
      </c>
      <c r="J114" s="50" t="n">
        <v>242</v>
      </c>
      <c r="K114" s="50" t="n">
        <v>162</v>
      </c>
      <c r="L114" s="50" t="n">
        <v>30</v>
      </c>
      <c r="M114" s="50" t="n">
        <v>318</v>
      </c>
      <c r="N114" s="50" t="n">
        <v>102</v>
      </c>
      <c r="O114" s="50" t="n">
        <v>-6.789</v>
      </c>
      <c r="P114" s="50" t="n">
        <v>135</v>
      </c>
      <c r="Q114" s="50" t="n">
        <v>121</v>
      </c>
      <c r="R114" s="50" t="n">
        <v>23</v>
      </c>
      <c r="S114" s="50" t="n">
        <v>6</v>
      </c>
      <c r="T114" s="50" t="n">
        <v>0</v>
      </c>
      <c r="U114" s="50" t="n">
        <v>3</v>
      </c>
      <c r="V114" s="50" t="n">
        <v>12</v>
      </c>
      <c r="W114" s="50" t="n">
        <v>2</v>
      </c>
      <c r="X114" s="50" t="n">
        <v>0</v>
      </c>
      <c r="Y114" s="50" t="n">
        <v>33</v>
      </c>
      <c r="Z114" s="50" t="n">
        <v>35.9</v>
      </c>
      <c r="AA114" s="50" t="n">
        <v>135</v>
      </c>
      <c r="AB114" s="50" t="n">
        <v>38.784</v>
      </c>
      <c r="AC114" s="50" t="n">
        <v>88</v>
      </c>
      <c r="AD114" s="50" t="n">
        <v>7</v>
      </c>
      <c r="AE114" s="50" t="n">
        <v>38</v>
      </c>
      <c r="AF114" s="50" t="n">
        <v>88</v>
      </c>
      <c r="AG114" s="50" t="n">
        <v>7920.2</v>
      </c>
      <c r="AH114" s="50" t="n">
        <v>24</v>
      </c>
      <c r="AI114" s="50" t="n">
        <v>234</v>
      </c>
      <c r="AJ114" s="50" t="n">
        <v>17551.5</v>
      </c>
      <c r="AK114" s="50" t="n">
        <v>117</v>
      </c>
    </row>
    <row r="115" customFormat="false" ht="15" hidden="false" customHeight="false" outlineLevel="0" collapsed="false">
      <c r="A115" s="50" t="s">
        <v>861</v>
      </c>
      <c r="B115" s="50" t="s">
        <v>110</v>
      </c>
      <c r="C115" s="50" t="s">
        <v>156</v>
      </c>
      <c r="D115" s="50" t="n">
        <v>663586</v>
      </c>
      <c r="E115" s="50" t="n">
        <v>5</v>
      </c>
      <c r="F115" s="50" t="s">
        <v>54</v>
      </c>
      <c r="G115" s="50" t="n">
        <v>439</v>
      </c>
      <c r="H115" s="50" t="n">
        <v>216</v>
      </c>
      <c r="I115" s="50" t="n">
        <v>65</v>
      </c>
      <c r="J115" s="50" t="n">
        <v>199</v>
      </c>
      <c r="K115" s="50" t="n">
        <v>133</v>
      </c>
      <c r="L115" s="50" t="n">
        <v>21</v>
      </c>
      <c r="M115" s="50" t="n">
        <v>240</v>
      </c>
      <c r="N115" s="50" t="n">
        <v>83</v>
      </c>
      <c r="O115" s="50" t="n">
        <v>-0.931</v>
      </c>
      <c r="P115" s="50" t="n">
        <v>111</v>
      </c>
      <c r="Q115" s="50" t="n">
        <v>99</v>
      </c>
      <c r="R115" s="50" t="n">
        <v>23</v>
      </c>
      <c r="S115" s="50" t="n">
        <v>2</v>
      </c>
      <c r="T115" s="50" t="n">
        <v>1</v>
      </c>
      <c r="U115" s="50" t="n">
        <v>5</v>
      </c>
      <c r="V115" s="50" t="n">
        <v>7</v>
      </c>
      <c r="W115" s="50" t="n">
        <v>3</v>
      </c>
      <c r="X115" s="50" t="n">
        <v>2</v>
      </c>
      <c r="Y115" s="50" t="n">
        <v>39</v>
      </c>
      <c r="Z115" s="50" t="n">
        <v>34.6</v>
      </c>
      <c r="AA115" s="50" t="n">
        <v>111</v>
      </c>
      <c r="AB115" s="50" t="n">
        <v>35.637</v>
      </c>
      <c r="AC115" s="50" t="n">
        <v>62</v>
      </c>
      <c r="AD115" s="50" t="n">
        <v>8</v>
      </c>
      <c r="AE115" s="50" t="n">
        <v>30</v>
      </c>
      <c r="AF115" s="50" t="n">
        <v>62</v>
      </c>
      <c r="AG115" s="50" t="n">
        <v>5743.3</v>
      </c>
      <c r="AH115" s="50" t="n">
        <v>23</v>
      </c>
      <c r="AI115" s="50" t="n">
        <v>193</v>
      </c>
      <c r="AJ115" s="50" t="n">
        <v>14664.4</v>
      </c>
      <c r="AK115" s="50" t="n">
        <v>118</v>
      </c>
    </row>
    <row r="116" customFormat="false" ht="15" hidden="false" customHeight="false" outlineLevel="0" collapsed="false">
      <c r="A116" s="50" t="s">
        <v>861</v>
      </c>
      <c r="B116" s="50" t="s">
        <v>110</v>
      </c>
      <c r="C116" s="50" t="s">
        <v>156</v>
      </c>
      <c r="D116" s="50" t="n">
        <v>663586</v>
      </c>
      <c r="E116" s="50" t="n">
        <v>6</v>
      </c>
      <c r="F116" s="50" t="s">
        <v>55</v>
      </c>
      <c r="G116" s="50" t="n">
        <v>353</v>
      </c>
      <c r="H116" s="50" t="n">
        <v>157</v>
      </c>
      <c r="I116" s="50" t="n">
        <v>51</v>
      </c>
      <c r="J116" s="50" t="n">
        <v>162</v>
      </c>
      <c r="K116" s="50" t="n">
        <v>97</v>
      </c>
      <c r="L116" s="50" t="n">
        <v>18</v>
      </c>
      <c r="M116" s="50" t="n">
        <v>191</v>
      </c>
      <c r="N116" s="50" t="n">
        <v>60</v>
      </c>
      <c r="O116" s="50" t="n">
        <v>-5.151</v>
      </c>
      <c r="P116" s="50" t="n">
        <v>90</v>
      </c>
      <c r="Q116" s="50" t="n">
        <v>80</v>
      </c>
      <c r="R116" s="50" t="n">
        <v>16</v>
      </c>
      <c r="S116" s="50" t="n">
        <v>4</v>
      </c>
      <c r="T116" s="50" t="n">
        <v>0</v>
      </c>
      <c r="U116" s="50" t="n">
        <v>0</v>
      </c>
      <c r="V116" s="50" t="n">
        <v>9</v>
      </c>
      <c r="W116" s="50" t="n">
        <v>1</v>
      </c>
      <c r="X116" s="50" t="n">
        <v>0</v>
      </c>
      <c r="Y116" s="50" t="n">
        <v>25</v>
      </c>
      <c r="Z116" s="50" t="n">
        <v>22.8</v>
      </c>
      <c r="AA116" s="50" t="n">
        <v>90</v>
      </c>
      <c r="AB116" s="50" t="n">
        <v>23.797</v>
      </c>
      <c r="AC116" s="50" t="n">
        <v>55</v>
      </c>
      <c r="AD116" s="50" t="n">
        <v>5</v>
      </c>
      <c r="AE116" s="50" t="n">
        <v>22</v>
      </c>
      <c r="AF116" s="50" t="n">
        <v>55</v>
      </c>
      <c r="AG116" s="50" t="n">
        <v>4940.7</v>
      </c>
      <c r="AH116" s="50" t="n">
        <v>17</v>
      </c>
      <c r="AI116" s="50" t="n">
        <v>137</v>
      </c>
      <c r="AJ116" s="50" t="n">
        <v>10479.1</v>
      </c>
      <c r="AK116" s="50" t="n">
        <v>92</v>
      </c>
    </row>
    <row r="117" customFormat="false" ht="15" hidden="false" customHeight="false" outlineLevel="0" collapsed="false">
      <c r="A117" s="50" t="s">
        <v>861</v>
      </c>
      <c r="B117" s="50" t="s">
        <v>110</v>
      </c>
      <c r="C117" s="50" t="s">
        <v>156</v>
      </c>
      <c r="D117" s="50" t="n">
        <v>663586</v>
      </c>
      <c r="E117" s="50" t="n">
        <v>7</v>
      </c>
      <c r="F117" s="50" t="s">
        <v>56</v>
      </c>
      <c r="G117" s="50" t="n">
        <v>439</v>
      </c>
      <c r="H117" s="50" t="n">
        <v>223</v>
      </c>
      <c r="I117" s="50" t="n">
        <v>65</v>
      </c>
      <c r="J117" s="50" t="n">
        <v>193</v>
      </c>
      <c r="K117" s="50" t="n">
        <v>144</v>
      </c>
      <c r="L117" s="50" t="n">
        <v>30</v>
      </c>
      <c r="M117" s="50" t="n">
        <v>246</v>
      </c>
      <c r="N117" s="50" t="n">
        <v>79</v>
      </c>
      <c r="O117" s="50" t="n">
        <v>-0.457</v>
      </c>
      <c r="P117" s="50" t="n">
        <v>106</v>
      </c>
      <c r="Q117" s="50" t="n">
        <v>95</v>
      </c>
      <c r="R117" s="50" t="n">
        <v>22</v>
      </c>
      <c r="S117" s="50" t="n">
        <v>2</v>
      </c>
      <c r="T117" s="50" t="n">
        <v>0</v>
      </c>
      <c r="U117" s="50" t="n">
        <v>4</v>
      </c>
      <c r="V117" s="50" t="n">
        <v>7</v>
      </c>
      <c r="W117" s="50" t="n">
        <v>4</v>
      </c>
      <c r="X117" s="50" t="n">
        <v>0</v>
      </c>
      <c r="Y117" s="50" t="n">
        <v>40</v>
      </c>
      <c r="Z117" s="50" t="n">
        <v>32.6</v>
      </c>
      <c r="AA117" s="50" t="n">
        <v>106</v>
      </c>
      <c r="AB117" s="50" t="n">
        <v>30.748</v>
      </c>
      <c r="AC117" s="50" t="n">
        <v>55</v>
      </c>
      <c r="AD117" s="50" t="n">
        <v>8</v>
      </c>
      <c r="AE117" s="50" t="n">
        <v>24</v>
      </c>
      <c r="AF117" s="50" t="n">
        <v>55</v>
      </c>
      <c r="AG117" s="50" t="n">
        <v>4997.4</v>
      </c>
      <c r="AH117" s="50" t="n">
        <v>18</v>
      </c>
      <c r="AI117" s="50" t="n">
        <v>201</v>
      </c>
      <c r="AJ117" s="50" t="n">
        <v>15311.2</v>
      </c>
      <c r="AK117" s="50" t="n">
        <v>126</v>
      </c>
    </row>
    <row r="118" customFormat="false" ht="15" hidden="false" customHeight="false" outlineLevel="0" collapsed="false">
      <c r="A118" s="50" t="s">
        <v>861</v>
      </c>
      <c r="B118" s="50" t="s">
        <v>110</v>
      </c>
      <c r="C118" s="50" t="s">
        <v>156</v>
      </c>
      <c r="D118" s="50" t="n">
        <v>663586</v>
      </c>
      <c r="E118" s="50" t="n">
        <v>8</v>
      </c>
      <c r="F118" s="50" t="s">
        <v>57</v>
      </c>
      <c r="G118" s="50" t="n">
        <v>386</v>
      </c>
      <c r="H118" s="50" t="n">
        <v>196</v>
      </c>
      <c r="I118" s="50" t="n">
        <v>56</v>
      </c>
      <c r="J118" s="50" t="n">
        <v>185</v>
      </c>
      <c r="K118" s="50" t="n">
        <v>131</v>
      </c>
      <c r="L118" s="50" t="n">
        <v>24</v>
      </c>
      <c r="M118" s="50" t="n">
        <v>197</v>
      </c>
      <c r="N118" s="50" t="n">
        <v>65</v>
      </c>
      <c r="O118" s="50" t="n">
        <v>-2.497</v>
      </c>
      <c r="P118" s="50" t="n">
        <v>100</v>
      </c>
      <c r="Q118" s="50" t="n">
        <v>91</v>
      </c>
      <c r="R118" s="50" t="n">
        <v>24</v>
      </c>
      <c r="S118" s="50" t="n">
        <v>7</v>
      </c>
      <c r="T118" s="50" t="n">
        <v>0</v>
      </c>
      <c r="U118" s="50" t="n">
        <v>3</v>
      </c>
      <c r="V118" s="50" t="n">
        <v>7</v>
      </c>
      <c r="W118" s="50" t="n">
        <v>0</v>
      </c>
      <c r="X118" s="50" t="n">
        <v>2</v>
      </c>
      <c r="Y118" s="50" t="n">
        <v>34</v>
      </c>
      <c r="Z118" s="50" t="n">
        <v>31.55</v>
      </c>
      <c r="AA118" s="50" t="n">
        <v>99</v>
      </c>
      <c r="AB118" s="50" t="n">
        <v>32.851</v>
      </c>
      <c r="AC118" s="50" t="n">
        <v>59</v>
      </c>
      <c r="AD118" s="50" t="n">
        <v>10</v>
      </c>
      <c r="AE118" s="50" t="n">
        <v>29</v>
      </c>
      <c r="AF118" s="50" t="n">
        <v>59</v>
      </c>
      <c r="AG118" s="50" t="n">
        <v>5536.4</v>
      </c>
      <c r="AH118" s="50" t="n">
        <v>25</v>
      </c>
      <c r="AI118" s="50" t="n">
        <v>160</v>
      </c>
      <c r="AJ118" s="50" t="n">
        <v>12142.4</v>
      </c>
      <c r="AK118" s="50" t="n">
        <v>96</v>
      </c>
    </row>
    <row r="119" customFormat="false" ht="15" hidden="false" customHeight="false" outlineLevel="0" collapsed="false">
      <c r="A119" s="50" t="s">
        <v>861</v>
      </c>
      <c r="B119" s="50" t="s">
        <v>110</v>
      </c>
      <c r="C119" s="50" t="s">
        <v>156</v>
      </c>
      <c r="D119" s="50" t="n">
        <v>663586</v>
      </c>
      <c r="E119" s="50" t="n">
        <v>9</v>
      </c>
      <c r="F119" s="50" t="s">
        <v>58</v>
      </c>
      <c r="G119" s="50" t="n">
        <v>367</v>
      </c>
      <c r="H119" s="50" t="n">
        <v>184</v>
      </c>
      <c r="I119" s="50" t="n">
        <v>49</v>
      </c>
      <c r="J119" s="50" t="n">
        <v>173</v>
      </c>
      <c r="K119" s="50" t="n">
        <v>125</v>
      </c>
      <c r="L119" s="50" t="n">
        <v>21</v>
      </c>
      <c r="M119" s="50" t="n">
        <v>194</v>
      </c>
      <c r="N119" s="50" t="n">
        <v>59</v>
      </c>
      <c r="O119" s="50" t="n">
        <v>-1.572</v>
      </c>
      <c r="P119" s="50" t="n">
        <v>88</v>
      </c>
      <c r="Q119" s="50" t="n">
        <v>80</v>
      </c>
      <c r="R119" s="50" t="n">
        <v>16</v>
      </c>
      <c r="S119" s="50" t="n">
        <v>0</v>
      </c>
      <c r="T119" s="50" t="n">
        <v>1</v>
      </c>
      <c r="U119" s="50" t="n">
        <v>4</v>
      </c>
      <c r="V119" s="50" t="n">
        <v>6</v>
      </c>
      <c r="W119" s="50" t="n">
        <v>1</v>
      </c>
      <c r="X119" s="50" t="n">
        <v>1</v>
      </c>
      <c r="Y119" s="50" t="n">
        <v>30</v>
      </c>
      <c r="Z119" s="50" t="n">
        <v>24.4</v>
      </c>
      <c r="AA119" s="50" t="n">
        <v>88</v>
      </c>
      <c r="AB119" s="50" t="n">
        <v>26.154</v>
      </c>
      <c r="AC119" s="50" t="n">
        <v>51</v>
      </c>
      <c r="AD119" s="50" t="n">
        <v>8</v>
      </c>
      <c r="AE119" s="50" t="n">
        <v>21</v>
      </c>
      <c r="AF119" s="50" t="n">
        <v>51</v>
      </c>
      <c r="AG119" s="50" t="n">
        <v>4646</v>
      </c>
      <c r="AH119" s="50" t="n">
        <v>22</v>
      </c>
      <c r="AI119" s="50" t="n">
        <v>163</v>
      </c>
      <c r="AJ119" s="50" t="n">
        <v>12373.3</v>
      </c>
      <c r="AK119" s="50" t="n">
        <v>103</v>
      </c>
    </row>
    <row r="120" customFormat="false" ht="15" hidden="false" customHeight="false" outlineLevel="0" collapsed="false">
      <c r="A120" s="50" t="s">
        <v>862</v>
      </c>
      <c r="B120" s="50" t="s">
        <v>110</v>
      </c>
      <c r="C120" s="50" t="s">
        <v>159</v>
      </c>
      <c r="D120" s="50" t="n">
        <v>671739</v>
      </c>
      <c r="E120" s="50" t="n">
        <v>4</v>
      </c>
      <c r="F120" s="50" t="s">
        <v>53</v>
      </c>
      <c r="G120" s="50" t="n">
        <v>401</v>
      </c>
      <c r="H120" s="50" t="n">
        <v>218</v>
      </c>
      <c r="I120" s="50" t="n">
        <v>45</v>
      </c>
      <c r="J120" s="50" t="n">
        <v>182</v>
      </c>
      <c r="K120" s="50" t="n">
        <v>129</v>
      </c>
      <c r="L120" s="50" t="n">
        <v>10</v>
      </c>
      <c r="M120" s="50" t="n">
        <v>219</v>
      </c>
      <c r="N120" s="50" t="n">
        <v>89</v>
      </c>
      <c r="O120" s="50" t="n">
        <v>6.62</v>
      </c>
      <c r="P120" s="50" t="n">
        <v>108</v>
      </c>
      <c r="Q120" s="50" t="n">
        <v>101</v>
      </c>
      <c r="R120" s="50" t="n">
        <v>32</v>
      </c>
      <c r="S120" s="50" t="n">
        <v>4</v>
      </c>
      <c r="T120" s="50" t="n">
        <v>0</v>
      </c>
      <c r="U120" s="50" t="n">
        <v>6</v>
      </c>
      <c r="V120" s="50" t="n">
        <v>6</v>
      </c>
      <c r="W120" s="50" t="n">
        <v>0</v>
      </c>
      <c r="X120" s="50" t="n">
        <v>1</v>
      </c>
      <c r="Y120" s="50" t="n">
        <v>18</v>
      </c>
      <c r="Z120" s="50" t="n">
        <v>41</v>
      </c>
      <c r="AA120" s="50" t="n">
        <v>107</v>
      </c>
      <c r="AB120" s="50" t="n">
        <v>47.329</v>
      </c>
      <c r="AC120" s="50" t="n">
        <v>84</v>
      </c>
      <c r="AD120" s="50" t="n">
        <v>15</v>
      </c>
      <c r="AE120" s="50" t="n">
        <v>47</v>
      </c>
      <c r="AF120" s="50" t="n">
        <v>83</v>
      </c>
      <c r="AG120" s="50" t="n">
        <v>7867.8</v>
      </c>
      <c r="AH120" s="50" t="n">
        <v>27</v>
      </c>
      <c r="AI120" s="50" t="n">
        <v>199</v>
      </c>
      <c r="AJ120" s="50" t="n">
        <v>14868.1</v>
      </c>
      <c r="AK120" s="50" t="n">
        <v>97</v>
      </c>
    </row>
    <row r="121" customFormat="false" ht="15" hidden="false" customHeight="false" outlineLevel="0" collapsed="false">
      <c r="A121" s="50" t="s">
        <v>862</v>
      </c>
      <c r="B121" s="50" t="s">
        <v>110</v>
      </c>
      <c r="C121" s="50" t="s">
        <v>159</v>
      </c>
      <c r="D121" s="50" t="n">
        <v>671739</v>
      </c>
      <c r="E121" s="50" t="n">
        <v>5</v>
      </c>
      <c r="F121" s="50" t="s">
        <v>54</v>
      </c>
      <c r="G121" s="50" t="n">
        <v>361</v>
      </c>
      <c r="H121" s="50" t="n">
        <v>208</v>
      </c>
      <c r="I121" s="50" t="n">
        <v>57</v>
      </c>
      <c r="J121" s="50" t="n">
        <v>163</v>
      </c>
      <c r="K121" s="50" t="n">
        <v>113</v>
      </c>
      <c r="L121" s="50" t="n">
        <v>12</v>
      </c>
      <c r="M121" s="50" t="n">
        <v>198</v>
      </c>
      <c r="N121" s="50" t="n">
        <v>95</v>
      </c>
      <c r="O121" s="50" t="n">
        <v>0.303</v>
      </c>
      <c r="P121" s="50" t="n">
        <v>109</v>
      </c>
      <c r="Q121" s="50" t="n">
        <v>104</v>
      </c>
      <c r="R121" s="50" t="n">
        <v>31</v>
      </c>
      <c r="S121" s="50" t="n">
        <v>2</v>
      </c>
      <c r="T121" s="50" t="n">
        <v>0</v>
      </c>
      <c r="U121" s="50" t="n">
        <v>7</v>
      </c>
      <c r="V121" s="50" t="n">
        <v>4</v>
      </c>
      <c r="W121" s="50" t="n">
        <v>1</v>
      </c>
      <c r="X121" s="50" t="n">
        <v>0</v>
      </c>
      <c r="Y121" s="50" t="n">
        <v>23</v>
      </c>
      <c r="Z121" s="50" t="n">
        <v>39.8</v>
      </c>
      <c r="AA121" s="50" t="n">
        <v>109</v>
      </c>
      <c r="AB121" s="50" t="n">
        <v>37.068</v>
      </c>
      <c r="AC121" s="50" t="n">
        <v>81</v>
      </c>
      <c r="AD121" s="50" t="n">
        <v>11</v>
      </c>
      <c r="AE121" s="50" t="n">
        <v>42</v>
      </c>
      <c r="AF121" s="50" t="n">
        <v>81</v>
      </c>
      <c r="AG121" s="50" t="n">
        <v>7315.2</v>
      </c>
      <c r="AH121" s="50" t="n">
        <v>23</v>
      </c>
      <c r="AI121" s="50" t="n">
        <v>183</v>
      </c>
      <c r="AJ121" s="50" t="n">
        <v>13742.6</v>
      </c>
      <c r="AK121" s="50" t="n">
        <v>97</v>
      </c>
    </row>
    <row r="122" customFormat="false" ht="15" hidden="false" customHeight="false" outlineLevel="0" collapsed="false">
      <c r="A122" s="50" t="s">
        <v>862</v>
      </c>
      <c r="B122" s="50" t="s">
        <v>110</v>
      </c>
      <c r="C122" s="50" t="s">
        <v>159</v>
      </c>
      <c r="D122" s="50" t="n">
        <v>671739</v>
      </c>
      <c r="E122" s="50" t="n">
        <v>6</v>
      </c>
      <c r="F122" s="50" t="s">
        <v>55</v>
      </c>
      <c r="G122" s="50" t="n">
        <v>320</v>
      </c>
      <c r="H122" s="50" t="n">
        <v>171</v>
      </c>
      <c r="I122" s="50" t="n">
        <v>36</v>
      </c>
      <c r="J122" s="50" t="n">
        <v>141</v>
      </c>
      <c r="K122" s="50" t="n">
        <v>88</v>
      </c>
      <c r="L122" s="50" t="n">
        <v>4</v>
      </c>
      <c r="M122" s="50" t="n">
        <v>179</v>
      </c>
      <c r="N122" s="50" t="n">
        <v>83</v>
      </c>
      <c r="O122" s="50" t="n">
        <v>1.223</v>
      </c>
      <c r="P122" s="50" t="n">
        <v>80</v>
      </c>
      <c r="Q122" s="50" t="n">
        <v>74</v>
      </c>
      <c r="R122" s="50" t="n">
        <v>19</v>
      </c>
      <c r="S122" s="50" t="n">
        <v>7</v>
      </c>
      <c r="T122" s="50" t="n">
        <v>0</v>
      </c>
      <c r="U122" s="50" t="n">
        <v>1</v>
      </c>
      <c r="V122" s="50" t="n">
        <v>5</v>
      </c>
      <c r="W122" s="50" t="n">
        <v>0</v>
      </c>
      <c r="X122" s="50" t="n">
        <v>1</v>
      </c>
      <c r="Y122" s="50" t="n">
        <v>19</v>
      </c>
      <c r="Z122" s="50" t="n">
        <v>24.85</v>
      </c>
      <c r="AA122" s="50" t="n">
        <v>80</v>
      </c>
      <c r="AB122" s="50" t="n">
        <v>26.568</v>
      </c>
      <c r="AC122" s="50" t="n">
        <v>56</v>
      </c>
      <c r="AD122" s="50" t="n">
        <v>6</v>
      </c>
      <c r="AE122" s="50" t="n">
        <v>22</v>
      </c>
      <c r="AF122" s="50" t="n">
        <v>56</v>
      </c>
      <c r="AG122" s="50" t="n">
        <v>4888.2</v>
      </c>
      <c r="AH122" s="50" t="n">
        <v>21</v>
      </c>
      <c r="AI122" s="50" t="n">
        <v>139</v>
      </c>
      <c r="AJ122" s="50" t="n">
        <v>10403.9</v>
      </c>
      <c r="AK122" s="50" t="n">
        <v>65</v>
      </c>
    </row>
    <row r="123" customFormat="false" ht="15" hidden="false" customHeight="false" outlineLevel="0" collapsed="false">
      <c r="A123" s="50" t="s">
        <v>862</v>
      </c>
      <c r="B123" s="50" t="s">
        <v>110</v>
      </c>
      <c r="C123" s="50" t="s">
        <v>159</v>
      </c>
      <c r="D123" s="50" t="n">
        <v>671739</v>
      </c>
      <c r="E123" s="50" t="n">
        <v>7</v>
      </c>
      <c r="F123" s="50" t="s">
        <v>56</v>
      </c>
      <c r="G123" s="50" t="n">
        <v>425</v>
      </c>
      <c r="H123" s="50" t="n">
        <v>247</v>
      </c>
      <c r="I123" s="50" t="n">
        <v>51</v>
      </c>
      <c r="J123" s="50" t="n">
        <v>200</v>
      </c>
      <c r="K123" s="50" t="n">
        <v>146</v>
      </c>
      <c r="L123" s="50" t="n">
        <v>15</v>
      </c>
      <c r="M123" s="50" t="n">
        <v>225</v>
      </c>
      <c r="N123" s="50" t="n">
        <v>101</v>
      </c>
      <c r="O123" s="50" t="n">
        <v>1.002</v>
      </c>
      <c r="P123" s="50" t="n">
        <v>121</v>
      </c>
      <c r="Q123" s="50" t="n">
        <v>118</v>
      </c>
      <c r="R123" s="50" t="n">
        <v>34</v>
      </c>
      <c r="S123" s="50" t="n">
        <v>8</v>
      </c>
      <c r="T123" s="50" t="n">
        <v>0</v>
      </c>
      <c r="U123" s="50" t="n">
        <v>6</v>
      </c>
      <c r="V123" s="50" t="n">
        <v>1</v>
      </c>
      <c r="W123" s="50" t="n">
        <v>1</v>
      </c>
      <c r="X123" s="50" t="n">
        <v>1</v>
      </c>
      <c r="Y123" s="50" t="n">
        <v>21</v>
      </c>
      <c r="Z123" s="50" t="n">
        <v>41.4</v>
      </c>
      <c r="AA123" s="50" t="n">
        <v>121</v>
      </c>
      <c r="AB123" s="50" t="n">
        <v>37.18</v>
      </c>
      <c r="AC123" s="50" t="n">
        <v>98</v>
      </c>
      <c r="AD123" s="50" t="n">
        <v>6</v>
      </c>
      <c r="AE123" s="50" t="n">
        <v>45</v>
      </c>
      <c r="AF123" s="50" t="n">
        <v>98</v>
      </c>
      <c r="AG123" s="50" t="n">
        <v>8623.8</v>
      </c>
      <c r="AH123" s="50" t="n">
        <v>26</v>
      </c>
      <c r="AI123" s="50" t="n">
        <v>216</v>
      </c>
      <c r="AJ123" s="50" t="n">
        <v>16228</v>
      </c>
      <c r="AK123" s="50" t="n">
        <v>122</v>
      </c>
    </row>
    <row r="124" customFormat="false" ht="15" hidden="false" customHeight="false" outlineLevel="0" collapsed="false">
      <c r="A124" s="50" t="s">
        <v>862</v>
      </c>
      <c r="B124" s="50" t="s">
        <v>110</v>
      </c>
      <c r="C124" s="50" t="s">
        <v>159</v>
      </c>
      <c r="D124" s="50" t="n">
        <v>671739</v>
      </c>
      <c r="E124" s="50" t="n">
        <v>8</v>
      </c>
      <c r="F124" s="50" t="s">
        <v>57</v>
      </c>
      <c r="G124" s="50" t="n">
        <v>385</v>
      </c>
      <c r="H124" s="50" t="n">
        <v>219</v>
      </c>
      <c r="I124" s="50" t="n">
        <v>50</v>
      </c>
      <c r="J124" s="50" t="n">
        <v>159</v>
      </c>
      <c r="K124" s="50" t="n">
        <v>118</v>
      </c>
      <c r="L124" s="50" t="n">
        <v>10</v>
      </c>
      <c r="M124" s="50" t="n">
        <v>226</v>
      </c>
      <c r="N124" s="50" t="n">
        <v>101</v>
      </c>
      <c r="O124" s="50" t="n">
        <v>2.411</v>
      </c>
      <c r="P124" s="50" t="n">
        <v>110</v>
      </c>
      <c r="Q124" s="50" t="n">
        <v>105</v>
      </c>
      <c r="R124" s="50" t="n">
        <v>33</v>
      </c>
      <c r="S124" s="50" t="n">
        <v>11</v>
      </c>
      <c r="T124" s="50" t="n">
        <v>1</v>
      </c>
      <c r="U124" s="50" t="n">
        <v>3</v>
      </c>
      <c r="V124" s="50" t="n">
        <v>3</v>
      </c>
      <c r="W124" s="50" t="n">
        <v>0</v>
      </c>
      <c r="X124" s="50" t="n">
        <v>0</v>
      </c>
      <c r="Y124" s="50" t="n">
        <v>24</v>
      </c>
      <c r="Z124" s="50" t="n">
        <v>39.65</v>
      </c>
      <c r="AA124" s="50" t="n">
        <v>108</v>
      </c>
      <c r="AB124" s="50" t="n">
        <v>31.837</v>
      </c>
      <c r="AC124" s="50" t="n">
        <v>83</v>
      </c>
      <c r="AD124" s="50" t="n">
        <v>5</v>
      </c>
      <c r="AE124" s="50" t="n">
        <v>39</v>
      </c>
      <c r="AF124" s="50" t="n">
        <v>83</v>
      </c>
      <c r="AG124" s="50" t="n">
        <v>7264.1</v>
      </c>
      <c r="AH124" s="50" t="n">
        <v>29</v>
      </c>
      <c r="AI124" s="50" t="n">
        <v>187</v>
      </c>
      <c r="AJ124" s="50" t="n">
        <v>14065.2</v>
      </c>
      <c r="AK124" s="50" t="n">
        <v>95</v>
      </c>
    </row>
    <row r="125" customFormat="false" ht="15" hidden="false" customHeight="false" outlineLevel="0" collapsed="false">
      <c r="A125" s="50" t="s">
        <v>862</v>
      </c>
      <c r="B125" s="50" t="s">
        <v>110</v>
      </c>
      <c r="C125" s="50" t="s">
        <v>159</v>
      </c>
      <c r="D125" s="50" t="n">
        <v>671739</v>
      </c>
      <c r="E125" s="50" t="n">
        <v>9</v>
      </c>
      <c r="F125" s="50" t="s">
        <v>58</v>
      </c>
      <c r="G125" s="50" t="n">
        <v>310</v>
      </c>
      <c r="H125" s="50" t="n">
        <v>176</v>
      </c>
      <c r="I125" s="50" t="n">
        <v>32</v>
      </c>
      <c r="J125" s="50" t="n">
        <v>154</v>
      </c>
      <c r="K125" s="50" t="n">
        <v>104</v>
      </c>
      <c r="L125" s="50" t="n">
        <v>8</v>
      </c>
      <c r="M125" s="50" t="n">
        <v>152</v>
      </c>
      <c r="N125" s="50" t="n">
        <v>72</v>
      </c>
      <c r="O125" s="50" t="n">
        <v>-0.238</v>
      </c>
      <c r="P125" s="50" t="n">
        <v>93</v>
      </c>
      <c r="Q125" s="50" t="n">
        <v>89</v>
      </c>
      <c r="R125" s="50" t="n">
        <v>25</v>
      </c>
      <c r="S125" s="50" t="n">
        <v>4</v>
      </c>
      <c r="T125" s="50" t="n">
        <v>0</v>
      </c>
      <c r="U125" s="50" t="n">
        <v>3</v>
      </c>
      <c r="V125" s="50" t="n">
        <v>4</v>
      </c>
      <c r="W125" s="50" t="n">
        <v>0</v>
      </c>
      <c r="X125" s="50" t="n">
        <v>0</v>
      </c>
      <c r="Y125" s="50" t="n">
        <v>14</v>
      </c>
      <c r="Z125" s="50" t="n">
        <v>29.3</v>
      </c>
      <c r="AA125" s="50" t="n">
        <v>92</v>
      </c>
      <c r="AB125" s="50" t="n">
        <v>30.992</v>
      </c>
      <c r="AC125" s="50" t="n">
        <v>75</v>
      </c>
      <c r="AD125" s="50" t="n">
        <v>6</v>
      </c>
      <c r="AE125" s="50" t="n">
        <v>32</v>
      </c>
      <c r="AF125" s="50" t="n">
        <v>75</v>
      </c>
      <c r="AG125" s="50" t="n">
        <v>6772.3</v>
      </c>
      <c r="AH125" s="50" t="n">
        <v>31</v>
      </c>
      <c r="AI125" s="50" t="n">
        <v>155</v>
      </c>
      <c r="AJ125" s="50" t="n">
        <v>11600.6</v>
      </c>
      <c r="AK125" s="50" t="n">
        <v>75</v>
      </c>
    </row>
    <row r="126" customFormat="false" ht="15" hidden="false" customHeight="false" outlineLevel="0" collapsed="false">
      <c r="A126" s="50" t="s">
        <v>863</v>
      </c>
      <c r="B126" s="50" t="s">
        <v>110</v>
      </c>
      <c r="C126" s="50" t="s">
        <v>162</v>
      </c>
      <c r="D126" s="50" t="n">
        <v>643289</v>
      </c>
      <c r="E126" s="50" t="n">
        <v>4</v>
      </c>
      <c r="F126" s="50" t="s">
        <v>53</v>
      </c>
      <c r="G126" s="50" t="n">
        <v>427</v>
      </c>
      <c r="H126" s="50" t="n">
        <v>207</v>
      </c>
      <c r="I126" s="50" t="n">
        <v>32</v>
      </c>
      <c r="J126" s="50" t="n">
        <v>202</v>
      </c>
      <c r="K126" s="50" t="n">
        <v>129</v>
      </c>
      <c r="L126" s="50" t="n">
        <v>11</v>
      </c>
      <c r="M126" s="50" t="n">
        <v>224</v>
      </c>
      <c r="N126" s="50" t="n">
        <v>78</v>
      </c>
      <c r="O126" s="50" t="n">
        <v>1.104</v>
      </c>
      <c r="P126" s="50" t="n">
        <v>117</v>
      </c>
      <c r="Q126" s="50" t="n">
        <v>109</v>
      </c>
      <c r="R126" s="50" t="n">
        <v>30</v>
      </c>
      <c r="S126" s="50" t="n">
        <v>8</v>
      </c>
      <c r="T126" s="50" t="n">
        <v>1</v>
      </c>
      <c r="U126" s="50" t="n">
        <v>2</v>
      </c>
      <c r="V126" s="50" t="n">
        <v>6</v>
      </c>
      <c r="W126" s="50" t="n">
        <v>2</v>
      </c>
      <c r="X126" s="50" t="n">
        <v>0</v>
      </c>
      <c r="Y126" s="50" t="n">
        <v>20</v>
      </c>
      <c r="Z126" s="50" t="n">
        <v>38.3</v>
      </c>
      <c r="AA126" s="50" t="n">
        <v>117</v>
      </c>
      <c r="AB126" s="50" t="n">
        <v>35.415</v>
      </c>
      <c r="AC126" s="50" t="n">
        <v>89</v>
      </c>
      <c r="AD126" s="50" t="n">
        <v>6</v>
      </c>
      <c r="AE126" s="50" t="n">
        <v>28</v>
      </c>
      <c r="AF126" s="50" t="n">
        <v>89</v>
      </c>
      <c r="AG126" s="50" t="n">
        <v>7765</v>
      </c>
      <c r="AH126" s="50" t="n">
        <v>31</v>
      </c>
      <c r="AI126" s="50" t="n">
        <v>188</v>
      </c>
      <c r="AJ126" s="50" t="n">
        <v>12944.6</v>
      </c>
      <c r="AK126" s="50" t="n">
        <v>6</v>
      </c>
    </row>
    <row r="127" customFormat="false" ht="15" hidden="false" customHeight="false" outlineLevel="0" collapsed="false">
      <c r="A127" s="50" t="s">
        <v>863</v>
      </c>
      <c r="B127" s="50" t="s">
        <v>110</v>
      </c>
      <c r="C127" s="50" t="s">
        <v>162</v>
      </c>
      <c r="D127" s="50" t="n">
        <v>643289</v>
      </c>
      <c r="E127" s="50" t="n">
        <v>5</v>
      </c>
      <c r="F127" s="50" t="s">
        <v>54</v>
      </c>
      <c r="G127" s="50" t="n">
        <v>407</v>
      </c>
      <c r="H127" s="50" t="n">
        <v>218</v>
      </c>
      <c r="I127" s="50" t="n">
        <v>36</v>
      </c>
      <c r="J127" s="50" t="n">
        <v>185</v>
      </c>
      <c r="K127" s="50" t="n">
        <v>137</v>
      </c>
      <c r="L127" s="50" t="n">
        <v>15</v>
      </c>
      <c r="M127" s="50" t="n">
        <v>222</v>
      </c>
      <c r="N127" s="50" t="n">
        <v>81</v>
      </c>
      <c r="O127" s="50" t="n">
        <v>-4.377</v>
      </c>
      <c r="P127" s="50" t="n">
        <v>108</v>
      </c>
      <c r="Q127" s="50" t="n">
        <v>99</v>
      </c>
      <c r="R127" s="50" t="n">
        <v>22</v>
      </c>
      <c r="S127" s="50" t="n">
        <v>4</v>
      </c>
      <c r="T127" s="50" t="n">
        <v>1</v>
      </c>
      <c r="U127" s="50" t="n">
        <v>1</v>
      </c>
      <c r="V127" s="50" t="n">
        <v>9</v>
      </c>
      <c r="W127" s="50" t="n">
        <v>0</v>
      </c>
      <c r="X127" s="50" t="n">
        <v>0</v>
      </c>
      <c r="Y127" s="50" t="n">
        <v>16</v>
      </c>
      <c r="Z127" s="50" t="n">
        <v>29.3</v>
      </c>
      <c r="AA127" s="50" t="n">
        <v>107</v>
      </c>
      <c r="AB127" s="50" t="n">
        <v>32.331</v>
      </c>
      <c r="AC127" s="50" t="n">
        <v>83</v>
      </c>
      <c r="AD127" s="50" t="n">
        <v>2</v>
      </c>
      <c r="AE127" s="50" t="n">
        <v>20</v>
      </c>
      <c r="AF127" s="50" t="n">
        <v>82</v>
      </c>
      <c r="AG127" s="50" t="n">
        <v>7082.5</v>
      </c>
      <c r="AH127" s="50" t="n">
        <v>37</v>
      </c>
      <c r="AI127" s="50" t="n">
        <v>193</v>
      </c>
      <c r="AJ127" s="50" t="n">
        <v>13342.5</v>
      </c>
      <c r="AK127" s="50" t="n">
        <v>6</v>
      </c>
    </row>
    <row r="128" customFormat="false" ht="15" hidden="false" customHeight="false" outlineLevel="0" collapsed="false">
      <c r="A128" s="50" t="s">
        <v>863</v>
      </c>
      <c r="B128" s="50" t="s">
        <v>110</v>
      </c>
      <c r="C128" s="50" t="s">
        <v>162</v>
      </c>
      <c r="D128" s="50" t="n">
        <v>643289</v>
      </c>
      <c r="E128" s="50" t="n">
        <v>6</v>
      </c>
      <c r="F128" s="50" t="s">
        <v>55</v>
      </c>
      <c r="G128" s="50" t="n">
        <v>342</v>
      </c>
      <c r="H128" s="50" t="n">
        <v>185</v>
      </c>
      <c r="I128" s="50" t="n">
        <v>20</v>
      </c>
      <c r="J128" s="50" t="n">
        <v>154</v>
      </c>
      <c r="K128" s="50" t="n">
        <v>109</v>
      </c>
      <c r="L128" s="50" t="n">
        <v>2</v>
      </c>
      <c r="M128" s="50" t="n">
        <v>188</v>
      </c>
      <c r="N128" s="50" t="n">
        <v>76</v>
      </c>
      <c r="O128" s="50" t="n">
        <v>4.229</v>
      </c>
      <c r="P128" s="50" t="n">
        <v>94</v>
      </c>
      <c r="Q128" s="50" t="n">
        <v>88</v>
      </c>
      <c r="R128" s="50" t="n">
        <v>27</v>
      </c>
      <c r="S128" s="50" t="n">
        <v>5</v>
      </c>
      <c r="T128" s="50" t="n">
        <v>0</v>
      </c>
      <c r="U128" s="50" t="n">
        <v>5</v>
      </c>
      <c r="V128" s="50" t="n">
        <v>5</v>
      </c>
      <c r="W128" s="50" t="n">
        <v>0</v>
      </c>
      <c r="X128" s="50" t="n">
        <v>0</v>
      </c>
      <c r="Y128" s="50" t="n">
        <v>9</v>
      </c>
      <c r="Z128" s="50" t="n">
        <v>35.75</v>
      </c>
      <c r="AA128" s="50" t="n">
        <v>94</v>
      </c>
      <c r="AB128" s="50" t="n">
        <v>34.933</v>
      </c>
      <c r="AC128" s="50" t="n">
        <v>79</v>
      </c>
      <c r="AD128" s="50" t="n">
        <v>5</v>
      </c>
      <c r="AE128" s="50" t="n">
        <v>28</v>
      </c>
      <c r="AF128" s="50" t="n">
        <v>79</v>
      </c>
      <c r="AG128" s="50" t="n">
        <v>6776.1</v>
      </c>
      <c r="AH128" s="50" t="n">
        <v>33</v>
      </c>
      <c r="AI128" s="50" t="n">
        <v>156</v>
      </c>
      <c r="AJ128" s="50" t="n">
        <v>10784.4</v>
      </c>
      <c r="AK128" s="50" t="n">
        <v>6</v>
      </c>
    </row>
    <row r="129" customFormat="false" ht="15" hidden="false" customHeight="false" outlineLevel="0" collapsed="false">
      <c r="A129" s="50" t="s">
        <v>863</v>
      </c>
      <c r="B129" s="50" t="s">
        <v>110</v>
      </c>
      <c r="C129" s="50" t="s">
        <v>162</v>
      </c>
      <c r="D129" s="50" t="n">
        <v>643289</v>
      </c>
      <c r="E129" s="50" t="n">
        <v>7</v>
      </c>
      <c r="F129" s="50" t="s">
        <v>56</v>
      </c>
      <c r="G129" s="50" t="n">
        <v>436</v>
      </c>
      <c r="H129" s="50" t="n">
        <v>245</v>
      </c>
      <c r="I129" s="50" t="n">
        <v>40</v>
      </c>
      <c r="J129" s="50" t="n">
        <v>196</v>
      </c>
      <c r="K129" s="50" t="n">
        <v>154</v>
      </c>
      <c r="L129" s="50" t="n">
        <v>17</v>
      </c>
      <c r="M129" s="50" t="n">
        <v>240</v>
      </c>
      <c r="N129" s="50" t="n">
        <v>91</v>
      </c>
      <c r="O129" s="50" t="n">
        <v>-1.111</v>
      </c>
      <c r="P129" s="50" t="n">
        <v>115</v>
      </c>
      <c r="Q129" s="50" t="n">
        <v>104</v>
      </c>
      <c r="R129" s="50" t="n">
        <v>25</v>
      </c>
      <c r="S129" s="50" t="n">
        <v>4</v>
      </c>
      <c r="T129" s="50" t="n">
        <v>0</v>
      </c>
      <c r="U129" s="50" t="n">
        <v>2</v>
      </c>
      <c r="V129" s="50" t="n">
        <v>7</v>
      </c>
      <c r="W129" s="50" t="n">
        <v>0</v>
      </c>
      <c r="X129" s="50" t="n">
        <v>1</v>
      </c>
      <c r="Y129" s="50" t="n">
        <v>14</v>
      </c>
      <c r="Z129" s="50" t="n">
        <v>32.4</v>
      </c>
      <c r="AA129" s="50" t="n">
        <v>114</v>
      </c>
      <c r="AB129" s="50" t="n">
        <v>32.271</v>
      </c>
      <c r="AC129" s="50" t="n">
        <v>92</v>
      </c>
      <c r="AD129" s="50" t="n">
        <v>2</v>
      </c>
      <c r="AE129" s="50" t="n">
        <v>29</v>
      </c>
      <c r="AF129" s="50" t="n">
        <v>92</v>
      </c>
      <c r="AG129" s="50" t="n">
        <v>7901.3</v>
      </c>
      <c r="AH129" s="50" t="n">
        <v>30</v>
      </c>
      <c r="AI129" s="50" t="n">
        <v>220</v>
      </c>
      <c r="AJ129" s="50" t="n">
        <v>15151.4</v>
      </c>
      <c r="AK129" s="50" t="n">
        <v>9</v>
      </c>
    </row>
    <row r="130" customFormat="false" ht="15" hidden="false" customHeight="false" outlineLevel="0" collapsed="false">
      <c r="A130" s="50" t="s">
        <v>863</v>
      </c>
      <c r="B130" s="50" t="s">
        <v>110</v>
      </c>
      <c r="C130" s="50" t="s">
        <v>162</v>
      </c>
      <c r="D130" s="50" t="n">
        <v>643289</v>
      </c>
      <c r="E130" s="50" t="n">
        <v>8</v>
      </c>
      <c r="F130" s="50" t="s">
        <v>57</v>
      </c>
      <c r="G130" s="50" t="n">
        <v>318</v>
      </c>
      <c r="H130" s="50" t="n">
        <v>177</v>
      </c>
      <c r="I130" s="50" t="n">
        <v>16</v>
      </c>
      <c r="J130" s="50" t="n">
        <v>145</v>
      </c>
      <c r="K130" s="50" t="n">
        <v>114</v>
      </c>
      <c r="L130" s="50" t="n">
        <v>8</v>
      </c>
      <c r="M130" s="50" t="n">
        <v>172</v>
      </c>
      <c r="N130" s="50" t="n">
        <v>63</v>
      </c>
      <c r="O130" s="50" t="n">
        <v>-1.846</v>
      </c>
      <c r="P130" s="50" t="n">
        <v>94</v>
      </c>
      <c r="Q130" s="50" t="n">
        <v>89</v>
      </c>
      <c r="R130" s="50" t="n">
        <v>27</v>
      </c>
      <c r="S130" s="50" t="n">
        <v>3</v>
      </c>
      <c r="T130" s="50" t="n">
        <v>0</v>
      </c>
      <c r="U130" s="50" t="n">
        <v>0</v>
      </c>
      <c r="V130" s="50" t="n">
        <v>4</v>
      </c>
      <c r="W130" s="50" t="n">
        <v>0</v>
      </c>
      <c r="X130" s="50" t="n">
        <v>1</v>
      </c>
      <c r="Y130" s="50" t="n">
        <v>4</v>
      </c>
      <c r="Z130" s="50" t="n">
        <v>28.15</v>
      </c>
      <c r="AA130" s="50" t="n">
        <v>93</v>
      </c>
      <c r="AB130" s="50" t="n">
        <v>26.25</v>
      </c>
      <c r="AC130" s="50" t="n">
        <v>86</v>
      </c>
      <c r="AD130" s="50" t="n">
        <v>1</v>
      </c>
      <c r="AE130" s="50" t="n">
        <v>22</v>
      </c>
      <c r="AF130" s="50" t="n">
        <v>85</v>
      </c>
      <c r="AG130" s="50" t="n">
        <v>7291.2</v>
      </c>
      <c r="AH130" s="50" t="n">
        <v>35</v>
      </c>
      <c r="AI130" s="50" t="n">
        <v>152</v>
      </c>
      <c r="AJ130" s="50" t="n">
        <v>10605.3</v>
      </c>
      <c r="AK130" s="50" t="n">
        <v>12</v>
      </c>
    </row>
    <row r="131" customFormat="false" ht="15" hidden="false" customHeight="false" outlineLevel="0" collapsed="false">
      <c r="A131" s="50" t="s">
        <v>863</v>
      </c>
      <c r="B131" s="50" t="s">
        <v>110</v>
      </c>
      <c r="C131" s="50" t="s">
        <v>162</v>
      </c>
      <c r="D131" s="50" t="n">
        <v>643289</v>
      </c>
      <c r="E131" s="50" t="n">
        <v>9</v>
      </c>
      <c r="F131" s="50" t="s">
        <v>58</v>
      </c>
      <c r="G131" s="50" t="n">
        <v>336</v>
      </c>
      <c r="H131" s="50" t="n">
        <v>183</v>
      </c>
      <c r="I131" s="50" t="n">
        <v>24</v>
      </c>
      <c r="J131" s="50" t="n">
        <v>160</v>
      </c>
      <c r="K131" s="50" t="n">
        <v>112</v>
      </c>
      <c r="L131" s="50" t="n">
        <v>11</v>
      </c>
      <c r="M131" s="50" t="n">
        <v>176</v>
      </c>
      <c r="N131" s="50" t="n">
        <v>71</v>
      </c>
      <c r="O131" s="50" t="n">
        <v>3.507</v>
      </c>
      <c r="P131" s="50" t="n">
        <v>91</v>
      </c>
      <c r="Q131" s="50" t="n">
        <v>83</v>
      </c>
      <c r="R131" s="50" t="n">
        <v>27</v>
      </c>
      <c r="S131" s="50" t="n">
        <v>4</v>
      </c>
      <c r="T131" s="50" t="n">
        <v>1</v>
      </c>
      <c r="U131" s="50" t="n">
        <v>2</v>
      </c>
      <c r="V131" s="50" t="n">
        <v>4</v>
      </c>
      <c r="W131" s="50" t="n">
        <v>2</v>
      </c>
      <c r="X131" s="50" t="n">
        <v>1</v>
      </c>
      <c r="Y131" s="50" t="n">
        <v>10</v>
      </c>
      <c r="Z131" s="50" t="n">
        <v>31.9</v>
      </c>
      <c r="AA131" s="50" t="n">
        <v>89</v>
      </c>
      <c r="AB131" s="50" t="n">
        <v>26.665</v>
      </c>
      <c r="AC131" s="50" t="n">
        <v>75</v>
      </c>
      <c r="AD131" s="50" t="n">
        <v>4</v>
      </c>
      <c r="AE131" s="50" t="n">
        <v>21</v>
      </c>
      <c r="AF131" s="50" t="n">
        <v>74</v>
      </c>
      <c r="AG131" s="50" t="n">
        <v>6333.1</v>
      </c>
      <c r="AH131" s="50" t="n">
        <v>25</v>
      </c>
      <c r="AI131" s="50" t="n">
        <v>162</v>
      </c>
      <c r="AJ131" s="50" t="n">
        <v>11222.9</v>
      </c>
      <c r="AK131" s="50" t="n">
        <v>12</v>
      </c>
    </row>
    <row r="132" customFormat="false" ht="15" hidden="false" customHeight="false" outlineLevel="0" collapsed="false">
      <c r="A132" s="50" t="s">
        <v>864</v>
      </c>
      <c r="B132" s="50" t="s">
        <v>110</v>
      </c>
      <c r="C132" s="50" t="s">
        <v>165</v>
      </c>
      <c r="D132" s="50" t="n">
        <v>686948</v>
      </c>
      <c r="E132" s="50" t="n">
        <v>4</v>
      </c>
      <c r="F132" s="50" t="s">
        <v>53</v>
      </c>
      <c r="G132" s="50" t="n">
        <v>559</v>
      </c>
      <c r="H132" s="50" t="n">
        <v>279</v>
      </c>
      <c r="I132" s="50" t="n">
        <v>57</v>
      </c>
      <c r="J132" s="50" t="n">
        <v>255</v>
      </c>
      <c r="K132" s="50" t="n">
        <v>173</v>
      </c>
      <c r="L132" s="50" t="n">
        <v>24</v>
      </c>
      <c r="M132" s="50" t="n">
        <v>303</v>
      </c>
      <c r="N132" s="50" t="n">
        <v>106</v>
      </c>
      <c r="O132" s="50" t="n">
        <v>10.775</v>
      </c>
      <c r="P132" s="50" t="n">
        <v>146</v>
      </c>
      <c r="Q132" s="50" t="n">
        <v>130</v>
      </c>
      <c r="R132" s="50" t="n">
        <v>40</v>
      </c>
      <c r="S132" s="50" t="n">
        <v>4</v>
      </c>
      <c r="T132" s="50" t="n">
        <v>0</v>
      </c>
      <c r="U132" s="50" t="n">
        <v>7</v>
      </c>
      <c r="V132" s="50" t="n">
        <v>14</v>
      </c>
      <c r="W132" s="50" t="n">
        <v>2</v>
      </c>
      <c r="X132" s="50" t="n">
        <v>0</v>
      </c>
      <c r="Y132" s="50" t="n">
        <v>28</v>
      </c>
      <c r="Z132" s="50" t="n">
        <v>55.6</v>
      </c>
      <c r="AA132" s="50" t="n">
        <v>145</v>
      </c>
      <c r="AB132" s="50" t="n">
        <v>56.984</v>
      </c>
      <c r="AC132" s="50" t="n">
        <v>102</v>
      </c>
      <c r="AD132" s="50" t="n">
        <v>14</v>
      </c>
      <c r="AE132" s="50" t="n">
        <v>50</v>
      </c>
      <c r="AF132" s="50" t="n">
        <v>102</v>
      </c>
      <c r="AG132" s="50" t="n">
        <v>9269.8</v>
      </c>
      <c r="AH132" s="50" t="n">
        <v>43</v>
      </c>
      <c r="AI132" s="50" t="n">
        <v>245</v>
      </c>
      <c r="AJ132" s="50" t="n">
        <v>18372.2</v>
      </c>
      <c r="AK132" s="50" t="n">
        <v>130</v>
      </c>
    </row>
    <row r="133" customFormat="false" ht="15" hidden="false" customHeight="false" outlineLevel="0" collapsed="false">
      <c r="A133" s="50" t="s">
        <v>864</v>
      </c>
      <c r="B133" s="50" t="s">
        <v>110</v>
      </c>
      <c r="C133" s="50" t="s">
        <v>165</v>
      </c>
      <c r="D133" s="50" t="n">
        <v>686948</v>
      </c>
      <c r="E133" s="50" t="n">
        <v>5</v>
      </c>
      <c r="F133" s="50" t="s">
        <v>54</v>
      </c>
      <c r="G133" s="50" t="n">
        <v>268</v>
      </c>
      <c r="H133" s="50" t="n">
        <v>137</v>
      </c>
      <c r="I133" s="50" t="n">
        <v>33</v>
      </c>
      <c r="J133" s="50" t="n">
        <v>126</v>
      </c>
      <c r="K133" s="50" t="n">
        <v>90</v>
      </c>
      <c r="L133" s="50" t="n">
        <v>10</v>
      </c>
      <c r="M133" s="50" t="n">
        <v>142</v>
      </c>
      <c r="N133" s="50" t="n">
        <v>47</v>
      </c>
      <c r="O133" s="50" t="n">
        <v>7.848</v>
      </c>
      <c r="P133" s="50" t="n">
        <v>70</v>
      </c>
      <c r="Q133" s="50" t="n">
        <v>58</v>
      </c>
      <c r="R133" s="50" t="n">
        <v>17</v>
      </c>
      <c r="S133" s="50" t="n">
        <v>2</v>
      </c>
      <c r="T133" s="50" t="n">
        <v>0</v>
      </c>
      <c r="U133" s="50" t="n">
        <v>6</v>
      </c>
      <c r="V133" s="50" t="n">
        <v>10</v>
      </c>
      <c r="W133" s="50" t="n">
        <v>1</v>
      </c>
      <c r="X133" s="50" t="n">
        <v>1</v>
      </c>
      <c r="Y133" s="50" t="n">
        <v>16</v>
      </c>
      <c r="Z133" s="50" t="n">
        <v>31</v>
      </c>
      <c r="AA133" s="50" t="n">
        <v>70</v>
      </c>
      <c r="AB133" s="50" t="n">
        <v>32.792</v>
      </c>
      <c r="AC133" s="50" t="n">
        <v>43</v>
      </c>
      <c r="AD133" s="50" t="n">
        <v>13</v>
      </c>
      <c r="AE133" s="50" t="n">
        <v>28</v>
      </c>
      <c r="AF133" s="50" t="n">
        <v>43</v>
      </c>
      <c r="AG133" s="50" t="n">
        <v>4187</v>
      </c>
      <c r="AH133" s="50" t="n">
        <v>20</v>
      </c>
      <c r="AI133" s="50" t="n">
        <v>121</v>
      </c>
      <c r="AJ133" s="50" t="n">
        <v>9139.9</v>
      </c>
      <c r="AK133" s="50" t="n">
        <v>71</v>
      </c>
    </row>
    <row r="134" customFormat="false" ht="15" hidden="false" customHeight="false" outlineLevel="0" collapsed="false">
      <c r="A134" s="50" t="s">
        <v>864</v>
      </c>
      <c r="B134" s="50" t="s">
        <v>110</v>
      </c>
      <c r="C134" s="50" t="s">
        <v>165</v>
      </c>
      <c r="D134" s="50" t="n">
        <v>686948</v>
      </c>
      <c r="E134" s="50" t="n">
        <v>6</v>
      </c>
      <c r="F134" s="50" t="s">
        <v>55</v>
      </c>
      <c r="G134" s="50" t="n">
        <v>186</v>
      </c>
      <c r="H134" s="50" t="n">
        <v>101</v>
      </c>
      <c r="I134" s="50" t="n">
        <v>34</v>
      </c>
      <c r="J134" s="50" t="n">
        <v>85</v>
      </c>
      <c r="K134" s="50" t="n">
        <v>55</v>
      </c>
      <c r="L134" s="50" t="n">
        <v>10</v>
      </c>
      <c r="M134" s="50" t="n">
        <v>101</v>
      </c>
      <c r="N134" s="50" t="n">
        <v>46</v>
      </c>
      <c r="O134" s="50" t="n">
        <v>-9.192</v>
      </c>
      <c r="P134" s="50" t="n">
        <v>50</v>
      </c>
      <c r="Q134" s="50" t="n">
        <v>48</v>
      </c>
      <c r="R134" s="50" t="n">
        <v>3</v>
      </c>
      <c r="S134" s="50" t="n">
        <v>0</v>
      </c>
      <c r="T134" s="50" t="n">
        <v>0</v>
      </c>
      <c r="U134" s="50" t="n">
        <v>1</v>
      </c>
      <c r="V134" s="50" t="n">
        <v>1</v>
      </c>
      <c r="W134" s="50" t="n">
        <v>1</v>
      </c>
      <c r="X134" s="50" t="n">
        <v>0</v>
      </c>
      <c r="Y134" s="50" t="n">
        <v>22</v>
      </c>
      <c r="Z134" s="50" t="n">
        <v>5.2</v>
      </c>
      <c r="AA134" s="50" t="n">
        <v>50</v>
      </c>
      <c r="AB134" s="50" t="n">
        <v>8.909</v>
      </c>
      <c r="AC134" s="50" t="n">
        <v>26</v>
      </c>
      <c r="AD134" s="50" t="n">
        <v>1</v>
      </c>
      <c r="AE134" s="50" t="n">
        <v>7</v>
      </c>
      <c r="AF134" s="50" t="n">
        <v>26</v>
      </c>
      <c r="AG134" s="50" t="n">
        <v>2162.4</v>
      </c>
      <c r="AH134" s="50" t="n">
        <v>6</v>
      </c>
      <c r="AI134" s="50" t="n">
        <v>89</v>
      </c>
      <c r="AJ134" s="50" t="n">
        <v>6703.7</v>
      </c>
      <c r="AK134" s="50" t="n">
        <v>47</v>
      </c>
    </row>
    <row r="135" customFormat="false" ht="15" hidden="false" customHeight="false" outlineLevel="0" collapsed="false">
      <c r="A135" s="50" t="s">
        <v>864</v>
      </c>
      <c r="B135" s="50" t="s">
        <v>110</v>
      </c>
      <c r="C135" s="50" t="s">
        <v>165</v>
      </c>
      <c r="D135" s="50" t="n">
        <v>686948</v>
      </c>
      <c r="E135" s="50" t="n">
        <v>7</v>
      </c>
      <c r="F135" s="50" t="s">
        <v>56</v>
      </c>
      <c r="G135" s="50" t="n">
        <v>494</v>
      </c>
      <c r="H135" s="50" t="n">
        <v>228</v>
      </c>
      <c r="I135" s="50" t="n">
        <v>39</v>
      </c>
      <c r="J135" s="50" t="n">
        <v>216</v>
      </c>
      <c r="K135" s="50" t="n">
        <v>154</v>
      </c>
      <c r="L135" s="50" t="n">
        <v>14</v>
      </c>
      <c r="M135" s="50" t="n">
        <v>274</v>
      </c>
      <c r="N135" s="50" t="n">
        <v>74</v>
      </c>
      <c r="O135" s="50" t="n">
        <v>6.894</v>
      </c>
      <c r="P135" s="50" t="n">
        <v>122</v>
      </c>
      <c r="Q135" s="50" t="n">
        <v>102</v>
      </c>
      <c r="R135" s="50" t="n">
        <v>33</v>
      </c>
      <c r="S135" s="50" t="n">
        <v>1</v>
      </c>
      <c r="T135" s="50" t="n">
        <v>0</v>
      </c>
      <c r="U135" s="50" t="n">
        <v>6</v>
      </c>
      <c r="V135" s="50" t="n">
        <v>17</v>
      </c>
      <c r="W135" s="50" t="n">
        <v>3</v>
      </c>
      <c r="X135" s="50" t="n">
        <v>0</v>
      </c>
      <c r="Y135" s="50" t="n">
        <v>15</v>
      </c>
      <c r="Z135" s="50" t="n">
        <v>49.95</v>
      </c>
      <c r="AA135" s="50" t="n">
        <v>121</v>
      </c>
      <c r="AB135" s="50" t="n">
        <v>49.821</v>
      </c>
      <c r="AC135" s="50" t="n">
        <v>87</v>
      </c>
      <c r="AD135" s="50" t="n">
        <v>10</v>
      </c>
      <c r="AE135" s="50" t="n">
        <v>46</v>
      </c>
      <c r="AF135" s="50" t="n">
        <v>87</v>
      </c>
      <c r="AG135" s="50" t="n">
        <v>7980</v>
      </c>
      <c r="AH135" s="50" t="n">
        <v>29</v>
      </c>
      <c r="AI135" s="50" t="n">
        <v>202</v>
      </c>
      <c r="AJ135" s="50" t="n">
        <v>15069.8</v>
      </c>
      <c r="AK135" s="50" t="n">
        <v>101</v>
      </c>
    </row>
    <row r="136" customFormat="false" ht="15" hidden="false" customHeight="false" outlineLevel="0" collapsed="false">
      <c r="A136" s="50" t="s">
        <v>864</v>
      </c>
      <c r="B136" s="50" t="s">
        <v>110</v>
      </c>
      <c r="C136" s="50" t="s">
        <v>165</v>
      </c>
      <c r="D136" s="50" t="n">
        <v>686948</v>
      </c>
      <c r="E136" s="50" t="n">
        <v>8</v>
      </c>
      <c r="F136" s="50" t="s">
        <v>57</v>
      </c>
      <c r="G136" s="50" t="n">
        <v>461</v>
      </c>
      <c r="H136" s="50" t="n">
        <v>245</v>
      </c>
      <c r="I136" s="50" t="n">
        <v>64</v>
      </c>
      <c r="J136" s="50" t="n">
        <v>231</v>
      </c>
      <c r="K136" s="50" t="n">
        <v>166</v>
      </c>
      <c r="L136" s="50" t="n">
        <v>34</v>
      </c>
      <c r="M136" s="50" t="n">
        <v>230</v>
      </c>
      <c r="N136" s="50" t="n">
        <v>79</v>
      </c>
      <c r="O136" s="50" t="n">
        <v>-0.092</v>
      </c>
      <c r="P136" s="50" t="n">
        <v>121</v>
      </c>
      <c r="Q136" s="50" t="n">
        <v>114</v>
      </c>
      <c r="R136" s="50" t="n">
        <v>33</v>
      </c>
      <c r="S136" s="50" t="n">
        <v>7</v>
      </c>
      <c r="T136" s="50" t="n">
        <v>0</v>
      </c>
      <c r="U136" s="50" t="n">
        <v>2</v>
      </c>
      <c r="V136" s="50" t="n">
        <v>7</v>
      </c>
      <c r="W136" s="50" t="n">
        <v>0</v>
      </c>
      <c r="X136" s="50" t="n">
        <v>0</v>
      </c>
      <c r="Y136" s="50" t="n">
        <v>28</v>
      </c>
      <c r="Z136" s="50" t="n">
        <v>39.25</v>
      </c>
      <c r="AA136" s="50" t="n">
        <v>121</v>
      </c>
      <c r="AB136" s="50" t="n">
        <v>37.984</v>
      </c>
      <c r="AC136" s="50" t="n">
        <v>86</v>
      </c>
      <c r="AD136" s="50" t="n">
        <v>6</v>
      </c>
      <c r="AE136" s="50" t="n">
        <v>46</v>
      </c>
      <c r="AF136" s="50" t="n">
        <v>86</v>
      </c>
      <c r="AG136" s="50" t="n">
        <v>7977.6</v>
      </c>
      <c r="AH136" s="50" t="n">
        <v>30</v>
      </c>
      <c r="AI136" s="50" t="n">
        <v>224</v>
      </c>
      <c r="AJ136" s="50" t="n">
        <v>17084.4</v>
      </c>
      <c r="AK136" s="50" t="n">
        <v>155</v>
      </c>
    </row>
    <row r="137" customFormat="false" ht="15" hidden="false" customHeight="false" outlineLevel="0" collapsed="false">
      <c r="A137" s="50" t="s">
        <v>864</v>
      </c>
      <c r="B137" s="50" t="s">
        <v>110</v>
      </c>
      <c r="C137" s="50" t="s">
        <v>165</v>
      </c>
      <c r="D137" s="50" t="n">
        <v>686948</v>
      </c>
      <c r="E137" s="50" t="n">
        <v>9</v>
      </c>
      <c r="F137" s="50" t="s">
        <v>58</v>
      </c>
      <c r="G137" s="50" t="n">
        <v>420</v>
      </c>
      <c r="H137" s="50" t="n">
        <v>230</v>
      </c>
      <c r="I137" s="50" t="n">
        <v>53</v>
      </c>
      <c r="J137" s="50" t="n">
        <v>195</v>
      </c>
      <c r="K137" s="50" t="n">
        <v>143</v>
      </c>
      <c r="L137" s="50" t="n">
        <v>21</v>
      </c>
      <c r="M137" s="50" t="n">
        <v>225</v>
      </c>
      <c r="N137" s="50" t="n">
        <v>87</v>
      </c>
      <c r="O137" s="50" t="n">
        <v>3.108</v>
      </c>
      <c r="P137" s="50" t="n">
        <v>106</v>
      </c>
      <c r="Q137" s="50" t="n">
        <v>97</v>
      </c>
      <c r="R137" s="50" t="n">
        <v>30</v>
      </c>
      <c r="S137" s="50" t="n">
        <v>7</v>
      </c>
      <c r="T137" s="50" t="n">
        <v>0</v>
      </c>
      <c r="U137" s="50" t="n">
        <v>3</v>
      </c>
      <c r="V137" s="50" t="n">
        <v>6</v>
      </c>
      <c r="W137" s="50" t="n">
        <v>2</v>
      </c>
      <c r="X137" s="50" t="n">
        <v>1</v>
      </c>
      <c r="Y137" s="50" t="n">
        <v>23</v>
      </c>
      <c r="Z137" s="50" t="n">
        <v>38.35</v>
      </c>
      <c r="AA137" s="50" t="n">
        <v>106</v>
      </c>
      <c r="AB137" s="50" t="n">
        <v>40.294</v>
      </c>
      <c r="AC137" s="50" t="n">
        <v>75</v>
      </c>
      <c r="AD137" s="50" t="n">
        <v>10</v>
      </c>
      <c r="AE137" s="50" t="n">
        <v>35</v>
      </c>
      <c r="AF137" s="50" t="n">
        <v>75</v>
      </c>
      <c r="AG137" s="50" t="n">
        <v>6750.1</v>
      </c>
      <c r="AH137" s="50" t="n">
        <v>34</v>
      </c>
      <c r="AI137" s="50" t="n">
        <v>197</v>
      </c>
      <c r="AJ137" s="50" t="n">
        <v>14924.1</v>
      </c>
      <c r="AK137" s="50" t="n">
        <v>115</v>
      </c>
    </row>
    <row r="138" customFormat="false" ht="15" hidden="false" customHeight="false" outlineLevel="0" collapsed="false">
      <c r="A138" s="50" t="s">
        <v>865</v>
      </c>
      <c r="B138" s="50" t="s">
        <v>110</v>
      </c>
      <c r="C138" s="50" t="s">
        <v>167</v>
      </c>
      <c r="D138" s="50" t="n">
        <v>660670</v>
      </c>
      <c r="E138" s="50" t="n">
        <v>4</v>
      </c>
      <c r="F138" s="50" t="s">
        <v>53</v>
      </c>
      <c r="G138" s="50" t="n">
        <v>580</v>
      </c>
      <c r="H138" s="50" t="n">
        <v>264</v>
      </c>
      <c r="I138" s="50" t="n">
        <v>69</v>
      </c>
      <c r="J138" s="50" t="n">
        <v>245</v>
      </c>
      <c r="K138" s="50" t="n">
        <v>180</v>
      </c>
      <c r="L138" s="50" t="n">
        <v>38</v>
      </c>
      <c r="M138" s="50" t="n">
        <v>330</v>
      </c>
      <c r="N138" s="50" t="n">
        <v>84</v>
      </c>
      <c r="O138" s="50" t="n">
        <v>-0.35</v>
      </c>
      <c r="P138" s="50" t="n">
        <v>145</v>
      </c>
      <c r="Q138" s="50" t="n">
        <v>121</v>
      </c>
      <c r="R138" s="50" t="n">
        <v>29</v>
      </c>
      <c r="S138" s="50" t="n">
        <v>8</v>
      </c>
      <c r="T138" s="50" t="n">
        <v>1</v>
      </c>
      <c r="U138" s="50" t="n">
        <v>2</v>
      </c>
      <c r="V138" s="50" t="n">
        <v>19</v>
      </c>
      <c r="W138" s="50" t="n">
        <v>3</v>
      </c>
      <c r="X138" s="50" t="n">
        <v>2</v>
      </c>
      <c r="Y138" s="50" t="n">
        <v>31</v>
      </c>
      <c r="Z138" s="50" t="n">
        <v>46.5</v>
      </c>
      <c r="AA138" s="50" t="n">
        <v>144</v>
      </c>
      <c r="AB138" s="50" t="n">
        <v>53.778</v>
      </c>
      <c r="AC138" s="50" t="n">
        <v>92</v>
      </c>
      <c r="AD138" s="50" t="n">
        <v>12</v>
      </c>
      <c r="AE138" s="50" t="n">
        <v>39</v>
      </c>
      <c r="AF138" s="50" t="n">
        <v>92</v>
      </c>
      <c r="AG138" s="50" t="n">
        <v>8199.1</v>
      </c>
      <c r="AH138" s="50" t="n">
        <v>31</v>
      </c>
      <c r="AI138" s="50" t="n">
        <v>232</v>
      </c>
      <c r="AJ138" s="50" t="n">
        <v>17514.1</v>
      </c>
      <c r="AK138" s="50" t="n">
        <v>134</v>
      </c>
    </row>
    <row r="139" customFormat="false" ht="15" hidden="false" customHeight="false" outlineLevel="0" collapsed="false">
      <c r="A139" s="50" t="s">
        <v>865</v>
      </c>
      <c r="B139" s="50" t="s">
        <v>110</v>
      </c>
      <c r="C139" s="50" t="s">
        <v>167</v>
      </c>
      <c r="D139" s="50" t="n">
        <v>660670</v>
      </c>
      <c r="E139" s="50" t="n">
        <v>5</v>
      </c>
      <c r="F139" s="50" t="s">
        <v>54</v>
      </c>
      <c r="G139" s="50" t="n">
        <v>260</v>
      </c>
      <c r="H139" s="50" t="n">
        <v>113</v>
      </c>
      <c r="I139" s="50" t="n">
        <v>25</v>
      </c>
      <c r="J139" s="50" t="n">
        <v>111</v>
      </c>
      <c r="K139" s="50" t="n">
        <v>76</v>
      </c>
      <c r="L139" s="50" t="n">
        <v>13</v>
      </c>
      <c r="M139" s="50" t="n">
        <v>145</v>
      </c>
      <c r="N139" s="50" t="n">
        <v>37</v>
      </c>
      <c r="O139" s="50" t="n">
        <v>7.24</v>
      </c>
      <c r="P139" s="50" t="n">
        <v>63</v>
      </c>
      <c r="Q139" s="50" t="n">
        <v>49</v>
      </c>
      <c r="R139" s="50" t="n">
        <v>14</v>
      </c>
      <c r="S139" s="50" t="n">
        <v>1</v>
      </c>
      <c r="T139" s="50" t="n">
        <v>0</v>
      </c>
      <c r="U139" s="50" t="n">
        <v>5</v>
      </c>
      <c r="V139" s="50" t="n">
        <v>14</v>
      </c>
      <c r="W139" s="50" t="n">
        <v>0</v>
      </c>
      <c r="X139" s="50" t="n">
        <v>0</v>
      </c>
      <c r="Y139" s="50" t="n">
        <v>13</v>
      </c>
      <c r="Z139" s="50" t="n">
        <v>27.55</v>
      </c>
      <c r="AA139" s="50" t="n">
        <v>62</v>
      </c>
      <c r="AB139" s="50" t="n">
        <v>28.546</v>
      </c>
      <c r="AC139" s="50" t="n">
        <v>36</v>
      </c>
      <c r="AD139" s="50" t="n">
        <v>7</v>
      </c>
      <c r="AE139" s="50" t="n">
        <v>19</v>
      </c>
      <c r="AF139" s="50" t="n">
        <v>36</v>
      </c>
      <c r="AG139" s="50" t="n">
        <v>3343.6</v>
      </c>
      <c r="AH139" s="50" t="n">
        <v>14</v>
      </c>
      <c r="AI139" s="50" t="n">
        <v>102</v>
      </c>
      <c r="AJ139" s="50" t="n">
        <v>7854.2</v>
      </c>
      <c r="AK139" s="50" t="n">
        <v>77</v>
      </c>
    </row>
    <row r="140" customFormat="false" ht="15" hidden="false" customHeight="false" outlineLevel="0" collapsed="false">
      <c r="A140" s="50" t="s">
        <v>865</v>
      </c>
      <c r="B140" s="50" t="s">
        <v>110</v>
      </c>
      <c r="C140" s="50" t="s">
        <v>167</v>
      </c>
      <c r="D140" s="50" t="n">
        <v>660670</v>
      </c>
      <c r="E140" s="50" t="n">
        <v>6</v>
      </c>
      <c r="F140" s="50" t="s">
        <v>55</v>
      </c>
      <c r="G140" s="50" t="n">
        <v>126</v>
      </c>
      <c r="H140" s="50" t="n">
        <v>57</v>
      </c>
      <c r="I140" s="50" t="n">
        <v>18</v>
      </c>
      <c r="J140" s="50" t="n">
        <v>60</v>
      </c>
      <c r="K140" s="50" t="n">
        <v>43</v>
      </c>
      <c r="L140" s="50" t="n">
        <v>11</v>
      </c>
      <c r="M140" s="50" t="n">
        <v>66</v>
      </c>
      <c r="N140" s="50" t="n">
        <v>14</v>
      </c>
      <c r="O140" s="50" t="n">
        <v>-0.971</v>
      </c>
      <c r="P140" s="50" t="n">
        <v>28</v>
      </c>
      <c r="Q140" s="50" t="n">
        <v>25</v>
      </c>
      <c r="R140" s="50" t="n">
        <v>6</v>
      </c>
      <c r="S140" s="50" t="n">
        <v>1</v>
      </c>
      <c r="T140" s="50" t="n">
        <v>0</v>
      </c>
      <c r="U140" s="50" t="n">
        <v>0</v>
      </c>
      <c r="V140" s="50" t="n">
        <v>2</v>
      </c>
      <c r="W140" s="50" t="n">
        <v>1</v>
      </c>
      <c r="X140" s="50" t="n">
        <v>0</v>
      </c>
      <c r="Y140" s="50" t="n">
        <v>8</v>
      </c>
      <c r="Z140" s="50" t="n">
        <v>7.85</v>
      </c>
      <c r="AA140" s="50" t="n">
        <v>28</v>
      </c>
      <c r="AB140" s="50" t="n">
        <v>6.155</v>
      </c>
      <c r="AC140" s="50" t="n">
        <v>17</v>
      </c>
      <c r="AD140" s="50" t="n">
        <v>0</v>
      </c>
      <c r="AE140" s="50" t="n">
        <v>5</v>
      </c>
      <c r="AF140" s="50" t="n">
        <v>17</v>
      </c>
      <c r="AG140" s="50" t="n">
        <v>1515.8</v>
      </c>
      <c r="AH140" s="50" t="n">
        <v>4</v>
      </c>
      <c r="AI140" s="50" t="n">
        <v>53</v>
      </c>
      <c r="AJ140" s="50" t="n">
        <v>4026.5</v>
      </c>
      <c r="AK140" s="50" t="n">
        <v>31</v>
      </c>
    </row>
    <row r="141" customFormat="false" ht="15" hidden="false" customHeight="false" outlineLevel="0" collapsed="false">
      <c r="A141" s="50" t="s">
        <v>865</v>
      </c>
      <c r="B141" s="50" t="s">
        <v>110</v>
      </c>
      <c r="C141" s="50" t="s">
        <v>167</v>
      </c>
      <c r="D141" s="50" t="n">
        <v>660670</v>
      </c>
      <c r="E141" s="50" t="n">
        <v>7</v>
      </c>
      <c r="F141" s="50" t="s">
        <v>56</v>
      </c>
      <c r="G141" s="50" t="n">
        <v>86</v>
      </c>
      <c r="H141" s="50" t="n">
        <v>46</v>
      </c>
      <c r="I141" s="50" t="n">
        <v>14</v>
      </c>
      <c r="J141" s="50" t="n">
        <v>36</v>
      </c>
      <c r="K141" s="50" t="n">
        <v>30</v>
      </c>
      <c r="L141" s="50" t="n">
        <v>6</v>
      </c>
      <c r="M141" s="50" t="n">
        <v>50</v>
      </c>
      <c r="N141" s="50" t="n">
        <v>16</v>
      </c>
      <c r="O141" s="50" t="n">
        <v>-0.476</v>
      </c>
      <c r="P141" s="50" t="n">
        <v>21</v>
      </c>
      <c r="Q141" s="50" t="n">
        <v>18</v>
      </c>
      <c r="R141" s="50" t="n">
        <v>2</v>
      </c>
      <c r="S141" s="50" t="n">
        <v>0</v>
      </c>
      <c r="T141" s="50" t="n">
        <v>0</v>
      </c>
      <c r="U141" s="50" t="n">
        <v>1</v>
      </c>
      <c r="V141" s="50" t="n">
        <v>2</v>
      </c>
      <c r="W141" s="50" t="n">
        <v>1</v>
      </c>
      <c r="X141" s="50" t="n">
        <v>0</v>
      </c>
      <c r="Y141" s="50" t="n">
        <v>6</v>
      </c>
      <c r="Z141" s="50" t="n">
        <v>5</v>
      </c>
      <c r="AA141" s="50" t="n">
        <v>21</v>
      </c>
      <c r="AB141" s="50" t="n">
        <v>7.377</v>
      </c>
      <c r="AC141" s="50" t="n">
        <v>12</v>
      </c>
      <c r="AD141" s="50" t="n">
        <v>3</v>
      </c>
      <c r="AE141" s="50" t="n">
        <v>5</v>
      </c>
      <c r="AF141" s="50" t="n">
        <v>12</v>
      </c>
      <c r="AG141" s="50" t="n">
        <v>1063.3</v>
      </c>
      <c r="AH141" s="50" t="n">
        <v>5</v>
      </c>
      <c r="AI141" s="50" t="n">
        <v>41</v>
      </c>
      <c r="AJ141" s="50" t="n">
        <v>3047</v>
      </c>
      <c r="AK141" s="50" t="n">
        <v>19</v>
      </c>
    </row>
    <row r="142" customFormat="false" ht="15" hidden="false" customHeight="false" outlineLevel="0" collapsed="false">
      <c r="A142" s="50" t="s">
        <v>865</v>
      </c>
      <c r="B142" s="50" t="s">
        <v>110</v>
      </c>
      <c r="C142" s="50" t="s">
        <v>167</v>
      </c>
      <c r="D142" s="50" t="n">
        <v>660670</v>
      </c>
      <c r="E142" s="50" t="n">
        <v>8</v>
      </c>
      <c r="F142" s="50" t="s">
        <v>57</v>
      </c>
      <c r="G142" s="50" t="n">
        <v>480</v>
      </c>
      <c r="H142" s="50" t="n">
        <v>244</v>
      </c>
      <c r="I142" s="50" t="n">
        <v>71</v>
      </c>
      <c r="J142" s="50" t="n">
        <v>205</v>
      </c>
      <c r="K142" s="50" t="n">
        <v>157</v>
      </c>
      <c r="L142" s="50" t="n">
        <v>32</v>
      </c>
      <c r="M142" s="50" t="n">
        <v>274</v>
      </c>
      <c r="N142" s="50" t="n">
        <v>87</v>
      </c>
      <c r="O142" s="50" t="n">
        <v>1.982</v>
      </c>
      <c r="P142" s="50" t="n">
        <v>117</v>
      </c>
      <c r="Q142" s="50" t="n">
        <v>107</v>
      </c>
      <c r="R142" s="50" t="n">
        <v>26</v>
      </c>
      <c r="S142" s="50" t="n">
        <v>3</v>
      </c>
      <c r="T142" s="50" t="n">
        <v>0</v>
      </c>
      <c r="U142" s="50" t="n">
        <v>5</v>
      </c>
      <c r="V142" s="50" t="n">
        <v>10</v>
      </c>
      <c r="W142" s="50" t="n">
        <v>0</v>
      </c>
      <c r="X142" s="50" t="n">
        <v>0</v>
      </c>
      <c r="Y142" s="50" t="n">
        <v>29</v>
      </c>
      <c r="Z142" s="50" t="n">
        <v>36.95</v>
      </c>
      <c r="AA142" s="50" t="n">
        <v>117</v>
      </c>
      <c r="AB142" s="50" t="n">
        <v>38.423</v>
      </c>
      <c r="AC142" s="50" t="n">
        <v>78</v>
      </c>
      <c r="AD142" s="50" t="n">
        <v>8</v>
      </c>
      <c r="AE142" s="50" t="n">
        <v>38</v>
      </c>
      <c r="AF142" s="50" t="n">
        <v>78</v>
      </c>
      <c r="AG142" s="50" t="n">
        <v>7063.3</v>
      </c>
      <c r="AH142" s="50" t="n">
        <v>25</v>
      </c>
      <c r="AI142" s="50" t="n">
        <v>210</v>
      </c>
      <c r="AJ142" s="50" t="n">
        <v>15998.6</v>
      </c>
      <c r="AK142" s="50" t="n">
        <v>131</v>
      </c>
    </row>
    <row r="143" customFormat="false" ht="15" hidden="false" customHeight="false" outlineLevel="0" collapsed="false">
      <c r="A143" s="50" t="s">
        <v>865</v>
      </c>
      <c r="B143" s="50" t="s">
        <v>110</v>
      </c>
      <c r="C143" s="50" t="s">
        <v>167</v>
      </c>
      <c r="D143" s="50" t="n">
        <v>660670</v>
      </c>
      <c r="E143" s="50" t="n">
        <v>9</v>
      </c>
      <c r="F143" s="50" t="s">
        <v>58</v>
      </c>
      <c r="G143" s="50" t="n">
        <v>343</v>
      </c>
      <c r="H143" s="50" t="n">
        <v>197</v>
      </c>
      <c r="I143" s="50" t="n">
        <v>41</v>
      </c>
      <c r="J143" s="50" t="n">
        <v>167</v>
      </c>
      <c r="K143" s="50" t="n">
        <v>137</v>
      </c>
      <c r="L143" s="50" t="n">
        <v>21</v>
      </c>
      <c r="M143" s="50" t="n">
        <v>176</v>
      </c>
      <c r="N143" s="50" t="n">
        <v>60</v>
      </c>
      <c r="O143" s="50" t="n">
        <v>6.844</v>
      </c>
      <c r="P143" s="50" t="n">
        <v>95</v>
      </c>
      <c r="Q143" s="50" t="n">
        <v>88</v>
      </c>
      <c r="R143" s="50" t="n">
        <v>27</v>
      </c>
      <c r="S143" s="50" t="n">
        <v>5</v>
      </c>
      <c r="T143" s="50" t="n">
        <v>0</v>
      </c>
      <c r="U143" s="50" t="n">
        <v>7</v>
      </c>
      <c r="V143" s="50" t="n">
        <v>6</v>
      </c>
      <c r="W143" s="50" t="n">
        <v>0</v>
      </c>
      <c r="X143" s="50" t="n">
        <v>1</v>
      </c>
      <c r="Y143" s="50" t="n">
        <v>16</v>
      </c>
      <c r="Z143" s="50" t="n">
        <v>37.95</v>
      </c>
      <c r="AA143" s="50" t="n">
        <v>95</v>
      </c>
      <c r="AB143" s="50" t="n">
        <v>36.734</v>
      </c>
      <c r="AC143" s="50" t="n">
        <v>73</v>
      </c>
      <c r="AD143" s="50" t="n">
        <v>10</v>
      </c>
      <c r="AE143" s="50" t="n">
        <v>28</v>
      </c>
      <c r="AF143" s="50" t="n">
        <v>73</v>
      </c>
      <c r="AG143" s="50" t="n">
        <v>6411.5</v>
      </c>
      <c r="AH143" s="50" t="n">
        <v>31</v>
      </c>
      <c r="AI143" s="50" t="n">
        <v>173</v>
      </c>
      <c r="AJ143" s="50" t="n">
        <v>12921.5</v>
      </c>
      <c r="AK143" s="50" t="n">
        <v>87</v>
      </c>
    </row>
    <row r="144" customFormat="false" ht="15" hidden="false" customHeight="false" outlineLevel="0" collapsed="false">
      <c r="A144" s="50" t="s">
        <v>866</v>
      </c>
      <c r="B144" s="50" t="s">
        <v>110</v>
      </c>
      <c r="C144" s="50" t="s">
        <v>169</v>
      </c>
      <c r="D144" s="50" t="n">
        <v>573262</v>
      </c>
      <c r="E144" s="50" t="n">
        <v>4</v>
      </c>
      <c r="F144" s="50" t="s">
        <v>53</v>
      </c>
      <c r="G144" s="50" t="n">
        <v>400</v>
      </c>
      <c r="H144" s="50" t="n">
        <v>177</v>
      </c>
      <c r="I144" s="50" t="n">
        <v>41</v>
      </c>
      <c r="J144" s="50" t="n">
        <v>206</v>
      </c>
      <c r="K144" s="50" t="n">
        <v>120</v>
      </c>
      <c r="L144" s="50" t="n">
        <v>18</v>
      </c>
      <c r="M144" s="50" t="n">
        <v>193</v>
      </c>
      <c r="N144" s="50" t="n">
        <v>57</v>
      </c>
      <c r="O144" s="50" t="n">
        <v>-4.907</v>
      </c>
      <c r="P144" s="50" t="n">
        <v>100</v>
      </c>
      <c r="Q144" s="50" t="n">
        <v>91</v>
      </c>
      <c r="R144" s="50" t="n">
        <v>19</v>
      </c>
      <c r="S144" s="50" t="n">
        <v>4</v>
      </c>
      <c r="T144" s="50" t="n">
        <v>1</v>
      </c>
      <c r="U144" s="50" t="n">
        <v>0</v>
      </c>
      <c r="V144" s="50" t="n">
        <v>8</v>
      </c>
      <c r="W144" s="50" t="n">
        <v>1</v>
      </c>
      <c r="X144" s="50" t="n">
        <v>0</v>
      </c>
      <c r="Y144" s="50" t="n">
        <v>25</v>
      </c>
      <c r="Z144" s="50" t="n">
        <v>25.5</v>
      </c>
      <c r="AA144" s="50" t="n">
        <v>100</v>
      </c>
      <c r="AB144" s="50" t="n">
        <v>26.327</v>
      </c>
      <c r="AC144" s="50" t="n">
        <v>66</v>
      </c>
      <c r="AD144" s="50" t="n">
        <v>2</v>
      </c>
      <c r="AE144" s="50" t="n">
        <v>26</v>
      </c>
      <c r="AF144" s="50" t="n">
        <v>66</v>
      </c>
      <c r="AG144" s="50" t="n">
        <v>5917.6</v>
      </c>
      <c r="AH144" s="50" t="n">
        <v>21</v>
      </c>
      <c r="AI144" s="50" t="n">
        <v>150</v>
      </c>
      <c r="AJ144" s="50" t="n">
        <v>10658.2</v>
      </c>
      <c r="AK144" s="50" t="n">
        <v>8</v>
      </c>
    </row>
    <row r="145" customFormat="false" ht="15" hidden="false" customHeight="false" outlineLevel="0" collapsed="false">
      <c r="A145" s="50" t="s">
        <v>866</v>
      </c>
      <c r="B145" s="50" t="s">
        <v>110</v>
      </c>
      <c r="C145" s="50" t="s">
        <v>169</v>
      </c>
      <c r="D145" s="50" t="n">
        <v>573262</v>
      </c>
      <c r="E145" s="50" t="n">
        <v>5</v>
      </c>
      <c r="F145" s="50" t="s">
        <v>54</v>
      </c>
      <c r="G145" s="50" t="n">
        <v>281</v>
      </c>
      <c r="H145" s="50" t="n">
        <v>116</v>
      </c>
      <c r="I145" s="50" t="n">
        <v>21</v>
      </c>
      <c r="J145" s="50" t="n">
        <v>138</v>
      </c>
      <c r="K145" s="50" t="n">
        <v>77</v>
      </c>
      <c r="L145" s="50" t="n">
        <v>10</v>
      </c>
      <c r="M145" s="50" t="n">
        <v>142</v>
      </c>
      <c r="N145" s="50" t="n">
        <v>39</v>
      </c>
      <c r="O145" s="50" t="n">
        <v>5.393</v>
      </c>
      <c r="P145" s="50" t="n">
        <v>66</v>
      </c>
      <c r="Q145" s="50" t="n">
        <v>57</v>
      </c>
      <c r="R145" s="50" t="n">
        <v>18</v>
      </c>
      <c r="S145" s="50" t="n">
        <v>4</v>
      </c>
      <c r="T145" s="50" t="n">
        <v>0</v>
      </c>
      <c r="U145" s="50" t="n">
        <v>3</v>
      </c>
      <c r="V145" s="50" t="n">
        <v>7</v>
      </c>
      <c r="W145" s="50" t="n">
        <v>2</v>
      </c>
      <c r="X145" s="50" t="n">
        <v>0</v>
      </c>
      <c r="Y145" s="50" t="n">
        <v>13</v>
      </c>
      <c r="Z145" s="50" t="n">
        <v>27.2</v>
      </c>
      <c r="AA145" s="50" t="n">
        <v>66</v>
      </c>
      <c r="AB145" s="50" t="n">
        <v>22.301</v>
      </c>
      <c r="AC145" s="50" t="n">
        <v>44</v>
      </c>
      <c r="AD145" s="50" t="n">
        <v>3</v>
      </c>
      <c r="AE145" s="50" t="n">
        <v>16</v>
      </c>
      <c r="AF145" s="50" t="n">
        <v>44</v>
      </c>
      <c r="AG145" s="50" t="n">
        <v>3966.6</v>
      </c>
      <c r="AH145" s="50" t="n">
        <v>18</v>
      </c>
      <c r="AI145" s="50" t="n">
        <v>103</v>
      </c>
      <c r="AJ145" s="50" t="n">
        <v>7295.3</v>
      </c>
      <c r="AK145" s="50" t="n">
        <v>7</v>
      </c>
    </row>
    <row r="146" customFormat="false" ht="15" hidden="false" customHeight="false" outlineLevel="0" collapsed="false">
      <c r="A146" s="50" t="s">
        <v>866</v>
      </c>
      <c r="B146" s="50" t="s">
        <v>110</v>
      </c>
      <c r="C146" s="50" t="s">
        <v>169</v>
      </c>
      <c r="D146" s="50" t="n">
        <v>573262</v>
      </c>
      <c r="E146" s="50" t="n">
        <v>6</v>
      </c>
      <c r="F146" s="50" t="s">
        <v>55</v>
      </c>
      <c r="G146" s="50" t="n">
        <v>279</v>
      </c>
      <c r="H146" s="50" t="n">
        <v>105</v>
      </c>
      <c r="I146" s="50" t="n">
        <v>22</v>
      </c>
      <c r="J146" s="50" t="n">
        <v>139</v>
      </c>
      <c r="K146" s="50" t="n">
        <v>73</v>
      </c>
      <c r="L146" s="50" t="n">
        <v>8</v>
      </c>
      <c r="M146" s="50" t="n">
        <v>140</v>
      </c>
      <c r="N146" s="50" t="n">
        <v>32</v>
      </c>
      <c r="O146" s="50" t="n">
        <v>-6.192</v>
      </c>
      <c r="P146" s="50" t="n">
        <v>61</v>
      </c>
      <c r="Q146" s="50" t="n">
        <v>54</v>
      </c>
      <c r="R146" s="50" t="n">
        <v>8</v>
      </c>
      <c r="S146" s="50" t="n">
        <v>1</v>
      </c>
      <c r="T146" s="50" t="n">
        <v>0</v>
      </c>
      <c r="U146" s="50" t="n">
        <v>1</v>
      </c>
      <c r="V146" s="50" t="n">
        <v>6</v>
      </c>
      <c r="W146" s="50" t="n">
        <v>1</v>
      </c>
      <c r="X146" s="50" t="n">
        <v>0</v>
      </c>
      <c r="Y146" s="50" t="n">
        <v>17</v>
      </c>
      <c r="Z146" s="50" t="n">
        <v>13.55</v>
      </c>
      <c r="AA146" s="50" t="n">
        <v>61</v>
      </c>
      <c r="AB146" s="50" t="n">
        <v>16.348</v>
      </c>
      <c r="AC146" s="50" t="n">
        <v>37</v>
      </c>
      <c r="AD146" s="50" t="n">
        <v>1</v>
      </c>
      <c r="AE146" s="50" t="n">
        <v>21</v>
      </c>
      <c r="AF146" s="50" t="n">
        <v>37</v>
      </c>
      <c r="AG146" s="50" t="n">
        <v>3335.6</v>
      </c>
      <c r="AH146" s="50" t="n">
        <v>13</v>
      </c>
      <c r="AI146" s="50" t="n">
        <v>98</v>
      </c>
      <c r="AJ146" s="50" t="n">
        <v>7026.3</v>
      </c>
      <c r="AK146" s="50" t="n">
        <v>14</v>
      </c>
    </row>
    <row r="147" customFormat="false" ht="15" hidden="false" customHeight="false" outlineLevel="0" collapsed="false">
      <c r="A147" s="50" t="s">
        <v>866</v>
      </c>
      <c r="B147" s="50" t="s">
        <v>110</v>
      </c>
      <c r="C147" s="50" t="s">
        <v>169</v>
      </c>
      <c r="D147" s="50" t="n">
        <v>573262</v>
      </c>
      <c r="E147" s="50" t="n">
        <v>7</v>
      </c>
      <c r="F147" s="50" t="s">
        <v>56</v>
      </c>
      <c r="G147" s="50" t="n">
        <v>232</v>
      </c>
      <c r="H147" s="50" t="n">
        <v>98</v>
      </c>
      <c r="I147" s="50" t="n">
        <v>23</v>
      </c>
      <c r="J147" s="50" t="n">
        <v>105</v>
      </c>
      <c r="K147" s="50" t="n">
        <v>65</v>
      </c>
      <c r="L147" s="50" t="n">
        <v>8</v>
      </c>
      <c r="M147" s="50" t="n">
        <v>127</v>
      </c>
      <c r="N147" s="50" t="n">
        <v>33</v>
      </c>
      <c r="O147" s="50" t="n">
        <v>2.02</v>
      </c>
      <c r="P147" s="50" t="n">
        <v>54</v>
      </c>
      <c r="Q147" s="50" t="n">
        <v>46</v>
      </c>
      <c r="R147" s="50" t="n">
        <v>11</v>
      </c>
      <c r="S147" s="50" t="n">
        <v>2</v>
      </c>
      <c r="T147" s="50" t="n">
        <v>0</v>
      </c>
      <c r="U147" s="50" t="n">
        <v>3</v>
      </c>
      <c r="V147" s="50" t="n">
        <v>7</v>
      </c>
      <c r="W147" s="50" t="n">
        <v>0</v>
      </c>
      <c r="X147" s="50" t="n">
        <v>1</v>
      </c>
      <c r="Y147" s="50" t="n">
        <v>14</v>
      </c>
      <c r="Z147" s="50" t="n">
        <v>18.8</v>
      </c>
      <c r="AA147" s="50" t="n">
        <v>54</v>
      </c>
      <c r="AB147" s="50" t="n">
        <v>19.148</v>
      </c>
      <c r="AC147" s="50" t="n">
        <v>33</v>
      </c>
      <c r="AD147" s="50" t="n">
        <v>6</v>
      </c>
      <c r="AE147" s="50" t="n">
        <v>15</v>
      </c>
      <c r="AF147" s="50" t="n">
        <v>33</v>
      </c>
      <c r="AG147" s="50" t="n">
        <v>2928.4</v>
      </c>
      <c r="AH147" s="50" t="n">
        <v>13</v>
      </c>
      <c r="AI147" s="50" t="n">
        <v>89</v>
      </c>
      <c r="AJ147" s="50" t="n">
        <v>6388.3</v>
      </c>
      <c r="AK147" s="50" t="n">
        <v>6</v>
      </c>
    </row>
    <row r="148" customFormat="false" ht="15" hidden="false" customHeight="false" outlineLevel="0" collapsed="false">
      <c r="A148" s="50" t="s">
        <v>866</v>
      </c>
      <c r="B148" s="50" t="s">
        <v>110</v>
      </c>
      <c r="C148" s="50" t="s">
        <v>169</v>
      </c>
      <c r="D148" s="50" t="n">
        <v>573262</v>
      </c>
      <c r="E148" s="50" t="n">
        <v>8</v>
      </c>
      <c r="F148" s="50" t="s">
        <v>57</v>
      </c>
      <c r="G148" s="50" t="n">
        <v>265</v>
      </c>
      <c r="H148" s="50" t="n">
        <v>115</v>
      </c>
      <c r="I148" s="50" t="n">
        <v>22</v>
      </c>
      <c r="J148" s="50" t="n">
        <v>128</v>
      </c>
      <c r="K148" s="50" t="n">
        <v>84</v>
      </c>
      <c r="L148" s="50" t="n">
        <v>11</v>
      </c>
      <c r="M148" s="50" t="n">
        <v>137</v>
      </c>
      <c r="N148" s="50" t="n">
        <v>31</v>
      </c>
      <c r="O148" s="50" t="n">
        <v>-2.494</v>
      </c>
      <c r="P148" s="50" t="n">
        <v>65</v>
      </c>
      <c r="Q148" s="50" t="n">
        <v>58</v>
      </c>
      <c r="R148" s="50" t="n">
        <v>12</v>
      </c>
      <c r="S148" s="50" t="n">
        <v>5</v>
      </c>
      <c r="T148" s="50" t="n">
        <v>0</v>
      </c>
      <c r="U148" s="50" t="n">
        <v>2</v>
      </c>
      <c r="V148" s="50" t="n">
        <v>6</v>
      </c>
      <c r="W148" s="50" t="n">
        <v>0</v>
      </c>
      <c r="X148" s="50" t="n">
        <v>1</v>
      </c>
      <c r="Y148" s="50" t="n">
        <v>16</v>
      </c>
      <c r="Z148" s="50" t="n">
        <v>18.95</v>
      </c>
      <c r="AA148" s="50" t="n">
        <v>65</v>
      </c>
      <c r="AB148" s="50" t="n">
        <v>22.367</v>
      </c>
      <c r="AC148" s="50" t="n">
        <v>43</v>
      </c>
      <c r="AD148" s="50" t="n">
        <v>3</v>
      </c>
      <c r="AE148" s="50" t="n">
        <v>20</v>
      </c>
      <c r="AF148" s="50" t="n">
        <v>43</v>
      </c>
      <c r="AG148" s="50" t="n">
        <v>3985.2</v>
      </c>
      <c r="AH148" s="50" t="n">
        <v>15</v>
      </c>
      <c r="AI148" s="50" t="n">
        <v>102</v>
      </c>
      <c r="AJ148" s="50" t="n">
        <v>7331.5</v>
      </c>
      <c r="AK148" s="50" t="n">
        <v>8</v>
      </c>
    </row>
    <row r="149" customFormat="false" ht="15" hidden="false" customHeight="false" outlineLevel="0" collapsed="false">
      <c r="A149" s="50" t="s">
        <v>866</v>
      </c>
      <c r="B149" s="50" t="s">
        <v>110</v>
      </c>
      <c r="C149" s="50" t="s">
        <v>169</v>
      </c>
      <c r="D149" s="50" t="n">
        <v>573262</v>
      </c>
      <c r="E149" s="50" t="n">
        <v>9</v>
      </c>
      <c r="F149" s="50" t="s">
        <v>58</v>
      </c>
      <c r="G149" s="50" t="n">
        <v>281</v>
      </c>
      <c r="H149" s="50" t="n">
        <v>129</v>
      </c>
      <c r="I149" s="50" t="n">
        <v>25</v>
      </c>
      <c r="J149" s="50" t="n">
        <v>136</v>
      </c>
      <c r="K149" s="50" t="n">
        <v>88</v>
      </c>
      <c r="L149" s="50" t="n">
        <v>14</v>
      </c>
      <c r="M149" s="50" t="n">
        <v>145</v>
      </c>
      <c r="N149" s="50" t="n">
        <v>41</v>
      </c>
      <c r="O149" s="50" t="n">
        <v>1.799</v>
      </c>
      <c r="P149" s="50" t="n">
        <v>62</v>
      </c>
      <c r="Q149" s="50" t="n">
        <v>55</v>
      </c>
      <c r="R149" s="50" t="n">
        <v>13</v>
      </c>
      <c r="S149" s="50" t="n">
        <v>2</v>
      </c>
      <c r="T149" s="50" t="n">
        <v>0</v>
      </c>
      <c r="U149" s="50" t="n">
        <v>3</v>
      </c>
      <c r="V149" s="50" t="n">
        <v>7</v>
      </c>
      <c r="W149" s="50" t="n">
        <v>0</v>
      </c>
      <c r="X149" s="50" t="n">
        <v>0</v>
      </c>
      <c r="Y149" s="50" t="n">
        <v>13</v>
      </c>
      <c r="Z149" s="50" t="n">
        <v>20.6</v>
      </c>
      <c r="AA149" s="50" t="n">
        <v>62</v>
      </c>
      <c r="AB149" s="50" t="n">
        <v>19.461</v>
      </c>
      <c r="AC149" s="50" t="n">
        <v>42</v>
      </c>
      <c r="AD149" s="50" t="n">
        <v>3</v>
      </c>
      <c r="AE149" s="50" t="n">
        <v>16</v>
      </c>
      <c r="AF149" s="50" t="n">
        <v>42</v>
      </c>
      <c r="AG149" s="50" t="n">
        <v>3662.3</v>
      </c>
      <c r="AH149" s="50" t="n">
        <v>11</v>
      </c>
      <c r="AI149" s="50" t="n">
        <v>111</v>
      </c>
      <c r="AJ149" s="50" t="n">
        <v>7927.6</v>
      </c>
      <c r="AK149" s="50" t="n">
        <v>14</v>
      </c>
    </row>
    <row r="150" customFormat="false" ht="15" hidden="false" customHeight="false" outlineLevel="0" collapsed="false">
      <c r="A150" s="50" t="s">
        <v>867</v>
      </c>
      <c r="B150" s="50" t="s">
        <v>110</v>
      </c>
      <c r="C150" s="50" t="s">
        <v>171</v>
      </c>
      <c r="D150" s="50" t="n">
        <v>642086</v>
      </c>
      <c r="E150" s="50" t="n">
        <v>4</v>
      </c>
      <c r="F150" s="50" t="s">
        <v>53</v>
      </c>
      <c r="G150" s="50" t="n">
        <v>247</v>
      </c>
      <c r="H150" s="50" t="n">
        <v>138</v>
      </c>
      <c r="I150" s="50" t="n">
        <v>26</v>
      </c>
      <c r="J150" s="50" t="n">
        <v>124</v>
      </c>
      <c r="K150" s="50" t="n">
        <v>87</v>
      </c>
      <c r="L150" s="50" t="n">
        <v>9</v>
      </c>
      <c r="M150" s="50" t="n">
        <v>123</v>
      </c>
      <c r="N150" s="50" t="n">
        <v>51</v>
      </c>
      <c r="O150" s="50" t="n">
        <v>3.679</v>
      </c>
      <c r="P150" s="50" t="n">
        <v>71</v>
      </c>
      <c r="Q150" s="50" t="n">
        <v>65</v>
      </c>
      <c r="R150" s="50" t="n">
        <v>22</v>
      </c>
      <c r="S150" s="50" t="n">
        <v>2</v>
      </c>
      <c r="T150" s="50" t="n">
        <v>0</v>
      </c>
      <c r="U150" s="50" t="n">
        <v>4</v>
      </c>
      <c r="V150" s="50" t="n">
        <v>3</v>
      </c>
      <c r="W150" s="50" t="n">
        <v>1</v>
      </c>
      <c r="X150" s="50" t="n">
        <v>1</v>
      </c>
      <c r="Y150" s="50" t="n">
        <v>9</v>
      </c>
      <c r="Z150" s="50" t="n">
        <v>27.7</v>
      </c>
      <c r="AA150" s="50" t="n">
        <v>70</v>
      </c>
      <c r="AB150" s="50" t="n">
        <v>27.543</v>
      </c>
      <c r="AC150" s="50" t="n">
        <v>58</v>
      </c>
      <c r="AD150" s="50" t="n">
        <v>5</v>
      </c>
      <c r="AE150" s="50" t="n">
        <v>22</v>
      </c>
      <c r="AF150" s="50" t="n">
        <v>58</v>
      </c>
      <c r="AG150" s="50" t="n">
        <v>5133.9</v>
      </c>
      <c r="AH150" s="50" t="n">
        <v>25</v>
      </c>
      <c r="AI150" s="50" t="n">
        <v>120</v>
      </c>
      <c r="AJ150" s="50" t="n">
        <v>8206.5</v>
      </c>
      <c r="AK150" s="50" t="n">
        <v>8</v>
      </c>
    </row>
    <row r="151" customFormat="false" ht="15" hidden="false" customHeight="false" outlineLevel="0" collapsed="false">
      <c r="A151" s="50" t="s">
        <v>867</v>
      </c>
      <c r="B151" s="50" t="s">
        <v>110</v>
      </c>
      <c r="C151" s="50" t="s">
        <v>171</v>
      </c>
      <c r="D151" s="50" t="n">
        <v>642086</v>
      </c>
      <c r="E151" s="50" t="n">
        <v>5</v>
      </c>
      <c r="F151" s="50" t="s">
        <v>54</v>
      </c>
      <c r="G151" s="50" t="n">
        <v>238</v>
      </c>
      <c r="H151" s="50" t="n">
        <v>127</v>
      </c>
      <c r="I151" s="50" t="n">
        <v>24</v>
      </c>
      <c r="J151" s="50" t="n">
        <v>118</v>
      </c>
      <c r="K151" s="50" t="n">
        <v>89</v>
      </c>
      <c r="L151" s="50" t="n">
        <v>9</v>
      </c>
      <c r="M151" s="50" t="n">
        <v>120</v>
      </c>
      <c r="N151" s="50" t="n">
        <v>38</v>
      </c>
      <c r="O151" s="50" t="n">
        <v>-0.049</v>
      </c>
      <c r="P151" s="50" t="n">
        <v>62</v>
      </c>
      <c r="Q151" s="50" t="n">
        <v>58</v>
      </c>
      <c r="R151" s="50" t="n">
        <v>18</v>
      </c>
      <c r="S151" s="50" t="n">
        <v>2</v>
      </c>
      <c r="T151" s="50" t="n">
        <v>1</v>
      </c>
      <c r="U151" s="50" t="n">
        <v>1</v>
      </c>
      <c r="V151" s="50" t="n">
        <v>3</v>
      </c>
      <c r="W151" s="50" t="n">
        <v>0</v>
      </c>
      <c r="X151" s="50" t="n">
        <v>1</v>
      </c>
      <c r="Y151" s="50" t="n">
        <v>10</v>
      </c>
      <c r="Z151" s="50" t="n">
        <v>20.8</v>
      </c>
      <c r="AA151" s="50" t="n">
        <v>60</v>
      </c>
      <c r="AB151" s="50" t="n">
        <v>20.379</v>
      </c>
      <c r="AC151" s="50" t="n">
        <v>49</v>
      </c>
      <c r="AD151" s="50" t="n">
        <v>4</v>
      </c>
      <c r="AE151" s="50" t="n">
        <v>19</v>
      </c>
      <c r="AF151" s="50" t="n">
        <v>47</v>
      </c>
      <c r="AG151" s="50" t="n">
        <v>4194.2</v>
      </c>
      <c r="AH151" s="50" t="n">
        <v>18</v>
      </c>
      <c r="AI151" s="50" t="n">
        <v>120</v>
      </c>
      <c r="AJ151" s="50" t="n">
        <v>8193</v>
      </c>
      <c r="AK151" s="50" t="n">
        <v>2</v>
      </c>
    </row>
    <row r="152" customFormat="false" ht="15" hidden="false" customHeight="false" outlineLevel="0" collapsed="false">
      <c r="A152" s="50" t="s">
        <v>867</v>
      </c>
      <c r="B152" s="50" t="s">
        <v>110</v>
      </c>
      <c r="C152" s="50" t="s">
        <v>171</v>
      </c>
      <c r="D152" s="50" t="n">
        <v>642086</v>
      </c>
      <c r="E152" s="50" t="n">
        <v>6</v>
      </c>
      <c r="F152" s="50" t="s">
        <v>55</v>
      </c>
      <c r="G152" s="50" t="n">
        <v>259</v>
      </c>
      <c r="H152" s="50" t="n">
        <v>114</v>
      </c>
      <c r="I152" s="50" t="n">
        <v>21</v>
      </c>
      <c r="J152" s="50" t="n">
        <v>118</v>
      </c>
      <c r="K152" s="50" t="n">
        <v>78</v>
      </c>
      <c r="L152" s="50" t="n">
        <v>8</v>
      </c>
      <c r="M152" s="50" t="n">
        <v>141</v>
      </c>
      <c r="N152" s="50" t="n">
        <v>36</v>
      </c>
      <c r="O152" s="50" t="n">
        <v>-4.144</v>
      </c>
      <c r="P152" s="50" t="n">
        <v>66</v>
      </c>
      <c r="Q152" s="50" t="n">
        <v>56</v>
      </c>
      <c r="R152" s="50" t="n">
        <v>10</v>
      </c>
      <c r="S152" s="50" t="n">
        <v>1</v>
      </c>
      <c r="T152" s="50" t="n">
        <v>0</v>
      </c>
      <c r="U152" s="50" t="n">
        <v>1</v>
      </c>
      <c r="V152" s="50" t="n">
        <v>7</v>
      </c>
      <c r="W152" s="50" t="n">
        <v>0</v>
      </c>
      <c r="X152" s="50" t="n">
        <v>3</v>
      </c>
      <c r="Y152" s="50" t="n">
        <v>7</v>
      </c>
      <c r="Z152" s="50" t="n">
        <v>15.35</v>
      </c>
      <c r="AA152" s="50" t="n">
        <v>66</v>
      </c>
      <c r="AB152" s="50" t="n">
        <v>16.855</v>
      </c>
      <c r="AC152" s="50" t="n">
        <v>52</v>
      </c>
      <c r="AD152" s="50" t="n">
        <v>2</v>
      </c>
      <c r="AE152" s="50" t="n">
        <v>16</v>
      </c>
      <c r="AF152" s="50" t="n">
        <v>52</v>
      </c>
      <c r="AG152" s="50" t="n">
        <v>4413.5</v>
      </c>
      <c r="AH152" s="50" t="n">
        <v>13</v>
      </c>
      <c r="AI152" s="50" t="n">
        <v>96</v>
      </c>
      <c r="AJ152" s="50" t="n">
        <v>6665.1</v>
      </c>
      <c r="AK152" s="50" t="n">
        <v>9</v>
      </c>
    </row>
    <row r="153" customFormat="false" ht="15" hidden="false" customHeight="false" outlineLevel="0" collapsed="false">
      <c r="A153" s="50" t="s">
        <v>867</v>
      </c>
      <c r="B153" s="50" t="s">
        <v>110</v>
      </c>
      <c r="C153" s="50" t="s">
        <v>171</v>
      </c>
      <c r="D153" s="50" t="n">
        <v>642086</v>
      </c>
      <c r="E153" s="50" t="n">
        <v>7</v>
      </c>
      <c r="F153" s="50" t="s">
        <v>56</v>
      </c>
      <c r="G153" s="50" t="n">
        <v>248</v>
      </c>
      <c r="H153" s="50" t="n">
        <v>110</v>
      </c>
      <c r="I153" s="50" t="n">
        <v>17</v>
      </c>
      <c r="J153" s="50" t="n">
        <v>110</v>
      </c>
      <c r="K153" s="50" t="n">
        <v>71</v>
      </c>
      <c r="L153" s="50" t="n">
        <v>7</v>
      </c>
      <c r="M153" s="50" t="n">
        <v>133</v>
      </c>
      <c r="N153" s="50" t="n">
        <v>39</v>
      </c>
      <c r="O153" s="50" t="n">
        <v>-2.111</v>
      </c>
      <c r="P153" s="50" t="n">
        <v>60</v>
      </c>
      <c r="Q153" s="50" t="n">
        <v>53</v>
      </c>
      <c r="R153" s="50" t="n">
        <v>12</v>
      </c>
      <c r="S153" s="50" t="n">
        <v>1</v>
      </c>
      <c r="T153" s="50" t="n">
        <v>0</v>
      </c>
      <c r="U153" s="50" t="n">
        <v>1</v>
      </c>
      <c r="V153" s="50" t="n">
        <v>6</v>
      </c>
      <c r="W153" s="50" t="n">
        <v>1</v>
      </c>
      <c r="X153" s="50" t="n">
        <v>0</v>
      </c>
      <c r="Y153" s="50" t="n">
        <v>9</v>
      </c>
      <c r="Z153" s="50" t="n">
        <v>16.45</v>
      </c>
      <c r="AA153" s="50" t="n">
        <v>59</v>
      </c>
      <c r="AB153" s="50" t="n">
        <v>13.453</v>
      </c>
      <c r="AC153" s="50" t="n">
        <v>44</v>
      </c>
      <c r="AD153" s="50" t="n">
        <v>0</v>
      </c>
      <c r="AE153" s="50" t="n">
        <v>12</v>
      </c>
      <c r="AF153" s="50" t="n">
        <v>44</v>
      </c>
      <c r="AG153" s="50" t="n">
        <v>3848.3</v>
      </c>
      <c r="AH153" s="50" t="n">
        <v>15</v>
      </c>
      <c r="AI153" s="50" t="n">
        <v>100</v>
      </c>
      <c r="AJ153" s="50" t="n">
        <v>6888.8</v>
      </c>
      <c r="AK153" s="50" t="n">
        <v>8</v>
      </c>
    </row>
    <row r="154" customFormat="false" ht="15" hidden="false" customHeight="false" outlineLevel="0" collapsed="false">
      <c r="A154" s="50" t="s">
        <v>867</v>
      </c>
      <c r="B154" s="50" t="s">
        <v>110</v>
      </c>
      <c r="C154" s="50" t="s">
        <v>171</v>
      </c>
      <c r="D154" s="50" t="n">
        <v>642086</v>
      </c>
      <c r="E154" s="50" t="n">
        <v>8</v>
      </c>
      <c r="F154" s="50" t="s">
        <v>57</v>
      </c>
      <c r="G154" s="50" t="n">
        <v>116</v>
      </c>
      <c r="H154" s="50" t="n">
        <v>51</v>
      </c>
      <c r="I154" s="50" t="n">
        <v>16</v>
      </c>
      <c r="J154" s="50" t="n">
        <v>54</v>
      </c>
      <c r="K154" s="50" t="n">
        <v>32</v>
      </c>
      <c r="L154" s="50" t="n">
        <v>6</v>
      </c>
      <c r="M154" s="50" t="n">
        <v>62</v>
      </c>
      <c r="N154" s="50" t="n">
        <v>19</v>
      </c>
      <c r="O154" s="50" t="n">
        <v>-1.863</v>
      </c>
      <c r="P154" s="50" t="n">
        <v>28</v>
      </c>
      <c r="Q154" s="50" t="n">
        <v>26</v>
      </c>
      <c r="R154" s="50" t="n">
        <v>5</v>
      </c>
      <c r="S154" s="50" t="n">
        <v>0</v>
      </c>
      <c r="T154" s="50" t="n">
        <v>0</v>
      </c>
      <c r="U154" s="50" t="n">
        <v>1</v>
      </c>
      <c r="V154" s="50" t="n">
        <v>2</v>
      </c>
      <c r="W154" s="50" t="n">
        <v>0</v>
      </c>
      <c r="X154" s="50" t="n">
        <v>0</v>
      </c>
      <c r="Y154" s="50" t="n">
        <v>10</v>
      </c>
      <c r="Z154" s="50" t="n">
        <v>7</v>
      </c>
      <c r="AA154" s="50" t="n">
        <v>28</v>
      </c>
      <c r="AB154" s="50" t="n">
        <v>6.08</v>
      </c>
      <c r="AC154" s="50" t="n">
        <v>16</v>
      </c>
      <c r="AD154" s="50" t="n">
        <v>1</v>
      </c>
      <c r="AE154" s="50" t="n">
        <v>2</v>
      </c>
      <c r="AF154" s="50" t="n">
        <v>16</v>
      </c>
      <c r="AG154" s="50" t="n">
        <v>1384.5</v>
      </c>
      <c r="AH154" s="50" t="n">
        <v>5</v>
      </c>
      <c r="AI154" s="50" t="n">
        <v>44</v>
      </c>
      <c r="AJ154" s="50" t="n">
        <v>3063.5</v>
      </c>
      <c r="AK154" s="50" t="n">
        <v>7</v>
      </c>
    </row>
    <row r="155" customFormat="false" ht="15" hidden="false" customHeight="false" outlineLevel="0" collapsed="false">
      <c r="A155" s="50" t="s">
        <v>867</v>
      </c>
      <c r="B155" s="50" t="s">
        <v>110</v>
      </c>
      <c r="C155" s="50" t="s">
        <v>171</v>
      </c>
      <c r="D155" s="50" t="n">
        <v>642086</v>
      </c>
      <c r="E155" s="50" t="n">
        <v>9</v>
      </c>
      <c r="F155" s="50" t="s">
        <v>58</v>
      </c>
      <c r="G155" s="50" t="n">
        <v>55</v>
      </c>
      <c r="H155" s="50" t="n">
        <v>19</v>
      </c>
      <c r="I155" s="50" t="n">
        <v>5</v>
      </c>
      <c r="J155" s="50" t="n">
        <v>27</v>
      </c>
      <c r="K155" s="50" t="n">
        <v>14</v>
      </c>
      <c r="L155" s="50" t="n">
        <v>3</v>
      </c>
      <c r="M155" s="50" t="n">
        <v>28</v>
      </c>
      <c r="N155" s="50" t="n">
        <v>5</v>
      </c>
      <c r="O155" s="50" t="n">
        <v>-0.666</v>
      </c>
      <c r="P155" s="50" t="n">
        <v>13</v>
      </c>
      <c r="Q155" s="50" t="n">
        <v>11</v>
      </c>
      <c r="R155" s="50" t="n">
        <v>1</v>
      </c>
      <c r="S155" s="50" t="n">
        <v>0</v>
      </c>
      <c r="T155" s="50" t="n">
        <v>0</v>
      </c>
      <c r="U155" s="50" t="n">
        <v>1</v>
      </c>
      <c r="V155" s="50" t="n">
        <v>2</v>
      </c>
      <c r="W155" s="50" t="n">
        <v>0</v>
      </c>
      <c r="X155" s="50" t="n">
        <v>0</v>
      </c>
      <c r="Y155" s="50" t="n">
        <v>3</v>
      </c>
      <c r="Z155" s="50" t="n">
        <v>3.4</v>
      </c>
      <c r="AA155" s="50" t="n">
        <v>13</v>
      </c>
      <c r="AB155" s="50" t="n">
        <v>4.735</v>
      </c>
      <c r="AC155" s="50" t="n">
        <v>8</v>
      </c>
      <c r="AD155" s="50" t="n">
        <v>1</v>
      </c>
      <c r="AE155" s="50" t="n">
        <v>3</v>
      </c>
      <c r="AF155" s="50" t="n">
        <v>8</v>
      </c>
      <c r="AG155" s="50" t="n">
        <v>713.5</v>
      </c>
      <c r="AH155" s="50" t="n">
        <v>4</v>
      </c>
      <c r="AI155" s="50" t="n">
        <v>15</v>
      </c>
      <c r="AJ155" s="50" t="n">
        <v>1040.8</v>
      </c>
      <c r="AK155" s="50" t="n">
        <v>1</v>
      </c>
    </row>
    <row r="156" customFormat="false" ht="15" hidden="false" customHeight="false" outlineLevel="0" collapsed="false">
      <c r="A156" s="50" t="s">
        <v>868</v>
      </c>
      <c r="B156" s="50" t="s">
        <v>110</v>
      </c>
      <c r="C156" s="50" t="s">
        <v>173</v>
      </c>
      <c r="D156" s="50" t="n">
        <v>673490</v>
      </c>
      <c r="E156" s="50" t="n">
        <v>5</v>
      </c>
      <c r="F156" s="50" t="s">
        <v>54</v>
      </c>
      <c r="G156" s="50" t="n">
        <v>206</v>
      </c>
      <c r="H156" s="50" t="n">
        <v>91</v>
      </c>
      <c r="I156" s="50" t="n">
        <v>16</v>
      </c>
      <c r="J156" s="50" t="n">
        <v>109</v>
      </c>
      <c r="K156" s="50" t="n">
        <v>66</v>
      </c>
      <c r="L156" s="50" t="n">
        <v>5</v>
      </c>
      <c r="M156" s="50" t="n">
        <v>97</v>
      </c>
      <c r="N156" s="50" t="n">
        <v>25</v>
      </c>
      <c r="O156" s="50" t="n">
        <v>-7.942</v>
      </c>
      <c r="P156" s="50" t="n">
        <v>50</v>
      </c>
      <c r="Q156" s="50" t="n">
        <v>45</v>
      </c>
      <c r="R156" s="50" t="n">
        <v>4</v>
      </c>
      <c r="S156" s="50" t="n">
        <v>0</v>
      </c>
      <c r="T156" s="50" t="n">
        <v>0</v>
      </c>
      <c r="U156" s="50" t="n">
        <v>0</v>
      </c>
      <c r="V156" s="50" t="n">
        <v>5</v>
      </c>
      <c r="W156" s="50" t="n">
        <v>0</v>
      </c>
      <c r="X156" s="50" t="n">
        <v>0</v>
      </c>
      <c r="Y156" s="50" t="n">
        <v>14</v>
      </c>
      <c r="Z156" s="50" t="n">
        <v>7.1</v>
      </c>
      <c r="AA156" s="50" t="n">
        <v>48</v>
      </c>
      <c r="AB156" s="50" t="n">
        <v>10.748</v>
      </c>
      <c r="AC156" s="50" t="n">
        <v>31</v>
      </c>
      <c r="AD156" s="50" t="n">
        <v>1</v>
      </c>
      <c r="AE156" s="50" t="n">
        <v>9</v>
      </c>
      <c r="AF156" s="50" t="n">
        <v>29</v>
      </c>
      <c r="AG156" s="50" t="n">
        <v>2513.1</v>
      </c>
      <c r="AH156" s="50" t="n">
        <v>6</v>
      </c>
      <c r="AI156" s="50" t="n">
        <v>80</v>
      </c>
      <c r="AJ156" s="50" t="n">
        <v>5734.1</v>
      </c>
      <c r="AK156" s="50" t="n">
        <v>16</v>
      </c>
    </row>
    <row r="157" customFormat="false" ht="15" hidden="false" customHeight="false" outlineLevel="0" collapsed="false">
      <c r="A157" s="50" t="s">
        <v>868</v>
      </c>
      <c r="B157" s="50" t="s">
        <v>110</v>
      </c>
      <c r="C157" s="50" t="s">
        <v>173</v>
      </c>
      <c r="D157" s="50" t="n">
        <v>673490</v>
      </c>
      <c r="E157" s="50" t="n">
        <v>6</v>
      </c>
      <c r="F157" s="50" t="s">
        <v>55</v>
      </c>
      <c r="G157" s="50" t="n">
        <v>143</v>
      </c>
      <c r="H157" s="50" t="n">
        <v>56</v>
      </c>
      <c r="I157" s="50" t="n">
        <v>10</v>
      </c>
      <c r="J157" s="50" t="n">
        <v>64</v>
      </c>
      <c r="K157" s="50" t="n">
        <v>38</v>
      </c>
      <c r="L157" s="50" t="n">
        <v>3</v>
      </c>
      <c r="M157" s="50" t="n">
        <v>79</v>
      </c>
      <c r="N157" s="50" t="n">
        <v>18</v>
      </c>
      <c r="O157" s="50" t="n">
        <v>-5.198</v>
      </c>
      <c r="P157" s="50" t="n">
        <v>32</v>
      </c>
      <c r="Q157" s="50" t="n">
        <v>28</v>
      </c>
      <c r="R157" s="50" t="n">
        <v>1</v>
      </c>
      <c r="S157" s="50" t="n">
        <v>0</v>
      </c>
      <c r="T157" s="50" t="n">
        <v>0</v>
      </c>
      <c r="U157" s="50" t="n">
        <v>0</v>
      </c>
      <c r="V157" s="50" t="n">
        <v>4</v>
      </c>
      <c r="W157" s="50" t="n">
        <v>0</v>
      </c>
      <c r="X157" s="50" t="n">
        <v>0</v>
      </c>
      <c r="Y157" s="50" t="n">
        <v>8</v>
      </c>
      <c r="Z157" s="50" t="n">
        <v>3.7</v>
      </c>
      <c r="AA157" s="50" t="n">
        <v>32</v>
      </c>
      <c r="AB157" s="50" t="n">
        <v>6.216</v>
      </c>
      <c r="AC157" s="50" t="n">
        <v>20</v>
      </c>
      <c r="AD157" s="50" t="n">
        <v>1</v>
      </c>
      <c r="AE157" s="50" t="n">
        <v>2</v>
      </c>
      <c r="AF157" s="50" t="n">
        <v>20</v>
      </c>
      <c r="AG157" s="50" t="n">
        <v>1658</v>
      </c>
      <c r="AH157" s="50" t="n">
        <v>4</v>
      </c>
      <c r="AI157" s="50" t="n">
        <v>52</v>
      </c>
      <c r="AJ157" s="50" t="n">
        <v>3736.3</v>
      </c>
      <c r="AK157" s="50" t="n">
        <v>11</v>
      </c>
    </row>
    <row r="158" customFormat="false" ht="15" hidden="false" customHeight="false" outlineLevel="0" collapsed="false">
      <c r="A158" s="50" t="s">
        <v>868</v>
      </c>
      <c r="B158" s="50" t="s">
        <v>110</v>
      </c>
      <c r="C158" s="50" t="s">
        <v>173</v>
      </c>
      <c r="D158" s="50" t="n">
        <v>673490</v>
      </c>
      <c r="E158" s="50" t="n">
        <v>8</v>
      </c>
      <c r="F158" s="50" t="s">
        <v>57</v>
      </c>
      <c r="G158" s="50" t="n">
        <v>71</v>
      </c>
      <c r="H158" s="50" t="n">
        <v>35</v>
      </c>
      <c r="I158" s="50" t="n">
        <v>5</v>
      </c>
      <c r="J158" s="50" t="n">
        <v>40</v>
      </c>
      <c r="K158" s="50" t="n">
        <v>27</v>
      </c>
      <c r="L158" s="50" t="n">
        <v>2</v>
      </c>
      <c r="M158" s="50" t="n">
        <v>31</v>
      </c>
      <c r="N158" s="50" t="n">
        <v>8</v>
      </c>
      <c r="O158" s="50" t="n">
        <v>-1.795</v>
      </c>
      <c r="P158" s="50" t="n">
        <v>14</v>
      </c>
      <c r="Q158" s="50" t="n">
        <v>13</v>
      </c>
      <c r="R158" s="50" t="n">
        <v>2</v>
      </c>
      <c r="S158" s="50" t="n">
        <v>0</v>
      </c>
      <c r="T158" s="50" t="n">
        <v>0</v>
      </c>
      <c r="U158" s="50" t="n">
        <v>0</v>
      </c>
      <c r="V158" s="50" t="n">
        <v>0</v>
      </c>
      <c r="W158" s="50" t="n">
        <v>1</v>
      </c>
      <c r="X158" s="50" t="n">
        <v>0</v>
      </c>
      <c r="Y158" s="50" t="n">
        <v>4</v>
      </c>
      <c r="Z158" s="50" t="n">
        <v>2.5</v>
      </c>
      <c r="AA158" s="50" t="n">
        <v>14</v>
      </c>
      <c r="AB158" s="50" t="n">
        <v>2.715</v>
      </c>
      <c r="AC158" s="50" t="n">
        <v>9</v>
      </c>
      <c r="AD158" s="50" t="n">
        <v>0</v>
      </c>
      <c r="AE158" s="50" t="n">
        <v>3</v>
      </c>
      <c r="AF158" s="50" t="n">
        <v>9</v>
      </c>
      <c r="AG158" s="50" t="n">
        <v>799.5</v>
      </c>
      <c r="AH158" s="50" t="n">
        <v>2</v>
      </c>
      <c r="AI158" s="50" t="n">
        <v>32</v>
      </c>
      <c r="AJ158" s="50" t="n">
        <v>2289</v>
      </c>
      <c r="AK158" s="50" t="n">
        <v>4</v>
      </c>
    </row>
    <row r="159" customFormat="false" ht="15" hidden="false" customHeight="false" outlineLevel="0" collapsed="false">
      <c r="A159" s="50" t="s">
        <v>868</v>
      </c>
      <c r="B159" s="50" t="s">
        <v>110</v>
      </c>
      <c r="C159" s="50" t="s">
        <v>173</v>
      </c>
      <c r="D159" s="50" t="n">
        <v>673490</v>
      </c>
      <c r="E159" s="50" t="n">
        <v>9</v>
      </c>
      <c r="F159" s="50" t="s">
        <v>58</v>
      </c>
      <c r="G159" s="50" t="n">
        <v>217</v>
      </c>
      <c r="H159" s="50" t="n">
        <v>90</v>
      </c>
      <c r="I159" s="50" t="n">
        <v>18</v>
      </c>
      <c r="J159" s="50" t="n">
        <v>111</v>
      </c>
      <c r="K159" s="50" t="n">
        <v>57</v>
      </c>
      <c r="L159" s="50" t="n">
        <v>11</v>
      </c>
      <c r="M159" s="50" t="n">
        <v>106</v>
      </c>
      <c r="N159" s="50" t="n">
        <v>33</v>
      </c>
      <c r="O159" s="50" t="n">
        <v>-1.916</v>
      </c>
      <c r="P159" s="50" t="n">
        <v>51</v>
      </c>
      <c r="Q159" s="50" t="n">
        <v>43</v>
      </c>
      <c r="R159" s="50" t="n">
        <v>8</v>
      </c>
      <c r="S159" s="50" t="n">
        <v>1</v>
      </c>
      <c r="T159" s="50" t="n">
        <v>1</v>
      </c>
      <c r="U159" s="50" t="n">
        <v>0</v>
      </c>
      <c r="V159" s="50" t="n">
        <v>7</v>
      </c>
      <c r="W159" s="50" t="n">
        <v>0</v>
      </c>
      <c r="X159" s="50" t="n">
        <v>0</v>
      </c>
      <c r="Y159" s="50" t="n">
        <v>12</v>
      </c>
      <c r="Z159" s="50" t="n">
        <v>13.15</v>
      </c>
      <c r="AA159" s="50" t="n">
        <v>50</v>
      </c>
      <c r="AB159" s="50" t="n">
        <v>12.253</v>
      </c>
      <c r="AC159" s="50" t="n">
        <v>32</v>
      </c>
      <c r="AD159" s="50" t="n">
        <v>0</v>
      </c>
      <c r="AE159" s="50" t="n">
        <v>9</v>
      </c>
      <c r="AF159" s="50" t="n">
        <v>32</v>
      </c>
      <c r="AG159" s="50" t="n">
        <v>2629.1</v>
      </c>
      <c r="AH159" s="50" t="n">
        <v>11</v>
      </c>
      <c r="AI159" s="50" t="n">
        <v>72</v>
      </c>
      <c r="AJ159" s="50" t="n">
        <v>5159.9</v>
      </c>
      <c r="AK159" s="50" t="n">
        <v>10</v>
      </c>
    </row>
    <row r="160" customFormat="false" ht="15" hidden="false" customHeight="false" outlineLevel="0" collapsed="false">
      <c r="A160" s="50" t="s">
        <v>869</v>
      </c>
      <c r="B160" s="50" t="s">
        <v>110</v>
      </c>
      <c r="C160" s="50" t="s">
        <v>174</v>
      </c>
      <c r="D160" s="50" t="n">
        <v>642201</v>
      </c>
      <c r="E160" s="50" t="n">
        <v>4</v>
      </c>
      <c r="F160" s="50" t="s">
        <v>53</v>
      </c>
      <c r="G160" s="50" t="n">
        <v>158</v>
      </c>
      <c r="H160" s="50" t="n">
        <v>80</v>
      </c>
      <c r="I160" s="50" t="n">
        <v>20</v>
      </c>
      <c r="J160" s="50" t="n">
        <v>73</v>
      </c>
      <c r="K160" s="50" t="n">
        <v>53</v>
      </c>
      <c r="L160" s="50" t="n">
        <v>10</v>
      </c>
      <c r="M160" s="50" t="n">
        <v>85</v>
      </c>
      <c r="N160" s="50" t="n">
        <v>27</v>
      </c>
      <c r="O160" s="50" t="n">
        <v>-3.222</v>
      </c>
      <c r="P160" s="50" t="n">
        <v>43</v>
      </c>
      <c r="Q160" s="50" t="n">
        <v>41</v>
      </c>
      <c r="R160" s="50" t="n">
        <v>8</v>
      </c>
      <c r="S160" s="50" t="n">
        <v>1</v>
      </c>
      <c r="T160" s="50" t="n">
        <v>0</v>
      </c>
      <c r="U160" s="50" t="n">
        <v>2</v>
      </c>
      <c r="V160" s="50" t="n">
        <v>1</v>
      </c>
      <c r="W160" s="50" t="n">
        <v>0</v>
      </c>
      <c r="X160" s="50" t="n">
        <v>1</v>
      </c>
      <c r="Y160" s="50" t="n">
        <v>8</v>
      </c>
      <c r="Z160" s="50" t="n">
        <v>10.45</v>
      </c>
      <c r="AA160" s="50" t="n">
        <v>43</v>
      </c>
      <c r="AB160" s="50" t="n">
        <v>11.654</v>
      </c>
      <c r="AC160" s="50" t="n">
        <v>34</v>
      </c>
      <c r="AD160" s="50" t="n">
        <v>3</v>
      </c>
      <c r="AE160" s="50" t="n">
        <v>10</v>
      </c>
      <c r="AF160" s="50" t="n">
        <v>34</v>
      </c>
      <c r="AG160" s="50" t="n">
        <v>2870.4</v>
      </c>
      <c r="AH160" s="50" t="n">
        <v>15</v>
      </c>
      <c r="AI160" s="50" t="n">
        <v>71</v>
      </c>
      <c r="AJ160" s="50" t="n">
        <v>5229.1</v>
      </c>
      <c r="AK160" s="50" t="n">
        <v>28</v>
      </c>
    </row>
    <row r="161" customFormat="false" ht="15" hidden="false" customHeight="false" outlineLevel="0" collapsed="false">
      <c r="A161" s="50" t="s">
        <v>869</v>
      </c>
      <c r="B161" s="50" t="s">
        <v>110</v>
      </c>
      <c r="C161" s="50" t="s">
        <v>174</v>
      </c>
      <c r="D161" s="50" t="n">
        <v>642201</v>
      </c>
      <c r="E161" s="50" t="n">
        <v>5</v>
      </c>
      <c r="F161" s="50" t="s">
        <v>54</v>
      </c>
      <c r="G161" s="50" t="n">
        <v>121</v>
      </c>
      <c r="H161" s="50" t="n">
        <v>60</v>
      </c>
      <c r="I161" s="50" t="n">
        <v>18</v>
      </c>
      <c r="J161" s="50" t="n">
        <v>60</v>
      </c>
      <c r="K161" s="50" t="n">
        <v>46</v>
      </c>
      <c r="L161" s="50" t="n">
        <v>11</v>
      </c>
      <c r="M161" s="50" t="n">
        <v>61</v>
      </c>
      <c r="N161" s="50" t="n">
        <v>14</v>
      </c>
      <c r="O161" s="50" t="n">
        <v>0.083</v>
      </c>
      <c r="P161" s="50" t="n">
        <v>31</v>
      </c>
      <c r="Q161" s="50" t="n">
        <v>28</v>
      </c>
      <c r="R161" s="50" t="n">
        <v>7</v>
      </c>
      <c r="S161" s="50" t="n">
        <v>1</v>
      </c>
      <c r="T161" s="50" t="n">
        <v>1</v>
      </c>
      <c r="U161" s="50" t="n">
        <v>0</v>
      </c>
      <c r="V161" s="50" t="n">
        <v>2</v>
      </c>
      <c r="W161" s="50" t="n">
        <v>1</v>
      </c>
      <c r="X161" s="50" t="n">
        <v>0</v>
      </c>
      <c r="Y161" s="50" t="n">
        <v>6</v>
      </c>
      <c r="Z161" s="50" t="n">
        <v>9.45</v>
      </c>
      <c r="AA161" s="50" t="n">
        <v>31</v>
      </c>
      <c r="AB161" s="50" t="n">
        <v>9.261</v>
      </c>
      <c r="AC161" s="50" t="n">
        <v>22</v>
      </c>
      <c r="AD161" s="50" t="n">
        <v>1</v>
      </c>
      <c r="AE161" s="50" t="n">
        <v>8</v>
      </c>
      <c r="AF161" s="50" t="n">
        <v>22</v>
      </c>
      <c r="AG161" s="50" t="n">
        <v>1890.8</v>
      </c>
      <c r="AH161" s="50" t="n">
        <v>6</v>
      </c>
      <c r="AI161" s="50" t="n">
        <v>52</v>
      </c>
      <c r="AJ161" s="50" t="n">
        <v>3854.8</v>
      </c>
      <c r="AK161" s="50" t="n">
        <v>22</v>
      </c>
    </row>
    <row r="162" customFormat="false" ht="15" hidden="false" customHeight="false" outlineLevel="0" collapsed="false">
      <c r="A162" s="50" t="s">
        <v>869</v>
      </c>
      <c r="B162" s="50" t="s">
        <v>110</v>
      </c>
      <c r="C162" s="50" t="s">
        <v>174</v>
      </c>
      <c r="D162" s="50" t="n">
        <v>642201</v>
      </c>
      <c r="E162" s="50" t="n">
        <v>6</v>
      </c>
      <c r="F162" s="50" t="s">
        <v>55</v>
      </c>
      <c r="G162" s="50" t="n">
        <v>171</v>
      </c>
      <c r="H162" s="50" t="n">
        <v>86</v>
      </c>
      <c r="I162" s="50" t="n">
        <v>21</v>
      </c>
      <c r="J162" s="50" t="n">
        <v>82</v>
      </c>
      <c r="K162" s="50" t="n">
        <v>58</v>
      </c>
      <c r="L162" s="50" t="n">
        <v>7</v>
      </c>
      <c r="M162" s="50" t="n">
        <v>89</v>
      </c>
      <c r="N162" s="50" t="n">
        <v>28</v>
      </c>
      <c r="O162" s="50" t="n">
        <v>0.523</v>
      </c>
      <c r="P162" s="50" t="n">
        <v>41</v>
      </c>
      <c r="Q162" s="50" t="n">
        <v>38</v>
      </c>
      <c r="R162" s="50" t="n">
        <v>8</v>
      </c>
      <c r="S162" s="50" t="n">
        <v>2</v>
      </c>
      <c r="T162" s="50" t="n">
        <v>0</v>
      </c>
      <c r="U162" s="50" t="n">
        <v>1</v>
      </c>
      <c r="V162" s="50" t="n">
        <v>3</v>
      </c>
      <c r="W162" s="50" t="n">
        <v>0</v>
      </c>
      <c r="X162" s="50" t="n">
        <v>0</v>
      </c>
      <c r="Y162" s="50" t="n">
        <v>11</v>
      </c>
      <c r="Z162" s="50" t="n">
        <v>11.1</v>
      </c>
      <c r="AA162" s="50" t="n">
        <v>40</v>
      </c>
      <c r="AB162" s="50" t="n">
        <v>11.157</v>
      </c>
      <c r="AC162" s="50" t="n">
        <v>27</v>
      </c>
      <c r="AD162" s="50" t="n">
        <v>1</v>
      </c>
      <c r="AE162" s="50" t="n">
        <v>9</v>
      </c>
      <c r="AF162" s="50" t="n">
        <v>26</v>
      </c>
      <c r="AG162" s="50" t="n">
        <v>2284.8</v>
      </c>
      <c r="AH162" s="50" t="n">
        <v>8</v>
      </c>
      <c r="AI162" s="50" t="n">
        <v>70</v>
      </c>
      <c r="AJ162" s="50" t="n">
        <v>5051.3</v>
      </c>
      <c r="AK162" s="50" t="n">
        <v>12</v>
      </c>
    </row>
    <row r="163" customFormat="false" ht="15" hidden="false" customHeight="false" outlineLevel="0" collapsed="false">
      <c r="A163" s="50" t="s">
        <v>869</v>
      </c>
      <c r="B163" s="50" t="s">
        <v>110</v>
      </c>
      <c r="C163" s="50" t="s">
        <v>174</v>
      </c>
      <c r="D163" s="50" t="n">
        <v>642201</v>
      </c>
      <c r="E163" s="50" t="n">
        <v>7</v>
      </c>
      <c r="F163" s="50" t="s">
        <v>56</v>
      </c>
      <c r="G163" s="50" t="n">
        <v>113</v>
      </c>
      <c r="H163" s="50" t="n">
        <v>59</v>
      </c>
      <c r="I163" s="50" t="n">
        <v>13</v>
      </c>
      <c r="J163" s="50" t="n">
        <v>56</v>
      </c>
      <c r="K163" s="50" t="n">
        <v>41</v>
      </c>
      <c r="L163" s="50" t="n">
        <v>4</v>
      </c>
      <c r="M163" s="50" t="n">
        <v>57</v>
      </c>
      <c r="N163" s="50" t="n">
        <v>18</v>
      </c>
      <c r="O163" s="50" t="n">
        <v>4.017</v>
      </c>
      <c r="P163" s="50" t="n">
        <v>29</v>
      </c>
      <c r="Q163" s="50" t="n">
        <v>26</v>
      </c>
      <c r="R163" s="50" t="n">
        <v>8</v>
      </c>
      <c r="S163" s="50" t="n">
        <v>2</v>
      </c>
      <c r="T163" s="50" t="n">
        <v>0</v>
      </c>
      <c r="U163" s="50" t="n">
        <v>2</v>
      </c>
      <c r="V163" s="50" t="n">
        <v>3</v>
      </c>
      <c r="W163" s="50" t="n">
        <v>0</v>
      </c>
      <c r="X163" s="50" t="n">
        <v>0</v>
      </c>
      <c r="Y163" s="50" t="n">
        <v>6</v>
      </c>
      <c r="Z163" s="50" t="n">
        <v>12.2</v>
      </c>
      <c r="AA163" s="50" t="n">
        <v>29</v>
      </c>
      <c r="AB163" s="50" t="n">
        <v>6.434</v>
      </c>
      <c r="AC163" s="50" t="n">
        <v>20</v>
      </c>
      <c r="AD163" s="50" t="n">
        <v>1</v>
      </c>
      <c r="AE163" s="50" t="n">
        <v>5</v>
      </c>
      <c r="AF163" s="50" t="n">
        <v>20</v>
      </c>
      <c r="AG163" s="50" t="n">
        <v>1671.6</v>
      </c>
      <c r="AH163" s="50" t="n">
        <v>5</v>
      </c>
      <c r="AI163" s="50" t="n">
        <v>54</v>
      </c>
      <c r="AJ163" s="50" t="n">
        <v>3888.2</v>
      </c>
      <c r="AK163" s="50" t="n">
        <v>10</v>
      </c>
    </row>
    <row r="164" customFormat="false" ht="15" hidden="false" customHeight="false" outlineLevel="0" collapsed="false">
      <c r="A164" s="50" t="s">
        <v>870</v>
      </c>
      <c r="B164" s="50" t="s">
        <v>110</v>
      </c>
      <c r="C164" s="50" t="s">
        <v>175</v>
      </c>
      <c r="D164" s="50" t="n">
        <v>622761</v>
      </c>
      <c r="E164" s="50" t="n">
        <v>4</v>
      </c>
      <c r="F164" s="50" t="s">
        <v>53</v>
      </c>
      <c r="G164" s="50" t="n">
        <v>134</v>
      </c>
      <c r="H164" s="50" t="n">
        <v>72</v>
      </c>
      <c r="I164" s="50" t="n">
        <v>24</v>
      </c>
      <c r="J164" s="50" t="n">
        <v>62</v>
      </c>
      <c r="K164" s="50" t="n">
        <v>41</v>
      </c>
      <c r="L164" s="50" t="n">
        <v>8</v>
      </c>
      <c r="M164" s="50" t="n">
        <v>72</v>
      </c>
      <c r="N164" s="50" t="n">
        <v>31</v>
      </c>
      <c r="O164" s="50" t="n">
        <v>0.211</v>
      </c>
      <c r="P164" s="50" t="n">
        <v>32</v>
      </c>
      <c r="Q164" s="50" t="n">
        <v>30</v>
      </c>
      <c r="R164" s="50" t="n">
        <v>8</v>
      </c>
      <c r="S164" s="50" t="n">
        <v>1</v>
      </c>
      <c r="T164" s="50" t="n">
        <v>0</v>
      </c>
      <c r="U164" s="50" t="n">
        <v>1</v>
      </c>
      <c r="V164" s="50" t="n">
        <v>2</v>
      </c>
      <c r="W164" s="50" t="n">
        <v>0</v>
      </c>
      <c r="X164" s="50" t="n">
        <v>0</v>
      </c>
      <c r="Y164" s="50" t="n">
        <v>13</v>
      </c>
      <c r="Z164" s="50" t="n">
        <v>10.05</v>
      </c>
      <c r="AA164" s="50" t="n">
        <v>32</v>
      </c>
      <c r="AB164" s="50" t="n">
        <v>8.878</v>
      </c>
      <c r="AC164" s="50" t="n">
        <v>17</v>
      </c>
      <c r="AD164" s="50" t="n">
        <v>2</v>
      </c>
      <c r="AE164" s="50" t="n">
        <v>9</v>
      </c>
      <c r="AF164" s="50" t="n">
        <v>17</v>
      </c>
      <c r="AG164" s="50" t="n">
        <v>1612.2</v>
      </c>
      <c r="AH164" s="50" t="n">
        <v>7</v>
      </c>
      <c r="AI164" s="50" t="n">
        <v>63</v>
      </c>
      <c r="AJ164" s="50" t="n">
        <v>4649.5</v>
      </c>
      <c r="AK164" s="50" t="n">
        <v>28</v>
      </c>
    </row>
    <row r="165" customFormat="false" ht="15" hidden="false" customHeight="false" outlineLevel="0" collapsed="false">
      <c r="A165" s="50" t="s">
        <v>870</v>
      </c>
      <c r="B165" s="50" t="s">
        <v>110</v>
      </c>
      <c r="C165" s="50" t="s">
        <v>175</v>
      </c>
      <c r="D165" s="50" t="n">
        <v>622761</v>
      </c>
      <c r="E165" s="50" t="n">
        <v>5</v>
      </c>
      <c r="F165" s="50" t="s">
        <v>54</v>
      </c>
      <c r="G165" s="50" t="n">
        <v>198</v>
      </c>
      <c r="H165" s="50" t="n">
        <v>103</v>
      </c>
      <c r="I165" s="50" t="n">
        <v>23</v>
      </c>
      <c r="J165" s="50" t="n">
        <v>92</v>
      </c>
      <c r="K165" s="50" t="n">
        <v>65</v>
      </c>
      <c r="L165" s="50" t="n">
        <v>10</v>
      </c>
      <c r="M165" s="50" t="n">
        <v>105</v>
      </c>
      <c r="N165" s="50" t="n">
        <v>38</v>
      </c>
      <c r="O165" s="50" t="n">
        <v>5.39</v>
      </c>
      <c r="P165" s="50" t="n">
        <v>52</v>
      </c>
      <c r="Q165" s="50" t="n">
        <v>49</v>
      </c>
      <c r="R165" s="50" t="n">
        <v>17</v>
      </c>
      <c r="S165" s="50" t="n">
        <v>3</v>
      </c>
      <c r="T165" s="50" t="n">
        <v>0</v>
      </c>
      <c r="U165" s="50" t="n">
        <v>3</v>
      </c>
      <c r="V165" s="50" t="n">
        <v>3</v>
      </c>
      <c r="W165" s="50" t="n">
        <v>0</v>
      </c>
      <c r="X165" s="50" t="n">
        <v>0</v>
      </c>
      <c r="Y165" s="50" t="n">
        <v>10</v>
      </c>
      <c r="Z165" s="50" t="n">
        <v>21.75</v>
      </c>
      <c r="AA165" s="50" t="n">
        <v>52</v>
      </c>
      <c r="AB165" s="50" t="n">
        <v>22.261</v>
      </c>
      <c r="AC165" s="50" t="n">
        <v>39</v>
      </c>
      <c r="AD165" s="50" t="n">
        <v>5</v>
      </c>
      <c r="AE165" s="50" t="n">
        <v>18</v>
      </c>
      <c r="AF165" s="50" t="n">
        <v>39</v>
      </c>
      <c r="AG165" s="50" t="n">
        <v>3405.2</v>
      </c>
      <c r="AH165" s="50" t="n">
        <v>20</v>
      </c>
      <c r="AI165" s="50" t="n">
        <v>94</v>
      </c>
      <c r="AJ165" s="50" t="n">
        <v>6901</v>
      </c>
      <c r="AK165" s="50" t="n">
        <v>30</v>
      </c>
    </row>
    <row r="166" customFormat="false" ht="15" hidden="false" customHeight="false" outlineLevel="0" collapsed="false">
      <c r="A166" s="50" t="s">
        <v>870</v>
      </c>
      <c r="B166" s="50" t="s">
        <v>110</v>
      </c>
      <c r="C166" s="50" t="s">
        <v>175</v>
      </c>
      <c r="D166" s="50" t="n">
        <v>622761</v>
      </c>
      <c r="E166" s="50" t="n">
        <v>6</v>
      </c>
      <c r="F166" s="50" t="s">
        <v>55</v>
      </c>
      <c r="G166" s="50" t="n">
        <v>128</v>
      </c>
      <c r="H166" s="50" t="n">
        <v>77</v>
      </c>
      <c r="I166" s="50" t="n">
        <v>23</v>
      </c>
      <c r="J166" s="50" t="n">
        <v>60</v>
      </c>
      <c r="K166" s="50" t="n">
        <v>43</v>
      </c>
      <c r="L166" s="50" t="n">
        <v>7</v>
      </c>
      <c r="M166" s="50" t="n">
        <v>68</v>
      </c>
      <c r="N166" s="50" t="n">
        <v>34</v>
      </c>
      <c r="O166" s="50" t="n">
        <v>-4.439</v>
      </c>
      <c r="P166" s="50" t="n">
        <v>32</v>
      </c>
      <c r="Q166" s="50" t="n">
        <v>30</v>
      </c>
      <c r="R166" s="50" t="n">
        <v>4</v>
      </c>
      <c r="S166" s="50" t="n">
        <v>1</v>
      </c>
      <c r="T166" s="50" t="n">
        <v>0</v>
      </c>
      <c r="U166" s="50" t="n">
        <v>0</v>
      </c>
      <c r="V166" s="50" t="n">
        <v>2</v>
      </c>
      <c r="W166" s="50" t="n">
        <v>0</v>
      </c>
      <c r="X166" s="50" t="n">
        <v>0</v>
      </c>
      <c r="Y166" s="50" t="n">
        <v>11</v>
      </c>
      <c r="Z166" s="50" t="n">
        <v>5.35</v>
      </c>
      <c r="AA166" s="50" t="n">
        <v>32</v>
      </c>
      <c r="AB166" s="50" t="n">
        <v>7.964</v>
      </c>
      <c r="AC166" s="50" t="n">
        <v>19</v>
      </c>
      <c r="AD166" s="50" t="n">
        <v>0</v>
      </c>
      <c r="AE166" s="50" t="n">
        <v>10</v>
      </c>
      <c r="AF166" s="50" t="n">
        <v>19</v>
      </c>
      <c r="AG166" s="50" t="n">
        <v>1726</v>
      </c>
      <c r="AH166" s="50" t="n">
        <v>10</v>
      </c>
      <c r="AI166" s="50" t="n">
        <v>67</v>
      </c>
      <c r="AJ166" s="50" t="n">
        <v>4932.1</v>
      </c>
      <c r="AK166" s="50" t="n">
        <v>22</v>
      </c>
    </row>
    <row r="167" customFormat="false" ht="15" hidden="false" customHeight="false" outlineLevel="0" collapsed="false">
      <c r="A167" s="50" t="s">
        <v>870</v>
      </c>
      <c r="B167" s="50" t="s">
        <v>110</v>
      </c>
      <c r="C167" s="50" t="s">
        <v>175</v>
      </c>
      <c r="D167" s="50" t="n">
        <v>622761</v>
      </c>
      <c r="E167" s="50" t="n">
        <v>7</v>
      </c>
      <c r="F167" s="50" t="s">
        <v>56</v>
      </c>
      <c r="G167" s="50" t="n">
        <v>71</v>
      </c>
      <c r="H167" s="50" t="n">
        <v>37</v>
      </c>
      <c r="I167" s="50" t="n">
        <v>13</v>
      </c>
      <c r="J167" s="50" t="n">
        <v>34</v>
      </c>
      <c r="K167" s="50" t="n">
        <v>22</v>
      </c>
      <c r="L167" s="50" t="n">
        <v>4</v>
      </c>
      <c r="M167" s="50" t="n">
        <v>37</v>
      </c>
      <c r="N167" s="50" t="n">
        <v>15</v>
      </c>
      <c r="O167" s="50" t="n">
        <v>-3.926</v>
      </c>
      <c r="P167" s="50" t="n">
        <v>21</v>
      </c>
      <c r="Q167" s="50" t="n">
        <v>20</v>
      </c>
      <c r="R167" s="50" t="n">
        <v>2</v>
      </c>
      <c r="S167" s="50" t="n">
        <v>1</v>
      </c>
      <c r="T167" s="50" t="n">
        <v>0</v>
      </c>
      <c r="U167" s="50" t="n">
        <v>0</v>
      </c>
      <c r="V167" s="50" t="n">
        <v>1</v>
      </c>
      <c r="W167" s="50" t="n">
        <v>0</v>
      </c>
      <c r="X167" s="50" t="n">
        <v>0</v>
      </c>
      <c r="Y167" s="50" t="n">
        <v>7</v>
      </c>
      <c r="Z167" s="50" t="n">
        <v>2.85</v>
      </c>
      <c r="AA167" s="50" t="n">
        <v>21</v>
      </c>
      <c r="AB167" s="50" t="n">
        <v>4.952</v>
      </c>
      <c r="AC167" s="50" t="n">
        <v>13</v>
      </c>
      <c r="AD167" s="50" t="n">
        <v>2</v>
      </c>
      <c r="AE167" s="50" t="n">
        <v>4</v>
      </c>
      <c r="AF167" s="50" t="n">
        <v>13</v>
      </c>
      <c r="AG167" s="50" t="n">
        <v>1083.2</v>
      </c>
      <c r="AH167" s="50" t="n">
        <v>4</v>
      </c>
      <c r="AI167" s="50" t="n">
        <v>31</v>
      </c>
      <c r="AJ167" s="50" t="n">
        <v>2288.3</v>
      </c>
      <c r="AK167" s="50" t="n">
        <v>10</v>
      </c>
    </row>
    <row r="168" customFormat="false" ht="15" hidden="false" customHeight="false" outlineLevel="0" collapsed="false">
      <c r="A168" s="50" t="s">
        <v>871</v>
      </c>
      <c r="B168" s="50" t="s">
        <v>110</v>
      </c>
      <c r="C168" s="50" t="s">
        <v>176</v>
      </c>
      <c r="D168" s="50" t="n">
        <v>805347</v>
      </c>
      <c r="E168" s="50" t="n">
        <v>5</v>
      </c>
      <c r="F168" s="50" t="s">
        <v>54</v>
      </c>
      <c r="G168" s="50" t="n">
        <v>26</v>
      </c>
      <c r="H168" s="50" t="n">
        <v>11</v>
      </c>
      <c r="I168" s="50" t="n">
        <v>2</v>
      </c>
      <c r="J168" s="50" t="n">
        <v>13</v>
      </c>
      <c r="K168" s="50" t="n">
        <v>7</v>
      </c>
      <c r="L168" s="50" t="n">
        <v>0</v>
      </c>
      <c r="M168" s="50" t="n">
        <v>13</v>
      </c>
      <c r="N168" s="50" t="n">
        <v>4</v>
      </c>
      <c r="O168" s="50" t="n">
        <v>-0.648</v>
      </c>
      <c r="P168" s="50" t="n">
        <v>5</v>
      </c>
      <c r="Q168" s="50" t="n">
        <v>5</v>
      </c>
      <c r="R168" s="50" t="n">
        <v>1</v>
      </c>
      <c r="S168" s="50" t="n">
        <v>0</v>
      </c>
      <c r="T168" s="50" t="n">
        <v>0</v>
      </c>
      <c r="U168" s="50" t="n">
        <v>0</v>
      </c>
      <c r="V168" s="50" t="n">
        <v>0</v>
      </c>
      <c r="W168" s="50" t="n">
        <v>0</v>
      </c>
      <c r="X168" s="50" t="n">
        <v>0</v>
      </c>
      <c r="Y168" s="50" t="n">
        <v>2</v>
      </c>
      <c r="Z168" s="50" t="n">
        <v>0.9</v>
      </c>
      <c r="AA168" s="50" t="n">
        <v>5</v>
      </c>
      <c r="AB168" s="50" t="n">
        <v>0.881</v>
      </c>
      <c r="AC168" s="50" t="n">
        <v>3</v>
      </c>
      <c r="AD168" s="50" t="n">
        <v>0</v>
      </c>
      <c r="AE168" s="50" t="n">
        <v>1</v>
      </c>
      <c r="AF168" s="50" t="n">
        <v>3</v>
      </c>
      <c r="AG168" s="50" t="n">
        <v>273.5</v>
      </c>
      <c r="AH168" s="50" t="n">
        <v>1</v>
      </c>
      <c r="AI168" s="50" t="n">
        <v>7</v>
      </c>
      <c r="AJ168" s="50" t="n">
        <v>510.7</v>
      </c>
      <c r="AK168" s="50" t="n">
        <v>2</v>
      </c>
    </row>
    <row r="169" customFormat="false" ht="15" hidden="false" customHeight="false" outlineLevel="0" collapsed="false">
      <c r="A169" s="50" t="s">
        <v>871</v>
      </c>
      <c r="B169" s="50" t="s">
        <v>110</v>
      </c>
      <c r="C169" s="50" t="s">
        <v>176</v>
      </c>
      <c r="D169" s="50" t="n">
        <v>805347</v>
      </c>
      <c r="E169" s="50" t="n">
        <v>7</v>
      </c>
      <c r="F169" s="50" t="s">
        <v>56</v>
      </c>
      <c r="G169" s="50" t="n">
        <v>276</v>
      </c>
      <c r="H169" s="50" t="n">
        <v>125</v>
      </c>
      <c r="I169" s="50" t="n">
        <v>18</v>
      </c>
      <c r="J169" s="50" t="n">
        <v>134</v>
      </c>
      <c r="K169" s="50" t="n">
        <v>87</v>
      </c>
      <c r="L169" s="50" t="n">
        <v>10</v>
      </c>
      <c r="M169" s="50" t="n">
        <v>142</v>
      </c>
      <c r="N169" s="50" t="n">
        <v>38</v>
      </c>
      <c r="O169" s="50" t="n">
        <v>1.44</v>
      </c>
      <c r="P169" s="50" t="n">
        <v>77</v>
      </c>
      <c r="Q169" s="50" t="n">
        <v>68</v>
      </c>
      <c r="R169" s="50" t="n">
        <v>19</v>
      </c>
      <c r="S169" s="50" t="n">
        <v>5</v>
      </c>
      <c r="T169" s="50" t="n">
        <v>1</v>
      </c>
      <c r="U169" s="50" t="n">
        <v>1</v>
      </c>
      <c r="V169" s="50" t="n">
        <v>5</v>
      </c>
      <c r="W169" s="50" t="n">
        <v>1</v>
      </c>
      <c r="X169" s="50" t="n">
        <v>0</v>
      </c>
      <c r="Y169" s="50" t="n">
        <v>11</v>
      </c>
      <c r="Z169" s="50" t="n">
        <v>24.85</v>
      </c>
      <c r="AA169" s="50" t="n">
        <v>74</v>
      </c>
      <c r="AB169" s="50" t="n">
        <v>22.779</v>
      </c>
      <c r="AC169" s="50" t="n">
        <v>60</v>
      </c>
      <c r="AD169" s="50" t="n">
        <v>3</v>
      </c>
      <c r="AE169" s="50" t="n">
        <v>23</v>
      </c>
      <c r="AF169" s="50" t="n">
        <v>60</v>
      </c>
      <c r="AG169" s="50" t="n">
        <v>5149.6</v>
      </c>
      <c r="AH169" s="50" t="n">
        <v>17</v>
      </c>
      <c r="AI169" s="50" t="n">
        <v>108</v>
      </c>
      <c r="AJ169" s="50" t="n">
        <v>7626.6</v>
      </c>
      <c r="AK169" s="50" t="n">
        <v>10</v>
      </c>
    </row>
    <row r="170" customFormat="false" ht="15" hidden="false" customHeight="false" outlineLevel="0" collapsed="false">
      <c r="A170" s="50" t="s">
        <v>871</v>
      </c>
      <c r="B170" s="50" t="s">
        <v>110</v>
      </c>
      <c r="C170" s="50" t="s">
        <v>176</v>
      </c>
      <c r="D170" s="50" t="n">
        <v>805347</v>
      </c>
      <c r="E170" s="50" t="n">
        <v>8</v>
      </c>
      <c r="F170" s="50" t="s">
        <v>57</v>
      </c>
      <c r="G170" s="50" t="n">
        <v>155</v>
      </c>
      <c r="H170" s="50" t="n">
        <v>66</v>
      </c>
      <c r="I170" s="50" t="n">
        <v>13</v>
      </c>
      <c r="J170" s="50" t="n">
        <v>71</v>
      </c>
      <c r="K170" s="50" t="n">
        <v>41</v>
      </c>
      <c r="L170" s="50" t="n">
        <v>3</v>
      </c>
      <c r="M170" s="50" t="n">
        <v>84</v>
      </c>
      <c r="N170" s="50" t="n">
        <v>25</v>
      </c>
      <c r="O170" s="50" t="n">
        <v>-6.512</v>
      </c>
      <c r="P170" s="50" t="n">
        <v>42</v>
      </c>
      <c r="Q170" s="50" t="n">
        <v>38</v>
      </c>
      <c r="R170" s="50" t="n">
        <v>3</v>
      </c>
      <c r="S170" s="50" t="n">
        <v>0</v>
      </c>
      <c r="T170" s="50" t="n">
        <v>0</v>
      </c>
      <c r="U170" s="50" t="n">
        <v>0</v>
      </c>
      <c r="V170" s="50" t="n">
        <v>3</v>
      </c>
      <c r="W170" s="50" t="n">
        <v>0</v>
      </c>
      <c r="X170" s="50" t="n">
        <v>0</v>
      </c>
      <c r="Y170" s="50" t="n">
        <v>10</v>
      </c>
      <c r="Z170" s="50" t="n">
        <v>4.8</v>
      </c>
      <c r="AA170" s="50" t="n">
        <v>41</v>
      </c>
      <c r="AB170" s="50" t="n">
        <v>8.542</v>
      </c>
      <c r="AC170" s="50" t="n">
        <v>29</v>
      </c>
      <c r="AD170" s="50" t="n">
        <v>0</v>
      </c>
      <c r="AE170" s="50" t="n">
        <v>10</v>
      </c>
      <c r="AF170" s="50" t="n">
        <v>29</v>
      </c>
      <c r="AG170" s="50" t="n">
        <v>2543.1</v>
      </c>
      <c r="AH170" s="50" t="n">
        <v>8</v>
      </c>
      <c r="AI170" s="50" t="n">
        <v>59</v>
      </c>
      <c r="AJ170" s="50" t="n">
        <v>4201</v>
      </c>
      <c r="AK170" s="50" t="n">
        <v>9</v>
      </c>
    </row>
    <row r="171" customFormat="false" ht="15" hidden="false" customHeight="false" outlineLevel="0" collapsed="false">
      <c r="A171" s="50" t="s">
        <v>872</v>
      </c>
      <c r="B171" s="50" t="s">
        <v>110</v>
      </c>
      <c r="C171" s="50" t="s">
        <v>177</v>
      </c>
      <c r="D171" s="50" t="n">
        <v>669221</v>
      </c>
      <c r="E171" s="50" t="n">
        <v>5</v>
      </c>
      <c r="F171" s="50" t="s">
        <v>54</v>
      </c>
      <c r="G171" s="50" t="n">
        <v>44</v>
      </c>
      <c r="H171" s="50" t="n">
        <v>24</v>
      </c>
      <c r="I171" s="50" t="n">
        <v>11</v>
      </c>
      <c r="J171" s="50" t="n">
        <v>22</v>
      </c>
      <c r="K171" s="50" t="n">
        <v>12</v>
      </c>
      <c r="L171" s="50" t="n">
        <v>4</v>
      </c>
      <c r="M171" s="50" t="n">
        <v>22</v>
      </c>
      <c r="N171" s="50" t="n">
        <v>12</v>
      </c>
      <c r="O171" s="50" t="n">
        <v>-3.029</v>
      </c>
      <c r="P171" s="50" t="n">
        <v>14</v>
      </c>
      <c r="Q171" s="50" t="n">
        <v>14</v>
      </c>
      <c r="R171" s="50" t="n">
        <v>1</v>
      </c>
      <c r="S171" s="50" t="n">
        <v>0</v>
      </c>
      <c r="T171" s="50" t="n">
        <v>0</v>
      </c>
      <c r="U171" s="50" t="n">
        <v>0</v>
      </c>
      <c r="V171" s="50" t="n">
        <v>0</v>
      </c>
      <c r="W171" s="50" t="n">
        <v>0</v>
      </c>
      <c r="X171" s="50" t="n">
        <v>0</v>
      </c>
      <c r="Y171" s="50" t="n">
        <v>6</v>
      </c>
      <c r="Z171" s="50" t="n">
        <v>0.9</v>
      </c>
      <c r="AA171" s="50" t="n">
        <v>14</v>
      </c>
      <c r="AB171" s="50" t="n">
        <v>1.855</v>
      </c>
      <c r="AC171" s="50" t="n">
        <v>8</v>
      </c>
      <c r="AD171" s="50" t="n">
        <v>0</v>
      </c>
      <c r="AE171" s="50" t="n">
        <v>2</v>
      </c>
      <c r="AF171" s="50" t="n">
        <v>8</v>
      </c>
      <c r="AG171" s="50" t="n">
        <v>642.3</v>
      </c>
      <c r="AH171" s="50" t="n">
        <v>1</v>
      </c>
      <c r="AI171" s="50" t="n">
        <v>19</v>
      </c>
      <c r="AJ171" s="50" t="n">
        <v>1335.1</v>
      </c>
      <c r="AK171" s="50" t="n">
        <v>2</v>
      </c>
    </row>
    <row r="172" customFormat="false" ht="15" hidden="false" customHeight="false" outlineLevel="0" collapsed="false">
      <c r="A172" s="50" t="s">
        <v>872</v>
      </c>
      <c r="B172" s="50" t="s">
        <v>110</v>
      </c>
      <c r="C172" s="50" t="s">
        <v>177</v>
      </c>
      <c r="D172" s="50" t="n">
        <v>669221</v>
      </c>
      <c r="E172" s="50" t="n">
        <v>8</v>
      </c>
      <c r="F172" s="50" t="s">
        <v>57</v>
      </c>
      <c r="G172" s="50" t="n">
        <v>173</v>
      </c>
      <c r="H172" s="50" t="n">
        <v>89</v>
      </c>
      <c r="I172" s="50" t="n">
        <v>26</v>
      </c>
      <c r="J172" s="50" t="n">
        <v>87</v>
      </c>
      <c r="K172" s="50" t="n">
        <v>61</v>
      </c>
      <c r="L172" s="50" t="n">
        <v>11</v>
      </c>
      <c r="M172" s="50" t="n">
        <v>86</v>
      </c>
      <c r="N172" s="50" t="n">
        <v>28</v>
      </c>
      <c r="O172" s="50" t="n">
        <v>1.015</v>
      </c>
      <c r="P172" s="50" t="n">
        <v>47</v>
      </c>
      <c r="Q172" s="50" t="n">
        <v>44</v>
      </c>
      <c r="R172" s="50" t="n">
        <v>12</v>
      </c>
      <c r="S172" s="50" t="n">
        <v>3</v>
      </c>
      <c r="T172" s="50" t="n">
        <v>0</v>
      </c>
      <c r="U172" s="50" t="n">
        <v>2</v>
      </c>
      <c r="V172" s="50" t="n">
        <v>3</v>
      </c>
      <c r="W172" s="50" t="n">
        <v>0</v>
      </c>
      <c r="X172" s="50" t="n">
        <v>0</v>
      </c>
      <c r="Y172" s="50" t="n">
        <v>16</v>
      </c>
      <c r="Z172" s="50" t="n">
        <v>16.15</v>
      </c>
      <c r="AA172" s="50" t="n">
        <v>47</v>
      </c>
      <c r="AB172" s="50" t="n">
        <v>13.488</v>
      </c>
      <c r="AC172" s="50" t="n">
        <v>28</v>
      </c>
      <c r="AD172" s="50" t="n">
        <v>3</v>
      </c>
      <c r="AE172" s="50" t="n">
        <v>11</v>
      </c>
      <c r="AF172" s="50" t="n">
        <v>28</v>
      </c>
      <c r="AG172" s="50" t="n">
        <v>2425.6</v>
      </c>
      <c r="AH172" s="50" t="n">
        <v>11</v>
      </c>
      <c r="AI172" s="50" t="n">
        <v>76</v>
      </c>
      <c r="AJ172" s="50" t="n">
        <v>5505.8</v>
      </c>
      <c r="AK172" s="50" t="n">
        <v>21</v>
      </c>
    </row>
    <row r="173" customFormat="false" ht="15" hidden="false" customHeight="false" outlineLevel="0" collapsed="false">
      <c r="A173" s="50" t="s">
        <v>872</v>
      </c>
      <c r="B173" s="50" t="s">
        <v>110</v>
      </c>
      <c r="C173" s="50" t="s">
        <v>177</v>
      </c>
      <c r="D173" s="50" t="n">
        <v>669221</v>
      </c>
      <c r="E173" s="50" t="n">
        <v>9</v>
      </c>
      <c r="F173" s="50" t="s">
        <v>58</v>
      </c>
      <c r="G173" s="50" t="n">
        <v>234</v>
      </c>
      <c r="H173" s="50" t="n">
        <v>113</v>
      </c>
      <c r="I173" s="50" t="n">
        <v>33</v>
      </c>
      <c r="J173" s="50" t="n">
        <v>109</v>
      </c>
      <c r="K173" s="50" t="n">
        <v>73</v>
      </c>
      <c r="L173" s="50" t="n">
        <v>12</v>
      </c>
      <c r="M173" s="50" t="n">
        <v>125</v>
      </c>
      <c r="N173" s="50" t="n">
        <v>40</v>
      </c>
      <c r="O173" s="50" t="n">
        <v>-2.777</v>
      </c>
      <c r="P173" s="50" t="n">
        <v>60</v>
      </c>
      <c r="Q173" s="50" t="n">
        <v>52</v>
      </c>
      <c r="R173" s="50" t="n">
        <v>7</v>
      </c>
      <c r="S173" s="50" t="n">
        <v>1</v>
      </c>
      <c r="T173" s="50" t="n">
        <v>0</v>
      </c>
      <c r="U173" s="50" t="n">
        <v>1</v>
      </c>
      <c r="V173" s="50" t="n">
        <v>8</v>
      </c>
      <c r="W173" s="50" t="n">
        <v>0</v>
      </c>
      <c r="X173" s="50" t="n">
        <v>0</v>
      </c>
      <c r="Y173" s="50" t="n">
        <v>15</v>
      </c>
      <c r="Z173" s="50" t="n">
        <v>13.35</v>
      </c>
      <c r="AA173" s="50" t="n">
        <v>60</v>
      </c>
      <c r="AB173" s="50" t="n">
        <v>17.682</v>
      </c>
      <c r="AC173" s="50" t="n">
        <v>37</v>
      </c>
      <c r="AD173" s="50" t="n">
        <v>3</v>
      </c>
      <c r="AE173" s="50" t="n">
        <v>17</v>
      </c>
      <c r="AF173" s="50" t="n">
        <v>37</v>
      </c>
      <c r="AG173" s="50" t="n">
        <v>3339.9</v>
      </c>
      <c r="AH173" s="50" t="n">
        <v>8</v>
      </c>
      <c r="AI173" s="50" t="n">
        <v>101</v>
      </c>
      <c r="AJ173" s="50" t="n">
        <v>7369.3</v>
      </c>
      <c r="AK173" s="50" t="n">
        <v>35</v>
      </c>
    </row>
    <row r="174" customFormat="false" ht="15" hidden="false" customHeight="false" outlineLevel="0" collapsed="false">
      <c r="A174" s="50" t="s">
        <v>873</v>
      </c>
      <c r="B174" s="50" t="s">
        <v>110</v>
      </c>
      <c r="C174" s="50" t="s">
        <v>178</v>
      </c>
      <c r="D174" s="50" t="n">
        <v>663698</v>
      </c>
      <c r="E174" s="50" t="n">
        <v>6</v>
      </c>
      <c r="F174" s="50" t="s">
        <v>55</v>
      </c>
      <c r="G174" s="50" t="n">
        <v>59</v>
      </c>
      <c r="H174" s="50" t="n">
        <v>33</v>
      </c>
      <c r="I174" s="50" t="n">
        <v>7</v>
      </c>
      <c r="J174" s="50" t="n">
        <v>34</v>
      </c>
      <c r="K174" s="50" t="n">
        <v>25</v>
      </c>
      <c r="L174" s="50" t="n">
        <v>1</v>
      </c>
      <c r="M174" s="50" t="n">
        <v>25</v>
      </c>
      <c r="N174" s="50" t="n">
        <v>8</v>
      </c>
      <c r="O174" s="50" t="n">
        <v>-0.045</v>
      </c>
      <c r="P174" s="50" t="n">
        <v>17</v>
      </c>
      <c r="Q174" s="50" t="n">
        <v>16</v>
      </c>
      <c r="R174" s="50" t="n">
        <v>2</v>
      </c>
      <c r="S174" s="50" t="n">
        <v>0</v>
      </c>
      <c r="T174" s="50" t="n">
        <v>0</v>
      </c>
      <c r="U174" s="50" t="n">
        <v>1</v>
      </c>
      <c r="V174" s="50" t="n">
        <v>0</v>
      </c>
      <c r="W174" s="50" t="n">
        <v>1</v>
      </c>
      <c r="X174" s="50" t="n">
        <v>0</v>
      </c>
      <c r="Y174" s="50" t="n">
        <v>2</v>
      </c>
      <c r="Z174" s="50" t="n">
        <v>3.6</v>
      </c>
      <c r="AA174" s="50" t="n">
        <v>17</v>
      </c>
      <c r="AB174" s="50" t="n">
        <v>5.245</v>
      </c>
      <c r="AC174" s="50" t="n">
        <v>14</v>
      </c>
      <c r="AD174" s="50" t="n">
        <v>1</v>
      </c>
      <c r="AE174" s="50" t="n">
        <v>4</v>
      </c>
      <c r="AF174" s="50" t="n">
        <v>14</v>
      </c>
      <c r="AG174" s="50" t="n">
        <v>1188.1</v>
      </c>
      <c r="AH174" s="50" t="n">
        <v>4</v>
      </c>
      <c r="AI174" s="50" t="n">
        <v>26</v>
      </c>
      <c r="AJ174" s="50" t="n">
        <v>1954.6</v>
      </c>
      <c r="AK174" s="50" t="n">
        <v>14</v>
      </c>
    </row>
    <row r="175" customFormat="false" ht="15" hidden="false" customHeight="false" outlineLevel="0" collapsed="false">
      <c r="A175" s="50" t="s">
        <v>873</v>
      </c>
      <c r="B175" s="50" t="s">
        <v>110</v>
      </c>
      <c r="C175" s="50" t="s">
        <v>178</v>
      </c>
      <c r="D175" s="50" t="n">
        <v>663698</v>
      </c>
      <c r="E175" s="50" t="n">
        <v>7</v>
      </c>
      <c r="F175" s="50" t="s">
        <v>56</v>
      </c>
      <c r="G175" s="50" t="n">
        <v>154</v>
      </c>
      <c r="H175" s="50" t="n">
        <v>69</v>
      </c>
      <c r="I175" s="50" t="n">
        <v>20</v>
      </c>
      <c r="J175" s="50" t="n">
        <v>66</v>
      </c>
      <c r="K175" s="50" t="n">
        <v>43</v>
      </c>
      <c r="L175" s="50" t="n">
        <v>5</v>
      </c>
      <c r="M175" s="50" t="n">
        <v>88</v>
      </c>
      <c r="N175" s="50" t="n">
        <v>26</v>
      </c>
      <c r="O175" s="50" t="n">
        <v>0.903</v>
      </c>
      <c r="P175" s="50" t="n">
        <v>40</v>
      </c>
      <c r="Q175" s="50" t="n">
        <v>32</v>
      </c>
      <c r="R175" s="50" t="n">
        <v>7</v>
      </c>
      <c r="S175" s="50" t="n">
        <v>3</v>
      </c>
      <c r="T175" s="50" t="n">
        <v>0</v>
      </c>
      <c r="U175" s="50" t="n">
        <v>1</v>
      </c>
      <c r="V175" s="50" t="n">
        <v>4</v>
      </c>
      <c r="W175" s="50" t="n">
        <v>4</v>
      </c>
      <c r="X175" s="50" t="n">
        <v>0</v>
      </c>
      <c r="Y175" s="50" t="n">
        <v>8</v>
      </c>
      <c r="Z175" s="50" t="n">
        <v>14.05</v>
      </c>
      <c r="AA175" s="50" t="n">
        <v>40</v>
      </c>
      <c r="AB175" s="50" t="n">
        <v>13.782</v>
      </c>
      <c r="AC175" s="50" t="n">
        <v>24</v>
      </c>
      <c r="AD175" s="50" t="n">
        <v>2</v>
      </c>
      <c r="AE175" s="50" t="n">
        <v>8</v>
      </c>
      <c r="AF175" s="50" t="n">
        <v>24</v>
      </c>
      <c r="AG175" s="50" t="n">
        <v>2062</v>
      </c>
      <c r="AH175" s="50" t="n">
        <v>6</v>
      </c>
      <c r="AI175" s="50" t="n">
        <v>59</v>
      </c>
      <c r="AJ175" s="50" t="n">
        <v>4489.1</v>
      </c>
      <c r="AK175" s="50" t="n">
        <v>35</v>
      </c>
    </row>
    <row r="176" customFormat="false" ht="15" hidden="false" customHeight="false" outlineLevel="0" collapsed="false">
      <c r="A176" s="50" t="s">
        <v>874</v>
      </c>
      <c r="B176" s="50" t="s">
        <v>110</v>
      </c>
      <c r="C176" s="50" t="s">
        <v>185</v>
      </c>
      <c r="D176" s="50" t="n">
        <v>676551</v>
      </c>
      <c r="E176" s="50" t="n">
        <v>7</v>
      </c>
      <c r="F176" s="50" t="s">
        <v>56</v>
      </c>
      <c r="G176" s="50" t="n">
        <v>92</v>
      </c>
      <c r="H176" s="50" t="n">
        <v>45</v>
      </c>
      <c r="I176" s="50" t="n">
        <v>17</v>
      </c>
      <c r="J176" s="50" t="n">
        <v>40</v>
      </c>
      <c r="K176" s="50" t="n">
        <v>30</v>
      </c>
      <c r="L176" s="50" t="n">
        <v>8</v>
      </c>
      <c r="M176" s="50" t="n">
        <v>52</v>
      </c>
      <c r="N176" s="50" t="n">
        <v>15</v>
      </c>
      <c r="O176" s="50" t="n">
        <v>2.663</v>
      </c>
      <c r="P176" s="50" t="n">
        <v>23</v>
      </c>
      <c r="Q176" s="50" t="n">
        <v>19</v>
      </c>
      <c r="R176" s="50" t="n">
        <v>7</v>
      </c>
      <c r="S176" s="50" t="n">
        <v>4</v>
      </c>
      <c r="T176" s="50" t="n">
        <v>0</v>
      </c>
      <c r="U176" s="50" t="n">
        <v>0</v>
      </c>
      <c r="V176" s="50" t="n">
        <v>4</v>
      </c>
      <c r="W176" s="50" t="n">
        <v>0</v>
      </c>
      <c r="X176" s="50" t="n">
        <v>0</v>
      </c>
      <c r="Y176" s="50" t="n">
        <v>8</v>
      </c>
      <c r="Z176" s="50" t="n">
        <v>10.5</v>
      </c>
      <c r="AA176" s="50" t="n">
        <v>23</v>
      </c>
      <c r="AB176" s="50" t="n">
        <v>8.144</v>
      </c>
      <c r="AC176" s="50" t="n">
        <v>11</v>
      </c>
      <c r="AD176" s="50" t="n">
        <v>1</v>
      </c>
      <c r="AE176" s="50" t="n">
        <v>6</v>
      </c>
      <c r="AF176" s="50" t="n">
        <v>11</v>
      </c>
      <c r="AG176" s="50" t="n">
        <v>1043.5</v>
      </c>
      <c r="AH176" s="50" t="n">
        <v>5</v>
      </c>
      <c r="AI176" s="50" t="n">
        <v>37</v>
      </c>
      <c r="AJ176" s="50" t="n">
        <v>2724.2</v>
      </c>
      <c r="AK176" s="50" t="n">
        <v>13</v>
      </c>
    </row>
    <row r="177" customFormat="false" ht="15" hidden="false" customHeight="false" outlineLevel="0" collapsed="false">
      <c r="A177" s="50" t="s">
        <v>874</v>
      </c>
      <c r="B177" s="50" t="s">
        <v>110</v>
      </c>
      <c r="C177" s="50" t="s">
        <v>185</v>
      </c>
      <c r="D177" s="50" t="n">
        <v>676551</v>
      </c>
      <c r="E177" s="50" t="n">
        <v>9</v>
      </c>
      <c r="F177" s="50" t="s">
        <v>58</v>
      </c>
      <c r="G177" s="50" t="n">
        <v>82</v>
      </c>
      <c r="H177" s="50" t="n">
        <v>40</v>
      </c>
      <c r="I177" s="50" t="n">
        <v>16</v>
      </c>
      <c r="J177" s="50" t="n">
        <v>40</v>
      </c>
      <c r="K177" s="50" t="n">
        <v>29</v>
      </c>
      <c r="L177" s="50" t="n">
        <v>6</v>
      </c>
      <c r="M177" s="50" t="n">
        <v>42</v>
      </c>
      <c r="N177" s="50" t="n">
        <v>11</v>
      </c>
      <c r="O177" s="50" t="n">
        <v>-0.88</v>
      </c>
      <c r="P177" s="50" t="n">
        <v>24</v>
      </c>
      <c r="Q177" s="50" t="n">
        <v>20</v>
      </c>
      <c r="R177" s="50" t="n">
        <v>3</v>
      </c>
      <c r="S177" s="50" t="n">
        <v>1</v>
      </c>
      <c r="T177" s="50" t="n">
        <v>0</v>
      </c>
      <c r="U177" s="50" t="n">
        <v>0</v>
      </c>
      <c r="V177" s="50" t="n">
        <v>4</v>
      </c>
      <c r="W177" s="50" t="n">
        <v>0</v>
      </c>
      <c r="X177" s="50" t="n">
        <v>0</v>
      </c>
      <c r="Y177" s="50" t="n">
        <v>8</v>
      </c>
      <c r="Z177" s="50" t="n">
        <v>5.85</v>
      </c>
      <c r="AA177" s="50" t="n">
        <v>24</v>
      </c>
      <c r="AB177" s="50" t="n">
        <v>6.226</v>
      </c>
      <c r="AC177" s="50" t="n">
        <v>12</v>
      </c>
      <c r="AD177" s="50" t="n">
        <v>1</v>
      </c>
      <c r="AE177" s="50" t="n">
        <v>3</v>
      </c>
      <c r="AF177" s="50" t="n">
        <v>12</v>
      </c>
      <c r="AG177" s="50" t="n">
        <v>1023.9</v>
      </c>
      <c r="AH177" s="50" t="n">
        <v>2</v>
      </c>
      <c r="AI177" s="50" t="n">
        <v>37</v>
      </c>
      <c r="AJ177" s="50" t="n">
        <v>2680.8</v>
      </c>
      <c r="AK177" s="50" t="n">
        <v>9</v>
      </c>
    </row>
    <row r="178" customFormat="false" ht="15" hidden="false" customHeight="false" outlineLevel="0" collapsed="false">
      <c r="A178" s="50" t="s">
        <v>875</v>
      </c>
      <c r="B178" s="50" t="s">
        <v>110</v>
      </c>
      <c r="C178" s="50" t="s">
        <v>187</v>
      </c>
      <c r="D178" s="50" t="n">
        <v>657041</v>
      </c>
      <c r="E178" s="50" t="n">
        <v>8</v>
      </c>
      <c r="F178" s="50" t="s">
        <v>57</v>
      </c>
      <c r="G178" s="50" t="n">
        <v>156</v>
      </c>
      <c r="H178" s="50" t="n">
        <v>68</v>
      </c>
      <c r="I178" s="50" t="n">
        <v>19</v>
      </c>
      <c r="J178" s="50" t="n">
        <v>82</v>
      </c>
      <c r="K178" s="50" t="n">
        <v>53</v>
      </c>
      <c r="L178" s="50" t="n">
        <v>12</v>
      </c>
      <c r="M178" s="50" t="n">
        <v>74</v>
      </c>
      <c r="N178" s="50" t="n">
        <v>15</v>
      </c>
      <c r="O178" s="50" t="n">
        <v>-0.118</v>
      </c>
      <c r="P178" s="50" t="n">
        <v>40</v>
      </c>
      <c r="Q178" s="50" t="n">
        <v>36</v>
      </c>
      <c r="R178" s="50" t="n">
        <v>7</v>
      </c>
      <c r="S178" s="50" t="n">
        <v>3</v>
      </c>
      <c r="T178" s="50" t="n">
        <v>0</v>
      </c>
      <c r="U178" s="50" t="n">
        <v>1</v>
      </c>
      <c r="V178" s="50" t="n">
        <v>4</v>
      </c>
      <c r="W178" s="50" t="n">
        <v>0</v>
      </c>
      <c r="X178" s="50" t="n">
        <v>0</v>
      </c>
      <c r="Y178" s="50" t="n">
        <v>12</v>
      </c>
      <c r="Z178" s="50" t="n">
        <v>11.25</v>
      </c>
      <c r="AA178" s="50" t="n">
        <v>40</v>
      </c>
      <c r="AB178" s="50" t="n">
        <v>11.146</v>
      </c>
      <c r="AC178" s="50" t="n">
        <v>24</v>
      </c>
      <c r="AD178" s="50" t="n">
        <v>1</v>
      </c>
      <c r="AE178" s="50" t="n">
        <v>7</v>
      </c>
      <c r="AF178" s="50" t="n">
        <v>24</v>
      </c>
      <c r="AG178" s="50" t="n">
        <v>2137.4</v>
      </c>
      <c r="AH178" s="50" t="n">
        <v>7</v>
      </c>
      <c r="AI178" s="50" t="n">
        <v>56</v>
      </c>
      <c r="AJ178" s="50" t="n">
        <v>4121.6</v>
      </c>
      <c r="AK178" s="50" t="n">
        <v>22</v>
      </c>
    </row>
    <row r="179" customFormat="false" ht="15" hidden="false" customHeight="false" outlineLevel="0" collapsed="false">
      <c r="A179" s="50" t="s">
        <v>875</v>
      </c>
      <c r="B179" s="50" t="s">
        <v>110</v>
      </c>
      <c r="C179" s="50" t="s">
        <v>187</v>
      </c>
      <c r="D179" s="50" t="n">
        <v>657041</v>
      </c>
      <c r="E179" s="50" t="n">
        <v>9</v>
      </c>
      <c r="F179" s="50" t="s">
        <v>58</v>
      </c>
      <c r="G179" s="50" t="n">
        <v>27</v>
      </c>
      <c r="H179" s="50" t="n">
        <v>10</v>
      </c>
      <c r="I179" s="50" t="n">
        <v>5</v>
      </c>
      <c r="J179" s="50" t="n">
        <v>11</v>
      </c>
      <c r="K179" s="50" t="n">
        <v>6</v>
      </c>
      <c r="L179" s="50" t="n">
        <v>2</v>
      </c>
      <c r="M179" s="50" t="n">
        <v>16</v>
      </c>
      <c r="N179" s="50" t="n">
        <v>4</v>
      </c>
      <c r="O179" s="50" t="n">
        <v>-0.875</v>
      </c>
      <c r="P179" s="50" t="n">
        <v>6</v>
      </c>
      <c r="Q179" s="50" t="n">
        <v>5</v>
      </c>
      <c r="R179" s="50" t="n">
        <v>0</v>
      </c>
      <c r="S179" s="50" t="n">
        <v>0</v>
      </c>
      <c r="T179" s="50" t="n">
        <v>0</v>
      </c>
      <c r="U179" s="50" t="n">
        <v>0</v>
      </c>
      <c r="V179" s="50" t="n">
        <v>1</v>
      </c>
      <c r="W179" s="50" t="n">
        <v>0</v>
      </c>
      <c r="X179" s="50" t="n">
        <v>0</v>
      </c>
      <c r="Y179" s="50" t="n">
        <v>3</v>
      </c>
      <c r="Z179" s="50" t="n">
        <v>0.7</v>
      </c>
      <c r="AA179" s="50" t="n">
        <v>6</v>
      </c>
      <c r="AB179" s="50" t="n">
        <v>0.872</v>
      </c>
      <c r="AC179" s="50" t="n">
        <v>2</v>
      </c>
      <c r="AD179" s="50" t="n">
        <v>0</v>
      </c>
      <c r="AE179" s="50" t="n">
        <v>0</v>
      </c>
      <c r="AF179" s="50" t="n">
        <v>2</v>
      </c>
      <c r="AG179" s="50" t="n">
        <v>142.8</v>
      </c>
      <c r="AH179" s="50" t="n">
        <v>1</v>
      </c>
      <c r="AI179" s="50" t="n">
        <v>10</v>
      </c>
      <c r="AJ179" s="50" t="n">
        <v>740.2</v>
      </c>
      <c r="AK179" s="50" t="n">
        <v>4</v>
      </c>
    </row>
    <row r="180" customFormat="false" ht="15" hidden="false" customHeight="false" outlineLevel="0" collapsed="false">
      <c r="A180" s="50" t="s">
        <v>876</v>
      </c>
      <c r="B180" s="50" t="s">
        <v>110</v>
      </c>
      <c r="C180" s="50" t="s">
        <v>125</v>
      </c>
      <c r="D180" s="50" t="n">
        <v>641680</v>
      </c>
      <c r="E180" s="50" t="n">
        <v>4</v>
      </c>
      <c r="F180" s="50" t="s">
        <v>53</v>
      </c>
      <c r="G180" s="50" t="n">
        <v>128</v>
      </c>
      <c r="H180" s="50" t="n">
        <v>55</v>
      </c>
      <c r="I180" s="50" t="n">
        <v>9</v>
      </c>
      <c r="J180" s="50" t="n">
        <v>58</v>
      </c>
      <c r="K180" s="50" t="n">
        <v>32</v>
      </c>
      <c r="L180" s="50" t="n">
        <v>4</v>
      </c>
      <c r="M180" s="50" t="n">
        <v>70</v>
      </c>
      <c r="N180" s="50" t="n">
        <v>23</v>
      </c>
      <c r="O180" s="50" t="n">
        <v>-1.645</v>
      </c>
      <c r="P180" s="50" t="n">
        <v>36</v>
      </c>
      <c r="Q180" s="50" t="n">
        <v>32</v>
      </c>
      <c r="R180" s="50" t="n">
        <v>7</v>
      </c>
      <c r="S180" s="50" t="n">
        <v>3</v>
      </c>
      <c r="T180" s="50" t="n">
        <v>0</v>
      </c>
      <c r="U180" s="50" t="n">
        <v>0</v>
      </c>
      <c r="V180" s="50" t="n">
        <v>4</v>
      </c>
      <c r="W180" s="50" t="n">
        <v>0</v>
      </c>
      <c r="X180" s="50" t="n">
        <v>0</v>
      </c>
      <c r="Y180" s="50" t="n">
        <v>5</v>
      </c>
      <c r="Z180" s="50" t="n">
        <v>10.15</v>
      </c>
      <c r="AA180" s="50" t="n">
        <v>36</v>
      </c>
      <c r="AB180" s="50" t="n">
        <v>9.445</v>
      </c>
      <c r="AC180" s="50" t="n">
        <v>27</v>
      </c>
      <c r="AD180" s="50" t="n">
        <v>1</v>
      </c>
      <c r="AE180" s="50" t="n">
        <v>8</v>
      </c>
      <c r="AF180" s="50" t="n">
        <v>27</v>
      </c>
      <c r="AG180" s="50" t="n">
        <v>2307.6</v>
      </c>
      <c r="AH180" s="50" t="n">
        <v>7</v>
      </c>
      <c r="AI180" s="50" t="n">
        <v>49</v>
      </c>
      <c r="AJ180" s="50" t="n">
        <v>3410.5</v>
      </c>
      <c r="AK180" s="50" t="n">
        <v>4</v>
      </c>
    </row>
    <row r="181" customFormat="false" ht="15" hidden="false" customHeight="false" outlineLevel="0" collapsed="false">
      <c r="A181" s="50" t="s">
        <v>876</v>
      </c>
      <c r="B181" s="50" t="s">
        <v>110</v>
      </c>
      <c r="C181" s="50" t="s">
        <v>125</v>
      </c>
      <c r="D181" s="50" t="n">
        <v>641680</v>
      </c>
      <c r="E181" s="50" t="n">
        <v>5</v>
      </c>
      <c r="F181" s="50" t="s">
        <v>54</v>
      </c>
      <c r="G181" s="50" t="n">
        <v>32</v>
      </c>
      <c r="H181" s="50" t="n">
        <v>18</v>
      </c>
      <c r="I181" s="50" t="n">
        <v>5</v>
      </c>
      <c r="J181" s="50" t="n">
        <v>13</v>
      </c>
      <c r="K181" s="50" t="n">
        <v>11</v>
      </c>
      <c r="L181" s="50" t="n">
        <v>3</v>
      </c>
      <c r="M181" s="50" t="n">
        <v>19</v>
      </c>
      <c r="N181" s="50" t="n">
        <v>7</v>
      </c>
      <c r="O181" s="50" t="n">
        <v>1.498</v>
      </c>
      <c r="P181" s="50" t="n">
        <v>9</v>
      </c>
      <c r="Q181" s="50" t="n">
        <v>7</v>
      </c>
      <c r="R181" s="50" t="n">
        <v>2</v>
      </c>
      <c r="S181" s="50" t="n">
        <v>1</v>
      </c>
      <c r="T181" s="50" t="n">
        <v>0</v>
      </c>
      <c r="U181" s="50" t="n">
        <v>1</v>
      </c>
      <c r="V181" s="50" t="n">
        <v>1</v>
      </c>
      <c r="W181" s="50" t="n">
        <v>0</v>
      </c>
      <c r="X181" s="50" t="n">
        <v>1</v>
      </c>
      <c r="Y181" s="50" t="n">
        <v>0</v>
      </c>
      <c r="Z181" s="50" t="n">
        <v>3.95</v>
      </c>
      <c r="AA181" s="50" t="n">
        <v>9</v>
      </c>
      <c r="AB181" s="50" t="n">
        <v>3.042</v>
      </c>
      <c r="AC181" s="50" t="n">
        <v>8</v>
      </c>
      <c r="AD181" s="50" t="n">
        <v>1</v>
      </c>
      <c r="AE181" s="50" t="n">
        <v>2</v>
      </c>
      <c r="AF181" s="50" t="n">
        <v>8</v>
      </c>
      <c r="AG181" s="50" t="n">
        <v>695</v>
      </c>
      <c r="AH181" s="50" t="n">
        <v>4</v>
      </c>
      <c r="AI181" s="50" t="n">
        <v>17</v>
      </c>
      <c r="AJ181" s="50" t="n">
        <v>1203.6</v>
      </c>
      <c r="AK181" s="50" t="n">
        <v>1</v>
      </c>
    </row>
    <row r="182" customFormat="false" ht="15" hidden="false" customHeight="false" outlineLevel="0" collapsed="false">
      <c r="A182" s="50" t="s">
        <v>877</v>
      </c>
      <c r="B182" s="50" t="s">
        <v>110</v>
      </c>
      <c r="C182" s="50" t="s">
        <v>190</v>
      </c>
      <c r="D182" s="50" t="n">
        <v>506702</v>
      </c>
      <c r="E182" s="50" t="n">
        <v>5</v>
      </c>
      <c r="F182" s="50" t="s">
        <v>54</v>
      </c>
      <c r="G182" s="50" t="n">
        <v>102</v>
      </c>
      <c r="H182" s="50" t="n">
        <v>59</v>
      </c>
      <c r="I182" s="50" t="n">
        <v>15</v>
      </c>
      <c r="J182" s="50" t="n">
        <v>56</v>
      </c>
      <c r="K182" s="50" t="n">
        <v>41</v>
      </c>
      <c r="L182" s="50" t="n">
        <v>8</v>
      </c>
      <c r="M182" s="50" t="n">
        <v>45</v>
      </c>
      <c r="N182" s="50" t="n">
        <v>18</v>
      </c>
      <c r="O182" s="50" t="n">
        <v>-5.364</v>
      </c>
      <c r="P182" s="50" t="n">
        <v>25</v>
      </c>
      <c r="Q182" s="50" t="n">
        <v>25</v>
      </c>
      <c r="R182" s="50" t="n">
        <v>2</v>
      </c>
      <c r="S182" s="50" t="n">
        <v>0</v>
      </c>
      <c r="T182" s="50" t="n">
        <v>0</v>
      </c>
      <c r="U182" s="50" t="n">
        <v>0</v>
      </c>
      <c r="V182" s="50" t="n">
        <v>0</v>
      </c>
      <c r="W182" s="50" t="n">
        <v>0</v>
      </c>
      <c r="X182" s="50" t="n">
        <v>0</v>
      </c>
      <c r="Y182" s="50" t="n">
        <v>9</v>
      </c>
      <c r="Z182" s="50" t="n">
        <v>1.8</v>
      </c>
      <c r="AA182" s="50" t="n">
        <v>25</v>
      </c>
      <c r="AB182" s="50" t="n">
        <v>3.056</v>
      </c>
      <c r="AC182" s="50" t="n">
        <v>16</v>
      </c>
      <c r="AD182" s="50" t="n">
        <v>0</v>
      </c>
      <c r="AE182" s="50" t="n">
        <v>3</v>
      </c>
      <c r="AF182" s="50" t="n">
        <v>16</v>
      </c>
      <c r="AG182" s="50" t="n">
        <v>1337.5</v>
      </c>
      <c r="AH182" s="50" t="n">
        <v>4</v>
      </c>
      <c r="AI182" s="50" t="n">
        <v>54</v>
      </c>
      <c r="AJ182" s="50" t="n">
        <v>3622.7</v>
      </c>
      <c r="AK182" s="50" t="n">
        <v>1</v>
      </c>
    </row>
    <row r="183" customFormat="false" ht="15" hidden="false" customHeight="false" outlineLevel="0" collapsed="false">
      <c r="A183" s="50" t="s">
        <v>877</v>
      </c>
      <c r="B183" s="50" t="s">
        <v>110</v>
      </c>
      <c r="C183" s="50" t="s">
        <v>190</v>
      </c>
      <c r="D183" s="50" t="n">
        <v>506702</v>
      </c>
      <c r="E183" s="50" t="n">
        <v>6</v>
      </c>
      <c r="F183" s="50" t="s">
        <v>55</v>
      </c>
      <c r="G183" s="50" t="n">
        <v>77</v>
      </c>
      <c r="H183" s="50" t="n">
        <v>42</v>
      </c>
      <c r="I183" s="50" t="n">
        <v>11</v>
      </c>
      <c r="J183" s="50" t="n">
        <v>42</v>
      </c>
      <c r="K183" s="50" t="n">
        <v>28</v>
      </c>
      <c r="L183" s="50" t="n">
        <v>4</v>
      </c>
      <c r="M183" s="50" t="n">
        <v>35</v>
      </c>
      <c r="N183" s="50" t="n">
        <v>14</v>
      </c>
      <c r="O183" s="50" t="n">
        <v>-3.85</v>
      </c>
      <c r="P183" s="50" t="n">
        <v>19</v>
      </c>
      <c r="Q183" s="50" t="n">
        <v>19</v>
      </c>
      <c r="R183" s="50" t="n">
        <v>2</v>
      </c>
      <c r="S183" s="50" t="n">
        <v>0</v>
      </c>
      <c r="T183" s="50" t="n">
        <v>0</v>
      </c>
      <c r="U183" s="50" t="n">
        <v>0</v>
      </c>
      <c r="V183" s="50" t="n">
        <v>0</v>
      </c>
      <c r="W183" s="50" t="n">
        <v>0</v>
      </c>
      <c r="X183" s="50" t="n">
        <v>0</v>
      </c>
      <c r="Y183" s="50" t="n">
        <v>9</v>
      </c>
      <c r="Z183" s="50" t="n">
        <v>1.8</v>
      </c>
      <c r="AA183" s="50" t="n">
        <v>19</v>
      </c>
      <c r="AB183" s="50" t="n">
        <v>2.766</v>
      </c>
      <c r="AC183" s="50" t="n">
        <v>10</v>
      </c>
      <c r="AD183" s="50" t="n">
        <v>0</v>
      </c>
      <c r="AE183" s="50" t="n">
        <v>2</v>
      </c>
      <c r="AF183" s="50" t="n">
        <v>10</v>
      </c>
      <c r="AG183" s="50" t="n">
        <v>790.5</v>
      </c>
      <c r="AH183" s="50" t="n">
        <v>2</v>
      </c>
      <c r="AI183" s="50" t="n">
        <v>34</v>
      </c>
      <c r="AJ183" s="50" t="n">
        <v>2277.7</v>
      </c>
      <c r="AK183" s="50" t="n">
        <v>1</v>
      </c>
    </row>
    <row r="184" customFormat="false" ht="15" hidden="false" customHeight="false" outlineLevel="0" collapsed="false">
      <c r="A184" s="50" t="s">
        <v>878</v>
      </c>
      <c r="B184" s="50" t="s">
        <v>110</v>
      </c>
      <c r="C184" s="50" t="s">
        <v>192</v>
      </c>
      <c r="D184" s="50" t="n">
        <v>644433</v>
      </c>
      <c r="E184" s="50" t="n">
        <v>5</v>
      </c>
      <c r="F184" s="50" t="s">
        <v>54</v>
      </c>
      <c r="G184" s="50" t="n">
        <v>97</v>
      </c>
      <c r="H184" s="50" t="n">
        <v>56</v>
      </c>
      <c r="I184" s="50" t="n">
        <v>14</v>
      </c>
      <c r="J184" s="50" t="n">
        <v>45</v>
      </c>
      <c r="K184" s="50" t="n">
        <v>29</v>
      </c>
      <c r="L184" s="50" t="n">
        <v>3</v>
      </c>
      <c r="M184" s="50" t="n">
        <v>52</v>
      </c>
      <c r="N184" s="50" t="n">
        <v>27</v>
      </c>
      <c r="O184" s="50" t="n">
        <v>-2.499</v>
      </c>
      <c r="P184" s="50" t="n">
        <v>25</v>
      </c>
      <c r="Q184" s="50" t="n">
        <v>23</v>
      </c>
      <c r="R184" s="50" t="n">
        <v>5</v>
      </c>
      <c r="S184" s="50" t="n">
        <v>1</v>
      </c>
      <c r="T184" s="50" t="n">
        <v>0</v>
      </c>
      <c r="U184" s="50" t="n">
        <v>0</v>
      </c>
      <c r="V184" s="50" t="n">
        <v>0</v>
      </c>
      <c r="W184" s="50" t="n">
        <v>0</v>
      </c>
      <c r="X184" s="50" t="n">
        <v>1</v>
      </c>
      <c r="Y184" s="50" t="n">
        <v>7</v>
      </c>
      <c r="Z184" s="50" t="n">
        <v>4.85</v>
      </c>
      <c r="AA184" s="50" t="n">
        <v>23</v>
      </c>
      <c r="AB184" s="50" t="n">
        <v>3.788</v>
      </c>
      <c r="AC184" s="50" t="n">
        <v>18</v>
      </c>
      <c r="AD184" s="50" t="n">
        <v>0</v>
      </c>
      <c r="AE184" s="50" t="n">
        <v>5</v>
      </c>
      <c r="AF184" s="50" t="n">
        <v>17</v>
      </c>
      <c r="AG184" s="50" t="n">
        <v>1440.6</v>
      </c>
      <c r="AH184" s="50" t="n">
        <v>6</v>
      </c>
      <c r="AI184" s="50" t="n">
        <v>43</v>
      </c>
      <c r="AJ184" s="50" t="n">
        <v>3031.2</v>
      </c>
      <c r="AK184" s="50" t="n">
        <v>5</v>
      </c>
    </row>
    <row r="185" customFormat="false" ht="15" hidden="false" customHeight="false" outlineLevel="0" collapsed="false">
      <c r="A185" s="50" t="s">
        <v>878</v>
      </c>
      <c r="B185" s="50" t="s">
        <v>110</v>
      </c>
      <c r="C185" s="50" t="s">
        <v>192</v>
      </c>
      <c r="D185" s="50" t="n">
        <v>644433</v>
      </c>
      <c r="E185" s="50" t="n">
        <v>6</v>
      </c>
      <c r="F185" s="50" t="s">
        <v>55</v>
      </c>
      <c r="G185" s="50" t="n">
        <v>5</v>
      </c>
      <c r="H185" s="50" t="n">
        <v>2</v>
      </c>
      <c r="I185" s="50" t="n">
        <v>0</v>
      </c>
      <c r="J185" s="50" t="n">
        <v>3</v>
      </c>
      <c r="K185" s="50" t="n">
        <v>2</v>
      </c>
      <c r="L185" s="50" t="n">
        <v>0</v>
      </c>
      <c r="M185" s="50" t="n">
        <v>2</v>
      </c>
      <c r="N185" s="50" t="n">
        <v>0</v>
      </c>
      <c r="O185" s="50" t="n">
        <v>-0.546</v>
      </c>
      <c r="P185" s="50" t="n">
        <v>2</v>
      </c>
      <c r="Q185" s="50" t="n">
        <v>2</v>
      </c>
      <c r="R185" s="50" t="n">
        <v>0</v>
      </c>
      <c r="S185" s="50" t="n">
        <v>0</v>
      </c>
      <c r="T185" s="50" t="n">
        <v>0</v>
      </c>
      <c r="U185" s="50" t="n">
        <v>0</v>
      </c>
      <c r="V185" s="50" t="n">
        <v>0</v>
      </c>
      <c r="W185" s="50" t="n">
        <v>0</v>
      </c>
      <c r="X185" s="50" t="n">
        <v>0</v>
      </c>
      <c r="Y185" s="50" t="n">
        <v>0</v>
      </c>
      <c r="Z185" s="50" t="n">
        <v>0</v>
      </c>
      <c r="AA185" s="50" t="n">
        <v>2</v>
      </c>
      <c r="AB185" s="50" t="n">
        <v>0.668</v>
      </c>
      <c r="AC185" s="50" t="n">
        <v>2</v>
      </c>
      <c r="AD185" s="50" t="n">
        <v>0</v>
      </c>
      <c r="AE185" s="50" t="n">
        <v>1</v>
      </c>
      <c r="AF185" s="50" t="n">
        <v>2</v>
      </c>
      <c r="AG185" s="50" t="n">
        <v>196.3</v>
      </c>
      <c r="AH185" s="50" t="n">
        <v>1</v>
      </c>
      <c r="AI185" s="50" t="n">
        <v>1</v>
      </c>
      <c r="AJ185" s="50" t="n">
        <v>69.1</v>
      </c>
      <c r="AK185" s="50" t="n">
        <v>0</v>
      </c>
    </row>
    <row r="186" customFormat="false" ht="15" hidden="false" customHeight="false" outlineLevel="0" collapsed="false">
      <c r="A186" s="50" t="s">
        <v>879</v>
      </c>
      <c r="B186" s="50" t="s">
        <v>110</v>
      </c>
      <c r="C186" s="50" t="s">
        <v>194</v>
      </c>
      <c r="D186" s="50" t="n">
        <v>571657</v>
      </c>
      <c r="E186" s="50" t="n">
        <v>4</v>
      </c>
      <c r="F186" s="50" t="s">
        <v>53</v>
      </c>
      <c r="G186" s="50" t="n">
        <v>42</v>
      </c>
      <c r="H186" s="50" t="n">
        <v>23</v>
      </c>
      <c r="I186" s="50" t="n">
        <v>4</v>
      </c>
      <c r="J186" s="50" t="n">
        <v>20</v>
      </c>
      <c r="K186" s="50" t="n">
        <v>12</v>
      </c>
      <c r="L186" s="50" t="n">
        <v>2</v>
      </c>
      <c r="M186" s="50" t="n">
        <v>22</v>
      </c>
      <c r="N186" s="50" t="n">
        <v>11</v>
      </c>
      <c r="O186" s="50" t="n">
        <v>-0.429</v>
      </c>
      <c r="P186" s="50" t="n">
        <v>13</v>
      </c>
      <c r="Q186" s="50" t="n">
        <v>12</v>
      </c>
      <c r="R186" s="50" t="n">
        <v>4</v>
      </c>
      <c r="S186" s="50" t="n">
        <v>1</v>
      </c>
      <c r="T186" s="50" t="n">
        <v>0</v>
      </c>
      <c r="U186" s="50" t="n">
        <v>0</v>
      </c>
      <c r="V186" s="50" t="n">
        <v>0</v>
      </c>
      <c r="W186" s="50" t="n">
        <v>0</v>
      </c>
      <c r="X186" s="50" t="n">
        <v>1</v>
      </c>
      <c r="Y186" s="50" t="n">
        <v>2</v>
      </c>
      <c r="Z186" s="50" t="n">
        <v>3.95</v>
      </c>
      <c r="AA186" s="50" t="n">
        <v>13</v>
      </c>
      <c r="AB186" s="50" t="n">
        <v>3.702</v>
      </c>
      <c r="AC186" s="50" t="n">
        <v>11</v>
      </c>
      <c r="AD186" s="50" t="n">
        <v>0</v>
      </c>
      <c r="AE186" s="50" t="n">
        <v>3</v>
      </c>
      <c r="AF186" s="50" t="n">
        <v>11</v>
      </c>
      <c r="AG186" s="50" t="n">
        <v>897.8</v>
      </c>
      <c r="AH186" s="50" t="n">
        <v>5</v>
      </c>
      <c r="AI186" s="50" t="n">
        <v>22</v>
      </c>
      <c r="AJ186" s="50" t="n">
        <v>1461.4</v>
      </c>
      <c r="AK186" s="50" t="n">
        <v>0</v>
      </c>
    </row>
    <row r="187" customFormat="false" ht="15" hidden="false" customHeight="false" outlineLevel="0" collapsed="false">
      <c r="A187" s="50" t="s">
        <v>879</v>
      </c>
      <c r="B187" s="50" t="s">
        <v>110</v>
      </c>
      <c r="C187" s="50" t="s">
        <v>194</v>
      </c>
      <c r="D187" s="50" t="n">
        <v>571657</v>
      </c>
      <c r="E187" s="50" t="n">
        <v>5</v>
      </c>
      <c r="F187" s="50" t="s">
        <v>54</v>
      </c>
      <c r="G187" s="50" t="n">
        <v>8</v>
      </c>
      <c r="H187" s="50" t="n">
        <v>6</v>
      </c>
      <c r="I187" s="50" t="n">
        <v>4</v>
      </c>
      <c r="J187" s="50" t="n">
        <v>4</v>
      </c>
      <c r="K187" s="50" t="n">
        <v>2</v>
      </c>
      <c r="L187" s="50" t="n">
        <v>2</v>
      </c>
      <c r="M187" s="50" t="n">
        <v>4</v>
      </c>
      <c r="N187" s="50" t="n">
        <v>4</v>
      </c>
      <c r="O187" s="50" t="n">
        <v>-0.52</v>
      </c>
      <c r="P187" s="50" t="n">
        <v>2</v>
      </c>
      <c r="Q187" s="50" t="n">
        <v>2</v>
      </c>
      <c r="R187" s="50" t="n">
        <v>0</v>
      </c>
      <c r="S187" s="50" t="n">
        <v>0</v>
      </c>
      <c r="T187" s="50" t="n">
        <v>0</v>
      </c>
      <c r="U187" s="50" t="n">
        <v>0</v>
      </c>
      <c r="V187" s="50" t="n">
        <v>0</v>
      </c>
      <c r="W187" s="50" t="n">
        <v>0</v>
      </c>
      <c r="X187" s="50" t="n">
        <v>0</v>
      </c>
      <c r="Y187" s="50" t="n">
        <v>2</v>
      </c>
      <c r="Z187" s="50" t="n">
        <v>0</v>
      </c>
      <c r="AA187" s="50" t="n">
        <v>2</v>
      </c>
      <c r="AB187" s="50" t="n">
        <v>0</v>
      </c>
      <c r="AC187" s="50" t="n">
        <v>0</v>
      </c>
      <c r="AD187" s="50" t="n">
        <v>0</v>
      </c>
      <c r="AE187" s="50" t="n">
        <v>0</v>
      </c>
      <c r="AF187" s="50" t="n">
        <v>0</v>
      </c>
      <c r="AG187" s="50" t="n">
        <v>0</v>
      </c>
      <c r="AH187" s="50" t="n">
        <v>0</v>
      </c>
      <c r="AI187" s="50" t="n">
        <v>4</v>
      </c>
      <c r="AJ187" s="50" t="n">
        <v>268.3</v>
      </c>
      <c r="AK187" s="50" t="n">
        <v>0</v>
      </c>
    </row>
    <row r="188" customFormat="false" ht="15" hidden="false" customHeight="false" outlineLevel="0" collapsed="false">
      <c r="A188" s="50" t="s">
        <v>879</v>
      </c>
      <c r="B188" s="50" t="s">
        <v>110</v>
      </c>
      <c r="C188" s="50" t="s">
        <v>194</v>
      </c>
      <c r="D188" s="50" t="n">
        <v>571657</v>
      </c>
      <c r="E188" s="50" t="n">
        <v>7</v>
      </c>
      <c r="F188" s="50" t="s">
        <v>56</v>
      </c>
      <c r="G188" s="50" t="n">
        <v>2</v>
      </c>
      <c r="H188" s="50" t="n">
        <v>1</v>
      </c>
      <c r="I188" s="50" t="n">
        <v>0</v>
      </c>
      <c r="J188" s="50" t="n">
        <v>2</v>
      </c>
      <c r="K188" s="50" t="n">
        <v>1</v>
      </c>
      <c r="L188" s="50" t="n">
        <v>0</v>
      </c>
      <c r="M188" s="50" t="n">
        <v>0</v>
      </c>
      <c r="N188" s="50" t="n">
        <v>0</v>
      </c>
      <c r="O188" s="50" t="n">
        <v>-0.258</v>
      </c>
      <c r="P188" s="50" t="n">
        <v>1</v>
      </c>
      <c r="Q188" s="50" t="n">
        <v>1</v>
      </c>
      <c r="R188" s="50" t="n">
        <v>0</v>
      </c>
      <c r="S188" s="50" t="n">
        <v>0</v>
      </c>
      <c r="T188" s="50" t="n">
        <v>0</v>
      </c>
      <c r="U188" s="50" t="n">
        <v>0</v>
      </c>
      <c r="V188" s="50" t="n">
        <v>0</v>
      </c>
      <c r="W188" s="50" t="n">
        <v>0</v>
      </c>
      <c r="X188" s="50" t="n">
        <v>0</v>
      </c>
      <c r="Y188" s="50" t="n">
        <v>0</v>
      </c>
      <c r="Z188" s="50" t="n">
        <v>0</v>
      </c>
      <c r="AA188" s="50" t="n">
        <v>1</v>
      </c>
      <c r="AB188" s="50" t="n">
        <v>0.112</v>
      </c>
      <c r="AC188" s="50" t="n">
        <v>1</v>
      </c>
      <c r="AD188" s="50" t="n">
        <v>0</v>
      </c>
      <c r="AE188" s="50" t="n">
        <v>0</v>
      </c>
      <c r="AF188" s="50" t="n">
        <v>1</v>
      </c>
      <c r="AG188" s="50" t="n">
        <v>67</v>
      </c>
      <c r="AH188" s="50" t="n">
        <v>0</v>
      </c>
      <c r="AI188" s="50" t="n">
        <v>0</v>
      </c>
      <c r="AJ188" s="50" t="n">
        <v>0</v>
      </c>
      <c r="AK188" s="50" t="n">
        <v>0</v>
      </c>
    </row>
    <row r="189" customFormat="false" ht="15" hidden="false" customHeight="false" outlineLevel="0" collapsed="false">
      <c r="A189" s="50" t="s">
        <v>879</v>
      </c>
      <c r="B189" s="50" t="s">
        <v>110</v>
      </c>
      <c r="C189" s="50" t="s">
        <v>194</v>
      </c>
      <c r="D189" s="50" t="n">
        <v>571657</v>
      </c>
      <c r="E189" s="50" t="n">
        <v>9</v>
      </c>
      <c r="F189" s="50" t="s">
        <v>58</v>
      </c>
      <c r="G189" s="50" t="n">
        <v>11</v>
      </c>
      <c r="H189" s="50" t="n">
        <v>7</v>
      </c>
      <c r="I189" s="50" t="n">
        <v>2</v>
      </c>
      <c r="J189" s="50" t="n">
        <v>7</v>
      </c>
      <c r="K189" s="50" t="n">
        <v>6</v>
      </c>
      <c r="L189" s="50" t="n">
        <v>2</v>
      </c>
      <c r="M189" s="50" t="n">
        <v>4</v>
      </c>
      <c r="N189" s="50" t="n">
        <v>1</v>
      </c>
      <c r="O189" s="50" t="n">
        <v>-0.807</v>
      </c>
      <c r="P189" s="50" t="n">
        <v>3</v>
      </c>
      <c r="Q189" s="50" t="n">
        <v>3</v>
      </c>
      <c r="R189" s="50" t="n">
        <v>0</v>
      </c>
      <c r="S189" s="50" t="n">
        <v>0</v>
      </c>
      <c r="T189" s="50" t="n">
        <v>0</v>
      </c>
      <c r="U189" s="50" t="n">
        <v>0</v>
      </c>
      <c r="V189" s="50" t="n">
        <v>0</v>
      </c>
      <c r="W189" s="50" t="n">
        <v>0</v>
      </c>
      <c r="X189" s="50" t="n">
        <v>0</v>
      </c>
      <c r="Y189" s="50" t="n">
        <v>1</v>
      </c>
      <c r="Z189" s="50" t="n">
        <v>0</v>
      </c>
      <c r="AA189" s="50" t="n">
        <v>3</v>
      </c>
      <c r="AB189" s="50" t="n">
        <v>0.652</v>
      </c>
      <c r="AC189" s="50" t="n">
        <v>2</v>
      </c>
      <c r="AD189" s="50" t="n">
        <v>1</v>
      </c>
      <c r="AE189" s="50" t="n">
        <v>1</v>
      </c>
      <c r="AF189" s="50" t="n">
        <v>2</v>
      </c>
      <c r="AG189" s="50" t="n">
        <v>171.9</v>
      </c>
      <c r="AH189" s="50" t="n">
        <v>1</v>
      </c>
      <c r="AI189" s="50" t="n">
        <v>7</v>
      </c>
      <c r="AJ189" s="50" t="n">
        <v>460.9</v>
      </c>
      <c r="AK189" s="50" t="n">
        <v>0</v>
      </c>
    </row>
    <row r="190" customFormat="false" ht="15" hidden="false" customHeight="false" outlineLevel="0" collapsed="false">
      <c r="A190" s="50" t="s">
        <v>880</v>
      </c>
      <c r="B190" s="50" t="s">
        <v>110</v>
      </c>
      <c r="C190" s="50" t="s">
        <v>196</v>
      </c>
      <c r="D190" s="50" t="n">
        <v>640492</v>
      </c>
      <c r="E190" s="50" t="n">
        <v>5</v>
      </c>
      <c r="F190" s="50" t="s">
        <v>54</v>
      </c>
      <c r="G190" s="50" t="n">
        <v>62</v>
      </c>
      <c r="H190" s="50" t="n">
        <v>35</v>
      </c>
      <c r="I190" s="50" t="n">
        <v>9</v>
      </c>
      <c r="J190" s="50" t="n">
        <v>28</v>
      </c>
      <c r="K190" s="50" t="n">
        <v>20</v>
      </c>
      <c r="L190" s="50" t="n">
        <v>4</v>
      </c>
      <c r="M190" s="50" t="n">
        <v>34</v>
      </c>
      <c r="N190" s="50" t="n">
        <v>15</v>
      </c>
      <c r="O190" s="50" t="n">
        <v>-0.333</v>
      </c>
      <c r="P190" s="50" t="n">
        <v>16</v>
      </c>
      <c r="Q190" s="50" t="n">
        <v>15</v>
      </c>
      <c r="R190" s="50" t="n">
        <v>5</v>
      </c>
      <c r="S190" s="50" t="n">
        <v>2</v>
      </c>
      <c r="T190" s="50" t="n">
        <v>0</v>
      </c>
      <c r="U190" s="50" t="n">
        <v>0</v>
      </c>
      <c r="V190" s="50" t="n">
        <v>1</v>
      </c>
      <c r="W190" s="50" t="n">
        <v>0</v>
      </c>
      <c r="X190" s="50" t="n">
        <v>0</v>
      </c>
      <c r="Y190" s="50" t="n">
        <v>3</v>
      </c>
      <c r="Z190" s="50" t="n">
        <v>5.9</v>
      </c>
      <c r="AA190" s="50" t="n">
        <v>16</v>
      </c>
      <c r="AB190" s="50" t="n">
        <v>4.791</v>
      </c>
      <c r="AC190" s="50" t="n">
        <v>12</v>
      </c>
      <c r="AD190" s="50" t="n">
        <v>0</v>
      </c>
      <c r="AE190" s="50" t="n">
        <v>3</v>
      </c>
      <c r="AF190" s="50" t="n">
        <v>12</v>
      </c>
      <c r="AG190" s="50" t="n">
        <v>987.4</v>
      </c>
      <c r="AH190" s="50" t="n">
        <v>4</v>
      </c>
      <c r="AI190" s="50" t="n">
        <v>28</v>
      </c>
      <c r="AJ190" s="50" t="n">
        <v>1930.8</v>
      </c>
      <c r="AK190" s="50" t="n">
        <v>2</v>
      </c>
    </row>
    <row r="191" customFormat="false" ht="15" hidden="false" customHeight="false" outlineLevel="0" collapsed="false">
      <c r="A191" s="50" t="s">
        <v>880</v>
      </c>
      <c r="B191" s="50" t="s">
        <v>110</v>
      </c>
      <c r="C191" s="50" t="s">
        <v>196</v>
      </c>
      <c r="D191" s="50" t="n">
        <v>640492</v>
      </c>
      <c r="E191" s="50" t="n">
        <v>7</v>
      </c>
      <c r="F191" s="50" t="s">
        <v>56</v>
      </c>
      <c r="G191" s="50" t="n">
        <v>7</v>
      </c>
      <c r="H191" s="50" t="n">
        <v>5</v>
      </c>
      <c r="I191" s="50" t="n">
        <v>2</v>
      </c>
      <c r="J191" s="50" t="n">
        <v>2</v>
      </c>
      <c r="K191" s="50" t="n">
        <v>1</v>
      </c>
      <c r="L191" s="50" t="n">
        <v>0</v>
      </c>
      <c r="M191" s="50" t="n">
        <v>5</v>
      </c>
      <c r="N191" s="50" t="n">
        <v>4</v>
      </c>
      <c r="O191" s="50" t="n">
        <v>0.18</v>
      </c>
      <c r="P191" s="50" t="n">
        <v>2</v>
      </c>
      <c r="Q191" s="50" t="n">
        <v>2</v>
      </c>
      <c r="R191" s="50" t="n">
        <v>1</v>
      </c>
      <c r="S191" s="50" t="n">
        <v>0</v>
      </c>
      <c r="T191" s="50" t="n">
        <v>0</v>
      </c>
      <c r="U191" s="50" t="n">
        <v>0</v>
      </c>
      <c r="V191" s="50" t="n">
        <v>0</v>
      </c>
      <c r="W191" s="50" t="n">
        <v>0</v>
      </c>
      <c r="X191" s="50" t="n">
        <v>0</v>
      </c>
      <c r="Y191" s="50" t="n">
        <v>1</v>
      </c>
      <c r="Z191" s="50" t="n">
        <v>0.9</v>
      </c>
      <c r="AA191" s="50" t="n">
        <v>2</v>
      </c>
      <c r="AB191" s="50" t="n">
        <v>0.573</v>
      </c>
      <c r="AC191" s="50" t="n">
        <v>1</v>
      </c>
      <c r="AD191" s="50" t="n">
        <v>0</v>
      </c>
      <c r="AE191" s="50" t="n">
        <v>0</v>
      </c>
      <c r="AF191" s="50" t="n">
        <v>1</v>
      </c>
      <c r="AG191" s="50" t="n">
        <v>92.2</v>
      </c>
      <c r="AH191" s="50" t="n">
        <v>1</v>
      </c>
      <c r="AI191" s="50" t="n">
        <v>5</v>
      </c>
      <c r="AJ191" s="50" t="n">
        <v>337.4</v>
      </c>
      <c r="AK191" s="50" t="n">
        <v>1</v>
      </c>
    </row>
    <row r="192" customFormat="false" ht="15" hidden="false" customHeight="false" outlineLevel="0" collapsed="false">
      <c r="A192" s="50" t="s">
        <v>881</v>
      </c>
      <c r="B192" s="50" t="s">
        <v>110</v>
      </c>
      <c r="C192" s="50" t="s">
        <v>149</v>
      </c>
      <c r="D192" s="50" t="n">
        <v>642851</v>
      </c>
      <c r="E192" s="50" t="n">
        <v>6</v>
      </c>
      <c r="F192" s="50" t="s">
        <v>55</v>
      </c>
      <c r="G192" s="50" t="n">
        <v>48</v>
      </c>
      <c r="H192" s="50" t="n">
        <v>28</v>
      </c>
      <c r="I192" s="50" t="n">
        <v>9</v>
      </c>
      <c r="J192" s="50" t="n">
        <v>24</v>
      </c>
      <c r="K192" s="50" t="n">
        <v>17</v>
      </c>
      <c r="L192" s="50" t="n">
        <v>2</v>
      </c>
      <c r="M192" s="50" t="n">
        <v>24</v>
      </c>
      <c r="N192" s="50" t="n">
        <v>11</v>
      </c>
      <c r="O192" s="50" t="n">
        <v>-3.024</v>
      </c>
      <c r="P192" s="50" t="n">
        <v>14</v>
      </c>
      <c r="Q192" s="50" t="n">
        <v>14</v>
      </c>
      <c r="R192" s="50" t="n">
        <v>1</v>
      </c>
      <c r="S192" s="50" t="n">
        <v>0</v>
      </c>
      <c r="T192" s="50" t="n">
        <v>0</v>
      </c>
      <c r="U192" s="50" t="n">
        <v>0</v>
      </c>
      <c r="V192" s="50" t="n">
        <v>0</v>
      </c>
      <c r="W192" s="50" t="n">
        <v>0</v>
      </c>
      <c r="X192" s="50" t="n">
        <v>0</v>
      </c>
      <c r="Y192" s="50" t="n">
        <v>4</v>
      </c>
      <c r="Z192" s="50" t="n">
        <v>0.9</v>
      </c>
      <c r="AA192" s="50" t="n">
        <v>14</v>
      </c>
      <c r="AB192" s="50" t="n">
        <v>2.884</v>
      </c>
      <c r="AC192" s="50" t="n">
        <v>10</v>
      </c>
      <c r="AD192" s="50" t="n">
        <v>0</v>
      </c>
      <c r="AE192" s="50" t="n">
        <v>3</v>
      </c>
      <c r="AF192" s="50" t="n">
        <v>10</v>
      </c>
      <c r="AG192" s="50" t="n">
        <v>876.5</v>
      </c>
      <c r="AH192" s="50" t="n">
        <v>5</v>
      </c>
      <c r="AI192" s="50" t="n">
        <v>25</v>
      </c>
      <c r="AJ192" s="50" t="n">
        <v>1743.3</v>
      </c>
      <c r="AK192" s="50" t="n">
        <v>1</v>
      </c>
    </row>
    <row r="193" customFormat="false" ht="15" hidden="false" customHeight="false" outlineLevel="0" collapsed="false">
      <c r="A193" s="50" t="s">
        <v>882</v>
      </c>
      <c r="B193" s="50" t="s">
        <v>110</v>
      </c>
      <c r="C193" s="50" t="s">
        <v>199</v>
      </c>
      <c r="D193" s="50" t="n">
        <v>642133</v>
      </c>
      <c r="E193" s="50" t="n">
        <v>6</v>
      </c>
      <c r="F193" s="50" t="s">
        <v>55</v>
      </c>
      <c r="G193" s="50" t="n">
        <v>52</v>
      </c>
      <c r="H193" s="50" t="n">
        <v>23</v>
      </c>
      <c r="I193" s="50" t="n">
        <v>7</v>
      </c>
      <c r="J193" s="50" t="n">
        <v>25</v>
      </c>
      <c r="K193" s="50" t="n">
        <v>15</v>
      </c>
      <c r="L193" s="50" t="n">
        <v>3</v>
      </c>
      <c r="M193" s="50" t="n">
        <v>27</v>
      </c>
      <c r="N193" s="50" t="n">
        <v>8</v>
      </c>
      <c r="O193" s="50" t="n">
        <v>-0.724</v>
      </c>
      <c r="P193" s="50" t="n">
        <v>11</v>
      </c>
      <c r="Q193" s="50" t="n">
        <v>10</v>
      </c>
      <c r="R193" s="50" t="n">
        <v>2</v>
      </c>
      <c r="S193" s="50" t="n">
        <v>0</v>
      </c>
      <c r="T193" s="50" t="n">
        <v>0</v>
      </c>
      <c r="U193" s="50" t="n">
        <v>1</v>
      </c>
      <c r="V193" s="50" t="n">
        <v>1</v>
      </c>
      <c r="W193" s="50" t="n">
        <v>0</v>
      </c>
      <c r="X193" s="50" t="n">
        <v>0</v>
      </c>
      <c r="Y193" s="50" t="n">
        <v>3</v>
      </c>
      <c r="Z193" s="50" t="n">
        <v>3.6</v>
      </c>
      <c r="AA193" s="50" t="n">
        <v>11</v>
      </c>
      <c r="AB193" s="50" t="n">
        <v>5.569</v>
      </c>
      <c r="AC193" s="50" t="n">
        <v>7</v>
      </c>
      <c r="AD193" s="50" t="n">
        <v>2</v>
      </c>
      <c r="AE193" s="50" t="n">
        <v>3</v>
      </c>
      <c r="AF193" s="50" t="n">
        <v>7</v>
      </c>
      <c r="AG193" s="50" t="n">
        <v>642.9</v>
      </c>
      <c r="AH193" s="50" t="n">
        <v>4</v>
      </c>
      <c r="AI193" s="50" t="n">
        <v>20</v>
      </c>
      <c r="AJ193" s="50" t="n">
        <v>1532.4</v>
      </c>
      <c r="AK193" s="50" t="n">
        <v>11</v>
      </c>
    </row>
    <row r="194" customFormat="false" ht="15" hidden="false" customHeight="false" outlineLevel="0" collapsed="false">
      <c r="A194" s="50" t="s">
        <v>883</v>
      </c>
      <c r="B194" s="50" t="s">
        <v>110</v>
      </c>
      <c r="C194" s="50" t="s">
        <v>201</v>
      </c>
      <c r="D194" s="50" t="n">
        <v>680577</v>
      </c>
      <c r="E194" s="50" t="n">
        <v>9</v>
      </c>
      <c r="F194" s="50" t="s">
        <v>58</v>
      </c>
      <c r="G194" s="50" t="n">
        <v>16</v>
      </c>
      <c r="H194" s="50" t="n">
        <v>11</v>
      </c>
      <c r="I194" s="50" t="n">
        <v>5</v>
      </c>
      <c r="J194" s="50" t="n">
        <v>9</v>
      </c>
      <c r="K194" s="50" t="n">
        <v>8</v>
      </c>
      <c r="L194" s="50" t="n">
        <v>4</v>
      </c>
      <c r="M194" s="50" t="n">
        <v>7</v>
      </c>
      <c r="N194" s="50" t="n">
        <v>3</v>
      </c>
      <c r="O194" s="50" t="n">
        <v>-0.878</v>
      </c>
      <c r="P194" s="50" t="n">
        <v>5</v>
      </c>
      <c r="Q194" s="50" t="n">
        <v>5</v>
      </c>
      <c r="R194" s="50" t="n">
        <v>1</v>
      </c>
      <c r="S194" s="50" t="n">
        <v>0</v>
      </c>
      <c r="T194" s="50" t="n">
        <v>0</v>
      </c>
      <c r="U194" s="50" t="n">
        <v>0</v>
      </c>
      <c r="V194" s="50" t="n">
        <v>0</v>
      </c>
      <c r="W194" s="50" t="n">
        <v>0</v>
      </c>
      <c r="X194" s="50" t="n">
        <v>0</v>
      </c>
      <c r="Y194" s="50" t="n">
        <v>2</v>
      </c>
      <c r="Z194" s="50" t="n">
        <v>0.9</v>
      </c>
      <c r="AA194" s="50" t="n">
        <v>5</v>
      </c>
      <c r="AB194" s="50" t="n">
        <v>1.112</v>
      </c>
      <c r="AC194" s="50" t="n">
        <v>3</v>
      </c>
      <c r="AD194" s="50" t="n">
        <v>0</v>
      </c>
      <c r="AE194" s="50" t="n">
        <v>0</v>
      </c>
      <c r="AF194" s="50" t="n">
        <v>3</v>
      </c>
      <c r="AG194" s="50" t="n">
        <v>254.5</v>
      </c>
      <c r="AH194" s="50" t="n">
        <v>2</v>
      </c>
      <c r="AI194" s="50" t="n">
        <v>10</v>
      </c>
      <c r="AJ194" s="50" t="n">
        <v>699.8</v>
      </c>
      <c r="AK194" s="50" t="n">
        <v>0</v>
      </c>
    </row>
    <row r="195" customFormat="false" ht="15" hidden="false" customHeight="false" outlineLevel="0" collapsed="false">
      <c r="A195" s="50" t="s">
        <v>884</v>
      </c>
      <c r="B195" s="50" t="s">
        <v>110</v>
      </c>
      <c r="C195" s="50" t="s">
        <v>203</v>
      </c>
      <c r="D195" s="50" t="n">
        <v>665856</v>
      </c>
      <c r="E195" s="50" t="n">
        <v>6</v>
      </c>
      <c r="F195" s="50" t="s">
        <v>55</v>
      </c>
      <c r="G195" s="50" t="n">
        <v>7</v>
      </c>
      <c r="H195" s="50" t="n">
        <v>4</v>
      </c>
      <c r="I195" s="50" t="n">
        <v>2</v>
      </c>
      <c r="J195" s="50" t="n">
        <v>4</v>
      </c>
      <c r="K195" s="50" t="n">
        <v>3</v>
      </c>
      <c r="L195" s="50" t="n">
        <v>1</v>
      </c>
      <c r="M195" s="50" t="n">
        <v>3</v>
      </c>
      <c r="N195" s="50" t="n">
        <v>1</v>
      </c>
      <c r="O195" s="50" t="n">
        <v>0.392</v>
      </c>
      <c r="P195" s="50" t="n">
        <v>2</v>
      </c>
      <c r="Q195" s="50" t="n">
        <v>2</v>
      </c>
      <c r="R195" s="50" t="n">
        <v>1</v>
      </c>
      <c r="S195" s="50" t="n">
        <v>1</v>
      </c>
      <c r="T195" s="50" t="n">
        <v>0</v>
      </c>
      <c r="U195" s="50" t="n">
        <v>0</v>
      </c>
      <c r="V195" s="50" t="n">
        <v>0</v>
      </c>
      <c r="W195" s="50" t="n">
        <v>0</v>
      </c>
      <c r="X195" s="50" t="n">
        <v>0</v>
      </c>
      <c r="Y195" s="50" t="n">
        <v>1</v>
      </c>
      <c r="Z195" s="50" t="n">
        <v>1.25</v>
      </c>
      <c r="AA195" s="50" t="n">
        <v>2</v>
      </c>
      <c r="AB195" s="50" t="n">
        <v>0.815</v>
      </c>
      <c r="AC195" s="50" t="n">
        <v>1</v>
      </c>
      <c r="AD195" s="50" t="n">
        <v>1</v>
      </c>
      <c r="AE195" s="50" t="n">
        <v>1</v>
      </c>
      <c r="AF195" s="50" t="n">
        <v>1</v>
      </c>
      <c r="AG195" s="50" t="n">
        <v>108.1</v>
      </c>
      <c r="AH195" s="50" t="n">
        <v>1</v>
      </c>
      <c r="AI195" s="50" t="n">
        <v>3</v>
      </c>
      <c r="AJ195" s="50" t="n">
        <v>237</v>
      </c>
      <c r="AK195" s="50" t="n">
        <v>3</v>
      </c>
    </row>
    <row r="196" customFormat="false" ht="15" hidden="false" customHeight="false" outlineLevel="0" collapsed="false">
      <c r="A196" s="50" t="s">
        <v>885</v>
      </c>
      <c r="B196" s="50" t="s">
        <v>110</v>
      </c>
      <c r="C196" s="50" t="s">
        <v>205</v>
      </c>
      <c r="D196" s="50" t="n">
        <v>663897</v>
      </c>
      <c r="E196" s="50" t="n">
        <v>4</v>
      </c>
      <c r="F196" s="50" t="s">
        <v>53</v>
      </c>
      <c r="G196" s="50" t="n">
        <v>4</v>
      </c>
      <c r="H196" s="50" t="n">
        <v>0</v>
      </c>
      <c r="I196" s="50" t="n">
        <v>0</v>
      </c>
      <c r="J196" s="50" t="n">
        <v>0</v>
      </c>
      <c r="K196" s="50" t="n">
        <v>0</v>
      </c>
      <c r="L196" s="50" t="n">
        <v>0</v>
      </c>
      <c r="M196" s="50" t="n">
        <v>4</v>
      </c>
      <c r="N196" s="50" t="n">
        <v>0</v>
      </c>
      <c r="O196" s="50" t="n">
        <v>0.131</v>
      </c>
      <c r="P196" s="50" t="n">
        <v>1</v>
      </c>
      <c r="Q196" s="50" t="n">
        <v>0</v>
      </c>
      <c r="R196" s="50" t="n">
        <v>0</v>
      </c>
      <c r="S196" s="50" t="n">
        <v>0</v>
      </c>
      <c r="T196" s="50" t="n">
        <v>0</v>
      </c>
      <c r="U196" s="50" t="n">
        <v>0</v>
      </c>
      <c r="V196" s="50" t="n">
        <v>1</v>
      </c>
      <c r="W196" s="50" t="n">
        <v>0</v>
      </c>
      <c r="X196" s="50" t="n">
        <v>0</v>
      </c>
      <c r="Y196" s="50" t="n">
        <v>0</v>
      </c>
      <c r="Z196" s="50" t="n">
        <v>0.7</v>
      </c>
      <c r="AA196" s="50" t="n">
        <v>1</v>
      </c>
      <c r="AB196" s="50" t="n">
        <v>0.698</v>
      </c>
      <c r="AC196" s="50" t="n">
        <v>0</v>
      </c>
      <c r="AD196" s="50" t="n">
        <v>0</v>
      </c>
      <c r="AE196" s="50" t="n">
        <v>0</v>
      </c>
      <c r="AF196" s="50" t="n">
        <v>0</v>
      </c>
      <c r="AG196" s="50" t="n">
        <v>0</v>
      </c>
      <c r="AH196" s="50" t="n">
        <v>0</v>
      </c>
      <c r="AI196" s="50" t="n">
        <v>0</v>
      </c>
      <c r="AJ196" s="50" t="n">
        <v>0</v>
      </c>
      <c r="AK196" s="50" t="n">
        <v>0</v>
      </c>
    </row>
    <row r="197" customFormat="false" ht="15" hidden="false" customHeight="false" outlineLevel="0" collapsed="false">
      <c r="A197" s="50" t="s">
        <v>886</v>
      </c>
      <c r="B197" s="50" t="s">
        <v>110</v>
      </c>
      <c r="C197" s="50" t="s">
        <v>207</v>
      </c>
      <c r="D197" s="50" t="n">
        <v>682989</v>
      </c>
      <c r="E197" s="50" t="n">
        <v>7</v>
      </c>
      <c r="F197" s="50" t="s">
        <v>56</v>
      </c>
      <c r="G197" s="50" t="n">
        <v>3</v>
      </c>
      <c r="H197" s="50" t="n">
        <v>2</v>
      </c>
      <c r="I197" s="50" t="n">
        <v>0</v>
      </c>
      <c r="J197" s="50" t="n">
        <v>3</v>
      </c>
      <c r="K197" s="50" t="n">
        <v>2</v>
      </c>
      <c r="L197" s="50" t="n">
        <v>0</v>
      </c>
      <c r="M197" s="50" t="n">
        <v>0</v>
      </c>
      <c r="N197" s="50" t="n">
        <v>0</v>
      </c>
      <c r="O197" s="50" t="n">
        <v>0.769</v>
      </c>
      <c r="P197" s="50" t="n">
        <v>1</v>
      </c>
      <c r="Q197" s="50" t="n">
        <v>1</v>
      </c>
      <c r="R197" s="50" t="n">
        <v>1</v>
      </c>
      <c r="S197" s="50" t="n">
        <v>0</v>
      </c>
      <c r="T197" s="50" t="n">
        <v>0</v>
      </c>
      <c r="U197" s="50" t="n">
        <v>0</v>
      </c>
      <c r="V197" s="50" t="n">
        <v>0</v>
      </c>
      <c r="W197" s="50" t="n">
        <v>0</v>
      </c>
      <c r="X197" s="50" t="n">
        <v>0</v>
      </c>
      <c r="Y197" s="50" t="n">
        <v>0</v>
      </c>
      <c r="Z197" s="50" t="n">
        <v>0.9</v>
      </c>
      <c r="AA197" s="50" t="n">
        <v>1</v>
      </c>
      <c r="AB197" s="50" t="n">
        <v>0.543</v>
      </c>
      <c r="AC197" s="50" t="n">
        <v>1</v>
      </c>
      <c r="AD197" s="50" t="n">
        <v>0</v>
      </c>
      <c r="AE197" s="50" t="n">
        <v>1</v>
      </c>
      <c r="AF197" s="50" t="n">
        <v>1</v>
      </c>
      <c r="AG197" s="50" t="n">
        <v>103.7</v>
      </c>
      <c r="AH197" s="50" t="n">
        <v>0</v>
      </c>
      <c r="AI197" s="50" t="n">
        <v>1</v>
      </c>
      <c r="AJ197" s="50" t="n">
        <v>80.1</v>
      </c>
      <c r="AK197" s="50" t="n">
        <v>1</v>
      </c>
    </row>
    <row r="198" customFormat="false" ht="15" hidden="false" customHeight="false" outlineLevel="0" collapsed="false">
      <c r="A198" s="50" t="s">
        <v>887</v>
      </c>
      <c r="B198" s="50" t="s">
        <v>112</v>
      </c>
      <c r="C198" s="50" t="s">
        <v>179</v>
      </c>
      <c r="D198" s="50" t="n">
        <v>672695</v>
      </c>
      <c r="E198" s="50" t="n">
        <v>4</v>
      </c>
      <c r="F198" s="50" t="s">
        <v>53</v>
      </c>
      <c r="G198" s="50" t="n">
        <v>472</v>
      </c>
      <c r="H198" s="50" t="n">
        <v>184</v>
      </c>
      <c r="I198" s="50" t="n">
        <v>17</v>
      </c>
      <c r="J198" s="50" t="n">
        <v>238</v>
      </c>
      <c r="K198" s="50" t="n">
        <v>139</v>
      </c>
      <c r="L198" s="50" t="n">
        <v>8</v>
      </c>
      <c r="M198" s="50" t="n">
        <v>234</v>
      </c>
      <c r="N198" s="50" t="n">
        <v>45</v>
      </c>
      <c r="O198" s="50" t="n">
        <v>-2.03</v>
      </c>
      <c r="P198" s="50" t="n">
        <v>111</v>
      </c>
      <c r="Q198" s="50" t="n">
        <v>89</v>
      </c>
      <c r="R198" s="50" t="n">
        <v>21</v>
      </c>
      <c r="S198" s="50" t="n">
        <v>3</v>
      </c>
      <c r="T198" s="50" t="n">
        <v>3</v>
      </c>
      <c r="U198" s="50" t="n">
        <v>1</v>
      </c>
      <c r="V198" s="50" t="n">
        <v>18</v>
      </c>
      <c r="W198" s="50" t="n">
        <v>0</v>
      </c>
      <c r="X198" s="50" t="n">
        <v>2</v>
      </c>
      <c r="Y198" s="50" t="n">
        <v>14</v>
      </c>
      <c r="Z198" s="50" t="n">
        <v>35.75</v>
      </c>
      <c r="AA198" s="50" t="n">
        <v>108</v>
      </c>
      <c r="AB198" s="50" t="n">
        <v>34.54</v>
      </c>
      <c r="AC198" s="50" t="n">
        <v>79</v>
      </c>
      <c r="AD198" s="50" t="n">
        <v>2</v>
      </c>
      <c r="AE198" s="50" t="n">
        <v>20</v>
      </c>
      <c r="AF198" s="50" t="n">
        <v>78</v>
      </c>
      <c r="AG198" s="50" t="n">
        <v>6487.7</v>
      </c>
      <c r="AH198" s="50" t="n">
        <v>25</v>
      </c>
      <c r="AI198" s="50" t="n">
        <v>145</v>
      </c>
      <c r="AJ198" s="50" t="n">
        <v>9541.3</v>
      </c>
      <c r="AK198" s="50" t="n">
        <v>0</v>
      </c>
    </row>
    <row r="199" customFormat="false" ht="15" hidden="false" customHeight="false" outlineLevel="0" collapsed="false">
      <c r="A199" s="50" t="s">
        <v>887</v>
      </c>
      <c r="B199" s="50" t="s">
        <v>112</v>
      </c>
      <c r="C199" s="50" t="s">
        <v>179</v>
      </c>
      <c r="D199" s="50" t="n">
        <v>672695</v>
      </c>
      <c r="E199" s="50" t="n">
        <v>5</v>
      </c>
      <c r="F199" s="50" t="s">
        <v>54</v>
      </c>
      <c r="G199" s="50" t="n">
        <v>471</v>
      </c>
      <c r="H199" s="50" t="n">
        <v>191</v>
      </c>
      <c r="I199" s="50" t="n">
        <v>19</v>
      </c>
      <c r="J199" s="50" t="n">
        <v>247</v>
      </c>
      <c r="K199" s="50" t="n">
        <v>136</v>
      </c>
      <c r="L199" s="50" t="n">
        <v>11</v>
      </c>
      <c r="M199" s="50" t="n">
        <v>224</v>
      </c>
      <c r="N199" s="50" t="n">
        <v>55</v>
      </c>
      <c r="O199" s="50" t="n">
        <v>-3.62</v>
      </c>
      <c r="P199" s="50" t="n">
        <v>123</v>
      </c>
      <c r="Q199" s="50" t="n">
        <v>103</v>
      </c>
      <c r="R199" s="50" t="n">
        <v>22</v>
      </c>
      <c r="S199" s="50" t="n">
        <v>6</v>
      </c>
      <c r="T199" s="50" t="n">
        <v>0</v>
      </c>
      <c r="U199" s="50" t="n">
        <v>2</v>
      </c>
      <c r="V199" s="50" t="n">
        <v>15</v>
      </c>
      <c r="W199" s="50" t="n">
        <v>1</v>
      </c>
      <c r="X199" s="50" t="n">
        <v>3</v>
      </c>
      <c r="Y199" s="50" t="n">
        <v>16</v>
      </c>
      <c r="Z199" s="50" t="n">
        <v>35.3</v>
      </c>
      <c r="AA199" s="50" t="n">
        <v>122</v>
      </c>
      <c r="AB199" s="50" t="n">
        <v>39.554</v>
      </c>
      <c r="AC199" s="50" t="n">
        <v>91</v>
      </c>
      <c r="AD199" s="50" t="n">
        <v>4</v>
      </c>
      <c r="AE199" s="50" t="n">
        <v>33</v>
      </c>
      <c r="AF199" s="50" t="n">
        <v>91</v>
      </c>
      <c r="AG199" s="50" t="n">
        <v>7833</v>
      </c>
      <c r="AH199" s="50" t="n">
        <v>34</v>
      </c>
      <c r="AI199" s="50" t="n">
        <v>169</v>
      </c>
      <c r="AJ199" s="50" t="n">
        <v>11357</v>
      </c>
      <c r="AK199" s="50" t="n">
        <v>0</v>
      </c>
    </row>
    <row r="200" customFormat="false" ht="15" hidden="false" customHeight="false" outlineLevel="0" collapsed="false">
      <c r="A200" s="50" t="s">
        <v>887</v>
      </c>
      <c r="B200" s="50" t="s">
        <v>112</v>
      </c>
      <c r="C200" s="50" t="s">
        <v>179</v>
      </c>
      <c r="D200" s="50" t="n">
        <v>672695</v>
      </c>
      <c r="E200" s="50" t="n">
        <v>6</v>
      </c>
      <c r="F200" s="50" t="s">
        <v>55</v>
      </c>
      <c r="G200" s="50" t="n">
        <v>513</v>
      </c>
      <c r="H200" s="50" t="n">
        <v>189</v>
      </c>
      <c r="I200" s="50" t="n">
        <v>24</v>
      </c>
      <c r="J200" s="50" t="n">
        <v>240</v>
      </c>
      <c r="K200" s="50" t="n">
        <v>128</v>
      </c>
      <c r="L200" s="50" t="n">
        <v>9</v>
      </c>
      <c r="M200" s="50" t="n">
        <v>271</v>
      </c>
      <c r="N200" s="50" t="n">
        <v>60</v>
      </c>
      <c r="O200" s="50" t="n">
        <v>4.229</v>
      </c>
      <c r="P200" s="50" t="n">
        <v>112</v>
      </c>
      <c r="Q200" s="50" t="n">
        <v>91</v>
      </c>
      <c r="R200" s="50" t="n">
        <v>26</v>
      </c>
      <c r="S200" s="50" t="n">
        <v>3</v>
      </c>
      <c r="T200" s="50" t="n">
        <v>0</v>
      </c>
      <c r="U200" s="50" t="n">
        <v>2</v>
      </c>
      <c r="V200" s="50" t="n">
        <v>19</v>
      </c>
      <c r="W200" s="50" t="n">
        <v>1</v>
      </c>
      <c r="X200" s="50" t="n">
        <v>0</v>
      </c>
      <c r="Y200" s="50" t="n">
        <v>13</v>
      </c>
      <c r="Z200" s="50" t="n">
        <v>40.65</v>
      </c>
      <c r="AA200" s="50" t="n">
        <v>109</v>
      </c>
      <c r="AB200" s="50" t="n">
        <v>39.607</v>
      </c>
      <c r="AC200" s="50" t="n">
        <v>79</v>
      </c>
      <c r="AD200" s="50" t="n">
        <v>2</v>
      </c>
      <c r="AE200" s="50" t="n">
        <v>24</v>
      </c>
      <c r="AF200" s="50" t="n">
        <v>78</v>
      </c>
      <c r="AG200" s="50" t="n">
        <v>6718.4</v>
      </c>
      <c r="AH200" s="50" t="n">
        <v>32</v>
      </c>
      <c r="AI200" s="50" t="n">
        <v>166</v>
      </c>
      <c r="AJ200" s="50" t="n">
        <v>11207.9</v>
      </c>
      <c r="AK200" s="50" t="n">
        <v>0</v>
      </c>
    </row>
    <row r="201" customFormat="false" ht="15" hidden="false" customHeight="false" outlineLevel="0" collapsed="false">
      <c r="A201" s="50" t="s">
        <v>887</v>
      </c>
      <c r="B201" s="50" t="s">
        <v>112</v>
      </c>
      <c r="C201" s="50" t="s">
        <v>179</v>
      </c>
      <c r="D201" s="50" t="n">
        <v>672695</v>
      </c>
      <c r="E201" s="50" t="n">
        <v>7</v>
      </c>
      <c r="F201" s="50" t="s">
        <v>56</v>
      </c>
      <c r="G201" s="50" t="n">
        <v>474</v>
      </c>
      <c r="H201" s="50" t="n">
        <v>182</v>
      </c>
      <c r="I201" s="50" t="n">
        <v>22</v>
      </c>
      <c r="J201" s="50" t="n">
        <v>232</v>
      </c>
      <c r="K201" s="50" t="n">
        <v>137</v>
      </c>
      <c r="L201" s="50" t="n">
        <v>12</v>
      </c>
      <c r="M201" s="50" t="n">
        <v>242</v>
      </c>
      <c r="N201" s="50" t="n">
        <v>45</v>
      </c>
      <c r="O201" s="50" t="n">
        <v>3.886</v>
      </c>
      <c r="P201" s="50" t="n">
        <v>112</v>
      </c>
      <c r="Q201" s="50" t="n">
        <v>93</v>
      </c>
      <c r="R201" s="50" t="n">
        <v>18</v>
      </c>
      <c r="S201" s="50" t="n">
        <v>2</v>
      </c>
      <c r="T201" s="50" t="n">
        <v>1</v>
      </c>
      <c r="U201" s="50" t="n">
        <v>3</v>
      </c>
      <c r="V201" s="50" t="n">
        <v>16</v>
      </c>
      <c r="W201" s="50" t="n">
        <v>2</v>
      </c>
      <c r="X201" s="50" t="n">
        <v>0</v>
      </c>
      <c r="Y201" s="50" t="n">
        <v>13</v>
      </c>
      <c r="Z201" s="50" t="n">
        <v>33.5</v>
      </c>
      <c r="AA201" s="50" t="n">
        <v>111</v>
      </c>
      <c r="AB201" s="50" t="n">
        <v>32.956</v>
      </c>
      <c r="AC201" s="50" t="n">
        <v>81</v>
      </c>
      <c r="AD201" s="50" t="n">
        <v>2</v>
      </c>
      <c r="AE201" s="50" t="n">
        <v>17</v>
      </c>
      <c r="AF201" s="50" t="n">
        <v>81</v>
      </c>
      <c r="AG201" s="50" t="n">
        <v>6982</v>
      </c>
      <c r="AH201" s="50" t="n">
        <v>20</v>
      </c>
      <c r="AI201" s="50" t="n">
        <v>161</v>
      </c>
      <c r="AJ201" s="50" t="n">
        <v>10814.1</v>
      </c>
      <c r="AK201" s="50" t="n">
        <v>7</v>
      </c>
    </row>
    <row r="202" customFormat="false" ht="15" hidden="false" customHeight="false" outlineLevel="0" collapsed="false">
      <c r="A202" s="50" t="s">
        <v>887</v>
      </c>
      <c r="B202" s="50" t="s">
        <v>112</v>
      </c>
      <c r="C202" s="50" t="s">
        <v>179</v>
      </c>
      <c r="D202" s="50" t="n">
        <v>672695</v>
      </c>
      <c r="E202" s="50" t="n">
        <v>8</v>
      </c>
      <c r="F202" s="50" t="s">
        <v>57</v>
      </c>
      <c r="G202" s="50" t="n">
        <v>560</v>
      </c>
      <c r="H202" s="50" t="n">
        <v>220</v>
      </c>
      <c r="I202" s="50" t="n">
        <v>21</v>
      </c>
      <c r="J202" s="50" t="n">
        <v>285</v>
      </c>
      <c r="K202" s="50" t="n">
        <v>162</v>
      </c>
      <c r="L202" s="50" t="n">
        <v>10</v>
      </c>
      <c r="M202" s="50" t="n">
        <v>275</v>
      </c>
      <c r="N202" s="50" t="n">
        <v>58</v>
      </c>
      <c r="O202" s="50" t="n">
        <v>4.56</v>
      </c>
      <c r="P202" s="50" t="n">
        <v>122</v>
      </c>
      <c r="Q202" s="50" t="n">
        <v>107</v>
      </c>
      <c r="R202" s="50" t="n">
        <v>35</v>
      </c>
      <c r="S202" s="50" t="n">
        <v>4</v>
      </c>
      <c r="T202" s="50" t="n">
        <v>2</v>
      </c>
      <c r="U202" s="50" t="n">
        <v>1</v>
      </c>
      <c r="V202" s="50" t="n">
        <v>13</v>
      </c>
      <c r="W202" s="50" t="n">
        <v>0</v>
      </c>
      <c r="X202" s="50" t="n">
        <v>1</v>
      </c>
      <c r="Y202" s="50" t="n">
        <v>16</v>
      </c>
      <c r="Z202" s="50" t="n">
        <v>44.5</v>
      </c>
      <c r="AA202" s="50" t="n">
        <v>121</v>
      </c>
      <c r="AB202" s="50" t="n">
        <v>41.733</v>
      </c>
      <c r="AC202" s="50" t="n">
        <v>93</v>
      </c>
      <c r="AD202" s="50" t="n">
        <v>2</v>
      </c>
      <c r="AE202" s="50" t="n">
        <v>36</v>
      </c>
      <c r="AF202" s="50" t="n">
        <v>93</v>
      </c>
      <c r="AG202" s="50" t="n">
        <v>8130.8</v>
      </c>
      <c r="AH202" s="50" t="n">
        <v>45</v>
      </c>
      <c r="AI202" s="50" t="n">
        <v>191</v>
      </c>
      <c r="AJ202" s="50" t="n">
        <v>12937.5</v>
      </c>
      <c r="AK202" s="50" t="n">
        <v>4</v>
      </c>
    </row>
    <row r="203" customFormat="false" ht="15" hidden="false" customHeight="false" outlineLevel="0" collapsed="false">
      <c r="A203" s="50" t="s">
        <v>887</v>
      </c>
      <c r="B203" s="50" t="s">
        <v>112</v>
      </c>
      <c r="C203" s="50" t="s">
        <v>179</v>
      </c>
      <c r="D203" s="50" t="n">
        <v>672695</v>
      </c>
      <c r="E203" s="50" t="n">
        <v>9</v>
      </c>
      <c r="F203" s="50" t="s">
        <v>58</v>
      </c>
      <c r="G203" s="50" t="n">
        <v>395</v>
      </c>
      <c r="H203" s="50" t="n">
        <v>154</v>
      </c>
      <c r="I203" s="50" t="n">
        <v>13</v>
      </c>
      <c r="J203" s="50" t="n">
        <v>212</v>
      </c>
      <c r="K203" s="50" t="n">
        <v>119</v>
      </c>
      <c r="L203" s="50" t="n">
        <v>2</v>
      </c>
      <c r="M203" s="50" t="n">
        <v>183</v>
      </c>
      <c r="N203" s="50" t="n">
        <v>35</v>
      </c>
      <c r="O203" s="50" t="n">
        <v>4.324</v>
      </c>
      <c r="P203" s="50" t="n">
        <v>100</v>
      </c>
      <c r="Q203" s="50" t="n">
        <v>79</v>
      </c>
      <c r="R203" s="50" t="n">
        <v>25</v>
      </c>
      <c r="S203" s="50" t="n">
        <v>2</v>
      </c>
      <c r="T203" s="50" t="n">
        <v>3</v>
      </c>
      <c r="U203" s="50" t="n">
        <v>0</v>
      </c>
      <c r="V203" s="50" t="n">
        <v>15</v>
      </c>
      <c r="W203" s="50" t="n">
        <v>1</v>
      </c>
      <c r="X203" s="50" t="n">
        <v>2</v>
      </c>
      <c r="Y203" s="50" t="n">
        <v>14</v>
      </c>
      <c r="Z203" s="50" t="n">
        <v>36.5</v>
      </c>
      <c r="AA203" s="50" t="n">
        <v>97</v>
      </c>
      <c r="AB203" s="50" t="n">
        <v>33.884</v>
      </c>
      <c r="AC203" s="50" t="n">
        <v>70</v>
      </c>
      <c r="AD203" s="50" t="n">
        <v>3</v>
      </c>
      <c r="AE203" s="50" t="n">
        <v>27</v>
      </c>
      <c r="AF203" s="50" t="n">
        <v>70</v>
      </c>
      <c r="AG203" s="50" t="n">
        <v>5845.1</v>
      </c>
      <c r="AH203" s="50" t="n">
        <v>30</v>
      </c>
      <c r="AI203" s="50" t="n">
        <v>134</v>
      </c>
      <c r="AJ203" s="50" t="n">
        <v>9065.3</v>
      </c>
      <c r="AK203" s="50" t="n">
        <v>5</v>
      </c>
    </row>
    <row r="204" customFormat="false" ht="15" hidden="false" customHeight="false" outlineLevel="0" collapsed="false">
      <c r="A204" s="50" t="s">
        <v>888</v>
      </c>
      <c r="B204" s="50" t="s">
        <v>112</v>
      </c>
      <c r="C204" s="50" t="s">
        <v>180</v>
      </c>
      <c r="D204" s="50" t="n">
        <v>682998</v>
      </c>
      <c r="E204" s="50" t="n">
        <v>4</v>
      </c>
      <c r="F204" s="50" t="s">
        <v>53</v>
      </c>
      <c r="G204" s="50" t="n">
        <v>483</v>
      </c>
      <c r="H204" s="50" t="n">
        <v>214</v>
      </c>
      <c r="I204" s="50" t="n">
        <v>66</v>
      </c>
      <c r="J204" s="50" t="n">
        <v>205</v>
      </c>
      <c r="K204" s="50" t="n">
        <v>123</v>
      </c>
      <c r="L204" s="50" t="n">
        <v>29</v>
      </c>
      <c r="M204" s="50" t="n">
        <v>278</v>
      </c>
      <c r="N204" s="50" t="n">
        <v>91</v>
      </c>
      <c r="O204" s="50" t="n">
        <v>8.084</v>
      </c>
      <c r="P204" s="50" t="n">
        <v>116</v>
      </c>
      <c r="Q204" s="50" t="n">
        <v>98</v>
      </c>
      <c r="R204" s="50" t="n">
        <v>29</v>
      </c>
      <c r="S204" s="50" t="n">
        <v>7</v>
      </c>
      <c r="T204" s="50" t="n">
        <v>4</v>
      </c>
      <c r="U204" s="50" t="n">
        <v>4</v>
      </c>
      <c r="V204" s="50" t="n">
        <v>16</v>
      </c>
      <c r="W204" s="50" t="n">
        <v>1</v>
      </c>
      <c r="X204" s="50" t="n">
        <v>1</v>
      </c>
      <c r="Y204" s="50" t="n">
        <v>32</v>
      </c>
      <c r="Z204" s="50" t="n">
        <v>47.65</v>
      </c>
      <c r="AA204" s="50" t="n">
        <v>116</v>
      </c>
      <c r="AB204" s="50" t="n">
        <v>42.377</v>
      </c>
      <c r="AC204" s="50" t="n">
        <v>67</v>
      </c>
      <c r="AD204" s="50" t="n">
        <v>9</v>
      </c>
      <c r="AE204" s="50" t="n">
        <v>26</v>
      </c>
      <c r="AF204" s="50" t="n">
        <v>67</v>
      </c>
      <c r="AG204" s="50" t="n">
        <v>6013.7</v>
      </c>
      <c r="AH204" s="50" t="n">
        <v>24</v>
      </c>
      <c r="AI204" s="50" t="n">
        <v>167</v>
      </c>
      <c r="AJ204" s="50" t="n">
        <v>12558.5</v>
      </c>
      <c r="AK204" s="50" t="n">
        <v>94</v>
      </c>
    </row>
    <row r="205" customFormat="false" ht="15" hidden="false" customHeight="false" outlineLevel="0" collapsed="false">
      <c r="A205" s="50" t="s">
        <v>888</v>
      </c>
      <c r="B205" s="50" t="s">
        <v>112</v>
      </c>
      <c r="C205" s="50" t="s">
        <v>180</v>
      </c>
      <c r="D205" s="50" t="n">
        <v>682998</v>
      </c>
      <c r="E205" s="50" t="n">
        <v>5</v>
      </c>
      <c r="F205" s="50" t="s">
        <v>54</v>
      </c>
      <c r="G205" s="50" t="n">
        <v>435</v>
      </c>
      <c r="H205" s="50" t="n">
        <v>196</v>
      </c>
      <c r="I205" s="50" t="n">
        <v>44</v>
      </c>
      <c r="J205" s="50" t="n">
        <v>199</v>
      </c>
      <c r="K205" s="50" t="n">
        <v>128</v>
      </c>
      <c r="L205" s="50" t="n">
        <v>17</v>
      </c>
      <c r="M205" s="50" t="n">
        <v>235</v>
      </c>
      <c r="N205" s="50" t="n">
        <v>68</v>
      </c>
      <c r="O205" s="50" t="n">
        <v>7.995</v>
      </c>
      <c r="P205" s="50" t="n">
        <v>120</v>
      </c>
      <c r="Q205" s="50" t="n">
        <v>104</v>
      </c>
      <c r="R205" s="50" t="n">
        <v>29</v>
      </c>
      <c r="S205" s="50" t="n">
        <v>6</v>
      </c>
      <c r="T205" s="50" t="n">
        <v>4</v>
      </c>
      <c r="U205" s="50" t="n">
        <v>3</v>
      </c>
      <c r="V205" s="50" t="n">
        <v>14</v>
      </c>
      <c r="W205" s="50" t="n">
        <v>1</v>
      </c>
      <c r="X205" s="50" t="n">
        <v>1</v>
      </c>
      <c r="Y205" s="50" t="n">
        <v>21</v>
      </c>
      <c r="Z205" s="50" t="n">
        <v>44.1</v>
      </c>
      <c r="AA205" s="50" t="n">
        <v>119</v>
      </c>
      <c r="AB205" s="50" t="n">
        <v>44.075</v>
      </c>
      <c r="AC205" s="50" t="n">
        <v>84</v>
      </c>
      <c r="AD205" s="50" t="n">
        <v>10</v>
      </c>
      <c r="AE205" s="50" t="n">
        <v>48</v>
      </c>
      <c r="AF205" s="50" t="n">
        <v>84</v>
      </c>
      <c r="AG205" s="50" t="n">
        <v>7785</v>
      </c>
      <c r="AH205" s="50" t="n">
        <v>25</v>
      </c>
      <c r="AI205" s="50" t="n">
        <v>178</v>
      </c>
      <c r="AJ205" s="50" t="n">
        <v>13420.1</v>
      </c>
      <c r="AK205" s="50" t="n">
        <v>107</v>
      </c>
    </row>
    <row r="206" customFormat="false" ht="15" hidden="false" customHeight="false" outlineLevel="0" collapsed="false">
      <c r="A206" s="50" t="s">
        <v>888</v>
      </c>
      <c r="B206" s="50" t="s">
        <v>112</v>
      </c>
      <c r="C206" s="50" t="s">
        <v>180</v>
      </c>
      <c r="D206" s="50" t="n">
        <v>682998</v>
      </c>
      <c r="E206" s="50" t="n">
        <v>6</v>
      </c>
      <c r="F206" s="50" t="s">
        <v>55</v>
      </c>
      <c r="G206" s="50" t="n">
        <v>434</v>
      </c>
      <c r="H206" s="50" t="n">
        <v>217</v>
      </c>
      <c r="I206" s="50" t="n">
        <v>56</v>
      </c>
      <c r="J206" s="50" t="n">
        <v>212</v>
      </c>
      <c r="K206" s="50" t="n">
        <v>154</v>
      </c>
      <c r="L206" s="50" t="n">
        <v>37</v>
      </c>
      <c r="M206" s="50" t="n">
        <v>221</v>
      </c>
      <c r="N206" s="50" t="n">
        <v>63</v>
      </c>
      <c r="O206" s="50" t="n">
        <v>2.48</v>
      </c>
      <c r="P206" s="50" t="n">
        <v>114</v>
      </c>
      <c r="Q206" s="50" t="n">
        <v>103</v>
      </c>
      <c r="R206" s="50" t="n">
        <v>25</v>
      </c>
      <c r="S206" s="50" t="n">
        <v>4</v>
      </c>
      <c r="T206" s="50" t="n">
        <v>2</v>
      </c>
      <c r="U206" s="50" t="n">
        <v>6</v>
      </c>
      <c r="V206" s="50" t="n">
        <v>9</v>
      </c>
      <c r="W206" s="50" t="n">
        <v>2</v>
      </c>
      <c r="X206" s="50" t="n">
        <v>0</v>
      </c>
      <c r="Y206" s="50" t="n">
        <v>23</v>
      </c>
      <c r="Z206" s="50" t="n">
        <v>38.7</v>
      </c>
      <c r="AA206" s="50" t="n">
        <v>110</v>
      </c>
      <c r="AB206" s="50" t="n">
        <v>37.327</v>
      </c>
      <c r="AC206" s="50" t="n">
        <v>80</v>
      </c>
      <c r="AD206" s="50" t="n">
        <v>9</v>
      </c>
      <c r="AE206" s="50" t="n">
        <v>35</v>
      </c>
      <c r="AF206" s="50" t="n">
        <v>76</v>
      </c>
      <c r="AG206" s="50" t="n">
        <v>6989.6</v>
      </c>
      <c r="AH206" s="50" t="n">
        <v>22</v>
      </c>
      <c r="AI206" s="50" t="n">
        <v>196</v>
      </c>
      <c r="AJ206" s="50" t="n">
        <v>14919.9</v>
      </c>
      <c r="AK206" s="50" t="n">
        <v>132</v>
      </c>
    </row>
    <row r="207" customFormat="false" ht="15" hidden="false" customHeight="false" outlineLevel="0" collapsed="false">
      <c r="A207" s="50" t="s">
        <v>888</v>
      </c>
      <c r="B207" s="50" t="s">
        <v>112</v>
      </c>
      <c r="C207" s="50" t="s">
        <v>180</v>
      </c>
      <c r="D207" s="50" t="n">
        <v>682998</v>
      </c>
      <c r="E207" s="50" t="n">
        <v>7</v>
      </c>
      <c r="F207" s="50" t="s">
        <v>56</v>
      </c>
      <c r="G207" s="50" t="n">
        <v>455</v>
      </c>
      <c r="H207" s="50" t="n">
        <v>196</v>
      </c>
      <c r="I207" s="50" t="n">
        <v>45</v>
      </c>
      <c r="J207" s="50" t="n">
        <v>205</v>
      </c>
      <c r="K207" s="50" t="n">
        <v>130</v>
      </c>
      <c r="L207" s="50" t="n">
        <v>20</v>
      </c>
      <c r="M207" s="50" t="n">
        <v>246</v>
      </c>
      <c r="N207" s="50" t="n">
        <v>66</v>
      </c>
      <c r="O207" s="50" t="n">
        <v>-4.588</v>
      </c>
      <c r="P207" s="50" t="n">
        <v>109</v>
      </c>
      <c r="Q207" s="50" t="n">
        <v>92</v>
      </c>
      <c r="R207" s="50" t="n">
        <v>15</v>
      </c>
      <c r="S207" s="50" t="n">
        <v>5</v>
      </c>
      <c r="T207" s="50" t="n">
        <v>2</v>
      </c>
      <c r="U207" s="50" t="n">
        <v>2</v>
      </c>
      <c r="V207" s="50" t="n">
        <v>14</v>
      </c>
      <c r="W207" s="50" t="n">
        <v>2</v>
      </c>
      <c r="X207" s="50" t="n">
        <v>1</v>
      </c>
      <c r="Y207" s="50" t="n">
        <v>27</v>
      </c>
      <c r="Z207" s="50" t="n">
        <v>29.35</v>
      </c>
      <c r="AA207" s="50" t="n">
        <v>108</v>
      </c>
      <c r="AB207" s="50" t="n">
        <v>33.941</v>
      </c>
      <c r="AC207" s="50" t="n">
        <v>66</v>
      </c>
      <c r="AD207" s="50" t="n">
        <v>8</v>
      </c>
      <c r="AE207" s="50" t="n">
        <v>36</v>
      </c>
      <c r="AF207" s="50" t="n">
        <v>66</v>
      </c>
      <c r="AG207" s="50" t="n">
        <v>6110.7</v>
      </c>
      <c r="AH207" s="50" t="n">
        <v>18</v>
      </c>
      <c r="AI207" s="50" t="n">
        <v>180</v>
      </c>
      <c r="AJ207" s="50" t="n">
        <v>13548.6</v>
      </c>
      <c r="AK207" s="50" t="n">
        <v>98</v>
      </c>
    </row>
    <row r="208" customFormat="false" ht="15" hidden="false" customHeight="false" outlineLevel="0" collapsed="false">
      <c r="A208" s="50" t="s">
        <v>888</v>
      </c>
      <c r="B208" s="50" t="s">
        <v>112</v>
      </c>
      <c r="C208" s="50" t="s">
        <v>180</v>
      </c>
      <c r="D208" s="50" t="n">
        <v>682998</v>
      </c>
      <c r="E208" s="50" t="n">
        <v>8</v>
      </c>
      <c r="F208" s="50" t="s">
        <v>57</v>
      </c>
      <c r="G208" s="50" t="n">
        <v>507</v>
      </c>
      <c r="H208" s="50" t="n">
        <v>206</v>
      </c>
      <c r="I208" s="50" t="n">
        <v>43</v>
      </c>
      <c r="J208" s="50" t="n">
        <v>223</v>
      </c>
      <c r="K208" s="50" t="n">
        <v>128</v>
      </c>
      <c r="L208" s="50" t="n">
        <v>21</v>
      </c>
      <c r="M208" s="50" t="n">
        <v>280</v>
      </c>
      <c r="N208" s="50" t="n">
        <v>78</v>
      </c>
      <c r="O208" s="50" t="n">
        <v>2.085</v>
      </c>
      <c r="P208" s="50" t="n">
        <v>127</v>
      </c>
      <c r="Q208" s="50" t="n">
        <v>107</v>
      </c>
      <c r="R208" s="50" t="n">
        <v>25</v>
      </c>
      <c r="S208" s="50" t="n">
        <v>6</v>
      </c>
      <c r="T208" s="50" t="n">
        <v>4</v>
      </c>
      <c r="U208" s="50" t="n">
        <v>4</v>
      </c>
      <c r="V208" s="50" t="n">
        <v>16</v>
      </c>
      <c r="W208" s="50" t="n">
        <v>2</v>
      </c>
      <c r="X208" s="50" t="n">
        <v>2</v>
      </c>
      <c r="Y208" s="50" t="n">
        <v>24</v>
      </c>
      <c r="Z208" s="50" t="n">
        <v>43.7</v>
      </c>
      <c r="AA208" s="50" t="n">
        <v>126</v>
      </c>
      <c r="AB208" s="50" t="n">
        <v>42.39</v>
      </c>
      <c r="AC208" s="50" t="n">
        <v>85</v>
      </c>
      <c r="AD208" s="50" t="n">
        <v>9</v>
      </c>
      <c r="AE208" s="50" t="n">
        <v>37</v>
      </c>
      <c r="AF208" s="50" t="n">
        <v>85</v>
      </c>
      <c r="AG208" s="50" t="n">
        <v>7753.3</v>
      </c>
      <c r="AH208" s="50" t="n">
        <v>30</v>
      </c>
      <c r="AI208" s="50" t="n">
        <v>174</v>
      </c>
      <c r="AJ208" s="50" t="n">
        <v>13119.2</v>
      </c>
      <c r="AK208" s="50" t="n">
        <v>97</v>
      </c>
    </row>
    <row r="209" customFormat="false" ht="15" hidden="false" customHeight="false" outlineLevel="0" collapsed="false">
      <c r="A209" s="50" t="s">
        <v>888</v>
      </c>
      <c r="B209" s="50" t="s">
        <v>112</v>
      </c>
      <c r="C209" s="50" t="s">
        <v>180</v>
      </c>
      <c r="D209" s="50" t="n">
        <v>682998</v>
      </c>
      <c r="E209" s="50" t="n">
        <v>9</v>
      </c>
      <c r="F209" s="50" t="s">
        <v>58</v>
      </c>
      <c r="G209" s="50" t="n">
        <v>331</v>
      </c>
      <c r="H209" s="50" t="n">
        <v>171</v>
      </c>
      <c r="I209" s="50" t="n">
        <v>41</v>
      </c>
      <c r="J209" s="50" t="n">
        <v>160</v>
      </c>
      <c r="K209" s="50" t="n">
        <v>113</v>
      </c>
      <c r="L209" s="50" t="n">
        <v>19</v>
      </c>
      <c r="M209" s="50" t="n">
        <v>167</v>
      </c>
      <c r="N209" s="50" t="n">
        <v>58</v>
      </c>
      <c r="O209" s="50" t="n">
        <v>-2.088</v>
      </c>
      <c r="P209" s="50" t="n">
        <v>85</v>
      </c>
      <c r="Q209" s="50" t="n">
        <v>78</v>
      </c>
      <c r="R209" s="50" t="n">
        <v>16</v>
      </c>
      <c r="S209" s="50" t="n">
        <v>5</v>
      </c>
      <c r="T209" s="50" t="n">
        <v>1</v>
      </c>
      <c r="U209" s="50" t="n">
        <v>3</v>
      </c>
      <c r="V209" s="50" t="n">
        <v>4</v>
      </c>
      <c r="W209" s="50" t="n">
        <v>0</v>
      </c>
      <c r="X209" s="50" t="n">
        <v>3</v>
      </c>
      <c r="Y209" s="50" t="n">
        <v>24</v>
      </c>
      <c r="Z209" s="50" t="n">
        <v>22.25</v>
      </c>
      <c r="AA209" s="50" t="n">
        <v>83</v>
      </c>
      <c r="AB209" s="50" t="n">
        <v>25.41</v>
      </c>
      <c r="AC209" s="50" t="n">
        <v>57</v>
      </c>
      <c r="AD209" s="50" t="n">
        <v>8</v>
      </c>
      <c r="AE209" s="50" t="n">
        <v>27</v>
      </c>
      <c r="AF209" s="50" t="n">
        <v>56</v>
      </c>
      <c r="AG209" s="50" t="n">
        <v>5146.9</v>
      </c>
      <c r="AH209" s="50" t="n">
        <v>16</v>
      </c>
      <c r="AI209" s="50" t="n">
        <v>156</v>
      </c>
      <c r="AJ209" s="50" t="n">
        <v>11845.3</v>
      </c>
      <c r="AK209" s="50" t="n">
        <v>94</v>
      </c>
    </row>
    <row r="210" customFormat="false" ht="15" hidden="false" customHeight="false" outlineLevel="0" collapsed="false">
      <c r="A210" s="50" t="s">
        <v>889</v>
      </c>
      <c r="B210" s="50" t="s">
        <v>112</v>
      </c>
      <c r="C210" s="50" t="s">
        <v>181</v>
      </c>
      <c r="D210" s="50" t="n">
        <v>606466</v>
      </c>
      <c r="E210" s="50" t="n">
        <v>4</v>
      </c>
      <c r="F210" s="50" t="s">
        <v>53</v>
      </c>
      <c r="G210" s="50" t="n">
        <v>471</v>
      </c>
      <c r="H210" s="50" t="n">
        <v>233</v>
      </c>
      <c r="I210" s="50" t="n">
        <v>53</v>
      </c>
      <c r="J210" s="50" t="n">
        <v>218</v>
      </c>
      <c r="K210" s="50" t="n">
        <v>148</v>
      </c>
      <c r="L210" s="50" t="n">
        <v>18</v>
      </c>
      <c r="M210" s="50" t="n">
        <v>253</v>
      </c>
      <c r="N210" s="50" t="n">
        <v>85</v>
      </c>
      <c r="O210" s="50" t="n">
        <v>-2.561</v>
      </c>
      <c r="P210" s="50" t="n">
        <v>126</v>
      </c>
      <c r="Q210" s="50" t="n">
        <v>116</v>
      </c>
      <c r="R210" s="50" t="n">
        <v>27</v>
      </c>
      <c r="S210" s="50" t="n">
        <v>3</v>
      </c>
      <c r="T210" s="50" t="n">
        <v>0</v>
      </c>
      <c r="U210" s="50" t="n">
        <v>5</v>
      </c>
      <c r="V210" s="50" t="n">
        <v>10</v>
      </c>
      <c r="W210" s="50" t="n">
        <v>0</v>
      </c>
      <c r="X210" s="50" t="n">
        <v>0</v>
      </c>
      <c r="Y210" s="50" t="n">
        <v>23</v>
      </c>
      <c r="Z210" s="50" t="n">
        <v>37.85</v>
      </c>
      <c r="AA210" s="50" t="n">
        <v>126</v>
      </c>
      <c r="AB210" s="50" t="n">
        <v>46.443</v>
      </c>
      <c r="AC210" s="50" t="n">
        <v>93</v>
      </c>
      <c r="AD210" s="50" t="n">
        <v>9</v>
      </c>
      <c r="AE210" s="50" t="n">
        <v>45</v>
      </c>
      <c r="AF210" s="50" t="n">
        <v>93</v>
      </c>
      <c r="AG210" s="50" t="n">
        <v>8558.7</v>
      </c>
      <c r="AH210" s="50" t="n">
        <v>33</v>
      </c>
      <c r="AI210" s="50" t="n">
        <v>187</v>
      </c>
      <c r="AJ210" s="50" t="n">
        <v>13926.3</v>
      </c>
      <c r="AK210" s="50" t="n">
        <v>81</v>
      </c>
    </row>
    <row r="211" customFormat="false" ht="15" hidden="false" customHeight="false" outlineLevel="0" collapsed="false">
      <c r="A211" s="50" t="s">
        <v>889</v>
      </c>
      <c r="B211" s="50" t="s">
        <v>112</v>
      </c>
      <c r="C211" s="50" t="s">
        <v>181</v>
      </c>
      <c r="D211" s="50" t="n">
        <v>606466</v>
      </c>
      <c r="E211" s="50" t="n">
        <v>5</v>
      </c>
      <c r="F211" s="50" t="s">
        <v>54</v>
      </c>
      <c r="G211" s="50" t="n">
        <v>409</v>
      </c>
      <c r="H211" s="50" t="n">
        <v>197</v>
      </c>
      <c r="I211" s="50" t="n">
        <v>33</v>
      </c>
      <c r="J211" s="50" t="n">
        <v>189</v>
      </c>
      <c r="K211" s="50" t="n">
        <v>121</v>
      </c>
      <c r="L211" s="50" t="n">
        <v>7</v>
      </c>
      <c r="M211" s="50" t="n">
        <v>219</v>
      </c>
      <c r="N211" s="50" t="n">
        <v>76</v>
      </c>
      <c r="O211" s="50" t="n">
        <v>4.824</v>
      </c>
      <c r="P211" s="50" t="n">
        <v>116</v>
      </c>
      <c r="Q211" s="50" t="n">
        <v>105</v>
      </c>
      <c r="R211" s="50" t="n">
        <v>31</v>
      </c>
      <c r="S211" s="50" t="n">
        <v>8</v>
      </c>
      <c r="T211" s="50" t="n">
        <v>2</v>
      </c>
      <c r="U211" s="50" t="n">
        <v>4</v>
      </c>
      <c r="V211" s="50" t="n">
        <v>9</v>
      </c>
      <c r="W211" s="50" t="n">
        <v>0</v>
      </c>
      <c r="X211" s="50" t="n">
        <v>2</v>
      </c>
      <c r="Y211" s="50" t="n">
        <v>13</v>
      </c>
      <c r="Z211" s="50" t="n">
        <v>42.8</v>
      </c>
      <c r="AA211" s="50" t="n">
        <v>116</v>
      </c>
      <c r="AB211" s="50" t="n">
        <v>44.27</v>
      </c>
      <c r="AC211" s="50" t="n">
        <v>94</v>
      </c>
      <c r="AD211" s="50" t="n">
        <v>11</v>
      </c>
      <c r="AE211" s="50" t="n">
        <v>38</v>
      </c>
      <c r="AF211" s="50" t="n">
        <v>94</v>
      </c>
      <c r="AG211" s="50" t="n">
        <v>8295.7</v>
      </c>
      <c r="AH211" s="50" t="n">
        <v>31</v>
      </c>
      <c r="AI211" s="50" t="n">
        <v>176</v>
      </c>
      <c r="AJ211" s="50" t="n">
        <v>13079.8</v>
      </c>
      <c r="AK211" s="50" t="n">
        <v>76</v>
      </c>
    </row>
    <row r="212" customFormat="false" ht="15" hidden="false" customHeight="false" outlineLevel="0" collapsed="false">
      <c r="A212" s="50" t="s">
        <v>889</v>
      </c>
      <c r="B212" s="50" t="s">
        <v>112</v>
      </c>
      <c r="C212" s="50" t="s">
        <v>181</v>
      </c>
      <c r="D212" s="50" t="n">
        <v>606466</v>
      </c>
      <c r="E212" s="50" t="n">
        <v>6</v>
      </c>
      <c r="F212" s="50" t="s">
        <v>55</v>
      </c>
      <c r="G212" s="50" t="n">
        <v>402</v>
      </c>
      <c r="H212" s="50" t="n">
        <v>193</v>
      </c>
      <c r="I212" s="50" t="n">
        <v>32</v>
      </c>
      <c r="J212" s="50" t="n">
        <v>198</v>
      </c>
      <c r="K212" s="50" t="n">
        <v>142</v>
      </c>
      <c r="L212" s="50" t="n">
        <v>14</v>
      </c>
      <c r="M212" s="50" t="n">
        <v>204</v>
      </c>
      <c r="N212" s="50" t="n">
        <v>51</v>
      </c>
      <c r="O212" s="50" t="n">
        <v>7.295</v>
      </c>
      <c r="P212" s="50" t="n">
        <v>114</v>
      </c>
      <c r="Q212" s="50" t="n">
        <v>104</v>
      </c>
      <c r="R212" s="50" t="n">
        <v>28</v>
      </c>
      <c r="S212" s="50" t="n">
        <v>6</v>
      </c>
      <c r="T212" s="50" t="n">
        <v>0</v>
      </c>
      <c r="U212" s="50" t="n">
        <v>8</v>
      </c>
      <c r="V212" s="50" t="n">
        <v>7</v>
      </c>
      <c r="W212" s="50" t="n">
        <v>2</v>
      </c>
      <c r="X212" s="50" t="n">
        <v>1</v>
      </c>
      <c r="Y212" s="50" t="n">
        <v>12</v>
      </c>
      <c r="Z212" s="50" t="n">
        <v>42.4</v>
      </c>
      <c r="AA212" s="50" t="n">
        <v>111</v>
      </c>
      <c r="AB212" s="50" t="n">
        <v>42.995</v>
      </c>
      <c r="AC212" s="50" t="n">
        <v>93</v>
      </c>
      <c r="AD212" s="50" t="n">
        <v>12</v>
      </c>
      <c r="AE212" s="50" t="n">
        <v>47</v>
      </c>
      <c r="AF212" s="50" t="n">
        <v>90</v>
      </c>
      <c r="AG212" s="50" t="n">
        <v>8361.1</v>
      </c>
      <c r="AH212" s="50" t="n">
        <v>32</v>
      </c>
      <c r="AI212" s="50" t="n">
        <v>175</v>
      </c>
      <c r="AJ212" s="50" t="n">
        <v>13179.3</v>
      </c>
      <c r="AK212" s="50" t="n">
        <v>92</v>
      </c>
    </row>
    <row r="213" customFormat="false" ht="15" hidden="false" customHeight="false" outlineLevel="0" collapsed="false">
      <c r="A213" s="50" t="s">
        <v>889</v>
      </c>
      <c r="B213" s="50" t="s">
        <v>112</v>
      </c>
      <c r="C213" s="50" t="s">
        <v>181</v>
      </c>
      <c r="D213" s="50" t="n">
        <v>606466</v>
      </c>
      <c r="E213" s="50" t="n">
        <v>7</v>
      </c>
      <c r="F213" s="50" t="s">
        <v>56</v>
      </c>
      <c r="G213" s="50" t="n">
        <v>404</v>
      </c>
      <c r="H213" s="50" t="n">
        <v>196</v>
      </c>
      <c r="I213" s="50" t="n">
        <v>41</v>
      </c>
      <c r="J213" s="50" t="n">
        <v>183</v>
      </c>
      <c r="K213" s="50" t="n">
        <v>124</v>
      </c>
      <c r="L213" s="50" t="n">
        <v>15</v>
      </c>
      <c r="M213" s="50" t="n">
        <v>215</v>
      </c>
      <c r="N213" s="50" t="n">
        <v>72</v>
      </c>
      <c r="O213" s="50" t="n">
        <v>-6.497</v>
      </c>
      <c r="P213" s="50" t="n">
        <v>109</v>
      </c>
      <c r="Q213" s="50" t="n">
        <v>101</v>
      </c>
      <c r="R213" s="50" t="n">
        <v>22</v>
      </c>
      <c r="S213" s="50" t="n">
        <v>4</v>
      </c>
      <c r="T213" s="50" t="n">
        <v>1</v>
      </c>
      <c r="U213" s="50" t="n">
        <v>2</v>
      </c>
      <c r="V213" s="50" t="n">
        <v>6</v>
      </c>
      <c r="W213" s="50" t="n">
        <v>1</v>
      </c>
      <c r="X213" s="50" t="n">
        <v>1</v>
      </c>
      <c r="Y213" s="50" t="n">
        <v>21</v>
      </c>
      <c r="Z213" s="50" t="n">
        <v>27.6</v>
      </c>
      <c r="AA213" s="50" t="n">
        <v>107</v>
      </c>
      <c r="AB213" s="50" t="n">
        <v>28.898</v>
      </c>
      <c r="AC213" s="50" t="n">
        <v>81</v>
      </c>
      <c r="AD213" s="50" t="n">
        <v>5</v>
      </c>
      <c r="AE213" s="50" t="n">
        <v>27</v>
      </c>
      <c r="AF213" s="50" t="n">
        <v>81</v>
      </c>
      <c r="AG213" s="50" t="n">
        <v>7088.8</v>
      </c>
      <c r="AH213" s="50" t="n">
        <v>26</v>
      </c>
      <c r="AI213" s="50" t="n">
        <v>175</v>
      </c>
      <c r="AJ213" s="50" t="n">
        <v>13172.3</v>
      </c>
      <c r="AK213" s="50" t="n">
        <v>84</v>
      </c>
    </row>
    <row r="214" customFormat="false" ht="15" hidden="false" customHeight="false" outlineLevel="0" collapsed="false">
      <c r="A214" s="50" t="s">
        <v>889</v>
      </c>
      <c r="B214" s="50" t="s">
        <v>112</v>
      </c>
      <c r="C214" s="50" t="s">
        <v>181</v>
      </c>
      <c r="D214" s="50" t="n">
        <v>606466</v>
      </c>
      <c r="E214" s="50" t="n">
        <v>8</v>
      </c>
      <c r="F214" s="50" t="s">
        <v>57</v>
      </c>
      <c r="G214" s="50" t="n">
        <v>215</v>
      </c>
      <c r="H214" s="50" t="n">
        <v>94</v>
      </c>
      <c r="I214" s="50" t="n">
        <v>18</v>
      </c>
      <c r="J214" s="50" t="n">
        <v>95</v>
      </c>
      <c r="K214" s="50" t="n">
        <v>61</v>
      </c>
      <c r="L214" s="50" t="n">
        <v>5</v>
      </c>
      <c r="M214" s="50" t="n">
        <v>116</v>
      </c>
      <c r="N214" s="50" t="n">
        <v>33</v>
      </c>
      <c r="O214" s="50" t="n">
        <v>2.857</v>
      </c>
      <c r="P214" s="50" t="n">
        <v>58</v>
      </c>
      <c r="Q214" s="50" t="n">
        <v>46</v>
      </c>
      <c r="R214" s="50" t="n">
        <v>10</v>
      </c>
      <c r="S214" s="50" t="n">
        <v>2</v>
      </c>
      <c r="T214" s="50" t="n">
        <v>0</v>
      </c>
      <c r="U214" s="50" t="n">
        <v>2</v>
      </c>
      <c r="V214" s="50" t="n">
        <v>10</v>
      </c>
      <c r="W214" s="50" t="n">
        <v>2</v>
      </c>
      <c r="X214" s="50" t="n">
        <v>0</v>
      </c>
      <c r="Y214" s="50" t="n">
        <v>9</v>
      </c>
      <c r="Z214" s="50" t="n">
        <v>19.6</v>
      </c>
      <c r="AA214" s="50" t="n">
        <v>57</v>
      </c>
      <c r="AB214" s="50" t="n">
        <v>19.061</v>
      </c>
      <c r="AC214" s="50" t="n">
        <v>37</v>
      </c>
      <c r="AD214" s="50" t="n">
        <v>3</v>
      </c>
      <c r="AE214" s="50" t="n">
        <v>13</v>
      </c>
      <c r="AF214" s="50" t="n">
        <v>37</v>
      </c>
      <c r="AG214" s="50" t="n">
        <v>3206.4</v>
      </c>
      <c r="AH214" s="50" t="n">
        <v>14</v>
      </c>
      <c r="AI214" s="50" t="n">
        <v>87</v>
      </c>
      <c r="AJ214" s="50" t="n">
        <v>6551.1</v>
      </c>
      <c r="AK214" s="50" t="n">
        <v>50</v>
      </c>
    </row>
    <row r="215" customFormat="false" ht="15" hidden="false" customHeight="false" outlineLevel="0" collapsed="false">
      <c r="A215" s="50" t="s">
        <v>889</v>
      </c>
      <c r="B215" s="50" t="s">
        <v>112</v>
      </c>
      <c r="C215" s="50" t="s">
        <v>181</v>
      </c>
      <c r="D215" s="50" t="n">
        <v>606466</v>
      </c>
      <c r="E215" s="50" t="n">
        <v>9</v>
      </c>
      <c r="F215" s="50" t="s">
        <v>58</v>
      </c>
      <c r="G215" s="50" t="n">
        <v>381</v>
      </c>
      <c r="H215" s="50" t="n">
        <v>184</v>
      </c>
      <c r="I215" s="50" t="n">
        <v>21</v>
      </c>
      <c r="J215" s="50" t="n">
        <v>177</v>
      </c>
      <c r="K215" s="50" t="n">
        <v>122</v>
      </c>
      <c r="L215" s="50" t="n">
        <v>9</v>
      </c>
      <c r="M215" s="50" t="n">
        <v>196</v>
      </c>
      <c r="N215" s="50" t="n">
        <v>62</v>
      </c>
      <c r="O215" s="50" t="n">
        <v>-1.721</v>
      </c>
      <c r="P215" s="50" t="n">
        <v>101</v>
      </c>
      <c r="Q215" s="50" t="n">
        <v>90</v>
      </c>
      <c r="R215" s="50" t="n">
        <v>22</v>
      </c>
      <c r="S215" s="50" t="n">
        <v>8</v>
      </c>
      <c r="T215" s="50" t="n">
        <v>0</v>
      </c>
      <c r="U215" s="50" t="n">
        <v>1</v>
      </c>
      <c r="V215" s="50" t="n">
        <v>9</v>
      </c>
      <c r="W215" s="50" t="n">
        <v>1</v>
      </c>
      <c r="X215" s="50" t="n">
        <v>1</v>
      </c>
      <c r="Y215" s="50" t="n">
        <v>8</v>
      </c>
      <c r="Z215" s="50" t="n">
        <v>29.3</v>
      </c>
      <c r="AA215" s="50" t="n">
        <v>99</v>
      </c>
      <c r="AB215" s="50" t="n">
        <v>33.072</v>
      </c>
      <c r="AC215" s="50" t="n">
        <v>83</v>
      </c>
      <c r="AD215" s="50" t="n">
        <v>5</v>
      </c>
      <c r="AE215" s="50" t="n">
        <v>37</v>
      </c>
      <c r="AF215" s="50" t="n">
        <v>83</v>
      </c>
      <c r="AG215" s="50" t="n">
        <v>7522.4</v>
      </c>
      <c r="AH215" s="50" t="n">
        <v>24</v>
      </c>
      <c r="AI215" s="50" t="n">
        <v>162</v>
      </c>
      <c r="AJ215" s="50" t="n">
        <v>12120.5</v>
      </c>
      <c r="AK215" s="50" t="n">
        <v>79</v>
      </c>
    </row>
    <row r="216" customFormat="false" ht="15" hidden="false" customHeight="false" outlineLevel="0" collapsed="false">
      <c r="A216" s="50" t="s">
        <v>890</v>
      </c>
      <c r="B216" s="50" t="s">
        <v>112</v>
      </c>
      <c r="C216" s="50" t="s">
        <v>182</v>
      </c>
      <c r="D216" s="50" t="n">
        <v>571448</v>
      </c>
      <c r="E216" s="50" t="n">
        <v>4</v>
      </c>
      <c r="F216" s="50" t="s">
        <v>53</v>
      </c>
      <c r="G216" s="50" t="n">
        <v>418</v>
      </c>
      <c r="H216" s="50" t="n">
        <v>185</v>
      </c>
      <c r="I216" s="50" t="n">
        <v>45</v>
      </c>
      <c r="J216" s="50" t="n">
        <v>188</v>
      </c>
      <c r="K216" s="50" t="n">
        <v>111</v>
      </c>
      <c r="L216" s="50" t="n">
        <v>18</v>
      </c>
      <c r="M216" s="50" t="n">
        <v>230</v>
      </c>
      <c r="N216" s="50" t="n">
        <v>74</v>
      </c>
      <c r="O216" s="50" t="n">
        <v>2.821</v>
      </c>
      <c r="P216" s="50" t="n">
        <v>105</v>
      </c>
      <c r="Q216" s="50" t="n">
        <v>98</v>
      </c>
      <c r="R216" s="50" t="n">
        <v>27</v>
      </c>
      <c r="S216" s="50" t="n">
        <v>2</v>
      </c>
      <c r="T216" s="50" t="n">
        <v>0</v>
      </c>
      <c r="U216" s="50" t="n">
        <v>5</v>
      </c>
      <c r="V216" s="50" t="n">
        <v>6</v>
      </c>
      <c r="W216" s="50" t="n">
        <v>0</v>
      </c>
      <c r="X216" s="50" t="n">
        <v>1</v>
      </c>
      <c r="Y216" s="50" t="n">
        <v>20</v>
      </c>
      <c r="Z216" s="50" t="n">
        <v>34.7</v>
      </c>
      <c r="AA216" s="50" t="n">
        <v>105</v>
      </c>
      <c r="AB216" s="50" t="n">
        <v>32.176</v>
      </c>
      <c r="AC216" s="50" t="n">
        <v>79</v>
      </c>
      <c r="AD216" s="50" t="n">
        <v>6</v>
      </c>
      <c r="AE216" s="50" t="n">
        <v>20</v>
      </c>
      <c r="AF216" s="50" t="n">
        <v>79</v>
      </c>
      <c r="AG216" s="50" t="n">
        <v>6576</v>
      </c>
      <c r="AH216" s="50" t="n">
        <v>28</v>
      </c>
      <c r="AI216" s="50" t="n">
        <v>154</v>
      </c>
      <c r="AJ216" s="50" t="n">
        <v>10902.9</v>
      </c>
      <c r="AK216" s="50" t="n">
        <v>15</v>
      </c>
    </row>
    <row r="217" customFormat="false" ht="15" hidden="false" customHeight="false" outlineLevel="0" collapsed="false">
      <c r="A217" s="50" t="s">
        <v>890</v>
      </c>
      <c r="B217" s="50" t="s">
        <v>112</v>
      </c>
      <c r="C217" s="50" t="s">
        <v>182</v>
      </c>
      <c r="D217" s="50" t="n">
        <v>571448</v>
      </c>
      <c r="E217" s="50" t="n">
        <v>5</v>
      </c>
      <c r="F217" s="50" t="s">
        <v>54</v>
      </c>
      <c r="G217" s="50" t="n">
        <v>384</v>
      </c>
      <c r="H217" s="50" t="n">
        <v>174</v>
      </c>
      <c r="I217" s="50" t="n">
        <v>32</v>
      </c>
      <c r="J217" s="50" t="n">
        <v>179</v>
      </c>
      <c r="K217" s="50" t="n">
        <v>114</v>
      </c>
      <c r="L217" s="50" t="n">
        <v>14</v>
      </c>
      <c r="M217" s="50" t="n">
        <v>203</v>
      </c>
      <c r="N217" s="50" t="n">
        <v>60</v>
      </c>
      <c r="O217" s="50" t="n">
        <v>2.244</v>
      </c>
      <c r="P217" s="50" t="n">
        <v>95</v>
      </c>
      <c r="Q217" s="50" t="n">
        <v>77</v>
      </c>
      <c r="R217" s="50" t="n">
        <v>20</v>
      </c>
      <c r="S217" s="50" t="n">
        <v>9</v>
      </c>
      <c r="T217" s="50" t="n">
        <v>0</v>
      </c>
      <c r="U217" s="50" t="n">
        <v>2</v>
      </c>
      <c r="V217" s="50" t="n">
        <v>12</v>
      </c>
      <c r="W217" s="50" t="n">
        <v>5</v>
      </c>
      <c r="X217" s="50" t="n">
        <v>1</v>
      </c>
      <c r="Y217" s="50" t="n">
        <v>18</v>
      </c>
      <c r="Z217" s="50" t="n">
        <v>34.55</v>
      </c>
      <c r="AA217" s="50" t="n">
        <v>94</v>
      </c>
      <c r="AB217" s="50" t="n">
        <v>33.945</v>
      </c>
      <c r="AC217" s="50" t="n">
        <v>60</v>
      </c>
      <c r="AD217" s="50" t="n">
        <v>3</v>
      </c>
      <c r="AE217" s="50" t="n">
        <v>24</v>
      </c>
      <c r="AF217" s="50" t="n">
        <v>60</v>
      </c>
      <c r="AG217" s="50" t="n">
        <v>5321.8</v>
      </c>
      <c r="AH217" s="50" t="n">
        <v>26</v>
      </c>
      <c r="AI217" s="50" t="n">
        <v>153</v>
      </c>
      <c r="AJ217" s="50" t="n">
        <v>10950.2</v>
      </c>
      <c r="AK217" s="50" t="n">
        <v>30</v>
      </c>
    </row>
    <row r="218" customFormat="false" ht="15" hidden="false" customHeight="false" outlineLevel="0" collapsed="false">
      <c r="A218" s="50" t="s">
        <v>890</v>
      </c>
      <c r="B218" s="50" t="s">
        <v>112</v>
      </c>
      <c r="C218" s="50" t="s">
        <v>182</v>
      </c>
      <c r="D218" s="50" t="n">
        <v>571448</v>
      </c>
      <c r="E218" s="50" t="n">
        <v>6</v>
      </c>
      <c r="F218" s="50" t="s">
        <v>55</v>
      </c>
      <c r="G218" s="50" t="n">
        <v>422</v>
      </c>
      <c r="H218" s="50" t="n">
        <v>206</v>
      </c>
      <c r="I218" s="50" t="n">
        <v>44</v>
      </c>
      <c r="J218" s="50" t="n">
        <v>187</v>
      </c>
      <c r="K218" s="50" t="n">
        <v>126</v>
      </c>
      <c r="L218" s="50" t="n">
        <v>17</v>
      </c>
      <c r="M218" s="50" t="n">
        <v>232</v>
      </c>
      <c r="N218" s="50" t="n">
        <v>79</v>
      </c>
      <c r="O218" s="50" t="n">
        <v>-7.421</v>
      </c>
      <c r="P218" s="50" t="n">
        <v>106</v>
      </c>
      <c r="Q218" s="50" t="n">
        <v>97</v>
      </c>
      <c r="R218" s="50" t="n">
        <v>19</v>
      </c>
      <c r="S218" s="50" t="n">
        <v>4</v>
      </c>
      <c r="T218" s="50" t="n">
        <v>0</v>
      </c>
      <c r="U218" s="50" t="n">
        <v>2</v>
      </c>
      <c r="V218" s="50" t="n">
        <v>7</v>
      </c>
      <c r="W218" s="50" t="n">
        <v>1</v>
      </c>
      <c r="X218" s="50" t="n">
        <v>1</v>
      </c>
      <c r="Y218" s="50" t="n">
        <v>25</v>
      </c>
      <c r="Z218" s="50" t="n">
        <v>26.3</v>
      </c>
      <c r="AA218" s="50" t="n">
        <v>105</v>
      </c>
      <c r="AB218" s="50" t="n">
        <v>24.796</v>
      </c>
      <c r="AC218" s="50" t="n">
        <v>73</v>
      </c>
      <c r="AD218" s="50" t="n">
        <v>5</v>
      </c>
      <c r="AE218" s="50" t="n">
        <v>22</v>
      </c>
      <c r="AF218" s="50" t="n">
        <v>73</v>
      </c>
      <c r="AG218" s="50" t="n">
        <v>6141.1</v>
      </c>
      <c r="AH218" s="50" t="n">
        <v>23</v>
      </c>
      <c r="AI218" s="50" t="n">
        <v>182</v>
      </c>
      <c r="AJ218" s="50" t="n">
        <v>12986.2</v>
      </c>
      <c r="AK218" s="50" t="n">
        <v>28</v>
      </c>
    </row>
    <row r="219" customFormat="false" ht="15" hidden="false" customHeight="false" outlineLevel="0" collapsed="false">
      <c r="A219" s="50" t="s">
        <v>890</v>
      </c>
      <c r="B219" s="50" t="s">
        <v>112</v>
      </c>
      <c r="C219" s="50" t="s">
        <v>182</v>
      </c>
      <c r="D219" s="50" t="n">
        <v>571448</v>
      </c>
      <c r="E219" s="50" t="n">
        <v>7</v>
      </c>
      <c r="F219" s="50" t="s">
        <v>56</v>
      </c>
      <c r="G219" s="50" t="n">
        <v>393</v>
      </c>
      <c r="H219" s="50" t="n">
        <v>161</v>
      </c>
      <c r="I219" s="50" t="n">
        <v>37</v>
      </c>
      <c r="J219" s="50" t="n">
        <v>181</v>
      </c>
      <c r="K219" s="50" t="n">
        <v>108</v>
      </c>
      <c r="L219" s="50" t="n">
        <v>17</v>
      </c>
      <c r="M219" s="50" t="n">
        <v>208</v>
      </c>
      <c r="N219" s="50" t="n">
        <v>53</v>
      </c>
      <c r="O219" s="50" t="n">
        <v>3.502</v>
      </c>
      <c r="P219" s="50" t="n">
        <v>95</v>
      </c>
      <c r="Q219" s="50" t="n">
        <v>84</v>
      </c>
      <c r="R219" s="50" t="n">
        <v>20</v>
      </c>
      <c r="S219" s="50" t="n">
        <v>5</v>
      </c>
      <c r="T219" s="50" t="n">
        <v>0</v>
      </c>
      <c r="U219" s="50" t="n">
        <v>5</v>
      </c>
      <c r="V219" s="50" t="n">
        <v>11</v>
      </c>
      <c r="W219" s="50" t="n">
        <v>0</v>
      </c>
      <c r="X219" s="50" t="n">
        <v>0</v>
      </c>
      <c r="Y219" s="50" t="n">
        <v>22</v>
      </c>
      <c r="Z219" s="50" t="n">
        <v>32.25</v>
      </c>
      <c r="AA219" s="50" t="n">
        <v>94</v>
      </c>
      <c r="AB219" s="50" t="n">
        <v>27.911</v>
      </c>
      <c r="AC219" s="50" t="n">
        <v>62</v>
      </c>
      <c r="AD219" s="50" t="n">
        <v>5</v>
      </c>
      <c r="AE219" s="50" t="n">
        <v>24</v>
      </c>
      <c r="AF219" s="50" t="n">
        <v>62</v>
      </c>
      <c r="AG219" s="50" t="n">
        <v>5277.1</v>
      </c>
      <c r="AH219" s="50" t="n">
        <v>21</v>
      </c>
      <c r="AI219" s="50" t="n">
        <v>139</v>
      </c>
      <c r="AJ219" s="50" t="n">
        <v>9943.8</v>
      </c>
      <c r="AK219" s="50" t="n">
        <v>25</v>
      </c>
    </row>
    <row r="220" customFormat="false" ht="15" hidden="false" customHeight="false" outlineLevel="0" collapsed="false">
      <c r="A220" s="50" t="s">
        <v>890</v>
      </c>
      <c r="B220" s="50" t="s">
        <v>112</v>
      </c>
      <c r="C220" s="50" t="s">
        <v>182</v>
      </c>
      <c r="D220" s="50" t="n">
        <v>571448</v>
      </c>
      <c r="E220" s="50" t="n">
        <v>8</v>
      </c>
      <c r="F220" s="50" t="s">
        <v>57</v>
      </c>
      <c r="G220" s="50" t="n">
        <v>428</v>
      </c>
      <c r="H220" s="50" t="n">
        <v>204</v>
      </c>
      <c r="I220" s="50" t="n">
        <v>40</v>
      </c>
      <c r="J220" s="50" t="n">
        <v>202</v>
      </c>
      <c r="K220" s="50" t="n">
        <v>126</v>
      </c>
      <c r="L220" s="50" t="n">
        <v>18</v>
      </c>
      <c r="M220" s="50" t="n">
        <v>226</v>
      </c>
      <c r="N220" s="50" t="n">
        <v>78</v>
      </c>
      <c r="O220" s="50" t="n">
        <v>5.515</v>
      </c>
      <c r="P220" s="50" t="n">
        <v>103</v>
      </c>
      <c r="Q220" s="50" t="n">
        <v>94</v>
      </c>
      <c r="R220" s="50" t="n">
        <v>21</v>
      </c>
      <c r="S220" s="50" t="n">
        <v>1</v>
      </c>
      <c r="T220" s="50" t="n">
        <v>1</v>
      </c>
      <c r="U220" s="50" t="n">
        <v>7</v>
      </c>
      <c r="V220" s="50" t="n">
        <v>7</v>
      </c>
      <c r="W220" s="50" t="n">
        <v>1</v>
      </c>
      <c r="X220" s="50" t="n">
        <v>0</v>
      </c>
      <c r="Y220" s="50" t="n">
        <v>18</v>
      </c>
      <c r="Z220" s="50" t="n">
        <v>33.95</v>
      </c>
      <c r="AA220" s="50" t="n">
        <v>103</v>
      </c>
      <c r="AB220" s="50" t="n">
        <v>24.917</v>
      </c>
      <c r="AC220" s="50" t="n">
        <v>76</v>
      </c>
      <c r="AD220" s="50" t="n">
        <v>3</v>
      </c>
      <c r="AE220" s="50" t="n">
        <v>18</v>
      </c>
      <c r="AF220" s="50" t="n">
        <v>76</v>
      </c>
      <c r="AG220" s="50" t="n">
        <v>6366.9</v>
      </c>
      <c r="AH220" s="50" t="n">
        <v>16</v>
      </c>
      <c r="AI220" s="50" t="n">
        <v>181</v>
      </c>
      <c r="AJ220" s="50" t="n">
        <v>12900.2</v>
      </c>
      <c r="AK220" s="50" t="n">
        <v>28</v>
      </c>
    </row>
    <row r="221" customFormat="false" ht="15" hidden="false" customHeight="false" outlineLevel="0" collapsed="false">
      <c r="A221" s="50" t="s">
        <v>890</v>
      </c>
      <c r="B221" s="50" t="s">
        <v>112</v>
      </c>
      <c r="C221" s="50" t="s">
        <v>182</v>
      </c>
      <c r="D221" s="50" t="n">
        <v>571448</v>
      </c>
      <c r="E221" s="50" t="n">
        <v>9</v>
      </c>
      <c r="F221" s="50" t="s">
        <v>58</v>
      </c>
      <c r="G221" s="50" t="n">
        <v>344</v>
      </c>
      <c r="H221" s="50" t="n">
        <v>176</v>
      </c>
      <c r="I221" s="50" t="n">
        <v>45</v>
      </c>
      <c r="J221" s="50" t="n">
        <v>157</v>
      </c>
      <c r="K221" s="50" t="n">
        <v>110</v>
      </c>
      <c r="L221" s="50" t="n">
        <v>17</v>
      </c>
      <c r="M221" s="50" t="n">
        <v>187</v>
      </c>
      <c r="N221" s="50" t="n">
        <v>66</v>
      </c>
      <c r="O221" s="50" t="n">
        <v>15.825</v>
      </c>
      <c r="P221" s="50" t="n">
        <v>95</v>
      </c>
      <c r="Q221" s="50" t="n">
        <v>83</v>
      </c>
      <c r="R221" s="50" t="n">
        <v>29</v>
      </c>
      <c r="S221" s="50" t="n">
        <v>4</v>
      </c>
      <c r="T221" s="50" t="n">
        <v>0</v>
      </c>
      <c r="U221" s="50" t="n">
        <v>9</v>
      </c>
      <c r="V221" s="50" t="n">
        <v>9</v>
      </c>
      <c r="W221" s="50" t="n">
        <v>3</v>
      </c>
      <c r="X221" s="50" t="n">
        <v>0</v>
      </c>
      <c r="Y221" s="50" t="n">
        <v>17</v>
      </c>
      <c r="Z221" s="50" t="n">
        <v>45.8</v>
      </c>
      <c r="AA221" s="50" t="n">
        <v>95</v>
      </c>
      <c r="AB221" s="50" t="n">
        <v>35.383</v>
      </c>
      <c r="AC221" s="50" t="n">
        <v>66</v>
      </c>
      <c r="AD221" s="50" t="n">
        <v>7</v>
      </c>
      <c r="AE221" s="50" t="n">
        <v>22</v>
      </c>
      <c r="AF221" s="50" t="n">
        <v>66</v>
      </c>
      <c r="AG221" s="50" t="n">
        <v>5747.9</v>
      </c>
      <c r="AH221" s="50" t="n">
        <v>28</v>
      </c>
      <c r="AI221" s="50" t="n">
        <v>155</v>
      </c>
      <c r="AJ221" s="50" t="n">
        <v>11106.8</v>
      </c>
      <c r="AK221" s="50" t="n">
        <v>22</v>
      </c>
    </row>
    <row r="222" customFormat="false" ht="15" hidden="false" customHeight="false" outlineLevel="0" collapsed="false">
      <c r="A222" s="50" t="s">
        <v>891</v>
      </c>
      <c r="B222" s="50" t="s">
        <v>112</v>
      </c>
      <c r="C222" s="50" t="s">
        <v>183</v>
      </c>
      <c r="D222" s="50" t="n">
        <v>672515</v>
      </c>
      <c r="E222" s="50" t="n">
        <v>4</v>
      </c>
      <c r="F222" s="50" t="s">
        <v>53</v>
      </c>
      <c r="G222" s="50" t="n">
        <v>195</v>
      </c>
      <c r="H222" s="50" t="n">
        <v>91</v>
      </c>
      <c r="I222" s="50" t="n">
        <v>22</v>
      </c>
      <c r="J222" s="50" t="n">
        <v>78</v>
      </c>
      <c r="K222" s="50" t="n">
        <v>45</v>
      </c>
      <c r="L222" s="50" t="n">
        <v>8</v>
      </c>
      <c r="M222" s="50" t="n">
        <v>117</v>
      </c>
      <c r="N222" s="50" t="n">
        <v>46</v>
      </c>
      <c r="O222" s="50" t="n">
        <v>-0.628</v>
      </c>
      <c r="P222" s="50" t="n">
        <v>45</v>
      </c>
      <c r="Q222" s="50" t="n">
        <v>40</v>
      </c>
      <c r="R222" s="50" t="n">
        <v>11</v>
      </c>
      <c r="S222" s="50" t="n">
        <v>5</v>
      </c>
      <c r="T222" s="50" t="n">
        <v>0</v>
      </c>
      <c r="U222" s="50" t="n">
        <v>0</v>
      </c>
      <c r="V222" s="50" t="n">
        <v>3</v>
      </c>
      <c r="W222" s="50" t="n">
        <v>1</v>
      </c>
      <c r="X222" s="50" t="n">
        <v>1</v>
      </c>
      <c r="Y222" s="50" t="n">
        <v>8</v>
      </c>
      <c r="Z222" s="50" t="n">
        <v>14.45</v>
      </c>
      <c r="AA222" s="50" t="n">
        <v>45</v>
      </c>
      <c r="AB222" s="50" t="n">
        <v>15.097</v>
      </c>
      <c r="AC222" s="50" t="n">
        <v>33</v>
      </c>
      <c r="AD222" s="50" t="n">
        <v>3</v>
      </c>
      <c r="AE222" s="50" t="n">
        <v>14</v>
      </c>
      <c r="AF222" s="50" t="n">
        <v>33</v>
      </c>
      <c r="AG222" s="50" t="n">
        <v>2885.5</v>
      </c>
      <c r="AH222" s="50" t="n">
        <v>12</v>
      </c>
      <c r="AI222" s="50" t="n">
        <v>81</v>
      </c>
      <c r="AJ222" s="50" t="n">
        <v>5835.5</v>
      </c>
      <c r="AK222" s="50" t="n">
        <v>22</v>
      </c>
    </row>
    <row r="223" customFormat="false" ht="15" hidden="false" customHeight="false" outlineLevel="0" collapsed="false">
      <c r="A223" s="50" t="s">
        <v>891</v>
      </c>
      <c r="B223" s="50" t="s">
        <v>112</v>
      </c>
      <c r="C223" s="50" t="s">
        <v>183</v>
      </c>
      <c r="D223" s="50" t="n">
        <v>672515</v>
      </c>
      <c r="E223" s="50" t="n">
        <v>5</v>
      </c>
      <c r="F223" s="50" t="s">
        <v>54</v>
      </c>
      <c r="G223" s="50" t="n">
        <v>370</v>
      </c>
      <c r="H223" s="50" t="n">
        <v>165</v>
      </c>
      <c r="I223" s="50" t="n">
        <v>26</v>
      </c>
      <c r="J223" s="50" t="n">
        <v>179</v>
      </c>
      <c r="K223" s="50" t="n">
        <v>102</v>
      </c>
      <c r="L223" s="50" t="n">
        <v>8</v>
      </c>
      <c r="M223" s="50" t="n">
        <v>190</v>
      </c>
      <c r="N223" s="50" t="n">
        <v>63</v>
      </c>
      <c r="O223" s="50" t="n">
        <v>-0.805</v>
      </c>
      <c r="P223" s="50" t="n">
        <v>87</v>
      </c>
      <c r="Q223" s="50" t="n">
        <v>77</v>
      </c>
      <c r="R223" s="50" t="n">
        <v>20</v>
      </c>
      <c r="S223" s="50" t="n">
        <v>3</v>
      </c>
      <c r="T223" s="50" t="n">
        <v>0</v>
      </c>
      <c r="U223" s="50" t="n">
        <v>3</v>
      </c>
      <c r="V223" s="50" t="n">
        <v>8</v>
      </c>
      <c r="W223" s="50" t="n">
        <v>0</v>
      </c>
      <c r="X223" s="50" t="n">
        <v>2</v>
      </c>
      <c r="Y223" s="50" t="n">
        <v>19</v>
      </c>
      <c r="Z223" s="50" t="n">
        <v>27.95</v>
      </c>
      <c r="AA223" s="50" t="n">
        <v>87</v>
      </c>
      <c r="AB223" s="50" t="n">
        <v>31.417</v>
      </c>
      <c r="AC223" s="50" t="n">
        <v>60</v>
      </c>
      <c r="AD223" s="50" t="n">
        <v>8</v>
      </c>
      <c r="AE223" s="50" t="n">
        <v>26</v>
      </c>
      <c r="AF223" s="50" t="n">
        <v>60</v>
      </c>
      <c r="AG223" s="50" t="n">
        <v>5393.1</v>
      </c>
      <c r="AH223" s="50" t="n">
        <v>27</v>
      </c>
      <c r="AI223" s="50" t="n">
        <v>144</v>
      </c>
      <c r="AJ223" s="50" t="n">
        <v>10255.6</v>
      </c>
      <c r="AK223" s="50" t="n">
        <v>30</v>
      </c>
    </row>
    <row r="224" customFormat="false" ht="15" hidden="false" customHeight="false" outlineLevel="0" collapsed="false">
      <c r="A224" s="50" t="s">
        <v>891</v>
      </c>
      <c r="B224" s="50" t="s">
        <v>112</v>
      </c>
      <c r="C224" s="50" t="s">
        <v>183</v>
      </c>
      <c r="D224" s="50" t="n">
        <v>672515</v>
      </c>
      <c r="E224" s="50" t="n">
        <v>6</v>
      </c>
      <c r="F224" s="50" t="s">
        <v>55</v>
      </c>
      <c r="G224" s="50" t="n">
        <v>413</v>
      </c>
      <c r="H224" s="50" t="n">
        <v>156</v>
      </c>
      <c r="I224" s="50" t="n">
        <v>14</v>
      </c>
      <c r="J224" s="50" t="n">
        <v>194</v>
      </c>
      <c r="K224" s="50" t="n">
        <v>95</v>
      </c>
      <c r="L224" s="50" t="n">
        <v>3</v>
      </c>
      <c r="M224" s="50" t="n">
        <v>212</v>
      </c>
      <c r="N224" s="50" t="n">
        <v>58</v>
      </c>
      <c r="O224" s="50" t="n">
        <v>6.528</v>
      </c>
      <c r="P224" s="50" t="n">
        <v>96</v>
      </c>
      <c r="Q224" s="50" t="n">
        <v>78</v>
      </c>
      <c r="R224" s="50" t="n">
        <v>24</v>
      </c>
      <c r="S224" s="50" t="n">
        <v>4</v>
      </c>
      <c r="T224" s="50" t="n">
        <v>0</v>
      </c>
      <c r="U224" s="50" t="n">
        <v>3</v>
      </c>
      <c r="V224" s="50" t="n">
        <v>15</v>
      </c>
      <c r="W224" s="50" t="n">
        <v>2</v>
      </c>
      <c r="X224" s="50" t="n">
        <v>1</v>
      </c>
      <c r="Y224" s="50" t="n">
        <v>9</v>
      </c>
      <c r="Z224" s="50" t="n">
        <v>38.2</v>
      </c>
      <c r="AA224" s="50" t="n">
        <v>94</v>
      </c>
      <c r="AB224" s="50" t="n">
        <v>37.708</v>
      </c>
      <c r="AC224" s="50" t="n">
        <v>70</v>
      </c>
      <c r="AD224" s="50" t="n">
        <v>3</v>
      </c>
      <c r="AE224" s="50" t="n">
        <v>34</v>
      </c>
      <c r="AF224" s="50" t="n">
        <v>69</v>
      </c>
      <c r="AG224" s="50" t="n">
        <v>6331.9</v>
      </c>
      <c r="AH224" s="50" t="n">
        <v>21</v>
      </c>
      <c r="AI224" s="50" t="n">
        <v>140</v>
      </c>
      <c r="AJ224" s="50" t="n">
        <v>10026</v>
      </c>
      <c r="AK224" s="50" t="n">
        <v>30</v>
      </c>
    </row>
    <row r="225" customFormat="false" ht="15" hidden="false" customHeight="false" outlineLevel="0" collapsed="false">
      <c r="A225" s="50" t="s">
        <v>891</v>
      </c>
      <c r="B225" s="50" t="s">
        <v>112</v>
      </c>
      <c r="C225" s="50" t="s">
        <v>183</v>
      </c>
      <c r="D225" s="50" t="n">
        <v>672515</v>
      </c>
      <c r="E225" s="50" t="n">
        <v>7</v>
      </c>
      <c r="F225" s="50" t="s">
        <v>56</v>
      </c>
      <c r="G225" s="50" t="n">
        <v>503</v>
      </c>
      <c r="H225" s="50" t="n">
        <v>203</v>
      </c>
      <c r="I225" s="50" t="n">
        <v>26</v>
      </c>
      <c r="J225" s="50" t="n">
        <v>240</v>
      </c>
      <c r="K225" s="50" t="n">
        <v>133</v>
      </c>
      <c r="L225" s="50" t="n">
        <v>12</v>
      </c>
      <c r="M225" s="50" t="n">
        <v>262</v>
      </c>
      <c r="N225" s="50" t="n">
        <v>70</v>
      </c>
      <c r="O225" s="50" t="n">
        <v>6.989</v>
      </c>
      <c r="P225" s="50" t="n">
        <v>112</v>
      </c>
      <c r="Q225" s="50" t="n">
        <v>94</v>
      </c>
      <c r="R225" s="50" t="n">
        <v>34</v>
      </c>
      <c r="S225" s="50" t="n">
        <v>6</v>
      </c>
      <c r="T225" s="50" t="n">
        <v>0</v>
      </c>
      <c r="U225" s="50" t="n">
        <v>2</v>
      </c>
      <c r="V225" s="50" t="n">
        <v>14</v>
      </c>
      <c r="W225" s="50" t="n">
        <v>1</v>
      </c>
      <c r="X225" s="50" t="n">
        <v>3</v>
      </c>
      <c r="Y225" s="50" t="n">
        <v>14</v>
      </c>
      <c r="Z225" s="50" t="n">
        <v>44.7</v>
      </c>
      <c r="AA225" s="50" t="n">
        <v>111</v>
      </c>
      <c r="AB225" s="50" t="n">
        <v>43.646</v>
      </c>
      <c r="AC225" s="50" t="n">
        <v>83</v>
      </c>
      <c r="AD225" s="50" t="n">
        <v>5</v>
      </c>
      <c r="AE225" s="50" t="n">
        <v>32</v>
      </c>
      <c r="AF225" s="50" t="n">
        <v>83</v>
      </c>
      <c r="AG225" s="50" t="n">
        <v>7358.6</v>
      </c>
      <c r="AH225" s="50" t="n">
        <v>36</v>
      </c>
      <c r="AI225" s="50" t="n">
        <v>181</v>
      </c>
      <c r="AJ225" s="50" t="n">
        <v>12975.5</v>
      </c>
      <c r="AK225" s="50" t="n">
        <v>41</v>
      </c>
    </row>
    <row r="226" customFormat="false" ht="15" hidden="false" customHeight="false" outlineLevel="0" collapsed="false">
      <c r="A226" s="50" t="s">
        <v>891</v>
      </c>
      <c r="B226" s="50" t="s">
        <v>112</v>
      </c>
      <c r="C226" s="50" t="s">
        <v>183</v>
      </c>
      <c r="D226" s="50" t="n">
        <v>672515</v>
      </c>
      <c r="E226" s="50" t="n">
        <v>8</v>
      </c>
      <c r="F226" s="50" t="s">
        <v>57</v>
      </c>
      <c r="G226" s="50" t="n">
        <v>526</v>
      </c>
      <c r="H226" s="50" t="n">
        <v>213</v>
      </c>
      <c r="I226" s="50" t="n">
        <v>26</v>
      </c>
      <c r="J226" s="50" t="n">
        <v>235</v>
      </c>
      <c r="K226" s="50" t="n">
        <v>132</v>
      </c>
      <c r="L226" s="50" t="n">
        <v>6</v>
      </c>
      <c r="M226" s="50" t="n">
        <v>291</v>
      </c>
      <c r="N226" s="50" t="n">
        <v>81</v>
      </c>
      <c r="O226" s="50" t="n">
        <v>3.214</v>
      </c>
      <c r="P226" s="50" t="n">
        <v>113</v>
      </c>
      <c r="Q226" s="50" t="n">
        <v>100</v>
      </c>
      <c r="R226" s="50" t="n">
        <v>29</v>
      </c>
      <c r="S226" s="50" t="n">
        <v>11</v>
      </c>
      <c r="T226" s="50" t="n">
        <v>1</v>
      </c>
      <c r="U226" s="50" t="n">
        <v>3</v>
      </c>
      <c r="V226" s="50" t="n">
        <v>11</v>
      </c>
      <c r="W226" s="50" t="n">
        <v>0</v>
      </c>
      <c r="X226" s="50" t="n">
        <v>2</v>
      </c>
      <c r="Y226" s="50" t="n">
        <v>18</v>
      </c>
      <c r="Z226" s="50" t="n">
        <v>41.65</v>
      </c>
      <c r="AA226" s="50" t="n">
        <v>113</v>
      </c>
      <c r="AB226" s="50" t="n">
        <v>36.629</v>
      </c>
      <c r="AC226" s="50" t="n">
        <v>84</v>
      </c>
      <c r="AD226" s="50" t="n">
        <v>7</v>
      </c>
      <c r="AE226" s="50" t="n">
        <v>35</v>
      </c>
      <c r="AF226" s="50" t="n">
        <v>84</v>
      </c>
      <c r="AG226" s="50" t="n">
        <v>7418</v>
      </c>
      <c r="AH226" s="50" t="n">
        <v>31</v>
      </c>
      <c r="AI226" s="50" t="n">
        <v>189</v>
      </c>
      <c r="AJ226" s="50" t="n">
        <v>13635.9</v>
      </c>
      <c r="AK226" s="50" t="n">
        <v>44</v>
      </c>
    </row>
    <row r="227" customFormat="false" ht="15" hidden="false" customHeight="false" outlineLevel="0" collapsed="false">
      <c r="A227" s="50" t="s">
        <v>891</v>
      </c>
      <c r="B227" s="50" t="s">
        <v>112</v>
      </c>
      <c r="C227" s="50" t="s">
        <v>183</v>
      </c>
      <c r="D227" s="50" t="n">
        <v>672515</v>
      </c>
      <c r="E227" s="50" t="n">
        <v>9</v>
      </c>
      <c r="F227" s="50" t="s">
        <v>58</v>
      </c>
      <c r="G227" s="50" t="n">
        <v>384</v>
      </c>
      <c r="H227" s="50" t="n">
        <v>154</v>
      </c>
      <c r="I227" s="50" t="n">
        <v>23</v>
      </c>
      <c r="J227" s="50" t="n">
        <v>186</v>
      </c>
      <c r="K227" s="50" t="n">
        <v>107</v>
      </c>
      <c r="L227" s="50" t="n">
        <v>12</v>
      </c>
      <c r="M227" s="50" t="n">
        <v>198</v>
      </c>
      <c r="N227" s="50" t="n">
        <v>47</v>
      </c>
      <c r="O227" s="50" t="n">
        <v>8.966</v>
      </c>
      <c r="P227" s="50" t="n">
        <v>96</v>
      </c>
      <c r="Q227" s="50" t="n">
        <v>84</v>
      </c>
      <c r="R227" s="50" t="n">
        <v>29</v>
      </c>
      <c r="S227" s="50" t="n">
        <v>4</v>
      </c>
      <c r="T227" s="50" t="n">
        <v>0</v>
      </c>
      <c r="U227" s="50" t="n">
        <v>5</v>
      </c>
      <c r="V227" s="50" t="n">
        <v>10</v>
      </c>
      <c r="W227" s="50" t="n">
        <v>1</v>
      </c>
      <c r="X227" s="50" t="n">
        <v>1</v>
      </c>
      <c r="Y227" s="50" t="n">
        <v>12</v>
      </c>
      <c r="Z227" s="50" t="n">
        <v>40.7</v>
      </c>
      <c r="AA227" s="50" t="n">
        <v>96</v>
      </c>
      <c r="AB227" s="50" t="n">
        <v>33.852</v>
      </c>
      <c r="AC227" s="50" t="n">
        <v>73</v>
      </c>
      <c r="AD227" s="50" t="n">
        <v>5</v>
      </c>
      <c r="AE227" s="50" t="n">
        <v>29</v>
      </c>
      <c r="AF227" s="50" t="n">
        <v>73</v>
      </c>
      <c r="AG227" s="50" t="n">
        <v>6522.4</v>
      </c>
      <c r="AH227" s="50" t="n">
        <v>23</v>
      </c>
      <c r="AI227" s="50" t="n">
        <v>137</v>
      </c>
      <c r="AJ227" s="50" t="n">
        <v>9866.1</v>
      </c>
      <c r="AK227" s="50" t="n">
        <v>36</v>
      </c>
    </row>
    <row r="228" customFormat="false" ht="15" hidden="false" customHeight="false" outlineLevel="0" collapsed="false">
      <c r="A228" s="50" t="s">
        <v>892</v>
      </c>
      <c r="B228" s="50" t="s">
        <v>112</v>
      </c>
      <c r="C228" s="50" t="s">
        <v>184</v>
      </c>
      <c r="D228" s="50" t="n">
        <v>545121</v>
      </c>
      <c r="E228" s="50" t="n">
        <v>4</v>
      </c>
      <c r="F228" s="50" t="s">
        <v>53</v>
      </c>
      <c r="G228" s="50" t="n">
        <v>311</v>
      </c>
      <c r="H228" s="50" t="n">
        <v>154</v>
      </c>
      <c r="I228" s="50" t="n">
        <v>21</v>
      </c>
      <c r="J228" s="50" t="n">
        <v>149</v>
      </c>
      <c r="K228" s="50" t="n">
        <v>91</v>
      </c>
      <c r="L228" s="50" t="n">
        <v>8</v>
      </c>
      <c r="M228" s="50" t="n">
        <v>162</v>
      </c>
      <c r="N228" s="50" t="n">
        <v>63</v>
      </c>
      <c r="O228" s="50" t="n">
        <v>9.853</v>
      </c>
      <c r="P228" s="50" t="n">
        <v>95</v>
      </c>
      <c r="Q228" s="50" t="n">
        <v>90</v>
      </c>
      <c r="R228" s="50" t="n">
        <v>34</v>
      </c>
      <c r="S228" s="50" t="n">
        <v>6</v>
      </c>
      <c r="T228" s="50" t="n">
        <v>2</v>
      </c>
      <c r="U228" s="50" t="n">
        <v>6</v>
      </c>
      <c r="V228" s="50" t="n">
        <v>3</v>
      </c>
      <c r="W228" s="50" t="n">
        <v>0</v>
      </c>
      <c r="X228" s="50" t="n">
        <v>0</v>
      </c>
      <c r="Y228" s="50" t="n">
        <v>11</v>
      </c>
      <c r="Z228" s="50" t="n">
        <v>43.5</v>
      </c>
      <c r="AA228" s="50" t="n">
        <v>94</v>
      </c>
      <c r="AB228" s="50" t="n">
        <v>36.838</v>
      </c>
      <c r="AC228" s="50" t="n">
        <v>80</v>
      </c>
      <c r="AD228" s="50" t="n">
        <v>5</v>
      </c>
      <c r="AE228" s="50" t="n">
        <v>28</v>
      </c>
      <c r="AF228" s="50" t="n">
        <v>80</v>
      </c>
      <c r="AG228" s="50" t="n">
        <v>6839.4</v>
      </c>
      <c r="AH228" s="50" t="n">
        <v>32</v>
      </c>
      <c r="AI228" s="50" t="n">
        <v>119</v>
      </c>
      <c r="AJ228" s="50" t="n">
        <v>8406.4</v>
      </c>
      <c r="AK228" s="50" t="n">
        <v>15</v>
      </c>
    </row>
    <row r="229" customFormat="false" ht="15" hidden="false" customHeight="false" outlineLevel="0" collapsed="false">
      <c r="A229" s="50" t="s">
        <v>892</v>
      </c>
      <c r="B229" s="50" t="s">
        <v>112</v>
      </c>
      <c r="C229" s="50" t="s">
        <v>184</v>
      </c>
      <c r="D229" s="50" t="n">
        <v>545121</v>
      </c>
      <c r="E229" s="50" t="n">
        <v>5</v>
      </c>
      <c r="F229" s="50" t="s">
        <v>54</v>
      </c>
      <c r="G229" s="50" t="n">
        <v>414</v>
      </c>
      <c r="H229" s="50" t="n">
        <v>214</v>
      </c>
      <c r="I229" s="50" t="n">
        <v>28</v>
      </c>
      <c r="J229" s="50" t="n">
        <v>196</v>
      </c>
      <c r="K229" s="50" t="n">
        <v>122</v>
      </c>
      <c r="L229" s="50" t="n">
        <v>8</v>
      </c>
      <c r="M229" s="50" t="n">
        <v>212</v>
      </c>
      <c r="N229" s="50" t="n">
        <v>92</v>
      </c>
      <c r="O229" s="50" t="n">
        <v>-6.29</v>
      </c>
      <c r="P229" s="50" t="n">
        <v>116</v>
      </c>
      <c r="Q229" s="50" t="n">
        <v>110</v>
      </c>
      <c r="R229" s="50" t="n">
        <v>25</v>
      </c>
      <c r="S229" s="50" t="n">
        <v>3</v>
      </c>
      <c r="T229" s="50" t="n">
        <v>0</v>
      </c>
      <c r="U229" s="50" t="n">
        <v>1</v>
      </c>
      <c r="V229" s="50" t="n">
        <v>4</v>
      </c>
      <c r="W229" s="50" t="n">
        <v>1</v>
      </c>
      <c r="X229" s="50" t="n">
        <v>1</v>
      </c>
      <c r="Y229" s="50" t="n">
        <v>10</v>
      </c>
      <c r="Z229" s="50" t="n">
        <v>27.45</v>
      </c>
      <c r="AA229" s="50" t="n">
        <v>114</v>
      </c>
      <c r="AB229" s="50" t="n">
        <v>29.858</v>
      </c>
      <c r="AC229" s="50" t="n">
        <v>101</v>
      </c>
      <c r="AD229" s="50" t="n">
        <v>3</v>
      </c>
      <c r="AE229" s="50" t="n">
        <v>31</v>
      </c>
      <c r="AF229" s="50" t="n">
        <v>101</v>
      </c>
      <c r="AG229" s="50" t="n">
        <v>8746.8</v>
      </c>
      <c r="AH229" s="50" t="n">
        <v>25</v>
      </c>
      <c r="AI229" s="50" t="n">
        <v>183</v>
      </c>
      <c r="AJ229" s="50" t="n">
        <v>12928.2</v>
      </c>
      <c r="AK229" s="50" t="n">
        <v>29</v>
      </c>
    </row>
    <row r="230" customFormat="false" ht="15" hidden="false" customHeight="false" outlineLevel="0" collapsed="false">
      <c r="A230" s="50" t="s">
        <v>892</v>
      </c>
      <c r="B230" s="50" t="s">
        <v>112</v>
      </c>
      <c r="C230" s="50" t="s">
        <v>184</v>
      </c>
      <c r="D230" s="50" t="n">
        <v>545121</v>
      </c>
      <c r="E230" s="50" t="n">
        <v>6</v>
      </c>
      <c r="F230" s="50" t="s">
        <v>55</v>
      </c>
      <c r="G230" s="50" t="n">
        <v>219</v>
      </c>
      <c r="H230" s="50" t="n">
        <v>100</v>
      </c>
      <c r="I230" s="50" t="n">
        <v>12</v>
      </c>
      <c r="J230" s="50" t="n">
        <v>105</v>
      </c>
      <c r="K230" s="50" t="n">
        <v>65</v>
      </c>
      <c r="L230" s="50" t="n">
        <v>6</v>
      </c>
      <c r="M230" s="50" t="n">
        <v>109</v>
      </c>
      <c r="N230" s="50" t="n">
        <v>34</v>
      </c>
      <c r="O230" s="50" t="n">
        <v>-5.094</v>
      </c>
      <c r="P230" s="50" t="n">
        <v>58</v>
      </c>
      <c r="Q230" s="50" t="n">
        <v>50</v>
      </c>
      <c r="R230" s="50" t="n">
        <v>5</v>
      </c>
      <c r="S230" s="50" t="n">
        <v>2</v>
      </c>
      <c r="T230" s="50" t="n">
        <v>0</v>
      </c>
      <c r="U230" s="50" t="n">
        <v>0</v>
      </c>
      <c r="V230" s="50" t="n">
        <v>7</v>
      </c>
      <c r="W230" s="50" t="n">
        <v>1</v>
      </c>
      <c r="X230" s="50" t="n">
        <v>0</v>
      </c>
      <c r="Y230" s="50" t="n">
        <v>4</v>
      </c>
      <c r="Z230" s="50" t="n">
        <v>10.1</v>
      </c>
      <c r="AA230" s="50" t="n">
        <v>56</v>
      </c>
      <c r="AB230" s="50" t="n">
        <v>15.839</v>
      </c>
      <c r="AC230" s="50" t="n">
        <v>46</v>
      </c>
      <c r="AD230" s="50" t="n">
        <v>1</v>
      </c>
      <c r="AE230" s="50" t="n">
        <v>12</v>
      </c>
      <c r="AF230" s="50" t="n">
        <v>46</v>
      </c>
      <c r="AG230" s="50" t="n">
        <v>3959.9</v>
      </c>
      <c r="AH230" s="50" t="n">
        <v>14</v>
      </c>
      <c r="AI230" s="50" t="n">
        <v>90</v>
      </c>
      <c r="AJ230" s="50" t="n">
        <v>6479.8</v>
      </c>
      <c r="AK230" s="50" t="n">
        <v>23</v>
      </c>
    </row>
    <row r="231" customFormat="false" ht="15" hidden="false" customHeight="false" outlineLevel="0" collapsed="false">
      <c r="A231" s="50" t="s">
        <v>892</v>
      </c>
      <c r="B231" s="50" t="s">
        <v>112</v>
      </c>
      <c r="C231" s="50" t="s">
        <v>184</v>
      </c>
      <c r="D231" s="50" t="n">
        <v>545121</v>
      </c>
      <c r="E231" s="50" t="n">
        <v>7</v>
      </c>
      <c r="F231" s="50" t="s">
        <v>56</v>
      </c>
      <c r="G231" s="50" t="n">
        <v>252</v>
      </c>
      <c r="H231" s="50" t="n">
        <v>111</v>
      </c>
      <c r="I231" s="50" t="n">
        <v>14</v>
      </c>
      <c r="J231" s="50" t="n">
        <v>113</v>
      </c>
      <c r="K231" s="50" t="n">
        <v>62</v>
      </c>
      <c r="L231" s="50" t="n">
        <v>4</v>
      </c>
      <c r="M231" s="50" t="n">
        <v>138</v>
      </c>
      <c r="N231" s="50" t="n">
        <v>49</v>
      </c>
      <c r="O231" s="50" t="n">
        <v>3.25</v>
      </c>
      <c r="P231" s="50" t="n">
        <v>70</v>
      </c>
      <c r="Q231" s="50" t="n">
        <v>64</v>
      </c>
      <c r="R231" s="50" t="n">
        <v>22</v>
      </c>
      <c r="S231" s="50" t="n">
        <v>4</v>
      </c>
      <c r="T231" s="50" t="n">
        <v>1</v>
      </c>
      <c r="U231" s="50" t="n">
        <v>0</v>
      </c>
      <c r="V231" s="50" t="n">
        <v>6</v>
      </c>
      <c r="W231" s="50" t="n">
        <v>0</v>
      </c>
      <c r="X231" s="50" t="n">
        <v>0</v>
      </c>
      <c r="Y231" s="50" t="n">
        <v>5</v>
      </c>
      <c r="Z231" s="50" t="n">
        <v>26.1</v>
      </c>
      <c r="AA231" s="50" t="n">
        <v>70</v>
      </c>
      <c r="AB231" s="50" t="n">
        <v>24.505</v>
      </c>
      <c r="AC231" s="50" t="n">
        <v>59</v>
      </c>
      <c r="AD231" s="50" t="n">
        <v>0</v>
      </c>
      <c r="AE231" s="50" t="n">
        <v>30</v>
      </c>
      <c r="AF231" s="50" t="n">
        <v>59</v>
      </c>
      <c r="AG231" s="50" t="n">
        <v>5287.8</v>
      </c>
      <c r="AH231" s="50" t="n">
        <v>20</v>
      </c>
      <c r="AI231" s="50" t="n">
        <v>96</v>
      </c>
      <c r="AJ231" s="50" t="n">
        <v>6764.4</v>
      </c>
      <c r="AK231" s="50" t="n">
        <v>13</v>
      </c>
    </row>
    <row r="232" customFormat="false" ht="15" hidden="false" customHeight="false" outlineLevel="0" collapsed="false">
      <c r="A232" s="50" t="s">
        <v>892</v>
      </c>
      <c r="B232" s="50" t="s">
        <v>112</v>
      </c>
      <c r="C232" s="50" t="s">
        <v>184</v>
      </c>
      <c r="D232" s="50" t="n">
        <v>545121</v>
      </c>
      <c r="E232" s="50" t="n">
        <v>8</v>
      </c>
      <c r="F232" s="50" t="s">
        <v>57</v>
      </c>
      <c r="G232" s="50" t="n">
        <v>348</v>
      </c>
      <c r="H232" s="50" t="n">
        <v>198</v>
      </c>
      <c r="I232" s="50" t="n">
        <v>28</v>
      </c>
      <c r="J232" s="50" t="n">
        <v>164</v>
      </c>
      <c r="K232" s="50" t="n">
        <v>113</v>
      </c>
      <c r="L232" s="50" t="n">
        <v>8</v>
      </c>
      <c r="M232" s="50" t="n">
        <v>183</v>
      </c>
      <c r="N232" s="50" t="n">
        <v>85</v>
      </c>
      <c r="O232" s="50" t="n">
        <v>-8.393</v>
      </c>
      <c r="P232" s="50" t="n">
        <v>97</v>
      </c>
      <c r="Q232" s="50" t="n">
        <v>93</v>
      </c>
      <c r="R232" s="50" t="n">
        <v>17</v>
      </c>
      <c r="S232" s="50" t="n">
        <v>3</v>
      </c>
      <c r="T232" s="50" t="n">
        <v>2</v>
      </c>
      <c r="U232" s="50" t="n">
        <v>2</v>
      </c>
      <c r="V232" s="50" t="n">
        <v>3</v>
      </c>
      <c r="W232" s="50" t="n">
        <v>0</v>
      </c>
      <c r="X232" s="50" t="n">
        <v>1</v>
      </c>
      <c r="Y232" s="50" t="n">
        <v>14</v>
      </c>
      <c r="Z232" s="50" t="n">
        <v>22.05</v>
      </c>
      <c r="AA232" s="50" t="n">
        <v>97</v>
      </c>
      <c r="AB232" s="50" t="n">
        <v>23.228</v>
      </c>
      <c r="AC232" s="50" t="n">
        <v>80</v>
      </c>
      <c r="AD232" s="50" t="n">
        <v>3</v>
      </c>
      <c r="AE232" s="50" t="n">
        <v>29</v>
      </c>
      <c r="AF232" s="50" t="n">
        <v>80</v>
      </c>
      <c r="AG232" s="50" t="n">
        <v>6929</v>
      </c>
      <c r="AH232" s="50" t="n">
        <v>24</v>
      </c>
      <c r="AI232" s="50" t="n">
        <v>176</v>
      </c>
      <c r="AJ232" s="50" t="n">
        <v>12450.1</v>
      </c>
      <c r="AK232" s="50" t="n">
        <v>26</v>
      </c>
    </row>
    <row r="233" customFormat="false" ht="15" hidden="false" customHeight="false" outlineLevel="0" collapsed="false">
      <c r="A233" s="50" t="s">
        <v>892</v>
      </c>
      <c r="B233" s="50" t="s">
        <v>112</v>
      </c>
      <c r="C233" s="50" t="s">
        <v>184</v>
      </c>
      <c r="D233" s="50" t="n">
        <v>545121</v>
      </c>
      <c r="E233" s="50" t="n">
        <v>9</v>
      </c>
      <c r="F233" s="50" t="s">
        <v>58</v>
      </c>
      <c r="G233" s="50" t="n">
        <v>172</v>
      </c>
      <c r="H233" s="50" t="n">
        <v>85</v>
      </c>
      <c r="I233" s="50" t="n">
        <v>13</v>
      </c>
      <c r="J233" s="50" t="n">
        <v>83</v>
      </c>
      <c r="K233" s="50" t="n">
        <v>58</v>
      </c>
      <c r="L233" s="50" t="n">
        <v>5</v>
      </c>
      <c r="M233" s="50" t="n">
        <v>89</v>
      </c>
      <c r="N233" s="50" t="n">
        <v>27</v>
      </c>
      <c r="O233" s="50" t="n">
        <v>-2.242</v>
      </c>
      <c r="P233" s="50" t="n">
        <v>50</v>
      </c>
      <c r="Q233" s="50" t="n">
        <v>46</v>
      </c>
      <c r="R233" s="50" t="n">
        <v>12</v>
      </c>
      <c r="S233" s="50" t="n">
        <v>1</v>
      </c>
      <c r="T233" s="50" t="n">
        <v>0</v>
      </c>
      <c r="U233" s="50" t="n">
        <v>0</v>
      </c>
      <c r="V233" s="50" t="n">
        <v>4</v>
      </c>
      <c r="W233" s="50" t="n">
        <v>0</v>
      </c>
      <c r="X233" s="50" t="n">
        <v>0</v>
      </c>
      <c r="Y233" s="50" t="n">
        <v>5</v>
      </c>
      <c r="Z233" s="50" t="n">
        <v>13.95</v>
      </c>
      <c r="AA233" s="50" t="n">
        <v>50</v>
      </c>
      <c r="AB233" s="50" t="n">
        <v>12.866</v>
      </c>
      <c r="AC233" s="50" t="n">
        <v>41</v>
      </c>
      <c r="AD233" s="50" t="n">
        <v>1</v>
      </c>
      <c r="AE233" s="50" t="n">
        <v>12</v>
      </c>
      <c r="AF233" s="50" t="n">
        <v>41</v>
      </c>
      <c r="AG233" s="50" t="n">
        <v>3524.1</v>
      </c>
      <c r="AH233" s="50" t="n">
        <v>13</v>
      </c>
      <c r="AI233" s="50" t="n">
        <v>67</v>
      </c>
      <c r="AJ233" s="50" t="n">
        <v>4833.4</v>
      </c>
      <c r="AK233" s="50" t="n">
        <v>21</v>
      </c>
    </row>
    <row r="234" customFormat="false" ht="15" hidden="false" customHeight="false" outlineLevel="0" collapsed="false">
      <c r="A234" s="50" t="s">
        <v>893</v>
      </c>
      <c r="B234" s="50" t="s">
        <v>112</v>
      </c>
      <c r="C234" s="50" t="s">
        <v>186</v>
      </c>
      <c r="D234" s="50" t="n">
        <v>694374</v>
      </c>
      <c r="E234" s="50" t="n">
        <v>4</v>
      </c>
      <c r="F234" s="50" t="s">
        <v>53</v>
      </c>
      <c r="G234" s="50" t="n">
        <v>217</v>
      </c>
      <c r="H234" s="50" t="n">
        <v>105</v>
      </c>
      <c r="I234" s="50" t="n">
        <v>25</v>
      </c>
      <c r="J234" s="50" t="n">
        <v>96</v>
      </c>
      <c r="K234" s="50" t="n">
        <v>67</v>
      </c>
      <c r="L234" s="50" t="n">
        <v>10</v>
      </c>
      <c r="M234" s="50" t="n">
        <v>121</v>
      </c>
      <c r="N234" s="50" t="n">
        <v>38</v>
      </c>
      <c r="O234" s="50" t="n">
        <v>-3.158</v>
      </c>
      <c r="P234" s="50" t="n">
        <v>51</v>
      </c>
      <c r="Q234" s="50" t="n">
        <v>44</v>
      </c>
      <c r="R234" s="50" t="n">
        <v>7</v>
      </c>
      <c r="S234" s="50" t="n">
        <v>2</v>
      </c>
      <c r="T234" s="50" t="n">
        <v>0</v>
      </c>
      <c r="U234" s="50" t="n">
        <v>1</v>
      </c>
      <c r="V234" s="50" t="n">
        <v>5</v>
      </c>
      <c r="W234" s="50" t="n">
        <v>0</v>
      </c>
      <c r="X234" s="50" t="n">
        <v>1</v>
      </c>
      <c r="Y234" s="50" t="n">
        <v>11</v>
      </c>
      <c r="Z234" s="50" t="n">
        <v>11.6</v>
      </c>
      <c r="AA234" s="50" t="n">
        <v>49</v>
      </c>
      <c r="AB234" s="50" t="n">
        <v>12.994</v>
      </c>
      <c r="AC234" s="50" t="n">
        <v>35</v>
      </c>
      <c r="AD234" s="50" t="n">
        <v>1</v>
      </c>
      <c r="AE234" s="50" t="n">
        <v>10</v>
      </c>
      <c r="AF234" s="50" t="n">
        <v>33</v>
      </c>
      <c r="AG234" s="50" t="n">
        <v>2864.5</v>
      </c>
      <c r="AH234" s="50" t="n">
        <v>11</v>
      </c>
      <c r="AI234" s="50" t="n">
        <v>80</v>
      </c>
      <c r="AJ234" s="50" t="n">
        <v>5930.1</v>
      </c>
      <c r="AK234" s="50" t="n">
        <v>33</v>
      </c>
    </row>
    <row r="235" customFormat="false" ht="15" hidden="false" customHeight="false" outlineLevel="0" collapsed="false">
      <c r="A235" s="50" t="s">
        <v>893</v>
      </c>
      <c r="B235" s="50" t="s">
        <v>112</v>
      </c>
      <c r="C235" s="50" t="s">
        <v>186</v>
      </c>
      <c r="D235" s="50" t="n">
        <v>694374</v>
      </c>
      <c r="E235" s="50" t="n">
        <v>5</v>
      </c>
      <c r="F235" s="50" t="s">
        <v>54</v>
      </c>
      <c r="G235" s="50" t="n">
        <v>81</v>
      </c>
      <c r="H235" s="50" t="n">
        <v>41</v>
      </c>
      <c r="I235" s="50" t="n">
        <v>7</v>
      </c>
      <c r="J235" s="50" t="n">
        <v>34</v>
      </c>
      <c r="K235" s="50" t="n">
        <v>26</v>
      </c>
      <c r="L235" s="50" t="n">
        <v>2</v>
      </c>
      <c r="M235" s="50" t="n">
        <v>47</v>
      </c>
      <c r="N235" s="50" t="n">
        <v>15</v>
      </c>
      <c r="O235" s="50" t="n">
        <v>-0.576</v>
      </c>
      <c r="P235" s="50" t="n">
        <v>19</v>
      </c>
      <c r="Q235" s="50" t="n">
        <v>15</v>
      </c>
      <c r="R235" s="50" t="n">
        <v>3</v>
      </c>
      <c r="S235" s="50" t="n">
        <v>0</v>
      </c>
      <c r="T235" s="50" t="n">
        <v>0</v>
      </c>
      <c r="U235" s="50" t="n">
        <v>0</v>
      </c>
      <c r="V235" s="50" t="n">
        <v>3</v>
      </c>
      <c r="W235" s="50" t="n">
        <v>0</v>
      </c>
      <c r="X235" s="50" t="n">
        <v>0</v>
      </c>
      <c r="Y235" s="50" t="n">
        <v>5</v>
      </c>
      <c r="Z235" s="50" t="n">
        <v>4.8</v>
      </c>
      <c r="AA235" s="50" t="n">
        <v>18</v>
      </c>
      <c r="AB235" s="50" t="n">
        <v>4.347</v>
      </c>
      <c r="AC235" s="50" t="n">
        <v>11</v>
      </c>
      <c r="AD235" s="50" t="n">
        <v>0</v>
      </c>
      <c r="AE235" s="50" t="n">
        <v>5</v>
      </c>
      <c r="AF235" s="50" t="n">
        <v>11</v>
      </c>
      <c r="AG235" s="50" t="n">
        <v>949</v>
      </c>
      <c r="AH235" s="50" t="n">
        <v>1</v>
      </c>
      <c r="AI235" s="50" t="n">
        <v>34</v>
      </c>
      <c r="AJ235" s="50" t="n">
        <v>2541.1</v>
      </c>
      <c r="AK235" s="50" t="n">
        <v>17</v>
      </c>
    </row>
    <row r="236" customFormat="false" ht="15" hidden="false" customHeight="false" outlineLevel="0" collapsed="false">
      <c r="A236" s="50" t="s">
        <v>893</v>
      </c>
      <c r="B236" s="50" t="s">
        <v>112</v>
      </c>
      <c r="C236" s="50" t="s">
        <v>186</v>
      </c>
      <c r="D236" s="50" t="n">
        <v>694374</v>
      </c>
      <c r="E236" s="50" t="n">
        <v>6</v>
      </c>
      <c r="F236" s="50" t="s">
        <v>55</v>
      </c>
      <c r="G236" s="50" t="n">
        <v>24</v>
      </c>
      <c r="H236" s="50" t="n">
        <v>12</v>
      </c>
      <c r="I236" s="50" t="n">
        <v>4</v>
      </c>
      <c r="J236" s="50" t="n">
        <v>12</v>
      </c>
      <c r="K236" s="50" t="n">
        <v>8</v>
      </c>
      <c r="L236" s="50" t="n">
        <v>2</v>
      </c>
      <c r="M236" s="50" t="n">
        <v>12</v>
      </c>
      <c r="N236" s="50" t="n">
        <v>4</v>
      </c>
      <c r="O236" s="50" t="n">
        <v>-0.04</v>
      </c>
      <c r="P236" s="50" t="n">
        <v>6</v>
      </c>
      <c r="Q236" s="50" t="n">
        <v>5</v>
      </c>
      <c r="R236" s="50" t="n">
        <v>1</v>
      </c>
      <c r="S236" s="50" t="n">
        <v>1</v>
      </c>
      <c r="T236" s="50" t="n">
        <v>0</v>
      </c>
      <c r="U236" s="50" t="n">
        <v>0</v>
      </c>
      <c r="V236" s="50" t="n">
        <v>1</v>
      </c>
      <c r="W236" s="50" t="n">
        <v>0</v>
      </c>
      <c r="X236" s="50" t="n">
        <v>0</v>
      </c>
      <c r="Y236" s="50" t="n">
        <v>2</v>
      </c>
      <c r="Z236" s="50" t="n">
        <v>1.95</v>
      </c>
      <c r="AA236" s="50" t="n">
        <v>6</v>
      </c>
      <c r="AB236" s="50" t="n">
        <v>1.687</v>
      </c>
      <c r="AC236" s="50" t="n">
        <v>3</v>
      </c>
      <c r="AD236" s="50" t="n">
        <v>0</v>
      </c>
      <c r="AE236" s="50" t="n">
        <v>0</v>
      </c>
      <c r="AF236" s="50" t="n">
        <v>3</v>
      </c>
      <c r="AG236" s="50" t="n">
        <v>219.1</v>
      </c>
      <c r="AH236" s="50" t="n">
        <v>2</v>
      </c>
      <c r="AI236" s="50" t="n">
        <v>9</v>
      </c>
      <c r="AJ236" s="50" t="n">
        <v>665.1</v>
      </c>
      <c r="AK236" s="50" t="n">
        <v>3</v>
      </c>
    </row>
    <row r="237" customFormat="false" ht="15" hidden="false" customHeight="false" outlineLevel="0" collapsed="false">
      <c r="A237" s="50" t="s">
        <v>893</v>
      </c>
      <c r="B237" s="50" t="s">
        <v>112</v>
      </c>
      <c r="C237" s="50" t="s">
        <v>186</v>
      </c>
      <c r="D237" s="50" t="n">
        <v>694374</v>
      </c>
      <c r="E237" s="50" t="n">
        <v>7</v>
      </c>
      <c r="F237" s="50" t="s">
        <v>56</v>
      </c>
      <c r="G237" s="50" t="n">
        <v>286</v>
      </c>
      <c r="H237" s="50" t="n">
        <v>138</v>
      </c>
      <c r="I237" s="50" t="n">
        <v>34</v>
      </c>
      <c r="J237" s="50" t="n">
        <v>137</v>
      </c>
      <c r="K237" s="50" t="n">
        <v>98</v>
      </c>
      <c r="L237" s="50" t="n">
        <v>13</v>
      </c>
      <c r="M237" s="50" t="n">
        <v>148</v>
      </c>
      <c r="N237" s="50" t="n">
        <v>40</v>
      </c>
      <c r="O237" s="50" t="n">
        <v>0.896</v>
      </c>
      <c r="P237" s="50" t="n">
        <v>73</v>
      </c>
      <c r="Q237" s="50" t="n">
        <v>67</v>
      </c>
      <c r="R237" s="50" t="n">
        <v>17</v>
      </c>
      <c r="S237" s="50" t="n">
        <v>5</v>
      </c>
      <c r="T237" s="50" t="n">
        <v>0</v>
      </c>
      <c r="U237" s="50" t="n">
        <v>3</v>
      </c>
      <c r="V237" s="50" t="n">
        <v>3</v>
      </c>
      <c r="W237" s="50" t="n">
        <v>0</v>
      </c>
      <c r="X237" s="50" t="n">
        <v>1</v>
      </c>
      <c r="Y237" s="50" t="n">
        <v>14</v>
      </c>
      <c r="Z237" s="50" t="n">
        <v>22.45</v>
      </c>
      <c r="AA237" s="50" t="n">
        <v>71</v>
      </c>
      <c r="AB237" s="50" t="n">
        <v>21.89</v>
      </c>
      <c r="AC237" s="50" t="n">
        <v>56</v>
      </c>
      <c r="AD237" s="50" t="n">
        <v>6</v>
      </c>
      <c r="AE237" s="50" t="n">
        <v>27</v>
      </c>
      <c r="AF237" s="50" t="n">
        <v>56</v>
      </c>
      <c r="AG237" s="50" t="n">
        <v>4918.9</v>
      </c>
      <c r="AH237" s="50" t="n">
        <v>18</v>
      </c>
      <c r="AI237" s="50" t="n">
        <v>114</v>
      </c>
      <c r="AJ237" s="50" t="n">
        <v>8465.5</v>
      </c>
      <c r="AK237" s="50" t="n">
        <v>44</v>
      </c>
    </row>
    <row r="238" customFormat="false" ht="15" hidden="false" customHeight="false" outlineLevel="0" collapsed="false">
      <c r="A238" s="50" t="s">
        <v>893</v>
      </c>
      <c r="B238" s="50" t="s">
        <v>112</v>
      </c>
      <c r="C238" s="50" t="s">
        <v>186</v>
      </c>
      <c r="D238" s="50" t="n">
        <v>694374</v>
      </c>
      <c r="E238" s="50" t="n">
        <v>8</v>
      </c>
      <c r="F238" s="50" t="s">
        <v>57</v>
      </c>
      <c r="G238" s="50" t="n">
        <v>475</v>
      </c>
      <c r="H238" s="50" t="n">
        <v>232</v>
      </c>
      <c r="I238" s="50" t="n">
        <v>61</v>
      </c>
      <c r="J238" s="50" t="n">
        <v>224</v>
      </c>
      <c r="K238" s="50" t="n">
        <v>145</v>
      </c>
      <c r="L238" s="50" t="n">
        <v>25</v>
      </c>
      <c r="M238" s="50" t="n">
        <v>251</v>
      </c>
      <c r="N238" s="50" t="n">
        <v>87</v>
      </c>
      <c r="O238" s="50" t="n">
        <v>2.786</v>
      </c>
      <c r="P238" s="50" t="n">
        <v>120</v>
      </c>
      <c r="Q238" s="50" t="n">
        <v>108</v>
      </c>
      <c r="R238" s="50" t="n">
        <v>30</v>
      </c>
      <c r="S238" s="50" t="n">
        <v>3</v>
      </c>
      <c r="T238" s="50" t="n">
        <v>0</v>
      </c>
      <c r="U238" s="50" t="n">
        <v>5</v>
      </c>
      <c r="V238" s="50" t="n">
        <v>9</v>
      </c>
      <c r="W238" s="50" t="n">
        <v>0</v>
      </c>
      <c r="X238" s="50" t="n">
        <v>1</v>
      </c>
      <c r="Y238" s="50" t="n">
        <v>33</v>
      </c>
      <c r="Z238" s="50" t="n">
        <v>39.85</v>
      </c>
      <c r="AA238" s="50" t="n">
        <v>118</v>
      </c>
      <c r="AB238" s="50" t="n">
        <v>40.733</v>
      </c>
      <c r="AC238" s="50" t="n">
        <v>78</v>
      </c>
      <c r="AD238" s="50" t="n">
        <v>12</v>
      </c>
      <c r="AE238" s="50" t="n">
        <v>41</v>
      </c>
      <c r="AF238" s="50" t="n">
        <v>78</v>
      </c>
      <c r="AG238" s="50" t="n">
        <v>7165</v>
      </c>
      <c r="AH238" s="50" t="n">
        <v>33</v>
      </c>
      <c r="AI238" s="50" t="n">
        <v>200</v>
      </c>
      <c r="AJ238" s="50" t="n">
        <v>14766.5</v>
      </c>
      <c r="AK238" s="50" t="n">
        <v>74</v>
      </c>
    </row>
    <row r="239" customFormat="false" ht="15" hidden="false" customHeight="false" outlineLevel="0" collapsed="false">
      <c r="A239" s="50" t="s">
        <v>893</v>
      </c>
      <c r="B239" s="50" t="s">
        <v>112</v>
      </c>
      <c r="C239" s="50" t="s">
        <v>186</v>
      </c>
      <c r="D239" s="50" t="n">
        <v>694374</v>
      </c>
      <c r="E239" s="50" t="n">
        <v>9</v>
      </c>
      <c r="F239" s="50" t="s">
        <v>58</v>
      </c>
      <c r="G239" s="50" t="n">
        <v>317</v>
      </c>
      <c r="H239" s="50" t="n">
        <v>157</v>
      </c>
      <c r="I239" s="50" t="n">
        <v>45</v>
      </c>
      <c r="J239" s="50" t="n">
        <v>151</v>
      </c>
      <c r="K239" s="50" t="n">
        <v>107</v>
      </c>
      <c r="L239" s="50" t="n">
        <v>22</v>
      </c>
      <c r="M239" s="50" t="n">
        <v>166</v>
      </c>
      <c r="N239" s="50" t="n">
        <v>50</v>
      </c>
      <c r="O239" s="50" t="n">
        <v>-2.647</v>
      </c>
      <c r="P239" s="50" t="n">
        <v>82</v>
      </c>
      <c r="Q239" s="50" t="n">
        <v>74</v>
      </c>
      <c r="R239" s="50" t="n">
        <v>17</v>
      </c>
      <c r="S239" s="50" t="n">
        <v>2</v>
      </c>
      <c r="T239" s="50" t="n">
        <v>1</v>
      </c>
      <c r="U239" s="50" t="n">
        <v>2</v>
      </c>
      <c r="V239" s="50" t="n">
        <v>6</v>
      </c>
      <c r="W239" s="50" t="n">
        <v>0</v>
      </c>
      <c r="X239" s="50" t="n">
        <v>1</v>
      </c>
      <c r="Y239" s="50" t="n">
        <v>19</v>
      </c>
      <c r="Z239" s="50" t="n">
        <v>23.1</v>
      </c>
      <c r="AA239" s="50" t="n">
        <v>80</v>
      </c>
      <c r="AB239" s="50" t="n">
        <v>26.086</v>
      </c>
      <c r="AC239" s="50" t="n">
        <v>57</v>
      </c>
      <c r="AD239" s="50" t="n">
        <v>6</v>
      </c>
      <c r="AE239" s="50" t="n">
        <v>22</v>
      </c>
      <c r="AF239" s="50" t="n">
        <v>56</v>
      </c>
      <c r="AG239" s="50" t="n">
        <v>4884.2</v>
      </c>
      <c r="AH239" s="50" t="n">
        <v>24</v>
      </c>
      <c r="AI239" s="50" t="n">
        <v>141</v>
      </c>
      <c r="AJ239" s="50" t="n">
        <v>10397.3</v>
      </c>
      <c r="AK239" s="50" t="n">
        <v>48</v>
      </c>
    </row>
    <row r="240" customFormat="false" ht="15" hidden="false" customHeight="false" outlineLevel="0" collapsed="false">
      <c r="A240" s="50" t="s">
        <v>894</v>
      </c>
      <c r="B240" s="50" t="s">
        <v>112</v>
      </c>
      <c r="C240" s="50" t="s">
        <v>188</v>
      </c>
      <c r="D240" s="50" t="n">
        <v>814439</v>
      </c>
      <c r="E240" s="50" t="n">
        <v>5</v>
      </c>
      <c r="F240" s="50" t="s">
        <v>54</v>
      </c>
      <c r="G240" s="50" t="n">
        <v>322</v>
      </c>
      <c r="H240" s="50" t="n">
        <v>134</v>
      </c>
      <c r="I240" s="50" t="n">
        <v>42</v>
      </c>
      <c r="J240" s="50" t="n">
        <v>166</v>
      </c>
      <c r="K240" s="50" t="n">
        <v>98</v>
      </c>
      <c r="L240" s="50" t="n">
        <v>16</v>
      </c>
      <c r="M240" s="50" t="n">
        <v>156</v>
      </c>
      <c r="N240" s="50" t="n">
        <v>36</v>
      </c>
      <c r="O240" s="50" t="n">
        <v>0.198</v>
      </c>
      <c r="P240" s="50" t="n">
        <v>82</v>
      </c>
      <c r="Q240" s="50" t="n">
        <v>74</v>
      </c>
      <c r="R240" s="50" t="n">
        <v>21</v>
      </c>
      <c r="S240" s="50" t="n">
        <v>5</v>
      </c>
      <c r="T240" s="50" t="n">
        <v>1</v>
      </c>
      <c r="U240" s="50" t="n">
        <v>0</v>
      </c>
      <c r="V240" s="50" t="n">
        <v>7</v>
      </c>
      <c r="W240" s="50" t="n">
        <v>0</v>
      </c>
      <c r="X240" s="50" t="n">
        <v>0</v>
      </c>
      <c r="Y240" s="50" t="n">
        <v>26</v>
      </c>
      <c r="Z240" s="50" t="n">
        <v>26.95</v>
      </c>
      <c r="AA240" s="50" t="n">
        <v>82</v>
      </c>
      <c r="AB240" s="50" t="n">
        <v>25.392</v>
      </c>
      <c r="AC240" s="50" t="n">
        <v>48</v>
      </c>
      <c r="AD240" s="50" t="n">
        <v>4</v>
      </c>
      <c r="AE240" s="50" t="n">
        <v>19</v>
      </c>
      <c r="AF240" s="50" t="n">
        <v>48</v>
      </c>
      <c r="AG240" s="50" t="n">
        <v>4142.4</v>
      </c>
      <c r="AH240" s="50" t="n">
        <v>27</v>
      </c>
      <c r="AI240" s="50" t="n">
        <v>116</v>
      </c>
      <c r="AJ240" s="50" t="n">
        <v>8404.6</v>
      </c>
      <c r="AK240" s="50" t="n">
        <v>21</v>
      </c>
    </row>
    <row r="241" customFormat="false" ht="15" hidden="false" customHeight="false" outlineLevel="0" collapsed="false">
      <c r="A241" s="50" t="s">
        <v>894</v>
      </c>
      <c r="B241" s="50" t="s">
        <v>112</v>
      </c>
      <c r="C241" s="50" t="s">
        <v>188</v>
      </c>
      <c r="D241" s="50" t="n">
        <v>814439</v>
      </c>
      <c r="E241" s="50" t="n">
        <v>6</v>
      </c>
      <c r="F241" s="50" t="s">
        <v>55</v>
      </c>
      <c r="G241" s="50" t="n">
        <v>147</v>
      </c>
      <c r="H241" s="50" t="n">
        <v>71</v>
      </c>
      <c r="I241" s="50" t="n">
        <v>20</v>
      </c>
      <c r="J241" s="50" t="n">
        <v>80</v>
      </c>
      <c r="K241" s="50" t="n">
        <v>53</v>
      </c>
      <c r="L241" s="50" t="n">
        <v>8</v>
      </c>
      <c r="M241" s="50" t="n">
        <v>67</v>
      </c>
      <c r="N241" s="50" t="n">
        <v>18</v>
      </c>
      <c r="O241" s="50" t="n">
        <v>-2.036</v>
      </c>
      <c r="P241" s="50" t="n">
        <v>40</v>
      </c>
      <c r="Q241" s="50" t="n">
        <v>38</v>
      </c>
      <c r="R241" s="50" t="n">
        <v>8</v>
      </c>
      <c r="S241" s="50" t="n">
        <v>4</v>
      </c>
      <c r="T241" s="50" t="n">
        <v>0</v>
      </c>
      <c r="U241" s="50" t="n">
        <v>0</v>
      </c>
      <c r="V241" s="50" t="n">
        <v>1</v>
      </c>
      <c r="W241" s="50" t="n">
        <v>1</v>
      </c>
      <c r="X241" s="50" t="n">
        <v>0</v>
      </c>
      <c r="Y241" s="50" t="n">
        <v>14</v>
      </c>
      <c r="Z241" s="50" t="n">
        <v>10</v>
      </c>
      <c r="AA241" s="50" t="n">
        <v>40</v>
      </c>
      <c r="AB241" s="50" t="n">
        <v>10.233</v>
      </c>
      <c r="AC241" s="50" t="n">
        <v>24</v>
      </c>
      <c r="AD241" s="50" t="n">
        <v>2</v>
      </c>
      <c r="AE241" s="50" t="n">
        <v>7</v>
      </c>
      <c r="AF241" s="50" t="n">
        <v>24</v>
      </c>
      <c r="AG241" s="50" t="n">
        <v>2104.3</v>
      </c>
      <c r="AH241" s="50" t="n">
        <v>12</v>
      </c>
      <c r="AI241" s="50" t="n">
        <v>66</v>
      </c>
      <c r="AJ241" s="50" t="n">
        <v>4750.8</v>
      </c>
      <c r="AK241" s="50" t="n">
        <v>11</v>
      </c>
    </row>
    <row r="242" customFormat="false" ht="15" hidden="false" customHeight="false" outlineLevel="0" collapsed="false">
      <c r="A242" s="50" t="s">
        <v>894</v>
      </c>
      <c r="B242" s="50" t="s">
        <v>112</v>
      </c>
      <c r="C242" s="50" t="s">
        <v>188</v>
      </c>
      <c r="D242" s="50" t="n">
        <v>814439</v>
      </c>
      <c r="E242" s="50" t="n">
        <v>7</v>
      </c>
      <c r="F242" s="50" t="s">
        <v>56</v>
      </c>
      <c r="G242" s="50" t="n">
        <v>148</v>
      </c>
      <c r="H242" s="50" t="n">
        <v>70</v>
      </c>
      <c r="I242" s="50" t="n">
        <v>20</v>
      </c>
      <c r="J242" s="50" t="n">
        <v>79</v>
      </c>
      <c r="K242" s="50" t="n">
        <v>50</v>
      </c>
      <c r="L242" s="50" t="n">
        <v>8</v>
      </c>
      <c r="M242" s="50" t="n">
        <v>69</v>
      </c>
      <c r="N242" s="50" t="n">
        <v>20</v>
      </c>
      <c r="O242" s="50" t="n">
        <v>2.282</v>
      </c>
      <c r="P242" s="50" t="n">
        <v>39</v>
      </c>
      <c r="Q242" s="50" t="n">
        <v>36</v>
      </c>
      <c r="R242" s="50" t="n">
        <v>13</v>
      </c>
      <c r="S242" s="50" t="n">
        <v>4</v>
      </c>
      <c r="T242" s="50" t="n">
        <v>0</v>
      </c>
      <c r="U242" s="50" t="n">
        <v>1</v>
      </c>
      <c r="V242" s="50" t="n">
        <v>1</v>
      </c>
      <c r="W242" s="50" t="n">
        <v>0</v>
      </c>
      <c r="X242" s="50" t="n">
        <v>2</v>
      </c>
      <c r="Y242" s="50" t="n">
        <v>13</v>
      </c>
      <c r="Z242" s="50" t="n">
        <v>14.9</v>
      </c>
      <c r="AA242" s="50" t="n">
        <v>39</v>
      </c>
      <c r="AB242" s="50" t="n">
        <v>11.907</v>
      </c>
      <c r="AC242" s="50" t="n">
        <v>25</v>
      </c>
      <c r="AD242" s="50" t="n">
        <v>2</v>
      </c>
      <c r="AE242" s="50" t="n">
        <v>8</v>
      </c>
      <c r="AF242" s="50" t="n">
        <v>25</v>
      </c>
      <c r="AG242" s="50" t="n">
        <v>2214</v>
      </c>
      <c r="AH242" s="50" t="n">
        <v>13</v>
      </c>
      <c r="AI242" s="50" t="n">
        <v>57</v>
      </c>
      <c r="AJ242" s="50" t="n">
        <v>4097.3</v>
      </c>
      <c r="AK242" s="50" t="n">
        <v>11</v>
      </c>
    </row>
    <row r="243" customFormat="false" ht="15" hidden="false" customHeight="false" outlineLevel="0" collapsed="false">
      <c r="A243" s="50" t="s">
        <v>894</v>
      </c>
      <c r="B243" s="50" t="s">
        <v>112</v>
      </c>
      <c r="C243" s="50" t="s">
        <v>188</v>
      </c>
      <c r="D243" s="50" t="n">
        <v>814439</v>
      </c>
      <c r="E243" s="50" t="n">
        <v>8</v>
      </c>
      <c r="F243" s="50" t="s">
        <v>57</v>
      </c>
      <c r="G243" s="50" t="n">
        <v>362</v>
      </c>
      <c r="H243" s="50" t="n">
        <v>150</v>
      </c>
      <c r="I243" s="50" t="n">
        <v>39</v>
      </c>
      <c r="J243" s="50" t="n">
        <v>177</v>
      </c>
      <c r="K243" s="50" t="n">
        <v>112</v>
      </c>
      <c r="L243" s="50" t="n">
        <v>17</v>
      </c>
      <c r="M243" s="50" t="n">
        <v>185</v>
      </c>
      <c r="N243" s="50" t="n">
        <v>38</v>
      </c>
      <c r="O243" s="50" t="n">
        <v>0.627</v>
      </c>
      <c r="P243" s="50" t="n">
        <v>92</v>
      </c>
      <c r="Q243" s="50" t="n">
        <v>77</v>
      </c>
      <c r="R243" s="50" t="n">
        <v>19</v>
      </c>
      <c r="S243" s="50" t="n">
        <v>2</v>
      </c>
      <c r="T243" s="50" t="n">
        <v>0</v>
      </c>
      <c r="U243" s="50" t="n">
        <v>2</v>
      </c>
      <c r="V243" s="50" t="n">
        <v>9</v>
      </c>
      <c r="W243" s="50" t="n">
        <v>3</v>
      </c>
      <c r="X243" s="50" t="n">
        <v>1</v>
      </c>
      <c r="Y243" s="50" t="n">
        <v>19</v>
      </c>
      <c r="Z243" s="50" t="n">
        <v>28.4</v>
      </c>
      <c r="AA243" s="50" t="n">
        <v>90</v>
      </c>
      <c r="AB243" s="50" t="n">
        <v>28.253</v>
      </c>
      <c r="AC243" s="50" t="n">
        <v>61</v>
      </c>
      <c r="AD243" s="50" t="n">
        <v>2</v>
      </c>
      <c r="AE243" s="50" t="n">
        <v>14</v>
      </c>
      <c r="AF243" s="50" t="n">
        <v>61</v>
      </c>
      <c r="AG243" s="50" t="n">
        <v>5109.6</v>
      </c>
      <c r="AH243" s="50" t="n">
        <v>24</v>
      </c>
      <c r="AI243" s="50" t="n">
        <v>132</v>
      </c>
      <c r="AJ243" s="50" t="n">
        <v>9623.2</v>
      </c>
      <c r="AK243" s="50" t="n">
        <v>35</v>
      </c>
    </row>
    <row r="244" customFormat="false" ht="15" hidden="false" customHeight="false" outlineLevel="0" collapsed="false">
      <c r="A244" s="50" t="s">
        <v>894</v>
      </c>
      <c r="B244" s="50" t="s">
        <v>112</v>
      </c>
      <c r="C244" s="50" t="s">
        <v>188</v>
      </c>
      <c r="D244" s="50" t="n">
        <v>814439</v>
      </c>
      <c r="E244" s="50" t="n">
        <v>9</v>
      </c>
      <c r="F244" s="50" t="s">
        <v>58</v>
      </c>
      <c r="G244" s="50" t="n">
        <v>136</v>
      </c>
      <c r="H244" s="50" t="n">
        <v>61</v>
      </c>
      <c r="I244" s="50" t="n">
        <v>20</v>
      </c>
      <c r="J244" s="50" t="n">
        <v>56</v>
      </c>
      <c r="K244" s="50" t="n">
        <v>34</v>
      </c>
      <c r="L244" s="50" t="n">
        <v>8</v>
      </c>
      <c r="M244" s="50" t="n">
        <v>80</v>
      </c>
      <c r="N244" s="50" t="n">
        <v>27</v>
      </c>
      <c r="O244" s="50" t="n">
        <v>-2.271</v>
      </c>
      <c r="P244" s="50" t="n">
        <v>31</v>
      </c>
      <c r="Q244" s="50" t="n">
        <v>25</v>
      </c>
      <c r="R244" s="50" t="n">
        <v>3</v>
      </c>
      <c r="S244" s="50" t="n">
        <v>0</v>
      </c>
      <c r="T244" s="50" t="n">
        <v>1</v>
      </c>
      <c r="U244" s="50" t="n">
        <v>0</v>
      </c>
      <c r="V244" s="50" t="n">
        <v>4</v>
      </c>
      <c r="W244" s="50" t="n">
        <v>1</v>
      </c>
      <c r="X244" s="50" t="n">
        <v>0</v>
      </c>
      <c r="Y244" s="50" t="n">
        <v>13</v>
      </c>
      <c r="Z244" s="50" t="n">
        <v>6.9</v>
      </c>
      <c r="AA244" s="50" t="n">
        <v>29</v>
      </c>
      <c r="AB244" s="50" t="n">
        <v>7.676</v>
      </c>
      <c r="AC244" s="50" t="n">
        <v>13</v>
      </c>
      <c r="AD244" s="50" t="n">
        <v>1</v>
      </c>
      <c r="AE244" s="50" t="n">
        <v>3</v>
      </c>
      <c r="AF244" s="50" t="n">
        <v>12</v>
      </c>
      <c r="AG244" s="50" t="n">
        <v>912.4</v>
      </c>
      <c r="AH244" s="50" t="n">
        <v>4</v>
      </c>
      <c r="AI244" s="50" t="n">
        <v>54</v>
      </c>
      <c r="AJ244" s="50" t="n">
        <v>3916</v>
      </c>
      <c r="AK244" s="50" t="n">
        <v>16</v>
      </c>
    </row>
    <row r="245" customFormat="false" ht="15" hidden="false" customHeight="false" outlineLevel="0" collapsed="false">
      <c r="A245" s="50" t="s">
        <v>895</v>
      </c>
      <c r="B245" s="50" t="s">
        <v>112</v>
      </c>
      <c r="C245" s="50" t="s">
        <v>189</v>
      </c>
      <c r="D245" s="50" t="n">
        <v>699912</v>
      </c>
      <c r="E245" s="50" t="n">
        <v>4</v>
      </c>
      <c r="F245" s="50" t="s">
        <v>53</v>
      </c>
      <c r="G245" s="50" t="n">
        <v>344</v>
      </c>
      <c r="H245" s="50" t="n">
        <v>155</v>
      </c>
      <c r="I245" s="50" t="n">
        <v>36</v>
      </c>
      <c r="J245" s="50" t="n">
        <v>163</v>
      </c>
      <c r="K245" s="50" t="n">
        <v>95</v>
      </c>
      <c r="L245" s="50" t="n">
        <v>12</v>
      </c>
      <c r="M245" s="50" t="n">
        <v>181</v>
      </c>
      <c r="N245" s="50" t="n">
        <v>60</v>
      </c>
      <c r="O245" s="50" t="n">
        <v>3.902</v>
      </c>
      <c r="P245" s="50" t="n">
        <v>86</v>
      </c>
      <c r="Q245" s="50" t="n">
        <v>83</v>
      </c>
      <c r="R245" s="50" t="n">
        <v>27</v>
      </c>
      <c r="S245" s="50" t="n">
        <v>3</v>
      </c>
      <c r="T245" s="50" t="n">
        <v>0</v>
      </c>
      <c r="U245" s="50" t="n">
        <v>3</v>
      </c>
      <c r="V245" s="50" t="n">
        <v>3</v>
      </c>
      <c r="W245" s="50" t="n">
        <v>0</v>
      </c>
      <c r="X245" s="50" t="n">
        <v>0</v>
      </c>
      <c r="Y245" s="50" t="n">
        <v>19</v>
      </c>
      <c r="Z245" s="50" t="n">
        <v>30.75</v>
      </c>
      <c r="AA245" s="50" t="n">
        <v>86</v>
      </c>
      <c r="AB245" s="50" t="n">
        <v>26.287</v>
      </c>
      <c r="AC245" s="50" t="n">
        <v>64</v>
      </c>
      <c r="AD245" s="50" t="n">
        <v>4</v>
      </c>
      <c r="AE245" s="50" t="n">
        <v>29</v>
      </c>
      <c r="AF245" s="50" t="n">
        <v>64</v>
      </c>
      <c r="AG245" s="50" t="n">
        <v>5600.2</v>
      </c>
      <c r="AH245" s="50" t="n">
        <v>19</v>
      </c>
      <c r="AI245" s="50" t="n">
        <v>137</v>
      </c>
      <c r="AJ245" s="50" t="n">
        <v>10201</v>
      </c>
      <c r="AK245" s="50" t="n">
        <v>67</v>
      </c>
    </row>
    <row r="246" customFormat="false" ht="15" hidden="false" customHeight="false" outlineLevel="0" collapsed="false">
      <c r="A246" s="50" t="s">
        <v>895</v>
      </c>
      <c r="B246" s="50" t="s">
        <v>112</v>
      </c>
      <c r="C246" s="50" t="s">
        <v>189</v>
      </c>
      <c r="D246" s="50" t="n">
        <v>699912</v>
      </c>
      <c r="E246" s="50" t="n">
        <v>5</v>
      </c>
      <c r="F246" s="50" t="s">
        <v>54</v>
      </c>
      <c r="G246" s="50" t="n">
        <v>298</v>
      </c>
      <c r="H246" s="50" t="n">
        <v>145</v>
      </c>
      <c r="I246" s="50" t="n">
        <v>35</v>
      </c>
      <c r="J246" s="50" t="n">
        <v>145</v>
      </c>
      <c r="K246" s="50" t="n">
        <v>84</v>
      </c>
      <c r="L246" s="50" t="n">
        <v>9</v>
      </c>
      <c r="M246" s="50" t="n">
        <v>153</v>
      </c>
      <c r="N246" s="50" t="n">
        <v>61</v>
      </c>
      <c r="O246" s="50" t="n">
        <v>-6.158</v>
      </c>
      <c r="P246" s="50" t="n">
        <v>80</v>
      </c>
      <c r="Q246" s="50" t="n">
        <v>72</v>
      </c>
      <c r="R246" s="50" t="n">
        <v>13</v>
      </c>
      <c r="S246" s="50" t="n">
        <v>4</v>
      </c>
      <c r="T246" s="50" t="n">
        <v>0</v>
      </c>
      <c r="U246" s="50" t="n">
        <v>0</v>
      </c>
      <c r="V246" s="50" t="n">
        <v>3</v>
      </c>
      <c r="W246" s="50" t="n">
        <v>1</v>
      </c>
      <c r="X246" s="50" t="n">
        <v>0</v>
      </c>
      <c r="Y246" s="50" t="n">
        <v>18</v>
      </c>
      <c r="Z246" s="50" t="n">
        <v>15.9</v>
      </c>
      <c r="AA246" s="50" t="n">
        <v>76</v>
      </c>
      <c r="AB246" s="50" t="n">
        <v>18.029</v>
      </c>
      <c r="AC246" s="50" t="n">
        <v>58</v>
      </c>
      <c r="AD246" s="50" t="n">
        <v>0</v>
      </c>
      <c r="AE246" s="50" t="n">
        <v>18</v>
      </c>
      <c r="AF246" s="50" t="n">
        <v>58</v>
      </c>
      <c r="AG246" s="50" t="n">
        <v>4697</v>
      </c>
      <c r="AH246" s="50" t="n">
        <v>16</v>
      </c>
      <c r="AI246" s="50" t="n">
        <v>121</v>
      </c>
      <c r="AJ246" s="50" t="n">
        <v>8894.2</v>
      </c>
      <c r="AK246" s="50" t="n">
        <v>48</v>
      </c>
    </row>
    <row r="247" customFormat="false" ht="15" hidden="false" customHeight="false" outlineLevel="0" collapsed="false">
      <c r="A247" s="50" t="s">
        <v>895</v>
      </c>
      <c r="B247" s="50" t="s">
        <v>112</v>
      </c>
      <c r="C247" s="50" t="s">
        <v>189</v>
      </c>
      <c r="D247" s="50" t="n">
        <v>699912</v>
      </c>
      <c r="E247" s="50" t="n">
        <v>6</v>
      </c>
      <c r="F247" s="50" t="s">
        <v>55</v>
      </c>
      <c r="G247" s="50" t="n">
        <v>46</v>
      </c>
      <c r="H247" s="50" t="n">
        <v>25</v>
      </c>
      <c r="I247" s="50" t="n">
        <v>5</v>
      </c>
      <c r="J247" s="50" t="n">
        <v>17</v>
      </c>
      <c r="K247" s="50" t="n">
        <v>12</v>
      </c>
      <c r="L247" s="50" t="n">
        <v>3</v>
      </c>
      <c r="M247" s="50" t="n">
        <v>29</v>
      </c>
      <c r="N247" s="50" t="n">
        <v>13</v>
      </c>
      <c r="O247" s="50" t="n">
        <v>-0.302</v>
      </c>
      <c r="P247" s="50" t="n">
        <v>11</v>
      </c>
      <c r="Q247" s="50" t="n">
        <v>10</v>
      </c>
      <c r="R247" s="50" t="n">
        <v>2</v>
      </c>
      <c r="S247" s="50" t="n">
        <v>0</v>
      </c>
      <c r="T247" s="50" t="n">
        <v>0</v>
      </c>
      <c r="U247" s="50" t="n">
        <v>0</v>
      </c>
      <c r="V247" s="50" t="n">
        <v>1</v>
      </c>
      <c r="W247" s="50" t="n">
        <v>0</v>
      </c>
      <c r="X247" s="50" t="n">
        <v>0</v>
      </c>
      <c r="Y247" s="50" t="n">
        <v>3</v>
      </c>
      <c r="Z247" s="50" t="n">
        <v>2.5</v>
      </c>
      <c r="AA247" s="50" t="n">
        <v>11</v>
      </c>
      <c r="AB247" s="50" t="n">
        <v>2.716</v>
      </c>
      <c r="AC247" s="50" t="n">
        <v>7</v>
      </c>
      <c r="AD247" s="50" t="n">
        <v>1</v>
      </c>
      <c r="AE247" s="50" t="n">
        <v>3</v>
      </c>
      <c r="AF247" s="50" t="n">
        <v>7</v>
      </c>
      <c r="AG247" s="50" t="n">
        <v>623.5</v>
      </c>
      <c r="AH247" s="50" t="n">
        <v>1</v>
      </c>
      <c r="AI247" s="50" t="n">
        <v>19</v>
      </c>
      <c r="AJ247" s="50" t="n">
        <v>1420.4</v>
      </c>
      <c r="AK247" s="50" t="n">
        <v>9</v>
      </c>
    </row>
    <row r="248" customFormat="false" ht="15" hidden="false" customHeight="false" outlineLevel="0" collapsed="false">
      <c r="A248" s="50" t="s">
        <v>895</v>
      </c>
      <c r="B248" s="50" t="s">
        <v>112</v>
      </c>
      <c r="C248" s="50" t="s">
        <v>189</v>
      </c>
      <c r="D248" s="50" t="n">
        <v>699912</v>
      </c>
      <c r="E248" s="50" t="n">
        <v>8</v>
      </c>
      <c r="F248" s="50" t="s">
        <v>57</v>
      </c>
      <c r="G248" s="50" t="n">
        <v>122</v>
      </c>
      <c r="H248" s="50" t="n">
        <v>49</v>
      </c>
      <c r="I248" s="50" t="n">
        <v>10</v>
      </c>
      <c r="J248" s="50" t="n">
        <v>56</v>
      </c>
      <c r="K248" s="50" t="n">
        <v>25</v>
      </c>
      <c r="L248" s="50" t="n">
        <v>1</v>
      </c>
      <c r="M248" s="50" t="n">
        <v>66</v>
      </c>
      <c r="N248" s="50" t="n">
        <v>24</v>
      </c>
      <c r="O248" s="50" t="n">
        <v>0.426</v>
      </c>
      <c r="P248" s="50" t="n">
        <v>30</v>
      </c>
      <c r="Q248" s="50" t="n">
        <v>26</v>
      </c>
      <c r="R248" s="50" t="n">
        <v>8</v>
      </c>
      <c r="S248" s="50" t="n">
        <v>2</v>
      </c>
      <c r="T248" s="50" t="n">
        <v>0</v>
      </c>
      <c r="U248" s="50" t="n">
        <v>0</v>
      </c>
      <c r="V248" s="50" t="n">
        <v>4</v>
      </c>
      <c r="W248" s="50" t="n">
        <v>0</v>
      </c>
      <c r="X248" s="50" t="n">
        <v>0</v>
      </c>
      <c r="Y248" s="50" t="n">
        <v>5</v>
      </c>
      <c r="Z248" s="50" t="n">
        <v>10.7</v>
      </c>
      <c r="AA248" s="50" t="n">
        <v>30</v>
      </c>
      <c r="AB248" s="50" t="n">
        <v>10.806</v>
      </c>
      <c r="AC248" s="50" t="n">
        <v>21</v>
      </c>
      <c r="AD248" s="50" t="n">
        <v>1</v>
      </c>
      <c r="AE248" s="50" t="n">
        <v>8</v>
      </c>
      <c r="AF248" s="50" t="n">
        <v>21</v>
      </c>
      <c r="AG248" s="50" t="n">
        <v>1760.5</v>
      </c>
      <c r="AH248" s="50" t="n">
        <v>9</v>
      </c>
      <c r="AI248" s="50" t="n">
        <v>42</v>
      </c>
      <c r="AJ248" s="50" t="n">
        <v>3031.5</v>
      </c>
      <c r="AK248" s="50" t="n">
        <v>12</v>
      </c>
    </row>
    <row r="249" customFormat="false" ht="15" hidden="false" customHeight="false" outlineLevel="0" collapsed="false">
      <c r="A249" s="50" t="s">
        <v>895</v>
      </c>
      <c r="B249" s="50" t="s">
        <v>112</v>
      </c>
      <c r="C249" s="50" t="s">
        <v>189</v>
      </c>
      <c r="D249" s="50" t="n">
        <v>699912</v>
      </c>
      <c r="E249" s="50" t="n">
        <v>9</v>
      </c>
      <c r="F249" s="50" t="s">
        <v>58</v>
      </c>
      <c r="G249" s="50" t="n">
        <v>59</v>
      </c>
      <c r="H249" s="50" t="n">
        <v>24</v>
      </c>
      <c r="I249" s="50" t="n">
        <v>8</v>
      </c>
      <c r="J249" s="50" t="n">
        <v>27</v>
      </c>
      <c r="K249" s="50" t="n">
        <v>14</v>
      </c>
      <c r="L249" s="50" t="n">
        <v>4</v>
      </c>
      <c r="M249" s="50" t="n">
        <v>32</v>
      </c>
      <c r="N249" s="50" t="n">
        <v>10</v>
      </c>
      <c r="O249" s="50" t="n">
        <v>-1.17</v>
      </c>
      <c r="P249" s="50" t="n">
        <v>15</v>
      </c>
      <c r="Q249" s="50" t="n">
        <v>13</v>
      </c>
      <c r="R249" s="50" t="n">
        <v>2</v>
      </c>
      <c r="S249" s="50" t="n">
        <v>0</v>
      </c>
      <c r="T249" s="50" t="n">
        <v>0</v>
      </c>
      <c r="U249" s="50" t="n">
        <v>0</v>
      </c>
      <c r="V249" s="50" t="n">
        <v>0</v>
      </c>
      <c r="W249" s="50" t="n">
        <v>1</v>
      </c>
      <c r="X249" s="50" t="n">
        <v>0</v>
      </c>
      <c r="Y249" s="50" t="n">
        <v>6</v>
      </c>
      <c r="Z249" s="50" t="n">
        <v>2.5</v>
      </c>
      <c r="AA249" s="50" t="n">
        <v>14</v>
      </c>
      <c r="AB249" s="50" t="n">
        <v>3.058</v>
      </c>
      <c r="AC249" s="50" t="n">
        <v>8</v>
      </c>
      <c r="AD249" s="50" t="n">
        <v>0</v>
      </c>
      <c r="AE249" s="50" t="n">
        <v>3</v>
      </c>
      <c r="AF249" s="50" t="n">
        <v>8</v>
      </c>
      <c r="AG249" s="50" t="n">
        <v>647.2</v>
      </c>
      <c r="AH249" s="50" t="n">
        <v>2</v>
      </c>
      <c r="AI249" s="50" t="n">
        <v>22</v>
      </c>
      <c r="AJ249" s="50" t="n">
        <v>1588.6</v>
      </c>
      <c r="AK249" s="50" t="n">
        <v>7</v>
      </c>
    </row>
    <row r="250" customFormat="false" ht="15" hidden="false" customHeight="false" outlineLevel="0" collapsed="false">
      <c r="A250" s="50" t="s">
        <v>896</v>
      </c>
      <c r="B250" s="50" t="s">
        <v>112</v>
      </c>
      <c r="C250" s="50" t="s">
        <v>191</v>
      </c>
      <c r="D250" s="50" t="n">
        <v>666971</v>
      </c>
      <c r="E250" s="50" t="n">
        <v>4</v>
      </c>
      <c r="F250" s="50" t="s">
        <v>53</v>
      </c>
      <c r="G250" s="50" t="n">
        <v>129</v>
      </c>
      <c r="H250" s="50" t="n">
        <v>66</v>
      </c>
      <c r="I250" s="50" t="n">
        <v>15</v>
      </c>
      <c r="J250" s="50" t="n">
        <v>62</v>
      </c>
      <c r="K250" s="50" t="n">
        <v>39</v>
      </c>
      <c r="L250" s="50" t="n">
        <v>2</v>
      </c>
      <c r="M250" s="50" t="n">
        <v>67</v>
      </c>
      <c r="N250" s="50" t="n">
        <v>27</v>
      </c>
      <c r="O250" s="50" t="n">
        <v>-3.773</v>
      </c>
      <c r="P250" s="50" t="n">
        <v>38</v>
      </c>
      <c r="Q250" s="50" t="n">
        <v>36</v>
      </c>
      <c r="R250" s="50" t="n">
        <v>7</v>
      </c>
      <c r="S250" s="50" t="n">
        <v>1</v>
      </c>
      <c r="T250" s="50" t="n">
        <v>0</v>
      </c>
      <c r="U250" s="50" t="n">
        <v>0</v>
      </c>
      <c r="V250" s="50" t="n">
        <v>2</v>
      </c>
      <c r="W250" s="50" t="n">
        <v>0</v>
      </c>
      <c r="X250" s="50" t="n">
        <v>0</v>
      </c>
      <c r="Y250" s="50" t="n">
        <v>6</v>
      </c>
      <c r="Z250" s="50" t="n">
        <v>8.05</v>
      </c>
      <c r="AA250" s="50" t="n">
        <v>38</v>
      </c>
      <c r="AB250" s="50" t="n">
        <v>9.974</v>
      </c>
      <c r="AC250" s="50" t="n">
        <v>30</v>
      </c>
      <c r="AD250" s="50" t="n">
        <v>1</v>
      </c>
      <c r="AE250" s="50" t="n">
        <v>7</v>
      </c>
      <c r="AF250" s="50" t="n">
        <v>30</v>
      </c>
      <c r="AG250" s="50" t="n">
        <v>2542.8</v>
      </c>
      <c r="AH250" s="50" t="n">
        <v>8</v>
      </c>
      <c r="AI250" s="50" t="n">
        <v>45</v>
      </c>
      <c r="AJ250" s="50" t="n">
        <v>3175.1</v>
      </c>
      <c r="AK250" s="50" t="n">
        <v>3</v>
      </c>
    </row>
    <row r="251" customFormat="false" ht="15" hidden="false" customHeight="false" outlineLevel="0" collapsed="false">
      <c r="A251" s="50" t="s">
        <v>896</v>
      </c>
      <c r="B251" s="50" t="s">
        <v>112</v>
      </c>
      <c r="C251" s="50" t="s">
        <v>191</v>
      </c>
      <c r="D251" s="50" t="n">
        <v>666971</v>
      </c>
      <c r="E251" s="50" t="n">
        <v>5</v>
      </c>
      <c r="F251" s="50" t="s">
        <v>54</v>
      </c>
      <c r="G251" s="50" t="n">
        <v>251</v>
      </c>
      <c r="H251" s="50" t="n">
        <v>134</v>
      </c>
      <c r="I251" s="50" t="n">
        <v>34</v>
      </c>
      <c r="J251" s="50" t="n">
        <v>103</v>
      </c>
      <c r="K251" s="50" t="n">
        <v>74</v>
      </c>
      <c r="L251" s="50" t="n">
        <v>10</v>
      </c>
      <c r="M251" s="50" t="n">
        <v>148</v>
      </c>
      <c r="N251" s="50" t="n">
        <v>60</v>
      </c>
      <c r="O251" s="50" t="n">
        <v>-1.353</v>
      </c>
      <c r="P251" s="50" t="n">
        <v>64</v>
      </c>
      <c r="Q251" s="50" t="n">
        <v>56</v>
      </c>
      <c r="R251" s="50" t="n">
        <v>14</v>
      </c>
      <c r="S251" s="50" t="n">
        <v>3</v>
      </c>
      <c r="T251" s="50" t="n">
        <v>0</v>
      </c>
      <c r="U251" s="50" t="n">
        <v>1</v>
      </c>
      <c r="V251" s="50" t="n">
        <v>6</v>
      </c>
      <c r="W251" s="50" t="n">
        <v>0</v>
      </c>
      <c r="X251" s="50" t="n">
        <v>2</v>
      </c>
      <c r="Y251" s="50" t="n">
        <v>13</v>
      </c>
      <c r="Z251" s="50" t="n">
        <v>18.95</v>
      </c>
      <c r="AA251" s="50" t="n">
        <v>64</v>
      </c>
      <c r="AB251" s="50" t="n">
        <v>19.582</v>
      </c>
      <c r="AC251" s="50" t="n">
        <v>45</v>
      </c>
      <c r="AD251" s="50" t="n">
        <v>4</v>
      </c>
      <c r="AE251" s="50" t="n">
        <v>20</v>
      </c>
      <c r="AF251" s="50" t="n">
        <v>45</v>
      </c>
      <c r="AG251" s="50" t="n">
        <v>4018.9</v>
      </c>
      <c r="AH251" s="50" t="n">
        <v>18</v>
      </c>
      <c r="AI251" s="50" t="n">
        <v>120</v>
      </c>
      <c r="AJ251" s="50" t="n">
        <v>8565.8</v>
      </c>
      <c r="AK251" s="50" t="n">
        <v>17</v>
      </c>
    </row>
    <row r="252" customFormat="false" ht="15" hidden="false" customHeight="false" outlineLevel="0" collapsed="false">
      <c r="A252" s="50" t="s">
        <v>896</v>
      </c>
      <c r="B252" s="50" t="s">
        <v>112</v>
      </c>
      <c r="C252" s="50" t="s">
        <v>191</v>
      </c>
      <c r="D252" s="50" t="n">
        <v>666971</v>
      </c>
      <c r="E252" s="50" t="n">
        <v>6</v>
      </c>
      <c r="F252" s="50" t="s">
        <v>55</v>
      </c>
      <c r="G252" s="50" t="n">
        <v>155</v>
      </c>
      <c r="H252" s="50" t="n">
        <v>81</v>
      </c>
      <c r="I252" s="50" t="n">
        <v>11</v>
      </c>
      <c r="J252" s="50" t="n">
        <v>73</v>
      </c>
      <c r="K252" s="50" t="n">
        <v>48</v>
      </c>
      <c r="L252" s="50" t="n">
        <v>2</v>
      </c>
      <c r="M252" s="50" t="n">
        <v>82</v>
      </c>
      <c r="N252" s="50" t="n">
        <v>33</v>
      </c>
      <c r="O252" s="50" t="n">
        <v>-1.752</v>
      </c>
      <c r="P252" s="50" t="n">
        <v>47</v>
      </c>
      <c r="Q252" s="50" t="n">
        <v>45</v>
      </c>
      <c r="R252" s="50" t="n">
        <v>10</v>
      </c>
      <c r="S252" s="50" t="n">
        <v>4</v>
      </c>
      <c r="T252" s="50" t="n">
        <v>0</v>
      </c>
      <c r="U252" s="50" t="n">
        <v>1</v>
      </c>
      <c r="V252" s="50" t="n">
        <v>0</v>
      </c>
      <c r="W252" s="50" t="n">
        <v>2</v>
      </c>
      <c r="X252" s="50" t="n">
        <v>0</v>
      </c>
      <c r="Y252" s="50" t="n">
        <v>7</v>
      </c>
      <c r="Z252" s="50" t="n">
        <v>12.9</v>
      </c>
      <c r="AA252" s="50" t="n">
        <v>47</v>
      </c>
      <c r="AB252" s="50" t="n">
        <v>12.296</v>
      </c>
      <c r="AC252" s="50" t="n">
        <v>38</v>
      </c>
      <c r="AD252" s="50" t="n">
        <v>1</v>
      </c>
      <c r="AE252" s="50" t="n">
        <v>10</v>
      </c>
      <c r="AF252" s="50" t="n">
        <v>38</v>
      </c>
      <c r="AG252" s="50" t="n">
        <v>3247.2</v>
      </c>
      <c r="AH252" s="50" t="n">
        <v>12</v>
      </c>
      <c r="AI252" s="50" t="n">
        <v>72</v>
      </c>
      <c r="AJ252" s="50" t="n">
        <v>5022.9</v>
      </c>
      <c r="AK252" s="50" t="n">
        <v>2</v>
      </c>
    </row>
    <row r="253" customFormat="false" ht="15" hidden="false" customHeight="false" outlineLevel="0" collapsed="false">
      <c r="A253" s="50" t="s">
        <v>896</v>
      </c>
      <c r="B253" s="50" t="s">
        <v>112</v>
      </c>
      <c r="C253" s="50" t="s">
        <v>191</v>
      </c>
      <c r="D253" s="50" t="n">
        <v>666971</v>
      </c>
      <c r="E253" s="50" t="n">
        <v>7</v>
      </c>
      <c r="F253" s="50" t="s">
        <v>56</v>
      </c>
      <c r="G253" s="50" t="n">
        <v>146</v>
      </c>
      <c r="H253" s="50" t="n">
        <v>77</v>
      </c>
      <c r="I253" s="50" t="n">
        <v>16</v>
      </c>
      <c r="J253" s="50" t="n">
        <v>68</v>
      </c>
      <c r="K253" s="50" t="n">
        <v>47</v>
      </c>
      <c r="L253" s="50" t="n">
        <v>3</v>
      </c>
      <c r="M253" s="50" t="n">
        <v>78</v>
      </c>
      <c r="N253" s="50" t="n">
        <v>30</v>
      </c>
      <c r="O253" s="50" t="n">
        <v>-5.018</v>
      </c>
      <c r="P253" s="50" t="n">
        <v>40</v>
      </c>
      <c r="Q253" s="50" t="n">
        <v>37</v>
      </c>
      <c r="R253" s="50" t="n">
        <v>5</v>
      </c>
      <c r="S253" s="50" t="n">
        <v>0</v>
      </c>
      <c r="T253" s="50" t="n">
        <v>0</v>
      </c>
      <c r="U253" s="50" t="n">
        <v>0</v>
      </c>
      <c r="V253" s="50" t="n">
        <v>2</v>
      </c>
      <c r="W253" s="50" t="n">
        <v>0</v>
      </c>
      <c r="X253" s="50" t="n">
        <v>1</v>
      </c>
      <c r="Y253" s="50" t="n">
        <v>8</v>
      </c>
      <c r="Z253" s="50" t="n">
        <v>5.9</v>
      </c>
      <c r="AA253" s="50" t="n">
        <v>40</v>
      </c>
      <c r="AB253" s="50" t="n">
        <v>10.478</v>
      </c>
      <c r="AC253" s="50" t="n">
        <v>30</v>
      </c>
      <c r="AD253" s="50" t="n">
        <v>1</v>
      </c>
      <c r="AE253" s="50" t="n">
        <v>12</v>
      </c>
      <c r="AF253" s="50" t="n">
        <v>30</v>
      </c>
      <c r="AG253" s="50" t="n">
        <v>2680</v>
      </c>
      <c r="AH253" s="50" t="n">
        <v>9</v>
      </c>
      <c r="AI253" s="50" t="n">
        <v>65</v>
      </c>
      <c r="AJ253" s="50" t="n">
        <v>4622.2</v>
      </c>
      <c r="AK253" s="50" t="n">
        <v>11</v>
      </c>
    </row>
    <row r="254" customFormat="false" ht="15" hidden="false" customHeight="false" outlineLevel="0" collapsed="false">
      <c r="A254" s="50" t="s">
        <v>896</v>
      </c>
      <c r="B254" s="50" t="s">
        <v>112</v>
      </c>
      <c r="C254" s="50" t="s">
        <v>191</v>
      </c>
      <c r="D254" s="50" t="n">
        <v>666971</v>
      </c>
      <c r="E254" s="50" t="n">
        <v>9</v>
      </c>
      <c r="F254" s="50" t="s">
        <v>58</v>
      </c>
      <c r="G254" s="50" t="n">
        <v>46</v>
      </c>
      <c r="H254" s="50" t="n">
        <v>26</v>
      </c>
      <c r="I254" s="50" t="n">
        <v>7</v>
      </c>
      <c r="J254" s="50" t="n">
        <v>19</v>
      </c>
      <c r="K254" s="50" t="n">
        <v>13</v>
      </c>
      <c r="L254" s="50" t="n">
        <v>3</v>
      </c>
      <c r="M254" s="50" t="n">
        <v>27</v>
      </c>
      <c r="N254" s="50" t="n">
        <v>13</v>
      </c>
      <c r="O254" s="50" t="n">
        <v>-1.273</v>
      </c>
      <c r="P254" s="50" t="n">
        <v>12</v>
      </c>
      <c r="Q254" s="50" t="n">
        <v>12</v>
      </c>
      <c r="R254" s="50" t="n">
        <v>3</v>
      </c>
      <c r="S254" s="50" t="n">
        <v>1</v>
      </c>
      <c r="T254" s="50" t="n">
        <v>0</v>
      </c>
      <c r="U254" s="50" t="n">
        <v>0</v>
      </c>
      <c r="V254" s="50" t="n">
        <v>0</v>
      </c>
      <c r="W254" s="50" t="n">
        <v>0</v>
      </c>
      <c r="X254" s="50" t="n">
        <v>0</v>
      </c>
      <c r="Y254" s="50" t="n">
        <v>4</v>
      </c>
      <c r="Z254" s="50" t="n">
        <v>3.05</v>
      </c>
      <c r="AA254" s="50" t="n">
        <v>12</v>
      </c>
      <c r="AB254" s="50" t="n">
        <v>2.604</v>
      </c>
      <c r="AC254" s="50" t="n">
        <v>8</v>
      </c>
      <c r="AD254" s="50" t="n">
        <v>0</v>
      </c>
      <c r="AE254" s="50" t="n">
        <v>2</v>
      </c>
      <c r="AF254" s="50" t="n">
        <v>8</v>
      </c>
      <c r="AG254" s="50" t="n">
        <v>693.6</v>
      </c>
      <c r="AH254" s="50" t="n">
        <v>3</v>
      </c>
      <c r="AI254" s="50" t="n">
        <v>25</v>
      </c>
      <c r="AJ254" s="50" t="n">
        <v>1790</v>
      </c>
      <c r="AK254" s="50" t="n">
        <v>4</v>
      </c>
    </row>
    <row r="255" customFormat="false" ht="15" hidden="false" customHeight="false" outlineLevel="0" collapsed="false">
      <c r="A255" s="50" t="s">
        <v>897</v>
      </c>
      <c r="B255" s="50" t="s">
        <v>112</v>
      </c>
      <c r="C255" s="50" t="s">
        <v>193</v>
      </c>
      <c r="D255" s="50" t="n">
        <v>680728</v>
      </c>
      <c r="E255" s="50" t="n">
        <v>4</v>
      </c>
      <c r="F255" s="50" t="s">
        <v>53</v>
      </c>
      <c r="G255" s="50" t="n">
        <v>253</v>
      </c>
      <c r="H255" s="50" t="n">
        <v>122</v>
      </c>
      <c r="I255" s="50" t="n">
        <v>31</v>
      </c>
      <c r="J255" s="50" t="n">
        <v>122</v>
      </c>
      <c r="K255" s="50" t="n">
        <v>81</v>
      </c>
      <c r="L255" s="50" t="n">
        <v>15</v>
      </c>
      <c r="M255" s="50" t="n">
        <v>131</v>
      </c>
      <c r="N255" s="50" t="n">
        <v>41</v>
      </c>
      <c r="O255" s="50" t="n">
        <v>-2.224</v>
      </c>
      <c r="P255" s="50" t="n">
        <v>61</v>
      </c>
      <c r="Q255" s="50" t="n">
        <v>58</v>
      </c>
      <c r="R255" s="50" t="n">
        <v>12</v>
      </c>
      <c r="S255" s="50" t="n">
        <v>3</v>
      </c>
      <c r="T255" s="50" t="n">
        <v>0</v>
      </c>
      <c r="U255" s="50" t="n">
        <v>2</v>
      </c>
      <c r="V255" s="50" t="n">
        <v>3</v>
      </c>
      <c r="W255" s="50" t="n">
        <v>0</v>
      </c>
      <c r="X255" s="50" t="n">
        <v>0</v>
      </c>
      <c r="Y255" s="50" t="n">
        <v>19</v>
      </c>
      <c r="Z255" s="50" t="n">
        <v>16.15</v>
      </c>
      <c r="AA255" s="50" t="n">
        <v>60</v>
      </c>
      <c r="AB255" s="50" t="n">
        <v>15.617</v>
      </c>
      <c r="AC255" s="50" t="n">
        <v>39</v>
      </c>
      <c r="AD255" s="50" t="n">
        <v>3</v>
      </c>
      <c r="AE255" s="50" t="n">
        <v>14</v>
      </c>
      <c r="AF255" s="50" t="n">
        <v>38</v>
      </c>
      <c r="AG255" s="50" t="n">
        <v>3309.5</v>
      </c>
      <c r="AH255" s="50" t="n">
        <v>14</v>
      </c>
      <c r="AI255" s="50" t="n">
        <v>98</v>
      </c>
      <c r="AJ255" s="50" t="n">
        <v>7106.5</v>
      </c>
      <c r="AK255" s="50" t="n">
        <v>27</v>
      </c>
    </row>
    <row r="256" customFormat="false" ht="15" hidden="false" customHeight="false" outlineLevel="0" collapsed="false">
      <c r="A256" s="50" t="s">
        <v>897</v>
      </c>
      <c r="B256" s="50" t="s">
        <v>112</v>
      </c>
      <c r="C256" s="50" t="s">
        <v>193</v>
      </c>
      <c r="D256" s="50" t="n">
        <v>680728</v>
      </c>
      <c r="E256" s="50" t="n">
        <v>5</v>
      </c>
      <c r="F256" s="50" t="s">
        <v>54</v>
      </c>
      <c r="G256" s="50" t="n">
        <v>293</v>
      </c>
      <c r="H256" s="50" t="n">
        <v>139</v>
      </c>
      <c r="I256" s="50" t="n">
        <v>42</v>
      </c>
      <c r="J256" s="50" t="n">
        <v>137</v>
      </c>
      <c r="K256" s="50" t="n">
        <v>93</v>
      </c>
      <c r="L256" s="50" t="n">
        <v>15</v>
      </c>
      <c r="M256" s="50" t="n">
        <v>156</v>
      </c>
      <c r="N256" s="50" t="n">
        <v>46</v>
      </c>
      <c r="O256" s="50" t="n">
        <v>-1.819</v>
      </c>
      <c r="P256" s="50" t="n">
        <v>70</v>
      </c>
      <c r="Q256" s="50" t="n">
        <v>62</v>
      </c>
      <c r="R256" s="50" t="n">
        <v>11</v>
      </c>
      <c r="S256" s="50" t="n">
        <v>1</v>
      </c>
      <c r="T256" s="50" t="n">
        <v>0</v>
      </c>
      <c r="U256" s="50" t="n">
        <v>2</v>
      </c>
      <c r="V256" s="50" t="n">
        <v>7</v>
      </c>
      <c r="W256" s="50" t="n">
        <v>0</v>
      </c>
      <c r="X256" s="50" t="n">
        <v>1</v>
      </c>
      <c r="Y256" s="50" t="n">
        <v>22</v>
      </c>
      <c r="Z256" s="50" t="n">
        <v>17.35</v>
      </c>
      <c r="AA256" s="50" t="n">
        <v>70</v>
      </c>
      <c r="AB256" s="50" t="n">
        <v>18.097</v>
      </c>
      <c r="AC256" s="50" t="n">
        <v>41</v>
      </c>
      <c r="AD256" s="50" t="n">
        <v>2</v>
      </c>
      <c r="AE256" s="50" t="n">
        <v>18</v>
      </c>
      <c r="AF256" s="50" t="n">
        <v>41</v>
      </c>
      <c r="AG256" s="50" t="n">
        <v>3677.3</v>
      </c>
      <c r="AH256" s="50" t="n">
        <v>14</v>
      </c>
      <c r="AI256" s="50" t="n">
        <v>127</v>
      </c>
      <c r="AJ256" s="50" t="n">
        <v>9151.7</v>
      </c>
      <c r="AK256" s="50" t="n">
        <v>34</v>
      </c>
    </row>
    <row r="257" customFormat="false" ht="15" hidden="false" customHeight="false" outlineLevel="0" collapsed="false">
      <c r="A257" s="50" t="s">
        <v>897</v>
      </c>
      <c r="B257" s="50" t="s">
        <v>112</v>
      </c>
      <c r="C257" s="50" t="s">
        <v>193</v>
      </c>
      <c r="D257" s="50" t="n">
        <v>680728</v>
      </c>
      <c r="E257" s="50" t="n">
        <v>6</v>
      </c>
      <c r="F257" s="50" t="s">
        <v>55</v>
      </c>
      <c r="G257" s="50" t="n">
        <v>101</v>
      </c>
      <c r="H257" s="50" t="n">
        <v>48</v>
      </c>
      <c r="I257" s="50" t="n">
        <v>4</v>
      </c>
      <c r="J257" s="50" t="n">
        <v>48</v>
      </c>
      <c r="K257" s="50" t="n">
        <v>35</v>
      </c>
      <c r="L257" s="50" t="n">
        <v>1</v>
      </c>
      <c r="M257" s="50" t="n">
        <v>53</v>
      </c>
      <c r="N257" s="50" t="n">
        <v>13</v>
      </c>
      <c r="O257" s="50" t="n">
        <v>-2.864</v>
      </c>
      <c r="P257" s="50" t="n">
        <v>26</v>
      </c>
      <c r="Q257" s="50" t="n">
        <v>24</v>
      </c>
      <c r="R257" s="50" t="n">
        <v>4</v>
      </c>
      <c r="S257" s="50" t="n">
        <v>0</v>
      </c>
      <c r="T257" s="50" t="n">
        <v>0</v>
      </c>
      <c r="U257" s="50" t="n">
        <v>0</v>
      </c>
      <c r="V257" s="50" t="n">
        <v>2</v>
      </c>
      <c r="W257" s="50" t="n">
        <v>0</v>
      </c>
      <c r="X257" s="50" t="n">
        <v>0</v>
      </c>
      <c r="Y257" s="50" t="n">
        <v>4</v>
      </c>
      <c r="Z257" s="50" t="n">
        <v>5</v>
      </c>
      <c r="AA257" s="50" t="n">
        <v>26</v>
      </c>
      <c r="AB257" s="50" t="n">
        <v>6.855</v>
      </c>
      <c r="AC257" s="50" t="n">
        <v>20</v>
      </c>
      <c r="AD257" s="50" t="n">
        <v>1</v>
      </c>
      <c r="AE257" s="50" t="n">
        <v>8</v>
      </c>
      <c r="AF257" s="50" t="n">
        <v>20</v>
      </c>
      <c r="AG257" s="50" t="n">
        <v>1868.7</v>
      </c>
      <c r="AH257" s="50" t="n">
        <v>8</v>
      </c>
      <c r="AI257" s="50" t="n">
        <v>44</v>
      </c>
      <c r="AJ257" s="50" t="n">
        <v>3175.8</v>
      </c>
      <c r="AK257" s="50" t="n">
        <v>9</v>
      </c>
    </row>
    <row r="258" customFormat="false" ht="15" hidden="false" customHeight="false" outlineLevel="0" collapsed="false">
      <c r="A258" s="50" t="s">
        <v>897</v>
      </c>
      <c r="B258" s="50" t="s">
        <v>112</v>
      </c>
      <c r="C258" s="50" t="s">
        <v>193</v>
      </c>
      <c r="D258" s="50" t="n">
        <v>680728</v>
      </c>
      <c r="E258" s="50" t="n">
        <v>7</v>
      </c>
      <c r="F258" s="50" t="s">
        <v>56</v>
      </c>
      <c r="G258" s="50" t="n">
        <v>109</v>
      </c>
      <c r="H258" s="50" t="n">
        <v>53</v>
      </c>
      <c r="I258" s="50" t="n">
        <v>19</v>
      </c>
      <c r="J258" s="50" t="n">
        <v>50</v>
      </c>
      <c r="K258" s="50" t="n">
        <v>34</v>
      </c>
      <c r="L258" s="50" t="n">
        <v>6</v>
      </c>
      <c r="M258" s="50" t="n">
        <v>59</v>
      </c>
      <c r="N258" s="50" t="n">
        <v>19</v>
      </c>
      <c r="O258" s="50" t="n">
        <v>-0.422</v>
      </c>
      <c r="P258" s="50" t="n">
        <v>30</v>
      </c>
      <c r="Q258" s="50" t="n">
        <v>28</v>
      </c>
      <c r="R258" s="50" t="n">
        <v>7</v>
      </c>
      <c r="S258" s="50" t="n">
        <v>2</v>
      </c>
      <c r="T258" s="50" t="n">
        <v>0</v>
      </c>
      <c r="U258" s="50" t="n">
        <v>1</v>
      </c>
      <c r="V258" s="50" t="n">
        <v>1</v>
      </c>
      <c r="W258" s="50" t="n">
        <v>0</v>
      </c>
      <c r="X258" s="50" t="n">
        <v>0</v>
      </c>
      <c r="Y258" s="50" t="n">
        <v>9</v>
      </c>
      <c r="Z258" s="50" t="n">
        <v>8.8</v>
      </c>
      <c r="AA258" s="50" t="n">
        <v>29</v>
      </c>
      <c r="AB258" s="50" t="n">
        <v>7.542</v>
      </c>
      <c r="AC258" s="50" t="n">
        <v>20</v>
      </c>
      <c r="AD258" s="50" t="n">
        <v>2</v>
      </c>
      <c r="AE258" s="50" t="n">
        <v>5</v>
      </c>
      <c r="AF258" s="50" t="n">
        <v>20</v>
      </c>
      <c r="AG258" s="50" t="n">
        <v>1626.7</v>
      </c>
      <c r="AH258" s="50" t="n">
        <v>8</v>
      </c>
      <c r="AI258" s="50" t="n">
        <v>41</v>
      </c>
      <c r="AJ258" s="50" t="n">
        <v>2947.1</v>
      </c>
      <c r="AK258" s="50" t="n">
        <v>8</v>
      </c>
    </row>
    <row r="259" customFormat="false" ht="15" hidden="false" customHeight="false" outlineLevel="0" collapsed="false">
      <c r="A259" s="50" t="s">
        <v>897</v>
      </c>
      <c r="B259" s="50" t="s">
        <v>112</v>
      </c>
      <c r="C259" s="50" t="s">
        <v>193</v>
      </c>
      <c r="D259" s="50" t="n">
        <v>680728</v>
      </c>
      <c r="E259" s="50" t="n">
        <v>8</v>
      </c>
      <c r="F259" s="50" t="s">
        <v>57</v>
      </c>
      <c r="G259" s="50" t="n">
        <v>12</v>
      </c>
      <c r="H259" s="50" t="n">
        <v>8</v>
      </c>
      <c r="I259" s="50" t="n">
        <v>0</v>
      </c>
      <c r="J259" s="50" t="n">
        <v>7</v>
      </c>
      <c r="K259" s="50" t="n">
        <v>7</v>
      </c>
      <c r="L259" s="50" t="n">
        <v>0</v>
      </c>
      <c r="M259" s="50" t="n">
        <v>5</v>
      </c>
      <c r="N259" s="50" t="n">
        <v>1</v>
      </c>
      <c r="O259" s="50" t="n">
        <v>-0.153</v>
      </c>
      <c r="P259" s="50" t="n">
        <v>5</v>
      </c>
      <c r="Q259" s="50" t="n">
        <v>4</v>
      </c>
      <c r="R259" s="50" t="n">
        <v>1</v>
      </c>
      <c r="S259" s="50" t="n">
        <v>0</v>
      </c>
      <c r="T259" s="50" t="n">
        <v>0</v>
      </c>
      <c r="U259" s="50" t="n">
        <v>0</v>
      </c>
      <c r="V259" s="50" t="n">
        <v>0</v>
      </c>
      <c r="W259" s="50" t="n">
        <v>0</v>
      </c>
      <c r="X259" s="50" t="n">
        <v>0</v>
      </c>
      <c r="Y259" s="50" t="n">
        <v>0</v>
      </c>
      <c r="Z259" s="50" t="n">
        <v>0.9</v>
      </c>
      <c r="AA259" s="50" t="n">
        <v>4</v>
      </c>
      <c r="AB259" s="50" t="n">
        <v>1.016</v>
      </c>
      <c r="AC259" s="50" t="n">
        <v>5</v>
      </c>
      <c r="AD259" s="50" t="n">
        <v>0</v>
      </c>
      <c r="AE259" s="50" t="n">
        <v>1</v>
      </c>
      <c r="AF259" s="50" t="n">
        <v>5</v>
      </c>
      <c r="AG259" s="50" t="n">
        <v>309.9</v>
      </c>
      <c r="AH259" s="50" t="n">
        <v>1</v>
      </c>
      <c r="AI259" s="50" t="n">
        <v>6</v>
      </c>
      <c r="AJ259" s="50" t="n">
        <v>426.9</v>
      </c>
      <c r="AK259" s="50" t="n">
        <v>1</v>
      </c>
    </row>
    <row r="260" customFormat="false" ht="15" hidden="false" customHeight="false" outlineLevel="0" collapsed="false">
      <c r="A260" s="50" t="s">
        <v>897</v>
      </c>
      <c r="B260" s="50" t="s">
        <v>112</v>
      </c>
      <c r="C260" s="50" t="s">
        <v>193</v>
      </c>
      <c r="D260" s="50" t="n">
        <v>680728</v>
      </c>
      <c r="E260" s="50" t="n">
        <v>9</v>
      </c>
      <c r="F260" s="50" t="s">
        <v>58</v>
      </c>
      <c r="G260" s="50" t="n">
        <v>21</v>
      </c>
      <c r="H260" s="50" t="n">
        <v>11</v>
      </c>
      <c r="I260" s="50" t="n">
        <v>2</v>
      </c>
      <c r="J260" s="50" t="n">
        <v>12</v>
      </c>
      <c r="K260" s="50" t="n">
        <v>8</v>
      </c>
      <c r="L260" s="50" t="n">
        <v>1</v>
      </c>
      <c r="M260" s="50" t="n">
        <v>9</v>
      </c>
      <c r="N260" s="50" t="n">
        <v>3</v>
      </c>
      <c r="O260" s="50" t="n">
        <v>-1.428</v>
      </c>
      <c r="P260" s="50" t="n">
        <v>5</v>
      </c>
      <c r="Q260" s="50" t="n">
        <v>5</v>
      </c>
      <c r="R260" s="50" t="n">
        <v>0</v>
      </c>
      <c r="S260" s="50" t="n">
        <v>0</v>
      </c>
      <c r="T260" s="50" t="n">
        <v>0</v>
      </c>
      <c r="U260" s="50" t="n">
        <v>0</v>
      </c>
      <c r="V260" s="50" t="n">
        <v>0</v>
      </c>
      <c r="W260" s="50" t="n">
        <v>0</v>
      </c>
      <c r="X260" s="50" t="n">
        <v>0</v>
      </c>
      <c r="Y260" s="50" t="n">
        <v>2</v>
      </c>
      <c r="Z260" s="50" t="n">
        <v>0</v>
      </c>
      <c r="AA260" s="50" t="n">
        <v>5</v>
      </c>
      <c r="AB260" s="50" t="n">
        <v>0.587</v>
      </c>
      <c r="AC260" s="50" t="n">
        <v>3</v>
      </c>
      <c r="AD260" s="50" t="n">
        <v>0</v>
      </c>
      <c r="AE260" s="50" t="n">
        <v>1</v>
      </c>
      <c r="AF260" s="50" t="n">
        <v>3</v>
      </c>
      <c r="AG260" s="50" t="n">
        <v>257.5</v>
      </c>
      <c r="AH260" s="50" t="n">
        <v>0</v>
      </c>
      <c r="AI260" s="50" t="n">
        <v>11</v>
      </c>
      <c r="AJ260" s="50" t="n">
        <v>779.8</v>
      </c>
      <c r="AK260" s="50" t="n">
        <v>1</v>
      </c>
    </row>
    <row r="261" customFormat="false" ht="15" hidden="false" customHeight="false" outlineLevel="0" collapsed="false">
      <c r="A261" s="50" t="s">
        <v>898</v>
      </c>
      <c r="B261" s="50" t="s">
        <v>112</v>
      </c>
      <c r="C261" s="50" t="s">
        <v>195</v>
      </c>
      <c r="D261" s="50" t="n">
        <v>543510</v>
      </c>
      <c r="E261" s="50" t="n">
        <v>4</v>
      </c>
      <c r="F261" s="50" t="s">
        <v>53</v>
      </c>
      <c r="G261" s="50" t="n">
        <v>199</v>
      </c>
      <c r="H261" s="50" t="n">
        <v>106</v>
      </c>
      <c r="I261" s="50" t="n">
        <v>33</v>
      </c>
      <c r="J261" s="50" t="n">
        <v>95</v>
      </c>
      <c r="K261" s="50" t="n">
        <v>55</v>
      </c>
      <c r="L261" s="50" t="n">
        <v>7</v>
      </c>
      <c r="M261" s="50" t="n">
        <v>104</v>
      </c>
      <c r="N261" s="50" t="n">
        <v>51</v>
      </c>
      <c r="O261" s="50" t="n">
        <v>-5.305</v>
      </c>
      <c r="P261" s="50" t="n">
        <v>49</v>
      </c>
      <c r="Q261" s="50" t="n">
        <v>47</v>
      </c>
      <c r="R261" s="50" t="n">
        <v>9</v>
      </c>
      <c r="S261" s="50" t="n">
        <v>3</v>
      </c>
      <c r="T261" s="50" t="n">
        <v>0</v>
      </c>
      <c r="U261" s="50" t="n">
        <v>0</v>
      </c>
      <c r="V261" s="50" t="n">
        <v>1</v>
      </c>
      <c r="W261" s="50" t="n">
        <v>0</v>
      </c>
      <c r="X261" s="50" t="n">
        <v>0</v>
      </c>
      <c r="Y261" s="50" t="n">
        <v>16</v>
      </c>
      <c r="Z261" s="50" t="n">
        <v>9.85</v>
      </c>
      <c r="AA261" s="50" t="n">
        <v>48</v>
      </c>
      <c r="AB261" s="50" t="n">
        <v>9.318</v>
      </c>
      <c r="AC261" s="50" t="n">
        <v>32</v>
      </c>
      <c r="AD261" s="50" t="n">
        <v>2</v>
      </c>
      <c r="AE261" s="50" t="n">
        <v>13</v>
      </c>
      <c r="AF261" s="50" t="n">
        <v>32</v>
      </c>
      <c r="AG261" s="50" t="n">
        <v>2841.8</v>
      </c>
      <c r="AH261" s="50" t="n">
        <v>8</v>
      </c>
      <c r="AI261" s="50" t="n">
        <v>87</v>
      </c>
      <c r="AJ261" s="50" t="n">
        <v>6293.3</v>
      </c>
      <c r="AK261" s="50" t="n">
        <v>24</v>
      </c>
    </row>
    <row r="262" customFormat="false" ht="15" hidden="false" customHeight="false" outlineLevel="0" collapsed="false">
      <c r="A262" s="50" t="s">
        <v>898</v>
      </c>
      <c r="B262" s="50" t="s">
        <v>112</v>
      </c>
      <c r="C262" s="50" t="s">
        <v>195</v>
      </c>
      <c r="D262" s="50" t="n">
        <v>543510</v>
      </c>
      <c r="E262" s="50" t="n">
        <v>5</v>
      </c>
      <c r="F262" s="50" t="s">
        <v>54</v>
      </c>
      <c r="G262" s="50" t="n">
        <v>39</v>
      </c>
      <c r="H262" s="50" t="n">
        <v>19</v>
      </c>
      <c r="I262" s="50" t="n">
        <v>3</v>
      </c>
      <c r="J262" s="50" t="n">
        <v>23</v>
      </c>
      <c r="K262" s="50" t="n">
        <v>15</v>
      </c>
      <c r="L262" s="50" t="n">
        <v>2</v>
      </c>
      <c r="M262" s="50" t="n">
        <v>16</v>
      </c>
      <c r="N262" s="50" t="n">
        <v>4</v>
      </c>
      <c r="O262" s="50" t="n">
        <v>-1.066</v>
      </c>
      <c r="P262" s="50" t="n">
        <v>13</v>
      </c>
      <c r="Q262" s="50" t="n">
        <v>12</v>
      </c>
      <c r="R262" s="50" t="n">
        <v>3</v>
      </c>
      <c r="S262" s="50" t="n">
        <v>0</v>
      </c>
      <c r="T262" s="50" t="n">
        <v>0</v>
      </c>
      <c r="U262" s="50" t="n">
        <v>0</v>
      </c>
      <c r="V262" s="50" t="n">
        <v>0</v>
      </c>
      <c r="W262" s="50" t="n">
        <v>0</v>
      </c>
      <c r="X262" s="50" t="n">
        <v>0</v>
      </c>
      <c r="Y262" s="50" t="n">
        <v>1</v>
      </c>
      <c r="Z262" s="50" t="n">
        <v>2.7</v>
      </c>
      <c r="AA262" s="50" t="n">
        <v>12</v>
      </c>
      <c r="AB262" s="50" t="n">
        <v>3.132</v>
      </c>
      <c r="AC262" s="50" t="n">
        <v>12</v>
      </c>
      <c r="AD262" s="50" t="n">
        <v>1</v>
      </c>
      <c r="AE262" s="50" t="n">
        <v>7</v>
      </c>
      <c r="AF262" s="50" t="n">
        <v>12</v>
      </c>
      <c r="AG262" s="50" t="n">
        <v>1019.3</v>
      </c>
      <c r="AH262" s="50" t="n">
        <v>2</v>
      </c>
      <c r="AI262" s="50" t="n">
        <v>17</v>
      </c>
      <c r="AJ262" s="50" t="n">
        <v>1264</v>
      </c>
      <c r="AK262" s="50" t="n">
        <v>8</v>
      </c>
    </row>
    <row r="263" customFormat="false" ht="15" hidden="false" customHeight="false" outlineLevel="0" collapsed="false">
      <c r="A263" s="50" t="s">
        <v>898</v>
      </c>
      <c r="B263" s="50" t="s">
        <v>112</v>
      </c>
      <c r="C263" s="50" t="s">
        <v>195</v>
      </c>
      <c r="D263" s="50" t="n">
        <v>543510</v>
      </c>
      <c r="E263" s="50" t="n">
        <v>7</v>
      </c>
      <c r="F263" s="50" t="s">
        <v>56</v>
      </c>
      <c r="G263" s="50" t="n">
        <v>95</v>
      </c>
      <c r="H263" s="50" t="n">
        <v>47</v>
      </c>
      <c r="I263" s="50" t="n">
        <v>14</v>
      </c>
      <c r="J263" s="50" t="n">
        <v>37</v>
      </c>
      <c r="K263" s="50" t="n">
        <v>27</v>
      </c>
      <c r="L263" s="50" t="n">
        <v>2</v>
      </c>
      <c r="M263" s="50" t="n">
        <v>58</v>
      </c>
      <c r="N263" s="50" t="n">
        <v>20</v>
      </c>
      <c r="O263" s="50" t="n">
        <v>6.365</v>
      </c>
      <c r="P263" s="50" t="n">
        <v>25</v>
      </c>
      <c r="Q263" s="50" t="n">
        <v>24</v>
      </c>
      <c r="R263" s="50" t="n">
        <v>12</v>
      </c>
      <c r="S263" s="50" t="n">
        <v>0</v>
      </c>
      <c r="T263" s="50" t="n">
        <v>0</v>
      </c>
      <c r="U263" s="50" t="n">
        <v>3</v>
      </c>
      <c r="V263" s="50" t="n">
        <v>1</v>
      </c>
      <c r="W263" s="50" t="n">
        <v>0</v>
      </c>
      <c r="X263" s="50" t="n">
        <v>0</v>
      </c>
      <c r="Y263" s="50" t="n">
        <v>5</v>
      </c>
      <c r="Z263" s="50" t="n">
        <v>14.8</v>
      </c>
      <c r="AA263" s="50" t="n">
        <v>25</v>
      </c>
      <c r="AB263" s="50" t="n">
        <v>9.222</v>
      </c>
      <c r="AC263" s="50" t="n">
        <v>19</v>
      </c>
      <c r="AD263" s="50" t="n">
        <v>2</v>
      </c>
      <c r="AE263" s="50" t="n">
        <v>7</v>
      </c>
      <c r="AF263" s="50" t="n">
        <v>19</v>
      </c>
      <c r="AG263" s="50" t="n">
        <v>1692.4</v>
      </c>
      <c r="AH263" s="50" t="n">
        <v>7</v>
      </c>
      <c r="AI263" s="50" t="n">
        <v>43</v>
      </c>
      <c r="AJ263" s="50" t="n">
        <v>3094</v>
      </c>
      <c r="AK263" s="50" t="n">
        <v>9</v>
      </c>
    </row>
    <row r="264" customFormat="false" ht="15" hidden="false" customHeight="false" outlineLevel="0" collapsed="false">
      <c r="A264" s="50" t="s">
        <v>898</v>
      </c>
      <c r="B264" s="50" t="s">
        <v>112</v>
      </c>
      <c r="C264" s="50" t="s">
        <v>195</v>
      </c>
      <c r="D264" s="50" t="n">
        <v>543510</v>
      </c>
      <c r="E264" s="50" t="n">
        <v>8</v>
      </c>
      <c r="F264" s="50" t="s">
        <v>57</v>
      </c>
      <c r="G264" s="50" t="n">
        <v>182</v>
      </c>
      <c r="H264" s="50" t="n">
        <v>92</v>
      </c>
      <c r="I264" s="50" t="n">
        <v>26</v>
      </c>
      <c r="J264" s="50" t="n">
        <v>85</v>
      </c>
      <c r="K264" s="50" t="n">
        <v>57</v>
      </c>
      <c r="L264" s="50" t="n">
        <v>7</v>
      </c>
      <c r="M264" s="50" t="n">
        <v>97</v>
      </c>
      <c r="N264" s="50" t="n">
        <v>35</v>
      </c>
      <c r="O264" s="50" t="n">
        <v>1.594</v>
      </c>
      <c r="P264" s="50" t="n">
        <v>51</v>
      </c>
      <c r="Q264" s="50" t="n">
        <v>46</v>
      </c>
      <c r="R264" s="50" t="n">
        <v>14</v>
      </c>
      <c r="S264" s="50" t="n">
        <v>3</v>
      </c>
      <c r="T264" s="50" t="n">
        <v>0</v>
      </c>
      <c r="U264" s="50" t="n">
        <v>1</v>
      </c>
      <c r="V264" s="50" t="n">
        <v>4</v>
      </c>
      <c r="W264" s="50" t="n">
        <v>1</v>
      </c>
      <c r="X264" s="50" t="n">
        <v>0</v>
      </c>
      <c r="Y264" s="50" t="n">
        <v>12</v>
      </c>
      <c r="Z264" s="50" t="n">
        <v>18.25</v>
      </c>
      <c r="AA264" s="50" t="n">
        <v>51</v>
      </c>
      <c r="AB264" s="50" t="n">
        <v>17.182</v>
      </c>
      <c r="AC264" s="50" t="n">
        <v>34</v>
      </c>
      <c r="AD264" s="50" t="n">
        <v>3</v>
      </c>
      <c r="AE264" s="50" t="n">
        <v>14</v>
      </c>
      <c r="AF264" s="50" t="n">
        <v>34</v>
      </c>
      <c r="AG264" s="50" t="n">
        <v>2958.5</v>
      </c>
      <c r="AH264" s="50" t="n">
        <v>16</v>
      </c>
      <c r="AI264" s="50" t="n">
        <v>78</v>
      </c>
      <c r="AJ264" s="50" t="n">
        <v>5562.2</v>
      </c>
      <c r="AK264" s="50" t="n">
        <v>13</v>
      </c>
    </row>
    <row r="265" customFormat="false" ht="15" hidden="false" customHeight="false" outlineLevel="0" collapsed="false">
      <c r="A265" s="50" t="s">
        <v>898</v>
      </c>
      <c r="B265" s="50" t="s">
        <v>112</v>
      </c>
      <c r="C265" s="50" t="s">
        <v>195</v>
      </c>
      <c r="D265" s="50" t="n">
        <v>543510</v>
      </c>
      <c r="E265" s="50" t="n">
        <v>9</v>
      </c>
      <c r="F265" s="50" t="s">
        <v>58</v>
      </c>
      <c r="G265" s="50" t="n">
        <v>97</v>
      </c>
      <c r="H265" s="50" t="n">
        <v>51</v>
      </c>
      <c r="I265" s="50" t="n">
        <v>16</v>
      </c>
      <c r="J265" s="50" t="n">
        <v>49</v>
      </c>
      <c r="K265" s="50" t="n">
        <v>32</v>
      </c>
      <c r="L265" s="50" t="n">
        <v>5</v>
      </c>
      <c r="M265" s="50" t="n">
        <v>48</v>
      </c>
      <c r="N265" s="50" t="n">
        <v>19</v>
      </c>
      <c r="O265" s="50" t="n">
        <v>0.049</v>
      </c>
      <c r="P265" s="50" t="n">
        <v>28</v>
      </c>
      <c r="Q265" s="50" t="n">
        <v>27</v>
      </c>
      <c r="R265" s="50" t="n">
        <v>6</v>
      </c>
      <c r="S265" s="50" t="n">
        <v>0</v>
      </c>
      <c r="T265" s="50" t="n">
        <v>0</v>
      </c>
      <c r="U265" s="50" t="n">
        <v>3</v>
      </c>
      <c r="V265" s="50" t="n">
        <v>0</v>
      </c>
      <c r="W265" s="50" t="n">
        <v>0</v>
      </c>
      <c r="X265" s="50" t="n">
        <v>1</v>
      </c>
      <c r="Y265" s="50" t="n">
        <v>8</v>
      </c>
      <c r="Z265" s="50" t="n">
        <v>8.7</v>
      </c>
      <c r="AA265" s="50" t="n">
        <v>28</v>
      </c>
      <c r="AB265" s="50" t="n">
        <v>10.904</v>
      </c>
      <c r="AC265" s="50" t="n">
        <v>20</v>
      </c>
      <c r="AD265" s="50" t="n">
        <v>5</v>
      </c>
      <c r="AE265" s="50" t="n">
        <v>10</v>
      </c>
      <c r="AF265" s="50" t="n">
        <v>20</v>
      </c>
      <c r="AG265" s="50" t="n">
        <v>1822.7</v>
      </c>
      <c r="AH265" s="50" t="n">
        <v>12</v>
      </c>
      <c r="AI265" s="50" t="n">
        <v>47</v>
      </c>
      <c r="AJ265" s="50" t="n">
        <v>3380.2</v>
      </c>
      <c r="AK265" s="50" t="n">
        <v>11</v>
      </c>
    </row>
    <row r="266" customFormat="false" ht="15" hidden="false" customHeight="false" outlineLevel="0" collapsed="false">
      <c r="A266" s="50" t="s">
        <v>899</v>
      </c>
      <c r="B266" s="50" t="s">
        <v>112</v>
      </c>
      <c r="C266" s="50" t="s">
        <v>197</v>
      </c>
      <c r="D266" s="50" t="n">
        <v>678489</v>
      </c>
      <c r="E266" s="50" t="n">
        <v>4</v>
      </c>
      <c r="F266" s="50" t="s">
        <v>53</v>
      </c>
      <c r="G266" s="50" t="n">
        <v>285</v>
      </c>
      <c r="H266" s="50" t="n">
        <v>132</v>
      </c>
      <c r="I266" s="50" t="n">
        <v>31</v>
      </c>
      <c r="J266" s="50" t="n">
        <v>132</v>
      </c>
      <c r="K266" s="50" t="n">
        <v>82</v>
      </c>
      <c r="L266" s="50" t="n">
        <v>8</v>
      </c>
      <c r="M266" s="50" t="n">
        <v>152</v>
      </c>
      <c r="N266" s="50" t="n">
        <v>50</v>
      </c>
      <c r="O266" s="50" t="n">
        <v>-1.083</v>
      </c>
      <c r="P266" s="50" t="n">
        <v>66</v>
      </c>
      <c r="Q266" s="50" t="n">
        <v>60</v>
      </c>
      <c r="R266" s="50" t="n">
        <v>12</v>
      </c>
      <c r="S266" s="50" t="n">
        <v>7</v>
      </c>
      <c r="T266" s="50" t="n">
        <v>1</v>
      </c>
      <c r="U266" s="50" t="n">
        <v>1</v>
      </c>
      <c r="V266" s="50" t="n">
        <v>3</v>
      </c>
      <c r="W266" s="50" t="n">
        <v>1</v>
      </c>
      <c r="X266" s="50" t="n">
        <v>0</v>
      </c>
      <c r="Y266" s="50" t="n">
        <v>22</v>
      </c>
      <c r="Z266" s="50" t="n">
        <v>17.85</v>
      </c>
      <c r="AA266" s="50" t="n">
        <v>64</v>
      </c>
      <c r="AB266" s="50" t="n">
        <v>13.567</v>
      </c>
      <c r="AC266" s="50" t="n">
        <v>40</v>
      </c>
      <c r="AD266" s="50" t="n">
        <v>3</v>
      </c>
      <c r="AE266" s="50" t="n">
        <v>8</v>
      </c>
      <c r="AF266" s="50" t="n">
        <v>40</v>
      </c>
      <c r="AG266" s="50" t="n">
        <v>3097.7</v>
      </c>
      <c r="AH266" s="50" t="n">
        <v>16</v>
      </c>
      <c r="AI266" s="50" t="n">
        <v>108</v>
      </c>
      <c r="AJ266" s="50" t="n">
        <v>7466.6</v>
      </c>
      <c r="AK266" s="50" t="n">
        <v>4</v>
      </c>
    </row>
    <row r="267" customFormat="false" ht="15" hidden="false" customHeight="false" outlineLevel="0" collapsed="false">
      <c r="A267" s="50" t="s">
        <v>899</v>
      </c>
      <c r="B267" s="50" t="s">
        <v>112</v>
      </c>
      <c r="C267" s="50" t="s">
        <v>197</v>
      </c>
      <c r="D267" s="50" t="n">
        <v>678489</v>
      </c>
      <c r="E267" s="50" t="n">
        <v>5</v>
      </c>
      <c r="F267" s="50" t="s">
        <v>54</v>
      </c>
      <c r="G267" s="50" t="n">
        <v>137</v>
      </c>
      <c r="H267" s="50" t="n">
        <v>54</v>
      </c>
      <c r="I267" s="50" t="n">
        <v>15</v>
      </c>
      <c r="J267" s="50" t="n">
        <v>61</v>
      </c>
      <c r="K267" s="50" t="n">
        <v>32</v>
      </c>
      <c r="L267" s="50" t="n">
        <v>8</v>
      </c>
      <c r="M267" s="50" t="n">
        <v>76</v>
      </c>
      <c r="N267" s="50" t="n">
        <v>22</v>
      </c>
      <c r="O267" s="50" t="n">
        <v>-3.03</v>
      </c>
      <c r="P267" s="50" t="n">
        <v>30</v>
      </c>
      <c r="Q267" s="50" t="n">
        <v>25</v>
      </c>
      <c r="R267" s="50" t="n">
        <v>3</v>
      </c>
      <c r="S267" s="50" t="n">
        <v>2</v>
      </c>
      <c r="T267" s="50" t="n">
        <v>0</v>
      </c>
      <c r="U267" s="50" t="n">
        <v>0</v>
      </c>
      <c r="V267" s="50" t="n">
        <v>5</v>
      </c>
      <c r="W267" s="50" t="n">
        <v>0</v>
      </c>
      <c r="X267" s="50" t="n">
        <v>0</v>
      </c>
      <c r="Y267" s="50" t="n">
        <v>8</v>
      </c>
      <c r="Z267" s="50" t="n">
        <v>6.9</v>
      </c>
      <c r="AA267" s="50" t="n">
        <v>30</v>
      </c>
      <c r="AB267" s="50" t="n">
        <v>7.227</v>
      </c>
      <c r="AC267" s="50" t="n">
        <v>17</v>
      </c>
      <c r="AD267" s="50" t="n">
        <v>1</v>
      </c>
      <c r="AE267" s="50" t="n">
        <v>4</v>
      </c>
      <c r="AF267" s="50" t="n">
        <v>17</v>
      </c>
      <c r="AG267" s="50" t="n">
        <v>1423.5</v>
      </c>
      <c r="AH267" s="50" t="n">
        <v>5</v>
      </c>
      <c r="AI267" s="50" t="n">
        <v>50</v>
      </c>
      <c r="AJ267" s="50" t="n">
        <v>3443</v>
      </c>
      <c r="AK267" s="50" t="n">
        <v>1</v>
      </c>
    </row>
    <row r="268" customFormat="false" ht="15" hidden="false" customHeight="false" outlineLevel="0" collapsed="false">
      <c r="A268" s="50" t="s">
        <v>899</v>
      </c>
      <c r="B268" s="50" t="s">
        <v>112</v>
      </c>
      <c r="C268" s="50" t="s">
        <v>197</v>
      </c>
      <c r="D268" s="50" t="n">
        <v>678489</v>
      </c>
      <c r="E268" s="50" t="n">
        <v>6</v>
      </c>
      <c r="F268" s="50" t="s">
        <v>55</v>
      </c>
      <c r="G268" s="50" t="n">
        <v>114</v>
      </c>
      <c r="H268" s="50" t="n">
        <v>46</v>
      </c>
      <c r="I268" s="50" t="n">
        <v>10</v>
      </c>
      <c r="J268" s="50" t="n">
        <v>53</v>
      </c>
      <c r="K268" s="50" t="n">
        <v>31</v>
      </c>
      <c r="L268" s="50" t="n">
        <v>4</v>
      </c>
      <c r="M268" s="50" t="n">
        <v>61</v>
      </c>
      <c r="N268" s="50" t="n">
        <v>15</v>
      </c>
      <c r="O268" s="50" t="n">
        <v>-1.604</v>
      </c>
      <c r="P268" s="50" t="n">
        <v>28</v>
      </c>
      <c r="Q268" s="50" t="n">
        <v>24</v>
      </c>
      <c r="R268" s="50" t="n">
        <v>5</v>
      </c>
      <c r="S268" s="50" t="n">
        <v>1</v>
      </c>
      <c r="T268" s="50" t="n">
        <v>0</v>
      </c>
      <c r="U268" s="50" t="n">
        <v>1</v>
      </c>
      <c r="V268" s="50" t="n">
        <v>2</v>
      </c>
      <c r="W268" s="50" t="n">
        <v>0</v>
      </c>
      <c r="X268" s="50" t="n">
        <v>0</v>
      </c>
      <c r="Y268" s="50" t="n">
        <v>5</v>
      </c>
      <c r="Z268" s="50" t="n">
        <v>7.35</v>
      </c>
      <c r="AA268" s="50" t="n">
        <v>26</v>
      </c>
      <c r="AB268" s="50" t="n">
        <v>4.757</v>
      </c>
      <c r="AC268" s="50" t="n">
        <v>21</v>
      </c>
      <c r="AD268" s="50" t="n">
        <v>1</v>
      </c>
      <c r="AE268" s="50" t="n">
        <v>6</v>
      </c>
      <c r="AF268" s="50" t="n">
        <v>21</v>
      </c>
      <c r="AG268" s="50" t="n">
        <v>1714.3</v>
      </c>
      <c r="AH268" s="50" t="n">
        <v>5</v>
      </c>
      <c r="AI268" s="50" t="n">
        <v>34</v>
      </c>
      <c r="AJ268" s="50" t="n">
        <v>2361.7</v>
      </c>
      <c r="AK268" s="50" t="n">
        <v>2</v>
      </c>
    </row>
    <row r="269" customFormat="false" ht="15" hidden="false" customHeight="false" outlineLevel="0" collapsed="false">
      <c r="A269" s="50" t="s">
        <v>899</v>
      </c>
      <c r="B269" s="50" t="s">
        <v>112</v>
      </c>
      <c r="C269" s="50" t="s">
        <v>197</v>
      </c>
      <c r="D269" s="50" t="n">
        <v>678489</v>
      </c>
      <c r="E269" s="50" t="n">
        <v>7</v>
      </c>
      <c r="F269" s="50" t="s">
        <v>56</v>
      </c>
      <c r="G269" s="50" t="n">
        <v>78</v>
      </c>
      <c r="H269" s="50" t="n">
        <v>36</v>
      </c>
      <c r="I269" s="50" t="n">
        <v>7</v>
      </c>
      <c r="J269" s="50" t="n">
        <v>37</v>
      </c>
      <c r="K269" s="50" t="n">
        <v>24</v>
      </c>
      <c r="L269" s="50" t="n">
        <v>3</v>
      </c>
      <c r="M269" s="50" t="n">
        <v>41</v>
      </c>
      <c r="N269" s="50" t="n">
        <v>12</v>
      </c>
      <c r="O269" s="50" t="n">
        <v>-0.434</v>
      </c>
      <c r="P269" s="50" t="n">
        <v>20</v>
      </c>
      <c r="Q269" s="50" t="n">
        <v>14</v>
      </c>
      <c r="R269" s="50" t="n">
        <v>3</v>
      </c>
      <c r="S269" s="50" t="n">
        <v>1</v>
      </c>
      <c r="T269" s="50" t="n">
        <v>0</v>
      </c>
      <c r="U269" s="50" t="n">
        <v>0</v>
      </c>
      <c r="V269" s="50" t="n">
        <v>3</v>
      </c>
      <c r="W269" s="50" t="n">
        <v>0</v>
      </c>
      <c r="X269" s="50" t="n">
        <v>0</v>
      </c>
      <c r="Y269" s="50" t="n">
        <v>3</v>
      </c>
      <c r="Z269" s="50" t="n">
        <v>5.15</v>
      </c>
      <c r="AA269" s="50" t="n">
        <v>17</v>
      </c>
      <c r="AB269" s="50" t="n">
        <v>4.72</v>
      </c>
      <c r="AC269" s="50" t="n">
        <v>14</v>
      </c>
      <c r="AD269" s="50" t="n">
        <v>0</v>
      </c>
      <c r="AE269" s="50" t="n">
        <v>3</v>
      </c>
      <c r="AF269" s="50" t="n">
        <v>14</v>
      </c>
      <c r="AG269" s="50" t="n">
        <v>1030.8</v>
      </c>
      <c r="AH269" s="50" t="n">
        <v>2</v>
      </c>
      <c r="AI269" s="50" t="n">
        <v>30</v>
      </c>
      <c r="AJ269" s="50" t="n">
        <v>2040.2</v>
      </c>
      <c r="AK269" s="50" t="n">
        <v>0</v>
      </c>
    </row>
    <row r="270" customFormat="false" ht="15" hidden="false" customHeight="false" outlineLevel="0" collapsed="false">
      <c r="A270" s="50" t="s">
        <v>899</v>
      </c>
      <c r="B270" s="50" t="s">
        <v>112</v>
      </c>
      <c r="C270" s="50" t="s">
        <v>197</v>
      </c>
      <c r="D270" s="50" t="n">
        <v>678489</v>
      </c>
      <c r="E270" s="50" t="n">
        <v>8</v>
      </c>
      <c r="F270" s="50" t="s">
        <v>57</v>
      </c>
      <c r="G270" s="50" t="n">
        <v>60</v>
      </c>
      <c r="H270" s="50" t="n">
        <v>31</v>
      </c>
      <c r="I270" s="50" t="n">
        <v>9</v>
      </c>
      <c r="J270" s="50" t="n">
        <v>28</v>
      </c>
      <c r="K270" s="50" t="n">
        <v>21</v>
      </c>
      <c r="L270" s="50" t="n">
        <v>5</v>
      </c>
      <c r="M270" s="50" t="n">
        <v>32</v>
      </c>
      <c r="N270" s="50" t="n">
        <v>10</v>
      </c>
      <c r="O270" s="50" t="n">
        <v>0.978</v>
      </c>
      <c r="P270" s="50" t="n">
        <v>15</v>
      </c>
      <c r="Q270" s="50" t="n">
        <v>11</v>
      </c>
      <c r="R270" s="50" t="n">
        <v>4</v>
      </c>
      <c r="S270" s="50" t="n">
        <v>0</v>
      </c>
      <c r="T270" s="50" t="n">
        <v>0</v>
      </c>
      <c r="U270" s="50" t="n">
        <v>0</v>
      </c>
      <c r="V270" s="50" t="n">
        <v>1</v>
      </c>
      <c r="W270" s="50" t="n">
        <v>1</v>
      </c>
      <c r="X270" s="50" t="n">
        <v>1</v>
      </c>
      <c r="Y270" s="50" t="n">
        <v>4</v>
      </c>
      <c r="Z270" s="50" t="n">
        <v>5</v>
      </c>
      <c r="AA270" s="50" t="n">
        <v>14</v>
      </c>
      <c r="AB270" s="50" t="n">
        <v>5.143</v>
      </c>
      <c r="AC270" s="50" t="n">
        <v>9</v>
      </c>
      <c r="AD270" s="50" t="n">
        <v>0</v>
      </c>
      <c r="AE270" s="50" t="n">
        <v>4</v>
      </c>
      <c r="AF270" s="50" t="n">
        <v>9</v>
      </c>
      <c r="AG270" s="50" t="n">
        <v>669.1</v>
      </c>
      <c r="AH270" s="50" t="n">
        <v>5</v>
      </c>
      <c r="AI270" s="50" t="n">
        <v>24</v>
      </c>
      <c r="AJ270" s="50" t="n">
        <v>1629.2</v>
      </c>
      <c r="AK270" s="50" t="n">
        <v>0</v>
      </c>
    </row>
    <row r="271" customFormat="false" ht="15" hidden="false" customHeight="false" outlineLevel="0" collapsed="false">
      <c r="A271" s="50" t="s">
        <v>900</v>
      </c>
      <c r="B271" s="50" t="s">
        <v>112</v>
      </c>
      <c r="C271" s="50" t="s">
        <v>198</v>
      </c>
      <c r="D271" s="50" t="n">
        <v>663457</v>
      </c>
      <c r="E271" s="50" t="n">
        <v>8</v>
      </c>
      <c r="F271" s="50" t="s">
        <v>57</v>
      </c>
      <c r="G271" s="50" t="n">
        <v>296</v>
      </c>
      <c r="H271" s="50" t="n">
        <v>115</v>
      </c>
      <c r="I271" s="50" t="n">
        <v>16</v>
      </c>
      <c r="J271" s="50" t="n">
        <v>146</v>
      </c>
      <c r="K271" s="50" t="n">
        <v>85</v>
      </c>
      <c r="L271" s="50" t="n">
        <v>9</v>
      </c>
      <c r="M271" s="50" t="n">
        <v>146</v>
      </c>
      <c r="N271" s="50" t="n">
        <v>30</v>
      </c>
      <c r="O271" s="50" t="n">
        <v>-0.739</v>
      </c>
      <c r="P271" s="50" t="n">
        <v>74</v>
      </c>
      <c r="Q271" s="50" t="n">
        <v>63</v>
      </c>
      <c r="R271" s="50" t="n">
        <v>14</v>
      </c>
      <c r="S271" s="50" t="n">
        <v>4</v>
      </c>
      <c r="T271" s="50" t="n">
        <v>0</v>
      </c>
      <c r="U271" s="50" t="n">
        <v>3</v>
      </c>
      <c r="V271" s="50" t="n">
        <v>11</v>
      </c>
      <c r="W271" s="50" t="n">
        <v>0</v>
      </c>
      <c r="X271" s="50" t="n">
        <v>0</v>
      </c>
      <c r="Y271" s="50" t="n">
        <v>10</v>
      </c>
      <c r="Z271" s="50" t="n">
        <v>24.3</v>
      </c>
      <c r="AA271" s="50" t="n">
        <v>73</v>
      </c>
      <c r="AB271" s="50" t="n">
        <v>27.046</v>
      </c>
      <c r="AC271" s="50" t="n">
        <v>53</v>
      </c>
      <c r="AD271" s="50" t="n">
        <v>7</v>
      </c>
      <c r="AE271" s="50" t="n">
        <v>24</v>
      </c>
      <c r="AF271" s="50" t="n">
        <v>53</v>
      </c>
      <c r="AG271" s="50" t="n">
        <v>4834.8</v>
      </c>
      <c r="AH271" s="50" t="n">
        <v>18</v>
      </c>
      <c r="AI271" s="50" t="n">
        <v>107</v>
      </c>
      <c r="AJ271" s="50" t="n">
        <v>7901.2</v>
      </c>
      <c r="AK271" s="50" t="n">
        <v>46</v>
      </c>
    </row>
    <row r="272" customFormat="false" ht="15" hidden="false" customHeight="false" outlineLevel="0" collapsed="false">
      <c r="A272" s="50" t="s">
        <v>900</v>
      </c>
      <c r="B272" s="50" t="s">
        <v>112</v>
      </c>
      <c r="C272" s="50" t="s">
        <v>198</v>
      </c>
      <c r="D272" s="50" t="n">
        <v>663457</v>
      </c>
      <c r="E272" s="50" t="n">
        <v>9</v>
      </c>
      <c r="F272" s="50" t="s">
        <v>58</v>
      </c>
      <c r="G272" s="50" t="n">
        <v>338</v>
      </c>
      <c r="H272" s="50" t="n">
        <v>130</v>
      </c>
      <c r="I272" s="50" t="n">
        <v>24</v>
      </c>
      <c r="J272" s="50" t="n">
        <v>167</v>
      </c>
      <c r="K272" s="50" t="n">
        <v>86</v>
      </c>
      <c r="L272" s="50" t="n">
        <v>12</v>
      </c>
      <c r="M272" s="50" t="n">
        <v>167</v>
      </c>
      <c r="N272" s="50" t="n">
        <v>44</v>
      </c>
      <c r="O272" s="50" t="n">
        <v>0.104</v>
      </c>
      <c r="P272" s="50" t="n">
        <v>77</v>
      </c>
      <c r="Q272" s="50" t="n">
        <v>64</v>
      </c>
      <c r="R272" s="50" t="n">
        <v>17</v>
      </c>
      <c r="S272" s="50" t="n">
        <v>2</v>
      </c>
      <c r="T272" s="50" t="n">
        <v>0</v>
      </c>
      <c r="U272" s="50" t="n">
        <v>2</v>
      </c>
      <c r="V272" s="50" t="n">
        <v>11</v>
      </c>
      <c r="W272" s="50" t="n">
        <v>0</v>
      </c>
      <c r="X272" s="50" t="n">
        <v>1</v>
      </c>
      <c r="Y272" s="50" t="n">
        <v>20</v>
      </c>
      <c r="Z272" s="50" t="n">
        <v>25.2</v>
      </c>
      <c r="AA272" s="50" t="n">
        <v>75</v>
      </c>
      <c r="AB272" s="50" t="n">
        <v>25.37</v>
      </c>
      <c r="AC272" s="50" t="n">
        <v>46</v>
      </c>
      <c r="AD272" s="50" t="n">
        <v>4</v>
      </c>
      <c r="AE272" s="50" t="n">
        <v>23</v>
      </c>
      <c r="AF272" s="50" t="n">
        <v>46</v>
      </c>
      <c r="AG272" s="50" t="n">
        <v>4231.7</v>
      </c>
      <c r="AH272" s="50" t="n">
        <v>18</v>
      </c>
      <c r="AI272" s="50" t="n">
        <v>116</v>
      </c>
      <c r="AJ272" s="50" t="n">
        <v>8498.5</v>
      </c>
      <c r="AK272" s="50" t="n">
        <v>35</v>
      </c>
    </row>
    <row r="273" customFormat="false" ht="15" hidden="false" customHeight="false" outlineLevel="0" collapsed="false">
      <c r="A273" s="50" t="s">
        <v>901</v>
      </c>
      <c r="B273" s="50" t="s">
        <v>112</v>
      </c>
      <c r="C273" s="50" t="s">
        <v>200</v>
      </c>
      <c r="D273" s="50" t="n">
        <v>596146</v>
      </c>
      <c r="E273" s="50" t="n">
        <v>6</v>
      </c>
      <c r="F273" s="50" t="s">
        <v>55</v>
      </c>
      <c r="G273" s="50" t="n">
        <v>48</v>
      </c>
      <c r="H273" s="50" t="n">
        <v>28</v>
      </c>
      <c r="I273" s="50" t="n">
        <v>5</v>
      </c>
      <c r="J273" s="50" t="n">
        <v>23</v>
      </c>
      <c r="K273" s="50" t="n">
        <v>15</v>
      </c>
      <c r="L273" s="50" t="n">
        <v>1</v>
      </c>
      <c r="M273" s="50" t="n">
        <v>25</v>
      </c>
      <c r="N273" s="50" t="n">
        <v>13</v>
      </c>
      <c r="O273" s="50" t="n">
        <v>-1.892</v>
      </c>
      <c r="P273" s="50" t="n">
        <v>13</v>
      </c>
      <c r="Q273" s="50" t="n">
        <v>13</v>
      </c>
      <c r="R273" s="50" t="n">
        <v>2</v>
      </c>
      <c r="S273" s="50" t="n">
        <v>1</v>
      </c>
      <c r="T273" s="50" t="n">
        <v>0</v>
      </c>
      <c r="U273" s="50" t="n">
        <v>0</v>
      </c>
      <c r="V273" s="50" t="n">
        <v>0</v>
      </c>
      <c r="W273" s="50" t="n">
        <v>0</v>
      </c>
      <c r="X273" s="50" t="n">
        <v>0</v>
      </c>
      <c r="Y273" s="50" t="n">
        <v>2</v>
      </c>
      <c r="Z273" s="50" t="n">
        <v>2.15</v>
      </c>
      <c r="AA273" s="50" t="n">
        <v>13</v>
      </c>
      <c r="AB273" s="50" t="n">
        <v>3.734</v>
      </c>
      <c r="AC273" s="50" t="n">
        <v>11</v>
      </c>
      <c r="AD273" s="50" t="n">
        <v>1</v>
      </c>
      <c r="AE273" s="50" t="n">
        <v>5</v>
      </c>
      <c r="AF273" s="50" t="n">
        <v>11</v>
      </c>
      <c r="AG273" s="50" t="n">
        <v>933.8</v>
      </c>
      <c r="AH273" s="50" t="n">
        <v>6</v>
      </c>
      <c r="AI273" s="50" t="n">
        <v>22</v>
      </c>
      <c r="AJ273" s="50" t="n">
        <v>1544.7</v>
      </c>
      <c r="AK273" s="50" t="n">
        <v>2</v>
      </c>
    </row>
    <row r="274" customFormat="false" ht="15" hidden="false" customHeight="false" outlineLevel="0" collapsed="false">
      <c r="A274" s="50" t="s">
        <v>901</v>
      </c>
      <c r="B274" s="50" t="s">
        <v>112</v>
      </c>
      <c r="C274" s="50" t="s">
        <v>200</v>
      </c>
      <c r="D274" s="50" t="n">
        <v>596146</v>
      </c>
      <c r="E274" s="50" t="n">
        <v>7</v>
      </c>
      <c r="F274" s="50" t="s">
        <v>56</v>
      </c>
      <c r="G274" s="50" t="n">
        <v>278</v>
      </c>
      <c r="H274" s="50" t="n">
        <v>143</v>
      </c>
      <c r="I274" s="50" t="n">
        <v>29</v>
      </c>
      <c r="J274" s="50" t="n">
        <v>124</v>
      </c>
      <c r="K274" s="50" t="n">
        <v>88</v>
      </c>
      <c r="L274" s="50" t="n">
        <v>8</v>
      </c>
      <c r="M274" s="50" t="n">
        <v>150</v>
      </c>
      <c r="N274" s="50" t="n">
        <v>55</v>
      </c>
      <c r="O274" s="50" t="n">
        <v>-0.433</v>
      </c>
      <c r="P274" s="50" t="n">
        <v>76</v>
      </c>
      <c r="Q274" s="50" t="n">
        <v>67</v>
      </c>
      <c r="R274" s="50" t="n">
        <v>17</v>
      </c>
      <c r="S274" s="50" t="n">
        <v>5</v>
      </c>
      <c r="T274" s="50" t="n">
        <v>0</v>
      </c>
      <c r="U274" s="50" t="n">
        <v>2</v>
      </c>
      <c r="V274" s="50" t="n">
        <v>7</v>
      </c>
      <c r="W274" s="50" t="n">
        <v>0</v>
      </c>
      <c r="X274" s="50" t="n">
        <v>2</v>
      </c>
      <c r="Y274" s="50" t="n">
        <v>15</v>
      </c>
      <c r="Z274" s="50" t="n">
        <v>23.45</v>
      </c>
      <c r="AA274" s="50" t="n">
        <v>75</v>
      </c>
      <c r="AB274" s="50" t="n">
        <v>22.694</v>
      </c>
      <c r="AC274" s="50" t="n">
        <v>54</v>
      </c>
      <c r="AD274" s="50" t="n">
        <v>5</v>
      </c>
      <c r="AE274" s="50" t="n">
        <v>26</v>
      </c>
      <c r="AF274" s="50" t="n">
        <v>54</v>
      </c>
      <c r="AG274" s="50" t="n">
        <v>4822.3</v>
      </c>
      <c r="AH274" s="50" t="n">
        <v>24</v>
      </c>
      <c r="AI274" s="50" t="n">
        <v>124</v>
      </c>
      <c r="AJ274" s="50" t="n">
        <v>8907.1</v>
      </c>
      <c r="AK274" s="50" t="n">
        <v>26</v>
      </c>
    </row>
    <row r="275" customFormat="false" ht="15" hidden="false" customHeight="false" outlineLevel="0" collapsed="false">
      <c r="A275" s="50" t="s">
        <v>901</v>
      </c>
      <c r="B275" s="50" t="s">
        <v>112</v>
      </c>
      <c r="C275" s="50" t="s">
        <v>200</v>
      </c>
      <c r="D275" s="50" t="n">
        <v>596146</v>
      </c>
      <c r="E275" s="50" t="n">
        <v>8</v>
      </c>
      <c r="F275" s="50" t="s">
        <v>57</v>
      </c>
      <c r="G275" s="50" t="n">
        <v>190</v>
      </c>
      <c r="H275" s="50" t="n">
        <v>100</v>
      </c>
      <c r="I275" s="50" t="n">
        <v>28</v>
      </c>
      <c r="J275" s="50" t="n">
        <v>94</v>
      </c>
      <c r="K275" s="50" t="n">
        <v>67</v>
      </c>
      <c r="L275" s="50" t="n">
        <v>12</v>
      </c>
      <c r="M275" s="50" t="n">
        <v>96</v>
      </c>
      <c r="N275" s="50" t="n">
        <v>33</v>
      </c>
      <c r="O275" s="50" t="n">
        <v>-4.934</v>
      </c>
      <c r="P275" s="50" t="n">
        <v>50</v>
      </c>
      <c r="Q275" s="50" t="n">
        <v>46</v>
      </c>
      <c r="R275" s="50" t="n">
        <v>8</v>
      </c>
      <c r="S275" s="50" t="n">
        <v>1</v>
      </c>
      <c r="T275" s="50" t="n">
        <v>0</v>
      </c>
      <c r="U275" s="50" t="n">
        <v>0</v>
      </c>
      <c r="V275" s="50" t="n">
        <v>4</v>
      </c>
      <c r="W275" s="50" t="n">
        <v>0</v>
      </c>
      <c r="X275" s="50" t="n">
        <v>0</v>
      </c>
      <c r="Y275" s="50" t="n">
        <v>13</v>
      </c>
      <c r="Z275" s="50" t="n">
        <v>10.35</v>
      </c>
      <c r="AA275" s="50" t="n">
        <v>50</v>
      </c>
      <c r="AB275" s="50" t="n">
        <v>11.769</v>
      </c>
      <c r="AC275" s="50" t="n">
        <v>33</v>
      </c>
      <c r="AD275" s="50" t="n">
        <v>2</v>
      </c>
      <c r="AE275" s="50" t="n">
        <v>9</v>
      </c>
      <c r="AF275" s="50" t="n">
        <v>33</v>
      </c>
      <c r="AG275" s="50" t="n">
        <v>2915.6</v>
      </c>
      <c r="AH275" s="50" t="n">
        <v>6</v>
      </c>
      <c r="AI275" s="50" t="n">
        <v>91</v>
      </c>
      <c r="AJ275" s="50" t="n">
        <v>6536.5</v>
      </c>
      <c r="AK275" s="50" t="n">
        <v>11</v>
      </c>
    </row>
    <row r="276" customFormat="false" ht="15" hidden="false" customHeight="false" outlineLevel="0" collapsed="false">
      <c r="A276" s="50" t="s">
        <v>901</v>
      </c>
      <c r="B276" s="50" t="s">
        <v>112</v>
      </c>
      <c r="C276" s="50" t="s">
        <v>200</v>
      </c>
      <c r="D276" s="50" t="n">
        <v>596146</v>
      </c>
      <c r="E276" s="50" t="n">
        <v>9</v>
      </c>
      <c r="F276" s="50" t="s">
        <v>58</v>
      </c>
      <c r="G276" s="50" t="n">
        <v>20</v>
      </c>
      <c r="H276" s="50" t="n">
        <v>11</v>
      </c>
      <c r="I276" s="50" t="n">
        <v>5</v>
      </c>
      <c r="J276" s="50" t="n">
        <v>7</v>
      </c>
      <c r="K276" s="50" t="n">
        <v>6</v>
      </c>
      <c r="L276" s="50" t="n">
        <v>3</v>
      </c>
      <c r="M276" s="50" t="n">
        <v>13</v>
      </c>
      <c r="N276" s="50" t="n">
        <v>5</v>
      </c>
      <c r="O276" s="50" t="n">
        <v>-1.547</v>
      </c>
      <c r="P276" s="50" t="n">
        <v>6</v>
      </c>
      <c r="Q276" s="50" t="n">
        <v>6</v>
      </c>
      <c r="R276" s="50" t="n">
        <v>0</v>
      </c>
      <c r="S276" s="50" t="n">
        <v>0</v>
      </c>
      <c r="T276" s="50" t="n">
        <v>0</v>
      </c>
      <c r="U276" s="50" t="n">
        <v>0</v>
      </c>
      <c r="V276" s="50" t="n">
        <v>0</v>
      </c>
      <c r="W276" s="50" t="n">
        <v>0</v>
      </c>
      <c r="X276" s="50" t="n">
        <v>0</v>
      </c>
      <c r="Y276" s="50" t="n">
        <v>2</v>
      </c>
      <c r="Z276" s="50" t="n">
        <v>0</v>
      </c>
      <c r="AA276" s="50" t="n">
        <v>6</v>
      </c>
      <c r="AB276" s="50" t="n">
        <v>0.668</v>
      </c>
      <c r="AC276" s="50" t="n">
        <v>4</v>
      </c>
      <c r="AD276" s="50" t="n">
        <v>0</v>
      </c>
      <c r="AE276" s="50" t="n">
        <v>0</v>
      </c>
      <c r="AF276" s="50" t="n">
        <v>4</v>
      </c>
      <c r="AG276" s="50" t="n">
        <v>317</v>
      </c>
      <c r="AH276" s="50" t="n">
        <v>0</v>
      </c>
      <c r="AI276" s="50" t="n">
        <v>11</v>
      </c>
      <c r="AJ276" s="50" t="n">
        <v>794.8</v>
      </c>
      <c r="AK276" s="50" t="n">
        <v>3</v>
      </c>
    </row>
    <row r="277" customFormat="false" ht="15" hidden="false" customHeight="false" outlineLevel="0" collapsed="false">
      <c r="A277" s="50" t="s">
        <v>902</v>
      </c>
      <c r="B277" s="50" t="s">
        <v>112</v>
      </c>
      <c r="C277" s="50" t="s">
        <v>202</v>
      </c>
      <c r="D277" s="50" t="n">
        <v>694371</v>
      </c>
      <c r="E277" s="50" t="n">
        <v>5</v>
      </c>
      <c r="F277" s="50" t="s">
        <v>54</v>
      </c>
      <c r="G277" s="50" t="n">
        <v>94</v>
      </c>
      <c r="H277" s="50" t="n">
        <v>41</v>
      </c>
      <c r="I277" s="50" t="n">
        <v>9</v>
      </c>
      <c r="J277" s="50" t="n">
        <v>49</v>
      </c>
      <c r="K277" s="50" t="n">
        <v>34</v>
      </c>
      <c r="L277" s="50" t="n">
        <v>6</v>
      </c>
      <c r="M277" s="50" t="n">
        <v>45</v>
      </c>
      <c r="N277" s="50" t="n">
        <v>7</v>
      </c>
      <c r="O277" s="50" t="n">
        <v>0.683</v>
      </c>
      <c r="P277" s="50" t="n">
        <v>22</v>
      </c>
      <c r="Q277" s="50" t="n">
        <v>19</v>
      </c>
      <c r="R277" s="50" t="n">
        <v>5</v>
      </c>
      <c r="S277" s="50" t="n">
        <v>2</v>
      </c>
      <c r="T277" s="50" t="n">
        <v>0</v>
      </c>
      <c r="U277" s="50" t="n">
        <v>0</v>
      </c>
      <c r="V277" s="50" t="n">
        <v>3</v>
      </c>
      <c r="W277" s="50" t="n">
        <v>0</v>
      </c>
      <c r="X277" s="50" t="n">
        <v>0</v>
      </c>
      <c r="Y277" s="50" t="n">
        <v>4</v>
      </c>
      <c r="Z277" s="50" t="n">
        <v>7.3</v>
      </c>
      <c r="AA277" s="50" t="n">
        <v>22</v>
      </c>
      <c r="AB277" s="50" t="n">
        <v>6.938</v>
      </c>
      <c r="AC277" s="50" t="n">
        <v>15</v>
      </c>
      <c r="AD277" s="50" t="n">
        <v>0</v>
      </c>
      <c r="AE277" s="50" t="n">
        <v>4</v>
      </c>
      <c r="AF277" s="50" t="n">
        <v>15</v>
      </c>
      <c r="AG277" s="50" t="n">
        <v>1298</v>
      </c>
      <c r="AH277" s="50" t="n">
        <v>3</v>
      </c>
      <c r="AI277" s="50" t="n">
        <v>38</v>
      </c>
      <c r="AJ277" s="50" t="n">
        <v>2692.9</v>
      </c>
      <c r="AK277" s="50" t="n">
        <v>8</v>
      </c>
    </row>
    <row r="278" customFormat="false" ht="15" hidden="false" customHeight="false" outlineLevel="0" collapsed="false">
      <c r="A278" s="50" t="s">
        <v>902</v>
      </c>
      <c r="B278" s="50" t="s">
        <v>112</v>
      </c>
      <c r="C278" s="50" t="s">
        <v>202</v>
      </c>
      <c r="D278" s="50" t="n">
        <v>694371</v>
      </c>
      <c r="E278" s="50" t="n">
        <v>6</v>
      </c>
      <c r="F278" s="50" t="s">
        <v>55</v>
      </c>
      <c r="G278" s="50" t="n">
        <v>330</v>
      </c>
      <c r="H278" s="50" t="n">
        <v>147</v>
      </c>
      <c r="I278" s="50" t="n">
        <v>36</v>
      </c>
      <c r="J278" s="50" t="n">
        <v>160</v>
      </c>
      <c r="K278" s="50" t="n">
        <v>96</v>
      </c>
      <c r="L278" s="50" t="n">
        <v>15</v>
      </c>
      <c r="M278" s="50" t="n">
        <v>169</v>
      </c>
      <c r="N278" s="50" t="n">
        <v>51</v>
      </c>
      <c r="O278" s="50" t="n">
        <v>-1.756</v>
      </c>
      <c r="P278" s="50" t="n">
        <v>83</v>
      </c>
      <c r="Q278" s="50" t="n">
        <v>76</v>
      </c>
      <c r="R278" s="50" t="n">
        <v>17</v>
      </c>
      <c r="S278" s="50" t="n">
        <v>1</v>
      </c>
      <c r="T278" s="50" t="n">
        <v>1</v>
      </c>
      <c r="U278" s="50" t="n">
        <v>3</v>
      </c>
      <c r="V278" s="50" t="n">
        <v>7</v>
      </c>
      <c r="W278" s="50" t="n">
        <v>0</v>
      </c>
      <c r="X278" s="50" t="n">
        <v>0</v>
      </c>
      <c r="Y278" s="50" t="n">
        <v>19</v>
      </c>
      <c r="Z278" s="50" t="n">
        <v>24.55</v>
      </c>
      <c r="AA278" s="50" t="n">
        <v>83</v>
      </c>
      <c r="AB278" s="50" t="n">
        <v>26.293</v>
      </c>
      <c r="AC278" s="50" t="n">
        <v>57</v>
      </c>
      <c r="AD278" s="50" t="n">
        <v>8</v>
      </c>
      <c r="AE278" s="50" t="n">
        <v>18</v>
      </c>
      <c r="AF278" s="50" t="n">
        <v>57</v>
      </c>
      <c r="AG278" s="50" t="n">
        <v>4718</v>
      </c>
      <c r="AH278" s="50" t="n">
        <v>20</v>
      </c>
      <c r="AI278" s="50" t="n">
        <v>118</v>
      </c>
      <c r="AJ278" s="50" t="n">
        <v>8502.1</v>
      </c>
      <c r="AK278" s="50" t="n">
        <v>26</v>
      </c>
    </row>
    <row r="279" customFormat="false" ht="15" hidden="false" customHeight="false" outlineLevel="0" collapsed="false">
      <c r="A279" s="50" t="s">
        <v>902</v>
      </c>
      <c r="B279" s="50" t="s">
        <v>112</v>
      </c>
      <c r="C279" s="50" t="s">
        <v>202</v>
      </c>
      <c r="D279" s="50" t="n">
        <v>694371</v>
      </c>
      <c r="E279" s="50" t="n">
        <v>7</v>
      </c>
      <c r="F279" s="50" t="s">
        <v>56</v>
      </c>
      <c r="G279" s="50" t="n">
        <v>124</v>
      </c>
      <c r="H279" s="50" t="n">
        <v>57</v>
      </c>
      <c r="I279" s="50" t="n">
        <v>12</v>
      </c>
      <c r="J279" s="50" t="n">
        <v>60</v>
      </c>
      <c r="K279" s="50" t="n">
        <v>40</v>
      </c>
      <c r="L279" s="50" t="n">
        <v>7</v>
      </c>
      <c r="M279" s="50" t="n">
        <v>64</v>
      </c>
      <c r="N279" s="50" t="n">
        <v>17</v>
      </c>
      <c r="O279" s="50" t="n">
        <v>-1.262</v>
      </c>
      <c r="P279" s="50" t="n">
        <v>29</v>
      </c>
      <c r="Q279" s="50" t="n">
        <v>26</v>
      </c>
      <c r="R279" s="50" t="n">
        <v>5</v>
      </c>
      <c r="S279" s="50" t="n">
        <v>0</v>
      </c>
      <c r="T279" s="50" t="n">
        <v>0</v>
      </c>
      <c r="U279" s="50" t="n">
        <v>1</v>
      </c>
      <c r="V279" s="50" t="n">
        <v>3</v>
      </c>
      <c r="W279" s="50" t="n">
        <v>0</v>
      </c>
      <c r="X279" s="50" t="n">
        <v>0</v>
      </c>
      <c r="Y279" s="50" t="n">
        <v>8</v>
      </c>
      <c r="Z279" s="50" t="n">
        <v>7.7</v>
      </c>
      <c r="AA279" s="50" t="n">
        <v>29</v>
      </c>
      <c r="AB279" s="50" t="n">
        <v>9.271</v>
      </c>
      <c r="AC279" s="50" t="n">
        <v>18</v>
      </c>
      <c r="AD279" s="50" t="n">
        <v>1</v>
      </c>
      <c r="AE279" s="50" t="n">
        <v>6</v>
      </c>
      <c r="AF279" s="50" t="n">
        <v>18</v>
      </c>
      <c r="AG279" s="50" t="n">
        <v>1524</v>
      </c>
      <c r="AH279" s="50" t="n">
        <v>8</v>
      </c>
      <c r="AI279" s="50" t="n">
        <v>50</v>
      </c>
      <c r="AJ279" s="50" t="n">
        <v>3618.8</v>
      </c>
      <c r="AK279" s="50" t="n">
        <v>16</v>
      </c>
    </row>
    <row r="280" customFormat="false" ht="15" hidden="false" customHeight="false" outlineLevel="0" collapsed="false">
      <c r="A280" s="50" t="s">
        <v>902</v>
      </c>
      <c r="B280" s="50" t="s">
        <v>112</v>
      </c>
      <c r="C280" s="50" t="s">
        <v>202</v>
      </c>
      <c r="D280" s="50" t="n">
        <v>694371</v>
      </c>
      <c r="E280" s="50" t="n">
        <v>9</v>
      </c>
      <c r="F280" s="50" t="s">
        <v>58</v>
      </c>
      <c r="G280" s="50" t="n">
        <v>29</v>
      </c>
      <c r="H280" s="50" t="n">
        <v>14</v>
      </c>
      <c r="I280" s="50" t="n">
        <v>6</v>
      </c>
      <c r="J280" s="50" t="n">
        <v>11</v>
      </c>
      <c r="K280" s="50" t="n">
        <v>7</v>
      </c>
      <c r="L280" s="50" t="n">
        <v>1</v>
      </c>
      <c r="M280" s="50" t="n">
        <v>18</v>
      </c>
      <c r="N280" s="50" t="n">
        <v>7</v>
      </c>
      <c r="O280" s="50" t="n">
        <v>-1.469</v>
      </c>
      <c r="P280" s="50" t="n">
        <v>9</v>
      </c>
      <c r="Q280" s="50" t="n">
        <v>8</v>
      </c>
      <c r="R280" s="50" t="n">
        <v>1</v>
      </c>
      <c r="S280" s="50" t="n">
        <v>0</v>
      </c>
      <c r="T280" s="50" t="n">
        <v>0</v>
      </c>
      <c r="U280" s="50" t="n">
        <v>0</v>
      </c>
      <c r="V280" s="50" t="n">
        <v>0</v>
      </c>
      <c r="W280" s="50" t="n">
        <v>0</v>
      </c>
      <c r="X280" s="50" t="n">
        <v>0</v>
      </c>
      <c r="Y280" s="50" t="n">
        <v>3</v>
      </c>
      <c r="Z280" s="50" t="n">
        <v>0.9</v>
      </c>
      <c r="AA280" s="50" t="n">
        <v>8</v>
      </c>
      <c r="AB280" s="50" t="n">
        <v>0.732</v>
      </c>
      <c r="AC280" s="50" t="n">
        <v>6</v>
      </c>
      <c r="AD280" s="50" t="n">
        <v>0</v>
      </c>
      <c r="AE280" s="50" t="n">
        <v>1</v>
      </c>
      <c r="AF280" s="50" t="n">
        <v>6</v>
      </c>
      <c r="AG280" s="50" t="n">
        <v>452.6</v>
      </c>
      <c r="AH280" s="50" t="n">
        <v>1</v>
      </c>
      <c r="AI280" s="50" t="n">
        <v>11</v>
      </c>
      <c r="AJ280" s="50" t="n">
        <v>789.4</v>
      </c>
      <c r="AK280" s="50" t="n">
        <v>1</v>
      </c>
    </row>
    <row r="281" customFormat="false" ht="15" hidden="false" customHeight="false" outlineLevel="0" collapsed="false">
      <c r="A281" s="50" t="s">
        <v>903</v>
      </c>
      <c r="B281" s="50" t="s">
        <v>112</v>
      </c>
      <c r="C281" s="50" t="s">
        <v>204</v>
      </c>
      <c r="D281" s="50" t="n">
        <v>691783</v>
      </c>
      <c r="E281" s="50" t="n">
        <v>4</v>
      </c>
      <c r="F281" s="50" t="s">
        <v>53</v>
      </c>
      <c r="G281" s="50" t="n">
        <v>91</v>
      </c>
      <c r="H281" s="50" t="n">
        <v>39</v>
      </c>
      <c r="I281" s="50" t="n">
        <v>12</v>
      </c>
      <c r="J281" s="50" t="n">
        <v>39</v>
      </c>
      <c r="K281" s="50" t="n">
        <v>25</v>
      </c>
      <c r="L281" s="50" t="n">
        <v>4</v>
      </c>
      <c r="M281" s="50" t="n">
        <v>52</v>
      </c>
      <c r="N281" s="50" t="n">
        <v>14</v>
      </c>
      <c r="O281" s="50" t="n">
        <v>0.836</v>
      </c>
      <c r="P281" s="50" t="n">
        <v>20</v>
      </c>
      <c r="Q281" s="50" t="n">
        <v>18</v>
      </c>
      <c r="R281" s="50" t="n">
        <v>6</v>
      </c>
      <c r="S281" s="50" t="n">
        <v>1</v>
      </c>
      <c r="T281" s="50" t="n">
        <v>0</v>
      </c>
      <c r="U281" s="50" t="n">
        <v>1</v>
      </c>
      <c r="V281" s="50" t="n">
        <v>1</v>
      </c>
      <c r="W281" s="50" t="n">
        <v>1</v>
      </c>
      <c r="X281" s="50" t="n">
        <v>0</v>
      </c>
      <c r="Y281" s="50" t="n">
        <v>6</v>
      </c>
      <c r="Z281" s="50" t="n">
        <v>8.25</v>
      </c>
      <c r="AA281" s="50" t="n">
        <v>20</v>
      </c>
      <c r="AB281" s="50" t="n">
        <v>7.182</v>
      </c>
      <c r="AC281" s="50" t="n">
        <v>12</v>
      </c>
      <c r="AD281" s="50" t="n">
        <v>1</v>
      </c>
      <c r="AE281" s="50" t="n">
        <v>5</v>
      </c>
      <c r="AF281" s="50" t="n">
        <v>12</v>
      </c>
      <c r="AG281" s="50" t="n">
        <v>1085</v>
      </c>
      <c r="AH281" s="50" t="n">
        <v>4</v>
      </c>
      <c r="AI281" s="50" t="n">
        <v>34</v>
      </c>
      <c r="AJ281" s="50" t="n">
        <v>2405.6</v>
      </c>
      <c r="AK281" s="50" t="n">
        <v>2</v>
      </c>
    </row>
    <row r="282" customFormat="false" ht="15" hidden="false" customHeight="false" outlineLevel="0" collapsed="false">
      <c r="A282" s="50" t="s">
        <v>903</v>
      </c>
      <c r="B282" s="50" t="s">
        <v>112</v>
      </c>
      <c r="C282" s="50" t="s">
        <v>204</v>
      </c>
      <c r="D282" s="50" t="n">
        <v>691783</v>
      </c>
      <c r="E282" s="50" t="n">
        <v>6</v>
      </c>
      <c r="F282" s="50" t="s">
        <v>55</v>
      </c>
      <c r="G282" s="50" t="n">
        <v>84</v>
      </c>
      <c r="H282" s="50" t="n">
        <v>42</v>
      </c>
      <c r="I282" s="50" t="n">
        <v>4</v>
      </c>
      <c r="J282" s="50" t="n">
        <v>40</v>
      </c>
      <c r="K282" s="50" t="n">
        <v>28</v>
      </c>
      <c r="L282" s="50" t="n">
        <v>0</v>
      </c>
      <c r="M282" s="50" t="n">
        <v>44</v>
      </c>
      <c r="N282" s="50" t="n">
        <v>14</v>
      </c>
      <c r="O282" s="50" t="n">
        <v>1.106</v>
      </c>
      <c r="P282" s="50" t="n">
        <v>24</v>
      </c>
      <c r="Q282" s="50" t="n">
        <v>20</v>
      </c>
      <c r="R282" s="50" t="n">
        <v>6</v>
      </c>
      <c r="S282" s="50" t="n">
        <v>1</v>
      </c>
      <c r="T282" s="50" t="n">
        <v>0</v>
      </c>
      <c r="U282" s="50" t="n">
        <v>0</v>
      </c>
      <c r="V282" s="50" t="n">
        <v>2</v>
      </c>
      <c r="W282" s="50" t="n">
        <v>2</v>
      </c>
      <c r="X282" s="50" t="n">
        <v>0</v>
      </c>
      <c r="Y282" s="50" t="n">
        <v>4</v>
      </c>
      <c r="Z282" s="50" t="n">
        <v>8.55</v>
      </c>
      <c r="AA282" s="50" t="n">
        <v>24</v>
      </c>
      <c r="AB282" s="50" t="n">
        <v>8.032</v>
      </c>
      <c r="AC282" s="50" t="n">
        <v>16</v>
      </c>
      <c r="AD282" s="50" t="n">
        <v>0</v>
      </c>
      <c r="AE282" s="50" t="n">
        <v>2</v>
      </c>
      <c r="AF282" s="50" t="n">
        <v>16</v>
      </c>
      <c r="AG282" s="50" t="n">
        <v>1285.1</v>
      </c>
      <c r="AH282" s="50" t="n">
        <v>6</v>
      </c>
      <c r="AI282" s="50" t="n">
        <v>38</v>
      </c>
      <c r="AJ282" s="50" t="n">
        <v>2596</v>
      </c>
      <c r="AK282" s="50" t="n">
        <v>1</v>
      </c>
    </row>
    <row r="283" customFormat="false" ht="15" hidden="false" customHeight="false" outlineLevel="0" collapsed="false">
      <c r="A283" s="50" t="s">
        <v>903</v>
      </c>
      <c r="B283" s="50" t="s">
        <v>112</v>
      </c>
      <c r="C283" s="50" t="s">
        <v>204</v>
      </c>
      <c r="D283" s="50" t="n">
        <v>691783</v>
      </c>
      <c r="E283" s="50" t="n">
        <v>8</v>
      </c>
      <c r="F283" s="50" t="s">
        <v>57</v>
      </c>
      <c r="G283" s="50" t="n">
        <v>123</v>
      </c>
      <c r="H283" s="50" t="n">
        <v>57</v>
      </c>
      <c r="I283" s="50" t="n">
        <v>10</v>
      </c>
      <c r="J283" s="50" t="n">
        <v>62</v>
      </c>
      <c r="K283" s="50" t="n">
        <v>42</v>
      </c>
      <c r="L283" s="50" t="n">
        <v>5</v>
      </c>
      <c r="M283" s="50" t="n">
        <v>61</v>
      </c>
      <c r="N283" s="50" t="n">
        <v>15</v>
      </c>
      <c r="O283" s="50" t="n">
        <v>-1.227</v>
      </c>
      <c r="P283" s="50" t="n">
        <v>35</v>
      </c>
      <c r="Q283" s="50" t="n">
        <v>32</v>
      </c>
      <c r="R283" s="50" t="n">
        <v>7</v>
      </c>
      <c r="S283" s="50" t="n">
        <v>0</v>
      </c>
      <c r="T283" s="50" t="n">
        <v>0</v>
      </c>
      <c r="U283" s="50" t="n">
        <v>2</v>
      </c>
      <c r="V283" s="50" t="n">
        <v>1</v>
      </c>
      <c r="W283" s="50" t="n">
        <v>1</v>
      </c>
      <c r="X283" s="50" t="n">
        <v>0</v>
      </c>
      <c r="Y283" s="50" t="n">
        <v>11</v>
      </c>
      <c r="Z283" s="50" t="n">
        <v>9.9</v>
      </c>
      <c r="AA283" s="50" t="n">
        <v>34</v>
      </c>
      <c r="AB283" s="50" t="n">
        <v>9.252</v>
      </c>
      <c r="AC283" s="50" t="n">
        <v>22</v>
      </c>
      <c r="AD283" s="50" t="n">
        <v>2</v>
      </c>
      <c r="AE283" s="50" t="n">
        <v>4</v>
      </c>
      <c r="AF283" s="50" t="n">
        <v>22</v>
      </c>
      <c r="AG283" s="50" t="n">
        <v>1823.2</v>
      </c>
      <c r="AH283" s="50" t="n">
        <v>8</v>
      </c>
      <c r="AI283" s="50" t="n">
        <v>49</v>
      </c>
      <c r="AJ283" s="50" t="n">
        <v>3415.5</v>
      </c>
      <c r="AK283" s="50" t="n">
        <v>3</v>
      </c>
    </row>
    <row r="284" customFormat="false" ht="15" hidden="false" customHeight="false" outlineLevel="0" collapsed="false">
      <c r="A284" s="50" t="s">
        <v>903</v>
      </c>
      <c r="B284" s="50" t="s">
        <v>112</v>
      </c>
      <c r="C284" s="50" t="s">
        <v>204</v>
      </c>
      <c r="D284" s="50" t="n">
        <v>691783</v>
      </c>
      <c r="E284" s="50" t="n">
        <v>9</v>
      </c>
      <c r="F284" s="50" t="s">
        <v>58</v>
      </c>
      <c r="G284" s="50" t="n">
        <v>236</v>
      </c>
      <c r="H284" s="50" t="n">
        <v>107</v>
      </c>
      <c r="I284" s="50" t="n">
        <v>33</v>
      </c>
      <c r="J284" s="50" t="n">
        <v>112</v>
      </c>
      <c r="K284" s="50" t="n">
        <v>75</v>
      </c>
      <c r="L284" s="50" t="n">
        <v>15</v>
      </c>
      <c r="M284" s="50" t="n">
        <v>124</v>
      </c>
      <c r="N284" s="50" t="n">
        <v>32</v>
      </c>
      <c r="O284" s="50" t="n">
        <v>2.004</v>
      </c>
      <c r="P284" s="50" t="n">
        <v>57</v>
      </c>
      <c r="Q284" s="50" t="n">
        <v>54</v>
      </c>
      <c r="R284" s="50" t="n">
        <v>13</v>
      </c>
      <c r="S284" s="50" t="n">
        <v>3</v>
      </c>
      <c r="T284" s="50" t="n">
        <v>1</v>
      </c>
      <c r="U284" s="50" t="n">
        <v>3</v>
      </c>
      <c r="V284" s="50" t="n">
        <v>1</v>
      </c>
      <c r="W284" s="50" t="n">
        <v>2</v>
      </c>
      <c r="X284" s="50" t="n">
        <v>0</v>
      </c>
      <c r="Y284" s="50" t="n">
        <v>18</v>
      </c>
      <c r="Z284" s="50" t="n">
        <v>18.85</v>
      </c>
      <c r="AA284" s="50" t="n">
        <v>57</v>
      </c>
      <c r="AB284" s="50" t="n">
        <v>17.89</v>
      </c>
      <c r="AC284" s="50" t="n">
        <v>36</v>
      </c>
      <c r="AD284" s="50" t="n">
        <v>3</v>
      </c>
      <c r="AE284" s="50" t="n">
        <v>16</v>
      </c>
      <c r="AF284" s="50" t="n">
        <v>36</v>
      </c>
      <c r="AG284" s="50" t="n">
        <v>3184.2</v>
      </c>
      <c r="AH284" s="50" t="n">
        <v>17</v>
      </c>
      <c r="AI284" s="50" t="n">
        <v>91</v>
      </c>
      <c r="AJ284" s="50" t="n">
        <v>6305.3</v>
      </c>
      <c r="AK284" s="50" t="n">
        <v>3</v>
      </c>
    </row>
    <row r="285" customFormat="false" ht="15" hidden="false" customHeight="false" outlineLevel="0" collapsed="false">
      <c r="A285" s="50" t="s">
        <v>904</v>
      </c>
      <c r="B285" s="50" t="s">
        <v>112</v>
      </c>
      <c r="C285" s="50" t="s">
        <v>206</v>
      </c>
      <c r="D285" s="50" t="n">
        <v>656976</v>
      </c>
      <c r="E285" s="50" t="n">
        <v>4</v>
      </c>
      <c r="F285" s="50" t="s">
        <v>53</v>
      </c>
      <c r="G285" s="50" t="n">
        <v>47</v>
      </c>
      <c r="H285" s="50" t="n">
        <v>18</v>
      </c>
      <c r="I285" s="50" t="n">
        <v>2</v>
      </c>
      <c r="J285" s="50" t="n">
        <v>25</v>
      </c>
      <c r="K285" s="50" t="n">
        <v>15</v>
      </c>
      <c r="L285" s="50" t="n">
        <v>1</v>
      </c>
      <c r="M285" s="50" t="n">
        <v>22</v>
      </c>
      <c r="N285" s="50" t="n">
        <v>3</v>
      </c>
      <c r="O285" s="50" t="n">
        <v>0.238</v>
      </c>
      <c r="P285" s="50" t="n">
        <v>8</v>
      </c>
      <c r="Q285" s="50" t="n">
        <v>6</v>
      </c>
      <c r="R285" s="50" t="n">
        <v>1</v>
      </c>
      <c r="S285" s="50" t="n">
        <v>0</v>
      </c>
      <c r="T285" s="50" t="n">
        <v>0</v>
      </c>
      <c r="U285" s="50" t="n">
        <v>0</v>
      </c>
      <c r="V285" s="50" t="n">
        <v>2</v>
      </c>
      <c r="W285" s="50" t="n">
        <v>0</v>
      </c>
      <c r="X285" s="50" t="n">
        <v>0</v>
      </c>
      <c r="Y285" s="50" t="n">
        <v>2</v>
      </c>
      <c r="Z285" s="50" t="n">
        <v>2.3</v>
      </c>
      <c r="AA285" s="50" t="n">
        <v>8</v>
      </c>
      <c r="AB285" s="50" t="n">
        <v>2.085</v>
      </c>
      <c r="AC285" s="50" t="n">
        <v>4</v>
      </c>
      <c r="AD285" s="50" t="n">
        <v>0</v>
      </c>
      <c r="AE285" s="50" t="n">
        <v>2</v>
      </c>
      <c r="AF285" s="50" t="n">
        <v>4</v>
      </c>
      <c r="AG285" s="50" t="n">
        <v>368.3</v>
      </c>
      <c r="AH285" s="50" t="n">
        <v>0</v>
      </c>
      <c r="AI285" s="50" t="n">
        <v>18</v>
      </c>
      <c r="AJ285" s="50" t="n">
        <v>1299.2</v>
      </c>
      <c r="AK285" s="50" t="n">
        <v>3</v>
      </c>
    </row>
    <row r="286" customFormat="false" ht="15" hidden="false" customHeight="false" outlineLevel="0" collapsed="false">
      <c r="A286" s="50" t="s">
        <v>904</v>
      </c>
      <c r="B286" s="50" t="s">
        <v>112</v>
      </c>
      <c r="C286" s="50" t="s">
        <v>206</v>
      </c>
      <c r="D286" s="50" t="n">
        <v>656976</v>
      </c>
      <c r="E286" s="50" t="n">
        <v>6</v>
      </c>
      <c r="F286" s="50" t="s">
        <v>55</v>
      </c>
      <c r="G286" s="50" t="n">
        <v>239</v>
      </c>
      <c r="H286" s="50" t="n">
        <v>107</v>
      </c>
      <c r="I286" s="50" t="n">
        <v>17</v>
      </c>
      <c r="J286" s="50" t="n">
        <v>123</v>
      </c>
      <c r="K286" s="50" t="n">
        <v>77</v>
      </c>
      <c r="L286" s="50" t="n">
        <v>9</v>
      </c>
      <c r="M286" s="50" t="n">
        <v>116</v>
      </c>
      <c r="N286" s="50" t="n">
        <v>30</v>
      </c>
      <c r="O286" s="50" t="n">
        <v>-5.192</v>
      </c>
      <c r="P286" s="50" t="n">
        <v>65</v>
      </c>
      <c r="Q286" s="50" t="n">
        <v>56</v>
      </c>
      <c r="R286" s="50" t="n">
        <v>8</v>
      </c>
      <c r="S286" s="50" t="n">
        <v>1</v>
      </c>
      <c r="T286" s="50" t="n">
        <v>0</v>
      </c>
      <c r="U286" s="50" t="n">
        <v>1</v>
      </c>
      <c r="V286" s="50" t="n">
        <v>8</v>
      </c>
      <c r="W286" s="50" t="n">
        <v>0</v>
      </c>
      <c r="X286" s="50" t="n">
        <v>1</v>
      </c>
      <c r="Y286" s="50" t="n">
        <v>11</v>
      </c>
      <c r="Z286" s="50" t="n">
        <v>14.25</v>
      </c>
      <c r="AA286" s="50" t="n">
        <v>65</v>
      </c>
      <c r="AB286" s="50" t="n">
        <v>16.312</v>
      </c>
      <c r="AC286" s="50" t="n">
        <v>46</v>
      </c>
      <c r="AD286" s="50" t="n">
        <v>2</v>
      </c>
      <c r="AE286" s="50" t="n">
        <v>12</v>
      </c>
      <c r="AF286" s="50" t="n">
        <v>46</v>
      </c>
      <c r="AG286" s="50" t="n">
        <v>3895.2</v>
      </c>
      <c r="AH286" s="50" t="n">
        <v>10</v>
      </c>
      <c r="AI286" s="50" t="n">
        <v>97</v>
      </c>
      <c r="AJ286" s="50" t="n">
        <v>6855.5</v>
      </c>
      <c r="AK286" s="50" t="n">
        <v>10</v>
      </c>
    </row>
    <row r="287" customFormat="false" ht="15" hidden="false" customHeight="false" outlineLevel="0" collapsed="false">
      <c r="A287" s="50" t="s">
        <v>904</v>
      </c>
      <c r="B287" s="50" t="s">
        <v>112</v>
      </c>
      <c r="C287" s="50" t="s">
        <v>206</v>
      </c>
      <c r="D287" s="50" t="n">
        <v>656976</v>
      </c>
      <c r="E287" s="50" t="n">
        <v>7</v>
      </c>
      <c r="F287" s="50" t="s">
        <v>56</v>
      </c>
      <c r="G287" s="50" t="n">
        <v>73</v>
      </c>
      <c r="H287" s="50" t="n">
        <v>32</v>
      </c>
      <c r="I287" s="50" t="n">
        <v>7</v>
      </c>
      <c r="J287" s="50" t="n">
        <v>37</v>
      </c>
      <c r="K287" s="50" t="n">
        <v>22</v>
      </c>
      <c r="L287" s="50" t="n">
        <v>3</v>
      </c>
      <c r="M287" s="50" t="n">
        <v>36</v>
      </c>
      <c r="N287" s="50" t="n">
        <v>10</v>
      </c>
      <c r="O287" s="50" t="n">
        <v>-2.8</v>
      </c>
      <c r="P287" s="50" t="n">
        <v>16</v>
      </c>
      <c r="Q287" s="50" t="n">
        <v>16</v>
      </c>
      <c r="R287" s="50" t="n">
        <v>2</v>
      </c>
      <c r="S287" s="50" t="n">
        <v>0</v>
      </c>
      <c r="T287" s="50" t="n">
        <v>0</v>
      </c>
      <c r="U287" s="50" t="n">
        <v>0</v>
      </c>
      <c r="V287" s="50" t="n">
        <v>0</v>
      </c>
      <c r="W287" s="50" t="n">
        <v>0</v>
      </c>
      <c r="X287" s="50" t="n">
        <v>0</v>
      </c>
      <c r="Y287" s="50" t="n">
        <v>5</v>
      </c>
      <c r="Z287" s="50" t="n">
        <v>1.8</v>
      </c>
      <c r="AA287" s="50" t="n">
        <v>16</v>
      </c>
      <c r="AB287" s="50" t="n">
        <v>4.321</v>
      </c>
      <c r="AC287" s="50" t="n">
        <v>11</v>
      </c>
      <c r="AD287" s="50" t="n">
        <v>0</v>
      </c>
      <c r="AE287" s="50" t="n">
        <v>5</v>
      </c>
      <c r="AF287" s="50" t="n">
        <v>11</v>
      </c>
      <c r="AG287" s="50" t="n">
        <v>990.5</v>
      </c>
      <c r="AH287" s="50" t="n">
        <v>4</v>
      </c>
      <c r="AI287" s="50" t="n">
        <v>27</v>
      </c>
      <c r="AJ287" s="50" t="n">
        <v>1886.1</v>
      </c>
      <c r="AK287" s="50" t="n">
        <v>2</v>
      </c>
    </row>
    <row r="288" customFormat="false" ht="15" hidden="false" customHeight="false" outlineLevel="0" collapsed="false">
      <c r="A288" s="50" t="s">
        <v>904</v>
      </c>
      <c r="B288" s="50" t="s">
        <v>112</v>
      </c>
      <c r="C288" s="50" t="s">
        <v>206</v>
      </c>
      <c r="D288" s="50" t="n">
        <v>656976</v>
      </c>
      <c r="E288" s="50" t="n">
        <v>9</v>
      </c>
      <c r="F288" s="50" t="s">
        <v>58</v>
      </c>
      <c r="G288" s="50" t="n">
        <v>134</v>
      </c>
      <c r="H288" s="50" t="n">
        <v>66</v>
      </c>
      <c r="I288" s="50" t="n">
        <v>17</v>
      </c>
      <c r="J288" s="50" t="n">
        <v>66</v>
      </c>
      <c r="K288" s="50" t="n">
        <v>42</v>
      </c>
      <c r="L288" s="50" t="n">
        <v>5</v>
      </c>
      <c r="M288" s="50" t="n">
        <v>68</v>
      </c>
      <c r="N288" s="50" t="n">
        <v>24</v>
      </c>
      <c r="O288" s="50" t="n">
        <v>0.996</v>
      </c>
      <c r="P288" s="50" t="n">
        <v>33</v>
      </c>
      <c r="Q288" s="50" t="n">
        <v>31</v>
      </c>
      <c r="R288" s="50" t="n">
        <v>9</v>
      </c>
      <c r="S288" s="50" t="n">
        <v>2</v>
      </c>
      <c r="T288" s="50" t="n">
        <v>0</v>
      </c>
      <c r="U288" s="50" t="n">
        <v>2</v>
      </c>
      <c r="V288" s="50" t="n">
        <v>2</v>
      </c>
      <c r="W288" s="50" t="n">
        <v>0</v>
      </c>
      <c r="X288" s="50" t="n">
        <v>0</v>
      </c>
      <c r="Y288" s="50" t="n">
        <v>7</v>
      </c>
      <c r="Z288" s="50" t="n">
        <v>12.4</v>
      </c>
      <c r="AA288" s="50" t="n">
        <v>33</v>
      </c>
      <c r="AB288" s="50" t="n">
        <v>11.556</v>
      </c>
      <c r="AC288" s="50" t="n">
        <v>24</v>
      </c>
      <c r="AD288" s="50" t="n">
        <v>2</v>
      </c>
      <c r="AE288" s="50" t="n">
        <v>13</v>
      </c>
      <c r="AF288" s="50" t="n">
        <v>24</v>
      </c>
      <c r="AG288" s="50" t="n">
        <v>2196</v>
      </c>
      <c r="AH288" s="50" t="n">
        <v>7</v>
      </c>
      <c r="AI288" s="50" t="n">
        <v>52</v>
      </c>
      <c r="AJ288" s="50" t="n">
        <v>3738.1</v>
      </c>
      <c r="AK288" s="50" t="n">
        <v>9</v>
      </c>
    </row>
    <row r="289" customFormat="false" ht="15" hidden="false" customHeight="false" outlineLevel="0" collapsed="false">
      <c r="A289" s="50" t="s">
        <v>905</v>
      </c>
      <c r="B289" s="50" t="s">
        <v>112</v>
      </c>
      <c r="C289" s="50" t="s">
        <v>208</v>
      </c>
      <c r="D289" s="50" t="n">
        <v>677950</v>
      </c>
      <c r="E289" s="50" t="n">
        <v>4</v>
      </c>
      <c r="F289" s="50" t="s">
        <v>53</v>
      </c>
      <c r="G289" s="50" t="n">
        <v>321</v>
      </c>
      <c r="H289" s="50" t="n">
        <v>181</v>
      </c>
      <c r="I289" s="50" t="n">
        <v>38</v>
      </c>
      <c r="J289" s="50" t="n">
        <v>150</v>
      </c>
      <c r="K289" s="50" t="n">
        <v>109</v>
      </c>
      <c r="L289" s="50" t="n">
        <v>9</v>
      </c>
      <c r="M289" s="50" t="n">
        <v>170</v>
      </c>
      <c r="N289" s="50" t="n">
        <v>72</v>
      </c>
      <c r="O289" s="50" t="n">
        <v>-4.065</v>
      </c>
      <c r="P289" s="50" t="n">
        <v>90</v>
      </c>
      <c r="Q289" s="50" t="n">
        <v>85</v>
      </c>
      <c r="R289" s="50" t="n">
        <v>16</v>
      </c>
      <c r="S289" s="50" t="n">
        <v>8</v>
      </c>
      <c r="T289" s="50" t="n">
        <v>0</v>
      </c>
      <c r="U289" s="50" t="n">
        <v>2</v>
      </c>
      <c r="V289" s="50" t="n">
        <v>3</v>
      </c>
      <c r="W289" s="50" t="n">
        <v>1</v>
      </c>
      <c r="X289" s="50" t="n">
        <v>0</v>
      </c>
      <c r="Y289" s="50" t="n">
        <v>19</v>
      </c>
      <c r="Z289" s="50" t="n">
        <v>22.2</v>
      </c>
      <c r="AA289" s="50" t="n">
        <v>87</v>
      </c>
      <c r="AB289" s="50" t="n">
        <v>25.227</v>
      </c>
      <c r="AC289" s="50" t="n">
        <v>67</v>
      </c>
      <c r="AD289" s="50" t="n">
        <v>5</v>
      </c>
      <c r="AE289" s="50" t="n">
        <v>28</v>
      </c>
      <c r="AF289" s="50" t="n">
        <v>65</v>
      </c>
      <c r="AG289" s="50" t="n">
        <v>5698.8</v>
      </c>
      <c r="AH289" s="50" t="n">
        <v>26</v>
      </c>
      <c r="AI289" s="50" t="n">
        <v>137</v>
      </c>
      <c r="AJ289" s="50" t="n">
        <v>9517.4</v>
      </c>
      <c r="AK289" s="50" t="n">
        <v>7</v>
      </c>
    </row>
    <row r="290" customFormat="false" ht="15" hidden="false" customHeight="false" outlineLevel="0" collapsed="false">
      <c r="A290" s="50" t="s">
        <v>905</v>
      </c>
      <c r="B290" s="50" t="s">
        <v>112</v>
      </c>
      <c r="C290" s="50" t="s">
        <v>208</v>
      </c>
      <c r="D290" s="50" t="n">
        <v>677950</v>
      </c>
      <c r="E290" s="50" t="n">
        <v>5</v>
      </c>
      <c r="F290" s="50" t="s">
        <v>54</v>
      </c>
      <c r="G290" s="50" t="n">
        <v>32</v>
      </c>
      <c r="H290" s="50" t="n">
        <v>21</v>
      </c>
      <c r="I290" s="50" t="n">
        <v>7</v>
      </c>
      <c r="J290" s="50" t="n">
        <v>16</v>
      </c>
      <c r="K290" s="50" t="n">
        <v>14</v>
      </c>
      <c r="L290" s="50" t="n">
        <v>5</v>
      </c>
      <c r="M290" s="50" t="n">
        <v>16</v>
      </c>
      <c r="N290" s="50" t="n">
        <v>7</v>
      </c>
      <c r="O290" s="50" t="n">
        <v>-1.307</v>
      </c>
      <c r="P290" s="50" t="n">
        <v>10</v>
      </c>
      <c r="Q290" s="50" t="n">
        <v>9</v>
      </c>
      <c r="R290" s="50" t="n">
        <v>1</v>
      </c>
      <c r="S290" s="50" t="n">
        <v>1</v>
      </c>
      <c r="T290" s="50" t="n">
        <v>0</v>
      </c>
      <c r="U290" s="50" t="n">
        <v>0</v>
      </c>
      <c r="V290" s="50" t="n">
        <v>0</v>
      </c>
      <c r="W290" s="50" t="n">
        <v>1</v>
      </c>
      <c r="X290" s="50" t="n">
        <v>0</v>
      </c>
      <c r="Y290" s="50" t="n">
        <v>4</v>
      </c>
      <c r="Z290" s="50" t="n">
        <v>1.95</v>
      </c>
      <c r="AA290" s="50" t="n">
        <v>10</v>
      </c>
      <c r="AB290" s="50" t="n">
        <v>3.095</v>
      </c>
      <c r="AC290" s="50" t="n">
        <v>5</v>
      </c>
      <c r="AD290" s="50" t="n">
        <v>1</v>
      </c>
      <c r="AE290" s="50" t="n">
        <v>3</v>
      </c>
      <c r="AF290" s="50" t="n">
        <v>5</v>
      </c>
      <c r="AG290" s="50" t="n">
        <v>482.2</v>
      </c>
      <c r="AH290" s="50" t="n">
        <v>2</v>
      </c>
      <c r="AI290" s="50" t="n">
        <v>20</v>
      </c>
      <c r="AJ290" s="50" t="n">
        <v>1404.1</v>
      </c>
      <c r="AK290" s="50" t="n">
        <v>0</v>
      </c>
    </row>
    <row r="291" customFormat="false" ht="15" hidden="false" customHeight="false" outlineLevel="0" collapsed="false">
      <c r="A291" s="50" t="s">
        <v>906</v>
      </c>
      <c r="B291" s="50" t="s">
        <v>112</v>
      </c>
      <c r="C291" s="50" t="s">
        <v>209</v>
      </c>
      <c r="D291" s="50" t="n">
        <v>694410</v>
      </c>
      <c r="E291" s="50" t="n">
        <v>6</v>
      </c>
      <c r="F291" s="50" t="s">
        <v>55</v>
      </c>
      <c r="G291" s="50" t="n">
        <v>201</v>
      </c>
      <c r="H291" s="50" t="n">
        <v>85</v>
      </c>
      <c r="I291" s="50" t="n">
        <v>12</v>
      </c>
      <c r="J291" s="50" t="n">
        <v>107</v>
      </c>
      <c r="K291" s="50" t="n">
        <v>66</v>
      </c>
      <c r="L291" s="50" t="n">
        <v>2</v>
      </c>
      <c r="M291" s="50" t="n">
        <v>94</v>
      </c>
      <c r="N291" s="50" t="n">
        <v>19</v>
      </c>
      <c r="O291" s="50" t="n">
        <v>-2.883</v>
      </c>
      <c r="P291" s="50" t="n">
        <v>52</v>
      </c>
      <c r="Q291" s="50" t="n">
        <v>46</v>
      </c>
      <c r="R291" s="50" t="n">
        <v>8</v>
      </c>
      <c r="S291" s="50" t="n">
        <v>2</v>
      </c>
      <c r="T291" s="50" t="n">
        <v>0</v>
      </c>
      <c r="U291" s="50" t="n">
        <v>1</v>
      </c>
      <c r="V291" s="50" t="n">
        <v>5</v>
      </c>
      <c r="W291" s="50" t="n">
        <v>1</v>
      </c>
      <c r="X291" s="50" t="n">
        <v>0</v>
      </c>
      <c r="Y291" s="50" t="n">
        <v>10</v>
      </c>
      <c r="Z291" s="50" t="n">
        <v>13.2</v>
      </c>
      <c r="AA291" s="50" t="n">
        <v>51</v>
      </c>
      <c r="AB291" s="50" t="n">
        <v>14.999</v>
      </c>
      <c r="AC291" s="50" t="n">
        <v>36</v>
      </c>
      <c r="AD291" s="50" t="n">
        <v>4</v>
      </c>
      <c r="AE291" s="50" t="n">
        <v>17</v>
      </c>
      <c r="AF291" s="50" t="n">
        <v>35</v>
      </c>
      <c r="AG291" s="50" t="n">
        <v>3169.6</v>
      </c>
      <c r="AH291" s="50" t="n">
        <v>9</v>
      </c>
      <c r="AI291" s="50" t="n">
        <v>75</v>
      </c>
      <c r="AJ291" s="50" t="n">
        <v>5324.5</v>
      </c>
      <c r="AK291" s="50" t="n">
        <v>8</v>
      </c>
    </row>
    <row r="292" customFormat="false" ht="15" hidden="false" customHeight="false" outlineLevel="0" collapsed="false">
      <c r="A292" s="50" t="s">
        <v>906</v>
      </c>
      <c r="B292" s="50" t="s">
        <v>112</v>
      </c>
      <c r="C292" s="50" t="s">
        <v>209</v>
      </c>
      <c r="D292" s="50" t="n">
        <v>694410</v>
      </c>
      <c r="E292" s="50" t="n">
        <v>7</v>
      </c>
      <c r="F292" s="50" t="s">
        <v>56</v>
      </c>
      <c r="G292" s="50" t="n">
        <v>7</v>
      </c>
      <c r="H292" s="50" t="n">
        <v>2</v>
      </c>
      <c r="I292" s="50" t="n">
        <v>1</v>
      </c>
      <c r="J292" s="50" t="n">
        <v>5</v>
      </c>
      <c r="K292" s="50" t="n">
        <v>2</v>
      </c>
      <c r="L292" s="50" t="n">
        <v>1</v>
      </c>
      <c r="M292" s="50" t="n">
        <v>2</v>
      </c>
      <c r="N292" s="50" t="n">
        <v>0</v>
      </c>
      <c r="O292" s="50" t="n">
        <v>-0.542</v>
      </c>
      <c r="P292" s="50" t="n">
        <v>2</v>
      </c>
      <c r="Q292" s="50" t="n">
        <v>2</v>
      </c>
      <c r="R292" s="50" t="n">
        <v>0</v>
      </c>
      <c r="S292" s="50" t="n">
        <v>0</v>
      </c>
      <c r="T292" s="50" t="n">
        <v>0</v>
      </c>
      <c r="U292" s="50" t="n">
        <v>0</v>
      </c>
      <c r="V292" s="50" t="n">
        <v>0</v>
      </c>
      <c r="W292" s="50" t="n">
        <v>0</v>
      </c>
      <c r="X292" s="50" t="n">
        <v>0</v>
      </c>
      <c r="Y292" s="50" t="n">
        <v>1</v>
      </c>
      <c r="Z292" s="50" t="n">
        <v>0</v>
      </c>
      <c r="AA292" s="50" t="n">
        <v>2</v>
      </c>
      <c r="AB292" s="50" t="n">
        <v>0.158</v>
      </c>
      <c r="AC292" s="50" t="n">
        <v>1</v>
      </c>
      <c r="AD292" s="50" t="n">
        <v>0</v>
      </c>
      <c r="AE292" s="50" t="n">
        <v>0</v>
      </c>
      <c r="AF292" s="50" t="n">
        <v>1</v>
      </c>
      <c r="AG292" s="50" t="n">
        <v>72.2</v>
      </c>
      <c r="AH292" s="50" t="n">
        <v>0</v>
      </c>
      <c r="AI292" s="50" t="n">
        <v>2</v>
      </c>
      <c r="AJ292" s="50" t="n">
        <v>147.4</v>
      </c>
      <c r="AK292" s="50" t="n">
        <v>0</v>
      </c>
    </row>
    <row r="293" customFormat="false" ht="15" hidden="false" customHeight="false" outlineLevel="0" collapsed="false">
      <c r="A293" s="50" t="s">
        <v>907</v>
      </c>
      <c r="B293" s="50" t="s">
        <v>112</v>
      </c>
      <c r="C293" s="50" t="s">
        <v>229</v>
      </c>
      <c r="D293" s="50" t="n">
        <v>682988</v>
      </c>
      <c r="E293" s="50" t="n">
        <v>7</v>
      </c>
      <c r="F293" s="50" t="s">
        <v>56</v>
      </c>
      <c r="G293" s="50" t="n">
        <v>108</v>
      </c>
      <c r="H293" s="50" t="n">
        <v>52</v>
      </c>
      <c r="I293" s="50" t="n">
        <v>8</v>
      </c>
      <c r="J293" s="50" t="n">
        <v>53</v>
      </c>
      <c r="K293" s="50" t="n">
        <v>38</v>
      </c>
      <c r="L293" s="50" t="n">
        <v>7</v>
      </c>
      <c r="M293" s="50" t="n">
        <v>55</v>
      </c>
      <c r="N293" s="50" t="n">
        <v>14</v>
      </c>
      <c r="O293" s="50" t="n">
        <v>0.009</v>
      </c>
      <c r="P293" s="50" t="n">
        <v>28</v>
      </c>
      <c r="Q293" s="50" t="n">
        <v>23</v>
      </c>
      <c r="R293" s="50" t="n">
        <v>6</v>
      </c>
      <c r="S293" s="50" t="n">
        <v>1</v>
      </c>
      <c r="T293" s="50" t="n">
        <v>0</v>
      </c>
      <c r="U293" s="50" t="n">
        <v>1</v>
      </c>
      <c r="V293" s="50" t="n">
        <v>3</v>
      </c>
      <c r="W293" s="50" t="n">
        <v>1</v>
      </c>
      <c r="X293" s="50" t="n">
        <v>1</v>
      </c>
      <c r="Y293" s="50" t="n">
        <v>3</v>
      </c>
      <c r="Z293" s="50" t="n">
        <v>9.65</v>
      </c>
      <c r="AA293" s="50" t="n">
        <v>28</v>
      </c>
      <c r="AB293" s="50" t="n">
        <v>10.473</v>
      </c>
      <c r="AC293" s="50" t="n">
        <v>21</v>
      </c>
      <c r="AD293" s="50" t="n">
        <v>3</v>
      </c>
      <c r="AE293" s="50" t="n">
        <v>7</v>
      </c>
      <c r="AF293" s="50" t="n">
        <v>21</v>
      </c>
      <c r="AG293" s="50" t="n">
        <v>1784.1</v>
      </c>
      <c r="AH293" s="50" t="n">
        <v>6</v>
      </c>
      <c r="AI293" s="50" t="n">
        <v>46</v>
      </c>
      <c r="AJ293" s="50" t="n">
        <v>3354.2</v>
      </c>
      <c r="AK293" s="50" t="n">
        <v>16</v>
      </c>
    </row>
    <row r="294" customFormat="false" ht="15" hidden="false" customHeight="false" outlineLevel="0" collapsed="false">
      <c r="A294" s="50" t="s">
        <v>907</v>
      </c>
      <c r="B294" s="50" t="s">
        <v>112</v>
      </c>
      <c r="C294" s="50" t="s">
        <v>229</v>
      </c>
      <c r="D294" s="50" t="n">
        <v>682988</v>
      </c>
      <c r="E294" s="50" t="n">
        <v>8</v>
      </c>
      <c r="F294" s="50" t="s">
        <v>57</v>
      </c>
      <c r="G294" s="50" t="n">
        <v>63</v>
      </c>
      <c r="H294" s="50" t="n">
        <v>33</v>
      </c>
      <c r="I294" s="50" t="n">
        <v>8</v>
      </c>
      <c r="J294" s="50" t="n">
        <v>33</v>
      </c>
      <c r="K294" s="50" t="n">
        <v>24</v>
      </c>
      <c r="L294" s="50" t="n">
        <v>5</v>
      </c>
      <c r="M294" s="50" t="n">
        <v>30</v>
      </c>
      <c r="N294" s="50" t="n">
        <v>9</v>
      </c>
      <c r="O294" s="50" t="n">
        <v>0.069</v>
      </c>
      <c r="P294" s="50" t="n">
        <v>14</v>
      </c>
      <c r="Q294" s="50" t="n">
        <v>13</v>
      </c>
      <c r="R294" s="50" t="n">
        <v>4</v>
      </c>
      <c r="S294" s="50" t="n">
        <v>2</v>
      </c>
      <c r="T294" s="50" t="n">
        <v>0</v>
      </c>
      <c r="U294" s="50" t="n">
        <v>0</v>
      </c>
      <c r="V294" s="50" t="n">
        <v>1</v>
      </c>
      <c r="W294" s="50" t="n">
        <v>0</v>
      </c>
      <c r="X294" s="50" t="n">
        <v>0</v>
      </c>
      <c r="Y294" s="50" t="n">
        <v>6</v>
      </c>
      <c r="Z294" s="50" t="n">
        <v>5</v>
      </c>
      <c r="AA294" s="50" t="n">
        <v>14</v>
      </c>
      <c r="AB294" s="50" t="n">
        <v>3.571</v>
      </c>
      <c r="AC294" s="50" t="n">
        <v>7</v>
      </c>
      <c r="AD294" s="50" t="n">
        <v>1</v>
      </c>
      <c r="AE294" s="50" t="n">
        <v>2</v>
      </c>
      <c r="AF294" s="50" t="n">
        <v>7</v>
      </c>
      <c r="AG294" s="50" t="n">
        <v>563.3</v>
      </c>
      <c r="AH294" s="50" t="n">
        <v>2</v>
      </c>
      <c r="AI294" s="50" t="n">
        <v>29</v>
      </c>
      <c r="AJ294" s="50" t="n">
        <v>2063</v>
      </c>
      <c r="AK294" s="50" t="n">
        <v>4</v>
      </c>
    </row>
    <row r="295" customFormat="false" ht="15" hidden="false" customHeight="false" outlineLevel="0" collapsed="false">
      <c r="A295" s="50" t="s">
        <v>908</v>
      </c>
      <c r="B295" s="50" t="s">
        <v>112</v>
      </c>
      <c r="C295" s="50" t="s">
        <v>231</v>
      </c>
      <c r="D295" s="50" t="n">
        <v>467793</v>
      </c>
      <c r="E295" s="50" t="n">
        <v>4</v>
      </c>
      <c r="F295" s="50" t="s">
        <v>53</v>
      </c>
      <c r="G295" s="50" t="n">
        <v>106</v>
      </c>
      <c r="H295" s="50" t="n">
        <v>54</v>
      </c>
      <c r="I295" s="50" t="n">
        <v>15</v>
      </c>
      <c r="J295" s="50" t="n">
        <v>50</v>
      </c>
      <c r="K295" s="50" t="n">
        <v>34</v>
      </c>
      <c r="L295" s="50" t="n">
        <v>4</v>
      </c>
      <c r="M295" s="50" t="n">
        <v>56</v>
      </c>
      <c r="N295" s="50" t="n">
        <v>20</v>
      </c>
      <c r="O295" s="50" t="n">
        <v>-4.148</v>
      </c>
      <c r="P295" s="50" t="n">
        <v>26</v>
      </c>
      <c r="Q295" s="50" t="n">
        <v>24</v>
      </c>
      <c r="R295" s="50" t="n">
        <v>2</v>
      </c>
      <c r="S295" s="50" t="n">
        <v>1</v>
      </c>
      <c r="T295" s="50" t="n">
        <v>0</v>
      </c>
      <c r="U295" s="50" t="n">
        <v>0</v>
      </c>
      <c r="V295" s="50" t="n">
        <v>2</v>
      </c>
      <c r="W295" s="50" t="n">
        <v>0</v>
      </c>
      <c r="X295" s="50" t="n">
        <v>0</v>
      </c>
      <c r="Y295" s="50" t="n">
        <v>8</v>
      </c>
      <c r="Z295" s="50" t="n">
        <v>3.55</v>
      </c>
      <c r="AA295" s="50" t="n">
        <v>26</v>
      </c>
      <c r="AB295" s="50" t="n">
        <v>4.862</v>
      </c>
      <c r="AC295" s="50" t="n">
        <v>16</v>
      </c>
      <c r="AD295" s="50" t="n">
        <v>0</v>
      </c>
      <c r="AE295" s="50" t="n">
        <v>7</v>
      </c>
      <c r="AF295" s="50" t="n">
        <v>16</v>
      </c>
      <c r="AG295" s="50" t="n">
        <v>1404.5</v>
      </c>
      <c r="AH295" s="50" t="n">
        <v>4</v>
      </c>
      <c r="AI295" s="50" t="n">
        <v>48</v>
      </c>
      <c r="AJ295" s="50" t="n">
        <v>3437.7</v>
      </c>
      <c r="AK295" s="50" t="n">
        <v>9</v>
      </c>
    </row>
    <row r="296" customFormat="false" ht="15" hidden="false" customHeight="false" outlineLevel="0" collapsed="false">
      <c r="A296" s="50" t="s">
        <v>909</v>
      </c>
      <c r="B296" s="50" t="s">
        <v>112</v>
      </c>
      <c r="C296" s="50" t="s">
        <v>233</v>
      </c>
      <c r="D296" s="50" t="n">
        <v>605244</v>
      </c>
      <c r="E296" s="50" t="n">
        <v>4</v>
      </c>
      <c r="F296" s="50" t="s">
        <v>53</v>
      </c>
      <c r="G296" s="50" t="n">
        <v>9</v>
      </c>
      <c r="H296" s="50" t="n">
        <v>5</v>
      </c>
      <c r="I296" s="50" t="n">
        <v>2</v>
      </c>
      <c r="J296" s="50" t="n">
        <v>5</v>
      </c>
      <c r="K296" s="50" t="n">
        <v>3</v>
      </c>
      <c r="L296" s="50" t="n">
        <v>0</v>
      </c>
      <c r="M296" s="50" t="n">
        <v>4</v>
      </c>
      <c r="N296" s="50" t="n">
        <v>2</v>
      </c>
      <c r="O296" s="50" t="n">
        <v>-0.108</v>
      </c>
      <c r="P296" s="50" t="n">
        <v>3</v>
      </c>
      <c r="Q296" s="50" t="n">
        <v>3</v>
      </c>
      <c r="R296" s="50" t="n">
        <v>1</v>
      </c>
      <c r="S296" s="50" t="n">
        <v>0</v>
      </c>
      <c r="T296" s="50" t="n">
        <v>0</v>
      </c>
      <c r="U296" s="50" t="n">
        <v>0</v>
      </c>
      <c r="V296" s="50" t="n">
        <v>0</v>
      </c>
      <c r="W296" s="50" t="n">
        <v>0</v>
      </c>
      <c r="X296" s="50" t="n">
        <v>0</v>
      </c>
      <c r="Y296" s="50" t="n">
        <v>1</v>
      </c>
      <c r="Z296" s="50" t="n">
        <v>0.9</v>
      </c>
      <c r="AA296" s="50" t="n">
        <v>3</v>
      </c>
      <c r="AB296" s="50" t="n">
        <v>0.924</v>
      </c>
      <c r="AC296" s="50" t="n">
        <v>2</v>
      </c>
      <c r="AD296" s="50" t="n">
        <v>0</v>
      </c>
      <c r="AE296" s="50" t="n">
        <v>0</v>
      </c>
      <c r="AF296" s="50" t="n">
        <v>2</v>
      </c>
      <c r="AG296" s="50" t="n">
        <v>169.6</v>
      </c>
      <c r="AH296" s="50" t="n">
        <v>1</v>
      </c>
      <c r="AI296" s="50" t="n">
        <v>5</v>
      </c>
      <c r="AJ296" s="50" t="n">
        <v>364.6</v>
      </c>
      <c r="AK296" s="50" t="n">
        <v>1</v>
      </c>
    </row>
    <row r="297" customFormat="false" ht="15" hidden="false" customHeight="false" outlineLevel="0" collapsed="false">
      <c r="A297" s="50" t="s">
        <v>909</v>
      </c>
      <c r="B297" s="50" t="s">
        <v>112</v>
      </c>
      <c r="C297" s="50" t="s">
        <v>233</v>
      </c>
      <c r="D297" s="50" t="n">
        <v>605244</v>
      </c>
      <c r="E297" s="50" t="n">
        <v>5</v>
      </c>
      <c r="F297" s="50" t="s">
        <v>54</v>
      </c>
      <c r="G297" s="50" t="n">
        <v>35</v>
      </c>
      <c r="H297" s="50" t="n">
        <v>18</v>
      </c>
      <c r="I297" s="50" t="n">
        <v>4</v>
      </c>
      <c r="J297" s="50" t="n">
        <v>15</v>
      </c>
      <c r="K297" s="50" t="n">
        <v>9</v>
      </c>
      <c r="L297" s="50" t="n">
        <v>2</v>
      </c>
      <c r="M297" s="50" t="n">
        <v>20</v>
      </c>
      <c r="N297" s="50" t="n">
        <v>9</v>
      </c>
      <c r="O297" s="50" t="n">
        <v>-1.983</v>
      </c>
      <c r="P297" s="50" t="n">
        <v>10</v>
      </c>
      <c r="Q297" s="50" t="n">
        <v>10</v>
      </c>
      <c r="R297" s="50" t="n">
        <v>1</v>
      </c>
      <c r="S297" s="50" t="n">
        <v>0</v>
      </c>
      <c r="T297" s="50" t="n">
        <v>0</v>
      </c>
      <c r="U297" s="50" t="n">
        <v>0</v>
      </c>
      <c r="V297" s="50" t="n">
        <v>0</v>
      </c>
      <c r="W297" s="50" t="n">
        <v>0</v>
      </c>
      <c r="X297" s="50" t="n">
        <v>0</v>
      </c>
      <c r="Y297" s="50" t="n">
        <v>3</v>
      </c>
      <c r="Z297" s="50" t="n">
        <v>0.9</v>
      </c>
      <c r="AA297" s="50" t="n">
        <v>10</v>
      </c>
      <c r="AB297" s="50" t="n">
        <v>1.551</v>
      </c>
      <c r="AC297" s="50" t="n">
        <v>7</v>
      </c>
      <c r="AD297" s="50" t="n">
        <v>0</v>
      </c>
      <c r="AE297" s="50" t="n">
        <v>2</v>
      </c>
      <c r="AF297" s="50" t="n">
        <v>7</v>
      </c>
      <c r="AG297" s="50" t="n">
        <v>572.8</v>
      </c>
      <c r="AH297" s="50" t="n">
        <v>2</v>
      </c>
      <c r="AI297" s="50" t="n">
        <v>14</v>
      </c>
      <c r="AJ297" s="50" t="n">
        <v>1007.2</v>
      </c>
      <c r="AK297" s="50" t="n">
        <v>2</v>
      </c>
    </row>
    <row r="298" customFormat="false" ht="15" hidden="false" customHeight="false" outlineLevel="0" collapsed="false">
      <c r="A298" s="50" t="s">
        <v>909</v>
      </c>
      <c r="B298" s="50" t="s">
        <v>112</v>
      </c>
      <c r="C298" s="50" t="s">
        <v>233</v>
      </c>
      <c r="D298" s="50" t="n">
        <v>605244</v>
      </c>
      <c r="E298" s="50" t="n">
        <v>6</v>
      </c>
      <c r="F298" s="50" t="s">
        <v>55</v>
      </c>
      <c r="G298" s="50" t="n">
        <v>20</v>
      </c>
      <c r="H298" s="50" t="n">
        <v>11</v>
      </c>
      <c r="I298" s="50" t="n">
        <v>2</v>
      </c>
      <c r="J298" s="50" t="n">
        <v>11</v>
      </c>
      <c r="K298" s="50" t="n">
        <v>9</v>
      </c>
      <c r="L298" s="50" t="n">
        <v>1</v>
      </c>
      <c r="M298" s="50" t="n">
        <v>9</v>
      </c>
      <c r="N298" s="50" t="n">
        <v>2</v>
      </c>
      <c r="O298" s="50" t="n">
        <v>0.246</v>
      </c>
      <c r="P298" s="50" t="n">
        <v>6</v>
      </c>
      <c r="Q298" s="50" t="n">
        <v>6</v>
      </c>
      <c r="R298" s="50" t="n">
        <v>1</v>
      </c>
      <c r="S298" s="50" t="n">
        <v>0</v>
      </c>
      <c r="T298" s="50" t="n">
        <v>0</v>
      </c>
      <c r="U298" s="50" t="n">
        <v>1</v>
      </c>
      <c r="V298" s="50" t="n">
        <v>0</v>
      </c>
      <c r="W298" s="50" t="n">
        <v>0</v>
      </c>
      <c r="X298" s="50" t="n">
        <v>0</v>
      </c>
      <c r="Y298" s="50" t="n">
        <v>2</v>
      </c>
      <c r="Z298" s="50" t="n">
        <v>2</v>
      </c>
      <c r="AA298" s="50" t="n">
        <v>6</v>
      </c>
      <c r="AB298" s="50" t="n">
        <v>2.447</v>
      </c>
      <c r="AC298" s="50" t="n">
        <v>4</v>
      </c>
      <c r="AD298" s="50" t="n">
        <v>1</v>
      </c>
      <c r="AE298" s="50" t="n">
        <v>2</v>
      </c>
      <c r="AF298" s="50" t="n">
        <v>4</v>
      </c>
      <c r="AG298" s="50" t="n">
        <v>376.9</v>
      </c>
      <c r="AH298" s="50" t="n">
        <v>1</v>
      </c>
      <c r="AI298" s="50" t="n">
        <v>11</v>
      </c>
      <c r="AJ298" s="50" t="n">
        <v>799.2</v>
      </c>
      <c r="AK298" s="50" t="n">
        <v>2</v>
      </c>
    </row>
    <row r="299" customFormat="false" ht="15" hidden="false" customHeight="false" outlineLevel="0" collapsed="false">
      <c r="A299" s="50" t="s">
        <v>910</v>
      </c>
      <c r="B299" s="50" t="s">
        <v>112</v>
      </c>
      <c r="C299" s="50" t="s">
        <v>235</v>
      </c>
      <c r="D299" s="50" t="n">
        <v>660821</v>
      </c>
      <c r="E299" s="50" t="n">
        <v>9</v>
      </c>
      <c r="F299" s="50" t="s">
        <v>58</v>
      </c>
      <c r="G299" s="50" t="n">
        <v>57</v>
      </c>
      <c r="H299" s="50" t="n">
        <v>31</v>
      </c>
      <c r="I299" s="50" t="n">
        <v>11</v>
      </c>
      <c r="J299" s="50" t="n">
        <v>22</v>
      </c>
      <c r="K299" s="50" t="n">
        <v>16</v>
      </c>
      <c r="L299" s="50" t="n">
        <v>4</v>
      </c>
      <c r="M299" s="50" t="n">
        <v>35</v>
      </c>
      <c r="N299" s="50" t="n">
        <v>15</v>
      </c>
      <c r="O299" s="50" t="n">
        <v>-2.295</v>
      </c>
      <c r="P299" s="50" t="n">
        <v>16</v>
      </c>
      <c r="Q299" s="50" t="n">
        <v>15</v>
      </c>
      <c r="R299" s="50" t="n">
        <v>2</v>
      </c>
      <c r="S299" s="50" t="n">
        <v>0</v>
      </c>
      <c r="T299" s="50" t="n">
        <v>0</v>
      </c>
      <c r="U299" s="50" t="n">
        <v>0</v>
      </c>
      <c r="V299" s="50" t="n">
        <v>1</v>
      </c>
      <c r="W299" s="50" t="n">
        <v>0</v>
      </c>
      <c r="X299" s="50" t="n">
        <v>0</v>
      </c>
      <c r="Y299" s="50" t="n">
        <v>5</v>
      </c>
      <c r="Z299" s="50" t="n">
        <v>2.5</v>
      </c>
      <c r="AA299" s="50" t="n">
        <v>16</v>
      </c>
      <c r="AB299" s="50" t="n">
        <v>4.639</v>
      </c>
      <c r="AC299" s="50" t="n">
        <v>10</v>
      </c>
      <c r="AD299" s="50" t="n">
        <v>1</v>
      </c>
      <c r="AE299" s="50" t="n">
        <v>3</v>
      </c>
      <c r="AF299" s="50" t="n">
        <v>10</v>
      </c>
      <c r="AG299" s="50" t="n">
        <v>848.6</v>
      </c>
      <c r="AH299" s="50" t="n">
        <v>5</v>
      </c>
      <c r="AI299" s="50" t="n">
        <v>27</v>
      </c>
      <c r="AJ299" s="50" t="n">
        <v>1938.3</v>
      </c>
      <c r="AK299" s="50" t="n">
        <v>7</v>
      </c>
    </row>
    <row r="300" customFormat="false" ht="15" hidden="false" customHeight="false" outlineLevel="0" collapsed="false">
      <c r="A300" s="50" t="s">
        <v>911</v>
      </c>
      <c r="B300" s="50" t="s">
        <v>112</v>
      </c>
      <c r="C300" s="50" t="s">
        <v>237</v>
      </c>
      <c r="D300" s="50" t="n">
        <v>663609</v>
      </c>
      <c r="E300" s="50" t="n">
        <v>4</v>
      </c>
      <c r="F300" s="50" t="s">
        <v>53</v>
      </c>
      <c r="G300" s="50" t="n">
        <v>24</v>
      </c>
      <c r="H300" s="50" t="n">
        <v>8</v>
      </c>
      <c r="I300" s="50" t="n">
        <v>4</v>
      </c>
      <c r="J300" s="50" t="n">
        <v>8</v>
      </c>
      <c r="K300" s="50" t="n">
        <v>2</v>
      </c>
      <c r="L300" s="50" t="n">
        <v>0</v>
      </c>
      <c r="M300" s="50" t="n">
        <v>16</v>
      </c>
      <c r="N300" s="50" t="n">
        <v>6</v>
      </c>
      <c r="O300" s="50" t="n">
        <v>-0.753</v>
      </c>
      <c r="P300" s="50" t="n">
        <v>5</v>
      </c>
      <c r="Q300" s="50" t="n">
        <v>5</v>
      </c>
      <c r="R300" s="50" t="n">
        <v>1</v>
      </c>
      <c r="S300" s="50" t="n">
        <v>0</v>
      </c>
      <c r="T300" s="50" t="n">
        <v>0</v>
      </c>
      <c r="U300" s="50" t="n">
        <v>0</v>
      </c>
      <c r="V300" s="50" t="n">
        <v>0</v>
      </c>
      <c r="W300" s="50" t="n">
        <v>0</v>
      </c>
      <c r="X300" s="50" t="n">
        <v>0</v>
      </c>
      <c r="Y300" s="50" t="n">
        <v>3</v>
      </c>
      <c r="Z300" s="50" t="n">
        <v>0.9</v>
      </c>
      <c r="AA300" s="50" t="n">
        <v>5</v>
      </c>
      <c r="AB300" s="50" t="n">
        <v>0.614</v>
      </c>
      <c r="AC300" s="50" t="n">
        <v>2</v>
      </c>
      <c r="AD300" s="50" t="n">
        <v>0</v>
      </c>
      <c r="AE300" s="50" t="n">
        <v>1</v>
      </c>
      <c r="AF300" s="50" t="n">
        <v>2</v>
      </c>
      <c r="AG300" s="50" t="n">
        <v>184.4</v>
      </c>
      <c r="AH300" s="50" t="n">
        <v>0</v>
      </c>
      <c r="AI300" s="50" t="n">
        <v>7</v>
      </c>
      <c r="AJ300" s="50" t="n">
        <v>509.6</v>
      </c>
      <c r="AK300" s="50" t="n">
        <v>1</v>
      </c>
    </row>
    <row r="301" customFormat="false" ht="15" hidden="false" customHeight="false" outlineLevel="0" collapsed="false">
      <c r="A301" s="50" t="s">
        <v>912</v>
      </c>
      <c r="B301" s="50" t="s">
        <v>114</v>
      </c>
      <c r="C301" s="50" t="s">
        <v>210</v>
      </c>
      <c r="D301" s="50" t="n">
        <v>683002</v>
      </c>
      <c r="E301" s="50" t="n">
        <v>4</v>
      </c>
      <c r="F301" s="50" t="s">
        <v>53</v>
      </c>
      <c r="G301" s="50" t="n">
        <v>611</v>
      </c>
      <c r="H301" s="50" t="n">
        <v>295</v>
      </c>
      <c r="I301" s="50" t="n">
        <v>73</v>
      </c>
      <c r="J301" s="50" t="n">
        <v>286</v>
      </c>
      <c r="K301" s="50" t="n">
        <v>188</v>
      </c>
      <c r="L301" s="50" t="n">
        <v>30</v>
      </c>
      <c r="M301" s="50" t="n">
        <v>325</v>
      </c>
      <c r="N301" s="50" t="n">
        <v>107</v>
      </c>
      <c r="O301" s="50" t="n">
        <v>4.122</v>
      </c>
      <c r="P301" s="50" t="n">
        <v>145</v>
      </c>
      <c r="Q301" s="50" t="n">
        <v>131</v>
      </c>
      <c r="R301" s="50" t="n">
        <v>28</v>
      </c>
      <c r="S301" s="50" t="n">
        <v>6</v>
      </c>
      <c r="T301" s="50" t="n">
        <v>1</v>
      </c>
      <c r="U301" s="50" t="n">
        <v>9</v>
      </c>
      <c r="V301" s="50" t="n">
        <v>12</v>
      </c>
      <c r="W301" s="50" t="n">
        <v>1</v>
      </c>
      <c r="X301" s="50" t="n">
        <v>1</v>
      </c>
      <c r="Y301" s="50" t="n">
        <v>44</v>
      </c>
      <c r="Z301" s="50" t="n">
        <v>47</v>
      </c>
      <c r="AA301" s="50" t="n">
        <v>145</v>
      </c>
      <c r="AB301" s="50" t="n">
        <v>45.041</v>
      </c>
      <c r="AC301" s="50" t="n">
        <v>88</v>
      </c>
      <c r="AD301" s="50" t="n">
        <v>10</v>
      </c>
      <c r="AE301" s="50" t="n">
        <v>41</v>
      </c>
      <c r="AF301" s="50" t="n">
        <v>88</v>
      </c>
      <c r="AG301" s="50" t="n">
        <v>7892.8</v>
      </c>
      <c r="AH301" s="50" t="n">
        <v>35</v>
      </c>
      <c r="AI301" s="50" t="n">
        <v>272</v>
      </c>
      <c r="AJ301" s="50" t="n">
        <v>20202.7</v>
      </c>
      <c r="AK301" s="50" t="n">
        <v>126</v>
      </c>
    </row>
    <row r="302" customFormat="false" ht="15" hidden="false" customHeight="false" outlineLevel="0" collapsed="false">
      <c r="A302" s="50" t="s">
        <v>912</v>
      </c>
      <c r="B302" s="50" t="s">
        <v>114</v>
      </c>
      <c r="C302" s="50" t="s">
        <v>210</v>
      </c>
      <c r="D302" s="50" t="n">
        <v>683002</v>
      </c>
      <c r="E302" s="50" t="n">
        <v>5</v>
      </c>
      <c r="F302" s="50" t="s">
        <v>54</v>
      </c>
      <c r="G302" s="50" t="n">
        <v>444</v>
      </c>
      <c r="H302" s="50" t="n">
        <v>228</v>
      </c>
      <c r="I302" s="50" t="n">
        <v>46</v>
      </c>
      <c r="J302" s="50" t="n">
        <v>225</v>
      </c>
      <c r="K302" s="50" t="n">
        <v>146</v>
      </c>
      <c r="L302" s="50" t="n">
        <v>9</v>
      </c>
      <c r="M302" s="50" t="n">
        <v>219</v>
      </c>
      <c r="N302" s="50" t="n">
        <v>82</v>
      </c>
      <c r="O302" s="50" t="n">
        <v>-1.232</v>
      </c>
      <c r="P302" s="50" t="n">
        <v>126</v>
      </c>
      <c r="Q302" s="50" t="n">
        <v>120</v>
      </c>
      <c r="R302" s="50" t="n">
        <v>27</v>
      </c>
      <c r="S302" s="50" t="n">
        <v>5</v>
      </c>
      <c r="T302" s="50" t="n">
        <v>0</v>
      </c>
      <c r="U302" s="50" t="n">
        <v>4</v>
      </c>
      <c r="V302" s="50" t="n">
        <v>5</v>
      </c>
      <c r="W302" s="50" t="n">
        <v>1</v>
      </c>
      <c r="X302" s="50" t="n">
        <v>0</v>
      </c>
      <c r="Y302" s="50" t="n">
        <v>28</v>
      </c>
      <c r="Z302" s="50" t="n">
        <v>34.65</v>
      </c>
      <c r="AA302" s="50" t="n">
        <v>126</v>
      </c>
      <c r="AB302" s="50" t="n">
        <v>37.661</v>
      </c>
      <c r="AC302" s="50" t="n">
        <v>92</v>
      </c>
      <c r="AD302" s="50" t="n">
        <v>8</v>
      </c>
      <c r="AE302" s="50" t="n">
        <v>39</v>
      </c>
      <c r="AF302" s="50" t="n">
        <v>92</v>
      </c>
      <c r="AG302" s="50" t="n">
        <v>8196.7</v>
      </c>
      <c r="AH302" s="50" t="n">
        <v>25</v>
      </c>
      <c r="AI302" s="50" t="n">
        <v>202</v>
      </c>
      <c r="AJ302" s="50" t="n">
        <v>15017.6</v>
      </c>
      <c r="AK302" s="50" t="n">
        <v>84</v>
      </c>
    </row>
    <row r="303" customFormat="false" ht="15" hidden="false" customHeight="false" outlineLevel="0" collapsed="false">
      <c r="A303" s="50" t="s">
        <v>912</v>
      </c>
      <c r="B303" s="50" t="s">
        <v>114</v>
      </c>
      <c r="C303" s="50" t="s">
        <v>210</v>
      </c>
      <c r="D303" s="50" t="n">
        <v>683002</v>
      </c>
      <c r="E303" s="50" t="n">
        <v>6</v>
      </c>
      <c r="F303" s="50" t="s">
        <v>55</v>
      </c>
      <c r="G303" s="50" t="n">
        <v>494</v>
      </c>
      <c r="H303" s="50" t="n">
        <v>233</v>
      </c>
      <c r="I303" s="50" t="n">
        <v>43</v>
      </c>
      <c r="J303" s="50" t="n">
        <v>235</v>
      </c>
      <c r="K303" s="50" t="n">
        <v>161</v>
      </c>
      <c r="L303" s="50" t="n">
        <v>23</v>
      </c>
      <c r="M303" s="50" t="n">
        <v>258</v>
      </c>
      <c r="N303" s="50" t="n">
        <v>72</v>
      </c>
      <c r="O303" s="50" t="n">
        <v>3.669</v>
      </c>
      <c r="P303" s="50" t="n">
        <v>123</v>
      </c>
      <c r="Q303" s="50" t="n">
        <v>106</v>
      </c>
      <c r="R303" s="50" t="n">
        <v>26</v>
      </c>
      <c r="S303" s="50" t="n">
        <v>5</v>
      </c>
      <c r="T303" s="50" t="n">
        <v>1</v>
      </c>
      <c r="U303" s="50" t="n">
        <v>3</v>
      </c>
      <c r="V303" s="50" t="n">
        <v>14</v>
      </c>
      <c r="W303" s="50" t="n">
        <v>3</v>
      </c>
      <c r="X303" s="50" t="n">
        <v>0</v>
      </c>
      <c r="Y303" s="50" t="n">
        <v>19</v>
      </c>
      <c r="Z303" s="50" t="n">
        <v>40.35</v>
      </c>
      <c r="AA303" s="50" t="n">
        <v>122</v>
      </c>
      <c r="AB303" s="50" t="n">
        <v>36.915</v>
      </c>
      <c r="AC303" s="50" t="n">
        <v>87</v>
      </c>
      <c r="AD303" s="50" t="n">
        <v>3</v>
      </c>
      <c r="AE303" s="50" t="n">
        <v>37</v>
      </c>
      <c r="AF303" s="50" t="n">
        <v>87</v>
      </c>
      <c r="AG303" s="50" t="n">
        <v>7778</v>
      </c>
      <c r="AH303" s="50" t="n">
        <v>22</v>
      </c>
      <c r="AI303" s="50" t="n">
        <v>209</v>
      </c>
      <c r="AJ303" s="50" t="n">
        <v>15563.3</v>
      </c>
      <c r="AK303" s="50" t="n">
        <v>97</v>
      </c>
    </row>
    <row r="304" customFormat="false" ht="15" hidden="false" customHeight="false" outlineLevel="0" collapsed="false">
      <c r="A304" s="50" t="s">
        <v>912</v>
      </c>
      <c r="B304" s="50" t="s">
        <v>114</v>
      </c>
      <c r="C304" s="50" t="s">
        <v>210</v>
      </c>
      <c r="D304" s="50" t="n">
        <v>683002</v>
      </c>
      <c r="E304" s="50" t="n">
        <v>7</v>
      </c>
      <c r="F304" s="50" t="s">
        <v>56</v>
      </c>
      <c r="G304" s="50" t="n">
        <v>423</v>
      </c>
      <c r="H304" s="50" t="n">
        <v>206</v>
      </c>
      <c r="I304" s="50" t="n">
        <v>46</v>
      </c>
      <c r="J304" s="50" t="n">
        <v>210</v>
      </c>
      <c r="K304" s="50" t="n">
        <v>146</v>
      </c>
      <c r="L304" s="50" t="n">
        <v>15</v>
      </c>
      <c r="M304" s="50" t="n">
        <v>209</v>
      </c>
      <c r="N304" s="50" t="n">
        <v>60</v>
      </c>
      <c r="O304" s="50" t="n">
        <v>-4.908</v>
      </c>
      <c r="P304" s="50" t="n">
        <v>106</v>
      </c>
      <c r="Q304" s="50" t="n">
        <v>95</v>
      </c>
      <c r="R304" s="50" t="n">
        <v>18</v>
      </c>
      <c r="S304" s="50" t="n">
        <v>3</v>
      </c>
      <c r="T304" s="50" t="n">
        <v>2</v>
      </c>
      <c r="U304" s="50" t="n">
        <v>2</v>
      </c>
      <c r="V304" s="50" t="n">
        <v>7</v>
      </c>
      <c r="W304" s="50" t="n">
        <v>3</v>
      </c>
      <c r="X304" s="50" t="n">
        <v>1</v>
      </c>
      <c r="Y304" s="50" t="n">
        <v>26</v>
      </c>
      <c r="Z304" s="50" t="n">
        <v>27.15</v>
      </c>
      <c r="AA304" s="50" t="n">
        <v>105</v>
      </c>
      <c r="AB304" s="50" t="n">
        <v>30.61</v>
      </c>
      <c r="AC304" s="50" t="n">
        <v>70</v>
      </c>
      <c r="AD304" s="50" t="n">
        <v>3</v>
      </c>
      <c r="AE304" s="50" t="n">
        <v>33</v>
      </c>
      <c r="AF304" s="50" t="n">
        <v>70</v>
      </c>
      <c r="AG304" s="50" t="n">
        <v>6283.2</v>
      </c>
      <c r="AH304" s="50" t="n">
        <v>26</v>
      </c>
      <c r="AI304" s="50" t="n">
        <v>184</v>
      </c>
      <c r="AJ304" s="50" t="n">
        <v>13665.2</v>
      </c>
      <c r="AK304" s="50" t="n">
        <v>82</v>
      </c>
    </row>
    <row r="305" customFormat="false" ht="15" hidden="false" customHeight="false" outlineLevel="0" collapsed="false">
      <c r="A305" s="50" t="s">
        <v>912</v>
      </c>
      <c r="B305" s="50" t="s">
        <v>114</v>
      </c>
      <c r="C305" s="50" t="s">
        <v>210</v>
      </c>
      <c r="D305" s="50" t="n">
        <v>683002</v>
      </c>
      <c r="E305" s="50" t="n">
        <v>8</v>
      </c>
      <c r="F305" s="50" t="s">
        <v>57</v>
      </c>
      <c r="G305" s="50" t="n">
        <v>446</v>
      </c>
      <c r="H305" s="50" t="n">
        <v>192</v>
      </c>
      <c r="I305" s="50" t="n">
        <v>37</v>
      </c>
      <c r="J305" s="50" t="n">
        <v>199</v>
      </c>
      <c r="K305" s="50" t="n">
        <v>129</v>
      </c>
      <c r="L305" s="50" t="n">
        <v>14</v>
      </c>
      <c r="M305" s="50" t="n">
        <v>243</v>
      </c>
      <c r="N305" s="50" t="n">
        <v>63</v>
      </c>
      <c r="O305" s="50" t="n">
        <v>4.906</v>
      </c>
      <c r="P305" s="50" t="n">
        <v>114</v>
      </c>
      <c r="Q305" s="50" t="n">
        <v>94</v>
      </c>
      <c r="R305" s="50" t="n">
        <v>23</v>
      </c>
      <c r="S305" s="50" t="n">
        <v>5</v>
      </c>
      <c r="T305" s="50" t="n">
        <v>1</v>
      </c>
      <c r="U305" s="50" t="n">
        <v>4</v>
      </c>
      <c r="V305" s="50" t="n">
        <v>19</v>
      </c>
      <c r="W305" s="50" t="n">
        <v>1</v>
      </c>
      <c r="X305" s="50" t="n">
        <v>0</v>
      </c>
      <c r="Y305" s="50" t="n">
        <v>15</v>
      </c>
      <c r="Z305" s="50" t="n">
        <v>40.85</v>
      </c>
      <c r="AA305" s="50" t="n">
        <v>113</v>
      </c>
      <c r="AB305" s="50" t="n">
        <v>44.825</v>
      </c>
      <c r="AC305" s="50" t="n">
        <v>79</v>
      </c>
      <c r="AD305" s="50" t="n">
        <v>6</v>
      </c>
      <c r="AE305" s="50" t="n">
        <v>34</v>
      </c>
      <c r="AF305" s="50" t="n">
        <v>79</v>
      </c>
      <c r="AG305" s="50" t="n">
        <v>7163.1</v>
      </c>
      <c r="AH305" s="50" t="n">
        <v>31</v>
      </c>
      <c r="AI305" s="50" t="n">
        <v>168</v>
      </c>
      <c r="AJ305" s="50" t="n">
        <v>12488.8</v>
      </c>
      <c r="AK305" s="50" t="n">
        <v>74</v>
      </c>
    </row>
    <row r="306" customFormat="false" ht="15" hidden="false" customHeight="false" outlineLevel="0" collapsed="false">
      <c r="A306" s="50" t="s">
        <v>912</v>
      </c>
      <c r="B306" s="50" t="s">
        <v>114</v>
      </c>
      <c r="C306" s="50" t="s">
        <v>210</v>
      </c>
      <c r="D306" s="50" t="n">
        <v>683002</v>
      </c>
      <c r="E306" s="50" t="n">
        <v>9</v>
      </c>
      <c r="F306" s="50" t="s">
        <v>58</v>
      </c>
      <c r="G306" s="50" t="n">
        <v>376</v>
      </c>
      <c r="H306" s="50" t="n">
        <v>169</v>
      </c>
      <c r="I306" s="50" t="n">
        <v>33</v>
      </c>
      <c r="J306" s="50" t="n">
        <v>175</v>
      </c>
      <c r="K306" s="50" t="n">
        <v>111</v>
      </c>
      <c r="L306" s="50" t="n">
        <v>17</v>
      </c>
      <c r="M306" s="50" t="n">
        <v>201</v>
      </c>
      <c r="N306" s="50" t="n">
        <v>58</v>
      </c>
      <c r="O306" s="50" t="n">
        <v>2.585</v>
      </c>
      <c r="P306" s="50" t="n">
        <v>88</v>
      </c>
      <c r="Q306" s="50" t="n">
        <v>77</v>
      </c>
      <c r="R306" s="50" t="n">
        <v>18</v>
      </c>
      <c r="S306" s="50" t="n">
        <v>3</v>
      </c>
      <c r="T306" s="50" t="n">
        <v>1</v>
      </c>
      <c r="U306" s="50" t="n">
        <v>2</v>
      </c>
      <c r="V306" s="50" t="n">
        <v>10</v>
      </c>
      <c r="W306" s="50" t="n">
        <v>1</v>
      </c>
      <c r="X306" s="50" t="n">
        <v>0</v>
      </c>
      <c r="Y306" s="50" t="n">
        <v>24</v>
      </c>
      <c r="Z306" s="50" t="n">
        <v>27.85</v>
      </c>
      <c r="AA306" s="50" t="n">
        <v>88</v>
      </c>
      <c r="AB306" s="50" t="n">
        <v>29.872</v>
      </c>
      <c r="AC306" s="50" t="n">
        <v>53</v>
      </c>
      <c r="AD306" s="50" t="n">
        <v>6</v>
      </c>
      <c r="AE306" s="50" t="n">
        <v>19</v>
      </c>
      <c r="AF306" s="50" t="n">
        <v>53</v>
      </c>
      <c r="AG306" s="50" t="n">
        <v>4530.1</v>
      </c>
      <c r="AH306" s="50" t="n">
        <v>23</v>
      </c>
      <c r="AI306" s="50" t="n">
        <v>142</v>
      </c>
      <c r="AJ306" s="50" t="n">
        <v>10335.6</v>
      </c>
      <c r="AK306" s="50" t="n">
        <v>33</v>
      </c>
    </row>
    <row r="307" customFormat="false" ht="15" hidden="false" customHeight="false" outlineLevel="0" collapsed="false">
      <c r="A307" s="50" t="s">
        <v>913</v>
      </c>
      <c r="B307" s="50" t="s">
        <v>114</v>
      </c>
      <c r="C307" s="50" t="s">
        <v>211</v>
      </c>
      <c r="D307" s="50" t="n">
        <v>624413</v>
      </c>
      <c r="E307" s="50" t="n">
        <v>4</v>
      </c>
      <c r="F307" s="50" t="s">
        <v>53</v>
      </c>
      <c r="G307" s="50" t="n">
        <v>536</v>
      </c>
      <c r="H307" s="50" t="n">
        <v>228</v>
      </c>
      <c r="I307" s="50" t="n">
        <v>58</v>
      </c>
      <c r="J307" s="50" t="n">
        <v>256</v>
      </c>
      <c r="K307" s="50" t="n">
        <v>160</v>
      </c>
      <c r="L307" s="50" t="n">
        <v>26</v>
      </c>
      <c r="M307" s="50" t="n">
        <v>279</v>
      </c>
      <c r="N307" s="50" t="n">
        <v>68</v>
      </c>
      <c r="O307" s="50" t="n">
        <v>-3.74</v>
      </c>
      <c r="P307" s="50" t="n">
        <v>134</v>
      </c>
      <c r="Q307" s="50" t="n">
        <v>116</v>
      </c>
      <c r="R307" s="50" t="n">
        <v>23</v>
      </c>
      <c r="S307" s="50" t="n">
        <v>7</v>
      </c>
      <c r="T307" s="50" t="n">
        <v>0</v>
      </c>
      <c r="U307" s="50" t="n">
        <v>4</v>
      </c>
      <c r="V307" s="50" t="n">
        <v>17</v>
      </c>
      <c r="W307" s="50" t="n">
        <v>1</v>
      </c>
      <c r="X307" s="50" t="n">
        <v>0</v>
      </c>
      <c r="Y307" s="50" t="n">
        <v>33</v>
      </c>
      <c r="Z307" s="50" t="n">
        <v>40.15</v>
      </c>
      <c r="AA307" s="50" t="n">
        <v>133</v>
      </c>
      <c r="AB307" s="50" t="n">
        <v>43.519</v>
      </c>
      <c r="AC307" s="50" t="n">
        <v>83</v>
      </c>
      <c r="AD307" s="50" t="n">
        <v>7</v>
      </c>
      <c r="AE307" s="50" t="n">
        <v>46</v>
      </c>
      <c r="AF307" s="50" t="n">
        <v>83</v>
      </c>
      <c r="AG307" s="50" t="n">
        <v>7870</v>
      </c>
      <c r="AH307" s="50" t="n">
        <v>26</v>
      </c>
      <c r="AI307" s="50" t="n">
        <v>205</v>
      </c>
      <c r="AJ307" s="50" t="n">
        <v>15174.6</v>
      </c>
      <c r="AK307" s="50" t="n">
        <v>83</v>
      </c>
    </row>
    <row r="308" customFormat="false" ht="15" hidden="false" customHeight="false" outlineLevel="0" collapsed="false">
      <c r="A308" s="50" t="s">
        <v>913</v>
      </c>
      <c r="B308" s="50" t="s">
        <v>114</v>
      </c>
      <c r="C308" s="50" t="s">
        <v>211</v>
      </c>
      <c r="D308" s="50" t="n">
        <v>624413</v>
      </c>
      <c r="E308" s="50" t="n">
        <v>5</v>
      </c>
      <c r="F308" s="50" t="s">
        <v>54</v>
      </c>
      <c r="G308" s="50" t="n">
        <v>515</v>
      </c>
      <c r="H308" s="50" t="n">
        <v>242</v>
      </c>
      <c r="I308" s="50" t="n">
        <v>62</v>
      </c>
      <c r="J308" s="50" t="n">
        <v>221</v>
      </c>
      <c r="K308" s="50" t="n">
        <v>159</v>
      </c>
      <c r="L308" s="50" t="n">
        <v>23</v>
      </c>
      <c r="M308" s="50" t="n">
        <v>290</v>
      </c>
      <c r="N308" s="50" t="n">
        <v>83</v>
      </c>
      <c r="O308" s="50" t="n">
        <v>4.312</v>
      </c>
      <c r="P308" s="50" t="n">
        <v>124</v>
      </c>
      <c r="Q308" s="50" t="n">
        <v>112</v>
      </c>
      <c r="R308" s="50" t="n">
        <v>31</v>
      </c>
      <c r="S308" s="50" t="n">
        <v>5</v>
      </c>
      <c r="T308" s="50" t="n">
        <v>0</v>
      </c>
      <c r="U308" s="50" t="n">
        <v>7</v>
      </c>
      <c r="V308" s="50" t="n">
        <v>10</v>
      </c>
      <c r="W308" s="50" t="n">
        <v>0</v>
      </c>
      <c r="X308" s="50" t="n">
        <v>2</v>
      </c>
      <c r="Y308" s="50" t="n">
        <v>26</v>
      </c>
      <c r="Z308" s="50" t="n">
        <v>43.65</v>
      </c>
      <c r="AA308" s="50" t="n">
        <v>123</v>
      </c>
      <c r="AB308" s="50" t="n">
        <v>49.2</v>
      </c>
      <c r="AC308" s="50" t="n">
        <v>88</v>
      </c>
      <c r="AD308" s="50" t="n">
        <v>14</v>
      </c>
      <c r="AE308" s="50" t="n">
        <v>48</v>
      </c>
      <c r="AF308" s="50" t="n">
        <v>88</v>
      </c>
      <c r="AG308" s="50" t="n">
        <v>8370.2</v>
      </c>
      <c r="AH308" s="50" t="n">
        <v>34</v>
      </c>
      <c r="AI308" s="50" t="n">
        <v>209</v>
      </c>
      <c r="AJ308" s="50" t="n">
        <v>15663.7</v>
      </c>
      <c r="AK308" s="50" t="n">
        <v>101</v>
      </c>
    </row>
    <row r="309" customFormat="false" ht="15" hidden="false" customHeight="false" outlineLevel="0" collapsed="false">
      <c r="A309" s="50" t="s">
        <v>913</v>
      </c>
      <c r="B309" s="50" t="s">
        <v>114</v>
      </c>
      <c r="C309" s="50" t="s">
        <v>211</v>
      </c>
      <c r="D309" s="50" t="n">
        <v>624413</v>
      </c>
      <c r="E309" s="50" t="n">
        <v>6</v>
      </c>
      <c r="F309" s="50" t="s">
        <v>55</v>
      </c>
      <c r="G309" s="50" t="n">
        <v>506</v>
      </c>
      <c r="H309" s="50" t="n">
        <v>208</v>
      </c>
      <c r="I309" s="50" t="n">
        <v>56</v>
      </c>
      <c r="J309" s="50" t="n">
        <v>232</v>
      </c>
      <c r="K309" s="50" t="n">
        <v>141</v>
      </c>
      <c r="L309" s="50" t="n">
        <v>24</v>
      </c>
      <c r="M309" s="50" t="n">
        <v>270</v>
      </c>
      <c r="N309" s="50" t="n">
        <v>67</v>
      </c>
      <c r="O309" s="50" t="n">
        <v>10.709</v>
      </c>
      <c r="P309" s="50" t="n">
        <v>118</v>
      </c>
      <c r="Q309" s="50" t="n">
        <v>97</v>
      </c>
      <c r="R309" s="50" t="n">
        <v>27</v>
      </c>
      <c r="S309" s="50" t="n">
        <v>3</v>
      </c>
      <c r="T309" s="50" t="n">
        <v>0</v>
      </c>
      <c r="U309" s="50" t="n">
        <v>8</v>
      </c>
      <c r="V309" s="50" t="n">
        <v>17</v>
      </c>
      <c r="W309" s="50" t="n">
        <v>2</v>
      </c>
      <c r="X309" s="50" t="n">
        <v>2</v>
      </c>
      <c r="Y309" s="50" t="n">
        <v>33</v>
      </c>
      <c r="Z309" s="50" t="n">
        <v>45.85</v>
      </c>
      <c r="AA309" s="50" t="n">
        <v>116</v>
      </c>
      <c r="AB309" s="50" t="n">
        <v>47.947</v>
      </c>
      <c r="AC309" s="50" t="n">
        <v>66</v>
      </c>
      <c r="AD309" s="50" t="n">
        <v>9</v>
      </c>
      <c r="AE309" s="50" t="n">
        <v>34</v>
      </c>
      <c r="AF309" s="50" t="n">
        <v>65</v>
      </c>
      <c r="AG309" s="50" t="n">
        <v>6003.1</v>
      </c>
      <c r="AH309" s="50" t="n">
        <v>26</v>
      </c>
      <c r="AI309" s="50" t="n">
        <v>185</v>
      </c>
      <c r="AJ309" s="50" t="n">
        <v>13934</v>
      </c>
      <c r="AK309" s="50" t="n">
        <v>109</v>
      </c>
    </row>
    <row r="310" customFormat="false" ht="15" hidden="false" customHeight="false" outlineLevel="0" collapsed="false">
      <c r="A310" s="50" t="s">
        <v>913</v>
      </c>
      <c r="B310" s="50" t="s">
        <v>114</v>
      </c>
      <c r="C310" s="50" t="s">
        <v>211</v>
      </c>
      <c r="D310" s="50" t="n">
        <v>624413</v>
      </c>
      <c r="E310" s="50" t="n">
        <v>7</v>
      </c>
      <c r="F310" s="50" t="s">
        <v>56</v>
      </c>
      <c r="G310" s="50" t="n">
        <v>426</v>
      </c>
      <c r="H310" s="50" t="n">
        <v>192</v>
      </c>
      <c r="I310" s="50" t="n">
        <v>46</v>
      </c>
      <c r="J310" s="50" t="n">
        <v>192</v>
      </c>
      <c r="K310" s="50" t="n">
        <v>124</v>
      </c>
      <c r="L310" s="50" t="n">
        <v>20</v>
      </c>
      <c r="M310" s="50" t="n">
        <v>230</v>
      </c>
      <c r="N310" s="50" t="n">
        <v>68</v>
      </c>
      <c r="O310" s="50" t="n">
        <v>4.028</v>
      </c>
      <c r="P310" s="50" t="n">
        <v>104</v>
      </c>
      <c r="Q310" s="50" t="n">
        <v>88</v>
      </c>
      <c r="R310" s="50" t="n">
        <v>23</v>
      </c>
      <c r="S310" s="50" t="n">
        <v>6</v>
      </c>
      <c r="T310" s="50" t="n">
        <v>0</v>
      </c>
      <c r="U310" s="50" t="n">
        <v>4</v>
      </c>
      <c r="V310" s="50" t="n">
        <v>12</v>
      </c>
      <c r="W310" s="50" t="n">
        <v>4</v>
      </c>
      <c r="X310" s="50" t="n">
        <v>0</v>
      </c>
      <c r="Y310" s="50" t="n">
        <v>25</v>
      </c>
      <c r="Z310" s="50" t="n">
        <v>37.7</v>
      </c>
      <c r="AA310" s="50" t="n">
        <v>103</v>
      </c>
      <c r="AB310" s="50" t="n">
        <v>39.505</v>
      </c>
      <c r="AC310" s="50" t="n">
        <v>63</v>
      </c>
      <c r="AD310" s="50" t="n">
        <v>7</v>
      </c>
      <c r="AE310" s="50" t="n">
        <v>37</v>
      </c>
      <c r="AF310" s="50" t="n">
        <v>63</v>
      </c>
      <c r="AG310" s="50" t="n">
        <v>5868.5</v>
      </c>
      <c r="AH310" s="50" t="n">
        <v>27</v>
      </c>
      <c r="AI310" s="50" t="n">
        <v>167</v>
      </c>
      <c r="AJ310" s="50" t="n">
        <v>12444.9</v>
      </c>
      <c r="AK310" s="50" t="n">
        <v>78</v>
      </c>
    </row>
    <row r="311" customFormat="false" ht="15" hidden="false" customHeight="false" outlineLevel="0" collapsed="false">
      <c r="A311" s="50" t="s">
        <v>913</v>
      </c>
      <c r="B311" s="50" t="s">
        <v>114</v>
      </c>
      <c r="C311" s="50" t="s">
        <v>211</v>
      </c>
      <c r="D311" s="50" t="n">
        <v>624413</v>
      </c>
      <c r="E311" s="50" t="n">
        <v>8</v>
      </c>
      <c r="F311" s="50" t="s">
        <v>57</v>
      </c>
      <c r="G311" s="50" t="n">
        <v>507</v>
      </c>
      <c r="H311" s="50" t="n">
        <v>242</v>
      </c>
      <c r="I311" s="50" t="n">
        <v>59</v>
      </c>
      <c r="J311" s="50" t="n">
        <v>222</v>
      </c>
      <c r="K311" s="50" t="n">
        <v>157</v>
      </c>
      <c r="L311" s="50" t="n">
        <v>25</v>
      </c>
      <c r="M311" s="50" t="n">
        <v>277</v>
      </c>
      <c r="N311" s="50" t="n">
        <v>85</v>
      </c>
      <c r="O311" s="50" t="n">
        <v>11.217</v>
      </c>
      <c r="P311" s="50" t="n">
        <v>118</v>
      </c>
      <c r="Q311" s="50" t="n">
        <v>105</v>
      </c>
      <c r="R311" s="50" t="n">
        <v>35</v>
      </c>
      <c r="S311" s="50" t="n">
        <v>3</v>
      </c>
      <c r="T311" s="50" t="n">
        <v>0</v>
      </c>
      <c r="U311" s="50" t="n">
        <v>9</v>
      </c>
      <c r="V311" s="50" t="n">
        <v>11</v>
      </c>
      <c r="W311" s="50" t="n">
        <v>2</v>
      </c>
      <c r="X311" s="50" t="n">
        <v>0</v>
      </c>
      <c r="Y311" s="50" t="n">
        <v>28</v>
      </c>
      <c r="Z311" s="50" t="n">
        <v>50.15</v>
      </c>
      <c r="AA311" s="50" t="n">
        <v>116</v>
      </c>
      <c r="AB311" s="50" t="n">
        <v>51.391</v>
      </c>
      <c r="AC311" s="50" t="n">
        <v>77</v>
      </c>
      <c r="AD311" s="50" t="n">
        <v>15</v>
      </c>
      <c r="AE311" s="50" t="n">
        <v>49</v>
      </c>
      <c r="AF311" s="50" t="n">
        <v>77</v>
      </c>
      <c r="AG311" s="50" t="n">
        <v>7284.5</v>
      </c>
      <c r="AH311" s="50" t="n">
        <v>32</v>
      </c>
      <c r="AI311" s="50" t="n">
        <v>205</v>
      </c>
      <c r="AJ311" s="50" t="n">
        <v>15312.6</v>
      </c>
      <c r="AK311" s="50" t="n">
        <v>98</v>
      </c>
    </row>
    <row r="312" customFormat="false" ht="15" hidden="false" customHeight="false" outlineLevel="0" collapsed="false">
      <c r="A312" s="50" t="s">
        <v>913</v>
      </c>
      <c r="B312" s="50" t="s">
        <v>114</v>
      </c>
      <c r="C312" s="50" t="s">
        <v>211</v>
      </c>
      <c r="D312" s="50" t="n">
        <v>624413</v>
      </c>
      <c r="E312" s="50" t="n">
        <v>9</v>
      </c>
      <c r="F312" s="50" t="s">
        <v>58</v>
      </c>
      <c r="G312" s="50" t="n">
        <v>396</v>
      </c>
      <c r="H312" s="50" t="n">
        <v>175</v>
      </c>
      <c r="I312" s="50" t="n">
        <v>35</v>
      </c>
      <c r="J312" s="50" t="n">
        <v>200</v>
      </c>
      <c r="K312" s="50" t="n">
        <v>136</v>
      </c>
      <c r="L312" s="50" t="n">
        <v>19</v>
      </c>
      <c r="M312" s="50" t="n">
        <v>191</v>
      </c>
      <c r="N312" s="50" t="n">
        <v>38</v>
      </c>
      <c r="O312" s="50" t="n">
        <v>10.203</v>
      </c>
      <c r="P312" s="50" t="n">
        <v>102</v>
      </c>
      <c r="Q312" s="50" t="n">
        <v>84</v>
      </c>
      <c r="R312" s="50" t="n">
        <v>22</v>
      </c>
      <c r="S312" s="50" t="n">
        <v>0</v>
      </c>
      <c r="T312" s="50" t="n">
        <v>0</v>
      </c>
      <c r="U312" s="50" t="n">
        <v>11</v>
      </c>
      <c r="V312" s="50" t="n">
        <v>14</v>
      </c>
      <c r="W312" s="50" t="n">
        <v>3</v>
      </c>
      <c r="X312" s="50" t="n">
        <v>1</v>
      </c>
      <c r="Y312" s="50" t="n">
        <v>24</v>
      </c>
      <c r="Z312" s="50" t="n">
        <v>43.1</v>
      </c>
      <c r="AA312" s="50" t="n">
        <v>101</v>
      </c>
      <c r="AB312" s="50" t="n">
        <v>46.509</v>
      </c>
      <c r="AC312" s="50" t="n">
        <v>61</v>
      </c>
      <c r="AD312" s="50" t="n">
        <v>15</v>
      </c>
      <c r="AE312" s="50" t="n">
        <v>32</v>
      </c>
      <c r="AF312" s="50" t="n">
        <v>61</v>
      </c>
      <c r="AG312" s="50" t="n">
        <v>5644.6</v>
      </c>
      <c r="AH312" s="50" t="n">
        <v>27</v>
      </c>
      <c r="AI312" s="50" t="n">
        <v>152</v>
      </c>
      <c r="AJ312" s="50" t="n">
        <v>11412.7</v>
      </c>
      <c r="AK312" s="50" t="n">
        <v>75</v>
      </c>
    </row>
    <row r="313" customFormat="false" ht="15" hidden="false" customHeight="false" outlineLevel="0" collapsed="false">
      <c r="A313" s="50" t="s">
        <v>914</v>
      </c>
      <c r="B313" s="50" t="s">
        <v>114</v>
      </c>
      <c r="C313" s="50" t="s">
        <v>212</v>
      </c>
      <c r="D313" s="50" t="n">
        <v>621493</v>
      </c>
      <c r="E313" s="50" t="n">
        <v>4</v>
      </c>
      <c r="F313" s="50" t="s">
        <v>53</v>
      </c>
      <c r="G313" s="50" t="n">
        <v>630</v>
      </c>
      <c r="H313" s="50" t="n">
        <v>196</v>
      </c>
      <c r="I313" s="50" t="n">
        <v>28</v>
      </c>
      <c r="J313" s="50" t="n">
        <v>306</v>
      </c>
      <c r="K313" s="50" t="n">
        <v>160</v>
      </c>
      <c r="L313" s="50" t="n">
        <v>12</v>
      </c>
      <c r="M313" s="50" t="n">
        <v>323</v>
      </c>
      <c r="N313" s="50" t="n">
        <v>36</v>
      </c>
      <c r="O313" s="50" t="n">
        <v>8.113</v>
      </c>
      <c r="P313" s="50" t="n">
        <v>144</v>
      </c>
      <c r="Q313" s="50" t="n">
        <v>115</v>
      </c>
      <c r="R313" s="50" t="n">
        <v>35</v>
      </c>
      <c r="S313" s="50" t="n">
        <v>13</v>
      </c>
      <c r="T313" s="50" t="n">
        <v>0</v>
      </c>
      <c r="U313" s="50" t="n">
        <v>1</v>
      </c>
      <c r="V313" s="50" t="n">
        <v>27</v>
      </c>
      <c r="W313" s="50" t="n">
        <v>1</v>
      </c>
      <c r="X313" s="50" t="n">
        <v>1</v>
      </c>
      <c r="Y313" s="50" t="n">
        <v>21</v>
      </c>
      <c r="Z313" s="50" t="n">
        <v>56.75</v>
      </c>
      <c r="AA313" s="50" t="n">
        <v>144</v>
      </c>
      <c r="AB313" s="50" t="n">
        <v>55.467</v>
      </c>
      <c r="AC313" s="50" t="n">
        <v>95</v>
      </c>
      <c r="AD313" s="50" t="n">
        <v>5</v>
      </c>
      <c r="AE313" s="50" t="n">
        <v>36</v>
      </c>
      <c r="AF313" s="50" t="n">
        <v>95</v>
      </c>
      <c r="AG313" s="50" t="n">
        <v>8509.5</v>
      </c>
      <c r="AH313" s="50" t="n">
        <v>39</v>
      </c>
      <c r="AI313" s="50" t="n">
        <v>167</v>
      </c>
      <c r="AJ313" s="50" t="n">
        <v>11364.8</v>
      </c>
      <c r="AK313" s="50" t="n">
        <v>2</v>
      </c>
    </row>
    <row r="314" customFormat="false" ht="15" hidden="false" customHeight="false" outlineLevel="0" collapsed="false">
      <c r="A314" s="50" t="s">
        <v>914</v>
      </c>
      <c r="B314" s="50" t="s">
        <v>114</v>
      </c>
      <c r="C314" s="50" t="s">
        <v>212</v>
      </c>
      <c r="D314" s="50" t="n">
        <v>621493</v>
      </c>
      <c r="E314" s="50" t="n">
        <v>5</v>
      </c>
      <c r="F314" s="50" t="s">
        <v>54</v>
      </c>
      <c r="G314" s="50" t="n">
        <v>550</v>
      </c>
      <c r="H314" s="50" t="n">
        <v>162</v>
      </c>
      <c r="I314" s="50" t="n">
        <v>28</v>
      </c>
      <c r="J314" s="50" t="n">
        <v>271</v>
      </c>
      <c r="K314" s="50" t="n">
        <v>129</v>
      </c>
      <c r="L314" s="50" t="n">
        <v>13</v>
      </c>
      <c r="M314" s="50" t="n">
        <v>275</v>
      </c>
      <c r="N314" s="50" t="n">
        <v>33</v>
      </c>
      <c r="O314" s="50" t="n">
        <v>-4.212</v>
      </c>
      <c r="P314" s="50" t="n">
        <v>126</v>
      </c>
      <c r="Q314" s="50" t="n">
        <v>99</v>
      </c>
      <c r="R314" s="50" t="n">
        <v>18</v>
      </c>
      <c r="S314" s="50" t="n">
        <v>2</v>
      </c>
      <c r="T314" s="50" t="n">
        <v>0</v>
      </c>
      <c r="U314" s="50" t="n">
        <v>1</v>
      </c>
      <c r="V314" s="50" t="n">
        <v>26</v>
      </c>
      <c r="W314" s="50" t="n">
        <v>0</v>
      </c>
      <c r="X314" s="50" t="n">
        <v>1</v>
      </c>
      <c r="Y314" s="50" t="n">
        <v>33</v>
      </c>
      <c r="Z314" s="50" t="n">
        <v>35.5</v>
      </c>
      <c r="AA314" s="50" t="n">
        <v>125</v>
      </c>
      <c r="AB314" s="50" t="n">
        <v>38.262</v>
      </c>
      <c r="AC314" s="50" t="n">
        <v>67</v>
      </c>
      <c r="AD314" s="50" t="n">
        <v>2</v>
      </c>
      <c r="AE314" s="50" t="n">
        <v>26</v>
      </c>
      <c r="AF314" s="50" t="n">
        <v>67</v>
      </c>
      <c r="AG314" s="50" t="n">
        <v>5886.3</v>
      </c>
      <c r="AH314" s="50" t="n">
        <v>23</v>
      </c>
      <c r="AI314" s="50" t="n">
        <v>129</v>
      </c>
      <c r="AJ314" s="50" t="n">
        <v>8781.5</v>
      </c>
      <c r="AK314" s="50" t="n">
        <v>7</v>
      </c>
    </row>
    <row r="315" customFormat="false" ht="15" hidden="false" customHeight="false" outlineLevel="0" collapsed="false">
      <c r="A315" s="50" t="s">
        <v>914</v>
      </c>
      <c r="B315" s="50" t="s">
        <v>114</v>
      </c>
      <c r="C315" s="50" t="s">
        <v>212</v>
      </c>
      <c r="D315" s="50" t="n">
        <v>621493</v>
      </c>
      <c r="E315" s="50" t="n">
        <v>6</v>
      </c>
      <c r="F315" s="50" t="s">
        <v>55</v>
      </c>
      <c r="G315" s="50" t="n">
        <v>469</v>
      </c>
      <c r="H315" s="50" t="n">
        <v>205</v>
      </c>
      <c r="I315" s="50" t="n">
        <v>41</v>
      </c>
      <c r="J315" s="50" t="n">
        <v>246</v>
      </c>
      <c r="K315" s="50" t="n">
        <v>158</v>
      </c>
      <c r="L315" s="50" t="n">
        <v>21</v>
      </c>
      <c r="M315" s="50" t="n">
        <v>223</v>
      </c>
      <c r="N315" s="50" t="n">
        <v>47</v>
      </c>
      <c r="O315" s="50" t="n">
        <v>-0.022</v>
      </c>
      <c r="P315" s="50" t="n">
        <v>126</v>
      </c>
      <c r="Q315" s="50" t="n">
        <v>111</v>
      </c>
      <c r="R315" s="50" t="n">
        <v>28</v>
      </c>
      <c r="S315" s="50" t="n">
        <v>3</v>
      </c>
      <c r="T315" s="50" t="n">
        <v>0</v>
      </c>
      <c r="U315" s="50" t="n">
        <v>3</v>
      </c>
      <c r="V315" s="50" t="n">
        <v>13</v>
      </c>
      <c r="W315" s="50" t="n">
        <v>2</v>
      </c>
      <c r="X315" s="50" t="n">
        <v>0</v>
      </c>
      <c r="Y315" s="50" t="n">
        <v>30</v>
      </c>
      <c r="Z315" s="50" t="n">
        <v>40.05</v>
      </c>
      <c r="AA315" s="50" t="n">
        <v>126</v>
      </c>
      <c r="AB315" s="50" t="n">
        <v>42.152</v>
      </c>
      <c r="AC315" s="50" t="n">
        <v>81</v>
      </c>
      <c r="AD315" s="50" t="n">
        <v>6</v>
      </c>
      <c r="AE315" s="50" t="n">
        <v>35</v>
      </c>
      <c r="AF315" s="50" t="n">
        <v>81</v>
      </c>
      <c r="AG315" s="50" t="n">
        <v>7316.1</v>
      </c>
      <c r="AH315" s="50" t="n">
        <v>31</v>
      </c>
      <c r="AI315" s="50" t="n">
        <v>178</v>
      </c>
      <c r="AJ315" s="50" t="n">
        <v>12197.8</v>
      </c>
      <c r="AK315" s="50" t="n">
        <v>7</v>
      </c>
    </row>
    <row r="316" customFormat="false" ht="15" hidden="false" customHeight="false" outlineLevel="0" collapsed="false">
      <c r="A316" s="50" t="s">
        <v>914</v>
      </c>
      <c r="B316" s="50" t="s">
        <v>114</v>
      </c>
      <c r="C316" s="50" t="s">
        <v>212</v>
      </c>
      <c r="D316" s="50" t="n">
        <v>621493</v>
      </c>
      <c r="E316" s="50" t="n">
        <v>7</v>
      </c>
      <c r="F316" s="50" t="s">
        <v>56</v>
      </c>
      <c r="G316" s="50" t="n">
        <v>453</v>
      </c>
      <c r="H316" s="50" t="n">
        <v>152</v>
      </c>
      <c r="I316" s="50" t="n">
        <v>28</v>
      </c>
      <c r="J316" s="50" t="n">
        <v>215</v>
      </c>
      <c r="K316" s="50" t="n">
        <v>117</v>
      </c>
      <c r="L316" s="50" t="n">
        <v>15</v>
      </c>
      <c r="M316" s="50" t="n">
        <v>234</v>
      </c>
      <c r="N316" s="50" t="n">
        <v>35</v>
      </c>
      <c r="O316" s="50" t="n">
        <v>1.882</v>
      </c>
      <c r="P316" s="50" t="n">
        <v>104</v>
      </c>
      <c r="Q316" s="50" t="n">
        <v>80</v>
      </c>
      <c r="R316" s="50" t="n">
        <v>19</v>
      </c>
      <c r="S316" s="50" t="n">
        <v>2</v>
      </c>
      <c r="T316" s="50" t="n">
        <v>0</v>
      </c>
      <c r="U316" s="50" t="n">
        <v>2</v>
      </c>
      <c r="V316" s="50" t="n">
        <v>20</v>
      </c>
      <c r="W316" s="50" t="n">
        <v>3</v>
      </c>
      <c r="X316" s="50" t="n">
        <v>1</v>
      </c>
      <c r="Y316" s="50" t="n">
        <v>17</v>
      </c>
      <c r="Z316" s="50" t="n">
        <v>34.5</v>
      </c>
      <c r="AA316" s="50" t="n">
        <v>101</v>
      </c>
      <c r="AB316" s="50" t="n">
        <v>35.481</v>
      </c>
      <c r="AC316" s="50" t="n">
        <v>64</v>
      </c>
      <c r="AD316" s="50" t="n">
        <v>4</v>
      </c>
      <c r="AE316" s="50" t="n">
        <v>21</v>
      </c>
      <c r="AF316" s="50" t="n">
        <v>62</v>
      </c>
      <c r="AG316" s="50" t="n">
        <v>5433.1</v>
      </c>
      <c r="AH316" s="50" t="n">
        <v>24</v>
      </c>
      <c r="AI316" s="50" t="n">
        <v>144</v>
      </c>
      <c r="AJ316" s="50" t="n">
        <v>9929.8</v>
      </c>
      <c r="AK316" s="50" t="n">
        <v>3</v>
      </c>
    </row>
    <row r="317" customFormat="false" ht="15" hidden="false" customHeight="false" outlineLevel="0" collapsed="false">
      <c r="A317" s="50" t="s">
        <v>914</v>
      </c>
      <c r="B317" s="50" t="s">
        <v>114</v>
      </c>
      <c r="C317" s="50" t="s">
        <v>212</v>
      </c>
      <c r="D317" s="50" t="n">
        <v>621493</v>
      </c>
      <c r="E317" s="50" t="n">
        <v>8</v>
      </c>
      <c r="F317" s="50" t="s">
        <v>57</v>
      </c>
      <c r="G317" s="50" t="n">
        <v>24</v>
      </c>
      <c r="H317" s="50" t="n">
        <v>6</v>
      </c>
      <c r="I317" s="50" t="n">
        <v>1</v>
      </c>
      <c r="J317" s="50" t="n">
        <v>10</v>
      </c>
      <c r="K317" s="50" t="n">
        <v>5</v>
      </c>
      <c r="L317" s="50" t="n">
        <v>1</v>
      </c>
      <c r="M317" s="50" t="n">
        <v>14</v>
      </c>
      <c r="N317" s="50" t="n">
        <v>1</v>
      </c>
      <c r="O317" s="50" t="n">
        <v>-0.158</v>
      </c>
      <c r="P317" s="50" t="n">
        <v>6</v>
      </c>
      <c r="Q317" s="50" t="n">
        <v>5</v>
      </c>
      <c r="R317" s="50" t="n">
        <v>1</v>
      </c>
      <c r="S317" s="50" t="n">
        <v>0</v>
      </c>
      <c r="T317" s="50" t="n">
        <v>0</v>
      </c>
      <c r="U317" s="50" t="n">
        <v>0</v>
      </c>
      <c r="V317" s="50" t="n">
        <v>1</v>
      </c>
      <c r="W317" s="50" t="n">
        <v>0</v>
      </c>
      <c r="X317" s="50" t="n">
        <v>0</v>
      </c>
      <c r="Y317" s="50" t="n">
        <v>2</v>
      </c>
      <c r="Z317" s="50" t="n">
        <v>1.6</v>
      </c>
      <c r="AA317" s="50" t="n">
        <v>6</v>
      </c>
      <c r="AB317" s="50" t="n">
        <v>2.603</v>
      </c>
      <c r="AC317" s="50" t="n">
        <v>3</v>
      </c>
      <c r="AD317" s="50" t="n">
        <v>0</v>
      </c>
      <c r="AE317" s="50" t="n">
        <v>3</v>
      </c>
      <c r="AF317" s="50" t="n">
        <v>3</v>
      </c>
      <c r="AG317" s="50" t="n">
        <v>303.5</v>
      </c>
      <c r="AH317" s="50" t="n">
        <v>2</v>
      </c>
      <c r="AI317" s="50" t="n">
        <v>5</v>
      </c>
      <c r="AJ317" s="50" t="n">
        <v>339</v>
      </c>
      <c r="AK317" s="50" t="n">
        <v>0</v>
      </c>
    </row>
    <row r="318" customFormat="false" ht="15" hidden="false" customHeight="false" outlineLevel="0" collapsed="false">
      <c r="A318" s="50" t="s">
        <v>915</v>
      </c>
      <c r="B318" s="50" t="s">
        <v>114</v>
      </c>
      <c r="C318" s="50" t="s">
        <v>213</v>
      </c>
      <c r="D318" s="50" t="n">
        <v>665750</v>
      </c>
      <c r="E318" s="50" t="n">
        <v>4</v>
      </c>
      <c r="F318" s="50" t="s">
        <v>53</v>
      </c>
      <c r="G318" s="50" t="n">
        <v>309</v>
      </c>
      <c r="H318" s="50" t="n">
        <v>143</v>
      </c>
      <c r="I318" s="50" t="n">
        <v>34</v>
      </c>
      <c r="J318" s="50" t="n">
        <v>133</v>
      </c>
      <c r="K318" s="50" t="n">
        <v>91</v>
      </c>
      <c r="L318" s="50" t="n">
        <v>18</v>
      </c>
      <c r="M318" s="50" t="n">
        <v>176</v>
      </c>
      <c r="N318" s="50" t="n">
        <v>52</v>
      </c>
      <c r="O318" s="50" t="n">
        <v>3.453</v>
      </c>
      <c r="P318" s="50" t="n">
        <v>79</v>
      </c>
      <c r="Q318" s="50" t="n">
        <v>66</v>
      </c>
      <c r="R318" s="50" t="n">
        <v>19</v>
      </c>
      <c r="S318" s="50" t="n">
        <v>3</v>
      </c>
      <c r="T318" s="50" t="n">
        <v>1</v>
      </c>
      <c r="U318" s="50" t="n">
        <v>2</v>
      </c>
      <c r="V318" s="50" t="n">
        <v>12</v>
      </c>
      <c r="W318" s="50" t="n">
        <v>0</v>
      </c>
      <c r="X318" s="50" t="n">
        <v>0</v>
      </c>
      <c r="Y318" s="50" t="n">
        <v>16</v>
      </c>
      <c r="Z318" s="50" t="n">
        <v>29.45</v>
      </c>
      <c r="AA318" s="50" t="n">
        <v>78</v>
      </c>
      <c r="AB318" s="50" t="n">
        <v>28.946</v>
      </c>
      <c r="AC318" s="50" t="n">
        <v>51</v>
      </c>
      <c r="AD318" s="50" t="n">
        <v>3</v>
      </c>
      <c r="AE318" s="50" t="n">
        <v>19</v>
      </c>
      <c r="AF318" s="50" t="n">
        <v>51</v>
      </c>
      <c r="AG318" s="50" t="n">
        <v>4394.6</v>
      </c>
      <c r="AH318" s="50" t="n">
        <v>25</v>
      </c>
      <c r="AI318" s="50" t="n">
        <v>119</v>
      </c>
      <c r="AJ318" s="50" t="n">
        <v>8647.6</v>
      </c>
      <c r="AK318" s="50" t="n">
        <v>33</v>
      </c>
    </row>
    <row r="319" customFormat="false" ht="15" hidden="false" customHeight="false" outlineLevel="0" collapsed="false">
      <c r="A319" s="50" t="s">
        <v>915</v>
      </c>
      <c r="B319" s="50" t="s">
        <v>114</v>
      </c>
      <c r="C319" s="50" t="s">
        <v>213</v>
      </c>
      <c r="D319" s="50" t="n">
        <v>665750</v>
      </c>
      <c r="E319" s="50" t="n">
        <v>5</v>
      </c>
      <c r="F319" s="50" t="s">
        <v>54</v>
      </c>
      <c r="G319" s="50" t="n">
        <v>352</v>
      </c>
      <c r="H319" s="50" t="n">
        <v>166</v>
      </c>
      <c r="I319" s="50" t="n">
        <v>35</v>
      </c>
      <c r="J319" s="50" t="n">
        <v>166</v>
      </c>
      <c r="K319" s="50" t="n">
        <v>111</v>
      </c>
      <c r="L319" s="50" t="n">
        <v>9</v>
      </c>
      <c r="M319" s="50" t="n">
        <v>186</v>
      </c>
      <c r="N319" s="50" t="n">
        <v>55</v>
      </c>
      <c r="O319" s="50" t="n">
        <v>-1.956</v>
      </c>
      <c r="P319" s="50" t="n">
        <v>94</v>
      </c>
      <c r="Q319" s="50" t="n">
        <v>80</v>
      </c>
      <c r="R319" s="50" t="n">
        <v>21</v>
      </c>
      <c r="S319" s="50" t="n">
        <v>5</v>
      </c>
      <c r="T319" s="50" t="n">
        <v>1</v>
      </c>
      <c r="U319" s="50" t="n">
        <v>0</v>
      </c>
      <c r="V319" s="50" t="n">
        <v>9</v>
      </c>
      <c r="W319" s="50" t="n">
        <v>1</v>
      </c>
      <c r="X319" s="50" t="n">
        <v>0</v>
      </c>
      <c r="Y319" s="50" t="n">
        <v>21</v>
      </c>
      <c r="Z319" s="50" t="n">
        <v>28.35</v>
      </c>
      <c r="AA319" s="50" t="n">
        <v>90</v>
      </c>
      <c r="AB319" s="50" t="n">
        <v>24.81</v>
      </c>
      <c r="AC319" s="50" t="n">
        <v>63</v>
      </c>
      <c r="AD319" s="50" t="n">
        <v>2</v>
      </c>
      <c r="AE319" s="50" t="n">
        <v>14</v>
      </c>
      <c r="AF319" s="50" t="n">
        <v>63</v>
      </c>
      <c r="AG319" s="50" t="n">
        <v>5080.4</v>
      </c>
      <c r="AH319" s="50" t="n">
        <v>16</v>
      </c>
      <c r="AI319" s="50" t="n">
        <v>141</v>
      </c>
      <c r="AJ319" s="50" t="n">
        <v>10212.7</v>
      </c>
      <c r="AK319" s="50" t="n">
        <v>34</v>
      </c>
    </row>
    <row r="320" customFormat="false" ht="15" hidden="false" customHeight="false" outlineLevel="0" collapsed="false">
      <c r="A320" s="50" t="s">
        <v>915</v>
      </c>
      <c r="B320" s="50" t="s">
        <v>114</v>
      </c>
      <c r="C320" s="50" t="s">
        <v>213</v>
      </c>
      <c r="D320" s="50" t="n">
        <v>665750</v>
      </c>
      <c r="E320" s="50" t="n">
        <v>6</v>
      </c>
      <c r="F320" s="50" t="s">
        <v>55</v>
      </c>
      <c r="G320" s="50" t="n">
        <v>388</v>
      </c>
      <c r="H320" s="50" t="n">
        <v>185</v>
      </c>
      <c r="I320" s="50" t="n">
        <v>47</v>
      </c>
      <c r="J320" s="50" t="n">
        <v>175</v>
      </c>
      <c r="K320" s="50" t="n">
        <v>117</v>
      </c>
      <c r="L320" s="50" t="n">
        <v>16</v>
      </c>
      <c r="M320" s="50" t="n">
        <v>212</v>
      </c>
      <c r="N320" s="50" t="n">
        <v>68</v>
      </c>
      <c r="O320" s="50" t="n">
        <v>-5.037</v>
      </c>
      <c r="P320" s="50" t="n">
        <v>92</v>
      </c>
      <c r="Q320" s="50" t="n">
        <v>85</v>
      </c>
      <c r="R320" s="50" t="n">
        <v>17</v>
      </c>
      <c r="S320" s="50" t="n">
        <v>2</v>
      </c>
      <c r="T320" s="50" t="n">
        <v>3</v>
      </c>
      <c r="U320" s="50" t="n">
        <v>0</v>
      </c>
      <c r="V320" s="50" t="n">
        <v>4</v>
      </c>
      <c r="W320" s="50" t="n">
        <v>0</v>
      </c>
      <c r="X320" s="50" t="n">
        <v>1</v>
      </c>
      <c r="Y320" s="50" t="n">
        <v>27</v>
      </c>
      <c r="Z320" s="50" t="n">
        <v>21.6</v>
      </c>
      <c r="AA320" s="50" t="n">
        <v>89</v>
      </c>
      <c r="AB320" s="50" t="n">
        <v>19.273</v>
      </c>
      <c r="AC320" s="50" t="n">
        <v>61</v>
      </c>
      <c r="AD320" s="50" t="n">
        <v>2</v>
      </c>
      <c r="AE320" s="50" t="n">
        <v>21</v>
      </c>
      <c r="AF320" s="50" t="n">
        <v>61</v>
      </c>
      <c r="AG320" s="50" t="n">
        <v>5074.1</v>
      </c>
      <c r="AH320" s="50" t="n">
        <v>17</v>
      </c>
      <c r="AI320" s="50" t="n">
        <v>161</v>
      </c>
      <c r="AJ320" s="50" t="n">
        <v>11747.8</v>
      </c>
      <c r="AK320" s="50" t="n">
        <v>53</v>
      </c>
    </row>
    <row r="321" customFormat="false" ht="15" hidden="false" customHeight="false" outlineLevel="0" collapsed="false">
      <c r="A321" s="50" t="s">
        <v>915</v>
      </c>
      <c r="B321" s="50" t="s">
        <v>114</v>
      </c>
      <c r="C321" s="50" t="s">
        <v>213</v>
      </c>
      <c r="D321" s="50" t="n">
        <v>665750</v>
      </c>
      <c r="E321" s="50" t="n">
        <v>7</v>
      </c>
      <c r="F321" s="50" t="s">
        <v>56</v>
      </c>
      <c r="G321" s="50" t="n">
        <v>281</v>
      </c>
      <c r="H321" s="50" t="n">
        <v>138</v>
      </c>
      <c r="I321" s="50" t="n">
        <v>31</v>
      </c>
      <c r="J321" s="50" t="n">
        <v>132</v>
      </c>
      <c r="K321" s="50" t="n">
        <v>93</v>
      </c>
      <c r="L321" s="50" t="n">
        <v>13</v>
      </c>
      <c r="M321" s="50" t="n">
        <v>149</v>
      </c>
      <c r="N321" s="50" t="n">
        <v>45</v>
      </c>
      <c r="O321" s="50" t="n">
        <v>-1.608</v>
      </c>
      <c r="P321" s="50" t="n">
        <v>71</v>
      </c>
      <c r="Q321" s="50" t="n">
        <v>60</v>
      </c>
      <c r="R321" s="50" t="n">
        <v>8</v>
      </c>
      <c r="S321" s="50" t="n">
        <v>0</v>
      </c>
      <c r="T321" s="50" t="n">
        <v>0</v>
      </c>
      <c r="U321" s="50" t="n">
        <v>3</v>
      </c>
      <c r="V321" s="50" t="n">
        <v>9</v>
      </c>
      <c r="W321" s="50" t="n">
        <v>0</v>
      </c>
      <c r="X321" s="50" t="n">
        <v>0</v>
      </c>
      <c r="Y321" s="50" t="n">
        <v>20</v>
      </c>
      <c r="Z321" s="50" t="n">
        <v>17.5</v>
      </c>
      <c r="AA321" s="50" t="n">
        <v>67</v>
      </c>
      <c r="AB321" s="50" t="n">
        <v>21.034</v>
      </c>
      <c r="AC321" s="50" t="n">
        <v>42</v>
      </c>
      <c r="AD321" s="50" t="n">
        <v>3</v>
      </c>
      <c r="AE321" s="50" t="n">
        <v>14</v>
      </c>
      <c r="AF321" s="50" t="n">
        <v>40</v>
      </c>
      <c r="AG321" s="50" t="n">
        <v>3257.1</v>
      </c>
      <c r="AH321" s="50" t="n">
        <v>9</v>
      </c>
      <c r="AI321" s="50" t="n">
        <v>117</v>
      </c>
      <c r="AJ321" s="50" t="n">
        <v>8481.8</v>
      </c>
      <c r="AK321" s="50" t="n">
        <v>26</v>
      </c>
    </row>
    <row r="322" customFormat="false" ht="15" hidden="false" customHeight="false" outlineLevel="0" collapsed="false">
      <c r="A322" s="50" t="s">
        <v>915</v>
      </c>
      <c r="B322" s="50" t="s">
        <v>114</v>
      </c>
      <c r="C322" s="50" t="s">
        <v>213</v>
      </c>
      <c r="D322" s="50" t="n">
        <v>665750</v>
      </c>
      <c r="E322" s="50" t="n">
        <v>8</v>
      </c>
      <c r="F322" s="50" t="s">
        <v>57</v>
      </c>
      <c r="G322" s="50" t="n">
        <v>378</v>
      </c>
      <c r="H322" s="50" t="n">
        <v>186</v>
      </c>
      <c r="I322" s="50" t="n">
        <v>32</v>
      </c>
      <c r="J322" s="50" t="n">
        <v>184</v>
      </c>
      <c r="K322" s="50" t="n">
        <v>120</v>
      </c>
      <c r="L322" s="50" t="n">
        <v>6</v>
      </c>
      <c r="M322" s="50" t="n">
        <v>194</v>
      </c>
      <c r="N322" s="50" t="n">
        <v>66</v>
      </c>
      <c r="O322" s="50" t="n">
        <v>-2.059</v>
      </c>
      <c r="P322" s="50" t="n">
        <v>95</v>
      </c>
      <c r="Q322" s="50" t="n">
        <v>89</v>
      </c>
      <c r="R322" s="50" t="n">
        <v>20</v>
      </c>
      <c r="S322" s="50" t="n">
        <v>5</v>
      </c>
      <c r="T322" s="50" t="n">
        <v>1</v>
      </c>
      <c r="U322" s="50" t="n">
        <v>3</v>
      </c>
      <c r="V322" s="50" t="n">
        <v>6</v>
      </c>
      <c r="W322" s="50" t="n">
        <v>0</v>
      </c>
      <c r="X322" s="50" t="n">
        <v>0</v>
      </c>
      <c r="Y322" s="50" t="n">
        <v>22</v>
      </c>
      <c r="Z322" s="50" t="n">
        <v>27.95</v>
      </c>
      <c r="AA322" s="50" t="n">
        <v>95</v>
      </c>
      <c r="AB322" s="50" t="n">
        <v>22.987</v>
      </c>
      <c r="AC322" s="50" t="n">
        <v>67</v>
      </c>
      <c r="AD322" s="50" t="n">
        <v>2</v>
      </c>
      <c r="AE322" s="50" t="n">
        <v>27</v>
      </c>
      <c r="AF322" s="50" t="n">
        <v>67</v>
      </c>
      <c r="AG322" s="50" t="n">
        <v>5891.9</v>
      </c>
      <c r="AH322" s="50" t="n">
        <v>17</v>
      </c>
      <c r="AI322" s="50" t="n">
        <v>165</v>
      </c>
      <c r="AJ322" s="50" t="n">
        <v>12107.7</v>
      </c>
      <c r="AK322" s="50" t="n">
        <v>56</v>
      </c>
    </row>
    <row r="323" customFormat="false" ht="15" hidden="false" customHeight="false" outlineLevel="0" collapsed="false">
      <c r="A323" s="50" t="s">
        <v>915</v>
      </c>
      <c r="B323" s="50" t="s">
        <v>114</v>
      </c>
      <c r="C323" s="50" t="s">
        <v>213</v>
      </c>
      <c r="D323" s="50" t="n">
        <v>665750</v>
      </c>
      <c r="E323" s="50" t="n">
        <v>9</v>
      </c>
      <c r="F323" s="50" t="s">
        <v>58</v>
      </c>
      <c r="G323" s="50" t="n">
        <v>175</v>
      </c>
      <c r="H323" s="50" t="n">
        <v>95</v>
      </c>
      <c r="I323" s="50" t="n">
        <v>18</v>
      </c>
      <c r="J323" s="50" t="n">
        <v>86</v>
      </c>
      <c r="K323" s="50" t="n">
        <v>59</v>
      </c>
      <c r="L323" s="50" t="n">
        <v>5</v>
      </c>
      <c r="M323" s="50" t="n">
        <v>89</v>
      </c>
      <c r="N323" s="50" t="n">
        <v>36</v>
      </c>
      <c r="O323" s="50" t="n">
        <v>-4.933</v>
      </c>
      <c r="P323" s="50" t="n">
        <v>51</v>
      </c>
      <c r="Q323" s="50" t="n">
        <v>49</v>
      </c>
      <c r="R323" s="50" t="n">
        <v>9</v>
      </c>
      <c r="S323" s="50" t="n">
        <v>3</v>
      </c>
      <c r="T323" s="50" t="n">
        <v>0</v>
      </c>
      <c r="U323" s="50" t="n">
        <v>0</v>
      </c>
      <c r="V323" s="50" t="n">
        <v>1</v>
      </c>
      <c r="W323" s="50" t="n">
        <v>0</v>
      </c>
      <c r="X323" s="50" t="n">
        <v>1</v>
      </c>
      <c r="Y323" s="50" t="n">
        <v>18</v>
      </c>
      <c r="Z323" s="50" t="n">
        <v>9.85</v>
      </c>
      <c r="AA323" s="50" t="n">
        <v>51</v>
      </c>
      <c r="AB323" s="50" t="n">
        <v>11.449</v>
      </c>
      <c r="AC323" s="50" t="n">
        <v>32</v>
      </c>
      <c r="AD323" s="50" t="n">
        <v>1</v>
      </c>
      <c r="AE323" s="50" t="n">
        <v>8</v>
      </c>
      <c r="AF323" s="50" t="n">
        <v>32</v>
      </c>
      <c r="AG323" s="50" t="n">
        <v>2694.7</v>
      </c>
      <c r="AH323" s="50" t="n">
        <v>11</v>
      </c>
      <c r="AI323" s="50" t="n">
        <v>77</v>
      </c>
      <c r="AJ323" s="50" t="n">
        <v>5621.4</v>
      </c>
      <c r="AK323" s="50" t="n">
        <v>27</v>
      </c>
    </row>
    <row r="324" customFormat="false" ht="15" hidden="false" customHeight="false" outlineLevel="0" collapsed="false">
      <c r="A324" s="50" t="s">
        <v>916</v>
      </c>
      <c r="B324" s="50" t="s">
        <v>114</v>
      </c>
      <c r="C324" s="50" t="s">
        <v>214</v>
      </c>
      <c r="D324" s="50" t="n">
        <v>691723</v>
      </c>
      <c r="E324" s="50" t="n">
        <v>4</v>
      </c>
      <c r="F324" s="50" t="s">
        <v>53</v>
      </c>
      <c r="G324" s="50" t="n">
        <v>339</v>
      </c>
      <c r="H324" s="50" t="n">
        <v>147</v>
      </c>
      <c r="I324" s="50" t="n">
        <v>44</v>
      </c>
      <c r="J324" s="50" t="n">
        <v>159</v>
      </c>
      <c r="K324" s="50" t="n">
        <v>93</v>
      </c>
      <c r="L324" s="50" t="n">
        <v>15</v>
      </c>
      <c r="M324" s="50" t="n">
        <v>180</v>
      </c>
      <c r="N324" s="50" t="n">
        <v>54</v>
      </c>
      <c r="O324" s="50" t="n">
        <v>-5.787</v>
      </c>
      <c r="P324" s="50" t="n">
        <v>86</v>
      </c>
      <c r="Q324" s="50" t="n">
        <v>77</v>
      </c>
      <c r="R324" s="50" t="n">
        <v>13</v>
      </c>
      <c r="S324" s="50" t="n">
        <v>3</v>
      </c>
      <c r="T324" s="50" t="n">
        <v>0</v>
      </c>
      <c r="U324" s="50" t="n">
        <v>3</v>
      </c>
      <c r="V324" s="50" t="n">
        <v>8</v>
      </c>
      <c r="W324" s="50" t="n">
        <v>0</v>
      </c>
      <c r="X324" s="50" t="n">
        <v>1</v>
      </c>
      <c r="Y324" s="50" t="n">
        <v>25</v>
      </c>
      <c r="Z324" s="50" t="n">
        <v>21.65</v>
      </c>
      <c r="AA324" s="50" t="n">
        <v>86</v>
      </c>
      <c r="AB324" s="50" t="n">
        <v>25.241</v>
      </c>
      <c r="AC324" s="50" t="n">
        <v>53</v>
      </c>
      <c r="AD324" s="50" t="n">
        <v>4</v>
      </c>
      <c r="AE324" s="50" t="n">
        <v>21</v>
      </c>
      <c r="AF324" s="50" t="n">
        <v>53</v>
      </c>
      <c r="AG324" s="50" t="n">
        <v>4715.1</v>
      </c>
      <c r="AH324" s="50" t="n">
        <v>15</v>
      </c>
      <c r="AI324" s="50" t="n">
        <v>121</v>
      </c>
      <c r="AJ324" s="50" t="n">
        <v>9016.6</v>
      </c>
      <c r="AK324" s="50" t="n">
        <v>58</v>
      </c>
    </row>
    <row r="325" customFormat="false" ht="15" hidden="false" customHeight="false" outlineLevel="0" collapsed="false">
      <c r="A325" s="50" t="s">
        <v>916</v>
      </c>
      <c r="B325" s="50" t="s">
        <v>114</v>
      </c>
      <c r="C325" s="50" t="s">
        <v>214</v>
      </c>
      <c r="D325" s="50" t="n">
        <v>691723</v>
      </c>
      <c r="E325" s="50" t="n">
        <v>5</v>
      </c>
      <c r="F325" s="50" t="s">
        <v>54</v>
      </c>
      <c r="G325" s="50" t="n">
        <v>295</v>
      </c>
      <c r="H325" s="50" t="n">
        <v>130</v>
      </c>
      <c r="I325" s="50" t="n">
        <v>31</v>
      </c>
      <c r="J325" s="50" t="n">
        <v>142</v>
      </c>
      <c r="K325" s="50" t="n">
        <v>90</v>
      </c>
      <c r="L325" s="50" t="n">
        <v>10</v>
      </c>
      <c r="M325" s="50" t="n">
        <v>153</v>
      </c>
      <c r="N325" s="50" t="n">
        <v>40</v>
      </c>
      <c r="O325" s="50" t="n">
        <v>0.7</v>
      </c>
      <c r="P325" s="50" t="n">
        <v>71</v>
      </c>
      <c r="Q325" s="50" t="n">
        <v>64</v>
      </c>
      <c r="R325" s="50" t="n">
        <v>15</v>
      </c>
      <c r="S325" s="50" t="n">
        <v>2</v>
      </c>
      <c r="T325" s="50" t="n">
        <v>0</v>
      </c>
      <c r="U325" s="50" t="n">
        <v>3</v>
      </c>
      <c r="V325" s="50" t="n">
        <v>5</v>
      </c>
      <c r="W325" s="50" t="n">
        <v>2</v>
      </c>
      <c r="X325" s="50" t="n">
        <v>0</v>
      </c>
      <c r="Y325" s="50" t="n">
        <v>21</v>
      </c>
      <c r="Z325" s="50" t="n">
        <v>22.4</v>
      </c>
      <c r="AA325" s="50" t="n">
        <v>71</v>
      </c>
      <c r="AB325" s="50" t="n">
        <v>23.212</v>
      </c>
      <c r="AC325" s="50" t="n">
        <v>43</v>
      </c>
      <c r="AD325" s="50" t="n">
        <v>5</v>
      </c>
      <c r="AE325" s="50" t="n">
        <v>25</v>
      </c>
      <c r="AF325" s="50" t="n">
        <v>43</v>
      </c>
      <c r="AG325" s="50" t="n">
        <v>4111.9</v>
      </c>
      <c r="AH325" s="50" t="n">
        <v>13</v>
      </c>
      <c r="AI325" s="50" t="n">
        <v>103</v>
      </c>
      <c r="AJ325" s="50" t="n">
        <v>7902.3</v>
      </c>
      <c r="AK325" s="50" t="n">
        <v>70</v>
      </c>
    </row>
    <row r="326" customFormat="false" ht="15" hidden="false" customHeight="false" outlineLevel="0" collapsed="false">
      <c r="A326" s="50" t="s">
        <v>916</v>
      </c>
      <c r="B326" s="50" t="s">
        <v>114</v>
      </c>
      <c r="C326" s="50" t="s">
        <v>214</v>
      </c>
      <c r="D326" s="50" t="n">
        <v>691723</v>
      </c>
      <c r="E326" s="50" t="n">
        <v>6</v>
      </c>
      <c r="F326" s="50" t="s">
        <v>55</v>
      </c>
      <c r="G326" s="50" t="n">
        <v>308</v>
      </c>
      <c r="H326" s="50" t="n">
        <v>154</v>
      </c>
      <c r="I326" s="50" t="n">
        <v>55</v>
      </c>
      <c r="J326" s="50" t="n">
        <v>147</v>
      </c>
      <c r="K326" s="50" t="n">
        <v>97</v>
      </c>
      <c r="L326" s="50" t="n">
        <v>18</v>
      </c>
      <c r="M326" s="50" t="n">
        <v>161</v>
      </c>
      <c r="N326" s="50" t="n">
        <v>57</v>
      </c>
      <c r="O326" s="50" t="n">
        <v>-2.039</v>
      </c>
      <c r="P326" s="50" t="n">
        <v>74</v>
      </c>
      <c r="Q326" s="50" t="n">
        <v>69</v>
      </c>
      <c r="R326" s="50" t="n">
        <v>12</v>
      </c>
      <c r="S326" s="50" t="n">
        <v>4</v>
      </c>
      <c r="T326" s="50" t="n">
        <v>0</v>
      </c>
      <c r="U326" s="50" t="n">
        <v>4</v>
      </c>
      <c r="V326" s="50" t="n">
        <v>5</v>
      </c>
      <c r="W326" s="50" t="n">
        <v>0</v>
      </c>
      <c r="X326" s="50" t="n">
        <v>0</v>
      </c>
      <c r="Y326" s="50" t="n">
        <v>31</v>
      </c>
      <c r="Z326" s="50" t="n">
        <v>20.1</v>
      </c>
      <c r="AA326" s="50" t="n">
        <v>74</v>
      </c>
      <c r="AB326" s="50" t="n">
        <v>17.033</v>
      </c>
      <c r="AC326" s="50" t="n">
        <v>38</v>
      </c>
      <c r="AD326" s="50" t="n">
        <v>4</v>
      </c>
      <c r="AE326" s="50" t="n">
        <v>20</v>
      </c>
      <c r="AF326" s="50" t="n">
        <v>38</v>
      </c>
      <c r="AG326" s="50" t="n">
        <v>3488.5</v>
      </c>
      <c r="AH326" s="50" t="n">
        <v>10</v>
      </c>
      <c r="AI326" s="50" t="n">
        <v>128</v>
      </c>
      <c r="AJ326" s="50" t="n">
        <v>9751.8</v>
      </c>
      <c r="AK326" s="50" t="n">
        <v>80</v>
      </c>
    </row>
    <row r="327" customFormat="false" ht="15" hidden="false" customHeight="false" outlineLevel="0" collapsed="false">
      <c r="A327" s="50" t="s">
        <v>916</v>
      </c>
      <c r="B327" s="50" t="s">
        <v>114</v>
      </c>
      <c r="C327" s="50" t="s">
        <v>214</v>
      </c>
      <c r="D327" s="50" t="n">
        <v>691723</v>
      </c>
      <c r="E327" s="50" t="n">
        <v>7</v>
      </c>
      <c r="F327" s="50" t="s">
        <v>56</v>
      </c>
      <c r="G327" s="50" t="n">
        <v>181</v>
      </c>
      <c r="H327" s="50" t="n">
        <v>92</v>
      </c>
      <c r="I327" s="50" t="n">
        <v>29</v>
      </c>
      <c r="J327" s="50" t="n">
        <v>86</v>
      </c>
      <c r="K327" s="50" t="n">
        <v>58</v>
      </c>
      <c r="L327" s="50" t="n">
        <v>13</v>
      </c>
      <c r="M327" s="50" t="n">
        <v>95</v>
      </c>
      <c r="N327" s="50" t="n">
        <v>34</v>
      </c>
      <c r="O327" s="50" t="n">
        <v>2.974</v>
      </c>
      <c r="P327" s="50" t="n">
        <v>47</v>
      </c>
      <c r="Q327" s="50" t="n">
        <v>43</v>
      </c>
      <c r="R327" s="50" t="n">
        <v>11</v>
      </c>
      <c r="S327" s="50" t="n">
        <v>1</v>
      </c>
      <c r="T327" s="50" t="n">
        <v>1</v>
      </c>
      <c r="U327" s="50" t="n">
        <v>4</v>
      </c>
      <c r="V327" s="50" t="n">
        <v>3</v>
      </c>
      <c r="W327" s="50" t="n">
        <v>1</v>
      </c>
      <c r="X327" s="50" t="n">
        <v>0</v>
      </c>
      <c r="Y327" s="50" t="n">
        <v>16</v>
      </c>
      <c r="Z327" s="50" t="n">
        <v>18.15</v>
      </c>
      <c r="AA327" s="50" t="n">
        <v>47</v>
      </c>
      <c r="AB327" s="50" t="n">
        <v>18.917</v>
      </c>
      <c r="AC327" s="50" t="n">
        <v>27</v>
      </c>
      <c r="AD327" s="50" t="n">
        <v>6</v>
      </c>
      <c r="AE327" s="50" t="n">
        <v>15</v>
      </c>
      <c r="AF327" s="50" t="n">
        <v>27</v>
      </c>
      <c r="AG327" s="50" t="n">
        <v>2606.4</v>
      </c>
      <c r="AH327" s="50" t="n">
        <v>13</v>
      </c>
      <c r="AI327" s="50" t="n">
        <v>80</v>
      </c>
      <c r="AJ327" s="50" t="n">
        <v>6076.6</v>
      </c>
      <c r="AK327" s="50" t="n">
        <v>46</v>
      </c>
    </row>
    <row r="328" customFormat="false" ht="15" hidden="false" customHeight="false" outlineLevel="0" collapsed="false">
      <c r="A328" s="50" t="s">
        <v>916</v>
      </c>
      <c r="B328" s="50" t="s">
        <v>114</v>
      </c>
      <c r="C328" s="50" t="s">
        <v>214</v>
      </c>
      <c r="D328" s="50" t="n">
        <v>691723</v>
      </c>
      <c r="E328" s="50" t="n">
        <v>8</v>
      </c>
      <c r="F328" s="50" t="s">
        <v>57</v>
      </c>
      <c r="G328" s="50" t="n">
        <v>371</v>
      </c>
      <c r="H328" s="50" t="n">
        <v>176</v>
      </c>
      <c r="I328" s="50" t="n">
        <v>47</v>
      </c>
      <c r="J328" s="50" t="n">
        <v>166</v>
      </c>
      <c r="K328" s="50" t="n">
        <v>104</v>
      </c>
      <c r="L328" s="50" t="n">
        <v>18</v>
      </c>
      <c r="M328" s="50" t="n">
        <v>205</v>
      </c>
      <c r="N328" s="50" t="n">
        <v>72</v>
      </c>
      <c r="O328" s="50" t="n">
        <v>3.549</v>
      </c>
      <c r="P328" s="50" t="n">
        <v>88</v>
      </c>
      <c r="Q328" s="50" t="n">
        <v>81</v>
      </c>
      <c r="R328" s="50" t="n">
        <v>22</v>
      </c>
      <c r="S328" s="50" t="n">
        <v>3</v>
      </c>
      <c r="T328" s="50" t="n">
        <v>2</v>
      </c>
      <c r="U328" s="50" t="n">
        <v>5</v>
      </c>
      <c r="V328" s="50" t="n">
        <v>5</v>
      </c>
      <c r="W328" s="50" t="n">
        <v>2</v>
      </c>
      <c r="X328" s="50" t="n">
        <v>0</v>
      </c>
      <c r="Y328" s="50" t="n">
        <v>25</v>
      </c>
      <c r="Z328" s="50" t="n">
        <v>32.65</v>
      </c>
      <c r="AA328" s="50" t="n">
        <v>88</v>
      </c>
      <c r="AB328" s="50" t="n">
        <v>32.357</v>
      </c>
      <c r="AC328" s="50" t="n">
        <v>56</v>
      </c>
      <c r="AD328" s="50" t="n">
        <v>9</v>
      </c>
      <c r="AE328" s="50" t="n">
        <v>25</v>
      </c>
      <c r="AF328" s="50" t="n">
        <v>56</v>
      </c>
      <c r="AG328" s="50" t="n">
        <v>4976.3</v>
      </c>
      <c r="AH328" s="50" t="n">
        <v>26</v>
      </c>
      <c r="AI328" s="50" t="n">
        <v>149</v>
      </c>
      <c r="AJ328" s="50" t="n">
        <v>11329.6</v>
      </c>
      <c r="AK328" s="50" t="n">
        <v>91</v>
      </c>
    </row>
    <row r="329" customFormat="false" ht="15" hidden="false" customHeight="false" outlineLevel="0" collapsed="false">
      <c r="A329" s="50" t="s">
        <v>916</v>
      </c>
      <c r="B329" s="50" t="s">
        <v>114</v>
      </c>
      <c r="C329" s="50" t="s">
        <v>214</v>
      </c>
      <c r="D329" s="50" t="n">
        <v>691723</v>
      </c>
      <c r="E329" s="50" t="n">
        <v>9</v>
      </c>
      <c r="F329" s="50" t="s">
        <v>58</v>
      </c>
      <c r="G329" s="50" t="n">
        <v>386</v>
      </c>
      <c r="H329" s="50" t="n">
        <v>173</v>
      </c>
      <c r="I329" s="50" t="n">
        <v>37</v>
      </c>
      <c r="J329" s="50" t="n">
        <v>182</v>
      </c>
      <c r="K329" s="50" t="n">
        <v>118</v>
      </c>
      <c r="L329" s="50" t="n">
        <v>12</v>
      </c>
      <c r="M329" s="50" t="n">
        <v>204</v>
      </c>
      <c r="N329" s="50" t="n">
        <v>55</v>
      </c>
      <c r="O329" s="50" t="n">
        <v>6.026</v>
      </c>
      <c r="P329" s="50" t="n">
        <v>88</v>
      </c>
      <c r="Q329" s="50" t="n">
        <v>78</v>
      </c>
      <c r="R329" s="50" t="n">
        <v>21</v>
      </c>
      <c r="S329" s="50" t="n">
        <v>5</v>
      </c>
      <c r="T329" s="50" t="n">
        <v>0</v>
      </c>
      <c r="U329" s="50" t="n">
        <v>5</v>
      </c>
      <c r="V329" s="50" t="n">
        <v>10</v>
      </c>
      <c r="W329" s="50" t="n">
        <v>0</v>
      </c>
      <c r="X329" s="50" t="n">
        <v>0</v>
      </c>
      <c r="Y329" s="50" t="n">
        <v>20</v>
      </c>
      <c r="Z329" s="50" t="n">
        <v>33.15</v>
      </c>
      <c r="AA329" s="50" t="n">
        <v>88</v>
      </c>
      <c r="AB329" s="50" t="n">
        <v>35.938</v>
      </c>
      <c r="AC329" s="50" t="n">
        <v>58</v>
      </c>
      <c r="AD329" s="50" t="n">
        <v>9</v>
      </c>
      <c r="AE329" s="50" t="n">
        <v>24</v>
      </c>
      <c r="AF329" s="50" t="n">
        <v>58</v>
      </c>
      <c r="AG329" s="50" t="n">
        <v>5204.7</v>
      </c>
      <c r="AH329" s="50" t="n">
        <v>22</v>
      </c>
      <c r="AI329" s="50" t="n">
        <v>151</v>
      </c>
      <c r="AJ329" s="50" t="n">
        <v>11457.4</v>
      </c>
      <c r="AK329" s="50" t="n">
        <v>93</v>
      </c>
    </row>
    <row r="330" customFormat="false" ht="15" hidden="false" customHeight="false" outlineLevel="0" collapsed="false">
      <c r="A330" s="50" t="s">
        <v>917</v>
      </c>
      <c r="B330" s="50" t="s">
        <v>114</v>
      </c>
      <c r="C330" s="50" t="s">
        <v>215</v>
      </c>
      <c r="D330" s="50" t="n">
        <v>694212</v>
      </c>
      <c r="E330" s="50" t="n">
        <v>4</v>
      </c>
      <c r="F330" s="50" t="s">
        <v>53</v>
      </c>
      <c r="G330" s="50" t="n">
        <v>326</v>
      </c>
      <c r="H330" s="50" t="n">
        <v>165</v>
      </c>
      <c r="I330" s="50" t="n">
        <v>54</v>
      </c>
      <c r="J330" s="50" t="n">
        <v>145</v>
      </c>
      <c r="K330" s="50" t="n">
        <v>102</v>
      </c>
      <c r="L330" s="50" t="n">
        <v>20</v>
      </c>
      <c r="M330" s="50" t="n">
        <v>177</v>
      </c>
      <c r="N330" s="50" t="n">
        <v>63</v>
      </c>
      <c r="O330" s="50" t="n">
        <v>0.119</v>
      </c>
      <c r="P330" s="50" t="n">
        <v>92</v>
      </c>
      <c r="Q330" s="50" t="n">
        <v>82</v>
      </c>
      <c r="R330" s="50" t="n">
        <v>19</v>
      </c>
      <c r="S330" s="50" t="n">
        <v>2</v>
      </c>
      <c r="T330" s="50" t="n">
        <v>0</v>
      </c>
      <c r="U330" s="50" t="n">
        <v>5</v>
      </c>
      <c r="V330" s="50" t="n">
        <v>10</v>
      </c>
      <c r="W330" s="50" t="n">
        <v>0</v>
      </c>
      <c r="X330" s="50" t="n">
        <v>0</v>
      </c>
      <c r="Y330" s="50" t="n">
        <v>24</v>
      </c>
      <c r="Z330" s="50" t="n">
        <v>29.6</v>
      </c>
      <c r="AA330" s="50" t="n">
        <v>90</v>
      </c>
      <c r="AB330" s="50" t="n">
        <v>30.146</v>
      </c>
      <c r="AC330" s="50" t="n">
        <v>58</v>
      </c>
      <c r="AD330" s="50" t="n">
        <v>6</v>
      </c>
      <c r="AE330" s="50" t="n">
        <v>27</v>
      </c>
      <c r="AF330" s="50" t="n">
        <v>57</v>
      </c>
      <c r="AG330" s="50" t="n">
        <v>5270.3</v>
      </c>
      <c r="AH330" s="50" t="n">
        <v>18</v>
      </c>
      <c r="AI330" s="50" t="n">
        <v>152</v>
      </c>
      <c r="AJ330" s="50" t="n">
        <v>11407.5</v>
      </c>
      <c r="AK330" s="50" t="n">
        <v>79</v>
      </c>
    </row>
    <row r="331" customFormat="false" ht="15" hidden="false" customHeight="false" outlineLevel="0" collapsed="false">
      <c r="A331" s="50" t="s">
        <v>917</v>
      </c>
      <c r="B331" s="50" t="s">
        <v>114</v>
      </c>
      <c r="C331" s="50" t="s">
        <v>215</v>
      </c>
      <c r="D331" s="50" t="n">
        <v>694212</v>
      </c>
      <c r="E331" s="50" t="n">
        <v>5</v>
      </c>
      <c r="F331" s="50" t="s">
        <v>54</v>
      </c>
      <c r="G331" s="50" t="n">
        <v>315</v>
      </c>
      <c r="H331" s="50" t="n">
        <v>161</v>
      </c>
      <c r="I331" s="50" t="n">
        <v>40</v>
      </c>
      <c r="J331" s="50" t="n">
        <v>132</v>
      </c>
      <c r="K331" s="50" t="n">
        <v>84</v>
      </c>
      <c r="L331" s="50" t="n">
        <v>10</v>
      </c>
      <c r="M331" s="50" t="n">
        <v>183</v>
      </c>
      <c r="N331" s="50" t="n">
        <v>77</v>
      </c>
      <c r="O331" s="50" t="n">
        <v>8.054</v>
      </c>
      <c r="P331" s="50" t="n">
        <v>85</v>
      </c>
      <c r="Q331" s="50" t="n">
        <v>77</v>
      </c>
      <c r="R331" s="50" t="n">
        <v>26</v>
      </c>
      <c r="S331" s="50" t="n">
        <v>6</v>
      </c>
      <c r="T331" s="50" t="n">
        <v>1</v>
      </c>
      <c r="U331" s="50" t="n">
        <v>4</v>
      </c>
      <c r="V331" s="50" t="n">
        <v>6</v>
      </c>
      <c r="W331" s="50" t="n">
        <v>0</v>
      </c>
      <c r="X331" s="50" t="n">
        <v>2</v>
      </c>
      <c r="Y331" s="50" t="n">
        <v>21</v>
      </c>
      <c r="Z331" s="50" t="n">
        <v>34.8</v>
      </c>
      <c r="AA331" s="50" t="n">
        <v>85</v>
      </c>
      <c r="AB331" s="50" t="n">
        <v>32.092</v>
      </c>
      <c r="AC331" s="50" t="n">
        <v>58</v>
      </c>
      <c r="AD331" s="50" t="n">
        <v>8</v>
      </c>
      <c r="AE331" s="50" t="n">
        <v>29</v>
      </c>
      <c r="AF331" s="50" t="n">
        <v>58</v>
      </c>
      <c r="AG331" s="50" t="n">
        <v>5392.4</v>
      </c>
      <c r="AH331" s="50" t="n">
        <v>23</v>
      </c>
      <c r="AI331" s="50" t="n">
        <v>144</v>
      </c>
      <c r="AJ331" s="50" t="n">
        <v>10730.5</v>
      </c>
      <c r="AK331" s="50" t="n">
        <v>76</v>
      </c>
    </row>
    <row r="332" customFormat="false" ht="15" hidden="false" customHeight="false" outlineLevel="0" collapsed="false">
      <c r="A332" s="50" t="s">
        <v>917</v>
      </c>
      <c r="B332" s="50" t="s">
        <v>114</v>
      </c>
      <c r="C332" s="50" t="s">
        <v>215</v>
      </c>
      <c r="D332" s="50" t="n">
        <v>694212</v>
      </c>
      <c r="E332" s="50" t="n">
        <v>6</v>
      </c>
      <c r="F332" s="50" t="s">
        <v>55</v>
      </c>
      <c r="G332" s="50" t="n">
        <v>339</v>
      </c>
      <c r="H332" s="50" t="n">
        <v>197</v>
      </c>
      <c r="I332" s="50" t="n">
        <v>49</v>
      </c>
      <c r="J332" s="50" t="n">
        <v>150</v>
      </c>
      <c r="K332" s="50" t="n">
        <v>114</v>
      </c>
      <c r="L332" s="50" t="n">
        <v>16</v>
      </c>
      <c r="M332" s="50" t="n">
        <v>189</v>
      </c>
      <c r="N332" s="50" t="n">
        <v>83</v>
      </c>
      <c r="O332" s="50" t="n">
        <v>-3.635</v>
      </c>
      <c r="P332" s="50" t="n">
        <v>89</v>
      </c>
      <c r="Q332" s="50" t="n">
        <v>83</v>
      </c>
      <c r="R332" s="50" t="n">
        <v>17</v>
      </c>
      <c r="S332" s="50" t="n">
        <v>1</v>
      </c>
      <c r="T332" s="50" t="n">
        <v>0</v>
      </c>
      <c r="U332" s="50" t="n">
        <v>3</v>
      </c>
      <c r="V332" s="50" t="n">
        <v>6</v>
      </c>
      <c r="W332" s="50" t="n">
        <v>0</v>
      </c>
      <c r="X332" s="50" t="n">
        <v>0</v>
      </c>
      <c r="Y332" s="50" t="n">
        <v>23</v>
      </c>
      <c r="Z332" s="50" t="n">
        <v>23.15</v>
      </c>
      <c r="AA332" s="50" t="n">
        <v>89</v>
      </c>
      <c r="AB332" s="50" t="n">
        <v>26.762</v>
      </c>
      <c r="AC332" s="50" t="n">
        <v>60</v>
      </c>
      <c r="AD332" s="50" t="n">
        <v>6</v>
      </c>
      <c r="AE332" s="50" t="n">
        <v>24</v>
      </c>
      <c r="AF332" s="50" t="n">
        <v>60</v>
      </c>
      <c r="AG332" s="50" t="n">
        <v>5327</v>
      </c>
      <c r="AH332" s="50" t="n">
        <v>22</v>
      </c>
      <c r="AI332" s="50" t="n">
        <v>177</v>
      </c>
      <c r="AJ332" s="50" t="n">
        <v>13172</v>
      </c>
      <c r="AK332" s="50" t="n">
        <v>75</v>
      </c>
    </row>
    <row r="333" customFormat="false" ht="15" hidden="false" customHeight="false" outlineLevel="0" collapsed="false">
      <c r="A333" s="50" t="s">
        <v>917</v>
      </c>
      <c r="B333" s="50" t="s">
        <v>114</v>
      </c>
      <c r="C333" s="50" t="s">
        <v>215</v>
      </c>
      <c r="D333" s="50" t="n">
        <v>694212</v>
      </c>
      <c r="E333" s="50" t="n">
        <v>7</v>
      </c>
      <c r="F333" s="50" t="s">
        <v>56</v>
      </c>
      <c r="G333" s="50" t="n">
        <v>172</v>
      </c>
      <c r="H333" s="50" t="n">
        <v>88</v>
      </c>
      <c r="I333" s="50" t="n">
        <v>35</v>
      </c>
      <c r="J333" s="50" t="n">
        <v>71</v>
      </c>
      <c r="K333" s="50" t="n">
        <v>51</v>
      </c>
      <c r="L333" s="50" t="n">
        <v>17</v>
      </c>
      <c r="M333" s="50" t="n">
        <v>97</v>
      </c>
      <c r="N333" s="50" t="n">
        <v>37</v>
      </c>
      <c r="O333" s="50" t="n">
        <v>-1.962</v>
      </c>
      <c r="P333" s="50" t="n">
        <v>45</v>
      </c>
      <c r="Q333" s="50" t="n">
        <v>40</v>
      </c>
      <c r="R333" s="50" t="n">
        <v>6</v>
      </c>
      <c r="S333" s="50" t="n">
        <v>0</v>
      </c>
      <c r="T333" s="50" t="n">
        <v>0</v>
      </c>
      <c r="U333" s="50" t="n">
        <v>4</v>
      </c>
      <c r="V333" s="50" t="n">
        <v>4</v>
      </c>
      <c r="W333" s="50" t="n">
        <v>1</v>
      </c>
      <c r="X333" s="50" t="n">
        <v>0</v>
      </c>
      <c r="Y333" s="50" t="n">
        <v>14</v>
      </c>
      <c r="Z333" s="50" t="n">
        <v>12.6</v>
      </c>
      <c r="AA333" s="50" t="n">
        <v>44</v>
      </c>
      <c r="AB333" s="50" t="n">
        <v>14.339</v>
      </c>
      <c r="AC333" s="50" t="n">
        <v>26</v>
      </c>
      <c r="AD333" s="50" t="n">
        <v>6</v>
      </c>
      <c r="AE333" s="50" t="n">
        <v>12</v>
      </c>
      <c r="AF333" s="50" t="n">
        <v>26</v>
      </c>
      <c r="AG333" s="50" t="n">
        <v>2352.3</v>
      </c>
      <c r="AH333" s="50" t="n">
        <v>7</v>
      </c>
      <c r="AI333" s="50" t="n">
        <v>75</v>
      </c>
      <c r="AJ333" s="50" t="n">
        <v>5593.9</v>
      </c>
      <c r="AK333" s="50" t="n">
        <v>32</v>
      </c>
    </row>
    <row r="334" customFormat="false" ht="15" hidden="false" customHeight="false" outlineLevel="0" collapsed="false">
      <c r="A334" s="50" t="s">
        <v>917</v>
      </c>
      <c r="B334" s="50" t="s">
        <v>114</v>
      </c>
      <c r="C334" s="50" t="s">
        <v>215</v>
      </c>
      <c r="D334" s="50" t="n">
        <v>694212</v>
      </c>
      <c r="E334" s="50" t="n">
        <v>8</v>
      </c>
      <c r="F334" s="50" t="s">
        <v>57</v>
      </c>
      <c r="G334" s="50" t="n">
        <v>129</v>
      </c>
      <c r="H334" s="50" t="n">
        <v>67</v>
      </c>
      <c r="I334" s="50" t="n">
        <v>22</v>
      </c>
      <c r="J334" s="50" t="n">
        <v>49</v>
      </c>
      <c r="K334" s="50" t="n">
        <v>32</v>
      </c>
      <c r="L334" s="50" t="n">
        <v>8</v>
      </c>
      <c r="M334" s="50" t="n">
        <v>80</v>
      </c>
      <c r="N334" s="50" t="n">
        <v>35</v>
      </c>
      <c r="O334" s="50" t="n">
        <v>-3.51</v>
      </c>
      <c r="P334" s="50" t="n">
        <v>37</v>
      </c>
      <c r="Q334" s="50" t="n">
        <v>34</v>
      </c>
      <c r="R334" s="50" t="n">
        <v>5</v>
      </c>
      <c r="S334" s="50" t="n">
        <v>1</v>
      </c>
      <c r="T334" s="50" t="n">
        <v>0</v>
      </c>
      <c r="U334" s="50" t="n">
        <v>1</v>
      </c>
      <c r="V334" s="50" t="n">
        <v>2</v>
      </c>
      <c r="W334" s="50" t="n">
        <v>1</v>
      </c>
      <c r="X334" s="50" t="n">
        <v>0</v>
      </c>
      <c r="Y334" s="50" t="n">
        <v>12</v>
      </c>
      <c r="Z334" s="50" t="n">
        <v>8.05</v>
      </c>
      <c r="AA334" s="50" t="n">
        <v>37</v>
      </c>
      <c r="AB334" s="50" t="n">
        <v>7.333</v>
      </c>
      <c r="AC334" s="50" t="n">
        <v>22</v>
      </c>
      <c r="AD334" s="50" t="n">
        <v>3</v>
      </c>
      <c r="AE334" s="50" t="n">
        <v>6</v>
      </c>
      <c r="AF334" s="50" t="n">
        <v>22</v>
      </c>
      <c r="AG334" s="50" t="n">
        <v>1827.7</v>
      </c>
      <c r="AH334" s="50" t="n">
        <v>3</v>
      </c>
      <c r="AI334" s="50" t="n">
        <v>59</v>
      </c>
      <c r="AJ334" s="50" t="n">
        <v>4331.9</v>
      </c>
      <c r="AK334" s="50" t="n">
        <v>24</v>
      </c>
    </row>
    <row r="335" customFormat="false" ht="15" hidden="false" customHeight="false" outlineLevel="0" collapsed="false">
      <c r="A335" s="50" t="s">
        <v>917</v>
      </c>
      <c r="B335" s="50" t="s">
        <v>114</v>
      </c>
      <c r="C335" s="50" t="s">
        <v>215</v>
      </c>
      <c r="D335" s="50" t="n">
        <v>694212</v>
      </c>
      <c r="E335" s="50" t="n">
        <v>9</v>
      </c>
      <c r="F335" s="50" t="s">
        <v>58</v>
      </c>
      <c r="G335" s="50" t="n">
        <v>181</v>
      </c>
      <c r="H335" s="50" t="n">
        <v>90</v>
      </c>
      <c r="I335" s="50" t="n">
        <v>21</v>
      </c>
      <c r="J335" s="50" t="n">
        <v>83</v>
      </c>
      <c r="K335" s="50" t="n">
        <v>57</v>
      </c>
      <c r="L335" s="50" t="n">
        <v>6</v>
      </c>
      <c r="M335" s="50" t="n">
        <v>97</v>
      </c>
      <c r="N335" s="50" t="n">
        <v>33</v>
      </c>
      <c r="O335" s="50" t="n">
        <v>-2.376</v>
      </c>
      <c r="P335" s="50" t="n">
        <v>51</v>
      </c>
      <c r="Q335" s="50" t="n">
        <v>44</v>
      </c>
      <c r="R335" s="50" t="n">
        <v>7</v>
      </c>
      <c r="S335" s="50" t="n">
        <v>0</v>
      </c>
      <c r="T335" s="50" t="n">
        <v>0</v>
      </c>
      <c r="U335" s="50" t="n">
        <v>1</v>
      </c>
      <c r="V335" s="50" t="n">
        <v>4</v>
      </c>
      <c r="W335" s="50" t="n">
        <v>2</v>
      </c>
      <c r="X335" s="50" t="n">
        <v>1</v>
      </c>
      <c r="Y335" s="50" t="n">
        <v>12</v>
      </c>
      <c r="Z335" s="50" t="n">
        <v>10.9</v>
      </c>
      <c r="AA335" s="50" t="n">
        <v>50</v>
      </c>
      <c r="AB335" s="50" t="n">
        <v>15.055</v>
      </c>
      <c r="AC335" s="50" t="n">
        <v>33</v>
      </c>
      <c r="AD335" s="50" t="n">
        <v>2</v>
      </c>
      <c r="AE335" s="50" t="n">
        <v>12</v>
      </c>
      <c r="AF335" s="50" t="n">
        <v>33</v>
      </c>
      <c r="AG335" s="50" t="n">
        <v>2981.3</v>
      </c>
      <c r="AH335" s="50" t="n">
        <v>9</v>
      </c>
      <c r="AI335" s="50" t="n">
        <v>76</v>
      </c>
      <c r="AJ335" s="50" t="n">
        <v>5540.7</v>
      </c>
      <c r="AK335" s="50" t="n">
        <v>24</v>
      </c>
    </row>
    <row r="336" customFormat="false" ht="15" hidden="false" customHeight="false" outlineLevel="0" collapsed="false">
      <c r="A336" s="50" t="s">
        <v>918</v>
      </c>
      <c r="B336" s="50" t="s">
        <v>114</v>
      </c>
      <c r="C336" s="50" t="s">
        <v>216</v>
      </c>
      <c r="D336" s="50" t="n">
        <v>681297</v>
      </c>
      <c r="E336" s="50" t="n">
        <v>4</v>
      </c>
      <c r="F336" s="50" t="s">
        <v>53</v>
      </c>
      <c r="G336" s="50" t="n">
        <v>288</v>
      </c>
      <c r="H336" s="50" t="n">
        <v>125</v>
      </c>
      <c r="I336" s="50" t="n">
        <v>47</v>
      </c>
      <c r="J336" s="50" t="n">
        <v>135</v>
      </c>
      <c r="K336" s="50" t="n">
        <v>81</v>
      </c>
      <c r="L336" s="50" t="n">
        <v>23</v>
      </c>
      <c r="M336" s="50" t="n">
        <v>153</v>
      </c>
      <c r="N336" s="50" t="n">
        <v>44</v>
      </c>
      <c r="O336" s="50" t="n">
        <v>-5.86</v>
      </c>
      <c r="P336" s="50" t="n">
        <v>68</v>
      </c>
      <c r="Q336" s="50" t="n">
        <v>59</v>
      </c>
      <c r="R336" s="50" t="n">
        <v>11</v>
      </c>
      <c r="S336" s="50" t="n">
        <v>2</v>
      </c>
      <c r="T336" s="50" t="n">
        <v>0</v>
      </c>
      <c r="U336" s="50" t="n">
        <v>0</v>
      </c>
      <c r="V336" s="50" t="n">
        <v>7</v>
      </c>
      <c r="W336" s="50" t="n">
        <v>0</v>
      </c>
      <c r="X336" s="50" t="n">
        <v>1</v>
      </c>
      <c r="Y336" s="50" t="n">
        <v>21</v>
      </c>
      <c r="Z336" s="50" t="n">
        <v>15.5</v>
      </c>
      <c r="AA336" s="50" t="n">
        <v>67</v>
      </c>
      <c r="AB336" s="50" t="n">
        <v>18.526</v>
      </c>
      <c r="AC336" s="50" t="n">
        <v>40</v>
      </c>
      <c r="AD336" s="50" t="n">
        <v>4</v>
      </c>
      <c r="AE336" s="50" t="n">
        <v>16</v>
      </c>
      <c r="AF336" s="50" t="n">
        <v>40</v>
      </c>
      <c r="AG336" s="50" t="n">
        <v>3356.3</v>
      </c>
      <c r="AH336" s="50" t="n">
        <v>10</v>
      </c>
      <c r="AI336" s="50" t="n">
        <v>107</v>
      </c>
      <c r="AJ336" s="50" t="n">
        <v>7944.9</v>
      </c>
      <c r="AK336" s="50" t="n">
        <v>52</v>
      </c>
    </row>
    <row r="337" customFormat="false" ht="15" hidden="false" customHeight="false" outlineLevel="0" collapsed="false">
      <c r="A337" s="50" t="s">
        <v>918</v>
      </c>
      <c r="B337" s="50" t="s">
        <v>114</v>
      </c>
      <c r="C337" s="50" t="s">
        <v>216</v>
      </c>
      <c r="D337" s="50" t="n">
        <v>681297</v>
      </c>
      <c r="E337" s="50" t="n">
        <v>5</v>
      </c>
      <c r="F337" s="50" t="s">
        <v>54</v>
      </c>
      <c r="G337" s="50" t="n">
        <v>242</v>
      </c>
      <c r="H337" s="50" t="n">
        <v>112</v>
      </c>
      <c r="I337" s="50" t="n">
        <v>29</v>
      </c>
      <c r="J337" s="50" t="n">
        <v>115</v>
      </c>
      <c r="K337" s="50" t="n">
        <v>71</v>
      </c>
      <c r="L337" s="50" t="n">
        <v>12</v>
      </c>
      <c r="M337" s="50" t="n">
        <v>127</v>
      </c>
      <c r="N337" s="50" t="n">
        <v>41</v>
      </c>
      <c r="O337" s="50" t="n">
        <v>3.272</v>
      </c>
      <c r="P337" s="50" t="n">
        <v>58</v>
      </c>
      <c r="Q337" s="50" t="n">
        <v>51</v>
      </c>
      <c r="R337" s="50" t="n">
        <v>14</v>
      </c>
      <c r="S337" s="50" t="n">
        <v>1</v>
      </c>
      <c r="T337" s="50" t="n">
        <v>0</v>
      </c>
      <c r="U337" s="50" t="n">
        <v>4</v>
      </c>
      <c r="V337" s="50" t="n">
        <v>7</v>
      </c>
      <c r="W337" s="50" t="n">
        <v>0</v>
      </c>
      <c r="X337" s="50" t="n">
        <v>0</v>
      </c>
      <c r="Y337" s="50" t="n">
        <v>17</v>
      </c>
      <c r="Z337" s="50" t="n">
        <v>22.25</v>
      </c>
      <c r="AA337" s="50" t="n">
        <v>58</v>
      </c>
      <c r="AB337" s="50" t="n">
        <v>19.539</v>
      </c>
      <c r="AC337" s="50" t="n">
        <v>34</v>
      </c>
      <c r="AD337" s="50" t="n">
        <v>4</v>
      </c>
      <c r="AE337" s="50" t="n">
        <v>6</v>
      </c>
      <c r="AF337" s="50" t="n">
        <v>34</v>
      </c>
      <c r="AG337" s="50" t="n">
        <v>2822.6</v>
      </c>
      <c r="AH337" s="50" t="n">
        <v>11</v>
      </c>
      <c r="AI337" s="50" t="n">
        <v>96</v>
      </c>
      <c r="AJ337" s="50" t="n">
        <v>7202.1</v>
      </c>
      <c r="AK337" s="50" t="n">
        <v>45</v>
      </c>
    </row>
    <row r="338" customFormat="false" ht="15" hidden="false" customHeight="false" outlineLevel="0" collapsed="false">
      <c r="A338" s="50" t="s">
        <v>918</v>
      </c>
      <c r="B338" s="50" t="s">
        <v>114</v>
      </c>
      <c r="C338" s="50" t="s">
        <v>216</v>
      </c>
      <c r="D338" s="50" t="n">
        <v>681297</v>
      </c>
      <c r="E338" s="50" t="n">
        <v>6</v>
      </c>
      <c r="F338" s="50" t="s">
        <v>55</v>
      </c>
      <c r="G338" s="50" t="n">
        <v>379</v>
      </c>
      <c r="H338" s="50" t="n">
        <v>161</v>
      </c>
      <c r="I338" s="50" t="n">
        <v>52</v>
      </c>
      <c r="J338" s="50" t="n">
        <v>176</v>
      </c>
      <c r="K338" s="50" t="n">
        <v>109</v>
      </c>
      <c r="L338" s="50" t="n">
        <v>24</v>
      </c>
      <c r="M338" s="50" t="n">
        <v>203</v>
      </c>
      <c r="N338" s="50" t="n">
        <v>52</v>
      </c>
      <c r="O338" s="50" t="n">
        <v>0.645</v>
      </c>
      <c r="P338" s="50" t="n">
        <v>87</v>
      </c>
      <c r="Q338" s="50" t="n">
        <v>74</v>
      </c>
      <c r="R338" s="50" t="n">
        <v>17</v>
      </c>
      <c r="S338" s="50" t="n">
        <v>0</v>
      </c>
      <c r="T338" s="50" t="n">
        <v>0</v>
      </c>
      <c r="U338" s="50" t="n">
        <v>4</v>
      </c>
      <c r="V338" s="50" t="n">
        <v>11</v>
      </c>
      <c r="W338" s="50" t="n">
        <v>1</v>
      </c>
      <c r="X338" s="50" t="n">
        <v>1</v>
      </c>
      <c r="Y338" s="50" t="n">
        <v>24</v>
      </c>
      <c r="Z338" s="50" t="n">
        <v>28.1</v>
      </c>
      <c r="AA338" s="50" t="n">
        <v>87</v>
      </c>
      <c r="AB338" s="50" t="n">
        <v>30.698</v>
      </c>
      <c r="AC338" s="50" t="n">
        <v>51</v>
      </c>
      <c r="AD338" s="50" t="n">
        <v>7</v>
      </c>
      <c r="AE338" s="50" t="n">
        <v>22</v>
      </c>
      <c r="AF338" s="50" t="n">
        <v>51</v>
      </c>
      <c r="AG338" s="50" t="n">
        <v>4441.5</v>
      </c>
      <c r="AH338" s="50" t="n">
        <v>16</v>
      </c>
      <c r="AI338" s="50" t="n">
        <v>141</v>
      </c>
      <c r="AJ338" s="50" t="n">
        <v>10668</v>
      </c>
      <c r="AK338" s="50" t="n">
        <v>83</v>
      </c>
    </row>
    <row r="339" customFormat="false" ht="15" hidden="false" customHeight="false" outlineLevel="0" collapsed="false">
      <c r="A339" s="50" t="s">
        <v>918</v>
      </c>
      <c r="B339" s="50" t="s">
        <v>114</v>
      </c>
      <c r="C339" s="50" t="s">
        <v>216</v>
      </c>
      <c r="D339" s="50" t="n">
        <v>681297</v>
      </c>
      <c r="E339" s="50" t="n">
        <v>7</v>
      </c>
      <c r="F339" s="50" t="s">
        <v>56</v>
      </c>
      <c r="G339" s="50" t="n">
        <v>219</v>
      </c>
      <c r="H339" s="50" t="n">
        <v>92</v>
      </c>
      <c r="I339" s="50" t="n">
        <v>29</v>
      </c>
      <c r="J339" s="50" t="n">
        <v>100</v>
      </c>
      <c r="K339" s="50" t="n">
        <v>58</v>
      </c>
      <c r="L339" s="50" t="n">
        <v>9</v>
      </c>
      <c r="M339" s="50" t="n">
        <v>118</v>
      </c>
      <c r="N339" s="50" t="n">
        <v>34</v>
      </c>
      <c r="O339" s="50" t="n">
        <v>-3.157</v>
      </c>
      <c r="P339" s="50" t="n">
        <v>50</v>
      </c>
      <c r="Q339" s="50" t="n">
        <v>39</v>
      </c>
      <c r="R339" s="50" t="n">
        <v>4</v>
      </c>
      <c r="S339" s="50" t="n">
        <v>0</v>
      </c>
      <c r="T339" s="50" t="n">
        <v>0</v>
      </c>
      <c r="U339" s="50" t="n">
        <v>0</v>
      </c>
      <c r="V339" s="50" t="n">
        <v>11</v>
      </c>
      <c r="W339" s="50" t="n">
        <v>0</v>
      </c>
      <c r="X339" s="50" t="n">
        <v>0</v>
      </c>
      <c r="Y339" s="50" t="n">
        <v>16</v>
      </c>
      <c r="Z339" s="50" t="n">
        <v>11.3</v>
      </c>
      <c r="AA339" s="50" t="n">
        <v>50</v>
      </c>
      <c r="AB339" s="50" t="n">
        <v>14.585</v>
      </c>
      <c r="AC339" s="50" t="n">
        <v>23</v>
      </c>
      <c r="AD339" s="50" t="n">
        <v>0</v>
      </c>
      <c r="AE339" s="50" t="n">
        <v>10</v>
      </c>
      <c r="AF339" s="50" t="n">
        <v>23</v>
      </c>
      <c r="AG339" s="50" t="n">
        <v>2028.2</v>
      </c>
      <c r="AH339" s="50" t="n">
        <v>6</v>
      </c>
      <c r="AI339" s="50" t="n">
        <v>79</v>
      </c>
      <c r="AJ339" s="50" t="n">
        <v>5864.5</v>
      </c>
      <c r="AK339" s="50" t="n">
        <v>34</v>
      </c>
    </row>
    <row r="340" customFormat="false" ht="15" hidden="false" customHeight="false" outlineLevel="0" collapsed="false">
      <c r="A340" s="50" t="s">
        <v>918</v>
      </c>
      <c r="B340" s="50" t="s">
        <v>114</v>
      </c>
      <c r="C340" s="50" t="s">
        <v>216</v>
      </c>
      <c r="D340" s="50" t="n">
        <v>681297</v>
      </c>
      <c r="E340" s="50" t="n">
        <v>8</v>
      </c>
      <c r="F340" s="50" t="s">
        <v>57</v>
      </c>
      <c r="G340" s="50" t="n">
        <v>294</v>
      </c>
      <c r="H340" s="50" t="n">
        <v>134</v>
      </c>
      <c r="I340" s="50" t="n">
        <v>34</v>
      </c>
      <c r="J340" s="50" t="n">
        <v>154</v>
      </c>
      <c r="K340" s="50" t="n">
        <v>90</v>
      </c>
      <c r="L340" s="50" t="n">
        <v>12</v>
      </c>
      <c r="M340" s="50" t="n">
        <v>140</v>
      </c>
      <c r="N340" s="50" t="n">
        <v>44</v>
      </c>
      <c r="O340" s="50" t="n">
        <v>1.204</v>
      </c>
      <c r="P340" s="50" t="n">
        <v>70</v>
      </c>
      <c r="Q340" s="50" t="n">
        <v>66</v>
      </c>
      <c r="R340" s="50" t="n">
        <v>18</v>
      </c>
      <c r="S340" s="50" t="n">
        <v>3</v>
      </c>
      <c r="T340" s="50" t="n">
        <v>0</v>
      </c>
      <c r="U340" s="50" t="n">
        <v>5</v>
      </c>
      <c r="V340" s="50" t="n">
        <v>3</v>
      </c>
      <c r="W340" s="50" t="n">
        <v>0</v>
      </c>
      <c r="X340" s="50" t="n">
        <v>1</v>
      </c>
      <c r="Y340" s="50" t="n">
        <v>21</v>
      </c>
      <c r="Z340" s="50" t="n">
        <v>24.85</v>
      </c>
      <c r="AA340" s="50" t="n">
        <v>70</v>
      </c>
      <c r="AB340" s="50" t="n">
        <v>24.335</v>
      </c>
      <c r="AC340" s="50" t="n">
        <v>46</v>
      </c>
      <c r="AD340" s="50" t="n">
        <v>6</v>
      </c>
      <c r="AE340" s="50" t="n">
        <v>24</v>
      </c>
      <c r="AF340" s="50" t="n">
        <v>46</v>
      </c>
      <c r="AG340" s="50" t="n">
        <v>4199.8</v>
      </c>
      <c r="AH340" s="50" t="n">
        <v>21</v>
      </c>
      <c r="AI340" s="50" t="n">
        <v>123</v>
      </c>
      <c r="AJ340" s="50" t="n">
        <v>9142.4</v>
      </c>
      <c r="AK340" s="50" t="n">
        <v>57</v>
      </c>
    </row>
    <row r="341" customFormat="false" ht="15" hidden="false" customHeight="false" outlineLevel="0" collapsed="false">
      <c r="A341" s="50" t="s">
        <v>918</v>
      </c>
      <c r="B341" s="50" t="s">
        <v>114</v>
      </c>
      <c r="C341" s="50" t="s">
        <v>216</v>
      </c>
      <c r="D341" s="50" t="n">
        <v>681297</v>
      </c>
      <c r="E341" s="50" t="n">
        <v>9</v>
      </c>
      <c r="F341" s="50" t="s">
        <v>58</v>
      </c>
      <c r="G341" s="50" t="n">
        <v>256</v>
      </c>
      <c r="H341" s="50" t="n">
        <v>118</v>
      </c>
      <c r="I341" s="50" t="n">
        <v>36</v>
      </c>
      <c r="J341" s="50" t="n">
        <v>120</v>
      </c>
      <c r="K341" s="50" t="n">
        <v>73</v>
      </c>
      <c r="L341" s="50" t="n">
        <v>12</v>
      </c>
      <c r="M341" s="50" t="n">
        <v>136</v>
      </c>
      <c r="N341" s="50" t="n">
        <v>45</v>
      </c>
      <c r="O341" s="50" t="n">
        <v>-0.968</v>
      </c>
      <c r="P341" s="50" t="n">
        <v>59</v>
      </c>
      <c r="Q341" s="50" t="n">
        <v>52</v>
      </c>
      <c r="R341" s="50" t="n">
        <v>13</v>
      </c>
      <c r="S341" s="50" t="n">
        <v>4</v>
      </c>
      <c r="T341" s="50" t="n">
        <v>0</v>
      </c>
      <c r="U341" s="50" t="n">
        <v>0</v>
      </c>
      <c r="V341" s="50" t="n">
        <v>7</v>
      </c>
      <c r="W341" s="50" t="n">
        <v>0</v>
      </c>
      <c r="X341" s="50" t="n">
        <v>0</v>
      </c>
      <c r="Y341" s="50" t="n">
        <v>22</v>
      </c>
      <c r="Z341" s="50" t="n">
        <v>18</v>
      </c>
      <c r="AA341" s="50" t="n">
        <v>59</v>
      </c>
      <c r="AB341" s="50" t="n">
        <v>15.526</v>
      </c>
      <c r="AC341" s="50" t="n">
        <v>30</v>
      </c>
      <c r="AD341" s="50" t="n">
        <v>0</v>
      </c>
      <c r="AE341" s="50" t="n">
        <v>14</v>
      </c>
      <c r="AF341" s="50" t="n">
        <v>30</v>
      </c>
      <c r="AG341" s="50" t="n">
        <v>2651.5</v>
      </c>
      <c r="AH341" s="50" t="n">
        <v>11</v>
      </c>
      <c r="AI341" s="50" t="n">
        <v>108</v>
      </c>
      <c r="AJ341" s="50" t="n">
        <v>7959</v>
      </c>
      <c r="AK341" s="50" t="n">
        <v>47</v>
      </c>
    </row>
    <row r="342" customFormat="false" ht="15" hidden="false" customHeight="false" outlineLevel="0" collapsed="false">
      <c r="A342" s="50" t="s">
        <v>919</v>
      </c>
      <c r="B342" s="50" t="s">
        <v>114</v>
      </c>
      <c r="C342" s="50" t="s">
        <v>217</v>
      </c>
      <c r="D342" s="50" t="n">
        <v>687637</v>
      </c>
      <c r="E342" s="50" t="n">
        <v>4</v>
      </c>
      <c r="F342" s="50" t="s">
        <v>53</v>
      </c>
      <c r="G342" s="50" t="n">
        <v>366</v>
      </c>
      <c r="H342" s="50" t="n">
        <v>165</v>
      </c>
      <c r="I342" s="50" t="n">
        <v>34</v>
      </c>
      <c r="J342" s="50" t="n">
        <v>181</v>
      </c>
      <c r="K342" s="50" t="n">
        <v>121</v>
      </c>
      <c r="L342" s="50" t="n">
        <v>16</v>
      </c>
      <c r="M342" s="50" t="n">
        <v>185</v>
      </c>
      <c r="N342" s="50" t="n">
        <v>44</v>
      </c>
      <c r="O342" s="50" t="n">
        <v>-0.069</v>
      </c>
      <c r="P342" s="50" t="n">
        <v>90</v>
      </c>
      <c r="Q342" s="50" t="n">
        <v>79</v>
      </c>
      <c r="R342" s="50" t="n">
        <v>18</v>
      </c>
      <c r="S342" s="50" t="n">
        <v>3</v>
      </c>
      <c r="T342" s="50" t="n">
        <v>0</v>
      </c>
      <c r="U342" s="50" t="n">
        <v>2</v>
      </c>
      <c r="V342" s="50" t="n">
        <v>9</v>
      </c>
      <c r="W342" s="50" t="n">
        <v>0</v>
      </c>
      <c r="X342" s="50" t="n">
        <v>1</v>
      </c>
      <c r="Y342" s="50" t="n">
        <v>21</v>
      </c>
      <c r="Z342" s="50" t="n">
        <v>25.75</v>
      </c>
      <c r="AA342" s="50" t="n">
        <v>89</v>
      </c>
      <c r="AB342" s="50" t="n">
        <v>26.834</v>
      </c>
      <c r="AC342" s="50" t="n">
        <v>60</v>
      </c>
      <c r="AD342" s="50" t="n">
        <v>4</v>
      </c>
      <c r="AE342" s="50" t="n">
        <v>24</v>
      </c>
      <c r="AF342" s="50" t="n">
        <v>60</v>
      </c>
      <c r="AG342" s="50" t="n">
        <v>5177.9</v>
      </c>
      <c r="AH342" s="50" t="n">
        <v>19</v>
      </c>
      <c r="AI342" s="50" t="n">
        <v>145</v>
      </c>
      <c r="AJ342" s="50" t="n">
        <v>10413.7</v>
      </c>
      <c r="AK342" s="50" t="n">
        <v>25</v>
      </c>
    </row>
    <row r="343" customFormat="false" ht="15" hidden="false" customHeight="false" outlineLevel="0" collapsed="false">
      <c r="A343" s="50" t="s">
        <v>919</v>
      </c>
      <c r="B343" s="50" t="s">
        <v>114</v>
      </c>
      <c r="C343" s="50" t="s">
        <v>217</v>
      </c>
      <c r="D343" s="50" t="n">
        <v>687637</v>
      </c>
      <c r="E343" s="50" t="n">
        <v>5</v>
      </c>
      <c r="F343" s="50" t="s">
        <v>54</v>
      </c>
      <c r="G343" s="50" t="n">
        <v>133</v>
      </c>
      <c r="H343" s="50" t="n">
        <v>57</v>
      </c>
      <c r="I343" s="50" t="n">
        <v>11</v>
      </c>
      <c r="J343" s="50" t="n">
        <v>67</v>
      </c>
      <c r="K343" s="50" t="n">
        <v>41</v>
      </c>
      <c r="L343" s="50" t="n">
        <v>4</v>
      </c>
      <c r="M343" s="50" t="n">
        <v>66</v>
      </c>
      <c r="N343" s="50" t="n">
        <v>16</v>
      </c>
      <c r="O343" s="50" t="n">
        <v>1.42</v>
      </c>
      <c r="P343" s="50" t="n">
        <v>29</v>
      </c>
      <c r="Q343" s="50" t="n">
        <v>24</v>
      </c>
      <c r="R343" s="50" t="n">
        <v>7</v>
      </c>
      <c r="S343" s="50" t="n">
        <v>4</v>
      </c>
      <c r="T343" s="50" t="n">
        <v>0</v>
      </c>
      <c r="U343" s="50" t="n">
        <v>0</v>
      </c>
      <c r="V343" s="50" t="n">
        <v>5</v>
      </c>
      <c r="W343" s="50" t="n">
        <v>0</v>
      </c>
      <c r="X343" s="50" t="n">
        <v>0</v>
      </c>
      <c r="Y343" s="50" t="n">
        <v>7</v>
      </c>
      <c r="Z343" s="50" t="n">
        <v>11.2</v>
      </c>
      <c r="AA343" s="50" t="n">
        <v>29</v>
      </c>
      <c r="AB343" s="50" t="n">
        <v>9.477</v>
      </c>
      <c r="AC343" s="50" t="n">
        <v>17</v>
      </c>
      <c r="AD343" s="50" t="n">
        <v>0</v>
      </c>
      <c r="AE343" s="50" t="n">
        <v>6</v>
      </c>
      <c r="AF343" s="50" t="n">
        <v>17</v>
      </c>
      <c r="AG343" s="50" t="n">
        <v>1482.9</v>
      </c>
      <c r="AH343" s="50" t="n">
        <v>8</v>
      </c>
      <c r="AI343" s="50" t="n">
        <v>50</v>
      </c>
      <c r="AJ343" s="50" t="n">
        <v>3536.7</v>
      </c>
      <c r="AK343" s="50" t="n">
        <v>4</v>
      </c>
    </row>
    <row r="344" customFormat="false" ht="15" hidden="false" customHeight="false" outlineLevel="0" collapsed="false">
      <c r="A344" s="50" t="s">
        <v>919</v>
      </c>
      <c r="B344" s="50" t="s">
        <v>114</v>
      </c>
      <c r="C344" s="50" t="s">
        <v>217</v>
      </c>
      <c r="D344" s="50" t="n">
        <v>687637</v>
      </c>
      <c r="E344" s="50" t="n">
        <v>6</v>
      </c>
      <c r="F344" s="50" t="s">
        <v>55</v>
      </c>
      <c r="G344" s="50" t="n">
        <v>55</v>
      </c>
      <c r="H344" s="50" t="n">
        <v>25</v>
      </c>
      <c r="I344" s="50" t="n">
        <v>7</v>
      </c>
      <c r="J344" s="50" t="n">
        <v>30</v>
      </c>
      <c r="K344" s="50" t="n">
        <v>19</v>
      </c>
      <c r="L344" s="50" t="n">
        <v>4</v>
      </c>
      <c r="M344" s="50" t="n">
        <v>25</v>
      </c>
      <c r="N344" s="50" t="n">
        <v>6</v>
      </c>
      <c r="O344" s="50" t="n">
        <v>-0.985</v>
      </c>
      <c r="P344" s="50" t="n">
        <v>11</v>
      </c>
      <c r="Q344" s="50" t="n">
        <v>10</v>
      </c>
      <c r="R344" s="50" t="n">
        <v>1</v>
      </c>
      <c r="S344" s="50" t="n">
        <v>1</v>
      </c>
      <c r="T344" s="50" t="n">
        <v>0</v>
      </c>
      <c r="U344" s="50" t="n">
        <v>0</v>
      </c>
      <c r="V344" s="50" t="n">
        <v>1</v>
      </c>
      <c r="W344" s="50" t="n">
        <v>0</v>
      </c>
      <c r="X344" s="50" t="n">
        <v>0</v>
      </c>
      <c r="Y344" s="50" t="n">
        <v>5</v>
      </c>
      <c r="Z344" s="50" t="n">
        <v>1.95</v>
      </c>
      <c r="AA344" s="50" t="n">
        <v>11</v>
      </c>
      <c r="AB344" s="50" t="n">
        <v>2.555</v>
      </c>
      <c r="AC344" s="50" t="n">
        <v>5</v>
      </c>
      <c r="AD344" s="50" t="n">
        <v>1</v>
      </c>
      <c r="AE344" s="50" t="n">
        <v>2</v>
      </c>
      <c r="AF344" s="50" t="n">
        <v>5</v>
      </c>
      <c r="AG344" s="50" t="n">
        <v>441.1</v>
      </c>
      <c r="AH344" s="50" t="n">
        <v>2</v>
      </c>
      <c r="AI344" s="50" t="n">
        <v>25</v>
      </c>
      <c r="AJ344" s="50" t="n">
        <v>1807.5</v>
      </c>
      <c r="AK344" s="50" t="n">
        <v>6</v>
      </c>
    </row>
    <row r="345" customFormat="false" ht="15" hidden="false" customHeight="false" outlineLevel="0" collapsed="false">
      <c r="A345" s="50" t="s">
        <v>919</v>
      </c>
      <c r="B345" s="50" t="s">
        <v>114</v>
      </c>
      <c r="C345" s="50" t="s">
        <v>217</v>
      </c>
      <c r="D345" s="50" t="n">
        <v>687637</v>
      </c>
      <c r="E345" s="50" t="n">
        <v>7</v>
      </c>
      <c r="F345" s="50" t="s">
        <v>56</v>
      </c>
      <c r="G345" s="50" t="n">
        <v>266</v>
      </c>
      <c r="H345" s="50" t="n">
        <v>103</v>
      </c>
      <c r="I345" s="50" t="n">
        <v>22</v>
      </c>
      <c r="J345" s="50" t="n">
        <v>126</v>
      </c>
      <c r="K345" s="50" t="n">
        <v>77</v>
      </c>
      <c r="L345" s="50" t="n">
        <v>9</v>
      </c>
      <c r="M345" s="50" t="n">
        <v>140</v>
      </c>
      <c r="N345" s="50" t="n">
        <v>26</v>
      </c>
      <c r="O345" s="50" t="n">
        <v>0.595</v>
      </c>
      <c r="P345" s="50" t="n">
        <v>63</v>
      </c>
      <c r="Q345" s="50" t="n">
        <v>56</v>
      </c>
      <c r="R345" s="50" t="n">
        <v>15</v>
      </c>
      <c r="S345" s="50" t="n">
        <v>4</v>
      </c>
      <c r="T345" s="50" t="n">
        <v>0</v>
      </c>
      <c r="U345" s="50" t="n">
        <v>0</v>
      </c>
      <c r="V345" s="50" t="n">
        <v>5</v>
      </c>
      <c r="W345" s="50" t="n">
        <v>2</v>
      </c>
      <c r="X345" s="50" t="n">
        <v>0</v>
      </c>
      <c r="Y345" s="50" t="n">
        <v>11</v>
      </c>
      <c r="Z345" s="50" t="n">
        <v>19.8</v>
      </c>
      <c r="AA345" s="50" t="n">
        <v>62</v>
      </c>
      <c r="AB345" s="50" t="n">
        <v>21.567</v>
      </c>
      <c r="AC345" s="50" t="n">
        <v>45</v>
      </c>
      <c r="AD345" s="50" t="n">
        <v>2</v>
      </c>
      <c r="AE345" s="50" t="n">
        <v>18</v>
      </c>
      <c r="AF345" s="50" t="n">
        <v>44</v>
      </c>
      <c r="AG345" s="50" t="n">
        <v>4008.5</v>
      </c>
      <c r="AH345" s="50" t="n">
        <v>21</v>
      </c>
      <c r="AI345" s="50" t="n">
        <v>95</v>
      </c>
      <c r="AJ345" s="50" t="n">
        <v>6966.1</v>
      </c>
      <c r="AK345" s="50" t="n">
        <v>29</v>
      </c>
    </row>
    <row r="346" customFormat="false" ht="15" hidden="false" customHeight="false" outlineLevel="0" collapsed="false">
      <c r="A346" s="50" t="s">
        <v>919</v>
      </c>
      <c r="B346" s="50" t="s">
        <v>114</v>
      </c>
      <c r="C346" s="50" t="s">
        <v>217</v>
      </c>
      <c r="D346" s="50" t="n">
        <v>687637</v>
      </c>
      <c r="E346" s="50" t="n">
        <v>8</v>
      </c>
      <c r="F346" s="50" t="s">
        <v>57</v>
      </c>
      <c r="G346" s="50" t="n">
        <v>334</v>
      </c>
      <c r="H346" s="50" t="n">
        <v>127</v>
      </c>
      <c r="I346" s="50" t="n">
        <v>27</v>
      </c>
      <c r="J346" s="50" t="n">
        <v>161</v>
      </c>
      <c r="K346" s="50" t="n">
        <v>82</v>
      </c>
      <c r="L346" s="50" t="n">
        <v>10</v>
      </c>
      <c r="M346" s="50" t="n">
        <v>169</v>
      </c>
      <c r="N346" s="50" t="n">
        <v>45</v>
      </c>
      <c r="O346" s="50" t="n">
        <v>2.576</v>
      </c>
      <c r="P346" s="50" t="n">
        <v>80</v>
      </c>
      <c r="Q346" s="50" t="n">
        <v>72</v>
      </c>
      <c r="R346" s="50" t="n">
        <v>19</v>
      </c>
      <c r="S346" s="50" t="n">
        <v>4</v>
      </c>
      <c r="T346" s="50" t="n">
        <v>0</v>
      </c>
      <c r="U346" s="50" t="n">
        <v>4</v>
      </c>
      <c r="V346" s="50" t="n">
        <v>8</v>
      </c>
      <c r="W346" s="50" t="n">
        <v>0</v>
      </c>
      <c r="X346" s="50" t="n">
        <v>0</v>
      </c>
      <c r="Y346" s="50" t="n">
        <v>26</v>
      </c>
      <c r="Z346" s="50" t="n">
        <v>27.8</v>
      </c>
      <c r="AA346" s="50" t="n">
        <v>79</v>
      </c>
      <c r="AB346" s="50" t="n">
        <v>22.587</v>
      </c>
      <c r="AC346" s="50" t="n">
        <v>46</v>
      </c>
      <c r="AD346" s="50" t="n">
        <v>6</v>
      </c>
      <c r="AE346" s="50" t="n">
        <v>18</v>
      </c>
      <c r="AF346" s="50" t="n">
        <v>46</v>
      </c>
      <c r="AG346" s="50" t="n">
        <v>4027.7</v>
      </c>
      <c r="AH346" s="50" t="n">
        <v>19</v>
      </c>
      <c r="AI346" s="50" t="n">
        <v>114</v>
      </c>
      <c r="AJ346" s="50" t="n">
        <v>8327</v>
      </c>
      <c r="AK346" s="50" t="n">
        <v>29</v>
      </c>
    </row>
    <row r="347" customFormat="false" ht="15" hidden="false" customHeight="false" outlineLevel="0" collapsed="false">
      <c r="A347" s="50" t="s">
        <v>919</v>
      </c>
      <c r="B347" s="50" t="s">
        <v>114</v>
      </c>
      <c r="C347" s="50" t="s">
        <v>217</v>
      </c>
      <c r="D347" s="50" t="n">
        <v>687637</v>
      </c>
      <c r="E347" s="50" t="n">
        <v>9</v>
      </c>
      <c r="F347" s="50" t="s">
        <v>58</v>
      </c>
      <c r="G347" s="50" t="n">
        <v>353</v>
      </c>
      <c r="H347" s="50" t="n">
        <v>155</v>
      </c>
      <c r="I347" s="50" t="n">
        <v>42</v>
      </c>
      <c r="J347" s="50" t="n">
        <v>182</v>
      </c>
      <c r="K347" s="50" t="n">
        <v>112</v>
      </c>
      <c r="L347" s="50" t="n">
        <v>22</v>
      </c>
      <c r="M347" s="50" t="n">
        <v>171</v>
      </c>
      <c r="N347" s="50" t="n">
        <v>43</v>
      </c>
      <c r="O347" s="50" t="n">
        <v>-6.303</v>
      </c>
      <c r="P347" s="50" t="n">
        <v>90</v>
      </c>
      <c r="Q347" s="50" t="n">
        <v>83</v>
      </c>
      <c r="R347" s="50" t="n">
        <v>14</v>
      </c>
      <c r="S347" s="50" t="n">
        <v>4</v>
      </c>
      <c r="T347" s="50" t="n">
        <v>0</v>
      </c>
      <c r="U347" s="50" t="n">
        <v>3</v>
      </c>
      <c r="V347" s="50" t="n">
        <v>7</v>
      </c>
      <c r="W347" s="50" t="n">
        <v>0</v>
      </c>
      <c r="X347" s="50" t="n">
        <v>0</v>
      </c>
      <c r="Y347" s="50" t="n">
        <v>29</v>
      </c>
      <c r="Z347" s="50" t="n">
        <v>22.2</v>
      </c>
      <c r="AA347" s="50" t="n">
        <v>90</v>
      </c>
      <c r="AB347" s="50" t="n">
        <v>23.186</v>
      </c>
      <c r="AC347" s="50" t="n">
        <v>54</v>
      </c>
      <c r="AD347" s="50" t="n">
        <v>6</v>
      </c>
      <c r="AE347" s="50" t="n">
        <v>19</v>
      </c>
      <c r="AF347" s="50" t="n">
        <v>54</v>
      </c>
      <c r="AG347" s="50" t="n">
        <v>4630.1</v>
      </c>
      <c r="AH347" s="50" t="n">
        <v>21</v>
      </c>
      <c r="AI347" s="50" t="n">
        <v>130</v>
      </c>
      <c r="AJ347" s="50" t="n">
        <v>9471.9</v>
      </c>
      <c r="AK347" s="50" t="n">
        <v>29</v>
      </c>
    </row>
    <row r="348" customFormat="false" ht="15" hidden="false" customHeight="false" outlineLevel="0" collapsed="false">
      <c r="A348" s="50" t="s">
        <v>920</v>
      </c>
      <c r="B348" s="50" t="s">
        <v>114</v>
      </c>
      <c r="C348" s="50" t="s">
        <v>218</v>
      </c>
      <c r="D348" s="50" t="n">
        <v>702616</v>
      </c>
      <c r="E348" s="50" t="n">
        <v>5</v>
      </c>
      <c r="F348" s="50" t="s">
        <v>54</v>
      </c>
      <c r="G348" s="50" t="n">
        <v>159</v>
      </c>
      <c r="H348" s="50" t="n">
        <v>66</v>
      </c>
      <c r="I348" s="50" t="n">
        <v>21</v>
      </c>
      <c r="J348" s="50" t="n">
        <v>74</v>
      </c>
      <c r="K348" s="50" t="n">
        <v>47</v>
      </c>
      <c r="L348" s="50" t="n">
        <v>12</v>
      </c>
      <c r="M348" s="50" t="n">
        <v>85</v>
      </c>
      <c r="N348" s="50" t="n">
        <v>19</v>
      </c>
      <c r="O348" s="50" t="n">
        <v>0.767</v>
      </c>
      <c r="P348" s="50" t="n">
        <v>39</v>
      </c>
      <c r="Q348" s="50" t="n">
        <v>33</v>
      </c>
      <c r="R348" s="50" t="n">
        <v>8</v>
      </c>
      <c r="S348" s="50" t="n">
        <v>0</v>
      </c>
      <c r="T348" s="50" t="n">
        <v>0</v>
      </c>
      <c r="U348" s="50" t="n">
        <v>2</v>
      </c>
      <c r="V348" s="50" t="n">
        <v>5</v>
      </c>
      <c r="W348" s="50" t="n">
        <v>0</v>
      </c>
      <c r="X348" s="50" t="n">
        <v>1</v>
      </c>
      <c r="Y348" s="50" t="n">
        <v>10</v>
      </c>
      <c r="Z348" s="50" t="n">
        <v>12.9</v>
      </c>
      <c r="AA348" s="50" t="n">
        <v>39</v>
      </c>
      <c r="AB348" s="50" t="n">
        <v>12.438</v>
      </c>
      <c r="AC348" s="50" t="n">
        <v>24</v>
      </c>
      <c r="AD348" s="50" t="n">
        <v>2</v>
      </c>
      <c r="AE348" s="50" t="n">
        <v>9</v>
      </c>
      <c r="AF348" s="50" t="n">
        <v>24</v>
      </c>
      <c r="AG348" s="50" t="n">
        <v>2145</v>
      </c>
      <c r="AH348" s="50" t="n">
        <v>9</v>
      </c>
      <c r="AI348" s="50" t="n">
        <v>62</v>
      </c>
      <c r="AJ348" s="50" t="n">
        <v>4377</v>
      </c>
      <c r="AK348" s="50" t="n">
        <v>5</v>
      </c>
    </row>
    <row r="349" customFormat="false" ht="15" hidden="false" customHeight="false" outlineLevel="0" collapsed="false">
      <c r="A349" s="50" t="s">
        <v>920</v>
      </c>
      <c r="B349" s="50" t="s">
        <v>114</v>
      </c>
      <c r="C349" s="50" t="s">
        <v>218</v>
      </c>
      <c r="D349" s="50" t="n">
        <v>702616</v>
      </c>
      <c r="E349" s="50" t="n">
        <v>6</v>
      </c>
      <c r="F349" s="50" t="s">
        <v>55</v>
      </c>
      <c r="G349" s="50" t="n">
        <v>285</v>
      </c>
      <c r="H349" s="50" t="n">
        <v>136</v>
      </c>
      <c r="I349" s="50" t="n">
        <v>39</v>
      </c>
      <c r="J349" s="50" t="n">
        <v>139</v>
      </c>
      <c r="K349" s="50" t="n">
        <v>94</v>
      </c>
      <c r="L349" s="50" t="n">
        <v>16</v>
      </c>
      <c r="M349" s="50" t="n">
        <v>146</v>
      </c>
      <c r="N349" s="50" t="n">
        <v>42</v>
      </c>
      <c r="O349" s="50" t="n">
        <v>-2.043</v>
      </c>
      <c r="P349" s="50" t="n">
        <v>75</v>
      </c>
      <c r="Q349" s="50" t="n">
        <v>67</v>
      </c>
      <c r="R349" s="50" t="n">
        <v>12</v>
      </c>
      <c r="S349" s="50" t="n">
        <v>2</v>
      </c>
      <c r="T349" s="50" t="n">
        <v>1</v>
      </c>
      <c r="U349" s="50" t="n">
        <v>3</v>
      </c>
      <c r="V349" s="50" t="n">
        <v>7</v>
      </c>
      <c r="W349" s="50" t="n">
        <v>0</v>
      </c>
      <c r="X349" s="50" t="n">
        <v>1</v>
      </c>
      <c r="Y349" s="50" t="n">
        <v>23</v>
      </c>
      <c r="Z349" s="50" t="n">
        <v>20.4</v>
      </c>
      <c r="AA349" s="50" t="n">
        <v>75</v>
      </c>
      <c r="AB349" s="50" t="n">
        <v>21.948</v>
      </c>
      <c r="AC349" s="50" t="n">
        <v>45</v>
      </c>
      <c r="AD349" s="50" t="n">
        <v>7</v>
      </c>
      <c r="AE349" s="50" t="n">
        <v>19</v>
      </c>
      <c r="AF349" s="50" t="n">
        <v>45</v>
      </c>
      <c r="AG349" s="50" t="n">
        <v>3932.8</v>
      </c>
      <c r="AH349" s="50" t="n">
        <v>20</v>
      </c>
      <c r="AI349" s="50" t="n">
        <v>113</v>
      </c>
      <c r="AJ349" s="50" t="n">
        <v>7954.1</v>
      </c>
      <c r="AK349" s="50" t="n">
        <v>8</v>
      </c>
    </row>
    <row r="350" customFormat="false" ht="15" hidden="false" customHeight="false" outlineLevel="0" collapsed="false">
      <c r="A350" s="50" t="s">
        <v>920</v>
      </c>
      <c r="B350" s="50" t="s">
        <v>114</v>
      </c>
      <c r="C350" s="50" t="s">
        <v>218</v>
      </c>
      <c r="D350" s="50" t="n">
        <v>702616</v>
      </c>
      <c r="E350" s="50" t="n">
        <v>7</v>
      </c>
      <c r="F350" s="50" t="s">
        <v>56</v>
      </c>
      <c r="G350" s="50" t="n">
        <v>290</v>
      </c>
      <c r="H350" s="50" t="n">
        <v>114</v>
      </c>
      <c r="I350" s="50" t="n">
        <v>24</v>
      </c>
      <c r="J350" s="50" t="n">
        <v>134</v>
      </c>
      <c r="K350" s="50" t="n">
        <v>86</v>
      </c>
      <c r="L350" s="50" t="n">
        <v>13</v>
      </c>
      <c r="M350" s="50" t="n">
        <v>152</v>
      </c>
      <c r="N350" s="50" t="n">
        <v>28</v>
      </c>
      <c r="O350" s="50" t="n">
        <v>5.287</v>
      </c>
      <c r="P350" s="50" t="n">
        <v>74</v>
      </c>
      <c r="Q350" s="50" t="n">
        <v>57</v>
      </c>
      <c r="R350" s="50" t="n">
        <v>21</v>
      </c>
      <c r="S350" s="50" t="n">
        <v>3</v>
      </c>
      <c r="T350" s="50" t="n">
        <v>0</v>
      </c>
      <c r="U350" s="50" t="n">
        <v>0</v>
      </c>
      <c r="V350" s="50" t="n">
        <v>16</v>
      </c>
      <c r="W350" s="50" t="n">
        <v>0</v>
      </c>
      <c r="X350" s="50" t="n">
        <v>1</v>
      </c>
      <c r="Y350" s="50" t="n">
        <v>11</v>
      </c>
      <c r="Z350" s="50" t="n">
        <v>30.45</v>
      </c>
      <c r="AA350" s="50" t="n">
        <v>73</v>
      </c>
      <c r="AB350" s="50" t="n">
        <v>27.683</v>
      </c>
      <c r="AC350" s="50" t="n">
        <v>47</v>
      </c>
      <c r="AD350" s="50" t="n">
        <v>0</v>
      </c>
      <c r="AE350" s="50" t="n">
        <v>15</v>
      </c>
      <c r="AF350" s="50" t="n">
        <v>47</v>
      </c>
      <c r="AG350" s="50" t="n">
        <v>4102.9</v>
      </c>
      <c r="AH350" s="50" t="n">
        <v>18</v>
      </c>
      <c r="AI350" s="50" t="n">
        <v>104</v>
      </c>
      <c r="AJ350" s="50" t="n">
        <v>7380.6</v>
      </c>
      <c r="AK350" s="50" t="n">
        <v>7</v>
      </c>
    </row>
    <row r="351" customFormat="false" ht="15" hidden="false" customHeight="false" outlineLevel="0" collapsed="false">
      <c r="A351" s="50" t="s">
        <v>920</v>
      </c>
      <c r="B351" s="50" t="s">
        <v>114</v>
      </c>
      <c r="C351" s="50" t="s">
        <v>218</v>
      </c>
      <c r="D351" s="50" t="n">
        <v>702616</v>
      </c>
      <c r="E351" s="50" t="n">
        <v>8</v>
      </c>
      <c r="F351" s="50" t="s">
        <v>57</v>
      </c>
      <c r="G351" s="50" t="n">
        <v>428</v>
      </c>
      <c r="H351" s="50" t="n">
        <v>198</v>
      </c>
      <c r="I351" s="50" t="n">
        <v>42</v>
      </c>
      <c r="J351" s="50" t="n">
        <v>212</v>
      </c>
      <c r="K351" s="50" t="n">
        <v>134</v>
      </c>
      <c r="L351" s="50" t="n">
        <v>16</v>
      </c>
      <c r="M351" s="50" t="n">
        <v>212</v>
      </c>
      <c r="N351" s="50" t="n">
        <v>64</v>
      </c>
      <c r="O351" s="50" t="n">
        <v>-8.223</v>
      </c>
      <c r="P351" s="50" t="n">
        <v>116</v>
      </c>
      <c r="Q351" s="50" t="n">
        <v>108</v>
      </c>
      <c r="R351" s="50" t="n">
        <v>20</v>
      </c>
      <c r="S351" s="50" t="n">
        <v>6</v>
      </c>
      <c r="T351" s="50" t="n">
        <v>0</v>
      </c>
      <c r="U351" s="50" t="n">
        <v>1</v>
      </c>
      <c r="V351" s="50" t="n">
        <v>6</v>
      </c>
      <c r="W351" s="50" t="n">
        <v>0</v>
      </c>
      <c r="X351" s="50" t="n">
        <v>1</v>
      </c>
      <c r="Y351" s="50" t="n">
        <v>26</v>
      </c>
      <c r="Z351" s="50" t="n">
        <v>24.7</v>
      </c>
      <c r="AA351" s="50" t="n">
        <v>114</v>
      </c>
      <c r="AB351" s="50" t="n">
        <v>29.417</v>
      </c>
      <c r="AC351" s="50" t="n">
        <v>84</v>
      </c>
      <c r="AD351" s="50" t="n">
        <v>4</v>
      </c>
      <c r="AE351" s="50" t="n">
        <v>25</v>
      </c>
      <c r="AF351" s="50" t="n">
        <v>84</v>
      </c>
      <c r="AG351" s="50" t="n">
        <v>7113.1</v>
      </c>
      <c r="AH351" s="50" t="n">
        <v>30</v>
      </c>
      <c r="AI351" s="50" t="n">
        <v>178</v>
      </c>
      <c r="AJ351" s="50" t="n">
        <v>12565.3</v>
      </c>
      <c r="AK351" s="50" t="n">
        <v>10</v>
      </c>
    </row>
    <row r="352" customFormat="false" ht="15" hidden="false" customHeight="false" outlineLevel="0" collapsed="false">
      <c r="A352" s="50" t="s">
        <v>920</v>
      </c>
      <c r="B352" s="50" t="s">
        <v>114</v>
      </c>
      <c r="C352" s="50" t="s">
        <v>218</v>
      </c>
      <c r="D352" s="50" t="n">
        <v>702616</v>
      </c>
      <c r="E352" s="50" t="n">
        <v>9</v>
      </c>
      <c r="F352" s="50" t="s">
        <v>58</v>
      </c>
      <c r="G352" s="50" t="n">
        <v>186</v>
      </c>
      <c r="H352" s="50" t="n">
        <v>89</v>
      </c>
      <c r="I352" s="50" t="n">
        <v>16</v>
      </c>
      <c r="J352" s="50" t="n">
        <v>91</v>
      </c>
      <c r="K352" s="50" t="n">
        <v>57</v>
      </c>
      <c r="L352" s="50" t="n">
        <v>2</v>
      </c>
      <c r="M352" s="50" t="n">
        <v>95</v>
      </c>
      <c r="N352" s="50" t="n">
        <v>32</v>
      </c>
      <c r="O352" s="50" t="n">
        <v>-3.042</v>
      </c>
      <c r="P352" s="50" t="n">
        <v>50</v>
      </c>
      <c r="Q352" s="50" t="n">
        <v>50</v>
      </c>
      <c r="R352" s="50" t="n">
        <v>11</v>
      </c>
      <c r="S352" s="50" t="n">
        <v>1</v>
      </c>
      <c r="T352" s="50" t="n">
        <v>0</v>
      </c>
      <c r="U352" s="50" t="n">
        <v>1</v>
      </c>
      <c r="V352" s="50" t="n">
        <v>0</v>
      </c>
      <c r="W352" s="50" t="n">
        <v>0</v>
      </c>
      <c r="X352" s="50" t="n">
        <v>0</v>
      </c>
      <c r="Y352" s="50" t="n">
        <v>14</v>
      </c>
      <c r="Z352" s="50" t="n">
        <v>11.35</v>
      </c>
      <c r="AA352" s="50" t="n">
        <v>50</v>
      </c>
      <c r="AB352" s="50" t="n">
        <v>11.214</v>
      </c>
      <c r="AC352" s="50" t="n">
        <v>36</v>
      </c>
      <c r="AD352" s="50" t="n">
        <v>2</v>
      </c>
      <c r="AE352" s="50" t="n">
        <v>10</v>
      </c>
      <c r="AF352" s="50" t="n">
        <v>36</v>
      </c>
      <c r="AG352" s="50" t="n">
        <v>3142.6</v>
      </c>
      <c r="AH352" s="50" t="n">
        <v>14</v>
      </c>
      <c r="AI352" s="50" t="n">
        <v>74</v>
      </c>
      <c r="AJ352" s="50" t="n">
        <v>5197.3</v>
      </c>
      <c r="AK352" s="50" t="n">
        <v>6</v>
      </c>
    </row>
    <row r="353" customFormat="false" ht="15" hidden="false" customHeight="false" outlineLevel="0" collapsed="false">
      <c r="A353" s="50" t="s">
        <v>921</v>
      </c>
      <c r="B353" s="50" t="s">
        <v>114</v>
      </c>
      <c r="C353" s="50" t="s">
        <v>219</v>
      </c>
      <c r="D353" s="50" t="n">
        <v>669236</v>
      </c>
      <c r="E353" s="50" t="n">
        <v>4</v>
      </c>
      <c r="F353" s="50" t="s">
        <v>53</v>
      </c>
      <c r="G353" s="50" t="n">
        <v>333</v>
      </c>
      <c r="H353" s="50" t="n">
        <v>206</v>
      </c>
      <c r="I353" s="50" t="n">
        <v>56</v>
      </c>
      <c r="J353" s="50" t="n">
        <v>175</v>
      </c>
      <c r="K353" s="50" t="n">
        <v>141</v>
      </c>
      <c r="L353" s="50" t="n">
        <v>23</v>
      </c>
      <c r="M353" s="50" t="n">
        <v>157</v>
      </c>
      <c r="N353" s="50" t="n">
        <v>65</v>
      </c>
      <c r="O353" s="50" t="n">
        <v>0.744</v>
      </c>
      <c r="P353" s="50" t="n">
        <v>104</v>
      </c>
      <c r="Q353" s="50" t="n">
        <v>100</v>
      </c>
      <c r="R353" s="50" t="n">
        <v>27</v>
      </c>
      <c r="S353" s="50" t="n">
        <v>3</v>
      </c>
      <c r="T353" s="50" t="n">
        <v>0</v>
      </c>
      <c r="U353" s="50" t="n">
        <v>6</v>
      </c>
      <c r="V353" s="50" t="n">
        <v>2</v>
      </c>
      <c r="W353" s="50" t="n">
        <v>1</v>
      </c>
      <c r="X353" s="50" t="n">
        <v>1</v>
      </c>
      <c r="Y353" s="50" t="n">
        <v>24</v>
      </c>
      <c r="Z353" s="50" t="n">
        <v>34.05</v>
      </c>
      <c r="AA353" s="50" t="n">
        <v>103</v>
      </c>
      <c r="AB353" s="50" t="n">
        <v>31.866</v>
      </c>
      <c r="AC353" s="50" t="n">
        <v>77</v>
      </c>
      <c r="AD353" s="50" t="n">
        <v>7</v>
      </c>
      <c r="AE353" s="50" t="n">
        <v>27</v>
      </c>
      <c r="AF353" s="50" t="n">
        <v>76</v>
      </c>
      <c r="AG353" s="50" t="n">
        <v>6731.5</v>
      </c>
      <c r="AH353" s="50" t="n">
        <v>27</v>
      </c>
      <c r="AI353" s="50" t="n">
        <v>185</v>
      </c>
      <c r="AJ353" s="50" t="n">
        <v>13483.4</v>
      </c>
      <c r="AK353" s="50" t="n">
        <v>54</v>
      </c>
    </row>
    <row r="354" customFormat="false" ht="15" hidden="false" customHeight="false" outlineLevel="0" collapsed="false">
      <c r="A354" s="50" t="s">
        <v>921</v>
      </c>
      <c r="B354" s="50" t="s">
        <v>114</v>
      </c>
      <c r="C354" s="50" t="s">
        <v>219</v>
      </c>
      <c r="D354" s="50" t="n">
        <v>669236</v>
      </c>
      <c r="E354" s="50" t="n">
        <v>5</v>
      </c>
      <c r="F354" s="50" t="s">
        <v>54</v>
      </c>
      <c r="G354" s="50" t="n">
        <v>258</v>
      </c>
      <c r="H354" s="50" t="n">
        <v>142</v>
      </c>
      <c r="I354" s="50" t="n">
        <v>27</v>
      </c>
      <c r="J354" s="50" t="n">
        <v>134</v>
      </c>
      <c r="K354" s="50" t="n">
        <v>102</v>
      </c>
      <c r="L354" s="50" t="n">
        <v>14</v>
      </c>
      <c r="M354" s="50" t="n">
        <v>123</v>
      </c>
      <c r="N354" s="50" t="n">
        <v>40</v>
      </c>
      <c r="O354" s="50" t="n">
        <v>-4.931</v>
      </c>
      <c r="P354" s="50" t="n">
        <v>70</v>
      </c>
      <c r="Q354" s="50" t="n">
        <v>67</v>
      </c>
      <c r="R354" s="50" t="n">
        <v>14</v>
      </c>
      <c r="S354" s="50" t="n">
        <v>4</v>
      </c>
      <c r="T354" s="50" t="n">
        <v>0</v>
      </c>
      <c r="U354" s="50" t="n">
        <v>0</v>
      </c>
      <c r="V354" s="50" t="n">
        <v>2</v>
      </c>
      <c r="W354" s="50" t="n">
        <v>0</v>
      </c>
      <c r="X354" s="50" t="n">
        <v>1</v>
      </c>
      <c r="Y354" s="50" t="n">
        <v>11</v>
      </c>
      <c r="Z354" s="50" t="n">
        <v>15.4</v>
      </c>
      <c r="AA354" s="50" t="n">
        <v>70</v>
      </c>
      <c r="AB354" s="50" t="n">
        <v>19.133</v>
      </c>
      <c r="AC354" s="50" t="n">
        <v>57</v>
      </c>
      <c r="AD354" s="50" t="n">
        <v>4</v>
      </c>
      <c r="AE354" s="50" t="n">
        <v>27</v>
      </c>
      <c r="AF354" s="50" t="n">
        <v>57</v>
      </c>
      <c r="AG354" s="50" t="n">
        <v>5163.8</v>
      </c>
      <c r="AH354" s="50" t="n">
        <v>15</v>
      </c>
      <c r="AI354" s="50" t="n">
        <v>121</v>
      </c>
      <c r="AJ354" s="50" t="n">
        <v>8857</v>
      </c>
      <c r="AK354" s="50" t="n">
        <v>36</v>
      </c>
    </row>
    <row r="355" customFormat="false" ht="15" hidden="false" customHeight="false" outlineLevel="0" collapsed="false">
      <c r="A355" s="50" t="s">
        <v>921</v>
      </c>
      <c r="B355" s="50" t="s">
        <v>114</v>
      </c>
      <c r="C355" s="50" t="s">
        <v>219</v>
      </c>
      <c r="D355" s="50" t="n">
        <v>669236</v>
      </c>
      <c r="E355" s="50" t="n">
        <v>6</v>
      </c>
      <c r="F355" s="50" t="s">
        <v>55</v>
      </c>
      <c r="G355" s="50" t="n">
        <v>105</v>
      </c>
      <c r="H355" s="50" t="n">
        <v>62</v>
      </c>
      <c r="I355" s="50" t="n">
        <v>15</v>
      </c>
      <c r="J355" s="50" t="n">
        <v>48</v>
      </c>
      <c r="K355" s="50" t="n">
        <v>37</v>
      </c>
      <c r="L355" s="50" t="n">
        <v>4</v>
      </c>
      <c r="M355" s="50" t="n">
        <v>57</v>
      </c>
      <c r="N355" s="50" t="n">
        <v>25</v>
      </c>
      <c r="O355" s="50" t="n">
        <v>-0.889</v>
      </c>
      <c r="P355" s="50" t="n">
        <v>32</v>
      </c>
      <c r="Q355" s="50" t="n">
        <v>32</v>
      </c>
      <c r="R355" s="50" t="n">
        <v>9</v>
      </c>
      <c r="S355" s="50" t="n">
        <v>1</v>
      </c>
      <c r="T355" s="50" t="n">
        <v>0</v>
      </c>
      <c r="U355" s="50" t="n">
        <v>1</v>
      </c>
      <c r="V355" s="50" t="n">
        <v>0</v>
      </c>
      <c r="W355" s="50" t="n">
        <v>0</v>
      </c>
      <c r="X355" s="50" t="n">
        <v>0</v>
      </c>
      <c r="Y355" s="50" t="n">
        <v>5</v>
      </c>
      <c r="Z355" s="50" t="n">
        <v>9.55</v>
      </c>
      <c r="AA355" s="50" t="n">
        <v>32</v>
      </c>
      <c r="AB355" s="50" t="n">
        <v>8.319</v>
      </c>
      <c r="AC355" s="50" t="n">
        <v>27</v>
      </c>
      <c r="AD355" s="50" t="n">
        <v>0</v>
      </c>
      <c r="AE355" s="50" t="n">
        <v>8</v>
      </c>
      <c r="AF355" s="50" t="n">
        <v>27</v>
      </c>
      <c r="AG355" s="50" t="n">
        <v>2396.5</v>
      </c>
      <c r="AH355" s="50" t="n">
        <v>7</v>
      </c>
      <c r="AI355" s="50" t="n">
        <v>54</v>
      </c>
      <c r="AJ355" s="50" t="n">
        <v>3972.9</v>
      </c>
      <c r="AK355" s="50" t="n">
        <v>21</v>
      </c>
    </row>
    <row r="356" customFormat="false" ht="15" hidden="false" customHeight="false" outlineLevel="0" collapsed="false">
      <c r="A356" s="50" t="s">
        <v>921</v>
      </c>
      <c r="B356" s="50" t="s">
        <v>114</v>
      </c>
      <c r="C356" s="50" t="s">
        <v>219</v>
      </c>
      <c r="D356" s="50" t="n">
        <v>669236</v>
      </c>
      <c r="E356" s="50" t="n">
        <v>7</v>
      </c>
      <c r="F356" s="50" t="s">
        <v>56</v>
      </c>
      <c r="G356" s="50" t="n">
        <v>80</v>
      </c>
      <c r="H356" s="50" t="n">
        <v>48</v>
      </c>
      <c r="I356" s="50" t="n">
        <v>11</v>
      </c>
      <c r="J356" s="50" t="n">
        <v>41</v>
      </c>
      <c r="K356" s="50" t="n">
        <v>33</v>
      </c>
      <c r="L356" s="50" t="n">
        <v>3</v>
      </c>
      <c r="M356" s="50" t="n">
        <v>39</v>
      </c>
      <c r="N356" s="50" t="n">
        <v>15</v>
      </c>
      <c r="O356" s="50" t="n">
        <v>-0.932</v>
      </c>
      <c r="P356" s="50" t="n">
        <v>22</v>
      </c>
      <c r="Q356" s="50" t="n">
        <v>17</v>
      </c>
      <c r="R356" s="50" t="n">
        <v>3</v>
      </c>
      <c r="S356" s="50" t="n">
        <v>2</v>
      </c>
      <c r="T356" s="50" t="n">
        <v>0</v>
      </c>
      <c r="U356" s="50" t="n">
        <v>0</v>
      </c>
      <c r="V356" s="50" t="n">
        <v>2</v>
      </c>
      <c r="W356" s="50" t="n">
        <v>1</v>
      </c>
      <c r="X356" s="50" t="n">
        <v>1</v>
      </c>
      <c r="Y356" s="50" t="n">
        <v>4</v>
      </c>
      <c r="Z356" s="50" t="n">
        <v>5.5</v>
      </c>
      <c r="AA356" s="50" t="n">
        <v>21</v>
      </c>
      <c r="AB356" s="50" t="n">
        <v>7.217</v>
      </c>
      <c r="AC356" s="50" t="n">
        <v>15</v>
      </c>
      <c r="AD356" s="50" t="n">
        <v>3</v>
      </c>
      <c r="AE356" s="50" t="n">
        <v>5</v>
      </c>
      <c r="AF356" s="50" t="n">
        <v>15</v>
      </c>
      <c r="AG356" s="50" t="n">
        <v>1278.9</v>
      </c>
      <c r="AH356" s="50" t="n">
        <v>5</v>
      </c>
      <c r="AI356" s="50" t="n">
        <v>39</v>
      </c>
      <c r="AJ356" s="50" t="n">
        <v>2801.9</v>
      </c>
      <c r="AK356" s="50" t="n">
        <v>5</v>
      </c>
    </row>
    <row r="357" customFormat="false" ht="15" hidden="false" customHeight="false" outlineLevel="0" collapsed="false">
      <c r="A357" s="50" t="s">
        <v>921</v>
      </c>
      <c r="B357" s="50" t="s">
        <v>114</v>
      </c>
      <c r="C357" s="50" t="s">
        <v>219</v>
      </c>
      <c r="D357" s="50" t="n">
        <v>669236</v>
      </c>
      <c r="E357" s="50" t="n">
        <v>8</v>
      </c>
      <c r="F357" s="50" t="s">
        <v>57</v>
      </c>
      <c r="G357" s="50" t="n">
        <v>85</v>
      </c>
      <c r="H357" s="50" t="n">
        <v>44</v>
      </c>
      <c r="I357" s="50" t="n">
        <v>15</v>
      </c>
      <c r="J357" s="50" t="n">
        <v>39</v>
      </c>
      <c r="K357" s="50" t="n">
        <v>29</v>
      </c>
      <c r="L357" s="50" t="n">
        <v>8</v>
      </c>
      <c r="M357" s="50" t="n">
        <v>45</v>
      </c>
      <c r="N357" s="50" t="n">
        <v>15</v>
      </c>
      <c r="O357" s="50" t="n">
        <v>-4.959</v>
      </c>
      <c r="P357" s="50" t="n">
        <v>20</v>
      </c>
      <c r="Q357" s="50" t="n">
        <v>18</v>
      </c>
      <c r="R357" s="50" t="n">
        <v>0</v>
      </c>
      <c r="S357" s="50" t="n">
        <v>0</v>
      </c>
      <c r="T357" s="50" t="n">
        <v>0</v>
      </c>
      <c r="U357" s="50" t="n">
        <v>0</v>
      </c>
      <c r="V357" s="50" t="n">
        <v>2</v>
      </c>
      <c r="W357" s="50" t="n">
        <v>0</v>
      </c>
      <c r="X357" s="50" t="n">
        <v>0</v>
      </c>
      <c r="Y357" s="50" t="n">
        <v>7</v>
      </c>
      <c r="Z357" s="50" t="n">
        <v>0.7</v>
      </c>
      <c r="AA357" s="50" t="n">
        <v>19</v>
      </c>
      <c r="AB357" s="50" t="n">
        <v>3.564</v>
      </c>
      <c r="AC357" s="50" t="n">
        <v>11</v>
      </c>
      <c r="AD357" s="50" t="n">
        <v>0</v>
      </c>
      <c r="AE357" s="50" t="n">
        <v>5</v>
      </c>
      <c r="AF357" s="50" t="n">
        <v>11</v>
      </c>
      <c r="AG357" s="50" t="n">
        <v>984.5</v>
      </c>
      <c r="AH357" s="50" t="n">
        <v>1</v>
      </c>
      <c r="AI357" s="50" t="n">
        <v>42</v>
      </c>
      <c r="AJ357" s="50" t="n">
        <v>3054.6</v>
      </c>
      <c r="AK357" s="50" t="n">
        <v>13</v>
      </c>
    </row>
    <row r="358" customFormat="false" ht="15" hidden="false" customHeight="false" outlineLevel="0" collapsed="false">
      <c r="A358" s="50" t="s">
        <v>921</v>
      </c>
      <c r="B358" s="50" t="s">
        <v>114</v>
      </c>
      <c r="C358" s="50" t="s">
        <v>219</v>
      </c>
      <c r="D358" s="50" t="n">
        <v>669236</v>
      </c>
      <c r="E358" s="50" t="n">
        <v>9</v>
      </c>
      <c r="F358" s="50" t="s">
        <v>58</v>
      </c>
      <c r="G358" s="50" t="n">
        <v>203</v>
      </c>
      <c r="H358" s="50" t="n">
        <v>99</v>
      </c>
      <c r="I358" s="50" t="n">
        <v>27</v>
      </c>
      <c r="J358" s="50" t="n">
        <v>94</v>
      </c>
      <c r="K358" s="50" t="n">
        <v>64</v>
      </c>
      <c r="L358" s="50" t="n">
        <v>12</v>
      </c>
      <c r="M358" s="50" t="n">
        <v>109</v>
      </c>
      <c r="N358" s="50" t="n">
        <v>35</v>
      </c>
      <c r="O358" s="50" t="n">
        <v>-3.203</v>
      </c>
      <c r="P358" s="50" t="n">
        <v>45</v>
      </c>
      <c r="Q358" s="50" t="n">
        <v>43</v>
      </c>
      <c r="R358" s="50" t="n">
        <v>7</v>
      </c>
      <c r="S358" s="50" t="n">
        <v>1</v>
      </c>
      <c r="T358" s="50" t="n">
        <v>0</v>
      </c>
      <c r="U358" s="50" t="n">
        <v>3</v>
      </c>
      <c r="V358" s="50" t="n">
        <v>2</v>
      </c>
      <c r="W358" s="50" t="n">
        <v>0</v>
      </c>
      <c r="X358" s="50" t="n">
        <v>0</v>
      </c>
      <c r="Y358" s="50" t="n">
        <v>18</v>
      </c>
      <c r="Z358" s="50" t="n">
        <v>11.35</v>
      </c>
      <c r="AA358" s="50" t="n">
        <v>45</v>
      </c>
      <c r="AB358" s="50" t="n">
        <v>11.7</v>
      </c>
      <c r="AC358" s="50" t="n">
        <v>25</v>
      </c>
      <c r="AD358" s="50" t="n">
        <v>3</v>
      </c>
      <c r="AE358" s="50" t="n">
        <v>8</v>
      </c>
      <c r="AF358" s="50" t="n">
        <v>25</v>
      </c>
      <c r="AG358" s="50" t="n">
        <v>2195.1</v>
      </c>
      <c r="AH358" s="50" t="n">
        <v>9</v>
      </c>
      <c r="AI358" s="50" t="n">
        <v>88</v>
      </c>
      <c r="AJ358" s="50" t="n">
        <v>6519</v>
      </c>
      <c r="AK358" s="50" t="n">
        <v>36</v>
      </c>
    </row>
    <row r="359" customFormat="false" ht="15" hidden="false" customHeight="false" outlineLevel="0" collapsed="false">
      <c r="A359" s="50" t="s">
        <v>922</v>
      </c>
      <c r="B359" s="50" t="s">
        <v>114</v>
      </c>
      <c r="C359" s="50" t="s">
        <v>220</v>
      </c>
      <c r="D359" s="50" t="n">
        <v>677942</v>
      </c>
      <c r="E359" s="50" t="n">
        <v>4</v>
      </c>
      <c r="F359" s="50" t="s">
        <v>53</v>
      </c>
      <c r="G359" s="50" t="n">
        <v>269</v>
      </c>
      <c r="H359" s="50" t="n">
        <v>155</v>
      </c>
      <c r="I359" s="50" t="n">
        <v>50</v>
      </c>
      <c r="J359" s="50" t="n">
        <v>128</v>
      </c>
      <c r="K359" s="50" t="n">
        <v>110</v>
      </c>
      <c r="L359" s="50" t="n">
        <v>30</v>
      </c>
      <c r="M359" s="50" t="n">
        <v>141</v>
      </c>
      <c r="N359" s="50" t="n">
        <v>45</v>
      </c>
      <c r="O359" s="50" t="n">
        <v>-5.681</v>
      </c>
      <c r="P359" s="50" t="n">
        <v>70</v>
      </c>
      <c r="Q359" s="50" t="n">
        <v>62</v>
      </c>
      <c r="R359" s="50" t="n">
        <v>11</v>
      </c>
      <c r="S359" s="50" t="n">
        <v>2</v>
      </c>
      <c r="T359" s="50" t="n">
        <v>0</v>
      </c>
      <c r="U359" s="50" t="n">
        <v>0</v>
      </c>
      <c r="V359" s="50" t="n">
        <v>5</v>
      </c>
      <c r="W359" s="50" t="n">
        <v>1</v>
      </c>
      <c r="X359" s="50" t="n">
        <v>0</v>
      </c>
      <c r="Y359" s="50" t="n">
        <v>20</v>
      </c>
      <c r="Z359" s="50" t="n">
        <v>15.5</v>
      </c>
      <c r="AA359" s="50" t="n">
        <v>69</v>
      </c>
      <c r="AB359" s="50" t="n">
        <v>21.96</v>
      </c>
      <c r="AC359" s="50" t="n">
        <v>43</v>
      </c>
      <c r="AD359" s="50" t="n">
        <v>1</v>
      </c>
      <c r="AE359" s="50" t="n">
        <v>21</v>
      </c>
      <c r="AF359" s="50" t="n">
        <v>43</v>
      </c>
      <c r="AG359" s="50" t="n">
        <v>3903.1</v>
      </c>
      <c r="AH359" s="50" t="n">
        <v>16</v>
      </c>
      <c r="AI359" s="50" t="n">
        <v>136</v>
      </c>
      <c r="AJ359" s="50" t="n">
        <v>9884.2</v>
      </c>
      <c r="AK359" s="50" t="n">
        <v>40</v>
      </c>
    </row>
    <row r="360" customFormat="false" ht="15" hidden="false" customHeight="false" outlineLevel="0" collapsed="false">
      <c r="A360" s="50" t="s">
        <v>922</v>
      </c>
      <c r="B360" s="50" t="s">
        <v>114</v>
      </c>
      <c r="C360" s="50" t="s">
        <v>220</v>
      </c>
      <c r="D360" s="50" t="n">
        <v>677942</v>
      </c>
      <c r="E360" s="50" t="n">
        <v>5</v>
      </c>
      <c r="F360" s="50" t="s">
        <v>54</v>
      </c>
      <c r="G360" s="50" t="n">
        <v>260</v>
      </c>
      <c r="H360" s="50" t="n">
        <v>135</v>
      </c>
      <c r="I360" s="50" t="n">
        <v>28</v>
      </c>
      <c r="J360" s="50" t="n">
        <v>135</v>
      </c>
      <c r="K360" s="50" t="n">
        <v>103</v>
      </c>
      <c r="L360" s="50" t="n">
        <v>14</v>
      </c>
      <c r="M360" s="50" t="n">
        <v>121</v>
      </c>
      <c r="N360" s="50" t="n">
        <v>32</v>
      </c>
      <c r="O360" s="50" t="n">
        <v>2.035</v>
      </c>
      <c r="P360" s="50" t="n">
        <v>68</v>
      </c>
      <c r="Q360" s="50" t="n">
        <v>63</v>
      </c>
      <c r="R360" s="50" t="n">
        <v>23</v>
      </c>
      <c r="S360" s="50" t="n">
        <v>4</v>
      </c>
      <c r="T360" s="50" t="n">
        <v>1</v>
      </c>
      <c r="U360" s="50" t="n">
        <v>1</v>
      </c>
      <c r="V360" s="50" t="n">
        <v>4</v>
      </c>
      <c r="W360" s="50" t="n">
        <v>0</v>
      </c>
      <c r="X360" s="50" t="n">
        <v>0</v>
      </c>
      <c r="Y360" s="50" t="n">
        <v>16</v>
      </c>
      <c r="Z360" s="50" t="n">
        <v>26</v>
      </c>
      <c r="AA360" s="50" t="n">
        <v>66</v>
      </c>
      <c r="AB360" s="50" t="n">
        <v>22.974</v>
      </c>
      <c r="AC360" s="50" t="n">
        <v>48</v>
      </c>
      <c r="AD360" s="50" t="n">
        <v>3</v>
      </c>
      <c r="AE360" s="50" t="n">
        <v>22</v>
      </c>
      <c r="AF360" s="50" t="n">
        <v>48</v>
      </c>
      <c r="AG360" s="50" t="n">
        <v>4302.8</v>
      </c>
      <c r="AH360" s="50" t="n">
        <v>22</v>
      </c>
      <c r="AI360" s="50" t="n">
        <v>116</v>
      </c>
      <c r="AJ360" s="50" t="n">
        <v>8424.3</v>
      </c>
      <c r="AK360" s="50" t="n">
        <v>37</v>
      </c>
    </row>
    <row r="361" customFormat="false" ht="15" hidden="false" customHeight="false" outlineLevel="0" collapsed="false">
      <c r="A361" s="50" t="s">
        <v>922</v>
      </c>
      <c r="B361" s="50" t="s">
        <v>114</v>
      </c>
      <c r="C361" s="50" t="s">
        <v>220</v>
      </c>
      <c r="D361" s="50" t="n">
        <v>677942</v>
      </c>
      <c r="E361" s="50" t="n">
        <v>6</v>
      </c>
      <c r="F361" s="50" t="s">
        <v>55</v>
      </c>
      <c r="G361" s="50" t="n">
        <v>271</v>
      </c>
      <c r="H361" s="50" t="n">
        <v>152</v>
      </c>
      <c r="I361" s="50" t="n">
        <v>25</v>
      </c>
      <c r="J361" s="50" t="n">
        <v>134</v>
      </c>
      <c r="K361" s="50" t="n">
        <v>111</v>
      </c>
      <c r="L361" s="50" t="n">
        <v>14</v>
      </c>
      <c r="M361" s="50" t="n">
        <v>137</v>
      </c>
      <c r="N361" s="50" t="n">
        <v>41</v>
      </c>
      <c r="O361" s="50" t="n">
        <v>6.152</v>
      </c>
      <c r="P361" s="50" t="n">
        <v>73</v>
      </c>
      <c r="Q361" s="50" t="n">
        <v>64</v>
      </c>
      <c r="R361" s="50" t="n">
        <v>23</v>
      </c>
      <c r="S361" s="50" t="n">
        <v>6</v>
      </c>
      <c r="T361" s="50" t="n">
        <v>0</v>
      </c>
      <c r="U361" s="50" t="n">
        <v>2</v>
      </c>
      <c r="V361" s="50" t="n">
        <v>5</v>
      </c>
      <c r="W361" s="50" t="n">
        <v>2</v>
      </c>
      <c r="X361" s="50" t="n">
        <v>1</v>
      </c>
      <c r="Y361" s="50" t="n">
        <v>11</v>
      </c>
      <c r="Z361" s="50" t="n">
        <v>29.7</v>
      </c>
      <c r="AA361" s="50" t="n">
        <v>71</v>
      </c>
      <c r="AB361" s="50" t="n">
        <v>26.903</v>
      </c>
      <c r="AC361" s="50" t="n">
        <v>54</v>
      </c>
      <c r="AD361" s="50" t="n">
        <v>6</v>
      </c>
      <c r="AE361" s="50" t="n">
        <v>25</v>
      </c>
      <c r="AF361" s="50" t="n">
        <v>52</v>
      </c>
      <c r="AG361" s="50" t="n">
        <v>4685.8</v>
      </c>
      <c r="AH361" s="50" t="n">
        <v>23</v>
      </c>
      <c r="AI361" s="50" t="n">
        <v>137</v>
      </c>
      <c r="AJ361" s="50" t="n">
        <v>9839.3</v>
      </c>
      <c r="AK361" s="50" t="n">
        <v>21</v>
      </c>
    </row>
    <row r="362" customFormat="false" ht="15" hidden="false" customHeight="false" outlineLevel="0" collapsed="false">
      <c r="A362" s="50" t="s">
        <v>922</v>
      </c>
      <c r="B362" s="50" t="s">
        <v>114</v>
      </c>
      <c r="C362" s="50" t="s">
        <v>220</v>
      </c>
      <c r="D362" s="50" t="n">
        <v>677942</v>
      </c>
      <c r="E362" s="50" t="n">
        <v>7</v>
      </c>
      <c r="F362" s="50" t="s">
        <v>56</v>
      </c>
      <c r="G362" s="50" t="n">
        <v>140</v>
      </c>
      <c r="H362" s="50" t="n">
        <v>83</v>
      </c>
      <c r="I362" s="50" t="n">
        <v>18</v>
      </c>
      <c r="J362" s="50" t="n">
        <v>72</v>
      </c>
      <c r="K362" s="50" t="n">
        <v>63</v>
      </c>
      <c r="L362" s="50" t="n">
        <v>11</v>
      </c>
      <c r="M362" s="50" t="n">
        <v>68</v>
      </c>
      <c r="N362" s="50" t="n">
        <v>20</v>
      </c>
      <c r="O362" s="50" t="n">
        <v>2.689</v>
      </c>
      <c r="P362" s="50" t="n">
        <v>35</v>
      </c>
      <c r="Q362" s="50" t="n">
        <v>32</v>
      </c>
      <c r="R362" s="50" t="n">
        <v>12</v>
      </c>
      <c r="S362" s="50" t="n">
        <v>0</v>
      </c>
      <c r="T362" s="50" t="n">
        <v>1</v>
      </c>
      <c r="U362" s="50" t="n">
        <v>1</v>
      </c>
      <c r="V362" s="50" t="n">
        <v>2</v>
      </c>
      <c r="W362" s="50" t="n">
        <v>1</v>
      </c>
      <c r="X362" s="50" t="n">
        <v>0</v>
      </c>
      <c r="Y362" s="50" t="n">
        <v>7</v>
      </c>
      <c r="Z362" s="50" t="n">
        <v>14.7</v>
      </c>
      <c r="AA362" s="50" t="n">
        <v>34</v>
      </c>
      <c r="AB362" s="50" t="n">
        <v>15.442</v>
      </c>
      <c r="AC362" s="50" t="n">
        <v>25</v>
      </c>
      <c r="AD362" s="50" t="n">
        <v>2</v>
      </c>
      <c r="AE362" s="50" t="n">
        <v>15</v>
      </c>
      <c r="AF362" s="50" t="n">
        <v>24</v>
      </c>
      <c r="AG362" s="50" t="n">
        <v>2266.2</v>
      </c>
      <c r="AH362" s="50" t="n">
        <v>14</v>
      </c>
      <c r="AI362" s="50" t="n">
        <v>73</v>
      </c>
      <c r="AJ362" s="50" t="n">
        <v>5272.8</v>
      </c>
      <c r="AK362" s="50" t="n">
        <v>19</v>
      </c>
    </row>
    <row r="363" customFormat="false" ht="15" hidden="false" customHeight="false" outlineLevel="0" collapsed="false">
      <c r="A363" s="50" t="s">
        <v>922</v>
      </c>
      <c r="B363" s="50" t="s">
        <v>114</v>
      </c>
      <c r="C363" s="50" t="s">
        <v>220</v>
      </c>
      <c r="D363" s="50" t="n">
        <v>677942</v>
      </c>
      <c r="E363" s="50" t="n">
        <v>8</v>
      </c>
      <c r="F363" s="50" t="s">
        <v>57</v>
      </c>
      <c r="G363" s="50" t="n">
        <v>48</v>
      </c>
      <c r="H363" s="50" t="n">
        <v>30</v>
      </c>
      <c r="I363" s="50" t="n">
        <v>6</v>
      </c>
      <c r="J363" s="50" t="n">
        <v>23</v>
      </c>
      <c r="K363" s="50" t="n">
        <v>21</v>
      </c>
      <c r="L363" s="50" t="n">
        <v>1</v>
      </c>
      <c r="M363" s="50" t="n">
        <v>25</v>
      </c>
      <c r="N363" s="50" t="n">
        <v>9</v>
      </c>
      <c r="O363" s="50" t="n">
        <v>-1.356</v>
      </c>
      <c r="P363" s="50" t="n">
        <v>13</v>
      </c>
      <c r="Q363" s="50" t="n">
        <v>12</v>
      </c>
      <c r="R363" s="50" t="n">
        <v>2</v>
      </c>
      <c r="S363" s="50" t="n">
        <v>0</v>
      </c>
      <c r="T363" s="50" t="n">
        <v>0</v>
      </c>
      <c r="U363" s="50" t="n">
        <v>0</v>
      </c>
      <c r="V363" s="50" t="n">
        <v>1</v>
      </c>
      <c r="W363" s="50" t="n">
        <v>0</v>
      </c>
      <c r="X363" s="50" t="n">
        <v>0</v>
      </c>
      <c r="Y363" s="50" t="n">
        <v>1</v>
      </c>
      <c r="Z363" s="50" t="n">
        <v>2.5</v>
      </c>
      <c r="AA363" s="50" t="n">
        <v>13</v>
      </c>
      <c r="AB363" s="50" t="n">
        <v>4.07</v>
      </c>
      <c r="AC363" s="50" t="n">
        <v>11</v>
      </c>
      <c r="AD363" s="50" t="n">
        <v>0</v>
      </c>
      <c r="AE363" s="50" t="n">
        <v>5</v>
      </c>
      <c r="AF363" s="50" t="n">
        <v>11</v>
      </c>
      <c r="AG363" s="50" t="n">
        <v>945.3</v>
      </c>
      <c r="AH363" s="50" t="n">
        <v>2</v>
      </c>
      <c r="AI363" s="50" t="n">
        <v>23</v>
      </c>
      <c r="AJ363" s="50" t="n">
        <v>1634.7</v>
      </c>
      <c r="AK363" s="50" t="n">
        <v>3</v>
      </c>
    </row>
    <row r="364" customFormat="false" ht="15" hidden="false" customHeight="false" outlineLevel="0" collapsed="false">
      <c r="A364" s="50" t="s">
        <v>922</v>
      </c>
      <c r="B364" s="50" t="s">
        <v>114</v>
      </c>
      <c r="C364" s="50" t="s">
        <v>220</v>
      </c>
      <c r="D364" s="50" t="n">
        <v>677942</v>
      </c>
      <c r="E364" s="50" t="n">
        <v>9</v>
      </c>
      <c r="F364" s="50" t="s">
        <v>58</v>
      </c>
      <c r="G364" s="50" t="n">
        <v>122</v>
      </c>
      <c r="H364" s="50" t="n">
        <v>66</v>
      </c>
      <c r="I364" s="50" t="n">
        <v>13</v>
      </c>
      <c r="J364" s="50" t="n">
        <v>57</v>
      </c>
      <c r="K364" s="50" t="n">
        <v>45</v>
      </c>
      <c r="L364" s="50" t="n">
        <v>4</v>
      </c>
      <c r="M364" s="50" t="n">
        <v>65</v>
      </c>
      <c r="N364" s="50" t="n">
        <v>21</v>
      </c>
      <c r="O364" s="50" t="n">
        <v>-1.095</v>
      </c>
      <c r="P364" s="50" t="n">
        <v>30</v>
      </c>
      <c r="Q364" s="50" t="n">
        <v>28</v>
      </c>
      <c r="R364" s="50" t="n">
        <v>8</v>
      </c>
      <c r="S364" s="50" t="n">
        <v>1</v>
      </c>
      <c r="T364" s="50" t="n">
        <v>0</v>
      </c>
      <c r="U364" s="50" t="n">
        <v>0</v>
      </c>
      <c r="V364" s="50" t="n">
        <v>2</v>
      </c>
      <c r="W364" s="50" t="n">
        <v>0</v>
      </c>
      <c r="X364" s="50" t="n">
        <v>0</v>
      </c>
      <c r="Y364" s="50" t="n">
        <v>8</v>
      </c>
      <c r="Z364" s="50" t="n">
        <v>8.95</v>
      </c>
      <c r="AA364" s="50" t="n">
        <v>29</v>
      </c>
      <c r="AB364" s="50" t="n">
        <v>8.453</v>
      </c>
      <c r="AC364" s="50" t="n">
        <v>20</v>
      </c>
      <c r="AD364" s="50" t="n">
        <v>1</v>
      </c>
      <c r="AE364" s="50" t="n">
        <v>10</v>
      </c>
      <c r="AF364" s="50" t="n">
        <v>19</v>
      </c>
      <c r="AG364" s="50" t="n">
        <v>1778.4</v>
      </c>
      <c r="AH364" s="50" t="n">
        <v>9</v>
      </c>
      <c r="AI364" s="50" t="n">
        <v>54</v>
      </c>
      <c r="AJ364" s="50" t="n">
        <v>3867.9</v>
      </c>
      <c r="AK364" s="50" t="n">
        <v>11</v>
      </c>
    </row>
    <row r="365" customFormat="false" ht="15" hidden="false" customHeight="false" outlineLevel="0" collapsed="false">
      <c r="A365" s="50" t="s">
        <v>923</v>
      </c>
      <c r="B365" s="50" t="s">
        <v>114</v>
      </c>
      <c r="C365" s="50" t="s">
        <v>221</v>
      </c>
      <c r="D365" s="50" t="n">
        <v>668939</v>
      </c>
      <c r="E365" s="50" t="n">
        <v>4</v>
      </c>
      <c r="F365" s="50" t="s">
        <v>53</v>
      </c>
      <c r="G365" s="50" t="n">
        <v>249</v>
      </c>
      <c r="H365" s="50" t="n">
        <v>109</v>
      </c>
      <c r="I365" s="50" t="n">
        <v>13</v>
      </c>
      <c r="J365" s="50" t="n">
        <v>132</v>
      </c>
      <c r="K365" s="50" t="n">
        <v>77</v>
      </c>
      <c r="L365" s="50" t="n">
        <v>5</v>
      </c>
      <c r="M365" s="50" t="n">
        <v>117</v>
      </c>
      <c r="N365" s="50" t="n">
        <v>32</v>
      </c>
      <c r="O365" s="50" t="n">
        <v>4.91</v>
      </c>
      <c r="P365" s="50" t="n">
        <v>64</v>
      </c>
      <c r="Q365" s="50" t="n">
        <v>59</v>
      </c>
      <c r="R365" s="50" t="n">
        <v>21</v>
      </c>
      <c r="S365" s="50" t="n">
        <v>6</v>
      </c>
      <c r="T365" s="50" t="n">
        <v>0</v>
      </c>
      <c r="U365" s="50" t="n">
        <v>4</v>
      </c>
      <c r="V365" s="50" t="n">
        <v>5</v>
      </c>
      <c r="W365" s="50" t="n">
        <v>0</v>
      </c>
      <c r="X365" s="50" t="n">
        <v>0</v>
      </c>
      <c r="Y365" s="50" t="n">
        <v>8</v>
      </c>
      <c r="Z365" s="50" t="n">
        <v>28.9</v>
      </c>
      <c r="AA365" s="50" t="n">
        <v>64</v>
      </c>
      <c r="AB365" s="50" t="n">
        <v>20.702</v>
      </c>
      <c r="AC365" s="50" t="n">
        <v>51</v>
      </c>
      <c r="AD365" s="50" t="n">
        <v>4</v>
      </c>
      <c r="AE365" s="50" t="n">
        <v>24</v>
      </c>
      <c r="AF365" s="50" t="n">
        <v>51</v>
      </c>
      <c r="AG365" s="50" t="n">
        <v>4574.1</v>
      </c>
      <c r="AH365" s="50" t="n">
        <v>20</v>
      </c>
      <c r="AI365" s="50" t="n">
        <v>101</v>
      </c>
      <c r="AJ365" s="50" t="n">
        <v>7163</v>
      </c>
      <c r="AK365" s="50" t="n">
        <v>14</v>
      </c>
    </row>
    <row r="366" customFormat="false" ht="15" hidden="false" customHeight="false" outlineLevel="0" collapsed="false">
      <c r="A366" s="50" t="s">
        <v>923</v>
      </c>
      <c r="B366" s="50" t="s">
        <v>114</v>
      </c>
      <c r="C366" s="50" t="s">
        <v>221</v>
      </c>
      <c r="D366" s="50" t="n">
        <v>668939</v>
      </c>
      <c r="E366" s="50" t="n">
        <v>5</v>
      </c>
      <c r="F366" s="50" t="s">
        <v>54</v>
      </c>
      <c r="G366" s="50" t="n">
        <v>485</v>
      </c>
      <c r="H366" s="50" t="n">
        <v>189</v>
      </c>
      <c r="I366" s="50" t="n">
        <v>24</v>
      </c>
      <c r="J366" s="50" t="n">
        <v>223</v>
      </c>
      <c r="K366" s="50" t="n">
        <v>128</v>
      </c>
      <c r="L366" s="50" t="n">
        <v>10</v>
      </c>
      <c r="M366" s="50" t="n">
        <v>262</v>
      </c>
      <c r="N366" s="50" t="n">
        <v>61</v>
      </c>
      <c r="O366" s="50" t="n">
        <v>-1.121</v>
      </c>
      <c r="P366" s="50" t="n">
        <v>113</v>
      </c>
      <c r="Q366" s="50" t="n">
        <v>96</v>
      </c>
      <c r="R366" s="50" t="n">
        <v>18</v>
      </c>
      <c r="S366" s="50" t="n">
        <v>6</v>
      </c>
      <c r="T366" s="50" t="n">
        <v>0</v>
      </c>
      <c r="U366" s="50" t="n">
        <v>3</v>
      </c>
      <c r="V366" s="50" t="n">
        <v>14</v>
      </c>
      <c r="W366" s="50" t="n">
        <v>1</v>
      </c>
      <c r="X366" s="50" t="n">
        <v>2</v>
      </c>
      <c r="Y366" s="50" t="n">
        <v>18</v>
      </c>
      <c r="Z366" s="50" t="n">
        <v>32.1</v>
      </c>
      <c r="AA366" s="50" t="n">
        <v>113</v>
      </c>
      <c r="AB366" s="50" t="n">
        <v>44.665</v>
      </c>
      <c r="AC366" s="50" t="n">
        <v>80</v>
      </c>
      <c r="AD366" s="50" t="n">
        <v>8</v>
      </c>
      <c r="AE366" s="50" t="n">
        <v>36</v>
      </c>
      <c r="AF366" s="50" t="n">
        <v>80</v>
      </c>
      <c r="AG366" s="50" t="n">
        <v>7185</v>
      </c>
      <c r="AH366" s="50" t="n">
        <v>32</v>
      </c>
      <c r="AI366" s="50" t="n">
        <v>159</v>
      </c>
      <c r="AJ366" s="50" t="n">
        <v>11287.1</v>
      </c>
      <c r="AK366" s="50" t="n">
        <v>21</v>
      </c>
    </row>
    <row r="367" customFormat="false" ht="15" hidden="false" customHeight="false" outlineLevel="0" collapsed="false">
      <c r="A367" s="50" t="s">
        <v>923</v>
      </c>
      <c r="B367" s="50" t="s">
        <v>114</v>
      </c>
      <c r="C367" s="50" t="s">
        <v>221</v>
      </c>
      <c r="D367" s="50" t="n">
        <v>668939</v>
      </c>
      <c r="E367" s="50" t="n">
        <v>6</v>
      </c>
      <c r="F367" s="50" t="s">
        <v>55</v>
      </c>
      <c r="G367" s="50" t="n">
        <v>235</v>
      </c>
      <c r="H367" s="50" t="n">
        <v>105</v>
      </c>
      <c r="I367" s="50" t="n">
        <v>16</v>
      </c>
      <c r="J367" s="50" t="n">
        <v>119</v>
      </c>
      <c r="K367" s="50" t="n">
        <v>70</v>
      </c>
      <c r="L367" s="50" t="n">
        <v>7</v>
      </c>
      <c r="M367" s="50" t="n">
        <v>116</v>
      </c>
      <c r="N367" s="50" t="n">
        <v>35</v>
      </c>
      <c r="O367" s="50" t="n">
        <v>0.377</v>
      </c>
      <c r="P367" s="50" t="n">
        <v>59</v>
      </c>
      <c r="Q367" s="50" t="n">
        <v>51</v>
      </c>
      <c r="R367" s="50" t="n">
        <v>13</v>
      </c>
      <c r="S367" s="50" t="n">
        <v>3</v>
      </c>
      <c r="T367" s="50" t="n">
        <v>1</v>
      </c>
      <c r="U367" s="50" t="n">
        <v>1</v>
      </c>
      <c r="V367" s="50" t="n">
        <v>5</v>
      </c>
      <c r="W367" s="50" t="n">
        <v>0</v>
      </c>
      <c r="X367" s="50" t="n">
        <v>3</v>
      </c>
      <c r="Y367" s="50" t="n">
        <v>8</v>
      </c>
      <c r="Z367" s="50" t="n">
        <v>18.05</v>
      </c>
      <c r="AA367" s="50" t="n">
        <v>58</v>
      </c>
      <c r="AB367" s="50" t="n">
        <v>17.479</v>
      </c>
      <c r="AC367" s="50" t="n">
        <v>46</v>
      </c>
      <c r="AD367" s="50" t="n">
        <v>3</v>
      </c>
      <c r="AE367" s="50" t="n">
        <v>16</v>
      </c>
      <c r="AF367" s="50" t="n">
        <v>45</v>
      </c>
      <c r="AG367" s="50" t="n">
        <v>3969.9</v>
      </c>
      <c r="AH367" s="50" t="n">
        <v>20</v>
      </c>
      <c r="AI367" s="50" t="n">
        <v>92</v>
      </c>
      <c r="AJ367" s="50" t="n">
        <v>6534.3</v>
      </c>
      <c r="AK367" s="50" t="n">
        <v>16</v>
      </c>
    </row>
    <row r="368" customFormat="false" ht="15" hidden="false" customHeight="false" outlineLevel="0" collapsed="false">
      <c r="A368" s="50" t="s">
        <v>923</v>
      </c>
      <c r="B368" s="50" t="s">
        <v>114</v>
      </c>
      <c r="C368" s="50" t="s">
        <v>221</v>
      </c>
      <c r="D368" s="50" t="n">
        <v>668939</v>
      </c>
      <c r="E368" s="50" t="n">
        <v>7</v>
      </c>
      <c r="F368" s="50" t="s">
        <v>56</v>
      </c>
      <c r="G368" s="50" t="n">
        <v>193</v>
      </c>
      <c r="H368" s="50" t="n">
        <v>77</v>
      </c>
      <c r="I368" s="50" t="n">
        <v>14</v>
      </c>
      <c r="J368" s="50" t="n">
        <v>94</v>
      </c>
      <c r="K368" s="50" t="n">
        <v>56</v>
      </c>
      <c r="L368" s="50" t="n">
        <v>6</v>
      </c>
      <c r="M368" s="50" t="n">
        <v>99</v>
      </c>
      <c r="N368" s="50" t="n">
        <v>21</v>
      </c>
      <c r="O368" s="50" t="n">
        <v>-0.442</v>
      </c>
      <c r="P368" s="50" t="n">
        <v>48</v>
      </c>
      <c r="Q368" s="50" t="n">
        <v>41</v>
      </c>
      <c r="R368" s="50" t="n">
        <v>10</v>
      </c>
      <c r="S368" s="50" t="n">
        <v>4</v>
      </c>
      <c r="T368" s="50" t="n">
        <v>0</v>
      </c>
      <c r="U368" s="50" t="n">
        <v>0</v>
      </c>
      <c r="V368" s="50" t="n">
        <v>6</v>
      </c>
      <c r="W368" s="50" t="n">
        <v>1</v>
      </c>
      <c r="X368" s="50" t="n">
        <v>0</v>
      </c>
      <c r="Y368" s="50" t="n">
        <v>6</v>
      </c>
      <c r="Z368" s="50" t="n">
        <v>15.3</v>
      </c>
      <c r="AA368" s="50" t="n">
        <v>48</v>
      </c>
      <c r="AB368" s="50" t="n">
        <v>15.743</v>
      </c>
      <c r="AC368" s="50" t="n">
        <v>35</v>
      </c>
      <c r="AD368" s="50" t="n">
        <v>0</v>
      </c>
      <c r="AE368" s="50" t="n">
        <v>13</v>
      </c>
      <c r="AF368" s="50" t="n">
        <v>35</v>
      </c>
      <c r="AG368" s="50" t="n">
        <v>3124.7</v>
      </c>
      <c r="AH368" s="50" t="n">
        <v>16</v>
      </c>
      <c r="AI368" s="50" t="n">
        <v>69</v>
      </c>
      <c r="AJ368" s="50" t="n">
        <v>4843.1</v>
      </c>
      <c r="AK368" s="50" t="n">
        <v>6</v>
      </c>
    </row>
    <row r="369" customFormat="false" ht="15" hidden="false" customHeight="false" outlineLevel="0" collapsed="false">
      <c r="A369" s="50" t="s">
        <v>924</v>
      </c>
      <c r="B369" s="50" t="s">
        <v>114</v>
      </c>
      <c r="C369" s="50" t="s">
        <v>222</v>
      </c>
      <c r="D369" s="50" t="n">
        <v>641933</v>
      </c>
      <c r="E369" s="50" t="n">
        <v>4</v>
      </c>
      <c r="F369" s="50" t="s">
        <v>53</v>
      </c>
      <c r="G369" s="50" t="n">
        <v>183</v>
      </c>
      <c r="H369" s="50" t="n">
        <v>80</v>
      </c>
      <c r="I369" s="50" t="n">
        <v>24</v>
      </c>
      <c r="J369" s="50" t="n">
        <v>81</v>
      </c>
      <c r="K369" s="50" t="n">
        <v>59</v>
      </c>
      <c r="L369" s="50" t="n">
        <v>12</v>
      </c>
      <c r="M369" s="50" t="n">
        <v>102</v>
      </c>
      <c r="N369" s="50" t="n">
        <v>21</v>
      </c>
      <c r="O369" s="50" t="n">
        <v>-1.008</v>
      </c>
      <c r="P369" s="50" t="n">
        <v>47</v>
      </c>
      <c r="Q369" s="50" t="n">
        <v>40</v>
      </c>
      <c r="R369" s="50" t="n">
        <v>9</v>
      </c>
      <c r="S369" s="50" t="n">
        <v>0</v>
      </c>
      <c r="T369" s="50" t="n">
        <v>0</v>
      </c>
      <c r="U369" s="50" t="n">
        <v>1</v>
      </c>
      <c r="V369" s="50" t="n">
        <v>5</v>
      </c>
      <c r="W369" s="50" t="n">
        <v>2</v>
      </c>
      <c r="X369" s="50" t="n">
        <v>0</v>
      </c>
      <c r="Y369" s="50" t="n">
        <v>11</v>
      </c>
      <c r="Z369" s="50" t="n">
        <v>14.1</v>
      </c>
      <c r="AA369" s="50" t="n">
        <v>47</v>
      </c>
      <c r="AB369" s="50" t="n">
        <v>14.128</v>
      </c>
      <c r="AC369" s="50" t="n">
        <v>29</v>
      </c>
      <c r="AD369" s="50" t="n">
        <v>1</v>
      </c>
      <c r="AE369" s="50" t="n">
        <v>13</v>
      </c>
      <c r="AF369" s="50" t="n">
        <v>29</v>
      </c>
      <c r="AG369" s="50" t="n">
        <v>2596.9</v>
      </c>
      <c r="AH369" s="50" t="n">
        <v>11</v>
      </c>
      <c r="AI369" s="50" t="n">
        <v>70</v>
      </c>
      <c r="AJ369" s="50" t="n">
        <v>4995.2</v>
      </c>
      <c r="AK369" s="50" t="n">
        <v>6</v>
      </c>
    </row>
    <row r="370" customFormat="false" ht="15" hidden="false" customHeight="false" outlineLevel="0" collapsed="false">
      <c r="A370" s="50" t="s">
        <v>924</v>
      </c>
      <c r="B370" s="50" t="s">
        <v>114</v>
      </c>
      <c r="C370" s="50" t="s">
        <v>222</v>
      </c>
      <c r="D370" s="50" t="n">
        <v>641933</v>
      </c>
      <c r="E370" s="50" t="n">
        <v>5</v>
      </c>
      <c r="F370" s="50" t="s">
        <v>54</v>
      </c>
      <c r="G370" s="50" t="n">
        <v>242</v>
      </c>
      <c r="H370" s="50" t="n">
        <v>115</v>
      </c>
      <c r="I370" s="50" t="n">
        <v>30</v>
      </c>
      <c r="J370" s="50" t="n">
        <v>112</v>
      </c>
      <c r="K370" s="50" t="n">
        <v>73</v>
      </c>
      <c r="L370" s="50" t="n">
        <v>9</v>
      </c>
      <c r="M370" s="50" t="n">
        <v>130</v>
      </c>
      <c r="N370" s="50" t="n">
        <v>42</v>
      </c>
      <c r="O370" s="50" t="n">
        <v>-6.115</v>
      </c>
      <c r="P370" s="50" t="n">
        <v>62</v>
      </c>
      <c r="Q370" s="50" t="n">
        <v>55</v>
      </c>
      <c r="R370" s="50" t="n">
        <v>6</v>
      </c>
      <c r="S370" s="50" t="n">
        <v>1</v>
      </c>
      <c r="T370" s="50" t="n">
        <v>0</v>
      </c>
      <c r="U370" s="50" t="n">
        <v>1</v>
      </c>
      <c r="V370" s="50" t="n">
        <v>7</v>
      </c>
      <c r="W370" s="50" t="n">
        <v>0</v>
      </c>
      <c r="X370" s="50" t="n">
        <v>0</v>
      </c>
      <c r="Y370" s="50" t="n">
        <v>16</v>
      </c>
      <c r="Z370" s="50" t="n">
        <v>11.75</v>
      </c>
      <c r="AA370" s="50" t="n">
        <v>62</v>
      </c>
      <c r="AB370" s="50" t="n">
        <v>15.718</v>
      </c>
      <c r="AC370" s="50" t="n">
        <v>39</v>
      </c>
      <c r="AD370" s="50" t="n">
        <v>2</v>
      </c>
      <c r="AE370" s="50" t="n">
        <v>13</v>
      </c>
      <c r="AF370" s="50" t="n">
        <v>39</v>
      </c>
      <c r="AG370" s="50" t="n">
        <v>3383.2</v>
      </c>
      <c r="AH370" s="50" t="n">
        <v>11</v>
      </c>
      <c r="AI370" s="50" t="n">
        <v>100</v>
      </c>
      <c r="AJ370" s="50" t="n">
        <v>7170.4</v>
      </c>
      <c r="AK370" s="50" t="n">
        <v>15</v>
      </c>
    </row>
    <row r="371" customFormat="false" ht="15" hidden="false" customHeight="false" outlineLevel="0" collapsed="false">
      <c r="A371" s="50" t="s">
        <v>924</v>
      </c>
      <c r="B371" s="50" t="s">
        <v>114</v>
      </c>
      <c r="C371" s="50" t="s">
        <v>222</v>
      </c>
      <c r="D371" s="50" t="n">
        <v>641933</v>
      </c>
      <c r="E371" s="50" t="n">
        <v>6</v>
      </c>
      <c r="F371" s="50" t="s">
        <v>55</v>
      </c>
      <c r="G371" s="50" t="n">
        <v>200</v>
      </c>
      <c r="H371" s="50" t="n">
        <v>91</v>
      </c>
      <c r="I371" s="50" t="n">
        <v>27</v>
      </c>
      <c r="J371" s="50" t="n">
        <v>96</v>
      </c>
      <c r="K371" s="50" t="n">
        <v>65</v>
      </c>
      <c r="L371" s="50" t="n">
        <v>13</v>
      </c>
      <c r="M371" s="50" t="n">
        <v>104</v>
      </c>
      <c r="N371" s="50" t="n">
        <v>26</v>
      </c>
      <c r="O371" s="50" t="n">
        <v>-1.905</v>
      </c>
      <c r="P371" s="50" t="n">
        <v>47</v>
      </c>
      <c r="Q371" s="50" t="n">
        <v>42</v>
      </c>
      <c r="R371" s="50" t="n">
        <v>10</v>
      </c>
      <c r="S371" s="50" t="n">
        <v>5</v>
      </c>
      <c r="T371" s="50" t="n">
        <v>0</v>
      </c>
      <c r="U371" s="50" t="n">
        <v>0</v>
      </c>
      <c r="V371" s="50" t="n">
        <v>5</v>
      </c>
      <c r="W371" s="50" t="n">
        <v>0</v>
      </c>
      <c r="X371" s="50" t="n">
        <v>0</v>
      </c>
      <c r="Y371" s="50" t="n">
        <v>16</v>
      </c>
      <c r="Z371" s="50" t="n">
        <v>14.25</v>
      </c>
      <c r="AA371" s="50" t="n">
        <v>47</v>
      </c>
      <c r="AB371" s="50" t="n">
        <v>14.452</v>
      </c>
      <c r="AC371" s="50" t="n">
        <v>26</v>
      </c>
      <c r="AD371" s="50" t="n">
        <v>3</v>
      </c>
      <c r="AE371" s="50" t="n">
        <v>13</v>
      </c>
      <c r="AF371" s="50" t="n">
        <v>26</v>
      </c>
      <c r="AG371" s="50" t="n">
        <v>2389.8</v>
      </c>
      <c r="AH371" s="50" t="n">
        <v>12</v>
      </c>
      <c r="AI371" s="50" t="n">
        <v>83</v>
      </c>
      <c r="AJ371" s="50" t="n">
        <v>6071.6</v>
      </c>
      <c r="AK371" s="50" t="n">
        <v>28</v>
      </c>
    </row>
    <row r="372" customFormat="false" ht="15" hidden="false" customHeight="false" outlineLevel="0" collapsed="false">
      <c r="A372" s="50" t="s">
        <v>924</v>
      </c>
      <c r="B372" s="50" t="s">
        <v>114</v>
      </c>
      <c r="C372" s="50" t="s">
        <v>222</v>
      </c>
      <c r="D372" s="50" t="n">
        <v>641933</v>
      </c>
      <c r="E372" s="50" t="n">
        <v>7</v>
      </c>
      <c r="F372" s="50" t="s">
        <v>56</v>
      </c>
      <c r="G372" s="50" t="n">
        <v>167</v>
      </c>
      <c r="H372" s="50" t="n">
        <v>88</v>
      </c>
      <c r="I372" s="50" t="n">
        <v>21</v>
      </c>
      <c r="J372" s="50" t="n">
        <v>82</v>
      </c>
      <c r="K372" s="50" t="n">
        <v>59</v>
      </c>
      <c r="L372" s="50" t="n">
        <v>9</v>
      </c>
      <c r="M372" s="50" t="n">
        <v>85</v>
      </c>
      <c r="N372" s="50" t="n">
        <v>29</v>
      </c>
      <c r="O372" s="50" t="n">
        <v>3.529</v>
      </c>
      <c r="P372" s="50" t="n">
        <v>44</v>
      </c>
      <c r="Q372" s="50" t="n">
        <v>42</v>
      </c>
      <c r="R372" s="50" t="n">
        <v>12</v>
      </c>
      <c r="S372" s="50" t="n">
        <v>2</v>
      </c>
      <c r="T372" s="50" t="n">
        <v>0</v>
      </c>
      <c r="U372" s="50" t="n">
        <v>5</v>
      </c>
      <c r="V372" s="50" t="n">
        <v>2</v>
      </c>
      <c r="W372" s="50" t="n">
        <v>0</v>
      </c>
      <c r="X372" s="50" t="n">
        <v>0</v>
      </c>
      <c r="Y372" s="50" t="n">
        <v>14</v>
      </c>
      <c r="Z372" s="50" t="n">
        <v>18.4</v>
      </c>
      <c r="AA372" s="50" t="n">
        <v>44</v>
      </c>
      <c r="AB372" s="50" t="n">
        <v>15.886</v>
      </c>
      <c r="AC372" s="50" t="n">
        <v>28</v>
      </c>
      <c r="AD372" s="50" t="n">
        <v>5</v>
      </c>
      <c r="AE372" s="50" t="n">
        <v>15</v>
      </c>
      <c r="AF372" s="50" t="n">
        <v>28</v>
      </c>
      <c r="AG372" s="50" t="n">
        <v>2647</v>
      </c>
      <c r="AH372" s="50" t="n">
        <v>10</v>
      </c>
      <c r="AI372" s="50" t="n">
        <v>79</v>
      </c>
      <c r="AJ372" s="50" t="n">
        <v>5749.1</v>
      </c>
      <c r="AK372" s="50" t="n">
        <v>18</v>
      </c>
    </row>
    <row r="373" customFormat="false" ht="15" hidden="false" customHeight="false" outlineLevel="0" collapsed="false">
      <c r="A373" s="50" t="s">
        <v>924</v>
      </c>
      <c r="B373" s="50" t="s">
        <v>114</v>
      </c>
      <c r="C373" s="50" t="s">
        <v>222</v>
      </c>
      <c r="D373" s="50" t="n">
        <v>641933</v>
      </c>
      <c r="E373" s="50" t="n">
        <v>8</v>
      </c>
      <c r="F373" s="50" t="s">
        <v>57</v>
      </c>
      <c r="G373" s="50" t="n">
        <v>257</v>
      </c>
      <c r="H373" s="50" t="n">
        <v>121</v>
      </c>
      <c r="I373" s="50" t="n">
        <v>36</v>
      </c>
      <c r="J373" s="50" t="n">
        <v>115</v>
      </c>
      <c r="K373" s="50" t="n">
        <v>82</v>
      </c>
      <c r="L373" s="50" t="n">
        <v>14</v>
      </c>
      <c r="M373" s="50" t="n">
        <v>142</v>
      </c>
      <c r="N373" s="50" t="n">
        <v>39</v>
      </c>
      <c r="O373" s="50" t="n">
        <v>0.099</v>
      </c>
      <c r="P373" s="50" t="n">
        <v>60</v>
      </c>
      <c r="Q373" s="50" t="n">
        <v>52</v>
      </c>
      <c r="R373" s="50" t="n">
        <v>12</v>
      </c>
      <c r="S373" s="50" t="n">
        <v>0</v>
      </c>
      <c r="T373" s="50" t="n">
        <v>0</v>
      </c>
      <c r="U373" s="50" t="n">
        <v>3</v>
      </c>
      <c r="V373" s="50" t="n">
        <v>8</v>
      </c>
      <c r="W373" s="50" t="n">
        <v>0</v>
      </c>
      <c r="X373" s="50" t="n">
        <v>0</v>
      </c>
      <c r="Y373" s="50" t="n">
        <v>15</v>
      </c>
      <c r="Z373" s="50" t="n">
        <v>19.7</v>
      </c>
      <c r="AA373" s="50" t="n">
        <v>60</v>
      </c>
      <c r="AB373" s="50" t="n">
        <v>19.617</v>
      </c>
      <c r="AC373" s="50" t="n">
        <v>37</v>
      </c>
      <c r="AD373" s="50" t="n">
        <v>3</v>
      </c>
      <c r="AE373" s="50" t="n">
        <v>14</v>
      </c>
      <c r="AF373" s="50" t="n">
        <v>37</v>
      </c>
      <c r="AG373" s="50" t="n">
        <v>3194.2</v>
      </c>
      <c r="AH373" s="50" t="n">
        <v>12</v>
      </c>
      <c r="AI373" s="50" t="n">
        <v>104</v>
      </c>
      <c r="AJ373" s="50" t="n">
        <v>7553</v>
      </c>
      <c r="AK373" s="50" t="n">
        <v>21</v>
      </c>
    </row>
    <row r="374" customFormat="false" ht="15" hidden="false" customHeight="false" outlineLevel="0" collapsed="false">
      <c r="A374" s="50" t="s">
        <v>925</v>
      </c>
      <c r="B374" s="50" t="s">
        <v>114</v>
      </c>
      <c r="C374" s="50" t="s">
        <v>223</v>
      </c>
      <c r="D374" s="50" t="n">
        <v>687952</v>
      </c>
      <c r="E374" s="50" t="n">
        <v>7</v>
      </c>
      <c r="F374" s="50" t="s">
        <v>56</v>
      </c>
      <c r="G374" s="50" t="n">
        <v>132</v>
      </c>
      <c r="H374" s="50" t="n">
        <v>85</v>
      </c>
      <c r="I374" s="50" t="n">
        <v>17</v>
      </c>
      <c r="J374" s="50" t="n">
        <v>61</v>
      </c>
      <c r="K374" s="50" t="n">
        <v>48</v>
      </c>
      <c r="L374" s="50" t="n">
        <v>6</v>
      </c>
      <c r="M374" s="50" t="n">
        <v>67</v>
      </c>
      <c r="N374" s="50" t="n">
        <v>37</v>
      </c>
      <c r="O374" s="50" t="n">
        <v>3.602</v>
      </c>
      <c r="P374" s="50" t="n">
        <v>37</v>
      </c>
      <c r="Q374" s="50" t="n">
        <v>34</v>
      </c>
      <c r="R374" s="50" t="n">
        <v>11</v>
      </c>
      <c r="S374" s="50" t="n">
        <v>2</v>
      </c>
      <c r="T374" s="50" t="n">
        <v>0</v>
      </c>
      <c r="U374" s="50" t="n">
        <v>3</v>
      </c>
      <c r="V374" s="50" t="n">
        <v>2</v>
      </c>
      <c r="W374" s="50" t="n">
        <v>0</v>
      </c>
      <c r="X374" s="50" t="n">
        <v>0</v>
      </c>
      <c r="Y374" s="50" t="n">
        <v>7</v>
      </c>
      <c r="Z374" s="50" t="n">
        <v>14.6</v>
      </c>
      <c r="AA374" s="50" t="n">
        <v>35</v>
      </c>
      <c r="AB374" s="50" t="n">
        <v>13.217</v>
      </c>
      <c r="AC374" s="50" t="n">
        <v>28</v>
      </c>
      <c r="AD374" s="50" t="n">
        <v>5</v>
      </c>
      <c r="AE374" s="50" t="n">
        <v>12</v>
      </c>
      <c r="AF374" s="50" t="n">
        <v>28</v>
      </c>
      <c r="AG374" s="50" t="n">
        <v>2542.3</v>
      </c>
      <c r="AH374" s="50" t="n">
        <v>12</v>
      </c>
      <c r="AI374" s="50" t="n">
        <v>75</v>
      </c>
      <c r="AJ374" s="50" t="n">
        <v>5497.3</v>
      </c>
      <c r="AK374" s="50" t="n">
        <v>22</v>
      </c>
    </row>
    <row r="375" customFormat="false" ht="15" hidden="false" customHeight="false" outlineLevel="0" collapsed="false">
      <c r="A375" s="50" t="s">
        <v>925</v>
      </c>
      <c r="B375" s="50" t="s">
        <v>114</v>
      </c>
      <c r="C375" s="50" t="s">
        <v>223</v>
      </c>
      <c r="D375" s="50" t="n">
        <v>687952</v>
      </c>
      <c r="E375" s="50" t="n">
        <v>8</v>
      </c>
      <c r="F375" s="50" t="s">
        <v>57</v>
      </c>
      <c r="G375" s="50" t="n">
        <v>370</v>
      </c>
      <c r="H375" s="50" t="n">
        <v>220</v>
      </c>
      <c r="I375" s="50" t="n">
        <v>55</v>
      </c>
      <c r="J375" s="50" t="n">
        <v>172</v>
      </c>
      <c r="K375" s="50" t="n">
        <v>128</v>
      </c>
      <c r="L375" s="50" t="n">
        <v>19</v>
      </c>
      <c r="M375" s="50" t="n">
        <v>198</v>
      </c>
      <c r="N375" s="50" t="n">
        <v>92</v>
      </c>
      <c r="O375" s="50" t="n">
        <v>0.408</v>
      </c>
      <c r="P375" s="50" t="n">
        <v>95</v>
      </c>
      <c r="Q375" s="50" t="n">
        <v>88</v>
      </c>
      <c r="R375" s="50" t="n">
        <v>21</v>
      </c>
      <c r="S375" s="50" t="n">
        <v>5</v>
      </c>
      <c r="T375" s="50" t="n">
        <v>0</v>
      </c>
      <c r="U375" s="50" t="n">
        <v>4</v>
      </c>
      <c r="V375" s="50" t="n">
        <v>5</v>
      </c>
      <c r="W375" s="50" t="n">
        <v>1</v>
      </c>
      <c r="X375" s="50" t="n">
        <v>1</v>
      </c>
      <c r="Y375" s="50" t="n">
        <v>29</v>
      </c>
      <c r="Z375" s="50" t="n">
        <v>29.25</v>
      </c>
      <c r="AA375" s="50" t="n">
        <v>95</v>
      </c>
      <c r="AB375" s="50" t="n">
        <v>31.401</v>
      </c>
      <c r="AC375" s="50" t="n">
        <v>60</v>
      </c>
      <c r="AD375" s="50" t="n">
        <v>9</v>
      </c>
      <c r="AE375" s="50" t="n">
        <v>24</v>
      </c>
      <c r="AF375" s="50" t="n">
        <v>60</v>
      </c>
      <c r="AG375" s="50" t="n">
        <v>5522.7</v>
      </c>
      <c r="AH375" s="50" t="n">
        <v>24</v>
      </c>
      <c r="AI375" s="50" t="n">
        <v>188</v>
      </c>
      <c r="AJ375" s="50" t="n">
        <v>13910.1</v>
      </c>
      <c r="AK375" s="50" t="n">
        <v>78</v>
      </c>
    </row>
    <row r="376" customFormat="false" ht="15" hidden="false" customHeight="false" outlineLevel="0" collapsed="false">
      <c r="A376" s="50" t="s">
        <v>925</v>
      </c>
      <c r="B376" s="50" t="s">
        <v>114</v>
      </c>
      <c r="C376" s="50" t="s">
        <v>223</v>
      </c>
      <c r="D376" s="50" t="n">
        <v>687952</v>
      </c>
      <c r="E376" s="50" t="n">
        <v>9</v>
      </c>
      <c r="F376" s="50" t="s">
        <v>58</v>
      </c>
      <c r="G376" s="50" t="n">
        <v>294</v>
      </c>
      <c r="H376" s="50" t="n">
        <v>170</v>
      </c>
      <c r="I376" s="50" t="n">
        <v>53</v>
      </c>
      <c r="J376" s="50" t="n">
        <v>132</v>
      </c>
      <c r="K376" s="50" t="n">
        <v>101</v>
      </c>
      <c r="L376" s="50" t="n">
        <v>22</v>
      </c>
      <c r="M376" s="50" t="n">
        <v>162</v>
      </c>
      <c r="N376" s="50" t="n">
        <v>69</v>
      </c>
      <c r="O376" s="50" t="n">
        <v>5.264</v>
      </c>
      <c r="P376" s="50" t="n">
        <v>81</v>
      </c>
      <c r="Q376" s="50" t="n">
        <v>73</v>
      </c>
      <c r="R376" s="50" t="n">
        <v>22</v>
      </c>
      <c r="S376" s="50" t="n">
        <v>6</v>
      </c>
      <c r="T376" s="50" t="n">
        <v>0</v>
      </c>
      <c r="U376" s="50" t="n">
        <v>4</v>
      </c>
      <c r="V376" s="50" t="n">
        <v>4</v>
      </c>
      <c r="W376" s="50" t="n">
        <v>3</v>
      </c>
      <c r="X376" s="50" t="n">
        <v>1</v>
      </c>
      <c r="Y376" s="50" t="n">
        <v>19</v>
      </c>
      <c r="Z376" s="50" t="n">
        <v>31.2</v>
      </c>
      <c r="AA376" s="50" t="n">
        <v>81</v>
      </c>
      <c r="AB376" s="50" t="n">
        <v>25.455</v>
      </c>
      <c r="AC376" s="50" t="n">
        <v>55</v>
      </c>
      <c r="AD376" s="50" t="n">
        <v>6</v>
      </c>
      <c r="AE376" s="50" t="n">
        <v>18</v>
      </c>
      <c r="AF376" s="50" t="n">
        <v>55</v>
      </c>
      <c r="AG376" s="50" t="n">
        <v>4685.2</v>
      </c>
      <c r="AH376" s="50" t="n">
        <v>18</v>
      </c>
      <c r="AI376" s="50" t="n">
        <v>142</v>
      </c>
      <c r="AJ376" s="50" t="n">
        <v>10394</v>
      </c>
      <c r="AK376" s="50" t="n">
        <v>40</v>
      </c>
    </row>
    <row r="377" customFormat="false" ht="15" hidden="false" customHeight="false" outlineLevel="0" collapsed="false">
      <c r="A377" s="50" t="s">
        <v>926</v>
      </c>
      <c r="B377" s="50" t="s">
        <v>114</v>
      </c>
      <c r="C377" s="50" t="s">
        <v>224</v>
      </c>
      <c r="D377" s="50" t="n">
        <v>665966</v>
      </c>
      <c r="E377" s="50" t="n">
        <v>8</v>
      </c>
      <c r="F377" s="50" t="s">
        <v>57</v>
      </c>
      <c r="G377" s="50" t="n">
        <v>241</v>
      </c>
      <c r="H377" s="50" t="n">
        <v>117</v>
      </c>
      <c r="I377" s="50" t="n">
        <v>35</v>
      </c>
      <c r="J377" s="50" t="n">
        <v>118</v>
      </c>
      <c r="K377" s="50" t="n">
        <v>78</v>
      </c>
      <c r="L377" s="50" t="n">
        <v>23</v>
      </c>
      <c r="M377" s="50" t="n">
        <v>123</v>
      </c>
      <c r="N377" s="50" t="n">
        <v>39</v>
      </c>
      <c r="O377" s="50" t="n">
        <v>-7.935</v>
      </c>
      <c r="P377" s="50" t="n">
        <v>58</v>
      </c>
      <c r="Q377" s="50" t="n">
        <v>51</v>
      </c>
      <c r="R377" s="50" t="n">
        <v>4</v>
      </c>
      <c r="S377" s="50" t="n">
        <v>1</v>
      </c>
      <c r="T377" s="50" t="n">
        <v>0</v>
      </c>
      <c r="U377" s="50" t="n">
        <v>0</v>
      </c>
      <c r="V377" s="50" t="n">
        <v>3</v>
      </c>
      <c r="W377" s="50" t="n">
        <v>3</v>
      </c>
      <c r="X377" s="50" t="n">
        <v>0</v>
      </c>
      <c r="Y377" s="50" t="n">
        <v>19</v>
      </c>
      <c r="Z377" s="50" t="n">
        <v>8.15</v>
      </c>
      <c r="AA377" s="50" t="n">
        <v>57</v>
      </c>
      <c r="AB377" s="50" t="n">
        <v>13.403</v>
      </c>
      <c r="AC377" s="50" t="n">
        <v>33</v>
      </c>
      <c r="AD377" s="50" t="n">
        <v>2</v>
      </c>
      <c r="AE377" s="50" t="n">
        <v>14</v>
      </c>
      <c r="AF377" s="50" t="n">
        <v>33</v>
      </c>
      <c r="AG377" s="50" t="n">
        <v>2861.1</v>
      </c>
      <c r="AH377" s="50" t="n">
        <v>11</v>
      </c>
      <c r="AI377" s="50" t="n">
        <v>109</v>
      </c>
      <c r="AJ377" s="50" t="n">
        <v>7853</v>
      </c>
      <c r="AK377" s="50" t="n">
        <v>20</v>
      </c>
    </row>
    <row r="378" customFormat="false" ht="15" hidden="false" customHeight="false" outlineLevel="0" collapsed="false">
      <c r="A378" s="50" t="s">
        <v>926</v>
      </c>
      <c r="B378" s="50" t="s">
        <v>114</v>
      </c>
      <c r="C378" s="50" t="s">
        <v>224</v>
      </c>
      <c r="D378" s="50" t="n">
        <v>665966</v>
      </c>
      <c r="E378" s="50" t="n">
        <v>9</v>
      </c>
      <c r="F378" s="50" t="s">
        <v>58</v>
      </c>
      <c r="G378" s="50" t="n">
        <v>95</v>
      </c>
      <c r="H378" s="50" t="n">
        <v>41</v>
      </c>
      <c r="I378" s="50" t="n">
        <v>12</v>
      </c>
      <c r="J378" s="50" t="n">
        <v>41</v>
      </c>
      <c r="K378" s="50" t="n">
        <v>29</v>
      </c>
      <c r="L378" s="50" t="n">
        <v>5</v>
      </c>
      <c r="M378" s="50" t="n">
        <v>53</v>
      </c>
      <c r="N378" s="50" t="n">
        <v>12</v>
      </c>
      <c r="O378" s="50" t="n">
        <v>-2.845</v>
      </c>
      <c r="P378" s="50" t="n">
        <v>30</v>
      </c>
      <c r="Q378" s="50" t="n">
        <v>26</v>
      </c>
      <c r="R378" s="50" t="n">
        <v>4</v>
      </c>
      <c r="S378" s="50" t="n">
        <v>0</v>
      </c>
      <c r="T378" s="50" t="n">
        <v>0</v>
      </c>
      <c r="U378" s="50" t="n">
        <v>0</v>
      </c>
      <c r="V378" s="50" t="n">
        <v>2</v>
      </c>
      <c r="W378" s="50" t="n">
        <v>1</v>
      </c>
      <c r="X378" s="50" t="n">
        <v>0</v>
      </c>
      <c r="Y378" s="50" t="n">
        <v>5</v>
      </c>
      <c r="Z378" s="50" t="n">
        <v>5.7</v>
      </c>
      <c r="AA378" s="50" t="n">
        <v>28</v>
      </c>
      <c r="AB378" s="50" t="n">
        <v>6.505</v>
      </c>
      <c r="AC378" s="50" t="n">
        <v>22</v>
      </c>
      <c r="AD378" s="50" t="n">
        <v>1</v>
      </c>
      <c r="AE378" s="50" t="n">
        <v>5</v>
      </c>
      <c r="AF378" s="50" t="n">
        <v>21</v>
      </c>
      <c r="AG378" s="50" t="n">
        <v>1731.2</v>
      </c>
      <c r="AH378" s="50" t="n">
        <v>4</v>
      </c>
      <c r="AI378" s="50" t="n">
        <v>34</v>
      </c>
      <c r="AJ378" s="50" t="n">
        <v>2496</v>
      </c>
      <c r="AK378" s="50" t="n">
        <v>10</v>
      </c>
    </row>
    <row r="379" customFormat="false" ht="15" hidden="false" customHeight="false" outlineLevel="0" collapsed="false">
      <c r="A379" s="50" t="s">
        <v>927</v>
      </c>
      <c r="B379" s="50" t="s">
        <v>114</v>
      </c>
      <c r="C379" s="50" t="s">
        <v>225</v>
      </c>
      <c r="D379" s="50" t="n">
        <v>681047</v>
      </c>
      <c r="E379" s="50" t="n">
        <v>8</v>
      </c>
      <c r="F379" s="50" t="s">
        <v>57</v>
      </c>
      <c r="G379" s="50" t="n">
        <v>185</v>
      </c>
      <c r="H379" s="50" t="n">
        <v>67</v>
      </c>
      <c r="I379" s="50" t="n">
        <v>20</v>
      </c>
      <c r="J379" s="50" t="n">
        <v>79</v>
      </c>
      <c r="K379" s="50" t="n">
        <v>47</v>
      </c>
      <c r="L379" s="50" t="n">
        <v>10</v>
      </c>
      <c r="M379" s="50" t="n">
        <v>106</v>
      </c>
      <c r="N379" s="50" t="n">
        <v>20</v>
      </c>
      <c r="O379" s="50" t="n">
        <v>-1.552</v>
      </c>
      <c r="P379" s="50" t="n">
        <v>42</v>
      </c>
      <c r="Q379" s="50" t="n">
        <v>34</v>
      </c>
      <c r="R379" s="50" t="n">
        <v>5</v>
      </c>
      <c r="S379" s="50" t="n">
        <v>2</v>
      </c>
      <c r="T379" s="50" t="n">
        <v>0</v>
      </c>
      <c r="U379" s="50" t="n">
        <v>0</v>
      </c>
      <c r="V379" s="50" t="n">
        <v>6</v>
      </c>
      <c r="W379" s="50" t="n">
        <v>2</v>
      </c>
      <c r="X379" s="50" t="n">
        <v>0</v>
      </c>
      <c r="Y379" s="50" t="n">
        <v>12</v>
      </c>
      <c r="Z379" s="50" t="n">
        <v>10.8</v>
      </c>
      <c r="AA379" s="50" t="n">
        <v>42</v>
      </c>
      <c r="AB379" s="50" t="n">
        <v>12.833</v>
      </c>
      <c r="AC379" s="50" t="n">
        <v>22</v>
      </c>
      <c r="AD379" s="50" t="n">
        <v>3</v>
      </c>
      <c r="AE379" s="50" t="n">
        <v>10</v>
      </c>
      <c r="AF379" s="50" t="n">
        <v>22</v>
      </c>
      <c r="AG379" s="50" t="n">
        <v>1904.4</v>
      </c>
      <c r="AH379" s="50" t="n">
        <v>3</v>
      </c>
      <c r="AI379" s="50" t="n">
        <v>62</v>
      </c>
      <c r="AJ379" s="50" t="n">
        <v>4615.4</v>
      </c>
      <c r="AK379" s="50" t="n">
        <v>31</v>
      </c>
    </row>
    <row r="380" customFormat="false" ht="15" hidden="false" customHeight="false" outlineLevel="0" collapsed="false">
      <c r="A380" s="50" t="s">
        <v>927</v>
      </c>
      <c r="B380" s="50" t="s">
        <v>114</v>
      </c>
      <c r="C380" s="50" t="s">
        <v>225</v>
      </c>
      <c r="D380" s="50" t="n">
        <v>681047</v>
      </c>
      <c r="E380" s="50" t="n">
        <v>9</v>
      </c>
      <c r="F380" s="50" t="s">
        <v>58</v>
      </c>
      <c r="G380" s="50" t="n">
        <v>64</v>
      </c>
      <c r="H380" s="50" t="n">
        <v>30</v>
      </c>
      <c r="I380" s="50" t="n">
        <v>8</v>
      </c>
      <c r="J380" s="50" t="n">
        <v>31</v>
      </c>
      <c r="K380" s="50" t="n">
        <v>20</v>
      </c>
      <c r="L380" s="50" t="n">
        <v>4</v>
      </c>
      <c r="M380" s="50" t="n">
        <v>33</v>
      </c>
      <c r="N380" s="50" t="n">
        <v>10</v>
      </c>
      <c r="O380" s="50" t="n">
        <v>-1.146</v>
      </c>
      <c r="P380" s="50" t="n">
        <v>17</v>
      </c>
      <c r="Q380" s="50" t="n">
        <v>16</v>
      </c>
      <c r="R380" s="50" t="n">
        <v>4</v>
      </c>
      <c r="S380" s="50" t="n">
        <v>0</v>
      </c>
      <c r="T380" s="50" t="n">
        <v>0</v>
      </c>
      <c r="U380" s="50" t="n">
        <v>0</v>
      </c>
      <c r="V380" s="50" t="n">
        <v>1</v>
      </c>
      <c r="W380" s="50" t="n">
        <v>0</v>
      </c>
      <c r="X380" s="50" t="n">
        <v>0</v>
      </c>
      <c r="Y380" s="50" t="n">
        <v>3</v>
      </c>
      <c r="Z380" s="50" t="n">
        <v>4.3</v>
      </c>
      <c r="AA380" s="50" t="n">
        <v>17</v>
      </c>
      <c r="AB380" s="50" t="n">
        <v>4.359</v>
      </c>
      <c r="AC380" s="50" t="n">
        <v>13</v>
      </c>
      <c r="AD380" s="50" t="n">
        <v>0</v>
      </c>
      <c r="AE380" s="50" t="n">
        <v>2</v>
      </c>
      <c r="AF380" s="50" t="n">
        <v>13</v>
      </c>
      <c r="AG380" s="50" t="n">
        <v>1084.5</v>
      </c>
      <c r="AH380" s="50" t="n">
        <v>2</v>
      </c>
      <c r="AI380" s="50" t="n">
        <v>23</v>
      </c>
      <c r="AJ380" s="50" t="n">
        <v>1674.1</v>
      </c>
      <c r="AK380" s="50" t="n">
        <v>4</v>
      </c>
    </row>
    <row r="381" customFormat="false" ht="15" hidden="false" customHeight="false" outlineLevel="0" collapsed="false">
      <c r="A381" s="50" t="s">
        <v>928</v>
      </c>
      <c r="B381" s="50" t="s">
        <v>114</v>
      </c>
      <c r="C381" s="50" t="s">
        <v>252</v>
      </c>
      <c r="D381" s="50" t="n">
        <v>642215</v>
      </c>
      <c r="E381" s="50" t="n">
        <v>4</v>
      </c>
      <c r="F381" s="50" t="s">
        <v>53</v>
      </c>
      <c r="G381" s="50" t="n">
        <v>81</v>
      </c>
      <c r="H381" s="50" t="n">
        <v>39</v>
      </c>
      <c r="I381" s="50" t="n">
        <v>11</v>
      </c>
      <c r="J381" s="50" t="n">
        <v>38</v>
      </c>
      <c r="K381" s="50" t="n">
        <v>23</v>
      </c>
      <c r="L381" s="50" t="n">
        <v>2</v>
      </c>
      <c r="M381" s="50" t="n">
        <v>43</v>
      </c>
      <c r="N381" s="50" t="n">
        <v>16</v>
      </c>
      <c r="O381" s="50" t="n">
        <v>1.028</v>
      </c>
      <c r="P381" s="50" t="n">
        <v>17</v>
      </c>
      <c r="Q381" s="50" t="n">
        <v>13</v>
      </c>
      <c r="R381" s="50" t="n">
        <v>4</v>
      </c>
      <c r="S381" s="50" t="n">
        <v>1</v>
      </c>
      <c r="T381" s="50" t="n">
        <v>0</v>
      </c>
      <c r="U381" s="50" t="n">
        <v>0</v>
      </c>
      <c r="V381" s="50" t="n">
        <v>3</v>
      </c>
      <c r="W381" s="50" t="n">
        <v>1</v>
      </c>
      <c r="X381" s="50" t="n">
        <v>0</v>
      </c>
      <c r="Y381" s="50" t="n">
        <v>5</v>
      </c>
      <c r="Z381" s="50" t="n">
        <v>6.75</v>
      </c>
      <c r="AA381" s="50" t="n">
        <v>17</v>
      </c>
      <c r="AB381" s="50" t="n">
        <v>7.309</v>
      </c>
      <c r="AC381" s="50" t="n">
        <v>8</v>
      </c>
      <c r="AD381" s="50" t="n">
        <v>1</v>
      </c>
      <c r="AE381" s="50" t="n">
        <v>4</v>
      </c>
      <c r="AF381" s="50" t="n">
        <v>8</v>
      </c>
      <c r="AG381" s="50" t="n">
        <v>749</v>
      </c>
      <c r="AH381" s="50" t="n">
        <v>4</v>
      </c>
      <c r="AI381" s="50" t="n">
        <v>34</v>
      </c>
      <c r="AJ381" s="50" t="n">
        <v>2442.8</v>
      </c>
      <c r="AK381" s="50" t="n">
        <v>7</v>
      </c>
    </row>
    <row r="382" customFormat="false" ht="15" hidden="false" customHeight="false" outlineLevel="0" collapsed="false">
      <c r="A382" s="50" t="s">
        <v>928</v>
      </c>
      <c r="B382" s="50" t="s">
        <v>114</v>
      </c>
      <c r="C382" s="50" t="s">
        <v>252</v>
      </c>
      <c r="D382" s="50" t="n">
        <v>642215</v>
      </c>
      <c r="E382" s="50" t="n">
        <v>5</v>
      </c>
      <c r="F382" s="50" t="s">
        <v>54</v>
      </c>
      <c r="G382" s="50" t="n">
        <v>115</v>
      </c>
      <c r="H382" s="50" t="n">
        <v>49</v>
      </c>
      <c r="I382" s="50" t="n">
        <v>14</v>
      </c>
      <c r="J382" s="50" t="n">
        <v>59</v>
      </c>
      <c r="K382" s="50" t="n">
        <v>38</v>
      </c>
      <c r="L382" s="50" t="n">
        <v>6</v>
      </c>
      <c r="M382" s="50" t="n">
        <v>56</v>
      </c>
      <c r="N382" s="50" t="n">
        <v>11</v>
      </c>
      <c r="O382" s="50" t="n">
        <v>-2.254</v>
      </c>
      <c r="P382" s="50" t="n">
        <v>29</v>
      </c>
      <c r="Q382" s="50" t="n">
        <v>26</v>
      </c>
      <c r="R382" s="50" t="n">
        <v>5</v>
      </c>
      <c r="S382" s="50" t="n">
        <v>0</v>
      </c>
      <c r="T382" s="50" t="n">
        <v>0</v>
      </c>
      <c r="U382" s="50" t="n">
        <v>1</v>
      </c>
      <c r="V382" s="50" t="n">
        <v>3</v>
      </c>
      <c r="W382" s="50" t="n">
        <v>0</v>
      </c>
      <c r="X382" s="50" t="n">
        <v>0</v>
      </c>
      <c r="Y382" s="50" t="n">
        <v>6</v>
      </c>
      <c r="Z382" s="50" t="n">
        <v>7.7</v>
      </c>
      <c r="AA382" s="50" t="n">
        <v>28</v>
      </c>
      <c r="AB382" s="50" t="n">
        <v>6.047</v>
      </c>
      <c r="AC382" s="50" t="n">
        <v>20</v>
      </c>
      <c r="AD382" s="50" t="n">
        <v>0</v>
      </c>
      <c r="AE382" s="50" t="n">
        <v>6</v>
      </c>
      <c r="AF382" s="50" t="n">
        <v>19</v>
      </c>
      <c r="AG382" s="50" t="n">
        <v>1592.1</v>
      </c>
      <c r="AH382" s="50" t="n">
        <v>6</v>
      </c>
      <c r="AI382" s="50" t="n">
        <v>43</v>
      </c>
      <c r="AJ382" s="50" t="n">
        <v>3124.7</v>
      </c>
      <c r="AK382" s="50" t="n">
        <v>11</v>
      </c>
    </row>
    <row r="383" customFormat="false" ht="15" hidden="false" customHeight="false" outlineLevel="0" collapsed="false">
      <c r="A383" s="50" t="s">
        <v>929</v>
      </c>
      <c r="B383" s="50" t="s">
        <v>114</v>
      </c>
      <c r="C383" s="50" t="s">
        <v>254</v>
      </c>
      <c r="D383" s="50" t="n">
        <v>669087</v>
      </c>
      <c r="E383" s="50" t="n">
        <v>4</v>
      </c>
      <c r="F383" s="50" t="s">
        <v>53</v>
      </c>
      <c r="G383" s="50" t="n">
        <v>38</v>
      </c>
      <c r="H383" s="50" t="n">
        <v>22</v>
      </c>
      <c r="I383" s="50" t="n">
        <v>9</v>
      </c>
      <c r="J383" s="50" t="n">
        <v>19</v>
      </c>
      <c r="K383" s="50" t="n">
        <v>16</v>
      </c>
      <c r="L383" s="50" t="n">
        <v>5</v>
      </c>
      <c r="M383" s="50" t="n">
        <v>19</v>
      </c>
      <c r="N383" s="50" t="n">
        <v>6</v>
      </c>
      <c r="O383" s="50" t="n">
        <v>-0.499</v>
      </c>
      <c r="P383" s="50" t="n">
        <v>9</v>
      </c>
      <c r="Q383" s="50" t="n">
        <v>9</v>
      </c>
      <c r="R383" s="50" t="n">
        <v>2</v>
      </c>
      <c r="S383" s="50" t="n">
        <v>1</v>
      </c>
      <c r="T383" s="50" t="n">
        <v>0</v>
      </c>
      <c r="U383" s="50" t="n">
        <v>0</v>
      </c>
      <c r="V383" s="50" t="n">
        <v>0</v>
      </c>
      <c r="W383" s="50" t="n">
        <v>0</v>
      </c>
      <c r="X383" s="50" t="n">
        <v>0</v>
      </c>
      <c r="Y383" s="50" t="n">
        <v>5</v>
      </c>
      <c r="Z383" s="50" t="n">
        <v>2.15</v>
      </c>
      <c r="AA383" s="50" t="n">
        <v>9</v>
      </c>
      <c r="AB383" s="50" t="n">
        <v>1.188</v>
      </c>
      <c r="AC383" s="50" t="n">
        <v>4</v>
      </c>
      <c r="AD383" s="50" t="n">
        <v>1</v>
      </c>
      <c r="AE383" s="50" t="n">
        <v>3</v>
      </c>
      <c r="AF383" s="50" t="n">
        <v>4</v>
      </c>
      <c r="AG383" s="50" t="n">
        <v>400.8</v>
      </c>
      <c r="AH383" s="50" t="n">
        <v>1</v>
      </c>
      <c r="AI383" s="50" t="n">
        <v>17</v>
      </c>
      <c r="AJ383" s="50" t="n">
        <v>1257.6</v>
      </c>
      <c r="AK383" s="50" t="n">
        <v>7</v>
      </c>
    </row>
    <row r="384" customFormat="false" ht="15" hidden="false" customHeight="false" outlineLevel="0" collapsed="false">
      <c r="A384" s="50" t="s">
        <v>929</v>
      </c>
      <c r="B384" s="50" t="s">
        <v>114</v>
      </c>
      <c r="C384" s="50" t="s">
        <v>254</v>
      </c>
      <c r="D384" s="50" t="n">
        <v>669087</v>
      </c>
      <c r="E384" s="50" t="n">
        <v>6</v>
      </c>
      <c r="F384" s="50" t="s">
        <v>55</v>
      </c>
      <c r="G384" s="50" t="n">
        <v>48</v>
      </c>
      <c r="H384" s="50" t="n">
        <v>30</v>
      </c>
      <c r="I384" s="50" t="n">
        <v>11</v>
      </c>
      <c r="J384" s="50" t="n">
        <v>25</v>
      </c>
      <c r="K384" s="50" t="n">
        <v>18</v>
      </c>
      <c r="L384" s="50" t="n">
        <v>5</v>
      </c>
      <c r="M384" s="50" t="n">
        <v>23</v>
      </c>
      <c r="N384" s="50" t="n">
        <v>12</v>
      </c>
      <c r="O384" s="50" t="n">
        <v>-1.23</v>
      </c>
      <c r="P384" s="50" t="n">
        <v>14</v>
      </c>
      <c r="Q384" s="50" t="n">
        <v>14</v>
      </c>
      <c r="R384" s="50" t="n">
        <v>2</v>
      </c>
      <c r="S384" s="50" t="n">
        <v>1</v>
      </c>
      <c r="T384" s="50" t="n">
        <v>0</v>
      </c>
      <c r="U384" s="50" t="n">
        <v>0</v>
      </c>
      <c r="V384" s="50" t="n">
        <v>0</v>
      </c>
      <c r="W384" s="50" t="n">
        <v>0</v>
      </c>
      <c r="X384" s="50" t="n">
        <v>0</v>
      </c>
      <c r="Y384" s="50" t="n">
        <v>6</v>
      </c>
      <c r="Z384" s="50" t="n">
        <v>2.15</v>
      </c>
      <c r="AA384" s="50" t="n">
        <v>14</v>
      </c>
      <c r="AB384" s="50" t="n">
        <v>2.283</v>
      </c>
      <c r="AC384" s="50" t="n">
        <v>8</v>
      </c>
      <c r="AD384" s="50" t="n">
        <v>1</v>
      </c>
      <c r="AE384" s="50" t="n">
        <v>4</v>
      </c>
      <c r="AF384" s="50" t="n">
        <v>8</v>
      </c>
      <c r="AG384" s="50" t="n">
        <v>684.8</v>
      </c>
      <c r="AH384" s="50" t="n">
        <v>3</v>
      </c>
      <c r="AI384" s="50" t="n">
        <v>28</v>
      </c>
      <c r="AJ384" s="50" t="n">
        <v>2055.4</v>
      </c>
      <c r="AK384" s="50" t="n">
        <v>11</v>
      </c>
    </row>
    <row r="385" customFormat="false" ht="15" hidden="false" customHeight="false" outlineLevel="0" collapsed="false">
      <c r="A385" s="50" t="s">
        <v>929</v>
      </c>
      <c r="B385" s="50" t="s">
        <v>114</v>
      </c>
      <c r="C385" s="50" t="s">
        <v>254</v>
      </c>
      <c r="D385" s="50" t="n">
        <v>669087</v>
      </c>
      <c r="E385" s="50" t="n">
        <v>7</v>
      </c>
      <c r="F385" s="50" t="s">
        <v>56</v>
      </c>
      <c r="G385" s="50" t="n">
        <v>38</v>
      </c>
      <c r="H385" s="50" t="n">
        <v>23</v>
      </c>
      <c r="I385" s="50" t="n">
        <v>12</v>
      </c>
      <c r="J385" s="50" t="n">
        <v>22</v>
      </c>
      <c r="K385" s="50" t="n">
        <v>15</v>
      </c>
      <c r="L385" s="50" t="n">
        <v>5</v>
      </c>
      <c r="M385" s="50" t="n">
        <v>16</v>
      </c>
      <c r="N385" s="50" t="n">
        <v>8</v>
      </c>
      <c r="O385" s="50" t="n">
        <v>-2.657</v>
      </c>
      <c r="P385" s="50" t="n">
        <v>11</v>
      </c>
      <c r="Q385" s="50" t="n">
        <v>10</v>
      </c>
      <c r="R385" s="50" t="n">
        <v>0</v>
      </c>
      <c r="S385" s="50" t="n">
        <v>0</v>
      </c>
      <c r="T385" s="50" t="n">
        <v>0</v>
      </c>
      <c r="U385" s="50" t="n">
        <v>0</v>
      </c>
      <c r="V385" s="50" t="n">
        <v>1</v>
      </c>
      <c r="W385" s="50" t="n">
        <v>0</v>
      </c>
      <c r="X385" s="50" t="n">
        <v>0</v>
      </c>
      <c r="Y385" s="50" t="n">
        <v>8</v>
      </c>
      <c r="Z385" s="50" t="n">
        <v>0.7</v>
      </c>
      <c r="AA385" s="50" t="n">
        <v>11</v>
      </c>
      <c r="AB385" s="50" t="n">
        <v>1.192</v>
      </c>
      <c r="AC385" s="50" t="n">
        <v>2</v>
      </c>
      <c r="AD385" s="50" t="n">
        <v>0</v>
      </c>
      <c r="AE385" s="50" t="n">
        <v>1</v>
      </c>
      <c r="AF385" s="50" t="n">
        <v>2</v>
      </c>
      <c r="AG385" s="50" t="n">
        <v>190.6</v>
      </c>
      <c r="AH385" s="50" t="n">
        <v>0</v>
      </c>
      <c r="AI385" s="50" t="n">
        <v>20</v>
      </c>
      <c r="AJ385" s="50" t="n">
        <v>1476.2</v>
      </c>
      <c r="AK385" s="50" t="n">
        <v>5</v>
      </c>
    </row>
    <row r="386" customFormat="false" ht="15" hidden="false" customHeight="false" outlineLevel="0" collapsed="false">
      <c r="A386" s="50" t="s">
        <v>930</v>
      </c>
      <c r="B386" s="50" t="s">
        <v>114</v>
      </c>
      <c r="C386" s="50" t="s">
        <v>256</v>
      </c>
      <c r="D386" s="50" t="n">
        <v>677956</v>
      </c>
      <c r="E386" s="50" t="n">
        <v>9</v>
      </c>
      <c r="F386" s="50" t="s">
        <v>58</v>
      </c>
      <c r="G386" s="50" t="n">
        <v>132</v>
      </c>
      <c r="H386" s="50" t="n">
        <v>68</v>
      </c>
      <c r="I386" s="50" t="n">
        <v>29</v>
      </c>
      <c r="J386" s="50" t="n">
        <v>60</v>
      </c>
      <c r="K386" s="50" t="n">
        <v>43</v>
      </c>
      <c r="L386" s="50" t="n">
        <v>16</v>
      </c>
      <c r="M386" s="50" t="n">
        <v>72</v>
      </c>
      <c r="N386" s="50" t="n">
        <v>25</v>
      </c>
      <c r="O386" s="50" t="n">
        <v>-2.56</v>
      </c>
      <c r="P386" s="50" t="n">
        <v>33</v>
      </c>
      <c r="Q386" s="50" t="n">
        <v>28</v>
      </c>
      <c r="R386" s="50" t="n">
        <v>5</v>
      </c>
      <c r="S386" s="50" t="n">
        <v>2</v>
      </c>
      <c r="T386" s="50" t="n">
        <v>0</v>
      </c>
      <c r="U386" s="50" t="n">
        <v>0</v>
      </c>
      <c r="V386" s="50" t="n">
        <v>4</v>
      </c>
      <c r="W386" s="50" t="n">
        <v>0</v>
      </c>
      <c r="X386" s="50" t="n">
        <v>1</v>
      </c>
      <c r="Y386" s="50" t="n">
        <v>13</v>
      </c>
      <c r="Z386" s="50" t="n">
        <v>8</v>
      </c>
      <c r="AA386" s="50" t="n">
        <v>33</v>
      </c>
      <c r="AB386" s="50" t="n">
        <v>7.118</v>
      </c>
      <c r="AC386" s="50" t="n">
        <v>16</v>
      </c>
      <c r="AD386" s="50" t="n">
        <v>0</v>
      </c>
      <c r="AE386" s="50" t="n">
        <v>8</v>
      </c>
      <c r="AF386" s="50" t="n">
        <v>16</v>
      </c>
      <c r="AG386" s="50" t="n">
        <v>1456.8</v>
      </c>
      <c r="AH386" s="50" t="n">
        <v>5</v>
      </c>
      <c r="AI386" s="50" t="n">
        <v>61</v>
      </c>
      <c r="AJ386" s="50" t="n">
        <v>4463.3</v>
      </c>
      <c r="AK386" s="50" t="n">
        <v>18</v>
      </c>
    </row>
    <row r="387" customFormat="false" ht="15" hidden="false" customHeight="false" outlineLevel="0" collapsed="false">
      <c r="A387" s="50" t="s">
        <v>931</v>
      </c>
      <c r="B387" s="50" t="s">
        <v>114</v>
      </c>
      <c r="C387" s="50" t="s">
        <v>258</v>
      </c>
      <c r="D387" s="50" t="n">
        <v>650968</v>
      </c>
      <c r="E387" s="50" t="n">
        <v>7</v>
      </c>
      <c r="F387" s="50" t="s">
        <v>56</v>
      </c>
      <c r="G387" s="50" t="n">
        <v>26</v>
      </c>
      <c r="H387" s="50" t="n">
        <v>17</v>
      </c>
      <c r="I387" s="50" t="n">
        <v>5</v>
      </c>
      <c r="J387" s="50" t="n">
        <v>8</v>
      </c>
      <c r="K387" s="50" t="n">
        <v>5</v>
      </c>
      <c r="L387" s="50" t="n">
        <v>1</v>
      </c>
      <c r="M387" s="50" t="n">
        <v>18</v>
      </c>
      <c r="N387" s="50" t="n">
        <v>12</v>
      </c>
      <c r="O387" s="50" t="n">
        <v>-1.138</v>
      </c>
      <c r="P387" s="50" t="n">
        <v>7</v>
      </c>
      <c r="Q387" s="50" t="n">
        <v>6</v>
      </c>
      <c r="R387" s="50" t="n">
        <v>1</v>
      </c>
      <c r="S387" s="50" t="n">
        <v>0</v>
      </c>
      <c r="T387" s="50" t="n">
        <v>0</v>
      </c>
      <c r="U387" s="50" t="n">
        <v>0</v>
      </c>
      <c r="V387" s="50" t="n">
        <v>0</v>
      </c>
      <c r="W387" s="50" t="n">
        <v>0</v>
      </c>
      <c r="X387" s="50" t="n">
        <v>1</v>
      </c>
      <c r="Y387" s="50" t="n">
        <v>3</v>
      </c>
      <c r="Z387" s="50" t="n">
        <v>0.9</v>
      </c>
      <c r="AA387" s="50" t="n">
        <v>7</v>
      </c>
      <c r="AB387" s="50" t="n">
        <v>1.08</v>
      </c>
      <c r="AC387" s="50" t="n">
        <v>4</v>
      </c>
      <c r="AD387" s="50" t="n">
        <v>0</v>
      </c>
      <c r="AE387" s="50" t="n">
        <v>0</v>
      </c>
      <c r="AF387" s="50" t="n">
        <v>4</v>
      </c>
      <c r="AG387" s="50" t="n">
        <v>338.4</v>
      </c>
      <c r="AH387" s="50" t="n">
        <v>2</v>
      </c>
      <c r="AI387" s="50" t="n">
        <v>13</v>
      </c>
      <c r="AJ387" s="50" t="n">
        <v>872.7</v>
      </c>
      <c r="AK387" s="50" t="n">
        <v>0</v>
      </c>
    </row>
    <row r="388" customFormat="false" ht="15" hidden="false" customHeight="false" outlineLevel="0" collapsed="false">
      <c r="A388" s="50" t="s">
        <v>931</v>
      </c>
      <c r="B388" s="50" t="s">
        <v>114</v>
      </c>
      <c r="C388" s="50" t="s">
        <v>258</v>
      </c>
      <c r="D388" s="50" t="n">
        <v>650968</v>
      </c>
      <c r="E388" s="50" t="n">
        <v>8</v>
      </c>
      <c r="F388" s="50" t="s">
        <v>57</v>
      </c>
      <c r="G388" s="50" t="n">
        <v>48</v>
      </c>
      <c r="H388" s="50" t="n">
        <v>26</v>
      </c>
      <c r="I388" s="50" t="n">
        <v>4</v>
      </c>
      <c r="J388" s="50" t="n">
        <v>17</v>
      </c>
      <c r="K388" s="50" t="n">
        <v>12</v>
      </c>
      <c r="L388" s="50" t="n">
        <v>2</v>
      </c>
      <c r="M388" s="50" t="n">
        <v>31</v>
      </c>
      <c r="N388" s="50" t="n">
        <v>14</v>
      </c>
      <c r="O388" s="50" t="n">
        <v>1.041</v>
      </c>
      <c r="P388" s="50" t="n">
        <v>10</v>
      </c>
      <c r="Q388" s="50" t="n">
        <v>9</v>
      </c>
      <c r="R388" s="50" t="n">
        <v>3</v>
      </c>
      <c r="S388" s="50" t="n">
        <v>0</v>
      </c>
      <c r="T388" s="50" t="n">
        <v>0</v>
      </c>
      <c r="U388" s="50" t="n">
        <v>1</v>
      </c>
      <c r="V388" s="50" t="n">
        <v>1</v>
      </c>
      <c r="W388" s="50" t="n">
        <v>0</v>
      </c>
      <c r="X388" s="50" t="n">
        <v>0</v>
      </c>
      <c r="Y388" s="50" t="n">
        <v>0</v>
      </c>
      <c r="Z388" s="50" t="n">
        <v>4.5</v>
      </c>
      <c r="AA388" s="50" t="n">
        <v>10</v>
      </c>
      <c r="AB388" s="50" t="n">
        <v>3.145</v>
      </c>
      <c r="AC388" s="50" t="n">
        <v>9</v>
      </c>
      <c r="AD388" s="50" t="n">
        <v>1</v>
      </c>
      <c r="AE388" s="50" t="n">
        <v>3</v>
      </c>
      <c r="AF388" s="50" t="n">
        <v>9</v>
      </c>
      <c r="AG388" s="50" t="n">
        <v>761.5</v>
      </c>
      <c r="AH388" s="50" t="n">
        <v>4</v>
      </c>
      <c r="AI388" s="50" t="n">
        <v>21</v>
      </c>
      <c r="AJ388" s="50" t="n">
        <v>1475</v>
      </c>
      <c r="AK388" s="50" t="n">
        <v>3</v>
      </c>
    </row>
    <row r="389" customFormat="false" ht="15" hidden="false" customHeight="false" outlineLevel="0" collapsed="false">
      <c r="A389" s="50" t="s">
        <v>931</v>
      </c>
      <c r="B389" s="50" t="s">
        <v>114</v>
      </c>
      <c r="C389" s="50" t="s">
        <v>258</v>
      </c>
      <c r="D389" s="50" t="n">
        <v>650968</v>
      </c>
      <c r="E389" s="50" t="n">
        <v>9</v>
      </c>
      <c r="F389" s="50" t="s">
        <v>58</v>
      </c>
      <c r="G389" s="50" t="n">
        <v>41</v>
      </c>
      <c r="H389" s="50" t="n">
        <v>20</v>
      </c>
      <c r="I389" s="50" t="n">
        <v>7</v>
      </c>
      <c r="J389" s="50" t="n">
        <v>18</v>
      </c>
      <c r="K389" s="50" t="n">
        <v>10</v>
      </c>
      <c r="L389" s="50" t="n">
        <v>0</v>
      </c>
      <c r="M389" s="50" t="n">
        <v>23</v>
      </c>
      <c r="N389" s="50" t="n">
        <v>10</v>
      </c>
      <c r="O389" s="50" t="n">
        <v>-0.368</v>
      </c>
      <c r="P389" s="50" t="n">
        <v>12</v>
      </c>
      <c r="Q389" s="50" t="n">
        <v>12</v>
      </c>
      <c r="R389" s="50" t="n">
        <v>3</v>
      </c>
      <c r="S389" s="50" t="n">
        <v>0</v>
      </c>
      <c r="T389" s="50" t="n">
        <v>0</v>
      </c>
      <c r="U389" s="50" t="n">
        <v>0</v>
      </c>
      <c r="V389" s="50" t="n">
        <v>0</v>
      </c>
      <c r="W389" s="50" t="n">
        <v>0</v>
      </c>
      <c r="X389" s="50" t="n">
        <v>0</v>
      </c>
      <c r="Y389" s="50" t="n">
        <v>3</v>
      </c>
      <c r="Z389" s="50" t="n">
        <v>2.7</v>
      </c>
      <c r="AA389" s="50" t="n">
        <v>12</v>
      </c>
      <c r="AB389" s="50" t="n">
        <v>3.358</v>
      </c>
      <c r="AC389" s="50" t="n">
        <v>9</v>
      </c>
      <c r="AD389" s="50" t="n">
        <v>0</v>
      </c>
      <c r="AE389" s="50" t="n">
        <v>2</v>
      </c>
      <c r="AF389" s="50" t="n">
        <v>9</v>
      </c>
      <c r="AG389" s="50" t="n">
        <v>775.2</v>
      </c>
      <c r="AH389" s="50" t="n">
        <v>4</v>
      </c>
      <c r="AI389" s="50" t="n">
        <v>18</v>
      </c>
      <c r="AJ389" s="50" t="n">
        <v>1246.1</v>
      </c>
      <c r="AK389" s="50" t="n">
        <v>1</v>
      </c>
    </row>
    <row r="390" customFormat="false" ht="15" hidden="false" customHeight="false" outlineLevel="0" collapsed="false">
      <c r="A390" s="50" t="s">
        <v>932</v>
      </c>
      <c r="B390" s="50" t="s">
        <v>114</v>
      </c>
      <c r="C390" s="50" t="s">
        <v>192</v>
      </c>
      <c r="D390" s="50" t="n">
        <v>644433</v>
      </c>
      <c r="E390" s="50" t="n">
        <v>6</v>
      </c>
      <c r="F390" s="50" t="s">
        <v>55</v>
      </c>
      <c r="G390" s="50" t="n">
        <v>11</v>
      </c>
      <c r="H390" s="50" t="n">
        <v>7</v>
      </c>
      <c r="I390" s="50" t="n">
        <v>3</v>
      </c>
      <c r="J390" s="50" t="n">
        <v>5</v>
      </c>
      <c r="K390" s="50" t="n">
        <v>4</v>
      </c>
      <c r="L390" s="50" t="n">
        <v>2</v>
      </c>
      <c r="M390" s="50" t="n">
        <v>6</v>
      </c>
      <c r="N390" s="50" t="n">
        <v>3</v>
      </c>
      <c r="O390" s="50" t="n">
        <v>0.876</v>
      </c>
      <c r="P390" s="50" t="n">
        <v>3</v>
      </c>
      <c r="Q390" s="50" t="n">
        <v>3</v>
      </c>
      <c r="R390" s="50" t="n">
        <v>2</v>
      </c>
      <c r="S390" s="50" t="n">
        <v>0</v>
      </c>
      <c r="T390" s="50" t="n">
        <v>0</v>
      </c>
      <c r="U390" s="50" t="n">
        <v>0</v>
      </c>
      <c r="V390" s="50" t="n">
        <v>0</v>
      </c>
      <c r="W390" s="50" t="n">
        <v>0</v>
      </c>
      <c r="X390" s="50" t="n">
        <v>0</v>
      </c>
      <c r="Y390" s="50" t="n">
        <v>0</v>
      </c>
      <c r="Z390" s="50" t="n">
        <v>1.8</v>
      </c>
      <c r="AA390" s="50" t="n">
        <v>3</v>
      </c>
      <c r="AB390" s="50" t="n">
        <v>0.981</v>
      </c>
      <c r="AC390" s="50" t="n">
        <v>3</v>
      </c>
      <c r="AD390" s="50" t="n">
        <v>0</v>
      </c>
      <c r="AE390" s="50" t="n">
        <v>0</v>
      </c>
      <c r="AF390" s="50" t="n">
        <v>3</v>
      </c>
      <c r="AG390" s="50" t="n">
        <v>212.4</v>
      </c>
      <c r="AH390" s="50" t="n">
        <v>1</v>
      </c>
      <c r="AI390" s="50" t="n">
        <v>7</v>
      </c>
      <c r="AJ390" s="50" t="n">
        <v>498.2</v>
      </c>
      <c r="AK390" s="50" t="n">
        <v>0</v>
      </c>
    </row>
    <row r="391" customFormat="false" ht="15" hidden="false" customHeight="false" outlineLevel="0" collapsed="false">
      <c r="A391" s="50" t="s">
        <v>932</v>
      </c>
      <c r="B391" s="50" t="s">
        <v>114</v>
      </c>
      <c r="C391" s="50" t="s">
        <v>192</v>
      </c>
      <c r="D391" s="50" t="n">
        <v>644433</v>
      </c>
      <c r="E391" s="50" t="n">
        <v>7</v>
      </c>
      <c r="F391" s="50" t="s">
        <v>56</v>
      </c>
      <c r="G391" s="50" t="n">
        <v>69</v>
      </c>
      <c r="H391" s="50" t="n">
        <v>38</v>
      </c>
      <c r="I391" s="50" t="n">
        <v>7</v>
      </c>
      <c r="J391" s="50" t="n">
        <v>39</v>
      </c>
      <c r="K391" s="50" t="n">
        <v>27</v>
      </c>
      <c r="L391" s="50" t="n">
        <v>2</v>
      </c>
      <c r="M391" s="50" t="n">
        <v>30</v>
      </c>
      <c r="N391" s="50" t="n">
        <v>11</v>
      </c>
      <c r="O391" s="50" t="n">
        <v>-5.027</v>
      </c>
      <c r="P391" s="50" t="n">
        <v>21</v>
      </c>
      <c r="Q391" s="50" t="n">
        <v>21</v>
      </c>
      <c r="R391" s="50" t="n">
        <v>1</v>
      </c>
      <c r="S391" s="50" t="n">
        <v>0</v>
      </c>
      <c r="T391" s="50" t="n">
        <v>0</v>
      </c>
      <c r="U391" s="50" t="n">
        <v>0</v>
      </c>
      <c r="V391" s="50" t="n">
        <v>0</v>
      </c>
      <c r="W391" s="50" t="n">
        <v>0</v>
      </c>
      <c r="X391" s="50" t="n">
        <v>0</v>
      </c>
      <c r="Y391" s="50" t="n">
        <v>6</v>
      </c>
      <c r="Z391" s="50" t="n">
        <v>0.9</v>
      </c>
      <c r="AA391" s="50" t="n">
        <v>21</v>
      </c>
      <c r="AB391" s="50" t="n">
        <v>2.878</v>
      </c>
      <c r="AC391" s="50" t="n">
        <v>15</v>
      </c>
      <c r="AD391" s="50" t="n">
        <v>0</v>
      </c>
      <c r="AE391" s="50" t="n">
        <v>4</v>
      </c>
      <c r="AF391" s="50" t="n">
        <v>15</v>
      </c>
      <c r="AG391" s="50" t="n">
        <v>1272.8</v>
      </c>
      <c r="AH391" s="50" t="n">
        <v>2</v>
      </c>
      <c r="AI391" s="50" t="n">
        <v>32</v>
      </c>
      <c r="AJ391" s="50" t="n">
        <v>2255.1</v>
      </c>
      <c r="AK391" s="50" t="n">
        <v>3</v>
      </c>
    </row>
    <row r="392" customFormat="false" ht="15" hidden="false" customHeight="false" outlineLevel="0" collapsed="false">
      <c r="A392" s="50" t="s">
        <v>933</v>
      </c>
      <c r="B392" s="50" t="s">
        <v>114</v>
      </c>
      <c r="C392" s="50" t="s">
        <v>261</v>
      </c>
      <c r="D392" s="50" t="n">
        <v>677008</v>
      </c>
      <c r="E392" s="50" t="n">
        <v>9</v>
      </c>
      <c r="F392" s="50" t="s">
        <v>58</v>
      </c>
      <c r="G392" s="50" t="n">
        <v>65</v>
      </c>
      <c r="H392" s="50" t="n">
        <v>37</v>
      </c>
      <c r="I392" s="50" t="n">
        <v>11</v>
      </c>
      <c r="J392" s="50" t="n">
        <v>32</v>
      </c>
      <c r="K392" s="50" t="n">
        <v>23</v>
      </c>
      <c r="L392" s="50" t="n">
        <v>2</v>
      </c>
      <c r="M392" s="50" t="n">
        <v>33</v>
      </c>
      <c r="N392" s="50" t="n">
        <v>14</v>
      </c>
      <c r="O392" s="50" t="n">
        <v>-2.007</v>
      </c>
      <c r="P392" s="50" t="n">
        <v>19</v>
      </c>
      <c r="Q392" s="50" t="n">
        <v>19</v>
      </c>
      <c r="R392" s="50" t="n">
        <v>4</v>
      </c>
      <c r="S392" s="50" t="n">
        <v>1</v>
      </c>
      <c r="T392" s="50" t="n">
        <v>0</v>
      </c>
      <c r="U392" s="50" t="n">
        <v>0</v>
      </c>
      <c r="V392" s="50" t="n">
        <v>0</v>
      </c>
      <c r="W392" s="50" t="n">
        <v>0</v>
      </c>
      <c r="X392" s="50" t="n">
        <v>0</v>
      </c>
      <c r="Y392" s="50" t="n">
        <v>9</v>
      </c>
      <c r="Z392" s="50" t="n">
        <v>3.95</v>
      </c>
      <c r="AA392" s="50" t="n">
        <v>19</v>
      </c>
      <c r="AB392" s="50" t="n">
        <v>3.897</v>
      </c>
      <c r="AC392" s="50" t="n">
        <v>10</v>
      </c>
      <c r="AD392" s="50" t="n">
        <v>0</v>
      </c>
      <c r="AE392" s="50" t="n">
        <v>2</v>
      </c>
      <c r="AF392" s="50" t="n">
        <v>10</v>
      </c>
      <c r="AG392" s="50" t="n">
        <v>825.3</v>
      </c>
      <c r="AH392" s="50" t="n">
        <v>4</v>
      </c>
      <c r="AI392" s="50" t="n">
        <v>32</v>
      </c>
      <c r="AJ392" s="50" t="n">
        <v>2268.6</v>
      </c>
      <c r="AK392" s="50" t="n">
        <v>2</v>
      </c>
    </row>
    <row r="393" customFormat="false" ht="15" hidden="false" customHeight="false" outlineLevel="0" collapsed="false">
      <c r="A393" s="50" t="s">
        <v>934</v>
      </c>
      <c r="B393" s="50" t="s">
        <v>114</v>
      </c>
      <c r="C393" s="50" t="s">
        <v>263</v>
      </c>
      <c r="D393" s="50" t="n">
        <v>671286</v>
      </c>
      <c r="E393" s="50" t="n">
        <v>4</v>
      </c>
      <c r="F393" s="50" t="s">
        <v>53</v>
      </c>
      <c r="G393" s="50" t="n">
        <v>55</v>
      </c>
      <c r="H393" s="50" t="n">
        <v>26</v>
      </c>
      <c r="I393" s="50" t="n">
        <v>5</v>
      </c>
      <c r="J393" s="50" t="n">
        <v>23</v>
      </c>
      <c r="K393" s="50" t="n">
        <v>18</v>
      </c>
      <c r="L393" s="50" t="n">
        <v>1</v>
      </c>
      <c r="M393" s="50" t="n">
        <v>32</v>
      </c>
      <c r="N393" s="50" t="n">
        <v>8</v>
      </c>
      <c r="O393" s="50" t="n">
        <v>-1.167</v>
      </c>
      <c r="P393" s="50" t="n">
        <v>11</v>
      </c>
      <c r="Q393" s="50" t="n">
        <v>7</v>
      </c>
      <c r="R393" s="50" t="n">
        <v>0</v>
      </c>
      <c r="S393" s="50" t="n">
        <v>0</v>
      </c>
      <c r="T393" s="50" t="n">
        <v>0</v>
      </c>
      <c r="U393" s="50" t="n">
        <v>0</v>
      </c>
      <c r="V393" s="50" t="n">
        <v>3</v>
      </c>
      <c r="W393" s="50" t="n">
        <v>0</v>
      </c>
      <c r="X393" s="50" t="n">
        <v>1</v>
      </c>
      <c r="Y393" s="50" t="n">
        <v>4</v>
      </c>
      <c r="Z393" s="50" t="n">
        <v>2.1</v>
      </c>
      <c r="AA393" s="50" t="n">
        <v>11</v>
      </c>
      <c r="AB393" s="50" t="n">
        <v>3.627</v>
      </c>
      <c r="AC393" s="50" t="n">
        <v>4</v>
      </c>
      <c r="AD393" s="50" t="n">
        <v>0</v>
      </c>
      <c r="AE393" s="50" t="n">
        <v>2</v>
      </c>
      <c r="AF393" s="50" t="n">
        <v>4</v>
      </c>
      <c r="AG393" s="50" t="n">
        <v>356.4</v>
      </c>
      <c r="AH393" s="50" t="n">
        <v>2</v>
      </c>
      <c r="AI393" s="50" t="n">
        <v>22</v>
      </c>
      <c r="AJ393" s="50" t="n">
        <v>1660.3</v>
      </c>
      <c r="AK393" s="50" t="n">
        <v>10</v>
      </c>
    </row>
    <row r="394" customFormat="false" ht="15" hidden="false" customHeight="false" outlineLevel="0" collapsed="false">
      <c r="A394" s="50" t="s">
        <v>934</v>
      </c>
      <c r="B394" s="50" t="s">
        <v>114</v>
      </c>
      <c r="C394" s="50" t="s">
        <v>263</v>
      </c>
      <c r="D394" s="50" t="n">
        <v>671286</v>
      </c>
      <c r="E394" s="50" t="n">
        <v>7</v>
      </c>
      <c r="F394" s="50" t="s">
        <v>56</v>
      </c>
      <c r="G394" s="50" t="n">
        <v>21</v>
      </c>
      <c r="H394" s="50" t="n">
        <v>10</v>
      </c>
      <c r="I394" s="50" t="n">
        <v>5</v>
      </c>
      <c r="J394" s="50" t="n">
        <v>10</v>
      </c>
      <c r="K394" s="50" t="n">
        <v>7</v>
      </c>
      <c r="L394" s="50" t="n">
        <v>3</v>
      </c>
      <c r="M394" s="50" t="n">
        <v>11</v>
      </c>
      <c r="N394" s="50" t="n">
        <v>3</v>
      </c>
      <c r="O394" s="50" t="n">
        <v>0.7</v>
      </c>
      <c r="P394" s="50" t="n">
        <v>4</v>
      </c>
      <c r="Q394" s="50" t="n">
        <v>4</v>
      </c>
      <c r="R394" s="50" t="n">
        <v>2</v>
      </c>
      <c r="S394" s="50" t="n">
        <v>1</v>
      </c>
      <c r="T394" s="50" t="n">
        <v>0</v>
      </c>
      <c r="U394" s="50" t="n">
        <v>0</v>
      </c>
      <c r="V394" s="50" t="n">
        <v>0</v>
      </c>
      <c r="W394" s="50" t="n">
        <v>0</v>
      </c>
      <c r="X394" s="50" t="n">
        <v>0</v>
      </c>
      <c r="Y394" s="50" t="n">
        <v>2</v>
      </c>
      <c r="Z394" s="50" t="n">
        <v>2.15</v>
      </c>
      <c r="AA394" s="50" t="n">
        <v>4</v>
      </c>
      <c r="AB394" s="50" t="n">
        <v>0.833</v>
      </c>
      <c r="AC394" s="50" t="n">
        <v>2</v>
      </c>
      <c r="AD394" s="50" t="n">
        <v>0</v>
      </c>
      <c r="AE394" s="50" t="n">
        <v>1</v>
      </c>
      <c r="AF394" s="50" t="n">
        <v>2</v>
      </c>
      <c r="AG394" s="50" t="n">
        <v>187.3</v>
      </c>
      <c r="AH394" s="50" t="n">
        <v>2</v>
      </c>
      <c r="AI394" s="50" t="n">
        <v>10</v>
      </c>
      <c r="AJ394" s="50" t="n">
        <v>779.5</v>
      </c>
      <c r="AK394" s="50" t="n">
        <v>10</v>
      </c>
    </row>
    <row r="395" customFormat="false" ht="15" hidden="false" customHeight="false" outlineLevel="0" collapsed="false">
      <c r="A395" s="50" t="s">
        <v>935</v>
      </c>
      <c r="B395" s="50" t="s">
        <v>114</v>
      </c>
      <c r="C395" s="50" t="s">
        <v>265</v>
      </c>
      <c r="D395" s="50" t="n">
        <v>663624</v>
      </c>
      <c r="E395" s="50" t="n">
        <v>4</v>
      </c>
      <c r="F395" s="50" t="s">
        <v>53</v>
      </c>
      <c r="G395" s="50" t="n">
        <v>54</v>
      </c>
      <c r="H395" s="50" t="n">
        <v>34</v>
      </c>
      <c r="I395" s="50" t="n">
        <v>3</v>
      </c>
      <c r="J395" s="50" t="n">
        <v>25</v>
      </c>
      <c r="K395" s="50" t="n">
        <v>21</v>
      </c>
      <c r="L395" s="50" t="n">
        <v>0</v>
      </c>
      <c r="M395" s="50" t="n">
        <v>29</v>
      </c>
      <c r="N395" s="50" t="n">
        <v>13</v>
      </c>
      <c r="O395" s="50" t="n">
        <v>-0.557</v>
      </c>
      <c r="P395" s="50" t="n">
        <v>15</v>
      </c>
      <c r="Q395" s="50" t="n">
        <v>14</v>
      </c>
      <c r="R395" s="50" t="n">
        <v>4</v>
      </c>
      <c r="S395" s="50" t="n">
        <v>1</v>
      </c>
      <c r="T395" s="50" t="n">
        <v>0</v>
      </c>
      <c r="U395" s="50" t="n">
        <v>0</v>
      </c>
      <c r="V395" s="50" t="n">
        <v>1</v>
      </c>
      <c r="W395" s="50" t="n">
        <v>0</v>
      </c>
      <c r="X395" s="50" t="n">
        <v>0</v>
      </c>
      <c r="Y395" s="50" t="n">
        <v>2</v>
      </c>
      <c r="Z395" s="50" t="n">
        <v>4.65</v>
      </c>
      <c r="AA395" s="50" t="n">
        <v>15</v>
      </c>
      <c r="AB395" s="50" t="n">
        <v>4.509</v>
      </c>
      <c r="AC395" s="50" t="n">
        <v>12</v>
      </c>
      <c r="AD395" s="50" t="n">
        <v>0</v>
      </c>
      <c r="AE395" s="50" t="n">
        <v>5</v>
      </c>
      <c r="AF395" s="50" t="n">
        <v>12</v>
      </c>
      <c r="AG395" s="50" t="n">
        <v>1080.5</v>
      </c>
      <c r="AH395" s="50" t="n">
        <v>4</v>
      </c>
      <c r="AI395" s="50" t="n">
        <v>30</v>
      </c>
      <c r="AJ395" s="50" t="n">
        <v>2244.2</v>
      </c>
      <c r="AK395" s="50" t="n">
        <v>14</v>
      </c>
    </row>
    <row r="396" customFormat="false" ht="15" hidden="false" customHeight="false" outlineLevel="0" collapsed="false">
      <c r="A396" s="50" t="s">
        <v>936</v>
      </c>
      <c r="B396" s="50" t="s">
        <v>114</v>
      </c>
      <c r="C396" s="50" t="s">
        <v>267</v>
      </c>
      <c r="D396" s="50" t="n">
        <v>673357</v>
      </c>
      <c r="E396" s="50" t="n">
        <v>9</v>
      </c>
      <c r="F396" s="50" t="s">
        <v>58</v>
      </c>
      <c r="G396" s="50" t="n">
        <v>46</v>
      </c>
      <c r="H396" s="50" t="n">
        <v>27</v>
      </c>
      <c r="I396" s="50" t="n">
        <v>4</v>
      </c>
      <c r="J396" s="50" t="n">
        <v>24</v>
      </c>
      <c r="K396" s="50" t="n">
        <v>20</v>
      </c>
      <c r="L396" s="50" t="n">
        <v>4</v>
      </c>
      <c r="M396" s="50" t="n">
        <v>22</v>
      </c>
      <c r="N396" s="50" t="n">
        <v>7</v>
      </c>
      <c r="O396" s="50" t="n">
        <v>-0.019</v>
      </c>
      <c r="P396" s="50" t="n">
        <v>12</v>
      </c>
      <c r="Q396" s="50" t="n">
        <v>11</v>
      </c>
      <c r="R396" s="50" t="n">
        <v>2</v>
      </c>
      <c r="S396" s="50" t="n">
        <v>1</v>
      </c>
      <c r="T396" s="50" t="n">
        <v>0</v>
      </c>
      <c r="U396" s="50" t="n">
        <v>1</v>
      </c>
      <c r="V396" s="50" t="n">
        <v>1</v>
      </c>
      <c r="W396" s="50" t="n">
        <v>0</v>
      </c>
      <c r="X396" s="50" t="n">
        <v>0</v>
      </c>
      <c r="Y396" s="50" t="n">
        <v>2</v>
      </c>
      <c r="Z396" s="50" t="n">
        <v>3.95</v>
      </c>
      <c r="AA396" s="50" t="n">
        <v>12</v>
      </c>
      <c r="AB396" s="50" t="n">
        <v>4.514</v>
      </c>
      <c r="AC396" s="50" t="n">
        <v>9</v>
      </c>
      <c r="AD396" s="50" t="n">
        <v>3</v>
      </c>
      <c r="AE396" s="50" t="n">
        <v>4</v>
      </c>
      <c r="AF396" s="50" t="n">
        <v>9</v>
      </c>
      <c r="AG396" s="50" t="n">
        <v>857.9</v>
      </c>
      <c r="AH396" s="50" t="n">
        <v>5</v>
      </c>
      <c r="AI396" s="50" t="n">
        <v>25</v>
      </c>
      <c r="AJ396" s="50" t="n">
        <v>1977.2</v>
      </c>
      <c r="AK396" s="50" t="n">
        <v>20</v>
      </c>
    </row>
    <row r="397" customFormat="false" ht="15" hidden="false" customHeight="false" outlineLevel="0" collapsed="false">
      <c r="A397" s="50" t="s">
        <v>937</v>
      </c>
      <c r="B397" s="50" t="s">
        <v>114</v>
      </c>
      <c r="C397" s="50" t="s">
        <v>269</v>
      </c>
      <c r="D397" s="50" t="n">
        <v>668670</v>
      </c>
      <c r="E397" s="50" t="n">
        <v>7</v>
      </c>
      <c r="F397" s="50" t="s">
        <v>56</v>
      </c>
      <c r="G397" s="50" t="n">
        <v>1</v>
      </c>
      <c r="H397" s="50" t="n">
        <v>1</v>
      </c>
      <c r="I397" s="50" t="n">
        <v>0</v>
      </c>
      <c r="J397" s="50" t="n">
        <v>1</v>
      </c>
      <c r="K397" s="50" t="n">
        <v>1</v>
      </c>
      <c r="L397" s="50" t="n">
        <v>0</v>
      </c>
      <c r="M397" s="50" t="n">
        <v>0</v>
      </c>
      <c r="N397" s="50" t="n">
        <v>0</v>
      </c>
      <c r="O397" s="50" t="n">
        <v>-0.342</v>
      </c>
      <c r="P397" s="50" t="n">
        <v>1</v>
      </c>
      <c r="Q397" s="50" t="n">
        <v>1</v>
      </c>
      <c r="R397" s="50" t="n">
        <v>0</v>
      </c>
      <c r="S397" s="50" t="n">
        <v>0</v>
      </c>
      <c r="T397" s="50" t="n">
        <v>0</v>
      </c>
      <c r="U397" s="50" t="n">
        <v>0</v>
      </c>
      <c r="V397" s="50" t="n">
        <v>0</v>
      </c>
      <c r="W397" s="50" t="n">
        <v>0</v>
      </c>
      <c r="X397" s="50" t="n">
        <v>0</v>
      </c>
      <c r="Y397" s="50" t="n">
        <v>0</v>
      </c>
      <c r="Z397" s="50" t="n">
        <v>0</v>
      </c>
      <c r="AA397" s="50" t="n">
        <v>1</v>
      </c>
      <c r="AB397" s="50" t="n">
        <v>0.125</v>
      </c>
      <c r="AC397" s="50" t="n">
        <v>1</v>
      </c>
      <c r="AD397" s="50" t="n">
        <v>0</v>
      </c>
      <c r="AE397" s="50" t="n">
        <v>0</v>
      </c>
      <c r="AF397" s="50" t="n">
        <v>1</v>
      </c>
      <c r="AG397" s="50" t="n">
        <v>69.8</v>
      </c>
      <c r="AH397" s="50" t="n">
        <v>0</v>
      </c>
      <c r="AI397" s="50" t="n">
        <v>1</v>
      </c>
      <c r="AJ397" s="50" t="n">
        <v>70.8</v>
      </c>
      <c r="AK397" s="50" t="n">
        <v>0</v>
      </c>
    </row>
    <row r="398" customFormat="false" ht="15" hidden="false" customHeight="false" outlineLevel="0" collapsed="false">
      <c r="A398" s="50" t="s">
        <v>937</v>
      </c>
      <c r="B398" s="50" t="s">
        <v>114</v>
      </c>
      <c r="C398" s="50" t="s">
        <v>269</v>
      </c>
      <c r="D398" s="50" t="n">
        <v>668670</v>
      </c>
      <c r="E398" s="50" t="n">
        <v>8</v>
      </c>
      <c r="F398" s="50" t="s">
        <v>57</v>
      </c>
      <c r="G398" s="50" t="n">
        <v>22</v>
      </c>
      <c r="H398" s="50" t="n">
        <v>6</v>
      </c>
      <c r="I398" s="50" t="n">
        <v>3</v>
      </c>
      <c r="J398" s="50" t="n">
        <v>8</v>
      </c>
      <c r="K398" s="50" t="n">
        <v>2</v>
      </c>
      <c r="L398" s="50" t="n">
        <v>0</v>
      </c>
      <c r="M398" s="50" t="n">
        <v>14</v>
      </c>
      <c r="N398" s="50" t="n">
        <v>4</v>
      </c>
      <c r="O398" s="50" t="n">
        <v>-0.03</v>
      </c>
      <c r="P398" s="50" t="n">
        <v>5</v>
      </c>
      <c r="Q398" s="50" t="n">
        <v>4</v>
      </c>
      <c r="R398" s="50" t="n">
        <v>1</v>
      </c>
      <c r="S398" s="50" t="n">
        <v>0</v>
      </c>
      <c r="T398" s="50" t="n">
        <v>0</v>
      </c>
      <c r="U398" s="50" t="n">
        <v>0</v>
      </c>
      <c r="V398" s="50" t="n">
        <v>1</v>
      </c>
      <c r="W398" s="50" t="n">
        <v>0</v>
      </c>
      <c r="X398" s="50" t="n">
        <v>0</v>
      </c>
      <c r="Y398" s="50" t="n">
        <v>2</v>
      </c>
      <c r="Z398" s="50" t="n">
        <v>1.6</v>
      </c>
      <c r="AA398" s="50" t="n">
        <v>5</v>
      </c>
      <c r="AB398" s="50" t="n">
        <v>1.909</v>
      </c>
      <c r="AC398" s="50" t="n">
        <v>2</v>
      </c>
      <c r="AD398" s="50" t="n">
        <v>0</v>
      </c>
      <c r="AE398" s="50" t="n">
        <v>2</v>
      </c>
      <c r="AF398" s="50" t="n">
        <v>2</v>
      </c>
      <c r="AG398" s="50" t="n">
        <v>192.1</v>
      </c>
      <c r="AH398" s="50" t="n">
        <v>2</v>
      </c>
      <c r="AI398" s="50" t="n">
        <v>6</v>
      </c>
      <c r="AJ398" s="50" t="n">
        <v>407.9</v>
      </c>
      <c r="AK398" s="50" t="n">
        <v>0</v>
      </c>
    </row>
    <row r="399" customFormat="false" ht="15" hidden="false" customHeight="false" outlineLevel="0" collapsed="false">
      <c r="A399" s="50" t="s">
        <v>938</v>
      </c>
      <c r="B399" s="50" t="s">
        <v>114</v>
      </c>
      <c r="C399" s="50" t="s">
        <v>271</v>
      </c>
      <c r="D399" s="50" t="n">
        <v>676480</v>
      </c>
      <c r="E399" s="50" t="n">
        <v>9</v>
      </c>
      <c r="F399" s="50" t="s">
        <v>58</v>
      </c>
      <c r="G399" s="50" t="n">
        <v>20</v>
      </c>
      <c r="H399" s="50" t="n">
        <v>13</v>
      </c>
      <c r="I399" s="50" t="n">
        <v>6</v>
      </c>
      <c r="J399" s="50" t="n">
        <v>9</v>
      </c>
      <c r="K399" s="50" t="n">
        <v>6</v>
      </c>
      <c r="L399" s="50" t="n">
        <v>1</v>
      </c>
      <c r="M399" s="50" t="n">
        <v>11</v>
      </c>
      <c r="N399" s="50" t="n">
        <v>7</v>
      </c>
      <c r="O399" s="50" t="n">
        <v>-1.05</v>
      </c>
      <c r="P399" s="50" t="n">
        <v>6</v>
      </c>
      <c r="Q399" s="50" t="n">
        <v>6</v>
      </c>
      <c r="R399" s="50" t="n">
        <v>1</v>
      </c>
      <c r="S399" s="50" t="n">
        <v>0</v>
      </c>
      <c r="T399" s="50" t="n">
        <v>0</v>
      </c>
      <c r="U399" s="50" t="n">
        <v>0</v>
      </c>
      <c r="V399" s="50" t="n">
        <v>0</v>
      </c>
      <c r="W399" s="50" t="n">
        <v>0</v>
      </c>
      <c r="X399" s="50" t="n">
        <v>0</v>
      </c>
      <c r="Y399" s="50" t="n">
        <v>3</v>
      </c>
      <c r="Z399" s="50" t="n">
        <v>0.9</v>
      </c>
      <c r="AA399" s="50" t="n">
        <v>6</v>
      </c>
      <c r="AB399" s="50" t="n">
        <v>0.465</v>
      </c>
      <c r="AC399" s="50" t="n">
        <v>3</v>
      </c>
      <c r="AD399" s="50" t="n">
        <v>0</v>
      </c>
      <c r="AE399" s="50" t="n">
        <v>0</v>
      </c>
      <c r="AF399" s="50" t="n">
        <v>3</v>
      </c>
      <c r="AG399" s="50" t="n">
        <v>271.7</v>
      </c>
      <c r="AH399" s="50" t="n">
        <v>0</v>
      </c>
      <c r="AI399" s="50" t="n">
        <v>11</v>
      </c>
      <c r="AJ399" s="50" t="n">
        <v>804.3</v>
      </c>
      <c r="AK399" s="50" t="n">
        <v>3</v>
      </c>
    </row>
    <row r="400" customFormat="false" ht="15" hidden="false" customHeight="false" outlineLevel="0" collapsed="false">
      <c r="A400" s="50" t="s">
        <v>939</v>
      </c>
      <c r="B400" s="50" t="s">
        <v>114</v>
      </c>
      <c r="C400" s="50" t="s">
        <v>273</v>
      </c>
      <c r="D400" s="50" t="n">
        <v>668974</v>
      </c>
      <c r="E400" s="50" t="n">
        <v>5</v>
      </c>
      <c r="F400" s="50" t="s">
        <v>54</v>
      </c>
      <c r="G400" s="50" t="n">
        <v>4</v>
      </c>
      <c r="H400" s="50" t="n">
        <v>3</v>
      </c>
      <c r="I400" s="50" t="n">
        <v>2</v>
      </c>
      <c r="J400" s="50" t="n">
        <v>1</v>
      </c>
      <c r="K400" s="50" t="n">
        <v>1</v>
      </c>
      <c r="L400" s="50" t="n">
        <v>1</v>
      </c>
      <c r="M400" s="50" t="n">
        <v>3</v>
      </c>
      <c r="N400" s="50" t="n">
        <v>2</v>
      </c>
      <c r="O400" s="50" t="n">
        <v>-0.256</v>
      </c>
      <c r="P400" s="50" t="n">
        <v>1</v>
      </c>
      <c r="Q400" s="50" t="n">
        <v>1</v>
      </c>
      <c r="R400" s="50" t="n">
        <v>0</v>
      </c>
      <c r="S400" s="50" t="n">
        <v>0</v>
      </c>
      <c r="T400" s="50" t="n">
        <v>0</v>
      </c>
      <c r="U400" s="50" t="n">
        <v>0</v>
      </c>
      <c r="V400" s="50" t="n">
        <v>0</v>
      </c>
      <c r="W400" s="50" t="n">
        <v>0</v>
      </c>
      <c r="X400" s="50" t="n">
        <v>0</v>
      </c>
      <c r="Y400" s="50" t="n">
        <v>1</v>
      </c>
      <c r="Z400" s="50" t="n">
        <v>0</v>
      </c>
      <c r="AA400" s="50" t="n">
        <v>1</v>
      </c>
      <c r="AB400" s="50" t="n">
        <v>0</v>
      </c>
      <c r="AC400" s="50" t="n">
        <v>0</v>
      </c>
      <c r="AD400" s="50" t="n">
        <v>0</v>
      </c>
      <c r="AE400" s="50" t="n">
        <v>0</v>
      </c>
      <c r="AF400" s="50" t="n">
        <v>0</v>
      </c>
      <c r="AG400" s="50" t="n">
        <v>0</v>
      </c>
      <c r="AH400" s="50" t="n">
        <v>0</v>
      </c>
      <c r="AI400" s="50" t="n">
        <v>2</v>
      </c>
      <c r="AJ400" s="50" t="n">
        <v>137.3</v>
      </c>
      <c r="AK400" s="50" t="n">
        <v>0</v>
      </c>
    </row>
    <row r="401" customFormat="false" ht="15" hidden="false" customHeight="false" outlineLevel="0" collapsed="false">
      <c r="A401" s="50" t="s">
        <v>940</v>
      </c>
      <c r="B401" s="50" t="s">
        <v>114</v>
      </c>
      <c r="C401" s="50" t="s">
        <v>275</v>
      </c>
      <c r="D401" s="50" t="n">
        <v>672279</v>
      </c>
      <c r="E401" s="50" t="n">
        <v>6</v>
      </c>
      <c r="F401" s="50" t="s">
        <v>55</v>
      </c>
      <c r="G401" s="50" t="n">
        <v>4</v>
      </c>
      <c r="H401" s="50" t="n">
        <v>1</v>
      </c>
      <c r="I401" s="50" t="n">
        <v>0</v>
      </c>
      <c r="J401" s="50" t="n">
        <v>0</v>
      </c>
      <c r="K401" s="50" t="n">
        <v>0</v>
      </c>
      <c r="L401" s="50" t="n">
        <v>0</v>
      </c>
      <c r="M401" s="50" t="n">
        <v>4</v>
      </c>
      <c r="N401" s="50" t="n">
        <v>1</v>
      </c>
      <c r="O401" s="50" t="n">
        <v>-0.259</v>
      </c>
      <c r="P401" s="50" t="n">
        <v>1</v>
      </c>
      <c r="Q401" s="50" t="n">
        <v>1</v>
      </c>
      <c r="R401" s="50" t="n">
        <v>0</v>
      </c>
      <c r="S401" s="50" t="n">
        <v>0</v>
      </c>
      <c r="T401" s="50" t="n">
        <v>0</v>
      </c>
      <c r="U401" s="50" t="n">
        <v>0</v>
      </c>
      <c r="V401" s="50" t="n">
        <v>0</v>
      </c>
      <c r="W401" s="50" t="n">
        <v>0</v>
      </c>
      <c r="X401" s="50" t="n">
        <v>0</v>
      </c>
      <c r="Y401" s="50" t="n">
        <v>0</v>
      </c>
      <c r="Z401" s="50" t="n">
        <v>0</v>
      </c>
      <c r="AA401" s="50" t="n">
        <v>1</v>
      </c>
      <c r="AB401" s="50" t="n">
        <v>0.292</v>
      </c>
      <c r="AC401" s="50" t="n">
        <v>1</v>
      </c>
      <c r="AD401" s="50" t="n">
        <v>0</v>
      </c>
      <c r="AE401" s="50" t="n">
        <v>0</v>
      </c>
      <c r="AF401" s="50" t="n">
        <v>1</v>
      </c>
      <c r="AG401" s="50" t="n">
        <v>79.9</v>
      </c>
      <c r="AH401" s="50" t="n">
        <v>0</v>
      </c>
      <c r="AI401" s="50" t="n">
        <v>1</v>
      </c>
      <c r="AJ401" s="50" t="n">
        <v>73.5</v>
      </c>
      <c r="AK401" s="50" t="n">
        <v>0</v>
      </c>
    </row>
    <row r="402" customFormat="false" ht="15" hidden="false" customHeight="false" outlineLevel="0" collapsed="false">
      <c r="A402" s="50" t="s">
        <v>941</v>
      </c>
      <c r="B402" s="50" t="s">
        <v>116</v>
      </c>
      <c r="C402" s="50" t="s">
        <v>226</v>
      </c>
      <c r="D402" s="50" t="n">
        <v>677800</v>
      </c>
      <c r="E402" s="50" t="n">
        <v>4</v>
      </c>
      <c r="F402" s="50" t="s">
        <v>53</v>
      </c>
      <c r="G402" s="50" t="n">
        <v>487</v>
      </c>
      <c r="H402" s="50" t="n">
        <v>227</v>
      </c>
      <c r="I402" s="50" t="n">
        <v>41</v>
      </c>
      <c r="J402" s="50" t="n">
        <v>248</v>
      </c>
      <c r="K402" s="50" t="n">
        <v>162</v>
      </c>
      <c r="L402" s="50" t="n">
        <v>21</v>
      </c>
      <c r="M402" s="50" t="n">
        <v>239</v>
      </c>
      <c r="N402" s="50" t="n">
        <v>65</v>
      </c>
      <c r="O402" s="50" t="n">
        <v>5.287</v>
      </c>
      <c r="P402" s="50" t="n">
        <v>126</v>
      </c>
      <c r="Q402" s="50" t="n">
        <v>114</v>
      </c>
      <c r="R402" s="50" t="n">
        <v>35</v>
      </c>
      <c r="S402" s="50" t="n">
        <v>6</v>
      </c>
      <c r="T402" s="50" t="n">
        <v>1</v>
      </c>
      <c r="U402" s="50" t="n">
        <v>4</v>
      </c>
      <c r="V402" s="50" t="n">
        <v>12</v>
      </c>
      <c r="W402" s="50" t="n">
        <v>0</v>
      </c>
      <c r="X402" s="50" t="n">
        <v>0</v>
      </c>
      <c r="Y402" s="50" t="n">
        <v>22</v>
      </c>
      <c r="Z402" s="50" t="n">
        <v>47.1</v>
      </c>
      <c r="AA402" s="50" t="n">
        <v>125</v>
      </c>
      <c r="AB402" s="50" t="n">
        <v>46.734</v>
      </c>
      <c r="AC402" s="50" t="n">
        <v>92</v>
      </c>
      <c r="AD402" s="50" t="n">
        <v>11</v>
      </c>
      <c r="AE402" s="50" t="n">
        <v>44</v>
      </c>
      <c r="AF402" s="50" t="n">
        <v>91</v>
      </c>
      <c r="AG402" s="50" t="n">
        <v>8188.3</v>
      </c>
      <c r="AH402" s="50" t="n">
        <v>34</v>
      </c>
      <c r="AI402" s="50" t="n">
        <v>206</v>
      </c>
      <c r="AJ402" s="50" t="n">
        <v>15233.6</v>
      </c>
      <c r="AK402" s="50" t="n">
        <v>81</v>
      </c>
    </row>
    <row r="403" customFormat="false" ht="15" hidden="false" customHeight="false" outlineLevel="0" collapsed="false">
      <c r="A403" s="50" t="s">
        <v>941</v>
      </c>
      <c r="B403" s="50" t="s">
        <v>116</v>
      </c>
      <c r="C403" s="50" t="s">
        <v>226</v>
      </c>
      <c r="D403" s="50" t="n">
        <v>677800</v>
      </c>
      <c r="E403" s="50" t="n">
        <v>5</v>
      </c>
      <c r="F403" s="50" t="s">
        <v>54</v>
      </c>
      <c r="G403" s="50" t="n">
        <v>480</v>
      </c>
      <c r="H403" s="50" t="n">
        <v>240</v>
      </c>
      <c r="I403" s="50" t="n">
        <v>52</v>
      </c>
      <c r="J403" s="50" t="n">
        <v>222</v>
      </c>
      <c r="K403" s="50" t="n">
        <v>153</v>
      </c>
      <c r="L403" s="50" t="n">
        <v>24</v>
      </c>
      <c r="M403" s="50" t="n">
        <v>257</v>
      </c>
      <c r="N403" s="50" t="n">
        <v>87</v>
      </c>
      <c r="O403" s="50" t="n">
        <v>-2.106</v>
      </c>
      <c r="P403" s="50" t="n">
        <v>121</v>
      </c>
      <c r="Q403" s="50" t="n">
        <v>108</v>
      </c>
      <c r="R403" s="50" t="n">
        <v>28</v>
      </c>
      <c r="S403" s="50" t="n">
        <v>6</v>
      </c>
      <c r="T403" s="50" t="n">
        <v>0</v>
      </c>
      <c r="U403" s="50" t="n">
        <v>2</v>
      </c>
      <c r="V403" s="50" t="n">
        <v>11</v>
      </c>
      <c r="W403" s="50" t="n">
        <v>0</v>
      </c>
      <c r="X403" s="50" t="n">
        <v>1</v>
      </c>
      <c r="Y403" s="50" t="n">
        <v>25</v>
      </c>
      <c r="Z403" s="50" t="n">
        <v>36.5</v>
      </c>
      <c r="AA403" s="50" t="n">
        <v>119</v>
      </c>
      <c r="AB403" s="50" t="n">
        <v>38.745</v>
      </c>
      <c r="AC403" s="50" t="n">
        <v>85</v>
      </c>
      <c r="AD403" s="50" t="n">
        <v>9</v>
      </c>
      <c r="AE403" s="50" t="n">
        <v>30</v>
      </c>
      <c r="AF403" s="50" t="n">
        <v>85</v>
      </c>
      <c r="AG403" s="50" t="n">
        <v>7481.7</v>
      </c>
      <c r="AH403" s="50" t="n">
        <v>31</v>
      </c>
      <c r="AI403" s="50" t="n">
        <v>212</v>
      </c>
      <c r="AJ403" s="50" t="n">
        <v>15569</v>
      </c>
      <c r="AK403" s="50" t="n">
        <v>76</v>
      </c>
    </row>
    <row r="404" customFormat="false" ht="15" hidden="false" customHeight="false" outlineLevel="0" collapsed="false">
      <c r="A404" s="50" t="s">
        <v>941</v>
      </c>
      <c r="B404" s="50" t="s">
        <v>116</v>
      </c>
      <c r="C404" s="50" t="s">
        <v>226</v>
      </c>
      <c r="D404" s="50" t="n">
        <v>677800</v>
      </c>
      <c r="E404" s="50" t="n">
        <v>6</v>
      </c>
      <c r="F404" s="50" t="s">
        <v>55</v>
      </c>
      <c r="G404" s="50" t="n">
        <v>414</v>
      </c>
      <c r="H404" s="50" t="n">
        <v>220</v>
      </c>
      <c r="I404" s="50" t="n">
        <v>49</v>
      </c>
      <c r="J404" s="50" t="n">
        <v>196</v>
      </c>
      <c r="K404" s="50" t="n">
        <v>147</v>
      </c>
      <c r="L404" s="50" t="n">
        <v>23</v>
      </c>
      <c r="M404" s="50" t="n">
        <v>218</v>
      </c>
      <c r="N404" s="50" t="n">
        <v>73</v>
      </c>
      <c r="O404" s="50" t="n">
        <v>-1.303</v>
      </c>
      <c r="P404" s="50" t="n">
        <v>106</v>
      </c>
      <c r="Q404" s="50" t="n">
        <v>92</v>
      </c>
      <c r="R404" s="50" t="n">
        <v>21</v>
      </c>
      <c r="S404" s="50" t="n">
        <v>4</v>
      </c>
      <c r="T404" s="50" t="n">
        <v>2</v>
      </c>
      <c r="U404" s="50" t="n">
        <v>4</v>
      </c>
      <c r="V404" s="50" t="n">
        <v>10</v>
      </c>
      <c r="W404" s="50" t="n">
        <v>0</v>
      </c>
      <c r="X404" s="50" t="n">
        <v>3</v>
      </c>
      <c r="Y404" s="50" t="n">
        <v>22</v>
      </c>
      <c r="Z404" s="50" t="n">
        <v>33.8</v>
      </c>
      <c r="AA404" s="50" t="n">
        <v>106</v>
      </c>
      <c r="AB404" s="50" t="n">
        <v>32.843</v>
      </c>
      <c r="AC404" s="50" t="n">
        <v>73</v>
      </c>
      <c r="AD404" s="50" t="n">
        <v>8</v>
      </c>
      <c r="AE404" s="50" t="n">
        <v>30</v>
      </c>
      <c r="AF404" s="50" t="n">
        <v>73</v>
      </c>
      <c r="AG404" s="50" t="n">
        <v>6649.2</v>
      </c>
      <c r="AH404" s="50" t="n">
        <v>26</v>
      </c>
      <c r="AI404" s="50" t="n">
        <v>192</v>
      </c>
      <c r="AJ404" s="50" t="n">
        <v>14211.6</v>
      </c>
      <c r="AK404" s="50" t="n">
        <v>76</v>
      </c>
    </row>
    <row r="405" customFormat="false" ht="15" hidden="false" customHeight="false" outlineLevel="0" collapsed="false">
      <c r="A405" s="50" t="s">
        <v>941</v>
      </c>
      <c r="B405" s="50" t="s">
        <v>116</v>
      </c>
      <c r="C405" s="50" t="s">
        <v>226</v>
      </c>
      <c r="D405" s="50" t="n">
        <v>677800</v>
      </c>
      <c r="E405" s="50" t="n">
        <v>7</v>
      </c>
      <c r="F405" s="50" t="s">
        <v>56</v>
      </c>
      <c r="G405" s="50" t="n">
        <v>460</v>
      </c>
      <c r="H405" s="50" t="n">
        <v>217</v>
      </c>
      <c r="I405" s="50" t="n">
        <v>53</v>
      </c>
      <c r="J405" s="50" t="n">
        <v>205</v>
      </c>
      <c r="K405" s="50" t="n">
        <v>137</v>
      </c>
      <c r="L405" s="50" t="n">
        <v>21</v>
      </c>
      <c r="M405" s="50" t="n">
        <v>253</v>
      </c>
      <c r="N405" s="50" t="n">
        <v>80</v>
      </c>
      <c r="O405" s="50" t="n">
        <v>-0.053</v>
      </c>
      <c r="P405" s="50" t="n">
        <v>111</v>
      </c>
      <c r="Q405" s="50" t="n">
        <v>97</v>
      </c>
      <c r="R405" s="50" t="n">
        <v>18</v>
      </c>
      <c r="S405" s="50" t="n">
        <v>6</v>
      </c>
      <c r="T405" s="50" t="n">
        <v>0</v>
      </c>
      <c r="U405" s="50" t="n">
        <v>6</v>
      </c>
      <c r="V405" s="50" t="n">
        <v>11</v>
      </c>
      <c r="W405" s="50" t="n">
        <v>2</v>
      </c>
      <c r="X405" s="50" t="n">
        <v>1</v>
      </c>
      <c r="Y405" s="50" t="n">
        <v>30</v>
      </c>
      <c r="Z405" s="50" t="n">
        <v>33.3</v>
      </c>
      <c r="AA405" s="50" t="n">
        <v>110</v>
      </c>
      <c r="AB405" s="50" t="n">
        <v>36.913</v>
      </c>
      <c r="AC405" s="50" t="n">
        <v>68</v>
      </c>
      <c r="AD405" s="50" t="n">
        <v>11</v>
      </c>
      <c r="AE405" s="50" t="n">
        <v>28</v>
      </c>
      <c r="AF405" s="50" t="n">
        <v>68</v>
      </c>
      <c r="AG405" s="50" t="n">
        <v>6053</v>
      </c>
      <c r="AH405" s="50" t="n">
        <v>28</v>
      </c>
      <c r="AI405" s="50" t="n">
        <v>196</v>
      </c>
      <c r="AJ405" s="50" t="n">
        <v>14496.3</v>
      </c>
      <c r="AK405" s="50" t="n">
        <v>75</v>
      </c>
    </row>
    <row r="406" customFormat="false" ht="15" hidden="false" customHeight="false" outlineLevel="0" collapsed="false">
      <c r="A406" s="50" t="s">
        <v>941</v>
      </c>
      <c r="B406" s="50" t="s">
        <v>116</v>
      </c>
      <c r="C406" s="50" t="s">
        <v>226</v>
      </c>
      <c r="D406" s="50" t="n">
        <v>677800</v>
      </c>
      <c r="E406" s="50" t="n">
        <v>8</v>
      </c>
      <c r="F406" s="50" t="s">
        <v>57</v>
      </c>
      <c r="G406" s="50" t="n">
        <v>512</v>
      </c>
      <c r="H406" s="50" t="n">
        <v>224</v>
      </c>
      <c r="I406" s="50" t="n">
        <v>53</v>
      </c>
      <c r="J406" s="50" t="n">
        <v>218</v>
      </c>
      <c r="K406" s="50" t="n">
        <v>146</v>
      </c>
      <c r="L406" s="50" t="n">
        <v>22</v>
      </c>
      <c r="M406" s="50" t="n">
        <v>290</v>
      </c>
      <c r="N406" s="50" t="n">
        <v>78</v>
      </c>
      <c r="O406" s="50" t="n">
        <v>12.936</v>
      </c>
      <c r="P406" s="50" t="n">
        <v>126</v>
      </c>
      <c r="Q406" s="50" t="n">
        <v>104</v>
      </c>
      <c r="R406" s="50" t="n">
        <v>29</v>
      </c>
      <c r="S406" s="50" t="n">
        <v>9</v>
      </c>
      <c r="T406" s="50" t="n">
        <v>1</v>
      </c>
      <c r="U406" s="50" t="n">
        <v>7</v>
      </c>
      <c r="V406" s="50" t="n">
        <v>18</v>
      </c>
      <c r="W406" s="50" t="n">
        <v>1</v>
      </c>
      <c r="X406" s="50" t="n">
        <v>2</v>
      </c>
      <c r="Y406" s="50" t="n">
        <v>21</v>
      </c>
      <c r="Z406" s="50" t="n">
        <v>50.95</v>
      </c>
      <c r="AA406" s="50" t="n">
        <v>125</v>
      </c>
      <c r="AB406" s="50" t="n">
        <v>50.182</v>
      </c>
      <c r="AC406" s="50" t="n">
        <v>85</v>
      </c>
      <c r="AD406" s="50" t="n">
        <v>11</v>
      </c>
      <c r="AE406" s="50" t="n">
        <v>45</v>
      </c>
      <c r="AF406" s="50" t="n">
        <v>85</v>
      </c>
      <c r="AG406" s="50" t="n">
        <v>7666.3</v>
      </c>
      <c r="AH406" s="50" t="n">
        <v>34</v>
      </c>
      <c r="AI406" s="50" t="n">
        <v>203</v>
      </c>
      <c r="AJ406" s="50" t="n">
        <v>15018.1</v>
      </c>
      <c r="AK406" s="50" t="n">
        <v>80</v>
      </c>
    </row>
    <row r="407" customFormat="false" ht="15" hidden="false" customHeight="false" outlineLevel="0" collapsed="false">
      <c r="A407" s="50" t="s">
        <v>941</v>
      </c>
      <c r="B407" s="50" t="s">
        <v>116</v>
      </c>
      <c r="C407" s="50" t="s">
        <v>226</v>
      </c>
      <c r="D407" s="50" t="n">
        <v>677800</v>
      </c>
      <c r="E407" s="50" t="n">
        <v>9</v>
      </c>
      <c r="F407" s="50" t="s">
        <v>58</v>
      </c>
      <c r="G407" s="50" t="n">
        <v>399</v>
      </c>
      <c r="H407" s="50" t="n">
        <v>175</v>
      </c>
      <c r="I407" s="50" t="n">
        <v>34</v>
      </c>
      <c r="J407" s="50" t="n">
        <v>184</v>
      </c>
      <c r="K407" s="50" t="n">
        <v>118</v>
      </c>
      <c r="L407" s="50" t="n">
        <v>15</v>
      </c>
      <c r="M407" s="50" t="n">
        <v>215</v>
      </c>
      <c r="N407" s="50" t="n">
        <v>57</v>
      </c>
      <c r="O407" s="50" t="n">
        <v>-3.819</v>
      </c>
      <c r="P407" s="50" t="n">
        <v>91</v>
      </c>
      <c r="Q407" s="50" t="n">
        <v>82</v>
      </c>
      <c r="R407" s="50" t="n">
        <v>17</v>
      </c>
      <c r="S407" s="50" t="n">
        <v>7</v>
      </c>
      <c r="T407" s="50" t="n">
        <v>0</v>
      </c>
      <c r="U407" s="50" t="n">
        <v>1</v>
      </c>
      <c r="V407" s="50" t="n">
        <v>9</v>
      </c>
      <c r="W407" s="50" t="n">
        <v>0</v>
      </c>
      <c r="X407" s="50" t="n">
        <v>0</v>
      </c>
      <c r="Y407" s="50" t="n">
        <v>21</v>
      </c>
      <c r="Z407" s="50" t="n">
        <v>25.15</v>
      </c>
      <c r="AA407" s="50" t="n">
        <v>91</v>
      </c>
      <c r="AB407" s="50" t="n">
        <v>29.426</v>
      </c>
      <c r="AC407" s="50" t="n">
        <v>61</v>
      </c>
      <c r="AD407" s="50" t="n">
        <v>8</v>
      </c>
      <c r="AE407" s="50" t="n">
        <v>25</v>
      </c>
      <c r="AF407" s="50" t="n">
        <v>61</v>
      </c>
      <c r="AG407" s="50" t="n">
        <v>5464.8</v>
      </c>
      <c r="AH407" s="50" t="n">
        <v>24</v>
      </c>
      <c r="AI407" s="50" t="n">
        <v>156</v>
      </c>
      <c r="AJ407" s="50" t="n">
        <v>11463.7</v>
      </c>
      <c r="AK407" s="50" t="n">
        <v>43</v>
      </c>
    </row>
    <row r="408" customFormat="false" ht="15" hidden="false" customHeight="false" outlineLevel="0" collapsed="false">
      <c r="A408" s="50" t="s">
        <v>942</v>
      </c>
      <c r="B408" s="50" t="s">
        <v>116</v>
      </c>
      <c r="C408" s="50" t="s">
        <v>227</v>
      </c>
      <c r="D408" s="50" t="n">
        <v>680776</v>
      </c>
      <c r="E408" s="50" t="n">
        <v>4</v>
      </c>
      <c r="F408" s="50" t="s">
        <v>53</v>
      </c>
      <c r="G408" s="50" t="n">
        <v>392</v>
      </c>
      <c r="H408" s="50" t="n">
        <v>194</v>
      </c>
      <c r="I408" s="50" t="n">
        <v>63</v>
      </c>
      <c r="J408" s="50" t="n">
        <v>178</v>
      </c>
      <c r="K408" s="50" t="n">
        <v>120</v>
      </c>
      <c r="L408" s="50" t="n">
        <v>21</v>
      </c>
      <c r="M408" s="50" t="n">
        <v>214</v>
      </c>
      <c r="N408" s="50" t="n">
        <v>74</v>
      </c>
      <c r="O408" s="50" t="n">
        <v>-9.215</v>
      </c>
      <c r="P408" s="50" t="n">
        <v>108</v>
      </c>
      <c r="Q408" s="50" t="n">
        <v>100</v>
      </c>
      <c r="R408" s="50" t="n">
        <v>17</v>
      </c>
      <c r="S408" s="50" t="n">
        <v>5</v>
      </c>
      <c r="T408" s="50" t="n">
        <v>0</v>
      </c>
      <c r="U408" s="50" t="n">
        <v>1</v>
      </c>
      <c r="V408" s="50" t="n">
        <v>7</v>
      </c>
      <c r="W408" s="50" t="n">
        <v>1</v>
      </c>
      <c r="X408" s="50" t="n">
        <v>0</v>
      </c>
      <c r="Y408" s="50" t="n">
        <v>28</v>
      </c>
      <c r="Z408" s="50" t="n">
        <v>22.85</v>
      </c>
      <c r="AA408" s="50" t="n">
        <v>106</v>
      </c>
      <c r="AB408" s="50" t="n">
        <v>28.882</v>
      </c>
      <c r="AC408" s="50" t="n">
        <v>72</v>
      </c>
      <c r="AD408" s="50" t="n">
        <v>7</v>
      </c>
      <c r="AE408" s="50" t="n">
        <v>30</v>
      </c>
      <c r="AF408" s="50" t="n">
        <v>70</v>
      </c>
      <c r="AG408" s="50" t="n">
        <v>6309.7</v>
      </c>
      <c r="AH408" s="50" t="n">
        <v>19</v>
      </c>
      <c r="AI408" s="50" t="n">
        <v>174</v>
      </c>
      <c r="AJ408" s="50" t="n">
        <v>12937.4</v>
      </c>
      <c r="AK408" s="50" t="n">
        <v>81</v>
      </c>
    </row>
    <row r="409" customFormat="false" ht="15" hidden="false" customHeight="false" outlineLevel="0" collapsed="false">
      <c r="A409" s="50" t="s">
        <v>942</v>
      </c>
      <c r="B409" s="50" t="s">
        <v>116</v>
      </c>
      <c r="C409" s="50" t="s">
        <v>227</v>
      </c>
      <c r="D409" s="50" t="n">
        <v>680776</v>
      </c>
      <c r="E409" s="50" t="n">
        <v>5</v>
      </c>
      <c r="F409" s="50" t="s">
        <v>54</v>
      </c>
      <c r="G409" s="50" t="n">
        <v>500</v>
      </c>
      <c r="H409" s="50" t="n">
        <v>225</v>
      </c>
      <c r="I409" s="50" t="n">
        <v>70</v>
      </c>
      <c r="J409" s="50" t="n">
        <v>238</v>
      </c>
      <c r="K409" s="50" t="n">
        <v>140</v>
      </c>
      <c r="L409" s="50" t="n">
        <v>19</v>
      </c>
      <c r="M409" s="50" t="n">
        <v>262</v>
      </c>
      <c r="N409" s="50" t="n">
        <v>85</v>
      </c>
      <c r="O409" s="50" t="n">
        <v>2.471</v>
      </c>
      <c r="P409" s="50" t="n">
        <v>130</v>
      </c>
      <c r="Q409" s="50" t="n">
        <v>115</v>
      </c>
      <c r="R409" s="50" t="n">
        <v>30</v>
      </c>
      <c r="S409" s="50" t="n">
        <v>4</v>
      </c>
      <c r="T409" s="50" t="n">
        <v>1</v>
      </c>
      <c r="U409" s="50" t="n">
        <v>9</v>
      </c>
      <c r="V409" s="50" t="n">
        <v>11</v>
      </c>
      <c r="W409" s="50" t="n">
        <v>2</v>
      </c>
      <c r="X409" s="50" t="n">
        <v>2</v>
      </c>
      <c r="Y409" s="50" t="n">
        <v>38</v>
      </c>
      <c r="Z409" s="50" t="n">
        <v>48.8</v>
      </c>
      <c r="AA409" s="50" t="n">
        <v>130</v>
      </c>
      <c r="AB409" s="50" t="n">
        <v>44.831</v>
      </c>
      <c r="AC409" s="50" t="n">
        <v>79</v>
      </c>
      <c r="AD409" s="50" t="n">
        <v>11</v>
      </c>
      <c r="AE409" s="50" t="n">
        <v>32</v>
      </c>
      <c r="AF409" s="50" t="n">
        <v>79</v>
      </c>
      <c r="AG409" s="50" t="n">
        <v>7142.3</v>
      </c>
      <c r="AH409" s="50" t="n">
        <v>30</v>
      </c>
      <c r="AI409" s="50" t="n">
        <v>198</v>
      </c>
      <c r="AJ409" s="50" t="n">
        <v>15049.6</v>
      </c>
      <c r="AK409" s="50" t="n">
        <v>117</v>
      </c>
    </row>
    <row r="410" customFormat="false" ht="15" hidden="false" customHeight="false" outlineLevel="0" collapsed="false">
      <c r="A410" s="50" t="s">
        <v>942</v>
      </c>
      <c r="B410" s="50" t="s">
        <v>116</v>
      </c>
      <c r="C410" s="50" t="s">
        <v>227</v>
      </c>
      <c r="D410" s="50" t="n">
        <v>680776</v>
      </c>
      <c r="E410" s="50" t="n">
        <v>6</v>
      </c>
      <c r="F410" s="50" t="s">
        <v>55</v>
      </c>
      <c r="G410" s="50" t="n">
        <v>366</v>
      </c>
      <c r="H410" s="50" t="n">
        <v>208</v>
      </c>
      <c r="I410" s="50" t="n">
        <v>72</v>
      </c>
      <c r="J410" s="50" t="n">
        <v>176</v>
      </c>
      <c r="K410" s="50" t="n">
        <v>129</v>
      </c>
      <c r="L410" s="50" t="n">
        <v>24</v>
      </c>
      <c r="M410" s="50" t="n">
        <v>190</v>
      </c>
      <c r="N410" s="50" t="n">
        <v>79</v>
      </c>
      <c r="O410" s="50" t="n">
        <v>-12.554</v>
      </c>
      <c r="P410" s="50" t="n">
        <v>101</v>
      </c>
      <c r="Q410" s="50" t="n">
        <v>97</v>
      </c>
      <c r="R410" s="50" t="n">
        <v>14</v>
      </c>
      <c r="S410" s="50" t="n">
        <v>0</v>
      </c>
      <c r="T410" s="50" t="n">
        <v>1</v>
      </c>
      <c r="U410" s="50" t="n">
        <v>2</v>
      </c>
      <c r="V410" s="50" t="n">
        <v>3</v>
      </c>
      <c r="W410" s="50" t="n">
        <v>0</v>
      </c>
      <c r="X410" s="50" t="n">
        <v>1</v>
      </c>
      <c r="Y410" s="50" t="n">
        <v>36</v>
      </c>
      <c r="Z410" s="50" t="n">
        <v>17.6</v>
      </c>
      <c r="AA410" s="50" t="n">
        <v>100</v>
      </c>
      <c r="AB410" s="50" t="n">
        <v>22.225</v>
      </c>
      <c r="AC410" s="50" t="n">
        <v>62</v>
      </c>
      <c r="AD410" s="50" t="n">
        <v>4</v>
      </c>
      <c r="AE410" s="50" t="n">
        <v>19</v>
      </c>
      <c r="AF410" s="50" t="n">
        <v>61</v>
      </c>
      <c r="AG410" s="50" t="n">
        <v>5230.9</v>
      </c>
      <c r="AH410" s="50" t="n">
        <v>20</v>
      </c>
      <c r="AI410" s="50" t="n">
        <v>186</v>
      </c>
      <c r="AJ410" s="50" t="n">
        <v>13987.3</v>
      </c>
      <c r="AK410" s="50" t="n">
        <v>91</v>
      </c>
    </row>
    <row r="411" customFormat="false" ht="15" hidden="false" customHeight="false" outlineLevel="0" collapsed="false">
      <c r="A411" s="50" t="s">
        <v>942</v>
      </c>
      <c r="B411" s="50" t="s">
        <v>116</v>
      </c>
      <c r="C411" s="50" t="s">
        <v>227</v>
      </c>
      <c r="D411" s="50" t="n">
        <v>680776</v>
      </c>
      <c r="E411" s="50" t="n">
        <v>7</v>
      </c>
      <c r="F411" s="50" t="s">
        <v>56</v>
      </c>
      <c r="G411" s="50" t="n">
        <v>362</v>
      </c>
      <c r="H411" s="50" t="n">
        <v>177</v>
      </c>
      <c r="I411" s="50" t="n">
        <v>47</v>
      </c>
      <c r="J411" s="50" t="n">
        <v>174</v>
      </c>
      <c r="K411" s="50" t="n">
        <v>121</v>
      </c>
      <c r="L411" s="50" t="n">
        <v>19</v>
      </c>
      <c r="M411" s="50" t="n">
        <v>184</v>
      </c>
      <c r="N411" s="50" t="n">
        <v>56</v>
      </c>
      <c r="O411" s="50" t="n">
        <v>-4.63</v>
      </c>
      <c r="P411" s="50" t="n">
        <v>95</v>
      </c>
      <c r="Q411" s="50" t="n">
        <v>81</v>
      </c>
      <c r="R411" s="50" t="n">
        <v>17</v>
      </c>
      <c r="S411" s="50" t="n">
        <v>1</v>
      </c>
      <c r="T411" s="50" t="n">
        <v>1</v>
      </c>
      <c r="U411" s="50" t="n">
        <v>1</v>
      </c>
      <c r="V411" s="50" t="n">
        <v>8</v>
      </c>
      <c r="W411" s="50" t="n">
        <v>1</v>
      </c>
      <c r="X411" s="50" t="n">
        <v>4</v>
      </c>
      <c r="Y411" s="50" t="n">
        <v>23</v>
      </c>
      <c r="Z411" s="50" t="n">
        <v>23.05</v>
      </c>
      <c r="AA411" s="50" t="n">
        <v>93</v>
      </c>
      <c r="AB411" s="50" t="n">
        <v>29.964</v>
      </c>
      <c r="AC411" s="50" t="n">
        <v>63</v>
      </c>
      <c r="AD411" s="50" t="n">
        <v>5</v>
      </c>
      <c r="AE411" s="50" t="n">
        <v>24</v>
      </c>
      <c r="AF411" s="50" t="n">
        <v>63</v>
      </c>
      <c r="AG411" s="50" t="n">
        <v>5447.8</v>
      </c>
      <c r="AH411" s="50" t="n">
        <v>21</v>
      </c>
      <c r="AI411" s="50" t="n">
        <v>154</v>
      </c>
      <c r="AJ411" s="50" t="n">
        <v>11474.9</v>
      </c>
      <c r="AK411" s="50" t="n">
        <v>76</v>
      </c>
    </row>
    <row r="412" customFormat="false" ht="15" hidden="false" customHeight="false" outlineLevel="0" collapsed="false">
      <c r="A412" s="50" t="s">
        <v>942</v>
      </c>
      <c r="B412" s="50" t="s">
        <v>116</v>
      </c>
      <c r="C412" s="50" t="s">
        <v>227</v>
      </c>
      <c r="D412" s="50" t="n">
        <v>680776</v>
      </c>
      <c r="E412" s="50" t="n">
        <v>8</v>
      </c>
      <c r="F412" s="50" t="s">
        <v>57</v>
      </c>
      <c r="G412" s="50" t="n">
        <v>365</v>
      </c>
      <c r="H412" s="50" t="n">
        <v>198</v>
      </c>
      <c r="I412" s="50" t="n">
        <v>51</v>
      </c>
      <c r="J412" s="50" t="n">
        <v>178</v>
      </c>
      <c r="K412" s="50" t="n">
        <v>131</v>
      </c>
      <c r="L412" s="50" t="n">
        <v>14</v>
      </c>
      <c r="M412" s="50" t="n">
        <v>179</v>
      </c>
      <c r="N412" s="50" t="n">
        <v>67</v>
      </c>
      <c r="O412" s="50" t="n">
        <v>-1.266</v>
      </c>
      <c r="P412" s="50" t="n">
        <v>103</v>
      </c>
      <c r="Q412" s="50" t="n">
        <v>95</v>
      </c>
      <c r="R412" s="50" t="n">
        <v>23</v>
      </c>
      <c r="S412" s="50" t="n">
        <v>4</v>
      </c>
      <c r="T412" s="50" t="n">
        <v>1</v>
      </c>
      <c r="U412" s="50" t="n">
        <v>6</v>
      </c>
      <c r="V412" s="50" t="n">
        <v>6</v>
      </c>
      <c r="W412" s="50" t="n">
        <v>1</v>
      </c>
      <c r="X412" s="50" t="n">
        <v>0</v>
      </c>
      <c r="Y412" s="50" t="n">
        <v>23</v>
      </c>
      <c r="Z412" s="50" t="n">
        <v>32.9</v>
      </c>
      <c r="AA412" s="50" t="n">
        <v>100</v>
      </c>
      <c r="AB412" s="50" t="n">
        <v>33.234</v>
      </c>
      <c r="AC412" s="50" t="n">
        <v>73</v>
      </c>
      <c r="AD412" s="50" t="n">
        <v>7</v>
      </c>
      <c r="AE412" s="50" t="n">
        <v>36</v>
      </c>
      <c r="AF412" s="50" t="n">
        <v>73</v>
      </c>
      <c r="AG412" s="50" t="n">
        <v>6607.8</v>
      </c>
      <c r="AH412" s="50" t="n">
        <v>23</v>
      </c>
      <c r="AI412" s="50" t="n">
        <v>178</v>
      </c>
      <c r="AJ412" s="50" t="n">
        <v>13372.4</v>
      </c>
      <c r="AK412" s="50" t="n">
        <v>97</v>
      </c>
    </row>
    <row r="413" customFormat="false" ht="15" hidden="false" customHeight="false" outlineLevel="0" collapsed="false">
      <c r="A413" s="50" t="s">
        <v>942</v>
      </c>
      <c r="B413" s="50" t="s">
        <v>116</v>
      </c>
      <c r="C413" s="50" t="s">
        <v>227</v>
      </c>
      <c r="D413" s="50" t="n">
        <v>680776</v>
      </c>
      <c r="E413" s="50" t="n">
        <v>9</v>
      </c>
      <c r="F413" s="50" t="s">
        <v>58</v>
      </c>
      <c r="G413" s="50" t="n">
        <v>266</v>
      </c>
      <c r="H413" s="50" t="n">
        <v>139</v>
      </c>
      <c r="I413" s="50" t="n">
        <v>44</v>
      </c>
      <c r="J413" s="50" t="n">
        <v>125</v>
      </c>
      <c r="K413" s="50" t="n">
        <v>97</v>
      </c>
      <c r="L413" s="50" t="n">
        <v>19</v>
      </c>
      <c r="M413" s="50" t="n">
        <v>141</v>
      </c>
      <c r="N413" s="50" t="n">
        <v>42</v>
      </c>
      <c r="O413" s="50" t="n">
        <v>-4.043</v>
      </c>
      <c r="P413" s="50" t="n">
        <v>71</v>
      </c>
      <c r="Q413" s="50" t="n">
        <v>63</v>
      </c>
      <c r="R413" s="50" t="n">
        <v>13</v>
      </c>
      <c r="S413" s="50" t="n">
        <v>1</v>
      </c>
      <c r="T413" s="50" t="n">
        <v>1</v>
      </c>
      <c r="U413" s="50" t="n">
        <v>1</v>
      </c>
      <c r="V413" s="50" t="n">
        <v>6</v>
      </c>
      <c r="W413" s="50" t="n">
        <v>1</v>
      </c>
      <c r="X413" s="50" t="n">
        <v>0</v>
      </c>
      <c r="Y413" s="50" t="n">
        <v>17</v>
      </c>
      <c r="Z413" s="50" t="n">
        <v>18.75</v>
      </c>
      <c r="AA413" s="50" t="n">
        <v>70</v>
      </c>
      <c r="AB413" s="50" t="n">
        <v>20.974</v>
      </c>
      <c r="AC413" s="50" t="n">
        <v>47</v>
      </c>
      <c r="AD413" s="50" t="n">
        <v>2</v>
      </c>
      <c r="AE413" s="50" t="n">
        <v>17</v>
      </c>
      <c r="AF413" s="50" t="n">
        <v>47</v>
      </c>
      <c r="AG413" s="50" t="n">
        <v>4039.3</v>
      </c>
      <c r="AH413" s="50" t="n">
        <v>15</v>
      </c>
      <c r="AI413" s="50" t="n">
        <v>116</v>
      </c>
      <c r="AJ413" s="50" t="n">
        <v>8673.4</v>
      </c>
      <c r="AK413" s="50" t="n">
        <v>55</v>
      </c>
    </row>
    <row r="414" customFormat="false" ht="15" hidden="false" customHeight="false" outlineLevel="0" collapsed="false">
      <c r="A414" s="50" t="s">
        <v>943</v>
      </c>
      <c r="B414" s="50" t="s">
        <v>116</v>
      </c>
      <c r="C414" s="50" t="s">
        <v>228</v>
      </c>
      <c r="D414" s="50" t="n">
        <v>702332</v>
      </c>
      <c r="E414" s="50" t="n">
        <v>4</v>
      </c>
      <c r="F414" s="50" t="s">
        <v>53</v>
      </c>
      <c r="G414" s="50" t="n">
        <v>410</v>
      </c>
      <c r="H414" s="50" t="n">
        <v>172</v>
      </c>
      <c r="I414" s="50" t="n">
        <v>23</v>
      </c>
      <c r="J414" s="50" t="n">
        <v>205</v>
      </c>
      <c r="K414" s="50" t="n">
        <v>123</v>
      </c>
      <c r="L414" s="50" t="n">
        <v>12</v>
      </c>
      <c r="M414" s="50" t="n">
        <v>205</v>
      </c>
      <c r="N414" s="50" t="n">
        <v>49</v>
      </c>
      <c r="O414" s="50" t="n">
        <v>-6.907</v>
      </c>
      <c r="P414" s="50" t="n">
        <v>111</v>
      </c>
      <c r="Q414" s="50" t="n">
        <v>99</v>
      </c>
      <c r="R414" s="50" t="n">
        <v>17</v>
      </c>
      <c r="S414" s="50" t="n">
        <v>6</v>
      </c>
      <c r="T414" s="50" t="n">
        <v>0</v>
      </c>
      <c r="U414" s="50" t="n">
        <v>1</v>
      </c>
      <c r="V414" s="50" t="n">
        <v>10</v>
      </c>
      <c r="W414" s="50" t="n">
        <v>2</v>
      </c>
      <c r="X414" s="50" t="n">
        <v>0</v>
      </c>
      <c r="Y414" s="50" t="n">
        <v>16</v>
      </c>
      <c r="Z414" s="50" t="n">
        <v>26.9</v>
      </c>
      <c r="AA414" s="50" t="n">
        <v>110</v>
      </c>
      <c r="AB414" s="50" t="n">
        <v>29.85</v>
      </c>
      <c r="AC414" s="50" t="n">
        <v>83</v>
      </c>
      <c r="AD414" s="50" t="n">
        <v>1</v>
      </c>
      <c r="AE414" s="50" t="n">
        <v>25</v>
      </c>
      <c r="AF414" s="50" t="n">
        <v>82</v>
      </c>
      <c r="AG414" s="50" t="n">
        <v>6976.3</v>
      </c>
      <c r="AH414" s="50" t="n">
        <v>21</v>
      </c>
      <c r="AI414" s="50" t="n">
        <v>155</v>
      </c>
      <c r="AJ414" s="50" t="n">
        <v>10521.4</v>
      </c>
      <c r="AK414" s="50" t="n">
        <v>2</v>
      </c>
    </row>
    <row r="415" customFormat="false" ht="15" hidden="false" customHeight="false" outlineLevel="0" collapsed="false">
      <c r="A415" s="50" t="s">
        <v>943</v>
      </c>
      <c r="B415" s="50" t="s">
        <v>116</v>
      </c>
      <c r="C415" s="50" t="s">
        <v>228</v>
      </c>
      <c r="D415" s="50" t="n">
        <v>702332</v>
      </c>
      <c r="E415" s="50" t="n">
        <v>5</v>
      </c>
      <c r="F415" s="50" t="s">
        <v>54</v>
      </c>
      <c r="G415" s="50" t="n">
        <v>246</v>
      </c>
      <c r="H415" s="50" t="n">
        <v>118</v>
      </c>
      <c r="I415" s="50" t="n">
        <v>21</v>
      </c>
      <c r="J415" s="50" t="n">
        <v>137</v>
      </c>
      <c r="K415" s="50" t="n">
        <v>83</v>
      </c>
      <c r="L415" s="50" t="n">
        <v>7</v>
      </c>
      <c r="M415" s="50" t="n">
        <v>109</v>
      </c>
      <c r="N415" s="50" t="n">
        <v>35</v>
      </c>
      <c r="O415" s="50" t="n">
        <v>-4.986</v>
      </c>
      <c r="P415" s="50" t="n">
        <v>71</v>
      </c>
      <c r="Q415" s="50" t="n">
        <v>65</v>
      </c>
      <c r="R415" s="50" t="n">
        <v>13</v>
      </c>
      <c r="S415" s="50" t="n">
        <v>5</v>
      </c>
      <c r="T415" s="50" t="n">
        <v>1</v>
      </c>
      <c r="U415" s="50" t="n">
        <v>0</v>
      </c>
      <c r="V415" s="50" t="n">
        <v>1</v>
      </c>
      <c r="W415" s="50" t="n">
        <v>2</v>
      </c>
      <c r="X415" s="50" t="n">
        <v>1</v>
      </c>
      <c r="Y415" s="50" t="n">
        <v>12</v>
      </c>
      <c r="Z415" s="50" t="n">
        <v>16.25</v>
      </c>
      <c r="AA415" s="50" t="n">
        <v>69</v>
      </c>
      <c r="AB415" s="50" t="n">
        <v>17.634</v>
      </c>
      <c r="AC415" s="50" t="n">
        <v>56</v>
      </c>
      <c r="AD415" s="50" t="n">
        <v>2</v>
      </c>
      <c r="AE415" s="50" t="n">
        <v>15</v>
      </c>
      <c r="AF415" s="50" t="n">
        <v>56</v>
      </c>
      <c r="AG415" s="50" t="n">
        <v>4601.6</v>
      </c>
      <c r="AH415" s="50" t="n">
        <v>13</v>
      </c>
      <c r="AI415" s="50" t="n">
        <v>96</v>
      </c>
      <c r="AJ415" s="50" t="n">
        <v>6536.6</v>
      </c>
      <c r="AK415" s="50" t="n">
        <v>3</v>
      </c>
    </row>
    <row r="416" customFormat="false" ht="15" hidden="false" customHeight="false" outlineLevel="0" collapsed="false">
      <c r="A416" s="50" t="s">
        <v>943</v>
      </c>
      <c r="B416" s="50" t="s">
        <v>116</v>
      </c>
      <c r="C416" s="50" t="s">
        <v>228</v>
      </c>
      <c r="D416" s="50" t="n">
        <v>702332</v>
      </c>
      <c r="E416" s="50" t="n">
        <v>6</v>
      </c>
      <c r="F416" s="50" t="s">
        <v>55</v>
      </c>
      <c r="G416" s="50" t="n">
        <v>328</v>
      </c>
      <c r="H416" s="50" t="n">
        <v>169</v>
      </c>
      <c r="I416" s="50" t="n">
        <v>24</v>
      </c>
      <c r="J416" s="50" t="n">
        <v>162</v>
      </c>
      <c r="K416" s="50" t="n">
        <v>118</v>
      </c>
      <c r="L416" s="50" t="n">
        <v>7</v>
      </c>
      <c r="M416" s="50" t="n">
        <v>166</v>
      </c>
      <c r="N416" s="50" t="n">
        <v>51</v>
      </c>
      <c r="O416" s="50" t="n">
        <v>9.798</v>
      </c>
      <c r="P416" s="50" t="n">
        <v>92</v>
      </c>
      <c r="Q416" s="50" t="n">
        <v>86</v>
      </c>
      <c r="R416" s="50" t="n">
        <v>28</v>
      </c>
      <c r="S416" s="50" t="n">
        <v>6</v>
      </c>
      <c r="T416" s="50" t="n">
        <v>0</v>
      </c>
      <c r="U416" s="50" t="n">
        <v>6</v>
      </c>
      <c r="V416" s="50" t="n">
        <v>5</v>
      </c>
      <c r="W416" s="50" t="n">
        <v>0</v>
      </c>
      <c r="X416" s="50" t="n">
        <v>1</v>
      </c>
      <c r="Y416" s="50" t="n">
        <v>13</v>
      </c>
      <c r="Z416" s="50" t="n">
        <v>37.4</v>
      </c>
      <c r="AA416" s="50" t="n">
        <v>92</v>
      </c>
      <c r="AB416" s="50" t="n">
        <v>27.783</v>
      </c>
      <c r="AC416" s="50" t="n">
        <v>74</v>
      </c>
      <c r="AD416" s="50" t="n">
        <v>3</v>
      </c>
      <c r="AE416" s="50" t="n">
        <v>24</v>
      </c>
      <c r="AF416" s="50" t="n">
        <v>74</v>
      </c>
      <c r="AG416" s="50" t="n">
        <v>6145.5</v>
      </c>
      <c r="AH416" s="50" t="n">
        <v>23</v>
      </c>
      <c r="AI416" s="50" t="n">
        <v>153</v>
      </c>
      <c r="AJ416" s="50" t="n">
        <v>10737.1</v>
      </c>
      <c r="AK416" s="50" t="n">
        <v>19</v>
      </c>
    </row>
    <row r="417" customFormat="false" ht="15" hidden="false" customHeight="false" outlineLevel="0" collapsed="false">
      <c r="A417" s="50" t="s">
        <v>943</v>
      </c>
      <c r="B417" s="50" t="s">
        <v>116</v>
      </c>
      <c r="C417" s="50" t="s">
        <v>228</v>
      </c>
      <c r="D417" s="50" t="n">
        <v>702332</v>
      </c>
      <c r="E417" s="50" t="n">
        <v>7</v>
      </c>
      <c r="F417" s="50" t="s">
        <v>56</v>
      </c>
      <c r="G417" s="50" t="n">
        <v>401</v>
      </c>
      <c r="H417" s="50" t="n">
        <v>194</v>
      </c>
      <c r="I417" s="50" t="n">
        <v>19</v>
      </c>
      <c r="J417" s="50" t="n">
        <v>190</v>
      </c>
      <c r="K417" s="50" t="n">
        <v>131</v>
      </c>
      <c r="L417" s="50" t="n">
        <v>8</v>
      </c>
      <c r="M417" s="50" t="n">
        <v>211</v>
      </c>
      <c r="N417" s="50" t="n">
        <v>63</v>
      </c>
      <c r="O417" s="50" t="n">
        <v>2.316</v>
      </c>
      <c r="P417" s="50" t="n">
        <v>105</v>
      </c>
      <c r="Q417" s="50" t="n">
        <v>88</v>
      </c>
      <c r="R417" s="50" t="n">
        <v>25</v>
      </c>
      <c r="S417" s="50" t="n">
        <v>3</v>
      </c>
      <c r="T417" s="50" t="n">
        <v>0</v>
      </c>
      <c r="U417" s="50" t="n">
        <v>3</v>
      </c>
      <c r="V417" s="50" t="n">
        <v>10</v>
      </c>
      <c r="W417" s="50" t="n">
        <v>4</v>
      </c>
      <c r="X417" s="50" t="n">
        <v>0</v>
      </c>
      <c r="Y417" s="50" t="n">
        <v>11</v>
      </c>
      <c r="Z417" s="50" t="n">
        <v>36.65</v>
      </c>
      <c r="AA417" s="50" t="n">
        <v>102</v>
      </c>
      <c r="AB417" s="50" t="n">
        <v>30.941</v>
      </c>
      <c r="AC417" s="50" t="n">
        <v>80</v>
      </c>
      <c r="AD417" s="50" t="n">
        <v>1</v>
      </c>
      <c r="AE417" s="50" t="n">
        <v>16</v>
      </c>
      <c r="AF417" s="50" t="n">
        <v>80</v>
      </c>
      <c r="AG417" s="50" t="n">
        <v>6352</v>
      </c>
      <c r="AH417" s="50" t="n">
        <v>30</v>
      </c>
      <c r="AI417" s="50" t="n">
        <v>172</v>
      </c>
      <c r="AJ417" s="50" t="n">
        <v>12003.8</v>
      </c>
      <c r="AK417" s="50" t="n">
        <v>15</v>
      </c>
    </row>
    <row r="418" customFormat="false" ht="15" hidden="false" customHeight="false" outlineLevel="0" collapsed="false">
      <c r="A418" s="50" t="s">
        <v>943</v>
      </c>
      <c r="B418" s="50" t="s">
        <v>116</v>
      </c>
      <c r="C418" s="50" t="s">
        <v>228</v>
      </c>
      <c r="D418" s="50" t="n">
        <v>702332</v>
      </c>
      <c r="E418" s="50" t="n">
        <v>8</v>
      </c>
      <c r="F418" s="50" t="s">
        <v>57</v>
      </c>
      <c r="G418" s="50" t="n">
        <v>446</v>
      </c>
      <c r="H418" s="50" t="n">
        <v>202</v>
      </c>
      <c r="I418" s="50" t="n">
        <v>40</v>
      </c>
      <c r="J418" s="50" t="n">
        <v>223</v>
      </c>
      <c r="K418" s="50" t="n">
        <v>141</v>
      </c>
      <c r="L418" s="50" t="n">
        <v>21</v>
      </c>
      <c r="M418" s="50" t="n">
        <v>219</v>
      </c>
      <c r="N418" s="50" t="n">
        <v>61</v>
      </c>
      <c r="O418" s="50" t="n">
        <v>1.063</v>
      </c>
      <c r="P418" s="50" t="n">
        <v>120</v>
      </c>
      <c r="Q418" s="50" t="n">
        <v>101</v>
      </c>
      <c r="R418" s="50" t="n">
        <v>28</v>
      </c>
      <c r="S418" s="50" t="n">
        <v>2</v>
      </c>
      <c r="T418" s="50" t="n">
        <v>0</v>
      </c>
      <c r="U418" s="50" t="n">
        <v>2</v>
      </c>
      <c r="V418" s="50" t="n">
        <v>14</v>
      </c>
      <c r="W418" s="50" t="n">
        <v>2</v>
      </c>
      <c r="X418" s="50" t="n">
        <v>2</v>
      </c>
      <c r="Y418" s="50" t="n">
        <v>16</v>
      </c>
      <c r="Z418" s="50" t="n">
        <v>38.6</v>
      </c>
      <c r="AA418" s="50" t="n">
        <v>117</v>
      </c>
      <c r="AB418" s="50" t="n">
        <v>35.046</v>
      </c>
      <c r="AC418" s="50" t="n">
        <v>88</v>
      </c>
      <c r="AD418" s="50" t="n">
        <v>3</v>
      </c>
      <c r="AE418" s="50" t="n">
        <v>18</v>
      </c>
      <c r="AF418" s="50" t="n">
        <v>87</v>
      </c>
      <c r="AG418" s="50" t="n">
        <v>6956.1</v>
      </c>
      <c r="AH418" s="50" t="n">
        <v>28</v>
      </c>
      <c r="AI418" s="50" t="n">
        <v>176</v>
      </c>
      <c r="AJ418" s="50" t="n">
        <v>12221.8</v>
      </c>
      <c r="AK418" s="50" t="n">
        <v>12</v>
      </c>
    </row>
    <row r="419" customFormat="false" ht="15" hidden="false" customHeight="false" outlineLevel="0" collapsed="false">
      <c r="A419" s="50" t="s">
        <v>943</v>
      </c>
      <c r="B419" s="50" t="s">
        <v>116</v>
      </c>
      <c r="C419" s="50" t="s">
        <v>228</v>
      </c>
      <c r="D419" s="50" t="n">
        <v>702332</v>
      </c>
      <c r="E419" s="50" t="n">
        <v>9</v>
      </c>
      <c r="F419" s="50" t="s">
        <v>58</v>
      </c>
      <c r="G419" s="50" t="n">
        <v>328</v>
      </c>
      <c r="H419" s="50" t="n">
        <v>142</v>
      </c>
      <c r="I419" s="50" t="n">
        <v>21</v>
      </c>
      <c r="J419" s="50" t="n">
        <v>155</v>
      </c>
      <c r="K419" s="50" t="n">
        <v>96</v>
      </c>
      <c r="L419" s="50" t="n">
        <v>11</v>
      </c>
      <c r="M419" s="50" t="n">
        <v>173</v>
      </c>
      <c r="N419" s="50" t="n">
        <v>46</v>
      </c>
      <c r="O419" s="50" t="n">
        <v>1.21</v>
      </c>
      <c r="P419" s="50" t="n">
        <v>87</v>
      </c>
      <c r="Q419" s="50" t="n">
        <v>69</v>
      </c>
      <c r="R419" s="50" t="n">
        <v>15</v>
      </c>
      <c r="S419" s="50" t="n">
        <v>3</v>
      </c>
      <c r="T419" s="50" t="n">
        <v>0</v>
      </c>
      <c r="U419" s="50" t="n">
        <v>1</v>
      </c>
      <c r="V419" s="50" t="n">
        <v>11</v>
      </c>
      <c r="W419" s="50" t="n">
        <v>5</v>
      </c>
      <c r="X419" s="50" t="n">
        <v>0</v>
      </c>
      <c r="Y419" s="50" t="n">
        <v>11</v>
      </c>
      <c r="Z419" s="50" t="n">
        <v>27.55</v>
      </c>
      <c r="AA419" s="50" t="n">
        <v>86</v>
      </c>
      <c r="AB419" s="50" t="n">
        <v>27.05</v>
      </c>
      <c r="AC419" s="50" t="n">
        <v>59</v>
      </c>
      <c r="AD419" s="50" t="n">
        <v>2</v>
      </c>
      <c r="AE419" s="50" t="n">
        <v>12</v>
      </c>
      <c r="AF419" s="50" t="n">
        <v>59</v>
      </c>
      <c r="AG419" s="50" t="n">
        <v>4679.9</v>
      </c>
      <c r="AH419" s="50" t="n">
        <v>19</v>
      </c>
      <c r="AI419" s="50" t="n">
        <v>122</v>
      </c>
      <c r="AJ419" s="50" t="n">
        <v>8433.7</v>
      </c>
      <c r="AK419" s="50" t="n">
        <v>5</v>
      </c>
    </row>
    <row r="420" customFormat="false" ht="15" hidden="false" customHeight="false" outlineLevel="0" collapsed="false">
      <c r="A420" s="50" t="s">
        <v>944</v>
      </c>
      <c r="B420" s="50" t="s">
        <v>116</v>
      </c>
      <c r="C420" s="50" t="s">
        <v>230</v>
      </c>
      <c r="D420" s="50" t="n">
        <v>678882</v>
      </c>
      <c r="E420" s="50" t="n">
        <v>4</v>
      </c>
      <c r="F420" s="50" t="s">
        <v>53</v>
      </c>
      <c r="G420" s="50" t="n">
        <v>394</v>
      </c>
      <c r="H420" s="50" t="n">
        <v>194</v>
      </c>
      <c r="I420" s="50" t="n">
        <v>48</v>
      </c>
      <c r="J420" s="50" t="n">
        <v>188</v>
      </c>
      <c r="K420" s="50" t="n">
        <v>122</v>
      </c>
      <c r="L420" s="50" t="n">
        <v>21</v>
      </c>
      <c r="M420" s="50" t="n">
        <v>205</v>
      </c>
      <c r="N420" s="50" t="n">
        <v>72</v>
      </c>
      <c r="O420" s="50" t="n">
        <v>0.065</v>
      </c>
      <c r="P420" s="50" t="n">
        <v>105</v>
      </c>
      <c r="Q420" s="50" t="n">
        <v>95</v>
      </c>
      <c r="R420" s="50" t="n">
        <v>25</v>
      </c>
      <c r="S420" s="50" t="n">
        <v>4</v>
      </c>
      <c r="T420" s="50" t="n">
        <v>2</v>
      </c>
      <c r="U420" s="50" t="n">
        <v>1</v>
      </c>
      <c r="V420" s="50" t="n">
        <v>6</v>
      </c>
      <c r="W420" s="50" t="n">
        <v>4</v>
      </c>
      <c r="X420" s="50" t="n">
        <v>0</v>
      </c>
      <c r="Y420" s="50" t="n">
        <v>24</v>
      </c>
      <c r="Z420" s="50" t="n">
        <v>32.5</v>
      </c>
      <c r="AA420" s="50" t="n">
        <v>103</v>
      </c>
      <c r="AB420" s="50" t="n">
        <v>30.068</v>
      </c>
      <c r="AC420" s="50" t="n">
        <v>71</v>
      </c>
      <c r="AD420" s="50" t="n">
        <v>5</v>
      </c>
      <c r="AE420" s="50" t="n">
        <v>29</v>
      </c>
      <c r="AF420" s="50" t="n">
        <v>69</v>
      </c>
      <c r="AG420" s="50" t="n">
        <v>6160.6</v>
      </c>
      <c r="AH420" s="50" t="n">
        <v>26</v>
      </c>
      <c r="AI420" s="50" t="n">
        <v>177</v>
      </c>
      <c r="AJ420" s="50" t="n">
        <v>12316.9</v>
      </c>
      <c r="AK420" s="50" t="n">
        <v>12</v>
      </c>
    </row>
    <row r="421" customFormat="false" ht="15" hidden="false" customHeight="false" outlineLevel="0" collapsed="false">
      <c r="A421" s="50" t="s">
        <v>944</v>
      </c>
      <c r="B421" s="50" t="s">
        <v>116</v>
      </c>
      <c r="C421" s="50" t="s">
        <v>230</v>
      </c>
      <c r="D421" s="50" t="n">
        <v>678882</v>
      </c>
      <c r="E421" s="50" t="n">
        <v>5</v>
      </c>
      <c r="F421" s="50" t="s">
        <v>54</v>
      </c>
      <c r="G421" s="50" t="n">
        <v>410</v>
      </c>
      <c r="H421" s="50" t="n">
        <v>206</v>
      </c>
      <c r="I421" s="50" t="n">
        <v>44</v>
      </c>
      <c r="J421" s="50" t="n">
        <v>191</v>
      </c>
      <c r="K421" s="50" t="n">
        <v>127</v>
      </c>
      <c r="L421" s="50" t="n">
        <v>13</v>
      </c>
      <c r="M421" s="50" t="n">
        <v>219</v>
      </c>
      <c r="N421" s="50" t="n">
        <v>79</v>
      </c>
      <c r="O421" s="50" t="n">
        <v>4.621</v>
      </c>
      <c r="P421" s="50" t="n">
        <v>107</v>
      </c>
      <c r="Q421" s="50" t="n">
        <v>98</v>
      </c>
      <c r="R421" s="50" t="n">
        <v>28</v>
      </c>
      <c r="S421" s="50" t="n">
        <v>7</v>
      </c>
      <c r="T421" s="50" t="n">
        <v>0</v>
      </c>
      <c r="U421" s="50" t="n">
        <v>4</v>
      </c>
      <c r="V421" s="50" t="n">
        <v>7</v>
      </c>
      <c r="W421" s="50" t="n">
        <v>2</v>
      </c>
      <c r="X421" s="50" t="n">
        <v>0</v>
      </c>
      <c r="Y421" s="50" t="n">
        <v>21</v>
      </c>
      <c r="Z421" s="50" t="n">
        <v>38.35</v>
      </c>
      <c r="AA421" s="50" t="n">
        <v>106</v>
      </c>
      <c r="AB421" s="50" t="n">
        <v>32.199</v>
      </c>
      <c r="AC421" s="50" t="n">
        <v>77</v>
      </c>
      <c r="AD421" s="50" t="n">
        <v>6</v>
      </c>
      <c r="AE421" s="50" t="n">
        <v>27</v>
      </c>
      <c r="AF421" s="50" t="n">
        <v>76</v>
      </c>
      <c r="AG421" s="50" t="n">
        <v>6518.8</v>
      </c>
      <c r="AH421" s="50" t="n">
        <v>32</v>
      </c>
      <c r="AI421" s="50" t="n">
        <v>188</v>
      </c>
      <c r="AJ421" s="50" t="n">
        <v>13083.6</v>
      </c>
      <c r="AK421" s="50" t="n">
        <v>10</v>
      </c>
    </row>
    <row r="422" customFormat="false" ht="15" hidden="false" customHeight="false" outlineLevel="0" collapsed="false">
      <c r="A422" s="50" t="s">
        <v>944</v>
      </c>
      <c r="B422" s="50" t="s">
        <v>116</v>
      </c>
      <c r="C422" s="50" t="s">
        <v>230</v>
      </c>
      <c r="D422" s="50" t="n">
        <v>678882</v>
      </c>
      <c r="E422" s="50" t="n">
        <v>6</v>
      </c>
      <c r="F422" s="50" t="s">
        <v>55</v>
      </c>
      <c r="G422" s="50" t="n">
        <v>385</v>
      </c>
      <c r="H422" s="50" t="n">
        <v>240</v>
      </c>
      <c r="I422" s="50" t="n">
        <v>55</v>
      </c>
      <c r="J422" s="50" t="n">
        <v>189</v>
      </c>
      <c r="K422" s="50" t="n">
        <v>139</v>
      </c>
      <c r="L422" s="50" t="n">
        <v>22</v>
      </c>
      <c r="M422" s="50" t="n">
        <v>196</v>
      </c>
      <c r="N422" s="50" t="n">
        <v>101</v>
      </c>
      <c r="O422" s="50" t="n">
        <v>-1.367</v>
      </c>
      <c r="P422" s="50" t="n">
        <v>107</v>
      </c>
      <c r="Q422" s="50" t="n">
        <v>104</v>
      </c>
      <c r="R422" s="50" t="n">
        <v>30</v>
      </c>
      <c r="S422" s="50" t="n">
        <v>7</v>
      </c>
      <c r="T422" s="50" t="n">
        <v>1</v>
      </c>
      <c r="U422" s="50" t="n">
        <v>2</v>
      </c>
      <c r="V422" s="50" t="n">
        <v>2</v>
      </c>
      <c r="W422" s="50" t="n">
        <v>0</v>
      </c>
      <c r="X422" s="50" t="n">
        <v>0</v>
      </c>
      <c r="Y422" s="50" t="n">
        <v>18</v>
      </c>
      <c r="Z422" s="50" t="n">
        <v>33.75</v>
      </c>
      <c r="AA422" s="50" t="n">
        <v>106</v>
      </c>
      <c r="AB422" s="50" t="n">
        <v>27.204</v>
      </c>
      <c r="AC422" s="50" t="n">
        <v>87</v>
      </c>
      <c r="AD422" s="50" t="n">
        <v>1</v>
      </c>
      <c r="AE422" s="50" t="n">
        <v>23</v>
      </c>
      <c r="AF422" s="50" t="n">
        <v>87</v>
      </c>
      <c r="AG422" s="50" t="n">
        <v>7216.4</v>
      </c>
      <c r="AH422" s="50" t="n">
        <v>30</v>
      </c>
      <c r="AI422" s="50" t="n">
        <v>205</v>
      </c>
      <c r="AJ422" s="50" t="n">
        <v>14396.1</v>
      </c>
      <c r="AK422" s="50" t="n">
        <v>25</v>
      </c>
    </row>
    <row r="423" customFormat="false" ht="15" hidden="false" customHeight="false" outlineLevel="0" collapsed="false">
      <c r="A423" s="50" t="s">
        <v>944</v>
      </c>
      <c r="B423" s="50" t="s">
        <v>116</v>
      </c>
      <c r="C423" s="50" t="s">
        <v>230</v>
      </c>
      <c r="D423" s="50" t="n">
        <v>678882</v>
      </c>
      <c r="E423" s="50" t="n">
        <v>7</v>
      </c>
      <c r="F423" s="50" t="s">
        <v>56</v>
      </c>
      <c r="G423" s="50" t="n">
        <v>426</v>
      </c>
      <c r="H423" s="50" t="n">
        <v>251</v>
      </c>
      <c r="I423" s="50" t="n">
        <v>55</v>
      </c>
      <c r="J423" s="50" t="n">
        <v>204</v>
      </c>
      <c r="K423" s="50" t="n">
        <v>149</v>
      </c>
      <c r="L423" s="50" t="n">
        <v>21</v>
      </c>
      <c r="M423" s="50" t="n">
        <v>222</v>
      </c>
      <c r="N423" s="50" t="n">
        <v>102</v>
      </c>
      <c r="O423" s="50" t="n">
        <v>6.147</v>
      </c>
      <c r="P423" s="50" t="n">
        <v>113</v>
      </c>
      <c r="Q423" s="50" t="n">
        <v>109</v>
      </c>
      <c r="R423" s="50" t="n">
        <v>33</v>
      </c>
      <c r="S423" s="50" t="n">
        <v>9</v>
      </c>
      <c r="T423" s="50" t="n">
        <v>0</v>
      </c>
      <c r="U423" s="50" t="n">
        <v>5</v>
      </c>
      <c r="V423" s="50" t="n">
        <v>3</v>
      </c>
      <c r="W423" s="50" t="n">
        <v>0</v>
      </c>
      <c r="X423" s="50" t="n">
        <v>0</v>
      </c>
      <c r="Y423" s="50" t="n">
        <v>25</v>
      </c>
      <c r="Z423" s="50" t="n">
        <v>40.45</v>
      </c>
      <c r="AA423" s="50" t="n">
        <v>112</v>
      </c>
      <c r="AB423" s="50" t="n">
        <v>31.283</v>
      </c>
      <c r="AC423" s="50" t="n">
        <v>85</v>
      </c>
      <c r="AD423" s="50" t="n">
        <v>4</v>
      </c>
      <c r="AE423" s="50" t="n">
        <v>26</v>
      </c>
      <c r="AF423" s="50" t="n">
        <v>85</v>
      </c>
      <c r="AG423" s="50" t="n">
        <v>7412.8</v>
      </c>
      <c r="AH423" s="50" t="n">
        <v>32</v>
      </c>
      <c r="AI423" s="50" t="n">
        <v>220</v>
      </c>
      <c r="AJ423" s="50" t="n">
        <v>15225.7</v>
      </c>
      <c r="AK423" s="50" t="n">
        <v>16</v>
      </c>
    </row>
    <row r="424" customFormat="false" ht="15" hidden="false" customHeight="false" outlineLevel="0" collapsed="false">
      <c r="A424" s="50" t="s">
        <v>944</v>
      </c>
      <c r="B424" s="50" t="s">
        <v>116</v>
      </c>
      <c r="C424" s="50" t="s">
        <v>230</v>
      </c>
      <c r="D424" s="50" t="n">
        <v>678882</v>
      </c>
      <c r="E424" s="50" t="n">
        <v>8</v>
      </c>
      <c r="F424" s="50" t="s">
        <v>57</v>
      </c>
      <c r="G424" s="50" t="n">
        <v>444</v>
      </c>
      <c r="H424" s="50" t="n">
        <v>293</v>
      </c>
      <c r="I424" s="50" t="n">
        <v>68</v>
      </c>
      <c r="J424" s="50" t="n">
        <v>207</v>
      </c>
      <c r="K424" s="50" t="n">
        <v>163</v>
      </c>
      <c r="L424" s="50" t="n">
        <v>20</v>
      </c>
      <c r="M424" s="50" t="n">
        <v>233</v>
      </c>
      <c r="N424" s="50" t="n">
        <v>130</v>
      </c>
      <c r="O424" s="50" t="n">
        <v>-3.18</v>
      </c>
      <c r="P424" s="50" t="n">
        <v>131</v>
      </c>
      <c r="Q424" s="50" t="n">
        <v>123</v>
      </c>
      <c r="R424" s="50" t="n">
        <v>34</v>
      </c>
      <c r="S424" s="50" t="n">
        <v>5</v>
      </c>
      <c r="T424" s="50" t="n">
        <v>0</v>
      </c>
      <c r="U424" s="50" t="n">
        <v>4</v>
      </c>
      <c r="V424" s="50" t="n">
        <v>3</v>
      </c>
      <c r="W424" s="50" t="n">
        <v>2</v>
      </c>
      <c r="X424" s="50" t="n">
        <v>3</v>
      </c>
      <c r="Y424" s="50" t="n">
        <v>25</v>
      </c>
      <c r="Z424" s="50" t="n">
        <v>38.65</v>
      </c>
      <c r="AA424" s="50" t="n">
        <v>129</v>
      </c>
      <c r="AB424" s="50" t="n">
        <v>35.684</v>
      </c>
      <c r="AC424" s="50" t="n">
        <v>101</v>
      </c>
      <c r="AD424" s="50" t="n">
        <v>6</v>
      </c>
      <c r="AE424" s="50" t="n">
        <v>28</v>
      </c>
      <c r="AF424" s="50" t="n">
        <v>100</v>
      </c>
      <c r="AG424" s="50" t="n">
        <v>8520.1</v>
      </c>
      <c r="AH424" s="50" t="n">
        <v>30</v>
      </c>
      <c r="AI424" s="50" t="n">
        <v>250</v>
      </c>
      <c r="AJ424" s="50" t="n">
        <v>17342.8</v>
      </c>
      <c r="AK424" s="50" t="n">
        <v>13</v>
      </c>
    </row>
    <row r="425" customFormat="false" ht="15" hidden="false" customHeight="false" outlineLevel="0" collapsed="false">
      <c r="A425" s="50" t="s">
        <v>944</v>
      </c>
      <c r="B425" s="50" t="s">
        <v>116</v>
      </c>
      <c r="C425" s="50" t="s">
        <v>230</v>
      </c>
      <c r="D425" s="50" t="n">
        <v>678882</v>
      </c>
      <c r="E425" s="50" t="n">
        <v>9</v>
      </c>
      <c r="F425" s="50" t="s">
        <v>58</v>
      </c>
      <c r="G425" s="50" t="n">
        <v>47</v>
      </c>
      <c r="H425" s="50" t="n">
        <v>28</v>
      </c>
      <c r="I425" s="50" t="n">
        <v>5</v>
      </c>
      <c r="J425" s="50" t="n">
        <v>13</v>
      </c>
      <c r="K425" s="50" t="n">
        <v>10</v>
      </c>
      <c r="L425" s="50" t="n">
        <v>1</v>
      </c>
      <c r="M425" s="50" t="n">
        <v>34</v>
      </c>
      <c r="N425" s="50" t="n">
        <v>18</v>
      </c>
      <c r="O425" s="50" t="n">
        <v>-0.182</v>
      </c>
      <c r="P425" s="50" t="n">
        <v>13</v>
      </c>
      <c r="Q425" s="50" t="n">
        <v>12</v>
      </c>
      <c r="R425" s="50" t="n">
        <v>4</v>
      </c>
      <c r="S425" s="50" t="n">
        <v>0</v>
      </c>
      <c r="T425" s="50" t="n">
        <v>0</v>
      </c>
      <c r="U425" s="50" t="n">
        <v>0</v>
      </c>
      <c r="V425" s="50" t="n">
        <v>1</v>
      </c>
      <c r="W425" s="50" t="n">
        <v>0</v>
      </c>
      <c r="X425" s="50" t="n">
        <v>0</v>
      </c>
      <c r="Y425" s="50" t="n">
        <v>4</v>
      </c>
      <c r="Z425" s="50" t="n">
        <v>4.3</v>
      </c>
      <c r="AA425" s="50" t="n">
        <v>13</v>
      </c>
      <c r="AB425" s="50" t="n">
        <v>5.607</v>
      </c>
      <c r="AC425" s="50" t="n">
        <v>8</v>
      </c>
      <c r="AD425" s="50" t="n">
        <v>1</v>
      </c>
      <c r="AE425" s="50" t="n">
        <v>4</v>
      </c>
      <c r="AF425" s="50" t="n">
        <v>8</v>
      </c>
      <c r="AG425" s="50" t="n">
        <v>709.1</v>
      </c>
      <c r="AH425" s="50" t="n">
        <v>4</v>
      </c>
      <c r="AI425" s="50" t="n">
        <v>26</v>
      </c>
      <c r="AJ425" s="50" t="n">
        <v>1754.9</v>
      </c>
      <c r="AK425" s="50" t="n">
        <v>0</v>
      </c>
    </row>
    <row r="426" customFormat="false" ht="15" hidden="false" customHeight="false" outlineLevel="0" collapsed="false">
      <c r="A426" s="50" t="s">
        <v>945</v>
      </c>
      <c r="B426" s="50" t="s">
        <v>116</v>
      </c>
      <c r="C426" s="50" t="s">
        <v>232</v>
      </c>
      <c r="D426" s="50" t="n">
        <v>575929</v>
      </c>
      <c r="E426" s="50" t="n">
        <v>4</v>
      </c>
      <c r="F426" s="50" t="s">
        <v>53</v>
      </c>
      <c r="G426" s="50" t="n">
        <v>506</v>
      </c>
      <c r="H426" s="50" t="n">
        <v>230</v>
      </c>
      <c r="I426" s="50" t="n">
        <v>82</v>
      </c>
      <c r="J426" s="50" t="n">
        <v>223</v>
      </c>
      <c r="K426" s="50" t="n">
        <v>144</v>
      </c>
      <c r="L426" s="50" t="n">
        <v>33</v>
      </c>
      <c r="M426" s="50" t="n">
        <v>283</v>
      </c>
      <c r="N426" s="50" t="n">
        <v>86</v>
      </c>
      <c r="O426" s="50" t="n">
        <v>9.646</v>
      </c>
      <c r="P426" s="50" t="n">
        <v>128</v>
      </c>
      <c r="Q426" s="50" t="n">
        <v>107</v>
      </c>
      <c r="R426" s="50" t="n">
        <v>28</v>
      </c>
      <c r="S426" s="50" t="n">
        <v>3</v>
      </c>
      <c r="T426" s="50" t="n">
        <v>0</v>
      </c>
      <c r="U426" s="50" t="n">
        <v>7</v>
      </c>
      <c r="V426" s="50" t="n">
        <v>14</v>
      </c>
      <c r="W426" s="50" t="n">
        <v>6</v>
      </c>
      <c r="X426" s="50" t="n">
        <v>1</v>
      </c>
      <c r="Y426" s="50" t="n">
        <v>36</v>
      </c>
      <c r="Z426" s="50" t="n">
        <v>47.95</v>
      </c>
      <c r="AA426" s="50" t="n">
        <v>126</v>
      </c>
      <c r="AB426" s="50" t="n">
        <v>51.194</v>
      </c>
      <c r="AC426" s="50" t="n">
        <v>72</v>
      </c>
      <c r="AD426" s="50" t="n">
        <v>13</v>
      </c>
      <c r="AE426" s="50" t="n">
        <v>35</v>
      </c>
      <c r="AF426" s="50" t="n">
        <v>70</v>
      </c>
      <c r="AG426" s="50" t="n">
        <v>6487.7</v>
      </c>
      <c r="AH426" s="50" t="n">
        <v>28</v>
      </c>
      <c r="AI426" s="50" t="n">
        <v>197</v>
      </c>
      <c r="AJ426" s="50" t="n">
        <v>15045.7</v>
      </c>
      <c r="AK426" s="50" t="n">
        <v>135</v>
      </c>
    </row>
    <row r="427" customFormat="false" ht="15" hidden="false" customHeight="false" outlineLevel="0" collapsed="false">
      <c r="A427" s="50" t="s">
        <v>945</v>
      </c>
      <c r="B427" s="50" t="s">
        <v>116</v>
      </c>
      <c r="C427" s="50" t="s">
        <v>232</v>
      </c>
      <c r="D427" s="50" t="n">
        <v>575929</v>
      </c>
      <c r="E427" s="50" t="n">
        <v>5</v>
      </c>
      <c r="F427" s="50" t="s">
        <v>54</v>
      </c>
      <c r="G427" s="50" t="n">
        <v>418</v>
      </c>
      <c r="H427" s="50" t="n">
        <v>207</v>
      </c>
      <c r="I427" s="50" t="n">
        <v>47</v>
      </c>
      <c r="J427" s="50" t="n">
        <v>186</v>
      </c>
      <c r="K427" s="50" t="n">
        <v>125</v>
      </c>
      <c r="L427" s="50" t="n">
        <v>10</v>
      </c>
      <c r="M427" s="50" t="n">
        <v>227</v>
      </c>
      <c r="N427" s="50" t="n">
        <v>82</v>
      </c>
      <c r="O427" s="50" t="n">
        <v>4.173</v>
      </c>
      <c r="P427" s="50" t="n">
        <v>104</v>
      </c>
      <c r="Q427" s="50" t="n">
        <v>89</v>
      </c>
      <c r="R427" s="50" t="n">
        <v>28</v>
      </c>
      <c r="S427" s="50" t="n">
        <v>3</v>
      </c>
      <c r="T427" s="50" t="n">
        <v>2</v>
      </c>
      <c r="U427" s="50" t="n">
        <v>4</v>
      </c>
      <c r="V427" s="50" t="n">
        <v>9</v>
      </c>
      <c r="W427" s="50" t="n">
        <v>4</v>
      </c>
      <c r="X427" s="50" t="n">
        <v>2</v>
      </c>
      <c r="Y427" s="50" t="n">
        <v>22</v>
      </c>
      <c r="Z427" s="50" t="n">
        <v>40.45</v>
      </c>
      <c r="AA427" s="50" t="n">
        <v>103</v>
      </c>
      <c r="AB427" s="50" t="n">
        <v>40.138</v>
      </c>
      <c r="AC427" s="50" t="n">
        <v>69</v>
      </c>
      <c r="AD427" s="50" t="n">
        <v>7</v>
      </c>
      <c r="AE427" s="50" t="n">
        <v>27</v>
      </c>
      <c r="AF427" s="50" t="n">
        <v>69</v>
      </c>
      <c r="AG427" s="50" t="n">
        <v>6053.5</v>
      </c>
      <c r="AH427" s="50" t="n">
        <v>26</v>
      </c>
      <c r="AI427" s="50" t="n">
        <v>186</v>
      </c>
      <c r="AJ427" s="50" t="n">
        <v>14173.4</v>
      </c>
      <c r="AK427" s="50" t="n">
        <v>124</v>
      </c>
    </row>
    <row r="428" customFormat="false" ht="15" hidden="false" customHeight="false" outlineLevel="0" collapsed="false">
      <c r="A428" s="50" t="s">
        <v>945</v>
      </c>
      <c r="B428" s="50" t="s">
        <v>116</v>
      </c>
      <c r="C428" s="50" t="s">
        <v>232</v>
      </c>
      <c r="D428" s="50" t="n">
        <v>575929</v>
      </c>
      <c r="E428" s="50" t="n">
        <v>6</v>
      </c>
      <c r="F428" s="50" t="s">
        <v>55</v>
      </c>
      <c r="G428" s="50" t="n">
        <v>392</v>
      </c>
      <c r="H428" s="50" t="n">
        <v>210</v>
      </c>
      <c r="I428" s="50" t="n">
        <v>64</v>
      </c>
      <c r="J428" s="50" t="n">
        <v>182</v>
      </c>
      <c r="K428" s="50" t="n">
        <v>130</v>
      </c>
      <c r="L428" s="50" t="n">
        <v>22</v>
      </c>
      <c r="M428" s="50" t="n">
        <v>210</v>
      </c>
      <c r="N428" s="50" t="n">
        <v>80</v>
      </c>
      <c r="O428" s="50" t="n">
        <v>13.094</v>
      </c>
      <c r="P428" s="50" t="n">
        <v>105</v>
      </c>
      <c r="Q428" s="50" t="n">
        <v>93</v>
      </c>
      <c r="R428" s="50" t="n">
        <v>25</v>
      </c>
      <c r="S428" s="50" t="n">
        <v>8</v>
      </c>
      <c r="T428" s="50" t="n">
        <v>0</v>
      </c>
      <c r="U428" s="50" t="n">
        <v>7</v>
      </c>
      <c r="V428" s="50" t="n">
        <v>8</v>
      </c>
      <c r="W428" s="50" t="n">
        <v>4</v>
      </c>
      <c r="X428" s="50" t="n">
        <v>0</v>
      </c>
      <c r="Y428" s="50" t="n">
        <v>30</v>
      </c>
      <c r="Z428" s="50" t="n">
        <v>41.4</v>
      </c>
      <c r="AA428" s="50" t="n">
        <v>105</v>
      </c>
      <c r="AB428" s="50" t="n">
        <v>34.383</v>
      </c>
      <c r="AC428" s="50" t="n">
        <v>63</v>
      </c>
      <c r="AD428" s="50" t="n">
        <v>8</v>
      </c>
      <c r="AE428" s="50" t="n">
        <v>32</v>
      </c>
      <c r="AF428" s="50" t="n">
        <v>63</v>
      </c>
      <c r="AG428" s="50" t="n">
        <v>5690.1</v>
      </c>
      <c r="AH428" s="50" t="n">
        <v>18</v>
      </c>
      <c r="AI428" s="50" t="n">
        <v>187</v>
      </c>
      <c r="AJ428" s="50" t="n">
        <v>14540.8</v>
      </c>
      <c r="AK428" s="50" t="n">
        <v>141</v>
      </c>
    </row>
    <row r="429" customFormat="false" ht="15" hidden="false" customHeight="false" outlineLevel="0" collapsed="false">
      <c r="A429" s="50" t="s">
        <v>945</v>
      </c>
      <c r="B429" s="50" t="s">
        <v>116</v>
      </c>
      <c r="C429" s="50" t="s">
        <v>232</v>
      </c>
      <c r="D429" s="50" t="n">
        <v>575929</v>
      </c>
      <c r="E429" s="50" t="n">
        <v>7</v>
      </c>
      <c r="F429" s="50" t="s">
        <v>56</v>
      </c>
      <c r="G429" s="50" t="n">
        <v>323</v>
      </c>
      <c r="H429" s="50" t="n">
        <v>144</v>
      </c>
      <c r="I429" s="50" t="n">
        <v>43</v>
      </c>
      <c r="J429" s="50" t="n">
        <v>133</v>
      </c>
      <c r="K429" s="50" t="n">
        <v>87</v>
      </c>
      <c r="L429" s="50" t="n">
        <v>14</v>
      </c>
      <c r="M429" s="50" t="n">
        <v>185</v>
      </c>
      <c r="N429" s="50" t="n">
        <v>57</v>
      </c>
      <c r="O429" s="50" t="n">
        <v>9.836</v>
      </c>
      <c r="P429" s="50" t="n">
        <v>82</v>
      </c>
      <c r="Q429" s="50" t="n">
        <v>62</v>
      </c>
      <c r="R429" s="50" t="n">
        <v>20</v>
      </c>
      <c r="S429" s="50" t="n">
        <v>4</v>
      </c>
      <c r="T429" s="50" t="n">
        <v>0</v>
      </c>
      <c r="U429" s="50" t="n">
        <v>5</v>
      </c>
      <c r="V429" s="50" t="n">
        <v>15</v>
      </c>
      <c r="W429" s="50" t="n">
        <v>5</v>
      </c>
      <c r="X429" s="50" t="n">
        <v>0</v>
      </c>
      <c r="Y429" s="50" t="n">
        <v>17</v>
      </c>
      <c r="Z429" s="50" t="n">
        <v>38.2</v>
      </c>
      <c r="AA429" s="50" t="n">
        <v>81</v>
      </c>
      <c r="AB429" s="50" t="n">
        <v>36.422</v>
      </c>
      <c r="AC429" s="50" t="n">
        <v>45</v>
      </c>
      <c r="AD429" s="50" t="n">
        <v>8</v>
      </c>
      <c r="AE429" s="50" t="n">
        <v>22</v>
      </c>
      <c r="AF429" s="50" t="n">
        <v>45</v>
      </c>
      <c r="AG429" s="50" t="n">
        <v>4158.8</v>
      </c>
      <c r="AH429" s="50" t="n">
        <v>19</v>
      </c>
      <c r="AI429" s="50" t="n">
        <v>128</v>
      </c>
      <c r="AJ429" s="50" t="n">
        <v>10092.7</v>
      </c>
      <c r="AK429" s="50" t="n">
        <v>110</v>
      </c>
    </row>
    <row r="430" customFormat="false" ht="15" hidden="false" customHeight="false" outlineLevel="0" collapsed="false">
      <c r="A430" s="50" t="s">
        <v>945</v>
      </c>
      <c r="B430" s="50" t="s">
        <v>116</v>
      </c>
      <c r="C430" s="50" t="s">
        <v>232</v>
      </c>
      <c r="D430" s="50" t="n">
        <v>575929</v>
      </c>
      <c r="E430" s="50" t="n">
        <v>8</v>
      </c>
      <c r="F430" s="50" t="s">
        <v>57</v>
      </c>
      <c r="G430" s="50" t="n">
        <v>373</v>
      </c>
      <c r="H430" s="50" t="n">
        <v>185</v>
      </c>
      <c r="I430" s="50" t="n">
        <v>50</v>
      </c>
      <c r="J430" s="50" t="n">
        <v>162</v>
      </c>
      <c r="K430" s="50" t="n">
        <v>109</v>
      </c>
      <c r="L430" s="50" t="n">
        <v>17</v>
      </c>
      <c r="M430" s="50" t="n">
        <v>211</v>
      </c>
      <c r="N430" s="50" t="n">
        <v>76</v>
      </c>
      <c r="O430" s="50" t="n">
        <v>0.128</v>
      </c>
      <c r="P430" s="50" t="n">
        <v>98</v>
      </c>
      <c r="Q430" s="50" t="n">
        <v>83</v>
      </c>
      <c r="R430" s="50" t="n">
        <v>18</v>
      </c>
      <c r="S430" s="50" t="n">
        <v>3</v>
      </c>
      <c r="T430" s="50" t="n">
        <v>1</v>
      </c>
      <c r="U430" s="50" t="n">
        <v>3</v>
      </c>
      <c r="V430" s="50" t="n">
        <v>11</v>
      </c>
      <c r="W430" s="50" t="n">
        <v>3</v>
      </c>
      <c r="X430" s="50" t="n">
        <v>0</v>
      </c>
      <c r="Y430" s="50" t="n">
        <v>26</v>
      </c>
      <c r="Z430" s="50" t="n">
        <v>31.05</v>
      </c>
      <c r="AA430" s="50" t="n">
        <v>97</v>
      </c>
      <c r="AB430" s="50" t="n">
        <v>29.137</v>
      </c>
      <c r="AC430" s="50" t="n">
        <v>58</v>
      </c>
      <c r="AD430" s="50" t="n">
        <v>5</v>
      </c>
      <c r="AE430" s="50" t="n">
        <v>18</v>
      </c>
      <c r="AF430" s="50" t="n">
        <v>58</v>
      </c>
      <c r="AG430" s="50" t="n">
        <v>4913.6</v>
      </c>
      <c r="AH430" s="50" t="n">
        <v>19</v>
      </c>
      <c r="AI430" s="50" t="n">
        <v>165</v>
      </c>
      <c r="AJ430" s="50" t="n">
        <v>12651.4</v>
      </c>
      <c r="AK430" s="50" t="n">
        <v>112</v>
      </c>
    </row>
    <row r="431" customFormat="false" ht="15" hidden="false" customHeight="false" outlineLevel="0" collapsed="false">
      <c r="A431" s="50" t="s">
        <v>945</v>
      </c>
      <c r="B431" s="50" t="s">
        <v>116</v>
      </c>
      <c r="C431" s="50" t="s">
        <v>232</v>
      </c>
      <c r="D431" s="50" t="n">
        <v>575929</v>
      </c>
      <c r="E431" s="50" t="n">
        <v>9</v>
      </c>
      <c r="F431" s="50" t="s">
        <v>58</v>
      </c>
      <c r="G431" s="50" t="n">
        <v>70</v>
      </c>
      <c r="H431" s="50" t="n">
        <v>36</v>
      </c>
      <c r="I431" s="50" t="n">
        <v>11</v>
      </c>
      <c r="J431" s="50" t="n">
        <v>24</v>
      </c>
      <c r="K431" s="50" t="n">
        <v>20</v>
      </c>
      <c r="L431" s="50" t="n">
        <v>5</v>
      </c>
      <c r="M431" s="50" t="n">
        <v>46</v>
      </c>
      <c r="N431" s="50" t="n">
        <v>16</v>
      </c>
      <c r="O431" s="50" t="n">
        <v>2.938</v>
      </c>
      <c r="P431" s="50" t="n">
        <v>18</v>
      </c>
      <c r="Q431" s="50" t="n">
        <v>14</v>
      </c>
      <c r="R431" s="50" t="n">
        <v>4</v>
      </c>
      <c r="S431" s="50" t="n">
        <v>0</v>
      </c>
      <c r="T431" s="50" t="n">
        <v>0</v>
      </c>
      <c r="U431" s="50" t="n">
        <v>1</v>
      </c>
      <c r="V431" s="50" t="n">
        <v>2</v>
      </c>
      <c r="W431" s="50" t="n">
        <v>2</v>
      </c>
      <c r="X431" s="50" t="n">
        <v>0</v>
      </c>
      <c r="Y431" s="50" t="n">
        <v>4</v>
      </c>
      <c r="Z431" s="50" t="n">
        <v>7.5</v>
      </c>
      <c r="AA431" s="50" t="n">
        <v>18</v>
      </c>
      <c r="AB431" s="50" t="n">
        <v>7.854</v>
      </c>
      <c r="AC431" s="50" t="n">
        <v>10</v>
      </c>
      <c r="AD431" s="50" t="n">
        <v>1</v>
      </c>
      <c r="AE431" s="50" t="n">
        <v>6</v>
      </c>
      <c r="AF431" s="50" t="n">
        <v>10</v>
      </c>
      <c r="AG431" s="50" t="n">
        <v>941</v>
      </c>
      <c r="AH431" s="50" t="n">
        <v>3</v>
      </c>
      <c r="AI431" s="50" t="n">
        <v>30</v>
      </c>
      <c r="AJ431" s="50" t="n">
        <v>2284.2</v>
      </c>
      <c r="AK431" s="50" t="n">
        <v>21</v>
      </c>
    </row>
    <row r="432" customFormat="false" ht="15" hidden="false" customHeight="false" outlineLevel="0" collapsed="false">
      <c r="A432" s="50" t="s">
        <v>946</v>
      </c>
      <c r="B432" s="50" t="s">
        <v>116</v>
      </c>
      <c r="C432" s="50" t="s">
        <v>234</v>
      </c>
      <c r="D432" s="50" t="n">
        <v>655316</v>
      </c>
      <c r="E432" s="50" t="n">
        <v>4</v>
      </c>
      <c r="F432" s="50" t="s">
        <v>53</v>
      </c>
      <c r="G432" s="50" t="n">
        <v>206</v>
      </c>
      <c r="H432" s="50" t="n">
        <v>95</v>
      </c>
      <c r="I432" s="50" t="n">
        <v>16</v>
      </c>
      <c r="J432" s="50" t="n">
        <v>113</v>
      </c>
      <c r="K432" s="50" t="n">
        <v>70</v>
      </c>
      <c r="L432" s="50" t="n">
        <v>6</v>
      </c>
      <c r="M432" s="50" t="n">
        <v>93</v>
      </c>
      <c r="N432" s="50" t="n">
        <v>25</v>
      </c>
      <c r="O432" s="50" t="n">
        <v>-1.547</v>
      </c>
      <c r="P432" s="50" t="n">
        <v>48</v>
      </c>
      <c r="Q432" s="50" t="n">
        <v>44</v>
      </c>
      <c r="R432" s="50" t="n">
        <v>10</v>
      </c>
      <c r="S432" s="50" t="n">
        <v>4</v>
      </c>
      <c r="T432" s="50" t="n">
        <v>0</v>
      </c>
      <c r="U432" s="50" t="n">
        <v>1</v>
      </c>
      <c r="V432" s="50" t="n">
        <v>4</v>
      </c>
      <c r="W432" s="50" t="n">
        <v>0</v>
      </c>
      <c r="X432" s="50" t="n">
        <v>0</v>
      </c>
      <c r="Y432" s="50" t="n">
        <v>8</v>
      </c>
      <c r="Z432" s="50" t="n">
        <v>14.3</v>
      </c>
      <c r="AA432" s="50" t="n">
        <v>48</v>
      </c>
      <c r="AB432" s="50" t="n">
        <v>16.441</v>
      </c>
      <c r="AC432" s="50" t="n">
        <v>36</v>
      </c>
      <c r="AD432" s="50" t="n">
        <v>3</v>
      </c>
      <c r="AE432" s="50" t="n">
        <v>17</v>
      </c>
      <c r="AF432" s="50" t="n">
        <v>36</v>
      </c>
      <c r="AG432" s="50" t="n">
        <v>3208</v>
      </c>
      <c r="AH432" s="50" t="n">
        <v>17</v>
      </c>
      <c r="AI432" s="50" t="n">
        <v>80</v>
      </c>
      <c r="AJ432" s="50" t="n">
        <v>5502.4</v>
      </c>
      <c r="AK432" s="50" t="n">
        <v>3</v>
      </c>
    </row>
    <row r="433" customFormat="false" ht="15" hidden="false" customHeight="false" outlineLevel="0" collapsed="false">
      <c r="A433" s="50" t="s">
        <v>946</v>
      </c>
      <c r="B433" s="50" t="s">
        <v>116</v>
      </c>
      <c r="C433" s="50" t="s">
        <v>234</v>
      </c>
      <c r="D433" s="50" t="n">
        <v>655316</v>
      </c>
      <c r="E433" s="50" t="n">
        <v>5</v>
      </c>
      <c r="F433" s="50" t="s">
        <v>54</v>
      </c>
      <c r="G433" s="50" t="n">
        <v>219</v>
      </c>
      <c r="H433" s="50" t="n">
        <v>105</v>
      </c>
      <c r="I433" s="50" t="n">
        <v>16</v>
      </c>
      <c r="J433" s="50" t="n">
        <v>112</v>
      </c>
      <c r="K433" s="50" t="n">
        <v>79</v>
      </c>
      <c r="L433" s="50" t="n">
        <v>10</v>
      </c>
      <c r="M433" s="50" t="n">
        <v>107</v>
      </c>
      <c r="N433" s="50" t="n">
        <v>26</v>
      </c>
      <c r="O433" s="50" t="n">
        <v>-2.173</v>
      </c>
      <c r="P433" s="50" t="n">
        <v>50</v>
      </c>
      <c r="Q433" s="50" t="n">
        <v>48</v>
      </c>
      <c r="R433" s="50" t="n">
        <v>12</v>
      </c>
      <c r="S433" s="50" t="n">
        <v>5</v>
      </c>
      <c r="T433" s="50" t="n">
        <v>0</v>
      </c>
      <c r="U433" s="50" t="n">
        <v>0</v>
      </c>
      <c r="V433" s="50" t="n">
        <v>2</v>
      </c>
      <c r="W433" s="50" t="n">
        <v>0</v>
      </c>
      <c r="X433" s="50" t="n">
        <v>0</v>
      </c>
      <c r="Y433" s="50" t="n">
        <v>14</v>
      </c>
      <c r="Z433" s="50" t="n">
        <v>13.95</v>
      </c>
      <c r="AA433" s="50" t="n">
        <v>50</v>
      </c>
      <c r="AB433" s="50" t="n">
        <v>11.652</v>
      </c>
      <c r="AC433" s="50" t="n">
        <v>34</v>
      </c>
      <c r="AD433" s="50" t="n">
        <v>1</v>
      </c>
      <c r="AE433" s="50" t="n">
        <v>10</v>
      </c>
      <c r="AF433" s="50" t="n">
        <v>34</v>
      </c>
      <c r="AG433" s="50" t="n">
        <v>2811.8</v>
      </c>
      <c r="AH433" s="50" t="n">
        <v>10</v>
      </c>
      <c r="AI433" s="50" t="n">
        <v>93</v>
      </c>
      <c r="AJ433" s="50" t="n">
        <v>6412.8</v>
      </c>
      <c r="AK433" s="50" t="n">
        <v>1</v>
      </c>
    </row>
    <row r="434" customFormat="false" ht="15" hidden="false" customHeight="false" outlineLevel="0" collapsed="false">
      <c r="A434" s="50" t="s">
        <v>946</v>
      </c>
      <c r="B434" s="50" t="s">
        <v>116</v>
      </c>
      <c r="C434" s="50" t="s">
        <v>234</v>
      </c>
      <c r="D434" s="50" t="n">
        <v>655316</v>
      </c>
      <c r="E434" s="50" t="n">
        <v>6</v>
      </c>
      <c r="F434" s="50" t="s">
        <v>55</v>
      </c>
      <c r="G434" s="50" t="n">
        <v>169</v>
      </c>
      <c r="H434" s="50" t="n">
        <v>80</v>
      </c>
      <c r="I434" s="50" t="n">
        <v>13</v>
      </c>
      <c r="J434" s="50" t="n">
        <v>89</v>
      </c>
      <c r="K434" s="50" t="n">
        <v>55</v>
      </c>
      <c r="L434" s="50" t="n">
        <v>6</v>
      </c>
      <c r="M434" s="50" t="n">
        <v>80</v>
      </c>
      <c r="N434" s="50" t="n">
        <v>25</v>
      </c>
      <c r="O434" s="50" t="n">
        <v>-2.562</v>
      </c>
      <c r="P434" s="50" t="n">
        <v>39</v>
      </c>
      <c r="Q434" s="50" t="n">
        <v>37</v>
      </c>
      <c r="R434" s="50" t="n">
        <v>6</v>
      </c>
      <c r="S434" s="50" t="n">
        <v>1</v>
      </c>
      <c r="T434" s="50" t="n">
        <v>0</v>
      </c>
      <c r="U434" s="50" t="n">
        <v>2</v>
      </c>
      <c r="V434" s="50" t="n">
        <v>2</v>
      </c>
      <c r="W434" s="50" t="n">
        <v>0</v>
      </c>
      <c r="X434" s="50" t="n">
        <v>0</v>
      </c>
      <c r="Y434" s="50" t="n">
        <v>11</v>
      </c>
      <c r="Z434" s="50" t="n">
        <v>9.35</v>
      </c>
      <c r="AA434" s="50" t="n">
        <v>39</v>
      </c>
      <c r="AB434" s="50" t="n">
        <v>9.596</v>
      </c>
      <c r="AC434" s="50" t="n">
        <v>26</v>
      </c>
      <c r="AD434" s="50" t="n">
        <v>3</v>
      </c>
      <c r="AE434" s="50" t="n">
        <v>9</v>
      </c>
      <c r="AF434" s="50" t="n">
        <v>26</v>
      </c>
      <c r="AG434" s="50" t="n">
        <v>2342.3</v>
      </c>
      <c r="AH434" s="50" t="n">
        <v>9</v>
      </c>
      <c r="AI434" s="50" t="n">
        <v>72</v>
      </c>
      <c r="AJ434" s="50" t="n">
        <v>5053.3</v>
      </c>
      <c r="AK434" s="50" t="n">
        <v>4</v>
      </c>
    </row>
    <row r="435" customFormat="false" ht="15" hidden="false" customHeight="false" outlineLevel="0" collapsed="false">
      <c r="A435" s="50" t="s">
        <v>946</v>
      </c>
      <c r="B435" s="50" t="s">
        <v>116</v>
      </c>
      <c r="C435" s="50" t="s">
        <v>234</v>
      </c>
      <c r="D435" s="50" t="n">
        <v>655316</v>
      </c>
      <c r="E435" s="50" t="n">
        <v>7</v>
      </c>
      <c r="F435" s="50" t="s">
        <v>56</v>
      </c>
      <c r="G435" s="50" t="n">
        <v>306</v>
      </c>
      <c r="H435" s="50" t="n">
        <v>144</v>
      </c>
      <c r="I435" s="50" t="n">
        <v>23</v>
      </c>
      <c r="J435" s="50" t="n">
        <v>154</v>
      </c>
      <c r="K435" s="50" t="n">
        <v>105</v>
      </c>
      <c r="L435" s="50" t="n">
        <v>9</v>
      </c>
      <c r="M435" s="50" t="n">
        <v>152</v>
      </c>
      <c r="N435" s="50" t="n">
        <v>39</v>
      </c>
      <c r="O435" s="50" t="n">
        <v>5.789</v>
      </c>
      <c r="P435" s="50" t="n">
        <v>76</v>
      </c>
      <c r="Q435" s="50" t="n">
        <v>65</v>
      </c>
      <c r="R435" s="50" t="n">
        <v>22</v>
      </c>
      <c r="S435" s="50" t="n">
        <v>8</v>
      </c>
      <c r="T435" s="50" t="n">
        <v>1</v>
      </c>
      <c r="U435" s="50" t="n">
        <v>3</v>
      </c>
      <c r="V435" s="50" t="n">
        <v>8</v>
      </c>
      <c r="W435" s="50" t="n">
        <v>1</v>
      </c>
      <c r="X435" s="50" t="n">
        <v>1</v>
      </c>
      <c r="Y435" s="50" t="n">
        <v>14</v>
      </c>
      <c r="Z435" s="50" t="n">
        <v>32.9</v>
      </c>
      <c r="AA435" s="50" t="n">
        <v>75</v>
      </c>
      <c r="AB435" s="50" t="n">
        <v>28.645</v>
      </c>
      <c r="AC435" s="50" t="n">
        <v>53</v>
      </c>
      <c r="AD435" s="50" t="n">
        <v>7</v>
      </c>
      <c r="AE435" s="50" t="n">
        <v>23</v>
      </c>
      <c r="AF435" s="50" t="n">
        <v>53</v>
      </c>
      <c r="AG435" s="50" t="n">
        <v>4735.7</v>
      </c>
      <c r="AH435" s="50" t="n">
        <v>29</v>
      </c>
      <c r="AI435" s="50" t="n">
        <v>133</v>
      </c>
      <c r="AJ435" s="50" t="n">
        <v>9318.5</v>
      </c>
      <c r="AK435" s="50" t="n">
        <v>6</v>
      </c>
    </row>
    <row r="436" customFormat="false" ht="15" hidden="false" customHeight="false" outlineLevel="0" collapsed="false">
      <c r="A436" s="50" t="s">
        <v>946</v>
      </c>
      <c r="B436" s="50" t="s">
        <v>116</v>
      </c>
      <c r="C436" s="50" t="s">
        <v>234</v>
      </c>
      <c r="D436" s="50" t="n">
        <v>655316</v>
      </c>
      <c r="E436" s="50" t="n">
        <v>8</v>
      </c>
      <c r="F436" s="50" t="s">
        <v>57</v>
      </c>
      <c r="G436" s="50" t="n">
        <v>454</v>
      </c>
      <c r="H436" s="50" t="n">
        <v>205</v>
      </c>
      <c r="I436" s="50" t="n">
        <v>38</v>
      </c>
      <c r="J436" s="50" t="n">
        <v>222</v>
      </c>
      <c r="K436" s="50" t="n">
        <v>146</v>
      </c>
      <c r="L436" s="50" t="n">
        <v>11</v>
      </c>
      <c r="M436" s="50" t="n">
        <v>231</v>
      </c>
      <c r="N436" s="50" t="n">
        <v>59</v>
      </c>
      <c r="O436" s="50" t="n">
        <v>-4.664</v>
      </c>
      <c r="P436" s="50" t="n">
        <v>105</v>
      </c>
      <c r="Q436" s="50" t="n">
        <v>92</v>
      </c>
      <c r="R436" s="50" t="n">
        <v>21</v>
      </c>
      <c r="S436" s="50" t="n">
        <v>5</v>
      </c>
      <c r="T436" s="50" t="n">
        <v>0</v>
      </c>
      <c r="U436" s="50" t="n">
        <v>0</v>
      </c>
      <c r="V436" s="50" t="n">
        <v>8</v>
      </c>
      <c r="W436" s="50" t="n">
        <v>2</v>
      </c>
      <c r="X436" s="50" t="n">
        <v>3</v>
      </c>
      <c r="Y436" s="50" t="n">
        <v>12</v>
      </c>
      <c r="Z436" s="50" t="n">
        <v>27.65</v>
      </c>
      <c r="AA436" s="50" t="n">
        <v>105</v>
      </c>
      <c r="AB436" s="50" t="n">
        <v>28.553</v>
      </c>
      <c r="AC436" s="50" t="n">
        <v>83</v>
      </c>
      <c r="AD436" s="50" t="n">
        <v>2</v>
      </c>
      <c r="AE436" s="50" t="n">
        <v>15</v>
      </c>
      <c r="AF436" s="50" t="n">
        <v>83</v>
      </c>
      <c r="AG436" s="50" t="n">
        <v>7118.2</v>
      </c>
      <c r="AH436" s="50" t="n">
        <v>26</v>
      </c>
      <c r="AI436" s="50" t="n">
        <v>178</v>
      </c>
      <c r="AJ436" s="50" t="n">
        <v>12430.9</v>
      </c>
      <c r="AK436" s="50" t="n">
        <v>9</v>
      </c>
    </row>
    <row r="437" customFormat="false" ht="15" hidden="false" customHeight="false" outlineLevel="0" collapsed="false">
      <c r="A437" s="50" t="s">
        <v>946</v>
      </c>
      <c r="B437" s="50" t="s">
        <v>116</v>
      </c>
      <c r="C437" s="50" t="s">
        <v>234</v>
      </c>
      <c r="D437" s="50" t="n">
        <v>655316</v>
      </c>
      <c r="E437" s="50" t="n">
        <v>9</v>
      </c>
      <c r="F437" s="50" t="s">
        <v>58</v>
      </c>
      <c r="G437" s="50" t="n">
        <v>141</v>
      </c>
      <c r="H437" s="50" t="n">
        <v>74</v>
      </c>
      <c r="I437" s="50" t="n">
        <v>14</v>
      </c>
      <c r="J437" s="50" t="n">
        <v>78</v>
      </c>
      <c r="K437" s="50" t="n">
        <v>55</v>
      </c>
      <c r="L437" s="50" t="n">
        <v>7</v>
      </c>
      <c r="M437" s="50" t="n">
        <v>63</v>
      </c>
      <c r="N437" s="50" t="n">
        <v>19</v>
      </c>
      <c r="O437" s="50" t="n">
        <v>-4.431</v>
      </c>
      <c r="P437" s="50" t="n">
        <v>29</v>
      </c>
      <c r="Q437" s="50" t="n">
        <v>27</v>
      </c>
      <c r="R437" s="50" t="n">
        <v>2</v>
      </c>
      <c r="S437" s="50" t="n">
        <v>0</v>
      </c>
      <c r="T437" s="50" t="n">
        <v>0</v>
      </c>
      <c r="U437" s="50" t="n">
        <v>0</v>
      </c>
      <c r="V437" s="50" t="n">
        <v>2</v>
      </c>
      <c r="W437" s="50" t="n">
        <v>0</v>
      </c>
      <c r="X437" s="50" t="n">
        <v>0</v>
      </c>
      <c r="Y437" s="50" t="n">
        <v>9</v>
      </c>
      <c r="Z437" s="50" t="n">
        <v>3.2</v>
      </c>
      <c r="AA437" s="50" t="n">
        <v>29</v>
      </c>
      <c r="AB437" s="50" t="n">
        <v>4.534</v>
      </c>
      <c r="AC437" s="50" t="n">
        <v>18</v>
      </c>
      <c r="AD437" s="50" t="n">
        <v>0</v>
      </c>
      <c r="AE437" s="50" t="n">
        <v>4</v>
      </c>
      <c r="AF437" s="50" t="n">
        <v>18</v>
      </c>
      <c r="AG437" s="50" t="n">
        <v>1468.6</v>
      </c>
      <c r="AH437" s="50" t="n">
        <v>4</v>
      </c>
      <c r="AI437" s="50" t="n">
        <v>68</v>
      </c>
      <c r="AJ437" s="50" t="n">
        <v>4718.3</v>
      </c>
      <c r="AK437" s="50" t="n">
        <v>1</v>
      </c>
    </row>
    <row r="438" customFormat="false" ht="15" hidden="false" customHeight="false" outlineLevel="0" collapsed="false">
      <c r="A438" s="50" t="s">
        <v>947</v>
      </c>
      <c r="B438" s="50" t="s">
        <v>116</v>
      </c>
      <c r="C438" s="50" t="s">
        <v>236</v>
      </c>
      <c r="D438" s="50" t="n">
        <v>807799</v>
      </c>
      <c r="E438" s="50" t="n">
        <v>4</v>
      </c>
      <c r="F438" s="50" t="s">
        <v>53</v>
      </c>
      <c r="G438" s="50" t="n">
        <v>224</v>
      </c>
      <c r="H438" s="50" t="n">
        <v>81</v>
      </c>
      <c r="I438" s="50" t="n">
        <v>10</v>
      </c>
      <c r="J438" s="50" t="n">
        <v>104</v>
      </c>
      <c r="K438" s="50" t="n">
        <v>53</v>
      </c>
      <c r="L438" s="50" t="n">
        <v>4</v>
      </c>
      <c r="M438" s="50" t="n">
        <v>120</v>
      </c>
      <c r="N438" s="50" t="n">
        <v>28</v>
      </c>
      <c r="O438" s="50" t="n">
        <v>0.886</v>
      </c>
      <c r="P438" s="50" t="n">
        <v>59</v>
      </c>
      <c r="Q438" s="50" t="n">
        <v>49</v>
      </c>
      <c r="R438" s="50" t="n">
        <v>13</v>
      </c>
      <c r="S438" s="50" t="n">
        <v>3</v>
      </c>
      <c r="T438" s="50" t="n">
        <v>0</v>
      </c>
      <c r="U438" s="50" t="n">
        <v>0</v>
      </c>
      <c r="V438" s="50" t="n">
        <v>9</v>
      </c>
      <c r="W438" s="50" t="n">
        <v>1</v>
      </c>
      <c r="X438" s="50" t="n">
        <v>0</v>
      </c>
      <c r="Y438" s="50" t="n">
        <v>7</v>
      </c>
      <c r="Z438" s="50" t="n">
        <v>19.75</v>
      </c>
      <c r="AA438" s="50" t="n">
        <v>59</v>
      </c>
      <c r="AB438" s="50" t="n">
        <v>17.038</v>
      </c>
      <c r="AC438" s="50" t="n">
        <v>42</v>
      </c>
      <c r="AD438" s="50" t="n">
        <v>0</v>
      </c>
      <c r="AE438" s="50" t="n">
        <v>18</v>
      </c>
      <c r="AF438" s="50" t="n">
        <v>42</v>
      </c>
      <c r="AG438" s="50" t="n">
        <v>3787.7</v>
      </c>
      <c r="AH438" s="50" t="n">
        <v>9</v>
      </c>
      <c r="AI438" s="50" t="n">
        <v>68</v>
      </c>
      <c r="AJ438" s="50" t="n">
        <v>4852.9</v>
      </c>
      <c r="AK438" s="50" t="n">
        <v>8</v>
      </c>
    </row>
    <row r="439" customFormat="false" ht="15" hidden="false" customHeight="false" outlineLevel="0" collapsed="false">
      <c r="A439" s="50" t="s">
        <v>947</v>
      </c>
      <c r="B439" s="50" t="s">
        <v>116</v>
      </c>
      <c r="C439" s="50" t="s">
        <v>236</v>
      </c>
      <c r="D439" s="50" t="n">
        <v>807799</v>
      </c>
      <c r="E439" s="50" t="n">
        <v>5</v>
      </c>
      <c r="F439" s="50" t="s">
        <v>54</v>
      </c>
      <c r="G439" s="50" t="n">
        <v>230</v>
      </c>
      <c r="H439" s="50" t="n">
        <v>97</v>
      </c>
      <c r="I439" s="50" t="n">
        <v>9</v>
      </c>
      <c r="J439" s="50" t="n">
        <v>118</v>
      </c>
      <c r="K439" s="50" t="n">
        <v>66</v>
      </c>
      <c r="L439" s="50" t="n">
        <v>5</v>
      </c>
      <c r="M439" s="50" t="n">
        <v>112</v>
      </c>
      <c r="N439" s="50" t="n">
        <v>31</v>
      </c>
      <c r="O439" s="50" t="n">
        <v>-1.935</v>
      </c>
      <c r="P439" s="50" t="n">
        <v>70</v>
      </c>
      <c r="Q439" s="50" t="n">
        <v>63</v>
      </c>
      <c r="R439" s="50" t="n">
        <v>16</v>
      </c>
      <c r="S439" s="50" t="n">
        <v>3</v>
      </c>
      <c r="T439" s="50" t="n">
        <v>1</v>
      </c>
      <c r="U439" s="50" t="n">
        <v>1</v>
      </c>
      <c r="V439" s="50" t="n">
        <v>5</v>
      </c>
      <c r="W439" s="50" t="n">
        <v>1</v>
      </c>
      <c r="X439" s="50" t="n">
        <v>1</v>
      </c>
      <c r="Y439" s="50" t="n">
        <v>4</v>
      </c>
      <c r="Z439" s="50" t="n">
        <v>21.45</v>
      </c>
      <c r="AA439" s="50" t="n">
        <v>70</v>
      </c>
      <c r="AB439" s="50" t="n">
        <v>23.504</v>
      </c>
      <c r="AC439" s="50" t="n">
        <v>60</v>
      </c>
      <c r="AD439" s="50" t="n">
        <v>2</v>
      </c>
      <c r="AE439" s="50" t="n">
        <v>25</v>
      </c>
      <c r="AF439" s="50" t="n">
        <v>60</v>
      </c>
      <c r="AG439" s="50" t="n">
        <v>5250.6</v>
      </c>
      <c r="AH439" s="50" t="n">
        <v>20</v>
      </c>
      <c r="AI439" s="50" t="n">
        <v>87</v>
      </c>
      <c r="AJ439" s="50" t="n">
        <v>6198.1</v>
      </c>
      <c r="AK439" s="50" t="n">
        <v>10</v>
      </c>
    </row>
    <row r="440" customFormat="false" ht="15" hidden="false" customHeight="false" outlineLevel="0" collapsed="false">
      <c r="A440" s="50" t="s">
        <v>947</v>
      </c>
      <c r="B440" s="50" t="s">
        <v>116</v>
      </c>
      <c r="C440" s="50" t="s">
        <v>236</v>
      </c>
      <c r="D440" s="50" t="n">
        <v>807799</v>
      </c>
      <c r="E440" s="50" t="n">
        <v>6</v>
      </c>
      <c r="F440" s="50" t="s">
        <v>55</v>
      </c>
      <c r="G440" s="50" t="n">
        <v>202</v>
      </c>
      <c r="H440" s="50" t="n">
        <v>95</v>
      </c>
      <c r="I440" s="50" t="n">
        <v>22</v>
      </c>
      <c r="J440" s="50" t="n">
        <v>89</v>
      </c>
      <c r="K440" s="50" t="n">
        <v>52</v>
      </c>
      <c r="L440" s="50" t="n">
        <v>8</v>
      </c>
      <c r="M440" s="50" t="n">
        <v>112</v>
      </c>
      <c r="N440" s="50" t="n">
        <v>43</v>
      </c>
      <c r="O440" s="50" t="n">
        <v>-2.528</v>
      </c>
      <c r="P440" s="50" t="n">
        <v>52</v>
      </c>
      <c r="Q440" s="50" t="n">
        <v>48</v>
      </c>
      <c r="R440" s="50" t="n">
        <v>11</v>
      </c>
      <c r="S440" s="50" t="n">
        <v>2</v>
      </c>
      <c r="T440" s="50" t="n">
        <v>0</v>
      </c>
      <c r="U440" s="50" t="n">
        <v>1</v>
      </c>
      <c r="V440" s="50" t="n">
        <v>3</v>
      </c>
      <c r="W440" s="50" t="n">
        <v>1</v>
      </c>
      <c r="X440" s="50" t="n">
        <v>0</v>
      </c>
      <c r="Y440" s="50" t="n">
        <v>10</v>
      </c>
      <c r="Z440" s="50" t="n">
        <v>14.5</v>
      </c>
      <c r="AA440" s="50" t="n">
        <v>52</v>
      </c>
      <c r="AB440" s="50" t="n">
        <v>15.122</v>
      </c>
      <c r="AC440" s="50" t="n">
        <v>38</v>
      </c>
      <c r="AD440" s="50" t="n">
        <v>1</v>
      </c>
      <c r="AE440" s="50" t="n">
        <v>11</v>
      </c>
      <c r="AF440" s="50" t="n">
        <v>38</v>
      </c>
      <c r="AG440" s="50" t="n">
        <v>3372</v>
      </c>
      <c r="AH440" s="50" t="n">
        <v>16</v>
      </c>
      <c r="AI440" s="50" t="n">
        <v>84</v>
      </c>
      <c r="AJ440" s="50" t="n">
        <v>5998.6</v>
      </c>
      <c r="AK440" s="50" t="n">
        <v>16</v>
      </c>
    </row>
    <row r="441" customFormat="false" ht="15" hidden="false" customHeight="false" outlineLevel="0" collapsed="false">
      <c r="A441" s="50" t="s">
        <v>947</v>
      </c>
      <c r="B441" s="50" t="s">
        <v>116</v>
      </c>
      <c r="C441" s="50" t="s">
        <v>236</v>
      </c>
      <c r="D441" s="50" t="n">
        <v>807799</v>
      </c>
      <c r="E441" s="50" t="n">
        <v>7</v>
      </c>
      <c r="F441" s="50" t="s">
        <v>56</v>
      </c>
      <c r="G441" s="50" t="n">
        <v>224</v>
      </c>
      <c r="H441" s="50" t="n">
        <v>105</v>
      </c>
      <c r="I441" s="50" t="n">
        <v>9</v>
      </c>
      <c r="J441" s="50" t="n">
        <v>114</v>
      </c>
      <c r="K441" s="50" t="n">
        <v>76</v>
      </c>
      <c r="L441" s="50" t="n">
        <v>5</v>
      </c>
      <c r="M441" s="50" t="n">
        <v>110</v>
      </c>
      <c r="N441" s="50" t="n">
        <v>29</v>
      </c>
      <c r="O441" s="50" t="n">
        <v>3.19</v>
      </c>
      <c r="P441" s="50" t="n">
        <v>66</v>
      </c>
      <c r="Q441" s="50" t="n">
        <v>60</v>
      </c>
      <c r="R441" s="50" t="n">
        <v>18</v>
      </c>
      <c r="S441" s="50" t="n">
        <v>3</v>
      </c>
      <c r="T441" s="50" t="n">
        <v>0</v>
      </c>
      <c r="U441" s="50" t="n">
        <v>2</v>
      </c>
      <c r="V441" s="50" t="n">
        <v>6</v>
      </c>
      <c r="W441" s="50" t="n">
        <v>0</v>
      </c>
      <c r="X441" s="50" t="n">
        <v>0</v>
      </c>
      <c r="Y441" s="50" t="n">
        <v>5</v>
      </c>
      <c r="Z441" s="50" t="n">
        <v>23.65</v>
      </c>
      <c r="AA441" s="50" t="n">
        <v>66</v>
      </c>
      <c r="AB441" s="50" t="n">
        <v>24.732</v>
      </c>
      <c r="AC441" s="50" t="n">
        <v>55</v>
      </c>
      <c r="AD441" s="50" t="n">
        <v>3</v>
      </c>
      <c r="AE441" s="50" t="n">
        <v>20</v>
      </c>
      <c r="AF441" s="50" t="n">
        <v>55</v>
      </c>
      <c r="AG441" s="50" t="n">
        <v>4803.3</v>
      </c>
      <c r="AH441" s="50" t="n">
        <v>16</v>
      </c>
      <c r="AI441" s="50" t="n">
        <v>101</v>
      </c>
      <c r="AJ441" s="50" t="n">
        <v>7231.3</v>
      </c>
      <c r="AK441" s="50" t="n">
        <v>21</v>
      </c>
    </row>
    <row r="442" customFormat="false" ht="15" hidden="false" customHeight="false" outlineLevel="0" collapsed="false">
      <c r="A442" s="50" t="s">
        <v>947</v>
      </c>
      <c r="B442" s="50" t="s">
        <v>116</v>
      </c>
      <c r="C442" s="50" t="s">
        <v>236</v>
      </c>
      <c r="D442" s="50" t="n">
        <v>807799</v>
      </c>
      <c r="E442" s="50" t="n">
        <v>8</v>
      </c>
      <c r="F442" s="50" t="s">
        <v>57</v>
      </c>
      <c r="G442" s="50" t="n">
        <v>196</v>
      </c>
      <c r="H442" s="50" t="n">
        <v>78</v>
      </c>
      <c r="I442" s="50" t="n">
        <v>13</v>
      </c>
      <c r="J442" s="50" t="n">
        <v>90</v>
      </c>
      <c r="K442" s="50" t="n">
        <v>53</v>
      </c>
      <c r="L442" s="50" t="n">
        <v>4</v>
      </c>
      <c r="M442" s="50" t="n">
        <v>102</v>
      </c>
      <c r="N442" s="50" t="n">
        <v>25</v>
      </c>
      <c r="O442" s="50" t="n">
        <v>2.419</v>
      </c>
      <c r="P442" s="50" t="n">
        <v>50</v>
      </c>
      <c r="Q442" s="50" t="n">
        <v>43</v>
      </c>
      <c r="R442" s="50" t="n">
        <v>14</v>
      </c>
      <c r="S442" s="50" t="n">
        <v>5</v>
      </c>
      <c r="T442" s="50" t="n">
        <v>0</v>
      </c>
      <c r="U442" s="50" t="n">
        <v>1</v>
      </c>
      <c r="V442" s="50" t="n">
        <v>5</v>
      </c>
      <c r="W442" s="50" t="n">
        <v>0</v>
      </c>
      <c r="X442" s="50" t="n">
        <v>2</v>
      </c>
      <c r="Y442" s="50" t="n">
        <v>7</v>
      </c>
      <c r="Z442" s="50" t="n">
        <v>18.25</v>
      </c>
      <c r="AA442" s="50" t="n">
        <v>49</v>
      </c>
      <c r="AB442" s="50" t="n">
        <v>13.702</v>
      </c>
      <c r="AC442" s="50" t="n">
        <v>38</v>
      </c>
      <c r="AD442" s="50" t="n">
        <v>2</v>
      </c>
      <c r="AE442" s="50" t="n">
        <v>19</v>
      </c>
      <c r="AF442" s="50" t="n">
        <v>38</v>
      </c>
      <c r="AG442" s="50" t="n">
        <v>3479.8</v>
      </c>
      <c r="AH442" s="50" t="n">
        <v>12</v>
      </c>
      <c r="AI442" s="50" t="n">
        <v>70</v>
      </c>
      <c r="AJ442" s="50" t="n">
        <v>5041.7</v>
      </c>
      <c r="AK442" s="50" t="n">
        <v>19</v>
      </c>
    </row>
    <row r="443" customFormat="false" ht="15" hidden="false" customHeight="false" outlineLevel="0" collapsed="false">
      <c r="A443" s="50" t="s">
        <v>948</v>
      </c>
      <c r="B443" s="50" t="s">
        <v>116</v>
      </c>
      <c r="C443" s="50" t="s">
        <v>238</v>
      </c>
      <c r="D443" s="50" t="n">
        <v>686765</v>
      </c>
      <c r="E443" s="50" t="n">
        <v>5</v>
      </c>
      <c r="F443" s="50" t="s">
        <v>54</v>
      </c>
      <c r="G443" s="50" t="n">
        <v>157</v>
      </c>
      <c r="H443" s="50" t="n">
        <v>60</v>
      </c>
      <c r="I443" s="50" t="n">
        <v>10</v>
      </c>
      <c r="J443" s="50" t="n">
        <v>73</v>
      </c>
      <c r="K443" s="50" t="n">
        <v>41</v>
      </c>
      <c r="L443" s="50" t="n">
        <v>3</v>
      </c>
      <c r="M443" s="50" t="n">
        <v>84</v>
      </c>
      <c r="N443" s="50" t="n">
        <v>19</v>
      </c>
      <c r="O443" s="50" t="n">
        <v>-0.955</v>
      </c>
      <c r="P443" s="50" t="n">
        <v>41</v>
      </c>
      <c r="Q443" s="50" t="n">
        <v>35</v>
      </c>
      <c r="R443" s="50" t="n">
        <v>9</v>
      </c>
      <c r="S443" s="50" t="n">
        <v>2</v>
      </c>
      <c r="T443" s="50" t="n">
        <v>1</v>
      </c>
      <c r="U443" s="50" t="n">
        <v>0</v>
      </c>
      <c r="V443" s="50" t="n">
        <v>5</v>
      </c>
      <c r="W443" s="50" t="n">
        <v>0</v>
      </c>
      <c r="X443" s="50" t="n">
        <v>0</v>
      </c>
      <c r="Y443" s="50" t="n">
        <v>6</v>
      </c>
      <c r="Z443" s="50" t="n">
        <v>13</v>
      </c>
      <c r="AA443" s="50" t="n">
        <v>40</v>
      </c>
      <c r="AB443" s="50" t="n">
        <v>12.045</v>
      </c>
      <c r="AC443" s="50" t="n">
        <v>30</v>
      </c>
      <c r="AD443" s="50" t="n">
        <v>0</v>
      </c>
      <c r="AE443" s="50" t="n">
        <v>5</v>
      </c>
      <c r="AF443" s="50" t="n">
        <v>30</v>
      </c>
      <c r="AG443" s="50" t="n">
        <v>2289.2</v>
      </c>
      <c r="AH443" s="50" t="n">
        <v>10</v>
      </c>
      <c r="AI443" s="50" t="n">
        <v>47</v>
      </c>
      <c r="AJ443" s="50" t="n">
        <v>3235.5</v>
      </c>
      <c r="AK443" s="50" t="n">
        <v>0</v>
      </c>
    </row>
    <row r="444" customFormat="false" ht="15" hidden="false" customHeight="false" outlineLevel="0" collapsed="false">
      <c r="A444" s="50" t="s">
        <v>948</v>
      </c>
      <c r="B444" s="50" t="s">
        <v>116</v>
      </c>
      <c r="C444" s="50" t="s">
        <v>238</v>
      </c>
      <c r="D444" s="50" t="n">
        <v>686765</v>
      </c>
      <c r="E444" s="50" t="n">
        <v>7</v>
      </c>
      <c r="F444" s="50" t="s">
        <v>56</v>
      </c>
      <c r="G444" s="50" t="n">
        <v>43</v>
      </c>
      <c r="H444" s="50" t="n">
        <v>17</v>
      </c>
      <c r="I444" s="50" t="n">
        <v>6</v>
      </c>
      <c r="J444" s="50" t="n">
        <v>18</v>
      </c>
      <c r="K444" s="50" t="n">
        <v>11</v>
      </c>
      <c r="L444" s="50" t="n">
        <v>2</v>
      </c>
      <c r="M444" s="50" t="n">
        <v>25</v>
      </c>
      <c r="N444" s="50" t="n">
        <v>6</v>
      </c>
      <c r="O444" s="50" t="n">
        <v>0.728</v>
      </c>
      <c r="P444" s="50" t="n">
        <v>11</v>
      </c>
      <c r="Q444" s="50" t="n">
        <v>9</v>
      </c>
      <c r="R444" s="50" t="n">
        <v>3</v>
      </c>
      <c r="S444" s="50" t="n">
        <v>0</v>
      </c>
      <c r="T444" s="50" t="n">
        <v>0</v>
      </c>
      <c r="U444" s="50" t="n">
        <v>0</v>
      </c>
      <c r="V444" s="50" t="n">
        <v>2</v>
      </c>
      <c r="W444" s="50" t="n">
        <v>0</v>
      </c>
      <c r="X444" s="50" t="n">
        <v>0</v>
      </c>
      <c r="Y444" s="50" t="n">
        <v>3</v>
      </c>
      <c r="Z444" s="50" t="n">
        <v>4.1</v>
      </c>
      <c r="AA444" s="50" t="n">
        <v>11</v>
      </c>
      <c r="AB444" s="50" t="n">
        <v>3.663</v>
      </c>
      <c r="AC444" s="50" t="n">
        <v>6</v>
      </c>
      <c r="AD444" s="50" t="n">
        <v>0</v>
      </c>
      <c r="AE444" s="50" t="n">
        <v>1</v>
      </c>
      <c r="AF444" s="50" t="n">
        <v>6</v>
      </c>
      <c r="AG444" s="50" t="n">
        <v>534.2</v>
      </c>
      <c r="AH444" s="50" t="n">
        <v>3</v>
      </c>
      <c r="AI444" s="50" t="n">
        <v>17</v>
      </c>
      <c r="AJ444" s="50" t="n">
        <v>1187.5</v>
      </c>
      <c r="AK444" s="50" t="n">
        <v>3</v>
      </c>
    </row>
    <row r="445" customFormat="false" ht="15" hidden="false" customHeight="false" outlineLevel="0" collapsed="false">
      <c r="A445" s="50" t="s">
        <v>948</v>
      </c>
      <c r="B445" s="50" t="s">
        <v>116</v>
      </c>
      <c r="C445" s="50" t="s">
        <v>238</v>
      </c>
      <c r="D445" s="50" t="n">
        <v>686765</v>
      </c>
      <c r="E445" s="50" t="n">
        <v>8</v>
      </c>
      <c r="F445" s="50" t="s">
        <v>57</v>
      </c>
      <c r="G445" s="50" t="n">
        <v>555</v>
      </c>
      <c r="H445" s="50" t="n">
        <v>219</v>
      </c>
      <c r="I445" s="50" t="n">
        <v>39</v>
      </c>
      <c r="J445" s="50" t="n">
        <v>260</v>
      </c>
      <c r="K445" s="50" t="n">
        <v>150</v>
      </c>
      <c r="L445" s="50" t="n">
        <v>14</v>
      </c>
      <c r="M445" s="50" t="n">
        <v>295</v>
      </c>
      <c r="N445" s="50" t="n">
        <v>69</v>
      </c>
      <c r="O445" s="50" t="n">
        <v>3.155</v>
      </c>
      <c r="P445" s="50" t="n">
        <v>133</v>
      </c>
      <c r="Q445" s="50" t="n">
        <v>111</v>
      </c>
      <c r="R445" s="50" t="n">
        <v>30</v>
      </c>
      <c r="S445" s="50" t="n">
        <v>9</v>
      </c>
      <c r="T445" s="50" t="n">
        <v>0</v>
      </c>
      <c r="U445" s="50" t="n">
        <v>3</v>
      </c>
      <c r="V445" s="50" t="n">
        <v>18</v>
      </c>
      <c r="W445" s="50" t="n">
        <v>0</v>
      </c>
      <c r="X445" s="50" t="n">
        <v>1</v>
      </c>
      <c r="Y445" s="50" t="n">
        <v>25</v>
      </c>
      <c r="Z445" s="50" t="n">
        <v>46.05</v>
      </c>
      <c r="AA445" s="50" t="n">
        <v>130</v>
      </c>
      <c r="AB445" s="50" t="n">
        <v>42.833</v>
      </c>
      <c r="AC445" s="50" t="n">
        <v>90</v>
      </c>
      <c r="AD445" s="50" t="n">
        <v>6</v>
      </c>
      <c r="AE445" s="50" t="n">
        <v>30</v>
      </c>
      <c r="AF445" s="50" t="n">
        <v>90</v>
      </c>
      <c r="AG445" s="50" t="n">
        <v>7534</v>
      </c>
      <c r="AH445" s="50" t="n">
        <v>33</v>
      </c>
      <c r="AI445" s="50" t="n">
        <v>192</v>
      </c>
      <c r="AJ445" s="50" t="n">
        <v>13277.8</v>
      </c>
      <c r="AK445" s="50" t="n">
        <v>8</v>
      </c>
    </row>
    <row r="446" customFormat="false" ht="15" hidden="false" customHeight="false" outlineLevel="0" collapsed="false">
      <c r="A446" s="50" t="s">
        <v>948</v>
      </c>
      <c r="B446" s="50" t="s">
        <v>116</v>
      </c>
      <c r="C446" s="50" t="s">
        <v>238</v>
      </c>
      <c r="D446" s="50" t="n">
        <v>686765</v>
      </c>
      <c r="E446" s="50" t="n">
        <v>9</v>
      </c>
      <c r="F446" s="50" t="s">
        <v>58</v>
      </c>
      <c r="G446" s="50" t="n">
        <v>372</v>
      </c>
      <c r="H446" s="50" t="n">
        <v>154</v>
      </c>
      <c r="I446" s="50" t="n">
        <v>30</v>
      </c>
      <c r="J446" s="50" t="n">
        <v>189</v>
      </c>
      <c r="K446" s="50" t="n">
        <v>104</v>
      </c>
      <c r="L446" s="50" t="n">
        <v>13</v>
      </c>
      <c r="M446" s="50" t="n">
        <v>183</v>
      </c>
      <c r="N446" s="50" t="n">
        <v>50</v>
      </c>
      <c r="O446" s="50" t="n">
        <v>-2.794</v>
      </c>
      <c r="P446" s="50" t="n">
        <v>92</v>
      </c>
      <c r="Q446" s="50" t="n">
        <v>84</v>
      </c>
      <c r="R446" s="50" t="n">
        <v>19</v>
      </c>
      <c r="S446" s="50" t="n">
        <v>3</v>
      </c>
      <c r="T446" s="50" t="n">
        <v>0</v>
      </c>
      <c r="U446" s="50" t="n">
        <v>2</v>
      </c>
      <c r="V446" s="50" t="n">
        <v>6</v>
      </c>
      <c r="W446" s="50" t="n">
        <v>1</v>
      </c>
      <c r="X446" s="50" t="n">
        <v>0</v>
      </c>
      <c r="Y446" s="50" t="n">
        <v>22</v>
      </c>
      <c r="Z446" s="50" t="n">
        <v>25.25</v>
      </c>
      <c r="AA446" s="50" t="n">
        <v>91</v>
      </c>
      <c r="AB446" s="50" t="n">
        <v>26.041</v>
      </c>
      <c r="AC446" s="50" t="n">
        <v>63</v>
      </c>
      <c r="AD446" s="50" t="n">
        <v>3</v>
      </c>
      <c r="AE446" s="50" t="n">
        <v>18</v>
      </c>
      <c r="AF446" s="50" t="n">
        <v>63</v>
      </c>
      <c r="AG446" s="50" t="n">
        <v>5481.8</v>
      </c>
      <c r="AH446" s="50" t="n">
        <v>26</v>
      </c>
      <c r="AI446" s="50" t="n">
        <v>135</v>
      </c>
      <c r="AJ446" s="50" t="n">
        <v>9294.9</v>
      </c>
      <c r="AK446" s="50" t="n">
        <v>7</v>
      </c>
    </row>
    <row r="447" customFormat="false" ht="15" hidden="false" customHeight="false" outlineLevel="0" collapsed="false">
      <c r="A447" s="50" t="s">
        <v>949</v>
      </c>
      <c r="B447" s="50" t="s">
        <v>116</v>
      </c>
      <c r="C447" s="50" t="s">
        <v>239</v>
      </c>
      <c r="D447" s="50" t="n">
        <v>596115</v>
      </c>
      <c r="E447" s="50" t="n">
        <v>4</v>
      </c>
      <c r="F447" s="50" t="s">
        <v>53</v>
      </c>
      <c r="G447" s="50" t="n">
        <v>472</v>
      </c>
      <c r="H447" s="50" t="n">
        <v>256</v>
      </c>
      <c r="I447" s="50" t="n">
        <v>71</v>
      </c>
      <c r="J447" s="50" t="n">
        <v>207</v>
      </c>
      <c r="K447" s="50" t="n">
        <v>138</v>
      </c>
      <c r="L447" s="50" t="n">
        <v>25</v>
      </c>
      <c r="M447" s="50" t="n">
        <v>265</v>
      </c>
      <c r="N447" s="50" t="n">
        <v>118</v>
      </c>
      <c r="O447" s="50" t="n">
        <v>-7.882</v>
      </c>
      <c r="P447" s="50" t="n">
        <v>131</v>
      </c>
      <c r="Q447" s="50" t="n">
        <v>122</v>
      </c>
      <c r="R447" s="50" t="n">
        <v>24</v>
      </c>
      <c r="S447" s="50" t="n">
        <v>6</v>
      </c>
      <c r="T447" s="50" t="n">
        <v>0</v>
      </c>
      <c r="U447" s="50" t="n">
        <v>2</v>
      </c>
      <c r="V447" s="50" t="n">
        <v>7</v>
      </c>
      <c r="W447" s="50" t="n">
        <v>0</v>
      </c>
      <c r="X447" s="50" t="n">
        <v>2</v>
      </c>
      <c r="Y447" s="50" t="n">
        <v>40</v>
      </c>
      <c r="Z447" s="50" t="n">
        <v>30.8</v>
      </c>
      <c r="AA447" s="50" t="n">
        <v>131</v>
      </c>
      <c r="AB447" s="50" t="n">
        <v>32.85</v>
      </c>
      <c r="AC447" s="50" t="n">
        <v>84</v>
      </c>
      <c r="AD447" s="50" t="n">
        <v>3</v>
      </c>
      <c r="AE447" s="50" t="n">
        <v>36</v>
      </c>
      <c r="AF447" s="50" t="n">
        <v>84</v>
      </c>
      <c r="AG447" s="50" t="n">
        <v>7458.3</v>
      </c>
      <c r="AH447" s="50" t="n">
        <v>29</v>
      </c>
      <c r="AI447" s="50" t="n">
        <v>226</v>
      </c>
      <c r="AJ447" s="50" t="n">
        <v>16106.6</v>
      </c>
      <c r="AK447" s="50" t="n">
        <v>37</v>
      </c>
    </row>
    <row r="448" customFormat="false" ht="15" hidden="false" customHeight="false" outlineLevel="0" collapsed="false">
      <c r="A448" s="50" t="s">
        <v>949</v>
      </c>
      <c r="B448" s="50" t="s">
        <v>116</v>
      </c>
      <c r="C448" s="50" t="s">
        <v>239</v>
      </c>
      <c r="D448" s="50" t="n">
        <v>596115</v>
      </c>
      <c r="E448" s="50" t="n">
        <v>5</v>
      </c>
      <c r="F448" s="50" t="s">
        <v>54</v>
      </c>
      <c r="G448" s="50" t="n">
        <v>183</v>
      </c>
      <c r="H448" s="50" t="n">
        <v>107</v>
      </c>
      <c r="I448" s="50" t="n">
        <v>32</v>
      </c>
      <c r="J448" s="50" t="n">
        <v>87</v>
      </c>
      <c r="K448" s="50" t="n">
        <v>66</v>
      </c>
      <c r="L448" s="50" t="n">
        <v>14</v>
      </c>
      <c r="M448" s="50" t="n">
        <v>96</v>
      </c>
      <c r="N448" s="50" t="n">
        <v>41</v>
      </c>
      <c r="O448" s="50" t="n">
        <v>-1.94</v>
      </c>
      <c r="P448" s="50" t="n">
        <v>45</v>
      </c>
      <c r="Q448" s="50" t="n">
        <v>43</v>
      </c>
      <c r="R448" s="50" t="n">
        <v>10</v>
      </c>
      <c r="S448" s="50" t="n">
        <v>1</v>
      </c>
      <c r="T448" s="50" t="n">
        <v>0</v>
      </c>
      <c r="U448" s="50" t="n">
        <v>1</v>
      </c>
      <c r="V448" s="50" t="n">
        <v>1</v>
      </c>
      <c r="W448" s="50" t="n">
        <v>1</v>
      </c>
      <c r="X448" s="50" t="n">
        <v>0</v>
      </c>
      <c r="Y448" s="50" t="n">
        <v>17</v>
      </c>
      <c r="Z448" s="50" t="n">
        <v>11.85</v>
      </c>
      <c r="AA448" s="50" t="n">
        <v>45</v>
      </c>
      <c r="AB448" s="50" t="n">
        <v>10.847</v>
      </c>
      <c r="AC448" s="50" t="n">
        <v>26</v>
      </c>
      <c r="AD448" s="50" t="n">
        <v>1</v>
      </c>
      <c r="AE448" s="50" t="n">
        <v>10</v>
      </c>
      <c r="AF448" s="50" t="n">
        <v>26</v>
      </c>
      <c r="AG448" s="50" t="n">
        <v>2251.6</v>
      </c>
      <c r="AH448" s="50" t="n">
        <v>6</v>
      </c>
      <c r="AI448" s="50" t="n">
        <v>97</v>
      </c>
      <c r="AJ448" s="50" t="n">
        <v>6884.2</v>
      </c>
      <c r="AK448" s="50" t="n">
        <v>13</v>
      </c>
    </row>
    <row r="449" customFormat="false" ht="15" hidden="false" customHeight="false" outlineLevel="0" collapsed="false">
      <c r="A449" s="50" t="s">
        <v>949</v>
      </c>
      <c r="B449" s="50" t="s">
        <v>116</v>
      </c>
      <c r="C449" s="50" t="s">
        <v>239</v>
      </c>
      <c r="D449" s="50" t="n">
        <v>596115</v>
      </c>
      <c r="E449" s="50" t="n">
        <v>8</v>
      </c>
      <c r="F449" s="50" t="s">
        <v>57</v>
      </c>
      <c r="G449" s="50" t="n">
        <v>29</v>
      </c>
      <c r="H449" s="50" t="n">
        <v>14</v>
      </c>
      <c r="I449" s="50" t="n">
        <v>3</v>
      </c>
      <c r="J449" s="50" t="n">
        <v>14</v>
      </c>
      <c r="K449" s="50" t="n">
        <v>9</v>
      </c>
      <c r="L449" s="50" t="n">
        <v>1</v>
      </c>
      <c r="M449" s="50" t="n">
        <v>15</v>
      </c>
      <c r="N449" s="50" t="n">
        <v>5</v>
      </c>
      <c r="O449" s="50" t="n">
        <v>1.386</v>
      </c>
      <c r="P449" s="50" t="n">
        <v>8</v>
      </c>
      <c r="Q449" s="50" t="n">
        <v>8</v>
      </c>
      <c r="R449" s="50" t="n">
        <v>4</v>
      </c>
      <c r="S449" s="50" t="n">
        <v>2</v>
      </c>
      <c r="T449" s="50" t="n">
        <v>0</v>
      </c>
      <c r="U449" s="50" t="n">
        <v>0</v>
      </c>
      <c r="V449" s="50" t="n">
        <v>0</v>
      </c>
      <c r="W449" s="50" t="n">
        <v>0</v>
      </c>
      <c r="X449" s="50" t="n">
        <v>0</v>
      </c>
      <c r="Y449" s="50" t="n">
        <v>2</v>
      </c>
      <c r="Z449" s="50" t="n">
        <v>4.3</v>
      </c>
      <c r="AA449" s="50" t="n">
        <v>8</v>
      </c>
      <c r="AB449" s="50" t="n">
        <v>1.59</v>
      </c>
      <c r="AC449" s="50" t="n">
        <v>6</v>
      </c>
      <c r="AD449" s="50" t="n">
        <v>1</v>
      </c>
      <c r="AE449" s="50" t="n">
        <v>2</v>
      </c>
      <c r="AF449" s="50" t="n">
        <v>6</v>
      </c>
      <c r="AG449" s="50" t="n">
        <v>530.1</v>
      </c>
      <c r="AH449" s="50" t="n">
        <v>2</v>
      </c>
      <c r="AI449" s="50" t="n">
        <v>10</v>
      </c>
      <c r="AJ449" s="50" t="n">
        <v>716.1</v>
      </c>
      <c r="AK449" s="50" t="n">
        <v>0</v>
      </c>
    </row>
    <row r="450" customFormat="false" ht="15" hidden="false" customHeight="false" outlineLevel="0" collapsed="false">
      <c r="A450" s="50" t="s">
        <v>949</v>
      </c>
      <c r="B450" s="50" t="s">
        <v>116</v>
      </c>
      <c r="C450" s="50" t="s">
        <v>239</v>
      </c>
      <c r="D450" s="50" t="n">
        <v>596115</v>
      </c>
      <c r="E450" s="50" t="n">
        <v>9</v>
      </c>
      <c r="F450" s="50" t="s">
        <v>58</v>
      </c>
      <c r="G450" s="50" t="n">
        <v>300</v>
      </c>
      <c r="H450" s="50" t="n">
        <v>170</v>
      </c>
      <c r="I450" s="50" t="n">
        <v>52</v>
      </c>
      <c r="J450" s="50" t="n">
        <v>149</v>
      </c>
      <c r="K450" s="50" t="n">
        <v>105</v>
      </c>
      <c r="L450" s="50" t="n">
        <v>26</v>
      </c>
      <c r="M450" s="50" t="n">
        <v>149</v>
      </c>
      <c r="N450" s="50" t="n">
        <v>65</v>
      </c>
      <c r="O450" s="50" t="n">
        <v>-1.805</v>
      </c>
      <c r="P450" s="50" t="n">
        <v>82</v>
      </c>
      <c r="Q450" s="50" t="n">
        <v>78</v>
      </c>
      <c r="R450" s="50" t="n">
        <v>21</v>
      </c>
      <c r="S450" s="50" t="n">
        <v>5</v>
      </c>
      <c r="T450" s="50" t="n">
        <v>0</v>
      </c>
      <c r="U450" s="50" t="n">
        <v>2</v>
      </c>
      <c r="V450" s="50" t="n">
        <v>3</v>
      </c>
      <c r="W450" s="50" t="n">
        <v>1</v>
      </c>
      <c r="X450" s="50" t="n">
        <v>0</v>
      </c>
      <c r="Y450" s="50" t="n">
        <v>27</v>
      </c>
      <c r="Z450" s="50" t="n">
        <v>24.95</v>
      </c>
      <c r="AA450" s="50" t="n">
        <v>81</v>
      </c>
      <c r="AB450" s="50" t="n">
        <v>20.495</v>
      </c>
      <c r="AC450" s="50" t="n">
        <v>51</v>
      </c>
      <c r="AD450" s="50" t="n">
        <v>4</v>
      </c>
      <c r="AE450" s="50" t="n">
        <v>13</v>
      </c>
      <c r="AF450" s="50" t="n">
        <v>51</v>
      </c>
      <c r="AG450" s="50" t="n">
        <v>4251.1</v>
      </c>
      <c r="AH450" s="50" t="n">
        <v>14</v>
      </c>
      <c r="AI450" s="50" t="n">
        <v>152</v>
      </c>
      <c r="AJ450" s="50" t="n">
        <v>10725.8</v>
      </c>
      <c r="AK450" s="50" t="n">
        <v>16</v>
      </c>
    </row>
    <row r="451" customFormat="false" ht="15" hidden="false" customHeight="false" outlineLevel="0" collapsed="false">
      <c r="A451" s="50" t="s">
        <v>950</v>
      </c>
      <c r="B451" s="50" t="s">
        <v>116</v>
      </c>
      <c r="C451" s="50" t="s">
        <v>240</v>
      </c>
      <c r="D451" s="50" t="n">
        <v>701350</v>
      </c>
      <c r="E451" s="50" t="n">
        <v>4</v>
      </c>
      <c r="F451" s="50" t="s">
        <v>53</v>
      </c>
      <c r="G451" s="50" t="n">
        <v>490</v>
      </c>
      <c r="H451" s="50" t="n">
        <v>182</v>
      </c>
      <c r="I451" s="50" t="n">
        <v>50</v>
      </c>
      <c r="J451" s="50" t="n">
        <v>238</v>
      </c>
      <c r="K451" s="50" t="n">
        <v>124</v>
      </c>
      <c r="L451" s="50" t="n">
        <v>19</v>
      </c>
      <c r="M451" s="50" t="n">
        <v>251</v>
      </c>
      <c r="N451" s="50" t="n">
        <v>58</v>
      </c>
      <c r="O451" s="50" t="n">
        <v>-2.958</v>
      </c>
      <c r="P451" s="50" t="n">
        <v>115</v>
      </c>
      <c r="Q451" s="50" t="n">
        <v>96</v>
      </c>
      <c r="R451" s="50" t="n">
        <v>20</v>
      </c>
      <c r="S451" s="50" t="n">
        <v>3</v>
      </c>
      <c r="T451" s="50" t="n">
        <v>1</v>
      </c>
      <c r="U451" s="50" t="n">
        <v>1</v>
      </c>
      <c r="V451" s="50" t="n">
        <v>18</v>
      </c>
      <c r="W451" s="50" t="n">
        <v>1</v>
      </c>
      <c r="X451" s="50" t="n">
        <v>0</v>
      </c>
      <c r="Y451" s="50" t="n">
        <v>32</v>
      </c>
      <c r="Z451" s="50" t="n">
        <v>33.45</v>
      </c>
      <c r="AA451" s="50" t="n">
        <v>113</v>
      </c>
      <c r="AB451" s="50" t="n">
        <v>37.842</v>
      </c>
      <c r="AC451" s="50" t="n">
        <v>64</v>
      </c>
      <c r="AD451" s="50" t="n">
        <v>6</v>
      </c>
      <c r="AE451" s="50" t="n">
        <v>30</v>
      </c>
      <c r="AF451" s="50" t="n">
        <v>63</v>
      </c>
      <c r="AG451" s="50" t="n">
        <v>5812</v>
      </c>
      <c r="AH451" s="50" t="n">
        <v>26</v>
      </c>
      <c r="AI451" s="50" t="n">
        <v>154</v>
      </c>
      <c r="AJ451" s="50" t="n">
        <v>11669.6</v>
      </c>
      <c r="AK451" s="50" t="n">
        <v>83</v>
      </c>
    </row>
    <row r="452" customFormat="false" ht="15" hidden="false" customHeight="false" outlineLevel="0" collapsed="false">
      <c r="A452" s="50" t="s">
        <v>950</v>
      </c>
      <c r="B452" s="50" t="s">
        <v>116</v>
      </c>
      <c r="C452" s="50" t="s">
        <v>240</v>
      </c>
      <c r="D452" s="50" t="n">
        <v>701350</v>
      </c>
      <c r="E452" s="50" t="n">
        <v>5</v>
      </c>
      <c r="F452" s="50" t="s">
        <v>54</v>
      </c>
      <c r="G452" s="50" t="n">
        <v>57</v>
      </c>
      <c r="H452" s="50" t="n">
        <v>21</v>
      </c>
      <c r="I452" s="50" t="n">
        <v>2</v>
      </c>
      <c r="J452" s="50" t="n">
        <v>30</v>
      </c>
      <c r="K452" s="50" t="n">
        <v>19</v>
      </c>
      <c r="L452" s="50" t="n">
        <v>1</v>
      </c>
      <c r="M452" s="50" t="n">
        <v>27</v>
      </c>
      <c r="N452" s="50" t="n">
        <v>2</v>
      </c>
      <c r="O452" s="50" t="n">
        <v>1.17</v>
      </c>
      <c r="P452" s="50" t="n">
        <v>15</v>
      </c>
      <c r="Q452" s="50" t="n">
        <v>13</v>
      </c>
      <c r="R452" s="50" t="n">
        <v>5</v>
      </c>
      <c r="S452" s="50" t="n">
        <v>2</v>
      </c>
      <c r="T452" s="50" t="n">
        <v>0</v>
      </c>
      <c r="U452" s="50" t="n">
        <v>0</v>
      </c>
      <c r="V452" s="50" t="n">
        <v>2</v>
      </c>
      <c r="W452" s="50" t="n">
        <v>0</v>
      </c>
      <c r="X452" s="50" t="n">
        <v>0</v>
      </c>
      <c r="Y452" s="50" t="n">
        <v>1</v>
      </c>
      <c r="Z452" s="50" t="n">
        <v>6.6</v>
      </c>
      <c r="AA452" s="50" t="n">
        <v>15</v>
      </c>
      <c r="AB452" s="50" t="n">
        <v>7.213</v>
      </c>
      <c r="AC452" s="50" t="n">
        <v>12</v>
      </c>
      <c r="AD452" s="50" t="n">
        <v>1</v>
      </c>
      <c r="AE452" s="50" t="n">
        <v>6</v>
      </c>
      <c r="AF452" s="50" t="n">
        <v>12</v>
      </c>
      <c r="AG452" s="50" t="n">
        <v>1113.4</v>
      </c>
      <c r="AH452" s="50" t="n">
        <v>6</v>
      </c>
      <c r="AI452" s="50" t="n">
        <v>20</v>
      </c>
      <c r="AJ452" s="50" t="n">
        <v>1503</v>
      </c>
      <c r="AK452" s="50" t="n">
        <v>12</v>
      </c>
    </row>
    <row r="453" customFormat="false" ht="15" hidden="false" customHeight="false" outlineLevel="0" collapsed="false">
      <c r="A453" s="50" t="s">
        <v>950</v>
      </c>
      <c r="B453" s="50" t="s">
        <v>116</v>
      </c>
      <c r="C453" s="50" t="s">
        <v>240</v>
      </c>
      <c r="D453" s="50" t="n">
        <v>701350</v>
      </c>
      <c r="E453" s="50" t="n">
        <v>8</v>
      </c>
      <c r="F453" s="50" t="s">
        <v>57</v>
      </c>
      <c r="G453" s="50" t="n">
        <v>30</v>
      </c>
      <c r="H453" s="50" t="n">
        <v>12</v>
      </c>
      <c r="I453" s="50" t="n">
        <v>1</v>
      </c>
      <c r="J453" s="50" t="n">
        <v>18</v>
      </c>
      <c r="K453" s="50" t="n">
        <v>10</v>
      </c>
      <c r="L453" s="50" t="n">
        <v>0</v>
      </c>
      <c r="M453" s="50" t="n">
        <v>12</v>
      </c>
      <c r="N453" s="50" t="n">
        <v>2</v>
      </c>
      <c r="O453" s="50" t="n">
        <v>2.211</v>
      </c>
      <c r="P453" s="50" t="n">
        <v>9</v>
      </c>
      <c r="Q453" s="50" t="n">
        <v>8</v>
      </c>
      <c r="R453" s="50" t="n">
        <v>4</v>
      </c>
      <c r="S453" s="50" t="n">
        <v>2</v>
      </c>
      <c r="T453" s="50" t="n">
        <v>1</v>
      </c>
      <c r="U453" s="50" t="n">
        <v>0</v>
      </c>
      <c r="V453" s="50" t="n">
        <v>1</v>
      </c>
      <c r="W453" s="50" t="n">
        <v>0</v>
      </c>
      <c r="X453" s="50" t="n">
        <v>0</v>
      </c>
      <c r="Y453" s="50" t="n">
        <v>0</v>
      </c>
      <c r="Z453" s="50" t="n">
        <v>5.7</v>
      </c>
      <c r="AA453" s="50" t="n">
        <v>9</v>
      </c>
      <c r="AB453" s="50" t="n">
        <v>4.043</v>
      </c>
      <c r="AC453" s="50" t="n">
        <v>8</v>
      </c>
      <c r="AD453" s="50" t="n">
        <v>0</v>
      </c>
      <c r="AE453" s="50" t="n">
        <v>5</v>
      </c>
      <c r="AF453" s="50" t="n">
        <v>8</v>
      </c>
      <c r="AG453" s="50" t="n">
        <v>760.8</v>
      </c>
      <c r="AH453" s="50" t="n">
        <v>4</v>
      </c>
      <c r="AI453" s="50" t="n">
        <v>12</v>
      </c>
      <c r="AJ453" s="50" t="n">
        <v>916</v>
      </c>
      <c r="AK453" s="50" t="n">
        <v>8</v>
      </c>
    </row>
    <row r="454" customFormat="false" ht="15" hidden="false" customHeight="false" outlineLevel="0" collapsed="false">
      <c r="A454" s="50" t="s">
        <v>950</v>
      </c>
      <c r="B454" s="50" t="s">
        <v>116</v>
      </c>
      <c r="C454" s="50" t="s">
        <v>240</v>
      </c>
      <c r="D454" s="50" t="n">
        <v>701350</v>
      </c>
      <c r="E454" s="50" t="n">
        <v>9</v>
      </c>
      <c r="F454" s="50" t="s">
        <v>58</v>
      </c>
      <c r="G454" s="50" t="n">
        <v>379</v>
      </c>
      <c r="H454" s="50" t="n">
        <v>164</v>
      </c>
      <c r="I454" s="50" t="n">
        <v>45</v>
      </c>
      <c r="J454" s="50" t="n">
        <v>192</v>
      </c>
      <c r="K454" s="50" t="n">
        <v>113</v>
      </c>
      <c r="L454" s="50" t="n">
        <v>21</v>
      </c>
      <c r="M454" s="50" t="n">
        <v>187</v>
      </c>
      <c r="N454" s="50" t="n">
        <v>51</v>
      </c>
      <c r="O454" s="50" t="n">
        <v>1.813</v>
      </c>
      <c r="P454" s="50" t="n">
        <v>103</v>
      </c>
      <c r="Q454" s="50" t="n">
        <v>95</v>
      </c>
      <c r="R454" s="50" t="n">
        <v>23</v>
      </c>
      <c r="S454" s="50" t="n">
        <v>4</v>
      </c>
      <c r="T454" s="50" t="n">
        <v>1</v>
      </c>
      <c r="U454" s="50" t="n">
        <v>4</v>
      </c>
      <c r="V454" s="50" t="n">
        <v>8</v>
      </c>
      <c r="W454" s="50" t="n">
        <v>0</v>
      </c>
      <c r="X454" s="50" t="n">
        <v>0</v>
      </c>
      <c r="Y454" s="50" t="n">
        <v>33</v>
      </c>
      <c r="Z454" s="50" t="n">
        <v>32.8</v>
      </c>
      <c r="AA454" s="50" t="n">
        <v>103</v>
      </c>
      <c r="AB454" s="50" t="n">
        <v>32.685</v>
      </c>
      <c r="AC454" s="50" t="n">
        <v>62</v>
      </c>
      <c r="AD454" s="50" t="n">
        <v>10</v>
      </c>
      <c r="AE454" s="50" t="n">
        <v>27</v>
      </c>
      <c r="AF454" s="50" t="n">
        <v>62</v>
      </c>
      <c r="AG454" s="50" t="n">
        <v>5652.6</v>
      </c>
      <c r="AH454" s="50" t="n">
        <v>23</v>
      </c>
      <c r="AI454" s="50" t="n">
        <v>144</v>
      </c>
      <c r="AJ454" s="50" t="n">
        <v>10887.3</v>
      </c>
      <c r="AK454" s="50" t="n">
        <v>80</v>
      </c>
    </row>
    <row r="455" customFormat="false" ht="15" hidden="false" customHeight="false" outlineLevel="0" collapsed="false">
      <c r="A455" s="50" t="s">
        <v>951</v>
      </c>
      <c r="B455" s="50" t="s">
        <v>116</v>
      </c>
      <c r="C455" s="50" t="s">
        <v>241</v>
      </c>
      <c r="D455" s="50" t="n">
        <v>657136</v>
      </c>
      <c r="E455" s="50" t="n">
        <v>4</v>
      </c>
      <c r="F455" s="50" t="s">
        <v>53</v>
      </c>
      <c r="G455" s="50" t="n">
        <v>157</v>
      </c>
      <c r="H455" s="50" t="n">
        <v>77</v>
      </c>
      <c r="I455" s="50" t="n">
        <v>16</v>
      </c>
      <c r="J455" s="50" t="n">
        <v>71</v>
      </c>
      <c r="K455" s="50" t="n">
        <v>47</v>
      </c>
      <c r="L455" s="50" t="n">
        <v>4</v>
      </c>
      <c r="M455" s="50" t="n">
        <v>86</v>
      </c>
      <c r="N455" s="50" t="n">
        <v>30</v>
      </c>
      <c r="O455" s="50" t="n">
        <v>-0.639</v>
      </c>
      <c r="P455" s="50" t="n">
        <v>43</v>
      </c>
      <c r="Q455" s="50" t="n">
        <v>37</v>
      </c>
      <c r="R455" s="50" t="n">
        <v>9</v>
      </c>
      <c r="S455" s="50" t="n">
        <v>5</v>
      </c>
      <c r="T455" s="50" t="n">
        <v>0</v>
      </c>
      <c r="U455" s="50" t="n">
        <v>0</v>
      </c>
      <c r="V455" s="50" t="n">
        <v>4</v>
      </c>
      <c r="W455" s="50" t="n">
        <v>1</v>
      </c>
      <c r="X455" s="50" t="n">
        <v>0</v>
      </c>
      <c r="Y455" s="50" t="n">
        <v>6</v>
      </c>
      <c r="Z455" s="50" t="n">
        <v>13.35</v>
      </c>
      <c r="AA455" s="50" t="n">
        <v>42</v>
      </c>
      <c r="AB455" s="50" t="n">
        <v>11.893</v>
      </c>
      <c r="AC455" s="50" t="n">
        <v>32</v>
      </c>
      <c r="AD455" s="50" t="n">
        <v>1</v>
      </c>
      <c r="AE455" s="50" t="n">
        <v>13</v>
      </c>
      <c r="AF455" s="50" t="n">
        <v>32</v>
      </c>
      <c r="AG455" s="50" t="n">
        <v>2760.6</v>
      </c>
      <c r="AH455" s="50" t="n">
        <v>7</v>
      </c>
      <c r="AI455" s="50" t="n">
        <v>65</v>
      </c>
      <c r="AJ455" s="50" t="n">
        <v>4700.1</v>
      </c>
      <c r="AK455" s="50" t="n">
        <v>12</v>
      </c>
    </row>
    <row r="456" customFormat="false" ht="15" hidden="false" customHeight="false" outlineLevel="0" collapsed="false">
      <c r="A456" s="50" t="s">
        <v>951</v>
      </c>
      <c r="B456" s="50" t="s">
        <v>116</v>
      </c>
      <c r="C456" s="50" t="s">
        <v>241</v>
      </c>
      <c r="D456" s="50" t="n">
        <v>657136</v>
      </c>
      <c r="E456" s="50" t="n">
        <v>5</v>
      </c>
      <c r="F456" s="50" t="s">
        <v>54</v>
      </c>
      <c r="G456" s="50" t="n">
        <v>121</v>
      </c>
      <c r="H456" s="50" t="n">
        <v>60</v>
      </c>
      <c r="I456" s="50" t="n">
        <v>18</v>
      </c>
      <c r="J456" s="50" t="n">
        <v>62</v>
      </c>
      <c r="K456" s="50" t="n">
        <v>37</v>
      </c>
      <c r="L456" s="50" t="n">
        <v>7</v>
      </c>
      <c r="M456" s="50" t="n">
        <v>59</v>
      </c>
      <c r="N456" s="50" t="n">
        <v>23</v>
      </c>
      <c r="O456" s="50" t="n">
        <v>0.938</v>
      </c>
      <c r="P456" s="50" t="n">
        <v>33</v>
      </c>
      <c r="Q456" s="50" t="n">
        <v>29</v>
      </c>
      <c r="R456" s="50" t="n">
        <v>8</v>
      </c>
      <c r="S456" s="50" t="n">
        <v>3</v>
      </c>
      <c r="T456" s="50" t="n">
        <v>0</v>
      </c>
      <c r="U456" s="50" t="n">
        <v>0</v>
      </c>
      <c r="V456" s="50" t="n">
        <v>2</v>
      </c>
      <c r="W456" s="50" t="n">
        <v>1</v>
      </c>
      <c r="X456" s="50" t="n">
        <v>0</v>
      </c>
      <c r="Y456" s="50" t="n">
        <v>11</v>
      </c>
      <c r="Z456" s="50" t="n">
        <v>10.35</v>
      </c>
      <c r="AA456" s="50" t="n">
        <v>32</v>
      </c>
      <c r="AB456" s="50" t="n">
        <v>9.258</v>
      </c>
      <c r="AC456" s="50" t="n">
        <v>19</v>
      </c>
      <c r="AD456" s="50" t="n">
        <v>1</v>
      </c>
      <c r="AE456" s="50" t="n">
        <v>6</v>
      </c>
      <c r="AF456" s="50" t="n">
        <v>19</v>
      </c>
      <c r="AG456" s="50" t="n">
        <v>1551.5</v>
      </c>
      <c r="AH456" s="50" t="n">
        <v>8</v>
      </c>
      <c r="AI456" s="50" t="n">
        <v>52</v>
      </c>
      <c r="AJ456" s="50" t="n">
        <v>3756.5</v>
      </c>
      <c r="AK456" s="50" t="n">
        <v>12</v>
      </c>
    </row>
    <row r="457" customFormat="false" ht="15" hidden="false" customHeight="false" outlineLevel="0" collapsed="false">
      <c r="A457" s="50" t="s">
        <v>951</v>
      </c>
      <c r="B457" s="50" t="s">
        <v>116</v>
      </c>
      <c r="C457" s="50" t="s">
        <v>241</v>
      </c>
      <c r="D457" s="50" t="n">
        <v>657136</v>
      </c>
      <c r="E457" s="50" t="n">
        <v>6</v>
      </c>
      <c r="F457" s="50" t="s">
        <v>55</v>
      </c>
      <c r="G457" s="50" t="n">
        <v>122</v>
      </c>
      <c r="H457" s="50" t="n">
        <v>46</v>
      </c>
      <c r="I457" s="50" t="n">
        <v>8</v>
      </c>
      <c r="J457" s="50" t="n">
        <v>51</v>
      </c>
      <c r="K457" s="50" t="n">
        <v>34</v>
      </c>
      <c r="L457" s="50" t="n">
        <v>3</v>
      </c>
      <c r="M457" s="50" t="n">
        <v>71</v>
      </c>
      <c r="N457" s="50" t="n">
        <v>12</v>
      </c>
      <c r="O457" s="50" t="n">
        <v>2.221</v>
      </c>
      <c r="P457" s="50" t="n">
        <v>34</v>
      </c>
      <c r="Q457" s="50" t="n">
        <v>27</v>
      </c>
      <c r="R457" s="50" t="n">
        <v>9</v>
      </c>
      <c r="S457" s="50" t="n">
        <v>0</v>
      </c>
      <c r="T457" s="50" t="n">
        <v>0</v>
      </c>
      <c r="U457" s="50" t="n">
        <v>1</v>
      </c>
      <c r="V457" s="50" t="n">
        <v>5</v>
      </c>
      <c r="W457" s="50" t="n">
        <v>1</v>
      </c>
      <c r="X457" s="50" t="n">
        <v>1</v>
      </c>
      <c r="Y457" s="50" t="n">
        <v>6</v>
      </c>
      <c r="Z457" s="50" t="n">
        <v>13.4</v>
      </c>
      <c r="AA457" s="50" t="n">
        <v>34</v>
      </c>
      <c r="AB457" s="50" t="n">
        <v>14.316</v>
      </c>
      <c r="AC457" s="50" t="n">
        <v>22</v>
      </c>
      <c r="AD457" s="50" t="n">
        <v>2</v>
      </c>
      <c r="AE457" s="50" t="n">
        <v>11</v>
      </c>
      <c r="AF457" s="50" t="n">
        <v>22</v>
      </c>
      <c r="AG457" s="50" t="n">
        <v>1932.5</v>
      </c>
      <c r="AH457" s="50" t="n">
        <v>8</v>
      </c>
      <c r="AI457" s="50" t="n">
        <v>42</v>
      </c>
      <c r="AJ457" s="50" t="n">
        <v>3054.2</v>
      </c>
      <c r="AK457" s="50" t="n">
        <v>13</v>
      </c>
    </row>
    <row r="458" customFormat="false" ht="15" hidden="false" customHeight="false" outlineLevel="0" collapsed="false">
      <c r="A458" s="50" t="s">
        <v>951</v>
      </c>
      <c r="B458" s="50" t="s">
        <v>116</v>
      </c>
      <c r="C458" s="50" t="s">
        <v>241</v>
      </c>
      <c r="D458" s="50" t="n">
        <v>657136</v>
      </c>
      <c r="E458" s="50" t="n">
        <v>7</v>
      </c>
      <c r="F458" s="50" t="s">
        <v>56</v>
      </c>
      <c r="G458" s="50" t="n">
        <v>225</v>
      </c>
      <c r="H458" s="50" t="n">
        <v>109</v>
      </c>
      <c r="I458" s="50" t="n">
        <v>29</v>
      </c>
      <c r="J458" s="50" t="n">
        <v>104</v>
      </c>
      <c r="K458" s="50" t="n">
        <v>69</v>
      </c>
      <c r="L458" s="50" t="n">
        <v>7</v>
      </c>
      <c r="M458" s="50" t="n">
        <v>121</v>
      </c>
      <c r="N458" s="50" t="n">
        <v>40</v>
      </c>
      <c r="O458" s="50" t="n">
        <v>-0.685</v>
      </c>
      <c r="P458" s="50" t="n">
        <v>53</v>
      </c>
      <c r="Q458" s="50" t="n">
        <v>45</v>
      </c>
      <c r="R458" s="50" t="n">
        <v>10</v>
      </c>
      <c r="S458" s="50" t="n">
        <v>1</v>
      </c>
      <c r="T458" s="50" t="n">
        <v>0</v>
      </c>
      <c r="U458" s="50" t="n">
        <v>1</v>
      </c>
      <c r="V458" s="50" t="n">
        <v>5</v>
      </c>
      <c r="W458" s="50" t="n">
        <v>1</v>
      </c>
      <c r="X458" s="50" t="n">
        <v>0</v>
      </c>
      <c r="Y458" s="50" t="n">
        <v>16</v>
      </c>
      <c r="Z458" s="50" t="n">
        <v>14.65</v>
      </c>
      <c r="AA458" s="50" t="n">
        <v>51</v>
      </c>
      <c r="AB458" s="50" t="n">
        <v>12.999</v>
      </c>
      <c r="AC458" s="50" t="n">
        <v>31</v>
      </c>
      <c r="AD458" s="50" t="n">
        <v>1</v>
      </c>
      <c r="AE458" s="50" t="n">
        <v>10</v>
      </c>
      <c r="AF458" s="50" t="n">
        <v>31</v>
      </c>
      <c r="AG458" s="50" t="n">
        <v>2429.6</v>
      </c>
      <c r="AH458" s="50" t="n">
        <v>6</v>
      </c>
      <c r="AI458" s="50" t="n">
        <v>92</v>
      </c>
      <c r="AJ458" s="50" t="n">
        <v>6735.9</v>
      </c>
      <c r="AK458" s="50" t="n">
        <v>33</v>
      </c>
    </row>
    <row r="459" customFormat="false" ht="15" hidden="false" customHeight="false" outlineLevel="0" collapsed="false">
      <c r="A459" s="50" t="s">
        <v>951</v>
      </c>
      <c r="B459" s="50" t="s">
        <v>116</v>
      </c>
      <c r="C459" s="50" t="s">
        <v>241</v>
      </c>
      <c r="D459" s="50" t="n">
        <v>657136</v>
      </c>
      <c r="E459" s="50" t="n">
        <v>8</v>
      </c>
      <c r="F459" s="50" t="s">
        <v>57</v>
      </c>
      <c r="G459" s="50" t="n">
        <v>188</v>
      </c>
      <c r="H459" s="50" t="n">
        <v>91</v>
      </c>
      <c r="I459" s="50" t="n">
        <v>18</v>
      </c>
      <c r="J459" s="50" t="n">
        <v>100</v>
      </c>
      <c r="K459" s="50" t="n">
        <v>64</v>
      </c>
      <c r="L459" s="50" t="n">
        <v>7</v>
      </c>
      <c r="M459" s="50" t="n">
        <v>88</v>
      </c>
      <c r="N459" s="50" t="n">
        <v>27</v>
      </c>
      <c r="O459" s="50" t="n">
        <v>-3.431</v>
      </c>
      <c r="P459" s="50" t="n">
        <v>51</v>
      </c>
      <c r="Q459" s="50" t="n">
        <v>49</v>
      </c>
      <c r="R459" s="50" t="n">
        <v>10</v>
      </c>
      <c r="S459" s="50" t="n">
        <v>2</v>
      </c>
      <c r="T459" s="50" t="n">
        <v>0</v>
      </c>
      <c r="U459" s="50" t="n">
        <v>2</v>
      </c>
      <c r="V459" s="50" t="n">
        <v>0</v>
      </c>
      <c r="W459" s="50" t="n">
        <v>2</v>
      </c>
      <c r="X459" s="50" t="n">
        <v>0</v>
      </c>
      <c r="Y459" s="50" t="n">
        <v>12</v>
      </c>
      <c r="Z459" s="50" t="n">
        <v>13.3</v>
      </c>
      <c r="AA459" s="50" t="n">
        <v>51</v>
      </c>
      <c r="AB459" s="50" t="n">
        <v>12.333</v>
      </c>
      <c r="AC459" s="50" t="n">
        <v>37</v>
      </c>
      <c r="AD459" s="50" t="n">
        <v>2</v>
      </c>
      <c r="AE459" s="50" t="n">
        <v>11</v>
      </c>
      <c r="AF459" s="50" t="n">
        <v>37</v>
      </c>
      <c r="AG459" s="50" t="n">
        <v>3091.9</v>
      </c>
      <c r="AH459" s="50" t="n">
        <v>9</v>
      </c>
      <c r="AI459" s="50" t="n">
        <v>78</v>
      </c>
      <c r="AJ459" s="50" t="n">
        <v>5779.3</v>
      </c>
      <c r="AK459" s="50" t="n">
        <v>31</v>
      </c>
    </row>
    <row r="460" customFormat="false" ht="15" hidden="false" customHeight="false" outlineLevel="0" collapsed="false">
      <c r="A460" s="50" t="s">
        <v>951</v>
      </c>
      <c r="B460" s="50" t="s">
        <v>116</v>
      </c>
      <c r="C460" s="50" t="s">
        <v>241</v>
      </c>
      <c r="D460" s="50" t="n">
        <v>657136</v>
      </c>
      <c r="E460" s="50" t="n">
        <v>9</v>
      </c>
      <c r="F460" s="50" t="s">
        <v>58</v>
      </c>
      <c r="G460" s="50" t="n">
        <v>86</v>
      </c>
      <c r="H460" s="50" t="n">
        <v>48</v>
      </c>
      <c r="I460" s="50" t="n">
        <v>11</v>
      </c>
      <c r="J460" s="50" t="n">
        <v>48</v>
      </c>
      <c r="K460" s="50" t="n">
        <v>32</v>
      </c>
      <c r="L460" s="50" t="n">
        <v>4</v>
      </c>
      <c r="M460" s="50" t="n">
        <v>38</v>
      </c>
      <c r="N460" s="50" t="n">
        <v>16</v>
      </c>
      <c r="O460" s="50" t="n">
        <v>-3.401</v>
      </c>
      <c r="P460" s="50" t="n">
        <v>24</v>
      </c>
      <c r="Q460" s="50" t="n">
        <v>23</v>
      </c>
      <c r="R460" s="50" t="n">
        <v>3</v>
      </c>
      <c r="S460" s="50" t="n">
        <v>1</v>
      </c>
      <c r="T460" s="50" t="n">
        <v>0</v>
      </c>
      <c r="U460" s="50" t="n">
        <v>0</v>
      </c>
      <c r="V460" s="50" t="n">
        <v>1</v>
      </c>
      <c r="W460" s="50" t="n">
        <v>0</v>
      </c>
      <c r="X460" s="50" t="n">
        <v>0</v>
      </c>
      <c r="Y460" s="50" t="n">
        <v>6</v>
      </c>
      <c r="Z460" s="50" t="n">
        <v>3.75</v>
      </c>
      <c r="AA460" s="50" t="n">
        <v>24</v>
      </c>
      <c r="AB460" s="50" t="n">
        <v>5.031</v>
      </c>
      <c r="AC460" s="50" t="n">
        <v>17</v>
      </c>
      <c r="AD460" s="50" t="n">
        <v>0</v>
      </c>
      <c r="AE460" s="50" t="n">
        <v>4</v>
      </c>
      <c r="AF460" s="50" t="n">
        <v>17</v>
      </c>
      <c r="AG460" s="50" t="n">
        <v>1445.2</v>
      </c>
      <c r="AH460" s="50" t="n">
        <v>3</v>
      </c>
      <c r="AI460" s="50" t="n">
        <v>41</v>
      </c>
      <c r="AJ460" s="50" t="n">
        <v>2980.7</v>
      </c>
      <c r="AK460" s="50" t="n">
        <v>10</v>
      </c>
    </row>
    <row r="461" customFormat="false" ht="15" hidden="false" customHeight="false" outlineLevel="0" collapsed="false">
      <c r="A461" s="50" t="s">
        <v>952</v>
      </c>
      <c r="B461" s="50" t="s">
        <v>116</v>
      </c>
      <c r="C461" s="50" t="s">
        <v>242</v>
      </c>
      <c r="D461" s="50" t="n">
        <v>691785</v>
      </c>
      <c r="E461" s="50" t="n">
        <v>4</v>
      </c>
      <c r="F461" s="50" t="s">
        <v>53</v>
      </c>
      <c r="G461" s="50" t="n">
        <v>305</v>
      </c>
      <c r="H461" s="50" t="n">
        <v>144</v>
      </c>
      <c r="I461" s="50" t="n">
        <v>33</v>
      </c>
      <c r="J461" s="50" t="n">
        <v>148</v>
      </c>
      <c r="K461" s="50" t="n">
        <v>106</v>
      </c>
      <c r="L461" s="50" t="n">
        <v>11</v>
      </c>
      <c r="M461" s="50" t="n">
        <v>157</v>
      </c>
      <c r="N461" s="50" t="n">
        <v>38</v>
      </c>
      <c r="O461" s="50" t="n">
        <v>-0.137</v>
      </c>
      <c r="P461" s="50" t="n">
        <v>85</v>
      </c>
      <c r="Q461" s="50" t="n">
        <v>75</v>
      </c>
      <c r="R461" s="50" t="n">
        <v>19</v>
      </c>
      <c r="S461" s="50" t="n">
        <v>6</v>
      </c>
      <c r="T461" s="50" t="n">
        <v>0</v>
      </c>
      <c r="U461" s="50" t="n">
        <v>1</v>
      </c>
      <c r="V461" s="50" t="n">
        <v>7</v>
      </c>
      <c r="W461" s="50" t="n">
        <v>1</v>
      </c>
      <c r="X461" s="50" t="n">
        <v>1</v>
      </c>
      <c r="Y461" s="50" t="n">
        <v>13</v>
      </c>
      <c r="Z461" s="50" t="n">
        <v>26.6</v>
      </c>
      <c r="AA461" s="50" t="n">
        <v>84</v>
      </c>
      <c r="AB461" s="50" t="n">
        <v>24.719</v>
      </c>
      <c r="AC461" s="50" t="n">
        <v>63</v>
      </c>
      <c r="AD461" s="50" t="n">
        <v>6</v>
      </c>
      <c r="AE461" s="50" t="n">
        <v>27</v>
      </c>
      <c r="AF461" s="50" t="n">
        <v>62</v>
      </c>
      <c r="AG461" s="50" t="n">
        <v>5432.5</v>
      </c>
      <c r="AH461" s="50" t="n">
        <v>18</v>
      </c>
      <c r="AI461" s="50" t="n">
        <v>122</v>
      </c>
      <c r="AJ461" s="50" t="n">
        <v>9097.9</v>
      </c>
      <c r="AK461" s="50" t="n">
        <v>59</v>
      </c>
    </row>
    <row r="462" customFormat="false" ht="15" hidden="false" customHeight="false" outlineLevel="0" collapsed="false">
      <c r="A462" s="50" t="s">
        <v>952</v>
      </c>
      <c r="B462" s="50" t="s">
        <v>116</v>
      </c>
      <c r="C462" s="50" t="s">
        <v>242</v>
      </c>
      <c r="D462" s="50" t="n">
        <v>691785</v>
      </c>
      <c r="E462" s="50" t="n">
        <v>5</v>
      </c>
      <c r="F462" s="50" t="s">
        <v>54</v>
      </c>
      <c r="G462" s="50" t="n">
        <v>306</v>
      </c>
      <c r="H462" s="50" t="n">
        <v>166</v>
      </c>
      <c r="I462" s="50" t="n">
        <v>46</v>
      </c>
      <c r="J462" s="50" t="n">
        <v>146</v>
      </c>
      <c r="K462" s="50" t="n">
        <v>113</v>
      </c>
      <c r="L462" s="50" t="n">
        <v>20</v>
      </c>
      <c r="M462" s="50" t="n">
        <v>160</v>
      </c>
      <c r="N462" s="50" t="n">
        <v>53</v>
      </c>
      <c r="O462" s="50" t="n">
        <v>-4.7</v>
      </c>
      <c r="P462" s="50" t="n">
        <v>89</v>
      </c>
      <c r="Q462" s="50" t="n">
        <v>81</v>
      </c>
      <c r="R462" s="50" t="n">
        <v>16</v>
      </c>
      <c r="S462" s="50" t="n">
        <v>0</v>
      </c>
      <c r="T462" s="50" t="n">
        <v>0</v>
      </c>
      <c r="U462" s="50" t="n">
        <v>1</v>
      </c>
      <c r="V462" s="50" t="n">
        <v>5</v>
      </c>
      <c r="W462" s="50" t="n">
        <v>2</v>
      </c>
      <c r="X462" s="50" t="n">
        <v>1</v>
      </c>
      <c r="Y462" s="50" t="n">
        <v>19</v>
      </c>
      <c r="Z462" s="50" t="n">
        <v>20.4</v>
      </c>
      <c r="AA462" s="50" t="n">
        <v>89</v>
      </c>
      <c r="AB462" s="50" t="n">
        <v>20.686</v>
      </c>
      <c r="AC462" s="50" t="n">
        <v>63</v>
      </c>
      <c r="AD462" s="50" t="n">
        <v>2</v>
      </c>
      <c r="AE462" s="50" t="n">
        <v>19</v>
      </c>
      <c r="AF462" s="50" t="n">
        <v>63</v>
      </c>
      <c r="AG462" s="50" t="n">
        <v>5342.8</v>
      </c>
      <c r="AH462" s="50" t="n">
        <v>17</v>
      </c>
      <c r="AI462" s="50" t="n">
        <v>150</v>
      </c>
      <c r="AJ462" s="50" t="n">
        <v>11249.3</v>
      </c>
      <c r="AK462" s="50" t="n">
        <v>79</v>
      </c>
    </row>
    <row r="463" customFormat="false" ht="15" hidden="false" customHeight="false" outlineLevel="0" collapsed="false">
      <c r="A463" s="50" t="s">
        <v>952</v>
      </c>
      <c r="B463" s="50" t="s">
        <v>116</v>
      </c>
      <c r="C463" s="50" t="s">
        <v>242</v>
      </c>
      <c r="D463" s="50" t="n">
        <v>691785</v>
      </c>
      <c r="E463" s="50" t="n">
        <v>6</v>
      </c>
      <c r="F463" s="50" t="s">
        <v>55</v>
      </c>
      <c r="G463" s="50" t="n">
        <v>225</v>
      </c>
      <c r="H463" s="50" t="n">
        <v>109</v>
      </c>
      <c r="I463" s="50" t="n">
        <v>26</v>
      </c>
      <c r="J463" s="50" t="n">
        <v>103</v>
      </c>
      <c r="K463" s="50" t="n">
        <v>72</v>
      </c>
      <c r="L463" s="50" t="n">
        <v>8</v>
      </c>
      <c r="M463" s="50" t="n">
        <v>122</v>
      </c>
      <c r="N463" s="50" t="n">
        <v>37</v>
      </c>
      <c r="O463" s="50" t="n">
        <v>-3.014</v>
      </c>
      <c r="P463" s="50" t="n">
        <v>54</v>
      </c>
      <c r="Q463" s="50" t="n">
        <v>49</v>
      </c>
      <c r="R463" s="50" t="n">
        <v>10</v>
      </c>
      <c r="S463" s="50" t="n">
        <v>4</v>
      </c>
      <c r="T463" s="50" t="n">
        <v>0</v>
      </c>
      <c r="U463" s="50" t="n">
        <v>1</v>
      </c>
      <c r="V463" s="50" t="n">
        <v>4</v>
      </c>
      <c r="W463" s="50" t="n">
        <v>0</v>
      </c>
      <c r="X463" s="50" t="n">
        <v>1</v>
      </c>
      <c r="Y463" s="50" t="n">
        <v>12</v>
      </c>
      <c r="Z463" s="50" t="n">
        <v>14.3</v>
      </c>
      <c r="AA463" s="50" t="n">
        <v>54</v>
      </c>
      <c r="AB463" s="50" t="n">
        <v>13.733</v>
      </c>
      <c r="AC463" s="50" t="n">
        <v>38</v>
      </c>
      <c r="AD463" s="50" t="n">
        <v>2</v>
      </c>
      <c r="AE463" s="50" t="n">
        <v>13</v>
      </c>
      <c r="AF463" s="50" t="n">
        <v>38</v>
      </c>
      <c r="AG463" s="50" t="n">
        <v>3212</v>
      </c>
      <c r="AH463" s="50" t="n">
        <v>9</v>
      </c>
      <c r="AI463" s="50" t="n">
        <v>98</v>
      </c>
      <c r="AJ463" s="50" t="n">
        <v>7289.9</v>
      </c>
      <c r="AK463" s="50" t="n">
        <v>39</v>
      </c>
    </row>
    <row r="464" customFormat="false" ht="15" hidden="false" customHeight="false" outlineLevel="0" collapsed="false">
      <c r="A464" s="50" t="s">
        <v>953</v>
      </c>
      <c r="B464" s="50" t="s">
        <v>116</v>
      </c>
      <c r="C464" s="50" t="s">
        <v>243</v>
      </c>
      <c r="D464" s="50" t="n">
        <v>681508</v>
      </c>
      <c r="E464" s="50" t="n">
        <v>5</v>
      </c>
      <c r="F464" s="50" t="s">
        <v>54</v>
      </c>
      <c r="G464" s="50" t="n">
        <v>214</v>
      </c>
      <c r="H464" s="50" t="n">
        <v>96</v>
      </c>
      <c r="I464" s="50" t="n">
        <v>19</v>
      </c>
      <c r="J464" s="50" t="n">
        <v>105</v>
      </c>
      <c r="K464" s="50" t="n">
        <v>66</v>
      </c>
      <c r="L464" s="50" t="n">
        <v>2</v>
      </c>
      <c r="M464" s="50" t="n">
        <v>109</v>
      </c>
      <c r="N464" s="50" t="n">
        <v>30</v>
      </c>
      <c r="O464" s="50" t="n">
        <v>0.402</v>
      </c>
      <c r="P464" s="50" t="n">
        <v>56</v>
      </c>
      <c r="Q464" s="50" t="n">
        <v>51</v>
      </c>
      <c r="R464" s="50" t="n">
        <v>17</v>
      </c>
      <c r="S464" s="50" t="n">
        <v>3</v>
      </c>
      <c r="T464" s="50" t="n">
        <v>0</v>
      </c>
      <c r="U464" s="50" t="n">
        <v>0</v>
      </c>
      <c r="V464" s="50" t="n">
        <v>2</v>
      </c>
      <c r="W464" s="50" t="n">
        <v>1</v>
      </c>
      <c r="X464" s="50" t="n">
        <v>1</v>
      </c>
      <c r="Y464" s="50" t="n">
        <v>13</v>
      </c>
      <c r="Z464" s="50" t="n">
        <v>18.45</v>
      </c>
      <c r="AA464" s="50" t="n">
        <v>55</v>
      </c>
      <c r="AB464" s="50" t="n">
        <v>17.099</v>
      </c>
      <c r="AC464" s="50" t="n">
        <v>40</v>
      </c>
      <c r="AD464" s="50" t="n">
        <v>3</v>
      </c>
      <c r="AE464" s="50" t="n">
        <v>19</v>
      </c>
      <c r="AF464" s="50" t="n">
        <v>40</v>
      </c>
      <c r="AG464" s="50" t="n">
        <v>3620.8</v>
      </c>
      <c r="AH464" s="50" t="n">
        <v>15</v>
      </c>
      <c r="AI464" s="50" t="n">
        <v>88</v>
      </c>
      <c r="AJ464" s="50" t="n">
        <v>6281.9</v>
      </c>
      <c r="AK464" s="50" t="n">
        <v>6</v>
      </c>
    </row>
    <row r="465" customFormat="false" ht="15" hidden="false" customHeight="false" outlineLevel="0" collapsed="false">
      <c r="A465" s="50" t="s">
        <v>953</v>
      </c>
      <c r="B465" s="50" t="s">
        <v>116</v>
      </c>
      <c r="C465" s="50" t="s">
        <v>243</v>
      </c>
      <c r="D465" s="50" t="n">
        <v>681508</v>
      </c>
      <c r="E465" s="50" t="n">
        <v>6</v>
      </c>
      <c r="F465" s="50" t="s">
        <v>55</v>
      </c>
      <c r="G465" s="50" t="n">
        <v>229</v>
      </c>
      <c r="H465" s="50" t="n">
        <v>88</v>
      </c>
      <c r="I465" s="50" t="n">
        <v>13</v>
      </c>
      <c r="J465" s="50" t="n">
        <v>113</v>
      </c>
      <c r="K465" s="50" t="n">
        <v>65</v>
      </c>
      <c r="L465" s="50" t="n">
        <v>5</v>
      </c>
      <c r="M465" s="50" t="n">
        <v>116</v>
      </c>
      <c r="N465" s="50" t="n">
        <v>23</v>
      </c>
      <c r="O465" s="50" t="n">
        <v>-4.264</v>
      </c>
      <c r="P465" s="50" t="n">
        <v>63</v>
      </c>
      <c r="Q465" s="50" t="n">
        <v>56</v>
      </c>
      <c r="R465" s="50" t="n">
        <v>9</v>
      </c>
      <c r="S465" s="50" t="n">
        <v>2</v>
      </c>
      <c r="T465" s="50" t="n">
        <v>1</v>
      </c>
      <c r="U465" s="50" t="n">
        <v>0</v>
      </c>
      <c r="V465" s="50" t="n">
        <v>7</v>
      </c>
      <c r="W465" s="50" t="n">
        <v>0</v>
      </c>
      <c r="X465" s="50" t="n">
        <v>0</v>
      </c>
      <c r="Y465" s="50" t="n">
        <v>8</v>
      </c>
      <c r="Z465" s="50" t="n">
        <v>14.4</v>
      </c>
      <c r="AA465" s="50" t="n">
        <v>63</v>
      </c>
      <c r="AB465" s="50" t="n">
        <v>15.926</v>
      </c>
      <c r="AC465" s="50" t="n">
        <v>48</v>
      </c>
      <c r="AD465" s="50" t="n">
        <v>1</v>
      </c>
      <c r="AE465" s="50" t="n">
        <v>13</v>
      </c>
      <c r="AF465" s="50" t="n">
        <v>48</v>
      </c>
      <c r="AG465" s="50" t="n">
        <v>4095.7</v>
      </c>
      <c r="AH465" s="50" t="n">
        <v>9</v>
      </c>
      <c r="AI465" s="50" t="n">
        <v>80</v>
      </c>
      <c r="AJ465" s="50" t="n">
        <v>5792</v>
      </c>
      <c r="AK465" s="50" t="n">
        <v>19</v>
      </c>
    </row>
    <row r="466" customFormat="false" ht="15" hidden="false" customHeight="false" outlineLevel="0" collapsed="false">
      <c r="A466" s="50" t="s">
        <v>953</v>
      </c>
      <c r="B466" s="50" t="s">
        <v>116</v>
      </c>
      <c r="C466" s="50" t="s">
        <v>243</v>
      </c>
      <c r="D466" s="50" t="n">
        <v>681508</v>
      </c>
      <c r="E466" s="50" t="n">
        <v>8</v>
      </c>
      <c r="F466" s="50" t="s">
        <v>57</v>
      </c>
      <c r="G466" s="50" t="n">
        <v>153</v>
      </c>
      <c r="H466" s="50" t="n">
        <v>53</v>
      </c>
      <c r="I466" s="50" t="n">
        <v>6</v>
      </c>
      <c r="J466" s="50" t="n">
        <v>62</v>
      </c>
      <c r="K466" s="50" t="n">
        <v>39</v>
      </c>
      <c r="L466" s="50" t="n">
        <v>0</v>
      </c>
      <c r="M466" s="50" t="n">
        <v>91</v>
      </c>
      <c r="N466" s="50" t="n">
        <v>14</v>
      </c>
      <c r="O466" s="50" t="n">
        <v>11.788</v>
      </c>
      <c r="P466" s="50" t="n">
        <v>42</v>
      </c>
      <c r="Q466" s="50" t="n">
        <v>30</v>
      </c>
      <c r="R466" s="50" t="n">
        <v>12</v>
      </c>
      <c r="S466" s="50" t="n">
        <v>3</v>
      </c>
      <c r="T466" s="50" t="n">
        <v>0</v>
      </c>
      <c r="U466" s="50" t="n">
        <v>6</v>
      </c>
      <c r="V466" s="50" t="n">
        <v>10</v>
      </c>
      <c r="W466" s="50" t="n">
        <v>2</v>
      </c>
      <c r="X466" s="50" t="n">
        <v>0</v>
      </c>
      <c r="Y466" s="50" t="n">
        <v>2</v>
      </c>
      <c r="Z466" s="50" t="n">
        <v>26.85</v>
      </c>
      <c r="AA466" s="50" t="n">
        <v>42</v>
      </c>
      <c r="AB466" s="50" t="n">
        <v>24.733</v>
      </c>
      <c r="AC466" s="50" t="n">
        <v>28</v>
      </c>
      <c r="AD466" s="50" t="n">
        <v>7</v>
      </c>
      <c r="AE466" s="50" t="n">
        <v>12</v>
      </c>
      <c r="AF466" s="50" t="n">
        <v>28</v>
      </c>
      <c r="AG466" s="50" t="n">
        <v>2532.3</v>
      </c>
      <c r="AH466" s="50" t="n">
        <v>12</v>
      </c>
      <c r="AI466" s="50" t="n">
        <v>50</v>
      </c>
      <c r="AJ466" s="50" t="n">
        <v>3611.3</v>
      </c>
      <c r="AK466" s="50" t="n">
        <v>8</v>
      </c>
    </row>
    <row r="467" customFormat="false" ht="15" hidden="false" customHeight="false" outlineLevel="0" collapsed="false">
      <c r="A467" s="50" t="s">
        <v>953</v>
      </c>
      <c r="B467" s="50" t="s">
        <v>116</v>
      </c>
      <c r="C467" s="50" t="s">
        <v>243</v>
      </c>
      <c r="D467" s="50" t="n">
        <v>681508</v>
      </c>
      <c r="E467" s="50" t="n">
        <v>9</v>
      </c>
      <c r="F467" s="50" t="s">
        <v>58</v>
      </c>
      <c r="G467" s="50" t="n">
        <v>264</v>
      </c>
      <c r="H467" s="50" t="n">
        <v>94</v>
      </c>
      <c r="I467" s="50" t="n">
        <v>20</v>
      </c>
      <c r="J467" s="50" t="n">
        <v>128</v>
      </c>
      <c r="K467" s="50" t="n">
        <v>66</v>
      </c>
      <c r="L467" s="50" t="n">
        <v>7</v>
      </c>
      <c r="M467" s="50" t="n">
        <v>136</v>
      </c>
      <c r="N467" s="50" t="n">
        <v>28</v>
      </c>
      <c r="O467" s="50" t="n">
        <v>-0.035</v>
      </c>
      <c r="P467" s="50" t="n">
        <v>64</v>
      </c>
      <c r="Q467" s="50" t="n">
        <v>54</v>
      </c>
      <c r="R467" s="50" t="n">
        <v>10</v>
      </c>
      <c r="S467" s="50" t="n">
        <v>1</v>
      </c>
      <c r="T467" s="50" t="n">
        <v>0</v>
      </c>
      <c r="U467" s="50" t="n">
        <v>4</v>
      </c>
      <c r="V467" s="50" t="n">
        <v>8</v>
      </c>
      <c r="W467" s="50" t="n">
        <v>2</v>
      </c>
      <c r="X467" s="50" t="n">
        <v>0</v>
      </c>
      <c r="Y467" s="50" t="n">
        <v>16</v>
      </c>
      <c r="Z467" s="50" t="n">
        <v>20.75</v>
      </c>
      <c r="AA467" s="50" t="n">
        <v>64</v>
      </c>
      <c r="AB467" s="50" t="n">
        <v>21.401</v>
      </c>
      <c r="AC467" s="50" t="n">
        <v>38</v>
      </c>
      <c r="AD467" s="50" t="n">
        <v>5</v>
      </c>
      <c r="AE467" s="50" t="n">
        <v>14</v>
      </c>
      <c r="AF467" s="50" t="n">
        <v>38</v>
      </c>
      <c r="AG467" s="50" t="n">
        <v>3389.5</v>
      </c>
      <c r="AH467" s="50" t="n">
        <v>13</v>
      </c>
      <c r="AI467" s="50" t="n">
        <v>78</v>
      </c>
      <c r="AJ467" s="50" t="n">
        <v>5629.8</v>
      </c>
      <c r="AK467" s="50" t="n">
        <v>9</v>
      </c>
    </row>
    <row r="468" customFormat="false" ht="15" hidden="false" customHeight="false" outlineLevel="0" collapsed="false">
      <c r="A468" s="50" t="s">
        <v>954</v>
      </c>
      <c r="B468" s="50" t="s">
        <v>116</v>
      </c>
      <c r="C468" s="50" t="s">
        <v>224</v>
      </c>
      <c r="D468" s="50" t="n">
        <v>665966</v>
      </c>
      <c r="E468" s="50" t="n">
        <v>4</v>
      </c>
      <c r="F468" s="50" t="s">
        <v>53</v>
      </c>
      <c r="G468" s="50" t="n">
        <v>258</v>
      </c>
      <c r="H468" s="50" t="n">
        <v>141</v>
      </c>
      <c r="I468" s="50" t="n">
        <v>35</v>
      </c>
      <c r="J468" s="50" t="n">
        <v>142</v>
      </c>
      <c r="K468" s="50" t="n">
        <v>98</v>
      </c>
      <c r="L468" s="50" t="n">
        <v>12</v>
      </c>
      <c r="M468" s="50" t="n">
        <v>116</v>
      </c>
      <c r="N468" s="50" t="n">
        <v>43</v>
      </c>
      <c r="O468" s="50" t="n">
        <v>-0.278</v>
      </c>
      <c r="P468" s="50" t="n">
        <v>67</v>
      </c>
      <c r="Q468" s="50" t="n">
        <v>64</v>
      </c>
      <c r="R468" s="50" t="n">
        <v>15</v>
      </c>
      <c r="S468" s="50" t="n">
        <v>2</v>
      </c>
      <c r="T468" s="50" t="n">
        <v>0</v>
      </c>
      <c r="U468" s="50" t="n">
        <v>2</v>
      </c>
      <c r="V468" s="50" t="n">
        <v>2</v>
      </c>
      <c r="W468" s="50" t="n">
        <v>0</v>
      </c>
      <c r="X468" s="50" t="n">
        <v>0</v>
      </c>
      <c r="Y468" s="50" t="n">
        <v>19</v>
      </c>
      <c r="Z468" s="50" t="n">
        <v>17.8</v>
      </c>
      <c r="AA468" s="50" t="n">
        <v>66</v>
      </c>
      <c r="AB468" s="50" t="n">
        <v>16.419</v>
      </c>
      <c r="AC468" s="50" t="n">
        <v>46</v>
      </c>
      <c r="AD468" s="50" t="n">
        <v>4</v>
      </c>
      <c r="AE468" s="50" t="n">
        <v>21</v>
      </c>
      <c r="AF468" s="50" t="n">
        <v>46</v>
      </c>
      <c r="AG468" s="50" t="n">
        <v>4117.7</v>
      </c>
      <c r="AH468" s="50" t="n">
        <v>17</v>
      </c>
      <c r="AI468" s="50" t="n">
        <v>124</v>
      </c>
      <c r="AJ468" s="50" t="n">
        <v>8856.4</v>
      </c>
      <c r="AK468" s="50" t="n">
        <v>19</v>
      </c>
    </row>
    <row r="469" customFormat="false" ht="15" hidden="false" customHeight="false" outlineLevel="0" collapsed="false">
      <c r="A469" s="50" t="s">
        <v>954</v>
      </c>
      <c r="B469" s="50" t="s">
        <v>116</v>
      </c>
      <c r="C469" s="50" t="s">
        <v>224</v>
      </c>
      <c r="D469" s="50" t="n">
        <v>665966</v>
      </c>
      <c r="E469" s="50" t="n">
        <v>5</v>
      </c>
      <c r="F469" s="50" t="s">
        <v>54</v>
      </c>
      <c r="G469" s="50" t="n">
        <v>242</v>
      </c>
      <c r="H469" s="50" t="n">
        <v>124</v>
      </c>
      <c r="I469" s="50" t="n">
        <v>35</v>
      </c>
      <c r="J469" s="50" t="n">
        <v>114</v>
      </c>
      <c r="K469" s="50" t="n">
        <v>81</v>
      </c>
      <c r="L469" s="50" t="n">
        <v>17</v>
      </c>
      <c r="M469" s="50" t="n">
        <v>128</v>
      </c>
      <c r="N469" s="50" t="n">
        <v>43</v>
      </c>
      <c r="O469" s="50" t="n">
        <v>-0.613</v>
      </c>
      <c r="P469" s="50" t="n">
        <v>55</v>
      </c>
      <c r="Q469" s="50" t="n">
        <v>45</v>
      </c>
      <c r="R469" s="50" t="n">
        <v>9</v>
      </c>
      <c r="S469" s="50" t="n">
        <v>3</v>
      </c>
      <c r="T469" s="50" t="n">
        <v>0</v>
      </c>
      <c r="U469" s="50" t="n">
        <v>0</v>
      </c>
      <c r="V469" s="50" t="n">
        <v>8</v>
      </c>
      <c r="W469" s="50" t="n">
        <v>2</v>
      </c>
      <c r="X469" s="50" t="n">
        <v>0</v>
      </c>
      <c r="Y469" s="50" t="n">
        <v>18</v>
      </c>
      <c r="Z469" s="50" t="n">
        <v>16.15</v>
      </c>
      <c r="AA469" s="50" t="n">
        <v>55</v>
      </c>
      <c r="AB469" s="50" t="n">
        <v>18.763</v>
      </c>
      <c r="AC469" s="50" t="n">
        <v>27</v>
      </c>
      <c r="AD469" s="50" t="n">
        <v>1</v>
      </c>
      <c r="AE469" s="50" t="n">
        <v>7</v>
      </c>
      <c r="AF469" s="50" t="n">
        <v>27</v>
      </c>
      <c r="AG469" s="50" t="n">
        <v>2440.3</v>
      </c>
      <c r="AH469" s="50" t="n">
        <v>12</v>
      </c>
      <c r="AI469" s="50" t="n">
        <v>106</v>
      </c>
      <c r="AJ469" s="50" t="n">
        <v>7620.8</v>
      </c>
      <c r="AK469" s="50" t="n">
        <v>21</v>
      </c>
    </row>
    <row r="470" customFormat="false" ht="15" hidden="false" customHeight="false" outlineLevel="0" collapsed="false">
      <c r="A470" s="50" t="s">
        <v>954</v>
      </c>
      <c r="B470" s="50" t="s">
        <v>116</v>
      </c>
      <c r="C470" s="50" t="s">
        <v>224</v>
      </c>
      <c r="D470" s="50" t="n">
        <v>665966</v>
      </c>
      <c r="E470" s="50" t="n">
        <v>6</v>
      </c>
      <c r="F470" s="50" t="s">
        <v>55</v>
      </c>
      <c r="G470" s="50" t="n">
        <v>146</v>
      </c>
      <c r="H470" s="50" t="n">
        <v>79</v>
      </c>
      <c r="I470" s="50" t="n">
        <v>30</v>
      </c>
      <c r="J470" s="50" t="n">
        <v>79</v>
      </c>
      <c r="K470" s="50" t="n">
        <v>58</v>
      </c>
      <c r="L470" s="50" t="n">
        <v>13</v>
      </c>
      <c r="M470" s="50" t="n">
        <v>67</v>
      </c>
      <c r="N470" s="50" t="n">
        <v>21</v>
      </c>
      <c r="O470" s="50" t="n">
        <v>-5.288</v>
      </c>
      <c r="P470" s="50" t="n">
        <v>36</v>
      </c>
      <c r="Q470" s="50" t="n">
        <v>31</v>
      </c>
      <c r="R470" s="50" t="n">
        <v>3</v>
      </c>
      <c r="S470" s="50" t="n">
        <v>1</v>
      </c>
      <c r="T470" s="50" t="n">
        <v>0</v>
      </c>
      <c r="U470" s="50" t="n">
        <v>0</v>
      </c>
      <c r="V470" s="50" t="n">
        <v>1</v>
      </c>
      <c r="W470" s="50" t="n">
        <v>1</v>
      </c>
      <c r="X470" s="50" t="n">
        <v>2</v>
      </c>
      <c r="Y470" s="50" t="n">
        <v>14</v>
      </c>
      <c r="Z470" s="50" t="n">
        <v>4.45</v>
      </c>
      <c r="AA470" s="50" t="n">
        <v>35</v>
      </c>
      <c r="AB470" s="50" t="n">
        <v>8.331</v>
      </c>
      <c r="AC470" s="50" t="n">
        <v>20</v>
      </c>
      <c r="AD470" s="50" t="n">
        <v>2</v>
      </c>
      <c r="AE470" s="50" t="n">
        <v>8</v>
      </c>
      <c r="AF470" s="50" t="n">
        <v>20</v>
      </c>
      <c r="AG470" s="50" t="n">
        <v>1755.9</v>
      </c>
      <c r="AH470" s="50" t="n">
        <v>9</v>
      </c>
      <c r="AI470" s="50" t="n">
        <v>71</v>
      </c>
      <c r="AJ470" s="50" t="n">
        <v>5114.2</v>
      </c>
      <c r="AK470" s="50" t="n">
        <v>15</v>
      </c>
    </row>
    <row r="471" customFormat="false" ht="15" hidden="false" customHeight="false" outlineLevel="0" collapsed="false">
      <c r="A471" s="50" t="s">
        <v>954</v>
      </c>
      <c r="B471" s="50" t="s">
        <v>116</v>
      </c>
      <c r="C471" s="50" t="s">
        <v>224</v>
      </c>
      <c r="D471" s="50" t="n">
        <v>665966</v>
      </c>
      <c r="E471" s="50" t="n">
        <v>7</v>
      </c>
      <c r="F471" s="50" t="s">
        <v>56</v>
      </c>
      <c r="G471" s="50" t="n">
        <v>146</v>
      </c>
      <c r="H471" s="50" t="n">
        <v>78</v>
      </c>
      <c r="I471" s="50" t="n">
        <v>32</v>
      </c>
      <c r="J471" s="50" t="n">
        <v>73</v>
      </c>
      <c r="K471" s="50" t="n">
        <v>55</v>
      </c>
      <c r="L471" s="50" t="n">
        <v>16</v>
      </c>
      <c r="M471" s="50" t="n">
        <v>73</v>
      </c>
      <c r="N471" s="50" t="n">
        <v>23</v>
      </c>
      <c r="O471" s="50" t="n">
        <v>-2.015</v>
      </c>
      <c r="P471" s="50" t="n">
        <v>36</v>
      </c>
      <c r="Q471" s="50" t="n">
        <v>29</v>
      </c>
      <c r="R471" s="50" t="n">
        <v>5</v>
      </c>
      <c r="S471" s="50" t="n">
        <v>0</v>
      </c>
      <c r="T471" s="50" t="n">
        <v>0</v>
      </c>
      <c r="U471" s="50" t="n">
        <v>1</v>
      </c>
      <c r="V471" s="50" t="n">
        <v>2</v>
      </c>
      <c r="W471" s="50" t="n">
        <v>1</v>
      </c>
      <c r="X471" s="50" t="n">
        <v>1</v>
      </c>
      <c r="Y471" s="50" t="n">
        <v>13</v>
      </c>
      <c r="Z471" s="50" t="n">
        <v>7.7</v>
      </c>
      <c r="AA471" s="50" t="n">
        <v>33</v>
      </c>
      <c r="AB471" s="50" t="n">
        <v>7.88</v>
      </c>
      <c r="AC471" s="50" t="n">
        <v>20</v>
      </c>
      <c r="AD471" s="50" t="n">
        <v>1</v>
      </c>
      <c r="AE471" s="50" t="n">
        <v>7</v>
      </c>
      <c r="AF471" s="50" t="n">
        <v>20</v>
      </c>
      <c r="AG471" s="50" t="n">
        <v>1590.8</v>
      </c>
      <c r="AH471" s="50" t="n">
        <v>6</v>
      </c>
      <c r="AI471" s="50" t="n">
        <v>68</v>
      </c>
      <c r="AJ471" s="50" t="n">
        <v>4945.4</v>
      </c>
      <c r="AK471" s="50" t="n">
        <v>18</v>
      </c>
    </row>
    <row r="472" customFormat="false" ht="15" hidden="false" customHeight="false" outlineLevel="0" collapsed="false">
      <c r="A472" s="50" t="s">
        <v>954</v>
      </c>
      <c r="B472" s="50" t="s">
        <v>116</v>
      </c>
      <c r="C472" s="50" t="s">
        <v>224</v>
      </c>
      <c r="D472" s="50" t="n">
        <v>665966</v>
      </c>
      <c r="E472" s="50" t="n">
        <v>8</v>
      </c>
      <c r="F472" s="50" t="s">
        <v>57</v>
      </c>
      <c r="G472" s="50" t="n">
        <v>16</v>
      </c>
      <c r="H472" s="50" t="n">
        <v>7</v>
      </c>
      <c r="I472" s="50" t="n">
        <v>5</v>
      </c>
      <c r="J472" s="50" t="n">
        <v>3</v>
      </c>
      <c r="K472" s="50" t="n">
        <v>3</v>
      </c>
      <c r="L472" s="50" t="n">
        <v>1</v>
      </c>
      <c r="M472" s="50" t="n">
        <v>13</v>
      </c>
      <c r="N472" s="50" t="n">
        <v>4</v>
      </c>
      <c r="O472" s="50" t="n">
        <v>-0.075</v>
      </c>
      <c r="P472" s="50" t="n">
        <v>3</v>
      </c>
      <c r="Q472" s="50" t="n">
        <v>2</v>
      </c>
      <c r="R472" s="50" t="n">
        <v>0</v>
      </c>
      <c r="S472" s="50" t="n">
        <v>0</v>
      </c>
      <c r="T472" s="50" t="n">
        <v>0</v>
      </c>
      <c r="U472" s="50" t="n">
        <v>0</v>
      </c>
      <c r="V472" s="50" t="n">
        <v>1</v>
      </c>
      <c r="W472" s="50" t="n">
        <v>0</v>
      </c>
      <c r="X472" s="50" t="n">
        <v>0</v>
      </c>
      <c r="Y472" s="50" t="n">
        <v>2</v>
      </c>
      <c r="Z472" s="50" t="n">
        <v>0.7</v>
      </c>
      <c r="AA472" s="50" t="n">
        <v>3</v>
      </c>
      <c r="AB472" s="50" t="n">
        <v>0.698</v>
      </c>
      <c r="AC472" s="50" t="n">
        <v>0</v>
      </c>
      <c r="AD472" s="50" t="n">
        <v>0</v>
      </c>
      <c r="AE472" s="50" t="n">
        <v>0</v>
      </c>
      <c r="AF472" s="50" t="n">
        <v>0</v>
      </c>
      <c r="AG472" s="50" t="n">
        <v>0</v>
      </c>
      <c r="AH472" s="50" t="n">
        <v>0</v>
      </c>
      <c r="AI472" s="50" t="n">
        <v>7</v>
      </c>
      <c r="AJ472" s="50" t="n">
        <v>504.8</v>
      </c>
      <c r="AK472" s="50" t="n">
        <v>2</v>
      </c>
    </row>
    <row r="473" customFormat="false" ht="15" hidden="false" customHeight="false" outlineLevel="0" collapsed="false">
      <c r="A473" s="50" t="s">
        <v>955</v>
      </c>
      <c r="B473" s="50" t="s">
        <v>116</v>
      </c>
      <c r="C473" s="50" t="s">
        <v>244</v>
      </c>
      <c r="D473" s="50" t="n">
        <v>643396</v>
      </c>
      <c r="E473" s="50" t="n">
        <v>4</v>
      </c>
      <c r="F473" s="50" t="s">
        <v>53</v>
      </c>
      <c r="G473" s="50" t="n">
        <v>127</v>
      </c>
      <c r="H473" s="50" t="n">
        <v>63</v>
      </c>
      <c r="I473" s="50" t="n">
        <v>11</v>
      </c>
      <c r="J473" s="50" t="n">
        <v>60</v>
      </c>
      <c r="K473" s="50" t="n">
        <v>33</v>
      </c>
      <c r="L473" s="50" t="n">
        <v>3</v>
      </c>
      <c r="M473" s="50" t="n">
        <v>67</v>
      </c>
      <c r="N473" s="50" t="n">
        <v>30</v>
      </c>
      <c r="O473" s="50" t="n">
        <v>-2.845</v>
      </c>
      <c r="P473" s="50" t="n">
        <v>37</v>
      </c>
      <c r="Q473" s="50" t="n">
        <v>35</v>
      </c>
      <c r="R473" s="50" t="n">
        <v>8</v>
      </c>
      <c r="S473" s="50" t="n">
        <v>0</v>
      </c>
      <c r="T473" s="50" t="n">
        <v>0</v>
      </c>
      <c r="U473" s="50" t="n">
        <v>0</v>
      </c>
      <c r="V473" s="50" t="n">
        <v>2</v>
      </c>
      <c r="W473" s="50" t="n">
        <v>0</v>
      </c>
      <c r="X473" s="50" t="n">
        <v>0</v>
      </c>
      <c r="Y473" s="50" t="n">
        <v>7</v>
      </c>
      <c r="Z473" s="50" t="n">
        <v>8.6</v>
      </c>
      <c r="AA473" s="50" t="n">
        <v>36</v>
      </c>
      <c r="AB473" s="50" t="n">
        <v>10.153</v>
      </c>
      <c r="AC473" s="50" t="n">
        <v>28</v>
      </c>
      <c r="AD473" s="50" t="n">
        <v>1</v>
      </c>
      <c r="AE473" s="50" t="n">
        <v>5</v>
      </c>
      <c r="AF473" s="50" t="n">
        <v>27</v>
      </c>
      <c r="AG473" s="50" t="n">
        <v>2117.3</v>
      </c>
      <c r="AH473" s="50" t="n">
        <v>12</v>
      </c>
      <c r="AI473" s="50" t="n">
        <v>48</v>
      </c>
      <c r="AJ473" s="50" t="n">
        <v>3244</v>
      </c>
      <c r="AK473" s="50" t="n">
        <v>1</v>
      </c>
    </row>
    <row r="474" customFormat="false" ht="15" hidden="false" customHeight="false" outlineLevel="0" collapsed="false">
      <c r="A474" s="50" t="s">
        <v>955</v>
      </c>
      <c r="B474" s="50" t="s">
        <v>116</v>
      </c>
      <c r="C474" s="50" t="s">
        <v>244</v>
      </c>
      <c r="D474" s="50" t="n">
        <v>643396</v>
      </c>
      <c r="E474" s="50" t="n">
        <v>5</v>
      </c>
      <c r="F474" s="50" t="s">
        <v>54</v>
      </c>
      <c r="G474" s="50" t="n">
        <v>157</v>
      </c>
      <c r="H474" s="50" t="n">
        <v>81</v>
      </c>
      <c r="I474" s="50" t="n">
        <v>13</v>
      </c>
      <c r="J474" s="50" t="n">
        <v>69</v>
      </c>
      <c r="K474" s="50" t="n">
        <v>56</v>
      </c>
      <c r="L474" s="50" t="n">
        <v>4</v>
      </c>
      <c r="M474" s="50" t="n">
        <v>88</v>
      </c>
      <c r="N474" s="50" t="n">
        <v>25</v>
      </c>
      <c r="O474" s="50" t="n">
        <v>4.465</v>
      </c>
      <c r="P474" s="50" t="n">
        <v>46</v>
      </c>
      <c r="Q474" s="50" t="n">
        <v>39</v>
      </c>
      <c r="R474" s="50" t="n">
        <v>15</v>
      </c>
      <c r="S474" s="50" t="n">
        <v>2</v>
      </c>
      <c r="T474" s="50" t="n">
        <v>0</v>
      </c>
      <c r="U474" s="50" t="n">
        <v>1</v>
      </c>
      <c r="V474" s="50" t="n">
        <v>6</v>
      </c>
      <c r="W474" s="50" t="n">
        <v>0</v>
      </c>
      <c r="X474" s="50" t="n">
        <v>0</v>
      </c>
      <c r="Y474" s="50" t="n">
        <v>6</v>
      </c>
      <c r="Z474" s="50" t="n">
        <v>19.5</v>
      </c>
      <c r="AA474" s="50" t="n">
        <v>45</v>
      </c>
      <c r="AB474" s="50" t="n">
        <v>15.978</v>
      </c>
      <c r="AC474" s="50" t="n">
        <v>34</v>
      </c>
      <c r="AD474" s="50" t="n">
        <v>1</v>
      </c>
      <c r="AE474" s="50" t="n">
        <v>13</v>
      </c>
      <c r="AF474" s="50" t="n">
        <v>34</v>
      </c>
      <c r="AG474" s="50" t="n">
        <v>2951.6</v>
      </c>
      <c r="AH474" s="50" t="n">
        <v>14</v>
      </c>
      <c r="AI474" s="50" t="n">
        <v>74</v>
      </c>
      <c r="AJ474" s="50" t="n">
        <v>5070.1</v>
      </c>
      <c r="AK474" s="50" t="n">
        <v>2</v>
      </c>
    </row>
    <row r="475" customFormat="false" ht="15" hidden="false" customHeight="false" outlineLevel="0" collapsed="false">
      <c r="A475" s="50" t="s">
        <v>955</v>
      </c>
      <c r="B475" s="50" t="s">
        <v>116</v>
      </c>
      <c r="C475" s="50" t="s">
        <v>244</v>
      </c>
      <c r="D475" s="50" t="n">
        <v>643396</v>
      </c>
      <c r="E475" s="50" t="n">
        <v>6</v>
      </c>
      <c r="F475" s="50" t="s">
        <v>55</v>
      </c>
      <c r="G475" s="50" t="n">
        <v>187</v>
      </c>
      <c r="H475" s="50" t="n">
        <v>89</v>
      </c>
      <c r="I475" s="50" t="n">
        <v>15</v>
      </c>
      <c r="J475" s="50" t="n">
        <v>91</v>
      </c>
      <c r="K475" s="50" t="n">
        <v>57</v>
      </c>
      <c r="L475" s="50" t="n">
        <v>5</v>
      </c>
      <c r="M475" s="50" t="n">
        <v>96</v>
      </c>
      <c r="N475" s="50" t="n">
        <v>32</v>
      </c>
      <c r="O475" s="50" t="n">
        <v>-2.625</v>
      </c>
      <c r="P475" s="50" t="n">
        <v>49</v>
      </c>
      <c r="Q475" s="50" t="n">
        <v>45</v>
      </c>
      <c r="R475" s="50" t="n">
        <v>10</v>
      </c>
      <c r="S475" s="50" t="n">
        <v>2</v>
      </c>
      <c r="T475" s="50" t="n">
        <v>0</v>
      </c>
      <c r="U475" s="50" t="n">
        <v>1</v>
      </c>
      <c r="V475" s="50" t="n">
        <v>4</v>
      </c>
      <c r="W475" s="50" t="n">
        <v>0</v>
      </c>
      <c r="X475" s="50" t="n">
        <v>0</v>
      </c>
      <c r="Y475" s="50" t="n">
        <v>5</v>
      </c>
      <c r="Z475" s="50" t="n">
        <v>13.6</v>
      </c>
      <c r="AA475" s="50" t="n">
        <v>49</v>
      </c>
      <c r="AB475" s="50" t="n">
        <v>14.409</v>
      </c>
      <c r="AC475" s="50" t="n">
        <v>40</v>
      </c>
      <c r="AD475" s="50" t="n">
        <v>1</v>
      </c>
      <c r="AE475" s="50" t="n">
        <v>9</v>
      </c>
      <c r="AF475" s="50" t="n">
        <v>40</v>
      </c>
      <c r="AG475" s="50" t="n">
        <v>3102.4</v>
      </c>
      <c r="AH475" s="50" t="n">
        <v>13</v>
      </c>
      <c r="AI475" s="50" t="n">
        <v>82</v>
      </c>
      <c r="AJ475" s="50" t="n">
        <v>5696.2</v>
      </c>
      <c r="AK475" s="50" t="n">
        <v>5</v>
      </c>
    </row>
    <row r="476" customFormat="false" ht="15" hidden="false" customHeight="false" outlineLevel="0" collapsed="false">
      <c r="A476" s="50" t="s">
        <v>955</v>
      </c>
      <c r="B476" s="50" t="s">
        <v>116</v>
      </c>
      <c r="C476" s="50" t="s">
        <v>244</v>
      </c>
      <c r="D476" s="50" t="n">
        <v>643396</v>
      </c>
      <c r="E476" s="50" t="n">
        <v>9</v>
      </c>
      <c r="F476" s="50" t="s">
        <v>58</v>
      </c>
      <c r="G476" s="50" t="n">
        <v>192</v>
      </c>
      <c r="H476" s="50" t="n">
        <v>84</v>
      </c>
      <c r="I476" s="50" t="n">
        <v>13</v>
      </c>
      <c r="J476" s="50" t="n">
        <v>88</v>
      </c>
      <c r="K476" s="50" t="n">
        <v>58</v>
      </c>
      <c r="L476" s="50" t="n">
        <v>5</v>
      </c>
      <c r="M476" s="50" t="n">
        <v>104</v>
      </c>
      <c r="N476" s="50" t="n">
        <v>26</v>
      </c>
      <c r="O476" s="50" t="n">
        <v>-3.803</v>
      </c>
      <c r="P476" s="50" t="n">
        <v>51</v>
      </c>
      <c r="Q476" s="50" t="n">
        <v>42</v>
      </c>
      <c r="R476" s="50" t="n">
        <v>6</v>
      </c>
      <c r="S476" s="50" t="n">
        <v>1</v>
      </c>
      <c r="T476" s="50" t="n">
        <v>0</v>
      </c>
      <c r="U476" s="50" t="n">
        <v>0</v>
      </c>
      <c r="V476" s="50" t="n">
        <v>7</v>
      </c>
      <c r="W476" s="50" t="n">
        <v>0</v>
      </c>
      <c r="X476" s="50" t="n">
        <v>0</v>
      </c>
      <c r="Y476" s="50" t="n">
        <v>9</v>
      </c>
      <c r="Z476" s="50" t="n">
        <v>10.65</v>
      </c>
      <c r="AA476" s="50" t="n">
        <v>48</v>
      </c>
      <c r="AB476" s="50" t="n">
        <v>12.397</v>
      </c>
      <c r="AC476" s="50" t="n">
        <v>35</v>
      </c>
      <c r="AD476" s="50" t="n">
        <v>0</v>
      </c>
      <c r="AE476" s="50" t="n">
        <v>8</v>
      </c>
      <c r="AF476" s="50" t="n">
        <v>34</v>
      </c>
      <c r="AG476" s="50" t="n">
        <v>2708.5</v>
      </c>
      <c r="AH476" s="50" t="n">
        <v>7</v>
      </c>
      <c r="AI476" s="50" t="n">
        <v>72</v>
      </c>
      <c r="AJ476" s="50" t="n">
        <v>4850.5</v>
      </c>
      <c r="AK476" s="50" t="n">
        <v>2</v>
      </c>
    </row>
    <row r="477" customFormat="false" ht="15" hidden="false" customHeight="false" outlineLevel="0" collapsed="false">
      <c r="A477" s="50" t="s">
        <v>956</v>
      </c>
      <c r="B477" s="50" t="s">
        <v>116</v>
      </c>
      <c r="C477" s="50" t="s">
        <v>245</v>
      </c>
      <c r="D477" s="50" t="n">
        <v>678011</v>
      </c>
      <c r="E477" s="50" t="n">
        <v>6</v>
      </c>
      <c r="F477" s="50" t="s">
        <v>55</v>
      </c>
      <c r="G477" s="50" t="n">
        <v>154</v>
      </c>
      <c r="H477" s="50" t="n">
        <v>75</v>
      </c>
      <c r="I477" s="50" t="n">
        <v>15</v>
      </c>
      <c r="J477" s="50" t="n">
        <v>83</v>
      </c>
      <c r="K477" s="50" t="n">
        <v>57</v>
      </c>
      <c r="L477" s="50" t="n">
        <v>8</v>
      </c>
      <c r="M477" s="50" t="n">
        <v>70</v>
      </c>
      <c r="N477" s="50" t="n">
        <v>18</v>
      </c>
      <c r="O477" s="50" t="n">
        <v>2.939</v>
      </c>
      <c r="P477" s="50" t="n">
        <v>44</v>
      </c>
      <c r="Q477" s="50" t="n">
        <v>40</v>
      </c>
      <c r="R477" s="50" t="n">
        <v>14</v>
      </c>
      <c r="S477" s="50" t="n">
        <v>5</v>
      </c>
      <c r="T477" s="50" t="n">
        <v>0</v>
      </c>
      <c r="U477" s="50" t="n">
        <v>1</v>
      </c>
      <c r="V477" s="50" t="n">
        <v>4</v>
      </c>
      <c r="W477" s="50" t="n">
        <v>0</v>
      </c>
      <c r="X477" s="50" t="n">
        <v>0</v>
      </c>
      <c r="Y477" s="50" t="n">
        <v>9</v>
      </c>
      <c r="Z477" s="50" t="n">
        <v>18.25</v>
      </c>
      <c r="AA477" s="50" t="n">
        <v>44</v>
      </c>
      <c r="AB477" s="50" t="n">
        <v>14.363</v>
      </c>
      <c r="AC477" s="50" t="n">
        <v>31</v>
      </c>
      <c r="AD477" s="50" t="n">
        <v>0</v>
      </c>
      <c r="AE477" s="50" t="n">
        <v>15</v>
      </c>
      <c r="AF477" s="50" t="n">
        <v>31</v>
      </c>
      <c r="AG477" s="50" t="n">
        <v>2812.7</v>
      </c>
      <c r="AH477" s="50" t="n">
        <v>14</v>
      </c>
      <c r="AI477" s="50" t="n">
        <v>68</v>
      </c>
      <c r="AJ477" s="50" t="n">
        <v>4618</v>
      </c>
      <c r="AK477" s="50" t="n">
        <v>1</v>
      </c>
    </row>
    <row r="478" customFormat="false" ht="15" hidden="false" customHeight="false" outlineLevel="0" collapsed="false">
      <c r="A478" s="50" t="s">
        <v>956</v>
      </c>
      <c r="B478" s="50" t="s">
        <v>116</v>
      </c>
      <c r="C478" s="50" t="s">
        <v>245</v>
      </c>
      <c r="D478" s="50" t="n">
        <v>678011</v>
      </c>
      <c r="E478" s="50" t="n">
        <v>7</v>
      </c>
      <c r="F478" s="50" t="s">
        <v>56</v>
      </c>
      <c r="G478" s="50" t="n">
        <v>299</v>
      </c>
      <c r="H478" s="50" t="n">
        <v>138</v>
      </c>
      <c r="I478" s="50" t="n">
        <v>27</v>
      </c>
      <c r="J478" s="50" t="n">
        <v>147</v>
      </c>
      <c r="K478" s="50" t="n">
        <v>93</v>
      </c>
      <c r="L478" s="50" t="n">
        <v>10</v>
      </c>
      <c r="M478" s="50" t="n">
        <v>152</v>
      </c>
      <c r="N478" s="50" t="n">
        <v>45</v>
      </c>
      <c r="O478" s="50" t="n">
        <v>-3.385</v>
      </c>
      <c r="P478" s="50" t="n">
        <v>83</v>
      </c>
      <c r="Q478" s="50" t="n">
        <v>73</v>
      </c>
      <c r="R478" s="50" t="n">
        <v>14</v>
      </c>
      <c r="S478" s="50" t="n">
        <v>4</v>
      </c>
      <c r="T478" s="50" t="n">
        <v>0</v>
      </c>
      <c r="U478" s="50" t="n">
        <v>2</v>
      </c>
      <c r="V478" s="50" t="n">
        <v>7</v>
      </c>
      <c r="W478" s="50" t="n">
        <v>1</v>
      </c>
      <c r="X478" s="50" t="n">
        <v>1</v>
      </c>
      <c r="Y478" s="50" t="n">
        <v>12</v>
      </c>
      <c r="Z478" s="50" t="n">
        <v>21.8</v>
      </c>
      <c r="AA478" s="50" t="n">
        <v>82</v>
      </c>
      <c r="AB478" s="50" t="n">
        <v>25.28</v>
      </c>
      <c r="AC478" s="50" t="n">
        <v>63</v>
      </c>
      <c r="AD478" s="50" t="n">
        <v>6</v>
      </c>
      <c r="AE478" s="50" t="n">
        <v>19</v>
      </c>
      <c r="AF478" s="50" t="n">
        <v>63</v>
      </c>
      <c r="AG478" s="50" t="n">
        <v>5370</v>
      </c>
      <c r="AH478" s="50" t="n">
        <v>22</v>
      </c>
      <c r="AI478" s="50" t="n">
        <v>128</v>
      </c>
      <c r="AJ478" s="50" t="n">
        <v>8567</v>
      </c>
      <c r="AK478" s="50" t="n">
        <v>0</v>
      </c>
    </row>
    <row r="479" customFormat="false" ht="15" hidden="false" customHeight="false" outlineLevel="0" collapsed="false">
      <c r="A479" s="50" t="s">
        <v>956</v>
      </c>
      <c r="B479" s="50" t="s">
        <v>116</v>
      </c>
      <c r="C479" s="50" t="s">
        <v>245</v>
      </c>
      <c r="D479" s="50" t="n">
        <v>678011</v>
      </c>
      <c r="E479" s="50" t="n">
        <v>8</v>
      </c>
      <c r="F479" s="50" t="s">
        <v>57</v>
      </c>
      <c r="G479" s="50" t="n">
        <v>187</v>
      </c>
      <c r="H479" s="50" t="n">
        <v>79</v>
      </c>
      <c r="I479" s="50" t="n">
        <v>19</v>
      </c>
      <c r="J479" s="50" t="n">
        <v>81</v>
      </c>
      <c r="K479" s="50" t="n">
        <v>56</v>
      </c>
      <c r="L479" s="50" t="n">
        <v>13</v>
      </c>
      <c r="M479" s="50" t="n">
        <v>106</v>
      </c>
      <c r="N479" s="50" t="n">
        <v>23</v>
      </c>
      <c r="O479" s="50" t="n">
        <v>0.544</v>
      </c>
      <c r="P479" s="50" t="n">
        <v>44</v>
      </c>
      <c r="Q479" s="50" t="n">
        <v>35</v>
      </c>
      <c r="R479" s="50" t="n">
        <v>9</v>
      </c>
      <c r="S479" s="50" t="n">
        <v>3</v>
      </c>
      <c r="T479" s="50" t="n">
        <v>1</v>
      </c>
      <c r="U479" s="50" t="n">
        <v>0</v>
      </c>
      <c r="V479" s="50" t="n">
        <v>7</v>
      </c>
      <c r="W479" s="50" t="n">
        <v>0</v>
      </c>
      <c r="X479" s="50" t="n">
        <v>1</v>
      </c>
      <c r="Y479" s="50" t="n">
        <v>7</v>
      </c>
      <c r="Z479" s="50" t="n">
        <v>14.75</v>
      </c>
      <c r="AA479" s="50" t="n">
        <v>43</v>
      </c>
      <c r="AB479" s="50" t="n">
        <v>13.675</v>
      </c>
      <c r="AC479" s="50" t="n">
        <v>30</v>
      </c>
      <c r="AD479" s="50" t="n">
        <v>1</v>
      </c>
      <c r="AE479" s="50" t="n">
        <v>9</v>
      </c>
      <c r="AF479" s="50" t="n">
        <v>30</v>
      </c>
      <c r="AG479" s="50" t="n">
        <v>2513.1</v>
      </c>
      <c r="AH479" s="50" t="n">
        <v>12</v>
      </c>
      <c r="AI479" s="50" t="n">
        <v>62</v>
      </c>
      <c r="AJ479" s="50" t="n">
        <v>4085.7</v>
      </c>
      <c r="AK479" s="50" t="n">
        <v>0</v>
      </c>
    </row>
    <row r="480" customFormat="false" ht="15" hidden="false" customHeight="false" outlineLevel="0" collapsed="false">
      <c r="A480" s="50" t="s">
        <v>956</v>
      </c>
      <c r="B480" s="50" t="s">
        <v>116</v>
      </c>
      <c r="C480" s="50" t="s">
        <v>245</v>
      </c>
      <c r="D480" s="50" t="n">
        <v>678011</v>
      </c>
      <c r="E480" s="50" t="n">
        <v>9</v>
      </c>
      <c r="F480" s="50" t="s">
        <v>58</v>
      </c>
      <c r="G480" s="50" t="n">
        <v>9</v>
      </c>
      <c r="H480" s="50" t="n">
        <v>6</v>
      </c>
      <c r="I480" s="50" t="n">
        <v>1</v>
      </c>
      <c r="J480" s="50" t="n">
        <v>7</v>
      </c>
      <c r="K480" s="50" t="n">
        <v>5</v>
      </c>
      <c r="L480" s="50" t="n">
        <v>1</v>
      </c>
      <c r="M480" s="50" t="n">
        <v>2</v>
      </c>
      <c r="N480" s="50" t="n">
        <v>1</v>
      </c>
      <c r="O480" s="50" t="n">
        <v>-0.795</v>
      </c>
      <c r="P480" s="50" t="n">
        <v>2</v>
      </c>
      <c r="Q480" s="50" t="n">
        <v>2</v>
      </c>
      <c r="R480" s="50" t="n">
        <v>0</v>
      </c>
      <c r="S480" s="50" t="n">
        <v>0</v>
      </c>
      <c r="T480" s="50" t="n">
        <v>0</v>
      </c>
      <c r="U480" s="50" t="n">
        <v>0</v>
      </c>
      <c r="V480" s="50" t="n">
        <v>0</v>
      </c>
      <c r="W480" s="50" t="n">
        <v>0</v>
      </c>
      <c r="X480" s="50" t="n">
        <v>0</v>
      </c>
      <c r="Y480" s="50" t="n">
        <v>0</v>
      </c>
      <c r="Z480" s="50" t="n">
        <v>0</v>
      </c>
      <c r="AA480" s="50" t="n">
        <v>2</v>
      </c>
      <c r="AB480" s="50" t="n">
        <v>0.065</v>
      </c>
      <c r="AC480" s="50" t="n">
        <v>2</v>
      </c>
      <c r="AD480" s="50" t="n">
        <v>0</v>
      </c>
      <c r="AE480" s="50" t="n">
        <v>1</v>
      </c>
      <c r="AF480" s="50" t="n">
        <v>2</v>
      </c>
      <c r="AG480" s="50" t="n">
        <v>164.3</v>
      </c>
      <c r="AH480" s="50" t="n">
        <v>0</v>
      </c>
      <c r="AI480" s="50" t="n">
        <v>5</v>
      </c>
      <c r="AJ480" s="50" t="n">
        <v>339.6</v>
      </c>
      <c r="AK480" s="50" t="n">
        <v>0</v>
      </c>
    </row>
    <row r="481" customFormat="false" ht="15" hidden="false" customHeight="false" outlineLevel="0" collapsed="false">
      <c r="A481" s="50" t="s">
        <v>957</v>
      </c>
      <c r="B481" s="50" t="s">
        <v>116</v>
      </c>
      <c r="C481" s="50" t="s">
        <v>221</v>
      </c>
      <c r="D481" s="50" t="n">
        <v>668939</v>
      </c>
      <c r="E481" s="50" t="n">
        <v>8</v>
      </c>
      <c r="F481" s="50" t="s">
        <v>57</v>
      </c>
      <c r="G481" s="50" t="n">
        <v>270</v>
      </c>
      <c r="H481" s="50" t="n">
        <v>96</v>
      </c>
      <c r="I481" s="50" t="n">
        <v>16</v>
      </c>
      <c r="J481" s="50" t="n">
        <v>106</v>
      </c>
      <c r="K481" s="50" t="n">
        <v>51</v>
      </c>
      <c r="L481" s="50" t="n">
        <v>7</v>
      </c>
      <c r="M481" s="50" t="n">
        <v>164</v>
      </c>
      <c r="N481" s="50" t="n">
        <v>45</v>
      </c>
      <c r="O481" s="50" t="n">
        <v>-3.507</v>
      </c>
      <c r="P481" s="50" t="n">
        <v>59</v>
      </c>
      <c r="Q481" s="50" t="n">
        <v>53</v>
      </c>
      <c r="R481" s="50" t="n">
        <v>9</v>
      </c>
      <c r="S481" s="50" t="n">
        <v>1</v>
      </c>
      <c r="T481" s="50" t="n">
        <v>0</v>
      </c>
      <c r="U481" s="50" t="n">
        <v>1</v>
      </c>
      <c r="V481" s="50" t="n">
        <v>6</v>
      </c>
      <c r="W481" s="50" t="n">
        <v>0</v>
      </c>
      <c r="X481" s="50" t="n">
        <v>0</v>
      </c>
      <c r="Y481" s="50" t="n">
        <v>15</v>
      </c>
      <c r="Z481" s="50" t="n">
        <v>13.75</v>
      </c>
      <c r="AA481" s="50" t="n">
        <v>59</v>
      </c>
      <c r="AB481" s="50" t="n">
        <v>16.933</v>
      </c>
      <c r="AC481" s="50" t="n">
        <v>38</v>
      </c>
      <c r="AD481" s="50" t="n">
        <v>2</v>
      </c>
      <c r="AE481" s="50" t="n">
        <v>13</v>
      </c>
      <c r="AF481" s="50" t="n">
        <v>38</v>
      </c>
      <c r="AG481" s="50" t="n">
        <v>3229.2</v>
      </c>
      <c r="AH481" s="50" t="n">
        <v>14</v>
      </c>
      <c r="AI481" s="50" t="n">
        <v>79</v>
      </c>
      <c r="AJ481" s="50" t="n">
        <v>5505.2</v>
      </c>
      <c r="AK481" s="50" t="n">
        <v>4</v>
      </c>
    </row>
    <row r="482" customFormat="false" ht="15" hidden="false" customHeight="false" outlineLevel="0" collapsed="false">
      <c r="A482" s="50" t="s">
        <v>957</v>
      </c>
      <c r="B482" s="50" t="s">
        <v>116</v>
      </c>
      <c r="C482" s="50" t="s">
        <v>221</v>
      </c>
      <c r="D482" s="50" t="n">
        <v>668939</v>
      </c>
      <c r="E482" s="50" t="n">
        <v>9</v>
      </c>
      <c r="F482" s="50" t="s">
        <v>58</v>
      </c>
      <c r="G482" s="50" t="n">
        <v>268</v>
      </c>
      <c r="H482" s="50" t="n">
        <v>111</v>
      </c>
      <c r="I482" s="50" t="n">
        <v>14</v>
      </c>
      <c r="J482" s="50" t="n">
        <v>124</v>
      </c>
      <c r="K482" s="50" t="n">
        <v>73</v>
      </c>
      <c r="L482" s="50" t="n">
        <v>4</v>
      </c>
      <c r="M482" s="50" t="n">
        <v>144</v>
      </c>
      <c r="N482" s="50" t="n">
        <v>38</v>
      </c>
      <c r="O482" s="50" t="n">
        <v>3.58</v>
      </c>
      <c r="P482" s="50" t="n">
        <v>67</v>
      </c>
      <c r="Q482" s="50" t="n">
        <v>64</v>
      </c>
      <c r="R482" s="50" t="n">
        <v>17</v>
      </c>
      <c r="S482" s="50" t="n">
        <v>6</v>
      </c>
      <c r="T482" s="50" t="n">
        <v>0</v>
      </c>
      <c r="U482" s="50" t="n">
        <v>4</v>
      </c>
      <c r="V482" s="50" t="n">
        <v>3</v>
      </c>
      <c r="W482" s="50" t="n">
        <v>0</v>
      </c>
      <c r="X482" s="50" t="n">
        <v>0</v>
      </c>
      <c r="Y482" s="50" t="n">
        <v>13</v>
      </c>
      <c r="Z482" s="50" t="n">
        <v>23.9</v>
      </c>
      <c r="AA482" s="50" t="n">
        <v>66</v>
      </c>
      <c r="AB482" s="50" t="n">
        <v>17.958</v>
      </c>
      <c r="AC482" s="50" t="n">
        <v>51</v>
      </c>
      <c r="AD482" s="50" t="n">
        <v>4</v>
      </c>
      <c r="AE482" s="50" t="n">
        <v>14</v>
      </c>
      <c r="AF482" s="50" t="n">
        <v>50</v>
      </c>
      <c r="AG482" s="50" t="n">
        <v>4487.3</v>
      </c>
      <c r="AH482" s="50" t="n">
        <v>20</v>
      </c>
      <c r="AI482" s="50" t="n">
        <v>104</v>
      </c>
      <c r="AJ482" s="50" t="n">
        <v>7332.5</v>
      </c>
      <c r="AK482" s="50" t="n">
        <v>12</v>
      </c>
    </row>
    <row r="483" customFormat="false" ht="15" hidden="false" customHeight="false" outlineLevel="0" collapsed="false">
      <c r="A483" s="50" t="s">
        <v>958</v>
      </c>
      <c r="B483" s="50" t="s">
        <v>116</v>
      </c>
      <c r="C483" s="50" t="s">
        <v>246</v>
      </c>
      <c r="D483" s="50" t="n">
        <v>663330</v>
      </c>
      <c r="E483" s="50" t="n">
        <v>7</v>
      </c>
      <c r="F483" s="50" t="s">
        <v>56</v>
      </c>
      <c r="G483" s="50" t="n">
        <v>60</v>
      </c>
      <c r="H483" s="50" t="n">
        <v>31</v>
      </c>
      <c r="I483" s="50" t="n">
        <v>14</v>
      </c>
      <c r="J483" s="50" t="n">
        <v>29</v>
      </c>
      <c r="K483" s="50" t="n">
        <v>22</v>
      </c>
      <c r="L483" s="50" t="n">
        <v>8</v>
      </c>
      <c r="M483" s="50" t="n">
        <v>31</v>
      </c>
      <c r="N483" s="50" t="n">
        <v>9</v>
      </c>
      <c r="O483" s="50" t="n">
        <v>3.963</v>
      </c>
      <c r="P483" s="50" t="n">
        <v>15</v>
      </c>
      <c r="Q483" s="50" t="n">
        <v>13</v>
      </c>
      <c r="R483" s="50" t="n">
        <v>5</v>
      </c>
      <c r="S483" s="50" t="n">
        <v>2</v>
      </c>
      <c r="T483" s="50" t="n">
        <v>0</v>
      </c>
      <c r="U483" s="50" t="n">
        <v>2</v>
      </c>
      <c r="V483" s="50" t="n">
        <v>2</v>
      </c>
      <c r="W483" s="50" t="n">
        <v>0</v>
      </c>
      <c r="X483" s="50" t="n">
        <v>0</v>
      </c>
      <c r="Y483" s="50" t="n">
        <v>5</v>
      </c>
      <c r="Z483" s="50" t="n">
        <v>8.8</v>
      </c>
      <c r="AA483" s="50" t="n">
        <v>14</v>
      </c>
      <c r="AB483" s="50" t="n">
        <v>5.704</v>
      </c>
      <c r="AC483" s="50" t="n">
        <v>8</v>
      </c>
      <c r="AD483" s="50" t="n">
        <v>2</v>
      </c>
      <c r="AE483" s="50" t="n">
        <v>5</v>
      </c>
      <c r="AF483" s="50" t="n">
        <v>7</v>
      </c>
      <c r="AG483" s="50" t="n">
        <v>636.4</v>
      </c>
      <c r="AH483" s="50" t="n">
        <v>4</v>
      </c>
      <c r="AI483" s="50" t="n">
        <v>26</v>
      </c>
      <c r="AJ483" s="50" t="n">
        <v>1900.4</v>
      </c>
      <c r="AK483" s="50" t="n">
        <v>8</v>
      </c>
    </row>
    <row r="484" customFormat="false" ht="15" hidden="false" customHeight="false" outlineLevel="0" collapsed="false">
      <c r="A484" s="50" t="s">
        <v>958</v>
      </c>
      <c r="B484" s="50" t="s">
        <v>116</v>
      </c>
      <c r="C484" s="50" t="s">
        <v>246</v>
      </c>
      <c r="D484" s="50" t="n">
        <v>663330</v>
      </c>
      <c r="E484" s="50" t="n">
        <v>8</v>
      </c>
      <c r="F484" s="50" t="s">
        <v>57</v>
      </c>
      <c r="G484" s="50" t="n">
        <v>90</v>
      </c>
      <c r="H484" s="50" t="n">
        <v>40</v>
      </c>
      <c r="I484" s="50" t="n">
        <v>13</v>
      </c>
      <c r="J484" s="50" t="n">
        <v>41</v>
      </c>
      <c r="K484" s="50" t="n">
        <v>26</v>
      </c>
      <c r="L484" s="50" t="n">
        <v>6</v>
      </c>
      <c r="M484" s="50" t="n">
        <v>49</v>
      </c>
      <c r="N484" s="50" t="n">
        <v>14</v>
      </c>
      <c r="O484" s="50" t="n">
        <v>4.389</v>
      </c>
      <c r="P484" s="50" t="n">
        <v>25</v>
      </c>
      <c r="Q484" s="50" t="n">
        <v>19</v>
      </c>
      <c r="R484" s="50" t="n">
        <v>9</v>
      </c>
      <c r="S484" s="50" t="n">
        <v>2</v>
      </c>
      <c r="T484" s="50" t="n">
        <v>1</v>
      </c>
      <c r="U484" s="50" t="n">
        <v>0</v>
      </c>
      <c r="V484" s="50" t="n">
        <v>3</v>
      </c>
      <c r="W484" s="50" t="n">
        <v>3</v>
      </c>
      <c r="X484" s="50" t="n">
        <v>0</v>
      </c>
      <c r="Y484" s="50" t="n">
        <v>4</v>
      </c>
      <c r="Z484" s="50" t="n">
        <v>13.7</v>
      </c>
      <c r="AA484" s="50" t="n">
        <v>25</v>
      </c>
      <c r="AB484" s="50" t="n">
        <v>11.821</v>
      </c>
      <c r="AC484" s="50" t="n">
        <v>15</v>
      </c>
      <c r="AD484" s="50" t="n">
        <v>1</v>
      </c>
      <c r="AE484" s="50" t="n">
        <v>7</v>
      </c>
      <c r="AF484" s="50" t="n">
        <v>15</v>
      </c>
      <c r="AG484" s="50" t="n">
        <v>1389.9</v>
      </c>
      <c r="AH484" s="50" t="n">
        <v>9</v>
      </c>
      <c r="AI484" s="50" t="n">
        <v>39</v>
      </c>
      <c r="AJ484" s="50" t="n">
        <v>2897.4</v>
      </c>
      <c r="AK484" s="50" t="n">
        <v>15</v>
      </c>
    </row>
    <row r="485" customFormat="false" ht="15" hidden="false" customHeight="false" outlineLevel="0" collapsed="false">
      <c r="A485" s="50" t="s">
        <v>958</v>
      </c>
      <c r="B485" s="50" t="s">
        <v>116</v>
      </c>
      <c r="C485" s="50" t="s">
        <v>246</v>
      </c>
      <c r="D485" s="50" t="n">
        <v>663330</v>
      </c>
      <c r="E485" s="50" t="n">
        <v>9</v>
      </c>
      <c r="F485" s="50" t="s">
        <v>58</v>
      </c>
      <c r="G485" s="50" t="n">
        <v>158</v>
      </c>
      <c r="H485" s="50" t="n">
        <v>79</v>
      </c>
      <c r="I485" s="50" t="n">
        <v>22</v>
      </c>
      <c r="J485" s="50" t="n">
        <v>70</v>
      </c>
      <c r="K485" s="50" t="n">
        <v>52</v>
      </c>
      <c r="L485" s="50" t="n">
        <v>9</v>
      </c>
      <c r="M485" s="50" t="n">
        <v>88</v>
      </c>
      <c r="N485" s="50" t="n">
        <v>27</v>
      </c>
      <c r="O485" s="50" t="n">
        <v>-2.508</v>
      </c>
      <c r="P485" s="50" t="n">
        <v>36</v>
      </c>
      <c r="Q485" s="50" t="n">
        <v>33</v>
      </c>
      <c r="R485" s="50" t="n">
        <v>6</v>
      </c>
      <c r="S485" s="50" t="n">
        <v>0</v>
      </c>
      <c r="T485" s="50" t="n">
        <v>0</v>
      </c>
      <c r="U485" s="50" t="n">
        <v>2</v>
      </c>
      <c r="V485" s="50" t="n">
        <v>2</v>
      </c>
      <c r="W485" s="50" t="n">
        <v>1</v>
      </c>
      <c r="X485" s="50" t="n">
        <v>0</v>
      </c>
      <c r="Y485" s="50" t="n">
        <v>14</v>
      </c>
      <c r="Z485" s="50" t="n">
        <v>9.7</v>
      </c>
      <c r="AA485" s="50" t="n">
        <v>36</v>
      </c>
      <c r="AB485" s="50" t="n">
        <v>11.148</v>
      </c>
      <c r="AC485" s="50" t="n">
        <v>19</v>
      </c>
      <c r="AD485" s="50" t="n">
        <v>3</v>
      </c>
      <c r="AE485" s="50" t="n">
        <v>6</v>
      </c>
      <c r="AF485" s="50" t="n">
        <v>19</v>
      </c>
      <c r="AG485" s="50" t="n">
        <v>1673.5</v>
      </c>
      <c r="AH485" s="50" t="n">
        <v>5</v>
      </c>
      <c r="AI485" s="50" t="n">
        <v>59</v>
      </c>
      <c r="AJ485" s="50" t="n">
        <v>4333.7</v>
      </c>
      <c r="AK485" s="50" t="n">
        <v>23</v>
      </c>
    </row>
    <row r="486" customFormat="false" ht="15" hidden="false" customHeight="false" outlineLevel="0" collapsed="false">
      <c r="A486" s="50" t="s">
        <v>959</v>
      </c>
      <c r="B486" s="50" t="s">
        <v>116</v>
      </c>
      <c r="C486" s="50" t="s">
        <v>247</v>
      </c>
      <c r="D486" s="50" t="n">
        <v>663853</v>
      </c>
      <c r="E486" s="50" t="n">
        <v>6</v>
      </c>
      <c r="F486" s="50" t="s">
        <v>55</v>
      </c>
      <c r="G486" s="50" t="n">
        <v>22</v>
      </c>
      <c r="H486" s="50" t="n">
        <v>15</v>
      </c>
      <c r="I486" s="50" t="n">
        <v>3</v>
      </c>
      <c r="J486" s="50" t="n">
        <v>12</v>
      </c>
      <c r="K486" s="50" t="n">
        <v>9</v>
      </c>
      <c r="L486" s="50" t="n">
        <v>1</v>
      </c>
      <c r="M486" s="50" t="n">
        <v>10</v>
      </c>
      <c r="N486" s="50" t="n">
        <v>6</v>
      </c>
      <c r="O486" s="50" t="n">
        <v>-1.246</v>
      </c>
      <c r="P486" s="50" t="n">
        <v>7</v>
      </c>
      <c r="Q486" s="50" t="n">
        <v>7</v>
      </c>
      <c r="R486" s="50" t="n">
        <v>1</v>
      </c>
      <c r="S486" s="50" t="n">
        <v>0</v>
      </c>
      <c r="T486" s="50" t="n">
        <v>0</v>
      </c>
      <c r="U486" s="50" t="n">
        <v>0</v>
      </c>
      <c r="V486" s="50" t="n">
        <v>0</v>
      </c>
      <c r="W486" s="50" t="n">
        <v>0</v>
      </c>
      <c r="X486" s="50" t="n">
        <v>0</v>
      </c>
      <c r="Y486" s="50" t="n">
        <v>1</v>
      </c>
      <c r="Z486" s="50" t="n">
        <v>0.9</v>
      </c>
      <c r="AA486" s="50" t="n">
        <v>7</v>
      </c>
      <c r="AB486" s="50" t="n">
        <v>1.984</v>
      </c>
      <c r="AC486" s="50" t="n">
        <v>6</v>
      </c>
      <c r="AD486" s="50" t="n">
        <v>0</v>
      </c>
      <c r="AE486" s="50" t="n">
        <v>2</v>
      </c>
      <c r="AF486" s="50" t="n">
        <v>6</v>
      </c>
      <c r="AG486" s="50" t="n">
        <v>510.3</v>
      </c>
      <c r="AH486" s="50" t="n">
        <v>1</v>
      </c>
      <c r="AI486" s="50" t="n">
        <v>13</v>
      </c>
      <c r="AJ486" s="50" t="n">
        <v>931</v>
      </c>
      <c r="AK486" s="50" t="n">
        <v>1</v>
      </c>
    </row>
    <row r="487" customFormat="false" ht="15" hidden="false" customHeight="false" outlineLevel="0" collapsed="false">
      <c r="A487" s="50" t="s">
        <v>959</v>
      </c>
      <c r="B487" s="50" t="s">
        <v>116</v>
      </c>
      <c r="C487" s="50" t="s">
        <v>247</v>
      </c>
      <c r="D487" s="50" t="n">
        <v>663853</v>
      </c>
      <c r="E487" s="50" t="n">
        <v>7</v>
      </c>
      <c r="F487" s="50" t="s">
        <v>56</v>
      </c>
      <c r="G487" s="50" t="n">
        <v>266</v>
      </c>
      <c r="H487" s="50" t="n">
        <v>136</v>
      </c>
      <c r="I487" s="50" t="n">
        <v>41</v>
      </c>
      <c r="J487" s="50" t="n">
        <v>121</v>
      </c>
      <c r="K487" s="50" t="n">
        <v>91</v>
      </c>
      <c r="L487" s="50" t="n">
        <v>17</v>
      </c>
      <c r="M487" s="50" t="n">
        <v>145</v>
      </c>
      <c r="N487" s="50" t="n">
        <v>45</v>
      </c>
      <c r="O487" s="50" t="n">
        <v>-2.101</v>
      </c>
      <c r="P487" s="50" t="n">
        <v>66</v>
      </c>
      <c r="Q487" s="50" t="n">
        <v>58</v>
      </c>
      <c r="R487" s="50" t="n">
        <v>11</v>
      </c>
      <c r="S487" s="50" t="n">
        <v>3</v>
      </c>
      <c r="T487" s="50" t="n">
        <v>1</v>
      </c>
      <c r="U487" s="50" t="n">
        <v>1</v>
      </c>
      <c r="V487" s="50" t="n">
        <v>5</v>
      </c>
      <c r="W487" s="50" t="n">
        <v>2</v>
      </c>
      <c r="X487" s="50" t="n">
        <v>0</v>
      </c>
      <c r="Y487" s="50" t="n">
        <v>20</v>
      </c>
      <c r="Z487" s="50" t="n">
        <v>17.65</v>
      </c>
      <c r="AA487" s="50" t="n">
        <v>65</v>
      </c>
      <c r="AB487" s="50" t="n">
        <v>18.796</v>
      </c>
      <c r="AC487" s="50" t="n">
        <v>39</v>
      </c>
      <c r="AD487" s="50" t="n">
        <v>2</v>
      </c>
      <c r="AE487" s="50" t="n">
        <v>15</v>
      </c>
      <c r="AF487" s="50" t="n">
        <v>39</v>
      </c>
      <c r="AG487" s="50" t="n">
        <v>3365.4</v>
      </c>
      <c r="AH487" s="50" t="n">
        <v>13</v>
      </c>
      <c r="AI487" s="50" t="n">
        <v>121</v>
      </c>
      <c r="AJ487" s="50" t="n">
        <v>8704.9</v>
      </c>
      <c r="AK487" s="50" t="n">
        <v>24</v>
      </c>
    </row>
    <row r="488" customFormat="false" ht="15" hidden="false" customHeight="false" outlineLevel="0" collapsed="false">
      <c r="A488" s="50" t="s">
        <v>960</v>
      </c>
      <c r="B488" s="50" t="s">
        <v>116</v>
      </c>
      <c r="C488" s="50" t="s">
        <v>174</v>
      </c>
      <c r="D488" s="50" t="n">
        <v>642201</v>
      </c>
      <c r="E488" s="50" t="n">
        <v>8</v>
      </c>
      <c r="F488" s="50" t="s">
        <v>57</v>
      </c>
      <c r="G488" s="50" t="n">
        <v>135</v>
      </c>
      <c r="H488" s="50" t="n">
        <v>81</v>
      </c>
      <c r="I488" s="50" t="n">
        <v>19</v>
      </c>
      <c r="J488" s="50" t="n">
        <v>69</v>
      </c>
      <c r="K488" s="50" t="n">
        <v>52</v>
      </c>
      <c r="L488" s="50" t="n">
        <v>8</v>
      </c>
      <c r="M488" s="50" t="n">
        <v>66</v>
      </c>
      <c r="N488" s="50" t="n">
        <v>29</v>
      </c>
      <c r="O488" s="50" t="n">
        <v>-1.682</v>
      </c>
      <c r="P488" s="50" t="n">
        <v>33</v>
      </c>
      <c r="Q488" s="50" t="n">
        <v>31</v>
      </c>
      <c r="R488" s="50" t="n">
        <v>7</v>
      </c>
      <c r="S488" s="50" t="n">
        <v>0</v>
      </c>
      <c r="T488" s="50" t="n">
        <v>0</v>
      </c>
      <c r="U488" s="50" t="n">
        <v>0</v>
      </c>
      <c r="V488" s="50" t="n">
        <v>2</v>
      </c>
      <c r="W488" s="50" t="n">
        <v>0</v>
      </c>
      <c r="X488" s="50" t="n">
        <v>0</v>
      </c>
      <c r="Y488" s="50" t="n">
        <v>9</v>
      </c>
      <c r="Z488" s="50" t="n">
        <v>7.7</v>
      </c>
      <c r="AA488" s="50" t="n">
        <v>33</v>
      </c>
      <c r="AB488" s="50" t="n">
        <v>7.205</v>
      </c>
      <c r="AC488" s="50" t="n">
        <v>22</v>
      </c>
      <c r="AD488" s="50" t="n">
        <v>1</v>
      </c>
      <c r="AE488" s="50" t="n">
        <v>5</v>
      </c>
      <c r="AF488" s="50" t="n">
        <v>22</v>
      </c>
      <c r="AG488" s="50" t="n">
        <v>1691.7</v>
      </c>
      <c r="AH488" s="50" t="n">
        <v>6</v>
      </c>
      <c r="AI488" s="50" t="n">
        <v>75</v>
      </c>
      <c r="AJ488" s="50" t="n">
        <v>5466.6</v>
      </c>
      <c r="AK488" s="50" t="n">
        <v>21</v>
      </c>
    </row>
    <row r="489" customFormat="false" ht="15" hidden="false" customHeight="false" outlineLevel="0" collapsed="false">
      <c r="A489" s="50" t="s">
        <v>960</v>
      </c>
      <c r="B489" s="50" t="s">
        <v>116</v>
      </c>
      <c r="C489" s="50" t="s">
        <v>174</v>
      </c>
      <c r="D489" s="50" t="n">
        <v>642201</v>
      </c>
      <c r="E489" s="50" t="n">
        <v>9</v>
      </c>
      <c r="F489" s="50" t="s">
        <v>58</v>
      </c>
      <c r="G489" s="50" t="n">
        <v>104</v>
      </c>
      <c r="H489" s="50" t="n">
        <v>54</v>
      </c>
      <c r="I489" s="50" t="n">
        <v>11</v>
      </c>
      <c r="J489" s="50" t="n">
        <v>52</v>
      </c>
      <c r="K489" s="50" t="n">
        <v>36</v>
      </c>
      <c r="L489" s="50" t="n">
        <v>5</v>
      </c>
      <c r="M489" s="50" t="n">
        <v>52</v>
      </c>
      <c r="N489" s="50" t="n">
        <v>18</v>
      </c>
      <c r="O489" s="50" t="n">
        <v>1.478</v>
      </c>
      <c r="P489" s="50" t="n">
        <v>27</v>
      </c>
      <c r="Q489" s="50" t="n">
        <v>27</v>
      </c>
      <c r="R489" s="50" t="n">
        <v>9</v>
      </c>
      <c r="S489" s="50" t="n">
        <v>3</v>
      </c>
      <c r="T489" s="50" t="n">
        <v>0</v>
      </c>
      <c r="U489" s="50" t="n">
        <v>1</v>
      </c>
      <c r="V489" s="50" t="n">
        <v>0</v>
      </c>
      <c r="W489" s="50" t="n">
        <v>0</v>
      </c>
      <c r="X489" s="50" t="n">
        <v>0</v>
      </c>
      <c r="Y489" s="50" t="n">
        <v>5</v>
      </c>
      <c r="Z489" s="50" t="n">
        <v>10.25</v>
      </c>
      <c r="AA489" s="50" t="n">
        <v>27</v>
      </c>
      <c r="AB489" s="50" t="n">
        <v>8.973</v>
      </c>
      <c r="AC489" s="50" t="n">
        <v>22</v>
      </c>
      <c r="AD489" s="50" t="n">
        <v>2</v>
      </c>
      <c r="AE489" s="50" t="n">
        <v>6</v>
      </c>
      <c r="AF489" s="50" t="n">
        <v>22</v>
      </c>
      <c r="AG489" s="50" t="n">
        <v>1870.7</v>
      </c>
      <c r="AH489" s="50" t="n">
        <v>8</v>
      </c>
      <c r="AI489" s="50" t="n">
        <v>50</v>
      </c>
      <c r="AJ489" s="50" t="n">
        <v>3686.9</v>
      </c>
      <c r="AK489" s="50" t="n">
        <v>18</v>
      </c>
    </row>
    <row r="490" customFormat="false" ht="15" hidden="false" customHeight="false" outlineLevel="0" collapsed="false">
      <c r="A490" s="50" t="s">
        <v>961</v>
      </c>
      <c r="B490" s="50" t="s">
        <v>116</v>
      </c>
      <c r="C490" s="50" t="s">
        <v>248</v>
      </c>
      <c r="D490" s="50" t="n">
        <v>681987</v>
      </c>
      <c r="E490" s="50" t="n">
        <v>6</v>
      </c>
      <c r="F490" s="50" t="s">
        <v>55</v>
      </c>
      <c r="G490" s="50" t="n">
        <v>98</v>
      </c>
      <c r="H490" s="50" t="n">
        <v>43</v>
      </c>
      <c r="I490" s="50" t="n">
        <v>13</v>
      </c>
      <c r="J490" s="50" t="n">
        <v>47</v>
      </c>
      <c r="K490" s="50" t="n">
        <v>34</v>
      </c>
      <c r="L490" s="50" t="n">
        <v>8</v>
      </c>
      <c r="M490" s="50" t="n">
        <v>51</v>
      </c>
      <c r="N490" s="50" t="n">
        <v>9</v>
      </c>
      <c r="O490" s="50" t="n">
        <v>1.64</v>
      </c>
      <c r="P490" s="50" t="n">
        <v>25</v>
      </c>
      <c r="Q490" s="50" t="n">
        <v>20</v>
      </c>
      <c r="R490" s="50" t="n">
        <v>4</v>
      </c>
      <c r="S490" s="50" t="n">
        <v>2</v>
      </c>
      <c r="T490" s="50" t="n">
        <v>0</v>
      </c>
      <c r="U490" s="50" t="n">
        <v>1</v>
      </c>
      <c r="V490" s="50" t="n">
        <v>4</v>
      </c>
      <c r="W490" s="50" t="n">
        <v>1</v>
      </c>
      <c r="X490" s="50" t="n">
        <v>0</v>
      </c>
      <c r="Y490" s="50" t="n">
        <v>5</v>
      </c>
      <c r="Z490" s="50" t="n">
        <v>8.9</v>
      </c>
      <c r="AA490" s="50" t="n">
        <v>25</v>
      </c>
      <c r="AB490" s="50" t="n">
        <v>9.091</v>
      </c>
      <c r="AC490" s="50" t="n">
        <v>15</v>
      </c>
      <c r="AD490" s="50" t="n">
        <v>2</v>
      </c>
      <c r="AE490" s="50" t="n">
        <v>6</v>
      </c>
      <c r="AF490" s="50" t="n">
        <v>15</v>
      </c>
      <c r="AG490" s="50" t="n">
        <v>1392.5</v>
      </c>
      <c r="AH490" s="50" t="n">
        <v>8</v>
      </c>
      <c r="AI490" s="50" t="n">
        <v>38</v>
      </c>
      <c r="AJ490" s="50" t="n">
        <v>2828.6</v>
      </c>
      <c r="AK490" s="50" t="n">
        <v>14</v>
      </c>
    </row>
    <row r="491" customFormat="false" ht="15" hidden="false" customHeight="false" outlineLevel="0" collapsed="false">
      <c r="A491" s="50" t="s">
        <v>961</v>
      </c>
      <c r="B491" s="50" t="s">
        <v>116</v>
      </c>
      <c r="C491" s="50" t="s">
        <v>248</v>
      </c>
      <c r="D491" s="50" t="n">
        <v>681987</v>
      </c>
      <c r="E491" s="50" t="n">
        <v>7</v>
      </c>
      <c r="F491" s="50" t="s">
        <v>56</v>
      </c>
      <c r="G491" s="50" t="n">
        <v>66</v>
      </c>
      <c r="H491" s="50" t="n">
        <v>34</v>
      </c>
      <c r="I491" s="50" t="n">
        <v>13</v>
      </c>
      <c r="J491" s="50" t="n">
        <v>28</v>
      </c>
      <c r="K491" s="50" t="n">
        <v>18</v>
      </c>
      <c r="L491" s="50" t="n">
        <v>7</v>
      </c>
      <c r="M491" s="50" t="n">
        <v>38</v>
      </c>
      <c r="N491" s="50" t="n">
        <v>16</v>
      </c>
      <c r="O491" s="50" t="n">
        <v>-2.378</v>
      </c>
      <c r="P491" s="50" t="n">
        <v>14</v>
      </c>
      <c r="Q491" s="50" t="n">
        <v>12</v>
      </c>
      <c r="R491" s="50" t="n">
        <v>0</v>
      </c>
      <c r="S491" s="50" t="n">
        <v>0</v>
      </c>
      <c r="T491" s="50" t="n">
        <v>0</v>
      </c>
      <c r="U491" s="50" t="n">
        <v>0</v>
      </c>
      <c r="V491" s="50" t="n">
        <v>1</v>
      </c>
      <c r="W491" s="50" t="n">
        <v>1</v>
      </c>
      <c r="X491" s="50" t="n">
        <v>0</v>
      </c>
      <c r="Y491" s="50" t="n">
        <v>7</v>
      </c>
      <c r="Z491" s="50" t="n">
        <v>1.4</v>
      </c>
      <c r="AA491" s="50" t="n">
        <v>14</v>
      </c>
      <c r="AB491" s="50" t="n">
        <v>2.246</v>
      </c>
      <c r="AC491" s="50" t="n">
        <v>5</v>
      </c>
      <c r="AD491" s="50" t="n">
        <v>0</v>
      </c>
      <c r="AE491" s="50" t="n">
        <v>1</v>
      </c>
      <c r="AF491" s="50" t="n">
        <v>5</v>
      </c>
      <c r="AG491" s="50" t="n">
        <v>375.3</v>
      </c>
      <c r="AH491" s="50" t="n">
        <v>1</v>
      </c>
      <c r="AI491" s="50" t="n">
        <v>30</v>
      </c>
      <c r="AJ491" s="50" t="n">
        <v>2168.5</v>
      </c>
      <c r="AK491" s="50" t="n">
        <v>8</v>
      </c>
    </row>
    <row r="492" customFormat="false" ht="15" hidden="false" customHeight="false" outlineLevel="0" collapsed="false">
      <c r="A492" s="50" t="s">
        <v>961</v>
      </c>
      <c r="B492" s="50" t="s">
        <v>116</v>
      </c>
      <c r="C492" s="50" t="s">
        <v>248</v>
      </c>
      <c r="D492" s="50" t="n">
        <v>681987</v>
      </c>
      <c r="E492" s="50" t="n">
        <v>9</v>
      </c>
      <c r="F492" s="50" t="s">
        <v>58</v>
      </c>
      <c r="G492" s="50" t="n">
        <v>97</v>
      </c>
      <c r="H492" s="50" t="n">
        <v>49</v>
      </c>
      <c r="I492" s="50" t="n">
        <v>13</v>
      </c>
      <c r="J492" s="50" t="n">
        <v>45</v>
      </c>
      <c r="K492" s="50" t="n">
        <v>33</v>
      </c>
      <c r="L492" s="50" t="n">
        <v>5</v>
      </c>
      <c r="M492" s="50" t="n">
        <v>52</v>
      </c>
      <c r="N492" s="50" t="n">
        <v>16</v>
      </c>
      <c r="O492" s="50" t="n">
        <v>-1.049</v>
      </c>
      <c r="P492" s="50" t="n">
        <v>21</v>
      </c>
      <c r="Q492" s="50" t="n">
        <v>18</v>
      </c>
      <c r="R492" s="50" t="n">
        <v>4</v>
      </c>
      <c r="S492" s="50" t="n">
        <v>0</v>
      </c>
      <c r="T492" s="50" t="n">
        <v>0</v>
      </c>
      <c r="U492" s="50" t="n">
        <v>0</v>
      </c>
      <c r="V492" s="50" t="n">
        <v>3</v>
      </c>
      <c r="W492" s="50" t="n">
        <v>0</v>
      </c>
      <c r="X492" s="50" t="n">
        <v>0</v>
      </c>
      <c r="Y492" s="50" t="n">
        <v>4</v>
      </c>
      <c r="Z492" s="50" t="n">
        <v>5.7</v>
      </c>
      <c r="AA492" s="50" t="n">
        <v>21</v>
      </c>
      <c r="AB492" s="50" t="n">
        <v>6.03</v>
      </c>
      <c r="AC492" s="50" t="n">
        <v>14</v>
      </c>
      <c r="AD492" s="50" t="n">
        <v>0</v>
      </c>
      <c r="AE492" s="50" t="n">
        <v>4</v>
      </c>
      <c r="AF492" s="50" t="n">
        <v>14</v>
      </c>
      <c r="AG492" s="50" t="n">
        <v>1189</v>
      </c>
      <c r="AH492" s="50" t="n">
        <v>5</v>
      </c>
      <c r="AI492" s="50" t="n">
        <v>41</v>
      </c>
      <c r="AJ492" s="50" t="n">
        <v>2942.9</v>
      </c>
      <c r="AK492" s="50" t="n">
        <v>3</v>
      </c>
    </row>
    <row r="493" customFormat="false" ht="15" hidden="false" customHeight="false" outlineLevel="0" collapsed="false">
      <c r="A493" s="50" t="s">
        <v>962</v>
      </c>
      <c r="B493" s="50" t="s">
        <v>116</v>
      </c>
      <c r="C493" s="50" t="s">
        <v>298</v>
      </c>
      <c r="D493" s="50" t="n">
        <v>691907</v>
      </c>
      <c r="E493" s="50" t="n">
        <v>6</v>
      </c>
      <c r="F493" s="50" t="s">
        <v>55</v>
      </c>
      <c r="G493" s="50" t="n">
        <v>54</v>
      </c>
      <c r="H493" s="50" t="n">
        <v>28</v>
      </c>
      <c r="I493" s="50" t="n">
        <v>8</v>
      </c>
      <c r="J493" s="50" t="n">
        <v>30</v>
      </c>
      <c r="K493" s="50" t="n">
        <v>22</v>
      </c>
      <c r="L493" s="50" t="n">
        <v>5</v>
      </c>
      <c r="M493" s="50" t="n">
        <v>24</v>
      </c>
      <c r="N493" s="50" t="n">
        <v>6</v>
      </c>
      <c r="O493" s="50" t="n">
        <v>-2.391</v>
      </c>
      <c r="P493" s="50" t="n">
        <v>17</v>
      </c>
      <c r="Q493" s="50" t="n">
        <v>15</v>
      </c>
      <c r="R493" s="50" t="n">
        <v>2</v>
      </c>
      <c r="S493" s="50" t="n">
        <v>1</v>
      </c>
      <c r="T493" s="50" t="n">
        <v>0</v>
      </c>
      <c r="U493" s="50" t="n">
        <v>0</v>
      </c>
      <c r="V493" s="50" t="n">
        <v>1</v>
      </c>
      <c r="W493" s="50" t="n">
        <v>0</v>
      </c>
      <c r="X493" s="50" t="n">
        <v>1</v>
      </c>
      <c r="Y493" s="50" t="n">
        <v>3</v>
      </c>
      <c r="Z493" s="50" t="n">
        <v>2.85</v>
      </c>
      <c r="AA493" s="50" t="n">
        <v>17</v>
      </c>
      <c r="AB493" s="50" t="n">
        <v>5.145</v>
      </c>
      <c r="AC493" s="50" t="n">
        <v>13</v>
      </c>
      <c r="AD493" s="50" t="n">
        <v>1</v>
      </c>
      <c r="AE493" s="50" t="n">
        <v>3</v>
      </c>
      <c r="AF493" s="50" t="n">
        <v>13</v>
      </c>
      <c r="AG493" s="50" t="n">
        <v>1113.7</v>
      </c>
      <c r="AH493" s="50" t="n">
        <v>5</v>
      </c>
      <c r="AI493" s="50" t="n">
        <v>24</v>
      </c>
      <c r="AJ493" s="50" t="n">
        <v>1588.3</v>
      </c>
      <c r="AK493" s="50" t="n">
        <v>0</v>
      </c>
    </row>
    <row r="494" customFormat="false" ht="15" hidden="false" customHeight="false" outlineLevel="0" collapsed="false">
      <c r="A494" s="50" t="s">
        <v>962</v>
      </c>
      <c r="B494" s="50" t="s">
        <v>116</v>
      </c>
      <c r="C494" s="50" t="s">
        <v>298</v>
      </c>
      <c r="D494" s="50" t="n">
        <v>691907</v>
      </c>
      <c r="E494" s="50" t="n">
        <v>7</v>
      </c>
      <c r="F494" s="50" t="s">
        <v>56</v>
      </c>
      <c r="G494" s="50" t="n">
        <v>111</v>
      </c>
      <c r="H494" s="50" t="n">
        <v>52</v>
      </c>
      <c r="I494" s="50" t="n">
        <v>19</v>
      </c>
      <c r="J494" s="50" t="n">
        <v>53</v>
      </c>
      <c r="K494" s="50" t="n">
        <v>34</v>
      </c>
      <c r="L494" s="50" t="n">
        <v>7</v>
      </c>
      <c r="M494" s="50" t="n">
        <v>58</v>
      </c>
      <c r="N494" s="50" t="n">
        <v>18</v>
      </c>
      <c r="O494" s="50" t="n">
        <v>-0.256</v>
      </c>
      <c r="P494" s="50" t="n">
        <v>27</v>
      </c>
      <c r="Q494" s="50" t="n">
        <v>24</v>
      </c>
      <c r="R494" s="50" t="n">
        <v>8</v>
      </c>
      <c r="S494" s="50" t="n">
        <v>0</v>
      </c>
      <c r="T494" s="50" t="n">
        <v>0</v>
      </c>
      <c r="U494" s="50" t="n">
        <v>0</v>
      </c>
      <c r="V494" s="50" t="n">
        <v>3</v>
      </c>
      <c r="W494" s="50" t="n">
        <v>0</v>
      </c>
      <c r="X494" s="50" t="n">
        <v>0</v>
      </c>
      <c r="Y494" s="50" t="n">
        <v>11</v>
      </c>
      <c r="Z494" s="50" t="n">
        <v>9.3</v>
      </c>
      <c r="AA494" s="50" t="n">
        <v>27</v>
      </c>
      <c r="AB494" s="50" t="n">
        <v>8.178</v>
      </c>
      <c r="AC494" s="50" t="n">
        <v>13</v>
      </c>
      <c r="AD494" s="50" t="n">
        <v>1</v>
      </c>
      <c r="AE494" s="50" t="n">
        <v>3</v>
      </c>
      <c r="AF494" s="50" t="n">
        <v>13</v>
      </c>
      <c r="AG494" s="50" t="n">
        <v>964.5</v>
      </c>
      <c r="AH494" s="50" t="n">
        <v>7</v>
      </c>
      <c r="AI494" s="50" t="n">
        <v>45</v>
      </c>
      <c r="AJ494" s="50" t="n">
        <v>2971.6</v>
      </c>
      <c r="AK494" s="50" t="n">
        <v>0</v>
      </c>
    </row>
    <row r="495" customFormat="false" ht="15" hidden="false" customHeight="false" outlineLevel="0" collapsed="false">
      <c r="A495" s="50" t="s">
        <v>963</v>
      </c>
      <c r="B495" s="50" t="s">
        <v>116</v>
      </c>
      <c r="C495" s="50" t="s">
        <v>269</v>
      </c>
      <c r="D495" s="50" t="n">
        <v>668670</v>
      </c>
      <c r="E495" s="50" t="n">
        <v>8</v>
      </c>
      <c r="F495" s="50" t="s">
        <v>57</v>
      </c>
      <c r="G495" s="50" t="n">
        <v>44</v>
      </c>
      <c r="H495" s="50" t="n">
        <v>15</v>
      </c>
      <c r="I495" s="50" t="n">
        <v>4</v>
      </c>
      <c r="J495" s="50" t="n">
        <v>19</v>
      </c>
      <c r="K495" s="50" t="n">
        <v>12</v>
      </c>
      <c r="L495" s="50" t="n">
        <v>4</v>
      </c>
      <c r="M495" s="50" t="n">
        <v>25</v>
      </c>
      <c r="N495" s="50" t="n">
        <v>3</v>
      </c>
      <c r="O495" s="50" t="n">
        <v>1.611</v>
      </c>
      <c r="P495" s="50" t="n">
        <v>9</v>
      </c>
      <c r="Q495" s="50" t="n">
        <v>6</v>
      </c>
      <c r="R495" s="50" t="n">
        <v>3</v>
      </c>
      <c r="S495" s="50" t="n">
        <v>2</v>
      </c>
      <c r="T495" s="50" t="n">
        <v>0</v>
      </c>
      <c r="U495" s="50" t="n">
        <v>0</v>
      </c>
      <c r="V495" s="50" t="n">
        <v>2</v>
      </c>
      <c r="W495" s="50" t="n">
        <v>0</v>
      </c>
      <c r="X495" s="50" t="n">
        <v>1</v>
      </c>
      <c r="Y495" s="50" t="n">
        <v>2</v>
      </c>
      <c r="Z495" s="50" t="n">
        <v>4.8</v>
      </c>
      <c r="AA495" s="50" t="n">
        <v>9</v>
      </c>
      <c r="AB495" s="50" t="n">
        <v>3.144</v>
      </c>
      <c r="AC495" s="50" t="n">
        <v>5</v>
      </c>
      <c r="AD495" s="50" t="n">
        <v>1</v>
      </c>
      <c r="AE495" s="50" t="n">
        <v>1</v>
      </c>
      <c r="AF495" s="50" t="n">
        <v>5</v>
      </c>
      <c r="AG495" s="50" t="n">
        <v>468.9</v>
      </c>
      <c r="AH495" s="50" t="n">
        <v>3</v>
      </c>
      <c r="AI495" s="50" t="n">
        <v>13</v>
      </c>
      <c r="AJ495" s="50" t="n">
        <v>913.9</v>
      </c>
      <c r="AK495" s="50" t="n">
        <v>0</v>
      </c>
    </row>
    <row r="496" customFormat="false" ht="15" hidden="false" customHeight="false" outlineLevel="0" collapsed="false">
      <c r="A496" s="50" t="s">
        <v>964</v>
      </c>
      <c r="B496" s="50" t="s">
        <v>116</v>
      </c>
      <c r="C496" s="50" t="s">
        <v>164</v>
      </c>
      <c r="D496" s="50" t="n">
        <v>695391</v>
      </c>
      <c r="E496" s="50" t="n">
        <v>7</v>
      </c>
      <c r="F496" s="50" t="s">
        <v>56</v>
      </c>
      <c r="G496" s="50" t="n">
        <v>16</v>
      </c>
      <c r="H496" s="50" t="n">
        <v>8</v>
      </c>
      <c r="I496" s="50" t="n">
        <v>2</v>
      </c>
      <c r="J496" s="50" t="n">
        <v>5</v>
      </c>
      <c r="K496" s="50" t="n">
        <v>3</v>
      </c>
      <c r="L496" s="50" t="n">
        <v>1</v>
      </c>
      <c r="M496" s="50" t="n">
        <v>11</v>
      </c>
      <c r="N496" s="50" t="n">
        <v>5</v>
      </c>
      <c r="O496" s="50" t="n">
        <v>-0.407</v>
      </c>
      <c r="P496" s="50" t="n">
        <v>3</v>
      </c>
      <c r="Q496" s="50" t="n">
        <v>2</v>
      </c>
      <c r="R496" s="50" t="n">
        <v>0</v>
      </c>
      <c r="S496" s="50" t="n">
        <v>0</v>
      </c>
      <c r="T496" s="50" t="n">
        <v>0</v>
      </c>
      <c r="U496" s="50" t="n">
        <v>0</v>
      </c>
      <c r="V496" s="50" t="n">
        <v>0</v>
      </c>
      <c r="W496" s="50" t="n">
        <v>1</v>
      </c>
      <c r="X496" s="50" t="n">
        <v>0</v>
      </c>
      <c r="Y496" s="50" t="n">
        <v>0</v>
      </c>
      <c r="Z496" s="50" t="n">
        <v>0.7</v>
      </c>
      <c r="AA496" s="50" t="n">
        <v>3</v>
      </c>
      <c r="AB496" s="50" t="n">
        <v>1.106</v>
      </c>
      <c r="AC496" s="50" t="n">
        <v>2</v>
      </c>
      <c r="AD496" s="50" t="n">
        <v>0</v>
      </c>
      <c r="AE496" s="50" t="n">
        <v>1</v>
      </c>
      <c r="AF496" s="50" t="n">
        <v>2</v>
      </c>
      <c r="AG496" s="50" t="n">
        <v>174</v>
      </c>
      <c r="AH496" s="50" t="n">
        <v>0</v>
      </c>
      <c r="AI496" s="50" t="n">
        <v>5</v>
      </c>
      <c r="AJ496" s="50" t="n">
        <v>370</v>
      </c>
      <c r="AK496" s="50" t="n">
        <v>3</v>
      </c>
    </row>
    <row r="497" customFormat="false" ht="15" hidden="false" customHeight="false" outlineLevel="0" collapsed="false">
      <c r="A497" s="50" t="s">
        <v>965</v>
      </c>
      <c r="B497" s="50" t="s">
        <v>116</v>
      </c>
      <c r="C497" s="50" t="s">
        <v>302</v>
      </c>
      <c r="D497" s="50" t="n">
        <v>678554</v>
      </c>
      <c r="E497" s="50" t="n">
        <v>7</v>
      </c>
      <c r="F497" s="50" t="s">
        <v>56</v>
      </c>
      <c r="G497" s="50" t="n">
        <v>8</v>
      </c>
      <c r="H497" s="50" t="n">
        <v>2</v>
      </c>
      <c r="I497" s="50" t="n">
        <v>2</v>
      </c>
      <c r="J497" s="50" t="n">
        <v>3</v>
      </c>
      <c r="K497" s="50" t="n">
        <v>1</v>
      </c>
      <c r="L497" s="50" t="n">
        <v>1</v>
      </c>
      <c r="M497" s="50" t="n">
        <v>5</v>
      </c>
      <c r="N497" s="50" t="n">
        <v>1</v>
      </c>
      <c r="O497" s="50" t="n">
        <v>0.205</v>
      </c>
      <c r="P497" s="50" t="n">
        <v>2</v>
      </c>
      <c r="Q497" s="50" t="n">
        <v>1</v>
      </c>
      <c r="R497" s="50" t="n">
        <v>0</v>
      </c>
      <c r="S497" s="50" t="n">
        <v>0</v>
      </c>
      <c r="T497" s="50" t="n">
        <v>0</v>
      </c>
      <c r="U497" s="50" t="n">
        <v>0</v>
      </c>
      <c r="V497" s="50" t="n">
        <v>0</v>
      </c>
      <c r="W497" s="50" t="n">
        <v>1</v>
      </c>
      <c r="X497" s="50" t="n">
        <v>0</v>
      </c>
      <c r="Y497" s="50" t="n">
        <v>1</v>
      </c>
      <c r="Z497" s="50" t="n">
        <v>0.7</v>
      </c>
      <c r="AA497" s="50" t="n">
        <v>2</v>
      </c>
      <c r="AB497" s="50" t="n">
        <v>0.729</v>
      </c>
      <c r="AC497" s="50" t="n">
        <v>0</v>
      </c>
      <c r="AD497" s="50" t="n">
        <v>0</v>
      </c>
      <c r="AE497" s="50" t="n">
        <v>0</v>
      </c>
      <c r="AF497" s="50" t="n">
        <v>0</v>
      </c>
      <c r="AG497" s="50" t="n">
        <v>0</v>
      </c>
      <c r="AH497" s="50" t="n">
        <v>0</v>
      </c>
      <c r="AI497" s="50" t="n">
        <v>1</v>
      </c>
      <c r="AJ497" s="50" t="n">
        <v>75.9</v>
      </c>
      <c r="AK497" s="50" t="n">
        <v>1</v>
      </c>
    </row>
    <row r="498" customFormat="false" ht="15" hidden="false" customHeight="false" outlineLevel="0" collapsed="false">
      <c r="A498" s="50" t="s">
        <v>966</v>
      </c>
      <c r="B498" s="50" t="s">
        <v>118</v>
      </c>
      <c r="C498" s="50" t="s">
        <v>249</v>
      </c>
      <c r="D498" s="50" t="n">
        <v>691718</v>
      </c>
      <c r="E498" s="50" t="n">
        <v>4</v>
      </c>
      <c r="F498" s="50" t="s">
        <v>53</v>
      </c>
      <c r="G498" s="50" t="n">
        <v>481</v>
      </c>
      <c r="H498" s="50" t="n">
        <v>274</v>
      </c>
      <c r="I498" s="50" t="n">
        <v>76</v>
      </c>
      <c r="J498" s="50" t="n">
        <v>217</v>
      </c>
      <c r="K498" s="50" t="n">
        <v>155</v>
      </c>
      <c r="L498" s="50" t="n">
        <v>25</v>
      </c>
      <c r="M498" s="50" t="n">
        <v>260</v>
      </c>
      <c r="N498" s="50" t="n">
        <v>119</v>
      </c>
      <c r="O498" s="50" t="n">
        <v>-3.892</v>
      </c>
      <c r="P498" s="50" t="n">
        <v>128</v>
      </c>
      <c r="Q498" s="50" t="n">
        <v>116</v>
      </c>
      <c r="R498" s="50" t="n">
        <v>28</v>
      </c>
      <c r="S498" s="50" t="n">
        <v>3</v>
      </c>
      <c r="T498" s="50" t="n">
        <v>1</v>
      </c>
      <c r="U498" s="50" t="n">
        <v>3</v>
      </c>
      <c r="V498" s="50" t="n">
        <v>9</v>
      </c>
      <c r="W498" s="50" t="n">
        <v>2</v>
      </c>
      <c r="X498" s="50" t="n">
        <v>0</v>
      </c>
      <c r="Y498" s="50" t="n">
        <v>38</v>
      </c>
      <c r="Z498" s="50" t="n">
        <v>37.25</v>
      </c>
      <c r="AA498" s="50" t="n">
        <v>126</v>
      </c>
      <c r="AB498" s="50" t="n">
        <v>36.094</v>
      </c>
      <c r="AC498" s="50" t="n">
        <v>79</v>
      </c>
      <c r="AD498" s="50" t="n">
        <v>6</v>
      </c>
      <c r="AE498" s="50" t="n">
        <v>37</v>
      </c>
      <c r="AF498" s="50" t="n">
        <v>79</v>
      </c>
      <c r="AG498" s="50" t="n">
        <v>6966.6</v>
      </c>
      <c r="AH498" s="50" t="n">
        <v>19</v>
      </c>
      <c r="AI498" s="50" t="n">
        <v>225</v>
      </c>
      <c r="AJ498" s="50" t="n">
        <v>16667.5</v>
      </c>
      <c r="AK498" s="50" t="n">
        <v>96</v>
      </c>
    </row>
    <row r="499" customFormat="false" ht="15" hidden="false" customHeight="false" outlineLevel="0" collapsed="false">
      <c r="A499" s="50" t="s">
        <v>966</v>
      </c>
      <c r="B499" s="50" t="s">
        <v>118</v>
      </c>
      <c r="C499" s="50" t="s">
        <v>249</v>
      </c>
      <c r="D499" s="50" t="n">
        <v>691718</v>
      </c>
      <c r="E499" s="50" t="n">
        <v>5</v>
      </c>
      <c r="F499" s="50" t="s">
        <v>54</v>
      </c>
      <c r="G499" s="50" t="n">
        <v>471</v>
      </c>
      <c r="H499" s="50" t="n">
        <v>224</v>
      </c>
      <c r="I499" s="50" t="n">
        <v>48</v>
      </c>
      <c r="J499" s="50" t="n">
        <v>220</v>
      </c>
      <c r="K499" s="50" t="n">
        <v>147</v>
      </c>
      <c r="L499" s="50" t="n">
        <v>16</v>
      </c>
      <c r="M499" s="50" t="n">
        <v>251</v>
      </c>
      <c r="N499" s="50" t="n">
        <v>77</v>
      </c>
      <c r="O499" s="50" t="n">
        <v>3.295</v>
      </c>
      <c r="P499" s="50" t="n">
        <v>122</v>
      </c>
      <c r="Q499" s="50" t="n">
        <v>103</v>
      </c>
      <c r="R499" s="50" t="n">
        <v>24</v>
      </c>
      <c r="S499" s="50" t="n">
        <v>5</v>
      </c>
      <c r="T499" s="50" t="n">
        <v>1</v>
      </c>
      <c r="U499" s="50" t="n">
        <v>4</v>
      </c>
      <c r="V499" s="50" t="n">
        <v>13</v>
      </c>
      <c r="W499" s="50" t="n">
        <v>5</v>
      </c>
      <c r="X499" s="50" t="n">
        <v>1</v>
      </c>
      <c r="Y499" s="50" t="n">
        <v>26</v>
      </c>
      <c r="Z499" s="50" t="n">
        <v>41.75</v>
      </c>
      <c r="AA499" s="50" t="n">
        <v>122</v>
      </c>
      <c r="AB499" s="50" t="n">
        <v>49.296</v>
      </c>
      <c r="AC499" s="50" t="n">
        <v>78</v>
      </c>
      <c r="AD499" s="50" t="n">
        <v>10</v>
      </c>
      <c r="AE499" s="50" t="n">
        <v>42</v>
      </c>
      <c r="AF499" s="50" t="n">
        <v>78</v>
      </c>
      <c r="AG499" s="50" t="n">
        <v>7140.5</v>
      </c>
      <c r="AH499" s="50" t="n">
        <v>33</v>
      </c>
      <c r="AI499" s="50" t="n">
        <v>203</v>
      </c>
      <c r="AJ499" s="50" t="n">
        <v>15277.2</v>
      </c>
      <c r="AK499" s="50" t="n">
        <v>113</v>
      </c>
    </row>
    <row r="500" customFormat="false" ht="15" hidden="false" customHeight="false" outlineLevel="0" collapsed="false">
      <c r="A500" s="50" t="s">
        <v>966</v>
      </c>
      <c r="B500" s="50" t="s">
        <v>118</v>
      </c>
      <c r="C500" s="50" t="s">
        <v>249</v>
      </c>
      <c r="D500" s="50" t="n">
        <v>691718</v>
      </c>
      <c r="E500" s="50" t="n">
        <v>6</v>
      </c>
      <c r="F500" s="50" t="s">
        <v>55</v>
      </c>
      <c r="G500" s="50" t="n">
        <v>502</v>
      </c>
      <c r="H500" s="50" t="n">
        <v>237</v>
      </c>
      <c r="I500" s="50" t="n">
        <v>69</v>
      </c>
      <c r="J500" s="50" t="n">
        <v>212</v>
      </c>
      <c r="K500" s="50" t="n">
        <v>141</v>
      </c>
      <c r="L500" s="50" t="n">
        <v>25</v>
      </c>
      <c r="M500" s="50" t="n">
        <v>287</v>
      </c>
      <c r="N500" s="50" t="n">
        <v>96</v>
      </c>
      <c r="O500" s="50" t="n">
        <v>19.121</v>
      </c>
      <c r="P500" s="50" t="n">
        <v>124</v>
      </c>
      <c r="Q500" s="50" t="n">
        <v>105</v>
      </c>
      <c r="R500" s="50" t="n">
        <v>40</v>
      </c>
      <c r="S500" s="50" t="n">
        <v>5</v>
      </c>
      <c r="T500" s="50" t="n">
        <v>2</v>
      </c>
      <c r="U500" s="50" t="n">
        <v>11</v>
      </c>
      <c r="V500" s="50" t="n">
        <v>17</v>
      </c>
      <c r="W500" s="50" t="n">
        <v>1</v>
      </c>
      <c r="X500" s="50" t="n">
        <v>1</v>
      </c>
      <c r="Y500" s="50" t="n">
        <v>33</v>
      </c>
      <c r="Z500" s="50" t="n">
        <v>63.15</v>
      </c>
      <c r="AA500" s="50" t="n">
        <v>123</v>
      </c>
      <c r="AB500" s="50" t="n">
        <v>49.097</v>
      </c>
      <c r="AC500" s="50" t="n">
        <v>73</v>
      </c>
      <c r="AD500" s="50" t="n">
        <v>9</v>
      </c>
      <c r="AE500" s="50" t="n">
        <v>38</v>
      </c>
      <c r="AF500" s="50" t="n">
        <v>73</v>
      </c>
      <c r="AG500" s="50" t="n">
        <v>6429.6</v>
      </c>
      <c r="AH500" s="50" t="n">
        <v>35</v>
      </c>
      <c r="AI500" s="50" t="n">
        <v>205</v>
      </c>
      <c r="AJ500" s="50" t="n">
        <v>15453.3</v>
      </c>
      <c r="AK500" s="50" t="n">
        <v>119</v>
      </c>
    </row>
    <row r="501" customFormat="false" ht="15" hidden="false" customHeight="false" outlineLevel="0" collapsed="false">
      <c r="A501" s="50" t="s">
        <v>966</v>
      </c>
      <c r="B501" s="50" t="s">
        <v>118</v>
      </c>
      <c r="C501" s="50" t="s">
        <v>249</v>
      </c>
      <c r="D501" s="50" t="n">
        <v>691718</v>
      </c>
      <c r="E501" s="50" t="n">
        <v>7</v>
      </c>
      <c r="F501" s="50" t="s">
        <v>56</v>
      </c>
      <c r="G501" s="50" t="n">
        <v>460</v>
      </c>
      <c r="H501" s="50" t="n">
        <v>201</v>
      </c>
      <c r="I501" s="50" t="n">
        <v>48</v>
      </c>
      <c r="J501" s="50" t="n">
        <v>204</v>
      </c>
      <c r="K501" s="50" t="n">
        <v>133</v>
      </c>
      <c r="L501" s="50" t="n">
        <v>20</v>
      </c>
      <c r="M501" s="50" t="n">
        <v>250</v>
      </c>
      <c r="N501" s="50" t="n">
        <v>68</v>
      </c>
      <c r="O501" s="50" t="n">
        <v>9.671</v>
      </c>
      <c r="P501" s="50" t="n">
        <v>110</v>
      </c>
      <c r="Q501" s="50" t="n">
        <v>90</v>
      </c>
      <c r="R501" s="50" t="n">
        <v>25</v>
      </c>
      <c r="S501" s="50" t="n">
        <v>8</v>
      </c>
      <c r="T501" s="50" t="n">
        <v>2</v>
      </c>
      <c r="U501" s="50" t="n">
        <v>6</v>
      </c>
      <c r="V501" s="50" t="n">
        <v>16</v>
      </c>
      <c r="W501" s="50" t="n">
        <v>3</v>
      </c>
      <c r="X501" s="50" t="n">
        <v>1</v>
      </c>
      <c r="Y501" s="50" t="n">
        <v>32</v>
      </c>
      <c r="Z501" s="50" t="n">
        <v>45.2</v>
      </c>
      <c r="AA501" s="50" t="n">
        <v>108</v>
      </c>
      <c r="AB501" s="50" t="n">
        <v>38.989</v>
      </c>
      <c r="AC501" s="50" t="n">
        <v>59</v>
      </c>
      <c r="AD501" s="50" t="n">
        <v>9</v>
      </c>
      <c r="AE501" s="50" t="n">
        <v>25</v>
      </c>
      <c r="AF501" s="50" t="n">
        <v>59</v>
      </c>
      <c r="AG501" s="50" t="n">
        <v>5177.2</v>
      </c>
      <c r="AH501" s="50" t="n">
        <v>27</v>
      </c>
      <c r="AI501" s="50" t="n">
        <v>170</v>
      </c>
      <c r="AJ501" s="50" t="n">
        <v>12768</v>
      </c>
      <c r="AK501" s="50" t="n">
        <v>92</v>
      </c>
    </row>
    <row r="502" customFormat="false" ht="15" hidden="false" customHeight="false" outlineLevel="0" collapsed="false">
      <c r="A502" s="50" t="s">
        <v>966</v>
      </c>
      <c r="B502" s="50" t="s">
        <v>118</v>
      </c>
      <c r="C502" s="50" t="s">
        <v>249</v>
      </c>
      <c r="D502" s="50" t="n">
        <v>691718</v>
      </c>
      <c r="E502" s="50" t="n">
        <v>8</v>
      </c>
      <c r="F502" s="50" t="s">
        <v>57</v>
      </c>
      <c r="G502" s="50" t="n">
        <v>556</v>
      </c>
      <c r="H502" s="50" t="n">
        <v>273</v>
      </c>
      <c r="I502" s="50" t="n">
        <v>55</v>
      </c>
      <c r="J502" s="50" t="n">
        <v>256</v>
      </c>
      <c r="K502" s="50" t="n">
        <v>176</v>
      </c>
      <c r="L502" s="50" t="n">
        <v>19</v>
      </c>
      <c r="M502" s="50" t="n">
        <v>292</v>
      </c>
      <c r="N502" s="50" t="n">
        <v>97</v>
      </c>
      <c r="O502" s="50" t="n">
        <v>13.769</v>
      </c>
      <c r="P502" s="50" t="n">
        <v>134</v>
      </c>
      <c r="Q502" s="50" t="n">
        <v>118</v>
      </c>
      <c r="R502" s="50" t="n">
        <v>33</v>
      </c>
      <c r="S502" s="50" t="n">
        <v>6</v>
      </c>
      <c r="T502" s="50" t="n">
        <v>1</v>
      </c>
      <c r="U502" s="50" t="n">
        <v>14</v>
      </c>
      <c r="V502" s="50" t="n">
        <v>16</v>
      </c>
      <c r="W502" s="50" t="n">
        <v>0</v>
      </c>
      <c r="X502" s="50" t="n">
        <v>0</v>
      </c>
      <c r="Y502" s="50" t="n">
        <v>32</v>
      </c>
      <c r="Z502" s="50" t="n">
        <v>57.7</v>
      </c>
      <c r="AA502" s="50" t="n">
        <v>131</v>
      </c>
      <c r="AB502" s="50" t="n">
        <v>51.87</v>
      </c>
      <c r="AC502" s="50" t="n">
        <v>86</v>
      </c>
      <c r="AD502" s="50" t="n">
        <v>15</v>
      </c>
      <c r="AE502" s="50" t="n">
        <v>41</v>
      </c>
      <c r="AF502" s="50" t="n">
        <v>85</v>
      </c>
      <c r="AG502" s="50" t="n">
        <v>7670.6</v>
      </c>
      <c r="AH502" s="50" t="n">
        <v>38</v>
      </c>
      <c r="AI502" s="50" t="n">
        <v>252</v>
      </c>
      <c r="AJ502" s="50" t="n">
        <v>18896.6</v>
      </c>
      <c r="AK502" s="50" t="n">
        <v>129</v>
      </c>
    </row>
    <row r="503" customFormat="false" ht="15" hidden="false" customHeight="false" outlineLevel="0" collapsed="false">
      <c r="A503" s="50" t="s">
        <v>966</v>
      </c>
      <c r="B503" s="50" t="s">
        <v>118</v>
      </c>
      <c r="C503" s="50" t="s">
        <v>249</v>
      </c>
      <c r="D503" s="50" t="n">
        <v>691718</v>
      </c>
      <c r="E503" s="50" t="n">
        <v>9</v>
      </c>
      <c r="F503" s="50" t="s">
        <v>58</v>
      </c>
      <c r="G503" s="50" t="n">
        <v>452</v>
      </c>
      <c r="H503" s="50" t="n">
        <v>241</v>
      </c>
      <c r="I503" s="50" t="n">
        <v>55</v>
      </c>
      <c r="J503" s="50" t="n">
        <v>223</v>
      </c>
      <c r="K503" s="50" t="n">
        <v>162</v>
      </c>
      <c r="L503" s="50" t="n">
        <v>28</v>
      </c>
      <c r="M503" s="50" t="n">
        <v>225</v>
      </c>
      <c r="N503" s="50" t="n">
        <v>79</v>
      </c>
      <c r="O503" s="50" t="n">
        <v>9.366</v>
      </c>
      <c r="P503" s="50" t="n">
        <v>108</v>
      </c>
      <c r="Q503" s="50" t="n">
        <v>94</v>
      </c>
      <c r="R503" s="50" t="n">
        <v>25</v>
      </c>
      <c r="S503" s="50" t="n">
        <v>4</v>
      </c>
      <c r="T503" s="50" t="n">
        <v>1</v>
      </c>
      <c r="U503" s="50" t="n">
        <v>7</v>
      </c>
      <c r="V503" s="50" t="n">
        <v>12</v>
      </c>
      <c r="W503" s="50" t="n">
        <v>1</v>
      </c>
      <c r="X503" s="50" t="n">
        <v>1</v>
      </c>
      <c r="Y503" s="50" t="n">
        <v>26</v>
      </c>
      <c r="Z503" s="50" t="n">
        <v>40.7</v>
      </c>
      <c r="AA503" s="50" t="n">
        <v>107</v>
      </c>
      <c r="AB503" s="50" t="n">
        <v>42.815</v>
      </c>
      <c r="AC503" s="50" t="n">
        <v>69</v>
      </c>
      <c r="AD503" s="50" t="n">
        <v>10</v>
      </c>
      <c r="AE503" s="50" t="n">
        <v>33</v>
      </c>
      <c r="AF503" s="50" t="n">
        <v>69</v>
      </c>
      <c r="AG503" s="50" t="n">
        <v>6407.2</v>
      </c>
      <c r="AH503" s="50" t="n">
        <v>24</v>
      </c>
      <c r="AI503" s="50" t="n">
        <v>222</v>
      </c>
      <c r="AJ503" s="50" t="n">
        <v>16817.8</v>
      </c>
      <c r="AK503" s="50" t="n">
        <v>142</v>
      </c>
    </row>
    <row r="504" customFormat="false" ht="15" hidden="false" customHeight="false" outlineLevel="0" collapsed="false">
      <c r="A504" s="50" t="s">
        <v>967</v>
      </c>
      <c r="B504" s="50" t="s">
        <v>118</v>
      </c>
      <c r="C504" s="50" t="s">
        <v>250</v>
      </c>
      <c r="D504" s="50" t="n">
        <v>683737</v>
      </c>
      <c r="E504" s="50" t="n">
        <v>4</v>
      </c>
      <c r="F504" s="50" t="s">
        <v>53</v>
      </c>
      <c r="G504" s="50" t="n">
        <v>491</v>
      </c>
      <c r="H504" s="50" t="n">
        <v>218</v>
      </c>
      <c r="I504" s="50" t="n">
        <v>52</v>
      </c>
      <c r="J504" s="50" t="n">
        <v>225</v>
      </c>
      <c r="K504" s="50" t="n">
        <v>142</v>
      </c>
      <c r="L504" s="50" t="n">
        <v>21</v>
      </c>
      <c r="M504" s="50" t="n">
        <v>266</v>
      </c>
      <c r="N504" s="50" t="n">
        <v>76</v>
      </c>
      <c r="O504" s="50" t="n">
        <v>-3.371</v>
      </c>
      <c r="P504" s="50" t="n">
        <v>132</v>
      </c>
      <c r="Q504" s="50" t="n">
        <v>114</v>
      </c>
      <c r="R504" s="50" t="n">
        <v>22</v>
      </c>
      <c r="S504" s="50" t="n">
        <v>4</v>
      </c>
      <c r="T504" s="50" t="n">
        <v>0</v>
      </c>
      <c r="U504" s="50" t="n">
        <v>2</v>
      </c>
      <c r="V504" s="50" t="n">
        <v>15</v>
      </c>
      <c r="W504" s="50" t="n">
        <v>2</v>
      </c>
      <c r="X504" s="50" t="n">
        <v>1</v>
      </c>
      <c r="Y504" s="50" t="n">
        <v>30</v>
      </c>
      <c r="Z504" s="50" t="n">
        <v>35.3</v>
      </c>
      <c r="AA504" s="50" t="n">
        <v>132</v>
      </c>
      <c r="AB504" s="50" t="n">
        <v>37.391</v>
      </c>
      <c r="AC504" s="50" t="n">
        <v>85</v>
      </c>
      <c r="AD504" s="50" t="n">
        <v>7</v>
      </c>
      <c r="AE504" s="50" t="n">
        <v>28</v>
      </c>
      <c r="AF504" s="50" t="n">
        <v>85</v>
      </c>
      <c r="AG504" s="50" t="n">
        <v>7240.5</v>
      </c>
      <c r="AH504" s="50" t="n">
        <v>27</v>
      </c>
      <c r="AI504" s="50" t="n">
        <v>188</v>
      </c>
      <c r="AJ504" s="50" t="n">
        <v>12785.4</v>
      </c>
      <c r="AK504" s="50" t="n">
        <v>7</v>
      </c>
    </row>
    <row r="505" customFormat="false" ht="15" hidden="false" customHeight="false" outlineLevel="0" collapsed="false">
      <c r="A505" s="50" t="s">
        <v>967</v>
      </c>
      <c r="B505" s="50" t="s">
        <v>118</v>
      </c>
      <c r="C505" s="50" t="s">
        <v>250</v>
      </c>
      <c r="D505" s="50" t="n">
        <v>683737</v>
      </c>
      <c r="E505" s="50" t="n">
        <v>5</v>
      </c>
      <c r="F505" s="50" t="s">
        <v>54</v>
      </c>
      <c r="G505" s="50" t="n">
        <v>549</v>
      </c>
      <c r="H505" s="50" t="n">
        <v>212</v>
      </c>
      <c r="I505" s="50" t="n">
        <v>49</v>
      </c>
      <c r="J505" s="50" t="n">
        <v>250</v>
      </c>
      <c r="K505" s="50" t="n">
        <v>151</v>
      </c>
      <c r="L505" s="50" t="n">
        <v>18</v>
      </c>
      <c r="M505" s="50" t="n">
        <v>295</v>
      </c>
      <c r="N505" s="50" t="n">
        <v>61</v>
      </c>
      <c r="O505" s="50" t="n">
        <v>11.404</v>
      </c>
      <c r="P505" s="50" t="n">
        <v>130</v>
      </c>
      <c r="Q505" s="50" t="n">
        <v>100</v>
      </c>
      <c r="R505" s="50" t="n">
        <v>30</v>
      </c>
      <c r="S505" s="50" t="n">
        <v>7</v>
      </c>
      <c r="T505" s="50" t="n">
        <v>1</v>
      </c>
      <c r="U505" s="50" t="n">
        <v>4</v>
      </c>
      <c r="V505" s="50" t="n">
        <v>25</v>
      </c>
      <c r="W505" s="50" t="n">
        <v>3</v>
      </c>
      <c r="X505" s="50" t="n">
        <v>2</v>
      </c>
      <c r="Y505" s="50" t="n">
        <v>27</v>
      </c>
      <c r="Z505" s="50" t="n">
        <v>53.45</v>
      </c>
      <c r="AA505" s="50" t="n">
        <v>129</v>
      </c>
      <c r="AB505" s="50" t="n">
        <v>54.269</v>
      </c>
      <c r="AC505" s="50" t="n">
        <v>75</v>
      </c>
      <c r="AD505" s="50" t="n">
        <v>12</v>
      </c>
      <c r="AE505" s="50" t="n">
        <v>40</v>
      </c>
      <c r="AF505" s="50" t="n">
        <v>75</v>
      </c>
      <c r="AG505" s="50" t="n">
        <v>6924.5</v>
      </c>
      <c r="AH505" s="50" t="n">
        <v>30</v>
      </c>
      <c r="AI505" s="50" t="n">
        <v>192</v>
      </c>
      <c r="AJ505" s="50" t="n">
        <v>13127.8</v>
      </c>
      <c r="AK505" s="50" t="n">
        <v>9</v>
      </c>
    </row>
    <row r="506" customFormat="false" ht="15" hidden="false" customHeight="false" outlineLevel="0" collapsed="false">
      <c r="A506" s="50" t="s">
        <v>967</v>
      </c>
      <c r="B506" s="50" t="s">
        <v>118</v>
      </c>
      <c r="C506" s="50" t="s">
        <v>250</v>
      </c>
      <c r="D506" s="50" t="n">
        <v>683737</v>
      </c>
      <c r="E506" s="50" t="n">
        <v>6</v>
      </c>
      <c r="F506" s="50" t="s">
        <v>55</v>
      </c>
      <c r="G506" s="50" t="n">
        <v>488</v>
      </c>
      <c r="H506" s="50" t="n">
        <v>195</v>
      </c>
      <c r="I506" s="50" t="n">
        <v>50</v>
      </c>
      <c r="J506" s="50" t="n">
        <v>221</v>
      </c>
      <c r="K506" s="50" t="n">
        <v>138</v>
      </c>
      <c r="L506" s="50" t="n">
        <v>22</v>
      </c>
      <c r="M506" s="50" t="n">
        <v>267</v>
      </c>
      <c r="N506" s="50" t="n">
        <v>57</v>
      </c>
      <c r="O506" s="50" t="n">
        <v>2.203</v>
      </c>
      <c r="P506" s="50" t="n">
        <v>118</v>
      </c>
      <c r="Q506" s="50" t="n">
        <v>95</v>
      </c>
      <c r="R506" s="50" t="n">
        <v>20</v>
      </c>
      <c r="S506" s="50" t="n">
        <v>3</v>
      </c>
      <c r="T506" s="50" t="n">
        <v>1</v>
      </c>
      <c r="U506" s="50" t="n">
        <v>4</v>
      </c>
      <c r="V506" s="50" t="n">
        <v>20</v>
      </c>
      <c r="W506" s="50" t="n">
        <v>3</v>
      </c>
      <c r="X506" s="50" t="n">
        <v>0</v>
      </c>
      <c r="Y506" s="50" t="n">
        <v>29</v>
      </c>
      <c r="Z506" s="50" t="n">
        <v>40.25</v>
      </c>
      <c r="AA506" s="50" t="n">
        <v>118</v>
      </c>
      <c r="AB506" s="50" t="n">
        <v>40.496</v>
      </c>
      <c r="AC506" s="50" t="n">
        <v>66</v>
      </c>
      <c r="AD506" s="50" t="n">
        <v>6</v>
      </c>
      <c r="AE506" s="50" t="n">
        <v>26</v>
      </c>
      <c r="AF506" s="50" t="n">
        <v>66</v>
      </c>
      <c r="AG506" s="50" t="n">
        <v>5780.6</v>
      </c>
      <c r="AH506" s="50" t="n">
        <v>24</v>
      </c>
      <c r="AI506" s="50" t="n">
        <v>166</v>
      </c>
      <c r="AJ506" s="50" t="n">
        <v>11445.5</v>
      </c>
      <c r="AK506" s="50" t="n">
        <v>9</v>
      </c>
    </row>
    <row r="507" customFormat="false" ht="15" hidden="false" customHeight="false" outlineLevel="0" collapsed="false">
      <c r="A507" s="50" t="s">
        <v>967</v>
      </c>
      <c r="B507" s="50" t="s">
        <v>118</v>
      </c>
      <c r="C507" s="50" t="s">
        <v>250</v>
      </c>
      <c r="D507" s="50" t="n">
        <v>683737</v>
      </c>
      <c r="E507" s="50" t="n">
        <v>7</v>
      </c>
      <c r="F507" s="50" t="s">
        <v>56</v>
      </c>
      <c r="G507" s="50" t="n">
        <v>436</v>
      </c>
      <c r="H507" s="50" t="n">
        <v>225</v>
      </c>
      <c r="I507" s="50" t="n">
        <v>51</v>
      </c>
      <c r="J507" s="50" t="n">
        <v>217</v>
      </c>
      <c r="K507" s="50" t="n">
        <v>156</v>
      </c>
      <c r="L507" s="50" t="n">
        <v>21</v>
      </c>
      <c r="M507" s="50" t="n">
        <v>217</v>
      </c>
      <c r="N507" s="50" t="n">
        <v>69</v>
      </c>
      <c r="O507" s="50" t="n">
        <v>0.364</v>
      </c>
      <c r="P507" s="50" t="n">
        <v>112</v>
      </c>
      <c r="Q507" s="50" t="n">
        <v>103</v>
      </c>
      <c r="R507" s="50" t="n">
        <v>27</v>
      </c>
      <c r="S507" s="50" t="n">
        <v>4</v>
      </c>
      <c r="T507" s="50" t="n">
        <v>0</v>
      </c>
      <c r="U507" s="50" t="n">
        <v>3</v>
      </c>
      <c r="V507" s="50" t="n">
        <v>6</v>
      </c>
      <c r="W507" s="50" t="n">
        <v>2</v>
      </c>
      <c r="X507" s="50" t="n">
        <v>1</v>
      </c>
      <c r="Y507" s="50" t="n">
        <v>26</v>
      </c>
      <c r="Z507" s="50" t="n">
        <v>34.6</v>
      </c>
      <c r="AA507" s="50" t="n">
        <v>112</v>
      </c>
      <c r="AB507" s="50" t="n">
        <v>32.835</v>
      </c>
      <c r="AC507" s="50" t="n">
        <v>78</v>
      </c>
      <c r="AD507" s="50" t="n">
        <v>4</v>
      </c>
      <c r="AE507" s="50" t="n">
        <v>29</v>
      </c>
      <c r="AF507" s="50" t="n">
        <v>78</v>
      </c>
      <c r="AG507" s="50" t="n">
        <v>6893.2</v>
      </c>
      <c r="AH507" s="50" t="n">
        <v>30</v>
      </c>
      <c r="AI507" s="50" t="n">
        <v>203</v>
      </c>
      <c r="AJ507" s="50" t="n">
        <v>13912.9</v>
      </c>
      <c r="AK507" s="50" t="n">
        <v>11</v>
      </c>
    </row>
    <row r="508" customFormat="false" ht="15" hidden="false" customHeight="false" outlineLevel="0" collapsed="false">
      <c r="A508" s="50" t="s">
        <v>967</v>
      </c>
      <c r="B508" s="50" t="s">
        <v>118</v>
      </c>
      <c r="C508" s="50" t="s">
        <v>250</v>
      </c>
      <c r="D508" s="50" t="n">
        <v>683737</v>
      </c>
      <c r="E508" s="50" t="n">
        <v>8</v>
      </c>
      <c r="F508" s="50" t="s">
        <v>57</v>
      </c>
      <c r="G508" s="50" t="n">
        <v>458</v>
      </c>
      <c r="H508" s="50" t="n">
        <v>206</v>
      </c>
      <c r="I508" s="50" t="n">
        <v>54</v>
      </c>
      <c r="J508" s="50" t="n">
        <v>219</v>
      </c>
      <c r="K508" s="50" t="n">
        <v>146</v>
      </c>
      <c r="L508" s="50" t="n">
        <v>21</v>
      </c>
      <c r="M508" s="50" t="n">
        <v>239</v>
      </c>
      <c r="N508" s="50" t="n">
        <v>60</v>
      </c>
      <c r="O508" s="50" t="n">
        <v>1.192</v>
      </c>
      <c r="P508" s="50" t="n">
        <v>121</v>
      </c>
      <c r="Q508" s="50" t="n">
        <v>107</v>
      </c>
      <c r="R508" s="50" t="n">
        <v>25</v>
      </c>
      <c r="S508" s="50" t="n">
        <v>6</v>
      </c>
      <c r="T508" s="50" t="n">
        <v>0</v>
      </c>
      <c r="U508" s="50" t="n">
        <v>4</v>
      </c>
      <c r="V508" s="50" t="n">
        <v>12</v>
      </c>
      <c r="W508" s="50" t="n">
        <v>2</v>
      </c>
      <c r="X508" s="50" t="n">
        <v>0</v>
      </c>
      <c r="Y508" s="50" t="n">
        <v>29</v>
      </c>
      <c r="Z508" s="50" t="n">
        <v>38.8</v>
      </c>
      <c r="AA508" s="50" t="n">
        <v>121</v>
      </c>
      <c r="AB508" s="50" t="n">
        <v>36.892</v>
      </c>
      <c r="AC508" s="50" t="n">
        <v>78</v>
      </c>
      <c r="AD508" s="50" t="n">
        <v>6</v>
      </c>
      <c r="AE508" s="50" t="n">
        <v>29</v>
      </c>
      <c r="AF508" s="50" t="n">
        <v>78</v>
      </c>
      <c r="AG508" s="50" t="n">
        <v>6859.9</v>
      </c>
      <c r="AH508" s="50" t="n">
        <v>31</v>
      </c>
      <c r="AI508" s="50" t="n">
        <v>189</v>
      </c>
      <c r="AJ508" s="50" t="n">
        <v>13135.3</v>
      </c>
      <c r="AK508" s="50" t="n">
        <v>16</v>
      </c>
    </row>
    <row r="509" customFormat="false" ht="15" hidden="false" customHeight="false" outlineLevel="0" collapsed="false">
      <c r="A509" s="50" t="s">
        <v>967</v>
      </c>
      <c r="B509" s="50" t="s">
        <v>118</v>
      </c>
      <c r="C509" s="50" t="s">
        <v>250</v>
      </c>
      <c r="D509" s="50" t="n">
        <v>683737</v>
      </c>
      <c r="E509" s="50" t="n">
        <v>9</v>
      </c>
      <c r="F509" s="50" t="s">
        <v>58</v>
      </c>
      <c r="G509" s="50" t="n">
        <v>402</v>
      </c>
      <c r="H509" s="50" t="n">
        <v>175</v>
      </c>
      <c r="I509" s="50" t="n">
        <v>38</v>
      </c>
      <c r="J509" s="50" t="n">
        <v>205</v>
      </c>
      <c r="K509" s="50" t="n">
        <v>129</v>
      </c>
      <c r="L509" s="50" t="n">
        <v>19</v>
      </c>
      <c r="M509" s="50" t="n">
        <v>191</v>
      </c>
      <c r="N509" s="50" t="n">
        <v>46</v>
      </c>
      <c r="O509" s="50" t="n">
        <v>3.906</v>
      </c>
      <c r="P509" s="50" t="n">
        <v>97</v>
      </c>
      <c r="Q509" s="50" t="n">
        <v>81</v>
      </c>
      <c r="R509" s="50" t="n">
        <v>21</v>
      </c>
      <c r="S509" s="50" t="n">
        <v>3</v>
      </c>
      <c r="T509" s="50" t="n">
        <v>0</v>
      </c>
      <c r="U509" s="50" t="n">
        <v>3</v>
      </c>
      <c r="V509" s="50" t="n">
        <v>14</v>
      </c>
      <c r="W509" s="50" t="n">
        <v>1</v>
      </c>
      <c r="X509" s="50" t="n">
        <v>1</v>
      </c>
      <c r="Y509" s="50" t="n">
        <v>24</v>
      </c>
      <c r="Z509" s="50" t="n">
        <v>32.35</v>
      </c>
      <c r="AA509" s="50" t="n">
        <v>93</v>
      </c>
      <c r="AB509" s="50" t="n">
        <v>31.558</v>
      </c>
      <c r="AC509" s="50" t="n">
        <v>58</v>
      </c>
      <c r="AD509" s="50" t="n">
        <v>5</v>
      </c>
      <c r="AE509" s="50" t="n">
        <v>23</v>
      </c>
      <c r="AF509" s="50" t="n">
        <v>57</v>
      </c>
      <c r="AG509" s="50" t="n">
        <v>5075.8</v>
      </c>
      <c r="AH509" s="50" t="n">
        <v>19</v>
      </c>
      <c r="AI509" s="50" t="n">
        <v>152</v>
      </c>
      <c r="AJ509" s="50" t="n">
        <v>10465.9</v>
      </c>
      <c r="AK509" s="50" t="n">
        <v>9</v>
      </c>
    </row>
    <row r="510" customFormat="false" ht="15" hidden="false" customHeight="false" outlineLevel="0" collapsed="false">
      <c r="A510" s="50" t="s">
        <v>968</v>
      </c>
      <c r="B510" s="50" t="s">
        <v>118</v>
      </c>
      <c r="C510" s="50" t="s">
        <v>251</v>
      </c>
      <c r="D510" s="50" t="n">
        <v>608324</v>
      </c>
      <c r="E510" s="50" t="n">
        <v>4</v>
      </c>
      <c r="F510" s="50" t="s">
        <v>53</v>
      </c>
      <c r="G510" s="50" t="n">
        <v>582</v>
      </c>
      <c r="H510" s="50" t="n">
        <v>220</v>
      </c>
      <c r="I510" s="50" t="n">
        <v>36</v>
      </c>
      <c r="J510" s="50" t="n">
        <v>308</v>
      </c>
      <c r="K510" s="50" t="n">
        <v>173</v>
      </c>
      <c r="L510" s="50" t="n">
        <v>22</v>
      </c>
      <c r="M510" s="50" t="n">
        <v>270</v>
      </c>
      <c r="N510" s="50" t="n">
        <v>47</v>
      </c>
      <c r="O510" s="50" t="n">
        <v>0.955</v>
      </c>
      <c r="P510" s="50" t="n">
        <v>143</v>
      </c>
      <c r="Q510" s="50" t="n">
        <v>124</v>
      </c>
      <c r="R510" s="50" t="n">
        <v>32</v>
      </c>
      <c r="S510" s="50" t="n">
        <v>3</v>
      </c>
      <c r="T510" s="50" t="n">
        <v>1</v>
      </c>
      <c r="U510" s="50" t="n">
        <v>3</v>
      </c>
      <c r="V510" s="50" t="n">
        <v>17</v>
      </c>
      <c r="W510" s="50" t="n">
        <v>1</v>
      </c>
      <c r="X510" s="50" t="n">
        <v>1</v>
      </c>
      <c r="Y510" s="50" t="n">
        <v>21</v>
      </c>
      <c r="Z510" s="50" t="n">
        <v>44.85</v>
      </c>
      <c r="AA510" s="50" t="n">
        <v>141</v>
      </c>
      <c r="AB510" s="50" t="n">
        <v>46.93</v>
      </c>
      <c r="AC510" s="50" t="n">
        <v>104</v>
      </c>
      <c r="AD510" s="50" t="n">
        <v>8</v>
      </c>
      <c r="AE510" s="50" t="n">
        <v>47</v>
      </c>
      <c r="AF510" s="50" t="n">
        <v>103</v>
      </c>
      <c r="AG510" s="50" t="n">
        <v>9307.8</v>
      </c>
      <c r="AH510" s="50" t="n">
        <v>29</v>
      </c>
      <c r="AI510" s="50" t="n">
        <v>195</v>
      </c>
      <c r="AJ510" s="50" t="n">
        <v>13683.3</v>
      </c>
      <c r="AK510" s="50" t="n">
        <v>11</v>
      </c>
    </row>
    <row r="511" customFormat="false" ht="15" hidden="false" customHeight="false" outlineLevel="0" collapsed="false">
      <c r="A511" s="50" t="s">
        <v>968</v>
      </c>
      <c r="B511" s="50" t="s">
        <v>118</v>
      </c>
      <c r="C511" s="50" t="s">
        <v>251</v>
      </c>
      <c r="D511" s="50" t="n">
        <v>608324</v>
      </c>
      <c r="E511" s="50" t="n">
        <v>5</v>
      </c>
      <c r="F511" s="50" t="s">
        <v>54</v>
      </c>
      <c r="G511" s="50" t="n">
        <v>489</v>
      </c>
      <c r="H511" s="50" t="n">
        <v>202</v>
      </c>
      <c r="I511" s="50" t="n">
        <v>38</v>
      </c>
      <c r="J511" s="50" t="n">
        <v>246</v>
      </c>
      <c r="K511" s="50" t="n">
        <v>141</v>
      </c>
      <c r="L511" s="50" t="n">
        <v>14</v>
      </c>
      <c r="M511" s="50" t="n">
        <v>239</v>
      </c>
      <c r="N511" s="50" t="n">
        <v>61</v>
      </c>
      <c r="O511" s="50" t="n">
        <v>-1.39</v>
      </c>
      <c r="P511" s="50" t="n">
        <v>127</v>
      </c>
      <c r="Q511" s="50" t="n">
        <v>115</v>
      </c>
      <c r="R511" s="50" t="n">
        <v>30</v>
      </c>
      <c r="S511" s="50" t="n">
        <v>5</v>
      </c>
      <c r="T511" s="50" t="n">
        <v>0</v>
      </c>
      <c r="U511" s="50" t="n">
        <v>2</v>
      </c>
      <c r="V511" s="50" t="n">
        <v>9</v>
      </c>
      <c r="W511" s="50" t="n">
        <v>3</v>
      </c>
      <c r="X511" s="50" t="n">
        <v>0</v>
      </c>
      <c r="Y511" s="50" t="n">
        <v>25</v>
      </c>
      <c r="Z511" s="50" t="n">
        <v>38.65</v>
      </c>
      <c r="AA511" s="50" t="n">
        <v>126</v>
      </c>
      <c r="AB511" s="50" t="n">
        <v>39.746</v>
      </c>
      <c r="AC511" s="50" t="n">
        <v>90</v>
      </c>
      <c r="AD511" s="50" t="n">
        <v>3</v>
      </c>
      <c r="AE511" s="50" t="n">
        <v>34</v>
      </c>
      <c r="AF511" s="50" t="n">
        <v>90</v>
      </c>
      <c r="AG511" s="50" t="n">
        <v>7787.1</v>
      </c>
      <c r="AH511" s="50" t="n">
        <v>37</v>
      </c>
      <c r="AI511" s="50" t="n">
        <v>175</v>
      </c>
      <c r="AJ511" s="50" t="n">
        <v>12148</v>
      </c>
      <c r="AK511" s="50" t="n">
        <v>3</v>
      </c>
    </row>
    <row r="512" customFormat="false" ht="15" hidden="false" customHeight="false" outlineLevel="0" collapsed="false">
      <c r="A512" s="50" t="s">
        <v>968</v>
      </c>
      <c r="B512" s="50" t="s">
        <v>118</v>
      </c>
      <c r="C512" s="50" t="s">
        <v>251</v>
      </c>
      <c r="D512" s="50" t="n">
        <v>608324</v>
      </c>
      <c r="E512" s="50" t="n">
        <v>6</v>
      </c>
      <c r="F512" s="50" t="s">
        <v>55</v>
      </c>
      <c r="G512" s="50" t="n">
        <v>465</v>
      </c>
      <c r="H512" s="50" t="n">
        <v>200</v>
      </c>
      <c r="I512" s="50" t="n">
        <v>27</v>
      </c>
      <c r="J512" s="50" t="n">
        <v>217</v>
      </c>
      <c r="K512" s="50" t="n">
        <v>145</v>
      </c>
      <c r="L512" s="50" t="n">
        <v>13</v>
      </c>
      <c r="M512" s="50" t="n">
        <v>247</v>
      </c>
      <c r="N512" s="50" t="n">
        <v>55</v>
      </c>
      <c r="O512" s="50" t="n">
        <v>-2.38</v>
      </c>
      <c r="P512" s="50" t="n">
        <v>115</v>
      </c>
      <c r="Q512" s="50" t="n">
        <v>90</v>
      </c>
      <c r="R512" s="50" t="n">
        <v>18</v>
      </c>
      <c r="S512" s="50" t="n">
        <v>3</v>
      </c>
      <c r="T512" s="50" t="n">
        <v>0</v>
      </c>
      <c r="U512" s="50" t="n">
        <v>2</v>
      </c>
      <c r="V512" s="50" t="n">
        <v>19</v>
      </c>
      <c r="W512" s="50" t="n">
        <v>3</v>
      </c>
      <c r="X512" s="50" t="n">
        <v>3</v>
      </c>
      <c r="Y512" s="50" t="n">
        <v>15</v>
      </c>
      <c r="Z512" s="50" t="n">
        <v>34.85</v>
      </c>
      <c r="AA512" s="50" t="n">
        <v>115</v>
      </c>
      <c r="AB512" s="50" t="n">
        <v>34.86</v>
      </c>
      <c r="AC512" s="50" t="n">
        <v>78</v>
      </c>
      <c r="AD512" s="50" t="n">
        <v>2</v>
      </c>
      <c r="AE512" s="50" t="n">
        <v>21</v>
      </c>
      <c r="AF512" s="50" t="n">
        <v>78</v>
      </c>
      <c r="AG512" s="50" t="n">
        <v>6687.7</v>
      </c>
      <c r="AH512" s="50" t="n">
        <v>26</v>
      </c>
      <c r="AI512" s="50" t="n">
        <v>180</v>
      </c>
      <c r="AJ512" s="50" t="n">
        <v>12622.1</v>
      </c>
      <c r="AK512" s="50" t="n">
        <v>7</v>
      </c>
    </row>
    <row r="513" customFormat="false" ht="15" hidden="false" customHeight="false" outlineLevel="0" collapsed="false">
      <c r="A513" s="50" t="s">
        <v>968</v>
      </c>
      <c r="B513" s="50" t="s">
        <v>118</v>
      </c>
      <c r="C513" s="50" t="s">
        <v>251</v>
      </c>
      <c r="D513" s="50" t="n">
        <v>608324</v>
      </c>
      <c r="E513" s="50" t="n">
        <v>7</v>
      </c>
      <c r="F513" s="50" t="s">
        <v>56</v>
      </c>
      <c r="G513" s="50" t="n">
        <v>435</v>
      </c>
      <c r="H513" s="50" t="n">
        <v>180</v>
      </c>
      <c r="I513" s="50" t="n">
        <v>21</v>
      </c>
      <c r="J513" s="50" t="n">
        <v>211</v>
      </c>
      <c r="K513" s="50" t="n">
        <v>128</v>
      </c>
      <c r="L513" s="50" t="n">
        <v>9</v>
      </c>
      <c r="M513" s="50" t="n">
        <v>224</v>
      </c>
      <c r="N513" s="50" t="n">
        <v>52</v>
      </c>
      <c r="O513" s="50" t="n">
        <v>2.44</v>
      </c>
      <c r="P513" s="50" t="n">
        <v>106</v>
      </c>
      <c r="Q513" s="50" t="n">
        <v>95</v>
      </c>
      <c r="R513" s="50" t="n">
        <v>25</v>
      </c>
      <c r="S513" s="50" t="n">
        <v>10</v>
      </c>
      <c r="T513" s="50" t="n">
        <v>0</v>
      </c>
      <c r="U513" s="50" t="n">
        <v>4</v>
      </c>
      <c r="V513" s="50" t="n">
        <v>9</v>
      </c>
      <c r="W513" s="50" t="n">
        <v>1</v>
      </c>
      <c r="X513" s="50" t="n">
        <v>1</v>
      </c>
      <c r="Y513" s="50" t="n">
        <v>17</v>
      </c>
      <c r="Z513" s="50" t="n">
        <v>37.4</v>
      </c>
      <c r="AA513" s="50" t="n">
        <v>106</v>
      </c>
      <c r="AB513" s="50" t="n">
        <v>28.731</v>
      </c>
      <c r="AC513" s="50" t="n">
        <v>79</v>
      </c>
      <c r="AD513" s="50" t="n">
        <v>2</v>
      </c>
      <c r="AE513" s="50" t="n">
        <v>25</v>
      </c>
      <c r="AF513" s="50" t="n">
        <v>79</v>
      </c>
      <c r="AG513" s="50" t="n">
        <v>6956.2</v>
      </c>
      <c r="AH513" s="50" t="n">
        <v>22</v>
      </c>
      <c r="AI513" s="50" t="n">
        <v>156</v>
      </c>
      <c r="AJ513" s="50" t="n">
        <v>10812.9</v>
      </c>
      <c r="AK513" s="50" t="n">
        <v>3</v>
      </c>
    </row>
    <row r="514" customFormat="false" ht="15" hidden="false" customHeight="false" outlineLevel="0" collapsed="false">
      <c r="A514" s="50" t="s">
        <v>968</v>
      </c>
      <c r="B514" s="50" t="s">
        <v>118</v>
      </c>
      <c r="C514" s="50" t="s">
        <v>251</v>
      </c>
      <c r="D514" s="50" t="n">
        <v>608324</v>
      </c>
      <c r="E514" s="50" t="n">
        <v>8</v>
      </c>
      <c r="F514" s="50" t="s">
        <v>57</v>
      </c>
      <c r="G514" s="50" t="n">
        <v>495</v>
      </c>
      <c r="H514" s="50" t="n">
        <v>223</v>
      </c>
      <c r="I514" s="50" t="n">
        <v>31</v>
      </c>
      <c r="J514" s="50" t="n">
        <v>241</v>
      </c>
      <c r="K514" s="50" t="n">
        <v>149</v>
      </c>
      <c r="L514" s="50" t="n">
        <v>7</v>
      </c>
      <c r="M514" s="50" t="n">
        <v>254</v>
      </c>
      <c r="N514" s="50" t="n">
        <v>74</v>
      </c>
      <c r="O514" s="50" t="n">
        <v>17.726</v>
      </c>
      <c r="P514" s="50" t="n">
        <v>129</v>
      </c>
      <c r="Q514" s="50" t="n">
        <v>115</v>
      </c>
      <c r="R514" s="50" t="n">
        <v>34</v>
      </c>
      <c r="S514" s="50" t="n">
        <v>6</v>
      </c>
      <c r="T514" s="50" t="n">
        <v>0</v>
      </c>
      <c r="U514" s="50" t="n">
        <v>12</v>
      </c>
      <c r="V514" s="50" t="n">
        <v>12</v>
      </c>
      <c r="W514" s="50" t="n">
        <v>1</v>
      </c>
      <c r="X514" s="50" t="n">
        <v>1</v>
      </c>
      <c r="Y514" s="50" t="n">
        <v>18</v>
      </c>
      <c r="Z514" s="50" t="n">
        <v>55</v>
      </c>
      <c r="AA514" s="50" t="n">
        <v>129</v>
      </c>
      <c r="AB514" s="50" t="n">
        <v>45.382</v>
      </c>
      <c r="AC514" s="50" t="n">
        <v>98</v>
      </c>
      <c r="AD514" s="50" t="n">
        <v>10</v>
      </c>
      <c r="AE514" s="50" t="n">
        <v>42</v>
      </c>
      <c r="AF514" s="50" t="n">
        <v>98</v>
      </c>
      <c r="AG514" s="50" t="n">
        <v>8732.5</v>
      </c>
      <c r="AH514" s="50" t="n">
        <v>41</v>
      </c>
      <c r="AI514" s="50" t="n">
        <v>202</v>
      </c>
      <c r="AJ514" s="50" t="n">
        <v>14103.8</v>
      </c>
      <c r="AK514" s="50" t="n">
        <v>7</v>
      </c>
    </row>
    <row r="515" customFormat="false" ht="15" hidden="false" customHeight="false" outlineLevel="0" collapsed="false">
      <c r="A515" s="50" t="s">
        <v>968</v>
      </c>
      <c r="B515" s="50" t="s">
        <v>118</v>
      </c>
      <c r="C515" s="50" t="s">
        <v>251</v>
      </c>
      <c r="D515" s="50" t="n">
        <v>608324</v>
      </c>
      <c r="E515" s="50" t="n">
        <v>9</v>
      </c>
      <c r="F515" s="50" t="s">
        <v>58</v>
      </c>
      <c r="G515" s="50" t="n">
        <v>315</v>
      </c>
      <c r="H515" s="50" t="n">
        <v>127</v>
      </c>
      <c r="I515" s="50" t="n">
        <v>10</v>
      </c>
      <c r="J515" s="50" t="n">
        <v>152</v>
      </c>
      <c r="K515" s="50" t="n">
        <v>91</v>
      </c>
      <c r="L515" s="50" t="n">
        <v>4</v>
      </c>
      <c r="M515" s="50" t="n">
        <v>163</v>
      </c>
      <c r="N515" s="50" t="n">
        <v>36</v>
      </c>
      <c r="O515" s="50" t="n">
        <v>8.461</v>
      </c>
      <c r="P515" s="50" t="n">
        <v>82</v>
      </c>
      <c r="Q515" s="50" t="n">
        <v>69</v>
      </c>
      <c r="R515" s="50" t="n">
        <v>22</v>
      </c>
      <c r="S515" s="50" t="n">
        <v>6</v>
      </c>
      <c r="T515" s="50" t="n">
        <v>1</v>
      </c>
      <c r="U515" s="50" t="n">
        <v>5</v>
      </c>
      <c r="V515" s="50" t="n">
        <v>10</v>
      </c>
      <c r="W515" s="50" t="n">
        <v>3</v>
      </c>
      <c r="X515" s="50" t="n">
        <v>0</v>
      </c>
      <c r="Y515" s="50" t="n">
        <v>6</v>
      </c>
      <c r="Z515" s="50" t="n">
        <v>37.2</v>
      </c>
      <c r="AA515" s="50" t="n">
        <v>82</v>
      </c>
      <c r="AB515" s="50" t="n">
        <v>32.88</v>
      </c>
      <c r="AC515" s="50" t="n">
        <v>63</v>
      </c>
      <c r="AD515" s="50" t="n">
        <v>8</v>
      </c>
      <c r="AE515" s="50" t="n">
        <v>24</v>
      </c>
      <c r="AF515" s="50" t="n">
        <v>63</v>
      </c>
      <c r="AG515" s="50" t="n">
        <v>5613</v>
      </c>
      <c r="AH515" s="50" t="n">
        <v>25</v>
      </c>
      <c r="AI515" s="50" t="n">
        <v>116</v>
      </c>
      <c r="AJ515" s="50" t="n">
        <v>8094.3</v>
      </c>
      <c r="AK515" s="50" t="n">
        <v>5</v>
      </c>
    </row>
    <row r="516" customFormat="false" ht="15" hidden="false" customHeight="false" outlineLevel="0" collapsed="false">
      <c r="A516" s="50" t="s">
        <v>969</v>
      </c>
      <c r="B516" s="50" t="s">
        <v>118</v>
      </c>
      <c r="C516" s="50" t="s">
        <v>253</v>
      </c>
      <c r="D516" s="50" t="n">
        <v>663538</v>
      </c>
      <c r="E516" s="50" t="n">
        <v>4</v>
      </c>
      <c r="F516" s="50" t="s">
        <v>53</v>
      </c>
      <c r="G516" s="50" t="n">
        <v>532</v>
      </c>
      <c r="H516" s="50" t="n">
        <v>222</v>
      </c>
      <c r="I516" s="50" t="n">
        <v>21</v>
      </c>
      <c r="J516" s="50" t="n">
        <v>245</v>
      </c>
      <c r="K516" s="50" t="n">
        <v>129</v>
      </c>
      <c r="L516" s="50" t="n">
        <v>2</v>
      </c>
      <c r="M516" s="50" t="n">
        <v>287</v>
      </c>
      <c r="N516" s="50" t="n">
        <v>93</v>
      </c>
      <c r="O516" s="50" t="n">
        <v>5.922</v>
      </c>
      <c r="P516" s="50" t="n">
        <v>146</v>
      </c>
      <c r="Q516" s="50" t="n">
        <v>127</v>
      </c>
      <c r="R516" s="50" t="n">
        <v>37</v>
      </c>
      <c r="S516" s="50" t="n">
        <v>8</v>
      </c>
      <c r="T516" s="50" t="n">
        <v>0</v>
      </c>
      <c r="U516" s="50" t="n">
        <v>4</v>
      </c>
      <c r="V516" s="50" t="n">
        <v>13</v>
      </c>
      <c r="W516" s="50" t="n">
        <v>4</v>
      </c>
      <c r="X516" s="50" t="n">
        <v>2</v>
      </c>
      <c r="Y516" s="50" t="n">
        <v>14</v>
      </c>
      <c r="Z516" s="50" t="n">
        <v>50.25</v>
      </c>
      <c r="AA516" s="50" t="n">
        <v>144</v>
      </c>
      <c r="AB516" s="50" t="n">
        <v>49.42</v>
      </c>
      <c r="AC516" s="50" t="n">
        <v>115</v>
      </c>
      <c r="AD516" s="50" t="n">
        <v>3</v>
      </c>
      <c r="AE516" s="50" t="n">
        <v>30</v>
      </c>
      <c r="AF516" s="50" t="n">
        <v>113</v>
      </c>
      <c r="AG516" s="50" t="n">
        <v>9746.9</v>
      </c>
      <c r="AH516" s="50" t="n">
        <v>46</v>
      </c>
      <c r="AI516" s="50" t="n">
        <v>194</v>
      </c>
      <c r="AJ516" s="50" t="n">
        <v>13235.7</v>
      </c>
      <c r="AK516" s="50" t="n">
        <v>4</v>
      </c>
    </row>
    <row r="517" customFormat="false" ht="15" hidden="false" customHeight="false" outlineLevel="0" collapsed="false">
      <c r="A517" s="50" t="s">
        <v>969</v>
      </c>
      <c r="B517" s="50" t="s">
        <v>118</v>
      </c>
      <c r="C517" s="50" t="s">
        <v>253</v>
      </c>
      <c r="D517" s="50" t="n">
        <v>663538</v>
      </c>
      <c r="E517" s="50" t="n">
        <v>5</v>
      </c>
      <c r="F517" s="50" t="s">
        <v>54</v>
      </c>
      <c r="G517" s="50" t="n">
        <v>449</v>
      </c>
      <c r="H517" s="50" t="n">
        <v>196</v>
      </c>
      <c r="I517" s="50" t="n">
        <v>20</v>
      </c>
      <c r="J517" s="50" t="n">
        <v>222</v>
      </c>
      <c r="K517" s="50" t="n">
        <v>130</v>
      </c>
      <c r="L517" s="50" t="n">
        <v>5</v>
      </c>
      <c r="M517" s="50" t="n">
        <v>227</v>
      </c>
      <c r="N517" s="50" t="n">
        <v>66</v>
      </c>
      <c r="O517" s="50" t="n">
        <v>-5.067</v>
      </c>
      <c r="P517" s="50" t="n">
        <v>126</v>
      </c>
      <c r="Q517" s="50" t="n">
        <v>111</v>
      </c>
      <c r="R517" s="50" t="n">
        <v>23</v>
      </c>
      <c r="S517" s="50" t="n">
        <v>5</v>
      </c>
      <c r="T517" s="50" t="n">
        <v>0</v>
      </c>
      <c r="U517" s="50" t="n">
        <v>0</v>
      </c>
      <c r="V517" s="50" t="n">
        <v>14</v>
      </c>
      <c r="W517" s="50" t="n">
        <v>0</v>
      </c>
      <c r="X517" s="50" t="n">
        <v>1</v>
      </c>
      <c r="Y517" s="50" t="n">
        <v>6</v>
      </c>
      <c r="Z517" s="50" t="n">
        <v>32.25</v>
      </c>
      <c r="AA517" s="50" t="n">
        <v>125</v>
      </c>
      <c r="AB517" s="50" t="n">
        <v>41.107</v>
      </c>
      <c r="AC517" s="50" t="n">
        <v>106</v>
      </c>
      <c r="AD517" s="50" t="n">
        <v>0</v>
      </c>
      <c r="AE517" s="50" t="n">
        <v>32</v>
      </c>
      <c r="AF517" s="50" t="n">
        <v>105</v>
      </c>
      <c r="AG517" s="50" t="n">
        <v>8936.3</v>
      </c>
      <c r="AH517" s="50" t="n">
        <v>39</v>
      </c>
      <c r="AI517" s="50" t="n">
        <v>181</v>
      </c>
      <c r="AJ517" s="50" t="n">
        <v>12308.9</v>
      </c>
      <c r="AK517" s="50" t="n">
        <v>3</v>
      </c>
    </row>
    <row r="518" customFormat="false" ht="15" hidden="false" customHeight="false" outlineLevel="0" collapsed="false">
      <c r="A518" s="50" t="s">
        <v>969</v>
      </c>
      <c r="B518" s="50" t="s">
        <v>118</v>
      </c>
      <c r="C518" s="50" t="s">
        <v>253</v>
      </c>
      <c r="D518" s="50" t="n">
        <v>663538</v>
      </c>
      <c r="E518" s="50" t="n">
        <v>6</v>
      </c>
      <c r="F518" s="50" t="s">
        <v>55</v>
      </c>
      <c r="G518" s="50" t="n">
        <v>409</v>
      </c>
      <c r="H518" s="50" t="n">
        <v>191</v>
      </c>
      <c r="I518" s="50" t="n">
        <v>21</v>
      </c>
      <c r="J518" s="50" t="n">
        <v>200</v>
      </c>
      <c r="K518" s="50" t="n">
        <v>131</v>
      </c>
      <c r="L518" s="50" t="n">
        <v>6</v>
      </c>
      <c r="M518" s="50" t="n">
        <v>209</v>
      </c>
      <c r="N518" s="50" t="n">
        <v>60</v>
      </c>
      <c r="O518" s="50" t="n">
        <v>-6.445</v>
      </c>
      <c r="P518" s="50" t="n">
        <v>109</v>
      </c>
      <c r="Q518" s="50" t="n">
        <v>100</v>
      </c>
      <c r="R518" s="50" t="n">
        <v>22</v>
      </c>
      <c r="S518" s="50" t="n">
        <v>8</v>
      </c>
      <c r="T518" s="50" t="n">
        <v>0</v>
      </c>
      <c r="U518" s="50" t="n">
        <v>0</v>
      </c>
      <c r="V518" s="50" t="n">
        <v>7</v>
      </c>
      <c r="W518" s="50" t="n">
        <v>1</v>
      </c>
      <c r="X518" s="50" t="n">
        <v>1</v>
      </c>
      <c r="Y518" s="50" t="n">
        <v>7</v>
      </c>
      <c r="Z518" s="50" t="n">
        <v>28.2</v>
      </c>
      <c r="AA518" s="50" t="n">
        <v>109</v>
      </c>
      <c r="AB518" s="50" t="n">
        <v>31.517</v>
      </c>
      <c r="AC518" s="50" t="n">
        <v>94</v>
      </c>
      <c r="AD518" s="50" t="n">
        <v>0</v>
      </c>
      <c r="AE518" s="50" t="n">
        <v>27</v>
      </c>
      <c r="AF518" s="50" t="n">
        <v>94</v>
      </c>
      <c r="AG518" s="50" t="n">
        <v>8005.4</v>
      </c>
      <c r="AH518" s="50" t="n">
        <v>31</v>
      </c>
      <c r="AI518" s="50" t="n">
        <v>165</v>
      </c>
      <c r="AJ518" s="50" t="n">
        <v>11335.7</v>
      </c>
      <c r="AK518" s="50" t="n">
        <v>1</v>
      </c>
    </row>
    <row r="519" customFormat="false" ht="15" hidden="false" customHeight="false" outlineLevel="0" collapsed="false">
      <c r="A519" s="50" t="s">
        <v>969</v>
      </c>
      <c r="B519" s="50" t="s">
        <v>118</v>
      </c>
      <c r="C519" s="50" t="s">
        <v>253</v>
      </c>
      <c r="D519" s="50" t="n">
        <v>663538</v>
      </c>
      <c r="E519" s="50" t="n">
        <v>7</v>
      </c>
      <c r="F519" s="50" t="s">
        <v>56</v>
      </c>
      <c r="G519" s="50" t="n">
        <v>304</v>
      </c>
      <c r="H519" s="50" t="n">
        <v>168</v>
      </c>
      <c r="I519" s="50" t="n">
        <v>21</v>
      </c>
      <c r="J519" s="50" t="n">
        <v>163</v>
      </c>
      <c r="K519" s="50" t="n">
        <v>114</v>
      </c>
      <c r="L519" s="50" t="n">
        <v>5</v>
      </c>
      <c r="M519" s="50" t="n">
        <v>140</v>
      </c>
      <c r="N519" s="50" t="n">
        <v>54</v>
      </c>
      <c r="O519" s="50" t="n">
        <v>-0.644</v>
      </c>
      <c r="P519" s="50" t="n">
        <v>97</v>
      </c>
      <c r="Q519" s="50" t="n">
        <v>93</v>
      </c>
      <c r="R519" s="50" t="n">
        <v>28</v>
      </c>
      <c r="S519" s="50" t="n">
        <v>2</v>
      </c>
      <c r="T519" s="50" t="n">
        <v>1</v>
      </c>
      <c r="U519" s="50" t="n">
        <v>1</v>
      </c>
      <c r="V519" s="50" t="n">
        <v>3</v>
      </c>
      <c r="W519" s="50" t="n">
        <v>0</v>
      </c>
      <c r="X519" s="50" t="n">
        <v>1</v>
      </c>
      <c r="Y519" s="50" t="n">
        <v>13</v>
      </c>
      <c r="Z519" s="50" t="n">
        <v>29.8</v>
      </c>
      <c r="AA519" s="50" t="n">
        <v>97</v>
      </c>
      <c r="AB519" s="50" t="n">
        <v>32.654</v>
      </c>
      <c r="AC519" s="50" t="n">
        <v>81</v>
      </c>
      <c r="AD519" s="50" t="n">
        <v>0</v>
      </c>
      <c r="AE519" s="50" t="n">
        <v>23</v>
      </c>
      <c r="AF519" s="50" t="n">
        <v>81</v>
      </c>
      <c r="AG519" s="50" t="n">
        <v>7121.5</v>
      </c>
      <c r="AH519" s="50" t="n">
        <v>38</v>
      </c>
      <c r="AI519" s="50" t="n">
        <v>153</v>
      </c>
      <c r="AJ519" s="50" t="n">
        <v>10452.7</v>
      </c>
      <c r="AK519" s="50" t="n">
        <v>3</v>
      </c>
    </row>
    <row r="520" customFormat="false" ht="15" hidden="false" customHeight="false" outlineLevel="0" collapsed="false">
      <c r="A520" s="50" t="s">
        <v>969</v>
      </c>
      <c r="B520" s="50" t="s">
        <v>118</v>
      </c>
      <c r="C520" s="50" t="s">
        <v>253</v>
      </c>
      <c r="D520" s="50" t="n">
        <v>663538</v>
      </c>
      <c r="E520" s="50" t="n">
        <v>8</v>
      </c>
      <c r="F520" s="50" t="s">
        <v>57</v>
      </c>
      <c r="G520" s="50" t="n">
        <v>424</v>
      </c>
      <c r="H520" s="50" t="n">
        <v>214</v>
      </c>
      <c r="I520" s="50" t="n">
        <v>29</v>
      </c>
      <c r="J520" s="50" t="n">
        <v>216</v>
      </c>
      <c r="K520" s="50" t="n">
        <v>136</v>
      </c>
      <c r="L520" s="50" t="n">
        <v>10</v>
      </c>
      <c r="M520" s="50" t="n">
        <v>208</v>
      </c>
      <c r="N520" s="50" t="n">
        <v>78</v>
      </c>
      <c r="O520" s="50" t="n">
        <v>2.276</v>
      </c>
      <c r="P520" s="50" t="n">
        <v>114</v>
      </c>
      <c r="Q520" s="50" t="n">
        <v>105</v>
      </c>
      <c r="R520" s="50" t="n">
        <v>31</v>
      </c>
      <c r="S520" s="50" t="n">
        <v>4</v>
      </c>
      <c r="T520" s="50" t="n">
        <v>0</v>
      </c>
      <c r="U520" s="50" t="n">
        <v>3</v>
      </c>
      <c r="V520" s="50" t="n">
        <v>4</v>
      </c>
      <c r="W520" s="50" t="n">
        <v>2</v>
      </c>
      <c r="X520" s="50" t="n">
        <v>3</v>
      </c>
      <c r="Y520" s="50" t="n">
        <v>12</v>
      </c>
      <c r="Z520" s="50" t="n">
        <v>35.9</v>
      </c>
      <c r="AA520" s="50" t="n">
        <v>113</v>
      </c>
      <c r="AB520" s="50" t="n">
        <v>36.218</v>
      </c>
      <c r="AC520" s="50" t="n">
        <v>96</v>
      </c>
      <c r="AD520" s="50" t="n">
        <v>4</v>
      </c>
      <c r="AE520" s="50" t="n">
        <v>27</v>
      </c>
      <c r="AF520" s="50" t="n">
        <v>95</v>
      </c>
      <c r="AG520" s="50" t="n">
        <v>8122.5</v>
      </c>
      <c r="AH520" s="50" t="n">
        <v>35</v>
      </c>
      <c r="AI520" s="50" t="n">
        <v>185</v>
      </c>
      <c r="AJ520" s="50" t="n">
        <v>12690.9</v>
      </c>
      <c r="AK520" s="50" t="n">
        <v>3</v>
      </c>
    </row>
    <row r="521" customFormat="false" ht="15" hidden="false" customHeight="false" outlineLevel="0" collapsed="false">
      <c r="A521" s="50" t="s">
        <v>969</v>
      </c>
      <c r="B521" s="50" t="s">
        <v>118</v>
      </c>
      <c r="C521" s="50" t="s">
        <v>253</v>
      </c>
      <c r="D521" s="50" t="n">
        <v>663538</v>
      </c>
      <c r="E521" s="50" t="n">
        <v>9</v>
      </c>
      <c r="F521" s="50" t="s">
        <v>58</v>
      </c>
      <c r="G521" s="50" t="n">
        <v>332</v>
      </c>
      <c r="H521" s="50" t="n">
        <v>176</v>
      </c>
      <c r="I521" s="50" t="n">
        <v>17</v>
      </c>
      <c r="J521" s="50" t="n">
        <v>176</v>
      </c>
      <c r="K521" s="50" t="n">
        <v>114</v>
      </c>
      <c r="L521" s="50" t="n">
        <v>5</v>
      </c>
      <c r="M521" s="50" t="n">
        <v>156</v>
      </c>
      <c r="N521" s="50" t="n">
        <v>62</v>
      </c>
      <c r="O521" s="50" t="n">
        <v>-4.866</v>
      </c>
      <c r="P521" s="50" t="n">
        <v>97</v>
      </c>
      <c r="Q521" s="50" t="n">
        <v>92</v>
      </c>
      <c r="R521" s="50" t="n">
        <v>24</v>
      </c>
      <c r="S521" s="50" t="n">
        <v>2</v>
      </c>
      <c r="T521" s="50" t="n">
        <v>0</v>
      </c>
      <c r="U521" s="50" t="n">
        <v>0</v>
      </c>
      <c r="V521" s="50" t="n">
        <v>2</v>
      </c>
      <c r="W521" s="50" t="n">
        <v>3</v>
      </c>
      <c r="X521" s="50" t="n">
        <v>0</v>
      </c>
      <c r="Y521" s="50" t="n">
        <v>6</v>
      </c>
      <c r="Z521" s="50" t="n">
        <v>25.8</v>
      </c>
      <c r="AA521" s="50" t="n">
        <v>97</v>
      </c>
      <c r="AB521" s="50" t="n">
        <v>29.553</v>
      </c>
      <c r="AC521" s="50" t="n">
        <v>86</v>
      </c>
      <c r="AD521" s="50" t="n">
        <v>1</v>
      </c>
      <c r="AE521" s="50" t="n">
        <v>29</v>
      </c>
      <c r="AF521" s="50" t="n">
        <v>86</v>
      </c>
      <c r="AG521" s="50" t="n">
        <v>7347.9</v>
      </c>
      <c r="AH521" s="50" t="n">
        <v>31</v>
      </c>
      <c r="AI521" s="50" t="n">
        <v>151</v>
      </c>
      <c r="AJ521" s="50" t="n">
        <v>10314.8</v>
      </c>
      <c r="AK521" s="50" t="n">
        <v>3</v>
      </c>
    </row>
    <row r="522" customFormat="false" ht="15" hidden="false" customHeight="false" outlineLevel="0" collapsed="false">
      <c r="A522" s="50" t="s">
        <v>970</v>
      </c>
      <c r="B522" s="50" t="s">
        <v>118</v>
      </c>
      <c r="C522" s="50" t="s">
        <v>255</v>
      </c>
      <c r="D522" s="50" t="n">
        <v>664023</v>
      </c>
      <c r="E522" s="50" t="n">
        <v>4</v>
      </c>
      <c r="F522" s="50" t="s">
        <v>53</v>
      </c>
      <c r="G522" s="50" t="n">
        <v>536</v>
      </c>
      <c r="H522" s="50" t="n">
        <v>230</v>
      </c>
      <c r="I522" s="50" t="n">
        <v>73</v>
      </c>
      <c r="J522" s="50" t="n">
        <v>257</v>
      </c>
      <c r="K522" s="50" t="n">
        <v>158</v>
      </c>
      <c r="L522" s="50" t="n">
        <v>34</v>
      </c>
      <c r="M522" s="50" t="n">
        <v>275</v>
      </c>
      <c r="N522" s="50" t="n">
        <v>72</v>
      </c>
      <c r="O522" s="50" t="n">
        <v>3.534</v>
      </c>
      <c r="P522" s="50" t="n">
        <v>134</v>
      </c>
      <c r="Q522" s="50" t="n">
        <v>113</v>
      </c>
      <c r="R522" s="50" t="n">
        <v>26</v>
      </c>
      <c r="S522" s="50" t="n">
        <v>5</v>
      </c>
      <c r="T522" s="50" t="n">
        <v>0</v>
      </c>
      <c r="U522" s="50" t="n">
        <v>7</v>
      </c>
      <c r="V522" s="50" t="n">
        <v>19</v>
      </c>
      <c r="W522" s="50" t="n">
        <v>2</v>
      </c>
      <c r="X522" s="50" t="n">
        <v>0</v>
      </c>
      <c r="Y522" s="50" t="n">
        <v>39</v>
      </c>
      <c r="Z522" s="50" t="n">
        <v>46.85</v>
      </c>
      <c r="AA522" s="50" t="n">
        <v>133</v>
      </c>
      <c r="AB522" s="50" t="n">
        <v>43.475</v>
      </c>
      <c r="AC522" s="50" t="n">
        <v>74</v>
      </c>
      <c r="AD522" s="50" t="n">
        <v>10</v>
      </c>
      <c r="AE522" s="50" t="n">
        <v>28</v>
      </c>
      <c r="AF522" s="50" t="n">
        <v>74</v>
      </c>
      <c r="AG522" s="50" t="n">
        <v>6542.5</v>
      </c>
      <c r="AH522" s="50" t="n">
        <v>21</v>
      </c>
      <c r="AI522" s="50" t="n">
        <v>201</v>
      </c>
      <c r="AJ522" s="50" t="n">
        <v>14490.4</v>
      </c>
      <c r="AK522" s="50" t="n">
        <v>39</v>
      </c>
    </row>
    <row r="523" customFormat="false" ht="15" hidden="false" customHeight="false" outlineLevel="0" collapsed="false">
      <c r="A523" s="50" t="s">
        <v>970</v>
      </c>
      <c r="B523" s="50" t="s">
        <v>118</v>
      </c>
      <c r="C523" s="50" t="s">
        <v>255</v>
      </c>
      <c r="D523" s="50" t="n">
        <v>664023</v>
      </c>
      <c r="E523" s="50" t="n">
        <v>5</v>
      </c>
      <c r="F523" s="50" t="s">
        <v>54</v>
      </c>
      <c r="G523" s="50" t="n">
        <v>498</v>
      </c>
      <c r="H523" s="50" t="n">
        <v>212</v>
      </c>
      <c r="I523" s="50" t="n">
        <v>64</v>
      </c>
      <c r="J523" s="50" t="n">
        <v>235</v>
      </c>
      <c r="K523" s="50" t="n">
        <v>149</v>
      </c>
      <c r="L523" s="50" t="n">
        <v>32</v>
      </c>
      <c r="M523" s="50" t="n">
        <v>254</v>
      </c>
      <c r="N523" s="50" t="n">
        <v>63</v>
      </c>
      <c r="O523" s="50" t="n">
        <v>3.957</v>
      </c>
      <c r="P523" s="50" t="n">
        <v>118</v>
      </c>
      <c r="Q523" s="50" t="n">
        <v>100</v>
      </c>
      <c r="R523" s="50" t="n">
        <v>23</v>
      </c>
      <c r="S523" s="50" t="n">
        <v>5</v>
      </c>
      <c r="T523" s="50" t="n">
        <v>1</v>
      </c>
      <c r="U523" s="50" t="n">
        <v>6</v>
      </c>
      <c r="V523" s="50" t="n">
        <v>18</v>
      </c>
      <c r="W523" s="50" t="n">
        <v>0</v>
      </c>
      <c r="X523" s="50" t="n">
        <v>0</v>
      </c>
      <c r="Y523" s="50" t="n">
        <v>41</v>
      </c>
      <c r="Z523" s="50" t="n">
        <v>40.95</v>
      </c>
      <c r="AA523" s="50" t="n">
        <v>116</v>
      </c>
      <c r="AB523" s="50" t="n">
        <v>41.91</v>
      </c>
      <c r="AC523" s="50" t="n">
        <v>59</v>
      </c>
      <c r="AD523" s="50" t="n">
        <v>11</v>
      </c>
      <c r="AE523" s="50" t="n">
        <v>32</v>
      </c>
      <c r="AF523" s="50" t="n">
        <v>59</v>
      </c>
      <c r="AG523" s="50" t="n">
        <v>5455.5</v>
      </c>
      <c r="AH523" s="50" t="n">
        <v>25</v>
      </c>
      <c r="AI523" s="50" t="n">
        <v>194</v>
      </c>
      <c r="AJ523" s="50" t="n">
        <v>13957.1</v>
      </c>
      <c r="AK523" s="50" t="n">
        <v>39</v>
      </c>
    </row>
    <row r="524" customFormat="false" ht="15" hidden="false" customHeight="false" outlineLevel="0" collapsed="false">
      <c r="A524" s="50" t="s">
        <v>970</v>
      </c>
      <c r="B524" s="50" t="s">
        <v>118</v>
      </c>
      <c r="C524" s="50" t="s">
        <v>255</v>
      </c>
      <c r="D524" s="50" t="n">
        <v>664023</v>
      </c>
      <c r="E524" s="50" t="n">
        <v>6</v>
      </c>
      <c r="F524" s="50" t="s">
        <v>55</v>
      </c>
      <c r="G524" s="50" t="n">
        <v>459</v>
      </c>
      <c r="H524" s="50" t="n">
        <v>217</v>
      </c>
      <c r="I524" s="50" t="n">
        <v>55</v>
      </c>
      <c r="J524" s="50" t="n">
        <v>224</v>
      </c>
      <c r="K524" s="50" t="n">
        <v>162</v>
      </c>
      <c r="L524" s="50" t="n">
        <v>29</v>
      </c>
      <c r="M524" s="50" t="n">
        <v>235</v>
      </c>
      <c r="N524" s="50" t="n">
        <v>55</v>
      </c>
      <c r="O524" s="50" t="n">
        <v>-2.526</v>
      </c>
      <c r="P524" s="50" t="n">
        <v>106</v>
      </c>
      <c r="Q524" s="50" t="n">
        <v>94</v>
      </c>
      <c r="R524" s="50" t="n">
        <v>19</v>
      </c>
      <c r="S524" s="50" t="n">
        <v>5</v>
      </c>
      <c r="T524" s="50" t="n">
        <v>1</v>
      </c>
      <c r="U524" s="50" t="n">
        <v>4</v>
      </c>
      <c r="V524" s="50" t="n">
        <v>9</v>
      </c>
      <c r="W524" s="50" t="n">
        <v>2</v>
      </c>
      <c r="X524" s="50" t="n">
        <v>1</v>
      </c>
      <c r="Y524" s="50" t="n">
        <v>34</v>
      </c>
      <c r="Z524" s="50" t="n">
        <v>31.65</v>
      </c>
      <c r="AA524" s="50" t="n">
        <v>106</v>
      </c>
      <c r="AB524" s="50" t="n">
        <v>29.774</v>
      </c>
      <c r="AC524" s="50" t="n">
        <v>61</v>
      </c>
      <c r="AD524" s="50" t="n">
        <v>6</v>
      </c>
      <c r="AE524" s="50" t="n">
        <v>24</v>
      </c>
      <c r="AF524" s="50" t="n">
        <v>61</v>
      </c>
      <c r="AG524" s="50" t="n">
        <v>5424.3</v>
      </c>
      <c r="AH524" s="50" t="n">
        <v>17</v>
      </c>
      <c r="AI524" s="50" t="n">
        <v>199</v>
      </c>
      <c r="AJ524" s="50" t="n">
        <v>14360.4</v>
      </c>
      <c r="AK524" s="50" t="n">
        <v>41</v>
      </c>
    </row>
    <row r="525" customFormat="false" ht="15" hidden="false" customHeight="false" outlineLevel="0" collapsed="false">
      <c r="A525" s="50" t="s">
        <v>970</v>
      </c>
      <c r="B525" s="50" t="s">
        <v>118</v>
      </c>
      <c r="C525" s="50" t="s">
        <v>255</v>
      </c>
      <c r="D525" s="50" t="n">
        <v>664023</v>
      </c>
      <c r="E525" s="50" t="n">
        <v>7</v>
      </c>
      <c r="F525" s="50" t="s">
        <v>56</v>
      </c>
      <c r="G525" s="50" t="n">
        <v>462</v>
      </c>
      <c r="H525" s="50" t="n">
        <v>197</v>
      </c>
      <c r="I525" s="50" t="n">
        <v>52</v>
      </c>
      <c r="J525" s="50" t="n">
        <v>213</v>
      </c>
      <c r="K525" s="50" t="n">
        <v>138</v>
      </c>
      <c r="L525" s="50" t="n">
        <v>24</v>
      </c>
      <c r="M525" s="50" t="n">
        <v>246</v>
      </c>
      <c r="N525" s="50" t="n">
        <v>57</v>
      </c>
      <c r="O525" s="50" t="n">
        <v>-2.884</v>
      </c>
      <c r="P525" s="50" t="n">
        <v>100</v>
      </c>
      <c r="Q525" s="50" t="n">
        <v>85</v>
      </c>
      <c r="R525" s="50" t="n">
        <v>18</v>
      </c>
      <c r="S525" s="50" t="n">
        <v>6</v>
      </c>
      <c r="T525" s="50" t="n">
        <v>0</v>
      </c>
      <c r="U525" s="50" t="n">
        <v>1</v>
      </c>
      <c r="V525" s="50" t="n">
        <v>13</v>
      </c>
      <c r="W525" s="50" t="n">
        <v>2</v>
      </c>
      <c r="X525" s="50" t="n">
        <v>0</v>
      </c>
      <c r="Y525" s="50" t="n">
        <v>28</v>
      </c>
      <c r="Z525" s="50" t="n">
        <v>29.9</v>
      </c>
      <c r="AA525" s="50" t="n">
        <v>99</v>
      </c>
      <c r="AB525" s="50" t="n">
        <v>28.87</v>
      </c>
      <c r="AC525" s="50" t="n">
        <v>57</v>
      </c>
      <c r="AD525" s="50" t="n">
        <v>3</v>
      </c>
      <c r="AE525" s="50" t="n">
        <v>21</v>
      </c>
      <c r="AF525" s="50" t="n">
        <v>57</v>
      </c>
      <c r="AG525" s="50" t="n">
        <v>5036</v>
      </c>
      <c r="AH525" s="50" t="n">
        <v>20</v>
      </c>
      <c r="AI525" s="50" t="n">
        <v>177</v>
      </c>
      <c r="AJ525" s="50" t="n">
        <v>12741.7</v>
      </c>
      <c r="AK525" s="50" t="n">
        <v>37</v>
      </c>
    </row>
    <row r="526" customFormat="false" ht="15" hidden="false" customHeight="false" outlineLevel="0" collapsed="false">
      <c r="A526" s="50" t="s">
        <v>970</v>
      </c>
      <c r="B526" s="50" t="s">
        <v>118</v>
      </c>
      <c r="C526" s="50" t="s">
        <v>255</v>
      </c>
      <c r="D526" s="50" t="n">
        <v>664023</v>
      </c>
      <c r="E526" s="50" t="n">
        <v>8</v>
      </c>
      <c r="F526" s="50" t="s">
        <v>57</v>
      </c>
      <c r="G526" s="50" t="n">
        <v>436</v>
      </c>
      <c r="H526" s="50" t="n">
        <v>185</v>
      </c>
      <c r="I526" s="50" t="n">
        <v>49</v>
      </c>
      <c r="J526" s="50" t="n">
        <v>208</v>
      </c>
      <c r="K526" s="50" t="n">
        <v>130</v>
      </c>
      <c r="L526" s="50" t="n">
        <v>26</v>
      </c>
      <c r="M526" s="50" t="n">
        <v>227</v>
      </c>
      <c r="N526" s="50" t="n">
        <v>55</v>
      </c>
      <c r="O526" s="50" t="n">
        <v>0.547</v>
      </c>
      <c r="P526" s="50" t="n">
        <v>100</v>
      </c>
      <c r="Q526" s="50" t="n">
        <v>88</v>
      </c>
      <c r="R526" s="50" t="n">
        <v>20</v>
      </c>
      <c r="S526" s="50" t="n">
        <v>3</v>
      </c>
      <c r="T526" s="50" t="n">
        <v>0</v>
      </c>
      <c r="U526" s="50" t="n">
        <v>5</v>
      </c>
      <c r="V526" s="50" t="n">
        <v>10</v>
      </c>
      <c r="W526" s="50" t="n">
        <v>1</v>
      </c>
      <c r="X526" s="50" t="n">
        <v>0</v>
      </c>
      <c r="Y526" s="50" t="n">
        <v>28</v>
      </c>
      <c r="Z526" s="50" t="n">
        <v>32.25</v>
      </c>
      <c r="AA526" s="50" t="n">
        <v>99</v>
      </c>
      <c r="AB526" s="50" t="n">
        <v>28.851</v>
      </c>
      <c r="AC526" s="50" t="n">
        <v>61</v>
      </c>
      <c r="AD526" s="50" t="n">
        <v>5</v>
      </c>
      <c r="AE526" s="50" t="n">
        <v>24</v>
      </c>
      <c r="AF526" s="50" t="n">
        <v>61</v>
      </c>
      <c r="AG526" s="50" t="n">
        <v>5270.9</v>
      </c>
      <c r="AH526" s="50" t="n">
        <v>16</v>
      </c>
      <c r="AI526" s="50" t="n">
        <v>163</v>
      </c>
      <c r="AJ526" s="50" t="n">
        <v>11619.7</v>
      </c>
      <c r="AK526" s="50" t="n">
        <v>23</v>
      </c>
    </row>
    <row r="527" customFormat="false" ht="15" hidden="false" customHeight="false" outlineLevel="0" collapsed="false">
      <c r="A527" s="50" t="s">
        <v>970</v>
      </c>
      <c r="B527" s="50" t="s">
        <v>118</v>
      </c>
      <c r="C527" s="50" t="s">
        <v>255</v>
      </c>
      <c r="D527" s="50" t="n">
        <v>664023</v>
      </c>
      <c r="E527" s="50" t="n">
        <v>9</v>
      </c>
      <c r="F527" s="50" t="s">
        <v>58</v>
      </c>
      <c r="G527" s="50" t="n">
        <v>354</v>
      </c>
      <c r="H527" s="50" t="n">
        <v>149</v>
      </c>
      <c r="I527" s="50" t="n">
        <v>33</v>
      </c>
      <c r="J527" s="50" t="n">
        <v>169</v>
      </c>
      <c r="K527" s="50" t="n">
        <v>112</v>
      </c>
      <c r="L527" s="50" t="n">
        <v>16</v>
      </c>
      <c r="M527" s="50" t="n">
        <v>183</v>
      </c>
      <c r="N527" s="50" t="n">
        <v>37</v>
      </c>
      <c r="O527" s="50" t="n">
        <v>-0.508</v>
      </c>
      <c r="P527" s="50" t="n">
        <v>78</v>
      </c>
      <c r="Q527" s="50" t="n">
        <v>66</v>
      </c>
      <c r="R527" s="50" t="n">
        <v>13</v>
      </c>
      <c r="S527" s="50" t="n">
        <v>4</v>
      </c>
      <c r="T527" s="50" t="n">
        <v>1</v>
      </c>
      <c r="U527" s="50" t="n">
        <v>1</v>
      </c>
      <c r="V527" s="50" t="n">
        <v>12</v>
      </c>
      <c r="W527" s="50" t="n">
        <v>0</v>
      </c>
      <c r="X527" s="50" t="n">
        <v>0</v>
      </c>
      <c r="Y527" s="50" t="n">
        <v>19</v>
      </c>
      <c r="Z527" s="50" t="n">
        <v>22.6</v>
      </c>
      <c r="AA527" s="50" t="n">
        <v>77</v>
      </c>
      <c r="AB527" s="50" t="n">
        <v>24.078</v>
      </c>
      <c r="AC527" s="50" t="n">
        <v>47</v>
      </c>
      <c r="AD527" s="50" t="n">
        <v>5</v>
      </c>
      <c r="AE527" s="50" t="n">
        <v>22</v>
      </c>
      <c r="AF527" s="50" t="n">
        <v>47</v>
      </c>
      <c r="AG527" s="50" t="n">
        <v>4260.4</v>
      </c>
      <c r="AH527" s="50" t="n">
        <v>16</v>
      </c>
      <c r="AI527" s="50" t="n">
        <v>128</v>
      </c>
      <c r="AJ527" s="50" t="n">
        <v>9087.2</v>
      </c>
      <c r="AK527" s="50" t="n">
        <v>17</v>
      </c>
    </row>
    <row r="528" customFormat="false" ht="15" hidden="false" customHeight="false" outlineLevel="0" collapsed="false">
      <c r="A528" s="50" t="s">
        <v>971</v>
      </c>
      <c r="B528" s="50" t="s">
        <v>118</v>
      </c>
      <c r="C528" s="50" t="s">
        <v>257</v>
      </c>
      <c r="D528" s="50" t="n">
        <v>673548</v>
      </c>
      <c r="E528" s="50" t="n">
        <v>4</v>
      </c>
      <c r="F528" s="50" t="s">
        <v>53</v>
      </c>
      <c r="G528" s="50" t="n">
        <v>323</v>
      </c>
      <c r="H528" s="50" t="n">
        <v>130</v>
      </c>
      <c r="I528" s="50" t="n">
        <v>32</v>
      </c>
      <c r="J528" s="50" t="n">
        <v>159</v>
      </c>
      <c r="K528" s="50" t="n">
        <v>96</v>
      </c>
      <c r="L528" s="50" t="n">
        <v>14</v>
      </c>
      <c r="M528" s="50" t="n">
        <v>160</v>
      </c>
      <c r="N528" s="50" t="n">
        <v>34</v>
      </c>
      <c r="O528" s="50" t="n">
        <v>7.186</v>
      </c>
      <c r="P528" s="50" t="n">
        <v>79</v>
      </c>
      <c r="Q528" s="50" t="n">
        <v>67</v>
      </c>
      <c r="R528" s="50" t="n">
        <v>22</v>
      </c>
      <c r="S528" s="50" t="n">
        <v>1</v>
      </c>
      <c r="T528" s="50" t="n">
        <v>0</v>
      </c>
      <c r="U528" s="50" t="n">
        <v>5</v>
      </c>
      <c r="V528" s="50" t="n">
        <v>10</v>
      </c>
      <c r="W528" s="50" t="n">
        <v>2</v>
      </c>
      <c r="X528" s="50" t="n">
        <v>0</v>
      </c>
      <c r="Y528" s="50" t="n">
        <v>19</v>
      </c>
      <c r="Z528" s="50" t="n">
        <v>33.35</v>
      </c>
      <c r="AA528" s="50" t="n">
        <v>78</v>
      </c>
      <c r="AB528" s="50" t="n">
        <v>30.617</v>
      </c>
      <c r="AC528" s="50" t="n">
        <v>48</v>
      </c>
      <c r="AD528" s="50" t="n">
        <v>5</v>
      </c>
      <c r="AE528" s="50" t="n">
        <v>23</v>
      </c>
      <c r="AF528" s="50" t="n">
        <v>48</v>
      </c>
      <c r="AG528" s="50" t="n">
        <v>4312.1</v>
      </c>
      <c r="AH528" s="50" t="n">
        <v>23</v>
      </c>
      <c r="AI528" s="50" t="n">
        <v>117</v>
      </c>
      <c r="AJ528" s="50" t="n">
        <v>8545</v>
      </c>
      <c r="AK528" s="50" t="n">
        <v>41</v>
      </c>
    </row>
    <row r="529" customFormat="false" ht="15" hidden="false" customHeight="false" outlineLevel="0" collapsed="false">
      <c r="A529" s="50" t="s">
        <v>971</v>
      </c>
      <c r="B529" s="50" t="s">
        <v>118</v>
      </c>
      <c r="C529" s="50" t="s">
        <v>257</v>
      </c>
      <c r="D529" s="50" t="n">
        <v>673548</v>
      </c>
      <c r="E529" s="50" t="n">
        <v>5</v>
      </c>
      <c r="F529" s="50" t="s">
        <v>54</v>
      </c>
      <c r="G529" s="50" t="n">
        <v>494</v>
      </c>
      <c r="H529" s="50" t="n">
        <v>207</v>
      </c>
      <c r="I529" s="50" t="n">
        <v>49</v>
      </c>
      <c r="J529" s="50" t="n">
        <v>228</v>
      </c>
      <c r="K529" s="50" t="n">
        <v>139</v>
      </c>
      <c r="L529" s="50" t="n">
        <v>15</v>
      </c>
      <c r="M529" s="50" t="n">
        <v>261</v>
      </c>
      <c r="N529" s="50" t="n">
        <v>68</v>
      </c>
      <c r="O529" s="50" t="n">
        <v>-6.962</v>
      </c>
      <c r="P529" s="50" t="n">
        <v>117</v>
      </c>
      <c r="Q529" s="50" t="n">
        <v>105</v>
      </c>
      <c r="R529" s="50" t="n">
        <v>20</v>
      </c>
      <c r="S529" s="50" t="n">
        <v>4</v>
      </c>
      <c r="T529" s="50" t="n">
        <v>0</v>
      </c>
      <c r="U529" s="50" t="n">
        <v>2</v>
      </c>
      <c r="V529" s="50" t="n">
        <v>10</v>
      </c>
      <c r="W529" s="50" t="n">
        <v>1</v>
      </c>
      <c r="X529" s="50" t="n">
        <v>1</v>
      </c>
      <c r="Y529" s="50" t="n">
        <v>32</v>
      </c>
      <c r="Z529" s="50" t="n">
        <v>27.9</v>
      </c>
      <c r="AA529" s="50" t="n">
        <v>115</v>
      </c>
      <c r="AB529" s="50" t="n">
        <v>30.148</v>
      </c>
      <c r="AC529" s="50" t="n">
        <v>74</v>
      </c>
      <c r="AD529" s="50" t="n">
        <v>5</v>
      </c>
      <c r="AE529" s="50" t="n">
        <v>28</v>
      </c>
      <c r="AF529" s="50" t="n">
        <v>74</v>
      </c>
      <c r="AG529" s="50" t="n">
        <v>6534.4</v>
      </c>
      <c r="AH529" s="50" t="n">
        <v>22</v>
      </c>
      <c r="AI529" s="50" t="n">
        <v>188</v>
      </c>
      <c r="AJ529" s="50" t="n">
        <v>13597.7</v>
      </c>
      <c r="AK529" s="50" t="n">
        <v>51</v>
      </c>
    </row>
    <row r="530" customFormat="false" ht="15" hidden="false" customHeight="false" outlineLevel="0" collapsed="false">
      <c r="A530" s="50" t="s">
        <v>971</v>
      </c>
      <c r="B530" s="50" t="s">
        <v>118</v>
      </c>
      <c r="C530" s="50" t="s">
        <v>257</v>
      </c>
      <c r="D530" s="50" t="n">
        <v>673548</v>
      </c>
      <c r="E530" s="50" t="n">
        <v>6</v>
      </c>
      <c r="F530" s="50" t="s">
        <v>55</v>
      </c>
      <c r="G530" s="50" t="n">
        <v>471</v>
      </c>
      <c r="H530" s="50" t="n">
        <v>190</v>
      </c>
      <c r="I530" s="50" t="n">
        <v>46</v>
      </c>
      <c r="J530" s="50" t="n">
        <v>229</v>
      </c>
      <c r="K530" s="50" t="n">
        <v>140</v>
      </c>
      <c r="L530" s="50" t="n">
        <v>19</v>
      </c>
      <c r="M530" s="50" t="n">
        <v>242</v>
      </c>
      <c r="N530" s="50" t="n">
        <v>50</v>
      </c>
      <c r="O530" s="50" t="n">
        <v>6.362</v>
      </c>
      <c r="P530" s="50" t="n">
        <v>103</v>
      </c>
      <c r="Q530" s="50" t="n">
        <v>89</v>
      </c>
      <c r="R530" s="50" t="n">
        <v>28</v>
      </c>
      <c r="S530" s="50" t="n">
        <v>6</v>
      </c>
      <c r="T530" s="50" t="n">
        <v>0</v>
      </c>
      <c r="U530" s="50" t="n">
        <v>5</v>
      </c>
      <c r="V530" s="50" t="n">
        <v>12</v>
      </c>
      <c r="W530" s="50" t="n">
        <v>0</v>
      </c>
      <c r="X530" s="50" t="n">
        <v>2</v>
      </c>
      <c r="Y530" s="50" t="n">
        <v>27</v>
      </c>
      <c r="Z530" s="50" t="n">
        <v>41.2</v>
      </c>
      <c r="AA530" s="50" t="n">
        <v>103</v>
      </c>
      <c r="AB530" s="50" t="n">
        <v>36.791</v>
      </c>
      <c r="AC530" s="50" t="n">
        <v>64</v>
      </c>
      <c r="AD530" s="50" t="n">
        <v>5</v>
      </c>
      <c r="AE530" s="50" t="n">
        <v>26</v>
      </c>
      <c r="AF530" s="50" t="n">
        <v>64</v>
      </c>
      <c r="AG530" s="50" t="n">
        <v>5818.8</v>
      </c>
      <c r="AH530" s="50" t="n">
        <v>27</v>
      </c>
      <c r="AI530" s="50" t="n">
        <v>165</v>
      </c>
      <c r="AJ530" s="50" t="n">
        <v>12177.5</v>
      </c>
      <c r="AK530" s="50" t="n">
        <v>65</v>
      </c>
    </row>
    <row r="531" customFormat="false" ht="15" hidden="false" customHeight="false" outlineLevel="0" collapsed="false">
      <c r="A531" s="50" t="s">
        <v>971</v>
      </c>
      <c r="B531" s="50" t="s">
        <v>118</v>
      </c>
      <c r="C531" s="50" t="s">
        <v>257</v>
      </c>
      <c r="D531" s="50" t="n">
        <v>673548</v>
      </c>
      <c r="E531" s="50" t="n">
        <v>7</v>
      </c>
      <c r="F531" s="50" t="s">
        <v>56</v>
      </c>
      <c r="G531" s="50" t="n">
        <v>466</v>
      </c>
      <c r="H531" s="50" t="n">
        <v>180</v>
      </c>
      <c r="I531" s="50" t="n">
        <v>39</v>
      </c>
      <c r="J531" s="50" t="n">
        <v>214</v>
      </c>
      <c r="K531" s="50" t="n">
        <v>125</v>
      </c>
      <c r="L531" s="50" t="n">
        <v>18</v>
      </c>
      <c r="M531" s="50" t="n">
        <v>249</v>
      </c>
      <c r="N531" s="50" t="n">
        <v>53</v>
      </c>
      <c r="O531" s="50" t="n">
        <v>5.444</v>
      </c>
      <c r="P531" s="50" t="n">
        <v>108</v>
      </c>
      <c r="Q531" s="50" t="n">
        <v>91</v>
      </c>
      <c r="R531" s="50" t="n">
        <v>25</v>
      </c>
      <c r="S531" s="50" t="n">
        <v>7</v>
      </c>
      <c r="T531" s="50" t="n">
        <v>0</v>
      </c>
      <c r="U531" s="50" t="n">
        <v>6</v>
      </c>
      <c r="V531" s="50" t="n">
        <v>16</v>
      </c>
      <c r="W531" s="50" t="n">
        <v>1</v>
      </c>
      <c r="X531" s="50" t="n">
        <v>0</v>
      </c>
      <c r="Y531" s="50" t="n">
        <v>28</v>
      </c>
      <c r="Z531" s="50" t="n">
        <v>43.45</v>
      </c>
      <c r="AA531" s="50" t="n">
        <v>107</v>
      </c>
      <c r="AB531" s="50" t="n">
        <v>36.486</v>
      </c>
      <c r="AC531" s="50" t="n">
        <v>63</v>
      </c>
      <c r="AD531" s="50" t="n">
        <v>9</v>
      </c>
      <c r="AE531" s="50" t="n">
        <v>21</v>
      </c>
      <c r="AF531" s="50" t="n">
        <v>63</v>
      </c>
      <c r="AG531" s="50" t="n">
        <v>5455.7</v>
      </c>
      <c r="AH531" s="50" t="n">
        <v>25</v>
      </c>
      <c r="AI531" s="50" t="n">
        <v>161</v>
      </c>
      <c r="AJ531" s="50" t="n">
        <v>11971.3</v>
      </c>
      <c r="AK531" s="50" t="n">
        <v>78</v>
      </c>
    </row>
    <row r="532" customFormat="false" ht="15" hidden="false" customHeight="false" outlineLevel="0" collapsed="false">
      <c r="A532" s="50" t="s">
        <v>971</v>
      </c>
      <c r="B532" s="50" t="s">
        <v>118</v>
      </c>
      <c r="C532" s="50" t="s">
        <v>257</v>
      </c>
      <c r="D532" s="50" t="n">
        <v>673548</v>
      </c>
      <c r="E532" s="50" t="n">
        <v>8</v>
      </c>
      <c r="F532" s="50" t="s">
        <v>57</v>
      </c>
      <c r="G532" s="50" t="n">
        <v>560</v>
      </c>
      <c r="H532" s="50" t="n">
        <v>218</v>
      </c>
      <c r="I532" s="50" t="n">
        <v>38</v>
      </c>
      <c r="J532" s="50" t="n">
        <v>257</v>
      </c>
      <c r="K532" s="50" t="n">
        <v>151</v>
      </c>
      <c r="L532" s="50" t="n">
        <v>10</v>
      </c>
      <c r="M532" s="50" t="n">
        <v>299</v>
      </c>
      <c r="N532" s="50" t="n">
        <v>67</v>
      </c>
      <c r="O532" s="50" t="n">
        <v>10.976</v>
      </c>
      <c r="P532" s="50" t="n">
        <v>126</v>
      </c>
      <c r="Q532" s="50" t="n">
        <v>109</v>
      </c>
      <c r="R532" s="50" t="n">
        <v>33</v>
      </c>
      <c r="S532" s="50" t="n">
        <v>10</v>
      </c>
      <c r="T532" s="50" t="n">
        <v>0</v>
      </c>
      <c r="U532" s="50" t="n">
        <v>6</v>
      </c>
      <c r="V532" s="50" t="n">
        <v>17</v>
      </c>
      <c r="W532" s="50" t="n">
        <v>0</v>
      </c>
      <c r="X532" s="50" t="n">
        <v>0</v>
      </c>
      <c r="Y532" s="50" t="n">
        <v>26</v>
      </c>
      <c r="Z532" s="50" t="n">
        <v>51</v>
      </c>
      <c r="AA532" s="50" t="n">
        <v>125</v>
      </c>
      <c r="AB532" s="50" t="n">
        <v>45.901</v>
      </c>
      <c r="AC532" s="50" t="n">
        <v>83</v>
      </c>
      <c r="AD532" s="50" t="n">
        <v>11</v>
      </c>
      <c r="AE532" s="50" t="n">
        <v>31</v>
      </c>
      <c r="AF532" s="50" t="n">
        <v>83</v>
      </c>
      <c r="AG532" s="50" t="n">
        <v>7270.4</v>
      </c>
      <c r="AH532" s="50" t="n">
        <v>31</v>
      </c>
      <c r="AI532" s="50" t="n">
        <v>197</v>
      </c>
      <c r="AJ532" s="50" t="n">
        <v>14441.6</v>
      </c>
      <c r="AK532" s="50" t="n">
        <v>81</v>
      </c>
    </row>
    <row r="533" customFormat="false" ht="15" hidden="false" customHeight="false" outlineLevel="0" collapsed="false">
      <c r="A533" s="50" t="s">
        <v>971</v>
      </c>
      <c r="B533" s="50" t="s">
        <v>118</v>
      </c>
      <c r="C533" s="50" t="s">
        <v>257</v>
      </c>
      <c r="D533" s="50" t="n">
        <v>673548</v>
      </c>
      <c r="E533" s="50" t="n">
        <v>9</v>
      </c>
      <c r="F533" s="50" t="s">
        <v>58</v>
      </c>
      <c r="G533" s="50" t="n">
        <v>434</v>
      </c>
      <c r="H533" s="50" t="n">
        <v>174</v>
      </c>
      <c r="I533" s="50" t="n">
        <v>29</v>
      </c>
      <c r="J533" s="50" t="n">
        <v>213</v>
      </c>
      <c r="K533" s="50" t="n">
        <v>124</v>
      </c>
      <c r="L533" s="50" t="n">
        <v>12</v>
      </c>
      <c r="M533" s="50" t="n">
        <v>221</v>
      </c>
      <c r="N533" s="50" t="n">
        <v>50</v>
      </c>
      <c r="O533" s="50" t="n">
        <v>-0.36</v>
      </c>
      <c r="P533" s="50" t="n">
        <v>101</v>
      </c>
      <c r="Q533" s="50" t="n">
        <v>84</v>
      </c>
      <c r="R533" s="50" t="n">
        <v>19</v>
      </c>
      <c r="S533" s="50" t="n">
        <v>3</v>
      </c>
      <c r="T533" s="50" t="n">
        <v>1</v>
      </c>
      <c r="U533" s="50" t="n">
        <v>2</v>
      </c>
      <c r="V533" s="50" t="n">
        <v>16</v>
      </c>
      <c r="W533" s="50" t="n">
        <v>1</v>
      </c>
      <c r="X533" s="50" t="n">
        <v>0</v>
      </c>
      <c r="Y533" s="50" t="n">
        <v>23</v>
      </c>
      <c r="Z533" s="50" t="n">
        <v>32.95</v>
      </c>
      <c r="AA533" s="50" t="n">
        <v>101</v>
      </c>
      <c r="AB533" s="50" t="n">
        <v>33.792</v>
      </c>
      <c r="AC533" s="50" t="n">
        <v>61</v>
      </c>
      <c r="AD533" s="50" t="n">
        <v>7</v>
      </c>
      <c r="AE533" s="50" t="n">
        <v>24</v>
      </c>
      <c r="AF533" s="50" t="n">
        <v>61</v>
      </c>
      <c r="AG533" s="50" t="n">
        <v>5419.3</v>
      </c>
      <c r="AH533" s="50" t="n">
        <v>19</v>
      </c>
      <c r="AI533" s="50" t="n">
        <v>154</v>
      </c>
      <c r="AJ533" s="50" t="n">
        <v>11255</v>
      </c>
      <c r="AK533" s="50" t="n">
        <v>46</v>
      </c>
    </row>
    <row r="534" customFormat="false" ht="15" hidden="false" customHeight="false" outlineLevel="0" collapsed="false">
      <c r="A534" s="50" t="s">
        <v>972</v>
      </c>
      <c r="B534" s="50" t="s">
        <v>118</v>
      </c>
      <c r="C534" s="50" t="s">
        <v>259</v>
      </c>
      <c r="D534" s="50" t="n">
        <v>621020</v>
      </c>
      <c r="E534" s="50" t="n">
        <v>4</v>
      </c>
      <c r="F534" s="50" t="s">
        <v>53</v>
      </c>
      <c r="G534" s="50" t="n">
        <v>521</v>
      </c>
      <c r="H534" s="50" t="n">
        <v>207</v>
      </c>
      <c r="I534" s="50" t="n">
        <v>59</v>
      </c>
      <c r="J534" s="50" t="n">
        <v>227</v>
      </c>
      <c r="K534" s="50" t="n">
        <v>144</v>
      </c>
      <c r="L534" s="50" t="n">
        <v>28</v>
      </c>
      <c r="M534" s="50" t="n">
        <v>293</v>
      </c>
      <c r="N534" s="50" t="n">
        <v>63</v>
      </c>
      <c r="O534" s="50" t="n">
        <v>3.436</v>
      </c>
      <c r="P534" s="50" t="n">
        <v>122</v>
      </c>
      <c r="Q534" s="50" t="n">
        <v>98</v>
      </c>
      <c r="R534" s="50" t="n">
        <v>21</v>
      </c>
      <c r="S534" s="50" t="n">
        <v>2</v>
      </c>
      <c r="T534" s="50" t="n">
        <v>1</v>
      </c>
      <c r="U534" s="50" t="n">
        <v>6</v>
      </c>
      <c r="V534" s="50" t="n">
        <v>20</v>
      </c>
      <c r="W534" s="50" t="n">
        <v>1</v>
      </c>
      <c r="X534" s="50" t="n">
        <v>3</v>
      </c>
      <c r="Y534" s="50" t="n">
        <v>28</v>
      </c>
      <c r="Z534" s="50" t="n">
        <v>40.9</v>
      </c>
      <c r="AA534" s="50" t="n">
        <v>121</v>
      </c>
      <c r="AB534" s="50" t="n">
        <v>42.013</v>
      </c>
      <c r="AC534" s="50" t="n">
        <v>73</v>
      </c>
      <c r="AD534" s="50" t="n">
        <v>9</v>
      </c>
      <c r="AE534" s="50" t="n">
        <v>35</v>
      </c>
      <c r="AF534" s="50" t="n">
        <v>73</v>
      </c>
      <c r="AG534" s="50" t="n">
        <v>6605.5</v>
      </c>
      <c r="AH534" s="50" t="n">
        <v>27</v>
      </c>
      <c r="AI534" s="50" t="n">
        <v>175</v>
      </c>
      <c r="AJ534" s="50" t="n">
        <v>12468.3</v>
      </c>
      <c r="AK534" s="50" t="n">
        <v>14</v>
      </c>
    </row>
    <row r="535" customFormat="false" ht="15" hidden="false" customHeight="false" outlineLevel="0" collapsed="false">
      <c r="A535" s="50" t="s">
        <v>972</v>
      </c>
      <c r="B535" s="50" t="s">
        <v>118</v>
      </c>
      <c r="C535" s="50" t="s">
        <v>259</v>
      </c>
      <c r="D535" s="50" t="n">
        <v>621020</v>
      </c>
      <c r="E535" s="50" t="n">
        <v>5</v>
      </c>
      <c r="F535" s="50" t="s">
        <v>54</v>
      </c>
      <c r="G535" s="50" t="n">
        <v>391</v>
      </c>
      <c r="H535" s="50" t="n">
        <v>198</v>
      </c>
      <c r="I535" s="50" t="n">
        <v>58</v>
      </c>
      <c r="J535" s="50" t="n">
        <v>187</v>
      </c>
      <c r="K535" s="50" t="n">
        <v>138</v>
      </c>
      <c r="L535" s="50" t="n">
        <v>28</v>
      </c>
      <c r="M535" s="50" t="n">
        <v>204</v>
      </c>
      <c r="N535" s="50" t="n">
        <v>60</v>
      </c>
      <c r="O535" s="50" t="n">
        <v>-8.642</v>
      </c>
      <c r="P535" s="50" t="n">
        <v>104</v>
      </c>
      <c r="Q535" s="50" t="n">
        <v>93</v>
      </c>
      <c r="R535" s="50" t="n">
        <v>14</v>
      </c>
      <c r="S535" s="50" t="n">
        <v>3</v>
      </c>
      <c r="T535" s="50" t="n">
        <v>0</v>
      </c>
      <c r="U535" s="50" t="n">
        <v>1</v>
      </c>
      <c r="V535" s="50" t="n">
        <v>10</v>
      </c>
      <c r="W535" s="50" t="n">
        <v>0</v>
      </c>
      <c r="X535" s="50" t="n">
        <v>0</v>
      </c>
      <c r="Y535" s="50" t="n">
        <v>24</v>
      </c>
      <c r="Z535" s="50" t="n">
        <v>20.85</v>
      </c>
      <c r="AA535" s="50" t="n">
        <v>101</v>
      </c>
      <c r="AB535" s="50" t="n">
        <v>24.468</v>
      </c>
      <c r="AC535" s="50" t="n">
        <v>70</v>
      </c>
      <c r="AD535" s="50" t="n">
        <v>2</v>
      </c>
      <c r="AE535" s="50" t="n">
        <v>26</v>
      </c>
      <c r="AF535" s="50" t="n">
        <v>68</v>
      </c>
      <c r="AG535" s="50" t="n">
        <v>6012.1</v>
      </c>
      <c r="AH535" s="50" t="n">
        <v>13</v>
      </c>
      <c r="AI535" s="50" t="n">
        <v>176</v>
      </c>
      <c r="AJ535" s="50" t="n">
        <v>12616.3</v>
      </c>
      <c r="AK535" s="50" t="n">
        <v>16</v>
      </c>
    </row>
    <row r="536" customFormat="false" ht="15" hidden="false" customHeight="false" outlineLevel="0" collapsed="false">
      <c r="A536" s="50" t="s">
        <v>972</v>
      </c>
      <c r="B536" s="50" t="s">
        <v>118</v>
      </c>
      <c r="C536" s="50" t="s">
        <v>259</v>
      </c>
      <c r="D536" s="50" t="n">
        <v>621020</v>
      </c>
      <c r="E536" s="50" t="n">
        <v>6</v>
      </c>
      <c r="F536" s="50" t="s">
        <v>55</v>
      </c>
      <c r="G536" s="50" t="n">
        <v>359</v>
      </c>
      <c r="H536" s="50" t="n">
        <v>168</v>
      </c>
      <c r="I536" s="50" t="n">
        <v>45</v>
      </c>
      <c r="J536" s="50" t="n">
        <v>170</v>
      </c>
      <c r="K536" s="50" t="n">
        <v>116</v>
      </c>
      <c r="L536" s="50" t="n">
        <v>18</v>
      </c>
      <c r="M536" s="50" t="n">
        <v>189</v>
      </c>
      <c r="N536" s="50" t="n">
        <v>52</v>
      </c>
      <c r="O536" s="50" t="n">
        <v>2.93</v>
      </c>
      <c r="P536" s="50" t="n">
        <v>93</v>
      </c>
      <c r="Q536" s="50" t="n">
        <v>85</v>
      </c>
      <c r="R536" s="50" t="n">
        <v>21</v>
      </c>
      <c r="S536" s="50" t="n">
        <v>5</v>
      </c>
      <c r="T536" s="50" t="n">
        <v>1</v>
      </c>
      <c r="U536" s="50" t="n">
        <v>6</v>
      </c>
      <c r="V536" s="50" t="n">
        <v>7</v>
      </c>
      <c r="W536" s="50" t="n">
        <v>0</v>
      </c>
      <c r="X536" s="50" t="n">
        <v>1</v>
      </c>
      <c r="Y536" s="50" t="n">
        <v>24</v>
      </c>
      <c r="Z536" s="50" t="n">
        <v>32.85</v>
      </c>
      <c r="AA536" s="50" t="n">
        <v>93</v>
      </c>
      <c r="AB536" s="50" t="n">
        <v>27.448</v>
      </c>
      <c r="AC536" s="50" t="n">
        <v>62</v>
      </c>
      <c r="AD536" s="50" t="n">
        <v>5</v>
      </c>
      <c r="AE536" s="50" t="n">
        <v>26</v>
      </c>
      <c r="AF536" s="50" t="n">
        <v>62</v>
      </c>
      <c r="AG536" s="50" t="n">
        <v>5560.7</v>
      </c>
      <c r="AH536" s="50" t="n">
        <v>20</v>
      </c>
      <c r="AI536" s="50" t="n">
        <v>146</v>
      </c>
      <c r="AJ536" s="50" t="n">
        <v>10497.2</v>
      </c>
      <c r="AK536" s="50" t="n">
        <v>20</v>
      </c>
    </row>
    <row r="537" customFormat="false" ht="15" hidden="false" customHeight="false" outlineLevel="0" collapsed="false">
      <c r="A537" s="50" t="s">
        <v>972</v>
      </c>
      <c r="B537" s="50" t="s">
        <v>118</v>
      </c>
      <c r="C537" s="50" t="s">
        <v>259</v>
      </c>
      <c r="D537" s="50" t="n">
        <v>621020</v>
      </c>
      <c r="E537" s="50" t="n">
        <v>7</v>
      </c>
      <c r="F537" s="50" t="s">
        <v>56</v>
      </c>
      <c r="G537" s="50" t="n">
        <v>317</v>
      </c>
      <c r="H537" s="50" t="n">
        <v>175</v>
      </c>
      <c r="I537" s="50" t="n">
        <v>57</v>
      </c>
      <c r="J537" s="50" t="n">
        <v>164</v>
      </c>
      <c r="K537" s="50" t="n">
        <v>127</v>
      </c>
      <c r="L537" s="50" t="n">
        <v>25</v>
      </c>
      <c r="M537" s="50" t="n">
        <v>153</v>
      </c>
      <c r="N537" s="50" t="n">
        <v>48</v>
      </c>
      <c r="O537" s="50" t="n">
        <v>-0.149</v>
      </c>
      <c r="P537" s="50" t="n">
        <v>88</v>
      </c>
      <c r="Q537" s="50" t="n">
        <v>84</v>
      </c>
      <c r="R537" s="50" t="n">
        <v>21</v>
      </c>
      <c r="S537" s="50" t="n">
        <v>3</v>
      </c>
      <c r="T537" s="50" t="n">
        <v>1</v>
      </c>
      <c r="U537" s="50" t="n">
        <v>3</v>
      </c>
      <c r="V537" s="50" t="n">
        <v>4</v>
      </c>
      <c r="W537" s="50" t="n">
        <v>0</v>
      </c>
      <c r="X537" s="50" t="n">
        <v>0</v>
      </c>
      <c r="Y537" s="50" t="n">
        <v>20</v>
      </c>
      <c r="Z537" s="50" t="n">
        <v>26.75</v>
      </c>
      <c r="AA537" s="50" t="n">
        <v>88</v>
      </c>
      <c r="AB537" s="50" t="n">
        <v>27.278</v>
      </c>
      <c r="AC537" s="50" t="n">
        <v>64</v>
      </c>
      <c r="AD537" s="50" t="n">
        <v>4</v>
      </c>
      <c r="AE537" s="50" t="n">
        <v>26</v>
      </c>
      <c r="AF537" s="50" t="n">
        <v>64</v>
      </c>
      <c r="AG537" s="50" t="n">
        <v>5650.8</v>
      </c>
      <c r="AH537" s="50" t="n">
        <v>24</v>
      </c>
      <c r="AI537" s="50" t="n">
        <v>164</v>
      </c>
      <c r="AJ537" s="50" t="n">
        <v>11732.3</v>
      </c>
      <c r="AK537" s="50" t="n">
        <v>17</v>
      </c>
    </row>
    <row r="538" customFormat="false" ht="15" hidden="false" customHeight="false" outlineLevel="0" collapsed="false">
      <c r="A538" s="50" t="s">
        <v>972</v>
      </c>
      <c r="B538" s="50" t="s">
        <v>118</v>
      </c>
      <c r="C538" s="50" t="s">
        <v>259</v>
      </c>
      <c r="D538" s="50" t="n">
        <v>621020</v>
      </c>
      <c r="E538" s="50" t="n">
        <v>8</v>
      </c>
      <c r="F538" s="50" t="s">
        <v>57</v>
      </c>
      <c r="G538" s="50" t="n">
        <v>183</v>
      </c>
      <c r="H538" s="50" t="n">
        <v>88</v>
      </c>
      <c r="I538" s="50" t="n">
        <v>25</v>
      </c>
      <c r="J538" s="50" t="n">
        <v>87</v>
      </c>
      <c r="K538" s="50" t="n">
        <v>65</v>
      </c>
      <c r="L538" s="50" t="n">
        <v>12</v>
      </c>
      <c r="M538" s="50" t="n">
        <v>96</v>
      </c>
      <c r="N538" s="50" t="n">
        <v>23</v>
      </c>
      <c r="O538" s="50" t="n">
        <v>0.894</v>
      </c>
      <c r="P538" s="50" t="n">
        <v>51</v>
      </c>
      <c r="Q538" s="50" t="n">
        <v>43</v>
      </c>
      <c r="R538" s="50" t="n">
        <v>10</v>
      </c>
      <c r="S538" s="50" t="n">
        <v>3</v>
      </c>
      <c r="T538" s="50" t="n">
        <v>0</v>
      </c>
      <c r="U538" s="50" t="n">
        <v>2</v>
      </c>
      <c r="V538" s="50" t="n">
        <v>7</v>
      </c>
      <c r="W538" s="50" t="n">
        <v>1</v>
      </c>
      <c r="X538" s="50" t="n">
        <v>0</v>
      </c>
      <c r="Y538" s="50" t="n">
        <v>10</v>
      </c>
      <c r="Z538" s="50" t="n">
        <v>17.85</v>
      </c>
      <c r="AA538" s="50" t="n">
        <v>51</v>
      </c>
      <c r="AB538" s="50" t="n">
        <v>17.582</v>
      </c>
      <c r="AC538" s="50" t="n">
        <v>33</v>
      </c>
      <c r="AD538" s="50" t="n">
        <v>3</v>
      </c>
      <c r="AE538" s="50" t="n">
        <v>11</v>
      </c>
      <c r="AF538" s="50" t="n">
        <v>33</v>
      </c>
      <c r="AG538" s="50" t="n">
        <v>2969.6</v>
      </c>
      <c r="AH538" s="50" t="n">
        <v>9</v>
      </c>
      <c r="AI538" s="50" t="n">
        <v>81</v>
      </c>
      <c r="AJ538" s="50" t="n">
        <v>5776.2</v>
      </c>
      <c r="AK538" s="50" t="n">
        <v>7</v>
      </c>
    </row>
    <row r="539" customFormat="false" ht="15" hidden="false" customHeight="false" outlineLevel="0" collapsed="false">
      <c r="A539" s="50" t="s">
        <v>972</v>
      </c>
      <c r="B539" s="50" t="s">
        <v>118</v>
      </c>
      <c r="C539" s="50" t="s">
        <v>259</v>
      </c>
      <c r="D539" s="50" t="n">
        <v>621020</v>
      </c>
      <c r="E539" s="50" t="n">
        <v>9</v>
      </c>
      <c r="F539" s="50" t="s">
        <v>58</v>
      </c>
      <c r="G539" s="50" t="n">
        <v>122</v>
      </c>
      <c r="H539" s="50" t="n">
        <v>63</v>
      </c>
      <c r="I539" s="50" t="n">
        <v>16</v>
      </c>
      <c r="J539" s="50" t="n">
        <v>63</v>
      </c>
      <c r="K539" s="50" t="n">
        <v>47</v>
      </c>
      <c r="L539" s="50" t="n">
        <v>6</v>
      </c>
      <c r="M539" s="50" t="n">
        <v>59</v>
      </c>
      <c r="N539" s="50" t="n">
        <v>16</v>
      </c>
      <c r="O539" s="50" t="n">
        <v>-1.858</v>
      </c>
      <c r="P539" s="50" t="n">
        <v>28</v>
      </c>
      <c r="Q539" s="50" t="n">
        <v>25</v>
      </c>
      <c r="R539" s="50" t="n">
        <v>4</v>
      </c>
      <c r="S539" s="50" t="n">
        <v>0</v>
      </c>
      <c r="T539" s="50" t="n">
        <v>0</v>
      </c>
      <c r="U539" s="50" t="n">
        <v>1</v>
      </c>
      <c r="V539" s="50" t="n">
        <v>3</v>
      </c>
      <c r="W539" s="50" t="n">
        <v>0</v>
      </c>
      <c r="X539" s="50" t="n">
        <v>0</v>
      </c>
      <c r="Y539" s="50" t="n">
        <v>9</v>
      </c>
      <c r="Z539" s="50" t="n">
        <v>6.8</v>
      </c>
      <c r="AA539" s="50" t="n">
        <v>28</v>
      </c>
      <c r="AB539" s="50" t="n">
        <v>6.426</v>
      </c>
      <c r="AC539" s="50" t="n">
        <v>16</v>
      </c>
      <c r="AD539" s="50" t="n">
        <v>0</v>
      </c>
      <c r="AE539" s="50" t="n">
        <v>5</v>
      </c>
      <c r="AF539" s="50" t="n">
        <v>16</v>
      </c>
      <c r="AG539" s="50" t="n">
        <v>1333.2</v>
      </c>
      <c r="AH539" s="50" t="n">
        <v>3</v>
      </c>
      <c r="AI539" s="50" t="n">
        <v>57</v>
      </c>
      <c r="AJ539" s="50" t="n">
        <v>4059.1</v>
      </c>
      <c r="AK539" s="50" t="n">
        <v>8</v>
      </c>
    </row>
    <row r="540" customFormat="false" ht="15" hidden="false" customHeight="false" outlineLevel="0" collapsed="false">
      <c r="A540" s="50" t="s">
        <v>973</v>
      </c>
      <c r="B540" s="50" t="s">
        <v>118</v>
      </c>
      <c r="C540" s="50" t="s">
        <v>260</v>
      </c>
      <c r="D540" s="50" t="n">
        <v>608348</v>
      </c>
      <c r="E540" s="50" t="n">
        <v>4</v>
      </c>
      <c r="F540" s="50" t="s">
        <v>53</v>
      </c>
      <c r="G540" s="50" t="n">
        <v>340</v>
      </c>
      <c r="H540" s="50" t="n">
        <v>145</v>
      </c>
      <c r="I540" s="50" t="n">
        <v>28</v>
      </c>
      <c r="J540" s="50" t="n">
        <v>155</v>
      </c>
      <c r="K540" s="50" t="n">
        <v>100</v>
      </c>
      <c r="L540" s="50" t="n">
        <v>9</v>
      </c>
      <c r="M540" s="50" t="n">
        <v>184</v>
      </c>
      <c r="N540" s="50" t="n">
        <v>45</v>
      </c>
      <c r="O540" s="50" t="n">
        <v>3.773</v>
      </c>
      <c r="P540" s="50" t="n">
        <v>88</v>
      </c>
      <c r="Q540" s="50" t="n">
        <v>75</v>
      </c>
      <c r="R540" s="50" t="n">
        <v>23</v>
      </c>
      <c r="S540" s="50" t="n">
        <v>4</v>
      </c>
      <c r="T540" s="50" t="n">
        <v>0</v>
      </c>
      <c r="U540" s="50" t="n">
        <v>2</v>
      </c>
      <c r="V540" s="50" t="n">
        <v>12</v>
      </c>
      <c r="W540" s="50" t="n">
        <v>1</v>
      </c>
      <c r="X540" s="50" t="n">
        <v>0</v>
      </c>
      <c r="Y540" s="50" t="n">
        <v>15</v>
      </c>
      <c r="Z540" s="50" t="n">
        <v>33.4</v>
      </c>
      <c r="AA540" s="50" t="n">
        <v>88</v>
      </c>
      <c r="AB540" s="50" t="n">
        <v>32.362</v>
      </c>
      <c r="AC540" s="50" t="n">
        <v>60</v>
      </c>
      <c r="AD540" s="50" t="n">
        <v>7</v>
      </c>
      <c r="AE540" s="50" t="n">
        <v>30</v>
      </c>
      <c r="AF540" s="50" t="n">
        <v>60</v>
      </c>
      <c r="AG540" s="50" t="n">
        <v>5465.6</v>
      </c>
      <c r="AH540" s="50" t="n">
        <v>18</v>
      </c>
      <c r="AI540" s="50" t="n">
        <v>132</v>
      </c>
      <c r="AJ540" s="50" t="n">
        <v>9356.6</v>
      </c>
      <c r="AK540" s="50" t="n">
        <v>12</v>
      </c>
    </row>
    <row r="541" customFormat="false" ht="15" hidden="false" customHeight="false" outlineLevel="0" collapsed="false">
      <c r="A541" s="50" t="s">
        <v>973</v>
      </c>
      <c r="B541" s="50" t="s">
        <v>118</v>
      </c>
      <c r="C541" s="50" t="s">
        <v>260</v>
      </c>
      <c r="D541" s="50" t="n">
        <v>608348</v>
      </c>
      <c r="E541" s="50" t="n">
        <v>5</v>
      </c>
      <c r="F541" s="50" t="s">
        <v>54</v>
      </c>
      <c r="G541" s="50" t="n">
        <v>271</v>
      </c>
      <c r="H541" s="50" t="n">
        <v>144</v>
      </c>
      <c r="I541" s="50" t="n">
        <v>29</v>
      </c>
      <c r="J541" s="50" t="n">
        <v>134</v>
      </c>
      <c r="K541" s="50" t="n">
        <v>97</v>
      </c>
      <c r="L541" s="50" t="n">
        <v>6</v>
      </c>
      <c r="M541" s="50" t="n">
        <v>137</v>
      </c>
      <c r="N541" s="50" t="n">
        <v>47</v>
      </c>
      <c r="O541" s="50" t="n">
        <v>-1.893</v>
      </c>
      <c r="P541" s="50" t="n">
        <v>72</v>
      </c>
      <c r="Q541" s="50" t="n">
        <v>67</v>
      </c>
      <c r="R541" s="50" t="n">
        <v>18</v>
      </c>
      <c r="S541" s="50" t="n">
        <v>2</v>
      </c>
      <c r="T541" s="50" t="n">
        <v>0</v>
      </c>
      <c r="U541" s="50" t="n">
        <v>0</v>
      </c>
      <c r="V541" s="50" t="n">
        <v>3</v>
      </c>
      <c r="W541" s="50" t="n">
        <v>2</v>
      </c>
      <c r="X541" s="50" t="n">
        <v>0</v>
      </c>
      <c r="Y541" s="50" t="n">
        <v>13</v>
      </c>
      <c r="Z541" s="50" t="n">
        <v>20.4</v>
      </c>
      <c r="AA541" s="50" t="n">
        <v>72</v>
      </c>
      <c r="AB541" s="50" t="n">
        <v>18.575</v>
      </c>
      <c r="AC541" s="50" t="n">
        <v>54</v>
      </c>
      <c r="AD541" s="50" t="n">
        <v>1</v>
      </c>
      <c r="AE541" s="50" t="n">
        <v>15</v>
      </c>
      <c r="AF541" s="50" t="n">
        <v>54</v>
      </c>
      <c r="AG541" s="50" t="n">
        <v>4695.2</v>
      </c>
      <c r="AH541" s="50" t="n">
        <v>17</v>
      </c>
      <c r="AI541" s="50" t="n">
        <v>132</v>
      </c>
      <c r="AJ541" s="50" t="n">
        <v>9370</v>
      </c>
      <c r="AK541" s="50" t="n">
        <v>12</v>
      </c>
    </row>
    <row r="542" customFormat="false" ht="15" hidden="false" customHeight="false" outlineLevel="0" collapsed="false">
      <c r="A542" s="50" t="s">
        <v>973</v>
      </c>
      <c r="B542" s="50" t="s">
        <v>118</v>
      </c>
      <c r="C542" s="50" t="s">
        <v>260</v>
      </c>
      <c r="D542" s="50" t="n">
        <v>608348</v>
      </c>
      <c r="E542" s="50" t="n">
        <v>6</v>
      </c>
      <c r="F542" s="50" t="s">
        <v>55</v>
      </c>
      <c r="G542" s="50" t="n">
        <v>257</v>
      </c>
      <c r="H542" s="50" t="n">
        <v>117</v>
      </c>
      <c r="I542" s="50" t="n">
        <v>23</v>
      </c>
      <c r="J542" s="50" t="n">
        <v>124</v>
      </c>
      <c r="K542" s="50" t="n">
        <v>84</v>
      </c>
      <c r="L542" s="50" t="n">
        <v>11</v>
      </c>
      <c r="M542" s="50" t="n">
        <v>133</v>
      </c>
      <c r="N542" s="50" t="n">
        <v>33</v>
      </c>
      <c r="O542" s="50" t="n">
        <v>5.126</v>
      </c>
      <c r="P542" s="50" t="n">
        <v>63</v>
      </c>
      <c r="Q542" s="50" t="n">
        <v>54</v>
      </c>
      <c r="R542" s="50" t="n">
        <v>14</v>
      </c>
      <c r="S542" s="50" t="n">
        <v>4</v>
      </c>
      <c r="T542" s="50" t="n">
        <v>0</v>
      </c>
      <c r="U542" s="50" t="n">
        <v>2</v>
      </c>
      <c r="V542" s="50" t="n">
        <v>9</v>
      </c>
      <c r="W542" s="50" t="n">
        <v>0</v>
      </c>
      <c r="X542" s="50" t="n">
        <v>0</v>
      </c>
      <c r="Y542" s="50" t="n">
        <v>7</v>
      </c>
      <c r="Z542" s="50" t="n">
        <v>22.5</v>
      </c>
      <c r="AA542" s="50" t="n">
        <v>63</v>
      </c>
      <c r="AB542" s="50" t="n">
        <v>21.206</v>
      </c>
      <c r="AC542" s="50" t="n">
        <v>47</v>
      </c>
      <c r="AD542" s="50" t="n">
        <v>2</v>
      </c>
      <c r="AE542" s="50" t="n">
        <v>16</v>
      </c>
      <c r="AF542" s="50" t="n">
        <v>47</v>
      </c>
      <c r="AG542" s="50" t="n">
        <v>4073.3</v>
      </c>
      <c r="AH542" s="50" t="n">
        <v>18</v>
      </c>
      <c r="AI542" s="50" t="n">
        <v>108</v>
      </c>
      <c r="AJ542" s="50" t="n">
        <v>7677.2</v>
      </c>
      <c r="AK542" s="50" t="n">
        <v>11</v>
      </c>
    </row>
    <row r="543" customFormat="false" ht="15" hidden="false" customHeight="false" outlineLevel="0" collapsed="false">
      <c r="A543" s="50" t="s">
        <v>973</v>
      </c>
      <c r="B543" s="50" t="s">
        <v>118</v>
      </c>
      <c r="C543" s="50" t="s">
        <v>260</v>
      </c>
      <c r="D543" s="50" t="n">
        <v>608348</v>
      </c>
      <c r="E543" s="50" t="n">
        <v>7</v>
      </c>
      <c r="F543" s="50" t="s">
        <v>56</v>
      </c>
      <c r="G543" s="50" t="n">
        <v>264</v>
      </c>
      <c r="H543" s="50" t="n">
        <v>96</v>
      </c>
      <c r="I543" s="50" t="n">
        <v>14</v>
      </c>
      <c r="J543" s="50" t="n">
        <v>128</v>
      </c>
      <c r="K543" s="50" t="n">
        <v>72</v>
      </c>
      <c r="L543" s="50" t="n">
        <v>5</v>
      </c>
      <c r="M543" s="50" t="n">
        <v>136</v>
      </c>
      <c r="N543" s="50" t="n">
        <v>24</v>
      </c>
      <c r="O543" s="50" t="n">
        <v>-3.616</v>
      </c>
      <c r="P543" s="50" t="n">
        <v>66</v>
      </c>
      <c r="Q543" s="50" t="n">
        <v>58</v>
      </c>
      <c r="R543" s="50" t="n">
        <v>11</v>
      </c>
      <c r="S543" s="50" t="n">
        <v>0</v>
      </c>
      <c r="T543" s="50" t="n">
        <v>0</v>
      </c>
      <c r="U543" s="50" t="n">
        <v>2</v>
      </c>
      <c r="V543" s="50" t="n">
        <v>8</v>
      </c>
      <c r="W543" s="50" t="n">
        <v>0</v>
      </c>
      <c r="X543" s="50" t="n">
        <v>0</v>
      </c>
      <c r="Y543" s="50" t="n">
        <v>13</v>
      </c>
      <c r="Z543" s="50" t="n">
        <v>17.7</v>
      </c>
      <c r="AA543" s="50" t="n">
        <v>66</v>
      </c>
      <c r="AB543" s="50" t="n">
        <v>19.312</v>
      </c>
      <c r="AC543" s="50" t="n">
        <v>45</v>
      </c>
      <c r="AD543" s="50" t="n">
        <v>2</v>
      </c>
      <c r="AE543" s="50" t="n">
        <v>16</v>
      </c>
      <c r="AF543" s="50" t="n">
        <v>45</v>
      </c>
      <c r="AG543" s="50" t="n">
        <v>3848.1</v>
      </c>
      <c r="AH543" s="50" t="n">
        <v>10</v>
      </c>
      <c r="AI543" s="50" t="n">
        <v>85</v>
      </c>
      <c r="AJ543" s="50" t="n">
        <v>5983.2</v>
      </c>
      <c r="AK543" s="50" t="n">
        <v>8</v>
      </c>
    </row>
    <row r="544" customFormat="false" ht="15" hidden="false" customHeight="false" outlineLevel="0" collapsed="false">
      <c r="A544" s="50" t="s">
        <v>973</v>
      </c>
      <c r="B544" s="50" t="s">
        <v>118</v>
      </c>
      <c r="C544" s="50" t="s">
        <v>260</v>
      </c>
      <c r="D544" s="50" t="n">
        <v>608348</v>
      </c>
      <c r="E544" s="50" t="n">
        <v>8</v>
      </c>
      <c r="F544" s="50" t="s">
        <v>57</v>
      </c>
      <c r="G544" s="50" t="n">
        <v>297</v>
      </c>
      <c r="H544" s="50" t="n">
        <v>128</v>
      </c>
      <c r="I544" s="50" t="n">
        <v>18</v>
      </c>
      <c r="J544" s="50" t="n">
        <v>133</v>
      </c>
      <c r="K544" s="50" t="n">
        <v>90</v>
      </c>
      <c r="L544" s="50" t="n">
        <v>5</v>
      </c>
      <c r="M544" s="50" t="n">
        <v>164</v>
      </c>
      <c r="N544" s="50" t="n">
        <v>38</v>
      </c>
      <c r="O544" s="50" t="n">
        <v>2.879</v>
      </c>
      <c r="P544" s="50" t="n">
        <v>76</v>
      </c>
      <c r="Q544" s="50" t="n">
        <v>70</v>
      </c>
      <c r="R544" s="50" t="n">
        <v>20</v>
      </c>
      <c r="S544" s="50" t="n">
        <v>3</v>
      </c>
      <c r="T544" s="50" t="n">
        <v>0</v>
      </c>
      <c r="U544" s="50" t="n">
        <v>4</v>
      </c>
      <c r="V544" s="50" t="n">
        <v>6</v>
      </c>
      <c r="W544" s="50" t="n">
        <v>0</v>
      </c>
      <c r="X544" s="50" t="n">
        <v>0</v>
      </c>
      <c r="Y544" s="50" t="n">
        <v>12</v>
      </c>
      <c r="Z544" s="50" t="n">
        <v>27.65</v>
      </c>
      <c r="AA544" s="50" t="n">
        <v>76</v>
      </c>
      <c r="AB544" s="50" t="n">
        <v>23.234</v>
      </c>
      <c r="AC544" s="50" t="n">
        <v>58</v>
      </c>
      <c r="AD544" s="50" t="n">
        <v>2</v>
      </c>
      <c r="AE544" s="50" t="n">
        <v>19</v>
      </c>
      <c r="AF544" s="50" t="n">
        <v>58</v>
      </c>
      <c r="AG544" s="50" t="n">
        <v>4939.2</v>
      </c>
      <c r="AH544" s="50" t="n">
        <v>20</v>
      </c>
      <c r="AI544" s="50" t="n">
        <v>109</v>
      </c>
      <c r="AJ544" s="50" t="n">
        <v>7632.5</v>
      </c>
      <c r="AK544" s="50" t="n">
        <v>8</v>
      </c>
    </row>
    <row r="545" customFormat="false" ht="15" hidden="false" customHeight="false" outlineLevel="0" collapsed="false">
      <c r="A545" s="50" t="s">
        <v>973</v>
      </c>
      <c r="B545" s="50" t="s">
        <v>118</v>
      </c>
      <c r="C545" s="50" t="s">
        <v>260</v>
      </c>
      <c r="D545" s="50" t="n">
        <v>608348</v>
      </c>
      <c r="E545" s="50" t="n">
        <v>9</v>
      </c>
      <c r="F545" s="50" t="s">
        <v>58</v>
      </c>
      <c r="G545" s="50" t="n">
        <v>217</v>
      </c>
      <c r="H545" s="50" t="n">
        <v>117</v>
      </c>
      <c r="I545" s="50" t="n">
        <v>24</v>
      </c>
      <c r="J545" s="50" t="n">
        <v>118</v>
      </c>
      <c r="K545" s="50" t="n">
        <v>89</v>
      </c>
      <c r="L545" s="50" t="n">
        <v>13</v>
      </c>
      <c r="M545" s="50" t="n">
        <v>99</v>
      </c>
      <c r="N545" s="50" t="n">
        <v>28</v>
      </c>
      <c r="O545" s="50" t="n">
        <v>-4.472</v>
      </c>
      <c r="P545" s="50" t="n">
        <v>60</v>
      </c>
      <c r="Q545" s="50" t="n">
        <v>56</v>
      </c>
      <c r="R545" s="50" t="n">
        <v>12</v>
      </c>
      <c r="S545" s="50" t="n">
        <v>2</v>
      </c>
      <c r="T545" s="50" t="n">
        <v>0</v>
      </c>
      <c r="U545" s="50" t="n">
        <v>0</v>
      </c>
      <c r="V545" s="50" t="n">
        <v>2</v>
      </c>
      <c r="W545" s="50" t="n">
        <v>2</v>
      </c>
      <c r="X545" s="50" t="n">
        <v>0</v>
      </c>
      <c r="Y545" s="50" t="n">
        <v>10</v>
      </c>
      <c r="Z545" s="50" t="n">
        <v>14.3</v>
      </c>
      <c r="AA545" s="50" t="n">
        <v>60</v>
      </c>
      <c r="AB545" s="50" t="n">
        <v>17.282</v>
      </c>
      <c r="AC545" s="50" t="n">
        <v>46</v>
      </c>
      <c r="AD545" s="50" t="n">
        <v>2</v>
      </c>
      <c r="AE545" s="50" t="n">
        <v>16</v>
      </c>
      <c r="AF545" s="50" t="n">
        <v>46</v>
      </c>
      <c r="AG545" s="50" t="n">
        <v>3853.1</v>
      </c>
      <c r="AH545" s="50" t="n">
        <v>16</v>
      </c>
      <c r="AI545" s="50" t="n">
        <v>92</v>
      </c>
      <c r="AJ545" s="50" t="n">
        <v>6467.4</v>
      </c>
      <c r="AK545" s="50" t="n">
        <v>6</v>
      </c>
    </row>
    <row r="546" customFormat="false" ht="15" hidden="false" customHeight="false" outlineLevel="0" collapsed="false">
      <c r="A546" s="50" t="s">
        <v>974</v>
      </c>
      <c r="B546" s="50" t="s">
        <v>118</v>
      </c>
      <c r="C546" s="50" t="s">
        <v>262</v>
      </c>
      <c r="D546" s="50" t="n">
        <v>624424</v>
      </c>
      <c r="E546" s="50" t="n">
        <v>4</v>
      </c>
      <c r="F546" s="50" t="s">
        <v>53</v>
      </c>
      <c r="G546" s="50" t="n">
        <v>149</v>
      </c>
      <c r="H546" s="50" t="n">
        <v>63</v>
      </c>
      <c r="I546" s="50" t="n">
        <v>18</v>
      </c>
      <c r="J546" s="50" t="n">
        <v>65</v>
      </c>
      <c r="K546" s="50" t="n">
        <v>44</v>
      </c>
      <c r="L546" s="50" t="n">
        <v>7</v>
      </c>
      <c r="M546" s="50" t="n">
        <v>84</v>
      </c>
      <c r="N546" s="50" t="n">
        <v>19</v>
      </c>
      <c r="O546" s="50" t="n">
        <v>1.651</v>
      </c>
      <c r="P546" s="50" t="n">
        <v>38</v>
      </c>
      <c r="Q546" s="50" t="n">
        <v>30</v>
      </c>
      <c r="R546" s="50" t="n">
        <v>9</v>
      </c>
      <c r="S546" s="50" t="n">
        <v>4</v>
      </c>
      <c r="T546" s="50" t="n">
        <v>0</v>
      </c>
      <c r="U546" s="50" t="n">
        <v>0</v>
      </c>
      <c r="V546" s="50" t="n">
        <v>7</v>
      </c>
      <c r="W546" s="50" t="n">
        <v>0</v>
      </c>
      <c r="X546" s="50" t="n">
        <v>1</v>
      </c>
      <c r="Y546" s="50" t="n">
        <v>10</v>
      </c>
      <c r="Z546" s="50" t="n">
        <v>14.4</v>
      </c>
      <c r="AA546" s="50" t="n">
        <v>38</v>
      </c>
      <c r="AB546" s="50" t="n">
        <v>15.275</v>
      </c>
      <c r="AC546" s="50" t="n">
        <v>21</v>
      </c>
      <c r="AD546" s="50" t="n">
        <v>2</v>
      </c>
      <c r="AE546" s="50" t="n">
        <v>9</v>
      </c>
      <c r="AF546" s="50" t="n">
        <v>21</v>
      </c>
      <c r="AG546" s="50" t="n">
        <v>1977.1</v>
      </c>
      <c r="AH546" s="50" t="n">
        <v>12</v>
      </c>
      <c r="AI546" s="50" t="n">
        <v>50</v>
      </c>
      <c r="AJ546" s="50" t="n">
        <v>3660.3</v>
      </c>
      <c r="AK546" s="50" t="n">
        <v>19</v>
      </c>
    </row>
    <row r="547" customFormat="false" ht="15" hidden="false" customHeight="false" outlineLevel="0" collapsed="false">
      <c r="A547" s="50" t="s">
        <v>974</v>
      </c>
      <c r="B547" s="50" t="s">
        <v>118</v>
      </c>
      <c r="C547" s="50" t="s">
        <v>262</v>
      </c>
      <c r="D547" s="50" t="n">
        <v>624424</v>
      </c>
      <c r="E547" s="50" t="n">
        <v>5</v>
      </c>
      <c r="F547" s="50" t="s">
        <v>54</v>
      </c>
      <c r="G547" s="50" t="n">
        <v>233</v>
      </c>
      <c r="H547" s="50" t="n">
        <v>98</v>
      </c>
      <c r="I547" s="50" t="n">
        <v>26</v>
      </c>
      <c r="J547" s="50" t="n">
        <v>117</v>
      </c>
      <c r="K547" s="50" t="n">
        <v>71</v>
      </c>
      <c r="L547" s="50" t="n">
        <v>13</v>
      </c>
      <c r="M547" s="50" t="n">
        <v>116</v>
      </c>
      <c r="N547" s="50" t="n">
        <v>27</v>
      </c>
      <c r="O547" s="50" t="n">
        <v>4.777</v>
      </c>
      <c r="P547" s="50" t="n">
        <v>55</v>
      </c>
      <c r="Q547" s="50" t="n">
        <v>48</v>
      </c>
      <c r="R547" s="50" t="n">
        <v>12</v>
      </c>
      <c r="S547" s="50" t="n">
        <v>5</v>
      </c>
      <c r="T547" s="50" t="n">
        <v>0</v>
      </c>
      <c r="U547" s="50" t="n">
        <v>4</v>
      </c>
      <c r="V547" s="50" t="n">
        <v>7</v>
      </c>
      <c r="W547" s="50" t="n">
        <v>0</v>
      </c>
      <c r="X547" s="50" t="n">
        <v>0</v>
      </c>
      <c r="Y547" s="50" t="n">
        <v>15</v>
      </c>
      <c r="Z547" s="50" t="n">
        <v>21.85</v>
      </c>
      <c r="AA547" s="50" t="n">
        <v>55</v>
      </c>
      <c r="AB547" s="50" t="n">
        <v>21.176</v>
      </c>
      <c r="AC547" s="50" t="n">
        <v>33</v>
      </c>
      <c r="AD547" s="50" t="n">
        <v>7</v>
      </c>
      <c r="AE547" s="50" t="n">
        <v>21</v>
      </c>
      <c r="AF547" s="50" t="n">
        <v>33</v>
      </c>
      <c r="AG547" s="50" t="n">
        <v>3145.9</v>
      </c>
      <c r="AH547" s="50" t="n">
        <v>11</v>
      </c>
      <c r="AI547" s="50" t="n">
        <v>85</v>
      </c>
      <c r="AJ547" s="50" t="n">
        <v>6171.5</v>
      </c>
      <c r="AK547" s="50" t="n">
        <v>25</v>
      </c>
    </row>
    <row r="548" customFormat="false" ht="15" hidden="false" customHeight="false" outlineLevel="0" collapsed="false">
      <c r="A548" s="50" t="s">
        <v>974</v>
      </c>
      <c r="B548" s="50" t="s">
        <v>118</v>
      </c>
      <c r="C548" s="50" t="s">
        <v>262</v>
      </c>
      <c r="D548" s="50" t="n">
        <v>624424</v>
      </c>
      <c r="E548" s="50" t="n">
        <v>6</v>
      </c>
      <c r="F548" s="50" t="s">
        <v>55</v>
      </c>
      <c r="G548" s="50" t="n">
        <v>178</v>
      </c>
      <c r="H548" s="50" t="n">
        <v>82</v>
      </c>
      <c r="I548" s="50" t="n">
        <v>21</v>
      </c>
      <c r="J548" s="50" t="n">
        <v>77</v>
      </c>
      <c r="K548" s="50" t="n">
        <v>49</v>
      </c>
      <c r="L548" s="50" t="n">
        <v>3</v>
      </c>
      <c r="M548" s="50" t="n">
        <v>101</v>
      </c>
      <c r="N548" s="50" t="n">
        <v>33</v>
      </c>
      <c r="O548" s="50" t="n">
        <v>-2.819</v>
      </c>
      <c r="P548" s="50" t="n">
        <v>42</v>
      </c>
      <c r="Q548" s="50" t="n">
        <v>39</v>
      </c>
      <c r="R548" s="50" t="n">
        <v>6</v>
      </c>
      <c r="S548" s="50" t="n">
        <v>1</v>
      </c>
      <c r="T548" s="50" t="n">
        <v>0</v>
      </c>
      <c r="U548" s="50" t="n">
        <v>1</v>
      </c>
      <c r="V548" s="50" t="n">
        <v>3</v>
      </c>
      <c r="W548" s="50" t="n">
        <v>0</v>
      </c>
      <c r="X548" s="50" t="n">
        <v>0</v>
      </c>
      <c r="Y548" s="50" t="n">
        <v>15</v>
      </c>
      <c r="Z548" s="50" t="n">
        <v>8.95</v>
      </c>
      <c r="AA548" s="50" t="n">
        <v>42</v>
      </c>
      <c r="AB548" s="50" t="n">
        <v>10.388</v>
      </c>
      <c r="AC548" s="50" t="n">
        <v>24</v>
      </c>
      <c r="AD548" s="50" t="n">
        <v>1</v>
      </c>
      <c r="AE548" s="50" t="n">
        <v>7</v>
      </c>
      <c r="AF548" s="50" t="n">
        <v>24</v>
      </c>
      <c r="AG548" s="50" t="n">
        <v>2092.1</v>
      </c>
      <c r="AH548" s="50" t="n">
        <v>9</v>
      </c>
      <c r="AI548" s="50" t="n">
        <v>67</v>
      </c>
      <c r="AJ548" s="50" t="n">
        <v>4853.7</v>
      </c>
      <c r="AK548" s="50" t="n">
        <v>17</v>
      </c>
    </row>
    <row r="549" customFormat="false" ht="15" hidden="false" customHeight="false" outlineLevel="0" collapsed="false">
      <c r="A549" s="50" t="s">
        <v>974</v>
      </c>
      <c r="B549" s="50" t="s">
        <v>118</v>
      </c>
      <c r="C549" s="50" t="s">
        <v>262</v>
      </c>
      <c r="D549" s="50" t="n">
        <v>624424</v>
      </c>
      <c r="E549" s="50" t="n">
        <v>7</v>
      </c>
      <c r="F549" s="50" t="s">
        <v>56</v>
      </c>
      <c r="G549" s="50" t="n">
        <v>215</v>
      </c>
      <c r="H549" s="50" t="n">
        <v>90</v>
      </c>
      <c r="I549" s="50" t="n">
        <v>23</v>
      </c>
      <c r="J549" s="50" t="n">
        <v>99</v>
      </c>
      <c r="K549" s="50" t="n">
        <v>54</v>
      </c>
      <c r="L549" s="50" t="n">
        <v>6</v>
      </c>
      <c r="M549" s="50" t="n">
        <v>114</v>
      </c>
      <c r="N549" s="50" t="n">
        <v>36</v>
      </c>
      <c r="O549" s="50" t="n">
        <v>1.996</v>
      </c>
      <c r="P549" s="50" t="n">
        <v>58</v>
      </c>
      <c r="Q549" s="50" t="n">
        <v>51</v>
      </c>
      <c r="R549" s="50" t="n">
        <v>12</v>
      </c>
      <c r="S549" s="50" t="n">
        <v>1</v>
      </c>
      <c r="T549" s="50" t="n">
        <v>0</v>
      </c>
      <c r="U549" s="50" t="n">
        <v>4</v>
      </c>
      <c r="V549" s="50" t="n">
        <v>6</v>
      </c>
      <c r="W549" s="50" t="n">
        <v>1</v>
      </c>
      <c r="X549" s="50" t="n">
        <v>0</v>
      </c>
      <c r="Y549" s="50" t="n">
        <v>16</v>
      </c>
      <c r="Z549" s="50" t="n">
        <v>19.75</v>
      </c>
      <c r="AA549" s="50" t="n">
        <v>57</v>
      </c>
      <c r="AB549" s="50" t="n">
        <v>15.284</v>
      </c>
      <c r="AC549" s="50" t="n">
        <v>35</v>
      </c>
      <c r="AD549" s="50" t="n">
        <v>3</v>
      </c>
      <c r="AE549" s="50" t="n">
        <v>13</v>
      </c>
      <c r="AF549" s="50" t="n">
        <v>35</v>
      </c>
      <c r="AG549" s="50" t="n">
        <v>3151.8</v>
      </c>
      <c r="AH549" s="50" t="n">
        <v>12</v>
      </c>
      <c r="AI549" s="50" t="n">
        <v>75</v>
      </c>
      <c r="AJ549" s="50" t="n">
        <v>5394.8</v>
      </c>
      <c r="AK549" s="50" t="n">
        <v>19</v>
      </c>
    </row>
    <row r="550" customFormat="false" ht="15" hidden="false" customHeight="false" outlineLevel="0" collapsed="false">
      <c r="A550" s="50" t="s">
        <v>974</v>
      </c>
      <c r="B550" s="50" t="s">
        <v>118</v>
      </c>
      <c r="C550" s="50" t="s">
        <v>262</v>
      </c>
      <c r="D550" s="50" t="n">
        <v>624424</v>
      </c>
      <c r="E550" s="50" t="n">
        <v>8</v>
      </c>
      <c r="F550" s="50" t="s">
        <v>57</v>
      </c>
      <c r="G550" s="50" t="n">
        <v>218</v>
      </c>
      <c r="H550" s="50" t="n">
        <v>104</v>
      </c>
      <c r="I550" s="50" t="n">
        <v>24</v>
      </c>
      <c r="J550" s="50" t="n">
        <v>107</v>
      </c>
      <c r="K550" s="50" t="n">
        <v>75</v>
      </c>
      <c r="L550" s="50" t="n">
        <v>10</v>
      </c>
      <c r="M550" s="50" t="n">
        <v>107</v>
      </c>
      <c r="N550" s="50" t="n">
        <v>29</v>
      </c>
      <c r="O550" s="50" t="n">
        <v>2.706</v>
      </c>
      <c r="P550" s="50" t="n">
        <v>53</v>
      </c>
      <c r="Q550" s="50" t="n">
        <v>45</v>
      </c>
      <c r="R550" s="50" t="n">
        <v>11</v>
      </c>
      <c r="S550" s="50" t="n">
        <v>2</v>
      </c>
      <c r="T550" s="50" t="n">
        <v>0</v>
      </c>
      <c r="U550" s="50" t="n">
        <v>4</v>
      </c>
      <c r="V550" s="50" t="n">
        <v>5</v>
      </c>
      <c r="W550" s="50" t="n">
        <v>1</v>
      </c>
      <c r="X550" s="50" t="n">
        <v>2</v>
      </c>
      <c r="Y550" s="50" t="n">
        <v>14</v>
      </c>
      <c r="Z550" s="50" t="n">
        <v>18.5</v>
      </c>
      <c r="AA550" s="50" t="n">
        <v>52</v>
      </c>
      <c r="AB550" s="50" t="n">
        <v>18.051</v>
      </c>
      <c r="AC550" s="50" t="n">
        <v>33</v>
      </c>
      <c r="AD550" s="50" t="n">
        <v>4</v>
      </c>
      <c r="AE550" s="50" t="n">
        <v>12</v>
      </c>
      <c r="AF550" s="50" t="n">
        <v>33</v>
      </c>
      <c r="AG550" s="50" t="n">
        <v>2867.4</v>
      </c>
      <c r="AH550" s="50" t="n">
        <v>14</v>
      </c>
      <c r="AI550" s="50" t="n">
        <v>90</v>
      </c>
      <c r="AJ550" s="50" t="n">
        <v>6537.6</v>
      </c>
      <c r="AK550" s="50" t="n">
        <v>31</v>
      </c>
    </row>
    <row r="551" customFormat="false" ht="15" hidden="false" customHeight="false" outlineLevel="0" collapsed="false">
      <c r="A551" s="50" t="s">
        <v>974</v>
      </c>
      <c r="B551" s="50" t="s">
        <v>118</v>
      </c>
      <c r="C551" s="50" t="s">
        <v>262</v>
      </c>
      <c r="D551" s="50" t="n">
        <v>624424</v>
      </c>
      <c r="E551" s="50" t="n">
        <v>9</v>
      </c>
      <c r="F551" s="50" t="s">
        <v>58</v>
      </c>
      <c r="G551" s="50" t="n">
        <v>271</v>
      </c>
      <c r="H551" s="50" t="n">
        <v>129</v>
      </c>
      <c r="I551" s="50" t="n">
        <v>24</v>
      </c>
      <c r="J551" s="50" t="n">
        <v>133</v>
      </c>
      <c r="K551" s="50" t="n">
        <v>93</v>
      </c>
      <c r="L551" s="50" t="n">
        <v>11</v>
      </c>
      <c r="M551" s="50" t="n">
        <v>137</v>
      </c>
      <c r="N551" s="50" t="n">
        <v>36</v>
      </c>
      <c r="O551" s="50" t="n">
        <v>1.157</v>
      </c>
      <c r="P551" s="50" t="n">
        <v>68</v>
      </c>
      <c r="Q551" s="50" t="n">
        <v>58</v>
      </c>
      <c r="R551" s="50" t="n">
        <v>15</v>
      </c>
      <c r="S551" s="50" t="n">
        <v>4</v>
      </c>
      <c r="T551" s="50" t="n">
        <v>0</v>
      </c>
      <c r="U551" s="50" t="n">
        <v>2</v>
      </c>
      <c r="V551" s="50" t="n">
        <v>7</v>
      </c>
      <c r="W551" s="50" t="n">
        <v>2</v>
      </c>
      <c r="X551" s="50" t="n">
        <v>1</v>
      </c>
      <c r="Y551" s="50" t="n">
        <v>10</v>
      </c>
      <c r="Z551" s="50" t="n">
        <v>22.7</v>
      </c>
      <c r="AA551" s="50" t="n">
        <v>66</v>
      </c>
      <c r="AB551" s="50" t="n">
        <v>22.883</v>
      </c>
      <c r="AC551" s="50" t="n">
        <v>49</v>
      </c>
      <c r="AD551" s="50" t="n">
        <v>6</v>
      </c>
      <c r="AE551" s="50" t="n">
        <v>19</v>
      </c>
      <c r="AF551" s="50" t="n">
        <v>48</v>
      </c>
      <c r="AG551" s="50" t="n">
        <v>4231.1</v>
      </c>
      <c r="AH551" s="50" t="n">
        <v>20</v>
      </c>
      <c r="AI551" s="50" t="n">
        <v>112</v>
      </c>
      <c r="AJ551" s="50" t="n">
        <v>8128.4</v>
      </c>
      <c r="AK551" s="50" t="n">
        <v>29</v>
      </c>
    </row>
    <row r="552" customFormat="false" ht="15" hidden="false" customHeight="false" outlineLevel="0" collapsed="false">
      <c r="A552" s="50" t="s">
        <v>975</v>
      </c>
      <c r="B552" s="50" t="s">
        <v>118</v>
      </c>
      <c r="C552" s="50" t="s">
        <v>264</v>
      </c>
      <c r="D552" s="50" t="n">
        <v>699393</v>
      </c>
      <c r="E552" s="50" t="n">
        <v>5</v>
      </c>
      <c r="F552" s="50" t="s">
        <v>54</v>
      </c>
      <c r="G552" s="50" t="n">
        <v>21</v>
      </c>
      <c r="H552" s="50" t="n">
        <v>9</v>
      </c>
      <c r="I552" s="50" t="n">
        <v>1</v>
      </c>
      <c r="J552" s="50" t="n">
        <v>10</v>
      </c>
      <c r="K552" s="50" t="n">
        <v>6</v>
      </c>
      <c r="L552" s="50" t="n">
        <v>1</v>
      </c>
      <c r="M552" s="50" t="n">
        <v>11</v>
      </c>
      <c r="N552" s="50" t="n">
        <v>3</v>
      </c>
      <c r="O552" s="50" t="n">
        <v>0.126</v>
      </c>
      <c r="P552" s="50" t="n">
        <v>8</v>
      </c>
      <c r="Q552" s="50" t="n">
        <v>7</v>
      </c>
      <c r="R552" s="50" t="n">
        <v>2</v>
      </c>
      <c r="S552" s="50" t="n">
        <v>1</v>
      </c>
      <c r="T552" s="50" t="n">
        <v>0</v>
      </c>
      <c r="U552" s="50" t="n">
        <v>0</v>
      </c>
      <c r="V552" s="50" t="n">
        <v>1</v>
      </c>
      <c r="W552" s="50" t="n">
        <v>0</v>
      </c>
      <c r="X552" s="50" t="n">
        <v>0</v>
      </c>
      <c r="Y552" s="50" t="n">
        <v>0</v>
      </c>
      <c r="Z552" s="50" t="n">
        <v>2.85</v>
      </c>
      <c r="AA552" s="50" t="n">
        <v>8</v>
      </c>
      <c r="AB552" s="50" t="n">
        <v>2.862</v>
      </c>
      <c r="AC552" s="50" t="n">
        <v>7</v>
      </c>
      <c r="AD552" s="50" t="n">
        <v>0</v>
      </c>
      <c r="AE552" s="50" t="n">
        <v>4</v>
      </c>
      <c r="AF552" s="50" t="n">
        <v>7</v>
      </c>
      <c r="AG552" s="50" t="n">
        <v>636.2</v>
      </c>
      <c r="AH552" s="50" t="n">
        <v>1</v>
      </c>
      <c r="AI552" s="50" t="n">
        <v>9</v>
      </c>
      <c r="AJ552" s="50" t="n">
        <v>664.6</v>
      </c>
      <c r="AK552" s="50" t="n">
        <v>3</v>
      </c>
    </row>
    <row r="553" customFormat="false" ht="15" hidden="false" customHeight="false" outlineLevel="0" collapsed="false">
      <c r="A553" s="50" t="s">
        <v>975</v>
      </c>
      <c r="B553" s="50" t="s">
        <v>118</v>
      </c>
      <c r="C553" s="50" t="s">
        <v>264</v>
      </c>
      <c r="D553" s="50" t="n">
        <v>699393</v>
      </c>
      <c r="E553" s="50" t="n">
        <v>6</v>
      </c>
      <c r="F553" s="50" t="s">
        <v>55</v>
      </c>
      <c r="G553" s="50" t="n">
        <v>164</v>
      </c>
      <c r="H553" s="50" t="n">
        <v>82</v>
      </c>
      <c r="I553" s="50" t="n">
        <v>16</v>
      </c>
      <c r="J553" s="50" t="n">
        <v>80</v>
      </c>
      <c r="K553" s="50" t="n">
        <v>53</v>
      </c>
      <c r="L553" s="50" t="n">
        <v>3</v>
      </c>
      <c r="M553" s="50" t="n">
        <v>84</v>
      </c>
      <c r="N553" s="50" t="n">
        <v>29</v>
      </c>
      <c r="O553" s="50" t="n">
        <v>-0.757</v>
      </c>
      <c r="P553" s="50" t="n">
        <v>46</v>
      </c>
      <c r="Q553" s="50" t="n">
        <v>43</v>
      </c>
      <c r="R553" s="50" t="n">
        <v>11</v>
      </c>
      <c r="S553" s="50" t="n">
        <v>2</v>
      </c>
      <c r="T553" s="50" t="n">
        <v>0</v>
      </c>
      <c r="U553" s="50" t="n">
        <v>1</v>
      </c>
      <c r="V553" s="50" t="n">
        <v>2</v>
      </c>
      <c r="W553" s="50" t="n">
        <v>0</v>
      </c>
      <c r="X553" s="50" t="n">
        <v>0</v>
      </c>
      <c r="Y553" s="50" t="n">
        <v>9</v>
      </c>
      <c r="Z553" s="50" t="n">
        <v>13.1</v>
      </c>
      <c r="AA553" s="50" t="n">
        <v>45</v>
      </c>
      <c r="AB553" s="50" t="n">
        <v>13.065</v>
      </c>
      <c r="AC553" s="50" t="n">
        <v>35</v>
      </c>
      <c r="AD553" s="50" t="n">
        <v>2</v>
      </c>
      <c r="AE553" s="50" t="n">
        <v>13</v>
      </c>
      <c r="AF553" s="50" t="n">
        <v>35</v>
      </c>
      <c r="AG553" s="50" t="n">
        <v>3088.4</v>
      </c>
      <c r="AH553" s="50" t="n">
        <v>11</v>
      </c>
      <c r="AI553" s="50" t="n">
        <v>72</v>
      </c>
      <c r="AJ553" s="50" t="n">
        <v>5196.1</v>
      </c>
      <c r="AK553" s="50" t="n">
        <v>15</v>
      </c>
    </row>
    <row r="554" customFormat="false" ht="15" hidden="false" customHeight="false" outlineLevel="0" collapsed="false">
      <c r="A554" s="50" t="s">
        <v>975</v>
      </c>
      <c r="B554" s="50" t="s">
        <v>118</v>
      </c>
      <c r="C554" s="50" t="s">
        <v>264</v>
      </c>
      <c r="D554" s="50" t="n">
        <v>699393</v>
      </c>
      <c r="E554" s="50" t="n">
        <v>7</v>
      </c>
      <c r="F554" s="50" t="s">
        <v>56</v>
      </c>
      <c r="G554" s="50" t="n">
        <v>175</v>
      </c>
      <c r="H554" s="50" t="n">
        <v>97</v>
      </c>
      <c r="I554" s="50" t="n">
        <v>21</v>
      </c>
      <c r="J554" s="50" t="n">
        <v>92</v>
      </c>
      <c r="K554" s="50" t="n">
        <v>72</v>
      </c>
      <c r="L554" s="50" t="n">
        <v>10</v>
      </c>
      <c r="M554" s="50" t="n">
        <v>80</v>
      </c>
      <c r="N554" s="50" t="n">
        <v>25</v>
      </c>
      <c r="O554" s="50" t="n">
        <v>3.377</v>
      </c>
      <c r="P554" s="50" t="n">
        <v>50</v>
      </c>
      <c r="Q554" s="50" t="n">
        <v>44</v>
      </c>
      <c r="R554" s="50" t="n">
        <v>17</v>
      </c>
      <c r="S554" s="50" t="n">
        <v>5</v>
      </c>
      <c r="T554" s="50" t="n">
        <v>1</v>
      </c>
      <c r="U554" s="50" t="n">
        <v>0</v>
      </c>
      <c r="V554" s="50" t="n">
        <v>5</v>
      </c>
      <c r="W554" s="50" t="n">
        <v>0</v>
      </c>
      <c r="X554" s="50" t="n">
        <v>1</v>
      </c>
      <c r="Y554" s="50" t="n">
        <v>7</v>
      </c>
      <c r="Z554" s="50" t="n">
        <v>20.55</v>
      </c>
      <c r="AA554" s="50" t="n">
        <v>49</v>
      </c>
      <c r="AB554" s="50" t="n">
        <v>14.275</v>
      </c>
      <c r="AC554" s="50" t="n">
        <v>38</v>
      </c>
      <c r="AD554" s="50" t="n">
        <v>0</v>
      </c>
      <c r="AE554" s="50" t="n">
        <v>20</v>
      </c>
      <c r="AF554" s="50" t="n">
        <v>38</v>
      </c>
      <c r="AG554" s="50" t="n">
        <v>3423</v>
      </c>
      <c r="AH554" s="50" t="n">
        <v>15</v>
      </c>
      <c r="AI554" s="50" t="n">
        <v>88</v>
      </c>
      <c r="AJ554" s="50" t="n">
        <v>6348.8</v>
      </c>
      <c r="AK554" s="50" t="n">
        <v>21</v>
      </c>
    </row>
    <row r="555" customFormat="false" ht="15" hidden="false" customHeight="false" outlineLevel="0" collapsed="false">
      <c r="A555" s="50" t="s">
        <v>975</v>
      </c>
      <c r="B555" s="50" t="s">
        <v>118</v>
      </c>
      <c r="C555" s="50" t="s">
        <v>264</v>
      </c>
      <c r="D555" s="50" t="n">
        <v>699393</v>
      </c>
      <c r="E555" s="50" t="n">
        <v>8</v>
      </c>
      <c r="F555" s="50" t="s">
        <v>57</v>
      </c>
      <c r="G555" s="50" t="n">
        <v>350</v>
      </c>
      <c r="H555" s="50" t="n">
        <v>167</v>
      </c>
      <c r="I555" s="50" t="n">
        <v>31</v>
      </c>
      <c r="J555" s="50" t="n">
        <v>155</v>
      </c>
      <c r="K555" s="50" t="n">
        <v>106</v>
      </c>
      <c r="L555" s="50" t="n">
        <v>11</v>
      </c>
      <c r="M555" s="50" t="n">
        <v>190</v>
      </c>
      <c r="N555" s="50" t="n">
        <v>61</v>
      </c>
      <c r="O555" s="50" t="n">
        <v>0.214</v>
      </c>
      <c r="P555" s="50" t="n">
        <v>87</v>
      </c>
      <c r="Q555" s="50" t="n">
        <v>78</v>
      </c>
      <c r="R555" s="50" t="n">
        <v>19</v>
      </c>
      <c r="S555" s="50" t="n">
        <v>2</v>
      </c>
      <c r="T555" s="50" t="n">
        <v>1</v>
      </c>
      <c r="U555" s="50" t="n">
        <v>3</v>
      </c>
      <c r="V555" s="50" t="n">
        <v>8</v>
      </c>
      <c r="W555" s="50" t="n">
        <v>1</v>
      </c>
      <c r="X555" s="50" t="n">
        <v>0</v>
      </c>
      <c r="Y555" s="50" t="n">
        <v>17</v>
      </c>
      <c r="Z555" s="50" t="n">
        <v>27.4</v>
      </c>
      <c r="AA555" s="50" t="n">
        <v>86</v>
      </c>
      <c r="AB555" s="50" t="n">
        <v>27.233</v>
      </c>
      <c r="AC555" s="50" t="n">
        <v>61</v>
      </c>
      <c r="AD555" s="50" t="n">
        <v>4</v>
      </c>
      <c r="AE555" s="50" t="n">
        <v>22</v>
      </c>
      <c r="AF555" s="50" t="n">
        <v>61</v>
      </c>
      <c r="AG555" s="50" t="n">
        <v>5374.6</v>
      </c>
      <c r="AH555" s="50" t="n">
        <v>24</v>
      </c>
      <c r="AI555" s="50" t="n">
        <v>147</v>
      </c>
      <c r="AJ555" s="50" t="n">
        <v>10614.4</v>
      </c>
      <c r="AK555" s="50" t="n">
        <v>32</v>
      </c>
    </row>
    <row r="556" customFormat="false" ht="15" hidden="false" customHeight="false" outlineLevel="0" collapsed="false">
      <c r="A556" s="50" t="s">
        <v>975</v>
      </c>
      <c r="B556" s="50" t="s">
        <v>118</v>
      </c>
      <c r="C556" s="50" t="s">
        <v>264</v>
      </c>
      <c r="D556" s="50" t="n">
        <v>699393</v>
      </c>
      <c r="E556" s="50" t="n">
        <v>9</v>
      </c>
      <c r="F556" s="50" t="s">
        <v>58</v>
      </c>
      <c r="G556" s="50" t="n">
        <v>292</v>
      </c>
      <c r="H556" s="50" t="n">
        <v>144</v>
      </c>
      <c r="I556" s="50" t="n">
        <v>25</v>
      </c>
      <c r="J556" s="50" t="n">
        <v>142</v>
      </c>
      <c r="K556" s="50" t="n">
        <v>92</v>
      </c>
      <c r="L556" s="50" t="n">
        <v>8</v>
      </c>
      <c r="M556" s="50" t="n">
        <v>150</v>
      </c>
      <c r="N556" s="50" t="n">
        <v>52</v>
      </c>
      <c r="O556" s="50" t="n">
        <v>-2.936</v>
      </c>
      <c r="P556" s="50" t="n">
        <v>75</v>
      </c>
      <c r="Q556" s="50" t="n">
        <v>69</v>
      </c>
      <c r="R556" s="50" t="n">
        <v>14</v>
      </c>
      <c r="S556" s="50" t="n">
        <v>2</v>
      </c>
      <c r="T556" s="50" t="n">
        <v>0</v>
      </c>
      <c r="U556" s="50" t="n">
        <v>2</v>
      </c>
      <c r="V556" s="50" t="n">
        <v>4</v>
      </c>
      <c r="W556" s="50" t="n">
        <v>1</v>
      </c>
      <c r="X556" s="50" t="n">
        <v>1</v>
      </c>
      <c r="Y556" s="50" t="n">
        <v>16</v>
      </c>
      <c r="Z556" s="50" t="n">
        <v>19</v>
      </c>
      <c r="AA556" s="50" t="n">
        <v>75</v>
      </c>
      <c r="AB556" s="50" t="n">
        <v>17.278</v>
      </c>
      <c r="AC556" s="50" t="n">
        <v>54</v>
      </c>
      <c r="AD556" s="50" t="n">
        <v>2</v>
      </c>
      <c r="AE556" s="50" t="n">
        <v>17</v>
      </c>
      <c r="AF556" s="50" t="n">
        <v>54</v>
      </c>
      <c r="AG556" s="50" t="n">
        <v>4778.3</v>
      </c>
      <c r="AH556" s="50" t="n">
        <v>10</v>
      </c>
      <c r="AI556" s="50" t="n">
        <v>125</v>
      </c>
      <c r="AJ556" s="50" t="n">
        <v>9003.9</v>
      </c>
      <c r="AK556" s="50" t="n">
        <v>30</v>
      </c>
    </row>
    <row r="557" customFormat="false" ht="15" hidden="false" customHeight="false" outlineLevel="0" collapsed="false">
      <c r="A557" s="50" t="s">
        <v>976</v>
      </c>
      <c r="B557" s="50" t="s">
        <v>118</v>
      </c>
      <c r="C557" s="50" t="s">
        <v>266</v>
      </c>
      <c r="D557" s="50" t="n">
        <v>665804</v>
      </c>
      <c r="E557" s="50" t="n">
        <v>4</v>
      </c>
      <c r="F557" s="50" t="s">
        <v>53</v>
      </c>
      <c r="G557" s="50" t="n">
        <v>256</v>
      </c>
      <c r="H557" s="50" t="n">
        <v>105</v>
      </c>
      <c r="I557" s="50" t="n">
        <v>25</v>
      </c>
      <c r="J557" s="50" t="n">
        <v>112</v>
      </c>
      <c r="K557" s="50" t="n">
        <v>67</v>
      </c>
      <c r="L557" s="50" t="n">
        <v>13</v>
      </c>
      <c r="M557" s="50" t="n">
        <v>144</v>
      </c>
      <c r="N557" s="50" t="n">
        <v>38</v>
      </c>
      <c r="O557" s="50" t="n">
        <v>2.886</v>
      </c>
      <c r="P557" s="50" t="n">
        <v>59</v>
      </c>
      <c r="Q557" s="50" t="n">
        <v>50</v>
      </c>
      <c r="R557" s="50" t="n">
        <v>12</v>
      </c>
      <c r="S557" s="50" t="n">
        <v>1</v>
      </c>
      <c r="T557" s="50" t="n">
        <v>0</v>
      </c>
      <c r="U557" s="50" t="n">
        <v>2</v>
      </c>
      <c r="V557" s="50" t="n">
        <v>7</v>
      </c>
      <c r="W557" s="50" t="n">
        <v>2</v>
      </c>
      <c r="X557" s="50" t="n">
        <v>0</v>
      </c>
      <c r="Y557" s="50" t="n">
        <v>13</v>
      </c>
      <c r="Z557" s="50" t="n">
        <v>19.65</v>
      </c>
      <c r="AA557" s="50" t="n">
        <v>59</v>
      </c>
      <c r="AB557" s="50" t="n">
        <v>17.269</v>
      </c>
      <c r="AC557" s="50" t="n">
        <v>37</v>
      </c>
      <c r="AD557" s="50" t="n">
        <v>2</v>
      </c>
      <c r="AE557" s="50" t="n">
        <v>8</v>
      </c>
      <c r="AF557" s="50" t="n">
        <v>37</v>
      </c>
      <c r="AG557" s="50" t="n">
        <v>3134.8</v>
      </c>
      <c r="AH557" s="50" t="n">
        <v>8</v>
      </c>
      <c r="AI557" s="50" t="n">
        <v>90</v>
      </c>
      <c r="AJ557" s="50" t="n">
        <v>6236.3</v>
      </c>
      <c r="AK557" s="50" t="n">
        <v>4</v>
      </c>
    </row>
    <row r="558" customFormat="false" ht="15" hidden="false" customHeight="false" outlineLevel="0" collapsed="false">
      <c r="A558" s="50" t="s">
        <v>976</v>
      </c>
      <c r="B558" s="50" t="s">
        <v>118</v>
      </c>
      <c r="C558" s="50" t="s">
        <v>266</v>
      </c>
      <c r="D558" s="50" t="n">
        <v>665804</v>
      </c>
      <c r="E558" s="50" t="n">
        <v>5</v>
      </c>
      <c r="F558" s="50" t="s">
        <v>54</v>
      </c>
      <c r="G558" s="50" t="n">
        <v>168</v>
      </c>
      <c r="H558" s="50" t="n">
        <v>78</v>
      </c>
      <c r="I558" s="50" t="n">
        <v>21</v>
      </c>
      <c r="J558" s="50" t="n">
        <v>72</v>
      </c>
      <c r="K558" s="50" t="n">
        <v>50</v>
      </c>
      <c r="L558" s="50" t="n">
        <v>9</v>
      </c>
      <c r="M558" s="50" t="n">
        <v>96</v>
      </c>
      <c r="N558" s="50" t="n">
        <v>28</v>
      </c>
      <c r="O558" s="50" t="n">
        <v>0.101</v>
      </c>
      <c r="P558" s="50" t="n">
        <v>42</v>
      </c>
      <c r="Q558" s="50" t="n">
        <v>33</v>
      </c>
      <c r="R558" s="50" t="n">
        <v>6</v>
      </c>
      <c r="S558" s="50" t="n">
        <v>1</v>
      </c>
      <c r="T558" s="50" t="n">
        <v>0</v>
      </c>
      <c r="U558" s="50" t="n">
        <v>1</v>
      </c>
      <c r="V558" s="50" t="n">
        <v>5</v>
      </c>
      <c r="W558" s="50" t="n">
        <v>2</v>
      </c>
      <c r="X558" s="50" t="n">
        <v>0</v>
      </c>
      <c r="Y558" s="50" t="n">
        <v>9</v>
      </c>
      <c r="Z558" s="50" t="n">
        <v>12.45</v>
      </c>
      <c r="AA558" s="50" t="n">
        <v>41</v>
      </c>
      <c r="AB558" s="50" t="n">
        <v>12.078</v>
      </c>
      <c r="AC558" s="50" t="n">
        <v>25</v>
      </c>
      <c r="AD558" s="50" t="n">
        <v>2</v>
      </c>
      <c r="AE558" s="50" t="n">
        <v>7</v>
      </c>
      <c r="AF558" s="50" t="n">
        <v>25</v>
      </c>
      <c r="AG558" s="50" t="n">
        <v>2074.4</v>
      </c>
      <c r="AH558" s="50" t="n">
        <v>10</v>
      </c>
      <c r="AI558" s="50" t="n">
        <v>66</v>
      </c>
      <c r="AJ558" s="50" t="n">
        <v>4665.2</v>
      </c>
      <c r="AK558" s="50" t="n">
        <v>10</v>
      </c>
    </row>
    <row r="559" customFormat="false" ht="15" hidden="false" customHeight="false" outlineLevel="0" collapsed="false">
      <c r="A559" s="50" t="s">
        <v>976</v>
      </c>
      <c r="B559" s="50" t="s">
        <v>118</v>
      </c>
      <c r="C559" s="50" t="s">
        <v>266</v>
      </c>
      <c r="D559" s="50" t="n">
        <v>665804</v>
      </c>
      <c r="E559" s="50" t="n">
        <v>6</v>
      </c>
      <c r="F559" s="50" t="s">
        <v>55</v>
      </c>
      <c r="G559" s="50" t="n">
        <v>176</v>
      </c>
      <c r="H559" s="50" t="n">
        <v>80</v>
      </c>
      <c r="I559" s="50" t="n">
        <v>15</v>
      </c>
      <c r="J559" s="50" t="n">
        <v>66</v>
      </c>
      <c r="K559" s="50" t="n">
        <v>41</v>
      </c>
      <c r="L559" s="50" t="n">
        <v>3</v>
      </c>
      <c r="M559" s="50" t="n">
        <v>110</v>
      </c>
      <c r="N559" s="50" t="n">
        <v>39</v>
      </c>
      <c r="O559" s="50" t="n">
        <v>-0.031</v>
      </c>
      <c r="P559" s="50" t="n">
        <v>38</v>
      </c>
      <c r="Q559" s="50" t="n">
        <v>31</v>
      </c>
      <c r="R559" s="50" t="n">
        <v>7</v>
      </c>
      <c r="S559" s="50" t="n">
        <v>4</v>
      </c>
      <c r="T559" s="50" t="n">
        <v>0</v>
      </c>
      <c r="U559" s="50" t="n">
        <v>0</v>
      </c>
      <c r="V559" s="50" t="n">
        <v>4</v>
      </c>
      <c r="W559" s="50" t="n">
        <v>3</v>
      </c>
      <c r="X559" s="50" t="n">
        <v>0</v>
      </c>
      <c r="Y559" s="50" t="n">
        <v>9</v>
      </c>
      <c r="Z559" s="50" t="n">
        <v>12.6</v>
      </c>
      <c r="AA559" s="50" t="n">
        <v>38</v>
      </c>
      <c r="AB559" s="50" t="n">
        <v>12.724</v>
      </c>
      <c r="AC559" s="50" t="n">
        <v>22</v>
      </c>
      <c r="AD559" s="50" t="n">
        <v>2</v>
      </c>
      <c r="AE559" s="50" t="n">
        <v>11</v>
      </c>
      <c r="AF559" s="50" t="n">
        <v>22</v>
      </c>
      <c r="AG559" s="50" t="n">
        <v>1960.4</v>
      </c>
      <c r="AH559" s="50" t="n">
        <v>9</v>
      </c>
      <c r="AI559" s="50" t="n">
        <v>68</v>
      </c>
      <c r="AJ559" s="50" t="n">
        <v>4777</v>
      </c>
      <c r="AK559" s="50" t="n">
        <v>7</v>
      </c>
    </row>
    <row r="560" customFormat="false" ht="15" hidden="false" customHeight="false" outlineLevel="0" collapsed="false">
      <c r="A560" s="50" t="s">
        <v>976</v>
      </c>
      <c r="B560" s="50" t="s">
        <v>118</v>
      </c>
      <c r="C560" s="50" t="s">
        <v>266</v>
      </c>
      <c r="D560" s="50" t="n">
        <v>665804</v>
      </c>
      <c r="E560" s="50" t="n">
        <v>7</v>
      </c>
      <c r="F560" s="50" t="s">
        <v>56</v>
      </c>
      <c r="G560" s="50" t="n">
        <v>157</v>
      </c>
      <c r="H560" s="50" t="n">
        <v>73</v>
      </c>
      <c r="I560" s="50" t="n">
        <v>21</v>
      </c>
      <c r="J560" s="50" t="n">
        <v>76</v>
      </c>
      <c r="K560" s="50" t="n">
        <v>53</v>
      </c>
      <c r="L560" s="50" t="n">
        <v>10</v>
      </c>
      <c r="M560" s="50" t="n">
        <v>81</v>
      </c>
      <c r="N560" s="50" t="n">
        <v>20</v>
      </c>
      <c r="O560" s="50" t="n">
        <v>0.291</v>
      </c>
      <c r="P560" s="50" t="n">
        <v>41</v>
      </c>
      <c r="Q560" s="50" t="n">
        <v>38</v>
      </c>
      <c r="R560" s="50" t="n">
        <v>12</v>
      </c>
      <c r="S560" s="50" t="n">
        <v>3</v>
      </c>
      <c r="T560" s="50" t="n">
        <v>0</v>
      </c>
      <c r="U560" s="50" t="n">
        <v>0</v>
      </c>
      <c r="V560" s="50" t="n">
        <v>2</v>
      </c>
      <c r="W560" s="50" t="n">
        <v>1</v>
      </c>
      <c r="X560" s="50" t="n">
        <v>0</v>
      </c>
      <c r="Y560" s="50" t="n">
        <v>12</v>
      </c>
      <c r="Z560" s="50" t="n">
        <v>13.95</v>
      </c>
      <c r="AA560" s="50" t="n">
        <v>41</v>
      </c>
      <c r="AB560" s="50" t="n">
        <v>12.117</v>
      </c>
      <c r="AC560" s="50" t="n">
        <v>26</v>
      </c>
      <c r="AD560" s="50" t="n">
        <v>1</v>
      </c>
      <c r="AE560" s="50" t="n">
        <v>12</v>
      </c>
      <c r="AF560" s="50" t="n">
        <v>26</v>
      </c>
      <c r="AG560" s="50" t="n">
        <v>2364.8</v>
      </c>
      <c r="AH560" s="50" t="n">
        <v>14</v>
      </c>
      <c r="AI560" s="50" t="n">
        <v>67</v>
      </c>
      <c r="AJ560" s="50" t="n">
        <v>4756.9</v>
      </c>
      <c r="AK560" s="50" t="n">
        <v>9</v>
      </c>
    </row>
    <row r="561" customFormat="false" ht="15" hidden="false" customHeight="false" outlineLevel="0" collapsed="false">
      <c r="A561" s="50" t="s">
        <v>976</v>
      </c>
      <c r="B561" s="50" t="s">
        <v>118</v>
      </c>
      <c r="C561" s="50" t="s">
        <v>266</v>
      </c>
      <c r="D561" s="50" t="n">
        <v>665804</v>
      </c>
      <c r="E561" s="50" t="n">
        <v>8</v>
      </c>
      <c r="F561" s="50" t="s">
        <v>57</v>
      </c>
      <c r="G561" s="50" t="n">
        <v>155</v>
      </c>
      <c r="H561" s="50" t="n">
        <v>79</v>
      </c>
      <c r="I561" s="50" t="n">
        <v>24</v>
      </c>
      <c r="J561" s="50" t="n">
        <v>63</v>
      </c>
      <c r="K561" s="50" t="n">
        <v>47</v>
      </c>
      <c r="L561" s="50" t="n">
        <v>9</v>
      </c>
      <c r="M561" s="50" t="n">
        <v>90</v>
      </c>
      <c r="N561" s="50" t="n">
        <v>32</v>
      </c>
      <c r="O561" s="50" t="n">
        <v>-2.09</v>
      </c>
      <c r="P561" s="50" t="n">
        <v>43</v>
      </c>
      <c r="Q561" s="50" t="n">
        <v>38</v>
      </c>
      <c r="R561" s="50" t="n">
        <v>7</v>
      </c>
      <c r="S561" s="50" t="n">
        <v>0</v>
      </c>
      <c r="T561" s="50" t="n">
        <v>0</v>
      </c>
      <c r="U561" s="50" t="n">
        <v>2</v>
      </c>
      <c r="V561" s="50" t="n">
        <v>4</v>
      </c>
      <c r="W561" s="50" t="n">
        <v>1</v>
      </c>
      <c r="X561" s="50" t="n">
        <v>0</v>
      </c>
      <c r="Y561" s="50" t="n">
        <v>15</v>
      </c>
      <c r="Z561" s="50" t="n">
        <v>12</v>
      </c>
      <c r="AA561" s="50" t="n">
        <v>43</v>
      </c>
      <c r="AB561" s="50" t="n">
        <v>11.001</v>
      </c>
      <c r="AC561" s="50" t="n">
        <v>23</v>
      </c>
      <c r="AD561" s="50" t="n">
        <v>2</v>
      </c>
      <c r="AE561" s="50" t="n">
        <v>8</v>
      </c>
      <c r="AF561" s="50" t="n">
        <v>23</v>
      </c>
      <c r="AG561" s="50" t="n">
        <v>2043.7</v>
      </c>
      <c r="AH561" s="50" t="n">
        <v>9</v>
      </c>
      <c r="AI561" s="50" t="n">
        <v>72</v>
      </c>
      <c r="AJ561" s="50" t="n">
        <v>5104.1</v>
      </c>
      <c r="AK561" s="50" t="n">
        <v>8</v>
      </c>
    </row>
    <row r="562" customFormat="false" ht="15" hidden="false" customHeight="false" outlineLevel="0" collapsed="false">
      <c r="A562" s="50" t="s">
        <v>976</v>
      </c>
      <c r="B562" s="50" t="s">
        <v>118</v>
      </c>
      <c r="C562" s="50" t="s">
        <v>266</v>
      </c>
      <c r="D562" s="50" t="n">
        <v>665804</v>
      </c>
      <c r="E562" s="50" t="n">
        <v>9</v>
      </c>
      <c r="F562" s="50" t="s">
        <v>58</v>
      </c>
      <c r="G562" s="50" t="n">
        <v>106</v>
      </c>
      <c r="H562" s="50" t="n">
        <v>62</v>
      </c>
      <c r="I562" s="50" t="n">
        <v>13</v>
      </c>
      <c r="J562" s="50" t="n">
        <v>48</v>
      </c>
      <c r="K562" s="50" t="n">
        <v>34</v>
      </c>
      <c r="L562" s="50" t="n">
        <v>2</v>
      </c>
      <c r="M562" s="50" t="n">
        <v>58</v>
      </c>
      <c r="N562" s="50" t="n">
        <v>28</v>
      </c>
      <c r="O562" s="50" t="n">
        <v>1.549</v>
      </c>
      <c r="P562" s="50" t="n">
        <v>31</v>
      </c>
      <c r="Q562" s="50" t="n">
        <v>25</v>
      </c>
      <c r="R562" s="50" t="n">
        <v>7</v>
      </c>
      <c r="S562" s="50" t="n">
        <v>3</v>
      </c>
      <c r="T562" s="50" t="n">
        <v>0</v>
      </c>
      <c r="U562" s="50" t="n">
        <v>1</v>
      </c>
      <c r="V562" s="50" t="n">
        <v>1</v>
      </c>
      <c r="W562" s="50" t="n">
        <v>2</v>
      </c>
      <c r="X562" s="50" t="n">
        <v>1</v>
      </c>
      <c r="Y562" s="50" t="n">
        <v>9</v>
      </c>
      <c r="Z562" s="50" t="n">
        <v>10.55</v>
      </c>
      <c r="AA562" s="50" t="n">
        <v>29</v>
      </c>
      <c r="AB562" s="50" t="n">
        <v>9.329</v>
      </c>
      <c r="AC562" s="50" t="n">
        <v>19</v>
      </c>
      <c r="AD562" s="50" t="n">
        <v>3</v>
      </c>
      <c r="AE562" s="50" t="n">
        <v>6</v>
      </c>
      <c r="AF562" s="50" t="n">
        <v>19</v>
      </c>
      <c r="AG562" s="50" t="n">
        <v>1595.7</v>
      </c>
      <c r="AH562" s="50" t="n">
        <v>8</v>
      </c>
      <c r="AI562" s="50" t="n">
        <v>52</v>
      </c>
      <c r="AJ562" s="50" t="n">
        <v>3592.8</v>
      </c>
      <c r="AK562" s="50" t="n">
        <v>2</v>
      </c>
    </row>
    <row r="563" customFormat="false" ht="15" hidden="false" customHeight="false" outlineLevel="0" collapsed="false">
      <c r="A563" s="50" t="s">
        <v>977</v>
      </c>
      <c r="B563" s="50" t="s">
        <v>118</v>
      </c>
      <c r="C563" s="50" t="s">
        <v>268</v>
      </c>
      <c r="D563" s="50" t="n">
        <v>807713</v>
      </c>
      <c r="E563" s="50" t="n">
        <v>4</v>
      </c>
      <c r="F563" s="50" t="s">
        <v>53</v>
      </c>
      <c r="G563" s="50" t="n">
        <v>319</v>
      </c>
      <c r="H563" s="50" t="n">
        <v>157</v>
      </c>
      <c r="I563" s="50" t="n">
        <v>28</v>
      </c>
      <c r="J563" s="50" t="n">
        <v>150</v>
      </c>
      <c r="K563" s="50" t="n">
        <v>95</v>
      </c>
      <c r="L563" s="50" t="n">
        <v>12</v>
      </c>
      <c r="M563" s="50" t="n">
        <v>169</v>
      </c>
      <c r="N563" s="50" t="n">
        <v>62</v>
      </c>
      <c r="O563" s="50" t="n">
        <v>3.5</v>
      </c>
      <c r="P563" s="50" t="n">
        <v>80</v>
      </c>
      <c r="Q563" s="50" t="n">
        <v>73</v>
      </c>
      <c r="R563" s="50" t="n">
        <v>22</v>
      </c>
      <c r="S563" s="50" t="n">
        <v>6</v>
      </c>
      <c r="T563" s="50" t="n">
        <v>0</v>
      </c>
      <c r="U563" s="50" t="n">
        <v>3</v>
      </c>
      <c r="V563" s="50" t="n">
        <v>5</v>
      </c>
      <c r="W563" s="50" t="n">
        <v>0</v>
      </c>
      <c r="X563" s="50" t="n">
        <v>1</v>
      </c>
      <c r="Y563" s="50" t="n">
        <v>14</v>
      </c>
      <c r="Z563" s="50" t="n">
        <v>28.7</v>
      </c>
      <c r="AA563" s="50" t="n">
        <v>79</v>
      </c>
      <c r="AB563" s="50" t="n">
        <v>24.925</v>
      </c>
      <c r="AC563" s="50" t="n">
        <v>61</v>
      </c>
      <c r="AD563" s="50" t="n">
        <v>4</v>
      </c>
      <c r="AE563" s="50" t="n">
        <v>20</v>
      </c>
      <c r="AF563" s="50" t="n">
        <v>61</v>
      </c>
      <c r="AG563" s="50" t="n">
        <v>5221.8</v>
      </c>
      <c r="AH563" s="50" t="n">
        <v>26</v>
      </c>
      <c r="AI563" s="50" t="n">
        <v>134</v>
      </c>
      <c r="AJ563" s="50" t="n">
        <v>9152.6</v>
      </c>
      <c r="AK563" s="50" t="n">
        <v>6</v>
      </c>
    </row>
    <row r="564" customFormat="false" ht="15" hidden="false" customHeight="false" outlineLevel="0" collapsed="false">
      <c r="A564" s="50" t="s">
        <v>977</v>
      </c>
      <c r="B564" s="50" t="s">
        <v>118</v>
      </c>
      <c r="C564" s="50" t="s">
        <v>268</v>
      </c>
      <c r="D564" s="50" t="n">
        <v>807713</v>
      </c>
      <c r="E564" s="50" t="n">
        <v>5</v>
      </c>
      <c r="F564" s="50" t="s">
        <v>54</v>
      </c>
      <c r="G564" s="50" t="n">
        <v>101</v>
      </c>
      <c r="H564" s="50" t="n">
        <v>51</v>
      </c>
      <c r="I564" s="50" t="n">
        <v>9</v>
      </c>
      <c r="J564" s="50" t="n">
        <v>50</v>
      </c>
      <c r="K564" s="50" t="n">
        <v>32</v>
      </c>
      <c r="L564" s="50" t="n">
        <v>0</v>
      </c>
      <c r="M564" s="50" t="n">
        <v>51</v>
      </c>
      <c r="N564" s="50" t="n">
        <v>19</v>
      </c>
      <c r="O564" s="50" t="n">
        <v>-4.824</v>
      </c>
      <c r="P564" s="50" t="n">
        <v>24</v>
      </c>
      <c r="Q564" s="50" t="n">
        <v>22</v>
      </c>
      <c r="R564" s="50" t="n">
        <v>1</v>
      </c>
      <c r="S564" s="50" t="n">
        <v>0</v>
      </c>
      <c r="T564" s="50" t="n">
        <v>0</v>
      </c>
      <c r="U564" s="50" t="n">
        <v>0</v>
      </c>
      <c r="V564" s="50" t="n">
        <v>1</v>
      </c>
      <c r="W564" s="50" t="n">
        <v>1</v>
      </c>
      <c r="X564" s="50" t="n">
        <v>0</v>
      </c>
      <c r="Y564" s="50" t="n">
        <v>4</v>
      </c>
      <c r="Z564" s="50" t="n">
        <v>2.3</v>
      </c>
      <c r="AA564" s="50" t="n">
        <v>24</v>
      </c>
      <c r="AB564" s="50" t="n">
        <v>5.898</v>
      </c>
      <c r="AC564" s="50" t="n">
        <v>18</v>
      </c>
      <c r="AD564" s="50" t="n">
        <v>0</v>
      </c>
      <c r="AE564" s="50" t="n">
        <v>8</v>
      </c>
      <c r="AF564" s="50" t="n">
        <v>18</v>
      </c>
      <c r="AG564" s="50" t="n">
        <v>1502.5</v>
      </c>
      <c r="AH564" s="50" t="n">
        <v>6</v>
      </c>
      <c r="AI564" s="50" t="n">
        <v>46</v>
      </c>
      <c r="AJ564" s="50" t="n">
        <v>3126.2</v>
      </c>
      <c r="AK564" s="50" t="n">
        <v>2</v>
      </c>
    </row>
    <row r="565" customFormat="false" ht="15" hidden="false" customHeight="false" outlineLevel="0" collapsed="false">
      <c r="A565" s="50" t="s">
        <v>977</v>
      </c>
      <c r="B565" s="50" t="s">
        <v>118</v>
      </c>
      <c r="C565" s="50" t="s">
        <v>268</v>
      </c>
      <c r="D565" s="50" t="n">
        <v>807713</v>
      </c>
      <c r="E565" s="50" t="n">
        <v>6</v>
      </c>
      <c r="F565" s="50" t="s">
        <v>55</v>
      </c>
      <c r="G565" s="50" t="n">
        <v>179</v>
      </c>
      <c r="H565" s="50" t="n">
        <v>76</v>
      </c>
      <c r="I565" s="50" t="n">
        <v>13</v>
      </c>
      <c r="J565" s="50" t="n">
        <v>84</v>
      </c>
      <c r="K565" s="50" t="n">
        <v>45</v>
      </c>
      <c r="L565" s="50" t="n">
        <v>7</v>
      </c>
      <c r="M565" s="50" t="n">
        <v>95</v>
      </c>
      <c r="N565" s="50" t="n">
        <v>31</v>
      </c>
      <c r="O565" s="50" t="n">
        <v>2.006</v>
      </c>
      <c r="P565" s="50" t="n">
        <v>43</v>
      </c>
      <c r="Q565" s="50" t="n">
        <v>35</v>
      </c>
      <c r="R565" s="50" t="n">
        <v>9</v>
      </c>
      <c r="S565" s="50" t="n">
        <v>0</v>
      </c>
      <c r="T565" s="50" t="n">
        <v>2</v>
      </c>
      <c r="U565" s="50" t="n">
        <v>1</v>
      </c>
      <c r="V565" s="50" t="n">
        <v>6</v>
      </c>
      <c r="W565" s="50" t="n">
        <v>2</v>
      </c>
      <c r="X565" s="50" t="n">
        <v>0</v>
      </c>
      <c r="Y565" s="50" t="n">
        <v>9</v>
      </c>
      <c r="Z565" s="50" t="n">
        <v>16.2</v>
      </c>
      <c r="AA565" s="50" t="n">
        <v>43</v>
      </c>
      <c r="AB565" s="50" t="n">
        <v>13.162</v>
      </c>
      <c r="AC565" s="50" t="n">
        <v>26</v>
      </c>
      <c r="AD565" s="50" t="n">
        <v>1</v>
      </c>
      <c r="AE565" s="50" t="n">
        <v>10</v>
      </c>
      <c r="AF565" s="50" t="n">
        <v>26</v>
      </c>
      <c r="AG565" s="50" t="n">
        <v>2233</v>
      </c>
      <c r="AH565" s="50" t="n">
        <v>6</v>
      </c>
      <c r="AI565" s="50" t="n">
        <v>66</v>
      </c>
      <c r="AJ565" s="50" t="n">
        <v>4711.4</v>
      </c>
      <c r="AK565" s="50" t="n">
        <v>12</v>
      </c>
    </row>
    <row r="566" customFormat="false" ht="15" hidden="false" customHeight="false" outlineLevel="0" collapsed="false">
      <c r="A566" s="50" t="s">
        <v>977</v>
      </c>
      <c r="B566" s="50" t="s">
        <v>118</v>
      </c>
      <c r="C566" s="50" t="s">
        <v>268</v>
      </c>
      <c r="D566" s="50" t="n">
        <v>807713</v>
      </c>
      <c r="E566" s="50" t="n">
        <v>8</v>
      </c>
      <c r="F566" s="50" t="s">
        <v>57</v>
      </c>
      <c r="G566" s="50" t="n">
        <v>39</v>
      </c>
      <c r="H566" s="50" t="n">
        <v>13</v>
      </c>
      <c r="I566" s="50" t="n">
        <v>2</v>
      </c>
      <c r="J566" s="50" t="n">
        <v>11</v>
      </c>
      <c r="K566" s="50" t="n">
        <v>6</v>
      </c>
      <c r="L566" s="50" t="n">
        <v>1</v>
      </c>
      <c r="M566" s="50" t="n">
        <v>28</v>
      </c>
      <c r="N566" s="50" t="n">
        <v>7</v>
      </c>
      <c r="O566" s="50" t="n">
        <v>1.078</v>
      </c>
      <c r="P566" s="50" t="n">
        <v>9</v>
      </c>
      <c r="Q566" s="50" t="n">
        <v>7</v>
      </c>
      <c r="R566" s="50" t="n">
        <v>2</v>
      </c>
      <c r="S566" s="50" t="n">
        <v>1</v>
      </c>
      <c r="T566" s="50" t="n">
        <v>0</v>
      </c>
      <c r="U566" s="50" t="n">
        <v>1</v>
      </c>
      <c r="V566" s="50" t="n">
        <v>2</v>
      </c>
      <c r="W566" s="50" t="n">
        <v>0</v>
      </c>
      <c r="X566" s="50" t="n">
        <v>0</v>
      </c>
      <c r="Y566" s="50" t="n">
        <v>0</v>
      </c>
      <c r="Z566" s="50" t="n">
        <v>4.65</v>
      </c>
      <c r="AA566" s="50" t="n">
        <v>9</v>
      </c>
      <c r="AB566" s="50" t="n">
        <v>3.364</v>
      </c>
      <c r="AC566" s="50" t="n">
        <v>7</v>
      </c>
      <c r="AD566" s="50" t="n">
        <v>1</v>
      </c>
      <c r="AE566" s="50" t="n">
        <v>2</v>
      </c>
      <c r="AF566" s="50" t="n">
        <v>7</v>
      </c>
      <c r="AG566" s="50" t="n">
        <v>600.3</v>
      </c>
      <c r="AH566" s="50" t="n">
        <v>1</v>
      </c>
      <c r="AI566" s="50" t="n">
        <v>12</v>
      </c>
      <c r="AJ566" s="50" t="n">
        <v>852.4</v>
      </c>
      <c r="AK566" s="50" t="n">
        <v>0</v>
      </c>
    </row>
    <row r="567" customFormat="false" ht="15" hidden="false" customHeight="false" outlineLevel="0" collapsed="false">
      <c r="A567" s="50" t="s">
        <v>977</v>
      </c>
      <c r="B567" s="50" t="s">
        <v>118</v>
      </c>
      <c r="C567" s="50" t="s">
        <v>268</v>
      </c>
      <c r="D567" s="50" t="n">
        <v>807713</v>
      </c>
      <c r="E567" s="50" t="n">
        <v>9</v>
      </c>
      <c r="F567" s="50" t="s">
        <v>58</v>
      </c>
      <c r="G567" s="50" t="n">
        <v>159</v>
      </c>
      <c r="H567" s="50" t="n">
        <v>67</v>
      </c>
      <c r="I567" s="50" t="n">
        <v>14</v>
      </c>
      <c r="J567" s="50" t="n">
        <v>77</v>
      </c>
      <c r="K567" s="50" t="n">
        <v>48</v>
      </c>
      <c r="L567" s="50" t="n">
        <v>6</v>
      </c>
      <c r="M567" s="50" t="n">
        <v>82</v>
      </c>
      <c r="N567" s="50" t="n">
        <v>19</v>
      </c>
      <c r="O567" s="50" t="n">
        <v>-1.341</v>
      </c>
      <c r="P567" s="50" t="n">
        <v>46</v>
      </c>
      <c r="Q567" s="50" t="n">
        <v>36</v>
      </c>
      <c r="R567" s="50" t="n">
        <v>7</v>
      </c>
      <c r="S567" s="50" t="n">
        <v>2</v>
      </c>
      <c r="T567" s="50" t="n">
        <v>1</v>
      </c>
      <c r="U567" s="50" t="n">
        <v>0</v>
      </c>
      <c r="V567" s="50" t="n">
        <v>7</v>
      </c>
      <c r="W567" s="50" t="n">
        <v>0</v>
      </c>
      <c r="X567" s="50" t="n">
        <v>1</v>
      </c>
      <c r="Y567" s="50" t="n">
        <v>8</v>
      </c>
      <c r="Z567" s="50" t="n">
        <v>12.6</v>
      </c>
      <c r="AA567" s="50" t="n">
        <v>44</v>
      </c>
      <c r="AB567" s="50" t="n">
        <v>12.928</v>
      </c>
      <c r="AC567" s="50" t="n">
        <v>31</v>
      </c>
      <c r="AD567" s="50" t="n">
        <v>0</v>
      </c>
      <c r="AE567" s="50" t="n">
        <v>9</v>
      </c>
      <c r="AF567" s="50" t="n">
        <v>31</v>
      </c>
      <c r="AG567" s="50" t="n">
        <v>2533.4</v>
      </c>
      <c r="AH567" s="50" t="n">
        <v>8</v>
      </c>
      <c r="AI567" s="50" t="n">
        <v>58</v>
      </c>
      <c r="AJ567" s="50" t="n">
        <v>4135.6</v>
      </c>
      <c r="AK567" s="50" t="n">
        <v>7</v>
      </c>
    </row>
    <row r="568" customFormat="false" ht="15" hidden="false" customHeight="false" outlineLevel="0" collapsed="false">
      <c r="A568" s="50" t="s">
        <v>978</v>
      </c>
      <c r="B568" s="50" t="s">
        <v>118</v>
      </c>
      <c r="C568" s="50" t="s">
        <v>270</v>
      </c>
      <c r="D568" s="50" t="n">
        <v>694208</v>
      </c>
      <c r="E568" s="50" t="n">
        <v>4</v>
      </c>
      <c r="F568" s="50" t="s">
        <v>53</v>
      </c>
      <c r="G568" s="50" t="n">
        <v>292</v>
      </c>
      <c r="H568" s="50" t="n">
        <v>149</v>
      </c>
      <c r="I568" s="50" t="n">
        <v>29</v>
      </c>
      <c r="J568" s="50" t="n">
        <v>126</v>
      </c>
      <c r="K568" s="50" t="n">
        <v>92</v>
      </c>
      <c r="L568" s="50" t="n">
        <v>10</v>
      </c>
      <c r="M568" s="50" t="n">
        <v>166</v>
      </c>
      <c r="N568" s="50" t="n">
        <v>57</v>
      </c>
      <c r="O568" s="50" t="n">
        <v>9.418</v>
      </c>
      <c r="P568" s="50" t="n">
        <v>79</v>
      </c>
      <c r="Q568" s="50" t="n">
        <v>71</v>
      </c>
      <c r="R568" s="50" t="n">
        <v>24</v>
      </c>
      <c r="S568" s="50" t="n">
        <v>5</v>
      </c>
      <c r="T568" s="50" t="n">
        <v>0</v>
      </c>
      <c r="U568" s="50" t="n">
        <v>5</v>
      </c>
      <c r="V568" s="50" t="n">
        <v>7</v>
      </c>
      <c r="W568" s="50" t="n">
        <v>0</v>
      </c>
      <c r="X568" s="50" t="n">
        <v>1</v>
      </c>
      <c r="Y568" s="50" t="n">
        <v>12</v>
      </c>
      <c r="Z568" s="50" t="n">
        <v>33.75</v>
      </c>
      <c r="AA568" s="50" t="n">
        <v>79</v>
      </c>
      <c r="AB568" s="50" t="n">
        <v>28.709</v>
      </c>
      <c r="AC568" s="50" t="n">
        <v>60</v>
      </c>
      <c r="AD568" s="50" t="n">
        <v>7</v>
      </c>
      <c r="AE568" s="50" t="n">
        <v>32</v>
      </c>
      <c r="AF568" s="50" t="n">
        <v>60</v>
      </c>
      <c r="AG568" s="50" t="n">
        <v>5511</v>
      </c>
      <c r="AH568" s="50" t="n">
        <v>24</v>
      </c>
      <c r="AI568" s="50" t="n">
        <v>131</v>
      </c>
      <c r="AJ568" s="50" t="n">
        <v>9621.6</v>
      </c>
      <c r="AK568" s="50" t="n">
        <v>58</v>
      </c>
    </row>
    <row r="569" customFormat="false" ht="15" hidden="false" customHeight="false" outlineLevel="0" collapsed="false">
      <c r="A569" s="50" t="s">
        <v>978</v>
      </c>
      <c r="B569" s="50" t="s">
        <v>118</v>
      </c>
      <c r="C569" s="50" t="s">
        <v>270</v>
      </c>
      <c r="D569" s="50" t="n">
        <v>694208</v>
      </c>
      <c r="E569" s="50" t="n">
        <v>5</v>
      </c>
      <c r="F569" s="50" t="s">
        <v>54</v>
      </c>
      <c r="G569" s="50" t="n">
        <v>257</v>
      </c>
      <c r="H569" s="50" t="n">
        <v>126</v>
      </c>
      <c r="I569" s="50" t="n">
        <v>41</v>
      </c>
      <c r="J569" s="50" t="n">
        <v>96</v>
      </c>
      <c r="K569" s="50" t="n">
        <v>63</v>
      </c>
      <c r="L569" s="50" t="n">
        <v>15</v>
      </c>
      <c r="M569" s="50" t="n">
        <v>161</v>
      </c>
      <c r="N569" s="50" t="n">
        <v>63</v>
      </c>
      <c r="O569" s="50" t="n">
        <v>-8.546</v>
      </c>
      <c r="P569" s="50" t="n">
        <v>68</v>
      </c>
      <c r="Q569" s="50" t="n">
        <v>59</v>
      </c>
      <c r="R569" s="50" t="n">
        <v>6</v>
      </c>
      <c r="S569" s="50" t="n">
        <v>0</v>
      </c>
      <c r="T569" s="50" t="n">
        <v>0</v>
      </c>
      <c r="U569" s="50" t="n">
        <v>1</v>
      </c>
      <c r="V569" s="50" t="n">
        <v>8</v>
      </c>
      <c r="W569" s="50" t="n">
        <v>0</v>
      </c>
      <c r="X569" s="50" t="n">
        <v>1</v>
      </c>
      <c r="Y569" s="50" t="n">
        <v>18</v>
      </c>
      <c r="Z569" s="50" t="n">
        <v>12.1</v>
      </c>
      <c r="AA569" s="50" t="n">
        <v>68</v>
      </c>
      <c r="AB569" s="50" t="n">
        <v>18.249</v>
      </c>
      <c r="AC569" s="50" t="n">
        <v>42</v>
      </c>
      <c r="AD569" s="50" t="n">
        <v>4</v>
      </c>
      <c r="AE569" s="50" t="n">
        <v>16</v>
      </c>
      <c r="AF569" s="50" t="n">
        <v>42</v>
      </c>
      <c r="AG569" s="50" t="n">
        <v>3727.7</v>
      </c>
      <c r="AH569" s="50" t="n">
        <v>13</v>
      </c>
      <c r="AI569" s="50" t="n">
        <v>116</v>
      </c>
      <c r="AJ569" s="50" t="n">
        <v>8411.2</v>
      </c>
      <c r="AK569" s="50" t="n">
        <v>41</v>
      </c>
    </row>
    <row r="570" customFormat="false" ht="15" hidden="false" customHeight="false" outlineLevel="0" collapsed="false">
      <c r="A570" s="50" t="s">
        <v>978</v>
      </c>
      <c r="B570" s="50" t="s">
        <v>118</v>
      </c>
      <c r="C570" s="50" t="s">
        <v>270</v>
      </c>
      <c r="D570" s="50" t="n">
        <v>694208</v>
      </c>
      <c r="E570" s="50" t="n">
        <v>6</v>
      </c>
      <c r="F570" s="50" t="s">
        <v>55</v>
      </c>
      <c r="G570" s="50" t="n">
        <v>111</v>
      </c>
      <c r="H570" s="50" t="n">
        <v>48</v>
      </c>
      <c r="I570" s="50" t="n">
        <v>8</v>
      </c>
      <c r="J570" s="50" t="n">
        <v>53</v>
      </c>
      <c r="K570" s="50" t="n">
        <v>33</v>
      </c>
      <c r="L570" s="50" t="n">
        <v>2</v>
      </c>
      <c r="M570" s="50" t="n">
        <v>57</v>
      </c>
      <c r="N570" s="50" t="n">
        <v>15</v>
      </c>
      <c r="O570" s="50" t="n">
        <v>-1.657</v>
      </c>
      <c r="P570" s="50" t="n">
        <v>28</v>
      </c>
      <c r="Q570" s="50" t="n">
        <v>26</v>
      </c>
      <c r="R570" s="50" t="n">
        <v>6</v>
      </c>
      <c r="S570" s="50" t="n">
        <v>1</v>
      </c>
      <c r="T570" s="50" t="n">
        <v>0</v>
      </c>
      <c r="U570" s="50" t="n">
        <v>0</v>
      </c>
      <c r="V570" s="50" t="n">
        <v>2</v>
      </c>
      <c r="W570" s="50" t="n">
        <v>0</v>
      </c>
      <c r="X570" s="50" t="n">
        <v>0</v>
      </c>
      <c r="Y570" s="50" t="n">
        <v>6</v>
      </c>
      <c r="Z570" s="50" t="n">
        <v>7.15</v>
      </c>
      <c r="AA570" s="50" t="n">
        <v>27</v>
      </c>
      <c r="AB570" s="50" t="n">
        <v>6.905</v>
      </c>
      <c r="AC570" s="50" t="n">
        <v>20</v>
      </c>
      <c r="AD570" s="50" t="n">
        <v>0</v>
      </c>
      <c r="AE570" s="50" t="n">
        <v>9</v>
      </c>
      <c r="AF570" s="50" t="n">
        <v>19</v>
      </c>
      <c r="AG570" s="50" t="n">
        <v>1668.9</v>
      </c>
      <c r="AH570" s="50" t="n">
        <v>4</v>
      </c>
      <c r="AI570" s="50" t="n">
        <v>44</v>
      </c>
      <c r="AJ570" s="50" t="n">
        <v>3285.2</v>
      </c>
      <c r="AK570" s="50" t="n">
        <v>17</v>
      </c>
    </row>
    <row r="571" customFormat="false" ht="15" hidden="false" customHeight="false" outlineLevel="0" collapsed="false">
      <c r="A571" s="50" t="s">
        <v>979</v>
      </c>
      <c r="B571" s="50" t="s">
        <v>118</v>
      </c>
      <c r="C571" s="50" t="s">
        <v>272</v>
      </c>
      <c r="D571" s="50" t="n">
        <v>621438</v>
      </c>
      <c r="E571" s="50" t="n">
        <v>8</v>
      </c>
      <c r="F571" s="50" t="s">
        <v>57</v>
      </c>
      <c r="G571" s="50" t="n">
        <v>187</v>
      </c>
      <c r="H571" s="50" t="n">
        <v>91</v>
      </c>
      <c r="I571" s="50" t="n">
        <v>12</v>
      </c>
      <c r="J571" s="50" t="n">
        <v>87</v>
      </c>
      <c r="K571" s="50" t="n">
        <v>54</v>
      </c>
      <c r="L571" s="50" t="n">
        <v>3</v>
      </c>
      <c r="M571" s="50" t="n">
        <v>100</v>
      </c>
      <c r="N571" s="50" t="n">
        <v>37</v>
      </c>
      <c r="O571" s="50" t="n">
        <v>5.574</v>
      </c>
      <c r="P571" s="50" t="n">
        <v>50</v>
      </c>
      <c r="Q571" s="50" t="n">
        <v>44</v>
      </c>
      <c r="R571" s="50" t="n">
        <v>18</v>
      </c>
      <c r="S571" s="50" t="n">
        <v>3</v>
      </c>
      <c r="T571" s="50" t="n">
        <v>0</v>
      </c>
      <c r="U571" s="50" t="n">
        <v>1</v>
      </c>
      <c r="V571" s="50" t="n">
        <v>4</v>
      </c>
      <c r="W571" s="50" t="n">
        <v>1</v>
      </c>
      <c r="X571" s="50" t="n">
        <v>1</v>
      </c>
      <c r="Y571" s="50" t="n">
        <v>6</v>
      </c>
      <c r="Z571" s="50" t="n">
        <v>21.85</v>
      </c>
      <c r="AA571" s="50" t="n">
        <v>50</v>
      </c>
      <c r="AB571" s="50" t="n">
        <v>17.841</v>
      </c>
      <c r="AC571" s="50" t="n">
        <v>39</v>
      </c>
      <c r="AD571" s="50" t="n">
        <v>1</v>
      </c>
      <c r="AE571" s="50" t="n">
        <v>11</v>
      </c>
      <c r="AF571" s="50" t="n">
        <v>39</v>
      </c>
      <c r="AG571" s="50" t="n">
        <v>3178.6</v>
      </c>
      <c r="AH571" s="50" t="n">
        <v>14</v>
      </c>
      <c r="AI571" s="50" t="n">
        <v>82</v>
      </c>
      <c r="AJ571" s="50" t="n">
        <v>5839.2</v>
      </c>
      <c r="AK571" s="50" t="n">
        <v>14</v>
      </c>
    </row>
    <row r="572" customFormat="false" ht="15" hidden="false" customHeight="false" outlineLevel="0" collapsed="false">
      <c r="A572" s="50" t="s">
        <v>979</v>
      </c>
      <c r="B572" s="50" t="s">
        <v>118</v>
      </c>
      <c r="C572" s="50" t="s">
        <v>272</v>
      </c>
      <c r="D572" s="50" t="n">
        <v>621438</v>
      </c>
      <c r="E572" s="50" t="n">
        <v>9</v>
      </c>
      <c r="F572" s="50" t="s">
        <v>58</v>
      </c>
      <c r="G572" s="50" t="n">
        <v>109</v>
      </c>
      <c r="H572" s="50" t="n">
        <v>50</v>
      </c>
      <c r="I572" s="50" t="n">
        <v>7</v>
      </c>
      <c r="J572" s="50" t="n">
        <v>65</v>
      </c>
      <c r="K572" s="50" t="n">
        <v>36</v>
      </c>
      <c r="L572" s="50" t="n">
        <v>3</v>
      </c>
      <c r="M572" s="50" t="n">
        <v>44</v>
      </c>
      <c r="N572" s="50" t="n">
        <v>14</v>
      </c>
      <c r="O572" s="50" t="n">
        <v>-0.724</v>
      </c>
      <c r="P572" s="50" t="n">
        <v>32</v>
      </c>
      <c r="Q572" s="50" t="n">
        <v>30</v>
      </c>
      <c r="R572" s="50" t="n">
        <v>8</v>
      </c>
      <c r="S572" s="50" t="n">
        <v>5</v>
      </c>
      <c r="T572" s="50" t="n">
        <v>0</v>
      </c>
      <c r="U572" s="50" t="n">
        <v>0</v>
      </c>
      <c r="V572" s="50" t="n">
        <v>1</v>
      </c>
      <c r="W572" s="50" t="n">
        <v>0</v>
      </c>
      <c r="X572" s="50" t="n">
        <v>1</v>
      </c>
      <c r="Y572" s="50" t="n">
        <v>4</v>
      </c>
      <c r="Z572" s="50" t="n">
        <v>9.65</v>
      </c>
      <c r="AA572" s="50" t="n">
        <v>32</v>
      </c>
      <c r="AB572" s="50" t="n">
        <v>7.476</v>
      </c>
      <c r="AC572" s="50" t="n">
        <v>27</v>
      </c>
      <c r="AD572" s="50" t="n">
        <v>1</v>
      </c>
      <c r="AE572" s="50" t="n">
        <v>9</v>
      </c>
      <c r="AF572" s="50" t="n">
        <v>27</v>
      </c>
      <c r="AG572" s="50" t="n">
        <v>2382.6</v>
      </c>
      <c r="AH572" s="50" t="n">
        <v>9</v>
      </c>
      <c r="AI572" s="50" t="n">
        <v>38</v>
      </c>
      <c r="AJ572" s="50" t="n">
        <v>2760.4</v>
      </c>
      <c r="AK572" s="50" t="n">
        <v>12</v>
      </c>
    </row>
    <row r="573" customFormat="false" ht="15" hidden="false" customHeight="false" outlineLevel="0" collapsed="false">
      <c r="A573" s="50" t="s">
        <v>980</v>
      </c>
      <c r="B573" s="50" t="s">
        <v>118</v>
      </c>
      <c r="C573" s="50" t="s">
        <v>316</v>
      </c>
      <c r="D573" s="50" t="n">
        <v>682634</v>
      </c>
      <c r="E573" s="50" t="n">
        <v>5</v>
      </c>
      <c r="F573" s="50" t="s">
        <v>54</v>
      </c>
      <c r="G573" s="50" t="n">
        <v>32</v>
      </c>
      <c r="H573" s="50" t="n">
        <v>10</v>
      </c>
      <c r="I573" s="50" t="n">
        <v>4</v>
      </c>
      <c r="J573" s="50" t="n">
        <v>14</v>
      </c>
      <c r="K573" s="50" t="n">
        <v>6</v>
      </c>
      <c r="L573" s="50" t="n">
        <v>1</v>
      </c>
      <c r="M573" s="50" t="n">
        <v>18</v>
      </c>
      <c r="N573" s="50" t="n">
        <v>4</v>
      </c>
      <c r="O573" s="50" t="n">
        <v>-0.23</v>
      </c>
      <c r="P573" s="50" t="n">
        <v>6</v>
      </c>
      <c r="Q573" s="50" t="n">
        <v>5</v>
      </c>
      <c r="R573" s="50" t="n">
        <v>1</v>
      </c>
      <c r="S573" s="50" t="n">
        <v>0</v>
      </c>
      <c r="T573" s="50" t="n">
        <v>0</v>
      </c>
      <c r="U573" s="50" t="n">
        <v>0</v>
      </c>
      <c r="V573" s="50" t="n">
        <v>1</v>
      </c>
      <c r="W573" s="50" t="n">
        <v>0</v>
      </c>
      <c r="X573" s="50" t="n">
        <v>0</v>
      </c>
      <c r="Y573" s="50" t="n">
        <v>3</v>
      </c>
      <c r="Z573" s="50" t="n">
        <v>1.6</v>
      </c>
      <c r="AA573" s="50" t="n">
        <v>6</v>
      </c>
      <c r="AB573" s="50" t="n">
        <v>1.641</v>
      </c>
      <c r="AC573" s="50" t="n">
        <v>2</v>
      </c>
      <c r="AD573" s="50" t="n">
        <v>0</v>
      </c>
      <c r="AE573" s="50" t="n">
        <v>0</v>
      </c>
      <c r="AF573" s="50" t="n">
        <v>2</v>
      </c>
      <c r="AG573" s="50" t="n">
        <v>181.6</v>
      </c>
      <c r="AH573" s="50" t="n">
        <v>2</v>
      </c>
      <c r="AI573" s="50" t="n">
        <v>9</v>
      </c>
      <c r="AJ573" s="50" t="n">
        <v>671.9</v>
      </c>
      <c r="AK573" s="50" t="n">
        <v>5</v>
      </c>
    </row>
    <row r="574" customFormat="false" ht="15" hidden="false" customHeight="false" outlineLevel="0" collapsed="false">
      <c r="A574" s="50" t="s">
        <v>980</v>
      </c>
      <c r="B574" s="50" t="s">
        <v>118</v>
      </c>
      <c r="C574" s="50" t="s">
        <v>316</v>
      </c>
      <c r="D574" s="50" t="n">
        <v>682634</v>
      </c>
      <c r="E574" s="50" t="n">
        <v>6</v>
      </c>
      <c r="F574" s="50" t="s">
        <v>55</v>
      </c>
      <c r="G574" s="50" t="n">
        <v>22</v>
      </c>
      <c r="H574" s="50" t="n">
        <v>9</v>
      </c>
      <c r="I574" s="50" t="n">
        <v>2</v>
      </c>
      <c r="J574" s="50" t="n">
        <v>10</v>
      </c>
      <c r="K574" s="50" t="n">
        <v>4</v>
      </c>
      <c r="L574" s="50" t="n">
        <v>1</v>
      </c>
      <c r="M574" s="50" t="n">
        <v>12</v>
      </c>
      <c r="N574" s="50" t="n">
        <v>5</v>
      </c>
      <c r="O574" s="50" t="n">
        <v>-1.004</v>
      </c>
      <c r="P574" s="50" t="n">
        <v>6</v>
      </c>
      <c r="Q574" s="50" t="n">
        <v>6</v>
      </c>
      <c r="R574" s="50" t="n">
        <v>1</v>
      </c>
      <c r="S574" s="50" t="n">
        <v>0</v>
      </c>
      <c r="T574" s="50" t="n">
        <v>0</v>
      </c>
      <c r="U574" s="50" t="n">
        <v>0</v>
      </c>
      <c r="V574" s="50" t="n">
        <v>0</v>
      </c>
      <c r="W574" s="50" t="n">
        <v>0</v>
      </c>
      <c r="X574" s="50" t="n">
        <v>0</v>
      </c>
      <c r="Y574" s="50" t="n">
        <v>2</v>
      </c>
      <c r="Z574" s="50" t="n">
        <v>0.9</v>
      </c>
      <c r="AA574" s="50" t="n">
        <v>6</v>
      </c>
      <c r="AB574" s="50" t="n">
        <v>1.123</v>
      </c>
      <c r="AC574" s="50" t="n">
        <v>4</v>
      </c>
      <c r="AD574" s="50" t="n">
        <v>0</v>
      </c>
      <c r="AE574" s="50" t="n">
        <v>1</v>
      </c>
      <c r="AF574" s="50" t="n">
        <v>4</v>
      </c>
      <c r="AG574" s="50" t="n">
        <v>355.2</v>
      </c>
      <c r="AH574" s="50" t="n">
        <v>2</v>
      </c>
      <c r="AI574" s="50" t="n">
        <v>7</v>
      </c>
      <c r="AJ574" s="50" t="n">
        <v>553.8</v>
      </c>
      <c r="AK574" s="50" t="n">
        <v>5</v>
      </c>
    </row>
    <row r="575" customFormat="false" ht="15" hidden="false" customHeight="false" outlineLevel="0" collapsed="false">
      <c r="A575" s="50" t="s">
        <v>980</v>
      </c>
      <c r="B575" s="50" t="s">
        <v>118</v>
      </c>
      <c r="C575" s="50" t="s">
        <v>316</v>
      </c>
      <c r="D575" s="50" t="n">
        <v>682634</v>
      </c>
      <c r="E575" s="50" t="n">
        <v>7</v>
      </c>
      <c r="F575" s="50" t="s">
        <v>56</v>
      </c>
      <c r="G575" s="50" t="n">
        <v>34</v>
      </c>
      <c r="H575" s="50" t="n">
        <v>18</v>
      </c>
      <c r="I575" s="50" t="n">
        <v>7</v>
      </c>
      <c r="J575" s="50" t="n">
        <v>19</v>
      </c>
      <c r="K575" s="50" t="n">
        <v>13</v>
      </c>
      <c r="L575" s="50" t="n">
        <v>6</v>
      </c>
      <c r="M575" s="50" t="n">
        <v>15</v>
      </c>
      <c r="N575" s="50" t="n">
        <v>5</v>
      </c>
      <c r="O575" s="50" t="n">
        <v>-1.03</v>
      </c>
      <c r="P575" s="50" t="n">
        <v>9</v>
      </c>
      <c r="Q575" s="50" t="n">
        <v>9</v>
      </c>
      <c r="R575" s="50" t="n">
        <v>2</v>
      </c>
      <c r="S575" s="50" t="n">
        <v>0</v>
      </c>
      <c r="T575" s="50" t="n">
        <v>0</v>
      </c>
      <c r="U575" s="50" t="n">
        <v>0</v>
      </c>
      <c r="V575" s="50" t="n">
        <v>0</v>
      </c>
      <c r="W575" s="50" t="n">
        <v>0</v>
      </c>
      <c r="X575" s="50" t="n">
        <v>0</v>
      </c>
      <c r="Y575" s="50" t="n">
        <v>4</v>
      </c>
      <c r="Z575" s="50" t="n">
        <v>1.8</v>
      </c>
      <c r="AA575" s="50" t="n">
        <v>9</v>
      </c>
      <c r="AB575" s="50" t="n">
        <v>2.11</v>
      </c>
      <c r="AC575" s="50" t="n">
        <v>5</v>
      </c>
      <c r="AD575" s="50" t="n">
        <v>0</v>
      </c>
      <c r="AE575" s="50" t="n">
        <v>1</v>
      </c>
      <c r="AF575" s="50" t="n">
        <v>5</v>
      </c>
      <c r="AG575" s="50" t="n">
        <v>447.6</v>
      </c>
      <c r="AH575" s="50" t="n">
        <v>3</v>
      </c>
      <c r="AI575" s="50" t="n">
        <v>18</v>
      </c>
      <c r="AJ575" s="50" t="n">
        <v>1384.9</v>
      </c>
      <c r="AK575" s="50" t="n">
        <v>14</v>
      </c>
    </row>
    <row r="576" customFormat="false" ht="15" hidden="false" customHeight="false" outlineLevel="0" collapsed="false">
      <c r="A576" s="50" t="s">
        <v>980</v>
      </c>
      <c r="B576" s="50" t="s">
        <v>118</v>
      </c>
      <c r="C576" s="50" t="s">
        <v>316</v>
      </c>
      <c r="D576" s="50" t="n">
        <v>682634</v>
      </c>
      <c r="E576" s="50" t="n">
        <v>8</v>
      </c>
      <c r="F576" s="50" t="s">
        <v>57</v>
      </c>
      <c r="G576" s="50" t="n">
        <v>30</v>
      </c>
      <c r="H576" s="50" t="n">
        <v>12</v>
      </c>
      <c r="I576" s="50" t="n">
        <v>3</v>
      </c>
      <c r="J576" s="50" t="n">
        <v>14</v>
      </c>
      <c r="K576" s="50" t="n">
        <v>8</v>
      </c>
      <c r="L576" s="50" t="n">
        <v>1</v>
      </c>
      <c r="M576" s="50" t="n">
        <v>16</v>
      </c>
      <c r="N576" s="50" t="n">
        <v>4</v>
      </c>
      <c r="O576" s="50" t="n">
        <v>1.846</v>
      </c>
      <c r="P576" s="50" t="n">
        <v>7</v>
      </c>
      <c r="Q576" s="50" t="n">
        <v>5</v>
      </c>
      <c r="R576" s="50" t="n">
        <v>2</v>
      </c>
      <c r="S576" s="50" t="n">
        <v>0</v>
      </c>
      <c r="T576" s="50" t="n">
        <v>0</v>
      </c>
      <c r="U576" s="50" t="n">
        <v>1</v>
      </c>
      <c r="V576" s="50" t="n">
        <v>1</v>
      </c>
      <c r="W576" s="50" t="n">
        <v>0</v>
      </c>
      <c r="X576" s="50" t="n">
        <v>1</v>
      </c>
      <c r="Y576" s="50" t="n">
        <v>2</v>
      </c>
      <c r="Z576" s="50" t="n">
        <v>3.6</v>
      </c>
      <c r="AA576" s="50" t="n">
        <v>7</v>
      </c>
      <c r="AB576" s="50" t="n">
        <v>2.836</v>
      </c>
      <c r="AC576" s="50" t="n">
        <v>4</v>
      </c>
      <c r="AD576" s="50" t="n">
        <v>1</v>
      </c>
      <c r="AE576" s="50" t="n">
        <v>2</v>
      </c>
      <c r="AF576" s="50" t="n">
        <v>4</v>
      </c>
      <c r="AG576" s="50" t="n">
        <v>382.6</v>
      </c>
      <c r="AH576" s="50" t="n">
        <v>3</v>
      </c>
      <c r="AI576" s="50" t="n">
        <v>9</v>
      </c>
      <c r="AJ576" s="50" t="n">
        <v>691.5</v>
      </c>
      <c r="AK576" s="50" t="n">
        <v>7</v>
      </c>
    </row>
    <row r="577" customFormat="false" ht="15" hidden="false" customHeight="false" outlineLevel="0" collapsed="false">
      <c r="A577" s="50" t="s">
        <v>981</v>
      </c>
      <c r="B577" s="50" t="s">
        <v>118</v>
      </c>
      <c r="C577" s="50" t="s">
        <v>318</v>
      </c>
      <c r="D577" s="50" t="n">
        <v>681230</v>
      </c>
      <c r="E577" s="50" t="n">
        <v>9</v>
      </c>
      <c r="F577" s="50" t="s">
        <v>58</v>
      </c>
      <c r="G577" s="50" t="n">
        <v>46</v>
      </c>
      <c r="H577" s="50" t="n">
        <v>24</v>
      </c>
      <c r="I577" s="50" t="n">
        <v>2</v>
      </c>
      <c r="J577" s="50" t="n">
        <v>26</v>
      </c>
      <c r="K577" s="50" t="n">
        <v>18</v>
      </c>
      <c r="L577" s="50" t="n">
        <v>2</v>
      </c>
      <c r="M577" s="50" t="n">
        <v>20</v>
      </c>
      <c r="N577" s="50" t="n">
        <v>6</v>
      </c>
      <c r="O577" s="50" t="n">
        <v>-2.298</v>
      </c>
      <c r="P577" s="50" t="n">
        <v>11</v>
      </c>
      <c r="Q577" s="50" t="n">
        <v>11</v>
      </c>
      <c r="R577" s="50" t="n">
        <v>1</v>
      </c>
      <c r="S577" s="50" t="n">
        <v>0</v>
      </c>
      <c r="T577" s="50" t="n">
        <v>0</v>
      </c>
      <c r="U577" s="50" t="n">
        <v>0</v>
      </c>
      <c r="V577" s="50" t="n">
        <v>0</v>
      </c>
      <c r="W577" s="50" t="n">
        <v>0</v>
      </c>
      <c r="X577" s="50" t="n">
        <v>0</v>
      </c>
      <c r="Y577" s="50" t="n">
        <v>4</v>
      </c>
      <c r="Z577" s="50" t="n">
        <v>0.9</v>
      </c>
      <c r="AA577" s="50" t="n">
        <v>11</v>
      </c>
      <c r="AB577" s="50" t="n">
        <v>0.951</v>
      </c>
      <c r="AC577" s="50" t="n">
        <v>7</v>
      </c>
      <c r="AD577" s="50" t="n">
        <v>0</v>
      </c>
      <c r="AE577" s="50" t="n">
        <v>3</v>
      </c>
      <c r="AF577" s="50" t="n">
        <v>7</v>
      </c>
      <c r="AG577" s="50" t="n">
        <v>605.7</v>
      </c>
      <c r="AH577" s="50" t="n">
        <v>1</v>
      </c>
      <c r="AI577" s="50" t="n">
        <v>21</v>
      </c>
      <c r="AJ577" s="50" t="n">
        <v>1499.2</v>
      </c>
      <c r="AK577" s="50" t="n">
        <v>4</v>
      </c>
    </row>
    <row r="578" customFormat="false" ht="15" hidden="false" customHeight="false" outlineLevel="0" collapsed="false">
      <c r="A578" s="50" t="s">
        <v>982</v>
      </c>
      <c r="B578" s="50" t="s">
        <v>118</v>
      </c>
      <c r="C578" s="50" t="s">
        <v>311</v>
      </c>
      <c r="D578" s="50" t="n">
        <v>672356</v>
      </c>
      <c r="E578" s="50" t="n">
        <v>8</v>
      </c>
      <c r="F578" s="50" t="s">
        <v>57</v>
      </c>
      <c r="G578" s="50" t="n">
        <v>29</v>
      </c>
      <c r="H578" s="50" t="n">
        <v>14</v>
      </c>
      <c r="I578" s="50" t="n">
        <v>6</v>
      </c>
      <c r="J578" s="50" t="n">
        <v>8</v>
      </c>
      <c r="K578" s="50" t="n">
        <v>6</v>
      </c>
      <c r="L578" s="50" t="n">
        <v>3</v>
      </c>
      <c r="M578" s="50" t="n">
        <v>21</v>
      </c>
      <c r="N578" s="50" t="n">
        <v>8</v>
      </c>
      <c r="O578" s="50" t="n">
        <v>0.016</v>
      </c>
      <c r="P578" s="50" t="n">
        <v>7</v>
      </c>
      <c r="Q578" s="50" t="n">
        <v>6</v>
      </c>
      <c r="R578" s="50" t="n">
        <v>2</v>
      </c>
      <c r="S578" s="50" t="n">
        <v>0</v>
      </c>
      <c r="T578" s="50" t="n">
        <v>0</v>
      </c>
      <c r="U578" s="50" t="n">
        <v>0</v>
      </c>
      <c r="V578" s="50" t="n">
        <v>1</v>
      </c>
      <c r="W578" s="50" t="n">
        <v>0</v>
      </c>
      <c r="X578" s="50" t="n">
        <v>0</v>
      </c>
      <c r="Y578" s="50" t="n">
        <v>2</v>
      </c>
      <c r="Z578" s="50" t="n">
        <v>2.5</v>
      </c>
      <c r="AA578" s="50" t="n">
        <v>7</v>
      </c>
      <c r="AB578" s="50" t="n">
        <v>1.878</v>
      </c>
      <c r="AC578" s="50" t="n">
        <v>4</v>
      </c>
      <c r="AD578" s="50" t="n">
        <v>0</v>
      </c>
      <c r="AE578" s="50" t="n">
        <v>0</v>
      </c>
      <c r="AF578" s="50" t="n">
        <v>4</v>
      </c>
      <c r="AG578" s="50" t="n">
        <v>279.2</v>
      </c>
      <c r="AH578" s="50" t="n">
        <v>2</v>
      </c>
      <c r="AI578" s="50" t="n">
        <v>13</v>
      </c>
      <c r="AJ578" s="50" t="n">
        <v>955.8</v>
      </c>
      <c r="AK578" s="50" t="n">
        <v>4</v>
      </c>
    </row>
    <row r="579" customFormat="false" ht="15" hidden="false" customHeight="false" outlineLevel="0" collapsed="false">
      <c r="A579" s="50" t="s">
        <v>982</v>
      </c>
      <c r="B579" s="50" t="s">
        <v>118</v>
      </c>
      <c r="C579" s="50" t="s">
        <v>311</v>
      </c>
      <c r="D579" s="50" t="n">
        <v>672356</v>
      </c>
      <c r="E579" s="50" t="n">
        <v>9</v>
      </c>
      <c r="F579" s="50" t="s">
        <v>58</v>
      </c>
      <c r="G579" s="50" t="n">
        <v>15</v>
      </c>
      <c r="H579" s="50" t="n">
        <v>9</v>
      </c>
      <c r="I579" s="50" t="n">
        <v>1</v>
      </c>
      <c r="J579" s="50" t="n">
        <v>8</v>
      </c>
      <c r="K579" s="50" t="n">
        <v>6</v>
      </c>
      <c r="L579" s="50" t="n">
        <v>0</v>
      </c>
      <c r="M579" s="50" t="n">
        <v>7</v>
      </c>
      <c r="N579" s="50" t="n">
        <v>3</v>
      </c>
      <c r="O579" s="50" t="n">
        <v>-0.108</v>
      </c>
      <c r="P579" s="50" t="n">
        <v>3</v>
      </c>
      <c r="Q579" s="50" t="n">
        <v>2</v>
      </c>
      <c r="R579" s="50" t="n">
        <v>1</v>
      </c>
      <c r="S579" s="50" t="n">
        <v>0</v>
      </c>
      <c r="T579" s="50" t="n">
        <v>0</v>
      </c>
      <c r="U579" s="50" t="n">
        <v>0</v>
      </c>
      <c r="V579" s="50" t="n">
        <v>0</v>
      </c>
      <c r="W579" s="50" t="n">
        <v>0</v>
      </c>
      <c r="X579" s="50" t="n">
        <v>1</v>
      </c>
      <c r="Y579" s="50" t="n">
        <v>0</v>
      </c>
      <c r="Z579" s="50" t="n">
        <v>0.9</v>
      </c>
      <c r="AA579" s="50" t="n">
        <v>3</v>
      </c>
      <c r="AB579" s="50" t="n">
        <v>0.505</v>
      </c>
      <c r="AC579" s="50" t="n">
        <v>3</v>
      </c>
      <c r="AD579" s="50" t="n">
        <v>0</v>
      </c>
      <c r="AE579" s="50" t="n">
        <v>1</v>
      </c>
      <c r="AF579" s="50" t="n">
        <v>3</v>
      </c>
      <c r="AG579" s="50" t="n">
        <v>259.7</v>
      </c>
      <c r="AH579" s="50" t="n">
        <v>0</v>
      </c>
      <c r="AI579" s="50" t="n">
        <v>9</v>
      </c>
      <c r="AJ579" s="50" t="n">
        <v>693.4</v>
      </c>
      <c r="AK579" s="50" t="n">
        <v>7</v>
      </c>
    </row>
    <row r="580" customFormat="false" ht="15" hidden="false" customHeight="false" outlineLevel="0" collapsed="false">
      <c r="A580" s="50" t="s">
        <v>983</v>
      </c>
      <c r="B580" s="50" t="s">
        <v>118</v>
      </c>
      <c r="C580" s="50" t="s">
        <v>321</v>
      </c>
      <c r="D580" s="50" t="n">
        <v>681909</v>
      </c>
      <c r="E580" s="50" t="n">
        <v>6</v>
      </c>
      <c r="F580" s="50" t="s">
        <v>55</v>
      </c>
      <c r="G580" s="50" t="n">
        <v>14</v>
      </c>
      <c r="H580" s="50" t="n">
        <v>12</v>
      </c>
      <c r="I580" s="50" t="n">
        <v>2</v>
      </c>
      <c r="J580" s="50" t="n">
        <v>7</v>
      </c>
      <c r="K580" s="50" t="n">
        <v>7</v>
      </c>
      <c r="L580" s="50" t="n">
        <v>1</v>
      </c>
      <c r="M580" s="50" t="n">
        <v>7</v>
      </c>
      <c r="N580" s="50" t="n">
        <v>5</v>
      </c>
      <c r="O580" s="50" t="n">
        <v>0.673</v>
      </c>
      <c r="P580" s="50" t="n">
        <v>4</v>
      </c>
      <c r="Q580" s="50" t="n">
        <v>4</v>
      </c>
      <c r="R580" s="50" t="n">
        <v>2</v>
      </c>
      <c r="S580" s="50" t="n">
        <v>0</v>
      </c>
      <c r="T580" s="50" t="n">
        <v>1</v>
      </c>
      <c r="U580" s="50" t="n">
        <v>0</v>
      </c>
      <c r="V580" s="50" t="n">
        <v>0</v>
      </c>
      <c r="W580" s="50" t="n">
        <v>0</v>
      </c>
      <c r="X580" s="50" t="n">
        <v>0</v>
      </c>
      <c r="Y580" s="50" t="n">
        <v>1</v>
      </c>
      <c r="Z580" s="50" t="n">
        <v>2.5</v>
      </c>
      <c r="AA580" s="50" t="n">
        <v>4</v>
      </c>
      <c r="AB580" s="50" t="n">
        <v>1.505</v>
      </c>
      <c r="AC580" s="50" t="n">
        <v>3</v>
      </c>
      <c r="AD580" s="50" t="n">
        <v>0</v>
      </c>
      <c r="AE580" s="50" t="n">
        <v>1</v>
      </c>
      <c r="AF580" s="50" t="n">
        <v>3</v>
      </c>
      <c r="AG580" s="50" t="n">
        <v>241</v>
      </c>
      <c r="AH580" s="50" t="n">
        <v>2</v>
      </c>
      <c r="AI580" s="50" t="n">
        <v>11</v>
      </c>
      <c r="AJ580" s="50" t="n">
        <v>721.4</v>
      </c>
      <c r="AK580" s="50" t="n">
        <v>0</v>
      </c>
    </row>
    <row r="581" customFormat="false" ht="15" hidden="false" customHeight="false" outlineLevel="0" collapsed="false">
      <c r="A581" s="50" t="s">
        <v>983</v>
      </c>
      <c r="B581" s="50" t="s">
        <v>118</v>
      </c>
      <c r="C581" s="50" t="s">
        <v>321</v>
      </c>
      <c r="D581" s="50" t="n">
        <v>681909</v>
      </c>
      <c r="E581" s="50" t="n">
        <v>7</v>
      </c>
      <c r="F581" s="50" t="s">
        <v>56</v>
      </c>
      <c r="G581" s="50" t="n">
        <v>23</v>
      </c>
      <c r="H581" s="50" t="n">
        <v>9</v>
      </c>
      <c r="I581" s="50" t="n">
        <v>5</v>
      </c>
      <c r="J581" s="50" t="n">
        <v>9</v>
      </c>
      <c r="K581" s="50" t="n">
        <v>6</v>
      </c>
      <c r="L581" s="50" t="n">
        <v>3</v>
      </c>
      <c r="M581" s="50" t="n">
        <v>14</v>
      </c>
      <c r="N581" s="50" t="n">
        <v>3</v>
      </c>
      <c r="O581" s="50" t="n">
        <v>0.317</v>
      </c>
      <c r="P581" s="50" t="n">
        <v>6</v>
      </c>
      <c r="Q581" s="50" t="n">
        <v>4</v>
      </c>
      <c r="R581" s="50" t="n">
        <v>1</v>
      </c>
      <c r="S581" s="50" t="n">
        <v>0</v>
      </c>
      <c r="T581" s="50" t="n">
        <v>0</v>
      </c>
      <c r="U581" s="50" t="n">
        <v>0</v>
      </c>
      <c r="V581" s="50" t="n">
        <v>2</v>
      </c>
      <c r="W581" s="50" t="n">
        <v>0</v>
      </c>
      <c r="X581" s="50" t="n">
        <v>0</v>
      </c>
      <c r="Y581" s="50" t="n">
        <v>3</v>
      </c>
      <c r="Z581" s="50" t="n">
        <v>2.3</v>
      </c>
      <c r="AA581" s="50" t="n">
        <v>6</v>
      </c>
      <c r="AB581" s="50" t="n">
        <v>1.95</v>
      </c>
      <c r="AC581" s="50" t="n">
        <v>1</v>
      </c>
      <c r="AD581" s="50" t="n">
        <v>0</v>
      </c>
      <c r="AE581" s="50" t="n">
        <v>1</v>
      </c>
      <c r="AF581" s="50" t="n">
        <v>1</v>
      </c>
      <c r="AG581" s="50" t="n">
        <v>101.9</v>
      </c>
      <c r="AH581" s="50" t="n">
        <v>0</v>
      </c>
      <c r="AI581" s="50" t="n">
        <v>8</v>
      </c>
      <c r="AJ581" s="50" t="n">
        <v>544.7</v>
      </c>
      <c r="AK581" s="50" t="n">
        <v>0</v>
      </c>
    </row>
    <row r="582" customFormat="false" ht="15" hidden="false" customHeight="false" outlineLevel="0" collapsed="false">
      <c r="A582" s="50" t="s">
        <v>984</v>
      </c>
      <c r="B582" s="50" t="s">
        <v>118</v>
      </c>
      <c r="C582" s="50" t="s">
        <v>323</v>
      </c>
      <c r="D582" s="50" t="n">
        <v>701649</v>
      </c>
      <c r="E582" s="50" t="n">
        <v>7</v>
      </c>
      <c r="F582" s="50" t="s">
        <v>56</v>
      </c>
      <c r="G582" s="50" t="n">
        <v>5</v>
      </c>
      <c r="H582" s="50" t="n">
        <v>4</v>
      </c>
      <c r="I582" s="50" t="n">
        <v>1</v>
      </c>
      <c r="J582" s="50" t="n">
        <v>3</v>
      </c>
      <c r="K582" s="50" t="n">
        <v>2</v>
      </c>
      <c r="L582" s="50" t="n">
        <v>0</v>
      </c>
      <c r="M582" s="50" t="n">
        <v>2</v>
      </c>
      <c r="N582" s="50" t="n">
        <v>2</v>
      </c>
      <c r="O582" s="50" t="n">
        <v>0.146</v>
      </c>
      <c r="P582" s="50" t="n">
        <v>2</v>
      </c>
      <c r="Q582" s="50" t="n">
        <v>2</v>
      </c>
      <c r="R582" s="50" t="n">
        <v>1</v>
      </c>
      <c r="S582" s="50" t="n">
        <v>0</v>
      </c>
      <c r="T582" s="50" t="n">
        <v>0</v>
      </c>
      <c r="U582" s="50" t="n">
        <v>0</v>
      </c>
      <c r="V582" s="50" t="n">
        <v>0</v>
      </c>
      <c r="W582" s="50" t="n">
        <v>0</v>
      </c>
      <c r="X582" s="50" t="n">
        <v>0</v>
      </c>
      <c r="Y582" s="50" t="n">
        <v>0</v>
      </c>
      <c r="Z582" s="50" t="n">
        <v>0.9</v>
      </c>
      <c r="AA582" s="50" t="n">
        <v>2</v>
      </c>
      <c r="AB582" s="50" t="n">
        <v>0.512</v>
      </c>
      <c r="AC582" s="50" t="n">
        <v>2</v>
      </c>
      <c r="AD582" s="50" t="n">
        <v>0</v>
      </c>
      <c r="AE582" s="50" t="n">
        <v>1</v>
      </c>
      <c r="AF582" s="50" t="n">
        <v>2</v>
      </c>
      <c r="AG582" s="50" t="n">
        <v>188.9</v>
      </c>
      <c r="AH582" s="50" t="n">
        <v>0</v>
      </c>
      <c r="AI582" s="50" t="n">
        <v>3</v>
      </c>
      <c r="AJ582" s="50" t="n">
        <v>211.6</v>
      </c>
      <c r="AK582" s="50" t="n">
        <v>0</v>
      </c>
    </row>
    <row r="583" customFormat="false" ht="15" hidden="false" customHeight="false" outlineLevel="0" collapsed="false">
      <c r="A583" s="50" t="s">
        <v>984</v>
      </c>
      <c r="B583" s="50" t="s">
        <v>118</v>
      </c>
      <c r="C583" s="50" t="s">
        <v>323</v>
      </c>
      <c r="D583" s="50" t="n">
        <v>701649</v>
      </c>
      <c r="E583" s="50" t="n">
        <v>8</v>
      </c>
      <c r="F583" s="50" t="s">
        <v>57</v>
      </c>
      <c r="G583" s="50" t="n">
        <v>17</v>
      </c>
      <c r="H583" s="50" t="n">
        <v>6</v>
      </c>
      <c r="I583" s="50" t="n">
        <v>1</v>
      </c>
      <c r="J583" s="50" t="n">
        <v>8</v>
      </c>
      <c r="K583" s="50" t="n">
        <v>4</v>
      </c>
      <c r="L583" s="50" t="n">
        <v>0</v>
      </c>
      <c r="M583" s="50" t="n">
        <v>9</v>
      </c>
      <c r="N583" s="50" t="n">
        <v>2</v>
      </c>
      <c r="O583" s="50" t="n">
        <v>-1.147</v>
      </c>
      <c r="P583" s="50" t="n">
        <v>7</v>
      </c>
      <c r="Q583" s="50" t="n">
        <v>6</v>
      </c>
      <c r="R583" s="50" t="n">
        <v>0</v>
      </c>
      <c r="S583" s="50" t="n">
        <v>0</v>
      </c>
      <c r="T583" s="50" t="n">
        <v>0</v>
      </c>
      <c r="U583" s="50" t="n">
        <v>0</v>
      </c>
      <c r="V583" s="50" t="n">
        <v>1</v>
      </c>
      <c r="W583" s="50" t="n">
        <v>0</v>
      </c>
      <c r="X583" s="50" t="n">
        <v>0</v>
      </c>
      <c r="Y583" s="50" t="n">
        <v>2</v>
      </c>
      <c r="Z583" s="50" t="n">
        <v>0.7</v>
      </c>
      <c r="AA583" s="50" t="n">
        <v>7</v>
      </c>
      <c r="AB583" s="50" t="n">
        <v>0.923</v>
      </c>
      <c r="AC583" s="50" t="n">
        <v>4</v>
      </c>
      <c r="AD583" s="50" t="n">
        <v>0</v>
      </c>
      <c r="AE583" s="50" t="n">
        <v>0</v>
      </c>
      <c r="AF583" s="50" t="n">
        <v>4</v>
      </c>
      <c r="AG583" s="50" t="n">
        <v>276.4</v>
      </c>
      <c r="AH583" s="50" t="n">
        <v>2</v>
      </c>
      <c r="AI583" s="50" t="n">
        <v>6</v>
      </c>
      <c r="AJ583" s="50" t="n">
        <v>418</v>
      </c>
      <c r="AK583" s="50" t="n">
        <v>1</v>
      </c>
    </row>
    <row r="584" customFormat="false" ht="15" hidden="false" customHeight="false" outlineLevel="0" collapsed="false">
      <c r="A584" s="50" t="s">
        <v>985</v>
      </c>
      <c r="B584" s="50" t="s">
        <v>118</v>
      </c>
      <c r="C584" s="50" t="s">
        <v>325</v>
      </c>
      <c r="D584" s="50" t="n">
        <v>670032</v>
      </c>
      <c r="E584" s="50" t="n">
        <v>4</v>
      </c>
      <c r="F584" s="50" t="s">
        <v>53</v>
      </c>
      <c r="G584" s="50" t="n">
        <v>19</v>
      </c>
      <c r="H584" s="50" t="n">
        <v>11</v>
      </c>
      <c r="I584" s="50" t="n">
        <v>3</v>
      </c>
      <c r="J584" s="50" t="n">
        <v>9</v>
      </c>
      <c r="K584" s="50" t="n">
        <v>6</v>
      </c>
      <c r="L584" s="50" t="n">
        <v>0</v>
      </c>
      <c r="M584" s="50" t="n">
        <v>10</v>
      </c>
      <c r="N584" s="50" t="n">
        <v>5</v>
      </c>
      <c r="O584" s="50" t="n">
        <v>-0.801</v>
      </c>
      <c r="P584" s="50" t="n">
        <v>4</v>
      </c>
      <c r="Q584" s="50" t="n">
        <v>4</v>
      </c>
      <c r="R584" s="50" t="n">
        <v>0</v>
      </c>
      <c r="S584" s="50" t="n">
        <v>0</v>
      </c>
      <c r="T584" s="50" t="n">
        <v>0</v>
      </c>
      <c r="U584" s="50" t="n">
        <v>0</v>
      </c>
      <c r="V584" s="50" t="n">
        <v>0</v>
      </c>
      <c r="W584" s="50" t="n">
        <v>0</v>
      </c>
      <c r="X584" s="50" t="n">
        <v>0</v>
      </c>
      <c r="Y584" s="50" t="n">
        <v>2</v>
      </c>
      <c r="Z584" s="50" t="n">
        <v>0</v>
      </c>
      <c r="AA584" s="50" t="n">
        <v>4</v>
      </c>
      <c r="AB584" s="50" t="n">
        <v>0.642</v>
      </c>
      <c r="AC584" s="50" t="n">
        <v>2</v>
      </c>
      <c r="AD584" s="50" t="n">
        <v>0</v>
      </c>
      <c r="AE584" s="50" t="n">
        <v>1</v>
      </c>
      <c r="AF584" s="50" t="n">
        <v>2</v>
      </c>
      <c r="AG584" s="50" t="n">
        <v>131.5</v>
      </c>
      <c r="AH584" s="50" t="n">
        <v>0</v>
      </c>
      <c r="AI584" s="50" t="n">
        <v>9</v>
      </c>
      <c r="AJ584" s="50" t="n">
        <v>589.1</v>
      </c>
      <c r="AK584" s="50" t="n">
        <v>0</v>
      </c>
    </row>
    <row r="585" customFormat="false" ht="15" hidden="false" customHeight="false" outlineLevel="0" collapsed="false">
      <c r="A585" s="50" t="s">
        <v>985</v>
      </c>
      <c r="B585" s="50" t="s">
        <v>118</v>
      </c>
      <c r="C585" s="50" t="s">
        <v>325</v>
      </c>
      <c r="D585" s="50" t="n">
        <v>670032</v>
      </c>
      <c r="E585" s="50" t="n">
        <v>5</v>
      </c>
      <c r="F585" s="50" t="s">
        <v>54</v>
      </c>
      <c r="G585" s="50" t="n">
        <v>2</v>
      </c>
      <c r="H585" s="50" t="n">
        <v>2</v>
      </c>
      <c r="I585" s="50" t="n">
        <v>1</v>
      </c>
      <c r="J585" s="50" t="n">
        <v>1</v>
      </c>
      <c r="K585" s="50" t="n">
        <v>1</v>
      </c>
      <c r="L585" s="50" t="n">
        <v>0</v>
      </c>
      <c r="M585" s="50" t="n">
        <v>1</v>
      </c>
      <c r="N585" s="50" t="n">
        <v>1</v>
      </c>
      <c r="O585" s="50" t="n">
        <v>-0.319</v>
      </c>
      <c r="P585" s="50" t="n">
        <v>1</v>
      </c>
      <c r="Q585" s="50" t="n">
        <v>1</v>
      </c>
      <c r="R585" s="50" t="n">
        <v>0</v>
      </c>
      <c r="S585" s="50" t="n">
        <v>0</v>
      </c>
      <c r="T585" s="50" t="n">
        <v>0</v>
      </c>
      <c r="U585" s="50" t="n">
        <v>0</v>
      </c>
      <c r="V585" s="50" t="n">
        <v>0</v>
      </c>
      <c r="W585" s="50" t="n">
        <v>0</v>
      </c>
      <c r="X585" s="50" t="n">
        <v>0</v>
      </c>
      <c r="Y585" s="50" t="n">
        <v>0</v>
      </c>
      <c r="Z585" s="50" t="n">
        <v>0</v>
      </c>
      <c r="AA585" s="50" t="n">
        <v>1</v>
      </c>
      <c r="AB585" s="50" t="n">
        <v>0.079</v>
      </c>
      <c r="AC585" s="50" t="n">
        <v>1</v>
      </c>
      <c r="AD585" s="50" t="n">
        <v>0</v>
      </c>
      <c r="AE585" s="50" t="n">
        <v>0</v>
      </c>
      <c r="AF585" s="50" t="n">
        <v>1</v>
      </c>
      <c r="AG585" s="50" t="n">
        <v>78.1</v>
      </c>
      <c r="AH585" s="50" t="n">
        <v>0</v>
      </c>
      <c r="AI585" s="50" t="n">
        <v>2</v>
      </c>
      <c r="AJ585" s="50" t="n">
        <v>140.2</v>
      </c>
      <c r="AK585" s="50" t="n">
        <v>0</v>
      </c>
    </row>
    <row r="586" customFormat="false" ht="15" hidden="false" customHeight="false" outlineLevel="0" collapsed="false">
      <c r="A586" s="50" t="s">
        <v>986</v>
      </c>
      <c r="B586" s="50" t="s">
        <v>118</v>
      </c>
      <c r="C586" s="50" t="s">
        <v>327</v>
      </c>
      <c r="D586" s="50" t="n">
        <v>666185</v>
      </c>
      <c r="E586" s="50" t="n">
        <v>4</v>
      </c>
      <c r="F586" s="50" t="s">
        <v>53</v>
      </c>
      <c r="G586" s="50" t="n">
        <v>20</v>
      </c>
      <c r="H586" s="50" t="n">
        <v>6</v>
      </c>
      <c r="I586" s="50" t="n">
        <v>2</v>
      </c>
      <c r="J586" s="50" t="n">
        <v>11</v>
      </c>
      <c r="K586" s="50" t="n">
        <v>5</v>
      </c>
      <c r="L586" s="50" t="n">
        <v>1</v>
      </c>
      <c r="M586" s="50" t="n">
        <v>9</v>
      </c>
      <c r="N586" s="50" t="n">
        <v>1</v>
      </c>
      <c r="O586" s="50" t="n">
        <v>-1.019</v>
      </c>
      <c r="P586" s="50" t="n">
        <v>4</v>
      </c>
      <c r="Q586" s="50" t="n">
        <v>4</v>
      </c>
      <c r="R586" s="50" t="n">
        <v>0</v>
      </c>
      <c r="S586" s="50" t="n">
        <v>0</v>
      </c>
      <c r="T586" s="50" t="n">
        <v>0</v>
      </c>
      <c r="U586" s="50" t="n">
        <v>0</v>
      </c>
      <c r="V586" s="50" t="n">
        <v>0</v>
      </c>
      <c r="W586" s="50" t="n">
        <v>0</v>
      </c>
      <c r="X586" s="50" t="n">
        <v>0</v>
      </c>
      <c r="Y586" s="50" t="n">
        <v>2</v>
      </c>
      <c r="Z586" s="50" t="n">
        <v>0</v>
      </c>
      <c r="AA586" s="50" t="n">
        <v>4</v>
      </c>
      <c r="AB586" s="50" t="n">
        <v>0.278</v>
      </c>
      <c r="AC586" s="50" t="n">
        <v>2</v>
      </c>
      <c r="AD586" s="50" t="n">
        <v>0</v>
      </c>
      <c r="AE586" s="50" t="n">
        <v>0</v>
      </c>
      <c r="AF586" s="50" t="n">
        <v>2</v>
      </c>
      <c r="AG586" s="50" t="n">
        <v>168.9</v>
      </c>
      <c r="AH586" s="50" t="n">
        <v>1</v>
      </c>
      <c r="AI586" s="50" t="n">
        <v>5</v>
      </c>
      <c r="AJ586" s="50" t="n">
        <v>326</v>
      </c>
      <c r="AK586" s="50" t="n">
        <v>0</v>
      </c>
    </row>
    <row r="587" customFormat="false" ht="15" hidden="false" customHeight="false" outlineLevel="0" collapsed="false">
      <c r="A587" s="50" t="s">
        <v>987</v>
      </c>
      <c r="B587" s="50" t="s">
        <v>118</v>
      </c>
      <c r="C587" s="50" t="s">
        <v>329</v>
      </c>
      <c r="D587" s="50" t="n">
        <v>664068</v>
      </c>
      <c r="E587" s="50" t="n">
        <v>4</v>
      </c>
      <c r="F587" s="50" t="s">
        <v>53</v>
      </c>
      <c r="G587" s="50" t="n">
        <v>15</v>
      </c>
      <c r="H587" s="50" t="n">
        <v>8</v>
      </c>
      <c r="I587" s="50" t="n">
        <v>1</v>
      </c>
      <c r="J587" s="50" t="n">
        <v>6</v>
      </c>
      <c r="K587" s="50" t="n">
        <v>4</v>
      </c>
      <c r="L587" s="50" t="n">
        <v>1</v>
      </c>
      <c r="M587" s="50" t="n">
        <v>9</v>
      </c>
      <c r="N587" s="50" t="n">
        <v>4</v>
      </c>
      <c r="O587" s="50" t="n">
        <v>-0.399</v>
      </c>
      <c r="P587" s="50" t="n">
        <v>4</v>
      </c>
      <c r="Q587" s="50" t="n">
        <v>4</v>
      </c>
      <c r="R587" s="50" t="n">
        <v>1</v>
      </c>
      <c r="S587" s="50" t="n">
        <v>0</v>
      </c>
      <c r="T587" s="50" t="n">
        <v>0</v>
      </c>
      <c r="U587" s="50" t="n">
        <v>0</v>
      </c>
      <c r="V587" s="50" t="n">
        <v>0</v>
      </c>
      <c r="W587" s="50" t="n">
        <v>0</v>
      </c>
      <c r="X587" s="50" t="n">
        <v>0</v>
      </c>
      <c r="Y587" s="50" t="n">
        <v>0</v>
      </c>
      <c r="Z587" s="50" t="n">
        <v>0.9</v>
      </c>
      <c r="AA587" s="50" t="n">
        <v>4</v>
      </c>
      <c r="AB587" s="50" t="n">
        <v>0.624</v>
      </c>
      <c r="AC587" s="50" t="n">
        <v>4</v>
      </c>
      <c r="AD587" s="50" t="n">
        <v>0</v>
      </c>
      <c r="AE587" s="50" t="n">
        <v>0</v>
      </c>
      <c r="AF587" s="50" t="n">
        <v>4</v>
      </c>
      <c r="AG587" s="50" t="n">
        <v>308.5</v>
      </c>
      <c r="AH587" s="50" t="n">
        <v>0</v>
      </c>
      <c r="AI587" s="50" t="n">
        <v>7</v>
      </c>
      <c r="AJ587" s="50" t="n">
        <v>494.2</v>
      </c>
      <c r="AK587" s="50" t="n">
        <v>0</v>
      </c>
    </row>
    <row r="588" customFormat="false" ht="15" hidden="false" customHeight="false" outlineLevel="0" collapsed="false">
      <c r="A588" s="50" t="s">
        <v>988</v>
      </c>
      <c r="B588" s="50" t="s">
        <v>120</v>
      </c>
      <c r="C588" s="50" t="s">
        <v>274</v>
      </c>
      <c r="D588" s="50" t="n">
        <v>701398</v>
      </c>
      <c r="E588" s="50" t="n">
        <v>4</v>
      </c>
      <c r="F588" s="50" t="s">
        <v>53</v>
      </c>
      <c r="G588" s="50" t="n">
        <v>534</v>
      </c>
      <c r="H588" s="50" t="n">
        <v>261</v>
      </c>
      <c r="I588" s="50" t="n">
        <v>55</v>
      </c>
      <c r="J588" s="50" t="n">
        <v>254</v>
      </c>
      <c r="K588" s="50" t="n">
        <v>179</v>
      </c>
      <c r="L588" s="50" t="n">
        <v>33</v>
      </c>
      <c r="M588" s="50" t="n">
        <v>275</v>
      </c>
      <c r="N588" s="50" t="n">
        <v>82</v>
      </c>
      <c r="O588" s="50" t="n">
        <v>9.965</v>
      </c>
      <c r="P588" s="50" t="n">
        <v>134</v>
      </c>
      <c r="Q588" s="50" t="n">
        <v>114</v>
      </c>
      <c r="R588" s="50" t="n">
        <v>32</v>
      </c>
      <c r="S588" s="50" t="n">
        <v>6</v>
      </c>
      <c r="T588" s="50" t="n">
        <v>0</v>
      </c>
      <c r="U588" s="50" t="n">
        <v>9</v>
      </c>
      <c r="V588" s="50" t="n">
        <v>18</v>
      </c>
      <c r="W588" s="50" t="n">
        <v>0</v>
      </c>
      <c r="X588" s="50" t="n">
        <v>2</v>
      </c>
      <c r="Y588" s="50" t="n">
        <v>24</v>
      </c>
      <c r="Z588" s="50" t="n">
        <v>52.7</v>
      </c>
      <c r="AA588" s="50" t="n">
        <v>129</v>
      </c>
      <c r="AB588" s="50" t="n">
        <v>52.143</v>
      </c>
      <c r="AC588" s="50" t="n">
        <v>92</v>
      </c>
      <c r="AD588" s="50" t="n">
        <v>19</v>
      </c>
      <c r="AE588" s="50" t="n">
        <v>41</v>
      </c>
      <c r="AF588" s="50" t="n">
        <v>88</v>
      </c>
      <c r="AG588" s="50" t="n">
        <v>8023.7</v>
      </c>
      <c r="AH588" s="50" t="n">
        <v>36</v>
      </c>
      <c r="AI588" s="50" t="n">
        <v>226</v>
      </c>
      <c r="AJ588" s="50" t="n">
        <v>16138.9</v>
      </c>
      <c r="AK588" s="50" t="n">
        <v>48</v>
      </c>
    </row>
    <row r="589" customFormat="false" ht="15" hidden="false" customHeight="false" outlineLevel="0" collapsed="false">
      <c r="A589" s="50" t="s">
        <v>988</v>
      </c>
      <c r="B589" s="50" t="s">
        <v>120</v>
      </c>
      <c r="C589" s="50" t="s">
        <v>274</v>
      </c>
      <c r="D589" s="50" t="n">
        <v>701398</v>
      </c>
      <c r="E589" s="50" t="n">
        <v>5</v>
      </c>
      <c r="F589" s="50" t="s">
        <v>54</v>
      </c>
      <c r="G589" s="50" t="n">
        <v>461</v>
      </c>
      <c r="H589" s="50" t="n">
        <v>220</v>
      </c>
      <c r="I589" s="50" t="n">
        <v>56</v>
      </c>
      <c r="J589" s="50" t="n">
        <v>224</v>
      </c>
      <c r="K589" s="50" t="n">
        <v>156</v>
      </c>
      <c r="L589" s="50" t="n">
        <v>30</v>
      </c>
      <c r="M589" s="50" t="n">
        <v>230</v>
      </c>
      <c r="N589" s="50" t="n">
        <v>64</v>
      </c>
      <c r="O589" s="50" t="n">
        <v>-2.463</v>
      </c>
      <c r="P589" s="50" t="n">
        <v>119</v>
      </c>
      <c r="Q589" s="50" t="n">
        <v>104</v>
      </c>
      <c r="R589" s="50" t="n">
        <v>25</v>
      </c>
      <c r="S589" s="50" t="n">
        <v>5</v>
      </c>
      <c r="T589" s="50" t="n">
        <v>0</v>
      </c>
      <c r="U589" s="50" t="n">
        <v>3</v>
      </c>
      <c r="V589" s="50" t="n">
        <v>14</v>
      </c>
      <c r="W589" s="50" t="n">
        <v>1</v>
      </c>
      <c r="X589" s="50" t="n">
        <v>0</v>
      </c>
      <c r="Y589" s="50" t="n">
        <v>26</v>
      </c>
      <c r="Z589" s="50" t="n">
        <v>36.65</v>
      </c>
      <c r="AA589" s="50" t="n">
        <v>114</v>
      </c>
      <c r="AB589" s="50" t="n">
        <v>38.434</v>
      </c>
      <c r="AC589" s="50" t="n">
        <v>78</v>
      </c>
      <c r="AD589" s="50" t="n">
        <v>6</v>
      </c>
      <c r="AE589" s="50" t="n">
        <v>27</v>
      </c>
      <c r="AF589" s="50" t="n">
        <v>75</v>
      </c>
      <c r="AG589" s="50" t="n">
        <v>6724.4</v>
      </c>
      <c r="AH589" s="50" t="n">
        <v>25</v>
      </c>
      <c r="AI589" s="50" t="n">
        <v>194</v>
      </c>
      <c r="AJ589" s="50" t="n">
        <v>14141.6</v>
      </c>
      <c r="AK589" s="50" t="n">
        <v>62</v>
      </c>
    </row>
    <row r="590" customFormat="false" ht="15" hidden="false" customHeight="false" outlineLevel="0" collapsed="false">
      <c r="A590" s="50" t="s">
        <v>988</v>
      </c>
      <c r="B590" s="50" t="s">
        <v>120</v>
      </c>
      <c r="C590" s="50" t="s">
        <v>274</v>
      </c>
      <c r="D590" s="50" t="n">
        <v>701398</v>
      </c>
      <c r="E590" s="50" t="n">
        <v>6</v>
      </c>
      <c r="F590" s="50" t="s">
        <v>55</v>
      </c>
      <c r="G590" s="50" t="n">
        <v>461</v>
      </c>
      <c r="H590" s="50" t="n">
        <v>203</v>
      </c>
      <c r="I590" s="50" t="n">
        <v>54</v>
      </c>
      <c r="J590" s="50" t="n">
        <v>210</v>
      </c>
      <c r="K590" s="50" t="n">
        <v>138</v>
      </c>
      <c r="L590" s="50" t="n">
        <v>26</v>
      </c>
      <c r="M590" s="50" t="n">
        <v>248</v>
      </c>
      <c r="N590" s="50" t="n">
        <v>64</v>
      </c>
      <c r="O590" s="50" t="n">
        <v>0.564</v>
      </c>
      <c r="P590" s="50" t="n">
        <v>112</v>
      </c>
      <c r="Q590" s="50" t="n">
        <v>101</v>
      </c>
      <c r="R590" s="50" t="n">
        <v>25</v>
      </c>
      <c r="S590" s="50" t="n">
        <v>8</v>
      </c>
      <c r="T590" s="50" t="n">
        <v>0</v>
      </c>
      <c r="U590" s="50" t="n">
        <v>4</v>
      </c>
      <c r="V590" s="50" t="n">
        <v>10</v>
      </c>
      <c r="W590" s="50" t="n">
        <v>0</v>
      </c>
      <c r="X590" s="50" t="n">
        <v>1</v>
      </c>
      <c r="Y590" s="50" t="n">
        <v>29</v>
      </c>
      <c r="Z590" s="50" t="n">
        <v>36.7</v>
      </c>
      <c r="AA590" s="50" t="n">
        <v>109</v>
      </c>
      <c r="AB590" s="50" t="n">
        <v>36.037</v>
      </c>
      <c r="AC590" s="50" t="n">
        <v>73</v>
      </c>
      <c r="AD590" s="50" t="n">
        <v>11</v>
      </c>
      <c r="AE590" s="50" t="n">
        <v>32</v>
      </c>
      <c r="AF590" s="50" t="n">
        <v>71</v>
      </c>
      <c r="AG590" s="50" t="n">
        <v>6525.4</v>
      </c>
      <c r="AH590" s="50" t="n">
        <v>26</v>
      </c>
      <c r="AI590" s="50" t="n">
        <v>184</v>
      </c>
      <c r="AJ590" s="50" t="n">
        <v>13465.5</v>
      </c>
      <c r="AK590" s="50" t="n">
        <v>61</v>
      </c>
    </row>
    <row r="591" customFormat="false" ht="15" hidden="false" customHeight="false" outlineLevel="0" collapsed="false">
      <c r="A591" s="50" t="s">
        <v>988</v>
      </c>
      <c r="B591" s="50" t="s">
        <v>120</v>
      </c>
      <c r="C591" s="50" t="s">
        <v>274</v>
      </c>
      <c r="D591" s="50" t="n">
        <v>701398</v>
      </c>
      <c r="E591" s="50" t="n">
        <v>7</v>
      </c>
      <c r="F591" s="50" t="s">
        <v>56</v>
      </c>
      <c r="G591" s="50" t="n">
        <v>419</v>
      </c>
      <c r="H591" s="50" t="n">
        <v>198</v>
      </c>
      <c r="I591" s="50" t="n">
        <v>44</v>
      </c>
      <c r="J591" s="50" t="n">
        <v>199</v>
      </c>
      <c r="K591" s="50" t="n">
        <v>128</v>
      </c>
      <c r="L591" s="50" t="n">
        <v>19</v>
      </c>
      <c r="M591" s="50" t="n">
        <v>216</v>
      </c>
      <c r="N591" s="50" t="n">
        <v>70</v>
      </c>
      <c r="O591" s="50" t="n">
        <v>2.674</v>
      </c>
      <c r="P591" s="50" t="n">
        <v>108</v>
      </c>
      <c r="Q591" s="50" t="n">
        <v>96</v>
      </c>
      <c r="R591" s="50" t="n">
        <v>24</v>
      </c>
      <c r="S591" s="50" t="n">
        <v>4</v>
      </c>
      <c r="T591" s="50" t="n">
        <v>0</v>
      </c>
      <c r="U591" s="50" t="n">
        <v>7</v>
      </c>
      <c r="V591" s="50" t="n">
        <v>8</v>
      </c>
      <c r="W591" s="50" t="n">
        <v>1</v>
      </c>
      <c r="X591" s="50" t="n">
        <v>3</v>
      </c>
      <c r="Y591" s="50" t="n">
        <v>24</v>
      </c>
      <c r="Z591" s="50" t="n">
        <v>36.3</v>
      </c>
      <c r="AA591" s="50" t="n">
        <v>105</v>
      </c>
      <c r="AB591" s="50" t="n">
        <v>33.35</v>
      </c>
      <c r="AC591" s="50" t="n">
        <v>75</v>
      </c>
      <c r="AD591" s="50" t="n">
        <v>8</v>
      </c>
      <c r="AE591" s="50" t="n">
        <v>28</v>
      </c>
      <c r="AF591" s="50" t="n">
        <v>73</v>
      </c>
      <c r="AG591" s="50" t="n">
        <v>6536.6</v>
      </c>
      <c r="AH591" s="50" t="n">
        <v>23</v>
      </c>
      <c r="AI591" s="50" t="n">
        <v>168</v>
      </c>
      <c r="AJ591" s="50" t="n">
        <v>12188.4</v>
      </c>
      <c r="AK591" s="50" t="n">
        <v>51</v>
      </c>
    </row>
    <row r="592" customFormat="false" ht="15" hidden="false" customHeight="false" outlineLevel="0" collapsed="false">
      <c r="A592" s="50" t="s">
        <v>988</v>
      </c>
      <c r="B592" s="50" t="s">
        <v>120</v>
      </c>
      <c r="C592" s="50" t="s">
        <v>274</v>
      </c>
      <c r="D592" s="50" t="n">
        <v>701398</v>
      </c>
      <c r="E592" s="50" t="n">
        <v>8</v>
      </c>
      <c r="F592" s="50" t="s">
        <v>57</v>
      </c>
      <c r="G592" s="50" t="n">
        <v>491</v>
      </c>
      <c r="H592" s="50" t="n">
        <v>258</v>
      </c>
      <c r="I592" s="50" t="n">
        <v>61</v>
      </c>
      <c r="J592" s="50" t="n">
        <v>230</v>
      </c>
      <c r="K592" s="50" t="n">
        <v>162</v>
      </c>
      <c r="L592" s="50" t="n">
        <v>35</v>
      </c>
      <c r="M592" s="50" t="n">
        <v>257</v>
      </c>
      <c r="N592" s="50" t="n">
        <v>96</v>
      </c>
      <c r="O592" s="50" t="n">
        <v>6.755</v>
      </c>
      <c r="P592" s="50" t="n">
        <v>126</v>
      </c>
      <c r="Q592" s="50" t="n">
        <v>115</v>
      </c>
      <c r="R592" s="50" t="n">
        <v>35</v>
      </c>
      <c r="S592" s="50" t="n">
        <v>2</v>
      </c>
      <c r="T592" s="50" t="n">
        <v>0</v>
      </c>
      <c r="U592" s="50" t="n">
        <v>8</v>
      </c>
      <c r="V592" s="50" t="n">
        <v>7</v>
      </c>
      <c r="W592" s="50" t="n">
        <v>2</v>
      </c>
      <c r="X592" s="50" t="n">
        <v>2</v>
      </c>
      <c r="Y592" s="50" t="n">
        <v>27</v>
      </c>
      <c r="Z592" s="50" t="n">
        <v>46.6</v>
      </c>
      <c r="AA592" s="50" t="n">
        <v>125</v>
      </c>
      <c r="AB592" s="50" t="n">
        <v>44.365</v>
      </c>
      <c r="AC592" s="50" t="n">
        <v>90</v>
      </c>
      <c r="AD592" s="50" t="n">
        <v>10</v>
      </c>
      <c r="AE592" s="50" t="n">
        <v>30</v>
      </c>
      <c r="AF592" s="50" t="n">
        <v>90</v>
      </c>
      <c r="AG592" s="50" t="n">
        <v>7940.1</v>
      </c>
      <c r="AH592" s="50" t="n">
        <v>36</v>
      </c>
      <c r="AI592" s="50" t="n">
        <v>224</v>
      </c>
      <c r="AJ592" s="50" t="n">
        <v>16050.4</v>
      </c>
      <c r="AK592" s="50" t="n">
        <v>54</v>
      </c>
    </row>
    <row r="593" customFormat="false" ht="15" hidden="false" customHeight="false" outlineLevel="0" collapsed="false">
      <c r="A593" s="50" t="s">
        <v>988</v>
      </c>
      <c r="B593" s="50" t="s">
        <v>120</v>
      </c>
      <c r="C593" s="50" t="s">
        <v>274</v>
      </c>
      <c r="D593" s="50" t="n">
        <v>701398</v>
      </c>
      <c r="E593" s="50" t="n">
        <v>9</v>
      </c>
      <c r="F593" s="50" t="s">
        <v>58</v>
      </c>
      <c r="G593" s="50" t="n">
        <v>397</v>
      </c>
      <c r="H593" s="50" t="n">
        <v>220</v>
      </c>
      <c r="I593" s="50" t="n">
        <v>54</v>
      </c>
      <c r="J593" s="50" t="n">
        <v>179</v>
      </c>
      <c r="K593" s="50" t="n">
        <v>133</v>
      </c>
      <c r="L593" s="50" t="n">
        <v>18</v>
      </c>
      <c r="M593" s="50" t="n">
        <v>218</v>
      </c>
      <c r="N593" s="50" t="n">
        <v>87</v>
      </c>
      <c r="O593" s="50" t="n">
        <v>-4.284</v>
      </c>
      <c r="P593" s="50" t="n">
        <v>101</v>
      </c>
      <c r="Q593" s="50" t="n">
        <v>93</v>
      </c>
      <c r="R593" s="50" t="n">
        <v>23</v>
      </c>
      <c r="S593" s="50" t="n">
        <v>0</v>
      </c>
      <c r="T593" s="50" t="n">
        <v>0</v>
      </c>
      <c r="U593" s="50" t="n">
        <v>1</v>
      </c>
      <c r="V593" s="50" t="n">
        <v>6</v>
      </c>
      <c r="W593" s="50" t="n">
        <v>0</v>
      </c>
      <c r="X593" s="50" t="n">
        <v>2</v>
      </c>
      <c r="Y593" s="50" t="n">
        <v>25</v>
      </c>
      <c r="Z593" s="50" t="n">
        <v>26</v>
      </c>
      <c r="AA593" s="50" t="n">
        <v>101</v>
      </c>
      <c r="AB593" s="50" t="n">
        <v>29.872</v>
      </c>
      <c r="AC593" s="50" t="n">
        <v>70</v>
      </c>
      <c r="AD593" s="50" t="n">
        <v>3</v>
      </c>
      <c r="AE593" s="50" t="n">
        <v>41</v>
      </c>
      <c r="AF593" s="50" t="n">
        <v>70</v>
      </c>
      <c r="AG593" s="50" t="n">
        <v>6500</v>
      </c>
      <c r="AH593" s="50" t="n">
        <v>26</v>
      </c>
      <c r="AI593" s="50" t="n">
        <v>192</v>
      </c>
      <c r="AJ593" s="50" t="n">
        <v>13718.2</v>
      </c>
      <c r="AK593" s="50" t="n">
        <v>48</v>
      </c>
    </row>
    <row r="594" customFormat="false" ht="15" hidden="false" customHeight="false" outlineLevel="0" collapsed="false">
      <c r="A594" s="50" t="s">
        <v>989</v>
      </c>
      <c r="B594" s="50" t="s">
        <v>120</v>
      </c>
      <c r="C594" s="50" t="s">
        <v>276</v>
      </c>
      <c r="D594" s="50" t="n">
        <v>682829</v>
      </c>
      <c r="E594" s="50" t="n">
        <v>4</v>
      </c>
      <c r="F594" s="50" t="s">
        <v>53</v>
      </c>
      <c r="G594" s="50" t="n">
        <v>555</v>
      </c>
      <c r="H594" s="50" t="n">
        <v>221</v>
      </c>
      <c r="I594" s="50" t="n">
        <v>69</v>
      </c>
      <c r="J594" s="50" t="n">
        <v>269</v>
      </c>
      <c r="K594" s="50" t="n">
        <v>152</v>
      </c>
      <c r="L594" s="50" t="n">
        <v>30</v>
      </c>
      <c r="M594" s="50" t="n">
        <v>286</v>
      </c>
      <c r="N594" s="50" t="n">
        <v>69</v>
      </c>
      <c r="O594" s="50" t="n">
        <v>9.751</v>
      </c>
      <c r="P594" s="50" t="n">
        <v>138</v>
      </c>
      <c r="Q594" s="50" t="n">
        <v>124</v>
      </c>
      <c r="R594" s="50" t="n">
        <v>35</v>
      </c>
      <c r="S594" s="50" t="n">
        <v>5</v>
      </c>
      <c r="T594" s="50" t="n">
        <v>0</v>
      </c>
      <c r="U594" s="50" t="n">
        <v>10</v>
      </c>
      <c r="V594" s="50" t="n">
        <v>14</v>
      </c>
      <c r="W594" s="50" t="n">
        <v>0</v>
      </c>
      <c r="X594" s="50" t="n">
        <v>0</v>
      </c>
      <c r="Y594" s="50" t="n">
        <v>40</v>
      </c>
      <c r="Z594" s="50" t="n">
        <v>53.15</v>
      </c>
      <c r="AA594" s="50" t="n">
        <v>135</v>
      </c>
      <c r="AB594" s="50" t="n">
        <v>51.297</v>
      </c>
      <c r="AC594" s="50" t="n">
        <v>84</v>
      </c>
      <c r="AD594" s="50" t="n">
        <v>14</v>
      </c>
      <c r="AE594" s="50" t="n">
        <v>46</v>
      </c>
      <c r="AF594" s="50" t="n">
        <v>81</v>
      </c>
      <c r="AG594" s="50" t="n">
        <v>7711.2</v>
      </c>
      <c r="AH594" s="50" t="n">
        <v>27</v>
      </c>
      <c r="AI594" s="50" t="n">
        <v>192</v>
      </c>
      <c r="AJ594" s="50" t="n">
        <v>14405.4</v>
      </c>
      <c r="AK594" s="50" t="n">
        <v>98</v>
      </c>
    </row>
    <row r="595" customFormat="false" ht="15" hidden="false" customHeight="false" outlineLevel="0" collapsed="false">
      <c r="A595" s="50" t="s">
        <v>989</v>
      </c>
      <c r="B595" s="50" t="s">
        <v>120</v>
      </c>
      <c r="C595" s="50" t="s">
        <v>276</v>
      </c>
      <c r="D595" s="50" t="n">
        <v>682829</v>
      </c>
      <c r="E595" s="50" t="n">
        <v>5</v>
      </c>
      <c r="F595" s="50" t="s">
        <v>54</v>
      </c>
      <c r="G595" s="50" t="n">
        <v>481</v>
      </c>
      <c r="H595" s="50" t="n">
        <v>205</v>
      </c>
      <c r="I595" s="50" t="n">
        <v>49</v>
      </c>
      <c r="J595" s="50" t="n">
        <v>219</v>
      </c>
      <c r="K595" s="50" t="n">
        <v>129</v>
      </c>
      <c r="L595" s="50" t="n">
        <v>17</v>
      </c>
      <c r="M595" s="50" t="n">
        <v>262</v>
      </c>
      <c r="N595" s="50" t="n">
        <v>76</v>
      </c>
      <c r="O595" s="50" t="n">
        <v>2.48</v>
      </c>
      <c r="P595" s="50" t="n">
        <v>119</v>
      </c>
      <c r="Q595" s="50" t="n">
        <v>108</v>
      </c>
      <c r="R595" s="50" t="n">
        <v>30</v>
      </c>
      <c r="S595" s="50" t="n">
        <v>8</v>
      </c>
      <c r="T595" s="50" t="n">
        <v>2</v>
      </c>
      <c r="U595" s="50" t="n">
        <v>2</v>
      </c>
      <c r="V595" s="50" t="n">
        <v>8</v>
      </c>
      <c r="W595" s="50" t="n">
        <v>2</v>
      </c>
      <c r="X595" s="50" t="n">
        <v>1</v>
      </c>
      <c r="Y595" s="50" t="n">
        <v>36</v>
      </c>
      <c r="Z595" s="50" t="n">
        <v>40.4</v>
      </c>
      <c r="AA595" s="50" t="n">
        <v>117</v>
      </c>
      <c r="AB595" s="50" t="n">
        <v>39.736</v>
      </c>
      <c r="AC595" s="50" t="n">
        <v>73</v>
      </c>
      <c r="AD595" s="50" t="n">
        <v>9</v>
      </c>
      <c r="AE595" s="50" t="n">
        <v>37</v>
      </c>
      <c r="AF595" s="50" t="n">
        <v>71</v>
      </c>
      <c r="AG595" s="50" t="n">
        <v>6601.8</v>
      </c>
      <c r="AH595" s="50" t="n">
        <v>32</v>
      </c>
      <c r="AI595" s="50" t="n">
        <v>175</v>
      </c>
      <c r="AJ595" s="50" t="n">
        <v>13054.5</v>
      </c>
      <c r="AK595" s="50" t="n">
        <v>79</v>
      </c>
    </row>
    <row r="596" customFormat="false" ht="15" hidden="false" customHeight="false" outlineLevel="0" collapsed="false">
      <c r="A596" s="50" t="s">
        <v>989</v>
      </c>
      <c r="B596" s="50" t="s">
        <v>120</v>
      </c>
      <c r="C596" s="50" t="s">
        <v>276</v>
      </c>
      <c r="D596" s="50" t="n">
        <v>682829</v>
      </c>
      <c r="E596" s="50" t="n">
        <v>6</v>
      </c>
      <c r="F596" s="50" t="s">
        <v>55</v>
      </c>
      <c r="G596" s="50" t="n">
        <v>141</v>
      </c>
      <c r="H596" s="50" t="n">
        <v>62</v>
      </c>
      <c r="I596" s="50" t="n">
        <v>15</v>
      </c>
      <c r="J596" s="50" t="n">
        <v>70</v>
      </c>
      <c r="K596" s="50" t="n">
        <v>41</v>
      </c>
      <c r="L596" s="50" t="n">
        <v>5</v>
      </c>
      <c r="M596" s="50" t="n">
        <v>71</v>
      </c>
      <c r="N596" s="50" t="n">
        <v>21</v>
      </c>
      <c r="O596" s="50" t="n">
        <v>-0.086</v>
      </c>
      <c r="P596" s="50" t="n">
        <v>32</v>
      </c>
      <c r="Q596" s="50" t="n">
        <v>27</v>
      </c>
      <c r="R596" s="50" t="n">
        <v>5</v>
      </c>
      <c r="S596" s="50" t="n">
        <v>1</v>
      </c>
      <c r="T596" s="50" t="n">
        <v>0</v>
      </c>
      <c r="U596" s="50" t="n">
        <v>1</v>
      </c>
      <c r="V596" s="50" t="n">
        <v>4</v>
      </c>
      <c r="W596" s="50" t="n">
        <v>0</v>
      </c>
      <c r="X596" s="50" t="n">
        <v>1</v>
      </c>
      <c r="Y596" s="50" t="n">
        <v>7</v>
      </c>
      <c r="Z596" s="50" t="n">
        <v>8.75</v>
      </c>
      <c r="AA596" s="50" t="n">
        <v>31</v>
      </c>
      <c r="AB596" s="50" t="n">
        <v>11.11</v>
      </c>
      <c r="AC596" s="50" t="n">
        <v>21</v>
      </c>
      <c r="AD596" s="50" t="n">
        <v>2</v>
      </c>
      <c r="AE596" s="50" t="n">
        <v>10</v>
      </c>
      <c r="AF596" s="50" t="n">
        <v>20</v>
      </c>
      <c r="AG596" s="50" t="n">
        <v>1874.5</v>
      </c>
      <c r="AH596" s="50" t="n">
        <v>5</v>
      </c>
      <c r="AI596" s="50" t="n">
        <v>59</v>
      </c>
      <c r="AJ596" s="50" t="n">
        <v>4445.6</v>
      </c>
      <c r="AK596" s="50" t="n">
        <v>35</v>
      </c>
    </row>
    <row r="597" customFormat="false" ht="15" hidden="false" customHeight="false" outlineLevel="0" collapsed="false">
      <c r="A597" s="50" t="s">
        <v>989</v>
      </c>
      <c r="B597" s="50" t="s">
        <v>120</v>
      </c>
      <c r="C597" s="50" t="s">
        <v>276</v>
      </c>
      <c r="D597" s="50" t="n">
        <v>682829</v>
      </c>
      <c r="E597" s="50" t="n">
        <v>7</v>
      </c>
      <c r="F597" s="50" t="s">
        <v>56</v>
      </c>
      <c r="G597" s="50" t="n">
        <v>464</v>
      </c>
      <c r="H597" s="50" t="n">
        <v>191</v>
      </c>
      <c r="I597" s="50" t="n">
        <v>50</v>
      </c>
      <c r="J597" s="50" t="n">
        <v>216</v>
      </c>
      <c r="K597" s="50" t="n">
        <v>136</v>
      </c>
      <c r="L597" s="50" t="n">
        <v>34</v>
      </c>
      <c r="M597" s="50" t="n">
        <v>247</v>
      </c>
      <c r="N597" s="50" t="n">
        <v>55</v>
      </c>
      <c r="O597" s="50" t="n">
        <v>7.889</v>
      </c>
      <c r="P597" s="50" t="n">
        <v>116</v>
      </c>
      <c r="Q597" s="50" t="n">
        <v>99</v>
      </c>
      <c r="R597" s="50" t="n">
        <v>30</v>
      </c>
      <c r="S597" s="50" t="n">
        <v>4</v>
      </c>
      <c r="T597" s="50" t="n">
        <v>3</v>
      </c>
      <c r="U597" s="50" t="n">
        <v>5</v>
      </c>
      <c r="V597" s="50" t="n">
        <v>17</v>
      </c>
      <c r="W597" s="50" t="n">
        <v>0</v>
      </c>
      <c r="X597" s="50" t="n">
        <v>0</v>
      </c>
      <c r="Y597" s="50" t="n">
        <v>27</v>
      </c>
      <c r="Z597" s="50" t="n">
        <v>47</v>
      </c>
      <c r="AA597" s="50" t="n">
        <v>115</v>
      </c>
      <c r="AB597" s="50" t="n">
        <v>44.847</v>
      </c>
      <c r="AC597" s="50" t="n">
        <v>72</v>
      </c>
      <c r="AD597" s="50" t="n">
        <v>11</v>
      </c>
      <c r="AE597" s="50" t="n">
        <v>40</v>
      </c>
      <c r="AF597" s="50" t="n">
        <v>71</v>
      </c>
      <c r="AG597" s="50" t="n">
        <v>6731</v>
      </c>
      <c r="AH597" s="50" t="n">
        <v>31</v>
      </c>
      <c r="AI597" s="50" t="n">
        <v>181</v>
      </c>
      <c r="AJ597" s="50" t="n">
        <v>14009.5</v>
      </c>
      <c r="AK597" s="50" t="n">
        <v>132</v>
      </c>
    </row>
    <row r="598" customFormat="false" ht="15" hidden="false" customHeight="false" outlineLevel="0" collapsed="false">
      <c r="A598" s="50" t="s">
        <v>989</v>
      </c>
      <c r="B598" s="50" t="s">
        <v>120</v>
      </c>
      <c r="C598" s="50" t="s">
        <v>276</v>
      </c>
      <c r="D598" s="50" t="n">
        <v>682829</v>
      </c>
      <c r="E598" s="50" t="n">
        <v>8</v>
      </c>
      <c r="F598" s="50" t="s">
        <v>57</v>
      </c>
      <c r="G598" s="50" t="n">
        <v>536</v>
      </c>
      <c r="H598" s="50" t="n">
        <v>219</v>
      </c>
      <c r="I598" s="50" t="n">
        <v>52</v>
      </c>
      <c r="J598" s="50" t="n">
        <v>250</v>
      </c>
      <c r="K598" s="50" t="n">
        <v>139</v>
      </c>
      <c r="L598" s="50" t="n">
        <v>24</v>
      </c>
      <c r="M598" s="50" t="n">
        <v>285</v>
      </c>
      <c r="N598" s="50" t="n">
        <v>80</v>
      </c>
      <c r="O598" s="50" t="n">
        <v>-0.066</v>
      </c>
      <c r="P598" s="50" t="n">
        <v>128</v>
      </c>
      <c r="Q598" s="50" t="n">
        <v>112</v>
      </c>
      <c r="R598" s="50" t="n">
        <v>27</v>
      </c>
      <c r="S598" s="50" t="n">
        <v>6</v>
      </c>
      <c r="T598" s="50" t="n">
        <v>0</v>
      </c>
      <c r="U598" s="50" t="n">
        <v>3</v>
      </c>
      <c r="V598" s="50" t="n">
        <v>15</v>
      </c>
      <c r="W598" s="50" t="n">
        <v>0</v>
      </c>
      <c r="X598" s="50" t="n">
        <v>1</v>
      </c>
      <c r="Y598" s="50" t="n">
        <v>35</v>
      </c>
      <c r="Z598" s="50" t="n">
        <v>39.5</v>
      </c>
      <c r="AA598" s="50" t="n">
        <v>127</v>
      </c>
      <c r="AB598" s="50" t="n">
        <v>42.697</v>
      </c>
      <c r="AC598" s="50" t="n">
        <v>78</v>
      </c>
      <c r="AD598" s="50" t="n">
        <v>9</v>
      </c>
      <c r="AE598" s="50" t="n">
        <v>34</v>
      </c>
      <c r="AF598" s="50" t="n">
        <v>78</v>
      </c>
      <c r="AG598" s="50" t="n">
        <v>7210.4</v>
      </c>
      <c r="AH598" s="50" t="n">
        <v>27</v>
      </c>
      <c r="AI598" s="50" t="n">
        <v>189</v>
      </c>
      <c r="AJ598" s="50" t="n">
        <v>14499.5</v>
      </c>
      <c r="AK598" s="50" t="n">
        <v>128</v>
      </c>
    </row>
    <row r="599" customFormat="false" ht="15" hidden="false" customHeight="false" outlineLevel="0" collapsed="false">
      <c r="A599" s="50" t="s">
        <v>989</v>
      </c>
      <c r="B599" s="50" t="s">
        <v>120</v>
      </c>
      <c r="C599" s="50" t="s">
        <v>276</v>
      </c>
      <c r="D599" s="50" t="n">
        <v>682829</v>
      </c>
      <c r="E599" s="50" t="n">
        <v>9</v>
      </c>
      <c r="F599" s="50" t="s">
        <v>58</v>
      </c>
      <c r="G599" s="50" t="n">
        <v>461</v>
      </c>
      <c r="H599" s="50" t="n">
        <v>161</v>
      </c>
      <c r="I599" s="50" t="n">
        <v>45</v>
      </c>
      <c r="J599" s="50" t="n">
        <v>201</v>
      </c>
      <c r="K599" s="50" t="n">
        <v>108</v>
      </c>
      <c r="L599" s="50" t="n">
        <v>21</v>
      </c>
      <c r="M599" s="50" t="n">
        <v>259</v>
      </c>
      <c r="N599" s="50" t="n">
        <v>53</v>
      </c>
      <c r="O599" s="50" t="n">
        <v>16.198</v>
      </c>
      <c r="P599" s="50" t="n">
        <v>103</v>
      </c>
      <c r="Q599" s="50" t="n">
        <v>89</v>
      </c>
      <c r="R599" s="50" t="n">
        <v>31</v>
      </c>
      <c r="S599" s="50" t="n">
        <v>6</v>
      </c>
      <c r="T599" s="50" t="n">
        <v>0</v>
      </c>
      <c r="U599" s="50" t="n">
        <v>9</v>
      </c>
      <c r="V599" s="50" t="n">
        <v>14</v>
      </c>
      <c r="W599" s="50" t="n">
        <v>0</v>
      </c>
      <c r="X599" s="50" t="n">
        <v>0</v>
      </c>
      <c r="Y599" s="50" t="n">
        <v>30</v>
      </c>
      <c r="Z599" s="50" t="n">
        <v>49</v>
      </c>
      <c r="AA599" s="50" t="n">
        <v>101</v>
      </c>
      <c r="AB599" s="50" t="n">
        <v>45.958</v>
      </c>
      <c r="AC599" s="50" t="n">
        <v>59</v>
      </c>
      <c r="AD599" s="50" t="n">
        <v>17</v>
      </c>
      <c r="AE599" s="50" t="n">
        <v>41</v>
      </c>
      <c r="AF599" s="50" t="n">
        <v>58</v>
      </c>
      <c r="AG599" s="50" t="n">
        <v>5768.1</v>
      </c>
      <c r="AH599" s="50" t="n">
        <v>25</v>
      </c>
      <c r="AI599" s="50" t="n">
        <v>142</v>
      </c>
      <c r="AJ599" s="50" t="n">
        <v>11161</v>
      </c>
      <c r="AK599" s="50" t="n">
        <v>112</v>
      </c>
    </row>
    <row r="600" customFormat="false" ht="15" hidden="false" customHeight="false" outlineLevel="0" collapsed="false">
      <c r="A600" s="50" t="s">
        <v>990</v>
      </c>
      <c r="B600" s="50" t="s">
        <v>120</v>
      </c>
      <c r="C600" s="50" t="s">
        <v>277</v>
      </c>
      <c r="D600" s="50" t="n">
        <v>668709</v>
      </c>
      <c r="E600" s="50" t="n">
        <v>4</v>
      </c>
      <c r="F600" s="50" t="s">
        <v>53</v>
      </c>
      <c r="G600" s="50" t="n">
        <v>41</v>
      </c>
      <c r="H600" s="50" t="n">
        <v>16</v>
      </c>
      <c r="I600" s="50" t="n">
        <v>6</v>
      </c>
      <c r="J600" s="50" t="n">
        <v>16</v>
      </c>
      <c r="K600" s="50" t="n">
        <v>11</v>
      </c>
      <c r="L600" s="50" t="n">
        <v>3</v>
      </c>
      <c r="M600" s="50" t="n">
        <v>21</v>
      </c>
      <c r="N600" s="50" t="n">
        <v>5</v>
      </c>
      <c r="O600" s="50" t="n">
        <v>2.729</v>
      </c>
      <c r="P600" s="50" t="n">
        <v>9</v>
      </c>
      <c r="Q600" s="50" t="n">
        <v>6</v>
      </c>
      <c r="R600" s="50" t="n">
        <v>2</v>
      </c>
      <c r="S600" s="50" t="n">
        <v>0</v>
      </c>
      <c r="T600" s="50" t="n">
        <v>0</v>
      </c>
      <c r="U600" s="50" t="n">
        <v>1</v>
      </c>
      <c r="V600" s="50" t="n">
        <v>3</v>
      </c>
      <c r="W600" s="50" t="n">
        <v>0</v>
      </c>
      <c r="X600" s="50" t="n">
        <v>0</v>
      </c>
      <c r="Y600" s="50" t="n">
        <v>1</v>
      </c>
      <c r="Z600" s="50" t="n">
        <v>4.3</v>
      </c>
      <c r="AA600" s="50" t="n">
        <v>8</v>
      </c>
      <c r="AB600" s="50" t="n">
        <v>5.176</v>
      </c>
      <c r="AC600" s="50" t="n">
        <v>5</v>
      </c>
      <c r="AD600" s="50" t="n">
        <v>1</v>
      </c>
      <c r="AE600" s="50" t="n">
        <v>3</v>
      </c>
      <c r="AF600" s="50" t="n">
        <v>5</v>
      </c>
      <c r="AG600" s="50" t="n">
        <v>482</v>
      </c>
      <c r="AH600" s="50" t="n">
        <v>5</v>
      </c>
      <c r="AI600" s="50" t="n">
        <v>14</v>
      </c>
      <c r="AJ600" s="50" t="n">
        <v>1037.5</v>
      </c>
      <c r="AK600" s="50" t="n">
        <v>5</v>
      </c>
    </row>
    <row r="601" customFormat="false" ht="15" hidden="false" customHeight="false" outlineLevel="0" collapsed="false">
      <c r="A601" s="50" t="s">
        <v>990</v>
      </c>
      <c r="B601" s="50" t="s">
        <v>120</v>
      </c>
      <c r="C601" s="50" t="s">
        <v>277</v>
      </c>
      <c r="D601" s="50" t="n">
        <v>668709</v>
      </c>
      <c r="E601" s="50" t="n">
        <v>5</v>
      </c>
      <c r="F601" s="50" t="s">
        <v>54</v>
      </c>
      <c r="G601" s="50" t="n">
        <v>468</v>
      </c>
      <c r="H601" s="50" t="n">
        <v>216</v>
      </c>
      <c r="I601" s="50" t="n">
        <v>55</v>
      </c>
      <c r="J601" s="50" t="n">
        <v>230</v>
      </c>
      <c r="K601" s="50" t="n">
        <v>163</v>
      </c>
      <c r="L601" s="50" t="n">
        <v>28</v>
      </c>
      <c r="M601" s="50" t="n">
        <v>238</v>
      </c>
      <c r="N601" s="50" t="n">
        <v>53</v>
      </c>
      <c r="O601" s="50" t="n">
        <v>13.991</v>
      </c>
      <c r="P601" s="50" t="n">
        <v>119</v>
      </c>
      <c r="Q601" s="50" t="n">
        <v>103</v>
      </c>
      <c r="R601" s="50" t="n">
        <v>31</v>
      </c>
      <c r="S601" s="50" t="n">
        <v>8</v>
      </c>
      <c r="T601" s="50" t="n">
        <v>1</v>
      </c>
      <c r="U601" s="50" t="n">
        <v>8</v>
      </c>
      <c r="V601" s="50" t="n">
        <v>15</v>
      </c>
      <c r="W601" s="50" t="n">
        <v>0</v>
      </c>
      <c r="X601" s="50" t="n">
        <v>1</v>
      </c>
      <c r="Y601" s="50" t="n">
        <v>21</v>
      </c>
      <c r="Z601" s="50" t="n">
        <v>50.7</v>
      </c>
      <c r="AA601" s="50" t="n">
        <v>118</v>
      </c>
      <c r="AB601" s="50" t="n">
        <v>47.102</v>
      </c>
      <c r="AC601" s="50" t="n">
        <v>83</v>
      </c>
      <c r="AD601" s="50" t="n">
        <v>12</v>
      </c>
      <c r="AE601" s="50" t="n">
        <v>41</v>
      </c>
      <c r="AF601" s="50" t="n">
        <v>82</v>
      </c>
      <c r="AG601" s="50" t="n">
        <v>7445.6</v>
      </c>
      <c r="AH601" s="50" t="n">
        <v>34</v>
      </c>
      <c r="AI601" s="50" t="n">
        <v>195</v>
      </c>
      <c r="AJ601" s="50" t="n">
        <v>14453.2</v>
      </c>
      <c r="AK601" s="50" t="n">
        <v>79</v>
      </c>
    </row>
    <row r="602" customFormat="false" ht="15" hidden="false" customHeight="false" outlineLevel="0" collapsed="false">
      <c r="A602" s="50" t="s">
        <v>990</v>
      </c>
      <c r="B602" s="50" t="s">
        <v>120</v>
      </c>
      <c r="C602" s="50" t="s">
        <v>277</v>
      </c>
      <c r="D602" s="50" t="n">
        <v>668709</v>
      </c>
      <c r="E602" s="50" t="n">
        <v>6</v>
      </c>
      <c r="F602" s="50" t="s">
        <v>55</v>
      </c>
      <c r="G602" s="50" t="n">
        <v>445</v>
      </c>
      <c r="H602" s="50" t="n">
        <v>199</v>
      </c>
      <c r="I602" s="50" t="n">
        <v>42</v>
      </c>
      <c r="J602" s="50" t="n">
        <v>212</v>
      </c>
      <c r="K602" s="50" t="n">
        <v>144</v>
      </c>
      <c r="L602" s="50" t="n">
        <v>19</v>
      </c>
      <c r="M602" s="50" t="n">
        <v>231</v>
      </c>
      <c r="N602" s="50" t="n">
        <v>53</v>
      </c>
      <c r="O602" s="50" t="n">
        <v>-1.59</v>
      </c>
      <c r="P602" s="50" t="n">
        <v>112</v>
      </c>
      <c r="Q602" s="50" t="n">
        <v>93</v>
      </c>
      <c r="R602" s="50" t="n">
        <v>15</v>
      </c>
      <c r="S602" s="50" t="n">
        <v>3</v>
      </c>
      <c r="T602" s="50" t="n">
        <v>0</v>
      </c>
      <c r="U602" s="50" t="n">
        <v>4</v>
      </c>
      <c r="V602" s="50" t="n">
        <v>15</v>
      </c>
      <c r="W602" s="50" t="n">
        <v>2</v>
      </c>
      <c r="X602" s="50" t="n">
        <v>1</v>
      </c>
      <c r="Y602" s="50" t="n">
        <v>25</v>
      </c>
      <c r="Z602" s="50" t="n">
        <v>29.55</v>
      </c>
      <c r="AA602" s="50" t="n">
        <v>111</v>
      </c>
      <c r="AB602" s="50" t="n">
        <v>35.217</v>
      </c>
      <c r="AC602" s="50" t="n">
        <v>69</v>
      </c>
      <c r="AD602" s="50" t="n">
        <v>3</v>
      </c>
      <c r="AE602" s="50" t="n">
        <v>27</v>
      </c>
      <c r="AF602" s="50" t="n">
        <v>69</v>
      </c>
      <c r="AG602" s="50" t="n">
        <v>6022.4</v>
      </c>
      <c r="AH602" s="50" t="n">
        <v>30</v>
      </c>
      <c r="AI602" s="50" t="n">
        <v>175</v>
      </c>
      <c r="AJ602" s="50" t="n">
        <v>12917.1</v>
      </c>
      <c r="AK602" s="50" t="n">
        <v>65</v>
      </c>
    </row>
    <row r="603" customFormat="false" ht="15" hidden="false" customHeight="false" outlineLevel="0" collapsed="false">
      <c r="A603" s="50" t="s">
        <v>990</v>
      </c>
      <c r="B603" s="50" t="s">
        <v>120</v>
      </c>
      <c r="C603" s="50" t="s">
        <v>277</v>
      </c>
      <c r="D603" s="50" t="n">
        <v>668709</v>
      </c>
      <c r="E603" s="50" t="n">
        <v>7</v>
      </c>
      <c r="F603" s="50" t="s">
        <v>56</v>
      </c>
      <c r="G603" s="50" t="n">
        <v>406</v>
      </c>
      <c r="H603" s="50" t="n">
        <v>190</v>
      </c>
      <c r="I603" s="50" t="n">
        <v>51</v>
      </c>
      <c r="J603" s="50" t="n">
        <v>197</v>
      </c>
      <c r="K603" s="50" t="n">
        <v>142</v>
      </c>
      <c r="L603" s="50" t="n">
        <v>26</v>
      </c>
      <c r="M603" s="50" t="n">
        <v>209</v>
      </c>
      <c r="N603" s="50" t="n">
        <v>48</v>
      </c>
      <c r="O603" s="50" t="n">
        <v>3.248</v>
      </c>
      <c r="P603" s="50" t="n">
        <v>101</v>
      </c>
      <c r="Q603" s="50" t="n">
        <v>86</v>
      </c>
      <c r="R603" s="50" t="n">
        <v>18</v>
      </c>
      <c r="S603" s="50" t="n">
        <v>0</v>
      </c>
      <c r="T603" s="50" t="n">
        <v>0</v>
      </c>
      <c r="U603" s="50" t="n">
        <v>6</v>
      </c>
      <c r="V603" s="50" t="n">
        <v>15</v>
      </c>
      <c r="W603" s="50" t="n">
        <v>0</v>
      </c>
      <c r="X603" s="50" t="n">
        <v>0</v>
      </c>
      <c r="Y603" s="50" t="n">
        <v>25</v>
      </c>
      <c r="Z603" s="50" t="n">
        <v>32.4</v>
      </c>
      <c r="AA603" s="50" t="n">
        <v>100</v>
      </c>
      <c r="AB603" s="50" t="n">
        <v>35.63</v>
      </c>
      <c r="AC603" s="50" t="n">
        <v>61</v>
      </c>
      <c r="AD603" s="50" t="n">
        <v>8</v>
      </c>
      <c r="AE603" s="50" t="n">
        <v>20</v>
      </c>
      <c r="AF603" s="50" t="n">
        <v>60</v>
      </c>
      <c r="AG603" s="50" t="n">
        <v>5210.3</v>
      </c>
      <c r="AH603" s="50" t="n">
        <v>25</v>
      </c>
      <c r="AI603" s="50" t="n">
        <v>175</v>
      </c>
      <c r="AJ603" s="50" t="n">
        <v>12847.2</v>
      </c>
      <c r="AK603" s="50" t="n">
        <v>47</v>
      </c>
    </row>
    <row r="604" customFormat="false" ht="15" hidden="false" customHeight="false" outlineLevel="0" collapsed="false">
      <c r="A604" s="50" t="s">
        <v>990</v>
      </c>
      <c r="B604" s="50" t="s">
        <v>120</v>
      </c>
      <c r="C604" s="50" t="s">
        <v>277</v>
      </c>
      <c r="D604" s="50" t="n">
        <v>668709</v>
      </c>
      <c r="E604" s="50" t="n">
        <v>8</v>
      </c>
      <c r="F604" s="50" t="s">
        <v>57</v>
      </c>
      <c r="G604" s="50" t="n">
        <v>460</v>
      </c>
      <c r="H604" s="50" t="n">
        <v>215</v>
      </c>
      <c r="I604" s="50" t="n">
        <v>48</v>
      </c>
      <c r="J604" s="50" t="n">
        <v>239</v>
      </c>
      <c r="K604" s="50" t="n">
        <v>170</v>
      </c>
      <c r="L604" s="50" t="n">
        <v>22</v>
      </c>
      <c r="M604" s="50" t="n">
        <v>221</v>
      </c>
      <c r="N604" s="50" t="n">
        <v>45</v>
      </c>
      <c r="O604" s="50" t="n">
        <v>-5.608</v>
      </c>
      <c r="P604" s="50" t="n">
        <v>118</v>
      </c>
      <c r="Q604" s="50" t="n">
        <v>100</v>
      </c>
      <c r="R604" s="50" t="n">
        <v>18</v>
      </c>
      <c r="S604" s="50" t="n">
        <v>3</v>
      </c>
      <c r="T604" s="50" t="n">
        <v>1</v>
      </c>
      <c r="U604" s="50" t="n">
        <v>2</v>
      </c>
      <c r="V604" s="50" t="n">
        <v>16</v>
      </c>
      <c r="W604" s="50" t="n">
        <v>1</v>
      </c>
      <c r="X604" s="50" t="n">
        <v>1</v>
      </c>
      <c r="Y604" s="50" t="n">
        <v>26</v>
      </c>
      <c r="Z604" s="50" t="n">
        <v>32.05</v>
      </c>
      <c r="AA604" s="50" t="n">
        <v>118</v>
      </c>
      <c r="AB604" s="50" t="n">
        <v>35.439</v>
      </c>
      <c r="AC604" s="50" t="n">
        <v>75</v>
      </c>
      <c r="AD604" s="50" t="n">
        <v>4</v>
      </c>
      <c r="AE604" s="50" t="n">
        <v>25</v>
      </c>
      <c r="AF604" s="50" t="n">
        <v>75</v>
      </c>
      <c r="AG604" s="50" t="n">
        <v>6556.3</v>
      </c>
      <c r="AH604" s="50" t="n">
        <v>28</v>
      </c>
      <c r="AI604" s="50" t="n">
        <v>191</v>
      </c>
      <c r="AJ604" s="50" t="n">
        <v>13973.1</v>
      </c>
      <c r="AK604" s="50" t="n">
        <v>52</v>
      </c>
    </row>
    <row r="605" customFormat="false" ht="15" hidden="false" customHeight="false" outlineLevel="0" collapsed="false">
      <c r="A605" s="50" t="s">
        <v>990</v>
      </c>
      <c r="B605" s="50" t="s">
        <v>120</v>
      </c>
      <c r="C605" s="50" t="s">
        <v>277</v>
      </c>
      <c r="D605" s="50" t="n">
        <v>668709</v>
      </c>
      <c r="E605" s="50" t="n">
        <v>9</v>
      </c>
      <c r="F605" s="50" t="s">
        <v>58</v>
      </c>
      <c r="G605" s="50" t="n">
        <v>332</v>
      </c>
      <c r="H605" s="50" t="n">
        <v>154</v>
      </c>
      <c r="I605" s="50" t="n">
        <v>40</v>
      </c>
      <c r="J605" s="50" t="n">
        <v>162</v>
      </c>
      <c r="K605" s="50" t="n">
        <v>109</v>
      </c>
      <c r="L605" s="50" t="n">
        <v>17</v>
      </c>
      <c r="M605" s="50" t="n">
        <v>170</v>
      </c>
      <c r="N605" s="50" t="n">
        <v>45</v>
      </c>
      <c r="O605" s="50" t="n">
        <v>-0.729</v>
      </c>
      <c r="P605" s="50" t="n">
        <v>86</v>
      </c>
      <c r="Q605" s="50" t="n">
        <v>78</v>
      </c>
      <c r="R605" s="50" t="n">
        <v>17</v>
      </c>
      <c r="S605" s="50" t="n">
        <v>3</v>
      </c>
      <c r="T605" s="50" t="n">
        <v>0</v>
      </c>
      <c r="U605" s="50" t="n">
        <v>3</v>
      </c>
      <c r="V605" s="50" t="n">
        <v>8</v>
      </c>
      <c r="W605" s="50" t="n">
        <v>0</v>
      </c>
      <c r="X605" s="50" t="n">
        <v>0</v>
      </c>
      <c r="Y605" s="50" t="n">
        <v>23</v>
      </c>
      <c r="Z605" s="50" t="n">
        <v>25.25</v>
      </c>
      <c r="AA605" s="50" t="n">
        <v>86</v>
      </c>
      <c r="AB605" s="50" t="n">
        <v>25.585</v>
      </c>
      <c r="AC605" s="50" t="n">
        <v>55</v>
      </c>
      <c r="AD605" s="50" t="n">
        <v>5</v>
      </c>
      <c r="AE605" s="50" t="n">
        <v>23</v>
      </c>
      <c r="AF605" s="50" t="n">
        <v>55</v>
      </c>
      <c r="AG605" s="50" t="n">
        <v>4801.5</v>
      </c>
      <c r="AH605" s="50" t="n">
        <v>20</v>
      </c>
      <c r="AI605" s="50" t="n">
        <v>129</v>
      </c>
      <c r="AJ605" s="50" t="n">
        <v>9461.8</v>
      </c>
      <c r="AK605" s="50" t="n">
        <v>35</v>
      </c>
    </row>
    <row r="606" customFormat="false" ht="15" hidden="false" customHeight="false" outlineLevel="0" collapsed="false">
      <c r="A606" s="50" t="s">
        <v>991</v>
      </c>
      <c r="B606" s="50" t="s">
        <v>120</v>
      </c>
      <c r="C606" s="50" t="s">
        <v>278</v>
      </c>
      <c r="D606" s="50" t="n">
        <v>553993</v>
      </c>
      <c r="E606" s="50" t="n">
        <v>4</v>
      </c>
      <c r="F606" s="50" t="s">
        <v>53</v>
      </c>
      <c r="G606" s="50" t="n">
        <v>396</v>
      </c>
      <c r="H606" s="50" t="n">
        <v>178</v>
      </c>
      <c r="I606" s="50" t="n">
        <v>56</v>
      </c>
      <c r="J606" s="50" t="n">
        <v>189</v>
      </c>
      <c r="K606" s="50" t="n">
        <v>120</v>
      </c>
      <c r="L606" s="50" t="n">
        <v>27</v>
      </c>
      <c r="M606" s="50" t="n">
        <v>207</v>
      </c>
      <c r="N606" s="50" t="n">
        <v>58</v>
      </c>
      <c r="O606" s="50" t="n">
        <v>-0.431</v>
      </c>
      <c r="P606" s="50" t="n">
        <v>100</v>
      </c>
      <c r="Q606" s="50" t="n">
        <v>91</v>
      </c>
      <c r="R606" s="50" t="n">
        <v>21</v>
      </c>
      <c r="S606" s="50" t="n">
        <v>3</v>
      </c>
      <c r="T606" s="50" t="n">
        <v>0</v>
      </c>
      <c r="U606" s="50" t="n">
        <v>3</v>
      </c>
      <c r="V606" s="50" t="n">
        <v>9</v>
      </c>
      <c r="W606" s="50" t="n">
        <v>0</v>
      </c>
      <c r="X606" s="50" t="n">
        <v>0</v>
      </c>
      <c r="Y606" s="50" t="n">
        <v>30</v>
      </c>
      <c r="Z606" s="50" t="n">
        <v>29.55</v>
      </c>
      <c r="AA606" s="50" t="n">
        <v>97</v>
      </c>
      <c r="AB606" s="50" t="n">
        <v>26.389</v>
      </c>
      <c r="AC606" s="50" t="n">
        <v>61</v>
      </c>
      <c r="AD606" s="50" t="n">
        <v>5</v>
      </c>
      <c r="AE606" s="50" t="n">
        <v>12</v>
      </c>
      <c r="AF606" s="50" t="n">
        <v>58</v>
      </c>
      <c r="AG606" s="50" t="n">
        <v>4916.6</v>
      </c>
      <c r="AH606" s="50" t="n">
        <v>26</v>
      </c>
      <c r="AI606" s="50" t="n">
        <v>153</v>
      </c>
      <c r="AJ606" s="50" t="n">
        <v>10888.8</v>
      </c>
      <c r="AK606" s="50" t="n">
        <v>17</v>
      </c>
    </row>
    <row r="607" customFormat="false" ht="15" hidden="false" customHeight="false" outlineLevel="0" collapsed="false">
      <c r="A607" s="50" t="s">
        <v>991</v>
      </c>
      <c r="B607" s="50" t="s">
        <v>120</v>
      </c>
      <c r="C607" s="50" t="s">
        <v>278</v>
      </c>
      <c r="D607" s="50" t="n">
        <v>553993</v>
      </c>
      <c r="E607" s="50" t="n">
        <v>5</v>
      </c>
      <c r="F607" s="50" t="s">
        <v>54</v>
      </c>
      <c r="G607" s="50" t="n">
        <v>140</v>
      </c>
      <c r="H607" s="50" t="n">
        <v>66</v>
      </c>
      <c r="I607" s="50" t="n">
        <v>20</v>
      </c>
      <c r="J607" s="50" t="n">
        <v>64</v>
      </c>
      <c r="K607" s="50" t="n">
        <v>42</v>
      </c>
      <c r="L607" s="50" t="n">
        <v>4</v>
      </c>
      <c r="M607" s="50" t="n">
        <v>76</v>
      </c>
      <c r="N607" s="50" t="n">
        <v>24</v>
      </c>
      <c r="O607" s="50" t="n">
        <v>0.995</v>
      </c>
      <c r="P607" s="50" t="n">
        <v>30</v>
      </c>
      <c r="Q607" s="50" t="n">
        <v>25</v>
      </c>
      <c r="R607" s="50" t="n">
        <v>5</v>
      </c>
      <c r="S607" s="50" t="n">
        <v>2</v>
      </c>
      <c r="T607" s="50" t="n">
        <v>0</v>
      </c>
      <c r="U607" s="50" t="n">
        <v>1</v>
      </c>
      <c r="V607" s="50" t="n">
        <v>4</v>
      </c>
      <c r="W607" s="50" t="n">
        <v>0</v>
      </c>
      <c r="X607" s="50" t="n">
        <v>1</v>
      </c>
      <c r="Y607" s="50" t="n">
        <v>10</v>
      </c>
      <c r="Z607" s="50" t="n">
        <v>9.1</v>
      </c>
      <c r="AA607" s="50" t="n">
        <v>30</v>
      </c>
      <c r="AB607" s="50" t="n">
        <v>10.416</v>
      </c>
      <c r="AC607" s="50" t="n">
        <v>16</v>
      </c>
      <c r="AD607" s="50" t="n">
        <v>2</v>
      </c>
      <c r="AE607" s="50" t="n">
        <v>8</v>
      </c>
      <c r="AF607" s="50" t="n">
        <v>16</v>
      </c>
      <c r="AG607" s="50" t="n">
        <v>1508.6</v>
      </c>
      <c r="AH607" s="50" t="n">
        <v>7</v>
      </c>
      <c r="AI607" s="50" t="n">
        <v>61</v>
      </c>
      <c r="AJ607" s="50" t="n">
        <v>4423.5</v>
      </c>
      <c r="AK607" s="50" t="n">
        <v>14</v>
      </c>
    </row>
    <row r="608" customFormat="false" ht="15" hidden="false" customHeight="false" outlineLevel="0" collapsed="false">
      <c r="A608" s="50" t="s">
        <v>991</v>
      </c>
      <c r="B608" s="50" t="s">
        <v>120</v>
      </c>
      <c r="C608" s="50" t="s">
        <v>278</v>
      </c>
      <c r="D608" s="50" t="n">
        <v>553993</v>
      </c>
      <c r="E608" s="50" t="n">
        <v>6</v>
      </c>
      <c r="F608" s="50" t="s">
        <v>55</v>
      </c>
      <c r="G608" s="50" t="n">
        <v>356</v>
      </c>
      <c r="H608" s="50" t="n">
        <v>179</v>
      </c>
      <c r="I608" s="50" t="n">
        <v>57</v>
      </c>
      <c r="J608" s="50" t="n">
        <v>170</v>
      </c>
      <c r="K608" s="50" t="n">
        <v>115</v>
      </c>
      <c r="L608" s="50" t="n">
        <v>20</v>
      </c>
      <c r="M608" s="50" t="n">
        <v>185</v>
      </c>
      <c r="N608" s="50" t="n">
        <v>64</v>
      </c>
      <c r="O608" s="50" t="n">
        <v>-3.892</v>
      </c>
      <c r="P608" s="50" t="n">
        <v>91</v>
      </c>
      <c r="Q608" s="50" t="n">
        <v>84</v>
      </c>
      <c r="R608" s="50" t="n">
        <v>15</v>
      </c>
      <c r="S608" s="50" t="n">
        <v>4</v>
      </c>
      <c r="T608" s="50" t="n">
        <v>0</v>
      </c>
      <c r="U608" s="50" t="n">
        <v>4</v>
      </c>
      <c r="V608" s="50" t="n">
        <v>5</v>
      </c>
      <c r="W608" s="50" t="n">
        <v>2</v>
      </c>
      <c r="X608" s="50" t="n">
        <v>0</v>
      </c>
      <c r="Y608" s="50" t="n">
        <v>34</v>
      </c>
      <c r="Z608" s="50" t="n">
        <v>24.2</v>
      </c>
      <c r="AA608" s="50" t="n">
        <v>90</v>
      </c>
      <c r="AB608" s="50" t="n">
        <v>19.533</v>
      </c>
      <c r="AC608" s="50" t="n">
        <v>50</v>
      </c>
      <c r="AD608" s="50" t="n">
        <v>2</v>
      </c>
      <c r="AE608" s="50" t="n">
        <v>15</v>
      </c>
      <c r="AF608" s="50" t="n">
        <v>49</v>
      </c>
      <c r="AG608" s="50" t="n">
        <v>4245.9</v>
      </c>
      <c r="AH608" s="50" t="n">
        <v>12</v>
      </c>
      <c r="AI608" s="50" t="n">
        <v>154</v>
      </c>
      <c r="AJ608" s="50" t="n">
        <v>11063.6</v>
      </c>
      <c r="AK608" s="50" t="n">
        <v>34</v>
      </c>
    </row>
    <row r="609" customFormat="false" ht="15" hidden="false" customHeight="false" outlineLevel="0" collapsed="false">
      <c r="A609" s="50" t="s">
        <v>991</v>
      </c>
      <c r="B609" s="50" t="s">
        <v>120</v>
      </c>
      <c r="C609" s="50" t="s">
        <v>278</v>
      </c>
      <c r="D609" s="50" t="n">
        <v>553993</v>
      </c>
      <c r="E609" s="50" t="n">
        <v>7</v>
      </c>
      <c r="F609" s="50" t="s">
        <v>56</v>
      </c>
      <c r="G609" s="50" t="n">
        <v>397</v>
      </c>
      <c r="H609" s="50" t="n">
        <v>177</v>
      </c>
      <c r="I609" s="50" t="n">
        <v>60</v>
      </c>
      <c r="J609" s="50" t="n">
        <v>186</v>
      </c>
      <c r="K609" s="50" t="n">
        <v>116</v>
      </c>
      <c r="L609" s="50" t="n">
        <v>21</v>
      </c>
      <c r="M609" s="50" t="n">
        <v>207</v>
      </c>
      <c r="N609" s="50" t="n">
        <v>61</v>
      </c>
      <c r="O609" s="50" t="n">
        <v>-1.337</v>
      </c>
      <c r="P609" s="50" t="n">
        <v>95</v>
      </c>
      <c r="Q609" s="50" t="n">
        <v>85</v>
      </c>
      <c r="R609" s="50" t="n">
        <v>16</v>
      </c>
      <c r="S609" s="50" t="n">
        <v>2</v>
      </c>
      <c r="T609" s="50" t="n">
        <v>0</v>
      </c>
      <c r="U609" s="50" t="n">
        <v>6</v>
      </c>
      <c r="V609" s="50" t="n">
        <v>10</v>
      </c>
      <c r="W609" s="50" t="n">
        <v>0</v>
      </c>
      <c r="X609" s="50" t="n">
        <v>0</v>
      </c>
      <c r="Y609" s="50" t="n">
        <v>41</v>
      </c>
      <c r="Z609" s="50" t="n">
        <v>28</v>
      </c>
      <c r="AA609" s="50" t="n">
        <v>93</v>
      </c>
      <c r="AB609" s="50" t="n">
        <v>25.518</v>
      </c>
      <c r="AC609" s="50" t="n">
        <v>44</v>
      </c>
      <c r="AD609" s="50" t="n">
        <v>8</v>
      </c>
      <c r="AE609" s="50" t="n">
        <v>23</v>
      </c>
      <c r="AF609" s="50" t="n">
        <v>43</v>
      </c>
      <c r="AG609" s="50" t="n">
        <v>4038.6</v>
      </c>
      <c r="AH609" s="50" t="n">
        <v>16</v>
      </c>
      <c r="AI609" s="50" t="n">
        <v>160</v>
      </c>
      <c r="AJ609" s="50" t="n">
        <v>11547.7</v>
      </c>
      <c r="AK609" s="50" t="n">
        <v>36</v>
      </c>
    </row>
    <row r="610" customFormat="false" ht="15" hidden="false" customHeight="false" outlineLevel="0" collapsed="false">
      <c r="A610" s="50" t="s">
        <v>991</v>
      </c>
      <c r="B610" s="50" t="s">
        <v>120</v>
      </c>
      <c r="C610" s="50" t="s">
        <v>278</v>
      </c>
      <c r="D610" s="50" t="n">
        <v>553993</v>
      </c>
      <c r="E610" s="50" t="n">
        <v>8</v>
      </c>
      <c r="F610" s="50" t="s">
        <v>57</v>
      </c>
      <c r="G610" s="50" t="n">
        <v>460</v>
      </c>
      <c r="H610" s="50" t="n">
        <v>199</v>
      </c>
      <c r="I610" s="50" t="n">
        <v>62</v>
      </c>
      <c r="J610" s="50" t="n">
        <v>205</v>
      </c>
      <c r="K610" s="50" t="n">
        <v>136</v>
      </c>
      <c r="L610" s="50" t="n">
        <v>28</v>
      </c>
      <c r="M610" s="50" t="n">
        <v>255</v>
      </c>
      <c r="N610" s="50" t="n">
        <v>63</v>
      </c>
      <c r="O610" s="50" t="n">
        <v>5.137</v>
      </c>
      <c r="P610" s="50" t="n">
        <v>110</v>
      </c>
      <c r="Q610" s="50" t="n">
        <v>88</v>
      </c>
      <c r="R610" s="50" t="n">
        <v>20</v>
      </c>
      <c r="S610" s="50" t="n">
        <v>5</v>
      </c>
      <c r="T610" s="50" t="n">
        <v>0</v>
      </c>
      <c r="U610" s="50" t="n">
        <v>6</v>
      </c>
      <c r="V610" s="50" t="n">
        <v>16</v>
      </c>
      <c r="W610" s="50" t="n">
        <v>4</v>
      </c>
      <c r="X610" s="50" t="n">
        <v>2</v>
      </c>
      <c r="Y610" s="50" t="n">
        <v>34</v>
      </c>
      <c r="Z610" s="50" t="n">
        <v>40.35</v>
      </c>
      <c r="AA610" s="50" t="n">
        <v>110</v>
      </c>
      <c r="AB610" s="50" t="n">
        <v>36.72</v>
      </c>
      <c r="AC610" s="50" t="n">
        <v>56</v>
      </c>
      <c r="AD610" s="50" t="n">
        <v>7</v>
      </c>
      <c r="AE610" s="50" t="n">
        <v>21</v>
      </c>
      <c r="AF610" s="50" t="n">
        <v>56</v>
      </c>
      <c r="AG610" s="50" t="n">
        <v>4884.3</v>
      </c>
      <c r="AH610" s="50" t="n">
        <v>28</v>
      </c>
      <c r="AI610" s="50" t="n">
        <v>178</v>
      </c>
      <c r="AJ610" s="50" t="n">
        <v>12915.4</v>
      </c>
      <c r="AK610" s="50" t="n">
        <v>42</v>
      </c>
    </row>
    <row r="611" customFormat="false" ht="15" hidden="false" customHeight="false" outlineLevel="0" collapsed="false">
      <c r="A611" s="50" t="s">
        <v>991</v>
      </c>
      <c r="B611" s="50" t="s">
        <v>120</v>
      </c>
      <c r="C611" s="50" t="s">
        <v>278</v>
      </c>
      <c r="D611" s="50" t="n">
        <v>553993</v>
      </c>
      <c r="E611" s="50" t="n">
        <v>9</v>
      </c>
      <c r="F611" s="50" t="s">
        <v>58</v>
      </c>
      <c r="G611" s="50" t="n">
        <v>290</v>
      </c>
      <c r="H611" s="50" t="n">
        <v>137</v>
      </c>
      <c r="I611" s="50" t="n">
        <v>37</v>
      </c>
      <c r="J611" s="50" t="n">
        <v>139</v>
      </c>
      <c r="K611" s="50" t="n">
        <v>99</v>
      </c>
      <c r="L611" s="50" t="n">
        <v>16</v>
      </c>
      <c r="M611" s="50" t="n">
        <v>151</v>
      </c>
      <c r="N611" s="50" t="n">
        <v>38</v>
      </c>
      <c r="O611" s="50" t="n">
        <v>5.248</v>
      </c>
      <c r="P611" s="50" t="n">
        <v>72</v>
      </c>
      <c r="Q611" s="50" t="n">
        <v>61</v>
      </c>
      <c r="R611" s="50" t="n">
        <v>15</v>
      </c>
      <c r="S611" s="50" t="n">
        <v>2</v>
      </c>
      <c r="T611" s="50" t="n">
        <v>0</v>
      </c>
      <c r="U611" s="50" t="n">
        <v>6</v>
      </c>
      <c r="V611" s="50" t="n">
        <v>8</v>
      </c>
      <c r="W611" s="50" t="n">
        <v>3</v>
      </c>
      <c r="X611" s="50" t="n">
        <v>0</v>
      </c>
      <c r="Y611" s="50" t="n">
        <v>20</v>
      </c>
      <c r="Z611" s="50" t="n">
        <v>28.5</v>
      </c>
      <c r="AA611" s="50" t="n">
        <v>72</v>
      </c>
      <c r="AB611" s="50" t="n">
        <v>30.262</v>
      </c>
      <c r="AC611" s="50" t="n">
        <v>41</v>
      </c>
      <c r="AD611" s="50" t="n">
        <v>9</v>
      </c>
      <c r="AE611" s="50" t="n">
        <v>18</v>
      </c>
      <c r="AF611" s="50" t="n">
        <v>41</v>
      </c>
      <c r="AG611" s="50" t="n">
        <v>3693.5</v>
      </c>
      <c r="AH611" s="50" t="n">
        <v>17</v>
      </c>
      <c r="AI611" s="50" t="n">
        <v>127</v>
      </c>
      <c r="AJ611" s="50" t="n">
        <v>9363.2</v>
      </c>
      <c r="AK611" s="50" t="n">
        <v>50</v>
      </c>
    </row>
    <row r="612" customFormat="false" ht="15" hidden="false" customHeight="false" outlineLevel="0" collapsed="false">
      <c r="A612" s="50" t="s">
        <v>992</v>
      </c>
      <c r="B612" s="50" t="s">
        <v>120</v>
      </c>
      <c r="C612" s="50" t="s">
        <v>279</v>
      </c>
      <c r="D612" s="50" t="n">
        <v>680574</v>
      </c>
      <c r="E612" s="50" t="n">
        <v>4</v>
      </c>
      <c r="F612" s="50" t="s">
        <v>53</v>
      </c>
      <c r="G612" s="50" t="n">
        <v>526</v>
      </c>
      <c r="H612" s="50" t="n">
        <v>220</v>
      </c>
      <c r="I612" s="50" t="n">
        <v>49</v>
      </c>
      <c r="J612" s="50" t="n">
        <v>260</v>
      </c>
      <c r="K612" s="50" t="n">
        <v>162</v>
      </c>
      <c r="L612" s="50" t="n">
        <v>24</v>
      </c>
      <c r="M612" s="50" t="n">
        <v>265</v>
      </c>
      <c r="N612" s="50" t="n">
        <v>58</v>
      </c>
      <c r="O612" s="50" t="n">
        <v>-3.801</v>
      </c>
      <c r="P612" s="50" t="n">
        <v>134</v>
      </c>
      <c r="Q612" s="50" t="n">
        <v>114</v>
      </c>
      <c r="R612" s="50" t="n">
        <v>24</v>
      </c>
      <c r="S612" s="50" t="n">
        <v>6</v>
      </c>
      <c r="T612" s="50" t="n">
        <v>0</v>
      </c>
      <c r="U612" s="50" t="n">
        <v>2</v>
      </c>
      <c r="V612" s="50" t="n">
        <v>18</v>
      </c>
      <c r="W612" s="50" t="n">
        <v>2</v>
      </c>
      <c r="X612" s="50" t="n">
        <v>0</v>
      </c>
      <c r="Y612" s="50" t="n">
        <v>34</v>
      </c>
      <c r="Z612" s="50" t="n">
        <v>39.9</v>
      </c>
      <c r="AA612" s="50" t="n">
        <v>133</v>
      </c>
      <c r="AB612" s="50" t="n">
        <v>43.009</v>
      </c>
      <c r="AC612" s="50" t="n">
        <v>80</v>
      </c>
      <c r="AD612" s="50" t="n">
        <v>7</v>
      </c>
      <c r="AE612" s="50" t="n">
        <v>26</v>
      </c>
      <c r="AF612" s="50" t="n">
        <v>79</v>
      </c>
      <c r="AG612" s="50" t="n">
        <v>6974.8</v>
      </c>
      <c r="AH612" s="50" t="n">
        <v>27</v>
      </c>
      <c r="AI612" s="50" t="n">
        <v>203</v>
      </c>
      <c r="AJ612" s="50" t="n">
        <v>14551.4</v>
      </c>
      <c r="AK612" s="50" t="n">
        <v>28</v>
      </c>
    </row>
    <row r="613" customFormat="false" ht="15" hidden="false" customHeight="false" outlineLevel="0" collapsed="false">
      <c r="A613" s="50" t="s">
        <v>992</v>
      </c>
      <c r="B613" s="50" t="s">
        <v>120</v>
      </c>
      <c r="C613" s="50" t="s">
        <v>279</v>
      </c>
      <c r="D613" s="50" t="n">
        <v>680574</v>
      </c>
      <c r="E613" s="50" t="n">
        <v>5</v>
      </c>
      <c r="F613" s="50" t="s">
        <v>54</v>
      </c>
      <c r="G613" s="50" t="n">
        <v>347</v>
      </c>
      <c r="H613" s="50" t="n">
        <v>153</v>
      </c>
      <c r="I613" s="50" t="n">
        <v>33</v>
      </c>
      <c r="J613" s="50" t="n">
        <v>161</v>
      </c>
      <c r="K613" s="50" t="n">
        <v>99</v>
      </c>
      <c r="L613" s="50" t="n">
        <v>13</v>
      </c>
      <c r="M613" s="50" t="n">
        <v>186</v>
      </c>
      <c r="N613" s="50" t="n">
        <v>54</v>
      </c>
      <c r="O613" s="50" t="n">
        <v>-4.452</v>
      </c>
      <c r="P613" s="50" t="n">
        <v>88</v>
      </c>
      <c r="Q613" s="50" t="n">
        <v>80</v>
      </c>
      <c r="R613" s="50" t="n">
        <v>14</v>
      </c>
      <c r="S613" s="50" t="n">
        <v>3</v>
      </c>
      <c r="T613" s="50" t="n">
        <v>0</v>
      </c>
      <c r="U613" s="50" t="n">
        <v>3</v>
      </c>
      <c r="V613" s="50" t="n">
        <v>7</v>
      </c>
      <c r="W613" s="50" t="n">
        <v>0</v>
      </c>
      <c r="X613" s="50" t="n">
        <v>0</v>
      </c>
      <c r="Y613" s="50" t="n">
        <v>19</v>
      </c>
      <c r="Z613" s="50" t="n">
        <v>21.85</v>
      </c>
      <c r="AA613" s="50" t="n">
        <v>86</v>
      </c>
      <c r="AB613" s="50" t="n">
        <v>24.542</v>
      </c>
      <c r="AC613" s="50" t="n">
        <v>62</v>
      </c>
      <c r="AD613" s="50" t="n">
        <v>3</v>
      </c>
      <c r="AE613" s="50" t="n">
        <v>25</v>
      </c>
      <c r="AF613" s="50" t="n">
        <v>61</v>
      </c>
      <c r="AG613" s="50" t="n">
        <v>5216.1</v>
      </c>
      <c r="AH613" s="50" t="n">
        <v>26</v>
      </c>
      <c r="AI613" s="50" t="n">
        <v>136</v>
      </c>
      <c r="AJ613" s="50" t="n">
        <v>9654.2</v>
      </c>
      <c r="AK613" s="50" t="n">
        <v>12</v>
      </c>
    </row>
    <row r="614" customFormat="false" ht="15" hidden="false" customHeight="false" outlineLevel="0" collapsed="false">
      <c r="A614" s="50" t="s">
        <v>992</v>
      </c>
      <c r="B614" s="50" t="s">
        <v>120</v>
      </c>
      <c r="C614" s="50" t="s">
        <v>279</v>
      </c>
      <c r="D614" s="50" t="n">
        <v>680574</v>
      </c>
      <c r="E614" s="50" t="n">
        <v>6</v>
      </c>
      <c r="F614" s="50" t="s">
        <v>55</v>
      </c>
      <c r="G614" s="50" t="n">
        <v>312</v>
      </c>
      <c r="H614" s="50" t="n">
        <v>127</v>
      </c>
      <c r="I614" s="50" t="n">
        <v>36</v>
      </c>
      <c r="J614" s="50" t="n">
        <v>144</v>
      </c>
      <c r="K614" s="50" t="n">
        <v>87</v>
      </c>
      <c r="L614" s="50" t="n">
        <v>15</v>
      </c>
      <c r="M614" s="50" t="n">
        <v>168</v>
      </c>
      <c r="N614" s="50" t="n">
        <v>40</v>
      </c>
      <c r="O614" s="50" t="n">
        <v>0.797</v>
      </c>
      <c r="P614" s="50" t="n">
        <v>75</v>
      </c>
      <c r="Q614" s="50" t="n">
        <v>63</v>
      </c>
      <c r="R614" s="50" t="n">
        <v>13</v>
      </c>
      <c r="S614" s="50" t="n">
        <v>4</v>
      </c>
      <c r="T614" s="50" t="n">
        <v>0</v>
      </c>
      <c r="U614" s="50" t="n">
        <v>3</v>
      </c>
      <c r="V614" s="50" t="n">
        <v>10</v>
      </c>
      <c r="W614" s="50" t="n">
        <v>1</v>
      </c>
      <c r="X614" s="50" t="n">
        <v>0</v>
      </c>
      <c r="Y614" s="50" t="n">
        <v>24</v>
      </c>
      <c r="Z614" s="50" t="n">
        <v>24.1</v>
      </c>
      <c r="AA614" s="50" t="n">
        <v>74</v>
      </c>
      <c r="AB614" s="50" t="n">
        <v>27.529</v>
      </c>
      <c r="AC614" s="50" t="n">
        <v>40</v>
      </c>
      <c r="AD614" s="50" t="n">
        <v>7</v>
      </c>
      <c r="AE614" s="50" t="n">
        <v>20</v>
      </c>
      <c r="AF614" s="50" t="n">
        <v>40</v>
      </c>
      <c r="AG614" s="50" t="n">
        <v>3619.8</v>
      </c>
      <c r="AH614" s="50" t="n">
        <v>21</v>
      </c>
      <c r="AI614" s="50" t="n">
        <v>113</v>
      </c>
      <c r="AJ614" s="50" t="n">
        <v>8146.4</v>
      </c>
      <c r="AK614" s="50" t="n">
        <v>16</v>
      </c>
    </row>
    <row r="615" customFormat="false" ht="15" hidden="false" customHeight="false" outlineLevel="0" collapsed="false">
      <c r="A615" s="50" t="s">
        <v>992</v>
      </c>
      <c r="B615" s="50" t="s">
        <v>120</v>
      </c>
      <c r="C615" s="50" t="s">
        <v>279</v>
      </c>
      <c r="D615" s="50" t="n">
        <v>680574</v>
      </c>
      <c r="E615" s="50" t="n">
        <v>7</v>
      </c>
      <c r="F615" s="50" t="s">
        <v>56</v>
      </c>
      <c r="G615" s="50" t="n">
        <v>78</v>
      </c>
      <c r="H615" s="50" t="n">
        <v>42</v>
      </c>
      <c r="I615" s="50" t="n">
        <v>16</v>
      </c>
      <c r="J615" s="50" t="n">
        <v>35</v>
      </c>
      <c r="K615" s="50" t="n">
        <v>22</v>
      </c>
      <c r="L615" s="50" t="n">
        <v>6</v>
      </c>
      <c r="M615" s="50" t="n">
        <v>43</v>
      </c>
      <c r="N615" s="50" t="n">
        <v>20</v>
      </c>
      <c r="O615" s="50" t="n">
        <v>-2.836</v>
      </c>
      <c r="P615" s="50" t="n">
        <v>20</v>
      </c>
      <c r="Q615" s="50" t="n">
        <v>19</v>
      </c>
      <c r="R615" s="50" t="n">
        <v>2</v>
      </c>
      <c r="S615" s="50" t="n">
        <v>0</v>
      </c>
      <c r="T615" s="50" t="n">
        <v>0</v>
      </c>
      <c r="U615" s="50" t="n">
        <v>0</v>
      </c>
      <c r="V615" s="50" t="n">
        <v>1</v>
      </c>
      <c r="W615" s="50" t="n">
        <v>0</v>
      </c>
      <c r="X615" s="50" t="n">
        <v>0</v>
      </c>
      <c r="Y615" s="50" t="n">
        <v>9</v>
      </c>
      <c r="Z615" s="50" t="n">
        <v>2.5</v>
      </c>
      <c r="AA615" s="50" t="n">
        <v>19</v>
      </c>
      <c r="AB615" s="50" t="n">
        <v>3.188</v>
      </c>
      <c r="AC615" s="50" t="n">
        <v>10</v>
      </c>
      <c r="AD615" s="50" t="n">
        <v>0</v>
      </c>
      <c r="AE615" s="50" t="n">
        <v>0</v>
      </c>
      <c r="AF615" s="50" t="n">
        <v>9</v>
      </c>
      <c r="AG615" s="50" t="n">
        <v>649.2</v>
      </c>
      <c r="AH615" s="50" t="n">
        <v>3</v>
      </c>
      <c r="AI615" s="50" t="n">
        <v>34</v>
      </c>
      <c r="AJ615" s="50" t="n">
        <v>2440.1</v>
      </c>
      <c r="AK615" s="50" t="n">
        <v>5</v>
      </c>
    </row>
    <row r="616" customFormat="false" ht="15" hidden="false" customHeight="false" outlineLevel="0" collapsed="false">
      <c r="A616" s="50" t="s">
        <v>992</v>
      </c>
      <c r="B616" s="50" t="s">
        <v>120</v>
      </c>
      <c r="C616" s="50" t="s">
        <v>279</v>
      </c>
      <c r="D616" s="50" t="n">
        <v>680574</v>
      </c>
      <c r="E616" s="50" t="n">
        <v>8</v>
      </c>
      <c r="F616" s="50" t="s">
        <v>57</v>
      </c>
      <c r="G616" s="50" t="n">
        <v>467</v>
      </c>
      <c r="H616" s="50" t="n">
        <v>202</v>
      </c>
      <c r="I616" s="50" t="n">
        <v>50</v>
      </c>
      <c r="J616" s="50" t="n">
        <v>218</v>
      </c>
      <c r="K616" s="50" t="n">
        <v>138</v>
      </c>
      <c r="L616" s="50" t="n">
        <v>21</v>
      </c>
      <c r="M616" s="50" t="n">
        <v>249</v>
      </c>
      <c r="N616" s="50" t="n">
        <v>64</v>
      </c>
      <c r="O616" s="50" t="n">
        <v>-2.535</v>
      </c>
      <c r="P616" s="50" t="n">
        <v>110</v>
      </c>
      <c r="Q616" s="50" t="n">
        <v>96</v>
      </c>
      <c r="R616" s="50" t="n">
        <v>18</v>
      </c>
      <c r="S616" s="50" t="n">
        <v>4</v>
      </c>
      <c r="T616" s="50" t="n">
        <v>0</v>
      </c>
      <c r="U616" s="50" t="n">
        <v>5</v>
      </c>
      <c r="V616" s="50" t="n">
        <v>9</v>
      </c>
      <c r="W616" s="50" t="n">
        <v>3</v>
      </c>
      <c r="X616" s="50" t="n">
        <v>1</v>
      </c>
      <c r="Y616" s="50" t="n">
        <v>30</v>
      </c>
      <c r="Z616" s="50" t="n">
        <v>31.5</v>
      </c>
      <c r="AA616" s="50" t="n">
        <v>109</v>
      </c>
      <c r="AB616" s="50" t="n">
        <v>32.379</v>
      </c>
      <c r="AC616" s="50" t="n">
        <v>68</v>
      </c>
      <c r="AD616" s="50" t="n">
        <v>8</v>
      </c>
      <c r="AE616" s="50" t="n">
        <v>25</v>
      </c>
      <c r="AF616" s="50" t="n">
        <v>68</v>
      </c>
      <c r="AG616" s="50" t="n">
        <v>5729.3</v>
      </c>
      <c r="AH616" s="50" t="n">
        <v>26</v>
      </c>
      <c r="AI616" s="50" t="n">
        <v>171</v>
      </c>
      <c r="AJ616" s="50" t="n">
        <v>12209.1</v>
      </c>
      <c r="AK616" s="50" t="n">
        <v>20</v>
      </c>
    </row>
    <row r="617" customFormat="false" ht="15" hidden="false" customHeight="false" outlineLevel="0" collapsed="false">
      <c r="A617" s="50" t="s">
        <v>992</v>
      </c>
      <c r="B617" s="50" t="s">
        <v>120</v>
      </c>
      <c r="C617" s="50" t="s">
        <v>279</v>
      </c>
      <c r="D617" s="50" t="n">
        <v>680574</v>
      </c>
      <c r="E617" s="50" t="n">
        <v>9</v>
      </c>
      <c r="F617" s="50" t="s">
        <v>58</v>
      </c>
      <c r="G617" s="50" t="n">
        <v>282</v>
      </c>
      <c r="H617" s="50" t="n">
        <v>143</v>
      </c>
      <c r="I617" s="50" t="n">
        <v>39</v>
      </c>
      <c r="J617" s="50" t="n">
        <v>146</v>
      </c>
      <c r="K617" s="50" t="n">
        <v>99</v>
      </c>
      <c r="L617" s="50" t="n">
        <v>17</v>
      </c>
      <c r="M617" s="50" t="n">
        <v>132</v>
      </c>
      <c r="N617" s="50" t="n">
        <v>44</v>
      </c>
      <c r="O617" s="50" t="n">
        <v>-6.801</v>
      </c>
      <c r="P617" s="50" t="n">
        <v>69</v>
      </c>
      <c r="Q617" s="50" t="n">
        <v>65</v>
      </c>
      <c r="R617" s="50" t="n">
        <v>10</v>
      </c>
      <c r="S617" s="50" t="n">
        <v>1</v>
      </c>
      <c r="T617" s="50" t="n">
        <v>1</v>
      </c>
      <c r="U617" s="50" t="n">
        <v>2</v>
      </c>
      <c r="V617" s="50" t="n">
        <v>3</v>
      </c>
      <c r="W617" s="50" t="n">
        <v>0</v>
      </c>
      <c r="X617" s="50" t="n">
        <v>1</v>
      </c>
      <c r="Y617" s="50" t="n">
        <v>23</v>
      </c>
      <c r="Z617" s="50" t="n">
        <v>13.65</v>
      </c>
      <c r="AA617" s="50" t="n">
        <v>68</v>
      </c>
      <c r="AB617" s="50" t="n">
        <v>12.435</v>
      </c>
      <c r="AC617" s="50" t="n">
        <v>43</v>
      </c>
      <c r="AD617" s="50" t="n">
        <v>2</v>
      </c>
      <c r="AE617" s="50" t="n">
        <v>12</v>
      </c>
      <c r="AF617" s="50" t="n">
        <v>43</v>
      </c>
      <c r="AG617" s="50" t="n">
        <v>3660.5</v>
      </c>
      <c r="AH617" s="50" t="n">
        <v>11</v>
      </c>
      <c r="AI617" s="50" t="n">
        <v>120</v>
      </c>
      <c r="AJ617" s="50" t="n">
        <v>8553.2</v>
      </c>
      <c r="AK617" s="50" t="n">
        <v>14</v>
      </c>
    </row>
    <row r="618" customFormat="false" ht="15" hidden="false" customHeight="false" outlineLevel="0" collapsed="false">
      <c r="A618" s="50" t="s">
        <v>993</v>
      </c>
      <c r="B618" s="50" t="s">
        <v>120</v>
      </c>
      <c r="C618" s="50" t="s">
        <v>280</v>
      </c>
      <c r="D618" s="50" t="n">
        <v>663886</v>
      </c>
      <c r="E618" s="50" t="n">
        <v>4</v>
      </c>
      <c r="F618" s="50" t="s">
        <v>53</v>
      </c>
      <c r="G618" s="50" t="n">
        <v>350</v>
      </c>
      <c r="H618" s="50" t="n">
        <v>149</v>
      </c>
      <c r="I618" s="50" t="n">
        <v>39</v>
      </c>
      <c r="J618" s="50" t="n">
        <v>186</v>
      </c>
      <c r="K618" s="50" t="n">
        <v>124</v>
      </c>
      <c r="L618" s="50" t="n">
        <v>21</v>
      </c>
      <c r="M618" s="50" t="n">
        <v>164</v>
      </c>
      <c r="N618" s="50" t="n">
        <v>25</v>
      </c>
      <c r="O618" s="50" t="n">
        <v>-3.497</v>
      </c>
      <c r="P618" s="50" t="n">
        <v>86</v>
      </c>
      <c r="Q618" s="50" t="n">
        <v>73</v>
      </c>
      <c r="R618" s="50" t="n">
        <v>13</v>
      </c>
      <c r="S618" s="50" t="n">
        <v>3</v>
      </c>
      <c r="T618" s="50" t="n">
        <v>0</v>
      </c>
      <c r="U618" s="50" t="n">
        <v>2</v>
      </c>
      <c r="V618" s="50" t="n">
        <v>12</v>
      </c>
      <c r="W618" s="50" t="n">
        <v>0</v>
      </c>
      <c r="X618" s="50" t="n">
        <v>1</v>
      </c>
      <c r="Y618" s="50" t="n">
        <v>25</v>
      </c>
      <c r="Z618" s="50" t="n">
        <v>23.35</v>
      </c>
      <c r="AA618" s="50" t="n">
        <v>85</v>
      </c>
      <c r="AB618" s="50" t="n">
        <v>28.741</v>
      </c>
      <c r="AC618" s="50" t="n">
        <v>49</v>
      </c>
      <c r="AD618" s="50" t="n">
        <v>7</v>
      </c>
      <c r="AE618" s="50" t="n">
        <v>28</v>
      </c>
      <c r="AF618" s="50" t="n">
        <v>48</v>
      </c>
      <c r="AG618" s="50" t="n">
        <v>4547.4</v>
      </c>
      <c r="AH618" s="50" t="n">
        <v>19</v>
      </c>
      <c r="AI618" s="50" t="n">
        <v>135</v>
      </c>
      <c r="AJ618" s="50" t="n">
        <v>9626.7</v>
      </c>
      <c r="AK618" s="50" t="n">
        <v>15</v>
      </c>
    </row>
    <row r="619" customFormat="false" ht="15" hidden="false" customHeight="false" outlineLevel="0" collapsed="false">
      <c r="A619" s="50" t="s">
        <v>993</v>
      </c>
      <c r="B619" s="50" t="s">
        <v>120</v>
      </c>
      <c r="C619" s="50" t="s">
        <v>280</v>
      </c>
      <c r="D619" s="50" t="n">
        <v>663886</v>
      </c>
      <c r="E619" s="50" t="n">
        <v>5</v>
      </c>
      <c r="F619" s="50" t="s">
        <v>54</v>
      </c>
      <c r="G619" s="50" t="n">
        <v>296</v>
      </c>
      <c r="H619" s="50" t="n">
        <v>142</v>
      </c>
      <c r="I619" s="50" t="n">
        <v>36</v>
      </c>
      <c r="J619" s="50" t="n">
        <v>144</v>
      </c>
      <c r="K619" s="50" t="n">
        <v>98</v>
      </c>
      <c r="L619" s="50" t="n">
        <v>9</v>
      </c>
      <c r="M619" s="50" t="n">
        <v>152</v>
      </c>
      <c r="N619" s="50" t="n">
        <v>44</v>
      </c>
      <c r="O619" s="50" t="n">
        <v>-1.967</v>
      </c>
      <c r="P619" s="50" t="n">
        <v>78</v>
      </c>
      <c r="Q619" s="50" t="n">
        <v>68</v>
      </c>
      <c r="R619" s="50" t="n">
        <v>15</v>
      </c>
      <c r="S619" s="50" t="n">
        <v>3</v>
      </c>
      <c r="T619" s="50" t="n">
        <v>0</v>
      </c>
      <c r="U619" s="50" t="n">
        <v>2</v>
      </c>
      <c r="V619" s="50" t="n">
        <v>9</v>
      </c>
      <c r="W619" s="50" t="n">
        <v>0</v>
      </c>
      <c r="X619" s="50" t="n">
        <v>1</v>
      </c>
      <c r="Y619" s="50" t="n">
        <v>18</v>
      </c>
      <c r="Z619" s="50" t="n">
        <v>23.05</v>
      </c>
      <c r="AA619" s="50" t="n">
        <v>76</v>
      </c>
      <c r="AB619" s="50" t="n">
        <v>24.618</v>
      </c>
      <c r="AC619" s="50" t="n">
        <v>51</v>
      </c>
      <c r="AD619" s="50" t="n">
        <v>5</v>
      </c>
      <c r="AE619" s="50" t="n">
        <v>16</v>
      </c>
      <c r="AF619" s="50" t="n">
        <v>49</v>
      </c>
      <c r="AG619" s="50" t="n">
        <v>4224.5</v>
      </c>
      <c r="AH619" s="50" t="n">
        <v>21</v>
      </c>
      <c r="AI619" s="50" t="n">
        <v>124</v>
      </c>
      <c r="AJ619" s="50" t="n">
        <v>8727.6</v>
      </c>
      <c r="AK619" s="50" t="n">
        <v>9</v>
      </c>
    </row>
    <row r="620" customFormat="false" ht="15" hidden="false" customHeight="false" outlineLevel="0" collapsed="false">
      <c r="A620" s="50" t="s">
        <v>993</v>
      </c>
      <c r="B620" s="50" t="s">
        <v>120</v>
      </c>
      <c r="C620" s="50" t="s">
        <v>280</v>
      </c>
      <c r="D620" s="50" t="n">
        <v>663886</v>
      </c>
      <c r="E620" s="50" t="n">
        <v>6</v>
      </c>
      <c r="F620" s="50" t="s">
        <v>55</v>
      </c>
      <c r="G620" s="50" t="n">
        <v>266</v>
      </c>
      <c r="H620" s="50" t="n">
        <v>114</v>
      </c>
      <c r="I620" s="50" t="n">
        <v>24</v>
      </c>
      <c r="J620" s="50" t="n">
        <v>132</v>
      </c>
      <c r="K620" s="50" t="n">
        <v>89</v>
      </c>
      <c r="L620" s="50" t="n">
        <v>8</v>
      </c>
      <c r="M620" s="50" t="n">
        <v>134</v>
      </c>
      <c r="N620" s="50" t="n">
        <v>25</v>
      </c>
      <c r="O620" s="50" t="n">
        <v>1.338</v>
      </c>
      <c r="P620" s="50" t="n">
        <v>65</v>
      </c>
      <c r="Q620" s="50" t="n">
        <v>59</v>
      </c>
      <c r="R620" s="50" t="n">
        <v>17</v>
      </c>
      <c r="S620" s="50" t="n">
        <v>3</v>
      </c>
      <c r="T620" s="50" t="n">
        <v>0</v>
      </c>
      <c r="U620" s="50" t="n">
        <v>2</v>
      </c>
      <c r="V620" s="50" t="n">
        <v>6</v>
      </c>
      <c r="W620" s="50" t="n">
        <v>0</v>
      </c>
      <c r="X620" s="50" t="n">
        <v>0</v>
      </c>
      <c r="Y620" s="50" t="n">
        <v>15</v>
      </c>
      <c r="Z620" s="50" t="n">
        <v>22.75</v>
      </c>
      <c r="AA620" s="50" t="n">
        <v>65</v>
      </c>
      <c r="AB620" s="50" t="n">
        <v>22.458</v>
      </c>
      <c r="AC620" s="50" t="n">
        <v>44</v>
      </c>
      <c r="AD620" s="50" t="n">
        <v>4</v>
      </c>
      <c r="AE620" s="50" t="n">
        <v>24</v>
      </c>
      <c r="AF620" s="50" t="n">
        <v>44</v>
      </c>
      <c r="AG620" s="50" t="n">
        <v>4077.2</v>
      </c>
      <c r="AH620" s="50" t="n">
        <v>22</v>
      </c>
      <c r="AI620" s="50" t="n">
        <v>97</v>
      </c>
      <c r="AJ620" s="50" t="n">
        <v>6969.2</v>
      </c>
      <c r="AK620" s="50" t="n">
        <v>17</v>
      </c>
    </row>
    <row r="621" customFormat="false" ht="15" hidden="false" customHeight="false" outlineLevel="0" collapsed="false">
      <c r="A621" s="50" t="s">
        <v>993</v>
      </c>
      <c r="B621" s="50" t="s">
        <v>120</v>
      </c>
      <c r="C621" s="50" t="s">
        <v>280</v>
      </c>
      <c r="D621" s="50" t="n">
        <v>663886</v>
      </c>
      <c r="E621" s="50" t="n">
        <v>7</v>
      </c>
      <c r="F621" s="50" t="s">
        <v>56</v>
      </c>
      <c r="G621" s="50" t="n">
        <v>290</v>
      </c>
      <c r="H621" s="50" t="n">
        <v>132</v>
      </c>
      <c r="I621" s="50" t="n">
        <v>31</v>
      </c>
      <c r="J621" s="50" t="n">
        <v>144</v>
      </c>
      <c r="K621" s="50" t="n">
        <v>95</v>
      </c>
      <c r="L621" s="50" t="n">
        <v>11</v>
      </c>
      <c r="M621" s="50" t="n">
        <v>142</v>
      </c>
      <c r="N621" s="50" t="n">
        <v>37</v>
      </c>
      <c r="O621" s="50" t="n">
        <v>4.924</v>
      </c>
      <c r="P621" s="50" t="n">
        <v>70</v>
      </c>
      <c r="Q621" s="50" t="n">
        <v>62</v>
      </c>
      <c r="R621" s="50" t="n">
        <v>21</v>
      </c>
      <c r="S621" s="50" t="n">
        <v>6</v>
      </c>
      <c r="T621" s="50" t="n">
        <v>0</v>
      </c>
      <c r="U621" s="50" t="n">
        <v>2</v>
      </c>
      <c r="V621" s="50" t="n">
        <v>7</v>
      </c>
      <c r="W621" s="50" t="n">
        <v>1</v>
      </c>
      <c r="X621" s="50" t="n">
        <v>0</v>
      </c>
      <c r="Y621" s="50" t="n">
        <v>18</v>
      </c>
      <c r="Z621" s="50" t="n">
        <v>27.2</v>
      </c>
      <c r="AA621" s="50" t="n">
        <v>67</v>
      </c>
      <c r="AB621" s="50" t="n">
        <v>25.557</v>
      </c>
      <c r="AC621" s="50" t="n">
        <v>44</v>
      </c>
      <c r="AD621" s="50" t="n">
        <v>5</v>
      </c>
      <c r="AE621" s="50" t="n">
        <v>17</v>
      </c>
      <c r="AF621" s="50" t="n">
        <v>42</v>
      </c>
      <c r="AG621" s="50" t="n">
        <v>3812</v>
      </c>
      <c r="AH621" s="50" t="n">
        <v>17</v>
      </c>
      <c r="AI621" s="50" t="n">
        <v>115</v>
      </c>
      <c r="AJ621" s="50" t="n">
        <v>8097.8</v>
      </c>
      <c r="AK621" s="50" t="n">
        <v>4</v>
      </c>
    </row>
    <row r="622" customFormat="false" ht="15" hidden="false" customHeight="false" outlineLevel="0" collapsed="false">
      <c r="A622" s="50" t="s">
        <v>993</v>
      </c>
      <c r="B622" s="50" t="s">
        <v>120</v>
      </c>
      <c r="C622" s="50" t="s">
        <v>280</v>
      </c>
      <c r="D622" s="50" t="n">
        <v>663886</v>
      </c>
      <c r="E622" s="50" t="n">
        <v>8</v>
      </c>
      <c r="F622" s="50" t="s">
        <v>57</v>
      </c>
      <c r="G622" s="50" t="n">
        <v>418</v>
      </c>
      <c r="H622" s="50" t="n">
        <v>183</v>
      </c>
      <c r="I622" s="50" t="n">
        <v>45</v>
      </c>
      <c r="J622" s="50" t="n">
        <v>214</v>
      </c>
      <c r="K622" s="50" t="n">
        <v>135</v>
      </c>
      <c r="L622" s="50" t="n">
        <v>16</v>
      </c>
      <c r="M622" s="50" t="n">
        <v>204</v>
      </c>
      <c r="N622" s="50" t="n">
        <v>48</v>
      </c>
      <c r="O622" s="50" t="n">
        <v>1.504</v>
      </c>
      <c r="P622" s="50" t="n">
        <v>95</v>
      </c>
      <c r="Q622" s="50" t="n">
        <v>85</v>
      </c>
      <c r="R622" s="50" t="n">
        <v>21</v>
      </c>
      <c r="S622" s="50" t="n">
        <v>4</v>
      </c>
      <c r="T622" s="50" t="n">
        <v>0</v>
      </c>
      <c r="U622" s="50" t="n">
        <v>6</v>
      </c>
      <c r="V622" s="50" t="n">
        <v>7</v>
      </c>
      <c r="W622" s="50" t="n">
        <v>1</v>
      </c>
      <c r="X622" s="50" t="n">
        <v>2</v>
      </c>
      <c r="Y622" s="50" t="n">
        <v>32</v>
      </c>
      <c r="Z622" s="50" t="n">
        <v>32.5</v>
      </c>
      <c r="AA622" s="50" t="n">
        <v>95</v>
      </c>
      <c r="AB622" s="50" t="n">
        <v>29.485</v>
      </c>
      <c r="AC622" s="50" t="n">
        <v>55</v>
      </c>
      <c r="AD622" s="50" t="n">
        <v>9</v>
      </c>
      <c r="AE622" s="50" t="n">
        <v>26</v>
      </c>
      <c r="AF622" s="50" t="n">
        <v>55</v>
      </c>
      <c r="AG622" s="50" t="n">
        <v>5032.3</v>
      </c>
      <c r="AH622" s="50" t="n">
        <v>25</v>
      </c>
      <c r="AI622" s="50" t="n">
        <v>162</v>
      </c>
      <c r="AJ622" s="50" t="n">
        <v>11320.4</v>
      </c>
      <c r="AK622" s="50" t="n">
        <v>6</v>
      </c>
    </row>
    <row r="623" customFormat="false" ht="15" hidden="false" customHeight="false" outlineLevel="0" collapsed="false">
      <c r="A623" s="50" t="s">
        <v>993</v>
      </c>
      <c r="B623" s="50" t="s">
        <v>120</v>
      </c>
      <c r="C623" s="50" t="s">
        <v>280</v>
      </c>
      <c r="D623" s="50" t="n">
        <v>663886</v>
      </c>
      <c r="E623" s="50" t="n">
        <v>9</v>
      </c>
      <c r="F623" s="50" t="s">
        <v>58</v>
      </c>
      <c r="G623" s="50" t="n">
        <v>284</v>
      </c>
      <c r="H623" s="50" t="n">
        <v>135</v>
      </c>
      <c r="I623" s="50" t="n">
        <v>35</v>
      </c>
      <c r="J623" s="50" t="n">
        <v>142</v>
      </c>
      <c r="K623" s="50" t="n">
        <v>105</v>
      </c>
      <c r="L623" s="50" t="n">
        <v>14</v>
      </c>
      <c r="M623" s="50" t="n">
        <v>142</v>
      </c>
      <c r="N623" s="50" t="n">
        <v>30</v>
      </c>
      <c r="O623" s="50" t="n">
        <v>-3.68</v>
      </c>
      <c r="P623" s="50" t="n">
        <v>74</v>
      </c>
      <c r="Q623" s="50" t="n">
        <v>64</v>
      </c>
      <c r="R623" s="50" t="n">
        <v>12</v>
      </c>
      <c r="S623" s="50" t="n">
        <v>3</v>
      </c>
      <c r="T623" s="50" t="n">
        <v>0</v>
      </c>
      <c r="U623" s="50" t="n">
        <v>1</v>
      </c>
      <c r="V623" s="50" t="n">
        <v>8</v>
      </c>
      <c r="W623" s="50" t="n">
        <v>1</v>
      </c>
      <c r="X623" s="50" t="n">
        <v>1</v>
      </c>
      <c r="Y623" s="50" t="n">
        <v>20</v>
      </c>
      <c r="Z623" s="50" t="n">
        <v>19.25</v>
      </c>
      <c r="AA623" s="50" t="n">
        <v>74</v>
      </c>
      <c r="AB623" s="50" t="n">
        <v>19.587</v>
      </c>
      <c r="AC623" s="50" t="n">
        <v>45</v>
      </c>
      <c r="AD623" s="50" t="n">
        <v>5</v>
      </c>
      <c r="AE623" s="50" t="n">
        <v>16</v>
      </c>
      <c r="AF623" s="50" t="n">
        <v>45</v>
      </c>
      <c r="AG623" s="50" t="n">
        <v>4008.2</v>
      </c>
      <c r="AH623" s="50" t="n">
        <v>14</v>
      </c>
      <c r="AI623" s="50" t="n">
        <v>114</v>
      </c>
      <c r="AJ623" s="50" t="n">
        <v>8031.7</v>
      </c>
      <c r="AK623" s="50" t="n">
        <v>10</v>
      </c>
    </row>
    <row r="624" customFormat="false" ht="15" hidden="false" customHeight="false" outlineLevel="0" collapsed="false">
      <c r="A624" s="50" t="s">
        <v>994</v>
      </c>
      <c r="B624" s="50" t="s">
        <v>120</v>
      </c>
      <c r="C624" s="50" t="s">
        <v>281</v>
      </c>
      <c r="D624" s="50" t="n">
        <v>668715</v>
      </c>
      <c r="E624" s="50" t="n">
        <v>4</v>
      </c>
      <c r="F624" s="50" t="s">
        <v>53</v>
      </c>
      <c r="G624" s="50" t="n">
        <v>413</v>
      </c>
      <c r="H624" s="50" t="n">
        <v>182</v>
      </c>
      <c r="I624" s="50" t="n">
        <v>38</v>
      </c>
      <c r="J624" s="50" t="n">
        <v>196</v>
      </c>
      <c r="K624" s="50" t="n">
        <v>124</v>
      </c>
      <c r="L624" s="50" t="n">
        <v>19</v>
      </c>
      <c r="M624" s="50" t="n">
        <v>217</v>
      </c>
      <c r="N624" s="50" t="n">
        <v>58</v>
      </c>
      <c r="O624" s="50" t="n">
        <v>2.28</v>
      </c>
      <c r="P624" s="50" t="n">
        <v>110</v>
      </c>
      <c r="Q624" s="50" t="n">
        <v>97</v>
      </c>
      <c r="R624" s="50" t="n">
        <v>23</v>
      </c>
      <c r="S624" s="50" t="n">
        <v>6</v>
      </c>
      <c r="T624" s="50" t="n">
        <v>0</v>
      </c>
      <c r="U624" s="50" t="n">
        <v>5</v>
      </c>
      <c r="V624" s="50" t="n">
        <v>9</v>
      </c>
      <c r="W624" s="50" t="n">
        <v>3</v>
      </c>
      <c r="X624" s="50" t="n">
        <v>1</v>
      </c>
      <c r="Y624" s="50" t="n">
        <v>28</v>
      </c>
      <c r="Z624" s="50" t="n">
        <v>36.7</v>
      </c>
      <c r="AA624" s="50" t="n">
        <v>105</v>
      </c>
      <c r="AB624" s="50" t="n">
        <v>38.163</v>
      </c>
      <c r="AC624" s="50" t="n">
        <v>70</v>
      </c>
      <c r="AD624" s="50" t="n">
        <v>11</v>
      </c>
      <c r="AE624" s="50" t="n">
        <v>27</v>
      </c>
      <c r="AF624" s="50" t="n">
        <v>65</v>
      </c>
      <c r="AG624" s="50" t="n">
        <v>5839.1</v>
      </c>
      <c r="AH624" s="50" t="n">
        <v>29</v>
      </c>
      <c r="AI624" s="50" t="n">
        <v>158</v>
      </c>
      <c r="AJ624" s="50" t="n">
        <v>11268.6</v>
      </c>
      <c r="AK624" s="50" t="n">
        <v>14</v>
      </c>
    </row>
    <row r="625" customFormat="false" ht="15" hidden="false" customHeight="false" outlineLevel="0" collapsed="false">
      <c r="A625" s="50" t="s">
        <v>994</v>
      </c>
      <c r="B625" s="50" t="s">
        <v>120</v>
      </c>
      <c r="C625" s="50" t="s">
        <v>281</v>
      </c>
      <c r="D625" s="50" t="n">
        <v>668715</v>
      </c>
      <c r="E625" s="50" t="n">
        <v>5</v>
      </c>
      <c r="F625" s="50" t="s">
        <v>54</v>
      </c>
      <c r="G625" s="50" t="n">
        <v>462</v>
      </c>
      <c r="H625" s="50" t="n">
        <v>213</v>
      </c>
      <c r="I625" s="50" t="n">
        <v>44</v>
      </c>
      <c r="J625" s="50" t="n">
        <v>238</v>
      </c>
      <c r="K625" s="50" t="n">
        <v>159</v>
      </c>
      <c r="L625" s="50" t="n">
        <v>22</v>
      </c>
      <c r="M625" s="50" t="n">
        <v>224</v>
      </c>
      <c r="N625" s="50" t="n">
        <v>54</v>
      </c>
      <c r="O625" s="50" t="n">
        <v>2.344</v>
      </c>
      <c r="P625" s="50" t="n">
        <v>113</v>
      </c>
      <c r="Q625" s="50" t="n">
        <v>102</v>
      </c>
      <c r="R625" s="50" t="n">
        <v>31</v>
      </c>
      <c r="S625" s="50" t="n">
        <v>5</v>
      </c>
      <c r="T625" s="50" t="n">
        <v>0</v>
      </c>
      <c r="U625" s="50" t="n">
        <v>2</v>
      </c>
      <c r="V625" s="50" t="n">
        <v>11</v>
      </c>
      <c r="W625" s="50" t="n">
        <v>0</v>
      </c>
      <c r="X625" s="50" t="n">
        <v>0</v>
      </c>
      <c r="Y625" s="50" t="n">
        <v>18</v>
      </c>
      <c r="Z625" s="50" t="n">
        <v>39.55</v>
      </c>
      <c r="AA625" s="50" t="n">
        <v>112</v>
      </c>
      <c r="AB625" s="50" t="n">
        <v>42.501</v>
      </c>
      <c r="AC625" s="50" t="n">
        <v>84</v>
      </c>
      <c r="AD625" s="50" t="n">
        <v>9</v>
      </c>
      <c r="AE625" s="50" t="n">
        <v>34</v>
      </c>
      <c r="AF625" s="50" t="n">
        <v>83</v>
      </c>
      <c r="AG625" s="50" t="n">
        <v>7512.3</v>
      </c>
      <c r="AH625" s="50" t="n">
        <v>36</v>
      </c>
      <c r="AI625" s="50" t="n">
        <v>185</v>
      </c>
      <c r="AJ625" s="50" t="n">
        <v>13043.6</v>
      </c>
      <c r="AK625" s="50" t="n">
        <v>9</v>
      </c>
    </row>
    <row r="626" customFormat="false" ht="15" hidden="false" customHeight="false" outlineLevel="0" collapsed="false">
      <c r="A626" s="50" t="s">
        <v>994</v>
      </c>
      <c r="B626" s="50" t="s">
        <v>120</v>
      </c>
      <c r="C626" s="50" t="s">
        <v>281</v>
      </c>
      <c r="D626" s="50" t="n">
        <v>668715</v>
      </c>
      <c r="E626" s="50" t="n">
        <v>6</v>
      </c>
      <c r="F626" s="50" t="s">
        <v>55</v>
      </c>
      <c r="G626" s="50" t="n">
        <v>375</v>
      </c>
      <c r="H626" s="50" t="n">
        <v>171</v>
      </c>
      <c r="I626" s="50" t="n">
        <v>48</v>
      </c>
      <c r="J626" s="50" t="n">
        <v>169</v>
      </c>
      <c r="K626" s="50" t="n">
        <v>113</v>
      </c>
      <c r="L626" s="50" t="n">
        <v>17</v>
      </c>
      <c r="M626" s="50" t="n">
        <v>206</v>
      </c>
      <c r="N626" s="50" t="n">
        <v>58</v>
      </c>
      <c r="O626" s="50" t="n">
        <v>-2.227</v>
      </c>
      <c r="P626" s="50" t="n">
        <v>93</v>
      </c>
      <c r="Q626" s="50" t="n">
        <v>82</v>
      </c>
      <c r="R626" s="50" t="n">
        <v>13</v>
      </c>
      <c r="S626" s="50" t="n">
        <v>1</v>
      </c>
      <c r="T626" s="50" t="n">
        <v>0</v>
      </c>
      <c r="U626" s="50" t="n">
        <v>6</v>
      </c>
      <c r="V626" s="50" t="n">
        <v>9</v>
      </c>
      <c r="W626" s="50" t="n">
        <v>0</v>
      </c>
      <c r="X626" s="50" t="n">
        <v>1</v>
      </c>
      <c r="Y626" s="50" t="n">
        <v>28</v>
      </c>
      <c r="Z626" s="50" t="n">
        <v>25.65</v>
      </c>
      <c r="AA626" s="50" t="n">
        <v>88</v>
      </c>
      <c r="AB626" s="50" t="n">
        <v>23.58</v>
      </c>
      <c r="AC626" s="50" t="n">
        <v>55</v>
      </c>
      <c r="AD626" s="50" t="n">
        <v>7</v>
      </c>
      <c r="AE626" s="50" t="n">
        <v>18</v>
      </c>
      <c r="AF626" s="50" t="n">
        <v>50</v>
      </c>
      <c r="AG626" s="50" t="n">
        <v>4359.1</v>
      </c>
      <c r="AH626" s="50" t="n">
        <v>12</v>
      </c>
      <c r="AI626" s="50" t="n">
        <v>157</v>
      </c>
      <c r="AJ626" s="50" t="n">
        <v>11178.6</v>
      </c>
      <c r="AK626" s="50" t="n">
        <v>14</v>
      </c>
    </row>
    <row r="627" customFormat="false" ht="15" hidden="false" customHeight="false" outlineLevel="0" collapsed="false">
      <c r="A627" s="50" t="s">
        <v>994</v>
      </c>
      <c r="B627" s="50" t="s">
        <v>120</v>
      </c>
      <c r="C627" s="50" t="s">
        <v>281</v>
      </c>
      <c r="D627" s="50" t="n">
        <v>668715</v>
      </c>
      <c r="E627" s="50" t="n">
        <v>7</v>
      </c>
      <c r="F627" s="50" t="s">
        <v>56</v>
      </c>
      <c r="G627" s="50" t="n">
        <v>271</v>
      </c>
      <c r="H627" s="50" t="n">
        <v>123</v>
      </c>
      <c r="I627" s="50" t="n">
        <v>22</v>
      </c>
      <c r="J627" s="50" t="n">
        <v>140</v>
      </c>
      <c r="K627" s="50" t="n">
        <v>89</v>
      </c>
      <c r="L627" s="50" t="n">
        <v>6</v>
      </c>
      <c r="M627" s="50" t="n">
        <v>131</v>
      </c>
      <c r="N627" s="50" t="n">
        <v>34</v>
      </c>
      <c r="O627" s="50" t="n">
        <v>-0.623</v>
      </c>
      <c r="P627" s="50" t="n">
        <v>68</v>
      </c>
      <c r="Q627" s="50" t="n">
        <v>59</v>
      </c>
      <c r="R627" s="50" t="n">
        <v>14</v>
      </c>
      <c r="S627" s="50" t="n">
        <v>2</v>
      </c>
      <c r="T627" s="50" t="n">
        <v>0</v>
      </c>
      <c r="U627" s="50" t="n">
        <v>3</v>
      </c>
      <c r="V627" s="50" t="n">
        <v>6</v>
      </c>
      <c r="W627" s="50" t="n">
        <v>3</v>
      </c>
      <c r="X627" s="50" t="n">
        <v>0</v>
      </c>
      <c r="Y627" s="50" t="n">
        <v>12</v>
      </c>
      <c r="Z627" s="50" t="n">
        <v>21.1</v>
      </c>
      <c r="AA627" s="50" t="n">
        <v>64</v>
      </c>
      <c r="AB627" s="50" t="n">
        <v>22.153</v>
      </c>
      <c r="AC627" s="50" t="n">
        <v>47</v>
      </c>
      <c r="AD627" s="50" t="n">
        <v>3</v>
      </c>
      <c r="AE627" s="50" t="n">
        <v>21</v>
      </c>
      <c r="AF627" s="50" t="n">
        <v>43</v>
      </c>
      <c r="AG627" s="50" t="n">
        <v>3832.3</v>
      </c>
      <c r="AH627" s="50" t="n">
        <v>17</v>
      </c>
      <c r="AI627" s="50" t="n">
        <v>109</v>
      </c>
      <c r="AJ627" s="50" t="n">
        <v>7867.4</v>
      </c>
      <c r="AK627" s="50" t="n">
        <v>17</v>
      </c>
    </row>
    <row r="628" customFormat="false" ht="15" hidden="false" customHeight="false" outlineLevel="0" collapsed="false">
      <c r="A628" s="50" t="s">
        <v>995</v>
      </c>
      <c r="B628" s="50" t="s">
        <v>120</v>
      </c>
      <c r="C628" s="50" t="s">
        <v>282</v>
      </c>
      <c r="D628" s="50" t="n">
        <v>667472</v>
      </c>
      <c r="E628" s="50" t="n">
        <v>4</v>
      </c>
      <c r="F628" s="50" t="s">
        <v>53</v>
      </c>
      <c r="G628" s="50" t="n">
        <v>221</v>
      </c>
      <c r="H628" s="50" t="n">
        <v>71</v>
      </c>
      <c r="I628" s="50" t="n">
        <v>9</v>
      </c>
      <c r="J628" s="50" t="n">
        <v>106</v>
      </c>
      <c r="K628" s="50" t="n">
        <v>55</v>
      </c>
      <c r="L628" s="50" t="n">
        <v>5</v>
      </c>
      <c r="M628" s="50" t="n">
        <v>115</v>
      </c>
      <c r="N628" s="50" t="n">
        <v>16</v>
      </c>
      <c r="O628" s="50" t="n">
        <v>3.653</v>
      </c>
      <c r="P628" s="50" t="n">
        <v>52</v>
      </c>
      <c r="Q628" s="50" t="n">
        <v>42</v>
      </c>
      <c r="R628" s="50" t="n">
        <v>12</v>
      </c>
      <c r="S628" s="50" t="n">
        <v>0</v>
      </c>
      <c r="T628" s="50" t="n">
        <v>0</v>
      </c>
      <c r="U628" s="50" t="n">
        <v>1</v>
      </c>
      <c r="V628" s="50" t="n">
        <v>9</v>
      </c>
      <c r="W628" s="50" t="n">
        <v>1</v>
      </c>
      <c r="X628" s="50" t="n">
        <v>0</v>
      </c>
      <c r="Y628" s="50" t="n">
        <v>9</v>
      </c>
      <c r="Z628" s="50" t="n">
        <v>18</v>
      </c>
      <c r="AA628" s="50" t="n">
        <v>50</v>
      </c>
      <c r="AB628" s="50" t="n">
        <v>23.463</v>
      </c>
      <c r="AC628" s="50" t="n">
        <v>33</v>
      </c>
      <c r="AD628" s="50" t="n">
        <v>4</v>
      </c>
      <c r="AE628" s="50" t="n">
        <v>10</v>
      </c>
      <c r="AF628" s="50" t="n">
        <v>31</v>
      </c>
      <c r="AG628" s="50" t="n">
        <v>2725.5</v>
      </c>
      <c r="AH628" s="50" t="n">
        <v>14</v>
      </c>
      <c r="AI628" s="50" t="n">
        <v>56</v>
      </c>
      <c r="AJ628" s="50" t="n">
        <v>4001.1</v>
      </c>
      <c r="AK628" s="50" t="n">
        <v>12</v>
      </c>
    </row>
    <row r="629" customFormat="false" ht="15" hidden="false" customHeight="false" outlineLevel="0" collapsed="false">
      <c r="A629" s="50" t="s">
        <v>995</v>
      </c>
      <c r="B629" s="50" t="s">
        <v>120</v>
      </c>
      <c r="C629" s="50" t="s">
        <v>282</v>
      </c>
      <c r="D629" s="50" t="n">
        <v>667472</v>
      </c>
      <c r="E629" s="50" t="n">
        <v>5</v>
      </c>
      <c r="F629" s="50" t="s">
        <v>54</v>
      </c>
      <c r="G629" s="50" t="n">
        <v>164</v>
      </c>
      <c r="H629" s="50" t="n">
        <v>70</v>
      </c>
      <c r="I629" s="50" t="n">
        <v>15</v>
      </c>
      <c r="J629" s="50" t="n">
        <v>90</v>
      </c>
      <c r="K629" s="50" t="n">
        <v>55</v>
      </c>
      <c r="L629" s="50" t="n">
        <v>11</v>
      </c>
      <c r="M629" s="50" t="n">
        <v>74</v>
      </c>
      <c r="N629" s="50" t="n">
        <v>15</v>
      </c>
      <c r="O629" s="50" t="n">
        <v>0.409</v>
      </c>
      <c r="P629" s="50" t="n">
        <v>44</v>
      </c>
      <c r="Q629" s="50" t="n">
        <v>39</v>
      </c>
      <c r="R629" s="50" t="n">
        <v>8</v>
      </c>
      <c r="S629" s="50" t="n">
        <v>3</v>
      </c>
      <c r="T629" s="50" t="n">
        <v>0</v>
      </c>
      <c r="U629" s="50" t="n">
        <v>2</v>
      </c>
      <c r="V629" s="50" t="n">
        <v>3</v>
      </c>
      <c r="W629" s="50" t="n">
        <v>1</v>
      </c>
      <c r="X629" s="50" t="n">
        <v>1</v>
      </c>
      <c r="Y629" s="50" t="n">
        <v>17</v>
      </c>
      <c r="Z629" s="50" t="n">
        <v>13.25</v>
      </c>
      <c r="AA629" s="50" t="n">
        <v>43</v>
      </c>
      <c r="AB629" s="50" t="n">
        <v>11.672</v>
      </c>
      <c r="AC629" s="50" t="n">
        <v>23</v>
      </c>
      <c r="AD629" s="50" t="n">
        <v>2</v>
      </c>
      <c r="AE629" s="50" t="n">
        <v>9</v>
      </c>
      <c r="AF629" s="50" t="n">
        <v>22</v>
      </c>
      <c r="AG629" s="50" t="n">
        <v>1943.6</v>
      </c>
      <c r="AH629" s="50" t="n">
        <v>11</v>
      </c>
      <c r="AI629" s="50" t="n">
        <v>66</v>
      </c>
      <c r="AJ629" s="50" t="n">
        <v>4769.7</v>
      </c>
      <c r="AK629" s="50" t="n">
        <v>16</v>
      </c>
    </row>
    <row r="630" customFormat="false" ht="15" hidden="false" customHeight="false" outlineLevel="0" collapsed="false">
      <c r="A630" s="50" t="s">
        <v>995</v>
      </c>
      <c r="B630" s="50" t="s">
        <v>120</v>
      </c>
      <c r="C630" s="50" t="s">
        <v>282</v>
      </c>
      <c r="D630" s="50" t="n">
        <v>667472</v>
      </c>
      <c r="E630" s="50" t="n">
        <v>6</v>
      </c>
      <c r="F630" s="50" t="s">
        <v>55</v>
      </c>
      <c r="G630" s="50" t="n">
        <v>177</v>
      </c>
      <c r="H630" s="50" t="n">
        <v>78</v>
      </c>
      <c r="I630" s="50" t="n">
        <v>11</v>
      </c>
      <c r="J630" s="50" t="n">
        <v>83</v>
      </c>
      <c r="K630" s="50" t="n">
        <v>55</v>
      </c>
      <c r="L630" s="50" t="n">
        <v>5</v>
      </c>
      <c r="M630" s="50" t="n">
        <v>94</v>
      </c>
      <c r="N630" s="50" t="n">
        <v>23</v>
      </c>
      <c r="O630" s="50" t="n">
        <v>-0.327</v>
      </c>
      <c r="P630" s="50" t="n">
        <v>41</v>
      </c>
      <c r="Q630" s="50" t="n">
        <v>36</v>
      </c>
      <c r="R630" s="50" t="n">
        <v>10</v>
      </c>
      <c r="S630" s="50" t="n">
        <v>3</v>
      </c>
      <c r="T630" s="50" t="n">
        <v>0</v>
      </c>
      <c r="U630" s="50" t="n">
        <v>0</v>
      </c>
      <c r="V630" s="50" t="n">
        <v>5</v>
      </c>
      <c r="W630" s="50" t="n">
        <v>0</v>
      </c>
      <c r="X630" s="50" t="n">
        <v>0</v>
      </c>
      <c r="Y630" s="50" t="n">
        <v>9</v>
      </c>
      <c r="Z630" s="50" t="n">
        <v>13.55</v>
      </c>
      <c r="AA630" s="50" t="n">
        <v>39</v>
      </c>
      <c r="AB630" s="50" t="n">
        <v>11.716</v>
      </c>
      <c r="AC630" s="50" t="n">
        <v>27</v>
      </c>
      <c r="AD630" s="50" t="n">
        <v>0</v>
      </c>
      <c r="AE630" s="50" t="n">
        <v>8</v>
      </c>
      <c r="AF630" s="50" t="n">
        <v>25</v>
      </c>
      <c r="AG630" s="50" t="n">
        <v>2124</v>
      </c>
      <c r="AH630" s="50" t="n">
        <v>9</v>
      </c>
      <c r="AI630" s="50" t="n">
        <v>60</v>
      </c>
      <c r="AJ630" s="50" t="n">
        <v>4292</v>
      </c>
      <c r="AK630" s="50" t="n">
        <v>13</v>
      </c>
    </row>
    <row r="631" customFormat="false" ht="15" hidden="false" customHeight="false" outlineLevel="0" collapsed="false">
      <c r="A631" s="50" t="s">
        <v>995</v>
      </c>
      <c r="B631" s="50" t="s">
        <v>120</v>
      </c>
      <c r="C631" s="50" t="s">
        <v>282</v>
      </c>
      <c r="D631" s="50" t="n">
        <v>667472</v>
      </c>
      <c r="E631" s="50" t="n">
        <v>7</v>
      </c>
      <c r="F631" s="50" t="s">
        <v>56</v>
      </c>
      <c r="G631" s="50" t="n">
        <v>181</v>
      </c>
      <c r="H631" s="50" t="n">
        <v>83</v>
      </c>
      <c r="I631" s="50" t="n">
        <v>17</v>
      </c>
      <c r="J631" s="50" t="n">
        <v>78</v>
      </c>
      <c r="K631" s="50" t="n">
        <v>49</v>
      </c>
      <c r="L631" s="50" t="n">
        <v>4</v>
      </c>
      <c r="M631" s="50" t="n">
        <v>103</v>
      </c>
      <c r="N631" s="50" t="n">
        <v>34</v>
      </c>
      <c r="O631" s="50" t="n">
        <v>2.321</v>
      </c>
      <c r="P631" s="50" t="n">
        <v>45</v>
      </c>
      <c r="Q631" s="50" t="n">
        <v>39</v>
      </c>
      <c r="R631" s="50" t="n">
        <v>13</v>
      </c>
      <c r="S631" s="50" t="n">
        <v>1</v>
      </c>
      <c r="T631" s="50" t="n">
        <v>0</v>
      </c>
      <c r="U631" s="50" t="n">
        <v>0</v>
      </c>
      <c r="V631" s="50" t="n">
        <v>5</v>
      </c>
      <c r="W631" s="50" t="n">
        <v>1</v>
      </c>
      <c r="X631" s="50" t="n">
        <v>0</v>
      </c>
      <c r="Y631" s="50" t="n">
        <v>12</v>
      </c>
      <c r="Z631" s="50" t="n">
        <v>16.25</v>
      </c>
      <c r="AA631" s="50" t="n">
        <v>45</v>
      </c>
      <c r="AB631" s="50" t="n">
        <v>11.839</v>
      </c>
      <c r="AC631" s="50" t="n">
        <v>27</v>
      </c>
      <c r="AD631" s="50" t="n">
        <v>0</v>
      </c>
      <c r="AE631" s="50" t="n">
        <v>11</v>
      </c>
      <c r="AF631" s="50" t="n">
        <v>27</v>
      </c>
      <c r="AG631" s="50" t="n">
        <v>2262</v>
      </c>
      <c r="AH631" s="50" t="n">
        <v>7</v>
      </c>
      <c r="AI631" s="50" t="n">
        <v>69</v>
      </c>
      <c r="AJ631" s="50" t="n">
        <v>4880.9</v>
      </c>
      <c r="AK631" s="50" t="n">
        <v>14</v>
      </c>
    </row>
    <row r="632" customFormat="false" ht="15" hidden="false" customHeight="false" outlineLevel="0" collapsed="false">
      <c r="A632" s="50" t="s">
        <v>995</v>
      </c>
      <c r="B632" s="50" t="s">
        <v>120</v>
      </c>
      <c r="C632" s="50" t="s">
        <v>282</v>
      </c>
      <c r="D632" s="50" t="n">
        <v>667472</v>
      </c>
      <c r="E632" s="50" t="n">
        <v>8</v>
      </c>
      <c r="F632" s="50" t="s">
        <v>57</v>
      </c>
      <c r="G632" s="50" t="n">
        <v>390</v>
      </c>
      <c r="H632" s="50" t="n">
        <v>188</v>
      </c>
      <c r="I632" s="50" t="n">
        <v>40</v>
      </c>
      <c r="J632" s="50" t="n">
        <v>192</v>
      </c>
      <c r="K632" s="50" t="n">
        <v>130</v>
      </c>
      <c r="L632" s="50" t="n">
        <v>22</v>
      </c>
      <c r="M632" s="50" t="n">
        <v>196</v>
      </c>
      <c r="N632" s="50" t="n">
        <v>58</v>
      </c>
      <c r="O632" s="50" t="n">
        <v>-1.236</v>
      </c>
      <c r="P632" s="50" t="n">
        <v>93</v>
      </c>
      <c r="Q632" s="50" t="n">
        <v>82</v>
      </c>
      <c r="R632" s="50" t="n">
        <v>18</v>
      </c>
      <c r="S632" s="50" t="n">
        <v>2</v>
      </c>
      <c r="T632" s="50" t="n">
        <v>0</v>
      </c>
      <c r="U632" s="50" t="n">
        <v>3</v>
      </c>
      <c r="V632" s="50" t="n">
        <v>10</v>
      </c>
      <c r="W632" s="50" t="n">
        <v>0</v>
      </c>
      <c r="X632" s="50" t="n">
        <v>1</v>
      </c>
      <c r="Y632" s="50" t="n">
        <v>20</v>
      </c>
      <c r="Z632" s="50" t="n">
        <v>27.2</v>
      </c>
      <c r="AA632" s="50" t="n">
        <v>93</v>
      </c>
      <c r="AB632" s="50" t="n">
        <v>26.048</v>
      </c>
      <c r="AC632" s="50" t="n">
        <v>63</v>
      </c>
      <c r="AD632" s="50" t="n">
        <v>2</v>
      </c>
      <c r="AE632" s="50" t="n">
        <v>23</v>
      </c>
      <c r="AF632" s="50" t="n">
        <v>63</v>
      </c>
      <c r="AG632" s="50" t="n">
        <v>5510.4</v>
      </c>
      <c r="AH632" s="50" t="n">
        <v>20</v>
      </c>
      <c r="AI632" s="50" t="n">
        <v>157</v>
      </c>
      <c r="AJ632" s="50" t="n">
        <v>11128.7</v>
      </c>
      <c r="AK632" s="50" t="n">
        <v>24</v>
      </c>
    </row>
    <row r="633" customFormat="false" ht="15" hidden="false" customHeight="false" outlineLevel="0" collapsed="false">
      <c r="A633" s="50" t="s">
        <v>995</v>
      </c>
      <c r="B633" s="50" t="s">
        <v>120</v>
      </c>
      <c r="C633" s="50" t="s">
        <v>282</v>
      </c>
      <c r="D633" s="50" t="n">
        <v>667472</v>
      </c>
      <c r="E633" s="50" t="n">
        <v>9</v>
      </c>
      <c r="F633" s="50" t="s">
        <v>58</v>
      </c>
      <c r="G633" s="50" t="n">
        <v>252</v>
      </c>
      <c r="H633" s="50" t="n">
        <v>107</v>
      </c>
      <c r="I633" s="50" t="n">
        <v>23</v>
      </c>
      <c r="J633" s="50" t="n">
        <v>117</v>
      </c>
      <c r="K633" s="50" t="n">
        <v>72</v>
      </c>
      <c r="L633" s="50" t="n">
        <v>16</v>
      </c>
      <c r="M633" s="50" t="n">
        <v>135</v>
      </c>
      <c r="N633" s="50" t="n">
        <v>35</v>
      </c>
      <c r="O633" s="50" t="n">
        <v>2.671</v>
      </c>
      <c r="P633" s="50" t="n">
        <v>59</v>
      </c>
      <c r="Q633" s="50" t="n">
        <v>54</v>
      </c>
      <c r="R633" s="50" t="n">
        <v>14</v>
      </c>
      <c r="S633" s="50" t="n">
        <v>2</v>
      </c>
      <c r="T633" s="50" t="n">
        <v>0</v>
      </c>
      <c r="U633" s="50" t="n">
        <v>2</v>
      </c>
      <c r="V633" s="50" t="n">
        <v>5</v>
      </c>
      <c r="W633" s="50" t="n">
        <v>0</v>
      </c>
      <c r="X633" s="50" t="n">
        <v>0</v>
      </c>
      <c r="Y633" s="50" t="n">
        <v>15</v>
      </c>
      <c r="Z633" s="50" t="n">
        <v>19</v>
      </c>
      <c r="AA633" s="50" t="n">
        <v>58</v>
      </c>
      <c r="AB633" s="50" t="n">
        <v>16.704</v>
      </c>
      <c r="AC633" s="50" t="n">
        <v>39</v>
      </c>
      <c r="AD633" s="50" t="n">
        <v>2</v>
      </c>
      <c r="AE633" s="50" t="n">
        <v>16</v>
      </c>
      <c r="AF633" s="50" t="n">
        <v>38</v>
      </c>
      <c r="AG633" s="50" t="n">
        <v>3419.3</v>
      </c>
      <c r="AH633" s="50" t="n">
        <v>14</v>
      </c>
      <c r="AI633" s="50" t="n">
        <v>77</v>
      </c>
      <c r="AJ633" s="50" t="n">
        <v>5438.3</v>
      </c>
      <c r="AK633" s="50" t="n">
        <v>12</v>
      </c>
    </row>
    <row r="634" customFormat="false" ht="15" hidden="false" customHeight="false" outlineLevel="0" collapsed="false">
      <c r="A634" s="50" t="s">
        <v>996</v>
      </c>
      <c r="B634" s="50" t="s">
        <v>120</v>
      </c>
      <c r="C634" s="50" t="s">
        <v>283</v>
      </c>
      <c r="D634" s="50" t="n">
        <v>663993</v>
      </c>
      <c r="E634" s="50" t="n">
        <v>4</v>
      </c>
      <c r="F634" s="50" t="s">
        <v>53</v>
      </c>
      <c r="G634" s="50" t="n">
        <v>258</v>
      </c>
      <c r="H634" s="50" t="n">
        <v>119</v>
      </c>
      <c r="I634" s="50" t="n">
        <v>19</v>
      </c>
      <c r="J634" s="50" t="n">
        <v>125</v>
      </c>
      <c r="K634" s="50" t="n">
        <v>87</v>
      </c>
      <c r="L634" s="50" t="n">
        <v>11</v>
      </c>
      <c r="M634" s="50" t="n">
        <v>132</v>
      </c>
      <c r="N634" s="50" t="n">
        <v>32</v>
      </c>
      <c r="O634" s="50" t="n">
        <v>7.016</v>
      </c>
      <c r="P634" s="50" t="n">
        <v>59</v>
      </c>
      <c r="Q634" s="50" t="n">
        <v>52</v>
      </c>
      <c r="R634" s="50" t="n">
        <v>15</v>
      </c>
      <c r="S634" s="50" t="n">
        <v>4</v>
      </c>
      <c r="T634" s="50" t="n">
        <v>0</v>
      </c>
      <c r="U634" s="50" t="n">
        <v>5</v>
      </c>
      <c r="V634" s="50" t="n">
        <v>7</v>
      </c>
      <c r="W634" s="50" t="n">
        <v>0</v>
      </c>
      <c r="X634" s="50" t="n">
        <v>0</v>
      </c>
      <c r="Y634" s="50" t="n">
        <v>8</v>
      </c>
      <c r="Z634" s="50" t="n">
        <v>24.6</v>
      </c>
      <c r="AA634" s="50" t="n">
        <v>55</v>
      </c>
      <c r="AB634" s="50" t="n">
        <v>23.062</v>
      </c>
      <c r="AC634" s="50" t="n">
        <v>44</v>
      </c>
      <c r="AD634" s="50" t="n">
        <v>6</v>
      </c>
      <c r="AE634" s="50" t="n">
        <v>22</v>
      </c>
      <c r="AF634" s="50" t="n">
        <v>41</v>
      </c>
      <c r="AG634" s="50" t="n">
        <v>3762.5</v>
      </c>
      <c r="AH634" s="50" t="n">
        <v>22</v>
      </c>
      <c r="AI634" s="50" t="n">
        <v>105</v>
      </c>
      <c r="AJ634" s="50" t="n">
        <v>7839.2</v>
      </c>
      <c r="AK634" s="50" t="n">
        <v>48</v>
      </c>
    </row>
    <row r="635" customFormat="false" ht="15" hidden="false" customHeight="false" outlineLevel="0" collapsed="false">
      <c r="A635" s="50" t="s">
        <v>996</v>
      </c>
      <c r="B635" s="50" t="s">
        <v>120</v>
      </c>
      <c r="C635" s="50" t="s">
        <v>283</v>
      </c>
      <c r="D635" s="50" t="n">
        <v>663993</v>
      </c>
      <c r="E635" s="50" t="n">
        <v>5</v>
      </c>
      <c r="F635" s="50" t="s">
        <v>54</v>
      </c>
      <c r="G635" s="50" t="n">
        <v>330</v>
      </c>
      <c r="H635" s="50" t="n">
        <v>135</v>
      </c>
      <c r="I635" s="50" t="n">
        <v>29</v>
      </c>
      <c r="J635" s="50" t="n">
        <v>152</v>
      </c>
      <c r="K635" s="50" t="n">
        <v>86</v>
      </c>
      <c r="L635" s="50" t="n">
        <v>13</v>
      </c>
      <c r="M635" s="50" t="n">
        <v>178</v>
      </c>
      <c r="N635" s="50" t="n">
        <v>49</v>
      </c>
      <c r="O635" s="50" t="n">
        <v>4.871</v>
      </c>
      <c r="P635" s="50" t="n">
        <v>81</v>
      </c>
      <c r="Q635" s="50" t="n">
        <v>73</v>
      </c>
      <c r="R635" s="50" t="n">
        <v>18</v>
      </c>
      <c r="S635" s="50" t="n">
        <v>5</v>
      </c>
      <c r="T635" s="50" t="n">
        <v>0</v>
      </c>
      <c r="U635" s="50" t="n">
        <v>4</v>
      </c>
      <c r="V635" s="50" t="n">
        <v>8</v>
      </c>
      <c r="W635" s="50" t="n">
        <v>0</v>
      </c>
      <c r="X635" s="50" t="n">
        <v>0</v>
      </c>
      <c r="Y635" s="50" t="n">
        <v>25</v>
      </c>
      <c r="Z635" s="50" t="n">
        <v>27.95</v>
      </c>
      <c r="AA635" s="50" t="n">
        <v>80</v>
      </c>
      <c r="AB635" s="50" t="n">
        <v>28.693</v>
      </c>
      <c r="AC635" s="50" t="n">
        <v>48</v>
      </c>
      <c r="AD635" s="50" t="n">
        <v>7</v>
      </c>
      <c r="AE635" s="50" t="n">
        <v>20</v>
      </c>
      <c r="AF635" s="50" t="n">
        <v>47</v>
      </c>
      <c r="AG635" s="50" t="n">
        <v>4135.7</v>
      </c>
      <c r="AH635" s="50" t="n">
        <v>20</v>
      </c>
      <c r="AI635" s="50" t="n">
        <v>114</v>
      </c>
      <c r="AJ635" s="50" t="n">
        <v>8426.9</v>
      </c>
      <c r="AK635" s="50" t="n">
        <v>41</v>
      </c>
    </row>
    <row r="636" customFormat="false" ht="15" hidden="false" customHeight="false" outlineLevel="0" collapsed="false">
      <c r="A636" s="50" t="s">
        <v>996</v>
      </c>
      <c r="B636" s="50" t="s">
        <v>120</v>
      </c>
      <c r="C636" s="50" t="s">
        <v>283</v>
      </c>
      <c r="D636" s="50" t="n">
        <v>663993</v>
      </c>
      <c r="E636" s="50" t="n">
        <v>6</v>
      </c>
      <c r="F636" s="50" t="s">
        <v>55</v>
      </c>
      <c r="G636" s="50" t="n">
        <v>319</v>
      </c>
      <c r="H636" s="50" t="n">
        <v>141</v>
      </c>
      <c r="I636" s="50" t="n">
        <v>21</v>
      </c>
      <c r="J636" s="50" t="n">
        <v>151</v>
      </c>
      <c r="K636" s="50" t="n">
        <v>94</v>
      </c>
      <c r="L636" s="50" t="n">
        <v>7</v>
      </c>
      <c r="M636" s="50" t="n">
        <v>162</v>
      </c>
      <c r="N636" s="50" t="n">
        <v>47</v>
      </c>
      <c r="O636" s="50" t="n">
        <v>-1.848</v>
      </c>
      <c r="P636" s="50" t="n">
        <v>67</v>
      </c>
      <c r="Q636" s="50" t="n">
        <v>57</v>
      </c>
      <c r="R636" s="50" t="n">
        <v>13</v>
      </c>
      <c r="S636" s="50" t="n">
        <v>4</v>
      </c>
      <c r="T636" s="50" t="n">
        <v>0</v>
      </c>
      <c r="U636" s="50" t="n">
        <v>0</v>
      </c>
      <c r="V636" s="50" t="n">
        <v>10</v>
      </c>
      <c r="W636" s="50" t="n">
        <v>0</v>
      </c>
      <c r="X636" s="50" t="n">
        <v>0</v>
      </c>
      <c r="Y636" s="50" t="n">
        <v>20</v>
      </c>
      <c r="Z636" s="50" t="n">
        <v>19.4</v>
      </c>
      <c r="AA636" s="50" t="n">
        <v>65</v>
      </c>
      <c r="AB636" s="50" t="n">
        <v>19.365</v>
      </c>
      <c r="AC636" s="50" t="n">
        <v>37</v>
      </c>
      <c r="AD636" s="50" t="n">
        <v>1</v>
      </c>
      <c r="AE636" s="50" t="n">
        <v>10</v>
      </c>
      <c r="AF636" s="50" t="n">
        <v>36</v>
      </c>
      <c r="AG636" s="50" t="n">
        <v>3094.3</v>
      </c>
      <c r="AH636" s="50" t="n">
        <v>12</v>
      </c>
      <c r="AI636" s="50" t="n">
        <v>127</v>
      </c>
      <c r="AJ636" s="50" t="n">
        <v>9524.3</v>
      </c>
      <c r="AK636" s="50" t="n">
        <v>59</v>
      </c>
    </row>
    <row r="637" customFormat="false" ht="15" hidden="false" customHeight="false" outlineLevel="0" collapsed="false">
      <c r="A637" s="50" t="s">
        <v>996</v>
      </c>
      <c r="B637" s="50" t="s">
        <v>120</v>
      </c>
      <c r="C637" s="50" t="s">
        <v>283</v>
      </c>
      <c r="D637" s="50" t="n">
        <v>663993</v>
      </c>
      <c r="E637" s="50" t="n">
        <v>7</v>
      </c>
      <c r="F637" s="50" t="s">
        <v>56</v>
      </c>
      <c r="G637" s="50" t="n">
        <v>237</v>
      </c>
      <c r="H637" s="50" t="n">
        <v>125</v>
      </c>
      <c r="I637" s="50" t="n">
        <v>29</v>
      </c>
      <c r="J637" s="50" t="n">
        <v>129</v>
      </c>
      <c r="K637" s="50" t="n">
        <v>95</v>
      </c>
      <c r="L637" s="50" t="n">
        <v>12</v>
      </c>
      <c r="M637" s="50" t="n">
        <v>108</v>
      </c>
      <c r="N637" s="50" t="n">
        <v>30</v>
      </c>
      <c r="O637" s="50" t="n">
        <v>1.34</v>
      </c>
      <c r="P637" s="50" t="n">
        <v>60</v>
      </c>
      <c r="Q637" s="50" t="n">
        <v>58</v>
      </c>
      <c r="R637" s="50" t="n">
        <v>16</v>
      </c>
      <c r="S637" s="50" t="n">
        <v>2</v>
      </c>
      <c r="T637" s="50" t="n">
        <v>0</v>
      </c>
      <c r="U637" s="50" t="n">
        <v>3</v>
      </c>
      <c r="V637" s="50" t="n">
        <v>2</v>
      </c>
      <c r="W637" s="50" t="n">
        <v>0</v>
      </c>
      <c r="X637" s="50" t="n">
        <v>0</v>
      </c>
      <c r="Y637" s="50" t="n">
        <v>16</v>
      </c>
      <c r="Z637" s="50" t="n">
        <v>19.8</v>
      </c>
      <c r="AA637" s="50" t="n">
        <v>60</v>
      </c>
      <c r="AB637" s="50" t="n">
        <v>19.641</v>
      </c>
      <c r="AC637" s="50" t="n">
        <v>42</v>
      </c>
      <c r="AD637" s="50" t="n">
        <v>3</v>
      </c>
      <c r="AE637" s="50" t="n">
        <v>19</v>
      </c>
      <c r="AF637" s="50" t="n">
        <v>42</v>
      </c>
      <c r="AG637" s="50" t="n">
        <v>3833.9</v>
      </c>
      <c r="AH637" s="50" t="n">
        <v>14</v>
      </c>
      <c r="AI637" s="50" t="n">
        <v>115</v>
      </c>
      <c r="AJ637" s="50" t="n">
        <v>8608.4</v>
      </c>
      <c r="AK637" s="50" t="n">
        <v>61</v>
      </c>
    </row>
    <row r="638" customFormat="false" ht="15" hidden="false" customHeight="false" outlineLevel="0" collapsed="false">
      <c r="A638" s="50" t="s">
        <v>996</v>
      </c>
      <c r="B638" s="50" t="s">
        <v>120</v>
      </c>
      <c r="C638" s="50" t="s">
        <v>283</v>
      </c>
      <c r="D638" s="50" t="n">
        <v>663993</v>
      </c>
      <c r="E638" s="50" t="n">
        <v>8</v>
      </c>
      <c r="F638" s="50" t="s">
        <v>57</v>
      </c>
      <c r="G638" s="50" t="n">
        <v>30</v>
      </c>
      <c r="H638" s="50" t="n">
        <v>13</v>
      </c>
      <c r="I638" s="50" t="n">
        <v>2</v>
      </c>
      <c r="J638" s="50" t="n">
        <v>14</v>
      </c>
      <c r="K638" s="50" t="n">
        <v>10</v>
      </c>
      <c r="L638" s="50" t="n">
        <v>1</v>
      </c>
      <c r="M638" s="50" t="n">
        <v>16</v>
      </c>
      <c r="N638" s="50" t="n">
        <v>3</v>
      </c>
      <c r="O638" s="50" t="n">
        <v>1.838</v>
      </c>
      <c r="P638" s="50" t="n">
        <v>9</v>
      </c>
      <c r="Q638" s="50" t="n">
        <v>8</v>
      </c>
      <c r="R638" s="50" t="n">
        <v>4</v>
      </c>
      <c r="S638" s="50" t="n">
        <v>2</v>
      </c>
      <c r="T638" s="50" t="n">
        <v>0</v>
      </c>
      <c r="U638" s="50" t="n">
        <v>0</v>
      </c>
      <c r="V638" s="50" t="n">
        <v>1</v>
      </c>
      <c r="W638" s="50" t="n">
        <v>0</v>
      </c>
      <c r="X638" s="50" t="n">
        <v>0</v>
      </c>
      <c r="Y638" s="50" t="n">
        <v>1</v>
      </c>
      <c r="Z638" s="50" t="n">
        <v>5</v>
      </c>
      <c r="AA638" s="50" t="n">
        <v>9</v>
      </c>
      <c r="AB638" s="50" t="n">
        <v>3.698</v>
      </c>
      <c r="AC638" s="50" t="n">
        <v>7</v>
      </c>
      <c r="AD638" s="50" t="n">
        <v>0</v>
      </c>
      <c r="AE638" s="50" t="n">
        <v>5</v>
      </c>
      <c r="AF638" s="50" t="n">
        <v>7</v>
      </c>
      <c r="AG638" s="50" t="n">
        <v>701.2</v>
      </c>
      <c r="AH638" s="50" t="n">
        <v>4</v>
      </c>
      <c r="AI638" s="50" t="n">
        <v>13</v>
      </c>
      <c r="AJ638" s="50" t="n">
        <v>975.2</v>
      </c>
      <c r="AK638" s="50" t="n">
        <v>7</v>
      </c>
    </row>
    <row r="639" customFormat="false" ht="15" hidden="false" customHeight="false" outlineLevel="0" collapsed="false">
      <c r="A639" s="50" t="s">
        <v>997</v>
      </c>
      <c r="B639" s="50" t="s">
        <v>120</v>
      </c>
      <c r="C639" s="50" t="s">
        <v>284</v>
      </c>
      <c r="D639" s="50" t="n">
        <v>670770</v>
      </c>
      <c r="E639" s="50" t="n">
        <v>4</v>
      </c>
      <c r="F639" s="50" t="s">
        <v>53</v>
      </c>
      <c r="G639" s="50" t="n">
        <v>454</v>
      </c>
      <c r="H639" s="50" t="n">
        <v>199</v>
      </c>
      <c r="I639" s="50" t="n">
        <v>44</v>
      </c>
      <c r="J639" s="50" t="n">
        <v>218</v>
      </c>
      <c r="K639" s="50" t="n">
        <v>132</v>
      </c>
      <c r="L639" s="50" t="n">
        <v>9</v>
      </c>
      <c r="M639" s="50" t="n">
        <v>236</v>
      </c>
      <c r="N639" s="50" t="n">
        <v>67</v>
      </c>
      <c r="O639" s="50" t="n">
        <v>-7.897</v>
      </c>
      <c r="P639" s="50" t="n">
        <v>122</v>
      </c>
      <c r="Q639" s="50" t="n">
        <v>107</v>
      </c>
      <c r="R639" s="50" t="n">
        <v>20</v>
      </c>
      <c r="S639" s="50" t="n">
        <v>4</v>
      </c>
      <c r="T639" s="50" t="n">
        <v>0</v>
      </c>
      <c r="U639" s="50" t="n">
        <v>2</v>
      </c>
      <c r="V639" s="50" t="n">
        <v>10</v>
      </c>
      <c r="W639" s="50" t="n">
        <v>2</v>
      </c>
      <c r="X639" s="50" t="n">
        <v>0</v>
      </c>
      <c r="Y639" s="50" t="n">
        <v>28</v>
      </c>
      <c r="Z639" s="50" t="n">
        <v>30</v>
      </c>
      <c r="AA639" s="50" t="n">
        <v>115</v>
      </c>
      <c r="AB639" s="50" t="n">
        <v>28.166</v>
      </c>
      <c r="AC639" s="50" t="n">
        <v>82</v>
      </c>
      <c r="AD639" s="50" t="n">
        <v>2</v>
      </c>
      <c r="AE639" s="50" t="n">
        <v>24</v>
      </c>
      <c r="AF639" s="50" t="n">
        <v>77</v>
      </c>
      <c r="AG639" s="50" t="n">
        <v>6395.4</v>
      </c>
      <c r="AH639" s="50" t="n">
        <v>23</v>
      </c>
      <c r="AI639" s="50" t="n">
        <v>164</v>
      </c>
      <c r="AJ639" s="50" t="n">
        <v>11597.6</v>
      </c>
      <c r="AK639" s="50" t="n">
        <v>20</v>
      </c>
    </row>
    <row r="640" customFormat="false" ht="15" hidden="false" customHeight="false" outlineLevel="0" collapsed="false">
      <c r="A640" s="50" t="s">
        <v>997</v>
      </c>
      <c r="B640" s="50" t="s">
        <v>120</v>
      </c>
      <c r="C640" s="50" t="s">
        <v>284</v>
      </c>
      <c r="D640" s="50" t="n">
        <v>670770</v>
      </c>
      <c r="E640" s="50" t="n">
        <v>5</v>
      </c>
      <c r="F640" s="50" t="s">
        <v>54</v>
      </c>
      <c r="G640" s="50" t="n">
        <v>199</v>
      </c>
      <c r="H640" s="50" t="n">
        <v>91</v>
      </c>
      <c r="I640" s="50" t="n">
        <v>27</v>
      </c>
      <c r="J640" s="50" t="n">
        <v>103</v>
      </c>
      <c r="K640" s="50" t="n">
        <v>67</v>
      </c>
      <c r="L640" s="50" t="n">
        <v>14</v>
      </c>
      <c r="M640" s="50" t="n">
        <v>96</v>
      </c>
      <c r="N640" s="50" t="n">
        <v>24</v>
      </c>
      <c r="O640" s="50" t="n">
        <v>-5.478</v>
      </c>
      <c r="P640" s="50" t="n">
        <v>55</v>
      </c>
      <c r="Q640" s="50" t="n">
        <v>48</v>
      </c>
      <c r="R640" s="50" t="n">
        <v>8</v>
      </c>
      <c r="S640" s="50" t="n">
        <v>2</v>
      </c>
      <c r="T640" s="50" t="n">
        <v>0</v>
      </c>
      <c r="U640" s="50" t="n">
        <v>0</v>
      </c>
      <c r="V640" s="50" t="n">
        <v>3</v>
      </c>
      <c r="W640" s="50" t="n">
        <v>2</v>
      </c>
      <c r="X640" s="50" t="n">
        <v>1</v>
      </c>
      <c r="Y640" s="50" t="n">
        <v>13</v>
      </c>
      <c r="Z640" s="50" t="n">
        <v>12.1</v>
      </c>
      <c r="AA640" s="50" t="n">
        <v>52</v>
      </c>
      <c r="AB640" s="50" t="n">
        <v>13.853</v>
      </c>
      <c r="AC640" s="50" t="n">
        <v>37</v>
      </c>
      <c r="AD640" s="50" t="n">
        <v>1</v>
      </c>
      <c r="AE640" s="50" t="n">
        <v>10</v>
      </c>
      <c r="AF640" s="50" t="n">
        <v>35</v>
      </c>
      <c r="AG640" s="50" t="n">
        <v>2967.9</v>
      </c>
      <c r="AH640" s="50" t="n">
        <v>11</v>
      </c>
      <c r="AI640" s="50" t="n">
        <v>80</v>
      </c>
      <c r="AJ640" s="50" t="n">
        <v>5657.6</v>
      </c>
      <c r="AK640" s="50" t="n">
        <v>8</v>
      </c>
    </row>
    <row r="641" customFormat="false" ht="15" hidden="false" customHeight="false" outlineLevel="0" collapsed="false">
      <c r="A641" s="50" t="s">
        <v>997</v>
      </c>
      <c r="B641" s="50" t="s">
        <v>120</v>
      </c>
      <c r="C641" s="50" t="s">
        <v>284</v>
      </c>
      <c r="D641" s="50" t="n">
        <v>670770</v>
      </c>
      <c r="E641" s="50" t="n">
        <v>6</v>
      </c>
      <c r="F641" s="50" t="s">
        <v>55</v>
      </c>
      <c r="G641" s="50" t="n">
        <v>41</v>
      </c>
      <c r="H641" s="50" t="n">
        <v>18</v>
      </c>
      <c r="I641" s="50" t="n">
        <v>4</v>
      </c>
      <c r="J641" s="50" t="n">
        <v>19</v>
      </c>
      <c r="K641" s="50" t="n">
        <v>11</v>
      </c>
      <c r="L641" s="50" t="n">
        <v>0</v>
      </c>
      <c r="M641" s="50" t="n">
        <v>22</v>
      </c>
      <c r="N641" s="50" t="n">
        <v>7</v>
      </c>
      <c r="O641" s="50" t="n">
        <v>-1.694</v>
      </c>
      <c r="P641" s="50" t="n">
        <v>9</v>
      </c>
      <c r="Q641" s="50" t="n">
        <v>8</v>
      </c>
      <c r="R641" s="50" t="n">
        <v>0</v>
      </c>
      <c r="S641" s="50" t="n">
        <v>0</v>
      </c>
      <c r="T641" s="50" t="n">
        <v>0</v>
      </c>
      <c r="U641" s="50" t="n">
        <v>0</v>
      </c>
      <c r="V641" s="50" t="n">
        <v>1</v>
      </c>
      <c r="W641" s="50" t="n">
        <v>0</v>
      </c>
      <c r="X641" s="50" t="n">
        <v>0</v>
      </c>
      <c r="Y641" s="50" t="n">
        <v>3</v>
      </c>
      <c r="Z641" s="50" t="n">
        <v>0.7</v>
      </c>
      <c r="AA641" s="50" t="n">
        <v>9</v>
      </c>
      <c r="AB641" s="50" t="n">
        <v>1.358</v>
      </c>
      <c r="AC641" s="50" t="n">
        <v>5</v>
      </c>
      <c r="AD641" s="50" t="n">
        <v>0</v>
      </c>
      <c r="AE641" s="50" t="n">
        <v>2</v>
      </c>
      <c r="AF641" s="50" t="n">
        <v>5</v>
      </c>
      <c r="AG641" s="50" t="n">
        <v>417</v>
      </c>
      <c r="AH641" s="50" t="n">
        <v>1</v>
      </c>
      <c r="AI641" s="50" t="n">
        <v>14</v>
      </c>
      <c r="AJ641" s="50" t="n">
        <v>980.9</v>
      </c>
      <c r="AK641" s="50" t="n">
        <v>1</v>
      </c>
    </row>
    <row r="642" customFormat="false" ht="15" hidden="false" customHeight="false" outlineLevel="0" collapsed="false">
      <c r="A642" s="50" t="s">
        <v>997</v>
      </c>
      <c r="B642" s="50" t="s">
        <v>120</v>
      </c>
      <c r="C642" s="50" t="s">
        <v>284</v>
      </c>
      <c r="D642" s="50" t="n">
        <v>670770</v>
      </c>
      <c r="E642" s="50" t="n">
        <v>7</v>
      </c>
      <c r="F642" s="50" t="s">
        <v>56</v>
      </c>
      <c r="G642" s="50" t="n">
        <v>173</v>
      </c>
      <c r="H642" s="50" t="n">
        <v>73</v>
      </c>
      <c r="I642" s="50" t="n">
        <v>15</v>
      </c>
      <c r="J642" s="50" t="n">
        <v>84</v>
      </c>
      <c r="K642" s="50" t="n">
        <v>58</v>
      </c>
      <c r="L642" s="50" t="n">
        <v>8</v>
      </c>
      <c r="M642" s="50" t="n">
        <v>89</v>
      </c>
      <c r="N642" s="50" t="n">
        <v>15</v>
      </c>
      <c r="O642" s="50" t="n">
        <v>-0.999</v>
      </c>
      <c r="P642" s="50" t="n">
        <v>47</v>
      </c>
      <c r="Q642" s="50" t="n">
        <v>40</v>
      </c>
      <c r="R642" s="50" t="n">
        <v>6</v>
      </c>
      <c r="S642" s="50" t="n">
        <v>0</v>
      </c>
      <c r="T642" s="50" t="n">
        <v>1</v>
      </c>
      <c r="U642" s="50" t="n">
        <v>1</v>
      </c>
      <c r="V642" s="50" t="n">
        <v>6</v>
      </c>
      <c r="W642" s="50" t="n">
        <v>0</v>
      </c>
      <c r="X642" s="50" t="n">
        <v>0</v>
      </c>
      <c r="Y642" s="50" t="n">
        <v>10</v>
      </c>
      <c r="Z642" s="50" t="n">
        <v>10.5</v>
      </c>
      <c r="AA642" s="50" t="n">
        <v>45</v>
      </c>
      <c r="AB642" s="50" t="n">
        <v>8.981</v>
      </c>
      <c r="AC642" s="50" t="n">
        <v>31</v>
      </c>
      <c r="AD642" s="50" t="n">
        <v>1</v>
      </c>
      <c r="AE642" s="50" t="n">
        <v>7</v>
      </c>
      <c r="AF642" s="50" t="n">
        <v>30</v>
      </c>
      <c r="AG642" s="50" t="n">
        <v>2441.4</v>
      </c>
      <c r="AH642" s="50" t="n">
        <v>7</v>
      </c>
      <c r="AI642" s="50" t="n">
        <v>63</v>
      </c>
      <c r="AJ642" s="50" t="n">
        <v>4454.1</v>
      </c>
      <c r="AK642" s="50" t="n">
        <v>5</v>
      </c>
    </row>
    <row r="643" customFormat="false" ht="15" hidden="false" customHeight="false" outlineLevel="0" collapsed="false">
      <c r="A643" s="50" t="s">
        <v>997</v>
      </c>
      <c r="B643" s="50" t="s">
        <v>120</v>
      </c>
      <c r="C643" s="50" t="s">
        <v>284</v>
      </c>
      <c r="D643" s="50" t="n">
        <v>670770</v>
      </c>
      <c r="E643" s="50" t="n">
        <v>8</v>
      </c>
      <c r="F643" s="50" t="s">
        <v>57</v>
      </c>
      <c r="G643" s="50" t="n">
        <v>100</v>
      </c>
      <c r="H643" s="50" t="n">
        <v>39</v>
      </c>
      <c r="I643" s="50" t="n">
        <v>8</v>
      </c>
      <c r="J643" s="50" t="n">
        <v>51</v>
      </c>
      <c r="K643" s="50" t="n">
        <v>29</v>
      </c>
      <c r="L643" s="50" t="n">
        <v>1</v>
      </c>
      <c r="M643" s="50" t="n">
        <v>49</v>
      </c>
      <c r="N643" s="50" t="n">
        <v>10</v>
      </c>
      <c r="O643" s="50" t="n">
        <v>-0.866</v>
      </c>
      <c r="P643" s="50" t="n">
        <v>28</v>
      </c>
      <c r="Q643" s="50" t="n">
        <v>27</v>
      </c>
      <c r="R643" s="50" t="n">
        <v>4</v>
      </c>
      <c r="S643" s="50" t="n">
        <v>0</v>
      </c>
      <c r="T643" s="50" t="n">
        <v>0</v>
      </c>
      <c r="U643" s="50" t="n">
        <v>1</v>
      </c>
      <c r="V643" s="50" t="n">
        <v>0</v>
      </c>
      <c r="W643" s="50" t="n">
        <v>1</v>
      </c>
      <c r="X643" s="50" t="n">
        <v>0</v>
      </c>
      <c r="Y643" s="50" t="n">
        <v>6</v>
      </c>
      <c r="Z643" s="50" t="n">
        <v>5.4</v>
      </c>
      <c r="AA643" s="50" t="n">
        <v>28</v>
      </c>
      <c r="AB643" s="50" t="n">
        <v>8.665</v>
      </c>
      <c r="AC643" s="50" t="n">
        <v>21</v>
      </c>
      <c r="AD643" s="50" t="n">
        <v>1</v>
      </c>
      <c r="AE643" s="50" t="n">
        <v>7</v>
      </c>
      <c r="AF643" s="50" t="n">
        <v>21</v>
      </c>
      <c r="AG643" s="50" t="n">
        <v>1735.4</v>
      </c>
      <c r="AH643" s="50" t="n">
        <v>7</v>
      </c>
      <c r="AI643" s="50" t="n">
        <v>30</v>
      </c>
      <c r="AJ643" s="50" t="n">
        <v>2178.6</v>
      </c>
      <c r="AK643" s="50" t="n">
        <v>6</v>
      </c>
    </row>
    <row r="644" customFormat="false" ht="15" hidden="false" customHeight="false" outlineLevel="0" collapsed="false">
      <c r="A644" s="50" t="s">
        <v>997</v>
      </c>
      <c r="B644" s="50" t="s">
        <v>120</v>
      </c>
      <c r="C644" s="50" t="s">
        <v>284</v>
      </c>
      <c r="D644" s="50" t="n">
        <v>670770</v>
      </c>
      <c r="E644" s="50" t="n">
        <v>9</v>
      </c>
      <c r="F644" s="50" t="s">
        <v>58</v>
      </c>
      <c r="G644" s="50" t="n">
        <v>43</v>
      </c>
      <c r="H644" s="50" t="n">
        <v>16</v>
      </c>
      <c r="I644" s="50" t="n">
        <v>4</v>
      </c>
      <c r="J644" s="50" t="n">
        <v>20</v>
      </c>
      <c r="K644" s="50" t="n">
        <v>15</v>
      </c>
      <c r="L644" s="50" t="n">
        <v>3</v>
      </c>
      <c r="M644" s="50" t="n">
        <v>23</v>
      </c>
      <c r="N644" s="50" t="n">
        <v>1</v>
      </c>
      <c r="O644" s="50" t="n">
        <v>0.515</v>
      </c>
      <c r="P644" s="50" t="n">
        <v>11</v>
      </c>
      <c r="Q644" s="50" t="n">
        <v>9</v>
      </c>
      <c r="R644" s="50" t="n">
        <v>3</v>
      </c>
      <c r="S644" s="50" t="n">
        <v>0</v>
      </c>
      <c r="T644" s="50" t="n">
        <v>0</v>
      </c>
      <c r="U644" s="50" t="n">
        <v>0</v>
      </c>
      <c r="V644" s="50" t="n">
        <v>2</v>
      </c>
      <c r="W644" s="50" t="n">
        <v>0</v>
      </c>
      <c r="X644" s="50" t="n">
        <v>0</v>
      </c>
      <c r="Y644" s="50" t="n">
        <v>3</v>
      </c>
      <c r="Z644" s="50" t="n">
        <v>4.1</v>
      </c>
      <c r="AA644" s="50" t="n">
        <v>11</v>
      </c>
      <c r="AB644" s="50" t="n">
        <v>3.971</v>
      </c>
      <c r="AC644" s="50" t="n">
        <v>6</v>
      </c>
      <c r="AD644" s="50" t="n">
        <v>0</v>
      </c>
      <c r="AE644" s="50" t="n">
        <v>1</v>
      </c>
      <c r="AF644" s="50" t="n">
        <v>6</v>
      </c>
      <c r="AG644" s="50" t="n">
        <v>471.7</v>
      </c>
      <c r="AH644" s="50" t="n">
        <v>2</v>
      </c>
      <c r="AI644" s="50" t="n">
        <v>14</v>
      </c>
      <c r="AJ644" s="50" t="n">
        <v>977.7</v>
      </c>
      <c r="AK644" s="50" t="n">
        <v>2</v>
      </c>
    </row>
    <row r="645" customFormat="false" ht="15" hidden="false" customHeight="false" outlineLevel="0" collapsed="false">
      <c r="A645" s="50" t="s">
        <v>998</v>
      </c>
      <c r="B645" s="50" t="s">
        <v>120</v>
      </c>
      <c r="C645" s="50" t="s">
        <v>285</v>
      </c>
      <c r="D645" s="50" t="n">
        <v>663647</v>
      </c>
      <c r="E645" s="50" t="n">
        <v>4</v>
      </c>
      <c r="F645" s="50" t="s">
        <v>53</v>
      </c>
      <c r="G645" s="50" t="n">
        <v>284</v>
      </c>
      <c r="H645" s="50" t="n">
        <v>118</v>
      </c>
      <c r="I645" s="50" t="n">
        <v>23</v>
      </c>
      <c r="J645" s="50" t="n">
        <v>135</v>
      </c>
      <c r="K645" s="50" t="n">
        <v>76</v>
      </c>
      <c r="L645" s="50" t="n">
        <v>4</v>
      </c>
      <c r="M645" s="50" t="n">
        <v>149</v>
      </c>
      <c r="N645" s="50" t="n">
        <v>42</v>
      </c>
      <c r="O645" s="50" t="n">
        <v>-6.293</v>
      </c>
      <c r="P645" s="50" t="n">
        <v>83</v>
      </c>
      <c r="Q645" s="50" t="n">
        <v>77</v>
      </c>
      <c r="R645" s="50" t="n">
        <v>10</v>
      </c>
      <c r="S645" s="50" t="n">
        <v>1</v>
      </c>
      <c r="T645" s="50" t="n">
        <v>1</v>
      </c>
      <c r="U645" s="50" t="n">
        <v>1</v>
      </c>
      <c r="V645" s="50" t="n">
        <v>6</v>
      </c>
      <c r="W645" s="50" t="n">
        <v>0</v>
      </c>
      <c r="X645" s="50" t="n">
        <v>0</v>
      </c>
      <c r="Y645" s="50" t="n">
        <v>11</v>
      </c>
      <c r="Z645" s="50" t="n">
        <v>15.35</v>
      </c>
      <c r="AA645" s="50" t="n">
        <v>79</v>
      </c>
      <c r="AB645" s="50" t="n">
        <v>25.288</v>
      </c>
      <c r="AC645" s="50" t="n">
        <v>66</v>
      </c>
      <c r="AD645" s="50" t="n">
        <v>8</v>
      </c>
      <c r="AE645" s="50" t="n">
        <v>26</v>
      </c>
      <c r="AF645" s="50" t="n">
        <v>62</v>
      </c>
      <c r="AG645" s="50" t="n">
        <v>5662.6</v>
      </c>
      <c r="AH645" s="50" t="n">
        <v>26</v>
      </c>
      <c r="AI645" s="50" t="n">
        <v>101</v>
      </c>
      <c r="AJ645" s="50" t="n">
        <v>7120</v>
      </c>
      <c r="AK645" s="50" t="n">
        <v>5</v>
      </c>
    </row>
    <row r="646" customFormat="false" ht="15" hidden="false" customHeight="false" outlineLevel="0" collapsed="false">
      <c r="A646" s="50" t="s">
        <v>998</v>
      </c>
      <c r="B646" s="50" t="s">
        <v>120</v>
      </c>
      <c r="C646" s="50" t="s">
        <v>285</v>
      </c>
      <c r="D646" s="50" t="n">
        <v>663647</v>
      </c>
      <c r="E646" s="50" t="n">
        <v>5</v>
      </c>
      <c r="F646" s="50" t="s">
        <v>54</v>
      </c>
      <c r="G646" s="50" t="n">
        <v>136</v>
      </c>
      <c r="H646" s="50" t="n">
        <v>64</v>
      </c>
      <c r="I646" s="50" t="n">
        <v>10</v>
      </c>
      <c r="J646" s="50" t="n">
        <v>70</v>
      </c>
      <c r="K646" s="50" t="n">
        <v>43</v>
      </c>
      <c r="L646" s="50" t="n">
        <v>4</v>
      </c>
      <c r="M646" s="50" t="n">
        <v>66</v>
      </c>
      <c r="N646" s="50" t="n">
        <v>21</v>
      </c>
      <c r="O646" s="50" t="n">
        <v>-4.175</v>
      </c>
      <c r="P646" s="50" t="n">
        <v>45</v>
      </c>
      <c r="Q646" s="50" t="n">
        <v>43</v>
      </c>
      <c r="R646" s="50" t="n">
        <v>7</v>
      </c>
      <c r="S646" s="50" t="n">
        <v>1</v>
      </c>
      <c r="T646" s="50" t="n">
        <v>0</v>
      </c>
      <c r="U646" s="50" t="n">
        <v>1</v>
      </c>
      <c r="V646" s="50" t="n">
        <v>2</v>
      </c>
      <c r="W646" s="50" t="n">
        <v>0</v>
      </c>
      <c r="X646" s="50" t="n">
        <v>0</v>
      </c>
      <c r="Y646" s="50" t="n">
        <v>9</v>
      </c>
      <c r="Z646" s="50" t="n">
        <v>9.15</v>
      </c>
      <c r="AA646" s="50" t="n">
        <v>44</v>
      </c>
      <c r="AB646" s="50" t="n">
        <v>13.074</v>
      </c>
      <c r="AC646" s="50" t="n">
        <v>34</v>
      </c>
      <c r="AD646" s="50" t="n">
        <v>1</v>
      </c>
      <c r="AE646" s="50" t="n">
        <v>13</v>
      </c>
      <c r="AF646" s="50" t="n">
        <v>33</v>
      </c>
      <c r="AG646" s="50" t="n">
        <v>2937.9</v>
      </c>
      <c r="AH646" s="50" t="n">
        <v>14</v>
      </c>
      <c r="AI646" s="50" t="n">
        <v>55</v>
      </c>
      <c r="AJ646" s="50" t="n">
        <v>3901.1</v>
      </c>
      <c r="AK646" s="50" t="n">
        <v>4</v>
      </c>
    </row>
    <row r="647" customFormat="false" ht="15" hidden="false" customHeight="false" outlineLevel="0" collapsed="false">
      <c r="A647" s="50" t="s">
        <v>998</v>
      </c>
      <c r="B647" s="50" t="s">
        <v>120</v>
      </c>
      <c r="C647" s="50" t="s">
        <v>285</v>
      </c>
      <c r="D647" s="50" t="n">
        <v>663647</v>
      </c>
      <c r="E647" s="50" t="n">
        <v>7</v>
      </c>
      <c r="F647" s="50" t="s">
        <v>56</v>
      </c>
      <c r="G647" s="50" t="n">
        <v>115</v>
      </c>
      <c r="H647" s="50" t="n">
        <v>52</v>
      </c>
      <c r="I647" s="50" t="n">
        <v>17</v>
      </c>
      <c r="J647" s="50" t="n">
        <v>52</v>
      </c>
      <c r="K647" s="50" t="n">
        <v>33</v>
      </c>
      <c r="L647" s="50" t="n">
        <v>5</v>
      </c>
      <c r="M647" s="50" t="n">
        <v>63</v>
      </c>
      <c r="N647" s="50" t="n">
        <v>19</v>
      </c>
      <c r="O647" s="50" t="n">
        <v>-2.894</v>
      </c>
      <c r="P647" s="50" t="n">
        <v>31</v>
      </c>
      <c r="Q647" s="50" t="n">
        <v>29</v>
      </c>
      <c r="R647" s="50" t="n">
        <v>4</v>
      </c>
      <c r="S647" s="50" t="n">
        <v>0</v>
      </c>
      <c r="T647" s="50" t="n">
        <v>0</v>
      </c>
      <c r="U647" s="50" t="n">
        <v>1</v>
      </c>
      <c r="V647" s="50" t="n">
        <v>1</v>
      </c>
      <c r="W647" s="50" t="n">
        <v>1</v>
      </c>
      <c r="X647" s="50" t="n">
        <v>0</v>
      </c>
      <c r="Y647" s="50" t="n">
        <v>10</v>
      </c>
      <c r="Z647" s="50" t="n">
        <v>6.1</v>
      </c>
      <c r="AA647" s="50" t="n">
        <v>31</v>
      </c>
      <c r="AB647" s="50" t="n">
        <v>7.583</v>
      </c>
      <c r="AC647" s="50" t="n">
        <v>19</v>
      </c>
      <c r="AD647" s="50" t="n">
        <v>0</v>
      </c>
      <c r="AE647" s="50" t="n">
        <v>8</v>
      </c>
      <c r="AF647" s="50" t="n">
        <v>19</v>
      </c>
      <c r="AG647" s="50" t="n">
        <v>1761.5</v>
      </c>
      <c r="AH647" s="50" t="n">
        <v>5</v>
      </c>
      <c r="AI647" s="50" t="n">
        <v>49</v>
      </c>
      <c r="AJ647" s="50" t="n">
        <v>3500.9</v>
      </c>
      <c r="AK647" s="50" t="n">
        <v>4</v>
      </c>
    </row>
    <row r="648" customFormat="false" ht="15" hidden="false" customHeight="false" outlineLevel="0" collapsed="false">
      <c r="A648" s="50" t="s">
        <v>998</v>
      </c>
      <c r="B648" s="50" t="s">
        <v>120</v>
      </c>
      <c r="C648" s="50" t="s">
        <v>285</v>
      </c>
      <c r="D648" s="50" t="n">
        <v>663647</v>
      </c>
      <c r="E648" s="50" t="n">
        <v>8</v>
      </c>
      <c r="F648" s="50" t="s">
        <v>57</v>
      </c>
      <c r="G648" s="50" t="n">
        <v>216</v>
      </c>
      <c r="H648" s="50" t="n">
        <v>101</v>
      </c>
      <c r="I648" s="50" t="n">
        <v>22</v>
      </c>
      <c r="J648" s="50" t="n">
        <v>105</v>
      </c>
      <c r="K648" s="50" t="n">
        <v>66</v>
      </c>
      <c r="L648" s="50" t="n">
        <v>7</v>
      </c>
      <c r="M648" s="50" t="n">
        <v>110</v>
      </c>
      <c r="N648" s="50" t="n">
        <v>35</v>
      </c>
      <c r="O648" s="50" t="n">
        <v>-1.864</v>
      </c>
      <c r="P648" s="50" t="n">
        <v>52</v>
      </c>
      <c r="Q648" s="50" t="n">
        <v>47</v>
      </c>
      <c r="R648" s="50" t="n">
        <v>9</v>
      </c>
      <c r="S648" s="50" t="n">
        <v>0</v>
      </c>
      <c r="T648" s="50" t="n">
        <v>0</v>
      </c>
      <c r="U648" s="50" t="n">
        <v>2</v>
      </c>
      <c r="V648" s="50" t="n">
        <v>4</v>
      </c>
      <c r="W648" s="50" t="n">
        <v>1</v>
      </c>
      <c r="X648" s="50" t="n">
        <v>0</v>
      </c>
      <c r="Y648" s="50" t="n">
        <v>10</v>
      </c>
      <c r="Z648" s="50" t="n">
        <v>13.8</v>
      </c>
      <c r="AA648" s="50" t="n">
        <v>52</v>
      </c>
      <c r="AB648" s="50" t="n">
        <v>17.759</v>
      </c>
      <c r="AC648" s="50" t="n">
        <v>37</v>
      </c>
      <c r="AD648" s="50" t="n">
        <v>3</v>
      </c>
      <c r="AE648" s="50" t="n">
        <v>17</v>
      </c>
      <c r="AF648" s="50" t="n">
        <v>37</v>
      </c>
      <c r="AG648" s="50" t="n">
        <v>3350.9</v>
      </c>
      <c r="AH648" s="50" t="n">
        <v>14</v>
      </c>
      <c r="AI648" s="50" t="n">
        <v>90</v>
      </c>
      <c r="AJ648" s="50" t="n">
        <v>6399.6</v>
      </c>
      <c r="AK648" s="50" t="n">
        <v>6</v>
      </c>
    </row>
    <row r="649" customFormat="false" ht="15" hidden="false" customHeight="false" outlineLevel="0" collapsed="false">
      <c r="A649" s="50" t="s">
        <v>998</v>
      </c>
      <c r="B649" s="50" t="s">
        <v>120</v>
      </c>
      <c r="C649" s="50" t="s">
        <v>285</v>
      </c>
      <c r="D649" s="50" t="n">
        <v>663647</v>
      </c>
      <c r="E649" s="50" t="n">
        <v>9</v>
      </c>
      <c r="F649" s="50" t="s">
        <v>58</v>
      </c>
      <c r="G649" s="50" t="n">
        <v>121</v>
      </c>
      <c r="H649" s="50" t="n">
        <v>67</v>
      </c>
      <c r="I649" s="50" t="n">
        <v>15</v>
      </c>
      <c r="J649" s="50" t="n">
        <v>62</v>
      </c>
      <c r="K649" s="50" t="n">
        <v>46</v>
      </c>
      <c r="L649" s="50" t="n">
        <v>5</v>
      </c>
      <c r="M649" s="50" t="n">
        <v>59</v>
      </c>
      <c r="N649" s="50" t="n">
        <v>21</v>
      </c>
      <c r="O649" s="50" t="n">
        <v>-6.472</v>
      </c>
      <c r="P649" s="50" t="n">
        <v>31</v>
      </c>
      <c r="Q649" s="50" t="n">
        <v>31</v>
      </c>
      <c r="R649" s="50" t="n">
        <v>2</v>
      </c>
      <c r="S649" s="50" t="n">
        <v>0</v>
      </c>
      <c r="T649" s="50" t="n">
        <v>0</v>
      </c>
      <c r="U649" s="50" t="n">
        <v>0</v>
      </c>
      <c r="V649" s="50" t="n">
        <v>0</v>
      </c>
      <c r="W649" s="50" t="n">
        <v>0</v>
      </c>
      <c r="X649" s="50" t="n">
        <v>0</v>
      </c>
      <c r="Y649" s="50" t="n">
        <v>8</v>
      </c>
      <c r="Z649" s="50" t="n">
        <v>1.8</v>
      </c>
      <c r="AA649" s="50" t="n">
        <v>31</v>
      </c>
      <c r="AB649" s="50" t="n">
        <v>4.33</v>
      </c>
      <c r="AC649" s="50" t="n">
        <v>23</v>
      </c>
      <c r="AD649" s="50" t="n">
        <v>0</v>
      </c>
      <c r="AE649" s="50" t="n">
        <v>5</v>
      </c>
      <c r="AF649" s="50" t="n">
        <v>23</v>
      </c>
      <c r="AG649" s="50" t="n">
        <v>2017.2</v>
      </c>
      <c r="AH649" s="50" t="n">
        <v>7</v>
      </c>
      <c r="AI649" s="50" t="n">
        <v>62</v>
      </c>
      <c r="AJ649" s="50" t="n">
        <v>4363.8</v>
      </c>
      <c r="AK649" s="50" t="n">
        <v>1</v>
      </c>
    </row>
    <row r="650" customFormat="false" ht="15" hidden="false" customHeight="false" outlineLevel="0" collapsed="false">
      <c r="A650" s="50" t="s">
        <v>999</v>
      </c>
      <c r="B650" s="50" t="s">
        <v>120</v>
      </c>
      <c r="C650" s="50" t="s">
        <v>286</v>
      </c>
      <c r="D650" s="50" t="n">
        <v>682622</v>
      </c>
      <c r="E650" s="50" t="n">
        <v>4</v>
      </c>
      <c r="F650" s="50" t="s">
        <v>53</v>
      </c>
      <c r="G650" s="50" t="n">
        <v>125</v>
      </c>
      <c r="H650" s="50" t="n">
        <v>69</v>
      </c>
      <c r="I650" s="50" t="n">
        <v>17</v>
      </c>
      <c r="J650" s="50" t="n">
        <v>47</v>
      </c>
      <c r="K650" s="50" t="n">
        <v>32</v>
      </c>
      <c r="L650" s="50" t="n">
        <v>3</v>
      </c>
      <c r="M650" s="50" t="n">
        <v>78</v>
      </c>
      <c r="N650" s="50" t="n">
        <v>37</v>
      </c>
      <c r="O650" s="50" t="n">
        <v>-3.235</v>
      </c>
      <c r="P650" s="50" t="n">
        <v>31</v>
      </c>
      <c r="Q650" s="50" t="n">
        <v>29</v>
      </c>
      <c r="R650" s="50" t="n">
        <v>4</v>
      </c>
      <c r="S650" s="50" t="n">
        <v>0</v>
      </c>
      <c r="T650" s="50" t="n">
        <v>0</v>
      </c>
      <c r="U650" s="50" t="n">
        <v>0</v>
      </c>
      <c r="V650" s="50" t="n">
        <v>2</v>
      </c>
      <c r="W650" s="50" t="n">
        <v>0</v>
      </c>
      <c r="X650" s="50" t="n">
        <v>0</v>
      </c>
      <c r="Y650" s="50" t="n">
        <v>10</v>
      </c>
      <c r="Z650" s="50" t="n">
        <v>5</v>
      </c>
      <c r="AA650" s="50" t="n">
        <v>31</v>
      </c>
      <c r="AB650" s="50" t="n">
        <v>4.961</v>
      </c>
      <c r="AC650" s="50" t="n">
        <v>19</v>
      </c>
      <c r="AD650" s="50" t="n">
        <v>0</v>
      </c>
      <c r="AE650" s="50" t="n">
        <v>6</v>
      </c>
      <c r="AF650" s="50" t="n">
        <v>19</v>
      </c>
      <c r="AG650" s="50" t="n">
        <v>1613</v>
      </c>
      <c r="AH650" s="50" t="n">
        <v>1</v>
      </c>
      <c r="AI650" s="50" t="n">
        <v>61</v>
      </c>
      <c r="AJ650" s="50" t="n">
        <v>4360.2</v>
      </c>
      <c r="AK650" s="50" t="n">
        <v>11</v>
      </c>
    </row>
    <row r="651" customFormat="false" ht="15" hidden="false" customHeight="false" outlineLevel="0" collapsed="false">
      <c r="A651" s="50" t="s">
        <v>999</v>
      </c>
      <c r="B651" s="50" t="s">
        <v>120</v>
      </c>
      <c r="C651" s="50" t="s">
        <v>286</v>
      </c>
      <c r="D651" s="50" t="n">
        <v>682622</v>
      </c>
      <c r="E651" s="50" t="n">
        <v>6</v>
      </c>
      <c r="F651" s="50" t="s">
        <v>55</v>
      </c>
      <c r="G651" s="50" t="n">
        <v>292</v>
      </c>
      <c r="H651" s="50" t="n">
        <v>131</v>
      </c>
      <c r="I651" s="50" t="n">
        <v>30</v>
      </c>
      <c r="J651" s="50" t="n">
        <v>134</v>
      </c>
      <c r="K651" s="50" t="n">
        <v>84</v>
      </c>
      <c r="L651" s="50" t="n">
        <v>8</v>
      </c>
      <c r="M651" s="50" t="n">
        <v>158</v>
      </c>
      <c r="N651" s="50" t="n">
        <v>47</v>
      </c>
      <c r="O651" s="50" t="n">
        <v>0.029</v>
      </c>
      <c r="P651" s="50" t="n">
        <v>73</v>
      </c>
      <c r="Q651" s="50" t="n">
        <v>67</v>
      </c>
      <c r="R651" s="50" t="n">
        <v>15</v>
      </c>
      <c r="S651" s="50" t="n">
        <v>4</v>
      </c>
      <c r="T651" s="50" t="n">
        <v>0</v>
      </c>
      <c r="U651" s="50" t="n">
        <v>4</v>
      </c>
      <c r="V651" s="50" t="n">
        <v>6</v>
      </c>
      <c r="W651" s="50" t="n">
        <v>0</v>
      </c>
      <c r="X651" s="50" t="n">
        <v>0</v>
      </c>
      <c r="Y651" s="50" t="n">
        <v>17</v>
      </c>
      <c r="Z651" s="50" t="n">
        <v>22.25</v>
      </c>
      <c r="AA651" s="50" t="n">
        <v>72</v>
      </c>
      <c r="AB651" s="50" t="n">
        <v>24.532</v>
      </c>
      <c r="AC651" s="50" t="n">
        <v>50</v>
      </c>
      <c r="AD651" s="50" t="n">
        <v>5</v>
      </c>
      <c r="AE651" s="50" t="n">
        <v>16</v>
      </c>
      <c r="AF651" s="50" t="n">
        <v>49</v>
      </c>
      <c r="AG651" s="50" t="n">
        <v>4415.7</v>
      </c>
      <c r="AH651" s="50" t="n">
        <v>12</v>
      </c>
      <c r="AI651" s="50" t="n">
        <v>114</v>
      </c>
      <c r="AJ651" s="50" t="n">
        <v>8341.2</v>
      </c>
      <c r="AK651" s="50" t="n">
        <v>37</v>
      </c>
    </row>
    <row r="652" customFormat="false" ht="15" hidden="false" customHeight="false" outlineLevel="0" collapsed="false">
      <c r="A652" s="50" t="s">
        <v>999</v>
      </c>
      <c r="B652" s="50" t="s">
        <v>120</v>
      </c>
      <c r="C652" s="50" t="s">
        <v>286</v>
      </c>
      <c r="D652" s="50" t="n">
        <v>682622</v>
      </c>
      <c r="E652" s="50" t="n">
        <v>7</v>
      </c>
      <c r="F652" s="50" t="s">
        <v>56</v>
      </c>
      <c r="G652" s="50" t="n">
        <v>225</v>
      </c>
      <c r="H652" s="50" t="n">
        <v>128</v>
      </c>
      <c r="I652" s="50" t="n">
        <v>32</v>
      </c>
      <c r="J652" s="50" t="n">
        <v>106</v>
      </c>
      <c r="K652" s="50" t="n">
        <v>71</v>
      </c>
      <c r="L652" s="50" t="n">
        <v>9</v>
      </c>
      <c r="M652" s="50" t="n">
        <v>119</v>
      </c>
      <c r="N652" s="50" t="n">
        <v>57</v>
      </c>
      <c r="O652" s="50" t="n">
        <v>-5.99</v>
      </c>
      <c r="P652" s="50" t="n">
        <v>65</v>
      </c>
      <c r="Q652" s="50" t="n">
        <v>64</v>
      </c>
      <c r="R652" s="50" t="n">
        <v>13</v>
      </c>
      <c r="S652" s="50" t="n">
        <v>3</v>
      </c>
      <c r="T652" s="50" t="n">
        <v>0</v>
      </c>
      <c r="U652" s="50" t="n">
        <v>2</v>
      </c>
      <c r="V652" s="50" t="n">
        <v>1</v>
      </c>
      <c r="W652" s="50" t="n">
        <v>0</v>
      </c>
      <c r="X652" s="50" t="n">
        <v>0</v>
      </c>
      <c r="Y652" s="50" t="n">
        <v>15</v>
      </c>
      <c r="Z652" s="50" t="n">
        <v>14.75</v>
      </c>
      <c r="AA652" s="50" t="n">
        <v>63</v>
      </c>
      <c r="AB652" s="50" t="n">
        <v>13.467</v>
      </c>
      <c r="AC652" s="50" t="n">
        <v>49</v>
      </c>
      <c r="AD652" s="50" t="n">
        <v>2</v>
      </c>
      <c r="AE652" s="50" t="n">
        <v>16</v>
      </c>
      <c r="AF652" s="50" t="n">
        <v>47</v>
      </c>
      <c r="AG652" s="50" t="n">
        <v>4138.6</v>
      </c>
      <c r="AH652" s="50" t="n">
        <v>12</v>
      </c>
      <c r="AI652" s="50" t="n">
        <v>113</v>
      </c>
      <c r="AJ652" s="50" t="n">
        <v>8177.7</v>
      </c>
      <c r="AK652" s="50" t="n">
        <v>36</v>
      </c>
    </row>
    <row r="653" customFormat="false" ht="15" hidden="false" customHeight="false" outlineLevel="0" collapsed="false">
      <c r="A653" s="50" t="s">
        <v>999</v>
      </c>
      <c r="B653" s="50" t="s">
        <v>120</v>
      </c>
      <c r="C653" s="50" t="s">
        <v>286</v>
      </c>
      <c r="D653" s="50" t="n">
        <v>682622</v>
      </c>
      <c r="E653" s="50" t="n">
        <v>8</v>
      </c>
      <c r="F653" s="50" t="s">
        <v>57</v>
      </c>
      <c r="G653" s="50" t="n">
        <v>119</v>
      </c>
      <c r="H653" s="50" t="n">
        <v>68</v>
      </c>
      <c r="I653" s="50" t="n">
        <v>23</v>
      </c>
      <c r="J653" s="50" t="n">
        <v>52</v>
      </c>
      <c r="K653" s="50" t="n">
        <v>35</v>
      </c>
      <c r="L653" s="50" t="n">
        <v>5</v>
      </c>
      <c r="M653" s="50" t="n">
        <v>67</v>
      </c>
      <c r="N653" s="50" t="n">
        <v>33</v>
      </c>
      <c r="O653" s="50" t="n">
        <v>-4.862</v>
      </c>
      <c r="P653" s="50" t="n">
        <v>32</v>
      </c>
      <c r="Q653" s="50" t="n">
        <v>30</v>
      </c>
      <c r="R653" s="50" t="n">
        <v>4</v>
      </c>
      <c r="S653" s="50" t="n">
        <v>0</v>
      </c>
      <c r="T653" s="50" t="n">
        <v>0</v>
      </c>
      <c r="U653" s="50" t="n">
        <v>0</v>
      </c>
      <c r="V653" s="50" t="n">
        <v>1</v>
      </c>
      <c r="W653" s="50" t="n">
        <v>0</v>
      </c>
      <c r="X653" s="50" t="n">
        <v>1</v>
      </c>
      <c r="Y653" s="50" t="n">
        <v>10</v>
      </c>
      <c r="Z653" s="50" t="n">
        <v>4.3</v>
      </c>
      <c r="AA653" s="50" t="n">
        <v>32</v>
      </c>
      <c r="AB653" s="50" t="n">
        <v>3.938</v>
      </c>
      <c r="AC653" s="50" t="n">
        <v>21</v>
      </c>
      <c r="AD653" s="50" t="n">
        <v>0</v>
      </c>
      <c r="AE653" s="50" t="n">
        <v>4</v>
      </c>
      <c r="AF653" s="50" t="n">
        <v>21</v>
      </c>
      <c r="AG653" s="50" t="n">
        <v>1793.2</v>
      </c>
      <c r="AH653" s="50" t="n">
        <v>3</v>
      </c>
      <c r="AI653" s="50" t="n">
        <v>64</v>
      </c>
      <c r="AJ653" s="50" t="n">
        <v>4556.2</v>
      </c>
      <c r="AK653" s="50" t="n">
        <v>15</v>
      </c>
    </row>
    <row r="654" customFormat="false" ht="15" hidden="false" customHeight="false" outlineLevel="0" collapsed="false">
      <c r="A654" s="50" t="s">
        <v>1000</v>
      </c>
      <c r="B654" s="50" t="s">
        <v>120</v>
      </c>
      <c r="C654" s="50" t="s">
        <v>287</v>
      </c>
      <c r="D654" s="50" t="n">
        <v>695490</v>
      </c>
      <c r="E654" s="50" t="n">
        <v>6</v>
      </c>
      <c r="F654" s="50" t="s">
        <v>55</v>
      </c>
      <c r="G654" s="50" t="n">
        <v>264</v>
      </c>
      <c r="H654" s="50" t="n">
        <v>162</v>
      </c>
      <c r="I654" s="50" t="n">
        <v>30</v>
      </c>
      <c r="J654" s="50" t="n">
        <v>129</v>
      </c>
      <c r="K654" s="50" t="n">
        <v>107</v>
      </c>
      <c r="L654" s="50" t="n">
        <v>8</v>
      </c>
      <c r="M654" s="50" t="n">
        <v>135</v>
      </c>
      <c r="N654" s="50" t="n">
        <v>55</v>
      </c>
      <c r="O654" s="50" t="n">
        <v>-1.043</v>
      </c>
      <c r="P654" s="50" t="n">
        <v>76</v>
      </c>
      <c r="Q654" s="50" t="n">
        <v>68</v>
      </c>
      <c r="R654" s="50" t="n">
        <v>18</v>
      </c>
      <c r="S654" s="50" t="n">
        <v>3</v>
      </c>
      <c r="T654" s="50" t="n">
        <v>0</v>
      </c>
      <c r="U654" s="50" t="n">
        <v>0</v>
      </c>
      <c r="V654" s="50" t="n">
        <v>3</v>
      </c>
      <c r="W654" s="50" t="n">
        <v>3</v>
      </c>
      <c r="X654" s="50" t="n">
        <v>1</v>
      </c>
      <c r="Y654" s="50" t="n">
        <v>16</v>
      </c>
      <c r="Z654" s="50" t="n">
        <v>21.45</v>
      </c>
      <c r="AA654" s="50" t="n">
        <v>73</v>
      </c>
      <c r="AB654" s="50" t="n">
        <v>23.288</v>
      </c>
      <c r="AC654" s="50" t="n">
        <v>54</v>
      </c>
      <c r="AD654" s="50" t="n">
        <v>0</v>
      </c>
      <c r="AE654" s="50" t="n">
        <v>11</v>
      </c>
      <c r="AF654" s="50" t="n">
        <v>52</v>
      </c>
      <c r="AG654" s="50" t="n">
        <v>4333.4</v>
      </c>
      <c r="AH654" s="50" t="n">
        <v>26</v>
      </c>
      <c r="AI654" s="50" t="n">
        <v>133</v>
      </c>
      <c r="AJ654" s="50" t="n">
        <v>9221</v>
      </c>
      <c r="AK654" s="50" t="n">
        <v>10</v>
      </c>
    </row>
    <row r="655" customFormat="false" ht="15" hidden="false" customHeight="false" outlineLevel="0" collapsed="false">
      <c r="A655" s="50" t="s">
        <v>1000</v>
      </c>
      <c r="B655" s="50" t="s">
        <v>120</v>
      </c>
      <c r="C655" s="50" t="s">
        <v>287</v>
      </c>
      <c r="D655" s="50" t="n">
        <v>695490</v>
      </c>
      <c r="E655" s="50" t="n">
        <v>7</v>
      </c>
      <c r="F655" s="50" t="s">
        <v>56</v>
      </c>
      <c r="G655" s="50" t="n">
        <v>238</v>
      </c>
      <c r="H655" s="50" t="n">
        <v>133</v>
      </c>
      <c r="I655" s="50" t="n">
        <v>36</v>
      </c>
      <c r="J655" s="50" t="n">
        <v>117</v>
      </c>
      <c r="K655" s="50" t="n">
        <v>87</v>
      </c>
      <c r="L655" s="50" t="n">
        <v>19</v>
      </c>
      <c r="M655" s="50" t="n">
        <v>121</v>
      </c>
      <c r="N655" s="50" t="n">
        <v>46</v>
      </c>
      <c r="O655" s="50" t="n">
        <v>-5.807</v>
      </c>
      <c r="P655" s="50" t="n">
        <v>66</v>
      </c>
      <c r="Q655" s="50" t="n">
        <v>63</v>
      </c>
      <c r="R655" s="50" t="n">
        <v>14</v>
      </c>
      <c r="S655" s="50" t="n">
        <v>0</v>
      </c>
      <c r="T655" s="50" t="n">
        <v>1</v>
      </c>
      <c r="U655" s="50" t="n">
        <v>0</v>
      </c>
      <c r="V655" s="50" t="n">
        <v>2</v>
      </c>
      <c r="W655" s="50" t="n">
        <v>0</v>
      </c>
      <c r="X655" s="50" t="n">
        <v>0</v>
      </c>
      <c r="Y655" s="50" t="n">
        <v>15</v>
      </c>
      <c r="Z655" s="50" t="n">
        <v>14.7</v>
      </c>
      <c r="AA655" s="50" t="n">
        <v>64</v>
      </c>
      <c r="AB655" s="50" t="n">
        <v>18.83</v>
      </c>
      <c r="AC655" s="50" t="n">
        <v>49</v>
      </c>
      <c r="AD655" s="50" t="n">
        <v>2</v>
      </c>
      <c r="AE655" s="50" t="n">
        <v>16</v>
      </c>
      <c r="AF655" s="50" t="n">
        <v>48</v>
      </c>
      <c r="AG655" s="50" t="n">
        <v>4206.7</v>
      </c>
      <c r="AH655" s="50" t="n">
        <v>19</v>
      </c>
      <c r="AI655" s="50" t="n">
        <v>117</v>
      </c>
      <c r="AJ655" s="50" t="n">
        <v>8085.3</v>
      </c>
      <c r="AK655" s="50" t="n">
        <v>3</v>
      </c>
    </row>
    <row r="656" customFormat="false" ht="15" hidden="false" customHeight="false" outlineLevel="0" collapsed="false">
      <c r="A656" s="50" t="s">
        <v>1000</v>
      </c>
      <c r="B656" s="50" t="s">
        <v>120</v>
      </c>
      <c r="C656" s="50" t="s">
        <v>287</v>
      </c>
      <c r="D656" s="50" t="n">
        <v>695490</v>
      </c>
      <c r="E656" s="50" t="n">
        <v>8</v>
      </c>
      <c r="F656" s="50" t="s">
        <v>57</v>
      </c>
      <c r="G656" s="50" t="n">
        <v>28</v>
      </c>
      <c r="H656" s="50" t="n">
        <v>18</v>
      </c>
      <c r="I656" s="50" t="n">
        <v>12</v>
      </c>
      <c r="J656" s="50" t="n">
        <v>12</v>
      </c>
      <c r="K656" s="50" t="n">
        <v>7</v>
      </c>
      <c r="L656" s="50" t="n">
        <v>1</v>
      </c>
      <c r="M656" s="50" t="n">
        <v>16</v>
      </c>
      <c r="N656" s="50" t="n">
        <v>11</v>
      </c>
      <c r="O656" s="50" t="n">
        <v>-2.494</v>
      </c>
      <c r="P656" s="50" t="n">
        <v>9</v>
      </c>
      <c r="Q656" s="50" t="n">
        <v>9</v>
      </c>
      <c r="R656" s="50" t="n">
        <v>0</v>
      </c>
      <c r="S656" s="50" t="n">
        <v>0</v>
      </c>
      <c r="T656" s="50" t="n">
        <v>0</v>
      </c>
      <c r="U656" s="50" t="n">
        <v>0</v>
      </c>
      <c r="V656" s="50" t="n">
        <v>0</v>
      </c>
      <c r="W656" s="50" t="n">
        <v>0</v>
      </c>
      <c r="X656" s="50" t="n">
        <v>0</v>
      </c>
      <c r="Y656" s="50" t="n">
        <v>6</v>
      </c>
      <c r="Z656" s="50" t="n">
        <v>0</v>
      </c>
      <c r="AA656" s="50" t="n">
        <v>9</v>
      </c>
      <c r="AB656" s="50" t="n">
        <v>1.022</v>
      </c>
      <c r="AC656" s="50" t="n">
        <v>3</v>
      </c>
      <c r="AD656" s="50" t="n">
        <v>1</v>
      </c>
      <c r="AE656" s="50" t="n">
        <v>1</v>
      </c>
      <c r="AF656" s="50" t="n">
        <v>3</v>
      </c>
      <c r="AG656" s="50" t="n">
        <v>269.8</v>
      </c>
      <c r="AH656" s="50" t="n">
        <v>2</v>
      </c>
      <c r="AI656" s="50" t="n">
        <v>16</v>
      </c>
      <c r="AJ656" s="50" t="n">
        <v>1101.2</v>
      </c>
      <c r="AK656" s="50" t="n">
        <v>0</v>
      </c>
    </row>
    <row r="657" customFormat="false" ht="15" hidden="false" customHeight="false" outlineLevel="0" collapsed="false">
      <c r="A657" s="50" t="s">
        <v>1000</v>
      </c>
      <c r="B657" s="50" t="s">
        <v>120</v>
      </c>
      <c r="C657" s="50" t="s">
        <v>287</v>
      </c>
      <c r="D657" s="50" t="n">
        <v>695490</v>
      </c>
      <c r="E657" s="50" t="n">
        <v>9</v>
      </c>
      <c r="F657" s="50" t="s">
        <v>58</v>
      </c>
      <c r="G657" s="50" t="n">
        <v>44</v>
      </c>
      <c r="H657" s="50" t="n">
        <v>19</v>
      </c>
      <c r="I657" s="50" t="n">
        <v>2</v>
      </c>
      <c r="J657" s="50" t="n">
        <v>19</v>
      </c>
      <c r="K657" s="50" t="n">
        <v>13</v>
      </c>
      <c r="L657" s="50" t="n">
        <v>1</v>
      </c>
      <c r="M657" s="50" t="n">
        <v>25</v>
      </c>
      <c r="N657" s="50" t="n">
        <v>6</v>
      </c>
      <c r="O657" s="50" t="n">
        <v>-0.95</v>
      </c>
      <c r="P657" s="50" t="n">
        <v>9</v>
      </c>
      <c r="Q657" s="50" t="n">
        <v>8</v>
      </c>
      <c r="R657" s="50" t="n">
        <v>1</v>
      </c>
      <c r="S657" s="50" t="n">
        <v>1</v>
      </c>
      <c r="T657" s="50" t="n">
        <v>0</v>
      </c>
      <c r="U657" s="50" t="n">
        <v>0</v>
      </c>
      <c r="V657" s="50" t="n">
        <v>1</v>
      </c>
      <c r="W657" s="50" t="n">
        <v>0</v>
      </c>
      <c r="X657" s="50" t="n">
        <v>0</v>
      </c>
      <c r="Y657" s="50" t="n">
        <v>1</v>
      </c>
      <c r="Z657" s="50" t="n">
        <v>1.95</v>
      </c>
      <c r="AA657" s="50" t="n">
        <v>9</v>
      </c>
      <c r="AB657" s="50" t="n">
        <v>1.932</v>
      </c>
      <c r="AC657" s="50" t="n">
        <v>7</v>
      </c>
      <c r="AD657" s="50" t="n">
        <v>0</v>
      </c>
      <c r="AE657" s="50" t="n">
        <v>3</v>
      </c>
      <c r="AF657" s="50" t="n">
        <v>7</v>
      </c>
      <c r="AG657" s="50" t="n">
        <v>654.7</v>
      </c>
      <c r="AH657" s="50" t="n">
        <v>1</v>
      </c>
      <c r="AI657" s="50" t="n">
        <v>14</v>
      </c>
      <c r="AJ657" s="50" t="n">
        <v>1000.2</v>
      </c>
      <c r="AK657" s="50" t="n">
        <v>3</v>
      </c>
    </row>
    <row r="658" customFormat="false" ht="15" hidden="false" customHeight="false" outlineLevel="0" collapsed="false">
      <c r="A658" s="50" t="s">
        <v>1001</v>
      </c>
      <c r="B658" s="50" t="s">
        <v>120</v>
      </c>
      <c r="C658" s="50" t="s">
        <v>288</v>
      </c>
      <c r="D658" s="50" t="n">
        <v>624431</v>
      </c>
      <c r="E658" s="50" t="n">
        <v>4</v>
      </c>
      <c r="F658" s="50" t="s">
        <v>53</v>
      </c>
      <c r="G658" s="50" t="n">
        <v>57</v>
      </c>
      <c r="H658" s="50" t="n">
        <v>28</v>
      </c>
      <c r="I658" s="50" t="n">
        <v>5</v>
      </c>
      <c r="J658" s="50" t="n">
        <v>30</v>
      </c>
      <c r="K658" s="50" t="n">
        <v>21</v>
      </c>
      <c r="L658" s="50" t="n">
        <v>2</v>
      </c>
      <c r="M658" s="50" t="n">
        <v>27</v>
      </c>
      <c r="N658" s="50" t="n">
        <v>7</v>
      </c>
      <c r="O658" s="50" t="n">
        <v>-2.362</v>
      </c>
      <c r="P658" s="50" t="n">
        <v>17</v>
      </c>
      <c r="Q658" s="50" t="n">
        <v>16</v>
      </c>
      <c r="R658" s="50" t="n">
        <v>2</v>
      </c>
      <c r="S658" s="50" t="n">
        <v>0</v>
      </c>
      <c r="T658" s="50" t="n">
        <v>0</v>
      </c>
      <c r="U658" s="50" t="n">
        <v>0</v>
      </c>
      <c r="V658" s="50" t="n">
        <v>1</v>
      </c>
      <c r="W658" s="50" t="n">
        <v>0</v>
      </c>
      <c r="X658" s="50" t="n">
        <v>0</v>
      </c>
      <c r="Y658" s="50" t="n">
        <v>4</v>
      </c>
      <c r="Z658" s="50" t="n">
        <v>2.5</v>
      </c>
      <c r="AA658" s="50" t="n">
        <v>17</v>
      </c>
      <c r="AB658" s="50" t="n">
        <v>3.76</v>
      </c>
      <c r="AC658" s="50" t="n">
        <v>12</v>
      </c>
      <c r="AD658" s="50" t="n">
        <v>0</v>
      </c>
      <c r="AE658" s="50" t="n">
        <v>2</v>
      </c>
      <c r="AF658" s="50" t="n">
        <v>12</v>
      </c>
      <c r="AG658" s="50" t="n">
        <v>944.1</v>
      </c>
      <c r="AH658" s="50" t="n">
        <v>5</v>
      </c>
      <c r="AI658" s="50" t="n">
        <v>25</v>
      </c>
      <c r="AJ658" s="50" t="n">
        <v>1711.5</v>
      </c>
      <c r="AK658" s="50" t="n">
        <v>0</v>
      </c>
    </row>
    <row r="659" customFormat="false" ht="15" hidden="false" customHeight="false" outlineLevel="0" collapsed="false">
      <c r="A659" s="50" t="s">
        <v>1001</v>
      </c>
      <c r="B659" s="50" t="s">
        <v>120</v>
      </c>
      <c r="C659" s="50" t="s">
        <v>288</v>
      </c>
      <c r="D659" s="50" t="n">
        <v>624431</v>
      </c>
      <c r="E659" s="50" t="n">
        <v>5</v>
      </c>
      <c r="F659" s="50" t="s">
        <v>54</v>
      </c>
      <c r="G659" s="50" t="n">
        <v>34</v>
      </c>
      <c r="H659" s="50" t="n">
        <v>23</v>
      </c>
      <c r="I659" s="50" t="n">
        <v>7</v>
      </c>
      <c r="J659" s="50" t="n">
        <v>21</v>
      </c>
      <c r="K659" s="50" t="n">
        <v>15</v>
      </c>
      <c r="L659" s="50" t="n">
        <v>3</v>
      </c>
      <c r="M659" s="50" t="n">
        <v>13</v>
      </c>
      <c r="N659" s="50" t="n">
        <v>8</v>
      </c>
      <c r="O659" s="50" t="n">
        <v>-0.865</v>
      </c>
      <c r="P659" s="50" t="n">
        <v>15</v>
      </c>
      <c r="Q659" s="50" t="n">
        <v>13</v>
      </c>
      <c r="R659" s="50" t="n">
        <v>2</v>
      </c>
      <c r="S659" s="50" t="n">
        <v>1</v>
      </c>
      <c r="T659" s="50" t="n">
        <v>0</v>
      </c>
      <c r="U659" s="50" t="n">
        <v>0</v>
      </c>
      <c r="V659" s="50" t="n">
        <v>0</v>
      </c>
      <c r="W659" s="50" t="n">
        <v>0</v>
      </c>
      <c r="X659" s="50" t="n">
        <v>0</v>
      </c>
      <c r="Y659" s="50" t="n">
        <v>1</v>
      </c>
      <c r="Z659" s="50" t="n">
        <v>2.15</v>
      </c>
      <c r="AA659" s="50" t="n">
        <v>13</v>
      </c>
      <c r="AB659" s="50" t="n">
        <v>2.437</v>
      </c>
      <c r="AC659" s="50" t="n">
        <v>14</v>
      </c>
      <c r="AD659" s="50" t="n">
        <v>0</v>
      </c>
      <c r="AE659" s="50" t="n">
        <v>5</v>
      </c>
      <c r="AF659" s="50" t="n">
        <v>14</v>
      </c>
      <c r="AG659" s="50" t="n">
        <v>1122</v>
      </c>
      <c r="AH659" s="50" t="n">
        <v>2</v>
      </c>
      <c r="AI659" s="50" t="n">
        <v>18</v>
      </c>
      <c r="AJ659" s="50" t="n">
        <v>1262.7</v>
      </c>
      <c r="AK659" s="50" t="n">
        <v>3</v>
      </c>
    </row>
    <row r="660" customFormat="false" ht="15" hidden="false" customHeight="false" outlineLevel="0" collapsed="false">
      <c r="A660" s="50" t="s">
        <v>1001</v>
      </c>
      <c r="B660" s="50" t="s">
        <v>120</v>
      </c>
      <c r="C660" s="50" t="s">
        <v>288</v>
      </c>
      <c r="D660" s="50" t="n">
        <v>624431</v>
      </c>
      <c r="E660" s="50" t="n">
        <v>6</v>
      </c>
      <c r="F660" s="50" t="s">
        <v>55</v>
      </c>
      <c r="G660" s="50" t="n">
        <v>73</v>
      </c>
      <c r="H660" s="50" t="n">
        <v>39</v>
      </c>
      <c r="I660" s="50" t="n">
        <v>9</v>
      </c>
      <c r="J660" s="50" t="n">
        <v>35</v>
      </c>
      <c r="K660" s="50" t="n">
        <v>19</v>
      </c>
      <c r="L660" s="50" t="n">
        <v>1</v>
      </c>
      <c r="M660" s="50" t="n">
        <v>38</v>
      </c>
      <c r="N660" s="50" t="n">
        <v>20</v>
      </c>
      <c r="O660" s="50" t="n">
        <v>-1.063</v>
      </c>
      <c r="P660" s="50" t="n">
        <v>23</v>
      </c>
      <c r="Q660" s="50" t="n">
        <v>23</v>
      </c>
      <c r="R660" s="50" t="n">
        <v>6</v>
      </c>
      <c r="S660" s="50" t="n">
        <v>1</v>
      </c>
      <c r="T660" s="50" t="n">
        <v>0</v>
      </c>
      <c r="U660" s="50" t="n">
        <v>0</v>
      </c>
      <c r="V660" s="50" t="n">
        <v>0</v>
      </c>
      <c r="W660" s="50" t="n">
        <v>0</v>
      </c>
      <c r="X660" s="50" t="n">
        <v>0</v>
      </c>
      <c r="Y660" s="50" t="n">
        <v>3</v>
      </c>
      <c r="Z660" s="50" t="n">
        <v>5.75</v>
      </c>
      <c r="AA660" s="50" t="n">
        <v>21</v>
      </c>
      <c r="AB660" s="50" t="n">
        <v>6.561</v>
      </c>
      <c r="AC660" s="50" t="n">
        <v>20</v>
      </c>
      <c r="AD660" s="50" t="n">
        <v>1</v>
      </c>
      <c r="AE660" s="50" t="n">
        <v>6</v>
      </c>
      <c r="AF660" s="50" t="n">
        <v>18</v>
      </c>
      <c r="AG660" s="50" t="n">
        <v>1556.5</v>
      </c>
      <c r="AH660" s="50" t="n">
        <v>6</v>
      </c>
      <c r="AI660" s="50" t="n">
        <v>36</v>
      </c>
      <c r="AJ660" s="50" t="n">
        <v>2472.1</v>
      </c>
      <c r="AK660" s="50" t="n">
        <v>1</v>
      </c>
    </row>
    <row r="661" customFormat="false" ht="15" hidden="false" customHeight="false" outlineLevel="0" collapsed="false">
      <c r="A661" s="50" t="s">
        <v>1001</v>
      </c>
      <c r="B661" s="50" t="s">
        <v>120</v>
      </c>
      <c r="C661" s="50" t="s">
        <v>288</v>
      </c>
      <c r="D661" s="50" t="n">
        <v>624431</v>
      </c>
      <c r="E661" s="50" t="n">
        <v>7</v>
      </c>
      <c r="F661" s="50" t="s">
        <v>56</v>
      </c>
      <c r="G661" s="50" t="n">
        <v>105</v>
      </c>
      <c r="H661" s="50" t="n">
        <v>47</v>
      </c>
      <c r="I661" s="50" t="n">
        <v>11</v>
      </c>
      <c r="J661" s="50" t="n">
        <v>53</v>
      </c>
      <c r="K661" s="50" t="n">
        <v>30</v>
      </c>
      <c r="L661" s="50" t="n">
        <v>5</v>
      </c>
      <c r="M661" s="50" t="n">
        <v>52</v>
      </c>
      <c r="N661" s="50" t="n">
        <v>17</v>
      </c>
      <c r="O661" s="50" t="n">
        <v>3.568</v>
      </c>
      <c r="P661" s="50" t="n">
        <v>29</v>
      </c>
      <c r="Q661" s="50" t="n">
        <v>29</v>
      </c>
      <c r="R661" s="50" t="n">
        <v>10</v>
      </c>
      <c r="S661" s="50" t="n">
        <v>1</v>
      </c>
      <c r="T661" s="50" t="n">
        <v>0</v>
      </c>
      <c r="U661" s="50" t="n">
        <v>3</v>
      </c>
      <c r="V661" s="50" t="n">
        <v>0</v>
      </c>
      <c r="W661" s="50" t="n">
        <v>0</v>
      </c>
      <c r="X661" s="50" t="n">
        <v>0</v>
      </c>
      <c r="Y661" s="50" t="n">
        <v>7</v>
      </c>
      <c r="Z661" s="50" t="n">
        <v>12.65</v>
      </c>
      <c r="AA661" s="50" t="n">
        <v>29</v>
      </c>
      <c r="AB661" s="50" t="n">
        <v>5.16</v>
      </c>
      <c r="AC661" s="50" t="n">
        <v>22</v>
      </c>
      <c r="AD661" s="50" t="n">
        <v>1</v>
      </c>
      <c r="AE661" s="50" t="n">
        <v>8</v>
      </c>
      <c r="AF661" s="50" t="n">
        <v>22</v>
      </c>
      <c r="AG661" s="50" t="n">
        <v>1974.5</v>
      </c>
      <c r="AH661" s="50" t="n">
        <v>3</v>
      </c>
      <c r="AI661" s="50" t="n">
        <v>40</v>
      </c>
      <c r="AJ661" s="50" t="n">
        <v>2731.3</v>
      </c>
      <c r="AK661" s="50" t="n">
        <v>0</v>
      </c>
    </row>
    <row r="662" customFormat="false" ht="15" hidden="false" customHeight="false" outlineLevel="0" collapsed="false">
      <c r="A662" s="50" t="s">
        <v>1001</v>
      </c>
      <c r="B662" s="50" t="s">
        <v>120</v>
      </c>
      <c r="C662" s="50" t="s">
        <v>288</v>
      </c>
      <c r="D662" s="50" t="n">
        <v>624431</v>
      </c>
      <c r="E662" s="50" t="n">
        <v>8</v>
      </c>
      <c r="F662" s="50" t="s">
        <v>57</v>
      </c>
      <c r="G662" s="50" t="n">
        <v>169</v>
      </c>
      <c r="H662" s="50" t="n">
        <v>80</v>
      </c>
      <c r="I662" s="50" t="n">
        <v>16</v>
      </c>
      <c r="J662" s="50" t="n">
        <v>88</v>
      </c>
      <c r="K662" s="50" t="n">
        <v>56</v>
      </c>
      <c r="L662" s="50" t="n">
        <v>6</v>
      </c>
      <c r="M662" s="50" t="n">
        <v>81</v>
      </c>
      <c r="N662" s="50" t="n">
        <v>24</v>
      </c>
      <c r="O662" s="50" t="n">
        <v>-3.143</v>
      </c>
      <c r="P662" s="50" t="n">
        <v>42</v>
      </c>
      <c r="Q662" s="50" t="n">
        <v>41</v>
      </c>
      <c r="R662" s="50" t="n">
        <v>8</v>
      </c>
      <c r="S662" s="50" t="n">
        <v>0</v>
      </c>
      <c r="T662" s="50" t="n">
        <v>0</v>
      </c>
      <c r="U662" s="50" t="n">
        <v>2</v>
      </c>
      <c r="V662" s="50" t="n">
        <v>0</v>
      </c>
      <c r="W662" s="50" t="n">
        <v>0</v>
      </c>
      <c r="X662" s="50" t="n">
        <v>1</v>
      </c>
      <c r="Y662" s="50" t="n">
        <v>8</v>
      </c>
      <c r="Z662" s="50" t="n">
        <v>9.4</v>
      </c>
      <c r="AA662" s="50" t="n">
        <v>42</v>
      </c>
      <c r="AB662" s="50" t="n">
        <v>8.834</v>
      </c>
      <c r="AC662" s="50" t="n">
        <v>34</v>
      </c>
      <c r="AD662" s="50" t="n">
        <v>1</v>
      </c>
      <c r="AE662" s="50" t="n">
        <v>10</v>
      </c>
      <c r="AF662" s="50" t="n">
        <v>34</v>
      </c>
      <c r="AG662" s="50" t="n">
        <v>2854.4</v>
      </c>
      <c r="AH662" s="50" t="n">
        <v>13</v>
      </c>
      <c r="AI662" s="50" t="n">
        <v>70</v>
      </c>
      <c r="AJ662" s="50" t="n">
        <v>4791.7</v>
      </c>
      <c r="AK662" s="50" t="n">
        <v>1</v>
      </c>
    </row>
    <row r="663" customFormat="false" ht="15" hidden="false" customHeight="false" outlineLevel="0" collapsed="false">
      <c r="A663" s="50" t="s">
        <v>1001</v>
      </c>
      <c r="B663" s="50" t="s">
        <v>120</v>
      </c>
      <c r="C663" s="50" t="s">
        <v>288</v>
      </c>
      <c r="D663" s="50" t="n">
        <v>624431</v>
      </c>
      <c r="E663" s="50" t="n">
        <v>9</v>
      </c>
      <c r="F663" s="50" t="s">
        <v>58</v>
      </c>
      <c r="G663" s="50" t="n">
        <v>106</v>
      </c>
      <c r="H663" s="50" t="n">
        <v>53</v>
      </c>
      <c r="I663" s="50" t="n">
        <v>10</v>
      </c>
      <c r="J663" s="50" t="n">
        <v>54</v>
      </c>
      <c r="K663" s="50" t="n">
        <v>30</v>
      </c>
      <c r="L663" s="50" t="n">
        <v>3</v>
      </c>
      <c r="M663" s="50" t="n">
        <v>52</v>
      </c>
      <c r="N663" s="50" t="n">
        <v>23</v>
      </c>
      <c r="O663" s="50" t="n">
        <v>-4.206</v>
      </c>
      <c r="P663" s="50" t="n">
        <v>30</v>
      </c>
      <c r="Q663" s="50" t="n">
        <v>30</v>
      </c>
      <c r="R663" s="50" t="n">
        <v>5</v>
      </c>
      <c r="S663" s="50" t="n">
        <v>0</v>
      </c>
      <c r="T663" s="50" t="n">
        <v>0</v>
      </c>
      <c r="U663" s="50" t="n">
        <v>0</v>
      </c>
      <c r="V663" s="50" t="n">
        <v>0</v>
      </c>
      <c r="W663" s="50" t="n">
        <v>0</v>
      </c>
      <c r="X663" s="50" t="n">
        <v>0</v>
      </c>
      <c r="Y663" s="50" t="n">
        <v>6</v>
      </c>
      <c r="Z663" s="50" t="n">
        <v>4.5</v>
      </c>
      <c r="AA663" s="50" t="n">
        <v>30</v>
      </c>
      <c r="AB663" s="50" t="n">
        <v>7.062</v>
      </c>
      <c r="AC663" s="50" t="n">
        <v>24</v>
      </c>
      <c r="AD663" s="50" t="n">
        <v>0</v>
      </c>
      <c r="AE663" s="50" t="n">
        <v>6</v>
      </c>
      <c r="AF663" s="50" t="n">
        <v>24</v>
      </c>
      <c r="AG663" s="50" t="n">
        <v>1983.9</v>
      </c>
      <c r="AH663" s="50" t="n">
        <v>11</v>
      </c>
      <c r="AI663" s="50" t="n">
        <v>45</v>
      </c>
      <c r="AJ663" s="50" t="n">
        <v>3030.5</v>
      </c>
      <c r="AK663" s="50" t="n">
        <v>1</v>
      </c>
    </row>
    <row r="664" customFormat="false" ht="15" hidden="false" customHeight="false" outlineLevel="0" collapsed="false">
      <c r="A664" s="50" t="s">
        <v>1002</v>
      </c>
      <c r="B664" s="50" t="s">
        <v>120</v>
      </c>
      <c r="C664" s="50" t="s">
        <v>289</v>
      </c>
      <c r="D664" s="50" t="n">
        <v>694362</v>
      </c>
      <c r="E664" s="50" t="n">
        <v>5</v>
      </c>
      <c r="F664" s="50" t="s">
        <v>54</v>
      </c>
      <c r="G664" s="50" t="n">
        <v>243</v>
      </c>
      <c r="H664" s="50" t="n">
        <v>121</v>
      </c>
      <c r="I664" s="50" t="n">
        <v>36</v>
      </c>
      <c r="J664" s="50" t="n">
        <v>113</v>
      </c>
      <c r="K664" s="50" t="n">
        <v>77</v>
      </c>
      <c r="L664" s="50" t="n">
        <v>13</v>
      </c>
      <c r="M664" s="50" t="n">
        <v>130</v>
      </c>
      <c r="N664" s="50" t="n">
        <v>44</v>
      </c>
      <c r="O664" s="50" t="n">
        <v>0.447</v>
      </c>
      <c r="P664" s="50" t="n">
        <v>70</v>
      </c>
      <c r="Q664" s="50" t="n">
        <v>64</v>
      </c>
      <c r="R664" s="50" t="n">
        <v>18</v>
      </c>
      <c r="S664" s="50" t="n">
        <v>3</v>
      </c>
      <c r="T664" s="50" t="n">
        <v>1</v>
      </c>
      <c r="U664" s="50" t="n">
        <v>1</v>
      </c>
      <c r="V664" s="50" t="n">
        <v>5</v>
      </c>
      <c r="W664" s="50" t="n">
        <v>1</v>
      </c>
      <c r="X664" s="50" t="n">
        <v>0</v>
      </c>
      <c r="Y664" s="50" t="n">
        <v>17</v>
      </c>
      <c r="Z664" s="50" t="n">
        <v>23.25</v>
      </c>
      <c r="AA664" s="50" t="n">
        <v>68</v>
      </c>
      <c r="AB664" s="50" t="n">
        <v>18.328</v>
      </c>
      <c r="AC664" s="50" t="n">
        <v>47</v>
      </c>
      <c r="AD664" s="50" t="n">
        <v>2</v>
      </c>
      <c r="AE664" s="50" t="n">
        <v>14</v>
      </c>
      <c r="AF664" s="50" t="n">
        <v>45</v>
      </c>
      <c r="AG664" s="50" t="n">
        <v>3763.8</v>
      </c>
      <c r="AH664" s="50" t="n">
        <v>18</v>
      </c>
      <c r="AI664" s="50" t="n">
        <v>101</v>
      </c>
      <c r="AJ664" s="50" t="n">
        <v>7202.3</v>
      </c>
      <c r="AK664" s="50" t="n">
        <v>21</v>
      </c>
    </row>
    <row r="665" customFormat="false" ht="15" hidden="false" customHeight="false" outlineLevel="0" collapsed="false">
      <c r="A665" s="50" t="s">
        <v>1002</v>
      </c>
      <c r="B665" s="50" t="s">
        <v>120</v>
      </c>
      <c r="C665" s="50" t="s">
        <v>289</v>
      </c>
      <c r="D665" s="50" t="n">
        <v>694362</v>
      </c>
      <c r="E665" s="50" t="n">
        <v>6</v>
      </c>
      <c r="F665" s="50" t="s">
        <v>55</v>
      </c>
      <c r="G665" s="50" t="n">
        <v>306</v>
      </c>
      <c r="H665" s="50" t="n">
        <v>136</v>
      </c>
      <c r="I665" s="50" t="n">
        <v>17</v>
      </c>
      <c r="J665" s="50" t="n">
        <v>166</v>
      </c>
      <c r="K665" s="50" t="n">
        <v>102</v>
      </c>
      <c r="L665" s="50" t="n">
        <v>5</v>
      </c>
      <c r="M665" s="50" t="n">
        <v>138</v>
      </c>
      <c r="N665" s="50" t="n">
        <v>33</v>
      </c>
      <c r="O665" s="50" t="n">
        <v>0.116</v>
      </c>
      <c r="P665" s="50" t="n">
        <v>85</v>
      </c>
      <c r="Q665" s="50" t="n">
        <v>78</v>
      </c>
      <c r="R665" s="50" t="n">
        <v>22</v>
      </c>
      <c r="S665" s="50" t="n">
        <v>4</v>
      </c>
      <c r="T665" s="50" t="n">
        <v>0</v>
      </c>
      <c r="U665" s="50" t="n">
        <v>1</v>
      </c>
      <c r="V665" s="50" t="n">
        <v>5</v>
      </c>
      <c r="W665" s="50" t="n">
        <v>1</v>
      </c>
      <c r="X665" s="50" t="n">
        <v>1</v>
      </c>
      <c r="Y665" s="50" t="n">
        <v>16</v>
      </c>
      <c r="Z665" s="50" t="n">
        <v>25.6</v>
      </c>
      <c r="AA665" s="50" t="n">
        <v>81</v>
      </c>
      <c r="AB665" s="50" t="n">
        <v>23.363</v>
      </c>
      <c r="AC665" s="50" t="n">
        <v>63</v>
      </c>
      <c r="AD665" s="50" t="n">
        <v>1</v>
      </c>
      <c r="AE665" s="50" t="n">
        <v>19</v>
      </c>
      <c r="AF665" s="50" t="n">
        <v>60</v>
      </c>
      <c r="AG665" s="50" t="n">
        <v>5094.6</v>
      </c>
      <c r="AH665" s="50" t="n">
        <v>20</v>
      </c>
      <c r="AI665" s="50" t="n">
        <v>121</v>
      </c>
      <c r="AJ665" s="50" t="n">
        <v>8680.9</v>
      </c>
      <c r="AK665" s="50" t="n">
        <v>25</v>
      </c>
    </row>
    <row r="666" customFormat="false" ht="15" hidden="false" customHeight="false" outlineLevel="0" collapsed="false">
      <c r="A666" s="50" t="s">
        <v>1003</v>
      </c>
      <c r="B666" s="50" t="s">
        <v>120</v>
      </c>
      <c r="C666" s="50" t="s">
        <v>290</v>
      </c>
      <c r="D666" s="50" t="n">
        <v>699302</v>
      </c>
      <c r="E666" s="50" t="n">
        <v>8</v>
      </c>
      <c r="F666" s="50" t="s">
        <v>57</v>
      </c>
      <c r="G666" s="50" t="n">
        <v>250</v>
      </c>
      <c r="H666" s="50" t="n">
        <v>129</v>
      </c>
      <c r="I666" s="50" t="n">
        <v>34</v>
      </c>
      <c r="J666" s="50" t="n">
        <v>105</v>
      </c>
      <c r="K666" s="50" t="n">
        <v>72</v>
      </c>
      <c r="L666" s="50" t="n">
        <v>13</v>
      </c>
      <c r="M666" s="50" t="n">
        <v>145</v>
      </c>
      <c r="N666" s="50" t="n">
        <v>57</v>
      </c>
      <c r="O666" s="50" t="n">
        <v>0.768</v>
      </c>
      <c r="P666" s="50" t="n">
        <v>73</v>
      </c>
      <c r="Q666" s="50" t="n">
        <v>66</v>
      </c>
      <c r="R666" s="50" t="n">
        <v>15</v>
      </c>
      <c r="S666" s="50" t="n">
        <v>2</v>
      </c>
      <c r="T666" s="50" t="n">
        <v>0</v>
      </c>
      <c r="U666" s="50" t="n">
        <v>4</v>
      </c>
      <c r="V666" s="50" t="n">
        <v>6</v>
      </c>
      <c r="W666" s="50" t="n">
        <v>1</v>
      </c>
      <c r="X666" s="50" t="n">
        <v>0</v>
      </c>
      <c r="Y666" s="50" t="n">
        <v>17</v>
      </c>
      <c r="Z666" s="50" t="n">
        <v>24.2</v>
      </c>
      <c r="AA666" s="50" t="n">
        <v>73</v>
      </c>
      <c r="AB666" s="50" t="n">
        <v>20.707</v>
      </c>
      <c r="AC666" s="50" t="n">
        <v>49</v>
      </c>
      <c r="AD666" s="50" t="n">
        <v>5</v>
      </c>
      <c r="AE666" s="50" t="n">
        <v>15</v>
      </c>
      <c r="AF666" s="50" t="n">
        <v>49</v>
      </c>
      <c r="AG666" s="50" t="n">
        <v>4245</v>
      </c>
      <c r="AH666" s="50" t="n">
        <v>13</v>
      </c>
      <c r="AI666" s="50" t="n">
        <v>112</v>
      </c>
      <c r="AJ666" s="50" t="n">
        <v>8391.4</v>
      </c>
      <c r="AK666" s="50" t="n">
        <v>60</v>
      </c>
    </row>
    <row r="667" customFormat="false" ht="15" hidden="false" customHeight="false" outlineLevel="0" collapsed="false">
      <c r="A667" s="50" t="s">
        <v>1003</v>
      </c>
      <c r="B667" s="50" t="s">
        <v>120</v>
      </c>
      <c r="C667" s="50" t="s">
        <v>290</v>
      </c>
      <c r="D667" s="50" t="n">
        <v>699302</v>
      </c>
      <c r="E667" s="50" t="n">
        <v>9</v>
      </c>
      <c r="F667" s="50" t="s">
        <v>58</v>
      </c>
      <c r="G667" s="50" t="n">
        <v>310</v>
      </c>
      <c r="H667" s="50" t="n">
        <v>183</v>
      </c>
      <c r="I667" s="50" t="n">
        <v>48</v>
      </c>
      <c r="J667" s="50" t="n">
        <v>142</v>
      </c>
      <c r="K667" s="50" t="n">
        <v>106</v>
      </c>
      <c r="L667" s="50" t="n">
        <v>18</v>
      </c>
      <c r="M667" s="50" t="n">
        <v>168</v>
      </c>
      <c r="N667" s="50" t="n">
        <v>77</v>
      </c>
      <c r="O667" s="50" t="n">
        <v>-2.777</v>
      </c>
      <c r="P667" s="50" t="n">
        <v>79</v>
      </c>
      <c r="Q667" s="50" t="n">
        <v>78</v>
      </c>
      <c r="R667" s="50" t="n">
        <v>18</v>
      </c>
      <c r="S667" s="50" t="n">
        <v>2</v>
      </c>
      <c r="T667" s="50" t="n">
        <v>2</v>
      </c>
      <c r="U667" s="50" t="n">
        <v>2</v>
      </c>
      <c r="V667" s="50" t="n">
        <v>1</v>
      </c>
      <c r="W667" s="50" t="n">
        <v>0</v>
      </c>
      <c r="X667" s="50" t="n">
        <v>0</v>
      </c>
      <c r="Y667" s="50" t="n">
        <v>22</v>
      </c>
      <c r="Z667" s="50" t="n">
        <v>21.2</v>
      </c>
      <c r="AA667" s="50" t="n">
        <v>79</v>
      </c>
      <c r="AB667" s="50" t="n">
        <v>17.5</v>
      </c>
      <c r="AC667" s="50" t="n">
        <v>56</v>
      </c>
      <c r="AD667" s="50" t="n">
        <v>2</v>
      </c>
      <c r="AE667" s="50" t="n">
        <v>21</v>
      </c>
      <c r="AF667" s="50" t="n">
        <v>56</v>
      </c>
      <c r="AG667" s="50" t="n">
        <v>4964.4</v>
      </c>
      <c r="AH667" s="50" t="n">
        <v>16</v>
      </c>
      <c r="AI667" s="50" t="n">
        <v>165</v>
      </c>
      <c r="AJ667" s="50" t="n">
        <v>12405.6</v>
      </c>
      <c r="AK667" s="50" t="n">
        <v>85</v>
      </c>
    </row>
    <row r="668" customFormat="false" ht="15" hidden="false" customHeight="false" outlineLevel="0" collapsed="false">
      <c r="A668" s="50" t="s">
        <v>1004</v>
      </c>
      <c r="B668" s="50" t="s">
        <v>120</v>
      </c>
      <c r="C668" s="50" t="s">
        <v>291</v>
      </c>
      <c r="D668" s="50" t="n">
        <v>666181</v>
      </c>
      <c r="E668" s="50" t="n">
        <v>4</v>
      </c>
      <c r="F668" s="50" t="s">
        <v>53</v>
      </c>
      <c r="G668" s="50" t="n">
        <v>206</v>
      </c>
      <c r="H668" s="50" t="n">
        <v>99</v>
      </c>
      <c r="I668" s="50" t="n">
        <v>31</v>
      </c>
      <c r="J668" s="50" t="n">
        <v>96</v>
      </c>
      <c r="K668" s="50" t="n">
        <v>73</v>
      </c>
      <c r="L668" s="50" t="n">
        <v>21</v>
      </c>
      <c r="M668" s="50" t="n">
        <v>106</v>
      </c>
      <c r="N668" s="50" t="n">
        <v>26</v>
      </c>
      <c r="O668" s="50" t="n">
        <v>-2.416</v>
      </c>
      <c r="P668" s="50" t="n">
        <v>50</v>
      </c>
      <c r="Q668" s="50" t="n">
        <v>42</v>
      </c>
      <c r="R668" s="50" t="n">
        <v>7</v>
      </c>
      <c r="S668" s="50" t="n">
        <v>1</v>
      </c>
      <c r="T668" s="50" t="n">
        <v>1</v>
      </c>
      <c r="U668" s="50" t="n">
        <v>1</v>
      </c>
      <c r="V668" s="50" t="n">
        <v>8</v>
      </c>
      <c r="W668" s="50" t="n">
        <v>0</v>
      </c>
      <c r="X668" s="50" t="n">
        <v>0</v>
      </c>
      <c r="Y668" s="50" t="n">
        <v>14</v>
      </c>
      <c r="Z668" s="50" t="n">
        <v>13.35</v>
      </c>
      <c r="AA668" s="50" t="n">
        <v>47</v>
      </c>
      <c r="AB668" s="50" t="n">
        <v>13.371</v>
      </c>
      <c r="AC668" s="50" t="n">
        <v>28</v>
      </c>
      <c r="AD668" s="50" t="n">
        <v>3</v>
      </c>
      <c r="AE668" s="50" t="n">
        <v>9</v>
      </c>
      <c r="AF668" s="50" t="n">
        <v>26</v>
      </c>
      <c r="AG668" s="50" t="n">
        <v>2348.4</v>
      </c>
      <c r="AH668" s="50" t="n">
        <v>10</v>
      </c>
      <c r="AI668" s="50" t="n">
        <v>91</v>
      </c>
      <c r="AJ668" s="50" t="n">
        <v>6671.6</v>
      </c>
      <c r="AK668" s="50" t="n">
        <v>34</v>
      </c>
    </row>
    <row r="669" customFormat="false" ht="15" hidden="false" customHeight="false" outlineLevel="0" collapsed="false">
      <c r="A669" s="50" t="s">
        <v>1004</v>
      </c>
      <c r="B669" s="50" t="s">
        <v>120</v>
      </c>
      <c r="C669" s="50" t="s">
        <v>291</v>
      </c>
      <c r="D669" s="50" t="n">
        <v>666181</v>
      </c>
      <c r="E669" s="50" t="n">
        <v>5</v>
      </c>
      <c r="F669" s="50" t="s">
        <v>54</v>
      </c>
      <c r="G669" s="50" t="n">
        <v>209</v>
      </c>
      <c r="H669" s="50" t="n">
        <v>74</v>
      </c>
      <c r="I669" s="50" t="n">
        <v>23</v>
      </c>
      <c r="J669" s="50" t="n">
        <v>95</v>
      </c>
      <c r="K669" s="50" t="n">
        <v>55</v>
      </c>
      <c r="L669" s="50" t="n">
        <v>15</v>
      </c>
      <c r="M669" s="50" t="n">
        <v>114</v>
      </c>
      <c r="N669" s="50" t="n">
        <v>19</v>
      </c>
      <c r="O669" s="50" t="n">
        <v>-1.614</v>
      </c>
      <c r="P669" s="50" t="n">
        <v>50</v>
      </c>
      <c r="Q669" s="50" t="n">
        <v>41</v>
      </c>
      <c r="R669" s="50" t="n">
        <v>8</v>
      </c>
      <c r="S669" s="50" t="n">
        <v>2</v>
      </c>
      <c r="T669" s="50" t="n">
        <v>0</v>
      </c>
      <c r="U669" s="50" t="n">
        <v>1</v>
      </c>
      <c r="V669" s="50" t="n">
        <v>7</v>
      </c>
      <c r="W669" s="50" t="n">
        <v>1</v>
      </c>
      <c r="X669" s="50" t="n">
        <v>0</v>
      </c>
      <c r="Y669" s="50" t="n">
        <v>17</v>
      </c>
      <c r="Z669" s="50" t="n">
        <v>15.3</v>
      </c>
      <c r="AA669" s="50" t="n">
        <v>49</v>
      </c>
      <c r="AB669" s="50" t="n">
        <v>17.141</v>
      </c>
      <c r="AC669" s="50" t="n">
        <v>24</v>
      </c>
      <c r="AD669" s="50" t="n">
        <v>3</v>
      </c>
      <c r="AE669" s="50" t="n">
        <v>12</v>
      </c>
      <c r="AF669" s="50" t="n">
        <v>23</v>
      </c>
      <c r="AG669" s="50" t="n">
        <v>2131.9</v>
      </c>
      <c r="AH669" s="50" t="n">
        <v>8</v>
      </c>
      <c r="AI669" s="50" t="n">
        <v>66</v>
      </c>
      <c r="AJ669" s="50" t="n">
        <v>4842.4</v>
      </c>
      <c r="AK669" s="50" t="n">
        <v>23</v>
      </c>
    </row>
    <row r="670" customFormat="false" ht="15" hidden="false" customHeight="false" outlineLevel="0" collapsed="false">
      <c r="A670" s="50" t="s">
        <v>1004</v>
      </c>
      <c r="B670" s="50" t="s">
        <v>120</v>
      </c>
      <c r="C670" s="50" t="s">
        <v>291</v>
      </c>
      <c r="D670" s="50" t="n">
        <v>666181</v>
      </c>
      <c r="E670" s="50" t="n">
        <v>6</v>
      </c>
      <c r="F670" s="50" t="s">
        <v>55</v>
      </c>
      <c r="G670" s="50" t="n">
        <v>61</v>
      </c>
      <c r="H670" s="50" t="n">
        <v>32</v>
      </c>
      <c r="I670" s="50" t="n">
        <v>10</v>
      </c>
      <c r="J670" s="50" t="n">
        <v>32</v>
      </c>
      <c r="K670" s="50" t="n">
        <v>22</v>
      </c>
      <c r="L670" s="50" t="n">
        <v>4</v>
      </c>
      <c r="M670" s="50" t="n">
        <v>29</v>
      </c>
      <c r="N670" s="50" t="n">
        <v>10</v>
      </c>
      <c r="O670" s="50" t="n">
        <v>-1.008</v>
      </c>
      <c r="P670" s="50" t="n">
        <v>14</v>
      </c>
      <c r="Q670" s="50" t="n">
        <v>13</v>
      </c>
      <c r="R670" s="50" t="n">
        <v>3</v>
      </c>
      <c r="S670" s="50" t="n">
        <v>0</v>
      </c>
      <c r="T670" s="50" t="n">
        <v>0</v>
      </c>
      <c r="U670" s="50" t="n">
        <v>1</v>
      </c>
      <c r="V670" s="50" t="n">
        <v>1</v>
      </c>
      <c r="W670" s="50" t="n">
        <v>0</v>
      </c>
      <c r="X670" s="50" t="n">
        <v>0</v>
      </c>
      <c r="Y670" s="50" t="n">
        <v>7</v>
      </c>
      <c r="Z670" s="50" t="n">
        <v>4.5</v>
      </c>
      <c r="AA670" s="50" t="n">
        <v>14</v>
      </c>
      <c r="AB670" s="50" t="n">
        <v>2.849</v>
      </c>
      <c r="AC670" s="50" t="n">
        <v>6</v>
      </c>
      <c r="AD670" s="50" t="n">
        <v>1</v>
      </c>
      <c r="AE670" s="50" t="n">
        <v>1</v>
      </c>
      <c r="AF670" s="50" t="n">
        <v>6</v>
      </c>
      <c r="AG670" s="50" t="n">
        <v>473.5</v>
      </c>
      <c r="AH670" s="50" t="n">
        <v>3</v>
      </c>
      <c r="AI670" s="50" t="n">
        <v>24</v>
      </c>
      <c r="AJ670" s="50" t="n">
        <v>1803.9</v>
      </c>
      <c r="AK670" s="50" t="n">
        <v>13</v>
      </c>
    </row>
    <row r="671" customFormat="false" ht="15" hidden="false" customHeight="false" outlineLevel="0" collapsed="false">
      <c r="A671" s="50" t="s">
        <v>1005</v>
      </c>
      <c r="B671" s="50" t="s">
        <v>120</v>
      </c>
      <c r="C671" s="50" t="s">
        <v>292</v>
      </c>
      <c r="D671" s="50" t="n">
        <v>682877</v>
      </c>
      <c r="E671" s="50" t="n">
        <v>9</v>
      </c>
      <c r="F671" s="50" t="s">
        <v>58</v>
      </c>
      <c r="G671" s="50" t="n">
        <v>236</v>
      </c>
      <c r="H671" s="50" t="n">
        <v>129</v>
      </c>
      <c r="I671" s="50" t="n">
        <v>25</v>
      </c>
      <c r="J671" s="50" t="n">
        <v>121</v>
      </c>
      <c r="K671" s="50" t="n">
        <v>96</v>
      </c>
      <c r="L671" s="50" t="n">
        <v>12</v>
      </c>
      <c r="M671" s="50" t="n">
        <v>115</v>
      </c>
      <c r="N671" s="50" t="n">
        <v>33</v>
      </c>
      <c r="O671" s="50" t="n">
        <v>0.696</v>
      </c>
      <c r="P671" s="50" t="n">
        <v>59</v>
      </c>
      <c r="Q671" s="50" t="n">
        <v>55</v>
      </c>
      <c r="R671" s="50" t="n">
        <v>17</v>
      </c>
      <c r="S671" s="50" t="n">
        <v>2</v>
      </c>
      <c r="T671" s="50" t="n">
        <v>0</v>
      </c>
      <c r="U671" s="50" t="n">
        <v>3</v>
      </c>
      <c r="V671" s="50" t="n">
        <v>3</v>
      </c>
      <c r="W671" s="50" t="n">
        <v>0</v>
      </c>
      <c r="X671" s="50" t="n">
        <v>1</v>
      </c>
      <c r="Y671" s="50" t="n">
        <v>9</v>
      </c>
      <c r="Z671" s="50" t="n">
        <v>21.4</v>
      </c>
      <c r="AA671" s="50" t="n">
        <v>59</v>
      </c>
      <c r="AB671" s="50" t="n">
        <v>18.756</v>
      </c>
      <c r="AC671" s="50" t="n">
        <v>47</v>
      </c>
      <c r="AD671" s="50" t="n">
        <v>4</v>
      </c>
      <c r="AE671" s="50" t="n">
        <v>14</v>
      </c>
      <c r="AF671" s="50" t="n">
        <v>47</v>
      </c>
      <c r="AG671" s="50" t="n">
        <v>4042</v>
      </c>
      <c r="AH671" s="50" t="n">
        <v>18</v>
      </c>
      <c r="AI671" s="50" t="n">
        <v>116</v>
      </c>
      <c r="AJ671" s="50" t="n">
        <v>8195.2</v>
      </c>
      <c r="AK671" s="50" t="n">
        <v>10</v>
      </c>
    </row>
    <row r="672" customFormat="false" ht="15" hidden="false" customHeight="false" outlineLevel="0" collapsed="false">
      <c r="A672" s="50" t="s">
        <v>1006</v>
      </c>
      <c r="B672" s="50" t="s">
        <v>120</v>
      </c>
      <c r="C672" s="50" t="s">
        <v>293</v>
      </c>
      <c r="D672" s="50" t="n">
        <v>699115</v>
      </c>
      <c r="E672" s="50" t="n">
        <v>9</v>
      </c>
      <c r="F672" s="50" t="s">
        <v>58</v>
      </c>
      <c r="G672" s="50" t="n">
        <v>183</v>
      </c>
      <c r="H672" s="50" t="n">
        <v>103</v>
      </c>
      <c r="I672" s="50" t="n">
        <v>28</v>
      </c>
      <c r="J672" s="50" t="n">
        <v>95</v>
      </c>
      <c r="K672" s="50" t="n">
        <v>73</v>
      </c>
      <c r="L672" s="50" t="n">
        <v>18</v>
      </c>
      <c r="M672" s="50" t="n">
        <v>87</v>
      </c>
      <c r="N672" s="50" t="n">
        <v>30</v>
      </c>
      <c r="O672" s="50" t="n">
        <v>-2.233</v>
      </c>
      <c r="P672" s="50" t="n">
        <v>50</v>
      </c>
      <c r="Q672" s="50" t="n">
        <v>46</v>
      </c>
      <c r="R672" s="50" t="n">
        <v>10</v>
      </c>
      <c r="S672" s="50" t="n">
        <v>0</v>
      </c>
      <c r="T672" s="50" t="n">
        <v>1</v>
      </c>
      <c r="U672" s="50" t="n">
        <v>1</v>
      </c>
      <c r="V672" s="50" t="n">
        <v>4</v>
      </c>
      <c r="W672" s="50" t="n">
        <v>0</v>
      </c>
      <c r="X672" s="50" t="n">
        <v>0</v>
      </c>
      <c r="Y672" s="50" t="n">
        <v>13</v>
      </c>
      <c r="Z672" s="50" t="n">
        <v>13.6</v>
      </c>
      <c r="AA672" s="50" t="n">
        <v>50</v>
      </c>
      <c r="AB672" s="50" t="n">
        <v>14.076</v>
      </c>
      <c r="AC672" s="50" t="n">
        <v>33</v>
      </c>
      <c r="AD672" s="50" t="n">
        <v>2</v>
      </c>
      <c r="AE672" s="50" t="n">
        <v>5</v>
      </c>
      <c r="AF672" s="50" t="n">
        <v>33</v>
      </c>
      <c r="AG672" s="50" t="n">
        <v>2548.9</v>
      </c>
      <c r="AH672" s="50" t="n">
        <v>12</v>
      </c>
      <c r="AI672" s="50" t="n">
        <v>89</v>
      </c>
      <c r="AJ672" s="50" t="n">
        <v>6084.9</v>
      </c>
      <c r="AK672" s="50" t="n">
        <v>3</v>
      </c>
    </row>
    <row r="673" customFormat="false" ht="15" hidden="false" customHeight="false" outlineLevel="0" collapsed="false">
      <c r="A673" s="50" t="s">
        <v>1007</v>
      </c>
      <c r="B673" s="50" t="s">
        <v>120</v>
      </c>
      <c r="C673" s="50" t="s">
        <v>256</v>
      </c>
      <c r="D673" s="50" t="n">
        <v>677956</v>
      </c>
      <c r="E673" s="50" t="n">
        <v>4</v>
      </c>
      <c r="F673" s="50" t="s">
        <v>53</v>
      </c>
      <c r="G673" s="50" t="n">
        <v>137</v>
      </c>
      <c r="H673" s="50" t="n">
        <v>76</v>
      </c>
      <c r="I673" s="50" t="n">
        <v>33</v>
      </c>
      <c r="J673" s="50" t="n">
        <v>52</v>
      </c>
      <c r="K673" s="50" t="n">
        <v>40</v>
      </c>
      <c r="L673" s="50" t="n">
        <v>11</v>
      </c>
      <c r="M673" s="50" t="n">
        <v>85</v>
      </c>
      <c r="N673" s="50" t="n">
        <v>36</v>
      </c>
      <c r="O673" s="50" t="n">
        <v>-3.595</v>
      </c>
      <c r="P673" s="50" t="n">
        <v>34</v>
      </c>
      <c r="Q673" s="50" t="n">
        <v>31</v>
      </c>
      <c r="R673" s="50" t="n">
        <v>4</v>
      </c>
      <c r="S673" s="50" t="n">
        <v>3</v>
      </c>
      <c r="T673" s="50" t="n">
        <v>0</v>
      </c>
      <c r="U673" s="50" t="n">
        <v>0</v>
      </c>
      <c r="V673" s="50" t="n">
        <v>1</v>
      </c>
      <c r="W673" s="50" t="n">
        <v>1</v>
      </c>
      <c r="X673" s="50" t="n">
        <v>1</v>
      </c>
      <c r="Y673" s="50" t="n">
        <v>16</v>
      </c>
      <c r="Z673" s="50" t="n">
        <v>6.05</v>
      </c>
      <c r="AA673" s="50" t="n">
        <v>32</v>
      </c>
      <c r="AB673" s="50" t="n">
        <v>5.482</v>
      </c>
      <c r="AC673" s="50" t="n">
        <v>16</v>
      </c>
      <c r="AD673" s="50" t="n">
        <v>0</v>
      </c>
      <c r="AE673" s="50" t="n">
        <v>4</v>
      </c>
      <c r="AF673" s="50" t="n">
        <v>14</v>
      </c>
      <c r="AG673" s="50" t="n">
        <v>1218.9</v>
      </c>
      <c r="AH673" s="50" t="n">
        <v>4</v>
      </c>
      <c r="AI673" s="50" t="n">
        <v>65</v>
      </c>
      <c r="AJ673" s="50" t="n">
        <v>4791.1</v>
      </c>
      <c r="AK673" s="50" t="n">
        <v>29</v>
      </c>
    </row>
    <row r="674" customFormat="false" ht="15" hidden="false" customHeight="false" outlineLevel="0" collapsed="false">
      <c r="A674" s="50" t="s">
        <v>1007</v>
      </c>
      <c r="B674" s="50" t="s">
        <v>120</v>
      </c>
      <c r="C674" s="50" t="s">
        <v>256</v>
      </c>
      <c r="D674" s="50" t="n">
        <v>677956</v>
      </c>
      <c r="E674" s="50" t="n">
        <v>5</v>
      </c>
      <c r="F674" s="50" t="s">
        <v>54</v>
      </c>
      <c r="G674" s="50" t="n">
        <v>11</v>
      </c>
      <c r="H674" s="50" t="n">
        <v>6</v>
      </c>
      <c r="I674" s="50" t="n">
        <v>2</v>
      </c>
      <c r="J674" s="50" t="n">
        <v>4</v>
      </c>
      <c r="K674" s="50" t="n">
        <v>3</v>
      </c>
      <c r="L674" s="50" t="n">
        <v>1</v>
      </c>
      <c r="M674" s="50" t="n">
        <v>7</v>
      </c>
      <c r="N674" s="50" t="n">
        <v>3</v>
      </c>
      <c r="O674" s="50" t="n">
        <v>-0.523</v>
      </c>
      <c r="P674" s="50" t="n">
        <v>2</v>
      </c>
      <c r="Q674" s="50" t="n">
        <v>2</v>
      </c>
      <c r="R674" s="50" t="n">
        <v>0</v>
      </c>
      <c r="S674" s="50" t="n">
        <v>0</v>
      </c>
      <c r="T674" s="50" t="n">
        <v>0</v>
      </c>
      <c r="U674" s="50" t="n">
        <v>0</v>
      </c>
      <c r="V674" s="50" t="n">
        <v>0</v>
      </c>
      <c r="W674" s="50" t="n">
        <v>0</v>
      </c>
      <c r="X674" s="50" t="n">
        <v>0</v>
      </c>
      <c r="Y674" s="50" t="n">
        <v>2</v>
      </c>
      <c r="Z674" s="50" t="n">
        <v>0</v>
      </c>
      <c r="AA674" s="50" t="n">
        <v>2</v>
      </c>
      <c r="AB674" s="50" t="n">
        <v>0</v>
      </c>
      <c r="AC674" s="50" t="n">
        <v>0</v>
      </c>
      <c r="AD674" s="50" t="n">
        <v>0</v>
      </c>
      <c r="AE674" s="50" t="n">
        <v>0</v>
      </c>
      <c r="AF674" s="50" t="n">
        <v>0</v>
      </c>
      <c r="AG674" s="50" t="n">
        <v>0</v>
      </c>
      <c r="AH674" s="50" t="n">
        <v>0</v>
      </c>
      <c r="AI674" s="50" t="n">
        <v>3</v>
      </c>
      <c r="AJ674" s="50" t="n">
        <v>216.8</v>
      </c>
      <c r="AK674" s="50" t="n">
        <v>1</v>
      </c>
    </row>
    <row r="675" customFormat="false" ht="15" hidden="false" customHeight="false" outlineLevel="0" collapsed="false">
      <c r="A675" s="50" t="s">
        <v>1008</v>
      </c>
      <c r="B675" s="50" t="s">
        <v>120</v>
      </c>
      <c r="C675" s="50" t="s">
        <v>351</v>
      </c>
      <c r="D675" s="50" t="n">
        <v>664731</v>
      </c>
      <c r="E675" s="50" t="n">
        <v>4</v>
      </c>
      <c r="F675" s="50" t="s">
        <v>53</v>
      </c>
      <c r="G675" s="50" t="n">
        <v>47</v>
      </c>
      <c r="H675" s="50" t="n">
        <v>16</v>
      </c>
      <c r="I675" s="50" t="n">
        <v>4</v>
      </c>
      <c r="J675" s="50" t="n">
        <v>26</v>
      </c>
      <c r="K675" s="50" t="n">
        <v>13</v>
      </c>
      <c r="L675" s="50" t="n">
        <v>1</v>
      </c>
      <c r="M675" s="50" t="n">
        <v>21</v>
      </c>
      <c r="N675" s="50" t="n">
        <v>3</v>
      </c>
      <c r="O675" s="50" t="n">
        <v>-1.172</v>
      </c>
      <c r="P675" s="50" t="n">
        <v>12</v>
      </c>
      <c r="Q675" s="50" t="n">
        <v>10</v>
      </c>
      <c r="R675" s="50" t="n">
        <v>2</v>
      </c>
      <c r="S675" s="50" t="n">
        <v>0</v>
      </c>
      <c r="T675" s="50" t="n">
        <v>0</v>
      </c>
      <c r="U675" s="50" t="n">
        <v>0</v>
      </c>
      <c r="V675" s="50" t="n">
        <v>1</v>
      </c>
      <c r="W675" s="50" t="n">
        <v>0</v>
      </c>
      <c r="X675" s="50" t="n">
        <v>1</v>
      </c>
      <c r="Y675" s="50" t="n">
        <v>4</v>
      </c>
      <c r="Z675" s="50" t="n">
        <v>2.5</v>
      </c>
      <c r="AA675" s="50" t="n">
        <v>12</v>
      </c>
      <c r="AB675" s="50" t="n">
        <v>3.606</v>
      </c>
      <c r="AC675" s="50" t="n">
        <v>7</v>
      </c>
      <c r="AD675" s="50" t="n">
        <v>0</v>
      </c>
      <c r="AE675" s="50" t="n">
        <v>0</v>
      </c>
      <c r="AF675" s="50" t="n">
        <v>7</v>
      </c>
      <c r="AG675" s="50" t="n">
        <v>556.6</v>
      </c>
      <c r="AH675" s="50" t="n">
        <v>4</v>
      </c>
      <c r="AI675" s="50" t="n">
        <v>15</v>
      </c>
      <c r="AJ675" s="50" t="n">
        <v>1011.8</v>
      </c>
      <c r="AK675" s="50" t="n">
        <v>0</v>
      </c>
    </row>
    <row r="676" customFormat="false" ht="15" hidden="false" customHeight="false" outlineLevel="0" collapsed="false">
      <c r="A676" s="50" t="s">
        <v>1008</v>
      </c>
      <c r="B676" s="50" t="s">
        <v>120</v>
      </c>
      <c r="C676" s="50" t="s">
        <v>351</v>
      </c>
      <c r="D676" s="50" t="n">
        <v>664731</v>
      </c>
      <c r="E676" s="50" t="n">
        <v>5</v>
      </c>
      <c r="F676" s="50" t="s">
        <v>54</v>
      </c>
      <c r="G676" s="50" t="n">
        <v>58</v>
      </c>
      <c r="H676" s="50" t="n">
        <v>26</v>
      </c>
      <c r="I676" s="50" t="n">
        <v>7</v>
      </c>
      <c r="J676" s="50" t="n">
        <v>30</v>
      </c>
      <c r="K676" s="50" t="n">
        <v>19</v>
      </c>
      <c r="L676" s="50" t="n">
        <v>2</v>
      </c>
      <c r="M676" s="50" t="n">
        <v>28</v>
      </c>
      <c r="N676" s="50" t="n">
        <v>7</v>
      </c>
      <c r="O676" s="50" t="n">
        <v>0.868</v>
      </c>
      <c r="P676" s="50" t="n">
        <v>14</v>
      </c>
      <c r="Q676" s="50" t="n">
        <v>11</v>
      </c>
      <c r="R676" s="50" t="n">
        <v>4</v>
      </c>
      <c r="S676" s="50" t="n">
        <v>1</v>
      </c>
      <c r="T676" s="50" t="n">
        <v>0</v>
      </c>
      <c r="U676" s="50" t="n">
        <v>0</v>
      </c>
      <c r="V676" s="50" t="n">
        <v>1</v>
      </c>
      <c r="W676" s="50" t="n">
        <v>0</v>
      </c>
      <c r="X676" s="50" t="n">
        <v>0</v>
      </c>
      <c r="Y676" s="50" t="n">
        <v>4</v>
      </c>
      <c r="Z676" s="50" t="n">
        <v>4.65</v>
      </c>
      <c r="AA676" s="50" t="n">
        <v>12</v>
      </c>
      <c r="AB676" s="50" t="n">
        <v>3.424</v>
      </c>
      <c r="AC676" s="50" t="n">
        <v>9</v>
      </c>
      <c r="AD676" s="50" t="n">
        <v>0</v>
      </c>
      <c r="AE676" s="50" t="n">
        <v>2</v>
      </c>
      <c r="AF676" s="50" t="n">
        <v>9</v>
      </c>
      <c r="AG676" s="50" t="n">
        <v>652</v>
      </c>
      <c r="AH676" s="50" t="n">
        <v>5</v>
      </c>
      <c r="AI676" s="50" t="n">
        <v>21</v>
      </c>
      <c r="AJ676" s="50" t="n">
        <v>1370.9</v>
      </c>
      <c r="AK676" s="50" t="n">
        <v>0</v>
      </c>
    </row>
    <row r="677" customFormat="false" ht="15" hidden="false" customHeight="false" outlineLevel="0" collapsed="false">
      <c r="A677" s="50" t="s">
        <v>1008</v>
      </c>
      <c r="B677" s="50" t="s">
        <v>120</v>
      </c>
      <c r="C677" s="50" t="s">
        <v>351</v>
      </c>
      <c r="D677" s="50" t="n">
        <v>664731</v>
      </c>
      <c r="E677" s="50" t="n">
        <v>6</v>
      </c>
      <c r="F677" s="50" t="s">
        <v>55</v>
      </c>
      <c r="G677" s="50" t="n">
        <v>23</v>
      </c>
      <c r="H677" s="50" t="n">
        <v>9</v>
      </c>
      <c r="I677" s="50" t="n">
        <v>0</v>
      </c>
      <c r="J677" s="50" t="n">
        <v>11</v>
      </c>
      <c r="K677" s="50" t="n">
        <v>8</v>
      </c>
      <c r="L677" s="50" t="n">
        <v>0</v>
      </c>
      <c r="M677" s="50" t="n">
        <v>12</v>
      </c>
      <c r="N677" s="50" t="n">
        <v>1</v>
      </c>
      <c r="O677" s="50" t="n">
        <v>-1.358</v>
      </c>
      <c r="P677" s="50" t="n">
        <v>6</v>
      </c>
      <c r="Q677" s="50" t="n">
        <v>5</v>
      </c>
      <c r="R677" s="50" t="n">
        <v>0</v>
      </c>
      <c r="S677" s="50" t="n">
        <v>0</v>
      </c>
      <c r="T677" s="50" t="n">
        <v>0</v>
      </c>
      <c r="U677" s="50" t="n">
        <v>0</v>
      </c>
      <c r="V677" s="50" t="n">
        <v>0</v>
      </c>
      <c r="W677" s="50" t="n">
        <v>0</v>
      </c>
      <c r="X677" s="50" t="n">
        <v>0</v>
      </c>
      <c r="Y677" s="50" t="n">
        <v>0</v>
      </c>
      <c r="Z677" s="50" t="n">
        <v>0</v>
      </c>
      <c r="AA677" s="50" t="n">
        <v>5</v>
      </c>
      <c r="AB677" s="50" t="n">
        <v>1.285</v>
      </c>
      <c r="AC677" s="50" t="n">
        <v>6</v>
      </c>
      <c r="AD677" s="50" t="n">
        <v>0</v>
      </c>
      <c r="AE677" s="50" t="n">
        <v>1</v>
      </c>
      <c r="AF677" s="50" t="n">
        <v>6</v>
      </c>
      <c r="AG677" s="50" t="n">
        <v>472.9</v>
      </c>
      <c r="AH677" s="50" t="n">
        <v>1</v>
      </c>
      <c r="AI677" s="50" t="n">
        <v>8</v>
      </c>
      <c r="AJ677" s="50" t="n">
        <v>533.8</v>
      </c>
      <c r="AK677" s="50" t="n">
        <v>0</v>
      </c>
    </row>
    <row r="678" customFormat="false" ht="15" hidden="false" customHeight="false" outlineLevel="0" collapsed="false">
      <c r="A678" s="50" t="s">
        <v>1009</v>
      </c>
      <c r="B678" s="50" t="s">
        <v>120</v>
      </c>
      <c r="C678" s="50" t="s">
        <v>353</v>
      </c>
      <c r="D678" s="50" t="n">
        <v>669911</v>
      </c>
      <c r="E678" s="50" t="n">
        <v>8</v>
      </c>
      <c r="F678" s="50" t="s">
        <v>57</v>
      </c>
      <c r="G678" s="50" t="n">
        <v>105</v>
      </c>
      <c r="H678" s="50" t="n">
        <v>46</v>
      </c>
      <c r="I678" s="50" t="n">
        <v>14</v>
      </c>
      <c r="J678" s="50" t="n">
        <v>55</v>
      </c>
      <c r="K678" s="50" t="n">
        <v>34</v>
      </c>
      <c r="L678" s="50" t="n">
        <v>5</v>
      </c>
      <c r="M678" s="50" t="n">
        <v>50</v>
      </c>
      <c r="N678" s="50" t="n">
        <v>12</v>
      </c>
      <c r="O678" s="50" t="n">
        <v>-3.884</v>
      </c>
      <c r="P678" s="50" t="n">
        <v>28</v>
      </c>
      <c r="Q678" s="50" t="n">
        <v>26</v>
      </c>
      <c r="R678" s="50" t="n">
        <v>3</v>
      </c>
      <c r="S678" s="50" t="n">
        <v>2</v>
      </c>
      <c r="T678" s="50" t="n">
        <v>0</v>
      </c>
      <c r="U678" s="50" t="n">
        <v>0</v>
      </c>
      <c r="V678" s="50" t="n">
        <v>2</v>
      </c>
      <c r="W678" s="50" t="n">
        <v>0</v>
      </c>
      <c r="X678" s="50" t="n">
        <v>0</v>
      </c>
      <c r="Y678" s="50" t="n">
        <v>12</v>
      </c>
      <c r="Z678" s="50" t="n">
        <v>4.8</v>
      </c>
      <c r="AA678" s="50" t="n">
        <v>28</v>
      </c>
      <c r="AB678" s="50" t="n">
        <v>6.223</v>
      </c>
      <c r="AC678" s="50" t="n">
        <v>14</v>
      </c>
      <c r="AD678" s="50" t="n">
        <v>0</v>
      </c>
      <c r="AE678" s="50" t="n">
        <v>8</v>
      </c>
      <c r="AF678" s="50" t="n">
        <v>14</v>
      </c>
      <c r="AG678" s="50" t="n">
        <v>1281.7</v>
      </c>
      <c r="AH678" s="50" t="n">
        <v>4</v>
      </c>
      <c r="AI678" s="50" t="n">
        <v>41</v>
      </c>
      <c r="AJ678" s="50" t="n">
        <v>3054.2</v>
      </c>
      <c r="AK678" s="50" t="n">
        <v>23</v>
      </c>
    </row>
    <row r="679" customFormat="false" ht="15" hidden="false" customHeight="false" outlineLevel="0" collapsed="false">
      <c r="A679" s="50" t="s">
        <v>1010</v>
      </c>
      <c r="B679" s="50" t="s">
        <v>120</v>
      </c>
      <c r="C679" s="50" t="s">
        <v>355</v>
      </c>
      <c r="D679" s="50" t="n">
        <v>677943</v>
      </c>
      <c r="E679" s="50" t="n">
        <v>8</v>
      </c>
      <c r="F679" s="50" t="s">
        <v>57</v>
      </c>
      <c r="G679" s="50" t="n">
        <v>14</v>
      </c>
      <c r="H679" s="50" t="n">
        <v>9</v>
      </c>
      <c r="I679" s="50" t="n">
        <v>1</v>
      </c>
      <c r="J679" s="50" t="n">
        <v>6</v>
      </c>
      <c r="K679" s="50" t="n">
        <v>5</v>
      </c>
      <c r="L679" s="50" t="n">
        <v>0</v>
      </c>
      <c r="M679" s="50" t="n">
        <v>8</v>
      </c>
      <c r="N679" s="50" t="n">
        <v>4</v>
      </c>
      <c r="O679" s="50" t="n">
        <v>-1.065</v>
      </c>
      <c r="P679" s="50" t="n">
        <v>4</v>
      </c>
      <c r="Q679" s="50" t="n">
        <v>4</v>
      </c>
      <c r="R679" s="50" t="n">
        <v>0</v>
      </c>
      <c r="S679" s="50" t="n">
        <v>0</v>
      </c>
      <c r="T679" s="50" t="n">
        <v>0</v>
      </c>
      <c r="U679" s="50" t="n">
        <v>0</v>
      </c>
      <c r="V679" s="50" t="n">
        <v>0</v>
      </c>
      <c r="W679" s="50" t="n">
        <v>0</v>
      </c>
      <c r="X679" s="50" t="n">
        <v>0</v>
      </c>
      <c r="Y679" s="50" t="n">
        <v>1</v>
      </c>
      <c r="Z679" s="50" t="n">
        <v>0</v>
      </c>
      <c r="AA679" s="50" t="n">
        <v>4</v>
      </c>
      <c r="AB679" s="50" t="n">
        <v>0.279</v>
      </c>
      <c r="AC679" s="50" t="n">
        <v>3</v>
      </c>
      <c r="AD679" s="50" t="n">
        <v>0</v>
      </c>
      <c r="AE679" s="50" t="n">
        <v>1</v>
      </c>
      <c r="AF679" s="50" t="n">
        <v>3</v>
      </c>
      <c r="AG679" s="50" t="n">
        <v>247</v>
      </c>
      <c r="AH679" s="50" t="n">
        <v>0</v>
      </c>
      <c r="AI679" s="50" t="n">
        <v>9</v>
      </c>
      <c r="AJ679" s="50" t="n">
        <v>649</v>
      </c>
      <c r="AK679" s="50" t="n">
        <v>1</v>
      </c>
    </row>
    <row r="680" customFormat="false" ht="15" hidden="false" customHeight="false" outlineLevel="0" collapsed="false">
      <c r="A680" s="50" t="s">
        <v>1010</v>
      </c>
      <c r="B680" s="50" t="s">
        <v>120</v>
      </c>
      <c r="C680" s="50" t="s">
        <v>355</v>
      </c>
      <c r="D680" s="50" t="n">
        <v>677943</v>
      </c>
      <c r="E680" s="50" t="n">
        <v>9</v>
      </c>
      <c r="F680" s="50" t="s">
        <v>58</v>
      </c>
      <c r="G680" s="50" t="n">
        <v>59</v>
      </c>
      <c r="H680" s="50" t="n">
        <v>37</v>
      </c>
      <c r="I680" s="50" t="n">
        <v>13</v>
      </c>
      <c r="J680" s="50" t="n">
        <v>26</v>
      </c>
      <c r="K680" s="50" t="n">
        <v>20</v>
      </c>
      <c r="L680" s="50" t="n">
        <v>6</v>
      </c>
      <c r="M680" s="50" t="n">
        <v>33</v>
      </c>
      <c r="N680" s="50" t="n">
        <v>17</v>
      </c>
      <c r="O680" s="50" t="n">
        <v>-1.949</v>
      </c>
      <c r="P680" s="50" t="n">
        <v>17</v>
      </c>
      <c r="Q680" s="50" t="n">
        <v>16</v>
      </c>
      <c r="R680" s="50" t="n">
        <v>3</v>
      </c>
      <c r="S680" s="50" t="n">
        <v>1</v>
      </c>
      <c r="T680" s="50" t="n">
        <v>0</v>
      </c>
      <c r="U680" s="50" t="n">
        <v>0</v>
      </c>
      <c r="V680" s="50" t="n">
        <v>0</v>
      </c>
      <c r="W680" s="50" t="n">
        <v>0</v>
      </c>
      <c r="X680" s="50" t="n">
        <v>1</v>
      </c>
      <c r="Y680" s="50" t="n">
        <v>6</v>
      </c>
      <c r="Z680" s="50" t="n">
        <v>3.05</v>
      </c>
      <c r="AA680" s="50" t="n">
        <v>17</v>
      </c>
      <c r="AB680" s="50" t="n">
        <v>2.892</v>
      </c>
      <c r="AC680" s="50" t="n">
        <v>11</v>
      </c>
      <c r="AD680" s="50" t="n">
        <v>0</v>
      </c>
      <c r="AE680" s="50" t="n">
        <v>1</v>
      </c>
      <c r="AF680" s="50" t="n">
        <v>11</v>
      </c>
      <c r="AG680" s="50" t="n">
        <v>922.6</v>
      </c>
      <c r="AH680" s="50" t="n">
        <v>3</v>
      </c>
      <c r="AI680" s="50" t="n">
        <v>32</v>
      </c>
      <c r="AJ680" s="50" t="n">
        <v>2371.6</v>
      </c>
      <c r="AK680" s="50" t="n">
        <v>12</v>
      </c>
    </row>
    <row r="681" customFormat="false" ht="15" hidden="false" customHeight="false" outlineLevel="0" collapsed="false">
      <c r="A681" s="50" t="s">
        <v>1011</v>
      </c>
      <c r="B681" s="50" t="s">
        <v>120</v>
      </c>
      <c r="C681" s="50" t="s">
        <v>357</v>
      </c>
      <c r="D681" s="50" t="n">
        <v>671155</v>
      </c>
      <c r="E681" s="50" t="n">
        <v>6</v>
      </c>
      <c r="F681" s="50" t="s">
        <v>55</v>
      </c>
      <c r="G681" s="50" t="n">
        <v>3</v>
      </c>
      <c r="H681" s="50" t="n">
        <v>2</v>
      </c>
      <c r="I681" s="50" t="n">
        <v>1</v>
      </c>
      <c r="J681" s="50" t="n">
        <v>1</v>
      </c>
      <c r="K681" s="50" t="n">
        <v>0</v>
      </c>
      <c r="L681" s="50" t="n">
        <v>0</v>
      </c>
      <c r="M681" s="50" t="n">
        <v>2</v>
      </c>
      <c r="N681" s="50" t="n">
        <v>2</v>
      </c>
      <c r="O681" s="50" t="n">
        <v>-0.284</v>
      </c>
      <c r="P681" s="50" t="n">
        <v>1</v>
      </c>
      <c r="Q681" s="50" t="n">
        <v>1</v>
      </c>
      <c r="R681" s="50" t="n">
        <v>0</v>
      </c>
      <c r="S681" s="50" t="n">
        <v>0</v>
      </c>
      <c r="T681" s="50" t="n">
        <v>0</v>
      </c>
      <c r="U681" s="50" t="n">
        <v>0</v>
      </c>
      <c r="V681" s="50" t="n">
        <v>0</v>
      </c>
      <c r="W681" s="50" t="n">
        <v>0</v>
      </c>
      <c r="X681" s="50" t="n">
        <v>0</v>
      </c>
      <c r="Y681" s="50" t="n">
        <v>1</v>
      </c>
      <c r="Z681" s="50" t="n">
        <v>0</v>
      </c>
      <c r="AA681" s="50" t="n">
        <v>1</v>
      </c>
      <c r="AB681" s="50" t="n">
        <v>0</v>
      </c>
      <c r="AC681" s="50" t="n">
        <v>0</v>
      </c>
      <c r="AD681" s="50" t="n">
        <v>0</v>
      </c>
      <c r="AE681" s="50" t="n">
        <v>0</v>
      </c>
      <c r="AF681" s="50" t="n">
        <v>0</v>
      </c>
      <c r="AG681" s="50" t="n">
        <v>0</v>
      </c>
      <c r="AH681" s="50" t="n">
        <v>0</v>
      </c>
      <c r="AI681" s="50" t="n">
        <v>2</v>
      </c>
      <c r="AJ681" s="50" t="n">
        <v>143</v>
      </c>
      <c r="AK681" s="50" t="n">
        <v>0</v>
      </c>
    </row>
    <row r="682" customFormat="false" ht="15" hidden="false" customHeight="false" outlineLevel="0" collapsed="false">
      <c r="A682" s="50" t="s">
        <v>1011</v>
      </c>
      <c r="B682" s="50" t="s">
        <v>120</v>
      </c>
      <c r="C682" s="50" t="s">
        <v>357</v>
      </c>
      <c r="D682" s="50" t="n">
        <v>671155</v>
      </c>
      <c r="E682" s="50" t="n">
        <v>7</v>
      </c>
      <c r="F682" s="50" t="s">
        <v>56</v>
      </c>
      <c r="G682" s="50" t="n">
        <v>49</v>
      </c>
      <c r="H682" s="50" t="n">
        <v>21</v>
      </c>
      <c r="I682" s="50" t="n">
        <v>11</v>
      </c>
      <c r="J682" s="50" t="n">
        <v>20</v>
      </c>
      <c r="K682" s="50" t="n">
        <v>12</v>
      </c>
      <c r="L682" s="50" t="n">
        <v>3</v>
      </c>
      <c r="M682" s="50" t="n">
        <v>29</v>
      </c>
      <c r="N682" s="50" t="n">
        <v>9</v>
      </c>
      <c r="O682" s="50" t="n">
        <v>-0.614</v>
      </c>
      <c r="P682" s="50" t="n">
        <v>11</v>
      </c>
      <c r="Q682" s="50" t="n">
        <v>9</v>
      </c>
      <c r="R682" s="50" t="n">
        <v>1</v>
      </c>
      <c r="S682" s="50" t="n">
        <v>0</v>
      </c>
      <c r="T682" s="50" t="n">
        <v>0</v>
      </c>
      <c r="U682" s="50" t="n">
        <v>0</v>
      </c>
      <c r="V682" s="50" t="n">
        <v>2</v>
      </c>
      <c r="W682" s="50" t="n">
        <v>0</v>
      </c>
      <c r="X682" s="50" t="n">
        <v>0</v>
      </c>
      <c r="Y682" s="50" t="n">
        <v>4</v>
      </c>
      <c r="Z682" s="50" t="n">
        <v>2.3</v>
      </c>
      <c r="AA682" s="50" t="n">
        <v>11</v>
      </c>
      <c r="AB682" s="50" t="n">
        <v>2.464</v>
      </c>
      <c r="AC682" s="50" t="n">
        <v>5</v>
      </c>
      <c r="AD682" s="50" t="n">
        <v>0</v>
      </c>
      <c r="AE682" s="50" t="n">
        <v>1</v>
      </c>
      <c r="AF682" s="50" t="n">
        <v>5</v>
      </c>
      <c r="AG682" s="50" t="n">
        <v>427.9</v>
      </c>
      <c r="AH682" s="50" t="n">
        <v>2</v>
      </c>
      <c r="AI682" s="50" t="n">
        <v>18</v>
      </c>
      <c r="AJ682" s="50" t="n">
        <v>1340.5</v>
      </c>
      <c r="AK682" s="50" t="n">
        <v>9</v>
      </c>
    </row>
    <row r="683" customFormat="false" ht="15" hidden="false" customHeight="false" outlineLevel="0" collapsed="false">
      <c r="A683" s="50" t="s">
        <v>1011</v>
      </c>
      <c r="B683" s="50" t="s">
        <v>120</v>
      </c>
      <c r="C683" s="50" t="s">
        <v>357</v>
      </c>
      <c r="D683" s="50" t="n">
        <v>671155</v>
      </c>
      <c r="E683" s="50" t="n">
        <v>8</v>
      </c>
      <c r="F683" s="50" t="s">
        <v>57</v>
      </c>
      <c r="G683" s="50" t="n">
        <v>20</v>
      </c>
      <c r="H683" s="50" t="n">
        <v>9</v>
      </c>
      <c r="I683" s="50" t="n">
        <v>3</v>
      </c>
      <c r="J683" s="50" t="n">
        <v>11</v>
      </c>
      <c r="K683" s="50" t="n">
        <v>7</v>
      </c>
      <c r="L683" s="50" t="n">
        <v>1</v>
      </c>
      <c r="M683" s="50" t="n">
        <v>9</v>
      </c>
      <c r="N683" s="50" t="n">
        <v>2</v>
      </c>
      <c r="O683" s="50" t="n">
        <v>-1.157</v>
      </c>
      <c r="P683" s="50" t="n">
        <v>7</v>
      </c>
      <c r="Q683" s="50" t="n">
        <v>6</v>
      </c>
      <c r="R683" s="50" t="n">
        <v>0</v>
      </c>
      <c r="S683" s="50" t="n">
        <v>0</v>
      </c>
      <c r="T683" s="50" t="n">
        <v>0</v>
      </c>
      <c r="U683" s="50" t="n">
        <v>0</v>
      </c>
      <c r="V683" s="50" t="n">
        <v>1</v>
      </c>
      <c r="W683" s="50" t="n">
        <v>0</v>
      </c>
      <c r="X683" s="50" t="n">
        <v>0</v>
      </c>
      <c r="Y683" s="50" t="n">
        <v>2</v>
      </c>
      <c r="Z683" s="50" t="n">
        <v>0.7</v>
      </c>
      <c r="AA683" s="50" t="n">
        <v>7</v>
      </c>
      <c r="AB683" s="50" t="n">
        <v>1.833</v>
      </c>
      <c r="AC683" s="50" t="n">
        <v>4</v>
      </c>
      <c r="AD683" s="50" t="n">
        <v>0</v>
      </c>
      <c r="AE683" s="50" t="n">
        <v>1</v>
      </c>
      <c r="AF683" s="50" t="n">
        <v>4</v>
      </c>
      <c r="AG683" s="50" t="n">
        <v>332.2</v>
      </c>
      <c r="AH683" s="50" t="n">
        <v>0</v>
      </c>
      <c r="AI683" s="50" t="n">
        <v>8</v>
      </c>
      <c r="AJ683" s="50" t="n">
        <v>583.6</v>
      </c>
      <c r="AK683" s="50" t="n">
        <v>2</v>
      </c>
    </row>
    <row r="684" customFormat="false" ht="15" hidden="false" customHeight="false" outlineLevel="0" collapsed="false">
      <c r="A684" s="50" t="s">
        <v>1012</v>
      </c>
      <c r="B684" s="50" t="s">
        <v>120</v>
      </c>
      <c r="C684" s="50" t="s">
        <v>358</v>
      </c>
      <c r="D684" s="50" t="n">
        <v>665828</v>
      </c>
      <c r="E684" s="50" t="n">
        <v>9</v>
      </c>
      <c r="F684" s="50" t="s">
        <v>58</v>
      </c>
      <c r="G684" s="50" t="n">
        <v>59</v>
      </c>
      <c r="H684" s="50" t="n">
        <v>34</v>
      </c>
      <c r="I684" s="50" t="n">
        <v>9</v>
      </c>
      <c r="J684" s="50" t="n">
        <v>27</v>
      </c>
      <c r="K684" s="50" t="n">
        <v>24</v>
      </c>
      <c r="L684" s="50" t="n">
        <v>7</v>
      </c>
      <c r="M684" s="50" t="n">
        <v>32</v>
      </c>
      <c r="N684" s="50" t="n">
        <v>10</v>
      </c>
      <c r="O684" s="50" t="n">
        <v>-0.194</v>
      </c>
      <c r="P684" s="50" t="n">
        <v>14</v>
      </c>
      <c r="Q684" s="50" t="n">
        <v>13</v>
      </c>
      <c r="R684" s="50" t="n">
        <v>4</v>
      </c>
      <c r="S684" s="50" t="n">
        <v>2</v>
      </c>
      <c r="T684" s="50" t="n">
        <v>0</v>
      </c>
      <c r="U684" s="50" t="n">
        <v>0</v>
      </c>
      <c r="V684" s="50" t="n">
        <v>1</v>
      </c>
      <c r="W684" s="50" t="n">
        <v>0</v>
      </c>
      <c r="X684" s="50" t="n">
        <v>0</v>
      </c>
      <c r="Y684" s="50" t="n">
        <v>5</v>
      </c>
      <c r="Z684" s="50" t="n">
        <v>5</v>
      </c>
      <c r="AA684" s="50" t="n">
        <v>14</v>
      </c>
      <c r="AB684" s="50" t="n">
        <v>2.882</v>
      </c>
      <c r="AC684" s="50" t="n">
        <v>8</v>
      </c>
      <c r="AD684" s="50" t="n">
        <v>0</v>
      </c>
      <c r="AE684" s="50" t="n">
        <v>2</v>
      </c>
      <c r="AF684" s="50" t="n">
        <v>8</v>
      </c>
      <c r="AG684" s="50" t="n">
        <v>668.6</v>
      </c>
      <c r="AH684" s="50" t="n">
        <v>2</v>
      </c>
      <c r="AI684" s="50" t="n">
        <v>28</v>
      </c>
      <c r="AJ684" s="50" t="n">
        <v>1909.9</v>
      </c>
      <c r="AK684" s="50" t="n">
        <v>0</v>
      </c>
    </row>
    <row r="685" customFormat="false" ht="15" hidden="false" customHeight="false" outlineLevel="0" collapsed="false">
      <c r="A685" s="50" t="s">
        <v>1013</v>
      </c>
      <c r="B685" s="50" t="s">
        <v>122</v>
      </c>
      <c r="C685" s="50" t="s">
        <v>294</v>
      </c>
      <c r="D685" s="50" t="n">
        <v>680757</v>
      </c>
      <c r="E685" s="50" t="n">
        <v>4</v>
      </c>
      <c r="F685" s="50" t="s">
        <v>53</v>
      </c>
      <c r="G685" s="50" t="n">
        <v>515</v>
      </c>
      <c r="H685" s="50" t="n">
        <v>187</v>
      </c>
      <c r="I685" s="50" t="n">
        <v>13</v>
      </c>
      <c r="J685" s="50" t="n">
        <v>248</v>
      </c>
      <c r="K685" s="50" t="n">
        <v>126</v>
      </c>
      <c r="L685" s="50" t="n">
        <v>2</v>
      </c>
      <c r="M685" s="50" t="n">
        <v>257</v>
      </c>
      <c r="N685" s="50" t="n">
        <v>60</v>
      </c>
      <c r="O685" s="50" t="n">
        <v>-2.798</v>
      </c>
      <c r="P685" s="50" t="n">
        <v>130</v>
      </c>
      <c r="Q685" s="50" t="n">
        <v>113</v>
      </c>
      <c r="R685" s="50" t="n">
        <v>25</v>
      </c>
      <c r="S685" s="50" t="n">
        <v>5</v>
      </c>
      <c r="T685" s="50" t="n">
        <v>0</v>
      </c>
      <c r="U685" s="50" t="n">
        <v>1</v>
      </c>
      <c r="V685" s="50" t="n">
        <v>14</v>
      </c>
      <c r="W685" s="50" t="n">
        <v>1</v>
      </c>
      <c r="X685" s="50" t="n">
        <v>1</v>
      </c>
      <c r="Y685" s="50" t="n">
        <v>15</v>
      </c>
      <c r="Z685" s="50" t="n">
        <v>34.45</v>
      </c>
      <c r="AA685" s="50" t="n">
        <v>126</v>
      </c>
      <c r="AB685" s="50" t="n">
        <v>35.345</v>
      </c>
      <c r="AC685" s="50" t="n">
        <v>100</v>
      </c>
      <c r="AD685" s="50" t="n">
        <v>1</v>
      </c>
      <c r="AE685" s="50" t="n">
        <v>10</v>
      </c>
      <c r="AF685" s="50" t="n">
        <v>100</v>
      </c>
      <c r="AG685" s="50" t="n">
        <v>8026.1</v>
      </c>
      <c r="AH685" s="50" t="n">
        <v>36</v>
      </c>
      <c r="AI685" s="50" t="n">
        <v>162</v>
      </c>
      <c r="AJ685" s="50" t="n">
        <v>10089.2</v>
      </c>
      <c r="AK685" s="50" t="n">
        <v>0</v>
      </c>
    </row>
    <row r="686" customFormat="false" ht="15" hidden="false" customHeight="false" outlineLevel="0" collapsed="false">
      <c r="A686" s="50" t="s">
        <v>1013</v>
      </c>
      <c r="B686" s="50" t="s">
        <v>122</v>
      </c>
      <c r="C686" s="50" t="s">
        <v>294</v>
      </c>
      <c r="D686" s="50" t="n">
        <v>680757</v>
      </c>
      <c r="E686" s="50" t="n">
        <v>5</v>
      </c>
      <c r="F686" s="50" t="s">
        <v>54</v>
      </c>
      <c r="G686" s="50" t="n">
        <v>413</v>
      </c>
      <c r="H686" s="50" t="n">
        <v>134</v>
      </c>
      <c r="I686" s="50" t="n">
        <v>11</v>
      </c>
      <c r="J686" s="50" t="n">
        <v>193</v>
      </c>
      <c r="K686" s="50" t="n">
        <v>91</v>
      </c>
      <c r="L686" s="50" t="n">
        <v>4</v>
      </c>
      <c r="M686" s="50" t="n">
        <v>219</v>
      </c>
      <c r="N686" s="50" t="n">
        <v>43</v>
      </c>
      <c r="O686" s="50" t="n">
        <v>-3.505</v>
      </c>
      <c r="P686" s="50" t="n">
        <v>104</v>
      </c>
      <c r="Q686" s="50" t="n">
        <v>80</v>
      </c>
      <c r="R686" s="50" t="n">
        <v>15</v>
      </c>
      <c r="S686" s="50" t="n">
        <v>2</v>
      </c>
      <c r="T686" s="50" t="n">
        <v>0</v>
      </c>
      <c r="U686" s="50" t="n">
        <v>0</v>
      </c>
      <c r="V686" s="50" t="n">
        <v>20</v>
      </c>
      <c r="W686" s="50" t="n">
        <v>1</v>
      </c>
      <c r="X686" s="50" t="n">
        <v>1</v>
      </c>
      <c r="Y686" s="50" t="n">
        <v>10</v>
      </c>
      <c r="Z686" s="50" t="n">
        <v>28.9</v>
      </c>
      <c r="AA686" s="50" t="n">
        <v>101</v>
      </c>
      <c r="AB686" s="50" t="n">
        <v>31.556</v>
      </c>
      <c r="AC686" s="50" t="n">
        <v>73</v>
      </c>
      <c r="AD686" s="50" t="n">
        <v>0</v>
      </c>
      <c r="AE686" s="50" t="n">
        <v>6</v>
      </c>
      <c r="AF686" s="50" t="n">
        <v>72</v>
      </c>
      <c r="AG686" s="50" t="n">
        <v>5843</v>
      </c>
      <c r="AH686" s="50" t="n">
        <v>27</v>
      </c>
      <c r="AI686" s="50" t="n">
        <v>118</v>
      </c>
      <c r="AJ686" s="50" t="n">
        <v>7403.9</v>
      </c>
      <c r="AK686" s="50" t="n">
        <v>1</v>
      </c>
    </row>
    <row r="687" customFormat="false" ht="15" hidden="false" customHeight="false" outlineLevel="0" collapsed="false">
      <c r="A687" s="50" t="s">
        <v>1013</v>
      </c>
      <c r="B687" s="50" t="s">
        <v>122</v>
      </c>
      <c r="C687" s="50" t="s">
        <v>294</v>
      </c>
      <c r="D687" s="50" t="n">
        <v>680757</v>
      </c>
      <c r="E687" s="50" t="n">
        <v>6</v>
      </c>
      <c r="F687" s="50" t="s">
        <v>55</v>
      </c>
      <c r="G687" s="50" t="n">
        <v>316</v>
      </c>
      <c r="H687" s="50" t="n">
        <v>126</v>
      </c>
      <c r="I687" s="50" t="n">
        <v>9</v>
      </c>
      <c r="J687" s="50" t="n">
        <v>165</v>
      </c>
      <c r="K687" s="50" t="n">
        <v>91</v>
      </c>
      <c r="L687" s="50" t="n">
        <v>1</v>
      </c>
      <c r="M687" s="50" t="n">
        <v>151</v>
      </c>
      <c r="N687" s="50" t="n">
        <v>35</v>
      </c>
      <c r="O687" s="50" t="n">
        <v>-4.635</v>
      </c>
      <c r="P687" s="50" t="n">
        <v>84</v>
      </c>
      <c r="Q687" s="50" t="n">
        <v>76</v>
      </c>
      <c r="R687" s="50" t="n">
        <v>17</v>
      </c>
      <c r="S687" s="50" t="n">
        <v>2</v>
      </c>
      <c r="T687" s="50" t="n">
        <v>0</v>
      </c>
      <c r="U687" s="50" t="n">
        <v>0</v>
      </c>
      <c r="V687" s="50" t="n">
        <v>6</v>
      </c>
      <c r="W687" s="50" t="n">
        <v>1</v>
      </c>
      <c r="X687" s="50" t="n">
        <v>0</v>
      </c>
      <c r="Y687" s="50" t="n">
        <v>8</v>
      </c>
      <c r="Z687" s="50" t="n">
        <v>21.6</v>
      </c>
      <c r="AA687" s="50" t="n">
        <v>84</v>
      </c>
      <c r="AB687" s="50" t="n">
        <v>26.976</v>
      </c>
      <c r="AC687" s="50" t="n">
        <v>68</v>
      </c>
      <c r="AD687" s="50" t="n">
        <v>0</v>
      </c>
      <c r="AE687" s="50" t="n">
        <v>9</v>
      </c>
      <c r="AF687" s="50" t="n">
        <v>68</v>
      </c>
      <c r="AG687" s="50" t="n">
        <v>5639.1</v>
      </c>
      <c r="AH687" s="50" t="n">
        <v>30</v>
      </c>
      <c r="AI687" s="50" t="n">
        <v>103</v>
      </c>
      <c r="AJ687" s="50" t="n">
        <v>6533.4</v>
      </c>
      <c r="AK687" s="50" t="n">
        <v>0</v>
      </c>
    </row>
    <row r="688" customFormat="false" ht="15" hidden="false" customHeight="false" outlineLevel="0" collapsed="false">
      <c r="A688" s="50" t="s">
        <v>1013</v>
      </c>
      <c r="B688" s="50" t="s">
        <v>122</v>
      </c>
      <c r="C688" s="50" t="s">
        <v>294</v>
      </c>
      <c r="D688" s="50" t="n">
        <v>680757</v>
      </c>
      <c r="E688" s="50" t="n">
        <v>7</v>
      </c>
      <c r="F688" s="50" t="s">
        <v>56</v>
      </c>
      <c r="G688" s="50" t="n">
        <v>380</v>
      </c>
      <c r="H688" s="50" t="n">
        <v>139</v>
      </c>
      <c r="I688" s="50" t="n">
        <v>10</v>
      </c>
      <c r="J688" s="50" t="n">
        <v>201</v>
      </c>
      <c r="K688" s="50" t="n">
        <v>108</v>
      </c>
      <c r="L688" s="50" t="n">
        <v>6</v>
      </c>
      <c r="M688" s="50" t="n">
        <v>178</v>
      </c>
      <c r="N688" s="50" t="n">
        <v>31</v>
      </c>
      <c r="O688" s="50" t="n">
        <v>8.147</v>
      </c>
      <c r="P688" s="50" t="n">
        <v>92</v>
      </c>
      <c r="Q688" s="50" t="n">
        <v>77</v>
      </c>
      <c r="R688" s="50" t="n">
        <v>31</v>
      </c>
      <c r="S688" s="50" t="n">
        <v>5</v>
      </c>
      <c r="T688" s="50" t="n">
        <v>2</v>
      </c>
      <c r="U688" s="50" t="n">
        <v>0</v>
      </c>
      <c r="V688" s="50" t="n">
        <v>13</v>
      </c>
      <c r="W688" s="50" t="n">
        <v>0</v>
      </c>
      <c r="X688" s="50" t="n">
        <v>1</v>
      </c>
      <c r="Y688" s="50" t="n">
        <v>8</v>
      </c>
      <c r="Z688" s="50" t="n">
        <v>40.15</v>
      </c>
      <c r="AA688" s="50" t="n">
        <v>91</v>
      </c>
      <c r="AB688" s="50" t="n">
        <v>35.997</v>
      </c>
      <c r="AC688" s="50" t="n">
        <v>71</v>
      </c>
      <c r="AD688" s="50" t="n">
        <v>0</v>
      </c>
      <c r="AE688" s="50" t="n">
        <v>4</v>
      </c>
      <c r="AF688" s="50" t="n">
        <v>71</v>
      </c>
      <c r="AG688" s="50" t="n">
        <v>5885.6</v>
      </c>
      <c r="AH688" s="50" t="n">
        <v>41</v>
      </c>
      <c r="AI688" s="50" t="n">
        <v>120</v>
      </c>
      <c r="AJ688" s="50" t="n">
        <v>7489.7</v>
      </c>
      <c r="AK688" s="50" t="n">
        <v>0</v>
      </c>
    </row>
    <row r="689" customFormat="false" ht="15" hidden="false" customHeight="false" outlineLevel="0" collapsed="false">
      <c r="A689" s="50" t="s">
        <v>1013</v>
      </c>
      <c r="B689" s="50" t="s">
        <v>122</v>
      </c>
      <c r="C689" s="50" t="s">
        <v>294</v>
      </c>
      <c r="D689" s="50" t="n">
        <v>680757</v>
      </c>
      <c r="E689" s="50" t="n">
        <v>8</v>
      </c>
      <c r="F689" s="50" t="s">
        <v>57</v>
      </c>
      <c r="G689" s="50" t="n">
        <v>540</v>
      </c>
      <c r="H689" s="50" t="n">
        <v>188</v>
      </c>
      <c r="I689" s="50" t="n">
        <v>9</v>
      </c>
      <c r="J689" s="50" t="n">
        <v>284</v>
      </c>
      <c r="K689" s="50" t="n">
        <v>145</v>
      </c>
      <c r="L689" s="50" t="n">
        <v>2</v>
      </c>
      <c r="M689" s="50" t="n">
        <v>256</v>
      </c>
      <c r="N689" s="50" t="n">
        <v>43</v>
      </c>
      <c r="O689" s="50" t="n">
        <v>8.761</v>
      </c>
      <c r="P689" s="50" t="n">
        <v>120</v>
      </c>
      <c r="Q689" s="50" t="n">
        <v>101</v>
      </c>
      <c r="R689" s="50" t="n">
        <v>35</v>
      </c>
      <c r="S689" s="50" t="n">
        <v>3</v>
      </c>
      <c r="T689" s="50" t="n">
        <v>0</v>
      </c>
      <c r="U689" s="50" t="n">
        <v>1</v>
      </c>
      <c r="V689" s="50" t="n">
        <v>18</v>
      </c>
      <c r="W689" s="50" t="n">
        <v>1</v>
      </c>
      <c r="X689" s="50" t="n">
        <v>0</v>
      </c>
      <c r="Y689" s="50" t="n">
        <v>12</v>
      </c>
      <c r="Z689" s="50" t="n">
        <v>46.95</v>
      </c>
      <c r="AA689" s="50" t="n">
        <v>120</v>
      </c>
      <c r="AB689" s="50" t="n">
        <v>37.821</v>
      </c>
      <c r="AC689" s="50" t="n">
        <v>89</v>
      </c>
      <c r="AD689" s="50" t="n">
        <v>1</v>
      </c>
      <c r="AE689" s="50" t="n">
        <v>9</v>
      </c>
      <c r="AF689" s="50" t="n">
        <v>89</v>
      </c>
      <c r="AG689" s="50" t="n">
        <v>7458.4</v>
      </c>
      <c r="AH689" s="50" t="n">
        <v>33</v>
      </c>
      <c r="AI689" s="50" t="n">
        <v>160</v>
      </c>
      <c r="AJ689" s="50" t="n">
        <v>9902.6</v>
      </c>
      <c r="AK689" s="50" t="n">
        <v>0</v>
      </c>
    </row>
    <row r="690" customFormat="false" ht="15" hidden="false" customHeight="false" outlineLevel="0" collapsed="false">
      <c r="A690" s="50" t="s">
        <v>1013</v>
      </c>
      <c r="B690" s="50" t="s">
        <v>122</v>
      </c>
      <c r="C690" s="50" t="s">
        <v>294</v>
      </c>
      <c r="D690" s="50" t="n">
        <v>680757</v>
      </c>
      <c r="E690" s="50" t="n">
        <v>9</v>
      </c>
      <c r="F690" s="50" t="s">
        <v>58</v>
      </c>
      <c r="G690" s="50" t="n">
        <v>461</v>
      </c>
      <c r="H690" s="50" t="n">
        <v>161</v>
      </c>
      <c r="I690" s="50" t="n">
        <v>9</v>
      </c>
      <c r="J690" s="50" t="n">
        <v>240</v>
      </c>
      <c r="K690" s="50" t="n">
        <v>120</v>
      </c>
      <c r="L690" s="50" t="n">
        <v>6</v>
      </c>
      <c r="M690" s="50" t="n">
        <v>220</v>
      </c>
      <c r="N690" s="50" t="n">
        <v>41</v>
      </c>
      <c r="O690" s="50" t="n">
        <v>4.315</v>
      </c>
      <c r="P690" s="50" t="n">
        <v>107</v>
      </c>
      <c r="Q690" s="50" t="n">
        <v>92</v>
      </c>
      <c r="R690" s="50" t="n">
        <v>29</v>
      </c>
      <c r="S690" s="50" t="n">
        <v>4</v>
      </c>
      <c r="T690" s="50" t="n">
        <v>1</v>
      </c>
      <c r="U690" s="50" t="n">
        <v>1</v>
      </c>
      <c r="V690" s="50" t="n">
        <v>14</v>
      </c>
      <c r="W690" s="50" t="n">
        <v>0</v>
      </c>
      <c r="X690" s="50" t="n">
        <v>0</v>
      </c>
      <c r="Y690" s="50" t="n">
        <v>9</v>
      </c>
      <c r="Z690" s="50" t="n">
        <v>39.1</v>
      </c>
      <c r="AA690" s="50" t="n">
        <v>106</v>
      </c>
      <c r="AB690" s="50" t="n">
        <v>38.923</v>
      </c>
      <c r="AC690" s="50" t="n">
        <v>84</v>
      </c>
      <c r="AD690" s="50" t="n">
        <v>0</v>
      </c>
      <c r="AE690" s="50" t="n">
        <v>13</v>
      </c>
      <c r="AF690" s="50" t="n">
        <v>84</v>
      </c>
      <c r="AG690" s="50" t="n">
        <v>6946.8</v>
      </c>
      <c r="AH690" s="50" t="n">
        <v>39</v>
      </c>
      <c r="AI690" s="50" t="n">
        <v>142</v>
      </c>
      <c r="AJ690" s="50" t="n">
        <v>8762.1</v>
      </c>
      <c r="AK690" s="50" t="n">
        <v>1</v>
      </c>
    </row>
    <row r="691" customFormat="false" ht="15" hidden="false" customHeight="false" outlineLevel="0" collapsed="false">
      <c r="A691" s="50" t="s">
        <v>1014</v>
      </c>
      <c r="B691" s="50" t="s">
        <v>122</v>
      </c>
      <c r="C691" s="50" t="s">
        <v>295</v>
      </c>
      <c r="D691" s="50" t="n">
        <v>677587</v>
      </c>
      <c r="E691" s="50" t="n">
        <v>4</v>
      </c>
      <c r="F691" s="50" t="s">
        <v>53</v>
      </c>
      <c r="G691" s="50" t="n">
        <v>462</v>
      </c>
      <c r="H691" s="50" t="n">
        <v>223</v>
      </c>
      <c r="I691" s="50" t="n">
        <v>44</v>
      </c>
      <c r="J691" s="50" t="n">
        <v>201</v>
      </c>
      <c r="K691" s="50" t="n">
        <v>138</v>
      </c>
      <c r="L691" s="50" t="n">
        <v>17</v>
      </c>
      <c r="M691" s="50" t="n">
        <v>253</v>
      </c>
      <c r="N691" s="50" t="n">
        <v>80</v>
      </c>
      <c r="O691" s="50" t="n">
        <v>2.684</v>
      </c>
      <c r="P691" s="50" t="n">
        <v>113</v>
      </c>
      <c r="Q691" s="50" t="n">
        <v>99</v>
      </c>
      <c r="R691" s="50" t="n">
        <v>28</v>
      </c>
      <c r="S691" s="50" t="n">
        <v>3</v>
      </c>
      <c r="T691" s="50" t="n">
        <v>0</v>
      </c>
      <c r="U691" s="50" t="n">
        <v>3</v>
      </c>
      <c r="V691" s="50" t="n">
        <v>10</v>
      </c>
      <c r="W691" s="50" t="n">
        <v>2</v>
      </c>
      <c r="X691" s="50" t="n">
        <v>0</v>
      </c>
      <c r="Y691" s="50" t="n">
        <v>11</v>
      </c>
      <c r="Z691" s="50" t="n">
        <v>36.15</v>
      </c>
      <c r="AA691" s="50" t="n">
        <v>108</v>
      </c>
      <c r="AB691" s="50" t="n">
        <v>33.418</v>
      </c>
      <c r="AC691" s="50" t="n">
        <v>90</v>
      </c>
      <c r="AD691" s="50" t="n">
        <v>2</v>
      </c>
      <c r="AE691" s="50" t="n">
        <v>24</v>
      </c>
      <c r="AF691" s="50" t="n">
        <v>89</v>
      </c>
      <c r="AG691" s="50" t="n">
        <v>7413.8</v>
      </c>
      <c r="AH691" s="50" t="n">
        <v>24</v>
      </c>
      <c r="AI691" s="50" t="n">
        <v>192</v>
      </c>
      <c r="AJ691" s="50" t="n">
        <v>13393.8</v>
      </c>
      <c r="AK691" s="50" t="n">
        <v>15</v>
      </c>
    </row>
    <row r="692" customFormat="false" ht="15" hidden="false" customHeight="false" outlineLevel="0" collapsed="false">
      <c r="A692" s="50" t="s">
        <v>1014</v>
      </c>
      <c r="B692" s="50" t="s">
        <v>122</v>
      </c>
      <c r="C692" s="50" t="s">
        <v>295</v>
      </c>
      <c r="D692" s="50" t="n">
        <v>677587</v>
      </c>
      <c r="E692" s="50" t="n">
        <v>5</v>
      </c>
      <c r="F692" s="50" t="s">
        <v>54</v>
      </c>
      <c r="G692" s="50" t="n">
        <v>388</v>
      </c>
      <c r="H692" s="50" t="n">
        <v>181</v>
      </c>
      <c r="I692" s="50" t="n">
        <v>42</v>
      </c>
      <c r="J692" s="50" t="n">
        <v>183</v>
      </c>
      <c r="K692" s="50" t="n">
        <v>120</v>
      </c>
      <c r="L692" s="50" t="n">
        <v>20</v>
      </c>
      <c r="M692" s="50" t="n">
        <v>205</v>
      </c>
      <c r="N692" s="50" t="n">
        <v>61</v>
      </c>
      <c r="O692" s="50" t="n">
        <v>1.784</v>
      </c>
      <c r="P692" s="50" t="n">
        <v>103</v>
      </c>
      <c r="Q692" s="50" t="n">
        <v>89</v>
      </c>
      <c r="R692" s="50" t="n">
        <v>27</v>
      </c>
      <c r="S692" s="50" t="n">
        <v>6</v>
      </c>
      <c r="T692" s="50" t="n">
        <v>1</v>
      </c>
      <c r="U692" s="50" t="n">
        <v>1</v>
      </c>
      <c r="V692" s="50" t="n">
        <v>10</v>
      </c>
      <c r="W692" s="50" t="n">
        <v>3</v>
      </c>
      <c r="X692" s="50" t="n">
        <v>1</v>
      </c>
      <c r="Y692" s="50" t="n">
        <v>15</v>
      </c>
      <c r="Z692" s="50" t="n">
        <v>37.3</v>
      </c>
      <c r="AA692" s="50" t="n">
        <v>103</v>
      </c>
      <c r="AB692" s="50" t="n">
        <v>33.856</v>
      </c>
      <c r="AC692" s="50" t="n">
        <v>75</v>
      </c>
      <c r="AD692" s="50" t="n">
        <v>3</v>
      </c>
      <c r="AE692" s="50" t="n">
        <v>30</v>
      </c>
      <c r="AF692" s="50" t="n">
        <v>75</v>
      </c>
      <c r="AG692" s="50" t="n">
        <v>6552.7</v>
      </c>
      <c r="AH692" s="50" t="n">
        <v>31</v>
      </c>
      <c r="AI692" s="50" t="n">
        <v>157</v>
      </c>
      <c r="AJ692" s="50" t="n">
        <v>11014.5</v>
      </c>
      <c r="AK692" s="50" t="n">
        <v>12</v>
      </c>
    </row>
    <row r="693" customFormat="false" ht="15" hidden="false" customHeight="false" outlineLevel="0" collapsed="false">
      <c r="A693" s="50" t="s">
        <v>1014</v>
      </c>
      <c r="B693" s="50" t="s">
        <v>122</v>
      </c>
      <c r="C693" s="50" t="s">
        <v>295</v>
      </c>
      <c r="D693" s="50" t="n">
        <v>677587</v>
      </c>
      <c r="E693" s="50" t="n">
        <v>6</v>
      </c>
      <c r="F693" s="50" t="s">
        <v>55</v>
      </c>
      <c r="G693" s="50" t="n">
        <v>382</v>
      </c>
      <c r="H693" s="50" t="n">
        <v>216</v>
      </c>
      <c r="I693" s="50" t="n">
        <v>47</v>
      </c>
      <c r="J693" s="50" t="n">
        <v>179</v>
      </c>
      <c r="K693" s="50" t="n">
        <v>134</v>
      </c>
      <c r="L693" s="50" t="n">
        <v>19</v>
      </c>
      <c r="M693" s="50" t="n">
        <v>203</v>
      </c>
      <c r="N693" s="50" t="n">
        <v>82</v>
      </c>
      <c r="O693" s="50" t="n">
        <v>-4.058</v>
      </c>
      <c r="P693" s="50" t="n">
        <v>99</v>
      </c>
      <c r="Q693" s="50" t="n">
        <v>90</v>
      </c>
      <c r="R693" s="50" t="n">
        <v>20</v>
      </c>
      <c r="S693" s="50" t="n">
        <v>4</v>
      </c>
      <c r="T693" s="50" t="n">
        <v>1</v>
      </c>
      <c r="U693" s="50" t="n">
        <v>1</v>
      </c>
      <c r="V693" s="50" t="n">
        <v>5</v>
      </c>
      <c r="W693" s="50" t="n">
        <v>2</v>
      </c>
      <c r="X693" s="50" t="n">
        <v>2</v>
      </c>
      <c r="Y693" s="50" t="n">
        <v>16</v>
      </c>
      <c r="Z693" s="50" t="n">
        <v>26.1</v>
      </c>
      <c r="AA693" s="50" t="n">
        <v>98</v>
      </c>
      <c r="AB693" s="50" t="n">
        <v>27.61</v>
      </c>
      <c r="AC693" s="50" t="n">
        <v>76</v>
      </c>
      <c r="AD693" s="50" t="n">
        <v>1</v>
      </c>
      <c r="AE693" s="50" t="n">
        <v>20</v>
      </c>
      <c r="AF693" s="50" t="n">
        <v>75</v>
      </c>
      <c r="AG693" s="50" t="n">
        <v>6432.9</v>
      </c>
      <c r="AH693" s="50" t="n">
        <v>31</v>
      </c>
      <c r="AI693" s="50" t="n">
        <v>190</v>
      </c>
      <c r="AJ693" s="50" t="n">
        <v>13281.1</v>
      </c>
      <c r="AK693" s="50" t="n">
        <v>13</v>
      </c>
    </row>
    <row r="694" customFormat="false" ht="15" hidden="false" customHeight="false" outlineLevel="0" collapsed="false">
      <c r="A694" s="50" t="s">
        <v>1014</v>
      </c>
      <c r="B694" s="50" t="s">
        <v>122</v>
      </c>
      <c r="C694" s="50" t="s">
        <v>295</v>
      </c>
      <c r="D694" s="50" t="n">
        <v>677587</v>
      </c>
      <c r="E694" s="50" t="n">
        <v>7</v>
      </c>
      <c r="F694" s="50" t="s">
        <v>56</v>
      </c>
      <c r="G694" s="50" t="n">
        <v>371</v>
      </c>
      <c r="H694" s="50" t="n">
        <v>183</v>
      </c>
      <c r="I694" s="50" t="n">
        <v>38</v>
      </c>
      <c r="J694" s="50" t="n">
        <v>180</v>
      </c>
      <c r="K694" s="50" t="n">
        <v>119</v>
      </c>
      <c r="L694" s="50" t="n">
        <v>12</v>
      </c>
      <c r="M694" s="50" t="n">
        <v>191</v>
      </c>
      <c r="N694" s="50" t="n">
        <v>64</v>
      </c>
      <c r="O694" s="50" t="n">
        <v>-3.725</v>
      </c>
      <c r="P694" s="50" t="n">
        <v>104</v>
      </c>
      <c r="Q694" s="50" t="n">
        <v>99</v>
      </c>
      <c r="R694" s="50" t="n">
        <v>24</v>
      </c>
      <c r="S694" s="50" t="n">
        <v>4</v>
      </c>
      <c r="T694" s="50" t="n">
        <v>0</v>
      </c>
      <c r="U694" s="50" t="n">
        <v>4</v>
      </c>
      <c r="V694" s="50" t="n">
        <v>3</v>
      </c>
      <c r="W694" s="50" t="n">
        <v>0</v>
      </c>
      <c r="X694" s="50" t="n">
        <v>0</v>
      </c>
      <c r="Y694" s="50" t="n">
        <v>18</v>
      </c>
      <c r="Z694" s="50" t="n">
        <v>29.5</v>
      </c>
      <c r="AA694" s="50" t="n">
        <v>102</v>
      </c>
      <c r="AB694" s="50" t="n">
        <v>26.271</v>
      </c>
      <c r="AC694" s="50" t="n">
        <v>83</v>
      </c>
      <c r="AD694" s="50" t="n">
        <v>4</v>
      </c>
      <c r="AE694" s="50" t="n">
        <v>27</v>
      </c>
      <c r="AF694" s="50" t="n">
        <v>83</v>
      </c>
      <c r="AG694" s="50" t="n">
        <v>7167.8</v>
      </c>
      <c r="AH694" s="50" t="n">
        <v>27</v>
      </c>
      <c r="AI694" s="50" t="n">
        <v>163</v>
      </c>
      <c r="AJ694" s="50" t="n">
        <v>11540.8</v>
      </c>
      <c r="AK694" s="50" t="n">
        <v>14</v>
      </c>
    </row>
    <row r="695" customFormat="false" ht="15" hidden="false" customHeight="false" outlineLevel="0" collapsed="false">
      <c r="A695" s="50" t="s">
        <v>1014</v>
      </c>
      <c r="B695" s="50" t="s">
        <v>122</v>
      </c>
      <c r="C695" s="50" t="s">
        <v>295</v>
      </c>
      <c r="D695" s="50" t="n">
        <v>677587</v>
      </c>
      <c r="E695" s="50" t="n">
        <v>8</v>
      </c>
      <c r="F695" s="50" t="s">
        <v>57</v>
      </c>
      <c r="G695" s="50" t="n">
        <v>336</v>
      </c>
      <c r="H695" s="50" t="n">
        <v>170</v>
      </c>
      <c r="I695" s="50" t="n">
        <v>32</v>
      </c>
      <c r="J695" s="50" t="n">
        <v>168</v>
      </c>
      <c r="K695" s="50" t="n">
        <v>118</v>
      </c>
      <c r="L695" s="50" t="n">
        <v>10</v>
      </c>
      <c r="M695" s="50" t="n">
        <v>168</v>
      </c>
      <c r="N695" s="50" t="n">
        <v>52</v>
      </c>
      <c r="O695" s="50" t="n">
        <v>-7.505</v>
      </c>
      <c r="P695" s="50" t="n">
        <v>90</v>
      </c>
      <c r="Q695" s="50" t="n">
        <v>83</v>
      </c>
      <c r="R695" s="50" t="n">
        <v>15</v>
      </c>
      <c r="S695" s="50" t="n">
        <v>2</v>
      </c>
      <c r="T695" s="50" t="n">
        <v>0</v>
      </c>
      <c r="U695" s="50" t="n">
        <v>1</v>
      </c>
      <c r="V695" s="50" t="n">
        <v>4</v>
      </c>
      <c r="W695" s="50" t="n">
        <v>2</v>
      </c>
      <c r="X695" s="50" t="n">
        <v>1</v>
      </c>
      <c r="Y695" s="50" t="n">
        <v>14</v>
      </c>
      <c r="Z695" s="50" t="n">
        <v>19.5</v>
      </c>
      <c r="AA695" s="50" t="n">
        <v>90</v>
      </c>
      <c r="AB695" s="50" t="n">
        <v>25.187</v>
      </c>
      <c r="AC695" s="50" t="n">
        <v>70</v>
      </c>
      <c r="AD695" s="50" t="n">
        <v>2</v>
      </c>
      <c r="AE695" s="50" t="n">
        <v>21</v>
      </c>
      <c r="AF695" s="50" t="n">
        <v>70</v>
      </c>
      <c r="AG695" s="50" t="n">
        <v>6142.8</v>
      </c>
      <c r="AH695" s="50" t="n">
        <v>31</v>
      </c>
      <c r="AI695" s="50" t="n">
        <v>145</v>
      </c>
      <c r="AJ695" s="50" t="n">
        <v>10060</v>
      </c>
      <c r="AK695" s="50" t="n">
        <v>9</v>
      </c>
    </row>
    <row r="696" customFormat="false" ht="15" hidden="false" customHeight="false" outlineLevel="0" collapsed="false">
      <c r="A696" s="50" t="s">
        <v>1014</v>
      </c>
      <c r="B696" s="50" t="s">
        <v>122</v>
      </c>
      <c r="C696" s="50" t="s">
        <v>295</v>
      </c>
      <c r="D696" s="50" t="n">
        <v>677587</v>
      </c>
      <c r="E696" s="50" t="n">
        <v>9</v>
      </c>
      <c r="F696" s="50" t="s">
        <v>58</v>
      </c>
      <c r="G696" s="50" t="n">
        <v>316</v>
      </c>
      <c r="H696" s="50" t="n">
        <v>155</v>
      </c>
      <c r="I696" s="50" t="n">
        <v>28</v>
      </c>
      <c r="J696" s="50" t="n">
        <v>146</v>
      </c>
      <c r="K696" s="50" t="n">
        <v>99</v>
      </c>
      <c r="L696" s="50" t="n">
        <v>10</v>
      </c>
      <c r="M696" s="50" t="n">
        <v>170</v>
      </c>
      <c r="N696" s="50" t="n">
        <v>56</v>
      </c>
      <c r="O696" s="50" t="n">
        <v>4.421</v>
      </c>
      <c r="P696" s="50" t="n">
        <v>83</v>
      </c>
      <c r="Q696" s="50" t="n">
        <v>74</v>
      </c>
      <c r="R696" s="50" t="n">
        <v>21</v>
      </c>
      <c r="S696" s="50" t="n">
        <v>6</v>
      </c>
      <c r="T696" s="50" t="n">
        <v>0</v>
      </c>
      <c r="U696" s="50" t="n">
        <v>5</v>
      </c>
      <c r="V696" s="50" t="n">
        <v>6</v>
      </c>
      <c r="W696" s="50" t="n">
        <v>2</v>
      </c>
      <c r="X696" s="50" t="n">
        <v>0</v>
      </c>
      <c r="Y696" s="50" t="n">
        <v>11</v>
      </c>
      <c r="Z696" s="50" t="n">
        <v>32.1</v>
      </c>
      <c r="AA696" s="50" t="n">
        <v>82</v>
      </c>
      <c r="AB696" s="50" t="n">
        <v>25.315</v>
      </c>
      <c r="AC696" s="50" t="n">
        <v>64</v>
      </c>
      <c r="AD696" s="50" t="n">
        <v>1</v>
      </c>
      <c r="AE696" s="50" t="n">
        <v>15</v>
      </c>
      <c r="AF696" s="50" t="n">
        <v>64</v>
      </c>
      <c r="AG696" s="50" t="n">
        <v>5473.7</v>
      </c>
      <c r="AH696" s="50" t="n">
        <v>24</v>
      </c>
      <c r="AI696" s="50" t="n">
        <v>135</v>
      </c>
      <c r="AJ696" s="50" t="n">
        <v>9288.3</v>
      </c>
      <c r="AK696" s="50" t="n">
        <v>1</v>
      </c>
    </row>
    <row r="697" customFormat="false" ht="15" hidden="false" customHeight="false" outlineLevel="0" collapsed="false">
      <c r="A697" s="50" t="s">
        <v>1015</v>
      </c>
      <c r="B697" s="50" t="s">
        <v>122</v>
      </c>
      <c r="C697" s="50" t="s">
        <v>296</v>
      </c>
      <c r="D697" s="50" t="n">
        <v>800050</v>
      </c>
      <c r="E697" s="50" t="n">
        <v>4</v>
      </c>
      <c r="F697" s="50" t="s">
        <v>53</v>
      </c>
      <c r="G697" s="50" t="n">
        <v>459</v>
      </c>
      <c r="H697" s="50" t="n">
        <v>186</v>
      </c>
      <c r="I697" s="50" t="n">
        <v>28</v>
      </c>
      <c r="J697" s="50" t="n">
        <v>216</v>
      </c>
      <c r="K697" s="50" t="n">
        <v>135</v>
      </c>
      <c r="L697" s="50" t="n">
        <v>11</v>
      </c>
      <c r="M697" s="50" t="n">
        <v>235</v>
      </c>
      <c r="N697" s="50" t="n">
        <v>49</v>
      </c>
      <c r="O697" s="50" t="n">
        <v>4.026</v>
      </c>
      <c r="P697" s="50" t="n">
        <v>116</v>
      </c>
      <c r="Q697" s="50" t="n">
        <v>101</v>
      </c>
      <c r="R697" s="50" t="n">
        <v>26</v>
      </c>
      <c r="S697" s="50" t="n">
        <v>6</v>
      </c>
      <c r="T697" s="50" t="n">
        <v>1</v>
      </c>
      <c r="U697" s="50" t="n">
        <v>5</v>
      </c>
      <c r="V697" s="50" t="n">
        <v>14</v>
      </c>
      <c r="W697" s="50" t="n">
        <v>0</v>
      </c>
      <c r="X697" s="50" t="n">
        <v>1</v>
      </c>
      <c r="Y697" s="50" t="n">
        <v>13</v>
      </c>
      <c r="Z697" s="50" t="n">
        <v>41.5</v>
      </c>
      <c r="AA697" s="50" t="n">
        <v>115</v>
      </c>
      <c r="AB697" s="50" t="n">
        <v>42.885</v>
      </c>
      <c r="AC697" s="50" t="n">
        <v>89</v>
      </c>
      <c r="AD697" s="50" t="n">
        <v>8</v>
      </c>
      <c r="AE697" s="50" t="n">
        <v>33</v>
      </c>
      <c r="AF697" s="50" t="n">
        <v>89</v>
      </c>
      <c r="AG697" s="50" t="n">
        <v>7949.7</v>
      </c>
      <c r="AH697" s="50" t="n">
        <v>36</v>
      </c>
      <c r="AI697" s="50" t="n">
        <v>166</v>
      </c>
      <c r="AJ697" s="50" t="n">
        <v>11826.9</v>
      </c>
      <c r="AK697" s="50" t="n">
        <v>32</v>
      </c>
    </row>
    <row r="698" customFormat="false" ht="15" hidden="false" customHeight="false" outlineLevel="0" collapsed="false">
      <c r="A698" s="50" t="s">
        <v>1015</v>
      </c>
      <c r="B698" s="50" t="s">
        <v>122</v>
      </c>
      <c r="C698" s="50" t="s">
        <v>296</v>
      </c>
      <c r="D698" s="50" t="n">
        <v>800050</v>
      </c>
      <c r="E698" s="50" t="n">
        <v>5</v>
      </c>
      <c r="F698" s="50" t="s">
        <v>54</v>
      </c>
      <c r="G698" s="50" t="n">
        <v>418</v>
      </c>
      <c r="H698" s="50" t="n">
        <v>181</v>
      </c>
      <c r="I698" s="50" t="n">
        <v>21</v>
      </c>
      <c r="J698" s="50" t="n">
        <v>208</v>
      </c>
      <c r="K698" s="50" t="n">
        <v>146</v>
      </c>
      <c r="L698" s="50" t="n">
        <v>12</v>
      </c>
      <c r="M698" s="50" t="n">
        <v>208</v>
      </c>
      <c r="N698" s="50" t="n">
        <v>35</v>
      </c>
      <c r="O698" s="50" t="n">
        <v>0.369</v>
      </c>
      <c r="P698" s="50" t="n">
        <v>116</v>
      </c>
      <c r="Q698" s="50" t="n">
        <v>104</v>
      </c>
      <c r="R698" s="50" t="n">
        <v>29</v>
      </c>
      <c r="S698" s="50" t="n">
        <v>5</v>
      </c>
      <c r="T698" s="50" t="n">
        <v>0</v>
      </c>
      <c r="U698" s="50" t="n">
        <v>2</v>
      </c>
      <c r="V698" s="50" t="n">
        <v>11</v>
      </c>
      <c r="W698" s="50" t="n">
        <v>0</v>
      </c>
      <c r="X698" s="50" t="n">
        <v>1</v>
      </c>
      <c r="Y698" s="50" t="n">
        <v>12</v>
      </c>
      <c r="Z698" s="50" t="n">
        <v>37.75</v>
      </c>
      <c r="AA698" s="50" t="n">
        <v>114</v>
      </c>
      <c r="AB698" s="50" t="n">
        <v>37.505</v>
      </c>
      <c r="AC698" s="50" t="n">
        <v>93</v>
      </c>
      <c r="AD698" s="50" t="n">
        <v>2</v>
      </c>
      <c r="AE698" s="50" t="n">
        <v>37</v>
      </c>
      <c r="AF698" s="50" t="n">
        <v>92</v>
      </c>
      <c r="AG698" s="50" t="n">
        <v>8247.7</v>
      </c>
      <c r="AH698" s="50" t="n">
        <v>33</v>
      </c>
      <c r="AI698" s="50" t="n">
        <v>159</v>
      </c>
      <c r="AJ698" s="50" t="n">
        <v>11306</v>
      </c>
      <c r="AK698" s="50" t="n">
        <v>20</v>
      </c>
    </row>
    <row r="699" customFormat="false" ht="15" hidden="false" customHeight="false" outlineLevel="0" collapsed="false">
      <c r="A699" s="50" t="s">
        <v>1015</v>
      </c>
      <c r="B699" s="50" t="s">
        <v>122</v>
      </c>
      <c r="C699" s="50" t="s">
        <v>296</v>
      </c>
      <c r="D699" s="50" t="n">
        <v>800050</v>
      </c>
      <c r="E699" s="50" t="n">
        <v>6</v>
      </c>
      <c r="F699" s="50" t="s">
        <v>55</v>
      </c>
      <c r="G699" s="50" t="n">
        <v>207</v>
      </c>
      <c r="H699" s="50" t="n">
        <v>91</v>
      </c>
      <c r="I699" s="50" t="n">
        <v>13</v>
      </c>
      <c r="J699" s="50" t="n">
        <v>100</v>
      </c>
      <c r="K699" s="50" t="n">
        <v>68</v>
      </c>
      <c r="L699" s="50" t="n">
        <v>6</v>
      </c>
      <c r="M699" s="50" t="n">
        <v>106</v>
      </c>
      <c r="N699" s="50" t="n">
        <v>23</v>
      </c>
      <c r="O699" s="50" t="n">
        <v>-1.317</v>
      </c>
      <c r="P699" s="50" t="n">
        <v>51</v>
      </c>
      <c r="Q699" s="50" t="n">
        <v>48</v>
      </c>
      <c r="R699" s="50" t="n">
        <v>13</v>
      </c>
      <c r="S699" s="50" t="n">
        <v>3</v>
      </c>
      <c r="T699" s="50" t="n">
        <v>0</v>
      </c>
      <c r="U699" s="50" t="n">
        <v>0</v>
      </c>
      <c r="V699" s="50" t="n">
        <v>3</v>
      </c>
      <c r="W699" s="50" t="n">
        <v>0</v>
      </c>
      <c r="X699" s="50" t="n">
        <v>0</v>
      </c>
      <c r="Y699" s="50" t="n">
        <v>13</v>
      </c>
      <c r="Z699" s="50" t="n">
        <v>14.85</v>
      </c>
      <c r="AA699" s="50" t="n">
        <v>50</v>
      </c>
      <c r="AB699" s="50" t="n">
        <v>14.843</v>
      </c>
      <c r="AC699" s="50" t="n">
        <v>35</v>
      </c>
      <c r="AD699" s="50" t="n">
        <v>2</v>
      </c>
      <c r="AE699" s="50" t="n">
        <v>20</v>
      </c>
      <c r="AF699" s="50" t="n">
        <v>35</v>
      </c>
      <c r="AG699" s="50" t="n">
        <v>3314.3</v>
      </c>
      <c r="AH699" s="50" t="n">
        <v>11</v>
      </c>
      <c r="AI699" s="50" t="n">
        <v>82</v>
      </c>
      <c r="AJ699" s="50" t="n">
        <v>5850</v>
      </c>
      <c r="AK699" s="50" t="n">
        <v>14</v>
      </c>
    </row>
    <row r="700" customFormat="false" ht="15" hidden="false" customHeight="false" outlineLevel="0" collapsed="false">
      <c r="A700" s="50" t="s">
        <v>1015</v>
      </c>
      <c r="B700" s="50" t="s">
        <v>122</v>
      </c>
      <c r="C700" s="50" t="s">
        <v>296</v>
      </c>
      <c r="D700" s="50" t="n">
        <v>800050</v>
      </c>
      <c r="E700" s="50" t="n">
        <v>7</v>
      </c>
      <c r="F700" s="50" t="s">
        <v>56</v>
      </c>
      <c r="G700" s="50" t="n">
        <v>425</v>
      </c>
      <c r="H700" s="50" t="n">
        <v>180</v>
      </c>
      <c r="I700" s="50" t="n">
        <v>30</v>
      </c>
      <c r="J700" s="50" t="n">
        <v>201</v>
      </c>
      <c r="K700" s="50" t="n">
        <v>125</v>
      </c>
      <c r="L700" s="50" t="n">
        <v>10</v>
      </c>
      <c r="M700" s="50" t="n">
        <v>224</v>
      </c>
      <c r="N700" s="50" t="n">
        <v>55</v>
      </c>
      <c r="O700" s="50" t="n">
        <v>3.781</v>
      </c>
      <c r="P700" s="50" t="n">
        <v>106</v>
      </c>
      <c r="Q700" s="50" t="n">
        <v>94</v>
      </c>
      <c r="R700" s="50" t="n">
        <v>28</v>
      </c>
      <c r="S700" s="50" t="n">
        <v>6</v>
      </c>
      <c r="T700" s="50" t="n">
        <v>0</v>
      </c>
      <c r="U700" s="50" t="n">
        <v>4</v>
      </c>
      <c r="V700" s="50" t="n">
        <v>11</v>
      </c>
      <c r="W700" s="50" t="n">
        <v>0</v>
      </c>
      <c r="X700" s="50" t="n">
        <v>1</v>
      </c>
      <c r="Y700" s="50" t="n">
        <v>17</v>
      </c>
      <c r="Z700" s="50" t="n">
        <v>39.4</v>
      </c>
      <c r="AA700" s="50" t="n">
        <v>106</v>
      </c>
      <c r="AB700" s="50" t="n">
        <v>37.23</v>
      </c>
      <c r="AC700" s="50" t="n">
        <v>78</v>
      </c>
      <c r="AD700" s="50" t="n">
        <v>7</v>
      </c>
      <c r="AE700" s="50" t="n">
        <v>42</v>
      </c>
      <c r="AF700" s="50" t="n">
        <v>78</v>
      </c>
      <c r="AG700" s="50" t="n">
        <v>7246.7</v>
      </c>
      <c r="AH700" s="50" t="n">
        <v>25</v>
      </c>
      <c r="AI700" s="50" t="n">
        <v>161</v>
      </c>
      <c r="AJ700" s="50" t="n">
        <v>11579.8</v>
      </c>
      <c r="AK700" s="50" t="n">
        <v>42</v>
      </c>
    </row>
    <row r="701" customFormat="false" ht="15" hidden="false" customHeight="false" outlineLevel="0" collapsed="false">
      <c r="A701" s="50" t="s">
        <v>1015</v>
      </c>
      <c r="B701" s="50" t="s">
        <v>122</v>
      </c>
      <c r="C701" s="50" t="s">
        <v>296</v>
      </c>
      <c r="D701" s="50" t="n">
        <v>800050</v>
      </c>
      <c r="E701" s="50" t="n">
        <v>8</v>
      </c>
      <c r="F701" s="50" t="s">
        <v>57</v>
      </c>
      <c r="G701" s="50" t="n">
        <v>370</v>
      </c>
      <c r="H701" s="50" t="n">
        <v>153</v>
      </c>
      <c r="I701" s="50" t="n">
        <v>19</v>
      </c>
      <c r="J701" s="50" t="n">
        <v>165</v>
      </c>
      <c r="K701" s="50" t="n">
        <v>103</v>
      </c>
      <c r="L701" s="50" t="n">
        <v>5</v>
      </c>
      <c r="M701" s="50" t="n">
        <v>205</v>
      </c>
      <c r="N701" s="50" t="n">
        <v>50</v>
      </c>
      <c r="O701" s="50" t="n">
        <v>6.421</v>
      </c>
      <c r="P701" s="50" t="n">
        <v>91</v>
      </c>
      <c r="Q701" s="50" t="n">
        <v>80</v>
      </c>
      <c r="R701" s="50" t="n">
        <v>29</v>
      </c>
      <c r="S701" s="50" t="n">
        <v>4</v>
      </c>
      <c r="T701" s="50" t="n">
        <v>2</v>
      </c>
      <c r="U701" s="50" t="n">
        <v>2</v>
      </c>
      <c r="V701" s="50" t="n">
        <v>11</v>
      </c>
      <c r="W701" s="50" t="n">
        <v>0</v>
      </c>
      <c r="X701" s="50" t="n">
        <v>0</v>
      </c>
      <c r="Y701" s="50" t="n">
        <v>16</v>
      </c>
      <c r="Z701" s="50" t="n">
        <v>38.8</v>
      </c>
      <c r="AA701" s="50" t="n">
        <v>91</v>
      </c>
      <c r="AB701" s="50" t="n">
        <v>31.468</v>
      </c>
      <c r="AC701" s="50" t="n">
        <v>64</v>
      </c>
      <c r="AD701" s="50" t="n">
        <v>3</v>
      </c>
      <c r="AE701" s="50" t="n">
        <v>32</v>
      </c>
      <c r="AF701" s="50" t="n">
        <v>64</v>
      </c>
      <c r="AG701" s="50" t="n">
        <v>5948</v>
      </c>
      <c r="AH701" s="50" t="n">
        <v>25</v>
      </c>
      <c r="AI701" s="50" t="n">
        <v>131</v>
      </c>
      <c r="AJ701" s="50" t="n">
        <v>9368.1</v>
      </c>
      <c r="AK701" s="50" t="n">
        <v>20</v>
      </c>
    </row>
    <row r="702" customFormat="false" ht="15" hidden="false" customHeight="false" outlineLevel="0" collapsed="false">
      <c r="A702" s="50" t="s">
        <v>1015</v>
      </c>
      <c r="B702" s="50" t="s">
        <v>122</v>
      </c>
      <c r="C702" s="50" t="s">
        <v>296</v>
      </c>
      <c r="D702" s="50" t="n">
        <v>800050</v>
      </c>
      <c r="E702" s="50" t="n">
        <v>9</v>
      </c>
      <c r="F702" s="50" t="s">
        <v>58</v>
      </c>
      <c r="G702" s="50" t="n">
        <v>274</v>
      </c>
      <c r="H702" s="50" t="n">
        <v>115</v>
      </c>
      <c r="I702" s="50" t="n">
        <v>11</v>
      </c>
      <c r="J702" s="50" t="n">
        <v>132</v>
      </c>
      <c r="K702" s="50" t="n">
        <v>91</v>
      </c>
      <c r="L702" s="50" t="n">
        <v>4</v>
      </c>
      <c r="M702" s="50" t="n">
        <v>139</v>
      </c>
      <c r="N702" s="50" t="n">
        <v>24</v>
      </c>
      <c r="O702" s="50" t="n">
        <v>1.02</v>
      </c>
      <c r="P702" s="50" t="n">
        <v>79</v>
      </c>
      <c r="Q702" s="50" t="n">
        <v>68</v>
      </c>
      <c r="R702" s="50" t="n">
        <v>17</v>
      </c>
      <c r="S702" s="50" t="n">
        <v>6</v>
      </c>
      <c r="T702" s="50" t="n">
        <v>0</v>
      </c>
      <c r="U702" s="50" t="n">
        <v>3</v>
      </c>
      <c r="V702" s="50" t="n">
        <v>10</v>
      </c>
      <c r="W702" s="50" t="n">
        <v>1</v>
      </c>
      <c r="X702" s="50" t="n">
        <v>0</v>
      </c>
      <c r="Y702" s="50" t="n">
        <v>11</v>
      </c>
      <c r="Z702" s="50" t="n">
        <v>27.7</v>
      </c>
      <c r="AA702" s="50" t="n">
        <v>77</v>
      </c>
      <c r="AB702" s="50" t="n">
        <v>27.531</v>
      </c>
      <c r="AC702" s="50" t="n">
        <v>57</v>
      </c>
      <c r="AD702" s="50" t="n">
        <v>4</v>
      </c>
      <c r="AE702" s="50" t="n">
        <v>28</v>
      </c>
      <c r="AF702" s="50" t="n">
        <v>56</v>
      </c>
      <c r="AG702" s="50" t="n">
        <v>5112.5</v>
      </c>
      <c r="AH702" s="50" t="n">
        <v>19</v>
      </c>
      <c r="AI702" s="50" t="n">
        <v>104</v>
      </c>
      <c r="AJ702" s="50" t="n">
        <v>7555.6</v>
      </c>
      <c r="AK702" s="50" t="n">
        <v>26</v>
      </c>
    </row>
    <row r="703" customFormat="false" ht="15" hidden="false" customHeight="false" outlineLevel="0" collapsed="false">
      <c r="A703" s="50" t="s">
        <v>1016</v>
      </c>
      <c r="B703" s="50" t="s">
        <v>122</v>
      </c>
      <c r="C703" s="50" t="s">
        <v>297</v>
      </c>
      <c r="D703" s="50" t="n">
        <v>608070</v>
      </c>
      <c r="E703" s="50" t="n">
        <v>4</v>
      </c>
      <c r="F703" s="50" t="s">
        <v>53</v>
      </c>
      <c r="G703" s="50" t="n">
        <v>586</v>
      </c>
      <c r="H703" s="50" t="n">
        <v>267</v>
      </c>
      <c r="I703" s="50" t="n">
        <v>36</v>
      </c>
      <c r="J703" s="50" t="n">
        <v>255</v>
      </c>
      <c r="K703" s="50" t="n">
        <v>166</v>
      </c>
      <c r="L703" s="50" t="n">
        <v>11</v>
      </c>
      <c r="M703" s="50" t="n">
        <v>314</v>
      </c>
      <c r="N703" s="50" t="n">
        <v>99</v>
      </c>
      <c r="O703" s="50" t="n">
        <v>5.312</v>
      </c>
      <c r="P703" s="50" t="n">
        <v>138</v>
      </c>
      <c r="Q703" s="50" t="n">
        <v>117</v>
      </c>
      <c r="R703" s="50" t="n">
        <v>26</v>
      </c>
      <c r="S703" s="50" t="n">
        <v>7</v>
      </c>
      <c r="T703" s="50" t="n">
        <v>0</v>
      </c>
      <c r="U703" s="50" t="n">
        <v>6</v>
      </c>
      <c r="V703" s="50" t="n">
        <v>21</v>
      </c>
      <c r="W703" s="50" t="n">
        <v>0</v>
      </c>
      <c r="X703" s="50" t="n">
        <v>0</v>
      </c>
      <c r="Y703" s="50" t="n">
        <v>18</v>
      </c>
      <c r="Z703" s="50" t="n">
        <v>43.8</v>
      </c>
      <c r="AA703" s="50" t="n">
        <v>134</v>
      </c>
      <c r="AB703" s="50" t="n">
        <v>51.964</v>
      </c>
      <c r="AC703" s="50" t="n">
        <v>99</v>
      </c>
      <c r="AD703" s="50" t="n">
        <v>11</v>
      </c>
      <c r="AE703" s="50" t="n">
        <v>44</v>
      </c>
      <c r="AF703" s="50" t="n">
        <v>99</v>
      </c>
      <c r="AG703" s="50" t="n">
        <v>8955.6</v>
      </c>
      <c r="AH703" s="50" t="n">
        <v>36</v>
      </c>
      <c r="AI703" s="50" t="n">
        <v>217</v>
      </c>
      <c r="AJ703" s="50" t="n">
        <v>15329</v>
      </c>
      <c r="AK703" s="50" t="n">
        <v>37</v>
      </c>
    </row>
    <row r="704" customFormat="false" ht="15" hidden="false" customHeight="false" outlineLevel="0" collapsed="false">
      <c r="A704" s="50" t="s">
        <v>1016</v>
      </c>
      <c r="B704" s="50" t="s">
        <v>122</v>
      </c>
      <c r="C704" s="50" t="s">
        <v>297</v>
      </c>
      <c r="D704" s="50" t="n">
        <v>608070</v>
      </c>
      <c r="E704" s="50" t="n">
        <v>5</v>
      </c>
      <c r="F704" s="50" t="s">
        <v>54</v>
      </c>
      <c r="G704" s="50" t="n">
        <v>523</v>
      </c>
      <c r="H704" s="50" t="n">
        <v>238</v>
      </c>
      <c r="I704" s="50" t="n">
        <v>34</v>
      </c>
      <c r="J704" s="50" t="n">
        <v>237</v>
      </c>
      <c r="K704" s="50" t="n">
        <v>163</v>
      </c>
      <c r="L704" s="50" t="n">
        <v>12</v>
      </c>
      <c r="M704" s="50" t="n">
        <v>278</v>
      </c>
      <c r="N704" s="50" t="n">
        <v>75</v>
      </c>
      <c r="O704" s="50" t="n">
        <v>-0.584</v>
      </c>
      <c r="P704" s="50" t="n">
        <v>129</v>
      </c>
      <c r="Q704" s="50" t="n">
        <v>107</v>
      </c>
      <c r="R704" s="50" t="n">
        <v>25</v>
      </c>
      <c r="S704" s="50" t="n">
        <v>7</v>
      </c>
      <c r="T704" s="50" t="n">
        <v>0</v>
      </c>
      <c r="U704" s="50" t="n">
        <v>2</v>
      </c>
      <c r="V704" s="50" t="n">
        <v>18</v>
      </c>
      <c r="W704" s="50" t="n">
        <v>1</v>
      </c>
      <c r="X704" s="50" t="n">
        <v>3</v>
      </c>
      <c r="Y704" s="50" t="n">
        <v>17</v>
      </c>
      <c r="Z704" s="50" t="n">
        <v>39.05</v>
      </c>
      <c r="AA704" s="50" t="n">
        <v>127</v>
      </c>
      <c r="AB704" s="50" t="n">
        <v>44.304</v>
      </c>
      <c r="AC704" s="50" t="n">
        <v>93</v>
      </c>
      <c r="AD704" s="50" t="n">
        <v>3</v>
      </c>
      <c r="AE704" s="50" t="n">
        <v>39</v>
      </c>
      <c r="AF704" s="50" t="n">
        <v>93</v>
      </c>
      <c r="AG704" s="50" t="n">
        <v>8383.2</v>
      </c>
      <c r="AH704" s="50" t="n">
        <v>37</v>
      </c>
      <c r="AI704" s="50" t="n">
        <v>208</v>
      </c>
      <c r="AJ704" s="50" t="n">
        <v>14479.8</v>
      </c>
      <c r="AK704" s="50" t="n">
        <v>17</v>
      </c>
    </row>
    <row r="705" customFormat="false" ht="15" hidden="false" customHeight="false" outlineLevel="0" collapsed="false">
      <c r="A705" s="50" t="s">
        <v>1016</v>
      </c>
      <c r="B705" s="50" t="s">
        <v>122</v>
      </c>
      <c r="C705" s="50" t="s">
        <v>297</v>
      </c>
      <c r="D705" s="50" t="n">
        <v>608070</v>
      </c>
      <c r="E705" s="50" t="n">
        <v>6</v>
      </c>
      <c r="F705" s="50" t="s">
        <v>55</v>
      </c>
      <c r="G705" s="50" t="n">
        <v>185</v>
      </c>
      <c r="H705" s="50" t="n">
        <v>90</v>
      </c>
      <c r="I705" s="50" t="n">
        <v>20</v>
      </c>
      <c r="J705" s="50" t="n">
        <v>79</v>
      </c>
      <c r="K705" s="50" t="n">
        <v>57</v>
      </c>
      <c r="L705" s="50" t="n">
        <v>10</v>
      </c>
      <c r="M705" s="50" t="n">
        <v>106</v>
      </c>
      <c r="N705" s="50" t="n">
        <v>33</v>
      </c>
      <c r="O705" s="50" t="n">
        <v>-0.036</v>
      </c>
      <c r="P705" s="50" t="n">
        <v>47</v>
      </c>
      <c r="Q705" s="50" t="n">
        <v>44</v>
      </c>
      <c r="R705" s="50" t="n">
        <v>13</v>
      </c>
      <c r="S705" s="50" t="n">
        <v>4</v>
      </c>
      <c r="T705" s="50" t="n">
        <v>0</v>
      </c>
      <c r="U705" s="50" t="n">
        <v>2</v>
      </c>
      <c r="V705" s="50" t="n">
        <v>2</v>
      </c>
      <c r="W705" s="50" t="n">
        <v>0</v>
      </c>
      <c r="X705" s="50" t="n">
        <v>0</v>
      </c>
      <c r="Y705" s="50" t="n">
        <v>9</v>
      </c>
      <c r="Z705" s="50" t="n">
        <v>17.4</v>
      </c>
      <c r="AA705" s="50" t="n">
        <v>47</v>
      </c>
      <c r="AB705" s="50" t="n">
        <v>13.244</v>
      </c>
      <c r="AC705" s="50" t="n">
        <v>35</v>
      </c>
      <c r="AD705" s="50" t="n">
        <v>1</v>
      </c>
      <c r="AE705" s="50" t="n">
        <v>17</v>
      </c>
      <c r="AF705" s="50" t="n">
        <v>35</v>
      </c>
      <c r="AG705" s="50" t="n">
        <v>3161.9</v>
      </c>
      <c r="AH705" s="50" t="n">
        <v>13</v>
      </c>
      <c r="AI705" s="50" t="n">
        <v>79</v>
      </c>
      <c r="AJ705" s="50" t="n">
        <v>5601.5</v>
      </c>
      <c r="AK705" s="50" t="n">
        <v>11</v>
      </c>
    </row>
    <row r="706" customFormat="false" ht="15" hidden="false" customHeight="false" outlineLevel="0" collapsed="false">
      <c r="A706" s="50" t="s">
        <v>1016</v>
      </c>
      <c r="B706" s="50" t="s">
        <v>122</v>
      </c>
      <c r="C706" s="50" t="s">
        <v>297</v>
      </c>
      <c r="D706" s="50" t="n">
        <v>608070</v>
      </c>
      <c r="E706" s="50" t="n">
        <v>7</v>
      </c>
      <c r="F706" s="50" t="s">
        <v>56</v>
      </c>
      <c r="G706" s="50" t="n">
        <v>165</v>
      </c>
      <c r="H706" s="50" t="n">
        <v>73</v>
      </c>
      <c r="I706" s="50" t="n">
        <v>4</v>
      </c>
      <c r="J706" s="50" t="n">
        <v>75</v>
      </c>
      <c r="K706" s="50" t="n">
        <v>48</v>
      </c>
      <c r="L706" s="50" t="n">
        <v>1</v>
      </c>
      <c r="M706" s="50" t="n">
        <v>82</v>
      </c>
      <c r="N706" s="50" t="n">
        <v>25</v>
      </c>
      <c r="O706" s="50" t="n">
        <v>-2.116</v>
      </c>
      <c r="P706" s="50" t="n">
        <v>37</v>
      </c>
      <c r="Q706" s="50" t="n">
        <v>33</v>
      </c>
      <c r="R706" s="50" t="n">
        <v>7</v>
      </c>
      <c r="S706" s="50" t="n">
        <v>0</v>
      </c>
      <c r="T706" s="50" t="n">
        <v>0</v>
      </c>
      <c r="U706" s="50" t="n">
        <v>0</v>
      </c>
      <c r="V706" s="50" t="n">
        <v>4</v>
      </c>
      <c r="W706" s="50" t="n">
        <v>0</v>
      </c>
      <c r="X706" s="50" t="n">
        <v>0</v>
      </c>
      <c r="Y706" s="50" t="n">
        <v>2</v>
      </c>
      <c r="Z706" s="50" t="n">
        <v>7.7</v>
      </c>
      <c r="AA706" s="50" t="n">
        <v>35</v>
      </c>
      <c r="AB706" s="50" t="n">
        <v>9.546</v>
      </c>
      <c r="AC706" s="50" t="n">
        <v>31</v>
      </c>
      <c r="AD706" s="50" t="n">
        <v>0</v>
      </c>
      <c r="AE706" s="50" t="n">
        <v>7</v>
      </c>
      <c r="AF706" s="50" t="n">
        <v>31</v>
      </c>
      <c r="AG706" s="50" t="n">
        <v>2550.7</v>
      </c>
      <c r="AH706" s="50" t="n">
        <v>15</v>
      </c>
      <c r="AI706" s="50" t="n">
        <v>61</v>
      </c>
      <c r="AJ706" s="50" t="n">
        <v>4248.5</v>
      </c>
      <c r="AK706" s="50" t="n">
        <v>7</v>
      </c>
    </row>
    <row r="707" customFormat="false" ht="15" hidden="false" customHeight="false" outlineLevel="0" collapsed="false">
      <c r="A707" s="50" t="s">
        <v>1016</v>
      </c>
      <c r="B707" s="50" t="s">
        <v>122</v>
      </c>
      <c r="C707" s="50" t="s">
        <v>297</v>
      </c>
      <c r="D707" s="50" t="n">
        <v>608070</v>
      </c>
      <c r="E707" s="50" t="n">
        <v>8</v>
      </c>
      <c r="F707" s="50" t="s">
        <v>57</v>
      </c>
      <c r="G707" s="50" t="n">
        <v>397</v>
      </c>
      <c r="H707" s="50" t="n">
        <v>165</v>
      </c>
      <c r="I707" s="50" t="n">
        <v>19</v>
      </c>
      <c r="J707" s="50" t="n">
        <v>176</v>
      </c>
      <c r="K707" s="50" t="n">
        <v>109</v>
      </c>
      <c r="L707" s="50" t="n">
        <v>4</v>
      </c>
      <c r="M707" s="50" t="n">
        <v>215</v>
      </c>
      <c r="N707" s="50" t="n">
        <v>56</v>
      </c>
      <c r="O707" s="50" t="n">
        <v>0.666</v>
      </c>
      <c r="P707" s="50" t="n">
        <v>96</v>
      </c>
      <c r="Q707" s="50" t="n">
        <v>81</v>
      </c>
      <c r="R707" s="50" t="n">
        <v>22</v>
      </c>
      <c r="S707" s="50" t="n">
        <v>6</v>
      </c>
      <c r="T707" s="50" t="n">
        <v>0</v>
      </c>
      <c r="U707" s="50" t="n">
        <v>1</v>
      </c>
      <c r="V707" s="50" t="n">
        <v>11</v>
      </c>
      <c r="W707" s="50" t="n">
        <v>1</v>
      </c>
      <c r="X707" s="50" t="n">
        <v>3</v>
      </c>
      <c r="Y707" s="50" t="n">
        <v>13</v>
      </c>
      <c r="Z707" s="50" t="n">
        <v>30.7</v>
      </c>
      <c r="AA707" s="50" t="n">
        <v>95</v>
      </c>
      <c r="AB707" s="50" t="n">
        <v>31.671</v>
      </c>
      <c r="AC707" s="50" t="n">
        <v>71</v>
      </c>
      <c r="AD707" s="50" t="n">
        <v>0</v>
      </c>
      <c r="AE707" s="50" t="n">
        <v>31</v>
      </c>
      <c r="AF707" s="50" t="n">
        <v>71</v>
      </c>
      <c r="AG707" s="50" t="n">
        <v>6387.4</v>
      </c>
      <c r="AH707" s="50" t="n">
        <v>27</v>
      </c>
      <c r="AI707" s="50" t="n">
        <v>151</v>
      </c>
      <c r="AJ707" s="50" t="n">
        <v>10664.2</v>
      </c>
      <c r="AK707" s="50" t="n">
        <v>17</v>
      </c>
    </row>
    <row r="708" customFormat="false" ht="15" hidden="false" customHeight="false" outlineLevel="0" collapsed="false">
      <c r="A708" s="50" t="s">
        <v>1016</v>
      </c>
      <c r="B708" s="50" t="s">
        <v>122</v>
      </c>
      <c r="C708" s="50" t="s">
        <v>297</v>
      </c>
      <c r="D708" s="50" t="n">
        <v>608070</v>
      </c>
      <c r="E708" s="50" t="n">
        <v>9</v>
      </c>
      <c r="F708" s="50" t="s">
        <v>58</v>
      </c>
      <c r="G708" s="50" t="n">
        <v>378</v>
      </c>
      <c r="H708" s="50" t="n">
        <v>166</v>
      </c>
      <c r="I708" s="50" t="n">
        <v>19</v>
      </c>
      <c r="J708" s="50" t="n">
        <v>189</v>
      </c>
      <c r="K708" s="50" t="n">
        <v>116</v>
      </c>
      <c r="L708" s="50" t="n">
        <v>10</v>
      </c>
      <c r="M708" s="50" t="n">
        <v>189</v>
      </c>
      <c r="N708" s="50" t="n">
        <v>50</v>
      </c>
      <c r="O708" s="50" t="n">
        <v>-4.943</v>
      </c>
      <c r="P708" s="50" t="n">
        <v>97</v>
      </c>
      <c r="Q708" s="50" t="n">
        <v>91</v>
      </c>
      <c r="R708" s="50" t="n">
        <v>18</v>
      </c>
      <c r="S708" s="50" t="n">
        <v>3</v>
      </c>
      <c r="T708" s="50" t="n">
        <v>0</v>
      </c>
      <c r="U708" s="50" t="n">
        <v>1</v>
      </c>
      <c r="V708" s="50" t="n">
        <v>4</v>
      </c>
      <c r="W708" s="50" t="n">
        <v>1</v>
      </c>
      <c r="X708" s="50" t="n">
        <v>1</v>
      </c>
      <c r="Y708" s="50" t="n">
        <v>10</v>
      </c>
      <c r="Z708" s="50" t="n">
        <v>21.85</v>
      </c>
      <c r="AA708" s="50" t="n">
        <v>97</v>
      </c>
      <c r="AB708" s="50" t="n">
        <v>23.367</v>
      </c>
      <c r="AC708" s="50" t="n">
        <v>82</v>
      </c>
      <c r="AD708" s="50" t="n">
        <v>2</v>
      </c>
      <c r="AE708" s="50" t="n">
        <v>21</v>
      </c>
      <c r="AF708" s="50" t="n">
        <v>82</v>
      </c>
      <c r="AG708" s="50" t="n">
        <v>6974.6</v>
      </c>
      <c r="AH708" s="50" t="n">
        <v>20</v>
      </c>
      <c r="AI708" s="50" t="n">
        <v>153</v>
      </c>
      <c r="AJ708" s="50" t="n">
        <v>10769.1</v>
      </c>
      <c r="AK708" s="50" t="n">
        <v>13</v>
      </c>
    </row>
    <row r="709" customFormat="false" ht="15" hidden="false" customHeight="false" outlineLevel="0" collapsed="false">
      <c r="A709" s="50" t="s">
        <v>1017</v>
      </c>
      <c r="B709" s="50" t="s">
        <v>122</v>
      </c>
      <c r="C709" s="50" t="s">
        <v>299</v>
      </c>
      <c r="D709" s="50" t="n">
        <v>683953</v>
      </c>
      <c r="E709" s="50" t="n">
        <v>4</v>
      </c>
      <c r="F709" s="50" t="s">
        <v>53</v>
      </c>
      <c r="G709" s="50" t="n">
        <v>26</v>
      </c>
      <c r="H709" s="50" t="n">
        <v>11</v>
      </c>
      <c r="I709" s="50" t="n">
        <v>2</v>
      </c>
      <c r="J709" s="50" t="n">
        <v>6</v>
      </c>
      <c r="K709" s="50" t="n">
        <v>5</v>
      </c>
      <c r="L709" s="50" t="n">
        <v>1</v>
      </c>
      <c r="M709" s="50" t="n">
        <v>15</v>
      </c>
      <c r="N709" s="50" t="n">
        <v>4</v>
      </c>
      <c r="O709" s="50" t="n">
        <v>-1.077</v>
      </c>
      <c r="P709" s="50" t="n">
        <v>8</v>
      </c>
      <c r="Q709" s="50" t="n">
        <v>6</v>
      </c>
      <c r="R709" s="50" t="n">
        <v>0</v>
      </c>
      <c r="S709" s="50" t="n">
        <v>0</v>
      </c>
      <c r="T709" s="50" t="n">
        <v>0</v>
      </c>
      <c r="U709" s="50" t="n">
        <v>0</v>
      </c>
      <c r="V709" s="50" t="n">
        <v>2</v>
      </c>
      <c r="W709" s="50" t="n">
        <v>0</v>
      </c>
      <c r="X709" s="50" t="n">
        <v>0</v>
      </c>
      <c r="Y709" s="50" t="n">
        <v>1</v>
      </c>
      <c r="Z709" s="50" t="n">
        <v>0.7</v>
      </c>
      <c r="AA709" s="50" t="n">
        <v>5</v>
      </c>
      <c r="AB709" s="50" t="n">
        <v>1.369</v>
      </c>
      <c r="AC709" s="50" t="n">
        <v>5</v>
      </c>
      <c r="AD709" s="50" t="n">
        <v>1</v>
      </c>
      <c r="AE709" s="50" t="n">
        <v>3</v>
      </c>
      <c r="AF709" s="50" t="n">
        <v>5</v>
      </c>
      <c r="AG709" s="50" t="n">
        <v>475</v>
      </c>
      <c r="AH709" s="50" t="n">
        <v>1</v>
      </c>
      <c r="AI709" s="50" t="n">
        <v>8</v>
      </c>
      <c r="AJ709" s="50" t="n">
        <v>586</v>
      </c>
      <c r="AK709" s="50" t="n">
        <v>2</v>
      </c>
    </row>
    <row r="710" customFormat="false" ht="15" hidden="false" customHeight="false" outlineLevel="0" collapsed="false">
      <c r="A710" s="50" t="s">
        <v>1017</v>
      </c>
      <c r="B710" s="50" t="s">
        <v>122</v>
      </c>
      <c r="C710" s="50" t="s">
        <v>299</v>
      </c>
      <c r="D710" s="50" t="n">
        <v>683953</v>
      </c>
      <c r="E710" s="50" t="n">
        <v>5</v>
      </c>
      <c r="F710" s="50" t="s">
        <v>54</v>
      </c>
      <c r="G710" s="50" t="n">
        <v>461</v>
      </c>
      <c r="H710" s="50" t="n">
        <v>198</v>
      </c>
      <c r="I710" s="50" t="n">
        <v>44</v>
      </c>
      <c r="J710" s="50" t="n">
        <v>232</v>
      </c>
      <c r="K710" s="50" t="n">
        <v>148</v>
      </c>
      <c r="L710" s="50" t="n">
        <v>20</v>
      </c>
      <c r="M710" s="50" t="n">
        <v>227</v>
      </c>
      <c r="N710" s="50" t="n">
        <v>50</v>
      </c>
      <c r="O710" s="50" t="n">
        <v>6.437</v>
      </c>
      <c r="P710" s="50" t="n">
        <v>118</v>
      </c>
      <c r="Q710" s="50" t="n">
        <v>103</v>
      </c>
      <c r="R710" s="50" t="n">
        <v>32</v>
      </c>
      <c r="S710" s="50" t="n">
        <v>8</v>
      </c>
      <c r="T710" s="50" t="n">
        <v>0</v>
      </c>
      <c r="U710" s="50" t="n">
        <v>3</v>
      </c>
      <c r="V710" s="50" t="n">
        <v>13</v>
      </c>
      <c r="W710" s="50" t="n">
        <v>2</v>
      </c>
      <c r="X710" s="50" t="n">
        <v>0</v>
      </c>
      <c r="Y710" s="50" t="n">
        <v>23</v>
      </c>
      <c r="Z710" s="50" t="n">
        <v>45.4</v>
      </c>
      <c r="AA710" s="50" t="n">
        <v>118</v>
      </c>
      <c r="AB710" s="50" t="n">
        <v>39.912</v>
      </c>
      <c r="AC710" s="50" t="n">
        <v>80</v>
      </c>
      <c r="AD710" s="50" t="n">
        <v>3</v>
      </c>
      <c r="AE710" s="50" t="n">
        <v>30</v>
      </c>
      <c r="AF710" s="50" t="n">
        <v>80</v>
      </c>
      <c r="AG710" s="50" t="n">
        <v>7057.6</v>
      </c>
      <c r="AH710" s="50" t="n">
        <v>29</v>
      </c>
      <c r="AI710" s="50" t="n">
        <v>166</v>
      </c>
      <c r="AJ710" s="50" t="n">
        <v>11340.6</v>
      </c>
      <c r="AK710" s="50" t="n">
        <v>12</v>
      </c>
    </row>
    <row r="711" customFormat="false" ht="15" hidden="false" customHeight="false" outlineLevel="0" collapsed="false">
      <c r="A711" s="50" t="s">
        <v>1017</v>
      </c>
      <c r="B711" s="50" t="s">
        <v>122</v>
      </c>
      <c r="C711" s="50" t="s">
        <v>299</v>
      </c>
      <c r="D711" s="50" t="n">
        <v>683953</v>
      </c>
      <c r="E711" s="50" t="n">
        <v>6</v>
      </c>
      <c r="F711" s="50" t="s">
        <v>55</v>
      </c>
      <c r="G711" s="50" t="n">
        <v>453</v>
      </c>
      <c r="H711" s="50" t="n">
        <v>206</v>
      </c>
      <c r="I711" s="50" t="n">
        <v>56</v>
      </c>
      <c r="J711" s="50" t="n">
        <v>208</v>
      </c>
      <c r="K711" s="50" t="n">
        <v>137</v>
      </c>
      <c r="L711" s="50" t="n">
        <v>25</v>
      </c>
      <c r="M711" s="50" t="n">
        <v>244</v>
      </c>
      <c r="N711" s="50" t="n">
        <v>69</v>
      </c>
      <c r="O711" s="50" t="n">
        <v>-4.664</v>
      </c>
      <c r="P711" s="50" t="n">
        <v>109</v>
      </c>
      <c r="Q711" s="50" t="n">
        <v>95</v>
      </c>
      <c r="R711" s="50" t="n">
        <v>18</v>
      </c>
      <c r="S711" s="50" t="n">
        <v>3</v>
      </c>
      <c r="T711" s="50" t="n">
        <v>1</v>
      </c>
      <c r="U711" s="50" t="n">
        <v>4</v>
      </c>
      <c r="V711" s="50" t="n">
        <v>12</v>
      </c>
      <c r="W711" s="50" t="n">
        <v>0</v>
      </c>
      <c r="X711" s="50" t="n">
        <v>2</v>
      </c>
      <c r="Y711" s="50" t="n">
        <v>24</v>
      </c>
      <c r="Z711" s="50" t="n">
        <v>30.75</v>
      </c>
      <c r="AA711" s="50" t="n">
        <v>109</v>
      </c>
      <c r="AB711" s="50" t="n">
        <v>29.613</v>
      </c>
      <c r="AC711" s="50" t="n">
        <v>73</v>
      </c>
      <c r="AD711" s="50" t="n">
        <v>4</v>
      </c>
      <c r="AE711" s="50" t="n">
        <v>25</v>
      </c>
      <c r="AF711" s="50" t="n">
        <v>73</v>
      </c>
      <c r="AG711" s="50" t="n">
        <v>6337.2</v>
      </c>
      <c r="AH711" s="50" t="n">
        <v>19</v>
      </c>
      <c r="AI711" s="50" t="n">
        <v>177</v>
      </c>
      <c r="AJ711" s="50" t="n">
        <v>12445.1</v>
      </c>
      <c r="AK711" s="50" t="n">
        <v>32</v>
      </c>
    </row>
    <row r="712" customFormat="false" ht="15" hidden="false" customHeight="false" outlineLevel="0" collapsed="false">
      <c r="A712" s="50" t="s">
        <v>1017</v>
      </c>
      <c r="B712" s="50" t="s">
        <v>122</v>
      </c>
      <c r="C712" s="50" t="s">
        <v>299</v>
      </c>
      <c r="D712" s="50" t="n">
        <v>683953</v>
      </c>
      <c r="E712" s="50" t="n">
        <v>7</v>
      </c>
      <c r="F712" s="50" t="s">
        <v>56</v>
      </c>
      <c r="G712" s="50" t="n">
        <v>454</v>
      </c>
      <c r="H712" s="50" t="n">
        <v>200</v>
      </c>
      <c r="I712" s="50" t="n">
        <v>45</v>
      </c>
      <c r="J712" s="50" t="n">
        <v>214</v>
      </c>
      <c r="K712" s="50" t="n">
        <v>130</v>
      </c>
      <c r="L712" s="50" t="n">
        <v>14</v>
      </c>
      <c r="M712" s="50" t="n">
        <v>239</v>
      </c>
      <c r="N712" s="50" t="n">
        <v>70</v>
      </c>
      <c r="O712" s="50" t="n">
        <v>1.244</v>
      </c>
      <c r="P712" s="50" t="n">
        <v>107</v>
      </c>
      <c r="Q712" s="50" t="n">
        <v>91</v>
      </c>
      <c r="R712" s="50" t="n">
        <v>21</v>
      </c>
      <c r="S712" s="50" t="n">
        <v>3</v>
      </c>
      <c r="T712" s="50" t="n">
        <v>1</v>
      </c>
      <c r="U712" s="50" t="n">
        <v>2</v>
      </c>
      <c r="V712" s="50" t="n">
        <v>13</v>
      </c>
      <c r="W712" s="50" t="n">
        <v>2</v>
      </c>
      <c r="X712" s="50" t="n">
        <v>1</v>
      </c>
      <c r="Y712" s="50" t="n">
        <v>28</v>
      </c>
      <c r="Z712" s="50" t="n">
        <v>33.35</v>
      </c>
      <c r="AA712" s="50" t="n">
        <v>107</v>
      </c>
      <c r="AB712" s="50" t="n">
        <v>30.553</v>
      </c>
      <c r="AC712" s="50" t="n">
        <v>64</v>
      </c>
      <c r="AD712" s="50" t="n">
        <v>2</v>
      </c>
      <c r="AE712" s="50" t="n">
        <v>22</v>
      </c>
      <c r="AF712" s="50" t="n">
        <v>64</v>
      </c>
      <c r="AG712" s="50" t="n">
        <v>5607</v>
      </c>
      <c r="AH712" s="50" t="n">
        <v>17</v>
      </c>
      <c r="AI712" s="50" t="n">
        <v>172</v>
      </c>
      <c r="AJ712" s="50" t="n">
        <v>12051</v>
      </c>
      <c r="AK712" s="50" t="n">
        <v>21</v>
      </c>
    </row>
    <row r="713" customFormat="false" ht="15" hidden="false" customHeight="false" outlineLevel="0" collapsed="false">
      <c r="A713" s="50" t="s">
        <v>1017</v>
      </c>
      <c r="B713" s="50" t="s">
        <v>122</v>
      </c>
      <c r="C713" s="50" t="s">
        <v>299</v>
      </c>
      <c r="D713" s="50" t="n">
        <v>683953</v>
      </c>
      <c r="E713" s="50" t="n">
        <v>8</v>
      </c>
      <c r="F713" s="50" t="s">
        <v>57</v>
      </c>
      <c r="G713" s="50" t="n">
        <v>333</v>
      </c>
      <c r="H713" s="50" t="n">
        <v>156</v>
      </c>
      <c r="I713" s="50" t="n">
        <v>29</v>
      </c>
      <c r="J713" s="50" t="n">
        <v>170</v>
      </c>
      <c r="K713" s="50" t="n">
        <v>115</v>
      </c>
      <c r="L713" s="50" t="n">
        <v>8</v>
      </c>
      <c r="M713" s="50" t="n">
        <v>163</v>
      </c>
      <c r="N713" s="50" t="n">
        <v>41</v>
      </c>
      <c r="O713" s="50" t="n">
        <v>-5.701</v>
      </c>
      <c r="P713" s="50" t="n">
        <v>90</v>
      </c>
      <c r="Q713" s="50" t="n">
        <v>79</v>
      </c>
      <c r="R713" s="50" t="n">
        <v>18</v>
      </c>
      <c r="S713" s="50" t="n">
        <v>3</v>
      </c>
      <c r="T713" s="50" t="n">
        <v>0</v>
      </c>
      <c r="U713" s="50" t="n">
        <v>0</v>
      </c>
      <c r="V713" s="50" t="n">
        <v>8</v>
      </c>
      <c r="W713" s="50" t="n">
        <v>1</v>
      </c>
      <c r="X713" s="50" t="n">
        <v>2</v>
      </c>
      <c r="Y713" s="50" t="n">
        <v>17</v>
      </c>
      <c r="Z713" s="50" t="n">
        <v>23.55</v>
      </c>
      <c r="AA713" s="50" t="n">
        <v>90</v>
      </c>
      <c r="AB713" s="50" t="n">
        <v>25.533</v>
      </c>
      <c r="AC713" s="50" t="n">
        <v>64</v>
      </c>
      <c r="AD713" s="50" t="n">
        <v>3</v>
      </c>
      <c r="AE713" s="50" t="n">
        <v>24</v>
      </c>
      <c r="AF713" s="50" t="n">
        <v>64</v>
      </c>
      <c r="AG713" s="50" t="n">
        <v>5483</v>
      </c>
      <c r="AH713" s="50" t="n">
        <v>23</v>
      </c>
      <c r="AI713" s="50" t="n">
        <v>138</v>
      </c>
      <c r="AJ713" s="50" t="n">
        <v>9558.5</v>
      </c>
      <c r="AK713" s="50" t="n">
        <v>15</v>
      </c>
    </row>
    <row r="714" customFormat="false" ht="15" hidden="false" customHeight="false" outlineLevel="0" collapsed="false">
      <c r="A714" s="50" t="s">
        <v>1017</v>
      </c>
      <c r="B714" s="50" t="s">
        <v>122</v>
      </c>
      <c r="C714" s="50" t="s">
        <v>299</v>
      </c>
      <c r="D714" s="50" t="n">
        <v>683953</v>
      </c>
      <c r="E714" s="50" t="n">
        <v>9</v>
      </c>
      <c r="F714" s="50" t="s">
        <v>58</v>
      </c>
      <c r="G714" s="50" t="n">
        <v>364</v>
      </c>
      <c r="H714" s="50" t="n">
        <v>185</v>
      </c>
      <c r="I714" s="50" t="n">
        <v>29</v>
      </c>
      <c r="J714" s="50" t="n">
        <v>172</v>
      </c>
      <c r="K714" s="50" t="n">
        <v>124</v>
      </c>
      <c r="L714" s="50" t="n">
        <v>11</v>
      </c>
      <c r="M714" s="50" t="n">
        <v>192</v>
      </c>
      <c r="N714" s="50" t="n">
        <v>61</v>
      </c>
      <c r="O714" s="50" t="n">
        <v>7.005</v>
      </c>
      <c r="P714" s="50" t="n">
        <v>85</v>
      </c>
      <c r="Q714" s="50" t="n">
        <v>75</v>
      </c>
      <c r="R714" s="50" t="n">
        <v>21</v>
      </c>
      <c r="S714" s="50" t="n">
        <v>5</v>
      </c>
      <c r="T714" s="50" t="n">
        <v>1</v>
      </c>
      <c r="U714" s="50" t="n">
        <v>6</v>
      </c>
      <c r="V714" s="50" t="n">
        <v>8</v>
      </c>
      <c r="W714" s="50" t="n">
        <v>2</v>
      </c>
      <c r="X714" s="50" t="n">
        <v>0</v>
      </c>
      <c r="Y714" s="50" t="n">
        <v>14</v>
      </c>
      <c r="Z714" s="50" t="n">
        <v>35.65</v>
      </c>
      <c r="AA714" s="50" t="n">
        <v>85</v>
      </c>
      <c r="AB714" s="50" t="n">
        <v>26.72</v>
      </c>
      <c r="AC714" s="50" t="n">
        <v>61</v>
      </c>
      <c r="AD714" s="50" t="n">
        <v>5</v>
      </c>
      <c r="AE714" s="50" t="n">
        <v>21</v>
      </c>
      <c r="AF714" s="50" t="n">
        <v>61</v>
      </c>
      <c r="AG714" s="50" t="n">
        <v>5265.3</v>
      </c>
      <c r="AH714" s="50" t="n">
        <v>20</v>
      </c>
      <c r="AI714" s="50" t="n">
        <v>159</v>
      </c>
      <c r="AJ714" s="50" t="n">
        <v>11186.5</v>
      </c>
      <c r="AK714" s="50" t="n">
        <v>22</v>
      </c>
    </row>
    <row r="715" customFormat="false" ht="15" hidden="false" customHeight="false" outlineLevel="0" collapsed="false">
      <c r="A715" s="50" t="s">
        <v>1018</v>
      </c>
      <c r="B715" s="50" t="s">
        <v>122</v>
      </c>
      <c r="C715" s="50" t="s">
        <v>300</v>
      </c>
      <c r="D715" s="50" t="n">
        <v>682657</v>
      </c>
      <c r="E715" s="50" t="n">
        <v>4</v>
      </c>
      <c r="F715" s="50" t="s">
        <v>53</v>
      </c>
      <c r="G715" s="50" t="n">
        <v>408</v>
      </c>
      <c r="H715" s="50" t="n">
        <v>220</v>
      </c>
      <c r="I715" s="50" t="n">
        <v>31</v>
      </c>
      <c r="J715" s="50" t="n">
        <v>188</v>
      </c>
      <c r="K715" s="50" t="n">
        <v>126</v>
      </c>
      <c r="L715" s="50" t="n">
        <v>7</v>
      </c>
      <c r="M715" s="50" t="n">
        <v>214</v>
      </c>
      <c r="N715" s="50" t="n">
        <v>90</v>
      </c>
      <c r="O715" s="50" t="n">
        <v>-0.549</v>
      </c>
      <c r="P715" s="50" t="n">
        <v>101</v>
      </c>
      <c r="Q715" s="50" t="n">
        <v>94</v>
      </c>
      <c r="R715" s="50" t="n">
        <v>25</v>
      </c>
      <c r="S715" s="50" t="n">
        <v>6</v>
      </c>
      <c r="T715" s="50" t="n">
        <v>0</v>
      </c>
      <c r="U715" s="50" t="n">
        <v>5</v>
      </c>
      <c r="V715" s="50" t="n">
        <v>3</v>
      </c>
      <c r="W715" s="50" t="n">
        <v>2</v>
      </c>
      <c r="X715" s="50" t="n">
        <v>0</v>
      </c>
      <c r="Y715" s="50" t="n">
        <v>20</v>
      </c>
      <c r="Z715" s="50" t="n">
        <v>33.6</v>
      </c>
      <c r="AA715" s="50" t="n">
        <v>98</v>
      </c>
      <c r="AB715" s="50" t="n">
        <v>31.968</v>
      </c>
      <c r="AC715" s="50" t="n">
        <v>76</v>
      </c>
      <c r="AD715" s="50" t="n">
        <v>8</v>
      </c>
      <c r="AE715" s="50" t="n">
        <v>30</v>
      </c>
      <c r="AF715" s="50" t="n">
        <v>76</v>
      </c>
      <c r="AG715" s="50" t="n">
        <v>6539</v>
      </c>
      <c r="AH715" s="50" t="n">
        <v>30</v>
      </c>
      <c r="AI715" s="50" t="n">
        <v>176</v>
      </c>
      <c r="AJ715" s="50" t="n">
        <v>12497.8</v>
      </c>
      <c r="AK715" s="50" t="n">
        <v>36</v>
      </c>
    </row>
    <row r="716" customFormat="false" ht="15" hidden="false" customHeight="false" outlineLevel="0" collapsed="false">
      <c r="A716" s="50" t="s">
        <v>1018</v>
      </c>
      <c r="B716" s="50" t="s">
        <v>122</v>
      </c>
      <c r="C716" s="50" t="s">
        <v>300</v>
      </c>
      <c r="D716" s="50" t="n">
        <v>682657</v>
      </c>
      <c r="E716" s="50" t="n">
        <v>5</v>
      </c>
      <c r="F716" s="50" t="s">
        <v>54</v>
      </c>
      <c r="G716" s="50" t="n">
        <v>340</v>
      </c>
      <c r="H716" s="50" t="n">
        <v>186</v>
      </c>
      <c r="I716" s="50" t="n">
        <v>34</v>
      </c>
      <c r="J716" s="50" t="n">
        <v>161</v>
      </c>
      <c r="K716" s="50" t="n">
        <v>108</v>
      </c>
      <c r="L716" s="50" t="n">
        <v>10</v>
      </c>
      <c r="M716" s="50" t="n">
        <v>179</v>
      </c>
      <c r="N716" s="50" t="n">
        <v>78</v>
      </c>
      <c r="O716" s="50" t="n">
        <v>-1.191</v>
      </c>
      <c r="P716" s="50" t="n">
        <v>99</v>
      </c>
      <c r="Q716" s="50" t="n">
        <v>91</v>
      </c>
      <c r="R716" s="50" t="n">
        <v>20</v>
      </c>
      <c r="S716" s="50" t="n">
        <v>3</v>
      </c>
      <c r="T716" s="50" t="n">
        <v>1</v>
      </c>
      <c r="U716" s="50" t="n">
        <v>4</v>
      </c>
      <c r="V716" s="50" t="n">
        <v>3</v>
      </c>
      <c r="W716" s="50" t="n">
        <v>2</v>
      </c>
      <c r="X716" s="50" t="n">
        <v>1</v>
      </c>
      <c r="Y716" s="50" t="n">
        <v>21</v>
      </c>
      <c r="Z716" s="50" t="n">
        <v>27.65</v>
      </c>
      <c r="AA716" s="50" t="n">
        <v>97</v>
      </c>
      <c r="AB716" s="50" t="n">
        <v>27.606</v>
      </c>
      <c r="AC716" s="50" t="n">
        <v>73</v>
      </c>
      <c r="AD716" s="50" t="n">
        <v>4</v>
      </c>
      <c r="AE716" s="50" t="n">
        <v>24</v>
      </c>
      <c r="AF716" s="50" t="n">
        <v>73</v>
      </c>
      <c r="AG716" s="50" t="n">
        <v>6310.9</v>
      </c>
      <c r="AH716" s="50" t="n">
        <v>26</v>
      </c>
      <c r="AI716" s="50" t="n">
        <v>162</v>
      </c>
      <c r="AJ716" s="50" t="n">
        <v>11545.2</v>
      </c>
      <c r="AK716" s="50" t="n">
        <v>22</v>
      </c>
    </row>
    <row r="717" customFormat="false" ht="15" hidden="false" customHeight="false" outlineLevel="0" collapsed="false">
      <c r="A717" s="50" t="s">
        <v>1018</v>
      </c>
      <c r="B717" s="50" t="s">
        <v>122</v>
      </c>
      <c r="C717" s="50" t="s">
        <v>300</v>
      </c>
      <c r="D717" s="50" t="n">
        <v>682657</v>
      </c>
      <c r="E717" s="50" t="n">
        <v>6</v>
      </c>
      <c r="F717" s="50" t="s">
        <v>55</v>
      </c>
      <c r="G717" s="50" t="n">
        <v>159</v>
      </c>
      <c r="H717" s="50" t="n">
        <v>90</v>
      </c>
      <c r="I717" s="50" t="n">
        <v>18</v>
      </c>
      <c r="J717" s="50" t="n">
        <v>76</v>
      </c>
      <c r="K717" s="50" t="n">
        <v>50</v>
      </c>
      <c r="L717" s="50" t="n">
        <v>7</v>
      </c>
      <c r="M717" s="50" t="n">
        <v>83</v>
      </c>
      <c r="N717" s="50" t="n">
        <v>40</v>
      </c>
      <c r="O717" s="50" t="n">
        <v>-2.533</v>
      </c>
      <c r="P717" s="50" t="n">
        <v>43</v>
      </c>
      <c r="Q717" s="50" t="n">
        <v>41</v>
      </c>
      <c r="R717" s="50" t="n">
        <v>9</v>
      </c>
      <c r="S717" s="50" t="n">
        <v>2</v>
      </c>
      <c r="T717" s="50" t="n">
        <v>0</v>
      </c>
      <c r="U717" s="50" t="n">
        <v>2</v>
      </c>
      <c r="V717" s="50" t="n">
        <v>1</v>
      </c>
      <c r="W717" s="50" t="n">
        <v>1</v>
      </c>
      <c r="X717" s="50" t="n">
        <v>0</v>
      </c>
      <c r="Y717" s="50" t="n">
        <v>12</v>
      </c>
      <c r="Z717" s="50" t="n">
        <v>12.4</v>
      </c>
      <c r="AA717" s="50" t="n">
        <v>43</v>
      </c>
      <c r="AB717" s="50" t="n">
        <v>13.134</v>
      </c>
      <c r="AC717" s="50" t="n">
        <v>29</v>
      </c>
      <c r="AD717" s="50" t="n">
        <v>2</v>
      </c>
      <c r="AE717" s="50" t="n">
        <v>12</v>
      </c>
      <c r="AF717" s="50" t="n">
        <v>29</v>
      </c>
      <c r="AG717" s="50" t="n">
        <v>2511.4</v>
      </c>
      <c r="AH717" s="50" t="n">
        <v>10</v>
      </c>
      <c r="AI717" s="50" t="n">
        <v>73</v>
      </c>
      <c r="AJ717" s="50" t="n">
        <v>5200.3</v>
      </c>
      <c r="AK717" s="50" t="n">
        <v>10</v>
      </c>
    </row>
    <row r="718" customFormat="false" ht="15" hidden="false" customHeight="false" outlineLevel="0" collapsed="false">
      <c r="A718" s="50" t="s">
        <v>1018</v>
      </c>
      <c r="B718" s="50" t="s">
        <v>122</v>
      </c>
      <c r="C718" s="50" t="s">
        <v>300</v>
      </c>
      <c r="D718" s="50" t="n">
        <v>682657</v>
      </c>
      <c r="E718" s="50" t="n">
        <v>7</v>
      </c>
      <c r="F718" s="50" t="s">
        <v>56</v>
      </c>
      <c r="G718" s="50" t="n">
        <v>53</v>
      </c>
      <c r="H718" s="50" t="n">
        <v>29</v>
      </c>
      <c r="I718" s="50" t="n">
        <v>9</v>
      </c>
      <c r="J718" s="50" t="n">
        <v>26</v>
      </c>
      <c r="K718" s="50" t="n">
        <v>17</v>
      </c>
      <c r="L718" s="50" t="n">
        <v>5</v>
      </c>
      <c r="M718" s="50" t="n">
        <v>27</v>
      </c>
      <c r="N718" s="50" t="n">
        <v>12</v>
      </c>
      <c r="O718" s="50" t="n">
        <v>-4.838</v>
      </c>
      <c r="P718" s="50" t="n">
        <v>19</v>
      </c>
      <c r="Q718" s="50" t="n">
        <v>18</v>
      </c>
      <c r="R718" s="50" t="n">
        <v>0</v>
      </c>
      <c r="S718" s="50" t="n">
        <v>0</v>
      </c>
      <c r="T718" s="50" t="n">
        <v>0</v>
      </c>
      <c r="U718" s="50" t="n">
        <v>0</v>
      </c>
      <c r="V718" s="50" t="n">
        <v>0</v>
      </c>
      <c r="W718" s="50" t="n">
        <v>0</v>
      </c>
      <c r="X718" s="50" t="n">
        <v>0</v>
      </c>
      <c r="Y718" s="50" t="n">
        <v>4</v>
      </c>
      <c r="Z718" s="50" t="n">
        <v>0</v>
      </c>
      <c r="AA718" s="50" t="n">
        <v>18</v>
      </c>
      <c r="AB718" s="50" t="n">
        <v>2.091</v>
      </c>
      <c r="AC718" s="50" t="n">
        <v>15</v>
      </c>
      <c r="AD718" s="50" t="n">
        <v>0</v>
      </c>
      <c r="AE718" s="50" t="n">
        <v>3</v>
      </c>
      <c r="AF718" s="50" t="n">
        <v>15</v>
      </c>
      <c r="AG718" s="50" t="n">
        <v>1188.6</v>
      </c>
      <c r="AH718" s="50" t="n">
        <v>1</v>
      </c>
      <c r="AI718" s="50" t="n">
        <v>27</v>
      </c>
      <c r="AJ718" s="50" t="n">
        <v>1938.4</v>
      </c>
      <c r="AK718" s="50" t="n">
        <v>4</v>
      </c>
    </row>
    <row r="719" customFormat="false" ht="15" hidden="false" customHeight="false" outlineLevel="0" collapsed="false">
      <c r="A719" s="50" t="s">
        <v>1018</v>
      </c>
      <c r="B719" s="50" t="s">
        <v>122</v>
      </c>
      <c r="C719" s="50" t="s">
        <v>300</v>
      </c>
      <c r="D719" s="50" t="n">
        <v>682657</v>
      </c>
      <c r="E719" s="50" t="n">
        <v>8</v>
      </c>
      <c r="F719" s="50" t="s">
        <v>57</v>
      </c>
      <c r="G719" s="50" t="n">
        <v>270</v>
      </c>
      <c r="H719" s="50" t="n">
        <v>142</v>
      </c>
      <c r="I719" s="50" t="n">
        <v>28</v>
      </c>
      <c r="J719" s="50" t="n">
        <v>135</v>
      </c>
      <c r="K719" s="50" t="n">
        <v>87</v>
      </c>
      <c r="L719" s="50" t="n">
        <v>10</v>
      </c>
      <c r="M719" s="50" t="n">
        <v>135</v>
      </c>
      <c r="N719" s="50" t="n">
        <v>55</v>
      </c>
      <c r="O719" s="50" t="n">
        <v>1.672</v>
      </c>
      <c r="P719" s="50" t="n">
        <v>79</v>
      </c>
      <c r="Q719" s="50" t="n">
        <v>74</v>
      </c>
      <c r="R719" s="50" t="n">
        <v>24</v>
      </c>
      <c r="S719" s="50" t="n">
        <v>7</v>
      </c>
      <c r="T719" s="50" t="n">
        <v>0</v>
      </c>
      <c r="U719" s="50" t="n">
        <v>2</v>
      </c>
      <c r="V719" s="50" t="n">
        <v>3</v>
      </c>
      <c r="W719" s="50" t="n">
        <v>1</v>
      </c>
      <c r="X719" s="50" t="n">
        <v>0</v>
      </c>
      <c r="Y719" s="50" t="n">
        <v>17</v>
      </c>
      <c r="Z719" s="50" t="n">
        <v>29.75</v>
      </c>
      <c r="AA719" s="50" t="n">
        <v>78</v>
      </c>
      <c r="AB719" s="50" t="n">
        <v>27.106</v>
      </c>
      <c r="AC719" s="50" t="n">
        <v>58</v>
      </c>
      <c r="AD719" s="50" t="n">
        <v>5</v>
      </c>
      <c r="AE719" s="50" t="n">
        <v>20</v>
      </c>
      <c r="AF719" s="50" t="n">
        <v>58</v>
      </c>
      <c r="AG719" s="50" t="n">
        <v>5003.9</v>
      </c>
      <c r="AH719" s="50" t="n">
        <v>28</v>
      </c>
      <c r="AI719" s="50" t="n">
        <v>129</v>
      </c>
      <c r="AJ719" s="50" t="n">
        <v>9304.2</v>
      </c>
      <c r="AK719" s="50" t="n">
        <v>32</v>
      </c>
    </row>
    <row r="720" customFormat="false" ht="15" hidden="false" customHeight="false" outlineLevel="0" collapsed="false">
      <c r="A720" s="50" t="s">
        <v>1018</v>
      </c>
      <c r="B720" s="50" t="s">
        <v>122</v>
      </c>
      <c r="C720" s="50" t="s">
        <v>300</v>
      </c>
      <c r="D720" s="50" t="n">
        <v>682657</v>
      </c>
      <c r="E720" s="50" t="n">
        <v>9</v>
      </c>
      <c r="F720" s="50" t="s">
        <v>58</v>
      </c>
      <c r="G720" s="50" t="n">
        <v>267</v>
      </c>
      <c r="H720" s="50" t="n">
        <v>146</v>
      </c>
      <c r="I720" s="50" t="n">
        <v>32</v>
      </c>
      <c r="J720" s="50" t="n">
        <v>127</v>
      </c>
      <c r="K720" s="50" t="n">
        <v>88</v>
      </c>
      <c r="L720" s="50" t="n">
        <v>7</v>
      </c>
      <c r="M720" s="50" t="n">
        <v>140</v>
      </c>
      <c r="N720" s="50" t="n">
        <v>58</v>
      </c>
      <c r="O720" s="50" t="n">
        <v>6.444</v>
      </c>
      <c r="P720" s="50" t="n">
        <v>75</v>
      </c>
      <c r="Q720" s="50" t="n">
        <v>71</v>
      </c>
      <c r="R720" s="50" t="n">
        <v>21</v>
      </c>
      <c r="S720" s="50" t="n">
        <v>6</v>
      </c>
      <c r="T720" s="50" t="n">
        <v>1</v>
      </c>
      <c r="U720" s="50" t="n">
        <v>5</v>
      </c>
      <c r="V720" s="50" t="n">
        <v>3</v>
      </c>
      <c r="W720" s="50" t="n">
        <v>1</v>
      </c>
      <c r="X720" s="50" t="n">
        <v>0</v>
      </c>
      <c r="Y720" s="50" t="n">
        <v>17</v>
      </c>
      <c r="Z720" s="50" t="n">
        <v>30</v>
      </c>
      <c r="AA720" s="50" t="n">
        <v>75</v>
      </c>
      <c r="AB720" s="50" t="n">
        <v>20.419</v>
      </c>
      <c r="AC720" s="50" t="n">
        <v>54</v>
      </c>
      <c r="AD720" s="50" t="n">
        <v>3</v>
      </c>
      <c r="AE720" s="50" t="n">
        <v>19</v>
      </c>
      <c r="AF720" s="50" t="n">
        <v>54</v>
      </c>
      <c r="AG720" s="50" t="n">
        <v>4723.9</v>
      </c>
      <c r="AH720" s="50" t="n">
        <v>18</v>
      </c>
      <c r="AI720" s="50" t="n">
        <v>133</v>
      </c>
      <c r="AJ720" s="50" t="n">
        <v>9532.5</v>
      </c>
      <c r="AK720" s="50" t="n">
        <v>26</v>
      </c>
    </row>
    <row r="721" customFormat="false" ht="15" hidden="false" customHeight="false" outlineLevel="0" collapsed="false">
      <c r="A721" s="50" t="s">
        <v>1019</v>
      </c>
      <c r="B721" s="50" t="s">
        <v>122</v>
      </c>
      <c r="C721" s="50" t="s">
        <v>301</v>
      </c>
      <c r="D721" s="50" t="n">
        <v>700932</v>
      </c>
      <c r="E721" s="50" t="n">
        <v>4</v>
      </c>
      <c r="F721" s="50" t="s">
        <v>53</v>
      </c>
      <c r="G721" s="50" t="n">
        <v>412</v>
      </c>
      <c r="H721" s="50" t="n">
        <v>198</v>
      </c>
      <c r="I721" s="50" t="n">
        <v>63</v>
      </c>
      <c r="J721" s="50" t="n">
        <v>191</v>
      </c>
      <c r="K721" s="50" t="n">
        <v>130</v>
      </c>
      <c r="L721" s="50" t="n">
        <v>28</v>
      </c>
      <c r="M721" s="50" t="n">
        <v>217</v>
      </c>
      <c r="N721" s="50" t="n">
        <v>64</v>
      </c>
      <c r="O721" s="50" t="n">
        <v>-6.066</v>
      </c>
      <c r="P721" s="50" t="n">
        <v>97</v>
      </c>
      <c r="Q721" s="50" t="n">
        <v>86</v>
      </c>
      <c r="R721" s="50" t="n">
        <v>16</v>
      </c>
      <c r="S721" s="50" t="n">
        <v>2</v>
      </c>
      <c r="T721" s="50" t="n">
        <v>0</v>
      </c>
      <c r="U721" s="50" t="n">
        <v>1</v>
      </c>
      <c r="V721" s="50" t="n">
        <v>8</v>
      </c>
      <c r="W721" s="50" t="n">
        <v>2</v>
      </c>
      <c r="X721" s="50" t="n">
        <v>1</v>
      </c>
      <c r="Y721" s="50" t="n">
        <v>34</v>
      </c>
      <c r="Z721" s="50" t="n">
        <v>23.2</v>
      </c>
      <c r="AA721" s="50" t="n">
        <v>96</v>
      </c>
      <c r="AB721" s="50" t="n">
        <v>26.354</v>
      </c>
      <c r="AC721" s="50" t="n">
        <v>53</v>
      </c>
      <c r="AD721" s="50" t="n">
        <v>4</v>
      </c>
      <c r="AE721" s="50" t="n">
        <v>14</v>
      </c>
      <c r="AF721" s="50" t="n">
        <v>53</v>
      </c>
      <c r="AG721" s="50" t="n">
        <v>4609.8</v>
      </c>
      <c r="AH721" s="50" t="n">
        <v>17</v>
      </c>
      <c r="AI721" s="50" t="n">
        <v>172</v>
      </c>
      <c r="AJ721" s="50" t="n">
        <v>12046.7</v>
      </c>
      <c r="AK721" s="50" t="n">
        <v>19</v>
      </c>
    </row>
    <row r="722" customFormat="false" ht="15" hidden="false" customHeight="false" outlineLevel="0" collapsed="false">
      <c r="A722" s="50" t="s">
        <v>1019</v>
      </c>
      <c r="B722" s="50" t="s">
        <v>122</v>
      </c>
      <c r="C722" s="50" t="s">
        <v>301</v>
      </c>
      <c r="D722" s="50" t="n">
        <v>700932</v>
      </c>
      <c r="E722" s="50" t="n">
        <v>5</v>
      </c>
      <c r="F722" s="50" t="s">
        <v>54</v>
      </c>
      <c r="G722" s="50" t="n">
        <v>351</v>
      </c>
      <c r="H722" s="50" t="n">
        <v>148</v>
      </c>
      <c r="I722" s="50" t="n">
        <v>41</v>
      </c>
      <c r="J722" s="50" t="n">
        <v>150</v>
      </c>
      <c r="K722" s="50" t="n">
        <v>84</v>
      </c>
      <c r="L722" s="50" t="n">
        <v>11</v>
      </c>
      <c r="M722" s="50" t="n">
        <v>200</v>
      </c>
      <c r="N722" s="50" t="n">
        <v>64</v>
      </c>
      <c r="O722" s="50" t="n">
        <v>2.393</v>
      </c>
      <c r="P722" s="50" t="n">
        <v>83</v>
      </c>
      <c r="Q722" s="50" t="n">
        <v>73</v>
      </c>
      <c r="R722" s="50" t="n">
        <v>19</v>
      </c>
      <c r="S722" s="50" t="n">
        <v>2</v>
      </c>
      <c r="T722" s="50" t="n">
        <v>1</v>
      </c>
      <c r="U722" s="50" t="n">
        <v>4</v>
      </c>
      <c r="V722" s="50" t="n">
        <v>9</v>
      </c>
      <c r="W722" s="50" t="n">
        <v>1</v>
      </c>
      <c r="X722" s="50" t="n">
        <v>0</v>
      </c>
      <c r="Y722" s="50" t="n">
        <v>28</v>
      </c>
      <c r="Z722" s="50" t="n">
        <v>29.9</v>
      </c>
      <c r="AA722" s="50" t="n">
        <v>82</v>
      </c>
      <c r="AB722" s="50" t="n">
        <v>30.189</v>
      </c>
      <c r="AC722" s="50" t="n">
        <v>45</v>
      </c>
      <c r="AD722" s="50" t="n">
        <v>9</v>
      </c>
      <c r="AE722" s="50" t="n">
        <v>27</v>
      </c>
      <c r="AF722" s="50" t="n">
        <v>44</v>
      </c>
      <c r="AG722" s="50" t="n">
        <v>3985.5</v>
      </c>
      <c r="AH722" s="50" t="n">
        <v>20</v>
      </c>
      <c r="AI722" s="50" t="n">
        <v>139</v>
      </c>
      <c r="AJ722" s="50" t="n">
        <v>9750.3</v>
      </c>
      <c r="AK722" s="50" t="n">
        <v>10</v>
      </c>
    </row>
    <row r="723" customFormat="false" ht="15" hidden="false" customHeight="false" outlineLevel="0" collapsed="false">
      <c r="A723" s="50" t="s">
        <v>1019</v>
      </c>
      <c r="B723" s="50" t="s">
        <v>122</v>
      </c>
      <c r="C723" s="50" t="s">
        <v>301</v>
      </c>
      <c r="D723" s="50" t="n">
        <v>700932</v>
      </c>
      <c r="E723" s="50" t="n">
        <v>6</v>
      </c>
      <c r="F723" s="50" t="s">
        <v>55</v>
      </c>
      <c r="G723" s="50" t="n">
        <v>344</v>
      </c>
      <c r="H723" s="50" t="n">
        <v>166</v>
      </c>
      <c r="I723" s="50" t="n">
        <v>42</v>
      </c>
      <c r="J723" s="50" t="n">
        <v>173</v>
      </c>
      <c r="K723" s="50" t="n">
        <v>112</v>
      </c>
      <c r="L723" s="50" t="n">
        <v>23</v>
      </c>
      <c r="M723" s="50" t="n">
        <v>171</v>
      </c>
      <c r="N723" s="50" t="n">
        <v>54</v>
      </c>
      <c r="O723" s="50" t="n">
        <v>3.728</v>
      </c>
      <c r="P723" s="50" t="n">
        <v>88</v>
      </c>
      <c r="Q723" s="50" t="n">
        <v>75</v>
      </c>
      <c r="R723" s="50" t="n">
        <v>19</v>
      </c>
      <c r="S723" s="50" t="n">
        <v>3</v>
      </c>
      <c r="T723" s="50" t="n">
        <v>0</v>
      </c>
      <c r="U723" s="50" t="n">
        <v>5</v>
      </c>
      <c r="V723" s="50" t="n">
        <v>11</v>
      </c>
      <c r="W723" s="50" t="n">
        <v>1</v>
      </c>
      <c r="X723" s="50" t="n">
        <v>1</v>
      </c>
      <c r="Y723" s="50" t="n">
        <v>23</v>
      </c>
      <c r="Z723" s="50" t="n">
        <v>32.05</v>
      </c>
      <c r="AA723" s="50" t="n">
        <v>88</v>
      </c>
      <c r="AB723" s="50" t="n">
        <v>27.654</v>
      </c>
      <c r="AC723" s="50" t="n">
        <v>53</v>
      </c>
      <c r="AD723" s="50" t="n">
        <v>5</v>
      </c>
      <c r="AE723" s="50" t="n">
        <v>22</v>
      </c>
      <c r="AF723" s="50" t="n">
        <v>53</v>
      </c>
      <c r="AG723" s="50" t="n">
        <v>4714.8</v>
      </c>
      <c r="AH723" s="50" t="n">
        <v>19</v>
      </c>
      <c r="AI723" s="50" t="n">
        <v>138</v>
      </c>
      <c r="AJ723" s="50" t="n">
        <v>9601.5</v>
      </c>
      <c r="AK723" s="50" t="n">
        <v>6</v>
      </c>
    </row>
    <row r="724" customFormat="false" ht="15" hidden="false" customHeight="false" outlineLevel="0" collapsed="false">
      <c r="A724" s="50" t="s">
        <v>1019</v>
      </c>
      <c r="B724" s="50" t="s">
        <v>122</v>
      </c>
      <c r="C724" s="50" t="s">
        <v>301</v>
      </c>
      <c r="D724" s="50" t="n">
        <v>700932</v>
      </c>
      <c r="E724" s="50" t="n">
        <v>7</v>
      </c>
      <c r="F724" s="50" t="s">
        <v>56</v>
      </c>
      <c r="G724" s="50" t="n">
        <v>327</v>
      </c>
      <c r="H724" s="50" t="n">
        <v>154</v>
      </c>
      <c r="I724" s="50" t="n">
        <v>44</v>
      </c>
      <c r="J724" s="50" t="n">
        <v>167</v>
      </c>
      <c r="K724" s="50" t="n">
        <v>108</v>
      </c>
      <c r="L724" s="50" t="n">
        <v>16</v>
      </c>
      <c r="M724" s="50" t="n">
        <v>160</v>
      </c>
      <c r="N724" s="50" t="n">
        <v>46</v>
      </c>
      <c r="O724" s="50" t="n">
        <v>-4.326</v>
      </c>
      <c r="P724" s="50" t="n">
        <v>81</v>
      </c>
      <c r="Q724" s="50" t="n">
        <v>71</v>
      </c>
      <c r="R724" s="50" t="n">
        <v>10</v>
      </c>
      <c r="S724" s="50" t="n">
        <v>2</v>
      </c>
      <c r="T724" s="50" t="n">
        <v>0</v>
      </c>
      <c r="U724" s="50" t="n">
        <v>3</v>
      </c>
      <c r="V724" s="50" t="n">
        <v>8</v>
      </c>
      <c r="W724" s="50" t="n">
        <v>2</v>
      </c>
      <c r="X724" s="50" t="n">
        <v>0</v>
      </c>
      <c r="Y724" s="50" t="n">
        <v>26</v>
      </c>
      <c r="Z724" s="50" t="n">
        <v>20</v>
      </c>
      <c r="AA724" s="50" t="n">
        <v>81</v>
      </c>
      <c r="AB724" s="50" t="n">
        <v>21.276</v>
      </c>
      <c r="AC724" s="50" t="n">
        <v>45</v>
      </c>
      <c r="AD724" s="50" t="n">
        <v>5</v>
      </c>
      <c r="AE724" s="50" t="n">
        <v>17</v>
      </c>
      <c r="AF724" s="50" t="n">
        <v>45</v>
      </c>
      <c r="AG724" s="50" t="n">
        <v>4105</v>
      </c>
      <c r="AH724" s="50" t="n">
        <v>14</v>
      </c>
      <c r="AI724" s="50" t="n">
        <v>140</v>
      </c>
      <c r="AJ724" s="50" t="n">
        <v>9729.1</v>
      </c>
      <c r="AK724" s="50" t="n">
        <v>5</v>
      </c>
    </row>
    <row r="725" customFormat="false" ht="15" hidden="false" customHeight="false" outlineLevel="0" collapsed="false">
      <c r="A725" s="50" t="s">
        <v>1019</v>
      </c>
      <c r="B725" s="50" t="s">
        <v>122</v>
      </c>
      <c r="C725" s="50" t="s">
        <v>301</v>
      </c>
      <c r="D725" s="50" t="n">
        <v>700932</v>
      </c>
      <c r="E725" s="50" t="n">
        <v>8</v>
      </c>
      <c r="F725" s="50" t="s">
        <v>57</v>
      </c>
      <c r="G725" s="50" t="n">
        <v>26</v>
      </c>
      <c r="H725" s="50" t="n">
        <v>13</v>
      </c>
      <c r="I725" s="50" t="n">
        <v>5</v>
      </c>
      <c r="J725" s="50" t="n">
        <v>13</v>
      </c>
      <c r="K725" s="50" t="n">
        <v>7</v>
      </c>
      <c r="L725" s="50" t="n">
        <v>2</v>
      </c>
      <c r="M725" s="50" t="n">
        <v>13</v>
      </c>
      <c r="N725" s="50" t="n">
        <v>6</v>
      </c>
      <c r="O725" s="50" t="n">
        <v>0.447</v>
      </c>
      <c r="P725" s="50" t="n">
        <v>7</v>
      </c>
      <c r="Q725" s="50" t="n">
        <v>7</v>
      </c>
      <c r="R725" s="50" t="n">
        <v>3</v>
      </c>
      <c r="S725" s="50" t="n">
        <v>1</v>
      </c>
      <c r="T725" s="50" t="n">
        <v>0</v>
      </c>
      <c r="U725" s="50" t="n">
        <v>0</v>
      </c>
      <c r="V725" s="50" t="n">
        <v>0</v>
      </c>
      <c r="W725" s="50" t="n">
        <v>0</v>
      </c>
      <c r="X725" s="50" t="n">
        <v>0</v>
      </c>
      <c r="Y725" s="50" t="n">
        <v>3</v>
      </c>
      <c r="Z725" s="50" t="n">
        <v>3.05</v>
      </c>
      <c r="AA725" s="50" t="n">
        <v>7</v>
      </c>
      <c r="AB725" s="50" t="n">
        <v>3.113</v>
      </c>
      <c r="AC725" s="50" t="n">
        <v>4</v>
      </c>
      <c r="AD725" s="50" t="n">
        <v>1</v>
      </c>
      <c r="AE725" s="50" t="n">
        <v>2</v>
      </c>
      <c r="AF725" s="50" t="n">
        <v>4</v>
      </c>
      <c r="AG725" s="50" t="n">
        <v>361.6</v>
      </c>
      <c r="AH725" s="50" t="n">
        <v>3</v>
      </c>
      <c r="AI725" s="50" t="n">
        <v>12</v>
      </c>
      <c r="AJ725" s="50" t="n">
        <v>836.7</v>
      </c>
      <c r="AK725" s="50" t="n">
        <v>1</v>
      </c>
    </row>
    <row r="726" customFormat="false" ht="15" hidden="false" customHeight="false" outlineLevel="0" collapsed="false">
      <c r="A726" s="50" t="s">
        <v>1020</v>
      </c>
      <c r="B726" s="50" t="s">
        <v>122</v>
      </c>
      <c r="C726" s="50" t="s">
        <v>303</v>
      </c>
      <c r="D726" s="50" t="n">
        <v>656555</v>
      </c>
      <c r="E726" s="50" t="n">
        <v>4</v>
      </c>
      <c r="F726" s="50" t="s">
        <v>53</v>
      </c>
      <c r="G726" s="50" t="n">
        <v>385</v>
      </c>
      <c r="H726" s="50" t="n">
        <v>157</v>
      </c>
      <c r="I726" s="50" t="n">
        <v>45</v>
      </c>
      <c r="J726" s="50" t="n">
        <v>172</v>
      </c>
      <c r="K726" s="50" t="n">
        <v>109</v>
      </c>
      <c r="L726" s="50" t="n">
        <v>29</v>
      </c>
      <c r="M726" s="50" t="n">
        <v>212</v>
      </c>
      <c r="N726" s="50" t="n">
        <v>48</v>
      </c>
      <c r="O726" s="50" t="n">
        <v>-0.667</v>
      </c>
      <c r="P726" s="50" t="n">
        <v>85</v>
      </c>
      <c r="Q726" s="50" t="n">
        <v>69</v>
      </c>
      <c r="R726" s="50" t="n">
        <v>14</v>
      </c>
      <c r="S726" s="50" t="n">
        <v>5</v>
      </c>
      <c r="T726" s="50" t="n">
        <v>0</v>
      </c>
      <c r="U726" s="50" t="n">
        <v>1</v>
      </c>
      <c r="V726" s="50" t="n">
        <v>16</v>
      </c>
      <c r="W726" s="50" t="n">
        <v>0</v>
      </c>
      <c r="X726" s="50" t="n">
        <v>0</v>
      </c>
      <c r="Y726" s="50" t="n">
        <v>24</v>
      </c>
      <c r="Z726" s="50" t="n">
        <v>26.65</v>
      </c>
      <c r="AA726" s="50" t="n">
        <v>85</v>
      </c>
      <c r="AB726" s="50" t="n">
        <v>25.933</v>
      </c>
      <c r="AC726" s="50" t="n">
        <v>45</v>
      </c>
      <c r="AD726" s="50" t="n">
        <v>4</v>
      </c>
      <c r="AE726" s="50" t="n">
        <v>20</v>
      </c>
      <c r="AF726" s="50" t="n">
        <v>45</v>
      </c>
      <c r="AG726" s="50" t="n">
        <v>4051.4</v>
      </c>
      <c r="AH726" s="50" t="n">
        <v>14</v>
      </c>
      <c r="AI726" s="50" t="n">
        <v>135</v>
      </c>
      <c r="AJ726" s="50" t="n">
        <v>9778.5</v>
      </c>
      <c r="AK726" s="50" t="n">
        <v>24</v>
      </c>
    </row>
    <row r="727" customFormat="false" ht="15" hidden="false" customHeight="false" outlineLevel="0" collapsed="false">
      <c r="A727" s="50" t="s">
        <v>1020</v>
      </c>
      <c r="B727" s="50" t="s">
        <v>122</v>
      </c>
      <c r="C727" s="50" t="s">
        <v>303</v>
      </c>
      <c r="D727" s="50" t="n">
        <v>656555</v>
      </c>
      <c r="E727" s="50" t="n">
        <v>5</v>
      </c>
      <c r="F727" s="50" t="s">
        <v>54</v>
      </c>
      <c r="G727" s="50" t="n">
        <v>336</v>
      </c>
      <c r="H727" s="50" t="n">
        <v>138</v>
      </c>
      <c r="I727" s="50" t="n">
        <v>38</v>
      </c>
      <c r="J727" s="50" t="n">
        <v>158</v>
      </c>
      <c r="K727" s="50" t="n">
        <v>105</v>
      </c>
      <c r="L727" s="50" t="n">
        <v>22</v>
      </c>
      <c r="M727" s="50" t="n">
        <v>176</v>
      </c>
      <c r="N727" s="50" t="n">
        <v>33</v>
      </c>
      <c r="O727" s="50" t="n">
        <v>1.471</v>
      </c>
      <c r="P727" s="50" t="n">
        <v>80</v>
      </c>
      <c r="Q727" s="50" t="n">
        <v>61</v>
      </c>
      <c r="R727" s="50" t="n">
        <v>11</v>
      </c>
      <c r="S727" s="50" t="n">
        <v>5</v>
      </c>
      <c r="T727" s="50" t="n">
        <v>0</v>
      </c>
      <c r="U727" s="50" t="n">
        <v>4</v>
      </c>
      <c r="V727" s="50" t="n">
        <v>14</v>
      </c>
      <c r="W727" s="50" t="n">
        <v>1</v>
      </c>
      <c r="X727" s="50" t="n">
        <v>4</v>
      </c>
      <c r="Y727" s="50" t="n">
        <v>23</v>
      </c>
      <c r="Z727" s="50" t="n">
        <v>26.55</v>
      </c>
      <c r="AA727" s="50" t="n">
        <v>80</v>
      </c>
      <c r="AB727" s="50" t="n">
        <v>24.738</v>
      </c>
      <c r="AC727" s="50" t="n">
        <v>42</v>
      </c>
      <c r="AD727" s="50" t="n">
        <v>7</v>
      </c>
      <c r="AE727" s="50" t="n">
        <v>19</v>
      </c>
      <c r="AF727" s="50" t="n">
        <v>42</v>
      </c>
      <c r="AG727" s="50" t="n">
        <v>3657.8</v>
      </c>
      <c r="AH727" s="50" t="n">
        <v>16</v>
      </c>
      <c r="AI727" s="50" t="n">
        <v>117</v>
      </c>
      <c r="AJ727" s="50" t="n">
        <v>8462.7</v>
      </c>
      <c r="AK727" s="50" t="n">
        <v>26</v>
      </c>
    </row>
    <row r="728" customFormat="false" ht="15" hidden="false" customHeight="false" outlineLevel="0" collapsed="false">
      <c r="A728" s="50" t="s">
        <v>1020</v>
      </c>
      <c r="B728" s="50" t="s">
        <v>122</v>
      </c>
      <c r="C728" s="50" t="s">
        <v>303</v>
      </c>
      <c r="D728" s="50" t="n">
        <v>656555</v>
      </c>
      <c r="E728" s="50" t="n">
        <v>6</v>
      </c>
      <c r="F728" s="50" t="s">
        <v>55</v>
      </c>
      <c r="G728" s="50" t="n">
        <v>309</v>
      </c>
      <c r="H728" s="50" t="n">
        <v>128</v>
      </c>
      <c r="I728" s="50" t="n">
        <v>43</v>
      </c>
      <c r="J728" s="50" t="n">
        <v>151</v>
      </c>
      <c r="K728" s="50" t="n">
        <v>89</v>
      </c>
      <c r="L728" s="50" t="n">
        <v>17</v>
      </c>
      <c r="M728" s="50" t="n">
        <v>158</v>
      </c>
      <c r="N728" s="50" t="n">
        <v>39</v>
      </c>
      <c r="O728" s="50" t="n">
        <v>-2.958</v>
      </c>
      <c r="P728" s="50" t="n">
        <v>74</v>
      </c>
      <c r="Q728" s="50" t="n">
        <v>65</v>
      </c>
      <c r="R728" s="50" t="n">
        <v>11</v>
      </c>
      <c r="S728" s="50" t="n">
        <v>3</v>
      </c>
      <c r="T728" s="50" t="n">
        <v>0</v>
      </c>
      <c r="U728" s="50" t="n">
        <v>2</v>
      </c>
      <c r="V728" s="50" t="n">
        <v>7</v>
      </c>
      <c r="W728" s="50" t="n">
        <v>2</v>
      </c>
      <c r="X728" s="50" t="n">
        <v>0</v>
      </c>
      <c r="Y728" s="50" t="n">
        <v>27</v>
      </c>
      <c r="Z728" s="50" t="n">
        <v>19.45</v>
      </c>
      <c r="AA728" s="50" t="n">
        <v>74</v>
      </c>
      <c r="AB728" s="50" t="n">
        <v>17.07</v>
      </c>
      <c r="AC728" s="50" t="n">
        <v>38</v>
      </c>
      <c r="AD728" s="50" t="n">
        <v>2</v>
      </c>
      <c r="AE728" s="50" t="n">
        <v>13</v>
      </c>
      <c r="AF728" s="50" t="n">
        <v>38</v>
      </c>
      <c r="AG728" s="50" t="n">
        <v>3346.1</v>
      </c>
      <c r="AH728" s="50" t="n">
        <v>12</v>
      </c>
      <c r="AI728" s="50" t="n">
        <v>110</v>
      </c>
      <c r="AJ728" s="50" t="n">
        <v>7821.6</v>
      </c>
      <c r="AK728" s="50" t="n">
        <v>14</v>
      </c>
    </row>
    <row r="729" customFormat="false" ht="15" hidden="false" customHeight="false" outlineLevel="0" collapsed="false">
      <c r="A729" s="50" t="s">
        <v>1020</v>
      </c>
      <c r="B729" s="50" t="s">
        <v>122</v>
      </c>
      <c r="C729" s="50" t="s">
        <v>303</v>
      </c>
      <c r="D729" s="50" t="n">
        <v>656555</v>
      </c>
      <c r="E729" s="50" t="n">
        <v>7</v>
      </c>
      <c r="F729" s="50" t="s">
        <v>56</v>
      </c>
      <c r="G729" s="50" t="n">
        <v>210</v>
      </c>
      <c r="H729" s="50" t="n">
        <v>95</v>
      </c>
      <c r="I729" s="50" t="n">
        <v>28</v>
      </c>
      <c r="J729" s="50" t="n">
        <v>101</v>
      </c>
      <c r="K729" s="50" t="n">
        <v>70</v>
      </c>
      <c r="L729" s="50" t="n">
        <v>16</v>
      </c>
      <c r="M729" s="50" t="n">
        <v>108</v>
      </c>
      <c r="N729" s="50" t="n">
        <v>25</v>
      </c>
      <c r="O729" s="50" t="n">
        <v>0.462</v>
      </c>
      <c r="P729" s="50" t="n">
        <v>51</v>
      </c>
      <c r="Q729" s="50" t="n">
        <v>43</v>
      </c>
      <c r="R729" s="50" t="n">
        <v>6</v>
      </c>
      <c r="S729" s="50" t="n">
        <v>0</v>
      </c>
      <c r="T729" s="50" t="n">
        <v>0</v>
      </c>
      <c r="U729" s="50" t="n">
        <v>4</v>
      </c>
      <c r="V729" s="50" t="n">
        <v>8</v>
      </c>
      <c r="W729" s="50" t="n">
        <v>0</v>
      </c>
      <c r="X729" s="50" t="n">
        <v>0</v>
      </c>
      <c r="Y729" s="50" t="n">
        <v>18</v>
      </c>
      <c r="Z729" s="50" t="n">
        <v>15.4</v>
      </c>
      <c r="AA729" s="50" t="n">
        <v>51</v>
      </c>
      <c r="AB729" s="50" t="n">
        <v>17.74</v>
      </c>
      <c r="AC729" s="50" t="n">
        <v>25</v>
      </c>
      <c r="AD729" s="50" t="n">
        <v>6</v>
      </c>
      <c r="AE729" s="50" t="n">
        <v>8</v>
      </c>
      <c r="AF729" s="50" t="n">
        <v>25</v>
      </c>
      <c r="AG729" s="50" t="n">
        <v>2267.5</v>
      </c>
      <c r="AH729" s="50" t="n">
        <v>9</v>
      </c>
      <c r="AI729" s="50" t="n">
        <v>88</v>
      </c>
      <c r="AJ729" s="50" t="n">
        <v>6326.3</v>
      </c>
      <c r="AK729" s="50" t="n">
        <v>15</v>
      </c>
    </row>
    <row r="730" customFormat="false" ht="15" hidden="false" customHeight="false" outlineLevel="0" collapsed="false">
      <c r="A730" s="50" t="s">
        <v>1020</v>
      </c>
      <c r="B730" s="50" t="s">
        <v>122</v>
      </c>
      <c r="C730" s="50" t="s">
        <v>303</v>
      </c>
      <c r="D730" s="50" t="n">
        <v>656555</v>
      </c>
      <c r="E730" s="50" t="n">
        <v>8</v>
      </c>
      <c r="F730" s="50" t="s">
        <v>57</v>
      </c>
      <c r="G730" s="50" t="n">
        <v>100</v>
      </c>
      <c r="H730" s="50" t="n">
        <v>46</v>
      </c>
      <c r="I730" s="50" t="n">
        <v>14</v>
      </c>
      <c r="J730" s="50" t="n">
        <v>56</v>
      </c>
      <c r="K730" s="50" t="n">
        <v>36</v>
      </c>
      <c r="L730" s="50" t="n">
        <v>8</v>
      </c>
      <c r="M730" s="50" t="n">
        <v>44</v>
      </c>
      <c r="N730" s="50" t="n">
        <v>10</v>
      </c>
      <c r="O730" s="50" t="n">
        <v>-0.235</v>
      </c>
      <c r="P730" s="50" t="n">
        <v>27</v>
      </c>
      <c r="Q730" s="50" t="n">
        <v>25</v>
      </c>
      <c r="R730" s="50" t="n">
        <v>5</v>
      </c>
      <c r="S730" s="50" t="n">
        <v>0</v>
      </c>
      <c r="T730" s="50" t="n">
        <v>0</v>
      </c>
      <c r="U730" s="50" t="n">
        <v>2</v>
      </c>
      <c r="V730" s="50" t="n">
        <v>2</v>
      </c>
      <c r="W730" s="50" t="n">
        <v>0</v>
      </c>
      <c r="X730" s="50" t="n">
        <v>0</v>
      </c>
      <c r="Y730" s="50" t="n">
        <v>8</v>
      </c>
      <c r="Z730" s="50" t="n">
        <v>8.1</v>
      </c>
      <c r="AA730" s="50" t="n">
        <v>27</v>
      </c>
      <c r="AB730" s="50" t="n">
        <v>8.549</v>
      </c>
      <c r="AC730" s="50" t="n">
        <v>17</v>
      </c>
      <c r="AD730" s="50" t="n">
        <v>2</v>
      </c>
      <c r="AE730" s="50" t="n">
        <v>9</v>
      </c>
      <c r="AF730" s="50" t="n">
        <v>17</v>
      </c>
      <c r="AG730" s="50" t="n">
        <v>1602.1</v>
      </c>
      <c r="AH730" s="50" t="n">
        <v>6</v>
      </c>
      <c r="AI730" s="50" t="n">
        <v>43</v>
      </c>
      <c r="AJ730" s="50" t="n">
        <v>3088.3</v>
      </c>
      <c r="AK730" s="50" t="n">
        <v>6</v>
      </c>
    </row>
    <row r="731" customFormat="false" ht="15" hidden="false" customHeight="false" outlineLevel="0" collapsed="false">
      <c r="A731" s="50" t="s">
        <v>1021</v>
      </c>
      <c r="B731" s="50" t="s">
        <v>122</v>
      </c>
      <c r="C731" s="50" t="s">
        <v>304</v>
      </c>
      <c r="D731" s="50" t="n">
        <v>682177</v>
      </c>
      <c r="E731" s="50" t="n">
        <v>4</v>
      </c>
      <c r="F731" s="50" t="s">
        <v>53</v>
      </c>
      <c r="G731" s="50" t="n">
        <v>370</v>
      </c>
      <c r="H731" s="50" t="n">
        <v>178</v>
      </c>
      <c r="I731" s="50" t="n">
        <v>62</v>
      </c>
      <c r="J731" s="50" t="n">
        <v>177</v>
      </c>
      <c r="K731" s="50" t="n">
        <v>110</v>
      </c>
      <c r="L731" s="50" t="n">
        <v>18</v>
      </c>
      <c r="M731" s="50" t="n">
        <v>188</v>
      </c>
      <c r="N731" s="50" t="n">
        <v>66</v>
      </c>
      <c r="O731" s="50" t="n">
        <v>6.884</v>
      </c>
      <c r="P731" s="50" t="n">
        <v>87</v>
      </c>
      <c r="Q731" s="50" t="n">
        <v>78</v>
      </c>
      <c r="R731" s="50" t="n">
        <v>25</v>
      </c>
      <c r="S731" s="50" t="n">
        <v>7</v>
      </c>
      <c r="T731" s="50" t="n">
        <v>0</v>
      </c>
      <c r="U731" s="50" t="n">
        <v>4</v>
      </c>
      <c r="V731" s="50" t="n">
        <v>9</v>
      </c>
      <c r="W731" s="50" t="n">
        <v>0</v>
      </c>
      <c r="X731" s="50" t="n">
        <v>0</v>
      </c>
      <c r="Y731" s="50" t="n">
        <v>26</v>
      </c>
      <c r="Z731" s="50" t="n">
        <v>35.65</v>
      </c>
      <c r="AA731" s="50" t="n">
        <v>86</v>
      </c>
      <c r="AB731" s="50" t="n">
        <v>32.051</v>
      </c>
      <c r="AC731" s="50" t="n">
        <v>52</v>
      </c>
      <c r="AD731" s="50" t="n">
        <v>6</v>
      </c>
      <c r="AE731" s="50" t="n">
        <v>21</v>
      </c>
      <c r="AF731" s="50" t="n">
        <v>52</v>
      </c>
      <c r="AG731" s="50" t="n">
        <v>4678.1</v>
      </c>
      <c r="AH731" s="50" t="n">
        <v>26</v>
      </c>
      <c r="AI731" s="50" t="n">
        <v>157</v>
      </c>
      <c r="AJ731" s="50" t="n">
        <v>11221.8</v>
      </c>
      <c r="AK731" s="50" t="n">
        <v>22</v>
      </c>
    </row>
    <row r="732" customFormat="false" ht="15" hidden="false" customHeight="false" outlineLevel="0" collapsed="false">
      <c r="A732" s="50" t="s">
        <v>1021</v>
      </c>
      <c r="B732" s="50" t="s">
        <v>122</v>
      </c>
      <c r="C732" s="50" t="s">
        <v>304</v>
      </c>
      <c r="D732" s="50" t="n">
        <v>682177</v>
      </c>
      <c r="E732" s="50" t="n">
        <v>5</v>
      </c>
      <c r="F732" s="50" t="s">
        <v>54</v>
      </c>
      <c r="G732" s="50" t="n">
        <v>305</v>
      </c>
      <c r="H732" s="50" t="n">
        <v>147</v>
      </c>
      <c r="I732" s="50" t="n">
        <v>34</v>
      </c>
      <c r="J732" s="50" t="n">
        <v>150</v>
      </c>
      <c r="K732" s="50" t="n">
        <v>98</v>
      </c>
      <c r="L732" s="50" t="n">
        <v>9</v>
      </c>
      <c r="M732" s="50" t="n">
        <v>155</v>
      </c>
      <c r="N732" s="50" t="n">
        <v>49</v>
      </c>
      <c r="O732" s="50" t="n">
        <v>-7.431</v>
      </c>
      <c r="P732" s="50" t="n">
        <v>83</v>
      </c>
      <c r="Q732" s="50" t="n">
        <v>74</v>
      </c>
      <c r="R732" s="50" t="n">
        <v>11</v>
      </c>
      <c r="S732" s="50" t="n">
        <v>2</v>
      </c>
      <c r="T732" s="50" t="n">
        <v>0</v>
      </c>
      <c r="U732" s="50" t="n">
        <v>0</v>
      </c>
      <c r="V732" s="50" t="n">
        <v>9</v>
      </c>
      <c r="W732" s="50" t="n">
        <v>0</v>
      </c>
      <c r="X732" s="50" t="n">
        <v>0</v>
      </c>
      <c r="Y732" s="50" t="n">
        <v>23</v>
      </c>
      <c r="Z732" s="50" t="n">
        <v>16.9</v>
      </c>
      <c r="AA732" s="50" t="n">
        <v>83</v>
      </c>
      <c r="AB732" s="50" t="n">
        <v>21.013</v>
      </c>
      <c r="AC732" s="50" t="n">
        <v>51</v>
      </c>
      <c r="AD732" s="50" t="n">
        <v>1</v>
      </c>
      <c r="AE732" s="50" t="n">
        <v>16</v>
      </c>
      <c r="AF732" s="50" t="n">
        <v>51</v>
      </c>
      <c r="AG732" s="50" t="n">
        <v>4324.4</v>
      </c>
      <c r="AH732" s="50" t="n">
        <v>19</v>
      </c>
      <c r="AI732" s="50" t="n">
        <v>131</v>
      </c>
      <c r="AJ732" s="50" t="n">
        <v>9309.2</v>
      </c>
      <c r="AK732" s="50" t="n">
        <v>17</v>
      </c>
    </row>
    <row r="733" customFormat="false" ht="15" hidden="false" customHeight="false" outlineLevel="0" collapsed="false">
      <c r="A733" s="50" t="s">
        <v>1021</v>
      </c>
      <c r="B733" s="50" t="s">
        <v>122</v>
      </c>
      <c r="C733" s="50" t="s">
        <v>304</v>
      </c>
      <c r="D733" s="50" t="n">
        <v>682177</v>
      </c>
      <c r="E733" s="50" t="n">
        <v>6</v>
      </c>
      <c r="F733" s="50" t="s">
        <v>55</v>
      </c>
      <c r="G733" s="50" t="n">
        <v>261</v>
      </c>
      <c r="H733" s="50" t="n">
        <v>140</v>
      </c>
      <c r="I733" s="50" t="n">
        <v>44</v>
      </c>
      <c r="J733" s="50" t="n">
        <v>130</v>
      </c>
      <c r="K733" s="50" t="n">
        <v>92</v>
      </c>
      <c r="L733" s="50" t="n">
        <v>16</v>
      </c>
      <c r="M733" s="50" t="n">
        <v>130</v>
      </c>
      <c r="N733" s="50" t="n">
        <v>48</v>
      </c>
      <c r="O733" s="50" t="n">
        <v>-6.748</v>
      </c>
      <c r="P733" s="50" t="n">
        <v>66</v>
      </c>
      <c r="Q733" s="50" t="n">
        <v>63</v>
      </c>
      <c r="R733" s="50" t="n">
        <v>11</v>
      </c>
      <c r="S733" s="50" t="n">
        <v>1</v>
      </c>
      <c r="T733" s="50" t="n">
        <v>0</v>
      </c>
      <c r="U733" s="50" t="n">
        <v>2</v>
      </c>
      <c r="V733" s="50" t="n">
        <v>3</v>
      </c>
      <c r="W733" s="50" t="n">
        <v>0</v>
      </c>
      <c r="X733" s="50" t="n">
        <v>0</v>
      </c>
      <c r="Y733" s="50" t="n">
        <v>20</v>
      </c>
      <c r="Z733" s="50" t="n">
        <v>14.55</v>
      </c>
      <c r="AA733" s="50" t="n">
        <v>66</v>
      </c>
      <c r="AB733" s="50" t="n">
        <v>16.079</v>
      </c>
      <c r="AC733" s="50" t="n">
        <v>43</v>
      </c>
      <c r="AD733" s="50" t="n">
        <v>4</v>
      </c>
      <c r="AE733" s="50" t="n">
        <v>20</v>
      </c>
      <c r="AF733" s="50" t="n">
        <v>43</v>
      </c>
      <c r="AG733" s="50" t="n">
        <v>3857.8</v>
      </c>
      <c r="AH733" s="50" t="n">
        <v>9</v>
      </c>
      <c r="AI733" s="50" t="n">
        <v>125</v>
      </c>
      <c r="AJ733" s="50" t="n">
        <v>8890.1</v>
      </c>
      <c r="AK733" s="50" t="n">
        <v>12</v>
      </c>
    </row>
    <row r="734" customFormat="false" ht="15" hidden="false" customHeight="false" outlineLevel="0" collapsed="false">
      <c r="A734" s="50" t="s">
        <v>1021</v>
      </c>
      <c r="B734" s="50" t="s">
        <v>122</v>
      </c>
      <c r="C734" s="50" t="s">
        <v>304</v>
      </c>
      <c r="D734" s="50" t="n">
        <v>682177</v>
      </c>
      <c r="E734" s="50" t="n">
        <v>7</v>
      </c>
      <c r="F734" s="50" t="s">
        <v>56</v>
      </c>
      <c r="G734" s="50" t="n">
        <v>169</v>
      </c>
      <c r="H734" s="50" t="n">
        <v>81</v>
      </c>
      <c r="I734" s="50" t="n">
        <v>21</v>
      </c>
      <c r="J734" s="50" t="n">
        <v>80</v>
      </c>
      <c r="K734" s="50" t="n">
        <v>56</v>
      </c>
      <c r="L734" s="50" t="n">
        <v>10</v>
      </c>
      <c r="M734" s="50" t="n">
        <v>89</v>
      </c>
      <c r="N734" s="50" t="n">
        <v>25</v>
      </c>
      <c r="O734" s="50" t="n">
        <v>-5.187</v>
      </c>
      <c r="P734" s="50" t="n">
        <v>40</v>
      </c>
      <c r="Q734" s="50" t="n">
        <v>37</v>
      </c>
      <c r="R734" s="50" t="n">
        <v>5</v>
      </c>
      <c r="S734" s="50" t="n">
        <v>1</v>
      </c>
      <c r="T734" s="50" t="n">
        <v>0</v>
      </c>
      <c r="U734" s="50" t="n">
        <v>0</v>
      </c>
      <c r="V734" s="50" t="n">
        <v>3</v>
      </c>
      <c r="W734" s="50" t="n">
        <v>0</v>
      </c>
      <c r="X734" s="50" t="n">
        <v>0</v>
      </c>
      <c r="Y734" s="50" t="n">
        <v>12</v>
      </c>
      <c r="Z734" s="50" t="n">
        <v>6.95</v>
      </c>
      <c r="AA734" s="50" t="n">
        <v>40</v>
      </c>
      <c r="AB734" s="50" t="n">
        <v>9.464</v>
      </c>
      <c r="AC734" s="50" t="n">
        <v>25</v>
      </c>
      <c r="AD734" s="50" t="n">
        <v>2</v>
      </c>
      <c r="AE734" s="50" t="n">
        <v>7</v>
      </c>
      <c r="AF734" s="50" t="n">
        <v>25</v>
      </c>
      <c r="AG734" s="50" t="n">
        <v>2165</v>
      </c>
      <c r="AH734" s="50" t="n">
        <v>6</v>
      </c>
      <c r="AI734" s="50" t="n">
        <v>74</v>
      </c>
      <c r="AJ734" s="50" t="n">
        <v>5243.3</v>
      </c>
      <c r="AK734" s="50" t="n">
        <v>5</v>
      </c>
    </row>
    <row r="735" customFormat="false" ht="15" hidden="false" customHeight="false" outlineLevel="0" collapsed="false">
      <c r="A735" s="50" t="s">
        <v>1021</v>
      </c>
      <c r="B735" s="50" t="s">
        <v>122</v>
      </c>
      <c r="C735" s="50" t="s">
        <v>304</v>
      </c>
      <c r="D735" s="50" t="n">
        <v>682177</v>
      </c>
      <c r="E735" s="50" t="n">
        <v>9</v>
      </c>
      <c r="F735" s="50" t="s">
        <v>58</v>
      </c>
      <c r="G735" s="50" t="n">
        <v>32</v>
      </c>
      <c r="H735" s="50" t="n">
        <v>19</v>
      </c>
      <c r="I735" s="50" t="n">
        <v>4</v>
      </c>
      <c r="J735" s="50" t="n">
        <v>17</v>
      </c>
      <c r="K735" s="50" t="n">
        <v>14</v>
      </c>
      <c r="L735" s="50" t="n">
        <v>2</v>
      </c>
      <c r="M735" s="50" t="n">
        <v>15</v>
      </c>
      <c r="N735" s="50" t="n">
        <v>5</v>
      </c>
      <c r="O735" s="50" t="n">
        <v>0.015</v>
      </c>
      <c r="P735" s="50" t="n">
        <v>10</v>
      </c>
      <c r="Q735" s="50" t="n">
        <v>10</v>
      </c>
      <c r="R735" s="50" t="n">
        <v>3</v>
      </c>
      <c r="S735" s="50" t="n">
        <v>0</v>
      </c>
      <c r="T735" s="50" t="n">
        <v>0</v>
      </c>
      <c r="U735" s="50" t="n">
        <v>1</v>
      </c>
      <c r="V735" s="50" t="n">
        <v>0</v>
      </c>
      <c r="W735" s="50" t="n">
        <v>0</v>
      </c>
      <c r="X735" s="50" t="n">
        <v>0</v>
      </c>
      <c r="Y735" s="50" t="n">
        <v>3</v>
      </c>
      <c r="Z735" s="50" t="n">
        <v>3.8</v>
      </c>
      <c r="AA735" s="50" t="n">
        <v>10</v>
      </c>
      <c r="AB735" s="50" t="n">
        <v>4.682</v>
      </c>
      <c r="AC735" s="50" t="n">
        <v>7</v>
      </c>
      <c r="AD735" s="50" t="n">
        <v>2</v>
      </c>
      <c r="AE735" s="50" t="n">
        <v>4</v>
      </c>
      <c r="AF735" s="50" t="n">
        <v>7</v>
      </c>
      <c r="AG735" s="50" t="n">
        <v>643.7</v>
      </c>
      <c r="AH735" s="50" t="n">
        <v>4</v>
      </c>
      <c r="AI735" s="50" t="n">
        <v>18</v>
      </c>
      <c r="AJ735" s="50" t="n">
        <v>1288.7</v>
      </c>
      <c r="AK735" s="50" t="n">
        <v>1</v>
      </c>
    </row>
    <row r="736" customFormat="false" ht="15" hidden="false" customHeight="false" outlineLevel="0" collapsed="false">
      <c r="A736" s="50" t="s">
        <v>1022</v>
      </c>
      <c r="B736" s="50" t="s">
        <v>122</v>
      </c>
      <c r="C736" s="50" t="s">
        <v>305</v>
      </c>
      <c r="D736" s="50" t="n">
        <v>672275</v>
      </c>
      <c r="E736" s="50" t="n">
        <v>5</v>
      </c>
      <c r="F736" s="50" t="s">
        <v>54</v>
      </c>
      <c r="G736" s="50" t="n">
        <v>118</v>
      </c>
      <c r="H736" s="50" t="n">
        <v>59</v>
      </c>
      <c r="I736" s="50" t="n">
        <v>13</v>
      </c>
      <c r="J736" s="50" t="n">
        <v>53</v>
      </c>
      <c r="K736" s="50" t="n">
        <v>40</v>
      </c>
      <c r="L736" s="50" t="n">
        <v>6</v>
      </c>
      <c r="M736" s="50" t="n">
        <v>65</v>
      </c>
      <c r="N736" s="50" t="n">
        <v>19</v>
      </c>
      <c r="O736" s="50" t="n">
        <v>-2.491</v>
      </c>
      <c r="P736" s="50" t="n">
        <v>30</v>
      </c>
      <c r="Q736" s="50" t="n">
        <v>27</v>
      </c>
      <c r="R736" s="50" t="n">
        <v>4</v>
      </c>
      <c r="S736" s="50" t="n">
        <v>2</v>
      </c>
      <c r="T736" s="50" t="n">
        <v>0</v>
      </c>
      <c r="U736" s="50" t="n">
        <v>1</v>
      </c>
      <c r="V736" s="50" t="n">
        <v>2</v>
      </c>
      <c r="W736" s="50" t="n">
        <v>0</v>
      </c>
      <c r="X736" s="50" t="n">
        <v>1</v>
      </c>
      <c r="Y736" s="50" t="n">
        <v>6</v>
      </c>
      <c r="Z736" s="50" t="n">
        <v>6.8</v>
      </c>
      <c r="AA736" s="50" t="n">
        <v>30</v>
      </c>
      <c r="AB736" s="50" t="n">
        <v>8.825</v>
      </c>
      <c r="AC736" s="50" t="n">
        <v>22</v>
      </c>
      <c r="AD736" s="50" t="n">
        <v>2</v>
      </c>
      <c r="AE736" s="50" t="n">
        <v>6</v>
      </c>
      <c r="AF736" s="50" t="n">
        <v>22</v>
      </c>
      <c r="AG736" s="50" t="n">
        <v>1936.1</v>
      </c>
      <c r="AH736" s="50" t="n">
        <v>5</v>
      </c>
      <c r="AI736" s="50" t="n">
        <v>54</v>
      </c>
      <c r="AJ736" s="50" t="n">
        <v>3949.1</v>
      </c>
      <c r="AK736" s="50" t="n">
        <v>21</v>
      </c>
    </row>
    <row r="737" customFormat="false" ht="15" hidden="false" customHeight="false" outlineLevel="0" collapsed="false">
      <c r="A737" s="50" t="s">
        <v>1022</v>
      </c>
      <c r="B737" s="50" t="s">
        <v>122</v>
      </c>
      <c r="C737" s="50" t="s">
        <v>305</v>
      </c>
      <c r="D737" s="50" t="n">
        <v>672275</v>
      </c>
      <c r="E737" s="50" t="n">
        <v>6</v>
      </c>
      <c r="F737" s="50" t="s">
        <v>55</v>
      </c>
      <c r="G737" s="50" t="n">
        <v>240</v>
      </c>
      <c r="H737" s="50" t="n">
        <v>131</v>
      </c>
      <c r="I737" s="50" t="n">
        <v>37</v>
      </c>
      <c r="J737" s="50" t="n">
        <v>114</v>
      </c>
      <c r="K737" s="50" t="n">
        <v>81</v>
      </c>
      <c r="L737" s="50" t="n">
        <v>15</v>
      </c>
      <c r="M737" s="50" t="n">
        <v>126</v>
      </c>
      <c r="N737" s="50" t="n">
        <v>50</v>
      </c>
      <c r="O737" s="50" t="n">
        <v>-1.75</v>
      </c>
      <c r="P737" s="50" t="n">
        <v>53</v>
      </c>
      <c r="Q737" s="50" t="n">
        <v>49</v>
      </c>
      <c r="R737" s="50" t="n">
        <v>11</v>
      </c>
      <c r="S737" s="50" t="n">
        <v>1</v>
      </c>
      <c r="T737" s="50" t="n">
        <v>1</v>
      </c>
      <c r="U737" s="50" t="n">
        <v>0</v>
      </c>
      <c r="V737" s="50" t="n">
        <v>3</v>
      </c>
      <c r="W737" s="50" t="n">
        <v>0</v>
      </c>
      <c r="X737" s="50" t="n">
        <v>0</v>
      </c>
      <c r="Y737" s="50" t="n">
        <v>16</v>
      </c>
      <c r="Z737" s="50" t="n">
        <v>13.05</v>
      </c>
      <c r="AA737" s="50" t="n">
        <v>52</v>
      </c>
      <c r="AB737" s="50" t="n">
        <v>13.653</v>
      </c>
      <c r="AC737" s="50" t="n">
        <v>34</v>
      </c>
      <c r="AD737" s="50" t="n">
        <v>2</v>
      </c>
      <c r="AE737" s="50" t="n">
        <v>13</v>
      </c>
      <c r="AF737" s="50" t="n">
        <v>34</v>
      </c>
      <c r="AG737" s="50" t="n">
        <v>2949.7</v>
      </c>
      <c r="AH737" s="50" t="n">
        <v>11</v>
      </c>
      <c r="AI737" s="50" t="n">
        <v>108</v>
      </c>
      <c r="AJ737" s="50" t="n">
        <v>7899.5</v>
      </c>
      <c r="AK737" s="50" t="n">
        <v>38</v>
      </c>
    </row>
    <row r="738" customFormat="false" ht="15" hidden="false" customHeight="false" outlineLevel="0" collapsed="false">
      <c r="A738" s="50" t="s">
        <v>1022</v>
      </c>
      <c r="B738" s="50" t="s">
        <v>122</v>
      </c>
      <c r="C738" s="50" t="s">
        <v>305</v>
      </c>
      <c r="D738" s="50" t="n">
        <v>672275</v>
      </c>
      <c r="E738" s="50" t="n">
        <v>7</v>
      </c>
      <c r="F738" s="50" t="s">
        <v>56</v>
      </c>
      <c r="G738" s="50" t="n">
        <v>202</v>
      </c>
      <c r="H738" s="50" t="n">
        <v>102</v>
      </c>
      <c r="I738" s="50" t="n">
        <v>23</v>
      </c>
      <c r="J738" s="50" t="n">
        <v>92</v>
      </c>
      <c r="K738" s="50" t="n">
        <v>67</v>
      </c>
      <c r="L738" s="50" t="n">
        <v>14</v>
      </c>
      <c r="M738" s="50" t="n">
        <v>110</v>
      </c>
      <c r="N738" s="50" t="n">
        <v>35</v>
      </c>
      <c r="O738" s="50" t="n">
        <v>0.498</v>
      </c>
      <c r="P738" s="50" t="n">
        <v>56</v>
      </c>
      <c r="Q738" s="50" t="n">
        <v>50</v>
      </c>
      <c r="R738" s="50" t="n">
        <v>13</v>
      </c>
      <c r="S738" s="50" t="n">
        <v>2</v>
      </c>
      <c r="T738" s="50" t="n">
        <v>0</v>
      </c>
      <c r="U738" s="50" t="n">
        <v>3</v>
      </c>
      <c r="V738" s="50" t="n">
        <v>4</v>
      </c>
      <c r="W738" s="50" t="n">
        <v>0</v>
      </c>
      <c r="X738" s="50" t="n">
        <v>1</v>
      </c>
      <c r="Y738" s="50" t="n">
        <v>13</v>
      </c>
      <c r="Z738" s="50" t="n">
        <v>18.5</v>
      </c>
      <c r="AA738" s="50" t="n">
        <v>55</v>
      </c>
      <c r="AB738" s="50" t="n">
        <v>18.133</v>
      </c>
      <c r="AC738" s="50" t="n">
        <v>39</v>
      </c>
      <c r="AD738" s="50" t="n">
        <v>4</v>
      </c>
      <c r="AE738" s="50" t="n">
        <v>18</v>
      </c>
      <c r="AF738" s="50" t="n">
        <v>39</v>
      </c>
      <c r="AG738" s="50" t="n">
        <v>3493</v>
      </c>
      <c r="AH738" s="50" t="n">
        <v>13</v>
      </c>
      <c r="AI738" s="50" t="n">
        <v>89</v>
      </c>
      <c r="AJ738" s="50" t="n">
        <v>6537.2</v>
      </c>
      <c r="AK738" s="50" t="n">
        <v>35</v>
      </c>
    </row>
    <row r="739" customFormat="false" ht="15" hidden="false" customHeight="false" outlineLevel="0" collapsed="false">
      <c r="A739" s="50" t="s">
        <v>1022</v>
      </c>
      <c r="B739" s="50" t="s">
        <v>122</v>
      </c>
      <c r="C739" s="50" t="s">
        <v>305</v>
      </c>
      <c r="D739" s="50" t="n">
        <v>672275</v>
      </c>
      <c r="E739" s="50" t="n">
        <v>8</v>
      </c>
      <c r="F739" s="50" t="s">
        <v>57</v>
      </c>
      <c r="G739" s="50" t="n">
        <v>223</v>
      </c>
      <c r="H739" s="50" t="n">
        <v>100</v>
      </c>
      <c r="I739" s="50" t="n">
        <v>22</v>
      </c>
      <c r="J739" s="50" t="n">
        <v>107</v>
      </c>
      <c r="K739" s="50" t="n">
        <v>73</v>
      </c>
      <c r="L739" s="50" t="n">
        <v>8</v>
      </c>
      <c r="M739" s="50" t="n">
        <v>115</v>
      </c>
      <c r="N739" s="50" t="n">
        <v>27</v>
      </c>
      <c r="O739" s="50" t="n">
        <v>1.163</v>
      </c>
      <c r="P739" s="50" t="n">
        <v>58</v>
      </c>
      <c r="Q739" s="50" t="n">
        <v>48</v>
      </c>
      <c r="R739" s="50" t="n">
        <v>11</v>
      </c>
      <c r="S739" s="50" t="n">
        <v>2</v>
      </c>
      <c r="T739" s="50" t="n">
        <v>0</v>
      </c>
      <c r="U739" s="50" t="n">
        <v>2</v>
      </c>
      <c r="V739" s="50" t="n">
        <v>9</v>
      </c>
      <c r="W739" s="50" t="n">
        <v>0</v>
      </c>
      <c r="X739" s="50" t="n">
        <v>1</v>
      </c>
      <c r="Y739" s="50" t="n">
        <v>14</v>
      </c>
      <c r="Z739" s="50" t="n">
        <v>19.1</v>
      </c>
      <c r="AA739" s="50" t="n">
        <v>57</v>
      </c>
      <c r="AB739" s="50" t="n">
        <v>20.789</v>
      </c>
      <c r="AC739" s="50" t="n">
        <v>35</v>
      </c>
      <c r="AD739" s="50" t="n">
        <v>2</v>
      </c>
      <c r="AE739" s="50" t="n">
        <v>17</v>
      </c>
      <c r="AF739" s="50" t="n">
        <v>34</v>
      </c>
      <c r="AG739" s="50" t="n">
        <v>3114.8</v>
      </c>
      <c r="AH739" s="50" t="n">
        <v>16</v>
      </c>
      <c r="AI739" s="50" t="n">
        <v>93</v>
      </c>
      <c r="AJ739" s="50" t="n">
        <v>6760.4</v>
      </c>
      <c r="AK739" s="50" t="n">
        <v>23</v>
      </c>
    </row>
    <row r="740" customFormat="false" ht="15" hidden="false" customHeight="false" outlineLevel="0" collapsed="false">
      <c r="A740" s="50" t="s">
        <v>1022</v>
      </c>
      <c r="B740" s="50" t="s">
        <v>122</v>
      </c>
      <c r="C740" s="50" t="s">
        <v>305</v>
      </c>
      <c r="D740" s="50" t="n">
        <v>672275</v>
      </c>
      <c r="E740" s="50" t="n">
        <v>9</v>
      </c>
      <c r="F740" s="50" t="s">
        <v>58</v>
      </c>
      <c r="G740" s="50" t="n">
        <v>221</v>
      </c>
      <c r="H740" s="50" t="n">
        <v>110</v>
      </c>
      <c r="I740" s="50" t="n">
        <v>29</v>
      </c>
      <c r="J740" s="50" t="n">
        <v>109</v>
      </c>
      <c r="K740" s="50" t="n">
        <v>73</v>
      </c>
      <c r="L740" s="50" t="n">
        <v>8</v>
      </c>
      <c r="M740" s="50" t="n">
        <v>112</v>
      </c>
      <c r="N740" s="50" t="n">
        <v>37</v>
      </c>
      <c r="O740" s="50" t="n">
        <v>-0.733</v>
      </c>
      <c r="P740" s="50" t="n">
        <v>59</v>
      </c>
      <c r="Q740" s="50" t="n">
        <v>54</v>
      </c>
      <c r="R740" s="50" t="n">
        <v>13</v>
      </c>
      <c r="S740" s="50" t="n">
        <v>1</v>
      </c>
      <c r="T740" s="50" t="n">
        <v>0</v>
      </c>
      <c r="U740" s="50" t="n">
        <v>3</v>
      </c>
      <c r="V740" s="50" t="n">
        <v>3</v>
      </c>
      <c r="W740" s="50" t="n">
        <v>1</v>
      </c>
      <c r="X740" s="50" t="n">
        <v>0</v>
      </c>
      <c r="Y740" s="50" t="n">
        <v>21</v>
      </c>
      <c r="Z740" s="50" t="n">
        <v>18.15</v>
      </c>
      <c r="AA740" s="50" t="n">
        <v>58</v>
      </c>
      <c r="AB740" s="50" t="n">
        <v>18.102</v>
      </c>
      <c r="AC740" s="50" t="n">
        <v>34</v>
      </c>
      <c r="AD740" s="50" t="n">
        <v>4</v>
      </c>
      <c r="AE740" s="50" t="n">
        <v>16</v>
      </c>
      <c r="AF740" s="50" t="n">
        <v>34</v>
      </c>
      <c r="AG740" s="50" t="n">
        <v>3006.9</v>
      </c>
      <c r="AH740" s="50" t="n">
        <v>18</v>
      </c>
      <c r="AI740" s="50" t="n">
        <v>96</v>
      </c>
      <c r="AJ740" s="50" t="n">
        <v>6886.4</v>
      </c>
      <c r="AK740" s="50" t="n">
        <v>16</v>
      </c>
    </row>
    <row r="741" customFormat="false" ht="15" hidden="false" customHeight="false" outlineLevel="0" collapsed="false">
      <c r="A741" s="50" t="s">
        <v>1023</v>
      </c>
      <c r="B741" s="50" t="s">
        <v>122</v>
      </c>
      <c r="C741" s="50" t="s">
        <v>306</v>
      </c>
      <c r="D741" s="50" t="n">
        <v>595978</v>
      </c>
      <c r="E741" s="50" t="n">
        <v>4</v>
      </c>
      <c r="F741" s="50" t="s">
        <v>53</v>
      </c>
      <c r="G741" s="50" t="n">
        <v>153</v>
      </c>
      <c r="H741" s="50" t="n">
        <v>73</v>
      </c>
      <c r="I741" s="50" t="n">
        <v>17</v>
      </c>
      <c r="J741" s="50" t="n">
        <v>71</v>
      </c>
      <c r="K741" s="50" t="n">
        <v>47</v>
      </c>
      <c r="L741" s="50" t="n">
        <v>5</v>
      </c>
      <c r="M741" s="50" t="n">
        <v>82</v>
      </c>
      <c r="N741" s="50" t="n">
        <v>26</v>
      </c>
      <c r="O741" s="50" t="n">
        <v>-0.2</v>
      </c>
      <c r="P741" s="50" t="n">
        <v>39</v>
      </c>
      <c r="Q741" s="50" t="n">
        <v>35</v>
      </c>
      <c r="R741" s="50" t="n">
        <v>10</v>
      </c>
      <c r="S741" s="50" t="n">
        <v>2</v>
      </c>
      <c r="T741" s="50" t="n">
        <v>0</v>
      </c>
      <c r="U741" s="50" t="n">
        <v>0</v>
      </c>
      <c r="V741" s="50" t="n">
        <v>3</v>
      </c>
      <c r="W741" s="50" t="n">
        <v>0</v>
      </c>
      <c r="X741" s="50" t="n">
        <v>1</v>
      </c>
      <c r="Y741" s="50" t="n">
        <v>8</v>
      </c>
      <c r="Z741" s="50" t="n">
        <v>11.8</v>
      </c>
      <c r="AA741" s="50" t="n">
        <v>39</v>
      </c>
      <c r="AB741" s="50" t="n">
        <v>11.956</v>
      </c>
      <c r="AC741" s="50" t="n">
        <v>28</v>
      </c>
      <c r="AD741" s="50" t="n">
        <v>0</v>
      </c>
      <c r="AE741" s="50" t="n">
        <v>11</v>
      </c>
      <c r="AF741" s="50" t="n">
        <v>28</v>
      </c>
      <c r="AG741" s="50" t="n">
        <v>2412.3</v>
      </c>
      <c r="AH741" s="50" t="n">
        <v>10</v>
      </c>
      <c r="AI741" s="50" t="n">
        <v>63</v>
      </c>
      <c r="AJ741" s="50" t="n">
        <v>4327.3</v>
      </c>
      <c r="AK741" s="50" t="n">
        <v>5</v>
      </c>
    </row>
    <row r="742" customFormat="false" ht="15" hidden="false" customHeight="false" outlineLevel="0" collapsed="false">
      <c r="A742" s="50" t="s">
        <v>1023</v>
      </c>
      <c r="B742" s="50" t="s">
        <v>122</v>
      </c>
      <c r="C742" s="50" t="s">
        <v>306</v>
      </c>
      <c r="D742" s="50" t="n">
        <v>595978</v>
      </c>
      <c r="E742" s="50" t="n">
        <v>5</v>
      </c>
      <c r="F742" s="50" t="s">
        <v>54</v>
      </c>
      <c r="G742" s="50" t="n">
        <v>195</v>
      </c>
      <c r="H742" s="50" t="n">
        <v>81</v>
      </c>
      <c r="I742" s="50" t="n">
        <v>17</v>
      </c>
      <c r="J742" s="50" t="n">
        <v>95</v>
      </c>
      <c r="K742" s="50" t="n">
        <v>63</v>
      </c>
      <c r="L742" s="50" t="n">
        <v>9</v>
      </c>
      <c r="M742" s="50" t="n">
        <v>100</v>
      </c>
      <c r="N742" s="50" t="n">
        <v>18</v>
      </c>
      <c r="O742" s="50" t="n">
        <v>-1.266</v>
      </c>
      <c r="P742" s="50" t="n">
        <v>51</v>
      </c>
      <c r="Q742" s="50" t="n">
        <v>43</v>
      </c>
      <c r="R742" s="50" t="n">
        <v>9</v>
      </c>
      <c r="S742" s="50" t="n">
        <v>2</v>
      </c>
      <c r="T742" s="50" t="n">
        <v>0</v>
      </c>
      <c r="U742" s="50" t="n">
        <v>1</v>
      </c>
      <c r="V742" s="50" t="n">
        <v>6</v>
      </c>
      <c r="W742" s="50" t="n">
        <v>0</v>
      </c>
      <c r="X742" s="50" t="n">
        <v>0</v>
      </c>
      <c r="Y742" s="50" t="n">
        <v>9</v>
      </c>
      <c r="Z742" s="50" t="n">
        <v>14.1</v>
      </c>
      <c r="AA742" s="50" t="n">
        <v>49</v>
      </c>
      <c r="AB742" s="50" t="n">
        <v>12.113</v>
      </c>
      <c r="AC742" s="50" t="n">
        <v>36</v>
      </c>
      <c r="AD742" s="50" t="n">
        <v>0</v>
      </c>
      <c r="AE742" s="50" t="n">
        <v>11</v>
      </c>
      <c r="AF742" s="50" t="n">
        <v>36</v>
      </c>
      <c r="AG742" s="50" t="n">
        <v>3001.7</v>
      </c>
      <c r="AH742" s="50" t="n">
        <v>7</v>
      </c>
      <c r="AI742" s="50" t="n">
        <v>70</v>
      </c>
      <c r="AJ742" s="50" t="n">
        <v>4794.9</v>
      </c>
      <c r="AK742" s="50" t="n">
        <v>4</v>
      </c>
    </row>
    <row r="743" customFormat="false" ht="15" hidden="false" customHeight="false" outlineLevel="0" collapsed="false">
      <c r="A743" s="50" t="s">
        <v>1023</v>
      </c>
      <c r="B743" s="50" t="s">
        <v>122</v>
      </c>
      <c r="C743" s="50" t="s">
        <v>306</v>
      </c>
      <c r="D743" s="50" t="n">
        <v>595978</v>
      </c>
      <c r="E743" s="50" t="n">
        <v>6</v>
      </c>
      <c r="F743" s="50" t="s">
        <v>55</v>
      </c>
      <c r="G743" s="50" t="n">
        <v>139</v>
      </c>
      <c r="H743" s="50" t="n">
        <v>68</v>
      </c>
      <c r="I743" s="50" t="n">
        <v>14</v>
      </c>
      <c r="J743" s="50" t="n">
        <v>69</v>
      </c>
      <c r="K743" s="50" t="n">
        <v>45</v>
      </c>
      <c r="L743" s="50" t="n">
        <v>6</v>
      </c>
      <c r="M743" s="50" t="n">
        <v>70</v>
      </c>
      <c r="N743" s="50" t="n">
        <v>23</v>
      </c>
      <c r="O743" s="50" t="n">
        <v>0.156</v>
      </c>
      <c r="P743" s="50" t="n">
        <v>37</v>
      </c>
      <c r="Q743" s="50" t="n">
        <v>34</v>
      </c>
      <c r="R743" s="50" t="n">
        <v>11</v>
      </c>
      <c r="S743" s="50" t="n">
        <v>3</v>
      </c>
      <c r="T743" s="50" t="n">
        <v>0</v>
      </c>
      <c r="U743" s="50" t="n">
        <v>0</v>
      </c>
      <c r="V743" s="50" t="n">
        <v>1</v>
      </c>
      <c r="W743" s="50" t="n">
        <v>1</v>
      </c>
      <c r="X743" s="50" t="n">
        <v>0</v>
      </c>
      <c r="Y743" s="50" t="n">
        <v>4</v>
      </c>
      <c r="Z743" s="50" t="n">
        <v>12.35</v>
      </c>
      <c r="AA743" s="50" t="n">
        <v>36</v>
      </c>
      <c r="AB743" s="50" t="n">
        <v>11.595</v>
      </c>
      <c r="AC743" s="50" t="n">
        <v>31</v>
      </c>
      <c r="AD743" s="50" t="n">
        <v>4</v>
      </c>
      <c r="AE743" s="50" t="n">
        <v>8</v>
      </c>
      <c r="AF743" s="50" t="n">
        <v>31</v>
      </c>
      <c r="AG743" s="50" t="n">
        <v>2627.2</v>
      </c>
      <c r="AH743" s="50" t="n">
        <v>12</v>
      </c>
      <c r="AI743" s="50" t="n">
        <v>59</v>
      </c>
      <c r="AJ743" s="50" t="n">
        <v>4167.5</v>
      </c>
      <c r="AK743" s="50" t="n">
        <v>9</v>
      </c>
    </row>
    <row r="744" customFormat="false" ht="15" hidden="false" customHeight="false" outlineLevel="0" collapsed="false">
      <c r="A744" s="50" t="s">
        <v>1023</v>
      </c>
      <c r="B744" s="50" t="s">
        <v>122</v>
      </c>
      <c r="C744" s="50" t="s">
        <v>306</v>
      </c>
      <c r="D744" s="50" t="n">
        <v>595978</v>
      </c>
      <c r="E744" s="50" t="n">
        <v>7</v>
      </c>
      <c r="F744" s="50" t="s">
        <v>56</v>
      </c>
      <c r="G744" s="50" t="n">
        <v>133</v>
      </c>
      <c r="H744" s="50" t="n">
        <v>68</v>
      </c>
      <c r="I744" s="50" t="n">
        <v>14</v>
      </c>
      <c r="J744" s="50" t="n">
        <v>67</v>
      </c>
      <c r="K744" s="50" t="n">
        <v>45</v>
      </c>
      <c r="L744" s="50" t="n">
        <v>4</v>
      </c>
      <c r="M744" s="50" t="n">
        <v>66</v>
      </c>
      <c r="N744" s="50" t="n">
        <v>23</v>
      </c>
      <c r="O744" s="50" t="n">
        <v>3.265</v>
      </c>
      <c r="P744" s="50" t="n">
        <v>38</v>
      </c>
      <c r="Q744" s="50" t="n">
        <v>33</v>
      </c>
      <c r="R744" s="50" t="n">
        <v>10</v>
      </c>
      <c r="S744" s="50" t="n">
        <v>0</v>
      </c>
      <c r="T744" s="50" t="n">
        <v>0</v>
      </c>
      <c r="U744" s="50" t="n">
        <v>3</v>
      </c>
      <c r="V744" s="50" t="n">
        <v>3</v>
      </c>
      <c r="W744" s="50" t="n">
        <v>0</v>
      </c>
      <c r="X744" s="50" t="n">
        <v>1</v>
      </c>
      <c r="Y744" s="50" t="n">
        <v>7</v>
      </c>
      <c r="Z744" s="50" t="n">
        <v>15.1</v>
      </c>
      <c r="AA744" s="50" t="n">
        <v>37</v>
      </c>
      <c r="AB744" s="50" t="n">
        <v>10.019</v>
      </c>
      <c r="AC744" s="50" t="n">
        <v>28</v>
      </c>
      <c r="AD744" s="50" t="n">
        <v>2</v>
      </c>
      <c r="AE744" s="50" t="n">
        <v>9</v>
      </c>
      <c r="AF744" s="50" t="n">
        <v>28</v>
      </c>
      <c r="AG744" s="50" t="n">
        <v>2375.6</v>
      </c>
      <c r="AH744" s="50" t="n">
        <v>6</v>
      </c>
      <c r="AI744" s="50" t="n">
        <v>58</v>
      </c>
      <c r="AJ744" s="50" t="n">
        <v>4029.9</v>
      </c>
      <c r="AK744" s="50" t="n">
        <v>2</v>
      </c>
    </row>
    <row r="745" customFormat="false" ht="15" hidden="false" customHeight="false" outlineLevel="0" collapsed="false">
      <c r="A745" s="50" t="s">
        <v>1023</v>
      </c>
      <c r="B745" s="50" t="s">
        <v>122</v>
      </c>
      <c r="C745" s="50" t="s">
        <v>306</v>
      </c>
      <c r="D745" s="50" t="n">
        <v>595978</v>
      </c>
      <c r="E745" s="50" t="n">
        <v>8</v>
      </c>
      <c r="F745" s="50" t="s">
        <v>57</v>
      </c>
      <c r="G745" s="50" t="n">
        <v>168</v>
      </c>
      <c r="H745" s="50" t="n">
        <v>59</v>
      </c>
      <c r="I745" s="50" t="n">
        <v>12</v>
      </c>
      <c r="J745" s="50" t="n">
        <v>85</v>
      </c>
      <c r="K745" s="50" t="n">
        <v>43</v>
      </c>
      <c r="L745" s="50" t="n">
        <v>4</v>
      </c>
      <c r="M745" s="50" t="n">
        <v>83</v>
      </c>
      <c r="N745" s="50" t="n">
        <v>16</v>
      </c>
      <c r="O745" s="50" t="n">
        <v>-0.477</v>
      </c>
      <c r="P745" s="50" t="n">
        <v>44</v>
      </c>
      <c r="Q745" s="50" t="n">
        <v>39</v>
      </c>
      <c r="R745" s="50" t="n">
        <v>7</v>
      </c>
      <c r="S745" s="50" t="n">
        <v>0</v>
      </c>
      <c r="T745" s="50" t="n">
        <v>0</v>
      </c>
      <c r="U745" s="50" t="n">
        <v>1</v>
      </c>
      <c r="V745" s="50" t="n">
        <v>5</v>
      </c>
      <c r="W745" s="50" t="n">
        <v>0</v>
      </c>
      <c r="X745" s="50" t="n">
        <v>0</v>
      </c>
      <c r="Y745" s="50" t="n">
        <v>9</v>
      </c>
      <c r="Z745" s="50" t="n">
        <v>10.9</v>
      </c>
      <c r="AA745" s="50" t="n">
        <v>44</v>
      </c>
      <c r="AB745" s="50" t="n">
        <v>10.706</v>
      </c>
      <c r="AC745" s="50" t="n">
        <v>30</v>
      </c>
      <c r="AD745" s="50" t="n">
        <v>1</v>
      </c>
      <c r="AE745" s="50" t="n">
        <v>9</v>
      </c>
      <c r="AF745" s="50" t="n">
        <v>30</v>
      </c>
      <c r="AG745" s="50" t="n">
        <v>2516.3</v>
      </c>
      <c r="AH745" s="50" t="n">
        <v>7</v>
      </c>
      <c r="AI745" s="50" t="n">
        <v>50</v>
      </c>
      <c r="AJ745" s="50" t="n">
        <v>3454.5</v>
      </c>
      <c r="AK745" s="50" t="n">
        <v>5</v>
      </c>
    </row>
    <row r="746" customFormat="false" ht="15" hidden="false" customHeight="false" outlineLevel="0" collapsed="false">
      <c r="A746" s="50" t="s">
        <v>1023</v>
      </c>
      <c r="B746" s="50" t="s">
        <v>122</v>
      </c>
      <c r="C746" s="50" t="s">
        <v>306</v>
      </c>
      <c r="D746" s="50" t="n">
        <v>595978</v>
      </c>
      <c r="E746" s="50" t="n">
        <v>9</v>
      </c>
      <c r="F746" s="50" t="s">
        <v>58</v>
      </c>
      <c r="G746" s="50" t="n">
        <v>146</v>
      </c>
      <c r="H746" s="50" t="n">
        <v>66</v>
      </c>
      <c r="I746" s="50" t="n">
        <v>22</v>
      </c>
      <c r="J746" s="50" t="n">
        <v>69</v>
      </c>
      <c r="K746" s="50" t="n">
        <v>51</v>
      </c>
      <c r="L746" s="50" t="n">
        <v>12</v>
      </c>
      <c r="M746" s="50" t="n">
        <v>76</v>
      </c>
      <c r="N746" s="50" t="n">
        <v>15</v>
      </c>
      <c r="O746" s="50" t="n">
        <v>1.743</v>
      </c>
      <c r="P746" s="50" t="n">
        <v>38</v>
      </c>
      <c r="Q746" s="50" t="n">
        <v>31</v>
      </c>
      <c r="R746" s="50" t="n">
        <v>6</v>
      </c>
      <c r="S746" s="50" t="n">
        <v>3</v>
      </c>
      <c r="T746" s="50" t="n">
        <v>0</v>
      </c>
      <c r="U746" s="50" t="n">
        <v>1</v>
      </c>
      <c r="V746" s="50" t="n">
        <v>7</v>
      </c>
      <c r="W746" s="50" t="n">
        <v>0</v>
      </c>
      <c r="X746" s="50" t="n">
        <v>0</v>
      </c>
      <c r="Y746" s="50" t="n">
        <v>8</v>
      </c>
      <c r="Z746" s="50" t="n">
        <v>12.45</v>
      </c>
      <c r="AA746" s="50" t="n">
        <v>38</v>
      </c>
      <c r="AB746" s="50" t="n">
        <v>11.771</v>
      </c>
      <c r="AC746" s="50" t="n">
        <v>23</v>
      </c>
      <c r="AD746" s="50" t="n">
        <v>1</v>
      </c>
      <c r="AE746" s="50" t="n">
        <v>9</v>
      </c>
      <c r="AF746" s="50" t="n">
        <v>23</v>
      </c>
      <c r="AG746" s="50" t="n">
        <v>1884</v>
      </c>
      <c r="AH746" s="50" t="n">
        <v>7</v>
      </c>
      <c r="AI746" s="50" t="n">
        <v>58</v>
      </c>
      <c r="AJ746" s="50" t="n">
        <v>3938.8</v>
      </c>
      <c r="AK746" s="50" t="n">
        <v>2</v>
      </c>
    </row>
    <row r="747" customFormat="false" ht="15" hidden="false" customHeight="false" outlineLevel="0" collapsed="false">
      <c r="A747" s="50" t="s">
        <v>1024</v>
      </c>
      <c r="B747" s="50" t="s">
        <v>122</v>
      </c>
      <c r="C747" s="50" t="s">
        <v>307</v>
      </c>
      <c r="D747" s="50" t="n">
        <v>681807</v>
      </c>
      <c r="E747" s="50" t="n">
        <v>4</v>
      </c>
      <c r="F747" s="50" t="s">
        <v>53</v>
      </c>
      <c r="G747" s="50" t="n">
        <v>206</v>
      </c>
      <c r="H747" s="50" t="n">
        <v>83</v>
      </c>
      <c r="I747" s="50" t="n">
        <v>24</v>
      </c>
      <c r="J747" s="50" t="n">
        <v>90</v>
      </c>
      <c r="K747" s="50" t="n">
        <v>56</v>
      </c>
      <c r="L747" s="50" t="n">
        <v>14</v>
      </c>
      <c r="M747" s="50" t="n">
        <v>116</v>
      </c>
      <c r="N747" s="50" t="n">
        <v>27</v>
      </c>
      <c r="O747" s="50" t="n">
        <v>-0.282</v>
      </c>
      <c r="P747" s="50" t="n">
        <v>44</v>
      </c>
      <c r="Q747" s="50" t="n">
        <v>36</v>
      </c>
      <c r="R747" s="50" t="n">
        <v>8</v>
      </c>
      <c r="S747" s="50" t="n">
        <v>1</v>
      </c>
      <c r="T747" s="50" t="n">
        <v>0</v>
      </c>
      <c r="U747" s="50" t="n">
        <v>1</v>
      </c>
      <c r="V747" s="50" t="n">
        <v>8</v>
      </c>
      <c r="W747" s="50" t="n">
        <v>0</v>
      </c>
      <c r="X747" s="50" t="n">
        <v>0</v>
      </c>
      <c r="Y747" s="50" t="n">
        <v>15</v>
      </c>
      <c r="Z747" s="50" t="n">
        <v>14.25</v>
      </c>
      <c r="AA747" s="50" t="n">
        <v>44</v>
      </c>
      <c r="AB747" s="50" t="n">
        <v>12.351</v>
      </c>
      <c r="AC747" s="50" t="n">
        <v>21</v>
      </c>
      <c r="AD747" s="50" t="n">
        <v>2</v>
      </c>
      <c r="AE747" s="50" t="n">
        <v>8</v>
      </c>
      <c r="AF747" s="50" t="n">
        <v>21</v>
      </c>
      <c r="AG747" s="50" t="n">
        <v>1852.5</v>
      </c>
      <c r="AH747" s="50" t="n">
        <v>8</v>
      </c>
      <c r="AI747" s="50" t="n">
        <v>73</v>
      </c>
      <c r="AJ747" s="50" t="n">
        <v>5172.3</v>
      </c>
      <c r="AK747" s="50" t="n">
        <v>8</v>
      </c>
    </row>
    <row r="748" customFormat="false" ht="15" hidden="false" customHeight="false" outlineLevel="0" collapsed="false">
      <c r="A748" s="50" t="s">
        <v>1024</v>
      </c>
      <c r="B748" s="50" t="s">
        <v>122</v>
      </c>
      <c r="C748" s="50" t="s">
        <v>307</v>
      </c>
      <c r="D748" s="50" t="n">
        <v>681807</v>
      </c>
      <c r="E748" s="50" t="n">
        <v>5</v>
      </c>
      <c r="F748" s="50" t="s">
        <v>54</v>
      </c>
      <c r="G748" s="50" t="n">
        <v>224</v>
      </c>
      <c r="H748" s="50" t="n">
        <v>94</v>
      </c>
      <c r="I748" s="50" t="n">
        <v>26</v>
      </c>
      <c r="J748" s="50" t="n">
        <v>104</v>
      </c>
      <c r="K748" s="50" t="n">
        <v>61</v>
      </c>
      <c r="L748" s="50" t="n">
        <v>12</v>
      </c>
      <c r="M748" s="50" t="n">
        <v>116</v>
      </c>
      <c r="N748" s="50" t="n">
        <v>33</v>
      </c>
      <c r="O748" s="50" t="n">
        <v>1.007</v>
      </c>
      <c r="P748" s="50" t="n">
        <v>51</v>
      </c>
      <c r="Q748" s="50" t="n">
        <v>45</v>
      </c>
      <c r="R748" s="50" t="n">
        <v>13</v>
      </c>
      <c r="S748" s="50" t="n">
        <v>2</v>
      </c>
      <c r="T748" s="50" t="n">
        <v>0</v>
      </c>
      <c r="U748" s="50" t="n">
        <v>2</v>
      </c>
      <c r="V748" s="50" t="n">
        <v>6</v>
      </c>
      <c r="W748" s="50" t="n">
        <v>0</v>
      </c>
      <c r="X748" s="50" t="n">
        <v>0</v>
      </c>
      <c r="Y748" s="50" t="n">
        <v>13</v>
      </c>
      <c r="Z748" s="50" t="n">
        <v>18.1</v>
      </c>
      <c r="AA748" s="50" t="n">
        <v>50</v>
      </c>
      <c r="AB748" s="50" t="n">
        <v>13.952</v>
      </c>
      <c r="AC748" s="50" t="n">
        <v>32</v>
      </c>
      <c r="AD748" s="50" t="n">
        <v>1</v>
      </c>
      <c r="AE748" s="50" t="n">
        <v>10</v>
      </c>
      <c r="AF748" s="50" t="n">
        <v>32</v>
      </c>
      <c r="AG748" s="50" t="n">
        <v>2719.4</v>
      </c>
      <c r="AH748" s="50" t="n">
        <v>10</v>
      </c>
      <c r="AI748" s="50" t="n">
        <v>76</v>
      </c>
      <c r="AJ748" s="50" t="n">
        <v>5347.4</v>
      </c>
      <c r="AK748" s="50" t="n">
        <v>7</v>
      </c>
    </row>
    <row r="749" customFormat="false" ht="15" hidden="false" customHeight="false" outlineLevel="0" collapsed="false">
      <c r="A749" s="50" t="s">
        <v>1024</v>
      </c>
      <c r="B749" s="50" t="s">
        <v>122</v>
      </c>
      <c r="C749" s="50" t="s">
        <v>307</v>
      </c>
      <c r="D749" s="50" t="n">
        <v>681807</v>
      </c>
      <c r="E749" s="50" t="n">
        <v>6</v>
      </c>
      <c r="F749" s="50" t="s">
        <v>55</v>
      </c>
      <c r="G749" s="50" t="n">
        <v>171</v>
      </c>
      <c r="H749" s="50" t="n">
        <v>73</v>
      </c>
      <c r="I749" s="50" t="n">
        <v>23</v>
      </c>
      <c r="J749" s="50" t="n">
        <v>80</v>
      </c>
      <c r="K749" s="50" t="n">
        <v>46</v>
      </c>
      <c r="L749" s="50" t="n">
        <v>12</v>
      </c>
      <c r="M749" s="50" t="n">
        <v>91</v>
      </c>
      <c r="N749" s="50" t="n">
        <v>27</v>
      </c>
      <c r="O749" s="50" t="n">
        <v>-2.031</v>
      </c>
      <c r="P749" s="50" t="n">
        <v>39</v>
      </c>
      <c r="Q749" s="50" t="n">
        <v>33</v>
      </c>
      <c r="R749" s="50" t="n">
        <v>3</v>
      </c>
      <c r="S749" s="50" t="n">
        <v>1</v>
      </c>
      <c r="T749" s="50" t="n">
        <v>0</v>
      </c>
      <c r="U749" s="50" t="n">
        <v>1</v>
      </c>
      <c r="V749" s="50" t="n">
        <v>6</v>
      </c>
      <c r="W749" s="50" t="n">
        <v>0</v>
      </c>
      <c r="X749" s="50" t="n">
        <v>0</v>
      </c>
      <c r="Y749" s="50" t="n">
        <v>12</v>
      </c>
      <c r="Z749" s="50" t="n">
        <v>8.35</v>
      </c>
      <c r="AA749" s="50" t="n">
        <v>39</v>
      </c>
      <c r="AB749" s="50" t="n">
        <v>9.476</v>
      </c>
      <c r="AC749" s="50" t="n">
        <v>21</v>
      </c>
      <c r="AD749" s="50" t="n">
        <v>2</v>
      </c>
      <c r="AE749" s="50" t="n">
        <v>5</v>
      </c>
      <c r="AF749" s="50" t="n">
        <v>21</v>
      </c>
      <c r="AG749" s="50" t="n">
        <v>1697.5</v>
      </c>
      <c r="AH749" s="50" t="n">
        <v>6</v>
      </c>
      <c r="AI749" s="50" t="n">
        <v>65</v>
      </c>
      <c r="AJ749" s="50" t="n">
        <v>4659.8</v>
      </c>
      <c r="AK749" s="50" t="n">
        <v>11</v>
      </c>
    </row>
    <row r="750" customFormat="false" ht="15" hidden="false" customHeight="false" outlineLevel="0" collapsed="false">
      <c r="A750" s="50" t="s">
        <v>1024</v>
      </c>
      <c r="B750" s="50" t="s">
        <v>122</v>
      </c>
      <c r="C750" s="50" t="s">
        <v>307</v>
      </c>
      <c r="D750" s="50" t="n">
        <v>681807</v>
      </c>
      <c r="E750" s="50" t="n">
        <v>7</v>
      </c>
      <c r="F750" s="50" t="s">
        <v>56</v>
      </c>
      <c r="G750" s="50" t="n">
        <v>140</v>
      </c>
      <c r="H750" s="50" t="n">
        <v>66</v>
      </c>
      <c r="I750" s="50" t="n">
        <v>19</v>
      </c>
      <c r="J750" s="50" t="n">
        <v>60</v>
      </c>
      <c r="K750" s="50" t="n">
        <v>42</v>
      </c>
      <c r="L750" s="50" t="n">
        <v>8</v>
      </c>
      <c r="M750" s="50" t="n">
        <v>80</v>
      </c>
      <c r="N750" s="50" t="n">
        <v>24</v>
      </c>
      <c r="O750" s="50" t="n">
        <v>-1.798</v>
      </c>
      <c r="P750" s="50" t="n">
        <v>32</v>
      </c>
      <c r="Q750" s="50" t="n">
        <v>28</v>
      </c>
      <c r="R750" s="50" t="n">
        <v>2</v>
      </c>
      <c r="S750" s="50" t="n">
        <v>0</v>
      </c>
      <c r="T750" s="50" t="n">
        <v>0</v>
      </c>
      <c r="U750" s="50" t="n">
        <v>2</v>
      </c>
      <c r="V750" s="50" t="n">
        <v>4</v>
      </c>
      <c r="W750" s="50" t="n">
        <v>0</v>
      </c>
      <c r="X750" s="50" t="n">
        <v>0</v>
      </c>
      <c r="Y750" s="50" t="n">
        <v>10</v>
      </c>
      <c r="Z750" s="50" t="n">
        <v>6.8</v>
      </c>
      <c r="AA750" s="50" t="n">
        <v>32</v>
      </c>
      <c r="AB750" s="50" t="n">
        <v>6.568</v>
      </c>
      <c r="AC750" s="50" t="n">
        <v>18</v>
      </c>
      <c r="AD750" s="50" t="n">
        <v>1</v>
      </c>
      <c r="AE750" s="50" t="n">
        <v>7</v>
      </c>
      <c r="AF750" s="50" t="n">
        <v>18</v>
      </c>
      <c r="AG750" s="50" t="n">
        <v>1546.8</v>
      </c>
      <c r="AH750" s="50" t="n">
        <v>3</v>
      </c>
      <c r="AI750" s="50" t="n">
        <v>59</v>
      </c>
      <c r="AJ750" s="50" t="n">
        <v>4205.3</v>
      </c>
      <c r="AK750" s="50" t="n">
        <v>9</v>
      </c>
    </row>
    <row r="751" customFormat="false" ht="15" hidden="false" customHeight="false" outlineLevel="0" collapsed="false">
      <c r="A751" s="50" t="s">
        <v>1024</v>
      </c>
      <c r="B751" s="50" t="s">
        <v>122</v>
      </c>
      <c r="C751" s="50" t="s">
        <v>307</v>
      </c>
      <c r="D751" s="50" t="n">
        <v>681807</v>
      </c>
      <c r="E751" s="50" t="n">
        <v>8</v>
      </c>
      <c r="F751" s="50" t="s">
        <v>57</v>
      </c>
      <c r="G751" s="50" t="n">
        <v>34</v>
      </c>
      <c r="H751" s="50" t="n">
        <v>14</v>
      </c>
      <c r="I751" s="50" t="n">
        <v>1</v>
      </c>
      <c r="J751" s="50" t="n">
        <v>17</v>
      </c>
      <c r="K751" s="50" t="n">
        <v>10</v>
      </c>
      <c r="L751" s="50" t="n">
        <v>1</v>
      </c>
      <c r="M751" s="50" t="n">
        <v>17</v>
      </c>
      <c r="N751" s="50" t="n">
        <v>4</v>
      </c>
      <c r="O751" s="50" t="n">
        <v>0.469</v>
      </c>
      <c r="P751" s="50" t="n">
        <v>6</v>
      </c>
      <c r="Q751" s="50" t="n">
        <v>4</v>
      </c>
      <c r="R751" s="50" t="n">
        <v>1</v>
      </c>
      <c r="S751" s="50" t="n">
        <v>1</v>
      </c>
      <c r="T751" s="50" t="n">
        <v>0</v>
      </c>
      <c r="U751" s="50" t="n">
        <v>0</v>
      </c>
      <c r="V751" s="50" t="n">
        <v>2</v>
      </c>
      <c r="W751" s="50" t="n">
        <v>0</v>
      </c>
      <c r="X751" s="50" t="n">
        <v>0</v>
      </c>
      <c r="Y751" s="50" t="n">
        <v>2</v>
      </c>
      <c r="Z751" s="50" t="n">
        <v>2.65</v>
      </c>
      <c r="AA751" s="50" t="n">
        <v>6</v>
      </c>
      <c r="AB751" s="50" t="n">
        <v>2.31</v>
      </c>
      <c r="AC751" s="50" t="n">
        <v>2</v>
      </c>
      <c r="AD751" s="50" t="n">
        <v>0</v>
      </c>
      <c r="AE751" s="50" t="n">
        <v>1</v>
      </c>
      <c r="AF751" s="50" t="n">
        <v>2</v>
      </c>
      <c r="AG751" s="50" t="n">
        <v>175.1</v>
      </c>
      <c r="AH751" s="50" t="n">
        <v>1</v>
      </c>
      <c r="AI751" s="50" t="n">
        <v>14</v>
      </c>
      <c r="AJ751" s="50" t="n">
        <v>1003.7</v>
      </c>
      <c r="AK751" s="50" t="n">
        <v>2</v>
      </c>
    </row>
    <row r="752" customFormat="false" ht="15" hidden="false" customHeight="false" outlineLevel="0" collapsed="false">
      <c r="A752" s="50" t="s">
        <v>1024</v>
      </c>
      <c r="B752" s="50" t="s">
        <v>122</v>
      </c>
      <c r="C752" s="50" t="s">
        <v>307</v>
      </c>
      <c r="D752" s="50" t="n">
        <v>681807</v>
      </c>
      <c r="E752" s="50" t="n">
        <v>9</v>
      </c>
      <c r="F752" s="50" t="s">
        <v>58</v>
      </c>
      <c r="G752" s="50" t="n">
        <v>137</v>
      </c>
      <c r="H752" s="50" t="n">
        <v>68</v>
      </c>
      <c r="I752" s="50" t="n">
        <v>14</v>
      </c>
      <c r="J752" s="50" t="n">
        <v>66</v>
      </c>
      <c r="K752" s="50" t="n">
        <v>48</v>
      </c>
      <c r="L752" s="50" t="n">
        <v>7</v>
      </c>
      <c r="M752" s="50" t="n">
        <v>71</v>
      </c>
      <c r="N752" s="50" t="n">
        <v>20</v>
      </c>
      <c r="O752" s="50" t="n">
        <v>0.66</v>
      </c>
      <c r="P752" s="50" t="n">
        <v>42</v>
      </c>
      <c r="Q752" s="50" t="n">
        <v>38</v>
      </c>
      <c r="R752" s="50" t="n">
        <v>10</v>
      </c>
      <c r="S752" s="50" t="n">
        <v>1</v>
      </c>
      <c r="T752" s="50" t="n">
        <v>0</v>
      </c>
      <c r="U752" s="50" t="n">
        <v>2</v>
      </c>
      <c r="V752" s="50" t="n">
        <v>2</v>
      </c>
      <c r="W752" s="50" t="n">
        <v>2</v>
      </c>
      <c r="X752" s="50" t="n">
        <v>0</v>
      </c>
      <c r="Y752" s="50" t="n">
        <v>7</v>
      </c>
      <c r="Z752" s="50" t="n">
        <v>14.35</v>
      </c>
      <c r="AA752" s="50" t="n">
        <v>41</v>
      </c>
      <c r="AB752" s="50" t="n">
        <v>12.785</v>
      </c>
      <c r="AC752" s="50" t="n">
        <v>31</v>
      </c>
      <c r="AD752" s="50" t="n">
        <v>2</v>
      </c>
      <c r="AE752" s="50" t="n">
        <v>12</v>
      </c>
      <c r="AF752" s="50" t="n">
        <v>30</v>
      </c>
      <c r="AG752" s="50" t="n">
        <v>2596.2</v>
      </c>
      <c r="AH752" s="50" t="n">
        <v>7</v>
      </c>
      <c r="AI752" s="50" t="n">
        <v>61</v>
      </c>
      <c r="AJ752" s="50" t="n">
        <v>4408.9</v>
      </c>
      <c r="AK752" s="50" t="n">
        <v>12</v>
      </c>
    </row>
    <row r="753" customFormat="false" ht="15" hidden="false" customHeight="false" outlineLevel="0" collapsed="false">
      <c r="A753" s="50" t="s">
        <v>1025</v>
      </c>
      <c r="B753" s="50" t="s">
        <v>122</v>
      </c>
      <c r="C753" s="50" t="s">
        <v>308</v>
      </c>
      <c r="D753" s="50" t="n">
        <v>666176</v>
      </c>
      <c r="E753" s="50" t="n">
        <v>8</v>
      </c>
      <c r="F753" s="50" t="s">
        <v>57</v>
      </c>
      <c r="G753" s="50" t="n">
        <v>379</v>
      </c>
      <c r="H753" s="50" t="n">
        <v>206</v>
      </c>
      <c r="I753" s="50" t="n">
        <v>63</v>
      </c>
      <c r="J753" s="50" t="n">
        <v>177</v>
      </c>
      <c r="K753" s="50" t="n">
        <v>139</v>
      </c>
      <c r="L753" s="50" t="n">
        <v>30</v>
      </c>
      <c r="M753" s="50" t="n">
        <v>197</v>
      </c>
      <c r="N753" s="50" t="n">
        <v>67</v>
      </c>
      <c r="O753" s="50" t="n">
        <v>2.096</v>
      </c>
      <c r="P753" s="50" t="n">
        <v>98</v>
      </c>
      <c r="Q753" s="50" t="n">
        <v>85</v>
      </c>
      <c r="R753" s="50" t="n">
        <v>21</v>
      </c>
      <c r="S753" s="50" t="n">
        <v>6</v>
      </c>
      <c r="T753" s="50" t="n">
        <v>0</v>
      </c>
      <c r="U753" s="50" t="n">
        <v>4</v>
      </c>
      <c r="V753" s="50" t="n">
        <v>10</v>
      </c>
      <c r="W753" s="50" t="n">
        <v>2</v>
      </c>
      <c r="X753" s="50" t="n">
        <v>1</v>
      </c>
      <c r="Y753" s="50" t="n">
        <v>26</v>
      </c>
      <c r="Z753" s="50" t="n">
        <v>33.1</v>
      </c>
      <c r="AA753" s="50" t="n">
        <v>97</v>
      </c>
      <c r="AB753" s="50" t="n">
        <v>35.249</v>
      </c>
      <c r="AC753" s="50" t="n">
        <v>60</v>
      </c>
      <c r="AD753" s="50" t="n">
        <v>9</v>
      </c>
      <c r="AE753" s="50" t="n">
        <v>28</v>
      </c>
      <c r="AF753" s="50" t="n">
        <v>60</v>
      </c>
      <c r="AG753" s="50" t="n">
        <v>5548</v>
      </c>
      <c r="AH753" s="50" t="n">
        <v>20</v>
      </c>
      <c r="AI753" s="50" t="n">
        <v>179</v>
      </c>
      <c r="AJ753" s="50" t="n">
        <v>13804.1</v>
      </c>
      <c r="AK753" s="50" t="n">
        <v>134</v>
      </c>
    </row>
    <row r="754" customFormat="false" ht="15" hidden="false" customHeight="false" outlineLevel="0" collapsed="false">
      <c r="A754" s="50" t="s">
        <v>1025</v>
      </c>
      <c r="B754" s="50" t="s">
        <v>122</v>
      </c>
      <c r="C754" s="50" t="s">
        <v>308</v>
      </c>
      <c r="D754" s="50" t="n">
        <v>666176</v>
      </c>
      <c r="E754" s="50" t="n">
        <v>9</v>
      </c>
      <c r="F754" s="50" t="s">
        <v>58</v>
      </c>
      <c r="G754" s="50" t="n">
        <v>425</v>
      </c>
      <c r="H754" s="50" t="n">
        <v>206</v>
      </c>
      <c r="I754" s="50" t="n">
        <v>49</v>
      </c>
      <c r="J754" s="50" t="n">
        <v>198</v>
      </c>
      <c r="K754" s="50" t="n">
        <v>135</v>
      </c>
      <c r="L754" s="50" t="n">
        <v>17</v>
      </c>
      <c r="M754" s="50" t="n">
        <v>227</v>
      </c>
      <c r="N754" s="50" t="n">
        <v>71</v>
      </c>
      <c r="O754" s="50" t="n">
        <v>0.319</v>
      </c>
      <c r="P754" s="50" t="n">
        <v>106</v>
      </c>
      <c r="Q754" s="50" t="n">
        <v>95</v>
      </c>
      <c r="R754" s="50" t="n">
        <v>23</v>
      </c>
      <c r="S754" s="50" t="n">
        <v>4</v>
      </c>
      <c r="T754" s="50" t="n">
        <v>0</v>
      </c>
      <c r="U754" s="50" t="n">
        <v>3</v>
      </c>
      <c r="V754" s="50" t="n">
        <v>8</v>
      </c>
      <c r="W754" s="50" t="n">
        <v>2</v>
      </c>
      <c r="X754" s="50" t="n">
        <v>1</v>
      </c>
      <c r="Y754" s="50" t="n">
        <v>23</v>
      </c>
      <c r="Z754" s="50" t="n">
        <v>31.5</v>
      </c>
      <c r="AA754" s="50" t="n">
        <v>105</v>
      </c>
      <c r="AB754" s="50" t="n">
        <v>33.634</v>
      </c>
      <c r="AC754" s="50" t="n">
        <v>73</v>
      </c>
      <c r="AD754" s="50" t="n">
        <v>4</v>
      </c>
      <c r="AE754" s="50" t="n">
        <v>34</v>
      </c>
      <c r="AF754" s="50" t="n">
        <v>72</v>
      </c>
      <c r="AG754" s="50" t="n">
        <v>6564.7</v>
      </c>
      <c r="AH754" s="50" t="n">
        <v>19</v>
      </c>
      <c r="AI754" s="50" t="n">
        <v>190</v>
      </c>
      <c r="AJ754" s="50" t="n">
        <v>14853.3</v>
      </c>
      <c r="AK754" s="50" t="n">
        <v>152</v>
      </c>
    </row>
    <row r="755" customFormat="false" ht="15" hidden="false" customHeight="false" outlineLevel="0" collapsed="false">
      <c r="A755" s="50" t="s">
        <v>1026</v>
      </c>
      <c r="B755" s="50" t="s">
        <v>122</v>
      </c>
      <c r="C755" s="50" t="s">
        <v>309</v>
      </c>
      <c r="D755" s="50" t="n">
        <v>690984</v>
      </c>
      <c r="E755" s="50" t="n">
        <v>5</v>
      </c>
      <c r="F755" s="50" t="s">
        <v>54</v>
      </c>
      <c r="G755" s="50" t="n">
        <v>123</v>
      </c>
      <c r="H755" s="50" t="n">
        <v>65</v>
      </c>
      <c r="I755" s="50" t="n">
        <v>19</v>
      </c>
      <c r="J755" s="50" t="n">
        <v>61</v>
      </c>
      <c r="K755" s="50" t="n">
        <v>46</v>
      </c>
      <c r="L755" s="50" t="n">
        <v>8</v>
      </c>
      <c r="M755" s="50" t="n">
        <v>62</v>
      </c>
      <c r="N755" s="50" t="n">
        <v>19</v>
      </c>
      <c r="O755" s="50" t="n">
        <v>-3.563</v>
      </c>
      <c r="P755" s="50" t="n">
        <v>31</v>
      </c>
      <c r="Q755" s="50" t="n">
        <v>30</v>
      </c>
      <c r="R755" s="50" t="n">
        <v>5</v>
      </c>
      <c r="S755" s="50" t="n">
        <v>1</v>
      </c>
      <c r="T755" s="50" t="n">
        <v>0</v>
      </c>
      <c r="U755" s="50" t="n">
        <v>0</v>
      </c>
      <c r="V755" s="50" t="n">
        <v>1</v>
      </c>
      <c r="W755" s="50" t="n">
        <v>0</v>
      </c>
      <c r="X755" s="50" t="n">
        <v>0</v>
      </c>
      <c r="Y755" s="50" t="n">
        <v>8</v>
      </c>
      <c r="Z755" s="50" t="n">
        <v>5.55</v>
      </c>
      <c r="AA755" s="50" t="n">
        <v>31</v>
      </c>
      <c r="AB755" s="50" t="n">
        <v>8.377</v>
      </c>
      <c r="AC755" s="50" t="n">
        <v>22</v>
      </c>
      <c r="AD755" s="50" t="n">
        <v>2</v>
      </c>
      <c r="AE755" s="50" t="n">
        <v>7</v>
      </c>
      <c r="AF755" s="50" t="n">
        <v>22</v>
      </c>
      <c r="AG755" s="50" t="n">
        <v>1887.7</v>
      </c>
      <c r="AH755" s="50" t="n">
        <v>10</v>
      </c>
      <c r="AI755" s="50" t="n">
        <v>59</v>
      </c>
      <c r="AJ755" s="50" t="n">
        <v>4100.6</v>
      </c>
      <c r="AK755" s="50" t="n">
        <v>3</v>
      </c>
    </row>
    <row r="756" customFormat="false" ht="15" hidden="false" customHeight="false" outlineLevel="0" collapsed="false">
      <c r="A756" s="50" t="s">
        <v>1026</v>
      </c>
      <c r="B756" s="50" t="s">
        <v>122</v>
      </c>
      <c r="C756" s="50" t="s">
        <v>309</v>
      </c>
      <c r="D756" s="50" t="n">
        <v>690984</v>
      </c>
      <c r="E756" s="50" t="n">
        <v>6</v>
      </c>
      <c r="F756" s="50" t="s">
        <v>55</v>
      </c>
      <c r="G756" s="50" t="n">
        <v>74</v>
      </c>
      <c r="H756" s="50" t="n">
        <v>46</v>
      </c>
      <c r="I756" s="50" t="n">
        <v>10</v>
      </c>
      <c r="J756" s="50" t="n">
        <v>35</v>
      </c>
      <c r="K756" s="50" t="n">
        <v>26</v>
      </c>
      <c r="L756" s="50" t="n">
        <v>3</v>
      </c>
      <c r="M756" s="50" t="n">
        <v>39</v>
      </c>
      <c r="N756" s="50" t="n">
        <v>20</v>
      </c>
      <c r="O756" s="50" t="n">
        <v>-2.963</v>
      </c>
      <c r="P756" s="50" t="n">
        <v>25</v>
      </c>
      <c r="Q756" s="50" t="n">
        <v>23</v>
      </c>
      <c r="R756" s="50" t="n">
        <v>4</v>
      </c>
      <c r="S756" s="50" t="n">
        <v>0</v>
      </c>
      <c r="T756" s="50" t="n">
        <v>1</v>
      </c>
      <c r="U756" s="50" t="n">
        <v>0</v>
      </c>
      <c r="V756" s="50" t="n">
        <v>0</v>
      </c>
      <c r="W756" s="50" t="n">
        <v>0</v>
      </c>
      <c r="X756" s="50" t="n">
        <v>0</v>
      </c>
      <c r="Y756" s="50" t="n">
        <v>8</v>
      </c>
      <c r="Z756" s="50" t="n">
        <v>4.3</v>
      </c>
      <c r="AA756" s="50" t="n">
        <v>23</v>
      </c>
      <c r="AB756" s="50" t="n">
        <v>4.083</v>
      </c>
      <c r="AC756" s="50" t="n">
        <v>17</v>
      </c>
      <c r="AD756" s="50" t="n">
        <v>1</v>
      </c>
      <c r="AE756" s="50" t="n">
        <v>4</v>
      </c>
      <c r="AF756" s="50" t="n">
        <v>17</v>
      </c>
      <c r="AG756" s="50" t="n">
        <v>1333.1</v>
      </c>
      <c r="AH756" s="50" t="n">
        <v>7</v>
      </c>
      <c r="AI756" s="50" t="n">
        <v>34</v>
      </c>
      <c r="AJ756" s="50" t="n">
        <v>2370.4</v>
      </c>
      <c r="AK756" s="50" t="n">
        <v>1</v>
      </c>
    </row>
    <row r="757" customFormat="false" ht="15" hidden="false" customHeight="false" outlineLevel="0" collapsed="false">
      <c r="A757" s="50" t="s">
        <v>1026</v>
      </c>
      <c r="B757" s="50" t="s">
        <v>122</v>
      </c>
      <c r="C757" s="50" t="s">
        <v>309</v>
      </c>
      <c r="D757" s="50" t="n">
        <v>690984</v>
      </c>
      <c r="E757" s="50" t="n">
        <v>7</v>
      </c>
      <c r="F757" s="50" t="s">
        <v>56</v>
      </c>
      <c r="G757" s="50" t="n">
        <v>186</v>
      </c>
      <c r="H757" s="50" t="n">
        <v>113</v>
      </c>
      <c r="I757" s="50" t="n">
        <v>23</v>
      </c>
      <c r="J757" s="50" t="n">
        <v>87</v>
      </c>
      <c r="K757" s="50" t="n">
        <v>70</v>
      </c>
      <c r="L757" s="50" t="n">
        <v>11</v>
      </c>
      <c r="M757" s="50" t="n">
        <v>99</v>
      </c>
      <c r="N757" s="50" t="n">
        <v>43</v>
      </c>
      <c r="O757" s="50" t="n">
        <v>-1.308</v>
      </c>
      <c r="P757" s="50" t="n">
        <v>55</v>
      </c>
      <c r="Q757" s="50" t="n">
        <v>49</v>
      </c>
      <c r="R757" s="50" t="n">
        <v>11</v>
      </c>
      <c r="S757" s="50" t="n">
        <v>2</v>
      </c>
      <c r="T757" s="50" t="n">
        <v>0</v>
      </c>
      <c r="U757" s="50" t="n">
        <v>2</v>
      </c>
      <c r="V757" s="50" t="n">
        <v>2</v>
      </c>
      <c r="W757" s="50" t="n">
        <v>2</v>
      </c>
      <c r="X757" s="50" t="n">
        <v>1</v>
      </c>
      <c r="Y757" s="50" t="n">
        <v>6</v>
      </c>
      <c r="Z757" s="50" t="n">
        <v>15.6</v>
      </c>
      <c r="AA757" s="50" t="n">
        <v>54</v>
      </c>
      <c r="AB757" s="50" t="n">
        <v>16.948</v>
      </c>
      <c r="AC757" s="50" t="n">
        <v>45</v>
      </c>
      <c r="AD757" s="50" t="n">
        <v>3</v>
      </c>
      <c r="AE757" s="50" t="n">
        <v>12</v>
      </c>
      <c r="AF757" s="50" t="n">
        <v>45</v>
      </c>
      <c r="AG757" s="50" t="n">
        <v>3723.9</v>
      </c>
      <c r="AH757" s="50" t="n">
        <v>19</v>
      </c>
      <c r="AI757" s="50" t="n">
        <v>99</v>
      </c>
      <c r="AJ757" s="50" t="n">
        <v>6970.3</v>
      </c>
      <c r="AK757" s="50" t="n">
        <v>6</v>
      </c>
    </row>
    <row r="758" customFormat="false" ht="15" hidden="false" customHeight="false" outlineLevel="0" collapsed="false">
      <c r="A758" s="50" t="s">
        <v>1026</v>
      </c>
      <c r="B758" s="50" t="s">
        <v>122</v>
      </c>
      <c r="C758" s="50" t="s">
        <v>309</v>
      </c>
      <c r="D758" s="50" t="n">
        <v>690984</v>
      </c>
      <c r="E758" s="50" t="n">
        <v>8</v>
      </c>
      <c r="F758" s="50" t="s">
        <v>57</v>
      </c>
      <c r="G758" s="50" t="n">
        <v>159</v>
      </c>
      <c r="H758" s="50" t="n">
        <v>99</v>
      </c>
      <c r="I758" s="50" t="n">
        <v>24</v>
      </c>
      <c r="J758" s="50" t="n">
        <v>76</v>
      </c>
      <c r="K758" s="50" t="n">
        <v>69</v>
      </c>
      <c r="L758" s="50" t="n">
        <v>14</v>
      </c>
      <c r="M758" s="50" t="n">
        <v>83</v>
      </c>
      <c r="N758" s="50" t="n">
        <v>30</v>
      </c>
      <c r="O758" s="50" t="n">
        <v>-1.255</v>
      </c>
      <c r="P758" s="50" t="n">
        <v>48</v>
      </c>
      <c r="Q758" s="50" t="n">
        <v>44</v>
      </c>
      <c r="R758" s="50" t="n">
        <v>12</v>
      </c>
      <c r="S758" s="50" t="n">
        <v>1</v>
      </c>
      <c r="T758" s="50" t="n">
        <v>0</v>
      </c>
      <c r="U758" s="50" t="n">
        <v>1</v>
      </c>
      <c r="V758" s="50" t="n">
        <v>3</v>
      </c>
      <c r="W758" s="50" t="n">
        <v>0</v>
      </c>
      <c r="X758" s="50" t="n">
        <v>0</v>
      </c>
      <c r="Y758" s="50" t="n">
        <v>9</v>
      </c>
      <c r="Z758" s="50" t="n">
        <v>14.35</v>
      </c>
      <c r="AA758" s="50" t="n">
        <v>47</v>
      </c>
      <c r="AB758" s="50" t="n">
        <v>15.762</v>
      </c>
      <c r="AC758" s="50" t="n">
        <v>36</v>
      </c>
      <c r="AD758" s="50" t="n">
        <v>1</v>
      </c>
      <c r="AE758" s="50" t="n">
        <v>8</v>
      </c>
      <c r="AF758" s="50" t="n">
        <v>36</v>
      </c>
      <c r="AG758" s="50" t="n">
        <v>2872.2</v>
      </c>
      <c r="AH758" s="50" t="n">
        <v>14</v>
      </c>
      <c r="AI758" s="50" t="n">
        <v>86</v>
      </c>
      <c r="AJ758" s="50" t="n">
        <v>5972.2</v>
      </c>
      <c r="AK758" s="50" t="n">
        <v>3</v>
      </c>
    </row>
    <row r="759" customFormat="false" ht="15" hidden="false" customHeight="false" outlineLevel="0" collapsed="false">
      <c r="A759" s="50" t="s">
        <v>1026</v>
      </c>
      <c r="B759" s="50" t="s">
        <v>122</v>
      </c>
      <c r="C759" s="50" t="s">
        <v>309</v>
      </c>
      <c r="D759" s="50" t="n">
        <v>690984</v>
      </c>
      <c r="E759" s="50" t="n">
        <v>9</v>
      </c>
      <c r="F759" s="50" t="s">
        <v>58</v>
      </c>
      <c r="G759" s="50" t="n">
        <v>121</v>
      </c>
      <c r="H759" s="50" t="n">
        <v>68</v>
      </c>
      <c r="I759" s="50" t="n">
        <v>12</v>
      </c>
      <c r="J759" s="50" t="n">
        <v>57</v>
      </c>
      <c r="K759" s="50" t="n">
        <v>46</v>
      </c>
      <c r="L759" s="50" t="n">
        <v>6</v>
      </c>
      <c r="M759" s="50" t="n">
        <v>64</v>
      </c>
      <c r="N759" s="50" t="n">
        <v>22</v>
      </c>
      <c r="O759" s="50" t="n">
        <v>0.232</v>
      </c>
      <c r="P759" s="50" t="n">
        <v>36</v>
      </c>
      <c r="Q759" s="50" t="n">
        <v>32</v>
      </c>
      <c r="R759" s="50" t="n">
        <v>8</v>
      </c>
      <c r="S759" s="50" t="n">
        <v>0</v>
      </c>
      <c r="T759" s="50" t="n">
        <v>0</v>
      </c>
      <c r="U759" s="50" t="n">
        <v>1</v>
      </c>
      <c r="V759" s="50" t="n">
        <v>3</v>
      </c>
      <c r="W759" s="50" t="n">
        <v>0</v>
      </c>
      <c r="X759" s="50" t="n">
        <v>0</v>
      </c>
      <c r="Y759" s="50" t="n">
        <v>4</v>
      </c>
      <c r="Z759" s="50" t="n">
        <v>10.4</v>
      </c>
      <c r="AA759" s="50" t="n">
        <v>35</v>
      </c>
      <c r="AB759" s="50" t="n">
        <v>10.786</v>
      </c>
      <c r="AC759" s="50" t="n">
        <v>29</v>
      </c>
      <c r="AD759" s="50" t="n">
        <v>1</v>
      </c>
      <c r="AE759" s="50" t="n">
        <v>7</v>
      </c>
      <c r="AF759" s="50" t="n">
        <v>29</v>
      </c>
      <c r="AG759" s="50" t="n">
        <v>2382.5</v>
      </c>
      <c r="AH759" s="50" t="n">
        <v>9</v>
      </c>
      <c r="AI759" s="50" t="n">
        <v>62</v>
      </c>
      <c r="AJ759" s="50" t="n">
        <v>4277.3</v>
      </c>
      <c r="AK759" s="50" t="n">
        <v>3</v>
      </c>
    </row>
    <row r="760" customFormat="false" ht="15" hidden="false" customHeight="false" outlineLevel="0" collapsed="false">
      <c r="A760" s="50" t="s">
        <v>1027</v>
      </c>
      <c r="B760" s="50" t="s">
        <v>122</v>
      </c>
      <c r="C760" s="50" t="s">
        <v>283</v>
      </c>
      <c r="D760" s="50" t="n">
        <v>663993</v>
      </c>
      <c r="E760" s="50" t="n">
        <v>8</v>
      </c>
      <c r="F760" s="50" t="s">
        <v>57</v>
      </c>
      <c r="G760" s="50" t="n">
        <v>316</v>
      </c>
      <c r="H760" s="50" t="n">
        <v>157</v>
      </c>
      <c r="I760" s="50" t="n">
        <v>28</v>
      </c>
      <c r="J760" s="50" t="n">
        <v>165</v>
      </c>
      <c r="K760" s="50" t="n">
        <v>106</v>
      </c>
      <c r="L760" s="50" t="n">
        <v>8</v>
      </c>
      <c r="M760" s="50" t="n">
        <v>151</v>
      </c>
      <c r="N760" s="50" t="n">
        <v>51</v>
      </c>
      <c r="O760" s="50" t="n">
        <v>-0.913</v>
      </c>
      <c r="P760" s="50" t="n">
        <v>84</v>
      </c>
      <c r="Q760" s="50" t="n">
        <v>76</v>
      </c>
      <c r="R760" s="50" t="n">
        <v>18</v>
      </c>
      <c r="S760" s="50" t="n">
        <v>4</v>
      </c>
      <c r="T760" s="50" t="n">
        <v>0</v>
      </c>
      <c r="U760" s="50" t="n">
        <v>3</v>
      </c>
      <c r="V760" s="50" t="n">
        <v>4</v>
      </c>
      <c r="W760" s="50" t="n">
        <v>0</v>
      </c>
      <c r="X760" s="50" t="n">
        <v>4</v>
      </c>
      <c r="Y760" s="50" t="n">
        <v>16</v>
      </c>
      <c r="Z760" s="50" t="n">
        <v>23.7</v>
      </c>
      <c r="AA760" s="50" t="n">
        <v>84</v>
      </c>
      <c r="AB760" s="50" t="n">
        <v>22.879</v>
      </c>
      <c r="AC760" s="50" t="n">
        <v>64</v>
      </c>
      <c r="AD760" s="50" t="n">
        <v>4</v>
      </c>
      <c r="AE760" s="50" t="n">
        <v>24</v>
      </c>
      <c r="AF760" s="50" t="n">
        <v>64</v>
      </c>
      <c r="AG760" s="50" t="n">
        <v>5602</v>
      </c>
      <c r="AH760" s="50" t="n">
        <v>20</v>
      </c>
      <c r="AI760" s="50" t="n">
        <v>138</v>
      </c>
      <c r="AJ760" s="50" t="n">
        <v>10263.4</v>
      </c>
      <c r="AK760" s="50" t="n">
        <v>64</v>
      </c>
    </row>
    <row r="761" customFormat="false" ht="15" hidden="false" customHeight="false" outlineLevel="0" collapsed="false">
      <c r="A761" s="50" t="s">
        <v>1027</v>
      </c>
      <c r="B761" s="50" t="s">
        <v>122</v>
      </c>
      <c r="C761" s="50" t="s">
        <v>283</v>
      </c>
      <c r="D761" s="50" t="n">
        <v>663993</v>
      </c>
      <c r="E761" s="50" t="n">
        <v>9</v>
      </c>
      <c r="F761" s="50" t="s">
        <v>58</v>
      </c>
      <c r="G761" s="50" t="n">
        <v>283</v>
      </c>
      <c r="H761" s="50" t="n">
        <v>124</v>
      </c>
      <c r="I761" s="50" t="n">
        <v>30</v>
      </c>
      <c r="J761" s="50" t="n">
        <v>135</v>
      </c>
      <c r="K761" s="50" t="n">
        <v>92</v>
      </c>
      <c r="L761" s="50" t="n">
        <v>9</v>
      </c>
      <c r="M761" s="50" t="n">
        <v>148</v>
      </c>
      <c r="N761" s="50" t="n">
        <v>32</v>
      </c>
      <c r="O761" s="50" t="n">
        <v>-1.477</v>
      </c>
      <c r="P761" s="50" t="n">
        <v>69</v>
      </c>
      <c r="Q761" s="50" t="n">
        <v>57</v>
      </c>
      <c r="R761" s="50" t="n">
        <v>12</v>
      </c>
      <c r="S761" s="50" t="n">
        <v>1</v>
      </c>
      <c r="T761" s="50" t="n">
        <v>0</v>
      </c>
      <c r="U761" s="50" t="n">
        <v>2</v>
      </c>
      <c r="V761" s="50" t="n">
        <v>6</v>
      </c>
      <c r="W761" s="50" t="n">
        <v>2</v>
      </c>
      <c r="X761" s="50" t="n">
        <v>4</v>
      </c>
      <c r="Y761" s="50" t="n">
        <v>13</v>
      </c>
      <c r="Z761" s="50" t="n">
        <v>18.95</v>
      </c>
      <c r="AA761" s="50" t="n">
        <v>69</v>
      </c>
      <c r="AB761" s="50" t="n">
        <v>24.101</v>
      </c>
      <c r="AC761" s="50" t="n">
        <v>48</v>
      </c>
      <c r="AD761" s="50" t="n">
        <v>3</v>
      </c>
      <c r="AE761" s="50" t="n">
        <v>20</v>
      </c>
      <c r="AF761" s="50" t="n">
        <v>48</v>
      </c>
      <c r="AG761" s="50" t="n">
        <v>4394.4</v>
      </c>
      <c r="AH761" s="50" t="n">
        <v>24</v>
      </c>
      <c r="AI761" s="50" t="n">
        <v>106</v>
      </c>
      <c r="AJ761" s="50" t="n">
        <v>7853.7</v>
      </c>
      <c r="AK761" s="50" t="n">
        <v>40</v>
      </c>
    </row>
    <row r="762" customFormat="false" ht="15" hidden="false" customHeight="false" outlineLevel="0" collapsed="false">
      <c r="A762" s="50" t="s">
        <v>1028</v>
      </c>
      <c r="B762" s="50" t="s">
        <v>122</v>
      </c>
      <c r="C762" s="50" t="s">
        <v>310</v>
      </c>
      <c r="D762" s="50" t="n">
        <v>694197</v>
      </c>
      <c r="E762" s="50" t="n">
        <v>8</v>
      </c>
      <c r="F762" s="50" t="s">
        <v>57</v>
      </c>
      <c r="G762" s="50" t="n">
        <v>300</v>
      </c>
      <c r="H762" s="50" t="n">
        <v>136</v>
      </c>
      <c r="I762" s="50" t="n">
        <v>22</v>
      </c>
      <c r="J762" s="50" t="n">
        <v>131</v>
      </c>
      <c r="K762" s="50" t="n">
        <v>87</v>
      </c>
      <c r="L762" s="50" t="n">
        <v>6</v>
      </c>
      <c r="M762" s="50" t="n">
        <v>169</v>
      </c>
      <c r="N762" s="50" t="n">
        <v>49</v>
      </c>
      <c r="O762" s="50" t="n">
        <v>0.581</v>
      </c>
      <c r="P762" s="50" t="n">
        <v>81</v>
      </c>
      <c r="Q762" s="50" t="n">
        <v>74</v>
      </c>
      <c r="R762" s="50" t="n">
        <v>19</v>
      </c>
      <c r="S762" s="50" t="n">
        <v>3</v>
      </c>
      <c r="T762" s="50" t="n">
        <v>0</v>
      </c>
      <c r="U762" s="50" t="n">
        <v>1</v>
      </c>
      <c r="V762" s="50" t="n">
        <v>6</v>
      </c>
      <c r="W762" s="50" t="n">
        <v>1</v>
      </c>
      <c r="X762" s="50" t="n">
        <v>0</v>
      </c>
      <c r="Y762" s="50" t="n">
        <v>9</v>
      </c>
      <c r="Z762" s="50" t="n">
        <v>24.15</v>
      </c>
      <c r="AA762" s="50" t="n">
        <v>81</v>
      </c>
      <c r="AB762" s="50" t="n">
        <v>23.289</v>
      </c>
      <c r="AC762" s="50" t="n">
        <v>65</v>
      </c>
      <c r="AD762" s="50" t="n">
        <v>3</v>
      </c>
      <c r="AE762" s="50" t="n">
        <v>34</v>
      </c>
      <c r="AF762" s="50" t="n">
        <v>65</v>
      </c>
      <c r="AG762" s="50" t="n">
        <v>5916.9</v>
      </c>
      <c r="AH762" s="50" t="n">
        <v>14</v>
      </c>
      <c r="AI762" s="50" t="n">
        <v>117</v>
      </c>
      <c r="AJ762" s="50" t="n">
        <v>8498.6</v>
      </c>
      <c r="AK762" s="50" t="n">
        <v>31</v>
      </c>
    </row>
    <row r="763" customFormat="false" ht="15" hidden="false" customHeight="false" outlineLevel="0" collapsed="false">
      <c r="A763" s="50" t="s">
        <v>1028</v>
      </c>
      <c r="B763" s="50" t="s">
        <v>122</v>
      </c>
      <c r="C763" s="50" t="s">
        <v>310</v>
      </c>
      <c r="D763" s="50" t="n">
        <v>694197</v>
      </c>
      <c r="E763" s="50" t="n">
        <v>9</v>
      </c>
      <c r="F763" s="50" t="s">
        <v>58</v>
      </c>
      <c r="G763" s="50" t="n">
        <v>219</v>
      </c>
      <c r="H763" s="50" t="n">
        <v>94</v>
      </c>
      <c r="I763" s="50" t="n">
        <v>27</v>
      </c>
      <c r="J763" s="50" t="n">
        <v>103</v>
      </c>
      <c r="K763" s="50" t="n">
        <v>67</v>
      </c>
      <c r="L763" s="50" t="n">
        <v>13</v>
      </c>
      <c r="M763" s="50" t="n">
        <v>116</v>
      </c>
      <c r="N763" s="50" t="n">
        <v>27</v>
      </c>
      <c r="O763" s="50" t="n">
        <v>-6.681</v>
      </c>
      <c r="P763" s="50" t="n">
        <v>58</v>
      </c>
      <c r="Q763" s="50" t="n">
        <v>53</v>
      </c>
      <c r="R763" s="50" t="n">
        <v>8</v>
      </c>
      <c r="S763" s="50" t="n">
        <v>1</v>
      </c>
      <c r="T763" s="50" t="n">
        <v>0</v>
      </c>
      <c r="U763" s="50" t="n">
        <v>1</v>
      </c>
      <c r="V763" s="50" t="n">
        <v>5</v>
      </c>
      <c r="W763" s="50" t="n">
        <v>0</v>
      </c>
      <c r="X763" s="50" t="n">
        <v>0</v>
      </c>
      <c r="Y763" s="50" t="n">
        <v>12</v>
      </c>
      <c r="Z763" s="50" t="n">
        <v>12.15</v>
      </c>
      <c r="AA763" s="50" t="n">
        <v>58</v>
      </c>
      <c r="AB763" s="50" t="n">
        <v>16.496</v>
      </c>
      <c r="AC763" s="50" t="n">
        <v>41</v>
      </c>
      <c r="AD763" s="50" t="n">
        <v>2</v>
      </c>
      <c r="AE763" s="50" t="n">
        <v>21</v>
      </c>
      <c r="AF763" s="50" t="n">
        <v>41</v>
      </c>
      <c r="AG763" s="50" t="n">
        <v>3705.3</v>
      </c>
      <c r="AH763" s="50" t="n">
        <v>8</v>
      </c>
      <c r="AI763" s="50" t="n">
        <v>86</v>
      </c>
      <c r="AJ763" s="50" t="n">
        <v>6236.5</v>
      </c>
      <c r="AK763" s="50" t="n">
        <v>20</v>
      </c>
    </row>
    <row r="764" customFormat="false" ht="15" hidden="false" customHeight="false" outlineLevel="0" collapsed="false">
      <c r="A764" s="50" t="s">
        <v>1029</v>
      </c>
      <c r="B764" s="50" t="s">
        <v>122</v>
      </c>
      <c r="C764" s="50" t="s">
        <v>311</v>
      </c>
      <c r="D764" s="50" t="n">
        <v>672356</v>
      </c>
      <c r="E764" s="50" t="n">
        <v>4</v>
      </c>
      <c r="F764" s="50" t="s">
        <v>53</v>
      </c>
      <c r="G764" s="50" t="n">
        <v>128</v>
      </c>
      <c r="H764" s="50" t="n">
        <v>57</v>
      </c>
      <c r="I764" s="50" t="n">
        <v>23</v>
      </c>
      <c r="J764" s="50" t="n">
        <v>60</v>
      </c>
      <c r="K764" s="50" t="n">
        <v>37</v>
      </c>
      <c r="L764" s="50" t="n">
        <v>9</v>
      </c>
      <c r="M764" s="50" t="n">
        <v>68</v>
      </c>
      <c r="N764" s="50" t="n">
        <v>20</v>
      </c>
      <c r="O764" s="50" t="n">
        <v>-1.158</v>
      </c>
      <c r="P764" s="50" t="n">
        <v>32</v>
      </c>
      <c r="Q764" s="50" t="n">
        <v>30</v>
      </c>
      <c r="R764" s="50" t="n">
        <v>6</v>
      </c>
      <c r="S764" s="50" t="n">
        <v>1</v>
      </c>
      <c r="T764" s="50" t="n">
        <v>0</v>
      </c>
      <c r="U764" s="50" t="n">
        <v>2</v>
      </c>
      <c r="V764" s="50" t="n">
        <v>2</v>
      </c>
      <c r="W764" s="50" t="n">
        <v>0</v>
      </c>
      <c r="X764" s="50" t="n">
        <v>0</v>
      </c>
      <c r="Y764" s="50" t="n">
        <v>12</v>
      </c>
      <c r="Z764" s="50" t="n">
        <v>9.35</v>
      </c>
      <c r="AA764" s="50" t="n">
        <v>31</v>
      </c>
      <c r="AB764" s="50" t="n">
        <v>9.063</v>
      </c>
      <c r="AC764" s="50" t="n">
        <v>18</v>
      </c>
      <c r="AD764" s="50" t="n">
        <v>3</v>
      </c>
      <c r="AE764" s="50" t="n">
        <v>9</v>
      </c>
      <c r="AF764" s="50" t="n">
        <v>17</v>
      </c>
      <c r="AG764" s="50" t="n">
        <v>1608.5</v>
      </c>
      <c r="AH764" s="50" t="n">
        <v>4</v>
      </c>
      <c r="AI764" s="50" t="n">
        <v>46</v>
      </c>
      <c r="AJ764" s="50" t="n">
        <v>3539.3</v>
      </c>
      <c r="AK764" s="50" t="n">
        <v>31</v>
      </c>
    </row>
    <row r="765" customFormat="false" ht="15" hidden="false" customHeight="false" outlineLevel="0" collapsed="false">
      <c r="A765" s="50" t="s">
        <v>1029</v>
      </c>
      <c r="B765" s="50" t="s">
        <v>122</v>
      </c>
      <c r="C765" s="50" t="s">
        <v>311</v>
      </c>
      <c r="D765" s="50" t="n">
        <v>672356</v>
      </c>
      <c r="E765" s="50" t="n">
        <v>6</v>
      </c>
      <c r="F765" s="50" t="s">
        <v>55</v>
      </c>
      <c r="G765" s="50" t="n">
        <v>124</v>
      </c>
      <c r="H765" s="50" t="n">
        <v>67</v>
      </c>
      <c r="I765" s="50" t="n">
        <v>31</v>
      </c>
      <c r="J765" s="50" t="n">
        <v>61</v>
      </c>
      <c r="K765" s="50" t="n">
        <v>41</v>
      </c>
      <c r="L765" s="50" t="n">
        <v>12</v>
      </c>
      <c r="M765" s="50" t="n">
        <v>59</v>
      </c>
      <c r="N765" s="50" t="n">
        <v>26</v>
      </c>
      <c r="O765" s="50" t="n">
        <v>-2.571</v>
      </c>
      <c r="P765" s="50" t="n">
        <v>34</v>
      </c>
      <c r="Q765" s="50" t="n">
        <v>33</v>
      </c>
      <c r="R765" s="50" t="n">
        <v>7</v>
      </c>
      <c r="S765" s="50" t="n">
        <v>1</v>
      </c>
      <c r="T765" s="50" t="n">
        <v>0</v>
      </c>
      <c r="U765" s="50" t="n">
        <v>1</v>
      </c>
      <c r="V765" s="50" t="n">
        <v>1</v>
      </c>
      <c r="W765" s="50" t="n">
        <v>0</v>
      </c>
      <c r="X765" s="50" t="n">
        <v>0</v>
      </c>
      <c r="Y765" s="50" t="n">
        <v>16</v>
      </c>
      <c r="Z765" s="50" t="n">
        <v>7.75</v>
      </c>
      <c r="AA765" s="50" t="n">
        <v>33</v>
      </c>
      <c r="AB765" s="50" t="n">
        <v>7.734</v>
      </c>
      <c r="AC765" s="50" t="n">
        <v>17</v>
      </c>
      <c r="AD765" s="50" t="n">
        <v>1</v>
      </c>
      <c r="AE765" s="50" t="n">
        <v>9</v>
      </c>
      <c r="AF765" s="50" t="n">
        <v>17</v>
      </c>
      <c r="AG765" s="50" t="n">
        <v>1518.4</v>
      </c>
      <c r="AH765" s="50" t="n">
        <v>6</v>
      </c>
      <c r="AI765" s="50" t="n">
        <v>61</v>
      </c>
      <c r="AJ765" s="50" t="n">
        <v>4456.1</v>
      </c>
      <c r="AK765" s="50" t="n">
        <v>17</v>
      </c>
    </row>
    <row r="766" customFormat="false" ht="15" hidden="false" customHeight="false" outlineLevel="0" collapsed="false">
      <c r="A766" s="50" t="s">
        <v>1029</v>
      </c>
      <c r="B766" s="50" t="s">
        <v>122</v>
      </c>
      <c r="C766" s="50" t="s">
        <v>311</v>
      </c>
      <c r="D766" s="50" t="n">
        <v>672356</v>
      </c>
      <c r="E766" s="50" t="n">
        <v>7</v>
      </c>
      <c r="F766" s="50" t="s">
        <v>56</v>
      </c>
      <c r="G766" s="50" t="n">
        <v>232</v>
      </c>
      <c r="H766" s="50" t="n">
        <v>124</v>
      </c>
      <c r="I766" s="50" t="n">
        <v>57</v>
      </c>
      <c r="J766" s="50" t="n">
        <v>101</v>
      </c>
      <c r="K766" s="50" t="n">
        <v>73</v>
      </c>
      <c r="L766" s="50" t="n">
        <v>24</v>
      </c>
      <c r="M766" s="50" t="n">
        <v>131</v>
      </c>
      <c r="N766" s="50" t="n">
        <v>51</v>
      </c>
      <c r="O766" s="50" t="n">
        <v>1.912</v>
      </c>
      <c r="P766" s="50" t="n">
        <v>60</v>
      </c>
      <c r="Q766" s="50" t="n">
        <v>56</v>
      </c>
      <c r="R766" s="50" t="n">
        <v>18</v>
      </c>
      <c r="S766" s="50" t="n">
        <v>1</v>
      </c>
      <c r="T766" s="50" t="n">
        <v>0</v>
      </c>
      <c r="U766" s="50" t="n">
        <v>2</v>
      </c>
      <c r="V766" s="50" t="n">
        <v>4</v>
      </c>
      <c r="W766" s="50" t="n">
        <v>0</v>
      </c>
      <c r="X766" s="50" t="n">
        <v>0</v>
      </c>
      <c r="Y766" s="50" t="n">
        <v>24</v>
      </c>
      <c r="Z766" s="50" t="n">
        <v>21.55</v>
      </c>
      <c r="AA766" s="50" t="n">
        <v>60</v>
      </c>
      <c r="AB766" s="50" t="n">
        <v>18.423</v>
      </c>
      <c r="AC766" s="50" t="n">
        <v>32</v>
      </c>
      <c r="AD766" s="50" t="n">
        <v>3</v>
      </c>
      <c r="AE766" s="50" t="n">
        <v>13</v>
      </c>
      <c r="AF766" s="50" t="n">
        <v>32</v>
      </c>
      <c r="AG766" s="50" t="n">
        <v>2900.5</v>
      </c>
      <c r="AH766" s="50" t="n">
        <v>13</v>
      </c>
      <c r="AI766" s="50" t="n">
        <v>109</v>
      </c>
      <c r="AJ766" s="50" t="n">
        <v>8104.8</v>
      </c>
      <c r="AK766" s="50" t="n">
        <v>50</v>
      </c>
    </row>
    <row r="767" customFormat="false" ht="15" hidden="false" customHeight="false" outlineLevel="0" collapsed="false">
      <c r="A767" s="50" t="s">
        <v>1029</v>
      </c>
      <c r="B767" s="50" t="s">
        <v>122</v>
      </c>
      <c r="C767" s="50" t="s">
        <v>311</v>
      </c>
      <c r="D767" s="50" t="n">
        <v>672356</v>
      </c>
      <c r="E767" s="50" t="n">
        <v>8</v>
      </c>
      <c r="F767" s="50" t="s">
        <v>57</v>
      </c>
      <c r="G767" s="50" t="n">
        <v>28</v>
      </c>
      <c r="H767" s="50" t="n">
        <v>17</v>
      </c>
      <c r="I767" s="50" t="n">
        <v>11</v>
      </c>
      <c r="J767" s="50" t="n">
        <v>12</v>
      </c>
      <c r="K767" s="50" t="n">
        <v>10</v>
      </c>
      <c r="L767" s="50" t="n">
        <v>6</v>
      </c>
      <c r="M767" s="50" t="n">
        <v>16</v>
      </c>
      <c r="N767" s="50" t="n">
        <v>7</v>
      </c>
      <c r="O767" s="50" t="n">
        <v>-2.157</v>
      </c>
      <c r="P767" s="50" t="n">
        <v>8</v>
      </c>
      <c r="Q767" s="50" t="n">
        <v>8</v>
      </c>
      <c r="R767" s="50" t="n">
        <v>0</v>
      </c>
      <c r="S767" s="50" t="n">
        <v>0</v>
      </c>
      <c r="T767" s="50" t="n">
        <v>0</v>
      </c>
      <c r="U767" s="50" t="n">
        <v>0</v>
      </c>
      <c r="V767" s="50" t="n">
        <v>0</v>
      </c>
      <c r="W767" s="50" t="n">
        <v>0</v>
      </c>
      <c r="X767" s="50" t="n">
        <v>0</v>
      </c>
      <c r="Y767" s="50" t="n">
        <v>5</v>
      </c>
      <c r="Z767" s="50" t="n">
        <v>0</v>
      </c>
      <c r="AA767" s="50" t="n">
        <v>8</v>
      </c>
      <c r="AB767" s="50" t="n">
        <v>0.405</v>
      </c>
      <c r="AC767" s="50" t="n">
        <v>3</v>
      </c>
      <c r="AD767" s="50" t="n">
        <v>0</v>
      </c>
      <c r="AE767" s="50" t="n">
        <v>0</v>
      </c>
      <c r="AF767" s="50" t="n">
        <v>3</v>
      </c>
      <c r="AG767" s="50" t="n">
        <v>226.8</v>
      </c>
      <c r="AH767" s="50" t="n">
        <v>1</v>
      </c>
      <c r="AI767" s="50" t="n">
        <v>17</v>
      </c>
      <c r="AJ767" s="50" t="n">
        <v>1256.4</v>
      </c>
      <c r="AK767" s="50" t="n">
        <v>7</v>
      </c>
    </row>
    <row r="768" customFormat="false" ht="15" hidden="false" customHeight="false" outlineLevel="0" collapsed="false">
      <c r="A768" s="50" t="s">
        <v>1030</v>
      </c>
      <c r="B768" s="50" t="s">
        <v>122</v>
      </c>
      <c r="C768" s="50" t="s">
        <v>312</v>
      </c>
      <c r="D768" s="50" t="n">
        <v>696135</v>
      </c>
      <c r="E768" s="50" t="n">
        <v>6</v>
      </c>
      <c r="F768" s="50" t="s">
        <v>55</v>
      </c>
      <c r="G768" s="50" t="n">
        <v>138</v>
      </c>
      <c r="H768" s="50" t="n">
        <v>67</v>
      </c>
      <c r="I768" s="50" t="n">
        <v>19</v>
      </c>
      <c r="J768" s="50" t="n">
        <v>69</v>
      </c>
      <c r="K768" s="50" t="n">
        <v>44</v>
      </c>
      <c r="L768" s="50" t="n">
        <v>6</v>
      </c>
      <c r="M768" s="50" t="n">
        <v>69</v>
      </c>
      <c r="N768" s="50" t="n">
        <v>23</v>
      </c>
      <c r="O768" s="50" t="n">
        <v>-0.155</v>
      </c>
      <c r="P768" s="50" t="n">
        <v>39</v>
      </c>
      <c r="Q768" s="50" t="n">
        <v>38</v>
      </c>
      <c r="R768" s="50" t="n">
        <v>10</v>
      </c>
      <c r="S768" s="50" t="n">
        <v>2</v>
      </c>
      <c r="T768" s="50" t="n">
        <v>0</v>
      </c>
      <c r="U768" s="50" t="n">
        <v>1</v>
      </c>
      <c r="V768" s="50" t="n">
        <v>1</v>
      </c>
      <c r="W768" s="50" t="n">
        <v>0</v>
      </c>
      <c r="X768" s="50" t="n">
        <v>0</v>
      </c>
      <c r="Y768" s="50" t="n">
        <v>13</v>
      </c>
      <c r="Z768" s="50" t="n">
        <v>11.5</v>
      </c>
      <c r="AA768" s="50" t="n">
        <v>39</v>
      </c>
      <c r="AB768" s="50" t="n">
        <v>11.381</v>
      </c>
      <c r="AC768" s="50" t="n">
        <v>25</v>
      </c>
      <c r="AD768" s="50" t="n">
        <v>3</v>
      </c>
      <c r="AE768" s="50" t="n">
        <v>11</v>
      </c>
      <c r="AF768" s="50" t="n">
        <v>25</v>
      </c>
      <c r="AG768" s="50" t="n">
        <v>2268.7</v>
      </c>
      <c r="AH768" s="50" t="n">
        <v>9</v>
      </c>
      <c r="AI768" s="50" t="n">
        <v>61</v>
      </c>
      <c r="AJ768" s="50" t="n">
        <v>4457.8</v>
      </c>
      <c r="AK768" s="50" t="n">
        <v>15</v>
      </c>
    </row>
    <row r="769" customFormat="false" ht="15" hidden="false" customHeight="false" outlineLevel="0" collapsed="false">
      <c r="A769" s="50" t="s">
        <v>1030</v>
      </c>
      <c r="B769" s="50" t="s">
        <v>122</v>
      </c>
      <c r="C769" s="50" t="s">
        <v>312</v>
      </c>
      <c r="D769" s="50" t="n">
        <v>696135</v>
      </c>
      <c r="E769" s="50" t="n">
        <v>7</v>
      </c>
      <c r="F769" s="50" t="s">
        <v>56</v>
      </c>
      <c r="G769" s="50" t="n">
        <v>201</v>
      </c>
      <c r="H769" s="50" t="n">
        <v>116</v>
      </c>
      <c r="I769" s="50" t="n">
        <v>40</v>
      </c>
      <c r="J769" s="50" t="n">
        <v>97</v>
      </c>
      <c r="K769" s="50" t="n">
        <v>78</v>
      </c>
      <c r="L769" s="50" t="n">
        <v>22</v>
      </c>
      <c r="M769" s="50" t="n">
        <v>104</v>
      </c>
      <c r="N769" s="50" t="n">
        <v>38</v>
      </c>
      <c r="O769" s="50" t="n">
        <v>-3.152</v>
      </c>
      <c r="P769" s="50" t="n">
        <v>52</v>
      </c>
      <c r="Q769" s="50" t="n">
        <v>50</v>
      </c>
      <c r="R769" s="50" t="n">
        <v>11</v>
      </c>
      <c r="S769" s="50" t="n">
        <v>4</v>
      </c>
      <c r="T769" s="50" t="n">
        <v>0</v>
      </c>
      <c r="U769" s="50" t="n">
        <v>0</v>
      </c>
      <c r="V769" s="50" t="n">
        <v>2</v>
      </c>
      <c r="W769" s="50" t="n">
        <v>0</v>
      </c>
      <c r="X769" s="50" t="n">
        <v>0</v>
      </c>
      <c r="Y769" s="50" t="n">
        <v>19</v>
      </c>
      <c r="Z769" s="50" t="n">
        <v>13.4</v>
      </c>
      <c r="AA769" s="50" t="n">
        <v>52</v>
      </c>
      <c r="AB769" s="50" t="n">
        <v>11.013</v>
      </c>
      <c r="AC769" s="50" t="n">
        <v>31</v>
      </c>
      <c r="AD769" s="50" t="n">
        <v>1</v>
      </c>
      <c r="AE769" s="50" t="n">
        <v>7</v>
      </c>
      <c r="AF769" s="50" t="n">
        <v>31</v>
      </c>
      <c r="AG769" s="50" t="n">
        <v>2671.9</v>
      </c>
      <c r="AH769" s="50" t="n">
        <v>8</v>
      </c>
      <c r="AI769" s="50" t="n">
        <v>102</v>
      </c>
      <c r="AJ769" s="50" t="n">
        <v>7425.4</v>
      </c>
      <c r="AK769" s="50" t="n">
        <v>29</v>
      </c>
    </row>
    <row r="770" customFormat="false" ht="15" hidden="false" customHeight="false" outlineLevel="0" collapsed="false">
      <c r="A770" s="50" t="s">
        <v>1031</v>
      </c>
      <c r="B770" s="50" t="s">
        <v>122</v>
      </c>
      <c r="C770" s="50" t="s">
        <v>313</v>
      </c>
      <c r="D770" s="50" t="n">
        <v>666310</v>
      </c>
      <c r="E770" s="50" t="n">
        <v>4</v>
      </c>
      <c r="F770" s="50" t="s">
        <v>53</v>
      </c>
      <c r="G770" s="50" t="n">
        <v>313</v>
      </c>
      <c r="H770" s="50" t="n">
        <v>142</v>
      </c>
      <c r="I770" s="50" t="n">
        <v>21</v>
      </c>
      <c r="J770" s="50" t="n">
        <v>149</v>
      </c>
      <c r="K770" s="50" t="n">
        <v>101</v>
      </c>
      <c r="L770" s="50" t="n">
        <v>7</v>
      </c>
      <c r="M770" s="50" t="n">
        <v>158</v>
      </c>
      <c r="N770" s="50" t="n">
        <v>38</v>
      </c>
      <c r="O770" s="50" t="n">
        <v>-9.986</v>
      </c>
      <c r="P770" s="50" t="n">
        <v>73</v>
      </c>
      <c r="Q770" s="50" t="n">
        <v>68</v>
      </c>
      <c r="R770" s="50" t="n">
        <v>8</v>
      </c>
      <c r="S770" s="50" t="n">
        <v>1</v>
      </c>
      <c r="T770" s="50" t="n">
        <v>0</v>
      </c>
      <c r="U770" s="50" t="n">
        <v>1</v>
      </c>
      <c r="V770" s="50" t="n">
        <v>5</v>
      </c>
      <c r="W770" s="50" t="n">
        <v>0</v>
      </c>
      <c r="X770" s="50" t="n">
        <v>0</v>
      </c>
      <c r="Y770" s="50" t="n">
        <v>18</v>
      </c>
      <c r="Z770" s="50" t="n">
        <v>12.15</v>
      </c>
      <c r="AA770" s="50" t="n">
        <v>71</v>
      </c>
      <c r="AB770" s="50" t="n">
        <v>20.699</v>
      </c>
      <c r="AC770" s="50" t="n">
        <v>50</v>
      </c>
      <c r="AD770" s="50" t="n">
        <v>5</v>
      </c>
      <c r="AE770" s="50" t="n">
        <v>19</v>
      </c>
      <c r="AF770" s="50" t="n">
        <v>50</v>
      </c>
      <c r="AG770" s="50" t="n">
        <v>4439.2</v>
      </c>
      <c r="AH770" s="50" t="n">
        <v>18</v>
      </c>
      <c r="AI770" s="50" t="n">
        <v>123</v>
      </c>
      <c r="AJ770" s="50" t="n">
        <v>8819.6</v>
      </c>
      <c r="AK770" s="50" t="n">
        <v>17</v>
      </c>
    </row>
    <row r="771" customFormat="false" ht="15" hidden="false" customHeight="false" outlineLevel="0" collapsed="false">
      <c r="A771" s="50" t="s">
        <v>1031</v>
      </c>
      <c r="B771" s="50" t="s">
        <v>122</v>
      </c>
      <c r="C771" s="50" t="s">
        <v>313</v>
      </c>
      <c r="D771" s="50" t="n">
        <v>666310</v>
      </c>
      <c r="E771" s="50" t="n">
        <v>5</v>
      </c>
      <c r="F771" s="50" t="s">
        <v>54</v>
      </c>
      <c r="G771" s="50" t="n">
        <v>76</v>
      </c>
      <c r="H771" s="50" t="n">
        <v>34</v>
      </c>
      <c r="I771" s="50" t="n">
        <v>2</v>
      </c>
      <c r="J771" s="50" t="n">
        <v>35</v>
      </c>
      <c r="K771" s="50" t="n">
        <v>21</v>
      </c>
      <c r="L771" s="50" t="n">
        <v>0</v>
      </c>
      <c r="M771" s="50" t="n">
        <v>41</v>
      </c>
      <c r="N771" s="50" t="n">
        <v>13</v>
      </c>
      <c r="O771" s="50" t="n">
        <v>-0.145</v>
      </c>
      <c r="P771" s="50" t="n">
        <v>17</v>
      </c>
      <c r="Q771" s="50" t="n">
        <v>16</v>
      </c>
      <c r="R771" s="50" t="n">
        <v>4</v>
      </c>
      <c r="S771" s="50" t="n">
        <v>1</v>
      </c>
      <c r="T771" s="50" t="n">
        <v>0</v>
      </c>
      <c r="U771" s="50" t="n">
        <v>1</v>
      </c>
      <c r="V771" s="50" t="n">
        <v>1</v>
      </c>
      <c r="W771" s="50" t="n">
        <v>0</v>
      </c>
      <c r="X771" s="50" t="n">
        <v>0</v>
      </c>
      <c r="Y771" s="50" t="n">
        <v>3</v>
      </c>
      <c r="Z771" s="50" t="n">
        <v>5.75</v>
      </c>
      <c r="AA771" s="50" t="n">
        <v>17</v>
      </c>
      <c r="AB771" s="50" t="n">
        <v>5.287</v>
      </c>
      <c r="AC771" s="50" t="n">
        <v>13</v>
      </c>
      <c r="AD771" s="50" t="n">
        <v>2</v>
      </c>
      <c r="AE771" s="50" t="n">
        <v>7</v>
      </c>
      <c r="AF771" s="50" t="n">
        <v>13</v>
      </c>
      <c r="AG771" s="50" t="n">
        <v>1207.7</v>
      </c>
      <c r="AH771" s="50" t="n">
        <v>2</v>
      </c>
      <c r="AI771" s="50" t="n">
        <v>31</v>
      </c>
      <c r="AJ771" s="50" t="n">
        <v>2246.9</v>
      </c>
      <c r="AK771" s="50" t="n">
        <v>6</v>
      </c>
    </row>
    <row r="772" customFormat="false" ht="15" hidden="false" customHeight="false" outlineLevel="0" collapsed="false">
      <c r="A772" s="50" t="s">
        <v>1032</v>
      </c>
      <c r="B772" s="50" t="s">
        <v>122</v>
      </c>
      <c r="C772" s="50" t="s">
        <v>292</v>
      </c>
      <c r="D772" s="50" t="n">
        <v>682877</v>
      </c>
      <c r="E772" s="50" t="n">
        <v>4</v>
      </c>
      <c r="F772" s="50" t="s">
        <v>53</v>
      </c>
      <c r="G772" s="50" t="n">
        <v>235</v>
      </c>
      <c r="H772" s="50" t="n">
        <v>114</v>
      </c>
      <c r="I772" s="50" t="n">
        <v>35</v>
      </c>
      <c r="J772" s="50" t="n">
        <v>110</v>
      </c>
      <c r="K772" s="50" t="n">
        <v>70</v>
      </c>
      <c r="L772" s="50" t="n">
        <v>13</v>
      </c>
      <c r="M772" s="50" t="n">
        <v>125</v>
      </c>
      <c r="N772" s="50" t="n">
        <v>44</v>
      </c>
      <c r="O772" s="50" t="n">
        <v>-4.849</v>
      </c>
      <c r="P772" s="50" t="n">
        <v>56</v>
      </c>
      <c r="Q772" s="50" t="n">
        <v>51</v>
      </c>
      <c r="R772" s="50" t="n">
        <v>9</v>
      </c>
      <c r="S772" s="50" t="n">
        <v>4</v>
      </c>
      <c r="T772" s="50" t="n">
        <v>0</v>
      </c>
      <c r="U772" s="50" t="n">
        <v>0</v>
      </c>
      <c r="V772" s="50" t="n">
        <v>4</v>
      </c>
      <c r="W772" s="50" t="n">
        <v>1</v>
      </c>
      <c r="X772" s="50" t="n">
        <v>0</v>
      </c>
      <c r="Y772" s="50" t="n">
        <v>17</v>
      </c>
      <c r="Z772" s="50" t="n">
        <v>13</v>
      </c>
      <c r="AA772" s="50" t="n">
        <v>56</v>
      </c>
      <c r="AB772" s="50" t="n">
        <v>14.343</v>
      </c>
      <c r="AC772" s="50" t="n">
        <v>34</v>
      </c>
      <c r="AD772" s="50" t="n">
        <v>1</v>
      </c>
      <c r="AE772" s="50" t="n">
        <v>11</v>
      </c>
      <c r="AF772" s="50" t="n">
        <v>34</v>
      </c>
      <c r="AG772" s="50" t="n">
        <v>2865.3</v>
      </c>
      <c r="AH772" s="50" t="n">
        <v>11</v>
      </c>
      <c r="AI772" s="50" t="n">
        <v>99</v>
      </c>
      <c r="AJ772" s="50" t="n">
        <v>6811.1</v>
      </c>
      <c r="AK772" s="50" t="n">
        <v>0</v>
      </c>
    </row>
    <row r="773" customFormat="false" ht="15" hidden="false" customHeight="false" outlineLevel="0" collapsed="false">
      <c r="A773" s="50" t="s">
        <v>1033</v>
      </c>
      <c r="B773" s="50" t="s">
        <v>122</v>
      </c>
      <c r="C773" s="50" t="s">
        <v>378</v>
      </c>
      <c r="D773" s="50" t="n">
        <v>671655</v>
      </c>
      <c r="E773" s="50" t="n">
        <v>4</v>
      </c>
      <c r="F773" s="50" t="s">
        <v>53</v>
      </c>
      <c r="G773" s="50" t="n">
        <v>120</v>
      </c>
      <c r="H773" s="50" t="n">
        <v>68</v>
      </c>
      <c r="I773" s="50" t="n">
        <v>11</v>
      </c>
      <c r="J773" s="50" t="n">
        <v>62</v>
      </c>
      <c r="K773" s="50" t="n">
        <v>45</v>
      </c>
      <c r="L773" s="50" t="n">
        <v>5</v>
      </c>
      <c r="M773" s="50" t="n">
        <v>57</v>
      </c>
      <c r="N773" s="50" t="n">
        <v>23</v>
      </c>
      <c r="O773" s="50" t="n">
        <v>-1.873</v>
      </c>
      <c r="P773" s="50" t="n">
        <v>38</v>
      </c>
      <c r="Q773" s="50" t="n">
        <v>37</v>
      </c>
      <c r="R773" s="50" t="n">
        <v>8</v>
      </c>
      <c r="S773" s="50" t="n">
        <v>3</v>
      </c>
      <c r="T773" s="50" t="n">
        <v>0</v>
      </c>
      <c r="U773" s="50" t="n">
        <v>0</v>
      </c>
      <c r="V773" s="50" t="n">
        <v>1</v>
      </c>
      <c r="W773" s="50" t="n">
        <v>0</v>
      </c>
      <c r="X773" s="50" t="n">
        <v>0</v>
      </c>
      <c r="Y773" s="50" t="n">
        <v>8</v>
      </c>
      <c r="Z773" s="50" t="n">
        <v>8.95</v>
      </c>
      <c r="AA773" s="50" t="n">
        <v>38</v>
      </c>
      <c r="AB773" s="50" t="n">
        <v>7.539</v>
      </c>
      <c r="AC773" s="50" t="n">
        <v>29</v>
      </c>
      <c r="AD773" s="50" t="n">
        <v>0</v>
      </c>
      <c r="AE773" s="50" t="n">
        <v>10</v>
      </c>
      <c r="AF773" s="50" t="n">
        <v>29</v>
      </c>
      <c r="AG773" s="50" t="n">
        <v>2614.6</v>
      </c>
      <c r="AH773" s="50" t="n">
        <v>6</v>
      </c>
      <c r="AI773" s="50" t="n">
        <v>61</v>
      </c>
      <c r="AJ773" s="50" t="n">
        <v>4402.2</v>
      </c>
      <c r="AK773" s="50" t="n">
        <v>14</v>
      </c>
    </row>
    <row r="774" customFormat="false" ht="15" hidden="false" customHeight="false" outlineLevel="0" collapsed="false">
      <c r="A774" s="50" t="s">
        <v>1034</v>
      </c>
      <c r="B774" s="50" t="s">
        <v>122</v>
      </c>
      <c r="C774" s="50" t="s">
        <v>380</v>
      </c>
      <c r="D774" s="50" t="n">
        <v>656413</v>
      </c>
      <c r="E774" s="50" t="n">
        <v>5</v>
      </c>
      <c r="F774" s="50" t="s">
        <v>54</v>
      </c>
      <c r="G774" s="50" t="n">
        <v>23</v>
      </c>
      <c r="H774" s="50" t="n">
        <v>13</v>
      </c>
      <c r="I774" s="50" t="n">
        <v>11</v>
      </c>
      <c r="J774" s="50" t="n">
        <v>8</v>
      </c>
      <c r="K774" s="50" t="n">
        <v>6</v>
      </c>
      <c r="L774" s="50" t="n">
        <v>4</v>
      </c>
      <c r="M774" s="50" t="n">
        <v>15</v>
      </c>
      <c r="N774" s="50" t="n">
        <v>7</v>
      </c>
      <c r="O774" s="50" t="n">
        <v>-1.298</v>
      </c>
      <c r="P774" s="50" t="n">
        <v>5</v>
      </c>
      <c r="Q774" s="50" t="n">
        <v>5</v>
      </c>
      <c r="R774" s="50" t="n">
        <v>0</v>
      </c>
      <c r="S774" s="50" t="n">
        <v>0</v>
      </c>
      <c r="T774" s="50" t="n">
        <v>0</v>
      </c>
      <c r="U774" s="50" t="n">
        <v>0</v>
      </c>
      <c r="V774" s="50" t="n">
        <v>0</v>
      </c>
      <c r="W774" s="50" t="n">
        <v>0</v>
      </c>
      <c r="X774" s="50" t="n">
        <v>0</v>
      </c>
      <c r="Y774" s="50" t="n">
        <v>5</v>
      </c>
      <c r="Z774" s="50" t="n">
        <v>0</v>
      </c>
      <c r="AA774" s="50" t="n">
        <v>5</v>
      </c>
      <c r="AB774" s="50" t="n">
        <v>0</v>
      </c>
      <c r="AC774" s="50" t="n">
        <v>0</v>
      </c>
      <c r="AD774" s="50" t="n">
        <v>0</v>
      </c>
      <c r="AE774" s="50" t="n">
        <v>0</v>
      </c>
      <c r="AF774" s="50" t="n">
        <v>0</v>
      </c>
      <c r="AG774" s="50" t="n">
        <v>0</v>
      </c>
      <c r="AH774" s="50" t="n">
        <v>0</v>
      </c>
      <c r="AI774" s="50" t="n">
        <v>10</v>
      </c>
      <c r="AJ774" s="50" t="n">
        <v>692.9</v>
      </c>
      <c r="AK774" s="50" t="n">
        <v>0</v>
      </c>
    </row>
    <row r="775" customFormat="false" ht="15" hidden="false" customHeight="false" outlineLevel="0" collapsed="false">
      <c r="A775" s="50" t="s">
        <v>1034</v>
      </c>
      <c r="B775" s="50" t="s">
        <v>122</v>
      </c>
      <c r="C775" s="50" t="s">
        <v>380</v>
      </c>
      <c r="D775" s="50" t="n">
        <v>656413</v>
      </c>
      <c r="E775" s="50" t="n">
        <v>6</v>
      </c>
      <c r="F775" s="50" t="s">
        <v>55</v>
      </c>
      <c r="G775" s="50" t="n">
        <v>87</v>
      </c>
      <c r="H775" s="50" t="n">
        <v>29</v>
      </c>
      <c r="I775" s="50" t="n">
        <v>17</v>
      </c>
      <c r="J775" s="50" t="n">
        <v>34</v>
      </c>
      <c r="K775" s="50" t="n">
        <v>20</v>
      </c>
      <c r="L775" s="50" t="n">
        <v>10</v>
      </c>
      <c r="M775" s="50" t="n">
        <v>53</v>
      </c>
      <c r="N775" s="50" t="n">
        <v>9</v>
      </c>
      <c r="O775" s="50" t="n">
        <v>0.97</v>
      </c>
      <c r="P775" s="50" t="n">
        <v>22</v>
      </c>
      <c r="Q775" s="50" t="n">
        <v>14</v>
      </c>
      <c r="R775" s="50" t="n">
        <v>3</v>
      </c>
      <c r="S775" s="50" t="n">
        <v>0</v>
      </c>
      <c r="T775" s="50" t="n">
        <v>0</v>
      </c>
      <c r="U775" s="50" t="n">
        <v>0</v>
      </c>
      <c r="V775" s="50" t="n">
        <v>7</v>
      </c>
      <c r="W775" s="50" t="n">
        <v>1</v>
      </c>
      <c r="X775" s="50" t="n">
        <v>0</v>
      </c>
      <c r="Y775" s="50" t="n">
        <v>9</v>
      </c>
      <c r="Z775" s="50" t="n">
        <v>8.3</v>
      </c>
      <c r="AA775" s="50" t="n">
        <v>22</v>
      </c>
      <c r="AB775" s="50" t="n">
        <v>7.562</v>
      </c>
      <c r="AC775" s="50" t="n">
        <v>5</v>
      </c>
      <c r="AD775" s="50" t="n">
        <v>0</v>
      </c>
      <c r="AE775" s="50" t="n">
        <v>2</v>
      </c>
      <c r="AF775" s="50" t="n">
        <v>5</v>
      </c>
      <c r="AG775" s="50" t="n">
        <v>416.1</v>
      </c>
      <c r="AH775" s="50" t="n">
        <v>2</v>
      </c>
      <c r="AI775" s="50" t="n">
        <v>26</v>
      </c>
      <c r="AJ775" s="50" t="n">
        <v>1861.8</v>
      </c>
      <c r="AK775" s="50" t="n">
        <v>1</v>
      </c>
    </row>
    <row r="776" customFormat="false" ht="15" hidden="false" customHeight="false" outlineLevel="0" collapsed="false">
      <c r="A776" s="50" t="s">
        <v>1035</v>
      </c>
      <c r="B776" s="50" t="s">
        <v>122</v>
      </c>
      <c r="C776" s="50" t="s">
        <v>382</v>
      </c>
      <c r="D776" s="50" t="n">
        <v>692216</v>
      </c>
      <c r="E776" s="50" t="n">
        <v>4</v>
      </c>
      <c r="F776" s="50" t="s">
        <v>53</v>
      </c>
      <c r="G776" s="50" t="n">
        <v>108</v>
      </c>
      <c r="H776" s="50" t="n">
        <v>58</v>
      </c>
      <c r="I776" s="50" t="n">
        <v>21</v>
      </c>
      <c r="J776" s="50" t="n">
        <v>50</v>
      </c>
      <c r="K776" s="50" t="n">
        <v>38</v>
      </c>
      <c r="L776" s="50" t="n">
        <v>7</v>
      </c>
      <c r="M776" s="50" t="n">
        <v>58</v>
      </c>
      <c r="N776" s="50" t="n">
        <v>20</v>
      </c>
      <c r="O776" s="50" t="n">
        <v>-0.468</v>
      </c>
      <c r="P776" s="50" t="n">
        <v>25</v>
      </c>
      <c r="Q776" s="50" t="n">
        <v>22</v>
      </c>
      <c r="R776" s="50" t="n">
        <v>4</v>
      </c>
      <c r="S776" s="50" t="n">
        <v>1</v>
      </c>
      <c r="T776" s="50" t="n">
        <v>0</v>
      </c>
      <c r="U776" s="50" t="n">
        <v>1</v>
      </c>
      <c r="V776" s="50" t="n">
        <v>2</v>
      </c>
      <c r="W776" s="50" t="n">
        <v>1</v>
      </c>
      <c r="X776" s="50" t="n">
        <v>0</v>
      </c>
      <c r="Y776" s="50" t="n">
        <v>8</v>
      </c>
      <c r="Z776" s="50" t="n">
        <v>7.15</v>
      </c>
      <c r="AA776" s="50" t="n">
        <v>25</v>
      </c>
      <c r="AB776" s="50" t="n">
        <v>7.607</v>
      </c>
      <c r="AC776" s="50" t="n">
        <v>14</v>
      </c>
      <c r="AD776" s="50" t="n">
        <v>3</v>
      </c>
      <c r="AE776" s="50" t="n">
        <v>7</v>
      </c>
      <c r="AF776" s="50" t="n">
        <v>14</v>
      </c>
      <c r="AG776" s="50" t="n">
        <v>1298.9</v>
      </c>
      <c r="AH776" s="50" t="n">
        <v>3</v>
      </c>
      <c r="AI776" s="50" t="n">
        <v>50</v>
      </c>
      <c r="AJ776" s="50" t="n">
        <v>3521.9</v>
      </c>
      <c r="AK776" s="50" t="n">
        <v>10</v>
      </c>
    </row>
    <row r="777" customFormat="false" ht="15" hidden="false" customHeight="false" outlineLevel="0" collapsed="false">
      <c r="A777" s="50" t="s">
        <v>1036</v>
      </c>
      <c r="B777" s="50" t="s">
        <v>122</v>
      </c>
      <c r="C777" s="50" t="s">
        <v>384</v>
      </c>
      <c r="D777" s="50" t="n">
        <v>694876</v>
      </c>
      <c r="E777" s="50" t="n">
        <v>6</v>
      </c>
      <c r="F777" s="50" t="s">
        <v>55</v>
      </c>
      <c r="G777" s="50" t="n">
        <v>67</v>
      </c>
      <c r="H777" s="50" t="n">
        <v>25</v>
      </c>
      <c r="I777" s="50" t="n">
        <v>5</v>
      </c>
      <c r="J777" s="50" t="n">
        <v>31</v>
      </c>
      <c r="K777" s="50" t="n">
        <v>15</v>
      </c>
      <c r="L777" s="50" t="n">
        <v>2</v>
      </c>
      <c r="M777" s="50" t="n">
        <v>36</v>
      </c>
      <c r="N777" s="50" t="n">
        <v>10</v>
      </c>
      <c r="O777" s="50" t="n">
        <v>-1.124</v>
      </c>
      <c r="P777" s="50" t="n">
        <v>14</v>
      </c>
      <c r="Q777" s="50" t="n">
        <v>11</v>
      </c>
      <c r="R777" s="50" t="n">
        <v>1</v>
      </c>
      <c r="S777" s="50" t="n">
        <v>0</v>
      </c>
      <c r="T777" s="50" t="n">
        <v>0</v>
      </c>
      <c r="U777" s="50" t="n">
        <v>0</v>
      </c>
      <c r="V777" s="50" t="n">
        <v>3</v>
      </c>
      <c r="W777" s="50" t="n">
        <v>0</v>
      </c>
      <c r="X777" s="50" t="n">
        <v>0</v>
      </c>
      <c r="Y777" s="50" t="n">
        <v>7</v>
      </c>
      <c r="Z777" s="50" t="n">
        <v>3</v>
      </c>
      <c r="AA777" s="50" t="n">
        <v>14</v>
      </c>
      <c r="AB777" s="50" t="n">
        <v>3.091</v>
      </c>
      <c r="AC777" s="50" t="n">
        <v>4</v>
      </c>
      <c r="AD777" s="50" t="n">
        <v>0</v>
      </c>
      <c r="AE777" s="50" t="n">
        <v>3</v>
      </c>
      <c r="AF777" s="50" t="n">
        <v>4</v>
      </c>
      <c r="AG777" s="50" t="n">
        <v>382.6</v>
      </c>
      <c r="AH777" s="50" t="n">
        <v>0</v>
      </c>
      <c r="AI777" s="50" t="n">
        <v>21</v>
      </c>
      <c r="AJ777" s="50" t="n">
        <v>1416.5</v>
      </c>
      <c r="AK777" s="50" t="n">
        <v>0</v>
      </c>
    </row>
    <row r="778" customFormat="false" ht="15" hidden="false" customHeight="false" outlineLevel="0" collapsed="false">
      <c r="A778" s="50" t="s">
        <v>1036</v>
      </c>
      <c r="B778" s="50" t="s">
        <v>122</v>
      </c>
      <c r="C778" s="50" t="s">
        <v>384</v>
      </c>
      <c r="D778" s="50" t="n">
        <v>694876</v>
      </c>
      <c r="E778" s="50" t="n">
        <v>7</v>
      </c>
      <c r="F778" s="50" t="s">
        <v>56</v>
      </c>
      <c r="G778" s="50" t="n">
        <v>38</v>
      </c>
      <c r="H778" s="50" t="n">
        <v>21</v>
      </c>
      <c r="I778" s="50" t="n">
        <v>5</v>
      </c>
      <c r="J778" s="50" t="n">
        <v>22</v>
      </c>
      <c r="K778" s="50" t="n">
        <v>17</v>
      </c>
      <c r="L778" s="50" t="n">
        <v>2</v>
      </c>
      <c r="M778" s="50" t="n">
        <v>16</v>
      </c>
      <c r="N778" s="50" t="n">
        <v>4</v>
      </c>
      <c r="O778" s="50" t="n">
        <v>-2.112</v>
      </c>
      <c r="P778" s="50" t="n">
        <v>10</v>
      </c>
      <c r="Q778" s="50" t="n">
        <v>10</v>
      </c>
      <c r="R778" s="50" t="n">
        <v>1</v>
      </c>
      <c r="S778" s="50" t="n">
        <v>0</v>
      </c>
      <c r="T778" s="50" t="n">
        <v>0</v>
      </c>
      <c r="U778" s="50" t="n">
        <v>0</v>
      </c>
      <c r="V778" s="50" t="n">
        <v>0</v>
      </c>
      <c r="W778" s="50" t="n">
        <v>0</v>
      </c>
      <c r="X778" s="50" t="n">
        <v>0</v>
      </c>
      <c r="Y778" s="50" t="n">
        <v>5</v>
      </c>
      <c r="Z778" s="50" t="n">
        <v>0.9</v>
      </c>
      <c r="AA778" s="50" t="n">
        <v>10</v>
      </c>
      <c r="AB778" s="50" t="n">
        <v>1.111</v>
      </c>
      <c r="AC778" s="50" t="n">
        <v>5</v>
      </c>
      <c r="AD778" s="50" t="n">
        <v>0</v>
      </c>
      <c r="AE778" s="50" t="n">
        <v>1</v>
      </c>
      <c r="AF778" s="50" t="n">
        <v>5</v>
      </c>
      <c r="AG778" s="50" t="n">
        <v>436</v>
      </c>
      <c r="AH778" s="50" t="n">
        <v>2</v>
      </c>
      <c r="AI778" s="50" t="n">
        <v>19</v>
      </c>
      <c r="AJ778" s="50" t="n">
        <v>1317.4</v>
      </c>
      <c r="AK778" s="50" t="n">
        <v>0</v>
      </c>
    </row>
    <row r="779" customFormat="false" ht="15" hidden="false" customHeight="false" outlineLevel="0" collapsed="false">
      <c r="A779" s="50" t="s">
        <v>1037</v>
      </c>
      <c r="B779" s="50" t="s">
        <v>124</v>
      </c>
      <c r="C779" s="50" t="s">
        <v>314</v>
      </c>
      <c r="D779" s="50" t="n">
        <v>681198</v>
      </c>
      <c r="E779" s="50" t="n">
        <v>4</v>
      </c>
      <c r="F779" s="50" t="s">
        <v>53</v>
      </c>
      <c r="G779" s="50" t="n">
        <v>471</v>
      </c>
      <c r="H779" s="50" t="n">
        <v>242</v>
      </c>
      <c r="I779" s="50" t="n">
        <v>48</v>
      </c>
      <c r="J779" s="50" t="n">
        <v>215</v>
      </c>
      <c r="K779" s="50" t="n">
        <v>163</v>
      </c>
      <c r="L779" s="50" t="n">
        <v>13</v>
      </c>
      <c r="M779" s="50" t="n">
        <v>256</v>
      </c>
      <c r="N779" s="50" t="n">
        <v>79</v>
      </c>
      <c r="O779" s="50" t="n">
        <v>1.095</v>
      </c>
      <c r="P779" s="50" t="n">
        <v>127</v>
      </c>
      <c r="Q779" s="50" t="n">
        <v>114</v>
      </c>
      <c r="R779" s="50" t="n">
        <v>30</v>
      </c>
      <c r="S779" s="50" t="n">
        <v>6</v>
      </c>
      <c r="T779" s="50" t="n">
        <v>1</v>
      </c>
      <c r="U779" s="50" t="n">
        <v>3</v>
      </c>
      <c r="V779" s="50" t="n">
        <v>11</v>
      </c>
      <c r="W779" s="50" t="n">
        <v>1</v>
      </c>
      <c r="X779" s="50" t="n">
        <v>1</v>
      </c>
      <c r="Y779" s="50" t="n">
        <v>20</v>
      </c>
      <c r="Z779" s="50" t="n">
        <v>41.5</v>
      </c>
      <c r="AA779" s="50" t="n">
        <v>126</v>
      </c>
      <c r="AB779" s="50" t="n">
        <v>42.807</v>
      </c>
      <c r="AC779" s="50" t="n">
        <v>95</v>
      </c>
      <c r="AD779" s="50" t="n">
        <v>8</v>
      </c>
      <c r="AE779" s="50" t="n">
        <v>37</v>
      </c>
      <c r="AF779" s="50" t="n">
        <v>94</v>
      </c>
      <c r="AG779" s="50" t="n">
        <v>8179.5</v>
      </c>
      <c r="AH779" s="50" t="n">
        <v>36</v>
      </c>
      <c r="AI779" s="50" t="n">
        <v>225</v>
      </c>
      <c r="AJ779" s="50" t="n">
        <v>15561.7</v>
      </c>
      <c r="AK779" s="50" t="n">
        <v>25</v>
      </c>
    </row>
    <row r="780" customFormat="false" ht="15" hidden="false" customHeight="false" outlineLevel="0" collapsed="false">
      <c r="A780" s="50" t="s">
        <v>1037</v>
      </c>
      <c r="B780" s="50" t="s">
        <v>124</v>
      </c>
      <c r="C780" s="50" t="s">
        <v>314</v>
      </c>
      <c r="D780" s="50" t="n">
        <v>681198</v>
      </c>
      <c r="E780" s="50" t="n">
        <v>5</v>
      </c>
      <c r="F780" s="50" t="s">
        <v>54</v>
      </c>
      <c r="G780" s="50" t="n">
        <v>397</v>
      </c>
      <c r="H780" s="50" t="n">
        <v>200</v>
      </c>
      <c r="I780" s="50" t="n">
        <v>32</v>
      </c>
      <c r="J780" s="50" t="n">
        <v>184</v>
      </c>
      <c r="K780" s="50" t="n">
        <v>128</v>
      </c>
      <c r="L780" s="50" t="n">
        <v>8</v>
      </c>
      <c r="M780" s="50" t="n">
        <v>213</v>
      </c>
      <c r="N780" s="50" t="n">
        <v>72</v>
      </c>
      <c r="O780" s="50" t="n">
        <v>6.249</v>
      </c>
      <c r="P780" s="50" t="n">
        <v>100</v>
      </c>
      <c r="Q780" s="50" t="n">
        <v>87</v>
      </c>
      <c r="R780" s="50" t="n">
        <v>27</v>
      </c>
      <c r="S780" s="50" t="n">
        <v>3</v>
      </c>
      <c r="T780" s="50" t="n">
        <v>0</v>
      </c>
      <c r="U780" s="50" t="n">
        <v>4</v>
      </c>
      <c r="V780" s="50" t="n">
        <v>10</v>
      </c>
      <c r="W780" s="50" t="n">
        <v>3</v>
      </c>
      <c r="X780" s="50" t="n">
        <v>0</v>
      </c>
      <c r="Y780" s="50" t="n">
        <v>14</v>
      </c>
      <c r="Z780" s="50" t="n">
        <v>38.85</v>
      </c>
      <c r="AA780" s="50" t="n">
        <v>100</v>
      </c>
      <c r="AB780" s="50" t="n">
        <v>34.871</v>
      </c>
      <c r="AC780" s="50" t="n">
        <v>73</v>
      </c>
      <c r="AD780" s="50" t="n">
        <v>5</v>
      </c>
      <c r="AE780" s="50" t="n">
        <v>22</v>
      </c>
      <c r="AF780" s="50" t="n">
        <v>73</v>
      </c>
      <c r="AG780" s="50" t="n">
        <v>6132.1</v>
      </c>
      <c r="AH780" s="50" t="n">
        <v>32</v>
      </c>
      <c r="AI780" s="50" t="n">
        <v>178</v>
      </c>
      <c r="AJ780" s="50" t="n">
        <v>12196.1</v>
      </c>
      <c r="AK780" s="50" t="n">
        <v>16</v>
      </c>
    </row>
    <row r="781" customFormat="false" ht="15" hidden="false" customHeight="false" outlineLevel="0" collapsed="false">
      <c r="A781" s="50" t="s">
        <v>1037</v>
      </c>
      <c r="B781" s="50" t="s">
        <v>124</v>
      </c>
      <c r="C781" s="50" t="s">
        <v>314</v>
      </c>
      <c r="D781" s="50" t="n">
        <v>681198</v>
      </c>
      <c r="E781" s="50" t="n">
        <v>6</v>
      </c>
      <c r="F781" s="50" t="s">
        <v>55</v>
      </c>
      <c r="G781" s="50" t="n">
        <v>390</v>
      </c>
      <c r="H781" s="50" t="n">
        <v>179</v>
      </c>
      <c r="I781" s="50" t="n">
        <v>33</v>
      </c>
      <c r="J781" s="50" t="n">
        <v>174</v>
      </c>
      <c r="K781" s="50" t="n">
        <v>119</v>
      </c>
      <c r="L781" s="50" t="n">
        <v>9</v>
      </c>
      <c r="M781" s="50" t="n">
        <v>216</v>
      </c>
      <c r="N781" s="50" t="n">
        <v>60</v>
      </c>
      <c r="O781" s="50" t="n">
        <v>9.478</v>
      </c>
      <c r="P781" s="50" t="n">
        <v>110</v>
      </c>
      <c r="Q781" s="50" t="n">
        <v>95</v>
      </c>
      <c r="R781" s="50" t="n">
        <v>30</v>
      </c>
      <c r="S781" s="50" t="n">
        <v>9</v>
      </c>
      <c r="T781" s="50" t="n">
        <v>1</v>
      </c>
      <c r="U781" s="50" t="n">
        <v>5</v>
      </c>
      <c r="V781" s="50" t="n">
        <v>12</v>
      </c>
      <c r="W781" s="50" t="n">
        <v>2</v>
      </c>
      <c r="X781" s="50" t="n">
        <v>1</v>
      </c>
      <c r="Y781" s="50" t="n">
        <v>14</v>
      </c>
      <c r="Z781" s="50" t="n">
        <v>44.15</v>
      </c>
      <c r="AA781" s="50" t="n">
        <v>108</v>
      </c>
      <c r="AB781" s="50" t="n">
        <v>29.86</v>
      </c>
      <c r="AC781" s="50" t="n">
        <v>82</v>
      </c>
      <c r="AD781" s="50" t="n">
        <v>2</v>
      </c>
      <c r="AE781" s="50" t="n">
        <v>18</v>
      </c>
      <c r="AF781" s="50" t="n">
        <v>80</v>
      </c>
      <c r="AG781" s="50" t="n">
        <v>6530.7</v>
      </c>
      <c r="AH781" s="50" t="n">
        <v>26</v>
      </c>
      <c r="AI781" s="50" t="n">
        <v>139</v>
      </c>
      <c r="AJ781" s="50" t="n">
        <v>9573.3</v>
      </c>
      <c r="AK781" s="50" t="n">
        <v>9</v>
      </c>
    </row>
    <row r="782" customFormat="false" ht="15" hidden="false" customHeight="false" outlineLevel="0" collapsed="false">
      <c r="A782" s="50" t="s">
        <v>1037</v>
      </c>
      <c r="B782" s="50" t="s">
        <v>124</v>
      </c>
      <c r="C782" s="50" t="s">
        <v>314</v>
      </c>
      <c r="D782" s="50" t="n">
        <v>681198</v>
      </c>
      <c r="E782" s="50" t="n">
        <v>7</v>
      </c>
      <c r="F782" s="50" t="s">
        <v>56</v>
      </c>
      <c r="G782" s="50" t="n">
        <v>344</v>
      </c>
      <c r="H782" s="50" t="n">
        <v>182</v>
      </c>
      <c r="I782" s="50" t="n">
        <v>34</v>
      </c>
      <c r="J782" s="50" t="n">
        <v>154</v>
      </c>
      <c r="K782" s="50" t="n">
        <v>117</v>
      </c>
      <c r="L782" s="50" t="n">
        <v>9</v>
      </c>
      <c r="M782" s="50" t="n">
        <v>190</v>
      </c>
      <c r="N782" s="50" t="n">
        <v>65</v>
      </c>
      <c r="O782" s="50" t="n">
        <v>4.108</v>
      </c>
      <c r="P782" s="50" t="n">
        <v>95</v>
      </c>
      <c r="Q782" s="50" t="n">
        <v>83</v>
      </c>
      <c r="R782" s="50" t="n">
        <v>24</v>
      </c>
      <c r="S782" s="50" t="n">
        <v>4</v>
      </c>
      <c r="T782" s="50" t="n">
        <v>0</v>
      </c>
      <c r="U782" s="50" t="n">
        <v>1</v>
      </c>
      <c r="V782" s="50" t="n">
        <v>11</v>
      </c>
      <c r="W782" s="50" t="n">
        <v>1</v>
      </c>
      <c r="X782" s="50" t="n">
        <v>0</v>
      </c>
      <c r="Y782" s="50" t="n">
        <v>15</v>
      </c>
      <c r="Z782" s="50" t="n">
        <v>32.5</v>
      </c>
      <c r="AA782" s="50" t="n">
        <v>95</v>
      </c>
      <c r="AB782" s="50" t="n">
        <v>30</v>
      </c>
      <c r="AC782" s="50" t="n">
        <v>68</v>
      </c>
      <c r="AD782" s="50" t="n">
        <v>1</v>
      </c>
      <c r="AE782" s="50" t="n">
        <v>11</v>
      </c>
      <c r="AF782" s="50" t="n">
        <v>68</v>
      </c>
      <c r="AG782" s="50" t="n">
        <v>5482.2</v>
      </c>
      <c r="AH782" s="50" t="n">
        <v>28</v>
      </c>
      <c r="AI782" s="50" t="n">
        <v>157</v>
      </c>
      <c r="AJ782" s="50" t="n">
        <v>10708.8</v>
      </c>
      <c r="AK782" s="50" t="n">
        <v>9</v>
      </c>
    </row>
    <row r="783" customFormat="false" ht="15" hidden="false" customHeight="false" outlineLevel="0" collapsed="false">
      <c r="A783" s="50" t="s">
        <v>1037</v>
      </c>
      <c r="B783" s="50" t="s">
        <v>124</v>
      </c>
      <c r="C783" s="50" t="s">
        <v>314</v>
      </c>
      <c r="D783" s="50" t="n">
        <v>681198</v>
      </c>
      <c r="E783" s="50" t="n">
        <v>8</v>
      </c>
      <c r="F783" s="50" t="s">
        <v>57</v>
      </c>
      <c r="G783" s="50" t="n">
        <v>449</v>
      </c>
      <c r="H783" s="50" t="n">
        <v>203</v>
      </c>
      <c r="I783" s="50" t="n">
        <v>31</v>
      </c>
      <c r="J783" s="50" t="n">
        <v>193</v>
      </c>
      <c r="K783" s="50" t="n">
        <v>134</v>
      </c>
      <c r="L783" s="50" t="n">
        <v>8</v>
      </c>
      <c r="M783" s="50" t="n">
        <v>255</v>
      </c>
      <c r="N783" s="50" t="n">
        <v>69</v>
      </c>
      <c r="O783" s="50" t="n">
        <v>1.291</v>
      </c>
      <c r="P783" s="50" t="n">
        <v>111</v>
      </c>
      <c r="Q783" s="50" t="n">
        <v>90</v>
      </c>
      <c r="R783" s="50" t="n">
        <v>25</v>
      </c>
      <c r="S783" s="50" t="n">
        <v>4</v>
      </c>
      <c r="T783" s="50" t="n">
        <v>0</v>
      </c>
      <c r="U783" s="50" t="n">
        <v>0</v>
      </c>
      <c r="V783" s="50" t="n">
        <v>19</v>
      </c>
      <c r="W783" s="50" t="n">
        <v>2</v>
      </c>
      <c r="X783" s="50" t="n">
        <v>0</v>
      </c>
      <c r="Y783" s="50" t="n">
        <v>12</v>
      </c>
      <c r="Z783" s="50" t="n">
        <v>38.6</v>
      </c>
      <c r="AA783" s="50" t="n">
        <v>110</v>
      </c>
      <c r="AB783" s="50" t="n">
        <v>39.331</v>
      </c>
      <c r="AC783" s="50" t="n">
        <v>78</v>
      </c>
      <c r="AD783" s="50" t="n">
        <v>1</v>
      </c>
      <c r="AE783" s="50" t="n">
        <v>22</v>
      </c>
      <c r="AF783" s="50" t="n">
        <v>78</v>
      </c>
      <c r="AG783" s="50" t="n">
        <v>6741.7</v>
      </c>
      <c r="AH783" s="50" t="n">
        <v>25</v>
      </c>
      <c r="AI783" s="50" t="n">
        <v>173</v>
      </c>
      <c r="AJ783" s="50" t="n">
        <v>11735.6</v>
      </c>
      <c r="AK783" s="50" t="n">
        <v>13</v>
      </c>
    </row>
    <row r="784" customFormat="false" ht="15" hidden="false" customHeight="false" outlineLevel="0" collapsed="false">
      <c r="A784" s="50" t="s">
        <v>1037</v>
      </c>
      <c r="B784" s="50" t="s">
        <v>124</v>
      </c>
      <c r="C784" s="50" t="s">
        <v>314</v>
      </c>
      <c r="D784" s="50" t="n">
        <v>681198</v>
      </c>
      <c r="E784" s="50" t="n">
        <v>9</v>
      </c>
      <c r="F784" s="50" t="s">
        <v>58</v>
      </c>
      <c r="G784" s="50" t="n">
        <v>346</v>
      </c>
      <c r="H784" s="50" t="n">
        <v>152</v>
      </c>
      <c r="I784" s="50" t="n">
        <v>14</v>
      </c>
      <c r="J784" s="50" t="n">
        <v>150</v>
      </c>
      <c r="K784" s="50" t="n">
        <v>94</v>
      </c>
      <c r="L784" s="50" t="n">
        <v>4</v>
      </c>
      <c r="M784" s="50" t="n">
        <v>196</v>
      </c>
      <c r="N784" s="50" t="n">
        <v>58</v>
      </c>
      <c r="O784" s="50" t="n">
        <v>7.125</v>
      </c>
      <c r="P784" s="50" t="n">
        <v>88</v>
      </c>
      <c r="Q784" s="50" t="n">
        <v>78</v>
      </c>
      <c r="R784" s="50" t="n">
        <v>28</v>
      </c>
      <c r="S784" s="50" t="n">
        <v>4</v>
      </c>
      <c r="T784" s="50" t="n">
        <v>1</v>
      </c>
      <c r="U784" s="50" t="n">
        <v>3</v>
      </c>
      <c r="V784" s="50" t="n">
        <v>9</v>
      </c>
      <c r="W784" s="50" t="n">
        <v>1</v>
      </c>
      <c r="X784" s="50" t="n">
        <v>0</v>
      </c>
      <c r="Y784" s="50" t="n">
        <v>11</v>
      </c>
      <c r="Z784" s="50" t="n">
        <v>37.6</v>
      </c>
      <c r="AA784" s="50" t="n">
        <v>88</v>
      </c>
      <c r="AB784" s="50" t="n">
        <v>32.013</v>
      </c>
      <c r="AC784" s="50" t="n">
        <v>67</v>
      </c>
      <c r="AD784" s="50" t="n">
        <v>6</v>
      </c>
      <c r="AE784" s="50" t="n">
        <v>19</v>
      </c>
      <c r="AF784" s="50" t="n">
        <v>67</v>
      </c>
      <c r="AG784" s="50" t="n">
        <v>5702.3</v>
      </c>
      <c r="AH784" s="50" t="n">
        <v>30</v>
      </c>
      <c r="AI784" s="50" t="n">
        <v>126</v>
      </c>
      <c r="AJ784" s="50" t="n">
        <v>8527.2</v>
      </c>
      <c r="AK784" s="50" t="n">
        <v>5</v>
      </c>
    </row>
    <row r="785" customFormat="false" ht="15" hidden="false" customHeight="false" outlineLevel="0" collapsed="false">
      <c r="A785" s="50" t="s">
        <v>1038</v>
      </c>
      <c r="B785" s="50" t="s">
        <v>124</v>
      </c>
      <c r="C785" s="50" t="s">
        <v>315</v>
      </c>
      <c r="D785" s="50" t="n">
        <v>664983</v>
      </c>
      <c r="E785" s="50" t="n">
        <v>4</v>
      </c>
      <c r="F785" s="50" t="s">
        <v>53</v>
      </c>
      <c r="G785" s="50" t="n">
        <v>226</v>
      </c>
      <c r="H785" s="50" t="n">
        <v>118</v>
      </c>
      <c r="I785" s="50" t="n">
        <v>28</v>
      </c>
      <c r="J785" s="50" t="n">
        <v>112</v>
      </c>
      <c r="K785" s="50" t="n">
        <v>83</v>
      </c>
      <c r="L785" s="50" t="n">
        <v>16</v>
      </c>
      <c r="M785" s="50" t="n">
        <v>114</v>
      </c>
      <c r="N785" s="50" t="n">
        <v>35</v>
      </c>
      <c r="O785" s="50" t="n">
        <v>0.136</v>
      </c>
      <c r="P785" s="50" t="n">
        <v>66</v>
      </c>
      <c r="Q785" s="50" t="n">
        <v>56</v>
      </c>
      <c r="R785" s="50" t="n">
        <v>15</v>
      </c>
      <c r="S785" s="50" t="n">
        <v>5</v>
      </c>
      <c r="T785" s="50" t="n">
        <v>1</v>
      </c>
      <c r="U785" s="50" t="n">
        <v>0</v>
      </c>
      <c r="V785" s="50" t="n">
        <v>5</v>
      </c>
      <c r="W785" s="50" t="n">
        <v>1</v>
      </c>
      <c r="X785" s="50" t="n">
        <v>1</v>
      </c>
      <c r="Y785" s="50" t="n">
        <v>12</v>
      </c>
      <c r="Z785" s="50" t="n">
        <v>20.15</v>
      </c>
      <c r="AA785" s="50" t="n">
        <v>63</v>
      </c>
      <c r="AB785" s="50" t="n">
        <v>19.062</v>
      </c>
      <c r="AC785" s="50" t="n">
        <v>48</v>
      </c>
      <c r="AD785" s="50" t="n">
        <v>2</v>
      </c>
      <c r="AE785" s="50" t="n">
        <v>11</v>
      </c>
      <c r="AF785" s="50" t="n">
        <v>48</v>
      </c>
      <c r="AG785" s="50" t="n">
        <v>3729.3</v>
      </c>
      <c r="AH785" s="50" t="n">
        <v>11</v>
      </c>
      <c r="AI785" s="50" t="n">
        <v>100</v>
      </c>
      <c r="AJ785" s="50" t="n">
        <v>7033.6</v>
      </c>
      <c r="AK785" s="50" t="n">
        <v>13</v>
      </c>
    </row>
    <row r="786" customFormat="false" ht="15" hidden="false" customHeight="false" outlineLevel="0" collapsed="false">
      <c r="A786" s="50" t="s">
        <v>1038</v>
      </c>
      <c r="B786" s="50" t="s">
        <v>124</v>
      </c>
      <c r="C786" s="50" t="s">
        <v>315</v>
      </c>
      <c r="D786" s="50" t="n">
        <v>664983</v>
      </c>
      <c r="E786" s="50" t="n">
        <v>5</v>
      </c>
      <c r="F786" s="50" t="s">
        <v>54</v>
      </c>
      <c r="G786" s="50" t="n">
        <v>323</v>
      </c>
      <c r="H786" s="50" t="n">
        <v>181</v>
      </c>
      <c r="I786" s="50" t="n">
        <v>33</v>
      </c>
      <c r="J786" s="50" t="n">
        <v>150</v>
      </c>
      <c r="K786" s="50" t="n">
        <v>119</v>
      </c>
      <c r="L786" s="50" t="n">
        <v>11</v>
      </c>
      <c r="M786" s="50" t="n">
        <v>173</v>
      </c>
      <c r="N786" s="50" t="n">
        <v>62</v>
      </c>
      <c r="O786" s="50" t="n">
        <v>1.579</v>
      </c>
      <c r="P786" s="50" t="n">
        <v>92</v>
      </c>
      <c r="Q786" s="50" t="n">
        <v>86</v>
      </c>
      <c r="R786" s="50" t="n">
        <v>25</v>
      </c>
      <c r="S786" s="50" t="n">
        <v>3</v>
      </c>
      <c r="T786" s="50" t="n">
        <v>2</v>
      </c>
      <c r="U786" s="50" t="n">
        <v>3</v>
      </c>
      <c r="V786" s="50" t="n">
        <v>4</v>
      </c>
      <c r="W786" s="50" t="n">
        <v>0</v>
      </c>
      <c r="X786" s="50" t="n">
        <v>2</v>
      </c>
      <c r="Y786" s="50" t="n">
        <v>18</v>
      </c>
      <c r="Z786" s="50" t="n">
        <v>31.05</v>
      </c>
      <c r="AA786" s="50" t="n">
        <v>91</v>
      </c>
      <c r="AB786" s="50" t="n">
        <v>28.486</v>
      </c>
      <c r="AC786" s="50" t="n">
        <v>70</v>
      </c>
      <c r="AD786" s="50" t="n">
        <v>5</v>
      </c>
      <c r="AE786" s="50" t="n">
        <v>15</v>
      </c>
      <c r="AF786" s="50" t="n">
        <v>69</v>
      </c>
      <c r="AG786" s="50" t="n">
        <v>5728.6</v>
      </c>
      <c r="AH786" s="50" t="n">
        <v>35</v>
      </c>
      <c r="AI786" s="50" t="n">
        <v>164</v>
      </c>
      <c r="AJ786" s="50" t="n">
        <v>11676.4</v>
      </c>
      <c r="AK786" s="50" t="n">
        <v>21</v>
      </c>
    </row>
    <row r="787" customFormat="false" ht="15" hidden="false" customHeight="false" outlineLevel="0" collapsed="false">
      <c r="A787" s="50" t="s">
        <v>1038</v>
      </c>
      <c r="B787" s="50" t="s">
        <v>124</v>
      </c>
      <c r="C787" s="50" t="s">
        <v>315</v>
      </c>
      <c r="D787" s="50" t="n">
        <v>664983</v>
      </c>
      <c r="E787" s="50" t="n">
        <v>6</v>
      </c>
      <c r="F787" s="50" t="s">
        <v>55</v>
      </c>
      <c r="G787" s="50" t="n">
        <v>321</v>
      </c>
      <c r="H787" s="50" t="n">
        <v>179</v>
      </c>
      <c r="I787" s="50" t="n">
        <v>33</v>
      </c>
      <c r="J787" s="50" t="n">
        <v>160</v>
      </c>
      <c r="K787" s="50" t="n">
        <v>124</v>
      </c>
      <c r="L787" s="50" t="n">
        <v>16</v>
      </c>
      <c r="M787" s="50" t="n">
        <v>160</v>
      </c>
      <c r="N787" s="50" t="n">
        <v>55</v>
      </c>
      <c r="O787" s="50" t="n">
        <v>4.436</v>
      </c>
      <c r="P787" s="50" t="n">
        <v>97</v>
      </c>
      <c r="Q787" s="50" t="n">
        <v>92</v>
      </c>
      <c r="R787" s="50" t="n">
        <v>30</v>
      </c>
      <c r="S787" s="50" t="n">
        <v>8</v>
      </c>
      <c r="T787" s="50" t="n">
        <v>2</v>
      </c>
      <c r="U787" s="50" t="n">
        <v>3</v>
      </c>
      <c r="V787" s="50" t="n">
        <v>5</v>
      </c>
      <c r="W787" s="50" t="n">
        <v>0</v>
      </c>
      <c r="X787" s="50" t="n">
        <v>0</v>
      </c>
      <c r="Y787" s="50" t="n">
        <v>15</v>
      </c>
      <c r="Z787" s="50" t="n">
        <v>38</v>
      </c>
      <c r="AA787" s="50" t="n">
        <v>97</v>
      </c>
      <c r="AB787" s="50" t="n">
        <v>29.212</v>
      </c>
      <c r="AC787" s="50" t="n">
        <v>77</v>
      </c>
      <c r="AD787" s="50" t="n">
        <v>3</v>
      </c>
      <c r="AE787" s="50" t="n">
        <v>23</v>
      </c>
      <c r="AF787" s="50" t="n">
        <v>77</v>
      </c>
      <c r="AG787" s="50" t="n">
        <v>6536</v>
      </c>
      <c r="AH787" s="50" t="n">
        <v>27</v>
      </c>
      <c r="AI787" s="50" t="n">
        <v>141</v>
      </c>
      <c r="AJ787" s="50" t="n">
        <v>10092.3</v>
      </c>
      <c r="AK787" s="50" t="n">
        <v>21</v>
      </c>
    </row>
    <row r="788" customFormat="false" ht="15" hidden="false" customHeight="false" outlineLevel="0" collapsed="false">
      <c r="A788" s="50" t="s">
        <v>1038</v>
      </c>
      <c r="B788" s="50" t="s">
        <v>124</v>
      </c>
      <c r="C788" s="50" t="s">
        <v>315</v>
      </c>
      <c r="D788" s="50" t="n">
        <v>664983</v>
      </c>
      <c r="E788" s="50" t="n">
        <v>7</v>
      </c>
      <c r="F788" s="50" t="s">
        <v>56</v>
      </c>
      <c r="G788" s="50" t="n">
        <v>338</v>
      </c>
      <c r="H788" s="50" t="n">
        <v>207</v>
      </c>
      <c r="I788" s="50" t="n">
        <v>49</v>
      </c>
      <c r="J788" s="50" t="n">
        <v>144</v>
      </c>
      <c r="K788" s="50" t="n">
        <v>117</v>
      </c>
      <c r="L788" s="50" t="n">
        <v>17</v>
      </c>
      <c r="M788" s="50" t="n">
        <v>193</v>
      </c>
      <c r="N788" s="50" t="n">
        <v>90</v>
      </c>
      <c r="O788" s="50" t="n">
        <v>1.623</v>
      </c>
      <c r="P788" s="50" t="n">
        <v>106</v>
      </c>
      <c r="Q788" s="50" t="n">
        <v>98</v>
      </c>
      <c r="R788" s="50" t="n">
        <v>26</v>
      </c>
      <c r="S788" s="50" t="n">
        <v>5</v>
      </c>
      <c r="T788" s="50" t="n">
        <v>2</v>
      </c>
      <c r="U788" s="50" t="n">
        <v>4</v>
      </c>
      <c r="V788" s="50" t="n">
        <v>4</v>
      </c>
      <c r="W788" s="50" t="n">
        <v>3</v>
      </c>
      <c r="X788" s="50" t="n">
        <v>0</v>
      </c>
      <c r="Y788" s="50" t="n">
        <v>21</v>
      </c>
      <c r="Z788" s="50" t="n">
        <v>35.85</v>
      </c>
      <c r="AA788" s="50" t="n">
        <v>105</v>
      </c>
      <c r="AB788" s="50" t="n">
        <v>31.292</v>
      </c>
      <c r="AC788" s="50" t="n">
        <v>78</v>
      </c>
      <c r="AD788" s="50" t="n">
        <v>4</v>
      </c>
      <c r="AE788" s="50" t="n">
        <v>19</v>
      </c>
      <c r="AF788" s="50" t="n">
        <v>78</v>
      </c>
      <c r="AG788" s="50" t="n">
        <v>6174.3</v>
      </c>
      <c r="AH788" s="50" t="n">
        <v>31</v>
      </c>
      <c r="AI788" s="50" t="n">
        <v>171</v>
      </c>
      <c r="AJ788" s="50" t="n">
        <v>12093.9</v>
      </c>
      <c r="AK788" s="50" t="n">
        <v>17</v>
      </c>
    </row>
    <row r="789" customFormat="false" ht="15" hidden="false" customHeight="false" outlineLevel="0" collapsed="false">
      <c r="A789" s="50" t="s">
        <v>1038</v>
      </c>
      <c r="B789" s="50" t="s">
        <v>124</v>
      </c>
      <c r="C789" s="50" t="s">
        <v>315</v>
      </c>
      <c r="D789" s="50" t="n">
        <v>664983</v>
      </c>
      <c r="E789" s="50" t="n">
        <v>8</v>
      </c>
      <c r="F789" s="50" t="s">
        <v>57</v>
      </c>
      <c r="G789" s="50" t="n">
        <v>398</v>
      </c>
      <c r="H789" s="50" t="n">
        <v>248</v>
      </c>
      <c r="I789" s="50" t="n">
        <v>40</v>
      </c>
      <c r="J789" s="50" t="n">
        <v>194</v>
      </c>
      <c r="K789" s="50" t="n">
        <v>165</v>
      </c>
      <c r="L789" s="50" t="n">
        <v>10</v>
      </c>
      <c r="M789" s="50" t="n">
        <v>204</v>
      </c>
      <c r="N789" s="50" t="n">
        <v>83</v>
      </c>
      <c r="O789" s="50" t="n">
        <v>0.298</v>
      </c>
      <c r="P789" s="50" t="n">
        <v>129</v>
      </c>
      <c r="Q789" s="50" t="n">
        <v>118</v>
      </c>
      <c r="R789" s="50" t="n">
        <v>34</v>
      </c>
      <c r="S789" s="50" t="n">
        <v>6</v>
      </c>
      <c r="T789" s="50" t="n">
        <v>0</v>
      </c>
      <c r="U789" s="50" t="n">
        <v>4</v>
      </c>
      <c r="V789" s="50" t="n">
        <v>6</v>
      </c>
      <c r="W789" s="50" t="n">
        <v>2</v>
      </c>
      <c r="X789" s="50" t="n">
        <v>2</v>
      </c>
      <c r="Y789" s="50" t="n">
        <v>15</v>
      </c>
      <c r="Z789" s="50" t="n">
        <v>43.4</v>
      </c>
      <c r="AA789" s="50" t="n">
        <v>129</v>
      </c>
      <c r="AB789" s="50" t="n">
        <v>47.652</v>
      </c>
      <c r="AC789" s="50" t="n">
        <v>105</v>
      </c>
      <c r="AD789" s="50" t="n">
        <v>6</v>
      </c>
      <c r="AE789" s="50" t="n">
        <v>36</v>
      </c>
      <c r="AF789" s="50" t="n">
        <v>105</v>
      </c>
      <c r="AG789" s="50" t="n">
        <v>8824.5</v>
      </c>
      <c r="AH789" s="50" t="n">
        <v>48</v>
      </c>
      <c r="AI789" s="50" t="n">
        <v>223</v>
      </c>
      <c r="AJ789" s="50" t="n">
        <v>16013.8</v>
      </c>
      <c r="AK789" s="50" t="n">
        <v>46</v>
      </c>
    </row>
    <row r="790" customFormat="false" ht="15" hidden="false" customHeight="false" outlineLevel="0" collapsed="false">
      <c r="A790" s="50" t="s">
        <v>1038</v>
      </c>
      <c r="B790" s="50" t="s">
        <v>124</v>
      </c>
      <c r="C790" s="50" t="s">
        <v>315</v>
      </c>
      <c r="D790" s="50" t="n">
        <v>664983</v>
      </c>
      <c r="E790" s="50" t="n">
        <v>9</v>
      </c>
      <c r="F790" s="50" t="s">
        <v>58</v>
      </c>
      <c r="G790" s="50" t="n">
        <v>353</v>
      </c>
      <c r="H790" s="50" t="n">
        <v>186</v>
      </c>
      <c r="I790" s="50" t="n">
        <v>31</v>
      </c>
      <c r="J790" s="50" t="n">
        <v>158</v>
      </c>
      <c r="K790" s="50" t="n">
        <v>120</v>
      </c>
      <c r="L790" s="50" t="n">
        <v>6</v>
      </c>
      <c r="M790" s="50" t="n">
        <v>191</v>
      </c>
      <c r="N790" s="50" t="n">
        <v>66</v>
      </c>
      <c r="O790" s="50" t="n">
        <v>4.297</v>
      </c>
      <c r="P790" s="50" t="n">
        <v>106</v>
      </c>
      <c r="Q790" s="50" t="n">
        <v>97</v>
      </c>
      <c r="R790" s="50" t="n">
        <v>29</v>
      </c>
      <c r="S790" s="50" t="n">
        <v>3</v>
      </c>
      <c r="T790" s="50" t="n">
        <v>6</v>
      </c>
      <c r="U790" s="50" t="n">
        <v>1</v>
      </c>
      <c r="V790" s="50" t="n">
        <v>6</v>
      </c>
      <c r="W790" s="50" t="n">
        <v>2</v>
      </c>
      <c r="X790" s="50" t="n">
        <v>0</v>
      </c>
      <c r="Y790" s="50" t="n">
        <v>14</v>
      </c>
      <c r="Z790" s="50" t="n">
        <v>37.35</v>
      </c>
      <c r="AA790" s="50" t="n">
        <v>103</v>
      </c>
      <c r="AB790" s="50" t="n">
        <v>33.233</v>
      </c>
      <c r="AC790" s="50" t="n">
        <v>84</v>
      </c>
      <c r="AD790" s="50" t="n">
        <v>5</v>
      </c>
      <c r="AE790" s="50" t="n">
        <v>26</v>
      </c>
      <c r="AF790" s="50" t="n">
        <v>83</v>
      </c>
      <c r="AG790" s="50" t="n">
        <v>7026.7</v>
      </c>
      <c r="AH790" s="50" t="n">
        <v>25</v>
      </c>
      <c r="AI790" s="50" t="n">
        <v>161</v>
      </c>
      <c r="AJ790" s="50" t="n">
        <v>11597.7</v>
      </c>
      <c r="AK790" s="50" t="n">
        <v>33</v>
      </c>
    </row>
    <row r="791" customFormat="false" ht="15" hidden="false" customHeight="false" outlineLevel="0" collapsed="false">
      <c r="A791" s="50" t="s">
        <v>1039</v>
      </c>
      <c r="B791" s="50" t="s">
        <v>124</v>
      </c>
      <c r="C791" s="50" t="s">
        <v>317</v>
      </c>
      <c r="D791" s="50" t="n">
        <v>696100</v>
      </c>
      <c r="E791" s="50" t="n">
        <v>4</v>
      </c>
      <c r="F791" s="50" t="s">
        <v>53</v>
      </c>
      <c r="G791" s="50" t="n">
        <v>435</v>
      </c>
      <c r="H791" s="50" t="n">
        <v>239</v>
      </c>
      <c r="I791" s="50" t="n">
        <v>84</v>
      </c>
      <c r="J791" s="50" t="n">
        <v>191</v>
      </c>
      <c r="K791" s="50" t="n">
        <v>140</v>
      </c>
      <c r="L791" s="50" t="n">
        <v>34</v>
      </c>
      <c r="M791" s="50" t="n">
        <v>240</v>
      </c>
      <c r="N791" s="50" t="n">
        <v>99</v>
      </c>
      <c r="O791" s="50" t="n">
        <v>5.194</v>
      </c>
      <c r="P791" s="50" t="n">
        <v>121</v>
      </c>
      <c r="Q791" s="50" t="n">
        <v>109</v>
      </c>
      <c r="R791" s="50" t="n">
        <v>28</v>
      </c>
      <c r="S791" s="50" t="n">
        <v>6</v>
      </c>
      <c r="T791" s="50" t="n">
        <v>0</v>
      </c>
      <c r="U791" s="50" t="n">
        <v>9</v>
      </c>
      <c r="V791" s="50" t="n">
        <v>9</v>
      </c>
      <c r="W791" s="50" t="n">
        <v>3</v>
      </c>
      <c r="X791" s="50" t="n">
        <v>0</v>
      </c>
      <c r="Y791" s="50" t="n">
        <v>46</v>
      </c>
      <c r="Z791" s="50" t="n">
        <v>44.9</v>
      </c>
      <c r="AA791" s="50" t="n">
        <v>119</v>
      </c>
      <c r="AB791" s="50" t="n">
        <v>39.219</v>
      </c>
      <c r="AC791" s="50" t="n">
        <v>63</v>
      </c>
      <c r="AD791" s="50" t="n">
        <v>10</v>
      </c>
      <c r="AE791" s="50" t="n">
        <v>34</v>
      </c>
      <c r="AF791" s="50" t="n">
        <v>62</v>
      </c>
      <c r="AG791" s="50" t="n">
        <v>5829.1</v>
      </c>
      <c r="AH791" s="50" t="n">
        <v>25</v>
      </c>
      <c r="AI791" s="50" t="n">
        <v>197</v>
      </c>
      <c r="AJ791" s="50" t="n">
        <v>14872.5</v>
      </c>
      <c r="AK791" s="50" t="n">
        <v>110</v>
      </c>
    </row>
    <row r="792" customFormat="false" ht="15" hidden="false" customHeight="false" outlineLevel="0" collapsed="false">
      <c r="A792" s="50" t="s">
        <v>1039</v>
      </c>
      <c r="B792" s="50" t="s">
        <v>124</v>
      </c>
      <c r="C792" s="50" t="s">
        <v>317</v>
      </c>
      <c r="D792" s="50" t="n">
        <v>696100</v>
      </c>
      <c r="E792" s="50" t="n">
        <v>5</v>
      </c>
      <c r="F792" s="50" t="s">
        <v>54</v>
      </c>
      <c r="G792" s="50" t="n">
        <v>419</v>
      </c>
      <c r="H792" s="50" t="n">
        <v>230</v>
      </c>
      <c r="I792" s="50" t="n">
        <v>66</v>
      </c>
      <c r="J792" s="50" t="n">
        <v>172</v>
      </c>
      <c r="K792" s="50" t="n">
        <v>120</v>
      </c>
      <c r="L792" s="50" t="n">
        <v>17</v>
      </c>
      <c r="M792" s="50" t="n">
        <v>247</v>
      </c>
      <c r="N792" s="50" t="n">
        <v>110</v>
      </c>
      <c r="O792" s="50" t="n">
        <v>-1.244</v>
      </c>
      <c r="P792" s="50" t="n">
        <v>103</v>
      </c>
      <c r="Q792" s="50" t="n">
        <v>96</v>
      </c>
      <c r="R792" s="50" t="n">
        <v>21</v>
      </c>
      <c r="S792" s="50" t="n">
        <v>3</v>
      </c>
      <c r="T792" s="50" t="n">
        <v>0</v>
      </c>
      <c r="U792" s="50" t="n">
        <v>4</v>
      </c>
      <c r="V792" s="50" t="n">
        <v>6</v>
      </c>
      <c r="W792" s="50" t="n">
        <v>1</v>
      </c>
      <c r="X792" s="50" t="n">
        <v>0</v>
      </c>
      <c r="Y792" s="50" t="n">
        <v>32</v>
      </c>
      <c r="Z792" s="50" t="n">
        <v>29.25</v>
      </c>
      <c r="AA792" s="50" t="n">
        <v>103</v>
      </c>
      <c r="AB792" s="50" t="n">
        <v>26.447</v>
      </c>
      <c r="AC792" s="50" t="n">
        <v>64</v>
      </c>
      <c r="AD792" s="50" t="n">
        <v>7</v>
      </c>
      <c r="AE792" s="50" t="n">
        <v>23</v>
      </c>
      <c r="AF792" s="50" t="n">
        <v>64</v>
      </c>
      <c r="AG792" s="50" t="n">
        <v>5584.4</v>
      </c>
      <c r="AH792" s="50" t="n">
        <v>20</v>
      </c>
      <c r="AI792" s="50" t="n">
        <v>203</v>
      </c>
      <c r="AJ792" s="50" t="n">
        <v>15308.4</v>
      </c>
      <c r="AK792" s="50" t="n">
        <v>113</v>
      </c>
    </row>
    <row r="793" customFormat="false" ht="15" hidden="false" customHeight="false" outlineLevel="0" collapsed="false">
      <c r="A793" s="50" t="s">
        <v>1039</v>
      </c>
      <c r="B793" s="50" t="s">
        <v>124</v>
      </c>
      <c r="C793" s="50" t="s">
        <v>317</v>
      </c>
      <c r="D793" s="50" t="n">
        <v>696100</v>
      </c>
      <c r="E793" s="50" t="n">
        <v>6</v>
      </c>
      <c r="F793" s="50" t="s">
        <v>55</v>
      </c>
      <c r="G793" s="50" t="n">
        <v>386</v>
      </c>
      <c r="H793" s="50" t="n">
        <v>208</v>
      </c>
      <c r="I793" s="50" t="n">
        <v>69</v>
      </c>
      <c r="J793" s="50" t="n">
        <v>172</v>
      </c>
      <c r="K793" s="50" t="n">
        <v>131</v>
      </c>
      <c r="L793" s="50" t="n">
        <v>25</v>
      </c>
      <c r="M793" s="50" t="n">
        <v>209</v>
      </c>
      <c r="N793" s="50" t="n">
        <v>77</v>
      </c>
      <c r="O793" s="50" t="n">
        <v>8.66</v>
      </c>
      <c r="P793" s="50" t="n">
        <v>112</v>
      </c>
      <c r="Q793" s="50" t="n">
        <v>100</v>
      </c>
      <c r="R793" s="50" t="n">
        <v>25</v>
      </c>
      <c r="S793" s="50" t="n">
        <v>4</v>
      </c>
      <c r="T793" s="50" t="n">
        <v>0</v>
      </c>
      <c r="U793" s="50" t="n">
        <v>13</v>
      </c>
      <c r="V793" s="50" t="n">
        <v>10</v>
      </c>
      <c r="W793" s="50" t="n">
        <v>0</v>
      </c>
      <c r="X793" s="50" t="n">
        <v>2</v>
      </c>
      <c r="Y793" s="50" t="n">
        <v>33</v>
      </c>
      <c r="Z793" s="50" t="n">
        <v>42.5</v>
      </c>
      <c r="AA793" s="50" t="n">
        <v>110</v>
      </c>
      <c r="AB793" s="50" t="n">
        <v>43.317</v>
      </c>
      <c r="AC793" s="50" t="n">
        <v>69</v>
      </c>
      <c r="AD793" s="50" t="n">
        <v>17</v>
      </c>
      <c r="AE793" s="50" t="n">
        <v>35</v>
      </c>
      <c r="AF793" s="50" t="n">
        <v>68</v>
      </c>
      <c r="AG793" s="50" t="n">
        <v>6324.7</v>
      </c>
      <c r="AH793" s="50" t="n">
        <v>21</v>
      </c>
      <c r="AI793" s="50" t="n">
        <v>163</v>
      </c>
      <c r="AJ793" s="50" t="n">
        <v>12286.3</v>
      </c>
      <c r="AK793" s="50" t="n">
        <v>86</v>
      </c>
    </row>
    <row r="794" customFormat="false" ht="15" hidden="false" customHeight="false" outlineLevel="0" collapsed="false">
      <c r="A794" s="50" t="s">
        <v>1039</v>
      </c>
      <c r="B794" s="50" t="s">
        <v>124</v>
      </c>
      <c r="C794" s="50" t="s">
        <v>317</v>
      </c>
      <c r="D794" s="50" t="n">
        <v>696100</v>
      </c>
      <c r="E794" s="50" t="n">
        <v>7</v>
      </c>
      <c r="F794" s="50" t="s">
        <v>56</v>
      </c>
      <c r="G794" s="50" t="n">
        <v>363</v>
      </c>
      <c r="H794" s="50" t="n">
        <v>176</v>
      </c>
      <c r="I794" s="50" t="n">
        <v>71</v>
      </c>
      <c r="J794" s="50" t="n">
        <v>142</v>
      </c>
      <c r="K794" s="50" t="n">
        <v>97</v>
      </c>
      <c r="L794" s="50" t="n">
        <v>30</v>
      </c>
      <c r="M794" s="50" t="n">
        <v>217</v>
      </c>
      <c r="N794" s="50" t="n">
        <v>79</v>
      </c>
      <c r="O794" s="50" t="n">
        <v>7.835</v>
      </c>
      <c r="P794" s="50" t="n">
        <v>85</v>
      </c>
      <c r="Q794" s="50" t="n">
        <v>73</v>
      </c>
      <c r="R794" s="50" t="n">
        <v>21</v>
      </c>
      <c r="S794" s="50" t="n">
        <v>3</v>
      </c>
      <c r="T794" s="50" t="n">
        <v>0</v>
      </c>
      <c r="U794" s="50" t="n">
        <v>5</v>
      </c>
      <c r="V794" s="50" t="n">
        <v>12</v>
      </c>
      <c r="W794" s="50" t="n">
        <v>0</v>
      </c>
      <c r="X794" s="50" t="n">
        <v>0</v>
      </c>
      <c r="Y794" s="50" t="n">
        <v>31</v>
      </c>
      <c r="Z794" s="50" t="n">
        <v>33.15</v>
      </c>
      <c r="AA794" s="50" t="n">
        <v>84</v>
      </c>
      <c r="AB794" s="50" t="n">
        <v>28.124</v>
      </c>
      <c r="AC794" s="50" t="n">
        <v>42</v>
      </c>
      <c r="AD794" s="50" t="n">
        <v>6</v>
      </c>
      <c r="AE794" s="50" t="n">
        <v>16</v>
      </c>
      <c r="AF794" s="50" t="n">
        <v>42</v>
      </c>
      <c r="AG794" s="50" t="n">
        <v>3679.5</v>
      </c>
      <c r="AH794" s="50" t="n">
        <v>20</v>
      </c>
      <c r="AI794" s="50" t="n">
        <v>160</v>
      </c>
      <c r="AJ794" s="50" t="n">
        <v>12076.2</v>
      </c>
      <c r="AK794" s="50" t="n">
        <v>89</v>
      </c>
    </row>
    <row r="795" customFormat="false" ht="15" hidden="false" customHeight="false" outlineLevel="0" collapsed="false">
      <c r="A795" s="50" t="s">
        <v>1039</v>
      </c>
      <c r="B795" s="50" t="s">
        <v>124</v>
      </c>
      <c r="C795" s="50" t="s">
        <v>317</v>
      </c>
      <c r="D795" s="50" t="n">
        <v>696100</v>
      </c>
      <c r="E795" s="50" t="n">
        <v>8</v>
      </c>
      <c r="F795" s="50" t="s">
        <v>57</v>
      </c>
      <c r="G795" s="50" t="n">
        <v>241</v>
      </c>
      <c r="H795" s="50" t="n">
        <v>136</v>
      </c>
      <c r="I795" s="50" t="n">
        <v>37</v>
      </c>
      <c r="J795" s="50" t="n">
        <v>100</v>
      </c>
      <c r="K795" s="50" t="n">
        <v>79</v>
      </c>
      <c r="L795" s="50" t="n">
        <v>14</v>
      </c>
      <c r="M795" s="50" t="n">
        <v>141</v>
      </c>
      <c r="N795" s="50" t="n">
        <v>57</v>
      </c>
      <c r="O795" s="50" t="n">
        <v>1.231</v>
      </c>
      <c r="P795" s="50" t="n">
        <v>67</v>
      </c>
      <c r="Q795" s="50" t="n">
        <v>62</v>
      </c>
      <c r="R795" s="50" t="n">
        <v>17</v>
      </c>
      <c r="S795" s="50" t="n">
        <v>1</v>
      </c>
      <c r="T795" s="50" t="n">
        <v>1</v>
      </c>
      <c r="U795" s="50" t="n">
        <v>5</v>
      </c>
      <c r="V795" s="50" t="n">
        <v>4</v>
      </c>
      <c r="W795" s="50" t="n">
        <v>0</v>
      </c>
      <c r="X795" s="50" t="n">
        <v>1</v>
      </c>
      <c r="Y795" s="50" t="n">
        <v>16</v>
      </c>
      <c r="Z795" s="50" t="n">
        <v>24.65</v>
      </c>
      <c r="AA795" s="50" t="n">
        <v>67</v>
      </c>
      <c r="AB795" s="50" t="n">
        <v>21.618</v>
      </c>
      <c r="AC795" s="50" t="n">
        <v>47</v>
      </c>
      <c r="AD795" s="50" t="n">
        <v>6</v>
      </c>
      <c r="AE795" s="50" t="n">
        <v>22</v>
      </c>
      <c r="AF795" s="50" t="n">
        <v>47</v>
      </c>
      <c r="AG795" s="50" t="n">
        <v>4140.3</v>
      </c>
      <c r="AH795" s="50" t="n">
        <v>11</v>
      </c>
      <c r="AI795" s="50" t="n">
        <v>119</v>
      </c>
      <c r="AJ795" s="50" t="n">
        <v>8899.1</v>
      </c>
      <c r="AK795" s="50" t="n">
        <v>53</v>
      </c>
    </row>
    <row r="796" customFormat="false" ht="15" hidden="false" customHeight="false" outlineLevel="0" collapsed="false">
      <c r="A796" s="50" t="s">
        <v>1039</v>
      </c>
      <c r="B796" s="50" t="s">
        <v>124</v>
      </c>
      <c r="C796" s="50" t="s">
        <v>317</v>
      </c>
      <c r="D796" s="50" t="n">
        <v>696100</v>
      </c>
      <c r="E796" s="50" t="n">
        <v>9</v>
      </c>
      <c r="F796" s="50" t="s">
        <v>58</v>
      </c>
      <c r="G796" s="50" t="n">
        <v>333</v>
      </c>
      <c r="H796" s="50" t="n">
        <v>190</v>
      </c>
      <c r="I796" s="50" t="n">
        <v>46</v>
      </c>
      <c r="J796" s="50" t="n">
        <v>143</v>
      </c>
      <c r="K796" s="50" t="n">
        <v>111</v>
      </c>
      <c r="L796" s="50" t="n">
        <v>12</v>
      </c>
      <c r="M796" s="50" t="n">
        <v>186</v>
      </c>
      <c r="N796" s="50" t="n">
        <v>79</v>
      </c>
      <c r="O796" s="50" t="n">
        <v>-2.785</v>
      </c>
      <c r="P796" s="50" t="n">
        <v>86</v>
      </c>
      <c r="Q796" s="50" t="n">
        <v>78</v>
      </c>
      <c r="R796" s="50" t="n">
        <v>15</v>
      </c>
      <c r="S796" s="50" t="n">
        <v>3</v>
      </c>
      <c r="T796" s="50" t="n">
        <v>1</v>
      </c>
      <c r="U796" s="50" t="n">
        <v>5</v>
      </c>
      <c r="V796" s="50" t="n">
        <v>5</v>
      </c>
      <c r="W796" s="50" t="n">
        <v>1</v>
      </c>
      <c r="X796" s="50" t="n">
        <v>2</v>
      </c>
      <c r="Y796" s="50" t="n">
        <v>17</v>
      </c>
      <c r="Z796" s="50" t="n">
        <v>24.25</v>
      </c>
      <c r="AA796" s="50" t="n">
        <v>85</v>
      </c>
      <c r="AB796" s="50" t="n">
        <v>23.685</v>
      </c>
      <c r="AC796" s="50" t="n">
        <v>63</v>
      </c>
      <c r="AD796" s="50" t="n">
        <v>4</v>
      </c>
      <c r="AE796" s="50" t="n">
        <v>24</v>
      </c>
      <c r="AF796" s="50" t="n">
        <v>63</v>
      </c>
      <c r="AG796" s="50" t="n">
        <v>5497.4</v>
      </c>
      <c r="AH796" s="50" t="n">
        <v>19</v>
      </c>
      <c r="AI796" s="50" t="n">
        <v>170</v>
      </c>
      <c r="AJ796" s="50" t="n">
        <v>12511.7</v>
      </c>
      <c r="AK796" s="50" t="n">
        <v>55</v>
      </c>
    </row>
    <row r="797" customFormat="false" ht="15" hidden="false" customHeight="false" outlineLevel="0" collapsed="false">
      <c r="A797" s="50" t="s">
        <v>1040</v>
      </c>
      <c r="B797" s="50" t="s">
        <v>124</v>
      </c>
      <c r="C797" s="50" t="s">
        <v>319</v>
      </c>
      <c r="D797" s="50" t="n">
        <v>678662</v>
      </c>
      <c r="E797" s="50" t="n">
        <v>4</v>
      </c>
      <c r="F797" s="50" t="s">
        <v>53</v>
      </c>
      <c r="G797" s="50" t="n">
        <v>457</v>
      </c>
      <c r="H797" s="50" t="n">
        <v>285</v>
      </c>
      <c r="I797" s="50" t="n">
        <v>75</v>
      </c>
      <c r="J797" s="50" t="n">
        <v>204</v>
      </c>
      <c r="K797" s="50" t="n">
        <v>165</v>
      </c>
      <c r="L797" s="50" t="n">
        <v>27</v>
      </c>
      <c r="M797" s="50" t="n">
        <v>253</v>
      </c>
      <c r="N797" s="50" t="n">
        <v>120</v>
      </c>
      <c r="O797" s="50" t="n">
        <v>-9.378</v>
      </c>
      <c r="P797" s="50" t="n">
        <v>121</v>
      </c>
      <c r="Q797" s="50" t="n">
        <v>114</v>
      </c>
      <c r="R797" s="50" t="n">
        <v>23</v>
      </c>
      <c r="S797" s="50" t="n">
        <v>8</v>
      </c>
      <c r="T797" s="50" t="n">
        <v>0</v>
      </c>
      <c r="U797" s="50" t="n">
        <v>1</v>
      </c>
      <c r="V797" s="50" t="n">
        <v>5</v>
      </c>
      <c r="W797" s="50" t="n">
        <v>2</v>
      </c>
      <c r="X797" s="50" t="n">
        <v>0</v>
      </c>
      <c r="Y797" s="50" t="n">
        <v>35</v>
      </c>
      <c r="Z797" s="50" t="n">
        <v>29.5</v>
      </c>
      <c r="AA797" s="50" t="n">
        <v>121</v>
      </c>
      <c r="AB797" s="50" t="n">
        <v>34.255</v>
      </c>
      <c r="AC797" s="50" t="n">
        <v>79</v>
      </c>
      <c r="AD797" s="50" t="n">
        <v>6</v>
      </c>
      <c r="AE797" s="50" t="n">
        <v>29</v>
      </c>
      <c r="AF797" s="50" t="n">
        <v>79</v>
      </c>
      <c r="AG797" s="50" t="n">
        <v>6822.4</v>
      </c>
      <c r="AH797" s="50" t="n">
        <v>34</v>
      </c>
      <c r="AI797" s="50" t="n">
        <v>244</v>
      </c>
      <c r="AJ797" s="50" t="n">
        <v>17438</v>
      </c>
      <c r="AK797" s="50" t="n">
        <v>35</v>
      </c>
    </row>
    <row r="798" customFormat="false" ht="15" hidden="false" customHeight="false" outlineLevel="0" collapsed="false">
      <c r="A798" s="50" t="s">
        <v>1040</v>
      </c>
      <c r="B798" s="50" t="s">
        <v>124</v>
      </c>
      <c r="C798" s="50" t="s">
        <v>319</v>
      </c>
      <c r="D798" s="50" t="n">
        <v>678662</v>
      </c>
      <c r="E798" s="50" t="n">
        <v>5</v>
      </c>
      <c r="F798" s="50" t="s">
        <v>54</v>
      </c>
      <c r="G798" s="50" t="n">
        <v>340</v>
      </c>
      <c r="H798" s="50" t="n">
        <v>201</v>
      </c>
      <c r="I798" s="50" t="n">
        <v>47</v>
      </c>
      <c r="J798" s="50" t="n">
        <v>157</v>
      </c>
      <c r="K798" s="50" t="n">
        <v>129</v>
      </c>
      <c r="L798" s="50" t="n">
        <v>18</v>
      </c>
      <c r="M798" s="50" t="n">
        <v>183</v>
      </c>
      <c r="N798" s="50" t="n">
        <v>72</v>
      </c>
      <c r="O798" s="50" t="n">
        <v>0.114</v>
      </c>
      <c r="P798" s="50" t="n">
        <v>95</v>
      </c>
      <c r="Q798" s="50" t="n">
        <v>85</v>
      </c>
      <c r="R798" s="50" t="n">
        <v>21</v>
      </c>
      <c r="S798" s="50" t="n">
        <v>3</v>
      </c>
      <c r="T798" s="50" t="n">
        <v>0</v>
      </c>
      <c r="U798" s="50" t="n">
        <v>3</v>
      </c>
      <c r="V798" s="50" t="n">
        <v>8</v>
      </c>
      <c r="W798" s="50" t="n">
        <v>0</v>
      </c>
      <c r="X798" s="50" t="n">
        <v>2</v>
      </c>
      <c r="Y798" s="50" t="n">
        <v>20</v>
      </c>
      <c r="Z798" s="50" t="n">
        <v>28.85</v>
      </c>
      <c r="AA798" s="50" t="n">
        <v>95</v>
      </c>
      <c r="AB798" s="50" t="n">
        <v>32.356</v>
      </c>
      <c r="AC798" s="50" t="n">
        <v>67</v>
      </c>
      <c r="AD798" s="50" t="n">
        <v>6</v>
      </c>
      <c r="AE798" s="50" t="n">
        <v>26</v>
      </c>
      <c r="AF798" s="50" t="n">
        <v>67</v>
      </c>
      <c r="AG798" s="50" t="n">
        <v>5919.7</v>
      </c>
      <c r="AH798" s="50" t="n">
        <v>22</v>
      </c>
      <c r="AI798" s="50" t="n">
        <v>169</v>
      </c>
      <c r="AJ798" s="50" t="n">
        <v>12178</v>
      </c>
      <c r="AK798" s="50" t="n">
        <v>42</v>
      </c>
    </row>
    <row r="799" customFormat="false" ht="15" hidden="false" customHeight="false" outlineLevel="0" collapsed="false">
      <c r="A799" s="50" t="s">
        <v>1040</v>
      </c>
      <c r="B799" s="50" t="s">
        <v>124</v>
      </c>
      <c r="C799" s="50" t="s">
        <v>319</v>
      </c>
      <c r="D799" s="50" t="n">
        <v>678662</v>
      </c>
      <c r="E799" s="50" t="n">
        <v>6</v>
      </c>
      <c r="F799" s="50" t="s">
        <v>55</v>
      </c>
      <c r="G799" s="50" t="n">
        <v>307</v>
      </c>
      <c r="H799" s="50" t="n">
        <v>204</v>
      </c>
      <c r="I799" s="50" t="n">
        <v>62</v>
      </c>
      <c r="J799" s="50" t="n">
        <v>151</v>
      </c>
      <c r="K799" s="50" t="n">
        <v>126</v>
      </c>
      <c r="L799" s="50" t="n">
        <v>26</v>
      </c>
      <c r="M799" s="50" t="n">
        <v>156</v>
      </c>
      <c r="N799" s="50" t="n">
        <v>78</v>
      </c>
      <c r="O799" s="50" t="n">
        <v>-8.495</v>
      </c>
      <c r="P799" s="50" t="n">
        <v>86</v>
      </c>
      <c r="Q799" s="50" t="n">
        <v>81</v>
      </c>
      <c r="R799" s="50" t="n">
        <v>14</v>
      </c>
      <c r="S799" s="50" t="n">
        <v>5</v>
      </c>
      <c r="T799" s="50" t="n">
        <v>0</v>
      </c>
      <c r="U799" s="50" t="n">
        <v>2</v>
      </c>
      <c r="V799" s="50" t="n">
        <v>3</v>
      </c>
      <c r="W799" s="50" t="n">
        <v>0</v>
      </c>
      <c r="X799" s="50" t="n">
        <v>2</v>
      </c>
      <c r="Y799" s="50" t="n">
        <v>29</v>
      </c>
      <c r="Z799" s="50" t="n">
        <v>18.65</v>
      </c>
      <c r="AA799" s="50" t="n">
        <v>86</v>
      </c>
      <c r="AB799" s="50" t="n">
        <v>16.604</v>
      </c>
      <c r="AC799" s="50" t="n">
        <v>54</v>
      </c>
      <c r="AD799" s="50" t="n">
        <v>2</v>
      </c>
      <c r="AE799" s="50" t="n">
        <v>14</v>
      </c>
      <c r="AF799" s="50" t="n">
        <v>54</v>
      </c>
      <c r="AG799" s="50" t="n">
        <v>4627.7</v>
      </c>
      <c r="AH799" s="50" t="n">
        <v>19</v>
      </c>
      <c r="AI799" s="50" t="n">
        <v>164</v>
      </c>
      <c r="AJ799" s="50" t="n">
        <v>11869.3</v>
      </c>
      <c r="AK799" s="50" t="n">
        <v>42</v>
      </c>
    </row>
    <row r="800" customFormat="false" ht="15" hidden="false" customHeight="false" outlineLevel="0" collapsed="false">
      <c r="A800" s="50" t="s">
        <v>1040</v>
      </c>
      <c r="B800" s="50" t="s">
        <v>124</v>
      </c>
      <c r="C800" s="50" t="s">
        <v>319</v>
      </c>
      <c r="D800" s="50" t="n">
        <v>678662</v>
      </c>
      <c r="E800" s="50" t="n">
        <v>7</v>
      </c>
      <c r="F800" s="50" t="s">
        <v>56</v>
      </c>
      <c r="G800" s="50" t="n">
        <v>256</v>
      </c>
      <c r="H800" s="50" t="n">
        <v>154</v>
      </c>
      <c r="I800" s="50" t="n">
        <v>38</v>
      </c>
      <c r="J800" s="50" t="n">
        <v>116</v>
      </c>
      <c r="K800" s="50" t="n">
        <v>95</v>
      </c>
      <c r="L800" s="50" t="n">
        <v>16</v>
      </c>
      <c r="M800" s="50" t="n">
        <v>140</v>
      </c>
      <c r="N800" s="50" t="n">
        <v>59</v>
      </c>
      <c r="O800" s="50" t="n">
        <v>-5.962</v>
      </c>
      <c r="P800" s="50" t="n">
        <v>70</v>
      </c>
      <c r="Q800" s="50" t="n">
        <v>62</v>
      </c>
      <c r="R800" s="50" t="n">
        <v>9</v>
      </c>
      <c r="S800" s="50" t="n">
        <v>2</v>
      </c>
      <c r="T800" s="50" t="n">
        <v>0</v>
      </c>
      <c r="U800" s="50" t="n">
        <v>2</v>
      </c>
      <c r="V800" s="50" t="n">
        <v>5</v>
      </c>
      <c r="W800" s="50" t="n">
        <v>0</v>
      </c>
      <c r="X800" s="50" t="n">
        <v>2</v>
      </c>
      <c r="Y800" s="50" t="n">
        <v>12</v>
      </c>
      <c r="Z800" s="50" t="n">
        <v>14.5</v>
      </c>
      <c r="AA800" s="50" t="n">
        <v>69</v>
      </c>
      <c r="AB800" s="50" t="n">
        <v>16.401</v>
      </c>
      <c r="AC800" s="50" t="n">
        <v>53</v>
      </c>
      <c r="AD800" s="50" t="n">
        <v>2</v>
      </c>
      <c r="AE800" s="50" t="n">
        <v>15</v>
      </c>
      <c r="AF800" s="50" t="n">
        <v>53</v>
      </c>
      <c r="AG800" s="50" t="n">
        <v>4347.5</v>
      </c>
      <c r="AH800" s="50" t="n">
        <v>15</v>
      </c>
      <c r="AI800" s="50" t="n">
        <v>141</v>
      </c>
      <c r="AJ800" s="50" t="n">
        <v>10278</v>
      </c>
      <c r="AK800" s="50" t="n">
        <v>41</v>
      </c>
    </row>
    <row r="801" customFormat="false" ht="15" hidden="false" customHeight="false" outlineLevel="0" collapsed="false">
      <c r="A801" s="50" t="s">
        <v>1040</v>
      </c>
      <c r="B801" s="50" t="s">
        <v>124</v>
      </c>
      <c r="C801" s="50" t="s">
        <v>319</v>
      </c>
      <c r="D801" s="50" t="n">
        <v>678662</v>
      </c>
      <c r="E801" s="50" t="n">
        <v>8</v>
      </c>
      <c r="F801" s="50" t="s">
        <v>57</v>
      </c>
      <c r="G801" s="50" t="n">
        <v>300</v>
      </c>
      <c r="H801" s="50" t="n">
        <v>176</v>
      </c>
      <c r="I801" s="50" t="n">
        <v>40</v>
      </c>
      <c r="J801" s="50" t="n">
        <v>131</v>
      </c>
      <c r="K801" s="50" t="n">
        <v>108</v>
      </c>
      <c r="L801" s="50" t="n">
        <v>12</v>
      </c>
      <c r="M801" s="50" t="n">
        <v>169</v>
      </c>
      <c r="N801" s="50" t="n">
        <v>68</v>
      </c>
      <c r="O801" s="50" t="n">
        <v>-1.504</v>
      </c>
      <c r="P801" s="50" t="n">
        <v>75</v>
      </c>
      <c r="Q801" s="50" t="n">
        <v>67</v>
      </c>
      <c r="R801" s="50" t="n">
        <v>18</v>
      </c>
      <c r="S801" s="50" t="n">
        <v>3</v>
      </c>
      <c r="T801" s="50" t="n">
        <v>0</v>
      </c>
      <c r="U801" s="50" t="n">
        <v>2</v>
      </c>
      <c r="V801" s="50" t="n">
        <v>6</v>
      </c>
      <c r="W801" s="50" t="n">
        <v>0</v>
      </c>
      <c r="X801" s="50" t="n">
        <v>2</v>
      </c>
      <c r="Y801" s="50" t="n">
        <v>17</v>
      </c>
      <c r="Z801" s="50" t="n">
        <v>23.65</v>
      </c>
      <c r="AA801" s="50" t="n">
        <v>75</v>
      </c>
      <c r="AB801" s="50" t="n">
        <v>24.056</v>
      </c>
      <c r="AC801" s="50" t="n">
        <v>52</v>
      </c>
      <c r="AD801" s="50" t="n">
        <v>4</v>
      </c>
      <c r="AE801" s="50" t="n">
        <v>20</v>
      </c>
      <c r="AF801" s="50" t="n">
        <v>52</v>
      </c>
      <c r="AG801" s="50" t="n">
        <v>4530</v>
      </c>
      <c r="AH801" s="50" t="n">
        <v>16</v>
      </c>
      <c r="AI801" s="50" t="n">
        <v>156</v>
      </c>
      <c r="AJ801" s="50" t="n">
        <v>11264.1</v>
      </c>
      <c r="AK801" s="50" t="n">
        <v>35</v>
      </c>
    </row>
    <row r="802" customFormat="false" ht="15" hidden="false" customHeight="false" outlineLevel="0" collapsed="false">
      <c r="A802" s="50" t="s">
        <v>1040</v>
      </c>
      <c r="B802" s="50" t="s">
        <v>124</v>
      </c>
      <c r="C802" s="50" t="s">
        <v>319</v>
      </c>
      <c r="D802" s="50" t="n">
        <v>678662</v>
      </c>
      <c r="E802" s="50" t="n">
        <v>9</v>
      </c>
      <c r="F802" s="50" t="s">
        <v>58</v>
      </c>
      <c r="G802" s="50" t="n">
        <v>224</v>
      </c>
      <c r="H802" s="50" t="n">
        <v>131</v>
      </c>
      <c r="I802" s="50" t="n">
        <v>37</v>
      </c>
      <c r="J802" s="50" t="n">
        <v>105</v>
      </c>
      <c r="K802" s="50" t="n">
        <v>82</v>
      </c>
      <c r="L802" s="50" t="n">
        <v>10</v>
      </c>
      <c r="M802" s="50" t="n">
        <v>119</v>
      </c>
      <c r="N802" s="50" t="n">
        <v>49</v>
      </c>
      <c r="O802" s="50" t="n">
        <v>1.428</v>
      </c>
      <c r="P802" s="50" t="n">
        <v>59</v>
      </c>
      <c r="Q802" s="50" t="n">
        <v>56</v>
      </c>
      <c r="R802" s="50" t="n">
        <v>17</v>
      </c>
      <c r="S802" s="50" t="n">
        <v>2</v>
      </c>
      <c r="T802" s="50" t="n">
        <v>0</v>
      </c>
      <c r="U802" s="50" t="n">
        <v>3</v>
      </c>
      <c r="V802" s="50" t="n">
        <v>2</v>
      </c>
      <c r="W802" s="50" t="n">
        <v>0</v>
      </c>
      <c r="X802" s="50" t="n">
        <v>0</v>
      </c>
      <c r="Y802" s="50" t="n">
        <v>16</v>
      </c>
      <c r="Z802" s="50" t="n">
        <v>20.7</v>
      </c>
      <c r="AA802" s="50" t="n">
        <v>57</v>
      </c>
      <c r="AB802" s="50" t="n">
        <v>17.503</v>
      </c>
      <c r="AC802" s="50" t="n">
        <v>41</v>
      </c>
      <c r="AD802" s="50" t="n">
        <v>4</v>
      </c>
      <c r="AE802" s="50" t="n">
        <v>11</v>
      </c>
      <c r="AF802" s="50" t="n">
        <v>40</v>
      </c>
      <c r="AG802" s="50" t="n">
        <v>3315.1</v>
      </c>
      <c r="AH802" s="50" t="n">
        <v>18</v>
      </c>
      <c r="AI802" s="50" t="n">
        <v>109</v>
      </c>
      <c r="AJ802" s="50" t="n">
        <v>7888.7</v>
      </c>
      <c r="AK802" s="50" t="n">
        <v>27</v>
      </c>
    </row>
    <row r="803" customFormat="false" ht="15" hidden="false" customHeight="false" outlineLevel="0" collapsed="false">
      <c r="A803" s="50" t="s">
        <v>1041</v>
      </c>
      <c r="B803" s="50" t="s">
        <v>124</v>
      </c>
      <c r="C803" s="50" t="s">
        <v>320</v>
      </c>
      <c r="D803" s="50" t="n">
        <v>650489</v>
      </c>
      <c r="E803" s="50" t="n">
        <v>4</v>
      </c>
      <c r="F803" s="50" t="s">
        <v>53</v>
      </c>
      <c r="G803" s="50" t="n">
        <v>344</v>
      </c>
      <c r="H803" s="50" t="n">
        <v>183</v>
      </c>
      <c r="I803" s="50" t="n">
        <v>57</v>
      </c>
      <c r="J803" s="50" t="n">
        <v>159</v>
      </c>
      <c r="K803" s="50" t="n">
        <v>116</v>
      </c>
      <c r="L803" s="50" t="n">
        <v>25</v>
      </c>
      <c r="M803" s="50" t="n">
        <v>185</v>
      </c>
      <c r="N803" s="50" t="n">
        <v>67</v>
      </c>
      <c r="O803" s="50" t="n">
        <v>-1.442</v>
      </c>
      <c r="P803" s="50" t="n">
        <v>85</v>
      </c>
      <c r="Q803" s="50" t="n">
        <v>77</v>
      </c>
      <c r="R803" s="50" t="n">
        <v>19</v>
      </c>
      <c r="S803" s="50" t="n">
        <v>5</v>
      </c>
      <c r="T803" s="50" t="n">
        <v>0</v>
      </c>
      <c r="U803" s="50" t="n">
        <v>1</v>
      </c>
      <c r="V803" s="50" t="n">
        <v>7</v>
      </c>
      <c r="W803" s="50" t="n">
        <v>1</v>
      </c>
      <c r="X803" s="50" t="n">
        <v>0</v>
      </c>
      <c r="Y803" s="50" t="n">
        <v>29</v>
      </c>
      <c r="Z803" s="50" t="n">
        <v>25.55</v>
      </c>
      <c r="AA803" s="50" t="n">
        <v>85</v>
      </c>
      <c r="AB803" s="50" t="n">
        <v>23.986</v>
      </c>
      <c r="AC803" s="50" t="n">
        <v>48</v>
      </c>
      <c r="AD803" s="50" t="n">
        <v>4</v>
      </c>
      <c r="AE803" s="50" t="n">
        <v>21</v>
      </c>
      <c r="AF803" s="50" t="n">
        <v>48</v>
      </c>
      <c r="AG803" s="50" t="n">
        <v>4248.4</v>
      </c>
      <c r="AH803" s="50" t="n">
        <v>16</v>
      </c>
      <c r="AI803" s="50" t="n">
        <v>154</v>
      </c>
      <c r="AJ803" s="50" t="n">
        <v>11064.8</v>
      </c>
      <c r="AK803" s="50" t="n">
        <v>26</v>
      </c>
    </row>
    <row r="804" customFormat="false" ht="15" hidden="false" customHeight="false" outlineLevel="0" collapsed="false">
      <c r="A804" s="50" t="s">
        <v>1041</v>
      </c>
      <c r="B804" s="50" t="s">
        <v>124</v>
      </c>
      <c r="C804" s="50" t="s">
        <v>320</v>
      </c>
      <c r="D804" s="50" t="n">
        <v>650489</v>
      </c>
      <c r="E804" s="50" t="n">
        <v>5</v>
      </c>
      <c r="F804" s="50" t="s">
        <v>54</v>
      </c>
      <c r="G804" s="50" t="n">
        <v>397</v>
      </c>
      <c r="H804" s="50" t="n">
        <v>225</v>
      </c>
      <c r="I804" s="50" t="n">
        <v>52</v>
      </c>
      <c r="J804" s="50" t="n">
        <v>174</v>
      </c>
      <c r="K804" s="50" t="n">
        <v>132</v>
      </c>
      <c r="L804" s="50" t="n">
        <v>18</v>
      </c>
      <c r="M804" s="50" t="n">
        <v>223</v>
      </c>
      <c r="N804" s="50" t="n">
        <v>93</v>
      </c>
      <c r="O804" s="50" t="n">
        <v>-2.435</v>
      </c>
      <c r="P804" s="50" t="n">
        <v>97</v>
      </c>
      <c r="Q804" s="50" t="n">
        <v>90</v>
      </c>
      <c r="R804" s="50" t="n">
        <v>25</v>
      </c>
      <c r="S804" s="50" t="n">
        <v>4</v>
      </c>
      <c r="T804" s="50" t="n">
        <v>0</v>
      </c>
      <c r="U804" s="50" t="n">
        <v>1</v>
      </c>
      <c r="V804" s="50" t="n">
        <v>6</v>
      </c>
      <c r="W804" s="50" t="n">
        <v>0</v>
      </c>
      <c r="X804" s="50" t="n">
        <v>1</v>
      </c>
      <c r="Y804" s="50" t="n">
        <v>24</v>
      </c>
      <c r="Z804" s="50" t="n">
        <v>29.2</v>
      </c>
      <c r="AA804" s="50" t="n">
        <v>97</v>
      </c>
      <c r="AB804" s="50" t="n">
        <v>25.271</v>
      </c>
      <c r="AC804" s="50" t="n">
        <v>67</v>
      </c>
      <c r="AD804" s="50" t="n">
        <v>2</v>
      </c>
      <c r="AE804" s="50" t="n">
        <v>32</v>
      </c>
      <c r="AF804" s="50" t="n">
        <v>67</v>
      </c>
      <c r="AG804" s="50" t="n">
        <v>5901.7</v>
      </c>
      <c r="AH804" s="50" t="n">
        <v>20</v>
      </c>
      <c r="AI804" s="50" t="n">
        <v>208</v>
      </c>
      <c r="AJ804" s="50" t="n">
        <v>15227</v>
      </c>
      <c r="AK804" s="50" t="n">
        <v>59</v>
      </c>
    </row>
    <row r="805" customFormat="false" ht="15" hidden="false" customHeight="false" outlineLevel="0" collapsed="false">
      <c r="A805" s="50" t="s">
        <v>1041</v>
      </c>
      <c r="B805" s="50" t="s">
        <v>124</v>
      </c>
      <c r="C805" s="50" t="s">
        <v>320</v>
      </c>
      <c r="D805" s="50" t="n">
        <v>650489</v>
      </c>
      <c r="E805" s="50" t="n">
        <v>6</v>
      </c>
      <c r="F805" s="50" t="s">
        <v>55</v>
      </c>
      <c r="G805" s="50" t="n">
        <v>406</v>
      </c>
      <c r="H805" s="50" t="n">
        <v>206</v>
      </c>
      <c r="I805" s="50" t="n">
        <v>57</v>
      </c>
      <c r="J805" s="50" t="n">
        <v>180</v>
      </c>
      <c r="K805" s="50" t="n">
        <v>131</v>
      </c>
      <c r="L805" s="50" t="n">
        <v>25</v>
      </c>
      <c r="M805" s="50" t="n">
        <v>226</v>
      </c>
      <c r="N805" s="50" t="n">
        <v>75</v>
      </c>
      <c r="O805" s="50" t="n">
        <v>3.469</v>
      </c>
      <c r="P805" s="50" t="n">
        <v>103</v>
      </c>
      <c r="Q805" s="50" t="n">
        <v>89</v>
      </c>
      <c r="R805" s="50" t="n">
        <v>26</v>
      </c>
      <c r="S805" s="50" t="n">
        <v>4</v>
      </c>
      <c r="T805" s="50" t="n">
        <v>0</v>
      </c>
      <c r="U805" s="50" t="n">
        <v>4</v>
      </c>
      <c r="V805" s="50" t="n">
        <v>12</v>
      </c>
      <c r="W805" s="50" t="n">
        <v>2</v>
      </c>
      <c r="X805" s="50" t="n">
        <v>0</v>
      </c>
      <c r="Y805" s="50" t="n">
        <v>21</v>
      </c>
      <c r="Z805" s="50" t="n">
        <v>37</v>
      </c>
      <c r="AA805" s="50" t="n">
        <v>102</v>
      </c>
      <c r="AB805" s="50" t="n">
        <v>36.942</v>
      </c>
      <c r="AC805" s="50" t="n">
        <v>68</v>
      </c>
      <c r="AD805" s="50" t="n">
        <v>5</v>
      </c>
      <c r="AE805" s="50" t="n">
        <v>23</v>
      </c>
      <c r="AF805" s="50" t="n">
        <v>67</v>
      </c>
      <c r="AG805" s="50" t="n">
        <v>5825.3</v>
      </c>
      <c r="AH805" s="50" t="n">
        <v>24</v>
      </c>
      <c r="AI805" s="50" t="n">
        <v>160</v>
      </c>
      <c r="AJ805" s="50" t="n">
        <v>11759</v>
      </c>
      <c r="AK805" s="50" t="n">
        <v>55</v>
      </c>
    </row>
    <row r="806" customFormat="false" ht="15" hidden="false" customHeight="false" outlineLevel="0" collapsed="false">
      <c r="A806" s="50" t="s">
        <v>1041</v>
      </c>
      <c r="B806" s="50" t="s">
        <v>124</v>
      </c>
      <c r="C806" s="50" t="s">
        <v>320</v>
      </c>
      <c r="D806" s="50" t="n">
        <v>650489</v>
      </c>
      <c r="E806" s="50" t="n">
        <v>7</v>
      </c>
      <c r="F806" s="50" t="s">
        <v>56</v>
      </c>
      <c r="G806" s="50" t="n">
        <v>296</v>
      </c>
      <c r="H806" s="50" t="n">
        <v>175</v>
      </c>
      <c r="I806" s="50" t="n">
        <v>55</v>
      </c>
      <c r="J806" s="50" t="n">
        <v>132</v>
      </c>
      <c r="K806" s="50" t="n">
        <v>105</v>
      </c>
      <c r="L806" s="50" t="n">
        <v>16</v>
      </c>
      <c r="M806" s="50" t="n">
        <v>164</v>
      </c>
      <c r="N806" s="50" t="n">
        <v>70</v>
      </c>
      <c r="O806" s="50" t="n">
        <v>-0.154</v>
      </c>
      <c r="P806" s="50" t="n">
        <v>79</v>
      </c>
      <c r="Q806" s="50" t="n">
        <v>72</v>
      </c>
      <c r="R806" s="50" t="n">
        <v>15</v>
      </c>
      <c r="S806" s="50" t="n">
        <v>2</v>
      </c>
      <c r="T806" s="50" t="n">
        <v>0</v>
      </c>
      <c r="U806" s="50" t="n">
        <v>5</v>
      </c>
      <c r="V806" s="50" t="n">
        <v>5</v>
      </c>
      <c r="W806" s="50" t="n">
        <v>2</v>
      </c>
      <c r="X806" s="50" t="n">
        <v>0</v>
      </c>
      <c r="Y806" s="50" t="n">
        <v>28</v>
      </c>
      <c r="Z806" s="50" t="n">
        <v>24.6</v>
      </c>
      <c r="AA806" s="50" t="n">
        <v>79</v>
      </c>
      <c r="AB806" s="50" t="n">
        <v>22.774</v>
      </c>
      <c r="AC806" s="50" t="n">
        <v>44</v>
      </c>
      <c r="AD806" s="50" t="n">
        <v>7</v>
      </c>
      <c r="AE806" s="50" t="n">
        <v>15</v>
      </c>
      <c r="AF806" s="50" t="n">
        <v>44</v>
      </c>
      <c r="AG806" s="50" t="n">
        <v>3761.7</v>
      </c>
      <c r="AH806" s="50" t="n">
        <v>16</v>
      </c>
      <c r="AI806" s="50" t="n">
        <v>156</v>
      </c>
      <c r="AJ806" s="50" t="n">
        <v>11457.6</v>
      </c>
      <c r="AK806" s="50" t="n">
        <v>61</v>
      </c>
    </row>
    <row r="807" customFormat="false" ht="15" hidden="false" customHeight="false" outlineLevel="0" collapsed="false">
      <c r="A807" s="50" t="s">
        <v>1041</v>
      </c>
      <c r="B807" s="50" t="s">
        <v>124</v>
      </c>
      <c r="C807" s="50" t="s">
        <v>320</v>
      </c>
      <c r="D807" s="50" t="n">
        <v>650489</v>
      </c>
      <c r="E807" s="50" t="n">
        <v>8</v>
      </c>
      <c r="F807" s="50" t="s">
        <v>57</v>
      </c>
      <c r="G807" s="50" t="n">
        <v>456</v>
      </c>
      <c r="H807" s="50" t="n">
        <v>228</v>
      </c>
      <c r="I807" s="50" t="n">
        <v>61</v>
      </c>
      <c r="J807" s="50" t="n">
        <v>198</v>
      </c>
      <c r="K807" s="50" t="n">
        <v>135</v>
      </c>
      <c r="L807" s="50" t="n">
        <v>19</v>
      </c>
      <c r="M807" s="50" t="n">
        <v>258</v>
      </c>
      <c r="N807" s="50" t="n">
        <v>93</v>
      </c>
      <c r="O807" s="50" t="n">
        <v>2.594</v>
      </c>
      <c r="P807" s="50" t="n">
        <v>113</v>
      </c>
      <c r="Q807" s="50" t="n">
        <v>99</v>
      </c>
      <c r="R807" s="50" t="n">
        <v>26</v>
      </c>
      <c r="S807" s="50" t="n">
        <v>5</v>
      </c>
      <c r="T807" s="50" t="n">
        <v>1</v>
      </c>
      <c r="U807" s="50" t="n">
        <v>4</v>
      </c>
      <c r="V807" s="50" t="n">
        <v>11</v>
      </c>
      <c r="W807" s="50" t="n">
        <v>1</v>
      </c>
      <c r="X807" s="50" t="n">
        <v>2</v>
      </c>
      <c r="Y807" s="50" t="n">
        <v>27</v>
      </c>
      <c r="Z807" s="50" t="n">
        <v>38.65</v>
      </c>
      <c r="AA807" s="50" t="n">
        <v>112</v>
      </c>
      <c r="AB807" s="50" t="n">
        <v>37.722</v>
      </c>
      <c r="AC807" s="50" t="n">
        <v>74</v>
      </c>
      <c r="AD807" s="50" t="n">
        <v>6</v>
      </c>
      <c r="AE807" s="50" t="n">
        <v>29</v>
      </c>
      <c r="AF807" s="50" t="n">
        <v>73</v>
      </c>
      <c r="AG807" s="50" t="n">
        <v>6246.8</v>
      </c>
      <c r="AH807" s="50" t="n">
        <v>24</v>
      </c>
      <c r="AI807" s="50" t="n">
        <v>202</v>
      </c>
      <c r="AJ807" s="50" t="n">
        <v>14579.7</v>
      </c>
      <c r="AK807" s="50" t="n">
        <v>48</v>
      </c>
    </row>
    <row r="808" customFormat="false" ht="15" hidden="false" customHeight="false" outlineLevel="0" collapsed="false">
      <c r="A808" s="50" t="s">
        <v>1042</v>
      </c>
      <c r="B808" s="50" t="s">
        <v>124</v>
      </c>
      <c r="C808" s="50" t="s">
        <v>322</v>
      </c>
      <c r="D808" s="50" t="n">
        <v>691720</v>
      </c>
      <c r="E808" s="50" t="n">
        <v>4</v>
      </c>
      <c r="F808" s="50" t="s">
        <v>53</v>
      </c>
      <c r="G808" s="50" t="n">
        <v>492</v>
      </c>
      <c r="H808" s="50" t="n">
        <v>198</v>
      </c>
      <c r="I808" s="50" t="n">
        <v>47</v>
      </c>
      <c r="J808" s="50" t="n">
        <v>219</v>
      </c>
      <c r="K808" s="50" t="n">
        <v>134</v>
      </c>
      <c r="L808" s="50" t="n">
        <v>13</v>
      </c>
      <c r="M808" s="50" t="n">
        <v>273</v>
      </c>
      <c r="N808" s="50" t="n">
        <v>64</v>
      </c>
      <c r="O808" s="50" t="n">
        <v>-5.098</v>
      </c>
      <c r="P808" s="50" t="n">
        <v>112</v>
      </c>
      <c r="Q808" s="50" t="n">
        <v>92</v>
      </c>
      <c r="R808" s="50" t="n">
        <v>19</v>
      </c>
      <c r="S808" s="50" t="n">
        <v>3</v>
      </c>
      <c r="T808" s="50" t="n">
        <v>0</v>
      </c>
      <c r="U808" s="50" t="n">
        <v>1</v>
      </c>
      <c r="V808" s="50" t="n">
        <v>18</v>
      </c>
      <c r="W808" s="50" t="n">
        <v>0</v>
      </c>
      <c r="X808" s="50" t="n">
        <v>2</v>
      </c>
      <c r="Y808" s="50" t="n">
        <v>25</v>
      </c>
      <c r="Z808" s="50" t="n">
        <v>31.85</v>
      </c>
      <c r="AA808" s="50" t="n">
        <v>111</v>
      </c>
      <c r="AB808" s="50" t="n">
        <v>39.003</v>
      </c>
      <c r="AC808" s="50" t="n">
        <v>69</v>
      </c>
      <c r="AD808" s="50" t="n">
        <v>5</v>
      </c>
      <c r="AE808" s="50" t="n">
        <v>27</v>
      </c>
      <c r="AF808" s="50" t="n">
        <v>68</v>
      </c>
      <c r="AG808" s="50" t="n">
        <v>6130.3</v>
      </c>
      <c r="AH808" s="50" t="n">
        <v>31</v>
      </c>
      <c r="AI808" s="50" t="n">
        <v>170</v>
      </c>
      <c r="AJ808" s="50" t="n">
        <v>11866.7</v>
      </c>
      <c r="AK808" s="50" t="n">
        <v>7</v>
      </c>
    </row>
    <row r="809" customFormat="false" ht="15" hidden="false" customHeight="false" outlineLevel="0" collapsed="false">
      <c r="A809" s="50" t="s">
        <v>1042</v>
      </c>
      <c r="B809" s="50" t="s">
        <v>124</v>
      </c>
      <c r="C809" s="50" t="s">
        <v>322</v>
      </c>
      <c r="D809" s="50" t="n">
        <v>691720</v>
      </c>
      <c r="E809" s="50" t="n">
        <v>5</v>
      </c>
      <c r="F809" s="50" t="s">
        <v>54</v>
      </c>
      <c r="G809" s="50" t="n">
        <v>326</v>
      </c>
      <c r="H809" s="50" t="n">
        <v>140</v>
      </c>
      <c r="I809" s="50" t="n">
        <v>31</v>
      </c>
      <c r="J809" s="50" t="n">
        <v>151</v>
      </c>
      <c r="K809" s="50" t="n">
        <v>95</v>
      </c>
      <c r="L809" s="50" t="n">
        <v>11</v>
      </c>
      <c r="M809" s="50" t="n">
        <v>175</v>
      </c>
      <c r="N809" s="50" t="n">
        <v>45</v>
      </c>
      <c r="O809" s="50" t="n">
        <v>-0.478</v>
      </c>
      <c r="P809" s="50" t="n">
        <v>78</v>
      </c>
      <c r="Q809" s="50" t="n">
        <v>71</v>
      </c>
      <c r="R809" s="50" t="n">
        <v>16</v>
      </c>
      <c r="S809" s="50" t="n">
        <v>5</v>
      </c>
      <c r="T809" s="50" t="n">
        <v>0</v>
      </c>
      <c r="U809" s="50" t="n">
        <v>2</v>
      </c>
      <c r="V809" s="50" t="n">
        <v>7</v>
      </c>
      <c r="W809" s="50" t="n">
        <v>0</v>
      </c>
      <c r="X809" s="50" t="n">
        <v>0</v>
      </c>
      <c r="Y809" s="50" t="n">
        <v>21</v>
      </c>
      <c r="Z809" s="50" t="n">
        <v>23.25</v>
      </c>
      <c r="AA809" s="50" t="n">
        <v>78</v>
      </c>
      <c r="AB809" s="50" t="n">
        <v>22.728</v>
      </c>
      <c r="AC809" s="50" t="n">
        <v>50</v>
      </c>
      <c r="AD809" s="50" t="n">
        <v>3</v>
      </c>
      <c r="AE809" s="50" t="n">
        <v>21</v>
      </c>
      <c r="AF809" s="50" t="n">
        <v>50</v>
      </c>
      <c r="AG809" s="50" t="n">
        <v>4395.2</v>
      </c>
      <c r="AH809" s="50" t="n">
        <v>21</v>
      </c>
      <c r="AI809" s="50" t="n">
        <v>127</v>
      </c>
      <c r="AJ809" s="50" t="n">
        <v>8935.3</v>
      </c>
      <c r="AK809" s="50" t="n">
        <v>7</v>
      </c>
    </row>
    <row r="810" customFormat="false" ht="15" hidden="false" customHeight="false" outlineLevel="0" collapsed="false">
      <c r="A810" s="50" t="s">
        <v>1042</v>
      </c>
      <c r="B810" s="50" t="s">
        <v>124</v>
      </c>
      <c r="C810" s="50" t="s">
        <v>322</v>
      </c>
      <c r="D810" s="50" t="n">
        <v>691720</v>
      </c>
      <c r="E810" s="50" t="n">
        <v>6</v>
      </c>
      <c r="F810" s="50" t="s">
        <v>55</v>
      </c>
      <c r="G810" s="50" t="n">
        <v>323</v>
      </c>
      <c r="H810" s="50" t="n">
        <v>152</v>
      </c>
      <c r="I810" s="50" t="n">
        <v>39</v>
      </c>
      <c r="J810" s="50" t="n">
        <v>146</v>
      </c>
      <c r="K810" s="50" t="n">
        <v>112</v>
      </c>
      <c r="L810" s="50" t="n">
        <v>17</v>
      </c>
      <c r="M810" s="50" t="n">
        <v>172</v>
      </c>
      <c r="N810" s="50" t="n">
        <v>40</v>
      </c>
      <c r="O810" s="50" t="n">
        <v>6.9</v>
      </c>
      <c r="P810" s="50" t="n">
        <v>81</v>
      </c>
      <c r="Q810" s="50" t="n">
        <v>70</v>
      </c>
      <c r="R810" s="50" t="n">
        <v>25</v>
      </c>
      <c r="S810" s="50" t="n">
        <v>8</v>
      </c>
      <c r="T810" s="50" t="n">
        <v>1</v>
      </c>
      <c r="U810" s="50" t="n">
        <v>2</v>
      </c>
      <c r="V810" s="50" t="n">
        <v>9</v>
      </c>
      <c r="W810" s="50" t="n">
        <v>2</v>
      </c>
      <c r="X810" s="50" t="n">
        <v>0</v>
      </c>
      <c r="Y810" s="50" t="n">
        <v>12</v>
      </c>
      <c r="Z810" s="50" t="n">
        <v>34.5</v>
      </c>
      <c r="AA810" s="50" t="n">
        <v>79</v>
      </c>
      <c r="AB810" s="50" t="n">
        <v>28.32</v>
      </c>
      <c r="AC810" s="50" t="n">
        <v>58</v>
      </c>
      <c r="AD810" s="50" t="n">
        <v>6</v>
      </c>
      <c r="AE810" s="50" t="n">
        <v>31</v>
      </c>
      <c r="AF810" s="50" t="n">
        <v>58</v>
      </c>
      <c r="AG810" s="50" t="n">
        <v>5252.9</v>
      </c>
      <c r="AH810" s="50" t="n">
        <v>25</v>
      </c>
      <c r="AI810" s="50" t="n">
        <v>116</v>
      </c>
      <c r="AJ810" s="50" t="n">
        <v>8186.7</v>
      </c>
      <c r="AK810" s="50" t="n">
        <v>15</v>
      </c>
    </row>
    <row r="811" customFormat="false" ht="15" hidden="false" customHeight="false" outlineLevel="0" collapsed="false">
      <c r="A811" s="50" t="s">
        <v>1042</v>
      </c>
      <c r="B811" s="50" t="s">
        <v>124</v>
      </c>
      <c r="C811" s="50" t="s">
        <v>322</v>
      </c>
      <c r="D811" s="50" t="n">
        <v>691720</v>
      </c>
      <c r="E811" s="50" t="n">
        <v>7</v>
      </c>
      <c r="F811" s="50" t="s">
        <v>56</v>
      </c>
      <c r="G811" s="50" t="n">
        <v>335</v>
      </c>
      <c r="H811" s="50" t="n">
        <v>161</v>
      </c>
      <c r="I811" s="50" t="n">
        <v>36</v>
      </c>
      <c r="J811" s="50" t="n">
        <v>150</v>
      </c>
      <c r="K811" s="50" t="n">
        <v>112</v>
      </c>
      <c r="L811" s="50" t="n">
        <v>10</v>
      </c>
      <c r="M811" s="50" t="n">
        <v>185</v>
      </c>
      <c r="N811" s="50" t="n">
        <v>49</v>
      </c>
      <c r="O811" s="50" t="n">
        <v>6.464</v>
      </c>
      <c r="P811" s="50" t="n">
        <v>88</v>
      </c>
      <c r="Q811" s="50" t="n">
        <v>75</v>
      </c>
      <c r="R811" s="50" t="n">
        <v>22</v>
      </c>
      <c r="S811" s="50" t="n">
        <v>3</v>
      </c>
      <c r="T811" s="50" t="n">
        <v>1</v>
      </c>
      <c r="U811" s="50" t="n">
        <v>4</v>
      </c>
      <c r="V811" s="50" t="n">
        <v>11</v>
      </c>
      <c r="W811" s="50" t="n">
        <v>2</v>
      </c>
      <c r="X811" s="50" t="n">
        <v>0</v>
      </c>
      <c r="Y811" s="50" t="n">
        <v>17</v>
      </c>
      <c r="Z811" s="50" t="n">
        <v>35.05</v>
      </c>
      <c r="AA811" s="50" t="n">
        <v>88</v>
      </c>
      <c r="AB811" s="50" t="n">
        <v>30.953</v>
      </c>
      <c r="AC811" s="50" t="n">
        <v>58</v>
      </c>
      <c r="AD811" s="50" t="n">
        <v>5</v>
      </c>
      <c r="AE811" s="50" t="n">
        <v>22</v>
      </c>
      <c r="AF811" s="50" t="n">
        <v>58</v>
      </c>
      <c r="AG811" s="50" t="n">
        <v>5212.7</v>
      </c>
      <c r="AH811" s="50" t="n">
        <v>24</v>
      </c>
      <c r="AI811" s="50" t="n">
        <v>140</v>
      </c>
      <c r="AJ811" s="50" t="n">
        <v>9866.4</v>
      </c>
      <c r="AK811" s="50" t="n">
        <v>10</v>
      </c>
    </row>
    <row r="812" customFormat="false" ht="15" hidden="false" customHeight="false" outlineLevel="0" collapsed="false">
      <c r="A812" s="50" t="s">
        <v>1042</v>
      </c>
      <c r="B812" s="50" t="s">
        <v>124</v>
      </c>
      <c r="C812" s="50" t="s">
        <v>322</v>
      </c>
      <c r="D812" s="50" t="n">
        <v>691720</v>
      </c>
      <c r="E812" s="50" t="n">
        <v>8</v>
      </c>
      <c r="F812" s="50" t="s">
        <v>57</v>
      </c>
      <c r="G812" s="50" t="n">
        <v>169</v>
      </c>
      <c r="H812" s="50" t="n">
        <v>82</v>
      </c>
      <c r="I812" s="50" t="n">
        <v>10</v>
      </c>
      <c r="J812" s="50" t="n">
        <v>89</v>
      </c>
      <c r="K812" s="50" t="n">
        <v>64</v>
      </c>
      <c r="L812" s="50" t="n">
        <v>4</v>
      </c>
      <c r="M812" s="50" t="n">
        <v>80</v>
      </c>
      <c r="N812" s="50" t="n">
        <v>18</v>
      </c>
      <c r="O812" s="50" t="n">
        <v>0.138</v>
      </c>
      <c r="P812" s="50" t="n">
        <v>44</v>
      </c>
      <c r="Q812" s="50" t="n">
        <v>38</v>
      </c>
      <c r="R812" s="50" t="n">
        <v>9</v>
      </c>
      <c r="S812" s="50" t="n">
        <v>1</v>
      </c>
      <c r="T812" s="50" t="n">
        <v>0</v>
      </c>
      <c r="U812" s="50" t="n">
        <v>1</v>
      </c>
      <c r="V812" s="50" t="n">
        <v>3</v>
      </c>
      <c r="W812" s="50" t="n">
        <v>2</v>
      </c>
      <c r="X812" s="50" t="n">
        <v>1</v>
      </c>
      <c r="Y812" s="50" t="n">
        <v>7</v>
      </c>
      <c r="Z812" s="50" t="n">
        <v>13.05</v>
      </c>
      <c r="AA812" s="50" t="n">
        <v>44</v>
      </c>
      <c r="AB812" s="50" t="n">
        <v>14.224</v>
      </c>
      <c r="AC812" s="50" t="n">
        <v>32</v>
      </c>
      <c r="AD812" s="50" t="n">
        <v>2</v>
      </c>
      <c r="AE812" s="50" t="n">
        <v>9</v>
      </c>
      <c r="AF812" s="50" t="n">
        <v>32</v>
      </c>
      <c r="AG812" s="50" t="n">
        <v>2728</v>
      </c>
      <c r="AH812" s="50" t="n">
        <v>12</v>
      </c>
      <c r="AI812" s="50" t="n">
        <v>71</v>
      </c>
      <c r="AJ812" s="50" t="n">
        <v>4922.6</v>
      </c>
      <c r="AK812" s="50" t="n">
        <v>3</v>
      </c>
    </row>
    <row r="813" customFormat="false" ht="15" hidden="false" customHeight="false" outlineLevel="0" collapsed="false">
      <c r="A813" s="50" t="s">
        <v>1042</v>
      </c>
      <c r="B813" s="50" t="s">
        <v>124</v>
      </c>
      <c r="C813" s="50" t="s">
        <v>322</v>
      </c>
      <c r="D813" s="50" t="n">
        <v>691720</v>
      </c>
      <c r="E813" s="50" t="n">
        <v>9</v>
      </c>
      <c r="F813" s="50" t="s">
        <v>58</v>
      </c>
      <c r="G813" s="50" t="n">
        <v>262</v>
      </c>
      <c r="H813" s="50" t="n">
        <v>108</v>
      </c>
      <c r="I813" s="50" t="n">
        <v>32</v>
      </c>
      <c r="J813" s="50" t="n">
        <v>115</v>
      </c>
      <c r="K813" s="50" t="n">
        <v>68</v>
      </c>
      <c r="L813" s="50" t="n">
        <v>8</v>
      </c>
      <c r="M813" s="50" t="n">
        <v>147</v>
      </c>
      <c r="N813" s="50" t="n">
        <v>40</v>
      </c>
      <c r="O813" s="50" t="n">
        <v>-1.443</v>
      </c>
      <c r="P813" s="50" t="n">
        <v>72</v>
      </c>
      <c r="Q813" s="50" t="n">
        <v>65</v>
      </c>
      <c r="R813" s="50" t="n">
        <v>13</v>
      </c>
      <c r="S813" s="50" t="n">
        <v>1</v>
      </c>
      <c r="T813" s="50" t="n">
        <v>1</v>
      </c>
      <c r="U813" s="50" t="n">
        <v>3</v>
      </c>
      <c r="V813" s="50" t="n">
        <v>6</v>
      </c>
      <c r="W813" s="50" t="n">
        <v>1</v>
      </c>
      <c r="X813" s="50" t="n">
        <v>0</v>
      </c>
      <c r="Y813" s="50" t="n">
        <v>18</v>
      </c>
      <c r="Z813" s="50" t="n">
        <v>20.95</v>
      </c>
      <c r="AA813" s="50" t="n">
        <v>72</v>
      </c>
      <c r="AB813" s="50" t="n">
        <v>22.286</v>
      </c>
      <c r="AC813" s="50" t="n">
        <v>47</v>
      </c>
      <c r="AD813" s="50" t="n">
        <v>5</v>
      </c>
      <c r="AE813" s="50" t="n">
        <v>19</v>
      </c>
      <c r="AF813" s="50" t="n">
        <v>47</v>
      </c>
      <c r="AG813" s="50" t="n">
        <v>4283.5</v>
      </c>
      <c r="AH813" s="50" t="n">
        <v>18</v>
      </c>
      <c r="AI813" s="50" t="n">
        <v>90</v>
      </c>
      <c r="AJ813" s="50" t="n">
        <v>6346.4</v>
      </c>
      <c r="AK813" s="50" t="n">
        <v>11</v>
      </c>
    </row>
    <row r="814" customFormat="false" ht="15" hidden="false" customHeight="false" outlineLevel="0" collapsed="false">
      <c r="A814" s="50" t="s">
        <v>1043</v>
      </c>
      <c r="B814" s="50" t="s">
        <v>124</v>
      </c>
      <c r="C814" s="50" t="s">
        <v>324</v>
      </c>
      <c r="D814" s="50" t="n">
        <v>687859</v>
      </c>
      <c r="E814" s="50" t="n">
        <v>4</v>
      </c>
      <c r="F814" s="50" t="s">
        <v>53</v>
      </c>
      <c r="G814" s="50" t="n">
        <v>368</v>
      </c>
      <c r="H814" s="50" t="n">
        <v>180</v>
      </c>
      <c r="I814" s="50" t="n">
        <v>36</v>
      </c>
      <c r="J814" s="50" t="n">
        <v>187</v>
      </c>
      <c r="K814" s="50" t="n">
        <v>113</v>
      </c>
      <c r="L814" s="50" t="n">
        <v>14</v>
      </c>
      <c r="M814" s="50" t="n">
        <v>180</v>
      </c>
      <c r="N814" s="50" t="n">
        <v>67</v>
      </c>
      <c r="O814" s="50" t="n">
        <v>2.819</v>
      </c>
      <c r="P814" s="50" t="n">
        <v>106</v>
      </c>
      <c r="Q814" s="50" t="n">
        <v>96</v>
      </c>
      <c r="R814" s="50" t="n">
        <v>30</v>
      </c>
      <c r="S814" s="50" t="n">
        <v>7</v>
      </c>
      <c r="T814" s="50" t="n">
        <v>0</v>
      </c>
      <c r="U814" s="50" t="n">
        <v>2</v>
      </c>
      <c r="V814" s="50" t="n">
        <v>8</v>
      </c>
      <c r="W814" s="50" t="n">
        <v>1</v>
      </c>
      <c r="X814" s="50" t="n">
        <v>0</v>
      </c>
      <c r="Y814" s="50" t="n">
        <v>22</v>
      </c>
      <c r="Z814" s="50" t="n">
        <v>37.95</v>
      </c>
      <c r="AA814" s="50" t="n">
        <v>105</v>
      </c>
      <c r="AB814" s="50" t="n">
        <v>33.592</v>
      </c>
      <c r="AC814" s="50" t="n">
        <v>75</v>
      </c>
      <c r="AD814" s="50" t="n">
        <v>2</v>
      </c>
      <c r="AE814" s="50" t="n">
        <v>31</v>
      </c>
      <c r="AF814" s="50" t="n">
        <v>75</v>
      </c>
      <c r="AG814" s="50" t="n">
        <v>6580.1</v>
      </c>
      <c r="AH814" s="50" t="n">
        <v>36</v>
      </c>
      <c r="AI814" s="50" t="n">
        <v>157</v>
      </c>
      <c r="AJ814" s="50" t="n">
        <v>11026.8</v>
      </c>
      <c r="AK814" s="50" t="n">
        <v>11</v>
      </c>
    </row>
    <row r="815" customFormat="false" ht="15" hidden="false" customHeight="false" outlineLevel="0" collapsed="false">
      <c r="A815" s="50" t="s">
        <v>1043</v>
      </c>
      <c r="B815" s="50" t="s">
        <v>124</v>
      </c>
      <c r="C815" s="50" t="s">
        <v>324</v>
      </c>
      <c r="D815" s="50" t="n">
        <v>687859</v>
      </c>
      <c r="E815" s="50" t="n">
        <v>5</v>
      </c>
      <c r="F815" s="50" t="s">
        <v>54</v>
      </c>
      <c r="G815" s="50" t="n">
        <v>364</v>
      </c>
      <c r="H815" s="50" t="n">
        <v>183</v>
      </c>
      <c r="I815" s="50" t="n">
        <v>43</v>
      </c>
      <c r="J815" s="50" t="n">
        <v>159</v>
      </c>
      <c r="K815" s="50" t="n">
        <v>108</v>
      </c>
      <c r="L815" s="50" t="n">
        <v>11</v>
      </c>
      <c r="M815" s="50" t="n">
        <v>205</v>
      </c>
      <c r="N815" s="50" t="n">
        <v>75</v>
      </c>
      <c r="O815" s="50" t="n">
        <v>0.97</v>
      </c>
      <c r="P815" s="50" t="n">
        <v>96</v>
      </c>
      <c r="Q815" s="50" t="n">
        <v>88</v>
      </c>
      <c r="R815" s="50" t="n">
        <v>27</v>
      </c>
      <c r="S815" s="50" t="n">
        <v>8</v>
      </c>
      <c r="T815" s="50" t="n">
        <v>0</v>
      </c>
      <c r="U815" s="50" t="n">
        <v>0</v>
      </c>
      <c r="V815" s="50" t="n">
        <v>7</v>
      </c>
      <c r="W815" s="50" t="n">
        <v>1</v>
      </c>
      <c r="X815" s="50" t="n">
        <v>0</v>
      </c>
      <c r="Y815" s="50" t="n">
        <v>20</v>
      </c>
      <c r="Z815" s="50" t="n">
        <v>32.7</v>
      </c>
      <c r="AA815" s="50" t="n">
        <v>96</v>
      </c>
      <c r="AB815" s="50" t="n">
        <v>31.573</v>
      </c>
      <c r="AC815" s="50" t="n">
        <v>68</v>
      </c>
      <c r="AD815" s="50" t="n">
        <v>2</v>
      </c>
      <c r="AE815" s="50" t="n">
        <v>23</v>
      </c>
      <c r="AF815" s="50" t="n">
        <v>68</v>
      </c>
      <c r="AG815" s="50" t="n">
        <v>5994.5</v>
      </c>
      <c r="AH815" s="50" t="n">
        <v>30</v>
      </c>
      <c r="AI815" s="50" t="n">
        <v>159</v>
      </c>
      <c r="AJ815" s="50" t="n">
        <v>11052.6</v>
      </c>
      <c r="AK815" s="50" t="n">
        <v>6</v>
      </c>
    </row>
    <row r="816" customFormat="false" ht="15" hidden="false" customHeight="false" outlineLevel="0" collapsed="false">
      <c r="A816" s="50" t="s">
        <v>1043</v>
      </c>
      <c r="B816" s="50" t="s">
        <v>124</v>
      </c>
      <c r="C816" s="50" t="s">
        <v>324</v>
      </c>
      <c r="D816" s="50" t="n">
        <v>687859</v>
      </c>
      <c r="E816" s="50" t="n">
        <v>6</v>
      </c>
      <c r="F816" s="50" t="s">
        <v>55</v>
      </c>
      <c r="G816" s="50" t="n">
        <v>279</v>
      </c>
      <c r="H816" s="50" t="n">
        <v>148</v>
      </c>
      <c r="I816" s="50" t="n">
        <v>30</v>
      </c>
      <c r="J816" s="50" t="n">
        <v>140</v>
      </c>
      <c r="K816" s="50" t="n">
        <v>110</v>
      </c>
      <c r="L816" s="50" t="n">
        <v>13</v>
      </c>
      <c r="M816" s="50" t="n">
        <v>139</v>
      </c>
      <c r="N816" s="50" t="n">
        <v>38</v>
      </c>
      <c r="O816" s="50" t="n">
        <v>4.361</v>
      </c>
      <c r="P816" s="50" t="n">
        <v>82</v>
      </c>
      <c r="Q816" s="50" t="n">
        <v>69</v>
      </c>
      <c r="R816" s="50" t="n">
        <v>22</v>
      </c>
      <c r="S816" s="50" t="n">
        <v>7</v>
      </c>
      <c r="T816" s="50" t="n">
        <v>0</v>
      </c>
      <c r="U816" s="50" t="n">
        <v>1</v>
      </c>
      <c r="V816" s="50" t="n">
        <v>9</v>
      </c>
      <c r="W816" s="50" t="n">
        <v>2</v>
      </c>
      <c r="X816" s="50" t="n">
        <v>2</v>
      </c>
      <c r="Y816" s="50" t="n">
        <v>7</v>
      </c>
      <c r="Z816" s="50" t="n">
        <v>29.05</v>
      </c>
      <c r="AA816" s="50" t="n">
        <v>80</v>
      </c>
      <c r="AB816" s="50" t="n">
        <v>28.166</v>
      </c>
      <c r="AC816" s="50" t="n">
        <v>64</v>
      </c>
      <c r="AD816" s="50" t="n">
        <v>1</v>
      </c>
      <c r="AE816" s="50" t="n">
        <v>22</v>
      </c>
      <c r="AF816" s="50" t="n">
        <v>62</v>
      </c>
      <c r="AG816" s="50" t="n">
        <v>5576.7</v>
      </c>
      <c r="AH816" s="50" t="n">
        <v>24</v>
      </c>
      <c r="AI816" s="50" t="n">
        <v>120</v>
      </c>
      <c r="AJ816" s="50" t="n">
        <v>8383.4</v>
      </c>
      <c r="AK816" s="50" t="n">
        <v>2</v>
      </c>
    </row>
    <row r="817" customFormat="false" ht="15" hidden="false" customHeight="false" outlineLevel="0" collapsed="false">
      <c r="A817" s="50" t="s">
        <v>1043</v>
      </c>
      <c r="B817" s="50" t="s">
        <v>124</v>
      </c>
      <c r="C817" s="50" t="s">
        <v>324</v>
      </c>
      <c r="D817" s="50" t="n">
        <v>687859</v>
      </c>
      <c r="E817" s="50" t="n">
        <v>7</v>
      </c>
      <c r="F817" s="50" t="s">
        <v>56</v>
      </c>
      <c r="G817" s="50" t="n">
        <v>245</v>
      </c>
      <c r="H817" s="50" t="n">
        <v>138</v>
      </c>
      <c r="I817" s="50" t="n">
        <v>30</v>
      </c>
      <c r="J817" s="50" t="n">
        <v>104</v>
      </c>
      <c r="K817" s="50" t="n">
        <v>85</v>
      </c>
      <c r="L817" s="50" t="n">
        <v>9</v>
      </c>
      <c r="M817" s="50" t="n">
        <v>141</v>
      </c>
      <c r="N817" s="50" t="n">
        <v>53</v>
      </c>
      <c r="O817" s="50" t="n">
        <v>-6.154</v>
      </c>
      <c r="P817" s="50" t="n">
        <v>64</v>
      </c>
      <c r="Q817" s="50" t="n">
        <v>54</v>
      </c>
      <c r="R817" s="50" t="n">
        <v>8</v>
      </c>
      <c r="S817" s="50" t="n">
        <v>2</v>
      </c>
      <c r="T817" s="50" t="n">
        <v>0</v>
      </c>
      <c r="U817" s="50" t="n">
        <v>0</v>
      </c>
      <c r="V817" s="50" t="n">
        <v>6</v>
      </c>
      <c r="W817" s="50" t="n">
        <v>1</v>
      </c>
      <c r="X817" s="50" t="n">
        <v>3</v>
      </c>
      <c r="Y817" s="50" t="n">
        <v>9</v>
      </c>
      <c r="Z817" s="50" t="n">
        <v>12.8</v>
      </c>
      <c r="AA817" s="50" t="n">
        <v>63</v>
      </c>
      <c r="AB817" s="50" t="n">
        <v>17.648</v>
      </c>
      <c r="AC817" s="50" t="n">
        <v>48</v>
      </c>
      <c r="AD817" s="50" t="n">
        <v>0</v>
      </c>
      <c r="AE817" s="50" t="n">
        <v>22</v>
      </c>
      <c r="AF817" s="50" t="n">
        <v>47</v>
      </c>
      <c r="AG817" s="50" t="n">
        <v>4335.3</v>
      </c>
      <c r="AH817" s="50" t="n">
        <v>18</v>
      </c>
      <c r="AI817" s="50" t="n">
        <v>124</v>
      </c>
      <c r="AJ817" s="50" t="n">
        <v>8862.1</v>
      </c>
      <c r="AK817" s="50" t="n">
        <v>15</v>
      </c>
    </row>
    <row r="818" customFormat="false" ht="15" hidden="false" customHeight="false" outlineLevel="0" collapsed="false">
      <c r="A818" s="50" t="s">
        <v>1043</v>
      </c>
      <c r="B818" s="50" t="s">
        <v>124</v>
      </c>
      <c r="C818" s="50" t="s">
        <v>324</v>
      </c>
      <c r="D818" s="50" t="n">
        <v>687859</v>
      </c>
      <c r="E818" s="50" t="n">
        <v>8</v>
      </c>
      <c r="F818" s="50" t="s">
        <v>57</v>
      </c>
      <c r="G818" s="50" t="n">
        <v>199</v>
      </c>
      <c r="H818" s="50" t="n">
        <v>108</v>
      </c>
      <c r="I818" s="50" t="n">
        <v>28</v>
      </c>
      <c r="J818" s="50" t="n">
        <v>87</v>
      </c>
      <c r="K818" s="50" t="n">
        <v>63</v>
      </c>
      <c r="L818" s="50" t="n">
        <v>9</v>
      </c>
      <c r="M818" s="50" t="n">
        <v>112</v>
      </c>
      <c r="N818" s="50" t="n">
        <v>45</v>
      </c>
      <c r="O818" s="50" t="n">
        <v>2.776</v>
      </c>
      <c r="P818" s="50" t="n">
        <v>54</v>
      </c>
      <c r="Q818" s="50" t="n">
        <v>47</v>
      </c>
      <c r="R818" s="50" t="n">
        <v>15</v>
      </c>
      <c r="S818" s="50" t="n">
        <v>4</v>
      </c>
      <c r="T818" s="50" t="n">
        <v>1</v>
      </c>
      <c r="U818" s="50" t="n">
        <v>1</v>
      </c>
      <c r="V818" s="50" t="n">
        <v>5</v>
      </c>
      <c r="W818" s="50" t="n">
        <v>2</v>
      </c>
      <c r="X818" s="50" t="n">
        <v>0</v>
      </c>
      <c r="Y818" s="50" t="n">
        <v>10</v>
      </c>
      <c r="Z818" s="50" t="n">
        <v>21.6</v>
      </c>
      <c r="AA818" s="50" t="n">
        <v>54</v>
      </c>
      <c r="AB818" s="50" t="n">
        <v>20.443</v>
      </c>
      <c r="AC818" s="50" t="n">
        <v>37</v>
      </c>
      <c r="AD818" s="50" t="n">
        <v>2</v>
      </c>
      <c r="AE818" s="50" t="n">
        <v>11</v>
      </c>
      <c r="AF818" s="50" t="n">
        <v>37</v>
      </c>
      <c r="AG818" s="50" t="n">
        <v>3251.2</v>
      </c>
      <c r="AH818" s="50" t="n">
        <v>14</v>
      </c>
      <c r="AI818" s="50" t="n">
        <v>89</v>
      </c>
      <c r="AJ818" s="50" t="n">
        <v>6198.6</v>
      </c>
      <c r="AK818" s="50" t="n">
        <v>2</v>
      </c>
    </row>
    <row r="819" customFormat="false" ht="15" hidden="false" customHeight="false" outlineLevel="0" collapsed="false">
      <c r="A819" s="50" t="s">
        <v>1043</v>
      </c>
      <c r="B819" s="50" t="s">
        <v>124</v>
      </c>
      <c r="C819" s="50" t="s">
        <v>324</v>
      </c>
      <c r="D819" s="50" t="n">
        <v>687859</v>
      </c>
      <c r="E819" s="50" t="n">
        <v>9</v>
      </c>
      <c r="F819" s="50" t="s">
        <v>58</v>
      </c>
      <c r="G819" s="50" t="n">
        <v>182</v>
      </c>
      <c r="H819" s="50" t="n">
        <v>101</v>
      </c>
      <c r="I819" s="50" t="n">
        <v>27</v>
      </c>
      <c r="J819" s="50" t="n">
        <v>98</v>
      </c>
      <c r="K819" s="50" t="n">
        <v>68</v>
      </c>
      <c r="L819" s="50" t="n">
        <v>12</v>
      </c>
      <c r="M819" s="50" t="n">
        <v>83</v>
      </c>
      <c r="N819" s="50" t="n">
        <v>33</v>
      </c>
      <c r="O819" s="50" t="n">
        <v>-3.782</v>
      </c>
      <c r="P819" s="50" t="n">
        <v>47</v>
      </c>
      <c r="Q819" s="50" t="n">
        <v>43</v>
      </c>
      <c r="R819" s="50" t="n">
        <v>8</v>
      </c>
      <c r="S819" s="50" t="n">
        <v>4</v>
      </c>
      <c r="T819" s="50" t="n">
        <v>0</v>
      </c>
      <c r="U819" s="50" t="n">
        <v>0</v>
      </c>
      <c r="V819" s="50" t="n">
        <v>2</v>
      </c>
      <c r="W819" s="50" t="n">
        <v>2</v>
      </c>
      <c r="X819" s="50" t="n">
        <v>0</v>
      </c>
      <c r="Y819" s="50" t="n">
        <v>15</v>
      </c>
      <c r="Z819" s="50" t="n">
        <v>11.4</v>
      </c>
      <c r="AA819" s="50" t="n">
        <v>47</v>
      </c>
      <c r="AB819" s="50" t="n">
        <v>12.2</v>
      </c>
      <c r="AC819" s="50" t="n">
        <v>28</v>
      </c>
      <c r="AD819" s="50" t="n">
        <v>0</v>
      </c>
      <c r="AE819" s="50" t="n">
        <v>9</v>
      </c>
      <c r="AF819" s="50" t="n">
        <v>28</v>
      </c>
      <c r="AG819" s="50" t="n">
        <v>2535.1</v>
      </c>
      <c r="AH819" s="50" t="n">
        <v>11</v>
      </c>
      <c r="AI819" s="50" t="n">
        <v>90</v>
      </c>
      <c r="AJ819" s="50" t="n">
        <v>6349</v>
      </c>
      <c r="AK819" s="50" t="n">
        <v>5</v>
      </c>
    </row>
    <row r="820" customFormat="false" ht="15" hidden="false" customHeight="false" outlineLevel="0" collapsed="false">
      <c r="A820" s="50" t="s">
        <v>1044</v>
      </c>
      <c r="B820" s="50" t="s">
        <v>124</v>
      </c>
      <c r="C820" s="50" t="s">
        <v>326</v>
      </c>
      <c r="D820" s="50" t="n">
        <v>666160</v>
      </c>
      <c r="E820" s="50" t="n">
        <v>4</v>
      </c>
      <c r="F820" s="50" t="s">
        <v>53</v>
      </c>
      <c r="G820" s="50" t="n">
        <v>358</v>
      </c>
      <c r="H820" s="50" t="n">
        <v>205</v>
      </c>
      <c r="I820" s="50" t="n">
        <v>52</v>
      </c>
      <c r="J820" s="50" t="n">
        <v>169</v>
      </c>
      <c r="K820" s="50" t="n">
        <v>125</v>
      </c>
      <c r="L820" s="50" t="n">
        <v>14</v>
      </c>
      <c r="M820" s="50" t="n">
        <v>189</v>
      </c>
      <c r="N820" s="50" t="n">
        <v>80</v>
      </c>
      <c r="O820" s="50" t="n">
        <v>13.533</v>
      </c>
      <c r="P820" s="50" t="n">
        <v>97</v>
      </c>
      <c r="Q820" s="50" t="n">
        <v>89</v>
      </c>
      <c r="R820" s="50" t="n">
        <v>28</v>
      </c>
      <c r="S820" s="50" t="n">
        <v>6</v>
      </c>
      <c r="T820" s="50" t="n">
        <v>0</v>
      </c>
      <c r="U820" s="50" t="n">
        <v>8</v>
      </c>
      <c r="V820" s="50" t="n">
        <v>6</v>
      </c>
      <c r="W820" s="50" t="n">
        <v>1</v>
      </c>
      <c r="X820" s="50" t="n">
        <v>1</v>
      </c>
      <c r="Y820" s="50" t="n">
        <v>25</v>
      </c>
      <c r="Z820" s="50" t="n">
        <v>41</v>
      </c>
      <c r="AA820" s="50" t="n">
        <v>97</v>
      </c>
      <c r="AB820" s="50" t="n">
        <v>31.118</v>
      </c>
      <c r="AC820" s="50" t="n">
        <v>65</v>
      </c>
      <c r="AD820" s="50" t="n">
        <v>8</v>
      </c>
      <c r="AE820" s="50" t="n">
        <v>24</v>
      </c>
      <c r="AF820" s="50" t="n">
        <v>65</v>
      </c>
      <c r="AG820" s="50" t="n">
        <v>5837.3</v>
      </c>
      <c r="AH820" s="50" t="n">
        <v>22</v>
      </c>
      <c r="AI820" s="50" t="n">
        <v>175</v>
      </c>
      <c r="AJ820" s="50" t="n">
        <v>12957.3</v>
      </c>
      <c r="AK820" s="50" t="n">
        <v>73</v>
      </c>
    </row>
    <row r="821" customFormat="false" ht="15" hidden="false" customHeight="false" outlineLevel="0" collapsed="false">
      <c r="A821" s="50" t="s">
        <v>1044</v>
      </c>
      <c r="B821" s="50" t="s">
        <v>124</v>
      </c>
      <c r="C821" s="50" t="s">
        <v>326</v>
      </c>
      <c r="D821" s="50" t="n">
        <v>666160</v>
      </c>
      <c r="E821" s="50" t="n">
        <v>5</v>
      </c>
      <c r="F821" s="50" t="s">
        <v>54</v>
      </c>
      <c r="G821" s="50" t="n">
        <v>218</v>
      </c>
      <c r="H821" s="50" t="n">
        <v>129</v>
      </c>
      <c r="I821" s="50" t="n">
        <v>32</v>
      </c>
      <c r="J821" s="50" t="n">
        <v>103</v>
      </c>
      <c r="K821" s="50" t="n">
        <v>83</v>
      </c>
      <c r="L821" s="50" t="n">
        <v>11</v>
      </c>
      <c r="M821" s="50" t="n">
        <v>115</v>
      </c>
      <c r="N821" s="50" t="n">
        <v>46</v>
      </c>
      <c r="O821" s="50" t="n">
        <v>2.556</v>
      </c>
      <c r="P821" s="50" t="n">
        <v>67</v>
      </c>
      <c r="Q821" s="50" t="n">
        <v>61</v>
      </c>
      <c r="R821" s="50" t="n">
        <v>14</v>
      </c>
      <c r="S821" s="50" t="n">
        <v>3</v>
      </c>
      <c r="T821" s="50" t="n">
        <v>2</v>
      </c>
      <c r="U821" s="50" t="n">
        <v>4</v>
      </c>
      <c r="V821" s="50" t="n">
        <v>4</v>
      </c>
      <c r="W821" s="50" t="n">
        <v>2</v>
      </c>
      <c r="X821" s="50" t="n">
        <v>0</v>
      </c>
      <c r="Y821" s="50" t="n">
        <v>15</v>
      </c>
      <c r="Z821" s="50" t="n">
        <v>23.65</v>
      </c>
      <c r="AA821" s="50" t="n">
        <v>67</v>
      </c>
      <c r="AB821" s="50" t="n">
        <v>21.655</v>
      </c>
      <c r="AC821" s="50" t="n">
        <v>46</v>
      </c>
      <c r="AD821" s="50" t="n">
        <v>7</v>
      </c>
      <c r="AE821" s="50" t="n">
        <v>22</v>
      </c>
      <c r="AF821" s="50" t="n">
        <v>46</v>
      </c>
      <c r="AG821" s="50" t="n">
        <v>4114.7</v>
      </c>
      <c r="AH821" s="50" t="n">
        <v>16</v>
      </c>
      <c r="AI821" s="50" t="n">
        <v>122</v>
      </c>
      <c r="AJ821" s="50" t="n">
        <v>9059.2</v>
      </c>
      <c r="AK821" s="50" t="n">
        <v>58</v>
      </c>
    </row>
    <row r="822" customFormat="false" ht="15" hidden="false" customHeight="false" outlineLevel="0" collapsed="false">
      <c r="A822" s="50" t="s">
        <v>1044</v>
      </c>
      <c r="B822" s="50" t="s">
        <v>124</v>
      </c>
      <c r="C822" s="50" t="s">
        <v>326</v>
      </c>
      <c r="D822" s="50" t="n">
        <v>666160</v>
      </c>
      <c r="E822" s="50" t="n">
        <v>6</v>
      </c>
      <c r="F822" s="50" t="s">
        <v>55</v>
      </c>
      <c r="G822" s="50" t="n">
        <v>77</v>
      </c>
      <c r="H822" s="50" t="n">
        <v>47</v>
      </c>
      <c r="I822" s="50" t="n">
        <v>15</v>
      </c>
      <c r="J822" s="50" t="n">
        <v>31</v>
      </c>
      <c r="K822" s="50" t="n">
        <v>25</v>
      </c>
      <c r="L822" s="50" t="n">
        <v>3</v>
      </c>
      <c r="M822" s="50" t="n">
        <v>46</v>
      </c>
      <c r="N822" s="50" t="n">
        <v>22</v>
      </c>
      <c r="O822" s="50" t="n">
        <v>-2.54</v>
      </c>
      <c r="P822" s="50" t="n">
        <v>24</v>
      </c>
      <c r="Q822" s="50" t="n">
        <v>23</v>
      </c>
      <c r="R822" s="50" t="n">
        <v>3</v>
      </c>
      <c r="S822" s="50" t="n">
        <v>0</v>
      </c>
      <c r="T822" s="50" t="n">
        <v>0</v>
      </c>
      <c r="U822" s="50" t="n">
        <v>1</v>
      </c>
      <c r="V822" s="50" t="n">
        <v>1</v>
      </c>
      <c r="W822" s="50" t="n">
        <v>0</v>
      </c>
      <c r="X822" s="50" t="n">
        <v>0</v>
      </c>
      <c r="Y822" s="50" t="n">
        <v>7</v>
      </c>
      <c r="Z822" s="50" t="n">
        <v>4.5</v>
      </c>
      <c r="AA822" s="50" t="n">
        <v>24</v>
      </c>
      <c r="AB822" s="50" t="n">
        <v>5.339</v>
      </c>
      <c r="AC822" s="50" t="n">
        <v>16</v>
      </c>
      <c r="AD822" s="50" t="n">
        <v>1</v>
      </c>
      <c r="AE822" s="50" t="n">
        <v>5</v>
      </c>
      <c r="AF822" s="50" t="n">
        <v>16</v>
      </c>
      <c r="AG822" s="50" t="n">
        <v>1424.8</v>
      </c>
      <c r="AH822" s="50" t="n">
        <v>5</v>
      </c>
      <c r="AI822" s="50" t="n">
        <v>42</v>
      </c>
      <c r="AJ822" s="50" t="n">
        <v>3184.2</v>
      </c>
      <c r="AK822" s="50" t="n">
        <v>30</v>
      </c>
    </row>
    <row r="823" customFormat="false" ht="15" hidden="false" customHeight="false" outlineLevel="0" collapsed="false">
      <c r="A823" s="50" t="s">
        <v>1044</v>
      </c>
      <c r="B823" s="50" t="s">
        <v>124</v>
      </c>
      <c r="C823" s="50" t="s">
        <v>326</v>
      </c>
      <c r="D823" s="50" t="n">
        <v>666160</v>
      </c>
      <c r="E823" s="50" t="n">
        <v>7</v>
      </c>
      <c r="F823" s="50" t="s">
        <v>56</v>
      </c>
      <c r="G823" s="50" t="n">
        <v>283</v>
      </c>
      <c r="H823" s="50" t="n">
        <v>163</v>
      </c>
      <c r="I823" s="50" t="n">
        <v>48</v>
      </c>
      <c r="J823" s="50" t="n">
        <v>131</v>
      </c>
      <c r="K823" s="50" t="n">
        <v>99</v>
      </c>
      <c r="L823" s="50" t="n">
        <v>13</v>
      </c>
      <c r="M823" s="50" t="n">
        <v>152</v>
      </c>
      <c r="N823" s="50" t="n">
        <v>64</v>
      </c>
      <c r="O823" s="50" t="n">
        <v>3.472</v>
      </c>
      <c r="P823" s="50" t="n">
        <v>80</v>
      </c>
      <c r="Q823" s="50" t="n">
        <v>75</v>
      </c>
      <c r="R823" s="50" t="n">
        <v>24</v>
      </c>
      <c r="S823" s="50" t="n">
        <v>4</v>
      </c>
      <c r="T823" s="50" t="n">
        <v>1</v>
      </c>
      <c r="U823" s="50" t="n">
        <v>4</v>
      </c>
      <c r="V823" s="50" t="n">
        <v>3</v>
      </c>
      <c r="W823" s="50" t="n">
        <v>0</v>
      </c>
      <c r="X823" s="50" t="n">
        <v>2</v>
      </c>
      <c r="Y823" s="50" t="n">
        <v>21</v>
      </c>
      <c r="Z823" s="50" t="n">
        <v>30.2</v>
      </c>
      <c r="AA823" s="50" t="n">
        <v>80</v>
      </c>
      <c r="AB823" s="50" t="n">
        <v>22.22</v>
      </c>
      <c r="AC823" s="50" t="n">
        <v>56</v>
      </c>
      <c r="AD823" s="50" t="n">
        <v>4</v>
      </c>
      <c r="AE823" s="50" t="n">
        <v>27</v>
      </c>
      <c r="AF823" s="50" t="n">
        <v>56</v>
      </c>
      <c r="AG823" s="50" t="n">
        <v>4996.3</v>
      </c>
      <c r="AH823" s="50" t="n">
        <v>17</v>
      </c>
      <c r="AI823" s="50" t="n">
        <v>145</v>
      </c>
      <c r="AJ823" s="50" t="n">
        <v>10830.6</v>
      </c>
      <c r="AK823" s="50" t="n">
        <v>74</v>
      </c>
    </row>
    <row r="824" customFormat="false" ht="15" hidden="false" customHeight="false" outlineLevel="0" collapsed="false">
      <c r="A824" s="50" t="s">
        <v>1044</v>
      </c>
      <c r="B824" s="50" t="s">
        <v>124</v>
      </c>
      <c r="C824" s="50" t="s">
        <v>326</v>
      </c>
      <c r="D824" s="50" t="n">
        <v>666160</v>
      </c>
      <c r="E824" s="50" t="n">
        <v>8</v>
      </c>
      <c r="F824" s="50" t="s">
        <v>57</v>
      </c>
      <c r="G824" s="50" t="n">
        <v>376</v>
      </c>
      <c r="H824" s="50" t="n">
        <v>217</v>
      </c>
      <c r="I824" s="50" t="n">
        <v>58</v>
      </c>
      <c r="J824" s="50" t="n">
        <v>174</v>
      </c>
      <c r="K824" s="50" t="n">
        <v>133</v>
      </c>
      <c r="L824" s="50" t="n">
        <v>27</v>
      </c>
      <c r="M824" s="50" t="n">
        <v>202</v>
      </c>
      <c r="N824" s="50" t="n">
        <v>84</v>
      </c>
      <c r="O824" s="50" t="n">
        <v>-4.264</v>
      </c>
      <c r="P824" s="50" t="n">
        <v>106</v>
      </c>
      <c r="Q824" s="50" t="n">
        <v>96</v>
      </c>
      <c r="R824" s="50" t="n">
        <v>18</v>
      </c>
      <c r="S824" s="50" t="n">
        <v>3</v>
      </c>
      <c r="T824" s="50" t="n">
        <v>1</v>
      </c>
      <c r="U824" s="50" t="n">
        <v>4</v>
      </c>
      <c r="V824" s="50" t="n">
        <v>6</v>
      </c>
      <c r="W824" s="50" t="n">
        <v>0</v>
      </c>
      <c r="X824" s="50" t="n">
        <v>4</v>
      </c>
      <c r="Y824" s="50" t="n">
        <v>30</v>
      </c>
      <c r="Z824" s="50" t="n">
        <v>26.55</v>
      </c>
      <c r="AA824" s="50" t="n">
        <v>106</v>
      </c>
      <c r="AB824" s="50" t="n">
        <v>25.35</v>
      </c>
      <c r="AC824" s="50" t="n">
        <v>70</v>
      </c>
      <c r="AD824" s="50" t="n">
        <v>5</v>
      </c>
      <c r="AE824" s="50" t="n">
        <v>27</v>
      </c>
      <c r="AF824" s="50" t="n">
        <v>70</v>
      </c>
      <c r="AG824" s="50" t="n">
        <v>6282.9</v>
      </c>
      <c r="AH824" s="50" t="n">
        <v>22</v>
      </c>
      <c r="AI824" s="50" t="n">
        <v>194</v>
      </c>
      <c r="AJ824" s="50" t="n">
        <v>14407.4</v>
      </c>
      <c r="AK824" s="50" t="n">
        <v>84</v>
      </c>
    </row>
    <row r="825" customFormat="false" ht="15" hidden="false" customHeight="false" outlineLevel="0" collapsed="false">
      <c r="A825" s="50" t="s">
        <v>1044</v>
      </c>
      <c r="B825" s="50" t="s">
        <v>124</v>
      </c>
      <c r="C825" s="50" t="s">
        <v>326</v>
      </c>
      <c r="D825" s="50" t="n">
        <v>666160</v>
      </c>
      <c r="E825" s="50" t="n">
        <v>9</v>
      </c>
      <c r="F825" s="50" t="s">
        <v>58</v>
      </c>
      <c r="G825" s="50" t="n">
        <v>204</v>
      </c>
      <c r="H825" s="50" t="n">
        <v>134</v>
      </c>
      <c r="I825" s="50" t="n">
        <v>44</v>
      </c>
      <c r="J825" s="50" t="n">
        <v>96</v>
      </c>
      <c r="K825" s="50" t="n">
        <v>73</v>
      </c>
      <c r="L825" s="50" t="n">
        <v>12</v>
      </c>
      <c r="M825" s="50" t="n">
        <v>108</v>
      </c>
      <c r="N825" s="50" t="n">
        <v>61</v>
      </c>
      <c r="O825" s="50" t="n">
        <v>-4.615</v>
      </c>
      <c r="P825" s="50" t="n">
        <v>62</v>
      </c>
      <c r="Q825" s="50" t="n">
        <v>60</v>
      </c>
      <c r="R825" s="50" t="n">
        <v>9</v>
      </c>
      <c r="S825" s="50" t="n">
        <v>1</v>
      </c>
      <c r="T825" s="50" t="n">
        <v>2</v>
      </c>
      <c r="U825" s="50" t="n">
        <v>2</v>
      </c>
      <c r="V825" s="50" t="n">
        <v>2</v>
      </c>
      <c r="W825" s="50" t="n">
        <v>0</v>
      </c>
      <c r="X825" s="50" t="n">
        <v>0</v>
      </c>
      <c r="Y825" s="50" t="n">
        <v>22</v>
      </c>
      <c r="Z825" s="50" t="n">
        <v>13.45</v>
      </c>
      <c r="AA825" s="50" t="n">
        <v>62</v>
      </c>
      <c r="AB825" s="50" t="n">
        <v>15.929</v>
      </c>
      <c r="AC825" s="50" t="n">
        <v>38</v>
      </c>
      <c r="AD825" s="50" t="n">
        <v>3</v>
      </c>
      <c r="AE825" s="50" t="n">
        <v>16</v>
      </c>
      <c r="AF825" s="50" t="n">
        <v>38</v>
      </c>
      <c r="AG825" s="50" t="n">
        <v>3460.1</v>
      </c>
      <c r="AH825" s="50" t="n">
        <v>15</v>
      </c>
      <c r="AI825" s="50" t="n">
        <v>116</v>
      </c>
      <c r="AJ825" s="50" t="n">
        <v>8591.1</v>
      </c>
      <c r="AK825" s="50" t="n">
        <v>53</v>
      </c>
    </row>
    <row r="826" customFormat="false" ht="15" hidden="false" customHeight="false" outlineLevel="0" collapsed="false">
      <c r="A826" s="50" t="s">
        <v>1045</v>
      </c>
      <c r="B826" s="50" t="s">
        <v>124</v>
      </c>
      <c r="C826" s="50" t="s">
        <v>328</v>
      </c>
      <c r="D826" s="50" t="n">
        <v>694249</v>
      </c>
      <c r="E826" s="50" t="n">
        <v>6</v>
      </c>
      <c r="F826" s="50" t="s">
        <v>55</v>
      </c>
      <c r="G826" s="50" t="n">
        <v>293</v>
      </c>
      <c r="H826" s="50" t="n">
        <v>159</v>
      </c>
      <c r="I826" s="50" t="n">
        <v>38</v>
      </c>
      <c r="J826" s="50" t="n">
        <v>132</v>
      </c>
      <c r="K826" s="50" t="n">
        <v>99</v>
      </c>
      <c r="L826" s="50" t="n">
        <v>16</v>
      </c>
      <c r="M826" s="50" t="n">
        <v>161</v>
      </c>
      <c r="N826" s="50" t="n">
        <v>60</v>
      </c>
      <c r="O826" s="50" t="n">
        <v>4.102</v>
      </c>
      <c r="P826" s="50" t="n">
        <v>77</v>
      </c>
      <c r="Q826" s="50" t="n">
        <v>64</v>
      </c>
      <c r="R826" s="50" t="n">
        <v>17</v>
      </c>
      <c r="S826" s="50" t="n">
        <v>3</v>
      </c>
      <c r="T826" s="50" t="n">
        <v>1</v>
      </c>
      <c r="U826" s="50" t="n">
        <v>3</v>
      </c>
      <c r="V826" s="50" t="n">
        <v>10</v>
      </c>
      <c r="W826" s="50" t="n">
        <v>1</v>
      </c>
      <c r="X826" s="50" t="n">
        <v>1</v>
      </c>
      <c r="Y826" s="50" t="n">
        <v>16</v>
      </c>
      <c r="Z826" s="50" t="n">
        <v>28.05</v>
      </c>
      <c r="AA826" s="50" t="n">
        <v>76</v>
      </c>
      <c r="AB826" s="50" t="n">
        <v>26.661</v>
      </c>
      <c r="AC826" s="50" t="n">
        <v>50</v>
      </c>
      <c r="AD826" s="50" t="n">
        <v>3</v>
      </c>
      <c r="AE826" s="50" t="n">
        <v>17</v>
      </c>
      <c r="AF826" s="50" t="n">
        <v>50</v>
      </c>
      <c r="AG826" s="50" t="n">
        <v>4194.5</v>
      </c>
      <c r="AH826" s="50" t="n">
        <v>17</v>
      </c>
      <c r="AI826" s="50" t="n">
        <v>105</v>
      </c>
      <c r="AJ826" s="50" t="n">
        <v>7809.5</v>
      </c>
      <c r="AK826" s="50" t="n">
        <v>47</v>
      </c>
    </row>
    <row r="827" customFormat="false" ht="15" hidden="false" customHeight="false" outlineLevel="0" collapsed="false">
      <c r="A827" s="50" t="s">
        <v>1045</v>
      </c>
      <c r="B827" s="50" t="s">
        <v>124</v>
      </c>
      <c r="C827" s="50" t="s">
        <v>328</v>
      </c>
      <c r="D827" s="50" t="n">
        <v>694249</v>
      </c>
      <c r="E827" s="50" t="n">
        <v>7</v>
      </c>
      <c r="F827" s="50" t="s">
        <v>56</v>
      </c>
      <c r="G827" s="50" t="n">
        <v>314</v>
      </c>
      <c r="H827" s="50" t="n">
        <v>160</v>
      </c>
      <c r="I827" s="50" t="n">
        <v>37</v>
      </c>
      <c r="J827" s="50" t="n">
        <v>137</v>
      </c>
      <c r="K827" s="50" t="n">
        <v>100</v>
      </c>
      <c r="L827" s="50" t="n">
        <v>15</v>
      </c>
      <c r="M827" s="50" t="n">
        <v>173</v>
      </c>
      <c r="N827" s="50" t="n">
        <v>60</v>
      </c>
      <c r="O827" s="50" t="n">
        <v>4.981</v>
      </c>
      <c r="P827" s="50" t="n">
        <v>82</v>
      </c>
      <c r="Q827" s="50" t="n">
        <v>71</v>
      </c>
      <c r="R827" s="50" t="n">
        <v>23</v>
      </c>
      <c r="S827" s="50" t="n">
        <v>6</v>
      </c>
      <c r="T827" s="50" t="n">
        <v>2</v>
      </c>
      <c r="U827" s="50" t="n">
        <v>2</v>
      </c>
      <c r="V827" s="50" t="n">
        <v>6</v>
      </c>
      <c r="W827" s="50" t="n">
        <v>2</v>
      </c>
      <c r="X827" s="50" t="n">
        <v>3</v>
      </c>
      <c r="Y827" s="50" t="n">
        <v>16</v>
      </c>
      <c r="Z827" s="50" t="n">
        <v>31.3</v>
      </c>
      <c r="AA827" s="50" t="n">
        <v>81</v>
      </c>
      <c r="AB827" s="50" t="n">
        <v>24.851</v>
      </c>
      <c r="AC827" s="50" t="n">
        <v>58</v>
      </c>
      <c r="AD827" s="50" t="n">
        <v>3</v>
      </c>
      <c r="AE827" s="50" t="n">
        <v>18</v>
      </c>
      <c r="AF827" s="50" t="n">
        <v>58</v>
      </c>
      <c r="AG827" s="50" t="n">
        <v>5008.2</v>
      </c>
      <c r="AH827" s="50" t="n">
        <v>26</v>
      </c>
      <c r="AI827" s="50" t="n">
        <v>143</v>
      </c>
      <c r="AJ827" s="50" t="n">
        <v>10433.1</v>
      </c>
      <c r="AK827" s="50" t="n">
        <v>48</v>
      </c>
    </row>
    <row r="828" customFormat="false" ht="15" hidden="false" customHeight="false" outlineLevel="0" collapsed="false">
      <c r="A828" s="50" t="s">
        <v>1045</v>
      </c>
      <c r="B828" s="50" t="s">
        <v>124</v>
      </c>
      <c r="C828" s="50" t="s">
        <v>328</v>
      </c>
      <c r="D828" s="50" t="n">
        <v>694249</v>
      </c>
      <c r="E828" s="50" t="n">
        <v>8</v>
      </c>
      <c r="F828" s="50" t="s">
        <v>57</v>
      </c>
      <c r="G828" s="50" t="n">
        <v>448</v>
      </c>
      <c r="H828" s="50" t="n">
        <v>220</v>
      </c>
      <c r="I828" s="50" t="n">
        <v>47</v>
      </c>
      <c r="J828" s="50" t="n">
        <v>197</v>
      </c>
      <c r="K828" s="50" t="n">
        <v>138</v>
      </c>
      <c r="L828" s="50" t="n">
        <v>17</v>
      </c>
      <c r="M828" s="50" t="n">
        <v>246</v>
      </c>
      <c r="N828" s="50" t="n">
        <v>82</v>
      </c>
      <c r="O828" s="50" t="n">
        <v>-5.544</v>
      </c>
      <c r="P828" s="50" t="n">
        <v>112</v>
      </c>
      <c r="Q828" s="50" t="n">
        <v>100</v>
      </c>
      <c r="R828" s="50" t="n">
        <v>21</v>
      </c>
      <c r="S828" s="50" t="n">
        <v>9</v>
      </c>
      <c r="T828" s="50" t="n">
        <v>0</v>
      </c>
      <c r="U828" s="50" t="n">
        <v>1</v>
      </c>
      <c r="V828" s="50" t="n">
        <v>11</v>
      </c>
      <c r="W828" s="50" t="n">
        <v>1</v>
      </c>
      <c r="X828" s="50" t="n">
        <v>0</v>
      </c>
      <c r="Y828" s="50" t="n">
        <v>28</v>
      </c>
      <c r="Z828" s="50" t="n">
        <v>30.85</v>
      </c>
      <c r="AA828" s="50" t="n">
        <v>110</v>
      </c>
      <c r="AB828" s="50" t="n">
        <v>33.945</v>
      </c>
      <c r="AC828" s="50" t="n">
        <v>72</v>
      </c>
      <c r="AD828" s="50" t="n">
        <v>3</v>
      </c>
      <c r="AE828" s="50" t="n">
        <v>27</v>
      </c>
      <c r="AF828" s="50" t="n">
        <v>71</v>
      </c>
      <c r="AG828" s="50" t="n">
        <v>6225.4</v>
      </c>
      <c r="AH828" s="50" t="n">
        <v>26</v>
      </c>
      <c r="AI828" s="50" t="n">
        <v>193</v>
      </c>
      <c r="AJ828" s="50" t="n">
        <v>14120.5</v>
      </c>
      <c r="AK828" s="50" t="n">
        <v>65</v>
      </c>
    </row>
    <row r="829" customFormat="false" ht="15" hidden="false" customHeight="false" outlineLevel="0" collapsed="false">
      <c r="A829" s="50" t="s">
        <v>1045</v>
      </c>
      <c r="B829" s="50" t="s">
        <v>124</v>
      </c>
      <c r="C829" s="50" t="s">
        <v>328</v>
      </c>
      <c r="D829" s="50" t="n">
        <v>694249</v>
      </c>
      <c r="E829" s="50" t="n">
        <v>9</v>
      </c>
      <c r="F829" s="50" t="s">
        <v>58</v>
      </c>
      <c r="G829" s="50" t="n">
        <v>397</v>
      </c>
      <c r="H829" s="50" t="n">
        <v>231</v>
      </c>
      <c r="I829" s="50" t="n">
        <v>58</v>
      </c>
      <c r="J829" s="50" t="n">
        <v>187</v>
      </c>
      <c r="K829" s="50" t="n">
        <v>146</v>
      </c>
      <c r="L829" s="50" t="n">
        <v>18</v>
      </c>
      <c r="M829" s="50" t="n">
        <v>210</v>
      </c>
      <c r="N829" s="50" t="n">
        <v>85</v>
      </c>
      <c r="O829" s="50" t="n">
        <v>7.341</v>
      </c>
      <c r="P829" s="50" t="n">
        <v>101</v>
      </c>
      <c r="Q829" s="50" t="n">
        <v>98</v>
      </c>
      <c r="R829" s="50" t="n">
        <v>32</v>
      </c>
      <c r="S829" s="50" t="n">
        <v>4</v>
      </c>
      <c r="T829" s="50" t="n">
        <v>1</v>
      </c>
      <c r="U829" s="50" t="n">
        <v>6</v>
      </c>
      <c r="V829" s="50" t="n">
        <v>1</v>
      </c>
      <c r="W829" s="50" t="n">
        <v>1</v>
      </c>
      <c r="X829" s="50" t="n">
        <v>0</v>
      </c>
      <c r="Y829" s="50" t="n">
        <v>29</v>
      </c>
      <c r="Z829" s="50" t="n">
        <v>38.9</v>
      </c>
      <c r="AA829" s="50" t="n">
        <v>100</v>
      </c>
      <c r="AB829" s="50" t="n">
        <v>30.352</v>
      </c>
      <c r="AC829" s="50" t="n">
        <v>70</v>
      </c>
      <c r="AD829" s="50" t="n">
        <v>7</v>
      </c>
      <c r="AE829" s="50" t="n">
        <v>32</v>
      </c>
      <c r="AF829" s="50" t="n">
        <v>70</v>
      </c>
      <c r="AG829" s="50" t="n">
        <v>6243</v>
      </c>
      <c r="AH829" s="50" t="n">
        <v>30</v>
      </c>
      <c r="AI829" s="50" t="n">
        <v>198</v>
      </c>
      <c r="AJ829" s="50" t="n">
        <v>14417.3</v>
      </c>
      <c r="AK829" s="50" t="n">
        <v>62</v>
      </c>
    </row>
    <row r="830" customFormat="false" ht="15" hidden="false" customHeight="false" outlineLevel="0" collapsed="false">
      <c r="A830" s="50" t="s">
        <v>1046</v>
      </c>
      <c r="B830" s="50" t="s">
        <v>124</v>
      </c>
      <c r="C830" s="50" t="s">
        <v>330</v>
      </c>
      <c r="D830" s="50" t="n">
        <v>671289</v>
      </c>
      <c r="E830" s="50" t="n">
        <v>4</v>
      </c>
      <c r="F830" s="50" t="s">
        <v>53</v>
      </c>
      <c r="G830" s="50" t="n">
        <v>224</v>
      </c>
      <c r="H830" s="50" t="n">
        <v>112</v>
      </c>
      <c r="I830" s="50" t="n">
        <v>12</v>
      </c>
      <c r="J830" s="50" t="n">
        <v>110</v>
      </c>
      <c r="K830" s="50" t="n">
        <v>76</v>
      </c>
      <c r="L830" s="50" t="n">
        <v>6</v>
      </c>
      <c r="M830" s="50" t="n">
        <v>114</v>
      </c>
      <c r="N830" s="50" t="n">
        <v>36</v>
      </c>
      <c r="O830" s="50" t="n">
        <v>0.098</v>
      </c>
      <c r="P830" s="50" t="n">
        <v>65</v>
      </c>
      <c r="Q830" s="50" t="n">
        <v>56</v>
      </c>
      <c r="R830" s="50" t="n">
        <v>16</v>
      </c>
      <c r="S830" s="50" t="n">
        <v>1</v>
      </c>
      <c r="T830" s="50" t="n">
        <v>0</v>
      </c>
      <c r="U830" s="50" t="n">
        <v>1</v>
      </c>
      <c r="V830" s="50" t="n">
        <v>2</v>
      </c>
      <c r="W830" s="50" t="n">
        <v>4</v>
      </c>
      <c r="X830" s="50" t="n">
        <v>0</v>
      </c>
      <c r="Y830" s="50" t="n">
        <v>7</v>
      </c>
      <c r="Z830" s="50" t="n">
        <v>20.05</v>
      </c>
      <c r="AA830" s="50" t="n">
        <v>61</v>
      </c>
      <c r="AB830" s="50" t="n">
        <v>20.773</v>
      </c>
      <c r="AC830" s="50" t="n">
        <v>52</v>
      </c>
      <c r="AD830" s="50" t="n">
        <v>0</v>
      </c>
      <c r="AE830" s="50" t="n">
        <v>16</v>
      </c>
      <c r="AF830" s="50" t="n">
        <v>51</v>
      </c>
      <c r="AG830" s="50" t="n">
        <v>4217</v>
      </c>
      <c r="AH830" s="50" t="n">
        <v>20</v>
      </c>
      <c r="AI830" s="50" t="n">
        <v>92</v>
      </c>
      <c r="AJ830" s="50" t="n">
        <v>6459.6</v>
      </c>
      <c r="AK830" s="50" t="n">
        <v>10</v>
      </c>
    </row>
    <row r="831" customFormat="false" ht="15" hidden="false" customHeight="false" outlineLevel="0" collapsed="false">
      <c r="A831" s="50" t="s">
        <v>1046</v>
      </c>
      <c r="B831" s="50" t="s">
        <v>124</v>
      </c>
      <c r="C831" s="50" t="s">
        <v>330</v>
      </c>
      <c r="D831" s="50" t="n">
        <v>671289</v>
      </c>
      <c r="E831" s="50" t="n">
        <v>5</v>
      </c>
      <c r="F831" s="50" t="s">
        <v>54</v>
      </c>
      <c r="G831" s="50" t="n">
        <v>305</v>
      </c>
      <c r="H831" s="50" t="n">
        <v>142</v>
      </c>
      <c r="I831" s="50" t="n">
        <v>12</v>
      </c>
      <c r="J831" s="50" t="n">
        <v>149</v>
      </c>
      <c r="K831" s="50" t="n">
        <v>98</v>
      </c>
      <c r="L831" s="50" t="n">
        <v>3</v>
      </c>
      <c r="M831" s="50" t="n">
        <v>156</v>
      </c>
      <c r="N831" s="50" t="n">
        <v>44</v>
      </c>
      <c r="O831" s="50" t="n">
        <v>0.046</v>
      </c>
      <c r="P831" s="50" t="n">
        <v>83</v>
      </c>
      <c r="Q831" s="50" t="n">
        <v>73</v>
      </c>
      <c r="R831" s="50" t="n">
        <v>20</v>
      </c>
      <c r="S831" s="50" t="n">
        <v>4</v>
      </c>
      <c r="T831" s="50" t="n">
        <v>0</v>
      </c>
      <c r="U831" s="50" t="n">
        <v>1</v>
      </c>
      <c r="V831" s="50" t="n">
        <v>4</v>
      </c>
      <c r="W831" s="50" t="n">
        <v>5</v>
      </c>
      <c r="X831" s="50" t="n">
        <v>0</v>
      </c>
      <c r="Y831" s="50" t="n">
        <v>10</v>
      </c>
      <c r="Z831" s="50" t="n">
        <v>26.8</v>
      </c>
      <c r="AA831" s="50" t="n">
        <v>82</v>
      </c>
      <c r="AB831" s="50" t="n">
        <v>25.643</v>
      </c>
      <c r="AC831" s="50" t="n">
        <v>64</v>
      </c>
      <c r="AD831" s="50" t="n">
        <v>1</v>
      </c>
      <c r="AE831" s="50" t="n">
        <v>20</v>
      </c>
      <c r="AF831" s="50" t="n">
        <v>64</v>
      </c>
      <c r="AG831" s="50" t="n">
        <v>5409</v>
      </c>
      <c r="AH831" s="50" t="n">
        <v>25</v>
      </c>
      <c r="AI831" s="50" t="n">
        <v>125</v>
      </c>
      <c r="AJ831" s="50" t="n">
        <v>8742.4</v>
      </c>
      <c r="AK831" s="50" t="n">
        <v>13</v>
      </c>
    </row>
    <row r="832" customFormat="false" ht="15" hidden="false" customHeight="false" outlineLevel="0" collapsed="false">
      <c r="A832" s="50" t="s">
        <v>1046</v>
      </c>
      <c r="B832" s="50" t="s">
        <v>124</v>
      </c>
      <c r="C832" s="50" t="s">
        <v>330</v>
      </c>
      <c r="D832" s="50" t="n">
        <v>671289</v>
      </c>
      <c r="E832" s="50" t="n">
        <v>6</v>
      </c>
      <c r="F832" s="50" t="s">
        <v>55</v>
      </c>
      <c r="G832" s="50" t="n">
        <v>234</v>
      </c>
      <c r="H832" s="50" t="n">
        <v>122</v>
      </c>
      <c r="I832" s="50" t="n">
        <v>19</v>
      </c>
      <c r="J832" s="50" t="n">
        <v>107</v>
      </c>
      <c r="K832" s="50" t="n">
        <v>83</v>
      </c>
      <c r="L832" s="50" t="n">
        <v>7</v>
      </c>
      <c r="M832" s="50" t="n">
        <v>127</v>
      </c>
      <c r="N832" s="50" t="n">
        <v>39</v>
      </c>
      <c r="O832" s="50" t="n">
        <v>2.991</v>
      </c>
      <c r="P832" s="50" t="n">
        <v>68</v>
      </c>
      <c r="Q832" s="50" t="n">
        <v>58</v>
      </c>
      <c r="R832" s="50" t="n">
        <v>15</v>
      </c>
      <c r="S832" s="50" t="n">
        <v>1</v>
      </c>
      <c r="T832" s="50" t="n">
        <v>1</v>
      </c>
      <c r="U832" s="50" t="n">
        <v>1</v>
      </c>
      <c r="V832" s="50" t="n">
        <v>3</v>
      </c>
      <c r="W832" s="50" t="n">
        <v>6</v>
      </c>
      <c r="X832" s="50" t="n">
        <v>0</v>
      </c>
      <c r="Y832" s="50" t="n">
        <v>12</v>
      </c>
      <c r="Z832" s="50" t="n">
        <v>21.95</v>
      </c>
      <c r="AA832" s="50" t="n">
        <v>67</v>
      </c>
      <c r="AB832" s="50" t="n">
        <v>20.13</v>
      </c>
      <c r="AC832" s="50" t="n">
        <v>47</v>
      </c>
      <c r="AD832" s="50" t="n">
        <v>1</v>
      </c>
      <c r="AE832" s="50" t="n">
        <v>18</v>
      </c>
      <c r="AF832" s="50" t="n">
        <v>47</v>
      </c>
      <c r="AG832" s="50" t="n">
        <v>4020.6</v>
      </c>
      <c r="AH832" s="50" t="n">
        <v>14</v>
      </c>
      <c r="AI832" s="50" t="n">
        <v>95</v>
      </c>
      <c r="AJ832" s="50" t="n">
        <v>6680</v>
      </c>
      <c r="AK832" s="50" t="n">
        <v>10</v>
      </c>
    </row>
    <row r="833" customFormat="false" ht="15" hidden="false" customHeight="false" outlineLevel="0" collapsed="false">
      <c r="A833" s="50" t="s">
        <v>1046</v>
      </c>
      <c r="B833" s="50" t="s">
        <v>124</v>
      </c>
      <c r="C833" s="50" t="s">
        <v>330</v>
      </c>
      <c r="D833" s="50" t="n">
        <v>671289</v>
      </c>
      <c r="E833" s="50" t="n">
        <v>7</v>
      </c>
      <c r="F833" s="50" t="s">
        <v>56</v>
      </c>
      <c r="G833" s="50" t="n">
        <v>220</v>
      </c>
      <c r="H833" s="50" t="n">
        <v>118</v>
      </c>
      <c r="I833" s="50" t="n">
        <v>13</v>
      </c>
      <c r="J833" s="50" t="n">
        <v>114</v>
      </c>
      <c r="K833" s="50" t="n">
        <v>86</v>
      </c>
      <c r="L833" s="50" t="n">
        <v>6</v>
      </c>
      <c r="M833" s="50" t="n">
        <v>106</v>
      </c>
      <c r="N833" s="50" t="n">
        <v>32</v>
      </c>
      <c r="O833" s="50" t="n">
        <v>-5.616</v>
      </c>
      <c r="P833" s="50" t="n">
        <v>60</v>
      </c>
      <c r="Q833" s="50" t="n">
        <v>57</v>
      </c>
      <c r="R833" s="50" t="n">
        <v>10</v>
      </c>
      <c r="S833" s="50" t="n">
        <v>0</v>
      </c>
      <c r="T833" s="50" t="n">
        <v>0</v>
      </c>
      <c r="U833" s="50" t="n">
        <v>0</v>
      </c>
      <c r="V833" s="50" t="n">
        <v>2</v>
      </c>
      <c r="W833" s="50" t="n">
        <v>0</v>
      </c>
      <c r="X833" s="50" t="n">
        <v>0</v>
      </c>
      <c r="Y833" s="50" t="n">
        <v>4</v>
      </c>
      <c r="Z833" s="50" t="n">
        <v>10.4</v>
      </c>
      <c r="AA833" s="50" t="n">
        <v>59</v>
      </c>
      <c r="AB833" s="50" t="n">
        <v>17.698</v>
      </c>
      <c r="AC833" s="50" t="n">
        <v>54</v>
      </c>
      <c r="AD833" s="50" t="n">
        <v>1</v>
      </c>
      <c r="AE833" s="50" t="n">
        <v>24</v>
      </c>
      <c r="AF833" s="50" t="n">
        <v>54</v>
      </c>
      <c r="AG833" s="50" t="n">
        <v>4712.6</v>
      </c>
      <c r="AH833" s="50" t="n">
        <v>14</v>
      </c>
      <c r="AI833" s="50" t="n">
        <v>101</v>
      </c>
      <c r="AJ833" s="50" t="n">
        <v>7174.9</v>
      </c>
      <c r="AK833" s="50" t="n">
        <v>18</v>
      </c>
    </row>
    <row r="834" customFormat="false" ht="15" hidden="false" customHeight="false" outlineLevel="0" collapsed="false">
      <c r="A834" s="50" t="s">
        <v>1046</v>
      </c>
      <c r="B834" s="50" t="s">
        <v>124</v>
      </c>
      <c r="C834" s="50" t="s">
        <v>330</v>
      </c>
      <c r="D834" s="50" t="n">
        <v>671289</v>
      </c>
      <c r="E834" s="50" t="n">
        <v>8</v>
      </c>
      <c r="F834" s="50" t="s">
        <v>57</v>
      </c>
      <c r="G834" s="50" t="n">
        <v>41</v>
      </c>
      <c r="H834" s="50" t="n">
        <v>24</v>
      </c>
      <c r="I834" s="50" t="n">
        <v>1</v>
      </c>
      <c r="J834" s="50" t="n">
        <v>20</v>
      </c>
      <c r="K834" s="50" t="n">
        <v>17</v>
      </c>
      <c r="L834" s="50" t="n">
        <v>0</v>
      </c>
      <c r="M834" s="50" t="n">
        <v>21</v>
      </c>
      <c r="N834" s="50" t="n">
        <v>7</v>
      </c>
      <c r="O834" s="50" t="n">
        <v>-1.371</v>
      </c>
      <c r="P834" s="50" t="n">
        <v>12</v>
      </c>
      <c r="Q834" s="50" t="n">
        <v>11</v>
      </c>
      <c r="R834" s="50" t="n">
        <v>2</v>
      </c>
      <c r="S834" s="50" t="n">
        <v>0</v>
      </c>
      <c r="T834" s="50" t="n">
        <v>0</v>
      </c>
      <c r="U834" s="50" t="n">
        <v>0</v>
      </c>
      <c r="V834" s="50" t="n">
        <v>0</v>
      </c>
      <c r="W834" s="50" t="n">
        <v>0</v>
      </c>
      <c r="X834" s="50" t="n">
        <v>0</v>
      </c>
      <c r="Y834" s="50" t="n">
        <v>1</v>
      </c>
      <c r="Z834" s="50" t="n">
        <v>1.8</v>
      </c>
      <c r="AA834" s="50" t="n">
        <v>11</v>
      </c>
      <c r="AB834" s="50" t="n">
        <v>2.29</v>
      </c>
      <c r="AC834" s="50" t="n">
        <v>11</v>
      </c>
      <c r="AD834" s="50" t="n">
        <v>0</v>
      </c>
      <c r="AE834" s="50" t="n">
        <v>4</v>
      </c>
      <c r="AF834" s="50" t="n">
        <v>11</v>
      </c>
      <c r="AG834" s="50" t="n">
        <v>893.8</v>
      </c>
      <c r="AH834" s="50" t="n">
        <v>3</v>
      </c>
      <c r="AI834" s="50" t="n">
        <v>19</v>
      </c>
      <c r="AJ834" s="50" t="n">
        <v>1341.2</v>
      </c>
      <c r="AK834" s="50" t="n">
        <v>3</v>
      </c>
    </row>
    <row r="835" customFormat="false" ht="15" hidden="false" customHeight="false" outlineLevel="0" collapsed="false">
      <c r="A835" s="50" t="s">
        <v>1047</v>
      </c>
      <c r="B835" s="50" t="s">
        <v>124</v>
      </c>
      <c r="C835" s="50" t="s">
        <v>331</v>
      </c>
      <c r="D835" s="50" t="n">
        <v>666397</v>
      </c>
      <c r="E835" s="50" t="n">
        <v>4</v>
      </c>
      <c r="F835" s="50" t="s">
        <v>53</v>
      </c>
      <c r="G835" s="50" t="n">
        <v>376</v>
      </c>
      <c r="H835" s="50" t="n">
        <v>151</v>
      </c>
      <c r="I835" s="50" t="n">
        <v>34</v>
      </c>
      <c r="J835" s="50" t="n">
        <v>188</v>
      </c>
      <c r="K835" s="50" t="n">
        <v>114</v>
      </c>
      <c r="L835" s="50" t="n">
        <v>16</v>
      </c>
      <c r="M835" s="50" t="n">
        <v>188</v>
      </c>
      <c r="N835" s="50" t="n">
        <v>37</v>
      </c>
      <c r="O835" s="50" t="n">
        <v>4.223</v>
      </c>
      <c r="P835" s="50" t="n">
        <v>91</v>
      </c>
      <c r="Q835" s="50" t="n">
        <v>79</v>
      </c>
      <c r="R835" s="50" t="n">
        <v>24</v>
      </c>
      <c r="S835" s="50" t="n">
        <v>3</v>
      </c>
      <c r="T835" s="50" t="n">
        <v>1</v>
      </c>
      <c r="U835" s="50" t="n">
        <v>2</v>
      </c>
      <c r="V835" s="50" t="n">
        <v>11</v>
      </c>
      <c r="W835" s="50" t="n">
        <v>1</v>
      </c>
      <c r="X835" s="50" t="n">
        <v>0</v>
      </c>
      <c r="Y835" s="50" t="n">
        <v>22</v>
      </c>
      <c r="Z835" s="50" t="n">
        <v>33.95</v>
      </c>
      <c r="AA835" s="50" t="n">
        <v>91</v>
      </c>
      <c r="AB835" s="50" t="n">
        <v>34.375</v>
      </c>
      <c r="AC835" s="50" t="n">
        <v>57</v>
      </c>
      <c r="AD835" s="50" t="n">
        <v>6</v>
      </c>
      <c r="AE835" s="50" t="n">
        <v>25</v>
      </c>
      <c r="AF835" s="50" t="n">
        <v>57</v>
      </c>
      <c r="AG835" s="50" t="n">
        <v>5172.7</v>
      </c>
      <c r="AH835" s="50" t="n">
        <v>25</v>
      </c>
      <c r="AI835" s="50" t="n">
        <v>131</v>
      </c>
      <c r="AJ835" s="50" t="n">
        <v>9295.6</v>
      </c>
      <c r="AK835" s="50" t="n">
        <v>20</v>
      </c>
    </row>
    <row r="836" customFormat="false" ht="15" hidden="false" customHeight="false" outlineLevel="0" collapsed="false">
      <c r="A836" s="50" t="s">
        <v>1047</v>
      </c>
      <c r="B836" s="50" t="s">
        <v>124</v>
      </c>
      <c r="C836" s="50" t="s">
        <v>331</v>
      </c>
      <c r="D836" s="50" t="n">
        <v>666397</v>
      </c>
      <c r="E836" s="50" t="n">
        <v>5</v>
      </c>
      <c r="F836" s="50" t="s">
        <v>54</v>
      </c>
      <c r="G836" s="50" t="n">
        <v>289</v>
      </c>
      <c r="H836" s="50" t="n">
        <v>129</v>
      </c>
      <c r="I836" s="50" t="n">
        <v>32</v>
      </c>
      <c r="J836" s="50" t="n">
        <v>138</v>
      </c>
      <c r="K836" s="50" t="n">
        <v>95</v>
      </c>
      <c r="L836" s="50" t="n">
        <v>13</v>
      </c>
      <c r="M836" s="50" t="n">
        <v>150</v>
      </c>
      <c r="N836" s="50" t="n">
        <v>34</v>
      </c>
      <c r="O836" s="50" t="n">
        <v>-9.825</v>
      </c>
      <c r="P836" s="50" t="n">
        <v>69</v>
      </c>
      <c r="Q836" s="50" t="n">
        <v>61</v>
      </c>
      <c r="R836" s="50" t="n">
        <v>5</v>
      </c>
      <c r="S836" s="50" t="n">
        <v>0</v>
      </c>
      <c r="T836" s="50" t="n">
        <v>0</v>
      </c>
      <c r="U836" s="50" t="n">
        <v>0</v>
      </c>
      <c r="V836" s="50" t="n">
        <v>8</v>
      </c>
      <c r="W836" s="50" t="n">
        <v>0</v>
      </c>
      <c r="X836" s="50" t="n">
        <v>0</v>
      </c>
      <c r="Y836" s="50" t="n">
        <v>22</v>
      </c>
      <c r="Z836" s="50" t="n">
        <v>10.1</v>
      </c>
      <c r="AA836" s="50" t="n">
        <v>69</v>
      </c>
      <c r="AB836" s="50" t="n">
        <v>17.548</v>
      </c>
      <c r="AC836" s="50" t="n">
        <v>39</v>
      </c>
      <c r="AD836" s="50" t="n">
        <v>1</v>
      </c>
      <c r="AE836" s="50" t="n">
        <v>21</v>
      </c>
      <c r="AF836" s="50" t="n">
        <v>39</v>
      </c>
      <c r="AG836" s="50" t="n">
        <v>3504.1</v>
      </c>
      <c r="AH836" s="50" t="n">
        <v>18</v>
      </c>
      <c r="AI836" s="50" t="n">
        <v>116</v>
      </c>
      <c r="AJ836" s="50" t="n">
        <v>8340.1</v>
      </c>
      <c r="AK836" s="50" t="n">
        <v>19</v>
      </c>
    </row>
    <row r="837" customFormat="false" ht="15" hidden="false" customHeight="false" outlineLevel="0" collapsed="false">
      <c r="A837" s="50" t="s">
        <v>1047</v>
      </c>
      <c r="B837" s="50" t="s">
        <v>124</v>
      </c>
      <c r="C837" s="50" t="s">
        <v>331</v>
      </c>
      <c r="D837" s="50" t="n">
        <v>666397</v>
      </c>
      <c r="E837" s="50" t="n">
        <v>6</v>
      </c>
      <c r="F837" s="50" t="s">
        <v>55</v>
      </c>
      <c r="G837" s="50" t="n">
        <v>263</v>
      </c>
      <c r="H837" s="50" t="n">
        <v>99</v>
      </c>
      <c r="I837" s="50" t="n">
        <v>17</v>
      </c>
      <c r="J837" s="50" t="n">
        <v>136</v>
      </c>
      <c r="K837" s="50" t="n">
        <v>81</v>
      </c>
      <c r="L837" s="50" t="n">
        <v>9</v>
      </c>
      <c r="M837" s="50" t="n">
        <v>127</v>
      </c>
      <c r="N837" s="50" t="n">
        <v>18</v>
      </c>
      <c r="O837" s="50" t="n">
        <v>3.169</v>
      </c>
      <c r="P837" s="50" t="n">
        <v>64</v>
      </c>
      <c r="Q837" s="50" t="n">
        <v>52</v>
      </c>
      <c r="R837" s="50" t="n">
        <v>15</v>
      </c>
      <c r="S837" s="50" t="n">
        <v>4</v>
      </c>
      <c r="T837" s="50" t="n">
        <v>0</v>
      </c>
      <c r="U837" s="50" t="n">
        <v>0</v>
      </c>
      <c r="V837" s="50" t="n">
        <v>12</v>
      </c>
      <c r="W837" s="50" t="n">
        <v>0</v>
      </c>
      <c r="X837" s="50" t="n">
        <v>0</v>
      </c>
      <c r="Y837" s="50" t="n">
        <v>15</v>
      </c>
      <c r="Z837" s="50" t="n">
        <v>23.3</v>
      </c>
      <c r="AA837" s="50" t="n">
        <v>64</v>
      </c>
      <c r="AB837" s="50" t="n">
        <v>25.444</v>
      </c>
      <c r="AC837" s="50" t="n">
        <v>37</v>
      </c>
      <c r="AD837" s="50" t="n">
        <v>2</v>
      </c>
      <c r="AE837" s="50" t="n">
        <v>22</v>
      </c>
      <c r="AF837" s="50" t="n">
        <v>37</v>
      </c>
      <c r="AG837" s="50" t="n">
        <v>3489.9</v>
      </c>
      <c r="AH837" s="50" t="n">
        <v>20</v>
      </c>
      <c r="AI837" s="50" t="n">
        <v>85</v>
      </c>
      <c r="AJ837" s="50" t="n">
        <v>6112.3</v>
      </c>
      <c r="AK837" s="50" t="n">
        <v>12</v>
      </c>
    </row>
    <row r="838" customFormat="false" ht="15" hidden="false" customHeight="false" outlineLevel="0" collapsed="false">
      <c r="A838" s="50" t="s">
        <v>1047</v>
      </c>
      <c r="B838" s="50" t="s">
        <v>124</v>
      </c>
      <c r="C838" s="50" t="s">
        <v>331</v>
      </c>
      <c r="D838" s="50" t="n">
        <v>666397</v>
      </c>
      <c r="E838" s="50" t="n">
        <v>7</v>
      </c>
      <c r="F838" s="50" t="s">
        <v>56</v>
      </c>
      <c r="G838" s="50" t="n">
        <v>169</v>
      </c>
      <c r="H838" s="50" t="n">
        <v>70</v>
      </c>
      <c r="I838" s="50" t="n">
        <v>12</v>
      </c>
      <c r="J838" s="50" t="n">
        <v>90</v>
      </c>
      <c r="K838" s="50" t="n">
        <v>55</v>
      </c>
      <c r="L838" s="50" t="n">
        <v>5</v>
      </c>
      <c r="M838" s="50" t="n">
        <v>79</v>
      </c>
      <c r="N838" s="50" t="n">
        <v>15</v>
      </c>
      <c r="O838" s="50" t="n">
        <v>-0.87</v>
      </c>
      <c r="P838" s="50" t="n">
        <v>42</v>
      </c>
      <c r="Q838" s="50" t="n">
        <v>38</v>
      </c>
      <c r="R838" s="50" t="n">
        <v>5</v>
      </c>
      <c r="S838" s="50" t="n">
        <v>2</v>
      </c>
      <c r="T838" s="50" t="n">
        <v>0</v>
      </c>
      <c r="U838" s="50" t="n">
        <v>1</v>
      </c>
      <c r="V838" s="50" t="n">
        <v>4</v>
      </c>
      <c r="W838" s="50" t="n">
        <v>0</v>
      </c>
      <c r="X838" s="50" t="n">
        <v>0</v>
      </c>
      <c r="Y838" s="50" t="n">
        <v>10</v>
      </c>
      <c r="Z838" s="50" t="n">
        <v>9.1</v>
      </c>
      <c r="AA838" s="50" t="n">
        <v>42</v>
      </c>
      <c r="AB838" s="50" t="n">
        <v>11.87</v>
      </c>
      <c r="AC838" s="50" t="n">
        <v>28</v>
      </c>
      <c r="AD838" s="50" t="n">
        <v>2</v>
      </c>
      <c r="AE838" s="50" t="n">
        <v>12</v>
      </c>
      <c r="AF838" s="50" t="n">
        <v>28</v>
      </c>
      <c r="AG838" s="50" t="n">
        <v>2393</v>
      </c>
      <c r="AH838" s="50" t="n">
        <v>8</v>
      </c>
      <c r="AI838" s="50" t="n">
        <v>60</v>
      </c>
      <c r="AJ838" s="50" t="n">
        <v>4274.6</v>
      </c>
      <c r="AK838" s="50" t="n">
        <v>8</v>
      </c>
    </row>
    <row r="839" customFormat="false" ht="15" hidden="false" customHeight="false" outlineLevel="0" collapsed="false">
      <c r="A839" s="50" t="s">
        <v>1047</v>
      </c>
      <c r="B839" s="50" t="s">
        <v>124</v>
      </c>
      <c r="C839" s="50" t="s">
        <v>331</v>
      </c>
      <c r="D839" s="50" t="n">
        <v>666397</v>
      </c>
      <c r="E839" s="50" t="n">
        <v>8</v>
      </c>
      <c r="F839" s="50" t="s">
        <v>57</v>
      </c>
      <c r="G839" s="50" t="n">
        <v>42</v>
      </c>
      <c r="H839" s="50" t="n">
        <v>16</v>
      </c>
      <c r="I839" s="50" t="n">
        <v>7</v>
      </c>
      <c r="J839" s="50" t="n">
        <v>21</v>
      </c>
      <c r="K839" s="50" t="n">
        <v>15</v>
      </c>
      <c r="L839" s="50" t="n">
        <v>6</v>
      </c>
      <c r="M839" s="50" t="n">
        <v>21</v>
      </c>
      <c r="N839" s="50" t="n">
        <v>1</v>
      </c>
      <c r="O839" s="50" t="n">
        <v>0.039</v>
      </c>
      <c r="P839" s="50" t="n">
        <v>10</v>
      </c>
      <c r="Q839" s="50" t="n">
        <v>6</v>
      </c>
      <c r="R839" s="50" t="n">
        <v>0</v>
      </c>
      <c r="S839" s="50" t="n">
        <v>0</v>
      </c>
      <c r="T839" s="50" t="n">
        <v>0</v>
      </c>
      <c r="U839" s="50" t="n">
        <v>0</v>
      </c>
      <c r="V839" s="50" t="n">
        <v>4</v>
      </c>
      <c r="W839" s="50" t="n">
        <v>0</v>
      </c>
      <c r="X839" s="50" t="n">
        <v>0</v>
      </c>
      <c r="Y839" s="50" t="n">
        <v>2</v>
      </c>
      <c r="Z839" s="50" t="n">
        <v>2.8</v>
      </c>
      <c r="AA839" s="50" t="n">
        <v>10</v>
      </c>
      <c r="AB839" s="50" t="n">
        <v>4.124</v>
      </c>
      <c r="AC839" s="50" t="n">
        <v>4</v>
      </c>
      <c r="AD839" s="50" t="n">
        <v>1</v>
      </c>
      <c r="AE839" s="50" t="n">
        <v>2</v>
      </c>
      <c r="AF839" s="50" t="n">
        <v>4</v>
      </c>
      <c r="AG839" s="50" t="n">
        <v>354.9</v>
      </c>
      <c r="AH839" s="50" t="n">
        <v>1</v>
      </c>
      <c r="AI839" s="50" t="n">
        <v>15</v>
      </c>
      <c r="AJ839" s="50" t="n">
        <v>1081</v>
      </c>
      <c r="AK839" s="50" t="n">
        <v>5</v>
      </c>
    </row>
    <row r="840" customFormat="false" ht="15" hidden="false" customHeight="false" outlineLevel="0" collapsed="false">
      <c r="A840" s="50" t="s">
        <v>1048</v>
      </c>
      <c r="B840" s="50" t="s">
        <v>124</v>
      </c>
      <c r="C840" s="50" t="s">
        <v>332</v>
      </c>
      <c r="D840" s="50" t="n">
        <v>664954</v>
      </c>
      <c r="E840" s="50" t="n">
        <v>4</v>
      </c>
      <c r="F840" s="50" t="s">
        <v>53</v>
      </c>
      <c r="G840" s="50" t="n">
        <v>164</v>
      </c>
      <c r="H840" s="50" t="n">
        <v>88</v>
      </c>
      <c r="I840" s="50" t="n">
        <v>14</v>
      </c>
      <c r="J840" s="50" t="n">
        <v>85</v>
      </c>
      <c r="K840" s="50" t="n">
        <v>59</v>
      </c>
      <c r="L840" s="50" t="n">
        <v>8</v>
      </c>
      <c r="M840" s="50" t="n">
        <v>79</v>
      </c>
      <c r="N840" s="50" t="n">
        <v>29</v>
      </c>
      <c r="O840" s="50" t="n">
        <v>-0.239</v>
      </c>
      <c r="P840" s="50" t="n">
        <v>47</v>
      </c>
      <c r="Q840" s="50" t="n">
        <v>45</v>
      </c>
      <c r="R840" s="50" t="n">
        <v>13</v>
      </c>
      <c r="S840" s="50" t="n">
        <v>6</v>
      </c>
      <c r="T840" s="50" t="n">
        <v>0</v>
      </c>
      <c r="U840" s="50" t="n">
        <v>0</v>
      </c>
      <c r="V840" s="50" t="n">
        <v>2</v>
      </c>
      <c r="W840" s="50" t="n">
        <v>0</v>
      </c>
      <c r="X840" s="50" t="n">
        <v>0</v>
      </c>
      <c r="Y840" s="50" t="n">
        <v>9</v>
      </c>
      <c r="Z840" s="50" t="n">
        <v>15.2</v>
      </c>
      <c r="AA840" s="50" t="n">
        <v>47</v>
      </c>
      <c r="AB840" s="50" t="n">
        <v>12.685</v>
      </c>
      <c r="AC840" s="50" t="n">
        <v>36</v>
      </c>
      <c r="AD840" s="50" t="n">
        <v>0</v>
      </c>
      <c r="AE840" s="50" t="n">
        <v>11</v>
      </c>
      <c r="AF840" s="50" t="n">
        <v>36</v>
      </c>
      <c r="AG840" s="50" t="n">
        <v>3120.1</v>
      </c>
      <c r="AH840" s="50" t="n">
        <v>11</v>
      </c>
      <c r="AI840" s="50" t="n">
        <v>72</v>
      </c>
      <c r="AJ840" s="50" t="n">
        <v>4840.3</v>
      </c>
      <c r="AK840" s="50" t="n">
        <v>2</v>
      </c>
    </row>
    <row r="841" customFormat="false" ht="15" hidden="false" customHeight="false" outlineLevel="0" collapsed="false">
      <c r="A841" s="50" t="s">
        <v>1048</v>
      </c>
      <c r="B841" s="50" t="s">
        <v>124</v>
      </c>
      <c r="C841" s="50" t="s">
        <v>332</v>
      </c>
      <c r="D841" s="50" t="n">
        <v>664954</v>
      </c>
      <c r="E841" s="50" t="n">
        <v>5</v>
      </c>
      <c r="F841" s="50" t="s">
        <v>54</v>
      </c>
      <c r="G841" s="50" t="n">
        <v>154</v>
      </c>
      <c r="H841" s="50" t="n">
        <v>79</v>
      </c>
      <c r="I841" s="50" t="n">
        <v>18</v>
      </c>
      <c r="J841" s="50" t="n">
        <v>71</v>
      </c>
      <c r="K841" s="50" t="n">
        <v>46</v>
      </c>
      <c r="L841" s="50" t="n">
        <v>6</v>
      </c>
      <c r="M841" s="50" t="n">
        <v>83</v>
      </c>
      <c r="N841" s="50" t="n">
        <v>33</v>
      </c>
      <c r="O841" s="50" t="n">
        <v>-4.629</v>
      </c>
      <c r="P841" s="50" t="n">
        <v>42</v>
      </c>
      <c r="Q841" s="50" t="n">
        <v>37</v>
      </c>
      <c r="R841" s="50" t="n">
        <v>3</v>
      </c>
      <c r="S841" s="50" t="n">
        <v>0</v>
      </c>
      <c r="T841" s="50" t="n">
        <v>0</v>
      </c>
      <c r="U841" s="50" t="n">
        <v>1</v>
      </c>
      <c r="V841" s="50" t="n">
        <v>2</v>
      </c>
      <c r="W841" s="50" t="n">
        <v>1</v>
      </c>
      <c r="X841" s="50" t="n">
        <v>1</v>
      </c>
      <c r="Y841" s="50" t="n">
        <v>10</v>
      </c>
      <c r="Z841" s="50" t="n">
        <v>5.9</v>
      </c>
      <c r="AA841" s="50" t="n">
        <v>41</v>
      </c>
      <c r="AB841" s="50" t="n">
        <v>8.547</v>
      </c>
      <c r="AC841" s="50" t="n">
        <v>29</v>
      </c>
      <c r="AD841" s="50" t="n">
        <v>1</v>
      </c>
      <c r="AE841" s="50" t="n">
        <v>6</v>
      </c>
      <c r="AF841" s="50" t="n">
        <v>29</v>
      </c>
      <c r="AG841" s="50" t="n">
        <v>2352.7</v>
      </c>
      <c r="AH841" s="50" t="n">
        <v>5</v>
      </c>
      <c r="AI841" s="50" t="n">
        <v>66</v>
      </c>
      <c r="AJ841" s="50" t="n">
        <v>4404.2</v>
      </c>
      <c r="AK841" s="50" t="n">
        <v>0</v>
      </c>
    </row>
    <row r="842" customFormat="false" ht="15" hidden="false" customHeight="false" outlineLevel="0" collapsed="false">
      <c r="A842" s="50" t="s">
        <v>1048</v>
      </c>
      <c r="B842" s="50" t="s">
        <v>124</v>
      </c>
      <c r="C842" s="50" t="s">
        <v>332</v>
      </c>
      <c r="D842" s="50" t="n">
        <v>664954</v>
      </c>
      <c r="E842" s="50" t="n">
        <v>6</v>
      </c>
      <c r="F842" s="50" t="s">
        <v>55</v>
      </c>
      <c r="G842" s="50" t="n">
        <v>112</v>
      </c>
      <c r="H842" s="50" t="n">
        <v>58</v>
      </c>
      <c r="I842" s="50" t="n">
        <v>4</v>
      </c>
      <c r="J842" s="50" t="n">
        <v>68</v>
      </c>
      <c r="K842" s="50" t="n">
        <v>47</v>
      </c>
      <c r="L842" s="50" t="n">
        <v>3</v>
      </c>
      <c r="M842" s="50" t="n">
        <v>44</v>
      </c>
      <c r="N842" s="50" t="n">
        <v>11</v>
      </c>
      <c r="O842" s="50" t="n">
        <v>0.312</v>
      </c>
      <c r="P842" s="50" t="n">
        <v>29</v>
      </c>
      <c r="Q842" s="50" t="n">
        <v>27</v>
      </c>
      <c r="R842" s="50" t="n">
        <v>7</v>
      </c>
      <c r="S842" s="50" t="n">
        <v>0</v>
      </c>
      <c r="T842" s="50" t="n">
        <v>0</v>
      </c>
      <c r="U842" s="50" t="n">
        <v>3</v>
      </c>
      <c r="V842" s="50" t="n">
        <v>1</v>
      </c>
      <c r="W842" s="50" t="n">
        <v>0</v>
      </c>
      <c r="X842" s="50" t="n">
        <v>1</v>
      </c>
      <c r="Y842" s="50" t="n">
        <v>4</v>
      </c>
      <c r="Z842" s="50" t="n">
        <v>10.3</v>
      </c>
      <c r="AA842" s="50" t="n">
        <v>29</v>
      </c>
      <c r="AB842" s="50" t="n">
        <v>9.426</v>
      </c>
      <c r="AC842" s="50" t="n">
        <v>24</v>
      </c>
      <c r="AD842" s="50" t="n">
        <v>2</v>
      </c>
      <c r="AE842" s="50" t="n">
        <v>9</v>
      </c>
      <c r="AF842" s="50" t="n">
        <v>24</v>
      </c>
      <c r="AG842" s="50" t="n">
        <v>2144</v>
      </c>
      <c r="AH842" s="50" t="n">
        <v>13</v>
      </c>
      <c r="AI842" s="50" t="n">
        <v>36</v>
      </c>
      <c r="AJ842" s="50" t="n">
        <v>2520.2</v>
      </c>
      <c r="AK842" s="50" t="n">
        <v>2</v>
      </c>
    </row>
    <row r="843" customFormat="false" ht="15" hidden="false" customHeight="false" outlineLevel="0" collapsed="false">
      <c r="A843" s="50" t="s">
        <v>1048</v>
      </c>
      <c r="B843" s="50" t="s">
        <v>124</v>
      </c>
      <c r="C843" s="50" t="s">
        <v>332</v>
      </c>
      <c r="D843" s="50" t="n">
        <v>664954</v>
      </c>
      <c r="E843" s="50" t="n">
        <v>7</v>
      </c>
      <c r="F843" s="50" t="s">
        <v>56</v>
      </c>
      <c r="G843" s="50" t="n">
        <v>88</v>
      </c>
      <c r="H843" s="50" t="n">
        <v>44</v>
      </c>
      <c r="I843" s="50" t="n">
        <v>5</v>
      </c>
      <c r="J843" s="50" t="n">
        <v>40</v>
      </c>
      <c r="K843" s="50" t="n">
        <v>29</v>
      </c>
      <c r="L843" s="50" t="n">
        <v>0</v>
      </c>
      <c r="M843" s="50" t="n">
        <v>48</v>
      </c>
      <c r="N843" s="50" t="n">
        <v>15</v>
      </c>
      <c r="O843" s="50" t="n">
        <v>1.391</v>
      </c>
      <c r="P843" s="50" t="n">
        <v>29</v>
      </c>
      <c r="Q843" s="50" t="n">
        <v>27</v>
      </c>
      <c r="R843" s="50" t="n">
        <v>8</v>
      </c>
      <c r="S843" s="50" t="n">
        <v>2</v>
      </c>
      <c r="T843" s="50" t="n">
        <v>1</v>
      </c>
      <c r="U843" s="50" t="n">
        <v>0</v>
      </c>
      <c r="V843" s="50" t="n">
        <v>2</v>
      </c>
      <c r="W843" s="50" t="n">
        <v>0</v>
      </c>
      <c r="X843" s="50" t="n">
        <v>0</v>
      </c>
      <c r="Y843" s="50" t="n">
        <v>3</v>
      </c>
      <c r="Z843" s="50" t="n">
        <v>10</v>
      </c>
      <c r="AA843" s="50" t="n">
        <v>28</v>
      </c>
      <c r="AB843" s="50" t="n">
        <v>6.637</v>
      </c>
      <c r="AC843" s="50" t="n">
        <v>24</v>
      </c>
      <c r="AD843" s="50" t="n">
        <v>0</v>
      </c>
      <c r="AE843" s="50" t="n">
        <v>9</v>
      </c>
      <c r="AF843" s="50" t="n">
        <v>23</v>
      </c>
      <c r="AG843" s="50" t="n">
        <v>1997.1</v>
      </c>
      <c r="AH843" s="50" t="n">
        <v>5</v>
      </c>
      <c r="AI843" s="50" t="n">
        <v>40</v>
      </c>
      <c r="AJ843" s="50" t="n">
        <v>2817.2</v>
      </c>
      <c r="AK843" s="50" t="n">
        <v>5</v>
      </c>
    </row>
    <row r="844" customFormat="false" ht="15" hidden="false" customHeight="false" outlineLevel="0" collapsed="false">
      <c r="A844" s="50" t="s">
        <v>1048</v>
      </c>
      <c r="B844" s="50" t="s">
        <v>124</v>
      </c>
      <c r="C844" s="50" t="s">
        <v>332</v>
      </c>
      <c r="D844" s="50" t="n">
        <v>664954</v>
      </c>
      <c r="E844" s="50" t="n">
        <v>8</v>
      </c>
      <c r="F844" s="50" t="s">
        <v>57</v>
      </c>
      <c r="G844" s="50" t="n">
        <v>201</v>
      </c>
      <c r="H844" s="50" t="n">
        <v>103</v>
      </c>
      <c r="I844" s="50" t="n">
        <v>15</v>
      </c>
      <c r="J844" s="50" t="n">
        <v>101</v>
      </c>
      <c r="K844" s="50" t="n">
        <v>72</v>
      </c>
      <c r="L844" s="50" t="n">
        <v>7</v>
      </c>
      <c r="M844" s="50" t="n">
        <v>99</v>
      </c>
      <c r="N844" s="50" t="n">
        <v>31</v>
      </c>
      <c r="O844" s="50" t="n">
        <v>0.393</v>
      </c>
      <c r="P844" s="50" t="n">
        <v>56</v>
      </c>
      <c r="Q844" s="50" t="n">
        <v>50</v>
      </c>
      <c r="R844" s="50" t="n">
        <v>12</v>
      </c>
      <c r="S844" s="50" t="n">
        <v>4</v>
      </c>
      <c r="T844" s="50" t="n">
        <v>0</v>
      </c>
      <c r="U844" s="50" t="n">
        <v>3</v>
      </c>
      <c r="V844" s="50" t="n">
        <v>5</v>
      </c>
      <c r="W844" s="50" t="n">
        <v>0</v>
      </c>
      <c r="X844" s="50" t="n">
        <v>1</v>
      </c>
      <c r="Y844" s="50" t="n">
        <v>9</v>
      </c>
      <c r="Z844" s="50" t="n">
        <v>19</v>
      </c>
      <c r="AA844" s="50" t="n">
        <v>56</v>
      </c>
      <c r="AB844" s="50" t="n">
        <v>18.773</v>
      </c>
      <c r="AC844" s="50" t="n">
        <v>42</v>
      </c>
      <c r="AD844" s="50" t="n">
        <v>4</v>
      </c>
      <c r="AE844" s="50" t="n">
        <v>15</v>
      </c>
      <c r="AF844" s="50" t="n">
        <v>42</v>
      </c>
      <c r="AG844" s="50" t="n">
        <v>3633.5</v>
      </c>
      <c r="AH844" s="50" t="n">
        <v>16</v>
      </c>
      <c r="AI844" s="50" t="n">
        <v>93</v>
      </c>
      <c r="AJ844" s="50" t="n">
        <v>6500.5</v>
      </c>
      <c r="AK844" s="50" t="n">
        <v>8</v>
      </c>
    </row>
    <row r="845" customFormat="false" ht="15" hidden="false" customHeight="false" outlineLevel="0" collapsed="false">
      <c r="A845" s="50" t="s">
        <v>1048</v>
      </c>
      <c r="B845" s="50" t="s">
        <v>124</v>
      </c>
      <c r="C845" s="50" t="s">
        <v>332</v>
      </c>
      <c r="D845" s="50" t="n">
        <v>664954</v>
      </c>
      <c r="E845" s="50" t="n">
        <v>9</v>
      </c>
      <c r="F845" s="50" t="s">
        <v>58</v>
      </c>
      <c r="G845" s="50" t="n">
        <v>111</v>
      </c>
      <c r="H845" s="50" t="n">
        <v>57</v>
      </c>
      <c r="I845" s="50" t="n">
        <v>7</v>
      </c>
      <c r="J845" s="50" t="n">
        <v>59</v>
      </c>
      <c r="K845" s="50" t="n">
        <v>41</v>
      </c>
      <c r="L845" s="50" t="n">
        <v>3</v>
      </c>
      <c r="M845" s="50" t="n">
        <v>52</v>
      </c>
      <c r="N845" s="50" t="n">
        <v>16</v>
      </c>
      <c r="O845" s="50" t="n">
        <v>-3.723</v>
      </c>
      <c r="P845" s="50" t="n">
        <v>34</v>
      </c>
      <c r="Q845" s="50" t="n">
        <v>32</v>
      </c>
      <c r="R845" s="50" t="n">
        <v>6</v>
      </c>
      <c r="S845" s="50" t="n">
        <v>1</v>
      </c>
      <c r="T845" s="50" t="n">
        <v>0</v>
      </c>
      <c r="U845" s="50" t="n">
        <v>0</v>
      </c>
      <c r="V845" s="50" t="n">
        <v>1</v>
      </c>
      <c r="W845" s="50" t="n">
        <v>0</v>
      </c>
      <c r="X845" s="50" t="n">
        <v>0</v>
      </c>
      <c r="Y845" s="50" t="n">
        <v>5</v>
      </c>
      <c r="Z845" s="50" t="n">
        <v>6.45</v>
      </c>
      <c r="AA845" s="50" t="n">
        <v>33</v>
      </c>
      <c r="AB845" s="50" t="n">
        <v>9.746</v>
      </c>
      <c r="AC845" s="50" t="n">
        <v>28</v>
      </c>
      <c r="AD845" s="50" t="n">
        <v>0</v>
      </c>
      <c r="AE845" s="50" t="n">
        <v>11</v>
      </c>
      <c r="AF845" s="50" t="n">
        <v>28</v>
      </c>
      <c r="AG845" s="50" t="n">
        <v>2424.3</v>
      </c>
      <c r="AH845" s="50" t="n">
        <v>9</v>
      </c>
      <c r="AI845" s="50" t="n">
        <v>52</v>
      </c>
      <c r="AJ845" s="50" t="n">
        <v>3626.1</v>
      </c>
      <c r="AK845" s="50" t="n">
        <v>0</v>
      </c>
    </row>
    <row r="846" customFormat="false" ht="15" hidden="false" customHeight="false" outlineLevel="0" collapsed="false">
      <c r="A846" s="50" t="s">
        <v>1049</v>
      </c>
      <c r="B846" s="50" t="s">
        <v>124</v>
      </c>
      <c r="C846" s="50" t="s">
        <v>333</v>
      </c>
      <c r="D846" s="50" t="n">
        <v>687597</v>
      </c>
      <c r="E846" s="50" t="n">
        <v>4</v>
      </c>
      <c r="F846" s="50" t="s">
        <v>53</v>
      </c>
      <c r="G846" s="50" t="n">
        <v>250</v>
      </c>
      <c r="H846" s="50" t="n">
        <v>137</v>
      </c>
      <c r="I846" s="50" t="n">
        <v>41</v>
      </c>
      <c r="J846" s="50" t="n">
        <v>109</v>
      </c>
      <c r="K846" s="50" t="n">
        <v>81</v>
      </c>
      <c r="L846" s="50" t="n">
        <v>15</v>
      </c>
      <c r="M846" s="50" t="n">
        <v>140</v>
      </c>
      <c r="N846" s="50" t="n">
        <v>56</v>
      </c>
      <c r="O846" s="50" t="n">
        <v>-4.985</v>
      </c>
      <c r="P846" s="50" t="n">
        <v>67</v>
      </c>
      <c r="Q846" s="50" t="n">
        <v>62</v>
      </c>
      <c r="R846" s="50" t="n">
        <v>10</v>
      </c>
      <c r="S846" s="50" t="n">
        <v>2</v>
      </c>
      <c r="T846" s="50" t="n">
        <v>0</v>
      </c>
      <c r="U846" s="50" t="n">
        <v>1</v>
      </c>
      <c r="V846" s="50" t="n">
        <v>4</v>
      </c>
      <c r="W846" s="50" t="n">
        <v>0</v>
      </c>
      <c r="X846" s="50" t="n">
        <v>1</v>
      </c>
      <c r="Y846" s="50" t="n">
        <v>15</v>
      </c>
      <c r="Z846" s="50" t="n">
        <v>12</v>
      </c>
      <c r="AA846" s="50" t="n">
        <v>65</v>
      </c>
      <c r="AB846" s="50" t="n">
        <v>15.292</v>
      </c>
      <c r="AC846" s="50" t="n">
        <v>48</v>
      </c>
      <c r="AD846" s="50" t="n">
        <v>1</v>
      </c>
      <c r="AE846" s="50" t="n">
        <v>13</v>
      </c>
      <c r="AF846" s="50" t="n">
        <v>47</v>
      </c>
      <c r="AG846" s="50" t="n">
        <v>3993</v>
      </c>
      <c r="AH846" s="50" t="n">
        <v>12</v>
      </c>
      <c r="AI846" s="50" t="n">
        <v>120</v>
      </c>
      <c r="AJ846" s="50" t="n">
        <v>8837.3</v>
      </c>
      <c r="AK846" s="50" t="n">
        <v>44</v>
      </c>
    </row>
    <row r="847" customFormat="false" ht="15" hidden="false" customHeight="false" outlineLevel="0" collapsed="false">
      <c r="A847" s="50" t="s">
        <v>1049</v>
      </c>
      <c r="B847" s="50" t="s">
        <v>124</v>
      </c>
      <c r="C847" s="50" t="s">
        <v>333</v>
      </c>
      <c r="D847" s="50" t="n">
        <v>687597</v>
      </c>
      <c r="E847" s="50" t="n">
        <v>5</v>
      </c>
      <c r="F847" s="50" t="s">
        <v>54</v>
      </c>
      <c r="G847" s="50" t="n">
        <v>90</v>
      </c>
      <c r="H847" s="50" t="n">
        <v>47</v>
      </c>
      <c r="I847" s="50" t="n">
        <v>11</v>
      </c>
      <c r="J847" s="50" t="n">
        <v>42</v>
      </c>
      <c r="K847" s="50" t="n">
        <v>26</v>
      </c>
      <c r="L847" s="50" t="n">
        <v>4</v>
      </c>
      <c r="M847" s="50" t="n">
        <v>48</v>
      </c>
      <c r="N847" s="50" t="n">
        <v>21</v>
      </c>
      <c r="O847" s="50" t="n">
        <v>0.426</v>
      </c>
      <c r="P847" s="50" t="n">
        <v>21</v>
      </c>
      <c r="Q847" s="50" t="n">
        <v>20</v>
      </c>
      <c r="R847" s="50" t="n">
        <v>5</v>
      </c>
      <c r="S847" s="50" t="n">
        <v>3</v>
      </c>
      <c r="T847" s="50" t="n">
        <v>1</v>
      </c>
      <c r="U847" s="50" t="n">
        <v>0</v>
      </c>
      <c r="V847" s="50" t="n">
        <v>1</v>
      </c>
      <c r="W847" s="50" t="n">
        <v>0</v>
      </c>
      <c r="X847" s="50" t="n">
        <v>0</v>
      </c>
      <c r="Y847" s="50" t="n">
        <v>7</v>
      </c>
      <c r="Z847" s="50" t="n">
        <v>6.95</v>
      </c>
      <c r="AA847" s="50" t="n">
        <v>21</v>
      </c>
      <c r="AB847" s="50" t="n">
        <v>6.615</v>
      </c>
      <c r="AC847" s="50" t="n">
        <v>13</v>
      </c>
      <c r="AD847" s="50" t="n">
        <v>1</v>
      </c>
      <c r="AE847" s="50" t="n">
        <v>3</v>
      </c>
      <c r="AF847" s="50" t="n">
        <v>13</v>
      </c>
      <c r="AG847" s="50" t="n">
        <v>1073.6</v>
      </c>
      <c r="AH847" s="50" t="n">
        <v>6</v>
      </c>
      <c r="AI847" s="50" t="n">
        <v>38</v>
      </c>
      <c r="AJ847" s="50" t="n">
        <v>2763.8</v>
      </c>
      <c r="AK847" s="50" t="n">
        <v>12</v>
      </c>
    </row>
    <row r="848" customFormat="false" ht="15" hidden="false" customHeight="false" outlineLevel="0" collapsed="false">
      <c r="A848" s="50" t="s">
        <v>1049</v>
      </c>
      <c r="B848" s="50" t="s">
        <v>124</v>
      </c>
      <c r="C848" s="50" t="s">
        <v>333</v>
      </c>
      <c r="D848" s="50" t="n">
        <v>687597</v>
      </c>
      <c r="E848" s="50" t="n">
        <v>8</v>
      </c>
      <c r="F848" s="50" t="s">
        <v>57</v>
      </c>
      <c r="G848" s="50" t="n">
        <v>206</v>
      </c>
      <c r="H848" s="50" t="n">
        <v>100</v>
      </c>
      <c r="I848" s="50" t="n">
        <v>29</v>
      </c>
      <c r="J848" s="50" t="n">
        <v>104</v>
      </c>
      <c r="K848" s="50" t="n">
        <v>66</v>
      </c>
      <c r="L848" s="50" t="n">
        <v>12</v>
      </c>
      <c r="M848" s="50" t="n">
        <v>102</v>
      </c>
      <c r="N848" s="50" t="n">
        <v>34</v>
      </c>
      <c r="O848" s="50" t="n">
        <v>-1.905</v>
      </c>
      <c r="P848" s="50" t="n">
        <v>54</v>
      </c>
      <c r="Q848" s="50" t="n">
        <v>49</v>
      </c>
      <c r="R848" s="50" t="n">
        <v>12</v>
      </c>
      <c r="S848" s="50" t="n">
        <v>2</v>
      </c>
      <c r="T848" s="50" t="n">
        <v>1</v>
      </c>
      <c r="U848" s="50" t="n">
        <v>0</v>
      </c>
      <c r="V848" s="50" t="n">
        <v>5</v>
      </c>
      <c r="W848" s="50" t="n">
        <v>0</v>
      </c>
      <c r="X848" s="50" t="n">
        <v>0</v>
      </c>
      <c r="Y848" s="50" t="n">
        <v>19</v>
      </c>
      <c r="Z848" s="50" t="n">
        <v>15.7</v>
      </c>
      <c r="AA848" s="50" t="n">
        <v>54</v>
      </c>
      <c r="AB848" s="50" t="n">
        <v>13.28</v>
      </c>
      <c r="AC848" s="50" t="n">
        <v>30</v>
      </c>
      <c r="AD848" s="50" t="n">
        <v>2</v>
      </c>
      <c r="AE848" s="50" t="n">
        <v>12</v>
      </c>
      <c r="AF848" s="50" t="n">
        <v>30</v>
      </c>
      <c r="AG848" s="50" t="n">
        <v>2612.2</v>
      </c>
      <c r="AH848" s="50" t="n">
        <v>9</v>
      </c>
      <c r="AI848" s="50" t="n">
        <v>84</v>
      </c>
      <c r="AJ848" s="50" t="n">
        <v>6287.7</v>
      </c>
      <c r="AK848" s="50" t="n">
        <v>37</v>
      </c>
    </row>
    <row r="849" customFormat="false" ht="15" hidden="false" customHeight="false" outlineLevel="0" collapsed="false">
      <c r="A849" s="50" t="s">
        <v>1049</v>
      </c>
      <c r="B849" s="50" t="s">
        <v>124</v>
      </c>
      <c r="C849" s="50" t="s">
        <v>333</v>
      </c>
      <c r="D849" s="50" t="n">
        <v>687597</v>
      </c>
      <c r="E849" s="50" t="n">
        <v>9</v>
      </c>
      <c r="F849" s="50" t="s">
        <v>58</v>
      </c>
      <c r="G849" s="50" t="n">
        <v>164</v>
      </c>
      <c r="H849" s="50" t="n">
        <v>87</v>
      </c>
      <c r="I849" s="50" t="n">
        <v>25</v>
      </c>
      <c r="J849" s="50" t="n">
        <v>75</v>
      </c>
      <c r="K849" s="50" t="n">
        <v>54</v>
      </c>
      <c r="L849" s="50" t="n">
        <v>8</v>
      </c>
      <c r="M849" s="50" t="n">
        <v>89</v>
      </c>
      <c r="N849" s="50" t="n">
        <v>33</v>
      </c>
      <c r="O849" s="50" t="n">
        <v>-3.927</v>
      </c>
      <c r="P849" s="50" t="n">
        <v>38</v>
      </c>
      <c r="Q849" s="50" t="n">
        <v>34</v>
      </c>
      <c r="R849" s="50" t="n">
        <v>6</v>
      </c>
      <c r="S849" s="50" t="n">
        <v>1</v>
      </c>
      <c r="T849" s="50" t="n">
        <v>0</v>
      </c>
      <c r="U849" s="50" t="n">
        <v>0</v>
      </c>
      <c r="V849" s="50" t="n">
        <v>4</v>
      </c>
      <c r="W849" s="50" t="n">
        <v>0</v>
      </c>
      <c r="X849" s="50" t="n">
        <v>0</v>
      </c>
      <c r="Y849" s="50" t="n">
        <v>16</v>
      </c>
      <c r="Z849" s="50" t="n">
        <v>8.55</v>
      </c>
      <c r="AA849" s="50" t="n">
        <v>38</v>
      </c>
      <c r="AB849" s="50" t="n">
        <v>9.78</v>
      </c>
      <c r="AC849" s="50" t="n">
        <v>18</v>
      </c>
      <c r="AD849" s="50" t="n">
        <v>0</v>
      </c>
      <c r="AE849" s="50" t="n">
        <v>7</v>
      </c>
      <c r="AF849" s="50" t="n">
        <v>18</v>
      </c>
      <c r="AG849" s="50" t="n">
        <v>1532.1</v>
      </c>
      <c r="AH849" s="50" t="n">
        <v>7</v>
      </c>
      <c r="AI849" s="50" t="n">
        <v>74</v>
      </c>
      <c r="AJ849" s="50" t="n">
        <v>5452.1</v>
      </c>
      <c r="AK849" s="50" t="n">
        <v>27</v>
      </c>
    </row>
    <row r="850" customFormat="false" ht="15" hidden="false" customHeight="false" outlineLevel="0" collapsed="false">
      <c r="A850" s="50" t="s">
        <v>1050</v>
      </c>
      <c r="B850" s="50" t="s">
        <v>124</v>
      </c>
      <c r="C850" s="50" t="s">
        <v>334</v>
      </c>
      <c r="D850" s="50" t="n">
        <v>681393</v>
      </c>
      <c r="E850" s="50" t="n">
        <v>8</v>
      </c>
      <c r="F850" s="50" t="s">
        <v>57</v>
      </c>
      <c r="G850" s="50" t="n">
        <v>286</v>
      </c>
      <c r="H850" s="50" t="n">
        <v>143</v>
      </c>
      <c r="I850" s="50" t="n">
        <v>38</v>
      </c>
      <c r="J850" s="50" t="n">
        <v>135</v>
      </c>
      <c r="K850" s="50" t="n">
        <v>101</v>
      </c>
      <c r="L850" s="50" t="n">
        <v>17</v>
      </c>
      <c r="M850" s="50" t="n">
        <v>151</v>
      </c>
      <c r="N850" s="50" t="n">
        <v>42</v>
      </c>
      <c r="O850" s="50" t="n">
        <v>2.841</v>
      </c>
      <c r="P850" s="50" t="n">
        <v>70</v>
      </c>
      <c r="Q850" s="50" t="n">
        <v>61</v>
      </c>
      <c r="R850" s="50" t="n">
        <v>18</v>
      </c>
      <c r="S850" s="50" t="n">
        <v>5</v>
      </c>
      <c r="T850" s="50" t="n">
        <v>0</v>
      </c>
      <c r="U850" s="50" t="n">
        <v>2</v>
      </c>
      <c r="V850" s="50" t="n">
        <v>9</v>
      </c>
      <c r="W850" s="50" t="n">
        <v>0</v>
      </c>
      <c r="X850" s="50" t="n">
        <v>0</v>
      </c>
      <c r="Y850" s="50" t="n">
        <v>20</v>
      </c>
      <c r="Z850" s="50" t="n">
        <v>26.45</v>
      </c>
      <c r="AA850" s="50" t="n">
        <v>70</v>
      </c>
      <c r="AB850" s="50" t="n">
        <v>24.689</v>
      </c>
      <c r="AC850" s="50" t="n">
        <v>41</v>
      </c>
      <c r="AD850" s="50" t="n">
        <v>2</v>
      </c>
      <c r="AE850" s="50" t="n">
        <v>16</v>
      </c>
      <c r="AF850" s="50" t="n">
        <v>41</v>
      </c>
      <c r="AG850" s="50" t="n">
        <v>3587.5</v>
      </c>
      <c r="AH850" s="50" t="n">
        <v>18</v>
      </c>
      <c r="AI850" s="50" t="n">
        <v>120</v>
      </c>
      <c r="AJ850" s="50" t="n">
        <v>8560.6</v>
      </c>
      <c r="AK850" s="50" t="n">
        <v>18</v>
      </c>
    </row>
    <row r="851" customFormat="false" ht="15" hidden="false" customHeight="false" outlineLevel="0" collapsed="false">
      <c r="A851" s="50" t="s">
        <v>1050</v>
      </c>
      <c r="B851" s="50" t="s">
        <v>124</v>
      </c>
      <c r="C851" s="50" t="s">
        <v>334</v>
      </c>
      <c r="D851" s="50" t="n">
        <v>681393</v>
      </c>
      <c r="E851" s="50" t="n">
        <v>9</v>
      </c>
      <c r="F851" s="50" t="s">
        <v>58</v>
      </c>
      <c r="G851" s="50" t="n">
        <v>294</v>
      </c>
      <c r="H851" s="50" t="n">
        <v>161</v>
      </c>
      <c r="I851" s="50" t="n">
        <v>30</v>
      </c>
      <c r="J851" s="50" t="n">
        <v>140</v>
      </c>
      <c r="K851" s="50" t="n">
        <v>114</v>
      </c>
      <c r="L851" s="50" t="n">
        <v>8</v>
      </c>
      <c r="M851" s="50" t="n">
        <v>154</v>
      </c>
      <c r="N851" s="50" t="n">
        <v>47</v>
      </c>
      <c r="O851" s="50" t="n">
        <v>3.198</v>
      </c>
      <c r="P851" s="50" t="n">
        <v>80</v>
      </c>
      <c r="Q851" s="50" t="n">
        <v>68</v>
      </c>
      <c r="R851" s="50" t="n">
        <v>21</v>
      </c>
      <c r="S851" s="50" t="n">
        <v>6</v>
      </c>
      <c r="T851" s="50" t="n">
        <v>0</v>
      </c>
      <c r="U851" s="50" t="n">
        <v>1</v>
      </c>
      <c r="V851" s="50" t="n">
        <v>7</v>
      </c>
      <c r="W851" s="50" t="n">
        <v>3</v>
      </c>
      <c r="X851" s="50" t="n">
        <v>2</v>
      </c>
      <c r="Y851" s="50" t="n">
        <v>18</v>
      </c>
      <c r="Z851" s="50" t="n">
        <v>29.1</v>
      </c>
      <c r="AA851" s="50" t="n">
        <v>79</v>
      </c>
      <c r="AB851" s="50" t="n">
        <v>27.922</v>
      </c>
      <c r="AC851" s="50" t="n">
        <v>52</v>
      </c>
      <c r="AD851" s="50" t="n">
        <v>5</v>
      </c>
      <c r="AE851" s="50" t="n">
        <v>17</v>
      </c>
      <c r="AF851" s="50" t="n">
        <v>51</v>
      </c>
      <c r="AG851" s="50" t="n">
        <v>4513.2</v>
      </c>
      <c r="AH851" s="50" t="n">
        <v>23</v>
      </c>
      <c r="AI851" s="50" t="n">
        <v>148</v>
      </c>
      <c r="AJ851" s="50" t="n">
        <v>10478.1</v>
      </c>
      <c r="AK851" s="50" t="n">
        <v>18</v>
      </c>
    </row>
    <row r="852" customFormat="false" ht="15" hidden="false" customHeight="false" outlineLevel="0" collapsed="false">
      <c r="A852" s="50" t="s">
        <v>1051</v>
      </c>
      <c r="B852" s="50" t="s">
        <v>124</v>
      </c>
      <c r="C852" s="50" t="s">
        <v>335</v>
      </c>
      <c r="D852" s="50" t="n">
        <v>686668</v>
      </c>
      <c r="E852" s="50" t="n">
        <v>4</v>
      </c>
      <c r="F852" s="50" t="s">
        <v>53</v>
      </c>
      <c r="G852" s="50" t="n">
        <v>323</v>
      </c>
      <c r="H852" s="50" t="n">
        <v>170</v>
      </c>
      <c r="I852" s="50" t="n">
        <v>43</v>
      </c>
      <c r="J852" s="50" t="n">
        <v>148</v>
      </c>
      <c r="K852" s="50" t="n">
        <v>110</v>
      </c>
      <c r="L852" s="50" t="n">
        <v>8</v>
      </c>
      <c r="M852" s="50" t="n">
        <v>175</v>
      </c>
      <c r="N852" s="50" t="n">
        <v>60</v>
      </c>
      <c r="O852" s="50" t="n">
        <v>-4.183</v>
      </c>
      <c r="P852" s="50" t="n">
        <v>93</v>
      </c>
      <c r="Q852" s="50" t="n">
        <v>84</v>
      </c>
      <c r="R852" s="50" t="n">
        <v>18</v>
      </c>
      <c r="S852" s="50" t="n">
        <v>3</v>
      </c>
      <c r="T852" s="50" t="n">
        <v>0</v>
      </c>
      <c r="U852" s="50" t="n">
        <v>1</v>
      </c>
      <c r="V852" s="50" t="n">
        <v>9</v>
      </c>
      <c r="W852" s="50" t="n">
        <v>0</v>
      </c>
      <c r="X852" s="50" t="n">
        <v>0</v>
      </c>
      <c r="Y852" s="50" t="n">
        <v>32</v>
      </c>
      <c r="Z852" s="50" t="n">
        <v>23.75</v>
      </c>
      <c r="AA852" s="50" t="n">
        <v>90</v>
      </c>
      <c r="AB852" s="50" t="n">
        <v>23.417</v>
      </c>
      <c r="AC852" s="50" t="n">
        <v>52</v>
      </c>
      <c r="AD852" s="50" t="n">
        <v>2</v>
      </c>
      <c r="AE852" s="50" t="n">
        <v>19</v>
      </c>
      <c r="AF852" s="50" t="n">
        <v>49</v>
      </c>
      <c r="AG852" s="50" t="n">
        <v>4334.7</v>
      </c>
      <c r="AH852" s="50" t="n">
        <v>15</v>
      </c>
      <c r="AI852" s="50" t="n">
        <v>144</v>
      </c>
      <c r="AJ852" s="50" t="n">
        <v>10394.6</v>
      </c>
      <c r="AK852" s="50" t="n">
        <v>26</v>
      </c>
    </row>
    <row r="853" customFormat="false" ht="15" hidden="false" customHeight="false" outlineLevel="0" collapsed="false">
      <c r="A853" s="50" t="s">
        <v>1051</v>
      </c>
      <c r="B853" s="50" t="s">
        <v>124</v>
      </c>
      <c r="C853" s="50" t="s">
        <v>335</v>
      </c>
      <c r="D853" s="50" t="n">
        <v>686668</v>
      </c>
      <c r="E853" s="50" t="n">
        <v>5</v>
      </c>
      <c r="F853" s="50" t="s">
        <v>54</v>
      </c>
      <c r="G853" s="50" t="n">
        <v>102</v>
      </c>
      <c r="H853" s="50" t="n">
        <v>57</v>
      </c>
      <c r="I853" s="50" t="n">
        <v>21</v>
      </c>
      <c r="J853" s="50" t="n">
        <v>51</v>
      </c>
      <c r="K853" s="50" t="n">
        <v>37</v>
      </c>
      <c r="L853" s="50" t="n">
        <v>10</v>
      </c>
      <c r="M853" s="50" t="n">
        <v>51</v>
      </c>
      <c r="N853" s="50" t="n">
        <v>20</v>
      </c>
      <c r="O853" s="50" t="n">
        <v>-2.423</v>
      </c>
      <c r="P853" s="50" t="n">
        <v>29</v>
      </c>
      <c r="Q853" s="50" t="n">
        <v>27</v>
      </c>
      <c r="R853" s="50" t="n">
        <v>5</v>
      </c>
      <c r="S853" s="50" t="n">
        <v>1</v>
      </c>
      <c r="T853" s="50" t="n">
        <v>0</v>
      </c>
      <c r="U853" s="50" t="n">
        <v>0</v>
      </c>
      <c r="V853" s="50" t="n">
        <v>2</v>
      </c>
      <c r="W853" s="50" t="n">
        <v>0</v>
      </c>
      <c r="X853" s="50" t="n">
        <v>0</v>
      </c>
      <c r="Y853" s="50" t="n">
        <v>8</v>
      </c>
      <c r="Z853" s="50" t="n">
        <v>6.25</v>
      </c>
      <c r="AA853" s="50" t="n">
        <v>29</v>
      </c>
      <c r="AB853" s="50" t="n">
        <v>6.087</v>
      </c>
      <c r="AC853" s="50" t="n">
        <v>19</v>
      </c>
      <c r="AD853" s="50" t="n">
        <v>2</v>
      </c>
      <c r="AE853" s="50" t="n">
        <v>6</v>
      </c>
      <c r="AF853" s="50" t="n">
        <v>19</v>
      </c>
      <c r="AG853" s="50" t="n">
        <v>1574.9</v>
      </c>
      <c r="AH853" s="50" t="n">
        <v>4</v>
      </c>
      <c r="AI853" s="50" t="n">
        <v>51</v>
      </c>
      <c r="AJ853" s="50" t="n">
        <v>3678.9</v>
      </c>
      <c r="AK853" s="50" t="n">
        <v>9</v>
      </c>
    </row>
    <row r="854" customFormat="false" ht="15" hidden="false" customHeight="false" outlineLevel="0" collapsed="false">
      <c r="A854" s="50" t="s">
        <v>1051</v>
      </c>
      <c r="B854" s="50" t="s">
        <v>124</v>
      </c>
      <c r="C854" s="50" t="s">
        <v>335</v>
      </c>
      <c r="D854" s="50" t="n">
        <v>686668</v>
      </c>
      <c r="E854" s="50" t="n">
        <v>7</v>
      </c>
      <c r="F854" s="50" t="s">
        <v>56</v>
      </c>
      <c r="G854" s="50" t="n">
        <v>10</v>
      </c>
      <c r="H854" s="50" t="n">
        <v>3</v>
      </c>
      <c r="I854" s="50" t="n">
        <v>1</v>
      </c>
      <c r="J854" s="50" t="n">
        <v>5</v>
      </c>
      <c r="K854" s="50" t="n">
        <v>3</v>
      </c>
      <c r="L854" s="50" t="n">
        <v>1</v>
      </c>
      <c r="M854" s="50" t="n">
        <v>5</v>
      </c>
      <c r="N854" s="50" t="n">
        <v>0</v>
      </c>
      <c r="O854" s="50" t="n">
        <v>0.386</v>
      </c>
      <c r="P854" s="50" t="n">
        <v>3</v>
      </c>
      <c r="Q854" s="50" t="n">
        <v>3</v>
      </c>
      <c r="R854" s="50" t="n">
        <v>1</v>
      </c>
      <c r="S854" s="50" t="n">
        <v>1</v>
      </c>
      <c r="T854" s="50" t="n">
        <v>0</v>
      </c>
      <c r="U854" s="50" t="n">
        <v>0</v>
      </c>
      <c r="V854" s="50" t="n">
        <v>0</v>
      </c>
      <c r="W854" s="50" t="n">
        <v>0</v>
      </c>
      <c r="X854" s="50" t="n">
        <v>0</v>
      </c>
      <c r="Y854" s="50" t="n">
        <v>1</v>
      </c>
      <c r="Z854" s="50" t="n">
        <v>1.25</v>
      </c>
      <c r="AA854" s="50" t="n">
        <v>3</v>
      </c>
      <c r="AB854" s="50" t="n">
        <v>0.588</v>
      </c>
      <c r="AC854" s="50" t="n">
        <v>2</v>
      </c>
      <c r="AD854" s="50" t="n">
        <v>0</v>
      </c>
      <c r="AE854" s="50" t="n">
        <v>2</v>
      </c>
      <c r="AF854" s="50" t="n">
        <v>2</v>
      </c>
      <c r="AG854" s="50" t="n">
        <v>195.1</v>
      </c>
      <c r="AH854" s="50" t="n">
        <v>0</v>
      </c>
      <c r="AI854" s="50" t="n">
        <v>3</v>
      </c>
      <c r="AJ854" s="50" t="n">
        <v>218.6</v>
      </c>
      <c r="AK854" s="50" t="n">
        <v>1</v>
      </c>
    </row>
    <row r="855" customFormat="false" ht="15" hidden="false" customHeight="false" outlineLevel="0" collapsed="false">
      <c r="A855" s="50" t="s">
        <v>1051</v>
      </c>
      <c r="B855" s="50" t="s">
        <v>124</v>
      </c>
      <c r="C855" s="50" t="s">
        <v>335</v>
      </c>
      <c r="D855" s="50" t="n">
        <v>686668</v>
      </c>
      <c r="E855" s="50" t="n">
        <v>8</v>
      </c>
      <c r="F855" s="50" t="s">
        <v>57</v>
      </c>
      <c r="G855" s="50" t="n">
        <v>22</v>
      </c>
      <c r="H855" s="50" t="n">
        <v>11</v>
      </c>
      <c r="I855" s="50" t="n">
        <v>1</v>
      </c>
      <c r="J855" s="50" t="n">
        <v>11</v>
      </c>
      <c r="K855" s="50" t="n">
        <v>7</v>
      </c>
      <c r="L855" s="50" t="n">
        <v>1</v>
      </c>
      <c r="M855" s="50" t="n">
        <v>11</v>
      </c>
      <c r="N855" s="50" t="n">
        <v>4</v>
      </c>
      <c r="O855" s="50" t="n">
        <v>0.317</v>
      </c>
      <c r="P855" s="50" t="n">
        <v>4</v>
      </c>
      <c r="Q855" s="50" t="n">
        <v>3</v>
      </c>
      <c r="R855" s="50" t="n">
        <v>1</v>
      </c>
      <c r="S855" s="50" t="n">
        <v>0</v>
      </c>
      <c r="T855" s="50" t="n">
        <v>0</v>
      </c>
      <c r="U855" s="50" t="n">
        <v>0</v>
      </c>
      <c r="V855" s="50" t="n">
        <v>1</v>
      </c>
      <c r="W855" s="50" t="n">
        <v>0</v>
      </c>
      <c r="X855" s="50" t="n">
        <v>0</v>
      </c>
      <c r="Y855" s="50" t="n">
        <v>1</v>
      </c>
      <c r="Z855" s="50" t="n">
        <v>1.6</v>
      </c>
      <c r="AA855" s="50" t="n">
        <v>4</v>
      </c>
      <c r="AB855" s="50" t="n">
        <v>1.608</v>
      </c>
      <c r="AC855" s="50" t="n">
        <v>2</v>
      </c>
      <c r="AD855" s="50" t="n">
        <v>0</v>
      </c>
      <c r="AE855" s="50" t="n">
        <v>0</v>
      </c>
      <c r="AF855" s="50" t="n">
        <v>2</v>
      </c>
      <c r="AG855" s="50" t="n">
        <v>175</v>
      </c>
      <c r="AH855" s="50" t="n">
        <v>1</v>
      </c>
      <c r="AI855" s="50" t="n">
        <v>10</v>
      </c>
      <c r="AJ855" s="50" t="n">
        <v>724.6</v>
      </c>
      <c r="AK855" s="50" t="n">
        <v>0</v>
      </c>
    </row>
    <row r="856" customFormat="false" ht="15" hidden="false" customHeight="false" outlineLevel="0" collapsed="false">
      <c r="A856" s="50" t="s">
        <v>1052</v>
      </c>
      <c r="B856" s="50" t="s">
        <v>124</v>
      </c>
      <c r="C856" s="50" t="s">
        <v>336</v>
      </c>
      <c r="D856" s="50" t="n">
        <v>691182</v>
      </c>
      <c r="E856" s="50" t="n">
        <v>8</v>
      </c>
      <c r="F856" s="50" t="s">
        <v>57</v>
      </c>
      <c r="G856" s="50" t="n">
        <v>59</v>
      </c>
      <c r="H856" s="50" t="n">
        <v>25</v>
      </c>
      <c r="I856" s="50" t="n">
        <v>5</v>
      </c>
      <c r="J856" s="50" t="n">
        <v>32</v>
      </c>
      <c r="K856" s="50" t="n">
        <v>19</v>
      </c>
      <c r="L856" s="50" t="n">
        <v>3</v>
      </c>
      <c r="M856" s="50" t="n">
        <v>27</v>
      </c>
      <c r="N856" s="50" t="n">
        <v>6</v>
      </c>
      <c r="O856" s="50" t="n">
        <v>2.051</v>
      </c>
      <c r="P856" s="50" t="n">
        <v>13</v>
      </c>
      <c r="Q856" s="50" t="n">
        <v>10</v>
      </c>
      <c r="R856" s="50" t="n">
        <v>3</v>
      </c>
      <c r="S856" s="50" t="n">
        <v>1</v>
      </c>
      <c r="T856" s="50" t="n">
        <v>0</v>
      </c>
      <c r="U856" s="50" t="n">
        <v>1</v>
      </c>
      <c r="V856" s="50" t="n">
        <v>3</v>
      </c>
      <c r="W856" s="50" t="n">
        <v>0</v>
      </c>
      <c r="X856" s="50" t="n">
        <v>0</v>
      </c>
      <c r="Y856" s="50" t="n">
        <v>5</v>
      </c>
      <c r="Z856" s="50" t="n">
        <v>6.25</v>
      </c>
      <c r="AA856" s="50" t="n">
        <v>13</v>
      </c>
      <c r="AB856" s="50" t="n">
        <v>3.354</v>
      </c>
      <c r="AC856" s="50" t="n">
        <v>5</v>
      </c>
      <c r="AD856" s="50" t="n">
        <v>1</v>
      </c>
      <c r="AE856" s="50" t="n">
        <v>1</v>
      </c>
      <c r="AF856" s="50" t="n">
        <v>5</v>
      </c>
      <c r="AG856" s="50" t="n">
        <v>399.5</v>
      </c>
      <c r="AH856" s="50" t="n">
        <v>1</v>
      </c>
      <c r="AI856" s="50" t="n">
        <v>23</v>
      </c>
      <c r="AJ856" s="50" t="n">
        <v>1574.1</v>
      </c>
      <c r="AK856" s="50" t="n">
        <v>0</v>
      </c>
    </row>
    <row r="857" customFormat="false" ht="15" hidden="false" customHeight="false" outlineLevel="0" collapsed="false">
      <c r="A857" s="50" t="s">
        <v>1052</v>
      </c>
      <c r="B857" s="50" t="s">
        <v>124</v>
      </c>
      <c r="C857" s="50" t="s">
        <v>336</v>
      </c>
      <c r="D857" s="50" t="n">
        <v>691182</v>
      </c>
      <c r="E857" s="50" t="n">
        <v>9</v>
      </c>
      <c r="F857" s="50" t="s">
        <v>58</v>
      </c>
      <c r="G857" s="50" t="n">
        <v>315</v>
      </c>
      <c r="H857" s="50" t="n">
        <v>166</v>
      </c>
      <c r="I857" s="50" t="n">
        <v>22</v>
      </c>
      <c r="J857" s="50" t="n">
        <v>160</v>
      </c>
      <c r="K857" s="50" t="n">
        <v>128</v>
      </c>
      <c r="L857" s="50" t="n">
        <v>11</v>
      </c>
      <c r="M857" s="50" t="n">
        <v>151</v>
      </c>
      <c r="N857" s="50" t="n">
        <v>38</v>
      </c>
      <c r="O857" s="50" t="n">
        <v>2.079</v>
      </c>
      <c r="P857" s="50" t="n">
        <v>82</v>
      </c>
      <c r="Q857" s="50" t="n">
        <v>73</v>
      </c>
      <c r="R857" s="50" t="n">
        <v>20</v>
      </c>
      <c r="S857" s="50" t="n">
        <v>4</v>
      </c>
      <c r="T857" s="50" t="n">
        <v>0</v>
      </c>
      <c r="U857" s="50" t="n">
        <v>3</v>
      </c>
      <c r="V857" s="50" t="n">
        <v>7</v>
      </c>
      <c r="W857" s="50" t="n">
        <v>1</v>
      </c>
      <c r="X857" s="50" t="n">
        <v>0</v>
      </c>
      <c r="Y857" s="50" t="n">
        <v>7</v>
      </c>
      <c r="Z857" s="50" t="n">
        <v>27.6</v>
      </c>
      <c r="AA857" s="50" t="n">
        <v>80</v>
      </c>
      <c r="AB857" s="50" t="n">
        <v>22.157</v>
      </c>
      <c r="AC857" s="50" t="n">
        <v>67</v>
      </c>
      <c r="AD857" s="50" t="n">
        <v>4</v>
      </c>
      <c r="AE857" s="50" t="n">
        <v>17</v>
      </c>
      <c r="AF857" s="50" t="n">
        <v>67</v>
      </c>
      <c r="AG857" s="50" t="n">
        <v>5526.8</v>
      </c>
      <c r="AH857" s="50" t="n">
        <v>18</v>
      </c>
      <c r="AI857" s="50" t="n">
        <v>140</v>
      </c>
      <c r="AJ857" s="50" t="n">
        <v>9656.6</v>
      </c>
      <c r="AK857" s="50" t="n">
        <v>12</v>
      </c>
    </row>
    <row r="858" customFormat="false" ht="15" hidden="false" customHeight="false" outlineLevel="0" collapsed="false">
      <c r="A858" s="50" t="s">
        <v>1053</v>
      </c>
      <c r="B858" s="50" t="s">
        <v>124</v>
      </c>
      <c r="C858" s="50" t="s">
        <v>337</v>
      </c>
      <c r="D858" s="50" t="n">
        <v>690924</v>
      </c>
      <c r="E858" s="50" t="n">
        <v>4</v>
      </c>
      <c r="F858" s="50" t="s">
        <v>53</v>
      </c>
      <c r="G858" s="50" t="n">
        <v>19</v>
      </c>
      <c r="H858" s="50" t="n">
        <v>10</v>
      </c>
      <c r="I858" s="50" t="n">
        <v>5</v>
      </c>
      <c r="J858" s="50" t="n">
        <v>5</v>
      </c>
      <c r="K858" s="50" t="n">
        <v>3</v>
      </c>
      <c r="L858" s="50" t="n">
        <v>1</v>
      </c>
      <c r="M858" s="50" t="n">
        <v>14</v>
      </c>
      <c r="N858" s="50" t="n">
        <v>7</v>
      </c>
      <c r="O858" s="50" t="n">
        <v>1.074</v>
      </c>
      <c r="P858" s="50" t="n">
        <v>5</v>
      </c>
      <c r="Q858" s="50" t="n">
        <v>5</v>
      </c>
      <c r="R858" s="50" t="n">
        <v>2</v>
      </c>
      <c r="S858" s="50" t="n">
        <v>0</v>
      </c>
      <c r="T858" s="50" t="n">
        <v>0</v>
      </c>
      <c r="U858" s="50" t="n">
        <v>1</v>
      </c>
      <c r="V858" s="50" t="n">
        <v>0</v>
      </c>
      <c r="W858" s="50" t="n">
        <v>0</v>
      </c>
      <c r="X858" s="50" t="n">
        <v>0</v>
      </c>
      <c r="Y858" s="50" t="n">
        <v>2</v>
      </c>
      <c r="Z858" s="50" t="n">
        <v>2.9</v>
      </c>
      <c r="AA858" s="50" t="n">
        <v>5</v>
      </c>
      <c r="AB858" s="50" t="n">
        <v>0.575</v>
      </c>
      <c r="AC858" s="50" t="n">
        <v>3</v>
      </c>
      <c r="AD858" s="50" t="n">
        <v>0</v>
      </c>
      <c r="AE858" s="50" t="n">
        <v>2</v>
      </c>
      <c r="AF858" s="50" t="n">
        <v>3</v>
      </c>
      <c r="AG858" s="50" t="n">
        <v>270.5</v>
      </c>
      <c r="AH858" s="50" t="n">
        <v>1</v>
      </c>
      <c r="AI858" s="50" t="n">
        <v>9</v>
      </c>
      <c r="AJ858" s="50" t="n">
        <v>642.6</v>
      </c>
      <c r="AK858" s="50" t="n">
        <v>1</v>
      </c>
    </row>
    <row r="859" customFormat="false" ht="15" hidden="false" customHeight="false" outlineLevel="0" collapsed="false">
      <c r="A859" s="50" t="s">
        <v>1053</v>
      </c>
      <c r="B859" s="50" t="s">
        <v>124</v>
      </c>
      <c r="C859" s="50" t="s">
        <v>337</v>
      </c>
      <c r="D859" s="50" t="n">
        <v>690924</v>
      </c>
      <c r="E859" s="50" t="n">
        <v>5</v>
      </c>
      <c r="F859" s="50" t="s">
        <v>54</v>
      </c>
      <c r="G859" s="50" t="n">
        <v>67</v>
      </c>
      <c r="H859" s="50" t="n">
        <v>30</v>
      </c>
      <c r="I859" s="50" t="n">
        <v>10</v>
      </c>
      <c r="J859" s="50" t="n">
        <v>30</v>
      </c>
      <c r="K859" s="50" t="n">
        <v>20</v>
      </c>
      <c r="L859" s="50" t="n">
        <v>5</v>
      </c>
      <c r="M859" s="50" t="n">
        <v>37</v>
      </c>
      <c r="N859" s="50" t="n">
        <v>10</v>
      </c>
      <c r="O859" s="50" t="n">
        <v>-1.497</v>
      </c>
      <c r="P859" s="50" t="n">
        <v>18</v>
      </c>
      <c r="Q859" s="50" t="n">
        <v>15</v>
      </c>
      <c r="R859" s="50" t="n">
        <v>2</v>
      </c>
      <c r="S859" s="50" t="n">
        <v>0</v>
      </c>
      <c r="T859" s="50" t="n">
        <v>0</v>
      </c>
      <c r="U859" s="50" t="n">
        <v>0</v>
      </c>
      <c r="V859" s="50" t="n">
        <v>2</v>
      </c>
      <c r="W859" s="50" t="n">
        <v>0</v>
      </c>
      <c r="X859" s="50" t="n">
        <v>1</v>
      </c>
      <c r="Y859" s="50" t="n">
        <v>5</v>
      </c>
      <c r="Z859" s="50" t="n">
        <v>3.2</v>
      </c>
      <c r="AA859" s="50" t="n">
        <v>18</v>
      </c>
      <c r="AB859" s="50" t="n">
        <v>3.42</v>
      </c>
      <c r="AC859" s="50" t="n">
        <v>11</v>
      </c>
      <c r="AD859" s="50" t="n">
        <v>0</v>
      </c>
      <c r="AE859" s="50" t="n">
        <v>1</v>
      </c>
      <c r="AF859" s="50" t="n">
        <v>11</v>
      </c>
      <c r="AG859" s="50" t="n">
        <v>878.8</v>
      </c>
      <c r="AH859" s="50" t="n">
        <v>3</v>
      </c>
      <c r="AI859" s="50" t="n">
        <v>23</v>
      </c>
      <c r="AJ859" s="50" t="n">
        <v>1678.6</v>
      </c>
      <c r="AK859" s="50" t="n">
        <v>8</v>
      </c>
    </row>
    <row r="860" customFormat="false" ht="15" hidden="false" customHeight="false" outlineLevel="0" collapsed="false">
      <c r="A860" s="50" t="s">
        <v>1053</v>
      </c>
      <c r="B860" s="50" t="s">
        <v>124</v>
      </c>
      <c r="C860" s="50" t="s">
        <v>337</v>
      </c>
      <c r="D860" s="50" t="n">
        <v>690924</v>
      </c>
      <c r="E860" s="50" t="n">
        <v>6</v>
      </c>
      <c r="F860" s="50" t="s">
        <v>55</v>
      </c>
      <c r="G860" s="50" t="n">
        <v>135</v>
      </c>
      <c r="H860" s="50" t="n">
        <v>48</v>
      </c>
      <c r="I860" s="50" t="n">
        <v>13</v>
      </c>
      <c r="J860" s="50" t="n">
        <v>52</v>
      </c>
      <c r="K860" s="50" t="n">
        <v>32</v>
      </c>
      <c r="L860" s="50" t="n">
        <v>5</v>
      </c>
      <c r="M860" s="50" t="n">
        <v>83</v>
      </c>
      <c r="N860" s="50" t="n">
        <v>16</v>
      </c>
      <c r="O860" s="50" t="n">
        <v>0.045</v>
      </c>
      <c r="P860" s="50" t="n">
        <v>29</v>
      </c>
      <c r="Q860" s="50" t="n">
        <v>23</v>
      </c>
      <c r="R860" s="50" t="n">
        <v>5</v>
      </c>
      <c r="S860" s="50" t="n">
        <v>3</v>
      </c>
      <c r="T860" s="50" t="n">
        <v>0</v>
      </c>
      <c r="U860" s="50" t="n">
        <v>0</v>
      </c>
      <c r="V860" s="50" t="n">
        <v>4</v>
      </c>
      <c r="W860" s="50" t="n">
        <v>1</v>
      </c>
      <c r="X860" s="50" t="n">
        <v>1</v>
      </c>
      <c r="Y860" s="50" t="n">
        <v>13</v>
      </c>
      <c r="Z860" s="50" t="n">
        <v>9.05</v>
      </c>
      <c r="AA860" s="50" t="n">
        <v>29</v>
      </c>
      <c r="AB860" s="50" t="n">
        <v>8.036</v>
      </c>
      <c r="AC860" s="50" t="n">
        <v>11</v>
      </c>
      <c r="AD860" s="50" t="n">
        <v>2</v>
      </c>
      <c r="AE860" s="50" t="n">
        <v>5</v>
      </c>
      <c r="AF860" s="50" t="n">
        <v>11</v>
      </c>
      <c r="AG860" s="50" t="n">
        <v>1010.1</v>
      </c>
      <c r="AH860" s="50" t="n">
        <v>4</v>
      </c>
      <c r="AI860" s="50" t="n">
        <v>31</v>
      </c>
      <c r="AJ860" s="50" t="n">
        <v>2221</v>
      </c>
      <c r="AK860" s="50" t="n">
        <v>7</v>
      </c>
    </row>
    <row r="861" customFormat="false" ht="15" hidden="false" customHeight="false" outlineLevel="0" collapsed="false">
      <c r="A861" s="50" t="s">
        <v>1053</v>
      </c>
      <c r="B861" s="50" t="s">
        <v>124</v>
      </c>
      <c r="C861" s="50" t="s">
        <v>337</v>
      </c>
      <c r="D861" s="50" t="n">
        <v>690924</v>
      </c>
      <c r="E861" s="50" t="n">
        <v>7</v>
      </c>
      <c r="F861" s="50" t="s">
        <v>56</v>
      </c>
      <c r="G861" s="50" t="n">
        <v>66</v>
      </c>
      <c r="H861" s="50" t="n">
        <v>41</v>
      </c>
      <c r="I861" s="50" t="n">
        <v>15</v>
      </c>
      <c r="J861" s="50" t="n">
        <v>39</v>
      </c>
      <c r="K861" s="50" t="n">
        <v>28</v>
      </c>
      <c r="L861" s="50" t="n">
        <v>6</v>
      </c>
      <c r="M861" s="50" t="n">
        <v>27</v>
      </c>
      <c r="N861" s="50" t="n">
        <v>13</v>
      </c>
      <c r="O861" s="50" t="n">
        <v>-2.006</v>
      </c>
      <c r="P861" s="50" t="n">
        <v>19</v>
      </c>
      <c r="Q861" s="50" t="n">
        <v>19</v>
      </c>
      <c r="R861" s="50" t="n">
        <v>2</v>
      </c>
      <c r="S861" s="50" t="n">
        <v>1</v>
      </c>
      <c r="T861" s="50" t="n">
        <v>0</v>
      </c>
      <c r="U861" s="50" t="n">
        <v>0</v>
      </c>
      <c r="V861" s="50" t="n">
        <v>0</v>
      </c>
      <c r="W861" s="50" t="n">
        <v>0</v>
      </c>
      <c r="X861" s="50" t="n">
        <v>0</v>
      </c>
      <c r="Y861" s="50" t="n">
        <v>9</v>
      </c>
      <c r="Z861" s="50" t="n">
        <v>2.15</v>
      </c>
      <c r="AA861" s="50" t="n">
        <v>19</v>
      </c>
      <c r="AB861" s="50" t="n">
        <v>2.658</v>
      </c>
      <c r="AC861" s="50" t="n">
        <v>10</v>
      </c>
      <c r="AD861" s="50" t="n">
        <v>1</v>
      </c>
      <c r="AE861" s="50" t="n">
        <v>3</v>
      </c>
      <c r="AF861" s="50" t="n">
        <v>10</v>
      </c>
      <c r="AG861" s="50" t="n">
        <v>840.7</v>
      </c>
      <c r="AH861" s="50" t="n">
        <v>1</v>
      </c>
      <c r="AI861" s="50" t="n">
        <v>39</v>
      </c>
      <c r="AJ861" s="50" t="n">
        <v>2768</v>
      </c>
      <c r="AK861" s="50" t="n">
        <v>7</v>
      </c>
    </row>
    <row r="862" customFormat="false" ht="15" hidden="false" customHeight="false" outlineLevel="0" collapsed="false">
      <c r="A862" s="50" t="s">
        <v>1053</v>
      </c>
      <c r="B862" s="50" t="s">
        <v>124</v>
      </c>
      <c r="C862" s="50" t="s">
        <v>337</v>
      </c>
      <c r="D862" s="50" t="n">
        <v>690924</v>
      </c>
      <c r="E862" s="50" t="n">
        <v>8</v>
      </c>
      <c r="F862" s="50" t="s">
        <v>57</v>
      </c>
      <c r="G862" s="50" t="n">
        <v>39</v>
      </c>
      <c r="H862" s="50" t="n">
        <v>19</v>
      </c>
      <c r="I862" s="50" t="n">
        <v>5</v>
      </c>
      <c r="J862" s="50" t="n">
        <v>17</v>
      </c>
      <c r="K862" s="50" t="n">
        <v>12</v>
      </c>
      <c r="L862" s="50" t="n">
        <v>2</v>
      </c>
      <c r="M862" s="50" t="n">
        <v>22</v>
      </c>
      <c r="N862" s="50" t="n">
        <v>7</v>
      </c>
      <c r="O862" s="50" t="n">
        <v>-1.006</v>
      </c>
      <c r="P862" s="50" t="n">
        <v>8</v>
      </c>
      <c r="Q862" s="50" t="n">
        <v>7</v>
      </c>
      <c r="R862" s="50" t="n">
        <v>1</v>
      </c>
      <c r="S862" s="50" t="n">
        <v>0</v>
      </c>
      <c r="T862" s="50" t="n">
        <v>0</v>
      </c>
      <c r="U862" s="50" t="n">
        <v>0</v>
      </c>
      <c r="V862" s="50" t="n">
        <v>1</v>
      </c>
      <c r="W862" s="50" t="n">
        <v>0</v>
      </c>
      <c r="X862" s="50" t="n">
        <v>0</v>
      </c>
      <c r="Y862" s="50" t="n">
        <v>2</v>
      </c>
      <c r="Z862" s="50" t="n">
        <v>1.6</v>
      </c>
      <c r="AA862" s="50" t="n">
        <v>8</v>
      </c>
      <c r="AB862" s="50" t="n">
        <v>1.892</v>
      </c>
      <c r="AC862" s="50" t="n">
        <v>5</v>
      </c>
      <c r="AD862" s="50" t="n">
        <v>0</v>
      </c>
      <c r="AE862" s="50" t="n">
        <v>2</v>
      </c>
      <c r="AF862" s="50" t="n">
        <v>5</v>
      </c>
      <c r="AG862" s="50" t="n">
        <v>428.1</v>
      </c>
      <c r="AH862" s="50" t="n">
        <v>2</v>
      </c>
      <c r="AI862" s="50" t="n">
        <v>17</v>
      </c>
      <c r="AJ862" s="50" t="n">
        <v>1237.2</v>
      </c>
      <c r="AK862" s="50" t="n">
        <v>4</v>
      </c>
    </row>
    <row r="863" customFormat="false" ht="15" hidden="false" customHeight="false" outlineLevel="0" collapsed="false">
      <c r="A863" s="50" t="s">
        <v>1053</v>
      </c>
      <c r="B863" s="50" t="s">
        <v>124</v>
      </c>
      <c r="C863" s="50" t="s">
        <v>337</v>
      </c>
      <c r="D863" s="50" t="n">
        <v>690924</v>
      </c>
      <c r="E863" s="50" t="n">
        <v>9</v>
      </c>
      <c r="F863" s="50" t="s">
        <v>58</v>
      </c>
      <c r="G863" s="50" t="n">
        <v>26</v>
      </c>
      <c r="H863" s="50" t="n">
        <v>11</v>
      </c>
      <c r="I863" s="50" t="n">
        <v>6</v>
      </c>
      <c r="J863" s="50" t="n">
        <v>10</v>
      </c>
      <c r="K863" s="50" t="n">
        <v>7</v>
      </c>
      <c r="L863" s="50" t="n">
        <v>2</v>
      </c>
      <c r="M863" s="50" t="n">
        <v>16</v>
      </c>
      <c r="N863" s="50" t="n">
        <v>4</v>
      </c>
      <c r="O863" s="50" t="n">
        <v>-0.503</v>
      </c>
      <c r="P863" s="50" t="n">
        <v>6</v>
      </c>
      <c r="Q863" s="50" t="n">
        <v>5</v>
      </c>
      <c r="R863" s="50" t="n">
        <v>1</v>
      </c>
      <c r="S863" s="50" t="n">
        <v>0</v>
      </c>
      <c r="T863" s="50" t="n">
        <v>0</v>
      </c>
      <c r="U863" s="50" t="n">
        <v>0</v>
      </c>
      <c r="V863" s="50" t="n">
        <v>1</v>
      </c>
      <c r="W863" s="50" t="n">
        <v>0</v>
      </c>
      <c r="X863" s="50" t="n">
        <v>0</v>
      </c>
      <c r="Y863" s="50" t="n">
        <v>3</v>
      </c>
      <c r="Z863" s="50" t="n">
        <v>1.6</v>
      </c>
      <c r="AA863" s="50" t="n">
        <v>6</v>
      </c>
      <c r="AB863" s="50" t="n">
        <v>1.18</v>
      </c>
      <c r="AC863" s="50" t="n">
        <v>2</v>
      </c>
      <c r="AD863" s="50" t="n">
        <v>0</v>
      </c>
      <c r="AE863" s="50" t="n">
        <v>2</v>
      </c>
      <c r="AF863" s="50" t="n">
        <v>2</v>
      </c>
      <c r="AG863" s="50" t="n">
        <v>202.7</v>
      </c>
      <c r="AH863" s="50" t="n">
        <v>0</v>
      </c>
      <c r="AI863" s="50" t="n">
        <v>9</v>
      </c>
      <c r="AJ863" s="50" t="n">
        <v>691.1</v>
      </c>
      <c r="AK863" s="50" t="n">
        <v>6</v>
      </c>
    </row>
    <row r="864" customFormat="false" ht="15" hidden="false" customHeight="false" outlineLevel="0" collapsed="false">
      <c r="A864" s="50" t="s">
        <v>1054</v>
      </c>
      <c r="B864" s="50" t="s">
        <v>124</v>
      </c>
      <c r="C864" s="50" t="s">
        <v>338</v>
      </c>
      <c r="D864" s="50" t="n">
        <v>691728</v>
      </c>
      <c r="E864" s="50" t="n">
        <v>8</v>
      </c>
      <c r="F864" s="50" t="s">
        <v>57</v>
      </c>
      <c r="G864" s="50" t="n">
        <v>122</v>
      </c>
      <c r="H864" s="50" t="n">
        <v>74</v>
      </c>
      <c r="I864" s="50" t="n">
        <v>32</v>
      </c>
      <c r="J864" s="50" t="n">
        <v>50</v>
      </c>
      <c r="K864" s="50" t="n">
        <v>43</v>
      </c>
      <c r="L864" s="50" t="n">
        <v>16</v>
      </c>
      <c r="M864" s="50" t="n">
        <v>72</v>
      </c>
      <c r="N864" s="50" t="n">
        <v>31</v>
      </c>
      <c r="O864" s="50" t="n">
        <v>0.133</v>
      </c>
      <c r="P864" s="50" t="n">
        <v>35</v>
      </c>
      <c r="Q864" s="50" t="n">
        <v>31</v>
      </c>
      <c r="R864" s="50" t="n">
        <v>7</v>
      </c>
      <c r="S864" s="50" t="n">
        <v>1</v>
      </c>
      <c r="T864" s="50" t="n">
        <v>0</v>
      </c>
      <c r="U864" s="50" t="n">
        <v>2</v>
      </c>
      <c r="V864" s="50" t="n">
        <v>3</v>
      </c>
      <c r="W864" s="50" t="n">
        <v>1</v>
      </c>
      <c r="X864" s="50" t="n">
        <v>0</v>
      </c>
      <c r="Y864" s="50" t="n">
        <v>14</v>
      </c>
      <c r="Z864" s="50" t="n">
        <v>11.65</v>
      </c>
      <c r="AA864" s="50" t="n">
        <v>35</v>
      </c>
      <c r="AB864" s="50" t="n">
        <v>9.935</v>
      </c>
      <c r="AC864" s="50" t="n">
        <v>17</v>
      </c>
      <c r="AD864" s="50" t="n">
        <v>2</v>
      </c>
      <c r="AE864" s="50" t="n">
        <v>7</v>
      </c>
      <c r="AF864" s="50" t="n">
        <v>17</v>
      </c>
      <c r="AG864" s="50" t="n">
        <v>1468</v>
      </c>
      <c r="AH864" s="50" t="n">
        <v>5</v>
      </c>
      <c r="AI864" s="50" t="n">
        <v>61</v>
      </c>
      <c r="AJ864" s="50" t="n">
        <v>4396.6</v>
      </c>
      <c r="AK864" s="50" t="n">
        <v>17</v>
      </c>
    </row>
    <row r="865" customFormat="false" ht="15" hidden="false" customHeight="false" outlineLevel="0" collapsed="false">
      <c r="A865" s="50" t="s">
        <v>1054</v>
      </c>
      <c r="B865" s="50" t="s">
        <v>124</v>
      </c>
      <c r="C865" s="50" t="s">
        <v>338</v>
      </c>
      <c r="D865" s="50" t="n">
        <v>691728</v>
      </c>
      <c r="E865" s="50" t="n">
        <v>9</v>
      </c>
      <c r="F865" s="50" t="s">
        <v>58</v>
      </c>
      <c r="G865" s="50" t="n">
        <v>182</v>
      </c>
      <c r="H865" s="50" t="n">
        <v>94</v>
      </c>
      <c r="I865" s="50" t="n">
        <v>29</v>
      </c>
      <c r="J865" s="50" t="n">
        <v>69</v>
      </c>
      <c r="K865" s="50" t="n">
        <v>48</v>
      </c>
      <c r="L865" s="50" t="n">
        <v>10</v>
      </c>
      <c r="M865" s="50" t="n">
        <v>112</v>
      </c>
      <c r="N865" s="50" t="n">
        <v>46</v>
      </c>
      <c r="O865" s="50" t="n">
        <v>1.13</v>
      </c>
      <c r="P865" s="50" t="n">
        <v>44</v>
      </c>
      <c r="Q865" s="50" t="n">
        <v>38</v>
      </c>
      <c r="R865" s="50" t="n">
        <v>9</v>
      </c>
      <c r="S865" s="50" t="n">
        <v>2</v>
      </c>
      <c r="T865" s="50" t="n">
        <v>1</v>
      </c>
      <c r="U865" s="50" t="n">
        <v>1</v>
      </c>
      <c r="V865" s="50" t="n">
        <v>4</v>
      </c>
      <c r="W865" s="50" t="n">
        <v>0</v>
      </c>
      <c r="X865" s="50" t="n">
        <v>0</v>
      </c>
      <c r="Y865" s="50" t="n">
        <v>17</v>
      </c>
      <c r="Z865" s="50" t="n">
        <v>13.4</v>
      </c>
      <c r="AA865" s="50" t="n">
        <v>42</v>
      </c>
      <c r="AB865" s="50" t="n">
        <v>11.269</v>
      </c>
      <c r="AC865" s="50" t="n">
        <v>23</v>
      </c>
      <c r="AD865" s="50" t="n">
        <v>1</v>
      </c>
      <c r="AE865" s="50" t="n">
        <v>8</v>
      </c>
      <c r="AF865" s="50" t="n">
        <v>23</v>
      </c>
      <c r="AG865" s="50" t="n">
        <v>1849.3</v>
      </c>
      <c r="AH865" s="50" t="n">
        <v>10</v>
      </c>
      <c r="AI865" s="50" t="n">
        <v>81</v>
      </c>
      <c r="AJ865" s="50" t="n">
        <v>5890.9</v>
      </c>
      <c r="AK865" s="50" t="n">
        <v>20</v>
      </c>
    </row>
    <row r="866" customFormat="false" ht="15" hidden="false" customHeight="false" outlineLevel="0" collapsed="false">
      <c r="A866" s="50" t="s">
        <v>1055</v>
      </c>
      <c r="B866" s="50" t="s">
        <v>124</v>
      </c>
      <c r="C866" s="50" t="s">
        <v>339</v>
      </c>
      <c r="D866" s="50" t="n">
        <v>694514</v>
      </c>
      <c r="E866" s="50" t="n">
        <v>5</v>
      </c>
      <c r="F866" s="50" t="s">
        <v>54</v>
      </c>
      <c r="G866" s="50" t="n">
        <v>113</v>
      </c>
      <c r="H866" s="50" t="n">
        <v>57</v>
      </c>
      <c r="I866" s="50" t="n">
        <v>15</v>
      </c>
      <c r="J866" s="50" t="n">
        <v>52</v>
      </c>
      <c r="K866" s="50" t="n">
        <v>41</v>
      </c>
      <c r="L866" s="50" t="n">
        <v>6</v>
      </c>
      <c r="M866" s="50" t="n">
        <v>61</v>
      </c>
      <c r="N866" s="50" t="n">
        <v>16</v>
      </c>
      <c r="O866" s="50" t="n">
        <v>-2.518</v>
      </c>
      <c r="P866" s="50" t="n">
        <v>31</v>
      </c>
      <c r="Q866" s="50" t="n">
        <v>27</v>
      </c>
      <c r="R866" s="50" t="n">
        <v>4</v>
      </c>
      <c r="S866" s="50" t="n">
        <v>1</v>
      </c>
      <c r="T866" s="50" t="n">
        <v>0</v>
      </c>
      <c r="U866" s="50" t="n">
        <v>0</v>
      </c>
      <c r="V866" s="50" t="n">
        <v>2</v>
      </c>
      <c r="W866" s="50" t="n">
        <v>2</v>
      </c>
      <c r="X866" s="50" t="n">
        <v>0</v>
      </c>
      <c r="Y866" s="50" t="n">
        <v>5</v>
      </c>
      <c r="Z866" s="50" t="n">
        <v>6.75</v>
      </c>
      <c r="AA866" s="50" t="n">
        <v>31</v>
      </c>
      <c r="AB866" s="50" t="n">
        <v>8.146</v>
      </c>
      <c r="AC866" s="50" t="n">
        <v>22</v>
      </c>
      <c r="AD866" s="50" t="n">
        <v>0</v>
      </c>
      <c r="AE866" s="50" t="n">
        <v>8</v>
      </c>
      <c r="AF866" s="50" t="n">
        <v>22</v>
      </c>
      <c r="AG866" s="50" t="n">
        <v>1889.1</v>
      </c>
      <c r="AH866" s="50" t="n">
        <v>4</v>
      </c>
      <c r="AI866" s="50" t="n">
        <v>52</v>
      </c>
      <c r="AJ866" s="50" t="n">
        <v>3930.6</v>
      </c>
      <c r="AK866" s="50" t="n">
        <v>29</v>
      </c>
    </row>
    <row r="867" customFormat="false" ht="15" hidden="false" customHeight="false" outlineLevel="0" collapsed="false">
      <c r="A867" s="50" t="s">
        <v>1055</v>
      </c>
      <c r="B867" s="50" t="s">
        <v>124</v>
      </c>
      <c r="C867" s="50" t="s">
        <v>339</v>
      </c>
      <c r="D867" s="50" t="n">
        <v>694514</v>
      </c>
      <c r="E867" s="50" t="n">
        <v>6</v>
      </c>
      <c r="F867" s="50" t="s">
        <v>55</v>
      </c>
      <c r="G867" s="50" t="n">
        <v>199</v>
      </c>
      <c r="H867" s="50" t="n">
        <v>99</v>
      </c>
      <c r="I867" s="50" t="n">
        <v>28</v>
      </c>
      <c r="J867" s="50" t="n">
        <v>87</v>
      </c>
      <c r="K867" s="50" t="n">
        <v>64</v>
      </c>
      <c r="L867" s="50" t="n">
        <v>12</v>
      </c>
      <c r="M867" s="50" t="n">
        <v>112</v>
      </c>
      <c r="N867" s="50" t="n">
        <v>35</v>
      </c>
      <c r="O867" s="50" t="n">
        <v>1.851</v>
      </c>
      <c r="P867" s="50" t="n">
        <v>46</v>
      </c>
      <c r="Q867" s="50" t="n">
        <v>42</v>
      </c>
      <c r="R867" s="50" t="n">
        <v>12</v>
      </c>
      <c r="S867" s="50" t="n">
        <v>3</v>
      </c>
      <c r="T867" s="50" t="n">
        <v>0</v>
      </c>
      <c r="U867" s="50" t="n">
        <v>2</v>
      </c>
      <c r="V867" s="50" t="n">
        <v>3</v>
      </c>
      <c r="W867" s="50" t="n">
        <v>1</v>
      </c>
      <c r="X867" s="50" t="n">
        <v>0</v>
      </c>
      <c r="Y867" s="50" t="n">
        <v>16</v>
      </c>
      <c r="Z867" s="50" t="n">
        <v>16.85</v>
      </c>
      <c r="AA867" s="50" t="n">
        <v>46</v>
      </c>
      <c r="AB867" s="50" t="n">
        <v>14.562</v>
      </c>
      <c r="AC867" s="50" t="n">
        <v>26</v>
      </c>
      <c r="AD867" s="50" t="n">
        <v>3</v>
      </c>
      <c r="AE867" s="50" t="n">
        <v>13</v>
      </c>
      <c r="AF867" s="50" t="n">
        <v>26</v>
      </c>
      <c r="AG867" s="50" t="n">
        <v>2267.2</v>
      </c>
      <c r="AH867" s="50" t="n">
        <v>11</v>
      </c>
      <c r="AI867" s="50" t="n">
        <v>66</v>
      </c>
      <c r="AJ867" s="50" t="n">
        <v>4976.4</v>
      </c>
      <c r="AK867" s="50" t="n">
        <v>39</v>
      </c>
    </row>
    <row r="868" customFormat="false" ht="15" hidden="false" customHeight="false" outlineLevel="0" collapsed="false">
      <c r="A868" s="50" t="s">
        <v>1056</v>
      </c>
      <c r="B868" s="50" t="s">
        <v>124</v>
      </c>
      <c r="C868" s="50" t="s">
        <v>405</v>
      </c>
      <c r="D868" s="50" t="n">
        <v>677060</v>
      </c>
      <c r="E868" s="50" t="n">
        <v>5</v>
      </c>
      <c r="F868" s="50" t="s">
        <v>54</v>
      </c>
      <c r="G868" s="50" t="n">
        <v>91</v>
      </c>
      <c r="H868" s="50" t="n">
        <v>45</v>
      </c>
      <c r="I868" s="50" t="n">
        <v>8</v>
      </c>
      <c r="J868" s="50" t="n">
        <v>39</v>
      </c>
      <c r="K868" s="50" t="n">
        <v>28</v>
      </c>
      <c r="L868" s="50" t="n">
        <v>2</v>
      </c>
      <c r="M868" s="50" t="n">
        <v>52</v>
      </c>
      <c r="N868" s="50" t="n">
        <v>17</v>
      </c>
      <c r="O868" s="50" t="n">
        <v>-2.353</v>
      </c>
      <c r="P868" s="50" t="n">
        <v>21</v>
      </c>
      <c r="Q868" s="50" t="n">
        <v>16</v>
      </c>
      <c r="R868" s="50" t="n">
        <v>1</v>
      </c>
      <c r="S868" s="50" t="n">
        <v>0</v>
      </c>
      <c r="T868" s="50" t="n">
        <v>0</v>
      </c>
      <c r="U868" s="50" t="n">
        <v>0</v>
      </c>
      <c r="V868" s="50" t="n">
        <v>4</v>
      </c>
      <c r="W868" s="50" t="n">
        <v>0</v>
      </c>
      <c r="X868" s="50" t="n">
        <v>1</v>
      </c>
      <c r="Y868" s="50" t="n">
        <v>6</v>
      </c>
      <c r="Z868" s="50" t="n">
        <v>3.7</v>
      </c>
      <c r="AA868" s="50" t="n">
        <v>21</v>
      </c>
      <c r="AB868" s="50" t="n">
        <v>5.563</v>
      </c>
      <c r="AC868" s="50" t="n">
        <v>11</v>
      </c>
      <c r="AD868" s="50" t="n">
        <v>1</v>
      </c>
      <c r="AE868" s="50" t="n">
        <v>4</v>
      </c>
      <c r="AF868" s="50" t="n">
        <v>11</v>
      </c>
      <c r="AG868" s="50" t="n">
        <v>914.6</v>
      </c>
      <c r="AH868" s="50" t="n">
        <v>5</v>
      </c>
      <c r="AI868" s="50" t="n">
        <v>37</v>
      </c>
      <c r="AJ868" s="50" t="n">
        <v>2677.7</v>
      </c>
      <c r="AK868" s="50" t="n">
        <v>13</v>
      </c>
    </row>
    <row r="869" customFormat="false" ht="15" hidden="false" customHeight="false" outlineLevel="0" collapsed="false">
      <c r="A869" s="50" t="s">
        <v>1056</v>
      </c>
      <c r="B869" s="50" t="s">
        <v>124</v>
      </c>
      <c r="C869" s="50" t="s">
        <v>405</v>
      </c>
      <c r="D869" s="50" t="n">
        <v>677060</v>
      </c>
      <c r="E869" s="50" t="n">
        <v>6</v>
      </c>
      <c r="F869" s="50" t="s">
        <v>55</v>
      </c>
      <c r="G869" s="50" t="n">
        <v>60</v>
      </c>
      <c r="H869" s="50" t="n">
        <v>29</v>
      </c>
      <c r="I869" s="50" t="n">
        <v>11</v>
      </c>
      <c r="J869" s="50" t="n">
        <v>22</v>
      </c>
      <c r="K869" s="50" t="n">
        <v>12</v>
      </c>
      <c r="L869" s="50" t="n">
        <v>4</v>
      </c>
      <c r="M869" s="50" t="n">
        <v>38</v>
      </c>
      <c r="N869" s="50" t="n">
        <v>17</v>
      </c>
      <c r="O869" s="50" t="n">
        <v>-2.797</v>
      </c>
      <c r="P869" s="50" t="n">
        <v>13</v>
      </c>
      <c r="Q869" s="50" t="n">
        <v>12</v>
      </c>
      <c r="R869" s="50" t="n">
        <v>0</v>
      </c>
      <c r="S869" s="50" t="n">
        <v>0</v>
      </c>
      <c r="T869" s="50" t="n">
        <v>0</v>
      </c>
      <c r="U869" s="50" t="n">
        <v>0</v>
      </c>
      <c r="V869" s="50" t="n">
        <v>1</v>
      </c>
      <c r="W869" s="50" t="n">
        <v>0</v>
      </c>
      <c r="X869" s="50" t="n">
        <v>0</v>
      </c>
      <c r="Y869" s="50" t="n">
        <v>7</v>
      </c>
      <c r="Z869" s="50" t="n">
        <v>0.7</v>
      </c>
      <c r="AA869" s="50" t="n">
        <v>13</v>
      </c>
      <c r="AB869" s="50" t="n">
        <v>1.561</v>
      </c>
      <c r="AC869" s="50" t="n">
        <v>5</v>
      </c>
      <c r="AD869" s="50" t="n">
        <v>0</v>
      </c>
      <c r="AE869" s="50" t="n">
        <v>0</v>
      </c>
      <c r="AF869" s="50" t="n">
        <v>5</v>
      </c>
      <c r="AG869" s="50" t="n">
        <v>388</v>
      </c>
      <c r="AH869" s="50" t="n">
        <v>2</v>
      </c>
      <c r="AI869" s="50" t="n">
        <v>20</v>
      </c>
      <c r="AJ869" s="50" t="n">
        <v>1441.3</v>
      </c>
      <c r="AK869" s="50" t="n">
        <v>8</v>
      </c>
    </row>
    <row r="870" customFormat="false" ht="15" hidden="false" customHeight="false" outlineLevel="0" collapsed="false">
      <c r="A870" s="50" t="s">
        <v>1057</v>
      </c>
      <c r="B870" s="50" t="s">
        <v>124</v>
      </c>
      <c r="C870" s="50" t="s">
        <v>407</v>
      </c>
      <c r="D870" s="50" t="n">
        <v>690022</v>
      </c>
      <c r="E870" s="50" t="n">
        <v>4</v>
      </c>
      <c r="F870" s="50" t="s">
        <v>53</v>
      </c>
      <c r="G870" s="50" t="n">
        <v>25</v>
      </c>
      <c r="H870" s="50" t="n">
        <v>18</v>
      </c>
      <c r="I870" s="50" t="n">
        <v>6</v>
      </c>
      <c r="J870" s="50" t="n">
        <v>14</v>
      </c>
      <c r="K870" s="50" t="n">
        <v>13</v>
      </c>
      <c r="L870" s="50" t="n">
        <v>4</v>
      </c>
      <c r="M870" s="50" t="n">
        <v>11</v>
      </c>
      <c r="N870" s="50" t="n">
        <v>5</v>
      </c>
      <c r="O870" s="50" t="n">
        <v>-1.034</v>
      </c>
      <c r="P870" s="50" t="n">
        <v>7</v>
      </c>
      <c r="Q870" s="50" t="n">
        <v>7</v>
      </c>
      <c r="R870" s="50" t="n">
        <v>1</v>
      </c>
      <c r="S870" s="50" t="n">
        <v>0</v>
      </c>
      <c r="T870" s="50" t="n">
        <v>0</v>
      </c>
      <c r="U870" s="50" t="n">
        <v>0</v>
      </c>
      <c r="V870" s="50" t="n">
        <v>0</v>
      </c>
      <c r="W870" s="50" t="n">
        <v>0</v>
      </c>
      <c r="X870" s="50" t="n">
        <v>0</v>
      </c>
      <c r="Y870" s="50" t="n">
        <v>3</v>
      </c>
      <c r="Z870" s="50" t="n">
        <v>0.9</v>
      </c>
      <c r="AA870" s="50" t="n">
        <v>7</v>
      </c>
      <c r="AB870" s="50" t="n">
        <v>1.161</v>
      </c>
      <c r="AC870" s="50" t="n">
        <v>4</v>
      </c>
      <c r="AD870" s="50" t="n">
        <v>0</v>
      </c>
      <c r="AE870" s="50" t="n">
        <v>1</v>
      </c>
      <c r="AF870" s="50" t="n">
        <v>4</v>
      </c>
      <c r="AG870" s="50" t="n">
        <v>362.3</v>
      </c>
      <c r="AH870" s="50" t="n">
        <v>2</v>
      </c>
      <c r="AI870" s="50" t="n">
        <v>14</v>
      </c>
      <c r="AJ870" s="50" t="n">
        <v>991.2</v>
      </c>
      <c r="AK870" s="50" t="n">
        <v>1</v>
      </c>
    </row>
    <row r="871" customFormat="false" ht="15" hidden="false" customHeight="false" outlineLevel="0" collapsed="false">
      <c r="A871" s="50" t="s">
        <v>1057</v>
      </c>
      <c r="B871" s="50" t="s">
        <v>124</v>
      </c>
      <c r="C871" s="50" t="s">
        <v>407</v>
      </c>
      <c r="D871" s="50" t="n">
        <v>690022</v>
      </c>
      <c r="E871" s="50" t="n">
        <v>8</v>
      </c>
      <c r="F871" s="50" t="s">
        <v>57</v>
      </c>
      <c r="G871" s="50" t="n">
        <v>44</v>
      </c>
      <c r="H871" s="50" t="n">
        <v>18</v>
      </c>
      <c r="I871" s="50" t="n">
        <v>3</v>
      </c>
      <c r="J871" s="50" t="n">
        <v>21</v>
      </c>
      <c r="K871" s="50" t="n">
        <v>14</v>
      </c>
      <c r="L871" s="50" t="n">
        <v>1</v>
      </c>
      <c r="M871" s="50" t="n">
        <v>23</v>
      </c>
      <c r="N871" s="50" t="n">
        <v>4</v>
      </c>
      <c r="O871" s="50" t="n">
        <v>-1.161</v>
      </c>
      <c r="P871" s="50" t="n">
        <v>12</v>
      </c>
      <c r="Q871" s="50" t="n">
        <v>10</v>
      </c>
      <c r="R871" s="50" t="n">
        <v>2</v>
      </c>
      <c r="S871" s="50" t="n">
        <v>0</v>
      </c>
      <c r="T871" s="50" t="n">
        <v>0</v>
      </c>
      <c r="U871" s="50" t="n">
        <v>0</v>
      </c>
      <c r="V871" s="50" t="n">
        <v>1</v>
      </c>
      <c r="W871" s="50" t="n">
        <v>0</v>
      </c>
      <c r="X871" s="50" t="n">
        <v>0</v>
      </c>
      <c r="Y871" s="50" t="n">
        <v>3</v>
      </c>
      <c r="Z871" s="50" t="n">
        <v>2.5</v>
      </c>
      <c r="AA871" s="50" t="n">
        <v>11</v>
      </c>
      <c r="AB871" s="50" t="n">
        <v>3.03</v>
      </c>
      <c r="AC871" s="50" t="n">
        <v>8</v>
      </c>
      <c r="AD871" s="50" t="n">
        <v>0</v>
      </c>
      <c r="AE871" s="50" t="n">
        <v>3</v>
      </c>
      <c r="AF871" s="50" t="n">
        <v>8</v>
      </c>
      <c r="AG871" s="50" t="n">
        <v>662</v>
      </c>
      <c r="AH871" s="50" t="n">
        <v>2</v>
      </c>
      <c r="AI871" s="50" t="n">
        <v>15</v>
      </c>
      <c r="AJ871" s="50" t="n">
        <v>1044.7</v>
      </c>
      <c r="AK871" s="50" t="n">
        <v>0</v>
      </c>
    </row>
    <row r="872" customFormat="false" ht="15" hidden="false" customHeight="false" outlineLevel="0" collapsed="false">
      <c r="A872" s="50" t="s">
        <v>1057</v>
      </c>
      <c r="B872" s="50" t="s">
        <v>124</v>
      </c>
      <c r="C872" s="50" t="s">
        <v>407</v>
      </c>
      <c r="D872" s="50" t="n">
        <v>690022</v>
      </c>
      <c r="E872" s="50" t="n">
        <v>9</v>
      </c>
      <c r="F872" s="50" t="s">
        <v>58</v>
      </c>
      <c r="G872" s="50" t="n">
        <v>7</v>
      </c>
      <c r="H872" s="50" t="n">
        <v>5</v>
      </c>
      <c r="I872" s="50" t="n">
        <v>4</v>
      </c>
      <c r="J872" s="50" t="n">
        <v>4</v>
      </c>
      <c r="K872" s="50" t="n">
        <v>3</v>
      </c>
      <c r="L872" s="50" t="n">
        <v>2</v>
      </c>
      <c r="M872" s="50" t="n">
        <v>3</v>
      </c>
      <c r="N872" s="50" t="n">
        <v>2</v>
      </c>
      <c r="O872" s="50" t="n">
        <v>-0.5</v>
      </c>
      <c r="P872" s="50" t="n">
        <v>2</v>
      </c>
      <c r="Q872" s="50" t="n">
        <v>2</v>
      </c>
      <c r="R872" s="50" t="n">
        <v>0</v>
      </c>
      <c r="S872" s="50" t="n">
        <v>0</v>
      </c>
      <c r="T872" s="50" t="n">
        <v>0</v>
      </c>
      <c r="U872" s="50" t="n">
        <v>0</v>
      </c>
      <c r="V872" s="50" t="n">
        <v>0</v>
      </c>
      <c r="W872" s="50" t="n">
        <v>0</v>
      </c>
      <c r="X872" s="50" t="n">
        <v>0</v>
      </c>
      <c r="Y872" s="50" t="n">
        <v>2</v>
      </c>
      <c r="Z872" s="50" t="n">
        <v>0</v>
      </c>
      <c r="AA872" s="50" t="n">
        <v>2</v>
      </c>
      <c r="AB872" s="50" t="n">
        <v>0</v>
      </c>
      <c r="AC872" s="50" t="n">
        <v>0</v>
      </c>
      <c r="AD872" s="50" t="n">
        <v>0</v>
      </c>
      <c r="AE872" s="50" t="n">
        <v>0</v>
      </c>
      <c r="AF872" s="50" t="n">
        <v>0</v>
      </c>
      <c r="AG872" s="50" t="n">
        <v>0</v>
      </c>
      <c r="AH872" s="50" t="n">
        <v>0</v>
      </c>
      <c r="AI872" s="50" t="n">
        <v>4</v>
      </c>
      <c r="AJ872" s="50" t="n">
        <v>280.3</v>
      </c>
      <c r="AK872" s="50" t="n">
        <v>1</v>
      </c>
    </row>
    <row r="873" customFormat="false" ht="15" hidden="false" customHeight="false" outlineLevel="0" collapsed="false">
      <c r="A873" s="50" t="s">
        <v>1058</v>
      </c>
      <c r="B873" s="50" t="s">
        <v>124</v>
      </c>
      <c r="C873" s="50" t="s">
        <v>409</v>
      </c>
      <c r="D873" s="50" t="n">
        <v>605353</v>
      </c>
      <c r="E873" s="50" t="n">
        <v>9</v>
      </c>
      <c r="F873" s="50" t="s">
        <v>58</v>
      </c>
      <c r="G873" s="50" t="n">
        <v>24</v>
      </c>
      <c r="H873" s="50" t="n">
        <v>9</v>
      </c>
      <c r="I873" s="50" t="n">
        <v>4</v>
      </c>
      <c r="J873" s="50" t="n">
        <v>13</v>
      </c>
      <c r="K873" s="50" t="n">
        <v>6</v>
      </c>
      <c r="L873" s="50" t="n">
        <v>1</v>
      </c>
      <c r="M873" s="50" t="n">
        <v>11</v>
      </c>
      <c r="N873" s="50" t="n">
        <v>3</v>
      </c>
      <c r="O873" s="50" t="n">
        <v>0.368</v>
      </c>
      <c r="P873" s="50" t="n">
        <v>6</v>
      </c>
      <c r="Q873" s="50" t="n">
        <v>6</v>
      </c>
      <c r="R873" s="50" t="n">
        <v>3</v>
      </c>
      <c r="S873" s="50" t="n">
        <v>0</v>
      </c>
      <c r="T873" s="50" t="n">
        <v>0</v>
      </c>
      <c r="U873" s="50" t="n">
        <v>0</v>
      </c>
      <c r="V873" s="50" t="n">
        <v>0</v>
      </c>
      <c r="W873" s="50" t="n">
        <v>0</v>
      </c>
      <c r="X873" s="50" t="n">
        <v>0</v>
      </c>
      <c r="Y873" s="50" t="n">
        <v>2</v>
      </c>
      <c r="Z873" s="50" t="n">
        <v>2.7</v>
      </c>
      <c r="AA873" s="50" t="n">
        <v>6</v>
      </c>
      <c r="AB873" s="50" t="n">
        <v>2.501</v>
      </c>
      <c r="AC873" s="50" t="n">
        <v>4</v>
      </c>
      <c r="AD873" s="50" t="n">
        <v>0</v>
      </c>
      <c r="AE873" s="50" t="n">
        <v>2</v>
      </c>
      <c r="AF873" s="50" t="n">
        <v>4</v>
      </c>
      <c r="AG873" s="50" t="n">
        <v>360.6</v>
      </c>
      <c r="AH873" s="50" t="n">
        <v>2</v>
      </c>
      <c r="AI873" s="50" t="n">
        <v>8</v>
      </c>
      <c r="AJ873" s="50" t="n">
        <v>593.8</v>
      </c>
      <c r="AK873" s="50" t="n">
        <v>2</v>
      </c>
    </row>
    <row r="874" customFormat="false" ht="15" hidden="false" customHeight="false" outlineLevel="0" collapsed="false">
      <c r="A874" s="50" t="s">
        <v>1059</v>
      </c>
      <c r="B874" s="50" t="s">
        <v>126</v>
      </c>
      <c r="C874" s="50" t="s">
        <v>340</v>
      </c>
      <c r="D874" s="50" t="n">
        <v>678246</v>
      </c>
      <c r="E874" s="50" t="n">
        <v>4</v>
      </c>
      <c r="F874" s="50" t="s">
        <v>53</v>
      </c>
      <c r="G874" s="50" t="n">
        <v>552</v>
      </c>
      <c r="H874" s="50" t="n">
        <v>221</v>
      </c>
      <c r="I874" s="50" t="n">
        <v>30</v>
      </c>
      <c r="J874" s="50" t="n">
        <v>260</v>
      </c>
      <c r="K874" s="50" t="n">
        <v>176</v>
      </c>
      <c r="L874" s="50" t="n">
        <v>23</v>
      </c>
      <c r="M874" s="50" t="n">
        <v>288</v>
      </c>
      <c r="N874" s="50" t="n">
        <v>45</v>
      </c>
      <c r="O874" s="50" t="n">
        <v>6.255</v>
      </c>
      <c r="P874" s="50" t="n">
        <v>134</v>
      </c>
      <c r="Q874" s="50" t="n">
        <v>107</v>
      </c>
      <c r="R874" s="50" t="n">
        <v>23</v>
      </c>
      <c r="S874" s="50" t="n">
        <v>4</v>
      </c>
      <c r="T874" s="50" t="n">
        <v>1</v>
      </c>
      <c r="U874" s="50" t="n">
        <v>6</v>
      </c>
      <c r="V874" s="50" t="n">
        <v>24</v>
      </c>
      <c r="W874" s="50" t="n">
        <v>2</v>
      </c>
      <c r="X874" s="50" t="n">
        <v>1</v>
      </c>
      <c r="Y874" s="50" t="n">
        <v>22</v>
      </c>
      <c r="Z874" s="50" t="n">
        <v>47.6</v>
      </c>
      <c r="AA874" s="50" t="n">
        <v>133</v>
      </c>
      <c r="AB874" s="50" t="n">
        <v>49.479</v>
      </c>
      <c r="AC874" s="50" t="n">
        <v>86</v>
      </c>
      <c r="AD874" s="50" t="n">
        <v>11</v>
      </c>
      <c r="AE874" s="50" t="n">
        <v>38</v>
      </c>
      <c r="AF874" s="50" t="n">
        <v>86</v>
      </c>
      <c r="AG874" s="50" t="n">
        <v>7663.2</v>
      </c>
      <c r="AH874" s="50" t="n">
        <v>35</v>
      </c>
      <c r="AI874" s="50" t="n">
        <v>194</v>
      </c>
      <c r="AJ874" s="50" t="n">
        <v>14218.8</v>
      </c>
      <c r="AK874" s="50" t="n">
        <v>68</v>
      </c>
    </row>
    <row r="875" customFormat="false" ht="15" hidden="false" customHeight="false" outlineLevel="0" collapsed="false">
      <c r="A875" s="50" t="s">
        <v>1059</v>
      </c>
      <c r="B875" s="50" t="s">
        <v>126</v>
      </c>
      <c r="C875" s="50" t="s">
        <v>340</v>
      </c>
      <c r="D875" s="50" t="n">
        <v>678246</v>
      </c>
      <c r="E875" s="50" t="n">
        <v>5</v>
      </c>
      <c r="F875" s="50" t="s">
        <v>54</v>
      </c>
      <c r="G875" s="50" t="n">
        <v>473</v>
      </c>
      <c r="H875" s="50" t="n">
        <v>226</v>
      </c>
      <c r="I875" s="50" t="n">
        <v>46</v>
      </c>
      <c r="J875" s="50" t="n">
        <v>238</v>
      </c>
      <c r="K875" s="50" t="n">
        <v>174</v>
      </c>
      <c r="L875" s="50" t="n">
        <v>30</v>
      </c>
      <c r="M875" s="50" t="n">
        <v>234</v>
      </c>
      <c r="N875" s="50" t="n">
        <v>52</v>
      </c>
      <c r="O875" s="50" t="n">
        <v>5.538</v>
      </c>
      <c r="P875" s="50" t="n">
        <v>118</v>
      </c>
      <c r="Q875" s="50" t="n">
        <v>100</v>
      </c>
      <c r="R875" s="50" t="n">
        <v>25</v>
      </c>
      <c r="S875" s="50" t="n">
        <v>5</v>
      </c>
      <c r="T875" s="50" t="n">
        <v>0</v>
      </c>
      <c r="U875" s="50" t="n">
        <v>7</v>
      </c>
      <c r="V875" s="50" t="n">
        <v>14</v>
      </c>
      <c r="W875" s="50" t="n">
        <v>3</v>
      </c>
      <c r="X875" s="50" t="n">
        <v>1</v>
      </c>
      <c r="Y875" s="50" t="n">
        <v>22</v>
      </c>
      <c r="Z875" s="50" t="n">
        <v>43.85</v>
      </c>
      <c r="AA875" s="50" t="n">
        <v>118</v>
      </c>
      <c r="AB875" s="50" t="n">
        <v>47.718</v>
      </c>
      <c r="AC875" s="50" t="n">
        <v>79</v>
      </c>
      <c r="AD875" s="50" t="n">
        <v>13</v>
      </c>
      <c r="AE875" s="50" t="n">
        <v>38</v>
      </c>
      <c r="AF875" s="50" t="n">
        <v>79</v>
      </c>
      <c r="AG875" s="50" t="n">
        <v>7227.7</v>
      </c>
      <c r="AH875" s="50" t="n">
        <v>30</v>
      </c>
      <c r="AI875" s="50" t="n">
        <v>204</v>
      </c>
      <c r="AJ875" s="50" t="n">
        <v>15228.9</v>
      </c>
      <c r="AK875" s="50" t="n">
        <v>108</v>
      </c>
    </row>
    <row r="876" customFormat="false" ht="15" hidden="false" customHeight="false" outlineLevel="0" collapsed="false">
      <c r="A876" s="50" t="s">
        <v>1059</v>
      </c>
      <c r="B876" s="50" t="s">
        <v>126</v>
      </c>
      <c r="C876" s="50" t="s">
        <v>340</v>
      </c>
      <c r="D876" s="50" t="n">
        <v>678246</v>
      </c>
      <c r="E876" s="50" t="n">
        <v>6</v>
      </c>
      <c r="F876" s="50" t="s">
        <v>55</v>
      </c>
      <c r="G876" s="50" t="n">
        <v>422</v>
      </c>
      <c r="H876" s="50" t="n">
        <v>193</v>
      </c>
      <c r="I876" s="50" t="n">
        <v>29</v>
      </c>
      <c r="J876" s="50" t="n">
        <v>205</v>
      </c>
      <c r="K876" s="50" t="n">
        <v>135</v>
      </c>
      <c r="L876" s="50" t="n">
        <v>16</v>
      </c>
      <c r="M876" s="50" t="n">
        <v>216</v>
      </c>
      <c r="N876" s="50" t="n">
        <v>57</v>
      </c>
      <c r="O876" s="50" t="n">
        <v>5.226</v>
      </c>
      <c r="P876" s="50" t="n">
        <v>109</v>
      </c>
      <c r="Q876" s="50" t="n">
        <v>96</v>
      </c>
      <c r="R876" s="50" t="n">
        <v>27</v>
      </c>
      <c r="S876" s="50" t="n">
        <v>6</v>
      </c>
      <c r="T876" s="50" t="n">
        <v>0</v>
      </c>
      <c r="U876" s="50" t="n">
        <v>6</v>
      </c>
      <c r="V876" s="50" t="n">
        <v>12</v>
      </c>
      <c r="W876" s="50" t="n">
        <v>0</v>
      </c>
      <c r="X876" s="50" t="n">
        <v>0</v>
      </c>
      <c r="Y876" s="50" t="n">
        <v>16</v>
      </c>
      <c r="Z876" s="50" t="n">
        <v>42.1</v>
      </c>
      <c r="AA876" s="50" t="n">
        <v>108</v>
      </c>
      <c r="AB876" s="50" t="n">
        <v>47.963</v>
      </c>
      <c r="AC876" s="50" t="n">
        <v>80</v>
      </c>
      <c r="AD876" s="50" t="n">
        <v>11</v>
      </c>
      <c r="AE876" s="50" t="n">
        <v>36</v>
      </c>
      <c r="AF876" s="50" t="n">
        <v>79</v>
      </c>
      <c r="AG876" s="50" t="n">
        <v>7110</v>
      </c>
      <c r="AH876" s="50" t="n">
        <v>40</v>
      </c>
      <c r="AI876" s="50" t="n">
        <v>174</v>
      </c>
      <c r="AJ876" s="50" t="n">
        <v>12974.2</v>
      </c>
      <c r="AK876" s="50" t="n">
        <v>82</v>
      </c>
    </row>
    <row r="877" customFormat="false" ht="15" hidden="false" customHeight="false" outlineLevel="0" collapsed="false">
      <c r="A877" s="50" t="s">
        <v>1059</v>
      </c>
      <c r="B877" s="50" t="s">
        <v>126</v>
      </c>
      <c r="C877" s="50" t="s">
        <v>340</v>
      </c>
      <c r="D877" s="50" t="n">
        <v>678246</v>
      </c>
      <c r="E877" s="50" t="n">
        <v>7</v>
      </c>
      <c r="F877" s="50" t="s">
        <v>56</v>
      </c>
      <c r="G877" s="50" t="n">
        <v>401</v>
      </c>
      <c r="H877" s="50" t="n">
        <v>195</v>
      </c>
      <c r="I877" s="50" t="n">
        <v>40</v>
      </c>
      <c r="J877" s="50" t="n">
        <v>198</v>
      </c>
      <c r="K877" s="50" t="n">
        <v>142</v>
      </c>
      <c r="L877" s="50" t="n">
        <v>20</v>
      </c>
      <c r="M877" s="50" t="n">
        <v>198</v>
      </c>
      <c r="N877" s="50" t="n">
        <v>53</v>
      </c>
      <c r="O877" s="50" t="n">
        <v>0.442</v>
      </c>
      <c r="P877" s="50" t="n">
        <v>111</v>
      </c>
      <c r="Q877" s="50" t="n">
        <v>97</v>
      </c>
      <c r="R877" s="50" t="n">
        <v>21</v>
      </c>
      <c r="S877" s="50" t="n">
        <v>10</v>
      </c>
      <c r="T877" s="50" t="n">
        <v>0</v>
      </c>
      <c r="U877" s="50" t="n">
        <v>4</v>
      </c>
      <c r="V877" s="50" t="n">
        <v>10</v>
      </c>
      <c r="W877" s="50" t="n">
        <v>2</v>
      </c>
      <c r="X877" s="50" t="n">
        <v>2</v>
      </c>
      <c r="Y877" s="50" t="n">
        <v>21</v>
      </c>
      <c r="Z877" s="50" t="n">
        <v>34.5</v>
      </c>
      <c r="AA877" s="50" t="n">
        <v>110</v>
      </c>
      <c r="AB877" s="50" t="n">
        <v>38.955</v>
      </c>
      <c r="AC877" s="50" t="n">
        <v>78</v>
      </c>
      <c r="AD877" s="50" t="n">
        <v>12</v>
      </c>
      <c r="AE877" s="50" t="n">
        <v>40</v>
      </c>
      <c r="AF877" s="50" t="n">
        <v>78</v>
      </c>
      <c r="AG877" s="50" t="n">
        <v>7213.8</v>
      </c>
      <c r="AH877" s="50" t="n">
        <v>28</v>
      </c>
      <c r="AI877" s="50" t="n">
        <v>169</v>
      </c>
      <c r="AJ877" s="50" t="n">
        <v>12528</v>
      </c>
      <c r="AK877" s="50" t="n">
        <v>78</v>
      </c>
    </row>
    <row r="878" customFormat="false" ht="15" hidden="false" customHeight="false" outlineLevel="0" collapsed="false">
      <c r="A878" s="50" t="s">
        <v>1059</v>
      </c>
      <c r="B878" s="50" t="s">
        <v>126</v>
      </c>
      <c r="C878" s="50" t="s">
        <v>340</v>
      </c>
      <c r="D878" s="50" t="n">
        <v>678246</v>
      </c>
      <c r="E878" s="50" t="n">
        <v>8</v>
      </c>
      <c r="F878" s="50" t="s">
        <v>57</v>
      </c>
      <c r="G878" s="50" t="n">
        <v>538</v>
      </c>
      <c r="H878" s="50" t="n">
        <v>207</v>
      </c>
      <c r="I878" s="50" t="n">
        <v>37</v>
      </c>
      <c r="J878" s="50" t="n">
        <v>234</v>
      </c>
      <c r="K878" s="50" t="n">
        <v>153</v>
      </c>
      <c r="L878" s="50" t="n">
        <v>18</v>
      </c>
      <c r="M878" s="50" t="n">
        <v>293</v>
      </c>
      <c r="N878" s="50" t="n">
        <v>54</v>
      </c>
      <c r="O878" s="50" t="n">
        <v>8.144</v>
      </c>
      <c r="P878" s="50" t="n">
        <v>124</v>
      </c>
      <c r="Q878" s="50" t="n">
        <v>98</v>
      </c>
      <c r="R878" s="50" t="n">
        <v>28</v>
      </c>
      <c r="S878" s="50" t="n">
        <v>5</v>
      </c>
      <c r="T878" s="50" t="n">
        <v>0</v>
      </c>
      <c r="U878" s="50" t="n">
        <v>6</v>
      </c>
      <c r="V878" s="50" t="n">
        <v>25</v>
      </c>
      <c r="W878" s="50" t="n">
        <v>0</v>
      </c>
      <c r="X878" s="50" t="n">
        <v>1</v>
      </c>
      <c r="Y878" s="50" t="n">
        <v>24</v>
      </c>
      <c r="Z878" s="50" t="n">
        <v>48.25</v>
      </c>
      <c r="AA878" s="50" t="n">
        <v>120</v>
      </c>
      <c r="AB878" s="50" t="n">
        <v>45.41</v>
      </c>
      <c r="AC878" s="50" t="n">
        <v>75</v>
      </c>
      <c r="AD878" s="50" t="n">
        <v>9</v>
      </c>
      <c r="AE878" s="50" t="n">
        <v>30</v>
      </c>
      <c r="AF878" s="50" t="n">
        <v>75</v>
      </c>
      <c r="AG878" s="50" t="n">
        <v>6749.1</v>
      </c>
      <c r="AH878" s="50" t="n">
        <v>34</v>
      </c>
      <c r="AI878" s="50" t="n">
        <v>186</v>
      </c>
      <c r="AJ878" s="50" t="n">
        <v>13606.6</v>
      </c>
      <c r="AK878" s="50" t="n">
        <v>62</v>
      </c>
    </row>
    <row r="879" customFormat="false" ht="15" hidden="false" customHeight="false" outlineLevel="0" collapsed="false">
      <c r="A879" s="50" t="s">
        <v>1059</v>
      </c>
      <c r="B879" s="50" t="s">
        <v>126</v>
      </c>
      <c r="C879" s="50" t="s">
        <v>340</v>
      </c>
      <c r="D879" s="50" t="n">
        <v>678246</v>
      </c>
      <c r="E879" s="50" t="n">
        <v>9</v>
      </c>
      <c r="F879" s="50" t="s">
        <v>58</v>
      </c>
      <c r="G879" s="50" t="n">
        <v>417</v>
      </c>
      <c r="H879" s="50" t="n">
        <v>180</v>
      </c>
      <c r="I879" s="50" t="n">
        <v>34</v>
      </c>
      <c r="J879" s="50" t="n">
        <v>198</v>
      </c>
      <c r="K879" s="50" t="n">
        <v>138</v>
      </c>
      <c r="L879" s="50" t="n">
        <v>18</v>
      </c>
      <c r="M879" s="50" t="n">
        <v>219</v>
      </c>
      <c r="N879" s="50" t="n">
        <v>42</v>
      </c>
      <c r="O879" s="50" t="n">
        <v>2.511</v>
      </c>
      <c r="P879" s="50" t="n">
        <v>108</v>
      </c>
      <c r="Q879" s="50" t="n">
        <v>90</v>
      </c>
      <c r="R879" s="50" t="n">
        <v>23</v>
      </c>
      <c r="S879" s="50" t="n">
        <v>1</v>
      </c>
      <c r="T879" s="50" t="n">
        <v>0</v>
      </c>
      <c r="U879" s="50" t="n">
        <v>4</v>
      </c>
      <c r="V879" s="50" t="n">
        <v>16</v>
      </c>
      <c r="W879" s="50" t="n">
        <v>0</v>
      </c>
      <c r="X879" s="50" t="n">
        <v>2</v>
      </c>
      <c r="Y879" s="50" t="n">
        <v>21</v>
      </c>
      <c r="Z879" s="50" t="n">
        <v>36.65</v>
      </c>
      <c r="AA879" s="50" t="n">
        <v>108</v>
      </c>
      <c r="AB879" s="50" t="n">
        <v>34.444</v>
      </c>
      <c r="AC879" s="50" t="n">
        <v>71</v>
      </c>
      <c r="AD879" s="50" t="n">
        <v>5</v>
      </c>
      <c r="AE879" s="50" t="n">
        <v>23</v>
      </c>
      <c r="AF879" s="50" t="n">
        <v>71</v>
      </c>
      <c r="AG879" s="50" t="n">
        <v>6191.9</v>
      </c>
      <c r="AH879" s="50" t="n">
        <v>20</v>
      </c>
      <c r="AI879" s="50" t="n">
        <v>163</v>
      </c>
      <c r="AJ879" s="50" t="n">
        <v>12068.4</v>
      </c>
      <c r="AK879" s="50" t="n">
        <v>73</v>
      </c>
    </row>
    <row r="880" customFormat="false" ht="15" hidden="false" customHeight="false" outlineLevel="0" collapsed="false">
      <c r="A880" s="50" t="s">
        <v>1060</v>
      </c>
      <c r="B880" s="50" t="s">
        <v>126</v>
      </c>
      <c r="C880" s="50" t="s">
        <v>341</v>
      </c>
      <c r="D880" s="50" t="n">
        <v>805367</v>
      </c>
      <c r="E880" s="50" t="n">
        <v>4</v>
      </c>
      <c r="F880" s="50" t="s">
        <v>53</v>
      </c>
      <c r="G880" s="50" t="n">
        <v>548</v>
      </c>
      <c r="H880" s="50" t="n">
        <v>205</v>
      </c>
      <c r="I880" s="50" t="n">
        <v>32</v>
      </c>
      <c r="J880" s="50" t="n">
        <v>275</v>
      </c>
      <c r="K880" s="50" t="n">
        <v>139</v>
      </c>
      <c r="L880" s="50" t="n">
        <v>16</v>
      </c>
      <c r="M880" s="50" t="n">
        <v>273</v>
      </c>
      <c r="N880" s="50" t="n">
        <v>66</v>
      </c>
      <c r="O880" s="50" t="n">
        <v>-1.472</v>
      </c>
      <c r="P880" s="50" t="n">
        <v>127</v>
      </c>
      <c r="Q880" s="50" t="n">
        <v>109</v>
      </c>
      <c r="R880" s="50" t="n">
        <v>28</v>
      </c>
      <c r="S880" s="50" t="n">
        <v>6</v>
      </c>
      <c r="T880" s="50" t="n">
        <v>0</v>
      </c>
      <c r="U880" s="50" t="n">
        <v>1</v>
      </c>
      <c r="V880" s="50" t="n">
        <v>14</v>
      </c>
      <c r="W880" s="50" t="n">
        <v>0</v>
      </c>
      <c r="X880" s="50" t="n">
        <v>1</v>
      </c>
      <c r="Y880" s="50" t="n">
        <v>27</v>
      </c>
      <c r="Z880" s="50" t="n">
        <v>38</v>
      </c>
      <c r="AA880" s="50" t="n">
        <v>124</v>
      </c>
      <c r="AB880" s="50" t="n">
        <v>37.965</v>
      </c>
      <c r="AC880" s="50" t="n">
        <v>85</v>
      </c>
      <c r="AD880" s="50" t="n">
        <v>4</v>
      </c>
      <c r="AE880" s="50" t="n">
        <v>32</v>
      </c>
      <c r="AF880" s="50" t="n">
        <v>84</v>
      </c>
      <c r="AG880" s="50" t="n">
        <v>7216.6</v>
      </c>
      <c r="AH880" s="50" t="n">
        <v>27</v>
      </c>
      <c r="AI880" s="50" t="n">
        <v>183</v>
      </c>
      <c r="AJ880" s="50" t="n">
        <v>12215.5</v>
      </c>
      <c r="AK880" s="50" t="n">
        <v>2</v>
      </c>
    </row>
    <row r="881" customFormat="false" ht="15" hidden="false" customHeight="false" outlineLevel="0" collapsed="false">
      <c r="A881" s="50" t="s">
        <v>1060</v>
      </c>
      <c r="B881" s="50" t="s">
        <v>126</v>
      </c>
      <c r="C881" s="50" t="s">
        <v>341</v>
      </c>
      <c r="D881" s="50" t="n">
        <v>805367</v>
      </c>
      <c r="E881" s="50" t="n">
        <v>5</v>
      </c>
      <c r="F881" s="50" t="s">
        <v>54</v>
      </c>
      <c r="G881" s="50" t="n">
        <v>444</v>
      </c>
      <c r="H881" s="50" t="n">
        <v>196</v>
      </c>
      <c r="I881" s="50" t="n">
        <v>33</v>
      </c>
      <c r="J881" s="50" t="n">
        <v>223</v>
      </c>
      <c r="K881" s="50" t="n">
        <v>131</v>
      </c>
      <c r="L881" s="50" t="n">
        <v>14</v>
      </c>
      <c r="M881" s="50" t="n">
        <v>221</v>
      </c>
      <c r="N881" s="50" t="n">
        <v>65</v>
      </c>
      <c r="O881" s="50" t="n">
        <v>1.267</v>
      </c>
      <c r="P881" s="50" t="n">
        <v>115</v>
      </c>
      <c r="Q881" s="50" t="n">
        <v>103</v>
      </c>
      <c r="R881" s="50" t="n">
        <v>29</v>
      </c>
      <c r="S881" s="50" t="n">
        <v>5</v>
      </c>
      <c r="T881" s="50" t="n">
        <v>0</v>
      </c>
      <c r="U881" s="50" t="n">
        <v>4</v>
      </c>
      <c r="V881" s="50" t="n">
        <v>10</v>
      </c>
      <c r="W881" s="50" t="n">
        <v>0</v>
      </c>
      <c r="X881" s="50" t="n">
        <v>1</v>
      </c>
      <c r="Y881" s="50" t="n">
        <v>26</v>
      </c>
      <c r="Z881" s="50" t="n">
        <v>39.25</v>
      </c>
      <c r="AA881" s="50" t="n">
        <v>113</v>
      </c>
      <c r="AB881" s="50" t="n">
        <v>33.797</v>
      </c>
      <c r="AC881" s="50" t="n">
        <v>79</v>
      </c>
      <c r="AD881" s="50" t="n">
        <v>6</v>
      </c>
      <c r="AE881" s="50" t="n">
        <v>30</v>
      </c>
      <c r="AF881" s="50" t="n">
        <v>78</v>
      </c>
      <c r="AG881" s="50" t="n">
        <v>6805.8</v>
      </c>
      <c r="AH881" s="50" t="n">
        <v>28</v>
      </c>
      <c r="AI881" s="50" t="n">
        <v>168</v>
      </c>
      <c r="AJ881" s="50" t="n">
        <v>11339.4</v>
      </c>
      <c r="AK881" s="50" t="n">
        <v>4</v>
      </c>
    </row>
    <row r="882" customFormat="false" ht="15" hidden="false" customHeight="false" outlineLevel="0" collapsed="false">
      <c r="A882" s="50" t="s">
        <v>1060</v>
      </c>
      <c r="B882" s="50" t="s">
        <v>126</v>
      </c>
      <c r="C882" s="50" t="s">
        <v>341</v>
      </c>
      <c r="D882" s="50" t="n">
        <v>805367</v>
      </c>
      <c r="E882" s="50" t="n">
        <v>6</v>
      </c>
      <c r="F882" s="50" t="s">
        <v>55</v>
      </c>
      <c r="G882" s="50" t="n">
        <v>463</v>
      </c>
      <c r="H882" s="50" t="n">
        <v>191</v>
      </c>
      <c r="I882" s="50" t="n">
        <v>43</v>
      </c>
      <c r="J882" s="50" t="n">
        <v>230</v>
      </c>
      <c r="K882" s="50" t="n">
        <v>124</v>
      </c>
      <c r="L882" s="50" t="n">
        <v>19</v>
      </c>
      <c r="M882" s="50" t="n">
        <v>230</v>
      </c>
      <c r="N882" s="50" t="n">
        <v>66</v>
      </c>
      <c r="O882" s="50" t="n">
        <v>-0.304</v>
      </c>
      <c r="P882" s="50" t="n">
        <v>106</v>
      </c>
      <c r="Q882" s="50" t="n">
        <v>94</v>
      </c>
      <c r="R882" s="50" t="n">
        <v>27</v>
      </c>
      <c r="S882" s="50" t="n">
        <v>4</v>
      </c>
      <c r="T882" s="50" t="n">
        <v>0</v>
      </c>
      <c r="U882" s="50" t="n">
        <v>1</v>
      </c>
      <c r="V882" s="50" t="n">
        <v>9</v>
      </c>
      <c r="W882" s="50" t="n">
        <v>2</v>
      </c>
      <c r="X882" s="50" t="n">
        <v>0</v>
      </c>
      <c r="Y882" s="50" t="n">
        <v>32</v>
      </c>
      <c r="Z882" s="50" t="n">
        <v>33.6</v>
      </c>
      <c r="AA882" s="50" t="n">
        <v>103</v>
      </c>
      <c r="AB882" s="50" t="n">
        <v>26.178</v>
      </c>
      <c r="AC882" s="50" t="n">
        <v>63</v>
      </c>
      <c r="AD882" s="50" t="n">
        <v>0</v>
      </c>
      <c r="AE882" s="50" t="n">
        <v>16</v>
      </c>
      <c r="AF882" s="50" t="n">
        <v>62</v>
      </c>
      <c r="AG882" s="50" t="n">
        <v>5275</v>
      </c>
      <c r="AH882" s="50" t="n">
        <v>23</v>
      </c>
      <c r="AI882" s="50" t="n">
        <v>170</v>
      </c>
      <c r="AJ882" s="50" t="n">
        <v>11192.8</v>
      </c>
      <c r="AK882" s="50" t="n">
        <v>1</v>
      </c>
    </row>
    <row r="883" customFormat="false" ht="15" hidden="false" customHeight="false" outlineLevel="0" collapsed="false">
      <c r="A883" s="50" t="s">
        <v>1060</v>
      </c>
      <c r="B883" s="50" t="s">
        <v>126</v>
      </c>
      <c r="C883" s="50" t="s">
        <v>341</v>
      </c>
      <c r="D883" s="50" t="n">
        <v>805367</v>
      </c>
      <c r="E883" s="50" t="n">
        <v>7</v>
      </c>
      <c r="F883" s="50" t="s">
        <v>56</v>
      </c>
      <c r="G883" s="50" t="n">
        <v>390</v>
      </c>
      <c r="H883" s="50" t="n">
        <v>170</v>
      </c>
      <c r="I883" s="50" t="n">
        <v>23</v>
      </c>
      <c r="J883" s="50" t="n">
        <v>186</v>
      </c>
      <c r="K883" s="50" t="n">
        <v>111</v>
      </c>
      <c r="L883" s="50" t="n">
        <v>11</v>
      </c>
      <c r="M883" s="50" t="n">
        <v>204</v>
      </c>
      <c r="N883" s="50" t="n">
        <v>59</v>
      </c>
      <c r="O883" s="50" t="n">
        <v>2.708</v>
      </c>
      <c r="P883" s="50" t="n">
        <v>97</v>
      </c>
      <c r="Q883" s="50" t="n">
        <v>84</v>
      </c>
      <c r="R883" s="50" t="n">
        <v>22</v>
      </c>
      <c r="S883" s="50" t="n">
        <v>5</v>
      </c>
      <c r="T883" s="50" t="n">
        <v>0</v>
      </c>
      <c r="U883" s="50" t="n">
        <v>3</v>
      </c>
      <c r="V883" s="50" t="n">
        <v>9</v>
      </c>
      <c r="W883" s="50" t="n">
        <v>2</v>
      </c>
      <c r="X883" s="50" t="n">
        <v>1</v>
      </c>
      <c r="Y883" s="50" t="n">
        <v>16</v>
      </c>
      <c r="Z883" s="50" t="n">
        <v>32.55</v>
      </c>
      <c r="AA883" s="50" t="n">
        <v>96</v>
      </c>
      <c r="AB883" s="50" t="n">
        <v>30.426</v>
      </c>
      <c r="AC883" s="50" t="n">
        <v>70</v>
      </c>
      <c r="AD883" s="50" t="n">
        <v>4</v>
      </c>
      <c r="AE883" s="50" t="n">
        <v>26</v>
      </c>
      <c r="AF883" s="50" t="n">
        <v>70</v>
      </c>
      <c r="AG883" s="50" t="n">
        <v>5957.2</v>
      </c>
      <c r="AH883" s="50" t="n">
        <v>24</v>
      </c>
      <c r="AI883" s="50" t="n">
        <v>142</v>
      </c>
      <c r="AJ883" s="50" t="n">
        <v>9594.4</v>
      </c>
      <c r="AK883" s="50" t="n">
        <v>1</v>
      </c>
    </row>
    <row r="884" customFormat="false" ht="15" hidden="false" customHeight="false" outlineLevel="0" collapsed="false">
      <c r="A884" s="50" t="s">
        <v>1060</v>
      </c>
      <c r="B884" s="50" t="s">
        <v>126</v>
      </c>
      <c r="C884" s="50" t="s">
        <v>341</v>
      </c>
      <c r="D884" s="50" t="n">
        <v>805367</v>
      </c>
      <c r="E884" s="50" t="n">
        <v>8</v>
      </c>
      <c r="F884" s="50" t="s">
        <v>57</v>
      </c>
      <c r="G884" s="50" t="n">
        <v>443</v>
      </c>
      <c r="H884" s="50" t="n">
        <v>190</v>
      </c>
      <c r="I884" s="50" t="n">
        <v>34</v>
      </c>
      <c r="J884" s="50" t="n">
        <v>216</v>
      </c>
      <c r="K884" s="50" t="n">
        <v>120</v>
      </c>
      <c r="L884" s="50" t="n">
        <v>13</v>
      </c>
      <c r="M884" s="50" t="n">
        <v>227</v>
      </c>
      <c r="N884" s="50" t="n">
        <v>70</v>
      </c>
      <c r="O884" s="50" t="n">
        <v>2.187</v>
      </c>
      <c r="P884" s="50" t="n">
        <v>108</v>
      </c>
      <c r="Q884" s="50" t="n">
        <v>97</v>
      </c>
      <c r="R884" s="50" t="n">
        <v>26</v>
      </c>
      <c r="S884" s="50" t="n">
        <v>6</v>
      </c>
      <c r="T884" s="50" t="n">
        <v>0</v>
      </c>
      <c r="U884" s="50" t="n">
        <v>3</v>
      </c>
      <c r="V884" s="50" t="n">
        <v>11</v>
      </c>
      <c r="W884" s="50" t="n">
        <v>0</v>
      </c>
      <c r="X884" s="50" t="n">
        <v>0</v>
      </c>
      <c r="Y884" s="50" t="n">
        <v>21</v>
      </c>
      <c r="Z884" s="50" t="n">
        <v>36.5</v>
      </c>
      <c r="AA884" s="50" t="n">
        <v>108</v>
      </c>
      <c r="AB884" s="50" t="n">
        <v>31.953</v>
      </c>
      <c r="AC884" s="50" t="n">
        <v>76</v>
      </c>
      <c r="AD884" s="50" t="n">
        <v>2</v>
      </c>
      <c r="AE884" s="50" t="n">
        <v>24</v>
      </c>
      <c r="AF884" s="50" t="n">
        <v>76</v>
      </c>
      <c r="AG884" s="50" t="n">
        <v>6404.4</v>
      </c>
      <c r="AH884" s="50" t="n">
        <v>23</v>
      </c>
      <c r="AI884" s="50" t="n">
        <v>170</v>
      </c>
      <c r="AJ884" s="50" t="n">
        <v>11391.2</v>
      </c>
      <c r="AK884" s="50" t="n">
        <v>2</v>
      </c>
    </row>
    <row r="885" customFormat="false" ht="15" hidden="false" customHeight="false" outlineLevel="0" collapsed="false">
      <c r="A885" s="50" t="s">
        <v>1060</v>
      </c>
      <c r="B885" s="50" t="s">
        <v>126</v>
      </c>
      <c r="C885" s="50" t="s">
        <v>341</v>
      </c>
      <c r="D885" s="50" t="n">
        <v>805367</v>
      </c>
      <c r="E885" s="50" t="n">
        <v>9</v>
      </c>
      <c r="F885" s="50" t="s">
        <v>58</v>
      </c>
      <c r="G885" s="50" t="n">
        <v>361</v>
      </c>
      <c r="H885" s="50" t="n">
        <v>160</v>
      </c>
      <c r="I885" s="50" t="n">
        <v>29</v>
      </c>
      <c r="J885" s="50" t="n">
        <v>171</v>
      </c>
      <c r="K885" s="50" t="n">
        <v>97</v>
      </c>
      <c r="L885" s="50" t="n">
        <v>14</v>
      </c>
      <c r="M885" s="50" t="n">
        <v>189</v>
      </c>
      <c r="N885" s="50" t="n">
        <v>63</v>
      </c>
      <c r="O885" s="50" t="n">
        <v>2.596</v>
      </c>
      <c r="P885" s="50" t="n">
        <v>90</v>
      </c>
      <c r="Q885" s="50" t="n">
        <v>79</v>
      </c>
      <c r="R885" s="50" t="n">
        <v>24</v>
      </c>
      <c r="S885" s="50" t="n">
        <v>5</v>
      </c>
      <c r="T885" s="50" t="n">
        <v>0</v>
      </c>
      <c r="U885" s="50" t="n">
        <v>4</v>
      </c>
      <c r="V885" s="50" t="n">
        <v>8</v>
      </c>
      <c r="W885" s="50" t="n">
        <v>2</v>
      </c>
      <c r="X885" s="50" t="n">
        <v>1</v>
      </c>
      <c r="Y885" s="50" t="n">
        <v>19</v>
      </c>
      <c r="Z885" s="50" t="n">
        <v>34.75</v>
      </c>
      <c r="AA885" s="50" t="n">
        <v>90</v>
      </c>
      <c r="AB885" s="50" t="n">
        <v>30.78</v>
      </c>
      <c r="AC885" s="50" t="n">
        <v>61</v>
      </c>
      <c r="AD885" s="50" t="n">
        <v>4</v>
      </c>
      <c r="AE885" s="50" t="n">
        <v>22</v>
      </c>
      <c r="AF885" s="50" t="n">
        <v>61</v>
      </c>
      <c r="AG885" s="50" t="n">
        <v>5168.8</v>
      </c>
      <c r="AH885" s="50" t="n">
        <v>26</v>
      </c>
      <c r="AI885" s="50" t="n">
        <v>133</v>
      </c>
      <c r="AJ885" s="50" t="n">
        <v>8869.7</v>
      </c>
      <c r="AK885" s="50" t="n">
        <v>1</v>
      </c>
    </row>
    <row r="886" customFormat="false" ht="15" hidden="false" customHeight="false" outlineLevel="0" collapsed="false">
      <c r="A886" s="50" t="s">
        <v>1061</v>
      </c>
      <c r="B886" s="50" t="s">
        <v>126</v>
      </c>
      <c r="C886" s="50" t="s">
        <v>342</v>
      </c>
      <c r="D886" s="50" t="n">
        <v>695657</v>
      </c>
      <c r="E886" s="50" t="n">
        <v>4</v>
      </c>
      <c r="F886" s="50" t="s">
        <v>53</v>
      </c>
      <c r="G886" s="50" t="n">
        <v>485</v>
      </c>
      <c r="H886" s="50" t="n">
        <v>234</v>
      </c>
      <c r="I886" s="50" t="n">
        <v>78</v>
      </c>
      <c r="J886" s="50" t="n">
        <v>222</v>
      </c>
      <c r="K886" s="50" t="n">
        <v>161</v>
      </c>
      <c r="L886" s="50" t="n">
        <v>34</v>
      </c>
      <c r="M886" s="50" t="n">
        <v>258</v>
      </c>
      <c r="N886" s="50" t="n">
        <v>73</v>
      </c>
      <c r="O886" s="50" t="n">
        <v>4.891</v>
      </c>
      <c r="P886" s="50" t="n">
        <v>128</v>
      </c>
      <c r="Q886" s="50" t="n">
        <v>111</v>
      </c>
      <c r="R886" s="50" t="n">
        <v>26</v>
      </c>
      <c r="S886" s="50" t="n">
        <v>5</v>
      </c>
      <c r="T886" s="50" t="n">
        <v>0</v>
      </c>
      <c r="U886" s="50" t="n">
        <v>8</v>
      </c>
      <c r="V886" s="50" t="n">
        <v>10</v>
      </c>
      <c r="W886" s="50" t="n">
        <v>7</v>
      </c>
      <c r="X886" s="50" t="n">
        <v>0</v>
      </c>
      <c r="Y886" s="50" t="n">
        <v>38</v>
      </c>
      <c r="Z886" s="50" t="n">
        <v>44.45</v>
      </c>
      <c r="AA886" s="50" t="n">
        <v>126</v>
      </c>
      <c r="AB886" s="50" t="n">
        <v>41.643</v>
      </c>
      <c r="AC886" s="50" t="n">
        <v>73</v>
      </c>
      <c r="AD886" s="50" t="n">
        <v>11</v>
      </c>
      <c r="AE886" s="50" t="n">
        <v>30</v>
      </c>
      <c r="AF886" s="50" t="n">
        <v>73</v>
      </c>
      <c r="AG886" s="50" t="n">
        <v>6536.1</v>
      </c>
      <c r="AH886" s="50" t="n">
        <v>30</v>
      </c>
      <c r="AI886" s="50" t="n">
        <v>211</v>
      </c>
      <c r="AJ886" s="50" t="n">
        <v>16059.7</v>
      </c>
      <c r="AK886" s="50" t="n">
        <v>132</v>
      </c>
    </row>
    <row r="887" customFormat="false" ht="15" hidden="false" customHeight="false" outlineLevel="0" collapsed="false">
      <c r="A887" s="50" t="s">
        <v>1061</v>
      </c>
      <c r="B887" s="50" t="s">
        <v>126</v>
      </c>
      <c r="C887" s="50" t="s">
        <v>342</v>
      </c>
      <c r="D887" s="50" t="n">
        <v>695657</v>
      </c>
      <c r="E887" s="50" t="n">
        <v>5</v>
      </c>
      <c r="F887" s="50" t="s">
        <v>54</v>
      </c>
      <c r="G887" s="50" t="n">
        <v>423</v>
      </c>
      <c r="H887" s="50" t="n">
        <v>230</v>
      </c>
      <c r="I887" s="50" t="n">
        <v>77</v>
      </c>
      <c r="J887" s="50" t="n">
        <v>201</v>
      </c>
      <c r="K887" s="50" t="n">
        <v>157</v>
      </c>
      <c r="L887" s="50" t="n">
        <v>30</v>
      </c>
      <c r="M887" s="50" t="n">
        <v>218</v>
      </c>
      <c r="N887" s="50" t="n">
        <v>73</v>
      </c>
      <c r="O887" s="50" t="n">
        <v>3.612</v>
      </c>
      <c r="P887" s="50" t="n">
        <v>115</v>
      </c>
      <c r="Q887" s="50" t="n">
        <v>102</v>
      </c>
      <c r="R887" s="50" t="n">
        <v>24</v>
      </c>
      <c r="S887" s="50" t="n">
        <v>6</v>
      </c>
      <c r="T887" s="50" t="n">
        <v>0</v>
      </c>
      <c r="U887" s="50" t="n">
        <v>7</v>
      </c>
      <c r="V887" s="50" t="n">
        <v>12</v>
      </c>
      <c r="W887" s="50" t="n">
        <v>1</v>
      </c>
      <c r="X887" s="50" t="n">
        <v>0</v>
      </c>
      <c r="Y887" s="50" t="n">
        <v>33</v>
      </c>
      <c r="Z887" s="50" t="n">
        <v>39.8</v>
      </c>
      <c r="AA887" s="50" t="n">
        <v>114</v>
      </c>
      <c r="AB887" s="50" t="n">
        <v>37.601</v>
      </c>
      <c r="AC887" s="50" t="n">
        <v>69</v>
      </c>
      <c r="AD887" s="50" t="n">
        <v>9</v>
      </c>
      <c r="AE887" s="50" t="n">
        <v>33</v>
      </c>
      <c r="AF887" s="50" t="n">
        <v>69</v>
      </c>
      <c r="AG887" s="50" t="n">
        <v>6262.6</v>
      </c>
      <c r="AH887" s="50" t="n">
        <v>25</v>
      </c>
      <c r="AI887" s="50" t="n">
        <v>197</v>
      </c>
      <c r="AJ887" s="50" t="n">
        <v>15007.3</v>
      </c>
      <c r="AK887" s="50" t="n">
        <v>130</v>
      </c>
    </row>
    <row r="888" customFormat="false" ht="15" hidden="false" customHeight="false" outlineLevel="0" collapsed="false">
      <c r="A888" s="50" t="s">
        <v>1061</v>
      </c>
      <c r="B888" s="50" t="s">
        <v>126</v>
      </c>
      <c r="C888" s="50" t="s">
        <v>342</v>
      </c>
      <c r="D888" s="50" t="n">
        <v>695657</v>
      </c>
      <c r="E888" s="50" t="n">
        <v>6</v>
      </c>
      <c r="F888" s="50" t="s">
        <v>55</v>
      </c>
      <c r="G888" s="50" t="n">
        <v>363</v>
      </c>
      <c r="H888" s="50" t="n">
        <v>201</v>
      </c>
      <c r="I888" s="50" t="n">
        <v>72</v>
      </c>
      <c r="J888" s="50" t="n">
        <v>167</v>
      </c>
      <c r="K888" s="50" t="n">
        <v>130</v>
      </c>
      <c r="L888" s="50" t="n">
        <v>25</v>
      </c>
      <c r="M888" s="50" t="n">
        <v>193</v>
      </c>
      <c r="N888" s="50" t="n">
        <v>70</v>
      </c>
      <c r="O888" s="50" t="n">
        <v>-2.124</v>
      </c>
      <c r="P888" s="50" t="n">
        <v>95</v>
      </c>
      <c r="Q888" s="50" t="n">
        <v>86</v>
      </c>
      <c r="R888" s="50" t="n">
        <v>16</v>
      </c>
      <c r="S888" s="50" t="n">
        <v>4</v>
      </c>
      <c r="T888" s="50" t="n">
        <v>0</v>
      </c>
      <c r="U888" s="50" t="n">
        <v>6</v>
      </c>
      <c r="V888" s="50" t="n">
        <v>8</v>
      </c>
      <c r="W888" s="50" t="n">
        <v>1</v>
      </c>
      <c r="X888" s="50" t="n">
        <v>0</v>
      </c>
      <c r="Y888" s="50" t="n">
        <v>37</v>
      </c>
      <c r="Z888" s="50" t="n">
        <v>28</v>
      </c>
      <c r="AA888" s="50" t="n">
        <v>93</v>
      </c>
      <c r="AB888" s="50" t="n">
        <v>29.66</v>
      </c>
      <c r="AC888" s="50" t="n">
        <v>49</v>
      </c>
      <c r="AD888" s="50" t="n">
        <v>8</v>
      </c>
      <c r="AE888" s="50" t="n">
        <v>23</v>
      </c>
      <c r="AF888" s="50" t="n">
        <v>49</v>
      </c>
      <c r="AG888" s="50" t="n">
        <v>4362.5</v>
      </c>
      <c r="AH888" s="50" t="n">
        <v>16</v>
      </c>
      <c r="AI888" s="50" t="n">
        <v>178</v>
      </c>
      <c r="AJ888" s="50" t="n">
        <v>13688.3</v>
      </c>
      <c r="AK888" s="50" t="n">
        <v>136</v>
      </c>
    </row>
    <row r="889" customFormat="false" ht="15" hidden="false" customHeight="false" outlineLevel="0" collapsed="false">
      <c r="A889" s="50" t="s">
        <v>1061</v>
      </c>
      <c r="B889" s="50" t="s">
        <v>126</v>
      </c>
      <c r="C889" s="50" t="s">
        <v>342</v>
      </c>
      <c r="D889" s="50" t="n">
        <v>695657</v>
      </c>
      <c r="E889" s="50" t="n">
        <v>7</v>
      </c>
      <c r="F889" s="50" t="s">
        <v>56</v>
      </c>
      <c r="G889" s="50" t="n">
        <v>348</v>
      </c>
      <c r="H889" s="50" t="n">
        <v>167</v>
      </c>
      <c r="I889" s="50" t="n">
        <v>56</v>
      </c>
      <c r="J889" s="50" t="n">
        <v>160</v>
      </c>
      <c r="K889" s="50" t="n">
        <v>108</v>
      </c>
      <c r="L889" s="50" t="n">
        <v>20</v>
      </c>
      <c r="M889" s="50" t="n">
        <v>188</v>
      </c>
      <c r="N889" s="50" t="n">
        <v>59</v>
      </c>
      <c r="O889" s="50" t="n">
        <v>-2.197</v>
      </c>
      <c r="P889" s="50" t="n">
        <v>95</v>
      </c>
      <c r="Q889" s="50" t="n">
        <v>88</v>
      </c>
      <c r="R889" s="50" t="n">
        <v>18</v>
      </c>
      <c r="S889" s="50" t="n">
        <v>2</v>
      </c>
      <c r="T889" s="50" t="n">
        <v>0</v>
      </c>
      <c r="U889" s="50" t="n">
        <v>4</v>
      </c>
      <c r="V889" s="50" t="n">
        <v>6</v>
      </c>
      <c r="W889" s="50" t="n">
        <v>0</v>
      </c>
      <c r="X889" s="50" t="n">
        <v>1</v>
      </c>
      <c r="Y889" s="50" t="n">
        <v>30</v>
      </c>
      <c r="Z889" s="50" t="n">
        <v>25.5</v>
      </c>
      <c r="AA889" s="50" t="n">
        <v>94</v>
      </c>
      <c r="AB889" s="50" t="n">
        <v>24.668</v>
      </c>
      <c r="AC889" s="50" t="n">
        <v>59</v>
      </c>
      <c r="AD889" s="50" t="n">
        <v>4</v>
      </c>
      <c r="AE889" s="50" t="n">
        <v>20</v>
      </c>
      <c r="AF889" s="50" t="n">
        <v>58</v>
      </c>
      <c r="AG889" s="50" t="n">
        <v>5059.2</v>
      </c>
      <c r="AH889" s="50" t="n">
        <v>15</v>
      </c>
      <c r="AI889" s="50" t="n">
        <v>149</v>
      </c>
      <c r="AJ889" s="50" t="n">
        <v>11484.9</v>
      </c>
      <c r="AK889" s="50" t="n">
        <v>113</v>
      </c>
    </row>
    <row r="890" customFormat="false" ht="15" hidden="false" customHeight="false" outlineLevel="0" collapsed="false">
      <c r="A890" s="50" t="s">
        <v>1061</v>
      </c>
      <c r="B890" s="50" t="s">
        <v>126</v>
      </c>
      <c r="C890" s="50" t="s">
        <v>342</v>
      </c>
      <c r="D890" s="50" t="n">
        <v>695657</v>
      </c>
      <c r="E890" s="50" t="n">
        <v>8</v>
      </c>
      <c r="F890" s="50" t="s">
        <v>57</v>
      </c>
      <c r="G890" s="50" t="n">
        <v>450</v>
      </c>
      <c r="H890" s="50" t="n">
        <v>239</v>
      </c>
      <c r="I890" s="50" t="n">
        <v>81</v>
      </c>
      <c r="J890" s="50" t="n">
        <v>213</v>
      </c>
      <c r="K890" s="50" t="n">
        <v>158</v>
      </c>
      <c r="L890" s="50" t="n">
        <v>23</v>
      </c>
      <c r="M890" s="50" t="n">
        <v>237</v>
      </c>
      <c r="N890" s="50" t="n">
        <v>81</v>
      </c>
      <c r="O890" s="50" t="n">
        <v>-2.386</v>
      </c>
      <c r="P890" s="50" t="n">
        <v>112</v>
      </c>
      <c r="Q890" s="50" t="n">
        <v>100</v>
      </c>
      <c r="R890" s="50" t="n">
        <v>20</v>
      </c>
      <c r="S890" s="50" t="n">
        <v>4</v>
      </c>
      <c r="T890" s="50" t="n">
        <v>0</v>
      </c>
      <c r="U890" s="50" t="n">
        <v>4</v>
      </c>
      <c r="V890" s="50" t="n">
        <v>10</v>
      </c>
      <c r="W890" s="50" t="n">
        <v>1</v>
      </c>
      <c r="X890" s="50" t="n">
        <v>1</v>
      </c>
      <c r="Y890" s="50" t="n">
        <v>47</v>
      </c>
      <c r="Z890" s="50" t="n">
        <v>31.5</v>
      </c>
      <c r="AA890" s="50" t="n">
        <v>112</v>
      </c>
      <c r="AB890" s="50" t="n">
        <v>29.953</v>
      </c>
      <c r="AC890" s="50" t="n">
        <v>54</v>
      </c>
      <c r="AD890" s="50" t="n">
        <v>6</v>
      </c>
      <c r="AE890" s="50" t="n">
        <v>23</v>
      </c>
      <c r="AF890" s="50" t="n">
        <v>54</v>
      </c>
      <c r="AG890" s="50" t="n">
        <v>4739.6</v>
      </c>
      <c r="AH890" s="50" t="n">
        <v>21</v>
      </c>
      <c r="AI890" s="50" t="n">
        <v>216</v>
      </c>
      <c r="AJ890" s="50" t="n">
        <v>16563.5</v>
      </c>
      <c r="AK890" s="50" t="n">
        <v>157</v>
      </c>
    </row>
    <row r="891" customFormat="false" ht="15" hidden="false" customHeight="false" outlineLevel="0" collapsed="false">
      <c r="A891" s="50" t="s">
        <v>1061</v>
      </c>
      <c r="B891" s="50" t="s">
        <v>126</v>
      </c>
      <c r="C891" s="50" t="s">
        <v>342</v>
      </c>
      <c r="D891" s="50" t="n">
        <v>695657</v>
      </c>
      <c r="E891" s="50" t="n">
        <v>9</v>
      </c>
      <c r="F891" s="50" t="s">
        <v>58</v>
      </c>
      <c r="G891" s="50" t="n">
        <v>389</v>
      </c>
      <c r="H891" s="50" t="n">
        <v>189</v>
      </c>
      <c r="I891" s="50" t="n">
        <v>67</v>
      </c>
      <c r="J891" s="50" t="n">
        <v>186</v>
      </c>
      <c r="K891" s="50" t="n">
        <v>125</v>
      </c>
      <c r="L891" s="50" t="n">
        <v>23</v>
      </c>
      <c r="M891" s="50" t="n">
        <v>202</v>
      </c>
      <c r="N891" s="50" t="n">
        <v>64</v>
      </c>
      <c r="O891" s="50" t="n">
        <v>-6.56</v>
      </c>
      <c r="P891" s="50" t="n">
        <v>93</v>
      </c>
      <c r="Q891" s="50" t="n">
        <v>81</v>
      </c>
      <c r="R891" s="50" t="n">
        <v>8</v>
      </c>
      <c r="S891" s="50" t="n">
        <v>3</v>
      </c>
      <c r="T891" s="50" t="n">
        <v>0</v>
      </c>
      <c r="U891" s="50" t="n">
        <v>2</v>
      </c>
      <c r="V891" s="50" t="n">
        <v>8</v>
      </c>
      <c r="W891" s="50" t="n">
        <v>4</v>
      </c>
      <c r="X891" s="50" t="n">
        <v>0</v>
      </c>
      <c r="Y891" s="50" t="n">
        <v>42</v>
      </c>
      <c r="Z891" s="50" t="n">
        <v>19.55</v>
      </c>
      <c r="AA891" s="50" t="n">
        <v>92</v>
      </c>
      <c r="AB891" s="50" t="n">
        <v>22.098</v>
      </c>
      <c r="AC891" s="50" t="n">
        <v>39</v>
      </c>
      <c r="AD891" s="50" t="n">
        <v>3</v>
      </c>
      <c r="AE891" s="50" t="n">
        <v>12</v>
      </c>
      <c r="AF891" s="50" t="n">
        <v>39</v>
      </c>
      <c r="AG891" s="50" t="n">
        <v>3356.3</v>
      </c>
      <c r="AH891" s="50" t="n">
        <v>13</v>
      </c>
      <c r="AI891" s="50" t="n">
        <v>175</v>
      </c>
      <c r="AJ891" s="50" t="n">
        <v>13475.7</v>
      </c>
      <c r="AK891" s="50" t="n">
        <v>136</v>
      </c>
    </row>
    <row r="892" customFormat="false" ht="15" hidden="false" customHeight="false" outlineLevel="0" collapsed="false">
      <c r="A892" s="50" t="s">
        <v>1062</v>
      </c>
      <c r="B892" s="50" t="s">
        <v>126</v>
      </c>
      <c r="C892" s="50" t="s">
        <v>343</v>
      </c>
      <c r="D892" s="50" t="n">
        <v>803011</v>
      </c>
      <c r="E892" s="50" t="n">
        <v>4</v>
      </c>
      <c r="F892" s="50" t="s">
        <v>53</v>
      </c>
      <c r="G892" s="50" t="n">
        <v>187</v>
      </c>
      <c r="H892" s="50" t="n">
        <v>74</v>
      </c>
      <c r="I892" s="50" t="n">
        <v>7</v>
      </c>
      <c r="J892" s="50" t="n">
        <v>83</v>
      </c>
      <c r="K892" s="50" t="n">
        <v>48</v>
      </c>
      <c r="L892" s="50" t="n">
        <v>3</v>
      </c>
      <c r="M892" s="50" t="n">
        <v>104</v>
      </c>
      <c r="N892" s="50" t="n">
        <v>26</v>
      </c>
      <c r="O892" s="50" t="n">
        <v>0.077</v>
      </c>
      <c r="P892" s="50" t="n">
        <v>49</v>
      </c>
      <c r="Q892" s="50" t="n">
        <v>40</v>
      </c>
      <c r="R892" s="50" t="n">
        <v>9</v>
      </c>
      <c r="S892" s="50" t="n">
        <v>1</v>
      </c>
      <c r="T892" s="50" t="n">
        <v>2</v>
      </c>
      <c r="U892" s="50" t="n">
        <v>1</v>
      </c>
      <c r="V892" s="50" t="n">
        <v>4</v>
      </c>
      <c r="W892" s="50" t="n">
        <v>4</v>
      </c>
      <c r="X892" s="50" t="n">
        <v>1</v>
      </c>
      <c r="Y892" s="50" t="n">
        <v>3</v>
      </c>
      <c r="Z892" s="50" t="n">
        <v>16.55</v>
      </c>
      <c r="AA892" s="50" t="n">
        <v>48</v>
      </c>
      <c r="AB892" s="50" t="n">
        <v>18.099</v>
      </c>
      <c r="AC892" s="50" t="n">
        <v>38</v>
      </c>
      <c r="AD892" s="50" t="n">
        <v>3</v>
      </c>
      <c r="AE892" s="50" t="n">
        <v>14</v>
      </c>
      <c r="AF892" s="50" t="n">
        <v>37</v>
      </c>
      <c r="AG892" s="50" t="n">
        <v>3242.6</v>
      </c>
      <c r="AH892" s="50" t="n">
        <v>12</v>
      </c>
      <c r="AI892" s="50" t="n">
        <v>66</v>
      </c>
      <c r="AJ892" s="50" t="n">
        <v>4629.2</v>
      </c>
      <c r="AK892" s="50" t="n">
        <v>5</v>
      </c>
    </row>
    <row r="893" customFormat="false" ht="15" hidden="false" customHeight="false" outlineLevel="0" collapsed="false">
      <c r="A893" s="50" t="s">
        <v>1062</v>
      </c>
      <c r="B893" s="50" t="s">
        <v>126</v>
      </c>
      <c r="C893" s="50" t="s">
        <v>343</v>
      </c>
      <c r="D893" s="50" t="n">
        <v>803011</v>
      </c>
      <c r="E893" s="50" t="n">
        <v>5</v>
      </c>
      <c r="F893" s="50" t="s">
        <v>54</v>
      </c>
      <c r="G893" s="50" t="n">
        <v>458</v>
      </c>
      <c r="H893" s="50" t="n">
        <v>188</v>
      </c>
      <c r="I893" s="50" t="n">
        <v>29</v>
      </c>
      <c r="J893" s="50" t="n">
        <v>233</v>
      </c>
      <c r="K893" s="50" t="n">
        <v>145</v>
      </c>
      <c r="L893" s="50" t="n">
        <v>13</v>
      </c>
      <c r="M893" s="50" t="n">
        <v>225</v>
      </c>
      <c r="N893" s="50" t="n">
        <v>43</v>
      </c>
      <c r="O893" s="50" t="n">
        <v>1.698</v>
      </c>
      <c r="P893" s="50" t="n">
        <v>113</v>
      </c>
      <c r="Q893" s="50" t="n">
        <v>98</v>
      </c>
      <c r="R893" s="50" t="n">
        <v>29</v>
      </c>
      <c r="S893" s="50" t="n">
        <v>4</v>
      </c>
      <c r="T893" s="50" t="n">
        <v>0</v>
      </c>
      <c r="U893" s="50" t="n">
        <v>0</v>
      </c>
      <c r="V893" s="50" t="n">
        <v>6</v>
      </c>
      <c r="W893" s="50" t="n">
        <v>7</v>
      </c>
      <c r="X893" s="50" t="n">
        <v>0</v>
      </c>
      <c r="Y893" s="50" t="n">
        <v>22</v>
      </c>
      <c r="Z893" s="50" t="n">
        <v>36.6</v>
      </c>
      <c r="AA893" s="50" t="n">
        <v>111</v>
      </c>
      <c r="AB893" s="50" t="n">
        <v>39.97</v>
      </c>
      <c r="AC893" s="50" t="n">
        <v>78</v>
      </c>
      <c r="AD893" s="50" t="n">
        <v>5</v>
      </c>
      <c r="AE893" s="50" t="n">
        <v>27</v>
      </c>
      <c r="AF893" s="50" t="n">
        <v>78</v>
      </c>
      <c r="AG893" s="50" t="n">
        <v>6729.3</v>
      </c>
      <c r="AH893" s="50" t="n">
        <v>34</v>
      </c>
      <c r="AI893" s="50" t="n">
        <v>165</v>
      </c>
      <c r="AJ893" s="50" t="n">
        <v>11559.8</v>
      </c>
      <c r="AK893" s="50" t="n">
        <v>22</v>
      </c>
    </row>
    <row r="894" customFormat="false" ht="15" hidden="false" customHeight="false" outlineLevel="0" collapsed="false">
      <c r="A894" s="50" t="s">
        <v>1062</v>
      </c>
      <c r="B894" s="50" t="s">
        <v>126</v>
      </c>
      <c r="C894" s="50" t="s">
        <v>343</v>
      </c>
      <c r="D894" s="50" t="n">
        <v>803011</v>
      </c>
      <c r="E894" s="50" t="n">
        <v>6</v>
      </c>
      <c r="F894" s="50" t="s">
        <v>55</v>
      </c>
      <c r="G894" s="50" t="n">
        <v>389</v>
      </c>
      <c r="H894" s="50" t="n">
        <v>168</v>
      </c>
      <c r="I894" s="50" t="n">
        <v>22</v>
      </c>
      <c r="J894" s="50" t="n">
        <v>192</v>
      </c>
      <c r="K894" s="50" t="n">
        <v>123</v>
      </c>
      <c r="L894" s="50" t="n">
        <v>13</v>
      </c>
      <c r="M894" s="50" t="n">
        <v>196</v>
      </c>
      <c r="N894" s="50" t="n">
        <v>44</v>
      </c>
      <c r="O894" s="50" t="n">
        <v>7.709</v>
      </c>
      <c r="P894" s="50" t="n">
        <v>101</v>
      </c>
      <c r="Q894" s="50" t="n">
        <v>85</v>
      </c>
      <c r="R894" s="50" t="n">
        <v>27</v>
      </c>
      <c r="S894" s="50" t="n">
        <v>6</v>
      </c>
      <c r="T894" s="50" t="n">
        <v>0</v>
      </c>
      <c r="U894" s="50" t="n">
        <v>3</v>
      </c>
      <c r="V894" s="50" t="n">
        <v>10</v>
      </c>
      <c r="W894" s="50" t="n">
        <v>6</v>
      </c>
      <c r="X894" s="50" t="n">
        <v>0</v>
      </c>
      <c r="Y894" s="50" t="n">
        <v>14</v>
      </c>
      <c r="Z894" s="50" t="n">
        <v>40.9</v>
      </c>
      <c r="AA894" s="50" t="n">
        <v>100</v>
      </c>
      <c r="AB894" s="50" t="n">
        <v>38.291</v>
      </c>
      <c r="AC894" s="50" t="n">
        <v>71</v>
      </c>
      <c r="AD894" s="50" t="n">
        <v>5</v>
      </c>
      <c r="AE894" s="50" t="n">
        <v>28</v>
      </c>
      <c r="AF894" s="50" t="n">
        <v>70</v>
      </c>
      <c r="AG894" s="50" t="n">
        <v>6188.2</v>
      </c>
      <c r="AH894" s="50" t="n">
        <v>30</v>
      </c>
      <c r="AI894" s="50" t="n">
        <v>153</v>
      </c>
      <c r="AJ894" s="50" t="n">
        <v>10762.8</v>
      </c>
      <c r="AK894" s="50" t="n">
        <v>10</v>
      </c>
    </row>
    <row r="895" customFormat="false" ht="15" hidden="false" customHeight="false" outlineLevel="0" collapsed="false">
      <c r="A895" s="50" t="s">
        <v>1062</v>
      </c>
      <c r="B895" s="50" t="s">
        <v>126</v>
      </c>
      <c r="C895" s="50" t="s">
        <v>343</v>
      </c>
      <c r="D895" s="50" t="n">
        <v>803011</v>
      </c>
      <c r="E895" s="50" t="n">
        <v>7</v>
      </c>
      <c r="F895" s="50" t="s">
        <v>56</v>
      </c>
      <c r="G895" s="50" t="n">
        <v>374</v>
      </c>
      <c r="H895" s="50" t="n">
        <v>174</v>
      </c>
      <c r="I895" s="50" t="n">
        <v>17</v>
      </c>
      <c r="J895" s="50" t="n">
        <v>191</v>
      </c>
      <c r="K895" s="50" t="n">
        <v>127</v>
      </c>
      <c r="L895" s="50" t="n">
        <v>9</v>
      </c>
      <c r="M895" s="50" t="n">
        <v>183</v>
      </c>
      <c r="N895" s="50" t="n">
        <v>47</v>
      </c>
      <c r="O895" s="50" t="n">
        <v>0.715</v>
      </c>
      <c r="P895" s="50" t="n">
        <v>94</v>
      </c>
      <c r="Q895" s="50" t="n">
        <v>86</v>
      </c>
      <c r="R895" s="50" t="n">
        <v>22</v>
      </c>
      <c r="S895" s="50" t="n">
        <v>3</v>
      </c>
      <c r="T895" s="50" t="n">
        <v>0</v>
      </c>
      <c r="U895" s="50" t="n">
        <v>4</v>
      </c>
      <c r="V895" s="50" t="n">
        <v>5</v>
      </c>
      <c r="W895" s="50" t="n">
        <v>2</v>
      </c>
      <c r="X895" s="50" t="n">
        <v>0</v>
      </c>
      <c r="Y895" s="50" t="n">
        <v>16</v>
      </c>
      <c r="Z895" s="50" t="n">
        <v>30.15</v>
      </c>
      <c r="AA895" s="50" t="n">
        <v>93</v>
      </c>
      <c r="AB895" s="50" t="n">
        <v>28.134</v>
      </c>
      <c r="AC895" s="50" t="n">
        <v>71</v>
      </c>
      <c r="AD895" s="50" t="n">
        <v>3</v>
      </c>
      <c r="AE895" s="50" t="n">
        <v>24</v>
      </c>
      <c r="AF895" s="50" t="n">
        <v>71</v>
      </c>
      <c r="AG895" s="50" t="n">
        <v>6146.3</v>
      </c>
      <c r="AH895" s="50" t="n">
        <v>26</v>
      </c>
      <c r="AI895" s="50" t="n">
        <v>153</v>
      </c>
      <c r="AJ895" s="50" t="n">
        <v>10606.7</v>
      </c>
      <c r="AK895" s="50" t="n">
        <v>11</v>
      </c>
    </row>
    <row r="896" customFormat="false" ht="15" hidden="false" customHeight="false" outlineLevel="0" collapsed="false">
      <c r="A896" s="50" t="s">
        <v>1062</v>
      </c>
      <c r="B896" s="50" t="s">
        <v>126</v>
      </c>
      <c r="C896" s="50" t="s">
        <v>343</v>
      </c>
      <c r="D896" s="50" t="n">
        <v>803011</v>
      </c>
      <c r="E896" s="50" t="n">
        <v>8</v>
      </c>
      <c r="F896" s="50" t="s">
        <v>57</v>
      </c>
      <c r="G896" s="50" t="n">
        <v>461</v>
      </c>
      <c r="H896" s="50" t="n">
        <v>181</v>
      </c>
      <c r="I896" s="50" t="n">
        <v>28</v>
      </c>
      <c r="J896" s="50" t="n">
        <v>224</v>
      </c>
      <c r="K896" s="50" t="n">
        <v>138</v>
      </c>
      <c r="L896" s="50" t="n">
        <v>11</v>
      </c>
      <c r="M896" s="50" t="n">
        <v>237</v>
      </c>
      <c r="N896" s="50" t="n">
        <v>43</v>
      </c>
      <c r="O896" s="50" t="n">
        <v>-0.035</v>
      </c>
      <c r="P896" s="50" t="n">
        <v>111</v>
      </c>
      <c r="Q896" s="50" t="n">
        <v>93</v>
      </c>
      <c r="R896" s="50" t="n">
        <v>21</v>
      </c>
      <c r="S896" s="50" t="n">
        <v>6</v>
      </c>
      <c r="T896" s="50" t="n">
        <v>1</v>
      </c>
      <c r="U896" s="50" t="n">
        <v>0</v>
      </c>
      <c r="V896" s="50" t="n">
        <v>13</v>
      </c>
      <c r="W896" s="50" t="n">
        <v>5</v>
      </c>
      <c r="X896" s="50" t="n">
        <v>0</v>
      </c>
      <c r="Y896" s="50" t="n">
        <v>19</v>
      </c>
      <c r="Z896" s="50" t="n">
        <v>34.3</v>
      </c>
      <c r="AA896" s="50" t="n">
        <v>111</v>
      </c>
      <c r="AB896" s="50" t="n">
        <v>33.532</v>
      </c>
      <c r="AC896" s="50" t="n">
        <v>74</v>
      </c>
      <c r="AD896" s="50" t="n">
        <v>1</v>
      </c>
      <c r="AE896" s="50" t="n">
        <v>14</v>
      </c>
      <c r="AF896" s="50" t="n">
        <v>74</v>
      </c>
      <c r="AG896" s="50" t="n">
        <v>6317.1</v>
      </c>
      <c r="AH896" s="50" t="n">
        <v>26</v>
      </c>
      <c r="AI896" s="50" t="n">
        <v>155</v>
      </c>
      <c r="AJ896" s="50" t="n">
        <v>10788.5</v>
      </c>
      <c r="AK896" s="50" t="n">
        <v>9</v>
      </c>
    </row>
    <row r="897" customFormat="false" ht="15" hidden="false" customHeight="false" outlineLevel="0" collapsed="false">
      <c r="A897" s="50" t="s">
        <v>1062</v>
      </c>
      <c r="B897" s="50" t="s">
        <v>126</v>
      </c>
      <c r="C897" s="50" t="s">
        <v>343</v>
      </c>
      <c r="D897" s="50" t="n">
        <v>803011</v>
      </c>
      <c r="E897" s="50" t="n">
        <v>9</v>
      </c>
      <c r="F897" s="50" t="s">
        <v>58</v>
      </c>
      <c r="G897" s="50" t="n">
        <v>308</v>
      </c>
      <c r="H897" s="50" t="n">
        <v>140</v>
      </c>
      <c r="I897" s="50" t="n">
        <v>13</v>
      </c>
      <c r="J897" s="50" t="n">
        <v>168</v>
      </c>
      <c r="K897" s="50" t="n">
        <v>106</v>
      </c>
      <c r="L897" s="50" t="n">
        <v>7</v>
      </c>
      <c r="M897" s="50" t="n">
        <v>140</v>
      </c>
      <c r="N897" s="50" t="n">
        <v>34</v>
      </c>
      <c r="O897" s="50" t="n">
        <v>2.022</v>
      </c>
      <c r="P897" s="50" t="n">
        <v>89</v>
      </c>
      <c r="Q897" s="50" t="n">
        <v>78</v>
      </c>
      <c r="R897" s="50" t="n">
        <v>25</v>
      </c>
      <c r="S897" s="50" t="n">
        <v>5</v>
      </c>
      <c r="T897" s="50" t="n">
        <v>1</v>
      </c>
      <c r="U897" s="50" t="n">
        <v>0</v>
      </c>
      <c r="V897" s="50" t="n">
        <v>5</v>
      </c>
      <c r="W897" s="50" t="n">
        <v>5</v>
      </c>
      <c r="X897" s="50" t="n">
        <v>1</v>
      </c>
      <c r="Y897" s="50" t="n">
        <v>8</v>
      </c>
      <c r="Z897" s="50" t="n">
        <v>31.95</v>
      </c>
      <c r="AA897" s="50" t="n">
        <v>89</v>
      </c>
      <c r="AB897" s="50" t="n">
        <v>34.038</v>
      </c>
      <c r="AC897" s="50" t="n">
        <v>71</v>
      </c>
      <c r="AD897" s="50" t="n">
        <v>3</v>
      </c>
      <c r="AE897" s="50" t="n">
        <v>28</v>
      </c>
      <c r="AF897" s="50" t="n">
        <v>71</v>
      </c>
      <c r="AG897" s="50" t="n">
        <v>6299.1</v>
      </c>
      <c r="AH897" s="50" t="n">
        <v>30</v>
      </c>
      <c r="AI897" s="50" t="n">
        <v>121</v>
      </c>
      <c r="AJ897" s="50" t="n">
        <v>8278.9</v>
      </c>
      <c r="AK897" s="50" t="n">
        <v>2</v>
      </c>
    </row>
    <row r="898" customFormat="false" ht="15" hidden="false" customHeight="false" outlineLevel="0" collapsed="false">
      <c r="A898" s="50" t="s">
        <v>1063</v>
      </c>
      <c r="B898" s="50" t="s">
        <v>126</v>
      </c>
      <c r="C898" s="50" t="s">
        <v>344</v>
      </c>
      <c r="D898" s="50" t="n">
        <v>808959</v>
      </c>
      <c r="E898" s="50" t="n">
        <v>4</v>
      </c>
      <c r="F898" s="50" t="s">
        <v>53</v>
      </c>
      <c r="G898" s="50" t="n">
        <v>592</v>
      </c>
      <c r="H898" s="50" t="n">
        <v>234</v>
      </c>
      <c r="I898" s="50" t="n">
        <v>93</v>
      </c>
      <c r="J898" s="50" t="n">
        <v>271</v>
      </c>
      <c r="K898" s="50" t="n">
        <v>167</v>
      </c>
      <c r="L898" s="50" t="n">
        <v>49</v>
      </c>
      <c r="M898" s="50" t="n">
        <v>311</v>
      </c>
      <c r="N898" s="50" t="n">
        <v>67</v>
      </c>
      <c r="O898" s="50" t="n">
        <v>9.499</v>
      </c>
      <c r="P898" s="50" t="n">
        <v>136</v>
      </c>
      <c r="Q898" s="50" t="n">
        <v>110</v>
      </c>
      <c r="R898" s="50" t="n">
        <v>26</v>
      </c>
      <c r="S898" s="50" t="n">
        <v>0</v>
      </c>
      <c r="T898" s="50" t="n">
        <v>0</v>
      </c>
      <c r="U898" s="50" t="n">
        <v>12</v>
      </c>
      <c r="V898" s="50" t="n">
        <v>25</v>
      </c>
      <c r="W898" s="50" t="n">
        <v>0</v>
      </c>
      <c r="X898" s="50" t="n">
        <v>1</v>
      </c>
      <c r="Y898" s="50" t="n">
        <v>46</v>
      </c>
      <c r="Z898" s="50" t="n">
        <v>52</v>
      </c>
      <c r="AA898" s="50" t="n">
        <v>132</v>
      </c>
      <c r="AB898" s="50" t="n">
        <v>51.623</v>
      </c>
      <c r="AC898" s="50" t="n">
        <v>65</v>
      </c>
      <c r="AD898" s="50" t="n">
        <v>14</v>
      </c>
      <c r="AE898" s="50" t="n">
        <v>41</v>
      </c>
      <c r="AF898" s="50" t="n">
        <v>64</v>
      </c>
      <c r="AG898" s="50" t="n">
        <v>6093.8</v>
      </c>
      <c r="AH898" s="50" t="n">
        <v>22</v>
      </c>
      <c r="AI898" s="50" t="n">
        <v>217</v>
      </c>
      <c r="AJ898" s="50" t="n">
        <v>16169</v>
      </c>
      <c r="AK898" s="50" t="n">
        <v>112</v>
      </c>
    </row>
    <row r="899" customFormat="false" ht="15" hidden="false" customHeight="false" outlineLevel="0" collapsed="false">
      <c r="A899" s="50" t="s">
        <v>1063</v>
      </c>
      <c r="B899" s="50" t="s">
        <v>126</v>
      </c>
      <c r="C899" s="50" t="s">
        <v>344</v>
      </c>
      <c r="D899" s="50" t="n">
        <v>808959</v>
      </c>
      <c r="E899" s="50" t="n">
        <v>5</v>
      </c>
      <c r="F899" s="50" t="s">
        <v>54</v>
      </c>
      <c r="G899" s="50" t="n">
        <v>510</v>
      </c>
      <c r="H899" s="50" t="n">
        <v>218</v>
      </c>
      <c r="I899" s="50" t="n">
        <v>83</v>
      </c>
      <c r="J899" s="50" t="n">
        <v>228</v>
      </c>
      <c r="K899" s="50" t="n">
        <v>156</v>
      </c>
      <c r="L899" s="50" t="n">
        <v>42</v>
      </c>
      <c r="M899" s="50" t="n">
        <v>278</v>
      </c>
      <c r="N899" s="50" t="n">
        <v>62</v>
      </c>
      <c r="O899" s="50" t="n">
        <v>7.688</v>
      </c>
      <c r="P899" s="50" t="n">
        <v>110</v>
      </c>
      <c r="Q899" s="50" t="n">
        <v>90</v>
      </c>
      <c r="R899" s="50" t="n">
        <v>22</v>
      </c>
      <c r="S899" s="50" t="n">
        <v>4</v>
      </c>
      <c r="T899" s="50" t="n">
        <v>0</v>
      </c>
      <c r="U899" s="50" t="n">
        <v>8</v>
      </c>
      <c r="V899" s="50" t="n">
        <v>19</v>
      </c>
      <c r="W899" s="50" t="n">
        <v>1</v>
      </c>
      <c r="X899" s="50" t="n">
        <v>0</v>
      </c>
      <c r="Y899" s="50" t="n">
        <v>34</v>
      </c>
      <c r="Z899" s="50" t="n">
        <v>43.3</v>
      </c>
      <c r="AA899" s="50" t="n">
        <v>109</v>
      </c>
      <c r="AB899" s="50" t="n">
        <v>39.734</v>
      </c>
      <c r="AC899" s="50" t="n">
        <v>56</v>
      </c>
      <c r="AD899" s="50" t="n">
        <v>11</v>
      </c>
      <c r="AE899" s="50" t="n">
        <v>30</v>
      </c>
      <c r="AF899" s="50" t="n">
        <v>56</v>
      </c>
      <c r="AG899" s="50" t="n">
        <v>5212.5</v>
      </c>
      <c r="AH899" s="50" t="n">
        <v>15</v>
      </c>
      <c r="AI899" s="50" t="n">
        <v>196</v>
      </c>
      <c r="AJ899" s="50" t="n">
        <v>14780.7</v>
      </c>
      <c r="AK899" s="50" t="n">
        <v>111</v>
      </c>
    </row>
    <row r="900" customFormat="false" ht="15" hidden="false" customHeight="false" outlineLevel="0" collapsed="false">
      <c r="A900" s="50" t="s">
        <v>1063</v>
      </c>
      <c r="B900" s="50" t="s">
        <v>126</v>
      </c>
      <c r="C900" s="50" t="s">
        <v>344</v>
      </c>
      <c r="D900" s="50" t="n">
        <v>808959</v>
      </c>
      <c r="E900" s="50" t="n">
        <v>7</v>
      </c>
      <c r="F900" s="50" t="s">
        <v>56</v>
      </c>
      <c r="G900" s="50" t="n">
        <v>322</v>
      </c>
      <c r="H900" s="50" t="n">
        <v>126</v>
      </c>
      <c r="I900" s="50" t="n">
        <v>53</v>
      </c>
      <c r="J900" s="50" t="n">
        <v>152</v>
      </c>
      <c r="K900" s="50" t="n">
        <v>90</v>
      </c>
      <c r="L900" s="50" t="n">
        <v>33</v>
      </c>
      <c r="M900" s="50" t="n">
        <v>162</v>
      </c>
      <c r="N900" s="50" t="n">
        <v>36</v>
      </c>
      <c r="O900" s="50" t="n">
        <v>5.775</v>
      </c>
      <c r="P900" s="50" t="n">
        <v>76</v>
      </c>
      <c r="Q900" s="50" t="n">
        <v>62</v>
      </c>
      <c r="R900" s="50" t="n">
        <v>16</v>
      </c>
      <c r="S900" s="50" t="n">
        <v>5</v>
      </c>
      <c r="T900" s="50" t="n">
        <v>0</v>
      </c>
      <c r="U900" s="50" t="n">
        <v>4</v>
      </c>
      <c r="V900" s="50" t="n">
        <v>14</v>
      </c>
      <c r="W900" s="50" t="n">
        <v>0</v>
      </c>
      <c r="X900" s="50" t="n">
        <v>0</v>
      </c>
      <c r="Y900" s="50" t="n">
        <v>24</v>
      </c>
      <c r="Z900" s="50" t="n">
        <v>28.95</v>
      </c>
      <c r="AA900" s="50" t="n">
        <v>73</v>
      </c>
      <c r="AB900" s="50" t="n">
        <v>26.916</v>
      </c>
      <c r="AC900" s="50" t="n">
        <v>38</v>
      </c>
      <c r="AD900" s="50" t="n">
        <v>7</v>
      </c>
      <c r="AE900" s="50" t="n">
        <v>25</v>
      </c>
      <c r="AF900" s="50" t="n">
        <v>37</v>
      </c>
      <c r="AG900" s="50" t="n">
        <v>3492</v>
      </c>
      <c r="AH900" s="50" t="n">
        <v>15</v>
      </c>
      <c r="AI900" s="50" t="n">
        <v>112</v>
      </c>
      <c r="AJ900" s="50" t="n">
        <v>8369.6</v>
      </c>
      <c r="AK900" s="50" t="n">
        <v>53</v>
      </c>
    </row>
    <row r="901" customFormat="false" ht="15" hidden="false" customHeight="false" outlineLevel="0" collapsed="false">
      <c r="A901" s="50" t="s">
        <v>1063</v>
      </c>
      <c r="B901" s="50" t="s">
        <v>126</v>
      </c>
      <c r="C901" s="50" t="s">
        <v>344</v>
      </c>
      <c r="D901" s="50" t="n">
        <v>808959</v>
      </c>
      <c r="E901" s="50" t="n">
        <v>8</v>
      </c>
      <c r="F901" s="50" t="s">
        <v>57</v>
      </c>
      <c r="G901" s="50" t="n">
        <v>570</v>
      </c>
      <c r="H901" s="50" t="n">
        <v>212</v>
      </c>
      <c r="I901" s="50" t="n">
        <v>82</v>
      </c>
      <c r="J901" s="50" t="n">
        <v>256</v>
      </c>
      <c r="K901" s="50" t="n">
        <v>148</v>
      </c>
      <c r="L901" s="50" t="n">
        <v>44</v>
      </c>
      <c r="M901" s="50" t="n">
        <v>309</v>
      </c>
      <c r="N901" s="50" t="n">
        <v>64</v>
      </c>
      <c r="O901" s="50" t="n">
        <v>-1.908</v>
      </c>
      <c r="P901" s="50" t="n">
        <v>125</v>
      </c>
      <c r="Q901" s="50" t="n">
        <v>102</v>
      </c>
      <c r="R901" s="50" t="n">
        <v>15</v>
      </c>
      <c r="S901" s="50" t="n">
        <v>5</v>
      </c>
      <c r="T901" s="50" t="n">
        <v>0</v>
      </c>
      <c r="U901" s="50" t="n">
        <v>5</v>
      </c>
      <c r="V901" s="50" t="n">
        <v>22</v>
      </c>
      <c r="W901" s="50" t="n">
        <v>1</v>
      </c>
      <c r="X901" s="50" t="n">
        <v>0</v>
      </c>
      <c r="Y901" s="50" t="n">
        <v>46</v>
      </c>
      <c r="Z901" s="50" t="n">
        <v>36.15</v>
      </c>
      <c r="AA901" s="50" t="n">
        <v>124</v>
      </c>
      <c r="AB901" s="50" t="n">
        <v>39.926</v>
      </c>
      <c r="AC901" s="50" t="n">
        <v>56</v>
      </c>
      <c r="AD901" s="50" t="n">
        <v>10</v>
      </c>
      <c r="AE901" s="50" t="n">
        <v>27</v>
      </c>
      <c r="AF901" s="50" t="n">
        <v>56</v>
      </c>
      <c r="AG901" s="50" t="n">
        <v>5222.4</v>
      </c>
      <c r="AH901" s="50" t="n">
        <v>16</v>
      </c>
      <c r="AI901" s="50" t="n">
        <v>185</v>
      </c>
      <c r="AJ901" s="50" t="n">
        <v>13792</v>
      </c>
      <c r="AK901" s="50" t="n">
        <v>90</v>
      </c>
    </row>
    <row r="902" customFormat="false" ht="15" hidden="false" customHeight="false" outlineLevel="0" collapsed="false">
      <c r="A902" s="50" t="s">
        <v>1063</v>
      </c>
      <c r="B902" s="50" t="s">
        <v>126</v>
      </c>
      <c r="C902" s="50" t="s">
        <v>344</v>
      </c>
      <c r="D902" s="50" t="n">
        <v>808959</v>
      </c>
      <c r="E902" s="50" t="n">
        <v>9</v>
      </c>
      <c r="F902" s="50" t="s">
        <v>58</v>
      </c>
      <c r="G902" s="50" t="n">
        <v>460</v>
      </c>
      <c r="H902" s="50" t="n">
        <v>195</v>
      </c>
      <c r="I902" s="50" t="n">
        <v>81</v>
      </c>
      <c r="J902" s="50" t="n">
        <v>222</v>
      </c>
      <c r="K902" s="50" t="n">
        <v>137</v>
      </c>
      <c r="L902" s="50" t="n">
        <v>45</v>
      </c>
      <c r="M902" s="50" t="n">
        <v>234</v>
      </c>
      <c r="N902" s="50" t="n">
        <v>58</v>
      </c>
      <c r="O902" s="50" t="n">
        <v>-1.231</v>
      </c>
      <c r="P902" s="50" t="n">
        <v>106</v>
      </c>
      <c r="Q902" s="50" t="n">
        <v>90</v>
      </c>
      <c r="R902" s="50" t="n">
        <v>15</v>
      </c>
      <c r="S902" s="50" t="n">
        <v>2</v>
      </c>
      <c r="T902" s="50" t="n">
        <v>1</v>
      </c>
      <c r="U902" s="50" t="n">
        <v>6</v>
      </c>
      <c r="V902" s="50" t="n">
        <v>12</v>
      </c>
      <c r="W902" s="50" t="n">
        <v>4</v>
      </c>
      <c r="X902" s="50" t="n">
        <v>0</v>
      </c>
      <c r="Y902" s="50" t="n">
        <v>46</v>
      </c>
      <c r="Z902" s="50" t="n">
        <v>32</v>
      </c>
      <c r="AA902" s="50" t="n">
        <v>105</v>
      </c>
      <c r="AB902" s="50" t="n">
        <v>32.27</v>
      </c>
      <c r="AC902" s="50" t="n">
        <v>44</v>
      </c>
      <c r="AD902" s="50" t="n">
        <v>11</v>
      </c>
      <c r="AE902" s="50" t="n">
        <v>24</v>
      </c>
      <c r="AF902" s="50" t="n">
        <v>44</v>
      </c>
      <c r="AG902" s="50" t="n">
        <v>4107</v>
      </c>
      <c r="AH902" s="50" t="n">
        <v>14</v>
      </c>
      <c r="AI902" s="50" t="n">
        <v>169</v>
      </c>
      <c r="AJ902" s="50" t="n">
        <v>12606.2</v>
      </c>
      <c r="AK902" s="50" t="n">
        <v>79</v>
      </c>
    </row>
    <row r="903" customFormat="false" ht="15" hidden="false" customHeight="false" outlineLevel="0" collapsed="false">
      <c r="A903" s="50" t="s">
        <v>1064</v>
      </c>
      <c r="B903" s="50" t="s">
        <v>126</v>
      </c>
      <c r="C903" s="50" t="s">
        <v>345</v>
      </c>
      <c r="D903" s="50" t="n">
        <v>671976</v>
      </c>
      <c r="E903" s="50" t="n">
        <v>4</v>
      </c>
      <c r="F903" s="50" t="s">
        <v>53</v>
      </c>
      <c r="G903" s="50" t="n">
        <v>268</v>
      </c>
      <c r="H903" s="50" t="n">
        <v>151</v>
      </c>
      <c r="I903" s="50" t="n">
        <v>33</v>
      </c>
      <c r="J903" s="50" t="n">
        <v>133</v>
      </c>
      <c r="K903" s="50" t="n">
        <v>101</v>
      </c>
      <c r="L903" s="50" t="n">
        <v>21</v>
      </c>
      <c r="M903" s="50" t="n">
        <v>135</v>
      </c>
      <c r="N903" s="50" t="n">
        <v>50</v>
      </c>
      <c r="O903" s="50" t="n">
        <v>-2.443</v>
      </c>
      <c r="P903" s="50" t="n">
        <v>72</v>
      </c>
      <c r="Q903" s="50" t="n">
        <v>66</v>
      </c>
      <c r="R903" s="50" t="n">
        <v>18</v>
      </c>
      <c r="S903" s="50" t="n">
        <v>1</v>
      </c>
      <c r="T903" s="50" t="n">
        <v>1</v>
      </c>
      <c r="U903" s="50" t="n">
        <v>0</v>
      </c>
      <c r="V903" s="50" t="n">
        <v>4</v>
      </c>
      <c r="W903" s="50" t="n">
        <v>1</v>
      </c>
      <c r="X903" s="50" t="n">
        <v>0</v>
      </c>
      <c r="Y903" s="50" t="n">
        <v>18</v>
      </c>
      <c r="Z903" s="50" t="n">
        <v>20.75</v>
      </c>
      <c r="AA903" s="50" t="n">
        <v>71</v>
      </c>
      <c r="AB903" s="50" t="n">
        <v>20.207</v>
      </c>
      <c r="AC903" s="50" t="n">
        <v>49</v>
      </c>
      <c r="AD903" s="50" t="n">
        <v>2</v>
      </c>
      <c r="AE903" s="50" t="n">
        <v>13</v>
      </c>
      <c r="AF903" s="50" t="n">
        <v>49</v>
      </c>
      <c r="AG903" s="50" t="n">
        <v>3957.8</v>
      </c>
      <c r="AH903" s="50" t="n">
        <v>16</v>
      </c>
      <c r="AI903" s="50" t="n">
        <v>121</v>
      </c>
      <c r="AJ903" s="50" t="n">
        <v>8455.1</v>
      </c>
      <c r="AK903" s="50" t="n">
        <v>10</v>
      </c>
    </row>
    <row r="904" customFormat="false" ht="15" hidden="false" customHeight="false" outlineLevel="0" collapsed="false">
      <c r="A904" s="50" t="s">
        <v>1064</v>
      </c>
      <c r="B904" s="50" t="s">
        <v>126</v>
      </c>
      <c r="C904" s="50" t="s">
        <v>345</v>
      </c>
      <c r="D904" s="50" t="n">
        <v>671976</v>
      </c>
      <c r="E904" s="50" t="n">
        <v>5</v>
      </c>
      <c r="F904" s="50" t="s">
        <v>54</v>
      </c>
      <c r="G904" s="50" t="n">
        <v>318</v>
      </c>
      <c r="H904" s="50" t="n">
        <v>179</v>
      </c>
      <c r="I904" s="50" t="n">
        <v>34</v>
      </c>
      <c r="J904" s="50" t="n">
        <v>164</v>
      </c>
      <c r="K904" s="50" t="n">
        <v>128</v>
      </c>
      <c r="L904" s="50" t="n">
        <v>13</v>
      </c>
      <c r="M904" s="50" t="n">
        <v>154</v>
      </c>
      <c r="N904" s="50" t="n">
        <v>51</v>
      </c>
      <c r="O904" s="50" t="n">
        <v>6</v>
      </c>
      <c r="P904" s="50" t="n">
        <v>88</v>
      </c>
      <c r="Q904" s="50" t="n">
        <v>76</v>
      </c>
      <c r="R904" s="50" t="n">
        <v>23</v>
      </c>
      <c r="S904" s="50" t="n">
        <v>8</v>
      </c>
      <c r="T904" s="50" t="n">
        <v>0</v>
      </c>
      <c r="U904" s="50" t="n">
        <v>2</v>
      </c>
      <c r="V904" s="50" t="n">
        <v>8</v>
      </c>
      <c r="W904" s="50" t="n">
        <v>1</v>
      </c>
      <c r="X904" s="50" t="n">
        <v>0</v>
      </c>
      <c r="Y904" s="50" t="n">
        <v>13</v>
      </c>
      <c r="Z904" s="50" t="n">
        <v>32</v>
      </c>
      <c r="AA904" s="50" t="n">
        <v>84</v>
      </c>
      <c r="AB904" s="50" t="n">
        <v>24.883</v>
      </c>
      <c r="AC904" s="50" t="n">
        <v>66</v>
      </c>
      <c r="AD904" s="50" t="n">
        <v>3</v>
      </c>
      <c r="AE904" s="50" t="n">
        <v>16</v>
      </c>
      <c r="AF904" s="50" t="n">
        <v>65</v>
      </c>
      <c r="AG904" s="50" t="n">
        <v>5234.8</v>
      </c>
      <c r="AH904" s="50" t="n">
        <v>24</v>
      </c>
      <c r="AI904" s="50" t="n">
        <v>148</v>
      </c>
      <c r="AJ904" s="50" t="n">
        <v>10184.5</v>
      </c>
      <c r="AK904" s="50" t="n">
        <v>7</v>
      </c>
    </row>
    <row r="905" customFormat="false" ht="15" hidden="false" customHeight="false" outlineLevel="0" collapsed="false">
      <c r="A905" s="50" t="s">
        <v>1064</v>
      </c>
      <c r="B905" s="50" t="s">
        <v>126</v>
      </c>
      <c r="C905" s="50" t="s">
        <v>345</v>
      </c>
      <c r="D905" s="50" t="n">
        <v>671976</v>
      </c>
      <c r="E905" s="50" t="n">
        <v>6</v>
      </c>
      <c r="F905" s="50" t="s">
        <v>55</v>
      </c>
      <c r="G905" s="50" t="n">
        <v>294</v>
      </c>
      <c r="H905" s="50" t="n">
        <v>166</v>
      </c>
      <c r="I905" s="50" t="n">
        <v>30</v>
      </c>
      <c r="J905" s="50" t="n">
        <v>142</v>
      </c>
      <c r="K905" s="50" t="n">
        <v>111</v>
      </c>
      <c r="L905" s="50" t="n">
        <v>13</v>
      </c>
      <c r="M905" s="50" t="n">
        <v>149</v>
      </c>
      <c r="N905" s="50" t="n">
        <v>54</v>
      </c>
      <c r="O905" s="50" t="n">
        <v>2.388</v>
      </c>
      <c r="P905" s="50" t="n">
        <v>82</v>
      </c>
      <c r="Q905" s="50" t="n">
        <v>75</v>
      </c>
      <c r="R905" s="50" t="n">
        <v>21</v>
      </c>
      <c r="S905" s="50" t="n">
        <v>8</v>
      </c>
      <c r="T905" s="50" t="n">
        <v>1</v>
      </c>
      <c r="U905" s="50" t="n">
        <v>2</v>
      </c>
      <c r="V905" s="50" t="n">
        <v>5</v>
      </c>
      <c r="W905" s="50" t="n">
        <v>1</v>
      </c>
      <c r="X905" s="50" t="n">
        <v>1</v>
      </c>
      <c r="Y905" s="50" t="n">
        <v>13</v>
      </c>
      <c r="Z905" s="50" t="n">
        <v>28.8</v>
      </c>
      <c r="AA905" s="50" t="n">
        <v>80</v>
      </c>
      <c r="AB905" s="50" t="n">
        <v>26.486</v>
      </c>
      <c r="AC905" s="50" t="n">
        <v>63</v>
      </c>
      <c r="AD905" s="50" t="n">
        <v>3</v>
      </c>
      <c r="AE905" s="50" t="n">
        <v>23</v>
      </c>
      <c r="AF905" s="50" t="n">
        <v>62</v>
      </c>
      <c r="AG905" s="50" t="n">
        <v>5216.1</v>
      </c>
      <c r="AH905" s="50" t="n">
        <v>23</v>
      </c>
      <c r="AI905" s="50" t="n">
        <v>140</v>
      </c>
      <c r="AJ905" s="50" t="n">
        <v>9839.4</v>
      </c>
      <c r="AK905" s="50" t="n">
        <v>15</v>
      </c>
    </row>
    <row r="906" customFormat="false" ht="15" hidden="false" customHeight="false" outlineLevel="0" collapsed="false">
      <c r="A906" s="50" t="s">
        <v>1064</v>
      </c>
      <c r="B906" s="50" t="s">
        <v>126</v>
      </c>
      <c r="C906" s="50" t="s">
        <v>345</v>
      </c>
      <c r="D906" s="50" t="n">
        <v>671976</v>
      </c>
      <c r="E906" s="50" t="n">
        <v>7</v>
      </c>
      <c r="F906" s="50" t="s">
        <v>56</v>
      </c>
      <c r="G906" s="50" t="n">
        <v>306</v>
      </c>
      <c r="H906" s="50" t="n">
        <v>162</v>
      </c>
      <c r="I906" s="50" t="n">
        <v>36</v>
      </c>
      <c r="J906" s="50" t="n">
        <v>156</v>
      </c>
      <c r="K906" s="50" t="n">
        <v>115</v>
      </c>
      <c r="L906" s="50" t="n">
        <v>15</v>
      </c>
      <c r="M906" s="50" t="n">
        <v>150</v>
      </c>
      <c r="N906" s="50" t="n">
        <v>47</v>
      </c>
      <c r="O906" s="50" t="n">
        <v>-3.584</v>
      </c>
      <c r="P906" s="50" t="n">
        <v>85</v>
      </c>
      <c r="Q906" s="50" t="n">
        <v>78</v>
      </c>
      <c r="R906" s="50" t="n">
        <v>17</v>
      </c>
      <c r="S906" s="50" t="n">
        <v>4</v>
      </c>
      <c r="T906" s="50" t="n">
        <v>1</v>
      </c>
      <c r="U906" s="50" t="n">
        <v>2</v>
      </c>
      <c r="V906" s="50" t="n">
        <v>5</v>
      </c>
      <c r="W906" s="50" t="n">
        <v>1</v>
      </c>
      <c r="X906" s="50" t="n">
        <v>1</v>
      </c>
      <c r="Y906" s="50" t="n">
        <v>16</v>
      </c>
      <c r="Z906" s="50" t="n">
        <v>23.8</v>
      </c>
      <c r="AA906" s="50" t="n">
        <v>85</v>
      </c>
      <c r="AB906" s="50" t="n">
        <v>24.056</v>
      </c>
      <c r="AC906" s="50" t="n">
        <v>63</v>
      </c>
      <c r="AD906" s="50" t="n">
        <v>4</v>
      </c>
      <c r="AE906" s="50" t="n">
        <v>21</v>
      </c>
      <c r="AF906" s="50" t="n">
        <v>63</v>
      </c>
      <c r="AG906" s="50" t="n">
        <v>5492.9</v>
      </c>
      <c r="AH906" s="50" t="n">
        <v>19</v>
      </c>
      <c r="AI906" s="50" t="n">
        <v>143</v>
      </c>
      <c r="AJ906" s="50" t="n">
        <v>10022.7</v>
      </c>
      <c r="AK906" s="50" t="n">
        <v>14</v>
      </c>
    </row>
    <row r="907" customFormat="false" ht="15" hidden="false" customHeight="false" outlineLevel="0" collapsed="false">
      <c r="A907" s="50" t="s">
        <v>1064</v>
      </c>
      <c r="B907" s="50" t="s">
        <v>126</v>
      </c>
      <c r="C907" s="50" t="s">
        <v>345</v>
      </c>
      <c r="D907" s="50" t="n">
        <v>671976</v>
      </c>
      <c r="E907" s="50" t="n">
        <v>8</v>
      </c>
      <c r="F907" s="50" t="s">
        <v>57</v>
      </c>
      <c r="G907" s="50" t="n">
        <v>298</v>
      </c>
      <c r="H907" s="50" t="n">
        <v>141</v>
      </c>
      <c r="I907" s="50" t="n">
        <v>37</v>
      </c>
      <c r="J907" s="50" t="n">
        <v>150</v>
      </c>
      <c r="K907" s="50" t="n">
        <v>102</v>
      </c>
      <c r="L907" s="50" t="n">
        <v>19</v>
      </c>
      <c r="M907" s="50" t="n">
        <v>148</v>
      </c>
      <c r="N907" s="50" t="n">
        <v>39</v>
      </c>
      <c r="O907" s="50" t="n">
        <v>10.965</v>
      </c>
      <c r="P907" s="50" t="n">
        <v>87</v>
      </c>
      <c r="Q907" s="50" t="n">
        <v>75</v>
      </c>
      <c r="R907" s="50" t="n">
        <v>24</v>
      </c>
      <c r="S907" s="50" t="n">
        <v>6</v>
      </c>
      <c r="T907" s="50" t="n">
        <v>0</v>
      </c>
      <c r="U907" s="50" t="n">
        <v>6</v>
      </c>
      <c r="V907" s="50" t="n">
        <v>10</v>
      </c>
      <c r="W907" s="50" t="n">
        <v>2</v>
      </c>
      <c r="X907" s="50" t="n">
        <v>0</v>
      </c>
      <c r="Y907" s="50" t="n">
        <v>15</v>
      </c>
      <c r="Z907" s="50" t="n">
        <v>38.7</v>
      </c>
      <c r="AA907" s="50" t="n">
        <v>87</v>
      </c>
      <c r="AB907" s="50" t="n">
        <v>32.51</v>
      </c>
      <c r="AC907" s="50" t="n">
        <v>60</v>
      </c>
      <c r="AD907" s="50" t="n">
        <v>5</v>
      </c>
      <c r="AE907" s="50" t="n">
        <v>25</v>
      </c>
      <c r="AF907" s="50" t="n">
        <v>60</v>
      </c>
      <c r="AG907" s="50" t="n">
        <v>5156.2</v>
      </c>
      <c r="AH907" s="50" t="n">
        <v>27</v>
      </c>
      <c r="AI907" s="50" t="n">
        <v>125</v>
      </c>
      <c r="AJ907" s="50" t="n">
        <v>8748.9</v>
      </c>
      <c r="AK907" s="50" t="n">
        <v>13</v>
      </c>
    </row>
    <row r="908" customFormat="false" ht="15" hidden="false" customHeight="false" outlineLevel="0" collapsed="false">
      <c r="A908" s="50" t="s">
        <v>1064</v>
      </c>
      <c r="B908" s="50" t="s">
        <v>126</v>
      </c>
      <c r="C908" s="50" t="s">
        <v>345</v>
      </c>
      <c r="D908" s="50" t="n">
        <v>671976</v>
      </c>
      <c r="E908" s="50" t="n">
        <v>9</v>
      </c>
      <c r="F908" s="50" t="s">
        <v>58</v>
      </c>
      <c r="G908" s="50" t="n">
        <v>287</v>
      </c>
      <c r="H908" s="50" t="n">
        <v>149</v>
      </c>
      <c r="I908" s="50" t="n">
        <v>22</v>
      </c>
      <c r="J908" s="50" t="n">
        <v>137</v>
      </c>
      <c r="K908" s="50" t="n">
        <v>101</v>
      </c>
      <c r="L908" s="50" t="n">
        <v>8</v>
      </c>
      <c r="M908" s="50" t="n">
        <v>150</v>
      </c>
      <c r="N908" s="50" t="n">
        <v>48</v>
      </c>
      <c r="O908" s="50" t="n">
        <v>-2.813</v>
      </c>
      <c r="P908" s="50" t="n">
        <v>77</v>
      </c>
      <c r="Q908" s="50" t="n">
        <v>67</v>
      </c>
      <c r="R908" s="50" t="n">
        <v>13</v>
      </c>
      <c r="S908" s="50" t="n">
        <v>4</v>
      </c>
      <c r="T908" s="50" t="n">
        <v>1</v>
      </c>
      <c r="U908" s="50" t="n">
        <v>0</v>
      </c>
      <c r="V908" s="50" t="n">
        <v>5</v>
      </c>
      <c r="W908" s="50" t="n">
        <v>5</v>
      </c>
      <c r="X908" s="50" t="n">
        <v>0</v>
      </c>
      <c r="Y908" s="50" t="n">
        <v>15</v>
      </c>
      <c r="Z908" s="50" t="n">
        <v>21.5</v>
      </c>
      <c r="AA908" s="50" t="n">
        <v>77</v>
      </c>
      <c r="AB908" s="50" t="n">
        <v>23.628</v>
      </c>
      <c r="AC908" s="50" t="n">
        <v>52</v>
      </c>
      <c r="AD908" s="50" t="n">
        <v>2</v>
      </c>
      <c r="AE908" s="50" t="n">
        <v>22</v>
      </c>
      <c r="AF908" s="50" t="n">
        <v>52</v>
      </c>
      <c r="AG908" s="50" t="n">
        <v>4520.4</v>
      </c>
      <c r="AH908" s="50" t="n">
        <v>12</v>
      </c>
      <c r="AI908" s="50" t="n">
        <v>135</v>
      </c>
      <c r="AJ908" s="50" t="n">
        <v>9337.8</v>
      </c>
      <c r="AK908" s="50" t="n">
        <v>5</v>
      </c>
    </row>
    <row r="909" customFormat="false" ht="15" hidden="false" customHeight="false" outlineLevel="0" collapsed="false">
      <c r="A909" s="50" t="s">
        <v>1065</v>
      </c>
      <c r="B909" s="50" t="s">
        <v>126</v>
      </c>
      <c r="C909" s="50" t="s">
        <v>346</v>
      </c>
      <c r="D909" s="50" t="n">
        <v>643217</v>
      </c>
      <c r="E909" s="50" t="n">
        <v>4</v>
      </c>
      <c r="F909" s="50" t="s">
        <v>53</v>
      </c>
      <c r="G909" s="50" t="n">
        <v>383</v>
      </c>
      <c r="H909" s="50" t="n">
        <v>203</v>
      </c>
      <c r="I909" s="50" t="n">
        <v>69</v>
      </c>
      <c r="J909" s="50" t="n">
        <v>175</v>
      </c>
      <c r="K909" s="50" t="n">
        <v>130</v>
      </c>
      <c r="L909" s="50" t="n">
        <v>35</v>
      </c>
      <c r="M909" s="50" t="n">
        <v>208</v>
      </c>
      <c r="N909" s="50" t="n">
        <v>73</v>
      </c>
      <c r="O909" s="50" t="n">
        <v>-4.226</v>
      </c>
      <c r="P909" s="50" t="n">
        <v>97</v>
      </c>
      <c r="Q909" s="50" t="n">
        <v>90</v>
      </c>
      <c r="R909" s="50" t="n">
        <v>19</v>
      </c>
      <c r="S909" s="50" t="n">
        <v>5</v>
      </c>
      <c r="T909" s="50" t="n">
        <v>2</v>
      </c>
      <c r="U909" s="50" t="n">
        <v>2</v>
      </c>
      <c r="V909" s="50" t="n">
        <v>6</v>
      </c>
      <c r="W909" s="50" t="n">
        <v>0</v>
      </c>
      <c r="X909" s="50" t="n">
        <v>1</v>
      </c>
      <c r="Y909" s="50" t="n">
        <v>34</v>
      </c>
      <c r="Z909" s="50" t="n">
        <v>26.65</v>
      </c>
      <c r="AA909" s="50" t="n">
        <v>96</v>
      </c>
      <c r="AB909" s="50" t="n">
        <v>28.027</v>
      </c>
      <c r="AC909" s="50" t="n">
        <v>57</v>
      </c>
      <c r="AD909" s="50" t="n">
        <v>6</v>
      </c>
      <c r="AE909" s="50" t="n">
        <v>35</v>
      </c>
      <c r="AF909" s="50" t="n">
        <v>56</v>
      </c>
      <c r="AG909" s="50" t="n">
        <v>5070.2</v>
      </c>
      <c r="AH909" s="50" t="n">
        <v>25</v>
      </c>
      <c r="AI909" s="50" t="n">
        <v>182</v>
      </c>
      <c r="AJ909" s="50" t="n">
        <v>12660.9</v>
      </c>
      <c r="AK909" s="50" t="n">
        <v>12</v>
      </c>
    </row>
    <row r="910" customFormat="false" ht="15" hidden="false" customHeight="false" outlineLevel="0" collapsed="false">
      <c r="A910" s="50" t="s">
        <v>1065</v>
      </c>
      <c r="B910" s="50" t="s">
        <v>126</v>
      </c>
      <c r="C910" s="50" t="s">
        <v>346</v>
      </c>
      <c r="D910" s="50" t="n">
        <v>643217</v>
      </c>
      <c r="E910" s="50" t="n">
        <v>5</v>
      </c>
      <c r="F910" s="50" t="s">
        <v>54</v>
      </c>
      <c r="G910" s="50" t="n">
        <v>305</v>
      </c>
      <c r="H910" s="50" t="n">
        <v>161</v>
      </c>
      <c r="I910" s="50" t="n">
        <v>34</v>
      </c>
      <c r="J910" s="50" t="n">
        <v>156</v>
      </c>
      <c r="K910" s="50" t="n">
        <v>113</v>
      </c>
      <c r="L910" s="50" t="n">
        <v>17</v>
      </c>
      <c r="M910" s="50" t="n">
        <v>149</v>
      </c>
      <c r="N910" s="50" t="n">
        <v>48</v>
      </c>
      <c r="O910" s="50" t="n">
        <v>-1.054</v>
      </c>
      <c r="P910" s="50" t="n">
        <v>87</v>
      </c>
      <c r="Q910" s="50" t="n">
        <v>78</v>
      </c>
      <c r="R910" s="50" t="n">
        <v>20</v>
      </c>
      <c r="S910" s="50" t="n">
        <v>4</v>
      </c>
      <c r="T910" s="50" t="n">
        <v>0</v>
      </c>
      <c r="U910" s="50" t="n">
        <v>2</v>
      </c>
      <c r="V910" s="50" t="n">
        <v>6</v>
      </c>
      <c r="W910" s="50" t="n">
        <v>0</v>
      </c>
      <c r="X910" s="50" t="n">
        <v>2</v>
      </c>
      <c r="Y910" s="50" t="n">
        <v>17</v>
      </c>
      <c r="Z910" s="50" t="n">
        <v>25.8</v>
      </c>
      <c r="AA910" s="50" t="n">
        <v>86</v>
      </c>
      <c r="AB910" s="50" t="n">
        <v>27.963</v>
      </c>
      <c r="AC910" s="50" t="n">
        <v>64</v>
      </c>
      <c r="AD910" s="50" t="n">
        <v>6</v>
      </c>
      <c r="AE910" s="50" t="n">
        <v>22</v>
      </c>
      <c r="AF910" s="50" t="n">
        <v>64</v>
      </c>
      <c r="AG910" s="50" t="n">
        <v>5485.3</v>
      </c>
      <c r="AH910" s="50" t="n">
        <v>26</v>
      </c>
      <c r="AI910" s="50" t="n">
        <v>134</v>
      </c>
      <c r="AJ910" s="50" t="n">
        <v>9339.7</v>
      </c>
      <c r="AK910" s="50" t="n">
        <v>5</v>
      </c>
    </row>
    <row r="911" customFormat="false" ht="15" hidden="false" customHeight="false" outlineLevel="0" collapsed="false">
      <c r="A911" s="50" t="s">
        <v>1065</v>
      </c>
      <c r="B911" s="50" t="s">
        <v>126</v>
      </c>
      <c r="C911" s="50" t="s">
        <v>346</v>
      </c>
      <c r="D911" s="50" t="n">
        <v>643217</v>
      </c>
      <c r="E911" s="50" t="n">
        <v>6</v>
      </c>
      <c r="F911" s="50" t="s">
        <v>55</v>
      </c>
      <c r="G911" s="50" t="n">
        <v>294</v>
      </c>
      <c r="H911" s="50" t="n">
        <v>144</v>
      </c>
      <c r="I911" s="50" t="n">
        <v>31</v>
      </c>
      <c r="J911" s="50" t="n">
        <v>130</v>
      </c>
      <c r="K911" s="50" t="n">
        <v>95</v>
      </c>
      <c r="L911" s="50" t="n">
        <v>14</v>
      </c>
      <c r="M911" s="50" t="n">
        <v>160</v>
      </c>
      <c r="N911" s="50" t="n">
        <v>47</v>
      </c>
      <c r="O911" s="50" t="n">
        <v>6.454</v>
      </c>
      <c r="P911" s="50" t="n">
        <v>75</v>
      </c>
      <c r="Q911" s="50" t="n">
        <v>67</v>
      </c>
      <c r="R911" s="50" t="n">
        <v>19</v>
      </c>
      <c r="S911" s="50" t="n">
        <v>3</v>
      </c>
      <c r="T911" s="50" t="n">
        <v>0</v>
      </c>
      <c r="U911" s="50" t="n">
        <v>6</v>
      </c>
      <c r="V911" s="50" t="n">
        <v>8</v>
      </c>
      <c r="W911" s="50" t="n">
        <v>0</v>
      </c>
      <c r="X911" s="50" t="n">
        <v>0</v>
      </c>
      <c r="Y911" s="50" t="n">
        <v>14</v>
      </c>
      <c r="Z911" s="50" t="n">
        <v>28.35</v>
      </c>
      <c r="AA911" s="50" t="n">
        <v>74</v>
      </c>
      <c r="AB911" s="50" t="n">
        <v>28.093</v>
      </c>
      <c r="AC911" s="50" t="n">
        <v>53</v>
      </c>
      <c r="AD911" s="50" t="n">
        <v>6</v>
      </c>
      <c r="AE911" s="50" t="n">
        <v>29</v>
      </c>
      <c r="AF911" s="50" t="n">
        <v>53</v>
      </c>
      <c r="AG911" s="50" t="n">
        <v>4890.3</v>
      </c>
      <c r="AH911" s="50" t="n">
        <v>17</v>
      </c>
      <c r="AI911" s="50" t="n">
        <v>125</v>
      </c>
      <c r="AJ911" s="50" t="n">
        <v>8842.3</v>
      </c>
      <c r="AK911" s="50" t="n">
        <v>3</v>
      </c>
    </row>
    <row r="912" customFormat="false" ht="15" hidden="false" customHeight="false" outlineLevel="0" collapsed="false">
      <c r="A912" s="50" t="s">
        <v>1065</v>
      </c>
      <c r="B912" s="50" t="s">
        <v>126</v>
      </c>
      <c r="C912" s="50" t="s">
        <v>346</v>
      </c>
      <c r="D912" s="50" t="n">
        <v>643217</v>
      </c>
      <c r="E912" s="50" t="n">
        <v>7</v>
      </c>
      <c r="F912" s="50" t="s">
        <v>56</v>
      </c>
      <c r="G912" s="50" t="n">
        <v>277</v>
      </c>
      <c r="H912" s="50" t="n">
        <v>144</v>
      </c>
      <c r="I912" s="50" t="n">
        <v>37</v>
      </c>
      <c r="J912" s="50" t="n">
        <v>134</v>
      </c>
      <c r="K912" s="50" t="n">
        <v>105</v>
      </c>
      <c r="L912" s="50" t="n">
        <v>25</v>
      </c>
      <c r="M912" s="50" t="n">
        <v>140</v>
      </c>
      <c r="N912" s="50" t="n">
        <v>39</v>
      </c>
      <c r="O912" s="50" t="n">
        <v>-0.831</v>
      </c>
      <c r="P912" s="50" t="n">
        <v>74</v>
      </c>
      <c r="Q912" s="50" t="n">
        <v>64</v>
      </c>
      <c r="R912" s="50" t="n">
        <v>16</v>
      </c>
      <c r="S912" s="50" t="n">
        <v>5</v>
      </c>
      <c r="T912" s="50" t="n">
        <v>0</v>
      </c>
      <c r="U912" s="50" t="n">
        <v>1</v>
      </c>
      <c r="V912" s="50" t="n">
        <v>9</v>
      </c>
      <c r="W912" s="50" t="n">
        <v>0</v>
      </c>
      <c r="X912" s="50" t="n">
        <v>1</v>
      </c>
      <c r="Y912" s="50" t="n">
        <v>14</v>
      </c>
      <c r="Z912" s="50" t="n">
        <v>22.85</v>
      </c>
      <c r="AA912" s="50" t="n">
        <v>72</v>
      </c>
      <c r="AB912" s="50" t="n">
        <v>19.784</v>
      </c>
      <c r="AC912" s="50" t="n">
        <v>51</v>
      </c>
      <c r="AD912" s="50" t="n">
        <v>2</v>
      </c>
      <c r="AE912" s="50" t="n">
        <v>16</v>
      </c>
      <c r="AF912" s="50" t="n">
        <v>50</v>
      </c>
      <c r="AG912" s="50" t="n">
        <v>4240.8</v>
      </c>
      <c r="AH912" s="50" t="n">
        <v>15</v>
      </c>
      <c r="AI912" s="50" t="n">
        <v>132</v>
      </c>
      <c r="AJ912" s="50" t="n">
        <v>9243.3</v>
      </c>
      <c r="AK912" s="50" t="n">
        <v>8</v>
      </c>
    </row>
    <row r="913" customFormat="false" ht="15" hidden="false" customHeight="false" outlineLevel="0" collapsed="false">
      <c r="A913" s="50" t="s">
        <v>1065</v>
      </c>
      <c r="B913" s="50" t="s">
        <v>126</v>
      </c>
      <c r="C913" s="50" t="s">
        <v>346</v>
      </c>
      <c r="D913" s="50" t="n">
        <v>643217</v>
      </c>
      <c r="E913" s="50" t="n">
        <v>8</v>
      </c>
      <c r="F913" s="50" t="s">
        <v>57</v>
      </c>
      <c r="G913" s="50" t="n">
        <v>270</v>
      </c>
      <c r="H913" s="50" t="n">
        <v>144</v>
      </c>
      <c r="I913" s="50" t="n">
        <v>39</v>
      </c>
      <c r="J913" s="50" t="n">
        <v>116</v>
      </c>
      <c r="K913" s="50" t="n">
        <v>83</v>
      </c>
      <c r="L913" s="50" t="n">
        <v>14</v>
      </c>
      <c r="M913" s="50" t="n">
        <v>154</v>
      </c>
      <c r="N913" s="50" t="n">
        <v>61</v>
      </c>
      <c r="O913" s="50" t="n">
        <v>1.25</v>
      </c>
      <c r="P913" s="50" t="n">
        <v>75</v>
      </c>
      <c r="Q913" s="50" t="n">
        <v>69</v>
      </c>
      <c r="R913" s="50" t="n">
        <v>17</v>
      </c>
      <c r="S913" s="50" t="n">
        <v>4</v>
      </c>
      <c r="T913" s="50" t="n">
        <v>0</v>
      </c>
      <c r="U913" s="50" t="n">
        <v>3</v>
      </c>
      <c r="V913" s="50" t="n">
        <v>4</v>
      </c>
      <c r="W913" s="50" t="n">
        <v>1</v>
      </c>
      <c r="X913" s="50" t="n">
        <v>1</v>
      </c>
      <c r="Y913" s="50" t="n">
        <v>17</v>
      </c>
      <c r="Z913" s="50" t="n">
        <v>23.5</v>
      </c>
      <c r="AA913" s="50" t="n">
        <v>74</v>
      </c>
      <c r="AB913" s="50" t="n">
        <v>19.824</v>
      </c>
      <c r="AC913" s="50" t="n">
        <v>53</v>
      </c>
      <c r="AD913" s="50" t="n">
        <v>4</v>
      </c>
      <c r="AE913" s="50" t="n">
        <v>20</v>
      </c>
      <c r="AF913" s="50" t="n">
        <v>52</v>
      </c>
      <c r="AG913" s="50" t="n">
        <v>4694.5</v>
      </c>
      <c r="AH913" s="50" t="n">
        <v>21</v>
      </c>
      <c r="AI913" s="50" t="n">
        <v>133</v>
      </c>
      <c r="AJ913" s="50" t="n">
        <v>9322.9</v>
      </c>
      <c r="AK913" s="50" t="n">
        <v>9</v>
      </c>
    </row>
    <row r="914" customFormat="false" ht="15" hidden="false" customHeight="false" outlineLevel="0" collapsed="false">
      <c r="A914" s="50" t="s">
        <v>1065</v>
      </c>
      <c r="B914" s="50" t="s">
        <v>126</v>
      </c>
      <c r="C914" s="50" t="s">
        <v>346</v>
      </c>
      <c r="D914" s="50" t="n">
        <v>643217</v>
      </c>
      <c r="E914" s="50" t="n">
        <v>9</v>
      </c>
      <c r="F914" s="50" t="s">
        <v>58</v>
      </c>
      <c r="G914" s="50" t="n">
        <v>243</v>
      </c>
      <c r="H914" s="50" t="n">
        <v>120</v>
      </c>
      <c r="I914" s="50" t="n">
        <v>31</v>
      </c>
      <c r="J914" s="50" t="n">
        <v>97</v>
      </c>
      <c r="K914" s="50" t="n">
        <v>65</v>
      </c>
      <c r="L914" s="50" t="n">
        <v>13</v>
      </c>
      <c r="M914" s="50" t="n">
        <v>146</v>
      </c>
      <c r="N914" s="50" t="n">
        <v>55</v>
      </c>
      <c r="O914" s="50" t="n">
        <v>-2.063</v>
      </c>
      <c r="P914" s="50" t="n">
        <v>60</v>
      </c>
      <c r="Q914" s="50" t="n">
        <v>53</v>
      </c>
      <c r="R914" s="50" t="n">
        <v>10</v>
      </c>
      <c r="S914" s="50" t="n">
        <v>3</v>
      </c>
      <c r="T914" s="50" t="n">
        <v>0</v>
      </c>
      <c r="U914" s="50" t="n">
        <v>1</v>
      </c>
      <c r="V914" s="50" t="n">
        <v>6</v>
      </c>
      <c r="W914" s="50" t="n">
        <v>0</v>
      </c>
      <c r="X914" s="50" t="n">
        <v>1</v>
      </c>
      <c r="Y914" s="50" t="n">
        <v>16</v>
      </c>
      <c r="Z914" s="50" t="n">
        <v>15.35</v>
      </c>
      <c r="AA914" s="50" t="n">
        <v>60</v>
      </c>
      <c r="AB914" s="50" t="n">
        <v>18</v>
      </c>
      <c r="AC914" s="50" t="n">
        <v>38</v>
      </c>
      <c r="AD914" s="50" t="n">
        <v>3</v>
      </c>
      <c r="AE914" s="50" t="n">
        <v>20</v>
      </c>
      <c r="AF914" s="50" t="n">
        <v>38</v>
      </c>
      <c r="AG914" s="50" t="n">
        <v>3459.8</v>
      </c>
      <c r="AH914" s="50" t="n">
        <v>16</v>
      </c>
      <c r="AI914" s="50" t="n">
        <v>110</v>
      </c>
      <c r="AJ914" s="50" t="n">
        <v>7740.8</v>
      </c>
      <c r="AK914" s="50" t="n">
        <v>5</v>
      </c>
    </row>
    <row r="915" customFormat="false" ht="15" hidden="false" customHeight="false" outlineLevel="0" collapsed="false">
      <c r="A915" s="50" t="s">
        <v>1066</v>
      </c>
      <c r="B915" s="50" t="s">
        <v>126</v>
      </c>
      <c r="C915" s="50" t="s">
        <v>347</v>
      </c>
      <c r="D915" s="50" t="n">
        <v>695731</v>
      </c>
      <c r="E915" s="50" t="n">
        <v>6</v>
      </c>
      <c r="F915" s="50" t="s">
        <v>55</v>
      </c>
      <c r="G915" s="50" t="n">
        <v>275</v>
      </c>
      <c r="H915" s="50" t="n">
        <v>139</v>
      </c>
      <c r="I915" s="50" t="n">
        <v>34</v>
      </c>
      <c r="J915" s="50" t="n">
        <v>121</v>
      </c>
      <c r="K915" s="50" t="n">
        <v>95</v>
      </c>
      <c r="L915" s="50" t="n">
        <v>11</v>
      </c>
      <c r="M915" s="50" t="n">
        <v>146</v>
      </c>
      <c r="N915" s="50" t="n">
        <v>39</v>
      </c>
      <c r="O915" s="50" t="n">
        <v>0.365</v>
      </c>
      <c r="P915" s="50" t="n">
        <v>76</v>
      </c>
      <c r="Q915" s="50" t="n">
        <v>67</v>
      </c>
      <c r="R915" s="50" t="n">
        <v>16</v>
      </c>
      <c r="S915" s="50" t="n">
        <v>6</v>
      </c>
      <c r="T915" s="50" t="n">
        <v>0</v>
      </c>
      <c r="U915" s="50" t="n">
        <v>2</v>
      </c>
      <c r="V915" s="50" t="n">
        <v>8</v>
      </c>
      <c r="W915" s="50" t="n">
        <v>0</v>
      </c>
      <c r="X915" s="50" t="n">
        <v>1</v>
      </c>
      <c r="Y915" s="50" t="n">
        <v>18</v>
      </c>
      <c r="Z915" s="50" t="n">
        <v>24.3</v>
      </c>
      <c r="AA915" s="50" t="n">
        <v>75</v>
      </c>
      <c r="AB915" s="50" t="n">
        <v>23.802</v>
      </c>
      <c r="AC915" s="50" t="n">
        <v>50</v>
      </c>
      <c r="AD915" s="50" t="n">
        <v>3</v>
      </c>
      <c r="AE915" s="50" t="n">
        <v>22</v>
      </c>
      <c r="AF915" s="50" t="n">
        <v>50</v>
      </c>
      <c r="AG915" s="50" t="n">
        <v>4456.1</v>
      </c>
      <c r="AH915" s="50" t="n">
        <v>17</v>
      </c>
      <c r="AI915" s="50" t="n">
        <v>119</v>
      </c>
      <c r="AJ915" s="50" t="n">
        <v>8334.1</v>
      </c>
      <c r="AK915" s="50" t="n">
        <v>14</v>
      </c>
    </row>
    <row r="916" customFormat="false" ht="15" hidden="false" customHeight="false" outlineLevel="0" collapsed="false">
      <c r="A916" s="50" t="s">
        <v>1066</v>
      </c>
      <c r="B916" s="50" t="s">
        <v>126</v>
      </c>
      <c r="C916" s="50" t="s">
        <v>347</v>
      </c>
      <c r="D916" s="50" t="n">
        <v>695731</v>
      </c>
      <c r="E916" s="50" t="n">
        <v>7</v>
      </c>
      <c r="F916" s="50" t="s">
        <v>56</v>
      </c>
      <c r="G916" s="50" t="n">
        <v>364</v>
      </c>
      <c r="H916" s="50" t="n">
        <v>195</v>
      </c>
      <c r="I916" s="50" t="n">
        <v>52</v>
      </c>
      <c r="J916" s="50" t="n">
        <v>169</v>
      </c>
      <c r="K916" s="50" t="n">
        <v>128</v>
      </c>
      <c r="L916" s="50" t="n">
        <v>21</v>
      </c>
      <c r="M916" s="50" t="n">
        <v>195</v>
      </c>
      <c r="N916" s="50" t="n">
        <v>67</v>
      </c>
      <c r="O916" s="50" t="n">
        <v>-3.007</v>
      </c>
      <c r="P916" s="50" t="n">
        <v>99</v>
      </c>
      <c r="Q916" s="50" t="n">
        <v>89</v>
      </c>
      <c r="R916" s="50" t="n">
        <v>21</v>
      </c>
      <c r="S916" s="50" t="n">
        <v>4</v>
      </c>
      <c r="T916" s="50" t="n">
        <v>2</v>
      </c>
      <c r="U916" s="50" t="n">
        <v>1</v>
      </c>
      <c r="V916" s="50" t="n">
        <v>8</v>
      </c>
      <c r="W916" s="50" t="n">
        <v>2</v>
      </c>
      <c r="X916" s="50" t="n">
        <v>0</v>
      </c>
      <c r="Y916" s="50" t="n">
        <v>17</v>
      </c>
      <c r="Z916" s="50" t="n">
        <v>29.8</v>
      </c>
      <c r="AA916" s="50" t="n">
        <v>99</v>
      </c>
      <c r="AB916" s="50" t="n">
        <v>29.668</v>
      </c>
      <c r="AC916" s="50" t="n">
        <v>72</v>
      </c>
      <c r="AD916" s="50" t="n">
        <v>1</v>
      </c>
      <c r="AE916" s="50" t="n">
        <v>28</v>
      </c>
      <c r="AF916" s="50" t="n">
        <v>72</v>
      </c>
      <c r="AG916" s="50" t="n">
        <v>6363.8</v>
      </c>
      <c r="AH916" s="50" t="n">
        <v>21</v>
      </c>
      <c r="AI916" s="50" t="n">
        <v>166</v>
      </c>
      <c r="AJ916" s="50" t="n">
        <v>11559.4</v>
      </c>
      <c r="AK916" s="50" t="n">
        <v>14</v>
      </c>
    </row>
    <row r="917" customFormat="false" ht="15" hidden="false" customHeight="false" outlineLevel="0" collapsed="false">
      <c r="A917" s="50" t="s">
        <v>1066</v>
      </c>
      <c r="B917" s="50" t="s">
        <v>126</v>
      </c>
      <c r="C917" s="50" t="s">
        <v>347</v>
      </c>
      <c r="D917" s="50" t="n">
        <v>695731</v>
      </c>
      <c r="E917" s="50" t="n">
        <v>8</v>
      </c>
      <c r="F917" s="50" t="s">
        <v>57</v>
      </c>
      <c r="G917" s="50" t="n">
        <v>467</v>
      </c>
      <c r="H917" s="50" t="n">
        <v>222</v>
      </c>
      <c r="I917" s="50" t="n">
        <v>57</v>
      </c>
      <c r="J917" s="50" t="n">
        <v>225</v>
      </c>
      <c r="K917" s="50" t="n">
        <v>171</v>
      </c>
      <c r="L917" s="50" t="n">
        <v>29</v>
      </c>
      <c r="M917" s="50" t="n">
        <v>242</v>
      </c>
      <c r="N917" s="50" t="n">
        <v>51</v>
      </c>
      <c r="O917" s="50" t="n">
        <v>-3.296</v>
      </c>
      <c r="P917" s="50" t="n">
        <v>113</v>
      </c>
      <c r="Q917" s="50" t="n">
        <v>98</v>
      </c>
      <c r="R917" s="50" t="n">
        <v>20</v>
      </c>
      <c r="S917" s="50" t="n">
        <v>2</v>
      </c>
      <c r="T917" s="50" t="n">
        <v>1</v>
      </c>
      <c r="U917" s="50" t="n">
        <v>2</v>
      </c>
      <c r="V917" s="50" t="n">
        <v>14</v>
      </c>
      <c r="W917" s="50" t="n">
        <v>1</v>
      </c>
      <c r="X917" s="50" t="n">
        <v>0</v>
      </c>
      <c r="Y917" s="50" t="n">
        <v>23</v>
      </c>
      <c r="Z917" s="50" t="n">
        <v>31.2</v>
      </c>
      <c r="AA917" s="50" t="n">
        <v>112</v>
      </c>
      <c r="AB917" s="50" t="n">
        <v>38.573</v>
      </c>
      <c r="AC917" s="50" t="n">
        <v>75</v>
      </c>
      <c r="AD917" s="50" t="n">
        <v>4</v>
      </c>
      <c r="AE917" s="50" t="n">
        <v>30</v>
      </c>
      <c r="AF917" s="50" t="n">
        <v>74</v>
      </c>
      <c r="AG917" s="50" t="n">
        <v>6526.7</v>
      </c>
      <c r="AH917" s="50" t="n">
        <v>19</v>
      </c>
      <c r="AI917" s="50" t="n">
        <v>202</v>
      </c>
      <c r="AJ917" s="50" t="n">
        <v>14080.2</v>
      </c>
      <c r="AK917" s="50" t="n">
        <v>14</v>
      </c>
    </row>
    <row r="918" customFormat="false" ht="15" hidden="false" customHeight="false" outlineLevel="0" collapsed="false">
      <c r="A918" s="50" t="s">
        <v>1066</v>
      </c>
      <c r="B918" s="50" t="s">
        <v>126</v>
      </c>
      <c r="C918" s="50" t="s">
        <v>347</v>
      </c>
      <c r="D918" s="50" t="n">
        <v>695731</v>
      </c>
      <c r="E918" s="50" t="n">
        <v>9</v>
      </c>
      <c r="F918" s="50" t="s">
        <v>58</v>
      </c>
      <c r="G918" s="50" t="n">
        <v>305</v>
      </c>
      <c r="H918" s="50" t="n">
        <v>155</v>
      </c>
      <c r="I918" s="50" t="n">
        <v>49</v>
      </c>
      <c r="J918" s="50" t="n">
        <v>141</v>
      </c>
      <c r="K918" s="50" t="n">
        <v>107</v>
      </c>
      <c r="L918" s="50" t="n">
        <v>19</v>
      </c>
      <c r="M918" s="50" t="n">
        <v>164</v>
      </c>
      <c r="N918" s="50" t="n">
        <v>48</v>
      </c>
      <c r="O918" s="50" t="n">
        <v>-1.268</v>
      </c>
      <c r="P918" s="50" t="n">
        <v>77</v>
      </c>
      <c r="Q918" s="50" t="n">
        <v>69</v>
      </c>
      <c r="R918" s="50" t="n">
        <v>16</v>
      </c>
      <c r="S918" s="50" t="n">
        <v>4</v>
      </c>
      <c r="T918" s="50" t="n">
        <v>0</v>
      </c>
      <c r="U918" s="50" t="n">
        <v>1</v>
      </c>
      <c r="V918" s="50" t="n">
        <v>8</v>
      </c>
      <c r="W918" s="50" t="n">
        <v>0</v>
      </c>
      <c r="X918" s="50" t="n">
        <v>0</v>
      </c>
      <c r="Y918" s="50" t="n">
        <v>14</v>
      </c>
      <c r="Z918" s="50" t="n">
        <v>22.5</v>
      </c>
      <c r="AA918" s="50" t="n">
        <v>77</v>
      </c>
      <c r="AB918" s="50" t="n">
        <v>26.035</v>
      </c>
      <c r="AC918" s="50" t="n">
        <v>55</v>
      </c>
      <c r="AD918" s="50" t="n">
        <v>3</v>
      </c>
      <c r="AE918" s="50" t="n">
        <v>23</v>
      </c>
      <c r="AF918" s="50" t="n">
        <v>55</v>
      </c>
      <c r="AG918" s="50" t="n">
        <v>4910.8</v>
      </c>
      <c r="AH918" s="50" t="n">
        <v>16</v>
      </c>
      <c r="AI918" s="50" t="n">
        <v>135</v>
      </c>
      <c r="AJ918" s="50" t="n">
        <v>9365.7</v>
      </c>
      <c r="AK918" s="50" t="n">
        <v>13</v>
      </c>
    </row>
    <row r="919" customFormat="false" ht="15" hidden="false" customHeight="false" outlineLevel="0" collapsed="false">
      <c r="A919" s="50" t="s">
        <v>1067</v>
      </c>
      <c r="B919" s="50" t="s">
        <v>126</v>
      </c>
      <c r="C919" s="50" t="s">
        <v>348</v>
      </c>
      <c r="D919" s="50" t="n">
        <v>545341</v>
      </c>
      <c r="E919" s="50" t="n">
        <v>5</v>
      </c>
      <c r="F919" s="50" t="s">
        <v>54</v>
      </c>
      <c r="G919" s="50" t="n">
        <v>161</v>
      </c>
      <c r="H919" s="50" t="n">
        <v>80</v>
      </c>
      <c r="I919" s="50" t="n">
        <v>15</v>
      </c>
      <c r="J919" s="50" t="n">
        <v>76</v>
      </c>
      <c r="K919" s="50" t="n">
        <v>53</v>
      </c>
      <c r="L919" s="50" t="n">
        <v>4</v>
      </c>
      <c r="M919" s="50" t="n">
        <v>85</v>
      </c>
      <c r="N919" s="50" t="n">
        <v>27</v>
      </c>
      <c r="O919" s="50" t="n">
        <v>2.095</v>
      </c>
      <c r="P919" s="50" t="n">
        <v>43</v>
      </c>
      <c r="Q919" s="50" t="n">
        <v>41</v>
      </c>
      <c r="R919" s="50" t="n">
        <v>12</v>
      </c>
      <c r="S919" s="50" t="n">
        <v>1</v>
      </c>
      <c r="T919" s="50" t="n">
        <v>0</v>
      </c>
      <c r="U919" s="50" t="n">
        <v>4</v>
      </c>
      <c r="V919" s="50" t="n">
        <v>1</v>
      </c>
      <c r="W919" s="50" t="n">
        <v>1</v>
      </c>
      <c r="X919" s="50" t="n">
        <v>0</v>
      </c>
      <c r="Y919" s="50" t="n">
        <v>8</v>
      </c>
      <c r="Z919" s="50" t="n">
        <v>16.95</v>
      </c>
      <c r="AA919" s="50" t="n">
        <v>43</v>
      </c>
      <c r="AB919" s="50" t="n">
        <v>18.685</v>
      </c>
      <c r="AC919" s="50" t="n">
        <v>33</v>
      </c>
      <c r="AD919" s="50" t="n">
        <v>4</v>
      </c>
      <c r="AE919" s="50" t="n">
        <v>13</v>
      </c>
      <c r="AF919" s="50" t="n">
        <v>33</v>
      </c>
      <c r="AG919" s="50" t="n">
        <v>3031.9</v>
      </c>
      <c r="AH919" s="50" t="n">
        <v>16</v>
      </c>
      <c r="AI919" s="50" t="n">
        <v>73</v>
      </c>
      <c r="AJ919" s="50" t="n">
        <v>5394.1</v>
      </c>
      <c r="AK919" s="50" t="n">
        <v>26</v>
      </c>
    </row>
    <row r="920" customFormat="false" ht="15" hidden="false" customHeight="false" outlineLevel="0" collapsed="false">
      <c r="A920" s="50" t="s">
        <v>1067</v>
      </c>
      <c r="B920" s="50" t="s">
        <v>126</v>
      </c>
      <c r="C920" s="50" t="s">
        <v>348</v>
      </c>
      <c r="D920" s="50" t="n">
        <v>545341</v>
      </c>
      <c r="E920" s="50" t="n">
        <v>6</v>
      </c>
      <c r="F920" s="50" t="s">
        <v>55</v>
      </c>
      <c r="G920" s="50" t="n">
        <v>170</v>
      </c>
      <c r="H920" s="50" t="n">
        <v>83</v>
      </c>
      <c r="I920" s="50" t="n">
        <v>21</v>
      </c>
      <c r="J920" s="50" t="n">
        <v>87</v>
      </c>
      <c r="K920" s="50" t="n">
        <v>60</v>
      </c>
      <c r="L920" s="50" t="n">
        <v>8</v>
      </c>
      <c r="M920" s="50" t="n">
        <v>83</v>
      </c>
      <c r="N920" s="50" t="n">
        <v>23</v>
      </c>
      <c r="O920" s="50" t="n">
        <v>5.002</v>
      </c>
      <c r="P920" s="50" t="n">
        <v>48</v>
      </c>
      <c r="Q920" s="50" t="n">
        <v>45</v>
      </c>
      <c r="R920" s="50" t="n">
        <v>13</v>
      </c>
      <c r="S920" s="50" t="n">
        <v>3</v>
      </c>
      <c r="T920" s="50" t="n">
        <v>0</v>
      </c>
      <c r="U920" s="50" t="n">
        <v>5</v>
      </c>
      <c r="V920" s="50" t="n">
        <v>3</v>
      </c>
      <c r="W920" s="50" t="n">
        <v>0</v>
      </c>
      <c r="X920" s="50" t="n">
        <v>0</v>
      </c>
      <c r="Y920" s="50" t="n">
        <v>10</v>
      </c>
      <c r="Z920" s="50" t="n">
        <v>20.35</v>
      </c>
      <c r="AA920" s="50" t="n">
        <v>48</v>
      </c>
      <c r="AB920" s="50" t="n">
        <v>18.435</v>
      </c>
      <c r="AC920" s="50" t="n">
        <v>35</v>
      </c>
      <c r="AD920" s="50" t="n">
        <v>5</v>
      </c>
      <c r="AE920" s="50" t="n">
        <v>18</v>
      </c>
      <c r="AF920" s="50" t="n">
        <v>35</v>
      </c>
      <c r="AG920" s="50" t="n">
        <v>3133</v>
      </c>
      <c r="AH920" s="50" t="n">
        <v>15</v>
      </c>
      <c r="AI920" s="50" t="n">
        <v>74</v>
      </c>
      <c r="AJ920" s="50" t="n">
        <v>5497.9</v>
      </c>
      <c r="AK920" s="50" t="n">
        <v>35</v>
      </c>
    </row>
    <row r="921" customFormat="false" ht="15" hidden="false" customHeight="false" outlineLevel="0" collapsed="false">
      <c r="A921" s="50" t="s">
        <v>1067</v>
      </c>
      <c r="B921" s="50" t="s">
        <v>126</v>
      </c>
      <c r="C921" s="50" t="s">
        <v>348</v>
      </c>
      <c r="D921" s="50" t="n">
        <v>545341</v>
      </c>
      <c r="E921" s="50" t="n">
        <v>7</v>
      </c>
      <c r="F921" s="50" t="s">
        <v>56</v>
      </c>
      <c r="G921" s="50" t="n">
        <v>165</v>
      </c>
      <c r="H921" s="50" t="n">
        <v>100</v>
      </c>
      <c r="I921" s="50" t="n">
        <v>21</v>
      </c>
      <c r="J921" s="50" t="n">
        <v>77</v>
      </c>
      <c r="K921" s="50" t="n">
        <v>64</v>
      </c>
      <c r="L921" s="50" t="n">
        <v>5</v>
      </c>
      <c r="M921" s="50" t="n">
        <v>84</v>
      </c>
      <c r="N921" s="50" t="n">
        <v>36</v>
      </c>
      <c r="O921" s="50" t="n">
        <v>-0.957</v>
      </c>
      <c r="P921" s="50" t="n">
        <v>41</v>
      </c>
      <c r="Q921" s="50" t="n">
        <v>39</v>
      </c>
      <c r="R921" s="50" t="n">
        <v>9</v>
      </c>
      <c r="S921" s="50" t="n">
        <v>4</v>
      </c>
      <c r="T921" s="50" t="n">
        <v>1</v>
      </c>
      <c r="U921" s="50" t="n">
        <v>0</v>
      </c>
      <c r="V921" s="50" t="n">
        <v>2</v>
      </c>
      <c r="W921" s="50" t="n">
        <v>0</v>
      </c>
      <c r="X921" s="50" t="n">
        <v>0</v>
      </c>
      <c r="Y921" s="50" t="n">
        <v>10</v>
      </c>
      <c r="Z921" s="50" t="n">
        <v>10.9</v>
      </c>
      <c r="AA921" s="50" t="n">
        <v>40</v>
      </c>
      <c r="AB921" s="50" t="n">
        <v>8.595</v>
      </c>
      <c r="AC921" s="50" t="n">
        <v>29</v>
      </c>
      <c r="AD921" s="50" t="n">
        <v>1</v>
      </c>
      <c r="AE921" s="50" t="n">
        <v>13</v>
      </c>
      <c r="AF921" s="50" t="n">
        <v>29</v>
      </c>
      <c r="AG921" s="50" t="n">
        <v>2641.1</v>
      </c>
      <c r="AH921" s="50" t="n">
        <v>6</v>
      </c>
      <c r="AI921" s="50" t="n">
        <v>87</v>
      </c>
      <c r="AJ921" s="50" t="n">
        <v>6510</v>
      </c>
      <c r="AK921" s="50" t="n">
        <v>46</v>
      </c>
    </row>
    <row r="922" customFormat="false" ht="15" hidden="false" customHeight="false" outlineLevel="0" collapsed="false">
      <c r="A922" s="50" t="s">
        <v>1067</v>
      </c>
      <c r="B922" s="50" t="s">
        <v>126</v>
      </c>
      <c r="C922" s="50" t="s">
        <v>348</v>
      </c>
      <c r="D922" s="50" t="n">
        <v>545341</v>
      </c>
      <c r="E922" s="50" t="n">
        <v>8</v>
      </c>
      <c r="F922" s="50" t="s">
        <v>57</v>
      </c>
      <c r="G922" s="50" t="n">
        <v>158</v>
      </c>
      <c r="H922" s="50" t="n">
        <v>86</v>
      </c>
      <c r="I922" s="50" t="n">
        <v>20</v>
      </c>
      <c r="J922" s="50" t="n">
        <v>79</v>
      </c>
      <c r="K922" s="50" t="n">
        <v>56</v>
      </c>
      <c r="L922" s="50" t="n">
        <v>8</v>
      </c>
      <c r="M922" s="50" t="n">
        <v>79</v>
      </c>
      <c r="N922" s="50" t="n">
        <v>30</v>
      </c>
      <c r="O922" s="50" t="n">
        <v>2.444</v>
      </c>
      <c r="P922" s="50" t="n">
        <v>46</v>
      </c>
      <c r="Q922" s="50" t="n">
        <v>46</v>
      </c>
      <c r="R922" s="50" t="n">
        <v>15</v>
      </c>
      <c r="S922" s="50" t="n">
        <v>8</v>
      </c>
      <c r="T922" s="50" t="n">
        <v>0</v>
      </c>
      <c r="U922" s="50" t="n">
        <v>2</v>
      </c>
      <c r="V922" s="50" t="n">
        <v>0</v>
      </c>
      <c r="W922" s="50" t="n">
        <v>0</v>
      </c>
      <c r="X922" s="50" t="n">
        <v>0</v>
      </c>
      <c r="Y922" s="50" t="n">
        <v>11</v>
      </c>
      <c r="Z922" s="50" t="n">
        <v>18.5</v>
      </c>
      <c r="AA922" s="50" t="n">
        <v>45</v>
      </c>
      <c r="AB922" s="50" t="n">
        <v>13.418</v>
      </c>
      <c r="AC922" s="50" t="n">
        <v>35</v>
      </c>
      <c r="AD922" s="50" t="n">
        <v>5</v>
      </c>
      <c r="AE922" s="50" t="n">
        <v>17</v>
      </c>
      <c r="AF922" s="50" t="n">
        <v>34</v>
      </c>
      <c r="AG922" s="50" t="n">
        <v>3137.1</v>
      </c>
      <c r="AH922" s="50" t="n">
        <v>14</v>
      </c>
      <c r="AI922" s="50" t="n">
        <v>76</v>
      </c>
      <c r="AJ922" s="50" t="n">
        <v>5715.8</v>
      </c>
      <c r="AK922" s="50" t="n">
        <v>42</v>
      </c>
    </row>
    <row r="923" customFormat="false" ht="15" hidden="false" customHeight="false" outlineLevel="0" collapsed="false">
      <c r="A923" s="50" t="s">
        <v>1067</v>
      </c>
      <c r="B923" s="50" t="s">
        <v>126</v>
      </c>
      <c r="C923" s="50" t="s">
        <v>348</v>
      </c>
      <c r="D923" s="50" t="n">
        <v>545341</v>
      </c>
      <c r="E923" s="50" t="n">
        <v>9</v>
      </c>
      <c r="F923" s="50" t="s">
        <v>58</v>
      </c>
      <c r="G923" s="50" t="n">
        <v>239</v>
      </c>
      <c r="H923" s="50" t="n">
        <v>128</v>
      </c>
      <c r="I923" s="50" t="n">
        <v>23</v>
      </c>
      <c r="J923" s="50" t="n">
        <v>114</v>
      </c>
      <c r="K923" s="50" t="n">
        <v>78</v>
      </c>
      <c r="L923" s="50" t="n">
        <v>6</v>
      </c>
      <c r="M923" s="50" t="n">
        <v>124</v>
      </c>
      <c r="N923" s="50" t="n">
        <v>50</v>
      </c>
      <c r="O923" s="50" t="n">
        <v>4.542</v>
      </c>
      <c r="P923" s="50" t="n">
        <v>69</v>
      </c>
      <c r="Q923" s="50" t="n">
        <v>63</v>
      </c>
      <c r="R923" s="50" t="n">
        <v>21</v>
      </c>
      <c r="S923" s="50" t="n">
        <v>5</v>
      </c>
      <c r="T923" s="50" t="n">
        <v>1</v>
      </c>
      <c r="U923" s="50" t="n">
        <v>4</v>
      </c>
      <c r="V923" s="50" t="n">
        <v>4</v>
      </c>
      <c r="W923" s="50" t="n">
        <v>0</v>
      </c>
      <c r="X923" s="50" t="n">
        <v>2</v>
      </c>
      <c r="Y923" s="50" t="n">
        <v>12</v>
      </c>
      <c r="Z923" s="50" t="n">
        <v>27.85</v>
      </c>
      <c r="AA923" s="50" t="n">
        <v>68</v>
      </c>
      <c r="AB923" s="50" t="n">
        <v>23.246</v>
      </c>
      <c r="AC923" s="50" t="n">
        <v>53</v>
      </c>
      <c r="AD923" s="50" t="n">
        <v>4</v>
      </c>
      <c r="AE923" s="50" t="n">
        <v>30</v>
      </c>
      <c r="AF923" s="50" t="n">
        <v>53</v>
      </c>
      <c r="AG923" s="50" t="n">
        <v>4899.9</v>
      </c>
      <c r="AH923" s="50" t="n">
        <v>19</v>
      </c>
      <c r="AI923" s="50" t="n">
        <v>116</v>
      </c>
      <c r="AJ923" s="50" t="n">
        <v>8679.5</v>
      </c>
      <c r="AK923" s="50" t="n">
        <v>60</v>
      </c>
    </row>
    <row r="924" customFormat="false" ht="15" hidden="false" customHeight="false" outlineLevel="0" collapsed="false">
      <c r="A924" s="50" t="s">
        <v>1068</v>
      </c>
      <c r="B924" s="50" t="s">
        <v>126</v>
      </c>
      <c r="C924" s="50" t="s">
        <v>349</v>
      </c>
      <c r="D924" s="50" t="n">
        <v>682668</v>
      </c>
      <c r="E924" s="50" t="n">
        <v>4</v>
      </c>
      <c r="F924" s="50" t="s">
        <v>53</v>
      </c>
      <c r="G924" s="50" t="n">
        <v>294</v>
      </c>
      <c r="H924" s="50" t="n">
        <v>143</v>
      </c>
      <c r="I924" s="50" t="n">
        <v>33</v>
      </c>
      <c r="J924" s="50" t="n">
        <v>121</v>
      </c>
      <c r="K924" s="50" t="n">
        <v>86</v>
      </c>
      <c r="L924" s="50" t="n">
        <v>9</v>
      </c>
      <c r="M924" s="50" t="n">
        <v>173</v>
      </c>
      <c r="N924" s="50" t="n">
        <v>57</v>
      </c>
      <c r="O924" s="50" t="n">
        <v>-8.236</v>
      </c>
      <c r="P924" s="50" t="n">
        <v>81</v>
      </c>
      <c r="Q924" s="50" t="n">
        <v>72</v>
      </c>
      <c r="R924" s="50" t="n">
        <v>13</v>
      </c>
      <c r="S924" s="50" t="n">
        <v>1</v>
      </c>
      <c r="T924" s="50" t="n">
        <v>0</v>
      </c>
      <c r="U924" s="50" t="n">
        <v>0</v>
      </c>
      <c r="V924" s="50" t="n">
        <v>6</v>
      </c>
      <c r="W924" s="50" t="n">
        <v>1</v>
      </c>
      <c r="X924" s="50" t="n">
        <v>1</v>
      </c>
      <c r="Y924" s="50" t="n">
        <v>11</v>
      </c>
      <c r="Z924" s="50" t="n">
        <v>16.95</v>
      </c>
      <c r="AA924" s="50" t="n">
        <v>80</v>
      </c>
      <c r="AB924" s="50" t="n">
        <v>22.39</v>
      </c>
      <c r="AC924" s="50" t="n">
        <v>63</v>
      </c>
      <c r="AD924" s="50" t="n">
        <v>2</v>
      </c>
      <c r="AE924" s="50" t="n">
        <v>24</v>
      </c>
      <c r="AF924" s="50" t="n">
        <v>63</v>
      </c>
      <c r="AG924" s="50" t="n">
        <v>5498</v>
      </c>
      <c r="AH924" s="50" t="n">
        <v>10</v>
      </c>
      <c r="AI924" s="50" t="n">
        <v>121</v>
      </c>
      <c r="AJ924" s="50" t="n">
        <v>8698.7</v>
      </c>
      <c r="AK924" s="50" t="n">
        <v>31</v>
      </c>
    </row>
    <row r="925" customFormat="false" ht="15" hidden="false" customHeight="false" outlineLevel="0" collapsed="false">
      <c r="A925" s="50" t="s">
        <v>1068</v>
      </c>
      <c r="B925" s="50" t="s">
        <v>126</v>
      </c>
      <c r="C925" s="50" t="s">
        <v>349</v>
      </c>
      <c r="D925" s="50" t="n">
        <v>682668</v>
      </c>
      <c r="E925" s="50" t="n">
        <v>5</v>
      </c>
      <c r="F925" s="50" t="s">
        <v>54</v>
      </c>
      <c r="G925" s="50" t="n">
        <v>108</v>
      </c>
      <c r="H925" s="50" t="n">
        <v>59</v>
      </c>
      <c r="I925" s="50" t="n">
        <v>14</v>
      </c>
      <c r="J925" s="50" t="n">
        <v>55</v>
      </c>
      <c r="K925" s="50" t="n">
        <v>38</v>
      </c>
      <c r="L925" s="50" t="n">
        <v>3</v>
      </c>
      <c r="M925" s="50" t="n">
        <v>53</v>
      </c>
      <c r="N925" s="50" t="n">
        <v>21</v>
      </c>
      <c r="O925" s="50" t="n">
        <v>-5.138</v>
      </c>
      <c r="P925" s="50" t="n">
        <v>32</v>
      </c>
      <c r="Q925" s="50" t="n">
        <v>31</v>
      </c>
      <c r="R925" s="50" t="n">
        <v>4</v>
      </c>
      <c r="S925" s="50" t="n">
        <v>0</v>
      </c>
      <c r="T925" s="50" t="n">
        <v>0</v>
      </c>
      <c r="U925" s="50" t="n">
        <v>0</v>
      </c>
      <c r="V925" s="50" t="n">
        <v>0</v>
      </c>
      <c r="W925" s="50" t="n">
        <v>0</v>
      </c>
      <c r="X925" s="50" t="n">
        <v>1</v>
      </c>
      <c r="Y925" s="50" t="n">
        <v>10</v>
      </c>
      <c r="Z925" s="50" t="n">
        <v>3.6</v>
      </c>
      <c r="AA925" s="50" t="n">
        <v>32</v>
      </c>
      <c r="AB925" s="50" t="n">
        <v>6.439</v>
      </c>
      <c r="AC925" s="50" t="n">
        <v>22</v>
      </c>
      <c r="AD925" s="50" t="n">
        <v>0</v>
      </c>
      <c r="AE925" s="50" t="n">
        <v>7</v>
      </c>
      <c r="AF925" s="50" t="n">
        <v>22</v>
      </c>
      <c r="AG925" s="50" t="n">
        <v>1947.8</v>
      </c>
      <c r="AH925" s="50" t="n">
        <v>6</v>
      </c>
      <c r="AI925" s="50" t="n">
        <v>47</v>
      </c>
      <c r="AJ925" s="50" t="n">
        <v>3397.1</v>
      </c>
      <c r="AK925" s="50" t="n">
        <v>15</v>
      </c>
    </row>
    <row r="926" customFormat="false" ht="15" hidden="false" customHeight="false" outlineLevel="0" collapsed="false">
      <c r="A926" s="50" t="s">
        <v>1068</v>
      </c>
      <c r="B926" s="50" t="s">
        <v>126</v>
      </c>
      <c r="C926" s="50" t="s">
        <v>349</v>
      </c>
      <c r="D926" s="50" t="n">
        <v>682668</v>
      </c>
      <c r="E926" s="50" t="n">
        <v>6</v>
      </c>
      <c r="F926" s="50" t="s">
        <v>55</v>
      </c>
      <c r="G926" s="50" t="n">
        <v>109</v>
      </c>
      <c r="H926" s="50" t="n">
        <v>57</v>
      </c>
      <c r="I926" s="50" t="n">
        <v>11</v>
      </c>
      <c r="J926" s="50" t="n">
        <v>59</v>
      </c>
      <c r="K926" s="50" t="n">
        <v>41</v>
      </c>
      <c r="L926" s="50" t="n">
        <v>6</v>
      </c>
      <c r="M926" s="50" t="n">
        <v>50</v>
      </c>
      <c r="N926" s="50" t="n">
        <v>16</v>
      </c>
      <c r="O926" s="50" t="n">
        <v>1.899</v>
      </c>
      <c r="P926" s="50" t="n">
        <v>34</v>
      </c>
      <c r="Q926" s="50" t="n">
        <v>32</v>
      </c>
      <c r="R926" s="50" t="n">
        <v>13</v>
      </c>
      <c r="S926" s="50" t="n">
        <v>1</v>
      </c>
      <c r="T926" s="50" t="n">
        <v>0</v>
      </c>
      <c r="U926" s="50" t="n">
        <v>1</v>
      </c>
      <c r="V926" s="50" t="n">
        <v>1</v>
      </c>
      <c r="W926" s="50" t="n">
        <v>0</v>
      </c>
      <c r="X926" s="50" t="n">
        <v>0</v>
      </c>
      <c r="Y926" s="50" t="n">
        <v>5</v>
      </c>
      <c r="Z926" s="50" t="n">
        <v>13.85</v>
      </c>
      <c r="AA926" s="50" t="n">
        <v>33</v>
      </c>
      <c r="AB926" s="50" t="n">
        <v>10.774</v>
      </c>
      <c r="AC926" s="50" t="n">
        <v>28</v>
      </c>
      <c r="AD926" s="50" t="n">
        <v>3</v>
      </c>
      <c r="AE926" s="50" t="n">
        <v>12</v>
      </c>
      <c r="AF926" s="50" t="n">
        <v>28</v>
      </c>
      <c r="AG926" s="50" t="n">
        <v>2408.2</v>
      </c>
      <c r="AH926" s="50" t="n">
        <v>9</v>
      </c>
      <c r="AI926" s="50" t="n">
        <v>49</v>
      </c>
      <c r="AJ926" s="50" t="n">
        <v>3552.1</v>
      </c>
      <c r="AK926" s="50" t="n">
        <v>16</v>
      </c>
    </row>
    <row r="927" customFormat="false" ht="15" hidden="false" customHeight="false" outlineLevel="0" collapsed="false">
      <c r="A927" s="50" t="s">
        <v>1068</v>
      </c>
      <c r="B927" s="50" t="s">
        <v>126</v>
      </c>
      <c r="C927" s="50" t="s">
        <v>349</v>
      </c>
      <c r="D927" s="50" t="n">
        <v>682668</v>
      </c>
      <c r="E927" s="50" t="n">
        <v>7</v>
      </c>
      <c r="F927" s="50" t="s">
        <v>56</v>
      </c>
      <c r="G927" s="50" t="n">
        <v>101</v>
      </c>
      <c r="H927" s="50" t="n">
        <v>55</v>
      </c>
      <c r="I927" s="50" t="n">
        <v>17</v>
      </c>
      <c r="J927" s="50" t="n">
        <v>47</v>
      </c>
      <c r="K927" s="50" t="n">
        <v>33</v>
      </c>
      <c r="L927" s="50" t="n">
        <v>6</v>
      </c>
      <c r="M927" s="50" t="n">
        <v>54</v>
      </c>
      <c r="N927" s="50" t="n">
        <v>22</v>
      </c>
      <c r="O927" s="50" t="n">
        <v>-0.954</v>
      </c>
      <c r="P927" s="50" t="n">
        <v>31</v>
      </c>
      <c r="Q927" s="50" t="n">
        <v>31</v>
      </c>
      <c r="R927" s="50" t="n">
        <v>10</v>
      </c>
      <c r="S927" s="50" t="n">
        <v>1</v>
      </c>
      <c r="T927" s="50" t="n">
        <v>0</v>
      </c>
      <c r="U927" s="50" t="n">
        <v>0</v>
      </c>
      <c r="V927" s="50" t="n">
        <v>0</v>
      </c>
      <c r="W927" s="50" t="n">
        <v>0</v>
      </c>
      <c r="X927" s="50" t="n">
        <v>0</v>
      </c>
      <c r="Y927" s="50" t="n">
        <v>7</v>
      </c>
      <c r="Z927" s="50" t="n">
        <v>9.35</v>
      </c>
      <c r="AA927" s="50" t="n">
        <v>31</v>
      </c>
      <c r="AB927" s="50" t="n">
        <v>8.905</v>
      </c>
      <c r="AC927" s="50" t="n">
        <v>24</v>
      </c>
      <c r="AD927" s="50" t="n">
        <v>0</v>
      </c>
      <c r="AE927" s="50" t="n">
        <v>9</v>
      </c>
      <c r="AF927" s="50" t="n">
        <v>24</v>
      </c>
      <c r="AG927" s="50" t="n">
        <v>2055.4</v>
      </c>
      <c r="AH927" s="50" t="n">
        <v>9</v>
      </c>
      <c r="AI927" s="50" t="n">
        <v>47</v>
      </c>
      <c r="AJ927" s="50" t="n">
        <v>3393.6</v>
      </c>
      <c r="AK927" s="50" t="n">
        <v>13</v>
      </c>
    </row>
    <row r="928" customFormat="false" ht="15" hidden="false" customHeight="false" outlineLevel="0" collapsed="false">
      <c r="A928" s="50" t="s">
        <v>1068</v>
      </c>
      <c r="B928" s="50" t="s">
        <v>126</v>
      </c>
      <c r="C928" s="50" t="s">
        <v>349</v>
      </c>
      <c r="D928" s="50" t="n">
        <v>682668</v>
      </c>
      <c r="E928" s="50" t="n">
        <v>8</v>
      </c>
      <c r="F928" s="50" t="s">
        <v>57</v>
      </c>
      <c r="G928" s="50" t="n">
        <v>111</v>
      </c>
      <c r="H928" s="50" t="n">
        <v>57</v>
      </c>
      <c r="I928" s="50" t="n">
        <v>13</v>
      </c>
      <c r="J928" s="50" t="n">
        <v>53</v>
      </c>
      <c r="K928" s="50" t="n">
        <v>39</v>
      </c>
      <c r="L928" s="50" t="n">
        <v>5</v>
      </c>
      <c r="M928" s="50" t="n">
        <v>58</v>
      </c>
      <c r="N928" s="50" t="n">
        <v>18</v>
      </c>
      <c r="O928" s="50" t="n">
        <v>-2.176</v>
      </c>
      <c r="P928" s="50" t="n">
        <v>29</v>
      </c>
      <c r="Q928" s="50" t="n">
        <v>28</v>
      </c>
      <c r="R928" s="50" t="n">
        <v>6</v>
      </c>
      <c r="S928" s="50" t="n">
        <v>1</v>
      </c>
      <c r="T928" s="50" t="n">
        <v>0</v>
      </c>
      <c r="U928" s="50" t="n">
        <v>0</v>
      </c>
      <c r="V928" s="50" t="n">
        <v>1</v>
      </c>
      <c r="W928" s="50" t="n">
        <v>0</v>
      </c>
      <c r="X928" s="50" t="n">
        <v>0</v>
      </c>
      <c r="Y928" s="50" t="n">
        <v>7</v>
      </c>
      <c r="Z928" s="50" t="n">
        <v>6.45</v>
      </c>
      <c r="AA928" s="50" t="n">
        <v>29</v>
      </c>
      <c r="AB928" s="50" t="n">
        <v>5.783</v>
      </c>
      <c r="AC928" s="50" t="n">
        <v>21</v>
      </c>
      <c r="AD928" s="50" t="n">
        <v>0</v>
      </c>
      <c r="AE928" s="50" t="n">
        <v>5</v>
      </c>
      <c r="AF928" s="50" t="n">
        <v>21</v>
      </c>
      <c r="AG928" s="50" t="n">
        <v>1776.2</v>
      </c>
      <c r="AH928" s="50" t="n">
        <v>7</v>
      </c>
      <c r="AI928" s="50" t="n">
        <v>52</v>
      </c>
      <c r="AJ928" s="50" t="n">
        <v>3744.1</v>
      </c>
      <c r="AK928" s="50" t="n">
        <v>13</v>
      </c>
    </row>
    <row r="929" customFormat="false" ht="15" hidden="false" customHeight="false" outlineLevel="0" collapsed="false">
      <c r="A929" s="50" t="s">
        <v>1068</v>
      </c>
      <c r="B929" s="50" t="s">
        <v>126</v>
      </c>
      <c r="C929" s="50" t="s">
        <v>349</v>
      </c>
      <c r="D929" s="50" t="n">
        <v>682668</v>
      </c>
      <c r="E929" s="50" t="n">
        <v>9</v>
      </c>
      <c r="F929" s="50" t="s">
        <v>58</v>
      </c>
      <c r="G929" s="50" t="n">
        <v>56</v>
      </c>
      <c r="H929" s="50" t="n">
        <v>29</v>
      </c>
      <c r="I929" s="50" t="n">
        <v>8</v>
      </c>
      <c r="J929" s="50" t="n">
        <v>25</v>
      </c>
      <c r="K929" s="50" t="n">
        <v>20</v>
      </c>
      <c r="L929" s="50" t="n">
        <v>3</v>
      </c>
      <c r="M929" s="50" t="n">
        <v>31</v>
      </c>
      <c r="N929" s="50" t="n">
        <v>9</v>
      </c>
      <c r="O929" s="50" t="n">
        <v>-0.539</v>
      </c>
      <c r="P929" s="50" t="n">
        <v>17</v>
      </c>
      <c r="Q929" s="50" t="n">
        <v>16</v>
      </c>
      <c r="R929" s="50" t="n">
        <v>2</v>
      </c>
      <c r="S929" s="50" t="n">
        <v>0</v>
      </c>
      <c r="T929" s="50" t="n">
        <v>0</v>
      </c>
      <c r="U929" s="50" t="n">
        <v>1</v>
      </c>
      <c r="V929" s="50" t="n">
        <v>1</v>
      </c>
      <c r="W929" s="50" t="n">
        <v>0</v>
      </c>
      <c r="X929" s="50" t="n">
        <v>0</v>
      </c>
      <c r="Y929" s="50" t="n">
        <v>4</v>
      </c>
      <c r="Z929" s="50" t="n">
        <v>3.6</v>
      </c>
      <c r="AA929" s="50" t="n">
        <v>17</v>
      </c>
      <c r="AB929" s="50" t="n">
        <v>5.325</v>
      </c>
      <c r="AC929" s="50" t="n">
        <v>12</v>
      </c>
      <c r="AD929" s="50" t="n">
        <v>1</v>
      </c>
      <c r="AE929" s="50" t="n">
        <v>5</v>
      </c>
      <c r="AF929" s="50" t="n">
        <v>12</v>
      </c>
      <c r="AG929" s="50" t="n">
        <v>1082.4</v>
      </c>
      <c r="AH929" s="50" t="n">
        <v>3</v>
      </c>
      <c r="AI929" s="50" t="n">
        <v>27</v>
      </c>
      <c r="AJ929" s="50" t="n">
        <v>1981</v>
      </c>
      <c r="AK929" s="50" t="n">
        <v>9</v>
      </c>
    </row>
    <row r="930" customFormat="false" ht="15" hidden="false" customHeight="false" outlineLevel="0" collapsed="false">
      <c r="A930" s="50" t="s">
        <v>1069</v>
      </c>
      <c r="B930" s="50" t="s">
        <v>126</v>
      </c>
      <c r="C930" s="50" t="s">
        <v>350</v>
      </c>
      <c r="D930" s="50" t="n">
        <v>700337</v>
      </c>
      <c r="E930" s="50" t="n">
        <v>4</v>
      </c>
      <c r="F930" s="50" t="s">
        <v>53</v>
      </c>
      <c r="G930" s="50" t="n">
        <v>314</v>
      </c>
      <c r="H930" s="50" t="n">
        <v>150</v>
      </c>
      <c r="I930" s="50" t="n">
        <v>33</v>
      </c>
      <c r="J930" s="50" t="n">
        <v>143</v>
      </c>
      <c r="K930" s="50" t="n">
        <v>104</v>
      </c>
      <c r="L930" s="50" t="n">
        <v>15</v>
      </c>
      <c r="M930" s="50" t="n">
        <v>170</v>
      </c>
      <c r="N930" s="50" t="n">
        <v>46</v>
      </c>
      <c r="O930" s="50" t="n">
        <v>-6.12</v>
      </c>
      <c r="P930" s="50" t="n">
        <v>83</v>
      </c>
      <c r="Q930" s="50" t="n">
        <v>69</v>
      </c>
      <c r="R930" s="50" t="n">
        <v>11</v>
      </c>
      <c r="S930" s="50" t="n">
        <v>1</v>
      </c>
      <c r="T930" s="50" t="n">
        <v>0</v>
      </c>
      <c r="U930" s="50" t="n">
        <v>0</v>
      </c>
      <c r="V930" s="50" t="n">
        <v>9</v>
      </c>
      <c r="W930" s="50" t="n">
        <v>2</v>
      </c>
      <c r="X930" s="50" t="n">
        <v>1</v>
      </c>
      <c r="Y930" s="50" t="n">
        <v>17</v>
      </c>
      <c r="Z930" s="50" t="n">
        <v>17.95</v>
      </c>
      <c r="AA930" s="50" t="n">
        <v>80</v>
      </c>
      <c r="AB930" s="50" t="n">
        <v>20.262</v>
      </c>
      <c r="AC930" s="50" t="n">
        <v>55</v>
      </c>
      <c r="AD930" s="50" t="n">
        <v>0</v>
      </c>
      <c r="AE930" s="50" t="n">
        <v>14</v>
      </c>
      <c r="AF930" s="50" t="n">
        <v>54</v>
      </c>
      <c r="AG930" s="50" t="n">
        <v>4686</v>
      </c>
      <c r="AH930" s="50" t="n">
        <v>11</v>
      </c>
      <c r="AI930" s="50" t="n">
        <v>130</v>
      </c>
      <c r="AJ930" s="50" t="n">
        <v>8874.2</v>
      </c>
      <c r="AK930" s="50" t="n">
        <v>2</v>
      </c>
    </row>
    <row r="931" customFormat="false" ht="15" hidden="false" customHeight="false" outlineLevel="0" collapsed="false">
      <c r="A931" s="50" t="s">
        <v>1069</v>
      </c>
      <c r="B931" s="50" t="s">
        <v>126</v>
      </c>
      <c r="C931" s="50" t="s">
        <v>350</v>
      </c>
      <c r="D931" s="50" t="n">
        <v>700337</v>
      </c>
      <c r="E931" s="50" t="n">
        <v>5</v>
      </c>
      <c r="F931" s="50" t="s">
        <v>54</v>
      </c>
      <c r="G931" s="50" t="n">
        <v>201</v>
      </c>
      <c r="H931" s="50" t="n">
        <v>98</v>
      </c>
      <c r="I931" s="50" t="n">
        <v>22</v>
      </c>
      <c r="J931" s="50" t="n">
        <v>94</v>
      </c>
      <c r="K931" s="50" t="n">
        <v>68</v>
      </c>
      <c r="L931" s="50" t="n">
        <v>9</v>
      </c>
      <c r="M931" s="50" t="n">
        <v>107</v>
      </c>
      <c r="N931" s="50" t="n">
        <v>30</v>
      </c>
      <c r="O931" s="50" t="n">
        <v>-1.239</v>
      </c>
      <c r="P931" s="50" t="n">
        <v>51</v>
      </c>
      <c r="Q931" s="50" t="n">
        <v>43</v>
      </c>
      <c r="R931" s="50" t="n">
        <v>11</v>
      </c>
      <c r="S931" s="50" t="n">
        <v>0</v>
      </c>
      <c r="T931" s="50" t="n">
        <v>0</v>
      </c>
      <c r="U931" s="50" t="n">
        <v>2</v>
      </c>
      <c r="V931" s="50" t="n">
        <v>3</v>
      </c>
      <c r="W931" s="50" t="n">
        <v>1</v>
      </c>
      <c r="X931" s="50" t="n">
        <v>4</v>
      </c>
      <c r="Y931" s="50" t="n">
        <v>16</v>
      </c>
      <c r="Z931" s="50" t="n">
        <v>14.9</v>
      </c>
      <c r="AA931" s="50" t="n">
        <v>51</v>
      </c>
      <c r="AB931" s="50" t="n">
        <v>13.275</v>
      </c>
      <c r="AC931" s="50" t="n">
        <v>31</v>
      </c>
      <c r="AD931" s="50" t="n">
        <v>1</v>
      </c>
      <c r="AE931" s="50" t="n">
        <v>13</v>
      </c>
      <c r="AF931" s="50" t="n">
        <v>31</v>
      </c>
      <c r="AG931" s="50" t="n">
        <v>2840.7</v>
      </c>
      <c r="AH931" s="50" t="n">
        <v>10</v>
      </c>
      <c r="AI931" s="50" t="n">
        <v>82</v>
      </c>
      <c r="AJ931" s="50" t="n">
        <v>5638.6</v>
      </c>
      <c r="AK931" s="50" t="n">
        <v>3</v>
      </c>
    </row>
    <row r="932" customFormat="false" ht="15" hidden="false" customHeight="false" outlineLevel="0" collapsed="false">
      <c r="A932" s="50" t="s">
        <v>1069</v>
      </c>
      <c r="B932" s="50" t="s">
        <v>126</v>
      </c>
      <c r="C932" s="50" t="s">
        <v>350</v>
      </c>
      <c r="D932" s="50" t="n">
        <v>700337</v>
      </c>
      <c r="E932" s="50" t="n">
        <v>6</v>
      </c>
      <c r="F932" s="50" t="s">
        <v>55</v>
      </c>
      <c r="G932" s="50" t="n">
        <v>132</v>
      </c>
      <c r="H932" s="50" t="n">
        <v>70</v>
      </c>
      <c r="I932" s="50" t="n">
        <v>9</v>
      </c>
      <c r="J932" s="50" t="n">
        <v>69</v>
      </c>
      <c r="K932" s="50" t="n">
        <v>54</v>
      </c>
      <c r="L932" s="50" t="n">
        <v>4</v>
      </c>
      <c r="M932" s="50" t="n">
        <v>63</v>
      </c>
      <c r="N932" s="50" t="n">
        <v>16</v>
      </c>
      <c r="O932" s="50" t="n">
        <v>-6.099</v>
      </c>
      <c r="P932" s="50" t="n">
        <v>38</v>
      </c>
      <c r="Q932" s="50" t="n">
        <v>38</v>
      </c>
      <c r="R932" s="50" t="n">
        <v>6</v>
      </c>
      <c r="S932" s="50" t="n">
        <v>0</v>
      </c>
      <c r="T932" s="50" t="n">
        <v>0</v>
      </c>
      <c r="U932" s="50" t="n">
        <v>0</v>
      </c>
      <c r="V932" s="50" t="n">
        <v>0</v>
      </c>
      <c r="W932" s="50" t="n">
        <v>0</v>
      </c>
      <c r="X932" s="50" t="n">
        <v>0</v>
      </c>
      <c r="Y932" s="50" t="n">
        <v>8</v>
      </c>
      <c r="Z932" s="50" t="n">
        <v>5.4</v>
      </c>
      <c r="AA932" s="50" t="n">
        <v>38</v>
      </c>
      <c r="AB932" s="50" t="n">
        <v>10.345</v>
      </c>
      <c r="AC932" s="50" t="n">
        <v>30</v>
      </c>
      <c r="AD932" s="50" t="n">
        <v>2</v>
      </c>
      <c r="AE932" s="50" t="n">
        <v>13</v>
      </c>
      <c r="AF932" s="50" t="n">
        <v>30</v>
      </c>
      <c r="AG932" s="50" t="n">
        <v>2785.4</v>
      </c>
      <c r="AH932" s="50" t="n">
        <v>11</v>
      </c>
      <c r="AI932" s="50" t="n">
        <v>63</v>
      </c>
      <c r="AJ932" s="50" t="n">
        <v>4442.9</v>
      </c>
      <c r="AK932" s="50" t="n">
        <v>6</v>
      </c>
    </row>
    <row r="933" customFormat="false" ht="15" hidden="false" customHeight="false" outlineLevel="0" collapsed="false">
      <c r="A933" s="50" t="s">
        <v>1069</v>
      </c>
      <c r="B933" s="50" t="s">
        <v>126</v>
      </c>
      <c r="C933" s="50" t="s">
        <v>350</v>
      </c>
      <c r="D933" s="50" t="n">
        <v>700337</v>
      </c>
      <c r="E933" s="50" t="n">
        <v>7</v>
      </c>
      <c r="F933" s="50" t="s">
        <v>56</v>
      </c>
      <c r="G933" s="50" t="n">
        <v>77</v>
      </c>
      <c r="H933" s="50" t="n">
        <v>40</v>
      </c>
      <c r="I933" s="50" t="n">
        <v>3</v>
      </c>
      <c r="J933" s="50" t="n">
        <v>39</v>
      </c>
      <c r="K933" s="50" t="n">
        <v>32</v>
      </c>
      <c r="L933" s="50" t="n">
        <v>2</v>
      </c>
      <c r="M933" s="50" t="n">
        <v>37</v>
      </c>
      <c r="N933" s="50" t="n">
        <v>8</v>
      </c>
      <c r="O933" s="50" t="n">
        <v>-2.156</v>
      </c>
      <c r="P933" s="50" t="n">
        <v>18</v>
      </c>
      <c r="Q933" s="50" t="n">
        <v>17</v>
      </c>
      <c r="R933" s="50" t="n">
        <v>3</v>
      </c>
      <c r="S933" s="50" t="n">
        <v>0</v>
      </c>
      <c r="T933" s="50" t="n">
        <v>0</v>
      </c>
      <c r="U933" s="50" t="n">
        <v>0</v>
      </c>
      <c r="V933" s="50" t="n">
        <v>1</v>
      </c>
      <c r="W933" s="50" t="n">
        <v>0</v>
      </c>
      <c r="X933" s="50" t="n">
        <v>0</v>
      </c>
      <c r="Y933" s="50" t="n">
        <v>0</v>
      </c>
      <c r="Z933" s="50" t="n">
        <v>3.4</v>
      </c>
      <c r="AA933" s="50" t="n">
        <v>17</v>
      </c>
      <c r="AB933" s="50" t="n">
        <v>5.659</v>
      </c>
      <c r="AC933" s="50" t="n">
        <v>17</v>
      </c>
      <c r="AD933" s="50" t="n">
        <v>0</v>
      </c>
      <c r="AE933" s="50" t="n">
        <v>8</v>
      </c>
      <c r="AF933" s="50" t="n">
        <v>16</v>
      </c>
      <c r="AG933" s="50" t="n">
        <v>1391.5</v>
      </c>
      <c r="AH933" s="50" t="n">
        <v>5</v>
      </c>
      <c r="AI933" s="50" t="n">
        <v>33</v>
      </c>
      <c r="AJ933" s="50" t="n">
        <v>2308.6</v>
      </c>
      <c r="AK933" s="50" t="n">
        <v>0</v>
      </c>
    </row>
    <row r="934" customFormat="false" ht="15" hidden="false" customHeight="false" outlineLevel="0" collapsed="false">
      <c r="A934" s="50" t="s">
        <v>1069</v>
      </c>
      <c r="B934" s="50" t="s">
        <v>126</v>
      </c>
      <c r="C934" s="50" t="s">
        <v>350</v>
      </c>
      <c r="D934" s="50" t="n">
        <v>700337</v>
      </c>
      <c r="E934" s="50" t="n">
        <v>8</v>
      </c>
      <c r="F934" s="50" t="s">
        <v>57</v>
      </c>
      <c r="G934" s="50" t="n">
        <v>92</v>
      </c>
      <c r="H934" s="50" t="n">
        <v>48</v>
      </c>
      <c r="I934" s="50" t="n">
        <v>4</v>
      </c>
      <c r="J934" s="50" t="n">
        <v>48</v>
      </c>
      <c r="K934" s="50" t="n">
        <v>38</v>
      </c>
      <c r="L934" s="50" t="n">
        <v>1</v>
      </c>
      <c r="M934" s="50" t="n">
        <v>44</v>
      </c>
      <c r="N934" s="50" t="n">
        <v>10</v>
      </c>
      <c r="O934" s="50" t="n">
        <v>3.989</v>
      </c>
      <c r="P934" s="50" t="n">
        <v>20</v>
      </c>
      <c r="Q934" s="50" t="n">
        <v>16</v>
      </c>
      <c r="R934" s="50" t="n">
        <v>7</v>
      </c>
      <c r="S934" s="50" t="n">
        <v>0</v>
      </c>
      <c r="T934" s="50" t="n">
        <v>0</v>
      </c>
      <c r="U934" s="50" t="n">
        <v>1</v>
      </c>
      <c r="V934" s="50" t="n">
        <v>3</v>
      </c>
      <c r="W934" s="50" t="n">
        <v>1</v>
      </c>
      <c r="X934" s="50" t="n">
        <v>0</v>
      </c>
      <c r="Y934" s="50" t="n">
        <v>1</v>
      </c>
      <c r="Z934" s="50" t="n">
        <v>10.2</v>
      </c>
      <c r="AA934" s="50" t="n">
        <v>20</v>
      </c>
      <c r="AB934" s="50" t="n">
        <v>7.824</v>
      </c>
      <c r="AC934" s="50" t="n">
        <v>15</v>
      </c>
      <c r="AD934" s="50" t="n">
        <v>1</v>
      </c>
      <c r="AE934" s="50" t="n">
        <v>9</v>
      </c>
      <c r="AF934" s="50" t="n">
        <v>15</v>
      </c>
      <c r="AG934" s="50" t="n">
        <v>1390</v>
      </c>
      <c r="AH934" s="50" t="n">
        <v>4</v>
      </c>
      <c r="AI934" s="50" t="n">
        <v>47</v>
      </c>
      <c r="AJ934" s="50" t="n">
        <v>3212.2</v>
      </c>
      <c r="AK934" s="50" t="n">
        <v>2</v>
      </c>
    </row>
    <row r="935" customFormat="false" ht="15" hidden="false" customHeight="false" outlineLevel="0" collapsed="false">
      <c r="A935" s="50" t="s">
        <v>1069</v>
      </c>
      <c r="B935" s="50" t="s">
        <v>126</v>
      </c>
      <c r="C935" s="50" t="s">
        <v>350</v>
      </c>
      <c r="D935" s="50" t="n">
        <v>700337</v>
      </c>
      <c r="E935" s="50" t="n">
        <v>9</v>
      </c>
      <c r="F935" s="50" t="s">
        <v>58</v>
      </c>
      <c r="G935" s="50" t="n">
        <v>22</v>
      </c>
      <c r="H935" s="50" t="n">
        <v>7</v>
      </c>
      <c r="I935" s="50" t="n">
        <v>2</v>
      </c>
      <c r="J935" s="50" t="n">
        <v>7</v>
      </c>
      <c r="K935" s="50" t="n">
        <v>5</v>
      </c>
      <c r="L935" s="50" t="n">
        <v>1</v>
      </c>
      <c r="M935" s="50" t="n">
        <v>15</v>
      </c>
      <c r="N935" s="50" t="n">
        <v>2</v>
      </c>
      <c r="O935" s="50" t="n">
        <v>-0.653</v>
      </c>
      <c r="P935" s="50" t="n">
        <v>7</v>
      </c>
      <c r="Q935" s="50" t="n">
        <v>4</v>
      </c>
      <c r="R935" s="50" t="n">
        <v>0</v>
      </c>
      <c r="S935" s="50" t="n">
        <v>0</v>
      </c>
      <c r="T935" s="50" t="n">
        <v>0</v>
      </c>
      <c r="U935" s="50" t="n">
        <v>0</v>
      </c>
      <c r="V935" s="50" t="n">
        <v>2</v>
      </c>
      <c r="W935" s="50" t="n">
        <v>1</v>
      </c>
      <c r="X935" s="50" t="n">
        <v>0</v>
      </c>
      <c r="Y935" s="50" t="n">
        <v>1</v>
      </c>
      <c r="Z935" s="50" t="n">
        <v>2.1</v>
      </c>
      <c r="AA935" s="50" t="n">
        <v>7</v>
      </c>
      <c r="AB935" s="50" t="n">
        <v>2.657</v>
      </c>
      <c r="AC935" s="50" t="n">
        <v>3</v>
      </c>
      <c r="AD935" s="50" t="n">
        <v>0</v>
      </c>
      <c r="AE935" s="50" t="n">
        <v>2</v>
      </c>
      <c r="AF935" s="50" t="n">
        <v>3</v>
      </c>
      <c r="AG935" s="50" t="n">
        <v>280.6</v>
      </c>
      <c r="AH935" s="50" t="n">
        <v>0</v>
      </c>
      <c r="AI935" s="50" t="n">
        <v>6</v>
      </c>
      <c r="AJ935" s="50" t="n">
        <v>427.7</v>
      </c>
      <c r="AK935" s="50" t="n">
        <v>1</v>
      </c>
    </row>
    <row r="936" customFormat="false" ht="15" hidden="false" customHeight="false" outlineLevel="0" collapsed="false">
      <c r="A936" s="50" t="s">
        <v>1070</v>
      </c>
      <c r="B936" s="50" t="s">
        <v>126</v>
      </c>
      <c r="C936" s="50" t="s">
        <v>352</v>
      </c>
      <c r="D936" s="50" t="n">
        <v>691011</v>
      </c>
      <c r="E936" s="50" t="n">
        <v>4</v>
      </c>
      <c r="F936" s="50" t="s">
        <v>53</v>
      </c>
      <c r="G936" s="50" t="n">
        <v>32</v>
      </c>
      <c r="H936" s="50" t="n">
        <v>15</v>
      </c>
      <c r="I936" s="50" t="n">
        <v>3</v>
      </c>
      <c r="J936" s="50" t="n">
        <v>16</v>
      </c>
      <c r="K936" s="50" t="n">
        <v>11</v>
      </c>
      <c r="L936" s="50" t="n">
        <v>0</v>
      </c>
      <c r="M936" s="50" t="n">
        <v>16</v>
      </c>
      <c r="N936" s="50" t="n">
        <v>4</v>
      </c>
      <c r="O936" s="50" t="n">
        <v>4.857</v>
      </c>
      <c r="P936" s="50" t="n">
        <v>9</v>
      </c>
      <c r="Q936" s="50" t="n">
        <v>6</v>
      </c>
      <c r="R936" s="50" t="n">
        <v>2</v>
      </c>
      <c r="S936" s="50" t="n">
        <v>0</v>
      </c>
      <c r="T936" s="50" t="n">
        <v>0</v>
      </c>
      <c r="U936" s="50" t="n">
        <v>2</v>
      </c>
      <c r="V936" s="50" t="n">
        <v>2</v>
      </c>
      <c r="W936" s="50" t="n">
        <v>1</v>
      </c>
      <c r="X936" s="50" t="n">
        <v>0</v>
      </c>
      <c r="Y936" s="50" t="n">
        <v>1</v>
      </c>
      <c r="Z936" s="50" t="n">
        <v>6.1</v>
      </c>
      <c r="AA936" s="50" t="n">
        <v>9</v>
      </c>
      <c r="AB936" s="50" t="n">
        <v>5.272</v>
      </c>
      <c r="AC936" s="50" t="n">
        <v>5</v>
      </c>
      <c r="AD936" s="50" t="n">
        <v>2</v>
      </c>
      <c r="AE936" s="50" t="n">
        <v>2</v>
      </c>
      <c r="AF936" s="50" t="n">
        <v>5</v>
      </c>
      <c r="AG936" s="50" t="n">
        <v>454.9</v>
      </c>
      <c r="AH936" s="50" t="n">
        <v>2</v>
      </c>
      <c r="AI936" s="50" t="n">
        <v>13</v>
      </c>
      <c r="AJ936" s="50" t="n">
        <v>907.9</v>
      </c>
      <c r="AK936" s="50" t="n">
        <v>0</v>
      </c>
    </row>
    <row r="937" customFormat="false" ht="15" hidden="false" customHeight="false" outlineLevel="0" collapsed="false">
      <c r="A937" s="50" t="s">
        <v>1070</v>
      </c>
      <c r="B937" s="50" t="s">
        <v>126</v>
      </c>
      <c r="C937" s="50" t="s">
        <v>352</v>
      </c>
      <c r="D937" s="50" t="n">
        <v>691011</v>
      </c>
      <c r="E937" s="50" t="n">
        <v>5</v>
      </c>
      <c r="F937" s="50" t="s">
        <v>54</v>
      </c>
      <c r="G937" s="50" t="n">
        <v>233</v>
      </c>
      <c r="H937" s="50" t="n">
        <v>108</v>
      </c>
      <c r="I937" s="50" t="n">
        <v>32</v>
      </c>
      <c r="J937" s="50" t="n">
        <v>102</v>
      </c>
      <c r="K937" s="50" t="n">
        <v>69</v>
      </c>
      <c r="L937" s="50" t="n">
        <v>11</v>
      </c>
      <c r="M937" s="50" t="n">
        <v>131</v>
      </c>
      <c r="N937" s="50" t="n">
        <v>39</v>
      </c>
      <c r="O937" s="50" t="n">
        <v>-2.765</v>
      </c>
      <c r="P937" s="50" t="n">
        <v>63</v>
      </c>
      <c r="Q937" s="50" t="n">
        <v>56</v>
      </c>
      <c r="R937" s="50" t="n">
        <v>9</v>
      </c>
      <c r="S937" s="50" t="n">
        <v>3</v>
      </c>
      <c r="T937" s="50" t="n">
        <v>0</v>
      </c>
      <c r="U937" s="50" t="n">
        <v>3</v>
      </c>
      <c r="V937" s="50" t="n">
        <v>7</v>
      </c>
      <c r="W937" s="50" t="n">
        <v>0</v>
      </c>
      <c r="X937" s="50" t="n">
        <v>0</v>
      </c>
      <c r="Y937" s="50" t="n">
        <v>16</v>
      </c>
      <c r="Z937" s="50" t="n">
        <v>17.35</v>
      </c>
      <c r="AA937" s="50" t="n">
        <v>63</v>
      </c>
      <c r="AB937" s="50" t="n">
        <v>17.52</v>
      </c>
      <c r="AC937" s="50" t="n">
        <v>40</v>
      </c>
      <c r="AD937" s="50" t="n">
        <v>3</v>
      </c>
      <c r="AE937" s="50" t="n">
        <v>13</v>
      </c>
      <c r="AF937" s="50" t="n">
        <v>40</v>
      </c>
      <c r="AG937" s="50" t="n">
        <v>3331.9</v>
      </c>
      <c r="AH937" s="50" t="n">
        <v>11</v>
      </c>
      <c r="AI937" s="50" t="n">
        <v>94</v>
      </c>
      <c r="AJ937" s="50" t="n">
        <v>6563.7</v>
      </c>
      <c r="AK937" s="50" t="n">
        <v>8</v>
      </c>
    </row>
    <row r="938" customFormat="false" ht="15" hidden="false" customHeight="false" outlineLevel="0" collapsed="false">
      <c r="A938" s="50" t="s">
        <v>1070</v>
      </c>
      <c r="B938" s="50" t="s">
        <v>126</v>
      </c>
      <c r="C938" s="50" t="s">
        <v>352</v>
      </c>
      <c r="D938" s="50" t="n">
        <v>691011</v>
      </c>
      <c r="E938" s="50" t="n">
        <v>6</v>
      </c>
      <c r="F938" s="50" t="s">
        <v>55</v>
      </c>
      <c r="G938" s="50" t="n">
        <v>119</v>
      </c>
      <c r="H938" s="50" t="n">
        <v>69</v>
      </c>
      <c r="I938" s="50" t="n">
        <v>21</v>
      </c>
      <c r="J938" s="50" t="n">
        <v>53</v>
      </c>
      <c r="K938" s="50" t="n">
        <v>39</v>
      </c>
      <c r="L938" s="50" t="n">
        <v>6</v>
      </c>
      <c r="M938" s="50" t="n">
        <v>66</v>
      </c>
      <c r="N938" s="50" t="n">
        <v>30</v>
      </c>
      <c r="O938" s="50" t="n">
        <v>-7.072</v>
      </c>
      <c r="P938" s="50" t="n">
        <v>36</v>
      </c>
      <c r="Q938" s="50" t="n">
        <v>33</v>
      </c>
      <c r="R938" s="50" t="n">
        <v>2</v>
      </c>
      <c r="S938" s="50" t="n">
        <v>1</v>
      </c>
      <c r="T938" s="50" t="n">
        <v>0</v>
      </c>
      <c r="U938" s="50" t="n">
        <v>0</v>
      </c>
      <c r="V938" s="50" t="n">
        <v>1</v>
      </c>
      <c r="W938" s="50" t="n">
        <v>0</v>
      </c>
      <c r="X938" s="50" t="n">
        <v>1</v>
      </c>
      <c r="Y938" s="50" t="n">
        <v>11</v>
      </c>
      <c r="Z938" s="50" t="n">
        <v>2.85</v>
      </c>
      <c r="AA938" s="50" t="n">
        <v>35</v>
      </c>
      <c r="AB938" s="50" t="n">
        <v>5.163</v>
      </c>
      <c r="AC938" s="50" t="n">
        <v>24</v>
      </c>
      <c r="AD938" s="50" t="n">
        <v>1</v>
      </c>
      <c r="AE938" s="50" t="n">
        <v>6</v>
      </c>
      <c r="AF938" s="50" t="n">
        <v>24</v>
      </c>
      <c r="AG938" s="50" t="n">
        <v>1977.8</v>
      </c>
      <c r="AH938" s="50" t="n">
        <v>5</v>
      </c>
      <c r="AI938" s="50" t="n">
        <v>63</v>
      </c>
      <c r="AJ938" s="50" t="n">
        <v>4392.4</v>
      </c>
      <c r="AK938" s="50" t="n">
        <v>1</v>
      </c>
    </row>
    <row r="939" customFormat="false" ht="15" hidden="false" customHeight="false" outlineLevel="0" collapsed="false">
      <c r="A939" s="50" t="s">
        <v>1070</v>
      </c>
      <c r="B939" s="50" t="s">
        <v>126</v>
      </c>
      <c r="C939" s="50" t="s">
        <v>352</v>
      </c>
      <c r="D939" s="50" t="n">
        <v>691011</v>
      </c>
      <c r="E939" s="50" t="n">
        <v>7</v>
      </c>
      <c r="F939" s="50" t="s">
        <v>56</v>
      </c>
      <c r="G939" s="50" t="n">
        <v>149</v>
      </c>
      <c r="H939" s="50" t="n">
        <v>74</v>
      </c>
      <c r="I939" s="50" t="n">
        <v>23</v>
      </c>
      <c r="J939" s="50" t="n">
        <v>69</v>
      </c>
      <c r="K939" s="50" t="n">
        <v>49</v>
      </c>
      <c r="L939" s="50" t="n">
        <v>10</v>
      </c>
      <c r="M939" s="50" t="n">
        <v>80</v>
      </c>
      <c r="N939" s="50" t="n">
        <v>25</v>
      </c>
      <c r="O939" s="50" t="n">
        <v>-4.391</v>
      </c>
      <c r="P939" s="50" t="n">
        <v>39</v>
      </c>
      <c r="Q939" s="50" t="n">
        <v>35</v>
      </c>
      <c r="R939" s="50" t="n">
        <v>5</v>
      </c>
      <c r="S939" s="50" t="n">
        <v>1</v>
      </c>
      <c r="T939" s="50" t="n">
        <v>0</v>
      </c>
      <c r="U939" s="50" t="n">
        <v>0</v>
      </c>
      <c r="V939" s="50" t="n">
        <v>3</v>
      </c>
      <c r="W939" s="50" t="n">
        <v>1</v>
      </c>
      <c r="X939" s="50" t="n">
        <v>0</v>
      </c>
      <c r="Y939" s="50" t="n">
        <v>9</v>
      </c>
      <c r="Z939" s="50" t="n">
        <v>7.65</v>
      </c>
      <c r="AA939" s="50" t="n">
        <v>39</v>
      </c>
      <c r="AB939" s="50" t="n">
        <v>8.116</v>
      </c>
      <c r="AC939" s="50" t="n">
        <v>26</v>
      </c>
      <c r="AD939" s="50" t="n">
        <v>0</v>
      </c>
      <c r="AE939" s="50" t="n">
        <v>3</v>
      </c>
      <c r="AF939" s="50" t="n">
        <v>26</v>
      </c>
      <c r="AG939" s="50" t="n">
        <v>2066.4</v>
      </c>
      <c r="AH939" s="50" t="n">
        <v>8</v>
      </c>
      <c r="AI939" s="50" t="n">
        <v>68</v>
      </c>
      <c r="AJ939" s="50" t="n">
        <v>4767.2</v>
      </c>
      <c r="AK939" s="50" t="n">
        <v>3</v>
      </c>
    </row>
    <row r="940" customFormat="false" ht="15" hidden="false" customHeight="false" outlineLevel="0" collapsed="false">
      <c r="A940" s="50" t="s">
        <v>1070</v>
      </c>
      <c r="B940" s="50" t="s">
        <v>126</v>
      </c>
      <c r="C940" s="50" t="s">
        <v>352</v>
      </c>
      <c r="D940" s="50" t="n">
        <v>691011</v>
      </c>
      <c r="E940" s="50" t="n">
        <v>8</v>
      </c>
      <c r="F940" s="50" t="s">
        <v>57</v>
      </c>
      <c r="G940" s="50" t="n">
        <v>170</v>
      </c>
      <c r="H940" s="50" t="n">
        <v>100</v>
      </c>
      <c r="I940" s="50" t="n">
        <v>26</v>
      </c>
      <c r="J940" s="50" t="n">
        <v>75</v>
      </c>
      <c r="K940" s="50" t="n">
        <v>61</v>
      </c>
      <c r="L940" s="50" t="n">
        <v>9</v>
      </c>
      <c r="M940" s="50" t="n">
        <v>95</v>
      </c>
      <c r="N940" s="50" t="n">
        <v>39</v>
      </c>
      <c r="O940" s="50" t="n">
        <v>-2.128</v>
      </c>
      <c r="P940" s="50" t="n">
        <v>49</v>
      </c>
      <c r="Q940" s="50" t="n">
        <v>43</v>
      </c>
      <c r="R940" s="50" t="n">
        <v>7</v>
      </c>
      <c r="S940" s="50" t="n">
        <v>0</v>
      </c>
      <c r="T940" s="50" t="n">
        <v>0</v>
      </c>
      <c r="U940" s="50" t="n">
        <v>2</v>
      </c>
      <c r="V940" s="50" t="n">
        <v>4</v>
      </c>
      <c r="W940" s="50" t="n">
        <v>1</v>
      </c>
      <c r="X940" s="50" t="n">
        <v>0</v>
      </c>
      <c r="Y940" s="50" t="n">
        <v>9</v>
      </c>
      <c r="Z940" s="50" t="n">
        <v>12</v>
      </c>
      <c r="AA940" s="50" t="n">
        <v>48</v>
      </c>
      <c r="AB940" s="50" t="n">
        <v>13.701</v>
      </c>
      <c r="AC940" s="50" t="n">
        <v>35</v>
      </c>
      <c r="AD940" s="50" t="n">
        <v>2</v>
      </c>
      <c r="AE940" s="50" t="n">
        <v>10</v>
      </c>
      <c r="AF940" s="50" t="n">
        <v>35</v>
      </c>
      <c r="AG940" s="50" t="n">
        <v>2959.6</v>
      </c>
      <c r="AH940" s="50" t="n">
        <v>11</v>
      </c>
      <c r="AI940" s="50" t="n">
        <v>86</v>
      </c>
      <c r="AJ940" s="50" t="n">
        <v>5997.6</v>
      </c>
      <c r="AK940" s="50" t="n">
        <v>5</v>
      </c>
    </row>
    <row r="941" customFormat="false" ht="15" hidden="false" customHeight="false" outlineLevel="0" collapsed="false">
      <c r="A941" s="50" t="s">
        <v>1070</v>
      </c>
      <c r="B941" s="50" t="s">
        <v>126</v>
      </c>
      <c r="C941" s="50" t="s">
        <v>352</v>
      </c>
      <c r="D941" s="50" t="n">
        <v>691011</v>
      </c>
      <c r="E941" s="50" t="n">
        <v>9</v>
      </c>
      <c r="F941" s="50" t="s">
        <v>58</v>
      </c>
      <c r="G941" s="50" t="n">
        <v>34</v>
      </c>
      <c r="H941" s="50" t="n">
        <v>11</v>
      </c>
      <c r="I941" s="50" t="n">
        <v>3</v>
      </c>
      <c r="J941" s="50" t="n">
        <v>12</v>
      </c>
      <c r="K941" s="50" t="n">
        <v>7</v>
      </c>
      <c r="L941" s="50" t="n">
        <v>0</v>
      </c>
      <c r="M941" s="50" t="n">
        <v>22</v>
      </c>
      <c r="N941" s="50" t="n">
        <v>4</v>
      </c>
      <c r="O941" s="50" t="n">
        <v>0.034</v>
      </c>
      <c r="P941" s="50" t="n">
        <v>10</v>
      </c>
      <c r="Q941" s="50" t="n">
        <v>7</v>
      </c>
      <c r="R941" s="50" t="n">
        <v>1</v>
      </c>
      <c r="S941" s="50" t="n">
        <v>1</v>
      </c>
      <c r="T941" s="50" t="n">
        <v>0</v>
      </c>
      <c r="U941" s="50" t="n">
        <v>0</v>
      </c>
      <c r="V941" s="50" t="n">
        <v>3</v>
      </c>
      <c r="W941" s="50" t="n">
        <v>0</v>
      </c>
      <c r="X941" s="50" t="n">
        <v>0</v>
      </c>
      <c r="Y941" s="50" t="n">
        <v>1</v>
      </c>
      <c r="Z941" s="50" t="n">
        <v>3.35</v>
      </c>
      <c r="AA941" s="50" t="n">
        <v>10</v>
      </c>
      <c r="AB941" s="50" t="n">
        <v>3.606</v>
      </c>
      <c r="AC941" s="50" t="n">
        <v>6</v>
      </c>
      <c r="AD941" s="50" t="n">
        <v>0</v>
      </c>
      <c r="AE941" s="50" t="n">
        <v>2</v>
      </c>
      <c r="AF941" s="50" t="n">
        <v>6</v>
      </c>
      <c r="AG941" s="50" t="n">
        <v>503.2</v>
      </c>
      <c r="AH941" s="50" t="n">
        <v>1</v>
      </c>
      <c r="AI941" s="50" t="n">
        <v>11</v>
      </c>
      <c r="AJ941" s="50" t="n">
        <v>762.4</v>
      </c>
      <c r="AK941" s="50" t="n">
        <v>0</v>
      </c>
    </row>
    <row r="942" customFormat="false" ht="15" hidden="false" customHeight="false" outlineLevel="0" collapsed="false">
      <c r="A942" s="50" t="s">
        <v>1071</v>
      </c>
      <c r="B942" s="50" t="s">
        <v>126</v>
      </c>
      <c r="C942" s="50" t="s">
        <v>354</v>
      </c>
      <c r="D942" s="50" t="n">
        <v>691019</v>
      </c>
      <c r="E942" s="50" t="n">
        <v>6</v>
      </c>
      <c r="F942" s="50" t="s">
        <v>55</v>
      </c>
      <c r="G942" s="50" t="n">
        <v>133</v>
      </c>
      <c r="H942" s="50" t="n">
        <v>60</v>
      </c>
      <c r="I942" s="50" t="n">
        <v>25</v>
      </c>
      <c r="J942" s="50" t="n">
        <v>57</v>
      </c>
      <c r="K942" s="50" t="n">
        <v>38</v>
      </c>
      <c r="L942" s="50" t="n">
        <v>8</v>
      </c>
      <c r="M942" s="50" t="n">
        <v>76</v>
      </c>
      <c r="N942" s="50" t="n">
        <v>22</v>
      </c>
      <c r="O942" s="50" t="n">
        <v>2.12</v>
      </c>
      <c r="P942" s="50" t="n">
        <v>30</v>
      </c>
      <c r="Q942" s="50" t="n">
        <v>26</v>
      </c>
      <c r="R942" s="50" t="n">
        <v>6</v>
      </c>
      <c r="S942" s="50" t="n">
        <v>0</v>
      </c>
      <c r="T942" s="50" t="n">
        <v>0</v>
      </c>
      <c r="U942" s="50" t="n">
        <v>1</v>
      </c>
      <c r="V942" s="50" t="n">
        <v>3</v>
      </c>
      <c r="W942" s="50" t="n">
        <v>1</v>
      </c>
      <c r="X942" s="50" t="n">
        <v>0</v>
      </c>
      <c r="Y942" s="50" t="n">
        <v>12</v>
      </c>
      <c r="Z942" s="50" t="n">
        <v>9.3</v>
      </c>
      <c r="AA942" s="50" t="n">
        <v>30</v>
      </c>
      <c r="AB942" s="50" t="n">
        <v>8.639</v>
      </c>
      <c r="AC942" s="50" t="n">
        <v>14</v>
      </c>
      <c r="AD942" s="50" t="n">
        <v>1</v>
      </c>
      <c r="AE942" s="50" t="n">
        <v>6</v>
      </c>
      <c r="AF942" s="50" t="n">
        <v>14</v>
      </c>
      <c r="AG942" s="50" t="n">
        <v>1162.3</v>
      </c>
      <c r="AH942" s="50" t="n">
        <v>6</v>
      </c>
      <c r="AI942" s="50" t="n">
        <v>54</v>
      </c>
      <c r="AJ942" s="50" t="n">
        <v>3942.2</v>
      </c>
      <c r="AK942" s="50" t="n">
        <v>20</v>
      </c>
    </row>
    <row r="943" customFormat="false" ht="15" hidden="false" customHeight="false" outlineLevel="0" collapsed="false">
      <c r="A943" s="50" t="s">
        <v>1071</v>
      </c>
      <c r="B943" s="50" t="s">
        <v>126</v>
      </c>
      <c r="C943" s="50" t="s">
        <v>354</v>
      </c>
      <c r="D943" s="50" t="n">
        <v>691019</v>
      </c>
      <c r="E943" s="50" t="n">
        <v>7</v>
      </c>
      <c r="F943" s="50" t="s">
        <v>56</v>
      </c>
      <c r="G943" s="50" t="n">
        <v>162</v>
      </c>
      <c r="H943" s="50" t="n">
        <v>83</v>
      </c>
      <c r="I943" s="50" t="n">
        <v>23</v>
      </c>
      <c r="J943" s="50" t="n">
        <v>72</v>
      </c>
      <c r="K943" s="50" t="n">
        <v>50</v>
      </c>
      <c r="L943" s="50" t="n">
        <v>10</v>
      </c>
      <c r="M943" s="50" t="n">
        <v>90</v>
      </c>
      <c r="N943" s="50" t="n">
        <v>33</v>
      </c>
      <c r="O943" s="50" t="n">
        <v>-2.732</v>
      </c>
      <c r="P943" s="50" t="n">
        <v>40</v>
      </c>
      <c r="Q943" s="50" t="n">
        <v>37</v>
      </c>
      <c r="R943" s="50" t="n">
        <v>6</v>
      </c>
      <c r="S943" s="50" t="n">
        <v>2</v>
      </c>
      <c r="T943" s="50" t="n">
        <v>0</v>
      </c>
      <c r="U943" s="50" t="n">
        <v>1</v>
      </c>
      <c r="V943" s="50" t="n">
        <v>3</v>
      </c>
      <c r="W943" s="50" t="n">
        <v>0</v>
      </c>
      <c r="X943" s="50" t="n">
        <v>0</v>
      </c>
      <c r="Y943" s="50" t="n">
        <v>15</v>
      </c>
      <c r="Z943" s="50" t="n">
        <v>9.3</v>
      </c>
      <c r="AA943" s="50" t="n">
        <v>40</v>
      </c>
      <c r="AB943" s="50" t="n">
        <v>12.527</v>
      </c>
      <c r="AC943" s="50" t="n">
        <v>22</v>
      </c>
      <c r="AD943" s="50" t="n">
        <v>3</v>
      </c>
      <c r="AE943" s="50" t="n">
        <v>12</v>
      </c>
      <c r="AF943" s="50" t="n">
        <v>22</v>
      </c>
      <c r="AG943" s="50" t="n">
        <v>1876</v>
      </c>
      <c r="AH943" s="50" t="n">
        <v>11</v>
      </c>
      <c r="AI943" s="50" t="n">
        <v>77</v>
      </c>
      <c r="AJ943" s="50" t="n">
        <v>5534</v>
      </c>
      <c r="AK943" s="50" t="n">
        <v>20</v>
      </c>
    </row>
    <row r="944" customFormat="false" ht="15" hidden="false" customHeight="false" outlineLevel="0" collapsed="false">
      <c r="A944" s="50" t="s">
        <v>1071</v>
      </c>
      <c r="B944" s="50" t="s">
        <v>126</v>
      </c>
      <c r="C944" s="50" t="s">
        <v>354</v>
      </c>
      <c r="D944" s="50" t="n">
        <v>691019</v>
      </c>
      <c r="E944" s="50" t="n">
        <v>9</v>
      </c>
      <c r="F944" s="50" t="s">
        <v>58</v>
      </c>
      <c r="G944" s="50" t="n">
        <v>317</v>
      </c>
      <c r="H944" s="50" t="n">
        <v>135</v>
      </c>
      <c r="I944" s="50" t="n">
        <v>43</v>
      </c>
      <c r="J944" s="50" t="n">
        <v>132</v>
      </c>
      <c r="K944" s="50" t="n">
        <v>80</v>
      </c>
      <c r="L944" s="50" t="n">
        <v>17</v>
      </c>
      <c r="M944" s="50" t="n">
        <v>185</v>
      </c>
      <c r="N944" s="50" t="n">
        <v>55</v>
      </c>
      <c r="O944" s="50" t="n">
        <v>2.78</v>
      </c>
      <c r="P944" s="50" t="n">
        <v>74</v>
      </c>
      <c r="Q944" s="50" t="n">
        <v>56</v>
      </c>
      <c r="R944" s="50" t="n">
        <v>13</v>
      </c>
      <c r="S944" s="50" t="n">
        <v>1</v>
      </c>
      <c r="T944" s="50" t="n">
        <v>0</v>
      </c>
      <c r="U944" s="50" t="n">
        <v>3</v>
      </c>
      <c r="V944" s="50" t="n">
        <v>13</v>
      </c>
      <c r="W944" s="50" t="n">
        <v>3</v>
      </c>
      <c r="X944" s="50" t="n">
        <v>1</v>
      </c>
      <c r="Y944" s="50" t="n">
        <v>24</v>
      </c>
      <c r="Z944" s="50" t="n">
        <v>26.55</v>
      </c>
      <c r="AA944" s="50" t="n">
        <v>73</v>
      </c>
      <c r="AB944" s="50" t="n">
        <v>24.746</v>
      </c>
      <c r="AC944" s="50" t="n">
        <v>34</v>
      </c>
      <c r="AD944" s="50" t="n">
        <v>4</v>
      </c>
      <c r="AE944" s="50" t="n">
        <v>15</v>
      </c>
      <c r="AF944" s="50" t="n">
        <v>34</v>
      </c>
      <c r="AG944" s="50" t="n">
        <v>2872.8</v>
      </c>
      <c r="AH944" s="50" t="n">
        <v>12</v>
      </c>
      <c r="AI944" s="50" t="n">
        <v>117</v>
      </c>
      <c r="AJ944" s="50" t="n">
        <v>8396</v>
      </c>
      <c r="AK944" s="50" t="n">
        <v>32</v>
      </c>
    </row>
    <row r="945" customFormat="false" ht="15" hidden="false" customHeight="false" outlineLevel="0" collapsed="false">
      <c r="A945" s="50" t="s">
        <v>1072</v>
      </c>
      <c r="B945" s="50" t="s">
        <v>126</v>
      </c>
      <c r="C945" s="50" t="s">
        <v>356</v>
      </c>
      <c r="D945" s="50" t="n">
        <v>694378</v>
      </c>
      <c r="E945" s="50" t="n">
        <v>5</v>
      </c>
      <c r="F945" s="50" t="s">
        <v>54</v>
      </c>
      <c r="G945" s="50" t="n">
        <v>15</v>
      </c>
      <c r="H945" s="50" t="n">
        <v>8</v>
      </c>
      <c r="I945" s="50" t="n">
        <v>0</v>
      </c>
      <c r="J945" s="50" t="n">
        <v>9</v>
      </c>
      <c r="K945" s="50" t="n">
        <v>5</v>
      </c>
      <c r="L945" s="50" t="n">
        <v>0</v>
      </c>
      <c r="M945" s="50" t="n">
        <v>6</v>
      </c>
      <c r="N945" s="50" t="n">
        <v>3</v>
      </c>
      <c r="O945" s="50" t="n">
        <v>-0.114</v>
      </c>
      <c r="P945" s="50" t="n">
        <v>3</v>
      </c>
      <c r="Q945" s="50" t="n">
        <v>3</v>
      </c>
      <c r="R945" s="50" t="n">
        <v>1</v>
      </c>
      <c r="S945" s="50" t="n">
        <v>0</v>
      </c>
      <c r="T945" s="50" t="n">
        <v>0</v>
      </c>
      <c r="U945" s="50" t="n">
        <v>0</v>
      </c>
      <c r="V945" s="50" t="n">
        <v>0</v>
      </c>
      <c r="W945" s="50" t="n">
        <v>0</v>
      </c>
      <c r="X945" s="50" t="n">
        <v>0</v>
      </c>
      <c r="Y945" s="50" t="n">
        <v>0</v>
      </c>
      <c r="Z945" s="50" t="n">
        <v>0.9</v>
      </c>
      <c r="AA945" s="50" t="n">
        <v>3</v>
      </c>
      <c r="AB945" s="50" t="n">
        <v>1.338</v>
      </c>
      <c r="AC945" s="50" t="n">
        <v>3</v>
      </c>
      <c r="AD945" s="50" t="n">
        <v>0</v>
      </c>
      <c r="AE945" s="50" t="n">
        <v>2</v>
      </c>
      <c r="AF945" s="50" t="n">
        <v>3</v>
      </c>
      <c r="AG945" s="50" t="n">
        <v>292.8</v>
      </c>
      <c r="AH945" s="50" t="n">
        <v>0</v>
      </c>
      <c r="AI945" s="50" t="n">
        <v>8</v>
      </c>
      <c r="AJ945" s="50" t="n">
        <v>578</v>
      </c>
      <c r="AK945" s="50" t="n">
        <v>3</v>
      </c>
    </row>
    <row r="946" customFormat="false" ht="15" hidden="false" customHeight="false" outlineLevel="0" collapsed="false">
      <c r="A946" s="50" t="s">
        <v>1072</v>
      </c>
      <c r="B946" s="50" t="s">
        <v>126</v>
      </c>
      <c r="C946" s="50" t="s">
        <v>356</v>
      </c>
      <c r="D946" s="50" t="n">
        <v>694378</v>
      </c>
      <c r="E946" s="50" t="n">
        <v>6</v>
      </c>
      <c r="F946" s="50" t="s">
        <v>55</v>
      </c>
      <c r="G946" s="50" t="n">
        <v>331</v>
      </c>
      <c r="H946" s="50" t="n">
        <v>177</v>
      </c>
      <c r="I946" s="50" t="n">
        <v>34</v>
      </c>
      <c r="J946" s="50" t="n">
        <v>158</v>
      </c>
      <c r="K946" s="50" t="n">
        <v>117</v>
      </c>
      <c r="L946" s="50" t="n">
        <v>13</v>
      </c>
      <c r="M946" s="50" t="n">
        <v>165</v>
      </c>
      <c r="N946" s="50" t="n">
        <v>56</v>
      </c>
      <c r="O946" s="50" t="n">
        <v>0.508</v>
      </c>
      <c r="P946" s="50" t="n">
        <v>79</v>
      </c>
      <c r="Q946" s="50" t="n">
        <v>70</v>
      </c>
      <c r="R946" s="50" t="n">
        <v>18</v>
      </c>
      <c r="S946" s="50" t="n">
        <v>4</v>
      </c>
      <c r="T946" s="50" t="n">
        <v>0</v>
      </c>
      <c r="U946" s="50" t="n">
        <v>2</v>
      </c>
      <c r="V946" s="50" t="n">
        <v>7</v>
      </c>
      <c r="W946" s="50" t="n">
        <v>2</v>
      </c>
      <c r="X946" s="50" t="n">
        <v>0</v>
      </c>
      <c r="Y946" s="50" t="n">
        <v>19</v>
      </c>
      <c r="Z946" s="50" t="n">
        <v>26.1</v>
      </c>
      <c r="AA946" s="50" t="n">
        <v>78</v>
      </c>
      <c r="AB946" s="50" t="n">
        <v>23.532</v>
      </c>
      <c r="AC946" s="50" t="n">
        <v>51</v>
      </c>
      <c r="AD946" s="50" t="n">
        <v>1</v>
      </c>
      <c r="AE946" s="50" t="n">
        <v>21</v>
      </c>
      <c r="AF946" s="50" t="n">
        <v>51</v>
      </c>
      <c r="AG946" s="50" t="n">
        <v>4506.3</v>
      </c>
      <c r="AH946" s="50" t="n">
        <v>15</v>
      </c>
      <c r="AI946" s="50" t="n">
        <v>159</v>
      </c>
      <c r="AJ946" s="50" t="n">
        <v>11313.6</v>
      </c>
      <c r="AK946" s="50" t="n">
        <v>19</v>
      </c>
    </row>
    <row r="947" customFormat="false" ht="15" hidden="false" customHeight="false" outlineLevel="0" collapsed="false">
      <c r="A947" s="50" t="s">
        <v>1072</v>
      </c>
      <c r="B947" s="50" t="s">
        <v>126</v>
      </c>
      <c r="C947" s="50" t="s">
        <v>356</v>
      </c>
      <c r="D947" s="50" t="n">
        <v>694378</v>
      </c>
      <c r="E947" s="50" t="n">
        <v>7</v>
      </c>
      <c r="F947" s="50" t="s">
        <v>56</v>
      </c>
      <c r="G947" s="50" t="n">
        <v>48</v>
      </c>
      <c r="H947" s="50" t="n">
        <v>25</v>
      </c>
      <c r="I947" s="50" t="n">
        <v>5</v>
      </c>
      <c r="J947" s="50" t="n">
        <v>27</v>
      </c>
      <c r="K947" s="50" t="n">
        <v>20</v>
      </c>
      <c r="L947" s="50" t="n">
        <v>4</v>
      </c>
      <c r="M947" s="50" t="n">
        <v>21</v>
      </c>
      <c r="N947" s="50" t="n">
        <v>5</v>
      </c>
      <c r="O947" s="50" t="n">
        <v>-2.12</v>
      </c>
      <c r="P947" s="50" t="n">
        <v>15</v>
      </c>
      <c r="Q947" s="50" t="n">
        <v>13</v>
      </c>
      <c r="R947" s="50" t="n">
        <v>2</v>
      </c>
      <c r="S947" s="50" t="n">
        <v>0</v>
      </c>
      <c r="T947" s="50" t="n">
        <v>0</v>
      </c>
      <c r="U947" s="50" t="n">
        <v>0</v>
      </c>
      <c r="V947" s="50" t="n">
        <v>1</v>
      </c>
      <c r="W947" s="50" t="n">
        <v>0</v>
      </c>
      <c r="X947" s="50" t="n">
        <v>0</v>
      </c>
      <c r="Y947" s="50" t="n">
        <v>3</v>
      </c>
      <c r="Z947" s="50" t="n">
        <v>2.5</v>
      </c>
      <c r="AA947" s="50" t="n">
        <v>14</v>
      </c>
      <c r="AB947" s="50" t="n">
        <v>4.238</v>
      </c>
      <c r="AC947" s="50" t="n">
        <v>11</v>
      </c>
      <c r="AD947" s="50" t="n">
        <v>0</v>
      </c>
      <c r="AE947" s="50" t="n">
        <v>4</v>
      </c>
      <c r="AF947" s="50" t="n">
        <v>11</v>
      </c>
      <c r="AG947" s="50" t="n">
        <v>892.2</v>
      </c>
      <c r="AH947" s="50" t="n">
        <v>4</v>
      </c>
      <c r="AI947" s="50" t="n">
        <v>21</v>
      </c>
      <c r="AJ947" s="50" t="n">
        <v>1495</v>
      </c>
      <c r="AK947" s="50" t="n">
        <v>4</v>
      </c>
    </row>
    <row r="948" customFormat="false" ht="15" hidden="false" customHeight="false" outlineLevel="0" collapsed="false">
      <c r="A948" s="50" t="s">
        <v>1073</v>
      </c>
      <c r="B948" s="50" t="s">
        <v>126</v>
      </c>
      <c r="C948" s="50" t="s">
        <v>335</v>
      </c>
      <c r="D948" s="50" t="n">
        <v>686668</v>
      </c>
      <c r="E948" s="50" t="n">
        <v>8</v>
      </c>
      <c r="F948" s="50" t="s">
        <v>57</v>
      </c>
      <c r="G948" s="50" t="n">
        <v>167</v>
      </c>
      <c r="H948" s="50" t="n">
        <v>95</v>
      </c>
      <c r="I948" s="50" t="n">
        <v>30</v>
      </c>
      <c r="J948" s="50" t="n">
        <v>92</v>
      </c>
      <c r="K948" s="50" t="n">
        <v>71</v>
      </c>
      <c r="L948" s="50" t="n">
        <v>11</v>
      </c>
      <c r="M948" s="50" t="n">
        <v>75</v>
      </c>
      <c r="N948" s="50" t="n">
        <v>24</v>
      </c>
      <c r="O948" s="50" t="n">
        <v>-3.692</v>
      </c>
      <c r="P948" s="50" t="n">
        <v>53</v>
      </c>
      <c r="Q948" s="50" t="n">
        <v>52</v>
      </c>
      <c r="R948" s="50" t="n">
        <v>11</v>
      </c>
      <c r="S948" s="50" t="n">
        <v>1</v>
      </c>
      <c r="T948" s="50" t="n">
        <v>0</v>
      </c>
      <c r="U948" s="50" t="n">
        <v>2</v>
      </c>
      <c r="V948" s="50" t="n">
        <v>0</v>
      </c>
      <c r="W948" s="50" t="n">
        <v>0</v>
      </c>
      <c r="X948" s="50" t="n">
        <v>0</v>
      </c>
      <c r="Y948" s="50" t="n">
        <v>16</v>
      </c>
      <c r="Z948" s="50" t="n">
        <v>12.45</v>
      </c>
      <c r="AA948" s="50" t="n">
        <v>52</v>
      </c>
      <c r="AB948" s="50" t="n">
        <v>10.955</v>
      </c>
      <c r="AC948" s="50" t="n">
        <v>37</v>
      </c>
      <c r="AD948" s="50" t="n">
        <v>3</v>
      </c>
      <c r="AE948" s="50" t="n">
        <v>9</v>
      </c>
      <c r="AF948" s="50" t="n">
        <v>37</v>
      </c>
      <c r="AG948" s="50" t="n">
        <v>3180.5</v>
      </c>
      <c r="AH948" s="50" t="n">
        <v>10</v>
      </c>
      <c r="AI948" s="50" t="n">
        <v>84</v>
      </c>
      <c r="AJ948" s="50" t="n">
        <v>6086.5</v>
      </c>
      <c r="AK948" s="50" t="n">
        <v>11</v>
      </c>
    </row>
    <row r="949" customFormat="false" ht="15" hidden="false" customHeight="false" outlineLevel="0" collapsed="false">
      <c r="A949" s="50" t="s">
        <v>1073</v>
      </c>
      <c r="B949" s="50" t="s">
        <v>126</v>
      </c>
      <c r="C949" s="50" t="s">
        <v>335</v>
      </c>
      <c r="D949" s="50" t="n">
        <v>686668</v>
      </c>
      <c r="E949" s="50" t="n">
        <v>9</v>
      </c>
      <c r="F949" s="50" t="s">
        <v>58</v>
      </c>
      <c r="G949" s="50" t="n">
        <v>151</v>
      </c>
      <c r="H949" s="50" t="n">
        <v>86</v>
      </c>
      <c r="I949" s="50" t="n">
        <v>30</v>
      </c>
      <c r="J949" s="50" t="n">
        <v>81</v>
      </c>
      <c r="K949" s="50" t="n">
        <v>59</v>
      </c>
      <c r="L949" s="50" t="n">
        <v>13</v>
      </c>
      <c r="M949" s="50" t="n">
        <v>70</v>
      </c>
      <c r="N949" s="50" t="n">
        <v>27</v>
      </c>
      <c r="O949" s="50" t="n">
        <v>2.506</v>
      </c>
      <c r="P949" s="50" t="n">
        <v>41</v>
      </c>
      <c r="Q949" s="50" t="n">
        <v>41</v>
      </c>
      <c r="R949" s="50" t="n">
        <v>13</v>
      </c>
      <c r="S949" s="50" t="n">
        <v>1</v>
      </c>
      <c r="T949" s="50" t="n">
        <v>1</v>
      </c>
      <c r="U949" s="50" t="n">
        <v>3</v>
      </c>
      <c r="V949" s="50" t="n">
        <v>0</v>
      </c>
      <c r="W949" s="50" t="n">
        <v>0</v>
      </c>
      <c r="X949" s="50" t="n">
        <v>0</v>
      </c>
      <c r="Y949" s="50" t="n">
        <v>15</v>
      </c>
      <c r="Z949" s="50" t="n">
        <v>16.05</v>
      </c>
      <c r="AA949" s="50" t="n">
        <v>41</v>
      </c>
      <c r="AB949" s="50" t="n">
        <v>10.935</v>
      </c>
      <c r="AC949" s="50" t="n">
        <v>26</v>
      </c>
      <c r="AD949" s="50" t="n">
        <v>2</v>
      </c>
      <c r="AE949" s="50" t="n">
        <v>13</v>
      </c>
      <c r="AF949" s="50" t="n">
        <v>26</v>
      </c>
      <c r="AG949" s="50" t="n">
        <v>2378.9</v>
      </c>
      <c r="AH949" s="50" t="n">
        <v>8</v>
      </c>
      <c r="AI949" s="50" t="n">
        <v>82</v>
      </c>
      <c r="AJ949" s="50" t="n">
        <v>6055.8</v>
      </c>
      <c r="AK949" s="50" t="n">
        <v>29</v>
      </c>
    </row>
    <row r="950" customFormat="false" ht="15" hidden="false" customHeight="false" outlineLevel="0" collapsed="false">
      <c r="A950" s="50" t="s">
        <v>1074</v>
      </c>
      <c r="B950" s="50" t="s">
        <v>126</v>
      </c>
      <c r="C950" s="50" t="s">
        <v>359</v>
      </c>
      <c r="D950" s="50" t="n">
        <v>656537</v>
      </c>
      <c r="E950" s="50" t="n">
        <v>4</v>
      </c>
      <c r="F950" s="50" t="s">
        <v>53</v>
      </c>
      <c r="G950" s="50" t="n">
        <v>155</v>
      </c>
      <c r="H950" s="50" t="n">
        <v>79</v>
      </c>
      <c r="I950" s="50" t="n">
        <v>21</v>
      </c>
      <c r="J950" s="50" t="n">
        <v>70</v>
      </c>
      <c r="K950" s="50" t="n">
        <v>49</v>
      </c>
      <c r="L950" s="50" t="n">
        <v>6</v>
      </c>
      <c r="M950" s="50" t="n">
        <v>85</v>
      </c>
      <c r="N950" s="50" t="n">
        <v>30</v>
      </c>
      <c r="O950" s="50" t="n">
        <v>-0.902</v>
      </c>
      <c r="P950" s="50" t="n">
        <v>43</v>
      </c>
      <c r="Q950" s="50" t="n">
        <v>37</v>
      </c>
      <c r="R950" s="50" t="n">
        <v>9</v>
      </c>
      <c r="S950" s="50" t="n">
        <v>0</v>
      </c>
      <c r="T950" s="50" t="n">
        <v>0</v>
      </c>
      <c r="U950" s="50" t="n">
        <v>1</v>
      </c>
      <c r="V950" s="50" t="n">
        <v>5</v>
      </c>
      <c r="W950" s="50" t="n">
        <v>0</v>
      </c>
      <c r="X950" s="50" t="n">
        <v>0</v>
      </c>
      <c r="Y950" s="50" t="n">
        <v>14</v>
      </c>
      <c r="Z950" s="50" t="n">
        <v>11.8</v>
      </c>
      <c r="AA950" s="50" t="n">
        <v>41</v>
      </c>
      <c r="AB950" s="50" t="n">
        <v>12.362</v>
      </c>
      <c r="AC950" s="50" t="n">
        <v>24</v>
      </c>
      <c r="AD950" s="50" t="n">
        <v>1</v>
      </c>
      <c r="AE950" s="50" t="n">
        <v>7</v>
      </c>
      <c r="AF950" s="50" t="n">
        <v>23</v>
      </c>
      <c r="AG950" s="50" t="n">
        <v>1779.6</v>
      </c>
      <c r="AH950" s="50" t="n">
        <v>9</v>
      </c>
      <c r="AI950" s="50" t="n">
        <v>65</v>
      </c>
      <c r="AJ950" s="50" t="n">
        <v>4620.7</v>
      </c>
      <c r="AK950" s="50" t="n">
        <v>7</v>
      </c>
    </row>
    <row r="951" customFormat="false" ht="15" hidden="false" customHeight="false" outlineLevel="0" collapsed="false">
      <c r="A951" s="50" t="s">
        <v>1074</v>
      </c>
      <c r="B951" s="50" t="s">
        <v>126</v>
      </c>
      <c r="C951" s="50" t="s">
        <v>359</v>
      </c>
      <c r="D951" s="50" t="n">
        <v>656537</v>
      </c>
      <c r="E951" s="50" t="n">
        <v>5</v>
      </c>
      <c r="F951" s="50" t="s">
        <v>54</v>
      </c>
      <c r="G951" s="50" t="n">
        <v>126</v>
      </c>
      <c r="H951" s="50" t="n">
        <v>66</v>
      </c>
      <c r="I951" s="50" t="n">
        <v>22</v>
      </c>
      <c r="J951" s="50" t="n">
        <v>56</v>
      </c>
      <c r="K951" s="50" t="n">
        <v>42</v>
      </c>
      <c r="L951" s="50" t="n">
        <v>11</v>
      </c>
      <c r="M951" s="50" t="n">
        <v>70</v>
      </c>
      <c r="N951" s="50" t="n">
        <v>24</v>
      </c>
      <c r="O951" s="50" t="n">
        <v>1.907</v>
      </c>
      <c r="P951" s="50" t="n">
        <v>30</v>
      </c>
      <c r="Q951" s="50" t="n">
        <v>27</v>
      </c>
      <c r="R951" s="50" t="n">
        <v>6</v>
      </c>
      <c r="S951" s="50" t="n">
        <v>1</v>
      </c>
      <c r="T951" s="50" t="n">
        <v>0</v>
      </c>
      <c r="U951" s="50" t="n">
        <v>2</v>
      </c>
      <c r="V951" s="50" t="n">
        <v>2</v>
      </c>
      <c r="W951" s="50" t="n">
        <v>0</v>
      </c>
      <c r="X951" s="50" t="n">
        <v>0</v>
      </c>
      <c r="Y951" s="50" t="n">
        <v>7</v>
      </c>
      <c r="Z951" s="50" t="n">
        <v>9.35</v>
      </c>
      <c r="AA951" s="50" t="n">
        <v>29</v>
      </c>
      <c r="AB951" s="50" t="n">
        <v>9.124</v>
      </c>
      <c r="AC951" s="50" t="n">
        <v>21</v>
      </c>
      <c r="AD951" s="50" t="n">
        <v>3</v>
      </c>
      <c r="AE951" s="50" t="n">
        <v>8</v>
      </c>
      <c r="AF951" s="50" t="n">
        <v>21</v>
      </c>
      <c r="AG951" s="50" t="n">
        <v>1823.2</v>
      </c>
      <c r="AH951" s="50" t="n">
        <v>6</v>
      </c>
      <c r="AI951" s="50" t="n">
        <v>54</v>
      </c>
      <c r="AJ951" s="50" t="n">
        <v>3904.6</v>
      </c>
      <c r="AK951" s="50" t="n">
        <v>12</v>
      </c>
    </row>
    <row r="952" customFormat="false" ht="15" hidden="false" customHeight="false" outlineLevel="0" collapsed="false">
      <c r="A952" s="50" t="s">
        <v>1074</v>
      </c>
      <c r="B952" s="50" t="s">
        <v>126</v>
      </c>
      <c r="C952" s="50" t="s">
        <v>359</v>
      </c>
      <c r="D952" s="50" t="n">
        <v>656537</v>
      </c>
      <c r="E952" s="50" t="n">
        <v>6</v>
      </c>
      <c r="F952" s="50" t="s">
        <v>55</v>
      </c>
      <c r="G952" s="50" t="n">
        <v>66</v>
      </c>
      <c r="H952" s="50" t="n">
        <v>34</v>
      </c>
      <c r="I952" s="50" t="n">
        <v>16</v>
      </c>
      <c r="J952" s="50" t="n">
        <v>26</v>
      </c>
      <c r="K952" s="50" t="n">
        <v>21</v>
      </c>
      <c r="L952" s="50" t="n">
        <v>9</v>
      </c>
      <c r="M952" s="50" t="n">
        <v>40</v>
      </c>
      <c r="N952" s="50" t="n">
        <v>13</v>
      </c>
      <c r="O952" s="50" t="n">
        <v>-1.058</v>
      </c>
      <c r="P952" s="50" t="n">
        <v>17</v>
      </c>
      <c r="Q952" s="50" t="n">
        <v>16</v>
      </c>
      <c r="R952" s="50" t="n">
        <v>2</v>
      </c>
      <c r="S952" s="50" t="n">
        <v>0</v>
      </c>
      <c r="T952" s="50" t="n">
        <v>0</v>
      </c>
      <c r="U952" s="50" t="n">
        <v>1</v>
      </c>
      <c r="V952" s="50" t="n">
        <v>0</v>
      </c>
      <c r="W952" s="50" t="n">
        <v>1</v>
      </c>
      <c r="X952" s="50" t="n">
        <v>0</v>
      </c>
      <c r="Y952" s="50" t="n">
        <v>8</v>
      </c>
      <c r="Z952" s="50" t="n">
        <v>3.6</v>
      </c>
      <c r="AA952" s="50" t="n">
        <v>17</v>
      </c>
      <c r="AB952" s="50" t="n">
        <v>4.76</v>
      </c>
      <c r="AC952" s="50" t="n">
        <v>8</v>
      </c>
      <c r="AD952" s="50" t="n">
        <v>1</v>
      </c>
      <c r="AE952" s="50" t="n">
        <v>4</v>
      </c>
      <c r="AF952" s="50" t="n">
        <v>8</v>
      </c>
      <c r="AG952" s="50" t="n">
        <v>649.2</v>
      </c>
      <c r="AH952" s="50" t="n">
        <v>4</v>
      </c>
      <c r="AI952" s="50" t="n">
        <v>29</v>
      </c>
      <c r="AJ952" s="50" t="n">
        <v>2079.6</v>
      </c>
      <c r="AK952" s="50" t="n">
        <v>8</v>
      </c>
    </row>
    <row r="953" customFormat="false" ht="15" hidden="false" customHeight="false" outlineLevel="0" collapsed="false">
      <c r="A953" s="50" t="s">
        <v>1075</v>
      </c>
      <c r="B953" s="50" t="s">
        <v>126</v>
      </c>
      <c r="C953" s="50" t="s">
        <v>360</v>
      </c>
      <c r="D953" s="50" t="n">
        <v>677592</v>
      </c>
      <c r="E953" s="50" t="n">
        <v>4</v>
      </c>
      <c r="F953" s="50" t="s">
        <v>53</v>
      </c>
      <c r="G953" s="50" t="n">
        <v>237</v>
      </c>
      <c r="H953" s="50" t="n">
        <v>142</v>
      </c>
      <c r="I953" s="50" t="n">
        <v>48</v>
      </c>
      <c r="J953" s="50" t="n">
        <v>111</v>
      </c>
      <c r="K953" s="50" t="n">
        <v>89</v>
      </c>
      <c r="L953" s="50" t="n">
        <v>17</v>
      </c>
      <c r="M953" s="50" t="n">
        <v>126</v>
      </c>
      <c r="N953" s="50" t="n">
        <v>53</v>
      </c>
      <c r="O953" s="50" t="n">
        <v>-0.336</v>
      </c>
      <c r="P953" s="50" t="n">
        <v>71</v>
      </c>
      <c r="Q953" s="50" t="n">
        <v>64</v>
      </c>
      <c r="R953" s="50" t="n">
        <v>16</v>
      </c>
      <c r="S953" s="50" t="n">
        <v>4</v>
      </c>
      <c r="T953" s="50" t="n">
        <v>0</v>
      </c>
      <c r="U953" s="50" t="n">
        <v>3</v>
      </c>
      <c r="V953" s="50" t="n">
        <v>4</v>
      </c>
      <c r="W953" s="50" t="n">
        <v>2</v>
      </c>
      <c r="X953" s="50" t="n">
        <v>1</v>
      </c>
      <c r="Y953" s="50" t="n">
        <v>21</v>
      </c>
      <c r="Z953" s="50" t="n">
        <v>23.3</v>
      </c>
      <c r="AA953" s="50" t="n">
        <v>71</v>
      </c>
      <c r="AB953" s="50" t="n">
        <v>22.235</v>
      </c>
      <c r="AC953" s="50" t="n">
        <v>44</v>
      </c>
      <c r="AD953" s="50" t="n">
        <v>5</v>
      </c>
      <c r="AE953" s="50" t="n">
        <v>19</v>
      </c>
      <c r="AF953" s="50" t="n">
        <v>44</v>
      </c>
      <c r="AG953" s="50" t="n">
        <v>3860.7</v>
      </c>
      <c r="AH953" s="50" t="n">
        <v>18</v>
      </c>
      <c r="AI953" s="50" t="n">
        <v>125</v>
      </c>
      <c r="AJ953" s="50" t="n">
        <v>9336.3</v>
      </c>
      <c r="AK953" s="50" t="n">
        <v>66</v>
      </c>
    </row>
    <row r="954" customFormat="false" ht="15" hidden="false" customHeight="false" outlineLevel="0" collapsed="false">
      <c r="A954" s="50" t="s">
        <v>1075</v>
      </c>
      <c r="B954" s="50" t="s">
        <v>126</v>
      </c>
      <c r="C954" s="50" t="s">
        <v>360</v>
      </c>
      <c r="D954" s="50" t="n">
        <v>677592</v>
      </c>
      <c r="E954" s="50" t="n">
        <v>6</v>
      </c>
      <c r="F954" s="50" t="s">
        <v>55</v>
      </c>
      <c r="G954" s="50" t="n">
        <v>26</v>
      </c>
      <c r="H954" s="50" t="n">
        <v>12</v>
      </c>
      <c r="I954" s="50" t="n">
        <v>5</v>
      </c>
      <c r="J954" s="50" t="n">
        <v>10</v>
      </c>
      <c r="K954" s="50" t="n">
        <v>7</v>
      </c>
      <c r="L954" s="50" t="n">
        <v>3</v>
      </c>
      <c r="M954" s="50" t="n">
        <v>16</v>
      </c>
      <c r="N954" s="50" t="n">
        <v>5</v>
      </c>
      <c r="O954" s="50" t="n">
        <v>-0.904</v>
      </c>
      <c r="P954" s="50" t="n">
        <v>6</v>
      </c>
      <c r="Q954" s="50" t="n">
        <v>5</v>
      </c>
      <c r="R954" s="50" t="n">
        <v>0</v>
      </c>
      <c r="S954" s="50" t="n">
        <v>0</v>
      </c>
      <c r="T954" s="50" t="n">
        <v>0</v>
      </c>
      <c r="U954" s="50" t="n">
        <v>0</v>
      </c>
      <c r="V954" s="50" t="n">
        <v>1</v>
      </c>
      <c r="W954" s="50" t="n">
        <v>0</v>
      </c>
      <c r="X954" s="50" t="n">
        <v>0</v>
      </c>
      <c r="Y954" s="50" t="n">
        <v>2</v>
      </c>
      <c r="Z954" s="50" t="n">
        <v>0.7</v>
      </c>
      <c r="AA954" s="50" t="n">
        <v>6</v>
      </c>
      <c r="AB954" s="50" t="n">
        <v>1.045</v>
      </c>
      <c r="AC954" s="50" t="n">
        <v>3</v>
      </c>
      <c r="AD954" s="50" t="n">
        <v>0</v>
      </c>
      <c r="AE954" s="50" t="n">
        <v>1</v>
      </c>
      <c r="AF954" s="50" t="n">
        <v>3</v>
      </c>
      <c r="AG954" s="50" t="n">
        <v>269.5</v>
      </c>
      <c r="AH954" s="50" t="n">
        <v>0</v>
      </c>
      <c r="AI954" s="50" t="n">
        <v>12</v>
      </c>
      <c r="AJ954" s="50" t="n">
        <v>889.1</v>
      </c>
      <c r="AK954" s="50" t="n">
        <v>5</v>
      </c>
    </row>
    <row r="955" customFormat="false" ht="15" hidden="false" customHeight="false" outlineLevel="0" collapsed="false">
      <c r="A955" s="50" t="s">
        <v>1075</v>
      </c>
      <c r="B955" s="50" t="s">
        <v>126</v>
      </c>
      <c r="C955" s="50" t="s">
        <v>360</v>
      </c>
      <c r="D955" s="50" t="n">
        <v>677592</v>
      </c>
      <c r="E955" s="50" t="n">
        <v>7</v>
      </c>
      <c r="F955" s="50" t="s">
        <v>56</v>
      </c>
      <c r="G955" s="50" t="n">
        <v>33</v>
      </c>
      <c r="H955" s="50" t="n">
        <v>15</v>
      </c>
      <c r="I955" s="50" t="n">
        <v>7</v>
      </c>
      <c r="J955" s="50" t="n">
        <v>16</v>
      </c>
      <c r="K955" s="50" t="n">
        <v>10</v>
      </c>
      <c r="L955" s="50" t="n">
        <v>2</v>
      </c>
      <c r="M955" s="50" t="n">
        <v>17</v>
      </c>
      <c r="N955" s="50" t="n">
        <v>5</v>
      </c>
      <c r="O955" s="50" t="n">
        <v>-1.658</v>
      </c>
      <c r="P955" s="50" t="n">
        <v>6</v>
      </c>
      <c r="Q955" s="50" t="n">
        <v>6</v>
      </c>
      <c r="R955" s="50" t="n">
        <v>0</v>
      </c>
      <c r="S955" s="50" t="n">
        <v>0</v>
      </c>
      <c r="T955" s="50" t="n">
        <v>0</v>
      </c>
      <c r="U955" s="50" t="n">
        <v>0</v>
      </c>
      <c r="V955" s="50" t="n">
        <v>0</v>
      </c>
      <c r="W955" s="50" t="n">
        <v>0</v>
      </c>
      <c r="X955" s="50" t="n">
        <v>0</v>
      </c>
      <c r="Y955" s="50" t="n">
        <v>5</v>
      </c>
      <c r="Z955" s="50" t="n">
        <v>0</v>
      </c>
      <c r="AA955" s="50" t="n">
        <v>6</v>
      </c>
      <c r="AB955" s="50" t="n">
        <v>0.05</v>
      </c>
      <c r="AC955" s="50" t="n">
        <v>1</v>
      </c>
      <c r="AD955" s="50" t="n">
        <v>0</v>
      </c>
      <c r="AE955" s="50" t="n">
        <v>0</v>
      </c>
      <c r="AF955" s="50" t="n">
        <v>1</v>
      </c>
      <c r="AG955" s="50" t="n">
        <v>90.8</v>
      </c>
      <c r="AH955" s="50" t="n">
        <v>0</v>
      </c>
      <c r="AI955" s="50" t="n">
        <v>11</v>
      </c>
      <c r="AJ955" s="50" t="n">
        <v>805.6</v>
      </c>
      <c r="AK955" s="50" t="n">
        <v>1</v>
      </c>
    </row>
    <row r="956" customFormat="false" ht="15" hidden="false" customHeight="false" outlineLevel="0" collapsed="false">
      <c r="A956" s="50" t="s">
        <v>1075</v>
      </c>
      <c r="B956" s="50" t="s">
        <v>126</v>
      </c>
      <c r="C956" s="50" t="s">
        <v>360</v>
      </c>
      <c r="D956" s="50" t="n">
        <v>677592</v>
      </c>
      <c r="E956" s="50" t="n">
        <v>8</v>
      </c>
      <c r="F956" s="50" t="s">
        <v>57</v>
      </c>
      <c r="G956" s="50" t="n">
        <v>20</v>
      </c>
      <c r="H956" s="50" t="n">
        <v>9</v>
      </c>
      <c r="I956" s="50" t="n">
        <v>1</v>
      </c>
      <c r="J956" s="50" t="n">
        <v>9</v>
      </c>
      <c r="K956" s="50" t="n">
        <v>5</v>
      </c>
      <c r="L956" s="50" t="n">
        <v>0</v>
      </c>
      <c r="M956" s="50" t="n">
        <v>11</v>
      </c>
      <c r="N956" s="50" t="n">
        <v>4</v>
      </c>
      <c r="O956" s="50" t="n">
        <v>1.169</v>
      </c>
      <c r="P956" s="50" t="n">
        <v>5</v>
      </c>
      <c r="Q956" s="50" t="n">
        <v>5</v>
      </c>
      <c r="R956" s="50" t="n">
        <v>2</v>
      </c>
      <c r="S956" s="50" t="n">
        <v>1</v>
      </c>
      <c r="T956" s="50" t="n">
        <v>0</v>
      </c>
      <c r="U956" s="50" t="n">
        <v>1</v>
      </c>
      <c r="V956" s="50" t="n">
        <v>0</v>
      </c>
      <c r="W956" s="50" t="n">
        <v>0</v>
      </c>
      <c r="X956" s="50" t="n">
        <v>0</v>
      </c>
      <c r="Y956" s="50" t="n">
        <v>2</v>
      </c>
      <c r="Z956" s="50" t="n">
        <v>3.25</v>
      </c>
      <c r="AA956" s="50" t="n">
        <v>5</v>
      </c>
      <c r="AB956" s="50" t="n">
        <v>2.614</v>
      </c>
      <c r="AC956" s="50" t="n">
        <v>3</v>
      </c>
      <c r="AD956" s="50" t="n">
        <v>2</v>
      </c>
      <c r="AE956" s="50" t="n">
        <v>2</v>
      </c>
      <c r="AF956" s="50" t="n">
        <v>3</v>
      </c>
      <c r="AG956" s="50" t="n">
        <v>283</v>
      </c>
      <c r="AH956" s="50" t="n">
        <v>2</v>
      </c>
      <c r="AI956" s="50" t="n">
        <v>8</v>
      </c>
      <c r="AJ956" s="50" t="n">
        <v>593.8</v>
      </c>
      <c r="AK956" s="50" t="n">
        <v>5</v>
      </c>
    </row>
    <row r="957" customFormat="false" ht="15" hidden="false" customHeight="false" outlineLevel="0" collapsed="false">
      <c r="A957" s="50" t="s">
        <v>1076</v>
      </c>
      <c r="B957" s="50" t="s">
        <v>126</v>
      </c>
      <c r="C957" s="50" t="s">
        <v>361</v>
      </c>
      <c r="D957" s="50" t="n">
        <v>672284</v>
      </c>
      <c r="E957" s="50" t="n">
        <v>4</v>
      </c>
      <c r="F957" s="50" t="s">
        <v>53</v>
      </c>
      <c r="G957" s="50" t="n">
        <v>10</v>
      </c>
      <c r="H957" s="50" t="n">
        <v>1</v>
      </c>
      <c r="I957" s="50" t="n">
        <v>1</v>
      </c>
      <c r="J957" s="50" t="n">
        <v>2</v>
      </c>
      <c r="K957" s="50" t="n">
        <v>0</v>
      </c>
      <c r="L957" s="50" t="n">
        <v>0</v>
      </c>
      <c r="M957" s="50" t="n">
        <v>8</v>
      </c>
      <c r="N957" s="50" t="n">
        <v>1</v>
      </c>
      <c r="O957" s="50" t="n">
        <v>0.166</v>
      </c>
      <c r="P957" s="50" t="n">
        <v>2</v>
      </c>
      <c r="Q957" s="50" t="n">
        <v>1</v>
      </c>
      <c r="R957" s="50" t="n">
        <v>0</v>
      </c>
      <c r="S957" s="50" t="n">
        <v>0</v>
      </c>
      <c r="T957" s="50" t="n">
        <v>0</v>
      </c>
      <c r="U957" s="50" t="n">
        <v>0</v>
      </c>
      <c r="V957" s="50" t="n">
        <v>1</v>
      </c>
      <c r="W957" s="50" t="n">
        <v>0</v>
      </c>
      <c r="X957" s="50" t="n">
        <v>0</v>
      </c>
      <c r="Y957" s="50" t="n">
        <v>1</v>
      </c>
      <c r="Z957" s="50" t="n">
        <v>0.7</v>
      </c>
      <c r="AA957" s="50" t="n">
        <v>2</v>
      </c>
      <c r="AB957" s="50" t="n">
        <v>0.698</v>
      </c>
      <c r="AC957" s="50" t="n">
        <v>0</v>
      </c>
      <c r="AD957" s="50" t="n">
        <v>0</v>
      </c>
      <c r="AE957" s="50" t="n">
        <v>0</v>
      </c>
      <c r="AF957" s="50" t="n">
        <v>0</v>
      </c>
      <c r="AG957" s="50" t="n">
        <v>0</v>
      </c>
      <c r="AH957" s="50" t="n">
        <v>0</v>
      </c>
      <c r="AI957" s="50" t="n">
        <v>1</v>
      </c>
      <c r="AJ957" s="50" t="n">
        <v>67.1</v>
      </c>
      <c r="AK957" s="50" t="n">
        <v>0</v>
      </c>
    </row>
    <row r="958" customFormat="false" ht="15" hidden="false" customHeight="false" outlineLevel="0" collapsed="false">
      <c r="A958" s="50" t="s">
        <v>1076</v>
      </c>
      <c r="B958" s="50" t="s">
        <v>126</v>
      </c>
      <c r="C958" s="50" t="s">
        <v>361</v>
      </c>
      <c r="D958" s="50" t="n">
        <v>672284</v>
      </c>
      <c r="E958" s="50" t="n">
        <v>5</v>
      </c>
      <c r="F958" s="50" t="s">
        <v>54</v>
      </c>
      <c r="G958" s="50" t="n">
        <v>216</v>
      </c>
      <c r="H958" s="50" t="n">
        <v>104</v>
      </c>
      <c r="I958" s="50" t="n">
        <v>34</v>
      </c>
      <c r="J958" s="50" t="n">
        <v>106</v>
      </c>
      <c r="K958" s="50" t="n">
        <v>73</v>
      </c>
      <c r="L958" s="50" t="n">
        <v>11</v>
      </c>
      <c r="M958" s="50" t="n">
        <v>110</v>
      </c>
      <c r="N958" s="50" t="n">
        <v>31</v>
      </c>
      <c r="O958" s="50" t="n">
        <v>-2.625</v>
      </c>
      <c r="P958" s="50" t="n">
        <v>57</v>
      </c>
      <c r="Q958" s="50" t="n">
        <v>52</v>
      </c>
      <c r="R958" s="50" t="n">
        <v>12</v>
      </c>
      <c r="S958" s="50" t="n">
        <v>2</v>
      </c>
      <c r="T958" s="50" t="n">
        <v>0</v>
      </c>
      <c r="U958" s="50" t="n">
        <v>1</v>
      </c>
      <c r="V958" s="50" t="n">
        <v>5</v>
      </c>
      <c r="W958" s="50" t="n">
        <v>0</v>
      </c>
      <c r="X958" s="50" t="n">
        <v>0</v>
      </c>
      <c r="Y958" s="50" t="n">
        <v>19</v>
      </c>
      <c r="Z958" s="50" t="n">
        <v>16.1</v>
      </c>
      <c r="AA958" s="50" t="n">
        <v>57</v>
      </c>
      <c r="AB958" s="50" t="n">
        <v>20.998</v>
      </c>
      <c r="AC958" s="50" t="n">
        <v>33</v>
      </c>
      <c r="AD958" s="50" t="n">
        <v>8</v>
      </c>
      <c r="AE958" s="50" t="n">
        <v>18</v>
      </c>
      <c r="AF958" s="50" t="n">
        <v>33</v>
      </c>
      <c r="AG958" s="50" t="n">
        <v>3151</v>
      </c>
      <c r="AH958" s="50" t="n">
        <v>16</v>
      </c>
      <c r="AI958" s="50" t="n">
        <v>95</v>
      </c>
      <c r="AJ958" s="50" t="n">
        <v>6995.5</v>
      </c>
      <c r="AK958" s="50" t="n">
        <v>35</v>
      </c>
    </row>
    <row r="959" customFormat="false" ht="15" hidden="false" customHeight="false" outlineLevel="0" collapsed="false">
      <c r="A959" s="50" t="s">
        <v>1077</v>
      </c>
      <c r="B959" s="50" t="s">
        <v>126</v>
      </c>
      <c r="C959" s="50" t="s">
        <v>269</v>
      </c>
      <c r="D959" s="50" t="n">
        <v>668670</v>
      </c>
      <c r="E959" s="50" t="n">
        <v>8</v>
      </c>
      <c r="F959" s="50" t="s">
        <v>57</v>
      </c>
      <c r="G959" s="50" t="n">
        <v>131</v>
      </c>
      <c r="H959" s="50" t="n">
        <v>63</v>
      </c>
      <c r="I959" s="50" t="n">
        <v>11</v>
      </c>
      <c r="J959" s="50" t="n">
        <v>68</v>
      </c>
      <c r="K959" s="50" t="n">
        <v>46</v>
      </c>
      <c r="L959" s="50" t="n">
        <v>5</v>
      </c>
      <c r="M959" s="50" t="n">
        <v>63</v>
      </c>
      <c r="N959" s="50" t="n">
        <v>17</v>
      </c>
      <c r="O959" s="50" t="n">
        <v>-2.296</v>
      </c>
      <c r="P959" s="50" t="n">
        <v>31</v>
      </c>
      <c r="Q959" s="50" t="n">
        <v>27</v>
      </c>
      <c r="R959" s="50" t="n">
        <v>3</v>
      </c>
      <c r="S959" s="50" t="n">
        <v>0</v>
      </c>
      <c r="T959" s="50" t="n">
        <v>0</v>
      </c>
      <c r="U959" s="50" t="n">
        <v>1</v>
      </c>
      <c r="V959" s="50" t="n">
        <v>4</v>
      </c>
      <c r="W959" s="50" t="n">
        <v>0</v>
      </c>
      <c r="X959" s="50" t="n">
        <v>0</v>
      </c>
      <c r="Y959" s="50" t="n">
        <v>11</v>
      </c>
      <c r="Z959" s="50" t="n">
        <v>6.6</v>
      </c>
      <c r="AA959" s="50" t="n">
        <v>31</v>
      </c>
      <c r="AB959" s="50" t="n">
        <v>9.067</v>
      </c>
      <c r="AC959" s="50" t="n">
        <v>16</v>
      </c>
      <c r="AD959" s="50" t="n">
        <v>3</v>
      </c>
      <c r="AE959" s="50" t="n">
        <v>6</v>
      </c>
      <c r="AF959" s="50" t="n">
        <v>16</v>
      </c>
      <c r="AG959" s="50" t="n">
        <v>1377.7</v>
      </c>
      <c r="AH959" s="50" t="n">
        <v>4</v>
      </c>
      <c r="AI959" s="50" t="n">
        <v>55</v>
      </c>
      <c r="AJ959" s="50" t="n">
        <v>3868.3</v>
      </c>
      <c r="AK959" s="50" t="n">
        <v>3</v>
      </c>
    </row>
    <row r="960" customFormat="false" ht="15" hidden="false" customHeight="false" outlineLevel="0" collapsed="false">
      <c r="A960" s="50" t="s">
        <v>1077</v>
      </c>
      <c r="B960" s="50" t="s">
        <v>126</v>
      </c>
      <c r="C960" s="50" t="s">
        <v>269</v>
      </c>
      <c r="D960" s="50" t="n">
        <v>668670</v>
      </c>
      <c r="E960" s="50" t="n">
        <v>9</v>
      </c>
      <c r="F960" s="50" t="s">
        <v>58</v>
      </c>
      <c r="G960" s="50" t="n">
        <v>55</v>
      </c>
      <c r="H960" s="50" t="n">
        <v>19</v>
      </c>
      <c r="I960" s="50" t="n">
        <v>6</v>
      </c>
      <c r="J960" s="50" t="n">
        <v>22</v>
      </c>
      <c r="K960" s="50" t="n">
        <v>10</v>
      </c>
      <c r="L960" s="50" t="n">
        <v>2</v>
      </c>
      <c r="M960" s="50" t="n">
        <v>33</v>
      </c>
      <c r="N960" s="50" t="n">
        <v>9</v>
      </c>
      <c r="O960" s="50" t="n">
        <v>-1.107</v>
      </c>
      <c r="P960" s="50" t="n">
        <v>15</v>
      </c>
      <c r="Q960" s="50" t="n">
        <v>12</v>
      </c>
      <c r="R960" s="50" t="n">
        <v>1</v>
      </c>
      <c r="S960" s="50" t="n">
        <v>0</v>
      </c>
      <c r="T960" s="50" t="n">
        <v>0</v>
      </c>
      <c r="U960" s="50" t="n">
        <v>0</v>
      </c>
      <c r="V960" s="50" t="n">
        <v>3</v>
      </c>
      <c r="W960" s="50" t="n">
        <v>0</v>
      </c>
      <c r="X960" s="50" t="n">
        <v>0</v>
      </c>
      <c r="Y960" s="50" t="n">
        <v>5</v>
      </c>
      <c r="Z960" s="50" t="n">
        <v>3</v>
      </c>
      <c r="AA960" s="50" t="n">
        <v>15</v>
      </c>
      <c r="AB960" s="50" t="n">
        <v>2.687</v>
      </c>
      <c r="AC960" s="50" t="n">
        <v>7</v>
      </c>
      <c r="AD960" s="50" t="n">
        <v>0</v>
      </c>
      <c r="AE960" s="50" t="n">
        <v>1</v>
      </c>
      <c r="AF960" s="50" t="n">
        <v>7</v>
      </c>
      <c r="AG960" s="50" t="n">
        <v>591.8</v>
      </c>
      <c r="AH960" s="50" t="n">
        <v>0</v>
      </c>
      <c r="AI960" s="50" t="n">
        <v>17</v>
      </c>
      <c r="AJ960" s="50" t="n">
        <v>1217.7</v>
      </c>
      <c r="AK960" s="50" t="n">
        <v>0</v>
      </c>
    </row>
    <row r="961" customFormat="false" ht="15" hidden="false" customHeight="false" outlineLevel="0" collapsed="false">
      <c r="A961" s="50" t="s">
        <v>1078</v>
      </c>
      <c r="B961" s="50" t="s">
        <v>126</v>
      </c>
      <c r="C961" s="50" t="s">
        <v>428</v>
      </c>
      <c r="D961" s="50" t="n">
        <v>669720</v>
      </c>
      <c r="E961" s="50" t="n">
        <v>4</v>
      </c>
      <c r="F961" s="50" t="s">
        <v>53</v>
      </c>
      <c r="G961" s="50" t="n">
        <v>155</v>
      </c>
      <c r="H961" s="50" t="n">
        <v>79</v>
      </c>
      <c r="I961" s="50" t="n">
        <v>30</v>
      </c>
      <c r="J961" s="50" t="n">
        <v>65</v>
      </c>
      <c r="K961" s="50" t="n">
        <v>47</v>
      </c>
      <c r="L961" s="50" t="n">
        <v>10</v>
      </c>
      <c r="M961" s="50" t="n">
        <v>86</v>
      </c>
      <c r="N961" s="50" t="n">
        <v>32</v>
      </c>
      <c r="O961" s="50" t="n">
        <v>-2.44</v>
      </c>
      <c r="P961" s="50" t="n">
        <v>40</v>
      </c>
      <c r="Q961" s="50" t="n">
        <v>39</v>
      </c>
      <c r="R961" s="50" t="n">
        <v>9</v>
      </c>
      <c r="S961" s="50" t="n">
        <v>1</v>
      </c>
      <c r="T961" s="50" t="n">
        <v>0</v>
      </c>
      <c r="U961" s="50" t="n">
        <v>1</v>
      </c>
      <c r="V961" s="50" t="n">
        <v>1</v>
      </c>
      <c r="W961" s="50" t="n">
        <v>0</v>
      </c>
      <c r="X961" s="50" t="n">
        <v>0</v>
      </c>
      <c r="Y961" s="50" t="n">
        <v>13</v>
      </c>
      <c r="Z961" s="50" t="n">
        <v>9.55</v>
      </c>
      <c r="AA961" s="50" t="n">
        <v>39</v>
      </c>
      <c r="AB961" s="50" t="n">
        <v>10.285</v>
      </c>
      <c r="AC961" s="50" t="n">
        <v>26</v>
      </c>
      <c r="AD961" s="50" t="n">
        <v>1</v>
      </c>
      <c r="AE961" s="50" t="n">
        <v>13</v>
      </c>
      <c r="AF961" s="50" t="n">
        <v>26</v>
      </c>
      <c r="AG961" s="50" t="n">
        <v>2237.6</v>
      </c>
      <c r="AH961" s="50" t="n">
        <v>6</v>
      </c>
      <c r="AI961" s="50" t="n">
        <v>66</v>
      </c>
      <c r="AJ961" s="50" t="n">
        <v>4778.9</v>
      </c>
      <c r="AK961" s="50" t="n">
        <v>15</v>
      </c>
    </row>
    <row r="962" customFormat="false" ht="15" hidden="false" customHeight="false" outlineLevel="0" collapsed="false">
      <c r="A962" s="50" t="s">
        <v>1078</v>
      </c>
      <c r="B962" s="50" t="s">
        <v>126</v>
      </c>
      <c r="C962" s="50" t="s">
        <v>428</v>
      </c>
      <c r="D962" s="50" t="n">
        <v>669720</v>
      </c>
      <c r="E962" s="50" t="n">
        <v>5</v>
      </c>
      <c r="F962" s="50" t="s">
        <v>54</v>
      </c>
      <c r="G962" s="50" t="n">
        <v>15</v>
      </c>
      <c r="H962" s="50" t="n">
        <v>10</v>
      </c>
      <c r="I962" s="50" t="n">
        <v>1</v>
      </c>
      <c r="J962" s="50" t="n">
        <v>7</v>
      </c>
      <c r="K962" s="50" t="n">
        <v>5</v>
      </c>
      <c r="L962" s="50" t="n">
        <v>1</v>
      </c>
      <c r="M962" s="50" t="n">
        <v>8</v>
      </c>
      <c r="N962" s="50" t="n">
        <v>5</v>
      </c>
      <c r="O962" s="50" t="n">
        <v>-0.449</v>
      </c>
      <c r="P962" s="50" t="n">
        <v>4</v>
      </c>
      <c r="Q962" s="50" t="n">
        <v>4</v>
      </c>
      <c r="R962" s="50" t="n">
        <v>1</v>
      </c>
      <c r="S962" s="50" t="n">
        <v>0</v>
      </c>
      <c r="T962" s="50" t="n">
        <v>0</v>
      </c>
      <c r="U962" s="50" t="n">
        <v>0</v>
      </c>
      <c r="V962" s="50" t="n">
        <v>0</v>
      </c>
      <c r="W962" s="50" t="n">
        <v>0</v>
      </c>
      <c r="X962" s="50" t="n">
        <v>0</v>
      </c>
      <c r="Y962" s="50" t="n">
        <v>0</v>
      </c>
      <c r="Z962" s="50" t="n">
        <v>0.9</v>
      </c>
      <c r="AA962" s="50" t="n">
        <v>4</v>
      </c>
      <c r="AB962" s="50" t="n">
        <v>1.881</v>
      </c>
      <c r="AC962" s="50" t="n">
        <v>4</v>
      </c>
      <c r="AD962" s="50" t="n">
        <v>0</v>
      </c>
      <c r="AE962" s="50" t="n">
        <v>2</v>
      </c>
      <c r="AF962" s="50" t="n">
        <v>4</v>
      </c>
      <c r="AG962" s="50" t="n">
        <v>371.8</v>
      </c>
      <c r="AH962" s="50" t="n">
        <v>3</v>
      </c>
      <c r="AI962" s="50" t="n">
        <v>9</v>
      </c>
      <c r="AJ962" s="50" t="n">
        <v>676.1</v>
      </c>
      <c r="AK962" s="50" t="n">
        <v>2</v>
      </c>
    </row>
    <row r="963" customFormat="false" ht="15" hidden="false" customHeight="false" outlineLevel="0" collapsed="false">
      <c r="A963" s="50" t="s">
        <v>1079</v>
      </c>
      <c r="B963" s="50" t="s">
        <v>126</v>
      </c>
      <c r="C963" s="50" t="s">
        <v>430</v>
      </c>
      <c r="D963" s="50" t="n">
        <v>678577</v>
      </c>
      <c r="E963" s="50" t="n">
        <v>6</v>
      </c>
      <c r="F963" s="50" t="s">
        <v>55</v>
      </c>
      <c r="G963" s="50" t="n">
        <v>71</v>
      </c>
      <c r="H963" s="50" t="n">
        <v>36</v>
      </c>
      <c r="I963" s="50" t="n">
        <v>14</v>
      </c>
      <c r="J963" s="50" t="n">
        <v>34</v>
      </c>
      <c r="K963" s="50" t="n">
        <v>26</v>
      </c>
      <c r="L963" s="50" t="n">
        <v>9</v>
      </c>
      <c r="M963" s="50" t="n">
        <v>37</v>
      </c>
      <c r="N963" s="50" t="n">
        <v>10</v>
      </c>
      <c r="O963" s="50" t="n">
        <v>0.181</v>
      </c>
      <c r="P963" s="50" t="n">
        <v>17</v>
      </c>
      <c r="Q963" s="50" t="n">
        <v>16</v>
      </c>
      <c r="R963" s="50" t="n">
        <v>4</v>
      </c>
      <c r="S963" s="50" t="n">
        <v>0</v>
      </c>
      <c r="T963" s="50" t="n">
        <v>0</v>
      </c>
      <c r="U963" s="50" t="n">
        <v>2</v>
      </c>
      <c r="V963" s="50" t="n">
        <v>1</v>
      </c>
      <c r="W963" s="50" t="n">
        <v>0</v>
      </c>
      <c r="X963" s="50" t="n">
        <v>0</v>
      </c>
      <c r="Y963" s="50" t="n">
        <v>8</v>
      </c>
      <c r="Z963" s="50" t="n">
        <v>6.5</v>
      </c>
      <c r="AA963" s="50" t="n">
        <v>17</v>
      </c>
      <c r="AB963" s="50" t="n">
        <v>5.936</v>
      </c>
      <c r="AC963" s="50" t="n">
        <v>8</v>
      </c>
      <c r="AD963" s="50" t="n">
        <v>1</v>
      </c>
      <c r="AE963" s="50" t="n">
        <v>5</v>
      </c>
      <c r="AF963" s="50" t="n">
        <v>8</v>
      </c>
      <c r="AG963" s="50" t="n">
        <v>738.9</v>
      </c>
      <c r="AH963" s="50" t="n">
        <v>5</v>
      </c>
      <c r="AI963" s="50" t="n">
        <v>29</v>
      </c>
      <c r="AJ963" s="50" t="n">
        <v>2187</v>
      </c>
      <c r="AK963" s="50" t="n">
        <v>16</v>
      </c>
    </row>
    <row r="964" customFormat="false" ht="15" hidden="false" customHeight="false" outlineLevel="0" collapsed="false">
      <c r="A964" s="50" t="s">
        <v>1079</v>
      </c>
      <c r="B964" s="50" t="s">
        <v>126</v>
      </c>
      <c r="C964" s="50" t="s">
        <v>430</v>
      </c>
      <c r="D964" s="50" t="n">
        <v>678577</v>
      </c>
      <c r="E964" s="50" t="n">
        <v>7</v>
      </c>
      <c r="F964" s="50" t="s">
        <v>56</v>
      </c>
      <c r="G964" s="50" t="n">
        <v>68</v>
      </c>
      <c r="H964" s="50" t="n">
        <v>35</v>
      </c>
      <c r="I964" s="50" t="n">
        <v>13</v>
      </c>
      <c r="J964" s="50" t="n">
        <v>39</v>
      </c>
      <c r="K964" s="50" t="n">
        <v>26</v>
      </c>
      <c r="L964" s="50" t="n">
        <v>5</v>
      </c>
      <c r="M964" s="50" t="n">
        <v>29</v>
      </c>
      <c r="N964" s="50" t="n">
        <v>9</v>
      </c>
      <c r="O964" s="50" t="n">
        <v>-1.736</v>
      </c>
      <c r="P964" s="50" t="n">
        <v>19</v>
      </c>
      <c r="Q964" s="50" t="n">
        <v>19</v>
      </c>
      <c r="R964" s="50" t="n">
        <v>2</v>
      </c>
      <c r="S964" s="50" t="n">
        <v>0</v>
      </c>
      <c r="T964" s="50" t="n">
        <v>0</v>
      </c>
      <c r="U964" s="50" t="n">
        <v>1</v>
      </c>
      <c r="V964" s="50" t="n">
        <v>0</v>
      </c>
      <c r="W964" s="50" t="n">
        <v>0</v>
      </c>
      <c r="X964" s="50" t="n">
        <v>0</v>
      </c>
      <c r="Y964" s="50" t="n">
        <v>6</v>
      </c>
      <c r="Z964" s="50" t="n">
        <v>2.9</v>
      </c>
      <c r="AA964" s="50" t="n">
        <v>19</v>
      </c>
      <c r="AB964" s="50" t="n">
        <v>5.313</v>
      </c>
      <c r="AC964" s="50" t="n">
        <v>13</v>
      </c>
      <c r="AD964" s="50" t="n">
        <v>2</v>
      </c>
      <c r="AE964" s="50" t="n">
        <v>6</v>
      </c>
      <c r="AF964" s="50" t="n">
        <v>13</v>
      </c>
      <c r="AG964" s="50" t="n">
        <v>1171.7</v>
      </c>
      <c r="AH964" s="50" t="n">
        <v>2</v>
      </c>
      <c r="AI964" s="50" t="n">
        <v>33</v>
      </c>
      <c r="AJ964" s="50" t="n">
        <v>2480</v>
      </c>
      <c r="AK964" s="50" t="n">
        <v>21</v>
      </c>
    </row>
    <row r="965" customFormat="false" ht="15" hidden="false" customHeight="false" outlineLevel="0" collapsed="false">
      <c r="A965" s="50" t="s">
        <v>1080</v>
      </c>
      <c r="B965" s="50" t="s">
        <v>126</v>
      </c>
      <c r="C965" s="50" t="s">
        <v>432</v>
      </c>
      <c r="D965" s="50" t="n">
        <v>624512</v>
      </c>
      <c r="E965" s="50" t="n">
        <v>4</v>
      </c>
      <c r="F965" s="50" t="s">
        <v>53</v>
      </c>
      <c r="G965" s="50" t="n">
        <v>110</v>
      </c>
      <c r="H965" s="50" t="n">
        <v>55</v>
      </c>
      <c r="I965" s="50" t="n">
        <v>11</v>
      </c>
      <c r="J965" s="50" t="n">
        <v>62</v>
      </c>
      <c r="K965" s="50" t="n">
        <v>37</v>
      </c>
      <c r="L965" s="50" t="n">
        <v>3</v>
      </c>
      <c r="M965" s="50" t="n">
        <v>48</v>
      </c>
      <c r="N965" s="50" t="n">
        <v>18</v>
      </c>
      <c r="O965" s="50" t="n">
        <v>-3.089</v>
      </c>
      <c r="P965" s="50" t="n">
        <v>34</v>
      </c>
      <c r="Q965" s="50" t="n">
        <v>29</v>
      </c>
      <c r="R965" s="50" t="n">
        <v>5</v>
      </c>
      <c r="S965" s="50" t="n">
        <v>0</v>
      </c>
      <c r="T965" s="50" t="n">
        <v>0</v>
      </c>
      <c r="U965" s="50" t="n">
        <v>0</v>
      </c>
      <c r="V965" s="50" t="n">
        <v>2</v>
      </c>
      <c r="W965" s="50" t="n">
        <v>2</v>
      </c>
      <c r="X965" s="50" t="n">
        <v>0</v>
      </c>
      <c r="Y965" s="50" t="n">
        <v>9</v>
      </c>
      <c r="Z965" s="50" t="n">
        <v>7.3</v>
      </c>
      <c r="AA965" s="50" t="n">
        <v>33</v>
      </c>
      <c r="AB965" s="50" t="n">
        <v>7.99</v>
      </c>
      <c r="AC965" s="50" t="n">
        <v>21</v>
      </c>
      <c r="AD965" s="50" t="n">
        <v>0</v>
      </c>
      <c r="AE965" s="50" t="n">
        <v>2</v>
      </c>
      <c r="AF965" s="50" t="n">
        <v>21</v>
      </c>
      <c r="AG965" s="50" t="n">
        <v>1523.8</v>
      </c>
      <c r="AH965" s="50" t="n">
        <v>7</v>
      </c>
      <c r="AI965" s="50" t="n">
        <v>47</v>
      </c>
      <c r="AJ965" s="50" t="n">
        <v>3262.8</v>
      </c>
      <c r="AK965" s="50" t="n">
        <v>1</v>
      </c>
    </row>
    <row r="966" customFormat="false" ht="15" hidden="false" customHeight="false" outlineLevel="0" collapsed="false">
      <c r="A966" s="50" t="s">
        <v>1081</v>
      </c>
      <c r="B966" s="50" t="s">
        <v>126</v>
      </c>
      <c r="C966" s="50" t="s">
        <v>434</v>
      </c>
      <c r="D966" s="50" t="n">
        <v>672820</v>
      </c>
      <c r="E966" s="50" t="n">
        <v>4</v>
      </c>
      <c r="F966" s="50" t="s">
        <v>53</v>
      </c>
      <c r="G966" s="50" t="n">
        <v>137</v>
      </c>
      <c r="H966" s="50" t="n">
        <v>79</v>
      </c>
      <c r="I966" s="50" t="n">
        <v>15</v>
      </c>
      <c r="J966" s="50" t="n">
        <v>56</v>
      </c>
      <c r="K966" s="50" t="n">
        <v>38</v>
      </c>
      <c r="L966" s="50" t="n">
        <v>6</v>
      </c>
      <c r="M966" s="50" t="n">
        <v>81</v>
      </c>
      <c r="N966" s="50" t="n">
        <v>41</v>
      </c>
      <c r="O966" s="50" t="n">
        <v>-2.966</v>
      </c>
      <c r="P966" s="50" t="n">
        <v>33</v>
      </c>
      <c r="Q966" s="50" t="n">
        <v>33</v>
      </c>
      <c r="R966" s="50" t="n">
        <v>7</v>
      </c>
      <c r="S966" s="50" t="n">
        <v>3</v>
      </c>
      <c r="T966" s="50" t="n">
        <v>0</v>
      </c>
      <c r="U966" s="50" t="n">
        <v>0</v>
      </c>
      <c r="V966" s="50" t="n">
        <v>0</v>
      </c>
      <c r="W966" s="50" t="n">
        <v>0</v>
      </c>
      <c r="X966" s="50" t="n">
        <v>0</v>
      </c>
      <c r="Y966" s="50" t="n">
        <v>7</v>
      </c>
      <c r="Z966" s="50" t="n">
        <v>7.35</v>
      </c>
      <c r="AA966" s="50" t="n">
        <v>33</v>
      </c>
      <c r="AB966" s="50" t="n">
        <v>8.465</v>
      </c>
      <c r="AC966" s="50" t="n">
        <v>26</v>
      </c>
      <c r="AD966" s="50" t="n">
        <v>0</v>
      </c>
      <c r="AE966" s="50" t="n">
        <v>11</v>
      </c>
      <c r="AF966" s="50" t="n">
        <v>26</v>
      </c>
      <c r="AG966" s="50" t="n">
        <v>2359</v>
      </c>
      <c r="AH966" s="50" t="n">
        <v>11</v>
      </c>
      <c r="AI966" s="50" t="n">
        <v>73</v>
      </c>
      <c r="AJ966" s="50" t="n">
        <v>5300.8</v>
      </c>
      <c r="AK966" s="50" t="n">
        <v>19</v>
      </c>
    </row>
    <row r="967" customFormat="false" ht="15" hidden="false" customHeight="false" outlineLevel="0" collapsed="false">
      <c r="A967" s="50" t="s">
        <v>1082</v>
      </c>
      <c r="B967" s="50" t="s">
        <v>126</v>
      </c>
      <c r="C967" s="50" t="s">
        <v>436</v>
      </c>
      <c r="D967" s="50" t="n">
        <v>695020</v>
      </c>
      <c r="E967" s="50" t="n">
        <v>4</v>
      </c>
      <c r="F967" s="50" t="s">
        <v>53</v>
      </c>
      <c r="G967" s="50" t="n">
        <v>105</v>
      </c>
      <c r="H967" s="50" t="n">
        <v>50</v>
      </c>
      <c r="I967" s="50" t="n">
        <v>16</v>
      </c>
      <c r="J967" s="50" t="n">
        <v>47</v>
      </c>
      <c r="K967" s="50" t="n">
        <v>32</v>
      </c>
      <c r="L967" s="50" t="n">
        <v>7</v>
      </c>
      <c r="M967" s="50" t="n">
        <v>56</v>
      </c>
      <c r="N967" s="50" t="n">
        <v>18</v>
      </c>
      <c r="O967" s="50" t="n">
        <v>-0.274</v>
      </c>
      <c r="P967" s="50" t="n">
        <v>33</v>
      </c>
      <c r="Q967" s="50" t="n">
        <v>28</v>
      </c>
      <c r="R967" s="50" t="n">
        <v>6</v>
      </c>
      <c r="S967" s="50" t="n">
        <v>0</v>
      </c>
      <c r="T967" s="50" t="n">
        <v>0</v>
      </c>
      <c r="U967" s="50" t="n">
        <v>1</v>
      </c>
      <c r="V967" s="50" t="n">
        <v>2</v>
      </c>
      <c r="W967" s="50" t="n">
        <v>1</v>
      </c>
      <c r="X967" s="50" t="n">
        <v>1</v>
      </c>
      <c r="Y967" s="50" t="n">
        <v>7</v>
      </c>
      <c r="Z967" s="50" t="n">
        <v>7.9</v>
      </c>
      <c r="AA967" s="50" t="n">
        <v>31</v>
      </c>
      <c r="AB967" s="50" t="n">
        <v>8.531</v>
      </c>
      <c r="AC967" s="50" t="n">
        <v>23</v>
      </c>
      <c r="AD967" s="50" t="n">
        <v>2</v>
      </c>
      <c r="AE967" s="50" t="n">
        <v>10</v>
      </c>
      <c r="AF967" s="50" t="n">
        <v>23</v>
      </c>
      <c r="AG967" s="50" t="n">
        <v>1967.8</v>
      </c>
      <c r="AH967" s="50" t="n">
        <v>6</v>
      </c>
      <c r="AI967" s="50" t="n">
        <v>42</v>
      </c>
      <c r="AJ967" s="50" t="n">
        <v>3100</v>
      </c>
      <c r="AK967" s="50" t="n">
        <v>17</v>
      </c>
    </row>
    <row r="968" customFormat="false" ht="15" hidden="false" customHeight="false" outlineLevel="0" collapsed="false">
      <c r="A968" s="50" t="s">
        <v>1083</v>
      </c>
      <c r="B968" s="50" t="s">
        <v>126</v>
      </c>
      <c r="C968" s="50" t="s">
        <v>438</v>
      </c>
      <c r="D968" s="50" t="n">
        <v>807747</v>
      </c>
      <c r="E968" s="50" t="n">
        <v>5</v>
      </c>
      <c r="F968" s="50" t="s">
        <v>54</v>
      </c>
      <c r="G968" s="50" t="n">
        <v>59</v>
      </c>
      <c r="H968" s="50" t="n">
        <v>28</v>
      </c>
      <c r="I968" s="50" t="n">
        <v>4</v>
      </c>
      <c r="J968" s="50" t="n">
        <v>33</v>
      </c>
      <c r="K968" s="50" t="n">
        <v>21</v>
      </c>
      <c r="L968" s="50" t="n">
        <v>4</v>
      </c>
      <c r="M968" s="50" t="n">
        <v>26</v>
      </c>
      <c r="N968" s="50" t="n">
        <v>7</v>
      </c>
      <c r="O968" s="50" t="n">
        <v>-1.369</v>
      </c>
      <c r="P968" s="50" t="n">
        <v>18</v>
      </c>
      <c r="Q968" s="50" t="n">
        <v>17</v>
      </c>
      <c r="R968" s="50" t="n">
        <v>4</v>
      </c>
      <c r="S968" s="50" t="n">
        <v>0</v>
      </c>
      <c r="T968" s="50" t="n">
        <v>0</v>
      </c>
      <c r="U968" s="50" t="n">
        <v>0</v>
      </c>
      <c r="V968" s="50" t="n">
        <v>0</v>
      </c>
      <c r="W968" s="50" t="n">
        <v>0</v>
      </c>
      <c r="X968" s="50" t="n">
        <v>0</v>
      </c>
      <c r="Y968" s="50" t="n">
        <v>3</v>
      </c>
      <c r="Z968" s="50" t="n">
        <v>3.6</v>
      </c>
      <c r="AA968" s="50" t="n">
        <v>17</v>
      </c>
      <c r="AB968" s="50" t="n">
        <v>3.925</v>
      </c>
      <c r="AC968" s="50" t="n">
        <v>15</v>
      </c>
      <c r="AD968" s="50" t="n">
        <v>0</v>
      </c>
      <c r="AE968" s="50" t="n">
        <v>1</v>
      </c>
      <c r="AF968" s="50" t="n">
        <v>15</v>
      </c>
      <c r="AG968" s="50" t="n">
        <v>1273.2</v>
      </c>
      <c r="AH968" s="50" t="n">
        <v>5</v>
      </c>
      <c r="AI968" s="50" t="n">
        <v>21</v>
      </c>
      <c r="AJ968" s="50" t="n">
        <v>1285.5</v>
      </c>
      <c r="AK968" s="50" t="n">
        <v>0</v>
      </c>
    </row>
    <row r="969" customFormat="false" ht="15" hidden="false" customHeight="false" outlineLevel="0" collapsed="false">
      <c r="A969" s="50" t="s">
        <v>1083</v>
      </c>
      <c r="B969" s="50" t="s">
        <v>126</v>
      </c>
      <c r="C969" s="50" t="s">
        <v>438</v>
      </c>
      <c r="D969" s="50" t="n">
        <v>807747</v>
      </c>
      <c r="E969" s="50" t="n">
        <v>6</v>
      </c>
      <c r="F969" s="50" t="s">
        <v>55</v>
      </c>
      <c r="G969" s="50" t="n">
        <v>38</v>
      </c>
      <c r="H969" s="50" t="n">
        <v>18</v>
      </c>
      <c r="I969" s="50" t="n">
        <v>2</v>
      </c>
      <c r="J969" s="50" t="n">
        <v>22</v>
      </c>
      <c r="K969" s="50" t="n">
        <v>12</v>
      </c>
      <c r="L969" s="50" t="n">
        <v>2</v>
      </c>
      <c r="M969" s="50" t="n">
        <v>16</v>
      </c>
      <c r="N969" s="50" t="n">
        <v>6</v>
      </c>
      <c r="O969" s="50" t="n">
        <v>0.238</v>
      </c>
      <c r="P969" s="50" t="n">
        <v>12</v>
      </c>
      <c r="Q969" s="50" t="n">
        <v>12</v>
      </c>
      <c r="R969" s="50" t="n">
        <v>3</v>
      </c>
      <c r="S969" s="50" t="n">
        <v>0</v>
      </c>
      <c r="T969" s="50" t="n">
        <v>0</v>
      </c>
      <c r="U969" s="50" t="n">
        <v>0</v>
      </c>
      <c r="V969" s="50" t="n">
        <v>0</v>
      </c>
      <c r="W969" s="50" t="n">
        <v>0</v>
      </c>
      <c r="X969" s="50" t="n">
        <v>0</v>
      </c>
      <c r="Y969" s="50" t="n">
        <v>2</v>
      </c>
      <c r="Z969" s="50" t="n">
        <v>2.7</v>
      </c>
      <c r="AA969" s="50" t="n">
        <v>12</v>
      </c>
      <c r="AB969" s="50" t="n">
        <v>3.247</v>
      </c>
      <c r="AC969" s="50" t="n">
        <v>10</v>
      </c>
      <c r="AD969" s="50" t="n">
        <v>0</v>
      </c>
      <c r="AE969" s="50" t="n">
        <v>2</v>
      </c>
      <c r="AF969" s="50" t="n">
        <v>10</v>
      </c>
      <c r="AG969" s="50" t="n">
        <v>814.9</v>
      </c>
      <c r="AH969" s="50" t="n">
        <v>5</v>
      </c>
      <c r="AI969" s="50" t="n">
        <v>16</v>
      </c>
      <c r="AJ969" s="50" t="n">
        <v>974.9</v>
      </c>
      <c r="AK969" s="50" t="n">
        <v>0</v>
      </c>
    </row>
    <row r="970" customFormat="false" ht="15" hidden="false" customHeight="false" outlineLevel="0" collapsed="false">
      <c r="A970" s="50" t="s">
        <v>1084</v>
      </c>
      <c r="B970" s="50" t="s">
        <v>126</v>
      </c>
      <c r="C970" s="50" t="s">
        <v>439</v>
      </c>
      <c r="D970" s="50" t="n">
        <v>502054</v>
      </c>
      <c r="E970" s="50" t="n">
        <v>9</v>
      </c>
      <c r="F970" s="50" t="s">
        <v>58</v>
      </c>
      <c r="G970" s="50" t="n">
        <v>79</v>
      </c>
      <c r="H970" s="50" t="n">
        <v>31</v>
      </c>
      <c r="I970" s="50" t="n">
        <v>10</v>
      </c>
      <c r="J970" s="50" t="n">
        <v>38</v>
      </c>
      <c r="K970" s="50" t="n">
        <v>24</v>
      </c>
      <c r="L970" s="50" t="n">
        <v>4</v>
      </c>
      <c r="M970" s="50" t="n">
        <v>41</v>
      </c>
      <c r="N970" s="50" t="n">
        <v>7</v>
      </c>
      <c r="O970" s="50" t="n">
        <v>0.396</v>
      </c>
      <c r="P970" s="50" t="n">
        <v>21</v>
      </c>
      <c r="Q970" s="50" t="n">
        <v>17</v>
      </c>
      <c r="R970" s="50" t="n">
        <v>3</v>
      </c>
      <c r="S970" s="50" t="n">
        <v>0</v>
      </c>
      <c r="T970" s="50" t="n">
        <v>0</v>
      </c>
      <c r="U970" s="50" t="n">
        <v>1</v>
      </c>
      <c r="V970" s="50" t="n">
        <v>4</v>
      </c>
      <c r="W970" s="50" t="n">
        <v>0</v>
      </c>
      <c r="X970" s="50" t="n">
        <v>0</v>
      </c>
      <c r="Y970" s="50" t="n">
        <v>4</v>
      </c>
      <c r="Z970" s="50" t="n">
        <v>6.6</v>
      </c>
      <c r="AA970" s="50" t="n">
        <v>21</v>
      </c>
      <c r="AB970" s="50" t="n">
        <v>9.178</v>
      </c>
      <c r="AC970" s="50" t="n">
        <v>13</v>
      </c>
      <c r="AD970" s="50" t="n">
        <v>1</v>
      </c>
      <c r="AE970" s="50" t="n">
        <v>8</v>
      </c>
      <c r="AF970" s="50" t="n">
        <v>13</v>
      </c>
      <c r="AG970" s="50" t="n">
        <v>1228.6</v>
      </c>
      <c r="AH970" s="50" t="n">
        <v>4</v>
      </c>
      <c r="AI970" s="50" t="n">
        <v>30</v>
      </c>
      <c r="AJ970" s="50" t="n">
        <v>2226.5</v>
      </c>
      <c r="AK970" s="50" t="n">
        <v>14</v>
      </c>
    </row>
    <row r="971" customFormat="false" ht="15" hidden="false" customHeight="false" outlineLevel="0" collapsed="false">
      <c r="A971" s="50" t="s">
        <v>1085</v>
      </c>
      <c r="B971" s="50" t="s">
        <v>126</v>
      </c>
      <c r="C971" s="50" t="s">
        <v>441</v>
      </c>
      <c r="D971" s="50" t="n">
        <v>687957</v>
      </c>
      <c r="E971" s="50" t="n">
        <v>4</v>
      </c>
      <c r="F971" s="50" t="s">
        <v>53</v>
      </c>
      <c r="G971" s="50" t="n">
        <v>53</v>
      </c>
      <c r="H971" s="50" t="n">
        <v>15</v>
      </c>
      <c r="I971" s="50" t="n">
        <v>3</v>
      </c>
      <c r="J971" s="50" t="n">
        <v>22</v>
      </c>
      <c r="K971" s="50" t="n">
        <v>9</v>
      </c>
      <c r="L971" s="50" t="n">
        <v>1</v>
      </c>
      <c r="M971" s="50" t="n">
        <v>31</v>
      </c>
      <c r="N971" s="50" t="n">
        <v>6</v>
      </c>
      <c r="O971" s="50" t="n">
        <v>0.688</v>
      </c>
      <c r="P971" s="50" t="n">
        <v>16</v>
      </c>
      <c r="Q971" s="50" t="n">
        <v>12</v>
      </c>
      <c r="R971" s="50" t="n">
        <v>3</v>
      </c>
      <c r="S971" s="50" t="n">
        <v>1</v>
      </c>
      <c r="T971" s="50" t="n">
        <v>0</v>
      </c>
      <c r="U971" s="50" t="n">
        <v>0</v>
      </c>
      <c r="V971" s="50" t="n">
        <v>4</v>
      </c>
      <c r="W971" s="50" t="n">
        <v>0</v>
      </c>
      <c r="X971" s="50" t="n">
        <v>0</v>
      </c>
      <c r="Y971" s="50" t="n">
        <v>1</v>
      </c>
      <c r="Z971" s="50" t="n">
        <v>5.85</v>
      </c>
      <c r="AA971" s="50" t="n">
        <v>16</v>
      </c>
      <c r="AB971" s="50" t="n">
        <v>6.237</v>
      </c>
      <c r="AC971" s="50" t="n">
        <v>11</v>
      </c>
      <c r="AD971" s="50" t="n">
        <v>0</v>
      </c>
      <c r="AE971" s="50" t="n">
        <v>2</v>
      </c>
      <c r="AF971" s="50" t="n">
        <v>11</v>
      </c>
      <c r="AG971" s="50" t="n">
        <v>939.2</v>
      </c>
      <c r="AH971" s="50" t="n">
        <v>5</v>
      </c>
      <c r="AI971" s="50" t="n">
        <v>15</v>
      </c>
      <c r="AJ971" s="50" t="n">
        <v>988.1</v>
      </c>
      <c r="AK971" s="50" t="n">
        <v>1</v>
      </c>
    </row>
    <row r="972" customFormat="false" ht="15" hidden="false" customHeight="false" outlineLevel="0" collapsed="false">
      <c r="A972" s="50" t="s">
        <v>1086</v>
      </c>
      <c r="B972" s="50" t="s">
        <v>126</v>
      </c>
      <c r="C972" s="50" t="s">
        <v>178</v>
      </c>
      <c r="D972" s="50" t="n">
        <v>663698</v>
      </c>
      <c r="E972" s="50" t="n">
        <v>8</v>
      </c>
      <c r="F972" s="50" t="s">
        <v>57</v>
      </c>
      <c r="G972" s="50" t="n">
        <v>33</v>
      </c>
      <c r="H972" s="50" t="n">
        <v>18</v>
      </c>
      <c r="I972" s="50" t="n">
        <v>7</v>
      </c>
      <c r="J972" s="50" t="n">
        <v>10</v>
      </c>
      <c r="K972" s="50" t="n">
        <v>7</v>
      </c>
      <c r="L972" s="50" t="n">
        <v>1</v>
      </c>
      <c r="M972" s="50" t="n">
        <v>23</v>
      </c>
      <c r="N972" s="50" t="n">
        <v>11</v>
      </c>
      <c r="O972" s="50" t="n">
        <v>-0.584</v>
      </c>
      <c r="P972" s="50" t="n">
        <v>9</v>
      </c>
      <c r="Q972" s="50" t="n">
        <v>6</v>
      </c>
      <c r="R972" s="50" t="n">
        <v>0</v>
      </c>
      <c r="S972" s="50" t="n">
        <v>0</v>
      </c>
      <c r="T972" s="50" t="n">
        <v>0</v>
      </c>
      <c r="U972" s="50" t="n">
        <v>0</v>
      </c>
      <c r="V972" s="50" t="n">
        <v>1</v>
      </c>
      <c r="W972" s="50" t="n">
        <v>2</v>
      </c>
      <c r="X972" s="50" t="n">
        <v>0</v>
      </c>
      <c r="Y972" s="50" t="n">
        <v>4</v>
      </c>
      <c r="Z972" s="50" t="n">
        <v>2.1</v>
      </c>
      <c r="AA972" s="50" t="n">
        <v>9</v>
      </c>
      <c r="AB972" s="50" t="n">
        <v>2.8</v>
      </c>
      <c r="AC972" s="50" t="n">
        <v>2</v>
      </c>
      <c r="AD972" s="50" t="n">
        <v>0</v>
      </c>
      <c r="AE972" s="50" t="n">
        <v>1</v>
      </c>
      <c r="AF972" s="50" t="n">
        <v>2</v>
      </c>
      <c r="AG972" s="50" t="n">
        <v>141.7</v>
      </c>
      <c r="AH972" s="50" t="n">
        <v>0</v>
      </c>
      <c r="AI972" s="50" t="n">
        <v>15</v>
      </c>
      <c r="AJ972" s="50" t="n">
        <v>1112.2</v>
      </c>
      <c r="AK972" s="50" t="n">
        <v>7</v>
      </c>
    </row>
    <row r="973" customFormat="false" ht="15" hidden="false" customHeight="false" outlineLevel="0" collapsed="false">
      <c r="A973" s="50" t="s">
        <v>1087</v>
      </c>
      <c r="B973" s="50" t="s">
        <v>128</v>
      </c>
      <c r="C973" s="50" t="s">
        <v>362</v>
      </c>
      <c r="D973" s="50" t="n">
        <v>805808</v>
      </c>
      <c r="E973" s="50" t="n">
        <v>4</v>
      </c>
      <c r="F973" s="50" t="s">
        <v>53</v>
      </c>
      <c r="G973" s="50" t="n">
        <v>574</v>
      </c>
      <c r="H973" s="50" t="n">
        <v>241</v>
      </c>
      <c r="I973" s="50" t="n">
        <v>28</v>
      </c>
      <c r="J973" s="50" t="n">
        <v>268</v>
      </c>
      <c r="K973" s="50" t="n">
        <v>180</v>
      </c>
      <c r="L973" s="50" t="n">
        <v>15</v>
      </c>
      <c r="M973" s="50" t="n">
        <v>306</v>
      </c>
      <c r="N973" s="50" t="n">
        <v>61</v>
      </c>
      <c r="O973" s="50" t="n">
        <v>9.734</v>
      </c>
      <c r="P973" s="50" t="n">
        <v>136</v>
      </c>
      <c r="Q973" s="50" t="n">
        <v>116</v>
      </c>
      <c r="R973" s="50" t="n">
        <v>38</v>
      </c>
      <c r="S973" s="50" t="n">
        <v>11</v>
      </c>
      <c r="T973" s="50" t="n">
        <v>2</v>
      </c>
      <c r="U973" s="50" t="n">
        <v>2</v>
      </c>
      <c r="V973" s="50" t="n">
        <v>19</v>
      </c>
      <c r="W973" s="50" t="n">
        <v>1</v>
      </c>
      <c r="X973" s="50" t="n">
        <v>0</v>
      </c>
      <c r="Y973" s="50" t="n">
        <v>17</v>
      </c>
      <c r="Z973" s="50" t="n">
        <v>55.65</v>
      </c>
      <c r="AA973" s="50" t="n">
        <v>136</v>
      </c>
      <c r="AB973" s="50" t="n">
        <v>56.189</v>
      </c>
      <c r="AC973" s="50" t="n">
        <v>99</v>
      </c>
      <c r="AD973" s="50" t="n">
        <v>13</v>
      </c>
      <c r="AE973" s="50" t="n">
        <v>40</v>
      </c>
      <c r="AF973" s="50" t="n">
        <v>99</v>
      </c>
      <c r="AG973" s="50" t="n">
        <v>8779.2</v>
      </c>
      <c r="AH973" s="50" t="n">
        <v>45</v>
      </c>
      <c r="AI973" s="50" t="n">
        <v>213</v>
      </c>
      <c r="AJ973" s="50" t="n">
        <v>15241.7</v>
      </c>
      <c r="AK973" s="50" t="n">
        <v>45</v>
      </c>
    </row>
    <row r="974" customFormat="false" ht="15" hidden="false" customHeight="false" outlineLevel="0" collapsed="false">
      <c r="A974" s="50" t="s">
        <v>1087</v>
      </c>
      <c r="B974" s="50" t="s">
        <v>128</v>
      </c>
      <c r="C974" s="50" t="s">
        <v>362</v>
      </c>
      <c r="D974" s="50" t="n">
        <v>805808</v>
      </c>
      <c r="E974" s="50" t="n">
        <v>5</v>
      </c>
      <c r="F974" s="50" t="s">
        <v>54</v>
      </c>
      <c r="G974" s="50" t="n">
        <v>461</v>
      </c>
      <c r="H974" s="50" t="n">
        <v>188</v>
      </c>
      <c r="I974" s="50" t="n">
        <v>26</v>
      </c>
      <c r="J974" s="50" t="n">
        <v>226</v>
      </c>
      <c r="K974" s="50" t="n">
        <v>144</v>
      </c>
      <c r="L974" s="50" t="n">
        <v>10</v>
      </c>
      <c r="M974" s="50" t="n">
        <v>233</v>
      </c>
      <c r="N974" s="50" t="n">
        <v>44</v>
      </c>
      <c r="O974" s="50" t="n">
        <v>-2.684</v>
      </c>
      <c r="P974" s="50" t="n">
        <v>118</v>
      </c>
      <c r="Q974" s="50" t="n">
        <v>101</v>
      </c>
      <c r="R974" s="50" t="n">
        <v>24</v>
      </c>
      <c r="S974" s="50" t="n">
        <v>1</v>
      </c>
      <c r="T974" s="50" t="n">
        <v>1</v>
      </c>
      <c r="U974" s="50" t="n">
        <v>1</v>
      </c>
      <c r="V974" s="50" t="n">
        <v>16</v>
      </c>
      <c r="W974" s="50" t="n">
        <v>1</v>
      </c>
      <c r="X974" s="50" t="n">
        <v>0</v>
      </c>
      <c r="Y974" s="50" t="n">
        <v>18</v>
      </c>
      <c r="Z974" s="50" t="n">
        <v>35.65</v>
      </c>
      <c r="AA974" s="50" t="n">
        <v>118</v>
      </c>
      <c r="AB974" s="50" t="n">
        <v>35.664</v>
      </c>
      <c r="AC974" s="50" t="n">
        <v>83</v>
      </c>
      <c r="AD974" s="50" t="n">
        <v>3</v>
      </c>
      <c r="AE974" s="50" t="n">
        <v>28</v>
      </c>
      <c r="AF974" s="50" t="n">
        <v>83</v>
      </c>
      <c r="AG974" s="50" t="n">
        <v>7277.3</v>
      </c>
      <c r="AH974" s="50" t="n">
        <v>24</v>
      </c>
      <c r="AI974" s="50" t="n">
        <v>160</v>
      </c>
      <c r="AJ974" s="50" t="n">
        <v>11421.5</v>
      </c>
      <c r="AK974" s="50" t="n">
        <v>26</v>
      </c>
    </row>
    <row r="975" customFormat="false" ht="15" hidden="false" customHeight="false" outlineLevel="0" collapsed="false">
      <c r="A975" s="50" t="s">
        <v>1087</v>
      </c>
      <c r="B975" s="50" t="s">
        <v>128</v>
      </c>
      <c r="C975" s="50" t="s">
        <v>362</v>
      </c>
      <c r="D975" s="50" t="n">
        <v>805808</v>
      </c>
      <c r="E975" s="50" t="n">
        <v>6</v>
      </c>
      <c r="F975" s="50" t="s">
        <v>55</v>
      </c>
      <c r="G975" s="50" t="n">
        <v>473</v>
      </c>
      <c r="H975" s="50" t="n">
        <v>203</v>
      </c>
      <c r="I975" s="50" t="n">
        <v>34</v>
      </c>
      <c r="J975" s="50" t="n">
        <v>240</v>
      </c>
      <c r="K975" s="50" t="n">
        <v>172</v>
      </c>
      <c r="L975" s="50" t="n">
        <v>23</v>
      </c>
      <c r="M975" s="50" t="n">
        <v>233</v>
      </c>
      <c r="N975" s="50" t="n">
        <v>31</v>
      </c>
      <c r="O975" s="50" t="n">
        <v>5.72</v>
      </c>
      <c r="P975" s="50" t="n">
        <v>114</v>
      </c>
      <c r="Q975" s="50" t="n">
        <v>94</v>
      </c>
      <c r="R975" s="50" t="n">
        <v>26</v>
      </c>
      <c r="S975" s="50" t="n">
        <v>6</v>
      </c>
      <c r="T975" s="50" t="n">
        <v>0</v>
      </c>
      <c r="U975" s="50" t="n">
        <v>3</v>
      </c>
      <c r="V975" s="50" t="n">
        <v>19</v>
      </c>
      <c r="W975" s="50" t="n">
        <v>1</v>
      </c>
      <c r="X975" s="50" t="n">
        <v>0</v>
      </c>
      <c r="Y975" s="50" t="n">
        <v>16</v>
      </c>
      <c r="Z975" s="50" t="n">
        <v>42.8</v>
      </c>
      <c r="AA975" s="50" t="n">
        <v>113</v>
      </c>
      <c r="AB975" s="50" t="n">
        <v>44.055</v>
      </c>
      <c r="AC975" s="50" t="n">
        <v>78</v>
      </c>
      <c r="AD975" s="50" t="n">
        <v>5</v>
      </c>
      <c r="AE975" s="50" t="n">
        <v>29</v>
      </c>
      <c r="AF975" s="50" t="n">
        <v>77</v>
      </c>
      <c r="AG975" s="50" t="n">
        <v>6808.6</v>
      </c>
      <c r="AH975" s="50" t="n">
        <v>30</v>
      </c>
      <c r="AI975" s="50" t="n">
        <v>182</v>
      </c>
      <c r="AJ975" s="50" t="n">
        <v>12970.7</v>
      </c>
      <c r="AK975" s="50" t="n">
        <v>31</v>
      </c>
    </row>
    <row r="976" customFormat="false" ht="15" hidden="false" customHeight="false" outlineLevel="0" collapsed="false">
      <c r="A976" s="50" t="s">
        <v>1087</v>
      </c>
      <c r="B976" s="50" t="s">
        <v>128</v>
      </c>
      <c r="C976" s="50" t="s">
        <v>362</v>
      </c>
      <c r="D976" s="50" t="n">
        <v>805808</v>
      </c>
      <c r="E976" s="50" t="n">
        <v>7</v>
      </c>
      <c r="F976" s="50" t="s">
        <v>56</v>
      </c>
      <c r="G976" s="50" t="n">
        <v>417</v>
      </c>
      <c r="H976" s="50" t="n">
        <v>182</v>
      </c>
      <c r="I976" s="50" t="n">
        <v>28</v>
      </c>
      <c r="J976" s="50" t="n">
        <v>196</v>
      </c>
      <c r="K976" s="50" t="n">
        <v>138</v>
      </c>
      <c r="L976" s="50" t="n">
        <v>13</v>
      </c>
      <c r="M976" s="50" t="n">
        <v>217</v>
      </c>
      <c r="N976" s="50" t="n">
        <v>44</v>
      </c>
      <c r="O976" s="50" t="n">
        <v>3.494</v>
      </c>
      <c r="P976" s="50" t="n">
        <v>107</v>
      </c>
      <c r="Q976" s="50" t="n">
        <v>92</v>
      </c>
      <c r="R976" s="50" t="n">
        <v>27</v>
      </c>
      <c r="S976" s="50" t="n">
        <v>2</v>
      </c>
      <c r="T976" s="50" t="n">
        <v>0</v>
      </c>
      <c r="U976" s="50" t="n">
        <v>4</v>
      </c>
      <c r="V976" s="50" t="n">
        <v>13</v>
      </c>
      <c r="W976" s="50" t="n">
        <v>0</v>
      </c>
      <c r="X976" s="50" t="n">
        <v>2</v>
      </c>
      <c r="Y976" s="50" t="n">
        <v>15</v>
      </c>
      <c r="Z976" s="50" t="n">
        <v>37.8</v>
      </c>
      <c r="AA976" s="50" t="n">
        <v>106</v>
      </c>
      <c r="AB976" s="50" t="n">
        <v>33.035</v>
      </c>
      <c r="AC976" s="50" t="n">
        <v>79</v>
      </c>
      <c r="AD976" s="50" t="n">
        <v>3</v>
      </c>
      <c r="AE976" s="50" t="n">
        <v>29</v>
      </c>
      <c r="AF976" s="50" t="n">
        <v>79</v>
      </c>
      <c r="AG976" s="50" t="n">
        <v>6906</v>
      </c>
      <c r="AH976" s="50" t="n">
        <v>25</v>
      </c>
      <c r="AI976" s="50" t="n">
        <v>167</v>
      </c>
      <c r="AJ976" s="50" t="n">
        <v>11856</v>
      </c>
      <c r="AK976" s="50" t="n">
        <v>29</v>
      </c>
    </row>
    <row r="977" customFormat="false" ht="15" hidden="false" customHeight="false" outlineLevel="0" collapsed="false">
      <c r="A977" s="50" t="s">
        <v>1087</v>
      </c>
      <c r="B977" s="50" t="s">
        <v>128</v>
      </c>
      <c r="C977" s="50" t="s">
        <v>362</v>
      </c>
      <c r="D977" s="50" t="n">
        <v>805808</v>
      </c>
      <c r="E977" s="50" t="n">
        <v>8</v>
      </c>
      <c r="F977" s="50" t="s">
        <v>57</v>
      </c>
      <c r="G977" s="50" t="n">
        <v>473</v>
      </c>
      <c r="H977" s="50" t="n">
        <v>220</v>
      </c>
      <c r="I977" s="50" t="n">
        <v>26</v>
      </c>
      <c r="J977" s="50" t="n">
        <v>243</v>
      </c>
      <c r="K977" s="50" t="n">
        <v>164</v>
      </c>
      <c r="L977" s="50" t="n">
        <v>9</v>
      </c>
      <c r="M977" s="50" t="n">
        <v>230</v>
      </c>
      <c r="N977" s="50" t="n">
        <v>56</v>
      </c>
      <c r="O977" s="50" t="n">
        <v>0.743</v>
      </c>
      <c r="P977" s="50" t="n">
        <v>123</v>
      </c>
      <c r="Q977" s="50" t="n">
        <v>108</v>
      </c>
      <c r="R977" s="50" t="n">
        <v>25</v>
      </c>
      <c r="S977" s="50" t="n">
        <v>4</v>
      </c>
      <c r="T977" s="50" t="n">
        <v>0</v>
      </c>
      <c r="U977" s="50" t="n">
        <v>4</v>
      </c>
      <c r="V977" s="50" t="n">
        <v>14</v>
      </c>
      <c r="W977" s="50" t="n">
        <v>0</v>
      </c>
      <c r="X977" s="50" t="n">
        <v>1</v>
      </c>
      <c r="Y977" s="50" t="n">
        <v>16</v>
      </c>
      <c r="Z977" s="50" t="n">
        <v>38.1</v>
      </c>
      <c r="AA977" s="50" t="n">
        <v>123</v>
      </c>
      <c r="AB977" s="50" t="n">
        <v>41.315</v>
      </c>
      <c r="AC977" s="50" t="n">
        <v>93</v>
      </c>
      <c r="AD977" s="50" t="n">
        <v>7</v>
      </c>
      <c r="AE977" s="50" t="n">
        <v>34</v>
      </c>
      <c r="AF977" s="50" t="n">
        <v>93</v>
      </c>
      <c r="AG977" s="50" t="n">
        <v>8264.5</v>
      </c>
      <c r="AH977" s="50" t="n">
        <v>36</v>
      </c>
      <c r="AI977" s="50" t="n">
        <v>198</v>
      </c>
      <c r="AJ977" s="50" t="n">
        <v>14004.5</v>
      </c>
      <c r="AK977" s="50" t="n">
        <v>20</v>
      </c>
    </row>
    <row r="978" customFormat="false" ht="15" hidden="false" customHeight="false" outlineLevel="0" collapsed="false">
      <c r="A978" s="50" t="s">
        <v>1087</v>
      </c>
      <c r="B978" s="50" t="s">
        <v>128</v>
      </c>
      <c r="C978" s="50" t="s">
        <v>362</v>
      </c>
      <c r="D978" s="50" t="n">
        <v>805808</v>
      </c>
      <c r="E978" s="50" t="n">
        <v>9</v>
      </c>
      <c r="F978" s="50" t="s">
        <v>58</v>
      </c>
      <c r="G978" s="50" t="n">
        <v>439</v>
      </c>
      <c r="H978" s="50" t="n">
        <v>181</v>
      </c>
      <c r="I978" s="50" t="n">
        <v>30</v>
      </c>
      <c r="J978" s="50" t="n">
        <v>215</v>
      </c>
      <c r="K978" s="50" t="n">
        <v>135</v>
      </c>
      <c r="L978" s="50" t="n">
        <v>16</v>
      </c>
      <c r="M978" s="50" t="n">
        <v>222</v>
      </c>
      <c r="N978" s="50" t="n">
        <v>46</v>
      </c>
      <c r="O978" s="50" t="n">
        <v>7.234</v>
      </c>
      <c r="P978" s="50" t="n">
        <v>109</v>
      </c>
      <c r="Q978" s="50" t="n">
        <v>94</v>
      </c>
      <c r="R978" s="50" t="n">
        <v>28</v>
      </c>
      <c r="S978" s="50" t="n">
        <v>4</v>
      </c>
      <c r="T978" s="50" t="n">
        <v>2</v>
      </c>
      <c r="U978" s="50" t="n">
        <v>4</v>
      </c>
      <c r="V978" s="50" t="n">
        <v>14</v>
      </c>
      <c r="W978" s="50" t="n">
        <v>0</v>
      </c>
      <c r="X978" s="50" t="n">
        <v>1</v>
      </c>
      <c r="Y978" s="50" t="n">
        <v>18</v>
      </c>
      <c r="Z978" s="50" t="n">
        <v>42.9</v>
      </c>
      <c r="AA978" s="50" t="n">
        <v>109</v>
      </c>
      <c r="AB978" s="50" t="n">
        <v>40.239</v>
      </c>
      <c r="AC978" s="50" t="n">
        <v>77</v>
      </c>
      <c r="AD978" s="50" t="n">
        <v>6</v>
      </c>
      <c r="AE978" s="50" t="n">
        <v>31</v>
      </c>
      <c r="AF978" s="50" t="n">
        <v>77</v>
      </c>
      <c r="AG978" s="50" t="n">
        <v>6576.7</v>
      </c>
      <c r="AH978" s="50" t="n">
        <v>31</v>
      </c>
      <c r="AI978" s="50" t="n">
        <v>155</v>
      </c>
      <c r="AJ978" s="50" t="n">
        <v>11107</v>
      </c>
      <c r="AK978" s="50" t="n">
        <v>24</v>
      </c>
    </row>
    <row r="979" customFormat="false" ht="15" hidden="false" customHeight="false" outlineLevel="0" collapsed="false">
      <c r="A979" s="50" t="s">
        <v>1088</v>
      </c>
      <c r="B979" s="50" t="s">
        <v>128</v>
      </c>
      <c r="C979" s="50" t="s">
        <v>363</v>
      </c>
      <c r="D979" s="50" t="n">
        <v>679529</v>
      </c>
      <c r="E979" s="50" t="n">
        <v>4</v>
      </c>
      <c r="F979" s="50" t="s">
        <v>53</v>
      </c>
      <c r="G979" s="50" t="n">
        <v>522</v>
      </c>
      <c r="H979" s="50" t="n">
        <v>200</v>
      </c>
      <c r="I979" s="50" t="n">
        <v>55</v>
      </c>
      <c r="J979" s="50" t="n">
        <v>249</v>
      </c>
      <c r="K979" s="50" t="n">
        <v>154</v>
      </c>
      <c r="L979" s="50" t="n">
        <v>29</v>
      </c>
      <c r="M979" s="50" t="n">
        <v>272</v>
      </c>
      <c r="N979" s="50" t="n">
        <v>46</v>
      </c>
      <c r="O979" s="50" t="n">
        <v>3.072</v>
      </c>
      <c r="P979" s="50" t="n">
        <v>120</v>
      </c>
      <c r="Q979" s="50" t="n">
        <v>101</v>
      </c>
      <c r="R979" s="50" t="n">
        <v>23</v>
      </c>
      <c r="S979" s="50" t="n">
        <v>6</v>
      </c>
      <c r="T979" s="50" t="n">
        <v>0</v>
      </c>
      <c r="U979" s="50" t="n">
        <v>5</v>
      </c>
      <c r="V979" s="50" t="n">
        <v>18</v>
      </c>
      <c r="W979" s="50" t="n">
        <v>1</v>
      </c>
      <c r="X979" s="50" t="n">
        <v>0</v>
      </c>
      <c r="Y979" s="50" t="n">
        <v>34</v>
      </c>
      <c r="Z979" s="50" t="n">
        <v>41.6</v>
      </c>
      <c r="AA979" s="50" t="n">
        <v>119</v>
      </c>
      <c r="AB979" s="50" t="n">
        <v>44.587</v>
      </c>
      <c r="AC979" s="50" t="n">
        <v>67</v>
      </c>
      <c r="AD979" s="50" t="n">
        <v>10</v>
      </c>
      <c r="AE979" s="50" t="n">
        <v>32</v>
      </c>
      <c r="AF979" s="50" t="n">
        <v>66</v>
      </c>
      <c r="AG979" s="50" t="n">
        <v>6035</v>
      </c>
      <c r="AH979" s="50" t="n">
        <v>30</v>
      </c>
      <c r="AI979" s="50" t="n">
        <v>182</v>
      </c>
      <c r="AJ979" s="50" t="n">
        <v>13315.2</v>
      </c>
      <c r="AK979" s="50" t="n">
        <v>45</v>
      </c>
    </row>
    <row r="980" customFormat="false" ht="15" hidden="false" customHeight="false" outlineLevel="0" collapsed="false">
      <c r="A980" s="50" t="s">
        <v>1088</v>
      </c>
      <c r="B980" s="50" t="s">
        <v>128</v>
      </c>
      <c r="C980" s="50" t="s">
        <v>363</v>
      </c>
      <c r="D980" s="50" t="n">
        <v>679529</v>
      </c>
      <c r="E980" s="50" t="n">
        <v>5</v>
      </c>
      <c r="F980" s="50" t="s">
        <v>54</v>
      </c>
      <c r="G980" s="50" t="n">
        <v>457</v>
      </c>
      <c r="H980" s="50" t="n">
        <v>207</v>
      </c>
      <c r="I980" s="50" t="n">
        <v>58</v>
      </c>
      <c r="J980" s="50" t="n">
        <v>227</v>
      </c>
      <c r="K980" s="50" t="n">
        <v>149</v>
      </c>
      <c r="L980" s="50" t="n">
        <v>25</v>
      </c>
      <c r="M980" s="50" t="n">
        <v>229</v>
      </c>
      <c r="N980" s="50" t="n">
        <v>58</v>
      </c>
      <c r="O980" s="50" t="n">
        <v>-4.349</v>
      </c>
      <c r="P980" s="50" t="n">
        <v>107</v>
      </c>
      <c r="Q980" s="50" t="n">
        <v>95</v>
      </c>
      <c r="R980" s="50" t="n">
        <v>19</v>
      </c>
      <c r="S980" s="50" t="n">
        <v>7</v>
      </c>
      <c r="T980" s="50" t="n">
        <v>0</v>
      </c>
      <c r="U980" s="50" t="n">
        <v>3</v>
      </c>
      <c r="V980" s="50" t="n">
        <v>9</v>
      </c>
      <c r="W980" s="50" t="n">
        <v>2</v>
      </c>
      <c r="X980" s="50" t="n">
        <v>1</v>
      </c>
      <c r="Y980" s="50" t="n">
        <v>39</v>
      </c>
      <c r="Z980" s="50" t="n">
        <v>30.55</v>
      </c>
      <c r="AA980" s="50" t="n">
        <v>107</v>
      </c>
      <c r="AB980" s="50" t="n">
        <v>27.931</v>
      </c>
      <c r="AC980" s="50" t="n">
        <v>57</v>
      </c>
      <c r="AD980" s="50" t="n">
        <v>7</v>
      </c>
      <c r="AE980" s="50" t="n">
        <v>25</v>
      </c>
      <c r="AF980" s="50" t="n">
        <v>57</v>
      </c>
      <c r="AG980" s="50" t="n">
        <v>5106.6</v>
      </c>
      <c r="AH980" s="50" t="n">
        <v>28</v>
      </c>
      <c r="AI980" s="50" t="n">
        <v>182</v>
      </c>
      <c r="AJ980" s="50" t="n">
        <v>13286.2</v>
      </c>
      <c r="AK980" s="50" t="n">
        <v>41</v>
      </c>
    </row>
    <row r="981" customFormat="false" ht="15" hidden="false" customHeight="false" outlineLevel="0" collapsed="false">
      <c r="A981" s="50" t="s">
        <v>1088</v>
      </c>
      <c r="B981" s="50" t="s">
        <v>128</v>
      </c>
      <c r="C981" s="50" t="s">
        <v>363</v>
      </c>
      <c r="D981" s="50" t="n">
        <v>679529</v>
      </c>
      <c r="E981" s="50" t="n">
        <v>6</v>
      </c>
      <c r="F981" s="50" t="s">
        <v>55</v>
      </c>
      <c r="G981" s="50" t="n">
        <v>443</v>
      </c>
      <c r="H981" s="50" t="n">
        <v>201</v>
      </c>
      <c r="I981" s="50" t="n">
        <v>63</v>
      </c>
      <c r="J981" s="50" t="n">
        <v>218</v>
      </c>
      <c r="K981" s="50" t="n">
        <v>145</v>
      </c>
      <c r="L981" s="50" t="n">
        <v>26</v>
      </c>
      <c r="M981" s="50" t="n">
        <v>225</v>
      </c>
      <c r="N981" s="50" t="n">
        <v>56</v>
      </c>
      <c r="O981" s="50" t="n">
        <v>4.041</v>
      </c>
      <c r="P981" s="50" t="n">
        <v>103</v>
      </c>
      <c r="Q981" s="50" t="n">
        <v>89</v>
      </c>
      <c r="R981" s="50" t="n">
        <v>20</v>
      </c>
      <c r="S981" s="50" t="n">
        <v>5</v>
      </c>
      <c r="T981" s="50" t="n">
        <v>0</v>
      </c>
      <c r="U981" s="50" t="n">
        <v>6</v>
      </c>
      <c r="V981" s="50" t="n">
        <v>10</v>
      </c>
      <c r="W981" s="50" t="n">
        <v>2</v>
      </c>
      <c r="X981" s="50" t="n">
        <v>1</v>
      </c>
      <c r="Y981" s="50" t="n">
        <v>34</v>
      </c>
      <c r="Z981" s="50" t="n">
        <v>35.45</v>
      </c>
      <c r="AA981" s="50" t="n">
        <v>103</v>
      </c>
      <c r="AB981" s="50" t="n">
        <v>34.588</v>
      </c>
      <c r="AC981" s="50" t="n">
        <v>56</v>
      </c>
      <c r="AD981" s="50" t="n">
        <v>8</v>
      </c>
      <c r="AE981" s="50" t="n">
        <v>24</v>
      </c>
      <c r="AF981" s="50" t="n">
        <v>56</v>
      </c>
      <c r="AG981" s="50" t="n">
        <v>5008.9</v>
      </c>
      <c r="AH981" s="50" t="n">
        <v>29</v>
      </c>
      <c r="AI981" s="50" t="n">
        <v>174</v>
      </c>
      <c r="AJ981" s="50" t="n">
        <v>12711.6</v>
      </c>
      <c r="AK981" s="50" t="n">
        <v>42</v>
      </c>
    </row>
    <row r="982" customFormat="false" ht="15" hidden="false" customHeight="false" outlineLevel="0" collapsed="false">
      <c r="A982" s="50" t="s">
        <v>1088</v>
      </c>
      <c r="B982" s="50" t="s">
        <v>128</v>
      </c>
      <c r="C982" s="50" t="s">
        <v>363</v>
      </c>
      <c r="D982" s="50" t="n">
        <v>679529</v>
      </c>
      <c r="E982" s="50" t="n">
        <v>7</v>
      </c>
      <c r="F982" s="50" t="s">
        <v>56</v>
      </c>
      <c r="G982" s="50" t="n">
        <v>372</v>
      </c>
      <c r="H982" s="50" t="n">
        <v>173</v>
      </c>
      <c r="I982" s="50" t="n">
        <v>50</v>
      </c>
      <c r="J982" s="50" t="n">
        <v>173</v>
      </c>
      <c r="K982" s="50" t="n">
        <v>122</v>
      </c>
      <c r="L982" s="50" t="n">
        <v>17</v>
      </c>
      <c r="M982" s="50" t="n">
        <v>199</v>
      </c>
      <c r="N982" s="50" t="n">
        <v>51</v>
      </c>
      <c r="O982" s="50" t="n">
        <v>-3.674</v>
      </c>
      <c r="P982" s="50" t="n">
        <v>97</v>
      </c>
      <c r="Q982" s="50" t="n">
        <v>86</v>
      </c>
      <c r="R982" s="50" t="n">
        <v>18</v>
      </c>
      <c r="S982" s="50" t="n">
        <v>0</v>
      </c>
      <c r="T982" s="50" t="n">
        <v>0</v>
      </c>
      <c r="U982" s="50" t="n">
        <v>6</v>
      </c>
      <c r="V982" s="50" t="n">
        <v>9</v>
      </c>
      <c r="W982" s="50" t="n">
        <v>0</v>
      </c>
      <c r="X982" s="50" t="n">
        <v>2</v>
      </c>
      <c r="Y982" s="50" t="n">
        <v>26</v>
      </c>
      <c r="Z982" s="50" t="n">
        <v>29.1</v>
      </c>
      <c r="AA982" s="50" t="n">
        <v>97</v>
      </c>
      <c r="AB982" s="50" t="n">
        <v>29.292</v>
      </c>
      <c r="AC982" s="50" t="n">
        <v>62</v>
      </c>
      <c r="AD982" s="50" t="n">
        <v>8</v>
      </c>
      <c r="AE982" s="50" t="n">
        <v>21</v>
      </c>
      <c r="AF982" s="50" t="n">
        <v>62</v>
      </c>
      <c r="AG982" s="50" t="n">
        <v>5476</v>
      </c>
      <c r="AH982" s="50" t="n">
        <v>20</v>
      </c>
      <c r="AI982" s="50" t="n">
        <v>156</v>
      </c>
      <c r="AJ982" s="50" t="n">
        <v>11558.2</v>
      </c>
      <c r="AK982" s="50" t="n">
        <v>62</v>
      </c>
    </row>
    <row r="983" customFormat="false" ht="15" hidden="false" customHeight="false" outlineLevel="0" collapsed="false">
      <c r="A983" s="50" t="s">
        <v>1088</v>
      </c>
      <c r="B983" s="50" t="s">
        <v>128</v>
      </c>
      <c r="C983" s="50" t="s">
        <v>363</v>
      </c>
      <c r="D983" s="50" t="n">
        <v>679529</v>
      </c>
      <c r="E983" s="50" t="n">
        <v>8</v>
      </c>
      <c r="F983" s="50" t="s">
        <v>57</v>
      </c>
      <c r="G983" s="50" t="n">
        <v>423</v>
      </c>
      <c r="H983" s="50" t="n">
        <v>171</v>
      </c>
      <c r="I983" s="50" t="n">
        <v>55</v>
      </c>
      <c r="J983" s="50" t="n">
        <v>205</v>
      </c>
      <c r="K983" s="50" t="n">
        <v>130</v>
      </c>
      <c r="L983" s="50" t="n">
        <v>24</v>
      </c>
      <c r="M983" s="50" t="n">
        <v>218</v>
      </c>
      <c r="N983" s="50" t="n">
        <v>41</v>
      </c>
      <c r="O983" s="50" t="n">
        <v>-1.796</v>
      </c>
      <c r="P983" s="50" t="n">
        <v>97</v>
      </c>
      <c r="Q983" s="50" t="n">
        <v>84</v>
      </c>
      <c r="R983" s="50" t="n">
        <v>20</v>
      </c>
      <c r="S983" s="50" t="n">
        <v>5</v>
      </c>
      <c r="T983" s="50" t="n">
        <v>0</v>
      </c>
      <c r="U983" s="50" t="n">
        <v>0</v>
      </c>
      <c r="V983" s="50" t="n">
        <v>12</v>
      </c>
      <c r="W983" s="50" t="n">
        <v>1</v>
      </c>
      <c r="X983" s="50" t="n">
        <v>0</v>
      </c>
      <c r="Y983" s="50" t="n">
        <v>32</v>
      </c>
      <c r="Z983" s="50" t="n">
        <v>28.85</v>
      </c>
      <c r="AA983" s="50" t="n">
        <v>97</v>
      </c>
      <c r="AB983" s="50" t="n">
        <v>25.841</v>
      </c>
      <c r="AC983" s="50" t="n">
        <v>52</v>
      </c>
      <c r="AD983" s="50" t="n">
        <v>3</v>
      </c>
      <c r="AE983" s="50" t="n">
        <v>18</v>
      </c>
      <c r="AF983" s="50" t="n">
        <v>52</v>
      </c>
      <c r="AG983" s="50" t="n">
        <v>4500.1</v>
      </c>
      <c r="AH983" s="50" t="n">
        <v>17</v>
      </c>
      <c r="AI983" s="50" t="n">
        <v>153</v>
      </c>
      <c r="AJ983" s="50" t="n">
        <v>11123</v>
      </c>
      <c r="AK983" s="50" t="n">
        <v>33</v>
      </c>
    </row>
    <row r="984" customFormat="false" ht="15" hidden="false" customHeight="false" outlineLevel="0" collapsed="false">
      <c r="A984" s="50" t="s">
        <v>1088</v>
      </c>
      <c r="B984" s="50" t="s">
        <v>128</v>
      </c>
      <c r="C984" s="50" t="s">
        <v>363</v>
      </c>
      <c r="D984" s="50" t="n">
        <v>679529</v>
      </c>
      <c r="E984" s="50" t="n">
        <v>9</v>
      </c>
      <c r="F984" s="50" t="s">
        <v>58</v>
      </c>
      <c r="G984" s="50" t="n">
        <v>378</v>
      </c>
      <c r="H984" s="50" t="n">
        <v>145</v>
      </c>
      <c r="I984" s="50" t="n">
        <v>51</v>
      </c>
      <c r="J984" s="50" t="n">
        <v>168</v>
      </c>
      <c r="K984" s="50" t="n">
        <v>106</v>
      </c>
      <c r="L984" s="50" t="n">
        <v>22</v>
      </c>
      <c r="M984" s="50" t="n">
        <v>209</v>
      </c>
      <c r="N984" s="50" t="n">
        <v>39</v>
      </c>
      <c r="O984" s="50" t="n">
        <v>9.846</v>
      </c>
      <c r="P984" s="50" t="n">
        <v>88</v>
      </c>
      <c r="Q984" s="50" t="n">
        <v>71</v>
      </c>
      <c r="R984" s="50" t="n">
        <v>21</v>
      </c>
      <c r="S984" s="50" t="n">
        <v>5</v>
      </c>
      <c r="T984" s="50" t="n">
        <v>1</v>
      </c>
      <c r="U984" s="50" t="n">
        <v>6</v>
      </c>
      <c r="V984" s="50" t="n">
        <v>13</v>
      </c>
      <c r="W984" s="50" t="n">
        <v>4</v>
      </c>
      <c r="X984" s="50" t="n">
        <v>0</v>
      </c>
      <c r="Y984" s="50" t="n">
        <v>29</v>
      </c>
      <c r="Z984" s="50" t="n">
        <v>40.55</v>
      </c>
      <c r="AA984" s="50" t="n">
        <v>88</v>
      </c>
      <c r="AB984" s="50" t="n">
        <v>29.981</v>
      </c>
      <c r="AC984" s="50" t="n">
        <v>42</v>
      </c>
      <c r="AD984" s="50" t="n">
        <v>5</v>
      </c>
      <c r="AE984" s="50" t="n">
        <v>21</v>
      </c>
      <c r="AF984" s="50" t="n">
        <v>42</v>
      </c>
      <c r="AG984" s="50" t="n">
        <v>3855.7</v>
      </c>
      <c r="AH984" s="50" t="n">
        <v>18</v>
      </c>
      <c r="AI984" s="50" t="n">
        <v>133</v>
      </c>
      <c r="AJ984" s="50" t="n">
        <v>9698.9</v>
      </c>
      <c r="AK984" s="50" t="n">
        <v>33</v>
      </c>
    </row>
    <row r="985" customFormat="false" ht="15" hidden="false" customHeight="false" outlineLevel="0" collapsed="false">
      <c r="A985" s="50" t="s">
        <v>1089</v>
      </c>
      <c r="B985" s="50" t="s">
        <v>128</v>
      </c>
      <c r="C985" s="50" t="s">
        <v>364</v>
      </c>
      <c r="D985" s="50" t="n">
        <v>693307</v>
      </c>
      <c r="E985" s="50" t="n">
        <v>4</v>
      </c>
      <c r="F985" s="50" t="s">
        <v>53</v>
      </c>
      <c r="G985" s="50" t="n">
        <v>403</v>
      </c>
      <c r="H985" s="50" t="n">
        <v>196</v>
      </c>
      <c r="I985" s="50" t="n">
        <v>38</v>
      </c>
      <c r="J985" s="50" t="n">
        <v>190</v>
      </c>
      <c r="K985" s="50" t="n">
        <v>124</v>
      </c>
      <c r="L985" s="50" t="n">
        <v>11</v>
      </c>
      <c r="M985" s="50" t="n">
        <v>213</v>
      </c>
      <c r="N985" s="50" t="n">
        <v>72</v>
      </c>
      <c r="O985" s="50" t="n">
        <v>5.416</v>
      </c>
      <c r="P985" s="50" t="n">
        <v>106</v>
      </c>
      <c r="Q985" s="50" t="n">
        <v>93</v>
      </c>
      <c r="R985" s="50" t="n">
        <v>23</v>
      </c>
      <c r="S985" s="50" t="n">
        <v>6</v>
      </c>
      <c r="T985" s="50" t="n">
        <v>0</v>
      </c>
      <c r="U985" s="50" t="n">
        <v>5</v>
      </c>
      <c r="V985" s="50" t="n">
        <v>7</v>
      </c>
      <c r="W985" s="50" t="n">
        <v>4</v>
      </c>
      <c r="X985" s="50" t="n">
        <v>0</v>
      </c>
      <c r="Y985" s="50" t="n">
        <v>19</v>
      </c>
      <c r="Z985" s="50" t="n">
        <v>37.4</v>
      </c>
      <c r="AA985" s="50" t="n">
        <v>105</v>
      </c>
      <c r="AB985" s="50" t="n">
        <v>44.393</v>
      </c>
      <c r="AC985" s="50" t="n">
        <v>74</v>
      </c>
      <c r="AD985" s="50" t="n">
        <v>13</v>
      </c>
      <c r="AE985" s="50" t="n">
        <v>40</v>
      </c>
      <c r="AF985" s="50" t="n">
        <v>73</v>
      </c>
      <c r="AG985" s="50" t="n">
        <v>6672.4</v>
      </c>
      <c r="AH985" s="50" t="n">
        <v>35</v>
      </c>
      <c r="AI985" s="50" t="n">
        <v>173</v>
      </c>
      <c r="AJ985" s="50" t="n">
        <v>12344.8</v>
      </c>
      <c r="AK985" s="50" t="n">
        <v>21</v>
      </c>
    </row>
    <row r="986" customFormat="false" ht="15" hidden="false" customHeight="false" outlineLevel="0" collapsed="false">
      <c r="A986" s="50" t="s">
        <v>1089</v>
      </c>
      <c r="B986" s="50" t="s">
        <v>128</v>
      </c>
      <c r="C986" s="50" t="s">
        <v>364</v>
      </c>
      <c r="D986" s="50" t="n">
        <v>693307</v>
      </c>
      <c r="E986" s="50" t="n">
        <v>5</v>
      </c>
      <c r="F986" s="50" t="s">
        <v>54</v>
      </c>
      <c r="G986" s="50" t="n">
        <v>459</v>
      </c>
      <c r="H986" s="50" t="n">
        <v>209</v>
      </c>
      <c r="I986" s="50" t="n">
        <v>42</v>
      </c>
      <c r="J986" s="50" t="n">
        <v>215</v>
      </c>
      <c r="K986" s="50" t="n">
        <v>128</v>
      </c>
      <c r="L986" s="50" t="n">
        <v>13</v>
      </c>
      <c r="M986" s="50" t="n">
        <v>243</v>
      </c>
      <c r="N986" s="50" t="n">
        <v>81</v>
      </c>
      <c r="O986" s="50" t="n">
        <v>2.496</v>
      </c>
      <c r="P986" s="50" t="n">
        <v>110</v>
      </c>
      <c r="Q986" s="50" t="n">
        <v>97</v>
      </c>
      <c r="R986" s="50" t="n">
        <v>20</v>
      </c>
      <c r="S986" s="50" t="n">
        <v>5</v>
      </c>
      <c r="T986" s="50" t="n">
        <v>0</v>
      </c>
      <c r="U986" s="50" t="n">
        <v>6</v>
      </c>
      <c r="V986" s="50" t="n">
        <v>13</v>
      </c>
      <c r="W986" s="50" t="n">
        <v>0</v>
      </c>
      <c r="X986" s="50" t="n">
        <v>0</v>
      </c>
      <c r="Y986" s="50" t="n">
        <v>27</v>
      </c>
      <c r="Z986" s="50" t="n">
        <v>35.45</v>
      </c>
      <c r="AA986" s="50" t="n">
        <v>109</v>
      </c>
      <c r="AB986" s="50" t="n">
        <v>38.301</v>
      </c>
      <c r="AC986" s="50" t="n">
        <v>70</v>
      </c>
      <c r="AD986" s="50" t="n">
        <v>5</v>
      </c>
      <c r="AE986" s="50" t="n">
        <v>29</v>
      </c>
      <c r="AF986" s="50" t="n">
        <v>70</v>
      </c>
      <c r="AG986" s="50" t="n">
        <v>6178.1</v>
      </c>
      <c r="AH986" s="50" t="n">
        <v>27</v>
      </c>
      <c r="AI986" s="50" t="n">
        <v>176</v>
      </c>
      <c r="AJ986" s="50" t="n">
        <v>12663.3</v>
      </c>
      <c r="AK986" s="50" t="n">
        <v>24</v>
      </c>
    </row>
    <row r="987" customFormat="false" ht="15" hidden="false" customHeight="false" outlineLevel="0" collapsed="false">
      <c r="A987" s="50" t="s">
        <v>1089</v>
      </c>
      <c r="B987" s="50" t="s">
        <v>128</v>
      </c>
      <c r="C987" s="50" t="s">
        <v>364</v>
      </c>
      <c r="D987" s="50" t="n">
        <v>693307</v>
      </c>
      <c r="E987" s="50" t="n">
        <v>6</v>
      </c>
      <c r="F987" s="50" t="s">
        <v>55</v>
      </c>
      <c r="G987" s="50" t="n">
        <v>410</v>
      </c>
      <c r="H987" s="50" t="n">
        <v>210</v>
      </c>
      <c r="I987" s="50" t="n">
        <v>43</v>
      </c>
      <c r="J987" s="50" t="n">
        <v>191</v>
      </c>
      <c r="K987" s="50" t="n">
        <v>130</v>
      </c>
      <c r="L987" s="50" t="n">
        <v>12</v>
      </c>
      <c r="M987" s="50" t="n">
        <v>219</v>
      </c>
      <c r="N987" s="50" t="n">
        <v>80</v>
      </c>
      <c r="O987" s="50" t="n">
        <v>10.525</v>
      </c>
      <c r="P987" s="50" t="n">
        <v>113</v>
      </c>
      <c r="Q987" s="50" t="n">
        <v>105</v>
      </c>
      <c r="R987" s="50" t="n">
        <v>35</v>
      </c>
      <c r="S987" s="50" t="n">
        <v>6</v>
      </c>
      <c r="T987" s="50" t="n">
        <v>2</v>
      </c>
      <c r="U987" s="50" t="n">
        <v>8</v>
      </c>
      <c r="V987" s="50" t="n">
        <v>3</v>
      </c>
      <c r="W987" s="50" t="n">
        <v>2</v>
      </c>
      <c r="X987" s="50" t="n">
        <v>3</v>
      </c>
      <c r="Y987" s="50" t="n">
        <v>24</v>
      </c>
      <c r="Z987" s="50" t="n">
        <v>47.3</v>
      </c>
      <c r="AA987" s="50" t="n">
        <v>113</v>
      </c>
      <c r="AB987" s="50" t="n">
        <v>44.086</v>
      </c>
      <c r="AC987" s="50" t="n">
        <v>84</v>
      </c>
      <c r="AD987" s="50" t="n">
        <v>11</v>
      </c>
      <c r="AE987" s="50" t="n">
        <v>42</v>
      </c>
      <c r="AF987" s="50" t="n">
        <v>84</v>
      </c>
      <c r="AG987" s="50" t="n">
        <v>7672.2</v>
      </c>
      <c r="AH987" s="50" t="n">
        <v>38</v>
      </c>
      <c r="AI987" s="50" t="n">
        <v>195</v>
      </c>
      <c r="AJ987" s="50" t="n">
        <v>14144.6</v>
      </c>
      <c r="AK987" s="50" t="n">
        <v>48</v>
      </c>
    </row>
    <row r="988" customFormat="false" ht="15" hidden="false" customHeight="false" outlineLevel="0" collapsed="false">
      <c r="A988" s="50" t="s">
        <v>1089</v>
      </c>
      <c r="B988" s="50" t="s">
        <v>128</v>
      </c>
      <c r="C988" s="50" t="s">
        <v>364</v>
      </c>
      <c r="D988" s="50" t="n">
        <v>693307</v>
      </c>
      <c r="E988" s="50" t="n">
        <v>7</v>
      </c>
      <c r="F988" s="50" t="s">
        <v>56</v>
      </c>
      <c r="G988" s="50" t="n">
        <v>375</v>
      </c>
      <c r="H988" s="50" t="n">
        <v>164</v>
      </c>
      <c r="I988" s="50" t="n">
        <v>29</v>
      </c>
      <c r="J988" s="50" t="n">
        <v>159</v>
      </c>
      <c r="K988" s="50" t="n">
        <v>98</v>
      </c>
      <c r="L988" s="50" t="n">
        <v>7</v>
      </c>
      <c r="M988" s="50" t="n">
        <v>216</v>
      </c>
      <c r="N988" s="50" t="n">
        <v>66</v>
      </c>
      <c r="O988" s="50" t="n">
        <v>2.18</v>
      </c>
      <c r="P988" s="50" t="n">
        <v>93</v>
      </c>
      <c r="Q988" s="50" t="n">
        <v>84</v>
      </c>
      <c r="R988" s="50" t="n">
        <v>24</v>
      </c>
      <c r="S988" s="50" t="n">
        <v>5</v>
      </c>
      <c r="T988" s="50" t="n">
        <v>0</v>
      </c>
      <c r="U988" s="50" t="n">
        <v>4</v>
      </c>
      <c r="V988" s="50" t="n">
        <v>3</v>
      </c>
      <c r="W988" s="50" t="n">
        <v>6</v>
      </c>
      <c r="X988" s="50" t="n">
        <v>0</v>
      </c>
      <c r="Y988" s="50" t="n">
        <v>22</v>
      </c>
      <c r="Z988" s="50" t="n">
        <v>34.05</v>
      </c>
      <c r="AA988" s="50" t="n">
        <v>93</v>
      </c>
      <c r="AB988" s="50" t="n">
        <v>28.485</v>
      </c>
      <c r="AC988" s="50" t="n">
        <v>62</v>
      </c>
      <c r="AD988" s="50" t="n">
        <v>3</v>
      </c>
      <c r="AE988" s="50" t="n">
        <v>19</v>
      </c>
      <c r="AF988" s="50" t="n">
        <v>62</v>
      </c>
      <c r="AG988" s="50" t="n">
        <v>5243</v>
      </c>
      <c r="AH988" s="50" t="n">
        <v>20</v>
      </c>
      <c r="AI988" s="50" t="n">
        <v>148</v>
      </c>
      <c r="AJ988" s="50" t="n">
        <v>10608.7</v>
      </c>
      <c r="AK988" s="50" t="n">
        <v>26</v>
      </c>
    </row>
    <row r="989" customFormat="false" ht="15" hidden="false" customHeight="false" outlineLevel="0" collapsed="false">
      <c r="A989" s="50" t="s">
        <v>1089</v>
      </c>
      <c r="B989" s="50" t="s">
        <v>128</v>
      </c>
      <c r="C989" s="50" t="s">
        <v>364</v>
      </c>
      <c r="D989" s="50" t="n">
        <v>693307</v>
      </c>
      <c r="E989" s="50" t="n">
        <v>8</v>
      </c>
      <c r="F989" s="50" t="s">
        <v>57</v>
      </c>
      <c r="G989" s="50" t="n">
        <v>427</v>
      </c>
      <c r="H989" s="50" t="n">
        <v>212</v>
      </c>
      <c r="I989" s="50" t="n">
        <v>47</v>
      </c>
      <c r="J989" s="50" t="n">
        <v>209</v>
      </c>
      <c r="K989" s="50" t="n">
        <v>139</v>
      </c>
      <c r="L989" s="50" t="n">
        <v>16</v>
      </c>
      <c r="M989" s="50" t="n">
        <v>217</v>
      </c>
      <c r="N989" s="50" t="n">
        <v>73</v>
      </c>
      <c r="O989" s="50" t="n">
        <v>-6.735</v>
      </c>
      <c r="P989" s="50" t="n">
        <v>113</v>
      </c>
      <c r="Q989" s="50" t="n">
        <v>104</v>
      </c>
      <c r="R989" s="50" t="n">
        <v>18</v>
      </c>
      <c r="S989" s="50" t="n">
        <v>2</v>
      </c>
      <c r="T989" s="50" t="n">
        <v>0</v>
      </c>
      <c r="U989" s="50" t="n">
        <v>3</v>
      </c>
      <c r="V989" s="50" t="n">
        <v>6</v>
      </c>
      <c r="W989" s="50" t="n">
        <v>3</v>
      </c>
      <c r="X989" s="50" t="n">
        <v>0</v>
      </c>
      <c r="Y989" s="50" t="n">
        <v>29</v>
      </c>
      <c r="Z989" s="50" t="n">
        <v>26.5</v>
      </c>
      <c r="AA989" s="50" t="n">
        <v>113</v>
      </c>
      <c r="AB989" s="50" t="n">
        <v>30.477</v>
      </c>
      <c r="AC989" s="50" t="n">
        <v>75</v>
      </c>
      <c r="AD989" s="50" t="n">
        <v>5</v>
      </c>
      <c r="AE989" s="50" t="n">
        <v>24</v>
      </c>
      <c r="AF989" s="50" t="n">
        <v>75</v>
      </c>
      <c r="AG989" s="50" t="n">
        <v>6418.5</v>
      </c>
      <c r="AH989" s="50" t="n">
        <v>27</v>
      </c>
      <c r="AI989" s="50" t="n">
        <v>185</v>
      </c>
      <c r="AJ989" s="50" t="n">
        <v>13238.4</v>
      </c>
      <c r="AK989" s="50" t="n">
        <v>28</v>
      </c>
    </row>
    <row r="990" customFormat="false" ht="15" hidden="false" customHeight="false" outlineLevel="0" collapsed="false">
      <c r="A990" s="50" t="s">
        <v>1089</v>
      </c>
      <c r="B990" s="50" t="s">
        <v>128</v>
      </c>
      <c r="C990" s="50" t="s">
        <v>364</v>
      </c>
      <c r="D990" s="50" t="n">
        <v>693307</v>
      </c>
      <c r="E990" s="50" t="n">
        <v>9</v>
      </c>
      <c r="F990" s="50" t="s">
        <v>58</v>
      </c>
      <c r="G990" s="50" t="n">
        <v>272</v>
      </c>
      <c r="H990" s="50" t="n">
        <v>139</v>
      </c>
      <c r="I990" s="50" t="n">
        <v>32</v>
      </c>
      <c r="J990" s="50" t="n">
        <v>135</v>
      </c>
      <c r="K990" s="50" t="n">
        <v>95</v>
      </c>
      <c r="L990" s="50" t="n">
        <v>9</v>
      </c>
      <c r="M990" s="50" t="n">
        <v>137</v>
      </c>
      <c r="N990" s="50" t="n">
        <v>44</v>
      </c>
      <c r="O990" s="50" t="n">
        <v>-4.762</v>
      </c>
      <c r="P990" s="50" t="n">
        <v>72</v>
      </c>
      <c r="Q990" s="50" t="n">
        <v>68</v>
      </c>
      <c r="R990" s="50" t="n">
        <v>14</v>
      </c>
      <c r="S990" s="50" t="n">
        <v>3</v>
      </c>
      <c r="T990" s="50" t="n">
        <v>0</v>
      </c>
      <c r="U990" s="50" t="n">
        <v>1</v>
      </c>
      <c r="V990" s="50" t="n">
        <v>2</v>
      </c>
      <c r="W990" s="50" t="n">
        <v>0</v>
      </c>
      <c r="X990" s="50" t="n">
        <v>2</v>
      </c>
      <c r="Y990" s="50" t="n">
        <v>18</v>
      </c>
      <c r="Z990" s="50" t="n">
        <v>16.15</v>
      </c>
      <c r="AA990" s="50" t="n">
        <v>72</v>
      </c>
      <c r="AB990" s="50" t="n">
        <v>22.798</v>
      </c>
      <c r="AC990" s="50" t="n">
        <v>52</v>
      </c>
      <c r="AD990" s="50" t="n">
        <v>5</v>
      </c>
      <c r="AE990" s="50" t="n">
        <v>27</v>
      </c>
      <c r="AF990" s="50" t="n">
        <v>52</v>
      </c>
      <c r="AG990" s="50" t="n">
        <v>4753.6</v>
      </c>
      <c r="AH990" s="50" t="n">
        <v>21</v>
      </c>
      <c r="AI990" s="50" t="n">
        <v>128</v>
      </c>
      <c r="AJ990" s="50" t="n">
        <v>9280.6</v>
      </c>
      <c r="AK990" s="50" t="n">
        <v>28</v>
      </c>
    </row>
    <row r="991" customFormat="false" ht="15" hidden="false" customHeight="false" outlineLevel="0" collapsed="false">
      <c r="A991" s="50" t="s">
        <v>1090</v>
      </c>
      <c r="B991" s="50" t="s">
        <v>128</v>
      </c>
      <c r="C991" s="50" t="s">
        <v>365</v>
      </c>
      <c r="D991" s="50" t="n">
        <v>682985</v>
      </c>
      <c r="E991" s="50" t="n">
        <v>4</v>
      </c>
      <c r="F991" s="50" t="s">
        <v>53</v>
      </c>
      <c r="G991" s="50" t="n">
        <v>576</v>
      </c>
      <c r="H991" s="50" t="n">
        <v>245</v>
      </c>
      <c r="I991" s="50" t="n">
        <v>63</v>
      </c>
      <c r="J991" s="50" t="n">
        <v>276</v>
      </c>
      <c r="K991" s="50" t="n">
        <v>172</v>
      </c>
      <c r="L991" s="50" t="n">
        <v>24</v>
      </c>
      <c r="M991" s="50" t="n">
        <v>300</v>
      </c>
      <c r="N991" s="50" t="n">
        <v>73</v>
      </c>
      <c r="O991" s="50" t="n">
        <v>6.655</v>
      </c>
      <c r="P991" s="50" t="n">
        <v>133</v>
      </c>
      <c r="Q991" s="50" t="n">
        <v>113</v>
      </c>
      <c r="R991" s="50" t="n">
        <v>32</v>
      </c>
      <c r="S991" s="50" t="n">
        <v>8</v>
      </c>
      <c r="T991" s="50" t="n">
        <v>0</v>
      </c>
      <c r="U991" s="50" t="n">
        <v>4</v>
      </c>
      <c r="V991" s="50" t="n">
        <v>20</v>
      </c>
      <c r="W991" s="50" t="n">
        <v>0</v>
      </c>
      <c r="X991" s="50" t="n">
        <v>0</v>
      </c>
      <c r="Y991" s="50" t="n">
        <v>35</v>
      </c>
      <c r="Z991" s="50" t="n">
        <v>50</v>
      </c>
      <c r="AA991" s="50" t="n">
        <v>133</v>
      </c>
      <c r="AB991" s="50" t="n">
        <v>53.315</v>
      </c>
      <c r="AC991" s="50" t="n">
        <v>78</v>
      </c>
      <c r="AD991" s="50" t="n">
        <v>12</v>
      </c>
      <c r="AE991" s="50" t="n">
        <v>39</v>
      </c>
      <c r="AF991" s="50" t="n">
        <v>78</v>
      </c>
      <c r="AG991" s="50" t="n">
        <v>7050.3</v>
      </c>
      <c r="AH991" s="50" t="n">
        <v>34</v>
      </c>
      <c r="AI991" s="50" t="n">
        <v>207</v>
      </c>
      <c r="AJ991" s="50" t="n">
        <v>15689.9</v>
      </c>
      <c r="AK991" s="50" t="n">
        <v>125</v>
      </c>
    </row>
    <row r="992" customFormat="false" ht="15" hidden="false" customHeight="false" outlineLevel="0" collapsed="false">
      <c r="A992" s="50" t="s">
        <v>1090</v>
      </c>
      <c r="B992" s="50" t="s">
        <v>128</v>
      </c>
      <c r="C992" s="50" t="s">
        <v>365</v>
      </c>
      <c r="D992" s="50" t="n">
        <v>682985</v>
      </c>
      <c r="E992" s="50" t="n">
        <v>5</v>
      </c>
      <c r="F992" s="50" t="s">
        <v>54</v>
      </c>
      <c r="G992" s="50" t="n">
        <v>472</v>
      </c>
      <c r="H992" s="50" t="n">
        <v>228</v>
      </c>
      <c r="I992" s="50" t="n">
        <v>66</v>
      </c>
      <c r="J992" s="50" t="n">
        <v>216</v>
      </c>
      <c r="K992" s="50" t="n">
        <v>154</v>
      </c>
      <c r="L992" s="50" t="n">
        <v>28</v>
      </c>
      <c r="M992" s="50" t="n">
        <v>256</v>
      </c>
      <c r="N992" s="50" t="n">
        <v>74</v>
      </c>
      <c r="O992" s="50" t="n">
        <v>1.264</v>
      </c>
      <c r="P992" s="50" t="n">
        <v>115</v>
      </c>
      <c r="Q992" s="50" t="n">
        <v>103</v>
      </c>
      <c r="R992" s="50" t="n">
        <v>33</v>
      </c>
      <c r="S992" s="50" t="n">
        <v>7</v>
      </c>
      <c r="T992" s="50" t="n">
        <v>0</v>
      </c>
      <c r="U992" s="50" t="n">
        <v>0</v>
      </c>
      <c r="V992" s="50" t="n">
        <v>10</v>
      </c>
      <c r="W992" s="50" t="n">
        <v>2</v>
      </c>
      <c r="X992" s="50" t="n">
        <v>0</v>
      </c>
      <c r="Y992" s="50" t="n">
        <v>35</v>
      </c>
      <c r="Z992" s="50" t="n">
        <v>40.55</v>
      </c>
      <c r="AA992" s="50" t="n">
        <v>115</v>
      </c>
      <c r="AB992" s="50" t="n">
        <v>35.562</v>
      </c>
      <c r="AC992" s="50" t="n">
        <v>68</v>
      </c>
      <c r="AD992" s="50" t="n">
        <v>5</v>
      </c>
      <c r="AE992" s="50" t="n">
        <v>34</v>
      </c>
      <c r="AF992" s="50" t="n">
        <v>68</v>
      </c>
      <c r="AG992" s="50" t="n">
        <v>6187.5</v>
      </c>
      <c r="AH992" s="50" t="n">
        <v>25</v>
      </c>
      <c r="AI992" s="50" t="n">
        <v>201</v>
      </c>
      <c r="AJ992" s="50" t="n">
        <v>15121.3</v>
      </c>
      <c r="AK992" s="50" t="n">
        <v>108</v>
      </c>
    </row>
    <row r="993" customFormat="false" ht="15" hidden="false" customHeight="false" outlineLevel="0" collapsed="false">
      <c r="A993" s="50" t="s">
        <v>1090</v>
      </c>
      <c r="B993" s="50" t="s">
        <v>128</v>
      </c>
      <c r="C993" s="50" t="s">
        <v>365</v>
      </c>
      <c r="D993" s="50" t="n">
        <v>682985</v>
      </c>
      <c r="E993" s="50" t="n">
        <v>6</v>
      </c>
      <c r="F993" s="50" t="s">
        <v>55</v>
      </c>
      <c r="G993" s="50" t="n">
        <v>432</v>
      </c>
      <c r="H993" s="50" t="n">
        <v>203</v>
      </c>
      <c r="I993" s="50" t="n">
        <v>54</v>
      </c>
      <c r="J993" s="50" t="n">
        <v>209</v>
      </c>
      <c r="K993" s="50" t="n">
        <v>155</v>
      </c>
      <c r="L993" s="50" t="n">
        <v>26</v>
      </c>
      <c r="M993" s="50" t="n">
        <v>223</v>
      </c>
      <c r="N993" s="50" t="n">
        <v>48</v>
      </c>
      <c r="O993" s="50" t="n">
        <v>4.49</v>
      </c>
      <c r="P993" s="50" t="n">
        <v>109</v>
      </c>
      <c r="Q993" s="50" t="n">
        <v>93</v>
      </c>
      <c r="R993" s="50" t="n">
        <v>24</v>
      </c>
      <c r="S993" s="50" t="n">
        <v>2</v>
      </c>
      <c r="T993" s="50" t="n">
        <v>0</v>
      </c>
      <c r="U993" s="50" t="n">
        <v>7</v>
      </c>
      <c r="V993" s="50" t="n">
        <v>14</v>
      </c>
      <c r="W993" s="50" t="n">
        <v>0</v>
      </c>
      <c r="X993" s="50" t="n">
        <v>2</v>
      </c>
      <c r="Y993" s="50" t="n">
        <v>26</v>
      </c>
      <c r="Z993" s="50" t="n">
        <v>39.8</v>
      </c>
      <c r="AA993" s="50" t="n">
        <v>109</v>
      </c>
      <c r="AB993" s="50" t="n">
        <v>40.94</v>
      </c>
      <c r="AC993" s="50" t="n">
        <v>69</v>
      </c>
      <c r="AD993" s="50" t="n">
        <v>13</v>
      </c>
      <c r="AE993" s="50" t="n">
        <v>38</v>
      </c>
      <c r="AF993" s="50" t="n">
        <v>69</v>
      </c>
      <c r="AG993" s="50" t="n">
        <v>6554.5</v>
      </c>
      <c r="AH993" s="50" t="n">
        <v>24</v>
      </c>
      <c r="AI993" s="50" t="n">
        <v>187</v>
      </c>
      <c r="AJ993" s="50" t="n">
        <v>14167.5</v>
      </c>
      <c r="AK993" s="50" t="n">
        <v>111</v>
      </c>
    </row>
    <row r="994" customFormat="false" ht="15" hidden="false" customHeight="false" outlineLevel="0" collapsed="false">
      <c r="A994" s="50" t="s">
        <v>1090</v>
      </c>
      <c r="B994" s="50" t="s">
        <v>128</v>
      </c>
      <c r="C994" s="50" t="s">
        <v>365</v>
      </c>
      <c r="D994" s="50" t="n">
        <v>682985</v>
      </c>
      <c r="E994" s="50" t="n">
        <v>7</v>
      </c>
      <c r="F994" s="50" t="s">
        <v>56</v>
      </c>
      <c r="G994" s="50" t="n">
        <v>456</v>
      </c>
      <c r="H994" s="50" t="n">
        <v>217</v>
      </c>
      <c r="I994" s="50" t="n">
        <v>58</v>
      </c>
      <c r="J994" s="50" t="n">
        <v>210</v>
      </c>
      <c r="K994" s="50" t="n">
        <v>153</v>
      </c>
      <c r="L994" s="50" t="n">
        <v>27</v>
      </c>
      <c r="M994" s="50" t="n">
        <v>231</v>
      </c>
      <c r="N994" s="50" t="n">
        <v>64</v>
      </c>
      <c r="O994" s="50" t="n">
        <v>0.402</v>
      </c>
      <c r="P994" s="50" t="n">
        <v>102</v>
      </c>
      <c r="Q994" s="50" t="n">
        <v>85</v>
      </c>
      <c r="R994" s="50" t="n">
        <v>20</v>
      </c>
      <c r="S994" s="50" t="n">
        <v>7</v>
      </c>
      <c r="T994" s="50" t="n">
        <v>1</v>
      </c>
      <c r="U994" s="50" t="n">
        <v>4</v>
      </c>
      <c r="V994" s="50" t="n">
        <v>14</v>
      </c>
      <c r="W994" s="50" t="n">
        <v>0</v>
      </c>
      <c r="X994" s="50" t="n">
        <v>3</v>
      </c>
      <c r="Y994" s="50" t="n">
        <v>25</v>
      </c>
      <c r="Z994" s="50" t="n">
        <v>32.55</v>
      </c>
      <c r="AA994" s="50" t="n">
        <v>98</v>
      </c>
      <c r="AB994" s="50" t="n">
        <v>37.783</v>
      </c>
      <c r="AC994" s="50" t="n">
        <v>63</v>
      </c>
      <c r="AD994" s="50" t="n">
        <v>12</v>
      </c>
      <c r="AE994" s="50" t="n">
        <v>28</v>
      </c>
      <c r="AF994" s="50" t="n">
        <v>63</v>
      </c>
      <c r="AG994" s="50" t="n">
        <v>5532.4</v>
      </c>
      <c r="AH994" s="50" t="n">
        <v>24</v>
      </c>
      <c r="AI994" s="50" t="n">
        <v>188</v>
      </c>
      <c r="AJ994" s="50" t="n">
        <v>14287.1</v>
      </c>
      <c r="AK994" s="50" t="n">
        <v>120</v>
      </c>
    </row>
    <row r="995" customFormat="false" ht="15" hidden="false" customHeight="false" outlineLevel="0" collapsed="false">
      <c r="A995" s="50" t="s">
        <v>1090</v>
      </c>
      <c r="B995" s="50" t="s">
        <v>128</v>
      </c>
      <c r="C995" s="50" t="s">
        <v>365</v>
      </c>
      <c r="D995" s="50" t="n">
        <v>682985</v>
      </c>
      <c r="E995" s="50" t="n">
        <v>8</v>
      </c>
      <c r="F995" s="50" t="s">
        <v>57</v>
      </c>
      <c r="G995" s="50" t="n">
        <v>137</v>
      </c>
      <c r="H995" s="50" t="n">
        <v>59</v>
      </c>
      <c r="I995" s="50" t="n">
        <v>20</v>
      </c>
      <c r="J995" s="50" t="n">
        <v>60</v>
      </c>
      <c r="K995" s="50" t="n">
        <v>35</v>
      </c>
      <c r="L995" s="50" t="n">
        <v>8</v>
      </c>
      <c r="M995" s="50" t="n">
        <v>77</v>
      </c>
      <c r="N995" s="50" t="n">
        <v>24</v>
      </c>
      <c r="O995" s="50" t="n">
        <v>1.051</v>
      </c>
      <c r="P995" s="50" t="n">
        <v>33</v>
      </c>
      <c r="Q995" s="50" t="n">
        <v>28</v>
      </c>
      <c r="R995" s="50" t="n">
        <v>6</v>
      </c>
      <c r="S995" s="50" t="n">
        <v>1</v>
      </c>
      <c r="T995" s="50" t="n">
        <v>0</v>
      </c>
      <c r="U995" s="50" t="n">
        <v>1</v>
      </c>
      <c r="V995" s="50" t="n">
        <v>3</v>
      </c>
      <c r="W995" s="50" t="n">
        <v>2</v>
      </c>
      <c r="X995" s="50" t="n">
        <v>0</v>
      </c>
      <c r="Y995" s="50" t="n">
        <v>12</v>
      </c>
      <c r="Z995" s="50" t="n">
        <v>10.35</v>
      </c>
      <c r="AA995" s="50" t="n">
        <v>33</v>
      </c>
      <c r="AB995" s="50" t="n">
        <v>9.342</v>
      </c>
      <c r="AC995" s="50" t="n">
        <v>16</v>
      </c>
      <c r="AD995" s="50" t="n">
        <v>1</v>
      </c>
      <c r="AE995" s="50" t="n">
        <v>3</v>
      </c>
      <c r="AF995" s="50" t="n">
        <v>16</v>
      </c>
      <c r="AG995" s="50" t="n">
        <v>1281.8</v>
      </c>
      <c r="AH995" s="50" t="n">
        <v>10</v>
      </c>
      <c r="AI995" s="50" t="n">
        <v>53</v>
      </c>
      <c r="AJ995" s="50" t="n">
        <v>4010.6</v>
      </c>
      <c r="AK995" s="50" t="n">
        <v>28</v>
      </c>
    </row>
    <row r="996" customFormat="false" ht="15" hidden="false" customHeight="false" outlineLevel="0" collapsed="false">
      <c r="A996" s="50" t="s">
        <v>1090</v>
      </c>
      <c r="B996" s="50" t="s">
        <v>128</v>
      </c>
      <c r="C996" s="50" t="s">
        <v>365</v>
      </c>
      <c r="D996" s="50" t="n">
        <v>682985</v>
      </c>
      <c r="E996" s="50" t="n">
        <v>9</v>
      </c>
      <c r="F996" s="50" t="s">
        <v>58</v>
      </c>
      <c r="G996" s="50" t="n">
        <v>416</v>
      </c>
      <c r="H996" s="50" t="n">
        <v>189</v>
      </c>
      <c r="I996" s="50" t="n">
        <v>51</v>
      </c>
      <c r="J996" s="50" t="n">
        <v>189</v>
      </c>
      <c r="K996" s="50" t="n">
        <v>130</v>
      </c>
      <c r="L996" s="50" t="n">
        <v>16</v>
      </c>
      <c r="M996" s="50" t="n">
        <v>227</v>
      </c>
      <c r="N996" s="50" t="n">
        <v>59</v>
      </c>
      <c r="O996" s="50" t="n">
        <v>9.508</v>
      </c>
      <c r="P996" s="50" t="n">
        <v>100</v>
      </c>
      <c r="Q996" s="50" t="n">
        <v>89</v>
      </c>
      <c r="R996" s="50" t="n">
        <v>28</v>
      </c>
      <c r="S996" s="50" t="n">
        <v>7</v>
      </c>
      <c r="T996" s="50" t="n">
        <v>1</v>
      </c>
      <c r="U996" s="50" t="n">
        <v>5</v>
      </c>
      <c r="V996" s="50" t="n">
        <v>10</v>
      </c>
      <c r="W996" s="50" t="n">
        <v>1</v>
      </c>
      <c r="X996" s="50" t="n">
        <v>0</v>
      </c>
      <c r="Y996" s="50" t="n">
        <v>24</v>
      </c>
      <c r="Z996" s="50" t="n">
        <v>41.55</v>
      </c>
      <c r="AA996" s="50" t="n">
        <v>100</v>
      </c>
      <c r="AB996" s="50" t="n">
        <v>40.264</v>
      </c>
      <c r="AC996" s="50" t="n">
        <v>65</v>
      </c>
      <c r="AD996" s="50" t="n">
        <v>10</v>
      </c>
      <c r="AE996" s="50" t="n">
        <v>23</v>
      </c>
      <c r="AF996" s="50" t="n">
        <v>65</v>
      </c>
      <c r="AG996" s="50" t="n">
        <v>5658.3</v>
      </c>
      <c r="AH996" s="50" t="n">
        <v>30</v>
      </c>
      <c r="AI996" s="50" t="n">
        <v>165</v>
      </c>
      <c r="AJ996" s="50" t="n">
        <v>12503.6</v>
      </c>
      <c r="AK996" s="50" t="n">
        <v>106</v>
      </c>
    </row>
    <row r="997" customFormat="false" ht="15" hidden="false" customHeight="false" outlineLevel="0" collapsed="false">
      <c r="A997" s="50" t="s">
        <v>1091</v>
      </c>
      <c r="B997" s="50" t="s">
        <v>128</v>
      </c>
      <c r="C997" s="50" t="s">
        <v>366</v>
      </c>
      <c r="D997" s="50" t="n">
        <v>690993</v>
      </c>
      <c r="E997" s="50" t="n">
        <v>4</v>
      </c>
      <c r="F997" s="50" t="s">
        <v>53</v>
      </c>
      <c r="G997" s="50" t="n">
        <v>357</v>
      </c>
      <c r="H997" s="50" t="n">
        <v>148</v>
      </c>
      <c r="I997" s="50" t="n">
        <v>33</v>
      </c>
      <c r="J997" s="50" t="n">
        <v>183</v>
      </c>
      <c r="K997" s="50" t="n">
        <v>111</v>
      </c>
      <c r="L997" s="50" t="n">
        <v>14</v>
      </c>
      <c r="M997" s="50" t="n">
        <v>174</v>
      </c>
      <c r="N997" s="50" t="n">
        <v>37</v>
      </c>
      <c r="O997" s="50" t="n">
        <v>0.321</v>
      </c>
      <c r="P997" s="50" t="n">
        <v>96</v>
      </c>
      <c r="Q997" s="50" t="n">
        <v>92</v>
      </c>
      <c r="R997" s="50" t="n">
        <v>30</v>
      </c>
      <c r="S997" s="50" t="n">
        <v>7</v>
      </c>
      <c r="T997" s="50" t="n">
        <v>0</v>
      </c>
      <c r="U997" s="50" t="n">
        <v>0</v>
      </c>
      <c r="V997" s="50" t="n">
        <v>4</v>
      </c>
      <c r="W997" s="50" t="n">
        <v>0</v>
      </c>
      <c r="X997" s="50" t="n">
        <v>0</v>
      </c>
      <c r="Y997" s="50" t="n">
        <v>19</v>
      </c>
      <c r="Z997" s="50" t="n">
        <v>32.25</v>
      </c>
      <c r="AA997" s="50" t="n">
        <v>95</v>
      </c>
      <c r="AB997" s="50" t="n">
        <v>32.41</v>
      </c>
      <c r="AC997" s="50" t="n">
        <v>73</v>
      </c>
      <c r="AD997" s="50" t="n">
        <v>5</v>
      </c>
      <c r="AE997" s="50" t="n">
        <v>38</v>
      </c>
      <c r="AF997" s="50" t="n">
        <v>72</v>
      </c>
      <c r="AG997" s="50" t="n">
        <v>6742.9</v>
      </c>
      <c r="AH997" s="50" t="n">
        <v>27</v>
      </c>
      <c r="AI997" s="50" t="n">
        <v>134</v>
      </c>
      <c r="AJ997" s="50" t="n">
        <v>9727.6</v>
      </c>
      <c r="AK997" s="50" t="n">
        <v>28</v>
      </c>
    </row>
    <row r="998" customFormat="false" ht="15" hidden="false" customHeight="false" outlineLevel="0" collapsed="false">
      <c r="A998" s="50" t="s">
        <v>1091</v>
      </c>
      <c r="B998" s="50" t="s">
        <v>128</v>
      </c>
      <c r="C998" s="50" t="s">
        <v>366</v>
      </c>
      <c r="D998" s="50" t="n">
        <v>690993</v>
      </c>
      <c r="E998" s="50" t="n">
        <v>5</v>
      </c>
      <c r="F998" s="50" t="s">
        <v>54</v>
      </c>
      <c r="G998" s="50" t="n">
        <v>278</v>
      </c>
      <c r="H998" s="50" t="n">
        <v>119</v>
      </c>
      <c r="I998" s="50" t="n">
        <v>23</v>
      </c>
      <c r="J998" s="50" t="n">
        <v>143</v>
      </c>
      <c r="K998" s="50" t="n">
        <v>88</v>
      </c>
      <c r="L998" s="50" t="n">
        <v>14</v>
      </c>
      <c r="M998" s="50" t="n">
        <v>133</v>
      </c>
      <c r="N998" s="50" t="n">
        <v>31</v>
      </c>
      <c r="O998" s="50" t="n">
        <v>-5.041</v>
      </c>
      <c r="P998" s="50" t="n">
        <v>77</v>
      </c>
      <c r="Q998" s="50" t="n">
        <v>69</v>
      </c>
      <c r="R998" s="50" t="n">
        <v>15</v>
      </c>
      <c r="S998" s="50" t="n">
        <v>1</v>
      </c>
      <c r="T998" s="50" t="n">
        <v>1</v>
      </c>
      <c r="U998" s="50" t="n">
        <v>0</v>
      </c>
      <c r="V998" s="50" t="n">
        <v>6</v>
      </c>
      <c r="W998" s="50" t="n">
        <v>1</v>
      </c>
      <c r="X998" s="50" t="n">
        <v>1</v>
      </c>
      <c r="Y998" s="50" t="n">
        <v>16</v>
      </c>
      <c r="Z998" s="50" t="n">
        <v>19.45</v>
      </c>
      <c r="AA998" s="50" t="n">
        <v>77</v>
      </c>
      <c r="AB998" s="50" t="n">
        <v>21.004</v>
      </c>
      <c r="AC998" s="50" t="n">
        <v>54</v>
      </c>
      <c r="AD998" s="50" t="n">
        <v>1</v>
      </c>
      <c r="AE998" s="50" t="n">
        <v>13</v>
      </c>
      <c r="AF998" s="50" t="n">
        <v>54</v>
      </c>
      <c r="AG998" s="50" t="n">
        <v>4471.8</v>
      </c>
      <c r="AH998" s="50" t="n">
        <v>24</v>
      </c>
      <c r="AI998" s="50" t="n">
        <v>101</v>
      </c>
      <c r="AJ998" s="50" t="n">
        <v>7167.8</v>
      </c>
      <c r="AK998" s="50" t="n">
        <v>14</v>
      </c>
    </row>
    <row r="999" customFormat="false" ht="15" hidden="false" customHeight="false" outlineLevel="0" collapsed="false">
      <c r="A999" s="50" t="s">
        <v>1091</v>
      </c>
      <c r="B999" s="50" t="s">
        <v>128</v>
      </c>
      <c r="C999" s="50" t="s">
        <v>366</v>
      </c>
      <c r="D999" s="50" t="n">
        <v>690993</v>
      </c>
      <c r="E999" s="50" t="n">
        <v>6</v>
      </c>
      <c r="F999" s="50" t="s">
        <v>55</v>
      </c>
      <c r="G999" s="50" t="n">
        <v>251</v>
      </c>
      <c r="H999" s="50" t="n">
        <v>122</v>
      </c>
      <c r="I999" s="50" t="n">
        <v>20</v>
      </c>
      <c r="J999" s="50" t="n">
        <v>132</v>
      </c>
      <c r="K999" s="50" t="n">
        <v>89</v>
      </c>
      <c r="L999" s="50" t="n">
        <v>8</v>
      </c>
      <c r="M999" s="50" t="n">
        <v>119</v>
      </c>
      <c r="N999" s="50" t="n">
        <v>33</v>
      </c>
      <c r="O999" s="50" t="n">
        <v>-1.448</v>
      </c>
      <c r="P999" s="50" t="n">
        <v>73</v>
      </c>
      <c r="Q999" s="50" t="n">
        <v>69</v>
      </c>
      <c r="R999" s="50" t="n">
        <v>12</v>
      </c>
      <c r="S999" s="50" t="n">
        <v>1</v>
      </c>
      <c r="T999" s="50" t="n">
        <v>1</v>
      </c>
      <c r="U999" s="50" t="n">
        <v>5</v>
      </c>
      <c r="V999" s="50" t="n">
        <v>2</v>
      </c>
      <c r="W999" s="50" t="n">
        <v>2</v>
      </c>
      <c r="X999" s="50" t="n">
        <v>0</v>
      </c>
      <c r="Y999" s="50" t="n">
        <v>11</v>
      </c>
      <c r="Z999" s="50" t="n">
        <v>20.15</v>
      </c>
      <c r="AA999" s="50" t="n">
        <v>73</v>
      </c>
      <c r="AB999" s="50" t="n">
        <v>23.686</v>
      </c>
      <c r="AC999" s="50" t="n">
        <v>58</v>
      </c>
      <c r="AD999" s="50" t="n">
        <v>7</v>
      </c>
      <c r="AE999" s="50" t="n">
        <v>27</v>
      </c>
      <c r="AF999" s="50" t="n">
        <v>58</v>
      </c>
      <c r="AG999" s="50" t="n">
        <v>5103.3</v>
      </c>
      <c r="AH999" s="50" t="n">
        <v>23</v>
      </c>
      <c r="AI999" s="50" t="n">
        <v>111</v>
      </c>
      <c r="AJ999" s="50" t="n">
        <v>8019.5</v>
      </c>
      <c r="AK999" s="50" t="n">
        <v>30</v>
      </c>
    </row>
    <row r="1000" customFormat="false" ht="15" hidden="false" customHeight="false" outlineLevel="0" collapsed="false">
      <c r="A1000" s="50" t="s">
        <v>1091</v>
      </c>
      <c r="B1000" s="50" t="s">
        <v>128</v>
      </c>
      <c r="C1000" s="50" t="s">
        <v>366</v>
      </c>
      <c r="D1000" s="50" t="n">
        <v>690993</v>
      </c>
      <c r="E1000" s="50" t="n">
        <v>7</v>
      </c>
      <c r="F1000" s="50" t="s">
        <v>56</v>
      </c>
      <c r="G1000" s="50" t="n">
        <v>271</v>
      </c>
      <c r="H1000" s="50" t="n">
        <v>123</v>
      </c>
      <c r="I1000" s="50" t="n">
        <v>21</v>
      </c>
      <c r="J1000" s="50" t="n">
        <v>132</v>
      </c>
      <c r="K1000" s="50" t="n">
        <v>85</v>
      </c>
      <c r="L1000" s="50" t="n">
        <v>6</v>
      </c>
      <c r="M1000" s="50" t="n">
        <v>139</v>
      </c>
      <c r="N1000" s="50" t="n">
        <v>38</v>
      </c>
      <c r="O1000" s="50" t="n">
        <v>3.756</v>
      </c>
      <c r="P1000" s="50" t="n">
        <v>66</v>
      </c>
      <c r="Q1000" s="50" t="n">
        <v>59</v>
      </c>
      <c r="R1000" s="50" t="n">
        <v>19</v>
      </c>
      <c r="S1000" s="50" t="n">
        <v>3</v>
      </c>
      <c r="T1000" s="50" t="n">
        <v>2</v>
      </c>
      <c r="U1000" s="50" t="n">
        <v>3</v>
      </c>
      <c r="V1000" s="50" t="n">
        <v>6</v>
      </c>
      <c r="W1000" s="50" t="n">
        <v>0</v>
      </c>
      <c r="X1000" s="50" t="n">
        <v>1</v>
      </c>
      <c r="Y1000" s="50" t="n">
        <v>14</v>
      </c>
      <c r="Z1000" s="50" t="n">
        <v>27.05</v>
      </c>
      <c r="AA1000" s="50" t="n">
        <v>66</v>
      </c>
      <c r="AB1000" s="50" t="n">
        <v>23.478</v>
      </c>
      <c r="AC1000" s="50" t="n">
        <v>46</v>
      </c>
      <c r="AD1000" s="50" t="n">
        <v>4</v>
      </c>
      <c r="AE1000" s="50" t="n">
        <v>16</v>
      </c>
      <c r="AF1000" s="50" t="n">
        <v>46</v>
      </c>
      <c r="AG1000" s="50" t="n">
        <v>4066.8</v>
      </c>
      <c r="AH1000" s="50" t="n">
        <v>24</v>
      </c>
      <c r="AI1000" s="50" t="n">
        <v>112</v>
      </c>
      <c r="AJ1000" s="50" t="n">
        <v>8011.8</v>
      </c>
      <c r="AK1000" s="50" t="n">
        <v>17</v>
      </c>
    </row>
    <row r="1001" customFormat="false" ht="15" hidden="false" customHeight="false" outlineLevel="0" collapsed="false">
      <c r="A1001" s="50" t="s">
        <v>1091</v>
      </c>
      <c r="B1001" s="50" t="s">
        <v>128</v>
      </c>
      <c r="C1001" s="50" t="s">
        <v>366</v>
      </c>
      <c r="D1001" s="50" t="n">
        <v>690993</v>
      </c>
      <c r="E1001" s="50" t="n">
        <v>8</v>
      </c>
      <c r="F1001" s="50" t="s">
        <v>57</v>
      </c>
      <c r="G1001" s="50" t="n">
        <v>306</v>
      </c>
      <c r="H1001" s="50" t="n">
        <v>131</v>
      </c>
      <c r="I1001" s="50" t="n">
        <v>26</v>
      </c>
      <c r="J1001" s="50" t="n">
        <v>141</v>
      </c>
      <c r="K1001" s="50" t="n">
        <v>93</v>
      </c>
      <c r="L1001" s="50" t="n">
        <v>10</v>
      </c>
      <c r="M1001" s="50" t="n">
        <v>164</v>
      </c>
      <c r="N1001" s="50" t="n">
        <v>38</v>
      </c>
      <c r="O1001" s="50" t="n">
        <v>-0.813</v>
      </c>
      <c r="P1001" s="50" t="n">
        <v>77</v>
      </c>
      <c r="Q1001" s="50" t="n">
        <v>65</v>
      </c>
      <c r="R1001" s="50" t="n">
        <v>15</v>
      </c>
      <c r="S1001" s="50" t="n">
        <v>4</v>
      </c>
      <c r="T1001" s="50" t="n">
        <v>0</v>
      </c>
      <c r="U1001" s="50" t="n">
        <v>1</v>
      </c>
      <c r="V1001" s="50" t="n">
        <v>11</v>
      </c>
      <c r="W1001" s="50" t="n">
        <v>1</v>
      </c>
      <c r="X1001" s="50" t="n">
        <v>0</v>
      </c>
      <c r="Y1001" s="50" t="n">
        <v>15</v>
      </c>
      <c r="Z1001" s="50" t="n">
        <v>24.4</v>
      </c>
      <c r="AA1001" s="50" t="n">
        <v>77</v>
      </c>
      <c r="AB1001" s="50" t="n">
        <v>29.418</v>
      </c>
      <c r="AC1001" s="50" t="n">
        <v>50</v>
      </c>
      <c r="AD1001" s="50" t="n">
        <v>4</v>
      </c>
      <c r="AE1001" s="50" t="n">
        <v>24</v>
      </c>
      <c r="AF1001" s="50" t="n">
        <v>50</v>
      </c>
      <c r="AG1001" s="50" t="n">
        <v>4527.7</v>
      </c>
      <c r="AH1001" s="50" t="n">
        <v>20</v>
      </c>
      <c r="AI1001" s="50" t="n">
        <v>114</v>
      </c>
      <c r="AJ1001" s="50" t="n">
        <v>8270.7</v>
      </c>
      <c r="AK1001" s="50" t="n">
        <v>25</v>
      </c>
    </row>
    <row r="1002" customFormat="false" ht="15" hidden="false" customHeight="false" outlineLevel="0" collapsed="false">
      <c r="A1002" s="50" t="s">
        <v>1091</v>
      </c>
      <c r="B1002" s="50" t="s">
        <v>128</v>
      </c>
      <c r="C1002" s="50" t="s">
        <v>366</v>
      </c>
      <c r="D1002" s="50" t="n">
        <v>690993</v>
      </c>
      <c r="E1002" s="50" t="n">
        <v>9</v>
      </c>
      <c r="F1002" s="50" t="s">
        <v>58</v>
      </c>
      <c r="G1002" s="50" t="n">
        <v>148</v>
      </c>
      <c r="H1002" s="50" t="n">
        <v>61</v>
      </c>
      <c r="I1002" s="50" t="n">
        <v>14</v>
      </c>
      <c r="J1002" s="50" t="n">
        <v>76</v>
      </c>
      <c r="K1002" s="50" t="n">
        <v>41</v>
      </c>
      <c r="L1002" s="50" t="n">
        <v>6</v>
      </c>
      <c r="M1002" s="50" t="n">
        <v>72</v>
      </c>
      <c r="N1002" s="50" t="n">
        <v>20</v>
      </c>
      <c r="O1002" s="50" t="n">
        <v>0.427</v>
      </c>
      <c r="P1002" s="50" t="n">
        <v>34</v>
      </c>
      <c r="Q1002" s="50" t="n">
        <v>30</v>
      </c>
      <c r="R1002" s="50" t="n">
        <v>8</v>
      </c>
      <c r="S1002" s="50" t="n">
        <v>3</v>
      </c>
      <c r="T1002" s="50" t="n">
        <v>0</v>
      </c>
      <c r="U1002" s="50" t="n">
        <v>1</v>
      </c>
      <c r="V1002" s="50" t="n">
        <v>3</v>
      </c>
      <c r="W1002" s="50" t="n">
        <v>1</v>
      </c>
      <c r="X1002" s="50" t="n">
        <v>0</v>
      </c>
      <c r="Y1002" s="50" t="n">
        <v>9</v>
      </c>
      <c r="Z1002" s="50" t="n">
        <v>12.15</v>
      </c>
      <c r="AA1002" s="50" t="n">
        <v>34</v>
      </c>
      <c r="AB1002" s="50" t="n">
        <v>10.569</v>
      </c>
      <c r="AC1002" s="50" t="n">
        <v>21</v>
      </c>
      <c r="AD1002" s="50" t="n">
        <v>2</v>
      </c>
      <c r="AE1002" s="50" t="n">
        <v>9</v>
      </c>
      <c r="AF1002" s="50" t="n">
        <v>21</v>
      </c>
      <c r="AG1002" s="50" t="n">
        <v>1799.8</v>
      </c>
      <c r="AH1002" s="50" t="n">
        <v>7</v>
      </c>
      <c r="AI1002" s="50" t="n">
        <v>55</v>
      </c>
      <c r="AJ1002" s="50" t="n">
        <v>4004.7</v>
      </c>
      <c r="AK1002" s="50" t="n">
        <v>16</v>
      </c>
    </row>
    <row r="1003" customFormat="false" ht="15" hidden="false" customHeight="false" outlineLevel="0" collapsed="false">
      <c r="A1003" s="50" t="s">
        <v>1092</v>
      </c>
      <c r="B1003" s="50" t="s">
        <v>128</v>
      </c>
      <c r="C1003" s="50" t="s">
        <v>367</v>
      </c>
      <c r="D1003" s="50" t="n">
        <v>656716</v>
      </c>
      <c r="E1003" s="50" t="n">
        <v>4</v>
      </c>
      <c r="F1003" s="50" t="s">
        <v>53</v>
      </c>
      <c r="G1003" s="50" t="n">
        <v>191</v>
      </c>
      <c r="H1003" s="50" t="n">
        <v>97</v>
      </c>
      <c r="I1003" s="50" t="n">
        <v>12</v>
      </c>
      <c r="J1003" s="50" t="n">
        <v>111</v>
      </c>
      <c r="K1003" s="50" t="n">
        <v>76</v>
      </c>
      <c r="L1003" s="50" t="n">
        <v>4</v>
      </c>
      <c r="M1003" s="50" t="n">
        <v>80</v>
      </c>
      <c r="N1003" s="50" t="n">
        <v>21</v>
      </c>
      <c r="O1003" s="50" t="n">
        <v>-3.25</v>
      </c>
      <c r="P1003" s="50" t="n">
        <v>46</v>
      </c>
      <c r="Q1003" s="50" t="n">
        <v>43</v>
      </c>
      <c r="R1003" s="50" t="n">
        <v>9</v>
      </c>
      <c r="S1003" s="50" t="n">
        <v>2</v>
      </c>
      <c r="T1003" s="50" t="n">
        <v>0</v>
      </c>
      <c r="U1003" s="50" t="n">
        <v>1</v>
      </c>
      <c r="V1003" s="50" t="n">
        <v>3</v>
      </c>
      <c r="W1003" s="50" t="n">
        <v>0</v>
      </c>
      <c r="X1003" s="50" t="n">
        <v>0</v>
      </c>
      <c r="Y1003" s="50" t="n">
        <v>10</v>
      </c>
      <c r="Z1003" s="50" t="n">
        <v>12</v>
      </c>
      <c r="AA1003" s="50" t="n">
        <v>46</v>
      </c>
      <c r="AB1003" s="50" t="n">
        <v>11.416</v>
      </c>
      <c r="AC1003" s="50" t="n">
        <v>33</v>
      </c>
      <c r="AD1003" s="50" t="n">
        <v>1</v>
      </c>
      <c r="AE1003" s="50" t="n">
        <v>8</v>
      </c>
      <c r="AF1003" s="50" t="n">
        <v>33</v>
      </c>
      <c r="AG1003" s="50" t="n">
        <v>2830.4</v>
      </c>
      <c r="AH1003" s="50" t="n">
        <v>11</v>
      </c>
      <c r="AI1003" s="50" t="n">
        <v>86</v>
      </c>
      <c r="AJ1003" s="50" t="n">
        <v>5938.5</v>
      </c>
      <c r="AK1003" s="50" t="n">
        <v>4</v>
      </c>
    </row>
    <row r="1004" customFormat="false" ht="15" hidden="false" customHeight="false" outlineLevel="0" collapsed="false">
      <c r="A1004" s="50" t="s">
        <v>1092</v>
      </c>
      <c r="B1004" s="50" t="s">
        <v>128</v>
      </c>
      <c r="C1004" s="50" t="s">
        <v>367</v>
      </c>
      <c r="D1004" s="50" t="n">
        <v>656716</v>
      </c>
      <c r="E1004" s="50" t="n">
        <v>5</v>
      </c>
      <c r="F1004" s="50" t="s">
        <v>54</v>
      </c>
      <c r="G1004" s="50" t="n">
        <v>304</v>
      </c>
      <c r="H1004" s="50" t="n">
        <v>150</v>
      </c>
      <c r="I1004" s="50" t="n">
        <v>18</v>
      </c>
      <c r="J1004" s="50" t="n">
        <v>158</v>
      </c>
      <c r="K1004" s="50" t="n">
        <v>108</v>
      </c>
      <c r="L1004" s="50" t="n">
        <v>5</v>
      </c>
      <c r="M1004" s="50" t="n">
        <v>144</v>
      </c>
      <c r="N1004" s="50" t="n">
        <v>42</v>
      </c>
      <c r="O1004" s="50" t="n">
        <v>-6.558</v>
      </c>
      <c r="P1004" s="50" t="n">
        <v>78</v>
      </c>
      <c r="Q1004" s="50" t="n">
        <v>65</v>
      </c>
      <c r="R1004" s="50" t="n">
        <v>8</v>
      </c>
      <c r="S1004" s="50" t="n">
        <v>1</v>
      </c>
      <c r="T1004" s="50" t="n">
        <v>0</v>
      </c>
      <c r="U1004" s="50" t="n">
        <v>0</v>
      </c>
      <c r="V1004" s="50" t="n">
        <v>10</v>
      </c>
      <c r="W1004" s="50" t="n">
        <v>0</v>
      </c>
      <c r="X1004" s="50" t="n">
        <v>2</v>
      </c>
      <c r="Y1004" s="50" t="n">
        <v>13</v>
      </c>
      <c r="Z1004" s="50" t="n">
        <v>13.85</v>
      </c>
      <c r="AA1004" s="50" t="n">
        <v>75</v>
      </c>
      <c r="AB1004" s="50" t="n">
        <v>18.301</v>
      </c>
      <c r="AC1004" s="50" t="n">
        <v>55</v>
      </c>
      <c r="AD1004" s="50" t="n">
        <v>0</v>
      </c>
      <c r="AE1004" s="50" t="n">
        <v>11</v>
      </c>
      <c r="AF1004" s="50" t="n">
        <v>54</v>
      </c>
      <c r="AG1004" s="50" t="n">
        <v>4440.4</v>
      </c>
      <c r="AH1004" s="50" t="n">
        <v>16</v>
      </c>
      <c r="AI1004" s="50" t="n">
        <v>134</v>
      </c>
      <c r="AJ1004" s="50" t="n">
        <v>9183.1</v>
      </c>
      <c r="AK1004" s="50" t="n">
        <v>6</v>
      </c>
    </row>
    <row r="1005" customFormat="false" ht="15" hidden="false" customHeight="false" outlineLevel="0" collapsed="false">
      <c r="A1005" s="50" t="s">
        <v>1092</v>
      </c>
      <c r="B1005" s="50" t="s">
        <v>128</v>
      </c>
      <c r="C1005" s="50" t="s">
        <v>367</v>
      </c>
      <c r="D1005" s="50" t="n">
        <v>656716</v>
      </c>
      <c r="E1005" s="50" t="n">
        <v>6</v>
      </c>
      <c r="F1005" s="50" t="s">
        <v>55</v>
      </c>
      <c r="G1005" s="50" t="n">
        <v>320</v>
      </c>
      <c r="H1005" s="50" t="n">
        <v>151</v>
      </c>
      <c r="I1005" s="50" t="n">
        <v>18</v>
      </c>
      <c r="J1005" s="50" t="n">
        <v>150</v>
      </c>
      <c r="K1005" s="50" t="n">
        <v>100</v>
      </c>
      <c r="L1005" s="50" t="n">
        <v>5</v>
      </c>
      <c r="M1005" s="50" t="n">
        <v>170</v>
      </c>
      <c r="N1005" s="50" t="n">
        <v>51</v>
      </c>
      <c r="O1005" s="50" t="n">
        <v>1.998</v>
      </c>
      <c r="P1005" s="50" t="n">
        <v>84</v>
      </c>
      <c r="Q1005" s="50" t="n">
        <v>74</v>
      </c>
      <c r="R1005" s="50" t="n">
        <v>18</v>
      </c>
      <c r="S1005" s="50" t="n">
        <v>2</v>
      </c>
      <c r="T1005" s="50" t="n">
        <v>2</v>
      </c>
      <c r="U1005" s="50" t="n">
        <v>2</v>
      </c>
      <c r="V1005" s="50" t="n">
        <v>9</v>
      </c>
      <c r="W1005" s="50" t="n">
        <v>0</v>
      </c>
      <c r="X1005" s="50" t="n">
        <v>0</v>
      </c>
      <c r="Y1005" s="50" t="n">
        <v>12</v>
      </c>
      <c r="Z1005" s="50" t="n">
        <v>26.8</v>
      </c>
      <c r="AA1005" s="50" t="n">
        <v>83</v>
      </c>
      <c r="AB1005" s="50" t="n">
        <v>24.453</v>
      </c>
      <c r="AC1005" s="50" t="n">
        <v>63</v>
      </c>
      <c r="AD1005" s="50" t="n">
        <v>2</v>
      </c>
      <c r="AE1005" s="50" t="n">
        <v>12</v>
      </c>
      <c r="AF1005" s="50" t="n">
        <v>63</v>
      </c>
      <c r="AG1005" s="50" t="n">
        <v>5300.7</v>
      </c>
      <c r="AH1005" s="50" t="n">
        <v>28</v>
      </c>
      <c r="AI1005" s="50" t="n">
        <v>126</v>
      </c>
      <c r="AJ1005" s="50" t="n">
        <v>8535.6</v>
      </c>
      <c r="AK1005" s="50" t="n">
        <v>4</v>
      </c>
    </row>
    <row r="1006" customFormat="false" ht="15" hidden="false" customHeight="false" outlineLevel="0" collapsed="false">
      <c r="A1006" s="50" t="s">
        <v>1092</v>
      </c>
      <c r="B1006" s="50" t="s">
        <v>128</v>
      </c>
      <c r="C1006" s="50" t="s">
        <v>367</v>
      </c>
      <c r="D1006" s="50" t="n">
        <v>656716</v>
      </c>
      <c r="E1006" s="50" t="n">
        <v>7</v>
      </c>
      <c r="F1006" s="50" t="s">
        <v>56</v>
      </c>
      <c r="G1006" s="50" t="n">
        <v>278</v>
      </c>
      <c r="H1006" s="50" t="n">
        <v>136</v>
      </c>
      <c r="I1006" s="50" t="n">
        <v>27</v>
      </c>
      <c r="J1006" s="50" t="n">
        <v>144</v>
      </c>
      <c r="K1006" s="50" t="n">
        <v>94</v>
      </c>
      <c r="L1006" s="50" t="n">
        <v>8</v>
      </c>
      <c r="M1006" s="50" t="n">
        <v>134</v>
      </c>
      <c r="N1006" s="50" t="n">
        <v>42</v>
      </c>
      <c r="O1006" s="50" t="n">
        <v>0.12</v>
      </c>
      <c r="P1006" s="50" t="n">
        <v>82</v>
      </c>
      <c r="Q1006" s="50" t="n">
        <v>75</v>
      </c>
      <c r="R1006" s="50" t="n">
        <v>18</v>
      </c>
      <c r="S1006" s="50" t="n">
        <v>5</v>
      </c>
      <c r="T1006" s="50" t="n">
        <v>1</v>
      </c>
      <c r="U1006" s="50" t="n">
        <v>1</v>
      </c>
      <c r="V1006" s="50" t="n">
        <v>6</v>
      </c>
      <c r="W1006" s="50" t="n">
        <v>0</v>
      </c>
      <c r="X1006" s="50" t="n">
        <v>0</v>
      </c>
      <c r="Y1006" s="50" t="n">
        <v>12</v>
      </c>
      <c r="Z1006" s="50" t="n">
        <v>23.95</v>
      </c>
      <c r="AA1006" s="50" t="n">
        <v>81</v>
      </c>
      <c r="AB1006" s="50" t="n">
        <v>26.306</v>
      </c>
      <c r="AC1006" s="50" t="n">
        <v>64</v>
      </c>
      <c r="AD1006" s="50" t="n">
        <v>3</v>
      </c>
      <c r="AE1006" s="50" t="n">
        <v>18</v>
      </c>
      <c r="AF1006" s="50" t="n">
        <v>64</v>
      </c>
      <c r="AG1006" s="50" t="n">
        <v>5526.2</v>
      </c>
      <c r="AH1006" s="50" t="n">
        <v>30</v>
      </c>
      <c r="AI1006" s="50" t="n">
        <v>121</v>
      </c>
      <c r="AJ1006" s="50" t="n">
        <v>8323.7</v>
      </c>
      <c r="AK1006" s="50" t="n">
        <v>13</v>
      </c>
    </row>
    <row r="1007" customFormat="false" ht="15" hidden="false" customHeight="false" outlineLevel="0" collapsed="false">
      <c r="A1007" s="50" t="s">
        <v>1092</v>
      </c>
      <c r="B1007" s="50" t="s">
        <v>128</v>
      </c>
      <c r="C1007" s="50" t="s">
        <v>367</v>
      </c>
      <c r="D1007" s="50" t="n">
        <v>656716</v>
      </c>
      <c r="E1007" s="50" t="n">
        <v>8</v>
      </c>
      <c r="F1007" s="50" t="s">
        <v>57</v>
      </c>
      <c r="G1007" s="50" t="n">
        <v>340</v>
      </c>
      <c r="H1007" s="50" t="n">
        <v>166</v>
      </c>
      <c r="I1007" s="50" t="n">
        <v>20</v>
      </c>
      <c r="J1007" s="50" t="n">
        <v>173</v>
      </c>
      <c r="K1007" s="50" t="n">
        <v>123</v>
      </c>
      <c r="L1007" s="50" t="n">
        <v>7</v>
      </c>
      <c r="M1007" s="50" t="n">
        <v>167</v>
      </c>
      <c r="N1007" s="50" t="n">
        <v>43</v>
      </c>
      <c r="O1007" s="50" t="n">
        <v>-1.602</v>
      </c>
      <c r="P1007" s="50" t="n">
        <v>87</v>
      </c>
      <c r="Q1007" s="50" t="n">
        <v>75</v>
      </c>
      <c r="R1007" s="50" t="n">
        <v>18</v>
      </c>
      <c r="S1007" s="50" t="n">
        <v>5</v>
      </c>
      <c r="T1007" s="50" t="n">
        <v>0</v>
      </c>
      <c r="U1007" s="50" t="n">
        <v>0</v>
      </c>
      <c r="V1007" s="50" t="n">
        <v>9</v>
      </c>
      <c r="W1007" s="50" t="n">
        <v>3</v>
      </c>
      <c r="X1007" s="50" t="n">
        <v>0</v>
      </c>
      <c r="Y1007" s="50" t="n">
        <v>14</v>
      </c>
      <c r="Z1007" s="50" t="n">
        <v>26.35</v>
      </c>
      <c r="AA1007" s="50" t="n">
        <v>87</v>
      </c>
      <c r="AB1007" s="50" t="n">
        <v>25.284</v>
      </c>
      <c r="AC1007" s="50" t="n">
        <v>61</v>
      </c>
      <c r="AD1007" s="50" t="n">
        <v>0</v>
      </c>
      <c r="AE1007" s="50" t="n">
        <v>12</v>
      </c>
      <c r="AF1007" s="50" t="n">
        <v>61</v>
      </c>
      <c r="AG1007" s="50" t="n">
        <v>5326</v>
      </c>
      <c r="AH1007" s="50" t="n">
        <v>23</v>
      </c>
      <c r="AI1007" s="50" t="n">
        <v>139</v>
      </c>
      <c r="AJ1007" s="50" t="n">
        <v>9283.9</v>
      </c>
      <c r="AK1007" s="50" t="n">
        <v>3</v>
      </c>
    </row>
    <row r="1008" customFormat="false" ht="15" hidden="false" customHeight="false" outlineLevel="0" collapsed="false">
      <c r="A1008" s="50" t="s">
        <v>1092</v>
      </c>
      <c r="B1008" s="50" t="s">
        <v>128</v>
      </c>
      <c r="C1008" s="50" t="s">
        <v>367</v>
      </c>
      <c r="D1008" s="50" t="n">
        <v>656716</v>
      </c>
      <c r="E1008" s="50" t="n">
        <v>9</v>
      </c>
      <c r="F1008" s="50" t="s">
        <v>58</v>
      </c>
      <c r="G1008" s="50" t="n">
        <v>189</v>
      </c>
      <c r="H1008" s="50" t="n">
        <v>81</v>
      </c>
      <c r="I1008" s="50" t="n">
        <v>16</v>
      </c>
      <c r="J1008" s="50" t="n">
        <v>103</v>
      </c>
      <c r="K1008" s="50" t="n">
        <v>61</v>
      </c>
      <c r="L1008" s="50" t="n">
        <v>8</v>
      </c>
      <c r="M1008" s="50" t="n">
        <v>86</v>
      </c>
      <c r="N1008" s="50" t="n">
        <v>20</v>
      </c>
      <c r="O1008" s="50" t="n">
        <v>-5.369</v>
      </c>
      <c r="P1008" s="50" t="n">
        <v>46</v>
      </c>
      <c r="Q1008" s="50" t="n">
        <v>39</v>
      </c>
      <c r="R1008" s="50" t="n">
        <v>3</v>
      </c>
      <c r="S1008" s="50" t="n">
        <v>0</v>
      </c>
      <c r="T1008" s="50" t="n">
        <v>1</v>
      </c>
      <c r="U1008" s="50" t="n">
        <v>0</v>
      </c>
      <c r="V1008" s="50" t="n">
        <v>5</v>
      </c>
      <c r="W1008" s="50" t="n">
        <v>2</v>
      </c>
      <c r="X1008" s="50" t="n">
        <v>0</v>
      </c>
      <c r="Y1008" s="50" t="n">
        <v>8</v>
      </c>
      <c r="Z1008" s="50" t="n">
        <v>8.3</v>
      </c>
      <c r="AA1008" s="50" t="n">
        <v>46</v>
      </c>
      <c r="AB1008" s="50" t="n">
        <v>13.057</v>
      </c>
      <c r="AC1008" s="50" t="n">
        <v>31</v>
      </c>
      <c r="AD1008" s="50" t="n">
        <v>0</v>
      </c>
      <c r="AE1008" s="50" t="n">
        <v>8</v>
      </c>
      <c r="AF1008" s="50" t="n">
        <v>31</v>
      </c>
      <c r="AG1008" s="50" t="n">
        <v>2632.4</v>
      </c>
      <c r="AH1008" s="50" t="n">
        <v>11</v>
      </c>
      <c r="AI1008" s="50" t="n">
        <v>63</v>
      </c>
      <c r="AJ1008" s="50" t="n">
        <v>4217.6</v>
      </c>
      <c r="AK1008" s="50" t="n">
        <v>0</v>
      </c>
    </row>
    <row r="1009" customFormat="false" ht="15" hidden="false" customHeight="false" outlineLevel="0" collapsed="false">
      <c r="A1009" s="50" t="s">
        <v>1093</v>
      </c>
      <c r="B1009" s="50" t="s">
        <v>128</v>
      </c>
      <c r="C1009" s="50" t="s">
        <v>368</v>
      </c>
      <c r="D1009" s="50" t="n">
        <v>650402</v>
      </c>
      <c r="E1009" s="50" t="n">
        <v>4</v>
      </c>
      <c r="F1009" s="50" t="s">
        <v>53</v>
      </c>
      <c r="G1009" s="50" t="n">
        <v>579</v>
      </c>
      <c r="H1009" s="50" t="n">
        <v>223</v>
      </c>
      <c r="I1009" s="50" t="n">
        <v>38</v>
      </c>
      <c r="J1009" s="50" t="n">
        <v>280</v>
      </c>
      <c r="K1009" s="50" t="n">
        <v>172</v>
      </c>
      <c r="L1009" s="50" t="n">
        <v>25</v>
      </c>
      <c r="M1009" s="50" t="n">
        <v>299</v>
      </c>
      <c r="N1009" s="50" t="n">
        <v>51</v>
      </c>
      <c r="O1009" s="50" t="n">
        <v>1.788</v>
      </c>
      <c r="P1009" s="50" t="n">
        <v>137</v>
      </c>
      <c r="Q1009" s="50" t="n">
        <v>110</v>
      </c>
      <c r="R1009" s="50" t="n">
        <v>28</v>
      </c>
      <c r="S1009" s="50" t="n">
        <v>2</v>
      </c>
      <c r="T1009" s="50" t="n">
        <v>0</v>
      </c>
      <c r="U1009" s="50" t="n">
        <v>2</v>
      </c>
      <c r="V1009" s="50" t="n">
        <v>24</v>
      </c>
      <c r="W1009" s="50" t="n">
        <v>1</v>
      </c>
      <c r="X1009" s="50" t="n">
        <v>2</v>
      </c>
      <c r="Y1009" s="50" t="n">
        <v>21</v>
      </c>
      <c r="Z1009" s="50" t="n">
        <v>45.6</v>
      </c>
      <c r="AA1009" s="50" t="n">
        <v>137</v>
      </c>
      <c r="AB1009" s="50" t="n">
        <v>46.579</v>
      </c>
      <c r="AC1009" s="50" t="n">
        <v>91</v>
      </c>
      <c r="AD1009" s="50" t="n">
        <v>5</v>
      </c>
      <c r="AE1009" s="50" t="n">
        <v>23</v>
      </c>
      <c r="AF1009" s="50" t="n">
        <v>91</v>
      </c>
      <c r="AG1009" s="50" t="n">
        <v>7543.6</v>
      </c>
      <c r="AH1009" s="50" t="n">
        <v>35</v>
      </c>
      <c r="AI1009" s="50" t="n">
        <v>195</v>
      </c>
      <c r="AJ1009" s="50" t="n">
        <v>13194.9</v>
      </c>
      <c r="AK1009" s="50" t="n">
        <v>2</v>
      </c>
    </row>
    <row r="1010" customFormat="false" ht="15" hidden="false" customHeight="false" outlineLevel="0" collapsed="false">
      <c r="A1010" s="50" t="s">
        <v>1093</v>
      </c>
      <c r="B1010" s="50" t="s">
        <v>128</v>
      </c>
      <c r="C1010" s="50" t="s">
        <v>368</v>
      </c>
      <c r="D1010" s="50" t="n">
        <v>650402</v>
      </c>
      <c r="E1010" s="50" t="n">
        <v>5</v>
      </c>
      <c r="F1010" s="50" t="s">
        <v>54</v>
      </c>
      <c r="G1010" s="50" t="n">
        <v>37</v>
      </c>
      <c r="H1010" s="50" t="n">
        <v>13</v>
      </c>
      <c r="I1010" s="50" t="n">
        <v>3</v>
      </c>
      <c r="J1010" s="50" t="n">
        <v>19</v>
      </c>
      <c r="K1010" s="50" t="n">
        <v>11</v>
      </c>
      <c r="L1010" s="50" t="n">
        <v>1</v>
      </c>
      <c r="M1010" s="50" t="n">
        <v>18</v>
      </c>
      <c r="N1010" s="50" t="n">
        <v>2</v>
      </c>
      <c r="O1010" s="50" t="n">
        <v>0.444</v>
      </c>
      <c r="P1010" s="50" t="n">
        <v>7</v>
      </c>
      <c r="Q1010" s="50" t="n">
        <v>6</v>
      </c>
      <c r="R1010" s="50" t="n">
        <v>2</v>
      </c>
      <c r="S1010" s="50" t="n">
        <v>0</v>
      </c>
      <c r="T1010" s="50" t="n">
        <v>0</v>
      </c>
      <c r="U1010" s="50" t="n">
        <v>0</v>
      </c>
      <c r="V1010" s="50" t="n">
        <v>1</v>
      </c>
      <c r="W1010" s="50" t="n">
        <v>0</v>
      </c>
      <c r="X1010" s="50" t="n">
        <v>0</v>
      </c>
      <c r="Y1010" s="50" t="n">
        <v>1</v>
      </c>
      <c r="Z1010" s="50" t="n">
        <v>2.5</v>
      </c>
      <c r="AA1010" s="50" t="n">
        <v>7</v>
      </c>
      <c r="AB1010" s="50" t="n">
        <v>3.184</v>
      </c>
      <c r="AC1010" s="50" t="n">
        <v>5</v>
      </c>
      <c r="AD1010" s="50" t="n">
        <v>1</v>
      </c>
      <c r="AE1010" s="50" t="n">
        <v>2</v>
      </c>
      <c r="AF1010" s="50" t="n">
        <v>5</v>
      </c>
      <c r="AG1010" s="50" t="n">
        <v>422.8</v>
      </c>
      <c r="AH1010" s="50" t="n">
        <v>1</v>
      </c>
      <c r="AI1010" s="50" t="n">
        <v>12</v>
      </c>
      <c r="AJ1010" s="50" t="n">
        <v>794.4</v>
      </c>
      <c r="AK1010" s="50" t="n">
        <v>0</v>
      </c>
    </row>
    <row r="1011" customFormat="false" ht="15" hidden="false" customHeight="false" outlineLevel="0" collapsed="false">
      <c r="A1011" s="50" t="s">
        <v>1093</v>
      </c>
      <c r="B1011" s="50" t="s">
        <v>128</v>
      </c>
      <c r="C1011" s="50" t="s">
        <v>368</v>
      </c>
      <c r="D1011" s="50" t="n">
        <v>650402</v>
      </c>
      <c r="E1011" s="50" t="n">
        <v>6</v>
      </c>
      <c r="F1011" s="50" t="s">
        <v>55</v>
      </c>
      <c r="G1011" s="50" t="n">
        <v>201</v>
      </c>
      <c r="H1011" s="50" t="n">
        <v>85</v>
      </c>
      <c r="I1011" s="50" t="n">
        <v>21</v>
      </c>
      <c r="J1011" s="50" t="n">
        <v>101</v>
      </c>
      <c r="K1011" s="50" t="n">
        <v>70</v>
      </c>
      <c r="L1011" s="50" t="n">
        <v>11</v>
      </c>
      <c r="M1011" s="50" t="n">
        <v>97</v>
      </c>
      <c r="N1011" s="50" t="n">
        <v>15</v>
      </c>
      <c r="O1011" s="50" t="n">
        <v>3.282</v>
      </c>
      <c r="P1011" s="50" t="n">
        <v>46</v>
      </c>
      <c r="Q1011" s="50" t="n">
        <v>41</v>
      </c>
      <c r="R1011" s="50" t="n">
        <v>14</v>
      </c>
      <c r="S1011" s="50" t="n">
        <v>4</v>
      </c>
      <c r="T1011" s="50" t="n">
        <v>0</v>
      </c>
      <c r="U1011" s="50" t="n">
        <v>2</v>
      </c>
      <c r="V1011" s="50" t="n">
        <v>4</v>
      </c>
      <c r="W1011" s="50" t="n">
        <v>1</v>
      </c>
      <c r="X1011" s="50" t="n">
        <v>0</v>
      </c>
      <c r="Y1011" s="50" t="n">
        <v>11</v>
      </c>
      <c r="Z1011" s="50" t="n">
        <v>19</v>
      </c>
      <c r="AA1011" s="50" t="n">
        <v>45</v>
      </c>
      <c r="AB1011" s="50" t="n">
        <v>14.929</v>
      </c>
      <c r="AC1011" s="50" t="n">
        <v>30</v>
      </c>
      <c r="AD1011" s="50" t="n">
        <v>4</v>
      </c>
      <c r="AE1011" s="50" t="n">
        <v>15</v>
      </c>
      <c r="AF1011" s="50" t="n">
        <v>30</v>
      </c>
      <c r="AG1011" s="50" t="n">
        <v>2779.3</v>
      </c>
      <c r="AH1011" s="50" t="n">
        <v>13</v>
      </c>
      <c r="AI1011" s="50" t="n">
        <v>77</v>
      </c>
      <c r="AJ1011" s="50" t="n">
        <v>5290.6</v>
      </c>
      <c r="AK1011" s="50" t="n">
        <v>6</v>
      </c>
    </row>
    <row r="1012" customFormat="false" ht="15" hidden="false" customHeight="false" outlineLevel="0" collapsed="false">
      <c r="A1012" s="50" t="s">
        <v>1093</v>
      </c>
      <c r="B1012" s="50" t="s">
        <v>128</v>
      </c>
      <c r="C1012" s="50" t="s">
        <v>368</v>
      </c>
      <c r="D1012" s="50" t="n">
        <v>650402</v>
      </c>
      <c r="E1012" s="50" t="n">
        <v>7</v>
      </c>
      <c r="F1012" s="50" t="s">
        <v>56</v>
      </c>
      <c r="G1012" s="50" t="n">
        <v>177</v>
      </c>
      <c r="H1012" s="50" t="n">
        <v>78</v>
      </c>
      <c r="I1012" s="50" t="n">
        <v>19</v>
      </c>
      <c r="J1012" s="50" t="n">
        <v>86</v>
      </c>
      <c r="K1012" s="50" t="n">
        <v>57</v>
      </c>
      <c r="L1012" s="50" t="n">
        <v>8</v>
      </c>
      <c r="M1012" s="50" t="n">
        <v>91</v>
      </c>
      <c r="N1012" s="50" t="n">
        <v>21</v>
      </c>
      <c r="O1012" s="50" t="n">
        <v>-1.484</v>
      </c>
      <c r="P1012" s="50" t="n">
        <v>43</v>
      </c>
      <c r="Q1012" s="50" t="n">
        <v>37</v>
      </c>
      <c r="R1012" s="50" t="n">
        <v>7</v>
      </c>
      <c r="S1012" s="50" t="n">
        <v>2</v>
      </c>
      <c r="T1012" s="50" t="n">
        <v>0</v>
      </c>
      <c r="U1012" s="50" t="n">
        <v>1</v>
      </c>
      <c r="V1012" s="50" t="n">
        <v>6</v>
      </c>
      <c r="W1012" s="50" t="n">
        <v>0</v>
      </c>
      <c r="X1012" s="50" t="n">
        <v>0</v>
      </c>
      <c r="Y1012" s="50" t="n">
        <v>13</v>
      </c>
      <c r="Z1012" s="50" t="n">
        <v>12.3</v>
      </c>
      <c r="AA1012" s="50" t="n">
        <v>43</v>
      </c>
      <c r="AB1012" s="50" t="n">
        <v>12.915</v>
      </c>
      <c r="AC1012" s="50" t="n">
        <v>24</v>
      </c>
      <c r="AD1012" s="50" t="n">
        <v>1</v>
      </c>
      <c r="AE1012" s="50" t="n">
        <v>8</v>
      </c>
      <c r="AF1012" s="50" t="n">
        <v>24</v>
      </c>
      <c r="AG1012" s="50" t="n">
        <v>2119.8</v>
      </c>
      <c r="AH1012" s="50" t="n">
        <v>11</v>
      </c>
      <c r="AI1012" s="50" t="n">
        <v>70</v>
      </c>
      <c r="AJ1012" s="50" t="n">
        <v>4783.6</v>
      </c>
      <c r="AK1012" s="50" t="n">
        <v>2</v>
      </c>
    </row>
    <row r="1013" customFormat="false" ht="15" hidden="false" customHeight="false" outlineLevel="0" collapsed="false">
      <c r="A1013" s="50" t="s">
        <v>1093</v>
      </c>
      <c r="B1013" s="50" t="s">
        <v>128</v>
      </c>
      <c r="C1013" s="50" t="s">
        <v>368</v>
      </c>
      <c r="D1013" s="50" t="n">
        <v>650402</v>
      </c>
      <c r="E1013" s="50" t="n">
        <v>8</v>
      </c>
      <c r="F1013" s="50" t="s">
        <v>57</v>
      </c>
      <c r="G1013" s="50" t="n">
        <v>463</v>
      </c>
      <c r="H1013" s="50" t="n">
        <v>212</v>
      </c>
      <c r="I1013" s="50" t="n">
        <v>38</v>
      </c>
      <c r="J1013" s="50" t="n">
        <v>228</v>
      </c>
      <c r="K1013" s="50" t="n">
        <v>163</v>
      </c>
      <c r="L1013" s="50" t="n">
        <v>17</v>
      </c>
      <c r="M1013" s="50" t="n">
        <v>231</v>
      </c>
      <c r="N1013" s="50" t="n">
        <v>49</v>
      </c>
      <c r="O1013" s="50" t="n">
        <v>-0.838</v>
      </c>
      <c r="P1013" s="50" t="n">
        <v>117</v>
      </c>
      <c r="Q1013" s="50" t="n">
        <v>105</v>
      </c>
      <c r="R1013" s="50" t="n">
        <v>27</v>
      </c>
      <c r="S1013" s="50" t="n">
        <v>4</v>
      </c>
      <c r="T1013" s="50" t="n">
        <v>0</v>
      </c>
      <c r="U1013" s="50" t="n">
        <v>3</v>
      </c>
      <c r="V1013" s="50" t="n">
        <v>11</v>
      </c>
      <c r="W1013" s="50" t="n">
        <v>1</v>
      </c>
      <c r="X1013" s="50" t="n">
        <v>0</v>
      </c>
      <c r="Y1013" s="50" t="n">
        <v>19</v>
      </c>
      <c r="Z1013" s="50" t="n">
        <v>36.7</v>
      </c>
      <c r="AA1013" s="50" t="n">
        <v>116</v>
      </c>
      <c r="AB1013" s="50" t="n">
        <v>35.531</v>
      </c>
      <c r="AC1013" s="50" t="n">
        <v>86</v>
      </c>
      <c r="AD1013" s="50" t="n">
        <v>5</v>
      </c>
      <c r="AE1013" s="50" t="n">
        <v>30</v>
      </c>
      <c r="AF1013" s="50" t="n">
        <v>86</v>
      </c>
      <c r="AG1013" s="50" t="n">
        <v>7523.7</v>
      </c>
      <c r="AH1013" s="50" t="n">
        <v>29</v>
      </c>
      <c r="AI1013" s="50" t="n">
        <v>191</v>
      </c>
      <c r="AJ1013" s="50" t="n">
        <v>13068.1</v>
      </c>
      <c r="AK1013" s="50" t="n">
        <v>9</v>
      </c>
    </row>
    <row r="1014" customFormat="false" ht="15" hidden="false" customHeight="false" outlineLevel="0" collapsed="false">
      <c r="A1014" s="50" t="s">
        <v>1093</v>
      </c>
      <c r="B1014" s="50" t="s">
        <v>128</v>
      </c>
      <c r="C1014" s="50" t="s">
        <v>368</v>
      </c>
      <c r="D1014" s="50" t="n">
        <v>650402</v>
      </c>
      <c r="E1014" s="50" t="n">
        <v>9</v>
      </c>
      <c r="F1014" s="50" t="s">
        <v>58</v>
      </c>
      <c r="G1014" s="50" t="n">
        <v>328</v>
      </c>
      <c r="H1014" s="50" t="n">
        <v>137</v>
      </c>
      <c r="I1014" s="50" t="n">
        <v>34</v>
      </c>
      <c r="J1014" s="50" t="n">
        <v>150</v>
      </c>
      <c r="K1014" s="50" t="n">
        <v>103</v>
      </c>
      <c r="L1014" s="50" t="n">
        <v>18</v>
      </c>
      <c r="M1014" s="50" t="n">
        <v>174</v>
      </c>
      <c r="N1014" s="50" t="n">
        <v>34</v>
      </c>
      <c r="O1014" s="50" t="n">
        <v>-0.948</v>
      </c>
      <c r="P1014" s="50" t="n">
        <v>70</v>
      </c>
      <c r="Q1014" s="50" t="n">
        <v>59</v>
      </c>
      <c r="R1014" s="50" t="n">
        <v>15</v>
      </c>
      <c r="S1014" s="50" t="n">
        <v>1</v>
      </c>
      <c r="T1014" s="50" t="n">
        <v>0</v>
      </c>
      <c r="U1014" s="50" t="n">
        <v>0</v>
      </c>
      <c r="V1014" s="50" t="n">
        <v>11</v>
      </c>
      <c r="W1014" s="50" t="n">
        <v>0</v>
      </c>
      <c r="X1014" s="50" t="n">
        <v>0</v>
      </c>
      <c r="Y1014" s="50" t="n">
        <v>16</v>
      </c>
      <c r="Z1014" s="50" t="n">
        <v>20.85</v>
      </c>
      <c r="AA1014" s="50" t="n">
        <v>69</v>
      </c>
      <c r="AB1014" s="50" t="n">
        <v>22.422</v>
      </c>
      <c r="AC1014" s="50" t="n">
        <v>43</v>
      </c>
      <c r="AD1014" s="50" t="n">
        <v>1</v>
      </c>
      <c r="AE1014" s="50" t="n">
        <v>12</v>
      </c>
      <c r="AF1014" s="50" t="n">
        <v>43</v>
      </c>
      <c r="AG1014" s="50" t="n">
        <v>3673</v>
      </c>
      <c r="AH1014" s="50" t="n">
        <v>22</v>
      </c>
      <c r="AI1014" s="50" t="n">
        <v>123</v>
      </c>
      <c r="AJ1014" s="50" t="n">
        <v>8386.6</v>
      </c>
      <c r="AK1014" s="50" t="n">
        <v>4</v>
      </c>
    </row>
    <row r="1015" customFormat="false" ht="15" hidden="false" customHeight="false" outlineLevel="0" collapsed="false">
      <c r="A1015" s="50" t="s">
        <v>1094</v>
      </c>
      <c r="B1015" s="50" t="s">
        <v>128</v>
      </c>
      <c r="C1015" s="50" t="s">
        <v>369</v>
      </c>
      <c r="D1015" s="50" t="n">
        <v>701678</v>
      </c>
      <c r="E1015" s="50" t="n">
        <v>4</v>
      </c>
      <c r="F1015" s="50" t="s">
        <v>53</v>
      </c>
      <c r="G1015" s="50" t="n">
        <v>99</v>
      </c>
      <c r="H1015" s="50" t="n">
        <v>51</v>
      </c>
      <c r="I1015" s="50" t="n">
        <v>18</v>
      </c>
      <c r="J1015" s="50" t="n">
        <v>49</v>
      </c>
      <c r="K1015" s="50" t="n">
        <v>37</v>
      </c>
      <c r="L1015" s="50" t="n">
        <v>9</v>
      </c>
      <c r="M1015" s="50" t="n">
        <v>50</v>
      </c>
      <c r="N1015" s="50" t="n">
        <v>14</v>
      </c>
      <c r="O1015" s="50" t="n">
        <v>-0.687</v>
      </c>
      <c r="P1015" s="50" t="n">
        <v>27</v>
      </c>
      <c r="Q1015" s="50" t="n">
        <v>24</v>
      </c>
      <c r="R1015" s="50" t="n">
        <v>5</v>
      </c>
      <c r="S1015" s="50" t="n">
        <v>2</v>
      </c>
      <c r="T1015" s="50" t="n">
        <v>0</v>
      </c>
      <c r="U1015" s="50" t="n">
        <v>1</v>
      </c>
      <c r="V1015" s="50" t="n">
        <v>3</v>
      </c>
      <c r="W1015" s="50" t="n">
        <v>0</v>
      </c>
      <c r="X1015" s="50" t="n">
        <v>0</v>
      </c>
      <c r="Y1015" s="50" t="n">
        <v>8</v>
      </c>
      <c r="Z1015" s="50" t="n">
        <v>8.4</v>
      </c>
      <c r="AA1015" s="50" t="n">
        <v>27</v>
      </c>
      <c r="AB1015" s="50" t="n">
        <v>10.107</v>
      </c>
      <c r="AC1015" s="50" t="n">
        <v>16</v>
      </c>
      <c r="AD1015" s="50" t="n">
        <v>3</v>
      </c>
      <c r="AE1015" s="50" t="n">
        <v>7</v>
      </c>
      <c r="AF1015" s="50" t="n">
        <v>16</v>
      </c>
      <c r="AG1015" s="50" t="n">
        <v>1444</v>
      </c>
      <c r="AH1015" s="50" t="n">
        <v>7</v>
      </c>
      <c r="AI1015" s="50" t="n">
        <v>43</v>
      </c>
      <c r="AJ1015" s="50" t="n">
        <v>3034.1</v>
      </c>
      <c r="AK1015" s="50" t="n">
        <v>6</v>
      </c>
    </row>
    <row r="1016" customFormat="false" ht="15" hidden="false" customHeight="false" outlineLevel="0" collapsed="false">
      <c r="A1016" s="50" t="s">
        <v>1094</v>
      </c>
      <c r="B1016" s="50" t="s">
        <v>128</v>
      </c>
      <c r="C1016" s="50" t="s">
        <v>369</v>
      </c>
      <c r="D1016" s="50" t="n">
        <v>701678</v>
      </c>
      <c r="E1016" s="50" t="n">
        <v>5</v>
      </c>
      <c r="F1016" s="50" t="s">
        <v>54</v>
      </c>
      <c r="G1016" s="50" t="n">
        <v>193</v>
      </c>
      <c r="H1016" s="50" t="n">
        <v>87</v>
      </c>
      <c r="I1016" s="50" t="n">
        <v>23</v>
      </c>
      <c r="J1016" s="50" t="n">
        <v>99</v>
      </c>
      <c r="K1016" s="50" t="n">
        <v>63</v>
      </c>
      <c r="L1016" s="50" t="n">
        <v>8</v>
      </c>
      <c r="M1016" s="50" t="n">
        <v>94</v>
      </c>
      <c r="N1016" s="50" t="n">
        <v>24</v>
      </c>
      <c r="O1016" s="50" t="n">
        <v>-4.42</v>
      </c>
      <c r="P1016" s="50" t="n">
        <v>55</v>
      </c>
      <c r="Q1016" s="50" t="n">
        <v>54</v>
      </c>
      <c r="R1016" s="50" t="n">
        <v>10</v>
      </c>
      <c r="S1016" s="50" t="n">
        <v>1</v>
      </c>
      <c r="T1016" s="50" t="n">
        <v>1</v>
      </c>
      <c r="U1016" s="50" t="n">
        <v>0</v>
      </c>
      <c r="V1016" s="50" t="n">
        <v>1</v>
      </c>
      <c r="W1016" s="50" t="n">
        <v>0</v>
      </c>
      <c r="X1016" s="50" t="n">
        <v>0</v>
      </c>
      <c r="Y1016" s="50" t="n">
        <v>16</v>
      </c>
      <c r="Z1016" s="50" t="n">
        <v>10.75</v>
      </c>
      <c r="AA1016" s="50" t="n">
        <v>55</v>
      </c>
      <c r="AB1016" s="50" t="n">
        <v>12.488</v>
      </c>
      <c r="AC1016" s="50" t="n">
        <v>38</v>
      </c>
      <c r="AD1016" s="50" t="n">
        <v>3</v>
      </c>
      <c r="AE1016" s="50" t="n">
        <v>10</v>
      </c>
      <c r="AF1016" s="50" t="n">
        <v>38</v>
      </c>
      <c r="AG1016" s="50" t="n">
        <v>3336</v>
      </c>
      <c r="AH1016" s="50" t="n">
        <v>14</v>
      </c>
      <c r="AI1016" s="50" t="n">
        <v>73</v>
      </c>
      <c r="AJ1016" s="50" t="n">
        <v>5187.6</v>
      </c>
      <c r="AK1016" s="50" t="n">
        <v>10</v>
      </c>
    </row>
    <row r="1017" customFormat="false" ht="15" hidden="false" customHeight="false" outlineLevel="0" collapsed="false">
      <c r="A1017" s="50" t="s">
        <v>1094</v>
      </c>
      <c r="B1017" s="50" t="s">
        <v>128</v>
      </c>
      <c r="C1017" s="50" t="s">
        <v>369</v>
      </c>
      <c r="D1017" s="50" t="n">
        <v>701678</v>
      </c>
      <c r="E1017" s="50" t="n">
        <v>6</v>
      </c>
      <c r="F1017" s="50" t="s">
        <v>55</v>
      </c>
      <c r="G1017" s="50" t="n">
        <v>191</v>
      </c>
      <c r="H1017" s="50" t="n">
        <v>108</v>
      </c>
      <c r="I1017" s="50" t="n">
        <v>28</v>
      </c>
      <c r="J1017" s="50" t="n">
        <v>85</v>
      </c>
      <c r="K1017" s="50" t="n">
        <v>65</v>
      </c>
      <c r="L1017" s="50" t="n">
        <v>11</v>
      </c>
      <c r="M1017" s="50" t="n">
        <v>106</v>
      </c>
      <c r="N1017" s="50" t="n">
        <v>43</v>
      </c>
      <c r="O1017" s="50" t="n">
        <v>2.647</v>
      </c>
      <c r="P1017" s="50" t="n">
        <v>57</v>
      </c>
      <c r="Q1017" s="50" t="n">
        <v>54</v>
      </c>
      <c r="R1017" s="50" t="n">
        <v>19</v>
      </c>
      <c r="S1017" s="50" t="n">
        <v>3</v>
      </c>
      <c r="T1017" s="50" t="n">
        <v>0</v>
      </c>
      <c r="U1017" s="50" t="n">
        <v>2</v>
      </c>
      <c r="V1017" s="50" t="n">
        <v>2</v>
      </c>
      <c r="W1017" s="50" t="n">
        <v>0</v>
      </c>
      <c r="X1017" s="50" t="n">
        <v>0</v>
      </c>
      <c r="Y1017" s="50" t="n">
        <v>12</v>
      </c>
      <c r="Z1017" s="50" t="n">
        <v>21.75</v>
      </c>
      <c r="AA1017" s="50" t="n">
        <v>56</v>
      </c>
      <c r="AB1017" s="50" t="n">
        <v>15.44</v>
      </c>
      <c r="AC1017" s="50" t="n">
        <v>43</v>
      </c>
      <c r="AD1017" s="50" t="n">
        <v>2</v>
      </c>
      <c r="AE1017" s="50" t="n">
        <v>16</v>
      </c>
      <c r="AF1017" s="50" t="n">
        <v>43</v>
      </c>
      <c r="AG1017" s="50" t="n">
        <v>3674.5</v>
      </c>
      <c r="AH1017" s="50" t="n">
        <v>16</v>
      </c>
      <c r="AI1017" s="50" t="n">
        <v>90</v>
      </c>
      <c r="AJ1017" s="50" t="n">
        <v>6412.2</v>
      </c>
      <c r="AK1017" s="50" t="n">
        <v>18</v>
      </c>
    </row>
    <row r="1018" customFormat="false" ht="15" hidden="false" customHeight="false" outlineLevel="0" collapsed="false">
      <c r="A1018" s="50" t="s">
        <v>1094</v>
      </c>
      <c r="B1018" s="50" t="s">
        <v>128</v>
      </c>
      <c r="C1018" s="50" t="s">
        <v>369</v>
      </c>
      <c r="D1018" s="50" t="n">
        <v>701678</v>
      </c>
      <c r="E1018" s="50" t="n">
        <v>7</v>
      </c>
      <c r="F1018" s="50" t="s">
        <v>56</v>
      </c>
      <c r="G1018" s="50" t="n">
        <v>209</v>
      </c>
      <c r="H1018" s="50" t="n">
        <v>96</v>
      </c>
      <c r="I1018" s="50" t="n">
        <v>24</v>
      </c>
      <c r="J1018" s="50" t="n">
        <v>105</v>
      </c>
      <c r="K1018" s="50" t="n">
        <v>62</v>
      </c>
      <c r="L1018" s="50" t="n">
        <v>7</v>
      </c>
      <c r="M1018" s="50" t="n">
        <v>104</v>
      </c>
      <c r="N1018" s="50" t="n">
        <v>34</v>
      </c>
      <c r="O1018" s="50" t="n">
        <v>2.718</v>
      </c>
      <c r="P1018" s="50" t="n">
        <v>59</v>
      </c>
      <c r="Q1018" s="50" t="n">
        <v>54</v>
      </c>
      <c r="R1018" s="50" t="n">
        <v>16</v>
      </c>
      <c r="S1018" s="50" t="n">
        <v>4</v>
      </c>
      <c r="T1018" s="50" t="n">
        <v>0</v>
      </c>
      <c r="U1018" s="50" t="n">
        <v>3</v>
      </c>
      <c r="V1018" s="50" t="n">
        <v>3</v>
      </c>
      <c r="W1018" s="50" t="n">
        <v>0</v>
      </c>
      <c r="X1018" s="50" t="n">
        <v>2</v>
      </c>
      <c r="Y1018" s="50" t="n">
        <v>14</v>
      </c>
      <c r="Z1018" s="50" t="n">
        <v>21.2</v>
      </c>
      <c r="AA1018" s="50" t="n">
        <v>59</v>
      </c>
      <c r="AB1018" s="50" t="n">
        <v>18.412</v>
      </c>
      <c r="AC1018" s="50" t="n">
        <v>42</v>
      </c>
      <c r="AD1018" s="50" t="n">
        <v>5</v>
      </c>
      <c r="AE1018" s="50" t="n">
        <v>21</v>
      </c>
      <c r="AF1018" s="50" t="n">
        <v>42</v>
      </c>
      <c r="AG1018" s="50" t="n">
        <v>3861.5</v>
      </c>
      <c r="AH1018" s="50" t="n">
        <v>15</v>
      </c>
      <c r="AI1018" s="50" t="n">
        <v>82</v>
      </c>
      <c r="AJ1018" s="50" t="n">
        <v>5909.9</v>
      </c>
      <c r="AK1018" s="50" t="n">
        <v>22</v>
      </c>
    </row>
    <row r="1019" customFormat="false" ht="15" hidden="false" customHeight="false" outlineLevel="0" collapsed="false">
      <c r="A1019" s="50" t="s">
        <v>1094</v>
      </c>
      <c r="B1019" s="50" t="s">
        <v>128</v>
      </c>
      <c r="C1019" s="50" t="s">
        <v>369</v>
      </c>
      <c r="D1019" s="50" t="n">
        <v>701678</v>
      </c>
      <c r="E1019" s="50" t="n">
        <v>8</v>
      </c>
      <c r="F1019" s="50" t="s">
        <v>57</v>
      </c>
      <c r="G1019" s="50" t="n">
        <v>265</v>
      </c>
      <c r="H1019" s="50" t="n">
        <v>113</v>
      </c>
      <c r="I1019" s="50" t="n">
        <v>22</v>
      </c>
      <c r="J1019" s="50" t="n">
        <v>124</v>
      </c>
      <c r="K1019" s="50" t="n">
        <v>79</v>
      </c>
      <c r="L1019" s="50" t="n">
        <v>9</v>
      </c>
      <c r="M1019" s="50" t="n">
        <v>140</v>
      </c>
      <c r="N1019" s="50" t="n">
        <v>34</v>
      </c>
      <c r="O1019" s="50" t="n">
        <v>2.16</v>
      </c>
      <c r="P1019" s="50" t="n">
        <v>66</v>
      </c>
      <c r="Q1019" s="50" t="n">
        <v>58</v>
      </c>
      <c r="R1019" s="50" t="n">
        <v>16</v>
      </c>
      <c r="S1019" s="50" t="n">
        <v>2</v>
      </c>
      <c r="T1019" s="50" t="n">
        <v>0</v>
      </c>
      <c r="U1019" s="50" t="n">
        <v>2</v>
      </c>
      <c r="V1019" s="50" t="n">
        <v>8</v>
      </c>
      <c r="W1019" s="50" t="n">
        <v>0</v>
      </c>
      <c r="X1019" s="50" t="n">
        <v>0</v>
      </c>
      <c r="Y1019" s="50" t="n">
        <v>10</v>
      </c>
      <c r="Z1019" s="50" t="n">
        <v>22.2</v>
      </c>
      <c r="AA1019" s="50" t="n">
        <v>65</v>
      </c>
      <c r="AB1019" s="50" t="n">
        <v>23.856</v>
      </c>
      <c r="AC1019" s="50" t="n">
        <v>48</v>
      </c>
      <c r="AD1019" s="50" t="n">
        <v>4</v>
      </c>
      <c r="AE1019" s="50" t="n">
        <v>23</v>
      </c>
      <c r="AF1019" s="50" t="n">
        <v>48</v>
      </c>
      <c r="AG1019" s="50" t="n">
        <v>4401.9</v>
      </c>
      <c r="AH1019" s="50" t="n">
        <v>16</v>
      </c>
      <c r="AI1019" s="50" t="n">
        <v>105</v>
      </c>
      <c r="AJ1019" s="50" t="n">
        <v>7582.4</v>
      </c>
      <c r="AK1019" s="50" t="n">
        <v>30</v>
      </c>
    </row>
    <row r="1020" customFormat="false" ht="15" hidden="false" customHeight="false" outlineLevel="0" collapsed="false">
      <c r="A1020" s="50" t="s">
        <v>1094</v>
      </c>
      <c r="B1020" s="50" t="s">
        <v>128</v>
      </c>
      <c r="C1020" s="50" t="s">
        <v>369</v>
      </c>
      <c r="D1020" s="50" t="n">
        <v>701678</v>
      </c>
      <c r="E1020" s="50" t="n">
        <v>9</v>
      </c>
      <c r="F1020" s="50" t="s">
        <v>58</v>
      </c>
      <c r="G1020" s="50" t="n">
        <v>432</v>
      </c>
      <c r="H1020" s="50" t="n">
        <v>196</v>
      </c>
      <c r="I1020" s="50" t="n">
        <v>50</v>
      </c>
      <c r="J1020" s="50" t="n">
        <v>210</v>
      </c>
      <c r="K1020" s="50" t="n">
        <v>137</v>
      </c>
      <c r="L1020" s="50" t="n">
        <v>25</v>
      </c>
      <c r="M1020" s="50" t="n">
        <v>221</v>
      </c>
      <c r="N1020" s="50" t="n">
        <v>59</v>
      </c>
      <c r="O1020" s="50" t="n">
        <v>2.086</v>
      </c>
      <c r="P1020" s="50" t="n">
        <v>100</v>
      </c>
      <c r="Q1020" s="50" t="n">
        <v>86</v>
      </c>
      <c r="R1020" s="50" t="n">
        <v>21</v>
      </c>
      <c r="S1020" s="50" t="n">
        <v>7</v>
      </c>
      <c r="T1020" s="50" t="n">
        <v>1</v>
      </c>
      <c r="U1020" s="50" t="n">
        <v>2</v>
      </c>
      <c r="V1020" s="50" t="n">
        <v>13</v>
      </c>
      <c r="W1020" s="50" t="n">
        <v>0</v>
      </c>
      <c r="X1020" s="50" t="n">
        <v>1</v>
      </c>
      <c r="Y1020" s="50" t="n">
        <v>27</v>
      </c>
      <c r="Z1020" s="50" t="n">
        <v>33.35</v>
      </c>
      <c r="AA1020" s="50" t="n">
        <v>100</v>
      </c>
      <c r="AB1020" s="50" t="n">
        <v>29.066</v>
      </c>
      <c r="AC1020" s="50" t="n">
        <v>60</v>
      </c>
      <c r="AD1020" s="50" t="n">
        <v>4</v>
      </c>
      <c r="AE1020" s="50" t="n">
        <v>25</v>
      </c>
      <c r="AF1020" s="50" t="n">
        <v>60</v>
      </c>
      <c r="AG1020" s="50" t="n">
        <v>5275</v>
      </c>
      <c r="AH1020" s="50" t="n">
        <v>21</v>
      </c>
      <c r="AI1020" s="50" t="n">
        <v>175</v>
      </c>
      <c r="AJ1020" s="50" t="n">
        <v>12424.8</v>
      </c>
      <c r="AK1020" s="50" t="n">
        <v>36</v>
      </c>
    </row>
    <row r="1021" customFormat="false" ht="15" hidden="false" customHeight="false" outlineLevel="0" collapsed="false">
      <c r="A1021" s="50" t="s">
        <v>1095</v>
      </c>
      <c r="B1021" s="50" t="s">
        <v>128</v>
      </c>
      <c r="C1021" s="50" t="s">
        <v>370</v>
      </c>
      <c r="D1021" s="50" t="n">
        <v>663837</v>
      </c>
      <c r="E1021" s="50" t="n">
        <v>4</v>
      </c>
      <c r="F1021" s="50" t="s">
        <v>53</v>
      </c>
      <c r="G1021" s="50" t="n">
        <v>284</v>
      </c>
      <c r="H1021" s="50" t="n">
        <v>120</v>
      </c>
      <c r="I1021" s="50" t="n">
        <v>15</v>
      </c>
      <c r="J1021" s="50" t="n">
        <v>135</v>
      </c>
      <c r="K1021" s="50" t="n">
        <v>81</v>
      </c>
      <c r="L1021" s="50" t="n">
        <v>5</v>
      </c>
      <c r="M1021" s="50" t="n">
        <v>149</v>
      </c>
      <c r="N1021" s="50" t="n">
        <v>39</v>
      </c>
      <c r="O1021" s="50" t="n">
        <v>-2.383</v>
      </c>
      <c r="P1021" s="50" t="n">
        <v>70</v>
      </c>
      <c r="Q1021" s="50" t="n">
        <v>62</v>
      </c>
      <c r="R1021" s="50" t="n">
        <v>14</v>
      </c>
      <c r="S1021" s="50" t="n">
        <v>6</v>
      </c>
      <c r="T1021" s="50" t="n">
        <v>0</v>
      </c>
      <c r="U1021" s="50" t="n">
        <v>1</v>
      </c>
      <c r="V1021" s="50" t="n">
        <v>6</v>
      </c>
      <c r="W1021" s="50" t="n">
        <v>0</v>
      </c>
      <c r="X1021" s="50" t="n">
        <v>2</v>
      </c>
      <c r="Y1021" s="50" t="n">
        <v>11</v>
      </c>
      <c r="Z1021" s="50" t="n">
        <v>20</v>
      </c>
      <c r="AA1021" s="50" t="n">
        <v>69</v>
      </c>
      <c r="AB1021" s="50" t="n">
        <v>21.097</v>
      </c>
      <c r="AC1021" s="50" t="n">
        <v>53</v>
      </c>
      <c r="AD1021" s="50" t="n">
        <v>2</v>
      </c>
      <c r="AE1021" s="50" t="n">
        <v>22</v>
      </c>
      <c r="AF1021" s="50" t="n">
        <v>52</v>
      </c>
      <c r="AG1021" s="50" t="n">
        <v>4585.3</v>
      </c>
      <c r="AH1021" s="50" t="n">
        <v>20</v>
      </c>
      <c r="AI1021" s="50" t="n">
        <v>109</v>
      </c>
      <c r="AJ1021" s="50" t="n">
        <v>7751.2</v>
      </c>
      <c r="AK1021" s="50" t="n">
        <v>9</v>
      </c>
    </row>
    <row r="1022" customFormat="false" ht="15" hidden="false" customHeight="false" outlineLevel="0" collapsed="false">
      <c r="A1022" s="50" t="s">
        <v>1095</v>
      </c>
      <c r="B1022" s="50" t="s">
        <v>128</v>
      </c>
      <c r="C1022" s="50" t="s">
        <v>370</v>
      </c>
      <c r="D1022" s="50" t="n">
        <v>663837</v>
      </c>
      <c r="E1022" s="50" t="n">
        <v>5</v>
      </c>
      <c r="F1022" s="50" t="s">
        <v>54</v>
      </c>
      <c r="G1022" s="50" t="n">
        <v>393</v>
      </c>
      <c r="H1022" s="50" t="n">
        <v>195</v>
      </c>
      <c r="I1022" s="50" t="n">
        <v>30</v>
      </c>
      <c r="J1022" s="50" t="n">
        <v>209</v>
      </c>
      <c r="K1022" s="50" t="n">
        <v>139</v>
      </c>
      <c r="L1022" s="50" t="n">
        <v>19</v>
      </c>
      <c r="M1022" s="50" t="n">
        <v>184</v>
      </c>
      <c r="N1022" s="50" t="n">
        <v>56</v>
      </c>
      <c r="O1022" s="50" t="n">
        <v>-2.565</v>
      </c>
      <c r="P1022" s="50" t="n">
        <v>101</v>
      </c>
      <c r="Q1022" s="50" t="n">
        <v>90</v>
      </c>
      <c r="R1022" s="50" t="n">
        <v>18</v>
      </c>
      <c r="S1022" s="50" t="n">
        <v>3</v>
      </c>
      <c r="T1022" s="50" t="n">
        <v>0</v>
      </c>
      <c r="U1022" s="50" t="n">
        <v>3</v>
      </c>
      <c r="V1022" s="50" t="n">
        <v>10</v>
      </c>
      <c r="W1022" s="50" t="n">
        <v>0</v>
      </c>
      <c r="X1022" s="50" t="n">
        <v>1</v>
      </c>
      <c r="Y1022" s="50" t="n">
        <v>19</v>
      </c>
      <c r="Z1022" s="50" t="n">
        <v>27.55</v>
      </c>
      <c r="AA1022" s="50" t="n">
        <v>101</v>
      </c>
      <c r="AB1022" s="50" t="n">
        <v>31.611</v>
      </c>
      <c r="AC1022" s="50" t="n">
        <v>72</v>
      </c>
      <c r="AD1022" s="50" t="n">
        <v>5</v>
      </c>
      <c r="AE1022" s="50" t="n">
        <v>22</v>
      </c>
      <c r="AF1022" s="50" t="n">
        <v>72</v>
      </c>
      <c r="AG1022" s="50" t="n">
        <v>6191.6</v>
      </c>
      <c r="AH1022" s="50" t="n">
        <v>25</v>
      </c>
      <c r="AI1022" s="50" t="n">
        <v>173</v>
      </c>
      <c r="AJ1022" s="50" t="n">
        <v>12210.3</v>
      </c>
      <c r="AK1022" s="50" t="n">
        <v>8</v>
      </c>
    </row>
    <row r="1023" customFormat="false" ht="15" hidden="false" customHeight="false" outlineLevel="0" collapsed="false">
      <c r="A1023" s="50" t="s">
        <v>1095</v>
      </c>
      <c r="B1023" s="50" t="s">
        <v>128</v>
      </c>
      <c r="C1023" s="50" t="s">
        <v>370</v>
      </c>
      <c r="D1023" s="50" t="n">
        <v>663837</v>
      </c>
      <c r="E1023" s="50" t="n">
        <v>6</v>
      </c>
      <c r="F1023" s="50" t="s">
        <v>55</v>
      </c>
      <c r="G1023" s="50" t="n">
        <v>212</v>
      </c>
      <c r="H1023" s="50" t="n">
        <v>110</v>
      </c>
      <c r="I1023" s="50" t="n">
        <v>18</v>
      </c>
      <c r="J1023" s="50" t="n">
        <v>108</v>
      </c>
      <c r="K1023" s="50" t="n">
        <v>65</v>
      </c>
      <c r="L1023" s="50" t="n">
        <v>2</v>
      </c>
      <c r="M1023" s="50" t="n">
        <v>104</v>
      </c>
      <c r="N1023" s="50" t="n">
        <v>45</v>
      </c>
      <c r="O1023" s="50" t="n">
        <v>-4.987</v>
      </c>
      <c r="P1023" s="50" t="n">
        <v>63</v>
      </c>
      <c r="Q1023" s="50" t="n">
        <v>60</v>
      </c>
      <c r="R1023" s="50" t="n">
        <v>11</v>
      </c>
      <c r="S1023" s="50" t="n">
        <v>2</v>
      </c>
      <c r="T1023" s="50" t="n">
        <v>1</v>
      </c>
      <c r="U1023" s="50" t="n">
        <v>1</v>
      </c>
      <c r="V1023" s="50" t="n">
        <v>1</v>
      </c>
      <c r="W1023" s="50" t="n">
        <v>0</v>
      </c>
      <c r="X1023" s="50" t="n">
        <v>1</v>
      </c>
      <c r="Y1023" s="50" t="n">
        <v>8</v>
      </c>
      <c r="Z1023" s="50" t="n">
        <v>13.1</v>
      </c>
      <c r="AA1023" s="50" t="n">
        <v>62</v>
      </c>
      <c r="AB1023" s="50" t="n">
        <v>17.353</v>
      </c>
      <c r="AC1023" s="50" t="n">
        <v>54</v>
      </c>
      <c r="AD1023" s="50" t="n">
        <v>3</v>
      </c>
      <c r="AE1023" s="50" t="n">
        <v>20</v>
      </c>
      <c r="AF1023" s="50" t="n">
        <v>54</v>
      </c>
      <c r="AG1023" s="50" t="n">
        <v>4750.7</v>
      </c>
      <c r="AH1023" s="50" t="n">
        <v>18</v>
      </c>
      <c r="AI1023" s="50" t="n">
        <v>99</v>
      </c>
      <c r="AJ1023" s="50" t="n">
        <v>7027.7</v>
      </c>
      <c r="AK1023" s="50" t="n">
        <v>11</v>
      </c>
    </row>
    <row r="1024" customFormat="false" ht="15" hidden="false" customHeight="false" outlineLevel="0" collapsed="false">
      <c r="A1024" s="50" t="s">
        <v>1095</v>
      </c>
      <c r="B1024" s="50" t="s">
        <v>128</v>
      </c>
      <c r="C1024" s="50" t="s">
        <v>370</v>
      </c>
      <c r="D1024" s="50" t="n">
        <v>663837</v>
      </c>
      <c r="E1024" s="50" t="n">
        <v>7</v>
      </c>
      <c r="F1024" s="50" t="s">
        <v>56</v>
      </c>
      <c r="G1024" s="50" t="n">
        <v>209</v>
      </c>
      <c r="H1024" s="50" t="n">
        <v>102</v>
      </c>
      <c r="I1024" s="50" t="n">
        <v>22</v>
      </c>
      <c r="J1024" s="50" t="n">
        <v>102</v>
      </c>
      <c r="K1024" s="50" t="n">
        <v>66</v>
      </c>
      <c r="L1024" s="50" t="n">
        <v>6</v>
      </c>
      <c r="M1024" s="50" t="n">
        <v>107</v>
      </c>
      <c r="N1024" s="50" t="n">
        <v>36</v>
      </c>
      <c r="O1024" s="50" t="n">
        <v>-4.349</v>
      </c>
      <c r="P1024" s="50" t="n">
        <v>57</v>
      </c>
      <c r="Q1024" s="50" t="n">
        <v>54</v>
      </c>
      <c r="R1024" s="50" t="n">
        <v>12</v>
      </c>
      <c r="S1024" s="50" t="n">
        <v>2</v>
      </c>
      <c r="T1024" s="50" t="n">
        <v>2</v>
      </c>
      <c r="U1024" s="50" t="n">
        <v>0</v>
      </c>
      <c r="V1024" s="50" t="n">
        <v>2</v>
      </c>
      <c r="W1024" s="50" t="n">
        <v>0</v>
      </c>
      <c r="X1024" s="50" t="n">
        <v>1</v>
      </c>
      <c r="Y1024" s="50" t="n">
        <v>11</v>
      </c>
      <c r="Z1024" s="50" t="n">
        <v>14.3</v>
      </c>
      <c r="AA1024" s="50" t="n">
        <v>57</v>
      </c>
      <c r="AB1024" s="50" t="n">
        <v>17.69</v>
      </c>
      <c r="AC1024" s="50" t="n">
        <v>44</v>
      </c>
      <c r="AD1024" s="50" t="n">
        <v>1</v>
      </c>
      <c r="AE1024" s="50" t="n">
        <v>19</v>
      </c>
      <c r="AF1024" s="50" t="n">
        <v>44</v>
      </c>
      <c r="AG1024" s="50" t="n">
        <v>3930.9</v>
      </c>
      <c r="AH1024" s="50" t="n">
        <v>19</v>
      </c>
      <c r="AI1024" s="50" t="n">
        <v>89</v>
      </c>
      <c r="AJ1024" s="50" t="n">
        <v>6347</v>
      </c>
      <c r="AK1024" s="50" t="n">
        <v>8</v>
      </c>
    </row>
    <row r="1025" customFormat="false" ht="15" hidden="false" customHeight="false" outlineLevel="0" collapsed="false">
      <c r="A1025" s="50" t="s">
        <v>1096</v>
      </c>
      <c r="B1025" s="50" t="s">
        <v>128</v>
      </c>
      <c r="C1025" s="50" t="s">
        <v>371</v>
      </c>
      <c r="D1025" s="50" t="n">
        <v>681481</v>
      </c>
      <c r="E1025" s="50" t="n">
        <v>4</v>
      </c>
      <c r="F1025" s="50" t="s">
        <v>53</v>
      </c>
      <c r="G1025" s="50" t="n">
        <v>398</v>
      </c>
      <c r="H1025" s="50" t="n">
        <v>181</v>
      </c>
      <c r="I1025" s="50" t="n">
        <v>63</v>
      </c>
      <c r="J1025" s="50" t="n">
        <v>164</v>
      </c>
      <c r="K1025" s="50" t="n">
        <v>106</v>
      </c>
      <c r="L1025" s="50" t="n">
        <v>25</v>
      </c>
      <c r="M1025" s="50" t="n">
        <v>234</v>
      </c>
      <c r="N1025" s="50" t="n">
        <v>75</v>
      </c>
      <c r="O1025" s="50" t="n">
        <v>5.119</v>
      </c>
      <c r="P1025" s="50" t="n">
        <v>99</v>
      </c>
      <c r="Q1025" s="50" t="n">
        <v>85</v>
      </c>
      <c r="R1025" s="50" t="n">
        <v>19</v>
      </c>
      <c r="S1025" s="50" t="n">
        <v>2</v>
      </c>
      <c r="T1025" s="50" t="n">
        <v>2</v>
      </c>
      <c r="U1025" s="50" t="n">
        <v>6</v>
      </c>
      <c r="V1025" s="50" t="n">
        <v>10</v>
      </c>
      <c r="W1025" s="50" t="n">
        <v>2</v>
      </c>
      <c r="X1025" s="50" t="n">
        <v>2</v>
      </c>
      <c r="Y1025" s="50" t="n">
        <v>34</v>
      </c>
      <c r="Z1025" s="50" t="n">
        <v>34.2</v>
      </c>
      <c r="AA1025" s="50" t="n">
        <v>98</v>
      </c>
      <c r="AB1025" s="50" t="n">
        <v>30.523</v>
      </c>
      <c r="AC1025" s="50" t="n">
        <v>53</v>
      </c>
      <c r="AD1025" s="50" t="n">
        <v>7</v>
      </c>
      <c r="AE1025" s="50" t="n">
        <v>29</v>
      </c>
      <c r="AF1025" s="50" t="n">
        <v>52</v>
      </c>
      <c r="AG1025" s="50" t="n">
        <v>4842.4</v>
      </c>
      <c r="AH1025" s="50" t="n">
        <v>20</v>
      </c>
      <c r="AI1025" s="50" t="n">
        <v>160</v>
      </c>
      <c r="AJ1025" s="50" t="n">
        <v>11530.7</v>
      </c>
      <c r="AK1025" s="50" t="n">
        <v>33</v>
      </c>
    </row>
    <row r="1026" customFormat="false" ht="15" hidden="false" customHeight="false" outlineLevel="0" collapsed="false">
      <c r="A1026" s="50" t="s">
        <v>1096</v>
      </c>
      <c r="B1026" s="50" t="s">
        <v>128</v>
      </c>
      <c r="C1026" s="50" t="s">
        <v>371</v>
      </c>
      <c r="D1026" s="50" t="n">
        <v>681481</v>
      </c>
      <c r="E1026" s="50" t="n">
        <v>5</v>
      </c>
      <c r="F1026" s="50" t="s">
        <v>54</v>
      </c>
      <c r="G1026" s="50" t="n">
        <v>84</v>
      </c>
      <c r="H1026" s="50" t="n">
        <v>43</v>
      </c>
      <c r="I1026" s="50" t="n">
        <v>11</v>
      </c>
      <c r="J1026" s="50" t="n">
        <v>40</v>
      </c>
      <c r="K1026" s="50" t="n">
        <v>27</v>
      </c>
      <c r="L1026" s="50" t="n">
        <v>6</v>
      </c>
      <c r="M1026" s="50" t="n">
        <v>44</v>
      </c>
      <c r="N1026" s="50" t="n">
        <v>16</v>
      </c>
      <c r="O1026" s="50" t="n">
        <v>-1.982</v>
      </c>
      <c r="P1026" s="50" t="n">
        <v>20</v>
      </c>
      <c r="Q1026" s="50" t="n">
        <v>19</v>
      </c>
      <c r="R1026" s="50" t="n">
        <v>4</v>
      </c>
      <c r="S1026" s="50" t="n">
        <v>0</v>
      </c>
      <c r="T1026" s="50" t="n">
        <v>0</v>
      </c>
      <c r="U1026" s="50" t="n">
        <v>0</v>
      </c>
      <c r="V1026" s="50" t="n">
        <v>1</v>
      </c>
      <c r="W1026" s="50" t="n">
        <v>0</v>
      </c>
      <c r="X1026" s="50" t="n">
        <v>0</v>
      </c>
      <c r="Y1026" s="50" t="n">
        <v>7</v>
      </c>
      <c r="Z1026" s="50" t="n">
        <v>4.3</v>
      </c>
      <c r="AA1026" s="50" t="n">
        <v>20</v>
      </c>
      <c r="AB1026" s="50" t="n">
        <v>4.535</v>
      </c>
      <c r="AC1026" s="50" t="n">
        <v>12</v>
      </c>
      <c r="AD1026" s="50" t="n">
        <v>0</v>
      </c>
      <c r="AE1026" s="50" t="n">
        <v>3</v>
      </c>
      <c r="AF1026" s="50" t="n">
        <v>12</v>
      </c>
      <c r="AG1026" s="50" t="n">
        <v>1036.3</v>
      </c>
      <c r="AH1026" s="50" t="n">
        <v>5</v>
      </c>
      <c r="AI1026" s="50" t="n">
        <v>43</v>
      </c>
      <c r="AJ1026" s="50" t="n">
        <v>3087</v>
      </c>
      <c r="AK1026" s="50" t="n">
        <v>5</v>
      </c>
    </row>
    <row r="1027" customFormat="false" ht="15" hidden="false" customHeight="false" outlineLevel="0" collapsed="false">
      <c r="A1027" s="50" t="s">
        <v>1096</v>
      </c>
      <c r="B1027" s="50" t="s">
        <v>128</v>
      </c>
      <c r="C1027" s="50" t="s">
        <v>371</v>
      </c>
      <c r="D1027" s="50" t="n">
        <v>681481</v>
      </c>
      <c r="E1027" s="50" t="n">
        <v>6</v>
      </c>
      <c r="F1027" s="50" t="s">
        <v>55</v>
      </c>
      <c r="G1027" s="50" t="n">
        <v>322</v>
      </c>
      <c r="H1027" s="50" t="n">
        <v>176</v>
      </c>
      <c r="I1027" s="50" t="n">
        <v>36</v>
      </c>
      <c r="J1027" s="50" t="n">
        <v>151</v>
      </c>
      <c r="K1027" s="50" t="n">
        <v>104</v>
      </c>
      <c r="L1027" s="50" t="n">
        <v>13</v>
      </c>
      <c r="M1027" s="50" t="n">
        <v>171</v>
      </c>
      <c r="N1027" s="50" t="n">
        <v>72</v>
      </c>
      <c r="O1027" s="50" t="n">
        <v>4.222</v>
      </c>
      <c r="P1027" s="50" t="n">
        <v>83</v>
      </c>
      <c r="Q1027" s="50" t="n">
        <v>75</v>
      </c>
      <c r="R1027" s="50" t="n">
        <v>19</v>
      </c>
      <c r="S1027" s="50" t="n">
        <v>3</v>
      </c>
      <c r="T1027" s="50" t="n">
        <v>0</v>
      </c>
      <c r="U1027" s="50" t="n">
        <v>7</v>
      </c>
      <c r="V1027" s="50" t="n">
        <v>5</v>
      </c>
      <c r="W1027" s="50" t="n">
        <v>2</v>
      </c>
      <c r="X1027" s="50" t="n">
        <v>1</v>
      </c>
      <c r="Y1027" s="50" t="n">
        <v>20</v>
      </c>
      <c r="Z1027" s="50" t="n">
        <v>30.75</v>
      </c>
      <c r="AA1027" s="50" t="n">
        <v>82</v>
      </c>
      <c r="AB1027" s="50" t="n">
        <v>28.278</v>
      </c>
      <c r="AC1027" s="50" t="n">
        <v>56</v>
      </c>
      <c r="AD1027" s="50" t="n">
        <v>7</v>
      </c>
      <c r="AE1027" s="50" t="n">
        <v>28</v>
      </c>
      <c r="AF1027" s="50" t="n">
        <v>55</v>
      </c>
      <c r="AG1027" s="50" t="n">
        <v>4955.3</v>
      </c>
      <c r="AH1027" s="50" t="n">
        <v>22</v>
      </c>
      <c r="AI1027" s="50" t="n">
        <v>157</v>
      </c>
      <c r="AJ1027" s="50" t="n">
        <v>11232.5</v>
      </c>
      <c r="AK1027" s="50" t="n">
        <v>18</v>
      </c>
    </row>
    <row r="1028" customFormat="false" ht="15" hidden="false" customHeight="false" outlineLevel="0" collapsed="false">
      <c r="A1028" s="50" t="s">
        <v>1096</v>
      </c>
      <c r="B1028" s="50" t="s">
        <v>128</v>
      </c>
      <c r="C1028" s="50" t="s">
        <v>371</v>
      </c>
      <c r="D1028" s="50" t="n">
        <v>681481</v>
      </c>
      <c r="E1028" s="50" t="n">
        <v>7</v>
      </c>
      <c r="F1028" s="50" t="s">
        <v>56</v>
      </c>
      <c r="G1028" s="50" t="n">
        <v>213</v>
      </c>
      <c r="H1028" s="50" t="n">
        <v>111</v>
      </c>
      <c r="I1028" s="50" t="n">
        <v>24</v>
      </c>
      <c r="J1028" s="50" t="n">
        <v>106</v>
      </c>
      <c r="K1028" s="50" t="n">
        <v>72</v>
      </c>
      <c r="L1028" s="50" t="n">
        <v>11</v>
      </c>
      <c r="M1028" s="50" t="n">
        <v>107</v>
      </c>
      <c r="N1028" s="50" t="n">
        <v>39</v>
      </c>
      <c r="O1028" s="50" t="n">
        <v>-5.965</v>
      </c>
      <c r="P1028" s="50" t="n">
        <v>57</v>
      </c>
      <c r="Q1028" s="50" t="n">
        <v>52</v>
      </c>
      <c r="R1028" s="50" t="n">
        <v>6</v>
      </c>
      <c r="S1028" s="50" t="n">
        <v>0</v>
      </c>
      <c r="T1028" s="50" t="n">
        <v>0</v>
      </c>
      <c r="U1028" s="50" t="n">
        <v>0</v>
      </c>
      <c r="V1028" s="50" t="n">
        <v>2</v>
      </c>
      <c r="W1028" s="50" t="n">
        <v>1</v>
      </c>
      <c r="X1028" s="50" t="n">
        <v>0</v>
      </c>
      <c r="Y1028" s="50" t="n">
        <v>14</v>
      </c>
      <c r="Z1028" s="50" t="n">
        <v>8.9</v>
      </c>
      <c r="AA1028" s="50" t="n">
        <v>57</v>
      </c>
      <c r="AB1028" s="50" t="n">
        <v>13.307</v>
      </c>
      <c r="AC1028" s="50" t="n">
        <v>38</v>
      </c>
      <c r="AD1028" s="50" t="n">
        <v>1</v>
      </c>
      <c r="AE1028" s="50" t="n">
        <v>10</v>
      </c>
      <c r="AF1028" s="50" t="n">
        <v>38</v>
      </c>
      <c r="AG1028" s="50" t="n">
        <v>3266.4</v>
      </c>
      <c r="AH1028" s="50" t="n">
        <v>12</v>
      </c>
      <c r="AI1028" s="50" t="n">
        <v>96</v>
      </c>
      <c r="AJ1028" s="50" t="n">
        <v>6869.3</v>
      </c>
      <c r="AK1028" s="50" t="n">
        <v>20</v>
      </c>
    </row>
    <row r="1029" customFormat="false" ht="15" hidden="false" customHeight="false" outlineLevel="0" collapsed="false">
      <c r="A1029" s="50" t="s">
        <v>1097</v>
      </c>
      <c r="B1029" s="50" t="s">
        <v>128</v>
      </c>
      <c r="C1029" s="50" t="s">
        <v>372</v>
      </c>
      <c r="D1029" s="50" t="n">
        <v>703601</v>
      </c>
      <c r="E1029" s="50" t="n">
        <v>7</v>
      </c>
      <c r="F1029" s="50" t="s">
        <v>56</v>
      </c>
      <c r="G1029" s="50" t="n">
        <v>17</v>
      </c>
      <c r="H1029" s="50" t="n">
        <v>7</v>
      </c>
      <c r="I1029" s="50" t="n">
        <v>1</v>
      </c>
      <c r="J1029" s="50" t="n">
        <v>8</v>
      </c>
      <c r="K1029" s="50" t="n">
        <v>4</v>
      </c>
      <c r="L1029" s="50" t="n">
        <v>0</v>
      </c>
      <c r="M1029" s="50" t="n">
        <v>9</v>
      </c>
      <c r="N1029" s="50" t="n">
        <v>3</v>
      </c>
      <c r="O1029" s="50" t="n">
        <v>1.955</v>
      </c>
      <c r="P1029" s="50" t="n">
        <v>5</v>
      </c>
      <c r="Q1029" s="50" t="n">
        <v>4</v>
      </c>
      <c r="R1029" s="50" t="n">
        <v>3</v>
      </c>
      <c r="S1029" s="50" t="n">
        <v>2</v>
      </c>
      <c r="T1029" s="50" t="n">
        <v>0</v>
      </c>
      <c r="U1029" s="50" t="n">
        <v>0</v>
      </c>
      <c r="V1029" s="50" t="n">
        <v>1</v>
      </c>
      <c r="W1029" s="50" t="n">
        <v>0</v>
      </c>
      <c r="X1029" s="50" t="n">
        <v>0</v>
      </c>
      <c r="Y1029" s="50" t="n">
        <v>0</v>
      </c>
      <c r="Z1029" s="50" t="n">
        <v>4.1</v>
      </c>
      <c r="AA1029" s="50" t="n">
        <v>5</v>
      </c>
      <c r="AB1029" s="50" t="n">
        <v>2.867</v>
      </c>
      <c r="AC1029" s="50" t="n">
        <v>4</v>
      </c>
      <c r="AD1029" s="50" t="n">
        <v>0</v>
      </c>
      <c r="AE1029" s="50" t="n">
        <v>2</v>
      </c>
      <c r="AF1029" s="50" t="n">
        <v>4</v>
      </c>
      <c r="AG1029" s="50" t="n">
        <v>336.5</v>
      </c>
      <c r="AH1029" s="50" t="n">
        <v>3</v>
      </c>
      <c r="AI1029" s="50" t="n">
        <v>6</v>
      </c>
      <c r="AJ1029" s="50" t="n">
        <v>433.1</v>
      </c>
      <c r="AK1029" s="50" t="n">
        <v>1</v>
      </c>
    </row>
    <row r="1030" customFormat="false" ht="15" hidden="false" customHeight="false" outlineLevel="0" collapsed="false">
      <c r="A1030" s="50" t="s">
        <v>1097</v>
      </c>
      <c r="B1030" s="50" t="s">
        <v>128</v>
      </c>
      <c r="C1030" s="50" t="s">
        <v>372</v>
      </c>
      <c r="D1030" s="50" t="n">
        <v>703601</v>
      </c>
      <c r="E1030" s="50" t="n">
        <v>8</v>
      </c>
      <c r="F1030" s="50" t="s">
        <v>57</v>
      </c>
      <c r="G1030" s="50" t="n">
        <v>383</v>
      </c>
      <c r="H1030" s="50" t="n">
        <v>197</v>
      </c>
      <c r="I1030" s="50" t="n">
        <v>28</v>
      </c>
      <c r="J1030" s="50" t="n">
        <v>195</v>
      </c>
      <c r="K1030" s="50" t="n">
        <v>135</v>
      </c>
      <c r="L1030" s="50" t="n">
        <v>10</v>
      </c>
      <c r="M1030" s="50" t="n">
        <v>188</v>
      </c>
      <c r="N1030" s="50" t="n">
        <v>62</v>
      </c>
      <c r="O1030" s="50" t="n">
        <v>-4.827</v>
      </c>
      <c r="P1030" s="50" t="n">
        <v>103</v>
      </c>
      <c r="Q1030" s="50" t="n">
        <v>94</v>
      </c>
      <c r="R1030" s="50" t="n">
        <v>20</v>
      </c>
      <c r="S1030" s="50" t="n">
        <v>2</v>
      </c>
      <c r="T1030" s="50" t="n">
        <v>3</v>
      </c>
      <c r="U1030" s="50" t="n">
        <v>2</v>
      </c>
      <c r="V1030" s="50" t="n">
        <v>6</v>
      </c>
      <c r="W1030" s="50" t="n">
        <v>1</v>
      </c>
      <c r="X1030" s="50" t="n">
        <v>0</v>
      </c>
      <c r="Y1030" s="50" t="n">
        <v>23</v>
      </c>
      <c r="Z1030" s="50" t="n">
        <v>27.9</v>
      </c>
      <c r="AA1030" s="50" t="n">
        <v>101</v>
      </c>
      <c r="AB1030" s="50" t="n">
        <v>29.604</v>
      </c>
      <c r="AC1030" s="50" t="n">
        <v>73</v>
      </c>
      <c r="AD1030" s="50" t="n">
        <v>1</v>
      </c>
      <c r="AE1030" s="50" t="n">
        <v>28</v>
      </c>
      <c r="AF1030" s="50" t="n">
        <v>73</v>
      </c>
      <c r="AG1030" s="50" t="n">
        <v>6213.3</v>
      </c>
      <c r="AH1030" s="50" t="n">
        <v>27</v>
      </c>
      <c r="AI1030" s="50" t="n">
        <v>172</v>
      </c>
      <c r="AJ1030" s="50" t="n">
        <v>12653.3</v>
      </c>
      <c r="AK1030" s="50" t="n">
        <v>51</v>
      </c>
    </row>
    <row r="1031" customFormat="false" ht="15" hidden="false" customHeight="false" outlineLevel="0" collapsed="false">
      <c r="A1031" s="50" t="s">
        <v>1097</v>
      </c>
      <c r="B1031" s="50" t="s">
        <v>128</v>
      </c>
      <c r="C1031" s="50" t="s">
        <v>372</v>
      </c>
      <c r="D1031" s="50" t="n">
        <v>703601</v>
      </c>
      <c r="E1031" s="50" t="n">
        <v>9</v>
      </c>
      <c r="F1031" s="50" t="s">
        <v>58</v>
      </c>
      <c r="G1031" s="50" t="n">
        <v>355</v>
      </c>
      <c r="H1031" s="50" t="n">
        <v>143</v>
      </c>
      <c r="I1031" s="50" t="n">
        <v>20</v>
      </c>
      <c r="J1031" s="50" t="n">
        <v>174</v>
      </c>
      <c r="K1031" s="50" t="n">
        <v>100</v>
      </c>
      <c r="L1031" s="50" t="n">
        <v>6</v>
      </c>
      <c r="M1031" s="50" t="n">
        <v>180</v>
      </c>
      <c r="N1031" s="50" t="n">
        <v>43</v>
      </c>
      <c r="O1031" s="50" t="n">
        <v>2.341</v>
      </c>
      <c r="P1031" s="50" t="n">
        <v>98</v>
      </c>
      <c r="Q1031" s="50" t="n">
        <v>82</v>
      </c>
      <c r="R1031" s="50" t="n">
        <v>26</v>
      </c>
      <c r="S1031" s="50" t="n">
        <v>7</v>
      </c>
      <c r="T1031" s="50" t="n">
        <v>0</v>
      </c>
      <c r="U1031" s="50" t="n">
        <v>1</v>
      </c>
      <c r="V1031" s="50" t="n">
        <v>11</v>
      </c>
      <c r="W1031" s="50" t="n">
        <v>3</v>
      </c>
      <c r="X1031" s="50" t="n">
        <v>1</v>
      </c>
      <c r="Y1031" s="50" t="n">
        <v>19</v>
      </c>
      <c r="Z1031" s="50" t="n">
        <v>36.05</v>
      </c>
      <c r="AA1031" s="50" t="n">
        <v>96</v>
      </c>
      <c r="AB1031" s="50" t="n">
        <v>30.877</v>
      </c>
      <c r="AC1031" s="50" t="n">
        <v>65</v>
      </c>
      <c r="AD1031" s="50" t="n">
        <v>2</v>
      </c>
      <c r="AE1031" s="50" t="n">
        <v>24</v>
      </c>
      <c r="AF1031" s="50" t="n">
        <v>65</v>
      </c>
      <c r="AG1031" s="50" t="n">
        <v>5582.5</v>
      </c>
      <c r="AH1031" s="50" t="n">
        <v>22</v>
      </c>
      <c r="AI1031" s="50" t="n">
        <v>129</v>
      </c>
      <c r="AJ1031" s="50" t="n">
        <v>9524</v>
      </c>
      <c r="AK1031" s="50" t="n">
        <v>45</v>
      </c>
    </row>
    <row r="1032" customFormat="false" ht="15" hidden="false" customHeight="false" outlineLevel="0" collapsed="false">
      <c r="A1032" s="50" t="s">
        <v>1098</v>
      </c>
      <c r="B1032" s="50" t="s">
        <v>128</v>
      </c>
      <c r="C1032" s="50" t="s">
        <v>373</v>
      </c>
      <c r="D1032" s="50" t="n">
        <v>595879</v>
      </c>
      <c r="E1032" s="50" t="n">
        <v>4</v>
      </c>
      <c r="F1032" s="50" t="s">
        <v>53</v>
      </c>
      <c r="G1032" s="50" t="n">
        <v>279</v>
      </c>
      <c r="H1032" s="50" t="n">
        <v>167</v>
      </c>
      <c r="I1032" s="50" t="n">
        <v>42</v>
      </c>
      <c r="J1032" s="50" t="n">
        <v>114</v>
      </c>
      <c r="K1032" s="50" t="n">
        <v>83</v>
      </c>
      <c r="L1032" s="50" t="n">
        <v>11</v>
      </c>
      <c r="M1032" s="50" t="n">
        <v>165</v>
      </c>
      <c r="N1032" s="50" t="n">
        <v>84</v>
      </c>
      <c r="O1032" s="50" t="n">
        <v>-3.071</v>
      </c>
      <c r="P1032" s="50" t="n">
        <v>82</v>
      </c>
      <c r="Q1032" s="50" t="n">
        <v>78</v>
      </c>
      <c r="R1032" s="50" t="n">
        <v>20</v>
      </c>
      <c r="S1032" s="50" t="n">
        <v>5</v>
      </c>
      <c r="T1032" s="50" t="n">
        <v>0</v>
      </c>
      <c r="U1032" s="50" t="n">
        <v>2</v>
      </c>
      <c r="V1032" s="50" t="n">
        <v>2</v>
      </c>
      <c r="W1032" s="50" t="n">
        <v>1</v>
      </c>
      <c r="X1032" s="50" t="n">
        <v>1</v>
      </c>
      <c r="Y1032" s="50" t="n">
        <v>16</v>
      </c>
      <c r="Z1032" s="50" t="n">
        <v>24.05</v>
      </c>
      <c r="AA1032" s="50" t="n">
        <v>81</v>
      </c>
      <c r="AB1032" s="50" t="n">
        <v>23.797</v>
      </c>
      <c r="AC1032" s="50" t="n">
        <v>63</v>
      </c>
      <c r="AD1032" s="50" t="n">
        <v>2</v>
      </c>
      <c r="AE1032" s="50" t="n">
        <v>18</v>
      </c>
      <c r="AF1032" s="50" t="n">
        <v>62</v>
      </c>
      <c r="AG1032" s="50" t="n">
        <v>5251</v>
      </c>
      <c r="AH1032" s="50" t="n">
        <v>29</v>
      </c>
      <c r="AI1032" s="50" t="n">
        <v>146</v>
      </c>
      <c r="AJ1032" s="50" t="n">
        <v>10615.3</v>
      </c>
      <c r="AK1032" s="50" t="n">
        <v>35</v>
      </c>
    </row>
    <row r="1033" customFormat="false" ht="15" hidden="false" customHeight="false" outlineLevel="0" collapsed="false">
      <c r="A1033" s="50" t="s">
        <v>1098</v>
      </c>
      <c r="B1033" s="50" t="s">
        <v>128</v>
      </c>
      <c r="C1033" s="50" t="s">
        <v>373</v>
      </c>
      <c r="D1033" s="50" t="n">
        <v>595879</v>
      </c>
      <c r="E1033" s="50" t="n">
        <v>7</v>
      </c>
      <c r="F1033" s="50" t="s">
        <v>56</v>
      </c>
      <c r="G1033" s="50" t="n">
        <v>40</v>
      </c>
      <c r="H1033" s="50" t="n">
        <v>19</v>
      </c>
      <c r="I1033" s="50" t="n">
        <v>1</v>
      </c>
      <c r="J1033" s="50" t="n">
        <v>20</v>
      </c>
      <c r="K1033" s="50" t="n">
        <v>12</v>
      </c>
      <c r="L1033" s="50" t="n">
        <v>0</v>
      </c>
      <c r="M1033" s="50" t="n">
        <v>20</v>
      </c>
      <c r="N1033" s="50" t="n">
        <v>7</v>
      </c>
      <c r="O1033" s="50" t="n">
        <v>2.075</v>
      </c>
      <c r="P1033" s="50" t="n">
        <v>14</v>
      </c>
      <c r="Q1033" s="50" t="n">
        <v>14</v>
      </c>
      <c r="R1033" s="50" t="n">
        <v>8</v>
      </c>
      <c r="S1033" s="50" t="n">
        <v>1</v>
      </c>
      <c r="T1033" s="50" t="n">
        <v>0</v>
      </c>
      <c r="U1033" s="50" t="n">
        <v>0</v>
      </c>
      <c r="V1033" s="50" t="n">
        <v>0</v>
      </c>
      <c r="W1033" s="50" t="n">
        <v>0</v>
      </c>
      <c r="X1033" s="50" t="n">
        <v>0</v>
      </c>
      <c r="Y1033" s="50" t="n">
        <v>1</v>
      </c>
      <c r="Z1033" s="50" t="n">
        <v>7.55</v>
      </c>
      <c r="AA1033" s="50" t="n">
        <v>14</v>
      </c>
      <c r="AB1033" s="50" t="n">
        <v>4.78</v>
      </c>
      <c r="AC1033" s="50" t="n">
        <v>13</v>
      </c>
      <c r="AD1033" s="50" t="n">
        <v>0</v>
      </c>
      <c r="AE1033" s="50" t="n">
        <v>5</v>
      </c>
      <c r="AF1033" s="50" t="n">
        <v>13</v>
      </c>
      <c r="AG1033" s="50" t="n">
        <v>1141.7</v>
      </c>
      <c r="AH1033" s="50" t="n">
        <v>4</v>
      </c>
      <c r="AI1033" s="50" t="n">
        <v>17</v>
      </c>
      <c r="AJ1033" s="50" t="n">
        <v>1272.8</v>
      </c>
      <c r="AK1033" s="50" t="n">
        <v>10</v>
      </c>
    </row>
    <row r="1034" customFormat="false" ht="15" hidden="false" customHeight="false" outlineLevel="0" collapsed="false">
      <c r="A1034" s="50" t="s">
        <v>1098</v>
      </c>
      <c r="B1034" s="50" t="s">
        <v>128</v>
      </c>
      <c r="C1034" s="50" t="s">
        <v>373</v>
      </c>
      <c r="D1034" s="50" t="n">
        <v>595879</v>
      </c>
      <c r="E1034" s="50" t="n">
        <v>8</v>
      </c>
      <c r="F1034" s="50" t="s">
        <v>57</v>
      </c>
      <c r="G1034" s="50" t="n">
        <v>251</v>
      </c>
      <c r="H1034" s="50" t="n">
        <v>127</v>
      </c>
      <c r="I1034" s="50" t="n">
        <v>38</v>
      </c>
      <c r="J1034" s="50" t="n">
        <v>113</v>
      </c>
      <c r="K1034" s="50" t="n">
        <v>66</v>
      </c>
      <c r="L1034" s="50" t="n">
        <v>16</v>
      </c>
      <c r="M1034" s="50" t="n">
        <v>138</v>
      </c>
      <c r="N1034" s="50" t="n">
        <v>61</v>
      </c>
      <c r="O1034" s="50" t="n">
        <v>-5.492</v>
      </c>
      <c r="P1034" s="50" t="n">
        <v>69</v>
      </c>
      <c r="Q1034" s="50" t="n">
        <v>65</v>
      </c>
      <c r="R1034" s="50" t="n">
        <v>12</v>
      </c>
      <c r="S1034" s="50" t="n">
        <v>4</v>
      </c>
      <c r="T1034" s="50" t="n">
        <v>1</v>
      </c>
      <c r="U1034" s="50" t="n">
        <v>0</v>
      </c>
      <c r="V1034" s="50" t="n">
        <v>3</v>
      </c>
      <c r="W1034" s="50" t="n">
        <v>1</v>
      </c>
      <c r="X1034" s="50" t="n">
        <v>0</v>
      </c>
      <c r="Y1034" s="50" t="n">
        <v>14</v>
      </c>
      <c r="Z1034" s="50" t="n">
        <v>15.7</v>
      </c>
      <c r="AA1034" s="50" t="n">
        <v>69</v>
      </c>
      <c r="AB1034" s="50" t="n">
        <v>15.218</v>
      </c>
      <c r="AC1034" s="50" t="n">
        <v>51</v>
      </c>
      <c r="AD1034" s="50" t="n">
        <v>1</v>
      </c>
      <c r="AE1034" s="50" t="n">
        <v>19</v>
      </c>
      <c r="AF1034" s="50" t="n">
        <v>51</v>
      </c>
      <c r="AG1034" s="50" t="n">
        <v>4364.1</v>
      </c>
      <c r="AH1034" s="50" t="n">
        <v>9</v>
      </c>
      <c r="AI1034" s="50" t="n">
        <v>119</v>
      </c>
      <c r="AJ1034" s="50" t="n">
        <v>8790.5</v>
      </c>
      <c r="AK1034" s="50" t="n">
        <v>46</v>
      </c>
    </row>
    <row r="1035" customFormat="false" ht="15" hidden="false" customHeight="false" outlineLevel="0" collapsed="false">
      <c r="A1035" s="50" t="s">
        <v>1098</v>
      </c>
      <c r="B1035" s="50" t="s">
        <v>128</v>
      </c>
      <c r="C1035" s="50" t="s">
        <v>373</v>
      </c>
      <c r="D1035" s="50" t="n">
        <v>595879</v>
      </c>
      <c r="E1035" s="50" t="n">
        <v>9</v>
      </c>
      <c r="F1035" s="50" t="s">
        <v>58</v>
      </c>
      <c r="G1035" s="50" t="n">
        <v>121</v>
      </c>
      <c r="H1035" s="50" t="n">
        <v>67</v>
      </c>
      <c r="I1035" s="50" t="n">
        <v>27</v>
      </c>
      <c r="J1035" s="50" t="n">
        <v>47</v>
      </c>
      <c r="K1035" s="50" t="n">
        <v>31</v>
      </c>
      <c r="L1035" s="50" t="n">
        <v>8</v>
      </c>
      <c r="M1035" s="50" t="n">
        <v>74</v>
      </c>
      <c r="N1035" s="50" t="n">
        <v>36</v>
      </c>
      <c r="O1035" s="50" t="n">
        <v>-1.073</v>
      </c>
      <c r="P1035" s="50" t="n">
        <v>31</v>
      </c>
      <c r="Q1035" s="50" t="n">
        <v>30</v>
      </c>
      <c r="R1035" s="50" t="n">
        <v>5</v>
      </c>
      <c r="S1035" s="50" t="n">
        <v>2</v>
      </c>
      <c r="T1035" s="50" t="n">
        <v>0</v>
      </c>
      <c r="U1035" s="50" t="n">
        <v>1</v>
      </c>
      <c r="V1035" s="50" t="n">
        <v>1</v>
      </c>
      <c r="W1035" s="50" t="n">
        <v>0</v>
      </c>
      <c r="X1035" s="50" t="n">
        <v>0</v>
      </c>
      <c r="Y1035" s="50" t="n">
        <v>10</v>
      </c>
      <c r="Z1035" s="50" t="n">
        <v>7</v>
      </c>
      <c r="AA1035" s="50" t="n">
        <v>31</v>
      </c>
      <c r="AB1035" s="50" t="n">
        <v>8.158</v>
      </c>
      <c r="AC1035" s="50" t="n">
        <v>20</v>
      </c>
      <c r="AD1035" s="50" t="n">
        <v>1</v>
      </c>
      <c r="AE1035" s="50" t="n">
        <v>9</v>
      </c>
      <c r="AF1035" s="50" t="n">
        <v>20</v>
      </c>
      <c r="AG1035" s="50" t="n">
        <v>1743.3</v>
      </c>
      <c r="AH1035" s="50" t="n">
        <v>8</v>
      </c>
      <c r="AI1035" s="50" t="n">
        <v>58</v>
      </c>
      <c r="AJ1035" s="50" t="n">
        <v>4294</v>
      </c>
      <c r="AK1035" s="50" t="n">
        <v>20</v>
      </c>
    </row>
    <row r="1036" customFormat="false" ht="15" hidden="false" customHeight="false" outlineLevel="0" collapsed="false">
      <c r="A1036" s="50" t="s">
        <v>1099</v>
      </c>
      <c r="B1036" s="50" t="s">
        <v>128</v>
      </c>
      <c r="C1036" s="50" t="s">
        <v>374</v>
      </c>
      <c r="D1036" s="50" t="n">
        <v>672761</v>
      </c>
      <c r="E1036" s="50" t="n">
        <v>4</v>
      </c>
      <c r="F1036" s="50" t="s">
        <v>53</v>
      </c>
      <c r="G1036" s="50" t="n">
        <v>173</v>
      </c>
      <c r="H1036" s="50" t="n">
        <v>82</v>
      </c>
      <c r="I1036" s="50" t="n">
        <v>9</v>
      </c>
      <c r="J1036" s="50" t="n">
        <v>79</v>
      </c>
      <c r="K1036" s="50" t="n">
        <v>62</v>
      </c>
      <c r="L1036" s="50" t="n">
        <v>3</v>
      </c>
      <c r="M1036" s="50" t="n">
        <v>94</v>
      </c>
      <c r="N1036" s="50" t="n">
        <v>20</v>
      </c>
      <c r="O1036" s="50" t="n">
        <v>-5.075</v>
      </c>
      <c r="P1036" s="50" t="n">
        <v>50</v>
      </c>
      <c r="Q1036" s="50" t="n">
        <v>46</v>
      </c>
      <c r="R1036" s="50" t="n">
        <v>6</v>
      </c>
      <c r="S1036" s="50" t="n">
        <v>1</v>
      </c>
      <c r="T1036" s="50" t="n">
        <v>0</v>
      </c>
      <c r="U1036" s="50" t="n">
        <v>2</v>
      </c>
      <c r="V1036" s="50" t="n">
        <v>4</v>
      </c>
      <c r="W1036" s="50" t="n">
        <v>0</v>
      </c>
      <c r="X1036" s="50" t="n">
        <v>0</v>
      </c>
      <c r="Y1036" s="50" t="n">
        <v>5</v>
      </c>
      <c r="Z1036" s="50" t="n">
        <v>10.75</v>
      </c>
      <c r="AA1036" s="50" t="n">
        <v>50</v>
      </c>
      <c r="AB1036" s="50" t="n">
        <v>16.122</v>
      </c>
      <c r="AC1036" s="50" t="n">
        <v>41</v>
      </c>
      <c r="AD1036" s="50" t="n">
        <v>5</v>
      </c>
      <c r="AE1036" s="50" t="n">
        <v>19</v>
      </c>
      <c r="AF1036" s="50" t="n">
        <v>41</v>
      </c>
      <c r="AG1036" s="50" t="n">
        <v>3725.6</v>
      </c>
      <c r="AH1036" s="50" t="n">
        <v>12</v>
      </c>
      <c r="AI1036" s="50" t="n">
        <v>76</v>
      </c>
      <c r="AJ1036" s="50" t="n">
        <v>5465.8</v>
      </c>
      <c r="AK1036" s="50" t="n">
        <v>17</v>
      </c>
    </row>
    <row r="1037" customFormat="false" ht="15" hidden="false" customHeight="false" outlineLevel="0" collapsed="false">
      <c r="A1037" s="50" t="s">
        <v>1099</v>
      </c>
      <c r="B1037" s="50" t="s">
        <v>128</v>
      </c>
      <c r="C1037" s="50" t="s">
        <v>374</v>
      </c>
      <c r="D1037" s="50" t="n">
        <v>672761</v>
      </c>
      <c r="E1037" s="50" t="n">
        <v>5</v>
      </c>
      <c r="F1037" s="50" t="s">
        <v>54</v>
      </c>
      <c r="G1037" s="50" t="n">
        <v>366</v>
      </c>
      <c r="H1037" s="50" t="n">
        <v>173</v>
      </c>
      <c r="I1037" s="50" t="n">
        <v>30</v>
      </c>
      <c r="J1037" s="50" t="n">
        <v>190</v>
      </c>
      <c r="K1037" s="50" t="n">
        <v>121</v>
      </c>
      <c r="L1037" s="50" t="n">
        <v>16</v>
      </c>
      <c r="M1037" s="50" t="n">
        <v>176</v>
      </c>
      <c r="N1037" s="50" t="n">
        <v>52</v>
      </c>
      <c r="O1037" s="50" t="n">
        <v>-5.741</v>
      </c>
      <c r="P1037" s="50" t="n">
        <v>99</v>
      </c>
      <c r="Q1037" s="50" t="n">
        <v>92</v>
      </c>
      <c r="R1037" s="50" t="n">
        <v>17</v>
      </c>
      <c r="S1037" s="50" t="n">
        <v>3</v>
      </c>
      <c r="T1037" s="50" t="n">
        <v>0</v>
      </c>
      <c r="U1037" s="50" t="n">
        <v>3</v>
      </c>
      <c r="V1037" s="50" t="n">
        <v>7</v>
      </c>
      <c r="W1037" s="50" t="n">
        <v>0</v>
      </c>
      <c r="X1037" s="50" t="n">
        <v>0</v>
      </c>
      <c r="Y1037" s="50" t="n">
        <v>17</v>
      </c>
      <c r="Z1037" s="50" t="n">
        <v>24.55</v>
      </c>
      <c r="AA1037" s="50" t="n">
        <v>99</v>
      </c>
      <c r="AB1037" s="50" t="n">
        <v>22.807</v>
      </c>
      <c r="AC1037" s="50" t="n">
        <v>75</v>
      </c>
      <c r="AD1037" s="50" t="n">
        <v>3</v>
      </c>
      <c r="AE1037" s="50" t="n">
        <v>21</v>
      </c>
      <c r="AF1037" s="50" t="n">
        <v>75</v>
      </c>
      <c r="AG1037" s="50" t="n">
        <v>6400.6</v>
      </c>
      <c r="AH1037" s="50" t="n">
        <v>14</v>
      </c>
      <c r="AI1037" s="50" t="n">
        <v>147</v>
      </c>
      <c r="AJ1037" s="50" t="n">
        <v>10435.6</v>
      </c>
      <c r="AK1037" s="50" t="n">
        <v>23</v>
      </c>
    </row>
    <row r="1038" customFormat="false" ht="15" hidden="false" customHeight="false" outlineLevel="0" collapsed="false">
      <c r="A1038" s="50" t="s">
        <v>1099</v>
      </c>
      <c r="B1038" s="50" t="s">
        <v>128</v>
      </c>
      <c r="C1038" s="50" t="s">
        <v>374</v>
      </c>
      <c r="D1038" s="50" t="n">
        <v>672761</v>
      </c>
      <c r="E1038" s="50" t="n">
        <v>6</v>
      </c>
      <c r="F1038" s="50" t="s">
        <v>55</v>
      </c>
      <c r="G1038" s="50" t="n">
        <v>114</v>
      </c>
      <c r="H1038" s="50" t="n">
        <v>58</v>
      </c>
      <c r="I1038" s="50" t="n">
        <v>13</v>
      </c>
      <c r="J1038" s="50" t="n">
        <v>54</v>
      </c>
      <c r="K1038" s="50" t="n">
        <v>34</v>
      </c>
      <c r="L1038" s="50" t="n">
        <v>3</v>
      </c>
      <c r="M1038" s="50" t="n">
        <v>60</v>
      </c>
      <c r="N1038" s="50" t="n">
        <v>24</v>
      </c>
      <c r="O1038" s="50" t="n">
        <v>0.998</v>
      </c>
      <c r="P1038" s="50" t="n">
        <v>26</v>
      </c>
      <c r="Q1038" s="50" t="n">
        <v>23</v>
      </c>
      <c r="R1038" s="50" t="n">
        <v>6</v>
      </c>
      <c r="S1038" s="50" t="n">
        <v>0</v>
      </c>
      <c r="T1038" s="50" t="n">
        <v>1</v>
      </c>
      <c r="U1038" s="50" t="n">
        <v>2</v>
      </c>
      <c r="V1038" s="50" t="n">
        <v>3</v>
      </c>
      <c r="W1038" s="50" t="n">
        <v>0</v>
      </c>
      <c r="X1038" s="50" t="n">
        <v>0</v>
      </c>
      <c r="Y1038" s="50" t="n">
        <v>7</v>
      </c>
      <c r="Z1038" s="50" t="n">
        <v>10.4</v>
      </c>
      <c r="AA1038" s="50" t="n">
        <v>26</v>
      </c>
      <c r="AB1038" s="50" t="n">
        <v>8.624</v>
      </c>
      <c r="AC1038" s="50" t="n">
        <v>16</v>
      </c>
      <c r="AD1038" s="50" t="n">
        <v>2</v>
      </c>
      <c r="AE1038" s="50" t="n">
        <v>4</v>
      </c>
      <c r="AF1038" s="50" t="n">
        <v>16</v>
      </c>
      <c r="AG1038" s="50" t="n">
        <v>1389.6</v>
      </c>
      <c r="AH1038" s="50" t="n">
        <v>6</v>
      </c>
      <c r="AI1038" s="50" t="n">
        <v>54</v>
      </c>
      <c r="AJ1038" s="50" t="n">
        <v>3869.1</v>
      </c>
      <c r="AK1038" s="50" t="n">
        <v>12</v>
      </c>
    </row>
    <row r="1039" customFormat="false" ht="15" hidden="false" customHeight="false" outlineLevel="0" collapsed="false">
      <c r="A1039" s="50" t="s">
        <v>1100</v>
      </c>
      <c r="B1039" s="50" t="s">
        <v>128</v>
      </c>
      <c r="C1039" s="50" t="s">
        <v>375</v>
      </c>
      <c r="D1039" s="50" t="n">
        <v>701162</v>
      </c>
      <c r="E1039" s="50" t="n">
        <v>6</v>
      </c>
      <c r="F1039" s="50" t="s">
        <v>55</v>
      </c>
      <c r="G1039" s="50" t="n">
        <v>55</v>
      </c>
      <c r="H1039" s="50" t="n">
        <v>25</v>
      </c>
      <c r="I1039" s="50" t="n">
        <v>8</v>
      </c>
      <c r="J1039" s="50" t="n">
        <v>22</v>
      </c>
      <c r="K1039" s="50" t="n">
        <v>14</v>
      </c>
      <c r="L1039" s="50" t="n">
        <v>1</v>
      </c>
      <c r="M1039" s="50" t="n">
        <v>33</v>
      </c>
      <c r="N1039" s="50" t="n">
        <v>11</v>
      </c>
      <c r="O1039" s="50" t="n">
        <v>-0.92</v>
      </c>
      <c r="P1039" s="50" t="n">
        <v>13</v>
      </c>
      <c r="Q1039" s="50" t="n">
        <v>10</v>
      </c>
      <c r="R1039" s="50" t="n">
        <v>2</v>
      </c>
      <c r="S1039" s="50" t="n">
        <v>0</v>
      </c>
      <c r="T1039" s="50" t="n">
        <v>0</v>
      </c>
      <c r="U1039" s="50" t="n">
        <v>0</v>
      </c>
      <c r="V1039" s="50" t="n">
        <v>2</v>
      </c>
      <c r="W1039" s="50" t="n">
        <v>0</v>
      </c>
      <c r="X1039" s="50" t="n">
        <v>1</v>
      </c>
      <c r="Y1039" s="50" t="n">
        <v>4</v>
      </c>
      <c r="Z1039" s="50" t="n">
        <v>3.2</v>
      </c>
      <c r="AA1039" s="50" t="n">
        <v>13</v>
      </c>
      <c r="AB1039" s="50" t="n">
        <v>4.626</v>
      </c>
      <c r="AC1039" s="50" t="n">
        <v>7</v>
      </c>
      <c r="AD1039" s="50" t="n">
        <v>0</v>
      </c>
      <c r="AE1039" s="50" t="n">
        <v>4</v>
      </c>
      <c r="AF1039" s="50" t="n">
        <v>7</v>
      </c>
      <c r="AG1039" s="50" t="n">
        <v>674.1</v>
      </c>
      <c r="AH1039" s="50" t="n">
        <v>4</v>
      </c>
      <c r="AI1039" s="50" t="n">
        <v>22</v>
      </c>
      <c r="AJ1039" s="50" t="n">
        <v>1515.7</v>
      </c>
      <c r="AK1039" s="50" t="n">
        <v>2</v>
      </c>
    </row>
    <row r="1040" customFormat="false" ht="15" hidden="false" customHeight="false" outlineLevel="0" collapsed="false">
      <c r="A1040" s="50" t="s">
        <v>1100</v>
      </c>
      <c r="B1040" s="50" t="s">
        <v>128</v>
      </c>
      <c r="C1040" s="50" t="s">
        <v>375</v>
      </c>
      <c r="D1040" s="50" t="n">
        <v>701162</v>
      </c>
      <c r="E1040" s="50" t="n">
        <v>7</v>
      </c>
      <c r="F1040" s="50" t="s">
        <v>56</v>
      </c>
      <c r="G1040" s="50" t="n">
        <v>122</v>
      </c>
      <c r="H1040" s="50" t="n">
        <v>59</v>
      </c>
      <c r="I1040" s="50" t="n">
        <v>15</v>
      </c>
      <c r="J1040" s="50" t="n">
        <v>55</v>
      </c>
      <c r="K1040" s="50" t="n">
        <v>42</v>
      </c>
      <c r="L1040" s="50" t="n">
        <v>6</v>
      </c>
      <c r="M1040" s="50" t="n">
        <v>67</v>
      </c>
      <c r="N1040" s="50" t="n">
        <v>17</v>
      </c>
      <c r="O1040" s="50" t="n">
        <v>2.306</v>
      </c>
      <c r="P1040" s="50" t="n">
        <v>34</v>
      </c>
      <c r="Q1040" s="50" t="n">
        <v>29</v>
      </c>
      <c r="R1040" s="50" t="n">
        <v>9</v>
      </c>
      <c r="S1040" s="50" t="n">
        <v>2</v>
      </c>
      <c r="T1040" s="50" t="n">
        <v>0</v>
      </c>
      <c r="U1040" s="50" t="n">
        <v>1</v>
      </c>
      <c r="V1040" s="50" t="n">
        <v>5</v>
      </c>
      <c r="W1040" s="50" t="n">
        <v>0</v>
      </c>
      <c r="X1040" s="50" t="n">
        <v>0</v>
      </c>
      <c r="Y1040" s="50" t="n">
        <v>6</v>
      </c>
      <c r="Z1040" s="50" t="n">
        <v>13.4</v>
      </c>
      <c r="AA1040" s="50" t="n">
        <v>34</v>
      </c>
      <c r="AB1040" s="50" t="n">
        <v>10.372</v>
      </c>
      <c r="AC1040" s="50" t="n">
        <v>23</v>
      </c>
      <c r="AD1040" s="50" t="n">
        <v>1</v>
      </c>
      <c r="AE1040" s="50" t="n">
        <v>8</v>
      </c>
      <c r="AF1040" s="50" t="n">
        <v>23</v>
      </c>
      <c r="AG1040" s="50" t="n">
        <v>1986.5</v>
      </c>
      <c r="AH1040" s="50" t="n">
        <v>9</v>
      </c>
      <c r="AI1040" s="50" t="n">
        <v>52</v>
      </c>
      <c r="AJ1040" s="50" t="n">
        <v>3607.2</v>
      </c>
      <c r="AK1040" s="50" t="n">
        <v>2</v>
      </c>
    </row>
    <row r="1041" customFormat="false" ht="15" hidden="false" customHeight="false" outlineLevel="0" collapsed="false">
      <c r="A1041" s="50" t="s">
        <v>1100</v>
      </c>
      <c r="B1041" s="50" t="s">
        <v>128</v>
      </c>
      <c r="C1041" s="50" t="s">
        <v>375</v>
      </c>
      <c r="D1041" s="50" t="n">
        <v>701162</v>
      </c>
      <c r="E1041" s="50" t="n">
        <v>8</v>
      </c>
      <c r="F1041" s="50" t="s">
        <v>57</v>
      </c>
      <c r="G1041" s="50" t="n">
        <v>156</v>
      </c>
      <c r="H1041" s="50" t="n">
        <v>67</v>
      </c>
      <c r="I1041" s="50" t="n">
        <v>18</v>
      </c>
      <c r="J1041" s="50" t="n">
        <v>69</v>
      </c>
      <c r="K1041" s="50" t="n">
        <v>42</v>
      </c>
      <c r="L1041" s="50" t="n">
        <v>7</v>
      </c>
      <c r="M1041" s="50" t="n">
        <v>87</v>
      </c>
      <c r="N1041" s="50" t="n">
        <v>25</v>
      </c>
      <c r="O1041" s="50" t="n">
        <v>-0.099</v>
      </c>
      <c r="P1041" s="50" t="n">
        <v>39</v>
      </c>
      <c r="Q1041" s="50" t="n">
        <v>33</v>
      </c>
      <c r="R1041" s="50" t="n">
        <v>5</v>
      </c>
      <c r="S1041" s="50" t="n">
        <v>0</v>
      </c>
      <c r="T1041" s="50" t="n">
        <v>0</v>
      </c>
      <c r="U1041" s="50" t="n">
        <v>2</v>
      </c>
      <c r="V1041" s="50" t="n">
        <v>5</v>
      </c>
      <c r="W1041" s="50" t="n">
        <v>1</v>
      </c>
      <c r="X1041" s="50" t="n">
        <v>0</v>
      </c>
      <c r="Y1041" s="50" t="n">
        <v>12</v>
      </c>
      <c r="Z1041" s="50" t="n">
        <v>10.9</v>
      </c>
      <c r="AA1041" s="50" t="n">
        <v>39</v>
      </c>
      <c r="AB1041" s="50" t="n">
        <v>11.487</v>
      </c>
      <c r="AC1041" s="50" t="n">
        <v>21</v>
      </c>
      <c r="AD1041" s="50" t="n">
        <v>2</v>
      </c>
      <c r="AE1041" s="50" t="n">
        <v>9</v>
      </c>
      <c r="AF1041" s="50" t="n">
        <v>21</v>
      </c>
      <c r="AG1041" s="50" t="n">
        <v>1920</v>
      </c>
      <c r="AH1041" s="50" t="n">
        <v>8</v>
      </c>
      <c r="AI1041" s="50" t="n">
        <v>59</v>
      </c>
      <c r="AJ1041" s="50" t="n">
        <v>4071.9</v>
      </c>
      <c r="AK1041" s="50" t="n">
        <v>2</v>
      </c>
    </row>
    <row r="1042" customFormat="false" ht="15" hidden="false" customHeight="false" outlineLevel="0" collapsed="false">
      <c r="A1042" s="50" t="s">
        <v>1100</v>
      </c>
      <c r="B1042" s="50" t="s">
        <v>128</v>
      </c>
      <c r="C1042" s="50" t="s">
        <v>375</v>
      </c>
      <c r="D1042" s="50" t="n">
        <v>701162</v>
      </c>
      <c r="E1042" s="50" t="n">
        <v>9</v>
      </c>
      <c r="F1042" s="50" t="s">
        <v>58</v>
      </c>
      <c r="G1042" s="50" t="n">
        <v>197</v>
      </c>
      <c r="H1042" s="50" t="n">
        <v>86</v>
      </c>
      <c r="I1042" s="50" t="n">
        <v>19</v>
      </c>
      <c r="J1042" s="50" t="n">
        <v>111</v>
      </c>
      <c r="K1042" s="50" t="n">
        <v>74</v>
      </c>
      <c r="L1042" s="50" t="n">
        <v>13</v>
      </c>
      <c r="M1042" s="50" t="n">
        <v>86</v>
      </c>
      <c r="N1042" s="50" t="n">
        <v>12</v>
      </c>
      <c r="O1042" s="50" t="n">
        <v>1.61</v>
      </c>
      <c r="P1042" s="50" t="n">
        <v>54</v>
      </c>
      <c r="Q1042" s="50" t="n">
        <v>48</v>
      </c>
      <c r="R1042" s="50" t="n">
        <v>14</v>
      </c>
      <c r="S1042" s="50" t="n">
        <v>3</v>
      </c>
      <c r="T1042" s="50" t="n">
        <v>0</v>
      </c>
      <c r="U1042" s="50" t="n">
        <v>2</v>
      </c>
      <c r="V1042" s="50" t="n">
        <v>5</v>
      </c>
      <c r="W1042" s="50" t="n">
        <v>1</v>
      </c>
      <c r="X1042" s="50" t="n">
        <v>0</v>
      </c>
      <c r="Y1042" s="50" t="n">
        <v>14</v>
      </c>
      <c r="Z1042" s="50" t="n">
        <v>20.05</v>
      </c>
      <c r="AA1042" s="50" t="n">
        <v>54</v>
      </c>
      <c r="AB1042" s="50" t="n">
        <v>17.92</v>
      </c>
      <c r="AC1042" s="50" t="n">
        <v>34</v>
      </c>
      <c r="AD1042" s="50" t="n">
        <v>3</v>
      </c>
      <c r="AE1042" s="50" t="n">
        <v>15</v>
      </c>
      <c r="AF1042" s="50" t="n">
        <v>34</v>
      </c>
      <c r="AG1042" s="50" t="n">
        <v>3074.5</v>
      </c>
      <c r="AH1042" s="50" t="n">
        <v>12</v>
      </c>
      <c r="AI1042" s="50" t="n">
        <v>75</v>
      </c>
      <c r="AJ1042" s="50" t="n">
        <v>5104.4</v>
      </c>
      <c r="AK1042" s="50" t="n">
        <v>0</v>
      </c>
    </row>
    <row r="1043" customFormat="false" ht="15" hidden="false" customHeight="false" outlineLevel="0" collapsed="false">
      <c r="A1043" s="50" t="s">
        <v>1101</v>
      </c>
      <c r="B1043" s="50" t="s">
        <v>128</v>
      </c>
      <c r="C1043" s="50" t="s">
        <v>376</v>
      </c>
      <c r="D1043" s="50" t="n">
        <v>680664</v>
      </c>
      <c r="E1043" s="50" t="n">
        <v>7</v>
      </c>
      <c r="F1043" s="50" t="s">
        <v>56</v>
      </c>
      <c r="G1043" s="50" t="n">
        <v>95</v>
      </c>
      <c r="H1043" s="50" t="n">
        <v>52</v>
      </c>
      <c r="I1043" s="50" t="n">
        <v>14</v>
      </c>
      <c r="J1043" s="50" t="n">
        <v>42</v>
      </c>
      <c r="K1043" s="50" t="n">
        <v>33</v>
      </c>
      <c r="L1043" s="50" t="n">
        <v>7</v>
      </c>
      <c r="M1043" s="50" t="n">
        <v>53</v>
      </c>
      <c r="N1043" s="50" t="n">
        <v>19</v>
      </c>
      <c r="O1043" s="50" t="n">
        <v>5.718</v>
      </c>
      <c r="P1043" s="50" t="n">
        <v>25</v>
      </c>
      <c r="Q1043" s="50" t="n">
        <v>24</v>
      </c>
      <c r="R1043" s="50" t="n">
        <v>10</v>
      </c>
      <c r="S1043" s="50" t="n">
        <v>1</v>
      </c>
      <c r="T1043" s="50" t="n">
        <v>0</v>
      </c>
      <c r="U1043" s="50" t="n">
        <v>4</v>
      </c>
      <c r="V1043" s="50" t="n">
        <v>0</v>
      </c>
      <c r="W1043" s="50" t="n">
        <v>1</v>
      </c>
      <c r="X1043" s="50" t="n">
        <v>0</v>
      </c>
      <c r="Y1043" s="50" t="n">
        <v>6</v>
      </c>
      <c r="Z1043" s="50" t="n">
        <v>14.45</v>
      </c>
      <c r="AA1043" s="50" t="n">
        <v>25</v>
      </c>
      <c r="AB1043" s="50" t="n">
        <v>8.808</v>
      </c>
      <c r="AC1043" s="50" t="n">
        <v>18</v>
      </c>
      <c r="AD1043" s="50" t="n">
        <v>3</v>
      </c>
      <c r="AE1043" s="50" t="n">
        <v>9</v>
      </c>
      <c r="AF1043" s="50" t="n">
        <v>18</v>
      </c>
      <c r="AG1043" s="50" t="n">
        <v>1613</v>
      </c>
      <c r="AH1043" s="50" t="n">
        <v>9</v>
      </c>
      <c r="AI1043" s="50" t="n">
        <v>50</v>
      </c>
      <c r="AJ1043" s="50" t="n">
        <v>3630</v>
      </c>
      <c r="AK1043" s="50" t="n">
        <v>12</v>
      </c>
    </row>
    <row r="1044" customFormat="false" ht="15" hidden="false" customHeight="false" outlineLevel="0" collapsed="false">
      <c r="A1044" s="50" t="s">
        <v>1101</v>
      </c>
      <c r="B1044" s="50" t="s">
        <v>128</v>
      </c>
      <c r="C1044" s="50" t="s">
        <v>376</v>
      </c>
      <c r="D1044" s="50" t="n">
        <v>680664</v>
      </c>
      <c r="E1044" s="50" t="n">
        <v>8</v>
      </c>
      <c r="F1044" s="50" t="s">
        <v>57</v>
      </c>
      <c r="G1044" s="50" t="n">
        <v>211</v>
      </c>
      <c r="H1044" s="50" t="n">
        <v>117</v>
      </c>
      <c r="I1044" s="50" t="n">
        <v>31</v>
      </c>
      <c r="J1044" s="50" t="n">
        <v>111</v>
      </c>
      <c r="K1044" s="50" t="n">
        <v>81</v>
      </c>
      <c r="L1044" s="50" t="n">
        <v>14</v>
      </c>
      <c r="M1044" s="50" t="n">
        <v>100</v>
      </c>
      <c r="N1044" s="50" t="n">
        <v>36</v>
      </c>
      <c r="O1044" s="50" t="n">
        <v>0.383</v>
      </c>
      <c r="P1044" s="50" t="n">
        <v>54</v>
      </c>
      <c r="Q1044" s="50" t="n">
        <v>53</v>
      </c>
      <c r="R1044" s="50" t="n">
        <v>14</v>
      </c>
      <c r="S1044" s="50" t="n">
        <v>6</v>
      </c>
      <c r="T1044" s="50" t="n">
        <v>0</v>
      </c>
      <c r="U1044" s="50" t="n">
        <v>2</v>
      </c>
      <c r="V1044" s="50" t="n">
        <v>1</v>
      </c>
      <c r="W1044" s="50" t="n">
        <v>0</v>
      </c>
      <c r="X1044" s="50" t="n">
        <v>0</v>
      </c>
      <c r="Y1044" s="50" t="n">
        <v>18</v>
      </c>
      <c r="Z1044" s="50" t="n">
        <v>17.6</v>
      </c>
      <c r="AA1044" s="50" t="n">
        <v>54</v>
      </c>
      <c r="AB1044" s="50" t="n">
        <v>15.036</v>
      </c>
      <c r="AC1044" s="50" t="n">
        <v>35</v>
      </c>
      <c r="AD1044" s="50" t="n">
        <v>7</v>
      </c>
      <c r="AE1044" s="50" t="n">
        <v>15</v>
      </c>
      <c r="AF1044" s="50" t="n">
        <v>35</v>
      </c>
      <c r="AG1044" s="50" t="n">
        <v>3041.1</v>
      </c>
      <c r="AH1044" s="50" t="n">
        <v>13</v>
      </c>
      <c r="AI1044" s="50" t="n">
        <v>101</v>
      </c>
      <c r="AJ1044" s="50" t="n">
        <v>7412.7</v>
      </c>
      <c r="AK1044" s="50" t="n">
        <v>33</v>
      </c>
    </row>
    <row r="1045" customFormat="false" ht="15" hidden="false" customHeight="false" outlineLevel="0" collapsed="false">
      <c r="A1045" s="50" t="s">
        <v>1101</v>
      </c>
      <c r="B1045" s="50" t="s">
        <v>128</v>
      </c>
      <c r="C1045" s="50" t="s">
        <v>376</v>
      </c>
      <c r="D1045" s="50" t="n">
        <v>680664</v>
      </c>
      <c r="E1045" s="50" t="n">
        <v>9</v>
      </c>
      <c r="F1045" s="50" t="s">
        <v>58</v>
      </c>
      <c r="G1045" s="50" t="n">
        <v>232</v>
      </c>
      <c r="H1045" s="50" t="n">
        <v>115</v>
      </c>
      <c r="I1045" s="50" t="n">
        <v>26</v>
      </c>
      <c r="J1045" s="50" t="n">
        <v>107</v>
      </c>
      <c r="K1045" s="50" t="n">
        <v>72</v>
      </c>
      <c r="L1045" s="50" t="n">
        <v>13</v>
      </c>
      <c r="M1045" s="50" t="n">
        <v>125</v>
      </c>
      <c r="N1045" s="50" t="n">
        <v>43</v>
      </c>
      <c r="O1045" s="50" t="n">
        <v>6.244</v>
      </c>
      <c r="P1045" s="50" t="n">
        <v>59</v>
      </c>
      <c r="Q1045" s="50" t="n">
        <v>52</v>
      </c>
      <c r="R1045" s="50" t="n">
        <v>20</v>
      </c>
      <c r="S1045" s="50" t="n">
        <v>7</v>
      </c>
      <c r="T1045" s="50" t="n">
        <v>0</v>
      </c>
      <c r="U1045" s="50" t="n">
        <v>2</v>
      </c>
      <c r="V1045" s="50" t="n">
        <v>5</v>
      </c>
      <c r="W1045" s="50" t="n">
        <v>1</v>
      </c>
      <c r="X1045" s="50" t="n">
        <v>0</v>
      </c>
      <c r="Y1045" s="50" t="n">
        <v>8</v>
      </c>
      <c r="Z1045" s="50" t="n">
        <v>27.55</v>
      </c>
      <c r="AA1045" s="50" t="n">
        <v>59</v>
      </c>
      <c r="AB1045" s="50" t="n">
        <v>27.837</v>
      </c>
      <c r="AC1045" s="50" t="n">
        <v>44</v>
      </c>
      <c r="AD1045" s="50" t="n">
        <v>5</v>
      </c>
      <c r="AE1045" s="50" t="n">
        <v>24</v>
      </c>
      <c r="AF1045" s="50" t="n">
        <v>44</v>
      </c>
      <c r="AG1045" s="50" t="n">
        <v>4054.8</v>
      </c>
      <c r="AH1045" s="50" t="n">
        <v>23</v>
      </c>
      <c r="AI1045" s="50" t="n">
        <v>102</v>
      </c>
      <c r="AJ1045" s="50" t="n">
        <v>7456.1</v>
      </c>
      <c r="AK1045" s="50" t="n">
        <v>34</v>
      </c>
    </row>
    <row r="1046" customFormat="false" ht="15" hidden="false" customHeight="false" outlineLevel="0" collapsed="false">
      <c r="A1046" s="50" t="s">
        <v>1102</v>
      </c>
      <c r="B1046" s="50" t="s">
        <v>128</v>
      </c>
      <c r="C1046" s="50" t="s">
        <v>269</v>
      </c>
      <c r="D1046" s="50" t="n">
        <v>668670</v>
      </c>
      <c r="E1046" s="50" t="n">
        <v>4</v>
      </c>
      <c r="F1046" s="50" t="s">
        <v>53</v>
      </c>
      <c r="G1046" s="50" t="n">
        <v>134</v>
      </c>
      <c r="H1046" s="50" t="n">
        <v>57</v>
      </c>
      <c r="I1046" s="50" t="n">
        <v>15</v>
      </c>
      <c r="J1046" s="50" t="n">
        <v>65</v>
      </c>
      <c r="K1046" s="50" t="n">
        <v>38</v>
      </c>
      <c r="L1046" s="50" t="n">
        <v>7</v>
      </c>
      <c r="M1046" s="50" t="n">
        <v>69</v>
      </c>
      <c r="N1046" s="50" t="n">
        <v>19</v>
      </c>
      <c r="O1046" s="50" t="n">
        <v>-4.189</v>
      </c>
      <c r="P1046" s="50" t="n">
        <v>34</v>
      </c>
      <c r="Q1046" s="50" t="n">
        <v>30</v>
      </c>
      <c r="R1046" s="50" t="n">
        <v>4</v>
      </c>
      <c r="S1046" s="50" t="n">
        <v>2</v>
      </c>
      <c r="T1046" s="50" t="n">
        <v>0</v>
      </c>
      <c r="U1046" s="50" t="n">
        <v>0</v>
      </c>
      <c r="V1046" s="50" t="n">
        <v>1</v>
      </c>
      <c r="W1046" s="50" t="n">
        <v>1</v>
      </c>
      <c r="X1046" s="50" t="n">
        <v>2</v>
      </c>
      <c r="Y1046" s="50" t="n">
        <v>10</v>
      </c>
      <c r="Z1046" s="50" t="n">
        <v>5.7</v>
      </c>
      <c r="AA1046" s="50" t="n">
        <v>34</v>
      </c>
      <c r="AB1046" s="50" t="n">
        <v>8.216</v>
      </c>
      <c r="AC1046" s="50" t="n">
        <v>22</v>
      </c>
      <c r="AD1046" s="50" t="n">
        <v>3</v>
      </c>
      <c r="AE1046" s="50" t="n">
        <v>7</v>
      </c>
      <c r="AF1046" s="50" t="n">
        <v>22</v>
      </c>
      <c r="AG1046" s="50" t="n">
        <v>1943.2</v>
      </c>
      <c r="AH1046" s="50" t="n">
        <v>8</v>
      </c>
      <c r="AI1046" s="50" t="n">
        <v>49</v>
      </c>
      <c r="AJ1046" s="50" t="n">
        <v>3480.6</v>
      </c>
      <c r="AK1046" s="50" t="n">
        <v>3</v>
      </c>
    </row>
    <row r="1047" customFormat="false" ht="15" hidden="false" customHeight="false" outlineLevel="0" collapsed="false">
      <c r="A1047" s="50" t="s">
        <v>1102</v>
      </c>
      <c r="B1047" s="50" t="s">
        <v>128</v>
      </c>
      <c r="C1047" s="50" t="s">
        <v>269</v>
      </c>
      <c r="D1047" s="50" t="n">
        <v>668670</v>
      </c>
      <c r="E1047" s="50" t="n">
        <v>5</v>
      </c>
      <c r="F1047" s="50" t="s">
        <v>54</v>
      </c>
      <c r="G1047" s="50" t="n">
        <v>108</v>
      </c>
      <c r="H1047" s="50" t="n">
        <v>49</v>
      </c>
      <c r="I1047" s="50" t="n">
        <v>14</v>
      </c>
      <c r="J1047" s="50" t="n">
        <v>54</v>
      </c>
      <c r="K1047" s="50" t="n">
        <v>32</v>
      </c>
      <c r="L1047" s="50" t="n">
        <v>6</v>
      </c>
      <c r="M1047" s="50" t="n">
        <v>54</v>
      </c>
      <c r="N1047" s="50" t="n">
        <v>17</v>
      </c>
      <c r="O1047" s="50" t="n">
        <v>-1.994</v>
      </c>
      <c r="P1047" s="50" t="n">
        <v>25</v>
      </c>
      <c r="Q1047" s="50" t="n">
        <v>21</v>
      </c>
      <c r="R1047" s="50" t="n">
        <v>3</v>
      </c>
      <c r="S1047" s="50" t="n">
        <v>0</v>
      </c>
      <c r="T1047" s="50" t="n">
        <v>1</v>
      </c>
      <c r="U1047" s="50" t="n">
        <v>0</v>
      </c>
      <c r="V1047" s="50" t="n">
        <v>4</v>
      </c>
      <c r="W1047" s="50" t="n">
        <v>0</v>
      </c>
      <c r="X1047" s="50" t="n">
        <v>0</v>
      </c>
      <c r="Y1047" s="50" t="n">
        <v>9</v>
      </c>
      <c r="Z1047" s="50" t="n">
        <v>6.2</v>
      </c>
      <c r="AA1047" s="50" t="n">
        <v>25</v>
      </c>
      <c r="AB1047" s="50" t="n">
        <v>5.744</v>
      </c>
      <c r="AC1047" s="50" t="n">
        <v>12</v>
      </c>
      <c r="AD1047" s="50" t="n">
        <v>0</v>
      </c>
      <c r="AE1047" s="50" t="n">
        <v>5</v>
      </c>
      <c r="AF1047" s="50" t="n">
        <v>12</v>
      </c>
      <c r="AG1047" s="50" t="n">
        <v>1003</v>
      </c>
      <c r="AH1047" s="50" t="n">
        <v>4</v>
      </c>
      <c r="AI1047" s="50" t="n">
        <v>44</v>
      </c>
      <c r="AJ1047" s="50" t="n">
        <v>3091.2</v>
      </c>
      <c r="AK1047" s="50" t="n">
        <v>1</v>
      </c>
    </row>
    <row r="1048" customFormat="false" ht="15" hidden="false" customHeight="false" outlineLevel="0" collapsed="false">
      <c r="A1048" s="50" t="s">
        <v>1102</v>
      </c>
      <c r="B1048" s="50" t="s">
        <v>128</v>
      </c>
      <c r="C1048" s="50" t="s">
        <v>269</v>
      </c>
      <c r="D1048" s="50" t="n">
        <v>668670</v>
      </c>
      <c r="E1048" s="50" t="n">
        <v>6</v>
      </c>
      <c r="F1048" s="50" t="s">
        <v>55</v>
      </c>
      <c r="G1048" s="50" t="n">
        <v>82</v>
      </c>
      <c r="H1048" s="50" t="n">
        <v>36</v>
      </c>
      <c r="I1048" s="50" t="n">
        <v>11</v>
      </c>
      <c r="J1048" s="50" t="n">
        <v>40</v>
      </c>
      <c r="K1048" s="50" t="n">
        <v>26</v>
      </c>
      <c r="L1048" s="50" t="n">
        <v>5</v>
      </c>
      <c r="M1048" s="50" t="n">
        <v>42</v>
      </c>
      <c r="N1048" s="50" t="n">
        <v>10</v>
      </c>
      <c r="O1048" s="50" t="n">
        <v>0.694</v>
      </c>
      <c r="P1048" s="50" t="n">
        <v>23</v>
      </c>
      <c r="Q1048" s="50" t="n">
        <v>20</v>
      </c>
      <c r="R1048" s="50" t="n">
        <v>4</v>
      </c>
      <c r="S1048" s="50" t="n">
        <v>0</v>
      </c>
      <c r="T1048" s="50" t="n">
        <v>0</v>
      </c>
      <c r="U1048" s="50" t="n">
        <v>1</v>
      </c>
      <c r="V1048" s="50" t="n">
        <v>2</v>
      </c>
      <c r="W1048" s="50" t="n">
        <v>0</v>
      </c>
      <c r="X1048" s="50" t="n">
        <v>0</v>
      </c>
      <c r="Y1048" s="50" t="n">
        <v>6</v>
      </c>
      <c r="Z1048" s="50" t="n">
        <v>6.1</v>
      </c>
      <c r="AA1048" s="50" t="n">
        <v>22</v>
      </c>
      <c r="AB1048" s="50" t="n">
        <v>5.423</v>
      </c>
      <c r="AC1048" s="50" t="n">
        <v>15</v>
      </c>
      <c r="AD1048" s="50" t="n">
        <v>1</v>
      </c>
      <c r="AE1048" s="50" t="n">
        <v>5</v>
      </c>
      <c r="AF1048" s="50" t="n">
        <v>15</v>
      </c>
      <c r="AG1048" s="50" t="n">
        <v>1253.8</v>
      </c>
      <c r="AH1048" s="50" t="n">
        <v>3</v>
      </c>
      <c r="AI1048" s="50" t="n">
        <v>32</v>
      </c>
      <c r="AJ1048" s="50" t="n">
        <v>2268.3</v>
      </c>
      <c r="AK1048" s="50" t="n">
        <v>4</v>
      </c>
    </row>
    <row r="1049" customFormat="false" ht="15" hidden="false" customHeight="false" outlineLevel="0" collapsed="false">
      <c r="A1049" s="50" t="s">
        <v>1102</v>
      </c>
      <c r="B1049" s="50" t="s">
        <v>128</v>
      </c>
      <c r="C1049" s="50" t="s">
        <v>269</v>
      </c>
      <c r="D1049" s="50" t="n">
        <v>668670</v>
      </c>
      <c r="E1049" s="50" t="n">
        <v>7</v>
      </c>
      <c r="F1049" s="50" t="s">
        <v>56</v>
      </c>
      <c r="G1049" s="50" t="n">
        <v>111</v>
      </c>
      <c r="H1049" s="50" t="n">
        <v>45</v>
      </c>
      <c r="I1049" s="50" t="n">
        <v>8</v>
      </c>
      <c r="J1049" s="50" t="n">
        <v>52</v>
      </c>
      <c r="K1049" s="50" t="n">
        <v>32</v>
      </c>
      <c r="L1049" s="50" t="n">
        <v>4</v>
      </c>
      <c r="M1049" s="50" t="n">
        <v>59</v>
      </c>
      <c r="N1049" s="50" t="n">
        <v>13</v>
      </c>
      <c r="O1049" s="50" t="n">
        <v>1.592</v>
      </c>
      <c r="P1049" s="50" t="n">
        <v>28</v>
      </c>
      <c r="Q1049" s="50" t="n">
        <v>22</v>
      </c>
      <c r="R1049" s="50" t="n">
        <v>4</v>
      </c>
      <c r="S1049" s="50" t="n">
        <v>0</v>
      </c>
      <c r="T1049" s="50" t="n">
        <v>0</v>
      </c>
      <c r="U1049" s="50" t="n">
        <v>2</v>
      </c>
      <c r="V1049" s="50" t="n">
        <v>6</v>
      </c>
      <c r="W1049" s="50" t="n">
        <v>0</v>
      </c>
      <c r="X1049" s="50" t="n">
        <v>0</v>
      </c>
      <c r="Y1049" s="50" t="n">
        <v>6</v>
      </c>
      <c r="Z1049" s="50" t="n">
        <v>10</v>
      </c>
      <c r="AA1049" s="50" t="n">
        <v>28</v>
      </c>
      <c r="AB1049" s="50" t="n">
        <v>9.048</v>
      </c>
      <c r="AC1049" s="50" t="n">
        <v>16</v>
      </c>
      <c r="AD1049" s="50" t="n">
        <v>1</v>
      </c>
      <c r="AE1049" s="50" t="n">
        <v>8</v>
      </c>
      <c r="AF1049" s="50" t="n">
        <v>16</v>
      </c>
      <c r="AG1049" s="50" t="n">
        <v>1438.4</v>
      </c>
      <c r="AH1049" s="50" t="n">
        <v>6</v>
      </c>
      <c r="AI1049" s="50" t="n">
        <v>39</v>
      </c>
      <c r="AJ1049" s="50" t="n">
        <v>2746.7</v>
      </c>
      <c r="AK1049" s="50" t="n">
        <v>1</v>
      </c>
    </row>
    <row r="1050" customFormat="false" ht="15" hidden="false" customHeight="false" outlineLevel="0" collapsed="false">
      <c r="A1050" s="50" t="s">
        <v>1103</v>
      </c>
      <c r="B1050" s="50" t="s">
        <v>128</v>
      </c>
      <c r="C1050" s="50" t="s">
        <v>246</v>
      </c>
      <c r="D1050" s="50" t="n">
        <v>663330</v>
      </c>
      <c r="E1050" s="50" t="n">
        <v>4</v>
      </c>
      <c r="F1050" s="50" t="s">
        <v>53</v>
      </c>
      <c r="G1050" s="50" t="n">
        <v>129</v>
      </c>
      <c r="H1050" s="50" t="n">
        <v>71</v>
      </c>
      <c r="I1050" s="50" t="n">
        <v>18</v>
      </c>
      <c r="J1050" s="50" t="n">
        <v>64</v>
      </c>
      <c r="K1050" s="50" t="n">
        <v>51</v>
      </c>
      <c r="L1050" s="50" t="n">
        <v>8</v>
      </c>
      <c r="M1050" s="50" t="n">
        <v>65</v>
      </c>
      <c r="N1050" s="50" t="n">
        <v>20</v>
      </c>
      <c r="O1050" s="50" t="n">
        <v>0.314</v>
      </c>
      <c r="P1050" s="50" t="n">
        <v>37</v>
      </c>
      <c r="Q1050" s="50" t="n">
        <v>36</v>
      </c>
      <c r="R1050" s="50" t="n">
        <v>7</v>
      </c>
      <c r="S1050" s="50" t="n">
        <v>1</v>
      </c>
      <c r="T1050" s="50" t="n">
        <v>0</v>
      </c>
      <c r="U1050" s="50" t="n">
        <v>2</v>
      </c>
      <c r="V1050" s="50" t="n">
        <v>1</v>
      </c>
      <c r="W1050" s="50" t="n">
        <v>0</v>
      </c>
      <c r="X1050" s="50" t="n">
        <v>0</v>
      </c>
      <c r="Y1050" s="50" t="n">
        <v>13</v>
      </c>
      <c r="Z1050" s="50" t="n">
        <v>9.55</v>
      </c>
      <c r="AA1050" s="50" t="n">
        <v>37</v>
      </c>
      <c r="AB1050" s="50" t="n">
        <v>14.402</v>
      </c>
      <c r="AC1050" s="50" t="n">
        <v>23</v>
      </c>
      <c r="AD1050" s="50" t="n">
        <v>5</v>
      </c>
      <c r="AE1050" s="50" t="n">
        <v>13</v>
      </c>
      <c r="AF1050" s="50" t="n">
        <v>23</v>
      </c>
      <c r="AG1050" s="50" t="n">
        <v>2164.6</v>
      </c>
      <c r="AH1050" s="50" t="n">
        <v>10</v>
      </c>
      <c r="AI1050" s="50" t="n">
        <v>60</v>
      </c>
      <c r="AJ1050" s="50" t="n">
        <v>4408.9</v>
      </c>
      <c r="AK1050" s="50" t="n">
        <v>21</v>
      </c>
    </row>
    <row r="1051" customFormat="false" ht="15" hidden="false" customHeight="false" outlineLevel="0" collapsed="false">
      <c r="A1051" s="50" t="s">
        <v>1103</v>
      </c>
      <c r="B1051" s="50" t="s">
        <v>128</v>
      </c>
      <c r="C1051" s="50" t="s">
        <v>246</v>
      </c>
      <c r="D1051" s="50" t="n">
        <v>663330</v>
      </c>
      <c r="E1051" s="50" t="n">
        <v>5</v>
      </c>
      <c r="F1051" s="50" t="s">
        <v>54</v>
      </c>
      <c r="G1051" s="50" t="n">
        <v>152</v>
      </c>
      <c r="H1051" s="50" t="n">
        <v>69</v>
      </c>
      <c r="I1051" s="50" t="n">
        <v>22</v>
      </c>
      <c r="J1051" s="50" t="n">
        <v>66</v>
      </c>
      <c r="K1051" s="50" t="n">
        <v>44</v>
      </c>
      <c r="L1051" s="50" t="n">
        <v>7</v>
      </c>
      <c r="M1051" s="50" t="n">
        <v>86</v>
      </c>
      <c r="N1051" s="50" t="n">
        <v>25</v>
      </c>
      <c r="O1051" s="50" t="n">
        <v>-3.788</v>
      </c>
      <c r="P1051" s="50" t="n">
        <v>41</v>
      </c>
      <c r="Q1051" s="50" t="n">
        <v>35</v>
      </c>
      <c r="R1051" s="50" t="n">
        <v>4</v>
      </c>
      <c r="S1051" s="50" t="n">
        <v>1</v>
      </c>
      <c r="T1051" s="50" t="n">
        <v>0</v>
      </c>
      <c r="U1051" s="50" t="n">
        <v>0</v>
      </c>
      <c r="V1051" s="50" t="n">
        <v>6</v>
      </c>
      <c r="W1051" s="50" t="n">
        <v>0</v>
      </c>
      <c r="X1051" s="50" t="n">
        <v>0</v>
      </c>
      <c r="Y1051" s="50" t="n">
        <v>11</v>
      </c>
      <c r="Z1051" s="50" t="n">
        <v>8.15</v>
      </c>
      <c r="AA1051" s="50" t="n">
        <v>41</v>
      </c>
      <c r="AB1051" s="50" t="n">
        <v>11.147</v>
      </c>
      <c r="AC1051" s="50" t="n">
        <v>24</v>
      </c>
      <c r="AD1051" s="50" t="n">
        <v>0</v>
      </c>
      <c r="AE1051" s="50" t="n">
        <v>10</v>
      </c>
      <c r="AF1051" s="50" t="n">
        <v>24</v>
      </c>
      <c r="AG1051" s="50" t="n">
        <v>2140.1</v>
      </c>
      <c r="AH1051" s="50" t="n">
        <v>6</v>
      </c>
      <c r="AI1051" s="50" t="n">
        <v>62</v>
      </c>
      <c r="AJ1051" s="50" t="n">
        <v>4508.7</v>
      </c>
      <c r="AK1051" s="50" t="n">
        <v>20</v>
      </c>
    </row>
    <row r="1052" customFormat="false" ht="15" hidden="false" customHeight="false" outlineLevel="0" collapsed="false">
      <c r="A1052" s="50" t="s">
        <v>1103</v>
      </c>
      <c r="B1052" s="50" t="s">
        <v>128</v>
      </c>
      <c r="C1052" s="50" t="s">
        <v>246</v>
      </c>
      <c r="D1052" s="50" t="n">
        <v>663330</v>
      </c>
      <c r="E1052" s="50" t="n">
        <v>6</v>
      </c>
      <c r="F1052" s="50" t="s">
        <v>55</v>
      </c>
      <c r="G1052" s="50" t="n">
        <v>99</v>
      </c>
      <c r="H1052" s="50" t="n">
        <v>46</v>
      </c>
      <c r="I1052" s="50" t="n">
        <v>20</v>
      </c>
      <c r="J1052" s="50" t="n">
        <v>45</v>
      </c>
      <c r="K1052" s="50" t="n">
        <v>31</v>
      </c>
      <c r="L1052" s="50" t="n">
        <v>12</v>
      </c>
      <c r="M1052" s="50" t="n">
        <v>54</v>
      </c>
      <c r="N1052" s="50" t="n">
        <v>15</v>
      </c>
      <c r="O1052" s="50" t="n">
        <v>-3.868</v>
      </c>
      <c r="P1052" s="50" t="n">
        <v>25</v>
      </c>
      <c r="Q1052" s="50" t="n">
        <v>22</v>
      </c>
      <c r="R1052" s="50" t="n">
        <v>2</v>
      </c>
      <c r="S1052" s="50" t="n">
        <v>0</v>
      </c>
      <c r="T1052" s="50" t="n">
        <v>0</v>
      </c>
      <c r="U1052" s="50" t="n">
        <v>0</v>
      </c>
      <c r="V1052" s="50" t="n">
        <v>3</v>
      </c>
      <c r="W1052" s="50" t="n">
        <v>0</v>
      </c>
      <c r="X1052" s="50" t="n">
        <v>0</v>
      </c>
      <c r="Y1052" s="50" t="n">
        <v>10</v>
      </c>
      <c r="Z1052" s="50" t="n">
        <v>3.9</v>
      </c>
      <c r="AA1052" s="50" t="n">
        <v>25</v>
      </c>
      <c r="AB1052" s="50" t="n">
        <v>4.839</v>
      </c>
      <c r="AC1052" s="50" t="n">
        <v>12</v>
      </c>
      <c r="AD1052" s="50" t="n">
        <v>0</v>
      </c>
      <c r="AE1052" s="50" t="n">
        <v>3</v>
      </c>
      <c r="AF1052" s="50" t="n">
        <v>12</v>
      </c>
      <c r="AG1052" s="50" t="n">
        <v>1059.1</v>
      </c>
      <c r="AH1052" s="50" t="n">
        <v>2</v>
      </c>
      <c r="AI1052" s="50" t="n">
        <v>43</v>
      </c>
      <c r="AJ1052" s="50" t="n">
        <v>3158.3</v>
      </c>
      <c r="AK1052" s="50" t="n">
        <v>16</v>
      </c>
    </row>
    <row r="1053" customFormat="false" ht="15" hidden="false" customHeight="false" outlineLevel="0" collapsed="false">
      <c r="A1053" s="50" t="s">
        <v>1103</v>
      </c>
      <c r="B1053" s="50" t="s">
        <v>128</v>
      </c>
      <c r="C1053" s="50" t="s">
        <v>246</v>
      </c>
      <c r="D1053" s="50" t="n">
        <v>663330</v>
      </c>
      <c r="E1053" s="50" t="n">
        <v>7</v>
      </c>
      <c r="F1053" s="50" t="s">
        <v>56</v>
      </c>
      <c r="G1053" s="50" t="n">
        <v>6</v>
      </c>
      <c r="H1053" s="50" t="n">
        <v>4</v>
      </c>
      <c r="I1053" s="50" t="n">
        <v>2</v>
      </c>
      <c r="J1053" s="50" t="n">
        <v>2</v>
      </c>
      <c r="K1053" s="50" t="n">
        <v>2</v>
      </c>
      <c r="L1053" s="50" t="n">
        <v>0</v>
      </c>
      <c r="M1053" s="50" t="n">
        <v>4</v>
      </c>
      <c r="N1053" s="50" t="n">
        <v>2</v>
      </c>
      <c r="O1053" s="50" t="n">
        <v>-0.519</v>
      </c>
      <c r="P1053" s="50" t="n">
        <v>2</v>
      </c>
      <c r="Q1053" s="50" t="n">
        <v>2</v>
      </c>
      <c r="R1053" s="50" t="n">
        <v>0</v>
      </c>
      <c r="S1053" s="50" t="n">
        <v>0</v>
      </c>
      <c r="T1053" s="50" t="n">
        <v>0</v>
      </c>
      <c r="U1053" s="50" t="n">
        <v>0</v>
      </c>
      <c r="V1053" s="50" t="n">
        <v>0</v>
      </c>
      <c r="W1053" s="50" t="n">
        <v>0</v>
      </c>
      <c r="X1053" s="50" t="n">
        <v>0</v>
      </c>
      <c r="Y1053" s="50" t="n">
        <v>1</v>
      </c>
      <c r="Z1053" s="50" t="n">
        <v>0</v>
      </c>
      <c r="AA1053" s="50" t="n">
        <v>2</v>
      </c>
      <c r="AB1053" s="50" t="n">
        <v>0.015</v>
      </c>
      <c r="AC1053" s="50" t="n">
        <v>1</v>
      </c>
      <c r="AD1053" s="50" t="n">
        <v>0</v>
      </c>
      <c r="AE1053" s="50" t="n">
        <v>0</v>
      </c>
      <c r="AF1053" s="50" t="n">
        <v>1</v>
      </c>
      <c r="AG1053" s="50" t="n">
        <v>87.5</v>
      </c>
      <c r="AH1053" s="50" t="n">
        <v>0</v>
      </c>
      <c r="AI1053" s="50" t="n">
        <v>4</v>
      </c>
      <c r="AJ1053" s="50" t="n">
        <v>293.9</v>
      </c>
      <c r="AK1053" s="50" t="n">
        <v>2</v>
      </c>
    </row>
    <row r="1054" customFormat="false" ht="15" hidden="false" customHeight="false" outlineLevel="0" collapsed="false">
      <c r="A1054" s="50" t="s">
        <v>1104</v>
      </c>
      <c r="B1054" s="50" t="s">
        <v>128</v>
      </c>
      <c r="C1054" s="50" t="s">
        <v>377</v>
      </c>
      <c r="D1054" s="50" t="n">
        <v>681546</v>
      </c>
      <c r="E1054" s="50" t="n">
        <v>6</v>
      </c>
      <c r="F1054" s="50" t="s">
        <v>55</v>
      </c>
      <c r="G1054" s="50" t="n">
        <v>165</v>
      </c>
      <c r="H1054" s="50" t="n">
        <v>77</v>
      </c>
      <c r="I1054" s="50" t="n">
        <v>33</v>
      </c>
      <c r="J1054" s="50" t="n">
        <v>75</v>
      </c>
      <c r="K1054" s="50" t="n">
        <v>55</v>
      </c>
      <c r="L1054" s="50" t="n">
        <v>18</v>
      </c>
      <c r="M1054" s="50" t="n">
        <v>90</v>
      </c>
      <c r="N1054" s="50" t="n">
        <v>22</v>
      </c>
      <c r="O1054" s="50" t="n">
        <v>-0.723</v>
      </c>
      <c r="P1054" s="50" t="n">
        <v>39</v>
      </c>
      <c r="Q1054" s="50" t="n">
        <v>34</v>
      </c>
      <c r="R1054" s="50" t="n">
        <v>7</v>
      </c>
      <c r="S1054" s="50" t="n">
        <v>0</v>
      </c>
      <c r="T1054" s="50" t="n">
        <v>0</v>
      </c>
      <c r="U1054" s="50" t="n">
        <v>3</v>
      </c>
      <c r="V1054" s="50" t="n">
        <v>5</v>
      </c>
      <c r="W1054" s="50" t="n">
        <v>0</v>
      </c>
      <c r="X1054" s="50" t="n">
        <v>0</v>
      </c>
      <c r="Y1054" s="50" t="n">
        <v>17</v>
      </c>
      <c r="Z1054" s="50" t="n">
        <v>13.1</v>
      </c>
      <c r="AA1054" s="50" t="n">
        <v>39</v>
      </c>
      <c r="AB1054" s="50" t="n">
        <v>11.435</v>
      </c>
      <c r="AC1054" s="50" t="n">
        <v>17</v>
      </c>
      <c r="AD1054" s="50" t="n">
        <v>3</v>
      </c>
      <c r="AE1054" s="50" t="n">
        <v>7</v>
      </c>
      <c r="AF1054" s="50" t="n">
        <v>17</v>
      </c>
      <c r="AG1054" s="50" t="n">
        <v>1573</v>
      </c>
      <c r="AH1054" s="50" t="n">
        <v>7</v>
      </c>
      <c r="AI1054" s="50" t="n">
        <v>67</v>
      </c>
      <c r="AJ1054" s="50" t="n">
        <v>4820.8</v>
      </c>
      <c r="AK1054" s="50" t="n">
        <v>13</v>
      </c>
    </row>
    <row r="1055" customFormat="false" ht="15" hidden="false" customHeight="false" outlineLevel="0" collapsed="false">
      <c r="A1055" s="50" t="s">
        <v>1104</v>
      </c>
      <c r="B1055" s="50" t="s">
        <v>128</v>
      </c>
      <c r="C1055" s="50" t="s">
        <v>377</v>
      </c>
      <c r="D1055" s="50" t="n">
        <v>681546</v>
      </c>
      <c r="E1055" s="50" t="n">
        <v>7</v>
      </c>
      <c r="F1055" s="50" t="s">
        <v>56</v>
      </c>
      <c r="G1055" s="50" t="n">
        <v>224</v>
      </c>
      <c r="H1055" s="50" t="n">
        <v>112</v>
      </c>
      <c r="I1055" s="50" t="n">
        <v>45</v>
      </c>
      <c r="J1055" s="50" t="n">
        <v>100</v>
      </c>
      <c r="K1055" s="50" t="n">
        <v>70</v>
      </c>
      <c r="L1055" s="50" t="n">
        <v>17</v>
      </c>
      <c r="M1055" s="50" t="n">
        <v>124</v>
      </c>
      <c r="N1055" s="50" t="n">
        <v>42</v>
      </c>
      <c r="O1055" s="50" t="n">
        <v>-8.101</v>
      </c>
      <c r="P1055" s="50" t="n">
        <v>57</v>
      </c>
      <c r="Q1055" s="50" t="n">
        <v>56</v>
      </c>
      <c r="R1055" s="50" t="n">
        <v>8</v>
      </c>
      <c r="S1055" s="50" t="n">
        <v>0</v>
      </c>
      <c r="T1055" s="50" t="n">
        <v>1</v>
      </c>
      <c r="U1055" s="50" t="n">
        <v>1</v>
      </c>
      <c r="V1055" s="50" t="n">
        <v>0</v>
      </c>
      <c r="W1055" s="50" t="n">
        <v>1</v>
      </c>
      <c r="X1055" s="50" t="n">
        <v>0</v>
      </c>
      <c r="Y1055" s="50" t="n">
        <v>24</v>
      </c>
      <c r="Z1055" s="50" t="n">
        <v>9.7</v>
      </c>
      <c r="AA1055" s="50" t="n">
        <v>57</v>
      </c>
      <c r="AB1055" s="50" t="n">
        <v>10.498</v>
      </c>
      <c r="AC1055" s="50" t="n">
        <v>32</v>
      </c>
      <c r="AD1055" s="50" t="n">
        <v>2</v>
      </c>
      <c r="AE1055" s="50" t="n">
        <v>15</v>
      </c>
      <c r="AF1055" s="50" t="n">
        <v>32</v>
      </c>
      <c r="AG1055" s="50" t="n">
        <v>2710.4</v>
      </c>
      <c r="AH1055" s="50" t="n">
        <v>10</v>
      </c>
      <c r="AI1055" s="50" t="n">
        <v>99</v>
      </c>
      <c r="AJ1055" s="50" t="n">
        <v>7208.7</v>
      </c>
      <c r="AK1055" s="50" t="n">
        <v>25</v>
      </c>
    </row>
    <row r="1056" customFormat="false" ht="15" hidden="false" customHeight="false" outlineLevel="0" collapsed="false">
      <c r="A1056" s="50" t="s">
        <v>1104</v>
      </c>
      <c r="B1056" s="50" t="s">
        <v>128</v>
      </c>
      <c r="C1056" s="50" t="s">
        <v>377</v>
      </c>
      <c r="D1056" s="50" t="n">
        <v>681546</v>
      </c>
      <c r="E1056" s="50" t="n">
        <v>8</v>
      </c>
      <c r="F1056" s="50" t="s">
        <v>57</v>
      </c>
      <c r="G1056" s="50" t="n">
        <v>14</v>
      </c>
      <c r="H1056" s="50" t="n">
        <v>6</v>
      </c>
      <c r="I1056" s="50" t="n">
        <v>1</v>
      </c>
      <c r="J1056" s="50" t="n">
        <v>7</v>
      </c>
      <c r="K1056" s="50" t="n">
        <v>5</v>
      </c>
      <c r="L1056" s="50" t="n">
        <v>0</v>
      </c>
      <c r="M1056" s="50" t="n">
        <v>7</v>
      </c>
      <c r="N1056" s="50" t="n">
        <v>1</v>
      </c>
      <c r="O1056" s="50" t="n">
        <v>1.738</v>
      </c>
      <c r="P1056" s="50" t="n">
        <v>4</v>
      </c>
      <c r="Q1056" s="50" t="n">
        <v>3</v>
      </c>
      <c r="R1056" s="50" t="n">
        <v>2</v>
      </c>
      <c r="S1056" s="50" t="n">
        <v>0</v>
      </c>
      <c r="T1056" s="50" t="n">
        <v>0</v>
      </c>
      <c r="U1056" s="50" t="n">
        <v>1</v>
      </c>
      <c r="V1056" s="50" t="n">
        <v>0</v>
      </c>
      <c r="W1056" s="50" t="n">
        <v>1</v>
      </c>
      <c r="X1056" s="50" t="n">
        <v>0</v>
      </c>
      <c r="Y1056" s="50" t="n">
        <v>1</v>
      </c>
      <c r="Z1056" s="50" t="n">
        <v>3.6</v>
      </c>
      <c r="AA1056" s="50" t="n">
        <v>4</v>
      </c>
      <c r="AB1056" s="50" t="n">
        <v>2.67</v>
      </c>
      <c r="AC1056" s="50" t="n">
        <v>2</v>
      </c>
      <c r="AD1056" s="50" t="n">
        <v>1</v>
      </c>
      <c r="AE1056" s="50" t="n">
        <v>1</v>
      </c>
      <c r="AF1056" s="50" t="n">
        <v>2</v>
      </c>
      <c r="AG1056" s="50" t="n">
        <v>191.1</v>
      </c>
      <c r="AH1056" s="50" t="n">
        <v>1</v>
      </c>
      <c r="AI1056" s="50" t="n">
        <v>6</v>
      </c>
      <c r="AJ1056" s="50" t="n">
        <v>457.6</v>
      </c>
      <c r="AK1056" s="50" t="n">
        <v>4</v>
      </c>
    </row>
    <row r="1057" customFormat="false" ht="15" hidden="false" customHeight="false" outlineLevel="0" collapsed="false">
      <c r="A1057" s="50" t="s">
        <v>1105</v>
      </c>
      <c r="B1057" s="50" t="s">
        <v>128</v>
      </c>
      <c r="C1057" s="50" t="s">
        <v>379</v>
      </c>
      <c r="D1057" s="50" t="n">
        <v>814430</v>
      </c>
      <c r="E1057" s="50" t="n">
        <v>8</v>
      </c>
      <c r="F1057" s="50" t="s">
        <v>57</v>
      </c>
      <c r="G1057" s="50" t="n">
        <v>108</v>
      </c>
      <c r="H1057" s="50" t="n">
        <v>64</v>
      </c>
      <c r="I1057" s="50" t="n">
        <v>10</v>
      </c>
      <c r="J1057" s="50" t="n">
        <v>58</v>
      </c>
      <c r="K1057" s="50" t="n">
        <v>46</v>
      </c>
      <c r="L1057" s="50" t="n">
        <v>3</v>
      </c>
      <c r="M1057" s="50" t="n">
        <v>49</v>
      </c>
      <c r="N1057" s="50" t="n">
        <v>18</v>
      </c>
      <c r="O1057" s="50" t="n">
        <v>2.084</v>
      </c>
      <c r="P1057" s="50" t="n">
        <v>34</v>
      </c>
      <c r="Q1057" s="50" t="n">
        <v>30</v>
      </c>
      <c r="R1057" s="50" t="n">
        <v>8</v>
      </c>
      <c r="S1057" s="50" t="n">
        <v>1</v>
      </c>
      <c r="T1057" s="50" t="n">
        <v>1</v>
      </c>
      <c r="U1057" s="50" t="n">
        <v>1</v>
      </c>
      <c r="V1057" s="50" t="n">
        <v>2</v>
      </c>
      <c r="W1057" s="50" t="n">
        <v>1</v>
      </c>
      <c r="X1057" s="50" t="n">
        <v>1</v>
      </c>
      <c r="Y1057" s="50" t="n">
        <v>9</v>
      </c>
      <c r="Z1057" s="50" t="n">
        <v>11.45</v>
      </c>
      <c r="AA1057" s="50" t="n">
        <v>34</v>
      </c>
      <c r="AB1057" s="50" t="n">
        <v>11.265</v>
      </c>
      <c r="AC1057" s="50" t="n">
        <v>22</v>
      </c>
      <c r="AD1057" s="50" t="n">
        <v>1</v>
      </c>
      <c r="AE1057" s="50" t="n">
        <v>10</v>
      </c>
      <c r="AF1057" s="50" t="n">
        <v>22</v>
      </c>
      <c r="AG1057" s="50" t="n">
        <v>1987.8</v>
      </c>
      <c r="AH1057" s="50" t="n">
        <v>8</v>
      </c>
      <c r="AI1057" s="50" t="n">
        <v>58</v>
      </c>
      <c r="AJ1057" s="50" t="n">
        <v>4308.5</v>
      </c>
      <c r="AK1057" s="50" t="n">
        <v>27</v>
      </c>
    </row>
    <row r="1058" customFormat="false" ht="15" hidden="false" customHeight="false" outlineLevel="0" collapsed="false">
      <c r="A1058" s="50" t="s">
        <v>1105</v>
      </c>
      <c r="B1058" s="50" t="s">
        <v>128</v>
      </c>
      <c r="C1058" s="50" t="s">
        <v>379</v>
      </c>
      <c r="D1058" s="50" t="n">
        <v>814430</v>
      </c>
      <c r="E1058" s="50" t="n">
        <v>9</v>
      </c>
      <c r="F1058" s="50" t="s">
        <v>58</v>
      </c>
      <c r="G1058" s="50" t="n">
        <v>170</v>
      </c>
      <c r="H1058" s="50" t="n">
        <v>98</v>
      </c>
      <c r="I1058" s="50" t="n">
        <v>32</v>
      </c>
      <c r="J1058" s="50" t="n">
        <v>77</v>
      </c>
      <c r="K1058" s="50" t="n">
        <v>59</v>
      </c>
      <c r="L1058" s="50" t="n">
        <v>9</v>
      </c>
      <c r="M1058" s="50" t="n">
        <v>93</v>
      </c>
      <c r="N1058" s="50" t="n">
        <v>39</v>
      </c>
      <c r="O1058" s="50" t="n">
        <v>-4.088</v>
      </c>
      <c r="P1058" s="50" t="n">
        <v>46</v>
      </c>
      <c r="Q1058" s="50" t="n">
        <v>41</v>
      </c>
      <c r="R1058" s="50" t="n">
        <v>7</v>
      </c>
      <c r="S1058" s="50" t="n">
        <v>2</v>
      </c>
      <c r="T1058" s="50" t="n">
        <v>0</v>
      </c>
      <c r="U1058" s="50" t="n">
        <v>0</v>
      </c>
      <c r="V1058" s="50" t="n">
        <v>5</v>
      </c>
      <c r="W1058" s="50" t="n">
        <v>0</v>
      </c>
      <c r="X1058" s="50" t="n">
        <v>0</v>
      </c>
      <c r="Y1058" s="50" t="n">
        <v>18</v>
      </c>
      <c r="Z1058" s="50" t="n">
        <v>10.5</v>
      </c>
      <c r="AA1058" s="50" t="n">
        <v>46</v>
      </c>
      <c r="AB1058" s="50" t="n">
        <v>12.391</v>
      </c>
      <c r="AC1058" s="50" t="n">
        <v>23</v>
      </c>
      <c r="AD1058" s="50" t="n">
        <v>4</v>
      </c>
      <c r="AE1058" s="50" t="n">
        <v>10</v>
      </c>
      <c r="AF1058" s="50" t="n">
        <v>23</v>
      </c>
      <c r="AG1058" s="50" t="n">
        <v>2056.5</v>
      </c>
      <c r="AH1058" s="50" t="n">
        <v>5</v>
      </c>
      <c r="AI1058" s="50" t="n">
        <v>84</v>
      </c>
      <c r="AJ1058" s="50" t="n">
        <v>6352.4</v>
      </c>
      <c r="AK1058" s="50" t="n">
        <v>47</v>
      </c>
    </row>
    <row r="1059" customFormat="false" ht="15" hidden="false" customHeight="false" outlineLevel="0" collapsed="false">
      <c r="A1059" s="50" t="s">
        <v>1106</v>
      </c>
      <c r="B1059" s="50" t="s">
        <v>128</v>
      </c>
      <c r="C1059" s="50" t="s">
        <v>381</v>
      </c>
      <c r="D1059" s="50" t="n">
        <v>807726</v>
      </c>
      <c r="E1059" s="50" t="n">
        <v>9</v>
      </c>
      <c r="F1059" s="50" t="s">
        <v>58</v>
      </c>
      <c r="G1059" s="50" t="n">
        <v>279</v>
      </c>
      <c r="H1059" s="50" t="n">
        <v>146</v>
      </c>
      <c r="I1059" s="50" t="n">
        <v>35</v>
      </c>
      <c r="J1059" s="50" t="n">
        <v>129</v>
      </c>
      <c r="K1059" s="50" t="n">
        <v>98</v>
      </c>
      <c r="L1059" s="50" t="n">
        <v>17</v>
      </c>
      <c r="M1059" s="50" t="n">
        <v>149</v>
      </c>
      <c r="N1059" s="50" t="n">
        <v>48</v>
      </c>
      <c r="O1059" s="50" t="n">
        <v>-5.904</v>
      </c>
      <c r="P1059" s="50" t="n">
        <v>80</v>
      </c>
      <c r="Q1059" s="50" t="n">
        <v>68</v>
      </c>
      <c r="R1059" s="50" t="n">
        <v>11</v>
      </c>
      <c r="S1059" s="50" t="n">
        <v>1</v>
      </c>
      <c r="T1059" s="50" t="n">
        <v>0</v>
      </c>
      <c r="U1059" s="50" t="n">
        <v>0</v>
      </c>
      <c r="V1059" s="50" t="n">
        <v>9</v>
      </c>
      <c r="W1059" s="50" t="n">
        <v>2</v>
      </c>
      <c r="X1059" s="50" t="n">
        <v>1</v>
      </c>
      <c r="Y1059" s="50" t="n">
        <v>16</v>
      </c>
      <c r="Z1059" s="50" t="n">
        <v>17.95</v>
      </c>
      <c r="AA1059" s="50" t="n">
        <v>79</v>
      </c>
      <c r="AB1059" s="50" t="n">
        <v>24.525</v>
      </c>
      <c r="AC1059" s="50" t="n">
        <v>53</v>
      </c>
      <c r="AD1059" s="50" t="n">
        <v>4</v>
      </c>
      <c r="AE1059" s="50" t="n">
        <v>20</v>
      </c>
      <c r="AF1059" s="50" t="n">
        <v>52</v>
      </c>
      <c r="AG1059" s="50" t="n">
        <v>4604.5</v>
      </c>
      <c r="AH1059" s="50" t="n">
        <v>17</v>
      </c>
      <c r="AI1059" s="50" t="n">
        <v>128</v>
      </c>
      <c r="AJ1059" s="50" t="n">
        <v>9245.3</v>
      </c>
      <c r="AK1059" s="50" t="n">
        <v>22</v>
      </c>
    </row>
    <row r="1060" customFormat="false" ht="15" hidden="false" customHeight="false" outlineLevel="0" collapsed="false">
      <c r="A1060" s="50" t="s">
        <v>1107</v>
      </c>
      <c r="B1060" s="50" t="s">
        <v>128</v>
      </c>
      <c r="C1060" s="50" t="s">
        <v>462</v>
      </c>
      <c r="D1060" s="50" t="n">
        <v>670097</v>
      </c>
      <c r="E1060" s="50" t="n">
        <v>5</v>
      </c>
      <c r="F1060" s="50" t="s">
        <v>54</v>
      </c>
      <c r="G1060" s="50" t="n">
        <v>159</v>
      </c>
      <c r="H1060" s="50" t="n">
        <v>72</v>
      </c>
      <c r="I1060" s="50" t="n">
        <v>20</v>
      </c>
      <c r="J1060" s="50" t="n">
        <v>69</v>
      </c>
      <c r="K1060" s="50" t="n">
        <v>45</v>
      </c>
      <c r="L1060" s="50" t="n">
        <v>6</v>
      </c>
      <c r="M1060" s="50" t="n">
        <v>90</v>
      </c>
      <c r="N1060" s="50" t="n">
        <v>27</v>
      </c>
      <c r="O1060" s="50" t="n">
        <v>-1.253</v>
      </c>
      <c r="P1060" s="50" t="n">
        <v>34</v>
      </c>
      <c r="Q1060" s="50" t="n">
        <v>25</v>
      </c>
      <c r="R1060" s="50" t="n">
        <v>3</v>
      </c>
      <c r="S1060" s="50" t="n">
        <v>1</v>
      </c>
      <c r="T1060" s="50" t="n">
        <v>0</v>
      </c>
      <c r="U1060" s="50" t="n">
        <v>0</v>
      </c>
      <c r="V1060" s="50" t="n">
        <v>7</v>
      </c>
      <c r="W1060" s="50" t="n">
        <v>1</v>
      </c>
      <c r="X1060" s="50" t="n">
        <v>1</v>
      </c>
      <c r="Y1060" s="50" t="n">
        <v>8</v>
      </c>
      <c r="Z1060" s="50" t="n">
        <v>8.65</v>
      </c>
      <c r="AA1060" s="50" t="n">
        <v>34</v>
      </c>
      <c r="AB1060" s="50" t="n">
        <v>10.975</v>
      </c>
      <c r="AC1060" s="50" t="n">
        <v>18</v>
      </c>
      <c r="AD1060" s="50" t="n">
        <v>1</v>
      </c>
      <c r="AE1060" s="50" t="n">
        <v>5</v>
      </c>
      <c r="AF1060" s="50" t="n">
        <v>18</v>
      </c>
      <c r="AG1060" s="50" t="n">
        <v>1499.7</v>
      </c>
      <c r="AH1060" s="50" t="n">
        <v>7</v>
      </c>
      <c r="AI1060" s="50" t="n">
        <v>66</v>
      </c>
      <c r="AJ1060" s="50" t="n">
        <v>4629.4</v>
      </c>
      <c r="AK1060" s="50" t="n">
        <v>4</v>
      </c>
    </row>
    <row r="1061" customFormat="false" ht="15" hidden="false" customHeight="false" outlineLevel="0" collapsed="false">
      <c r="A1061" s="50" t="s">
        <v>1107</v>
      </c>
      <c r="B1061" s="50" t="s">
        <v>128</v>
      </c>
      <c r="C1061" s="50" t="s">
        <v>462</v>
      </c>
      <c r="D1061" s="50" t="n">
        <v>670097</v>
      </c>
      <c r="E1061" s="50" t="n">
        <v>6</v>
      </c>
      <c r="F1061" s="50" t="s">
        <v>55</v>
      </c>
      <c r="G1061" s="50" t="n">
        <v>53</v>
      </c>
      <c r="H1061" s="50" t="n">
        <v>26</v>
      </c>
      <c r="I1061" s="50" t="n">
        <v>8</v>
      </c>
      <c r="J1061" s="50" t="n">
        <v>29</v>
      </c>
      <c r="K1061" s="50" t="n">
        <v>22</v>
      </c>
      <c r="L1061" s="50" t="n">
        <v>6</v>
      </c>
      <c r="M1061" s="50" t="n">
        <v>24</v>
      </c>
      <c r="N1061" s="50" t="n">
        <v>4</v>
      </c>
      <c r="O1061" s="50" t="n">
        <v>-0.713</v>
      </c>
      <c r="P1061" s="50" t="n">
        <v>12</v>
      </c>
      <c r="Q1061" s="50" t="n">
        <v>11</v>
      </c>
      <c r="R1061" s="50" t="n">
        <v>3</v>
      </c>
      <c r="S1061" s="50" t="n">
        <v>1</v>
      </c>
      <c r="T1061" s="50" t="n">
        <v>0</v>
      </c>
      <c r="U1061" s="50" t="n">
        <v>0</v>
      </c>
      <c r="V1061" s="50" t="n">
        <v>0</v>
      </c>
      <c r="W1061" s="50" t="n">
        <v>0</v>
      </c>
      <c r="X1061" s="50" t="n">
        <v>1</v>
      </c>
      <c r="Y1061" s="50" t="n">
        <v>4</v>
      </c>
      <c r="Z1061" s="50" t="n">
        <v>3.05</v>
      </c>
      <c r="AA1061" s="50" t="n">
        <v>12</v>
      </c>
      <c r="AB1061" s="50" t="n">
        <v>2.174</v>
      </c>
      <c r="AC1061" s="50" t="n">
        <v>8</v>
      </c>
      <c r="AD1061" s="50" t="n">
        <v>1</v>
      </c>
      <c r="AE1061" s="50" t="n">
        <v>2</v>
      </c>
      <c r="AF1061" s="50" t="n">
        <v>8</v>
      </c>
      <c r="AG1061" s="50" t="n">
        <v>736.7</v>
      </c>
      <c r="AH1061" s="50" t="n">
        <v>1</v>
      </c>
      <c r="AI1061" s="50" t="n">
        <v>24</v>
      </c>
      <c r="AJ1061" s="50" t="n">
        <v>1710.4</v>
      </c>
      <c r="AK1061" s="50" t="n">
        <v>0</v>
      </c>
    </row>
    <row r="1062" customFormat="false" ht="15" hidden="false" customHeight="false" outlineLevel="0" collapsed="false">
      <c r="A1062" s="50" t="s">
        <v>1108</v>
      </c>
      <c r="B1062" s="50" t="s">
        <v>128</v>
      </c>
      <c r="C1062" s="50" t="s">
        <v>464</v>
      </c>
      <c r="D1062" s="50" t="n">
        <v>678009</v>
      </c>
      <c r="E1062" s="50" t="n">
        <v>4</v>
      </c>
      <c r="F1062" s="50" t="s">
        <v>53</v>
      </c>
      <c r="G1062" s="50" t="n">
        <v>163</v>
      </c>
      <c r="H1062" s="50" t="n">
        <v>74</v>
      </c>
      <c r="I1062" s="50" t="n">
        <v>14</v>
      </c>
      <c r="J1062" s="50" t="n">
        <v>77</v>
      </c>
      <c r="K1062" s="50" t="n">
        <v>50</v>
      </c>
      <c r="L1062" s="50" t="n">
        <v>6</v>
      </c>
      <c r="M1062" s="50" t="n">
        <v>86</v>
      </c>
      <c r="N1062" s="50" t="n">
        <v>24</v>
      </c>
      <c r="O1062" s="50" t="n">
        <v>-1.341</v>
      </c>
      <c r="P1062" s="50" t="n">
        <v>39</v>
      </c>
      <c r="Q1062" s="50" t="n">
        <v>36</v>
      </c>
      <c r="R1062" s="50" t="n">
        <v>9</v>
      </c>
      <c r="S1062" s="50" t="n">
        <v>1</v>
      </c>
      <c r="T1062" s="50" t="n">
        <v>1</v>
      </c>
      <c r="U1062" s="50" t="n">
        <v>0</v>
      </c>
      <c r="V1062" s="50" t="n">
        <v>2</v>
      </c>
      <c r="W1062" s="50" t="n">
        <v>1</v>
      </c>
      <c r="X1062" s="50" t="n">
        <v>0</v>
      </c>
      <c r="Y1062" s="50" t="n">
        <v>10</v>
      </c>
      <c r="Z1062" s="50" t="n">
        <v>11.25</v>
      </c>
      <c r="AA1062" s="50" t="n">
        <v>39</v>
      </c>
      <c r="AB1062" s="50" t="n">
        <v>9.747</v>
      </c>
      <c r="AC1062" s="50" t="n">
        <v>26</v>
      </c>
      <c r="AD1062" s="50" t="n">
        <v>1</v>
      </c>
      <c r="AE1062" s="50" t="n">
        <v>5</v>
      </c>
      <c r="AF1062" s="50" t="n">
        <v>26</v>
      </c>
      <c r="AG1062" s="50" t="n">
        <v>2217.3</v>
      </c>
      <c r="AH1062" s="50" t="n">
        <v>8</v>
      </c>
      <c r="AI1062" s="50" t="n">
        <v>65</v>
      </c>
      <c r="AJ1062" s="50" t="n">
        <v>4561.1</v>
      </c>
      <c r="AK1062" s="50" t="n">
        <v>1</v>
      </c>
    </row>
    <row r="1063" customFormat="false" ht="15" hidden="false" customHeight="false" outlineLevel="0" collapsed="false">
      <c r="A1063" s="50" t="s">
        <v>1109</v>
      </c>
      <c r="B1063" s="50" t="s">
        <v>128</v>
      </c>
      <c r="C1063" s="50" t="s">
        <v>466</v>
      </c>
      <c r="D1063" s="50" t="n">
        <v>669398</v>
      </c>
      <c r="E1063" s="50" t="n">
        <v>5</v>
      </c>
      <c r="F1063" s="50" t="s">
        <v>54</v>
      </c>
      <c r="G1063" s="50" t="n">
        <v>142</v>
      </c>
      <c r="H1063" s="50" t="n">
        <v>84</v>
      </c>
      <c r="I1063" s="50" t="n">
        <v>26</v>
      </c>
      <c r="J1063" s="50" t="n">
        <v>64</v>
      </c>
      <c r="K1063" s="50" t="n">
        <v>51</v>
      </c>
      <c r="L1063" s="50" t="n">
        <v>8</v>
      </c>
      <c r="M1063" s="50" t="n">
        <v>78</v>
      </c>
      <c r="N1063" s="50" t="n">
        <v>33</v>
      </c>
      <c r="O1063" s="50" t="n">
        <v>-3.059</v>
      </c>
      <c r="P1063" s="50" t="n">
        <v>38</v>
      </c>
      <c r="Q1063" s="50" t="n">
        <v>38</v>
      </c>
      <c r="R1063" s="50" t="n">
        <v>6</v>
      </c>
      <c r="S1063" s="50" t="n">
        <v>3</v>
      </c>
      <c r="T1063" s="50" t="n">
        <v>0</v>
      </c>
      <c r="U1063" s="50" t="n">
        <v>2</v>
      </c>
      <c r="V1063" s="50" t="n">
        <v>0</v>
      </c>
      <c r="W1063" s="50" t="n">
        <v>0</v>
      </c>
      <c r="X1063" s="50" t="n">
        <v>0</v>
      </c>
      <c r="Y1063" s="50" t="n">
        <v>16</v>
      </c>
      <c r="Z1063" s="50" t="n">
        <v>8.65</v>
      </c>
      <c r="AA1063" s="50" t="n">
        <v>38</v>
      </c>
      <c r="AB1063" s="50" t="n">
        <v>11.8</v>
      </c>
      <c r="AC1063" s="50" t="n">
        <v>22</v>
      </c>
      <c r="AD1063" s="50" t="n">
        <v>5</v>
      </c>
      <c r="AE1063" s="50" t="n">
        <v>10</v>
      </c>
      <c r="AF1063" s="50" t="n">
        <v>22</v>
      </c>
      <c r="AG1063" s="50" t="n">
        <v>2071.4</v>
      </c>
      <c r="AH1063" s="50" t="n">
        <v>11</v>
      </c>
      <c r="AI1063" s="50" t="n">
        <v>76</v>
      </c>
      <c r="AJ1063" s="50" t="n">
        <v>5392.1</v>
      </c>
      <c r="AK1063" s="50" t="n">
        <v>10</v>
      </c>
    </row>
    <row r="1064" customFormat="false" ht="15" hidden="false" customHeight="false" outlineLevel="0" collapsed="false">
      <c r="A1064" s="50" t="s">
        <v>1110</v>
      </c>
      <c r="B1064" s="50" t="s">
        <v>128</v>
      </c>
      <c r="C1064" s="50" t="s">
        <v>468</v>
      </c>
      <c r="D1064" s="50" t="n">
        <v>690291</v>
      </c>
      <c r="E1064" s="50" t="n">
        <v>4</v>
      </c>
      <c r="F1064" s="50" t="s">
        <v>53</v>
      </c>
      <c r="G1064" s="50" t="n">
        <v>6</v>
      </c>
      <c r="H1064" s="50" t="n">
        <v>1</v>
      </c>
      <c r="I1064" s="50" t="n">
        <v>0</v>
      </c>
      <c r="J1064" s="50" t="n">
        <v>2</v>
      </c>
      <c r="K1064" s="50" t="n">
        <v>1</v>
      </c>
      <c r="L1064" s="50" t="n">
        <v>0</v>
      </c>
      <c r="M1064" s="50" t="n">
        <v>4</v>
      </c>
      <c r="N1064" s="50" t="n">
        <v>0</v>
      </c>
      <c r="O1064" s="50" t="n">
        <v>-0.129</v>
      </c>
      <c r="P1064" s="50" t="n">
        <v>2</v>
      </c>
      <c r="Q1064" s="50" t="n">
        <v>1</v>
      </c>
      <c r="R1064" s="50" t="n">
        <v>0</v>
      </c>
      <c r="S1064" s="50" t="n">
        <v>0</v>
      </c>
      <c r="T1064" s="50" t="n">
        <v>0</v>
      </c>
      <c r="U1064" s="50" t="n">
        <v>0</v>
      </c>
      <c r="V1064" s="50" t="n">
        <v>1</v>
      </c>
      <c r="W1064" s="50" t="n">
        <v>0</v>
      </c>
      <c r="X1064" s="50" t="n">
        <v>0</v>
      </c>
      <c r="Y1064" s="50" t="n">
        <v>0</v>
      </c>
      <c r="Z1064" s="50" t="n">
        <v>0.7</v>
      </c>
      <c r="AA1064" s="50" t="n">
        <v>2</v>
      </c>
      <c r="AB1064" s="50" t="n">
        <v>0.984</v>
      </c>
      <c r="AC1064" s="50" t="n">
        <v>1</v>
      </c>
      <c r="AD1064" s="50" t="n">
        <v>0</v>
      </c>
      <c r="AE1064" s="50" t="n">
        <v>0</v>
      </c>
      <c r="AF1064" s="50" t="n">
        <v>1</v>
      </c>
      <c r="AG1064" s="50" t="n">
        <v>85.3</v>
      </c>
      <c r="AH1064" s="50" t="n">
        <v>1</v>
      </c>
      <c r="AI1064" s="50" t="n">
        <v>1</v>
      </c>
      <c r="AJ1064" s="50" t="n">
        <v>70.4</v>
      </c>
      <c r="AK1064" s="50" t="n">
        <v>0</v>
      </c>
    </row>
    <row r="1065" customFormat="false" ht="15" hidden="false" customHeight="false" outlineLevel="0" collapsed="false">
      <c r="A1065" s="50" t="s">
        <v>1110</v>
      </c>
      <c r="B1065" s="50" t="s">
        <v>128</v>
      </c>
      <c r="C1065" s="50" t="s">
        <v>468</v>
      </c>
      <c r="D1065" s="50" t="n">
        <v>690291</v>
      </c>
      <c r="E1065" s="50" t="n">
        <v>5</v>
      </c>
      <c r="F1065" s="50" t="s">
        <v>54</v>
      </c>
      <c r="G1065" s="50" t="n">
        <v>27</v>
      </c>
      <c r="H1065" s="50" t="n">
        <v>14</v>
      </c>
      <c r="I1065" s="50" t="n">
        <v>1</v>
      </c>
      <c r="J1065" s="50" t="n">
        <v>14</v>
      </c>
      <c r="K1065" s="50" t="n">
        <v>11</v>
      </c>
      <c r="L1065" s="50" t="n">
        <v>0</v>
      </c>
      <c r="M1065" s="50" t="n">
        <v>13</v>
      </c>
      <c r="N1065" s="50" t="n">
        <v>3</v>
      </c>
      <c r="O1065" s="50" t="n">
        <v>-0.309</v>
      </c>
      <c r="P1065" s="50" t="n">
        <v>6</v>
      </c>
      <c r="Q1065" s="50" t="n">
        <v>5</v>
      </c>
      <c r="R1065" s="50" t="n">
        <v>1</v>
      </c>
      <c r="S1065" s="50" t="n">
        <v>0</v>
      </c>
      <c r="T1065" s="50" t="n">
        <v>0</v>
      </c>
      <c r="U1065" s="50" t="n">
        <v>0</v>
      </c>
      <c r="V1065" s="50" t="n">
        <v>1</v>
      </c>
      <c r="W1065" s="50" t="n">
        <v>0</v>
      </c>
      <c r="X1065" s="50" t="n">
        <v>0</v>
      </c>
      <c r="Y1065" s="50" t="n">
        <v>1</v>
      </c>
      <c r="Z1065" s="50" t="n">
        <v>1.6</v>
      </c>
      <c r="AA1065" s="50" t="n">
        <v>6</v>
      </c>
      <c r="AB1065" s="50" t="n">
        <v>2.149</v>
      </c>
      <c r="AC1065" s="50" t="n">
        <v>4</v>
      </c>
      <c r="AD1065" s="50" t="n">
        <v>0</v>
      </c>
      <c r="AE1065" s="50" t="n">
        <v>1</v>
      </c>
      <c r="AF1065" s="50" t="n">
        <v>4</v>
      </c>
      <c r="AG1065" s="50" t="n">
        <v>342.4</v>
      </c>
      <c r="AH1065" s="50" t="n">
        <v>3</v>
      </c>
      <c r="AI1065" s="50" t="n">
        <v>12</v>
      </c>
      <c r="AJ1065" s="50" t="n">
        <v>863.7</v>
      </c>
      <c r="AK1065" s="50" t="n">
        <v>2</v>
      </c>
    </row>
    <row r="1066" customFormat="false" ht="15" hidden="false" customHeight="false" outlineLevel="0" collapsed="false">
      <c r="A1066" s="50" t="s">
        <v>1110</v>
      </c>
      <c r="B1066" s="50" t="s">
        <v>128</v>
      </c>
      <c r="C1066" s="50" t="s">
        <v>468</v>
      </c>
      <c r="D1066" s="50" t="n">
        <v>690291</v>
      </c>
      <c r="E1066" s="50" t="n">
        <v>9</v>
      </c>
      <c r="F1066" s="50" t="s">
        <v>58</v>
      </c>
      <c r="G1066" s="50" t="n">
        <v>10</v>
      </c>
      <c r="H1066" s="50" t="n">
        <v>6</v>
      </c>
      <c r="I1066" s="50" t="n">
        <v>4</v>
      </c>
      <c r="J1066" s="50" t="n">
        <v>4</v>
      </c>
      <c r="K1066" s="50" t="n">
        <v>3</v>
      </c>
      <c r="L1066" s="50" t="n">
        <v>1</v>
      </c>
      <c r="M1066" s="50" t="n">
        <v>6</v>
      </c>
      <c r="N1066" s="50" t="n">
        <v>3</v>
      </c>
      <c r="O1066" s="50" t="n">
        <v>0.53</v>
      </c>
      <c r="P1066" s="50" t="n">
        <v>3</v>
      </c>
      <c r="Q1066" s="50" t="n">
        <v>3</v>
      </c>
      <c r="R1066" s="50" t="n">
        <v>1</v>
      </c>
      <c r="S1066" s="50" t="n">
        <v>0</v>
      </c>
      <c r="T1066" s="50" t="n">
        <v>0</v>
      </c>
      <c r="U1066" s="50" t="n">
        <v>0</v>
      </c>
      <c r="V1066" s="50" t="n">
        <v>0</v>
      </c>
      <c r="W1066" s="50" t="n">
        <v>0</v>
      </c>
      <c r="X1066" s="50" t="n">
        <v>0</v>
      </c>
      <c r="Y1066" s="50" t="n">
        <v>2</v>
      </c>
      <c r="Z1066" s="50" t="n">
        <v>1.6</v>
      </c>
      <c r="AA1066" s="50" t="n">
        <v>3</v>
      </c>
      <c r="AB1066" s="50" t="n">
        <v>0.904</v>
      </c>
      <c r="AC1066" s="50" t="n">
        <v>1</v>
      </c>
      <c r="AD1066" s="50" t="n">
        <v>0</v>
      </c>
      <c r="AE1066" s="50" t="n">
        <v>0</v>
      </c>
      <c r="AF1066" s="50" t="n">
        <v>1</v>
      </c>
      <c r="AG1066" s="50" t="n">
        <v>77.3</v>
      </c>
      <c r="AH1066" s="50" t="n">
        <v>1</v>
      </c>
      <c r="AI1066" s="50" t="n">
        <v>6</v>
      </c>
      <c r="AJ1066" s="50" t="n">
        <v>434</v>
      </c>
      <c r="AK1066" s="50" t="n">
        <v>3</v>
      </c>
    </row>
    <row r="1067" customFormat="false" ht="15" hidden="false" customHeight="false" outlineLevel="0" collapsed="false">
      <c r="A1067" s="50" t="s">
        <v>1111</v>
      </c>
      <c r="B1067" s="50" t="s">
        <v>128</v>
      </c>
      <c r="C1067" s="50" t="s">
        <v>470</v>
      </c>
      <c r="D1067" s="50" t="n">
        <v>667452</v>
      </c>
      <c r="E1067" s="50" t="n">
        <v>8</v>
      </c>
      <c r="F1067" s="50" t="s">
        <v>57</v>
      </c>
      <c r="G1067" s="50" t="n">
        <v>25</v>
      </c>
      <c r="H1067" s="50" t="n">
        <v>11</v>
      </c>
      <c r="I1067" s="50" t="n">
        <v>1</v>
      </c>
      <c r="J1067" s="50" t="n">
        <v>12</v>
      </c>
      <c r="K1067" s="50" t="n">
        <v>8</v>
      </c>
      <c r="L1067" s="50" t="n">
        <v>0</v>
      </c>
      <c r="M1067" s="50" t="n">
        <v>13</v>
      </c>
      <c r="N1067" s="50" t="n">
        <v>3</v>
      </c>
      <c r="O1067" s="50" t="n">
        <v>-0.169</v>
      </c>
      <c r="P1067" s="50" t="n">
        <v>7</v>
      </c>
      <c r="Q1067" s="50" t="n">
        <v>7</v>
      </c>
      <c r="R1067" s="50" t="n">
        <v>2</v>
      </c>
      <c r="S1067" s="50" t="n">
        <v>1</v>
      </c>
      <c r="T1067" s="50" t="n">
        <v>0</v>
      </c>
      <c r="U1067" s="50" t="n">
        <v>0</v>
      </c>
      <c r="V1067" s="50" t="n">
        <v>0</v>
      </c>
      <c r="W1067" s="50" t="n">
        <v>0</v>
      </c>
      <c r="X1067" s="50" t="n">
        <v>0</v>
      </c>
      <c r="Y1067" s="50" t="n">
        <v>1</v>
      </c>
      <c r="Z1067" s="50" t="n">
        <v>2.15</v>
      </c>
      <c r="AA1067" s="50" t="n">
        <v>7</v>
      </c>
      <c r="AB1067" s="50" t="n">
        <v>1.315</v>
      </c>
      <c r="AC1067" s="50" t="n">
        <v>6</v>
      </c>
      <c r="AD1067" s="50" t="n">
        <v>0</v>
      </c>
      <c r="AE1067" s="50" t="n">
        <v>2</v>
      </c>
      <c r="AF1067" s="50" t="n">
        <v>6</v>
      </c>
      <c r="AG1067" s="50" t="n">
        <v>527.4</v>
      </c>
      <c r="AH1067" s="50" t="n">
        <v>2</v>
      </c>
      <c r="AI1067" s="50" t="n">
        <v>10</v>
      </c>
      <c r="AJ1067" s="50" t="n">
        <v>726.8</v>
      </c>
      <c r="AK1067" s="50" t="n">
        <v>1</v>
      </c>
    </row>
    <row r="1068" customFormat="false" ht="15" hidden="false" customHeight="false" outlineLevel="0" collapsed="false">
      <c r="A1068" s="50" t="s">
        <v>1112</v>
      </c>
      <c r="B1068" s="50" t="s">
        <v>128</v>
      </c>
      <c r="C1068" s="50" t="s">
        <v>472</v>
      </c>
      <c r="D1068" s="50" t="n">
        <v>669360</v>
      </c>
      <c r="E1068" s="50" t="n">
        <v>6</v>
      </c>
      <c r="F1068" s="50" t="s">
        <v>55</v>
      </c>
      <c r="G1068" s="50" t="n">
        <v>21</v>
      </c>
      <c r="H1068" s="50" t="n">
        <v>10</v>
      </c>
      <c r="I1068" s="50" t="n">
        <v>4</v>
      </c>
      <c r="J1068" s="50" t="n">
        <v>14</v>
      </c>
      <c r="K1068" s="50" t="n">
        <v>9</v>
      </c>
      <c r="L1068" s="50" t="n">
        <v>4</v>
      </c>
      <c r="M1068" s="50" t="n">
        <v>7</v>
      </c>
      <c r="N1068" s="50" t="n">
        <v>1</v>
      </c>
      <c r="O1068" s="50" t="n">
        <v>-1.292</v>
      </c>
      <c r="P1068" s="50" t="n">
        <v>5</v>
      </c>
      <c r="Q1068" s="50" t="n">
        <v>5</v>
      </c>
      <c r="R1068" s="50" t="n">
        <v>0</v>
      </c>
      <c r="S1068" s="50" t="n">
        <v>0</v>
      </c>
      <c r="T1068" s="50" t="n">
        <v>0</v>
      </c>
      <c r="U1068" s="50" t="n">
        <v>0</v>
      </c>
      <c r="V1068" s="50" t="n">
        <v>0</v>
      </c>
      <c r="W1068" s="50" t="n">
        <v>0</v>
      </c>
      <c r="X1068" s="50" t="n">
        <v>0</v>
      </c>
      <c r="Y1068" s="50" t="n">
        <v>3</v>
      </c>
      <c r="Z1068" s="50" t="n">
        <v>0</v>
      </c>
      <c r="AA1068" s="50" t="n">
        <v>5</v>
      </c>
      <c r="AB1068" s="50" t="n">
        <v>0.484</v>
      </c>
      <c r="AC1068" s="50" t="n">
        <v>2</v>
      </c>
      <c r="AD1068" s="50" t="n">
        <v>0</v>
      </c>
      <c r="AE1068" s="50" t="n">
        <v>1</v>
      </c>
      <c r="AF1068" s="50" t="n">
        <v>2</v>
      </c>
      <c r="AG1068" s="50" t="n">
        <v>193.4</v>
      </c>
      <c r="AH1068" s="50" t="n">
        <v>0</v>
      </c>
      <c r="AI1068" s="50" t="n">
        <v>8</v>
      </c>
      <c r="AJ1068" s="50" t="n">
        <v>584.6</v>
      </c>
      <c r="AK1068" s="50" t="n">
        <v>3</v>
      </c>
    </row>
    <row r="1069" customFormat="false" ht="15" hidden="false" customHeight="false" outlineLevel="0" collapsed="false">
      <c r="A1069" s="50" t="s">
        <v>1113</v>
      </c>
      <c r="B1069" s="50" t="s">
        <v>130</v>
      </c>
      <c r="C1069" s="50" t="s">
        <v>383</v>
      </c>
      <c r="D1069" s="50" t="n">
        <v>670541</v>
      </c>
      <c r="E1069" s="50" t="n">
        <v>4</v>
      </c>
      <c r="F1069" s="50" t="s">
        <v>53</v>
      </c>
      <c r="G1069" s="50" t="n">
        <v>558</v>
      </c>
      <c r="H1069" s="50" t="n">
        <v>226</v>
      </c>
      <c r="I1069" s="50" t="n">
        <v>37</v>
      </c>
      <c r="J1069" s="50" t="n">
        <v>237</v>
      </c>
      <c r="K1069" s="50" t="n">
        <v>146</v>
      </c>
      <c r="L1069" s="50" t="n">
        <v>8</v>
      </c>
      <c r="M1069" s="50" t="n">
        <v>297</v>
      </c>
      <c r="N1069" s="50" t="n">
        <v>80</v>
      </c>
      <c r="O1069" s="50" t="n">
        <v>19.89</v>
      </c>
      <c r="P1069" s="50" t="n">
        <v>143</v>
      </c>
      <c r="Q1069" s="50" t="n">
        <v>118</v>
      </c>
      <c r="R1069" s="50" t="n">
        <v>42</v>
      </c>
      <c r="S1069" s="50" t="n">
        <v>9</v>
      </c>
      <c r="T1069" s="50" t="n">
        <v>0</v>
      </c>
      <c r="U1069" s="50" t="n">
        <v>12</v>
      </c>
      <c r="V1069" s="50" t="n">
        <v>21</v>
      </c>
      <c r="W1069" s="50" t="n">
        <v>3</v>
      </c>
      <c r="X1069" s="50" t="n">
        <v>1</v>
      </c>
      <c r="Y1069" s="50" t="n">
        <v>14</v>
      </c>
      <c r="Z1069" s="50" t="n">
        <v>66.75</v>
      </c>
      <c r="AA1069" s="50" t="n">
        <v>137</v>
      </c>
      <c r="AB1069" s="50" t="n">
        <v>72.239</v>
      </c>
      <c r="AC1069" s="50" t="n">
        <v>105</v>
      </c>
      <c r="AD1069" s="50" t="n">
        <v>19</v>
      </c>
      <c r="AE1069" s="50" t="n">
        <v>52</v>
      </c>
      <c r="AF1069" s="50" t="n">
        <v>105</v>
      </c>
      <c r="AG1069" s="50" t="n">
        <v>9827.6</v>
      </c>
      <c r="AH1069" s="50" t="n">
        <v>50</v>
      </c>
      <c r="AI1069" s="50" t="n">
        <v>197</v>
      </c>
      <c r="AJ1069" s="50" t="n">
        <v>14895.9</v>
      </c>
      <c r="AK1069" s="50" t="n">
        <v>110</v>
      </c>
    </row>
    <row r="1070" customFormat="false" ht="15" hidden="false" customHeight="false" outlineLevel="0" collapsed="false">
      <c r="A1070" s="50" t="s">
        <v>1113</v>
      </c>
      <c r="B1070" s="50" t="s">
        <v>130</v>
      </c>
      <c r="C1070" s="50" t="s">
        <v>383</v>
      </c>
      <c r="D1070" s="50" t="n">
        <v>670541</v>
      </c>
      <c r="E1070" s="50" t="n">
        <v>5</v>
      </c>
      <c r="F1070" s="50" t="s">
        <v>54</v>
      </c>
      <c r="G1070" s="50" t="n">
        <v>485</v>
      </c>
      <c r="H1070" s="50" t="n">
        <v>204</v>
      </c>
      <c r="I1070" s="50" t="n">
        <v>41</v>
      </c>
      <c r="J1070" s="50" t="n">
        <v>224</v>
      </c>
      <c r="K1070" s="50" t="n">
        <v>135</v>
      </c>
      <c r="L1070" s="50" t="n">
        <v>17</v>
      </c>
      <c r="M1070" s="50" t="n">
        <v>253</v>
      </c>
      <c r="N1070" s="50" t="n">
        <v>69</v>
      </c>
      <c r="O1070" s="50" t="n">
        <v>5.209</v>
      </c>
      <c r="P1070" s="50" t="n">
        <v>118</v>
      </c>
      <c r="Q1070" s="50" t="n">
        <v>97</v>
      </c>
      <c r="R1070" s="50" t="n">
        <v>23</v>
      </c>
      <c r="S1070" s="50" t="n">
        <v>3</v>
      </c>
      <c r="T1070" s="50" t="n">
        <v>0</v>
      </c>
      <c r="U1070" s="50" t="n">
        <v>8</v>
      </c>
      <c r="V1070" s="50" t="n">
        <v>18</v>
      </c>
      <c r="W1070" s="50" t="n">
        <v>2</v>
      </c>
      <c r="X1070" s="50" t="n">
        <v>1</v>
      </c>
      <c r="Y1070" s="50" t="n">
        <v>33</v>
      </c>
      <c r="Z1070" s="50" t="n">
        <v>43.15</v>
      </c>
      <c r="AA1070" s="50" t="n">
        <v>114</v>
      </c>
      <c r="AB1070" s="50" t="n">
        <v>51.94</v>
      </c>
      <c r="AC1070" s="50" t="n">
        <v>65</v>
      </c>
      <c r="AD1070" s="50" t="n">
        <v>15</v>
      </c>
      <c r="AE1070" s="50" t="n">
        <v>39</v>
      </c>
      <c r="AF1070" s="50" t="n">
        <v>63</v>
      </c>
      <c r="AG1070" s="50" t="n">
        <v>6084.3</v>
      </c>
      <c r="AH1070" s="50" t="n">
        <v>32</v>
      </c>
      <c r="AI1070" s="50" t="n">
        <v>189</v>
      </c>
      <c r="AJ1070" s="50" t="n">
        <v>14489.9</v>
      </c>
      <c r="AK1070" s="50" t="n">
        <v>127</v>
      </c>
    </row>
    <row r="1071" customFormat="false" ht="15" hidden="false" customHeight="false" outlineLevel="0" collapsed="false">
      <c r="A1071" s="50" t="s">
        <v>1113</v>
      </c>
      <c r="B1071" s="50" t="s">
        <v>130</v>
      </c>
      <c r="C1071" s="50" t="s">
        <v>383</v>
      </c>
      <c r="D1071" s="50" t="n">
        <v>670541</v>
      </c>
      <c r="E1071" s="50" t="n">
        <v>6</v>
      </c>
      <c r="F1071" s="50" t="s">
        <v>55</v>
      </c>
      <c r="G1071" s="50" t="n">
        <v>455</v>
      </c>
      <c r="H1071" s="50" t="n">
        <v>194</v>
      </c>
      <c r="I1071" s="50" t="n">
        <v>25</v>
      </c>
      <c r="J1071" s="50" t="n">
        <v>192</v>
      </c>
      <c r="K1071" s="50" t="n">
        <v>128</v>
      </c>
      <c r="L1071" s="50" t="n">
        <v>7</v>
      </c>
      <c r="M1071" s="50" t="n">
        <v>243</v>
      </c>
      <c r="N1071" s="50" t="n">
        <v>66</v>
      </c>
      <c r="O1071" s="50" t="n">
        <v>8.982</v>
      </c>
      <c r="P1071" s="50" t="n">
        <v>112</v>
      </c>
      <c r="Q1071" s="50" t="n">
        <v>93</v>
      </c>
      <c r="R1071" s="50" t="n">
        <v>32</v>
      </c>
      <c r="S1071" s="50" t="n">
        <v>4</v>
      </c>
      <c r="T1071" s="50" t="n">
        <v>0</v>
      </c>
      <c r="U1071" s="50" t="n">
        <v>6</v>
      </c>
      <c r="V1071" s="50" t="n">
        <v>19</v>
      </c>
      <c r="W1071" s="50" t="n">
        <v>0</v>
      </c>
      <c r="X1071" s="50" t="n">
        <v>0</v>
      </c>
      <c r="Y1071" s="50" t="n">
        <v>17</v>
      </c>
      <c r="Z1071" s="50" t="n">
        <v>46.6</v>
      </c>
      <c r="AA1071" s="50" t="n">
        <v>107</v>
      </c>
      <c r="AB1071" s="50" t="n">
        <v>47.389</v>
      </c>
      <c r="AC1071" s="50" t="n">
        <v>76</v>
      </c>
      <c r="AD1071" s="50" t="n">
        <v>13</v>
      </c>
      <c r="AE1071" s="50" t="n">
        <v>41</v>
      </c>
      <c r="AF1071" s="50" t="n">
        <v>76</v>
      </c>
      <c r="AG1071" s="50" t="n">
        <v>7153.6</v>
      </c>
      <c r="AH1071" s="50" t="n">
        <v>31</v>
      </c>
      <c r="AI1071" s="50" t="n">
        <v>172</v>
      </c>
      <c r="AJ1071" s="50" t="n">
        <v>13100.4</v>
      </c>
      <c r="AK1071" s="50" t="n">
        <v>104</v>
      </c>
    </row>
    <row r="1072" customFormat="false" ht="15" hidden="false" customHeight="false" outlineLevel="0" collapsed="false">
      <c r="A1072" s="50" t="s">
        <v>1113</v>
      </c>
      <c r="B1072" s="50" t="s">
        <v>130</v>
      </c>
      <c r="C1072" s="50" t="s">
        <v>383</v>
      </c>
      <c r="D1072" s="50" t="n">
        <v>670541</v>
      </c>
      <c r="E1072" s="50" t="n">
        <v>7</v>
      </c>
      <c r="F1072" s="50" t="s">
        <v>56</v>
      </c>
      <c r="G1072" s="50" t="n">
        <v>427</v>
      </c>
      <c r="H1072" s="50" t="n">
        <v>165</v>
      </c>
      <c r="I1072" s="50" t="n">
        <v>32</v>
      </c>
      <c r="J1072" s="50" t="n">
        <v>169</v>
      </c>
      <c r="K1072" s="50" t="n">
        <v>99</v>
      </c>
      <c r="L1072" s="50" t="n">
        <v>10</v>
      </c>
      <c r="M1072" s="50" t="n">
        <v>232</v>
      </c>
      <c r="N1072" s="50" t="n">
        <v>66</v>
      </c>
      <c r="O1072" s="50" t="n">
        <v>11.515</v>
      </c>
      <c r="P1072" s="50" t="n">
        <v>105</v>
      </c>
      <c r="Q1072" s="50" t="n">
        <v>86</v>
      </c>
      <c r="R1072" s="50" t="n">
        <v>31</v>
      </c>
      <c r="S1072" s="50" t="n">
        <v>4</v>
      </c>
      <c r="T1072" s="50" t="n">
        <v>0</v>
      </c>
      <c r="U1072" s="50" t="n">
        <v>9</v>
      </c>
      <c r="V1072" s="50" t="n">
        <v>17</v>
      </c>
      <c r="W1072" s="50" t="n">
        <v>1</v>
      </c>
      <c r="X1072" s="50" t="n">
        <v>1</v>
      </c>
      <c r="Y1072" s="50" t="n">
        <v>18</v>
      </c>
      <c r="Z1072" s="50" t="n">
        <v>47.6</v>
      </c>
      <c r="AA1072" s="50" t="n">
        <v>98</v>
      </c>
      <c r="AB1072" s="50" t="n">
        <v>45.349</v>
      </c>
      <c r="AC1072" s="50" t="n">
        <v>69</v>
      </c>
      <c r="AD1072" s="50" t="n">
        <v>11</v>
      </c>
      <c r="AE1072" s="50" t="n">
        <v>37</v>
      </c>
      <c r="AF1072" s="50" t="n">
        <v>69</v>
      </c>
      <c r="AG1072" s="50" t="n">
        <v>6564.5</v>
      </c>
      <c r="AH1072" s="50" t="n">
        <v>24</v>
      </c>
      <c r="AI1072" s="50" t="n">
        <v>147</v>
      </c>
      <c r="AJ1072" s="50" t="n">
        <v>11254.2</v>
      </c>
      <c r="AK1072" s="50" t="n">
        <v>101</v>
      </c>
    </row>
    <row r="1073" customFormat="false" ht="15" hidden="false" customHeight="false" outlineLevel="0" collapsed="false">
      <c r="A1073" s="50" t="s">
        <v>1113</v>
      </c>
      <c r="B1073" s="50" t="s">
        <v>130</v>
      </c>
      <c r="C1073" s="50" t="s">
        <v>383</v>
      </c>
      <c r="D1073" s="50" t="n">
        <v>670541</v>
      </c>
      <c r="E1073" s="50" t="n">
        <v>8</v>
      </c>
      <c r="F1073" s="50" t="s">
        <v>57</v>
      </c>
      <c r="G1073" s="50" t="n">
        <v>439</v>
      </c>
      <c r="H1073" s="50" t="n">
        <v>183</v>
      </c>
      <c r="I1073" s="50" t="n">
        <v>32</v>
      </c>
      <c r="J1073" s="50" t="n">
        <v>175</v>
      </c>
      <c r="K1073" s="50" t="n">
        <v>106</v>
      </c>
      <c r="L1073" s="50" t="n">
        <v>9</v>
      </c>
      <c r="M1073" s="50" t="n">
        <v>231</v>
      </c>
      <c r="N1073" s="50" t="n">
        <v>77</v>
      </c>
      <c r="O1073" s="50" t="n">
        <v>5.878</v>
      </c>
      <c r="P1073" s="50" t="n">
        <v>118</v>
      </c>
      <c r="Q1073" s="50" t="n">
        <v>94</v>
      </c>
      <c r="R1073" s="50" t="n">
        <v>27</v>
      </c>
      <c r="S1073" s="50" t="n">
        <v>8</v>
      </c>
      <c r="T1073" s="50" t="n">
        <v>1</v>
      </c>
      <c r="U1073" s="50" t="n">
        <v>2</v>
      </c>
      <c r="V1073" s="50" t="n">
        <v>19</v>
      </c>
      <c r="W1073" s="50" t="n">
        <v>3</v>
      </c>
      <c r="X1073" s="50" t="n">
        <v>2</v>
      </c>
      <c r="Y1073" s="50" t="n">
        <v>20</v>
      </c>
      <c r="Z1073" s="50" t="n">
        <v>39.1</v>
      </c>
      <c r="AA1073" s="50" t="n">
        <v>109</v>
      </c>
      <c r="AB1073" s="50" t="n">
        <v>38.588</v>
      </c>
      <c r="AC1073" s="50" t="n">
        <v>76</v>
      </c>
      <c r="AD1073" s="50" t="n">
        <v>7</v>
      </c>
      <c r="AE1073" s="50" t="n">
        <v>40</v>
      </c>
      <c r="AF1073" s="50" t="n">
        <v>76</v>
      </c>
      <c r="AG1073" s="50" t="n">
        <v>7126.5</v>
      </c>
      <c r="AH1073" s="50" t="n">
        <v>31</v>
      </c>
      <c r="AI1073" s="50" t="n">
        <v>160</v>
      </c>
      <c r="AJ1073" s="50" t="n">
        <v>12261</v>
      </c>
      <c r="AK1073" s="50" t="n">
        <v>103</v>
      </c>
    </row>
    <row r="1074" customFormat="false" ht="15" hidden="false" customHeight="false" outlineLevel="0" collapsed="false">
      <c r="A1074" s="50" t="s">
        <v>1113</v>
      </c>
      <c r="B1074" s="50" t="s">
        <v>130</v>
      </c>
      <c r="C1074" s="50" t="s">
        <v>383</v>
      </c>
      <c r="D1074" s="50" t="n">
        <v>670541</v>
      </c>
      <c r="E1074" s="50" t="n">
        <v>9</v>
      </c>
      <c r="F1074" s="50" t="s">
        <v>58</v>
      </c>
      <c r="G1074" s="50" t="n">
        <v>388</v>
      </c>
      <c r="H1074" s="50" t="n">
        <v>173</v>
      </c>
      <c r="I1074" s="50" t="n">
        <v>30</v>
      </c>
      <c r="J1074" s="50" t="n">
        <v>151</v>
      </c>
      <c r="K1074" s="50" t="n">
        <v>102</v>
      </c>
      <c r="L1074" s="50" t="n">
        <v>8</v>
      </c>
      <c r="M1074" s="50" t="n">
        <v>224</v>
      </c>
      <c r="N1074" s="50" t="n">
        <v>71</v>
      </c>
      <c r="O1074" s="50" t="n">
        <v>9.458</v>
      </c>
      <c r="P1074" s="50" t="n">
        <v>95</v>
      </c>
      <c r="Q1074" s="50" t="n">
        <v>78</v>
      </c>
      <c r="R1074" s="50" t="n">
        <v>24</v>
      </c>
      <c r="S1074" s="50" t="n">
        <v>6</v>
      </c>
      <c r="T1074" s="50" t="n">
        <v>0</v>
      </c>
      <c r="U1074" s="50" t="n">
        <v>5</v>
      </c>
      <c r="V1074" s="50" t="n">
        <v>15</v>
      </c>
      <c r="W1074" s="50" t="n">
        <v>2</v>
      </c>
      <c r="X1074" s="50" t="n">
        <v>0</v>
      </c>
      <c r="Y1074" s="50" t="n">
        <v>17</v>
      </c>
      <c r="Z1074" s="50" t="n">
        <v>38.3</v>
      </c>
      <c r="AA1074" s="50" t="n">
        <v>91</v>
      </c>
      <c r="AB1074" s="50" t="n">
        <v>34.121</v>
      </c>
      <c r="AC1074" s="50" t="n">
        <v>61</v>
      </c>
      <c r="AD1074" s="50" t="n">
        <v>7</v>
      </c>
      <c r="AE1074" s="50" t="n">
        <v>34</v>
      </c>
      <c r="AF1074" s="50" t="n">
        <v>61</v>
      </c>
      <c r="AG1074" s="50" t="n">
        <v>5723</v>
      </c>
      <c r="AH1074" s="50" t="n">
        <v>19</v>
      </c>
      <c r="AI1074" s="50" t="n">
        <v>154</v>
      </c>
      <c r="AJ1074" s="50" t="n">
        <v>11721.6</v>
      </c>
      <c r="AK1074" s="50" t="n">
        <v>98</v>
      </c>
    </row>
    <row r="1075" customFormat="false" ht="15" hidden="false" customHeight="false" outlineLevel="0" collapsed="false">
      <c r="A1075" s="50" t="s">
        <v>1114</v>
      </c>
      <c r="B1075" s="50" t="s">
        <v>130</v>
      </c>
      <c r="C1075" s="50" t="s">
        <v>385</v>
      </c>
      <c r="D1075" s="50" t="n">
        <v>670623</v>
      </c>
      <c r="E1075" s="50" t="n">
        <v>4</v>
      </c>
      <c r="F1075" s="50" t="s">
        <v>53</v>
      </c>
      <c r="G1075" s="50" t="n">
        <v>492</v>
      </c>
      <c r="H1075" s="50" t="n">
        <v>218</v>
      </c>
      <c r="I1075" s="50" t="n">
        <v>37</v>
      </c>
      <c r="J1075" s="50" t="n">
        <v>236</v>
      </c>
      <c r="K1075" s="50" t="n">
        <v>143</v>
      </c>
      <c r="L1075" s="50" t="n">
        <v>14</v>
      </c>
      <c r="M1075" s="50" t="n">
        <v>256</v>
      </c>
      <c r="N1075" s="50" t="n">
        <v>75</v>
      </c>
      <c r="O1075" s="50" t="n">
        <v>2.324</v>
      </c>
      <c r="P1075" s="50" t="n">
        <v>112</v>
      </c>
      <c r="Q1075" s="50" t="n">
        <v>99</v>
      </c>
      <c r="R1075" s="50" t="n">
        <v>25</v>
      </c>
      <c r="S1075" s="50" t="n">
        <v>4</v>
      </c>
      <c r="T1075" s="50" t="n">
        <v>0</v>
      </c>
      <c r="U1075" s="50" t="n">
        <v>3</v>
      </c>
      <c r="V1075" s="50" t="n">
        <v>9</v>
      </c>
      <c r="W1075" s="50" t="n">
        <v>4</v>
      </c>
      <c r="X1075" s="50" t="n">
        <v>0</v>
      </c>
      <c r="Y1075" s="50" t="n">
        <v>18</v>
      </c>
      <c r="Z1075" s="50" t="n">
        <v>36.3</v>
      </c>
      <c r="AA1075" s="50" t="n">
        <v>112</v>
      </c>
      <c r="AB1075" s="50" t="n">
        <v>33.188</v>
      </c>
      <c r="AC1075" s="50" t="n">
        <v>81</v>
      </c>
      <c r="AD1075" s="50" t="n">
        <v>2</v>
      </c>
      <c r="AE1075" s="50" t="n">
        <v>21</v>
      </c>
      <c r="AF1075" s="50" t="n">
        <v>81</v>
      </c>
      <c r="AG1075" s="50" t="n">
        <v>7087.4</v>
      </c>
      <c r="AH1075" s="50" t="n">
        <v>29</v>
      </c>
      <c r="AI1075" s="50" t="n">
        <v>184</v>
      </c>
      <c r="AJ1075" s="50" t="n">
        <v>12397.2</v>
      </c>
      <c r="AK1075" s="50" t="n">
        <v>10</v>
      </c>
    </row>
    <row r="1076" customFormat="false" ht="15" hidden="false" customHeight="false" outlineLevel="0" collapsed="false">
      <c r="A1076" s="50" t="s">
        <v>1114</v>
      </c>
      <c r="B1076" s="50" t="s">
        <v>130</v>
      </c>
      <c r="C1076" s="50" t="s">
        <v>385</v>
      </c>
      <c r="D1076" s="50" t="n">
        <v>670623</v>
      </c>
      <c r="E1076" s="50" t="n">
        <v>5</v>
      </c>
      <c r="F1076" s="50" t="s">
        <v>54</v>
      </c>
      <c r="G1076" s="50" t="n">
        <v>511</v>
      </c>
      <c r="H1076" s="50" t="n">
        <v>225</v>
      </c>
      <c r="I1076" s="50" t="n">
        <v>32</v>
      </c>
      <c r="J1076" s="50" t="n">
        <v>241</v>
      </c>
      <c r="K1076" s="50" t="n">
        <v>155</v>
      </c>
      <c r="L1076" s="50" t="n">
        <v>13</v>
      </c>
      <c r="M1076" s="50" t="n">
        <v>270</v>
      </c>
      <c r="N1076" s="50" t="n">
        <v>70</v>
      </c>
      <c r="O1076" s="50" t="n">
        <v>-1.349</v>
      </c>
      <c r="P1076" s="50" t="n">
        <v>113</v>
      </c>
      <c r="Q1076" s="50" t="n">
        <v>99</v>
      </c>
      <c r="R1076" s="50" t="n">
        <v>22</v>
      </c>
      <c r="S1076" s="50" t="n">
        <v>6</v>
      </c>
      <c r="T1076" s="50" t="n">
        <v>0</v>
      </c>
      <c r="U1076" s="50" t="n">
        <v>3</v>
      </c>
      <c r="V1076" s="50" t="n">
        <v>11</v>
      </c>
      <c r="W1076" s="50" t="n">
        <v>3</v>
      </c>
      <c r="X1076" s="50" t="n">
        <v>0</v>
      </c>
      <c r="Y1076" s="50" t="n">
        <v>18</v>
      </c>
      <c r="Z1076" s="50" t="n">
        <v>35</v>
      </c>
      <c r="AA1076" s="50" t="n">
        <v>113</v>
      </c>
      <c r="AB1076" s="50" t="n">
        <v>37.109</v>
      </c>
      <c r="AC1076" s="50" t="n">
        <v>81</v>
      </c>
      <c r="AD1076" s="50" t="n">
        <v>7</v>
      </c>
      <c r="AE1076" s="50" t="n">
        <v>24</v>
      </c>
      <c r="AF1076" s="50" t="n">
        <v>81</v>
      </c>
      <c r="AG1076" s="50" t="n">
        <v>6951.2</v>
      </c>
      <c r="AH1076" s="50" t="n">
        <v>32</v>
      </c>
      <c r="AI1076" s="50" t="n">
        <v>195</v>
      </c>
      <c r="AJ1076" s="50" t="n">
        <v>13117.7</v>
      </c>
      <c r="AK1076" s="50" t="n">
        <v>9</v>
      </c>
    </row>
    <row r="1077" customFormat="false" ht="15" hidden="false" customHeight="false" outlineLevel="0" collapsed="false">
      <c r="A1077" s="50" t="s">
        <v>1114</v>
      </c>
      <c r="B1077" s="50" t="s">
        <v>130</v>
      </c>
      <c r="C1077" s="50" t="s">
        <v>385</v>
      </c>
      <c r="D1077" s="50" t="n">
        <v>670623</v>
      </c>
      <c r="E1077" s="50" t="n">
        <v>6</v>
      </c>
      <c r="F1077" s="50" t="s">
        <v>55</v>
      </c>
      <c r="G1077" s="50" t="n">
        <v>494</v>
      </c>
      <c r="H1077" s="50" t="n">
        <v>212</v>
      </c>
      <c r="I1077" s="50" t="n">
        <v>38</v>
      </c>
      <c r="J1077" s="50" t="n">
        <v>222</v>
      </c>
      <c r="K1077" s="50" t="n">
        <v>140</v>
      </c>
      <c r="L1077" s="50" t="n">
        <v>19</v>
      </c>
      <c r="M1077" s="50" t="n">
        <v>272</v>
      </c>
      <c r="N1077" s="50" t="n">
        <v>72</v>
      </c>
      <c r="O1077" s="50" t="n">
        <v>7.129</v>
      </c>
      <c r="P1077" s="50" t="n">
        <v>114</v>
      </c>
      <c r="Q1077" s="50" t="n">
        <v>94</v>
      </c>
      <c r="R1077" s="50" t="n">
        <v>26</v>
      </c>
      <c r="S1077" s="50" t="n">
        <v>6</v>
      </c>
      <c r="T1077" s="50" t="n">
        <v>0</v>
      </c>
      <c r="U1077" s="50" t="n">
        <v>5</v>
      </c>
      <c r="V1077" s="50" t="n">
        <v>13</v>
      </c>
      <c r="W1077" s="50" t="n">
        <v>4</v>
      </c>
      <c r="X1077" s="50" t="n">
        <v>3</v>
      </c>
      <c r="Y1077" s="50" t="n">
        <v>18</v>
      </c>
      <c r="Z1077" s="50" t="n">
        <v>42.9</v>
      </c>
      <c r="AA1077" s="50" t="n">
        <v>114</v>
      </c>
      <c r="AB1077" s="50" t="n">
        <v>35.904</v>
      </c>
      <c r="AC1077" s="50" t="n">
        <v>79</v>
      </c>
      <c r="AD1077" s="50" t="n">
        <v>6</v>
      </c>
      <c r="AE1077" s="50" t="n">
        <v>27</v>
      </c>
      <c r="AF1077" s="50" t="n">
        <v>79</v>
      </c>
      <c r="AG1077" s="50" t="n">
        <v>6911.2</v>
      </c>
      <c r="AH1077" s="50" t="n">
        <v>32</v>
      </c>
      <c r="AI1077" s="50" t="n">
        <v>176</v>
      </c>
      <c r="AJ1077" s="50" t="n">
        <v>11908</v>
      </c>
      <c r="AK1077" s="50" t="n">
        <v>13</v>
      </c>
    </row>
    <row r="1078" customFormat="false" ht="15" hidden="false" customHeight="false" outlineLevel="0" collapsed="false">
      <c r="A1078" s="50" t="s">
        <v>1114</v>
      </c>
      <c r="B1078" s="50" t="s">
        <v>130</v>
      </c>
      <c r="C1078" s="50" t="s">
        <v>385</v>
      </c>
      <c r="D1078" s="50" t="n">
        <v>670623</v>
      </c>
      <c r="E1078" s="50" t="n">
        <v>7</v>
      </c>
      <c r="F1078" s="50" t="s">
        <v>56</v>
      </c>
      <c r="G1078" s="50" t="n">
        <v>469</v>
      </c>
      <c r="H1078" s="50" t="n">
        <v>205</v>
      </c>
      <c r="I1078" s="50" t="n">
        <v>22</v>
      </c>
      <c r="J1078" s="50" t="n">
        <v>234</v>
      </c>
      <c r="K1078" s="50" t="n">
        <v>146</v>
      </c>
      <c r="L1078" s="50" t="n">
        <v>13</v>
      </c>
      <c r="M1078" s="50" t="n">
        <v>235</v>
      </c>
      <c r="N1078" s="50" t="n">
        <v>59</v>
      </c>
      <c r="O1078" s="50" t="n">
        <v>3.767</v>
      </c>
      <c r="P1078" s="50" t="n">
        <v>104</v>
      </c>
      <c r="Q1078" s="50" t="n">
        <v>89</v>
      </c>
      <c r="R1078" s="50" t="n">
        <v>25</v>
      </c>
      <c r="S1078" s="50" t="n">
        <v>2</v>
      </c>
      <c r="T1078" s="50" t="n">
        <v>1</v>
      </c>
      <c r="U1078" s="50" t="n">
        <v>4</v>
      </c>
      <c r="V1078" s="50" t="n">
        <v>10</v>
      </c>
      <c r="W1078" s="50" t="n">
        <v>4</v>
      </c>
      <c r="X1078" s="50" t="n">
        <v>1</v>
      </c>
      <c r="Y1078" s="50" t="n">
        <v>11</v>
      </c>
      <c r="Z1078" s="50" t="n">
        <v>38.1</v>
      </c>
      <c r="AA1078" s="50" t="n">
        <v>104</v>
      </c>
      <c r="AB1078" s="50" t="n">
        <v>37.639</v>
      </c>
      <c r="AC1078" s="50" t="n">
        <v>79</v>
      </c>
      <c r="AD1078" s="50" t="n">
        <v>4</v>
      </c>
      <c r="AE1078" s="50" t="n">
        <v>24</v>
      </c>
      <c r="AF1078" s="50" t="n">
        <v>79</v>
      </c>
      <c r="AG1078" s="50" t="n">
        <v>6736.5</v>
      </c>
      <c r="AH1078" s="50" t="n">
        <v>36</v>
      </c>
      <c r="AI1078" s="50" t="n">
        <v>169</v>
      </c>
      <c r="AJ1078" s="50" t="n">
        <v>11289.1</v>
      </c>
      <c r="AK1078" s="50" t="n">
        <v>16</v>
      </c>
    </row>
    <row r="1079" customFormat="false" ht="15" hidden="false" customHeight="false" outlineLevel="0" collapsed="false">
      <c r="A1079" s="50" t="s">
        <v>1114</v>
      </c>
      <c r="B1079" s="50" t="s">
        <v>130</v>
      </c>
      <c r="C1079" s="50" t="s">
        <v>385</v>
      </c>
      <c r="D1079" s="50" t="n">
        <v>670623</v>
      </c>
      <c r="E1079" s="50" t="n">
        <v>8</v>
      </c>
      <c r="F1079" s="50" t="s">
        <v>57</v>
      </c>
      <c r="G1079" s="50" t="n">
        <v>486</v>
      </c>
      <c r="H1079" s="50" t="n">
        <v>209</v>
      </c>
      <c r="I1079" s="50" t="n">
        <v>24</v>
      </c>
      <c r="J1079" s="50" t="n">
        <v>225</v>
      </c>
      <c r="K1079" s="50" t="n">
        <v>131</v>
      </c>
      <c r="L1079" s="50" t="n">
        <v>7</v>
      </c>
      <c r="M1079" s="50" t="n">
        <v>260</v>
      </c>
      <c r="N1079" s="50" t="n">
        <v>78</v>
      </c>
      <c r="O1079" s="50" t="n">
        <v>1.139</v>
      </c>
      <c r="P1079" s="50" t="n">
        <v>114</v>
      </c>
      <c r="Q1079" s="50" t="n">
        <v>95</v>
      </c>
      <c r="R1079" s="50" t="n">
        <v>24</v>
      </c>
      <c r="S1079" s="50" t="n">
        <v>5</v>
      </c>
      <c r="T1079" s="50" t="n">
        <v>0</v>
      </c>
      <c r="U1079" s="50" t="n">
        <v>2</v>
      </c>
      <c r="V1079" s="50" t="n">
        <v>16</v>
      </c>
      <c r="W1079" s="50" t="n">
        <v>2</v>
      </c>
      <c r="X1079" s="50" t="n">
        <v>1</v>
      </c>
      <c r="Y1079" s="50" t="n">
        <v>8</v>
      </c>
      <c r="Z1079" s="50" t="n">
        <v>37.45</v>
      </c>
      <c r="AA1079" s="50" t="n">
        <v>112</v>
      </c>
      <c r="AB1079" s="50" t="n">
        <v>33.652</v>
      </c>
      <c r="AC1079" s="50" t="n">
        <v>88</v>
      </c>
      <c r="AD1079" s="50" t="n">
        <v>1</v>
      </c>
      <c r="AE1079" s="50" t="n">
        <v>18</v>
      </c>
      <c r="AF1079" s="50" t="n">
        <v>87</v>
      </c>
      <c r="AG1079" s="50" t="n">
        <v>7267.9</v>
      </c>
      <c r="AH1079" s="50" t="n">
        <v>29</v>
      </c>
      <c r="AI1079" s="50" t="n">
        <v>170</v>
      </c>
      <c r="AJ1079" s="50" t="n">
        <v>11363.8</v>
      </c>
      <c r="AK1079" s="50" t="n">
        <v>11</v>
      </c>
    </row>
    <row r="1080" customFormat="false" ht="15" hidden="false" customHeight="false" outlineLevel="0" collapsed="false">
      <c r="A1080" s="50" t="s">
        <v>1114</v>
      </c>
      <c r="B1080" s="50" t="s">
        <v>130</v>
      </c>
      <c r="C1080" s="50" t="s">
        <v>385</v>
      </c>
      <c r="D1080" s="50" t="n">
        <v>670623</v>
      </c>
      <c r="E1080" s="50" t="n">
        <v>9</v>
      </c>
      <c r="F1080" s="50" t="s">
        <v>58</v>
      </c>
      <c r="G1080" s="50" t="n">
        <v>477</v>
      </c>
      <c r="H1080" s="50" t="n">
        <v>200</v>
      </c>
      <c r="I1080" s="50" t="n">
        <v>24</v>
      </c>
      <c r="J1080" s="50" t="n">
        <v>211</v>
      </c>
      <c r="K1080" s="50" t="n">
        <v>134</v>
      </c>
      <c r="L1080" s="50" t="n">
        <v>10</v>
      </c>
      <c r="M1080" s="50" t="n">
        <v>265</v>
      </c>
      <c r="N1080" s="50" t="n">
        <v>66</v>
      </c>
      <c r="O1080" s="50" t="n">
        <v>13.654</v>
      </c>
      <c r="P1080" s="50" t="n">
        <v>102</v>
      </c>
      <c r="Q1080" s="50" t="n">
        <v>86</v>
      </c>
      <c r="R1080" s="50" t="n">
        <v>25</v>
      </c>
      <c r="S1080" s="50" t="n">
        <v>4</v>
      </c>
      <c r="T1080" s="50" t="n">
        <v>0</v>
      </c>
      <c r="U1080" s="50" t="n">
        <v>8</v>
      </c>
      <c r="V1080" s="50" t="n">
        <v>12</v>
      </c>
      <c r="W1080" s="50" t="n">
        <v>2</v>
      </c>
      <c r="X1080" s="50" t="n">
        <v>2</v>
      </c>
      <c r="Y1080" s="50" t="n">
        <v>15</v>
      </c>
      <c r="Z1080" s="50" t="n">
        <v>42.5</v>
      </c>
      <c r="AA1080" s="50" t="n">
        <v>101</v>
      </c>
      <c r="AB1080" s="50" t="n">
        <v>34.52</v>
      </c>
      <c r="AC1080" s="50" t="n">
        <v>73</v>
      </c>
      <c r="AD1080" s="50" t="n">
        <v>3</v>
      </c>
      <c r="AE1080" s="50" t="n">
        <v>27</v>
      </c>
      <c r="AF1080" s="50" t="n">
        <v>73</v>
      </c>
      <c r="AG1080" s="50" t="n">
        <v>6311.4</v>
      </c>
      <c r="AH1080" s="50" t="n">
        <v>35</v>
      </c>
      <c r="AI1080" s="50" t="n">
        <v>161</v>
      </c>
      <c r="AJ1080" s="50" t="n">
        <v>10841.9</v>
      </c>
      <c r="AK1080" s="50" t="n">
        <v>11</v>
      </c>
    </row>
    <row r="1081" customFormat="false" ht="15" hidden="false" customHeight="false" outlineLevel="0" collapsed="false">
      <c r="A1081" s="50" t="s">
        <v>1115</v>
      </c>
      <c r="B1081" s="50" t="s">
        <v>130</v>
      </c>
      <c r="C1081" s="50" t="s">
        <v>386</v>
      </c>
      <c r="D1081" s="50" t="n">
        <v>572233</v>
      </c>
      <c r="E1081" s="50" t="n">
        <v>4</v>
      </c>
      <c r="F1081" s="50" t="s">
        <v>53</v>
      </c>
      <c r="G1081" s="50" t="n">
        <v>498</v>
      </c>
      <c r="H1081" s="50" t="n">
        <v>241</v>
      </c>
      <c r="I1081" s="50" t="n">
        <v>58</v>
      </c>
      <c r="J1081" s="50" t="n">
        <v>230</v>
      </c>
      <c r="K1081" s="50" t="n">
        <v>167</v>
      </c>
      <c r="L1081" s="50" t="n">
        <v>20</v>
      </c>
      <c r="M1081" s="50" t="n">
        <v>264</v>
      </c>
      <c r="N1081" s="50" t="n">
        <v>74</v>
      </c>
      <c r="O1081" s="50" t="n">
        <v>11.344</v>
      </c>
      <c r="P1081" s="50" t="n">
        <v>131</v>
      </c>
      <c r="Q1081" s="50" t="n">
        <v>116</v>
      </c>
      <c r="R1081" s="50" t="n">
        <v>34</v>
      </c>
      <c r="S1081" s="50" t="n">
        <v>9</v>
      </c>
      <c r="T1081" s="50" t="n">
        <v>0</v>
      </c>
      <c r="U1081" s="50" t="n">
        <v>7</v>
      </c>
      <c r="V1081" s="50" t="n">
        <v>13</v>
      </c>
      <c r="W1081" s="50" t="n">
        <v>1</v>
      </c>
      <c r="X1081" s="50" t="n">
        <v>1</v>
      </c>
      <c r="Y1081" s="50" t="n">
        <v>23</v>
      </c>
      <c r="Z1081" s="50" t="n">
        <v>50.55</v>
      </c>
      <c r="AA1081" s="50" t="n">
        <v>130</v>
      </c>
      <c r="AB1081" s="50" t="n">
        <v>46.9</v>
      </c>
      <c r="AC1081" s="50" t="n">
        <v>94</v>
      </c>
      <c r="AD1081" s="50" t="n">
        <v>12</v>
      </c>
      <c r="AE1081" s="50" t="n">
        <v>46</v>
      </c>
      <c r="AF1081" s="50" t="n">
        <v>94</v>
      </c>
      <c r="AG1081" s="50" t="n">
        <v>8474.5</v>
      </c>
      <c r="AH1081" s="50" t="n">
        <v>30</v>
      </c>
      <c r="AI1081" s="50" t="n">
        <v>217</v>
      </c>
      <c r="AJ1081" s="50" t="n">
        <v>16055.4</v>
      </c>
      <c r="AK1081" s="50" t="n">
        <v>84</v>
      </c>
    </row>
    <row r="1082" customFormat="false" ht="15" hidden="false" customHeight="false" outlineLevel="0" collapsed="false">
      <c r="A1082" s="50" t="s">
        <v>1115</v>
      </c>
      <c r="B1082" s="50" t="s">
        <v>130</v>
      </c>
      <c r="C1082" s="50" t="s">
        <v>386</v>
      </c>
      <c r="D1082" s="50" t="n">
        <v>572233</v>
      </c>
      <c r="E1082" s="50" t="n">
        <v>5</v>
      </c>
      <c r="F1082" s="50" t="s">
        <v>54</v>
      </c>
      <c r="G1082" s="50" t="n">
        <v>440</v>
      </c>
      <c r="H1082" s="50" t="n">
        <v>226</v>
      </c>
      <c r="I1082" s="50" t="n">
        <v>65</v>
      </c>
      <c r="J1082" s="50" t="n">
        <v>206</v>
      </c>
      <c r="K1082" s="50" t="n">
        <v>156</v>
      </c>
      <c r="L1082" s="50" t="n">
        <v>25</v>
      </c>
      <c r="M1082" s="50" t="n">
        <v>233</v>
      </c>
      <c r="N1082" s="50" t="n">
        <v>70</v>
      </c>
      <c r="O1082" s="50" t="n">
        <v>0.76</v>
      </c>
      <c r="P1082" s="50" t="n">
        <v>116</v>
      </c>
      <c r="Q1082" s="50" t="n">
        <v>105</v>
      </c>
      <c r="R1082" s="50" t="n">
        <v>21</v>
      </c>
      <c r="S1082" s="50" t="n">
        <v>1</v>
      </c>
      <c r="T1082" s="50" t="n">
        <v>0</v>
      </c>
      <c r="U1082" s="50" t="n">
        <v>9</v>
      </c>
      <c r="V1082" s="50" t="n">
        <v>8</v>
      </c>
      <c r="W1082" s="50" t="n">
        <v>3</v>
      </c>
      <c r="X1082" s="50" t="n">
        <v>0</v>
      </c>
      <c r="Y1082" s="50" t="n">
        <v>25</v>
      </c>
      <c r="Z1082" s="50" t="n">
        <v>36.15</v>
      </c>
      <c r="AA1082" s="50" t="n">
        <v>115</v>
      </c>
      <c r="AB1082" s="50" t="n">
        <v>35.495</v>
      </c>
      <c r="AC1082" s="50" t="n">
        <v>80</v>
      </c>
      <c r="AD1082" s="50" t="n">
        <v>11</v>
      </c>
      <c r="AE1082" s="50" t="n">
        <v>35</v>
      </c>
      <c r="AF1082" s="50" t="n">
        <v>80</v>
      </c>
      <c r="AG1082" s="50" t="n">
        <v>7308.8</v>
      </c>
      <c r="AH1082" s="50" t="n">
        <v>26</v>
      </c>
      <c r="AI1082" s="50" t="n">
        <v>200</v>
      </c>
      <c r="AJ1082" s="50" t="n">
        <v>14856.6</v>
      </c>
      <c r="AK1082" s="50" t="n">
        <v>88</v>
      </c>
    </row>
    <row r="1083" customFormat="false" ht="15" hidden="false" customHeight="false" outlineLevel="0" collapsed="false">
      <c r="A1083" s="50" t="s">
        <v>1115</v>
      </c>
      <c r="B1083" s="50" t="s">
        <v>130</v>
      </c>
      <c r="C1083" s="50" t="s">
        <v>386</v>
      </c>
      <c r="D1083" s="50" t="n">
        <v>572233</v>
      </c>
      <c r="E1083" s="50" t="n">
        <v>6</v>
      </c>
      <c r="F1083" s="50" t="s">
        <v>55</v>
      </c>
      <c r="G1083" s="50" t="n">
        <v>461</v>
      </c>
      <c r="H1083" s="50" t="n">
        <v>227</v>
      </c>
      <c r="I1083" s="50" t="n">
        <v>53</v>
      </c>
      <c r="J1083" s="50" t="n">
        <v>208</v>
      </c>
      <c r="K1083" s="50" t="n">
        <v>147</v>
      </c>
      <c r="L1083" s="50" t="n">
        <v>18</v>
      </c>
      <c r="M1083" s="50" t="n">
        <v>253</v>
      </c>
      <c r="N1083" s="50" t="n">
        <v>80</v>
      </c>
      <c r="O1083" s="50" t="n">
        <v>-2.341</v>
      </c>
      <c r="P1083" s="50" t="n">
        <v>112</v>
      </c>
      <c r="Q1083" s="50" t="n">
        <v>103</v>
      </c>
      <c r="R1083" s="50" t="n">
        <v>23</v>
      </c>
      <c r="S1083" s="50" t="n">
        <v>6</v>
      </c>
      <c r="T1083" s="50" t="n">
        <v>1</v>
      </c>
      <c r="U1083" s="50" t="n">
        <v>3</v>
      </c>
      <c r="V1083" s="50" t="n">
        <v>9</v>
      </c>
      <c r="W1083" s="50" t="n">
        <v>0</v>
      </c>
      <c r="X1083" s="50" t="n">
        <v>0</v>
      </c>
      <c r="Y1083" s="50" t="n">
        <v>31</v>
      </c>
      <c r="Z1083" s="50" t="n">
        <v>33.1</v>
      </c>
      <c r="AA1083" s="50" t="n">
        <v>112</v>
      </c>
      <c r="AB1083" s="50" t="n">
        <v>25.886</v>
      </c>
      <c r="AC1083" s="50" t="n">
        <v>72</v>
      </c>
      <c r="AD1083" s="50" t="n">
        <v>1</v>
      </c>
      <c r="AE1083" s="50" t="n">
        <v>27</v>
      </c>
      <c r="AF1083" s="50" t="n">
        <v>72</v>
      </c>
      <c r="AG1083" s="50" t="n">
        <v>6327.3</v>
      </c>
      <c r="AH1083" s="50" t="n">
        <v>21</v>
      </c>
      <c r="AI1083" s="50" t="n">
        <v>204</v>
      </c>
      <c r="AJ1083" s="50" t="n">
        <v>15164.3</v>
      </c>
      <c r="AK1083" s="50" t="n">
        <v>92</v>
      </c>
    </row>
    <row r="1084" customFormat="false" ht="15" hidden="false" customHeight="false" outlineLevel="0" collapsed="false">
      <c r="A1084" s="50" t="s">
        <v>1115</v>
      </c>
      <c r="B1084" s="50" t="s">
        <v>130</v>
      </c>
      <c r="C1084" s="50" t="s">
        <v>386</v>
      </c>
      <c r="D1084" s="50" t="n">
        <v>572233</v>
      </c>
      <c r="E1084" s="50" t="n">
        <v>7</v>
      </c>
      <c r="F1084" s="50" t="s">
        <v>56</v>
      </c>
      <c r="G1084" s="50" t="n">
        <v>331</v>
      </c>
      <c r="H1084" s="50" t="n">
        <v>185</v>
      </c>
      <c r="I1084" s="50" t="n">
        <v>61</v>
      </c>
      <c r="J1084" s="50" t="n">
        <v>157</v>
      </c>
      <c r="K1084" s="50" t="n">
        <v>119</v>
      </c>
      <c r="L1084" s="50" t="n">
        <v>23</v>
      </c>
      <c r="M1084" s="50" t="n">
        <v>174</v>
      </c>
      <c r="N1084" s="50" t="n">
        <v>66</v>
      </c>
      <c r="O1084" s="50" t="n">
        <v>-0.504</v>
      </c>
      <c r="P1084" s="50" t="n">
        <v>82</v>
      </c>
      <c r="Q1084" s="50" t="n">
        <v>72</v>
      </c>
      <c r="R1084" s="50" t="n">
        <v>15</v>
      </c>
      <c r="S1084" s="50" t="n">
        <v>4</v>
      </c>
      <c r="T1084" s="50" t="n">
        <v>0</v>
      </c>
      <c r="U1084" s="50" t="n">
        <v>3</v>
      </c>
      <c r="V1084" s="50" t="n">
        <v>6</v>
      </c>
      <c r="W1084" s="50" t="n">
        <v>4</v>
      </c>
      <c r="X1084" s="50" t="n">
        <v>0</v>
      </c>
      <c r="Y1084" s="50" t="n">
        <v>27</v>
      </c>
      <c r="Z1084" s="50" t="n">
        <v>25.2</v>
      </c>
      <c r="AA1084" s="50" t="n">
        <v>82</v>
      </c>
      <c r="AB1084" s="50" t="n">
        <v>23.975</v>
      </c>
      <c r="AC1084" s="50" t="n">
        <v>45</v>
      </c>
      <c r="AD1084" s="50" t="n">
        <v>5</v>
      </c>
      <c r="AE1084" s="50" t="n">
        <v>15</v>
      </c>
      <c r="AF1084" s="50" t="n">
        <v>45</v>
      </c>
      <c r="AG1084" s="50" t="n">
        <v>3923.7</v>
      </c>
      <c r="AH1084" s="50" t="n">
        <v>17</v>
      </c>
      <c r="AI1084" s="50" t="n">
        <v>168</v>
      </c>
      <c r="AJ1084" s="50" t="n">
        <v>12654.8</v>
      </c>
      <c r="AK1084" s="50" t="n">
        <v>91</v>
      </c>
    </row>
    <row r="1085" customFormat="false" ht="15" hidden="false" customHeight="false" outlineLevel="0" collapsed="false">
      <c r="A1085" s="50" t="s">
        <v>1115</v>
      </c>
      <c r="B1085" s="50" t="s">
        <v>130</v>
      </c>
      <c r="C1085" s="50" t="s">
        <v>386</v>
      </c>
      <c r="D1085" s="50" t="n">
        <v>572233</v>
      </c>
      <c r="E1085" s="50" t="n">
        <v>8</v>
      </c>
      <c r="F1085" s="50" t="s">
        <v>57</v>
      </c>
      <c r="G1085" s="50" t="n">
        <v>404</v>
      </c>
      <c r="H1085" s="50" t="n">
        <v>192</v>
      </c>
      <c r="I1085" s="50" t="n">
        <v>49</v>
      </c>
      <c r="J1085" s="50" t="n">
        <v>171</v>
      </c>
      <c r="K1085" s="50" t="n">
        <v>121</v>
      </c>
      <c r="L1085" s="50" t="n">
        <v>17</v>
      </c>
      <c r="M1085" s="50" t="n">
        <v>233</v>
      </c>
      <c r="N1085" s="50" t="n">
        <v>71</v>
      </c>
      <c r="O1085" s="50" t="n">
        <v>-4.006</v>
      </c>
      <c r="P1085" s="50" t="n">
        <v>105</v>
      </c>
      <c r="Q1085" s="50" t="n">
        <v>94</v>
      </c>
      <c r="R1085" s="50" t="n">
        <v>19</v>
      </c>
      <c r="S1085" s="50" t="n">
        <v>5</v>
      </c>
      <c r="T1085" s="50" t="n">
        <v>0</v>
      </c>
      <c r="U1085" s="50" t="n">
        <v>2</v>
      </c>
      <c r="V1085" s="50" t="n">
        <v>8</v>
      </c>
      <c r="W1085" s="50" t="n">
        <v>2</v>
      </c>
      <c r="X1085" s="50" t="n">
        <v>1</v>
      </c>
      <c r="Y1085" s="50" t="n">
        <v>21</v>
      </c>
      <c r="Z1085" s="50" t="n">
        <v>28.05</v>
      </c>
      <c r="AA1085" s="50" t="n">
        <v>105</v>
      </c>
      <c r="AB1085" s="50" t="n">
        <v>32.634</v>
      </c>
      <c r="AC1085" s="50" t="n">
        <v>74</v>
      </c>
      <c r="AD1085" s="50" t="n">
        <v>4</v>
      </c>
      <c r="AE1085" s="50" t="n">
        <v>28</v>
      </c>
      <c r="AF1085" s="50" t="n">
        <v>74</v>
      </c>
      <c r="AG1085" s="50" t="n">
        <v>6520.4</v>
      </c>
      <c r="AH1085" s="50" t="n">
        <v>22</v>
      </c>
      <c r="AI1085" s="50" t="n">
        <v>163</v>
      </c>
      <c r="AJ1085" s="50" t="n">
        <v>12153.4</v>
      </c>
      <c r="AK1085" s="50" t="n">
        <v>69</v>
      </c>
    </row>
    <row r="1086" customFormat="false" ht="15" hidden="false" customHeight="false" outlineLevel="0" collapsed="false">
      <c r="A1086" s="50" t="s">
        <v>1115</v>
      </c>
      <c r="B1086" s="50" t="s">
        <v>130</v>
      </c>
      <c r="C1086" s="50" t="s">
        <v>386</v>
      </c>
      <c r="D1086" s="50" t="n">
        <v>572233</v>
      </c>
      <c r="E1086" s="50" t="n">
        <v>9</v>
      </c>
      <c r="F1086" s="50" t="s">
        <v>58</v>
      </c>
      <c r="G1086" s="50" t="n">
        <v>348</v>
      </c>
      <c r="H1086" s="50" t="n">
        <v>176</v>
      </c>
      <c r="I1086" s="50" t="n">
        <v>48</v>
      </c>
      <c r="J1086" s="50" t="n">
        <v>150</v>
      </c>
      <c r="K1086" s="50" t="n">
        <v>110</v>
      </c>
      <c r="L1086" s="50" t="n">
        <v>16</v>
      </c>
      <c r="M1086" s="50" t="n">
        <v>194</v>
      </c>
      <c r="N1086" s="50" t="n">
        <v>66</v>
      </c>
      <c r="O1086" s="50" t="n">
        <v>-1.109</v>
      </c>
      <c r="P1086" s="50" t="n">
        <v>89</v>
      </c>
      <c r="Q1086" s="50" t="n">
        <v>81</v>
      </c>
      <c r="R1086" s="50" t="n">
        <v>17</v>
      </c>
      <c r="S1086" s="50" t="n">
        <v>1</v>
      </c>
      <c r="T1086" s="50" t="n">
        <v>0</v>
      </c>
      <c r="U1086" s="50" t="n">
        <v>5</v>
      </c>
      <c r="V1086" s="50" t="n">
        <v>7</v>
      </c>
      <c r="W1086" s="50" t="n">
        <v>0</v>
      </c>
      <c r="X1086" s="50" t="n">
        <v>1</v>
      </c>
      <c r="Y1086" s="50" t="n">
        <v>20</v>
      </c>
      <c r="Z1086" s="50" t="n">
        <v>25.35</v>
      </c>
      <c r="AA1086" s="50" t="n">
        <v>87</v>
      </c>
      <c r="AB1086" s="50" t="n">
        <v>27.28</v>
      </c>
      <c r="AC1086" s="50" t="n">
        <v>62</v>
      </c>
      <c r="AD1086" s="50" t="n">
        <v>8</v>
      </c>
      <c r="AE1086" s="50" t="n">
        <v>23</v>
      </c>
      <c r="AF1086" s="50" t="n">
        <v>61</v>
      </c>
      <c r="AG1086" s="50" t="n">
        <v>5372.7</v>
      </c>
      <c r="AH1086" s="50" t="n">
        <v>25</v>
      </c>
      <c r="AI1086" s="50" t="n">
        <v>157</v>
      </c>
      <c r="AJ1086" s="50" t="n">
        <v>11563.6</v>
      </c>
      <c r="AK1086" s="50" t="n">
        <v>62</v>
      </c>
    </row>
    <row r="1087" customFormat="false" ht="15" hidden="false" customHeight="false" outlineLevel="0" collapsed="false">
      <c r="A1087" s="50" t="s">
        <v>1116</v>
      </c>
      <c r="B1087" s="50" t="s">
        <v>130</v>
      </c>
      <c r="C1087" s="50" t="s">
        <v>387</v>
      </c>
      <c r="D1087" s="50" t="n">
        <v>514888</v>
      </c>
      <c r="E1087" s="50" t="n">
        <v>4</v>
      </c>
      <c r="F1087" s="50" t="s">
        <v>53</v>
      </c>
      <c r="G1087" s="50" t="n">
        <v>464</v>
      </c>
      <c r="H1087" s="50" t="n">
        <v>209</v>
      </c>
      <c r="I1087" s="50" t="n">
        <v>46</v>
      </c>
      <c r="J1087" s="50" t="n">
        <v>204</v>
      </c>
      <c r="K1087" s="50" t="n">
        <v>132</v>
      </c>
      <c r="L1087" s="50" t="n">
        <v>17</v>
      </c>
      <c r="M1087" s="50" t="n">
        <v>259</v>
      </c>
      <c r="N1087" s="50" t="n">
        <v>77</v>
      </c>
      <c r="O1087" s="50" t="n">
        <v>2.184</v>
      </c>
      <c r="P1087" s="50" t="n">
        <v>129</v>
      </c>
      <c r="Q1087" s="50" t="n">
        <v>112</v>
      </c>
      <c r="R1087" s="50" t="n">
        <v>28</v>
      </c>
      <c r="S1087" s="50" t="n">
        <v>7</v>
      </c>
      <c r="T1087" s="50" t="n">
        <v>0</v>
      </c>
      <c r="U1087" s="50" t="n">
        <v>3</v>
      </c>
      <c r="V1087" s="50" t="n">
        <v>17</v>
      </c>
      <c r="W1087" s="50" t="n">
        <v>0</v>
      </c>
      <c r="X1087" s="50" t="n">
        <v>0</v>
      </c>
      <c r="Y1087" s="50" t="n">
        <v>24</v>
      </c>
      <c r="Z1087" s="50" t="n">
        <v>42.15</v>
      </c>
      <c r="AA1087" s="50" t="n">
        <v>128</v>
      </c>
      <c r="AB1087" s="50" t="n">
        <v>41.251</v>
      </c>
      <c r="AC1087" s="50" t="n">
        <v>88</v>
      </c>
      <c r="AD1087" s="50" t="n">
        <v>6</v>
      </c>
      <c r="AE1087" s="50" t="n">
        <v>32</v>
      </c>
      <c r="AF1087" s="50" t="n">
        <v>88</v>
      </c>
      <c r="AG1087" s="50" t="n">
        <v>7459.5</v>
      </c>
      <c r="AH1087" s="50" t="n">
        <v>28</v>
      </c>
      <c r="AI1087" s="50" t="n">
        <v>186</v>
      </c>
      <c r="AJ1087" s="50" t="n">
        <v>12826.6</v>
      </c>
      <c r="AK1087" s="50" t="n">
        <v>20</v>
      </c>
    </row>
    <row r="1088" customFormat="false" ht="15" hidden="false" customHeight="false" outlineLevel="0" collapsed="false">
      <c r="A1088" s="50" t="s">
        <v>1116</v>
      </c>
      <c r="B1088" s="50" t="s">
        <v>130</v>
      </c>
      <c r="C1088" s="50" t="s">
        <v>387</v>
      </c>
      <c r="D1088" s="50" t="n">
        <v>514888</v>
      </c>
      <c r="E1088" s="50" t="n">
        <v>5</v>
      </c>
      <c r="F1088" s="50" t="s">
        <v>54</v>
      </c>
      <c r="G1088" s="50" t="n">
        <v>198</v>
      </c>
      <c r="H1088" s="50" t="n">
        <v>103</v>
      </c>
      <c r="I1088" s="50" t="n">
        <v>25</v>
      </c>
      <c r="J1088" s="50" t="n">
        <v>91</v>
      </c>
      <c r="K1088" s="50" t="n">
        <v>58</v>
      </c>
      <c r="L1088" s="50" t="n">
        <v>10</v>
      </c>
      <c r="M1088" s="50" t="n">
        <v>107</v>
      </c>
      <c r="N1088" s="50" t="n">
        <v>45</v>
      </c>
      <c r="O1088" s="50" t="n">
        <v>-2.78</v>
      </c>
      <c r="P1088" s="50" t="n">
        <v>56</v>
      </c>
      <c r="Q1088" s="50" t="n">
        <v>51</v>
      </c>
      <c r="R1088" s="50" t="n">
        <v>12</v>
      </c>
      <c r="S1088" s="50" t="n">
        <v>3</v>
      </c>
      <c r="T1088" s="50" t="n">
        <v>0</v>
      </c>
      <c r="U1088" s="50" t="n">
        <v>1</v>
      </c>
      <c r="V1088" s="50" t="n">
        <v>2</v>
      </c>
      <c r="W1088" s="50" t="n">
        <v>1</v>
      </c>
      <c r="X1088" s="50" t="n">
        <v>1</v>
      </c>
      <c r="Y1088" s="50" t="n">
        <v>11</v>
      </c>
      <c r="Z1088" s="50" t="n">
        <v>14.15</v>
      </c>
      <c r="AA1088" s="50" t="n">
        <v>52</v>
      </c>
      <c r="AB1088" s="50" t="n">
        <v>15.145</v>
      </c>
      <c r="AC1088" s="50" t="n">
        <v>42</v>
      </c>
      <c r="AD1088" s="50" t="n">
        <v>2</v>
      </c>
      <c r="AE1088" s="50" t="n">
        <v>16</v>
      </c>
      <c r="AF1088" s="50" t="n">
        <v>39</v>
      </c>
      <c r="AG1088" s="50" t="n">
        <v>3389.6</v>
      </c>
      <c r="AH1088" s="50" t="n">
        <v>15</v>
      </c>
      <c r="AI1088" s="50" t="n">
        <v>84</v>
      </c>
      <c r="AJ1088" s="50" t="n">
        <v>5751.8</v>
      </c>
      <c r="AK1088" s="50" t="n">
        <v>4</v>
      </c>
    </row>
    <row r="1089" customFormat="false" ht="15" hidden="false" customHeight="false" outlineLevel="0" collapsed="false">
      <c r="A1089" s="50" t="s">
        <v>1116</v>
      </c>
      <c r="B1089" s="50" t="s">
        <v>130</v>
      </c>
      <c r="C1089" s="50" t="s">
        <v>387</v>
      </c>
      <c r="D1089" s="50" t="n">
        <v>514888</v>
      </c>
      <c r="E1089" s="50" t="n">
        <v>6</v>
      </c>
      <c r="F1089" s="50" t="s">
        <v>55</v>
      </c>
      <c r="G1089" s="50" t="n">
        <v>320</v>
      </c>
      <c r="H1089" s="50" t="n">
        <v>148</v>
      </c>
      <c r="I1089" s="50" t="n">
        <v>38</v>
      </c>
      <c r="J1089" s="50" t="n">
        <v>132</v>
      </c>
      <c r="K1089" s="50" t="n">
        <v>77</v>
      </c>
      <c r="L1089" s="50" t="n">
        <v>10</v>
      </c>
      <c r="M1089" s="50" t="n">
        <v>187</v>
      </c>
      <c r="N1089" s="50" t="n">
        <v>71</v>
      </c>
      <c r="O1089" s="50" t="n">
        <v>-2.986</v>
      </c>
      <c r="P1089" s="50" t="n">
        <v>88</v>
      </c>
      <c r="Q1089" s="50" t="n">
        <v>82</v>
      </c>
      <c r="R1089" s="50" t="n">
        <v>17</v>
      </c>
      <c r="S1089" s="50" t="n">
        <v>2</v>
      </c>
      <c r="T1089" s="50" t="n">
        <v>0</v>
      </c>
      <c r="U1089" s="50" t="n">
        <v>4</v>
      </c>
      <c r="V1089" s="50" t="n">
        <v>6</v>
      </c>
      <c r="W1089" s="50" t="n">
        <v>0</v>
      </c>
      <c r="X1089" s="50" t="n">
        <v>0</v>
      </c>
      <c r="Y1089" s="50" t="n">
        <v>24</v>
      </c>
      <c r="Z1089" s="50" t="n">
        <v>24.6</v>
      </c>
      <c r="AA1089" s="50" t="n">
        <v>88</v>
      </c>
      <c r="AB1089" s="50" t="n">
        <v>22.057</v>
      </c>
      <c r="AC1089" s="50" t="n">
        <v>58</v>
      </c>
      <c r="AD1089" s="50" t="n">
        <v>4</v>
      </c>
      <c r="AE1089" s="50" t="n">
        <v>11</v>
      </c>
      <c r="AF1089" s="50" t="n">
        <v>58</v>
      </c>
      <c r="AG1089" s="50" t="n">
        <v>4827.8</v>
      </c>
      <c r="AH1089" s="50" t="n">
        <v>19</v>
      </c>
      <c r="AI1089" s="50" t="n">
        <v>125</v>
      </c>
      <c r="AJ1089" s="50" t="n">
        <v>8483.4</v>
      </c>
      <c r="AK1089" s="50" t="n">
        <v>7</v>
      </c>
    </row>
    <row r="1090" customFormat="false" ht="15" hidden="false" customHeight="false" outlineLevel="0" collapsed="false">
      <c r="A1090" s="50" t="s">
        <v>1116</v>
      </c>
      <c r="B1090" s="50" t="s">
        <v>130</v>
      </c>
      <c r="C1090" s="50" t="s">
        <v>387</v>
      </c>
      <c r="D1090" s="50" t="n">
        <v>514888</v>
      </c>
      <c r="E1090" s="50" t="n">
        <v>7</v>
      </c>
      <c r="F1090" s="50" t="s">
        <v>56</v>
      </c>
      <c r="G1090" s="50" t="n">
        <v>351</v>
      </c>
      <c r="H1090" s="50" t="n">
        <v>176</v>
      </c>
      <c r="I1090" s="50" t="n">
        <v>29</v>
      </c>
      <c r="J1090" s="50" t="n">
        <v>169</v>
      </c>
      <c r="K1090" s="50" t="n">
        <v>101</v>
      </c>
      <c r="L1090" s="50" t="n">
        <v>7</v>
      </c>
      <c r="M1090" s="50" t="n">
        <v>182</v>
      </c>
      <c r="N1090" s="50" t="n">
        <v>75</v>
      </c>
      <c r="O1090" s="50" t="n">
        <v>0.846</v>
      </c>
      <c r="P1090" s="50" t="n">
        <v>96</v>
      </c>
      <c r="Q1090" s="50" t="n">
        <v>92</v>
      </c>
      <c r="R1090" s="50" t="n">
        <v>21</v>
      </c>
      <c r="S1090" s="50" t="n">
        <v>2</v>
      </c>
      <c r="T1090" s="50" t="n">
        <v>1</v>
      </c>
      <c r="U1090" s="50" t="n">
        <v>4</v>
      </c>
      <c r="V1090" s="50" t="n">
        <v>4</v>
      </c>
      <c r="W1090" s="50" t="n">
        <v>0</v>
      </c>
      <c r="X1090" s="50" t="n">
        <v>0</v>
      </c>
      <c r="Y1090" s="50" t="n">
        <v>21</v>
      </c>
      <c r="Z1090" s="50" t="n">
        <v>26.6</v>
      </c>
      <c r="AA1090" s="50" t="n">
        <v>95</v>
      </c>
      <c r="AB1090" s="50" t="n">
        <v>20.464</v>
      </c>
      <c r="AC1090" s="50" t="n">
        <v>71</v>
      </c>
      <c r="AD1090" s="50" t="n">
        <v>2</v>
      </c>
      <c r="AE1090" s="50" t="n">
        <v>26</v>
      </c>
      <c r="AF1090" s="50" t="n">
        <v>70</v>
      </c>
      <c r="AG1090" s="50" t="n">
        <v>5991</v>
      </c>
      <c r="AH1090" s="50" t="n">
        <v>23</v>
      </c>
      <c r="AI1090" s="50" t="n">
        <v>143</v>
      </c>
      <c r="AJ1090" s="50" t="n">
        <v>9862.7</v>
      </c>
      <c r="AK1090" s="50" t="n">
        <v>17</v>
      </c>
    </row>
    <row r="1091" customFormat="false" ht="15" hidden="false" customHeight="false" outlineLevel="0" collapsed="false">
      <c r="A1091" s="50" t="s">
        <v>1116</v>
      </c>
      <c r="B1091" s="50" t="s">
        <v>130</v>
      </c>
      <c r="C1091" s="50" t="s">
        <v>387</v>
      </c>
      <c r="D1091" s="50" t="n">
        <v>514888</v>
      </c>
      <c r="E1091" s="50" t="n">
        <v>8</v>
      </c>
      <c r="F1091" s="50" t="s">
        <v>57</v>
      </c>
      <c r="G1091" s="50" t="n">
        <v>363</v>
      </c>
      <c r="H1091" s="50" t="n">
        <v>176</v>
      </c>
      <c r="I1091" s="50" t="n">
        <v>32</v>
      </c>
      <c r="J1091" s="50" t="n">
        <v>161</v>
      </c>
      <c r="K1091" s="50" t="n">
        <v>106</v>
      </c>
      <c r="L1091" s="50" t="n">
        <v>13</v>
      </c>
      <c r="M1091" s="50" t="n">
        <v>202</v>
      </c>
      <c r="N1091" s="50" t="n">
        <v>70</v>
      </c>
      <c r="O1091" s="50" t="n">
        <v>3.257</v>
      </c>
      <c r="P1091" s="50" t="n">
        <v>102</v>
      </c>
      <c r="Q1091" s="50" t="n">
        <v>91</v>
      </c>
      <c r="R1091" s="50" t="n">
        <v>28</v>
      </c>
      <c r="S1091" s="50" t="n">
        <v>4</v>
      </c>
      <c r="T1091" s="50" t="n">
        <v>1</v>
      </c>
      <c r="U1091" s="50" t="n">
        <v>2</v>
      </c>
      <c r="V1091" s="50" t="n">
        <v>9</v>
      </c>
      <c r="W1091" s="50" t="n">
        <v>1</v>
      </c>
      <c r="X1091" s="50" t="n">
        <v>1</v>
      </c>
      <c r="Y1091" s="50" t="n">
        <v>16</v>
      </c>
      <c r="Z1091" s="50" t="n">
        <v>36.5</v>
      </c>
      <c r="AA1091" s="50" t="n">
        <v>102</v>
      </c>
      <c r="AB1091" s="50" t="n">
        <v>28.804</v>
      </c>
      <c r="AC1091" s="50" t="n">
        <v>76</v>
      </c>
      <c r="AD1091" s="50" t="n">
        <v>2</v>
      </c>
      <c r="AE1091" s="50" t="n">
        <v>25</v>
      </c>
      <c r="AF1091" s="50" t="n">
        <v>76</v>
      </c>
      <c r="AG1091" s="50" t="n">
        <v>6386.1</v>
      </c>
      <c r="AH1091" s="50" t="n">
        <v>21</v>
      </c>
      <c r="AI1091" s="50" t="n">
        <v>155</v>
      </c>
      <c r="AJ1091" s="50" t="n">
        <v>10754.2</v>
      </c>
      <c r="AK1091" s="50" t="n">
        <v>21</v>
      </c>
    </row>
    <row r="1092" customFormat="false" ht="15" hidden="false" customHeight="false" outlineLevel="0" collapsed="false">
      <c r="A1092" s="50" t="s">
        <v>1116</v>
      </c>
      <c r="B1092" s="50" t="s">
        <v>130</v>
      </c>
      <c r="C1092" s="50" t="s">
        <v>387</v>
      </c>
      <c r="D1092" s="50" t="n">
        <v>514888</v>
      </c>
      <c r="E1092" s="50" t="n">
        <v>9</v>
      </c>
      <c r="F1092" s="50" t="s">
        <v>58</v>
      </c>
      <c r="G1092" s="50" t="n">
        <v>340</v>
      </c>
      <c r="H1092" s="50" t="n">
        <v>188</v>
      </c>
      <c r="I1092" s="50" t="n">
        <v>37</v>
      </c>
      <c r="J1092" s="50" t="n">
        <v>153</v>
      </c>
      <c r="K1092" s="50" t="n">
        <v>108</v>
      </c>
      <c r="L1092" s="50" t="n">
        <v>14</v>
      </c>
      <c r="M1092" s="50" t="n">
        <v>187</v>
      </c>
      <c r="N1092" s="50" t="n">
        <v>80</v>
      </c>
      <c r="O1092" s="50" t="n">
        <v>-4.715</v>
      </c>
      <c r="P1092" s="50" t="n">
        <v>102</v>
      </c>
      <c r="Q1092" s="50" t="n">
        <v>96</v>
      </c>
      <c r="R1092" s="50" t="n">
        <v>25</v>
      </c>
      <c r="S1092" s="50" t="n">
        <v>6</v>
      </c>
      <c r="T1092" s="50" t="n">
        <v>0</v>
      </c>
      <c r="U1092" s="50" t="n">
        <v>2</v>
      </c>
      <c r="V1092" s="50" t="n">
        <v>3</v>
      </c>
      <c r="W1092" s="50" t="n">
        <v>1</v>
      </c>
      <c r="X1092" s="50" t="n">
        <v>2</v>
      </c>
      <c r="Y1092" s="50" t="n">
        <v>18</v>
      </c>
      <c r="Z1092" s="50" t="n">
        <v>29.6</v>
      </c>
      <c r="AA1092" s="50" t="n">
        <v>102</v>
      </c>
      <c r="AB1092" s="50" t="n">
        <v>25.812</v>
      </c>
      <c r="AC1092" s="50" t="n">
        <v>80</v>
      </c>
      <c r="AD1092" s="50" t="n">
        <v>1</v>
      </c>
      <c r="AE1092" s="50" t="n">
        <v>20</v>
      </c>
      <c r="AF1092" s="50" t="n">
        <v>80</v>
      </c>
      <c r="AG1092" s="50" t="n">
        <v>6710.6</v>
      </c>
      <c r="AH1092" s="50" t="n">
        <v>27</v>
      </c>
      <c r="AI1092" s="50" t="n">
        <v>155</v>
      </c>
      <c r="AJ1092" s="50" t="n">
        <v>10491.6</v>
      </c>
      <c r="AK1092" s="50" t="n">
        <v>11</v>
      </c>
    </row>
    <row r="1093" customFormat="false" ht="15" hidden="false" customHeight="false" outlineLevel="0" collapsed="false">
      <c r="A1093" s="50" t="s">
        <v>1117</v>
      </c>
      <c r="B1093" s="50" t="s">
        <v>130</v>
      </c>
      <c r="C1093" s="50" t="s">
        <v>388</v>
      </c>
      <c r="D1093" s="50" t="n">
        <v>701358</v>
      </c>
      <c r="E1093" s="50" t="n">
        <v>4</v>
      </c>
      <c r="F1093" s="50" t="s">
        <v>53</v>
      </c>
      <c r="G1093" s="50" t="n">
        <v>520</v>
      </c>
      <c r="H1093" s="50" t="n">
        <v>242</v>
      </c>
      <c r="I1093" s="50" t="n">
        <v>68</v>
      </c>
      <c r="J1093" s="50" t="n">
        <v>248</v>
      </c>
      <c r="K1093" s="50" t="n">
        <v>156</v>
      </c>
      <c r="L1093" s="50" t="n">
        <v>24</v>
      </c>
      <c r="M1093" s="50" t="n">
        <v>272</v>
      </c>
      <c r="N1093" s="50" t="n">
        <v>86</v>
      </c>
      <c r="O1093" s="50" t="n">
        <v>-0.773</v>
      </c>
      <c r="P1093" s="50" t="n">
        <v>124</v>
      </c>
      <c r="Q1093" s="50" t="n">
        <v>105</v>
      </c>
      <c r="R1093" s="50" t="n">
        <v>23</v>
      </c>
      <c r="S1093" s="50" t="n">
        <v>5</v>
      </c>
      <c r="T1093" s="50" t="n">
        <v>0</v>
      </c>
      <c r="U1093" s="50" t="n">
        <v>4</v>
      </c>
      <c r="V1093" s="50" t="n">
        <v>14</v>
      </c>
      <c r="W1093" s="50" t="n">
        <v>2</v>
      </c>
      <c r="X1093" s="50" t="n">
        <v>2</v>
      </c>
      <c r="Y1093" s="50" t="n">
        <v>34</v>
      </c>
      <c r="Z1093" s="50" t="n">
        <v>38.75</v>
      </c>
      <c r="AA1093" s="50" t="n">
        <v>123</v>
      </c>
      <c r="AB1093" s="50" t="n">
        <v>42.978</v>
      </c>
      <c r="AC1093" s="50" t="n">
        <v>73</v>
      </c>
      <c r="AD1093" s="50" t="n">
        <v>11</v>
      </c>
      <c r="AE1093" s="50" t="n">
        <v>33</v>
      </c>
      <c r="AF1093" s="50" t="n">
        <v>72</v>
      </c>
      <c r="AG1093" s="50" t="n">
        <v>6401.7</v>
      </c>
      <c r="AH1093" s="50" t="n">
        <v>26</v>
      </c>
      <c r="AI1093" s="50" t="n">
        <v>214</v>
      </c>
      <c r="AJ1093" s="50" t="n">
        <v>16638.3</v>
      </c>
      <c r="AK1093" s="50" t="n">
        <v>166</v>
      </c>
    </row>
    <row r="1094" customFormat="false" ht="15" hidden="false" customHeight="false" outlineLevel="0" collapsed="false">
      <c r="A1094" s="50" t="s">
        <v>1117</v>
      </c>
      <c r="B1094" s="50" t="s">
        <v>130</v>
      </c>
      <c r="C1094" s="50" t="s">
        <v>388</v>
      </c>
      <c r="D1094" s="50" t="n">
        <v>701358</v>
      </c>
      <c r="E1094" s="50" t="n">
        <v>5</v>
      </c>
      <c r="F1094" s="50" t="s">
        <v>54</v>
      </c>
      <c r="G1094" s="50" t="n">
        <v>400</v>
      </c>
      <c r="H1094" s="50" t="n">
        <v>181</v>
      </c>
      <c r="I1094" s="50" t="n">
        <v>54</v>
      </c>
      <c r="J1094" s="50" t="n">
        <v>184</v>
      </c>
      <c r="K1094" s="50" t="n">
        <v>122</v>
      </c>
      <c r="L1094" s="50" t="n">
        <v>22</v>
      </c>
      <c r="M1094" s="50" t="n">
        <v>216</v>
      </c>
      <c r="N1094" s="50" t="n">
        <v>59</v>
      </c>
      <c r="O1094" s="50" t="n">
        <v>-2.433</v>
      </c>
      <c r="P1094" s="50" t="n">
        <v>102</v>
      </c>
      <c r="Q1094" s="50" t="n">
        <v>92</v>
      </c>
      <c r="R1094" s="50" t="n">
        <v>20</v>
      </c>
      <c r="S1094" s="50" t="n">
        <v>3</v>
      </c>
      <c r="T1094" s="50" t="n">
        <v>0</v>
      </c>
      <c r="U1094" s="50" t="n">
        <v>2</v>
      </c>
      <c r="V1094" s="50" t="n">
        <v>8</v>
      </c>
      <c r="W1094" s="50" t="n">
        <v>2</v>
      </c>
      <c r="X1094" s="50" t="n">
        <v>0</v>
      </c>
      <c r="Y1094" s="50" t="n">
        <v>26</v>
      </c>
      <c r="Z1094" s="50" t="n">
        <v>28.25</v>
      </c>
      <c r="AA1094" s="50" t="n">
        <v>102</v>
      </c>
      <c r="AB1094" s="50" t="n">
        <v>35.162</v>
      </c>
      <c r="AC1094" s="50" t="n">
        <v>66</v>
      </c>
      <c r="AD1094" s="50" t="n">
        <v>8</v>
      </c>
      <c r="AE1094" s="50" t="n">
        <v>27</v>
      </c>
      <c r="AF1094" s="50" t="n">
        <v>66</v>
      </c>
      <c r="AG1094" s="50" t="n">
        <v>5797.9</v>
      </c>
      <c r="AH1094" s="50" t="n">
        <v>25</v>
      </c>
      <c r="AI1094" s="50" t="n">
        <v>155</v>
      </c>
      <c r="AJ1094" s="50" t="n">
        <v>11927.9</v>
      </c>
      <c r="AK1094" s="50" t="n">
        <v>116</v>
      </c>
    </row>
    <row r="1095" customFormat="false" ht="15" hidden="false" customHeight="false" outlineLevel="0" collapsed="false">
      <c r="A1095" s="50" t="s">
        <v>1117</v>
      </c>
      <c r="B1095" s="50" t="s">
        <v>130</v>
      </c>
      <c r="C1095" s="50" t="s">
        <v>388</v>
      </c>
      <c r="D1095" s="50" t="n">
        <v>701358</v>
      </c>
      <c r="E1095" s="50" t="n">
        <v>6</v>
      </c>
      <c r="F1095" s="50" t="s">
        <v>55</v>
      </c>
      <c r="G1095" s="50" t="n">
        <v>401</v>
      </c>
      <c r="H1095" s="50" t="n">
        <v>202</v>
      </c>
      <c r="I1095" s="50" t="n">
        <v>52</v>
      </c>
      <c r="J1095" s="50" t="n">
        <v>203</v>
      </c>
      <c r="K1095" s="50" t="n">
        <v>150</v>
      </c>
      <c r="L1095" s="50" t="n">
        <v>25</v>
      </c>
      <c r="M1095" s="50" t="n">
        <v>197</v>
      </c>
      <c r="N1095" s="50" t="n">
        <v>52</v>
      </c>
      <c r="O1095" s="50" t="n">
        <v>0.464</v>
      </c>
      <c r="P1095" s="50" t="n">
        <v>98</v>
      </c>
      <c r="Q1095" s="50" t="n">
        <v>91</v>
      </c>
      <c r="R1095" s="50" t="n">
        <v>21</v>
      </c>
      <c r="S1095" s="50" t="n">
        <v>4</v>
      </c>
      <c r="T1095" s="50" t="n">
        <v>1</v>
      </c>
      <c r="U1095" s="50" t="n">
        <v>5</v>
      </c>
      <c r="V1095" s="50" t="n">
        <v>6</v>
      </c>
      <c r="W1095" s="50" t="n">
        <v>0</v>
      </c>
      <c r="X1095" s="50" t="n">
        <v>1</v>
      </c>
      <c r="Y1095" s="50" t="n">
        <v>22</v>
      </c>
      <c r="Z1095" s="50" t="n">
        <v>30.7</v>
      </c>
      <c r="AA1095" s="50" t="n">
        <v>96</v>
      </c>
      <c r="AB1095" s="50" t="n">
        <v>31.617</v>
      </c>
      <c r="AC1095" s="50" t="n">
        <v>70</v>
      </c>
      <c r="AD1095" s="50" t="n">
        <v>7</v>
      </c>
      <c r="AE1095" s="50" t="n">
        <v>34</v>
      </c>
      <c r="AF1095" s="50" t="n">
        <v>68</v>
      </c>
      <c r="AG1095" s="50" t="n">
        <v>6282.4</v>
      </c>
      <c r="AH1095" s="50" t="n">
        <v>21</v>
      </c>
      <c r="AI1095" s="50" t="n">
        <v>183</v>
      </c>
      <c r="AJ1095" s="50" t="n">
        <v>14079.9</v>
      </c>
      <c r="AK1095" s="50" t="n">
        <v>137</v>
      </c>
    </row>
    <row r="1096" customFormat="false" ht="15" hidden="false" customHeight="false" outlineLevel="0" collapsed="false">
      <c r="A1096" s="50" t="s">
        <v>1117</v>
      </c>
      <c r="B1096" s="50" t="s">
        <v>130</v>
      </c>
      <c r="C1096" s="50" t="s">
        <v>388</v>
      </c>
      <c r="D1096" s="50" t="n">
        <v>701358</v>
      </c>
      <c r="E1096" s="50" t="n">
        <v>7</v>
      </c>
      <c r="F1096" s="50" t="s">
        <v>56</v>
      </c>
      <c r="G1096" s="50" t="n">
        <v>331</v>
      </c>
      <c r="H1096" s="50" t="n">
        <v>166</v>
      </c>
      <c r="I1096" s="50" t="n">
        <v>38</v>
      </c>
      <c r="J1096" s="50" t="n">
        <v>154</v>
      </c>
      <c r="K1096" s="50" t="n">
        <v>113</v>
      </c>
      <c r="L1096" s="50" t="n">
        <v>23</v>
      </c>
      <c r="M1096" s="50" t="n">
        <v>177</v>
      </c>
      <c r="N1096" s="50" t="n">
        <v>53</v>
      </c>
      <c r="O1096" s="50" t="n">
        <v>-6.027</v>
      </c>
      <c r="P1096" s="50" t="n">
        <v>78</v>
      </c>
      <c r="Q1096" s="50" t="n">
        <v>70</v>
      </c>
      <c r="R1096" s="50" t="n">
        <v>10</v>
      </c>
      <c r="S1096" s="50" t="n">
        <v>2</v>
      </c>
      <c r="T1096" s="50" t="n">
        <v>1</v>
      </c>
      <c r="U1096" s="50" t="n">
        <v>2</v>
      </c>
      <c r="V1096" s="50" t="n">
        <v>5</v>
      </c>
      <c r="W1096" s="50" t="n">
        <v>2</v>
      </c>
      <c r="X1096" s="50" t="n">
        <v>1</v>
      </c>
      <c r="Y1096" s="50" t="n">
        <v>17</v>
      </c>
      <c r="Z1096" s="50" t="n">
        <v>17.5</v>
      </c>
      <c r="AA1096" s="50" t="n">
        <v>78</v>
      </c>
      <c r="AB1096" s="50" t="n">
        <v>21.326</v>
      </c>
      <c r="AC1096" s="50" t="n">
        <v>54</v>
      </c>
      <c r="AD1096" s="50" t="n">
        <v>4</v>
      </c>
      <c r="AE1096" s="50" t="n">
        <v>23</v>
      </c>
      <c r="AF1096" s="50" t="n">
        <v>54</v>
      </c>
      <c r="AG1096" s="50" t="n">
        <v>4784.9</v>
      </c>
      <c r="AH1096" s="50" t="n">
        <v>12</v>
      </c>
      <c r="AI1096" s="50" t="n">
        <v>150</v>
      </c>
      <c r="AJ1096" s="50" t="n">
        <v>11808</v>
      </c>
      <c r="AK1096" s="50" t="n">
        <v>126</v>
      </c>
    </row>
    <row r="1097" customFormat="false" ht="15" hidden="false" customHeight="false" outlineLevel="0" collapsed="false">
      <c r="A1097" s="50" t="s">
        <v>1117</v>
      </c>
      <c r="B1097" s="50" t="s">
        <v>130</v>
      </c>
      <c r="C1097" s="50" t="s">
        <v>388</v>
      </c>
      <c r="D1097" s="50" t="n">
        <v>701358</v>
      </c>
      <c r="E1097" s="50" t="n">
        <v>8</v>
      </c>
      <c r="F1097" s="50" t="s">
        <v>57</v>
      </c>
      <c r="G1097" s="50" t="n">
        <v>319</v>
      </c>
      <c r="H1097" s="50" t="n">
        <v>171</v>
      </c>
      <c r="I1097" s="50" t="n">
        <v>47</v>
      </c>
      <c r="J1097" s="50" t="n">
        <v>156</v>
      </c>
      <c r="K1097" s="50" t="n">
        <v>116</v>
      </c>
      <c r="L1097" s="50" t="n">
        <v>22</v>
      </c>
      <c r="M1097" s="50" t="n">
        <v>163</v>
      </c>
      <c r="N1097" s="50" t="n">
        <v>55</v>
      </c>
      <c r="O1097" s="50" t="n">
        <v>-0.614</v>
      </c>
      <c r="P1097" s="50" t="n">
        <v>81</v>
      </c>
      <c r="Q1097" s="50" t="n">
        <v>76</v>
      </c>
      <c r="R1097" s="50" t="n">
        <v>19</v>
      </c>
      <c r="S1097" s="50" t="n">
        <v>2</v>
      </c>
      <c r="T1097" s="50" t="n">
        <v>3</v>
      </c>
      <c r="U1097" s="50" t="n">
        <v>4</v>
      </c>
      <c r="V1097" s="50" t="n">
        <v>3</v>
      </c>
      <c r="W1097" s="50" t="n">
        <v>0</v>
      </c>
      <c r="X1097" s="50" t="n">
        <v>2</v>
      </c>
      <c r="Y1097" s="50" t="n">
        <v>21</v>
      </c>
      <c r="Z1097" s="50" t="n">
        <v>26.4</v>
      </c>
      <c r="AA1097" s="50" t="n">
        <v>81</v>
      </c>
      <c r="AB1097" s="50" t="n">
        <v>23.537</v>
      </c>
      <c r="AC1097" s="50" t="n">
        <v>57</v>
      </c>
      <c r="AD1097" s="50" t="n">
        <v>5</v>
      </c>
      <c r="AE1097" s="50" t="n">
        <v>25</v>
      </c>
      <c r="AF1097" s="50" t="n">
        <v>57</v>
      </c>
      <c r="AG1097" s="50" t="n">
        <v>4993.9</v>
      </c>
      <c r="AH1097" s="50" t="n">
        <v>21</v>
      </c>
      <c r="AI1097" s="50" t="n">
        <v>153</v>
      </c>
      <c r="AJ1097" s="50" t="n">
        <v>12101.4</v>
      </c>
      <c r="AK1097" s="50" t="n">
        <v>127</v>
      </c>
    </row>
    <row r="1098" customFormat="false" ht="15" hidden="false" customHeight="false" outlineLevel="0" collapsed="false">
      <c r="A1098" s="50" t="s">
        <v>1117</v>
      </c>
      <c r="B1098" s="50" t="s">
        <v>130</v>
      </c>
      <c r="C1098" s="50" t="s">
        <v>388</v>
      </c>
      <c r="D1098" s="50" t="n">
        <v>701358</v>
      </c>
      <c r="E1098" s="50" t="n">
        <v>9</v>
      </c>
      <c r="F1098" s="50" t="s">
        <v>58</v>
      </c>
      <c r="G1098" s="50" t="n">
        <v>393</v>
      </c>
      <c r="H1098" s="50" t="n">
        <v>184</v>
      </c>
      <c r="I1098" s="50" t="n">
        <v>52</v>
      </c>
      <c r="J1098" s="50" t="n">
        <v>173</v>
      </c>
      <c r="K1098" s="50" t="n">
        <v>116</v>
      </c>
      <c r="L1098" s="50" t="n">
        <v>22</v>
      </c>
      <c r="M1098" s="50" t="n">
        <v>220</v>
      </c>
      <c r="N1098" s="50" t="n">
        <v>68</v>
      </c>
      <c r="O1098" s="50" t="n">
        <v>-1.267</v>
      </c>
      <c r="P1098" s="50" t="n">
        <v>85</v>
      </c>
      <c r="Q1098" s="50" t="n">
        <v>76</v>
      </c>
      <c r="R1098" s="50" t="n">
        <v>14</v>
      </c>
      <c r="S1098" s="50" t="n">
        <v>1</v>
      </c>
      <c r="T1098" s="50" t="n">
        <v>1</v>
      </c>
      <c r="U1098" s="50" t="n">
        <v>4</v>
      </c>
      <c r="V1098" s="50" t="n">
        <v>8</v>
      </c>
      <c r="W1098" s="50" t="n">
        <v>1</v>
      </c>
      <c r="X1098" s="50" t="n">
        <v>0</v>
      </c>
      <c r="Y1098" s="50" t="n">
        <v>28</v>
      </c>
      <c r="Z1098" s="50" t="n">
        <v>24.35</v>
      </c>
      <c r="AA1098" s="50" t="n">
        <v>85</v>
      </c>
      <c r="AB1098" s="50" t="n">
        <v>24.569</v>
      </c>
      <c r="AC1098" s="50" t="n">
        <v>48</v>
      </c>
      <c r="AD1098" s="50" t="n">
        <v>6</v>
      </c>
      <c r="AE1098" s="50" t="n">
        <v>18</v>
      </c>
      <c r="AF1098" s="50" t="n">
        <v>48</v>
      </c>
      <c r="AG1098" s="50" t="n">
        <v>4105.3</v>
      </c>
      <c r="AH1098" s="50" t="n">
        <v>16</v>
      </c>
      <c r="AI1098" s="50" t="n">
        <v>163</v>
      </c>
      <c r="AJ1098" s="50" t="n">
        <v>12810.2</v>
      </c>
      <c r="AK1098" s="50" t="n">
        <v>130</v>
      </c>
    </row>
    <row r="1099" customFormat="false" ht="15" hidden="false" customHeight="false" outlineLevel="0" collapsed="false">
      <c r="A1099" s="50" t="s">
        <v>1118</v>
      </c>
      <c r="B1099" s="50" t="s">
        <v>130</v>
      </c>
      <c r="C1099" s="50" t="s">
        <v>389</v>
      </c>
      <c r="D1099" s="50" t="n">
        <v>665161</v>
      </c>
      <c r="E1099" s="50" t="n">
        <v>4</v>
      </c>
      <c r="F1099" s="50" t="s">
        <v>53</v>
      </c>
      <c r="G1099" s="50" t="n">
        <v>180</v>
      </c>
      <c r="H1099" s="50" t="n">
        <v>102</v>
      </c>
      <c r="I1099" s="50" t="n">
        <v>20</v>
      </c>
      <c r="J1099" s="50" t="n">
        <v>90</v>
      </c>
      <c r="K1099" s="50" t="n">
        <v>74</v>
      </c>
      <c r="L1099" s="50" t="n">
        <v>8</v>
      </c>
      <c r="M1099" s="50" t="n">
        <v>90</v>
      </c>
      <c r="N1099" s="50" t="n">
        <v>28</v>
      </c>
      <c r="O1099" s="50" t="n">
        <v>-1.004</v>
      </c>
      <c r="P1099" s="50" t="n">
        <v>46</v>
      </c>
      <c r="Q1099" s="50" t="n">
        <v>43</v>
      </c>
      <c r="R1099" s="50" t="n">
        <v>11</v>
      </c>
      <c r="S1099" s="50" t="n">
        <v>4</v>
      </c>
      <c r="T1099" s="50" t="n">
        <v>0</v>
      </c>
      <c r="U1099" s="50" t="n">
        <v>0</v>
      </c>
      <c r="V1099" s="50" t="n">
        <v>3</v>
      </c>
      <c r="W1099" s="50" t="n">
        <v>0</v>
      </c>
      <c r="X1099" s="50" t="n">
        <v>0</v>
      </c>
      <c r="Y1099" s="50" t="n">
        <v>6</v>
      </c>
      <c r="Z1099" s="50" t="n">
        <v>13.4</v>
      </c>
      <c r="AA1099" s="50" t="n">
        <v>46</v>
      </c>
      <c r="AB1099" s="50" t="n">
        <v>16.557</v>
      </c>
      <c r="AC1099" s="50" t="n">
        <v>37</v>
      </c>
      <c r="AD1099" s="50" t="n">
        <v>1</v>
      </c>
      <c r="AE1099" s="50" t="n">
        <v>11</v>
      </c>
      <c r="AF1099" s="50" t="n">
        <v>37</v>
      </c>
      <c r="AG1099" s="50" t="n">
        <v>3185.3</v>
      </c>
      <c r="AH1099" s="50" t="n">
        <v>17</v>
      </c>
      <c r="AI1099" s="50" t="n">
        <v>91</v>
      </c>
      <c r="AJ1099" s="50" t="n">
        <v>6580.8</v>
      </c>
      <c r="AK1099" s="50" t="n">
        <v>13</v>
      </c>
    </row>
    <row r="1100" customFormat="false" ht="15" hidden="false" customHeight="false" outlineLevel="0" collapsed="false">
      <c r="A1100" s="50" t="s">
        <v>1118</v>
      </c>
      <c r="B1100" s="50" t="s">
        <v>130</v>
      </c>
      <c r="C1100" s="50" t="s">
        <v>389</v>
      </c>
      <c r="D1100" s="50" t="n">
        <v>665161</v>
      </c>
      <c r="E1100" s="50" t="n">
        <v>5</v>
      </c>
      <c r="F1100" s="50" t="s">
        <v>54</v>
      </c>
      <c r="G1100" s="50" t="n">
        <v>192</v>
      </c>
      <c r="H1100" s="50" t="n">
        <v>102</v>
      </c>
      <c r="I1100" s="50" t="n">
        <v>31</v>
      </c>
      <c r="J1100" s="50" t="n">
        <v>86</v>
      </c>
      <c r="K1100" s="50" t="n">
        <v>62</v>
      </c>
      <c r="L1100" s="50" t="n">
        <v>11</v>
      </c>
      <c r="M1100" s="50" t="n">
        <v>106</v>
      </c>
      <c r="N1100" s="50" t="n">
        <v>40</v>
      </c>
      <c r="O1100" s="50" t="n">
        <v>2.559</v>
      </c>
      <c r="P1100" s="50" t="n">
        <v>54</v>
      </c>
      <c r="Q1100" s="50" t="n">
        <v>49</v>
      </c>
      <c r="R1100" s="50" t="n">
        <v>14</v>
      </c>
      <c r="S1100" s="50" t="n">
        <v>0</v>
      </c>
      <c r="T1100" s="50" t="n">
        <v>0</v>
      </c>
      <c r="U1100" s="50" t="n">
        <v>3</v>
      </c>
      <c r="V1100" s="50" t="n">
        <v>1</v>
      </c>
      <c r="W1100" s="50" t="n">
        <v>3</v>
      </c>
      <c r="X1100" s="50" t="n">
        <v>1</v>
      </c>
      <c r="Y1100" s="50" t="n">
        <v>10</v>
      </c>
      <c r="Z1100" s="50" t="n">
        <v>18.7</v>
      </c>
      <c r="AA1100" s="50" t="n">
        <v>54</v>
      </c>
      <c r="AB1100" s="50" t="n">
        <v>19.427</v>
      </c>
      <c r="AC1100" s="50" t="n">
        <v>40</v>
      </c>
      <c r="AD1100" s="50" t="n">
        <v>3</v>
      </c>
      <c r="AE1100" s="50" t="n">
        <v>10</v>
      </c>
      <c r="AF1100" s="50" t="n">
        <v>40</v>
      </c>
      <c r="AG1100" s="50" t="n">
        <v>3361.6</v>
      </c>
      <c r="AH1100" s="50" t="n">
        <v>14</v>
      </c>
      <c r="AI1100" s="50" t="n">
        <v>93</v>
      </c>
      <c r="AJ1100" s="50" t="n">
        <v>6717.9</v>
      </c>
      <c r="AK1100" s="50" t="n">
        <v>9</v>
      </c>
    </row>
    <row r="1101" customFormat="false" ht="15" hidden="false" customHeight="false" outlineLevel="0" collapsed="false">
      <c r="A1101" s="50" t="s">
        <v>1118</v>
      </c>
      <c r="B1101" s="50" t="s">
        <v>130</v>
      </c>
      <c r="C1101" s="50" t="s">
        <v>389</v>
      </c>
      <c r="D1101" s="50" t="n">
        <v>665161</v>
      </c>
      <c r="E1101" s="50" t="n">
        <v>6</v>
      </c>
      <c r="F1101" s="50" t="s">
        <v>55</v>
      </c>
      <c r="G1101" s="50" t="n">
        <v>383</v>
      </c>
      <c r="H1101" s="50" t="n">
        <v>198</v>
      </c>
      <c r="I1101" s="50" t="n">
        <v>54</v>
      </c>
      <c r="J1101" s="50" t="n">
        <v>170</v>
      </c>
      <c r="K1101" s="50" t="n">
        <v>124</v>
      </c>
      <c r="L1101" s="50" t="n">
        <v>17</v>
      </c>
      <c r="M1101" s="50" t="n">
        <v>211</v>
      </c>
      <c r="N1101" s="50" t="n">
        <v>74</v>
      </c>
      <c r="O1101" s="50" t="n">
        <v>5.637</v>
      </c>
      <c r="P1101" s="50" t="n">
        <v>102</v>
      </c>
      <c r="Q1101" s="50" t="n">
        <v>91</v>
      </c>
      <c r="R1101" s="50" t="n">
        <v>29</v>
      </c>
      <c r="S1101" s="50" t="n">
        <v>5</v>
      </c>
      <c r="T1101" s="50" t="n">
        <v>0</v>
      </c>
      <c r="U1101" s="50" t="n">
        <v>3</v>
      </c>
      <c r="V1101" s="50" t="n">
        <v>11</v>
      </c>
      <c r="W1101" s="50" t="n">
        <v>0</v>
      </c>
      <c r="X1101" s="50" t="n">
        <v>0</v>
      </c>
      <c r="Y1101" s="50" t="n">
        <v>19</v>
      </c>
      <c r="Z1101" s="50" t="n">
        <v>38.85</v>
      </c>
      <c r="AA1101" s="50" t="n">
        <v>102</v>
      </c>
      <c r="AB1101" s="50" t="n">
        <v>33.724</v>
      </c>
      <c r="AC1101" s="50" t="n">
        <v>72</v>
      </c>
      <c r="AD1101" s="50" t="n">
        <v>2</v>
      </c>
      <c r="AE1101" s="50" t="n">
        <v>35</v>
      </c>
      <c r="AF1101" s="50" t="n">
        <v>72</v>
      </c>
      <c r="AG1101" s="50" t="n">
        <v>6452.6</v>
      </c>
      <c r="AH1101" s="50" t="n">
        <v>22</v>
      </c>
      <c r="AI1101" s="50" t="n">
        <v>177</v>
      </c>
      <c r="AJ1101" s="50" t="n">
        <v>12740.8</v>
      </c>
      <c r="AK1101" s="50" t="n">
        <v>23</v>
      </c>
    </row>
    <row r="1102" customFormat="false" ht="15" hidden="false" customHeight="false" outlineLevel="0" collapsed="false">
      <c r="A1102" s="50" t="s">
        <v>1118</v>
      </c>
      <c r="B1102" s="50" t="s">
        <v>130</v>
      </c>
      <c r="C1102" s="50" t="s">
        <v>389</v>
      </c>
      <c r="D1102" s="50" t="n">
        <v>665161</v>
      </c>
      <c r="E1102" s="50" t="n">
        <v>7</v>
      </c>
      <c r="F1102" s="50" t="s">
        <v>56</v>
      </c>
      <c r="G1102" s="50" t="n">
        <v>249</v>
      </c>
      <c r="H1102" s="50" t="n">
        <v>143</v>
      </c>
      <c r="I1102" s="50" t="n">
        <v>37</v>
      </c>
      <c r="J1102" s="50" t="n">
        <v>121</v>
      </c>
      <c r="K1102" s="50" t="n">
        <v>98</v>
      </c>
      <c r="L1102" s="50" t="n">
        <v>17</v>
      </c>
      <c r="M1102" s="50" t="n">
        <v>128</v>
      </c>
      <c r="N1102" s="50" t="n">
        <v>45</v>
      </c>
      <c r="O1102" s="50" t="n">
        <v>6.592</v>
      </c>
      <c r="P1102" s="50" t="n">
        <v>68</v>
      </c>
      <c r="Q1102" s="50" t="n">
        <v>63</v>
      </c>
      <c r="R1102" s="50" t="n">
        <v>24</v>
      </c>
      <c r="S1102" s="50" t="n">
        <v>2</v>
      </c>
      <c r="T1102" s="50" t="n">
        <v>0</v>
      </c>
      <c r="U1102" s="50" t="n">
        <v>6</v>
      </c>
      <c r="V1102" s="50" t="n">
        <v>2</v>
      </c>
      <c r="W1102" s="50" t="n">
        <v>2</v>
      </c>
      <c r="X1102" s="50" t="n">
        <v>1</v>
      </c>
      <c r="Y1102" s="50" t="n">
        <v>14</v>
      </c>
      <c r="Z1102" s="50" t="n">
        <v>31.7</v>
      </c>
      <c r="AA1102" s="50" t="n">
        <v>68</v>
      </c>
      <c r="AB1102" s="50" t="n">
        <v>26.186</v>
      </c>
      <c r="AC1102" s="50" t="n">
        <v>50</v>
      </c>
      <c r="AD1102" s="50" t="n">
        <v>5</v>
      </c>
      <c r="AE1102" s="50" t="n">
        <v>27</v>
      </c>
      <c r="AF1102" s="50" t="n">
        <v>50</v>
      </c>
      <c r="AG1102" s="50" t="n">
        <v>4613.8</v>
      </c>
      <c r="AH1102" s="50" t="n">
        <v>16</v>
      </c>
      <c r="AI1102" s="50" t="n">
        <v>127</v>
      </c>
      <c r="AJ1102" s="50" t="n">
        <v>9187.5</v>
      </c>
      <c r="AK1102" s="50" t="n">
        <v>22</v>
      </c>
    </row>
    <row r="1103" customFormat="false" ht="15" hidden="false" customHeight="false" outlineLevel="0" collapsed="false">
      <c r="A1103" s="50" t="s">
        <v>1118</v>
      </c>
      <c r="B1103" s="50" t="s">
        <v>130</v>
      </c>
      <c r="C1103" s="50" t="s">
        <v>389</v>
      </c>
      <c r="D1103" s="50" t="n">
        <v>665161</v>
      </c>
      <c r="E1103" s="50" t="n">
        <v>8</v>
      </c>
      <c r="F1103" s="50" t="s">
        <v>57</v>
      </c>
      <c r="G1103" s="50" t="n">
        <v>393</v>
      </c>
      <c r="H1103" s="50" t="n">
        <v>220</v>
      </c>
      <c r="I1103" s="50" t="n">
        <v>79</v>
      </c>
      <c r="J1103" s="50" t="n">
        <v>174</v>
      </c>
      <c r="K1103" s="50" t="n">
        <v>121</v>
      </c>
      <c r="L1103" s="50" t="n">
        <v>24</v>
      </c>
      <c r="M1103" s="50" t="n">
        <v>218</v>
      </c>
      <c r="N1103" s="50" t="n">
        <v>99</v>
      </c>
      <c r="O1103" s="50" t="n">
        <v>-1.313</v>
      </c>
      <c r="P1103" s="50" t="n">
        <v>110</v>
      </c>
      <c r="Q1103" s="50" t="n">
        <v>103</v>
      </c>
      <c r="R1103" s="50" t="n">
        <v>21</v>
      </c>
      <c r="S1103" s="50" t="n">
        <v>5</v>
      </c>
      <c r="T1103" s="50" t="n">
        <v>1</v>
      </c>
      <c r="U1103" s="50" t="n">
        <v>5</v>
      </c>
      <c r="V1103" s="50" t="n">
        <v>5</v>
      </c>
      <c r="W1103" s="50" t="n">
        <v>2</v>
      </c>
      <c r="X1103" s="50" t="n">
        <v>0</v>
      </c>
      <c r="Y1103" s="50" t="n">
        <v>35</v>
      </c>
      <c r="Z1103" s="50" t="n">
        <v>31.75</v>
      </c>
      <c r="AA1103" s="50" t="n">
        <v>110</v>
      </c>
      <c r="AB1103" s="50" t="n">
        <v>29.951</v>
      </c>
      <c r="AC1103" s="50" t="n">
        <v>68</v>
      </c>
      <c r="AD1103" s="50" t="n">
        <v>6</v>
      </c>
      <c r="AE1103" s="50" t="n">
        <v>22</v>
      </c>
      <c r="AF1103" s="50" t="n">
        <v>68</v>
      </c>
      <c r="AG1103" s="50" t="n">
        <v>5972.2</v>
      </c>
      <c r="AH1103" s="50" t="n">
        <v>24</v>
      </c>
      <c r="AI1103" s="50" t="n">
        <v>197</v>
      </c>
      <c r="AJ1103" s="50" t="n">
        <v>14247.4</v>
      </c>
      <c r="AK1103" s="50" t="n">
        <v>34</v>
      </c>
    </row>
    <row r="1104" customFormat="false" ht="15" hidden="false" customHeight="false" outlineLevel="0" collapsed="false">
      <c r="A1104" s="50" t="s">
        <v>1118</v>
      </c>
      <c r="B1104" s="50" t="s">
        <v>130</v>
      </c>
      <c r="C1104" s="50" t="s">
        <v>389</v>
      </c>
      <c r="D1104" s="50" t="n">
        <v>665161</v>
      </c>
      <c r="E1104" s="50" t="n">
        <v>9</v>
      </c>
      <c r="F1104" s="50" t="s">
        <v>58</v>
      </c>
      <c r="G1104" s="50" t="n">
        <v>379</v>
      </c>
      <c r="H1104" s="50" t="n">
        <v>215</v>
      </c>
      <c r="I1104" s="50" t="n">
        <v>67</v>
      </c>
      <c r="J1104" s="50" t="n">
        <v>166</v>
      </c>
      <c r="K1104" s="50" t="n">
        <v>122</v>
      </c>
      <c r="L1104" s="50" t="n">
        <v>16</v>
      </c>
      <c r="M1104" s="50" t="n">
        <v>212</v>
      </c>
      <c r="N1104" s="50" t="n">
        <v>93</v>
      </c>
      <c r="O1104" s="50" t="n">
        <v>-1.39</v>
      </c>
      <c r="P1104" s="50" t="n">
        <v>103</v>
      </c>
      <c r="Q1104" s="50" t="n">
        <v>98</v>
      </c>
      <c r="R1104" s="50" t="n">
        <v>25</v>
      </c>
      <c r="S1104" s="50" t="n">
        <v>3</v>
      </c>
      <c r="T1104" s="50" t="n">
        <v>1</v>
      </c>
      <c r="U1104" s="50" t="n">
        <v>5</v>
      </c>
      <c r="V1104" s="50" t="n">
        <v>2</v>
      </c>
      <c r="W1104" s="50" t="n">
        <v>2</v>
      </c>
      <c r="X1104" s="50" t="n">
        <v>1</v>
      </c>
      <c r="Y1104" s="50" t="n">
        <v>32</v>
      </c>
      <c r="Z1104" s="50" t="n">
        <v>32.55</v>
      </c>
      <c r="AA1104" s="50" t="n">
        <v>103</v>
      </c>
      <c r="AB1104" s="50" t="n">
        <v>31.822</v>
      </c>
      <c r="AC1104" s="50" t="n">
        <v>67</v>
      </c>
      <c r="AD1104" s="50" t="n">
        <v>7</v>
      </c>
      <c r="AE1104" s="50" t="n">
        <v>26</v>
      </c>
      <c r="AF1104" s="50" t="n">
        <v>67</v>
      </c>
      <c r="AG1104" s="50" t="n">
        <v>6003</v>
      </c>
      <c r="AH1104" s="50" t="n">
        <v>28</v>
      </c>
      <c r="AI1104" s="50" t="n">
        <v>188</v>
      </c>
      <c r="AJ1104" s="50" t="n">
        <v>13720.3</v>
      </c>
      <c r="AK1104" s="50" t="n">
        <v>48</v>
      </c>
    </row>
    <row r="1105" customFormat="false" ht="15" hidden="false" customHeight="false" outlineLevel="0" collapsed="false">
      <c r="A1105" s="50" t="s">
        <v>1119</v>
      </c>
      <c r="B1105" s="50" t="s">
        <v>130</v>
      </c>
      <c r="C1105" s="50" t="s">
        <v>390</v>
      </c>
      <c r="D1105" s="50" t="n">
        <v>673237</v>
      </c>
      <c r="E1105" s="50" t="n">
        <v>4</v>
      </c>
      <c r="F1105" s="50" t="s">
        <v>53</v>
      </c>
      <c r="G1105" s="50" t="n">
        <v>318</v>
      </c>
      <c r="H1105" s="50" t="n">
        <v>182</v>
      </c>
      <c r="I1105" s="50" t="n">
        <v>40</v>
      </c>
      <c r="J1105" s="50" t="n">
        <v>144</v>
      </c>
      <c r="K1105" s="50" t="n">
        <v>110</v>
      </c>
      <c r="L1105" s="50" t="n">
        <v>9</v>
      </c>
      <c r="M1105" s="50" t="n">
        <v>174</v>
      </c>
      <c r="N1105" s="50" t="n">
        <v>72</v>
      </c>
      <c r="O1105" s="50" t="n">
        <v>-2.591</v>
      </c>
      <c r="P1105" s="50" t="n">
        <v>97</v>
      </c>
      <c r="Q1105" s="50" t="n">
        <v>92</v>
      </c>
      <c r="R1105" s="50" t="n">
        <v>22</v>
      </c>
      <c r="S1105" s="50" t="n">
        <v>4</v>
      </c>
      <c r="T1105" s="50" t="n">
        <v>0</v>
      </c>
      <c r="U1105" s="50" t="n">
        <v>2</v>
      </c>
      <c r="V1105" s="50" t="n">
        <v>3</v>
      </c>
      <c r="W1105" s="50" t="n">
        <v>0</v>
      </c>
      <c r="X1105" s="50" t="n">
        <v>2</v>
      </c>
      <c r="Y1105" s="50" t="n">
        <v>15</v>
      </c>
      <c r="Z1105" s="50" t="n">
        <v>25.5</v>
      </c>
      <c r="AA1105" s="50" t="n">
        <v>97</v>
      </c>
      <c r="AB1105" s="50" t="n">
        <v>25.641</v>
      </c>
      <c r="AC1105" s="50" t="n">
        <v>79</v>
      </c>
      <c r="AD1105" s="50" t="n">
        <v>3</v>
      </c>
      <c r="AE1105" s="50" t="n">
        <v>22</v>
      </c>
      <c r="AF1105" s="50" t="n">
        <v>79</v>
      </c>
      <c r="AG1105" s="50" t="n">
        <v>6943.7</v>
      </c>
      <c r="AH1105" s="50" t="n">
        <v>20</v>
      </c>
      <c r="AI1105" s="50" t="n">
        <v>162</v>
      </c>
      <c r="AJ1105" s="50" t="n">
        <v>11699.2</v>
      </c>
      <c r="AK1105" s="50" t="n">
        <v>24</v>
      </c>
    </row>
    <row r="1106" customFormat="false" ht="15" hidden="false" customHeight="false" outlineLevel="0" collapsed="false">
      <c r="A1106" s="50" t="s">
        <v>1119</v>
      </c>
      <c r="B1106" s="50" t="s">
        <v>130</v>
      </c>
      <c r="C1106" s="50" t="s">
        <v>390</v>
      </c>
      <c r="D1106" s="50" t="n">
        <v>673237</v>
      </c>
      <c r="E1106" s="50" t="n">
        <v>5</v>
      </c>
      <c r="F1106" s="50" t="s">
        <v>54</v>
      </c>
      <c r="G1106" s="50" t="n">
        <v>21</v>
      </c>
      <c r="H1106" s="50" t="n">
        <v>15</v>
      </c>
      <c r="I1106" s="50" t="n">
        <v>3</v>
      </c>
      <c r="J1106" s="50" t="n">
        <v>11</v>
      </c>
      <c r="K1106" s="50" t="n">
        <v>8</v>
      </c>
      <c r="L1106" s="50" t="n">
        <v>2</v>
      </c>
      <c r="M1106" s="50" t="n">
        <v>10</v>
      </c>
      <c r="N1106" s="50" t="n">
        <v>7</v>
      </c>
      <c r="O1106" s="50" t="n">
        <v>-0.603</v>
      </c>
      <c r="P1106" s="50" t="n">
        <v>9</v>
      </c>
      <c r="Q1106" s="50" t="n">
        <v>9</v>
      </c>
      <c r="R1106" s="50" t="n">
        <v>2</v>
      </c>
      <c r="S1106" s="50" t="n">
        <v>1</v>
      </c>
      <c r="T1106" s="50" t="n">
        <v>0</v>
      </c>
      <c r="U1106" s="50" t="n">
        <v>0</v>
      </c>
      <c r="V1106" s="50" t="n">
        <v>0</v>
      </c>
      <c r="W1106" s="50" t="n">
        <v>0</v>
      </c>
      <c r="X1106" s="50" t="n">
        <v>0</v>
      </c>
      <c r="Y1106" s="50" t="n">
        <v>1</v>
      </c>
      <c r="Z1106" s="50" t="n">
        <v>2.15</v>
      </c>
      <c r="AA1106" s="50" t="n">
        <v>9</v>
      </c>
      <c r="AB1106" s="50" t="n">
        <v>1.626</v>
      </c>
      <c r="AC1106" s="50" t="n">
        <v>8</v>
      </c>
      <c r="AD1106" s="50" t="n">
        <v>0</v>
      </c>
      <c r="AE1106" s="50" t="n">
        <v>3</v>
      </c>
      <c r="AF1106" s="50" t="n">
        <v>8</v>
      </c>
      <c r="AG1106" s="50" t="n">
        <v>694.8</v>
      </c>
      <c r="AH1106" s="50" t="n">
        <v>1</v>
      </c>
      <c r="AI1106" s="50" t="n">
        <v>15</v>
      </c>
      <c r="AJ1106" s="50" t="n">
        <v>1090.6</v>
      </c>
      <c r="AK1106" s="50" t="n">
        <v>4</v>
      </c>
    </row>
    <row r="1107" customFormat="false" ht="15" hidden="false" customHeight="false" outlineLevel="0" collapsed="false">
      <c r="A1107" s="50" t="s">
        <v>1119</v>
      </c>
      <c r="B1107" s="50" t="s">
        <v>130</v>
      </c>
      <c r="C1107" s="50" t="s">
        <v>390</v>
      </c>
      <c r="D1107" s="50" t="n">
        <v>673237</v>
      </c>
      <c r="E1107" s="50" t="n">
        <v>6</v>
      </c>
      <c r="F1107" s="50" t="s">
        <v>55</v>
      </c>
      <c r="G1107" s="50" t="n">
        <v>135</v>
      </c>
      <c r="H1107" s="50" t="n">
        <v>67</v>
      </c>
      <c r="I1107" s="50" t="n">
        <v>13</v>
      </c>
      <c r="J1107" s="50" t="n">
        <v>65</v>
      </c>
      <c r="K1107" s="50" t="n">
        <v>45</v>
      </c>
      <c r="L1107" s="50" t="n">
        <v>4</v>
      </c>
      <c r="M1107" s="50" t="n">
        <v>70</v>
      </c>
      <c r="N1107" s="50" t="n">
        <v>22</v>
      </c>
      <c r="O1107" s="50" t="n">
        <v>0.185</v>
      </c>
      <c r="P1107" s="50" t="n">
        <v>40</v>
      </c>
      <c r="Q1107" s="50" t="n">
        <v>37</v>
      </c>
      <c r="R1107" s="50" t="n">
        <v>10</v>
      </c>
      <c r="S1107" s="50" t="n">
        <v>2</v>
      </c>
      <c r="T1107" s="50" t="n">
        <v>0</v>
      </c>
      <c r="U1107" s="50" t="n">
        <v>1</v>
      </c>
      <c r="V1107" s="50" t="n">
        <v>2</v>
      </c>
      <c r="W1107" s="50" t="n">
        <v>1</v>
      </c>
      <c r="X1107" s="50" t="n">
        <v>0</v>
      </c>
      <c r="Y1107" s="50" t="n">
        <v>7</v>
      </c>
      <c r="Z1107" s="50" t="n">
        <v>12.9</v>
      </c>
      <c r="AA1107" s="50" t="n">
        <v>40</v>
      </c>
      <c r="AB1107" s="50" t="n">
        <v>13.73</v>
      </c>
      <c r="AC1107" s="50" t="n">
        <v>30</v>
      </c>
      <c r="AD1107" s="50" t="n">
        <v>2</v>
      </c>
      <c r="AE1107" s="50" t="n">
        <v>11</v>
      </c>
      <c r="AF1107" s="50" t="n">
        <v>30</v>
      </c>
      <c r="AG1107" s="50" t="n">
        <v>2603.9</v>
      </c>
      <c r="AH1107" s="50" t="n">
        <v>11</v>
      </c>
      <c r="AI1107" s="50" t="n">
        <v>60</v>
      </c>
      <c r="AJ1107" s="50" t="n">
        <v>4391.6</v>
      </c>
      <c r="AK1107" s="50" t="n">
        <v>18</v>
      </c>
    </row>
    <row r="1108" customFormat="false" ht="15" hidden="false" customHeight="false" outlineLevel="0" collapsed="false">
      <c r="A1108" s="50" t="s">
        <v>1119</v>
      </c>
      <c r="B1108" s="50" t="s">
        <v>130</v>
      </c>
      <c r="C1108" s="50" t="s">
        <v>390</v>
      </c>
      <c r="D1108" s="50" t="n">
        <v>673237</v>
      </c>
      <c r="E1108" s="50" t="n">
        <v>7</v>
      </c>
      <c r="F1108" s="50" t="s">
        <v>56</v>
      </c>
      <c r="G1108" s="50" t="n">
        <v>199</v>
      </c>
      <c r="H1108" s="50" t="n">
        <v>115</v>
      </c>
      <c r="I1108" s="50" t="n">
        <v>18</v>
      </c>
      <c r="J1108" s="50" t="n">
        <v>95</v>
      </c>
      <c r="K1108" s="50" t="n">
        <v>66</v>
      </c>
      <c r="L1108" s="50" t="n">
        <v>5</v>
      </c>
      <c r="M1108" s="50" t="n">
        <v>104</v>
      </c>
      <c r="N1108" s="50" t="n">
        <v>49</v>
      </c>
      <c r="O1108" s="50" t="n">
        <v>6.315</v>
      </c>
      <c r="P1108" s="50" t="n">
        <v>63</v>
      </c>
      <c r="Q1108" s="50" t="n">
        <v>61</v>
      </c>
      <c r="R1108" s="50" t="n">
        <v>18</v>
      </c>
      <c r="S1108" s="50" t="n">
        <v>2</v>
      </c>
      <c r="T1108" s="50" t="n">
        <v>0</v>
      </c>
      <c r="U1108" s="50" t="n">
        <v>5</v>
      </c>
      <c r="V1108" s="50" t="n">
        <v>2</v>
      </c>
      <c r="W1108" s="50" t="n">
        <v>0</v>
      </c>
      <c r="X1108" s="50" t="n">
        <v>0</v>
      </c>
      <c r="Y1108" s="50" t="n">
        <v>9</v>
      </c>
      <c r="Z1108" s="50" t="n">
        <v>23.8</v>
      </c>
      <c r="AA1108" s="50" t="n">
        <v>63</v>
      </c>
      <c r="AB1108" s="50" t="n">
        <v>24.782</v>
      </c>
      <c r="AC1108" s="50" t="n">
        <v>52</v>
      </c>
      <c r="AD1108" s="50" t="n">
        <v>5</v>
      </c>
      <c r="AE1108" s="50" t="n">
        <v>22</v>
      </c>
      <c r="AF1108" s="50" t="n">
        <v>52</v>
      </c>
      <c r="AG1108" s="50" t="n">
        <v>4606.5</v>
      </c>
      <c r="AH1108" s="50" t="n">
        <v>21</v>
      </c>
      <c r="AI1108" s="50" t="n">
        <v>98</v>
      </c>
      <c r="AJ1108" s="50" t="n">
        <v>7109.9</v>
      </c>
      <c r="AK1108" s="50" t="n">
        <v>24</v>
      </c>
    </row>
    <row r="1109" customFormat="false" ht="15" hidden="false" customHeight="false" outlineLevel="0" collapsed="false">
      <c r="A1109" s="50" t="s">
        <v>1119</v>
      </c>
      <c r="B1109" s="50" t="s">
        <v>130</v>
      </c>
      <c r="C1109" s="50" t="s">
        <v>390</v>
      </c>
      <c r="D1109" s="50" t="n">
        <v>673237</v>
      </c>
      <c r="E1109" s="50" t="n">
        <v>8</v>
      </c>
      <c r="F1109" s="50" t="s">
        <v>57</v>
      </c>
      <c r="G1109" s="50" t="n">
        <v>211</v>
      </c>
      <c r="H1109" s="50" t="n">
        <v>134</v>
      </c>
      <c r="I1109" s="50" t="n">
        <v>27</v>
      </c>
      <c r="J1109" s="50" t="n">
        <v>103</v>
      </c>
      <c r="K1109" s="50" t="n">
        <v>83</v>
      </c>
      <c r="L1109" s="50" t="n">
        <v>7</v>
      </c>
      <c r="M1109" s="50" t="n">
        <v>108</v>
      </c>
      <c r="N1109" s="50" t="n">
        <v>51</v>
      </c>
      <c r="O1109" s="50" t="n">
        <v>1.315</v>
      </c>
      <c r="P1109" s="50" t="n">
        <v>65</v>
      </c>
      <c r="Q1109" s="50" t="n">
        <v>61</v>
      </c>
      <c r="R1109" s="50" t="n">
        <v>16</v>
      </c>
      <c r="S1109" s="50" t="n">
        <v>2</v>
      </c>
      <c r="T1109" s="50" t="n">
        <v>0</v>
      </c>
      <c r="U1109" s="50" t="n">
        <v>2</v>
      </c>
      <c r="V1109" s="50" t="n">
        <v>3</v>
      </c>
      <c r="W1109" s="50" t="n">
        <v>1</v>
      </c>
      <c r="X1109" s="50" t="n">
        <v>0</v>
      </c>
      <c r="Y1109" s="50" t="n">
        <v>11</v>
      </c>
      <c r="Z1109" s="50" t="n">
        <v>20.1</v>
      </c>
      <c r="AA1109" s="50" t="n">
        <v>65</v>
      </c>
      <c r="AB1109" s="50" t="n">
        <v>16.907</v>
      </c>
      <c r="AC1109" s="50" t="n">
        <v>50</v>
      </c>
      <c r="AD1109" s="50" t="n">
        <v>2</v>
      </c>
      <c r="AE1109" s="50" t="n">
        <v>20</v>
      </c>
      <c r="AF1109" s="50" t="n">
        <v>50</v>
      </c>
      <c r="AG1109" s="50" t="n">
        <v>4427.5</v>
      </c>
      <c r="AH1109" s="50" t="n">
        <v>11</v>
      </c>
      <c r="AI1109" s="50" t="n">
        <v>119</v>
      </c>
      <c r="AJ1109" s="50" t="n">
        <v>8649.9</v>
      </c>
      <c r="AK1109" s="50" t="n">
        <v>32</v>
      </c>
    </row>
    <row r="1110" customFormat="false" ht="15" hidden="false" customHeight="false" outlineLevel="0" collapsed="false">
      <c r="A1110" s="50" t="s">
        <v>1119</v>
      </c>
      <c r="B1110" s="50" t="s">
        <v>130</v>
      </c>
      <c r="C1110" s="50" t="s">
        <v>390</v>
      </c>
      <c r="D1110" s="50" t="n">
        <v>673237</v>
      </c>
      <c r="E1110" s="50" t="n">
        <v>9</v>
      </c>
      <c r="F1110" s="50" t="s">
        <v>58</v>
      </c>
      <c r="G1110" s="50" t="n">
        <v>276</v>
      </c>
      <c r="H1110" s="50" t="n">
        <v>152</v>
      </c>
      <c r="I1110" s="50" t="n">
        <v>31</v>
      </c>
      <c r="J1110" s="50" t="n">
        <v>128</v>
      </c>
      <c r="K1110" s="50" t="n">
        <v>95</v>
      </c>
      <c r="L1110" s="50" t="n">
        <v>11</v>
      </c>
      <c r="M1110" s="50" t="n">
        <v>147</v>
      </c>
      <c r="N1110" s="50" t="n">
        <v>57</v>
      </c>
      <c r="O1110" s="50" t="n">
        <v>6.093</v>
      </c>
      <c r="P1110" s="50" t="n">
        <v>87</v>
      </c>
      <c r="Q1110" s="50" t="n">
        <v>84</v>
      </c>
      <c r="R1110" s="50" t="n">
        <v>30</v>
      </c>
      <c r="S1110" s="50" t="n">
        <v>5</v>
      </c>
      <c r="T1110" s="50" t="n">
        <v>1</v>
      </c>
      <c r="U1110" s="50" t="n">
        <v>4</v>
      </c>
      <c r="V1110" s="50" t="n">
        <v>2</v>
      </c>
      <c r="W1110" s="50" t="n">
        <v>1</v>
      </c>
      <c r="X1110" s="50" t="n">
        <v>0</v>
      </c>
      <c r="Y1110" s="50" t="n">
        <v>14</v>
      </c>
      <c r="Z1110" s="50" t="n">
        <v>35.95</v>
      </c>
      <c r="AA1110" s="50" t="n">
        <v>87</v>
      </c>
      <c r="AB1110" s="50" t="n">
        <v>30.101</v>
      </c>
      <c r="AC1110" s="50" t="n">
        <v>70</v>
      </c>
      <c r="AD1110" s="50" t="n">
        <v>8</v>
      </c>
      <c r="AE1110" s="50" t="n">
        <v>34</v>
      </c>
      <c r="AF1110" s="50" t="n">
        <v>70</v>
      </c>
      <c r="AG1110" s="50" t="n">
        <v>6524.4</v>
      </c>
      <c r="AH1110" s="50" t="n">
        <v>24</v>
      </c>
      <c r="AI1110" s="50" t="n">
        <v>138</v>
      </c>
      <c r="AJ1110" s="50" t="n">
        <v>10069.9</v>
      </c>
      <c r="AK1110" s="50" t="n">
        <v>40</v>
      </c>
    </row>
    <row r="1111" customFormat="false" ht="15" hidden="false" customHeight="false" outlineLevel="0" collapsed="false">
      <c r="A1111" s="50" t="s">
        <v>1120</v>
      </c>
      <c r="B1111" s="50" t="s">
        <v>130</v>
      </c>
      <c r="C1111" s="50" t="s">
        <v>391</v>
      </c>
      <c r="D1111" s="50" t="n">
        <v>666211</v>
      </c>
      <c r="E1111" s="50" t="n">
        <v>4</v>
      </c>
      <c r="F1111" s="50" t="s">
        <v>53</v>
      </c>
      <c r="G1111" s="50" t="n">
        <v>110</v>
      </c>
      <c r="H1111" s="50" t="n">
        <v>49</v>
      </c>
      <c r="I1111" s="50" t="n">
        <v>15</v>
      </c>
      <c r="J1111" s="50" t="n">
        <v>56</v>
      </c>
      <c r="K1111" s="50" t="n">
        <v>36</v>
      </c>
      <c r="L1111" s="50" t="n">
        <v>8</v>
      </c>
      <c r="M1111" s="50" t="n">
        <v>54</v>
      </c>
      <c r="N1111" s="50" t="n">
        <v>13</v>
      </c>
      <c r="O1111" s="50" t="n">
        <v>1.185</v>
      </c>
      <c r="P1111" s="50" t="n">
        <v>33</v>
      </c>
      <c r="Q1111" s="50" t="n">
        <v>29</v>
      </c>
      <c r="R1111" s="50" t="n">
        <v>10</v>
      </c>
      <c r="S1111" s="50" t="n">
        <v>1</v>
      </c>
      <c r="T1111" s="50" t="n">
        <v>1</v>
      </c>
      <c r="U1111" s="50" t="n">
        <v>0</v>
      </c>
      <c r="V1111" s="50" t="n">
        <v>4</v>
      </c>
      <c r="W1111" s="50" t="n">
        <v>0</v>
      </c>
      <c r="X1111" s="50" t="n">
        <v>0</v>
      </c>
      <c r="Y1111" s="50" t="n">
        <v>9</v>
      </c>
      <c r="Z1111" s="50" t="n">
        <v>12.85</v>
      </c>
      <c r="AA1111" s="50" t="n">
        <v>33</v>
      </c>
      <c r="AB1111" s="50" t="n">
        <v>9.575</v>
      </c>
      <c r="AC1111" s="50" t="n">
        <v>20</v>
      </c>
      <c r="AD1111" s="50" t="n">
        <v>1</v>
      </c>
      <c r="AE1111" s="50" t="n">
        <v>9</v>
      </c>
      <c r="AF1111" s="50" t="n">
        <v>20</v>
      </c>
      <c r="AG1111" s="50" t="n">
        <v>1772.7</v>
      </c>
      <c r="AH1111" s="50" t="n">
        <v>6</v>
      </c>
      <c r="AI1111" s="50" t="n">
        <v>38</v>
      </c>
      <c r="AJ1111" s="50" t="n">
        <v>2861.3</v>
      </c>
      <c r="AK1111" s="50" t="n">
        <v>20</v>
      </c>
    </row>
    <row r="1112" customFormat="false" ht="15" hidden="false" customHeight="false" outlineLevel="0" collapsed="false">
      <c r="A1112" s="50" t="s">
        <v>1120</v>
      </c>
      <c r="B1112" s="50" t="s">
        <v>130</v>
      </c>
      <c r="C1112" s="50" t="s">
        <v>391</v>
      </c>
      <c r="D1112" s="50" t="n">
        <v>666211</v>
      </c>
      <c r="E1112" s="50" t="n">
        <v>5</v>
      </c>
      <c r="F1112" s="50" t="s">
        <v>54</v>
      </c>
      <c r="G1112" s="50" t="n">
        <v>103</v>
      </c>
      <c r="H1112" s="50" t="n">
        <v>50</v>
      </c>
      <c r="I1112" s="50" t="n">
        <v>20</v>
      </c>
      <c r="J1112" s="50" t="n">
        <v>54</v>
      </c>
      <c r="K1112" s="50" t="n">
        <v>35</v>
      </c>
      <c r="L1112" s="50" t="n">
        <v>8</v>
      </c>
      <c r="M1112" s="50" t="n">
        <v>49</v>
      </c>
      <c r="N1112" s="50" t="n">
        <v>15</v>
      </c>
      <c r="O1112" s="50" t="n">
        <v>-0.67</v>
      </c>
      <c r="P1112" s="50" t="n">
        <v>24</v>
      </c>
      <c r="Q1112" s="50" t="n">
        <v>22</v>
      </c>
      <c r="R1112" s="50" t="n">
        <v>6</v>
      </c>
      <c r="S1112" s="50" t="n">
        <v>2</v>
      </c>
      <c r="T1112" s="50" t="n">
        <v>0</v>
      </c>
      <c r="U1112" s="50" t="n">
        <v>0</v>
      </c>
      <c r="V1112" s="50" t="n">
        <v>0</v>
      </c>
      <c r="W1112" s="50" t="n">
        <v>1</v>
      </c>
      <c r="X1112" s="50" t="n">
        <v>0</v>
      </c>
      <c r="Y1112" s="50" t="n">
        <v>10</v>
      </c>
      <c r="Z1112" s="50" t="n">
        <v>6.8</v>
      </c>
      <c r="AA1112" s="50" t="n">
        <v>23</v>
      </c>
      <c r="AB1112" s="50" t="n">
        <v>4.631</v>
      </c>
      <c r="AC1112" s="50" t="n">
        <v>13</v>
      </c>
      <c r="AD1112" s="50" t="n">
        <v>0</v>
      </c>
      <c r="AE1112" s="50" t="n">
        <v>1</v>
      </c>
      <c r="AF1112" s="50" t="n">
        <v>13</v>
      </c>
      <c r="AG1112" s="50" t="n">
        <v>1024.2</v>
      </c>
      <c r="AH1112" s="50" t="n">
        <v>3</v>
      </c>
      <c r="AI1112" s="50" t="n">
        <v>43</v>
      </c>
      <c r="AJ1112" s="50" t="n">
        <v>3195.4</v>
      </c>
      <c r="AK1112" s="50" t="n">
        <v>18</v>
      </c>
    </row>
    <row r="1113" customFormat="false" ht="15" hidden="false" customHeight="false" outlineLevel="0" collapsed="false">
      <c r="A1113" s="50" t="s">
        <v>1120</v>
      </c>
      <c r="B1113" s="50" t="s">
        <v>130</v>
      </c>
      <c r="C1113" s="50" t="s">
        <v>391</v>
      </c>
      <c r="D1113" s="50" t="n">
        <v>666211</v>
      </c>
      <c r="E1113" s="50" t="n">
        <v>6</v>
      </c>
      <c r="F1113" s="50" t="s">
        <v>55</v>
      </c>
      <c r="G1113" s="50" t="n">
        <v>187</v>
      </c>
      <c r="H1113" s="50" t="n">
        <v>92</v>
      </c>
      <c r="I1113" s="50" t="n">
        <v>31</v>
      </c>
      <c r="J1113" s="50" t="n">
        <v>97</v>
      </c>
      <c r="K1113" s="50" t="n">
        <v>64</v>
      </c>
      <c r="L1113" s="50" t="n">
        <v>13</v>
      </c>
      <c r="M1113" s="50" t="n">
        <v>90</v>
      </c>
      <c r="N1113" s="50" t="n">
        <v>28</v>
      </c>
      <c r="O1113" s="50" t="n">
        <v>0.582</v>
      </c>
      <c r="P1113" s="50" t="n">
        <v>48</v>
      </c>
      <c r="Q1113" s="50" t="n">
        <v>44</v>
      </c>
      <c r="R1113" s="50" t="n">
        <v>9</v>
      </c>
      <c r="S1113" s="50" t="n">
        <v>2</v>
      </c>
      <c r="T1113" s="50" t="n">
        <v>0</v>
      </c>
      <c r="U1113" s="50" t="n">
        <v>3</v>
      </c>
      <c r="V1113" s="50" t="n">
        <v>4</v>
      </c>
      <c r="W1113" s="50" t="n">
        <v>0</v>
      </c>
      <c r="X1113" s="50" t="n">
        <v>0</v>
      </c>
      <c r="Y1113" s="50" t="n">
        <v>16</v>
      </c>
      <c r="Z1113" s="50" t="n">
        <v>14.9</v>
      </c>
      <c r="AA1113" s="50" t="n">
        <v>48</v>
      </c>
      <c r="AB1113" s="50" t="n">
        <v>17.022</v>
      </c>
      <c r="AC1113" s="50" t="n">
        <v>28</v>
      </c>
      <c r="AD1113" s="50" t="n">
        <v>6</v>
      </c>
      <c r="AE1113" s="50" t="n">
        <v>13</v>
      </c>
      <c r="AF1113" s="50" t="n">
        <v>28</v>
      </c>
      <c r="AG1113" s="50" t="n">
        <v>2589.7</v>
      </c>
      <c r="AH1113" s="50" t="n">
        <v>9</v>
      </c>
      <c r="AI1113" s="50" t="n">
        <v>78</v>
      </c>
      <c r="AJ1113" s="50" t="n">
        <v>5906.2</v>
      </c>
      <c r="AK1113" s="50" t="n">
        <v>45</v>
      </c>
    </row>
    <row r="1114" customFormat="false" ht="15" hidden="false" customHeight="false" outlineLevel="0" collapsed="false">
      <c r="A1114" s="50" t="s">
        <v>1120</v>
      </c>
      <c r="B1114" s="50" t="s">
        <v>130</v>
      </c>
      <c r="C1114" s="50" t="s">
        <v>391</v>
      </c>
      <c r="D1114" s="50" t="n">
        <v>666211</v>
      </c>
      <c r="E1114" s="50" t="n">
        <v>7</v>
      </c>
      <c r="F1114" s="50" t="s">
        <v>56</v>
      </c>
      <c r="G1114" s="50" t="n">
        <v>195</v>
      </c>
      <c r="H1114" s="50" t="n">
        <v>98</v>
      </c>
      <c r="I1114" s="50" t="n">
        <v>39</v>
      </c>
      <c r="J1114" s="50" t="n">
        <v>102</v>
      </c>
      <c r="K1114" s="50" t="n">
        <v>72</v>
      </c>
      <c r="L1114" s="50" t="n">
        <v>22</v>
      </c>
      <c r="M1114" s="50" t="n">
        <v>93</v>
      </c>
      <c r="N1114" s="50" t="n">
        <v>26</v>
      </c>
      <c r="O1114" s="50" t="n">
        <v>-0.173</v>
      </c>
      <c r="P1114" s="50" t="n">
        <v>51</v>
      </c>
      <c r="Q1114" s="50" t="n">
        <v>44</v>
      </c>
      <c r="R1114" s="50" t="n">
        <v>8</v>
      </c>
      <c r="S1114" s="50" t="n">
        <v>1</v>
      </c>
      <c r="T1114" s="50" t="n">
        <v>0</v>
      </c>
      <c r="U1114" s="50" t="n">
        <v>2</v>
      </c>
      <c r="V1114" s="50" t="n">
        <v>5</v>
      </c>
      <c r="W1114" s="50" t="n">
        <v>2</v>
      </c>
      <c r="X1114" s="50" t="n">
        <v>0</v>
      </c>
      <c r="Y1114" s="50" t="n">
        <v>15</v>
      </c>
      <c r="Z1114" s="50" t="n">
        <v>14.65</v>
      </c>
      <c r="AA1114" s="50" t="n">
        <v>51</v>
      </c>
      <c r="AB1114" s="50" t="n">
        <v>15.138</v>
      </c>
      <c r="AC1114" s="50" t="n">
        <v>29</v>
      </c>
      <c r="AD1114" s="50" t="n">
        <v>3</v>
      </c>
      <c r="AE1114" s="50" t="n">
        <v>8</v>
      </c>
      <c r="AF1114" s="50" t="n">
        <v>29</v>
      </c>
      <c r="AG1114" s="50" t="n">
        <v>2376.5</v>
      </c>
      <c r="AH1114" s="50" t="n">
        <v>9</v>
      </c>
      <c r="AI1114" s="50" t="n">
        <v>91</v>
      </c>
      <c r="AJ1114" s="50" t="n">
        <v>6997.9</v>
      </c>
      <c r="AK1114" s="50" t="n">
        <v>65</v>
      </c>
    </row>
    <row r="1115" customFormat="false" ht="15" hidden="false" customHeight="false" outlineLevel="0" collapsed="false">
      <c r="A1115" s="50" t="s">
        <v>1120</v>
      </c>
      <c r="B1115" s="50" t="s">
        <v>130</v>
      </c>
      <c r="C1115" s="50" t="s">
        <v>391</v>
      </c>
      <c r="D1115" s="50" t="n">
        <v>666211</v>
      </c>
      <c r="E1115" s="50" t="n">
        <v>8</v>
      </c>
      <c r="F1115" s="50" t="s">
        <v>57</v>
      </c>
      <c r="G1115" s="50" t="n">
        <v>279</v>
      </c>
      <c r="H1115" s="50" t="n">
        <v>127</v>
      </c>
      <c r="I1115" s="50" t="n">
        <v>45</v>
      </c>
      <c r="J1115" s="50" t="n">
        <v>127</v>
      </c>
      <c r="K1115" s="50" t="n">
        <v>89</v>
      </c>
      <c r="L1115" s="50" t="n">
        <v>19</v>
      </c>
      <c r="M1115" s="50" t="n">
        <v>148</v>
      </c>
      <c r="N1115" s="50" t="n">
        <v>38</v>
      </c>
      <c r="O1115" s="50" t="n">
        <v>-5.546</v>
      </c>
      <c r="P1115" s="50" t="n">
        <v>72</v>
      </c>
      <c r="Q1115" s="50" t="n">
        <v>64</v>
      </c>
      <c r="R1115" s="50" t="n">
        <v>8</v>
      </c>
      <c r="S1115" s="50" t="n">
        <v>0</v>
      </c>
      <c r="T1115" s="50" t="n">
        <v>1</v>
      </c>
      <c r="U1115" s="50" t="n">
        <v>2</v>
      </c>
      <c r="V1115" s="50" t="n">
        <v>7</v>
      </c>
      <c r="W1115" s="50" t="n">
        <v>1</v>
      </c>
      <c r="X1115" s="50" t="n">
        <v>0</v>
      </c>
      <c r="Y1115" s="50" t="n">
        <v>20</v>
      </c>
      <c r="Z1115" s="50" t="n">
        <v>15</v>
      </c>
      <c r="AA1115" s="50" t="n">
        <v>71</v>
      </c>
      <c r="AB1115" s="50" t="n">
        <v>19.414</v>
      </c>
      <c r="AC1115" s="50" t="n">
        <v>44</v>
      </c>
      <c r="AD1115" s="50" t="n">
        <v>6</v>
      </c>
      <c r="AE1115" s="50" t="n">
        <v>19</v>
      </c>
      <c r="AF1115" s="50" t="n">
        <v>44</v>
      </c>
      <c r="AG1115" s="50" t="n">
        <v>3895.7</v>
      </c>
      <c r="AH1115" s="50" t="n">
        <v>11</v>
      </c>
      <c r="AI1115" s="50" t="n">
        <v>112</v>
      </c>
      <c r="AJ1115" s="50" t="n">
        <v>8714</v>
      </c>
      <c r="AK1115" s="50" t="n">
        <v>93</v>
      </c>
    </row>
    <row r="1116" customFormat="false" ht="15" hidden="false" customHeight="false" outlineLevel="0" collapsed="false">
      <c r="A1116" s="50" t="s">
        <v>1120</v>
      </c>
      <c r="B1116" s="50" t="s">
        <v>130</v>
      </c>
      <c r="C1116" s="50" t="s">
        <v>391</v>
      </c>
      <c r="D1116" s="50" t="n">
        <v>666211</v>
      </c>
      <c r="E1116" s="50" t="n">
        <v>9</v>
      </c>
      <c r="F1116" s="50" t="s">
        <v>58</v>
      </c>
      <c r="G1116" s="50" t="n">
        <v>246</v>
      </c>
      <c r="H1116" s="50" t="n">
        <v>129</v>
      </c>
      <c r="I1116" s="50" t="n">
        <v>49</v>
      </c>
      <c r="J1116" s="50" t="n">
        <v>104</v>
      </c>
      <c r="K1116" s="50" t="n">
        <v>80</v>
      </c>
      <c r="L1116" s="50" t="n">
        <v>24</v>
      </c>
      <c r="M1116" s="50" t="n">
        <v>142</v>
      </c>
      <c r="N1116" s="50" t="n">
        <v>49</v>
      </c>
      <c r="O1116" s="50" t="n">
        <v>-3.158</v>
      </c>
      <c r="P1116" s="50" t="n">
        <v>61</v>
      </c>
      <c r="Q1116" s="50" t="n">
        <v>52</v>
      </c>
      <c r="R1116" s="50" t="n">
        <v>8</v>
      </c>
      <c r="S1116" s="50" t="n">
        <v>4</v>
      </c>
      <c r="T1116" s="50" t="n">
        <v>0</v>
      </c>
      <c r="U1116" s="50" t="n">
        <v>1</v>
      </c>
      <c r="V1116" s="50" t="n">
        <v>9</v>
      </c>
      <c r="W1116" s="50" t="n">
        <v>0</v>
      </c>
      <c r="X1116" s="50" t="n">
        <v>0</v>
      </c>
      <c r="Y1116" s="50" t="n">
        <v>23</v>
      </c>
      <c r="Z1116" s="50" t="n">
        <v>16</v>
      </c>
      <c r="AA1116" s="50" t="n">
        <v>61</v>
      </c>
      <c r="AB1116" s="50" t="n">
        <v>15.501</v>
      </c>
      <c r="AC1116" s="50" t="n">
        <v>29</v>
      </c>
      <c r="AD1116" s="50" t="n">
        <v>4</v>
      </c>
      <c r="AE1116" s="50" t="n">
        <v>12</v>
      </c>
      <c r="AF1116" s="50" t="n">
        <v>29</v>
      </c>
      <c r="AG1116" s="50" t="n">
        <v>2611.3</v>
      </c>
      <c r="AH1116" s="50" t="n">
        <v>9</v>
      </c>
      <c r="AI1116" s="50" t="n">
        <v>116</v>
      </c>
      <c r="AJ1116" s="50" t="n">
        <v>8897.4</v>
      </c>
      <c r="AK1116" s="50" t="n">
        <v>84</v>
      </c>
    </row>
    <row r="1117" customFormat="false" ht="15" hidden="false" customHeight="false" outlineLevel="0" collapsed="false">
      <c r="A1117" s="50" t="s">
        <v>1121</v>
      </c>
      <c r="B1117" s="50" t="s">
        <v>130</v>
      </c>
      <c r="C1117" s="50" t="s">
        <v>392</v>
      </c>
      <c r="D1117" s="50" t="n">
        <v>543877</v>
      </c>
      <c r="E1117" s="50" t="n">
        <v>4</v>
      </c>
      <c r="F1117" s="50" t="s">
        <v>53</v>
      </c>
      <c r="G1117" s="50" t="n">
        <v>231</v>
      </c>
      <c r="H1117" s="50" t="n">
        <v>97</v>
      </c>
      <c r="I1117" s="50" t="n">
        <v>14</v>
      </c>
      <c r="J1117" s="50" t="n">
        <v>105</v>
      </c>
      <c r="K1117" s="50" t="n">
        <v>59</v>
      </c>
      <c r="L1117" s="50" t="n">
        <v>5</v>
      </c>
      <c r="M1117" s="50" t="n">
        <v>126</v>
      </c>
      <c r="N1117" s="50" t="n">
        <v>38</v>
      </c>
      <c r="O1117" s="50" t="n">
        <v>2.422</v>
      </c>
      <c r="P1117" s="50" t="n">
        <v>55</v>
      </c>
      <c r="Q1117" s="50" t="n">
        <v>49</v>
      </c>
      <c r="R1117" s="50" t="n">
        <v>16</v>
      </c>
      <c r="S1117" s="50" t="n">
        <v>4</v>
      </c>
      <c r="T1117" s="50" t="n">
        <v>0</v>
      </c>
      <c r="U1117" s="50" t="n">
        <v>2</v>
      </c>
      <c r="V1117" s="50" t="n">
        <v>5</v>
      </c>
      <c r="W1117" s="50" t="n">
        <v>0</v>
      </c>
      <c r="X1117" s="50" t="n">
        <v>0</v>
      </c>
      <c r="Y1117" s="50" t="n">
        <v>8</v>
      </c>
      <c r="Z1117" s="50" t="n">
        <v>21.5</v>
      </c>
      <c r="AA1117" s="50" t="n">
        <v>54</v>
      </c>
      <c r="AB1117" s="50" t="n">
        <v>14.313</v>
      </c>
      <c r="AC1117" s="50" t="n">
        <v>42</v>
      </c>
      <c r="AD1117" s="50" t="n">
        <v>1</v>
      </c>
      <c r="AE1117" s="50" t="n">
        <v>11</v>
      </c>
      <c r="AF1117" s="50" t="n">
        <v>42</v>
      </c>
      <c r="AG1117" s="50" t="n">
        <v>3581.1</v>
      </c>
      <c r="AH1117" s="50" t="n">
        <v>12</v>
      </c>
      <c r="AI1117" s="50" t="n">
        <v>88</v>
      </c>
      <c r="AJ1117" s="50" t="n">
        <v>5777.7</v>
      </c>
      <c r="AK1117" s="50" t="n">
        <v>2</v>
      </c>
    </row>
    <row r="1118" customFormat="false" ht="15" hidden="false" customHeight="false" outlineLevel="0" collapsed="false">
      <c r="A1118" s="50" t="s">
        <v>1121</v>
      </c>
      <c r="B1118" s="50" t="s">
        <v>130</v>
      </c>
      <c r="C1118" s="50" t="s">
        <v>392</v>
      </c>
      <c r="D1118" s="50" t="n">
        <v>543877</v>
      </c>
      <c r="E1118" s="50" t="n">
        <v>5</v>
      </c>
      <c r="F1118" s="50" t="s">
        <v>54</v>
      </c>
      <c r="G1118" s="50" t="n">
        <v>241</v>
      </c>
      <c r="H1118" s="50" t="n">
        <v>116</v>
      </c>
      <c r="I1118" s="50" t="n">
        <v>23</v>
      </c>
      <c r="J1118" s="50" t="n">
        <v>115</v>
      </c>
      <c r="K1118" s="50" t="n">
        <v>71</v>
      </c>
      <c r="L1118" s="50" t="n">
        <v>7</v>
      </c>
      <c r="M1118" s="50" t="n">
        <v>123</v>
      </c>
      <c r="N1118" s="50" t="n">
        <v>45</v>
      </c>
      <c r="O1118" s="50" t="n">
        <v>-5.497</v>
      </c>
      <c r="P1118" s="50" t="n">
        <v>71</v>
      </c>
      <c r="Q1118" s="50" t="n">
        <v>65</v>
      </c>
      <c r="R1118" s="50" t="n">
        <v>12</v>
      </c>
      <c r="S1118" s="50" t="n">
        <v>0</v>
      </c>
      <c r="T1118" s="50" t="n">
        <v>0</v>
      </c>
      <c r="U1118" s="50" t="n">
        <v>2</v>
      </c>
      <c r="V1118" s="50" t="n">
        <v>5</v>
      </c>
      <c r="W1118" s="50" t="n">
        <v>0</v>
      </c>
      <c r="X1118" s="50" t="n">
        <v>0</v>
      </c>
      <c r="Y1118" s="50" t="n">
        <v>12</v>
      </c>
      <c r="Z1118" s="50" t="n">
        <v>15.8</v>
      </c>
      <c r="AA1118" s="50" t="n">
        <v>69</v>
      </c>
      <c r="AB1118" s="50" t="n">
        <v>16.617</v>
      </c>
      <c r="AC1118" s="50" t="n">
        <v>54</v>
      </c>
      <c r="AD1118" s="50" t="n">
        <v>1</v>
      </c>
      <c r="AE1118" s="50" t="n">
        <v>11</v>
      </c>
      <c r="AF1118" s="50" t="n">
        <v>54</v>
      </c>
      <c r="AG1118" s="50" t="n">
        <v>4461.9</v>
      </c>
      <c r="AH1118" s="50" t="n">
        <v>17</v>
      </c>
      <c r="AI1118" s="50" t="n">
        <v>102</v>
      </c>
      <c r="AJ1118" s="50" t="n">
        <v>6616.3</v>
      </c>
      <c r="AK1118" s="50" t="n">
        <v>0</v>
      </c>
    </row>
    <row r="1119" customFormat="false" ht="15" hidden="false" customHeight="false" outlineLevel="0" collapsed="false">
      <c r="A1119" s="50" t="s">
        <v>1121</v>
      </c>
      <c r="B1119" s="50" t="s">
        <v>130</v>
      </c>
      <c r="C1119" s="50" t="s">
        <v>392</v>
      </c>
      <c r="D1119" s="50" t="n">
        <v>543877</v>
      </c>
      <c r="E1119" s="50" t="n">
        <v>6</v>
      </c>
      <c r="F1119" s="50" t="s">
        <v>55</v>
      </c>
      <c r="G1119" s="50" t="n">
        <v>219</v>
      </c>
      <c r="H1119" s="50" t="n">
        <v>112</v>
      </c>
      <c r="I1119" s="50" t="n">
        <v>16</v>
      </c>
      <c r="J1119" s="50" t="n">
        <v>104</v>
      </c>
      <c r="K1119" s="50" t="n">
        <v>66</v>
      </c>
      <c r="L1119" s="50" t="n">
        <v>6</v>
      </c>
      <c r="M1119" s="50" t="n">
        <v>115</v>
      </c>
      <c r="N1119" s="50" t="n">
        <v>46</v>
      </c>
      <c r="O1119" s="50" t="n">
        <v>-6.449</v>
      </c>
      <c r="P1119" s="50" t="n">
        <v>52</v>
      </c>
      <c r="Q1119" s="50" t="n">
        <v>48</v>
      </c>
      <c r="R1119" s="50" t="n">
        <v>7</v>
      </c>
      <c r="S1119" s="50" t="n">
        <v>2</v>
      </c>
      <c r="T1119" s="50" t="n">
        <v>0</v>
      </c>
      <c r="U1119" s="50" t="n">
        <v>0</v>
      </c>
      <c r="V1119" s="50" t="n">
        <v>3</v>
      </c>
      <c r="W1119" s="50" t="n">
        <v>0</v>
      </c>
      <c r="X1119" s="50" t="n">
        <v>0</v>
      </c>
      <c r="Y1119" s="50" t="n">
        <v>9</v>
      </c>
      <c r="Z1119" s="50" t="n">
        <v>9.1</v>
      </c>
      <c r="AA1119" s="50" t="n">
        <v>51</v>
      </c>
      <c r="AB1119" s="50" t="n">
        <v>10.183</v>
      </c>
      <c r="AC1119" s="50" t="n">
        <v>40</v>
      </c>
      <c r="AD1119" s="50" t="n">
        <v>0</v>
      </c>
      <c r="AE1119" s="50" t="n">
        <v>9</v>
      </c>
      <c r="AF1119" s="50" t="n">
        <v>40</v>
      </c>
      <c r="AG1119" s="50" t="n">
        <v>3371</v>
      </c>
      <c r="AH1119" s="50" t="n">
        <v>15</v>
      </c>
      <c r="AI1119" s="50" t="n">
        <v>98</v>
      </c>
      <c r="AJ1119" s="50" t="n">
        <v>6452.6</v>
      </c>
      <c r="AK1119" s="50" t="n">
        <v>0</v>
      </c>
    </row>
    <row r="1120" customFormat="false" ht="15" hidden="false" customHeight="false" outlineLevel="0" collapsed="false">
      <c r="A1120" s="50" t="s">
        <v>1121</v>
      </c>
      <c r="B1120" s="50" t="s">
        <v>130</v>
      </c>
      <c r="C1120" s="50" t="s">
        <v>392</v>
      </c>
      <c r="D1120" s="50" t="n">
        <v>543877</v>
      </c>
      <c r="E1120" s="50" t="n">
        <v>7</v>
      </c>
      <c r="F1120" s="50" t="s">
        <v>56</v>
      </c>
      <c r="G1120" s="50" t="n">
        <v>137</v>
      </c>
      <c r="H1120" s="50" t="n">
        <v>65</v>
      </c>
      <c r="I1120" s="50" t="n">
        <v>18</v>
      </c>
      <c r="J1120" s="50" t="n">
        <v>62</v>
      </c>
      <c r="K1120" s="50" t="n">
        <v>38</v>
      </c>
      <c r="L1120" s="50" t="n">
        <v>4</v>
      </c>
      <c r="M1120" s="50" t="n">
        <v>75</v>
      </c>
      <c r="N1120" s="50" t="n">
        <v>27</v>
      </c>
      <c r="O1120" s="50" t="n">
        <v>-0.577</v>
      </c>
      <c r="P1120" s="50" t="n">
        <v>36</v>
      </c>
      <c r="Q1120" s="50" t="n">
        <v>32</v>
      </c>
      <c r="R1120" s="50" t="n">
        <v>7</v>
      </c>
      <c r="S1120" s="50" t="n">
        <v>1</v>
      </c>
      <c r="T1120" s="50" t="n">
        <v>0</v>
      </c>
      <c r="U1120" s="50" t="n">
        <v>1</v>
      </c>
      <c r="V1120" s="50" t="n">
        <v>2</v>
      </c>
      <c r="W1120" s="50" t="n">
        <v>0</v>
      </c>
      <c r="X1120" s="50" t="n">
        <v>1</v>
      </c>
      <c r="Y1120" s="50" t="n">
        <v>11</v>
      </c>
      <c r="Z1120" s="50" t="n">
        <v>9.15</v>
      </c>
      <c r="AA1120" s="50" t="n">
        <v>35</v>
      </c>
      <c r="AB1120" s="50" t="n">
        <v>8.649</v>
      </c>
      <c r="AC1120" s="50" t="n">
        <v>23</v>
      </c>
      <c r="AD1120" s="50" t="n">
        <v>0</v>
      </c>
      <c r="AE1120" s="50" t="n">
        <v>6</v>
      </c>
      <c r="AF1120" s="50" t="n">
        <v>23</v>
      </c>
      <c r="AG1120" s="50" t="n">
        <v>1831.7</v>
      </c>
      <c r="AH1120" s="50" t="n">
        <v>12</v>
      </c>
      <c r="AI1120" s="50" t="n">
        <v>54</v>
      </c>
      <c r="AJ1120" s="50" t="n">
        <v>3573.4</v>
      </c>
      <c r="AK1120" s="50" t="n">
        <v>0</v>
      </c>
    </row>
    <row r="1121" customFormat="false" ht="15" hidden="false" customHeight="false" outlineLevel="0" collapsed="false">
      <c r="A1121" s="50" t="s">
        <v>1121</v>
      </c>
      <c r="B1121" s="50" t="s">
        <v>130</v>
      </c>
      <c r="C1121" s="50" t="s">
        <v>392</v>
      </c>
      <c r="D1121" s="50" t="n">
        <v>543877</v>
      </c>
      <c r="E1121" s="50" t="n">
        <v>8</v>
      </c>
      <c r="F1121" s="50" t="s">
        <v>57</v>
      </c>
      <c r="G1121" s="50" t="n">
        <v>145</v>
      </c>
      <c r="H1121" s="50" t="n">
        <v>72</v>
      </c>
      <c r="I1121" s="50" t="n">
        <v>12</v>
      </c>
      <c r="J1121" s="50" t="n">
        <v>67</v>
      </c>
      <c r="K1121" s="50" t="n">
        <v>42</v>
      </c>
      <c r="L1121" s="50" t="n">
        <v>2</v>
      </c>
      <c r="M1121" s="50" t="n">
        <v>78</v>
      </c>
      <c r="N1121" s="50" t="n">
        <v>30</v>
      </c>
      <c r="O1121" s="50" t="n">
        <v>-0.127</v>
      </c>
      <c r="P1121" s="50" t="n">
        <v>35</v>
      </c>
      <c r="Q1121" s="50" t="n">
        <v>31</v>
      </c>
      <c r="R1121" s="50" t="n">
        <v>6</v>
      </c>
      <c r="S1121" s="50" t="n">
        <v>0</v>
      </c>
      <c r="T1121" s="50" t="n">
        <v>0</v>
      </c>
      <c r="U1121" s="50" t="n">
        <v>2</v>
      </c>
      <c r="V1121" s="50" t="n">
        <v>3</v>
      </c>
      <c r="W1121" s="50" t="n">
        <v>0</v>
      </c>
      <c r="X1121" s="50" t="n">
        <v>0</v>
      </c>
      <c r="Y1121" s="50" t="n">
        <v>9</v>
      </c>
      <c r="Z1121" s="50" t="n">
        <v>9.7</v>
      </c>
      <c r="AA1121" s="50" t="n">
        <v>34</v>
      </c>
      <c r="AB1121" s="50" t="n">
        <v>8.165</v>
      </c>
      <c r="AC1121" s="50" t="n">
        <v>23</v>
      </c>
      <c r="AD1121" s="50" t="n">
        <v>2</v>
      </c>
      <c r="AE1121" s="50" t="n">
        <v>4</v>
      </c>
      <c r="AF1121" s="50" t="n">
        <v>23</v>
      </c>
      <c r="AG1121" s="50" t="n">
        <v>1903</v>
      </c>
      <c r="AH1121" s="50" t="n">
        <v>7</v>
      </c>
      <c r="AI1121" s="50" t="n">
        <v>60</v>
      </c>
      <c r="AJ1121" s="50" t="n">
        <v>3855.8</v>
      </c>
      <c r="AK1121" s="50" t="n">
        <v>0</v>
      </c>
    </row>
    <row r="1122" customFormat="false" ht="15" hidden="false" customHeight="false" outlineLevel="0" collapsed="false">
      <c r="A1122" s="50" t="s">
        <v>1121</v>
      </c>
      <c r="B1122" s="50" t="s">
        <v>130</v>
      </c>
      <c r="C1122" s="50" t="s">
        <v>392</v>
      </c>
      <c r="D1122" s="50" t="n">
        <v>543877</v>
      </c>
      <c r="E1122" s="50" t="n">
        <v>9</v>
      </c>
      <c r="F1122" s="50" t="s">
        <v>58</v>
      </c>
      <c r="G1122" s="50" t="n">
        <v>57</v>
      </c>
      <c r="H1122" s="50" t="n">
        <v>33</v>
      </c>
      <c r="I1122" s="50" t="n">
        <v>7</v>
      </c>
      <c r="J1122" s="50" t="n">
        <v>29</v>
      </c>
      <c r="K1122" s="50" t="n">
        <v>20</v>
      </c>
      <c r="L1122" s="50" t="n">
        <v>3</v>
      </c>
      <c r="M1122" s="50" t="n">
        <v>28</v>
      </c>
      <c r="N1122" s="50" t="n">
        <v>13</v>
      </c>
      <c r="O1122" s="50" t="n">
        <v>-3.26</v>
      </c>
      <c r="P1122" s="50" t="n">
        <v>17</v>
      </c>
      <c r="Q1122" s="50" t="n">
        <v>17</v>
      </c>
      <c r="R1122" s="50" t="n">
        <v>2</v>
      </c>
      <c r="S1122" s="50" t="n">
        <v>0</v>
      </c>
      <c r="T1122" s="50" t="n">
        <v>0</v>
      </c>
      <c r="U1122" s="50" t="n">
        <v>0</v>
      </c>
      <c r="V1122" s="50" t="n">
        <v>0</v>
      </c>
      <c r="W1122" s="50" t="n">
        <v>0</v>
      </c>
      <c r="X1122" s="50" t="n">
        <v>0</v>
      </c>
      <c r="Y1122" s="50" t="n">
        <v>4</v>
      </c>
      <c r="Z1122" s="50" t="n">
        <v>1.8</v>
      </c>
      <c r="AA1122" s="50" t="n">
        <v>17</v>
      </c>
      <c r="AB1122" s="50" t="n">
        <v>2.703</v>
      </c>
      <c r="AC1122" s="50" t="n">
        <v>13</v>
      </c>
      <c r="AD1122" s="50" t="n">
        <v>0</v>
      </c>
      <c r="AE1122" s="50" t="n">
        <v>3</v>
      </c>
      <c r="AF1122" s="50" t="n">
        <v>13</v>
      </c>
      <c r="AG1122" s="50" t="n">
        <v>1124.8</v>
      </c>
      <c r="AH1122" s="50" t="n">
        <v>3</v>
      </c>
      <c r="AI1122" s="50" t="n">
        <v>31</v>
      </c>
      <c r="AJ1122" s="50" t="n">
        <v>2069.4</v>
      </c>
      <c r="AK1122" s="50" t="n">
        <v>0</v>
      </c>
    </row>
    <row r="1123" customFormat="false" ht="15" hidden="false" customHeight="false" outlineLevel="0" collapsed="false">
      <c r="A1123" s="50" t="s">
        <v>1122</v>
      </c>
      <c r="B1123" s="50" t="s">
        <v>130</v>
      </c>
      <c r="C1123" s="50" t="s">
        <v>393</v>
      </c>
      <c r="D1123" s="50" t="n">
        <v>694728</v>
      </c>
      <c r="E1123" s="50" t="n">
        <v>4</v>
      </c>
      <c r="F1123" s="50" t="s">
        <v>53</v>
      </c>
      <c r="G1123" s="50" t="n">
        <v>287</v>
      </c>
      <c r="H1123" s="50" t="n">
        <v>129</v>
      </c>
      <c r="I1123" s="50" t="n">
        <v>49</v>
      </c>
      <c r="J1123" s="50" t="n">
        <v>143</v>
      </c>
      <c r="K1123" s="50" t="n">
        <v>94</v>
      </c>
      <c r="L1123" s="50" t="n">
        <v>24</v>
      </c>
      <c r="M1123" s="50" t="n">
        <v>143</v>
      </c>
      <c r="N1123" s="50" t="n">
        <v>35</v>
      </c>
      <c r="O1123" s="50" t="n">
        <v>-1.043</v>
      </c>
      <c r="P1123" s="50" t="n">
        <v>64</v>
      </c>
      <c r="Q1123" s="50" t="n">
        <v>58</v>
      </c>
      <c r="R1123" s="50" t="n">
        <v>12</v>
      </c>
      <c r="S1123" s="50" t="n">
        <v>4</v>
      </c>
      <c r="T1123" s="50" t="n">
        <v>0</v>
      </c>
      <c r="U1123" s="50" t="n">
        <v>2</v>
      </c>
      <c r="V1123" s="50" t="n">
        <v>5</v>
      </c>
      <c r="W1123" s="50" t="n">
        <v>0</v>
      </c>
      <c r="X1123" s="50" t="n">
        <v>0</v>
      </c>
      <c r="Y1123" s="50" t="n">
        <v>25</v>
      </c>
      <c r="Z1123" s="50" t="n">
        <v>17.9</v>
      </c>
      <c r="AA1123" s="50" t="n">
        <v>63</v>
      </c>
      <c r="AB1123" s="50" t="n">
        <v>16.623</v>
      </c>
      <c r="AC1123" s="50" t="n">
        <v>34</v>
      </c>
      <c r="AD1123" s="50" t="n">
        <v>3</v>
      </c>
      <c r="AE1123" s="50" t="n">
        <v>11</v>
      </c>
      <c r="AF1123" s="50" t="n">
        <v>34</v>
      </c>
      <c r="AG1123" s="50" t="n">
        <v>2847.7</v>
      </c>
      <c r="AH1123" s="50" t="n">
        <v>15</v>
      </c>
      <c r="AI1123" s="50" t="n">
        <v>108</v>
      </c>
      <c r="AJ1123" s="50" t="n">
        <v>7770.1</v>
      </c>
      <c r="AK1123" s="50" t="n">
        <v>20</v>
      </c>
    </row>
    <row r="1124" customFormat="false" ht="15" hidden="false" customHeight="false" outlineLevel="0" collapsed="false">
      <c r="A1124" s="50" t="s">
        <v>1122</v>
      </c>
      <c r="B1124" s="50" t="s">
        <v>130</v>
      </c>
      <c r="C1124" s="50" t="s">
        <v>393</v>
      </c>
      <c r="D1124" s="50" t="n">
        <v>694728</v>
      </c>
      <c r="E1124" s="50" t="n">
        <v>5</v>
      </c>
      <c r="F1124" s="50" t="s">
        <v>54</v>
      </c>
      <c r="G1124" s="50" t="n">
        <v>362</v>
      </c>
      <c r="H1124" s="50" t="n">
        <v>165</v>
      </c>
      <c r="I1124" s="50" t="n">
        <v>57</v>
      </c>
      <c r="J1124" s="50" t="n">
        <v>181</v>
      </c>
      <c r="K1124" s="50" t="n">
        <v>118</v>
      </c>
      <c r="L1124" s="50" t="n">
        <v>31</v>
      </c>
      <c r="M1124" s="50" t="n">
        <v>181</v>
      </c>
      <c r="N1124" s="50" t="n">
        <v>47</v>
      </c>
      <c r="O1124" s="50" t="n">
        <v>-7.58</v>
      </c>
      <c r="P1124" s="50" t="n">
        <v>91</v>
      </c>
      <c r="Q1124" s="50" t="n">
        <v>84</v>
      </c>
      <c r="R1124" s="50" t="n">
        <v>17</v>
      </c>
      <c r="S1124" s="50" t="n">
        <v>0</v>
      </c>
      <c r="T1124" s="50" t="n">
        <v>1</v>
      </c>
      <c r="U1124" s="50" t="n">
        <v>2</v>
      </c>
      <c r="V1124" s="50" t="n">
        <v>6</v>
      </c>
      <c r="W1124" s="50" t="n">
        <v>0</v>
      </c>
      <c r="X1124" s="50" t="n">
        <v>1</v>
      </c>
      <c r="Y1124" s="50" t="n">
        <v>25</v>
      </c>
      <c r="Z1124" s="50" t="n">
        <v>22.4</v>
      </c>
      <c r="AA1124" s="50" t="n">
        <v>91</v>
      </c>
      <c r="AB1124" s="50" t="n">
        <v>24.667</v>
      </c>
      <c r="AC1124" s="50" t="n">
        <v>60</v>
      </c>
      <c r="AD1124" s="50" t="n">
        <v>4</v>
      </c>
      <c r="AE1124" s="50" t="n">
        <v>27</v>
      </c>
      <c r="AF1124" s="50" t="n">
        <v>60</v>
      </c>
      <c r="AG1124" s="50" t="n">
        <v>5202.4</v>
      </c>
      <c r="AH1124" s="50" t="n">
        <v>16</v>
      </c>
      <c r="AI1124" s="50" t="n">
        <v>144</v>
      </c>
      <c r="AJ1124" s="50" t="n">
        <v>10485.5</v>
      </c>
      <c r="AK1124" s="50" t="n">
        <v>42</v>
      </c>
    </row>
    <row r="1125" customFormat="false" ht="15" hidden="false" customHeight="false" outlineLevel="0" collapsed="false">
      <c r="A1125" s="50" t="s">
        <v>1122</v>
      </c>
      <c r="B1125" s="50" t="s">
        <v>130</v>
      </c>
      <c r="C1125" s="50" t="s">
        <v>393</v>
      </c>
      <c r="D1125" s="50" t="n">
        <v>694728</v>
      </c>
      <c r="E1125" s="50" t="n">
        <v>6</v>
      </c>
      <c r="F1125" s="50" t="s">
        <v>55</v>
      </c>
      <c r="G1125" s="50" t="n">
        <v>212</v>
      </c>
      <c r="H1125" s="50" t="n">
        <v>100</v>
      </c>
      <c r="I1125" s="50" t="n">
        <v>31</v>
      </c>
      <c r="J1125" s="50" t="n">
        <v>101</v>
      </c>
      <c r="K1125" s="50" t="n">
        <v>71</v>
      </c>
      <c r="L1125" s="50" t="n">
        <v>11</v>
      </c>
      <c r="M1125" s="50" t="n">
        <v>110</v>
      </c>
      <c r="N1125" s="50" t="n">
        <v>29</v>
      </c>
      <c r="O1125" s="50" t="n">
        <v>-5.327</v>
      </c>
      <c r="P1125" s="50" t="n">
        <v>53</v>
      </c>
      <c r="Q1125" s="50" t="n">
        <v>50</v>
      </c>
      <c r="R1125" s="50" t="n">
        <v>8</v>
      </c>
      <c r="S1125" s="50" t="n">
        <v>1</v>
      </c>
      <c r="T1125" s="50" t="n">
        <v>0</v>
      </c>
      <c r="U1125" s="50" t="n">
        <v>2</v>
      </c>
      <c r="V1125" s="50" t="n">
        <v>2</v>
      </c>
      <c r="W1125" s="50" t="n">
        <v>0</v>
      </c>
      <c r="X1125" s="50" t="n">
        <v>0</v>
      </c>
      <c r="Y1125" s="50" t="n">
        <v>18</v>
      </c>
      <c r="Z1125" s="50" t="n">
        <v>11.15</v>
      </c>
      <c r="AA1125" s="50" t="n">
        <v>51</v>
      </c>
      <c r="AB1125" s="50" t="n">
        <v>12.359</v>
      </c>
      <c r="AC1125" s="50" t="n">
        <v>33</v>
      </c>
      <c r="AD1125" s="50" t="n">
        <v>4</v>
      </c>
      <c r="AE1125" s="50" t="n">
        <v>11</v>
      </c>
      <c r="AF1125" s="50" t="n">
        <v>32</v>
      </c>
      <c r="AG1125" s="50" t="n">
        <v>2542.5</v>
      </c>
      <c r="AH1125" s="50" t="n">
        <v>10</v>
      </c>
      <c r="AI1125" s="50" t="n">
        <v>86</v>
      </c>
      <c r="AJ1125" s="50" t="n">
        <v>6317</v>
      </c>
      <c r="AK1125" s="50" t="n">
        <v>32</v>
      </c>
    </row>
    <row r="1126" customFormat="false" ht="15" hidden="false" customHeight="false" outlineLevel="0" collapsed="false">
      <c r="A1126" s="50" t="s">
        <v>1122</v>
      </c>
      <c r="B1126" s="50" t="s">
        <v>130</v>
      </c>
      <c r="C1126" s="50" t="s">
        <v>393</v>
      </c>
      <c r="D1126" s="50" t="n">
        <v>694728</v>
      </c>
      <c r="E1126" s="50" t="n">
        <v>7</v>
      </c>
      <c r="F1126" s="50" t="s">
        <v>56</v>
      </c>
      <c r="G1126" s="50" t="n">
        <v>76</v>
      </c>
      <c r="H1126" s="50" t="n">
        <v>39</v>
      </c>
      <c r="I1126" s="50" t="n">
        <v>6</v>
      </c>
      <c r="J1126" s="50" t="n">
        <v>39</v>
      </c>
      <c r="K1126" s="50" t="n">
        <v>31</v>
      </c>
      <c r="L1126" s="50" t="n">
        <v>2</v>
      </c>
      <c r="M1126" s="50" t="n">
        <v>37</v>
      </c>
      <c r="N1126" s="50" t="n">
        <v>8</v>
      </c>
      <c r="O1126" s="50" t="n">
        <v>-0.083</v>
      </c>
      <c r="P1126" s="50" t="n">
        <v>18</v>
      </c>
      <c r="Q1126" s="50" t="n">
        <v>16</v>
      </c>
      <c r="R1126" s="50" t="n">
        <v>4</v>
      </c>
      <c r="S1126" s="50" t="n">
        <v>0</v>
      </c>
      <c r="T1126" s="50" t="n">
        <v>0</v>
      </c>
      <c r="U1126" s="50" t="n">
        <v>1</v>
      </c>
      <c r="V1126" s="50" t="n">
        <v>2</v>
      </c>
      <c r="W1126" s="50" t="n">
        <v>0</v>
      </c>
      <c r="X1126" s="50" t="n">
        <v>0</v>
      </c>
      <c r="Y1126" s="50" t="n">
        <v>3</v>
      </c>
      <c r="Z1126" s="50" t="n">
        <v>6.1</v>
      </c>
      <c r="AA1126" s="50" t="n">
        <v>18</v>
      </c>
      <c r="AB1126" s="50" t="n">
        <v>4.411</v>
      </c>
      <c r="AC1126" s="50" t="n">
        <v>13</v>
      </c>
      <c r="AD1126" s="50" t="n">
        <v>1</v>
      </c>
      <c r="AE1126" s="50" t="n">
        <v>3</v>
      </c>
      <c r="AF1126" s="50" t="n">
        <v>13</v>
      </c>
      <c r="AG1126" s="50" t="n">
        <v>1026.6</v>
      </c>
      <c r="AH1126" s="50" t="n">
        <v>2</v>
      </c>
      <c r="AI1126" s="50" t="n">
        <v>33</v>
      </c>
      <c r="AJ1126" s="50" t="n">
        <v>2462.9</v>
      </c>
      <c r="AK1126" s="50" t="n">
        <v>14</v>
      </c>
    </row>
    <row r="1127" customFormat="false" ht="15" hidden="false" customHeight="false" outlineLevel="0" collapsed="false">
      <c r="A1127" s="50" t="s">
        <v>1122</v>
      </c>
      <c r="B1127" s="50" t="s">
        <v>130</v>
      </c>
      <c r="C1127" s="50" t="s">
        <v>393</v>
      </c>
      <c r="D1127" s="50" t="n">
        <v>694728</v>
      </c>
      <c r="E1127" s="50" t="n">
        <v>9</v>
      </c>
      <c r="F1127" s="50" t="s">
        <v>58</v>
      </c>
      <c r="G1127" s="50" t="n">
        <v>24</v>
      </c>
      <c r="H1127" s="50" t="n">
        <v>14</v>
      </c>
      <c r="I1127" s="50" t="n">
        <v>8</v>
      </c>
      <c r="J1127" s="50" t="n">
        <v>12</v>
      </c>
      <c r="K1127" s="50" t="n">
        <v>10</v>
      </c>
      <c r="L1127" s="50" t="n">
        <v>6</v>
      </c>
      <c r="M1127" s="50" t="n">
        <v>12</v>
      </c>
      <c r="N1127" s="50" t="n">
        <v>4</v>
      </c>
      <c r="O1127" s="50" t="n">
        <v>-0.179</v>
      </c>
      <c r="P1127" s="50" t="n">
        <v>7</v>
      </c>
      <c r="Q1127" s="50" t="n">
        <v>6</v>
      </c>
      <c r="R1127" s="50" t="n">
        <v>2</v>
      </c>
      <c r="S1127" s="50" t="n">
        <v>0</v>
      </c>
      <c r="T1127" s="50" t="n">
        <v>0</v>
      </c>
      <c r="U1127" s="50" t="n">
        <v>0</v>
      </c>
      <c r="V1127" s="50" t="n">
        <v>1</v>
      </c>
      <c r="W1127" s="50" t="n">
        <v>0</v>
      </c>
      <c r="X1127" s="50" t="n">
        <v>0</v>
      </c>
      <c r="Y1127" s="50" t="n">
        <v>3</v>
      </c>
      <c r="Z1127" s="50" t="n">
        <v>2.5</v>
      </c>
      <c r="AA1127" s="50" t="n">
        <v>7</v>
      </c>
      <c r="AB1127" s="50" t="n">
        <v>1.94</v>
      </c>
      <c r="AC1127" s="50" t="n">
        <v>3</v>
      </c>
      <c r="AD1127" s="50" t="n">
        <v>0</v>
      </c>
      <c r="AE1127" s="50" t="n">
        <v>0</v>
      </c>
      <c r="AF1127" s="50" t="n">
        <v>3</v>
      </c>
      <c r="AG1127" s="50" t="n">
        <v>203.2</v>
      </c>
      <c r="AH1127" s="50" t="n">
        <v>1</v>
      </c>
      <c r="AI1127" s="50" t="n">
        <v>9</v>
      </c>
      <c r="AJ1127" s="50" t="n">
        <v>695</v>
      </c>
      <c r="AK1127" s="50" t="n">
        <v>7</v>
      </c>
    </row>
    <row r="1128" customFormat="false" ht="15" hidden="false" customHeight="false" outlineLevel="0" collapsed="false">
      <c r="A1128" s="50" t="s">
        <v>1123</v>
      </c>
      <c r="B1128" s="50" t="s">
        <v>130</v>
      </c>
      <c r="C1128" s="50" t="s">
        <v>394</v>
      </c>
      <c r="D1128" s="50" t="n">
        <v>669397</v>
      </c>
      <c r="E1128" s="50" t="n">
        <v>4</v>
      </c>
      <c r="F1128" s="50" t="s">
        <v>53</v>
      </c>
      <c r="G1128" s="50" t="n">
        <v>67</v>
      </c>
      <c r="H1128" s="50" t="n">
        <v>30</v>
      </c>
      <c r="I1128" s="50" t="n">
        <v>7</v>
      </c>
      <c r="J1128" s="50" t="n">
        <v>41</v>
      </c>
      <c r="K1128" s="50" t="n">
        <v>27</v>
      </c>
      <c r="L1128" s="50" t="n">
        <v>5</v>
      </c>
      <c r="M1128" s="50" t="n">
        <v>26</v>
      </c>
      <c r="N1128" s="50" t="n">
        <v>3</v>
      </c>
      <c r="O1128" s="50" t="n">
        <v>-0.901</v>
      </c>
      <c r="P1128" s="50" t="n">
        <v>22</v>
      </c>
      <c r="Q1128" s="50" t="n">
        <v>20</v>
      </c>
      <c r="R1128" s="50" t="n">
        <v>5</v>
      </c>
      <c r="S1128" s="50" t="n">
        <v>1</v>
      </c>
      <c r="T1128" s="50" t="n">
        <v>0</v>
      </c>
      <c r="U1128" s="50" t="n">
        <v>0</v>
      </c>
      <c r="V1128" s="50" t="n">
        <v>2</v>
      </c>
      <c r="W1128" s="50" t="n">
        <v>0</v>
      </c>
      <c r="X1128" s="50" t="n">
        <v>0</v>
      </c>
      <c r="Y1128" s="50" t="n">
        <v>5</v>
      </c>
      <c r="Z1128" s="50" t="n">
        <v>6.25</v>
      </c>
      <c r="AA1128" s="50" t="n">
        <v>22</v>
      </c>
      <c r="AB1128" s="50" t="n">
        <v>5.748</v>
      </c>
      <c r="AC1128" s="50" t="n">
        <v>15</v>
      </c>
      <c r="AD1128" s="50" t="n">
        <v>0</v>
      </c>
      <c r="AE1128" s="50" t="n">
        <v>4</v>
      </c>
      <c r="AF1128" s="50" t="n">
        <v>15</v>
      </c>
      <c r="AG1128" s="50" t="n">
        <v>1297.8</v>
      </c>
      <c r="AH1128" s="50" t="n">
        <v>3</v>
      </c>
      <c r="AI1128" s="50" t="n">
        <v>26</v>
      </c>
      <c r="AJ1128" s="50" t="n">
        <v>1783.6</v>
      </c>
      <c r="AK1128" s="50" t="n">
        <v>0</v>
      </c>
    </row>
    <row r="1129" customFormat="false" ht="15" hidden="false" customHeight="false" outlineLevel="0" collapsed="false">
      <c r="A1129" s="50" t="s">
        <v>1123</v>
      </c>
      <c r="B1129" s="50" t="s">
        <v>130</v>
      </c>
      <c r="C1129" s="50" t="s">
        <v>394</v>
      </c>
      <c r="D1129" s="50" t="n">
        <v>669397</v>
      </c>
      <c r="E1129" s="50" t="n">
        <v>5</v>
      </c>
      <c r="F1129" s="50" t="s">
        <v>54</v>
      </c>
      <c r="G1129" s="50" t="n">
        <v>125</v>
      </c>
      <c r="H1129" s="50" t="n">
        <v>58</v>
      </c>
      <c r="I1129" s="50" t="n">
        <v>10</v>
      </c>
      <c r="J1129" s="50" t="n">
        <v>60</v>
      </c>
      <c r="K1129" s="50" t="n">
        <v>42</v>
      </c>
      <c r="L1129" s="50" t="n">
        <v>4</v>
      </c>
      <c r="M1129" s="50" t="n">
        <v>65</v>
      </c>
      <c r="N1129" s="50" t="n">
        <v>16</v>
      </c>
      <c r="O1129" s="50" t="n">
        <v>-0.448</v>
      </c>
      <c r="P1129" s="50" t="n">
        <v>35</v>
      </c>
      <c r="Q1129" s="50" t="n">
        <v>31</v>
      </c>
      <c r="R1129" s="50" t="n">
        <v>8</v>
      </c>
      <c r="S1129" s="50" t="n">
        <v>0</v>
      </c>
      <c r="T1129" s="50" t="n">
        <v>0</v>
      </c>
      <c r="U1129" s="50" t="n">
        <v>1</v>
      </c>
      <c r="V1129" s="50" t="n">
        <v>1</v>
      </c>
      <c r="W1129" s="50" t="n">
        <v>1</v>
      </c>
      <c r="X1129" s="50" t="n">
        <v>1</v>
      </c>
      <c r="Y1129" s="50" t="n">
        <v>5</v>
      </c>
      <c r="Z1129" s="50" t="n">
        <v>9.7</v>
      </c>
      <c r="AA1129" s="50" t="n">
        <v>34</v>
      </c>
      <c r="AB1129" s="50" t="n">
        <v>8.638</v>
      </c>
      <c r="AC1129" s="50" t="n">
        <v>28</v>
      </c>
      <c r="AD1129" s="50" t="n">
        <v>0</v>
      </c>
      <c r="AE1129" s="50" t="n">
        <v>9</v>
      </c>
      <c r="AF1129" s="50" t="n">
        <v>28</v>
      </c>
      <c r="AG1129" s="50" t="n">
        <v>2283.1</v>
      </c>
      <c r="AH1129" s="50" t="n">
        <v>5</v>
      </c>
      <c r="AI1129" s="50" t="n">
        <v>48</v>
      </c>
      <c r="AJ1129" s="50" t="n">
        <v>3305.8</v>
      </c>
      <c r="AK1129" s="50" t="n">
        <v>0</v>
      </c>
    </row>
    <row r="1130" customFormat="false" ht="15" hidden="false" customHeight="false" outlineLevel="0" collapsed="false">
      <c r="A1130" s="50" t="s">
        <v>1123</v>
      </c>
      <c r="B1130" s="50" t="s">
        <v>130</v>
      </c>
      <c r="C1130" s="50" t="s">
        <v>394</v>
      </c>
      <c r="D1130" s="50" t="n">
        <v>669397</v>
      </c>
      <c r="E1130" s="50" t="n">
        <v>6</v>
      </c>
      <c r="F1130" s="50" t="s">
        <v>55</v>
      </c>
      <c r="G1130" s="50" t="n">
        <v>91</v>
      </c>
      <c r="H1130" s="50" t="n">
        <v>42</v>
      </c>
      <c r="I1130" s="50" t="n">
        <v>17</v>
      </c>
      <c r="J1130" s="50" t="n">
        <v>45</v>
      </c>
      <c r="K1130" s="50" t="n">
        <v>28</v>
      </c>
      <c r="L1130" s="50" t="n">
        <v>9</v>
      </c>
      <c r="M1130" s="50" t="n">
        <v>46</v>
      </c>
      <c r="N1130" s="50" t="n">
        <v>14</v>
      </c>
      <c r="O1130" s="50" t="n">
        <v>-1.19</v>
      </c>
      <c r="P1130" s="50" t="n">
        <v>20</v>
      </c>
      <c r="Q1130" s="50" t="n">
        <v>19</v>
      </c>
      <c r="R1130" s="50" t="n">
        <v>4</v>
      </c>
      <c r="S1130" s="50" t="n">
        <v>1</v>
      </c>
      <c r="T1130" s="50" t="n">
        <v>0</v>
      </c>
      <c r="U1130" s="50" t="n">
        <v>0</v>
      </c>
      <c r="V1130" s="50" t="n">
        <v>1</v>
      </c>
      <c r="W1130" s="50" t="n">
        <v>0</v>
      </c>
      <c r="X1130" s="50" t="n">
        <v>0</v>
      </c>
      <c r="Y1130" s="50" t="n">
        <v>8</v>
      </c>
      <c r="Z1130" s="50" t="n">
        <v>4.65</v>
      </c>
      <c r="AA1130" s="50" t="n">
        <v>20</v>
      </c>
      <c r="AB1130" s="50" t="n">
        <v>4.185</v>
      </c>
      <c r="AC1130" s="50" t="n">
        <v>11</v>
      </c>
      <c r="AD1130" s="50" t="n">
        <v>1</v>
      </c>
      <c r="AE1130" s="50" t="n">
        <v>3</v>
      </c>
      <c r="AF1130" s="50" t="n">
        <v>11</v>
      </c>
      <c r="AG1130" s="50" t="n">
        <v>815</v>
      </c>
      <c r="AH1130" s="50" t="n">
        <v>3</v>
      </c>
      <c r="AI1130" s="50" t="n">
        <v>33</v>
      </c>
      <c r="AJ1130" s="50" t="n">
        <v>2275.2</v>
      </c>
      <c r="AK1130" s="50" t="n">
        <v>1</v>
      </c>
    </row>
    <row r="1131" customFormat="false" ht="15" hidden="false" customHeight="false" outlineLevel="0" collapsed="false">
      <c r="A1131" s="50" t="s">
        <v>1123</v>
      </c>
      <c r="B1131" s="50" t="s">
        <v>130</v>
      </c>
      <c r="C1131" s="50" t="s">
        <v>394</v>
      </c>
      <c r="D1131" s="50" t="n">
        <v>669397</v>
      </c>
      <c r="E1131" s="50" t="n">
        <v>7</v>
      </c>
      <c r="F1131" s="50" t="s">
        <v>56</v>
      </c>
      <c r="G1131" s="50" t="n">
        <v>111</v>
      </c>
      <c r="H1131" s="50" t="n">
        <v>52</v>
      </c>
      <c r="I1131" s="50" t="n">
        <v>7</v>
      </c>
      <c r="J1131" s="50" t="n">
        <v>61</v>
      </c>
      <c r="K1131" s="50" t="n">
        <v>43</v>
      </c>
      <c r="L1131" s="50" t="n">
        <v>4</v>
      </c>
      <c r="M1131" s="50" t="n">
        <v>50</v>
      </c>
      <c r="N1131" s="50" t="n">
        <v>9</v>
      </c>
      <c r="O1131" s="50" t="n">
        <v>-0.392</v>
      </c>
      <c r="P1131" s="50" t="n">
        <v>32</v>
      </c>
      <c r="Q1131" s="50" t="n">
        <v>28</v>
      </c>
      <c r="R1131" s="50" t="n">
        <v>9</v>
      </c>
      <c r="S1131" s="50" t="n">
        <v>2</v>
      </c>
      <c r="T1131" s="50" t="n">
        <v>0</v>
      </c>
      <c r="U1131" s="50" t="n">
        <v>0</v>
      </c>
      <c r="V1131" s="50" t="n">
        <v>2</v>
      </c>
      <c r="W1131" s="50" t="n">
        <v>0</v>
      </c>
      <c r="X1131" s="50" t="n">
        <v>1</v>
      </c>
      <c r="Y1131" s="50" t="n">
        <v>5</v>
      </c>
      <c r="Z1131" s="50" t="n">
        <v>10.2</v>
      </c>
      <c r="AA1131" s="50" t="n">
        <v>31</v>
      </c>
      <c r="AB1131" s="50" t="n">
        <v>5.898</v>
      </c>
      <c r="AC1131" s="50" t="n">
        <v>25</v>
      </c>
      <c r="AD1131" s="50" t="n">
        <v>0</v>
      </c>
      <c r="AE1131" s="50" t="n">
        <v>5</v>
      </c>
      <c r="AF1131" s="50" t="n">
        <v>25</v>
      </c>
      <c r="AG1131" s="50" t="n">
        <v>2032.7</v>
      </c>
      <c r="AH1131" s="50" t="n">
        <v>6</v>
      </c>
      <c r="AI1131" s="50" t="n">
        <v>44</v>
      </c>
      <c r="AJ1131" s="50" t="n">
        <v>3021.4</v>
      </c>
      <c r="AK1131" s="50" t="n">
        <v>1</v>
      </c>
    </row>
    <row r="1132" customFormat="false" ht="15" hidden="false" customHeight="false" outlineLevel="0" collapsed="false">
      <c r="A1132" s="50" t="s">
        <v>1123</v>
      </c>
      <c r="B1132" s="50" t="s">
        <v>130</v>
      </c>
      <c r="C1132" s="50" t="s">
        <v>394</v>
      </c>
      <c r="D1132" s="50" t="n">
        <v>669397</v>
      </c>
      <c r="E1132" s="50" t="n">
        <v>8</v>
      </c>
      <c r="F1132" s="50" t="s">
        <v>57</v>
      </c>
      <c r="G1132" s="50" t="n">
        <v>134</v>
      </c>
      <c r="H1132" s="50" t="n">
        <v>67</v>
      </c>
      <c r="I1132" s="50" t="n">
        <v>9</v>
      </c>
      <c r="J1132" s="50" t="n">
        <v>66</v>
      </c>
      <c r="K1132" s="50" t="n">
        <v>40</v>
      </c>
      <c r="L1132" s="50" t="n">
        <v>2</v>
      </c>
      <c r="M1132" s="50" t="n">
        <v>68</v>
      </c>
      <c r="N1132" s="50" t="n">
        <v>27</v>
      </c>
      <c r="O1132" s="50" t="n">
        <v>-0.036</v>
      </c>
      <c r="P1132" s="50" t="n">
        <v>38</v>
      </c>
      <c r="Q1132" s="50" t="n">
        <v>33</v>
      </c>
      <c r="R1132" s="50" t="n">
        <v>10</v>
      </c>
      <c r="S1132" s="50" t="n">
        <v>1</v>
      </c>
      <c r="T1132" s="50" t="n">
        <v>0</v>
      </c>
      <c r="U1132" s="50" t="n">
        <v>1</v>
      </c>
      <c r="V1132" s="50" t="n">
        <v>3</v>
      </c>
      <c r="W1132" s="50" t="n">
        <v>0</v>
      </c>
      <c r="X1132" s="50" t="n">
        <v>1</v>
      </c>
      <c r="Y1132" s="50" t="n">
        <v>7</v>
      </c>
      <c r="Z1132" s="50" t="n">
        <v>12.55</v>
      </c>
      <c r="AA1132" s="50" t="n">
        <v>37</v>
      </c>
      <c r="AB1132" s="50" t="n">
        <v>11.766</v>
      </c>
      <c r="AC1132" s="50" t="n">
        <v>28</v>
      </c>
      <c r="AD1132" s="50" t="n">
        <v>1</v>
      </c>
      <c r="AE1132" s="50" t="n">
        <v>9</v>
      </c>
      <c r="AF1132" s="50" t="n">
        <v>28</v>
      </c>
      <c r="AG1132" s="50" t="n">
        <v>2418.6</v>
      </c>
      <c r="AH1132" s="50" t="n">
        <v>10</v>
      </c>
      <c r="AI1132" s="50" t="n">
        <v>60</v>
      </c>
      <c r="AJ1132" s="50" t="n">
        <v>4156.2</v>
      </c>
      <c r="AK1132" s="50" t="n">
        <v>2</v>
      </c>
    </row>
    <row r="1133" customFormat="false" ht="15" hidden="false" customHeight="false" outlineLevel="0" collapsed="false">
      <c r="A1133" s="50" t="s">
        <v>1123</v>
      </c>
      <c r="B1133" s="50" t="s">
        <v>130</v>
      </c>
      <c r="C1133" s="50" t="s">
        <v>394</v>
      </c>
      <c r="D1133" s="50" t="n">
        <v>669397</v>
      </c>
      <c r="E1133" s="50" t="n">
        <v>9</v>
      </c>
      <c r="F1133" s="50" t="s">
        <v>58</v>
      </c>
      <c r="G1133" s="50" t="n">
        <v>48</v>
      </c>
      <c r="H1133" s="50" t="n">
        <v>23</v>
      </c>
      <c r="I1133" s="50" t="n">
        <v>6</v>
      </c>
      <c r="J1133" s="50" t="n">
        <v>27</v>
      </c>
      <c r="K1133" s="50" t="n">
        <v>18</v>
      </c>
      <c r="L1133" s="50" t="n">
        <v>5</v>
      </c>
      <c r="M1133" s="50" t="n">
        <v>21</v>
      </c>
      <c r="N1133" s="50" t="n">
        <v>5</v>
      </c>
      <c r="O1133" s="50" t="n">
        <v>1.687</v>
      </c>
      <c r="P1133" s="50" t="n">
        <v>15</v>
      </c>
      <c r="Q1133" s="50" t="n">
        <v>14</v>
      </c>
      <c r="R1133" s="50" t="n">
        <v>5</v>
      </c>
      <c r="S1133" s="50" t="n">
        <v>2</v>
      </c>
      <c r="T1133" s="50" t="n">
        <v>0</v>
      </c>
      <c r="U1133" s="50" t="n">
        <v>1</v>
      </c>
      <c r="V1133" s="50" t="n">
        <v>1</v>
      </c>
      <c r="W1133" s="50" t="n">
        <v>0</v>
      </c>
      <c r="X1133" s="50" t="n">
        <v>0</v>
      </c>
      <c r="Y1133" s="50" t="n">
        <v>2</v>
      </c>
      <c r="Z1133" s="50" t="n">
        <v>7</v>
      </c>
      <c r="AA1133" s="50" t="n">
        <v>15</v>
      </c>
      <c r="AB1133" s="50" t="n">
        <v>2.878</v>
      </c>
      <c r="AC1133" s="50" t="n">
        <v>12</v>
      </c>
      <c r="AD1133" s="50" t="n">
        <v>0</v>
      </c>
      <c r="AE1133" s="50" t="n">
        <v>2</v>
      </c>
      <c r="AF1133" s="50" t="n">
        <v>12</v>
      </c>
      <c r="AG1133" s="50" t="n">
        <v>990.2</v>
      </c>
      <c r="AH1133" s="50" t="n">
        <v>2</v>
      </c>
      <c r="AI1133" s="50" t="n">
        <v>20</v>
      </c>
      <c r="AJ1133" s="50" t="n">
        <v>1369.2</v>
      </c>
      <c r="AK1133" s="50" t="n">
        <v>0</v>
      </c>
    </row>
    <row r="1134" customFormat="false" ht="15" hidden="false" customHeight="false" outlineLevel="0" collapsed="false">
      <c r="A1134" s="50" t="s">
        <v>1124</v>
      </c>
      <c r="B1134" s="50" t="s">
        <v>130</v>
      </c>
      <c r="C1134" s="50" t="s">
        <v>395</v>
      </c>
      <c r="D1134" s="50" t="n">
        <v>662139</v>
      </c>
      <c r="E1134" s="50" t="n">
        <v>8</v>
      </c>
      <c r="F1134" s="50" t="s">
        <v>57</v>
      </c>
      <c r="G1134" s="50" t="n">
        <v>398</v>
      </c>
      <c r="H1134" s="50" t="n">
        <v>196</v>
      </c>
      <c r="I1134" s="50" t="n">
        <v>45</v>
      </c>
      <c r="J1134" s="50" t="n">
        <v>177</v>
      </c>
      <c r="K1134" s="50" t="n">
        <v>116</v>
      </c>
      <c r="L1134" s="50" t="n">
        <v>16</v>
      </c>
      <c r="M1134" s="50" t="n">
        <v>221</v>
      </c>
      <c r="N1134" s="50" t="n">
        <v>80</v>
      </c>
      <c r="O1134" s="50" t="n">
        <v>-4.708</v>
      </c>
      <c r="P1134" s="50" t="n">
        <v>101</v>
      </c>
      <c r="Q1134" s="50" t="n">
        <v>93</v>
      </c>
      <c r="R1134" s="50" t="n">
        <v>16</v>
      </c>
      <c r="S1134" s="50" t="n">
        <v>3</v>
      </c>
      <c r="T1134" s="50" t="n">
        <v>0</v>
      </c>
      <c r="U1134" s="50" t="n">
        <v>3</v>
      </c>
      <c r="V1134" s="50" t="n">
        <v>8</v>
      </c>
      <c r="W1134" s="50" t="n">
        <v>0</v>
      </c>
      <c r="X1134" s="50" t="n">
        <v>0</v>
      </c>
      <c r="Y1134" s="50" t="n">
        <v>23</v>
      </c>
      <c r="Z1134" s="50" t="n">
        <v>24.35</v>
      </c>
      <c r="AA1134" s="50" t="n">
        <v>101</v>
      </c>
      <c r="AB1134" s="50" t="n">
        <v>26.958</v>
      </c>
      <c r="AC1134" s="50" t="n">
        <v>70</v>
      </c>
      <c r="AD1134" s="50" t="n">
        <v>4</v>
      </c>
      <c r="AE1134" s="50" t="n">
        <v>29</v>
      </c>
      <c r="AF1134" s="50" t="n">
        <v>70</v>
      </c>
      <c r="AG1134" s="50" t="n">
        <v>6247.6</v>
      </c>
      <c r="AH1134" s="50" t="n">
        <v>19</v>
      </c>
      <c r="AI1134" s="50" t="n">
        <v>166</v>
      </c>
      <c r="AJ1134" s="50" t="n">
        <v>12097.3</v>
      </c>
      <c r="AK1134" s="50" t="n">
        <v>42</v>
      </c>
    </row>
    <row r="1135" customFormat="false" ht="15" hidden="false" customHeight="false" outlineLevel="0" collapsed="false">
      <c r="A1135" s="50" t="s">
        <v>1124</v>
      </c>
      <c r="B1135" s="50" t="s">
        <v>130</v>
      </c>
      <c r="C1135" s="50" t="s">
        <v>395</v>
      </c>
      <c r="D1135" s="50" t="n">
        <v>662139</v>
      </c>
      <c r="E1135" s="50" t="n">
        <v>9</v>
      </c>
      <c r="F1135" s="50" t="s">
        <v>58</v>
      </c>
      <c r="G1135" s="50" t="n">
        <v>224</v>
      </c>
      <c r="H1135" s="50" t="n">
        <v>126</v>
      </c>
      <c r="I1135" s="50" t="n">
        <v>29</v>
      </c>
      <c r="J1135" s="50" t="n">
        <v>115</v>
      </c>
      <c r="K1135" s="50" t="n">
        <v>85</v>
      </c>
      <c r="L1135" s="50" t="n">
        <v>14</v>
      </c>
      <c r="M1135" s="50" t="n">
        <v>109</v>
      </c>
      <c r="N1135" s="50" t="n">
        <v>41</v>
      </c>
      <c r="O1135" s="50" t="n">
        <v>-3.962</v>
      </c>
      <c r="P1135" s="50" t="n">
        <v>60</v>
      </c>
      <c r="Q1135" s="50" t="n">
        <v>58</v>
      </c>
      <c r="R1135" s="50" t="n">
        <v>10</v>
      </c>
      <c r="S1135" s="50" t="n">
        <v>1</v>
      </c>
      <c r="T1135" s="50" t="n">
        <v>1</v>
      </c>
      <c r="U1135" s="50" t="n">
        <v>2</v>
      </c>
      <c r="V1135" s="50" t="n">
        <v>2</v>
      </c>
      <c r="W1135" s="50" t="n">
        <v>0</v>
      </c>
      <c r="X1135" s="50" t="n">
        <v>0</v>
      </c>
      <c r="Y1135" s="50" t="n">
        <v>13</v>
      </c>
      <c r="Z1135" s="50" t="n">
        <v>13.65</v>
      </c>
      <c r="AA1135" s="50" t="n">
        <v>60</v>
      </c>
      <c r="AB1135" s="50" t="n">
        <v>15.131</v>
      </c>
      <c r="AC1135" s="50" t="n">
        <v>45</v>
      </c>
      <c r="AD1135" s="50" t="n">
        <v>5</v>
      </c>
      <c r="AE1135" s="50" t="n">
        <v>13</v>
      </c>
      <c r="AF1135" s="50" t="n">
        <v>45</v>
      </c>
      <c r="AG1135" s="50" t="n">
        <v>3766.6</v>
      </c>
      <c r="AH1135" s="50" t="n">
        <v>12</v>
      </c>
      <c r="AI1135" s="50" t="n">
        <v>107</v>
      </c>
      <c r="AJ1135" s="50" t="n">
        <v>7864.2</v>
      </c>
      <c r="AK1135" s="50" t="n">
        <v>37</v>
      </c>
    </row>
    <row r="1136" customFormat="false" ht="15" hidden="false" customHeight="false" outlineLevel="0" collapsed="false">
      <c r="A1136" s="50" t="s">
        <v>1125</v>
      </c>
      <c r="B1136" s="50" t="s">
        <v>130</v>
      </c>
      <c r="C1136" s="50" t="s">
        <v>396</v>
      </c>
      <c r="D1136" s="50" t="n">
        <v>676694</v>
      </c>
      <c r="E1136" s="50" t="n">
        <v>4</v>
      </c>
      <c r="F1136" s="50" t="s">
        <v>53</v>
      </c>
      <c r="G1136" s="50" t="n">
        <v>150</v>
      </c>
      <c r="H1136" s="50" t="n">
        <v>80</v>
      </c>
      <c r="I1136" s="50" t="n">
        <v>17</v>
      </c>
      <c r="J1136" s="50" t="n">
        <v>68</v>
      </c>
      <c r="K1136" s="50" t="n">
        <v>54</v>
      </c>
      <c r="L1136" s="50" t="n">
        <v>7</v>
      </c>
      <c r="M1136" s="50" t="n">
        <v>82</v>
      </c>
      <c r="N1136" s="50" t="n">
        <v>26</v>
      </c>
      <c r="O1136" s="50" t="n">
        <v>-0.29</v>
      </c>
      <c r="P1136" s="50" t="n">
        <v>43</v>
      </c>
      <c r="Q1136" s="50" t="n">
        <v>37</v>
      </c>
      <c r="R1136" s="50" t="n">
        <v>9</v>
      </c>
      <c r="S1136" s="50" t="n">
        <v>2</v>
      </c>
      <c r="T1136" s="50" t="n">
        <v>0</v>
      </c>
      <c r="U1136" s="50" t="n">
        <v>1</v>
      </c>
      <c r="V1136" s="50" t="n">
        <v>4</v>
      </c>
      <c r="W1136" s="50" t="n">
        <v>1</v>
      </c>
      <c r="X1136" s="50" t="n">
        <v>1</v>
      </c>
      <c r="Y1136" s="50" t="n">
        <v>8</v>
      </c>
      <c r="Z1136" s="50" t="n">
        <v>13.4</v>
      </c>
      <c r="AA1136" s="50" t="n">
        <v>43</v>
      </c>
      <c r="AB1136" s="50" t="n">
        <v>14.568</v>
      </c>
      <c r="AC1136" s="50" t="n">
        <v>30</v>
      </c>
      <c r="AD1136" s="50" t="n">
        <v>4</v>
      </c>
      <c r="AE1136" s="50" t="n">
        <v>10</v>
      </c>
      <c r="AF1136" s="50" t="n">
        <v>30</v>
      </c>
      <c r="AG1136" s="50" t="n">
        <v>2607.4</v>
      </c>
      <c r="AH1136" s="50" t="n">
        <v>13</v>
      </c>
      <c r="AI1136" s="50" t="n">
        <v>65</v>
      </c>
      <c r="AJ1136" s="50" t="n">
        <v>4428.2</v>
      </c>
      <c r="AK1136" s="50" t="n">
        <v>6</v>
      </c>
    </row>
    <row r="1137" customFormat="false" ht="15" hidden="false" customHeight="false" outlineLevel="0" collapsed="false">
      <c r="A1137" s="50" t="s">
        <v>1125</v>
      </c>
      <c r="B1137" s="50" t="s">
        <v>130</v>
      </c>
      <c r="C1137" s="50" t="s">
        <v>396</v>
      </c>
      <c r="D1137" s="50" t="n">
        <v>676694</v>
      </c>
      <c r="E1137" s="50" t="n">
        <v>5</v>
      </c>
      <c r="F1137" s="50" t="s">
        <v>54</v>
      </c>
      <c r="G1137" s="50" t="n">
        <v>117</v>
      </c>
      <c r="H1137" s="50" t="n">
        <v>68</v>
      </c>
      <c r="I1137" s="50" t="n">
        <v>15</v>
      </c>
      <c r="J1137" s="50" t="n">
        <v>61</v>
      </c>
      <c r="K1137" s="50" t="n">
        <v>46</v>
      </c>
      <c r="L1137" s="50" t="n">
        <v>4</v>
      </c>
      <c r="M1137" s="50" t="n">
        <v>56</v>
      </c>
      <c r="N1137" s="50" t="n">
        <v>22</v>
      </c>
      <c r="O1137" s="50" t="n">
        <v>-1.298</v>
      </c>
      <c r="P1137" s="50" t="n">
        <v>36</v>
      </c>
      <c r="Q1137" s="50" t="n">
        <v>35</v>
      </c>
      <c r="R1137" s="50" t="n">
        <v>8</v>
      </c>
      <c r="S1137" s="50" t="n">
        <v>1</v>
      </c>
      <c r="T1137" s="50" t="n">
        <v>0</v>
      </c>
      <c r="U1137" s="50" t="n">
        <v>1</v>
      </c>
      <c r="V1137" s="50" t="n">
        <v>1</v>
      </c>
      <c r="W1137" s="50" t="n">
        <v>0</v>
      </c>
      <c r="X1137" s="50" t="n">
        <v>0</v>
      </c>
      <c r="Y1137" s="50" t="n">
        <v>7</v>
      </c>
      <c r="Z1137" s="50" t="n">
        <v>9.35</v>
      </c>
      <c r="AA1137" s="50" t="n">
        <v>36</v>
      </c>
      <c r="AB1137" s="50" t="n">
        <v>8.132</v>
      </c>
      <c r="AC1137" s="50" t="n">
        <v>28</v>
      </c>
      <c r="AD1137" s="50" t="n">
        <v>1</v>
      </c>
      <c r="AE1137" s="50" t="n">
        <v>8</v>
      </c>
      <c r="AF1137" s="50" t="n">
        <v>28</v>
      </c>
      <c r="AG1137" s="50" t="n">
        <v>2447.5</v>
      </c>
      <c r="AH1137" s="50" t="n">
        <v>7</v>
      </c>
      <c r="AI1137" s="50" t="n">
        <v>58</v>
      </c>
      <c r="AJ1137" s="50" t="n">
        <v>3924</v>
      </c>
      <c r="AK1137" s="50" t="n">
        <v>2</v>
      </c>
    </row>
    <row r="1138" customFormat="false" ht="15" hidden="false" customHeight="false" outlineLevel="0" collapsed="false">
      <c r="A1138" s="50" t="s">
        <v>1125</v>
      </c>
      <c r="B1138" s="50" t="s">
        <v>130</v>
      </c>
      <c r="C1138" s="50" t="s">
        <v>396</v>
      </c>
      <c r="D1138" s="50" t="n">
        <v>676694</v>
      </c>
      <c r="E1138" s="50" t="n">
        <v>6</v>
      </c>
      <c r="F1138" s="50" t="s">
        <v>55</v>
      </c>
      <c r="G1138" s="50" t="n">
        <v>255</v>
      </c>
      <c r="H1138" s="50" t="n">
        <v>121</v>
      </c>
      <c r="I1138" s="50" t="n">
        <v>21</v>
      </c>
      <c r="J1138" s="50" t="n">
        <v>123</v>
      </c>
      <c r="K1138" s="50" t="n">
        <v>81</v>
      </c>
      <c r="L1138" s="50" t="n">
        <v>8</v>
      </c>
      <c r="M1138" s="50" t="n">
        <v>132</v>
      </c>
      <c r="N1138" s="50" t="n">
        <v>40</v>
      </c>
      <c r="O1138" s="50" t="n">
        <v>-3.446</v>
      </c>
      <c r="P1138" s="50" t="n">
        <v>65</v>
      </c>
      <c r="Q1138" s="50" t="n">
        <v>60</v>
      </c>
      <c r="R1138" s="50" t="n">
        <v>11</v>
      </c>
      <c r="S1138" s="50" t="n">
        <v>3</v>
      </c>
      <c r="T1138" s="50" t="n">
        <v>0</v>
      </c>
      <c r="U1138" s="50" t="n">
        <v>1</v>
      </c>
      <c r="V1138" s="50" t="n">
        <v>5</v>
      </c>
      <c r="W1138" s="50" t="n">
        <v>0</v>
      </c>
      <c r="X1138" s="50" t="n">
        <v>0</v>
      </c>
      <c r="Y1138" s="50" t="n">
        <v>15</v>
      </c>
      <c r="Z1138" s="50" t="n">
        <v>15.55</v>
      </c>
      <c r="AA1138" s="50" t="n">
        <v>65</v>
      </c>
      <c r="AB1138" s="50" t="n">
        <v>14.539</v>
      </c>
      <c r="AC1138" s="50" t="n">
        <v>45</v>
      </c>
      <c r="AD1138" s="50" t="n">
        <v>2</v>
      </c>
      <c r="AE1138" s="50" t="n">
        <v>11</v>
      </c>
      <c r="AF1138" s="50" t="n">
        <v>45</v>
      </c>
      <c r="AG1138" s="50" t="n">
        <v>3810.2</v>
      </c>
      <c r="AH1138" s="50" t="n">
        <v>10</v>
      </c>
      <c r="AI1138" s="50" t="n">
        <v>104</v>
      </c>
      <c r="AJ1138" s="50" t="n">
        <v>6984.7</v>
      </c>
      <c r="AK1138" s="50" t="n">
        <v>2</v>
      </c>
    </row>
    <row r="1139" customFormat="false" ht="15" hidden="false" customHeight="false" outlineLevel="0" collapsed="false">
      <c r="A1139" s="50" t="s">
        <v>1125</v>
      </c>
      <c r="B1139" s="50" t="s">
        <v>130</v>
      </c>
      <c r="C1139" s="50" t="s">
        <v>396</v>
      </c>
      <c r="D1139" s="50" t="n">
        <v>676694</v>
      </c>
      <c r="E1139" s="50" t="n">
        <v>7</v>
      </c>
      <c r="F1139" s="50" t="s">
        <v>56</v>
      </c>
      <c r="G1139" s="50" t="n">
        <v>9</v>
      </c>
      <c r="H1139" s="50" t="n">
        <v>7</v>
      </c>
      <c r="I1139" s="50" t="n">
        <v>1</v>
      </c>
      <c r="J1139" s="50" t="n">
        <v>5</v>
      </c>
      <c r="K1139" s="50" t="n">
        <v>5</v>
      </c>
      <c r="L1139" s="50" t="n">
        <v>0</v>
      </c>
      <c r="M1139" s="50" t="n">
        <v>4</v>
      </c>
      <c r="N1139" s="50" t="n">
        <v>2</v>
      </c>
      <c r="O1139" s="50" t="n">
        <v>-0.3</v>
      </c>
      <c r="P1139" s="50" t="n">
        <v>4</v>
      </c>
      <c r="Q1139" s="50" t="n">
        <v>4</v>
      </c>
      <c r="R1139" s="50" t="n">
        <v>0</v>
      </c>
      <c r="S1139" s="50" t="n">
        <v>0</v>
      </c>
      <c r="T1139" s="50" t="n">
        <v>0</v>
      </c>
      <c r="U1139" s="50" t="n">
        <v>0</v>
      </c>
      <c r="V1139" s="50" t="n">
        <v>0</v>
      </c>
      <c r="W1139" s="50" t="n">
        <v>0</v>
      </c>
      <c r="X1139" s="50" t="n">
        <v>0</v>
      </c>
      <c r="Y1139" s="50" t="n">
        <v>0</v>
      </c>
      <c r="Z1139" s="50" t="n">
        <v>0</v>
      </c>
      <c r="AA1139" s="50" t="n">
        <v>4</v>
      </c>
      <c r="AB1139" s="50" t="n">
        <v>0.457</v>
      </c>
      <c r="AC1139" s="50" t="n">
        <v>4</v>
      </c>
      <c r="AD1139" s="50" t="n">
        <v>0</v>
      </c>
      <c r="AE1139" s="50" t="n">
        <v>1</v>
      </c>
      <c r="AF1139" s="50" t="n">
        <v>4</v>
      </c>
      <c r="AG1139" s="50" t="n">
        <v>304.4</v>
      </c>
      <c r="AH1139" s="50" t="n">
        <v>0</v>
      </c>
      <c r="AI1139" s="50" t="n">
        <v>6</v>
      </c>
      <c r="AJ1139" s="50" t="n">
        <v>402.3</v>
      </c>
      <c r="AK1139" s="50" t="n">
        <v>1</v>
      </c>
    </row>
    <row r="1140" customFormat="false" ht="15" hidden="false" customHeight="false" outlineLevel="0" collapsed="false">
      <c r="A1140" s="50" t="s">
        <v>1125</v>
      </c>
      <c r="B1140" s="50" t="s">
        <v>130</v>
      </c>
      <c r="C1140" s="50" t="s">
        <v>396</v>
      </c>
      <c r="D1140" s="50" t="n">
        <v>676694</v>
      </c>
      <c r="E1140" s="50" t="n">
        <v>8</v>
      </c>
      <c r="F1140" s="50" t="s">
        <v>57</v>
      </c>
      <c r="G1140" s="50" t="n">
        <v>15</v>
      </c>
      <c r="H1140" s="50" t="n">
        <v>9</v>
      </c>
      <c r="I1140" s="50" t="n">
        <v>2</v>
      </c>
      <c r="J1140" s="50" t="n">
        <v>10</v>
      </c>
      <c r="K1140" s="50" t="n">
        <v>8</v>
      </c>
      <c r="L1140" s="50" t="n">
        <v>1</v>
      </c>
      <c r="M1140" s="50" t="n">
        <v>5</v>
      </c>
      <c r="N1140" s="50" t="n">
        <v>1</v>
      </c>
      <c r="O1140" s="50" t="n">
        <v>0.292</v>
      </c>
      <c r="P1140" s="50" t="n">
        <v>5</v>
      </c>
      <c r="Q1140" s="50" t="n">
        <v>5</v>
      </c>
      <c r="R1140" s="50" t="n">
        <v>2</v>
      </c>
      <c r="S1140" s="50" t="n">
        <v>1</v>
      </c>
      <c r="T1140" s="50" t="n">
        <v>0</v>
      </c>
      <c r="U1140" s="50" t="n">
        <v>0</v>
      </c>
      <c r="V1140" s="50" t="n">
        <v>0</v>
      </c>
      <c r="W1140" s="50" t="n">
        <v>0</v>
      </c>
      <c r="X1140" s="50" t="n">
        <v>0</v>
      </c>
      <c r="Y1140" s="50" t="n">
        <v>1</v>
      </c>
      <c r="Z1140" s="50" t="n">
        <v>2.15</v>
      </c>
      <c r="AA1140" s="50" t="n">
        <v>5</v>
      </c>
      <c r="AB1140" s="50" t="n">
        <v>1.487</v>
      </c>
      <c r="AC1140" s="50" t="n">
        <v>4</v>
      </c>
      <c r="AD1140" s="50" t="n">
        <v>0</v>
      </c>
      <c r="AE1140" s="50" t="n">
        <v>1</v>
      </c>
      <c r="AF1140" s="50" t="n">
        <v>4</v>
      </c>
      <c r="AG1140" s="50" t="n">
        <v>307.9</v>
      </c>
      <c r="AH1140" s="50" t="n">
        <v>1</v>
      </c>
      <c r="AI1140" s="50" t="n">
        <v>8</v>
      </c>
      <c r="AJ1140" s="50" t="n">
        <v>529.8</v>
      </c>
      <c r="AK1140" s="50" t="n">
        <v>0</v>
      </c>
    </row>
    <row r="1141" customFormat="false" ht="15" hidden="false" customHeight="false" outlineLevel="0" collapsed="false">
      <c r="A1141" s="50" t="s">
        <v>1126</v>
      </c>
      <c r="B1141" s="50" t="s">
        <v>130</v>
      </c>
      <c r="C1141" s="50" t="s">
        <v>397</v>
      </c>
      <c r="D1141" s="50" t="n">
        <v>664774</v>
      </c>
      <c r="E1141" s="50" t="n">
        <v>6</v>
      </c>
      <c r="F1141" s="50" t="s">
        <v>55</v>
      </c>
      <c r="G1141" s="50" t="n">
        <v>56</v>
      </c>
      <c r="H1141" s="50" t="n">
        <v>24</v>
      </c>
      <c r="I1141" s="50" t="n">
        <v>3</v>
      </c>
      <c r="J1141" s="50" t="n">
        <v>27</v>
      </c>
      <c r="K1141" s="50" t="n">
        <v>17</v>
      </c>
      <c r="L1141" s="50" t="n">
        <v>1</v>
      </c>
      <c r="M1141" s="50" t="n">
        <v>29</v>
      </c>
      <c r="N1141" s="50" t="n">
        <v>7</v>
      </c>
      <c r="O1141" s="50" t="n">
        <v>1.16</v>
      </c>
      <c r="P1141" s="50" t="n">
        <v>13</v>
      </c>
      <c r="Q1141" s="50" t="n">
        <v>12</v>
      </c>
      <c r="R1141" s="50" t="n">
        <v>4</v>
      </c>
      <c r="S1141" s="50" t="n">
        <v>2</v>
      </c>
      <c r="T1141" s="50" t="n">
        <v>0</v>
      </c>
      <c r="U1141" s="50" t="n">
        <v>1</v>
      </c>
      <c r="V1141" s="50" t="n">
        <v>1</v>
      </c>
      <c r="W1141" s="50" t="n">
        <v>0</v>
      </c>
      <c r="X1141" s="50" t="n">
        <v>0</v>
      </c>
      <c r="Y1141" s="50" t="n">
        <v>3</v>
      </c>
      <c r="Z1141" s="50" t="n">
        <v>6.1</v>
      </c>
      <c r="AA1141" s="50" t="n">
        <v>13</v>
      </c>
      <c r="AB1141" s="50" t="n">
        <v>3.902</v>
      </c>
      <c r="AC1141" s="50" t="n">
        <v>9</v>
      </c>
      <c r="AD1141" s="50" t="n">
        <v>1</v>
      </c>
      <c r="AE1141" s="50" t="n">
        <v>4</v>
      </c>
      <c r="AF1141" s="50" t="n">
        <v>9</v>
      </c>
      <c r="AG1141" s="50" t="n">
        <v>761.2</v>
      </c>
      <c r="AH1141" s="50" t="n">
        <v>5</v>
      </c>
      <c r="AI1141" s="50" t="n">
        <v>22</v>
      </c>
      <c r="AJ1141" s="50" t="n">
        <v>1610.6</v>
      </c>
      <c r="AK1141" s="50" t="n">
        <v>6</v>
      </c>
    </row>
    <row r="1142" customFormat="false" ht="15" hidden="false" customHeight="false" outlineLevel="0" collapsed="false">
      <c r="A1142" s="50" t="s">
        <v>1126</v>
      </c>
      <c r="B1142" s="50" t="s">
        <v>130</v>
      </c>
      <c r="C1142" s="50" t="s">
        <v>397</v>
      </c>
      <c r="D1142" s="50" t="n">
        <v>664774</v>
      </c>
      <c r="E1142" s="50" t="n">
        <v>7</v>
      </c>
      <c r="F1142" s="50" t="s">
        <v>56</v>
      </c>
      <c r="G1142" s="50" t="n">
        <v>288</v>
      </c>
      <c r="H1142" s="50" t="n">
        <v>110</v>
      </c>
      <c r="I1142" s="50" t="n">
        <v>23</v>
      </c>
      <c r="J1142" s="50" t="n">
        <v>130</v>
      </c>
      <c r="K1142" s="50" t="n">
        <v>78</v>
      </c>
      <c r="L1142" s="50" t="n">
        <v>10</v>
      </c>
      <c r="M1142" s="50" t="n">
        <v>158</v>
      </c>
      <c r="N1142" s="50" t="n">
        <v>32</v>
      </c>
      <c r="O1142" s="50" t="n">
        <v>-2.369</v>
      </c>
      <c r="P1142" s="50" t="n">
        <v>64</v>
      </c>
      <c r="Q1142" s="50" t="n">
        <v>51</v>
      </c>
      <c r="R1142" s="50" t="n">
        <v>7</v>
      </c>
      <c r="S1142" s="50" t="n">
        <v>1</v>
      </c>
      <c r="T1142" s="50" t="n">
        <v>0</v>
      </c>
      <c r="U1142" s="50" t="n">
        <v>1</v>
      </c>
      <c r="V1142" s="50" t="n">
        <v>13</v>
      </c>
      <c r="W1142" s="50" t="n">
        <v>0</v>
      </c>
      <c r="X1142" s="50" t="n">
        <v>0</v>
      </c>
      <c r="Y1142" s="50" t="n">
        <v>15</v>
      </c>
      <c r="Z1142" s="50" t="n">
        <v>16.85</v>
      </c>
      <c r="AA1142" s="50" t="n">
        <v>64</v>
      </c>
      <c r="AB1142" s="50" t="n">
        <v>17.565</v>
      </c>
      <c r="AC1142" s="50" t="n">
        <v>36</v>
      </c>
      <c r="AD1142" s="50" t="n">
        <v>1</v>
      </c>
      <c r="AE1142" s="50" t="n">
        <v>10</v>
      </c>
      <c r="AF1142" s="50" t="n">
        <v>36</v>
      </c>
      <c r="AG1142" s="50" t="n">
        <v>2933.7</v>
      </c>
      <c r="AH1142" s="50" t="n">
        <v>10</v>
      </c>
      <c r="AI1142" s="50" t="n">
        <v>98</v>
      </c>
      <c r="AJ1142" s="50" t="n">
        <v>6957.4</v>
      </c>
      <c r="AK1142" s="50" t="n">
        <v>8</v>
      </c>
    </row>
    <row r="1143" customFormat="false" ht="15" hidden="false" customHeight="false" outlineLevel="0" collapsed="false">
      <c r="A1143" s="50" t="s">
        <v>1126</v>
      </c>
      <c r="B1143" s="50" t="s">
        <v>130</v>
      </c>
      <c r="C1143" s="50" t="s">
        <v>397</v>
      </c>
      <c r="D1143" s="50" t="n">
        <v>664774</v>
      </c>
      <c r="E1143" s="50" t="n">
        <v>8</v>
      </c>
      <c r="F1143" s="50" t="s">
        <v>57</v>
      </c>
      <c r="G1143" s="50" t="n">
        <v>200</v>
      </c>
      <c r="H1143" s="50" t="n">
        <v>76</v>
      </c>
      <c r="I1143" s="50" t="n">
        <v>13</v>
      </c>
      <c r="J1143" s="50" t="n">
        <v>98</v>
      </c>
      <c r="K1143" s="50" t="n">
        <v>54</v>
      </c>
      <c r="L1143" s="50" t="n">
        <v>4</v>
      </c>
      <c r="M1143" s="50" t="n">
        <v>102</v>
      </c>
      <c r="N1143" s="50" t="n">
        <v>22</v>
      </c>
      <c r="O1143" s="50" t="n">
        <v>0.532</v>
      </c>
      <c r="P1143" s="50" t="n">
        <v>41</v>
      </c>
      <c r="Q1143" s="50" t="n">
        <v>37</v>
      </c>
      <c r="R1143" s="50" t="n">
        <v>10</v>
      </c>
      <c r="S1143" s="50" t="n">
        <v>2</v>
      </c>
      <c r="T1143" s="50" t="n">
        <v>0</v>
      </c>
      <c r="U1143" s="50" t="n">
        <v>1</v>
      </c>
      <c r="V1143" s="50" t="n">
        <v>4</v>
      </c>
      <c r="W1143" s="50" t="n">
        <v>0</v>
      </c>
      <c r="X1143" s="50" t="n">
        <v>0</v>
      </c>
      <c r="Y1143" s="50" t="n">
        <v>11</v>
      </c>
      <c r="Z1143" s="50" t="n">
        <v>13.6</v>
      </c>
      <c r="AA1143" s="50" t="n">
        <v>41</v>
      </c>
      <c r="AB1143" s="50" t="n">
        <v>12.766</v>
      </c>
      <c r="AC1143" s="50" t="n">
        <v>26</v>
      </c>
      <c r="AD1143" s="50" t="n">
        <v>1</v>
      </c>
      <c r="AE1143" s="50" t="n">
        <v>12</v>
      </c>
      <c r="AF1143" s="50" t="n">
        <v>26</v>
      </c>
      <c r="AG1143" s="50" t="n">
        <v>2366</v>
      </c>
      <c r="AH1143" s="50" t="n">
        <v>8</v>
      </c>
      <c r="AI1143" s="50" t="n">
        <v>65</v>
      </c>
      <c r="AJ1143" s="50" t="n">
        <v>4582.2</v>
      </c>
      <c r="AK1143" s="50" t="n">
        <v>2</v>
      </c>
    </row>
    <row r="1144" customFormat="false" ht="15" hidden="false" customHeight="false" outlineLevel="0" collapsed="false">
      <c r="A1144" s="50" t="s">
        <v>1126</v>
      </c>
      <c r="B1144" s="50" t="s">
        <v>130</v>
      </c>
      <c r="C1144" s="50" t="s">
        <v>397</v>
      </c>
      <c r="D1144" s="50" t="n">
        <v>664774</v>
      </c>
      <c r="E1144" s="50" t="n">
        <v>9</v>
      </c>
      <c r="F1144" s="50" t="s">
        <v>58</v>
      </c>
      <c r="G1144" s="50" t="n">
        <v>125</v>
      </c>
      <c r="H1144" s="50" t="n">
        <v>52</v>
      </c>
      <c r="I1144" s="50" t="n">
        <v>16</v>
      </c>
      <c r="J1144" s="50" t="n">
        <v>65</v>
      </c>
      <c r="K1144" s="50" t="n">
        <v>40</v>
      </c>
      <c r="L1144" s="50" t="n">
        <v>11</v>
      </c>
      <c r="M1144" s="50" t="n">
        <v>60</v>
      </c>
      <c r="N1144" s="50" t="n">
        <v>12</v>
      </c>
      <c r="O1144" s="50" t="n">
        <v>-1.61</v>
      </c>
      <c r="P1144" s="50" t="n">
        <v>28</v>
      </c>
      <c r="Q1144" s="50" t="n">
        <v>27</v>
      </c>
      <c r="R1144" s="50" t="n">
        <v>5</v>
      </c>
      <c r="S1144" s="50" t="n">
        <v>1</v>
      </c>
      <c r="T1144" s="50" t="n">
        <v>0</v>
      </c>
      <c r="U1144" s="50" t="n">
        <v>1</v>
      </c>
      <c r="V1144" s="50" t="n">
        <v>1</v>
      </c>
      <c r="W1144" s="50" t="n">
        <v>0</v>
      </c>
      <c r="X1144" s="50" t="n">
        <v>0</v>
      </c>
      <c r="Y1144" s="50" t="n">
        <v>7</v>
      </c>
      <c r="Z1144" s="50" t="n">
        <v>6.65</v>
      </c>
      <c r="AA1144" s="50" t="n">
        <v>28</v>
      </c>
      <c r="AB1144" s="50" t="n">
        <v>4.837</v>
      </c>
      <c r="AC1144" s="50" t="n">
        <v>20</v>
      </c>
      <c r="AD1144" s="50" t="n">
        <v>0</v>
      </c>
      <c r="AE1144" s="50" t="n">
        <v>3</v>
      </c>
      <c r="AF1144" s="50" t="n">
        <v>20</v>
      </c>
      <c r="AG1144" s="50" t="n">
        <v>1686</v>
      </c>
      <c r="AH1144" s="50" t="n">
        <v>4</v>
      </c>
      <c r="AI1144" s="50" t="n">
        <v>48</v>
      </c>
      <c r="AJ1144" s="50" t="n">
        <v>3484.6</v>
      </c>
      <c r="AK1144" s="50" t="n">
        <v>12</v>
      </c>
    </row>
    <row r="1145" customFormat="false" ht="15" hidden="false" customHeight="false" outlineLevel="0" collapsed="false">
      <c r="A1145" s="50" t="s">
        <v>1127</v>
      </c>
      <c r="B1145" s="50" t="s">
        <v>130</v>
      </c>
      <c r="C1145" s="50" t="s">
        <v>398</v>
      </c>
      <c r="D1145" s="50" t="n">
        <v>621043</v>
      </c>
      <c r="E1145" s="50" t="n">
        <v>4</v>
      </c>
      <c r="F1145" s="50" t="s">
        <v>53</v>
      </c>
      <c r="G1145" s="50" t="n">
        <v>510</v>
      </c>
      <c r="H1145" s="50" t="n">
        <v>228</v>
      </c>
      <c r="I1145" s="50" t="n">
        <v>44</v>
      </c>
      <c r="J1145" s="50" t="n">
        <v>228</v>
      </c>
      <c r="K1145" s="50" t="n">
        <v>140</v>
      </c>
      <c r="L1145" s="50" t="n">
        <v>20</v>
      </c>
      <c r="M1145" s="50" t="n">
        <v>277</v>
      </c>
      <c r="N1145" s="50" t="n">
        <v>88</v>
      </c>
      <c r="O1145" s="50" t="n">
        <v>1.417</v>
      </c>
      <c r="P1145" s="50" t="n">
        <v>122</v>
      </c>
      <c r="Q1145" s="50" t="n">
        <v>106</v>
      </c>
      <c r="R1145" s="50" t="n">
        <v>29</v>
      </c>
      <c r="S1145" s="50" t="n">
        <v>7</v>
      </c>
      <c r="T1145" s="50" t="n">
        <v>0</v>
      </c>
      <c r="U1145" s="50" t="n">
        <v>2</v>
      </c>
      <c r="V1145" s="50" t="n">
        <v>15</v>
      </c>
      <c r="W1145" s="50" t="n">
        <v>0</v>
      </c>
      <c r="X1145" s="50" t="n">
        <v>1</v>
      </c>
      <c r="Y1145" s="50" t="n">
        <v>21</v>
      </c>
      <c r="Z1145" s="50" t="n">
        <v>40.55</v>
      </c>
      <c r="AA1145" s="50" t="n">
        <v>121</v>
      </c>
      <c r="AB1145" s="50" t="n">
        <v>43.111</v>
      </c>
      <c r="AC1145" s="50" t="n">
        <v>86</v>
      </c>
      <c r="AD1145" s="50" t="n">
        <v>8</v>
      </c>
      <c r="AE1145" s="50" t="n">
        <v>36</v>
      </c>
      <c r="AF1145" s="50" t="n">
        <v>86</v>
      </c>
      <c r="AG1145" s="50" t="n">
        <v>7704.4</v>
      </c>
      <c r="AH1145" s="50" t="n">
        <v>35</v>
      </c>
      <c r="AI1145" s="50" t="n">
        <v>200</v>
      </c>
      <c r="AJ1145" s="50" t="n">
        <v>14723.4</v>
      </c>
      <c r="AK1145" s="50" t="n">
        <v>78</v>
      </c>
    </row>
    <row r="1146" customFormat="false" ht="15" hidden="false" customHeight="false" outlineLevel="0" collapsed="false">
      <c r="A1146" s="50" t="s">
        <v>1127</v>
      </c>
      <c r="B1146" s="50" t="s">
        <v>130</v>
      </c>
      <c r="C1146" s="50" t="s">
        <v>398</v>
      </c>
      <c r="D1146" s="50" t="n">
        <v>621043</v>
      </c>
      <c r="E1146" s="50" t="n">
        <v>5</v>
      </c>
      <c r="F1146" s="50" t="s">
        <v>54</v>
      </c>
      <c r="G1146" s="50" t="n">
        <v>77</v>
      </c>
      <c r="H1146" s="50" t="n">
        <v>34</v>
      </c>
      <c r="I1146" s="50" t="n">
        <v>11</v>
      </c>
      <c r="J1146" s="50" t="n">
        <v>32</v>
      </c>
      <c r="K1146" s="50" t="n">
        <v>19</v>
      </c>
      <c r="L1146" s="50" t="n">
        <v>3</v>
      </c>
      <c r="M1146" s="50" t="n">
        <v>45</v>
      </c>
      <c r="N1146" s="50" t="n">
        <v>15</v>
      </c>
      <c r="O1146" s="50" t="n">
        <v>1.282</v>
      </c>
      <c r="P1146" s="50" t="n">
        <v>19</v>
      </c>
      <c r="Q1146" s="50" t="n">
        <v>16</v>
      </c>
      <c r="R1146" s="50" t="n">
        <v>5</v>
      </c>
      <c r="S1146" s="50" t="n">
        <v>1</v>
      </c>
      <c r="T1146" s="50" t="n">
        <v>0</v>
      </c>
      <c r="U1146" s="50" t="n">
        <v>1</v>
      </c>
      <c r="V1146" s="50" t="n">
        <v>3</v>
      </c>
      <c r="W1146" s="50" t="n">
        <v>0</v>
      </c>
      <c r="X1146" s="50" t="n">
        <v>0</v>
      </c>
      <c r="Y1146" s="50" t="n">
        <v>5</v>
      </c>
      <c r="Z1146" s="50" t="n">
        <v>8.05</v>
      </c>
      <c r="AA1146" s="50" t="n">
        <v>19</v>
      </c>
      <c r="AB1146" s="50" t="n">
        <v>7.851</v>
      </c>
      <c r="AC1146" s="50" t="n">
        <v>11</v>
      </c>
      <c r="AD1146" s="50" t="n">
        <v>2</v>
      </c>
      <c r="AE1146" s="50" t="n">
        <v>4</v>
      </c>
      <c r="AF1146" s="50" t="n">
        <v>11</v>
      </c>
      <c r="AG1146" s="50" t="n">
        <v>945.9</v>
      </c>
      <c r="AH1146" s="50" t="n">
        <v>5</v>
      </c>
      <c r="AI1146" s="50" t="n">
        <v>29</v>
      </c>
      <c r="AJ1146" s="50" t="n">
        <v>2119.4</v>
      </c>
      <c r="AK1146" s="50" t="n">
        <v>12</v>
      </c>
    </row>
    <row r="1147" customFormat="false" ht="15" hidden="false" customHeight="false" outlineLevel="0" collapsed="false">
      <c r="A1147" s="50" t="s">
        <v>1128</v>
      </c>
      <c r="B1147" s="50" t="s">
        <v>130</v>
      </c>
      <c r="C1147" s="50" t="s">
        <v>399</v>
      </c>
      <c r="D1147" s="50" t="n">
        <v>694388</v>
      </c>
      <c r="E1147" s="50" t="n">
        <v>4</v>
      </c>
      <c r="F1147" s="50" t="s">
        <v>53</v>
      </c>
      <c r="G1147" s="50" t="n">
        <v>270</v>
      </c>
      <c r="H1147" s="50" t="n">
        <v>131</v>
      </c>
      <c r="I1147" s="50" t="n">
        <v>43</v>
      </c>
      <c r="J1147" s="50" t="n">
        <v>132</v>
      </c>
      <c r="K1147" s="50" t="n">
        <v>88</v>
      </c>
      <c r="L1147" s="50" t="n">
        <v>21</v>
      </c>
      <c r="M1147" s="50" t="n">
        <v>138</v>
      </c>
      <c r="N1147" s="50" t="n">
        <v>43</v>
      </c>
      <c r="O1147" s="50" t="n">
        <v>-0.707</v>
      </c>
      <c r="P1147" s="50" t="n">
        <v>66</v>
      </c>
      <c r="Q1147" s="50" t="n">
        <v>58</v>
      </c>
      <c r="R1147" s="50" t="n">
        <v>16</v>
      </c>
      <c r="S1147" s="50" t="n">
        <v>5</v>
      </c>
      <c r="T1147" s="50" t="n">
        <v>0</v>
      </c>
      <c r="U1147" s="50" t="n">
        <v>0</v>
      </c>
      <c r="V1147" s="50" t="n">
        <v>6</v>
      </c>
      <c r="W1147" s="50" t="n">
        <v>1</v>
      </c>
      <c r="X1147" s="50" t="n">
        <v>1</v>
      </c>
      <c r="Y1147" s="50" t="n">
        <v>19</v>
      </c>
      <c r="Z1147" s="50" t="n">
        <v>21.05</v>
      </c>
      <c r="AA1147" s="50" t="n">
        <v>66</v>
      </c>
      <c r="AB1147" s="50" t="n">
        <v>18.378</v>
      </c>
      <c r="AC1147" s="50" t="n">
        <v>40</v>
      </c>
      <c r="AD1147" s="50" t="n">
        <v>2</v>
      </c>
      <c r="AE1147" s="50" t="n">
        <v>16</v>
      </c>
      <c r="AF1147" s="50" t="n">
        <v>40</v>
      </c>
      <c r="AG1147" s="50" t="n">
        <v>3598.3</v>
      </c>
      <c r="AH1147" s="50" t="n">
        <v>15</v>
      </c>
      <c r="AI1147" s="50" t="n">
        <v>115</v>
      </c>
      <c r="AJ1147" s="50" t="n">
        <v>8311.2</v>
      </c>
      <c r="AK1147" s="50" t="n">
        <v>24</v>
      </c>
    </row>
    <row r="1148" customFormat="false" ht="15" hidden="false" customHeight="false" outlineLevel="0" collapsed="false">
      <c r="A1148" s="50" t="s">
        <v>1128</v>
      </c>
      <c r="B1148" s="50" t="s">
        <v>130</v>
      </c>
      <c r="C1148" s="50" t="s">
        <v>399</v>
      </c>
      <c r="D1148" s="50" t="n">
        <v>694388</v>
      </c>
      <c r="E1148" s="50" t="n">
        <v>6</v>
      </c>
      <c r="F1148" s="50" t="s">
        <v>55</v>
      </c>
      <c r="G1148" s="50" t="n">
        <v>194</v>
      </c>
      <c r="H1148" s="50" t="n">
        <v>91</v>
      </c>
      <c r="I1148" s="50" t="n">
        <v>19</v>
      </c>
      <c r="J1148" s="50" t="n">
        <v>95</v>
      </c>
      <c r="K1148" s="50" t="n">
        <v>67</v>
      </c>
      <c r="L1148" s="50" t="n">
        <v>9</v>
      </c>
      <c r="M1148" s="50" t="n">
        <v>95</v>
      </c>
      <c r="N1148" s="50" t="n">
        <v>24</v>
      </c>
      <c r="O1148" s="50" t="n">
        <v>-2.593</v>
      </c>
      <c r="P1148" s="50" t="n">
        <v>51</v>
      </c>
      <c r="Q1148" s="50" t="n">
        <v>41</v>
      </c>
      <c r="R1148" s="50" t="n">
        <v>5</v>
      </c>
      <c r="S1148" s="50" t="n">
        <v>2</v>
      </c>
      <c r="T1148" s="50" t="n">
        <v>1</v>
      </c>
      <c r="U1148" s="50" t="n">
        <v>1</v>
      </c>
      <c r="V1148" s="50" t="n">
        <v>8</v>
      </c>
      <c r="W1148" s="50" t="n">
        <v>0</v>
      </c>
      <c r="X1148" s="50" t="n">
        <v>0</v>
      </c>
      <c r="Y1148" s="50" t="n">
        <v>10</v>
      </c>
      <c r="Z1148" s="50" t="n">
        <v>12.6</v>
      </c>
      <c r="AA1148" s="50" t="n">
        <v>49</v>
      </c>
      <c r="AB1148" s="50" t="n">
        <v>16.505</v>
      </c>
      <c r="AC1148" s="50" t="n">
        <v>32</v>
      </c>
      <c r="AD1148" s="50" t="n">
        <v>3</v>
      </c>
      <c r="AE1148" s="50" t="n">
        <v>9</v>
      </c>
      <c r="AF1148" s="50" t="n">
        <v>32</v>
      </c>
      <c r="AG1148" s="50" t="n">
        <v>2750.2</v>
      </c>
      <c r="AH1148" s="50" t="n">
        <v>9</v>
      </c>
      <c r="AI1148" s="50" t="n">
        <v>79</v>
      </c>
      <c r="AJ1148" s="50" t="n">
        <v>5627.9</v>
      </c>
      <c r="AK1148" s="50" t="n">
        <v>12</v>
      </c>
    </row>
    <row r="1149" customFormat="false" ht="15" hidden="false" customHeight="false" outlineLevel="0" collapsed="false">
      <c r="A1149" s="50" t="s">
        <v>1128</v>
      </c>
      <c r="B1149" s="50" t="s">
        <v>130</v>
      </c>
      <c r="C1149" s="50" t="s">
        <v>399</v>
      </c>
      <c r="D1149" s="50" t="n">
        <v>694388</v>
      </c>
      <c r="E1149" s="50" t="n">
        <v>7</v>
      </c>
      <c r="F1149" s="50" t="s">
        <v>56</v>
      </c>
      <c r="G1149" s="50" t="n">
        <v>15</v>
      </c>
      <c r="H1149" s="50" t="n">
        <v>10</v>
      </c>
      <c r="I1149" s="50" t="n">
        <v>3</v>
      </c>
      <c r="J1149" s="50" t="n">
        <v>8</v>
      </c>
      <c r="K1149" s="50" t="n">
        <v>6</v>
      </c>
      <c r="L1149" s="50" t="n">
        <v>2</v>
      </c>
      <c r="M1149" s="50" t="n">
        <v>7</v>
      </c>
      <c r="N1149" s="50" t="n">
        <v>4</v>
      </c>
      <c r="O1149" s="50" t="n">
        <v>0.044</v>
      </c>
      <c r="P1149" s="50" t="n">
        <v>3</v>
      </c>
      <c r="Q1149" s="50" t="n">
        <v>3</v>
      </c>
      <c r="R1149" s="50" t="n">
        <v>1</v>
      </c>
      <c r="S1149" s="50" t="n">
        <v>0</v>
      </c>
      <c r="T1149" s="50" t="n">
        <v>0</v>
      </c>
      <c r="U1149" s="50" t="n">
        <v>0</v>
      </c>
      <c r="V1149" s="50" t="n">
        <v>0</v>
      </c>
      <c r="W1149" s="50" t="n">
        <v>0</v>
      </c>
      <c r="X1149" s="50" t="n">
        <v>0</v>
      </c>
      <c r="Y1149" s="50" t="n">
        <v>2</v>
      </c>
      <c r="Z1149" s="50" t="n">
        <v>0.9</v>
      </c>
      <c r="AA1149" s="50" t="n">
        <v>3</v>
      </c>
      <c r="AB1149" s="50" t="n">
        <v>0.564</v>
      </c>
      <c r="AC1149" s="50" t="n">
        <v>1</v>
      </c>
      <c r="AD1149" s="50" t="n">
        <v>0</v>
      </c>
      <c r="AE1149" s="50" t="n">
        <v>1</v>
      </c>
      <c r="AF1149" s="50" t="n">
        <v>1</v>
      </c>
      <c r="AG1149" s="50" t="n">
        <v>98.5</v>
      </c>
      <c r="AH1149" s="50" t="n">
        <v>1</v>
      </c>
      <c r="AI1149" s="50" t="n">
        <v>8</v>
      </c>
      <c r="AJ1149" s="50" t="n">
        <v>558.1</v>
      </c>
      <c r="AK1149" s="50" t="n">
        <v>2</v>
      </c>
    </row>
    <row r="1150" customFormat="false" ht="15" hidden="false" customHeight="false" outlineLevel="0" collapsed="false">
      <c r="A1150" s="50" t="s">
        <v>1128</v>
      </c>
      <c r="B1150" s="50" t="s">
        <v>130</v>
      </c>
      <c r="C1150" s="50" t="s">
        <v>399</v>
      </c>
      <c r="D1150" s="50" t="n">
        <v>694388</v>
      </c>
      <c r="E1150" s="50" t="n">
        <v>9</v>
      </c>
      <c r="F1150" s="50" t="s">
        <v>58</v>
      </c>
      <c r="G1150" s="50" t="n">
        <v>3</v>
      </c>
      <c r="H1150" s="50" t="n">
        <v>2</v>
      </c>
      <c r="I1150" s="50" t="n">
        <v>2</v>
      </c>
      <c r="J1150" s="50" t="n">
        <v>1</v>
      </c>
      <c r="K1150" s="50" t="n">
        <v>1</v>
      </c>
      <c r="L1150" s="50" t="n">
        <v>1</v>
      </c>
      <c r="M1150" s="50" t="n">
        <v>2</v>
      </c>
      <c r="N1150" s="50" t="n">
        <v>1</v>
      </c>
      <c r="O1150" s="50" t="n">
        <v>-0.26</v>
      </c>
      <c r="P1150" s="50" t="n">
        <v>1</v>
      </c>
      <c r="Q1150" s="50" t="n">
        <v>1</v>
      </c>
      <c r="R1150" s="50" t="n">
        <v>0</v>
      </c>
      <c r="S1150" s="50" t="n">
        <v>0</v>
      </c>
      <c r="T1150" s="50" t="n">
        <v>0</v>
      </c>
      <c r="U1150" s="50" t="n">
        <v>0</v>
      </c>
      <c r="V1150" s="50" t="n">
        <v>0</v>
      </c>
      <c r="W1150" s="50" t="n">
        <v>0</v>
      </c>
      <c r="X1150" s="50" t="n">
        <v>0</v>
      </c>
      <c r="Y1150" s="50" t="n">
        <v>1</v>
      </c>
      <c r="Z1150" s="50" t="n">
        <v>0</v>
      </c>
      <c r="AA1150" s="50" t="n">
        <v>1</v>
      </c>
      <c r="AB1150" s="50" t="n">
        <v>0</v>
      </c>
      <c r="AC1150" s="50" t="n">
        <v>0</v>
      </c>
      <c r="AD1150" s="50" t="n">
        <v>0</v>
      </c>
      <c r="AE1150" s="50" t="n">
        <v>0</v>
      </c>
      <c r="AF1150" s="50" t="n">
        <v>0</v>
      </c>
      <c r="AG1150" s="50" t="n">
        <v>0</v>
      </c>
      <c r="AH1150" s="50" t="n">
        <v>0</v>
      </c>
      <c r="AI1150" s="50" t="n">
        <v>1</v>
      </c>
      <c r="AJ1150" s="50" t="n">
        <v>67.5</v>
      </c>
      <c r="AK1150" s="50" t="n">
        <v>0</v>
      </c>
    </row>
    <row r="1151" customFormat="false" ht="15" hidden="false" customHeight="false" outlineLevel="0" collapsed="false">
      <c r="A1151" s="50" t="s">
        <v>1129</v>
      </c>
      <c r="B1151" s="50" t="s">
        <v>130</v>
      </c>
      <c r="C1151" s="50" t="s">
        <v>400</v>
      </c>
      <c r="D1151" s="50" t="n">
        <v>669699</v>
      </c>
      <c r="E1151" s="50" t="n">
        <v>4</v>
      </c>
      <c r="F1151" s="50" t="s">
        <v>53</v>
      </c>
      <c r="G1151" s="50" t="n">
        <v>40</v>
      </c>
      <c r="H1151" s="50" t="n">
        <v>24</v>
      </c>
      <c r="I1151" s="50" t="n">
        <v>7</v>
      </c>
      <c r="J1151" s="50" t="n">
        <v>19</v>
      </c>
      <c r="K1151" s="50" t="n">
        <v>13</v>
      </c>
      <c r="L1151" s="50" t="n">
        <v>3</v>
      </c>
      <c r="M1151" s="50" t="n">
        <v>21</v>
      </c>
      <c r="N1151" s="50" t="n">
        <v>11</v>
      </c>
      <c r="O1151" s="50" t="n">
        <v>0.932</v>
      </c>
      <c r="P1151" s="50" t="n">
        <v>10</v>
      </c>
      <c r="Q1151" s="50" t="n">
        <v>10</v>
      </c>
      <c r="R1151" s="50" t="n">
        <v>2</v>
      </c>
      <c r="S1151" s="50" t="n">
        <v>0</v>
      </c>
      <c r="T1151" s="50" t="n">
        <v>0</v>
      </c>
      <c r="U1151" s="50" t="n">
        <v>1</v>
      </c>
      <c r="V1151" s="50" t="n">
        <v>0</v>
      </c>
      <c r="W1151" s="50" t="n">
        <v>0</v>
      </c>
      <c r="X1151" s="50" t="n">
        <v>0</v>
      </c>
      <c r="Y1151" s="50" t="n">
        <v>3</v>
      </c>
      <c r="Z1151" s="50" t="n">
        <v>2.9</v>
      </c>
      <c r="AA1151" s="50" t="n">
        <v>10</v>
      </c>
      <c r="AB1151" s="50" t="n">
        <v>2.559</v>
      </c>
      <c r="AC1151" s="50" t="n">
        <v>7</v>
      </c>
      <c r="AD1151" s="50" t="n">
        <v>1</v>
      </c>
      <c r="AE1151" s="50" t="n">
        <v>2</v>
      </c>
      <c r="AF1151" s="50" t="n">
        <v>7</v>
      </c>
      <c r="AG1151" s="50" t="n">
        <v>616.3</v>
      </c>
      <c r="AH1151" s="50" t="n">
        <v>2</v>
      </c>
      <c r="AI1151" s="50" t="n">
        <v>20</v>
      </c>
      <c r="AJ1151" s="50" t="n">
        <v>1372.4</v>
      </c>
      <c r="AK1151" s="50" t="n">
        <v>1</v>
      </c>
    </row>
    <row r="1152" customFormat="false" ht="15" hidden="false" customHeight="false" outlineLevel="0" collapsed="false">
      <c r="A1152" s="50" t="s">
        <v>1129</v>
      </c>
      <c r="B1152" s="50" t="s">
        <v>130</v>
      </c>
      <c r="C1152" s="50" t="s">
        <v>400</v>
      </c>
      <c r="D1152" s="50" t="n">
        <v>669699</v>
      </c>
      <c r="E1152" s="50" t="n">
        <v>5</v>
      </c>
      <c r="F1152" s="50" t="s">
        <v>54</v>
      </c>
      <c r="G1152" s="50" t="n">
        <v>218</v>
      </c>
      <c r="H1152" s="50" t="n">
        <v>137</v>
      </c>
      <c r="I1152" s="50" t="n">
        <v>27</v>
      </c>
      <c r="J1152" s="50" t="n">
        <v>106</v>
      </c>
      <c r="K1152" s="50" t="n">
        <v>76</v>
      </c>
      <c r="L1152" s="50" t="n">
        <v>12</v>
      </c>
      <c r="M1152" s="50" t="n">
        <v>112</v>
      </c>
      <c r="N1152" s="50" t="n">
        <v>61</v>
      </c>
      <c r="O1152" s="50" t="n">
        <v>-1.215</v>
      </c>
      <c r="P1152" s="50" t="n">
        <v>69</v>
      </c>
      <c r="Q1152" s="50" t="n">
        <v>64</v>
      </c>
      <c r="R1152" s="50" t="n">
        <v>16</v>
      </c>
      <c r="S1152" s="50" t="n">
        <v>3</v>
      </c>
      <c r="T1152" s="50" t="n">
        <v>0</v>
      </c>
      <c r="U1152" s="50" t="n">
        <v>2</v>
      </c>
      <c r="V1152" s="50" t="n">
        <v>2</v>
      </c>
      <c r="W1152" s="50" t="n">
        <v>0</v>
      </c>
      <c r="X1152" s="50" t="n">
        <v>1</v>
      </c>
      <c r="Y1152" s="50" t="n">
        <v>10</v>
      </c>
      <c r="Z1152" s="50" t="n">
        <v>19.05</v>
      </c>
      <c r="AA1152" s="50" t="n">
        <v>66</v>
      </c>
      <c r="AB1152" s="50" t="n">
        <v>18.829</v>
      </c>
      <c r="AC1152" s="50" t="n">
        <v>57</v>
      </c>
      <c r="AD1152" s="50" t="n">
        <v>3</v>
      </c>
      <c r="AE1152" s="50" t="n">
        <v>21</v>
      </c>
      <c r="AF1152" s="50" t="n">
        <v>56</v>
      </c>
      <c r="AG1152" s="50" t="n">
        <v>4925</v>
      </c>
      <c r="AH1152" s="50" t="n">
        <v>17</v>
      </c>
      <c r="AI1152" s="50" t="n">
        <v>123</v>
      </c>
      <c r="AJ1152" s="50" t="n">
        <v>8557.4</v>
      </c>
      <c r="AK1152" s="50" t="n">
        <v>2</v>
      </c>
    </row>
    <row r="1153" customFormat="false" ht="15" hidden="false" customHeight="false" outlineLevel="0" collapsed="false">
      <c r="A1153" s="50" t="s">
        <v>1129</v>
      </c>
      <c r="B1153" s="50" t="s">
        <v>130</v>
      </c>
      <c r="C1153" s="50" t="s">
        <v>400</v>
      </c>
      <c r="D1153" s="50" t="n">
        <v>669699</v>
      </c>
      <c r="E1153" s="50" t="n">
        <v>7</v>
      </c>
      <c r="F1153" s="50" t="s">
        <v>56</v>
      </c>
      <c r="G1153" s="50" t="n">
        <v>15</v>
      </c>
      <c r="H1153" s="50" t="n">
        <v>8</v>
      </c>
      <c r="I1153" s="50" t="n">
        <v>1</v>
      </c>
      <c r="J1153" s="50" t="n">
        <v>7</v>
      </c>
      <c r="K1153" s="50" t="n">
        <v>6</v>
      </c>
      <c r="L1153" s="50" t="n">
        <v>1</v>
      </c>
      <c r="M1153" s="50" t="n">
        <v>8</v>
      </c>
      <c r="N1153" s="50" t="n">
        <v>2</v>
      </c>
      <c r="O1153" s="50" t="n">
        <v>0.662</v>
      </c>
      <c r="P1153" s="50" t="n">
        <v>4</v>
      </c>
      <c r="Q1153" s="50" t="n">
        <v>4</v>
      </c>
      <c r="R1153" s="50" t="n">
        <v>2</v>
      </c>
      <c r="S1153" s="50" t="n">
        <v>1</v>
      </c>
      <c r="T1153" s="50" t="n">
        <v>0</v>
      </c>
      <c r="U1153" s="50" t="n">
        <v>0</v>
      </c>
      <c r="V1153" s="50" t="n">
        <v>0</v>
      </c>
      <c r="W1153" s="50" t="n">
        <v>0</v>
      </c>
      <c r="X1153" s="50" t="n">
        <v>0</v>
      </c>
      <c r="Y1153" s="50" t="n">
        <v>0</v>
      </c>
      <c r="Z1153" s="50" t="n">
        <v>2.15</v>
      </c>
      <c r="AA1153" s="50" t="n">
        <v>4</v>
      </c>
      <c r="AB1153" s="50" t="n">
        <v>2.675</v>
      </c>
      <c r="AC1153" s="50" t="n">
        <v>4</v>
      </c>
      <c r="AD1153" s="50" t="n">
        <v>1</v>
      </c>
      <c r="AE1153" s="50" t="n">
        <v>2</v>
      </c>
      <c r="AF1153" s="50" t="n">
        <v>4</v>
      </c>
      <c r="AG1153" s="50" t="n">
        <v>372.6</v>
      </c>
      <c r="AH1153" s="50" t="n">
        <v>3</v>
      </c>
      <c r="AI1153" s="50" t="n">
        <v>7</v>
      </c>
      <c r="AJ1153" s="50" t="n">
        <v>499</v>
      </c>
      <c r="AK1153" s="50" t="n">
        <v>1</v>
      </c>
    </row>
    <row r="1154" customFormat="false" ht="15" hidden="false" customHeight="false" outlineLevel="0" collapsed="false">
      <c r="A1154" s="50" t="s">
        <v>1130</v>
      </c>
      <c r="B1154" s="50" t="s">
        <v>130</v>
      </c>
      <c r="C1154" s="50" t="s">
        <v>401</v>
      </c>
      <c r="D1154" s="50" t="n">
        <v>701305</v>
      </c>
      <c r="E1154" s="50" t="n">
        <v>5</v>
      </c>
      <c r="F1154" s="50" t="s">
        <v>54</v>
      </c>
      <c r="G1154" s="50" t="n">
        <v>198</v>
      </c>
      <c r="H1154" s="50" t="n">
        <v>86</v>
      </c>
      <c r="I1154" s="50" t="n">
        <v>28</v>
      </c>
      <c r="J1154" s="50" t="n">
        <v>101</v>
      </c>
      <c r="K1154" s="50" t="n">
        <v>57</v>
      </c>
      <c r="L1154" s="50" t="n">
        <v>12</v>
      </c>
      <c r="M1154" s="50" t="n">
        <v>97</v>
      </c>
      <c r="N1154" s="50" t="n">
        <v>29</v>
      </c>
      <c r="O1154" s="50" t="n">
        <v>-2.643</v>
      </c>
      <c r="P1154" s="50" t="n">
        <v>50</v>
      </c>
      <c r="Q1154" s="50" t="n">
        <v>46</v>
      </c>
      <c r="R1154" s="50" t="n">
        <v>9</v>
      </c>
      <c r="S1154" s="50" t="n">
        <v>4</v>
      </c>
      <c r="T1154" s="50" t="n">
        <v>0</v>
      </c>
      <c r="U1154" s="50" t="n">
        <v>1</v>
      </c>
      <c r="V1154" s="50" t="n">
        <v>4</v>
      </c>
      <c r="W1154" s="50" t="n">
        <v>0</v>
      </c>
      <c r="X1154" s="50" t="n">
        <v>0</v>
      </c>
      <c r="Y1154" s="50" t="n">
        <v>19</v>
      </c>
      <c r="Z1154" s="50" t="n">
        <v>13.4</v>
      </c>
      <c r="AA1154" s="50" t="n">
        <v>50</v>
      </c>
      <c r="AB1154" s="50" t="n">
        <v>12.742</v>
      </c>
      <c r="AC1154" s="50" t="n">
        <v>27</v>
      </c>
      <c r="AD1154" s="50" t="n">
        <v>4</v>
      </c>
      <c r="AE1154" s="50" t="n">
        <v>8</v>
      </c>
      <c r="AF1154" s="50" t="n">
        <v>27</v>
      </c>
      <c r="AG1154" s="50" t="n">
        <v>2275.7</v>
      </c>
      <c r="AH1154" s="50" t="n">
        <v>12</v>
      </c>
      <c r="AI1154" s="50" t="n">
        <v>73</v>
      </c>
      <c r="AJ1154" s="50" t="n">
        <v>5455.4</v>
      </c>
      <c r="AK1154" s="50" t="n">
        <v>32</v>
      </c>
    </row>
    <row r="1155" customFormat="false" ht="15" hidden="false" customHeight="false" outlineLevel="0" collapsed="false">
      <c r="A1155" s="50" t="s">
        <v>1130</v>
      </c>
      <c r="B1155" s="50" t="s">
        <v>130</v>
      </c>
      <c r="C1155" s="50" t="s">
        <v>401</v>
      </c>
      <c r="D1155" s="50" t="n">
        <v>701305</v>
      </c>
      <c r="E1155" s="50" t="n">
        <v>6</v>
      </c>
      <c r="F1155" s="50" t="s">
        <v>55</v>
      </c>
      <c r="G1155" s="50" t="n">
        <v>10</v>
      </c>
      <c r="H1155" s="50" t="n">
        <v>3</v>
      </c>
      <c r="I1155" s="50" t="n">
        <v>1</v>
      </c>
      <c r="J1155" s="50" t="n">
        <v>4</v>
      </c>
      <c r="K1155" s="50" t="n">
        <v>2</v>
      </c>
      <c r="L1155" s="50" t="n">
        <v>0</v>
      </c>
      <c r="M1155" s="50" t="n">
        <v>6</v>
      </c>
      <c r="N1155" s="50" t="n">
        <v>1</v>
      </c>
      <c r="O1155" s="50" t="n">
        <v>0.2</v>
      </c>
      <c r="P1155" s="50" t="n">
        <v>2</v>
      </c>
      <c r="Q1155" s="50" t="n">
        <v>2</v>
      </c>
      <c r="R1155" s="50" t="n">
        <v>0</v>
      </c>
      <c r="S1155" s="50" t="n">
        <v>0</v>
      </c>
      <c r="T1155" s="50" t="n">
        <v>0</v>
      </c>
      <c r="U1155" s="50" t="n">
        <v>0</v>
      </c>
      <c r="V1155" s="50" t="n">
        <v>0</v>
      </c>
      <c r="W1155" s="50" t="n">
        <v>0</v>
      </c>
      <c r="X1155" s="50" t="n">
        <v>0</v>
      </c>
      <c r="Y1155" s="50" t="n">
        <v>1</v>
      </c>
      <c r="Z1155" s="50" t="n">
        <v>0</v>
      </c>
      <c r="AA1155" s="50" t="n">
        <v>2</v>
      </c>
      <c r="AB1155" s="50" t="n">
        <v>0.079</v>
      </c>
      <c r="AC1155" s="50" t="n">
        <v>1</v>
      </c>
      <c r="AD1155" s="50" t="n">
        <v>0</v>
      </c>
      <c r="AE1155" s="50" t="n">
        <v>0</v>
      </c>
      <c r="AF1155" s="50" t="n">
        <v>1</v>
      </c>
      <c r="AG1155" s="50" t="n">
        <v>74</v>
      </c>
      <c r="AH1155" s="50" t="n">
        <v>0</v>
      </c>
      <c r="AI1155" s="50" t="n">
        <v>3</v>
      </c>
      <c r="AJ1155" s="50" t="n">
        <v>217.2</v>
      </c>
      <c r="AK1155" s="50" t="n">
        <v>0</v>
      </c>
    </row>
    <row r="1156" customFormat="false" ht="15" hidden="false" customHeight="false" outlineLevel="0" collapsed="false">
      <c r="A1156" s="50" t="s">
        <v>1130</v>
      </c>
      <c r="B1156" s="50" t="s">
        <v>130</v>
      </c>
      <c r="C1156" s="50" t="s">
        <v>401</v>
      </c>
      <c r="D1156" s="50" t="n">
        <v>701305</v>
      </c>
      <c r="E1156" s="50" t="n">
        <v>7</v>
      </c>
      <c r="F1156" s="50" t="s">
        <v>56</v>
      </c>
      <c r="G1156" s="50" t="n">
        <v>114</v>
      </c>
      <c r="H1156" s="50" t="n">
        <v>58</v>
      </c>
      <c r="I1156" s="50" t="n">
        <v>19</v>
      </c>
      <c r="J1156" s="50" t="n">
        <v>52</v>
      </c>
      <c r="K1156" s="50" t="n">
        <v>34</v>
      </c>
      <c r="L1156" s="50" t="n">
        <v>11</v>
      </c>
      <c r="M1156" s="50" t="n">
        <v>62</v>
      </c>
      <c r="N1156" s="50" t="n">
        <v>24</v>
      </c>
      <c r="O1156" s="50" t="n">
        <v>-0.849</v>
      </c>
      <c r="P1156" s="50" t="n">
        <v>28</v>
      </c>
      <c r="Q1156" s="50" t="n">
        <v>25</v>
      </c>
      <c r="R1156" s="50" t="n">
        <v>7</v>
      </c>
      <c r="S1156" s="50" t="n">
        <v>0</v>
      </c>
      <c r="T1156" s="50" t="n">
        <v>0</v>
      </c>
      <c r="U1156" s="50" t="n">
        <v>0</v>
      </c>
      <c r="V1156" s="50" t="n">
        <v>3</v>
      </c>
      <c r="W1156" s="50" t="n">
        <v>0</v>
      </c>
      <c r="X1156" s="50" t="n">
        <v>0</v>
      </c>
      <c r="Y1156" s="50" t="n">
        <v>9</v>
      </c>
      <c r="Z1156" s="50" t="n">
        <v>8.4</v>
      </c>
      <c r="AA1156" s="50" t="n">
        <v>28</v>
      </c>
      <c r="AB1156" s="50" t="n">
        <v>7.804</v>
      </c>
      <c r="AC1156" s="50" t="n">
        <v>16</v>
      </c>
      <c r="AD1156" s="50" t="n">
        <v>0</v>
      </c>
      <c r="AE1156" s="50" t="n">
        <v>6</v>
      </c>
      <c r="AF1156" s="50" t="n">
        <v>16</v>
      </c>
      <c r="AG1156" s="50" t="n">
        <v>1384.8</v>
      </c>
      <c r="AH1156" s="50" t="n">
        <v>7</v>
      </c>
      <c r="AI1156" s="50" t="n">
        <v>54</v>
      </c>
      <c r="AJ1156" s="50" t="n">
        <v>4104.4</v>
      </c>
      <c r="AK1156" s="50" t="n">
        <v>37</v>
      </c>
    </row>
    <row r="1157" customFormat="false" ht="15" hidden="false" customHeight="false" outlineLevel="0" collapsed="false">
      <c r="A1157" s="50" t="s">
        <v>1130</v>
      </c>
      <c r="B1157" s="50" t="s">
        <v>130</v>
      </c>
      <c r="C1157" s="50" t="s">
        <v>401</v>
      </c>
      <c r="D1157" s="50" t="n">
        <v>701305</v>
      </c>
      <c r="E1157" s="50" t="n">
        <v>8</v>
      </c>
      <c r="F1157" s="50" t="s">
        <v>57</v>
      </c>
      <c r="G1157" s="50" t="n">
        <v>11</v>
      </c>
      <c r="H1157" s="50" t="n">
        <v>7</v>
      </c>
      <c r="I1157" s="50" t="n">
        <v>6</v>
      </c>
      <c r="J1157" s="50" t="n">
        <v>4</v>
      </c>
      <c r="K1157" s="50" t="n">
        <v>2</v>
      </c>
      <c r="L1157" s="50" t="n">
        <v>2</v>
      </c>
      <c r="M1157" s="50" t="n">
        <v>7</v>
      </c>
      <c r="N1157" s="50" t="n">
        <v>5</v>
      </c>
      <c r="O1157" s="50" t="n">
        <v>-0.797</v>
      </c>
      <c r="P1157" s="50" t="n">
        <v>3</v>
      </c>
      <c r="Q1157" s="50" t="n">
        <v>3</v>
      </c>
      <c r="R1157" s="50" t="n">
        <v>0</v>
      </c>
      <c r="S1157" s="50" t="n">
        <v>0</v>
      </c>
      <c r="T1157" s="50" t="n">
        <v>0</v>
      </c>
      <c r="U1157" s="50" t="n">
        <v>0</v>
      </c>
      <c r="V1157" s="50" t="n">
        <v>0</v>
      </c>
      <c r="W1157" s="50" t="n">
        <v>0</v>
      </c>
      <c r="X1157" s="50" t="n">
        <v>0</v>
      </c>
      <c r="Y1157" s="50" t="n">
        <v>3</v>
      </c>
      <c r="Z1157" s="50" t="n">
        <v>0</v>
      </c>
      <c r="AA1157" s="50" t="n">
        <v>3</v>
      </c>
      <c r="AB1157" s="50" t="n">
        <v>0</v>
      </c>
      <c r="AC1157" s="50" t="n">
        <v>0</v>
      </c>
      <c r="AD1157" s="50" t="n">
        <v>0</v>
      </c>
      <c r="AE1157" s="50" t="n">
        <v>0</v>
      </c>
      <c r="AF1157" s="50" t="n">
        <v>0</v>
      </c>
      <c r="AG1157" s="50" t="n">
        <v>0</v>
      </c>
      <c r="AH1157" s="50" t="n">
        <v>0</v>
      </c>
      <c r="AI1157" s="50" t="n">
        <v>7</v>
      </c>
      <c r="AJ1157" s="50" t="n">
        <v>525.1</v>
      </c>
      <c r="AK1157" s="50" t="n">
        <v>3</v>
      </c>
    </row>
    <row r="1158" customFormat="false" ht="15" hidden="false" customHeight="false" outlineLevel="0" collapsed="false">
      <c r="A1158" s="50" t="s">
        <v>1131</v>
      </c>
      <c r="B1158" s="50" t="s">
        <v>130</v>
      </c>
      <c r="C1158" s="50" t="s">
        <v>402</v>
      </c>
      <c r="D1158" s="50" t="n">
        <v>828599</v>
      </c>
      <c r="E1158" s="50" t="n">
        <v>7</v>
      </c>
      <c r="F1158" s="50" t="s">
        <v>56</v>
      </c>
      <c r="G1158" s="50" t="n">
        <v>157</v>
      </c>
      <c r="H1158" s="50" t="n">
        <v>79</v>
      </c>
      <c r="I1158" s="50" t="n">
        <v>29</v>
      </c>
      <c r="J1158" s="50" t="n">
        <v>72</v>
      </c>
      <c r="K1158" s="50" t="n">
        <v>52</v>
      </c>
      <c r="L1158" s="50" t="n">
        <v>13</v>
      </c>
      <c r="M1158" s="50" t="n">
        <v>85</v>
      </c>
      <c r="N1158" s="50" t="n">
        <v>27</v>
      </c>
      <c r="O1158" s="50" t="n">
        <v>-3.87</v>
      </c>
      <c r="P1158" s="50" t="n">
        <v>41</v>
      </c>
      <c r="Q1158" s="50" t="n">
        <v>37</v>
      </c>
      <c r="R1158" s="50" t="n">
        <v>6</v>
      </c>
      <c r="S1158" s="50" t="n">
        <v>1</v>
      </c>
      <c r="T1158" s="50" t="n">
        <v>0</v>
      </c>
      <c r="U1158" s="50" t="n">
        <v>0</v>
      </c>
      <c r="V1158" s="50" t="n">
        <v>3</v>
      </c>
      <c r="W1158" s="50" t="n">
        <v>1</v>
      </c>
      <c r="X1158" s="50" t="n">
        <v>0</v>
      </c>
      <c r="Y1158" s="50" t="n">
        <v>15</v>
      </c>
      <c r="Z1158" s="50" t="n">
        <v>8.55</v>
      </c>
      <c r="AA1158" s="50" t="n">
        <v>41</v>
      </c>
      <c r="AB1158" s="50" t="n">
        <v>9.672</v>
      </c>
      <c r="AC1158" s="50" t="n">
        <v>22</v>
      </c>
      <c r="AD1158" s="50" t="n">
        <v>1</v>
      </c>
      <c r="AE1158" s="50" t="n">
        <v>9</v>
      </c>
      <c r="AF1158" s="50" t="n">
        <v>22</v>
      </c>
      <c r="AG1158" s="50" t="n">
        <v>2040</v>
      </c>
      <c r="AH1158" s="50" t="n">
        <v>6</v>
      </c>
      <c r="AI1158" s="50" t="n">
        <v>67</v>
      </c>
      <c r="AJ1158" s="50" t="n">
        <v>4904.8</v>
      </c>
      <c r="AK1158" s="50" t="n">
        <v>21</v>
      </c>
    </row>
    <row r="1159" customFormat="false" ht="15" hidden="false" customHeight="false" outlineLevel="0" collapsed="false">
      <c r="A1159" s="50" t="s">
        <v>1131</v>
      </c>
      <c r="B1159" s="50" t="s">
        <v>130</v>
      </c>
      <c r="C1159" s="50" t="s">
        <v>402</v>
      </c>
      <c r="D1159" s="50" t="n">
        <v>828599</v>
      </c>
      <c r="E1159" s="50" t="n">
        <v>9</v>
      </c>
      <c r="F1159" s="50" t="s">
        <v>58</v>
      </c>
      <c r="G1159" s="50" t="n">
        <v>91</v>
      </c>
      <c r="H1159" s="50" t="n">
        <v>36</v>
      </c>
      <c r="I1159" s="50" t="n">
        <v>14</v>
      </c>
      <c r="J1159" s="50" t="n">
        <v>43</v>
      </c>
      <c r="K1159" s="50" t="n">
        <v>30</v>
      </c>
      <c r="L1159" s="50" t="n">
        <v>10</v>
      </c>
      <c r="M1159" s="50" t="n">
        <v>48</v>
      </c>
      <c r="N1159" s="50" t="n">
        <v>6</v>
      </c>
      <c r="O1159" s="50" t="n">
        <v>5.162</v>
      </c>
      <c r="P1159" s="50" t="n">
        <v>22</v>
      </c>
      <c r="Q1159" s="50" t="n">
        <v>18</v>
      </c>
      <c r="R1159" s="50" t="n">
        <v>6</v>
      </c>
      <c r="S1159" s="50" t="n">
        <v>1</v>
      </c>
      <c r="T1159" s="50" t="n">
        <v>1</v>
      </c>
      <c r="U1159" s="50" t="n">
        <v>4</v>
      </c>
      <c r="V1159" s="50" t="n">
        <v>4</v>
      </c>
      <c r="W1159" s="50" t="n">
        <v>0</v>
      </c>
      <c r="X1159" s="50" t="n">
        <v>0</v>
      </c>
      <c r="Y1159" s="50" t="n">
        <v>7</v>
      </c>
      <c r="Z1159" s="50" t="n">
        <v>13.65</v>
      </c>
      <c r="AA1159" s="50" t="n">
        <v>22</v>
      </c>
      <c r="AB1159" s="50" t="n">
        <v>9.519</v>
      </c>
      <c r="AC1159" s="50" t="n">
        <v>11</v>
      </c>
      <c r="AD1159" s="50" t="n">
        <v>3</v>
      </c>
      <c r="AE1159" s="50" t="n">
        <v>7</v>
      </c>
      <c r="AF1159" s="50" t="n">
        <v>11</v>
      </c>
      <c r="AG1159" s="50" t="n">
        <v>993.1</v>
      </c>
      <c r="AH1159" s="50" t="n">
        <v>8</v>
      </c>
      <c r="AI1159" s="50" t="n">
        <v>33</v>
      </c>
      <c r="AJ1159" s="50" t="n">
        <v>2453.9</v>
      </c>
      <c r="AK1159" s="50" t="n">
        <v>12</v>
      </c>
    </row>
    <row r="1160" customFormat="false" ht="15" hidden="false" customHeight="false" outlineLevel="0" collapsed="false">
      <c r="A1160" s="50" t="s">
        <v>1132</v>
      </c>
      <c r="B1160" s="50" t="s">
        <v>130</v>
      </c>
      <c r="C1160" s="50" t="s">
        <v>403</v>
      </c>
      <c r="D1160" s="50" t="n">
        <v>805904</v>
      </c>
      <c r="E1160" s="50" t="n">
        <v>5</v>
      </c>
      <c r="F1160" s="50" t="s">
        <v>54</v>
      </c>
      <c r="G1160" s="50" t="n">
        <v>219</v>
      </c>
      <c r="H1160" s="50" t="n">
        <v>97</v>
      </c>
      <c r="I1160" s="50" t="n">
        <v>42</v>
      </c>
      <c r="J1160" s="50" t="n">
        <v>109</v>
      </c>
      <c r="K1160" s="50" t="n">
        <v>66</v>
      </c>
      <c r="L1160" s="50" t="n">
        <v>20</v>
      </c>
      <c r="M1160" s="50" t="n">
        <v>110</v>
      </c>
      <c r="N1160" s="50" t="n">
        <v>31</v>
      </c>
      <c r="O1160" s="50" t="n">
        <v>-3.245</v>
      </c>
      <c r="P1160" s="50" t="n">
        <v>53</v>
      </c>
      <c r="Q1160" s="50" t="n">
        <v>51</v>
      </c>
      <c r="R1160" s="50" t="n">
        <v>8</v>
      </c>
      <c r="S1160" s="50" t="n">
        <v>1</v>
      </c>
      <c r="T1160" s="50" t="n">
        <v>0</v>
      </c>
      <c r="U1160" s="50" t="n">
        <v>3</v>
      </c>
      <c r="V1160" s="50" t="n">
        <v>1</v>
      </c>
      <c r="W1160" s="50" t="n">
        <v>1</v>
      </c>
      <c r="X1160" s="50" t="n">
        <v>0</v>
      </c>
      <c r="Y1160" s="50" t="n">
        <v>21</v>
      </c>
      <c r="Z1160" s="50" t="n">
        <v>12.25</v>
      </c>
      <c r="AA1160" s="50" t="n">
        <v>53</v>
      </c>
      <c r="AB1160" s="50" t="n">
        <v>15.301</v>
      </c>
      <c r="AC1160" s="50" t="n">
        <v>30</v>
      </c>
      <c r="AD1160" s="50" t="n">
        <v>5</v>
      </c>
      <c r="AE1160" s="50" t="n">
        <v>15</v>
      </c>
      <c r="AF1160" s="50" t="n">
        <v>30</v>
      </c>
      <c r="AG1160" s="50" t="n">
        <v>2774</v>
      </c>
      <c r="AH1160" s="50" t="n">
        <v>10</v>
      </c>
      <c r="AI1160" s="50" t="n">
        <v>84</v>
      </c>
      <c r="AJ1160" s="50" t="n">
        <v>6414.9</v>
      </c>
      <c r="AK1160" s="50" t="n">
        <v>56</v>
      </c>
    </row>
    <row r="1161" customFormat="false" ht="15" hidden="false" customHeight="false" outlineLevel="0" collapsed="false">
      <c r="A1161" s="50" t="s">
        <v>1133</v>
      </c>
      <c r="B1161" s="50" t="s">
        <v>130</v>
      </c>
      <c r="C1161" s="50" t="s">
        <v>493</v>
      </c>
      <c r="D1161" s="50" t="n">
        <v>669384</v>
      </c>
      <c r="E1161" s="50" t="n">
        <v>6</v>
      </c>
      <c r="F1161" s="50" t="s">
        <v>55</v>
      </c>
      <c r="G1161" s="50" t="n">
        <v>92</v>
      </c>
      <c r="H1161" s="50" t="n">
        <v>51</v>
      </c>
      <c r="I1161" s="50" t="n">
        <v>12</v>
      </c>
      <c r="J1161" s="50" t="n">
        <v>45</v>
      </c>
      <c r="K1161" s="50" t="n">
        <v>36</v>
      </c>
      <c r="L1161" s="50" t="n">
        <v>2</v>
      </c>
      <c r="M1161" s="50" t="n">
        <v>47</v>
      </c>
      <c r="N1161" s="50" t="n">
        <v>15</v>
      </c>
      <c r="O1161" s="50" t="n">
        <v>-0.019</v>
      </c>
      <c r="P1161" s="50" t="n">
        <v>31</v>
      </c>
      <c r="Q1161" s="50" t="n">
        <v>28</v>
      </c>
      <c r="R1161" s="50" t="n">
        <v>8</v>
      </c>
      <c r="S1161" s="50" t="n">
        <v>1</v>
      </c>
      <c r="T1161" s="50" t="n">
        <v>0</v>
      </c>
      <c r="U1161" s="50" t="n">
        <v>1</v>
      </c>
      <c r="V1161" s="50" t="n">
        <v>2</v>
      </c>
      <c r="W1161" s="50" t="n">
        <v>0</v>
      </c>
      <c r="X1161" s="50" t="n">
        <v>0</v>
      </c>
      <c r="Y1161" s="50" t="n">
        <v>4</v>
      </c>
      <c r="Z1161" s="50" t="n">
        <v>10.05</v>
      </c>
      <c r="AA1161" s="50" t="n">
        <v>30</v>
      </c>
      <c r="AB1161" s="50" t="n">
        <v>8.762</v>
      </c>
      <c r="AC1161" s="50" t="n">
        <v>25</v>
      </c>
      <c r="AD1161" s="50" t="n">
        <v>1</v>
      </c>
      <c r="AE1161" s="50" t="n">
        <v>8</v>
      </c>
      <c r="AF1161" s="50" t="n">
        <v>25</v>
      </c>
      <c r="AG1161" s="50" t="n">
        <v>2137.6</v>
      </c>
      <c r="AH1161" s="50" t="n">
        <v>9</v>
      </c>
      <c r="AI1161" s="50" t="n">
        <v>45</v>
      </c>
      <c r="AJ1161" s="50" t="n">
        <v>3182.2</v>
      </c>
      <c r="AK1161" s="50" t="n">
        <v>2</v>
      </c>
    </row>
    <row r="1162" customFormat="false" ht="15" hidden="false" customHeight="false" outlineLevel="0" collapsed="false">
      <c r="A1162" s="50" t="s">
        <v>1133</v>
      </c>
      <c r="B1162" s="50" t="s">
        <v>130</v>
      </c>
      <c r="C1162" s="50" t="s">
        <v>493</v>
      </c>
      <c r="D1162" s="50" t="n">
        <v>669384</v>
      </c>
      <c r="E1162" s="50" t="n">
        <v>7</v>
      </c>
      <c r="F1162" s="50" t="s">
        <v>56</v>
      </c>
      <c r="G1162" s="50" t="n">
        <v>16</v>
      </c>
      <c r="H1162" s="50" t="n">
        <v>9</v>
      </c>
      <c r="I1162" s="50" t="n">
        <v>4</v>
      </c>
      <c r="J1162" s="50" t="n">
        <v>10</v>
      </c>
      <c r="K1162" s="50" t="n">
        <v>7</v>
      </c>
      <c r="L1162" s="50" t="n">
        <v>3</v>
      </c>
      <c r="M1162" s="50" t="n">
        <v>6</v>
      </c>
      <c r="N1162" s="50" t="n">
        <v>2</v>
      </c>
      <c r="O1162" s="50" t="n">
        <v>-0.772</v>
      </c>
      <c r="P1162" s="50" t="n">
        <v>5</v>
      </c>
      <c r="Q1162" s="50" t="n">
        <v>5</v>
      </c>
      <c r="R1162" s="50" t="n">
        <v>1</v>
      </c>
      <c r="S1162" s="50" t="n">
        <v>0</v>
      </c>
      <c r="T1162" s="50" t="n">
        <v>0</v>
      </c>
      <c r="U1162" s="50" t="n">
        <v>0</v>
      </c>
      <c r="V1162" s="50" t="n">
        <v>0</v>
      </c>
      <c r="W1162" s="50" t="n">
        <v>0</v>
      </c>
      <c r="X1162" s="50" t="n">
        <v>0</v>
      </c>
      <c r="Y1162" s="50" t="n">
        <v>1</v>
      </c>
      <c r="Z1162" s="50" t="n">
        <v>0.9</v>
      </c>
      <c r="AA1162" s="50" t="n">
        <v>5</v>
      </c>
      <c r="AB1162" s="50" t="n">
        <v>0.932</v>
      </c>
      <c r="AC1162" s="50" t="n">
        <v>4</v>
      </c>
      <c r="AD1162" s="50" t="n">
        <v>0</v>
      </c>
      <c r="AE1162" s="50" t="n">
        <v>1</v>
      </c>
      <c r="AF1162" s="50" t="n">
        <v>4</v>
      </c>
      <c r="AG1162" s="50" t="n">
        <v>290.9</v>
      </c>
      <c r="AH1162" s="50" t="n">
        <v>2</v>
      </c>
      <c r="AI1162" s="50" t="n">
        <v>8</v>
      </c>
      <c r="AJ1162" s="50" t="n">
        <v>563.6</v>
      </c>
      <c r="AK1162" s="50" t="n">
        <v>0</v>
      </c>
    </row>
    <row r="1163" customFormat="false" ht="15" hidden="false" customHeight="false" outlineLevel="0" collapsed="false">
      <c r="A1163" s="50" t="s">
        <v>1133</v>
      </c>
      <c r="B1163" s="50" t="s">
        <v>130</v>
      </c>
      <c r="C1163" s="50" t="s">
        <v>493</v>
      </c>
      <c r="D1163" s="50" t="n">
        <v>669384</v>
      </c>
      <c r="E1163" s="50" t="n">
        <v>8</v>
      </c>
      <c r="F1163" s="50" t="s">
        <v>57</v>
      </c>
      <c r="G1163" s="50" t="n">
        <v>24</v>
      </c>
      <c r="H1163" s="50" t="n">
        <v>9</v>
      </c>
      <c r="I1163" s="50" t="n">
        <v>1</v>
      </c>
      <c r="J1163" s="50" t="n">
        <v>10</v>
      </c>
      <c r="K1163" s="50" t="n">
        <v>6</v>
      </c>
      <c r="L1163" s="50" t="n">
        <v>0</v>
      </c>
      <c r="M1163" s="50" t="n">
        <v>14</v>
      </c>
      <c r="N1163" s="50" t="n">
        <v>3</v>
      </c>
      <c r="O1163" s="50" t="n">
        <v>-0.616</v>
      </c>
      <c r="P1163" s="50" t="n">
        <v>5</v>
      </c>
      <c r="Q1163" s="50" t="n">
        <v>4</v>
      </c>
      <c r="R1163" s="50" t="n">
        <v>0</v>
      </c>
      <c r="S1163" s="50" t="n">
        <v>0</v>
      </c>
      <c r="T1163" s="50" t="n">
        <v>0</v>
      </c>
      <c r="U1163" s="50" t="n">
        <v>0</v>
      </c>
      <c r="V1163" s="50" t="n">
        <v>1</v>
      </c>
      <c r="W1163" s="50" t="n">
        <v>0</v>
      </c>
      <c r="X1163" s="50" t="n">
        <v>0</v>
      </c>
      <c r="Y1163" s="50" t="n">
        <v>2</v>
      </c>
      <c r="Z1163" s="50" t="n">
        <v>0.7</v>
      </c>
      <c r="AA1163" s="50" t="n">
        <v>5</v>
      </c>
      <c r="AB1163" s="50" t="n">
        <v>0.923</v>
      </c>
      <c r="AC1163" s="50" t="n">
        <v>2</v>
      </c>
      <c r="AD1163" s="50" t="n">
        <v>0</v>
      </c>
      <c r="AE1163" s="50" t="n">
        <v>1</v>
      </c>
      <c r="AF1163" s="50" t="n">
        <v>2</v>
      </c>
      <c r="AG1163" s="50" t="n">
        <v>178.6</v>
      </c>
      <c r="AH1163" s="50" t="n">
        <v>0</v>
      </c>
      <c r="AI1163" s="50" t="n">
        <v>7</v>
      </c>
      <c r="AJ1163" s="50" t="n">
        <v>504.2</v>
      </c>
      <c r="AK1163" s="50" t="n">
        <v>1</v>
      </c>
    </row>
    <row r="1164" customFormat="false" ht="15" hidden="false" customHeight="false" outlineLevel="0" collapsed="false">
      <c r="A1164" s="50" t="s">
        <v>1134</v>
      </c>
      <c r="B1164" s="50" t="s">
        <v>130</v>
      </c>
      <c r="C1164" s="50" t="s">
        <v>441</v>
      </c>
      <c r="D1164" s="50" t="n">
        <v>687957</v>
      </c>
      <c r="E1164" s="50" t="n">
        <v>4</v>
      </c>
      <c r="F1164" s="50" t="s">
        <v>53</v>
      </c>
      <c r="G1164" s="50" t="n">
        <v>103</v>
      </c>
      <c r="H1164" s="50" t="n">
        <v>47</v>
      </c>
      <c r="I1164" s="50" t="n">
        <v>7</v>
      </c>
      <c r="J1164" s="50" t="n">
        <v>49</v>
      </c>
      <c r="K1164" s="50" t="n">
        <v>28</v>
      </c>
      <c r="L1164" s="50" t="n">
        <v>4</v>
      </c>
      <c r="M1164" s="50" t="n">
        <v>54</v>
      </c>
      <c r="N1164" s="50" t="n">
        <v>19</v>
      </c>
      <c r="O1164" s="50" t="n">
        <v>-2.958</v>
      </c>
      <c r="P1164" s="50" t="n">
        <v>28</v>
      </c>
      <c r="Q1164" s="50" t="n">
        <v>24</v>
      </c>
      <c r="R1164" s="50" t="n">
        <v>4</v>
      </c>
      <c r="S1164" s="50" t="n">
        <v>0</v>
      </c>
      <c r="T1164" s="50" t="n">
        <v>1</v>
      </c>
      <c r="U1164" s="50" t="n">
        <v>0</v>
      </c>
      <c r="V1164" s="50" t="n">
        <v>2</v>
      </c>
      <c r="W1164" s="50" t="n">
        <v>1</v>
      </c>
      <c r="X1164" s="50" t="n">
        <v>1</v>
      </c>
      <c r="Y1164" s="50" t="n">
        <v>5</v>
      </c>
      <c r="Z1164" s="50" t="n">
        <v>6.4</v>
      </c>
      <c r="AA1164" s="50" t="n">
        <v>28</v>
      </c>
      <c r="AB1164" s="50" t="n">
        <v>8.555</v>
      </c>
      <c r="AC1164" s="50" t="n">
        <v>20</v>
      </c>
      <c r="AD1164" s="50" t="n">
        <v>0</v>
      </c>
      <c r="AE1164" s="50" t="n">
        <v>3</v>
      </c>
      <c r="AF1164" s="50" t="n">
        <v>20</v>
      </c>
      <c r="AG1164" s="50" t="n">
        <v>1683.5</v>
      </c>
      <c r="AH1164" s="50" t="n">
        <v>10</v>
      </c>
      <c r="AI1164" s="50" t="n">
        <v>40</v>
      </c>
      <c r="AJ1164" s="50" t="n">
        <v>2668.2</v>
      </c>
      <c r="AK1164" s="50" t="n">
        <v>1</v>
      </c>
    </row>
    <row r="1165" customFormat="false" ht="15" hidden="false" customHeight="false" outlineLevel="0" collapsed="false">
      <c r="A1165" s="50" t="s">
        <v>1134</v>
      </c>
      <c r="B1165" s="50" t="s">
        <v>130</v>
      </c>
      <c r="C1165" s="50" t="s">
        <v>441</v>
      </c>
      <c r="D1165" s="50" t="n">
        <v>687957</v>
      </c>
      <c r="E1165" s="50" t="n">
        <v>5</v>
      </c>
      <c r="F1165" s="50" t="s">
        <v>54</v>
      </c>
      <c r="G1165" s="50" t="n">
        <v>33</v>
      </c>
      <c r="H1165" s="50" t="n">
        <v>18</v>
      </c>
      <c r="I1165" s="50" t="n">
        <v>1</v>
      </c>
      <c r="J1165" s="50" t="n">
        <v>17</v>
      </c>
      <c r="K1165" s="50" t="n">
        <v>11</v>
      </c>
      <c r="L1165" s="50" t="n">
        <v>0</v>
      </c>
      <c r="M1165" s="50" t="n">
        <v>16</v>
      </c>
      <c r="N1165" s="50" t="n">
        <v>7</v>
      </c>
      <c r="O1165" s="50" t="n">
        <v>0.391</v>
      </c>
      <c r="P1165" s="50" t="n">
        <v>8</v>
      </c>
      <c r="Q1165" s="50" t="n">
        <v>7</v>
      </c>
      <c r="R1165" s="50" t="n">
        <v>3</v>
      </c>
      <c r="S1165" s="50" t="n">
        <v>0</v>
      </c>
      <c r="T1165" s="50" t="n">
        <v>0</v>
      </c>
      <c r="U1165" s="50" t="n">
        <v>0</v>
      </c>
      <c r="V1165" s="50" t="n">
        <v>0</v>
      </c>
      <c r="W1165" s="50" t="n">
        <v>0</v>
      </c>
      <c r="X1165" s="50" t="n">
        <v>0</v>
      </c>
      <c r="Y1165" s="50" t="n">
        <v>1</v>
      </c>
      <c r="Z1165" s="50" t="n">
        <v>2.7</v>
      </c>
      <c r="AA1165" s="50" t="n">
        <v>7</v>
      </c>
      <c r="AB1165" s="50" t="n">
        <v>2.242</v>
      </c>
      <c r="AC1165" s="50" t="n">
        <v>7</v>
      </c>
      <c r="AD1165" s="50" t="n">
        <v>0</v>
      </c>
      <c r="AE1165" s="50" t="n">
        <v>1</v>
      </c>
      <c r="AF1165" s="50" t="n">
        <v>7</v>
      </c>
      <c r="AG1165" s="50" t="n">
        <v>469.8</v>
      </c>
      <c r="AH1165" s="50" t="n">
        <v>3</v>
      </c>
      <c r="AI1165" s="50" t="n">
        <v>14</v>
      </c>
      <c r="AJ1165" s="50" t="n">
        <v>946.7</v>
      </c>
      <c r="AK1165" s="50" t="n">
        <v>0</v>
      </c>
    </row>
    <row r="1166" customFormat="false" ht="15" hidden="false" customHeight="false" outlineLevel="0" collapsed="false">
      <c r="A1166" s="50" t="s">
        <v>1135</v>
      </c>
      <c r="B1166" s="50" t="s">
        <v>130</v>
      </c>
      <c r="C1166" s="50" t="s">
        <v>496</v>
      </c>
      <c r="D1166" s="50" t="n">
        <v>676369</v>
      </c>
      <c r="E1166" s="50" t="n">
        <v>8</v>
      </c>
      <c r="F1166" s="50" t="s">
        <v>57</v>
      </c>
      <c r="G1166" s="50" t="n">
        <v>69</v>
      </c>
      <c r="H1166" s="50" t="n">
        <v>28</v>
      </c>
      <c r="I1166" s="50" t="n">
        <v>12</v>
      </c>
      <c r="J1166" s="50" t="n">
        <v>35</v>
      </c>
      <c r="K1166" s="50" t="n">
        <v>19</v>
      </c>
      <c r="L1166" s="50" t="n">
        <v>6</v>
      </c>
      <c r="M1166" s="50" t="n">
        <v>34</v>
      </c>
      <c r="N1166" s="50" t="n">
        <v>9</v>
      </c>
      <c r="O1166" s="50" t="n">
        <v>-2.19</v>
      </c>
      <c r="P1166" s="50" t="n">
        <v>15</v>
      </c>
      <c r="Q1166" s="50" t="n">
        <v>14</v>
      </c>
      <c r="R1166" s="50" t="n">
        <v>1</v>
      </c>
      <c r="S1166" s="50" t="n">
        <v>0</v>
      </c>
      <c r="T1166" s="50" t="n">
        <v>0</v>
      </c>
      <c r="U1166" s="50" t="n">
        <v>1</v>
      </c>
      <c r="V1166" s="50" t="n">
        <v>0</v>
      </c>
      <c r="W1166" s="50" t="n">
        <v>0</v>
      </c>
      <c r="X1166" s="50" t="n">
        <v>1</v>
      </c>
      <c r="Y1166" s="50" t="n">
        <v>8</v>
      </c>
      <c r="Z1166" s="50" t="n">
        <v>2</v>
      </c>
      <c r="AA1166" s="50" t="n">
        <v>15</v>
      </c>
      <c r="AB1166" s="50" t="n">
        <v>3.504</v>
      </c>
      <c r="AC1166" s="50" t="n">
        <v>7</v>
      </c>
      <c r="AD1166" s="50" t="n">
        <v>2</v>
      </c>
      <c r="AE1166" s="50" t="n">
        <v>4</v>
      </c>
      <c r="AF1166" s="50" t="n">
        <v>7</v>
      </c>
      <c r="AG1166" s="50" t="n">
        <v>678.8</v>
      </c>
      <c r="AH1166" s="50" t="n">
        <v>2</v>
      </c>
      <c r="AI1166" s="50" t="n">
        <v>24</v>
      </c>
      <c r="AJ1166" s="50" t="n">
        <v>1769.1</v>
      </c>
      <c r="AK1166" s="50" t="n">
        <v>9</v>
      </c>
    </row>
    <row r="1167" customFormat="false" ht="15" hidden="false" customHeight="false" outlineLevel="0" collapsed="false">
      <c r="A1167" s="50" t="s">
        <v>1135</v>
      </c>
      <c r="B1167" s="50" t="s">
        <v>130</v>
      </c>
      <c r="C1167" s="50" t="s">
        <v>496</v>
      </c>
      <c r="D1167" s="50" t="n">
        <v>676369</v>
      </c>
      <c r="E1167" s="50" t="n">
        <v>9</v>
      </c>
      <c r="F1167" s="50" t="s">
        <v>58</v>
      </c>
      <c r="G1167" s="50" t="n">
        <v>60</v>
      </c>
      <c r="H1167" s="50" t="n">
        <v>30</v>
      </c>
      <c r="I1167" s="50" t="n">
        <v>11</v>
      </c>
      <c r="J1167" s="50" t="n">
        <v>25</v>
      </c>
      <c r="K1167" s="50" t="n">
        <v>18</v>
      </c>
      <c r="L1167" s="50" t="n">
        <v>2</v>
      </c>
      <c r="M1167" s="50" t="n">
        <v>35</v>
      </c>
      <c r="N1167" s="50" t="n">
        <v>12</v>
      </c>
      <c r="O1167" s="50" t="n">
        <v>-0.265</v>
      </c>
      <c r="P1167" s="50" t="n">
        <v>15</v>
      </c>
      <c r="Q1167" s="50" t="n">
        <v>13</v>
      </c>
      <c r="R1167" s="50" t="n">
        <v>2</v>
      </c>
      <c r="S1167" s="50" t="n">
        <v>0</v>
      </c>
      <c r="T1167" s="50" t="n">
        <v>0</v>
      </c>
      <c r="U1167" s="50" t="n">
        <v>1</v>
      </c>
      <c r="V1167" s="50" t="n">
        <v>2</v>
      </c>
      <c r="W1167" s="50" t="n">
        <v>0</v>
      </c>
      <c r="X1167" s="50" t="n">
        <v>0</v>
      </c>
      <c r="Y1167" s="50" t="n">
        <v>5</v>
      </c>
      <c r="Z1167" s="50" t="n">
        <v>4.3</v>
      </c>
      <c r="AA1167" s="50" t="n">
        <v>15</v>
      </c>
      <c r="AB1167" s="50" t="n">
        <v>4.724</v>
      </c>
      <c r="AC1167" s="50" t="n">
        <v>8</v>
      </c>
      <c r="AD1167" s="50" t="n">
        <v>1</v>
      </c>
      <c r="AE1167" s="50" t="n">
        <v>4</v>
      </c>
      <c r="AF1167" s="50" t="n">
        <v>8</v>
      </c>
      <c r="AG1167" s="50" t="n">
        <v>756.6</v>
      </c>
      <c r="AH1167" s="50" t="n">
        <v>4</v>
      </c>
      <c r="AI1167" s="50" t="n">
        <v>25</v>
      </c>
      <c r="AJ1167" s="50" t="n">
        <v>1884.1</v>
      </c>
      <c r="AK1167" s="50" t="n">
        <v>14</v>
      </c>
    </row>
    <row r="1168" customFormat="false" ht="15" hidden="false" customHeight="false" outlineLevel="0" collapsed="false">
      <c r="A1168" s="50" t="s">
        <v>1136</v>
      </c>
      <c r="B1168" s="50" t="s">
        <v>130</v>
      </c>
      <c r="C1168" s="50" t="s">
        <v>498</v>
      </c>
      <c r="D1168" s="50" t="n">
        <v>694376</v>
      </c>
      <c r="E1168" s="50" t="n">
        <v>4</v>
      </c>
      <c r="F1168" s="50" t="s">
        <v>53</v>
      </c>
      <c r="G1168" s="50" t="n">
        <v>45</v>
      </c>
      <c r="H1168" s="50" t="n">
        <v>25</v>
      </c>
      <c r="I1168" s="50" t="n">
        <v>12</v>
      </c>
      <c r="J1168" s="50" t="n">
        <v>18</v>
      </c>
      <c r="K1168" s="50" t="n">
        <v>13</v>
      </c>
      <c r="L1168" s="50" t="n">
        <v>2</v>
      </c>
      <c r="M1168" s="50" t="n">
        <v>27</v>
      </c>
      <c r="N1168" s="50" t="n">
        <v>12</v>
      </c>
      <c r="O1168" s="50" t="n">
        <v>-1.252</v>
      </c>
      <c r="P1168" s="50" t="n">
        <v>12</v>
      </c>
      <c r="Q1168" s="50" t="n">
        <v>11</v>
      </c>
      <c r="R1168" s="50" t="n">
        <v>1</v>
      </c>
      <c r="S1168" s="50" t="n">
        <v>0</v>
      </c>
      <c r="T1168" s="50" t="n">
        <v>0</v>
      </c>
      <c r="U1168" s="50" t="n">
        <v>1</v>
      </c>
      <c r="V1168" s="50" t="n">
        <v>1</v>
      </c>
      <c r="W1168" s="50" t="n">
        <v>0</v>
      </c>
      <c r="X1168" s="50" t="n">
        <v>0</v>
      </c>
      <c r="Y1168" s="50" t="n">
        <v>7</v>
      </c>
      <c r="Z1168" s="50" t="n">
        <v>2.7</v>
      </c>
      <c r="AA1168" s="50" t="n">
        <v>12</v>
      </c>
      <c r="AB1168" s="50" t="n">
        <v>2.51</v>
      </c>
      <c r="AC1168" s="50" t="n">
        <v>4</v>
      </c>
      <c r="AD1168" s="50" t="n">
        <v>1</v>
      </c>
      <c r="AE1168" s="50" t="n">
        <v>1</v>
      </c>
      <c r="AF1168" s="50" t="n">
        <v>4</v>
      </c>
      <c r="AG1168" s="50" t="n">
        <v>361.9</v>
      </c>
      <c r="AH1168" s="50" t="n">
        <v>1</v>
      </c>
      <c r="AI1168" s="50" t="n">
        <v>23</v>
      </c>
      <c r="AJ1168" s="50" t="n">
        <v>1623.1</v>
      </c>
      <c r="AK1168" s="50" t="n">
        <v>2</v>
      </c>
    </row>
    <row r="1169" customFormat="false" ht="15" hidden="false" customHeight="false" outlineLevel="0" collapsed="false">
      <c r="A1169" s="50" t="s">
        <v>1136</v>
      </c>
      <c r="B1169" s="50" t="s">
        <v>130</v>
      </c>
      <c r="C1169" s="50" t="s">
        <v>498</v>
      </c>
      <c r="D1169" s="50" t="n">
        <v>694376</v>
      </c>
      <c r="E1169" s="50" t="n">
        <v>5</v>
      </c>
      <c r="F1169" s="50" t="s">
        <v>54</v>
      </c>
      <c r="G1169" s="50" t="n">
        <v>18</v>
      </c>
      <c r="H1169" s="50" t="n">
        <v>10</v>
      </c>
      <c r="I1169" s="50" t="n">
        <v>4</v>
      </c>
      <c r="J1169" s="50" t="n">
        <v>6</v>
      </c>
      <c r="K1169" s="50" t="n">
        <v>5</v>
      </c>
      <c r="L1169" s="50" t="n">
        <v>1</v>
      </c>
      <c r="M1169" s="50" t="n">
        <v>12</v>
      </c>
      <c r="N1169" s="50" t="n">
        <v>5</v>
      </c>
      <c r="O1169" s="50" t="n">
        <v>-0.825</v>
      </c>
      <c r="P1169" s="50" t="n">
        <v>6</v>
      </c>
      <c r="Q1169" s="50" t="n">
        <v>6</v>
      </c>
      <c r="R1169" s="50" t="n">
        <v>1</v>
      </c>
      <c r="S1169" s="50" t="n">
        <v>0</v>
      </c>
      <c r="T1169" s="50" t="n">
        <v>0</v>
      </c>
      <c r="U1169" s="50" t="n">
        <v>0</v>
      </c>
      <c r="V1169" s="50" t="n">
        <v>0</v>
      </c>
      <c r="W1169" s="50" t="n">
        <v>0</v>
      </c>
      <c r="X1169" s="50" t="n">
        <v>0</v>
      </c>
      <c r="Y1169" s="50" t="n">
        <v>2</v>
      </c>
      <c r="Z1169" s="50" t="n">
        <v>0.9</v>
      </c>
      <c r="AA1169" s="50" t="n">
        <v>6</v>
      </c>
      <c r="AB1169" s="50" t="n">
        <v>1.292</v>
      </c>
      <c r="AC1169" s="50" t="n">
        <v>4</v>
      </c>
      <c r="AD1169" s="50" t="n">
        <v>0</v>
      </c>
      <c r="AE1169" s="50" t="n">
        <v>1</v>
      </c>
      <c r="AF1169" s="50" t="n">
        <v>4</v>
      </c>
      <c r="AG1169" s="50" t="n">
        <v>338.9</v>
      </c>
      <c r="AH1169" s="50" t="n">
        <v>2</v>
      </c>
      <c r="AI1169" s="50" t="n">
        <v>9</v>
      </c>
      <c r="AJ1169" s="50" t="n">
        <v>649.4</v>
      </c>
      <c r="AK1169" s="50" t="n">
        <v>1</v>
      </c>
    </row>
    <row r="1170" customFormat="false" ht="15" hidden="false" customHeight="false" outlineLevel="0" collapsed="false">
      <c r="A1170" s="50" t="s">
        <v>1136</v>
      </c>
      <c r="B1170" s="50" t="s">
        <v>130</v>
      </c>
      <c r="C1170" s="50" t="s">
        <v>498</v>
      </c>
      <c r="D1170" s="50" t="n">
        <v>694376</v>
      </c>
      <c r="E1170" s="50" t="n">
        <v>6</v>
      </c>
      <c r="F1170" s="50" t="s">
        <v>55</v>
      </c>
      <c r="G1170" s="50" t="n">
        <v>29</v>
      </c>
      <c r="H1170" s="50" t="n">
        <v>10</v>
      </c>
      <c r="I1170" s="50" t="n">
        <v>3</v>
      </c>
      <c r="J1170" s="50" t="n">
        <v>14</v>
      </c>
      <c r="K1170" s="50" t="n">
        <v>6</v>
      </c>
      <c r="L1170" s="50" t="n">
        <v>0</v>
      </c>
      <c r="M1170" s="50" t="n">
        <v>15</v>
      </c>
      <c r="N1170" s="50" t="n">
        <v>4</v>
      </c>
      <c r="O1170" s="50" t="n">
        <v>-0.22</v>
      </c>
      <c r="P1170" s="50" t="n">
        <v>6</v>
      </c>
      <c r="Q1170" s="50" t="n">
        <v>6</v>
      </c>
      <c r="R1170" s="50" t="n">
        <v>1</v>
      </c>
      <c r="S1170" s="50" t="n">
        <v>0</v>
      </c>
      <c r="T1170" s="50" t="n">
        <v>0</v>
      </c>
      <c r="U1170" s="50" t="n">
        <v>1</v>
      </c>
      <c r="V1170" s="50" t="n">
        <v>0</v>
      </c>
      <c r="W1170" s="50" t="n">
        <v>0</v>
      </c>
      <c r="X1170" s="50" t="n">
        <v>0</v>
      </c>
      <c r="Y1170" s="50" t="n">
        <v>2</v>
      </c>
      <c r="Z1170" s="50" t="n">
        <v>2</v>
      </c>
      <c r="AA1170" s="50" t="n">
        <v>6</v>
      </c>
      <c r="AB1170" s="50" t="n">
        <v>2.399</v>
      </c>
      <c r="AC1170" s="50" t="n">
        <v>4</v>
      </c>
      <c r="AD1170" s="50" t="n">
        <v>1</v>
      </c>
      <c r="AE1170" s="50" t="n">
        <v>3</v>
      </c>
      <c r="AF1170" s="50" t="n">
        <v>4</v>
      </c>
      <c r="AG1170" s="50" t="n">
        <v>385.7</v>
      </c>
      <c r="AH1170" s="50" t="n">
        <v>3</v>
      </c>
      <c r="AI1170" s="50" t="n">
        <v>7</v>
      </c>
      <c r="AJ1170" s="50" t="n">
        <v>507.9</v>
      </c>
      <c r="AK1170" s="50" t="n">
        <v>3</v>
      </c>
    </row>
    <row r="1171" customFormat="false" ht="15" hidden="false" customHeight="false" outlineLevel="0" collapsed="false">
      <c r="A1171" s="50" t="s">
        <v>1137</v>
      </c>
      <c r="B1171" s="50" t="s">
        <v>130</v>
      </c>
      <c r="C1171" s="50" t="s">
        <v>500</v>
      </c>
      <c r="D1171" s="50" t="n">
        <v>663967</v>
      </c>
      <c r="E1171" s="50" t="n">
        <v>5</v>
      </c>
      <c r="F1171" s="50" t="s">
        <v>54</v>
      </c>
      <c r="G1171" s="50" t="n">
        <v>95</v>
      </c>
      <c r="H1171" s="50" t="n">
        <v>42</v>
      </c>
      <c r="I1171" s="50" t="n">
        <v>5</v>
      </c>
      <c r="J1171" s="50" t="n">
        <v>41</v>
      </c>
      <c r="K1171" s="50" t="n">
        <v>27</v>
      </c>
      <c r="L1171" s="50" t="n">
        <v>2</v>
      </c>
      <c r="M1171" s="50" t="n">
        <v>54</v>
      </c>
      <c r="N1171" s="50" t="n">
        <v>15</v>
      </c>
      <c r="O1171" s="50" t="n">
        <v>-2.078</v>
      </c>
      <c r="P1171" s="50" t="n">
        <v>22</v>
      </c>
      <c r="Q1171" s="50" t="n">
        <v>18</v>
      </c>
      <c r="R1171" s="50" t="n">
        <v>1</v>
      </c>
      <c r="S1171" s="50" t="n">
        <v>0</v>
      </c>
      <c r="T1171" s="50" t="n">
        <v>0</v>
      </c>
      <c r="U1171" s="50" t="n">
        <v>0</v>
      </c>
      <c r="V1171" s="50" t="n">
        <v>3</v>
      </c>
      <c r="W1171" s="50" t="n">
        <v>1</v>
      </c>
      <c r="X1171" s="50" t="n">
        <v>0</v>
      </c>
      <c r="Y1171" s="50" t="n">
        <v>3</v>
      </c>
      <c r="Z1171" s="50" t="n">
        <v>3.7</v>
      </c>
      <c r="AA1171" s="50" t="n">
        <v>22</v>
      </c>
      <c r="AB1171" s="50" t="n">
        <v>7.216</v>
      </c>
      <c r="AC1171" s="50" t="n">
        <v>15</v>
      </c>
      <c r="AD1171" s="50" t="n">
        <v>0</v>
      </c>
      <c r="AE1171" s="50" t="n">
        <v>5</v>
      </c>
      <c r="AF1171" s="50" t="n">
        <v>15</v>
      </c>
      <c r="AG1171" s="50" t="n">
        <v>1292.7</v>
      </c>
      <c r="AH1171" s="50" t="n">
        <v>3</v>
      </c>
      <c r="AI1171" s="50" t="n">
        <v>37</v>
      </c>
      <c r="AJ1171" s="50" t="n">
        <v>2471.5</v>
      </c>
      <c r="AK1171" s="50" t="n">
        <v>0</v>
      </c>
    </row>
    <row r="1172" customFormat="false" ht="15" hidden="false" customHeight="false" outlineLevel="0" collapsed="false">
      <c r="A1172" s="50" t="s">
        <v>1138</v>
      </c>
      <c r="B1172" s="50" t="s">
        <v>130</v>
      </c>
      <c r="C1172" s="50" t="s">
        <v>502</v>
      </c>
      <c r="D1172" s="50" t="n">
        <v>669288</v>
      </c>
      <c r="E1172" s="50" t="n">
        <v>4</v>
      </c>
      <c r="F1172" s="50" t="s">
        <v>53</v>
      </c>
      <c r="G1172" s="50" t="n">
        <v>52</v>
      </c>
      <c r="H1172" s="50" t="n">
        <v>22</v>
      </c>
      <c r="I1172" s="50" t="n">
        <v>5</v>
      </c>
      <c r="J1172" s="50" t="n">
        <v>20</v>
      </c>
      <c r="K1172" s="50" t="n">
        <v>13</v>
      </c>
      <c r="L1172" s="50" t="n">
        <v>1</v>
      </c>
      <c r="M1172" s="50" t="n">
        <v>32</v>
      </c>
      <c r="N1172" s="50" t="n">
        <v>9</v>
      </c>
      <c r="O1172" s="50" t="n">
        <v>-1.287</v>
      </c>
      <c r="P1172" s="50" t="n">
        <v>16</v>
      </c>
      <c r="Q1172" s="50" t="n">
        <v>13</v>
      </c>
      <c r="R1172" s="50" t="n">
        <v>2</v>
      </c>
      <c r="S1172" s="50" t="n">
        <v>0</v>
      </c>
      <c r="T1172" s="50" t="n">
        <v>0</v>
      </c>
      <c r="U1172" s="50" t="n">
        <v>0</v>
      </c>
      <c r="V1172" s="50" t="n">
        <v>2</v>
      </c>
      <c r="W1172" s="50" t="n">
        <v>1</v>
      </c>
      <c r="X1172" s="50" t="n">
        <v>0</v>
      </c>
      <c r="Y1172" s="50" t="n">
        <v>3</v>
      </c>
      <c r="Z1172" s="50" t="n">
        <v>3.9</v>
      </c>
      <c r="AA1172" s="50" t="n">
        <v>16</v>
      </c>
      <c r="AB1172" s="50" t="n">
        <v>5.485</v>
      </c>
      <c r="AC1172" s="50" t="n">
        <v>10</v>
      </c>
      <c r="AD1172" s="50" t="n">
        <v>0</v>
      </c>
      <c r="AE1172" s="50" t="n">
        <v>5</v>
      </c>
      <c r="AF1172" s="50" t="n">
        <v>10</v>
      </c>
      <c r="AG1172" s="50" t="n">
        <v>926.8</v>
      </c>
      <c r="AH1172" s="50" t="n">
        <v>2</v>
      </c>
      <c r="AI1172" s="50" t="n">
        <v>20</v>
      </c>
      <c r="AJ1172" s="50" t="n">
        <v>1469.2</v>
      </c>
      <c r="AK1172" s="50" t="n">
        <v>6</v>
      </c>
    </row>
    <row r="1173" customFormat="false" ht="15" hidden="false" customHeight="false" outlineLevel="0" collapsed="false">
      <c r="A1173" s="50" t="s">
        <v>1138</v>
      </c>
      <c r="B1173" s="50" t="s">
        <v>130</v>
      </c>
      <c r="C1173" s="50" t="s">
        <v>502</v>
      </c>
      <c r="D1173" s="50" t="n">
        <v>669288</v>
      </c>
      <c r="E1173" s="50" t="n">
        <v>5</v>
      </c>
      <c r="F1173" s="50" t="s">
        <v>54</v>
      </c>
      <c r="G1173" s="50" t="n">
        <v>1</v>
      </c>
      <c r="H1173" s="50" t="n">
        <v>1</v>
      </c>
      <c r="I1173" s="50" t="n">
        <v>0</v>
      </c>
      <c r="J1173" s="50" t="n">
        <v>1</v>
      </c>
      <c r="K1173" s="50" t="n">
        <v>1</v>
      </c>
      <c r="L1173" s="50" t="n">
        <v>0</v>
      </c>
      <c r="M1173" s="50" t="n">
        <v>0</v>
      </c>
      <c r="N1173" s="50" t="n">
        <v>0</v>
      </c>
      <c r="O1173" s="50" t="n">
        <v>-0.025</v>
      </c>
      <c r="P1173" s="50" t="n">
        <v>1</v>
      </c>
      <c r="Q1173" s="50" t="n">
        <v>1</v>
      </c>
      <c r="R1173" s="50" t="n">
        <v>0</v>
      </c>
      <c r="S1173" s="50" t="n">
        <v>0</v>
      </c>
      <c r="T1173" s="50" t="n">
        <v>0</v>
      </c>
      <c r="U1173" s="50" t="n">
        <v>0</v>
      </c>
      <c r="V1173" s="50" t="n">
        <v>0</v>
      </c>
      <c r="W1173" s="50" t="n">
        <v>0</v>
      </c>
      <c r="X1173" s="50" t="n">
        <v>0</v>
      </c>
      <c r="Y1173" s="50" t="n">
        <v>0</v>
      </c>
      <c r="Z1173" s="50" t="n">
        <v>0</v>
      </c>
      <c r="AA1173" s="50" t="n">
        <v>1</v>
      </c>
      <c r="AB1173" s="50" t="n">
        <v>0.316</v>
      </c>
      <c r="AC1173" s="50" t="n">
        <v>1</v>
      </c>
      <c r="AD1173" s="50" t="n">
        <v>0</v>
      </c>
      <c r="AE1173" s="50" t="n">
        <v>0</v>
      </c>
      <c r="AF1173" s="50" t="n">
        <v>1</v>
      </c>
      <c r="AG1173" s="50" t="n">
        <v>28.5</v>
      </c>
      <c r="AH1173" s="50" t="n">
        <v>0</v>
      </c>
      <c r="AI1173" s="50" t="n">
        <v>0</v>
      </c>
      <c r="AJ1173" s="50" t="n">
        <v>0</v>
      </c>
      <c r="AK1173" s="50" t="n">
        <v>0</v>
      </c>
    </row>
    <row r="1174" customFormat="false" ht="15" hidden="false" customHeight="false" outlineLevel="0" collapsed="false">
      <c r="A1174" s="50" t="s">
        <v>1139</v>
      </c>
      <c r="B1174" s="50" t="s">
        <v>130</v>
      </c>
      <c r="C1174" s="50" t="s">
        <v>197</v>
      </c>
      <c r="D1174" s="50" t="n">
        <v>678489</v>
      </c>
      <c r="E1174" s="50" t="n">
        <v>9</v>
      </c>
      <c r="F1174" s="50" t="s">
        <v>58</v>
      </c>
      <c r="G1174" s="50" t="n">
        <v>72</v>
      </c>
      <c r="H1174" s="50" t="n">
        <v>28</v>
      </c>
      <c r="I1174" s="50" t="n">
        <v>6</v>
      </c>
      <c r="J1174" s="50" t="n">
        <v>31</v>
      </c>
      <c r="K1174" s="50" t="n">
        <v>19</v>
      </c>
      <c r="L1174" s="50" t="n">
        <v>4</v>
      </c>
      <c r="M1174" s="50" t="n">
        <v>41</v>
      </c>
      <c r="N1174" s="50" t="n">
        <v>9</v>
      </c>
      <c r="O1174" s="50" t="n">
        <v>-0.59</v>
      </c>
      <c r="P1174" s="50" t="n">
        <v>15</v>
      </c>
      <c r="Q1174" s="50" t="n">
        <v>11</v>
      </c>
      <c r="R1174" s="50" t="n">
        <v>1</v>
      </c>
      <c r="S1174" s="50" t="n">
        <v>1</v>
      </c>
      <c r="T1174" s="50" t="n">
        <v>0</v>
      </c>
      <c r="U1174" s="50" t="n">
        <v>0</v>
      </c>
      <c r="V1174" s="50" t="n">
        <v>3</v>
      </c>
      <c r="W1174" s="50" t="n">
        <v>0</v>
      </c>
      <c r="X1174" s="50" t="n">
        <v>0</v>
      </c>
      <c r="Y1174" s="50" t="n">
        <v>4</v>
      </c>
      <c r="Z1174" s="50" t="n">
        <v>3.35</v>
      </c>
      <c r="AA1174" s="50" t="n">
        <v>14</v>
      </c>
      <c r="AB1174" s="50" t="n">
        <v>3.887</v>
      </c>
      <c r="AC1174" s="50" t="n">
        <v>8</v>
      </c>
      <c r="AD1174" s="50" t="n">
        <v>0</v>
      </c>
      <c r="AE1174" s="50" t="n">
        <v>1</v>
      </c>
      <c r="AF1174" s="50" t="n">
        <v>8</v>
      </c>
      <c r="AG1174" s="50" t="n">
        <v>603.4</v>
      </c>
      <c r="AH1174" s="50" t="n">
        <v>3</v>
      </c>
      <c r="AI1174" s="50" t="n">
        <v>25</v>
      </c>
      <c r="AJ1174" s="50" t="n">
        <v>1706.8</v>
      </c>
      <c r="AK1174" s="50" t="n">
        <v>1</v>
      </c>
    </row>
    <row r="1175" customFormat="false" ht="15" hidden="false" customHeight="false" outlineLevel="0" collapsed="false">
      <c r="A1175" s="50" t="s">
        <v>1140</v>
      </c>
      <c r="B1175" s="50" t="s">
        <v>130</v>
      </c>
      <c r="C1175" s="50" t="s">
        <v>505</v>
      </c>
      <c r="D1175" s="50" t="n">
        <v>805672</v>
      </c>
      <c r="E1175" s="50" t="n">
        <v>6</v>
      </c>
      <c r="F1175" s="50" t="s">
        <v>55</v>
      </c>
      <c r="G1175" s="50" t="n">
        <v>53</v>
      </c>
      <c r="H1175" s="50" t="n">
        <v>26</v>
      </c>
      <c r="I1175" s="50" t="n">
        <v>14</v>
      </c>
      <c r="J1175" s="50" t="n">
        <v>25</v>
      </c>
      <c r="K1175" s="50" t="n">
        <v>17</v>
      </c>
      <c r="L1175" s="50" t="n">
        <v>5</v>
      </c>
      <c r="M1175" s="50" t="n">
        <v>28</v>
      </c>
      <c r="N1175" s="50" t="n">
        <v>9</v>
      </c>
      <c r="O1175" s="50" t="n">
        <v>-1.624</v>
      </c>
      <c r="P1175" s="50" t="n">
        <v>13</v>
      </c>
      <c r="Q1175" s="50" t="n">
        <v>12</v>
      </c>
      <c r="R1175" s="50" t="n">
        <v>2</v>
      </c>
      <c r="S1175" s="50" t="n">
        <v>1</v>
      </c>
      <c r="T1175" s="50" t="n">
        <v>0</v>
      </c>
      <c r="U1175" s="50" t="n">
        <v>0</v>
      </c>
      <c r="V1175" s="50" t="n">
        <v>1</v>
      </c>
      <c r="W1175" s="50" t="n">
        <v>0</v>
      </c>
      <c r="X1175" s="50" t="n">
        <v>0</v>
      </c>
      <c r="Y1175" s="50" t="n">
        <v>6</v>
      </c>
      <c r="Z1175" s="50" t="n">
        <v>2.85</v>
      </c>
      <c r="AA1175" s="50" t="n">
        <v>13</v>
      </c>
      <c r="AB1175" s="50" t="n">
        <v>3.923</v>
      </c>
      <c r="AC1175" s="50" t="n">
        <v>6</v>
      </c>
      <c r="AD1175" s="50" t="n">
        <v>0</v>
      </c>
      <c r="AE1175" s="50" t="n">
        <v>3</v>
      </c>
      <c r="AF1175" s="50" t="n">
        <v>6</v>
      </c>
      <c r="AG1175" s="50" t="n">
        <v>558.3</v>
      </c>
      <c r="AH1175" s="50" t="n">
        <v>2</v>
      </c>
      <c r="AI1175" s="50" t="n">
        <v>23</v>
      </c>
      <c r="AJ1175" s="50" t="n">
        <v>1708.8</v>
      </c>
      <c r="AK1175" s="50" t="n">
        <v>9</v>
      </c>
    </row>
    <row r="1176" customFormat="false" ht="15" hidden="false" customHeight="false" outlineLevel="0" collapsed="false">
      <c r="A1176" s="50" t="s">
        <v>1141</v>
      </c>
      <c r="B1176" s="50" t="s">
        <v>132</v>
      </c>
      <c r="C1176" s="50" t="s">
        <v>404</v>
      </c>
      <c r="D1176" s="50" t="n">
        <v>677951</v>
      </c>
      <c r="E1176" s="50" t="n">
        <v>4</v>
      </c>
      <c r="F1176" s="50" t="s">
        <v>53</v>
      </c>
      <c r="G1176" s="50" t="n">
        <v>536</v>
      </c>
      <c r="H1176" s="50" t="n">
        <v>259</v>
      </c>
      <c r="I1176" s="50" t="n">
        <v>56</v>
      </c>
      <c r="J1176" s="50" t="n">
        <v>229</v>
      </c>
      <c r="K1176" s="50" t="n">
        <v>157</v>
      </c>
      <c r="L1176" s="50" t="n">
        <v>19</v>
      </c>
      <c r="M1176" s="50" t="n">
        <v>300</v>
      </c>
      <c r="N1176" s="50" t="n">
        <v>102</v>
      </c>
      <c r="O1176" s="50" t="n">
        <v>2.01</v>
      </c>
      <c r="P1176" s="50" t="n">
        <v>139</v>
      </c>
      <c r="Q1176" s="50" t="n">
        <v>121</v>
      </c>
      <c r="R1176" s="50" t="n">
        <v>35</v>
      </c>
      <c r="S1176" s="50" t="n">
        <v>9</v>
      </c>
      <c r="T1176" s="50" t="n">
        <v>1</v>
      </c>
      <c r="U1176" s="50" t="n">
        <v>2</v>
      </c>
      <c r="V1176" s="50" t="n">
        <v>16</v>
      </c>
      <c r="W1176" s="50" t="n">
        <v>0</v>
      </c>
      <c r="X1176" s="50" t="n">
        <v>2</v>
      </c>
      <c r="Y1176" s="50" t="n">
        <v>23</v>
      </c>
      <c r="Z1176" s="50" t="n">
        <v>46.45</v>
      </c>
      <c r="AA1176" s="50" t="n">
        <v>136</v>
      </c>
      <c r="AB1176" s="50" t="n">
        <v>52.062</v>
      </c>
      <c r="AC1176" s="50" t="n">
        <v>100</v>
      </c>
      <c r="AD1176" s="50" t="n">
        <v>12</v>
      </c>
      <c r="AE1176" s="50" t="n">
        <v>51</v>
      </c>
      <c r="AF1176" s="50" t="n">
        <v>99</v>
      </c>
      <c r="AG1176" s="50" t="n">
        <v>9165.7</v>
      </c>
      <c r="AH1176" s="50" t="n">
        <v>38</v>
      </c>
      <c r="AI1176" s="50" t="n">
        <v>208</v>
      </c>
      <c r="AJ1176" s="50" t="n">
        <v>15335.1</v>
      </c>
      <c r="AK1176" s="50" t="n">
        <v>84</v>
      </c>
    </row>
    <row r="1177" customFormat="false" ht="15" hidden="false" customHeight="false" outlineLevel="0" collapsed="false">
      <c r="A1177" s="50" t="s">
        <v>1141</v>
      </c>
      <c r="B1177" s="50" t="s">
        <v>132</v>
      </c>
      <c r="C1177" s="50" t="s">
        <v>404</v>
      </c>
      <c r="D1177" s="50" t="n">
        <v>677951</v>
      </c>
      <c r="E1177" s="50" t="n">
        <v>5</v>
      </c>
      <c r="F1177" s="50" t="s">
        <v>54</v>
      </c>
      <c r="G1177" s="50" t="n">
        <v>430</v>
      </c>
      <c r="H1177" s="50" t="n">
        <v>209</v>
      </c>
      <c r="I1177" s="50" t="n">
        <v>46</v>
      </c>
      <c r="J1177" s="50" t="n">
        <v>194</v>
      </c>
      <c r="K1177" s="50" t="n">
        <v>129</v>
      </c>
      <c r="L1177" s="50" t="n">
        <v>11</v>
      </c>
      <c r="M1177" s="50" t="n">
        <v>236</v>
      </c>
      <c r="N1177" s="50" t="n">
        <v>80</v>
      </c>
      <c r="O1177" s="50" t="n">
        <v>6.169</v>
      </c>
      <c r="P1177" s="50" t="n">
        <v>121</v>
      </c>
      <c r="Q1177" s="50" t="n">
        <v>113</v>
      </c>
      <c r="R1177" s="50" t="n">
        <v>32</v>
      </c>
      <c r="S1177" s="50" t="n">
        <v>6</v>
      </c>
      <c r="T1177" s="50" t="n">
        <v>0</v>
      </c>
      <c r="U1177" s="50" t="n">
        <v>7</v>
      </c>
      <c r="V1177" s="50" t="n">
        <v>8</v>
      </c>
      <c r="W1177" s="50" t="n">
        <v>0</v>
      </c>
      <c r="X1177" s="50" t="n">
        <v>0</v>
      </c>
      <c r="Y1177" s="50" t="n">
        <v>23</v>
      </c>
      <c r="Z1177" s="50" t="n">
        <v>44.9</v>
      </c>
      <c r="AA1177" s="50" t="n">
        <v>119</v>
      </c>
      <c r="AB1177" s="50" t="n">
        <v>48.541</v>
      </c>
      <c r="AC1177" s="50" t="n">
        <v>90</v>
      </c>
      <c r="AD1177" s="50" t="n">
        <v>13</v>
      </c>
      <c r="AE1177" s="50" t="n">
        <v>52</v>
      </c>
      <c r="AF1177" s="50" t="n">
        <v>88</v>
      </c>
      <c r="AG1177" s="50" t="n">
        <v>8370</v>
      </c>
      <c r="AH1177" s="50" t="n">
        <v>41</v>
      </c>
      <c r="AI1177" s="50" t="n">
        <v>187</v>
      </c>
      <c r="AJ1177" s="50" t="n">
        <v>13831</v>
      </c>
      <c r="AK1177" s="50" t="n">
        <v>83</v>
      </c>
    </row>
    <row r="1178" customFormat="false" ht="15" hidden="false" customHeight="false" outlineLevel="0" collapsed="false">
      <c r="A1178" s="50" t="s">
        <v>1141</v>
      </c>
      <c r="B1178" s="50" t="s">
        <v>132</v>
      </c>
      <c r="C1178" s="50" t="s">
        <v>404</v>
      </c>
      <c r="D1178" s="50" t="n">
        <v>677951</v>
      </c>
      <c r="E1178" s="50" t="n">
        <v>6</v>
      </c>
      <c r="F1178" s="50" t="s">
        <v>55</v>
      </c>
      <c r="G1178" s="50" t="n">
        <v>348</v>
      </c>
      <c r="H1178" s="50" t="n">
        <v>154</v>
      </c>
      <c r="I1178" s="50" t="n">
        <v>28</v>
      </c>
      <c r="J1178" s="50" t="n">
        <v>153</v>
      </c>
      <c r="K1178" s="50" t="n">
        <v>96</v>
      </c>
      <c r="L1178" s="50" t="n">
        <v>11</v>
      </c>
      <c r="M1178" s="50" t="n">
        <v>194</v>
      </c>
      <c r="N1178" s="50" t="n">
        <v>58</v>
      </c>
      <c r="O1178" s="50" t="n">
        <v>8.607</v>
      </c>
      <c r="P1178" s="50" t="n">
        <v>94</v>
      </c>
      <c r="Q1178" s="50" t="n">
        <v>79</v>
      </c>
      <c r="R1178" s="50" t="n">
        <v>25</v>
      </c>
      <c r="S1178" s="50" t="n">
        <v>5</v>
      </c>
      <c r="T1178" s="50" t="n">
        <v>0</v>
      </c>
      <c r="U1178" s="50" t="n">
        <v>3</v>
      </c>
      <c r="V1178" s="50" t="n">
        <v>13</v>
      </c>
      <c r="W1178" s="50" t="n">
        <v>1</v>
      </c>
      <c r="X1178" s="50" t="n">
        <v>1</v>
      </c>
      <c r="Y1178" s="50" t="n">
        <v>14</v>
      </c>
      <c r="Z1178" s="50" t="n">
        <v>36.65</v>
      </c>
      <c r="AA1178" s="50" t="n">
        <v>91</v>
      </c>
      <c r="AB1178" s="50" t="n">
        <v>36.924</v>
      </c>
      <c r="AC1178" s="50" t="n">
        <v>66</v>
      </c>
      <c r="AD1178" s="50" t="n">
        <v>8</v>
      </c>
      <c r="AE1178" s="50" t="n">
        <v>31</v>
      </c>
      <c r="AF1178" s="50" t="n">
        <v>64</v>
      </c>
      <c r="AG1178" s="50" t="n">
        <v>5890.5</v>
      </c>
      <c r="AH1178" s="50" t="n">
        <v>28</v>
      </c>
      <c r="AI1178" s="50" t="n">
        <v>136</v>
      </c>
      <c r="AJ1178" s="50" t="n">
        <v>10003.3</v>
      </c>
      <c r="AK1178" s="50" t="n">
        <v>49</v>
      </c>
    </row>
    <row r="1179" customFormat="false" ht="15" hidden="false" customHeight="false" outlineLevel="0" collapsed="false">
      <c r="A1179" s="50" t="s">
        <v>1141</v>
      </c>
      <c r="B1179" s="50" t="s">
        <v>132</v>
      </c>
      <c r="C1179" s="50" t="s">
        <v>404</v>
      </c>
      <c r="D1179" s="50" t="n">
        <v>677951</v>
      </c>
      <c r="E1179" s="50" t="n">
        <v>7</v>
      </c>
      <c r="F1179" s="50" t="s">
        <v>56</v>
      </c>
      <c r="G1179" s="50" t="n">
        <v>224</v>
      </c>
      <c r="H1179" s="50" t="n">
        <v>107</v>
      </c>
      <c r="I1179" s="50" t="n">
        <v>30</v>
      </c>
      <c r="J1179" s="50" t="n">
        <v>99</v>
      </c>
      <c r="K1179" s="50" t="n">
        <v>66</v>
      </c>
      <c r="L1179" s="50" t="n">
        <v>5</v>
      </c>
      <c r="M1179" s="50" t="n">
        <v>121</v>
      </c>
      <c r="N1179" s="50" t="n">
        <v>41</v>
      </c>
      <c r="O1179" s="50" t="n">
        <v>-4.476</v>
      </c>
      <c r="P1179" s="50" t="n">
        <v>60</v>
      </c>
      <c r="Q1179" s="50" t="n">
        <v>56</v>
      </c>
      <c r="R1179" s="50" t="n">
        <v>11</v>
      </c>
      <c r="S1179" s="50" t="n">
        <v>2</v>
      </c>
      <c r="T1179" s="50" t="n">
        <v>0</v>
      </c>
      <c r="U1179" s="50" t="n">
        <v>1</v>
      </c>
      <c r="V1179" s="50" t="n">
        <v>4</v>
      </c>
      <c r="W1179" s="50" t="n">
        <v>0</v>
      </c>
      <c r="X1179" s="50" t="n">
        <v>0</v>
      </c>
      <c r="Y1179" s="50" t="n">
        <v>13</v>
      </c>
      <c r="Z1179" s="50" t="n">
        <v>13.8</v>
      </c>
      <c r="AA1179" s="50" t="n">
        <v>59</v>
      </c>
      <c r="AB1179" s="50" t="n">
        <v>19.206</v>
      </c>
      <c r="AC1179" s="50" t="n">
        <v>43</v>
      </c>
      <c r="AD1179" s="50" t="n">
        <v>3</v>
      </c>
      <c r="AE1179" s="50" t="n">
        <v>22</v>
      </c>
      <c r="AF1179" s="50" t="n">
        <v>43</v>
      </c>
      <c r="AG1179" s="50" t="n">
        <v>3873.9</v>
      </c>
      <c r="AH1179" s="50" t="n">
        <v>13</v>
      </c>
      <c r="AI1179" s="50" t="n">
        <v>97</v>
      </c>
      <c r="AJ1179" s="50" t="n">
        <v>7239.2</v>
      </c>
      <c r="AK1179" s="50" t="n">
        <v>45</v>
      </c>
    </row>
    <row r="1180" customFormat="false" ht="15" hidden="false" customHeight="false" outlineLevel="0" collapsed="false">
      <c r="A1180" s="50" t="s">
        <v>1141</v>
      </c>
      <c r="B1180" s="50" t="s">
        <v>132</v>
      </c>
      <c r="C1180" s="50" t="s">
        <v>404</v>
      </c>
      <c r="D1180" s="50" t="n">
        <v>677951</v>
      </c>
      <c r="E1180" s="50" t="n">
        <v>8</v>
      </c>
      <c r="F1180" s="50" t="s">
        <v>57</v>
      </c>
      <c r="G1180" s="50" t="n">
        <v>438</v>
      </c>
      <c r="H1180" s="50" t="n">
        <v>200</v>
      </c>
      <c r="I1180" s="50" t="n">
        <v>45</v>
      </c>
      <c r="J1180" s="50" t="n">
        <v>187</v>
      </c>
      <c r="K1180" s="50" t="n">
        <v>120</v>
      </c>
      <c r="L1180" s="50" t="n">
        <v>17</v>
      </c>
      <c r="M1180" s="50" t="n">
        <v>239</v>
      </c>
      <c r="N1180" s="50" t="n">
        <v>80</v>
      </c>
      <c r="O1180" s="50" t="n">
        <v>4.673</v>
      </c>
      <c r="P1180" s="50" t="n">
        <v>113</v>
      </c>
      <c r="Q1180" s="50" t="n">
        <v>98</v>
      </c>
      <c r="R1180" s="50" t="n">
        <v>30</v>
      </c>
      <c r="S1180" s="50" t="n">
        <v>6</v>
      </c>
      <c r="T1180" s="50" t="n">
        <v>0</v>
      </c>
      <c r="U1180" s="50" t="n">
        <v>3</v>
      </c>
      <c r="V1180" s="50" t="n">
        <v>14</v>
      </c>
      <c r="W1180" s="50" t="n">
        <v>1</v>
      </c>
      <c r="X1180" s="50" t="n">
        <v>0</v>
      </c>
      <c r="Y1180" s="50" t="n">
        <v>18</v>
      </c>
      <c r="Z1180" s="50" t="n">
        <v>40.1</v>
      </c>
      <c r="AA1180" s="50" t="n">
        <v>109</v>
      </c>
      <c r="AB1180" s="50" t="n">
        <v>39.78</v>
      </c>
      <c r="AC1180" s="50" t="n">
        <v>80</v>
      </c>
      <c r="AD1180" s="50" t="n">
        <v>8</v>
      </c>
      <c r="AE1180" s="50" t="n">
        <v>38</v>
      </c>
      <c r="AF1180" s="50" t="n">
        <v>80</v>
      </c>
      <c r="AG1180" s="50" t="n">
        <v>7226.5</v>
      </c>
      <c r="AH1180" s="50" t="n">
        <v>25</v>
      </c>
      <c r="AI1180" s="50" t="n">
        <v>173</v>
      </c>
      <c r="AJ1180" s="50" t="n">
        <v>12823.9</v>
      </c>
      <c r="AK1180" s="50" t="n">
        <v>78</v>
      </c>
    </row>
    <row r="1181" customFormat="false" ht="15" hidden="false" customHeight="false" outlineLevel="0" collapsed="false">
      <c r="A1181" s="50" t="s">
        <v>1141</v>
      </c>
      <c r="B1181" s="50" t="s">
        <v>132</v>
      </c>
      <c r="C1181" s="50" t="s">
        <v>404</v>
      </c>
      <c r="D1181" s="50" t="n">
        <v>677951</v>
      </c>
      <c r="E1181" s="50" t="n">
        <v>9</v>
      </c>
      <c r="F1181" s="50" t="s">
        <v>58</v>
      </c>
      <c r="G1181" s="50" t="n">
        <v>398</v>
      </c>
      <c r="H1181" s="50" t="n">
        <v>206</v>
      </c>
      <c r="I1181" s="50" t="n">
        <v>48</v>
      </c>
      <c r="J1181" s="50" t="n">
        <v>174</v>
      </c>
      <c r="K1181" s="50" t="n">
        <v>128</v>
      </c>
      <c r="L1181" s="50" t="n">
        <v>14</v>
      </c>
      <c r="M1181" s="50" t="n">
        <v>208</v>
      </c>
      <c r="N1181" s="50" t="n">
        <v>78</v>
      </c>
      <c r="O1181" s="50" t="n">
        <v>-1.339</v>
      </c>
      <c r="P1181" s="50" t="n">
        <v>105</v>
      </c>
      <c r="Q1181" s="50" t="n">
        <v>91</v>
      </c>
      <c r="R1181" s="50" t="n">
        <v>24</v>
      </c>
      <c r="S1181" s="50" t="n">
        <v>5</v>
      </c>
      <c r="T1181" s="50" t="n">
        <v>0</v>
      </c>
      <c r="U1181" s="50" t="n">
        <v>2</v>
      </c>
      <c r="V1181" s="50" t="n">
        <v>12</v>
      </c>
      <c r="W1181" s="50" t="n">
        <v>1</v>
      </c>
      <c r="X1181" s="50" t="n">
        <v>1</v>
      </c>
      <c r="Y1181" s="50" t="n">
        <v>18</v>
      </c>
      <c r="Z1181" s="50" t="n">
        <v>31.85</v>
      </c>
      <c r="AA1181" s="50" t="n">
        <v>101</v>
      </c>
      <c r="AB1181" s="50" t="n">
        <v>36.036</v>
      </c>
      <c r="AC1181" s="50" t="n">
        <v>74</v>
      </c>
      <c r="AD1181" s="50" t="n">
        <v>7</v>
      </c>
      <c r="AE1181" s="50" t="n">
        <v>34</v>
      </c>
      <c r="AF1181" s="50" t="n">
        <v>74</v>
      </c>
      <c r="AG1181" s="50" t="n">
        <v>6787.5</v>
      </c>
      <c r="AH1181" s="50" t="n">
        <v>30</v>
      </c>
      <c r="AI1181" s="50" t="n">
        <v>193</v>
      </c>
      <c r="AJ1181" s="50" t="n">
        <v>14316.7</v>
      </c>
      <c r="AK1181" s="50" t="n">
        <v>85</v>
      </c>
    </row>
    <row r="1182" customFormat="false" ht="15" hidden="false" customHeight="false" outlineLevel="0" collapsed="false">
      <c r="A1182" s="50" t="s">
        <v>1142</v>
      </c>
      <c r="B1182" s="50" t="s">
        <v>132</v>
      </c>
      <c r="C1182" s="50" t="s">
        <v>406</v>
      </c>
      <c r="D1182" s="50" t="n">
        <v>521692</v>
      </c>
      <c r="E1182" s="50" t="n">
        <v>4</v>
      </c>
      <c r="F1182" s="50" t="s">
        <v>53</v>
      </c>
      <c r="G1182" s="50" t="n">
        <v>477</v>
      </c>
      <c r="H1182" s="50" t="n">
        <v>273</v>
      </c>
      <c r="I1182" s="50" t="n">
        <v>65</v>
      </c>
      <c r="J1182" s="50" t="n">
        <v>200</v>
      </c>
      <c r="K1182" s="50" t="n">
        <v>148</v>
      </c>
      <c r="L1182" s="50" t="n">
        <v>24</v>
      </c>
      <c r="M1182" s="50" t="n">
        <v>274</v>
      </c>
      <c r="N1182" s="50" t="n">
        <v>125</v>
      </c>
      <c r="O1182" s="50" t="n">
        <v>-8.58</v>
      </c>
      <c r="P1182" s="50" t="n">
        <v>127</v>
      </c>
      <c r="Q1182" s="50" t="n">
        <v>120</v>
      </c>
      <c r="R1182" s="50" t="n">
        <v>24</v>
      </c>
      <c r="S1182" s="50" t="n">
        <v>3</v>
      </c>
      <c r="T1182" s="50" t="n">
        <v>0</v>
      </c>
      <c r="U1182" s="50" t="n">
        <v>5</v>
      </c>
      <c r="V1182" s="50" t="n">
        <v>4</v>
      </c>
      <c r="W1182" s="50" t="n">
        <v>2</v>
      </c>
      <c r="X1182" s="50" t="n">
        <v>1</v>
      </c>
      <c r="Y1182" s="50" t="n">
        <v>25</v>
      </c>
      <c r="Z1182" s="50" t="n">
        <v>31.65</v>
      </c>
      <c r="AA1182" s="50" t="n">
        <v>126</v>
      </c>
      <c r="AB1182" s="50" t="n">
        <v>36.093</v>
      </c>
      <c r="AC1182" s="50" t="n">
        <v>96</v>
      </c>
      <c r="AD1182" s="50" t="n">
        <v>10</v>
      </c>
      <c r="AE1182" s="50" t="n">
        <v>38</v>
      </c>
      <c r="AF1182" s="50" t="n">
        <v>96</v>
      </c>
      <c r="AG1182" s="50" t="n">
        <v>8383.2</v>
      </c>
      <c r="AH1182" s="50" t="n">
        <v>31</v>
      </c>
      <c r="AI1182" s="50" t="n">
        <v>242</v>
      </c>
      <c r="AJ1182" s="50" t="n">
        <v>17288.2</v>
      </c>
      <c r="AK1182" s="50" t="n">
        <v>38</v>
      </c>
    </row>
    <row r="1183" customFormat="false" ht="15" hidden="false" customHeight="false" outlineLevel="0" collapsed="false">
      <c r="A1183" s="50" t="s">
        <v>1142</v>
      </c>
      <c r="B1183" s="50" t="s">
        <v>132</v>
      </c>
      <c r="C1183" s="50" t="s">
        <v>406</v>
      </c>
      <c r="D1183" s="50" t="n">
        <v>521692</v>
      </c>
      <c r="E1183" s="50" t="n">
        <v>5</v>
      </c>
      <c r="F1183" s="50" t="s">
        <v>54</v>
      </c>
      <c r="G1183" s="50" t="n">
        <v>402</v>
      </c>
      <c r="H1183" s="50" t="n">
        <v>227</v>
      </c>
      <c r="I1183" s="50" t="n">
        <v>61</v>
      </c>
      <c r="J1183" s="50" t="n">
        <v>166</v>
      </c>
      <c r="K1183" s="50" t="n">
        <v>122</v>
      </c>
      <c r="L1183" s="50" t="n">
        <v>18</v>
      </c>
      <c r="M1183" s="50" t="n">
        <v>236</v>
      </c>
      <c r="N1183" s="50" t="n">
        <v>105</v>
      </c>
      <c r="O1183" s="50" t="n">
        <v>-0.356</v>
      </c>
      <c r="P1183" s="50" t="n">
        <v>110</v>
      </c>
      <c r="Q1183" s="50" t="n">
        <v>98</v>
      </c>
      <c r="R1183" s="50" t="n">
        <v>21</v>
      </c>
      <c r="S1183" s="50" t="n">
        <v>3</v>
      </c>
      <c r="T1183" s="50" t="n">
        <v>0</v>
      </c>
      <c r="U1183" s="50" t="n">
        <v>4</v>
      </c>
      <c r="V1183" s="50" t="n">
        <v>7</v>
      </c>
      <c r="W1183" s="50" t="n">
        <v>3</v>
      </c>
      <c r="X1183" s="50" t="n">
        <v>2</v>
      </c>
      <c r="Y1183" s="50" t="n">
        <v>22</v>
      </c>
      <c r="Z1183" s="50" t="n">
        <v>31.35</v>
      </c>
      <c r="AA1183" s="50" t="n">
        <v>110</v>
      </c>
      <c r="AB1183" s="50" t="n">
        <v>33.36</v>
      </c>
      <c r="AC1183" s="50" t="n">
        <v>78</v>
      </c>
      <c r="AD1183" s="50" t="n">
        <v>5</v>
      </c>
      <c r="AE1183" s="50" t="n">
        <v>32</v>
      </c>
      <c r="AF1183" s="50" t="n">
        <v>78</v>
      </c>
      <c r="AG1183" s="50" t="n">
        <v>7043.1</v>
      </c>
      <c r="AH1183" s="50" t="n">
        <v>28</v>
      </c>
      <c r="AI1183" s="50" t="n">
        <v>207</v>
      </c>
      <c r="AJ1183" s="50" t="n">
        <v>14732.3</v>
      </c>
      <c r="AK1183" s="50" t="n">
        <v>34</v>
      </c>
    </row>
    <row r="1184" customFormat="false" ht="15" hidden="false" customHeight="false" outlineLevel="0" collapsed="false">
      <c r="A1184" s="50" t="s">
        <v>1142</v>
      </c>
      <c r="B1184" s="50" t="s">
        <v>132</v>
      </c>
      <c r="C1184" s="50" t="s">
        <v>406</v>
      </c>
      <c r="D1184" s="50" t="n">
        <v>521692</v>
      </c>
      <c r="E1184" s="50" t="n">
        <v>6</v>
      </c>
      <c r="F1184" s="50" t="s">
        <v>55</v>
      </c>
      <c r="G1184" s="50" t="n">
        <v>360</v>
      </c>
      <c r="H1184" s="50" t="n">
        <v>204</v>
      </c>
      <c r="I1184" s="50" t="n">
        <v>40</v>
      </c>
      <c r="J1184" s="50" t="n">
        <v>150</v>
      </c>
      <c r="K1184" s="50" t="n">
        <v>108</v>
      </c>
      <c r="L1184" s="50" t="n">
        <v>7</v>
      </c>
      <c r="M1184" s="50" t="n">
        <v>210</v>
      </c>
      <c r="N1184" s="50" t="n">
        <v>96</v>
      </c>
      <c r="O1184" s="50" t="n">
        <v>-8.879</v>
      </c>
      <c r="P1184" s="50" t="n">
        <v>99</v>
      </c>
      <c r="Q1184" s="50" t="n">
        <v>96</v>
      </c>
      <c r="R1184" s="50" t="n">
        <v>18</v>
      </c>
      <c r="S1184" s="50" t="n">
        <v>4</v>
      </c>
      <c r="T1184" s="50" t="n">
        <v>0</v>
      </c>
      <c r="U1184" s="50" t="n">
        <v>1</v>
      </c>
      <c r="V1184" s="50" t="n">
        <v>1</v>
      </c>
      <c r="W1184" s="50" t="n">
        <v>1</v>
      </c>
      <c r="X1184" s="50" t="n">
        <v>1</v>
      </c>
      <c r="Y1184" s="50" t="n">
        <v>21</v>
      </c>
      <c r="Z1184" s="50" t="n">
        <v>20.1</v>
      </c>
      <c r="AA1184" s="50" t="n">
        <v>99</v>
      </c>
      <c r="AB1184" s="50" t="n">
        <v>24.549</v>
      </c>
      <c r="AC1184" s="50" t="n">
        <v>76</v>
      </c>
      <c r="AD1184" s="50" t="n">
        <v>8</v>
      </c>
      <c r="AE1184" s="50" t="n">
        <v>33</v>
      </c>
      <c r="AF1184" s="50" t="n">
        <v>76</v>
      </c>
      <c r="AG1184" s="50" t="n">
        <v>6781</v>
      </c>
      <c r="AH1184" s="50" t="n">
        <v>28</v>
      </c>
      <c r="AI1184" s="50" t="n">
        <v>188</v>
      </c>
      <c r="AJ1184" s="50" t="n">
        <v>13643.3</v>
      </c>
      <c r="AK1184" s="50" t="n">
        <v>53</v>
      </c>
    </row>
    <row r="1185" customFormat="false" ht="15" hidden="false" customHeight="false" outlineLevel="0" collapsed="false">
      <c r="A1185" s="50" t="s">
        <v>1142</v>
      </c>
      <c r="B1185" s="50" t="s">
        <v>132</v>
      </c>
      <c r="C1185" s="50" t="s">
        <v>406</v>
      </c>
      <c r="D1185" s="50" t="n">
        <v>521692</v>
      </c>
      <c r="E1185" s="50" t="n">
        <v>7</v>
      </c>
      <c r="F1185" s="50" t="s">
        <v>56</v>
      </c>
      <c r="G1185" s="50" t="n">
        <v>362</v>
      </c>
      <c r="H1185" s="50" t="n">
        <v>203</v>
      </c>
      <c r="I1185" s="50" t="n">
        <v>57</v>
      </c>
      <c r="J1185" s="50" t="n">
        <v>140</v>
      </c>
      <c r="K1185" s="50" t="n">
        <v>102</v>
      </c>
      <c r="L1185" s="50" t="n">
        <v>11</v>
      </c>
      <c r="M1185" s="50" t="n">
        <v>218</v>
      </c>
      <c r="N1185" s="50" t="n">
        <v>101</v>
      </c>
      <c r="O1185" s="50" t="n">
        <v>4.98</v>
      </c>
      <c r="P1185" s="50" t="n">
        <v>98</v>
      </c>
      <c r="Q1185" s="50" t="n">
        <v>87</v>
      </c>
      <c r="R1185" s="50" t="n">
        <v>23</v>
      </c>
      <c r="S1185" s="50" t="n">
        <v>5</v>
      </c>
      <c r="T1185" s="50" t="n">
        <v>1</v>
      </c>
      <c r="U1185" s="50" t="n">
        <v>5</v>
      </c>
      <c r="V1185" s="50" t="n">
        <v>5</v>
      </c>
      <c r="W1185" s="50" t="n">
        <v>5</v>
      </c>
      <c r="X1185" s="50" t="n">
        <v>1</v>
      </c>
      <c r="Y1185" s="50" t="n">
        <v>24</v>
      </c>
      <c r="Z1185" s="50" t="n">
        <v>34.95</v>
      </c>
      <c r="AA1185" s="50" t="n">
        <v>97</v>
      </c>
      <c r="AB1185" s="50" t="n">
        <v>35.403</v>
      </c>
      <c r="AC1185" s="50" t="n">
        <v>64</v>
      </c>
      <c r="AD1185" s="50" t="n">
        <v>9</v>
      </c>
      <c r="AE1185" s="50" t="n">
        <v>32</v>
      </c>
      <c r="AF1185" s="50" t="n">
        <v>64</v>
      </c>
      <c r="AG1185" s="50" t="n">
        <v>5780</v>
      </c>
      <c r="AH1185" s="50" t="n">
        <v>29</v>
      </c>
      <c r="AI1185" s="50" t="n">
        <v>179</v>
      </c>
      <c r="AJ1185" s="50" t="n">
        <v>12770.3</v>
      </c>
      <c r="AK1185" s="50" t="n">
        <v>33</v>
      </c>
    </row>
    <row r="1186" customFormat="false" ht="15" hidden="false" customHeight="false" outlineLevel="0" collapsed="false">
      <c r="A1186" s="50" t="s">
        <v>1142</v>
      </c>
      <c r="B1186" s="50" t="s">
        <v>132</v>
      </c>
      <c r="C1186" s="50" t="s">
        <v>406</v>
      </c>
      <c r="D1186" s="50" t="n">
        <v>521692</v>
      </c>
      <c r="E1186" s="50" t="n">
        <v>8</v>
      </c>
      <c r="F1186" s="50" t="s">
        <v>57</v>
      </c>
      <c r="G1186" s="50" t="n">
        <v>397</v>
      </c>
      <c r="H1186" s="50" t="n">
        <v>225</v>
      </c>
      <c r="I1186" s="50" t="n">
        <v>44</v>
      </c>
      <c r="J1186" s="50" t="n">
        <v>172</v>
      </c>
      <c r="K1186" s="50" t="n">
        <v>123</v>
      </c>
      <c r="L1186" s="50" t="n">
        <v>16</v>
      </c>
      <c r="M1186" s="50" t="n">
        <v>225</v>
      </c>
      <c r="N1186" s="50" t="n">
        <v>102</v>
      </c>
      <c r="O1186" s="50" t="n">
        <v>0.08</v>
      </c>
      <c r="P1186" s="50" t="n">
        <v>101</v>
      </c>
      <c r="Q1186" s="50" t="n">
        <v>93</v>
      </c>
      <c r="R1186" s="50" t="n">
        <v>24</v>
      </c>
      <c r="S1186" s="50" t="n">
        <v>6</v>
      </c>
      <c r="T1186" s="50" t="n">
        <v>0</v>
      </c>
      <c r="U1186" s="50" t="n">
        <v>2</v>
      </c>
      <c r="V1186" s="50" t="n">
        <v>3</v>
      </c>
      <c r="W1186" s="50" t="n">
        <v>1</v>
      </c>
      <c r="X1186" s="50" t="n">
        <v>2</v>
      </c>
      <c r="Y1186" s="50" t="n">
        <v>14</v>
      </c>
      <c r="Z1186" s="50" t="n">
        <v>30.1</v>
      </c>
      <c r="AA1186" s="50" t="n">
        <v>101</v>
      </c>
      <c r="AB1186" s="50" t="n">
        <v>33.125</v>
      </c>
      <c r="AC1186" s="50" t="n">
        <v>81</v>
      </c>
      <c r="AD1186" s="50" t="n">
        <v>7</v>
      </c>
      <c r="AE1186" s="50" t="n">
        <v>32</v>
      </c>
      <c r="AF1186" s="50" t="n">
        <v>81</v>
      </c>
      <c r="AG1186" s="50" t="n">
        <v>7095.4</v>
      </c>
      <c r="AH1186" s="50" t="n">
        <v>27</v>
      </c>
      <c r="AI1186" s="50" t="n">
        <v>194</v>
      </c>
      <c r="AJ1186" s="50" t="n">
        <v>13862.1</v>
      </c>
      <c r="AK1186" s="50" t="n">
        <v>31</v>
      </c>
    </row>
    <row r="1187" customFormat="false" ht="15" hidden="false" customHeight="false" outlineLevel="0" collapsed="false">
      <c r="A1187" s="50" t="s">
        <v>1142</v>
      </c>
      <c r="B1187" s="50" t="s">
        <v>132</v>
      </c>
      <c r="C1187" s="50" t="s">
        <v>406</v>
      </c>
      <c r="D1187" s="50" t="n">
        <v>521692</v>
      </c>
      <c r="E1187" s="50" t="n">
        <v>9</v>
      </c>
      <c r="F1187" s="50" t="s">
        <v>58</v>
      </c>
      <c r="G1187" s="50" t="n">
        <v>351</v>
      </c>
      <c r="H1187" s="50" t="n">
        <v>184</v>
      </c>
      <c r="I1187" s="50" t="n">
        <v>43</v>
      </c>
      <c r="J1187" s="50" t="n">
        <v>150</v>
      </c>
      <c r="K1187" s="50" t="n">
        <v>105</v>
      </c>
      <c r="L1187" s="50" t="n">
        <v>11</v>
      </c>
      <c r="M1187" s="50" t="n">
        <v>199</v>
      </c>
      <c r="N1187" s="50" t="n">
        <v>79</v>
      </c>
      <c r="O1187" s="50" t="n">
        <v>-0.729</v>
      </c>
      <c r="P1187" s="50" t="n">
        <v>92</v>
      </c>
      <c r="Q1187" s="50" t="n">
        <v>86</v>
      </c>
      <c r="R1187" s="50" t="n">
        <v>23</v>
      </c>
      <c r="S1187" s="50" t="n">
        <v>3</v>
      </c>
      <c r="T1187" s="50" t="n">
        <v>0</v>
      </c>
      <c r="U1187" s="50" t="n">
        <v>4</v>
      </c>
      <c r="V1187" s="50" t="n">
        <v>5</v>
      </c>
      <c r="W1187" s="50" t="n">
        <v>1</v>
      </c>
      <c r="X1187" s="50" t="n">
        <v>0</v>
      </c>
      <c r="Y1187" s="50" t="n">
        <v>13</v>
      </c>
      <c r="Z1187" s="50" t="n">
        <v>29.65</v>
      </c>
      <c r="AA1187" s="50" t="n">
        <v>91</v>
      </c>
      <c r="AB1187" s="50" t="n">
        <v>35.663</v>
      </c>
      <c r="AC1187" s="50" t="n">
        <v>73</v>
      </c>
      <c r="AD1187" s="50" t="n">
        <v>11</v>
      </c>
      <c r="AE1187" s="50" t="n">
        <v>33</v>
      </c>
      <c r="AF1187" s="50" t="n">
        <v>73</v>
      </c>
      <c r="AG1187" s="50" t="n">
        <v>6668.5</v>
      </c>
      <c r="AH1187" s="50" t="n">
        <v>30</v>
      </c>
      <c r="AI1187" s="50" t="n">
        <v>161</v>
      </c>
      <c r="AJ1187" s="50" t="n">
        <v>11645.5</v>
      </c>
      <c r="AK1187" s="50" t="n">
        <v>39</v>
      </c>
    </row>
    <row r="1188" customFormat="false" ht="15" hidden="false" customHeight="false" outlineLevel="0" collapsed="false">
      <c r="A1188" s="50" t="s">
        <v>1143</v>
      </c>
      <c r="B1188" s="50" t="s">
        <v>132</v>
      </c>
      <c r="C1188" s="50" t="s">
        <v>408</v>
      </c>
      <c r="D1188" s="50" t="n">
        <v>695600</v>
      </c>
      <c r="E1188" s="50" t="n">
        <v>4</v>
      </c>
      <c r="F1188" s="50" t="s">
        <v>53</v>
      </c>
      <c r="G1188" s="50" t="n">
        <v>436</v>
      </c>
      <c r="H1188" s="50" t="n">
        <v>187</v>
      </c>
      <c r="I1188" s="50" t="n">
        <v>58</v>
      </c>
      <c r="J1188" s="50" t="n">
        <v>186</v>
      </c>
      <c r="K1188" s="50" t="n">
        <v>123</v>
      </c>
      <c r="L1188" s="50" t="n">
        <v>21</v>
      </c>
      <c r="M1188" s="50" t="n">
        <v>250</v>
      </c>
      <c r="N1188" s="50" t="n">
        <v>64</v>
      </c>
      <c r="O1188" s="50" t="n">
        <v>4.559</v>
      </c>
      <c r="P1188" s="50" t="n">
        <v>103</v>
      </c>
      <c r="Q1188" s="50" t="n">
        <v>90</v>
      </c>
      <c r="R1188" s="50" t="n">
        <v>23</v>
      </c>
      <c r="S1188" s="50" t="n">
        <v>2</v>
      </c>
      <c r="T1188" s="50" t="n">
        <v>0</v>
      </c>
      <c r="U1188" s="50" t="n">
        <v>6</v>
      </c>
      <c r="V1188" s="50" t="n">
        <v>11</v>
      </c>
      <c r="W1188" s="50" t="n">
        <v>1</v>
      </c>
      <c r="X1188" s="50" t="n">
        <v>1</v>
      </c>
      <c r="Y1188" s="50" t="n">
        <v>30</v>
      </c>
      <c r="Z1188" s="50" t="n">
        <v>37.1</v>
      </c>
      <c r="AA1188" s="50" t="n">
        <v>103</v>
      </c>
      <c r="AB1188" s="50" t="n">
        <v>33.114</v>
      </c>
      <c r="AC1188" s="50" t="n">
        <v>61</v>
      </c>
      <c r="AD1188" s="50" t="n">
        <v>7</v>
      </c>
      <c r="AE1188" s="50" t="n">
        <v>27</v>
      </c>
      <c r="AF1188" s="50" t="n">
        <v>61</v>
      </c>
      <c r="AG1188" s="50" t="n">
        <v>5551.4</v>
      </c>
      <c r="AH1188" s="50" t="n">
        <v>21</v>
      </c>
      <c r="AI1188" s="50" t="n">
        <v>169</v>
      </c>
      <c r="AJ1188" s="50" t="n">
        <v>12714.1</v>
      </c>
      <c r="AK1188" s="50" t="n">
        <v>90</v>
      </c>
    </row>
    <row r="1189" customFormat="false" ht="15" hidden="false" customHeight="false" outlineLevel="0" collapsed="false">
      <c r="A1189" s="50" t="s">
        <v>1143</v>
      </c>
      <c r="B1189" s="50" t="s">
        <v>132</v>
      </c>
      <c r="C1189" s="50" t="s">
        <v>408</v>
      </c>
      <c r="D1189" s="50" t="n">
        <v>695600</v>
      </c>
      <c r="E1189" s="50" t="n">
        <v>5</v>
      </c>
      <c r="F1189" s="50" t="s">
        <v>54</v>
      </c>
      <c r="G1189" s="50" t="n">
        <v>376</v>
      </c>
      <c r="H1189" s="50" t="n">
        <v>178</v>
      </c>
      <c r="I1189" s="50" t="n">
        <v>50</v>
      </c>
      <c r="J1189" s="50" t="n">
        <v>178</v>
      </c>
      <c r="K1189" s="50" t="n">
        <v>119</v>
      </c>
      <c r="L1189" s="50" t="n">
        <v>23</v>
      </c>
      <c r="M1189" s="50" t="n">
        <v>196</v>
      </c>
      <c r="N1189" s="50" t="n">
        <v>59</v>
      </c>
      <c r="O1189" s="50" t="n">
        <v>-4.037</v>
      </c>
      <c r="P1189" s="50" t="n">
        <v>92</v>
      </c>
      <c r="Q1189" s="50" t="n">
        <v>81</v>
      </c>
      <c r="R1189" s="50" t="n">
        <v>16</v>
      </c>
      <c r="S1189" s="50" t="n">
        <v>6</v>
      </c>
      <c r="T1189" s="50" t="n">
        <v>0</v>
      </c>
      <c r="U1189" s="50" t="n">
        <v>1</v>
      </c>
      <c r="V1189" s="50" t="n">
        <v>9</v>
      </c>
      <c r="W1189" s="50" t="n">
        <v>0</v>
      </c>
      <c r="X1189" s="50" t="n">
        <v>2</v>
      </c>
      <c r="Y1189" s="50" t="n">
        <v>26</v>
      </c>
      <c r="Z1189" s="50" t="n">
        <v>23.2</v>
      </c>
      <c r="AA1189" s="50" t="n">
        <v>91</v>
      </c>
      <c r="AB1189" s="50" t="n">
        <v>20.235</v>
      </c>
      <c r="AC1189" s="50" t="n">
        <v>57</v>
      </c>
      <c r="AD1189" s="50" t="n">
        <v>3</v>
      </c>
      <c r="AE1189" s="50" t="n">
        <v>21</v>
      </c>
      <c r="AF1189" s="50" t="n">
        <v>57</v>
      </c>
      <c r="AG1189" s="50" t="n">
        <v>5028.7</v>
      </c>
      <c r="AH1189" s="50" t="n">
        <v>16</v>
      </c>
      <c r="AI1189" s="50" t="n">
        <v>158</v>
      </c>
      <c r="AJ1189" s="50" t="n">
        <v>11623.1</v>
      </c>
      <c r="AK1189" s="50" t="n">
        <v>54</v>
      </c>
    </row>
    <row r="1190" customFormat="false" ht="15" hidden="false" customHeight="false" outlineLevel="0" collapsed="false">
      <c r="A1190" s="50" t="s">
        <v>1143</v>
      </c>
      <c r="B1190" s="50" t="s">
        <v>132</v>
      </c>
      <c r="C1190" s="50" t="s">
        <v>408</v>
      </c>
      <c r="D1190" s="50" t="n">
        <v>695600</v>
      </c>
      <c r="E1190" s="50" t="n">
        <v>6</v>
      </c>
      <c r="F1190" s="50" t="s">
        <v>55</v>
      </c>
      <c r="G1190" s="50" t="n">
        <v>402</v>
      </c>
      <c r="H1190" s="50" t="n">
        <v>171</v>
      </c>
      <c r="I1190" s="50" t="n">
        <v>31</v>
      </c>
      <c r="J1190" s="50" t="n">
        <v>217</v>
      </c>
      <c r="K1190" s="50" t="n">
        <v>136</v>
      </c>
      <c r="L1190" s="50" t="n">
        <v>13</v>
      </c>
      <c r="M1190" s="50" t="n">
        <v>185</v>
      </c>
      <c r="N1190" s="50" t="n">
        <v>35</v>
      </c>
      <c r="O1190" s="50" t="n">
        <v>2.865</v>
      </c>
      <c r="P1190" s="50" t="n">
        <v>109</v>
      </c>
      <c r="Q1190" s="50" t="n">
        <v>100</v>
      </c>
      <c r="R1190" s="50" t="n">
        <v>29</v>
      </c>
      <c r="S1190" s="50" t="n">
        <v>9</v>
      </c>
      <c r="T1190" s="50" t="n">
        <v>0</v>
      </c>
      <c r="U1190" s="50" t="n">
        <v>5</v>
      </c>
      <c r="V1190" s="50" t="n">
        <v>7</v>
      </c>
      <c r="W1190" s="50" t="n">
        <v>0</v>
      </c>
      <c r="X1190" s="50" t="n">
        <v>2</v>
      </c>
      <c r="Y1190" s="50" t="n">
        <v>25</v>
      </c>
      <c r="Z1190" s="50" t="n">
        <v>39.65</v>
      </c>
      <c r="AA1190" s="50" t="n">
        <v>108</v>
      </c>
      <c r="AB1190" s="50" t="n">
        <v>35.003</v>
      </c>
      <c r="AC1190" s="50" t="n">
        <v>77</v>
      </c>
      <c r="AD1190" s="50" t="n">
        <v>7</v>
      </c>
      <c r="AE1190" s="50" t="n">
        <v>36</v>
      </c>
      <c r="AF1190" s="50" t="n">
        <v>76</v>
      </c>
      <c r="AG1190" s="50" t="n">
        <v>7089.5</v>
      </c>
      <c r="AH1190" s="50" t="n">
        <v>29</v>
      </c>
      <c r="AI1190" s="50" t="n">
        <v>153</v>
      </c>
      <c r="AJ1190" s="50" t="n">
        <v>11194.4</v>
      </c>
      <c r="AK1190" s="50" t="n">
        <v>44</v>
      </c>
    </row>
    <row r="1191" customFormat="false" ht="15" hidden="false" customHeight="false" outlineLevel="0" collapsed="false">
      <c r="A1191" s="50" t="s">
        <v>1143</v>
      </c>
      <c r="B1191" s="50" t="s">
        <v>132</v>
      </c>
      <c r="C1191" s="50" t="s">
        <v>408</v>
      </c>
      <c r="D1191" s="50" t="n">
        <v>695600</v>
      </c>
      <c r="E1191" s="50" t="n">
        <v>7</v>
      </c>
      <c r="F1191" s="50" t="s">
        <v>56</v>
      </c>
      <c r="G1191" s="50" t="n">
        <v>460</v>
      </c>
      <c r="H1191" s="50" t="n">
        <v>220</v>
      </c>
      <c r="I1191" s="50" t="n">
        <v>62</v>
      </c>
      <c r="J1191" s="50" t="n">
        <v>212</v>
      </c>
      <c r="K1191" s="50" t="n">
        <v>150</v>
      </c>
      <c r="L1191" s="50" t="n">
        <v>27</v>
      </c>
      <c r="M1191" s="50" t="n">
        <v>247</v>
      </c>
      <c r="N1191" s="50" t="n">
        <v>70</v>
      </c>
      <c r="O1191" s="50" t="n">
        <v>-2.845</v>
      </c>
      <c r="P1191" s="50" t="n">
        <v>102</v>
      </c>
      <c r="Q1191" s="50" t="n">
        <v>91</v>
      </c>
      <c r="R1191" s="50" t="n">
        <v>17</v>
      </c>
      <c r="S1191" s="50" t="n">
        <v>7</v>
      </c>
      <c r="T1191" s="50" t="n">
        <v>0</v>
      </c>
      <c r="U1191" s="50" t="n">
        <v>3</v>
      </c>
      <c r="V1191" s="50" t="n">
        <v>11</v>
      </c>
      <c r="W1191" s="50" t="n">
        <v>0</v>
      </c>
      <c r="X1191" s="50" t="n">
        <v>0</v>
      </c>
      <c r="Y1191" s="50" t="n">
        <v>39</v>
      </c>
      <c r="Z1191" s="50" t="n">
        <v>28.75</v>
      </c>
      <c r="AA1191" s="50" t="n">
        <v>102</v>
      </c>
      <c r="AB1191" s="50" t="n">
        <v>26.387</v>
      </c>
      <c r="AC1191" s="50" t="n">
        <v>52</v>
      </c>
      <c r="AD1191" s="50" t="n">
        <v>7</v>
      </c>
      <c r="AE1191" s="50" t="n">
        <v>23</v>
      </c>
      <c r="AF1191" s="50" t="n">
        <v>52</v>
      </c>
      <c r="AG1191" s="50" t="n">
        <v>4669</v>
      </c>
      <c r="AH1191" s="50" t="n">
        <v>16</v>
      </c>
      <c r="AI1191" s="50" t="n">
        <v>195</v>
      </c>
      <c r="AJ1191" s="50" t="n">
        <v>14335.6</v>
      </c>
      <c r="AK1191" s="50" t="n">
        <v>69</v>
      </c>
    </row>
    <row r="1192" customFormat="false" ht="15" hidden="false" customHeight="false" outlineLevel="0" collapsed="false">
      <c r="A1192" s="50" t="s">
        <v>1143</v>
      </c>
      <c r="B1192" s="50" t="s">
        <v>132</v>
      </c>
      <c r="C1192" s="50" t="s">
        <v>408</v>
      </c>
      <c r="D1192" s="50" t="n">
        <v>695600</v>
      </c>
      <c r="E1192" s="50" t="n">
        <v>8</v>
      </c>
      <c r="F1192" s="50" t="s">
        <v>57</v>
      </c>
      <c r="G1192" s="50" t="n">
        <v>452</v>
      </c>
      <c r="H1192" s="50" t="n">
        <v>182</v>
      </c>
      <c r="I1192" s="50" t="n">
        <v>43</v>
      </c>
      <c r="J1192" s="50" t="n">
        <v>206</v>
      </c>
      <c r="K1192" s="50" t="n">
        <v>141</v>
      </c>
      <c r="L1192" s="50" t="n">
        <v>18</v>
      </c>
      <c r="M1192" s="50" t="n">
        <v>246</v>
      </c>
      <c r="N1192" s="50" t="n">
        <v>41</v>
      </c>
      <c r="O1192" s="50" t="n">
        <v>-0.629</v>
      </c>
      <c r="P1192" s="50" t="n">
        <v>106</v>
      </c>
      <c r="Q1192" s="50" t="n">
        <v>85</v>
      </c>
      <c r="R1192" s="50" t="n">
        <v>14</v>
      </c>
      <c r="S1192" s="50" t="n">
        <v>1</v>
      </c>
      <c r="T1192" s="50" t="n">
        <v>1</v>
      </c>
      <c r="U1192" s="50" t="n">
        <v>4</v>
      </c>
      <c r="V1192" s="50" t="n">
        <v>19</v>
      </c>
      <c r="W1192" s="50" t="n">
        <v>1</v>
      </c>
      <c r="X1192" s="50" t="n">
        <v>1</v>
      </c>
      <c r="Y1192" s="50" t="n">
        <v>27</v>
      </c>
      <c r="Z1192" s="50" t="n">
        <v>32.05</v>
      </c>
      <c r="AA1192" s="50" t="n">
        <v>106</v>
      </c>
      <c r="AB1192" s="50" t="n">
        <v>33.896</v>
      </c>
      <c r="AC1192" s="50" t="n">
        <v>59</v>
      </c>
      <c r="AD1192" s="50" t="n">
        <v>8</v>
      </c>
      <c r="AE1192" s="50" t="n">
        <v>28</v>
      </c>
      <c r="AF1192" s="50" t="n">
        <v>59</v>
      </c>
      <c r="AG1192" s="50" t="n">
        <v>5456.8</v>
      </c>
      <c r="AH1192" s="50" t="n">
        <v>18</v>
      </c>
      <c r="AI1192" s="50" t="n">
        <v>159</v>
      </c>
      <c r="AJ1192" s="50" t="n">
        <v>11709.8</v>
      </c>
      <c r="AK1192" s="50" t="n">
        <v>49</v>
      </c>
    </row>
    <row r="1193" customFormat="false" ht="15" hidden="false" customHeight="false" outlineLevel="0" collapsed="false">
      <c r="A1193" s="50" t="s">
        <v>1143</v>
      </c>
      <c r="B1193" s="50" t="s">
        <v>132</v>
      </c>
      <c r="C1193" s="50" t="s">
        <v>408</v>
      </c>
      <c r="D1193" s="50" t="n">
        <v>695600</v>
      </c>
      <c r="E1193" s="50" t="n">
        <v>9</v>
      </c>
      <c r="F1193" s="50" t="s">
        <v>58</v>
      </c>
      <c r="G1193" s="50" t="n">
        <v>359</v>
      </c>
      <c r="H1193" s="50" t="n">
        <v>171</v>
      </c>
      <c r="I1193" s="50" t="n">
        <v>49</v>
      </c>
      <c r="J1193" s="50" t="n">
        <v>177</v>
      </c>
      <c r="K1193" s="50" t="n">
        <v>125</v>
      </c>
      <c r="L1193" s="50" t="n">
        <v>27</v>
      </c>
      <c r="M1193" s="50" t="n">
        <v>182</v>
      </c>
      <c r="N1193" s="50" t="n">
        <v>46</v>
      </c>
      <c r="O1193" s="50" t="n">
        <v>14.527</v>
      </c>
      <c r="P1193" s="50" t="n">
        <v>91</v>
      </c>
      <c r="Q1193" s="50" t="n">
        <v>80</v>
      </c>
      <c r="R1193" s="50" t="n">
        <v>27</v>
      </c>
      <c r="S1193" s="50" t="n">
        <v>10</v>
      </c>
      <c r="T1193" s="50" t="n">
        <v>1</v>
      </c>
      <c r="U1193" s="50" t="n">
        <v>8</v>
      </c>
      <c r="V1193" s="50" t="n">
        <v>8</v>
      </c>
      <c r="W1193" s="50" t="n">
        <v>2</v>
      </c>
      <c r="X1193" s="50" t="n">
        <v>1</v>
      </c>
      <c r="Y1193" s="50" t="n">
        <v>23</v>
      </c>
      <c r="Z1193" s="50" t="n">
        <v>44.3</v>
      </c>
      <c r="AA1193" s="50" t="n">
        <v>91</v>
      </c>
      <c r="AB1193" s="50" t="n">
        <v>42.357</v>
      </c>
      <c r="AC1193" s="50" t="n">
        <v>58</v>
      </c>
      <c r="AD1193" s="50" t="n">
        <v>14</v>
      </c>
      <c r="AE1193" s="50" t="n">
        <v>28</v>
      </c>
      <c r="AF1193" s="50" t="n">
        <v>58</v>
      </c>
      <c r="AG1193" s="50" t="n">
        <v>5401.8</v>
      </c>
      <c r="AH1193" s="50" t="n">
        <v>27</v>
      </c>
      <c r="AI1193" s="50" t="n">
        <v>151</v>
      </c>
      <c r="AJ1193" s="50" t="n">
        <v>11222.7</v>
      </c>
      <c r="AK1193" s="50" t="n">
        <v>68</v>
      </c>
    </row>
    <row r="1194" customFormat="false" ht="15" hidden="false" customHeight="false" outlineLevel="0" collapsed="false">
      <c r="A1194" s="50" t="s">
        <v>1144</v>
      </c>
      <c r="B1194" s="50" t="s">
        <v>132</v>
      </c>
      <c r="C1194" s="50" t="s">
        <v>410</v>
      </c>
      <c r="D1194" s="50" t="n">
        <v>695506</v>
      </c>
      <c r="E1194" s="50" t="n">
        <v>4</v>
      </c>
      <c r="F1194" s="50" t="s">
        <v>53</v>
      </c>
      <c r="G1194" s="50" t="n">
        <v>373</v>
      </c>
      <c r="H1194" s="50" t="n">
        <v>170</v>
      </c>
      <c r="I1194" s="50" t="n">
        <v>57</v>
      </c>
      <c r="J1194" s="50" t="n">
        <v>170</v>
      </c>
      <c r="K1194" s="50" t="n">
        <v>107</v>
      </c>
      <c r="L1194" s="50" t="n">
        <v>21</v>
      </c>
      <c r="M1194" s="50" t="n">
        <v>203</v>
      </c>
      <c r="N1194" s="50" t="n">
        <v>63</v>
      </c>
      <c r="O1194" s="50" t="n">
        <v>0.251</v>
      </c>
      <c r="P1194" s="50" t="n">
        <v>99</v>
      </c>
      <c r="Q1194" s="50" t="n">
        <v>88</v>
      </c>
      <c r="R1194" s="50" t="n">
        <v>22</v>
      </c>
      <c r="S1194" s="50" t="n">
        <v>5</v>
      </c>
      <c r="T1194" s="50" t="n">
        <v>1</v>
      </c>
      <c r="U1194" s="50" t="n">
        <v>2</v>
      </c>
      <c r="V1194" s="50" t="n">
        <v>9</v>
      </c>
      <c r="W1194" s="50" t="n">
        <v>2</v>
      </c>
      <c r="X1194" s="50" t="n">
        <v>0</v>
      </c>
      <c r="Y1194" s="50" t="n">
        <v>33</v>
      </c>
      <c r="Z1194" s="50" t="n">
        <v>32.15</v>
      </c>
      <c r="AA1194" s="50" t="n">
        <v>99</v>
      </c>
      <c r="AB1194" s="50" t="n">
        <v>32.929</v>
      </c>
      <c r="AC1194" s="50" t="n">
        <v>55</v>
      </c>
      <c r="AD1194" s="50" t="n">
        <v>9</v>
      </c>
      <c r="AE1194" s="50" t="n">
        <v>30</v>
      </c>
      <c r="AF1194" s="50" t="n">
        <v>55</v>
      </c>
      <c r="AG1194" s="50" t="n">
        <v>5235.9</v>
      </c>
      <c r="AH1194" s="50" t="n">
        <v>20</v>
      </c>
      <c r="AI1194" s="50" t="n">
        <v>150</v>
      </c>
      <c r="AJ1194" s="50" t="n">
        <v>11430.7</v>
      </c>
      <c r="AK1194" s="50" t="n">
        <v>99</v>
      </c>
    </row>
    <row r="1195" customFormat="false" ht="15" hidden="false" customHeight="false" outlineLevel="0" collapsed="false">
      <c r="A1195" s="50" t="s">
        <v>1144</v>
      </c>
      <c r="B1195" s="50" t="s">
        <v>132</v>
      </c>
      <c r="C1195" s="50" t="s">
        <v>410</v>
      </c>
      <c r="D1195" s="50" t="n">
        <v>695506</v>
      </c>
      <c r="E1195" s="50" t="n">
        <v>5</v>
      </c>
      <c r="F1195" s="50" t="s">
        <v>54</v>
      </c>
      <c r="G1195" s="50" t="n">
        <v>365</v>
      </c>
      <c r="H1195" s="50" t="n">
        <v>174</v>
      </c>
      <c r="I1195" s="50" t="n">
        <v>50</v>
      </c>
      <c r="J1195" s="50" t="n">
        <v>155</v>
      </c>
      <c r="K1195" s="50" t="n">
        <v>102</v>
      </c>
      <c r="L1195" s="50" t="n">
        <v>14</v>
      </c>
      <c r="M1195" s="50" t="n">
        <v>210</v>
      </c>
      <c r="N1195" s="50" t="n">
        <v>72</v>
      </c>
      <c r="O1195" s="50" t="n">
        <v>-1.532</v>
      </c>
      <c r="P1195" s="50" t="n">
        <v>96</v>
      </c>
      <c r="Q1195" s="50" t="n">
        <v>90</v>
      </c>
      <c r="R1195" s="50" t="n">
        <v>20</v>
      </c>
      <c r="S1195" s="50" t="n">
        <v>4</v>
      </c>
      <c r="T1195" s="50" t="n">
        <v>0</v>
      </c>
      <c r="U1195" s="50" t="n">
        <v>3</v>
      </c>
      <c r="V1195" s="50" t="n">
        <v>6</v>
      </c>
      <c r="W1195" s="50" t="n">
        <v>0</v>
      </c>
      <c r="X1195" s="50" t="n">
        <v>0</v>
      </c>
      <c r="Y1195" s="50" t="n">
        <v>27</v>
      </c>
      <c r="Z1195" s="50" t="n">
        <v>26.9</v>
      </c>
      <c r="AA1195" s="50" t="n">
        <v>96</v>
      </c>
      <c r="AB1195" s="50" t="n">
        <v>31.907</v>
      </c>
      <c r="AC1195" s="50" t="n">
        <v>63</v>
      </c>
      <c r="AD1195" s="50" t="n">
        <v>9</v>
      </c>
      <c r="AE1195" s="50" t="n">
        <v>39</v>
      </c>
      <c r="AF1195" s="50" t="n">
        <v>63</v>
      </c>
      <c r="AG1195" s="50" t="n">
        <v>5834.9</v>
      </c>
      <c r="AH1195" s="50" t="n">
        <v>23</v>
      </c>
      <c r="AI1195" s="50" t="n">
        <v>158</v>
      </c>
      <c r="AJ1195" s="50" t="n">
        <v>12198.9</v>
      </c>
      <c r="AK1195" s="50" t="n">
        <v>121</v>
      </c>
    </row>
    <row r="1196" customFormat="false" ht="15" hidden="false" customHeight="false" outlineLevel="0" collapsed="false">
      <c r="A1196" s="50" t="s">
        <v>1144</v>
      </c>
      <c r="B1196" s="50" t="s">
        <v>132</v>
      </c>
      <c r="C1196" s="50" t="s">
        <v>410</v>
      </c>
      <c r="D1196" s="50" t="n">
        <v>695506</v>
      </c>
      <c r="E1196" s="50" t="n">
        <v>6</v>
      </c>
      <c r="F1196" s="50" t="s">
        <v>55</v>
      </c>
      <c r="G1196" s="50" t="n">
        <v>422</v>
      </c>
      <c r="H1196" s="50" t="n">
        <v>244</v>
      </c>
      <c r="I1196" s="50" t="n">
        <v>60</v>
      </c>
      <c r="J1196" s="50" t="n">
        <v>190</v>
      </c>
      <c r="K1196" s="50" t="n">
        <v>153</v>
      </c>
      <c r="L1196" s="50" t="n">
        <v>26</v>
      </c>
      <c r="M1196" s="50" t="n">
        <v>231</v>
      </c>
      <c r="N1196" s="50" t="n">
        <v>91</v>
      </c>
      <c r="O1196" s="50" t="n">
        <v>12.126</v>
      </c>
      <c r="P1196" s="50" t="n">
        <v>106</v>
      </c>
      <c r="Q1196" s="50" t="n">
        <v>94</v>
      </c>
      <c r="R1196" s="50" t="n">
        <v>29</v>
      </c>
      <c r="S1196" s="50" t="n">
        <v>3</v>
      </c>
      <c r="T1196" s="50" t="n">
        <v>1</v>
      </c>
      <c r="U1196" s="50" t="n">
        <v>9</v>
      </c>
      <c r="V1196" s="50" t="n">
        <v>10</v>
      </c>
      <c r="W1196" s="50" t="n">
        <v>2</v>
      </c>
      <c r="X1196" s="50" t="n">
        <v>0</v>
      </c>
      <c r="Y1196" s="50" t="n">
        <v>31</v>
      </c>
      <c r="Z1196" s="50" t="n">
        <v>45.45</v>
      </c>
      <c r="AA1196" s="50" t="n">
        <v>105</v>
      </c>
      <c r="AB1196" s="50" t="n">
        <v>47.024</v>
      </c>
      <c r="AC1196" s="50" t="n">
        <v>63</v>
      </c>
      <c r="AD1196" s="50" t="n">
        <v>12</v>
      </c>
      <c r="AE1196" s="50" t="n">
        <v>37</v>
      </c>
      <c r="AF1196" s="50" t="n">
        <v>63</v>
      </c>
      <c r="AG1196" s="50" t="n">
        <v>5922.4</v>
      </c>
      <c r="AH1196" s="50" t="n">
        <v>28</v>
      </c>
      <c r="AI1196" s="50" t="n">
        <v>224</v>
      </c>
      <c r="AJ1196" s="50" t="n">
        <v>17391.1</v>
      </c>
      <c r="AK1196" s="50" t="n">
        <v>175</v>
      </c>
    </row>
    <row r="1197" customFormat="false" ht="15" hidden="false" customHeight="false" outlineLevel="0" collapsed="false">
      <c r="A1197" s="50" t="s">
        <v>1144</v>
      </c>
      <c r="B1197" s="50" t="s">
        <v>132</v>
      </c>
      <c r="C1197" s="50" t="s">
        <v>410</v>
      </c>
      <c r="D1197" s="50" t="n">
        <v>695506</v>
      </c>
      <c r="E1197" s="50" t="n">
        <v>7</v>
      </c>
      <c r="F1197" s="50" t="s">
        <v>56</v>
      </c>
      <c r="G1197" s="50" t="n">
        <v>286</v>
      </c>
      <c r="H1197" s="50" t="n">
        <v>172</v>
      </c>
      <c r="I1197" s="50" t="n">
        <v>42</v>
      </c>
      <c r="J1197" s="50" t="n">
        <v>131</v>
      </c>
      <c r="K1197" s="50" t="n">
        <v>104</v>
      </c>
      <c r="L1197" s="50" t="n">
        <v>16</v>
      </c>
      <c r="M1197" s="50" t="n">
        <v>155</v>
      </c>
      <c r="N1197" s="50" t="n">
        <v>68</v>
      </c>
      <c r="O1197" s="50" t="n">
        <v>-3.102</v>
      </c>
      <c r="P1197" s="50" t="n">
        <v>93</v>
      </c>
      <c r="Q1197" s="50" t="n">
        <v>90</v>
      </c>
      <c r="R1197" s="50" t="n">
        <v>20</v>
      </c>
      <c r="S1197" s="50" t="n">
        <v>5</v>
      </c>
      <c r="T1197" s="50" t="n">
        <v>0</v>
      </c>
      <c r="U1197" s="50" t="n">
        <v>3</v>
      </c>
      <c r="V1197" s="50" t="n">
        <v>2</v>
      </c>
      <c r="W1197" s="50" t="n">
        <v>0</v>
      </c>
      <c r="X1197" s="50" t="n">
        <v>1</v>
      </c>
      <c r="Y1197" s="50" t="n">
        <v>19</v>
      </c>
      <c r="Z1197" s="50" t="n">
        <v>24.45</v>
      </c>
      <c r="AA1197" s="50" t="n">
        <v>93</v>
      </c>
      <c r="AB1197" s="50" t="n">
        <v>25.683</v>
      </c>
      <c r="AC1197" s="50" t="n">
        <v>72</v>
      </c>
      <c r="AD1197" s="50" t="n">
        <v>7</v>
      </c>
      <c r="AE1197" s="50" t="n">
        <v>34</v>
      </c>
      <c r="AF1197" s="50" t="n">
        <v>72</v>
      </c>
      <c r="AG1197" s="50" t="n">
        <v>6543.9</v>
      </c>
      <c r="AH1197" s="50" t="n">
        <v>18</v>
      </c>
      <c r="AI1197" s="50" t="n">
        <v>160</v>
      </c>
      <c r="AJ1197" s="50" t="n">
        <v>12500.8</v>
      </c>
      <c r="AK1197" s="50" t="n">
        <v>135</v>
      </c>
    </row>
    <row r="1198" customFormat="false" ht="15" hidden="false" customHeight="false" outlineLevel="0" collapsed="false">
      <c r="A1198" s="50" t="s">
        <v>1144</v>
      </c>
      <c r="B1198" s="50" t="s">
        <v>132</v>
      </c>
      <c r="C1198" s="50" t="s">
        <v>410</v>
      </c>
      <c r="D1198" s="50" t="n">
        <v>695506</v>
      </c>
      <c r="E1198" s="50" t="n">
        <v>8</v>
      </c>
      <c r="F1198" s="50" t="s">
        <v>57</v>
      </c>
      <c r="G1198" s="50" t="n">
        <v>310</v>
      </c>
      <c r="H1198" s="50" t="n">
        <v>185</v>
      </c>
      <c r="I1198" s="50" t="n">
        <v>49</v>
      </c>
      <c r="J1198" s="50" t="n">
        <v>138</v>
      </c>
      <c r="K1198" s="50" t="n">
        <v>103</v>
      </c>
      <c r="L1198" s="50" t="n">
        <v>13</v>
      </c>
      <c r="M1198" s="50" t="n">
        <v>164</v>
      </c>
      <c r="N1198" s="50" t="n">
        <v>82</v>
      </c>
      <c r="O1198" s="50" t="n">
        <v>15.345</v>
      </c>
      <c r="P1198" s="50" t="n">
        <v>98</v>
      </c>
      <c r="Q1198" s="50" t="n">
        <v>95</v>
      </c>
      <c r="R1198" s="50" t="n">
        <v>39</v>
      </c>
      <c r="S1198" s="50" t="n">
        <v>8</v>
      </c>
      <c r="T1198" s="50" t="n">
        <v>0</v>
      </c>
      <c r="U1198" s="50" t="n">
        <v>6</v>
      </c>
      <c r="V1198" s="50" t="n">
        <v>2</v>
      </c>
      <c r="W1198" s="50" t="n">
        <v>1</v>
      </c>
      <c r="X1198" s="50" t="n">
        <v>0</v>
      </c>
      <c r="Y1198" s="50" t="n">
        <v>18</v>
      </c>
      <c r="Z1198" s="50" t="n">
        <v>45.2</v>
      </c>
      <c r="AA1198" s="50" t="n">
        <v>96</v>
      </c>
      <c r="AB1198" s="50" t="n">
        <v>38.833</v>
      </c>
      <c r="AC1198" s="50" t="n">
        <v>77</v>
      </c>
      <c r="AD1198" s="50" t="n">
        <v>10</v>
      </c>
      <c r="AE1198" s="50" t="n">
        <v>41</v>
      </c>
      <c r="AF1198" s="50" t="n">
        <v>77</v>
      </c>
      <c r="AG1198" s="50" t="n">
        <v>7203.4</v>
      </c>
      <c r="AH1198" s="50" t="n">
        <v>29</v>
      </c>
      <c r="AI1198" s="50" t="n">
        <v>159</v>
      </c>
      <c r="AJ1198" s="50" t="n">
        <v>12208.9</v>
      </c>
      <c r="AK1198" s="50" t="n">
        <v>113</v>
      </c>
    </row>
    <row r="1199" customFormat="false" ht="15" hidden="false" customHeight="false" outlineLevel="0" collapsed="false">
      <c r="A1199" s="50" t="s">
        <v>1144</v>
      </c>
      <c r="B1199" s="50" t="s">
        <v>132</v>
      </c>
      <c r="C1199" s="50" t="s">
        <v>410</v>
      </c>
      <c r="D1199" s="50" t="n">
        <v>695506</v>
      </c>
      <c r="E1199" s="50" t="n">
        <v>9</v>
      </c>
      <c r="F1199" s="50" t="s">
        <v>58</v>
      </c>
      <c r="G1199" s="50" t="n">
        <v>220</v>
      </c>
      <c r="H1199" s="50" t="n">
        <v>128</v>
      </c>
      <c r="I1199" s="50" t="n">
        <v>37</v>
      </c>
      <c r="J1199" s="50" t="n">
        <v>95</v>
      </c>
      <c r="K1199" s="50" t="n">
        <v>73</v>
      </c>
      <c r="L1199" s="50" t="n">
        <v>9</v>
      </c>
      <c r="M1199" s="50" t="n">
        <v>125</v>
      </c>
      <c r="N1199" s="50" t="n">
        <v>55</v>
      </c>
      <c r="O1199" s="50" t="n">
        <v>2.317</v>
      </c>
      <c r="P1199" s="50" t="n">
        <v>61</v>
      </c>
      <c r="Q1199" s="50" t="n">
        <v>55</v>
      </c>
      <c r="R1199" s="50" t="n">
        <v>18</v>
      </c>
      <c r="S1199" s="50" t="n">
        <v>7</v>
      </c>
      <c r="T1199" s="50" t="n">
        <v>0</v>
      </c>
      <c r="U1199" s="50" t="n">
        <v>0</v>
      </c>
      <c r="V1199" s="50" t="n">
        <v>4</v>
      </c>
      <c r="W1199" s="50" t="n">
        <v>2</v>
      </c>
      <c r="X1199" s="50" t="n">
        <v>0</v>
      </c>
      <c r="Y1199" s="50" t="n">
        <v>16</v>
      </c>
      <c r="Z1199" s="50" t="n">
        <v>22.85</v>
      </c>
      <c r="AA1199" s="50" t="n">
        <v>61</v>
      </c>
      <c r="AB1199" s="50" t="n">
        <v>20.139</v>
      </c>
      <c r="AC1199" s="50" t="n">
        <v>39</v>
      </c>
      <c r="AD1199" s="50" t="n">
        <v>1</v>
      </c>
      <c r="AE1199" s="50" t="n">
        <v>21</v>
      </c>
      <c r="AF1199" s="50" t="n">
        <v>39</v>
      </c>
      <c r="AG1199" s="50" t="n">
        <v>3687.4</v>
      </c>
      <c r="AH1199" s="50" t="n">
        <v>15</v>
      </c>
      <c r="AI1199" s="50" t="n">
        <v>111</v>
      </c>
      <c r="AJ1199" s="50" t="n">
        <v>8406.4</v>
      </c>
      <c r="AK1199" s="50" t="n">
        <v>69</v>
      </c>
    </row>
    <row r="1200" customFormat="false" ht="15" hidden="false" customHeight="false" outlineLevel="0" collapsed="false">
      <c r="A1200" s="50" t="s">
        <v>1145</v>
      </c>
      <c r="B1200" s="50" t="s">
        <v>132</v>
      </c>
      <c r="C1200" s="50" t="s">
        <v>411</v>
      </c>
      <c r="D1200" s="50" t="n">
        <v>686555</v>
      </c>
      <c r="E1200" s="50" t="n">
        <v>4</v>
      </c>
      <c r="F1200" s="50" t="s">
        <v>53</v>
      </c>
      <c r="G1200" s="50" t="n">
        <v>384</v>
      </c>
      <c r="H1200" s="50" t="n">
        <v>145</v>
      </c>
      <c r="I1200" s="50" t="n">
        <v>35</v>
      </c>
      <c r="J1200" s="50" t="n">
        <v>184</v>
      </c>
      <c r="K1200" s="50" t="n">
        <v>109</v>
      </c>
      <c r="L1200" s="50" t="n">
        <v>15</v>
      </c>
      <c r="M1200" s="50" t="n">
        <v>200</v>
      </c>
      <c r="N1200" s="50" t="n">
        <v>36</v>
      </c>
      <c r="O1200" s="50" t="n">
        <v>-0.807</v>
      </c>
      <c r="P1200" s="50" t="n">
        <v>93</v>
      </c>
      <c r="Q1200" s="50" t="n">
        <v>79</v>
      </c>
      <c r="R1200" s="50" t="n">
        <v>17</v>
      </c>
      <c r="S1200" s="50" t="n">
        <v>1</v>
      </c>
      <c r="T1200" s="50" t="n">
        <v>0</v>
      </c>
      <c r="U1200" s="50" t="n">
        <v>2</v>
      </c>
      <c r="V1200" s="50" t="n">
        <v>12</v>
      </c>
      <c r="W1200" s="50" t="n">
        <v>2</v>
      </c>
      <c r="X1200" s="50" t="n">
        <v>0</v>
      </c>
      <c r="Y1200" s="50" t="n">
        <v>28</v>
      </c>
      <c r="Z1200" s="50" t="n">
        <v>27.65</v>
      </c>
      <c r="AA1200" s="50" t="n">
        <v>93</v>
      </c>
      <c r="AB1200" s="50" t="n">
        <v>26.764</v>
      </c>
      <c r="AC1200" s="50" t="n">
        <v>51</v>
      </c>
      <c r="AD1200" s="50" t="n">
        <v>3</v>
      </c>
      <c r="AE1200" s="50" t="n">
        <v>18</v>
      </c>
      <c r="AF1200" s="50" t="n">
        <v>51</v>
      </c>
      <c r="AG1200" s="50" t="n">
        <v>4518.2</v>
      </c>
      <c r="AH1200" s="50" t="n">
        <v>15</v>
      </c>
      <c r="AI1200" s="50" t="n">
        <v>125</v>
      </c>
      <c r="AJ1200" s="50" t="n">
        <v>9142.7</v>
      </c>
      <c r="AK1200" s="50" t="n">
        <v>41</v>
      </c>
    </row>
    <row r="1201" customFormat="false" ht="15" hidden="false" customHeight="false" outlineLevel="0" collapsed="false">
      <c r="A1201" s="50" t="s">
        <v>1145</v>
      </c>
      <c r="B1201" s="50" t="s">
        <v>132</v>
      </c>
      <c r="C1201" s="50" t="s">
        <v>411</v>
      </c>
      <c r="D1201" s="50" t="n">
        <v>686555</v>
      </c>
      <c r="E1201" s="50" t="n">
        <v>5</v>
      </c>
      <c r="F1201" s="50" t="s">
        <v>54</v>
      </c>
      <c r="G1201" s="50" t="n">
        <v>355</v>
      </c>
      <c r="H1201" s="50" t="n">
        <v>136</v>
      </c>
      <c r="I1201" s="50" t="n">
        <v>33</v>
      </c>
      <c r="J1201" s="50" t="n">
        <v>185</v>
      </c>
      <c r="K1201" s="50" t="n">
        <v>105</v>
      </c>
      <c r="L1201" s="50" t="n">
        <v>14</v>
      </c>
      <c r="M1201" s="50" t="n">
        <v>170</v>
      </c>
      <c r="N1201" s="50" t="n">
        <v>31</v>
      </c>
      <c r="O1201" s="50" t="n">
        <v>0.014</v>
      </c>
      <c r="P1201" s="50" t="n">
        <v>95</v>
      </c>
      <c r="Q1201" s="50" t="n">
        <v>78</v>
      </c>
      <c r="R1201" s="50" t="n">
        <v>17</v>
      </c>
      <c r="S1201" s="50" t="n">
        <v>6</v>
      </c>
      <c r="T1201" s="50" t="n">
        <v>0</v>
      </c>
      <c r="U1201" s="50" t="n">
        <v>1</v>
      </c>
      <c r="V1201" s="50" t="n">
        <v>13</v>
      </c>
      <c r="W1201" s="50" t="n">
        <v>2</v>
      </c>
      <c r="X1201" s="50" t="n">
        <v>2</v>
      </c>
      <c r="Y1201" s="50" t="n">
        <v>22</v>
      </c>
      <c r="Z1201" s="50" t="n">
        <v>29</v>
      </c>
      <c r="AA1201" s="50" t="n">
        <v>95</v>
      </c>
      <c r="AB1201" s="50" t="n">
        <v>30.143</v>
      </c>
      <c r="AC1201" s="50" t="n">
        <v>58</v>
      </c>
      <c r="AD1201" s="50" t="n">
        <v>6</v>
      </c>
      <c r="AE1201" s="50" t="n">
        <v>27</v>
      </c>
      <c r="AF1201" s="50" t="n">
        <v>58</v>
      </c>
      <c r="AG1201" s="50" t="n">
        <v>5149.9</v>
      </c>
      <c r="AH1201" s="50" t="n">
        <v>24</v>
      </c>
      <c r="AI1201" s="50" t="n">
        <v>121</v>
      </c>
      <c r="AJ1201" s="50" t="n">
        <v>8929.7</v>
      </c>
      <c r="AK1201" s="50" t="n">
        <v>43</v>
      </c>
    </row>
    <row r="1202" customFormat="false" ht="15" hidden="false" customHeight="false" outlineLevel="0" collapsed="false">
      <c r="A1202" s="50" t="s">
        <v>1145</v>
      </c>
      <c r="B1202" s="50" t="s">
        <v>132</v>
      </c>
      <c r="C1202" s="50" t="s">
        <v>411</v>
      </c>
      <c r="D1202" s="50" t="n">
        <v>686555</v>
      </c>
      <c r="E1202" s="50" t="n">
        <v>6</v>
      </c>
      <c r="F1202" s="50" t="s">
        <v>55</v>
      </c>
      <c r="G1202" s="50" t="n">
        <v>346</v>
      </c>
      <c r="H1202" s="50" t="n">
        <v>144</v>
      </c>
      <c r="I1202" s="50" t="n">
        <v>17</v>
      </c>
      <c r="J1202" s="50" t="n">
        <v>181</v>
      </c>
      <c r="K1202" s="50" t="n">
        <v>105</v>
      </c>
      <c r="L1202" s="50" t="n">
        <v>3</v>
      </c>
      <c r="M1202" s="50" t="n">
        <v>165</v>
      </c>
      <c r="N1202" s="50" t="n">
        <v>39</v>
      </c>
      <c r="O1202" s="50" t="n">
        <v>-1.453</v>
      </c>
      <c r="P1202" s="50" t="n">
        <v>94</v>
      </c>
      <c r="Q1202" s="50" t="n">
        <v>81</v>
      </c>
      <c r="R1202" s="50" t="n">
        <v>21</v>
      </c>
      <c r="S1202" s="50" t="n">
        <v>7</v>
      </c>
      <c r="T1202" s="50" t="n">
        <v>0</v>
      </c>
      <c r="U1202" s="50" t="n">
        <v>0</v>
      </c>
      <c r="V1202" s="50" t="n">
        <v>9</v>
      </c>
      <c r="W1202" s="50" t="n">
        <v>2</v>
      </c>
      <c r="X1202" s="50" t="n">
        <v>0</v>
      </c>
      <c r="Y1202" s="50" t="n">
        <v>15</v>
      </c>
      <c r="Z1202" s="50" t="n">
        <v>29.05</v>
      </c>
      <c r="AA1202" s="50" t="n">
        <v>92</v>
      </c>
      <c r="AB1202" s="50" t="n">
        <v>29.873</v>
      </c>
      <c r="AC1202" s="50" t="n">
        <v>68</v>
      </c>
      <c r="AD1202" s="50" t="n">
        <v>1</v>
      </c>
      <c r="AE1202" s="50" t="n">
        <v>28</v>
      </c>
      <c r="AF1202" s="50" t="n">
        <v>68</v>
      </c>
      <c r="AG1202" s="50" t="n">
        <v>5854.3</v>
      </c>
      <c r="AH1202" s="50" t="n">
        <v>17</v>
      </c>
      <c r="AI1202" s="50" t="n">
        <v>125</v>
      </c>
      <c r="AJ1202" s="50" t="n">
        <v>9192.2</v>
      </c>
      <c r="AK1202" s="50" t="n">
        <v>48</v>
      </c>
    </row>
    <row r="1203" customFormat="false" ht="15" hidden="false" customHeight="false" outlineLevel="0" collapsed="false">
      <c r="A1203" s="50" t="s">
        <v>1145</v>
      </c>
      <c r="B1203" s="50" t="s">
        <v>132</v>
      </c>
      <c r="C1203" s="50" t="s">
        <v>411</v>
      </c>
      <c r="D1203" s="50" t="n">
        <v>686555</v>
      </c>
      <c r="E1203" s="50" t="n">
        <v>7</v>
      </c>
      <c r="F1203" s="50" t="s">
        <v>56</v>
      </c>
      <c r="G1203" s="50" t="n">
        <v>334</v>
      </c>
      <c r="H1203" s="50" t="n">
        <v>145</v>
      </c>
      <c r="I1203" s="50" t="n">
        <v>30</v>
      </c>
      <c r="J1203" s="50" t="n">
        <v>165</v>
      </c>
      <c r="K1203" s="50" t="n">
        <v>103</v>
      </c>
      <c r="L1203" s="50" t="n">
        <v>12</v>
      </c>
      <c r="M1203" s="50" t="n">
        <v>168</v>
      </c>
      <c r="N1203" s="50" t="n">
        <v>42</v>
      </c>
      <c r="O1203" s="50" t="n">
        <v>5.971</v>
      </c>
      <c r="P1203" s="50" t="n">
        <v>85</v>
      </c>
      <c r="Q1203" s="50" t="n">
        <v>76</v>
      </c>
      <c r="R1203" s="50" t="n">
        <v>21</v>
      </c>
      <c r="S1203" s="50" t="n">
        <v>4</v>
      </c>
      <c r="T1203" s="50" t="n">
        <v>2</v>
      </c>
      <c r="U1203" s="50" t="n">
        <v>3</v>
      </c>
      <c r="V1203" s="50" t="n">
        <v>9</v>
      </c>
      <c r="W1203" s="50" t="n">
        <v>0</v>
      </c>
      <c r="X1203" s="50" t="n">
        <v>0</v>
      </c>
      <c r="Y1203" s="50" t="n">
        <v>18</v>
      </c>
      <c r="Z1203" s="50" t="n">
        <v>32</v>
      </c>
      <c r="AA1203" s="50" t="n">
        <v>85</v>
      </c>
      <c r="AB1203" s="50" t="n">
        <v>24.565</v>
      </c>
      <c r="AC1203" s="50" t="n">
        <v>58</v>
      </c>
      <c r="AD1203" s="50" t="n">
        <v>3</v>
      </c>
      <c r="AE1203" s="50" t="n">
        <v>22</v>
      </c>
      <c r="AF1203" s="50" t="n">
        <v>58</v>
      </c>
      <c r="AG1203" s="50" t="n">
        <v>4942.2</v>
      </c>
      <c r="AH1203" s="50" t="n">
        <v>21</v>
      </c>
      <c r="AI1203" s="50" t="n">
        <v>127</v>
      </c>
      <c r="AJ1203" s="50" t="n">
        <v>9304.9</v>
      </c>
      <c r="AK1203" s="50" t="n">
        <v>36</v>
      </c>
    </row>
    <row r="1204" customFormat="false" ht="15" hidden="false" customHeight="false" outlineLevel="0" collapsed="false">
      <c r="A1204" s="50" t="s">
        <v>1145</v>
      </c>
      <c r="B1204" s="50" t="s">
        <v>132</v>
      </c>
      <c r="C1204" s="50" t="s">
        <v>411</v>
      </c>
      <c r="D1204" s="50" t="n">
        <v>686555</v>
      </c>
      <c r="E1204" s="50" t="n">
        <v>8</v>
      </c>
      <c r="F1204" s="50" t="s">
        <v>57</v>
      </c>
      <c r="G1204" s="50" t="n">
        <v>354</v>
      </c>
      <c r="H1204" s="50" t="n">
        <v>146</v>
      </c>
      <c r="I1204" s="50" t="n">
        <v>25</v>
      </c>
      <c r="J1204" s="50" t="n">
        <v>171</v>
      </c>
      <c r="K1204" s="50" t="n">
        <v>104</v>
      </c>
      <c r="L1204" s="50" t="n">
        <v>7</v>
      </c>
      <c r="M1204" s="50" t="n">
        <v>183</v>
      </c>
      <c r="N1204" s="50" t="n">
        <v>42</v>
      </c>
      <c r="O1204" s="50" t="n">
        <v>-5.039</v>
      </c>
      <c r="P1204" s="50" t="n">
        <v>84</v>
      </c>
      <c r="Q1204" s="50" t="n">
        <v>74</v>
      </c>
      <c r="R1204" s="50" t="n">
        <v>14</v>
      </c>
      <c r="S1204" s="50" t="n">
        <v>5</v>
      </c>
      <c r="T1204" s="50" t="n">
        <v>1</v>
      </c>
      <c r="U1204" s="50" t="n">
        <v>0</v>
      </c>
      <c r="V1204" s="50" t="n">
        <v>9</v>
      </c>
      <c r="W1204" s="50" t="n">
        <v>0</v>
      </c>
      <c r="X1204" s="50" t="n">
        <v>1</v>
      </c>
      <c r="Y1204" s="50" t="n">
        <v>18</v>
      </c>
      <c r="Z1204" s="50" t="n">
        <v>21.35</v>
      </c>
      <c r="AA1204" s="50" t="n">
        <v>84</v>
      </c>
      <c r="AB1204" s="50" t="n">
        <v>22.773</v>
      </c>
      <c r="AC1204" s="50" t="n">
        <v>57</v>
      </c>
      <c r="AD1204" s="50" t="n">
        <v>3</v>
      </c>
      <c r="AE1204" s="50" t="n">
        <v>23</v>
      </c>
      <c r="AF1204" s="50" t="n">
        <v>57</v>
      </c>
      <c r="AG1204" s="50" t="n">
        <v>5157.7</v>
      </c>
      <c r="AH1204" s="50" t="n">
        <v>17</v>
      </c>
      <c r="AI1204" s="50" t="n">
        <v>129</v>
      </c>
      <c r="AJ1204" s="50" t="n">
        <v>9516.9</v>
      </c>
      <c r="AK1204" s="50" t="n">
        <v>47</v>
      </c>
    </row>
    <row r="1205" customFormat="false" ht="15" hidden="false" customHeight="false" outlineLevel="0" collapsed="false">
      <c r="A1205" s="50" t="s">
        <v>1145</v>
      </c>
      <c r="B1205" s="50" t="s">
        <v>132</v>
      </c>
      <c r="C1205" s="50" t="s">
        <v>411</v>
      </c>
      <c r="D1205" s="50" t="n">
        <v>686555</v>
      </c>
      <c r="E1205" s="50" t="n">
        <v>9</v>
      </c>
      <c r="F1205" s="50" t="s">
        <v>58</v>
      </c>
      <c r="G1205" s="50" t="n">
        <v>304</v>
      </c>
      <c r="H1205" s="50" t="n">
        <v>122</v>
      </c>
      <c r="I1205" s="50" t="n">
        <v>22</v>
      </c>
      <c r="J1205" s="50" t="n">
        <v>142</v>
      </c>
      <c r="K1205" s="50" t="n">
        <v>81</v>
      </c>
      <c r="L1205" s="50" t="n">
        <v>7</v>
      </c>
      <c r="M1205" s="50" t="n">
        <v>162</v>
      </c>
      <c r="N1205" s="50" t="n">
        <v>41</v>
      </c>
      <c r="O1205" s="50" t="n">
        <v>-7.228</v>
      </c>
      <c r="P1205" s="50" t="n">
        <v>68</v>
      </c>
      <c r="Q1205" s="50" t="n">
        <v>54</v>
      </c>
      <c r="R1205" s="50" t="n">
        <v>4</v>
      </c>
      <c r="S1205" s="50" t="n">
        <v>1</v>
      </c>
      <c r="T1205" s="50" t="n">
        <v>0</v>
      </c>
      <c r="U1205" s="50" t="n">
        <v>0</v>
      </c>
      <c r="V1205" s="50" t="n">
        <v>12</v>
      </c>
      <c r="W1205" s="50" t="n">
        <v>1</v>
      </c>
      <c r="X1205" s="50" t="n">
        <v>0</v>
      </c>
      <c r="Y1205" s="50" t="n">
        <v>19</v>
      </c>
      <c r="Z1205" s="50" t="n">
        <v>13.05</v>
      </c>
      <c r="AA1205" s="50" t="n">
        <v>67</v>
      </c>
      <c r="AB1205" s="50" t="n">
        <v>18.208</v>
      </c>
      <c r="AC1205" s="50" t="n">
        <v>36</v>
      </c>
      <c r="AD1205" s="50" t="n">
        <v>1</v>
      </c>
      <c r="AE1205" s="50" t="n">
        <v>11</v>
      </c>
      <c r="AF1205" s="50" t="n">
        <v>36</v>
      </c>
      <c r="AG1205" s="50" t="n">
        <v>2941.1</v>
      </c>
      <c r="AH1205" s="50" t="n">
        <v>6</v>
      </c>
      <c r="AI1205" s="50" t="n">
        <v>104</v>
      </c>
      <c r="AJ1205" s="50" t="n">
        <v>7590.5</v>
      </c>
      <c r="AK1205" s="50" t="n">
        <v>32</v>
      </c>
    </row>
    <row r="1206" customFormat="false" ht="15" hidden="false" customHeight="false" outlineLevel="0" collapsed="false">
      <c r="A1206" s="50" t="s">
        <v>1146</v>
      </c>
      <c r="B1206" s="50" t="s">
        <v>132</v>
      </c>
      <c r="C1206" s="50" t="s">
        <v>412</v>
      </c>
      <c r="D1206" s="50" t="n">
        <v>686469</v>
      </c>
      <c r="E1206" s="50" t="n">
        <v>4</v>
      </c>
      <c r="F1206" s="50" t="s">
        <v>53</v>
      </c>
      <c r="G1206" s="50" t="n">
        <v>517</v>
      </c>
      <c r="H1206" s="50" t="n">
        <v>243</v>
      </c>
      <c r="I1206" s="50" t="n">
        <v>37</v>
      </c>
      <c r="J1206" s="50" t="n">
        <v>223</v>
      </c>
      <c r="K1206" s="50" t="n">
        <v>150</v>
      </c>
      <c r="L1206" s="50" t="n">
        <v>17</v>
      </c>
      <c r="M1206" s="50" t="n">
        <v>293</v>
      </c>
      <c r="N1206" s="50" t="n">
        <v>93</v>
      </c>
      <c r="O1206" s="50" t="n">
        <v>-1.65</v>
      </c>
      <c r="P1206" s="50" t="n">
        <v>124</v>
      </c>
      <c r="Q1206" s="50" t="n">
        <v>103</v>
      </c>
      <c r="R1206" s="50" t="n">
        <v>17</v>
      </c>
      <c r="S1206" s="50" t="n">
        <v>3</v>
      </c>
      <c r="T1206" s="50" t="n">
        <v>2</v>
      </c>
      <c r="U1206" s="50" t="n">
        <v>3</v>
      </c>
      <c r="V1206" s="50" t="n">
        <v>16</v>
      </c>
      <c r="W1206" s="50" t="n">
        <v>1</v>
      </c>
      <c r="X1206" s="50" t="n">
        <v>4</v>
      </c>
      <c r="Y1206" s="50" t="n">
        <v>24</v>
      </c>
      <c r="Z1206" s="50" t="n">
        <v>32.95</v>
      </c>
      <c r="AA1206" s="50" t="n">
        <v>124</v>
      </c>
      <c r="AB1206" s="50" t="n">
        <v>36.569</v>
      </c>
      <c r="AC1206" s="50" t="n">
        <v>83</v>
      </c>
      <c r="AD1206" s="50" t="n">
        <v>6</v>
      </c>
      <c r="AE1206" s="50" t="n">
        <v>29</v>
      </c>
      <c r="AF1206" s="50" t="n">
        <v>83</v>
      </c>
      <c r="AG1206" s="50" t="n">
        <v>7274.5</v>
      </c>
      <c r="AH1206" s="50" t="n">
        <v>27</v>
      </c>
      <c r="AI1206" s="50" t="n">
        <v>202</v>
      </c>
      <c r="AJ1206" s="50" t="n">
        <v>14158.4</v>
      </c>
      <c r="AK1206" s="50" t="n">
        <v>10</v>
      </c>
    </row>
    <row r="1207" customFormat="false" ht="15" hidden="false" customHeight="false" outlineLevel="0" collapsed="false">
      <c r="A1207" s="50" t="s">
        <v>1146</v>
      </c>
      <c r="B1207" s="50" t="s">
        <v>132</v>
      </c>
      <c r="C1207" s="50" t="s">
        <v>412</v>
      </c>
      <c r="D1207" s="50" t="n">
        <v>686469</v>
      </c>
      <c r="E1207" s="50" t="n">
        <v>5</v>
      </c>
      <c r="F1207" s="50" t="s">
        <v>54</v>
      </c>
      <c r="G1207" s="50" t="n">
        <v>418</v>
      </c>
      <c r="H1207" s="50" t="n">
        <v>187</v>
      </c>
      <c r="I1207" s="50" t="n">
        <v>27</v>
      </c>
      <c r="J1207" s="50" t="n">
        <v>196</v>
      </c>
      <c r="K1207" s="50" t="n">
        <v>116</v>
      </c>
      <c r="L1207" s="50" t="n">
        <v>8</v>
      </c>
      <c r="M1207" s="50" t="n">
        <v>220</v>
      </c>
      <c r="N1207" s="50" t="n">
        <v>71</v>
      </c>
      <c r="O1207" s="50" t="n">
        <v>-3.2</v>
      </c>
      <c r="P1207" s="50" t="n">
        <v>115</v>
      </c>
      <c r="Q1207" s="50" t="n">
        <v>104</v>
      </c>
      <c r="R1207" s="50" t="n">
        <v>26</v>
      </c>
      <c r="S1207" s="50" t="n">
        <v>4</v>
      </c>
      <c r="T1207" s="50" t="n">
        <v>0</v>
      </c>
      <c r="U1207" s="50" t="n">
        <v>2</v>
      </c>
      <c r="V1207" s="50" t="n">
        <v>11</v>
      </c>
      <c r="W1207" s="50" t="n">
        <v>0</v>
      </c>
      <c r="X1207" s="50" t="n">
        <v>0</v>
      </c>
      <c r="Y1207" s="50" t="n">
        <v>21</v>
      </c>
      <c r="Z1207" s="50" t="n">
        <v>34</v>
      </c>
      <c r="AA1207" s="50" t="n">
        <v>114</v>
      </c>
      <c r="AB1207" s="50" t="n">
        <v>36.781</v>
      </c>
      <c r="AC1207" s="50" t="n">
        <v>83</v>
      </c>
      <c r="AD1207" s="50" t="n">
        <v>7</v>
      </c>
      <c r="AE1207" s="50" t="n">
        <v>30</v>
      </c>
      <c r="AF1207" s="50" t="n">
        <v>83</v>
      </c>
      <c r="AG1207" s="50" t="n">
        <v>7355.9</v>
      </c>
      <c r="AH1207" s="50" t="n">
        <v>33</v>
      </c>
      <c r="AI1207" s="50" t="n">
        <v>155</v>
      </c>
      <c r="AJ1207" s="50" t="n">
        <v>10964.2</v>
      </c>
      <c r="AK1207" s="50" t="n">
        <v>19</v>
      </c>
    </row>
    <row r="1208" customFormat="false" ht="15" hidden="false" customHeight="false" outlineLevel="0" collapsed="false">
      <c r="A1208" s="50" t="s">
        <v>1146</v>
      </c>
      <c r="B1208" s="50" t="s">
        <v>132</v>
      </c>
      <c r="C1208" s="50" t="s">
        <v>412</v>
      </c>
      <c r="D1208" s="50" t="n">
        <v>686469</v>
      </c>
      <c r="E1208" s="50" t="n">
        <v>6</v>
      </c>
      <c r="F1208" s="50" t="s">
        <v>55</v>
      </c>
      <c r="G1208" s="50" t="n">
        <v>238</v>
      </c>
      <c r="H1208" s="50" t="n">
        <v>95</v>
      </c>
      <c r="I1208" s="50" t="n">
        <v>10</v>
      </c>
      <c r="J1208" s="50" t="n">
        <v>114</v>
      </c>
      <c r="K1208" s="50" t="n">
        <v>69</v>
      </c>
      <c r="L1208" s="50" t="n">
        <v>6</v>
      </c>
      <c r="M1208" s="50" t="n">
        <v>120</v>
      </c>
      <c r="N1208" s="50" t="n">
        <v>26</v>
      </c>
      <c r="O1208" s="50" t="n">
        <v>1.052</v>
      </c>
      <c r="P1208" s="50" t="n">
        <v>52</v>
      </c>
      <c r="Q1208" s="50" t="n">
        <v>47</v>
      </c>
      <c r="R1208" s="50" t="n">
        <v>14</v>
      </c>
      <c r="S1208" s="50" t="n">
        <v>3</v>
      </c>
      <c r="T1208" s="50" t="n">
        <v>0</v>
      </c>
      <c r="U1208" s="50" t="n">
        <v>1</v>
      </c>
      <c r="V1208" s="50" t="n">
        <v>5</v>
      </c>
      <c r="W1208" s="50" t="n">
        <v>0</v>
      </c>
      <c r="X1208" s="50" t="n">
        <v>0</v>
      </c>
      <c r="Y1208" s="50" t="n">
        <v>6</v>
      </c>
      <c r="Z1208" s="50" t="n">
        <v>17.55</v>
      </c>
      <c r="AA1208" s="50" t="n">
        <v>50</v>
      </c>
      <c r="AB1208" s="50" t="n">
        <v>17.689</v>
      </c>
      <c r="AC1208" s="50" t="n">
        <v>41</v>
      </c>
      <c r="AD1208" s="50" t="n">
        <v>2</v>
      </c>
      <c r="AE1208" s="50" t="n">
        <v>19</v>
      </c>
      <c r="AF1208" s="50" t="n">
        <v>40</v>
      </c>
      <c r="AG1208" s="50" t="n">
        <v>3559.5</v>
      </c>
      <c r="AH1208" s="50" t="n">
        <v>19</v>
      </c>
      <c r="AI1208" s="50" t="n">
        <v>89</v>
      </c>
      <c r="AJ1208" s="50" t="n">
        <v>6348.6</v>
      </c>
      <c r="AK1208" s="50" t="n">
        <v>14</v>
      </c>
    </row>
    <row r="1209" customFormat="false" ht="15" hidden="false" customHeight="false" outlineLevel="0" collapsed="false">
      <c r="A1209" s="50" t="s">
        <v>1146</v>
      </c>
      <c r="B1209" s="50" t="s">
        <v>132</v>
      </c>
      <c r="C1209" s="50" t="s">
        <v>412</v>
      </c>
      <c r="D1209" s="50" t="n">
        <v>686469</v>
      </c>
      <c r="E1209" s="50" t="n">
        <v>7</v>
      </c>
      <c r="F1209" s="50" t="s">
        <v>56</v>
      </c>
      <c r="G1209" s="50" t="n">
        <v>197</v>
      </c>
      <c r="H1209" s="50" t="n">
        <v>98</v>
      </c>
      <c r="I1209" s="50" t="n">
        <v>17</v>
      </c>
      <c r="J1209" s="50" t="n">
        <v>80</v>
      </c>
      <c r="K1209" s="50" t="n">
        <v>56</v>
      </c>
      <c r="L1209" s="50" t="n">
        <v>3</v>
      </c>
      <c r="M1209" s="50" t="n">
        <v>113</v>
      </c>
      <c r="N1209" s="50" t="n">
        <v>42</v>
      </c>
      <c r="O1209" s="50" t="n">
        <v>-1.108</v>
      </c>
      <c r="P1209" s="50" t="n">
        <v>45</v>
      </c>
      <c r="Q1209" s="50" t="n">
        <v>39</v>
      </c>
      <c r="R1209" s="50" t="n">
        <v>11</v>
      </c>
      <c r="S1209" s="50" t="n">
        <v>1</v>
      </c>
      <c r="T1209" s="50" t="n">
        <v>0</v>
      </c>
      <c r="U1209" s="50" t="n">
        <v>0</v>
      </c>
      <c r="V1209" s="50" t="n">
        <v>5</v>
      </c>
      <c r="W1209" s="50" t="n">
        <v>1</v>
      </c>
      <c r="X1209" s="50" t="n">
        <v>0</v>
      </c>
      <c r="Y1209" s="50" t="n">
        <v>9</v>
      </c>
      <c r="Z1209" s="50" t="n">
        <v>13.75</v>
      </c>
      <c r="AA1209" s="50" t="n">
        <v>44</v>
      </c>
      <c r="AB1209" s="50" t="n">
        <v>13.458</v>
      </c>
      <c r="AC1209" s="50" t="n">
        <v>30</v>
      </c>
      <c r="AD1209" s="50" t="n">
        <v>1</v>
      </c>
      <c r="AE1209" s="50" t="n">
        <v>16</v>
      </c>
      <c r="AF1209" s="50" t="n">
        <v>30</v>
      </c>
      <c r="AG1209" s="50" t="n">
        <v>2754.5</v>
      </c>
      <c r="AH1209" s="50" t="n">
        <v>9</v>
      </c>
      <c r="AI1209" s="50" t="n">
        <v>87</v>
      </c>
      <c r="AJ1209" s="50" t="n">
        <v>6169.5</v>
      </c>
      <c r="AK1209" s="50" t="n">
        <v>12</v>
      </c>
    </row>
    <row r="1210" customFormat="false" ht="15" hidden="false" customHeight="false" outlineLevel="0" collapsed="false">
      <c r="A1210" s="50" t="s">
        <v>1146</v>
      </c>
      <c r="B1210" s="50" t="s">
        <v>132</v>
      </c>
      <c r="C1210" s="50" t="s">
        <v>412</v>
      </c>
      <c r="D1210" s="50" t="n">
        <v>686469</v>
      </c>
      <c r="E1210" s="50" t="n">
        <v>8</v>
      </c>
      <c r="F1210" s="50" t="s">
        <v>57</v>
      </c>
      <c r="G1210" s="50" t="n">
        <v>193</v>
      </c>
      <c r="H1210" s="50" t="n">
        <v>87</v>
      </c>
      <c r="I1210" s="50" t="n">
        <v>10</v>
      </c>
      <c r="J1210" s="50" t="n">
        <v>81</v>
      </c>
      <c r="K1210" s="50" t="n">
        <v>58</v>
      </c>
      <c r="L1210" s="50" t="n">
        <v>3</v>
      </c>
      <c r="M1210" s="50" t="n">
        <v>112</v>
      </c>
      <c r="N1210" s="50" t="n">
        <v>29</v>
      </c>
      <c r="O1210" s="50" t="n">
        <v>4.869</v>
      </c>
      <c r="P1210" s="50" t="n">
        <v>52</v>
      </c>
      <c r="Q1210" s="50" t="n">
        <v>44</v>
      </c>
      <c r="R1210" s="50" t="n">
        <v>15</v>
      </c>
      <c r="S1210" s="50" t="n">
        <v>4</v>
      </c>
      <c r="T1210" s="50" t="n">
        <v>0</v>
      </c>
      <c r="U1210" s="50" t="n">
        <v>3</v>
      </c>
      <c r="V1210" s="50" t="n">
        <v>7</v>
      </c>
      <c r="W1210" s="50" t="n">
        <v>1</v>
      </c>
      <c r="X1210" s="50" t="n">
        <v>0</v>
      </c>
      <c r="Y1210" s="50" t="n">
        <v>2</v>
      </c>
      <c r="Z1210" s="50" t="n">
        <v>23.8</v>
      </c>
      <c r="AA1210" s="50" t="n">
        <v>52</v>
      </c>
      <c r="AB1210" s="50" t="n">
        <v>21.648</v>
      </c>
      <c r="AC1210" s="50" t="n">
        <v>42</v>
      </c>
      <c r="AD1210" s="50" t="n">
        <v>5</v>
      </c>
      <c r="AE1210" s="50" t="n">
        <v>22</v>
      </c>
      <c r="AF1210" s="50" t="n">
        <v>42</v>
      </c>
      <c r="AG1210" s="50" t="n">
        <v>3903</v>
      </c>
      <c r="AH1210" s="50" t="n">
        <v>12</v>
      </c>
      <c r="AI1210" s="50" t="n">
        <v>82</v>
      </c>
      <c r="AJ1210" s="50" t="n">
        <v>5758</v>
      </c>
      <c r="AK1210" s="50" t="n">
        <v>9</v>
      </c>
    </row>
    <row r="1211" customFormat="false" ht="15" hidden="false" customHeight="false" outlineLevel="0" collapsed="false">
      <c r="A1211" s="50" t="s">
        <v>1146</v>
      </c>
      <c r="B1211" s="50" t="s">
        <v>132</v>
      </c>
      <c r="C1211" s="50" t="s">
        <v>412</v>
      </c>
      <c r="D1211" s="50" t="n">
        <v>686469</v>
      </c>
      <c r="E1211" s="50" t="n">
        <v>9</v>
      </c>
      <c r="F1211" s="50" t="s">
        <v>58</v>
      </c>
      <c r="G1211" s="50" t="n">
        <v>353</v>
      </c>
      <c r="H1211" s="50" t="n">
        <v>176</v>
      </c>
      <c r="I1211" s="50" t="n">
        <v>22</v>
      </c>
      <c r="J1211" s="50" t="n">
        <v>159</v>
      </c>
      <c r="K1211" s="50" t="n">
        <v>115</v>
      </c>
      <c r="L1211" s="50" t="n">
        <v>7</v>
      </c>
      <c r="M1211" s="50" t="n">
        <v>193</v>
      </c>
      <c r="N1211" s="50" t="n">
        <v>61</v>
      </c>
      <c r="O1211" s="50" t="n">
        <v>7.543</v>
      </c>
      <c r="P1211" s="50" t="n">
        <v>93</v>
      </c>
      <c r="Q1211" s="50" t="n">
        <v>84</v>
      </c>
      <c r="R1211" s="50" t="n">
        <v>22</v>
      </c>
      <c r="S1211" s="50" t="n">
        <v>5</v>
      </c>
      <c r="T1211" s="50" t="n">
        <v>0</v>
      </c>
      <c r="U1211" s="50" t="n">
        <v>8</v>
      </c>
      <c r="V1211" s="50" t="n">
        <v>7</v>
      </c>
      <c r="W1211" s="50" t="n">
        <v>1</v>
      </c>
      <c r="X1211" s="50" t="n">
        <v>1</v>
      </c>
      <c r="Y1211" s="50" t="n">
        <v>14</v>
      </c>
      <c r="Z1211" s="50" t="n">
        <v>35.95</v>
      </c>
      <c r="AA1211" s="50" t="n">
        <v>93</v>
      </c>
      <c r="AB1211" s="50" t="n">
        <v>35.315</v>
      </c>
      <c r="AC1211" s="50" t="n">
        <v>71</v>
      </c>
      <c r="AD1211" s="50" t="n">
        <v>12</v>
      </c>
      <c r="AE1211" s="50" t="n">
        <v>30</v>
      </c>
      <c r="AF1211" s="50" t="n">
        <v>71</v>
      </c>
      <c r="AG1211" s="50" t="n">
        <v>6504.4</v>
      </c>
      <c r="AH1211" s="50" t="n">
        <v>30</v>
      </c>
      <c r="AI1211" s="50" t="n">
        <v>174</v>
      </c>
      <c r="AJ1211" s="50" t="n">
        <v>12375.6</v>
      </c>
      <c r="AK1211" s="50" t="n">
        <v>24</v>
      </c>
    </row>
    <row r="1212" customFormat="false" ht="15" hidden="false" customHeight="false" outlineLevel="0" collapsed="false">
      <c r="A1212" s="50" t="s">
        <v>1147</v>
      </c>
      <c r="B1212" s="50" t="s">
        <v>132</v>
      </c>
      <c r="C1212" s="50" t="s">
        <v>413</v>
      </c>
      <c r="D1212" s="50" t="n">
        <v>686681</v>
      </c>
      <c r="E1212" s="50" t="n">
        <v>4</v>
      </c>
      <c r="F1212" s="50" t="s">
        <v>53</v>
      </c>
      <c r="G1212" s="50" t="n">
        <v>223</v>
      </c>
      <c r="H1212" s="50" t="n">
        <v>107</v>
      </c>
      <c r="I1212" s="50" t="n">
        <v>29</v>
      </c>
      <c r="J1212" s="50" t="n">
        <v>102</v>
      </c>
      <c r="K1212" s="50" t="n">
        <v>63</v>
      </c>
      <c r="L1212" s="50" t="n">
        <v>12</v>
      </c>
      <c r="M1212" s="50" t="n">
        <v>121</v>
      </c>
      <c r="N1212" s="50" t="n">
        <v>44</v>
      </c>
      <c r="O1212" s="50" t="n">
        <v>-1.824</v>
      </c>
      <c r="P1212" s="50" t="n">
        <v>55</v>
      </c>
      <c r="Q1212" s="50" t="n">
        <v>50</v>
      </c>
      <c r="R1212" s="50" t="n">
        <v>11</v>
      </c>
      <c r="S1212" s="50" t="n">
        <v>5</v>
      </c>
      <c r="T1212" s="50" t="n">
        <v>0</v>
      </c>
      <c r="U1212" s="50" t="n">
        <v>1</v>
      </c>
      <c r="V1212" s="50" t="n">
        <v>3</v>
      </c>
      <c r="W1212" s="50" t="n">
        <v>0</v>
      </c>
      <c r="X1212" s="50" t="n">
        <v>2</v>
      </c>
      <c r="Y1212" s="50" t="n">
        <v>13</v>
      </c>
      <c r="Z1212" s="50" t="n">
        <v>14.85</v>
      </c>
      <c r="AA1212" s="50" t="n">
        <v>55</v>
      </c>
      <c r="AB1212" s="50" t="n">
        <v>14.905</v>
      </c>
      <c r="AC1212" s="50" t="n">
        <v>39</v>
      </c>
      <c r="AD1212" s="50" t="n">
        <v>3</v>
      </c>
      <c r="AE1212" s="50" t="n">
        <v>17</v>
      </c>
      <c r="AF1212" s="50" t="n">
        <v>39</v>
      </c>
      <c r="AG1212" s="50" t="n">
        <v>3498.3</v>
      </c>
      <c r="AH1212" s="50" t="n">
        <v>15</v>
      </c>
      <c r="AI1212" s="50" t="n">
        <v>92</v>
      </c>
      <c r="AJ1212" s="50" t="n">
        <v>6638.4</v>
      </c>
      <c r="AK1212" s="50" t="n">
        <v>17</v>
      </c>
    </row>
    <row r="1213" customFormat="false" ht="15" hidden="false" customHeight="false" outlineLevel="0" collapsed="false">
      <c r="A1213" s="50" t="s">
        <v>1147</v>
      </c>
      <c r="B1213" s="50" t="s">
        <v>132</v>
      </c>
      <c r="C1213" s="50" t="s">
        <v>413</v>
      </c>
      <c r="D1213" s="50" t="n">
        <v>686681</v>
      </c>
      <c r="E1213" s="50" t="n">
        <v>5</v>
      </c>
      <c r="F1213" s="50" t="s">
        <v>54</v>
      </c>
      <c r="G1213" s="50" t="n">
        <v>227</v>
      </c>
      <c r="H1213" s="50" t="n">
        <v>123</v>
      </c>
      <c r="I1213" s="50" t="n">
        <v>21</v>
      </c>
      <c r="J1213" s="50" t="n">
        <v>117</v>
      </c>
      <c r="K1213" s="50" t="n">
        <v>79</v>
      </c>
      <c r="L1213" s="50" t="n">
        <v>7</v>
      </c>
      <c r="M1213" s="50" t="n">
        <v>110</v>
      </c>
      <c r="N1213" s="50" t="n">
        <v>44</v>
      </c>
      <c r="O1213" s="50" t="n">
        <v>-0.771</v>
      </c>
      <c r="P1213" s="50" t="n">
        <v>65</v>
      </c>
      <c r="Q1213" s="50" t="n">
        <v>61</v>
      </c>
      <c r="R1213" s="50" t="n">
        <v>15</v>
      </c>
      <c r="S1213" s="50" t="n">
        <v>4</v>
      </c>
      <c r="T1213" s="50" t="n">
        <v>0</v>
      </c>
      <c r="U1213" s="50" t="n">
        <v>3</v>
      </c>
      <c r="V1213" s="50" t="n">
        <v>2</v>
      </c>
      <c r="W1213" s="50" t="n">
        <v>0</v>
      </c>
      <c r="X1213" s="50" t="n">
        <v>1</v>
      </c>
      <c r="Y1213" s="50" t="n">
        <v>10</v>
      </c>
      <c r="Z1213" s="50" t="n">
        <v>19.6</v>
      </c>
      <c r="AA1213" s="50" t="n">
        <v>64</v>
      </c>
      <c r="AB1213" s="50" t="n">
        <v>17.508</v>
      </c>
      <c r="AC1213" s="50" t="n">
        <v>53</v>
      </c>
      <c r="AD1213" s="50" t="n">
        <v>5</v>
      </c>
      <c r="AE1213" s="50" t="n">
        <v>22</v>
      </c>
      <c r="AF1213" s="50" t="n">
        <v>53</v>
      </c>
      <c r="AG1213" s="50" t="n">
        <v>4788.8</v>
      </c>
      <c r="AH1213" s="50" t="n">
        <v>14</v>
      </c>
      <c r="AI1213" s="50" t="n">
        <v>108</v>
      </c>
      <c r="AJ1213" s="50" t="n">
        <v>7793.7</v>
      </c>
      <c r="AK1213" s="50" t="n">
        <v>18</v>
      </c>
    </row>
    <row r="1214" customFormat="false" ht="15" hidden="false" customHeight="false" outlineLevel="0" collapsed="false">
      <c r="A1214" s="50" t="s">
        <v>1147</v>
      </c>
      <c r="B1214" s="50" t="s">
        <v>132</v>
      </c>
      <c r="C1214" s="50" t="s">
        <v>413</v>
      </c>
      <c r="D1214" s="50" t="n">
        <v>686681</v>
      </c>
      <c r="E1214" s="50" t="n">
        <v>6</v>
      </c>
      <c r="F1214" s="50" t="s">
        <v>55</v>
      </c>
      <c r="G1214" s="50" t="n">
        <v>328</v>
      </c>
      <c r="H1214" s="50" t="n">
        <v>175</v>
      </c>
      <c r="I1214" s="50" t="n">
        <v>26</v>
      </c>
      <c r="J1214" s="50" t="n">
        <v>158</v>
      </c>
      <c r="K1214" s="50" t="n">
        <v>110</v>
      </c>
      <c r="L1214" s="50" t="n">
        <v>6</v>
      </c>
      <c r="M1214" s="50" t="n">
        <v>170</v>
      </c>
      <c r="N1214" s="50" t="n">
        <v>65</v>
      </c>
      <c r="O1214" s="50" t="n">
        <v>3.495</v>
      </c>
      <c r="P1214" s="50" t="n">
        <v>91</v>
      </c>
      <c r="Q1214" s="50" t="n">
        <v>85</v>
      </c>
      <c r="R1214" s="50" t="n">
        <v>25</v>
      </c>
      <c r="S1214" s="50" t="n">
        <v>5</v>
      </c>
      <c r="T1214" s="50" t="n">
        <v>0</v>
      </c>
      <c r="U1214" s="50" t="n">
        <v>3</v>
      </c>
      <c r="V1214" s="50" t="n">
        <v>5</v>
      </c>
      <c r="W1214" s="50" t="n">
        <v>0</v>
      </c>
      <c r="X1214" s="50" t="n">
        <v>0</v>
      </c>
      <c r="Y1214" s="50" t="n">
        <v>10</v>
      </c>
      <c r="Z1214" s="50" t="n">
        <v>31.05</v>
      </c>
      <c r="AA1214" s="50" t="n">
        <v>90</v>
      </c>
      <c r="AB1214" s="50" t="n">
        <v>30.195</v>
      </c>
      <c r="AC1214" s="50" t="n">
        <v>76</v>
      </c>
      <c r="AD1214" s="50" t="n">
        <v>4</v>
      </c>
      <c r="AE1214" s="50" t="n">
        <v>29</v>
      </c>
      <c r="AF1214" s="50" t="n">
        <v>76</v>
      </c>
      <c r="AG1214" s="50" t="n">
        <v>6681.3</v>
      </c>
      <c r="AH1214" s="50" t="n">
        <v>29</v>
      </c>
      <c r="AI1214" s="50" t="n">
        <v>151</v>
      </c>
      <c r="AJ1214" s="50" t="n">
        <v>10872.7</v>
      </c>
      <c r="AK1214" s="50" t="n">
        <v>16</v>
      </c>
    </row>
    <row r="1215" customFormat="false" ht="15" hidden="false" customHeight="false" outlineLevel="0" collapsed="false">
      <c r="A1215" s="50" t="s">
        <v>1147</v>
      </c>
      <c r="B1215" s="50" t="s">
        <v>132</v>
      </c>
      <c r="C1215" s="50" t="s">
        <v>413</v>
      </c>
      <c r="D1215" s="50" t="n">
        <v>686681</v>
      </c>
      <c r="E1215" s="50" t="n">
        <v>7</v>
      </c>
      <c r="F1215" s="50" t="s">
        <v>56</v>
      </c>
      <c r="G1215" s="50" t="n">
        <v>302</v>
      </c>
      <c r="H1215" s="50" t="n">
        <v>153</v>
      </c>
      <c r="I1215" s="50" t="n">
        <v>29</v>
      </c>
      <c r="J1215" s="50" t="n">
        <v>131</v>
      </c>
      <c r="K1215" s="50" t="n">
        <v>85</v>
      </c>
      <c r="L1215" s="50" t="n">
        <v>10</v>
      </c>
      <c r="M1215" s="50" t="n">
        <v>171</v>
      </c>
      <c r="N1215" s="50" t="n">
        <v>68</v>
      </c>
      <c r="O1215" s="50" t="n">
        <v>-1.046</v>
      </c>
      <c r="P1215" s="50" t="n">
        <v>86</v>
      </c>
      <c r="Q1215" s="50" t="n">
        <v>79</v>
      </c>
      <c r="R1215" s="50" t="n">
        <v>21</v>
      </c>
      <c r="S1215" s="50" t="n">
        <v>5</v>
      </c>
      <c r="T1215" s="50" t="n">
        <v>0</v>
      </c>
      <c r="U1215" s="50" t="n">
        <v>1</v>
      </c>
      <c r="V1215" s="50" t="n">
        <v>6</v>
      </c>
      <c r="W1215" s="50" t="n">
        <v>0</v>
      </c>
      <c r="X1215" s="50" t="n">
        <v>1</v>
      </c>
      <c r="Y1215" s="50" t="n">
        <v>17</v>
      </c>
      <c r="Z1215" s="50" t="n">
        <v>25.95</v>
      </c>
      <c r="AA1215" s="50" t="n">
        <v>86</v>
      </c>
      <c r="AB1215" s="50" t="n">
        <v>24.357</v>
      </c>
      <c r="AC1215" s="50" t="n">
        <v>63</v>
      </c>
      <c r="AD1215" s="50" t="n">
        <v>2</v>
      </c>
      <c r="AE1215" s="50" t="n">
        <v>27</v>
      </c>
      <c r="AF1215" s="50" t="n">
        <v>63</v>
      </c>
      <c r="AG1215" s="50" t="n">
        <v>5499.2</v>
      </c>
      <c r="AH1215" s="50" t="n">
        <v>21</v>
      </c>
      <c r="AI1215" s="50" t="n">
        <v>130</v>
      </c>
      <c r="AJ1215" s="50" t="n">
        <v>9384.3</v>
      </c>
      <c r="AK1215" s="50" t="n">
        <v>22</v>
      </c>
    </row>
    <row r="1216" customFormat="false" ht="15" hidden="false" customHeight="false" outlineLevel="0" collapsed="false">
      <c r="A1216" s="50" t="s">
        <v>1147</v>
      </c>
      <c r="B1216" s="50" t="s">
        <v>132</v>
      </c>
      <c r="C1216" s="50" t="s">
        <v>413</v>
      </c>
      <c r="D1216" s="50" t="n">
        <v>686681</v>
      </c>
      <c r="E1216" s="50" t="n">
        <v>8</v>
      </c>
      <c r="F1216" s="50" t="s">
        <v>57</v>
      </c>
      <c r="G1216" s="50" t="n">
        <v>260</v>
      </c>
      <c r="H1216" s="50" t="n">
        <v>146</v>
      </c>
      <c r="I1216" s="50" t="n">
        <v>25</v>
      </c>
      <c r="J1216" s="50" t="n">
        <v>131</v>
      </c>
      <c r="K1216" s="50" t="n">
        <v>91</v>
      </c>
      <c r="L1216" s="50" t="n">
        <v>13</v>
      </c>
      <c r="M1216" s="50" t="n">
        <v>129</v>
      </c>
      <c r="N1216" s="50" t="n">
        <v>55</v>
      </c>
      <c r="O1216" s="50" t="n">
        <v>3.098</v>
      </c>
      <c r="P1216" s="50" t="n">
        <v>69</v>
      </c>
      <c r="Q1216" s="50" t="n">
        <v>65</v>
      </c>
      <c r="R1216" s="50" t="n">
        <v>22</v>
      </c>
      <c r="S1216" s="50" t="n">
        <v>3</v>
      </c>
      <c r="T1216" s="50" t="n">
        <v>1</v>
      </c>
      <c r="U1216" s="50" t="n">
        <v>3</v>
      </c>
      <c r="V1216" s="50" t="n">
        <v>3</v>
      </c>
      <c r="W1216" s="50" t="n">
        <v>0</v>
      </c>
      <c r="X1216" s="50" t="n">
        <v>1</v>
      </c>
      <c r="Y1216" s="50" t="n">
        <v>12</v>
      </c>
      <c r="Z1216" s="50" t="n">
        <v>26.95</v>
      </c>
      <c r="AA1216" s="50" t="n">
        <v>69</v>
      </c>
      <c r="AB1216" s="50" t="n">
        <v>21.618</v>
      </c>
      <c r="AC1216" s="50" t="n">
        <v>54</v>
      </c>
      <c r="AD1216" s="50" t="n">
        <v>3</v>
      </c>
      <c r="AE1216" s="50" t="n">
        <v>18</v>
      </c>
      <c r="AF1216" s="50" t="n">
        <v>54</v>
      </c>
      <c r="AG1216" s="50" t="n">
        <v>4731.7</v>
      </c>
      <c r="AH1216" s="50" t="n">
        <v>23</v>
      </c>
      <c r="AI1216" s="50" t="n">
        <v>130</v>
      </c>
      <c r="AJ1216" s="50" t="n">
        <v>9365</v>
      </c>
      <c r="AK1216" s="50" t="n">
        <v>21</v>
      </c>
    </row>
    <row r="1217" customFormat="false" ht="15" hidden="false" customHeight="false" outlineLevel="0" collapsed="false">
      <c r="A1217" s="50" t="s">
        <v>1147</v>
      </c>
      <c r="B1217" s="50" t="s">
        <v>132</v>
      </c>
      <c r="C1217" s="50" t="s">
        <v>413</v>
      </c>
      <c r="D1217" s="50" t="n">
        <v>686681</v>
      </c>
      <c r="E1217" s="50" t="n">
        <v>9</v>
      </c>
      <c r="F1217" s="50" t="s">
        <v>58</v>
      </c>
      <c r="G1217" s="50" t="n">
        <v>303</v>
      </c>
      <c r="H1217" s="50" t="n">
        <v>174</v>
      </c>
      <c r="I1217" s="50" t="n">
        <v>24</v>
      </c>
      <c r="J1217" s="50" t="n">
        <v>161</v>
      </c>
      <c r="K1217" s="50" t="n">
        <v>123</v>
      </c>
      <c r="L1217" s="50" t="n">
        <v>10</v>
      </c>
      <c r="M1217" s="50" t="n">
        <v>141</v>
      </c>
      <c r="N1217" s="50" t="n">
        <v>51</v>
      </c>
      <c r="O1217" s="50" t="n">
        <v>-3.912</v>
      </c>
      <c r="P1217" s="50" t="n">
        <v>86</v>
      </c>
      <c r="Q1217" s="50" t="n">
        <v>83</v>
      </c>
      <c r="R1217" s="50" t="n">
        <v>22</v>
      </c>
      <c r="S1217" s="50" t="n">
        <v>3</v>
      </c>
      <c r="T1217" s="50" t="n">
        <v>0</v>
      </c>
      <c r="U1217" s="50" t="n">
        <v>2</v>
      </c>
      <c r="V1217" s="50" t="n">
        <v>2</v>
      </c>
      <c r="W1217" s="50" t="n">
        <v>0</v>
      </c>
      <c r="X1217" s="50" t="n">
        <v>0</v>
      </c>
      <c r="Y1217" s="50" t="n">
        <v>13</v>
      </c>
      <c r="Z1217" s="50" t="n">
        <v>24.45</v>
      </c>
      <c r="AA1217" s="50" t="n">
        <v>85</v>
      </c>
      <c r="AB1217" s="50" t="n">
        <v>29.107</v>
      </c>
      <c r="AC1217" s="50" t="n">
        <v>71</v>
      </c>
      <c r="AD1217" s="50" t="n">
        <v>5</v>
      </c>
      <c r="AE1217" s="50" t="n">
        <v>26</v>
      </c>
      <c r="AF1217" s="50" t="n">
        <v>71</v>
      </c>
      <c r="AG1217" s="50" t="n">
        <v>6259</v>
      </c>
      <c r="AH1217" s="50" t="n">
        <v>38</v>
      </c>
      <c r="AI1217" s="50" t="n">
        <v>158</v>
      </c>
      <c r="AJ1217" s="50" t="n">
        <v>11211</v>
      </c>
      <c r="AK1217" s="50" t="n">
        <v>7</v>
      </c>
    </row>
    <row r="1218" customFormat="false" ht="15" hidden="false" customHeight="false" outlineLevel="0" collapsed="false">
      <c r="A1218" s="50" t="s">
        <v>1148</v>
      </c>
      <c r="B1218" s="50" t="s">
        <v>132</v>
      </c>
      <c r="C1218" s="50" t="s">
        <v>414</v>
      </c>
      <c r="D1218" s="50" t="n">
        <v>679845</v>
      </c>
      <c r="E1218" s="50" t="n">
        <v>4</v>
      </c>
      <c r="F1218" s="50" t="s">
        <v>53</v>
      </c>
      <c r="G1218" s="50" t="n">
        <v>141</v>
      </c>
      <c r="H1218" s="50" t="n">
        <v>55</v>
      </c>
      <c r="I1218" s="50" t="n">
        <v>5</v>
      </c>
      <c r="J1218" s="50" t="n">
        <v>66</v>
      </c>
      <c r="K1218" s="50" t="n">
        <v>42</v>
      </c>
      <c r="L1218" s="50" t="n">
        <v>5</v>
      </c>
      <c r="M1218" s="50" t="n">
        <v>74</v>
      </c>
      <c r="N1218" s="50" t="n">
        <v>13</v>
      </c>
      <c r="O1218" s="50" t="n">
        <v>1.166</v>
      </c>
      <c r="P1218" s="50" t="n">
        <v>37</v>
      </c>
      <c r="Q1218" s="50" t="n">
        <v>31</v>
      </c>
      <c r="R1218" s="50" t="n">
        <v>8</v>
      </c>
      <c r="S1218" s="50" t="n">
        <v>3</v>
      </c>
      <c r="T1218" s="50" t="n">
        <v>0</v>
      </c>
      <c r="U1218" s="50" t="n">
        <v>0</v>
      </c>
      <c r="V1218" s="50" t="n">
        <v>6</v>
      </c>
      <c r="W1218" s="50" t="n">
        <v>0</v>
      </c>
      <c r="X1218" s="50" t="n">
        <v>0</v>
      </c>
      <c r="Y1218" s="50" t="n">
        <v>3</v>
      </c>
      <c r="Z1218" s="50" t="n">
        <v>12.45</v>
      </c>
      <c r="AA1218" s="50" t="n">
        <v>37</v>
      </c>
      <c r="AB1218" s="50" t="n">
        <v>12.677</v>
      </c>
      <c r="AC1218" s="50" t="n">
        <v>28</v>
      </c>
      <c r="AD1218" s="50" t="n">
        <v>1</v>
      </c>
      <c r="AE1218" s="50" t="n">
        <v>11</v>
      </c>
      <c r="AF1218" s="50" t="n">
        <v>28</v>
      </c>
      <c r="AG1218" s="50" t="n">
        <v>2450.7</v>
      </c>
      <c r="AH1218" s="50" t="n">
        <v>7</v>
      </c>
      <c r="AI1218" s="50" t="n">
        <v>51</v>
      </c>
      <c r="AJ1218" s="50" t="n">
        <v>3497.9</v>
      </c>
      <c r="AK1218" s="50" t="n">
        <v>2</v>
      </c>
    </row>
    <row r="1219" customFormat="false" ht="15" hidden="false" customHeight="false" outlineLevel="0" collapsed="false">
      <c r="A1219" s="50" t="s">
        <v>1148</v>
      </c>
      <c r="B1219" s="50" t="s">
        <v>132</v>
      </c>
      <c r="C1219" s="50" t="s">
        <v>414</v>
      </c>
      <c r="D1219" s="50" t="n">
        <v>679845</v>
      </c>
      <c r="E1219" s="50" t="n">
        <v>5</v>
      </c>
      <c r="F1219" s="50" t="s">
        <v>54</v>
      </c>
      <c r="G1219" s="50" t="n">
        <v>175</v>
      </c>
      <c r="H1219" s="50" t="n">
        <v>62</v>
      </c>
      <c r="I1219" s="50" t="n">
        <v>6</v>
      </c>
      <c r="J1219" s="50" t="n">
        <v>93</v>
      </c>
      <c r="K1219" s="50" t="n">
        <v>48</v>
      </c>
      <c r="L1219" s="50" t="n">
        <v>1</v>
      </c>
      <c r="M1219" s="50" t="n">
        <v>82</v>
      </c>
      <c r="N1219" s="50" t="n">
        <v>14</v>
      </c>
      <c r="O1219" s="50" t="n">
        <v>-2.919</v>
      </c>
      <c r="P1219" s="50" t="n">
        <v>45</v>
      </c>
      <c r="Q1219" s="50" t="n">
        <v>36</v>
      </c>
      <c r="R1219" s="50" t="n">
        <v>6</v>
      </c>
      <c r="S1219" s="50" t="n">
        <v>4</v>
      </c>
      <c r="T1219" s="50" t="n">
        <v>0</v>
      </c>
      <c r="U1219" s="50" t="n">
        <v>0</v>
      </c>
      <c r="V1219" s="50" t="n">
        <v>3</v>
      </c>
      <c r="W1219" s="50" t="n">
        <v>3</v>
      </c>
      <c r="X1219" s="50" t="n">
        <v>2</v>
      </c>
      <c r="Y1219" s="50" t="n">
        <v>7</v>
      </c>
      <c r="Z1219" s="50" t="n">
        <v>11</v>
      </c>
      <c r="AA1219" s="50" t="n">
        <v>44</v>
      </c>
      <c r="AB1219" s="50" t="n">
        <v>12.115</v>
      </c>
      <c r="AC1219" s="50" t="n">
        <v>32</v>
      </c>
      <c r="AD1219" s="50" t="n">
        <v>2</v>
      </c>
      <c r="AE1219" s="50" t="n">
        <v>9</v>
      </c>
      <c r="AF1219" s="50" t="n">
        <v>32</v>
      </c>
      <c r="AG1219" s="50" t="n">
        <v>2697.1</v>
      </c>
      <c r="AH1219" s="50" t="n">
        <v>11</v>
      </c>
      <c r="AI1219" s="50" t="n">
        <v>56</v>
      </c>
      <c r="AJ1219" s="50" t="n">
        <v>3825.2</v>
      </c>
      <c r="AK1219" s="50" t="n">
        <v>2</v>
      </c>
    </row>
    <row r="1220" customFormat="false" ht="15" hidden="false" customHeight="false" outlineLevel="0" collapsed="false">
      <c r="A1220" s="50" t="s">
        <v>1148</v>
      </c>
      <c r="B1220" s="50" t="s">
        <v>132</v>
      </c>
      <c r="C1220" s="50" t="s">
        <v>414</v>
      </c>
      <c r="D1220" s="50" t="n">
        <v>679845</v>
      </c>
      <c r="E1220" s="50" t="n">
        <v>6</v>
      </c>
      <c r="F1220" s="50" t="s">
        <v>55</v>
      </c>
      <c r="G1220" s="50" t="n">
        <v>309</v>
      </c>
      <c r="H1220" s="50" t="n">
        <v>139</v>
      </c>
      <c r="I1220" s="50" t="n">
        <v>26</v>
      </c>
      <c r="J1220" s="50" t="n">
        <v>149</v>
      </c>
      <c r="K1220" s="50" t="n">
        <v>93</v>
      </c>
      <c r="L1220" s="50" t="n">
        <v>8</v>
      </c>
      <c r="M1220" s="50" t="n">
        <v>158</v>
      </c>
      <c r="N1220" s="50" t="n">
        <v>46</v>
      </c>
      <c r="O1220" s="50" t="n">
        <v>1.61</v>
      </c>
      <c r="P1220" s="50" t="n">
        <v>85</v>
      </c>
      <c r="Q1220" s="50" t="n">
        <v>75</v>
      </c>
      <c r="R1220" s="50" t="n">
        <v>19</v>
      </c>
      <c r="S1220" s="50" t="n">
        <v>5</v>
      </c>
      <c r="T1220" s="50" t="n">
        <v>1</v>
      </c>
      <c r="U1220" s="50" t="n">
        <v>3</v>
      </c>
      <c r="V1220" s="50" t="n">
        <v>8</v>
      </c>
      <c r="W1220" s="50" t="n">
        <v>1</v>
      </c>
      <c r="X1220" s="50" t="n">
        <v>1</v>
      </c>
      <c r="Y1220" s="50" t="n">
        <v>12</v>
      </c>
      <c r="Z1220" s="50" t="n">
        <v>29.15</v>
      </c>
      <c r="AA1220" s="50" t="n">
        <v>85</v>
      </c>
      <c r="AB1220" s="50" t="n">
        <v>28.175</v>
      </c>
      <c r="AC1220" s="50" t="n">
        <v>64</v>
      </c>
      <c r="AD1220" s="50" t="n">
        <v>5</v>
      </c>
      <c r="AE1220" s="50" t="n">
        <v>21</v>
      </c>
      <c r="AF1220" s="50" t="n">
        <v>64</v>
      </c>
      <c r="AG1220" s="50" t="n">
        <v>5666.9</v>
      </c>
      <c r="AH1220" s="50" t="n">
        <v>30</v>
      </c>
      <c r="AI1220" s="50" t="n">
        <v>116</v>
      </c>
      <c r="AJ1220" s="50" t="n">
        <v>8021.8</v>
      </c>
      <c r="AK1220" s="50" t="n">
        <v>5</v>
      </c>
    </row>
    <row r="1221" customFormat="false" ht="15" hidden="false" customHeight="false" outlineLevel="0" collapsed="false">
      <c r="A1221" s="50" t="s">
        <v>1148</v>
      </c>
      <c r="B1221" s="50" t="s">
        <v>132</v>
      </c>
      <c r="C1221" s="50" t="s">
        <v>414</v>
      </c>
      <c r="D1221" s="50" t="n">
        <v>679845</v>
      </c>
      <c r="E1221" s="50" t="n">
        <v>7</v>
      </c>
      <c r="F1221" s="50" t="s">
        <v>56</v>
      </c>
      <c r="G1221" s="50" t="n">
        <v>297</v>
      </c>
      <c r="H1221" s="50" t="n">
        <v>129</v>
      </c>
      <c r="I1221" s="50" t="n">
        <v>21</v>
      </c>
      <c r="J1221" s="50" t="n">
        <v>149</v>
      </c>
      <c r="K1221" s="50" t="n">
        <v>86</v>
      </c>
      <c r="L1221" s="50" t="n">
        <v>6</v>
      </c>
      <c r="M1221" s="50" t="n">
        <v>147</v>
      </c>
      <c r="N1221" s="50" t="n">
        <v>43</v>
      </c>
      <c r="O1221" s="50" t="n">
        <v>0.638</v>
      </c>
      <c r="P1221" s="50" t="n">
        <v>88</v>
      </c>
      <c r="Q1221" s="50" t="n">
        <v>77</v>
      </c>
      <c r="R1221" s="50" t="n">
        <v>22</v>
      </c>
      <c r="S1221" s="50" t="n">
        <v>5</v>
      </c>
      <c r="T1221" s="50" t="n">
        <v>0</v>
      </c>
      <c r="U1221" s="50" t="n">
        <v>2</v>
      </c>
      <c r="V1221" s="50" t="n">
        <v>7</v>
      </c>
      <c r="W1221" s="50" t="n">
        <v>1</v>
      </c>
      <c r="X1221" s="50" t="n">
        <v>1</v>
      </c>
      <c r="Y1221" s="50" t="n">
        <v>13</v>
      </c>
      <c r="Z1221" s="50" t="n">
        <v>29.35</v>
      </c>
      <c r="AA1221" s="50" t="n">
        <v>86</v>
      </c>
      <c r="AB1221" s="50" t="n">
        <v>24.943</v>
      </c>
      <c r="AC1221" s="50" t="n">
        <v>67</v>
      </c>
      <c r="AD1221" s="50" t="n">
        <v>1</v>
      </c>
      <c r="AE1221" s="50" t="n">
        <v>16</v>
      </c>
      <c r="AF1221" s="50" t="n">
        <v>67</v>
      </c>
      <c r="AG1221" s="50" t="n">
        <v>5576.8</v>
      </c>
      <c r="AH1221" s="50" t="n">
        <v>23</v>
      </c>
      <c r="AI1221" s="50" t="n">
        <v>112</v>
      </c>
      <c r="AJ1221" s="50" t="n">
        <v>7707.7</v>
      </c>
      <c r="AK1221" s="50" t="n">
        <v>5</v>
      </c>
    </row>
    <row r="1222" customFormat="false" ht="15" hidden="false" customHeight="false" outlineLevel="0" collapsed="false">
      <c r="A1222" s="50" t="s">
        <v>1148</v>
      </c>
      <c r="B1222" s="50" t="s">
        <v>132</v>
      </c>
      <c r="C1222" s="50" t="s">
        <v>414</v>
      </c>
      <c r="D1222" s="50" t="n">
        <v>679845</v>
      </c>
      <c r="E1222" s="50" t="n">
        <v>8</v>
      </c>
      <c r="F1222" s="50" t="s">
        <v>57</v>
      </c>
      <c r="G1222" s="50" t="n">
        <v>408</v>
      </c>
      <c r="H1222" s="50" t="n">
        <v>156</v>
      </c>
      <c r="I1222" s="50" t="n">
        <v>32</v>
      </c>
      <c r="J1222" s="50" t="n">
        <v>192</v>
      </c>
      <c r="K1222" s="50" t="n">
        <v>101</v>
      </c>
      <c r="L1222" s="50" t="n">
        <v>12</v>
      </c>
      <c r="M1222" s="50" t="n">
        <v>216</v>
      </c>
      <c r="N1222" s="50" t="n">
        <v>55</v>
      </c>
      <c r="O1222" s="50" t="n">
        <v>-2.255</v>
      </c>
      <c r="P1222" s="50" t="n">
        <v>99</v>
      </c>
      <c r="Q1222" s="50" t="n">
        <v>85</v>
      </c>
      <c r="R1222" s="50" t="n">
        <v>17</v>
      </c>
      <c r="S1222" s="50" t="n">
        <v>6</v>
      </c>
      <c r="T1222" s="50" t="n">
        <v>1</v>
      </c>
      <c r="U1222" s="50" t="n">
        <v>1</v>
      </c>
      <c r="V1222" s="50" t="n">
        <v>12</v>
      </c>
      <c r="W1222" s="50" t="n">
        <v>1</v>
      </c>
      <c r="X1222" s="50" t="n">
        <v>0</v>
      </c>
      <c r="Y1222" s="50" t="n">
        <v>21</v>
      </c>
      <c r="Z1222" s="50" t="n">
        <v>28.3</v>
      </c>
      <c r="AA1222" s="50" t="n">
        <v>98</v>
      </c>
      <c r="AB1222" s="50" t="n">
        <v>25.303</v>
      </c>
      <c r="AC1222" s="50" t="n">
        <v>65</v>
      </c>
      <c r="AD1222" s="50" t="n">
        <v>1</v>
      </c>
      <c r="AE1222" s="50" t="n">
        <v>15</v>
      </c>
      <c r="AF1222" s="50" t="n">
        <v>65</v>
      </c>
      <c r="AG1222" s="50" t="n">
        <v>5510.2</v>
      </c>
      <c r="AH1222" s="50" t="n">
        <v>19</v>
      </c>
      <c r="AI1222" s="50" t="n">
        <v>135</v>
      </c>
      <c r="AJ1222" s="50" t="n">
        <v>9301.9</v>
      </c>
      <c r="AK1222" s="50" t="n">
        <v>12</v>
      </c>
    </row>
    <row r="1223" customFormat="false" ht="15" hidden="false" customHeight="false" outlineLevel="0" collapsed="false">
      <c r="A1223" s="50" t="s">
        <v>1148</v>
      </c>
      <c r="B1223" s="50" t="s">
        <v>132</v>
      </c>
      <c r="C1223" s="50" t="s">
        <v>414</v>
      </c>
      <c r="D1223" s="50" t="n">
        <v>679845</v>
      </c>
      <c r="E1223" s="50" t="n">
        <v>9</v>
      </c>
      <c r="F1223" s="50" t="s">
        <v>58</v>
      </c>
      <c r="G1223" s="50" t="n">
        <v>283</v>
      </c>
      <c r="H1223" s="50" t="n">
        <v>117</v>
      </c>
      <c r="I1223" s="50" t="n">
        <v>19</v>
      </c>
      <c r="J1223" s="50" t="n">
        <v>133</v>
      </c>
      <c r="K1223" s="50" t="n">
        <v>78</v>
      </c>
      <c r="L1223" s="50" t="n">
        <v>4</v>
      </c>
      <c r="M1223" s="50" t="n">
        <v>150</v>
      </c>
      <c r="N1223" s="50" t="n">
        <v>39</v>
      </c>
      <c r="O1223" s="50" t="n">
        <v>0.294</v>
      </c>
      <c r="P1223" s="50" t="n">
        <v>72</v>
      </c>
      <c r="Q1223" s="50" t="n">
        <v>67</v>
      </c>
      <c r="R1223" s="50" t="n">
        <v>17</v>
      </c>
      <c r="S1223" s="50" t="n">
        <v>4</v>
      </c>
      <c r="T1223" s="50" t="n">
        <v>0</v>
      </c>
      <c r="U1223" s="50" t="n">
        <v>2</v>
      </c>
      <c r="V1223" s="50" t="n">
        <v>5</v>
      </c>
      <c r="W1223" s="50" t="n">
        <v>0</v>
      </c>
      <c r="X1223" s="50" t="n">
        <v>0</v>
      </c>
      <c r="Y1223" s="50" t="n">
        <v>17</v>
      </c>
      <c r="Z1223" s="50" t="n">
        <v>22.4</v>
      </c>
      <c r="AA1223" s="50" t="n">
        <v>72</v>
      </c>
      <c r="AB1223" s="50" t="n">
        <v>20.271</v>
      </c>
      <c r="AC1223" s="50" t="n">
        <v>50</v>
      </c>
      <c r="AD1223" s="50" t="n">
        <v>3</v>
      </c>
      <c r="AE1223" s="50" t="n">
        <v>19</v>
      </c>
      <c r="AF1223" s="50" t="n">
        <v>50</v>
      </c>
      <c r="AG1223" s="50" t="n">
        <v>4244.8</v>
      </c>
      <c r="AH1223" s="50" t="n">
        <v>22</v>
      </c>
      <c r="AI1223" s="50" t="n">
        <v>97</v>
      </c>
      <c r="AJ1223" s="50" t="n">
        <v>6640.7</v>
      </c>
      <c r="AK1223" s="50" t="n">
        <v>7</v>
      </c>
    </row>
    <row r="1224" customFormat="false" ht="15" hidden="false" customHeight="false" outlineLevel="0" collapsed="false">
      <c r="A1224" s="50" t="s">
        <v>1149</v>
      </c>
      <c r="B1224" s="50" t="s">
        <v>132</v>
      </c>
      <c r="C1224" s="50" t="s">
        <v>415</v>
      </c>
      <c r="D1224" s="50" t="n">
        <v>672580</v>
      </c>
      <c r="E1224" s="50" t="n">
        <v>4</v>
      </c>
      <c r="F1224" s="50" t="s">
        <v>53</v>
      </c>
      <c r="G1224" s="50" t="n">
        <v>483</v>
      </c>
      <c r="H1224" s="50" t="n">
        <v>179</v>
      </c>
      <c r="I1224" s="50" t="n">
        <v>28</v>
      </c>
      <c r="J1224" s="50" t="n">
        <v>234</v>
      </c>
      <c r="K1224" s="50" t="n">
        <v>127</v>
      </c>
      <c r="L1224" s="50" t="n">
        <v>9</v>
      </c>
      <c r="M1224" s="50" t="n">
        <v>248</v>
      </c>
      <c r="N1224" s="50" t="n">
        <v>52</v>
      </c>
      <c r="O1224" s="50" t="n">
        <v>2.272</v>
      </c>
      <c r="P1224" s="50" t="n">
        <v>126</v>
      </c>
      <c r="Q1224" s="50" t="n">
        <v>113</v>
      </c>
      <c r="R1224" s="50" t="n">
        <v>31</v>
      </c>
      <c r="S1224" s="50" t="n">
        <v>8</v>
      </c>
      <c r="T1224" s="50" t="n">
        <v>1</v>
      </c>
      <c r="U1224" s="50" t="n">
        <v>3</v>
      </c>
      <c r="V1224" s="50" t="n">
        <v>12</v>
      </c>
      <c r="W1224" s="50" t="n">
        <v>0</v>
      </c>
      <c r="X1224" s="50" t="n">
        <v>1</v>
      </c>
      <c r="Y1224" s="50" t="n">
        <v>22</v>
      </c>
      <c r="Z1224" s="50" t="n">
        <v>43.1</v>
      </c>
      <c r="AA1224" s="50" t="n">
        <v>126</v>
      </c>
      <c r="AB1224" s="50" t="n">
        <v>42.805</v>
      </c>
      <c r="AC1224" s="50" t="n">
        <v>92</v>
      </c>
      <c r="AD1224" s="50" t="n">
        <v>8</v>
      </c>
      <c r="AE1224" s="50" t="n">
        <v>41</v>
      </c>
      <c r="AF1224" s="50" t="n">
        <v>92</v>
      </c>
      <c r="AG1224" s="50" t="n">
        <v>8180.2</v>
      </c>
      <c r="AH1224" s="50" t="n">
        <v>35</v>
      </c>
      <c r="AI1224" s="50" t="n">
        <v>162</v>
      </c>
      <c r="AJ1224" s="50" t="n">
        <v>11655</v>
      </c>
      <c r="AK1224" s="50" t="n">
        <v>33</v>
      </c>
    </row>
    <row r="1225" customFormat="false" ht="15" hidden="false" customHeight="false" outlineLevel="0" collapsed="false">
      <c r="A1225" s="50" t="s">
        <v>1149</v>
      </c>
      <c r="B1225" s="50" t="s">
        <v>132</v>
      </c>
      <c r="C1225" s="50" t="s">
        <v>415</v>
      </c>
      <c r="D1225" s="50" t="n">
        <v>672580</v>
      </c>
      <c r="E1225" s="50" t="n">
        <v>5</v>
      </c>
      <c r="F1225" s="50" t="s">
        <v>54</v>
      </c>
      <c r="G1225" s="50" t="n">
        <v>448</v>
      </c>
      <c r="H1225" s="50" t="n">
        <v>179</v>
      </c>
      <c r="I1225" s="50" t="n">
        <v>22</v>
      </c>
      <c r="J1225" s="50" t="n">
        <v>230</v>
      </c>
      <c r="K1225" s="50" t="n">
        <v>127</v>
      </c>
      <c r="L1225" s="50" t="n">
        <v>10</v>
      </c>
      <c r="M1225" s="50" t="n">
        <v>218</v>
      </c>
      <c r="N1225" s="50" t="n">
        <v>52</v>
      </c>
      <c r="O1225" s="50" t="n">
        <v>-3.423</v>
      </c>
      <c r="P1225" s="50" t="n">
        <v>120</v>
      </c>
      <c r="Q1225" s="50" t="n">
        <v>111</v>
      </c>
      <c r="R1225" s="50" t="n">
        <v>29</v>
      </c>
      <c r="S1225" s="50" t="n">
        <v>7</v>
      </c>
      <c r="T1225" s="50" t="n">
        <v>0</v>
      </c>
      <c r="U1225" s="50" t="n">
        <v>0</v>
      </c>
      <c r="V1225" s="50" t="n">
        <v>8</v>
      </c>
      <c r="W1225" s="50" t="n">
        <v>0</v>
      </c>
      <c r="X1225" s="50" t="n">
        <v>1</v>
      </c>
      <c r="Y1225" s="50" t="n">
        <v>13</v>
      </c>
      <c r="Z1225" s="50" t="n">
        <v>34.15</v>
      </c>
      <c r="AA1225" s="50" t="n">
        <v>120</v>
      </c>
      <c r="AB1225" s="50" t="n">
        <v>36.267</v>
      </c>
      <c r="AC1225" s="50" t="n">
        <v>99</v>
      </c>
      <c r="AD1225" s="50" t="n">
        <v>0</v>
      </c>
      <c r="AE1225" s="50" t="n">
        <v>37</v>
      </c>
      <c r="AF1225" s="50" t="n">
        <v>99</v>
      </c>
      <c r="AG1225" s="50" t="n">
        <v>8916.9</v>
      </c>
      <c r="AH1225" s="50" t="n">
        <v>33</v>
      </c>
      <c r="AI1225" s="50" t="n">
        <v>162</v>
      </c>
      <c r="AJ1225" s="50" t="n">
        <v>11681</v>
      </c>
      <c r="AK1225" s="50" t="n">
        <v>31</v>
      </c>
    </row>
    <row r="1226" customFormat="false" ht="15" hidden="false" customHeight="false" outlineLevel="0" collapsed="false">
      <c r="A1226" s="50" t="s">
        <v>1149</v>
      </c>
      <c r="B1226" s="50" t="s">
        <v>132</v>
      </c>
      <c r="C1226" s="50" t="s">
        <v>415</v>
      </c>
      <c r="D1226" s="50" t="n">
        <v>672580</v>
      </c>
      <c r="E1226" s="50" t="n">
        <v>6</v>
      </c>
      <c r="F1226" s="50" t="s">
        <v>55</v>
      </c>
      <c r="G1226" s="50" t="n">
        <v>200</v>
      </c>
      <c r="H1226" s="50" t="n">
        <v>85</v>
      </c>
      <c r="I1226" s="50" t="n">
        <v>11</v>
      </c>
      <c r="J1226" s="50" t="n">
        <v>103</v>
      </c>
      <c r="K1226" s="50" t="n">
        <v>61</v>
      </c>
      <c r="L1226" s="50" t="n">
        <v>4</v>
      </c>
      <c r="M1226" s="50" t="n">
        <v>97</v>
      </c>
      <c r="N1226" s="50" t="n">
        <v>24</v>
      </c>
      <c r="O1226" s="50" t="n">
        <v>-2.254</v>
      </c>
      <c r="P1226" s="50" t="n">
        <v>48</v>
      </c>
      <c r="Q1226" s="50" t="n">
        <v>44</v>
      </c>
      <c r="R1226" s="50" t="n">
        <v>10</v>
      </c>
      <c r="S1226" s="50" t="n">
        <v>2</v>
      </c>
      <c r="T1226" s="50" t="n">
        <v>1</v>
      </c>
      <c r="U1226" s="50" t="n">
        <v>0</v>
      </c>
      <c r="V1226" s="50" t="n">
        <v>4</v>
      </c>
      <c r="W1226" s="50" t="n">
        <v>0</v>
      </c>
      <c r="X1226" s="50" t="n">
        <v>0</v>
      </c>
      <c r="Y1226" s="50" t="n">
        <v>10</v>
      </c>
      <c r="Z1226" s="50" t="n">
        <v>13.2</v>
      </c>
      <c r="AA1226" s="50" t="n">
        <v>48</v>
      </c>
      <c r="AB1226" s="50" t="n">
        <v>13.908</v>
      </c>
      <c r="AC1226" s="50" t="n">
        <v>34</v>
      </c>
      <c r="AD1226" s="50" t="n">
        <v>3</v>
      </c>
      <c r="AE1226" s="50" t="n">
        <v>15</v>
      </c>
      <c r="AF1226" s="50" t="n">
        <v>34</v>
      </c>
      <c r="AG1226" s="50" t="n">
        <v>3044.2</v>
      </c>
      <c r="AH1226" s="50" t="n">
        <v>10</v>
      </c>
      <c r="AI1226" s="50" t="n">
        <v>74</v>
      </c>
      <c r="AJ1226" s="50" t="n">
        <v>5310.5</v>
      </c>
      <c r="AK1226" s="50" t="n">
        <v>16</v>
      </c>
    </row>
    <row r="1227" customFormat="false" ht="15" hidden="false" customHeight="false" outlineLevel="0" collapsed="false">
      <c r="A1227" s="50" t="s">
        <v>1149</v>
      </c>
      <c r="B1227" s="50" t="s">
        <v>132</v>
      </c>
      <c r="C1227" s="50" t="s">
        <v>415</v>
      </c>
      <c r="D1227" s="50" t="n">
        <v>672580</v>
      </c>
      <c r="E1227" s="50" t="n">
        <v>8</v>
      </c>
      <c r="F1227" s="50" t="s">
        <v>57</v>
      </c>
      <c r="G1227" s="50" t="n">
        <v>45</v>
      </c>
      <c r="H1227" s="50" t="n">
        <v>20</v>
      </c>
      <c r="I1227" s="50" t="n">
        <v>1</v>
      </c>
      <c r="J1227" s="50" t="n">
        <v>25</v>
      </c>
      <c r="K1227" s="50" t="n">
        <v>14</v>
      </c>
      <c r="L1227" s="50" t="n">
        <v>0</v>
      </c>
      <c r="M1227" s="50" t="n">
        <v>20</v>
      </c>
      <c r="N1227" s="50" t="n">
        <v>6</v>
      </c>
      <c r="O1227" s="50" t="n">
        <v>1.02</v>
      </c>
      <c r="P1227" s="50" t="n">
        <v>15</v>
      </c>
      <c r="Q1227" s="50" t="n">
        <v>15</v>
      </c>
      <c r="R1227" s="50" t="n">
        <v>6</v>
      </c>
      <c r="S1227" s="50" t="n">
        <v>1</v>
      </c>
      <c r="T1227" s="50" t="n">
        <v>1</v>
      </c>
      <c r="U1227" s="50" t="n">
        <v>0</v>
      </c>
      <c r="V1227" s="50" t="n">
        <v>0</v>
      </c>
      <c r="W1227" s="50" t="n">
        <v>0</v>
      </c>
      <c r="X1227" s="50" t="n">
        <v>0</v>
      </c>
      <c r="Y1227" s="50" t="n">
        <v>2</v>
      </c>
      <c r="Z1227" s="50" t="n">
        <v>6.45</v>
      </c>
      <c r="AA1227" s="50" t="n">
        <v>15</v>
      </c>
      <c r="AB1227" s="50" t="n">
        <v>5.091</v>
      </c>
      <c r="AC1227" s="50" t="n">
        <v>13</v>
      </c>
      <c r="AD1227" s="50" t="n">
        <v>0</v>
      </c>
      <c r="AE1227" s="50" t="n">
        <v>4</v>
      </c>
      <c r="AF1227" s="50" t="n">
        <v>13</v>
      </c>
      <c r="AG1227" s="50" t="n">
        <v>1117.8</v>
      </c>
      <c r="AH1227" s="50" t="n">
        <v>6</v>
      </c>
      <c r="AI1227" s="50" t="n">
        <v>19</v>
      </c>
      <c r="AJ1227" s="50" t="n">
        <v>1307.8</v>
      </c>
      <c r="AK1227" s="50" t="n">
        <v>1</v>
      </c>
    </row>
    <row r="1228" customFormat="false" ht="15" hidden="false" customHeight="false" outlineLevel="0" collapsed="false">
      <c r="A1228" s="50" t="s">
        <v>1149</v>
      </c>
      <c r="B1228" s="50" t="s">
        <v>132</v>
      </c>
      <c r="C1228" s="50" t="s">
        <v>415</v>
      </c>
      <c r="D1228" s="50" t="n">
        <v>672580</v>
      </c>
      <c r="E1228" s="50" t="n">
        <v>9</v>
      </c>
      <c r="F1228" s="50" t="s">
        <v>58</v>
      </c>
      <c r="G1228" s="50" t="n">
        <v>140</v>
      </c>
      <c r="H1228" s="50" t="n">
        <v>44</v>
      </c>
      <c r="I1228" s="50" t="n">
        <v>6</v>
      </c>
      <c r="J1228" s="50" t="n">
        <v>61</v>
      </c>
      <c r="K1228" s="50" t="n">
        <v>29</v>
      </c>
      <c r="L1228" s="50" t="n">
        <v>1</v>
      </c>
      <c r="M1228" s="50" t="n">
        <v>79</v>
      </c>
      <c r="N1228" s="50" t="n">
        <v>15</v>
      </c>
      <c r="O1228" s="50" t="n">
        <v>1.313</v>
      </c>
      <c r="P1228" s="50" t="n">
        <v>35</v>
      </c>
      <c r="Q1228" s="50" t="n">
        <v>27</v>
      </c>
      <c r="R1228" s="50" t="n">
        <v>7</v>
      </c>
      <c r="S1228" s="50" t="n">
        <v>2</v>
      </c>
      <c r="T1228" s="50" t="n">
        <v>0</v>
      </c>
      <c r="U1228" s="50" t="n">
        <v>0</v>
      </c>
      <c r="V1228" s="50" t="n">
        <v>8</v>
      </c>
      <c r="W1228" s="50" t="n">
        <v>0</v>
      </c>
      <c r="X1228" s="50" t="n">
        <v>0</v>
      </c>
      <c r="Y1228" s="50" t="n">
        <v>3</v>
      </c>
      <c r="Z1228" s="50" t="n">
        <v>12.6</v>
      </c>
      <c r="AA1228" s="50" t="n">
        <v>35</v>
      </c>
      <c r="AB1228" s="50" t="n">
        <v>11.248</v>
      </c>
      <c r="AC1228" s="50" t="n">
        <v>24</v>
      </c>
      <c r="AD1228" s="50" t="n">
        <v>0</v>
      </c>
      <c r="AE1228" s="50" t="n">
        <v>9</v>
      </c>
      <c r="AF1228" s="50" t="n">
        <v>24</v>
      </c>
      <c r="AG1228" s="50" t="n">
        <v>2122.3</v>
      </c>
      <c r="AH1228" s="50" t="n">
        <v>7</v>
      </c>
      <c r="AI1228" s="50" t="n">
        <v>35</v>
      </c>
      <c r="AJ1228" s="50" t="n">
        <v>2416.7</v>
      </c>
      <c r="AK1228" s="50" t="n">
        <v>1</v>
      </c>
    </row>
    <row r="1229" customFormat="false" ht="15" hidden="false" customHeight="false" outlineLevel="0" collapsed="false">
      <c r="A1229" s="50" t="s">
        <v>1150</v>
      </c>
      <c r="B1229" s="50" t="s">
        <v>132</v>
      </c>
      <c r="C1229" s="50" t="s">
        <v>187</v>
      </c>
      <c r="D1229" s="50" t="n">
        <v>657041</v>
      </c>
      <c r="E1229" s="50" t="n">
        <v>4</v>
      </c>
      <c r="F1229" s="50" t="s">
        <v>53</v>
      </c>
      <c r="G1229" s="50" t="n">
        <v>316</v>
      </c>
      <c r="H1229" s="50" t="n">
        <v>132</v>
      </c>
      <c r="I1229" s="50" t="n">
        <v>24</v>
      </c>
      <c r="J1229" s="50" t="n">
        <v>145</v>
      </c>
      <c r="K1229" s="50" t="n">
        <v>93</v>
      </c>
      <c r="L1229" s="50" t="n">
        <v>15</v>
      </c>
      <c r="M1229" s="50" t="n">
        <v>171</v>
      </c>
      <c r="N1229" s="50" t="n">
        <v>39</v>
      </c>
      <c r="O1229" s="50" t="n">
        <v>-0.061</v>
      </c>
      <c r="P1229" s="50" t="n">
        <v>74</v>
      </c>
      <c r="Q1229" s="50" t="n">
        <v>60</v>
      </c>
      <c r="R1229" s="50" t="n">
        <v>14</v>
      </c>
      <c r="S1229" s="50" t="n">
        <v>1</v>
      </c>
      <c r="T1229" s="50" t="n">
        <v>0</v>
      </c>
      <c r="U1229" s="50" t="n">
        <v>1</v>
      </c>
      <c r="V1229" s="50" t="n">
        <v>13</v>
      </c>
      <c r="W1229" s="50" t="n">
        <v>1</v>
      </c>
      <c r="X1229" s="50" t="n">
        <v>0</v>
      </c>
      <c r="Y1229" s="50" t="n">
        <v>13</v>
      </c>
      <c r="Z1229" s="50" t="n">
        <v>23.85</v>
      </c>
      <c r="AA1229" s="50" t="n">
        <v>74</v>
      </c>
      <c r="AB1229" s="50" t="n">
        <v>23.945</v>
      </c>
      <c r="AC1229" s="50" t="n">
        <v>47</v>
      </c>
      <c r="AD1229" s="50" t="n">
        <v>1</v>
      </c>
      <c r="AE1229" s="50" t="n">
        <v>19</v>
      </c>
      <c r="AF1229" s="50" t="n">
        <v>47</v>
      </c>
      <c r="AG1229" s="50" t="n">
        <v>4032.8</v>
      </c>
      <c r="AH1229" s="50" t="n">
        <v>18</v>
      </c>
      <c r="AI1229" s="50" t="n">
        <v>111</v>
      </c>
      <c r="AJ1229" s="50" t="n">
        <v>7963.8</v>
      </c>
      <c r="AK1229" s="50" t="n">
        <v>19</v>
      </c>
    </row>
    <row r="1230" customFormat="false" ht="15" hidden="false" customHeight="false" outlineLevel="0" collapsed="false">
      <c r="A1230" s="50" t="s">
        <v>1150</v>
      </c>
      <c r="B1230" s="50" t="s">
        <v>132</v>
      </c>
      <c r="C1230" s="50" t="s">
        <v>187</v>
      </c>
      <c r="D1230" s="50" t="n">
        <v>657041</v>
      </c>
      <c r="E1230" s="50" t="n">
        <v>5</v>
      </c>
      <c r="F1230" s="50" t="s">
        <v>54</v>
      </c>
      <c r="G1230" s="50" t="n">
        <v>210</v>
      </c>
      <c r="H1230" s="50" t="n">
        <v>81</v>
      </c>
      <c r="I1230" s="50" t="n">
        <v>16</v>
      </c>
      <c r="J1230" s="50" t="n">
        <v>95</v>
      </c>
      <c r="K1230" s="50" t="n">
        <v>57</v>
      </c>
      <c r="L1230" s="50" t="n">
        <v>7</v>
      </c>
      <c r="M1230" s="50" t="n">
        <v>115</v>
      </c>
      <c r="N1230" s="50" t="n">
        <v>24</v>
      </c>
      <c r="O1230" s="50" t="n">
        <v>-2.971</v>
      </c>
      <c r="P1230" s="50" t="n">
        <v>51</v>
      </c>
      <c r="Q1230" s="50" t="n">
        <v>41</v>
      </c>
      <c r="R1230" s="50" t="n">
        <v>7</v>
      </c>
      <c r="S1230" s="50" t="n">
        <v>2</v>
      </c>
      <c r="T1230" s="50" t="n">
        <v>0</v>
      </c>
      <c r="U1230" s="50" t="n">
        <v>0</v>
      </c>
      <c r="V1230" s="50" t="n">
        <v>8</v>
      </c>
      <c r="W1230" s="50" t="n">
        <v>0</v>
      </c>
      <c r="X1230" s="50" t="n">
        <v>2</v>
      </c>
      <c r="Y1230" s="50" t="n">
        <v>14</v>
      </c>
      <c r="Z1230" s="50" t="n">
        <v>12.6</v>
      </c>
      <c r="AA1230" s="50" t="n">
        <v>51</v>
      </c>
      <c r="AB1230" s="50" t="n">
        <v>12.967</v>
      </c>
      <c r="AC1230" s="50" t="n">
        <v>29</v>
      </c>
      <c r="AD1230" s="50" t="n">
        <v>1</v>
      </c>
      <c r="AE1230" s="50" t="n">
        <v>6</v>
      </c>
      <c r="AF1230" s="50" t="n">
        <v>29</v>
      </c>
      <c r="AG1230" s="50" t="n">
        <v>2471.8</v>
      </c>
      <c r="AH1230" s="50" t="n">
        <v>11</v>
      </c>
      <c r="AI1230" s="50" t="n">
        <v>73</v>
      </c>
      <c r="AJ1230" s="50" t="n">
        <v>5282.3</v>
      </c>
      <c r="AK1230" s="50" t="n">
        <v>17</v>
      </c>
    </row>
    <row r="1231" customFormat="false" ht="15" hidden="false" customHeight="false" outlineLevel="0" collapsed="false">
      <c r="A1231" s="50" t="s">
        <v>1150</v>
      </c>
      <c r="B1231" s="50" t="s">
        <v>132</v>
      </c>
      <c r="C1231" s="50" t="s">
        <v>187</v>
      </c>
      <c r="D1231" s="50" t="n">
        <v>657041</v>
      </c>
      <c r="E1231" s="50" t="n">
        <v>6</v>
      </c>
      <c r="F1231" s="50" t="s">
        <v>55</v>
      </c>
      <c r="G1231" s="50" t="n">
        <v>402</v>
      </c>
      <c r="H1231" s="50" t="n">
        <v>161</v>
      </c>
      <c r="I1231" s="50" t="n">
        <v>25</v>
      </c>
      <c r="J1231" s="50" t="n">
        <v>204</v>
      </c>
      <c r="K1231" s="50" t="n">
        <v>126</v>
      </c>
      <c r="L1231" s="50" t="n">
        <v>11</v>
      </c>
      <c r="M1231" s="50" t="n">
        <v>198</v>
      </c>
      <c r="N1231" s="50" t="n">
        <v>35</v>
      </c>
      <c r="O1231" s="50" t="n">
        <v>-0.151</v>
      </c>
      <c r="P1231" s="50" t="n">
        <v>98</v>
      </c>
      <c r="Q1231" s="50" t="n">
        <v>88</v>
      </c>
      <c r="R1231" s="50" t="n">
        <v>20</v>
      </c>
      <c r="S1231" s="50" t="n">
        <v>5</v>
      </c>
      <c r="T1231" s="50" t="n">
        <v>0</v>
      </c>
      <c r="U1231" s="50" t="n">
        <v>4</v>
      </c>
      <c r="V1231" s="50" t="n">
        <v>9</v>
      </c>
      <c r="W1231" s="50" t="n">
        <v>1</v>
      </c>
      <c r="X1231" s="50" t="n">
        <v>0</v>
      </c>
      <c r="Y1231" s="50" t="n">
        <v>22</v>
      </c>
      <c r="Z1231" s="50" t="n">
        <v>31.15</v>
      </c>
      <c r="AA1231" s="50" t="n">
        <v>98</v>
      </c>
      <c r="AB1231" s="50" t="n">
        <v>33.267</v>
      </c>
      <c r="AC1231" s="50" t="n">
        <v>66</v>
      </c>
      <c r="AD1231" s="50" t="n">
        <v>4</v>
      </c>
      <c r="AE1231" s="50" t="n">
        <v>28</v>
      </c>
      <c r="AF1231" s="50" t="n">
        <v>66</v>
      </c>
      <c r="AG1231" s="50" t="n">
        <v>5924.9</v>
      </c>
      <c r="AH1231" s="50" t="n">
        <v>23</v>
      </c>
      <c r="AI1231" s="50" t="n">
        <v>145</v>
      </c>
      <c r="AJ1231" s="50" t="n">
        <v>10496.3</v>
      </c>
      <c r="AK1231" s="50" t="n">
        <v>33</v>
      </c>
    </row>
    <row r="1232" customFormat="false" ht="15" hidden="false" customHeight="false" outlineLevel="0" collapsed="false">
      <c r="A1232" s="50" t="s">
        <v>1150</v>
      </c>
      <c r="B1232" s="50" t="s">
        <v>132</v>
      </c>
      <c r="C1232" s="50" t="s">
        <v>187</v>
      </c>
      <c r="D1232" s="50" t="n">
        <v>657041</v>
      </c>
      <c r="E1232" s="50" t="n">
        <v>7</v>
      </c>
      <c r="F1232" s="50" t="s">
        <v>56</v>
      </c>
      <c r="G1232" s="50" t="n">
        <v>413</v>
      </c>
      <c r="H1232" s="50" t="n">
        <v>177</v>
      </c>
      <c r="I1232" s="50" t="n">
        <v>39</v>
      </c>
      <c r="J1232" s="50" t="n">
        <v>211</v>
      </c>
      <c r="K1232" s="50" t="n">
        <v>134</v>
      </c>
      <c r="L1232" s="50" t="n">
        <v>18</v>
      </c>
      <c r="M1232" s="50" t="n">
        <v>202</v>
      </c>
      <c r="N1232" s="50" t="n">
        <v>43</v>
      </c>
      <c r="O1232" s="50" t="n">
        <v>2.085</v>
      </c>
      <c r="P1232" s="50" t="n">
        <v>103</v>
      </c>
      <c r="Q1232" s="50" t="n">
        <v>94</v>
      </c>
      <c r="R1232" s="50" t="n">
        <v>24</v>
      </c>
      <c r="S1232" s="50" t="n">
        <v>8</v>
      </c>
      <c r="T1232" s="50" t="n">
        <v>0</v>
      </c>
      <c r="U1232" s="50" t="n">
        <v>5</v>
      </c>
      <c r="V1232" s="50" t="n">
        <v>9</v>
      </c>
      <c r="W1232" s="50" t="n">
        <v>0</v>
      </c>
      <c r="X1232" s="50" t="n">
        <v>0</v>
      </c>
      <c r="Y1232" s="50" t="n">
        <v>29</v>
      </c>
      <c r="Z1232" s="50" t="n">
        <v>36.2</v>
      </c>
      <c r="AA1232" s="50" t="n">
        <v>103</v>
      </c>
      <c r="AB1232" s="50" t="n">
        <v>33.525</v>
      </c>
      <c r="AC1232" s="50" t="n">
        <v>65</v>
      </c>
      <c r="AD1232" s="50" t="n">
        <v>8</v>
      </c>
      <c r="AE1232" s="50" t="n">
        <v>36</v>
      </c>
      <c r="AF1232" s="50" t="n">
        <v>65</v>
      </c>
      <c r="AG1232" s="50" t="n">
        <v>6125.1</v>
      </c>
      <c r="AH1232" s="50" t="n">
        <v>25</v>
      </c>
      <c r="AI1232" s="50" t="n">
        <v>164</v>
      </c>
      <c r="AJ1232" s="50" t="n">
        <v>12004.8</v>
      </c>
      <c r="AK1232" s="50" t="n">
        <v>55</v>
      </c>
    </row>
    <row r="1233" customFormat="false" ht="15" hidden="false" customHeight="false" outlineLevel="0" collapsed="false">
      <c r="A1233" s="50" t="s">
        <v>1150</v>
      </c>
      <c r="B1233" s="50" t="s">
        <v>132</v>
      </c>
      <c r="C1233" s="50" t="s">
        <v>187</v>
      </c>
      <c r="D1233" s="50" t="n">
        <v>657041</v>
      </c>
      <c r="E1233" s="50" t="n">
        <v>8</v>
      </c>
      <c r="F1233" s="50" t="s">
        <v>57</v>
      </c>
      <c r="G1233" s="50" t="n">
        <v>7</v>
      </c>
      <c r="H1233" s="50" t="n">
        <v>3</v>
      </c>
      <c r="I1233" s="50" t="n">
        <v>0</v>
      </c>
      <c r="J1233" s="50" t="n">
        <v>3</v>
      </c>
      <c r="K1233" s="50" t="n">
        <v>2</v>
      </c>
      <c r="L1233" s="50" t="n">
        <v>0</v>
      </c>
      <c r="M1233" s="50" t="n">
        <v>4</v>
      </c>
      <c r="N1233" s="50" t="n">
        <v>1</v>
      </c>
      <c r="O1233" s="50" t="n">
        <v>0.334</v>
      </c>
      <c r="P1233" s="50" t="n">
        <v>2</v>
      </c>
      <c r="Q1233" s="50" t="n">
        <v>2</v>
      </c>
      <c r="R1233" s="50" t="n">
        <v>1</v>
      </c>
      <c r="S1233" s="50" t="n">
        <v>0</v>
      </c>
      <c r="T1233" s="50" t="n">
        <v>0</v>
      </c>
      <c r="U1233" s="50" t="n">
        <v>0</v>
      </c>
      <c r="V1233" s="50" t="n">
        <v>0</v>
      </c>
      <c r="W1233" s="50" t="n">
        <v>0</v>
      </c>
      <c r="X1233" s="50" t="n">
        <v>0</v>
      </c>
      <c r="Y1233" s="50" t="n">
        <v>0</v>
      </c>
      <c r="Z1233" s="50" t="n">
        <v>0.9</v>
      </c>
      <c r="AA1233" s="50" t="n">
        <v>2</v>
      </c>
      <c r="AB1233" s="50" t="n">
        <v>0.759</v>
      </c>
      <c r="AC1233" s="50" t="n">
        <v>2</v>
      </c>
      <c r="AD1233" s="50" t="n">
        <v>0</v>
      </c>
      <c r="AE1233" s="50" t="n">
        <v>0</v>
      </c>
      <c r="AF1233" s="50" t="n">
        <v>2</v>
      </c>
      <c r="AG1233" s="50" t="n">
        <v>157</v>
      </c>
      <c r="AH1233" s="50" t="n">
        <v>1</v>
      </c>
      <c r="AI1233" s="50" t="n">
        <v>2</v>
      </c>
      <c r="AJ1233" s="50" t="n">
        <v>146.7</v>
      </c>
      <c r="AK1233" s="50" t="n">
        <v>0</v>
      </c>
    </row>
    <row r="1234" customFormat="false" ht="15" hidden="false" customHeight="false" outlineLevel="0" collapsed="false">
      <c r="A1234" s="50" t="s">
        <v>1151</v>
      </c>
      <c r="B1234" s="50" t="s">
        <v>132</v>
      </c>
      <c r="C1234" s="50" t="s">
        <v>416</v>
      </c>
      <c r="D1234" s="50" t="n">
        <v>664728</v>
      </c>
      <c r="E1234" s="50" t="n">
        <v>4</v>
      </c>
      <c r="F1234" s="50" t="s">
        <v>53</v>
      </c>
      <c r="G1234" s="50" t="n">
        <v>301</v>
      </c>
      <c r="H1234" s="50" t="n">
        <v>139</v>
      </c>
      <c r="I1234" s="50" t="n">
        <v>25</v>
      </c>
      <c r="J1234" s="50" t="n">
        <v>138</v>
      </c>
      <c r="K1234" s="50" t="n">
        <v>82</v>
      </c>
      <c r="L1234" s="50" t="n">
        <v>4</v>
      </c>
      <c r="M1234" s="50" t="n">
        <v>162</v>
      </c>
      <c r="N1234" s="50" t="n">
        <v>57</v>
      </c>
      <c r="O1234" s="50" t="n">
        <v>1.558</v>
      </c>
      <c r="P1234" s="50" t="n">
        <v>83</v>
      </c>
      <c r="Q1234" s="50" t="n">
        <v>72</v>
      </c>
      <c r="R1234" s="50" t="n">
        <v>21</v>
      </c>
      <c r="S1234" s="50" t="n">
        <v>3</v>
      </c>
      <c r="T1234" s="50" t="n">
        <v>0</v>
      </c>
      <c r="U1234" s="50" t="n">
        <v>3</v>
      </c>
      <c r="V1234" s="50" t="n">
        <v>4</v>
      </c>
      <c r="W1234" s="50" t="n">
        <v>3</v>
      </c>
      <c r="X1234" s="50" t="n">
        <v>0</v>
      </c>
      <c r="Y1234" s="50" t="n">
        <v>19</v>
      </c>
      <c r="Z1234" s="50" t="n">
        <v>28.15</v>
      </c>
      <c r="AA1234" s="50" t="n">
        <v>79</v>
      </c>
      <c r="AB1234" s="50" t="n">
        <v>23.887</v>
      </c>
      <c r="AC1234" s="50" t="n">
        <v>57</v>
      </c>
      <c r="AD1234" s="50" t="n">
        <v>3</v>
      </c>
      <c r="AE1234" s="50" t="n">
        <v>18</v>
      </c>
      <c r="AF1234" s="50" t="n">
        <v>57</v>
      </c>
      <c r="AG1234" s="50" t="n">
        <v>4601.8</v>
      </c>
      <c r="AH1234" s="50" t="n">
        <v>19</v>
      </c>
      <c r="AI1234" s="50" t="n">
        <v>115</v>
      </c>
      <c r="AJ1234" s="50" t="n">
        <v>8191.2</v>
      </c>
      <c r="AK1234" s="50" t="n">
        <v>15</v>
      </c>
    </row>
    <row r="1235" customFormat="false" ht="15" hidden="false" customHeight="false" outlineLevel="0" collapsed="false">
      <c r="A1235" s="50" t="s">
        <v>1151</v>
      </c>
      <c r="B1235" s="50" t="s">
        <v>132</v>
      </c>
      <c r="C1235" s="50" t="s">
        <v>416</v>
      </c>
      <c r="D1235" s="50" t="n">
        <v>664728</v>
      </c>
      <c r="E1235" s="50" t="n">
        <v>5</v>
      </c>
      <c r="F1235" s="50" t="s">
        <v>54</v>
      </c>
      <c r="G1235" s="50" t="n">
        <v>277</v>
      </c>
      <c r="H1235" s="50" t="n">
        <v>138</v>
      </c>
      <c r="I1235" s="50" t="n">
        <v>16</v>
      </c>
      <c r="J1235" s="50" t="n">
        <v>139</v>
      </c>
      <c r="K1235" s="50" t="n">
        <v>92</v>
      </c>
      <c r="L1235" s="50" t="n">
        <v>4</v>
      </c>
      <c r="M1235" s="50" t="n">
        <v>138</v>
      </c>
      <c r="N1235" s="50" t="n">
        <v>46</v>
      </c>
      <c r="O1235" s="50" t="n">
        <v>-5.578</v>
      </c>
      <c r="P1235" s="50" t="n">
        <v>76</v>
      </c>
      <c r="Q1235" s="50" t="n">
        <v>71</v>
      </c>
      <c r="R1235" s="50" t="n">
        <v>15</v>
      </c>
      <c r="S1235" s="50" t="n">
        <v>4</v>
      </c>
      <c r="T1235" s="50" t="n">
        <v>1</v>
      </c>
      <c r="U1235" s="50" t="n">
        <v>0</v>
      </c>
      <c r="V1235" s="50" t="n">
        <v>4</v>
      </c>
      <c r="W1235" s="50" t="n">
        <v>0</v>
      </c>
      <c r="X1235" s="50" t="n">
        <v>1</v>
      </c>
      <c r="Y1235" s="50" t="n">
        <v>17</v>
      </c>
      <c r="Z1235" s="50" t="n">
        <v>18.4</v>
      </c>
      <c r="AA1235" s="50" t="n">
        <v>76</v>
      </c>
      <c r="AB1235" s="50" t="n">
        <v>19.61</v>
      </c>
      <c r="AC1235" s="50" t="n">
        <v>55</v>
      </c>
      <c r="AD1235" s="50" t="n">
        <v>1</v>
      </c>
      <c r="AE1235" s="50" t="n">
        <v>19</v>
      </c>
      <c r="AF1235" s="50" t="n">
        <v>55</v>
      </c>
      <c r="AG1235" s="50" t="n">
        <v>4742.4</v>
      </c>
      <c r="AH1235" s="50" t="n">
        <v>19</v>
      </c>
      <c r="AI1235" s="50" t="n">
        <v>118</v>
      </c>
      <c r="AJ1235" s="50" t="n">
        <v>8474.1</v>
      </c>
      <c r="AK1235" s="50" t="n">
        <v>25</v>
      </c>
    </row>
    <row r="1236" customFormat="false" ht="15" hidden="false" customHeight="false" outlineLevel="0" collapsed="false">
      <c r="A1236" s="50" t="s">
        <v>1151</v>
      </c>
      <c r="B1236" s="50" t="s">
        <v>132</v>
      </c>
      <c r="C1236" s="50" t="s">
        <v>416</v>
      </c>
      <c r="D1236" s="50" t="n">
        <v>664728</v>
      </c>
      <c r="E1236" s="50" t="n">
        <v>6</v>
      </c>
      <c r="F1236" s="50" t="s">
        <v>55</v>
      </c>
      <c r="G1236" s="50" t="n">
        <v>84</v>
      </c>
      <c r="H1236" s="50" t="n">
        <v>35</v>
      </c>
      <c r="I1236" s="50" t="n">
        <v>6</v>
      </c>
      <c r="J1236" s="50" t="n">
        <v>38</v>
      </c>
      <c r="K1236" s="50" t="n">
        <v>22</v>
      </c>
      <c r="L1236" s="50" t="n">
        <v>1</v>
      </c>
      <c r="M1236" s="50" t="n">
        <v>46</v>
      </c>
      <c r="N1236" s="50" t="n">
        <v>13</v>
      </c>
      <c r="O1236" s="50" t="n">
        <v>-1.918</v>
      </c>
      <c r="P1236" s="50" t="n">
        <v>24</v>
      </c>
      <c r="Q1236" s="50" t="n">
        <v>21</v>
      </c>
      <c r="R1236" s="50" t="n">
        <v>4</v>
      </c>
      <c r="S1236" s="50" t="n">
        <v>0</v>
      </c>
      <c r="T1236" s="50" t="n">
        <v>0</v>
      </c>
      <c r="U1236" s="50" t="n">
        <v>0</v>
      </c>
      <c r="V1236" s="50" t="n">
        <v>2</v>
      </c>
      <c r="W1236" s="50" t="n">
        <v>0</v>
      </c>
      <c r="X1236" s="50" t="n">
        <v>0</v>
      </c>
      <c r="Y1236" s="50" t="n">
        <v>5</v>
      </c>
      <c r="Z1236" s="50" t="n">
        <v>5</v>
      </c>
      <c r="AA1236" s="50" t="n">
        <v>23</v>
      </c>
      <c r="AB1236" s="50" t="n">
        <v>5.49</v>
      </c>
      <c r="AC1236" s="50" t="n">
        <v>17</v>
      </c>
      <c r="AD1236" s="50" t="n">
        <v>0</v>
      </c>
      <c r="AE1236" s="50" t="n">
        <v>7</v>
      </c>
      <c r="AF1236" s="50" t="n">
        <v>17</v>
      </c>
      <c r="AG1236" s="50" t="n">
        <v>1396.6</v>
      </c>
      <c r="AH1236" s="50" t="n">
        <v>1</v>
      </c>
      <c r="AI1236" s="50" t="n">
        <v>26</v>
      </c>
      <c r="AJ1236" s="50" t="n">
        <v>1877.2</v>
      </c>
      <c r="AK1236" s="50" t="n">
        <v>7</v>
      </c>
    </row>
    <row r="1237" customFormat="false" ht="15" hidden="false" customHeight="false" outlineLevel="0" collapsed="false">
      <c r="A1237" s="50" t="s">
        <v>1151</v>
      </c>
      <c r="B1237" s="50" t="s">
        <v>132</v>
      </c>
      <c r="C1237" s="50" t="s">
        <v>416</v>
      </c>
      <c r="D1237" s="50" t="n">
        <v>664728</v>
      </c>
      <c r="E1237" s="50" t="n">
        <v>8</v>
      </c>
      <c r="F1237" s="50" t="s">
        <v>57</v>
      </c>
      <c r="G1237" s="50" t="n">
        <v>263</v>
      </c>
      <c r="H1237" s="50" t="n">
        <v>132</v>
      </c>
      <c r="I1237" s="50" t="n">
        <v>18</v>
      </c>
      <c r="J1237" s="50" t="n">
        <v>133</v>
      </c>
      <c r="K1237" s="50" t="n">
        <v>83</v>
      </c>
      <c r="L1237" s="50" t="n">
        <v>5</v>
      </c>
      <c r="M1237" s="50" t="n">
        <v>130</v>
      </c>
      <c r="N1237" s="50" t="n">
        <v>49</v>
      </c>
      <c r="O1237" s="50" t="n">
        <v>-3.085</v>
      </c>
      <c r="P1237" s="50" t="n">
        <v>76</v>
      </c>
      <c r="Q1237" s="50" t="n">
        <v>69</v>
      </c>
      <c r="R1237" s="50" t="n">
        <v>15</v>
      </c>
      <c r="S1237" s="50" t="n">
        <v>2</v>
      </c>
      <c r="T1237" s="50" t="n">
        <v>0</v>
      </c>
      <c r="U1237" s="50" t="n">
        <v>3</v>
      </c>
      <c r="V1237" s="50" t="n">
        <v>4</v>
      </c>
      <c r="W1237" s="50" t="n">
        <v>0</v>
      </c>
      <c r="X1237" s="50" t="n">
        <v>1</v>
      </c>
      <c r="Y1237" s="50" t="n">
        <v>17</v>
      </c>
      <c r="Z1237" s="50" t="n">
        <v>20.3</v>
      </c>
      <c r="AA1237" s="50" t="n">
        <v>74</v>
      </c>
      <c r="AB1237" s="50" t="n">
        <v>18.367</v>
      </c>
      <c r="AC1237" s="50" t="n">
        <v>55</v>
      </c>
      <c r="AD1237" s="50" t="n">
        <v>2</v>
      </c>
      <c r="AE1237" s="50" t="n">
        <v>18</v>
      </c>
      <c r="AF1237" s="50" t="n">
        <v>55</v>
      </c>
      <c r="AG1237" s="50" t="n">
        <v>4689.6</v>
      </c>
      <c r="AH1237" s="50" t="n">
        <v>12</v>
      </c>
      <c r="AI1237" s="50" t="n">
        <v>109</v>
      </c>
      <c r="AJ1237" s="50" t="n">
        <v>7704.4</v>
      </c>
      <c r="AK1237" s="50" t="n">
        <v>11</v>
      </c>
    </row>
    <row r="1238" customFormat="false" ht="15" hidden="false" customHeight="false" outlineLevel="0" collapsed="false">
      <c r="A1238" s="50" t="s">
        <v>1151</v>
      </c>
      <c r="B1238" s="50" t="s">
        <v>132</v>
      </c>
      <c r="C1238" s="50" t="s">
        <v>416</v>
      </c>
      <c r="D1238" s="50" t="n">
        <v>664728</v>
      </c>
      <c r="E1238" s="50" t="n">
        <v>9</v>
      </c>
      <c r="F1238" s="50" t="s">
        <v>58</v>
      </c>
      <c r="G1238" s="50" t="n">
        <v>223</v>
      </c>
      <c r="H1238" s="50" t="n">
        <v>111</v>
      </c>
      <c r="I1238" s="50" t="n">
        <v>20</v>
      </c>
      <c r="J1238" s="50" t="n">
        <v>113</v>
      </c>
      <c r="K1238" s="50" t="n">
        <v>67</v>
      </c>
      <c r="L1238" s="50" t="n">
        <v>1</v>
      </c>
      <c r="M1238" s="50" t="n">
        <v>110</v>
      </c>
      <c r="N1238" s="50" t="n">
        <v>44</v>
      </c>
      <c r="O1238" s="50" t="n">
        <v>-7.553</v>
      </c>
      <c r="P1238" s="50" t="n">
        <v>64</v>
      </c>
      <c r="Q1238" s="50" t="n">
        <v>61</v>
      </c>
      <c r="R1238" s="50" t="n">
        <v>11</v>
      </c>
      <c r="S1238" s="50" t="n">
        <v>0</v>
      </c>
      <c r="T1238" s="50" t="n">
        <v>0</v>
      </c>
      <c r="U1238" s="50" t="n">
        <v>0</v>
      </c>
      <c r="V1238" s="50" t="n">
        <v>1</v>
      </c>
      <c r="W1238" s="50" t="n">
        <v>0</v>
      </c>
      <c r="X1238" s="50" t="n">
        <v>0</v>
      </c>
      <c r="Y1238" s="50" t="n">
        <v>16</v>
      </c>
      <c r="Z1238" s="50" t="n">
        <v>10.6</v>
      </c>
      <c r="AA1238" s="50" t="n">
        <v>62</v>
      </c>
      <c r="AB1238" s="50" t="n">
        <v>12.781</v>
      </c>
      <c r="AC1238" s="50" t="n">
        <v>47</v>
      </c>
      <c r="AD1238" s="50" t="n">
        <v>0</v>
      </c>
      <c r="AE1238" s="50" t="n">
        <v>14</v>
      </c>
      <c r="AF1238" s="50" t="n">
        <v>47</v>
      </c>
      <c r="AG1238" s="50" t="n">
        <v>3797.9</v>
      </c>
      <c r="AH1238" s="50" t="n">
        <v>9</v>
      </c>
      <c r="AI1238" s="50" t="n">
        <v>99</v>
      </c>
      <c r="AJ1238" s="50" t="n">
        <v>7026</v>
      </c>
      <c r="AK1238" s="50" t="n">
        <v>9</v>
      </c>
    </row>
    <row r="1239" customFormat="false" ht="15" hidden="false" customHeight="false" outlineLevel="0" collapsed="false">
      <c r="A1239" s="50" t="s">
        <v>1152</v>
      </c>
      <c r="B1239" s="50" t="s">
        <v>132</v>
      </c>
      <c r="C1239" s="50" t="s">
        <v>417</v>
      </c>
      <c r="D1239" s="50" t="n">
        <v>516782</v>
      </c>
      <c r="E1239" s="50" t="n">
        <v>4</v>
      </c>
      <c r="F1239" s="50" t="s">
        <v>53</v>
      </c>
      <c r="G1239" s="50" t="n">
        <v>138</v>
      </c>
      <c r="H1239" s="50" t="n">
        <v>75</v>
      </c>
      <c r="I1239" s="50" t="n">
        <v>19</v>
      </c>
      <c r="J1239" s="50" t="n">
        <v>72</v>
      </c>
      <c r="K1239" s="50" t="n">
        <v>50</v>
      </c>
      <c r="L1239" s="50" t="n">
        <v>9</v>
      </c>
      <c r="M1239" s="50" t="n">
        <v>66</v>
      </c>
      <c r="N1239" s="50" t="n">
        <v>25</v>
      </c>
      <c r="O1239" s="50" t="n">
        <v>-1.059</v>
      </c>
      <c r="P1239" s="50" t="n">
        <v>35</v>
      </c>
      <c r="Q1239" s="50" t="n">
        <v>33</v>
      </c>
      <c r="R1239" s="50" t="n">
        <v>10</v>
      </c>
      <c r="S1239" s="50" t="n">
        <v>3</v>
      </c>
      <c r="T1239" s="50" t="n">
        <v>0</v>
      </c>
      <c r="U1239" s="50" t="n">
        <v>0</v>
      </c>
      <c r="V1239" s="50" t="n">
        <v>0</v>
      </c>
      <c r="W1239" s="50" t="n">
        <v>1</v>
      </c>
      <c r="X1239" s="50" t="n">
        <v>1</v>
      </c>
      <c r="Y1239" s="50" t="n">
        <v>10</v>
      </c>
      <c r="Z1239" s="50" t="n">
        <v>10.75</v>
      </c>
      <c r="AA1239" s="50" t="n">
        <v>34</v>
      </c>
      <c r="AB1239" s="50" t="n">
        <v>9.222</v>
      </c>
      <c r="AC1239" s="50" t="n">
        <v>24</v>
      </c>
      <c r="AD1239" s="50" t="n">
        <v>3</v>
      </c>
      <c r="AE1239" s="50" t="n">
        <v>8</v>
      </c>
      <c r="AF1239" s="50" t="n">
        <v>23</v>
      </c>
      <c r="AG1239" s="50" t="n">
        <v>2093.2</v>
      </c>
      <c r="AH1239" s="50" t="n">
        <v>7</v>
      </c>
      <c r="AI1239" s="50" t="n">
        <v>65</v>
      </c>
      <c r="AJ1239" s="50" t="n">
        <v>4693.7</v>
      </c>
      <c r="AK1239" s="50" t="n">
        <v>16</v>
      </c>
    </row>
    <row r="1240" customFormat="false" ht="15" hidden="false" customHeight="false" outlineLevel="0" collapsed="false">
      <c r="A1240" s="50" t="s">
        <v>1152</v>
      </c>
      <c r="B1240" s="50" t="s">
        <v>132</v>
      </c>
      <c r="C1240" s="50" t="s">
        <v>417</v>
      </c>
      <c r="D1240" s="50" t="n">
        <v>516782</v>
      </c>
      <c r="E1240" s="50" t="n">
        <v>5</v>
      </c>
      <c r="F1240" s="50" t="s">
        <v>54</v>
      </c>
      <c r="G1240" s="50" t="n">
        <v>107</v>
      </c>
      <c r="H1240" s="50" t="n">
        <v>44</v>
      </c>
      <c r="I1240" s="50" t="n">
        <v>12</v>
      </c>
      <c r="J1240" s="50" t="n">
        <v>51</v>
      </c>
      <c r="K1240" s="50" t="n">
        <v>30</v>
      </c>
      <c r="L1240" s="50" t="n">
        <v>5</v>
      </c>
      <c r="M1240" s="50" t="n">
        <v>56</v>
      </c>
      <c r="N1240" s="50" t="n">
        <v>14</v>
      </c>
      <c r="O1240" s="50" t="n">
        <v>-0.965</v>
      </c>
      <c r="P1240" s="50" t="n">
        <v>29</v>
      </c>
      <c r="Q1240" s="50" t="n">
        <v>24</v>
      </c>
      <c r="R1240" s="50" t="n">
        <v>5</v>
      </c>
      <c r="S1240" s="50" t="n">
        <v>0</v>
      </c>
      <c r="T1240" s="50" t="n">
        <v>0</v>
      </c>
      <c r="U1240" s="50" t="n">
        <v>0</v>
      </c>
      <c r="V1240" s="50" t="n">
        <v>4</v>
      </c>
      <c r="W1240" s="50" t="n">
        <v>1</v>
      </c>
      <c r="X1240" s="50" t="n">
        <v>0</v>
      </c>
      <c r="Y1240" s="50" t="n">
        <v>8</v>
      </c>
      <c r="Z1240" s="50" t="n">
        <v>8</v>
      </c>
      <c r="AA1240" s="50" t="n">
        <v>29</v>
      </c>
      <c r="AB1240" s="50" t="n">
        <v>8.213</v>
      </c>
      <c r="AC1240" s="50" t="n">
        <v>16</v>
      </c>
      <c r="AD1240" s="50" t="n">
        <v>0</v>
      </c>
      <c r="AE1240" s="50" t="n">
        <v>6</v>
      </c>
      <c r="AF1240" s="50" t="n">
        <v>16</v>
      </c>
      <c r="AG1240" s="50" t="n">
        <v>1441.5</v>
      </c>
      <c r="AH1240" s="50" t="n">
        <v>5</v>
      </c>
      <c r="AI1240" s="50" t="n">
        <v>40</v>
      </c>
      <c r="AJ1240" s="50" t="n">
        <v>2927.1</v>
      </c>
      <c r="AK1240" s="50" t="n">
        <v>12</v>
      </c>
    </row>
    <row r="1241" customFormat="false" ht="15" hidden="false" customHeight="false" outlineLevel="0" collapsed="false">
      <c r="A1241" s="50" t="s">
        <v>1152</v>
      </c>
      <c r="B1241" s="50" t="s">
        <v>132</v>
      </c>
      <c r="C1241" s="50" t="s">
        <v>417</v>
      </c>
      <c r="D1241" s="50" t="n">
        <v>516782</v>
      </c>
      <c r="E1241" s="50" t="n">
        <v>6</v>
      </c>
      <c r="F1241" s="50" t="s">
        <v>55</v>
      </c>
      <c r="G1241" s="50" t="n">
        <v>145</v>
      </c>
      <c r="H1241" s="50" t="n">
        <v>77</v>
      </c>
      <c r="I1241" s="50" t="n">
        <v>20</v>
      </c>
      <c r="J1241" s="50" t="n">
        <v>81</v>
      </c>
      <c r="K1241" s="50" t="n">
        <v>58</v>
      </c>
      <c r="L1241" s="50" t="n">
        <v>13</v>
      </c>
      <c r="M1241" s="50" t="n">
        <v>64</v>
      </c>
      <c r="N1241" s="50" t="n">
        <v>19</v>
      </c>
      <c r="O1241" s="50" t="n">
        <v>-1.337</v>
      </c>
      <c r="P1241" s="50" t="n">
        <v>42</v>
      </c>
      <c r="Q1241" s="50" t="n">
        <v>37</v>
      </c>
      <c r="R1241" s="50" t="n">
        <v>10</v>
      </c>
      <c r="S1241" s="50" t="n">
        <v>1</v>
      </c>
      <c r="T1241" s="50" t="n">
        <v>0</v>
      </c>
      <c r="U1241" s="50" t="n">
        <v>1</v>
      </c>
      <c r="V1241" s="50" t="n">
        <v>4</v>
      </c>
      <c r="W1241" s="50" t="n">
        <v>0</v>
      </c>
      <c r="X1241" s="50" t="n">
        <v>1</v>
      </c>
      <c r="Y1241" s="50" t="n">
        <v>10</v>
      </c>
      <c r="Z1241" s="50" t="n">
        <v>13.25</v>
      </c>
      <c r="AA1241" s="50" t="n">
        <v>42</v>
      </c>
      <c r="AB1241" s="50" t="n">
        <v>15.458</v>
      </c>
      <c r="AC1241" s="50" t="n">
        <v>28</v>
      </c>
      <c r="AD1241" s="50" t="n">
        <v>6</v>
      </c>
      <c r="AE1241" s="50" t="n">
        <v>11</v>
      </c>
      <c r="AF1241" s="50" t="n">
        <v>28</v>
      </c>
      <c r="AG1241" s="50" t="n">
        <v>2321.8</v>
      </c>
      <c r="AH1241" s="50" t="n">
        <v>11</v>
      </c>
      <c r="AI1241" s="50" t="n">
        <v>71</v>
      </c>
      <c r="AJ1241" s="50" t="n">
        <v>5105.7</v>
      </c>
      <c r="AK1241" s="50" t="n">
        <v>20</v>
      </c>
    </row>
    <row r="1242" customFormat="false" ht="15" hidden="false" customHeight="false" outlineLevel="0" collapsed="false">
      <c r="A1242" s="50" t="s">
        <v>1152</v>
      </c>
      <c r="B1242" s="50" t="s">
        <v>132</v>
      </c>
      <c r="C1242" s="50" t="s">
        <v>417</v>
      </c>
      <c r="D1242" s="50" t="n">
        <v>516782</v>
      </c>
      <c r="E1242" s="50" t="n">
        <v>7</v>
      </c>
      <c r="F1242" s="50" t="s">
        <v>56</v>
      </c>
      <c r="G1242" s="50" t="n">
        <v>150</v>
      </c>
      <c r="H1242" s="50" t="n">
        <v>89</v>
      </c>
      <c r="I1242" s="50" t="n">
        <v>21</v>
      </c>
      <c r="J1242" s="50" t="n">
        <v>69</v>
      </c>
      <c r="K1242" s="50" t="n">
        <v>52</v>
      </c>
      <c r="L1242" s="50" t="n">
        <v>4</v>
      </c>
      <c r="M1242" s="50" t="n">
        <v>81</v>
      </c>
      <c r="N1242" s="50" t="n">
        <v>37</v>
      </c>
      <c r="O1242" s="50" t="n">
        <v>-3.187</v>
      </c>
      <c r="P1242" s="50" t="n">
        <v>37</v>
      </c>
      <c r="Q1242" s="50" t="n">
        <v>35</v>
      </c>
      <c r="R1242" s="50" t="n">
        <v>8</v>
      </c>
      <c r="S1242" s="50" t="n">
        <v>0</v>
      </c>
      <c r="T1242" s="50" t="n">
        <v>0</v>
      </c>
      <c r="U1242" s="50" t="n">
        <v>0</v>
      </c>
      <c r="V1242" s="50" t="n">
        <v>0</v>
      </c>
      <c r="W1242" s="50" t="n">
        <v>2</v>
      </c>
      <c r="X1242" s="50" t="n">
        <v>0</v>
      </c>
      <c r="Y1242" s="50" t="n">
        <v>8</v>
      </c>
      <c r="Z1242" s="50" t="n">
        <v>8.6</v>
      </c>
      <c r="AA1242" s="50" t="n">
        <v>37</v>
      </c>
      <c r="AB1242" s="50" t="n">
        <v>9.328</v>
      </c>
      <c r="AC1242" s="50" t="n">
        <v>27</v>
      </c>
      <c r="AD1242" s="50" t="n">
        <v>0</v>
      </c>
      <c r="AE1242" s="50" t="n">
        <v>11</v>
      </c>
      <c r="AF1242" s="50" t="n">
        <v>27</v>
      </c>
      <c r="AG1242" s="50" t="n">
        <v>2380.3</v>
      </c>
      <c r="AH1242" s="50" t="n">
        <v>6</v>
      </c>
      <c r="AI1242" s="50" t="n">
        <v>74</v>
      </c>
      <c r="AJ1242" s="50" t="n">
        <v>5428.6</v>
      </c>
      <c r="AK1242" s="50" t="n">
        <v>26</v>
      </c>
    </row>
    <row r="1243" customFormat="false" ht="15" hidden="false" customHeight="false" outlineLevel="0" collapsed="false">
      <c r="A1243" s="50" t="s">
        <v>1152</v>
      </c>
      <c r="B1243" s="50" t="s">
        <v>132</v>
      </c>
      <c r="C1243" s="50" t="s">
        <v>417</v>
      </c>
      <c r="D1243" s="50" t="n">
        <v>516782</v>
      </c>
      <c r="E1243" s="50" t="n">
        <v>8</v>
      </c>
      <c r="F1243" s="50" t="s">
        <v>57</v>
      </c>
      <c r="G1243" s="50" t="n">
        <v>107</v>
      </c>
      <c r="H1243" s="50" t="n">
        <v>59</v>
      </c>
      <c r="I1243" s="50" t="n">
        <v>11</v>
      </c>
      <c r="J1243" s="50" t="n">
        <v>54</v>
      </c>
      <c r="K1243" s="50" t="n">
        <v>41</v>
      </c>
      <c r="L1243" s="50" t="n">
        <v>4</v>
      </c>
      <c r="M1243" s="50" t="n">
        <v>53</v>
      </c>
      <c r="N1243" s="50" t="n">
        <v>18</v>
      </c>
      <c r="O1243" s="50" t="n">
        <v>-0.898</v>
      </c>
      <c r="P1243" s="50" t="n">
        <v>25</v>
      </c>
      <c r="Q1243" s="50" t="n">
        <v>24</v>
      </c>
      <c r="R1243" s="50" t="n">
        <v>4</v>
      </c>
      <c r="S1243" s="50" t="n">
        <v>1</v>
      </c>
      <c r="T1243" s="50" t="n">
        <v>0</v>
      </c>
      <c r="U1243" s="50" t="n">
        <v>1</v>
      </c>
      <c r="V1243" s="50" t="n">
        <v>1</v>
      </c>
      <c r="W1243" s="50" t="n">
        <v>0</v>
      </c>
      <c r="X1243" s="50" t="n">
        <v>0</v>
      </c>
      <c r="Y1243" s="50" t="n">
        <v>5</v>
      </c>
      <c r="Z1243" s="50" t="n">
        <v>5.75</v>
      </c>
      <c r="AA1243" s="50" t="n">
        <v>25</v>
      </c>
      <c r="AB1243" s="50" t="n">
        <v>5.767</v>
      </c>
      <c r="AC1243" s="50" t="n">
        <v>19</v>
      </c>
      <c r="AD1243" s="50" t="n">
        <v>2</v>
      </c>
      <c r="AE1243" s="50" t="n">
        <v>4</v>
      </c>
      <c r="AF1243" s="50" t="n">
        <v>19</v>
      </c>
      <c r="AG1243" s="50" t="n">
        <v>1525.5</v>
      </c>
      <c r="AH1243" s="50" t="n">
        <v>4</v>
      </c>
      <c r="AI1243" s="50" t="n">
        <v>54</v>
      </c>
      <c r="AJ1243" s="50" t="n">
        <v>3939.5</v>
      </c>
      <c r="AK1243" s="50" t="n">
        <v>19</v>
      </c>
    </row>
    <row r="1244" customFormat="false" ht="15" hidden="false" customHeight="false" outlineLevel="0" collapsed="false">
      <c r="A1244" s="50" t="s">
        <v>1153</v>
      </c>
      <c r="B1244" s="50" t="s">
        <v>132</v>
      </c>
      <c r="C1244" s="50" t="s">
        <v>418</v>
      </c>
      <c r="D1244" s="50" t="n">
        <v>670231</v>
      </c>
      <c r="E1244" s="50" t="n">
        <v>6</v>
      </c>
      <c r="F1244" s="50" t="s">
        <v>55</v>
      </c>
      <c r="G1244" s="50" t="n">
        <v>90</v>
      </c>
      <c r="H1244" s="50" t="n">
        <v>41</v>
      </c>
      <c r="I1244" s="50" t="n">
        <v>12</v>
      </c>
      <c r="J1244" s="50" t="n">
        <v>41</v>
      </c>
      <c r="K1244" s="50" t="n">
        <v>27</v>
      </c>
      <c r="L1244" s="50" t="n">
        <v>5</v>
      </c>
      <c r="M1244" s="50" t="n">
        <v>49</v>
      </c>
      <c r="N1244" s="50" t="n">
        <v>14</v>
      </c>
      <c r="O1244" s="50" t="n">
        <v>0.356</v>
      </c>
      <c r="P1244" s="50" t="n">
        <v>21</v>
      </c>
      <c r="Q1244" s="50" t="n">
        <v>18</v>
      </c>
      <c r="R1244" s="50" t="n">
        <v>4</v>
      </c>
      <c r="S1244" s="50" t="n">
        <v>2</v>
      </c>
      <c r="T1244" s="50" t="n">
        <v>1</v>
      </c>
      <c r="U1244" s="50" t="n">
        <v>1</v>
      </c>
      <c r="V1244" s="50" t="n">
        <v>3</v>
      </c>
      <c r="W1244" s="50" t="n">
        <v>0</v>
      </c>
      <c r="X1244" s="50" t="n">
        <v>0</v>
      </c>
      <c r="Y1244" s="50" t="n">
        <v>7</v>
      </c>
      <c r="Z1244" s="50" t="n">
        <v>8.2</v>
      </c>
      <c r="AA1244" s="50" t="n">
        <v>20</v>
      </c>
      <c r="AB1244" s="50" t="n">
        <v>8.389</v>
      </c>
      <c r="AC1244" s="50" t="n">
        <v>11</v>
      </c>
      <c r="AD1244" s="50" t="n">
        <v>3</v>
      </c>
      <c r="AE1244" s="50" t="n">
        <v>7</v>
      </c>
      <c r="AF1244" s="50" t="n">
        <v>10</v>
      </c>
      <c r="AG1244" s="50" t="n">
        <v>931.7</v>
      </c>
      <c r="AH1244" s="50" t="n">
        <v>4</v>
      </c>
      <c r="AI1244" s="50" t="n">
        <v>37</v>
      </c>
      <c r="AJ1244" s="50" t="n">
        <v>2768.3</v>
      </c>
      <c r="AK1244" s="50" t="n">
        <v>19</v>
      </c>
    </row>
    <row r="1245" customFormat="false" ht="15" hidden="false" customHeight="false" outlineLevel="0" collapsed="false">
      <c r="A1245" s="50" t="s">
        <v>1153</v>
      </c>
      <c r="B1245" s="50" t="s">
        <v>132</v>
      </c>
      <c r="C1245" s="50" t="s">
        <v>418</v>
      </c>
      <c r="D1245" s="50" t="n">
        <v>670231</v>
      </c>
      <c r="E1245" s="50" t="n">
        <v>7</v>
      </c>
      <c r="F1245" s="50" t="s">
        <v>56</v>
      </c>
      <c r="G1245" s="50" t="n">
        <v>14</v>
      </c>
      <c r="H1245" s="50" t="n">
        <v>7</v>
      </c>
      <c r="I1245" s="50" t="n">
        <v>1</v>
      </c>
      <c r="J1245" s="50" t="n">
        <v>8</v>
      </c>
      <c r="K1245" s="50" t="n">
        <v>5</v>
      </c>
      <c r="L1245" s="50" t="n">
        <v>0</v>
      </c>
      <c r="M1245" s="50" t="n">
        <v>6</v>
      </c>
      <c r="N1245" s="50" t="n">
        <v>2</v>
      </c>
      <c r="O1245" s="50" t="n">
        <v>1.164</v>
      </c>
      <c r="P1245" s="50" t="n">
        <v>6</v>
      </c>
      <c r="Q1245" s="50" t="n">
        <v>6</v>
      </c>
      <c r="R1245" s="50" t="n">
        <v>3</v>
      </c>
      <c r="S1245" s="50" t="n">
        <v>2</v>
      </c>
      <c r="T1245" s="50" t="n">
        <v>0</v>
      </c>
      <c r="U1245" s="50" t="n">
        <v>0</v>
      </c>
      <c r="V1245" s="50" t="n">
        <v>0</v>
      </c>
      <c r="W1245" s="50" t="n">
        <v>0</v>
      </c>
      <c r="X1245" s="50" t="n">
        <v>0</v>
      </c>
      <c r="Y1245" s="50" t="n">
        <v>0</v>
      </c>
      <c r="Z1245" s="50" t="n">
        <v>3.4</v>
      </c>
      <c r="AA1245" s="50" t="n">
        <v>6</v>
      </c>
      <c r="AB1245" s="50" t="n">
        <v>3.366</v>
      </c>
      <c r="AC1245" s="50" t="n">
        <v>6</v>
      </c>
      <c r="AD1245" s="50" t="n">
        <v>2</v>
      </c>
      <c r="AE1245" s="50" t="n">
        <v>3</v>
      </c>
      <c r="AF1245" s="50" t="n">
        <v>6</v>
      </c>
      <c r="AG1245" s="50" t="n">
        <v>564.4</v>
      </c>
      <c r="AH1245" s="50" t="n">
        <v>4</v>
      </c>
      <c r="AI1245" s="50" t="n">
        <v>7</v>
      </c>
      <c r="AJ1245" s="50" t="n">
        <v>528.5</v>
      </c>
      <c r="AK1245" s="50" t="n">
        <v>5</v>
      </c>
    </row>
    <row r="1246" customFormat="false" ht="15" hidden="false" customHeight="false" outlineLevel="0" collapsed="false">
      <c r="A1246" s="50" t="s">
        <v>1153</v>
      </c>
      <c r="B1246" s="50" t="s">
        <v>132</v>
      </c>
      <c r="C1246" s="50" t="s">
        <v>418</v>
      </c>
      <c r="D1246" s="50" t="n">
        <v>670231</v>
      </c>
      <c r="E1246" s="50" t="n">
        <v>8</v>
      </c>
      <c r="F1246" s="50" t="s">
        <v>57</v>
      </c>
      <c r="G1246" s="50" t="n">
        <v>250</v>
      </c>
      <c r="H1246" s="50" t="n">
        <v>102</v>
      </c>
      <c r="I1246" s="50" t="n">
        <v>14</v>
      </c>
      <c r="J1246" s="50" t="n">
        <v>125</v>
      </c>
      <c r="K1246" s="50" t="n">
        <v>71</v>
      </c>
      <c r="L1246" s="50" t="n">
        <v>6</v>
      </c>
      <c r="M1246" s="50" t="n">
        <v>125</v>
      </c>
      <c r="N1246" s="50" t="n">
        <v>31</v>
      </c>
      <c r="O1246" s="50" t="n">
        <v>-1.941</v>
      </c>
      <c r="P1246" s="50" t="n">
        <v>66</v>
      </c>
      <c r="Q1246" s="50" t="n">
        <v>59</v>
      </c>
      <c r="R1246" s="50" t="n">
        <v>11</v>
      </c>
      <c r="S1246" s="50" t="n">
        <v>1</v>
      </c>
      <c r="T1246" s="50" t="n">
        <v>0</v>
      </c>
      <c r="U1246" s="50" t="n">
        <v>2</v>
      </c>
      <c r="V1246" s="50" t="n">
        <v>5</v>
      </c>
      <c r="W1246" s="50" t="n">
        <v>0</v>
      </c>
      <c r="X1246" s="50" t="n">
        <v>0</v>
      </c>
      <c r="Y1246" s="50" t="n">
        <v>12</v>
      </c>
      <c r="Z1246" s="50" t="n">
        <v>15.95</v>
      </c>
      <c r="AA1246" s="50" t="n">
        <v>64</v>
      </c>
      <c r="AB1246" s="50" t="n">
        <v>16.922</v>
      </c>
      <c r="AC1246" s="50" t="n">
        <v>49</v>
      </c>
      <c r="AD1246" s="50" t="n">
        <v>3</v>
      </c>
      <c r="AE1246" s="50" t="n">
        <v>12</v>
      </c>
      <c r="AF1246" s="50" t="n">
        <v>49</v>
      </c>
      <c r="AG1246" s="50" t="n">
        <v>3946.3</v>
      </c>
      <c r="AH1246" s="50" t="n">
        <v>15</v>
      </c>
      <c r="AI1246" s="50" t="n">
        <v>86</v>
      </c>
      <c r="AJ1246" s="50" t="n">
        <v>6346.2</v>
      </c>
      <c r="AK1246" s="50" t="n">
        <v>34</v>
      </c>
    </row>
    <row r="1247" customFormat="false" ht="15" hidden="false" customHeight="false" outlineLevel="0" collapsed="false">
      <c r="A1247" s="50" t="s">
        <v>1153</v>
      </c>
      <c r="B1247" s="50" t="s">
        <v>132</v>
      </c>
      <c r="C1247" s="50" t="s">
        <v>418</v>
      </c>
      <c r="D1247" s="50" t="n">
        <v>670231</v>
      </c>
      <c r="E1247" s="50" t="n">
        <v>9</v>
      </c>
      <c r="F1247" s="50" t="s">
        <v>58</v>
      </c>
      <c r="G1247" s="50" t="n">
        <v>285</v>
      </c>
      <c r="H1247" s="50" t="n">
        <v>118</v>
      </c>
      <c r="I1247" s="50" t="n">
        <v>30</v>
      </c>
      <c r="J1247" s="50" t="n">
        <v>135</v>
      </c>
      <c r="K1247" s="50" t="n">
        <v>75</v>
      </c>
      <c r="L1247" s="50" t="n">
        <v>13</v>
      </c>
      <c r="M1247" s="50" t="n">
        <v>149</v>
      </c>
      <c r="N1247" s="50" t="n">
        <v>43</v>
      </c>
      <c r="O1247" s="50" t="n">
        <v>0.521</v>
      </c>
      <c r="P1247" s="50" t="n">
        <v>68</v>
      </c>
      <c r="Q1247" s="50" t="n">
        <v>59</v>
      </c>
      <c r="R1247" s="50" t="n">
        <v>15</v>
      </c>
      <c r="S1247" s="50" t="n">
        <v>3</v>
      </c>
      <c r="T1247" s="50" t="n">
        <v>0</v>
      </c>
      <c r="U1247" s="50" t="n">
        <v>3</v>
      </c>
      <c r="V1247" s="50" t="n">
        <v>9</v>
      </c>
      <c r="W1247" s="50" t="n">
        <v>0</v>
      </c>
      <c r="X1247" s="50" t="n">
        <v>0</v>
      </c>
      <c r="Y1247" s="50" t="n">
        <v>19</v>
      </c>
      <c r="Z1247" s="50" t="n">
        <v>23.25</v>
      </c>
      <c r="AA1247" s="50" t="n">
        <v>67</v>
      </c>
      <c r="AB1247" s="50" t="n">
        <v>20.704</v>
      </c>
      <c r="AC1247" s="50" t="n">
        <v>40</v>
      </c>
      <c r="AD1247" s="50" t="n">
        <v>3</v>
      </c>
      <c r="AE1247" s="50" t="n">
        <v>15</v>
      </c>
      <c r="AF1247" s="50" t="n">
        <v>39</v>
      </c>
      <c r="AG1247" s="50" t="n">
        <v>3264.7</v>
      </c>
      <c r="AH1247" s="50" t="n">
        <v>12</v>
      </c>
      <c r="AI1247" s="50" t="n">
        <v>102</v>
      </c>
      <c r="AJ1247" s="50" t="n">
        <v>7437.2</v>
      </c>
      <c r="AK1247" s="50" t="n">
        <v>26</v>
      </c>
    </row>
    <row r="1248" customFormat="false" ht="15" hidden="false" customHeight="false" outlineLevel="0" collapsed="false">
      <c r="A1248" s="50" t="s">
        <v>1154</v>
      </c>
      <c r="B1248" s="50" t="s">
        <v>132</v>
      </c>
      <c r="C1248" s="50" t="s">
        <v>419</v>
      </c>
      <c r="D1248" s="50" t="n">
        <v>686475</v>
      </c>
      <c r="E1248" s="50" t="n">
        <v>4</v>
      </c>
      <c r="F1248" s="50" t="s">
        <v>53</v>
      </c>
      <c r="G1248" s="50" t="n">
        <v>14</v>
      </c>
      <c r="H1248" s="50" t="n">
        <v>9</v>
      </c>
      <c r="I1248" s="50" t="n">
        <v>2</v>
      </c>
      <c r="J1248" s="50" t="n">
        <v>8</v>
      </c>
      <c r="K1248" s="50" t="n">
        <v>8</v>
      </c>
      <c r="L1248" s="50" t="n">
        <v>1</v>
      </c>
      <c r="M1248" s="50" t="n">
        <v>6</v>
      </c>
      <c r="N1248" s="50" t="n">
        <v>1</v>
      </c>
      <c r="O1248" s="50" t="n">
        <v>-0.716</v>
      </c>
      <c r="P1248" s="50" t="n">
        <v>5</v>
      </c>
      <c r="Q1248" s="50" t="n">
        <v>5</v>
      </c>
      <c r="R1248" s="50" t="n">
        <v>1</v>
      </c>
      <c r="S1248" s="50" t="n">
        <v>0</v>
      </c>
      <c r="T1248" s="50" t="n">
        <v>0</v>
      </c>
      <c r="U1248" s="50" t="n">
        <v>0</v>
      </c>
      <c r="V1248" s="50" t="n">
        <v>0</v>
      </c>
      <c r="W1248" s="50" t="n">
        <v>0</v>
      </c>
      <c r="X1248" s="50" t="n">
        <v>0</v>
      </c>
      <c r="Y1248" s="50" t="n">
        <v>1</v>
      </c>
      <c r="Z1248" s="50" t="n">
        <v>0.9</v>
      </c>
      <c r="AA1248" s="50" t="n">
        <v>5</v>
      </c>
      <c r="AB1248" s="50" t="n">
        <v>1.12</v>
      </c>
      <c r="AC1248" s="50" t="n">
        <v>4</v>
      </c>
      <c r="AD1248" s="50" t="n">
        <v>0</v>
      </c>
      <c r="AE1248" s="50" t="n">
        <v>2</v>
      </c>
      <c r="AF1248" s="50" t="n">
        <v>4</v>
      </c>
      <c r="AG1248" s="50" t="n">
        <v>322.8</v>
      </c>
      <c r="AH1248" s="50" t="n">
        <v>0</v>
      </c>
      <c r="AI1248" s="50" t="n">
        <v>9</v>
      </c>
      <c r="AJ1248" s="50" t="n">
        <v>636.6</v>
      </c>
      <c r="AK1248" s="50" t="n">
        <v>1</v>
      </c>
    </row>
    <row r="1249" customFormat="false" ht="15" hidden="false" customHeight="false" outlineLevel="0" collapsed="false">
      <c r="A1249" s="50" t="s">
        <v>1154</v>
      </c>
      <c r="B1249" s="50" t="s">
        <v>132</v>
      </c>
      <c r="C1249" s="50" t="s">
        <v>419</v>
      </c>
      <c r="D1249" s="50" t="n">
        <v>686475</v>
      </c>
      <c r="E1249" s="50" t="n">
        <v>5</v>
      </c>
      <c r="F1249" s="50" t="s">
        <v>54</v>
      </c>
      <c r="G1249" s="50" t="n">
        <v>8</v>
      </c>
      <c r="H1249" s="50" t="n">
        <v>4</v>
      </c>
      <c r="I1249" s="50" t="n">
        <v>2</v>
      </c>
      <c r="J1249" s="50" t="n">
        <v>4</v>
      </c>
      <c r="K1249" s="50" t="n">
        <v>2</v>
      </c>
      <c r="L1249" s="50" t="n">
        <v>0</v>
      </c>
      <c r="M1249" s="50" t="n">
        <v>4</v>
      </c>
      <c r="N1249" s="50" t="n">
        <v>2</v>
      </c>
      <c r="O1249" s="50" t="n">
        <v>-0.52</v>
      </c>
      <c r="P1249" s="50" t="n">
        <v>2</v>
      </c>
      <c r="Q1249" s="50" t="n">
        <v>2</v>
      </c>
      <c r="R1249" s="50" t="n">
        <v>0</v>
      </c>
      <c r="S1249" s="50" t="n">
        <v>0</v>
      </c>
      <c r="T1249" s="50" t="n">
        <v>0</v>
      </c>
      <c r="U1249" s="50" t="n">
        <v>0</v>
      </c>
      <c r="V1249" s="50" t="n">
        <v>0</v>
      </c>
      <c r="W1249" s="50" t="n">
        <v>0</v>
      </c>
      <c r="X1249" s="50" t="n">
        <v>0</v>
      </c>
      <c r="Y1249" s="50" t="n">
        <v>1</v>
      </c>
      <c r="Z1249" s="50" t="n">
        <v>0</v>
      </c>
      <c r="AA1249" s="50" t="n">
        <v>2</v>
      </c>
      <c r="AB1249" s="50" t="n">
        <v>0.085</v>
      </c>
      <c r="AC1249" s="50" t="n">
        <v>1</v>
      </c>
      <c r="AD1249" s="50" t="n">
        <v>0</v>
      </c>
      <c r="AE1249" s="50" t="n">
        <v>0</v>
      </c>
      <c r="AF1249" s="50" t="n">
        <v>1</v>
      </c>
      <c r="AG1249" s="50" t="n">
        <v>63.9</v>
      </c>
      <c r="AH1249" s="50" t="n">
        <v>0</v>
      </c>
      <c r="AI1249" s="50" t="n">
        <v>3</v>
      </c>
      <c r="AJ1249" s="50" t="n">
        <v>198.6</v>
      </c>
      <c r="AK1249" s="50" t="n">
        <v>0</v>
      </c>
    </row>
    <row r="1250" customFormat="false" ht="15" hidden="false" customHeight="false" outlineLevel="0" collapsed="false">
      <c r="A1250" s="50" t="s">
        <v>1154</v>
      </c>
      <c r="B1250" s="50" t="s">
        <v>132</v>
      </c>
      <c r="C1250" s="50" t="s">
        <v>419</v>
      </c>
      <c r="D1250" s="50" t="n">
        <v>686475</v>
      </c>
      <c r="E1250" s="50" t="n">
        <v>6</v>
      </c>
      <c r="F1250" s="50" t="s">
        <v>55</v>
      </c>
      <c r="G1250" s="50" t="n">
        <v>115</v>
      </c>
      <c r="H1250" s="50" t="n">
        <v>61</v>
      </c>
      <c r="I1250" s="50" t="n">
        <v>19</v>
      </c>
      <c r="J1250" s="50" t="n">
        <v>54</v>
      </c>
      <c r="K1250" s="50" t="n">
        <v>39</v>
      </c>
      <c r="L1250" s="50" t="n">
        <v>6</v>
      </c>
      <c r="M1250" s="50" t="n">
        <v>61</v>
      </c>
      <c r="N1250" s="50" t="n">
        <v>22</v>
      </c>
      <c r="O1250" s="50" t="n">
        <v>-1.541</v>
      </c>
      <c r="P1250" s="50" t="n">
        <v>31</v>
      </c>
      <c r="Q1250" s="50" t="n">
        <v>25</v>
      </c>
      <c r="R1250" s="50" t="n">
        <v>6</v>
      </c>
      <c r="S1250" s="50" t="n">
        <v>0</v>
      </c>
      <c r="T1250" s="50" t="n">
        <v>0</v>
      </c>
      <c r="U1250" s="50" t="n">
        <v>0</v>
      </c>
      <c r="V1250" s="50" t="n">
        <v>4</v>
      </c>
      <c r="W1250" s="50" t="n">
        <v>0</v>
      </c>
      <c r="X1250" s="50" t="n">
        <v>1</v>
      </c>
      <c r="Y1250" s="50" t="n">
        <v>8</v>
      </c>
      <c r="Z1250" s="50" t="n">
        <v>8.2</v>
      </c>
      <c r="AA1250" s="50" t="n">
        <v>30</v>
      </c>
      <c r="AB1250" s="50" t="n">
        <v>10.796</v>
      </c>
      <c r="AC1250" s="50" t="n">
        <v>19</v>
      </c>
      <c r="AD1250" s="50" t="n">
        <v>1</v>
      </c>
      <c r="AE1250" s="50" t="n">
        <v>7</v>
      </c>
      <c r="AF1250" s="50" t="n">
        <v>19</v>
      </c>
      <c r="AG1250" s="50" t="n">
        <v>1518.7</v>
      </c>
      <c r="AH1250" s="50" t="n">
        <v>8</v>
      </c>
      <c r="AI1250" s="50" t="n">
        <v>45</v>
      </c>
      <c r="AJ1250" s="50" t="n">
        <v>3103.4</v>
      </c>
      <c r="AK1250" s="50" t="n">
        <v>3</v>
      </c>
    </row>
    <row r="1251" customFormat="false" ht="15" hidden="false" customHeight="false" outlineLevel="0" collapsed="false">
      <c r="A1251" s="50" t="s">
        <v>1154</v>
      </c>
      <c r="B1251" s="50" t="s">
        <v>132</v>
      </c>
      <c r="C1251" s="50" t="s">
        <v>419</v>
      </c>
      <c r="D1251" s="50" t="n">
        <v>686475</v>
      </c>
      <c r="E1251" s="50" t="n">
        <v>7</v>
      </c>
      <c r="F1251" s="50" t="s">
        <v>56</v>
      </c>
      <c r="G1251" s="50" t="n">
        <v>140</v>
      </c>
      <c r="H1251" s="50" t="n">
        <v>78</v>
      </c>
      <c r="I1251" s="50" t="n">
        <v>15</v>
      </c>
      <c r="J1251" s="50" t="n">
        <v>81</v>
      </c>
      <c r="K1251" s="50" t="n">
        <v>65</v>
      </c>
      <c r="L1251" s="50" t="n">
        <v>10</v>
      </c>
      <c r="M1251" s="50" t="n">
        <v>59</v>
      </c>
      <c r="N1251" s="50" t="n">
        <v>13</v>
      </c>
      <c r="O1251" s="50" t="n">
        <v>8.155</v>
      </c>
      <c r="P1251" s="50" t="n">
        <v>45</v>
      </c>
      <c r="Q1251" s="50" t="n">
        <v>40</v>
      </c>
      <c r="R1251" s="50" t="n">
        <v>17</v>
      </c>
      <c r="S1251" s="50" t="n">
        <v>2</v>
      </c>
      <c r="T1251" s="50" t="n">
        <v>0</v>
      </c>
      <c r="U1251" s="50" t="n">
        <v>3</v>
      </c>
      <c r="V1251" s="50" t="n">
        <v>2</v>
      </c>
      <c r="W1251" s="50" t="n">
        <v>0</v>
      </c>
      <c r="X1251" s="50" t="n">
        <v>0</v>
      </c>
      <c r="Y1251" s="50" t="n">
        <v>3</v>
      </c>
      <c r="Z1251" s="50" t="n">
        <v>20.7</v>
      </c>
      <c r="AA1251" s="50" t="n">
        <v>42</v>
      </c>
      <c r="AB1251" s="50" t="n">
        <v>12.865</v>
      </c>
      <c r="AC1251" s="50" t="n">
        <v>40</v>
      </c>
      <c r="AD1251" s="50" t="n">
        <v>2</v>
      </c>
      <c r="AE1251" s="50" t="n">
        <v>10</v>
      </c>
      <c r="AF1251" s="50" t="n">
        <v>40</v>
      </c>
      <c r="AG1251" s="50" t="n">
        <v>3074</v>
      </c>
      <c r="AH1251" s="50" t="n">
        <v>14</v>
      </c>
      <c r="AI1251" s="50" t="n">
        <v>60</v>
      </c>
      <c r="AJ1251" s="50" t="n">
        <v>4182.6</v>
      </c>
      <c r="AK1251" s="50" t="n">
        <v>0</v>
      </c>
    </row>
    <row r="1252" customFormat="false" ht="15" hidden="false" customHeight="false" outlineLevel="0" collapsed="false">
      <c r="A1252" s="50" t="s">
        <v>1154</v>
      </c>
      <c r="B1252" s="50" t="s">
        <v>132</v>
      </c>
      <c r="C1252" s="50" t="s">
        <v>419</v>
      </c>
      <c r="D1252" s="50" t="n">
        <v>686475</v>
      </c>
      <c r="E1252" s="50" t="n">
        <v>8</v>
      </c>
      <c r="F1252" s="50" t="s">
        <v>57</v>
      </c>
      <c r="G1252" s="50" t="n">
        <v>183</v>
      </c>
      <c r="H1252" s="50" t="n">
        <v>73</v>
      </c>
      <c r="I1252" s="50" t="n">
        <v>24</v>
      </c>
      <c r="J1252" s="50" t="n">
        <v>86</v>
      </c>
      <c r="K1252" s="50" t="n">
        <v>53</v>
      </c>
      <c r="L1252" s="50" t="n">
        <v>11</v>
      </c>
      <c r="M1252" s="50" t="n">
        <v>96</v>
      </c>
      <c r="N1252" s="50" t="n">
        <v>20</v>
      </c>
      <c r="O1252" s="50" t="n">
        <v>-0.558</v>
      </c>
      <c r="P1252" s="50" t="n">
        <v>49</v>
      </c>
      <c r="Q1252" s="50" t="n">
        <v>42</v>
      </c>
      <c r="R1252" s="50" t="n">
        <v>11</v>
      </c>
      <c r="S1252" s="50" t="n">
        <v>3</v>
      </c>
      <c r="T1252" s="50" t="n">
        <v>0</v>
      </c>
      <c r="U1252" s="50" t="n">
        <v>0</v>
      </c>
      <c r="V1252" s="50" t="n">
        <v>6</v>
      </c>
      <c r="W1252" s="50" t="n">
        <v>1</v>
      </c>
      <c r="X1252" s="50" t="n">
        <v>0</v>
      </c>
      <c r="Y1252" s="50" t="n">
        <v>11</v>
      </c>
      <c r="Z1252" s="50" t="n">
        <v>15.85</v>
      </c>
      <c r="AA1252" s="50" t="n">
        <v>49</v>
      </c>
      <c r="AB1252" s="50" t="n">
        <v>13.265</v>
      </c>
      <c r="AC1252" s="50" t="n">
        <v>31</v>
      </c>
      <c r="AD1252" s="50" t="n">
        <v>0</v>
      </c>
      <c r="AE1252" s="50" t="n">
        <v>6</v>
      </c>
      <c r="AF1252" s="50" t="n">
        <v>31</v>
      </c>
      <c r="AG1252" s="50" t="n">
        <v>2607</v>
      </c>
      <c r="AH1252" s="50" t="n">
        <v>11</v>
      </c>
      <c r="AI1252" s="50" t="n">
        <v>66</v>
      </c>
      <c r="AJ1252" s="50" t="n">
        <v>4512.3</v>
      </c>
      <c r="AK1252" s="50" t="n">
        <v>1</v>
      </c>
    </row>
    <row r="1253" customFormat="false" ht="15" hidden="false" customHeight="false" outlineLevel="0" collapsed="false">
      <c r="A1253" s="50" t="s">
        <v>1154</v>
      </c>
      <c r="B1253" s="50" t="s">
        <v>132</v>
      </c>
      <c r="C1253" s="50" t="s">
        <v>419</v>
      </c>
      <c r="D1253" s="50" t="n">
        <v>686475</v>
      </c>
      <c r="E1253" s="50" t="n">
        <v>9</v>
      </c>
      <c r="F1253" s="50" t="s">
        <v>58</v>
      </c>
      <c r="G1253" s="50" t="n">
        <v>61</v>
      </c>
      <c r="H1253" s="50" t="n">
        <v>33</v>
      </c>
      <c r="I1253" s="50" t="n">
        <v>10</v>
      </c>
      <c r="J1253" s="50" t="n">
        <v>27</v>
      </c>
      <c r="K1253" s="50" t="n">
        <v>20</v>
      </c>
      <c r="L1253" s="50" t="n">
        <v>3</v>
      </c>
      <c r="M1253" s="50" t="n">
        <v>34</v>
      </c>
      <c r="N1253" s="50" t="n">
        <v>13</v>
      </c>
      <c r="O1253" s="50" t="n">
        <v>-2.732</v>
      </c>
      <c r="P1253" s="50" t="n">
        <v>16</v>
      </c>
      <c r="Q1253" s="50" t="n">
        <v>16</v>
      </c>
      <c r="R1253" s="50" t="n">
        <v>2</v>
      </c>
      <c r="S1253" s="50" t="n">
        <v>0</v>
      </c>
      <c r="T1253" s="50" t="n">
        <v>0</v>
      </c>
      <c r="U1253" s="50" t="n">
        <v>0</v>
      </c>
      <c r="V1253" s="50" t="n">
        <v>0</v>
      </c>
      <c r="W1253" s="50" t="n">
        <v>0</v>
      </c>
      <c r="X1253" s="50" t="n">
        <v>0</v>
      </c>
      <c r="Y1253" s="50" t="n">
        <v>7</v>
      </c>
      <c r="Z1253" s="50" t="n">
        <v>1.8</v>
      </c>
      <c r="AA1253" s="50" t="n">
        <v>16</v>
      </c>
      <c r="AB1253" s="50" t="n">
        <v>3.186</v>
      </c>
      <c r="AC1253" s="50" t="n">
        <v>9</v>
      </c>
      <c r="AD1253" s="50" t="n">
        <v>0</v>
      </c>
      <c r="AE1253" s="50" t="n">
        <v>0</v>
      </c>
      <c r="AF1253" s="50" t="n">
        <v>9</v>
      </c>
      <c r="AG1253" s="50" t="n">
        <v>675.7</v>
      </c>
      <c r="AH1253" s="50" t="n">
        <v>5</v>
      </c>
      <c r="AI1253" s="50" t="n">
        <v>29</v>
      </c>
      <c r="AJ1253" s="50" t="n">
        <v>2004.5</v>
      </c>
      <c r="AK1253" s="50" t="n">
        <v>1</v>
      </c>
    </row>
    <row r="1254" customFormat="false" ht="15" hidden="false" customHeight="false" outlineLevel="0" collapsed="false">
      <c r="A1254" s="50" t="s">
        <v>1155</v>
      </c>
      <c r="B1254" s="50" t="s">
        <v>132</v>
      </c>
      <c r="C1254" s="50" t="s">
        <v>420</v>
      </c>
      <c r="D1254" s="50" t="n">
        <v>668942</v>
      </c>
      <c r="E1254" s="50" t="n">
        <v>6</v>
      </c>
      <c r="F1254" s="50" t="s">
        <v>55</v>
      </c>
      <c r="G1254" s="50" t="n">
        <v>53</v>
      </c>
      <c r="H1254" s="50" t="n">
        <v>29</v>
      </c>
      <c r="I1254" s="50" t="n">
        <v>4</v>
      </c>
      <c r="J1254" s="50" t="n">
        <v>30</v>
      </c>
      <c r="K1254" s="50" t="n">
        <v>20</v>
      </c>
      <c r="L1254" s="50" t="n">
        <v>2</v>
      </c>
      <c r="M1254" s="50" t="n">
        <v>23</v>
      </c>
      <c r="N1254" s="50" t="n">
        <v>9</v>
      </c>
      <c r="O1254" s="50" t="n">
        <v>1.159</v>
      </c>
      <c r="P1254" s="50" t="n">
        <v>15</v>
      </c>
      <c r="Q1254" s="50" t="n">
        <v>15</v>
      </c>
      <c r="R1254" s="50" t="n">
        <v>4</v>
      </c>
      <c r="S1254" s="50" t="n">
        <v>1</v>
      </c>
      <c r="T1254" s="50" t="n">
        <v>0</v>
      </c>
      <c r="U1254" s="50" t="n">
        <v>1</v>
      </c>
      <c r="V1254" s="50" t="n">
        <v>0</v>
      </c>
      <c r="W1254" s="50" t="n">
        <v>0</v>
      </c>
      <c r="X1254" s="50" t="n">
        <v>0</v>
      </c>
      <c r="Y1254" s="50" t="n">
        <v>2</v>
      </c>
      <c r="Z1254" s="50" t="n">
        <v>5.05</v>
      </c>
      <c r="AA1254" s="50" t="n">
        <v>15</v>
      </c>
      <c r="AB1254" s="50" t="n">
        <v>3.479</v>
      </c>
      <c r="AC1254" s="50" t="n">
        <v>13</v>
      </c>
      <c r="AD1254" s="50" t="n">
        <v>1</v>
      </c>
      <c r="AE1254" s="50" t="n">
        <v>6</v>
      </c>
      <c r="AF1254" s="50" t="n">
        <v>13</v>
      </c>
      <c r="AG1254" s="50" t="n">
        <v>1171.1</v>
      </c>
      <c r="AH1254" s="50" t="n">
        <v>5</v>
      </c>
      <c r="AI1254" s="50" t="n">
        <v>25</v>
      </c>
      <c r="AJ1254" s="50" t="n">
        <v>1707.9</v>
      </c>
      <c r="AK1254" s="50" t="n">
        <v>1</v>
      </c>
    </row>
    <row r="1255" customFormat="false" ht="15" hidden="false" customHeight="false" outlineLevel="0" collapsed="false">
      <c r="A1255" s="50" t="s">
        <v>1155</v>
      </c>
      <c r="B1255" s="50" t="s">
        <v>132</v>
      </c>
      <c r="C1255" s="50" t="s">
        <v>420</v>
      </c>
      <c r="D1255" s="50" t="n">
        <v>668942</v>
      </c>
      <c r="E1255" s="50" t="n">
        <v>7</v>
      </c>
      <c r="F1255" s="50" t="s">
        <v>56</v>
      </c>
      <c r="G1255" s="50" t="n">
        <v>168</v>
      </c>
      <c r="H1255" s="50" t="n">
        <v>85</v>
      </c>
      <c r="I1255" s="50" t="n">
        <v>21</v>
      </c>
      <c r="J1255" s="50" t="n">
        <v>78</v>
      </c>
      <c r="K1255" s="50" t="n">
        <v>57</v>
      </c>
      <c r="L1255" s="50" t="n">
        <v>6</v>
      </c>
      <c r="M1255" s="50" t="n">
        <v>90</v>
      </c>
      <c r="N1255" s="50" t="n">
        <v>28</v>
      </c>
      <c r="O1255" s="50" t="n">
        <v>-2.816</v>
      </c>
      <c r="P1255" s="50" t="n">
        <v>47</v>
      </c>
      <c r="Q1255" s="50" t="n">
        <v>44</v>
      </c>
      <c r="R1255" s="50" t="n">
        <v>10</v>
      </c>
      <c r="S1255" s="50" t="n">
        <v>2</v>
      </c>
      <c r="T1255" s="50" t="n">
        <v>0</v>
      </c>
      <c r="U1255" s="50" t="n">
        <v>0</v>
      </c>
      <c r="V1255" s="50" t="n">
        <v>2</v>
      </c>
      <c r="W1255" s="50" t="n">
        <v>0</v>
      </c>
      <c r="X1255" s="50" t="n">
        <v>0</v>
      </c>
      <c r="Y1255" s="50" t="n">
        <v>7</v>
      </c>
      <c r="Z1255" s="50" t="n">
        <v>11.1</v>
      </c>
      <c r="AA1255" s="50" t="n">
        <v>46</v>
      </c>
      <c r="AB1255" s="50" t="n">
        <v>10.007</v>
      </c>
      <c r="AC1255" s="50" t="n">
        <v>38</v>
      </c>
      <c r="AD1255" s="50" t="n">
        <v>0</v>
      </c>
      <c r="AE1255" s="50" t="n">
        <v>11</v>
      </c>
      <c r="AF1255" s="50" t="n">
        <v>38</v>
      </c>
      <c r="AG1255" s="50" t="n">
        <v>3134.3</v>
      </c>
      <c r="AH1255" s="50" t="n">
        <v>13</v>
      </c>
      <c r="AI1255" s="50" t="n">
        <v>73</v>
      </c>
      <c r="AJ1255" s="50" t="n">
        <v>5018</v>
      </c>
      <c r="AK1255" s="50" t="n">
        <v>1</v>
      </c>
    </row>
    <row r="1256" customFormat="false" ht="15" hidden="false" customHeight="false" outlineLevel="0" collapsed="false">
      <c r="A1256" s="50" t="s">
        <v>1155</v>
      </c>
      <c r="B1256" s="50" t="s">
        <v>132</v>
      </c>
      <c r="C1256" s="50" t="s">
        <v>420</v>
      </c>
      <c r="D1256" s="50" t="n">
        <v>668942</v>
      </c>
      <c r="E1256" s="50" t="n">
        <v>8</v>
      </c>
      <c r="F1256" s="50" t="s">
        <v>57</v>
      </c>
      <c r="G1256" s="50" t="n">
        <v>112</v>
      </c>
      <c r="H1256" s="50" t="n">
        <v>50</v>
      </c>
      <c r="I1256" s="50" t="n">
        <v>5</v>
      </c>
      <c r="J1256" s="50" t="n">
        <v>56</v>
      </c>
      <c r="K1256" s="50" t="n">
        <v>36</v>
      </c>
      <c r="L1256" s="50" t="n">
        <v>3</v>
      </c>
      <c r="M1256" s="50" t="n">
        <v>56</v>
      </c>
      <c r="N1256" s="50" t="n">
        <v>14</v>
      </c>
      <c r="O1256" s="50" t="n">
        <v>-0.273</v>
      </c>
      <c r="P1256" s="50" t="n">
        <v>29</v>
      </c>
      <c r="Q1256" s="50" t="n">
        <v>26</v>
      </c>
      <c r="R1256" s="50" t="n">
        <v>7</v>
      </c>
      <c r="S1256" s="50" t="n">
        <v>1</v>
      </c>
      <c r="T1256" s="50" t="n">
        <v>0</v>
      </c>
      <c r="U1256" s="50" t="n">
        <v>1</v>
      </c>
      <c r="V1256" s="50" t="n">
        <v>2</v>
      </c>
      <c r="W1256" s="50" t="n">
        <v>0</v>
      </c>
      <c r="X1256" s="50" t="n">
        <v>0</v>
      </c>
      <c r="Y1256" s="50" t="n">
        <v>6</v>
      </c>
      <c r="Z1256" s="50" t="n">
        <v>9.15</v>
      </c>
      <c r="AA1256" s="50" t="n">
        <v>28</v>
      </c>
      <c r="AB1256" s="50" t="n">
        <v>6.043</v>
      </c>
      <c r="AC1256" s="50" t="n">
        <v>21</v>
      </c>
      <c r="AD1256" s="50" t="n">
        <v>0</v>
      </c>
      <c r="AE1256" s="50" t="n">
        <v>5</v>
      </c>
      <c r="AF1256" s="50" t="n">
        <v>21</v>
      </c>
      <c r="AG1256" s="50" t="n">
        <v>1744.2</v>
      </c>
      <c r="AH1256" s="50" t="n">
        <v>6</v>
      </c>
      <c r="AI1256" s="50" t="n">
        <v>44</v>
      </c>
      <c r="AJ1256" s="50" t="n">
        <v>3073.3</v>
      </c>
      <c r="AK1256" s="50" t="n">
        <v>3</v>
      </c>
    </row>
    <row r="1257" customFormat="false" ht="15" hidden="false" customHeight="false" outlineLevel="0" collapsed="false">
      <c r="A1257" s="50" t="s">
        <v>1155</v>
      </c>
      <c r="B1257" s="50" t="s">
        <v>132</v>
      </c>
      <c r="C1257" s="50" t="s">
        <v>420</v>
      </c>
      <c r="D1257" s="50" t="n">
        <v>668942</v>
      </c>
      <c r="E1257" s="50" t="n">
        <v>9</v>
      </c>
      <c r="F1257" s="50" t="s">
        <v>58</v>
      </c>
      <c r="G1257" s="50" t="n">
        <v>80</v>
      </c>
      <c r="H1257" s="50" t="n">
        <v>44</v>
      </c>
      <c r="I1257" s="50" t="n">
        <v>4</v>
      </c>
      <c r="J1257" s="50" t="n">
        <v>42</v>
      </c>
      <c r="K1257" s="50" t="n">
        <v>32</v>
      </c>
      <c r="L1257" s="50" t="n">
        <v>1</v>
      </c>
      <c r="M1257" s="50" t="n">
        <v>38</v>
      </c>
      <c r="N1257" s="50" t="n">
        <v>12</v>
      </c>
      <c r="O1257" s="50" t="n">
        <v>-2.99</v>
      </c>
      <c r="P1257" s="50" t="n">
        <v>24</v>
      </c>
      <c r="Q1257" s="50" t="n">
        <v>21</v>
      </c>
      <c r="R1257" s="50" t="n">
        <v>3</v>
      </c>
      <c r="S1257" s="50" t="n">
        <v>0</v>
      </c>
      <c r="T1257" s="50" t="n">
        <v>0</v>
      </c>
      <c r="U1257" s="50" t="n">
        <v>0</v>
      </c>
      <c r="V1257" s="50" t="n">
        <v>1</v>
      </c>
      <c r="W1257" s="50" t="n">
        <v>1</v>
      </c>
      <c r="X1257" s="50" t="n">
        <v>1</v>
      </c>
      <c r="Y1257" s="50" t="n">
        <v>2</v>
      </c>
      <c r="Z1257" s="50" t="n">
        <v>4.1</v>
      </c>
      <c r="AA1257" s="50" t="n">
        <v>24</v>
      </c>
      <c r="AB1257" s="50" t="n">
        <v>5.339</v>
      </c>
      <c r="AC1257" s="50" t="n">
        <v>20</v>
      </c>
      <c r="AD1257" s="50" t="n">
        <v>0</v>
      </c>
      <c r="AE1257" s="50" t="n">
        <v>4</v>
      </c>
      <c r="AF1257" s="50" t="n">
        <v>20</v>
      </c>
      <c r="AG1257" s="50" t="n">
        <v>1702.1</v>
      </c>
      <c r="AH1257" s="50" t="n">
        <v>6</v>
      </c>
      <c r="AI1257" s="50" t="n">
        <v>42</v>
      </c>
      <c r="AJ1257" s="50" t="n">
        <v>2850.3</v>
      </c>
      <c r="AK1257" s="50" t="n">
        <v>1</v>
      </c>
    </row>
    <row r="1258" customFormat="false" ht="15" hidden="false" customHeight="false" outlineLevel="0" collapsed="false">
      <c r="A1258" s="50" t="s">
        <v>1156</v>
      </c>
      <c r="B1258" s="50" t="s">
        <v>132</v>
      </c>
      <c r="C1258" s="50" t="s">
        <v>421</v>
      </c>
      <c r="D1258" s="50" t="n">
        <v>663697</v>
      </c>
      <c r="E1258" s="50" t="n">
        <v>4</v>
      </c>
      <c r="F1258" s="50" t="s">
        <v>53</v>
      </c>
      <c r="G1258" s="50" t="n">
        <v>237</v>
      </c>
      <c r="H1258" s="50" t="n">
        <v>93</v>
      </c>
      <c r="I1258" s="50" t="n">
        <v>19</v>
      </c>
      <c r="J1258" s="50" t="n">
        <v>120</v>
      </c>
      <c r="K1258" s="50" t="n">
        <v>72</v>
      </c>
      <c r="L1258" s="50" t="n">
        <v>13</v>
      </c>
      <c r="M1258" s="50" t="n">
        <v>117</v>
      </c>
      <c r="N1258" s="50" t="n">
        <v>21</v>
      </c>
      <c r="O1258" s="50" t="n">
        <v>0.68</v>
      </c>
      <c r="P1258" s="50" t="n">
        <v>58</v>
      </c>
      <c r="Q1258" s="50" t="n">
        <v>48</v>
      </c>
      <c r="R1258" s="50" t="n">
        <v>8</v>
      </c>
      <c r="S1258" s="50" t="n">
        <v>1</v>
      </c>
      <c r="T1258" s="50" t="n">
        <v>0</v>
      </c>
      <c r="U1258" s="50" t="n">
        <v>2</v>
      </c>
      <c r="V1258" s="50" t="n">
        <v>8</v>
      </c>
      <c r="W1258" s="50" t="n">
        <v>2</v>
      </c>
      <c r="X1258" s="50" t="n">
        <v>0</v>
      </c>
      <c r="Y1258" s="50" t="n">
        <v>13</v>
      </c>
      <c r="Z1258" s="50" t="n">
        <v>16.75</v>
      </c>
      <c r="AA1258" s="50" t="n">
        <v>58</v>
      </c>
      <c r="AB1258" s="50" t="n">
        <v>16.479</v>
      </c>
      <c r="AC1258" s="50" t="n">
        <v>35</v>
      </c>
      <c r="AD1258" s="50" t="n">
        <v>2</v>
      </c>
      <c r="AE1258" s="50" t="n">
        <v>11</v>
      </c>
      <c r="AF1258" s="50" t="n">
        <v>35</v>
      </c>
      <c r="AG1258" s="50" t="n">
        <v>2998.1</v>
      </c>
      <c r="AH1258" s="50" t="n">
        <v>10</v>
      </c>
      <c r="AI1258" s="50" t="n">
        <v>82</v>
      </c>
      <c r="AJ1258" s="50" t="n">
        <v>5822</v>
      </c>
      <c r="AK1258" s="50" t="n">
        <v>12</v>
      </c>
    </row>
    <row r="1259" customFormat="false" ht="15" hidden="false" customHeight="false" outlineLevel="0" collapsed="false">
      <c r="A1259" s="50" t="s">
        <v>1157</v>
      </c>
      <c r="B1259" s="50" t="s">
        <v>132</v>
      </c>
      <c r="C1259" s="50" t="s">
        <v>523</v>
      </c>
      <c r="D1259" s="50" t="n">
        <v>571912</v>
      </c>
      <c r="E1259" s="50" t="n">
        <v>7</v>
      </c>
      <c r="F1259" s="50" t="s">
        <v>56</v>
      </c>
      <c r="G1259" s="50" t="n">
        <v>50</v>
      </c>
      <c r="H1259" s="50" t="n">
        <v>24</v>
      </c>
      <c r="I1259" s="50" t="n">
        <v>3</v>
      </c>
      <c r="J1259" s="50" t="n">
        <v>27</v>
      </c>
      <c r="K1259" s="50" t="n">
        <v>17</v>
      </c>
      <c r="L1259" s="50" t="n">
        <v>1</v>
      </c>
      <c r="M1259" s="50" t="n">
        <v>23</v>
      </c>
      <c r="N1259" s="50" t="n">
        <v>7</v>
      </c>
      <c r="O1259" s="50" t="n">
        <v>1.445</v>
      </c>
      <c r="P1259" s="50" t="n">
        <v>13</v>
      </c>
      <c r="Q1259" s="50" t="n">
        <v>12</v>
      </c>
      <c r="R1259" s="50" t="n">
        <v>3</v>
      </c>
      <c r="S1259" s="50" t="n">
        <v>1</v>
      </c>
      <c r="T1259" s="50" t="n">
        <v>0</v>
      </c>
      <c r="U1259" s="50" t="n">
        <v>1</v>
      </c>
      <c r="V1259" s="50" t="n">
        <v>1</v>
      </c>
      <c r="W1259" s="50" t="n">
        <v>0</v>
      </c>
      <c r="X1259" s="50" t="n">
        <v>0</v>
      </c>
      <c r="Y1259" s="50" t="n">
        <v>3</v>
      </c>
      <c r="Z1259" s="50" t="n">
        <v>4.85</v>
      </c>
      <c r="AA1259" s="50" t="n">
        <v>13</v>
      </c>
      <c r="AB1259" s="50" t="n">
        <v>3.04</v>
      </c>
      <c r="AC1259" s="50" t="n">
        <v>9</v>
      </c>
      <c r="AD1259" s="50" t="n">
        <v>1</v>
      </c>
      <c r="AE1259" s="50" t="n">
        <v>2</v>
      </c>
      <c r="AF1259" s="50" t="n">
        <v>9</v>
      </c>
      <c r="AG1259" s="50" t="n">
        <v>734.7</v>
      </c>
      <c r="AH1259" s="50" t="n">
        <v>4</v>
      </c>
      <c r="AI1259" s="50" t="n">
        <v>22</v>
      </c>
      <c r="AJ1259" s="50" t="n">
        <v>1528.1</v>
      </c>
      <c r="AK1259" s="50" t="n">
        <v>1</v>
      </c>
    </row>
    <row r="1260" customFormat="false" ht="15" hidden="false" customHeight="false" outlineLevel="0" collapsed="false">
      <c r="A1260" s="50" t="s">
        <v>1157</v>
      </c>
      <c r="B1260" s="50" t="s">
        <v>132</v>
      </c>
      <c r="C1260" s="50" t="s">
        <v>523</v>
      </c>
      <c r="D1260" s="50" t="n">
        <v>571912</v>
      </c>
      <c r="E1260" s="50" t="n">
        <v>8</v>
      </c>
      <c r="F1260" s="50" t="s">
        <v>57</v>
      </c>
      <c r="G1260" s="50" t="n">
        <v>70</v>
      </c>
      <c r="H1260" s="50" t="n">
        <v>33</v>
      </c>
      <c r="I1260" s="50" t="n">
        <v>10</v>
      </c>
      <c r="J1260" s="50" t="n">
        <v>37</v>
      </c>
      <c r="K1260" s="50" t="n">
        <v>21</v>
      </c>
      <c r="L1260" s="50" t="n">
        <v>4</v>
      </c>
      <c r="M1260" s="50" t="n">
        <v>33</v>
      </c>
      <c r="N1260" s="50" t="n">
        <v>12</v>
      </c>
      <c r="O1260" s="50" t="n">
        <v>-4.211</v>
      </c>
      <c r="P1260" s="50" t="n">
        <v>21</v>
      </c>
      <c r="Q1260" s="50" t="n">
        <v>21</v>
      </c>
      <c r="R1260" s="50" t="n">
        <v>2</v>
      </c>
      <c r="S1260" s="50" t="n">
        <v>0</v>
      </c>
      <c r="T1260" s="50" t="n">
        <v>0</v>
      </c>
      <c r="U1260" s="50" t="n">
        <v>0</v>
      </c>
      <c r="V1260" s="50" t="n">
        <v>0</v>
      </c>
      <c r="W1260" s="50" t="n">
        <v>0</v>
      </c>
      <c r="X1260" s="50" t="n">
        <v>0</v>
      </c>
      <c r="Y1260" s="50" t="n">
        <v>8</v>
      </c>
      <c r="Z1260" s="50" t="n">
        <v>1.8</v>
      </c>
      <c r="AA1260" s="50" t="n">
        <v>21</v>
      </c>
      <c r="AB1260" s="50" t="n">
        <v>2.261</v>
      </c>
      <c r="AC1260" s="50" t="n">
        <v>13</v>
      </c>
      <c r="AD1260" s="50" t="n">
        <v>0</v>
      </c>
      <c r="AE1260" s="50" t="n">
        <v>3</v>
      </c>
      <c r="AF1260" s="50" t="n">
        <v>13</v>
      </c>
      <c r="AG1260" s="50" t="n">
        <v>1095.1</v>
      </c>
      <c r="AH1260" s="50" t="n">
        <v>4</v>
      </c>
      <c r="AI1260" s="50" t="n">
        <v>30</v>
      </c>
      <c r="AJ1260" s="50" t="n">
        <v>2107.1</v>
      </c>
      <c r="AK1260" s="50" t="n">
        <v>1</v>
      </c>
    </row>
    <row r="1261" customFormat="false" ht="15" hidden="false" customHeight="false" outlineLevel="0" collapsed="false">
      <c r="A1261" s="50" t="s">
        <v>1157</v>
      </c>
      <c r="B1261" s="50" t="s">
        <v>132</v>
      </c>
      <c r="C1261" s="50" t="s">
        <v>523</v>
      </c>
      <c r="D1261" s="50" t="n">
        <v>571912</v>
      </c>
      <c r="E1261" s="50" t="n">
        <v>9</v>
      </c>
      <c r="F1261" s="50" t="s">
        <v>58</v>
      </c>
      <c r="G1261" s="50" t="n">
        <v>57</v>
      </c>
      <c r="H1261" s="50" t="n">
        <v>19</v>
      </c>
      <c r="I1261" s="50" t="n">
        <v>4</v>
      </c>
      <c r="J1261" s="50" t="n">
        <v>21</v>
      </c>
      <c r="K1261" s="50" t="n">
        <v>10</v>
      </c>
      <c r="L1261" s="50" t="n">
        <v>0</v>
      </c>
      <c r="M1261" s="50" t="n">
        <v>36</v>
      </c>
      <c r="N1261" s="50" t="n">
        <v>9</v>
      </c>
      <c r="O1261" s="50" t="n">
        <v>-0.5</v>
      </c>
      <c r="P1261" s="50" t="n">
        <v>14</v>
      </c>
      <c r="Q1261" s="50" t="n">
        <v>11</v>
      </c>
      <c r="R1261" s="50" t="n">
        <v>2</v>
      </c>
      <c r="S1261" s="50" t="n">
        <v>1</v>
      </c>
      <c r="T1261" s="50" t="n">
        <v>0</v>
      </c>
      <c r="U1261" s="50" t="n">
        <v>0</v>
      </c>
      <c r="V1261" s="50" t="n">
        <v>3</v>
      </c>
      <c r="W1261" s="50" t="n">
        <v>0</v>
      </c>
      <c r="X1261" s="50" t="n">
        <v>0</v>
      </c>
      <c r="Y1261" s="50" t="n">
        <v>3</v>
      </c>
      <c r="Z1261" s="50" t="n">
        <v>4.25</v>
      </c>
      <c r="AA1261" s="50" t="n">
        <v>14</v>
      </c>
      <c r="AB1261" s="50" t="n">
        <v>4.038</v>
      </c>
      <c r="AC1261" s="50" t="n">
        <v>8</v>
      </c>
      <c r="AD1261" s="50" t="n">
        <v>0</v>
      </c>
      <c r="AE1261" s="50" t="n">
        <v>3</v>
      </c>
      <c r="AF1261" s="50" t="n">
        <v>8</v>
      </c>
      <c r="AG1261" s="50" t="n">
        <v>673.5</v>
      </c>
      <c r="AH1261" s="50" t="n">
        <v>1</v>
      </c>
      <c r="AI1261" s="50" t="n">
        <v>14</v>
      </c>
      <c r="AJ1261" s="50" t="n">
        <v>974.5</v>
      </c>
      <c r="AK1261" s="50" t="n">
        <v>0</v>
      </c>
    </row>
    <row r="1262" customFormat="false" ht="15" hidden="false" customHeight="false" outlineLevel="0" collapsed="false">
      <c r="A1262" s="50" t="s">
        <v>1158</v>
      </c>
      <c r="B1262" s="50" t="s">
        <v>132</v>
      </c>
      <c r="C1262" s="50" t="s">
        <v>525</v>
      </c>
      <c r="D1262" s="50" t="n">
        <v>670224</v>
      </c>
      <c r="E1262" s="50" t="n">
        <v>6</v>
      </c>
      <c r="F1262" s="50" t="s">
        <v>55</v>
      </c>
      <c r="G1262" s="50" t="n">
        <v>146</v>
      </c>
      <c r="H1262" s="50" t="n">
        <v>76</v>
      </c>
      <c r="I1262" s="50" t="n">
        <v>23</v>
      </c>
      <c r="J1262" s="50" t="n">
        <v>70</v>
      </c>
      <c r="K1262" s="50" t="n">
        <v>53</v>
      </c>
      <c r="L1262" s="50" t="n">
        <v>11</v>
      </c>
      <c r="M1262" s="50" t="n">
        <v>75</v>
      </c>
      <c r="N1262" s="50" t="n">
        <v>23</v>
      </c>
      <c r="O1262" s="50" t="n">
        <v>-0.719</v>
      </c>
      <c r="P1262" s="50" t="n">
        <v>34</v>
      </c>
      <c r="Q1262" s="50" t="n">
        <v>32</v>
      </c>
      <c r="R1262" s="50" t="n">
        <v>9</v>
      </c>
      <c r="S1262" s="50" t="n">
        <v>1</v>
      </c>
      <c r="T1262" s="50" t="n">
        <v>0</v>
      </c>
      <c r="U1262" s="50" t="n">
        <v>0</v>
      </c>
      <c r="V1262" s="50" t="n">
        <v>1</v>
      </c>
      <c r="W1262" s="50" t="n">
        <v>0</v>
      </c>
      <c r="X1262" s="50" t="n">
        <v>0</v>
      </c>
      <c r="Y1262" s="50" t="n">
        <v>13</v>
      </c>
      <c r="Z1262" s="50" t="n">
        <v>9.15</v>
      </c>
      <c r="AA1262" s="50" t="n">
        <v>33</v>
      </c>
      <c r="AB1262" s="50" t="n">
        <v>7.398</v>
      </c>
      <c r="AC1262" s="50" t="n">
        <v>20</v>
      </c>
      <c r="AD1262" s="50" t="n">
        <v>0</v>
      </c>
      <c r="AE1262" s="50" t="n">
        <v>4</v>
      </c>
      <c r="AF1262" s="50" t="n">
        <v>20</v>
      </c>
      <c r="AG1262" s="50" t="n">
        <v>1571.6</v>
      </c>
      <c r="AH1262" s="50" t="n">
        <v>7</v>
      </c>
      <c r="AI1262" s="50" t="n">
        <v>62</v>
      </c>
      <c r="AJ1262" s="50" t="n">
        <v>4623</v>
      </c>
      <c r="AK1262" s="50" t="n">
        <v>27</v>
      </c>
    </row>
    <row r="1263" customFormat="false" ht="15" hidden="false" customHeight="false" outlineLevel="0" collapsed="false">
      <c r="A1263" s="50" t="s">
        <v>1158</v>
      </c>
      <c r="B1263" s="50" t="s">
        <v>132</v>
      </c>
      <c r="C1263" s="50" t="s">
        <v>525</v>
      </c>
      <c r="D1263" s="50" t="n">
        <v>670224</v>
      </c>
      <c r="E1263" s="50" t="n">
        <v>7</v>
      </c>
      <c r="F1263" s="50" t="s">
        <v>56</v>
      </c>
      <c r="G1263" s="50" t="n">
        <v>39</v>
      </c>
      <c r="H1263" s="50" t="n">
        <v>22</v>
      </c>
      <c r="I1263" s="50" t="n">
        <v>11</v>
      </c>
      <c r="J1263" s="50" t="n">
        <v>21</v>
      </c>
      <c r="K1263" s="50" t="n">
        <v>17</v>
      </c>
      <c r="L1263" s="50" t="n">
        <v>8</v>
      </c>
      <c r="M1263" s="50" t="n">
        <v>18</v>
      </c>
      <c r="N1263" s="50" t="n">
        <v>5</v>
      </c>
      <c r="O1263" s="50" t="n">
        <v>-1.176</v>
      </c>
      <c r="P1263" s="50" t="n">
        <v>10</v>
      </c>
      <c r="Q1263" s="50" t="n">
        <v>9</v>
      </c>
      <c r="R1263" s="50" t="n">
        <v>0</v>
      </c>
      <c r="S1263" s="50" t="n">
        <v>0</v>
      </c>
      <c r="T1263" s="50" t="n">
        <v>0</v>
      </c>
      <c r="U1263" s="50" t="n">
        <v>0</v>
      </c>
      <c r="V1263" s="50" t="n">
        <v>1</v>
      </c>
      <c r="W1263" s="50" t="n">
        <v>0</v>
      </c>
      <c r="X1263" s="50" t="n">
        <v>0</v>
      </c>
      <c r="Y1263" s="50" t="n">
        <v>4</v>
      </c>
      <c r="Z1263" s="50" t="n">
        <v>0.7</v>
      </c>
      <c r="AA1263" s="50" t="n">
        <v>10</v>
      </c>
      <c r="AB1263" s="50" t="n">
        <v>1.6</v>
      </c>
      <c r="AC1263" s="50" t="n">
        <v>5</v>
      </c>
      <c r="AD1263" s="50" t="n">
        <v>0</v>
      </c>
      <c r="AE1263" s="50" t="n">
        <v>1</v>
      </c>
      <c r="AF1263" s="50" t="n">
        <v>5</v>
      </c>
      <c r="AG1263" s="50" t="n">
        <v>430.5</v>
      </c>
      <c r="AH1263" s="50" t="n">
        <v>0</v>
      </c>
      <c r="AI1263" s="50" t="n">
        <v>20</v>
      </c>
      <c r="AJ1263" s="50" t="n">
        <v>1494</v>
      </c>
      <c r="AK1263" s="50" t="n">
        <v>9</v>
      </c>
    </row>
    <row r="1264" customFormat="false" ht="15" hidden="false" customHeight="false" outlineLevel="0" collapsed="false">
      <c r="A1264" s="50" t="s">
        <v>1159</v>
      </c>
      <c r="B1264" s="50" t="s">
        <v>132</v>
      </c>
      <c r="C1264" s="50" t="s">
        <v>527</v>
      </c>
      <c r="D1264" s="50" t="n">
        <v>553869</v>
      </c>
      <c r="E1264" s="50" t="n">
        <v>4</v>
      </c>
      <c r="F1264" s="50" t="s">
        <v>53</v>
      </c>
      <c r="G1264" s="50" t="n">
        <v>43</v>
      </c>
      <c r="H1264" s="50" t="n">
        <v>22</v>
      </c>
      <c r="I1264" s="50" t="n">
        <v>4</v>
      </c>
      <c r="J1264" s="50" t="n">
        <v>16</v>
      </c>
      <c r="K1264" s="50" t="n">
        <v>13</v>
      </c>
      <c r="L1264" s="50" t="n">
        <v>1</v>
      </c>
      <c r="M1264" s="50" t="n">
        <v>27</v>
      </c>
      <c r="N1264" s="50" t="n">
        <v>9</v>
      </c>
      <c r="O1264" s="50" t="n">
        <v>2.067</v>
      </c>
      <c r="P1264" s="50" t="n">
        <v>12</v>
      </c>
      <c r="Q1264" s="50" t="n">
        <v>11</v>
      </c>
      <c r="R1264" s="50" t="n">
        <v>4</v>
      </c>
      <c r="S1264" s="50" t="n">
        <v>2</v>
      </c>
      <c r="T1264" s="50" t="n">
        <v>0</v>
      </c>
      <c r="U1264" s="50" t="n">
        <v>1</v>
      </c>
      <c r="V1264" s="50" t="n">
        <v>1</v>
      </c>
      <c r="W1264" s="50" t="n">
        <v>0</v>
      </c>
      <c r="X1264" s="50" t="n">
        <v>0</v>
      </c>
      <c r="Y1264" s="50" t="n">
        <v>1</v>
      </c>
      <c r="Z1264" s="50" t="n">
        <v>6.1</v>
      </c>
      <c r="AA1264" s="50" t="n">
        <v>12</v>
      </c>
      <c r="AB1264" s="50" t="n">
        <v>4.489</v>
      </c>
      <c r="AC1264" s="50" t="n">
        <v>10</v>
      </c>
      <c r="AD1264" s="50" t="n">
        <v>2</v>
      </c>
      <c r="AE1264" s="50" t="n">
        <v>5</v>
      </c>
      <c r="AF1264" s="50" t="n">
        <v>10</v>
      </c>
      <c r="AG1264" s="50" t="n">
        <v>906.8</v>
      </c>
      <c r="AH1264" s="50" t="n">
        <v>5</v>
      </c>
      <c r="AI1264" s="50" t="n">
        <v>22</v>
      </c>
      <c r="AJ1264" s="50" t="n">
        <v>1660.1</v>
      </c>
      <c r="AK1264" s="50" t="n">
        <v>11</v>
      </c>
    </row>
    <row r="1265" customFormat="false" ht="15" hidden="false" customHeight="false" outlineLevel="0" collapsed="false">
      <c r="A1265" s="50" t="s">
        <v>1159</v>
      </c>
      <c r="B1265" s="50" t="s">
        <v>132</v>
      </c>
      <c r="C1265" s="50" t="s">
        <v>527</v>
      </c>
      <c r="D1265" s="50" t="n">
        <v>553869</v>
      </c>
      <c r="E1265" s="50" t="n">
        <v>5</v>
      </c>
      <c r="F1265" s="50" t="s">
        <v>54</v>
      </c>
      <c r="G1265" s="50" t="n">
        <v>40</v>
      </c>
      <c r="H1265" s="50" t="n">
        <v>26</v>
      </c>
      <c r="I1265" s="50" t="n">
        <v>9</v>
      </c>
      <c r="J1265" s="50" t="n">
        <v>22</v>
      </c>
      <c r="K1265" s="50" t="n">
        <v>18</v>
      </c>
      <c r="L1265" s="50" t="n">
        <v>5</v>
      </c>
      <c r="M1265" s="50" t="n">
        <v>18</v>
      </c>
      <c r="N1265" s="50" t="n">
        <v>8</v>
      </c>
      <c r="O1265" s="50" t="n">
        <v>-0.874</v>
      </c>
      <c r="P1265" s="50" t="n">
        <v>11</v>
      </c>
      <c r="Q1265" s="50" t="n">
        <v>11</v>
      </c>
      <c r="R1265" s="50" t="n">
        <v>1</v>
      </c>
      <c r="S1265" s="50" t="n">
        <v>0</v>
      </c>
      <c r="T1265" s="50" t="n">
        <v>0</v>
      </c>
      <c r="U1265" s="50" t="n">
        <v>1</v>
      </c>
      <c r="V1265" s="50" t="n">
        <v>0</v>
      </c>
      <c r="W1265" s="50" t="n">
        <v>0</v>
      </c>
      <c r="X1265" s="50" t="n">
        <v>0</v>
      </c>
      <c r="Y1265" s="50" t="n">
        <v>4</v>
      </c>
      <c r="Z1265" s="50" t="n">
        <v>2</v>
      </c>
      <c r="AA1265" s="50" t="n">
        <v>11</v>
      </c>
      <c r="AB1265" s="50" t="n">
        <v>2.36</v>
      </c>
      <c r="AC1265" s="50" t="n">
        <v>7</v>
      </c>
      <c r="AD1265" s="50" t="n">
        <v>1</v>
      </c>
      <c r="AE1265" s="50" t="n">
        <v>2</v>
      </c>
      <c r="AF1265" s="50" t="n">
        <v>7</v>
      </c>
      <c r="AG1265" s="50" t="n">
        <v>595.6</v>
      </c>
      <c r="AH1265" s="50" t="n">
        <v>1</v>
      </c>
      <c r="AI1265" s="50" t="n">
        <v>26</v>
      </c>
      <c r="AJ1265" s="50" t="n">
        <v>1936.8</v>
      </c>
      <c r="AK1265" s="50" t="n">
        <v>13</v>
      </c>
    </row>
    <row r="1266" customFormat="false" ht="15" hidden="false" customHeight="false" outlineLevel="0" collapsed="false">
      <c r="A1266" s="50" t="s">
        <v>1160</v>
      </c>
      <c r="B1266" s="50" t="s">
        <v>132</v>
      </c>
      <c r="C1266" s="50" t="s">
        <v>529</v>
      </c>
      <c r="D1266" s="50" t="n">
        <v>623205</v>
      </c>
      <c r="E1266" s="50" t="n">
        <v>7</v>
      </c>
      <c r="F1266" s="50" t="s">
        <v>56</v>
      </c>
      <c r="G1266" s="50" t="n">
        <v>45</v>
      </c>
      <c r="H1266" s="50" t="n">
        <v>28</v>
      </c>
      <c r="I1266" s="50" t="n">
        <v>4</v>
      </c>
      <c r="J1266" s="50" t="n">
        <v>24</v>
      </c>
      <c r="K1266" s="50" t="n">
        <v>17</v>
      </c>
      <c r="L1266" s="50" t="n">
        <v>0</v>
      </c>
      <c r="M1266" s="50" t="n">
        <v>21</v>
      </c>
      <c r="N1266" s="50" t="n">
        <v>11</v>
      </c>
      <c r="O1266" s="50" t="n">
        <v>-3.027</v>
      </c>
      <c r="P1266" s="50" t="n">
        <v>15</v>
      </c>
      <c r="Q1266" s="50" t="n">
        <v>15</v>
      </c>
      <c r="R1266" s="50" t="n">
        <v>1</v>
      </c>
      <c r="S1266" s="50" t="n">
        <v>0</v>
      </c>
      <c r="T1266" s="50" t="n">
        <v>0</v>
      </c>
      <c r="U1266" s="50" t="n">
        <v>0</v>
      </c>
      <c r="V1266" s="50" t="n">
        <v>0</v>
      </c>
      <c r="W1266" s="50" t="n">
        <v>0</v>
      </c>
      <c r="X1266" s="50" t="n">
        <v>0</v>
      </c>
      <c r="Y1266" s="50" t="n">
        <v>2</v>
      </c>
      <c r="Z1266" s="50" t="n">
        <v>0.9</v>
      </c>
      <c r="AA1266" s="50" t="n">
        <v>15</v>
      </c>
      <c r="AB1266" s="50" t="n">
        <v>2.405</v>
      </c>
      <c r="AC1266" s="50" t="n">
        <v>13</v>
      </c>
      <c r="AD1266" s="50" t="n">
        <v>0</v>
      </c>
      <c r="AE1266" s="50" t="n">
        <v>3</v>
      </c>
      <c r="AF1266" s="50" t="n">
        <v>13</v>
      </c>
      <c r="AG1266" s="50" t="n">
        <v>941.9</v>
      </c>
      <c r="AH1266" s="50" t="n">
        <v>4</v>
      </c>
      <c r="AI1266" s="50" t="n">
        <v>22</v>
      </c>
      <c r="AJ1266" s="50" t="n">
        <v>1488.8</v>
      </c>
      <c r="AK1266" s="50" t="n">
        <v>2</v>
      </c>
    </row>
    <row r="1267" customFormat="false" ht="15" hidden="false" customHeight="false" outlineLevel="0" collapsed="false">
      <c r="A1267" s="50" t="s">
        <v>1161</v>
      </c>
      <c r="B1267" s="50" t="s">
        <v>132</v>
      </c>
      <c r="C1267" s="50" t="s">
        <v>531</v>
      </c>
      <c r="D1267" s="50" t="n">
        <v>683090</v>
      </c>
      <c r="E1267" s="50" t="n">
        <v>8</v>
      </c>
      <c r="F1267" s="50" t="s">
        <v>57</v>
      </c>
      <c r="G1267" s="50" t="n">
        <v>11</v>
      </c>
      <c r="H1267" s="50" t="n">
        <v>5</v>
      </c>
      <c r="I1267" s="50" t="n">
        <v>2</v>
      </c>
      <c r="J1267" s="50" t="n">
        <v>5</v>
      </c>
      <c r="K1267" s="50" t="n">
        <v>3</v>
      </c>
      <c r="L1267" s="50" t="n">
        <v>1</v>
      </c>
      <c r="M1267" s="50" t="n">
        <v>6</v>
      </c>
      <c r="N1267" s="50" t="n">
        <v>2</v>
      </c>
      <c r="O1267" s="50" t="n">
        <v>-0.148</v>
      </c>
      <c r="P1267" s="50" t="n">
        <v>3</v>
      </c>
      <c r="Q1267" s="50" t="n">
        <v>3</v>
      </c>
      <c r="R1267" s="50" t="n">
        <v>1</v>
      </c>
      <c r="S1267" s="50" t="n">
        <v>0</v>
      </c>
      <c r="T1267" s="50" t="n">
        <v>0</v>
      </c>
      <c r="U1267" s="50" t="n">
        <v>0</v>
      </c>
      <c r="V1267" s="50" t="n">
        <v>0</v>
      </c>
      <c r="W1267" s="50" t="n">
        <v>0</v>
      </c>
      <c r="X1267" s="50" t="n">
        <v>0</v>
      </c>
      <c r="Y1267" s="50" t="n">
        <v>2</v>
      </c>
      <c r="Z1267" s="50" t="n">
        <v>0.9</v>
      </c>
      <c r="AA1267" s="50" t="n">
        <v>3</v>
      </c>
      <c r="AB1267" s="50" t="n">
        <v>0.004</v>
      </c>
      <c r="AC1267" s="50" t="n">
        <v>1</v>
      </c>
      <c r="AD1267" s="50" t="n">
        <v>0</v>
      </c>
      <c r="AE1267" s="50" t="n">
        <v>0</v>
      </c>
      <c r="AF1267" s="50" t="n">
        <v>1</v>
      </c>
      <c r="AG1267" s="50" t="n">
        <v>69.2</v>
      </c>
      <c r="AH1267" s="50" t="n">
        <v>0</v>
      </c>
      <c r="AI1267" s="50" t="n">
        <v>4</v>
      </c>
      <c r="AJ1267" s="50" t="n">
        <v>297.6</v>
      </c>
      <c r="AK1267" s="50" t="n">
        <v>3</v>
      </c>
    </row>
    <row r="1268" customFormat="false" ht="15" hidden="false" customHeight="false" outlineLevel="0" collapsed="false">
      <c r="A1268" s="50" t="s">
        <v>1161</v>
      </c>
      <c r="B1268" s="50" t="s">
        <v>132</v>
      </c>
      <c r="C1268" s="50" t="s">
        <v>531</v>
      </c>
      <c r="D1268" s="50" t="n">
        <v>683090</v>
      </c>
      <c r="E1268" s="50" t="n">
        <v>9</v>
      </c>
      <c r="F1268" s="50" t="s">
        <v>58</v>
      </c>
      <c r="G1268" s="50" t="n">
        <v>45</v>
      </c>
      <c r="H1268" s="50" t="n">
        <v>25</v>
      </c>
      <c r="I1268" s="50" t="n">
        <v>11</v>
      </c>
      <c r="J1268" s="50" t="n">
        <v>16</v>
      </c>
      <c r="K1268" s="50" t="n">
        <v>13</v>
      </c>
      <c r="L1268" s="50" t="n">
        <v>2</v>
      </c>
      <c r="M1268" s="50" t="n">
        <v>29</v>
      </c>
      <c r="N1268" s="50" t="n">
        <v>12</v>
      </c>
      <c r="O1268" s="50" t="n">
        <v>-1.636</v>
      </c>
      <c r="P1268" s="50" t="n">
        <v>12</v>
      </c>
      <c r="Q1268" s="50" t="n">
        <v>11</v>
      </c>
      <c r="R1268" s="50" t="n">
        <v>1</v>
      </c>
      <c r="S1268" s="50" t="n">
        <v>0</v>
      </c>
      <c r="T1268" s="50" t="n">
        <v>0</v>
      </c>
      <c r="U1268" s="50" t="n">
        <v>0</v>
      </c>
      <c r="V1268" s="50" t="n">
        <v>1</v>
      </c>
      <c r="W1268" s="50" t="n">
        <v>0</v>
      </c>
      <c r="X1268" s="50" t="n">
        <v>0</v>
      </c>
      <c r="Y1268" s="50" t="n">
        <v>4</v>
      </c>
      <c r="Z1268" s="50" t="n">
        <v>1.6</v>
      </c>
      <c r="AA1268" s="50" t="n">
        <v>12</v>
      </c>
      <c r="AB1268" s="50" t="n">
        <v>1.876</v>
      </c>
      <c r="AC1268" s="50" t="n">
        <v>7</v>
      </c>
      <c r="AD1268" s="50" t="n">
        <v>0</v>
      </c>
      <c r="AE1268" s="50" t="n">
        <v>1</v>
      </c>
      <c r="AF1268" s="50" t="n">
        <v>7</v>
      </c>
      <c r="AG1268" s="50" t="n">
        <v>601.9</v>
      </c>
      <c r="AH1268" s="50" t="n">
        <v>1</v>
      </c>
      <c r="AI1268" s="50" t="n">
        <v>23</v>
      </c>
      <c r="AJ1268" s="50" t="n">
        <v>1708.9</v>
      </c>
      <c r="AK1268" s="50" t="n">
        <v>11</v>
      </c>
    </row>
    <row r="1269" customFormat="false" ht="15" hidden="false" customHeight="false" outlineLevel="0" collapsed="false">
      <c r="A1269" s="50" t="s">
        <v>1162</v>
      </c>
      <c r="B1269" s="50" t="s">
        <v>134</v>
      </c>
      <c r="C1269" s="50" t="s">
        <v>422</v>
      </c>
      <c r="D1269" s="50" t="n">
        <v>687263</v>
      </c>
      <c r="E1269" s="50" t="n">
        <v>4</v>
      </c>
      <c r="F1269" s="50" t="s">
        <v>53</v>
      </c>
      <c r="G1269" s="50" t="n">
        <v>627</v>
      </c>
      <c r="H1269" s="50" t="n">
        <v>302</v>
      </c>
      <c r="I1269" s="50" t="n">
        <v>83</v>
      </c>
      <c r="J1269" s="50" t="n">
        <v>282</v>
      </c>
      <c r="K1269" s="50" t="n">
        <v>199</v>
      </c>
      <c r="L1269" s="50" t="n">
        <v>31</v>
      </c>
      <c r="M1269" s="50" t="n">
        <v>341</v>
      </c>
      <c r="N1269" s="50" t="n">
        <v>103</v>
      </c>
      <c r="O1269" s="50" t="n">
        <v>2.847</v>
      </c>
      <c r="P1269" s="50" t="n">
        <v>150</v>
      </c>
      <c r="Q1269" s="50" t="n">
        <v>129</v>
      </c>
      <c r="R1269" s="50" t="n">
        <v>30</v>
      </c>
      <c r="S1269" s="50" t="n">
        <v>8</v>
      </c>
      <c r="T1269" s="50" t="n">
        <v>0</v>
      </c>
      <c r="U1269" s="50" t="n">
        <v>5</v>
      </c>
      <c r="V1269" s="50" t="n">
        <v>20</v>
      </c>
      <c r="W1269" s="50" t="n">
        <v>1</v>
      </c>
      <c r="X1269" s="50" t="n">
        <v>0</v>
      </c>
      <c r="Y1269" s="50" t="n">
        <v>47</v>
      </c>
      <c r="Z1269" s="50" t="n">
        <v>49.3</v>
      </c>
      <c r="AA1269" s="50" t="n">
        <v>149</v>
      </c>
      <c r="AB1269" s="50" t="n">
        <v>47.612</v>
      </c>
      <c r="AC1269" s="50" t="n">
        <v>82</v>
      </c>
      <c r="AD1269" s="50" t="n">
        <v>9</v>
      </c>
      <c r="AE1269" s="50" t="n">
        <v>29</v>
      </c>
      <c r="AF1269" s="50" t="n">
        <v>82</v>
      </c>
      <c r="AG1269" s="50" t="n">
        <v>7203.4</v>
      </c>
      <c r="AH1269" s="50" t="n">
        <v>32</v>
      </c>
      <c r="AI1269" s="50" t="n">
        <v>263</v>
      </c>
      <c r="AJ1269" s="50" t="n">
        <v>18397.9</v>
      </c>
      <c r="AK1269" s="50" t="n">
        <v>14</v>
      </c>
    </row>
    <row r="1270" customFormat="false" ht="15" hidden="false" customHeight="false" outlineLevel="0" collapsed="false">
      <c r="A1270" s="50" t="s">
        <v>1162</v>
      </c>
      <c r="B1270" s="50" t="s">
        <v>134</v>
      </c>
      <c r="C1270" s="50" t="s">
        <v>422</v>
      </c>
      <c r="D1270" s="50" t="n">
        <v>687263</v>
      </c>
      <c r="E1270" s="50" t="n">
        <v>5</v>
      </c>
      <c r="F1270" s="50" t="s">
        <v>54</v>
      </c>
      <c r="G1270" s="50" t="n">
        <v>459</v>
      </c>
      <c r="H1270" s="50" t="n">
        <v>228</v>
      </c>
      <c r="I1270" s="50" t="n">
        <v>65</v>
      </c>
      <c r="J1270" s="50" t="n">
        <v>198</v>
      </c>
      <c r="K1270" s="50" t="n">
        <v>143</v>
      </c>
      <c r="L1270" s="50" t="n">
        <v>22</v>
      </c>
      <c r="M1270" s="50" t="n">
        <v>260</v>
      </c>
      <c r="N1270" s="50" t="n">
        <v>85</v>
      </c>
      <c r="O1270" s="50" t="n">
        <v>3.183</v>
      </c>
      <c r="P1270" s="50" t="n">
        <v>124</v>
      </c>
      <c r="Q1270" s="50" t="n">
        <v>105</v>
      </c>
      <c r="R1270" s="50" t="n">
        <v>24</v>
      </c>
      <c r="S1270" s="50" t="n">
        <v>6</v>
      </c>
      <c r="T1270" s="50" t="n">
        <v>1</v>
      </c>
      <c r="U1270" s="50" t="n">
        <v>5</v>
      </c>
      <c r="V1270" s="50" t="n">
        <v>14</v>
      </c>
      <c r="W1270" s="50" t="n">
        <v>4</v>
      </c>
      <c r="X1270" s="50" t="n">
        <v>1</v>
      </c>
      <c r="Y1270" s="50" t="n">
        <v>35</v>
      </c>
      <c r="Z1270" s="50" t="n">
        <v>42.5</v>
      </c>
      <c r="AA1270" s="50" t="n">
        <v>124</v>
      </c>
      <c r="AB1270" s="50" t="n">
        <v>40.509</v>
      </c>
      <c r="AC1270" s="50" t="n">
        <v>71</v>
      </c>
      <c r="AD1270" s="50" t="n">
        <v>8</v>
      </c>
      <c r="AE1270" s="50" t="n">
        <v>28</v>
      </c>
      <c r="AF1270" s="50" t="n">
        <v>71</v>
      </c>
      <c r="AG1270" s="50" t="n">
        <v>6385.1</v>
      </c>
      <c r="AH1270" s="50" t="n">
        <v>26</v>
      </c>
      <c r="AI1270" s="50" t="n">
        <v>197</v>
      </c>
      <c r="AJ1270" s="50" t="n">
        <v>14038.2</v>
      </c>
      <c r="AK1270" s="50" t="n">
        <v>27</v>
      </c>
    </row>
    <row r="1271" customFormat="false" ht="15" hidden="false" customHeight="false" outlineLevel="0" collapsed="false">
      <c r="A1271" s="50" t="s">
        <v>1162</v>
      </c>
      <c r="B1271" s="50" t="s">
        <v>134</v>
      </c>
      <c r="C1271" s="50" t="s">
        <v>422</v>
      </c>
      <c r="D1271" s="50" t="n">
        <v>687263</v>
      </c>
      <c r="E1271" s="50" t="n">
        <v>6</v>
      </c>
      <c r="F1271" s="50" t="s">
        <v>55</v>
      </c>
      <c r="G1271" s="50" t="n">
        <v>418</v>
      </c>
      <c r="H1271" s="50" t="n">
        <v>229</v>
      </c>
      <c r="I1271" s="50" t="n">
        <v>85</v>
      </c>
      <c r="J1271" s="50" t="n">
        <v>180</v>
      </c>
      <c r="K1271" s="50" t="n">
        <v>117</v>
      </c>
      <c r="L1271" s="50" t="n">
        <v>17</v>
      </c>
      <c r="M1271" s="50" t="n">
        <v>234</v>
      </c>
      <c r="N1271" s="50" t="n">
        <v>109</v>
      </c>
      <c r="O1271" s="50" t="n">
        <v>2.483</v>
      </c>
      <c r="P1271" s="50" t="n">
        <v>105</v>
      </c>
      <c r="Q1271" s="50" t="n">
        <v>97</v>
      </c>
      <c r="R1271" s="50" t="n">
        <v>21</v>
      </c>
      <c r="S1271" s="50" t="n">
        <v>3</v>
      </c>
      <c r="T1271" s="50" t="n">
        <v>1</v>
      </c>
      <c r="U1271" s="50" t="n">
        <v>8</v>
      </c>
      <c r="V1271" s="50" t="n">
        <v>6</v>
      </c>
      <c r="W1271" s="50" t="n">
        <v>2</v>
      </c>
      <c r="X1271" s="50" t="n">
        <v>0</v>
      </c>
      <c r="Y1271" s="50" t="n">
        <v>40</v>
      </c>
      <c r="Z1271" s="50" t="n">
        <v>34.15</v>
      </c>
      <c r="AA1271" s="50" t="n">
        <v>104</v>
      </c>
      <c r="AB1271" s="50" t="n">
        <v>29.642</v>
      </c>
      <c r="AC1271" s="50" t="n">
        <v>57</v>
      </c>
      <c r="AD1271" s="50" t="n">
        <v>11</v>
      </c>
      <c r="AE1271" s="50" t="n">
        <v>25</v>
      </c>
      <c r="AF1271" s="50" t="n">
        <v>56</v>
      </c>
      <c r="AG1271" s="50" t="n">
        <v>5066.5</v>
      </c>
      <c r="AH1271" s="50" t="n">
        <v>18</v>
      </c>
      <c r="AI1271" s="50" t="n">
        <v>200</v>
      </c>
      <c r="AJ1271" s="50" t="n">
        <v>14330.7</v>
      </c>
      <c r="AK1271" s="50" t="n">
        <v>30</v>
      </c>
    </row>
    <row r="1272" customFormat="false" ht="15" hidden="false" customHeight="false" outlineLevel="0" collapsed="false">
      <c r="A1272" s="50" t="s">
        <v>1162</v>
      </c>
      <c r="B1272" s="50" t="s">
        <v>134</v>
      </c>
      <c r="C1272" s="50" t="s">
        <v>422</v>
      </c>
      <c r="D1272" s="50" t="n">
        <v>687263</v>
      </c>
      <c r="E1272" s="50" t="n">
        <v>7</v>
      </c>
      <c r="F1272" s="50" t="s">
        <v>56</v>
      </c>
      <c r="G1272" s="50" t="n">
        <v>413</v>
      </c>
      <c r="H1272" s="50" t="n">
        <v>217</v>
      </c>
      <c r="I1272" s="50" t="n">
        <v>70</v>
      </c>
      <c r="J1272" s="50" t="n">
        <v>168</v>
      </c>
      <c r="K1272" s="50" t="n">
        <v>117</v>
      </c>
      <c r="L1272" s="50" t="n">
        <v>23</v>
      </c>
      <c r="M1272" s="50" t="n">
        <v>245</v>
      </c>
      <c r="N1272" s="50" t="n">
        <v>100</v>
      </c>
      <c r="O1272" s="50" t="n">
        <v>0.165</v>
      </c>
      <c r="P1272" s="50" t="n">
        <v>101</v>
      </c>
      <c r="Q1272" s="50" t="n">
        <v>91</v>
      </c>
      <c r="R1272" s="50" t="n">
        <v>23</v>
      </c>
      <c r="S1272" s="50" t="n">
        <v>4</v>
      </c>
      <c r="T1272" s="50" t="n">
        <v>1</v>
      </c>
      <c r="U1272" s="50" t="n">
        <v>1</v>
      </c>
      <c r="V1272" s="50" t="n">
        <v>9</v>
      </c>
      <c r="W1272" s="50" t="n">
        <v>1</v>
      </c>
      <c r="X1272" s="50" t="n">
        <v>0</v>
      </c>
      <c r="Y1272" s="50" t="n">
        <v>29</v>
      </c>
      <c r="Z1272" s="50" t="n">
        <v>30.9</v>
      </c>
      <c r="AA1272" s="50" t="n">
        <v>101</v>
      </c>
      <c r="AB1272" s="50" t="n">
        <v>29.735</v>
      </c>
      <c r="AC1272" s="50" t="n">
        <v>62</v>
      </c>
      <c r="AD1272" s="50" t="n">
        <v>6</v>
      </c>
      <c r="AE1272" s="50" t="n">
        <v>26</v>
      </c>
      <c r="AF1272" s="50" t="n">
        <v>62</v>
      </c>
      <c r="AG1272" s="50" t="n">
        <v>5437.5</v>
      </c>
      <c r="AH1272" s="50" t="n">
        <v>22</v>
      </c>
      <c r="AI1272" s="50" t="n">
        <v>194</v>
      </c>
      <c r="AJ1272" s="50" t="n">
        <v>13998.8</v>
      </c>
      <c r="AK1272" s="50" t="n">
        <v>46</v>
      </c>
    </row>
    <row r="1273" customFormat="false" ht="15" hidden="false" customHeight="false" outlineLevel="0" collapsed="false">
      <c r="A1273" s="50" t="s">
        <v>1162</v>
      </c>
      <c r="B1273" s="50" t="s">
        <v>134</v>
      </c>
      <c r="C1273" s="50" t="s">
        <v>422</v>
      </c>
      <c r="D1273" s="50" t="n">
        <v>687263</v>
      </c>
      <c r="E1273" s="50" t="n">
        <v>8</v>
      </c>
      <c r="F1273" s="50" t="s">
        <v>57</v>
      </c>
      <c r="G1273" s="50" t="n">
        <v>467</v>
      </c>
      <c r="H1273" s="50" t="n">
        <v>252</v>
      </c>
      <c r="I1273" s="50" t="n">
        <v>83</v>
      </c>
      <c r="J1273" s="50" t="n">
        <v>200</v>
      </c>
      <c r="K1273" s="50" t="n">
        <v>142</v>
      </c>
      <c r="L1273" s="50" t="n">
        <v>23</v>
      </c>
      <c r="M1273" s="50" t="n">
        <v>267</v>
      </c>
      <c r="N1273" s="50" t="n">
        <v>110</v>
      </c>
      <c r="O1273" s="50" t="n">
        <v>1.083</v>
      </c>
      <c r="P1273" s="50" t="n">
        <v>115</v>
      </c>
      <c r="Q1273" s="50" t="n">
        <v>108</v>
      </c>
      <c r="R1273" s="50" t="n">
        <v>27</v>
      </c>
      <c r="S1273" s="50" t="n">
        <v>6</v>
      </c>
      <c r="T1273" s="50" t="n">
        <v>1</v>
      </c>
      <c r="U1273" s="50" t="n">
        <v>4</v>
      </c>
      <c r="V1273" s="50" t="n">
        <v>6</v>
      </c>
      <c r="W1273" s="50" t="n">
        <v>1</v>
      </c>
      <c r="X1273" s="50" t="n">
        <v>0</v>
      </c>
      <c r="Y1273" s="50" t="n">
        <v>31</v>
      </c>
      <c r="Z1273" s="50" t="n">
        <v>36.4</v>
      </c>
      <c r="AA1273" s="50" t="n">
        <v>115</v>
      </c>
      <c r="AB1273" s="50" t="n">
        <v>33.82</v>
      </c>
      <c r="AC1273" s="50" t="n">
        <v>77</v>
      </c>
      <c r="AD1273" s="50" t="n">
        <v>7</v>
      </c>
      <c r="AE1273" s="50" t="n">
        <v>35</v>
      </c>
      <c r="AF1273" s="50" t="n">
        <v>77</v>
      </c>
      <c r="AG1273" s="50" t="n">
        <v>6956.2</v>
      </c>
      <c r="AH1273" s="50" t="n">
        <v>33</v>
      </c>
      <c r="AI1273" s="50" t="n">
        <v>213</v>
      </c>
      <c r="AJ1273" s="50" t="n">
        <v>15342.6</v>
      </c>
      <c r="AK1273" s="50" t="n">
        <v>43</v>
      </c>
    </row>
    <row r="1274" customFormat="false" ht="15" hidden="false" customHeight="false" outlineLevel="0" collapsed="false">
      <c r="A1274" s="50" t="s">
        <v>1162</v>
      </c>
      <c r="B1274" s="50" t="s">
        <v>134</v>
      </c>
      <c r="C1274" s="50" t="s">
        <v>422</v>
      </c>
      <c r="D1274" s="50" t="n">
        <v>687263</v>
      </c>
      <c r="E1274" s="50" t="n">
        <v>9</v>
      </c>
      <c r="F1274" s="50" t="s">
        <v>58</v>
      </c>
      <c r="G1274" s="50" t="n">
        <v>429</v>
      </c>
      <c r="H1274" s="50" t="n">
        <v>184</v>
      </c>
      <c r="I1274" s="50" t="n">
        <v>54</v>
      </c>
      <c r="J1274" s="50" t="n">
        <v>168</v>
      </c>
      <c r="K1274" s="50" t="n">
        <v>98</v>
      </c>
      <c r="L1274" s="50" t="n">
        <v>14</v>
      </c>
      <c r="M1274" s="50" t="n">
        <v>261</v>
      </c>
      <c r="N1274" s="50" t="n">
        <v>86</v>
      </c>
      <c r="O1274" s="50" t="n">
        <v>6.842</v>
      </c>
      <c r="P1274" s="50" t="n">
        <v>109</v>
      </c>
      <c r="Q1274" s="50" t="n">
        <v>89</v>
      </c>
      <c r="R1274" s="50" t="n">
        <v>23</v>
      </c>
      <c r="S1274" s="50" t="n">
        <v>4</v>
      </c>
      <c r="T1274" s="50" t="n">
        <v>1</v>
      </c>
      <c r="U1274" s="50" t="n">
        <v>4</v>
      </c>
      <c r="V1274" s="50" t="n">
        <v>15</v>
      </c>
      <c r="W1274" s="50" t="n">
        <v>5</v>
      </c>
      <c r="X1274" s="50" t="n">
        <v>0</v>
      </c>
      <c r="Y1274" s="50" t="n">
        <v>33</v>
      </c>
      <c r="Z1274" s="50" t="n">
        <v>41.2</v>
      </c>
      <c r="AA1274" s="50" t="n">
        <v>109</v>
      </c>
      <c r="AB1274" s="50" t="n">
        <v>41.557</v>
      </c>
      <c r="AC1274" s="50" t="n">
        <v>56</v>
      </c>
      <c r="AD1274" s="50" t="n">
        <v>7</v>
      </c>
      <c r="AE1274" s="50" t="n">
        <v>25</v>
      </c>
      <c r="AF1274" s="50" t="n">
        <v>56</v>
      </c>
      <c r="AG1274" s="50" t="n">
        <v>5153.4</v>
      </c>
      <c r="AH1274" s="50" t="n">
        <v>30</v>
      </c>
      <c r="AI1274" s="50" t="n">
        <v>167</v>
      </c>
      <c r="AJ1274" s="50" t="n">
        <v>12161.4</v>
      </c>
      <c r="AK1274" s="50" t="n">
        <v>54</v>
      </c>
    </row>
    <row r="1275" customFormat="false" ht="15" hidden="false" customHeight="false" outlineLevel="0" collapsed="false">
      <c r="A1275" s="50" t="s">
        <v>1163</v>
      </c>
      <c r="B1275" s="50" t="s">
        <v>134</v>
      </c>
      <c r="C1275" s="50" t="s">
        <v>423</v>
      </c>
      <c r="D1275" s="50" t="n">
        <v>545361</v>
      </c>
      <c r="E1275" s="50" t="n">
        <v>4</v>
      </c>
      <c r="F1275" s="50" t="s">
        <v>53</v>
      </c>
      <c r="G1275" s="50" t="n">
        <v>631</v>
      </c>
      <c r="H1275" s="50" t="n">
        <v>223</v>
      </c>
      <c r="I1275" s="50" t="n">
        <v>39</v>
      </c>
      <c r="J1275" s="50" t="n">
        <v>283</v>
      </c>
      <c r="K1275" s="50" t="n">
        <v>165</v>
      </c>
      <c r="L1275" s="50" t="n">
        <v>13</v>
      </c>
      <c r="M1275" s="50" t="n">
        <v>341</v>
      </c>
      <c r="N1275" s="50" t="n">
        <v>58</v>
      </c>
      <c r="O1275" s="50" t="n">
        <v>14.207</v>
      </c>
      <c r="P1275" s="50" t="n">
        <v>144</v>
      </c>
      <c r="Q1275" s="50" t="n">
        <v>109</v>
      </c>
      <c r="R1275" s="50" t="n">
        <v>27</v>
      </c>
      <c r="S1275" s="50" t="n">
        <v>5</v>
      </c>
      <c r="T1275" s="50" t="n">
        <v>0</v>
      </c>
      <c r="U1275" s="50" t="n">
        <v>10</v>
      </c>
      <c r="V1275" s="50" t="n">
        <v>32</v>
      </c>
      <c r="W1275" s="50" t="n">
        <v>3</v>
      </c>
      <c r="X1275" s="50" t="n">
        <v>0</v>
      </c>
      <c r="Y1275" s="50" t="n">
        <v>30</v>
      </c>
      <c r="Z1275" s="50" t="n">
        <v>59.45</v>
      </c>
      <c r="AA1275" s="50" t="n">
        <v>140</v>
      </c>
      <c r="AB1275" s="50" t="n">
        <v>67.135</v>
      </c>
      <c r="AC1275" s="50" t="n">
        <v>79</v>
      </c>
      <c r="AD1275" s="50" t="n">
        <v>20</v>
      </c>
      <c r="AE1275" s="50" t="n">
        <v>41</v>
      </c>
      <c r="AF1275" s="50" t="n">
        <v>78</v>
      </c>
      <c r="AG1275" s="50" t="n">
        <v>7234.8</v>
      </c>
      <c r="AH1275" s="50" t="n">
        <v>32</v>
      </c>
      <c r="AI1275" s="50" t="n">
        <v>198</v>
      </c>
      <c r="AJ1275" s="50" t="n">
        <v>14872.5</v>
      </c>
      <c r="AK1275" s="50" t="n">
        <v>108</v>
      </c>
    </row>
    <row r="1276" customFormat="false" ht="15" hidden="false" customHeight="false" outlineLevel="0" collapsed="false">
      <c r="A1276" s="50" t="s">
        <v>1163</v>
      </c>
      <c r="B1276" s="50" t="s">
        <v>134</v>
      </c>
      <c r="C1276" s="50" t="s">
        <v>423</v>
      </c>
      <c r="D1276" s="50" t="n">
        <v>545361</v>
      </c>
      <c r="E1276" s="50" t="n">
        <v>5</v>
      </c>
      <c r="F1276" s="50" t="s">
        <v>54</v>
      </c>
      <c r="G1276" s="50" t="n">
        <v>520</v>
      </c>
      <c r="H1276" s="50" t="n">
        <v>197</v>
      </c>
      <c r="I1276" s="50" t="n">
        <v>41</v>
      </c>
      <c r="J1276" s="50" t="n">
        <v>239</v>
      </c>
      <c r="K1276" s="50" t="n">
        <v>145</v>
      </c>
      <c r="L1276" s="50" t="n">
        <v>17</v>
      </c>
      <c r="M1276" s="50" t="n">
        <v>269</v>
      </c>
      <c r="N1276" s="50" t="n">
        <v>52</v>
      </c>
      <c r="O1276" s="50" t="n">
        <v>2.093</v>
      </c>
      <c r="P1276" s="50" t="n">
        <v>122</v>
      </c>
      <c r="Q1276" s="50" t="n">
        <v>98</v>
      </c>
      <c r="R1276" s="50" t="n">
        <v>23</v>
      </c>
      <c r="S1276" s="50" t="n">
        <v>5</v>
      </c>
      <c r="T1276" s="50" t="n">
        <v>0</v>
      </c>
      <c r="U1276" s="50" t="n">
        <v>4</v>
      </c>
      <c r="V1276" s="50" t="n">
        <v>24</v>
      </c>
      <c r="W1276" s="50" t="n">
        <v>0</v>
      </c>
      <c r="X1276" s="50" t="n">
        <v>0</v>
      </c>
      <c r="Y1276" s="50" t="n">
        <v>31</v>
      </c>
      <c r="Z1276" s="50" t="n">
        <v>41.55</v>
      </c>
      <c r="AA1276" s="50" t="n">
        <v>119</v>
      </c>
      <c r="AB1276" s="50" t="n">
        <v>42.13</v>
      </c>
      <c r="AC1276" s="50" t="n">
        <v>67</v>
      </c>
      <c r="AD1276" s="50" t="n">
        <v>11</v>
      </c>
      <c r="AE1276" s="50" t="n">
        <v>31</v>
      </c>
      <c r="AF1276" s="50" t="n">
        <v>67</v>
      </c>
      <c r="AG1276" s="50" t="n">
        <v>5982.1</v>
      </c>
      <c r="AH1276" s="50" t="n">
        <v>22</v>
      </c>
      <c r="AI1276" s="50" t="n">
        <v>179</v>
      </c>
      <c r="AJ1276" s="50" t="n">
        <v>13392.4</v>
      </c>
      <c r="AK1276" s="50" t="n">
        <v>91</v>
      </c>
    </row>
    <row r="1277" customFormat="false" ht="15" hidden="false" customHeight="false" outlineLevel="0" collapsed="false">
      <c r="A1277" s="50" t="s">
        <v>1163</v>
      </c>
      <c r="B1277" s="50" t="s">
        <v>134</v>
      </c>
      <c r="C1277" s="50" t="s">
        <v>423</v>
      </c>
      <c r="D1277" s="50" t="n">
        <v>545361</v>
      </c>
      <c r="E1277" s="50" t="n">
        <v>6</v>
      </c>
      <c r="F1277" s="50" t="s">
        <v>55</v>
      </c>
      <c r="G1277" s="50" t="n">
        <v>284</v>
      </c>
      <c r="H1277" s="50" t="n">
        <v>125</v>
      </c>
      <c r="I1277" s="50" t="n">
        <v>32</v>
      </c>
      <c r="J1277" s="50" t="n">
        <v>133</v>
      </c>
      <c r="K1277" s="50" t="n">
        <v>88</v>
      </c>
      <c r="L1277" s="50" t="n">
        <v>11</v>
      </c>
      <c r="M1277" s="50" t="n">
        <v>136</v>
      </c>
      <c r="N1277" s="50" t="n">
        <v>34</v>
      </c>
      <c r="O1277" s="50" t="n">
        <v>0.495</v>
      </c>
      <c r="P1277" s="50" t="n">
        <v>69</v>
      </c>
      <c r="Q1277" s="50" t="n">
        <v>58</v>
      </c>
      <c r="R1277" s="50" t="n">
        <v>12</v>
      </c>
      <c r="S1277" s="50" t="n">
        <v>2</v>
      </c>
      <c r="T1277" s="50" t="n">
        <v>0</v>
      </c>
      <c r="U1277" s="50" t="n">
        <v>3</v>
      </c>
      <c r="V1277" s="50" t="n">
        <v>10</v>
      </c>
      <c r="W1277" s="50" t="n">
        <v>1</v>
      </c>
      <c r="X1277" s="50" t="n">
        <v>0</v>
      </c>
      <c r="Y1277" s="50" t="n">
        <v>22</v>
      </c>
      <c r="Z1277" s="50" t="n">
        <v>21.1</v>
      </c>
      <c r="AA1277" s="50" t="n">
        <v>66</v>
      </c>
      <c r="AB1277" s="50" t="n">
        <v>24.783</v>
      </c>
      <c r="AC1277" s="50" t="n">
        <v>36</v>
      </c>
      <c r="AD1277" s="50" t="n">
        <v>7</v>
      </c>
      <c r="AE1277" s="50" t="n">
        <v>21</v>
      </c>
      <c r="AF1277" s="50" t="n">
        <v>36</v>
      </c>
      <c r="AG1277" s="50" t="n">
        <v>3296.2</v>
      </c>
      <c r="AH1277" s="50" t="n">
        <v>16</v>
      </c>
      <c r="AI1277" s="50" t="n">
        <v>112</v>
      </c>
      <c r="AJ1277" s="50" t="n">
        <v>8397.5</v>
      </c>
      <c r="AK1277" s="50" t="n">
        <v>57</v>
      </c>
    </row>
    <row r="1278" customFormat="false" ht="15" hidden="false" customHeight="false" outlineLevel="0" collapsed="false">
      <c r="A1278" s="50" t="s">
        <v>1163</v>
      </c>
      <c r="B1278" s="50" t="s">
        <v>134</v>
      </c>
      <c r="C1278" s="50" t="s">
        <v>423</v>
      </c>
      <c r="D1278" s="50" t="n">
        <v>545361</v>
      </c>
      <c r="E1278" s="50" t="n">
        <v>7</v>
      </c>
      <c r="F1278" s="50" t="s">
        <v>56</v>
      </c>
      <c r="G1278" s="50" t="n">
        <v>333</v>
      </c>
      <c r="H1278" s="50" t="n">
        <v>137</v>
      </c>
      <c r="I1278" s="50" t="n">
        <v>29</v>
      </c>
      <c r="J1278" s="50" t="n">
        <v>150</v>
      </c>
      <c r="K1278" s="50" t="n">
        <v>99</v>
      </c>
      <c r="L1278" s="50" t="n">
        <v>13</v>
      </c>
      <c r="M1278" s="50" t="n">
        <v>179</v>
      </c>
      <c r="N1278" s="50" t="n">
        <v>38</v>
      </c>
      <c r="O1278" s="50" t="n">
        <v>0.33</v>
      </c>
      <c r="P1278" s="50" t="n">
        <v>74</v>
      </c>
      <c r="Q1278" s="50" t="n">
        <v>63</v>
      </c>
      <c r="R1278" s="50" t="n">
        <v>17</v>
      </c>
      <c r="S1278" s="50" t="n">
        <v>4</v>
      </c>
      <c r="T1278" s="50" t="n">
        <v>0</v>
      </c>
      <c r="U1278" s="50" t="n">
        <v>1</v>
      </c>
      <c r="V1278" s="50" t="n">
        <v>9</v>
      </c>
      <c r="W1278" s="50" t="n">
        <v>1</v>
      </c>
      <c r="X1278" s="50" t="n">
        <v>1</v>
      </c>
      <c r="Y1278" s="50" t="n">
        <v>17</v>
      </c>
      <c r="Z1278" s="50" t="n">
        <v>24.1</v>
      </c>
      <c r="AA1278" s="50" t="n">
        <v>73</v>
      </c>
      <c r="AB1278" s="50" t="n">
        <v>23.769</v>
      </c>
      <c r="AC1278" s="50" t="n">
        <v>47</v>
      </c>
      <c r="AD1278" s="50" t="n">
        <v>2</v>
      </c>
      <c r="AE1278" s="50" t="n">
        <v>16</v>
      </c>
      <c r="AF1278" s="50" t="n">
        <v>47</v>
      </c>
      <c r="AG1278" s="50" t="n">
        <v>4033.1</v>
      </c>
      <c r="AH1278" s="50" t="n">
        <v>15</v>
      </c>
      <c r="AI1278" s="50" t="n">
        <v>122</v>
      </c>
      <c r="AJ1278" s="50" t="n">
        <v>9166.8</v>
      </c>
      <c r="AK1278" s="50" t="n">
        <v>70</v>
      </c>
    </row>
    <row r="1279" customFormat="false" ht="15" hidden="false" customHeight="false" outlineLevel="0" collapsed="false">
      <c r="A1279" s="50" t="s">
        <v>1163</v>
      </c>
      <c r="B1279" s="50" t="s">
        <v>134</v>
      </c>
      <c r="C1279" s="50" t="s">
        <v>423</v>
      </c>
      <c r="D1279" s="50" t="n">
        <v>545361</v>
      </c>
      <c r="E1279" s="50" t="n">
        <v>8</v>
      </c>
      <c r="F1279" s="50" t="s">
        <v>57</v>
      </c>
      <c r="G1279" s="50" t="n">
        <v>552</v>
      </c>
      <c r="H1279" s="50" t="n">
        <v>238</v>
      </c>
      <c r="I1279" s="50" t="n">
        <v>55</v>
      </c>
      <c r="J1279" s="50" t="n">
        <v>263</v>
      </c>
      <c r="K1279" s="50" t="n">
        <v>173</v>
      </c>
      <c r="L1279" s="50" t="n">
        <v>27</v>
      </c>
      <c r="M1279" s="50" t="n">
        <v>282</v>
      </c>
      <c r="N1279" s="50" t="n">
        <v>65</v>
      </c>
      <c r="O1279" s="50" t="n">
        <v>1.521</v>
      </c>
      <c r="P1279" s="50" t="n">
        <v>123</v>
      </c>
      <c r="Q1279" s="50" t="n">
        <v>104</v>
      </c>
      <c r="R1279" s="50" t="n">
        <v>25</v>
      </c>
      <c r="S1279" s="50" t="n">
        <v>5</v>
      </c>
      <c r="T1279" s="50" t="n">
        <v>0</v>
      </c>
      <c r="U1279" s="50" t="n">
        <v>2</v>
      </c>
      <c r="V1279" s="50" t="n">
        <v>14</v>
      </c>
      <c r="W1279" s="50" t="n">
        <v>3</v>
      </c>
      <c r="X1279" s="50" t="n">
        <v>1</v>
      </c>
      <c r="Y1279" s="50" t="n">
        <v>35</v>
      </c>
      <c r="Z1279" s="50" t="n">
        <v>37.65</v>
      </c>
      <c r="AA1279" s="50" t="n">
        <v>121</v>
      </c>
      <c r="AB1279" s="50" t="n">
        <v>39.313</v>
      </c>
      <c r="AC1279" s="50" t="n">
        <v>70</v>
      </c>
      <c r="AD1279" s="50" t="n">
        <v>8</v>
      </c>
      <c r="AE1279" s="50" t="n">
        <v>27</v>
      </c>
      <c r="AF1279" s="50" t="n">
        <v>70</v>
      </c>
      <c r="AG1279" s="50" t="n">
        <v>6204.9</v>
      </c>
      <c r="AH1279" s="50" t="n">
        <v>27</v>
      </c>
      <c r="AI1279" s="50" t="n">
        <v>210</v>
      </c>
      <c r="AJ1279" s="50" t="n">
        <v>15598.6</v>
      </c>
      <c r="AK1279" s="50" t="n">
        <v>95</v>
      </c>
    </row>
    <row r="1280" customFormat="false" ht="15" hidden="false" customHeight="false" outlineLevel="0" collapsed="false">
      <c r="A1280" s="50" t="s">
        <v>1163</v>
      </c>
      <c r="B1280" s="50" t="s">
        <v>134</v>
      </c>
      <c r="C1280" s="50" t="s">
        <v>423</v>
      </c>
      <c r="D1280" s="50" t="n">
        <v>545361</v>
      </c>
      <c r="E1280" s="50" t="n">
        <v>9</v>
      </c>
      <c r="F1280" s="50" t="s">
        <v>58</v>
      </c>
      <c r="G1280" s="50" t="n">
        <v>445</v>
      </c>
      <c r="H1280" s="50" t="n">
        <v>164</v>
      </c>
      <c r="I1280" s="50" t="n">
        <v>52</v>
      </c>
      <c r="J1280" s="50" t="n">
        <v>191</v>
      </c>
      <c r="K1280" s="50" t="n">
        <v>110</v>
      </c>
      <c r="L1280" s="50" t="n">
        <v>20</v>
      </c>
      <c r="M1280" s="50" t="n">
        <v>250</v>
      </c>
      <c r="N1280" s="50" t="n">
        <v>54</v>
      </c>
      <c r="O1280" s="50" t="n">
        <v>2.808</v>
      </c>
      <c r="P1280" s="50" t="n">
        <v>102</v>
      </c>
      <c r="Q1280" s="50" t="n">
        <v>81</v>
      </c>
      <c r="R1280" s="50" t="n">
        <v>20</v>
      </c>
      <c r="S1280" s="50" t="n">
        <v>5</v>
      </c>
      <c r="T1280" s="50" t="n">
        <v>0</v>
      </c>
      <c r="U1280" s="50" t="n">
        <v>2</v>
      </c>
      <c r="V1280" s="50" t="n">
        <v>18</v>
      </c>
      <c r="W1280" s="50" t="n">
        <v>3</v>
      </c>
      <c r="X1280" s="50" t="n">
        <v>0</v>
      </c>
      <c r="Y1280" s="50" t="n">
        <v>30</v>
      </c>
      <c r="Z1280" s="50" t="n">
        <v>35.95</v>
      </c>
      <c r="AA1280" s="50" t="n">
        <v>101</v>
      </c>
      <c r="AB1280" s="50" t="n">
        <v>39.278</v>
      </c>
      <c r="AC1280" s="50" t="n">
        <v>51</v>
      </c>
      <c r="AD1280" s="50" t="n">
        <v>8</v>
      </c>
      <c r="AE1280" s="50" t="n">
        <v>26</v>
      </c>
      <c r="AF1280" s="50" t="n">
        <v>51</v>
      </c>
      <c r="AG1280" s="50" t="n">
        <v>4680.6</v>
      </c>
      <c r="AH1280" s="50" t="n">
        <v>24</v>
      </c>
      <c r="AI1280" s="50" t="n">
        <v>140</v>
      </c>
      <c r="AJ1280" s="50" t="n">
        <v>10351.7</v>
      </c>
      <c r="AK1280" s="50" t="n">
        <v>51</v>
      </c>
    </row>
    <row r="1281" customFormat="false" ht="15" hidden="false" customHeight="false" outlineLevel="0" collapsed="false">
      <c r="A1281" s="50" t="s">
        <v>1164</v>
      </c>
      <c r="B1281" s="50" t="s">
        <v>134</v>
      </c>
      <c r="C1281" s="50" t="s">
        <v>424</v>
      </c>
      <c r="D1281" s="50" t="n">
        <v>687093</v>
      </c>
      <c r="E1281" s="50" t="n">
        <v>4</v>
      </c>
      <c r="F1281" s="50" t="s">
        <v>53</v>
      </c>
      <c r="G1281" s="50" t="n">
        <v>169</v>
      </c>
      <c r="H1281" s="50" t="n">
        <v>65</v>
      </c>
      <c r="I1281" s="50" t="n">
        <v>9</v>
      </c>
      <c r="J1281" s="50" t="n">
        <v>74</v>
      </c>
      <c r="K1281" s="50" t="n">
        <v>42</v>
      </c>
      <c r="L1281" s="50" t="n">
        <v>0</v>
      </c>
      <c r="M1281" s="50" t="n">
        <v>95</v>
      </c>
      <c r="N1281" s="50" t="n">
        <v>23</v>
      </c>
      <c r="O1281" s="50" t="n">
        <v>4.866</v>
      </c>
      <c r="P1281" s="50" t="n">
        <v>47</v>
      </c>
      <c r="Q1281" s="50" t="n">
        <v>38</v>
      </c>
      <c r="R1281" s="50" t="n">
        <v>13</v>
      </c>
      <c r="S1281" s="50" t="n">
        <v>4</v>
      </c>
      <c r="T1281" s="50" t="n">
        <v>0</v>
      </c>
      <c r="U1281" s="50" t="n">
        <v>1</v>
      </c>
      <c r="V1281" s="50" t="n">
        <v>6</v>
      </c>
      <c r="W1281" s="50" t="n">
        <v>0</v>
      </c>
      <c r="X1281" s="50" t="n">
        <v>2</v>
      </c>
      <c r="Y1281" s="50" t="n">
        <v>3</v>
      </c>
      <c r="Z1281" s="50" t="n">
        <v>19.1</v>
      </c>
      <c r="AA1281" s="50" t="n">
        <v>47</v>
      </c>
      <c r="AB1281" s="50" t="n">
        <v>16.911</v>
      </c>
      <c r="AC1281" s="50" t="n">
        <v>37</v>
      </c>
      <c r="AD1281" s="50" t="n">
        <v>3</v>
      </c>
      <c r="AE1281" s="50" t="n">
        <v>15</v>
      </c>
      <c r="AF1281" s="50" t="n">
        <v>37</v>
      </c>
      <c r="AG1281" s="50" t="n">
        <v>3303.8</v>
      </c>
      <c r="AH1281" s="50" t="n">
        <v>7</v>
      </c>
      <c r="AI1281" s="50" t="n">
        <v>56</v>
      </c>
      <c r="AJ1281" s="50" t="n">
        <v>4013.9</v>
      </c>
      <c r="AK1281" s="50" t="n">
        <v>9</v>
      </c>
    </row>
    <row r="1282" customFormat="false" ht="15" hidden="false" customHeight="false" outlineLevel="0" collapsed="false">
      <c r="A1282" s="50" t="s">
        <v>1164</v>
      </c>
      <c r="B1282" s="50" t="s">
        <v>134</v>
      </c>
      <c r="C1282" s="50" t="s">
        <v>424</v>
      </c>
      <c r="D1282" s="50" t="n">
        <v>687093</v>
      </c>
      <c r="E1282" s="50" t="n">
        <v>5</v>
      </c>
      <c r="F1282" s="50" t="s">
        <v>54</v>
      </c>
      <c r="G1282" s="50" t="n">
        <v>381</v>
      </c>
      <c r="H1282" s="50" t="n">
        <v>186</v>
      </c>
      <c r="I1282" s="50" t="n">
        <v>37</v>
      </c>
      <c r="J1282" s="50" t="n">
        <v>215</v>
      </c>
      <c r="K1282" s="50" t="n">
        <v>145</v>
      </c>
      <c r="L1282" s="50" t="n">
        <v>18</v>
      </c>
      <c r="M1282" s="50" t="n">
        <v>166</v>
      </c>
      <c r="N1282" s="50" t="n">
        <v>41</v>
      </c>
      <c r="O1282" s="50" t="n">
        <v>-3.185</v>
      </c>
      <c r="P1282" s="50" t="n">
        <v>94</v>
      </c>
      <c r="Q1282" s="50" t="n">
        <v>84</v>
      </c>
      <c r="R1282" s="50" t="n">
        <v>16</v>
      </c>
      <c r="S1282" s="50" t="n">
        <v>4</v>
      </c>
      <c r="T1282" s="50" t="n">
        <v>0</v>
      </c>
      <c r="U1282" s="50" t="n">
        <v>2</v>
      </c>
      <c r="V1282" s="50" t="n">
        <v>7</v>
      </c>
      <c r="W1282" s="50" t="n">
        <v>2</v>
      </c>
      <c r="X1282" s="50" t="n">
        <v>1</v>
      </c>
      <c r="Y1282" s="50" t="n">
        <v>11</v>
      </c>
      <c r="Z1282" s="50" t="n">
        <v>24.3</v>
      </c>
      <c r="AA1282" s="50" t="n">
        <v>94</v>
      </c>
      <c r="AB1282" s="50" t="n">
        <v>31.093</v>
      </c>
      <c r="AC1282" s="50" t="n">
        <v>74</v>
      </c>
      <c r="AD1282" s="50" t="n">
        <v>4</v>
      </c>
      <c r="AE1282" s="50" t="n">
        <v>37</v>
      </c>
      <c r="AF1282" s="50" t="n">
        <v>74</v>
      </c>
      <c r="AG1282" s="50" t="n">
        <v>6698</v>
      </c>
      <c r="AH1282" s="50" t="n">
        <v>28</v>
      </c>
      <c r="AI1282" s="50" t="n">
        <v>162</v>
      </c>
      <c r="AJ1282" s="50" t="n">
        <v>11624.1</v>
      </c>
      <c r="AK1282" s="50" t="n">
        <v>36</v>
      </c>
    </row>
    <row r="1283" customFormat="false" ht="15" hidden="false" customHeight="false" outlineLevel="0" collapsed="false">
      <c r="A1283" s="50" t="s">
        <v>1164</v>
      </c>
      <c r="B1283" s="50" t="s">
        <v>134</v>
      </c>
      <c r="C1283" s="50" t="s">
        <v>424</v>
      </c>
      <c r="D1283" s="50" t="n">
        <v>687093</v>
      </c>
      <c r="E1283" s="50" t="n">
        <v>6</v>
      </c>
      <c r="F1283" s="50" t="s">
        <v>55</v>
      </c>
      <c r="G1283" s="50" t="n">
        <v>172</v>
      </c>
      <c r="H1283" s="50" t="n">
        <v>84</v>
      </c>
      <c r="I1283" s="50" t="n">
        <v>16</v>
      </c>
      <c r="J1283" s="50" t="n">
        <v>82</v>
      </c>
      <c r="K1283" s="50" t="n">
        <v>55</v>
      </c>
      <c r="L1283" s="50" t="n">
        <v>7</v>
      </c>
      <c r="M1283" s="50" t="n">
        <v>90</v>
      </c>
      <c r="N1283" s="50" t="n">
        <v>29</v>
      </c>
      <c r="O1283" s="50" t="n">
        <v>-1.027</v>
      </c>
      <c r="P1283" s="50" t="n">
        <v>43</v>
      </c>
      <c r="Q1283" s="50" t="n">
        <v>38</v>
      </c>
      <c r="R1283" s="50" t="n">
        <v>8</v>
      </c>
      <c r="S1283" s="50" t="n">
        <v>2</v>
      </c>
      <c r="T1283" s="50" t="n">
        <v>0</v>
      </c>
      <c r="U1283" s="50" t="n">
        <v>1</v>
      </c>
      <c r="V1283" s="50" t="n">
        <v>3</v>
      </c>
      <c r="W1283" s="50" t="n">
        <v>2</v>
      </c>
      <c r="X1283" s="50" t="n">
        <v>0</v>
      </c>
      <c r="Y1283" s="50" t="n">
        <v>9</v>
      </c>
      <c r="Z1283" s="50" t="n">
        <v>12.5</v>
      </c>
      <c r="AA1283" s="50" t="n">
        <v>43</v>
      </c>
      <c r="AB1283" s="50" t="n">
        <v>14.172</v>
      </c>
      <c r="AC1283" s="50" t="n">
        <v>29</v>
      </c>
      <c r="AD1283" s="50" t="n">
        <v>2</v>
      </c>
      <c r="AE1283" s="50" t="n">
        <v>6</v>
      </c>
      <c r="AF1283" s="50" t="n">
        <v>29</v>
      </c>
      <c r="AG1283" s="50" t="n">
        <v>2472.8</v>
      </c>
      <c r="AH1283" s="50" t="n">
        <v>16</v>
      </c>
      <c r="AI1283" s="50" t="n">
        <v>78</v>
      </c>
      <c r="AJ1283" s="50" t="n">
        <v>5488.1</v>
      </c>
      <c r="AK1283" s="50" t="n">
        <v>10</v>
      </c>
    </row>
    <row r="1284" customFormat="false" ht="15" hidden="false" customHeight="false" outlineLevel="0" collapsed="false">
      <c r="A1284" s="50" t="s">
        <v>1164</v>
      </c>
      <c r="B1284" s="50" t="s">
        <v>134</v>
      </c>
      <c r="C1284" s="50" t="s">
        <v>424</v>
      </c>
      <c r="D1284" s="50" t="n">
        <v>687093</v>
      </c>
      <c r="E1284" s="50" t="n">
        <v>7</v>
      </c>
      <c r="F1284" s="50" t="s">
        <v>56</v>
      </c>
      <c r="G1284" s="50" t="n">
        <v>272</v>
      </c>
      <c r="H1284" s="50" t="n">
        <v>154</v>
      </c>
      <c r="I1284" s="50" t="n">
        <v>33</v>
      </c>
      <c r="J1284" s="50" t="n">
        <v>138</v>
      </c>
      <c r="K1284" s="50" t="n">
        <v>101</v>
      </c>
      <c r="L1284" s="50" t="n">
        <v>11</v>
      </c>
      <c r="M1284" s="50" t="n">
        <v>134</v>
      </c>
      <c r="N1284" s="50" t="n">
        <v>53</v>
      </c>
      <c r="O1284" s="50" t="n">
        <v>3.949</v>
      </c>
      <c r="P1284" s="50" t="n">
        <v>81</v>
      </c>
      <c r="Q1284" s="50" t="n">
        <v>75</v>
      </c>
      <c r="R1284" s="50" t="n">
        <v>25</v>
      </c>
      <c r="S1284" s="50" t="n">
        <v>4</v>
      </c>
      <c r="T1284" s="50" t="n">
        <v>0</v>
      </c>
      <c r="U1284" s="50" t="n">
        <v>3</v>
      </c>
      <c r="V1284" s="50" t="n">
        <v>4</v>
      </c>
      <c r="W1284" s="50" t="n">
        <v>1</v>
      </c>
      <c r="X1284" s="50" t="n">
        <v>1</v>
      </c>
      <c r="Y1284" s="50" t="n">
        <v>19</v>
      </c>
      <c r="Z1284" s="50" t="n">
        <v>30.7</v>
      </c>
      <c r="AA1284" s="50" t="n">
        <v>81</v>
      </c>
      <c r="AB1284" s="50" t="n">
        <v>27.056</v>
      </c>
      <c r="AC1284" s="50" t="n">
        <v>57</v>
      </c>
      <c r="AD1284" s="50" t="n">
        <v>5</v>
      </c>
      <c r="AE1284" s="50" t="n">
        <v>24</v>
      </c>
      <c r="AF1284" s="50" t="n">
        <v>57</v>
      </c>
      <c r="AG1284" s="50" t="n">
        <v>5016.4</v>
      </c>
      <c r="AH1284" s="50" t="n">
        <v>23</v>
      </c>
      <c r="AI1284" s="50" t="n">
        <v>137</v>
      </c>
      <c r="AJ1284" s="50" t="n">
        <v>9807.3</v>
      </c>
      <c r="AK1284" s="50" t="n">
        <v>33</v>
      </c>
    </row>
    <row r="1285" customFormat="false" ht="15" hidden="false" customHeight="false" outlineLevel="0" collapsed="false">
      <c r="A1285" s="50" t="s">
        <v>1164</v>
      </c>
      <c r="B1285" s="50" t="s">
        <v>134</v>
      </c>
      <c r="C1285" s="50" t="s">
        <v>424</v>
      </c>
      <c r="D1285" s="50" t="n">
        <v>687093</v>
      </c>
      <c r="E1285" s="50" t="n">
        <v>8</v>
      </c>
      <c r="F1285" s="50" t="s">
        <v>57</v>
      </c>
      <c r="G1285" s="50" t="n">
        <v>416</v>
      </c>
      <c r="H1285" s="50" t="n">
        <v>199</v>
      </c>
      <c r="I1285" s="50" t="n">
        <v>42</v>
      </c>
      <c r="J1285" s="50" t="n">
        <v>195</v>
      </c>
      <c r="K1285" s="50" t="n">
        <v>122</v>
      </c>
      <c r="L1285" s="50" t="n">
        <v>9</v>
      </c>
      <c r="M1285" s="50" t="n">
        <v>221</v>
      </c>
      <c r="N1285" s="50" t="n">
        <v>77</v>
      </c>
      <c r="O1285" s="50" t="n">
        <v>-2.05</v>
      </c>
      <c r="P1285" s="50" t="n">
        <v>107</v>
      </c>
      <c r="Q1285" s="50" t="n">
        <v>99</v>
      </c>
      <c r="R1285" s="50" t="n">
        <v>21</v>
      </c>
      <c r="S1285" s="50" t="n">
        <v>6</v>
      </c>
      <c r="T1285" s="50" t="n">
        <v>0</v>
      </c>
      <c r="U1285" s="50" t="n">
        <v>2</v>
      </c>
      <c r="V1285" s="50" t="n">
        <v>3</v>
      </c>
      <c r="W1285" s="50" t="n">
        <v>4</v>
      </c>
      <c r="X1285" s="50" t="n">
        <v>0</v>
      </c>
      <c r="Y1285" s="50" t="n">
        <v>24</v>
      </c>
      <c r="Z1285" s="50" t="n">
        <v>28.1</v>
      </c>
      <c r="AA1285" s="50" t="n">
        <v>106</v>
      </c>
      <c r="AB1285" s="50" t="n">
        <v>28.144</v>
      </c>
      <c r="AC1285" s="50" t="n">
        <v>76</v>
      </c>
      <c r="AD1285" s="50" t="n">
        <v>6</v>
      </c>
      <c r="AE1285" s="50" t="n">
        <v>22</v>
      </c>
      <c r="AF1285" s="50" t="n">
        <v>76</v>
      </c>
      <c r="AG1285" s="50" t="n">
        <v>6386.5</v>
      </c>
      <c r="AH1285" s="50" t="n">
        <v>22</v>
      </c>
      <c r="AI1285" s="50" t="n">
        <v>162</v>
      </c>
      <c r="AJ1285" s="50" t="n">
        <v>11452.1</v>
      </c>
      <c r="AK1285" s="50" t="n">
        <v>21</v>
      </c>
    </row>
    <row r="1286" customFormat="false" ht="15" hidden="false" customHeight="false" outlineLevel="0" collapsed="false">
      <c r="A1286" s="50" t="s">
        <v>1164</v>
      </c>
      <c r="B1286" s="50" t="s">
        <v>134</v>
      </c>
      <c r="C1286" s="50" t="s">
        <v>424</v>
      </c>
      <c r="D1286" s="50" t="n">
        <v>687093</v>
      </c>
      <c r="E1286" s="50" t="n">
        <v>9</v>
      </c>
      <c r="F1286" s="50" t="s">
        <v>58</v>
      </c>
      <c r="G1286" s="50" t="n">
        <v>402</v>
      </c>
      <c r="H1286" s="50" t="n">
        <v>197</v>
      </c>
      <c r="I1286" s="50" t="n">
        <v>37</v>
      </c>
      <c r="J1286" s="50" t="n">
        <v>204</v>
      </c>
      <c r="K1286" s="50" t="n">
        <v>137</v>
      </c>
      <c r="L1286" s="50" t="n">
        <v>17</v>
      </c>
      <c r="M1286" s="50" t="n">
        <v>198</v>
      </c>
      <c r="N1286" s="50" t="n">
        <v>60</v>
      </c>
      <c r="O1286" s="50" t="n">
        <v>0.659</v>
      </c>
      <c r="P1286" s="50" t="n">
        <v>102</v>
      </c>
      <c r="Q1286" s="50" t="n">
        <v>88</v>
      </c>
      <c r="R1286" s="50" t="n">
        <v>19</v>
      </c>
      <c r="S1286" s="50" t="n">
        <v>2</v>
      </c>
      <c r="T1286" s="50" t="n">
        <v>0</v>
      </c>
      <c r="U1286" s="50" t="n">
        <v>4</v>
      </c>
      <c r="V1286" s="50" t="n">
        <v>8</v>
      </c>
      <c r="W1286" s="50" t="n">
        <v>3</v>
      </c>
      <c r="X1286" s="50" t="n">
        <v>3</v>
      </c>
      <c r="Y1286" s="50" t="n">
        <v>21</v>
      </c>
      <c r="Z1286" s="50" t="n">
        <v>29.9</v>
      </c>
      <c r="AA1286" s="50" t="n">
        <v>102</v>
      </c>
      <c r="AB1286" s="50" t="n">
        <v>29.058</v>
      </c>
      <c r="AC1286" s="50" t="n">
        <v>70</v>
      </c>
      <c r="AD1286" s="50" t="n">
        <v>3</v>
      </c>
      <c r="AE1286" s="50" t="n">
        <v>18</v>
      </c>
      <c r="AF1286" s="50" t="n">
        <v>70</v>
      </c>
      <c r="AG1286" s="50" t="n">
        <v>5996.2</v>
      </c>
      <c r="AH1286" s="50" t="n">
        <v>24</v>
      </c>
      <c r="AI1286" s="50" t="n">
        <v>167</v>
      </c>
      <c r="AJ1286" s="50" t="n">
        <v>11596.9</v>
      </c>
      <c r="AK1286" s="50" t="n">
        <v>14</v>
      </c>
    </row>
    <row r="1287" customFormat="false" ht="15" hidden="false" customHeight="false" outlineLevel="0" collapsed="false">
      <c r="A1287" s="50" t="s">
        <v>1165</v>
      </c>
      <c r="B1287" s="50" t="s">
        <v>134</v>
      </c>
      <c r="C1287" s="50" t="s">
        <v>308</v>
      </c>
      <c r="D1287" s="50" t="n">
        <v>666176</v>
      </c>
      <c r="E1287" s="50" t="n">
        <v>4</v>
      </c>
      <c r="F1287" s="50" t="s">
        <v>53</v>
      </c>
      <c r="G1287" s="50" t="n">
        <v>524</v>
      </c>
      <c r="H1287" s="50" t="n">
        <v>294</v>
      </c>
      <c r="I1287" s="50" t="n">
        <v>69</v>
      </c>
      <c r="J1287" s="50" t="n">
        <v>246</v>
      </c>
      <c r="K1287" s="50" t="n">
        <v>189</v>
      </c>
      <c r="L1287" s="50" t="n">
        <v>26</v>
      </c>
      <c r="M1287" s="50" t="n">
        <v>278</v>
      </c>
      <c r="N1287" s="50" t="n">
        <v>105</v>
      </c>
      <c r="O1287" s="50" t="n">
        <v>-3.682</v>
      </c>
      <c r="P1287" s="50" t="n">
        <v>139</v>
      </c>
      <c r="Q1287" s="50" t="n">
        <v>130</v>
      </c>
      <c r="R1287" s="50" t="n">
        <v>34</v>
      </c>
      <c r="S1287" s="50" t="n">
        <v>2</v>
      </c>
      <c r="T1287" s="50" t="n">
        <v>0</v>
      </c>
      <c r="U1287" s="50" t="n">
        <v>4</v>
      </c>
      <c r="V1287" s="50" t="n">
        <v>4</v>
      </c>
      <c r="W1287" s="50" t="n">
        <v>4</v>
      </c>
      <c r="X1287" s="50" t="n">
        <v>1</v>
      </c>
      <c r="Y1287" s="50" t="n">
        <v>28</v>
      </c>
      <c r="Z1287" s="50" t="n">
        <v>41.3</v>
      </c>
      <c r="AA1287" s="50" t="n">
        <v>138</v>
      </c>
      <c r="AB1287" s="50" t="n">
        <v>43.348</v>
      </c>
      <c r="AC1287" s="50" t="n">
        <v>103</v>
      </c>
      <c r="AD1287" s="50" t="n">
        <v>6</v>
      </c>
      <c r="AE1287" s="50" t="n">
        <v>47</v>
      </c>
      <c r="AF1287" s="50" t="n">
        <v>102</v>
      </c>
      <c r="AG1287" s="50" t="n">
        <v>9207.8</v>
      </c>
      <c r="AH1287" s="50" t="n">
        <v>30</v>
      </c>
      <c r="AI1287" s="50" t="n">
        <v>256</v>
      </c>
      <c r="AJ1287" s="50" t="n">
        <v>19717.9</v>
      </c>
      <c r="AK1287" s="50" t="n">
        <v>182</v>
      </c>
    </row>
    <row r="1288" customFormat="false" ht="15" hidden="false" customHeight="false" outlineLevel="0" collapsed="false">
      <c r="A1288" s="50" t="s">
        <v>1165</v>
      </c>
      <c r="B1288" s="50" t="s">
        <v>134</v>
      </c>
      <c r="C1288" s="50" t="s">
        <v>308</v>
      </c>
      <c r="D1288" s="50" t="n">
        <v>666176</v>
      </c>
      <c r="E1288" s="50" t="n">
        <v>5</v>
      </c>
      <c r="F1288" s="50" t="s">
        <v>54</v>
      </c>
      <c r="G1288" s="50" t="n">
        <v>431</v>
      </c>
      <c r="H1288" s="50" t="n">
        <v>236</v>
      </c>
      <c r="I1288" s="50" t="n">
        <v>62</v>
      </c>
      <c r="J1288" s="50" t="n">
        <v>199</v>
      </c>
      <c r="K1288" s="50" t="n">
        <v>148</v>
      </c>
      <c r="L1288" s="50" t="n">
        <v>21</v>
      </c>
      <c r="M1288" s="50" t="n">
        <v>232</v>
      </c>
      <c r="N1288" s="50" t="n">
        <v>88</v>
      </c>
      <c r="O1288" s="50" t="n">
        <v>-3.85</v>
      </c>
      <c r="P1288" s="50" t="n">
        <v>110</v>
      </c>
      <c r="Q1288" s="50" t="n">
        <v>102</v>
      </c>
      <c r="R1288" s="50" t="n">
        <v>21</v>
      </c>
      <c r="S1288" s="50" t="n">
        <v>6</v>
      </c>
      <c r="T1288" s="50" t="n">
        <v>0</v>
      </c>
      <c r="U1288" s="50" t="n">
        <v>5</v>
      </c>
      <c r="V1288" s="50" t="n">
        <v>3</v>
      </c>
      <c r="W1288" s="50" t="n">
        <v>4</v>
      </c>
      <c r="X1288" s="50" t="n">
        <v>1</v>
      </c>
      <c r="Y1288" s="50" t="n">
        <v>30</v>
      </c>
      <c r="Z1288" s="50" t="n">
        <v>31.4</v>
      </c>
      <c r="AA1288" s="50" t="n">
        <v>110</v>
      </c>
      <c r="AB1288" s="50" t="n">
        <v>39.652</v>
      </c>
      <c r="AC1288" s="50" t="n">
        <v>73</v>
      </c>
      <c r="AD1288" s="50" t="n">
        <v>9</v>
      </c>
      <c r="AE1288" s="50" t="n">
        <v>34</v>
      </c>
      <c r="AF1288" s="50" t="n">
        <v>73</v>
      </c>
      <c r="AG1288" s="50" t="n">
        <v>6714.7</v>
      </c>
      <c r="AH1288" s="50" t="n">
        <v>31</v>
      </c>
      <c r="AI1288" s="50" t="n">
        <v>212</v>
      </c>
      <c r="AJ1288" s="50" t="n">
        <v>16408.6</v>
      </c>
      <c r="AK1288" s="50" t="n">
        <v>146</v>
      </c>
    </row>
    <row r="1289" customFormat="false" ht="15" hidden="false" customHeight="false" outlineLevel="0" collapsed="false">
      <c r="A1289" s="50" t="s">
        <v>1165</v>
      </c>
      <c r="B1289" s="50" t="s">
        <v>134</v>
      </c>
      <c r="C1289" s="50" t="s">
        <v>308</v>
      </c>
      <c r="D1289" s="50" t="n">
        <v>666176</v>
      </c>
      <c r="E1289" s="50" t="n">
        <v>6</v>
      </c>
      <c r="F1289" s="50" t="s">
        <v>55</v>
      </c>
      <c r="G1289" s="50" t="n">
        <v>431</v>
      </c>
      <c r="H1289" s="50" t="n">
        <v>243</v>
      </c>
      <c r="I1289" s="50" t="n">
        <v>58</v>
      </c>
      <c r="J1289" s="50" t="n">
        <v>194</v>
      </c>
      <c r="K1289" s="50" t="n">
        <v>151</v>
      </c>
      <c r="L1289" s="50" t="n">
        <v>17</v>
      </c>
      <c r="M1289" s="50" t="n">
        <v>234</v>
      </c>
      <c r="N1289" s="50" t="n">
        <v>90</v>
      </c>
      <c r="O1289" s="50" t="n">
        <v>-0.472</v>
      </c>
      <c r="P1289" s="50" t="n">
        <v>113</v>
      </c>
      <c r="Q1289" s="50" t="n">
        <v>106</v>
      </c>
      <c r="R1289" s="50" t="n">
        <v>28</v>
      </c>
      <c r="S1289" s="50" t="n">
        <v>7</v>
      </c>
      <c r="T1289" s="50" t="n">
        <v>1</v>
      </c>
      <c r="U1289" s="50" t="n">
        <v>2</v>
      </c>
      <c r="V1289" s="50" t="n">
        <v>3</v>
      </c>
      <c r="W1289" s="50" t="n">
        <v>4</v>
      </c>
      <c r="X1289" s="50" t="n">
        <v>0</v>
      </c>
      <c r="Y1289" s="50" t="n">
        <v>24</v>
      </c>
      <c r="Z1289" s="50" t="n">
        <v>35.45</v>
      </c>
      <c r="AA1289" s="50" t="n">
        <v>110</v>
      </c>
      <c r="AB1289" s="50" t="n">
        <v>31.559</v>
      </c>
      <c r="AC1289" s="50" t="n">
        <v>82</v>
      </c>
      <c r="AD1289" s="50" t="n">
        <v>7</v>
      </c>
      <c r="AE1289" s="50" t="n">
        <v>34</v>
      </c>
      <c r="AF1289" s="50" t="n">
        <v>80</v>
      </c>
      <c r="AG1289" s="50" t="n">
        <v>7090.9</v>
      </c>
      <c r="AH1289" s="50" t="n">
        <v>29</v>
      </c>
      <c r="AI1289" s="50" t="n">
        <v>216</v>
      </c>
      <c r="AJ1289" s="50" t="n">
        <v>16753.6</v>
      </c>
      <c r="AK1289" s="50" t="n">
        <v>154</v>
      </c>
    </row>
    <row r="1290" customFormat="false" ht="15" hidden="false" customHeight="false" outlineLevel="0" collapsed="false">
      <c r="A1290" s="50" t="s">
        <v>1165</v>
      </c>
      <c r="B1290" s="50" t="s">
        <v>134</v>
      </c>
      <c r="C1290" s="50" t="s">
        <v>308</v>
      </c>
      <c r="D1290" s="50" t="n">
        <v>666176</v>
      </c>
      <c r="E1290" s="50" t="n">
        <v>7</v>
      </c>
      <c r="F1290" s="50" t="s">
        <v>56</v>
      </c>
      <c r="G1290" s="50" t="n">
        <v>357</v>
      </c>
      <c r="H1290" s="50" t="n">
        <v>168</v>
      </c>
      <c r="I1290" s="50" t="n">
        <v>47</v>
      </c>
      <c r="J1290" s="50" t="n">
        <v>162</v>
      </c>
      <c r="K1290" s="50" t="n">
        <v>107</v>
      </c>
      <c r="L1290" s="50" t="n">
        <v>19</v>
      </c>
      <c r="M1290" s="50" t="n">
        <v>195</v>
      </c>
      <c r="N1290" s="50" t="n">
        <v>61</v>
      </c>
      <c r="O1290" s="50" t="n">
        <v>-1.478</v>
      </c>
      <c r="P1290" s="50" t="n">
        <v>87</v>
      </c>
      <c r="Q1290" s="50" t="n">
        <v>79</v>
      </c>
      <c r="R1290" s="50" t="n">
        <v>18</v>
      </c>
      <c r="S1290" s="50" t="n">
        <v>1</v>
      </c>
      <c r="T1290" s="50" t="n">
        <v>0</v>
      </c>
      <c r="U1290" s="50" t="n">
        <v>5</v>
      </c>
      <c r="V1290" s="50" t="n">
        <v>5</v>
      </c>
      <c r="W1290" s="50" t="n">
        <v>2</v>
      </c>
      <c r="X1290" s="50" t="n">
        <v>1</v>
      </c>
      <c r="Y1290" s="50" t="n">
        <v>23</v>
      </c>
      <c r="Z1290" s="50" t="n">
        <v>26.95</v>
      </c>
      <c r="AA1290" s="50" t="n">
        <v>87</v>
      </c>
      <c r="AB1290" s="50" t="n">
        <v>29.53</v>
      </c>
      <c r="AC1290" s="50" t="n">
        <v>57</v>
      </c>
      <c r="AD1290" s="50" t="n">
        <v>5</v>
      </c>
      <c r="AE1290" s="50" t="n">
        <v>22</v>
      </c>
      <c r="AF1290" s="50" t="n">
        <v>57</v>
      </c>
      <c r="AG1290" s="50" t="n">
        <v>4977.7</v>
      </c>
      <c r="AH1290" s="50" t="n">
        <v>22</v>
      </c>
      <c r="AI1290" s="50" t="n">
        <v>150</v>
      </c>
      <c r="AJ1290" s="50" t="n">
        <v>11651.2</v>
      </c>
      <c r="AK1290" s="50" t="n">
        <v>113</v>
      </c>
    </row>
    <row r="1291" customFormat="false" ht="15" hidden="false" customHeight="false" outlineLevel="0" collapsed="false">
      <c r="A1291" s="50" t="s">
        <v>1165</v>
      </c>
      <c r="B1291" s="50" t="s">
        <v>134</v>
      </c>
      <c r="C1291" s="50" t="s">
        <v>308</v>
      </c>
      <c r="D1291" s="50" t="n">
        <v>666176</v>
      </c>
      <c r="E1291" s="50" t="n">
        <v>8</v>
      </c>
      <c r="F1291" s="50" t="s">
        <v>57</v>
      </c>
      <c r="G1291" s="50" t="n">
        <v>32</v>
      </c>
      <c r="H1291" s="50" t="n">
        <v>17</v>
      </c>
      <c r="I1291" s="50" t="n">
        <v>4</v>
      </c>
      <c r="J1291" s="50" t="n">
        <v>17</v>
      </c>
      <c r="K1291" s="50" t="n">
        <v>13</v>
      </c>
      <c r="L1291" s="50" t="n">
        <v>1</v>
      </c>
      <c r="M1291" s="50" t="n">
        <v>15</v>
      </c>
      <c r="N1291" s="50" t="n">
        <v>4</v>
      </c>
      <c r="O1291" s="50" t="n">
        <v>-1.216</v>
      </c>
      <c r="P1291" s="50" t="n">
        <v>7</v>
      </c>
      <c r="Q1291" s="50" t="n">
        <v>6</v>
      </c>
      <c r="R1291" s="50" t="n">
        <v>0</v>
      </c>
      <c r="S1291" s="50" t="n">
        <v>0</v>
      </c>
      <c r="T1291" s="50" t="n">
        <v>0</v>
      </c>
      <c r="U1291" s="50" t="n">
        <v>0</v>
      </c>
      <c r="V1291" s="50" t="n">
        <v>1</v>
      </c>
      <c r="W1291" s="50" t="n">
        <v>0</v>
      </c>
      <c r="X1291" s="50" t="n">
        <v>0</v>
      </c>
      <c r="Y1291" s="50" t="n">
        <v>3</v>
      </c>
      <c r="Z1291" s="50" t="n">
        <v>0.7</v>
      </c>
      <c r="AA1291" s="50" t="n">
        <v>7</v>
      </c>
      <c r="AB1291" s="50" t="n">
        <v>1.908</v>
      </c>
      <c r="AC1291" s="50" t="n">
        <v>3</v>
      </c>
      <c r="AD1291" s="50" t="n">
        <v>0</v>
      </c>
      <c r="AE1291" s="50" t="n">
        <v>3</v>
      </c>
      <c r="AF1291" s="50" t="n">
        <v>3</v>
      </c>
      <c r="AG1291" s="50" t="n">
        <v>297.4</v>
      </c>
      <c r="AH1291" s="50" t="n">
        <v>1</v>
      </c>
      <c r="AI1291" s="50" t="n">
        <v>14</v>
      </c>
      <c r="AJ1291" s="50" t="n">
        <v>1090</v>
      </c>
      <c r="AK1291" s="50" t="n">
        <v>9</v>
      </c>
    </row>
    <row r="1292" customFormat="false" ht="15" hidden="false" customHeight="false" outlineLevel="0" collapsed="false">
      <c r="A1292" s="50" t="s">
        <v>1166</v>
      </c>
      <c r="B1292" s="50" t="s">
        <v>134</v>
      </c>
      <c r="C1292" s="50" t="s">
        <v>425</v>
      </c>
      <c r="D1292" s="50" t="n">
        <v>694384</v>
      </c>
      <c r="E1292" s="50" t="n">
        <v>4</v>
      </c>
      <c r="F1292" s="50" t="s">
        <v>53</v>
      </c>
      <c r="G1292" s="50" t="n">
        <v>491</v>
      </c>
      <c r="H1292" s="50" t="n">
        <v>213</v>
      </c>
      <c r="I1292" s="50" t="n">
        <v>27</v>
      </c>
      <c r="J1292" s="50" t="n">
        <v>250</v>
      </c>
      <c r="K1292" s="50" t="n">
        <v>158</v>
      </c>
      <c r="L1292" s="50" t="n">
        <v>12</v>
      </c>
      <c r="M1292" s="50" t="n">
        <v>241</v>
      </c>
      <c r="N1292" s="50" t="n">
        <v>55</v>
      </c>
      <c r="O1292" s="50" t="n">
        <v>-2.376</v>
      </c>
      <c r="P1292" s="50" t="n">
        <v>126</v>
      </c>
      <c r="Q1292" s="50" t="n">
        <v>113</v>
      </c>
      <c r="R1292" s="50" t="n">
        <v>27</v>
      </c>
      <c r="S1292" s="50" t="n">
        <v>6</v>
      </c>
      <c r="T1292" s="50" t="n">
        <v>0</v>
      </c>
      <c r="U1292" s="50" t="n">
        <v>3</v>
      </c>
      <c r="V1292" s="50" t="n">
        <v>10</v>
      </c>
      <c r="W1292" s="50" t="n">
        <v>1</v>
      </c>
      <c r="X1292" s="50" t="n">
        <v>2</v>
      </c>
      <c r="Y1292" s="50" t="n">
        <v>19</v>
      </c>
      <c r="Z1292" s="50" t="n">
        <v>37.4</v>
      </c>
      <c r="AA1292" s="50" t="n">
        <v>126</v>
      </c>
      <c r="AB1292" s="50" t="n">
        <v>37.207</v>
      </c>
      <c r="AC1292" s="50" t="n">
        <v>96</v>
      </c>
      <c r="AD1292" s="50" t="n">
        <v>2</v>
      </c>
      <c r="AE1292" s="50" t="n">
        <v>29</v>
      </c>
      <c r="AF1292" s="50" t="n">
        <v>96</v>
      </c>
      <c r="AG1292" s="50" t="n">
        <v>8291.9</v>
      </c>
      <c r="AH1292" s="50" t="n">
        <v>32</v>
      </c>
      <c r="AI1292" s="50" t="n">
        <v>175</v>
      </c>
      <c r="AJ1292" s="50" t="n">
        <v>11879.4</v>
      </c>
      <c r="AK1292" s="50" t="n">
        <v>7</v>
      </c>
    </row>
    <row r="1293" customFormat="false" ht="15" hidden="false" customHeight="false" outlineLevel="0" collapsed="false">
      <c r="A1293" s="50" t="s">
        <v>1166</v>
      </c>
      <c r="B1293" s="50" t="s">
        <v>134</v>
      </c>
      <c r="C1293" s="50" t="s">
        <v>425</v>
      </c>
      <c r="D1293" s="50" t="n">
        <v>694384</v>
      </c>
      <c r="E1293" s="50" t="n">
        <v>5</v>
      </c>
      <c r="F1293" s="50" t="s">
        <v>54</v>
      </c>
      <c r="G1293" s="50" t="n">
        <v>327</v>
      </c>
      <c r="H1293" s="50" t="n">
        <v>170</v>
      </c>
      <c r="I1293" s="50" t="n">
        <v>37</v>
      </c>
      <c r="J1293" s="50" t="n">
        <v>166</v>
      </c>
      <c r="K1293" s="50" t="n">
        <v>110</v>
      </c>
      <c r="L1293" s="50" t="n">
        <v>12</v>
      </c>
      <c r="M1293" s="50" t="n">
        <v>161</v>
      </c>
      <c r="N1293" s="50" t="n">
        <v>60</v>
      </c>
      <c r="O1293" s="50" t="n">
        <v>-1.068</v>
      </c>
      <c r="P1293" s="50" t="n">
        <v>82</v>
      </c>
      <c r="Q1293" s="50" t="n">
        <v>78</v>
      </c>
      <c r="R1293" s="50" t="n">
        <v>23</v>
      </c>
      <c r="S1293" s="50" t="n">
        <v>6</v>
      </c>
      <c r="T1293" s="50" t="n">
        <v>0</v>
      </c>
      <c r="U1293" s="50" t="n">
        <v>1</v>
      </c>
      <c r="V1293" s="50" t="n">
        <v>3</v>
      </c>
      <c r="W1293" s="50" t="n">
        <v>1</v>
      </c>
      <c r="X1293" s="50" t="n">
        <v>0</v>
      </c>
      <c r="Y1293" s="50" t="n">
        <v>14</v>
      </c>
      <c r="Z1293" s="50" t="n">
        <v>26.7</v>
      </c>
      <c r="AA1293" s="50" t="n">
        <v>82</v>
      </c>
      <c r="AB1293" s="50" t="n">
        <v>27.396</v>
      </c>
      <c r="AC1293" s="50" t="n">
        <v>64</v>
      </c>
      <c r="AD1293" s="50" t="n">
        <v>3</v>
      </c>
      <c r="AE1293" s="50" t="n">
        <v>22</v>
      </c>
      <c r="AF1293" s="50" t="n">
        <v>64</v>
      </c>
      <c r="AG1293" s="50" t="n">
        <v>5586.4</v>
      </c>
      <c r="AH1293" s="50" t="n">
        <v>29</v>
      </c>
      <c r="AI1293" s="50" t="n">
        <v>143</v>
      </c>
      <c r="AJ1293" s="50" t="n">
        <v>9816</v>
      </c>
      <c r="AK1293" s="50" t="n">
        <v>14</v>
      </c>
    </row>
    <row r="1294" customFormat="false" ht="15" hidden="false" customHeight="false" outlineLevel="0" collapsed="false">
      <c r="A1294" s="50" t="s">
        <v>1166</v>
      </c>
      <c r="B1294" s="50" t="s">
        <v>134</v>
      </c>
      <c r="C1294" s="50" t="s">
        <v>425</v>
      </c>
      <c r="D1294" s="50" t="n">
        <v>694384</v>
      </c>
      <c r="E1294" s="50" t="n">
        <v>6</v>
      </c>
      <c r="F1294" s="50" t="s">
        <v>55</v>
      </c>
      <c r="G1294" s="50" t="n">
        <v>295</v>
      </c>
      <c r="H1294" s="50" t="n">
        <v>125</v>
      </c>
      <c r="I1294" s="50" t="n">
        <v>16</v>
      </c>
      <c r="J1294" s="50" t="n">
        <v>137</v>
      </c>
      <c r="K1294" s="50" t="n">
        <v>80</v>
      </c>
      <c r="L1294" s="50" t="n">
        <v>2</v>
      </c>
      <c r="M1294" s="50" t="n">
        <v>158</v>
      </c>
      <c r="N1294" s="50" t="n">
        <v>45</v>
      </c>
      <c r="O1294" s="50" t="n">
        <v>3.07</v>
      </c>
      <c r="P1294" s="50" t="n">
        <v>78</v>
      </c>
      <c r="Q1294" s="50" t="n">
        <v>65</v>
      </c>
      <c r="R1294" s="50" t="n">
        <v>17</v>
      </c>
      <c r="S1294" s="50" t="n">
        <v>2</v>
      </c>
      <c r="T1294" s="50" t="n">
        <v>0</v>
      </c>
      <c r="U1294" s="50" t="n">
        <v>2</v>
      </c>
      <c r="V1294" s="50" t="n">
        <v>10</v>
      </c>
      <c r="W1294" s="50" t="n">
        <v>3</v>
      </c>
      <c r="X1294" s="50" t="n">
        <v>0</v>
      </c>
      <c r="Y1294" s="50" t="n">
        <v>9</v>
      </c>
      <c r="Z1294" s="50" t="n">
        <v>27.3</v>
      </c>
      <c r="AA1294" s="50" t="n">
        <v>78</v>
      </c>
      <c r="AB1294" s="50" t="n">
        <v>26.848</v>
      </c>
      <c r="AC1294" s="50" t="n">
        <v>56</v>
      </c>
      <c r="AD1294" s="50" t="n">
        <v>0</v>
      </c>
      <c r="AE1294" s="50" t="n">
        <v>20</v>
      </c>
      <c r="AF1294" s="50" t="n">
        <v>56</v>
      </c>
      <c r="AG1294" s="50" t="n">
        <v>4928</v>
      </c>
      <c r="AH1294" s="50" t="n">
        <v>20</v>
      </c>
      <c r="AI1294" s="50" t="n">
        <v>108</v>
      </c>
      <c r="AJ1294" s="50" t="n">
        <v>7400.1</v>
      </c>
      <c r="AK1294" s="50" t="n">
        <v>8</v>
      </c>
    </row>
    <row r="1295" customFormat="false" ht="15" hidden="false" customHeight="false" outlineLevel="0" collapsed="false">
      <c r="A1295" s="50" t="s">
        <v>1166</v>
      </c>
      <c r="B1295" s="50" t="s">
        <v>134</v>
      </c>
      <c r="C1295" s="50" t="s">
        <v>425</v>
      </c>
      <c r="D1295" s="50" t="n">
        <v>694384</v>
      </c>
      <c r="E1295" s="50" t="n">
        <v>7</v>
      </c>
      <c r="F1295" s="50" t="s">
        <v>56</v>
      </c>
      <c r="G1295" s="50" t="n">
        <v>310</v>
      </c>
      <c r="H1295" s="50" t="n">
        <v>133</v>
      </c>
      <c r="I1295" s="50" t="n">
        <v>12</v>
      </c>
      <c r="J1295" s="50" t="n">
        <v>142</v>
      </c>
      <c r="K1295" s="50" t="n">
        <v>88</v>
      </c>
      <c r="L1295" s="50" t="n">
        <v>4</v>
      </c>
      <c r="M1295" s="50" t="n">
        <v>168</v>
      </c>
      <c r="N1295" s="50" t="n">
        <v>45</v>
      </c>
      <c r="O1295" s="50" t="n">
        <v>2.509</v>
      </c>
      <c r="P1295" s="50" t="n">
        <v>89</v>
      </c>
      <c r="Q1295" s="50" t="n">
        <v>77</v>
      </c>
      <c r="R1295" s="50" t="n">
        <v>26</v>
      </c>
      <c r="S1295" s="50" t="n">
        <v>5</v>
      </c>
      <c r="T1295" s="50" t="n">
        <v>0</v>
      </c>
      <c r="U1295" s="50" t="n">
        <v>0</v>
      </c>
      <c r="V1295" s="50" t="n">
        <v>10</v>
      </c>
      <c r="W1295" s="50" t="n">
        <v>1</v>
      </c>
      <c r="X1295" s="50" t="n">
        <v>1</v>
      </c>
      <c r="Y1295" s="50" t="n">
        <v>10</v>
      </c>
      <c r="Z1295" s="50" t="n">
        <v>32.85</v>
      </c>
      <c r="AA1295" s="50" t="n">
        <v>89</v>
      </c>
      <c r="AB1295" s="50" t="n">
        <v>33.74</v>
      </c>
      <c r="AC1295" s="50" t="n">
        <v>68</v>
      </c>
      <c r="AD1295" s="50" t="n">
        <v>2</v>
      </c>
      <c r="AE1295" s="50" t="n">
        <v>23</v>
      </c>
      <c r="AF1295" s="50" t="n">
        <v>68</v>
      </c>
      <c r="AG1295" s="50" t="n">
        <v>5991.8</v>
      </c>
      <c r="AH1295" s="50" t="n">
        <v>27</v>
      </c>
      <c r="AI1295" s="50" t="n">
        <v>121</v>
      </c>
      <c r="AJ1295" s="50" t="n">
        <v>8159.9</v>
      </c>
      <c r="AK1295" s="50" t="n">
        <v>3</v>
      </c>
    </row>
    <row r="1296" customFormat="false" ht="15" hidden="false" customHeight="false" outlineLevel="0" collapsed="false">
      <c r="A1296" s="50" t="s">
        <v>1166</v>
      </c>
      <c r="B1296" s="50" t="s">
        <v>134</v>
      </c>
      <c r="C1296" s="50" t="s">
        <v>425</v>
      </c>
      <c r="D1296" s="50" t="n">
        <v>694384</v>
      </c>
      <c r="E1296" s="50" t="n">
        <v>8</v>
      </c>
      <c r="F1296" s="50" t="s">
        <v>57</v>
      </c>
      <c r="G1296" s="50" t="n">
        <v>255</v>
      </c>
      <c r="H1296" s="50" t="n">
        <v>105</v>
      </c>
      <c r="I1296" s="50" t="n">
        <v>13</v>
      </c>
      <c r="J1296" s="50" t="n">
        <v>127</v>
      </c>
      <c r="K1296" s="50" t="n">
        <v>77</v>
      </c>
      <c r="L1296" s="50" t="n">
        <v>5</v>
      </c>
      <c r="M1296" s="50" t="n">
        <v>128</v>
      </c>
      <c r="N1296" s="50" t="n">
        <v>28</v>
      </c>
      <c r="O1296" s="50" t="n">
        <v>0.238</v>
      </c>
      <c r="P1296" s="50" t="n">
        <v>71</v>
      </c>
      <c r="Q1296" s="50" t="n">
        <v>59</v>
      </c>
      <c r="R1296" s="50" t="n">
        <v>15</v>
      </c>
      <c r="S1296" s="50" t="n">
        <v>3</v>
      </c>
      <c r="T1296" s="50" t="n">
        <v>0</v>
      </c>
      <c r="U1296" s="50" t="n">
        <v>1</v>
      </c>
      <c r="V1296" s="50" t="n">
        <v>9</v>
      </c>
      <c r="W1296" s="50" t="n">
        <v>0</v>
      </c>
      <c r="X1296" s="50" t="n">
        <v>2</v>
      </c>
      <c r="Y1296" s="50" t="n">
        <v>6</v>
      </c>
      <c r="Z1296" s="50" t="n">
        <v>21.95</v>
      </c>
      <c r="AA1296" s="50" t="n">
        <v>70</v>
      </c>
      <c r="AB1296" s="50" t="n">
        <v>23.654</v>
      </c>
      <c r="AC1296" s="50" t="n">
        <v>56</v>
      </c>
      <c r="AD1296" s="50" t="n">
        <v>1</v>
      </c>
      <c r="AE1296" s="50" t="n">
        <v>18</v>
      </c>
      <c r="AF1296" s="50" t="n">
        <v>56</v>
      </c>
      <c r="AG1296" s="50" t="n">
        <v>4839.6</v>
      </c>
      <c r="AH1296" s="50" t="n">
        <v>22</v>
      </c>
      <c r="AI1296" s="50" t="n">
        <v>95</v>
      </c>
      <c r="AJ1296" s="50" t="n">
        <v>6499</v>
      </c>
      <c r="AK1296" s="50" t="n">
        <v>4</v>
      </c>
    </row>
    <row r="1297" customFormat="false" ht="15" hidden="false" customHeight="false" outlineLevel="0" collapsed="false">
      <c r="A1297" s="50" t="s">
        <v>1167</v>
      </c>
      <c r="B1297" s="50" t="s">
        <v>134</v>
      </c>
      <c r="C1297" s="50" t="s">
        <v>426</v>
      </c>
      <c r="D1297" s="50" t="n">
        <v>672724</v>
      </c>
      <c r="E1297" s="50" t="n">
        <v>4</v>
      </c>
      <c r="F1297" s="50" t="s">
        <v>53</v>
      </c>
      <c r="G1297" s="50" t="n">
        <v>350</v>
      </c>
      <c r="H1297" s="50" t="n">
        <v>191</v>
      </c>
      <c r="I1297" s="50" t="n">
        <v>53</v>
      </c>
      <c r="J1297" s="50" t="n">
        <v>169</v>
      </c>
      <c r="K1297" s="50" t="n">
        <v>126</v>
      </c>
      <c r="L1297" s="50" t="n">
        <v>16</v>
      </c>
      <c r="M1297" s="50" t="n">
        <v>181</v>
      </c>
      <c r="N1297" s="50" t="n">
        <v>65</v>
      </c>
      <c r="O1297" s="50" t="n">
        <v>4.271</v>
      </c>
      <c r="P1297" s="50" t="n">
        <v>92</v>
      </c>
      <c r="Q1297" s="50" t="n">
        <v>82</v>
      </c>
      <c r="R1297" s="50" t="n">
        <v>23</v>
      </c>
      <c r="S1297" s="50" t="n">
        <v>4</v>
      </c>
      <c r="T1297" s="50" t="n">
        <v>0</v>
      </c>
      <c r="U1297" s="50" t="n">
        <v>4</v>
      </c>
      <c r="V1297" s="50" t="n">
        <v>7</v>
      </c>
      <c r="W1297" s="50" t="n">
        <v>2</v>
      </c>
      <c r="X1297" s="50" t="n">
        <v>0</v>
      </c>
      <c r="Y1297" s="50" t="n">
        <v>24</v>
      </c>
      <c r="Z1297" s="50" t="n">
        <v>32.8</v>
      </c>
      <c r="AA1297" s="50" t="n">
        <v>91</v>
      </c>
      <c r="AB1297" s="50" t="n">
        <v>30.254</v>
      </c>
      <c r="AC1297" s="50" t="n">
        <v>59</v>
      </c>
      <c r="AD1297" s="50" t="n">
        <v>6</v>
      </c>
      <c r="AE1297" s="50" t="n">
        <v>23</v>
      </c>
      <c r="AF1297" s="50" t="n">
        <v>59</v>
      </c>
      <c r="AG1297" s="50" t="n">
        <v>5086.7</v>
      </c>
      <c r="AH1297" s="50" t="n">
        <v>26</v>
      </c>
      <c r="AI1297" s="50" t="n">
        <v>166</v>
      </c>
      <c r="AJ1297" s="50" t="n">
        <v>11928.5</v>
      </c>
      <c r="AK1297" s="50" t="n">
        <v>30</v>
      </c>
    </row>
    <row r="1298" customFormat="false" ht="15" hidden="false" customHeight="false" outlineLevel="0" collapsed="false">
      <c r="A1298" s="50" t="s">
        <v>1167</v>
      </c>
      <c r="B1298" s="50" t="s">
        <v>134</v>
      </c>
      <c r="C1298" s="50" t="s">
        <v>426</v>
      </c>
      <c r="D1298" s="50" t="n">
        <v>672724</v>
      </c>
      <c r="E1298" s="50" t="n">
        <v>5</v>
      </c>
      <c r="F1298" s="50" t="s">
        <v>54</v>
      </c>
      <c r="G1298" s="50" t="n">
        <v>294</v>
      </c>
      <c r="H1298" s="50" t="n">
        <v>162</v>
      </c>
      <c r="I1298" s="50" t="n">
        <v>40</v>
      </c>
      <c r="J1298" s="50" t="n">
        <v>128</v>
      </c>
      <c r="K1298" s="50" t="n">
        <v>96</v>
      </c>
      <c r="L1298" s="50" t="n">
        <v>14</v>
      </c>
      <c r="M1298" s="50" t="n">
        <v>166</v>
      </c>
      <c r="N1298" s="50" t="n">
        <v>66</v>
      </c>
      <c r="O1298" s="50" t="n">
        <v>1.908</v>
      </c>
      <c r="P1298" s="50" t="n">
        <v>83</v>
      </c>
      <c r="Q1298" s="50" t="n">
        <v>77</v>
      </c>
      <c r="R1298" s="50" t="n">
        <v>21</v>
      </c>
      <c r="S1298" s="50" t="n">
        <v>3</v>
      </c>
      <c r="T1298" s="50" t="n">
        <v>1</v>
      </c>
      <c r="U1298" s="50" t="n">
        <v>3</v>
      </c>
      <c r="V1298" s="50" t="n">
        <v>2</v>
      </c>
      <c r="W1298" s="50" t="n">
        <v>4</v>
      </c>
      <c r="X1298" s="50" t="n">
        <v>0</v>
      </c>
      <c r="Y1298" s="50" t="n">
        <v>21</v>
      </c>
      <c r="Z1298" s="50" t="n">
        <v>28.15</v>
      </c>
      <c r="AA1298" s="50" t="n">
        <v>81</v>
      </c>
      <c r="AB1298" s="50" t="n">
        <v>26.034</v>
      </c>
      <c r="AC1298" s="50" t="n">
        <v>56</v>
      </c>
      <c r="AD1298" s="50" t="n">
        <v>4</v>
      </c>
      <c r="AE1298" s="50" t="n">
        <v>16</v>
      </c>
      <c r="AF1298" s="50" t="n">
        <v>54</v>
      </c>
      <c r="AG1298" s="50" t="n">
        <v>4498.5</v>
      </c>
      <c r="AH1298" s="50" t="n">
        <v>22</v>
      </c>
      <c r="AI1298" s="50" t="n">
        <v>137</v>
      </c>
      <c r="AJ1298" s="50" t="n">
        <v>9933</v>
      </c>
      <c r="AK1298" s="50" t="n">
        <v>41</v>
      </c>
    </row>
    <row r="1299" customFormat="false" ht="15" hidden="false" customHeight="false" outlineLevel="0" collapsed="false">
      <c r="A1299" s="50" t="s">
        <v>1167</v>
      </c>
      <c r="B1299" s="50" t="s">
        <v>134</v>
      </c>
      <c r="C1299" s="50" t="s">
        <v>426</v>
      </c>
      <c r="D1299" s="50" t="n">
        <v>672724</v>
      </c>
      <c r="E1299" s="50" t="n">
        <v>6</v>
      </c>
      <c r="F1299" s="50" t="s">
        <v>55</v>
      </c>
      <c r="G1299" s="50" t="n">
        <v>275</v>
      </c>
      <c r="H1299" s="50" t="n">
        <v>158</v>
      </c>
      <c r="I1299" s="50" t="n">
        <v>42</v>
      </c>
      <c r="J1299" s="50" t="n">
        <v>149</v>
      </c>
      <c r="K1299" s="50" t="n">
        <v>110</v>
      </c>
      <c r="L1299" s="50" t="n">
        <v>17</v>
      </c>
      <c r="M1299" s="50" t="n">
        <v>126</v>
      </c>
      <c r="N1299" s="50" t="n">
        <v>48</v>
      </c>
      <c r="O1299" s="50" t="n">
        <v>-4.819</v>
      </c>
      <c r="P1299" s="50" t="n">
        <v>80</v>
      </c>
      <c r="Q1299" s="50" t="n">
        <v>80</v>
      </c>
      <c r="R1299" s="50" t="n">
        <v>16</v>
      </c>
      <c r="S1299" s="50" t="n">
        <v>4</v>
      </c>
      <c r="T1299" s="50" t="n">
        <v>1</v>
      </c>
      <c r="U1299" s="50" t="n">
        <v>0</v>
      </c>
      <c r="V1299" s="50" t="n">
        <v>0</v>
      </c>
      <c r="W1299" s="50" t="n">
        <v>0</v>
      </c>
      <c r="X1299" s="50" t="n">
        <v>0</v>
      </c>
      <c r="Y1299" s="50" t="n">
        <v>25</v>
      </c>
      <c r="Z1299" s="50" t="n">
        <v>16.5</v>
      </c>
      <c r="AA1299" s="50" t="n">
        <v>80</v>
      </c>
      <c r="AB1299" s="50" t="n">
        <v>18.338</v>
      </c>
      <c r="AC1299" s="50" t="n">
        <v>55</v>
      </c>
      <c r="AD1299" s="50" t="n">
        <v>4</v>
      </c>
      <c r="AE1299" s="50" t="n">
        <v>25</v>
      </c>
      <c r="AF1299" s="50" t="n">
        <v>55</v>
      </c>
      <c r="AG1299" s="50" t="n">
        <v>4880.5</v>
      </c>
      <c r="AH1299" s="50" t="n">
        <v>16</v>
      </c>
      <c r="AI1299" s="50" t="n">
        <v>147</v>
      </c>
      <c r="AJ1299" s="50" t="n">
        <v>10657.6</v>
      </c>
      <c r="AK1299" s="50" t="n">
        <v>40</v>
      </c>
    </row>
    <row r="1300" customFormat="false" ht="15" hidden="false" customHeight="false" outlineLevel="0" collapsed="false">
      <c r="A1300" s="50" t="s">
        <v>1167</v>
      </c>
      <c r="B1300" s="50" t="s">
        <v>134</v>
      </c>
      <c r="C1300" s="50" t="s">
        <v>426</v>
      </c>
      <c r="D1300" s="50" t="n">
        <v>672724</v>
      </c>
      <c r="E1300" s="50" t="n">
        <v>7</v>
      </c>
      <c r="F1300" s="50" t="s">
        <v>56</v>
      </c>
      <c r="G1300" s="50" t="n">
        <v>164</v>
      </c>
      <c r="H1300" s="50" t="n">
        <v>94</v>
      </c>
      <c r="I1300" s="50" t="n">
        <v>27</v>
      </c>
      <c r="J1300" s="50" t="n">
        <v>85</v>
      </c>
      <c r="K1300" s="50" t="n">
        <v>65</v>
      </c>
      <c r="L1300" s="50" t="n">
        <v>10</v>
      </c>
      <c r="M1300" s="50" t="n">
        <v>79</v>
      </c>
      <c r="N1300" s="50" t="n">
        <v>29</v>
      </c>
      <c r="O1300" s="50" t="n">
        <v>-5.015</v>
      </c>
      <c r="P1300" s="50" t="n">
        <v>40</v>
      </c>
      <c r="Q1300" s="50" t="n">
        <v>36</v>
      </c>
      <c r="R1300" s="50" t="n">
        <v>5</v>
      </c>
      <c r="S1300" s="50" t="n">
        <v>0</v>
      </c>
      <c r="T1300" s="50" t="n">
        <v>0</v>
      </c>
      <c r="U1300" s="50" t="n">
        <v>0</v>
      </c>
      <c r="V1300" s="50" t="n">
        <v>2</v>
      </c>
      <c r="W1300" s="50" t="n">
        <v>1</v>
      </c>
      <c r="X1300" s="50" t="n">
        <v>1</v>
      </c>
      <c r="Y1300" s="50" t="n">
        <v>19</v>
      </c>
      <c r="Z1300" s="50" t="n">
        <v>6.6</v>
      </c>
      <c r="AA1300" s="50" t="n">
        <v>40</v>
      </c>
      <c r="AB1300" s="50" t="n">
        <v>5.616</v>
      </c>
      <c r="AC1300" s="50" t="n">
        <v>18</v>
      </c>
      <c r="AD1300" s="50" t="n">
        <v>0</v>
      </c>
      <c r="AE1300" s="50" t="n">
        <v>7</v>
      </c>
      <c r="AF1300" s="50" t="n">
        <v>18</v>
      </c>
      <c r="AG1300" s="50" t="n">
        <v>1556.5</v>
      </c>
      <c r="AH1300" s="50" t="n">
        <v>2</v>
      </c>
      <c r="AI1300" s="50" t="n">
        <v>84</v>
      </c>
      <c r="AJ1300" s="50" t="n">
        <v>6218</v>
      </c>
      <c r="AK1300" s="50" t="n">
        <v>37</v>
      </c>
    </row>
    <row r="1301" customFormat="false" ht="15" hidden="false" customHeight="false" outlineLevel="0" collapsed="false">
      <c r="A1301" s="50" t="s">
        <v>1167</v>
      </c>
      <c r="B1301" s="50" t="s">
        <v>134</v>
      </c>
      <c r="C1301" s="50" t="s">
        <v>426</v>
      </c>
      <c r="D1301" s="50" t="n">
        <v>672724</v>
      </c>
      <c r="E1301" s="50" t="n">
        <v>8</v>
      </c>
      <c r="F1301" s="50" t="s">
        <v>57</v>
      </c>
      <c r="G1301" s="50" t="n">
        <v>199</v>
      </c>
      <c r="H1301" s="50" t="n">
        <v>101</v>
      </c>
      <c r="I1301" s="50" t="n">
        <v>28</v>
      </c>
      <c r="J1301" s="50" t="n">
        <v>75</v>
      </c>
      <c r="K1301" s="50" t="n">
        <v>50</v>
      </c>
      <c r="L1301" s="50" t="n">
        <v>7</v>
      </c>
      <c r="M1301" s="50" t="n">
        <v>124</v>
      </c>
      <c r="N1301" s="50" t="n">
        <v>51</v>
      </c>
      <c r="O1301" s="50" t="n">
        <v>-3.403</v>
      </c>
      <c r="P1301" s="50" t="n">
        <v>43</v>
      </c>
      <c r="Q1301" s="50" t="n">
        <v>36</v>
      </c>
      <c r="R1301" s="50" t="n">
        <v>5</v>
      </c>
      <c r="S1301" s="50" t="n">
        <v>1</v>
      </c>
      <c r="T1301" s="50" t="n">
        <v>0</v>
      </c>
      <c r="U1301" s="50" t="n">
        <v>0</v>
      </c>
      <c r="V1301" s="50" t="n">
        <v>4</v>
      </c>
      <c r="W1301" s="50" t="n">
        <v>3</v>
      </c>
      <c r="X1301" s="50" t="n">
        <v>0</v>
      </c>
      <c r="Y1301" s="50" t="n">
        <v>12</v>
      </c>
      <c r="Z1301" s="50" t="n">
        <v>9.75</v>
      </c>
      <c r="AA1301" s="50" t="n">
        <v>43</v>
      </c>
      <c r="AB1301" s="50" t="n">
        <v>11.535</v>
      </c>
      <c r="AC1301" s="50" t="n">
        <v>24</v>
      </c>
      <c r="AD1301" s="50" t="n">
        <v>0</v>
      </c>
      <c r="AE1301" s="50" t="n">
        <v>6</v>
      </c>
      <c r="AF1301" s="50" t="n">
        <v>24</v>
      </c>
      <c r="AG1301" s="50" t="n">
        <v>2051.2</v>
      </c>
      <c r="AH1301" s="50" t="n">
        <v>7</v>
      </c>
      <c r="AI1301" s="50" t="n">
        <v>84</v>
      </c>
      <c r="AJ1301" s="50" t="n">
        <v>6087.9</v>
      </c>
      <c r="AK1301" s="50" t="n">
        <v>27</v>
      </c>
    </row>
    <row r="1302" customFormat="false" ht="15" hidden="false" customHeight="false" outlineLevel="0" collapsed="false">
      <c r="A1302" s="50" t="s">
        <v>1167</v>
      </c>
      <c r="B1302" s="50" t="s">
        <v>134</v>
      </c>
      <c r="C1302" s="50" t="s">
        <v>426</v>
      </c>
      <c r="D1302" s="50" t="n">
        <v>672724</v>
      </c>
      <c r="E1302" s="50" t="n">
        <v>9</v>
      </c>
      <c r="F1302" s="50" t="s">
        <v>58</v>
      </c>
      <c r="G1302" s="50" t="n">
        <v>134</v>
      </c>
      <c r="H1302" s="50" t="n">
        <v>78</v>
      </c>
      <c r="I1302" s="50" t="n">
        <v>24</v>
      </c>
      <c r="J1302" s="50" t="n">
        <v>62</v>
      </c>
      <c r="K1302" s="50" t="n">
        <v>48</v>
      </c>
      <c r="L1302" s="50" t="n">
        <v>7</v>
      </c>
      <c r="M1302" s="50" t="n">
        <v>72</v>
      </c>
      <c r="N1302" s="50" t="n">
        <v>30</v>
      </c>
      <c r="O1302" s="50" t="n">
        <v>-2.485</v>
      </c>
      <c r="P1302" s="50" t="n">
        <v>32</v>
      </c>
      <c r="Q1302" s="50" t="n">
        <v>30</v>
      </c>
      <c r="R1302" s="50" t="n">
        <v>7</v>
      </c>
      <c r="S1302" s="50" t="n">
        <v>0</v>
      </c>
      <c r="T1302" s="50" t="n">
        <v>0</v>
      </c>
      <c r="U1302" s="50" t="n">
        <v>0</v>
      </c>
      <c r="V1302" s="50" t="n">
        <v>2</v>
      </c>
      <c r="W1302" s="50" t="n">
        <v>0</v>
      </c>
      <c r="X1302" s="50" t="n">
        <v>0</v>
      </c>
      <c r="Y1302" s="50" t="n">
        <v>10</v>
      </c>
      <c r="Z1302" s="50" t="n">
        <v>7.7</v>
      </c>
      <c r="AA1302" s="50" t="n">
        <v>32</v>
      </c>
      <c r="AB1302" s="50" t="n">
        <v>8.058</v>
      </c>
      <c r="AC1302" s="50" t="n">
        <v>20</v>
      </c>
      <c r="AD1302" s="50" t="n">
        <v>0</v>
      </c>
      <c r="AE1302" s="50" t="n">
        <v>7</v>
      </c>
      <c r="AF1302" s="50" t="n">
        <v>20</v>
      </c>
      <c r="AG1302" s="50" t="n">
        <v>1788.9</v>
      </c>
      <c r="AH1302" s="50" t="n">
        <v>6</v>
      </c>
      <c r="AI1302" s="50" t="n">
        <v>68</v>
      </c>
      <c r="AJ1302" s="50" t="n">
        <v>4939.2</v>
      </c>
      <c r="AK1302" s="50" t="n">
        <v>15</v>
      </c>
    </row>
    <row r="1303" customFormat="false" ht="15" hidden="false" customHeight="false" outlineLevel="0" collapsed="false">
      <c r="A1303" s="50" t="s">
        <v>1168</v>
      </c>
      <c r="B1303" s="50" t="s">
        <v>134</v>
      </c>
      <c r="C1303" s="50" t="s">
        <v>427</v>
      </c>
      <c r="D1303" s="50" t="n">
        <v>624585</v>
      </c>
      <c r="E1303" s="50" t="n">
        <v>4</v>
      </c>
      <c r="F1303" s="50" t="s">
        <v>53</v>
      </c>
      <c r="G1303" s="50" t="n">
        <v>513</v>
      </c>
      <c r="H1303" s="50" t="n">
        <v>237</v>
      </c>
      <c r="I1303" s="50" t="n">
        <v>79</v>
      </c>
      <c r="J1303" s="50" t="n">
        <v>232</v>
      </c>
      <c r="K1303" s="50" t="n">
        <v>157</v>
      </c>
      <c r="L1303" s="50" t="n">
        <v>27</v>
      </c>
      <c r="M1303" s="50" t="n">
        <v>281</v>
      </c>
      <c r="N1303" s="50" t="n">
        <v>80</v>
      </c>
      <c r="O1303" s="50" t="n">
        <v>2.649</v>
      </c>
      <c r="P1303" s="50" t="n">
        <v>121</v>
      </c>
      <c r="Q1303" s="50" t="n">
        <v>102</v>
      </c>
      <c r="R1303" s="50" t="n">
        <v>24</v>
      </c>
      <c r="S1303" s="50" t="n">
        <v>5</v>
      </c>
      <c r="T1303" s="50" t="n">
        <v>0</v>
      </c>
      <c r="U1303" s="50" t="n">
        <v>6</v>
      </c>
      <c r="V1303" s="50" t="n">
        <v>13</v>
      </c>
      <c r="W1303" s="50" t="n">
        <v>3</v>
      </c>
      <c r="X1303" s="50" t="n">
        <v>3</v>
      </c>
      <c r="Y1303" s="50" t="n">
        <v>38</v>
      </c>
      <c r="Z1303" s="50" t="n">
        <v>41.15</v>
      </c>
      <c r="AA1303" s="50" t="n">
        <v>121</v>
      </c>
      <c r="AB1303" s="50" t="n">
        <v>39.655</v>
      </c>
      <c r="AC1303" s="50" t="n">
        <v>67</v>
      </c>
      <c r="AD1303" s="50" t="n">
        <v>8</v>
      </c>
      <c r="AE1303" s="50" t="n">
        <v>28</v>
      </c>
      <c r="AF1303" s="50" t="n">
        <v>67</v>
      </c>
      <c r="AG1303" s="50" t="n">
        <v>5918.3</v>
      </c>
      <c r="AH1303" s="50" t="n">
        <v>27</v>
      </c>
      <c r="AI1303" s="50" t="n">
        <v>206</v>
      </c>
      <c r="AJ1303" s="50" t="n">
        <v>15416.1</v>
      </c>
      <c r="AK1303" s="50" t="n">
        <v>108</v>
      </c>
    </row>
    <row r="1304" customFormat="false" ht="15" hidden="false" customHeight="false" outlineLevel="0" collapsed="false">
      <c r="A1304" s="50" t="s">
        <v>1168</v>
      </c>
      <c r="B1304" s="50" t="s">
        <v>134</v>
      </c>
      <c r="C1304" s="50" t="s">
        <v>427</v>
      </c>
      <c r="D1304" s="50" t="n">
        <v>624585</v>
      </c>
      <c r="E1304" s="50" t="n">
        <v>5</v>
      </c>
      <c r="F1304" s="50" t="s">
        <v>54</v>
      </c>
      <c r="G1304" s="50" t="n">
        <v>420</v>
      </c>
      <c r="H1304" s="50" t="n">
        <v>207</v>
      </c>
      <c r="I1304" s="50" t="n">
        <v>70</v>
      </c>
      <c r="J1304" s="50" t="n">
        <v>216</v>
      </c>
      <c r="K1304" s="50" t="n">
        <v>148</v>
      </c>
      <c r="L1304" s="50" t="n">
        <v>34</v>
      </c>
      <c r="M1304" s="50" t="n">
        <v>204</v>
      </c>
      <c r="N1304" s="50" t="n">
        <v>59</v>
      </c>
      <c r="O1304" s="50" t="n">
        <v>-3.836</v>
      </c>
      <c r="P1304" s="50" t="n">
        <v>110</v>
      </c>
      <c r="Q1304" s="50" t="n">
        <v>101</v>
      </c>
      <c r="R1304" s="50" t="n">
        <v>19</v>
      </c>
      <c r="S1304" s="50" t="n">
        <v>4</v>
      </c>
      <c r="T1304" s="50" t="n">
        <v>0</v>
      </c>
      <c r="U1304" s="50" t="n">
        <v>3</v>
      </c>
      <c r="V1304" s="50" t="n">
        <v>8</v>
      </c>
      <c r="W1304" s="50" t="n">
        <v>1</v>
      </c>
      <c r="X1304" s="50" t="n">
        <v>0</v>
      </c>
      <c r="Y1304" s="50" t="n">
        <v>35</v>
      </c>
      <c r="Z1304" s="50" t="n">
        <v>28.1</v>
      </c>
      <c r="AA1304" s="50" t="n">
        <v>110</v>
      </c>
      <c r="AB1304" s="50" t="n">
        <v>31.513</v>
      </c>
      <c r="AC1304" s="50" t="n">
        <v>66</v>
      </c>
      <c r="AD1304" s="50" t="n">
        <v>7</v>
      </c>
      <c r="AE1304" s="50" t="n">
        <v>28</v>
      </c>
      <c r="AF1304" s="50" t="n">
        <v>66</v>
      </c>
      <c r="AG1304" s="50" t="n">
        <v>5787.5</v>
      </c>
      <c r="AH1304" s="50" t="n">
        <v>23</v>
      </c>
      <c r="AI1304" s="50" t="n">
        <v>184</v>
      </c>
      <c r="AJ1304" s="50" t="n">
        <v>13784.4</v>
      </c>
      <c r="AK1304" s="50" t="n">
        <v>90</v>
      </c>
    </row>
    <row r="1305" customFormat="false" ht="15" hidden="false" customHeight="false" outlineLevel="0" collapsed="false">
      <c r="A1305" s="50" t="s">
        <v>1168</v>
      </c>
      <c r="B1305" s="50" t="s">
        <v>134</v>
      </c>
      <c r="C1305" s="50" t="s">
        <v>427</v>
      </c>
      <c r="D1305" s="50" t="n">
        <v>624585</v>
      </c>
      <c r="E1305" s="50" t="n">
        <v>6</v>
      </c>
      <c r="F1305" s="50" t="s">
        <v>55</v>
      </c>
      <c r="G1305" s="50" t="n">
        <v>177</v>
      </c>
      <c r="H1305" s="50" t="n">
        <v>71</v>
      </c>
      <c r="I1305" s="50" t="n">
        <v>27</v>
      </c>
      <c r="J1305" s="50" t="n">
        <v>79</v>
      </c>
      <c r="K1305" s="50" t="n">
        <v>52</v>
      </c>
      <c r="L1305" s="50" t="n">
        <v>16</v>
      </c>
      <c r="M1305" s="50" t="n">
        <v>98</v>
      </c>
      <c r="N1305" s="50" t="n">
        <v>19</v>
      </c>
      <c r="O1305" s="50" t="n">
        <v>3.931</v>
      </c>
      <c r="P1305" s="50" t="n">
        <v>41</v>
      </c>
      <c r="Q1305" s="50" t="n">
        <v>33</v>
      </c>
      <c r="R1305" s="50" t="n">
        <v>8</v>
      </c>
      <c r="S1305" s="50" t="n">
        <v>1</v>
      </c>
      <c r="T1305" s="50" t="n">
        <v>1</v>
      </c>
      <c r="U1305" s="50" t="n">
        <v>2</v>
      </c>
      <c r="V1305" s="50" t="n">
        <v>7</v>
      </c>
      <c r="W1305" s="50" t="n">
        <v>0</v>
      </c>
      <c r="X1305" s="50" t="n">
        <v>1</v>
      </c>
      <c r="Y1305" s="50" t="n">
        <v>12</v>
      </c>
      <c r="Z1305" s="50" t="n">
        <v>15.35</v>
      </c>
      <c r="AA1305" s="50" t="n">
        <v>41</v>
      </c>
      <c r="AB1305" s="50" t="n">
        <v>13.026</v>
      </c>
      <c r="AC1305" s="50" t="n">
        <v>22</v>
      </c>
      <c r="AD1305" s="50" t="n">
        <v>2</v>
      </c>
      <c r="AE1305" s="50" t="n">
        <v>8</v>
      </c>
      <c r="AF1305" s="50" t="n">
        <v>22</v>
      </c>
      <c r="AG1305" s="50" t="n">
        <v>1957</v>
      </c>
      <c r="AH1305" s="50" t="n">
        <v>10</v>
      </c>
      <c r="AI1305" s="50" t="n">
        <v>67</v>
      </c>
      <c r="AJ1305" s="50" t="n">
        <v>5047.8</v>
      </c>
      <c r="AK1305" s="50" t="n">
        <v>40</v>
      </c>
    </row>
    <row r="1306" customFormat="false" ht="15" hidden="false" customHeight="false" outlineLevel="0" collapsed="false">
      <c r="A1306" s="50" t="s">
        <v>1168</v>
      </c>
      <c r="B1306" s="50" t="s">
        <v>134</v>
      </c>
      <c r="C1306" s="50" t="s">
        <v>427</v>
      </c>
      <c r="D1306" s="50" t="n">
        <v>624585</v>
      </c>
      <c r="E1306" s="50" t="n">
        <v>7</v>
      </c>
      <c r="F1306" s="50" t="s">
        <v>56</v>
      </c>
      <c r="G1306" s="50" t="n">
        <v>328</v>
      </c>
      <c r="H1306" s="50" t="n">
        <v>164</v>
      </c>
      <c r="I1306" s="50" t="n">
        <v>57</v>
      </c>
      <c r="J1306" s="50" t="n">
        <v>158</v>
      </c>
      <c r="K1306" s="50" t="n">
        <v>117</v>
      </c>
      <c r="L1306" s="50" t="n">
        <v>29</v>
      </c>
      <c r="M1306" s="50" t="n">
        <v>170</v>
      </c>
      <c r="N1306" s="50" t="n">
        <v>47</v>
      </c>
      <c r="O1306" s="50" t="n">
        <v>-6.536</v>
      </c>
      <c r="P1306" s="50" t="n">
        <v>85</v>
      </c>
      <c r="Q1306" s="50" t="n">
        <v>76</v>
      </c>
      <c r="R1306" s="50" t="n">
        <v>12</v>
      </c>
      <c r="S1306" s="50" t="n">
        <v>5</v>
      </c>
      <c r="T1306" s="50" t="n">
        <v>0</v>
      </c>
      <c r="U1306" s="50" t="n">
        <v>1</v>
      </c>
      <c r="V1306" s="50" t="n">
        <v>7</v>
      </c>
      <c r="W1306" s="50" t="n">
        <v>2</v>
      </c>
      <c r="X1306" s="50" t="n">
        <v>0</v>
      </c>
      <c r="Y1306" s="50" t="n">
        <v>30</v>
      </c>
      <c r="Z1306" s="50" t="n">
        <v>19.95</v>
      </c>
      <c r="AA1306" s="50" t="n">
        <v>85</v>
      </c>
      <c r="AB1306" s="50" t="n">
        <v>21.627</v>
      </c>
      <c r="AC1306" s="50" t="n">
        <v>46</v>
      </c>
      <c r="AD1306" s="50" t="n">
        <v>5</v>
      </c>
      <c r="AE1306" s="50" t="n">
        <v>22</v>
      </c>
      <c r="AF1306" s="50" t="n">
        <v>46</v>
      </c>
      <c r="AG1306" s="50" t="n">
        <v>4145</v>
      </c>
      <c r="AH1306" s="50" t="n">
        <v>13</v>
      </c>
      <c r="AI1306" s="50" t="n">
        <v>155</v>
      </c>
      <c r="AJ1306" s="50" t="n">
        <v>11621.5</v>
      </c>
      <c r="AK1306" s="50" t="n">
        <v>79</v>
      </c>
    </row>
    <row r="1307" customFormat="false" ht="15" hidden="false" customHeight="false" outlineLevel="0" collapsed="false">
      <c r="A1307" s="50" t="s">
        <v>1168</v>
      </c>
      <c r="B1307" s="50" t="s">
        <v>134</v>
      </c>
      <c r="C1307" s="50" t="s">
        <v>427</v>
      </c>
      <c r="D1307" s="50" t="n">
        <v>624585</v>
      </c>
      <c r="E1307" s="50" t="n">
        <v>8</v>
      </c>
      <c r="F1307" s="50" t="s">
        <v>57</v>
      </c>
      <c r="G1307" s="50" t="n">
        <v>18</v>
      </c>
      <c r="H1307" s="50" t="n">
        <v>9</v>
      </c>
      <c r="I1307" s="50" t="n">
        <v>3</v>
      </c>
      <c r="J1307" s="50" t="n">
        <v>8</v>
      </c>
      <c r="K1307" s="50" t="n">
        <v>5</v>
      </c>
      <c r="L1307" s="50" t="n">
        <v>1</v>
      </c>
      <c r="M1307" s="50" t="n">
        <v>10</v>
      </c>
      <c r="N1307" s="50" t="n">
        <v>4</v>
      </c>
      <c r="O1307" s="50" t="n">
        <v>0.045</v>
      </c>
      <c r="P1307" s="50" t="n">
        <v>4</v>
      </c>
      <c r="Q1307" s="50" t="n">
        <v>4</v>
      </c>
      <c r="R1307" s="50" t="n">
        <v>1</v>
      </c>
      <c r="S1307" s="50" t="n">
        <v>1</v>
      </c>
      <c r="T1307" s="50" t="n">
        <v>0</v>
      </c>
      <c r="U1307" s="50" t="n">
        <v>0</v>
      </c>
      <c r="V1307" s="50" t="n">
        <v>0</v>
      </c>
      <c r="W1307" s="50" t="n">
        <v>0</v>
      </c>
      <c r="X1307" s="50" t="n">
        <v>0</v>
      </c>
      <c r="Y1307" s="50" t="n">
        <v>3</v>
      </c>
      <c r="Z1307" s="50" t="n">
        <v>1.25</v>
      </c>
      <c r="AA1307" s="50" t="n">
        <v>4</v>
      </c>
      <c r="AB1307" s="50" t="n">
        <v>0.386</v>
      </c>
      <c r="AC1307" s="50" t="n">
        <v>1</v>
      </c>
      <c r="AD1307" s="50" t="n">
        <v>0</v>
      </c>
      <c r="AE1307" s="50" t="n">
        <v>0</v>
      </c>
      <c r="AF1307" s="50" t="n">
        <v>1</v>
      </c>
      <c r="AG1307" s="50" t="n">
        <v>60.2</v>
      </c>
      <c r="AH1307" s="50" t="n">
        <v>1</v>
      </c>
      <c r="AI1307" s="50" t="n">
        <v>6</v>
      </c>
      <c r="AJ1307" s="50" t="n">
        <v>460.1</v>
      </c>
      <c r="AK1307" s="50" t="n">
        <v>3</v>
      </c>
    </row>
    <row r="1308" customFormat="false" ht="15" hidden="false" customHeight="false" outlineLevel="0" collapsed="false">
      <c r="A1308" s="50" t="s">
        <v>1169</v>
      </c>
      <c r="B1308" s="50" t="s">
        <v>134</v>
      </c>
      <c r="C1308" s="50" t="s">
        <v>429</v>
      </c>
      <c r="D1308" s="50" t="n">
        <v>666139</v>
      </c>
      <c r="E1308" s="50" t="n">
        <v>4</v>
      </c>
      <c r="F1308" s="50" t="s">
        <v>53</v>
      </c>
      <c r="G1308" s="50" t="n">
        <v>367</v>
      </c>
      <c r="H1308" s="50" t="n">
        <v>193</v>
      </c>
      <c r="I1308" s="50" t="n">
        <v>46</v>
      </c>
      <c r="J1308" s="50" t="n">
        <v>187</v>
      </c>
      <c r="K1308" s="50" t="n">
        <v>131</v>
      </c>
      <c r="L1308" s="50" t="n">
        <v>23</v>
      </c>
      <c r="M1308" s="50" t="n">
        <v>180</v>
      </c>
      <c r="N1308" s="50" t="n">
        <v>62</v>
      </c>
      <c r="O1308" s="50" t="n">
        <v>-5.986</v>
      </c>
      <c r="P1308" s="50" t="n">
        <v>85</v>
      </c>
      <c r="Q1308" s="50" t="n">
        <v>77</v>
      </c>
      <c r="R1308" s="50" t="n">
        <v>14</v>
      </c>
      <c r="S1308" s="50" t="n">
        <v>1</v>
      </c>
      <c r="T1308" s="50" t="n">
        <v>0</v>
      </c>
      <c r="U1308" s="50" t="n">
        <v>4</v>
      </c>
      <c r="V1308" s="50" t="n">
        <v>5</v>
      </c>
      <c r="W1308" s="50" t="n">
        <v>1</v>
      </c>
      <c r="X1308" s="50" t="n">
        <v>1</v>
      </c>
      <c r="Y1308" s="50" t="n">
        <v>24</v>
      </c>
      <c r="Z1308" s="50" t="n">
        <v>21.55</v>
      </c>
      <c r="AA1308" s="50" t="n">
        <v>84</v>
      </c>
      <c r="AB1308" s="50" t="n">
        <v>22.005</v>
      </c>
      <c r="AC1308" s="50" t="n">
        <v>55</v>
      </c>
      <c r="AD1308" s="50" t="n">
        <v>5</v>
      </c>
      <c r="AE1308" s="50" t="n">
        <v>16</v>
      </c>
      <c r="AF1308" s="50" t="n">
        <v>55</v>
      </c>
      <c r="AG1308" s="50" t="n">
        <v>4695.3</v>
      </c>
      <c r="AH1308" s="50" t="n">
        <v>18</v>
      </c>
      <c r="AI1308" s="50" t="n">
        <v>169</v>
      </c>
      <c r="AJ1308" s="50" t="n">
        <v>12435.7</v>
      </c>
      <c r="AK1308" s="50" t="n">
        <v>58</v>
      </c>
    </row>
    <row r="1309" customFormat="false" ht="15" hidden="false" customHeight="false" outlineLevel="0" collapsed="false">
      <c r="A1309" s="50" t="s">
        <v>1169</v>
      </c>
      <c r="B1309" s="50" t="s">
        <v>134</v>
      </c>
      <c r="C1309" s="50" t="s">
        <v>429</v>
      </c>
      <c r="D1309" s="50" t="n">
        <v>666139</v>
      </c>
      <c r="E1309" s="50" t="n">
        <v>5</v>
      </c>
      <c r="F1309" s="50" t="s">
        <v>54</v>
      </c>
      <c r="G1309" s="50" t="n">
        <v>195</v>
      </c>
      <c r="H1309" s="50" t="n">
        <v>118</v>
      </c>
      <c r="I1309" s="50" t="n">
        <v>32</v>
      </c>
      <c r="J1309" s="50" t="n">
        <v>94</v>
      </c>
      <c r="K1309" s="50" t="n">
        <v>76</v>
      </c>
      <c r="L1309" s="50" t="n">
        <v>14</v>
      </c>
      <c r="M1309" s="50" t="n">
        <v>101</v>
      </c>
      <c r="N1309" s="50" t="n">
        <v>42</v>
      </c>
      <c r="O1309" s="50" t="n">
        <v>-5.16</v>
      </c>
      <c r="P1309" s="50" t="n">
        <v>49</v>
      </c>
      <c r="Q1309" s="50" t="n">
        <v>48</v>
      </c>
      <c r="R1309" s="50" t="n">
        <v>9</v>
      </c>
      <c r="S1309" s="50" t="n">
        <v>1</v>
      </c>
      <c r="T1309" s="50" t="n">
        <v>0</v>
      </c>
      <c r="U1309" s="50" t="n">
        <v>1</v>
      </c>
      <c r="V1309" s="50" t="n">
        <v>1</v>
      </c>
      <c r="W1309" s="50" t="n">
        <v>0</v>
      </c>
      <c r="X1309" s="50" t="n">
        <v>0</v>
      </c>
      <c r="Y1309" s="50" t="n">
        <v>15</v>
      </c>
      <c r="Z1309" s="50" t="n">
        <v>10.25</v>
      </c>
      <c r="AA1309" s="50" t="n">
        <v>49</v>
      </c>
      <c r="AB1309" s="50" t="n">
        <v>12.597</v>
      </c>
      <c r="AC1309" s="50" t="n">
        <v>33</v>
      </c>
      <c r="AD1309" s="50" t="n">
        <v>2</v>
      </c>
      <c r="AE1309" s="50" t="n">
        <v>14</v>
      </c>
      <c r="AF1309" s="50" t="n">
        <v>33</v>
      </c>
      <c r="AG1309" s="50" t="n">
        <v>2951.5</v>
      </c>
      <c r="AH1309" s="50" t="n">
        <v>10</v>
      </c>
      <c r="AI1309" s="50" t="n">
        <v>104</v>
      </c>
      <c r="AJ1309" s="50" t="n">
        <v>7753</v>
      </c>
      <c r="AK1309" s="50" t="n">
        <v>51</v>
      </c>
    </row>
    <row r="1310" customFormat="false" ht="15" hidden="false" customHeight="false" outlineLevel="0" collapsed="false">
      <c r="A1310" s="50" t="s">
        <v>1169</v>
      </c>
      <c r="B1310" s="50" t="s">
        <v>134</v>
      </c>
      <c r="C1310" s="50" t="s">
        <v>429</v>
      </c>
      <c r="D1310" s="50" t="n">
        <v>666139</v>
      </c>
      <c r="E1310" s="50" t="n">
        <v>6</v>
      </c>
      <c r="F1310" s="50" t="s">
        <v>55</v>
      </c>
      <c r="G1310" s="50" t="n">
        <v>70</v>
      </c>
      <c r="H1310" s="50" t="n">
        <v>48</v>
      </c>
      <c r="I1310" s="50" t="n">
        <v>12</v>
      </c>
      <c r="J1310" s="50" t="n">
        <v>38</v>
      </c>
      <c r="K1310" s="50" t="n">
        <v>33</v>
      </c>
      <c r="L1310" s="50" t="n">
        <v>6</v>
      </c>
      <c r="M1310" s="50" t="n">
        <v>32</v>
      </c>
      <c r="N1310" s="50" t="n">
        <v>15</v>
      </c>
      <c r="O1310" s="50" t="n">
        <v>1.948</v>
      </c>
      <c r="P1310" s="50" t="n">
        <v>19</v>
      </c>
      <c r="Q1310" s="50" t="n">
        <v>18</v>
      </c>
      <c r="R1310" s="50" t="n">
        <v>8</v>
      </c>
      <c r="S1310" s="50" t="n">
        <v>2</v>
      </c>
      <c r="T1310" s="50" t="n">
        <v>0</v>
      </c>
      <c r="U1310" s="50" t="n">
        <v>1</v>
      </c>
      <c r="V1310" s="50" t="n">
        <v>1</v>
      </c>
      <c r="W1310" s="50" t="n">
        <v>0</v>
      </c>
      <c r="X1310" s="50" t="n">
        <v>0</v>
      </c>
      <c r="Y1310" s="50" t="n">
        <v>4</v>
      </c>
      <c r="Z1310" s="50" t="n">
        <v>9.7</v>
      </c>
      <c r="AA1310" s="50" t="n">
        <v>19</v>
      </c>
      <c r="AB1310" s="50" t="n">
        <v>7.701</v>
      </c>
      <c r="AC1310" s="50" t="n">
        <v>14</v>
      </c>
      <c r="AD1310" s="50" t="n">
        <v>2</v>
      </c>
      <c r="AE1310" s="50" t="n">
        <v>8</v>
      </c>
      <c r="AF1310" s="50" t="n">
        <v>14</v>
      </c>
      <c r="AG1310" s="50" t="n">
        <v>1348.4</v>
      </c>
      <c r="AH1310" s="50" t="n">
        <v>4</v>
      </c>
      <c r="AI1310" s="50" t="n">
        <v>44</v>
      </c>
      <c r="AJ1310" s="50" t="n">
        <v>3268.6</v>
      </c>
      <c r="AK1310" s="50" t="n">
        <v>18</v>
      </c>
    </row>
    <row r="1311" customFormat="false" ht="15" hidden="false" customHeight="false" outlineLevel="0" collapsed="false">
      <c r="A1311" s="50" t="s">
        <v>1169</v>
      </c>
      <c r="B1311" s="50" t="s">
        <v>134</v>
      </c>
      <c r="C1311" s="50" t="s">
        <v>429</v>
      </c>
      <c r="D1311" s="50" t="n">
        <v>666139</v>
      </c>
      <c r="E1311" s="50" t="n">
        <v>7</v>
      </c>
      <c r="F1311" s="50" t="s">
        <v>56</v>
      </c>
      <c r="G1311" s="50" t="n">
        <v>225</v>
      </c>
      <c r="H1311" s="50" t="n">
        <v>132</v>
      </c>
      <c r="I1311" s="50" t="n">
        <v>41</v>
      </c>
      <c r="J1311" s="50" t="n">
        <v>93</v>
      </c>
      <c r="K1311" s="50" t="n">
        <v>76</v>
      </c>
      <c r="L1311" s="50" t="n">
        <v>22</v>
      </c>
      <c r="M1311" s="50" t="n">
        <v>128</v>
      </c>
      <c r="N1311" s="50" t="n">
        <v>56</v>
      </c>
      <c r="O1311" s="50" t="n">
        <v>-2.014</v>
      </c>
      <c r="P1311" s="50" t="n">
        <v>54</v>
      </c>
      <c r="Q1311" s="50" t="n">
        <v>47</v>
      </c>
      <c r="R1311" s="50" t="n">
        <v>7</v>
      </c>
      <c r="S1311" s="50" t="n">
        <v>0</v>
      </c>
      <c r="T1311" s="50" t="n">
        <v>0</v>
      </c>
      <c r="U1311" s="50" t="n">
        <v>2</v>
      </c>
      <c r="V1311" s="50" t="n">
        <v>6</v>
      </c>
      <c r="W1311" s="50" t="n">
        <v>0</v>
      </c>
      <c r="X1311" s="50" t="n">
        <v>0</v>
      </c>
      <c r="Y1311" s="50" t="n">
        <v>12</v>
      </c>
      <c r="Z1311" s="50" t="n">
        <v>12</v>
      </c>
      <c r="AA1311" s="50" t="n">
        <v>52</v>
      </c>
      <c r="AB1311" s="50" t="n">
        <v>16.442</v>
      </c>
      <c r="AC1311" s="50" t="n">
        <v>36</v>
      </c>
      <c r="AD1311" s="50" t="n">
        <v>4</v>
      </c>
      <c r="AE1311" s="50" t="n">
        <v>14</v>
      </c>
      <c r="AF1311" s="50" t="n">
        <v>36</v>
      </c>
      <c r="AG1311" s="50" t="n">
        <v>3051.5</v>
      </c>
      <c r="AH1311" s="50" t="n">
        <v>10</v>
      </c>
      <c r="AI1311" s="50" t="n">
        <v>119</v>
      </c>
      <c r="AJ1311" s="50" t="n">
        <v>8875.9</v>
      </c>
      <c r="AK1311" s="50" t="n">
        <v>52</v>
      </c>
    </row>
    <row r="1312" customFormat="false" ht="15" hidden="false" customHeight="false" outlineLevel="0" collapsed="false">
      <c r="A1312" s="50" t="s">
        <v>1169</v>
      </c>
      <c r="B1312" s="50" t="s">
        <v>134</v>
      </c>
      <c r="C1312" s="50" t="s">
        <v>429</v>
      </c>
      <c r="D1312" s="50" t="n">
        <v>666139</v>
      </c>
      <c r="E1312" s="50" t="n">
        <v>8</v>
      </c>
      <c r="F1312" s="50" t="s">
        <v>57</v>
      </c>
      <c r="G1312" s="50" t="n">
        <v>376</v>
      </c>
      <c r="H1312" s="50" t="n">
        <v>198</v>
      </c>
      <c r="I1312" s="50" t="n">
        <v>61</v>
      </c>
      <c r="J1312" s="50" t="n">
        <v>166</v>
      </c>
      <c r="K1312" s="50" t="n">
        <v>135</v>
      </c>
      <c r="L1312" s="50" t="n">
        <v>35</v>
      </c>
      <c r="M1312" s="50" t="n">
        <v>210</v>
      </c>
      <c r="N1312" s="50" t="n">
        <v>63</v>
      </c>
      <c r="O1312" s="50" t="n">
        <v>0.223</v>
      </c>
      <c r="P1312" s="50" t="n">
        <v>81</v>
      </c>
      <c r="Q1312" s="50" t="n">
        <v>71</v>
      </c>
      <c r="R1312" s="50" t="n">
        <v>17</v>
      </c>
      <c r="S1312" s="50" t="n">
        <v>3</v>
      </c>
      <c r="T1312" s="50" t="n">
        <v>0</v>
      </c>
      <c r="U1312" s="50" t="n">
        <v>2</v>
      </c>
      <c r="V1312" s="50" t="n">
        <v>9</v>
      </c>
      <c r="W1312" s="50" t="n">
        <v>0</v>
      </c>
      <c r="X1312" s="50" t="n">
        <v>1</v>
      </c>
      <c r="Y1312" s="50" t="n">
        <v>26</v>
      </c>
      <c r="Z1312" s="50" t="n">
        <v>24.85</v>
      </c>
      <c r="AA1312" s="50" t="n">
        <v>81</v>
      </c>
      <c r="AB1312" s="50" t="n">
        <v>22.393</v>
      </c>
      <c r="AC1312" s="50" t="n">
        <v>46</v>
      </c>
      <c r="AD1312" s="50" t="n">
        <v>1</v>
      </c>
      <c r="AE1312" s="50" t="n">
        <v>15</v>
      </c>
      <c r="AF1312" s="50" t="n">
        <v>46</v>
      </c>
      <c r="AG1312" s="50" t="n">
        <v>4033.6</v>
      </c>
      <c r="AH1312" s="50" t="n">
        <v>20</v>
      </c>
      <c r="AI1312" s="50" t="n">
        <v>163</v>
      </c>
      <c r="AJ1312" s="50" t="n">
        <v>11905.3</v>
      </c>
      <c r="AK1312" s="50" t="n">
        <v>52</v>
      </c>
    </row>
    <row r="1313" customFormat="false" ht="15" hidden="false" customHeight="false" outlineLevel="0" collapsed="false">
      <c r="A1313" s="50" t="s">
        <v>1169</v>
      </c>
      <c r="B1313" s="50" t="s">
        <v>134</v>
      </c>
      <c r="C1313" s="50" t="s">
        <v>429</v>
      </c>
      <c r="D1313" s="50" t="n">
        <v>666139</v>
      </c>
      <c r="E1313" s="50" t="n">
        <v>9</v>
      </c>
      <c r="F1313" s="50" t="s">
        <v>58</v>
      </c>
      <c r="G1313" s="50" t="n">
        <v>232</v>
      </c>
      <c r="H1313" s="50" t="n">
        <v>127</v>
      </c>
      <c r="I1313" s="50" t="n">
        <v>49</v>
      </c>
      <c r="J1313" s="50" t="n">
        <v>117</v>
      </c>
      <c r="K1313" s="50" t="n">
        <v>89</v>
      </c>
      <c r="L1313" s="50" t="n">
        <v>32</v>
      </c>
      <c r="M1313" s="50" t="n">
        <v>115</v>
      </c>
      <c r="N1313" s="50" t="n">
        <v>38</v>
      </c>
      <c r="O1313" s="50" t="n">
        <v>-2.156</v>
      </c>
      <c r="P1313" s="50" t="n">
        <v>55</v>
      </c>
      <c r="Q1313" s="50" t="n">
        <v>50</v>
      </c>
      <c r="R1313" s="50" t="n">
        <v>10</v>
      </c>
      <c r="S1313" s="50" t="n">
        <v>4</v>
      </c>
      <c r="T1313" s="50" t="n">
        <v>0</v>
      </c>
      <c r="U1313" s="50" t="n">
        <v>2</v>
      </c>
      <c r="V1313" s="50" t="n">
        <v>3</v>
      </c>
      <c r="W1313" s="50" t="n">
        <v>2</v>
      </c>
      <c r="X1313" s="50" t="n">
        <v>0</v>
      </c>
      <c r="Y1313" s="50" t="n">
        <v>24</v>
      </c>
      <c r="Z1313" s="50" t="n">
        <v>16.1</v>
      </c>
      <c r="AA1313" s="50" t="n">
        <v>55</v>
      </c>
      <c r="AB1313" s="50" t="n">
        <v>15.37</v>
      </c>
      <c r="AC1313" s="50" t="n">
        <v>26</v>
      </c>
      <c r="AD1313" s="50" t="n">
        <v>5</v>
      </c>
      <c r="AE1313" s="50" t="n">
        <v>11</v>
      </c>
      <c r="AF1313" s="50" t="n">
        <v>26</v>
      </c>
      <c r="AG1313" s="50" t="n">
        <v>2296.1</v>
      </c>
      <c r="AH1313" s="50" t="n">
        <v>12</v>
      </c>
      <c r="AI1313" s="50" t="n">
        <v>112</v>
      </c>
      <c r="AJ1313" s="50" t="n">
        <v>8128.7</v>
      </c>
      <c r="AK1313" s="50" t="n">
        <v>25</v>
      </c>
    </row>
    <row r="1314" customFormat="false" ht="15" hidden="false" customHeight="false" outlineLevel="0" collapsed="false">
      <c r="A1314" s="50" t="s">
        <v>1170</v>
      </c>
      <c r="B1314" s="50" t="s">
        <v>134</v>
      </c>
      <c r="C1314" s="50" t="s">
        <v>431</v>
      </c>
      <c r="D1314" s="50" t="n">
        <v>685133</v>
      </c>
      <c r="E1314" s="50" t="n">
        <v>5</v>
      </c>
      <c r="F1314" s="50" t="s">
        <v>54</v>
      </c>
      <c r="G1314" s="50" t="n">
        <v>87</v>
      </c>
      <c r="H1314" s="50" t="n">
        <v>50</v>
      </c>
      <c r="I1314" s="50" t="n">
        <v>9</v>
      </c>
      <c r="J1314" s="50" t="n">
        <v>53</v>
      </c>
      <c r="K1314" s="50" t="n">
        <v>39</v>
      </c>
      <c r="L1314" s="50" t="n">
        <v>3</v>
      </c>
      <c r="M1314" s="50" t="n">
        <v>34</v>
      </c>
      <c r="N1314" s="50" t="n">
        <v>11</v>
      </c>
      <c r="O1314" s="50" t="n">
        <v>0.311</v>
      </c>
      <c r="P1314" s="50" t="n">
        <v>29</v>
      </c>
      <c r="Q1314" s="50" t="n">
        <v>28</v>
      </c>
      <c r="R1314" s="50" t="n">
        <v>8</v>
      </c>
      <c r="S1314" s="50" t="n">
        <v>0</v>
      </c>
      <c r="T1314" s="50" t="n">
        <v>0</v>
      </c>
      <c r="U1314" s="50" t="n">
        <v>2</v>
      </c>
      <c r="V1314" s="50" t="n">
        <v>1</v>
      </c>
      <c r="W1314" s="50" t="n">
        <v>0</v>
      </c>
      <c r="X1314" s="50" t="n">
        <v>0</v>
      </c>
      <c r="Y1314" s="50" t="n">
        <v>4</v>
      </c>
      <c r="Z1314" s="50" t="n">
        <v>10.1</v>
      </c>
      <c r="AA1314" s="50" t="n">
        <v>29</v>
      </c>
      <c r="AB1314" s="50" t="n">
        <v>10.225</v>
      </c>
      <c r="AC1314" s="50" t="n">
        <v>24</v>
      </c>
      <c r="AD1314" s="50" t="n">
        <v>3</v>
      </c>
      <c r="AE1314" s="50" t="n">
        <v>8</v>
      </c>
      <c r="AF1314" s="50" t="n">
        <v>24</v>
      </c>
      <c r="AG1314" s="50" t="n">
        <v>2069.4</v>
      </c>
      <c r="AH1314" s="50" t="n">
        <v>9</v>
      </c>
      <c r="AI1314" s="50" t="n">
        <v>45</v>
      </c>
      <c r="AJ1314" s="50" t="n">
        <v>3149.8</v>
      </c>
      <c r="AK1314" s="50" t="n">
        <v>3</v>
      </c>
    </row>
    <row r="1315" customFormat="false" ht="15" hidden="false" customHeight="false" outlineLevel="0" collapsed="false">
      <c r="A1315" s="50" t="s">
        <v>1170</v>
      </c>
      <c r="B1315" s="50" t="s">
        <v>134</v>
      </c>
      <c r="C1315" s="50" t="s">
        <v>431</v>
      </c>
      <c r="D1315" s="50" t="n">
        <v>685133</v>
      </c>
      <c r="E1315" s="50" t="n">
        <v>6</v>
      </c>
      <c r="F1315" s="50" t="s">
        <v>55</v>
      </c>
      <c r="G1315" s="50" t="n">
        <v>326</v>
      </c>
      <c r="H1315" s="50" t="n">
        <v>136</v>
      </c>
      <c r="I1315" s="50" t="n">
        <v>32</v>
      </c>
      <c r="J1315" s="50" t="n">
        <v>141</v>
      </c>
      <c r="K1315" s="50" t="n">
        <v>86</v>
      </c>
      <c r="L1315" s="50" t="n">
        <v>5</v>
      </c>
      <c r="M1315" s="50" t="n">
        <v>185</v>
      </c>
      <c r="N1315" s="50" t="n">
        <v>50</v>
      </c>
      <c r="O1315" s="50" t="n">
        <v>1.377</v>
      </c>
      <c r="P1315" s="50" t="n">
        <v>90</v>
      </c>
      <c r="Q1315" s="50" t="n">
        <v>78</v>
      </c>
      <c r="R1315" s="50" t="n">
        <v>23</v>
      </c>
      <c r="S1315" s="50" t="n">
        <v>7</v>
      </c>
      <c r="T1315" s="50" t="n">
        <v>0</v>
      </c>
      <c r="U1315" s="50" t="n">
        <v>0</v>
      </c>
      <c r="V1315" s="50" t="n">
        <v>12</v>
      </c>
      <c r="W1315" s="50" t="n">
        <v>0</v>
      </c>
      <c r="X1315" s="50" t="n">
        <v>0</v>
      </c>
      <c r="Y1315" s="50" t="n">
        <v>22</v>
      </c>
      <c r="Z1315" s="50" t="n">
        <v>31.55</v>
      </c>
      <c r="AA1315" s="50" t="n">
        <v>90</v>
      </c>
      <c r="AB1315" s="50" t="n">
        <v>27.983</v>
      </c>
      <c r="AC1315" s="50" t="n">
        <v>56</v>
      </c>
      <c r="AD1315" s="50" t="n">
        <v>2</v>
      </c>
      <c r="AE1315" s="50" t="n">
        <v>16</v>
      </c>
      <c r="AF1315" s="50" t="n">
        <v>56</v>
      </c>
      <c r="AG1315" s="50" t="n">
        <v>4759.1</v>
      </c>
      <c r="AH1315" s="50" t="n">
        <v>25</v>
      </c>
      <c r="AI1315" s="50" t="n">
        <v>111</v>
      </c>
      <c r="AJ1315" s="50" t="n">
        <v>7593.7</v>
      </c>
      <c r="AK1315" s="50" t="n">
        <v>1</v>
      </c>
    </row>
    <row r="1316" customFormat="false" ht="15" hidden="false" customHeight="false" outlineLevel="0" collapsed="false">
      <c r="A1316" s="50" t="s">
        <v>1170</v>
      </c>
      <c r="B1316" s="50" t="s">
        <v>134</v>
      </c>
      <c r="C1316" s="50" t="s">
        <v>431</v>
      </c>
      <c r="D1316" s="50" t="n">
        <v>685133</v>
      </c>
      <c r="E1316" s="50" t="n">
        <v>7</v>
      </c>
      <c r="F1316" s="50" t="s">
        <v>56</v>
      </c>
      <c r="G1316" s="50" t="n">
        <v>156</v>
      </c>
      <c r="H1316" s="50" t="n">
        <v>77</v>
      </c>
      <c r="I1316" s="50" t="n">
        <v>19</v>
      </c>
      <c r="J1316" s="50" t="n">
        <v>73</v>
      </c>
      <c r="K1316" s="50" t="n">
        <v>53</v>
      </c>
      <c r="L1316" s="50" t="n">
        <v>9</v>
      </c>
      <c r="M1316" s="50" t="n">
        <v>83</v>
      </c>
      <c r="N1316" s="50" t="n">
        <v>24</v>
      </c>
      <c r="O1316" s="50" t="n">
        <v>-0.625</v>
      </c>
      <c r="P1316" s="50" t="n">
        <v>42</v>
      </c>
      <c r="Q1316" s="50" t="n">
        <v>39</v>
      </c>
      <c r="R1316" s="50" t="n">
        <v>12</v>
      </c>
      <c r="S1316" s="50" t="n">
        <v>2</v>
      </c>
      <c r="T1316" s="50" t="n">
        <v>0</v>
      </c>
      <c r="U1316" s="50" t="n">
        <v>0</v>
      </c>
      <c r="V1316" s="50" t="n">
        <v>2</v>
      </c>
      <c r="W1316" s="50" t="n">
        <v>1</v>
      </c>
      <c r="X1316" s="50" t="n">
        <v>0</v>
      </c>
      <c r="Y1316" s="50" t="n">
        <v>10</v>
      </c>
      <c r="Z1316" s="50" t="n">
        <v>13.6</v>
      </c>
      <c r="AA1316" s="50" t="n">
        <v>42</v>
      </c>
      <c r="AB1316" s="50" t="n">
        <v>13.166</v>
      </c>
      <c r="AC1316" s="50" t="n">
        <v>29</v>
      </c>
      <c r="AD1316" s="50" t="n">
        <v>0</v>
      </c>
      <c r="AE1316" s="50" t="n">
        <v>10</v>
      </c>
      <c r="AF1316" s="50" t="n">
        <v>29</v>
      </c>
      <c r="AG1316" s="50" t="n">
        <v>2498.5</v>
      </c>
      <c r="AH1316" s="50" t="n">
        <v>12</v>
      </c>
      <c r="AI1316" s="50" t="n">
        <v>73</v>
      </c>
      <c r="AJ1316" s="50" t="n">
        <v>4986.2</v>
      </c>
      <c r="AK1316" s="50" t="n">
        <v>0</v>
      </c>
    </row>
    <row r="1317" customFormat="false" ht="15" hidden="false" customHeight="false" outlineLevel="0" collapsed="false">
      <c r="A1317" s="50" t="s">
        <v>1170</v>
      </c>
      <c r="B1317" s="50" t="s">
        <v>134</v>
      </c>
      <c r="C1317" s="50" t="s">
        <v>431</v>
      </c>
      <c r="D1317" s="50" t="n">
        <v>685133</v>
      </c>
      <c r="E1317" s="50" t="n">
        <v>8</v>
      </c>
      <c r="F1317" s="50" t="s">
        <v>57</v>
      </c>
      <c r="G1317" s="50" t="n">
        <v>330</v>
      </c>
      <c r="H1317" s="50" t="n">
        <v>138</v>
      </c>
      <c r="I1317" s="50" t="n">
        <v>24</v>
      </c>
      <c r="J1317" s="50" t="n">
        <v>165</v>
      </c>
      <c r="K1317" s="50" t="n">
        <v>111</v>
      </c>
      <c r="L1317" s="50" t="n">
        <v>13</v>
      </c>
      <c r="M1317" s="50" t="n">
        <v>165</v>
      </c>
      <c r="N1317" s="50" t="n">
        <v>27</v>
      </c>
      <c r="O1317" s="50" t="n">
        <v>0.896</v>
      </c>
      <c r="P1317" s="50" t="n">
        <v>86</v>
      </c>
      <c r="Q1317" s="50" t="n">
        <v>73</v>
      </c>
      <c r="R1317" s="50" t="n">
        <v>21</v>
      </c>
      <c r="S1317" s="50" t="n">
        <v>2</v>
      </c>
      <c r="T1317" s="50" t="n">
        <v>0</v>
      </c>
      <c r="U1317" s="50" t="n">
        <v>1</v>
      </c>
      <c r="V1317" s="50" t="n">
        <v>10</v>
      </c>
      <c r="W1317" s="50" t="n">
        <v>1</v>
      </c>
      <c r="X1317" s="50" t="n">
        <v>0</v>
      </c>
      <c r="Y1317" s="50" t="n">
        <v>16</v>
      </c>
      <c r="Z1317" s="50" t="n">
        <v>28.4</v>
      </c>
      <c r="AA1317" s="50" t="n">
        <v>84</v>
      </c>
      <c r="AB1317" s="50" t="n">
        <v>24.933</v>
      </c>
      <c r="AC1317" s="50" t="n">
        <v>59</v>
      </c>
      <c r="AD1317" s="50" t="n">
        <v>0</v>
      </c>
      <c r="AE1317" s="50" t="n">
        <v>20</v>
      </c>
      <c r="AF1317" s="50" t="n">
        <v>59</v>
      </c>
      <c r="AG1317" s="50" t="n">
        <v>4944.3</v>
      </c>
      <c r="AH1317" s="50" t="n">
        <v>12</v>
      </c>
      <c r="AI1317" s="50" t="n">
        <v>123</v>
      </c>
      <c r="AJ1317" s="50" t="n">
        <v>8516.2</v>
      </c>
      <c r="AK1317" s="50" t="n">
        <v>4</v>
      </c>
    </row>
    <row r="1318" customFormat="false" ht="15" hidden="false" customHeight="false" outlineLevel="0" collapsed="false">
      <c r="A1318" s="50" t="s">
        <v>1170</v>
      </c>
      <c r="B1318" s="50" t="s">
        <v>134</v>
      </c>
      <c r="C1318" s="50" t="s">
        <v>431</v>
      </c>
      <c r="D1318" s="50" t="n">
        <v>685133</v>
      </c>
      <c r="E1318" s="50" t="n">
        <v>9</v>
      </c>
      <c r="F1318" s="50" t="s">
        <v>58</v>
      </c>
      <c r="G1318" s="50" t="n">
        <v>314</v>
      </c>
      <c r="H1318" s="50" t="n">
        <v>133</v>
      </c>
      <c r="I1318" s="50" t="n">
        <v>19</v>
      </c>
      <c r="J1318" s="50" t="n">
        <v>161</v>
      </c>
      <c r="K1318" s="50" t="n">
        <v>102</v>
      </c>
      <c r="L1318" s="50" t="n">
        <v>7</v>
      </c>
      <c r="M1318" s="50" t="n">
        <v>153</v>
      </c>
      <c r="N1318" s="50" t="n">
        <v>31</v>
      </c>
      <c r="O1318" s="50" t="n">
        <v>1.391</v>
      </c>
      <c r="P1318" s="50" t="n">
        <v>90</v>
      </c>
      <c r="Q1318" s="50" t="n">
        <v>82</v>
      </c>
      <c r="R1318" s="50" t="n">
        <v>26</v>
      </c>
      <c r="S1318" s="50" t="n">
        <v>4</v>
      </c>
      <c r="T1318" s="50" t="n">
        <v>1</v>
      </c>
      <c r="U1318" s="50" t="n">
        <v>0</v>
      </c>
      <c r="V1318" s="50" t="n">
        <v>7</v>
      </c>
      <c r="W1318" s="50" t="n">
        <v>1</v>
      </c>
      <c r="X1318" s="50" t="n">
        <v>0</v>
      </c>
      <c r="Y1318" s="50" t="n">
        <v>11</v>
      </c>
      <c r="Z1318" s="50" t="n">
        <v>30.2</v>
      </c>
      <c r="AA1318" s="50" t="n">
        <v>89</v>
      </c>
      <c r="AB1318" s="50" t="n">
        <v>28.643</v>
      </c>
      <c r="AC1318" s="50" t="n">
        <v>71</v>
      </c>
      <c r="AD1318" s="50" t="n">
        <v>2</v>
      </c>
      <c r="AE1318" s="50" t="n">
        <v>26</v>
      </c>
      <c r="AF1318" s="50" t="n">
        <v>70</v>
      </c>
      <c r="AG1318" s="50" t="n">
        <v>5989.9</v>
      </c>
      <c r="AH1318" s="50" t="n">
        <v>23</v>
      </c>
      <c r="AI1318" s="50" t="n">
        <v>116</v>
      </c>
      <c r="AJ1318" s="50" t="n">
        <v>8037.9</v>
      </c>
      <c r="AK1318" s="50" t="n">
        <v>2</v>
      </c>
    </row>
    <row r="1319" customFormat="false" ht="15" hidden="false" customHeight="false" outlineLevel="0" collapsed="false">
      <c r="A1319" s="50" t="s">
        <v>1171</v>
      </c>
      <c r="B1319" s="50" t="s">
        <v>134</v>
      </c>
      <c r="C1319" s="50" t="s">
        <v>433</v>
      </c>
      <c r="D1319" s="50" t="n">
        <v>694203</v>
      </c>
      <c r="E1319" s="50" t="n">
        <v>6</v>
      </c>
      <c r="F1319" s="50" t="s">
        <v>55</v>
      </c>
      <c r="G1319" s="50" t="n">
        <v>277</v>
      </c>
      <c r="H1319" s="50" t="n">
        <v>148</v>
      </c>
      <c r="I1319" s="50" t="n">
        <v>34</v>
      </c>
      <c r="J1319" s="50" t="n">
        <v>130</v>
      </c>
      <c r="K1319" s="50" t="n">
        <v>99</v>
      </c>
      <c r="L1319" s="50" t="n">
        <v>13</v>
      </c>
      <c r="M1319" s="50" t="n">
        <v>147</v>
      </c>
      <c r="N1319" s="50" t="n">
        <v>49</v>
      </c>
      <c r="O1319" s="50" t="n">
        <v>0.54</v>
      </c>
      <c r="P1319" s="50" t="n">
        <v>77</v>
      </c>
      <c r="Q1319" s="50" t="n">
        <v>71</v>
      </c>
      <c r="R1319" s="50" t="n">
        <v>19</v>
      </c>
      <c r="S1319" s="50" t="n">
        <v>3</v>
      </c>
      <c r="T1319" s="50" t="n">
        <v>0</v>
      </c>
      <c r="U1319" s="50" t="n">
        <v>3</v>
      </c>
      <c r="V1319" s="50" t="n">
        <v>6</v>
      </c>
      <c r="W1319" s="50" t="n">
        <v>0</v>
      </c>
      <c r="X1319" s="50" t="n">
        <v>0</v>
      </c>
      <c r="Y1319" s="50" t="n">
        <v>16</v>
      </c>
      <c r="Z1319" s="50" t="n">
        <v>25.65</v>
      </c>
      <c r="AA1319" s="50" t="n">
        <v>77</v>
      </c>
      <c r="AB1319" s="50" t="n">
        <v>24.774</v>
      </c>
      <c r="AC1319" s="50" t="n">
        <v>55</v>
      </c>
      <c r="AD1319" s="50" t="n">
        <v>5</v>
      </c>
      <c r="AE1319" s="50" t="n">
        <v>23</v>
      </c>
      <c r="AF1319" s="50" t="n">
        <v>55</v>
      </c>
      <c r="AG1319" s="50" t="n">
        <v>4888.6</v>
      </c>
      <c r="AH1319" s="50" t="n">
        <v>19</v>
      </c>
      <c r="AI1319" s="50" t="n">
        <v>132</v>
      </c>
      <c r="AJ1319" s="50" t="n">
        <v>9753.3</v>
      </c>
      <c r="AK1319" s="50" t="n">
        <v>50</v>
      </c>
    </row>
    <row r="1320" customFormat="false" ht="15" hidden="false" customHeight="false" outlineLevel="0" collapsed="false">
      <c r="A1320" s="50" t="s">
        <v>1171</v>
      </c>
      <c r="B1320" s="50" t="s">
        <v>134</v>
      </c>
      <c r="C1320" s="50" t="s">
        <v>433</v>
      </c>
      <c r="D1320" s="50" t="n">
        <v>694203</v>
      </c>
      <c r="E1320" s="50" t="n">
        <v>7</v>
      </c>
      <c r="F1320" s="50" t="s">
        <v>56</v>
      </c>
      <c r="G1320" s="50" t="n">
        <v>275</v>
      </c>
      <c r="H1320" s="50" t="n">
        <v>145</v>
      </c>
      <c r="I1320" s="50" t="n">
        <v>32</v>
      </c>
      <c r="J1320" s="50" t="n">
        <v>145</v>
      </c>
      <c r="K1320" s="50" t="n">
        <v>99</v>
      </c>
      <c r="L1320" s="50" t="n">
        <v>12</v>
      </c>
      <c r="M1320" s="50" t="n">
        <v>130</v>
      </c>
      <c r="N1320" s="50" t="n">
        <v>46</v>
      </c>
      <c r="O1320" s="50" t="n">
        <v>-3.195</v>
      </c>
      <c r="P1320" s="50" t="n">
        <v>72</v>
      </c>
      <c r="Q1320" s="50" t="n">
        <v>68</v>
      </c>
      <c r="R1320" s="50" t="n">
        <v>14</v>
      </c>
      <c r="S1320" s="50" t="n">
        <v>1</v>
      </c>
      <c r="T1320" s="50" t="n">
        <v>0</v>
      </c>
      <c r="U1320" s="50" t="n">
        <v>2</v>
      </c>
      <c r="V1320" s="50" t="n">
        <v>2</v>
      </c>
      <c r="W1320" s="50" t="n">
        <v>1</v>
      </c>
      <c r="X1320" s="50" t="n">
        <v>0</v>
      </c>
      <c r="Y1320" s="50" t="n">
        <v>22</v>
      </c>
      <c r="Z1320" s="50" t="n">
        <v>17.95</v>
      </c>
      <c r="AA1320" s="50" t="n">
        <v>72</v>
      </c>
      <c r="AB1320" s="50" t="n">
        <v>17.467</v>
      </c>
      <c r="AC1320" s="50" t="n">
        <v>46</v>
      </c>
      <c r="AD1320" s="50" t="n">
        <v>1</v>
      </c>
      <c r="AE1320" s="50" t="n">
        <v>12</v>
      </c>
      <c r="AF1320" s="50" t="n">
        <v>46</v>
      </c>
      <c r="AG1320" s="50" t="n">
        <v>3921.7</v>
      </c>
      <c r="AH1320" s="50" t="n">
        <v>18</v>
      </c>
      <c r="AI1320" s="50" t="n">
        <v>122</v>
      </c>
      <c r="AJ1320" s="50" t="n">
        <v>9051.3</v>
      </c>
      <c r="AK1320" s="50" t="n">
        <v>50</v>
      </c>
    </row>
    <row r="1321" customFormat="false" ht="15" hidden="false" customHeight="false" outlineLevel="0" collapsed="false">
      <c r="A1321" s="50" t="s">
        <v>1171</v>
      </c>
      <c r="B1321" s="50" t="s">
        <v>134</v>
      </c>
      <c r="C1321" s="50" t="s">
        <v>433</v>
      </c>
      <c r="D1321" s="50" t="n">
        <v>694203</v>
      </c>
      <c r="E1321" s="50" t="n">
        <v>8</v>
      </c>
      <c r="F1321" s="50" t="s">
        <v>57</v>
      </c>
      <c r="G1321" s="50" t="n">
        <v>290</v>
      </c>
      <c r="H1321" s="50" t="n">
        <v>146</v>
      </c>
      <c r="I1321" s="50" t="n">
        <v>43</v>
      </c>
      <c r="J1321" s="50" t="n">
        <v>137</v>
      </c>
      <c r="K1321" s="50" t="n">
        <v>96</v>
      </c>
      <c r="L1321" s="50" t="n">
        <v>25</v>
      </c>
      <c r="M1321" s="50" t="n">
        <v>152</v>
      </c>
      <c r="N1321" s="50" t="n">
        <v>50</v>
      </c>
      <c r="O1321" s="50" t="n">
        <v>-6.455</v>
      </c>
      <c r="P1321" s="50" t="n">
        <v>78</v>
      </c>
      <c r="Q1321" s="50" t="n">
        <v>72</v>
      </c>
      <c r="R1321" s="50" t="n">
        <v>13</v>
      </c>
      <c r="S1321" s="50" t="n">
        <v>4</v>
      </c>
      <c r="T1321" s="50" t="n">
        <v>0</v>
      </c>
      <c r="U1321" s="50" t="n">
        <v>1</v>
      </c>
      <c r="V1321" s="50" t="n">
        <v>4</v>
      </c>
      <c r="W1321" s="50" t="n">
        <v>0</v>
      </c>
      <c r="X1321" s="50" t="n">
        <v>0</v>
      </c>
      <c r="Y1321" s="50" t="n">
        <v>21</v>
      </c>
      <c r="Z1321" s="50" t="n">
        <v>17</v>
      </c>
      <c r="AA1321" s="50" t="n">
        <v>76</v>
      </c>
      <c r="AB1321" s="50" t="n">
        <v>17.488</v>
      </c>
      <c r="AC1321" s="50" t="n">
        <v>53</v>
      </c>
      <c r="AD1321" s="50" t="n">
        <v>3</v>
      </c>
      <c r="AE1321" s="50" t="n">
        <v>16</v>
      </c>
      <c r="AF1321" s="50" t="n">
        <v>53</v>
      </c>
      <c r="AG1321" s="50" t="n">
        <v>4398.4</v>
      </c>
      <c r="AH1321" s="50" t="n">
        <v>18</v>
      </c>
      <c r="AI1321" s="50" t="n">
        <v>134</v>
      </c>
      <c r="AJ1321" s="50" t="n">
        <v>9920.1</v>
      </c>
      <c r="AK1321" s="50" t="n">
        <v>60</v>
      </c>
    </row>
    <row r="1322" customFormat="false" ht="15" hidden="false" customHeight="false" outlineLevel="0" collapsed="false">
      <c r="A1322" s="50" t="s">
        <v>1171</v>
      </c>
      <c r="B1322" s="50" t="s">
        <v>134</v>
      </c>
      <c r="C1322" s="50" t="s">
        <v>433</v>
      </c>
      <c r="D1322" s="50" t="n">
        <v>694203</v>
      </c>
      <c r="E1322" s="50" t="n">
        <v>9</v>
      </c>
      <c r="F1322" s="50" t="s">
        <v>58</v>
      </c>
      <c r="G1322" s="50" t="n">
        <v>293</v>
      </c>
      <c r="H1322" s="50" t="n">
        <v>165</v>
      </c>
      <c r="I1322" s="50" t="n">
        <v>41</v>
      </c>
      <c r="J1322" s="50" t="n">
        <v>148</v>
      </c>
      <c r="K1322" s="50" t="n">
        <v>117</v>
      </c>
      <c r="L1322" s="50" t="n">
        <v>25</v>
      </c>
      <c r="M1322" s="50" t="n">
        <v>145</v>
      </c>
      <c r="N1322" s="50" t="n">
        <v>48</v>
      </c>
      <c r="O1322" s="50" t="n">
        <v>-2.689</v>
      </c>
      <c r="P1322" s="50" t="n">
        <v>77</v>
      </c>
      <c r="Q1322" s="50" t="n">
        <v>72</v>
      </c>
      <c r="R1322" s="50" t="n">
        <v>16</v>
      </c>
      <c r="S1322" s="50" t="n">
        <v>1</v>
      </c>
      <c r="T1322" s="50" t="n">
        <v>0</v>
      </c>
      <c r="U1322" s="50" t="n">
        <v>2</v>
      </c>
      <c r="V1322" s="50" t="n">
        <v>5</v>
      </c>
      <c r="W1322" s="50" t="n">
        <v>0</v>
      </c>
      <c r="X1322" s="50" t="n">
        <v>0</v>
      </c>
      <c r="Y1322" s="50" t="n">
        <v>19</v>
      </c>
      <c r="Z1322" s="50" t="n">
        <v>20.45</v>
      </c>
      <c r="AA1322" s="50" t="n">
        <v>77</v>
      </c>
      <c r="AB1322" s="50" t="n">
        <v>20.79</v>
      </c>
      <c r="AC1322" s="50" t="n">
        <v>53</v>
      </c>
      <c r="AD1322" s="50" t="n">
        <v>1</v>
      </c>
      <c r="AE1322" s="50" t="n">
        <v>21</v>
      </c>
      <c r="AF1322" s="50" t="n">
        <v>53</v>
      </c>
      <c r="AG1322" s="50" t="n">
        <v>4641.2</v>
      </c>
      <c r="AH1322" s="50" t="n">
        <v>20</v>
      </c>
      <c r="AI1322" s="50" t="n">
        <v>146</v>
      </c>
      <c r="AJ1322" s="50" t="n">
        <v>10972.3</v>
      </c>
      <c r="AK1322" s="50" t="n">
        <v>84</v>
      </c>
    </row>
    <row r="1323" customFormat="false" ht="15" hidden="false" customHeight="false" outlineLevel="0" collapsed="false">
      <c r="A1323" s="50" t="s">
        <v>1172</v>
      </c>
      <c r="B1323" s="50" t="s">
        <v>134</v>
      </c>
      <c r="C1323" s="50" t="s">
        <v>435</v>
      </c>
      <c r="D1323" s="50" t="n">
        <v>681351</v>
      </c>
      <c r="E1323" s="50" t="n">
        <v>4</v>
      </c>
      <c r="F1323" s="50" t="s">
        <v>53</v>
      </c>
      <c r="G1323" s="50" t="n">
        <v>376</v>
      </c>
      <c r="H1323" s="50" t="n">
        <v>176</v>
      </c>
      <c r="I1323" s="50" t="n">
        <v>49</v>
      </c>
      <c r="J1323" s="50" t="n">
        <v>164</v>
      </c>
      <c r="K1323" s="50" t="n">
        <v>108</v>
      </c>
      <c r="L1323" s="50" t="n">
        <v>16</v>
      </c>
      <c r="M1323" s="50" t="n">
        <v>211</v>
      </c>
      <c r="N1323" s="50" t="n">
        <v>68</v>
      </c>
      <c r="O1323" s="50" t="n">
        <v>-3.503</v>
      </c>
      <c r="P1323" s="50" t="n">
        <v>93</v>
      </c>
      <c r="Q1323" s="50" t="n">
        <v>78</v>
      </c>
      <c r="R1323" s="50" t="n">
        <v>16</v>
      </c>
      <c r="S1323" s="50" t="n">
        <v>1</v>
      </c>
      <c r="T1323" s="50" t="n">
        <v>0</v>
      </c>
      <c r="U1323" s="50" t="n">
        <v>1</v>
      </c>
      <c r="V1323" s="50" t="n">
        <v>11</v>
      </c>
      <c r="W1323" s="50" t="n">
        <v>3</v>
      </c>
      <c r="X1323" s="50" t="n">
        <v>1</v>
      </c>
      <c r="Y1323" s="50" t="n">
        <v>23</v>
      </c>
      <c r="Z1323" s="50" t="n">
        <v>24.95</v>
      </c>
      <c r="AA1323" s="50" t="n">
        <v>92</v>
      </c>
      <c r="AB1323" s="50" t="n">
        <v>26.545</v>
      </c>
      <c r="AC1323" s="50" t="n">
        <v>56</v>
      </c>
      <c r="AD1323" s="50" t="n">
        <v>6</v>
      </c>
      <c r="AE1323" s="50" t="n">
        <v>23</v>
      </c>
      <c r="AF1323" s="50" t="n">
        <v>56</v>
      </c>
      <c r="AG1323" s="50" t="n">
        <v>4892.9</v>
      </c>
      <c r="AH1323" s="50" t="n">
        <v>16</v>
      </c>
      <c r="AI1323" s="50" t="n">
        <v>158</v>
      </c>
      <c r="AJ1323" s="50" t="n">
        <v>11343.8</v>
      </c>
      <c r="AK1323" s="50" t="n">
        <v>33</v>
      </c>
    </row>
    <row r="1324" customFormat="false" ht="15" hidden="false" customHeight="false" outlineLevel="0" collapsed="false">
      <c r="A1324" s="50" t="s">
        <v>1172</v>
      </c>
      <c r="B1324" s="50" t="s">
        <v>134</v>
      </c>
      <c r="C1324" s="50" t="s">
        <v>435</v>
      </c>
      <c r="D1324" s="50" t="n">
        <v>681351</v>
      </c>
      <c r="E1324" s="50" t="n">
        <v>5</v>
      </c>
      <c r="F1324" s="50" t="s">
        <v>54</v>
      </c>
      <c r="G1324" s="50" t="n">
        <v>141</v>
      </c>
      <c r="H1324" s="50" t="n">
        <v>76</v>
      </c>
      <c r="I1324" s="50" t="n">
        <v>19</v>
      </c>
      <c r="J1324" s="50" t="n">
        <v>67</v>
      </c>
      <c r="K1324" s="50" t="n">
        <v>53</v>
      </c>
      <c r="L1324" s="50" t="n">
        <v>6</v>
      </c>
      <c r="M1324" s="50" t="n">
        <v>74</v>
      </c>
      <c r="N1324" s="50" t="n">
        <v>23</v>
      </c>
      <c r="O1324" s="50" t="n">
        <v>-0.609</v>
      </c>
      <c r="P1324" s="50" t="n">
        <v>40</v>
      </c>
      <c r="Q1324" s="50" t="n">
        <v>38</v>
      </c>
      <c r="R1324" s="50" t="n">
        <v>8</v>
      </c>
      <c r="S1324" s="50" t="n">
        <v>3</v>
      </c>
      <c r="T1324" s="50" t="n">
        <v>0</v>
      </c>
      <c r="U1324" s="50" t="n">
        <v>1</v>
      </c>
      <c r="V1324" s="50" t="n">
        <v>2</v>
      </c>
      <c r="W1324" s="50" t="n">
        <v>0</v>
      </c>
      <c r="X1324" s="50" t="n">
        <v>0</v>
      </c>
      <c r="Y1324" s="50" t="n">
        <v>7</v>
      </c>
      <c r="Z1324" s="50" t="n">
        <v>10.75</v>
      </c>
      <c r="AA1324" s="50" t="n">
        <v>40</v>
      </c>
      <c r="AB1324" s="50" t="n">
        <v>10.82</v>
      </c>
      <c r="AC1324" s="50" t="n">
        <v>31</v>
      </c>
      <c r="AD1324" s="50" t="n">
        <v>4</v>
      </c>
      <c r="AE1324" s="50" t="n">
        <v>10</v>
      </c>
      <c r="AF1324" s="50" t="n">
        <v>31</v>
      </c>
      <c r="AG1324" s="50" t="n">
        <v>2619.8</v>
      </c>
      <c r="AH1324" s="50" t="n">
        <v>8</v>
      </c>
      <c r="AI1324" s="50" t="n">
        <v>71</v>
      </c>
      <c r="AJ1324" s="50" t="n">
        <v>5132.6</v>
      </c>
      <c r="AK1324" s="50" t="n">
        <v>21</v>
      </c>
    </row>
    <row r="1325" customFormat="false" ht="15" hidden="false" customHeight="false" outlineLevel="0" collapsed="false">
      <c r="A1325" s="50" t="s">
        <v>1172</v>
      </c>
      <c r="B1325" s="50" t="s">
        <v>134</v>
      </c>
      <c r="C1325" s="50" t="s">
        <v>435</v>
      </c>
      <c r="D1325" s="50" t="n">
        <v>681351</v>
      </c>
      <c r="E1325" s="50" t="n">
        <v>6</v>
      </c>
      <c r="F1325" s="50" t="s">
        <v>55</v>
      </c>
      <c r="G1325" s="50" t="n">
        <v>236</v>
      </c>
      <c r="H1325" s="50" t="n">
        <v>131</v>
      </c>
      <c r="I1325" s="50" t="n">
        <v>31</v>
      </c>
      <c r="J1325" s="50" t="n">
        <v>107</v>
      </c>
      <c r="K1325" s="50" t="n">
        <v>79</v>
      </c>
      <c r="L1325" s="50" t="n">
        <v>6</v>
      </c>
      <c r="M1325" s="50" t="n">
        <v>129</v>
      </c>
      <c r="N1325" s="50" t="n">
        <v>52</v>
      </c>
      <c r="O1325" s="50" t="n">
        <v>-0.272</v>
      </c>
      <c r="P1325" s="50" t="n">
        <v>73</v>
      </c>
      <c r="Q1325" s="50" t="n">
        <v>71</v>
      </c>
      <c r="R1325" s="50" t="n">
        <v>19</v>
      </c>
      <c r="S1325" s="50" t="n">
        <v>4</v>
      </c>
      <c r="T1325" s="50" t="n">
        <v>0</v>
      </c>
      <c r="U1325" s="50" t="n">
        <v>2</v>
      </c>
      <c r="V1325" s="50" t="n">
        <v>1</v>
      </c>
      <c r="W1325" s="50" t="n">
        <v>0</v>
      </c>
      <c r="X1325" s="50" t="n">
        <v>0</v>
      </c>
      <c r="Y1325" s="50" t="n">
        <v>22</v>
      </c>
      <c r="Z1325" s="50" t="n">
        <v>21.4</v>
      </c>
      <c r="AA1325" s="50" t="n">
        <v>72</v>
      </c>
      <c r="AB1325" s="50" t="n">
        <v>17.169</v>
      </c>
      <c r="AC1325" s="50" t="n">
        <v>50</v>
      </c>
      <c r="AD1325" s="50" t="n">
        <v>4</v>
      </c>
      <c r="AE1325" s="50" t="n">
        <v>18</v>
      </c>
      <c r="AF1325" s="50" t="n">
        <v>50</v>
      </c>
      <c r="AG1325" s="50" t="n">
        <v>4273.2</v>
      </c>
      <c r="AH1325" s="50" t="n">
        <v>18</v>
      </c>
      <c r="AI1325" s="50" t="n">
        <v>111</v>
      </c>
      <c r="AJ1325" s="50" t="n">
        <v>8013.5</v>
      </c>
      <c r="AK1325" s="50" t="n">
        <v>33</v>
      </c>
    </row>
    <row r="1326" customFormat="false" ht="15" hidden="false" customHeight="false" outlineLevel="0" collapsed="false">
      <c r="A1326" s="50" t="s">
        <v>1172</v>
      </c>
      <c r="B1326" s="50" t="s">
        <v>134</v>
      </c>
      <c r="C1326" s="50" t="s">
        <v>435</v>
      </c>
      <c r="D1326" s="50" t="n">
        <v>681351</v>
      </c>
      <c r="E1326" s="50" t="n">
        <v>7</v>
      </c>
      <c r="F1326" s="50" t="s">
        <v>56</v>
      </c>
      <c r="G1326" s="50" t="n">
        <v>169</v>
      </c>
      <c r="H1326" s="50" t="n">
        <v>92</v>
      </c>
      <c r="I1326" s="50" t="n">
        <v>30</v>
      </c>
      <c r="J1326" s="50" t="n">
        <v>78</v>
      </c>
      <c r="K1326" s="50" t="n">
        <v>59</v>
      </c>
      <c r="L1326" s="50" t="n">
        <v>7</v>
      </c>
      <c r="M1326" s="50" t="n">
        <v>91</v>
      </c>
      <c r="N1326" s="50" t="n">
        <v>33</v>
      </c>
      <c r="O1326" s="50" t="n">
        <v>-7.904</v>
      </c>
      <c r="P1326" s="50" t="n">
        <v>51</v>
      </c>
      <c r="Q1326" s="50" t="n">
        <v>48</v>
      </c>
      <c r="R1326" s="50" t="n">
        <v>6</v>
      </c>
      <c r="S1326" s="50" t="n">
        <v>0</v>
      </c>
      <c r="T1326" s="50" t="n">
        <v>0</v>
      </c>
      <c r="U1326" s="50" t="n">
        <v>0</v>
      </c>
      <c r="V1326" s="50" t="n">
        <v>3</v>
      </c>
      <c r="W1326" s="50" t="n">
        <v>0</v>
      </c>
      <c r="X1326" s="50" t="n">
        <v>0</v>
      </c>
      <c r="Y1326" s="50" t="n">
        <v>12</v>
      </c>
      <c r="Z1326" s="50" t="n">
        <v>7.5</v>
      </c>
      <c r="AA1326" s="50" t="n">
        <v>51</v>
      </c>
      <c r="AB1326" s="50" t="n">
        <v>12.319</v>
      </c>
      <c r="AC1326" s="50" t="n">
        <v>36</v>
      </c>
      <c r="AD1326" s="50" t="n">
        <v>3</v>
      </c>
      <c r="AE1326" s="50" t="n">
        <v>10</v>
      </c>
      <c r="AF1326" s="50" t="n">
        <v>36</v>
      </c>
      <c r="AG1326" s="50" t="n">
        <v>3186.7</v>
      </c>
      <c r="AH1326" s="50" t="n">
        <v>13</v>
      </c>
      <c r="AI1326" s="50" t="n">
        <v>79</v>
      </c>
      <c r="AJ1326" s="50" t="n">
        <v>5712.8</v>
      </c>
      <c r="AK1326" s="50" t="n">
        <v>20</v>
      </c>
    </row>
    <row r="1327" customFormat="false" ht="15" hidden="false" customHeight="false" outlineLevel="0" collapsed="false">
      <c r="A1327" s="50" t="s">
        <v>1173</v>
      </c>
      <c r="B1327" s="50" t="s">
        <v>134</v>
      </c>
      <c r="C1327" s="50" t="s">
        <v>437</v>
      </c>
      <c r="D1327" s="50" t="n">
        <v>642350</v>
      </c>
      <c r="E1327" s="50" t="n">
        <v>5</v>
      </c>
      <c r="F1327" s="50" t="s">
        <v>54</v>
      </c>
      <c r="G1327" s="50" t="n">
        <v>72</v>
      </c>
      <c r="H1327" s="50" t="n">
        <v>37</v>
      </c>
      <c r="I1327" s="50" t="n">
        <v>16</v>
      </c>
      <c r="J1327" s="50" t="n">
        <v>36</v>
      </c>
      <c r="K1327" s="50" t="n">
        <v>22</v>
      </c>
      <c r="L1327" s="50" t="n">
        <v>8</v>
      </c>
      <c r="M1327" s="50" t="n">
        <v>36</v>
      </c>
      <c r="N1327" s="50" t="n">
        <v>15</v>
      </c>
      <c r="O1327" s="50" t="n">
        <v>0.709</v>
      </c>
      <c r="P1327" s="50" t="n">
        <v>19</v>
      </c>
      <c r="Q1327" s="50" t="n">
        <v>18</v>
      </c>
      <c r="R1327" s="50" t="n">
        <v>6</v>
      </c>
      <c r="S1327" s="50" t="n">
        <v>2</v>
      </c>
      <c r="T1327" s="50" t="n">
        <v>0</v>
      </c>
      <c r="U1327" s="50" t="n">
        <v>1</v>
      </c>
      <c r="V1327" s="50" t="n">
        <v>1</v>
      </c>
      <c r="W1327" s="50" t="n">
        <v>0</v>
      </c>
      <c r="X1327" s="50" t="n">
        <v>0</v>
      </c>
      <c r="Y1327" s="50" t="n">
        <v>7</v>
      </c>
      <c r="Z1327" s="50" t="n">
        <v>7.9</v>
      </c>
      <c r="AA1327" s="50" t="n">
        <v>19</v>
      </c>
      <c r="AB1327" s="50" t="n">
        <v>5.851</v>
      </c>
      <c r="AC1327" s="50" t="n">
        <v>11</v>
      </c>
      <c r="AD1327" s="50" t="n">
        <v>2</v>
      </c>
      <c r="AE1327" s="50" t="n">
        <v>4</v>
      </c>
      <c r="AF1327" s="50" t="n">
        <v>11</v>
      </c>
      <c r="AG1327" s="50" t="n">
        <v>924.4</v>
      </c>
      <c r="AH1327" s="50" t="n">
        <v>5</v>
      </c>
      <c r="AI1327" s="50" t="n">
        <v>32</v>
      </c>
      <c r="AJ1327" s="50" t="n">
        <v>2361.7</v>
      </c>
      <c r="AK1327" s="50" t="n">
        <v>12</v>
      </c>
    </row>
    <row r="1328" customFormat="false" ht="15" hidden="false" customHeight="false" outlineLevel="0" collapsed="false">
      <c r="A1328" s="50" t="s">
        <v>1173</v>
      </c>
      <c r="B1328" s="50" t="s">
        <v>134</v>
      </c>
      <c r="C1328" s="50" t="s">
        <v>437</v>
      </c>
      <c r="D1328" s="50" t="n">
        <v>642350</v>
      </c>
      <c r="E1328" s="50" t="n">
        <v>6</v>
      </c>
      <c r="F1328" s="50" t="s">
        <v>55</v>
      </c>
      <c r="G1328" s="50" t="n">
        <v>236</v>
      </c>
      <c r="H1328" s="50" t="n">
        <v>135</v>
      </c>
      <c r="I1328" s="50" t="n">
        <v>41</v>
      </c>
      <c r="J1328" s="50" t="n">
        <v>104</v>
      </c>
      <c r="K1328" s="50" t="n">
        <v>74</v>
      </c>
      <c r="L1328" s="50" t="n">
        <v>13</v>
      </c>
      <c r="M1328" s="50" t="n">
        <v>127</v>
      </c>
      <c r="N1328" s="50" t="n">
        <v>58</v>
      </c>
      <c r="O1328" s="50" t="n">
        <v>0.396</v>
      </c>
      <c r="P1328" s="50" t="n">
        <v>63</v>
      </c>
      <c r="Q1328" s="50" t="n">
        <v>54</v>
      </c>
      <c r="R1328" s="50" t="n">
        <v>13</v>
      </c>
      <c r="S1328" s="50" t="n">
        <v>1</v>
      </c>
      <c r="T1328" s="50" t="n">
        <v>0</v>
      </c>
      <c r="U1328" s="50" t="n">
        <v>3</v>
      </c>
      <c r="V1328" s="50" t="n">
        <v>5</v>
      </c>
      <c r="W1328" s="50" t="n">
        <v>1</v>
      </c>
      <c r="X1328" s="50" t="n">
        <v>1</v>
      </c>
      <c r="Y1328" s="50" t="n">
        <v>14</v>
      </c>
      <c r="Z1328" s="50" t="n">
        <v>19.55</v>
      </c>
      <c r="AA1328" s="50" t="n">
        <v>60</v>
      </c>
      <c r="AB1328" s="50" t="n">
        <v>19.958</v>
      </c>
      <c r="AC1328" s="50" t="n">
        <v>43</v>
      </c>
      <c r="AD1328" s="50" t="n">
        <v>5</v>
      </c>
      <c r="AE1328" s="50" t="n">
        <v>16</v>
      </c>
      <c r="AF1328" s="50" t="n">
        <v>42</v>
      </c>
      <c r="AG1328" s="50" t="n">
        <v>3630.3</v>
      </c>
      <c r="AH1328" s="50" t="n">
        <v>12</v>
      </c>
      <c r="AI1328" s="50" t="n">
        <v>109</v>
      </c>
      <c r="AJ1328" s="50" t="n">
        <v>7938.3</v>
      </c>
      <c r="AK1328" s="50" t="n">
        <v>36</v>
      </c>
    </row>
    <row r="1329" customFormat="false" ht="15" hidden="false" customHeight="false" outlineLevel="0" collapsed="false">
      <c r="A1329" s="50" t="s">
        <v>1173</v>
      </c>
      <c r="B1329" s="50" t="s">
        <v>134</v>
      </c>
      <c r="C1329" s="50" t="s">
        <v>437</v>
      </c>
      <c r="D1329" s="50" t="n">
        <v>642350</v>
      </c>
      <c r="E1329" s="50" t="n">
        <v>7</v>
      </c>
      <c r="F1329" s="50" t="s">
        <v>56</v>
      </c>
      <c r="G1329" s="50" t="n">
        <v>139</v>
      </c>
      <c r="H1329" s="50" t="n">
        <v>71</v>
      </c>
      <c r="I1329" s="50" t="n">
        <v>22</v>
      </c>
      <c r="J1329" s="50" t="n">
        <v>65</v>
      </c>
      <c r="K1329" s="50" t="n">
        <v>42</v>
      </c>
      <c r="L1329" s="50" t="n">
        <v>8</v>
      </c>
      <c r="M1329" s="50" t="n">
        <v>74</v>
      </c>
      <c r="N1329" s="50" t="n">
        <v>29</v>
      </c>
      <c r="O1329" s="50" t="n">
        <v>-0.264</v>
      </c>
      <c r="P1329" s="50" t="n">
        <v>35</v>
      </c>
      <c r="Q1329" s="50" t="n">
        <v>32</v>
      </c>
      <c r="R1329" s="50" t="n">
        <v>8</v>
      </c>
      <c r="S1329" s="50" t="n">
        <v>2</v>
      </c>
      <c r="T1329" s="50" t="n">
        <v>0</v>
      </c>
      <c r="U1329" s="50" t="n">
        <v>1</v>
      </c>
      <c r="V1329" s="50" t="n">
        <v>2</v>
      </c>
      <c r="W1329" s="50" t="n">
        <v>1</v>
      </c>
      <c r="X1329" s="50" t="n">
        <v>0</v>
      </c>
      <c r="Y1329" s="50" t="n">
        <v>10</v>
      </c>
      <c r="Z1329" s="50" t="n">
        <v>11.1</v>
      </c>
      <c r="AA1329" s="50" t="n">
        <v>35</v>
      </c>
      <c r="AB1329" s="50" t="n">
        <v>9.615</v>
      </c>
      <c r="AC1329" s="50" t="n">
        <v>22</v>
      </c>
      <c r="AD1329" s="50" t="n">
        <v>1</v>
      </c>
      <c r="AE1329" s="50" t="n">
        <v>7</v>
      </c>
      <c r="AF1329" s="50" t="n">
        <v>22</v>
      </c>
      <c r="AG1329" s="50" t="n">
        <v>1868.4</v>
      </c>
      <c r="AH1329" s="50" t="n">
        <v>6</v>
      </c>
      <c r="AI1329" s="50" t="n">
        <v>63</v>
      </c>
      <c r="AJ1329" s="50" t="n">
        <v>4692.7</v>
      </c>
      <c r="AK1329" s="50" t="n">
        <v>34</v>
      </c>
    </row>
    <row r="1330" customFormat="false" ht="15" hidden="false" customHeight="false" outlineLevel="0" collapsed="false">
      <c r="A1330" s="50" t="s">
        <v>1173</v>
      </c>
      <c r="B1330" s="50" t="s">
        <v>134</v>
      </c>
      <c r="C1330" s="50" t="s">
        <v>437</v>
      </c>
      <c r="D1330" s="50" t="n">
        <v>642350</v>
      </c>
      <c r="E1330" s="50" t="n">
        <v>8</v>
      </c>
      <c r="F1330" s="50" t="s">
        <v>57</v>
      </c>
      <c r="G1330" s="50" t="n">
        <v>275</v>
      </c>
      <c r="H1330" s="50" t="n">
        <v>148</v>
      </c>
      <c r="I1330" s="50" t="n">
        <v>55</v>
      </c>
      <c r="J1330" s="50" t="n">
        <v>118</v>
      </c>
      <c r="K1330" s="50" t="n">
        <v>82</v>
      </c>
      <c r="L1330" s="50" t="n">
        <v>18</v>
      </c>
      <c r="M1330" s="50" t="n">
        <v>153</v>
      </c>
      <c r="N1330" s="50" t="n">
        <v>66</v>
      </c>
      <c r="O1330" s="50" t="n">
        <v>-3.643</v>
      </c>
      <c r="P1330" s="50" t="n">
        <v>71</v>
      </c>
      <c r="Q1330" s="50" t="n">
        <v>65</v>
      </c>
      <c r="R1330" s="50" t="n">
        <v>12</v>
      </c>
      <c r="S1330" s="50" t="n">
        <v>3</v>
      </c>
      <c r="T1330" s="50" t="n">
        <v>0</v>
      </c>
      <c r="U1330" s="50" t="n">
        <v>2</v>
      </c>
      <c r="V1330" s="50" t="n">
        <v>4</v>
      </c>
      <c r="W1330" s="50" t="n">
        <v>1</v>
      </c>
      <c r="X1330" s="50" t="n">
        <v>0</v>
      </c>
      <c r="Y1330" s="50" t="n">
        <v>29</v>
      </c>
      <c r="Z1330" s="50" t="n">
        <v>17.55</v>
      </c>
      <c r="AA1330" s="50" t="n">
        <v>69</v>
      </c>
      <c r="AB1330" s="50" t="n">
        <v>21.087</v>
      </c>
      <c r="AC1330" s="50" t="n">
        <v>37</v>
      </c>
      <c r="AD1330" s="50" t="n">
        <v>7</v>
      </c>
      <c r="AE1330" s="50" t="n">
        <v>19</v>
      </c>
      <c r="AF1330" s="50" t="n">
        <v>37</v>
      </c>
      <c r="AG1330" s="50" t="n">
        <v>3408.5</v>
      </c>
      <c r="AH1330" s="50" t="n">
        <v>15</v>
      </c>
      <c r="AI1330" s="50" t="n">
        <v>123</v>
      </c>
      <c r="AJ1330" s="50" t="n">
        <v>9109.6</v>
      </c>
      <c r="AK1330" s="50" t="n">
        <v>56</v>
      </c>
    </row>
    <row r="1331" customFormat="false" ht="15" hidden="false" customHeight="false" outlineLevel="0" collapsed="false">
      <c r="A1331" s="50" t="s">
        <v>1173</v>
      </c>
      <c r="B1331" s="50" t="s">
        <v>134</v>
      </c>
      <c r="C1331" s="50" t="s">
        <v>437</v>
      </c>
      <c r="D1331" s="50" t="n">
        <v>642350</v>
      </c>
      <c r="E1331" s="50" t="n">
        <v>9</v>
      </c>
      <c r="F1331" s="50" t="s">
        <v>58</v>
      </c>
      <c r="G1331" s="50" t="n">
        <v>252</v>
      </c>
      <c r="H1331" s="50" t="n">
        <v>127</v>
      </c>
      <c r="I1331" s="50" t="n">
        <v>48</v>
      </c>
      <c r="J1331" s="50" t="n">
        <v>124</v>
      </c>
      <c r="K1331" s="50" t="n">
        <v>89</v>
      </c>
      <c r="L1331" s="50" t="n">
        <v>23</v>
      </c>
      <c r="M1331" s="50" t="n">
        <v>123</v>
      </c>
      <c r="N1331" s="50" t="n">
        <v>38</v>
      </c>
      <c r="O1331" s="50" t="n">
        <v>-0.398</v>
      </c>
      <c r="P1331" s="50" t="n">
        <v>63</v>
      </c>
      <c r="Q1331" s="50" t="n">
        <v>59</v>
      </c>
      <c r="R1331" s="50" t="n">
        <v>16</v>
      </c>
      <c r="S1331" s="50" t="n">
        <v>2</v>
      </c>
      <c r="T1331" s="50" t="n">
        <v>0</v>
      </c>
      <c r="U1331" s="50" t="n">
        <v>3</v>
      </c>
      <c r="V1331" s="50" t="n">
        <v>3</v>
      </c>
      <c r="W1331" s="50" t="n">
        <v>0</v>
      </c>
      <c r="X1331" s="50" t="n">
        <v>0</v>
      </c>
      <c r="Y1331" s="50" t="n">
        <v>20</v>
      </c>
      <c r="Z1331" s="50" t="n">
        <v>19.8</v>
      </c>
      <c r="AA1331" s="50" t="n">
        <v>61</v>
      </c>
      <c r="AB1331" s="50" t="n">
        <v>17.581</v>
      </c>
      <c r="AC1331" s="50" t="n">
        <v>40</v>
      </c>
      <c r="AD1331" s="50" t="n">
        <v>5</v>
      </c>
      <c r="AE1331" s="50" t="n">
        <v>19</v>
      </c>
      <c r="AF1331" s="50" t="n">
        <v>40</v>
      </c>
      <c r="AG1331" s="50" t="n">
        <v>3522.9</v>
      </c>
      <c r="AH1331" s="50" t="n">
        <v>14</v>
      </c>
      <c r="AI1331" s="50" t="n">
        <v>111</v>
      </c>
      <c r="AJ1331" s="50" t="n">
        <v>8052.5</v>
      </c>
      <c r="AK1331" s="50" t="n">
        <v>31</v>
      </c>
    </row>
    <row r="1332" customFormat="false" ht="15" hidden="false" customHeight="false" outlineLevel="0" collapsed="false">
      <c r="A1332" s="50" t="s">
        <v>1174</v>
      </c>
      <c r="B1332" s="50" t="s">
        <v>134</v>
      </c>
      <c r="C1332" s="50" t="s">
        <v>270</v>
      </c>
      <c r="D1332" s="50" t="n">
        <v>694208</v>
      </c>
      <c r="E1332" s="50" t="n">
        <v>8</v>
      </c>
      <c r="F1332" s="50" t="s">
        <v>57</v>
      </c>
      <c r="G1332" s="50" t="n">
        <v>410</v>
      </c>
      <c r="H1332" s="50" t="n">
        <v>209</v>
      </c>
      <c r="I1332" s="50" t="n">
        <v>53</v>
      </c>
      <c r="J1332" s="50" t="n">
        <v>177</v>
      </c>
      <c r="K1332" s="50" t="n">
        <v>118</v>
      </c>
      <c r="L1332" s="50" t="n">
        <v>16</v>
      </c>
      <c r="M1332" s="50" t="n">
        <v>233</v>
      </c>
      <c r="N1332" s="50" t="n">
        <v>91</v>
      </c>
      <c r="O1332" s="50" t="n">
        <v>-11.348</v>
      </c>
      <c r="P1332" s="50" t="n">
        <v>98</v>
      </c>
      <c r="Q1332" s="50" t="n">
        <v>92</v>
      </c>
      <c r="R1332" s="50" t="n">
        <v>15</v>
      </c>
      <c r="S1332" s="50" t="n">
        <v>3</v>
      </c>
      <c r="T1332" s="50" t="n">
        <v>0</v>
      </c>
      <c r="U1332" s="50" t="n">
        <v>0</v>
      </c>
      <c r="V1332" s="50" t="n">
        <v>6</v>
      </c>
      <c r="W1332" s="50" t="n">
        <v>0</v>
      </c>
      <c r="X1332" s="50" t="n">
        <v>0</v>
      </c>
      <c r="Y1332" s="50" t="n">
        <v>27</v>
      </c>
      <c r="Z1332" s="50" t="n">
        <v>18.75</v>
      </c>
      <c r="AA1332" s="50" t="n">
        <v>98</v>
      </c>
      <c r="AB1332" s="50" t="n">
        <v>24.675</v>
      </c>
      <c r="AC1332" s="50" t="n">
        <v>65</v>
      </c>
      <c r="AD1332" s="50" t="n">
        <v>5</v>
      </c>
      <c r="AE1332" s="50" t="n">
        <v>28</v>
      </c>
      <c r="AF1332" s="50" t="n">
        <v>65</v>
      </c>
      <c r="AG1332" s="50" t="n">
        <v>5881.7</v>
      </c>
      <c r="AH1332" s="50" t="n">
        <v>19</v>
      </c>
      <c r="AI1332" s="50" t="n">
        <v>172</v>
      </c>
      <c r="AJ1332" s="50" t="n">
        <v>12233.7</v>
      </c>
      <c r="AK1332" s="50" t="n">
        <v>34</v>
      </c>
    </row>
    <row r="1333" customFormat="false" ht="15" hidden="false" customHeight="false" outlineLevel="0" collapsed="false">
      <c r="A1333" s="50" t="s">
        <v>1174</v>
      </c>
      <c r="B1333" s="50" t="s">
        <v>134</v>
      </c>
      <c r="C1333" s="50" t="s">
        <v>270</v>
      </c>
      <c r="D1333" s="50" t="n">
        <v>694208</v>
      </c>
      <c r="E1333" s="50" t="n">
        <v>9</v>
      </c>
      <c r="F1333" s="50" t="s">
        <v>58</v>
      </c>
      <c r="G1333" s="50" t="n">
        <v>286</v>
      </c>
      <c r="H1333" s="50" t="n">
        <v>160</v>
      </c>
      <c r="I1333" s="50" t="n">
        <v>47</v>
      </c>
      <c r="J1333" s="50" t="n">
        <v>133</v>
      </c>
      <c r="K1333" s="50" t="n">
        <v>100</v>
      </c>
      <c r="L1333" s="50" t="n">
        <v>19</v>
      </c>
      <c r="M1333" s="50" t="n">
        <v>153</v>
      </c>
      <c r="N1333" s="50" t="n">
        <v>60</v>
      </c>
      <c r="O1333" s="50" t="n">
        <v>-0.978</v>
      </c>
      <c r="P1333" s="50" t="n">
        <v>79</v>
      </c>
      <c r="Q1333" s="50" t="n">
        <v>69</v>
      </c>
      <c r="R1333" s="50" t="n">
        <v>17</v>
      </c>
      <c r="S1333" s="50" t="n">
        <v>1</v>
      </c>
      <c r="T1333" s="50" t="n">
        <v>0</v>
      </c>
      <c r="U1333" s="50" t="n">
        <v>3</v>
      </c>
      <c r="V1333" s="50" t="n">
        <v>7</v>
      </c>
      <c r="W1333" s="50" t="n">
        <v>1</v>
      </c>
      <c r="X1333" s="50" t="n">
        <v>2</v>
      </c>
      <c r="Y1333" s="50" t="n">
        <v>19</v>
      </c>
      <c r="Z1333" s="50" t="n">
        <v>24.55</v>
      </c>
      <c r="AA1333" s="50" t="n">
        <v>79</v>
      </c>
      <c r="AB1333" s="50" t="n">
        <v>23.121</v>
      </c>
      <c r="AC1333" s="50" t="n">
        <v>52</v>
      </c>
      <c r="AD1333" s="50" t="n">
        <v>4</v>
      </c>
      <c r="AE1333" s="50" t="n">
        <v>23</v>
      </c>
      <c r="AF1333" s="50" t="n">
        <v>52</v>
      </c>
      <c r="AG1333" s="50" t="n">
        <v>4601.6</v>
      </c>
      <c r="AH1333" s="50" t="n">
        <v>16</v>
      </c>
      <c r="AI1333" s="50" t="n">
        <v>136</v>
      </c>
      <c r="AJ1333" s="50" t="n">
        <v>9715.8</v>
      </c>
      <c r="AK1333" s="50" t="n">
        <v>25</v>
      </c>
    </row>
    <row r="1334" customFormat="false" ht="15" hidden="false" customHeight="false" outlineLevel="0" collapsed="false">
      <c r="A1334" s="50" t="s">
        <v>1175</v>
      </c>
      <c r="B1334" s="50" t="s">
        <v>134</v>
      </c>
      <c r="C1334" s="50" t="s">
        <v>440</v>
      </c>
      <c r="D1334" s="50" t="n">
        <v>624428</v>
      </c>
      <c r="E1334" s="50" t="n">
        <v>4</v>
      </c>
      <c r="F1334" s="50" t="s">
        <v>53</v>
      </c>
      <c r="G1334" s="50" t="n">
        <v>232</v>
      </c>
      <c r="H1334" s="50" t="n">
        <v>125</v>
      </c>
      <c r="I1334" s="50" t="n">
        <v>26</v>
      </c>
      <c r="J1334" s="50" t="n">
        <v>120</v>
      </c>
      <c r="K1334" s="50" t="n">
        <v>86</v>
      </c>
      <c r="L1334" s="50" t="n">
        <v>9</v>
      </c>
      <c r="M1334" s="50" t="n">
        <v>112</v>
      </c>
      <c r="N1334" s="50" t="n">
        <v>39</v>
      </c>
      <c r="O1334" s="50" t="n">
        <v>1.02</v>
      </c>
      <c r="P1334" s="50" t="n">
        <v>61</v>
      </c>
      <c r="Q1334" s="50" t="n">
        <v>52</v>
      </c>
      <c r="R1334" s="50" t="n">
        <v>14</v>
      </c>
      <c r="S1334" s="50" t="n">
        <v>4</v>
      </c>
      <c r="T1334" s="50" t="n">
        <v>1</v>
      </c>
      <c r="U1334" s="50" t="n">
        <v>1</v>
      </c>
      <c r="V1334" s="50" t="n">
        <v>6</v>
      </c>
      <c r="W1334" s="50" t="n">
        <v>1</v>
      </c>
      <c r="X1334" s="50" t="n">
        <v>0</v>
      </c>
      <c r="Y1334" s="50" t="n">
        <v>17</v>
      </c>
      <c r="Z1334" s="50" t="n">
        <v>20.7</v>
      </c>
      <c r="AA1334" s="50" t="n">
        <v>59</v>
      </c>
      <c r="AB1334" s="50" t="n">
        <v>14.669</v>
      </c>
      <c r="AC1334" s="50" t="n">
        <v>37</v>
      </c>
      <c r="AD1334" s="50" t="n">
        <v>1</v>
      </c>
      <c r="AE1334" s="50" t="n">
        <v>7</v>
      </c>
      <c r="AF1334" s="50" t="n">
        <v>37</v>
      </c>
      <c r="AG1334" s="50" t="n">
        <v>2971.4</v>
      </c>
      <c r="AH1334" s="50" t="n">
        <v>11</v>
      </c>
      <c r="AI1334" s="50" t="n">
        <v>110</v>
      </c>
      <c r="AJ1334" s="50" t="n">
        <v>7161.3</v>
      </c>
      <c r="AK1334" s="50" t="n">
        <v>4</v>
      </c>
    </row>
    <row r="1335" customFormat="false" ht="15" hidden="false" customHeight="false" outlineLevel="0" collapsed="false">
      <c r="A1335" s="50" t="s">
        <v>1175</v>
      </c>
      <c r="B1335" s="50" t="s">
        <v>134</v>
      </c>
      <c r="C1335" s="50" t="s">
        <v>440</v>
      </c>
      <c r="D1335" s="50" t="n">
        <v>624428</v>
      </c>
      <c r="E1335" s="50" t="n">
        <v>5</v>
      </c>
      <c r="F1335" s="50" t="s">
        <v>54</v>
      </c>
      <c r="G1335" s="50" t="n">
        <v>99</v>
      </c>
      <c r="H1335" s="50" t="n">
        <v>55</v>
      </c>
      <c r="I1335" s="50" t="n">
        <v>17</v>
      </c>
      <c r="J1335" s="50" t="n">
        <v>50</v>
      </c>
      <c r="K1335" s="50" t="n">
        <v>32</v>
      </c>
      <c r="L1335" s="50" t="n">
        <v>4</v>
      </c>
      <c r="M1335" s="50" t="n">
        <v>49</v>
      </c>
      <c r="N1335" s="50" t="n">
        <v>23</v>
      </c>
      <c r="O1335" s="50" t="n">
        <v>-2.803</v>
      </c>
      <c r="P1335" s="50" t="n">
        <v>24</v>
      </c>
      <c r="Q1335" s="50" t="n">
        <v>23</v>
      </c>
      <c r="R1335" s="50" t="n">
        <v>3</v>
      </c>
      <c r="S1335" s="50" t="n">
        <v>1</v>
      </c>
      <c r="T1335" s="50" t="n">
        <v>0</v>
      </c>
      <c r="U1335" s="50" t="n">
        <v>0</v>
      </c>
      <c r="V1335" s="50" t="n">
        <v>1</v>
      </c>
      <c r="W1335" s="50" t="n">
        <v>0</v>
      </c>
      <c r="X1335" s="50" t="n">
        <v>0</v>
      </c>
      <c r="Y1335" s="50" t="n">
        <v>9</v>
      </c>
      <c r="Z1335" s="50" t="n">
        <v>3.75</v>
      </c>
      <c r="AA1335" s="50" t="n">
        <v>24</v>
      </c>
      <c r="AB1335" s="50" t="n">
        <v>5.384</v>
      </c>
      <c r="AC1335" s="50" t="n">
        <v>14</v>
      </c>
      <c r="AD1335" s="50" t="n">
        <v>0</v>
      </c>
      <c r="AE1335" s="50" t="n">
        <v>2</v>
      </c>
      <c r="AF1335" s="50" t="n">
        <v>14</v>
      </c>
      <c r="AG1335" s="50" t="n">
        <v>1141.6</v>
      </c>
      <c r="AH1335" s="50" t="n">
        <v>6</v>
      </c>
      <c r="AI1335" s="50" t="n">
        <v>45</v>
      </c>
      <c r="AJ1335" s="50" t="n">
        <v>2937.9</v>
      </c>
      <c r="AK1335" s="50" t="n">
        <v>0</v>
      </c>
    </row>
    <row r="1336" customFormat="false" ht="15" hidden="false" customHeight="false" outlineLevel="0" collapsed="false">
      <c r="A1336" s="50" t="s">
        <v>1175</v>
      </c>
      <c r="B1336" s="50" t="s">
        <v>134</v>
      </c>
      <c r="C1336" s="50" t="s">
        <v>440</v>
      </c>
      <c r="D1336" s="50" t="n">
        <v>624428</v>
      </c>
      <c r="E1336" s="50" t="n">
        <v>6</v>
      </c>
      <c r="F1336" s="50" t="s">
        <v>55</v>
      </c>
      <c r="G1336" s="50" t="n">
        <v>38</v>
      </c>
      <c r="H1336" s="50" t="n">
        <v>16</v>
      </c>
      <c r="I1336" s="50" t="n">
        <v>4</v>
      </c>
      <c r="J1336" s="50" t="n">
        <v>17</v>
      </c>
      <c r="K1336" s="50" t="n">
        <v>13</v>
      </c>
      <c r="L1336" s="50" t="n">
        <v>1</v>
      </c>
      <c r="M1336" s="50" t="n">
        <v>21</v>
      </c>
      <c r="N1336" s="50" t="n">
        <v>3</v>
      </c>
      <c r="O1336" s="50" t="n">
        <v>-0.819</v>
      </c>
      <c r="P1336" s="50" t="n">
        <v>8</v>
      </c>
      <c r="Q1336" s="50" t="n">
        <v>6</v>
      </c>
      <c r="R1336" s="50" t="n">
        <v>0</v>
      </c>
      <c r="S1336" s="50" t="n">
        <v>0</v>
      </c>
      <c r="T1336" s="50" t="n">
        <v>0</v>
      </c>
      <c r="U1336" s="50" t="n">
        <v>0</v>
      </c>
      <c r="V1336" s="50" t="n">
        <v>2</v>
      </c>
      <c r="W1336" s="50" t="n">
        <v>0</v>
      </c>
      <c r="X1336" s="50" t="n">
        <v>0</v>
      </c>
      <c r="Y1336" s="50" t="n">
        <v>2</v>
      </c>
      <c r="Z1336" s="50" t="n">
        <v>1.4</v>
      </c>
      <c r="AA1336" s="50" t="n">
        <v>8</v>
      </c>
      <c r="AB1336" s="50" t="n">
        <v>1.522</v>
      </c>
      <c r="AC1336" s="50" t="n">
        <v>4</v>
      </c>
      <c r="AD1336" s="50" t="n">
        <v>0</v>
      </c>
      <c r="AE1336" s="50" t="n">
        <v>0</v>
      </c>
      <c r="AF1336" s="50" t="n">
        <v>4</v>
      </c>
      <c r="AG1336" s="50" t="n">
        <v>317.5</v>
      </c>
      <c r="AH1336" s="50" t="n">
        <v>0</v>
      </c>
      <c r="AI1336" s="50" t="n">
        <v>13</v>
      </c>
      <c r="AJ1336" s="50" t="n">
        <v>860</v>
      </c>
      <c r="AK1336" s="50" t="n">
        <v>0</v>
      </c>
    </row>
    <row r="1337" customFormat="false" ht="15" hidden="false" customHeight="false" outlineLevel="0" collapsed="false">
      <c r="A1337" s="50" t="s">
        <v>1175</v>
      </c>
      <c r="B1337" s="50" t="s">
        <v>134</v>
      </c>
      <c r="C1337" s="50" t="s">
        <v>440</v>
      </c>
      <c r="D1337" s="50" t="n">
        <v>624428</v>
      </c>
      <c r="E1337" s="50" t="n">
        <v>8</v>
      </c>
      <c r="F1337" s="50" t="s">
        <v>57</v>
      </c>
      <c r="G1337" s="50" t="n">
        <v>113</v>
      </c>
      <c r="H1337" s="50" t="n">
        <v>58</v>
      </c>
      <c r="I1337" s="50" t="n">
        <v>13</v>
      </c>
      <c r="J1337" s="50" t="n">
        <v>57</v>
      </c>
      <c r="K1337" s="50" t="n">
        <v>39</v>
      </c>
      <c r="L1337" s="50" t="n">
        <v>5</v>
      </c>
      <c r="M1337" s="50" t="n">
        <v>52</v>
      </c>
      <c r="N1337" s="50" t="n">
        <v>19</v>
      </c>
      <c r="O1337" s="50" t="n">
        <v>2.812</v>
      </c>
      <c r="P1337" s="50" t="n">
        <v>31</v>
      </c>
      <c r="Q1337" s="50" t="n">
        <v>27</v>
      </c>
      <c r="R1337" s="50" t="n">
        <v>10</v>
      </c>
      <c r="S1337" s="50" t="n">
        <v>2</v>
      </c>
      <c r="T1337" s="50" t="n">
        <v>0</v>
      </c>
      <c r="U1337" s="50" t="n">
        <v>0</v>
      </c>
      <c r="V1337" s="50" t="n">
        <v>1</v>
      </c>
      <c r="W1337" s="50" t="n">
        <v>2</v>
      </c>
      <c r="X1337" s="50" t="n">
        <v>0</v>
      </c>
      <c r="Y1337" s="50" t="n">
        <v>5</v>
      </c>
      <c r="Z1337" s="50" t="n">
        <v>11.1</v>
      </c>
      <c r="AA1337" s="50" t="n">
        <v>29</v>
      </c>
      <c r="AB1337" s="50" t="n">
        <v>10.106</v>
      </c>
      <c r="AC1337" s="50" t="n">
        <v>23</v>
      </c>
      <c r="AD1337" s="50" t="n">
        <v>1</v>
      </c>
      <c r="AE1337" s="50" t="n">
        <v>6</v>
      </c>
      <c r="AF1337" s="50" t="n">
        <v>23</v>
      </c>
      <c r="AG1337" s="50" t="n">
        <v>1988.9</v>
      </c>
      <c r="AH1337" s="50" t="n">
        <v>10</v>
      </c>
      <c r="AI1337" s="50" t="n">
        <v>51</v>
      </c>
      <c r="AJ1337" s="50" t="n">
        <v>3299.9</v>
      </c>
      <c r="AK1337" s="50" t="n">
        <v>0</v>
      </c>
    </row>
    <row r="1338" customFormat="false" ht="15" hidden="false" customHeight="false" outlineLevel="0" collapsed="false">
      <c r="A1338" s="50" t="s">
        <v>1175</v>
      </c>
      <c r="B1338" s="50" t="s">
        <v>134</v>
      </c>
      <c r="C1338" s="50" t="s">
        <v>440</v>
      </c>
      <c r="D1338" s="50" t="n">
        <v>624428</v>
      </c>
      <c r="E1338" s="50" t="n">
        <v>9</v>
      </c>
      <c r="F1338" s="50" t="s">
        <v>58</v>
      </c>
      <c r="G1338" s="50" t="n">
        <v>84</v>
      </c>
      <c r="H1338" s="50" t="n">
        <v>45</v>
      </c>
      <c r="I1338" s="50" t="n">
        <v>12</v>
      </c>
      <c r="J1338" s="50" t="n">
        <v>40</v>
      </c>
      <c r="K1338" s="50" t="n">
        <v>29</v>
      </c>
      <c r="L1338" s="50" t="n">
        <v>6</v>
      </c>
      <c r="M1338" s="50" t="n">
        <v>40</v>
      </c>
      <c r="N1338" s="50" t="n">
        <v>16</v>
      </c>
      <c r="O1338" s="50" t="n">
        <v>-2.233</v>
      </c>
      <c r="P1338" s="50" t="n">
        <v>23</v>
      </c>
      <c r="Q1338" s="50" t="n">
        <v>21</v>
      </c>
      <c r="R1338" s="50" t="n">
        <v>4</v>
      </c>
      <c r="S1338" s="50" t="n">
        <v>2</v>
      </c>
      <c r="T1338" s="50" t="n">
        <v>0</v>
      </c>
      <c r="U1338" s="50" t="n">
        <v>0</v>
      </c>
      <c r="V1338" s="50" t="n">
        <v>1</v>
      </c>
      <c r="W1338" s="50" t="n">
        <v>0</v>
      </c>
      <c r="X1338" s="50" t="n">
        <v>0</v>
      </c>
      <c r="Y1338" s="50" t="n">
        <v>6</v>
      </c>
      <c r="Z1338" s="50" t="n">
        <v>4.3</v>
      </c>
      <c r="AA1338" s="50" t="n">
        <v>21</v>
      </c>
      <c r="AB1338" s="50" t="n">
        <v>5.65</v>
      </c>
      <c r="AC1338" s="50" t="n">
        <v>16</v>
      </c>
      <c r="AD1338" s="50" t="n">
        <v>0</v>
      </c>
      <c r="AE1338" s="50" t="n">
        <v>3</v>
      </c>
      <c r="AF1338" s="50" t="n">
        <v>16</v>
      </c>
      <c r="AG1338" s="50" t="n">
        <v>1334.6</v>
      </c>
      <c r="AH1338" s="50" t="n">
        <v>9</v>
      </c>
      <c r="AI1338" s="50" t="n">
        <v>41</v>
      </c>
      <c r="AJ1338" s="50" t="n">
        <v>2643.7</v>
      </c>
      <c r="AK1338" s="50" t="n">
        <v>0</v>
      </c>
    </row>
    <row r="1339" customFormat="false" ht="15" hidden="false" customHeight="false" outlineLevel="0" collapsed="false">
      <c r="A1339" s="50" t="s">
        <v>1176</v>
      </c>
      <c r="B1339" s="50" t="s">
        <v>134</v>
      </c>
      <c r="C1339" s="50" t="s">
        <v>442</v>
      </c>
      <c r="D1339" s="50" t="n">
        <v>695681</v>
      </c>
      <c r="E1339" s="50" t="n">
        <v>6</v>
      </c>
      <c r="F1339" s="50" t="s">
        <v>55</v>
      </c>
      <c r="G1339" s="50" t="n">
        <v>93</v>
      </c>
      <c r="H1339" s="50" t="n">
        <v>56</v>
      </c>
      <c r="I1339" s="50" t="n">
        <v>20</v>
      </c>
      <c r="J1339" s="50" t="n">
        <v>50</v>
      </c>
      <c r="K1339" s="50" t="n">
        <v>43</v>
      </c>
      <c r="L1339" s="50" t="n">
        <v>10</v>
      </c>
      <c r="M1339" s="50" t="n">
        <v>43</v>
      </c>
      <c r="N1339" s="50" t="n">
        <v>13</v>
      </c>
      <c r="O1339" s="50" t="n">
        <v>-2.634</v>
      </c>
      <c r="P1339" s="50" t="n">
        <v>22</v>
      </c>
      <c r="Q1339" s="50" t="n">
        <v>20</v>
      </c>
      <c r="R1339" s="50" t="n">
        <v>4</v>
      </c>
      <c r="S1339" s="50" t="n">
        <v>0</v>
      </c>
      <c r="T1339" s="50" t="n">
        <v>0</v>
      </c>
      <c r="U1339" s="50" t="n">
        <v>0</v>
      </c>
      <c r="V1339" s="50" t="n">
        <v>1</v>
      </c>
      <c r="W1339" s="50" t="n">
        <v>0</v>
      </c>
      <c r="X1339" s="50" t="n">
        <v>1</v>
      </c>
      <c r="Y1339" s="50" t="n">
        <v>11</v>
      </c>
      <c r="Z1339" s="50" t="n">
        <v>4.3</v>
      </c>
      <c r="AA1339" s="50" t="n">
        <v>22</v>
      </c>
      <c r="AB1339" s="50" t="n">
        <v>4.444</v>
      </c>
      <c r="AC1339" s="50" t="n">
        <v>10</v>
      </c>
      <c r="AD1339" s="50" t="n">
        <v>1</v>
      </c>
      <c r="AE1339" s="50" t="n">
        <v>5</v>
      </c>
      <c r="AF1339" s="50" t="n">
        <v>10</v>
      </c>
      <c r="AG1339" s="50" t="n">
        <v>938.8</v>
      </c>
      <c r="AH1339" s="50" t="n">
        <v>4</v>
      </c>
      <c r="AI1339" s="50" t="n">
        <v>56</v>
      </c>
      <c r="AJ1339" s="50" t="n">
        <v>4127</v>
      </c>
      <c r="AK1339" s="50" t="n">
        <v>20</v>
      </c>
    </row>
    <row r="1340" customFormat="false" ht="15" hidden="false" customHeight="false" outlineLevel="0" collapsed="false">
      <c r="A1340" s="50" t="s">
        <v>1176</v>
      </c>
      <c r="B1340" s="50" t="s">
        <v>134</v>
      </c>
      <c r="C1340" s="50" t="s">
        <v>442</v>
      </c>
      <c r="D1340" s="50" t="n">
        <v>695681</v>
      </c>
      <c r="E1340" s="50" t="n">
        <v>8</v>
      </c>
      <c r="F1340" s="50" t="s">
        <v>57</v>
      </c>
      <c r="G1340" s="50" t="n">
        <v>167</v>
      </c>
      <c r="H1340" s="50" t="n">
        <v>73</v>
      </c>
      <c r="I1340" s="50" t="n">
        <v>21</v>
      </c>
      <c r="J1340" s="50" t="n">
        <v>72</v>
      </c>
      <c r="K1340" s="50" t="n">
        <v>46</v>
      </c>
      <c r="L1340" s="50" t="n">
        <v>6</v>
      </c>
      <c r="M1340" s="50" t="n">
        <v>95</v>
      </c>
      <c r="N1340" s="50" t="n">
        <v>27</v>
      </c>
      <c r="O1340" s="50" t="n">
        <v>-1.273</v>
      </c>
      <c r="P1340" s="50" t="n">
        <v>38</v>
      </c>
      <c r="Q1340" s="50" t="n">
        <v>33</v>
      </c>
      <c r="R1340" s="50" t="n">
        <v>6</v>
      </c>
      <c r="S1340" s="50" t="n">
        <v>2</v>
      </c>
      <c r="T1340" s="50" t="n">
        <v>0</v>
      </c>
      <c r="U1340" s="50" t="n">
        <v>1</v>
      </c>
      <c r="V1340" s="50" t="n">
        <v>4</v>
      </c>
      <c r="W1340" s="50" t="n">
        <v>1</v>
      </c>
      <c r="X1340" s="50" t="n">
        <v>0</v>
      </c>
      <c r="Y1340" s="50" t="n">
        <v>9</v>
      </c>
      <c r="Z1340" s="50" t="n">
        <v>10.7</v>
      </c>
      <c r="AA1340" s="50" t="n">
        <v>37</v>
      </c>
      <c r="AB1340" s="50" t="n">
        <v>10.864</v>
      </c>
      <c r="AC1340" s="50" t="n">
        <v>24</v>
      </c>
      <c r="AD1340" s="50" t="n">
        <v>3</v>
      </c>
      <c r="AE1340" s="50" t="n">
        <v>6</v>
      </c>
      <c r="AF1340" s="50" t="n">
        <v>23</v>
      </c>
      <c r="AG1340" s="50" t="n">
        <v>1956.5</v>
      </c>
      <c r="AH1340" s="50" t="n">
        <v>7</v>
      </c>
      <c r="AI1340" s="50" t="n">
        <v>57</v>
      </c>
      <c r="AJ1340" s="50" t="n">
        <v>4052.1</v>
      </c>
      <c r="AK1340" s="50" t="n">
        <v>9</v>
      </c>
    </row>
    <row r="1341" customFormat="false" ht="15" hidden="false" customHeight="false" outlineLevel="0" collapsed="false">
      <c r="A1341" s="50" t="s">
        <v>1176</v>
      </c>
      <c r="B1341" s="50" t="s">
        <v>134</v>
      </c>
      <c r="C1341" s="50" t="s">
        <v>442</v>
      </c>
      <c r="D1341" s="50" t="n">
        <v>695681</v>
      </c>
      <c r="E1341" s="50" t="n">
        <v>9</v>
      </c>
      <c r="F1341" s="50" t="s">
        <v>58</v>
      </c>
      <c r="G1341" s="50" t="n">
        <v>338</v>
      </c>
      <c r="H1341" s="50" t="n">
        <v>174</v>
      </c>
      <c r="I1341" s="50" t="n">
        <v>50</v>
      </c>
      <c r="J1341" s="50" t="n">
        <v>177</v>
      </c>
      <c r="K1341" s="50" t="n">
        <v>121</v>
      </c>
      <c r="L1341" s="50" t="n">
        <v>19</v>
      </c>
      <c r="M1341" s="50" t="n">
        <v>161</v>
      </c>
      <c r="N1341" s="50" t="n">
        <v>53</v>
      </c>
      <c r="O1341" s="50" t="n">
        <v>-5.275</v>
      </c>
      <c r="P1341" s="50" t="n">
        <v>87</v>
      </c>
      <c r="Q1341" s="50" t="n">
        <v>81</v>
      </c>
      <c r="R1341" s="50" t="n">
        <v>15</v>
      </c>
      <c r="S1341" s="50" t="n">
        <v>2</v>
      </c>
      <c r="T1341" s="50" t="n">
        <v>1</v>
      </c>
      <c r="U1341" s="50" t="n">
        <v>1</v>
      </c>
      <c r="V1341" s="50" t="n">
        <v>6</v>
      </c>
      <c r="W1341" s="50" t="n">
        <v>0</v>
      </c>
      <c r="X1341" s="50" t="n">
        <v>0</v>
      </c>
      <c r="Y1341" s="50" t="n">
        <v>28</v>
      </c>
      <c r="Z1341" s="50" t="n">
        <v>20.9</v>
      </c>
      <c r="AA1341" s="50" t="n">
        <v>87</v>
      </c>
      <c r="AB1341" s="50" t="n">
        <v>21.819</v>
      </c>
      <c r="AC1341" s="50" t="n">
        <v>53</v>
      </c>
      <c r="AD1341" s="50" t="n">
        <v>4</v>
      </c>
      <c r="AE1341" s="50" t="n">
        <v>23</v>
      </c>
      <c r="AF1341" s="50" t="n">
        <v>53</v>
      </c>
      <c r="AG1341" s="50" t="n">
        <v>4708.8</v>
      </c>
      <c r="AH1341" s="50" t="n">
        <v>16</v>
      </c>
      <c r="AI1341" s="50" t="n">
        <v>146</v>
      </c>
      <c r="AJ1341" s="50" t="n">
        <v>10455.9</v>
      </c>
      <c r="AK1341" s="50" t="n">
        <v>35</v>
      </c>
    </row>
    <row r="1342" customFormat="false" ht="15" hidden="false" customHeight="false" outlineLevel="0" collapsed="false">
      <c r="A1342" s="50" t="s">
        <v>1177</v>
      </c>
      <c r="B1342" s="50" t="s">
        <v>134</v>
      </c>
      <c r="C1342" s="50" t="s">
        <v>443</v>
      </c>
      <c r="D1342" s="50" t="n">
        <v>660162</v>
      </c>
      <c r="E1342" s="50" t="n">
        <v>4</v>
      </c>
      <c r="F1342" s="50" t="s">
        <v>53</v>
      </c>
      <c r="G1342" s="50" t="n">
        <v>425</v>
      </c>
      <c r="H1342" s="50" t="n">
        <v>154</v>
      </c>
      <c r="I1342" s="50" t="n">
        <v>41</v>
      </c>
      <c r="J1342" s="50" t="n">
        <v>214</v>
      </c>
      <c r="K1342" s="50" t="n">
        <v>114</v>
      </c>
      <c r="L1342" s="50" t="n">
        <v>18</v>
      </c>
      <c r="M1342" s="50" t="n">
        <v>211</v>
      </c>
      <c r="N1342" s="50" t="n">
        <v>40</v>
      </c>
      <c r="O1342" s="50" t="n">
        <v>-1.767</v>
      </c>
      <c r="P1342" s="50" t="n">
        <v>99</v>
      </c>
      <c r="Q1342" s="50" t="n">
        <v>82</v>
      </c>
      <c r="R1342" s="50" t="n">
        <v>15</v>
      </c>
      <c r="S1342" s="50" t="n">
        <v>0</v>
      </c>
      <c r="T1342" s="50" t="n">
        <v>1</v>
      </c>
      <c r="U1342" s="50" t="n">
        <v>3</v>
      </c>
      <c r="V1342" s="50" t="n">
        <v>15</v>
      </c>
      <c r="W1342" s="50" t="n">
        <v>2</v>
      </c>
      <c r="X1342" s="50" t="n">
        <v>0</v>
      </c>
      <c r="Y1342" s="50" t="n">
        <v>33</v>
      </c>
      <c r="Z1342" s="50" t="n">
        <v>29.4</v>
      </c>
      <c r="AA1342" s="50" t="n">
        <v>98</v>
      </c>
      <c r="AB1342" s="50" t="n">
        <v>28.373</v>
      </c>
      <c r="AC1342" s="50" t="n">
        <v>49</v>
      </c>
      <c r="AD1342" s="50" t="n">
        <v>5</v>
      </c>
      <c r="AE1342" s="50" t="n">
        <v>21</v>
      </c>
      <c r="AF1342" s="50" t="n">
        <v>48</v>
      </c>
      <c r="AG1342" s="50" t="n">
        <v>4345.7</v>
      </c>
      <c r="AH1342" s="50" t="n">
        <v>18</v>
      </c>
      <c r="AI1342" s="50" t="n">
        <v>135</v>
      </c>
      <c r="AJ1342" s="50" t="n">
        <v>9735</v>
      </c>
      <c r="AK1342" s="50" t="n">
        <v>39</v>
      </c>
    </row>
    <row r="1343" customFormat="false" ht="15" hidden="false" customHeight="false" outlineLevel="0" collapsed="false">
      <c r="A1343" s="50" t="s">
        <v>1177</v>
      </c>
      <c r="B1343" s="50" t="s">
        <v>134</v>
      </c>
      <c r="C1343" s="50" t="s">
        <v>443</v>
      </c>
      <c r="D1343" s="50" t="n">
        <v>660162</v>
      </c>
      <c r="E1343" s="50" t="n">
        <v>5</v>
      </c>
      <c r="F1343" s="50" t="s">
        <v>54</v>
      </c>
      <c r="G1343" s="50" t="n">
        <v>127</v>
      </c>
      <c r="H1343" s="50" t="n">
        <v>61</v>
      </c>
      <c r="I1343" s="50" t="n">
        <v>17</v>
      </c>
      <c r="J1343" s="50" t="n">
        <v>63</v>
      </c>
      <c r="K1343" s="50" t="n">
        <v>43</v>
      </c>
      <c r="L1343" s="50" t="n">
        <v>7</v>
      </c>
      <c r="M1343" s="50" t="n">
        <v>64</v>
      </c>
      <c r="N1343" s="50" t="n">
        <v>18</v>
      </c>
      <c r="O1343" s="50" t="n">
        <v>-2.155</v>
      </c>
      <c r="P1343" s="50" t="n">
        <v>31</v>
      </c>
      <c r="Q1343" s="50" t="n">
        <v>29</v>
      </c>
      <c r="R1343" s="50" t="n">
        <v>6</v>
      </c>
      <c r="S1343" s="50" t="n">
        <v>1</v>
      </c>
      <c r="T1343" s="50" t="n">
        <v>0</v>
      </c>
      <c r="U1343" s="50" t="n">
        <v>0</v>
      </c>
      <c r="V1343" s="50" t="n">
        <v>2</v>
      </c>
      <c r="W1343" s="50" t="n">
        <v>0</v>
      </c>
      <c r="X1343" s="50" t="n">
        <v>0</v>
      </c>
      <c r="Y1343" s="50" t="n">
        <v>12</v>
      </c>
      <c r="Z1343" s="50" t="n">
        <v>7.15</v>
      </c>
      <c r="AA1343" s="50" t="n">
        <v>30</v>
      </c>
      <c r="AB1343" s="50" t="n">
        <v>6.107</v>
      </c>
      <c r="AC1343" s="50" t="n">
        <v>17</v>
      </c>
      <c r="AD1343" s="50" t="n">
        <v>0</v>
      </c>
      <c r="AE1343" s="50" t="n">
        <v>6</v>
      </c>
      <c r="AF1343" s="50" t="n">
        <v>16</v>
      </c>
      <c r="AG1343" s="50" t="n">
        <v>1435.5</v>
      </c>
      <c r="AH1343" s="50" t="n">
        <v>5</v>
      </c>
      <c r="AI1343" s="50" t="n">
        <v>54</v>
      </c>
      <c r="AJ1343" s="50" t="n">
        <v>3948.1</v>
      </c>
      <c r="AK1343" s="50" t="n">
        <v>20</v>
      </c>
    </row>
    <row r="1344" customFormat="false" ht="15" hidden="false" customHeight="false" outlineLevel="0" collapsed="false">
      <c r="A1344" s="50" t="s">
        <v>1178</v>
      </c>
      <c r="B1344" s="50" t="s">
        <v>134</v>
      </c>
      <c r="C1344" s="50" t="s">
        <v>444</v>
      </c>
      <c r="D1344" s="50" t="n">
        <v>623168</v>
      </c>
      <c r="E1344" s="50" t="n">
        <v>6</v>
      </c>
      <c r="F1344" s="50" t="s">
        <v>55</v>
      </c>
      <c r="G1344" s="50" t="n">
        <v>42</v>
      </c>
      <c r="H1344" s="50" t="n">
        <v>21</v>
      </c>
      <c r="I1344" s="50" t="n">
        <v>5</v>
      </c>
      <c r="J1344" s="50" t="n">
        <v>19</v>
      </c>
      <c r="K1344" s="50" t="n">
        <v>13</v>
      </c>
      <c r="L1344" s="50" t="n">
        <v>1</v>
      </c>
      <c r="M1344" s="50" t="n">
        <v>23</v>
      </c>
      <c r="N1344" s="50" t="n">
        <v>8</v>
      </c>
      <c r="O1344" s="50" t="n">
        <v>0.269</v>
      </c>
      <c r="P1344" s="50" t="n">
        <v>10</v>
      </c>
      <c r="Q1344" s="50" t="n">
        <v>9</v>
      </c>
      <c r="R1344" s="50" t="n">
        <v>3</v>
      </c>
      <c r="S1344" s="50" t="n">
        <v>1</v>
      </c>
      <c r="T1344" s="50" t="n">
        <v>0</v>
      </c>
      <c r="U1344" s="50" t="n">
        <v>0</v>
      </c>
      <c r="V1344" s="50" t="n">
        <v>1</v>
      </c>
      <c r="W1344" s="50" t="n">
        <v>0</v>
      </c>
      <c r="X1344" s="50" t="n">
        <v>0</v>
      </c>
      <c r="Y1344" s="50" t="n">
        <v>1</v>
      </c>
      <c r="Z1344" s="50" t="n">
        <v>3.75</v>
      </c>
      <c r="AA1344" s="50" t="n">
        <v>10</v>
      </c>
      <c r="AB1344" s="50" t="n">
        <v>4.187</v>
      </c>
      <c r="AC1344" s="50" t="n">
        <v>8</v>
      </c>
      <c r="AD1344" s="50" t="n">
        <v>0</v>
      </c>
      <c r="AE1344" s="50" t="n">
        <v>2</v>
      </c>
      <c r="AF1344" s="50" t="n">
        <v>8</v>
      </c>
      <c r="AG1344" s="50" t="n">
        <v>623.3</v>
      </c>
      <c r="AH1344" s="50" t="n">
        <v>5</v>
      </c>
      <c r="AI1344" s="50" t="n">
        <v>20</v>
      </c>
      <c r="AJ1344" s="50" t="n">
        <v>1307.4</v>
      </c>
      <c r="AK1344" s="50" t="n">
        <v>0</v>
      </c>
    </row>
    <row r="1345" customFormat="false" ht="15" hidden="false" customHeight="false" outlineLevel="0" collapsed="false">
      <c r="A1345" s="50" t="s">
        <v>1178</v>
      </c>
      <c r="B1345" s="50" t="s">
        <v>134</v>
      </c>
      <c r="C1345" s="50" t="s">
        <v>444</v>
      </c>
      <c r="D1345" s="50" t="n">
        <v>623168</v>
      </c>
      <c r="E1345" s="50" t="n">
        <v>7</v>
      </c>
      <c r="F1345" s="50" t="s">
        <v>56</v>
      </c>
      <c r="G1345" s="50" t="n">
        <v>90</v>
      </c>
      <c r="H1345" s="50" t="n">
        <v>48</v>
      </c>
      <c r="I1345" s="50" t="n">
        <v>7</v>
      </c>
      <c r="J1345" s="50" t="n">
        <v>42</v>
      </c>
      <c r="K1345" s="50" t="n">
        <v>30</v>
      </c>
      <c r="L1345" s="50" t="n">
        <v>2</v>
      </c>
      <c r="M1345" s="50" t="n">
        <v>48</v>
      </c>
      <c r="N1345" s="50" t="n">
        <v>18</v>
      </c>
      <c r="O1345" s="50" t="n">
        <v>-2.629</v>
      </c>
      <c r="P1345" s="50" t="n">
        <v>29</v>
      </c>
      <c r="Q1345" s="50" t="n">
        <v>25</v>
      </c>
      <c r="R1345" s="50" t="n">
        <v>5</v>
      </c>
      <c r="S1345" s="50" t="n">
        <v>0</v>
      </c>
      <c r="T1345" s="50" t="n">
        <v>1</v>
      </c>
      <c r="U1345" s="50" t="n">
        <v>0</v>
      </c>
      <c r="V1345" s="50" t="n">
        <v>2</v>
      </c>
      <c r="W1345" s="50" t="n">
        <v>0</v>
      </c>
      <c r="X1345" s="50" t="n">
        <v>0</v>
      </c>
      <c r="Y1345" s="50" t="n">
        <v>3</v>
      </c>
      <c r="Z1345" s="50" t="n">
        <v>6.6</v>
      </c>
      <c r="AA1345" s="50" t="n">
        <v>27</v>
      </c>
      <c r="AB1345" s="50" t="n">
        <v>7.183</v>
      </c>
      <c r="AC1345" s="50" t="n">
        <v>24</v>
      </c>
      <c r="AD1345" s="50" t="n">
        <v>0</v>
      </c>
      <c r="AE1345" s="50" t="n">
        <v>1</v>
      </c>
      <c r="AF1345" s="50" t="n">
        <v>24</v>
      </c>
      <c r="AG1345" s="50" t="n">
        <v>1759.2</v>
      </c>
      <c r="AH1345" s="50" t="n">
        <v>6</v>
      </c>
      <c r="AI1345" s="50" t="n">
        <v>41</v>
      </c>
      <c r="AJ1345" s="50" t="n">
        <v>2678.1</v>
      </c>
      <c r="AK1345" s="50" t="n">
        <v>0</v>
      </c>
    </row>
    <row r="1346" customFormat="false" ht="15" hidden="false" customHeight="false" outlineLevel="0" collapsed="false">
      <c r="A1346" s="50" t="s">
        <v>1178</v>
      </c>
      <c r="B1346" s="50" t="s">
        <v>134</v>
      </c>
      <c r="C1346" s="50" t="s">
        <v>444</v>
      </c>
      <c r="D1346" s="50" t="n">
        <v>623168</v>
      </c>
      <c r="E1346" s="50" t="n">
        <v>8</v>
      </c>
      <c r="F1346" s="50" t="s">
        <v>57</v>
      </c>
      <c r="G1346" s="50" t="n">
        <v>136</v>
      </c>
      <c r="H1346" s="50" t="n">
        <v>76</v>
      </c>
      <c r="I1346" s="50" t="n">
        <v>10</v>
      </c>
      <c r="J1346" s="50" t="n">
        <v>73</v>
      </c>
      <c r="K1346" s="50" t="n">
        <v>52</v>
      </c>
      <c r="L1346" s="50" t="n">
        <v>4</v>
      </c>
      <c r="M1346" s="50" t="n">
        <v>63</v>
      </c>
      <c r="N1346" s="50" t="n">
        <v>24</v>
      </c>
      <c r="O1346" s="50" t="n">
        <v>-4.268</v>
      </c>
      <c r="P1346" s="50" t="n">
        <v>43</v>
      </c>
      <c r="Q1346" s="50" t="n">
        <v>37</v>
      </c>
      <c r="R1346" s="50" t="n">
        <v>6</v>
      </c>
      <c r="S1346" s="50" t="n">
        <v>1</v>
      </c>
      <c r="T1346" s="50" t="n">
        <v>0</v>
      </c>
      <c r="U1346" s="50" t="n">
        <v>0</v>
      </c>
      <c r="V1346" s="50" t="n">
        <v>0</v>
      </c>
      <c r="W1346" s="50" t="n">
        <v>2</v>
      </c>
      <c r="X1346" s="50" t="n">
        <v>0</v>
      </c>
      <c r="Y1346" s="50" t="n">
        <v>2</v>
      </c>
      <c r="Z1346" s="50" t="n">
        <v>7.15</v>
      </c>
      <c r="AA1346" s="50" t="n">
        <v>39</v>
      </c>
      <c r="AB1346" s="50" t="n">
        <v>8.119</v>
      </c>
      <c r="AC1346" s="50" t="n">
        <v>39</v>
      </c>
      <c r="AD1346" s="50" t="n">
        <v>0</v>
      </c>
      <c r="AE1346" s="50" t="n">
        <v>4</v>
      </c>
      <c r="AF1346" s="50" t="n">
        <v>39</v>
      </c>
      <c r="AG1346" s="50" t="n">
        <v>2762</v>
      </c>
      <c r="AH1346" s="50" t="n">
        <v>11</v>
      </c>
      <c r="AI1346" s="50" t="n">
        <v>61</v>
      </c>
      <c r="AJ1346" s="50" t="n">
        <v>3937</v>
      </c>
      <c r="AK1346" s="50" t="n">
        <v>1</v>
      </c>
    </row>
    <row r="1347" customFormat="false" ht="15" hidden="false" customHeight="false" outlineLevel="0" collapsed="false">
      <c r="A1347" s="50" t="s">
        <v>1178</v>
      </c>
      <c r="B1347" s="50" t="s">
        <v>134</v>
      </c>
      <c r="C1347" s="50" t="s">
        <v>444</v>
      </c>
      <c r="D1347" s="50" t="n">
        <v>623168</v>
      </c>
      <c r="E1347" s="50" t="n">
        <v>9</v>
      </c>
      <c r="F1347" s="50" t="s">
        <v>58</v>
      </c>
      <c r="G1347" s="50" t="n">
        <v>106</v>
      </c>
      <c r="H1347" s="50" t="n">
        <v>65</v>
      </c>
      <c r="I1347" s="50" t="n">
        <v>14</v>
      </c>
      <c r="J1347" s="50" t="n">
        <v>51</v>
      </c>
      <c r="K1347" s="50" t="n">
        <v>37</v>
      </c>
      <c r="L1347" s="50" t="n">
        <v>5</v>
      </c>
      <c r="M1347" s="50" t="n">
        <v>55</v>
      </c>
      <c r="N1347" s="50" t="n">
        <v>28</v>
      </c>
      <c r="O1347" s="50" t="n">
        <v>-2.77</v>
      </c>
      <c r="P1347" s="50" t="n">
        <v>31</v>
      </c>
      <c r="Q1347" s="50" t="n">
        <v>28</v>
      </c>
      <c r="R1347" s="50" t="n">
        <v>5</v>
      </c>
      <c r="S1347" s="50" t="n">
        <v>0</v>
      </c>
      <c r="T1347" s="50" t="n">
        <v>0</v>
      </c>
      <c r="U1347" s="50" t="n">
        <v>0</v>
      </c>
      <c r="V1347" s="50" t="n">
        <v>0</v>
      </c>
      <c r="W1347" s="50" t="n">
        <v>1</v>
      </c>
      <c r="X1347" s="50" t="n">
        <v>0</v>
      </c>
      <c r="Y1347" s="50" t="n">
        <v>5</v>
      </c>
      <c r="Z1347" s="50" t="n">
        <v>5.2</v>
      </c>
      <c r="AA1347" s="50" t="n">
        <v>29</v>
      </c>
      <c r="AB1347" s="50" t="n">
        <v>6.193</v>
      </c>
      <c r="AC1347" s="50" t="n">
        <v>25</v>
      </c>
      <c r="AD1347" s="50" t="n">
        <v>0</v>
      </c>
      <c r="AE1347" s="50" t="n">
        <v>3</v>
      </c>
      <c r="AF1347" s="50" t="n">
        <v>25</v>
      </c>
      <c r="AG1347" s="50" t="n">
        <v>2036.9</v>
      </c>
      <c r="AH1347" s="50" t="n">
        <v>9</v>
      </c>
      <c r="AI1347" s="50" t="n">
        <v>57</v>
      </c>
      <c r="AJ1347" s="50" t="n">
        <v>3612</v>
      </c>
      <c r="AK1347" s="50" t="n">
        <v>0</v>
      </c>
    </row>
    <row r="1348" customFormat="false" ht="15" hidden="false" customHeight="false" outlineLevel="0" collapsed="false">
      <c r="A1348" s="50" t="s">
        <v>1179</v>
      </c>
      <c r="B1348" s="50" t="s">
        <v>134</v>
      </c>
      <c r="C1348" s="50" t="s">
        <v>137</v>
      </c>
      <c r="D1348" s="50" t="n">
        <v>622268</v>
      </c>
      <c r="E1348" s="50" t="n">
        <v>5</v>
      </c>
      <c r="F1348" s="50" t="s">
        <v>54</v>
      </c>
      <c r="G1348" s="50" t="n">
        <v>105</v>
      </c>
      <c r="H1348" s="50" t="n">
        <v>56</v>
      </c>
      <c r="I1348" s="50" t="n">
        <v>16</v>
      </c>
      <c r="J1348" s="50" t="n">
        <v>55</v>
      </c>
      <c r="K1348" s="50" t="n">
        <v>38</v>
      </c>
      <c r="L1348" s="50" t="n">
        <v>6</v>
      </c>
      <c r="M1348" s="50" t="n">
        <v>50</v>
      </c>
      <c r="N1348" s="50" t="n">
        <v>18</v>
      </c>
      <c r="O1348" s="50" t="n">
        <v>-0.937</v>
      </c>
      <c r="P1348" s="50" t="n">
        <v>27</v>
      </c>
      <c r="Q1348" s="50" t="n">
        <v>26</v>
      </c>
      <c r="R1348" s="50" t="n">
        <v>8</v>
      </c>
      <c r="S1348" s="50" t="n">
        <v>2</v>
      </c>
      <c r="T1348" s="50" t="n">
        <v>0</v>
      </c>
      <c r="U1348" s="50" t="n">
        <v>0</v>
      </c>
      <c r="V1348" s="50" t="n">
        <v>1</v>
      </c>
      <c r="W1348" s="50" t="n">
        <v>0</v>
      </c>
      <c r="X1348" s="50" t="n">
        <v>0</v>
      </c>
      <c r="Y1348" s="50" t="n">
        <v>6</v>
      </c>
      <c r="Z1348" s="50" t="n">
        <v>8.6</v>
      </c>
      <c r="AA1348" s="50" t="n">
        <v>27</v>
      </c>
      <c r="AB1348" s="50" t="n">
        <v>7.568</v>
      </c>
      <c r="AC1348" s="50" t="n">
        <v>20</v>
      </c>
      <c r="AD1348" s="50" t="n">
        <v>1</v>
      </c>
      <c r="AE1348" s="50" t="n">
        <v>8</v>
      </c>
      <c r="AF1348" s="50" t="n">
        <v>20</v>
      </c>
      <c r="AG1348" s="50" t="n">
        <v>1708.1</v>
      </c>
      <c r="AH1348" s="50" t="n">
        <v>8</v>
      </c>
      <c r="AI1348" s="50" t="n">
        <v>51</v>
      </c>
      <c r="AJ1348" s="50" t="n">
        <v>3426.4</v>
      </c>
      <c r="AK1348" s="50" t="n">
        <v>0</v>
      </c>
    </row>
    <row r="1349" customFormat="false" ht="15" hidden="false" customHeight="false" outlineLevel="0" collapsed="false">
      <c r="A1349" s="50" t="s">
        <v>1179</v>
      </c>
      <c r="B1349" s="50" t="s">
        <v>134</v>
      </c>
      <c r="C1349" s="50" t="s">
        <v>137</v>
      </c>
      <c r="D1349" s="50" t="n">
        <v>622268</v>
      </c>
      <c r="E1349" s="50" t="n">
        <v>6</v>
      </c>
      <c r="F1349" s="50" t="s">
        <v>55</v>
      </c>
      <c r="G1349" s="50" t="n">
        <v>246</v>
      </c>
      <c r="H1349" s="50" t="n">
        <v>129</v>
      </c>
      <c r="I1349" s="50" t="n">
        <v>26</v>
      </c>
      <c r="J1349" s="50" t="n">
        <v>132</v>
      </c>
      <c r="K1349" s="50" t="n">
        <v>99</v>
      </c>
      <c r="L1349" s="50" t="n">
        <v>14</v>
      </c>
      <c r="M1349" s="50" t="n">
        <v>114</v>
      </c>
      <c r="N1349" s="50" t="n">
        <v>30</v>
      </c>
      <c r="O1349" s="50" t="n">
        <v>3.009</v>
      </c>
      <c r="P1349" s="50" t="n">
        <v>66</v>
      </c>
      <c r="Q1349" s="50" t="n">
        <v>62</v>
      </c>
      <c r="R1349" s="50" t="n">
        <v>19</v>
      </c>
      <c r="S1349" s="50" t="n">
        <v>5</v>
      </c>
      <c r="T1349" s="50" t="n">
        <v>0</v>
      </c>
      <c r="U1349" s="50" t="n">
        <v>3</v>
      </c>
      <c r="V1349" s="50" t="n">
        <v>3</v>
      </c>
      <c r="W1349" s="50" t="n">
        <v>0</v>
      </c>
      <c r="X1349" s="50" t="n">
        <v>0</v>
      </c>
      <c r="Y1349" s="50" t="n">
        <v>11</v>
      </c>
      <c r="Z1349" s="50" t="n">
        <v>24.25</v>
      </c>
      <c r="AA1349" s="50" t="n">
        <v>65</v>
      </c>
      <c r="AB1349" s="50" t="n">
        <v>20.907</v>
      </c>
      <c r="AC1349" s="50" t="n">
        <v>52</v>
      </c>
      <c r="AD1349" s="50" t="n">
        <v>3</v>
      </c>
      <c r="AE1349" s="50" t="n">
        <v>18</v>
      </c>
      <c r="AF1349" s="50" t="n">
        <v>52</v>
      </c>
      <c r="AG1349" s="50" t="n">
        <v>4501.2</v>
      </c>
      <c r="AH1349" s="50" t="n">
        <v>24</v>
      </c>
      <c r="AI1349" s="50" t="n">
        <v>110</v>
      </c>
      <c r="AJ1349" s="50" t="n">
        <v>7433.8</v>
      </c>
      <c r="AK1349" s="50" t="n">
        <v>0</v>
      </c>
    </row>
    <row r="1350" customFormat="false" ht="15" hidden="false" customHeight="false" outlineLevel="0" collapsed="false">
      <c r="A1350" s="50" t="s">
        <v>1179</v>
      </c>
      <c r="B1350" s="50" t="s">
        <v>134</v>
      </c>
      <c r="C1350" s="50" t="s">
        <v>137</v>
      </c>
      <c r="D1350" s="50" t="n">
        <v>622268</v>
      </c>
      <c r="E1350" s="50" t="n">
        <v>7</v>
      </c>
      <c r="F1350" s="50" t="s">
        <v>56</v>
      </c>
      <c r="G1350" s="50" t="n">
        <v>16</v>
      </c>
      <c r="H1350" s="50" t="n">
        <v>7</v>
      </c>
      <c r="I1350" s="50" t="n">
        <v>1</v>
      </c>
      <c r="J1350" s="50" t="n">
        <v>9</v>
      </c>
      <c r="K1350" s="50" t="n">
        <v>5</v>
      </c>
      <c r="L1350" s="50" t="n">
        <v>0</v>
      </c>
      <c r="M1350" s="50" t="n">
        <v>7</v>
      </c>
      <c r="N1350" s="50" t="n">
        <v>2</v>
      </c>
      <c r="O1350" s="50" t="n">
        <v>1.212</v>
      </c>
      <c r="P1350" s="50" t="n">
        <v>4</v>
      </c>
      <c r="Q1350" s="50" t="n">
        <v>3</v>
      </c>
      <c r="R1350" s="50" t="n">
        <v>2</v>
      </c>
      <c r="S1350" s="50" t="n">
        <v>1</v>
      </c>
      <c r="T1350" s="50" t="n">
        <v>0</v>
      </c>
      <c r="U1350" s="50" t="n">
        <v>0</v>
      </c>
      <c r="V1350" s="50" t="n">
        <v>1</v>
      </c>
      <c r="W1350" s="50" t="n">
        <v>0</v>
      </c>
      <c r="X1350" s="50" t="n">
        <v>0</v>
      </c>
      <c r="Y1350" s="50" t="n">
        <v>1</v>
      </c>
      <c r="Z1350" s="50" t="n">
        <v>2.85</v>
      </c>
      <c r="AA1350" s="50" t="n">
        <v>4</v>
      </c>
      <c r="AB1350" s="50" t="n">
        <v>1.449</v>
      </c>
      <c r="AC1350" s="50" t="n">
        <v>2</v>
      </c>
      <c r="AD1350" s="50" t="n">
        <v>0</v>
      </c>
      <c r="AE1350" s="50" t="n">
        <v>2</v>
      </c>
      <c r="AF1350" s="50" t="n">
        <v>2</v>
      </c>
      <c r="AG1350" s="50" t="n">
        <v>195.9</v>
      </c>
      <c r="AH1350" s="50" t="n">
        <v>1</v>
      </c>
      <c r="AI1350" s="50" t="n">
        <v>4</v>
      </c>
      <c r="AJ1350" s="50" t="n">
        <v>272.6</v>
      </c>
      <c r="AK1350" s="50" t="n">
        <v>0</v>
      </c>
    </row>
    <row r="1351" customFormat="false" ht="15" hidden="false" customHeight="false" outlineLevel="0" collapsed="false">
      <c r="A1351" s="50" t="s">
        <v>1180</v>
      </c>
      <c r="B1351" s="50" t="s">
        <v>134</v>
      </c>
      <c r="C1351" s="50" t="s">
        <v>445</v>
      </c>
      <c r="D1351" s="50" t="n">
        <v>518595</v>
      </c>
      <c r="E1351" s="50" t="n">
        <v>4</v>
      </c>
      <c r="F1351" s="50" t="s">
        <v>53</v>
      </c>
      <c r="G1351" s="50" t="n">
        <v>112</v>
      </c>
      <c r="H1351" s="50" t="n">
        <v>52</v>
      </c>
      <c r="I1351" s="50" t="n">
        <v>14</v>
      </c>
      <c r="J1351" s="50" t="n">
        <v>56</v>
      </c>
      <c r="K1351" s="50" t="n">
        <v>37</v>
      </c>
      <c r="L1351" s="50" t="n">
        <v>7</v>
      </c>
      <c r="M1351" s="50" t="n">
        <v>56</v>
      </c>
      <c r="N1351" s="50" t="n">
        <v>15</v>
      </c>
      <c r="O1351" s="50" t="n">
        <v>-1.556</v>
      </c>
      <c r="P1351" s="50" t="n">
        <v>30</v>
      </c>
      <c r="Q1351" s="50" t="n">
        <v>25</v>
      </c>
      <c r="R1351" s="50" t="n">
        <v>4</v>
      </c>
      <c r="S1351" s="50" t="n">
        <v>1</v>
      </c>
      <c r="T1351" s="50" t="n">
        <v>0</v>
      </c>
      <c r="U1351" s="50" t="n">
        <v>0</v>
      </c>
      <c r="V1351" s="50" t="n">
        <v>3</v>
      </c>
      <c r="W1351" s="50" t="n">
        <v>2</v>
      </c>
      <c r="X1351" s="50" t="n">
        <v>0</v>
      </c>
      <c r="Y1351" s="50" t="n">
        <v>5</v>
      </c>
      <c r="Z1351" s="50" t="n">
        <v>7.45</v>
      </c>
      <c r="AA1351" s="50" t="n">
        <v>30</v>
      </c>
      <c r="AB1351" s="50" t="n">
        <v>9.872</v>
      </c>
      <c r="AC1351" s="50" t="n">
        <v>20</v>
      </c>
      <c r="AD1351" s="50" t="n">
        <v>3</v>
      </c>
      <c r="AE1351" s="50" t="n">
        <v>5</v>
      </c>
      <c r="AF1351" s="50" t="n">
        <v>20</v>
      </c>
      <c r="AG1351" s="50" t="n">
        <v>1709.7</v>
      </c>
      <c r="AH1351" s="50" t="n">
        <v>8</v>
      </c>
      <c r="AI1351" s="50" t="n">
        <v>46</v>
      </c>
      <c r="AJ1351" s="50" t="n">
        <v>3281.8</v>
      </c>
      <c r="AK1351" s="50" t="n">
        <v>4</v>
      </c>
    </row>
    <row r="1352" customFormat="false" ht="15" hidden="false" customHeight="false" outlineLevel="0" collapsed="false">
      <c r="A1352" s="50" t="s">
        <v>1180</v>
      </c>
      <c r="B1352" s="50" t="s">
        <v>134</v>
      </c>
      <c r="C1352" s="50" t="s">
        <v>445</v>
      </c>
      <c r="D1352" s="50" t="n">
        <v>518595</v>
      </c>
      <c r="E1352" s="50" t="n">
        <v>5</v>
      </c>
      <c r="F1352" s="50" t="s">
        <v>54</v>
      </c>
      <c r="G1352" s="50" t="n">
        <v>29</v>
      </c>
      <c r="H1352" s="50" t="n">
        <v>17</v>
      </c>
      <c r="I1352" s="50" t="n">
        <v>3</v>
      </c>
      <c r="J1352" s="50" t="n">
        <v>18</v>
      </c>
      <c r="K1352" s="50" t="n">
        <v>13</v>
      </c>
      <c r="L1352" s="50" t="n">
        <v>1</v>
      </c>
      <c r="M1352" s="50" t="n">
        <v>11</v>
      </c>
      <c r="N1352" s="50" t="n">
        <v>4</v>
      </c>
      <c r="O1352" s="50" t="n">
        <v>0.532</v>
      </c>
      <c r="P1352" s="50" t="n">
        <v>10</v>
      </c>
      <c r="Q1352" s="50" t="n">
        <v>10</v>
      </c>
      <c r="R1352" s="50" t="n">
        <v>3</v>
      </c>
      <c r="S1352" s="50" t="n">
        <v>0</v>
      </c>
      <c r="T1352" s="50" t="n">
        <v>0</v>
      </c>
      <c r="U1352" s="50" t="n">
        <v>1</v>
      </c>
      <c r="V1352" s="50" t="n">
        <v>0</v>
      </c>
      <c r="W1352" s="50" t="n">
        <v>0</v>
      </c>
      <c r="X1352" s="50" t="n">
        <v>0</v>
      </c>
      <c r="Y1352" s="50" t="n">
        <v>2</v>
      </c>
      <c r="Z1352" s="50" t="n">
        <v>3.8</v>
      </c>
      <c r="AA1352" s="50" t="n">
        <v>10</v>
      </c>
      <c r="AB1352" s="50" t="n">
        <v>3.595</v>
      </c>
      <c r="AC1352" s="50" t="n">
        <v>8</v>
      </c>
      <c r="AD1352" s="50" t="n">
        <v>1</v>
      </c>
      <c r="AE1352" s="50" t="n">
        <v>4</v>
      </c>
      <c r="AF1352" s="50" t="n">
        <v>8</v>
      </c>
      <c r="AG1352" s="50" t="n">
        <v>745.9</v>
      </c>
      <c r="AH1352" s="50" t="n">
        <v>3</v>
      </c>
      <c r="AI1352" s="50" t="n">
        <v>15</v>
      </c>
      <c r="AJ1352" s="50" t="n">
        <v>1041.2</v>
      </c>
      <c r="AK1352" s="50" t="n">
        <v>2</v>
      </c>
    </row>
    <row r="1353" customFormat="false" ht="15" hidden="false" customHeight="false" outlineLevel="0" collapsed="false">
      <c r="A1353" s="50" t="s">
        <v>1180</v>
      </c>
      <c r="B1353" s="50" t="s">
        <v>134</v>
      </c>
      <c r="C1353" s="50" t="s">
        <v>445</v>
      </c>
      <c r="D1353" s="50" t="n">
        <v>518595</v>
      </c>
      <c r="E1353" s="50" t="n">
        <v>7</v>
      </c>
      <c r="F1353" s="50" t="s">
        <v>56</v>
      </c>
      <c r="G1353" s="50" t="n">
        <v>4</v>
      </c>
      <c r="H1353" s="50" t="n">
        <v>3</v>
      </c>
      <c r="I1353" s="50" t="n">
        <v>0</v>
      </c>
      <c r="J1353" s="50" t="n">
        <v>3</v>
      </c>
      <c r="K1353" s="50" t="n">
        <v>2</v>
      </c>
      <c r="L1353" s="50" t="n">
        <v>0</v>
      </c>
      <c r="M1353" s="50" t="n">
        <v>1</v>
      </c>
      <c r="N1353" s="50" t="n">
        <v>1</v>
      </c>
      <c r="O1353" s="50" t="n">
        <v>-0.52</v>
      </c>
      <c r="P1353" s="50" t="n">
        <v>2</v>
      </c>
      <c r="Q1353" s="50" t="n">
        <v>2</v>
      </c>
      <c r="R1353" s="50" t="n">
        <v>0</v>
      </c>
      <c r="S1353" s="50" t="n">
        <v>0</v>
      </c>
      <c r="T1353" s="50" t="n">
        <v>0</v>
      </c>
      <c r="U1353" s="50" t="n">
        <v>0</v>
      </c>
      <c r="V1353" s="50" t="n">
        <v>0</v>
      </c>
      <c r="W1353" s="50" t="n">
        <v>0</v>
      </c>
      <c r="X1353" s="50" t="n">
        <v>0</v>
      </c>
      <c r="Y1353" s="50" t="n">
        <v>0</v>
      </c>
      <c r="Z1353" s="50" t="n">
        <v>0</v>
      </c>
      <c r="AA1353" s="50" t="n">
        <v>2</v>
      </c>
      <c r="AB1353" s="50" t="n">
        <v>0.108</v>
      </c>
      <c r="AC1353" s="50" t="n">
        <v>2</v>
      </c>
      <c r="AD1353" s="50" t="n">
        <v>0</v>
      </c>
      <c r="AE1353" s="50" t="n">
        <v>0</v>
      </c>
      <c r="AF1353" s="50" t="n">
        <v>2</v>
      </c>
      <c r="AG1353" s="50" t="n">
        <v>172.9</v>
      </c>
      <c r="AH1353" s="50" t="n">
        <v>0</v>
      </c>
      <c r="AI1353" s="50" t="n">
        <v>3</v>
      </c>
      <c r="AJ1353" s="50" t="n">
        <v>218.8</v>
      </c>
      <c r="AK1353" s="50" t="n">
        <v>1</v>
      </c>
    </row>
    <row r="1354" customFormat="false" ht="15" hidden="false" customHeight="false" outlineLevel="0" collapsed="false">
      <c r="A1354" s="50" t="s">
        <v>1180</v>
      </c>
      <c r="B1354" s="50" t="s">
        <v>134</v>
      </c>
      <c r="C1354" s="50" t="s">
        <v>445</v>
      </c>
      <c r="D1354" s="50" t="n">
        <v>518595</v>
      </c>
      <c r="E1354" s="50" t="n">
        <v>8</v>
      </c>
      <c r="F1354" s="50" t="s">
        <v>57</v>
      </c>
      <c r="G1354" s="50" t="n">
        <v>103</v>
      </c>
      <c r="H1354" s="50" t="n">
        <v>50</v>
      </c>
      <c r="I1354" s="50" t="n">
        <v>21</v>
      </c>
      <c r="J1354" s="50" t="n">
        <v>43</v>
      </c>
      <c r="K1354" s="50" t="n">
        <v>29</v>
      </c>
      <c r="L1354" s="50" t="n">
        <v>9</v>
      </c>
      <c r="M1354" s="50" t="n">
        <v>60</v>
      </c>
      <c r="N1354" s="50" t="n">
        <v>21</v>
      </c>
      <c r="O1354" s="50" t="n">
        <v>-2.486</v>
      </c>
      <c r="P1354" s="50" t="n">
        <v>24</v>
      </c>
      <c r="Q1354" s="50" t="n">
        <v>21</v>
      </c>
      <c r="R1354" s="50" t="n">
        <v>3</v>
      </c>
      <c r="S1354" s="50" t="n">
        <v>0</v>
      </c>
      <c r="T1354" s="50" t="n">
        <v>0</v>
      </c>
      <c r="U1354" s="50" t="n">
        <v>0</v>
      </c>
      <c r="V1354" s="50" t="n">
        <v>3</v>
      </c>
      <c r="W1354" s="50" t="n">
        <v>0</v>
      </c>
      <c r="X1354" s="50" t="n">
        <v>0</v>
      </c>
      <c r="Y1354" s="50" t="n">
        <v>11</v>
      </c>
      <c r="Z1354" s="50" t="n">
        <v>4.8</v>
      </c>
      <c r="AA1354" s="50" t="n">
        <v>24</v>
      </c>
      <c r="AB1354" s="50" t="n">
        <v>3.852</v>
      </c>
      <c r="AC1354" s="50" t="n">
        <v>10</v>
      </c>
      <c r="AD1354" s="50" t="n">
        <v>1</v>
      </c>
      <c r="AE1354" s="50" t="n">
        <v>3</v>
      </c>
      <c r="AF1354" s="50" t="n">
        <v>10</v>
      </c>
      <c r="AG1354" s="50" t="n">
        <v>866.6</v>
      </c>
      <c r="AH1354" s="50" t="n">
        <v>2</v>
      </c>
      <c r="AI1354" s="50" t="n">
        <v>46</v>
      </c>
      <c r="AJ1354" s="50" t="n">
        <v>3336.3</v>
      </c>
      <c r="AK1354" s="50" t="n">
        <v>11</v>
      </c>
    </row>
    <row r="1355" customFormat="false" ht="15" hidden="false" customHeight="false" outlineLevel="0" collapsed="false">
      <c r="A1355" s="50" t="s">
        <v>1180</v>
      </c>
      <c r="B1355" s="50" t="s">
        <v>134</v>
      </c>
      <c r="C1355" s="50" t="s">
        <v>445</v>
      </c>
      <c r="D1355" s="50" t="n">
        <v>518595</v>
      </c>
      <c r="E1355" s="50" t="n">
        <v>9</v>
      </c>
      <c r="F1355" s="50" t="s">
        <v>58</v>
      </c>
      <c r="G1355" s="50" t="n">
        <v>69</v>
      </c>
      <c r="H1355" s="50" t="n">
        <v>36</v>
      </c>
      <c r="I1355" s="50" t="n">
        <v>8</v>
      </c>
      <c r="J1355" s="50" t="n">
        <v>41</v>
      </c>
      <c r="K1355" s="50" t="n">
        <v>25</v>
      </c>
      <c r="L1355" s="50" t="n">
        <v>3</v>
      </c>
      <c r="M1355" s="50" t="n">
        <v>28</v>
      </c>
      <c r="N1355" s="50" t="n">
        <v>11</v>
      </c>
      <c r="O1355" s="50" t="n">
        <v>-2.913</v>
      </c>
      <c r="P1355" s="50" t="n">
        <v>18</v>
      </c>
      <c r="Q1355" s="50" t="n">
        <v>18</v>
      </c>
      <c r="R1355" s="50" t="n">
        <v>2</v>
      </c>
      <c r="S1355" s="50" t="n">
        <v>2</v>
      </c>
      <c r="T1355" s="50" t="n">
        <v>0</v>
      </c>
      <c r="U1355" s="50" t="n">
        <v>0</v>
      </c>
      <c r="V1355" s="50" t="n">
        <v>0</v>
      </c>
      <c r="W1355" s="50" t="n">
        <v>0</v>
      </c>
      <c r="X1355" s="50" t="n">
        <v>0</v>
      </c>
      <c r="Y1355" s="50" t="n">
        <v>6</v>
      </c>
      <c r="Z1355" s="50" t="n">
        <v>2.5</v>
      </c>
      <c r="AA1355" s="50" t="n">
        <v>18</v>
      </c>
      <c r="AB1355" s="50" t="n">
        <v>2.225</v>
      </c>
      <c r="AC1355" s="50" t="n">
        <v>12</v>
      </c>
      <c r="AD1355" s="50" t="n">
        <v>0</v>
      </c>
      <c r="AE1355" s="50" t="n">
        <v>4</v>
      </c>
      <c r="AF1355" s="50" t="n">
        <v>12</v>
      </c>
      <c r="AG1355" s="50" t="n">
        <v>1015.6</v>
      </c>
      <c r="AH1355" s="50" t="n">
        <v>4</v>
      </c>
      <c r="AI1355" s="50" t="n">
        <v>32</v>
      </c>
      <c r="AJ1355" s="50" t="n">
        <v>2267.1</v>
      </c>
      <c r="AK1355" s="50" t="n">
        <v>4</v>
      </c>
    </row>
    <row r="1356" customFormat="false" ht="15" hidden="false" customHeight="false" outlineLevel="0" collapsed="false">
      <c r="A1356" s="50" t="s">
        <v>1181</v>
      </c>
      <c r="B1356" s="50" t="s">
        <v>134</v>
      </c>
      <c r="C1356" s="50" t="s">
        <v>446</v>
      </c>
      <c r="D1356" s="50" t="n">
        <v>669326</v>
      </c>
      <c r="E1356" s="50" t="n">
        <v>4</v>
      </c>
      <c r="F1356" s="50" t="s">
        <v>53</v>
      </c>
      <c r="G1356" s="50" t="n">
        <v>126</v>
      </c>
      <c r="H1356" s="50" t="n">
        <v>69</v>
      </c>
      <c r="I1356" s="50" t="n">
        <v>22</v>
      </c>
      <c r="J1356" s="50" t="n">
        <v>66</v>
      </c>
      <c r="K1356" s="50" t="n">
        <v>48</v>
      </c>
      <c r="L1356" s="50" t="n">
        <v>11</v>
      </c>
      <c r="M1356" s="50" t="n">
        <v>60</v>
      </c>
      <c r="N1356" s="50" t="n">
        <v>21</v>
      </c>
      <c r="O1356" s="50" t="n">
        <v>-2.647</v>
      </c>
      <c r="P1356" s="50" t="n">
        <v>36</v>
      </c>
      <c r="Q1356" s="50" t="n">
        <v>33</v>
      </c>
      <c r="R1356" s="50" t="n">
        <v>8</v>
      </c>
      <c r="S1356" s="50" t="n">
        <v>1</v>
      </c>
      <c r="T1356" s="50" t="n">
        <v>0</v>
      </c>
      <c r="U1356" s="50" t="n">
        <v>0</v>
      </c>
      <c r="V1356" s="50" t="n">
        <v>2</v>
      </c>
      <c r="W1356" s="50" t="n">
        <v>0</v>
      </c>
      <c r="X1356" s="50" t="n">
        <v>0</v>
      </c>
      <c r="Y1356" s="50" t="n">
        <v>15</v>
      </c>
      <c r="Z1356" s="50" t="n">
        <v>8.95</v>
      </c>
      <c r="AA1356" s="50" t="n">
        <v>35</v>
      </c>
      <c r="AB1356" s="50" t="n">
        <v>7.435</v>
      </c>
      <c r="AC1356" s="50" t="n">
        <v>19</v>
      </c>
      <c r="AD1356" s="50" t="n">
        <v>2</v>
      </c>
      <c r="AE1356" s="50" t="n">
        <v>6</v>
      </c>
      <c r="AF1356" s="50" t="n">
        <v>19</v>
      </c>
      <c r="AG1356" s="50" t="n">
        <v>1584.8</v>
      </c>
      <c r="AH1356" s="50" t="n">
        <v>3</v>
      </c>
      <c r="AI1356" s="50" t="n">
        <v>55</v>
      </c>
      <c r="AJ1356" s="50" t="n">
        <v>3872.9</v>
      </c>
      <c r="AK1356" s="50" t="n">
        <v>2</v>
      </c>
    </row>
    <row r="1357" customFormat="false" ht="15" hidden="false" customHeight="false" outlineLevel="0" collapsed="false">
      <c r="A1357" s="50" t="s">
        <v>1181</v>
      </c>
      <c r="B1357" s="50" t="s">
        <v>134</v>
      </c>
      <c r="C1357" s="50" t="s">
        <v>446</v>
      </c>
      <c r="D1357" s="50" t="n">
        <v>669326</v>
      </c>
      <c r="E1357" s="50" t="n">
        <v>5</v>
      </c>
      <c r="F1357" s="50" t="s">
        <v>54</v>
      </c>
      <c r="G1357" s="50" t="n">
        <v>51</v>
      </c>
      <c r="H1357" s="50" t="n">
        <v>28</v>
      </c>
      <c r="I1357" s="50" t="n">
        <v>10</v>
      </c>
      <c r="J1357" s="50" t="n">
        <v>21</v>
      </c>
      <c r="K1357" s="50" t="n">
        <v>14</v>
      </c>
      <c r="L1357" s="50" t="n">
        <v>4</v>
      </c>
      <c r="M1357" s="50" t="n">
        <v>30</v>
      </c>
      <c r="N1357" s="50" t="n">
        <v>14</v>
      </c>
      <c r="O1357" s="50" t="n">
        <v>-1.753</v>
      </c>
      <c r="P1357" s="50" t="n">
        <v>15</v>
      </c>
      <c r="Q1357" s="50" t="n">
        <v>14</v>
      </c>
      <c r="R1357" s="50" t="n">
        <v>2</v>
      </c>
      <c r="S1357" s="50" t="n">
        <v>1</v>
      </c>
      <c r="T1357" s="50" t="n">
        <v>0</v>
      </c>
      <c r="U1357" s="50" t="n">
        <v>0</v>
      </c>
      <c r="V1357" s="50" t="n">
        <v>1</v>
      </c>
      <c r="W1357" s="50" t="n">
        <v>0</v>
      </c>
      <c r="X1357" s="50" t="n">
        <v>0</v>
      </c>
      <c r="Y1357" s="50" t="n">
        <v>3</v>
      </c>
      <c r="Z1357" s="50" t="n">
        <v>2.85</v>
      </c>
      <c r="AA1357" s="50" t="n">
        <v>15</v>
      </c>
      <c r="AB1357" s="50" t="n">
        <v>2.707</v>
      </c>
      <c r="AC1357" s="50" t="n">
        <v>11</v>
      </c>
      <c r="AD1357" s="50" t="n">
        <v>0</v>
      </c>
      <c r="AE1357" s="50" t="n">
        <v>1</v>
      </c>
      <c r="AF1357" s="50" t="n">
        <v>11</v>
      </c>
      <c r="AG1357" s="50" t="n">
        <v>769.2</v>
      </c>
      <c r="AH1357" s="50" t="n">
        <v>1</v>
      </c>
      <c r="AI1357" s="50" t="n">
        <v>24</v>
      </c>
      <c r="AJ1357" s="50" t="n">
        <v>1666.7</v>
      </c>
      <c r="AK1357" s="50" t="n">
        <v>1</v>
      </c>
    </row>
    <row r="1358" customFormat="false" ht="15" hidden="false" customHeight="false" outlineLevel="0" collapsed="false">
      <c r="A1358" s="50" t="s">
        <v>1181</v>
      </c>
      <c r="B1358" s="50" t="s">
        <v>134</v>
      </c>
      <c r="C1358" s="50" t="s">
        <v>446</v>
      </c>
      <c r="D1358" s="50" t="n">
        <v>669326</v>
      </c>
      <c r="E1358" s="50" t="n">
        <v>8</v>
      </c>
      <c r="F1358" s="50" t="s">
        <v>57</v>
      </c>
      <c r="G1358" s="50" t="n">
        <v>12</v>
      </c>
      <c r="H1358" s="50" t="n">
        <v>3</v>
      </c>
      <c r="I1358" s="50" t="n">
        <v>0</v>
      </c>
      <c r="J1358" s="50" t="n">
        <v>6</v>
      </c>
      <c r="K1358" s="50" t="n">
        <v>3</v>
      </c>
      <c r="L1358" s="50" t="n">
        <v>0</v>
      </c>
      <c r="M1358" s="50" t="n">
        <v>6</v>
      </c>
      <c r="N1358" s="50" t="n">
        <v>0</v>
      </c>
      <c r="O1358" s="50" t="n">
        <v>-0.15</v>
      </c>
      <c r="P1358" s="50" t="n">
        <v>3</v>
      </c>
      <c r="Q1358" s="50" t="n">
        <v>2</v>
      </c>
      <c r="R1358" s="50" t="n">
        <v>0</v>
      </c>
      <c r="S1358" s="50" t="n">
        <v>0</v>
      </c>
      <c r="T1358" s="50" t="n">
        <v>0</v>
      </c>
      <c r="U1358" s="50" t="n">
        <v>0</v>
      </c>
      <c r="V1358" s="50" t="n">
        <v>1</v>
      </c>
      <c r="W1358" s="50" t="n">
        <v>0</v>
      </c>
      <c r="X1358" s="50" t="n">
        <v>0</v>
      </c>
      <c r="Y1358" s="50" t="n">
        <v>0</v>
      </c>
      <c r="Z1358" s="50" t="n">
        <v>0.7</v>
      </c>
      <c r="AA1358" s="50" t="n">
        <v>3</v>
      </c>
      <c r="AB1358" s="50" t="n">
        <v>0.762</v>
      </c>
      <c r="AC1358" s="50" t="n">
        <v>2</v>
      </c>
      <c r="AD1358" s="50" t="n">
        <v>0</v>
      </c>
      <c r="AE1358" s="50" t="n">
        <v>0</v>
      </c>
      <c r="AF1358" s="50" t="n">
        <v>2</v>
      </c>
      <c r="AG1358" s="50" t="n">
        <v>150.3</v>
      </c>
      <c r="AH1358" s="50" t="n">
        <v>1</v>
      </c>
      <c r="AI1358" s="50" t="n">
        <v>3</v>
      </c>
      <c r="AJ1358" s="50" t="n">
        <v>201.2</v>
      </c>
      <c r="AK1358" s="50" t="n">
        <v>0</v>
      </c>
    </row>
    <row r="1359" customFormat="false" ht="15" hidden="false" customHeight="false" outlineLevel="0" collapsed="false">
      <c r="A1359" s="50" t="s">
        <v>1181</v>
      </c>
      <c r="B1359" s="50" t="s">
        <v>134</v>
      </c>
      <c r="C1359" s="50" t="s">
        <v>446</v>
      </c>
      <c r="D1359" s="50" t="n">
        <v>669326</v>
      </c>
      <c r="E1359" s="50" t="n">
        <v>9</v>
      </c>
      <c r="F1359" s="50" t="s">
        <v>58</v>
      </c>
      <c r="G1359" s="50" t="n">
        <v>69</v>
      </c>
      <c r="H1359" s="50" t="n">
        <v>43</v>
      </c>
      <c r="I1359" s="50" t="n">
        <v>18</v>
      </c>
      <c r="J1359" s="50" t="n">
        <v>34</v>
      </c>
      <c r="K1359" s="50" t="n">
        <v>26</v>
      </c>
      <c r="L1359" s="50" t="n">
        <v>6</v>
      </c>
      <c r="M1359" s="50" t="n">
        <v>35</v>
      </c>
      <c r="N1359" s="50" t="n">
        <v>17</v>
      </c>
      <c r="O1359" s="50" t="n">
        <v>-1.556</v>
      </c>
      <c r="P1359" s="50" t="n">
        <v>22</v>
      </c>
      <c r="Q1359" s="50" t="n">
        <v>21</v>
      </c>
      <c r="R1359" s="50" t="n">
        <v>5</v>
      </c>
      <c r="S1359" s="50" t="n">
        <v>0</v>
      </c>
      <c r="T1359" s="50" t="n">
        <v>0</v>
      </c>
      <c r="U1359" s="50" t="n">
        <v>0</v>
      </c>
      <c r="V1359" s="50" t="n">
        <v>1</v>
      </c>
      <c r="W1359" s="50" t="n">
        <v>0</v>
      </c>
      <c r="X1359" s="50" t="n">
        <v>0</v>
      </c>
      <c r="Y1359" s="50" t="n">
        <v>9</v>
      </c>
      <c r="Z1359" s="50" t="n">
        <v>5.2</v>
      </c>
      <c r="AA1359" s="50" t="n">
        <v>22</v>
      </c>
      <c r="AB1359" s="50" t="n">
        <v>4.831</v>
      </c>
      <c r="AC1359" s="50" t="n">
        <v>12</v>
      </c>
      <c r="AD1359" s="50" t="n">
        <v>0</v>
      </c>
      <c r="AE1359" s="50" t="n">
        <v>2</v>
      </c>
      <c r="AF1359" s="50" t="n">
        <v>12</v>
      </c>
      <c r="AG1359" s="50" t="n">
        <v>967</v>
      </c>
      <c r="AH1359" s="50" t="n">
        <v>4</v>
      </c>
      <c r="AI1359" s="50" t="n">
        <v>38</v>
      </c>
      <c r="AJ1359" s="50" t="n">
        <v>2591.1</v>
      </c>
      <c r="AK1359" s="50" t="n">
        <v>0</v>
      </c>
    </row>
    <row r="1360" customFormat="false" ht="15" hidden="false" customHeight="false" outlineLevel="0" collapsed="false">
      <c r="A1360" s="50" t="s">
        <v>1182</v>
      </c>
      <c r="B1360" s="50" t="s">
        <v>134</v>
      </c>
      <c r="C1360" s="50" t="s">
        <v>447</v>
      </c>
      <c r="D1360" s="50" t="n">
        <v>665861</v>
      </c>
      <c r="E1360" s="50" t="n">
        <v>4</v>
      </c>
      <c r="F1360" s="50" t="s">
        <v>53</v>
      </c>
      <c r="G1360" s="50" t="n">
        <v>11</v>
      </c>
      <c r="H1360" s="50" t="n">
        <v>9</v>
      </c>
      <c r="I1360" s="50" t="n">
        <v>2</v>
      </c>
      <c r="J1360" s="50" t="n">
        <v>6</v>
      </c>
      <c r="K1360" s="50" t="n">
        <v>6</v>
      </c>
      <c r="L1360" s="50" t="n">
        <v>2</v>
      </c>
      <c r="M1360" s="50" t="n">
        <v>5</v>
      </c>
      <c r="N1360" s="50" t="n">
        <v>3</v>
      </c>
      <c r="O1360" s="50" t="n">
        <v>0.136</v>
      </c>
      <c r="P1360" s="50" t="n">
        <v>4</v>
      </c>
      <c r="Q1360" s="50" t="n">
        <v>4</v>
      </c>
      <c r="R1360" s="50" t="n">
        <v>2</v>
      </c>
      <c r="S1360" s="50" t="n">
        <v>0</v>
      </c>
      <c r="T1360" s="50" t="n">
        <v>0</v>
      </c>
      <c r="U1360" s="50" t="n">
        <v>0</v>
      </c>
      <c r="V1360" s="50" t="n">
        <v>0</v>
      </c>
      <c r="W1360" s="50" t="n">
        <v>0</v>
      </c>
      <c r="X1360" s="50" t="n">
        <v>0</v>
      </c>
      <c r="Y1360" s="50" t="n">
        <v>0</v>
      </c>
      <c r="Z1360" s="50" t="n">
        <v>1.8</v>
      </c>
      <c r="AA1360" s="50" t="n">
        <v>4</v>
      </c>
      <c r="AB1360" s="50" t="n">
        <v>1.592</v>
      </c>
      <c r="AC1360" s="50" t="n">
        <v>4</v>
      </c>
      <c r="AD1360" s="50" t="n">
        <v>0</v>
      </c>
      <c r="AE1360" s="50" t="n">
        <v>0</v>
      </c>
      <c r="AF1360" s="50" t="n">
        <v>4</v>
      </c>
      <c r="AG1360" s="50" t="n">
        <v>334.1</v>
      </c>
      <c r="AH1360" s="50" t="n">
        <v>1</v>
      </c>
      <c r="AI1360" s="50" t="n">
        <v>9</v>
      </c>
      <c r="AJ1360" s="50" t="n">
        <v>637.6</v>
      </c>
      <c r="AK1360" s="50" t="n">
        <v>1</v>
      </c>
    </row>
    <row r="1361" customFormat="false" ht="15" hidden="false" customHeight="false" outlineLevel="0" collapsed="false">
      <c r="A1361" s="50" t="s">
        <v>1182</v>
      </c>
      <c r="B1361" s="50" t="s">
        <v>134</v>
      </c>
      <c r="C1361" s="50" t="s">
        <v>447</v>
      </c>
      <c r="D1361" s="50" t="n">
        <v>665861</v>
      </c>
      <c r="E1361" s="50" t="n">
        <v>5</v>
      </c>
      <c r="F1361" s="50" t="s">
        <v>54</v>
      </c>
      <c r="G1361" s="50" t="n">
        <v>190</v>
      </c>
      <c r="H1361" s="50" t="n">
        <v>108</v>
      </c>
      <c r="I1361" s="50" t="n">
        <v>23</v>
      </c>
      <c r="J1361" s="50" t="n">
        <v>86</v>
      </c>
      <c r="K1361" s="50" t="n">
        <v>63</v>
      </c>
      <c r="L1361" s="50" t="n">
        <v>8</v>
      </c>
      <c r="M1361" s="50" t="n">
        <v>103</v>
      </c>
      <c r="N1361" s="50" t="n">
        <v>45</v>
      </c>
      <c r="O1361" s="50" t="n">
        <v>-5.04</v>
      </c>
      <c r="P1361" s="50" t="n">
        <v>42</v>
      </c>
      <c r="Q1361" s="50" t="n">
        <v>38</v>
      </c>
      <c r="R1361" s="50" t="n">
        <v>4</v>
      </c>
      <c r="S1361" s="50" t="n">
        <v>1</v>
      </c>
      <c r="T1361" s="50" t="n">
        <v>0</v>
      </c>
      <c r="U1361" s="50" t="n">
        <v>0</v>
      </c>
      <c r="V1361" s="50" t="n">
        <v>3</v>
      </c>
      <c r="W1361" s="50" t="n">
        <v>0</v>
      </c>
      <c r="X1361" s="50" t="n">
        <v>0</v>
      </c>
      <c r="Y1361" s="50" t="n">
        <v>11</v>
      </c>
      <c r="Z1361" s="50" t="n">
        <v>6.05</v>
      </c>
      <c r="AA1361" s="50" t="n">
        <v>41</v>
      </c>
      <c r="AB1361" s="50" t="n">
        <v>7.716</v>
      </c>
      <c r="AC1361" s="50" t="n">
        <v>28</v>
      </c>
      <c r="AD1361" s="50" t="n">
        <v>0</v>
      </c>
      <c r="AE1361" s="50" t="n">
        <v>4</v>
      </c>
      <c r="AF1361" s="50" t="n">
        <v>28</v>
      </c>
      <c r="AG1361" s="50" t="n">
        <v>2243.5</v>
      </c>
      <c r="AH1361" s="50" t="n">
        <v>4</v>
      </c>
      <c r="AI1361" s="50" t="n">
        <v>93</v>
      </c>
      <c r="AJ1361" s="50" t="n">
        <v>6534</v>
      </c>
      <c r="AK1361" s="50" t="n">
        <v>11</v>
      </c>
    </row>
    <row r="1362" customFormat="false" ht="15" hidden="false" customHeight="false" outlineLevel="0" collapsed="false">
      <c r="A1362" s="50" t="s">
        <v>1182</v>
      </c>
      <c r="B1362" s="50" t="s">
        <v>134</v>
      </c>
      <c r="C1362" s="50" t="s">
        <v>447</v>
      </c>
      <c r="D1362" s="50" t="n">
        <v>665861</v>
      </c>
      <c r="E1362" s="50" t="n">
        <v>6</v>
      </c>
      <c r="F1362" s="50" t="s">
        <v>55</v>
      </c>
      <c r="G1362" s="50" t="n">
        <v>32</v>
      </c>
      <c r="H1362" s="50" t="n">
        <v>19</v>
      </c>
      <c r="I1362" s="50" t="n">
        <v>4</v>
      </c>
      <c r="J1362" s="50" t="n">
        <v>17</v>
      </c>
      <c r="K1362" s="50" t="n">
        <v>12</v>
      </c>
      <c r="L1362" s="50" t="n">
        <v>0</v>
      </c>
      <c r="M1362" s="50" t="n">
        <v>15</v>
      </c>
      <c r="N1362" s="50" t="n">
        <v>7</v>
      </c>
      <c r="O1362" s="50" t="n">
        <v>2.618</v>
      </c>
      <c r="P1362" s="50" t="n">
        <v>10</v>
      </c>
      <c r="Q1362" s="50" t="n">
        <v>10</v>
      </c>
      <c r="R1362" s="50" t="n">
        <v>7</v>
      </c>
      <c r="S1362" s="50" t="n">
        <v>1</v>
      </c>
      <c r="T1362" s="50" t="n">
        <v>0</v>
      </c>
      <c r="U1362" s="50" t="n">
        <v>0</v>
      </c>
      <c r="V1362" s="50" t="n">
        <v>0</v>
      </c>
      <c r="W1362" s="50" t="n">
        <v>0</v>
      </c>
      <c r="X1362" s="50" t="n">
        <v>0</v>
      </c>
      <c r="Y1362" s="50" t="n">
        <v>0</v>
      </c>
      <c r="Z1362" s="50" t="n">
        <v>6.65</v>
      </c>
      <c r="AA1362" s="50" t="n">
        <v>10</v>
      </c>
      <c r="AB1362" s="50" t="n">
        <v>5.652</v>
      </c>
      <c r="AC1362" s="50" t="n">
        <v>10</v>
      </c>
      <c r="AD1362" s="50" t="n">
        <v>0</v>
      </c>
      <c r="AE1362" s="50" t="n">
        <v>2</v>
      </c>
      <c r="AF1362" s="50" t="n">
        <v>10</v>
      </c>
      <c r="AG1362" s="50" t="n">
        <v>821.8</v>
      </c>
      <c r="AH1362" s="50" t="n">
        <v>7</v>
      </c>
      <c r="AI1362" s="50" t="n">
        <v>17</v>
      </c>
      <c r="AJ1362" s="50" t="n">
        <v>1155.7</v>
      </c>
      <c r="AK1362" s="50" t="n">
        <v>1</v>
      </c>
    </row>
    <row r="1363" customFormat="false" ht="15" hidden="false" customHeight="false" outlineLevel="0" collapsed="false">
      <c r="A1363" s="50" t="s">
        <v>1183</v>
      </c>
      <c r="B1363" s="50" t="s">
        <v>134</v>
      </c>
      <c r="C1363" s="50" t="s">
        <v>448</v>
      </c>
      <c r="D1363" s="50" t="n">
        <v>663611</v>
      </c>
      <c r="E1363" s="50" t="n">
        <v>5</v>
      </c>
      <c r="F1363" s="50" t="s">
        <v>54</v>
      </c>
      <c r="G1363" s="50" t="n">
        <v>19</v>
      </c>
      <c r="H1363" s="50" t="n">
        <v>12</v>
      </c>
      <c r="I1363" s="50" t="n">
        <v>1</v>
      </c>
      <c r="J1363" s="50" t="n">
        <v>12</v>
      </c>
      <c r="K1363" s="50" t="n">
        <v>10</v>
      </c>
      <c r="L1363" s="50" t="n">
        <v>1</v>
      </c>
      <c r="M1363" s="50" t="n">
        <v>7</v>
      </c>
      <c r="N1363" s="50" t="n">
        <v>2</v>
      </c>
      <c r="O1363" s="50" t="n">
        <v>0.11</v>
      </c>
      <c r="P1363" s="50" t="n">
        <v>7</v>
      </c>
      <c r="Q1363" s="50" t="n">
        <v>6</v>
      </c>
      <c r="R1363" s="50" t="n">
        <v>2</v>
      </c>
      <c r="S1363" s="50" t="n">
        <v>0</v>
      </c>
      <c r="T1363" s="50" t="n">
        <v>0</v>
      </c>
      <c r="U1363" s="50" t="n">
        <v>0</v>
      </c>
      <c r="V1363" s="50" t="n">
        <v>0</v>
      </c>
      <c r="W1363" s="50" t="n">
        <v>1</v>
      </c>
      <c r="X1363" s="50" t="n">
        <v>0</v>
      </c>
      <c r="Y1363" s="50" t="n">
        <v>1</v>
      </c>
      <c r="Z1363" s="50" t="n">
        <v>2.5</v>
      </c>
      <c r="AA1363" s="50" t="n">
        <v>7</v>
      </c>
      <c r="AB1363" s="50" t="n">
        <v>2.11</v>
      </c>
      <c r="AC1363" s="50" t="n">
        <v>5</v>
      </c>
      <c r="AD1363" s="50" t="n">
        <v>0</v>
      </c>
      <c r="AE1363" s="50" t="n">
        <v>0</v>
      </c>
      <c r="AF1363" s="50" t="n">
        <v>5</v>
      </c>
      <c r="AG1363" s="50" t="n">
        <v>418.8</v>
      </c>
      <c r="AH1363" s="50" t="n">
        <v>1</v>
      </c>
      <c r="AI1363" s="50" t="n">
        <v>12</v>
      </c>
      <c r="AJ1363" s="50" t="n">
        <v>789</v>
      </c>
      <c r="AK1363" s="50" t="n">
        <v>0</v>
      </c>
    </row>
    <row r="1364" customFormat="false" ht="15" hidden="false" customHeight="false" outlineLevel="0" collapsed="false">
      <c r="A1364" s="50" t="s">
        <v>1183</v>
      </c>
      <c r="B1364" s="50" t="s">
        <v>134</v>
      </c>
      <c r="C1364" s="50" t="s">
        <v>448</v>
      </c>
      <c r="D1364" s="50" t="n">
        <v>663611</v>
      </c>
      <c r="E1364" s="50" t="n">
        <v>6</v>
      </c>
      <c r="F1364" s="50" t="s">
        <v>55</v>
      </c>
      <c r="G1364" s="50" t="n">
        <v>189</v>
      </c>
      <c r="H1364" s="50" t="n">
        <v>92</v>
      </c>
      <c r="I1364" s="50" t="n">
        <v>7</v>
      </c>
      <c r="J1364" s="50" t="n">
        <v>98</v>
      </c>
      <c r="K1364" s="50" t="n">
        <v>63</v>
      </c>
      <c r="L1364" s="50" t="n">
        <v>2</v>
      </c>
      <c r="M1364" s="50" t="n">
        <v>91</v>
      </c>
      <c r="N1364" s="50" t="n">
        <v>29</v>
      </c>
      <c r="O1364" s="50" t="n">
        <v>0.564</v>
      </c>
      <c r="P1364" s="50" t="n">
        <v>45</v>
      </c>
      <c r="Q1364" s="50" t="n">
        <v>38</v>
      </c>
      <c r="R1364" s="50" t="n">
        <v>10</v>
      </c>
      <c r="S1364" s="50" t="n">
        <v>1</v>
      </c>
      <c r="T1364" s="50" t="n">
        <v>0</v>
      </c>
      <c r="U1364" s="50" t="n">
        <v>0</v>
      </c>
      <c r="V1364" s="50" t="n">
        <v>7</v>
      </c>
      <c r="W1364" s="50" t="n">
        <v>0</v>
      </c>
      <c r="X1364" s="50" t="n">
        <v>0</v>
      </c>
      <c r="Y1364" s="50" t="n">
        <v>2</v>
      </c>
      <c r="Z1364" s="50" t="n">
        <v>14.25</v>
      </c>
      <c r="AA1364" s="50" t="n">
        <v>45</v>
      </c>
      <c r="AB1364" s="50" t="n">
        <v>13.366</v>
      </c>
      <c r="AC1364" s="50" t="n">
        <v>36</v>
      </c>
      <c r="AD1364" s="50" t="n">
        <v>0</v>
      </c>
      <c r="AE1364" s="50" t="n">
        <v>10</v>
      </c>
      <c r="AF1364" s="50" t="n">
        <v>36</v>
      </c>
      <c r="AG1364" s="50" t="n">
        <v>3219.5</v>
      </c>
      <c r="AH1364" s="50" t="n">
        <v>11</v>
      </c>
      <c r="AI1364" s="50" t="n">
        <v>72</v>
      </c>
      <c r="AJ1364" s="50" t="n">
        <v>4719.9</v>
      </c>
      <c r="AK1364" s="50" t="n">
        <v>1</v>
      </c>
    </row>
    <row r="1365" customFormat="false" ht="15" hidden="false" customHeight="false" outlineLevel="0" collapsed="false">
      <c r="A1365" s="50" t="s">
        <v>1184</v>
      </c>
      <c r="B1365" s="50" t="s">
        <v>134</v>
      </c>
      <c r="C1365" s="50" t="s">
        <v>552</v>
      </c>
      <c r="D1365" s="50" t="n">
        <v>600869</v>
      </c>
      <c r="E1365" s="50" t="n">
        <v>4</v>
      </c>
      <c r="F1365" s="50" t="s">
        <v>53</v>
      </c>
      <c r="G1365" s="50" t="n">
        <v>83</v>
      </c>
      <c r="H1365" s="50" t="n">
        <v>46</v>
      </c>
      <c r="I1365" s="50" t="n">
        <v>22</v>
      </c>
      <c r="J1365" s="50" t="n">
        <v>46</v>
      </c>
      <c r="K1365" s="50" t="n">
        <v>33</v>
      </c>
      <c r="L1365" s="50" t="n">
        <v>15</v>
      </c>
      <c r="M1365" s="50" t="n">
        <v>37</v>
      </c>
      <c r="N1365" s="50" t="n">
        <v>13</v>
      </c>
      <c r="O1365" s="50" t="n">
        <v>-2.152</v>
      </c>
      <c r="P1365" s="50" t="n">
        <v>20</v>
      </c>
      <c r="Q1365" s="50" t="n">
        <v>18</v>
      </c>
      <c r="R1365" s="50" t="n">
        <v>2</v>
      </c>
      <c r="S1365" s="50" t="n">
        <v>2</v>
      </c>
      <c r="T1365" s="50" t="n">
        <v>0</v>
      </c>
      <c r="U1365" s="50" t="n">
        <v>0</v>
      </c>
      <c r="V1365" s="50" t="n">
        <v>1</v>
      </c>
      <c r="W1365" s="50" t="n">
        <v>1</v>
      </c>
      <c r="X1365" s="50" t="n">
        <v>0</v>
      </c>
      <c r="Y1365" s="50" t="n">
        <v>8</v>
      </c>
      <c r="Z1365" s="50" t="n">
        <v>3.9</v>
      </c>
      <c r="AA1365" s="50" t="n">
        <v>20</v>
      </c>
      <c r="AB1365" s="50" t="n">
        <v>4.352</v>
      </c>
      <c r="AC1365" s="50" t="n">
        <v>10</v>
      </c>
      <c r="AD1365" s="50" t="n">
        <v>0</v>
      </c>
      <c r="AE1365" s="50" t="n">
        <v>4</v>
      </c>
      <c r="AF1365" s="50" t="n">
        <v>10</v>
      </c>
      <c r="AG1365" s="50" t="n">
        <v>918.1</v>
      </c>
      <c r="AH1365" s="50" t="n">
        <v>3</v>
      </c>
      <c r="AI1365" s="50" t="n">
        <v>40</v>
      </c>
      <c r="AJ1365" s="50" t="n">
        <v>2839.9</v>
      </c>
      <c r="AK1365" s="50" t="n">
        <v>6</v>
      </c>
    </row>
    <row r="1366" customFormat="false" ht="15" hidden="false" customHeight="false" outlineLevel="0" collapsed="false">
      <c r="A1366" s="50" t="s">
        <v>1185</v>
      </c>
      <c r="B1366" s="50" t="s">
        <v>134</v>
      </c>
      <c r="C1366" s="50" t="s">
        <v>554</v>
      </c>
      <c r="D1366" s="50" t="n">
        <v>677347</v>
      </c>
      <c r="E1366" s="50" t="n">
        <v>9</v>
      </c>
      <c r="F1366" s="50" t="s">
        <v>58</v>
      </c>
      <c r="G1366" s="50" t="n">
        <v>83</v>
      </c>
      <c r="H1366" s="50" t="n">
        <v>37</v>
      </c>
      <c r="I1366" s="50" t="n">
        <v>14</v>
      </c>
      <c r="J1366" s="50" t="n">
        <v>44</v>
      </c>
      <c r="K1366" s="50" t="n">
        <v>32</v>
      </c>
      <c r="L1366" s="50" t="n">
        <v>10</v>
      </c>
      <c r="M1366" s="50" t="n">
        <v>39</v>
      </c>
      <c r="N1366" s="50" t="n">
        <v>5</v>
      </c>
      <c r="O1366" s="50" t="n">
        <v>-3.023</v>
      </c>
      <c r="P1366" s="50" t="n">
        <v>18</v>
      </c>
      <c r="Q1366" s="50" t="n">
        <v>15</v>
      </c>
      <c r="R1366" s="50" t="n">
        <v>0</v>
      </c>
      <c r="S1366" s="50" t="n">
        <v>0</v>
      </c>
      <c r="T1366" s="50" t="n">
        <v>0</v>
      </c>
      <c r="U1366" s="50" t="n">
        <v>0</v>
      </c>
      <c r="V1366" s="50" t="n">
        <v>3</v>
      </c>
      <c r="W1366" s="50" t="n">
        <v>0</v>
      </c>
      <c r="X1366" s="50" t="n">
        <v>0</v>
      </c>
      <c r="Y1366" s="50" t="n">
        <v>8</v>
      </c>
      <c r="Z1366" s="50" t="n">
        <v>2.1</v>
      </c>
      <c r="AA1366" s="50" t="n">
        <v>18</v>
      </c>
      <c r="AB1366" s="50" t="n">
        <v>3.654</v>
      </c>
      <c r="AC1366" s="50" t="n">
        <v>7</v>
      </c>
      <c r="AD1366" s="50" t="n">
        <v>0</v>
      </c>
      <c r="AE1366" s="50" t="n">
        <v>4</v>
      </c>
      <c r="AF1366" s="50" t="n">
        <v>7</v>
      </c>
      <c r="AG1366" s="50" t="n">
        <v>596.1</v>
      </c>
      <c r="AH1366" s="50" t="n">
        <v>0</v>
      </c>
      <c r="AI1366" s="50" t="n">
        <v>32</v>
      </c>
      <c r="AJ1366" s="50" t="n">
        <v>2305.4</v>
      </c>
      <c r="AK1366" s="50" t="n">
        <v>6</v>
      </c>
    </row>
    <row r="1367" customFormat="false" ht="15" hidden="false" customHeight="false" outlineLevel="0" collapsed="false">
      <c r="A1367" s="50" t="s">
        <v>1186</v>
      </c>
      <c r="B1367" s="50" t="s">
        <v>134</v>
      </c>
      <c r="C1367" s="50" t="s">
        <v>556</v>
      </c>
      <c r="D1367" s="50" t="n">
        <v>641820</v>
      </c>
      <c r="E1367" s="50" t="n">
        <v>6</v>
      </c>
      <c r="F1367" s="50" t="s">
        <v>55</v>
      </c>
      <c r="G1367" s="50" t="n">
        <v>49</v>
      </c>
      <c r="H1367" s="50" t="n">
        <v>32</v>
      </c>
      <c r="I1367" s="50" t="n">
        <v>6</v>
      </c>
      <c r="J1367" s="50" t="n">
        <v>27</v>
      </c>
      <c r="K1367" s="50" t="n">
        <v>23</v>
      </c>
      <c r="L1367" s="50" t="n">
        <v>4</v>
      </c>
      <c r="M1367" s="50" t="n">
        <v>22</v>
      </c>
      <c r="N1367" s="50" t="n">
        <v>9</v>
      </c>
      <c r="O1367" s="50" t="n">
        <v>-0.227</v>
      </c>
      <c r="P1367" s="50" t="n">
        <v>14</v>
      </c>
      <c r="Q1367" s="50" t="n">
        <v>13</v>
      </c>
      <c r="R1367" s="50" t="n">
        <v>4</v>
      </c>
      <c r="S1367" s="50" t="n">
        <v>0</v>
      </c>
      <c r="T1367" s="50" t="n">
        <v>1</v>
      </c>
      <c r="U1367" s="50" t="n">
        <v>0</v>
      </c>
      <c r="V1367" s="50" t="n">
        <v>0</v>
      </c>
      <c r="W1367" s="50" t="n">
        <v>0</v>
      </c>
      <c r="X1367" s="50" t="n">
        <v>1</v>
      </c>
      <c r="Y1367" s="50" t="n">
        <v>3</v>
      </c>
      <c r="Z1367" s="50" t="n">
        <v>4.3</v>
      </c>
      <c r="AA1367" s="50" t="n">
        <v>14</v>
      </c>
      <c r="AB1367" s="50" t="n">
        <v>3.944</v>
      </c>
      <c r="AC1367" s="50" t="n">
        <v>11</v>
      </c>
      <c r="AD1367" s="50" t="n">
        <v>2</v>
      </c>
      <c r="AE1367" s="50" t="n">
        <v>5</v>
      </c>
      <c r="AF1367" s="50" t="n">
        <v>11</v>
      </c>
      <c r="AG1367" s="50" t="n">
        <v>995.2</v>
      </c>
      <c r="AH1367" s="50" t="n">
        <v>1</v>
      </c>
      <c r="AI1367" s="50" t="n">
        <v>28</v>
      </c>
      <c r="AJ1367" s="50" t="n">
        <v>2091.8</v>
      </c>
      <c r="AK1367" s="50" t="n">
        <v>11</v>
      </c>
    </row>
    <row r="1368" customFormat="false" ht="15" hidden="false" customHeight="false" outlineLevel="0" collapsed="false">
      <c r="A1368" s="50" t="s">
        <v>1187</v>
      </c>
      <c r="B1368" s="50" t="s">
        <v>134</v>
      </c>
      <c r="C1368" s="50" t="s">
        <v>558</v>
      </c>
      <c r="D1368" s="50" t="n">
        <v>672569</v>
      </c>
      <c r="E1368" s="50" t="n">
        <v>8</v>
      </c>
      <c r="F1368" s="50" t="s">
        <v>57</v>
      </c>
      <c r="G1368" s="50" t="n">
        <v>50</v>
      </c>
      <c r="H1368" s="50" t="n">
        <v>29</v>
      </c>
      <c r="I1368" s="50" t="n">
        <v>10</v>
      </c>
      <c r="J1368" s="50" t="n">
        <v>20</v>
      </c>
      <c r="K1368" s="50" t="n">
        <v>18</v>
      </c>
      <c r="L1368" s="50" t="n">
        <v>4</v>
      </c>
      <c r="M1368" s="50" t="n">
        <v>30</v>
      </c>
      <c r="N1368" s="50" t="n">
        <v>11</v>
      </c>
      <c r="O1368" s="50" t="n">
        <v>0.037</v>
      </c>
      <c r="P1368" s="50" t="n">
        <v>12</v>
      </c>
      <c r="Q1368" s="50" t="n">
        <v>11</v>
      </c>
      <c r="R1368" s="50" t="n">
        <v>4</v>
      </c>
      <c r="S1368" s="50" t="n">
        <v>1</v>
      </c>
      <c r="T1368" s="50" t="n">
        <v>0</v>
      </c>
      <c r="U1368" s="50" t="n">
        <v>0</v>
      </c>
      <c r="V1368" s="50" t="n">
        <v>0</v>
      </c>
      <c r="W1368" s="50" t="n">
        <v>0</v>
      </c>
      <c r="X1368" s="50" t="n">
        <v>1</v>
      </c>
      <c r="Y1368" s="50" t="n">
        <v>4</v>
      </c>
      <c r="Z1368" s="50" t="n">
        <v>3.95</v>
      </c>
      <c r="AA1368" s="50" t="n">
        <v>12</v>
      </c>
      <c r="AB1368" s="50" t="n">
        <v>2.165</v>
      </c>
      <c r="AC1368" s="50" t="n">
        <v>8</v>
      </c>
      <c r="AD1368" s="50" t="n">
        <v>0</v>
      </c>
      <c r="AE1368" s="50" t="n">
        <v>2</v>
      </c>
      <c r="AF1368" s="50" t="n">
        <v>8</v>
      </c>
      <c r="AG1368" s="50" t="n">
        <v>705.4</v>
      </c>
      <c r="AH1368" s="50" t="n">
        <v>2</v>
      </c>
      <c r="AI1368" s="50" t="n">
        <v>26</v>
      </c>
      <c r="AJ1368" s="50" t="n">
        <v>1803.3</v>
      </c>
      <c r="AK1368" s="50" t="n">
        <v>3</v>
      </c>
    </row>
    <row r="1369" customFormat="false" ht="15" hidden="false" customHeight="false" outlineLevel="0" collapsed="false">
      <c r="A1369" s="50" t="s">
        <v>1188</v>
      </c>
      <c r="B1369" s="50" t="s">
        <v>134</v>
      </c>
      <c r="C1369" s="50" t="s">
        <v>560</v>
      </c>
      <c r="D1369" s="50" t="n">
        <v>682515</v>
      </c>
      <c r="E1369" s="50" t="n">
        <v>6</v>
      </c>
      <c r="F1369" s="50" t="s">
        <v>55</v>
      </c>
      <c r="G1369" s="50" t="n">
        <v>28</v>
      </c>
      <c r="H1369" s="50" t="n">
        <v>9</v>
      </c>
      <c r="I1369" s="50" t="n">
        <v>2</v>
      </c>
      <c r="J1369" s="50" t="n">
        <v>12</v>
      </c>
      <c r="K1369" s="50" t="n">
        <v>6</v>
      </c>
      <c r="L1369" s="50" t="n">
        <v>1</v>
      </c>
      <c r="M1369" s="50" t="n">
        <v>16</v>
      </c>
      <c r="N1369" s="50" t="n">
        <v>3</v>
      </c>
      <c r="O1369" s="50" t="n">
        <v>0.504</v>
      </c>
      <c r="P1369" s="50" t="n">
        <v>6</v>
      </c>
      <c r="Q1369" s="50" t="n">
        <v>4</v>
      </c>
      <c r="R1369" s="50" t="n">
        <v>1</v>
      </c>
      <c r="S1369" s="50" t="n">
        <v>1</v>
      </c>
      <c r="T1369" s="50" t="n">
        <v>0</v>
      </c>
      <c r="U1369" s="50" t="n">
        <v>0</v>
      </c>
      <c r="V1369" s="50" t="n">
        <v>2</v>
      </c>
      <c r="W1369" s="50" t="n">
        <v>0</v>
      </c>
      <c r="X1369" s="50" t="n">
        <v>0</v>
      </c>
      <c r="Y1369" s="50" t="n">
        <v>2</v>
      </c>
      <c r="Z1369" s="50" t="n">
        <v>2.65</v>
      </c>
      <c r="AA1369" s="50" t="n">
        <v>6</v>
      </c>
      <c r="AB1369" s="50" t="n">
        <v>2.483</v>
      </c>
      <c r="AC1369" s="50" t="n">
        <v>2</v>
      </c>
      <c r="AD1369" s="50" t="n">
        <v>0</v>
      </c>
      <c r="AE1369" s="50" t="n">
        <v>1</v>
      </c>
      <c r="AF1369" s="50" t="n">
        <v>2</v>
      </c>
      <c r="AG1369" s="50" t="n">
        <v>187.8</v>
      </c>
      <c r="AH1369" s="50" t="n">
        <v>1</v>
      </c>
      <c r="AI1369" s="50" t="n">
        <v>8</v>
      </c>
      <c r="AJ1369" s="50" t="n">
        <v>547.1</v>
      </c>
      <c r="AK1369" s="50" t="n">
        <v>0</v>
      </c>
    </row>
    <row r="1370" customFormat="false" ht="15" hidden="false" customHeight="false" outlineLevel="0" collapsed="false">
      <c r="A1370" s="50" t="s">
        <v>1189</v>
      </c>
      <c r="B1370" s="50" t="s">
        <v>134</v>
      </c>
      <c r="C1370" s="50" t="s">
        <v>562</v>
      </c>
      <c r="D1370" s="50" t="n">
        <v>683079</v>
      </c>
      <c r="E1370" s="50" t="n">
        <v>5</v>
      </c>
      <c r="F1370" s="50" t="s">
        <v>54</v>
      </c>
      <c r="G1370" s="50" t="n">
        <v>12</v>
      </c>
      <c r="H1370" s="50" t="n">
        <v>5</v>
      </c>
      <c r="I1370" s="50" t="n">
        <v>0</v>
      </c>
      <c r="J1370" s="50" t="n">
        <v>5</v>
      </c>
      <c r="K1370" s="50" t="n">
        <v>3</v>
      </c>
      <c r="L1370" s="50" t="n">
        <v>0</v>
      </c>
      <c r="M1370" s="50" t="n">
        <v>7</v>
      </c>
      <c r="N1370" s="50" t="n">
        <v>2</v>
      </c>
      <c r="O1370" s="50" t="n">
        <v>-0.223</v>
      </c>
      <c r="P1370" s="50" t="n">
        <v>3</v>
      </c>
      <c r="Q1370" s="50" t="n">
        <v>3</v>
      </c>
      <c r="R1370" s="50" t="n">
        <v>1</v>
      </c>
      <c r="S1370" s="50" t="n">
        <v>0</v>
      </c>
      <c r="T1370" s="50" t="n">
        <v>0</v>
      </c>
      <c r="U1370" s="50" t="n">
        <v>0</v>
      </c>
      <c r="V1370" s="50" t="n">
        <v>0</v>
      </c>
      <c r="W1370" s="50" t="n">
        <v>0</v>
      </c>
      <c r="X1370" s="50" t="n">
        <v>0</v>
      </c>
      <c r="Y1370" s="50" t="n">
        <v>1</v>
      </c>
      <c r="Z1370" s="50" t="n">
        <v>0.9</v>
      </c>
      <c r="AA1370" s="50" t="n">
        <v>3</v>
      </c>
      <c r="AB1370" s="50" t="n">
        <v>0.334</v>
      </c>
      <c r="AC1370" s="50" t="n">
        <v>2</v>
      </c>
      <c r="AD1370" s="50" t="n">
        <v>0</v>
      </c>
      <c r="AE1370" s="50" t="n">
        <v>1</v>
      </c>
      <c r="AF1370" s="50" t="n">
        <v>2</v>
      </c>
      <c r="AG1370" s="50" t="n">
        <v>177.7</v>
      </c>
      <c r="AH1370" s="50" t="n">
        <v>0</v>
      </c>
      <c r="AI1370" s="50" t="n">
        <v>4</v>
      </c>
      <c r="AJ1370" s="50" t="n">
        <v>295.8</v>
      </c>
      <c r="AK1370" s="50" t="n">
        <v>1</v>
      </c>
    </row>
    <row r="1371" customFormat="false" ht="15" hidden="false" customHeight="false" outlineLevel="0" collapsed="false">
      <c r="A1371" s="50" t="s">
        <v>1190</v>
      </c>
      <c r="B1371" s="50" t="s">
        <v>136</v>
      </c>
      <c r="C1371" s="50" t="s">
        <v>449</v>
      </c>
      <c r="D1371" s="50" t="n">
        <v>518692</v>
      </c>
      <c r="E1371" s="50" t="n">
        <v>4</v>
      </c>
      <c r="F1371" s="50" t="s">
        <v>53</v>
      </c>
      <c r="G1371" s="50" t="n">
        <v>483</v>
      </c>
      <c r="H1371" s="50" t="n">
        <v>251</v>
      </c>
      <c r="I1371" s="50" t="n">
        <v>44</v>
      </c>
      <c r="J1371" s="50" t="n">
        <v>234</v>
      </c>
      <c r="K1371" s="50" t="n">
        <v>171</v>
      </c>
      <c r="L1371" s="50" t="n">
        <v>22</v>
      </c>
      <c r="M1371" s="50" t="n">
        <v>248</v>
      </c>
      <c r="N1371" s="50" t="n">
        <v>80</v>
      </c>
      <c r="O1371" s="50" t="n">
        <v>-0.154</v>
      </c>
      <c r="P1371" s="50" t="n">
        <v>128</v>
      </c>
      <c r="Q1371" s="50" t="n">
        <v>116</v>
      </c>
      <c r="R1371" s="50" t="n">
        <v>30</v>
      </c>
      <c r="S1371" s="50" t="n">
        <v>7</v>
      </c>
      <c r="T1371" s="50" t="n">
        <v>1</v>
      </c>
      <c r="U1371" s="50" t="n">
        <v>3</v>
      </c>
      <c r="V1371" s="50" t="n">
        <v>11</v>
      </c>
      <c r="W1371" s="50" t="n">
        <v>1</v>
      </c>
      <c r="X1371" s="50" t="n">
        <v>0</v>
      </c>
      <c r="Y1371" s="50" t="n">
        <v>14</v>
      </c>
      <c r="Z1371" s="50" t="n">
        <v>41.15</v>
      </c>
      <c r="AA1371" s="50" t="n">
        <v>127</v>
      </c>
      <c r="AB1371" s="50" t="n">
        <v>49.601</v>
      </c>
      <c r="AC1371" s="50" t="n">
        <v>102</v>
      </c>
      <c r="AD1371" s="50" t="n">
        <v>14</v>
      </c>
      <c r="AE1371" s="50" t="n">
        <v>49</v>
      </c>
      <c r="AF1371" s="50" t="n">
        <v>102</v>
      </c>
      <c r="AG1371" s="50" t="n">
        <v>9387.8</v>
      </c>
      <c r="AH1371" s="50" t="n">
        <v>42</v>
      </c>
      <c r="AI1371" s="50" t="n">
        <v>226</v>
      </c>
      <c r="AJ1371" s="50" t="n">
        <v>15996.3</v>
      </c>
      <c r="AK1371" s="50" t="n">
        <v>26</v>
      </c>
    </row>
    <row r="1372" customFormat="false" ht="15" hidden="false" customHeight="false" outlineLevel="0" collapsed="false">
      <c r="A1372" s="50" t="s">
        <v>1190</v>
      </c>
      <c r="B1372" s="50" t="s">
        <v>136</v>
      </c>
      <c r="C1372" s="50" t="s">
        <v>449</v>
      </c>
      <c r="D1372" s="50" t="n">
        <v>518692</v>
      </c>
      <c r="E1372" s="50" t="n">
        <v>5</v>
      </c>
      <c r="F1372" s="50" t="s">
        <v>54</v>
      </c>
      <c r="G1372" s="50" t="n">
        <v>506</v>
      </c>
      <c r="H1372" s="50" t="n">
        <v>231</v>
      </c>
      <c r="I1372" s="50" t="n">
        <v>53</v>
      </c>
      <c r="J1372" s="50" t="n">
        <v>231</v>
      </c>
      <c r="K1372" s="50" t="n">
        <v>174</v>
      </c>
      <c r="L1372" s="50" t="n">
        <v>28</v>
      </c>
      <c r="M1372" s="50" t="n">
        <v>275</v>
      </c>
      <c r="N1372" s="50" t="n">
        <v>57</v>
      </c>
      <c r="O1372" s="50" t="n">
        <v>7.762</v>
      </c>
      <c r="P1372" s="50" t="n">
        <v>116</v>
      </c>
      <c r="Q1372" s="50" t="n">
        <v>94</v>
      </c>
      <c r="R1372" s="50" t="n">
        <v>27</v>
      </c>
      <c r="S1372" s="50" t="n">
        <v>8</v>
      </c>
      <c r="T1372" s="50" t="n">
        <v>0</v>
      </c>
      <c r="U1372" s="50" t="n">
        <v>5</v>
      </c>
      <c r="V1372" s="50" t="n">
        <v>19</v>
      </c>
      <c r="W1372" s="50" t="n">
        <v>0</v>
      </c>
      <c r="X1372" s="50" t="n">
        <v>3</v>
      </c>
      <c r="Y1372" s="50" t="n">
        <v>28</v>
      </c>
      <c r="Z1372" s="50" t="n">
        <v>45.9</v>
      </c>
      <c r="AA1372" s="50" t="n">
        <v>116</v>
      </c>
      <c r="AB1372" s="50" t="n">
        <v>41.708</v>
      </c>
      <c r="AC1372" s="50" t="n">
        <v>69</v>
      </c>
      <c r="AD1372" s="50" t="n">
        <v>6</v>
      </c>
      <c r="AE1372" s="50" t="n">
        <v>31</v>
      </c>
      <c r="AF1372" s="50" t="n">
        <v>69</v>
      </c>
      <c r="AG1372" s="50" t="n">
        <v>6292.6</v>
      </c>
      <c r="AH1372" s="50" t="n">
        <v>27</v>
      </c>
      <c r="AI1372" s="50" t="n">
        <v>212</v>
      </c>
      <c r="AJ1372" s="50" t="n">
        <v>14760.2</v>
      </c>
      <c r="AK1372" s="50" t="n">
        <v>8</v>
      </c>
    </row>
    <row r="1373" customFormat="false" ht="15" hidden="false" customHeight="false" outlineLevel="0" collapsed="false">
      <c r="A1373" s="50" t="s">
        <v>1190</v>
      </c>
      <c r="B1373" s="50" t="s">
        <v>136</v>
      </c>
      <c r="C1373" s="50" t="s">
        <v>449</v>
      </c>
      <c r="D1373" s="50" t="n">
        <v>518692</v>
      </c>
      <c r="E1373" s="50" t="n">
        <v>6</v>
      </c>
      <c r="F1373" s="50" t="s">
        <v>55</v>
      </c>
      <c r="G1373" s="50" t="n">
        <v>533</v>
      </c>
      <c r="H1373" s="50" t="n">
        <v>272</v>
      </c>
      <c r="I1373" s="50" t="n">
        <v>45</v>
      </c>
      <c r="J1373" s="50" t="n">
        <v>245</v>
      </c>
      <c r="K1373" s="50" t="n">
        <v>189</v>
      </c>
      <c r="L1373" s="50" t="n">
        <v>24</v>
      </c>
      <c r="M1373" s="50" t="n">
        <v>288</v>
      </c>
      <c r="N1373" s="50" t="n">
        <v>83</v>
      </c>
      <c r="O1373" s="50" t="n">
        <v>9.972</v>
      </c>
      <c r="P1373" s="50" t="n">
        <v>120</v>
      </c>
      <c r="Q1373" s="50" t="n">
        <v>104</v>
      </c>
      <c r="R1373" s="50" t="n">
        <v>35</v>
      </c>
      <c r="S1373" s="50" t="n">
        <v>7</v>
      </c>
      <c r="T1373" s="50" t="n">
        <v>0</v>
      </c>
      <c r="U1373" s="50" t="n">
        <v>5</v>
      </c>
      <c r="V1373" s="50" t="n">
        <v>14</v>
      </c>
      <c r="W1373" s="50" t="n">
        <v>2</v>
      </c>
      <c r="X1373" s="50" t="n">
        <v>0</v>
      </c>
      <c r="Y1373" s="50" t="n">
        <v>17</v>
      </c>
      <c r="Z1373" s="50" t="n">
        <v>50.65</v>
      </c>
      <c r="AA1373" s="50" t="n">
        <v>120</v>
      </c>
      <c r="AB1373" s="50" t="n">
        <v>50.175</v>
      </c>
      <c r="AC1373" s="50" t="n">
        <v>87</v>
      </c>
      <c r="AD1373" s="50" t="n">
        <v>10</v>
      </c>
      <c r="AE1373" s="50" t="n">
        <v>38</v>
      </c>
      <c r="AF1373" s="50" t="n">
        <v>87</v>
      </c>
      <c r="AG1373" s="50" t="n">
        <v>7717.5</v>
      </c>
      <c r="AH1373" s="50" t="n">
        <v>39</v>
      </c>
      <c r="AI1373" s="50" t="n">
        <v>241</v>
      </c>
      <c r="AJ1373" s="50" t="n">
        <v>16978.6</v>
      </c>
      <c r="AK1373" s="50" t="n">
        <v>22</v>
      </c>
    </row>
    <row r="1374" customFormat="false" ht="15" hidden="false" customHeight="false" outlineLevel="0" collapsed="false">
      <c r="A1374" s="50" t="s">
        <v>1190</v>
      </c>
      <c r="B1374" s="50" t="s">
        <v>136</v>
      </c>
      <c r="C1374" s="50" t="s">
        <v>449</v>
      </c>
      <c r="D1374" s="50" t="n">
        <v>518692</v>
      </c>
      <c r="E1374" s="50" t="n">
        <v>7</v>
      </c>
      <c r="F1374" s="50" t="s">
        <v>56</v>
      </c>
      <c r="G1374" s="50" t="n">
        <v>390</v>
      </c>
      <c r="H1374" s="50" t="n">
        <v>211</v>
      </c>
      <c r="I1374" s="50" t="n">
        <v>49</v>
      </c>
      <c r="J1374" s="50" t="n">
        <v>179</v>
      </c>
      <c r="K1374" s="50" t="n">
        <v>143</v>
      </c>
      <c r="L1374" s="50" t="n">
        <v>28</v>
      </c>
      <c r="M1374" s="50" t="n">
        <v>209</v>
      </c>
      <c r="N1374" s="50" t="n">
        <v>68</v>
      </c>
      <c r="O1374" s="50" t="n">
        <v>3.062</v>
      </c>
      <c r="P1374" s="50" t="n">
        <v>99</v>
      </c>
      <c r="Q1374" s="50" t="n">
        <v>92</v>
      </c>
      <c r="R1374" s="50" t="n">
        <v>32</v>
      </c>
      <c r="S1374" s="50" t="n">
        <v>5</v>
      </c>
      <c r="T1374" s="50" t="n">
        <v>0</v>
      </c>
      <c r="U1374" s="50" t="n">
        <v>2</v>
      </c>
      <c r="V1374" s="50" t="n">
        <v>6</v>
      </c>
      <c r="W1374" s="50" t="n">
        <v>0</v>
      </c>
      <c r="X1374" s="50" t="n">
        <v>1</v>
      </c>
      <c r="Y1374" s="50" t="n">
        <v>17</v>
      </c>
      <c r="Z1374" s="50" t="n">
        <v>36.25</v>
      </c>
      <c r="AA1374" s="50" t="n">
        <v>97</v>
      </c>
      <c r="AB1374" s="50" t="n">
        <v>34.372</v>
      </c>
      <c r="AC1374" s="50" t="n">
        <v>76</v>
      </c>
      <c r="AD1374" s="50" t="n">
        <v>2</v>
      </c>
      <c r="AE1374" s="50" t="n">
        <v>29</v>
      </c>
      <c r="AF1374" s="50" t="n">
        <v>75</v>
      </c>
      <c r="AG1374" s="50" t="n">
        <v>6639.3</v>
      </c>
      <c r="AH1374" s="50" t="n">
        <v>33</v>
      </c>
      <c r="AI1374" s="50" t="n">
        <v>195</v>
      </c>
      <c r="AJ1374" s="50" t="n">
        <v>13756.6</v>
      </c>
      <c r="AK1374" s="50" t="n">
        <v>20</v>
      </c>
    </row>
    <row r="1375" customFormat="false" ht="15" hidden="false" customHeight="false" outlineLevel="0" collapsed="false">
      <c r="A1375" s="50" t="s">
        <v>1190</v>
      </c>
      <c r="B1375" s="50" t="s">
        <v>136</v>
      </c>
      <c r="C1375" s="50" t="s">
        <v>449</v>
      </c>
      <c r="D1375" s="50" t="n">
        <v>518692</v>
      </c>
      <c r="E1375" s="50" t="n">
        <v>8</v>
      </c>
      <c r="F1375" s="50" t="s">
        <v>57</v>
      </c>
      <c r="G1375" s="50" t="n">
        <v>437</v>
      </c>
      <c r="H1375" s="50" t="n">
        <v>218</v>
      </c>
      <c r="I1375" s="50" t="n">
        <v>44</v>
      </c>
      <c r="J1375" s="50" t="n">
        <v>205</v>
      </c>
      <c r="K1375" s="50" t="n">
        <v>139</v>
      </c>
      <c r="L1375" s="50" t="n">
        <v>15</v>
      </c>
      <c r="M1375" s="50" t="n">
        <v>222</v>
      </c>
      <c r="N1375" s="50" t="n">
        <v>79</v>
      </c>
      <c r="O1375" s="50" t="n">
        <v>-1.627</v>
      </c>
      <c r="P1375" s="50" t="n">
        <v>109</v>
      </c>
      <c r="Q1375" s="50" t="n">
        <v>97</v>
      </c>
      <c r="R1375" s="50" t="n">
        <v>29</v>
      </c>
      <c r="S1375" s="50" t="n">
        <v>5</v>
      </c>
      <c r="T1375" s="50" t="n">
        <v>0</v>
      </c>
      <c r="U1375" s="50" t="n">
        <v>0</v>
      </c>
      <c r="V1375" s="50" t="n">
        <v>10</v>
      </c>
      <c r="W1375" s="50" t="n">
        <v>0</v>
      </c>
      <c r="X1375" s="50" t="n">
        <v>2</v>
      </c>
      <c r="Y1375" s="50" t="n">
        <v>17</v>
      </c>
      <c r="Z1375" s="50" t="n">
        <v>33.45</v>
      </c>
      <c r="AA1375" s="50" t="n">
        <v>106</v>
      </c>
      <c r="AB1375" s="50" t="n">
        <v>35.299</v>
      </c>
      <c r="AC1375" s="50" t="n">
        <v>82</v>
      </c>
      <c r="AD1375" s="50" t="n">
        <v>2</v>
      </c>
      <c r="AE1375" s="50" t="n">
        <v>28</v>
      </c>
      <c r="AF1375" s="50" t="n">
        <v>81</v>
      </c>
      <c r="AG1375" s="50" t="n">
        <v>7105.2</v>
      </c>
      <c r="AH1375" s="50" t="n">
        <v>35</v>
      </c>
      <c r="AI1375" s="50" t="n">
        <v>190</v>
      </c>
      <c r="AJ1375" s="50" t="n">
        <v>13211.1</v>
      </c>
      <c r="AK1375" s="50" t="n">
        <v>10</v>
      </c>
    </row>
    <row r="1376" customFormat="false" ht="15" hidden="false" customHeight="false" outlineLevel="0" collapsed="false">
      <c r="A1376" s="50" t="s">
        <v>1190</v>
      </c>
      <c r="B1376" s="50" t="s">
        <v>136</v>
      </c>
      <c r="C1376" s="50" t="s">
        <v>449</v>
      </c>
      <c r="D1376" s="50" t="n">
        <v>518692</v>
      </c>
      <c r="E1376" s="50" t="n">
        <v>9</v>
      </c>
      <c r="F1376" s="50" t="s">
        <v>58</v>
      </c>
      <c r="G1376" s="50" t="n">
        <v>383</v>
      </c>
      <c r="H1376" s="50" t="n">
        <v>178</v>
      </c>
      <c r="I1376" s="50" t="n">
        <v>57</v>
      </c>
      <c r="J1376" s="50" t="n">
        <v>190</v>
      </c>
      <c r="K1376" s="50" t="n">
        <v>125</v>
      </c>
      <c r="L1376" s="50" t="n">
        <v>28</v>
      </c>
      <c r="M1376" s="50" t="n">
        <v>193</v>
      </c>
      <c r="N1376" s="50" t="n">
        <v>53</v>
      </c>
      <c r="O1376" s="50" t="n">
        <v>-6.786</v>
      </c>
      <c r="P1376" s="50" t="n">
        <v>85</v>
      </c>
      <c r="Q1376" s="50" t="n">
        <v>76</v>
      </c>
      <c r="R1376" s="50" t="n">
        <v>14</v>
      </c>
      <c r="S1376" s="50" t="n">
        <v>0</v>
      </c>
      <c r="T1376" s="50" t="n">
        <v>0</v>
      </c>
      <c r="U1376" s="50" t="n">
        <v>1</v>
      </c>
      <c r="V1376" s="50" t="n">
        <v>6</v>
      </c>
      <c r="W1376" s="50" t="n">
        <v>2</v>
      </c>
      <c r="X1376" s="50" t="n">
        <v>1</v>
      </c>
      <c r="Y1376" s="50" t="n">
        <v>23</v>
      </c>
      <c r="Z1376" s="50" t="n">
        <v>19.3</v>
      </c>
      <c r="AA1376" s="50" t="n">
        <v>85</v>
      </c>
      <c r="AB1376" s="50" t="n">
        <v>25.02</v>
      </c>
      <c r="AC1376" s="50" t="n">
        <v>54</v>
      </c>
      <c r="AD1376" s="50" t="n">
        <v>4</v>
      </c>
      <c r="AE1376" s="50" t="n">
        <v>19</v>
      </c>
      <c r="AF1376" s="50" t="n">
        <v>54</v>
      </c>
      <c r="AG1376" s="50" t="n">
        <v>4725.6</v>
      </c>
      <c r="AH1376" s="50" t="n">
        <v>19</v>
      </c>
      <c r="AI1376" s="50" t="n">
        <v>152</v>
      </c>
      <c r="AJ1376" s="50" t="n">
        <v>10590.4</v>
      </c>
      <c r="AK1376" s="50" t="n">
        <v>7</v>
      </c>
    </row>
    <row r="1377" customFormat="false" ht="15" hidden="false" customHeight="false" outlineLevel="0" collapsed="false">
      <c r="A1377" s="50" t="s">
        <v>1191</v>
      </c>
      <c r="B1377" s="50" t="s">
        <v>136</v>
      </c>
      <c r="C1377" s="50" t="s">
        <v>450</v>
      </c>
      <c r="D1377" s="50" t="n">
        <v>663656</v>
      </c>
      <c r="E1377" s="50" t="n">
        <v>4</v>
      </c>
      <c r="F1377" s="50" t="s">
        <v>53</v>
      </c>
      <c r="G1377" s="50" t="n">
        <v>500</v>
      </c>
      <c r="H1377" s="50" t="n">
        <v>254</v>
      </c>
      <c r="I1377" s="50" t="n">
        <v>53</v>
      </c>
      <c r="J1377" s="50" t="n">
        <v>264</v>
      </c>
      <c r="K1377" s="50" t="n">
        <v>198</v>
      </c>
      <c r="L1377" s="50" t="n">
        <v>26</v>
      </c>
      <c r="M1377" s="50" t="n">
        <v>236</v>
      </c>
      <c r="N1377" s="50" t="n">
        <v>56</v>
      </c>
      <c r="O1377" s="50" t="n">
        <v>1.945</v>
      </c>
      <c r="P1377" s="50" t="n">
        <v>133</v>
      </c>
      <c r="Q1377" s="50" t="n">
        <v>116</v>
      </c>
      <c r="R1377" s="50" t="n">
        <v>28</v>
      </c>
      <c r="S1377" s="50" t="n">
        <v>6</v>
      </c>
      <c r="T1377" s="50" t="n">
        <v>0</v>
      </c>
      <c r="U1377" s="50" t="n">
        <v>3</v>
      </c>
      <c r="V1377" s="50" t="n">
        <v>16</v>
      </c>
      <c r="W1377" s="50" t="n">
        <v>0</v>
      </c>
      <c r="X1377" s="50" t="n">
        <v>1</v>
      </c>
      <c r="Y1377" s="50" t="n">
        <v>29</v>
      </c>
      <c r="Z1377" s="50" t="n">
        <v>41.8</v>
      </c>
      <c r="AA1377" s="50" t="n">
        <v>133</v>
      </c>
      <c r="AB1377" s="50" t="n">
        <v>41.923</v>
      </c>
      <c r="AC1377" s="50" t="n">
        <v>88</v>
      </c>
      <c r="AD1377" s="50" t="n">
        <v>7</v>
      </c>
      <c r="AE1377" s="50" t="n">
        <v>37</v>
      </c>
      <c r="AF1377" s="50" t="n">
        <v>88</v>
      </c>
      <c r="AG1377" s="50" t="n">
        <v>7850.6</v>
      </c>
      <c r="AH1377" s="50" t="n">
        <v>34</v>
      </c>
      <c r="AI1377" s="50" t="n">
        <v>218</v>
      </c>
      <c r="AJ1377" s="50" t="n">
        <v>15777.9</v>
      </c>
      <c r="AK1377" s="50" t="n">
        <v>61</v>
      </c>
    </row>
    <row r="1378" customFormat="false" ht="15" hidden="false" customHeight="false" outlineLevel="0" collapsed="false">
      <c r="A1378" s="50" t="s">
        <v>1191</v>
      </c>
      <c r="B1378" s="50" t="s">
        <v>136</v>
      </c>
      <c r="C1378" s="50" t="s">
        <v>450</v>
      </c>
      <c r="D1378" s="50" t="n">
        <v>663656</v>
      </c>
      <c r="E1378" s="50" t="n">
        <v>5</v>
      </c>
      <c r="F1378" s="50" t="s">
        <v>54</v>
      </c>
      <c r="G1378" s="50" t="n">
        <v>422</v>
      </c>
      <c r="H1378" s="50" t="n">
        <v>203</v>
      </c>
      <c r="I1378" s="50" t="n">
        <v>44</v>
      </c>
      <c r="J1378" s="50" t="n">
        <v>200</v>
      </c>
      <c r="K1378" s="50" t="n">
        <v>149</v>
      </c>
      <c r="L1378" s="50" t="n">
        <v>25</v>
      </c>
      <c r="M1378" s="50" t="n">
        <v>220</v>
      </c>
      <c r="N1378" s="50" t="n">
        <v>54</v>
      </c>
      <c r="O1378" s="50" t="n">
        <v>0.508</v>
      </c>
      <c r="P1378" s="50" t="n">
        <v>107</v>
      </c>
      <c r="Q1378" s="50" t="n">
        <v>91</v>
      </c>
      <c r="R1378" s="50" t="n">
        <v>22</v>
      </c>
      <c r="S1378" s="50" t="n">
        <v>9</v>
      </c>
      <c r="T1378" s="50" t="n">
        <v>2</v>
      </c>
      <c r="U1378" s="50" t="n">
        <v>1</v>
      </c>
      <c r="V1378" s="50" t="n">
        <v>14</v>
      </c>
      <c r="W1378" s="50" t="n">
        <v>1</v>
      </c>
      <c r="X1378" s="50" t="n">
        <v>1</v>
      </c>
      <c r="Y1378" s="50" t="n">
        <v>16</v>
      </c>
      <c r="Z1378" s="50" t="n">
        <v>35.95</v>
      </c>
      <c r="AA1378" s="50" t="n">
        <v>107</v>
      </c>
      <c r="AB1378" s="50" t="n">
        <v>35.711</v>
      </c>
      <c r="AC1378" s="50" t="n">
        <v>76</v>
      </c>
      <c r="AD1378" s="50" t="n">
        <v>2</v>
      </c>
      <c r="AE1378" s="50" t="n">
        <v>29</v>
      </c>
      <c r="AF1378" s="50" t="n">
        <v>76</v>
      </c>
      <c r="AG1378" s="50" t="n">
        <v>6757.6</v>
      </c>
      <c r="AH1378" s="50" t="n">
        <v>27</v>
      </c>
      <c r="AI1378" s="50" t="n">
        <v>181</v>
      </c>
      <c r="AJ1378" s="50" t="n">
        <v>12834</v>
      </c>
      <c r="AK1378" s="50" t="n">
        <v>38</v>
      </c>
    </row>
    <row r="1379" customFormat="false" ht="15" hidden="false" customHeight="false" outlineLevel="0" collapsed="false">
      <c r="A1379" s="50" t="s">
        <v>1191</v>
      </c>
      <c r="B1379" s="50" t="s">
        <v>136</v>
      </c>
      <c r="C1379" s="50" t="s">
        <v>450</v>
      </c>
      <c r="D1379" s="50" t="n">
        <v>663656</v>
      </c>
      <c r="E1379" s="50" t="n">
        <v>6</v>
      </c>
      <c r="F1379" s="50" t="s">
        <v>55</v>
      </c>
      <c r="G1379" s="50" t="n">
        <v>436</v>
      </c>
      <c r="H1379" s="50" t="n">
        <v>206</v>
      </c>
      <c r="I1379" s="50" t="n">
        <v>48</v>
      </c>
      <c r="J1379" s="50" t="n">
        <v>199</v>
      </c>
      <c r="K1379" s="50" t="n">
        <v>142</v>
      </c>
      <c r="L1379" s="50" t="n">
        <v>22</v>
      </c>
      <c r="M1379" s="50" t="n">
        <v>237</v>
      </c>
      <c r="N1379" s="50" t="n">
        <v>64</v>
      </c>
      <c r="O1379" s="50" t="n">
        <v>-0.852</v>
      </c>
      <c r="P1379" s="50" t="n">
        <v>100</v>
      </c>
      <c r="Q1379" s="50" t="n">
        <v>86</v>
      </c>
      <c r="R1379" s="50" t="n">
        <v>20</v>
      </c>
      <c r="S1379" s="50" t="n">
        <v>1</v>
      </c>
      <c r="T1379" s="50" t="n">
        <v>0</v>
      </c>
      <c r="U1379" s="50" t="n">
        <v>3</v>
      </c>
      <c r="V1379" s="50" t="n">
        <v>12</v>
      </c>
      <c r="W1379" s="50" t="n">
        <v>1</v>
      </c>
      <c r="X1379" s="50" t="n">
        <v>1</v>
      </c>
      <c r="Y1379" s="50" t="n">
        <v>27</v>
      </c>
      <c r="Z1379" s="50" t="n">
        <v>31.45</v>
      </c>
      <c r="AA1379" s="50" t="n">
        <v>100</v>
      </c>
      <c r="AB1379" s="50" t="n">
        <v>33.245</v>
      </c>
      <c r="AC1379" s="50" t="n">
        <v>60</v>
      </c>
      <c r="AD1379" s="50" t="n">
        <v>4</v>
      </c>
      <c r="AE1379" s="50" t="n">
        <v>23</v>
      </c>
      <c r="AF1379" s="50" t="n">
        <v>60</v>
      </c>
      <c r="AG1379" s="50" t="n">
        <v>5294.1</v>
      </c>
      <c r="AH1379" s="50" t="n">
        <v>19</v>
      </c>
      <c r="AI1379" s="50" t="n">
        <v>179</v>
      </c>
      <c r="AJ1379" s="50" t="n">
        <v>12659.3</v>
      </c>
      <c r="AK1379" s="50" t="n">
        <v>29</v>
      </c>
    </row>
    <row r="1380" customFormat="false" ht="15" hidden="false" customHeight="false" outlineLevel="0" collapsed="false">
      <c r="A1380" s="50" t="s">
        <v>1191</v>
      </c>
      <c r="B1380" s="50" t="s">
        <v>136</v>
      </c>
      <c r="C1380" s="50" t="s">
        <v>450</v>
      </c>
      <c r="D1380" s="50" t="n">
        <v>663656</v>
      </c>
      <c r="E1380" s="50" t="n">
        <v>7</v>
      </c>
      <c r="F1380" s="50" t="s">
        <v>56</v>
      </c>
      <c r="G1380" s="50" t="n">
        <v>338</v>
      </c>
      <c r="H1380" s="50" t="n">
        <v>155</v>
      </c>
      <c r="I1380" s="50" t="n">
        <v>26</v>
      </c>
      <c r="J1380" s="50" t="n">
        <v>171</v>
      </c>
      <c r="K1380" s="50" t="n">
        <v>119</v>
      </c>
      <c r="L1380" s="50" t="n">
        <v>10</v>
      </c>
      <c r="M1380" s="50" t="n">
        <v>167</v>
      </c>
      <c r="N1380" s="50" t="n">
        <v>36</v>
      </c>
      <c r="O1380" s="50" t="n">
        <v>-1.351</v>
      </c>
      <c r="P1380" s="50" t="n">
        <v>89</v>
      </c>
      <c r="Q1380" s="50" t="n">
        <v>76</v>
      </c>
      <c r="R1380" s="50" t="n">
        <v>17</v>
      </c>
      <c r="S1380" s="50" t="n">
        <v>2</v>
      </c>
      <c r="T1380" s="50" t="n">
        <v>0</v>
      </c>
      <c r="U1380" s="50" t="n">
        <v>2</v>
      </c>
      <c r="V1380" s="50" t="n">
        <v>11</v>
      </c>
      <c r="W1380" s="50" t="n">
        <v>1</v>
      </c>
      <c r="X1380" s="50" t="n">
        <v>1</v>
      </c>
      <c r="Y1380" s="50" t="n">
        <v>11</v>
      </c>
      <c r="Z1380" s="50" t="n">
        <v>26.6</v>
      </c>
      <c r="AA1380" s="50" t="n">
        <v>89</v>
      </c>
      <c r="AB1380" s="50" t="n">
        <v>33.507</v>
      </c>
      <c r="AC1380" s="50" t="n">
        <v>66</v>
      </c>
      <c r="AD1380" s="50" t="n">
        <v>6</v>
      </c>
      <c r="AE1380" s="50" t="n">
        <v>22</v>
      </c>
      <c r="AF1380" s="50" t="n">
        <v>66</v>
      </c>
      <c r="AG1380" s="50" t="n">
        <v>5838.1</v>
      </c>
      <c r="AH1380" s="50" t="n">
        <v>27</v>
      </c>
      <c r="AI1380" s="50" t="n">
        <v>141</v>
      </c>
      <c r="AJ1380" s="50" t="n">
        <v>10075.2</v>
      </c>
      <c r="AK1380" s="50" t="n">
        <v>20</v>
      </c>
    </row>
    <row r="1381" customFormat="false" ht="15" hidden="false" customHeight="false" outlineLevel="0" collapsed="false">
      <c r="A1381" s="50" t="s">
        <v>1191</v>
      </c>
      <c r="B1381" s="50" t="s">
        <v>136</v>
      </c>
      <c r="C1381" s="50" t="s">
        <v>450</v>
      </c>
      <c r="D1381" s="50" t="n">
        <v>663656</v>
      </c>
      <c r="E1381" s="50" t="n">
        <v>8</v>
      </c>
      <c r="F1381" s="50" t="s">
        <v>57</v>
      </c>
      <c r="G1381" s="50" t="n">
        <v>418</v>
      </c>
      <c r="H1381" s="50" t="n">
        <v>215</v>
      </c>
      <c r="I1381" s="50" t="n">
        <v>33</v>
      </c>
      <c r="J1381" s="50" t="n">
        <v>199</v>
      </c>
      <c r="K1381" s="50" t="n">
        <v>158</v>
      </c>
      <c r="L1381" s="50" t="n">
        <v>14</v>
      </c>
      <c r="M1381" s="50" t="n">
        <v>214</v>
      </c>
      <c r="N1381" s="50" t="n">
        <v>57</v>
      </c>
      <c r="O1381" s="50" t="n">
        <v>-3.269</v>
      </c>
      <c r="P1381" s="50" t="n">
        <v>99</v>
      </c>
      <c r="Q1381" s="50" t="n">
        <v>87</v>
      </c>
      <c r="R1381" s="50" t="n">
        <v>17</v>
      </c>
      <c r="S1381" s="50" t="n">
        <v>2</v>
      </c>
      <c r="T1381" s="50" t="n">
        <v>1</v>
      </c>
      <c r="U1381" s="50" t="n">
        <v>2</v>
      </c>
      <c r="V1381" s="50" t="n">
        <v>12</v>
      </c>
      <c r="W1381" s="50" t="n">
        <v>0</v>
      </c>
      <c r="X1381" s="50" t="n">
        <v>0</v>
      </c>
      <c r="Y1381" s="50" t="n">
        <v>12</v>
      </c>
      <c r="Z1381" s="50" t="n">
        <v>26.6</v>
      </c>
      <c r="AA1381" s="50" t="n">
        <v>96</v>
      </c>
      <c r="AB1381" s="50" t="n">
        <v>26.195</v>
      </c>
      <c r="AC1381" s="50" t="n">
        <v>75</v>
      </c>
      <c r="AD1381" s="50" t="n">
        <v>1</v>
      </c>
      <c r="AE1381" s="50" t="n">
        <v>24</v>
      </c>
      <c r="AF1381" s="50" t="n">
        <v>73</v>
      </c>
      <c r="AG1381" s="50" t="n">
        <v>6397</v>
      </c>
      <c r="AH1381" s="50" t="n">
        <v>22</v>
      </c>
      <c r="AI1381" s="50" t="n">
        <v>191</v>
      </c>
      <c r="AJ1381" s="50" t="n">
        <v>13614</v>
      </c>
      <c r="AK1381" s="50" t="n">
        <v>33</v>
      </c>
    </row>
    <row r="1382" customFormat="false" ht="15" hidden="false" customHeight="false" outlineLevel="0" collapsed="false">
      <c r="A1382" s="50" t="s">
        <v>1191</v>
      </c>
      <c r="B1382" s="50" t="s">
        <v>136</v>
      </c>
      <c r="C1382" s="50" t="s">
        <v>450</v>
      </c>
      <c r="D1382" s="50" t="n">
        <v>663656</v>
      </c>
      <c r="E1382" s="50" t="n">
        <v>9</v>
      </c>
      <c r="F1382" s="50" t="s">
        <v>58</v>
      </c>
      <c r="G1382" s="50" t="n">
        <v>351</v>
      </c>
      <c r="H1382" s="50" t="n">
        <v>159</v>
      </c>
      <c r="I1382" s="50" t="n">
        <v>18</v>
      </c>
      <c r="J1382" s="50" t="n">
        <v>166</v>
      </c>
      <c r="K1382" s="50" t="n">
        <v>125</v>
      </c>
      <c r="L1382" s="50" t="n">
        <v>7</v>
      </c>
      <c r="M1382" s="50" t="n">
        <v>185</v>
      </c>
      <c r="N1382" s="50" t="n">
        <v>34</v>
      </c>
      <c r="O1382" s="50" t="n">
        <v>5.269</v>
      </c>
      <c r="P1382" s="50" t="n">
        <v>99</v>
      </c>
      <c r="Q1382" s="50" t="n">
        <v>84</v>
      </c>
      <c r="R1382" s="50" t="n">
        <v>22</v>
      </c>
      <c r="S1382" s="50" t="n">
        <v>3</v>
      </c>
      <c r="T1382" s="50" t="n">
        <v>1</v>
      </c>
      <c r="U1382" s="50" t="n">
        <v>6</v>
      </c>
      <c r="V1382" s="50" t="n">
        <v>13</v>
      </c>
      <c r="W1382" s="50" t="n">
        <v>0</v>
      </c>
      <c r="X1382" s="50" t="n">
        <v>2</v>
      </c>
      <c r="Y1382" s="50" t="n">
        <v>10</v>
      </c>
      <c r="Z1382" s="50" t="n">
        <v>37.25</v>
      </c>
      <c r="AA1382" s="50" t="n">
        <v>99</v>
      </c>
      <c r="AB1382" s="50" t="n">
        <v>36.038</v>
      </c>
      <c r="AC1382" s="50" t="n">
        <v>76</v>
      </c>
      <c r="AD1382" s="50" t="n">
        <v>8</v>
      </c>
      <c r="AE1382" s="50" t="n">
        <v>25</v>
      </c>
      <c r="AF1382" s="50" t="n">
        <v>76</v>
      </c>
      <c r="AG1382" s="50" t="n">
        <v>6687</v>
      </c>
      <c r="AH1382" s="50" t="n">
        <v>31</v>
      </c>
      <c r="AI1382" s="50" t="n">
        <v>143</v>
      </c>
      <c r="AJ1382" s="50" t="n">
        <v>10259.9</v>
      </c>
      <c r="AK1382" s="50" t="n">
        <v>28</v>
      </c>
    </row>
    <row r="1383" customFormat="false" ht="15" hidden="false" customHeight="false" outlineLevel="0" collapsed="false">
      <c r="A1383" s="50" t="s">
        <v>1192</v>
      </c>
      <c r="B1383" s="50" t="s">
        <v>136</v>
      </c>
      <c r="C1383" s="50" t="s">
        <v>451</v>
      </c>
      <c r="D1383" s="50" t="n">
        <v>660271</v>
      </c>
      <c r="E1383" s="50" t="n">
        <v>4</v>
      </c>
      <c r="F1383" s="50" t="s">
        <v>53</v>
      </c>
      <c r="G1383" s="50" t="n">
        <v>549</v>
      </c>
      <c r="H1383" s="50" t="n">
        <v>233</v>
      </c>
      <c r="I1383" s="50" t="n">
        <v>54</v>
      </c>
      <c r="J1383" s="50" t="n">
        <v>239</v>
      </c>
      <c r="K1383" s="50" t="n">
        <v>143</v>
      </c>
      <c r="L1383" s="50" t="n">
        <v>18</v>
      </c>
      <c r="M1383" s="50" t="n">
        <v>287</v>
      </c>
      <c r="N1383" s="50" t="n">
        <v>90</v>
      </c>
      <c r="O1383" s="50" t="n">
        <v>6.649</v>
      </c>
      <c r="P1383" s="50" t="n">
        <v>139</v>
      </c>
      <c r="Q1383" s="50" t="n">
        <v>110</v>
      </c>
      <c r="R1383" s="50" t="n">
        <v>30</v>
      </c>
      <c r="S1383" s="50" t="n">
        <v>6</v>
      </c>
      <c r="T1383" s="50" t="n">
        <v>0</v>
      </c>
      <c r="U1383" s="50" t="n">
        <v>6</v>
      </c>
      <c r="V1383" s="50" t="n">
        <v>23</v>
      </c>
      <c r="W1383" s="50" t="n">
        <v>3</v>
      </c>
      <c r="X1383" s="50" t="n">
        <v>2</v>
      </c>
      <c r="Y1383" s="50" t="n">
        <v>33</v>
      </c>
      <c r="Z1383" s="50" t="n">
        <v>50.4</v>
      </c>
      <c r="AA1383" s="50" t="n">
        <v>133</v>
      </c>
      <c r="AB1383" s="50" t="n">
        <v>54.803</v>
      </c>
      <c r="AC1383" s="50" t="n">
        <v>79</v>
      </c>
      <c r="AD1383" s="50" t="n">
        <v>17</v>
      </c>
      <c r="AE1383" s="50" t="n">
        <v>41</v>
      </c>
      <c r="AF1383" s="50" t="n">
        <v>79</v>
      </c>
      <c r="AG1383" s="50" t="n">
        <v>7465.9</v>
      </c>
      <c r="AH1383" s="50" t="n">
        <v>29</v>
      </c>
      <c r="AI1383" s="50" t="n">
        <v>208</v>
      </c>
      <c r="AJ1383" s="50" t="n">
        <v>15542.8</v>
      </c>
      <c r="AK1383" s="50" t="n">
        <v>105</v>
      </c>
    </row>
    <row r="1384" customFormat="false" ht="15" hidden="false" customHeight="false" outlineLevel="0" collapsed="false">
      <c r="A1384" s="50" t="s">
        <v>1192</v>
      </c>
      <c r="B1384" s="50" t="s">
        <v>136</v>
      </c>
      <c r="C1384" s="50" t="s">
        <v>451</v>
      </c>
      <c r="D1384" s="50" t="n">
        <v>660271</v>
      </c>
      <c r="E1384" s="50" t="n">
        <v>5</v>
      </c>
      <c r="F1384" s="50" t="s">
        <v>54</v>
      </c>
      <c r="G1384" s="50" t="n">
        <v>458</v>
      </c>
      <c r="H1384" s="50" t="n">
        <v>201</v>
      </c>
      <c r="I1384" s="50" t="n">
        <v>54</v>
      </c>
      <c r="J1384" s="50" t="n">
        <v>205</v>
      </c>
      <c r="K1384" s="50" t="n">
        <v>136</v>
      </c>
      <c r="L1384" s="50" t="n">
        <v>26</v>
      </c>
      <c r="M1384" s="50" t="n">
        <v>253</v>
      </c>
      <c r="N1384" s="50" t="n">
        <v>65</v>
      </c>
      <c r="O1384" s="50" t="n">
        <v>6.418</v>
      </c>
      <c r="P1384" s="50" t="n">
        <v>116</v>
      </c>
      <c r="Q1384" s="50" t="n">
        <v>97</v>
      </c>
      <c r="R1384" s="50" t="n">
        <v>28</v>
      </c>
      <c r="S1384" s="50" t="n">
        <v>6</v>
      </c>
      <c r="T1384" s="50" t="n">
        <v>1</v>
      </c>
      <c r="U1384" s="50" t="n">
        <v>4</v>
      </c>
      <c r="V1384" s="50" t="n">
        <v>16</v>
      </c>
      <c r="W1384" s="50" t="n">
        <v>2</v>
      </c>
      <c r="X1384" s="50" t="n">
        <v>1</v>
      </c>
      <c r="Y1384" s="50" t="n">
        <v>25</v>
      </c>
      <c r="Z1384" s="50" t="n">
        <v>45</v>
      </c>
      <c r="AA1384" s="50" t="n">
        <v>115</v>
      </c>
      <c r="AB1384" s="50" t="n">
        <v>46.113</v>
      </c>
      <c r="AC1384" s="50" t="n">
        <v>73</v>
      </c>
      <c r="AD1384" s="50" t="n">
        <v>7</v>
      </c>
      <c r="AE1384" s="50" t="n">
        <v>39</v>
      </c>
      <c r="AF1384" s="50" t="n">
        <v>72</v>
      </c>
      <c r="AG1384" s="50" t="n">
        <v>6660</v>
      </c>
      <c r="AH1384" s="50" t="n">
        <v>34</v>
      </c>
      <c r="AI1384" s="50" t="n">
        <v>180</v>
      </c>
      <c r="AJ1384" s="50" t="n">
        <v>13441.9</v>
      </c>
      <c r="AK1384" s="50" t="n">
        <v>87</v>
      </c>
    </row>
    <row r="1385" customFormat="false" ht="15" hidden="false" customHeight="false" outlineLevel="0" collapsed="false">
      <c r="A1385" s="50" t="s">
        <v>1192</v>
      </c>
      <c r="B1385" s="50" t="s">
        <v>136</v>
      </c>
      <c r="C1385" s="50" t="s">
        <v>451</v>
      </c>
      <c r="D1385" s="50" t="n">
        <v>660271</v>
      </c>
      <c r="E1385" s="50" t="n">
        <v>6</v>
      </c>
      <c r="F1385" s="50" t="s">
        <v>55</v>
      </c>
      <c r="G1385" s="50" t="n">
        <v>447</v>
      </c>
      <c r="H1385" s="50" t="n">
        <v>191</v>
      </c>
      <c r="I1385" s="50" t="n">
        <v>49</v>
      </c>
      <c r="J1385" s="50" t="n">
        <v>197</v>
      </c>
      <c r="K1385" s="50" t="n">
        <v>124</v>
      </c>
      <c r="L1385" s="50" t="n">
        <v>18</v>
      </c>
      <c r="M1385" s="50" t="n">
        <v>238</v>
      </c>
      <c r="N1385" s="50" t="n">
        <v>67</v>
      </c>
      <c r="O1385" s="50" t="n">
        <v>10.292</v>
      </c>
      <c r="P1385" s="50" t="n">
        <v>109</v>
      </c>
      <c r="Q1385" s="50" t="n">
        <v>90</v>
      </c>
      <c r="R1385" s="50" t="n">
        <v>30</v>
      </c>
      <c r="S1385" s="50" t="n">
        <v>3</v>
      </c>
      <c r="T1385" s="50" t="n">
        <v>1</v>
      </c>
      <c r="U1385" s="50" t="n">
        <v>8</v>
      </c>
      <c r="V1385" s="50" t="n">
        <v>17</v>
      </c>
      <c r="W1385" s="50" t="n">
        <v>0</v>
      </c>
      <c r="X1385" s="50" t="n">
        <v>1</v>
      </c>
      <c r="Y1385" s="50" t="n">
        <v>25</v>
      </c>
      <c r="Z1385" s="50" t="n">
        <v>48.05</v>
      </c>
      <c r="AA1385" s="50" t="n">
        <v>106</v>
      </c>
      <c r="AB1385" s="50" t="n">
        <v>46.861</v>
      </c>
      <c r="AC1385" s="50" t="n">
        <v>66</v>
      </c>
      <c r="AD1385" s="50" t="n">
        <v>12</v>
      </c>
      <c r="AE1385" s="50" t="n">
        <v>37</v>
      </c>
      <c r="AF1385" s="50" t="n">
        <v>66</v>
      </c>
      <c r="AG1385" s="50" t="n">
        <v>6231.9</v>
      </c>
      <c r="AH1385" s="50" t="n">
        <v>28</v>
      </c>
      <c r="AI1385" s="50" t="n">
        <v>165</v>
      </c>
      <c r="AJ1385" s="50" t="n">
        <v>12322.3</v>
      </c>
      <c r="AK1385" s="50" t="n">
        <v>80</v>
      </c>
    </row>
    <row r="1386" customFormat="false" ht="15" hidden="false" customHeight="false" outlineLevel="0" collapsed="false">
      <c r="A1386" s="50" t="s">
        <v>1192</v>
      </c>
      <c r="B1386" s="50" t="s">
        <v>136</v>
      </c>
      <c r="C1386" s="50" t="s">
        <v>451</v>
      </c>
      <c r="D1386" s="50" t="n">
        <v>660271</v>
      </c>
      <c r="E1386" s="50" t="n">
        <v>7</v>
      </c>
      <c r="F1386" s="50" t="s">
        <v>56</v>
      </c>
      <c r="G1386" s="50" t="n">
        <v>339</v>
      </c>
      <c r="H1386" s="50" t="n">
        <v>173</v>
      </c>
      <c r="I1386" s="50" t="n">
        <v>60</v>
      </c>
      <c r="J1386" s="50" t="n">
        <v>156</v>
      </c>
      <c r="K1386" s="50" t="n">
        <v>114</v>
      </c>
      <c r="L1386" s="50" t="n">
        <v>34</v>
      </c>
      <c r="M1386" s="50" t="n">
        <v>166</v>
      </c>
      <c r="N1386" s="50" t="n">
        <v>59</v>
      </c>
      <c r="O1386" s="50" t="n">
        <v>1.877</v>
      </c>
      <c r="P1386" s="50" t="n">
        <v>97</v>
      </c>
      <c r="Q1386" s="50" t="n">
        <v>88</v>
      </c>
      <c r="R1386" s="50" t="n">
        <v>24</v>
      </c>
      <c r="S1386" s="50" t="n">
        <v>7</v>
      </c>
      <c r="T1386" s="50" t="n">
        <v>0</v>
      </c>
      <c r="U1386" s="50" t="n">
        <v>6</v>
      </c>
      <c r="V1386" s="50" t="n">
        <v>8</v>
      </c>
      <c r="W1386" s="50" t="n">
        <v>0</v>
      </c>
      <c r="X1386" s="50" t="n">
        <v>1</v>
      </c>
      <c r="Y1386" s="50" t="n">
        <v>22</v>
      </c>
      <c r="Z1386" s="50" t="n">
        <v>32.75</v>
      </c>
      <c r="AA1386" s="50" t="n">
        <v>91</v>
      </c>
      <c r="AB1386" s="50" t="n">
        <v>36.994</v>
      </c>
      <c r="AC1386" s="50" t="n">
        <v>67</v>
      </c>
      <c r="AD1386" s="50" t="n">
        <v>12</v>
      </c>
      <c r="AE1386" s="50" t="n">
        <v>37</v>
      </c>
      <c r="AF1386" s="50" t="n">
        <v>66</v>
      </c>
      <c r="AG1386" s="50" t="n">
        <v>6173.3</v>
      </c>
      <c r="AH1386" s="50" t="n">
        <v>26</v>
      </c>
      <c r="AI1386" s="50" t="n">
        <v>160</v>
      </c>
      <c r="AJ1386" s="50" t="n">
        <v>11958.1</v>
      </c>
      <c r="AK1386" s="50" t="n">
        <v>83</v>
      </c>
    </row>
    <row r="1387" customFormat="false" ht="15" hidden="false" customHeight="false" outlineLevel="0" collapsed="false">
      <c r="A1387" s="50" t="s">
        <v>1192</v>
      </c>
      <c r="B1387" s="50" t="s">
        <v>136</v>
      </c>
      <c r="C1387" s="50" t="s">
        <v>451</v>
      </c>
      <c r="D1387" s="50" t="n">
        <v>660271</v>
      </c>
      <c r="E1387" s="50" t="n">
        <v>8</v>
      </c>
      <c r="F1387" s="50" t="s">
        <v>57</v>
      </c>
      <c r="G1387" s="50" t="n">
        <v>481</v>
      </c>
      <c r="H1387" s="50" t="n">
        <v>234</v>
      </c>
      <c r="I1387" s="50" t="n">
        <v>71</v>
      </c>
      <c r="J1387" s="50" t="n">
        <v>218</v>
      </c>
      <c r="K1387" s="50" t="n">
        <v>153</v>
      </c>
      <c r="L1387" s="50" t="n">
        <v>31</v>
      </c>
      <c r="M1387" s="50" t="n">
        <v>253</v>
      </c>
      <c r="N1387" s="50" t="n">
        <v>81</v>
      </c>
      <c r="O1387" s="50" t="n">
        <v>1.81</v>
      </c>
      <c r="P1387" s="50" t="n">
        <v>121</v>
      </c>
      <c r="Q1387" s="50" t="n">
        <v>108</v>
      </c>
      <c r="R1387" s="50" t="n">
        <v>26</v>
      </c>
      <c r="S1387" s="50" t="n">
        <v>3</v>
      </c>
      <c r="T1387" s="50" t="n">
        <v>2</v>
      </c>
      <c r="U1387" s="50" t="n">
        <v>6</v>
      </c>
      <c r="V1387" s="50" t="n">
        <v>13</v>
      </c>
      <c r="W1387" s="50" t="n">
        <v>0</v>
      </c>
      <c r="X1387" s="50" t="n">
        <v>0</v>
      </c>
      <c r="Y1387" s="50" t="n">
        <v>33</v>
      </c>
      <c r="Z1387" s="50" t="n">
        <v>40.15</v>
      </c>
      <c r="AA1387" s="50" t="n">
        <v>118</v>
      </c>
      <c r="AB1387" s="50" t="n">
        <v>42.037</v>
      </c>
      <c r="AC1387" s="50" t="n">
        <v>75</v>
      </c>
      <c r="AD1387" s="50" t="n">
        <v>9</v>
      </c>
      <c r="AE1387" s="50" t="n">
        <v>33</v>
      </c>
      <c r="AF1387" s="50" t="n">
        <v>74</v>
      </c>
      <c r="AG1387" s="50" t="n">
        <v>6798</v>
      </c>
      <c r="AH1387" s="50" t="n">
        <v>28</v>
      </c>
      <c r="AI1387" s="50" t="n">
        <v>205</v>
      </c>
      <c r="AJ1387" s="50" t="n">
        <v>15369.1</v>
      </c>
      <c r="AK1387" s="50" t="n">
        <v>108</v>
      </c>
    </row>
    <row r="1388" customFormat="false" ht="15" hidden="false" customHeight="false" outlineLevel="0" collapsed="false">
      <c r="A1388" s="50" t="s">
        <v>1192</v>
      </c>
      <c r="B1388" s="50" t="s">
        <v>136</v>
      </c>
      <c r="C1388" s="50" t="s">
        <v>451</v>
      </c>
      <c r="D1388" s="50" t="n">
        <v>660271</v>
      </c>
      <c r="E1388" s="50" t="n">
        <v>9</v>
      </c>
      <c r="F1388" s="50" t="s">
        <v>58</v>
      </c>
      <c r="G1388" s="50" t="n">
        <v>144</v>
      </c>
      <c r="H1388" s="50" t="n">
        <v>65</v>
      </c>
      <c r="I1388" s="50" t="n">
        <v>29</v>
      </c>
      <c r="J1388" s="50" t="n">
        <v>66</v>
      </c>
      <c r="K1388" s="50" t="n">
        <v>44</v>
      </c>
      <c r="L1388" s="50" t="n">
        <v>16</v>
      </c>
      <c r="M1388" s="50" t="n">
        <v>78</v>
      </c>
      <c r="N1388" s="50" t="n">
        <v>21</v>
      </c>
      <c r="O1388" s="50" t="n">
        <v>-1.316</v>
      </c>
      <c r="P1388" s="50" t="n">
        <v>36</v>
      </c>
      <c r="Q1388" s="50" t="n">
        <v>30</v>
      </c>
      <c r="R1388" s="50" t="n">
        <v>6</v>
      </c>
      <c r="S1388" s="50" t="n">
        <v>1</v>
      </c>
      <c r="T1388" s="50" t="n">
        <v>0</v>
      </c>
      <c r="U1388" s="50" t="n">
        <v>0</v>
      </c>
      <c r="V1388" s="50" t="n">
        <v>4</v>
      </c>
      <c r="W1388" s="50" t="n">
        <v>2</v>
      </c>
      <c r="X1388" s="50" t="n">
        <v>0</v>
      </c>
      <c r="Y1388" s="50" t="n">
        <v>14</v>
      </c>
      <c r="Z1388" s="50" t="n">
        <v>9.05</v>
      </c>
      <c r="AA1388" s="50" t="n">
        <v>35</v>
      </c>
      <c r="AB1388" s="50" t="n">
        <v>11.174</v>
      </c>
      <c r="AC1388" s="50" t="n">
        <v>16</v>
      </c>
      <c r="AD1388" s="50" t="n">
        <v>4</v>
      </c>
      <c r="AE1388" s="50" t="n">
        <v>9</v>
      </c>
      <c r="AF1388" s="50" t="n">
        <v>15</v>
      </c>
      <c r="AG1388" s="50" t="n">
        <v>1389.7</v>
      </c>
      <c r="AH1388" s="50" t="n">
        <v>5</v>
      </c>
      <c r="AI1388" s="50" t="n">
        <v>61</v>
      </c>
      <c r="AJ1388" s="50" t="n">
        <v>4546.7</v>
      </c>
      <c r="AK1388" s="50" t="n">
        <v>24</v>
      </c>
    </row>
    <row r="1389" customFormat="false" ht="15" hidden="false" customHeight="false" outlineLevel="0" collapsed="false">
      <c r="A1389" s="50" t="s">
        <v>1193</v>
      </c>
      <c r="B1389" s="50" t="s">
        <v>136</v>
      </c>
      <c r="C1389" s="50" t="s">
        <v>452</v>
      </c>
      <c r="D1389" s="50" t="n">
        <v>681624</v>
      </c>
      <c r="E1389" s="50" t="n">
        <v>4</v>
      </c>
      <c r="F1389" s="50" t="s">
        <v>53</v>
      </c>
      <c r="G1389" s="50" t="n">
        <v>517</v>
      </c>
      <c r="H1389" s="50" t="n">
        <v>261</v>
      </c>
      <c r="I1389" s="50" t="n">
        <v>58</v>
      </c>
      <c r="J1389" s="50" t="n">
        <v>248</v>
      </c>
      <c r="K1389" s="50" t="n">
        <v>167</v>
      </c>
      <c r="L1389" s="50" t="n">
        <v>24</v>
      </c>
      <c r="M1389" s="50" t="n">
        <v>268</v>
      </c>
      <c r="N1389" s="50" t="n">
        <v>94</v>
      </c>
      <c r="O1389" s="50" t="n">
        <v>5.95</v>
      </c>
      <c r="P1389" s="50" t="n">
        <v>123</v>
      </c>
      <c r="Q1389" s="50" t="n">
        <v>112</v>
      </c>
      <c r="R1389" s="50" t="n">
        <v>36</v>
      </c>
      <c r="S1389" s="50" t="n">
        <v>7</v>
      </c>
      <c r="T1389" s="50" t="n">
        <v>0</v>
      </c>
      <c r="U1389" s="50" t="n">
        <v>5</v>
      </c>
      <c r="V1389" s="50" t="n">
        <v>8</v>
      </c>
      <c r="W1389" s="50" t="n">
        <v>1</v>
      </c>
      <c r="X1389" s="50" t="n">
        <v>2</v>
      </c>
      <c r="Y1389" s="50" t="n">
        <v>28</v>
      </c>
      <c r="Z1389" s="50" t="n">
        <v>46.65</v>
      </c>
      <c r="AA1389" s="50" t="n">
        <v>123</v>
      </c>
      <c r="AB1389" s="50" t="n">
        <v>42.44</v>
      </c>
      <c r="AC1389" s="50" t="n">
        <v>86</v>
      </c>
      <c r="AD1389" s="50" t="n">
        <v>5</v>
      </c>
      <c r="AE1389" s="50" t="n">
        <v>46</v>
      </c>
      <c r="AF1389" s="50" t="n">
        <v>86</v>
      </c>
      <c r="AG1389" s="50" t="n">
        <v>7763.2</v>
      </c>
      <c r="AH1389" s="50" t="n">
        <v>30</v>
      </c>
      <c r="AI1389" s="50" t="n">
        <v>232</v>
      </c>
      <c r="AJ1389" s="50" t="n">
        <v>17024.8</v>
      </c>
      <c r="AK1389" s="50" t="n">
        <v>79</v>
      </c>
    </row>
    <row r="1390" customFormat="false" ht="15" hidden="false" customHeight="false" outlineLevel="0" collapsed="false">
      <c r="A1390" s="50" t="s">
        <v>1193</v>
      </c>
      <c r="B1390" s="50" t="s">
        <v>136</v>
      </c>
      <c r="C1390" s="50" t="s">
        <v>452</v>
      </c>
      <c r="D1390" s="50" t="n">
        <v>681624</v>
      </c>
      <c r="E1390" s="50" t="n">
        <v>5</v>
      </c>
      <c r="F1390" s="50" t="s">
        <v>54</v>
      </c>
      <c r="G1390" s="50" t="n">
        <v>463</v>
      </c>
      <c r="H1390" s="50" t="n">
        <v>231</v>
      </c>
      <c r="I1390" s="50" t="n">
        <v>46</v>
      </c>
      <c r="J1390" s="50" t="n">
        <v>207</v>
      </c>
      <c r="K1390" s="50" t="n">
        <v>141</v>
      </c>
      <c r="L1390" s="50" t="n">
        <v>14</v>
      </c>
      <c r="M1390" s="50" t="n">
        <v>256</v>
      </c>
      <c r="N1390" s="50" t="n">
        <v>90</v>
      </c>
      <c r="O1390" s="50" t="n">
        <v>4.748</v>
      </c>
      <c r="P1390" s="50" t="n">
        <v>119</v>
      </c>
      <c r="Q1390" s="50" t="n">
        <v>109</v>
      </c>
      <c r="R1390" s="50" t="n">
        <v>29</v>
      </c>
      <c r="S1390" s="50" t="n">
        <v>6</v>
      </c>
      <c r="T1390" s="50" t="n">
        <v>1</v>
      </c>
      <c r="U1390" s="50" t="n">
        <v>8</v>
      </c>
      <c r="V1390" s="50" t="n">
        <v>8</v>
      </c>
      <c r="W1390" s="50" t="n">
        <v>1</v>
      </c>
      <c r="X1390" s="50" t="n">
        <v>1</v>
      </c>
      <c r="Y1390" s="50" t="n">
        <v>17</v>
      </c>
      <c r="Z1390" s="50" t="n">
        <v>44</v>
      </c>
      <c r="AA1390" s="50" t="n">
        <v>119</v>
      </c>
      <c r="AB1390" s="50" t="n">
        <v>44.635</v>
      </c>
      <c r="AC1390" s="50" t="n">
        <v>93</v>
      </c>
      <c r="AD1390" s="50" t="n">
        <v>14</v>
      </c>
      <c r="AE1390" s="50" t="n">
        <v>40</v>
      </c>
      <c r="AF1390" s="50" t="n">
        <v>93</v>
      </c>
      <c r="AG1390" s="50" t="n">
        <v>8396.3</v>
      </c>
      <c r="AH1390" s="50" t="n">
        <v>37</v>
      </c>
      <c r="AI1390" s="50" t="n">
        <v>197</v>
      </c>
      <c r="AJ1390" s="50" t="n">
        <v>14322.7</v>
      </c>
      <c r="AK1390" s="50" t="n">
        <v>45</v>
      </c>
    </row>
    <row r="1391" customFormat="false" ht="15" hidden="false" customHeight="false" outlineLevel="0" collapsed="false">
      <c r="A1391" s="50" t="s">
        <v>1193</v>
      </c>
      <c r="B1391" s="50" t="s">
        <v>136</v>
      </c>
      <c r="C1391" s="50" t="s">
        <v>452</v>
      </c>
      <c r="D1391" s="50" t="n">
        <v>681624</v>
      </c>
      <c r="E1391" s="50" t="n">
        <v>6</v>
      </c>
      <c r="F1391" s="50" t="s">
        <v>55</v>
      </c>
      <c r="G1391" s="50" t="n">
        <v>472</v>
      </c>
      <c r="H1391" s="50" t="n">
        <v>219</v>
      </c>
      <c r="I1391" s="50" t="n">
        <v>42</v>
      </c>
      <c r="J1391" s="50" t="n">
        <v>216</v>
      </c>
      <c r="K1391" s="50" t="n">
        <v>144</v>
      </c>
      <c r="L1391" s="50" t="n">
        <v>9</v>
      </c>
      <c r="M1391" s="50" t="n">
        <v>256</v>
      </c>
      <c r="N1391" s="50" t="n">
        <v>75</v>
      </c>
      <c r="O1391" s="50" t="n">
        <v>-3.396</v>
      </c>
      <c r="P1391" s="50" t="n">
        <v>126</v>
      </c>
      <c r="Q1391" s="50" t="n">
        <v>111</v>
      </c>
      <c r="R1391" s="50" t="n">
        <v>25</v>
      </c>
      <c r="S1391" s="50" t="n">
        <v>6</v>
      </c>
      <c r="T1391" s="50" t="n">
        <v>0</v>
      </c>
      <c r="U1391" s="50" t="n">
        <v>3</v>
      </c>
      <c r="V1391" s="50" t="n">
        <v>10</v>
      </c>
      <c r="W1391" s="50" t="n">
        <v>3</v>
      </c>
      <c r="X1391" s="50" t="n">
        <v>2</v>
      </c>
      <c r="Y1391" s="50" t="n">
        <v>27</v>
      </c>
      <c r="Z1391" s="50" t="n">
        <v>37</v>
      </c>
      <c r="AA1391" s="50" t="n">
        <v>126</v>
      </c>
      <c r="AB1391" s="50" t="n">
        <v>39.604</v>
      </c>
      <c r="AC1391" s="50" t="n">
        <v>86</v>
      </c>
      <c r="AD1391" s="50" t="n">
        <v>5</v>
      </c>
      <c r="AE1391" s="50" t="n">
        <v>33</v>
      </c>
      <c r="AF1391" s="50" t="n">
        <v>86</v>
      </c>
      <c r="AG1391" s="50" t="n">
        <v>7475.7</v>
      </c>
      <c r="AH1391" s="50" t="n">
        <v>33</v>
      </c>
      <c r="AI1391" s="50" t="n">
        <v>204</v>
      </c>
      <c r="AJ1391" s="50" t="n">
        <v>14883.5</v>
      </c>
      <c r="AK1391" s="50" t="n">
        <v>55</v>
      </c>
    </row>
    <row r="1392" customFormat="false" ht="15" hidden="false" customHeight="false" outlineLevel="0" collapsed="false">
      <c r="A1392" s="50" t="s">
        <v>1193</v>
      </c>
      <c r="B1392" s="50" t="s">
        <v>136</v>
      </c>
      <c r="C1392" s="50" t="s">
        <v>452</v>
      </c>
      <c r="D1392" s="50" t="n">
        <v>681624</v>
      </c>
      <c r="E1392" s="50" t="n">
        <v>7</v>
      </c>
      <c r="F1392" s="50" t="s">
        <v>56</v>
      </c>
      <c r="G1392" s="50" t="n">
        <v>443</v>
      </c>
      <c r="H1392" s="50" t="n">
        <v>197</v>
      </c>
      <c r="I1392" s="50" t="n">
        <v>42</v>
      </c>
      <c r="J1392" s="50" t="n">
        <v>198</v>
      </c>
      <c r="K1392" s="50" t="n">
        <v>121</v>
      </c>
      <c r="L1392" s="50" t="n">
        <v>10</v>
      </c>
      <c r="M1392" s="50" t="n">
        <v>244</v>
      </c>
      <c r="N1392" s="50" t="n">
        <v>76</v>
      </c>
      <c r="O1392" s="50" t="n">
        <v>0.984</v>
      </c>
      <c r="P1392" s="50" t="n">
        <v>102</v>
      </c>
      <c r="Q1392" s="50" t="n">
        <v>88</v>
      </c>
      <c r="R1392" s="50" t="n">
        <v>23</v>
      </c>
      <c r="S1392" s="50" t="n">
        <v>3</v>
      </c>
      <c r="T1392" s="50" t="n">
        <v>1</v>
      </c>
      <c r="U1392" s="50" t="n">
        <v>2</v>
      </c>
      <c r="V1392" s="50" t="n">
        <v>13</v>
      </c>
      <c r="W1392" s="50" t="n">
        <v>1</v>
      </c>
      <c r="X1392" s="50" t="n">
        <v>0</v>
      </c>
      <c r="Y1392" s="50" t="n">
        <v>22</v>
      </c>
      <c r="Z1392" s="50" t="n">
        <v>33.75</v>
      </c>
      <c r="AA1392" s="50" t="n">
        <v>101</v>
      </c>
      <c r="AB1392" s="50" t="n">
        <v>31.689</v>
      </c>
      <c r="AC1392" s="50" t="n">
        <v>66</v>
      </c>
      <c r="AD1392" s="50" t="n">
        <v>2</v>
      </c>
      <c r="AE1392" s="50" t="n">
        <v>25</v>
      </c>
      <c r="AF1392" s="50" t="n">
        <v>66</v>
      </c>
      <c r="AG1392" s="50" t="n">
        <v>5797.4</v>
      </c>
      <c r="AH1392" s="50" t="n">
        <v>23</v>
      </c>
      <c r="AI1392" s="50" t="n">
        <v>173</v>
      </c>
      <c r="AJ1392" s="50" t="n">
        <v>12677.8</v>
      </c>
      <c r="AK1392" s="50" t="n">
        <v>68</v>
      </c>
    </row>
    <row r="1393" customFormat="false" ht="15" hidden="false" customHeight="false" outlineLevel="0" collapsed="false">
      <c r="A1393" s="50" t="s">
        <v>1193</v>
      </c>
      <c r="B1393" s="50" t="s">
        <v>136</v>
      </c>
      <c r="C1393" s="50" t="s">
        <v>452</v>
      </c>
      <c r="D1393" s="50" t="n">
        <v>681624</v>
      </c>
      <c r="E1393" s="50" t="n">
        <v>8</v>
      </c>
      <c r="F1393" s="50" t="s">
        <v>57</v>
      </c>
      <c r="G1393" s="50" t="n">
        <v>335</v>
      </c>
      <c r="H1393" s="50" t="n">
        <v>153</v>
      </c>
      <c r="I1393" s="50" t="n">
        <v>17</v>
      </c>
      <c r="J1393" s="50" t="n">
        <v>152</v>
      </c>
      <c r="K1393" s="50" t="n">
        <v>106</v>
      </c>
      <c r="L1393" s="50" t="n">
        <v>5</v>
      </c>
      <c r="M1393" s="50" t="n">
        <v>183</v>
      </c>
      <c r="N1393" s="50" t="n">
        <v>47</v>
      </c>
      <c r="O1393" s="50" t="n">
        <v>3.179</v>
      </c>
      <c r="P1393" s="50" t="n">
        <v>80</v>
      </c>
      <c r="Q1393" s="50" t="n">
        <v>73</v>
      </c>
      <c r="R1393" s="50" t="n">
        <v>21</v>
      </c>
      <c r="S1393" s="50" t="n">
        <v>3</v>
      </c>
      <c r="T1393" s="50" t="n">
        <v>0</v>
      </c>
      <c r="U1393" s="50" t="n">
        <v>3</v>
      </c>
      <c r="V1393" s="50" t="n">
        <v>6</v>
      </c>
      <c r="W1393" s="50" t="n">
        <v>1</v>
      </c>
      <c r="X1393" s="50" t="n">
        <v>0</v>
      </c>
      <c r="Y1393" s="50" t="n">
        <v>13</v>
      </c>
      <c r="Z1393" s="50" t="n">
        <v>28.15</v>
      </c>
      <c r="AA1393" s="50" t="n">
        <v>80</v>
      </c>
      <c r="AB1393" s="50" t="n">
        <v>28.255</v>
      </c>
      <c r="AC1393" s="50" t="n">
        <v>60</v>
      </c>
      <c r="AD1393" s="50" t="n">
        <v>4</v>
      </c>
      <c r="AE1393" s="50" t="n">
        <v>21</v>
      </c>
      <c r="AF1393" s="50" t="n">
        <v>60</v>
      </c>
      <c r="AG1393" s="50" t="n">
        <v>5307.9</v>
      </c>
      <c r="AH1393" s="50" t="n">
        <v>22</v>
      </c>
      <c r="AI1393" s="50" t="n">
        <v>140</v>
      </c>
      <c r="AJ1393" s="50" t="n">
        <v>10137.6</v>
      </c>
      <c r="AK1393" s="50" t="n">
        <v>29</v>
      </c>
    </row>
    <row r="1394" customFormat="false" ht="15" hidden="false" customHeight="false" outlineLevel="0" collapsed="false">
      <c r="A1394" s="50" t="s">
        <v>1193</v>
      </c>
      <c r="B1394" s="50" t="s">
        <v>136</v>
      </c>
      <c r="C1394" s="50" t="s">
        <v>452</v>
      </c>
      <c r="D1394" s="50" t="n">
        <v>681624</v>
      </c>
      <c r="E1394" s="50" t="n">
        <v>9</v>
      </c>
      <c r="F1394" s="50" t="s">
        <v>58</v>
      </c>
      <c r="G1394" s="50" t="n">
        <v>104</v>
      </c>
      <c r="H1394" s="50" t="n">
        <v>40</v>
      </c>
      <c r="I1394" s="50" t="n">
        <v>10</v>
      </c>
      <c r="J1394" s="50" t="n">
        <v>41</v>
      </c>
      <c r="K1394" s="50" t="n">
        <v>21</v>
      </c>
      <c r="L1394" s="50" t="n">
        <v>4</v>
      </c>
      <c r="M1394" s="50" t="n">
        <v>63</v>
      </c>
      <c r="N1394" s="50" t="n">
        <v>19</v>
      </c>
      <c r="O1394" s="50" t="n">
        <v>3.378</v>
      </c>
      <c r="P1394" s="50" t="n">
        <v>24</v>
      </c>
      <c r="Q1394" s="50" t="n">
        <v>18</v>
      </c>
      <c r="R1394" s="50" t="n">
        <v>6</v>
      </c>
      <c r="S1394" s="50" t="n">
        <v>1</v>
      </c>
      <c r="T1394" s="50" t="n">
        <v>0</v>
      </c>
      <c r="U1394" s="50" t="n">
        <v>2</v>
      </c>
      <c r="V1394" s="50" t="n">
        <v>4</v>
      </c>
      <c r="W1394" s="50" t="n">
        <v>1</v>
      </c>
      <c r="X1394" s="50" t="n">
        <v>1</v>
      </c>
      <c r="Y1394" s="50" t="n">
        <v>6</v>
      </c>
      <c r="Z1394" s="50" t="n">
        <v>11.45</v>
      </c>
      <c r="AA1394" s="50" t="n">
        <v>24</v>
      </c>
      <c r="AB1394" s="50" t="n">
        <v>10.053</v>
      </c>
      <c r="AC1394" s="50" t="n">
        <v>13</v>
      </c>
      <c r="AD1394" s="50" t="n">
        <v>2</v>
      </c>
      <c r="AE1394" s="50" t="n">
        <v>6</v>
      </c>
      <c r="AF1394" s="50" t="n">
        <v>13</v>
      </c>
      <c r="AG1394" s="50" t="n">
        <v>1158.6</v>
      </c>
      <c r="AH1394" s="50" t="n">
        <v>8</v>
      </c>
      <c r="AI1394" s="50" t="n">
        <v>37</v>
      </c>
      <c r="AJ1394" s="50" t="n">
        <v>2689.2</v>
      </c>
      <c r="AK1394" s="50" t="n">
        <v>10</v>
      </c>
    </row>
    <row r="1395" customFormat="false" ht="15" hidden="false" customHeight="false" outlineLevel="0" collapsed="false">
      <c r="A1395" s="50" t="s">
        <v>1194</v>
      </c>
      <c r="B1395" s="50" t="s">
        <v>136</v>
      </c>
      <c r="C1395" s="50" t="s">
        <v>129</v>
      </c>
      <c r="D1395" s="50" t="n">
        <v>571970</v>
      </c>
      <c r="E1395" s="50" t="n">
        <v>4</v>
      </c>
      <c r="F1395" s="50" t="s">
        <v>53</v>
      </c>
      <c r="G1395" s="50" t="n">
        <v>467</v>
      </c>
      <c r="H1395" s="50" t="n">
        <v>209</v>
      </c>
      <c r="I1395" s="50" t="n">
        <v>56</v>
      </c>
      <c r="J1395" s="50" t="n">
        <v>235</v>
      </c>
      <c r="K1395" s="50" t="n">
        <v>148</v>
      </c>
      <c r="L1395" s="50" t="n">
        <v>29</v>
      </c>
      <c r="M1395" s="50" t="n">
        <v>227</v>
      </c>
      <c r="N1395" s="50" t="n">
        <v>61</v>
      </c>
      <c r="O1395" s="50" t="n">
        <v>9.756</v>
      </c>
      <c r="P1395" s="50" t="n">
        <v>115</v>
      </c>
      <c r="Q1395" s="50" t="n">
        <v>101</v>
      </c>
      <c r="R1395" s="50" t="n">
        <v>29</v>
      </c>
      <c r="S1395" s="50" t="n">
        <v>4</v>
      </c>
      <c r="T1395" s="50" t="n">
        <v>0</v>
      </c>
      <c r="U1395" s="50" t="n">
        <v>9</v>
      </c>
      <c r="V1395" s="50" t="n">
        <v>14</v>
      </c>
      <c r="W1395" s="50" t="n">
        <v>0</v>
      </c>
      <c r="X1395" s="50" t="n">
        <v>0</v>
      </c>
      <c r="Y1395" s="50" t="n">
        <v>28</v>
      </c>
      <c r="Z1395" s="50" t="n">
        <v>46.5</v>
      </c>
      <c r="AA1395" s="50" t="n">
        <v>114</v>
      </c>
      <c r="AB1395" s="50" t="n">
        <v>46.901</v>
      </c>
      <c r="AC1395" s="50" t="n">
        <v>73</v>
      </c>
      <c r="AD1395" s="50" t="n">
        <v>13</v>
      </c>
      <c r="AE1395" s="50" t="n">
        <v>39</v>
      </c>
      <c r="AF1395" s="50" t="n">
        <v>73</v>
      </c>
      <c r="AG1395" s="50" t="n">
        <v>6708.7</v>
      </c>
      <c r="AH1395" s="50" t="n">
        <v>27</v>
      </c>
      <c r="AI1395" s="50" t="n">
        <v>182</v>
      </c>
      <c r="AJ1395" s="50" t="n">
        <v>12942</v>
      </c>
      <c r="AK1395" s="50" t="n">
        <v>14</v>
      </c>
    </row>
    <row r="1396" customFormat="false" ht="15" hidden="false" customHeight="false" outlineLevel="0" collapsed="false">
      <c r="A1396" s="50" t="s">
        <v>1194</v>
      </c>
      <c r="B1396" s="50" t="s">
        <v>136</v>
      </c>
      <c r="C1396" s="50" t="s">
        <v>129</v>
      </c>
      <c r="D1396" s="50" t="n">
        <v>571970</v>
      </c>
      <c r="E1396" s="50" t="n">
        <v>5</v>
      </c>
      <c r="F1396" s="50" t="s">
        <v>54</v>
      </c>
      <c r="G1396" s="50" t="n">
        <v>367</v>
      </c>
      <c r="H1396" s="50" t="n">
        <v>159</v>
      </c>
      <c r="I1396" s="50" t="n">
        <v>40</v>
      </c>
      <c r="J1396" s="50" t="n">
        <v>177</v>
      </c>
      <c r="K1396" s="50" t="n">
        <v>119</v>
      </c>
      <c r="L1396" s="50" t="n">
        <v>20</v>
      </c>
      <c r="M1396" s="50" t="n">
        <v>190</v>
      </c>
      <c r="N1396" s="50" t="n">
        <v>40</v>
      </c>
      <c r="O1396" s="50" t="n">
        <v>2.596</v>
      </c>
      <c r="P1396" s="50" t="n">
        <v>87</v>
      </c>
      <c r="Q1396" s="50" t="n">
        <v>74</v>
      </c>
      <c r="R1396" s="50" t="n">
        <v>16</v>
      </c>
      <c r="S1396" s="50" t="n">
        <v>2</v>
      </c>
      <c r="T1396" s="50" t="n">
        <v>0</v>
      </c>
      <c r="U1396" s="50" t="n">
        <v>5</v>
      </c>
      <c r="V1396" s="50" t="n">
        <v>12</v>
      </c>
      <c r="W1396" s="50" t="n">
        <v>1</v>
      </c>
      <c r="X1396" s="50" t="n">
        <v>0</v>
      </c>
      <c r="Y1396" s="50" t="n">
        <v>23</v>
      </c>
      <c r="Z1396" s="50" t="n">
        <v>29.7</v>
      </c>
      <c r="AA1396" s="50" t="n">
        <v>87</v>
      </c>
      <c r="AB1396" s="50" t="n">
        <v>32.872</v>
      </c>
      <c r="AC1396" s="50" t="n">
        <v>51</v>
      </c>
      <c r="AD1396" s="50" t="n">
        <v>9</v>
      </c>
      <c r="AE1396" s="50" t="n">
        <v>22</v>
      </c>
      <c r="AF1396" s="50" t="n">
        <v>51</v>
      </c>
      <c r="AG1396" s="50" t="n">
        <v>4618.6</v>
      </c>
      <c r="AH1396" s="50" t="n">
        <v>17</v>
      </c>
      <c r="AI1396" s="50" t="n">
        <v>141</v>
      </c>
      <c r="AJ1396" s="50" t="n">
        <v>10150.9</v>
      </c>
      <c r="AK1396" s="50" t="n">
        <v>23</v>
      </c>
    </row>
    <row r="1397" customFormat="false" ht="15" hidden="false" customHeight="false" outlineLevel="0" collapsed="false">
      <c r="A1397" s="50" t="s">
        <v>1194</v>
      </c>
      <c r="B1397" s="50" t="s">
        <v>136</v>
      </c>
      <c r="C1397" s="50" t="s">
        <v>129</v>
      </c>
      <c r="D1397" s="50" t="n">
        <v>571970</v>
      </c>
      <c r="E1397" s="50" t="n">
        <v>6</v>
      </c>
      <c r="F1397" s="50" t="s">
        <v>55</v>
      </c>
      <c r="G1397" s="50" t="n">
        <v>359</v>
      </c>
      <c r="H1397" s="50" t="n">
        <v>150</v>
      </c>
      <c r="I1397" s="50" t="n">
        <v>31</v>
      </c>
      <c r="J1397" s="50" t="n">
        <v>174</v>
      </c>
      <c r="K1397" s="50" t="n">
        <v>102</v>
      </c>
      <c r="L1397" s="50" t="n">
        <v>12</v>
      </c>
      <c r="M1397" s="50" t="n">
        <v>185</v>
      </c>
      <c r="N1397" s="50" t="n">
        <v>48</v>
      </c>
      <c r="O1397" s="50" t="n">
        <v>4.629</v>
      </c>
      <c r="P1397" s="50" t="n">
        <v>97</v>
      </c>
      <c r="Q1397" s="50" t="n">
        <v>85</v>
      </c>
      <c r="R1397" s="50" t="n">
        <v>24</v>
      </c>
      <c r="S1397" s="50" t="n">
        <v>5</v>
      </c>
      <c r="T1397" s="50" t="n">
        <v>1</v>
      </c>
      <c r="U1397" s="50" t="n">
        <v>3</v>
      </c>
      <c r="V1397" s="50" t="n">
        <v>10</v>
      </c>
      <c r="W1397" s="50" t="n">
        <v>2</v>
      </c>
      <c r="X1397" s="50" t="n">
        <v>0</v>
      </c>
      <c r="Y1397" s="50" t="n">
        <v>19</v>
      </c>
      <c r="Z1397" s="50" t="n">
        <v>35.75</v>
      </c>
      <c r="AA1397" s="50" t="n">
        <v>97</v>
      </c>
      <c r="AB1397" s="50" t="n">
        <v>30.744</v>
      </c>
      <c r="AC1397" s="50" t="n">
        <v>66</v>
      </c>
      <c r="AD1397" s="50" t="n">
        <v>6</v>
      </c>
      <c r="AE1397" s="50" t="n">
        <v>25</v>
      </c>
      <c r="AF1397" s="50" t="n">
        <v>66</v>
      </c>
      <c r="AG1397" s="50" t="n">
        <v>5804.4</v>
      </c>
      <c r="AH1397" s="50" t="n">
        <v>22</v>
      </c>
      <c r="AI1397" s="50" t="n">
        <v>127</v>
      </c>
      <c r="AJ1397" s="50" t="n">
        <v>9083.2</v>
      </c>
      <c r="AK1397" s="50" t="n">
        <v>24</v>
      </c>
    </row>
    <row r="1398" customFormat="false" ht="15" hidden="false" customHeight="false" outlineLevel="0" collapsed="false">
      <c r="A1398" s="50" t="s">
        <v>1194</v>
      </c>
      <c r="B1398" s="50" t="s">
        <v>136</v>
      </c>
      <c r="C1398" s="50" t="s">
        <v>129</v>
      </c>
      <c r="D1398" s="50" t="n">
        <v>571970</v>
      </c>
      <c r="E1398" s="50" t="n">
        <v>7</v>
      </c>
      <c r="F1398" s="50" t="s">
        <v>56</v>
      </c>
      <c r="G1398" s="50" t="n">
        <v>352</v>
      </c>
      <c r="H1398" s="50" t="n">
        <v>163</v>
      </c>
      <c r="I1398" s="50" t="n">
        <v>39</v>
      </c>
      <c r="J1398" s="50" t="n">
        <v>167</v>
      </c>
      <c r="K1398" s="50" t="n">
        <v>116</v>
      </c>
      <c r="L1398" s="50" t="n">
        <v>10</v>
      </c>
      <c r="M1398" s="50" t="n">
        <v>177</v>
      </c>
      <c r="N1398" s="50" t="n">
        <v>47</v>
      </c>
      <c r="O1398" s="50" t="n">
        <v>-2.116</v>
      </c>
      <c r="P1398" s="50" t="n">
        <v>83</v>
      </c>
      <c r="Q1398" s="50" t="n">
        <v>73</v>
      </c>
      <c r="R1398" s="50" t="n">
        <v>15</v>
      </c>
      <c r="S1398" s="50" t="n">
        <v>5</v>
      </c>
      <c r="T1398" s="50" t="n">
        <v>0</v>
      </c>
      <c r="U1398" s="50" t="n">
        <v>4</v>
      </c>
      <c r="V1398" s="50" t="n">
        <v>10</v>
      </c>
      <c r="W1398" s="50" t="n">
        <v>0</v>
      </c>
      <c r="X1398" s="50" t="n">
        <v>0</v>
      </c>
      <c r="Y1398" s="50" t="n">
        <v>22</v>
      </c>
      <c r="Z1398" s="50" t="n">
        <v>25.25</v>
      </c>
      <c r="AA1398" s="50" t="n">
        <v>81</v>
      </c>
      <c r="AB1398" s="50" t="n">
        <v>23.602</v>
      </c>
      <c r="AC1398" s="50" t="n">
        <v>51</v>
      </c>
      <c r="AD1398" s="50" t="n">
        <v>5</v>
      </c>
      <c r="AE1398" s="50" t="n">
        <v>21</v>
      </c>
      <c r="AF1398" s="50" t="n">
        <v>51</v>
      </c>
      <c r="AG1398" s="50" t="n">
        <v>4610.7</v>
      </c>
      <c r="AH1398" s="50" t="n">
        <v>18</v>
      </c>
      <c r="AI1398" s="50" t="n">
        <v>141</v>
      </c>
      <c r="AJ1398" s="50" t="n">
        <v>10097.9</v>
      </c>
      <c r="AK1398" s="50" t="n">
        <v>25</v>
      </c>
    </row>
    <row r="1399" customFormat="false" ht="15" hidden="false" customHeight="false" outlineLevel="0" collapsed="false">
      <c r="A1399" s="50" t="s">
        <v>1194</v>
      </c>
      <c r="B1399" s="50" t="s">
        <v>136</v>
      </c>
      <c r="C1399" s="50" t="s">
        <v>129</v>
      </c>
      <c r="D1399" s="50" t="n">
        <v>571970</v>
      </c>
      <c r="E1399" s="50" t="n">
        <v>8</v>
      </c>
      <c r="F1399" s="50" t="s">
        <v>57</v>
      </c>
      <c r="G1399" s="50" t="n">
        <v>390</v>
      </c>
      <c r="H1399" s="50" t="n">
        <v>183</v>
      </c>
      <c r="I1399" s="50" t="n">
        <v>62</v>
      </c>
      <c r="J1399" s="50" t="n">
        <v>167</v>
      </c>
      <c r="K1399" s="50" t="n">
        <v>121</v>
      </c>
      <c r="L1399" s="50" t="n">
        <v>27</v>
      </c>
      <c r="M1399" s="50" t="n">
        <v>219</v>
      </c>
      <c r="N1399" s="50" t="n">
        <v>62</v>
      </c>
      <c r="O1399" s="50" t="n">
        <v>4.582</v>
      </c>
      <c r="P1399" s="50" t="n">
        <v>91</v>
      </c>
      <c r="Q1399" s="50" t="n">
        <v>78</v>
      </c>
      <c r="R1399" s="50" t="n">
        <v>19</v>
      </c>
      <c r="S1399" s="50" t="n">
        <v>4</v>
      </c>
      <c r="T1399" s="50" t="n">
        <v>0</v>
      </c>
      <c r="U1399" s="50" t="n">
        <v>5</v>
      </c>
      <c r="V1399" s="50" t="n">
        <v>11</v>
      </c>
      <c r="W1399" s="50" t="n">
        <v>1</v>
      </c>
      <c r="X1399" s="50" t="n">
        <v>1</v>
      </c>
      <c r="Y1399" s="50" t="n">
        <v>26</v>
      </c>
      <c r="Z1399" s="50" t="n">
        <v>31.7</v>
      </c>
      <c r="AA1399" s="50" t="n">
        <v>90</v>
      </c>
      <c r="AB1399" s="50" t="n">
        <v>29.777</v>
      </c>
      <c r="AC1399" s="50" t="n">
        <v>53</v>
      </c>
      <c r="AD1399" s="50" t="n">
        <v>5</v>
      </c>
      <c r="AE1399" s="50" t="n">
        <v>27</v>
      </c>
      <c r="AF1399" s="50" t="n">
        <v>53</v>
      </c>
      <c r="AG1399" s="50" t="n">
        <v>4847.2</v>
      </c>
      <c r="AH1399" s="50" t="n">
        <v>19</v>
      </c>
      <c r="AI1399" s="50" t="n">
        <v>154</v>
      </c>
      <c r="AJ1399" s="50" t="n">
        <v>11000.8</v>
      </c>
      <c r="AK1399" s="50" t="n">
        <v>29</v>
      </c>
    </row>
    <row r="1400" customFormat="false" ht="15" hidden="false" customHeight="false" outlineLevel="0" collapsed="false">
      <c r="A1400" s="50" t="s">
        <v>1194</v>
      </c>
      <c r="B1400" s="50" t="s">
        <v>136</v>
      </c>
      <c r="C1400" s="50" t="s">
        <v>129</v>
      </c>
      <c r="D1400" s="50" t="n">
        <v>571970</v>
      </c>
      <c r="E1400" s="50" t="n">
        <v>9</v>
      </c>
      <c r="F1400" s="50" t="s">
        <v>58</v>
      </c>
      <c r="G1400" s="50" t="n">
        <v>360</v>
      </c>
      <c r="H1400" s="50" t="n">
        <v>156</v>
      </c>
      <c r="I1400" s="50" t="n">
        <v>41</v>
      </c>
      <c r="J1400" s="50" t="n">
        <v>167</v>
      </c>
      <c r="K1400" s="50" t="n">
        <v>108</v>
      </c>
      <c r="L1400" s="50" t="n">
        <v>16</v>
      </c>
      <c r="M1400" s="50" t="n">
        <v>189</v>
      </c>
      <c r="N1400" s="50" t="n">
        <v>48</v>
      </c>
      <c r="O1400" s="50" t="n">
        <v>2.552</v>
      </c>
      <c r="P1400" s="50" t="n">
        <v>88</v>
      </c>
      <c r="Q1400" s="50" t="n">
        <v>77</v>
      </c>
      <c r="R1400" s="50" t="n">
        <v>20</v>
      </c>
      <c r="S1400" s="50" t="n">
        <v>7</v>
      </c>
      <c r="T1400" s="50" t="n">
        <v>0</v>
      </c>
      <c r="U1400" s="50" t="n">
        <v>3</v>
      </c>
      <c r="V1400" s="50" t="n">
        <v>8</v>
      </c>
      <c r="W1400" s="50" t="n">
        <v>3</v>
      </c>
      <c r="X1400" s="50" t="n">
        <v>0</v>
      </c>
      <c r="Y1400" s="50" t="n">
        <v>22</v>
      </c>
      <c r="Z1400" s="50" t="n">
        <v>30.75</v>
      </c>
      <c r="AA1400" s="50" t="n">
        <v>87</v>
      </c>
      <c r="AB1400" s="50" t="n">
        <v>29.948</v>
      </c>
      <c r="AC1400" s="50" t="n">
        <v>55</v>
      </c>
      <c r="AD1400" s="50" t="n">
        <v>7</v>
      </c>
      <c r="AE1400" s="50" t="n">
        <v>26</v>
      </c>
      <c r="AF1400" s="50" t="n">
        <v>55</v>
      </c>
      <c r="AG1400" s="50" t="n">
        <v>4801.6</v>
      </c>
      <c r="AH1400" s="50" t="n">
        <v>26</v>
      </c>
      <c r="AI1400" s="50" t="n">
        <v>134</v>
      </c>
      <c r="AJ1400" s="50" t="n">
        <v>9467.3</v>
      </c>
      <c r="AK1400" s="50" t="n">
        <v>11</v>
      </c>
    </row>
    <row r="1401" customFormat="false" ht="15" hidden="false" customHeight="false" outlineLevel="0" collapsed="false">
      <c r="A1401" s="50" t="s">
        <v>1195</v>
      </c>
      <c r="B1401" s="50" t="s">
        <v>136</v>
      </c>
      <c r="C1401" s="50" t="s">
        <v>453</v>
      </c>
      <c r="D1401" s="50" t="n">
        <v>605141</v>
      </c>
      <c r="E1401" s="50" t="n">
        <v>4</v>
      </c>
      <c r="F1401" s="50" t="s">
        <v>53</v>
      </c>
      <c r="G1401" s="50" t="n">
        <v>106</v>
      </c>
      <c r="H1401" s="50" t="n">
        <v>43</v>
      </c>
      <c r="I1401" s="50" t="n">
        <v>4</v>
      </c>
      <c r="J1401" s="50" t="n">
        <v>56</v>
      </c>
      <c r="K1401" s="50" t="n">
        <v>32</v>
      </c>
      <c r="L1401" s="50" t="n">
        <v>0</v>
      </c>
      <c r="M1401" s="50" t="n">
        <v>50</v>
      </c>
      <c r="N1401" s="50" t="n">
        <v>11</v>
      </c>
      <c r="O1401" s="50" t="n">
        <v>-0.75</v>
      </c>
      <c r="P1401" s="50" t="n">
        <v>32</v>
      </c>
      <c r="Q1401" s="50" t="n">
        <v>28</v>
      </c>
      <c r="R1401" s="50" t="n">
        <v>5</v>
      </c>
      <c r="S1401" s="50" t="n">
        <v>1</v>
      </c>
      <c r="T1401" s="50" t="n">
        <v>0</v>
      </c>
      <c r="U1401" s="50" t="n">
        <v>2</v>
      </c>
      <c r="V1401" s="50" t="n">
        <v>3</v>
      </c>
      <c r="W1401" s="50" t="n">
        <v>1</v>
      </c>
      <c r="X1401" s="50" t="n">
        <v>0</v>
      </c>
      <c r="Y1401" s="50" t="n">
        <v>4</v>
      </c>
      <c r="Z1401" s="50" t="n">
        <v>9.85</v>
      </c>
      <c r="AA1401" s="50" t="n">
        <v>32</v>
      </c>
      <c r="AB1401" s="50" t="n">
        <v>10.595</v>
      </c>
      <c r="AC1401" s="50" t="n">
        <v>24</v>
      </c>
      <c r="AD1401" s="50" t="n">
        <v>2</v>
      </c>
      <c r="AE1401" s="50" t="n">
        <v>8</v>
      </c>
      <c r="AF1401" s="50" t="n">
        <v>24</v>
      </c>
      <c r="AG1401" s="50" t="n">
        <v>2158.4</v>
      </c>
      <c r="AH1401" s="50" t="n">
        <v>11</v>
      </c>
      <c r="AI1401" s="50" t="n">
        <v>34</v>
      </c>
      <c r="AJ1401" s="50" t="n">
        <v>2377.1</v>
      </c>
      <c r="AK1401" s="50" t="n">
        <v>4</v>
      </c>
    </row>
    <row r="1402" customFormat="false" ht="15" hidden="false" customHeight="false" outlineLevel="0" collapsed="false">
      <c r="A1402" s="50" t="s">
        <v>1195</v>
      </c>
      <c r="B1402" s="50" t="s">
        <v>136</v>
      </c>
      <c r="C1402" s="50" t="s">
        <v>453</v>
      </c>
      <c r="D1402" s="50" t="n">
        <v>605141</v>
      </c>
      <c r="E1402" s="50" t="n">
        <v>5</v>
      </c>
      <c r="F1402" s="50" t="s">
        <v>54</v>
      </c>
      <c r="G1402" s="50" t="n">
        <v>299</v>
      </c>
      <c r="H1402" s="50" t="n">
        <v>126</v>
      </c>
      <c r="I1402" s="50" t="n">
        <v>15</v>
      </c>
      <c r="J1402" s="50" t="n">
        <v>166</v>
      </c>
      <c r="K1402" s="50" t="n">
        <v>101</v>
      </c>
      <c r="L1402" s="50" t="n">
        <v>8</v>
      </c>
      <c r="M1402" s="50" t="n">
        <v>133</v>
      </c>
      <c r="N1402" s="50" t="n">
        <v>25</v>
      </c>
      <c r="O1402" s="50" t="n">
        <v>-1.315</v>
      </c>
      <c r="P1402" s="50" t="n">
        <v>76</v>
      </c>
      <c r="Q1402" s="50" t="n">
        <v>70</v>
      </c>
      <c r="R1402" s="50" t="n">
        <v>14</v>
      </c>
      <c r="S1402" s="50" t="n">
        <v>2</v>
      </c>
      <c r="T1402" s="50" t="n">
        <v>0</v>
      </c>
      <c r="U1402" s="50" t="n">
        <v>4</v>
      </c>
      <c r="V1402" s="50" t="n">
        <v>5</v>
      </c>
      <c r="W1402" s="50" t="n">
        <v>0</v>
      </c>
      <c r="X1402" s="50" t="n">
        <v>1</v>
      </c>
      <c r="Y1402" s="50" t="n">
        <v>10</v>
      </c>
      <c r="Z1402" s="50" t="n">
        <v>21.2</v>
      </c>
      <c r="AA1402" s="50" t="n">
        <v>76</v>
      </c>
      <c r="AB1402" s="50" t="n">
        <v>25.262</v>
      </c>
      <c r="AC1402" s="50" t="n">
        <v>61</v>
      </c>
      <c r="AD1402" s="50" t="n">
        <v>6</v>
      </c>
      <c r="AE1402" s="50" t="n">
        <v>24</v>
      </c>
      <c r="AF1402" s="50" t="n">
        <v>61</v>
      </c>
      <c r="AG1402" s="50" t="n">
        <v>5496.1</v>
      </c>
      <c r="AH1402" s="50" t="n">
        <v>25</v>
      </c>
      <c r="AI1402" s="50" t="n">
        <v>106</v>
      </c>
      <c r="AJ1402" s="50" t="n">
        <v>7372.2</v>
      </c>
      <c r="AK1402" s="50" t="n">
        <v>10</v>
      </c>
    </row>
    <row r="1403" customFormat="false" ht="15" hidden="false" customHeight="false" outlineLevel="0" collapsed="false">
      <c r="A1403" s="50" t="s">
        <v>1195</v>
      </c>
      <c r="B1403" s="50" t="s">
        <v>136</v>
      </c>
      <c r="C1403" s="50" t="s">
        <v>453</v>
      </c>
      <c r="D1403" s="50" t="n">
        <v>605141</v>
      </c>
      <c r="E1403" s="50" t="n">
        <v>6</v>
      </c>
      <c r="F1403" s="50" t="s">
        <v>55</v>
      </c>
      <c r="G1403" s="50" t="n">
        <v>419</v>
      </c>
      <c r="H1403" s="50" t="n">
        <v>173</v>
      </c>
      <c r="I1403" s="50" t="n">
        <v>21</v>
      </c>
      <c r="J1403" s="50" t="n">
        <v>223</v>
      </c>
      <c r="K1403" s="50" t="n">
        <v>136</v>
      </c>
      <c r="L1403" s="50" t="n">
        <v>5</v>
      </c>
      <c r="M1403" s="50" t="n">
        <v>192</v>
      </c>
      <c r="N1403" s="50" t="n">
        <v>37</v>
      </c>
      <c r="O1403" s="50" t="n">
        <v>3.425</v>
      </c>
      <c r="P1403" s="50" t="n">
        <v>115</v>
      </c>
      <c r="Q1403" s="50" t="n">
        <v>107</v>
      </c>
      <c r="R1403" s="50" t="n">
        <v>31</v>
      </c>
      <c r="S1403" s="50" t="n">
        <v>5</v>
      </c>
      <c r="T1403" s="50" t="n">
        <v>0</v>
      </c>
      <c r="U1403" s="50" t="n">
        <v>5</v>
      </c>
      <c r="V1403" s="50" t="n">
        <v>8</v>
      </c>
      <c r="W1403" s="50" t="n">
        <v>0</v>
      </c>
      <c r="X1403" s="50" t="n">
        <v>0</v>
      </c>
      <c r="Y1403" s="50" t="n">
        <v>14</v>
      </c>
      <c r="Z1403" s="50" t="n">
        <v>40.05</v>
      </c>
      <c r="AA1403" s="50" t="n">
        <v>114</v>
      </c>
      <c r="AB1403" s="50" t="n">
        <v>39.374</v>
      </c>
      <c r="AC1403" s="50" t="n">
        <v>93</v>
      </c>
      <c r="AD1403" s="50" t="n">
        <v>7</v>
      </c>
      <c r="AE1403" s="50" t="n">
        <v>36</v>
      </c>
      <c r="AF1403" s="50" t="n">
        <v>93</v>
      </c>
      <c r="AG1403" s="50" t="n">
        <v>8434.1</v>
      </c>
      <c r="AH1403" s="50" t="n">
        <v>44</v>
      </c>
      <c r="AI1403" s="50" t="n">
        <v>150</v>
      </c>
      <c r="AJ1403" s="50" t="n">
        <v>10427.1</v>
      </c>
      <c r="AK1403" s="50" t="n">
        <v>10</v>
      </c>
    </row>
    <row r="1404" customFormat="false" ht="15" hidden="false" customHeight="false" outlineLevel="0" collapsed="false">
      <c r="A1404" s="50" t="s">
        <v>1195</v>
      </c>
      <c r="B1404" s="50" t="s">
        <v>136</v>
      </c>
      <c r="C1404" s="50" t="s">
        <v>453</v>
      </c>
      <c r="D1404" s="50" t="n">
        <v>605141</v>
      </c>
      <c r="E1404" s="50" t="n">
        <v>7</v>
      </c>
      <c r="F1404" s="50" t="s">
        <v>56</v>
      </c>
      <c r="G1404" s="50" t="n">
        <v>329</v>
      </c>
      <c r="H1404" s="50" t="n">
        <v>139</v>
      </c>
      <c r="I1404" s="50" t="n">
        <v>18</v>
      </c>
      <c r="J1404" s="50" t="n">
        <v>161</v>
      </c>
      <c r="K1404" s="50" t="n">
        <v>105</v>
      </c>
      <c r="L1404" s="50" t="n">
        <v>8</v>
      </c>
      <c r="M1404" s="50" t="n">
        <v>167</v>
      </c>
      <c r="N1404" s="50" t="n">
        <v>34</v>
      </c>
      <c r="O1404" s="50" t="n">
        <v>-3.082</v>
      </c>
      <c r="P1404" s="50" t="n">
        <v>90</v>
      </c>
      <c r="Q1404" s="50" t="n">
        <v>83</v>
      </c>
      <c r="R1404" s="50" t="n">
        <v>17</v>
      </c>
      <c r="S1404" s="50" t="n">
        <v>3</v>
      </c>
      <c r="T1404" s="50" t="n">
        <v>0</v>
      </c>
      <c r="U1404" s="50" t="n">
        <v>2</v>
      </c>
      <c r="V1404" s="50" t="n">
        <v>7</v>
      </c>
      <c r="W1404" s="50" t="n">
        <v>0</v>
      </c>
      <c r="X1404" s="50" t="n">
        <v>0</v>
      </c>
      <c r="Y1404" s="50" t="n">
        <v>11</v>
      </c>
      <c r="Z1404" s="50" t="n">
        <v>22.75</v>
      </c>
      <c r="AA1404" s="50" t="n">
        <v>89</v>
      </c>
      <c r="AB1404" s="50" t="n">
        <v>26.401</v>
      </c>
      <c r="AC1404" s="50" t="n">
        <v>72</v>
      </c>
      <c r="AD1404" s="50" t="n">
        <v>5</v>
      </c>
      <c r="AE1404" s="50" t="n">
        <v>30</v>
      </c>
      <c r="AF1404" s="50" t="n">
        <v>72</v>
      </c>
      <c r="AG1404" s="50" t="n">
        <v>6555.5</v>
      </c>
      <c r="AH1404" s="50" t="n">
        <v>23</v>
      </c>
      <c r="AI1404" s="50" t="n">
        <v>120</v>
      </c>
      <c r="AJ1404" s="50" t="n">
        <v>8329.6</v>
      </c>
      <c r="AK1404" s="50" t="n">
        <v>8</v>
      </c>
    </row>
    <row r="1405" customFormat="false" ht="15" hidden="false" customHeight="false" outlineLevel="0" collapsed="false">
      <c r="A1405" s="50" t="s">
        <v>1195</v>
      </c>
      <c r="B1405" s="50" t="s">
        <v>136</v>
      </c>
      <c r="C1405" s="50" t="s">
        <v>453</v>
      </c>
      <c r="D1405" s="50" t="n">
        <v>605141</v>
      </c>
      <c r="E1405" s="50" t="n">
        <v>8</v>
      </c>
      <c r="F1405" s="50" t="s">
        <v>57</v>
      </c>
      <c r="G1405" s="50" t="n">
        <v>378</v>
      </c>
      <c r="H1405" s="50" t="n">
        <v>157</v>
      </c>
      <c r="I1405" s="50" t="n">
        <v>12</v>
      </c>
      <c r="J1405" s="50" t="n">
        <v>190</v>
      </c>
      <c r="K1405" s="50" t="n">
        <v>120</v>
      </c>
      <c r="L1405" s="50" t="n">
        <v>4</v>
      </c>
      <c r="M1405" s="50" t="n">
        <v>184</v>
      </c>
      <c r="N1405" s="50" t="n">
        <v>37</v>
      </c>
      <c r="O1405" s="50" t="n">
        <v>-1.718</v>
      </c>
      <c r="P1405" s="50" t="n">
        <v>110</v>
      </c>
      <c r="Q1405" s="50" t="n">
        <v>101</v>
      </c>
      <c r="R1405" s="50" t="n">
        <v>26</v>
      </c>
      <c r="S1405" s="50" t="n">
        <v>5</v>
      </c>
      <c r="T1405" s="50" t="n">
        <v>0</v>
      </c>
      <c r="U1405" s="50" t="n">
        <v>3</v>
      </c>
      <c r="V1405" s="50" t="n">
        <v>8</v>
      </c>
      <c r="W1405" s="50" t="n">
        <v>1</v>
      </c>
      <c r="X1405" s="50" t="n">
        <v>0</v>
      </c>
      <c r="Y1405" s="50" t="n">
        <v>8</v>
      </c>
      <c r="Z1405" s="50" t="n">
        <v>34.05</v>
      </c>
      <c r="AA1405" s="50" t="n">
        <v>109</v>
      </c>
      <c r="AB1405" s="50" t="n">
        <v>34.834</v>
      </c>
      <c r="AC1405" s="50" t="n">
        <v>93</v>
      </c>
      <c r="AD1405" s="50" t="n">
        <v>4</v>
      </c>
      <c r="AE1405" s="50" t="n">
        <v>29</v>
      </c>
      <c r="AF1405" s="50" t="n">
        <v>93</v>
      </c>
      <c r="AG1405" s="50" t="n">
        <v>8207.4</v>
      </c>
      <c r="AH1405" s="50" t="n">
        <v>38</v>
      </c>
      <c r="AI1405" s="50" t="n">
        <v>141</v>
      </c>
      <c r="AJ1405" s="50" t="n">
        <v>9900.8</v>
      </c>
      <c r="AK1405" s="50" t="n">
        <v>17</v>
      </c>
    </row>
    <row r="1406" customFormat="false" ht="15" hidden="false" customHeight="false" outlineLevel="0" collapsed="false">
      <c r="A1406" s="50" t="s">
        <v>1195</v>
      </c>
      <c r="B1406" s="50" t="s">
        <v>136</v>
      </c>
      <c r="C1406" s="50" t="s">
        <v>453</v>
      </c>
      <c r="D1406" s="50" t="n">
        <v>605141</v>
      </c>
      <c r="E1406" s="50" t="n">
        <v>9</v>
      </c>
      <c r="F1406" s="50" t="s">
        <v>58</v>
      </c>
      <c r="G1406" s="50" t="n">
        <v>430</v>
      </c>
      <c r="H1406" s="50" t="n">
        <v>168</v>
      </c>
      <c r="I1406" s="50" t="n">
        <v>24</v>
      </c>
      <c r="J1406" s="50" t="n">
        <v>197</v>
      </c>
      <c r="K1406" s="50" t="n">
        <v>117</v>
      </c>
      <c r="L1406" s="50" t="n">
        <v>3</v>
      </c>
      <c r="M1406" s="50" t="n">
        <v>233</v>
      </c>
      <c r="N1406" s="50" t="n">
        <v>51</v>
      </c>
      <c r="O1406" s="50" t="n">
        <v>15.695</v>
      </c>
      <c r="P1406" s="50" t="n">
        <v>105</v>
      </c>
      <c r="Q1406" s="50" t="n">
        <v>89</v>
      </c>
      <c r="R1406" s="50" t="n">
        <v>30</v>
      </c>
      <c r="S1406" s="50" t="n">
        <v>9</v>
      </c>
      <c r="T1406" s="50" t="n">
        <v>0</v>
      </c>
      <c r="U1406" s="50" t="n">
        <v>7</v>
      </c>
      <c r="V1406" s="50" t="n">
        <v>16</v>
      </c>
      <c r="W1406" s="50" t="n">
        <v>0</v>
      </c>
      <c r="X1406" s="50" t="n">
        <v>0</v>
      </c>
      <c r="Y1406" s="50" t="n">
        <v>11</v>
      </c>
      <c r="Z1406" s="50" t="n">
        <v>49.05</v>
      </c>
      <c r="AA1406" s="50" t="n">
        <v>105</v>
      </c>
      <c r="AB1406" s="50" t="n">
        <v>41.723</v>
      </c>
      <c r="AC1406" s="50" t="n">
        <v>78</v>
      </c>
      <c r="AD1406" s="50" t="n">
        <v>9</v>
      </c>
      <c r="AE1406" s="50" t="n">
        <v>33</v>
      </c>
      <c r="AF1406" s="50" t="n">
        <v>78</v>
      </c>
      <c r="AG1406" s="50" t="n">
        <v>7139.3</v>
      </c>
      <c r="AH1406" s="50" t="n">
        <v>34</v>
      </c>
      <c r="AI1406" s="50" t="n">
        <v>138</v>
      </c>
      <c r="AJ1406" s="50" t="n">
        <v>9599.6</v>
      </c>
      <c r="AK1406" s="50" t="n">
        <v>12</v>
      </c>
    </row>
    <row r="1407" customFormat="false" ht="15" hidden="false" customHeight="false" outlineLevel="0" collapsed="false">
      <c r="A1407" s="50" t="s">
        <v>1196</v>
      </c>
      <c r="B1407" s="50" t="s">
        <v>136</v>
      </c>
      <c r="C1407" s="50" t="s">
        <v>454</v>
      </c>
      <c r="D1407" s="50" t="n">
        <v>606192</v>
      </c>
      <c r="E1407" s="50" t="n">
        <v>4</v>
      </c>
      <c r="F1407" s="50" t="s">
        <v>53</v>
      </c>
      <c r="G1407" s="50" t="n">
        <v>435</v>
      </c>
      <c r="H1407" s="50" t="n">
        <v>197</v>
      </c>
      <c r="I1407" s="50" t="n">
        <v>57</v>
      </c>
      <c r="J1407" s="50" t="n">
        <v>197</v>
      </c>
      <c r="K1407" s="50" t="n">
        <v>130</v>
      </c>
      <c r="L1407" s="50" t="n">
        <v>26</v>
      </c>
      <c r="M1407" s="50" t="n">
        <v>238</v>
      </c>
      <c r="N1407" s="50" t="n">
        <v>67</v>
      </c>
      <c r="O1407" s="50" t="n">
        <v>-1.092</v>
      </c>
      <c r="P1407" s="50" t="n">
        <v>109</v>
      </c>
      <c r="Q1407" s="50" t="n">
        <v>98</v>
      </c>
      <c r="R1407" s="50" t="n">
        <v>23</v>
      </c>
      <c r="S1407" s="50" t="n">
        <v>4</v>
      </c>
      <c r="T1407" s="50" t="n">
        <v>0</v>
      </c>
      <c r="U1407" s="50" t="n">
        <v>4</v>
      </c>
      <c r="V1407" s="50" t="n">
        <v>10</v>
      </c>
      <c r="W1407" s="50" t="n">
        <v>0</v>
      </c>
      <c r="X1407" s="50" t="n">
        <v>1</v>
      </c>
      <c r="Y1407" s="50" t="n">
        <v>31</v>
      </c>
      <c r="Z1407" s="50" t="n">
        <v>33.5</v>
      </c>
      <c r="AA1407" s="50" t="n">
        <v>108</v>
      </c>
      <c r="AB1407" s="50" t="n">
        <v>34.407</v>
      </c>
      <c r="AC1407" s="50" t="n">
        <v>68</v>
      </c>
      <c r="AD1407" s="50" t="n">
        <v>8</v>
      </c>
      <c r="AE1407" s="50" t="n">
        <v>28</v>
      </c>
      <c r="AF1407" s="50" t="n">
        <v>67</v>
      </c>
      <c r="AG1407" s="50" t="n">
        <v>6045.6</v>
      </c>
      <c r="AH1407" s="50" t="n">
        <v>23</v>
      </c>
      <c r="AI1407" s="50" t="n">
        <v>176</v>
      </c>
      <c r="AJ1407" s="50" t="n">
        <v>12679.9</v>
      </c>
      <c r="AK1407" s="50" t="n">
        <v>37</v>
      </c>
    </row>
    <row r="1408" customFormat="false" ht="15" hidden="false" customHeight="false" outlineLevel="0" collapsed="false">
      <c r="A1408" s="50" t="s">
        <v>1196</v>
      </c>
      <c r="B1408" s="50" t="s">
        <v>136</v>
      </c>
      <c r="C1408" s="50" t="s">
        <v>454</v>
      </c>
      <c r="D1408" s="50" t="n">
        <v>606192</v>
      </c>
      <c r="E1408" s="50" t="n">
        <v>5</v>
      </c>
      <c r="F1408" s="50" t="s">
        <v>54</v>
      </c>
      <c r="G1408" s="50" t="n">
        <v>400</v>
      </c>
      <c r="H1408" s="50" t="n">
        <v>177</v>
      </c>
      <c r="I1408" s="50" t="n">
        <v>42</v>
      </c>
      <c r="J1408" s="50" t="n">
        <v>201</v>
      </c>
      <c r="K1408" s="50" t="n">
        <v>131</v>
      </c>
      <c r="L1408" s="50" t="n">
        <v>26</v>
      </c>
      <c r="M1408" s="50" t="n">
        <v>195</v>
      </c>
      <c r="N1408" s="50" t="n">
        <v>46</v>
      </c>
      <c r="O1408" s="50" t="n">
        <v>4.33</v>
      </c>
      <c r="P1408" s="50" t="n">
        <v>95</v>
      </c>
      <c r="Q1408" s="50" t="n">
        <v>83</v>
      </c>
      <c r="R1408" s="50" t="n">
        <v>27</v>
      </c>
      <c r="S1408" s="50" t="n">
        <v>4</v>
      </c>
      <c r="T1408" s="50" t="n">
        <v>0</v>
      </c>
      <c r="U1408" s="50" t="n">
        <v>3</v>
      </c>
      <c r="V1408" s="50" t="n">
        <v>9</v>
      </c>
      <c r="W1408" s="50" t="n">
        <v>2</v>
      </c>
      <c r="X1408" s="50" t="n">
        <v>1</v>
      </c>
      <c r="Y1408" s="50" t="n">
        <v>24</v>
      </c>
      <c r="Z1408" s="50" t="n">
        <v>36</v>
      </c>
      <c r="AA1408" s="50" t="n">
        <v>94</v>
      </c>
      <c r="AB1408" s="50" t="n">
        <v>34.05</v>
      </c>
      <c r="AC1408" s="50" t="n">
        <v>60</v>
      </c>
      <c r="AD1408" s="50" t="n">
        <v>6</v>
      </c>
      <c r="AE1408" s="50" t="n">
        <v>30</v>
      </c>
      <c r="AF1408" s="50" t="n">
        <v>60</v>
      </c>
      <c r="AG1408" s="50" t="n">
        <v>5360.2</v>
      </c>
      <c r="AH1408" s="50" t="n">
        <v>23</v>
      </c>
      <c r="AI1408" s="50" t="n">
        <v>147</v>
      </c>
      <c r="AJ1408" s="50" t="n">
        <v>10652.4</v>
      </c>
      <c r="AK1408" s="50" t="n">
        <v>36</v>
      </c>
    </row>
    <row r="1409" customFormat="false" ht="15" hidden="false" customHeight="false" outlineLevel="0" collapsed="false">
      <c r="A1409" s="50" t="s">
        <v>1196</v>
      </c>
      <c r="B1409" s="50" t="s">
        <v>136</v>
      </c>
      <c r="C1409" s="50" t="s">
        <v>454</v>
      </c>
      <c r="D1409" s="50" t="n">
        <v>606192</v>
      </c>
      <c r="E1409" s="50" t="n">
        <v>6</v>
      </c>
      <c r="F1409" s="50" t="s">
        <v>55</v>
      </c>
      <c r="G1409" s="50" t="n">
        <v>42</v>
      </c>
      <c r="H1409" s="50" t="n">
        <v>17</v>
      </c>
      <c r="I1409" s="50" t="n">
        <v>7</v>
      </c>
      <c r="J1409" s="50" t="n">
        <v>13</v>
      </c>
      <c r="K1409" s="50" t="n">
        <v>9</v>
      </c>
      <c r="L1409" s="50" t="n">
        <v>3</v>
      </c>
      <c r="M1409" s="50" t="n">
        <v>29</v>
      </c>
      <c r="N1409" s="50" t="n">
        <v>8</v>
      </c>
      <c r="O1409" s="50" t="n">
        <v>-0.793</v>
      </c>
      <c r="P1409" s="50" t="n">
        <v>10</v>
      </c>
      <c r="Q1409" s="50" t="n">
        <v>8</v>
      </c>
      <c r="R1409" s="50" t="n">
        <v>2</v>
      </c>
      <c r="S1409" s="50" t="n">
        <v>0</v>
      </c>
      <c r="T1409" s="50" t="n">
        <v>0</v>
      </c>
      <c r="U1409" s="50" t="n">
        <v>0</v>
      </c>
      <c r="V1409" s="50" t="n">
        <v>1</v>
      </c>
      <c r="W1409" s="50" t="n">
        <v>0</v>
      </c>
      <c r="X1409" s="50" t="n">
        <v>1</v>
      </c>
      <c r="Y1409" s="50" t="n">
        <v>4</v>
      </c>
      <c r="Z1409" s="50" t="n">
        <v>2.5</v>
      </c>
      <c r="AA1409" s="50" t="n">
        <v>10</v>
      </c>
      <c r="AB1409" s="50" t="n">
        <v>2.13</v>
      </c>
      <c r="AC1409" s="50" t="n">
        <v>5</v>
      </c>
      <c r="AD1409" s="50" t="n">
        <v>0</v>
      </c>
      <c r="AE1409" s="50" t="n">
        <v>2</v>
      </c>
      <c r="AF1409" s="50" t="n">
        <v>5</v>
      </c>
      <c r="AG1409" s="50" t="n">
        <v>469.1</v>
      </c>
      <c r="AH1409" s="50" t="n">
        <v>1</v>
      </c>
      <c r="AI1409" s="50" t="n">
        <v>16</v>
      </c>
      <c r="AJ1409" s="50" t="n">
        <v>1151.8</v>
      </c>
      <c r="AK1409" s="50" t="n">
        <v>2</v>
      </c>
    </row>
    <row r="1410" customFormat="false" ht="15" hidden="false" customHeight="false" outlineLevel="0" collapsed="false">
      <c r="A1410" s="50" t="s">
        <v>1196</v>
      </c>
      <c r="B1410" s="50" t="s">
        <v>136</v>
      </c>
      <c r="C1410" s="50" t="s">
        <v>454</v>
      </c>
      <c r="D1410" s="50" t="n">
        <v>606192</v>
      </c>
      <c r="E1410" s="50" t="n">
        <v>7</v>
      </c>
      <c r="F1410" s="50" t="s">
        <v>56</v>
      </c>
      <c r="G1410" s="50" t="n">
        <v>334</v>
      </c>
      <c r="H1410" s="50" t="n">
        <v>165</v>
      </c>
      <c r="I1410" s="50" t="n">
        <v>57</v>
      </c>
      <c r="J1410" s="50" t="n">
        <v>150</v>
      </c>
      <c r="K1410" s="50" t="n">
        <v>102</v>
      </c>
      <c r="L1410" s="50" t="n">
        <v>23</v>
      </c>
      <c r="M1410" s="50" t="n">
        <v>184</v>
      </c>
      <c r="N1410" s="50" t="n">
        <v>63</v>
      </c>
      <c r="O1410" s="50" t="n">
        <v>-5.032</v>
      </c>
      <c r="P1410" s="50" t="n">
        <v>84</v>
      </c>
      <c r="Q1410" s="50" t="n">
        <v>77</v>
      </c>
      <c r="R1410" s="50" t="n">
        <v>14</v>
      </c>
      <c r="S1410" s="50" t="n">
        <v>4</v>
      </c>
      <c r="T1410" s="50" t="n">
        <v>0</v>
      </c>
      <c r="U1410" s="50" t="n">
        <v>2</v>
      </c>
      <c r="V1410" s="50" t="n">
        <v>7</v>
      </c>
      <c r="W1410" s="50" t="n">
        <v>0</v>
      </c>
      <c r="X1410" s="50" t="n">
        <v>0</v>
      </c>
      <c r="Y1410" s="50" t="n">
        <v>22</v>
      </c>
      <c r="Z1410" s="50" t="n">
        <v>21.1</v>
      </c>
      <c r="AA1410" s="50" t="n">
        <v>84</v>
      </c>
      <c r="AB1410" s="50" t="n">
        <v>23.467</v>
      </c>
      <c r="AC1410" s="50" t="n">
        <v>55</v>
      </c>
      <c r="AD1410" s="50" t="n">
        <v>3</v>
      </c>
      <c r="AE1410" s="50" t="n">
        <v>19</v>
      </c>
      <c r="AF1410" s="50" t="n">
        <v>55</v>
      </c>
      <c r="AG1410" s="50" t="n">
        <v>4773.4</v>
      </c>
      <c r="AH1410" s="50" t="n">
        <v>16</v>
      </c>
      <c r="AI1410" s="50" t="n">
        <v>148</v>
      </c>
      <c r="AJ1410" s="50" t="n">
        <v>10674.4</v>
      </c>
      <c r="AK1410" s="50" t="n">
        <v>33</v>
      </c>
    </row>
    <row r="1411" customFormat="false" ht="15" hidden="false" customHeight="false" outlineLevel="0" collapsed="false">
      <c r="A1411" s="50" t="s">
        <v>1196</v>
      </c>
      <c r="B1411" s="50" t="s">
        <v>136</v>
      </c>
      <c r="C1411" s="50" t="s">
        <v>454</v>
      </c>
      <c r="D1411" s="50" t="n">
        <v>606192</v>
      </c>
      <c r="E1411" s="50" t="n">
        <v>8</v>
      </c>
      <c r="F1411" s="50" t="s">
        <v>57</v>
      </c>
      <c r="G1411" s="50" t="n">
        <v>351</v>
      </c>
      <c r="H1411" s="50" t="n">
        <v>190</v>
      </c>
      <c r="I1411" s="50" t="n">
        <v>56</v>
      </c>
      <c r="J1411" s="50" t="n">
        <v>171</v>
      </c>
      <c r="K1411" s="50" t="n">
        <v>124</v>
      </c>
      <c r="L1411" s="50" t="n">
        <v>24</v>
      </c>
      <c r="M1411" s="50" t="n">
        <v>180</v>
      </c>
      <c r="N1411" s="50" t="n">
        <v>66</v>
      </c>
      <c r="O1411" s="50" t="n">
        <v>-0.253</v>
      </c>
      <c r="P1411" s="50" t="n">
        <v>93</v>
      </c>
      <c r="Q1411" s="50" t="n">
        <v>88</v>
      </c>
      <c r="R1411" s="50" t="n">
        <v>22</v>
      </c>
      <c r="S1411" s="50" t="n">
        <v>2</v>
      </c>
      <c r="T1411" s="50" t="n">
        <v>1</v>
      </c>
      <c r="U1411" s="50" t="n">
        <v>3</v>
      </c>
      <c r="V1411" s="50" t="n">
        <v>4</v>
      </c>
      <c r="W1411" s="50" t="n">
        <v>1</v>
      </c>
      <c r="X1411" s="50" t="n">
        <v>0</v>
      </c>
      <c r="Y1411" s="50" t="n">
        <v>29</v>
      </c>
      <c r="Z1411" s="50" t="n">
        <v>28</v>
      </c>
      <c r="AA1411" s="50" t="n">
        <v>93</v>
      </c>
      <c r="AB1411" s="50" t="n">
        <v>28.384</v>
      </c>
      <c r="AC1411" s="50" t="n">
        <v>59</v>
      </c>
      <c r="AD1411" s="50" t="n">
        <v>6</v>
      </c>
      <c r="AE1411" s="50" t="n">
        <v>28</v>
      </c>
      <c r="AF1411" s="50" t="n">
        <v>59</v>
      </c>
      <c r="AG1411" s="50" t="n">
        <v>5388.4</v>
      </c>
      <c r="AH1411" s="50" t="n">
        <v>19</v>
      </c>
      <c r="AI1411" s="50" t="n">
        <v>173</v>
      </c>
      <c r="AJ1411" s="50" t="n">
        <v>12567.9</v>
      </c>
      <c r="AK1411" s="50" t="n">
        <v>43</v>
      </c>
    </row>
    <row r="1412" customFormat="false" ht="15" hidden="false" customHeight="false" outlineLevel="0" collapsed="false">
      <c r="A1412" s="50" t="s">
        <v>1196</v>
      </c>
      <c r="B1412" s="50" t="s">
        <v>136</v>
      </c>
      <c r="C1412" s="50" t="s">
        <v>454</v>
      </c>
      <c r="D1412" s="50" t="n">
        <v>606192</v>
      </c>
      <c r="E1412" s="50" t="n">
        <v>9</v>
      </c>
      <c r="F1412" s="50" t="s">
        <v>58</v>
      </c>
      <c r="G1412" s="50" t="n">
        <v>389</v>
      </c>
      <c r="H1412" s="50" t="n">
        <v>187</v>
      </c>
      <c r="I1412" s="50" t="n">
        <v>60</v>
      </c>
      <c r="J1412" s="50" t="n">
        <v>177</v>
      </c>
      <c r="K1412" s="50" t="n">
        <v>114</v>
      </c>
      <c r="L1412" s="50" t="n">
        <v>22</v>
      </c>
      <c r="M1412" s="50" t="n">
        <v>208</v>
      </c>
      <c r="N1412" s="50" t="n">
        <v>73</v>
      </c>
      <c r="O1412" s="50" t="n">
        <v>8.979</v>
      </c>
      <c r="P1412" s="50" t="n">
        <v>100</v>
      </c>
      <c r="Q1412" s="50" t="n">
        <v>88</v>
      </c>
      <c r="R1412" s="50" t="n">
        <v>30</v>
      </c>
      <c r="S1412" s="50" t="n">
        <v>4</v>
      </c>
      <c r="T1412" s="50" t="n">
        <v>1</v>
      </c>
      <c r="U1412" s="50" t="n">
        <v>4</v>
      </c>
      <c r="V1412" s="50" t="n">
        <v>11</v>
      </c>
      <c r="W1412" s="50" t="n">
        <v>1</v>
      </c>
      <c r="X1412" s="50" t="n">
        <v>0</v>
      </c>
      <c r="Y1412" s="50" t="n">
        <v>25</v>
      </c>
      <c r="Z1412" s="50" t="n">
        <v>41.2</v>
      </c>
      <c r="AA1412" s="50" t="n">
        <v>99</v>
      </c>
      <c r="AB1412" s="50" t="n">
        <v>39.656</v>
      </c>
      <c r="AC1412" s="50" t="n">
        <v>63</v>
      </c>
      <c r="AD1412" s="50" t="n">
        <v>10</v>
      </c>
      <c r="AE1412" s="50" t="n">
        <v>32</v>
      </c>
      <c r="AF1412" s="50" t="n">
        <v>63</v>
      </c>
      <c r="AG1412" s="50" t="n">
        <v>5863.5</v>
      </c>
      <c r="AH1412" s="50" t="n">
        <v>25</v>
      </c>
      <c r="AI1412" s="50" t="n">
        <v>166</v>
      </c>
      <c r="AJ1412" s="50" t="n">
        <v>12227.4</v>
      </c>
      <c r="AK1412" s="50" t="n">
        <v>64</v>
      </c>
    </row>
    <row r="1413" customFormat="false" ht="15" hidden="false" customHeight="false" outlineLevel="0" collapsed="false">
      <c r="A1413" s="50" t="s">
        <v>1197</v>
      </c>
      <c r="B1413" s="50" t="s">
        <v>136</v>
      </c>
      <c r="C1413" s="50" t="s">
        <v>455</v>
      </c>
      <c r="D1413" s="50" t="n">
        <v>669242</v>
      </c>
      <c r="E1413" s="50" t="n">
        <v>6</v>
      </c>
      <c r="F1413" s="50" t="s">
        <v>55</v>
      </c>
      <c r="G1413" s="50" t="n">
        <v>158</v>
      </c>
      <c r="H1413" s="50" t="n">
        <v>77</v>
      </c>
      <c r="I1413" s="50" t="n">
        <v>13</v>
      </c>
      <c r="J1413" s="50" t="n">
        <v>74</v>
      </c>
      <c r="K1413" s="50" t="n">
        <v>51</v>
      </c>
      <c r="L1413" s="50" t="n">
        <v>3</v>
      </c>
      <c r="M1413" s="50" t="n">
        <v>84</v>
      </c>
      <c r="N1413" s="50" t="n">
        <v>26</v>
      </c>
      <c r="O1413" s="50" t="n">
        <v>5.498</v>
      </c>
      <c r="P1413" s="50" t="n">
        <v>42</v>
      </c>
      <c r="Q1413" s="50" t="n">
        <v>38</v>
      </c>
      <c r="R1413" s="50" t="n">
        <v>15</v>
      </c>
      <c r="S1413" s="50" t="n">
        <v>2</v>
      </c>
      <c r="T1413" s="50" t="n">
        <v>1</v>
      </c>
      <c r="U1413" s="50" t="n">
        <v>1</v>
      </c>
      <c r="V1413" s="50" t="n">
        <v>4</v>
      </c>
      <c r="W1413" s="50" t="n">
        <v>0</v>
      </c>
      <c r="X1413" s="50" t="n">
        <v>0</v>
      </c>
      <c r="Y1413" s="50" t="n">
        <v>7</v>
      </c>
      <c r="Z1413" s="50" t="n">
        <v>18.8</v>
      </c>
      <c r="AA1413" s="50" t="n">
        <v>42</v>
      </c>
      <c r="AB1413" s="50" t="n">
        <v>16.359</v>
      </c>
      <c r="AC1413" s="50" t="n">
        <v>31</v>
      </c>
      <c r="AD1413" s="50" t="n">
        <v>3</v>
      </c>
      <c r="AE1413" s="50" t="n">
        <v>12</v>
      </c>
      <c r="AF1413" s="50" t="n">
        <v>31</v>
      </c>
      <c r="AG1413" s="50" t="n">
        <v>2807.5</v>
      </c>
      <c r="AH1413" s="50" t="n">
        <v>13</v>
      </c>
      <c r="AI1413" s="50" t="n">
        <v>70</v>
      </c>
      <c r="AJ1413" s="50" t="n">
        <v>4959.8</v>
      </c>
      <c r="AK1413" s="50" t="n">
        <v>10</v>
      </c>
    </row>
    <row r="1414" customFormat="false" ht="15" hidden="false" customHeight="false" outlineLevel="0" collapsed="false">
      <c r="A1414" s="50" t="s">
        <v>1197</v>
      </c>
      <c r="B1414" s="50" t="s">
        <v>136</v>
      </c>
      <c r="C1414" s="50" t="s">
        <v>455</v>
      </c>
      <c r="D1414" s="50" t="n">
        <v>669242</v>
      </c>
      <c r="E1414" s="50" t="n">
        <v>7</v>
      </c>
      <c r="F1414" s="50" t="s">
        <v>56</v>
      </c>
      <c r="G1414" s="50" t="n">
        <v>299</v>
      </c>
      <c r="H1414" s="50" t="n">
        <v>145</v>
      </c>
      <c r="I1414" s="50" t="n">
        <v>31</v>
      </c>
      <c r="J1414" s="50" t="n">
        <v>144</v>
      </c>
      <c r="K1414" s="50" t="n">
        <v>98</v>
      </c>
      <c r="L1414" s="50" t="n">
        <v>13</v>
      </c>
      <c r="M1414" s="50" t="n">
        <v>155</v>
      </c>
      <c r="N1414" s="50" t="n">
        <v>47</v>
      </c>
      <c r="O1414" s="50" t="n">
        <v>2.188</v>
      </c>
      <c r="P1414" s="50" t="n">
        <v>83</v>
      </c>
      <c r="Q1414" s="50" t="n">
        <v>71</v>
      </c>
      <c r="R1414" s="50" t="n">
        <v>20</v>
      </c>
      <c r="S1414" s="50" t="n">
        <v>4</v>
      </c>
      <c r="T1414" s="50" t="n">
        <v>1</v>
      </c>
      <c r="U1414" s="50" t="n">
        <v>1</v>
      </c>
      <c r="V1414" s="50" t="n">
        <v>5</v>
      </c>
      <c r="W1414" s="50" t="n">
        <v>5</v>
      </c>
      <c r="X1414" s="50" t="n">
        <v>0</v>
      </c>
      <c r="Y1414" s="50" t="n">
        <v>17</v>
      </c>
      <c r="Z1414" s="50" t="n">
        <v>28.2</v>
      </c>
      <c r="AA1414" s="50" t="n">
        <v>81</v>
      </c>
      <c r="AB1414" s="50" t="n">
        <v>28.607</v>
      </c>
      <c r="AC1414" s="50" t="n">
        <v>56</v>
      </c>
      <c r="AD1414" s="50" t="n">
        <v>3</v>
      </c>
      <c r="AE1414" s="50" t="n">
        <v>22</v>
      </c>
      <c r="AF1414" s="50" t="n">
        <v>56</v>
      </c>
      <c r="AG1414" s="50" t="n">
        <v>4810.4</v>
      </c>
      <c r="AH1414" s="50" t="n">
        <v>17</v>
      </c>
      <c r="AI1414" s="50" t="n">
        <v>125</v>
      </c>
      <c r="AJ1414" s="50" t="n">
        <v>8773.9</v>
      </c>
      <c r="AK1414" s="50" t="n">
        <v>10</v>
      </c>
    </row>
    <row r="1415" customFormat="false" ht="15" hidden="false" customHeight="false" outlineLevel="0" collapsed="false">
      <c r="A1415" s="50" t="s">
        <v>1197</v>
      </c>
      <c r="B1415" s="50" t="s">
        <v>136</v>
      </c>
      <c r="C1415" s="50" t="s">
        <v>455</v>
      </c>
      <c r="D1415" s="50" t="n">
        <v>669242</v>
      </c>
      <c r="E1415" s="50" t="n">
        <v>8</v>
      </c>
      <c r="F1415" s="50" t="s">
        <v>57</v>
      </c>
      <c r="G1415" s="50" t="n">
        <v>382</v>
      </c>
      <c r="H1415" s="50" t="n">
        <v>177</v>
      </c>
      <c r="I1415" s="50" t="n">
        <v>36</v>
      </c>
      <c r="J1415" s="50" t="n">
        <v>184</v>
      </c>
      <c r="K1415" s="50" t="n">
        <v>114</v>
      </c>
      <c r="L1415" s="50" t="n">
        <v>3</v>
      </c>
      <c r="M1415" s="50" t="n">
        <v>198</v>
      </c>
      <c r="N1415" s="50" t="n">
        <v>63</v>
      </c>
      <c r="O1415" s="50" t="n">
        <v>-4.459</v>
      </c>
      <c r="P1415" s="50" t="n">
        <v>106</v>
      </c>
      <c r="Q1415" s="50" t="n">
        <v>95</v>
      </c>
      <c r="R1415" s="50" t="n">
        <v>18</v>
      </c>
      <c r="S1415" s="50" t="n">
        <v>3</v>
      </c>
      <c r="T1415" s="50" t="n">
        <v>0</v>
      </c>
      <c r="U1415" s="50" t="n">
        <v>3</v>
      </c>
      <c r="V1415" s="50" t="n">
        <v>6</v>
      </c>
      <c r="W1415" s="50" t="n">
        <v>5</v>
      </c>
      <c r="X1415" s="50" t="n">
        <v>0</v>
      </c>
      <c r="Y1415" s="50" t="n">
        <v>24</v>
      </c>
      <c r="Z1415" s="50" t="n">
        <v>28.25</v>
      </c>
      <c r="AA1415" s="50" t="n">
        <v>106</v>
      </c>
      <c r="AB1415" s="50" t="n">
        <v>26.879</v>
      </c>
      <c r="AC1415" s="50" t="n">
        <v>71</v>
      </c>
      <c r="AD1415" s="50" t="n">
        <v>3</v>
      </c>
      <c r="AE1415" s="50" t="n">
        <v>21</v>
      </c>
      <c r="AF1415" s="50" t="n">
        <v>71</v>
      </c>
      <c r="AG1415" s="50" t="n">
        <v>6151.5</v>
      </c>
      <c r="AH1415" s="50" t="n">
        <v>18</v>
      </c>
      <c r="AI1415" s="50" t="n">
        <v>158</v>
      </c>
      <c r="AJ1415" s="50" t="n">
        <v>11265.2</v>
      </c>
      <c r="AK1415" s="50" t="n">
        <v>27</v>
      </c>
    </row>
    <row r="1416" customFormat="false" ht="15" hidden="false" customHeight="false" outlineLevel="0" collapsed="false">
      <c r="A1416" s="50" t="s">
        <v>1197</v>
      </c>
      <c r="B1416" s="50" t="s">
        <v>136</v>
      </c>
      <c r="C1416" s="50" t="s">
        <v>455</v>
      </c>
      <c r="D1416" s="50" t="n">
        <v>669242</v>
      </c>
      <c r="E1416" s="50" t="n">
        <v>9</v>
      </c>
      <c r="F1416" s="50" t="s">
        <v>58</v>
      </c>
      <c r="G1416" s="50" t="n">
        <v>371</v>
      </c>
      <c r="H1416" s="50" t="n">
        <v>162</v>
      </c>
      <c r="I1416" s="50" t="n">
        <v>39</v>
      </c>
      <c r="J1416" s="50" t="n">
        <v>164</v>
      </c>
      <c r="K1416" s="50" t="n">
        <v>102</v>
      </c>
      <c r="L1416" s="50" t="n">
        <v>10</v>
      </c>
      <c r="M1416" s="50" t="n">
        <v>207</v>
      </c>
      <c r="N1416" s="50" t="n">
        <v>60</v>
      </c>
      <c r="O1416" s="50" t="n">
        <v>2.892</v>
      </c>
      <c r="P1416" s="50" t="n">
        <v>100</v>
      </c>
      <c r="Q1416" s="50" t="n">
        <v>87</v>
      </c>
      <c r="R1416" s="50" t="n">
        <v>19</v>
      </c>
      <c r="S1416" s="50" t="n">
        <v>3</v>
      </c>
      <c r="T1416" s="50" t="n">
        <v>0</v>
      </c>
      <c r="U1416" s="50" t="n">
        <v>3</v>
      </c>
      <c r="V1416" s="50" t="n">
        <v>7</v>
      </c>
      <c r="W1416" s="50" t="n">
        <v>4</v>
      </c>
      <c r="X1416" s="50" t="n">
        <v>1</v>
      </c>
      <c r="Y1416" s="50" t="n">
        <v>19</v>
      </c>
      <c r="Z1416" s="50" t="n">
        <v>29.85</v>
      </c>
      <c r="AA1416" s="50" t="n">
        <v>98</v>
      </c>
      <c r="AB1416" s="50" t="n">
        <v>27.323</v>
      </c>
      <c r="AC1416" s="50" t="n">
        <v>70</v>
      </c>
      <c r="AD1416" s="50" t="n">
        <v>3</v>
      </c>
      <c r="AE1416" s="50" t="n">
        <v>18</v>
      </c>
      <c r="AF1416" s="50" t="n">
        <v>69</v>
      </c>
      <c r="AG1416" s="50" t="n">
        <v>5882.5</v>
      </c>
      <c r="AH1416" s="50" t="n">
        <v>25</v>
      </c>
      <c r="AI1416" s="50" t="n">
        <v>142</v>
      </c>
      <c r="AJ1416" s="50" t="n">
        <v>10106.6</v>
      </c>
      <c r="AK1416" s="50" t="n">
        <v>26</v>
      </c>
    </row>
    <row r="1417" customFormat="false" ht="15" hidden="false" customHeight="false" outlineLevel="0" collapsed="false">
      <c r="A1417" s="50" t="s">
        <v>1198</v>
      </c>
      <c r="B1417" s="50" t="s">
        <v>136</v>
      </c>
      <c r="C1417" s="50" t="s">
        <v>456</v>
      </c>
      <c r="D1417" s="50" t="n">
        <v>669257</v>
      </c>
      <c r="E1417" s="50" t="n">
        <v>4</v>
      </c>
      <c r="F1417" s="50" t="s">
        <v>53</v>
      </c>
      <c r="G1417" s="50" t="n">
        <v>436</v>
      </c>
      <c r="H1417" s="50" t="n">
        <v>178</v>
      </c>
      <c r="I1417" s="50" t="n">
        <v>23</v>
      </c>
      <c r="J1417" s="50" t="n">
        <v>216</v>
      </c>
      <c r="K1417" s="50" t="n">
        <v>135</v>
      </c>
      <c r="L1417" s="50" t="n">
        <v>11</v>
      </c>
      <c r="M1417" s="50" t="n">
        <v>220</v>
      </c>
      <c r="N1417" s="50" t="n">
        <v>43</v>
      </c>
      <c r="O1417" s="50" t="n">
        <v>1.869</v>
      </c>
      <c r="P1417" s="50" t="n">
        <v>99</v>
      </c>
      <c r="Q1417" s="50" t="n">
        <v>89</v>
      </c>
      <c r="R1417" s="50" t="n">
        <v>24</v>
      </c>
      <c r="S1417" s="50" t="n">
        <v>1</v>
      </c>
      <c r="T1417" s="50" t="n">
        <v>0</v>
      </c>
      <c r="U1417" s="50" t="n">
        <v>3</v>
      </c>
      <c r="V1417" s="50" t="n">
        <v>9</v>
      </c>
      <c r="W1417" s="50" t="n">
        <v>0</v>
      </c>
      <c r="X1417" s="50" t="n">
        <v>1</v>
      </c>
      <c r="Y1417" s="50" t="n">
        <v>16</v>
      </c>
      <c r="Z1417" s="50" t="n">
        <v>31.55</v>
      </c>
      <c r="AA1417" s="50" t="n">
        <v>99</v>
      </c>
      <c r="AB1417" s="50" t="n">
        <v>35.316</v>
      </c>
      <c r="AC1417" s="50" t="n">
        <v>74</v>
      </c>
      <c r="AD1417" s="50" t="n">
        <v>9</v>
      </c>
      <c r="AE1417" s="50" t="n">
        <v>27</v>
      </c>
      <c r="AF1417" s="50" t="n">
        <v>74</v>
      </c>
      <c r="AG1417" s="50" t="n">
        <v>6569</v>
      </c>
      <c r="AH1417" s="50" t="n">
        <v>33</v>
      </c>
      <c r="AI1417" s="50" t="n">
        <v>161</v>
      </c>
      <c r="AJ1417" s="50" t="n">
        <v>11255.9</v>
      </c>
      <c r="AK1417" s="50" t="n">
        <v>10</v>
      </c>
    </row>
    <row r="1418" customFormat="false" ht="15" hidden="false" customHeight="false" outlineLevel="0" collapsed="false">
      <c r="A1418" s="50" t="s">
        <v>1198</v>
      </c>
      <c r="B1418" s="50" t="s">
        <v>136</v>
      </c>
      <c r="C1418" s="50" t="s">
        <v>456</v>
      </c>
      <c r="D1418" s="50" t="n">
        <v>669257</v>
      </c>
      <c r="E1418" s="50" t="n">
        <v>5</v>
      </c>
      <c r="F1418" s="50" t="s">
        <v>54</v>
      </c>
      <c r="G1418" s="50" t="n">
        <v>357</v>
      </c>
      <c r="H1418" s="50" t="n">
        <v>150</v>
      </c>
      <c r="I1418" s="50" t="n">
        <v>24</v>
      </c>
      <c r="J1418" s="50" t="n">
        <v>174</v>
      </c>
      <c r="K1418" s="50" t="n">
        <v>106</v>
      </c>
      <c r="L1418" s="50" t="n">
        <v>9</v>
      </c>
      <c r="M1418" s="50" t="n">
        <v>183</v>
      </c>
      <c r="N1418" s="50" t="n">
        <v>44</v>
      </c>
      <c r="O1418" s="50" t="n">
        <v>0.608</v>
      </c>
      <c r="P1418" s="50" t="n">
        <v>86</v>
      </c>
      <c r="Q1418" s="50" t="n">
        <v>71</v>
      </c>
      <c r="R1418" s="50" t="n">
        <v>17</v>
      </c>
      <c r="S1418" s="50" t="n">
        <v>3</v>
      </c>
      <c r="T1418" s="50" t="n">
        <v>0</v>
      </c>
      <c r="U1418" s="50" t="n">
        <v>3</v>
      </c>
      <c r="V1418" s="50" t="n">
        <v>11</v>
      </c>
      <c r="W1418" s="50" t="n">
        <v>2</v>
      </c>
      <c r="X1418" s="50" t="n">
        <v>2</v>
      </c>
      <c r="Y1418" s="50" t="n">
        <v>15</v>
      </c>
      <c r="Z1418" s="50" t="n">
        <v>28.75</v>
      </c>
      <c r="AA1418" s="50" t="n">
        <v>86</v>
      </c>
      <c r="AB1418" s="50" t="n">
        <v>35.081</v>
      </c>
      <c r="AC1418" s="50" t="n">
        <v>58</v>
      </c>
      <c r="AD1418" s="50" t="n">
        <v>9</v>
      </c>
      <c r="AE1418" s="50" t="n">
        <v>25</v>
      </c>
      <c r="AF1418" s="50" t="n">
        <v>58</v>
      </c>
      <c r="AG1418" s="50" t="n">
        <v>5306.7</v>
      </c>
      <c r="AH1418" s="50" t="n">
        <v>27</v>
      </c>
      <c r="AI1418" s="50" t="n">
        <v>132</v>
      </c>
      <c r="AJ1418" s="50" t="n">
        <v>9271.3</v>
      </c>
      <c r="AK1418" s="50" t="n">
        <v>11</v>
      </c>
    </row>
    <row r="1419" customFormat="false" ht="15" hidden="false" customHeight="false" outlineLevel="0" collapsed="false">
      <c r="A1419" s="50" t="s">
        <v>1198</v>
      </c>
      <c r="B1419" s="50" t="s">
        <v>136</v>
      </c>
      <c r="C1419" s="50" t="s">
        <v>456</v>
      </c>
      <c r="D1419" s="50" t="n">
        <v>669257</v>
      </c>
      <c r="E1419" s="50" t="n">
        <v>6</v>
      </c>
      <c r="F1419" s="50" t="s">
        <v>55</v>
      </c>
      <c r="G1419" s="50" t="n">
        <v>65</v>
      </c>
      <c r="H1419" s="50" t="n">
        <v>26</v>
      </c>
      <c r="I1419" s="50" t="n">
        <v>3</v>
      </c>
      <c r="J1419" s="50" t="n">
        <v>32</v>
      </c>
      <c r="K1419" s="50" t="n">
        <v>20</v>
      </c>
      <c r="L1419" s="50" t="n">
        <v>1</v>
      </c>
      <c r="M1419" s="50" t="n">
        <v>33</v>
      </c>
      <c r="N1419" s="50" t="n">
        <v>6</v>
      </c>
      <c r="O1419" s="50" t="n">
        <v>-1.131</v>
      </c>
      <c r="P1419" s="50" t="n">
        <v>16</v>
      </c>
      <c r="Q1419" s="50" t="n">
        <v>13</v>
      </c>
      <c r="R1419" s="50" t="n">
        <v>2</v>
      </c>
      <c r="S1419" s="50" t="n">
        <v>1</v>
      </c>
      <c r="T1419" s="50" t="n">
        <v>0</v>
      </c>
      <c r="U1419" s="50" t="n">
        <v>0</v>
      </c>
      <c r="V1419" s="50" t="n">
        <v>3</v>
      </c>
      <c r="W1419" s="50" t="n">
        <v>0</v>
      </c>
      <c r="X1419" s="50" t="n">
        <v>0</v>
      </c>
      <c r="Y1419" s="50" t="n">
        <v>3</v>
      </c>
      <c r="Z1419" s="50" t="n">
        <v>4.25</v>
      </c>
      <c r="AA1419" s="50" t="n">
        <v>16</v>
      </c>
      <c r="AB1419" s="50" t="n">
        <v>7.044</v>
      </c>
      <c r="AC1419" s="50" t="n">
        <v>10</v>
      </c>
      <c r="AD1419" s="50" t="n">
        <v>1</v>
      </c>
      <c r="AE1419" s="50" t="n">
        <v>4</v>
      </c>
      <c r="AF1419" s="50" t="n">
        <v>10</v>
      </c>
      <c r="AG1419" s="50" t="n">
        <v>901</v>
      </c>
      <c r="AH1419" s="50" t="n">
        <v>4</v>
      </c>
      <c r="AI1419" s="50" t="n">
        <v>24</v>
      </c>
      <c r="AJ1419" s="50" t="n">
        <v>1685.6</v>
      </c>
      <c r="AK1419" s="50" t="n">
        <v>3</v>
      </c>
    </row>
    <row r="1420" customFormat="false" ht="15" hidden="false" customHeight="false" outlineLevel="0" collapsed="false">
      <c r="A1420" s="50" t="s">
        <v>1198</v>
      </c>
      <c r="B1420" s="50" t="s">
        <v>136</v>
      </c>
      <c r="C1420" s="50" t="s">
        <v>456</v>
      </c>
      <c r="D1420" s="50" t="n">
        <v>669257</v>
      </c>
      <c r="E1420" s="50" t="n">
        <v>9</v>
      </c>
      <c r="F1420" s="50" t="s">
        <v>58</v>
      </c>
      <c r="G1420" s="50" t="n">
        <v>321</v>
      </c>
      <c r="H1420" s="50" t="n">
        <v>136</v>
      </c>
      <c r="I1420" s="50" t="n">
        <v>21</v>
      </c>
      <c r="J1420" s="50" t="n">
        <v>158</v>
      </c>
      <c r="K1420" s="50" t="n">
        <v>104</v>
      </c>
      <c r="L1420" s="50" t="n">
        <v>13</v>
      </c>
      <c r="M1420" s="50" t="n">
        <v>163</v>
      </c>
      <c r="N1420" s="50" t="n">
        <v>32</v>
      </c>
      <c r="O1420" s="50" t="n">
        <v>7.356</v>
      </c>
      <c r="P1420" s="50" t="n">
        <v>75</v>
      </c>
      <c r="Q1420" s="50" t="n">
        <v>62</v>
      </c>
      <c r="R1420" s="50" t="n">
        <v>18</v>
      </c>
      <c r="S1420" s="50" t="n">
        <v>4</v>
      </c>
      <c r="T1420" s="50" t="n">
        <v>0</v>
      </c>
      <c r="U1420" s="50" t="n">
        <v>4</v>
      </c>
      <c r="V1420" s="50" t="n">
        <v>11</v>
      </c>
      <c r="W1420" s="50" t="n">
        <v>1</v>
      </c>
      <c r="X1420" s="50" t="n">
        <v>1</v>
      </c>
      <c r="Y1420" s="50" t="n">
        <v>11</v>
      </c>
      <c r="Z1420" s="50" t="n">
        <v>30.4</v>
      </c>
      <c r="AA1420" s="50" t="n">
        <v>75</v>
      </c>
      <c r="AB1420" s="50" t="n">
        <v>29.832</v>
      </c>
      <c r="AC1420" s="50" t="n">
        <v>52</v>
      </c>
      <c r="AD1420" s="50" t="n">
        <v>5</v>
      </c>
      <c r="AE1420" s="50" t="n">
        <v>24</v>
      </c>
      <c r="AF1420" s="50" t="n">
        <v>52</v>
      </c>
      <c r="AG1420" s="50" t="n">
        <v>4517.9</v>
      </c>
      <c r="AH1420" s="50" t="n">
        <v>24</v>
      </c>
      <c r="AI1420" s="50" t="n">
        <v>118</v>
      </c>
      <c r="AJ1420" s="50" t="n">
        <v>8199.4</v>
      </c>
      <c r="AK1420" s="50" t="n">
        <v>4</v>
      </c>
    </row>
    <row r="1421" customFormat="false" ht="15" hidden="false" customHeight="false" outlineLevel="0" collapsed="false">
      <c r="A1421" s="50" t="s">
        <v>1199</v>
      </c>
      <c r="B1421" s="50" t="s">
        <v>136</v>
      </c>
      <c r="C1421" s="50" t="s">
        <v>457</v>
      </c>
      <c r="D1421" s="50" t="n">
        <v>690976</v>
      </c>
      <c r="E1421" s="50" t="n">
        <v>4</v>
      </c>
      <c r="F1421" s="50" t="s">
        <v>53</v>
      </c>
      <c r="G1421" s="50" t="n">
        <v>356</v>
      </c>
      <c r="H1421" s="50" t="n">
        <v>142</v>
      </c>
      <c r="I1421" s="50" t="n">
        <v>40</v>
      </c>
      <c r="J1421" s="50" t="n">
        <v>180</v>
      </c>
      <c r="K1421" s="50" t="n">
        <v>106</v>
      </c>
      <c r="L1421" s="50" t="n">
        <v>22</v>
      </c>
      <c r="M1421" s="50" t="n">
        <v>176</v>
      </c>
      <c r="N1421" s="50" t="n">
        <v>36</v>
      </c>
      <c r="O1421" s="50" t="n">
        <v>-4.26</v>
      </c>
      <c r="P1421" s="50" t="n">
        <v>87</v>
      </c>
      <c r="Q1421" s="50" t="n">
        <v>77</v>
      </c>
      <c r="R1421" s="50" t="n">
        <v>18</v>
      </c>
      <c r="S1421" s="50" t="n">
        <v>4</v>
      </c>
      <c r="T1421" s="50" t="n">
        <v>0</v>
      </c>
      <c r="U1421" s="50" t="n">
        <v>1</v>
      </c>
      <c r="V1421" s="50" t="n">
        <v>7</v>
      </c>
      <c r="W1421" s="50" t="n">
        <v>0</v>
      </c>
      <c r="X1421" s="50" t="n">
        <v>1</v>
      </c>
      <c r="Y1421" s="50" t="n">
        <v>26</v>
      </c>
      <c r="Z1421" s="50" t="n">
        <v>23.6</v>
      </c>
      <c r="AA1421" s="50" t="n">
        <v>85</v>
      </c>
      <c r="AB1421" s="50" t="n">
        <v>26.223</v>
      </c>
      <c r="AC1421" s="50" t="n">
        <v>54</v>
      </c>
      <c r="AD1421" s="50" t="n">
        <v>6</v>
      </c>
      <c r="AE1421" s="50" t="n">
        <v>22</v>
      </c>
      <c r="AF1421" s="50" t="n">
        <v>54</v>
      </c>
      <c r="AG1421" s="50" t="n">
        <v>4768</v>
      </c>
      <c r="AH1421" s="50" t="n">
        <v>20</v>
      </c>
      <c r="AI1421" s="50" t="n">
        <v>125</v>
      </c>
      <c r="AJ1421" s="50" t="n">
        <v>8839.6</v>
      </c>
      <c r="AK1421" s="50" t="n">
        <v>8</v>
      </c>
    </row>
    <row r="1422" customFormat="false" ht="15" hidden="false" customHeight="false" outlineLevel="0" collapsed="false">
      <c r="A1422" s="50" t="s">
        <v>1199</v>
      </c>
      <c r="B1422" s="50" t="s">
        <v>136</v>
      </c>
      <c r="C1422" s="50" t="s">
        <v>457</v>
      </c>
      <c r="D1422" s="50" t="n">
        <v>690976</v>
      </c>
      <c r="E1422" s="50" t="n">
        <v>5</v>
      </c>
      <c r="F1422" s="50" t="s">
        <v>54</v>
      </c>
      <c r="G1422" s="50" t="n">
        <v>126</v>
      </c>
      <c r="H1422" s="50" t="n">
        <v>48</v>
      </c>
      <c r="I1422" s="50" t="n">
        <v>11</v>
      </c>
      <c r="J1422" s="50" t="n">
        <v>55</v>
      </c>
      <c r="K1422" s="50" t="n">
        <v>30</v>
      </c>
      <c r="L1422" s="50" t="n">
        <v>4</v>
      </c>
      <c r="M1422" s="50" t="n">
        <v>71</v>
      </c>
      <c r="N1422" s="50" t="n">
        <v>18</v>
      </c>
      <c r="O1422" s="50" t="n">
        <v>1.271</v>
      </c>
      <c r="P1422" s="50" t="n">
        <v>34</v>
      </c>
      <c r="Q1422" s="50" t="n">
        <v>29</v>
      </c>
      <c r="R1422" s="50" t="n">
        <v>7</v>
      </c>
      <c r="S1422" s="50" t="n">
        <v>1</v>
      </c>
      <c r="T1422" s="50" t="n">
        <v>0</v>
      </c>
      <c r="U1422" s="50" t="n">
        <v>2</v>
      </c>
      <c r="V1422" s="50" t="n">
        <v>5</v>
      </c>
      <c r="W1422" s="50" t="n">
        <v>0</v>
      </c>
      <c r="X1422" s="50" t="n">
        <v>0</v>
      </c>
      <c r="Y1422" s="50" t="n">
        <v>7</v>
      </c>
      <c r="Z1422" s="50" t="n">
        <v>12.35</v>
      </c>
      <c r="AA1422" s="50" t="n">
        <v>34</v>
      </c>
      <c r="AB1422" s="50" t="n">
        <v>8.965</v>
      </c>
      <c r="AC1422" s="50" t="n">
        <v>22</v>
      </c>
      <c r="AD1422" s="50" t="n">
        <v>1</v>
      </c>
      <c r="AE1422" s="50" t="n">
        <v>7</v>
      </c>
      <c r="AF1422" s="50" t="n">
        <v>22</v>
      </c>
      <c r="AG1422" s="50" t="n">
        <v>1866.1</v>
      </c>
      <c r="AH1422" s="50" t="n">
        <v>7</v>
      </c>
      <c r="AI1422" s="50" t="n">
        <v>36</v>
      </c>
      <c r="AJ1422" s="50" t="n">
        <v>2571.4</v>
      </c>
      <c r="AK1422" s="50" t="n">
        <v>5</v>
      </c>
    </row>
    <row r="1423" customFormat="false" ht="15" hidden="false" customHeight="false" outlineLevel="0" collapsed="false">
      <c r="A1423" s="50" t="s">
        <v>1199</v>
      </c>
      <c r="B1423" s="50" t="s">
        <v>136</v>
      </c>
      <c r="C1423" s="50" t="s">
        <v>457</v>
      </c>
      <c r="D1423" s="50" t="n">
        <v>690976</v>
      </c>
      <c r="E1423" s="50" t="n">
        <v>6</v>
      </c>
      <c r="F1423" s="50" t="s">
        <v>55</v>
      </c>
      <c r="G1423" s="50" t="n">
        <v>340</v>
      </c>
      <c r="H1423" s="50" t="n">
        <v>140</v>
      </c>
      <c r="I1423" s="50" t="n">
        <v>33</v>
      </c>
      <c r="J1423" s="50" t="n">
        <v>161</v>
      </c>
      <c r="K1423" s="50" t="n">
        <v>100</v>
      </c>
      <c r="L1423" s="50" t="n">
        <v>15</v>
      </c>
      <c r="M1423" s="50" t="n">
        <v>179</v>
      </c>
      <c r="N1423" s="50" t="n">
        <v>40</v>
      </c>
      <c r="O1423" s="50" t="n">
        <v>-2.112</v>
      </c>
      <c r="P1423" s="50" t="n">
        <v>80</v>
      </c>
      <c r="Q1423" s="50" t="n">
        <v>67</v>
      </c>
      <c r="R1423" s="50" t="n">
        <v>15</v>
      </c>
      <c r="S1423" s="50" t="n">
        <v>2</v>
      </c>
      <c r="T1423" s="50" t="n">
        <v>0</v>
      </c>
      <c r="U1423" s="50" t="n">
        <v>0</v>
      </c>
      <c r="V1423" s="50" t="n">
        <v>10</v>
      </c>
      <c r="W1423" s="50" t="n">
        <v>1</v>
      </c>
      <c r="X1423" s="50" t="n">
        <v>1</v>
      </c>
      <c r="Y1423" s="50" t="n">
        <v>23</v>
      </c>
      <c r="Z1423" s="50" t="n">
        <v>21.9</v>
      </c>
      <c r="AA1423" s="50" t="n">
        <v>79</v>
      </c>
      <c r="AB1423" s="50" t="n">
        <v>23.073</v>
      </c>
      <c r="AC1423" s="50" t="n">
        <v>46</v>
      </c>
      <c r="AD1423" s="50" t="n">
        <v>0</v>
      </c>
      <c r="AE1423" s="50" t="n">
        <v>18</v>
      </c>
      <c r="AF1423" s="50" t="n">
        <v>46</v>
      </c>
      <c r="AG1423" s="50" t="n">
        <v>3963.1</v>
      </c>
      <c r="AH1423" s="50" t="n">
        <v>18</v>
      </c>
      <c r="AI1423" s="50" t="n">
        <v>123</v>
      </c>
      <c r="AJ1423" s="50" t="n">
        <v>8687.9</v>
      </c>
      <c r="AK1423" s="50" t="n">
        <v>10</v>
      </c>
    </row>
    <row r="1424" customFormat="false" ht="15" hidden="false" customHeight="false" outlineLevel="0" collapsed="false">
      <c r="A1424" s="50" t="s">
        <v>1199</v>
      </c>
      <c r="B1424" s="50" t="s">
        <v>136</v>
      </c>
      <c r="C1424" s="50" t="s">
        <v>457</v>
      </c>
      <c r="D1424" s="50" t="n">
        <v>690976</v>
      </c>
      <c r="E1424" s="50" t="n">
        <v>7</v>
      </c>
      <c r="F1424" s="50" t="s">
        <v>56</v>
      </c>
      <c r="G1424" s="50" t="n">
        <v>87</v>
      </c>
      <c r="H1424" s="50" t="n">
        <v>42</v>
      </c>
      <c r="I1424" s="50" t="n">
        <v>17</v>
      </c>
      <c r="J1424" s="50" t="n">
        <v>49</v>
      </c>
      <c r="K1424" s="50" t="n">
        <v>31</v>
      </c>
      <c r="L1424" s="50" t="n">
        <v>12</v>
      </c>
      <c r="M1424" s="50" t="n">
        <v>38</v>
      </c>
      <c r="N1424" s="50" t="n">
        <v>11</v>
      </c>
      <c r="O1424" s="50" t="n">
        <v>-1.971</v>
      </c>
      <c r="P1424" s="50" t="n">
        <v>22</v>
      </c>
      <c r="Q1424" s="50" t="n">
        <v>22</v>
      </c>
      <c r="R1424" s="50" t="n">
        <v>5</v>
      </c>
      <c r="S1424" s="50" t="n">
        <v>0</v>
      </c>
      <c r="T1424" s="50" t="n">
        <v>0</v>
      </c>
      <c r="U1424" s="50" t="n">
        <v>0</v>
      </c>
      <c r="V1424" s="50" t="n">
        <v>0</v>
      </c>
      <c r="W1424" s="50" t="n">
        <v>0</v>
      </c>
      <c r="X1424" s="50" t="n">
        <v>0</v>
      </c>
      <c r="Y1424" s="50" t="n">
        <v>12</v>
      </c>
      <c r="Z1424" s="50" t="n">
        <v>4.5</v>
      </c>
      <c r="AA1424" s="50" t="n">
        <v>22</v>
      </c>
      <c r="AB1424" s="50" t="n">
        <v>2.482</v>
      </c>
      <c r="AC1424" s="50" t="n">
        <v>10</v>
      </c>
      <c r="AD1424" s="50" t="n">
        <v>0</v>
      </c>
      <c r="AE1424" s="50" t="n">
        <v>2</v>
      </c>
      <c r="AF1424" s="50" t="n">
        <v>10</v>
      </c>
      <c r="AG1424" s="50" t="n">
        <v>874.1</v>
      </c>
      <c r="AH1424" s="50" t="n">
        <v>2</v>
      </c>
      <c r="AI1424" s="50" t="n">
        <v>38</v>
      </c>
      <c r="AJ1424" s="50" t="n">
        <v>2692.8</v>
      </c>
      <c r="AK1424" s="50" t="n">
        <v>3</v>
      </c>
    </row>
    <row r="1425" customFormat="false" ht="15" hidden="false" customHeight="false" outlineLevel="0" collapsed="false">
      <c r="A1425" s="50" t="s">
        <v>1199</v>
      </c>
      <c r="B1425" s="50" t="s">
        <v>136</v>
      </c>
      <c r="C1425" s="50" t="s">
        <v>457</v>
      </c>
      <c r="D1425" s="50" t="n">
        <v>690976</v>
      </c>
      <c r="E1425" s="50" t="n">
        <v>9</v>
      </c>
      <c r="F1425" s="50" t="s">
        <v>58</v>
      </c>
      <c r="G1425" s="50" t="n">
        <v>199</v>
      </c>
      <c r="H1425" s="50" t="n">
        <v>72</v>
      </c>
      <c r="I1425" s="50" t="n">
        <v>12</v>
      </c>
      <c r="J1425" s="50" t="n">
        <v>92</v>
      </c>
      <c r="K1425" s="50" t="n">
        <v>53</v>
      </c>
      <c r="L1425" s="50" t="n">
        <v>6</v>
      </c>
      <c r="M1425" s="50" t="n">
        <v>107</v>
      </c>
      <c r="N1425" s="50" t="n">
        <v>19</v>
      </c>
      <c r="O1425" s="50" t="n">
        <v>1.222</v>
      </c>
      <c r="P1425" s="50" t="n">
        <v>46</v>
      </c>
      <c r="Q1425" s="50" t="n">
        <v>36</v>
      </c>
      <c r="R1425" s="50" t="n">
        <v>9</v>
      </c>
      <c r="S1425" s="50" t="n">
        <v>2</v>
      </c>
      <c r="T1425" s="50" t="n">
        <v>0</v>
      </c>
      <c r="U1425" s="50" t="n">
        <v>1</v>
      </c>
      <c r="V1425" s="50" t="n">
        <v>10</v>
      </c>
      <c r="W1425" s="50" t="n">
        <v>0</v>
      </c>
      <c r="X1425" s="50" t="n">
        <v>0</v>
      </c>
      <c r="Y1425" s="50" t="n">
        <v>6</v>
      </c>
      <c r="Z1425" s="50" t="n">
        <v>16.9</v>
      </c>
      <c r="AA1425" s="50" t="n">
        <v>46</v>
      </c>
      <c r="AB1425" s="50" t="n">
        <v>18.379</v>
      </c>
      <c r="AC1425" s="50" t="n">
        <v>30</v>
      </c>
      <c r="AD1425" s="50" t="n">
        <v>3</v>
      </c>
      <c r="AE1425" s="50" t="n">
        <v>15</v>
      </c>
      <c r="AF1425" s="50" t="n">
        <v>30</v>
      </c>
      <c r="AG1425" s="50" t="n">
        <v>2754.9</v>
      </c>
      <c r="AH1425" s="50" t="n">
        <v>10</v>
      </c>
      <c r="AI1425" s="50" t="n">
        <v>67</v>
      </c>
      <c r="AJ1425" s="50" t="n">
        <v>4783</v>
      </c>
      <c r="AK1425" s="50" t="n">
        <v>9</v>
      </c>
    </row>
    <row r="1426" customFormat="false" ht="15" hidden="false" customHeight="false" outlineLevel="0" collapsed="false">
      <c r="A1426" s="50" t="s">
        <v>1200</v>
      </c>
      <c r="B1426" s="50" t="s">
        <v>136</v>
      </c>
      <c r="C1426" s="50" t="s">
        <v>458</v>
      </c>
      <c r="D1426" s="50" t="n">
        <v>687221</v>
      </c>
      <c r="E1426" s="50" t="n">
        <v>4</v>
      </c>
      <c r="F1426" s="50" t="s">
        <v>53</v>
      </c>
      <c r="G1426" s="50" t="n">
        <v>178</v>
      </c>
      <c r="H1426" s="50" t="n">
        <v>83</v>
      </c>
      <c r="I1426" s="50" t="n">
        <v>19</v>
      </c>
      <c r="J1426" s="50" t="n">
        <v>87</v>
      </c>
      <c r="K1426" s="50" t="n">
        <v>57</v>
      </c>
      <c r="L1426" s="50" t="n">
        <v>9</v>
      </c>
      <c r="M1426" s="50" t="n">
        <v>89</v>
      </c>
      <c r="N1426" s="50" t="n">
        <v>26</v>
      </c>
      <c r="O1426" s="50" t="n">
        <v>8.452</v>
      </c>
      <c r="P1426" s="50" t="n">
        <v>52</v>
      </c>
      <c r="Q1426" s="50" t="n">
        <v>46</v>
      </c>
      <c r="R1426" s="50" t="n">
        <v>16</v>
      </c>
      <c r="S1426" s="50" t="n">
        <v>2</v>
      </c>
      <c r="T1426" s="50" t="n">
        <v>0</v>
      </c>
      <c r="U1426" s="50" t="n">
        <v>7</v>
      </c>
      <c r="V1426" s="50" t="n">
        <v>4</v>
      </c>
      <c r="W1426" s="50" t="n">
        <v>2</v>
      </c>
      <c r="X1426" s="50" t="n">
        <v>0</v>
      </c>
      <c r="Y1426" s="50" t="n">
        <v>13</v>
      </c>
      <c r="Z1426" s="50" t="n">
        <v>27</v>
      </c>
      <c r="AA1426" s="50" t="n">
        <v>50</v>
      </c>
      <c r="AB1426" s="50" t="n">
        <v>22.629</v>
      </c>
      <c r="AC1426" s="50" t="n">
        <v>33</v>
      </c>
      <c r="AD1426" s="50" t="n">
        <v>5</v>
      </c>
      <c r="AE1426" s="50" t="n">
        <v>17</v>
      </c>
      <c r="AF1426" s="50" t="n">
        <v>33</v>
      </c>
      <c r="AG1426" s="50" t="n">
        <v>2977.3</v>
      </c>
      <c r="AH1426" s="50" t="n">
        <v>13</v>
      </c>
      <c r="AI1426" s="50" t="n">
        <v>73</v>
      </c>
      <c r="AJ1426" s="50" t="n">
        <v>5307.1</v>
      </c>
      <c r="AK1426" s="50" t="n">
        <v>14</v>
      </c>
    </row>
    <row r="1427" customFormat="false" ht="15" hidden="false" customHeight="false" outlineLevel="0" collapsed="false">
      <c r="A1427" s="50" t="s">
        <v>1200</v>
      </c>
      <c r="B1427" s="50" t="s">
        <v>136</v>
      </c>
      <c r="C1427" s="50" t="s">
        <v>458</v>
      </c>
      <c r="D1427" s="50" t="n">
        <v>687221</v>
      </c>
      <c r="E1427" s="50" t="n">
        <v>5</v>
      </c>
      <c r="F1427" s="50" t="s">
        <v>54</v>
      </c>
      <c r="G1427" s="50" t="n">
        <v>162</v>
      </c>
      <c r="H1427" s="50" t="n">
        <v>85</v>
      </c>
      <c r="I1427" s="50" t="n">
        <v>28</v>
      </c>
      <c r="J1427" s="50" t="n">
        <v>74</v>
      </c>
      <c r="K1427" s="50" t="n">
        <v>55</v>
      </c>
      <c r="L1427" s="50" t="n">
        <v>11</v>
      </c>
      <c r="M1427" s="50" t="n">
        <v>88</v>
      </c>
      <c r="N1427" s="50" t="n">
        <v>30</v>
      </c>
      <c r="O1427" s="50" t="n">
        <v>-4.919</v>
      </c>
      <c r="P1427" s="50" t="n">
        <v>46</v>
      </c>
      <c r="Q1427" s="50" t="n">
        <v>41</v>
      </c>
      <c r="R1427" s="50" t="n">
        <v>6</v>
      </c>
      <c r="S1427" s="50" t="n">
        <v>0</v>
      </c>
      <c r="T1427" s="50" t="n">
        <v>0</v>
      </c>
      <c r="U1427" s="50" t="n">
        <v>0</v>
      </c>
      <c r="V1427" s="50" t="n">
        <v>4</v>
      </c>
      <c r="W1427" s="50" t="n">
        <v>1</v>
      </c>
      <c r="X1427" s="50" t="n">
        <v>0</v>
      </c>
      <c r="Y1427" s="50" t="n">
        <v>12</v>
      </c>
      <c r="Z1427" s="50" t="n">
        <v>8.9</v>
      </c>
      <c r="AA1427" s="50" t="n">
        <v>46</v>
      </c>
      <c r="AB1427" s="50" t="n">
        <v>11.917</v>
      </c>
      <c r="AC1427" s="50" t="n">
        <v>29</v>
      </c>
      <c r="AD1427" s="50" t="n">
        <v>1</v>
      </c>
      <c r="AE1427" s="50" t="n">
        <v>8</v>
      </c>
      <c r="AF1427" s="50" t="n">
        <v>29</v>
      </c>
      <c r="AG1427" s="50" t="n">
        <v>2405.8</v>
      </c>
      <c r="AH1427" s="50" t="n">
        <v>8</v>
      </c>
      <c r="AI1427" s="50" t="n">
        <v>80</v>
      </c>
      <c r="AJ1427" s="50" t="n">
        <v>5782.1</v>
      </c>
      <c r="AK1427" s="50" t="n">
        <v>13</v>
      </c>
    </row>
    <row r="1428" customFormat="false" ht="15" hidden="false" customHeight="false" outlineLevel="0" collapsed="false">
      <c r="A1428" s="50" t="s">
        <v>1200</v>
      </c>
      <c r="B1428" s="50" t="s">
        <v>136</v>
      </c>
      <c r="C1428" s="50" t="s">
        <v>458</v>
      </c>
      <c r="D1428" s="50" t="n">
        <v>687221</v>
      </c>
      <c r="E1428" s="50" t="n">
        <v>6</v>
      </c>
      <c r="F1428" s="50" t="s">
        <v>55</v>
      </c>
      <c r="G1428" s="50" t="n">
        <v>303</v>
      </c>
      <c r="H1428" s="50" t="n">
        <v>155</v>
      </c>
      <c r="I1428" s="50" t="n">
        <v>49</v>
      </c>
      <c r="J1428" s="50" t="n">
        <v>146</v>
      </c>
      <c r="K1428" s="50" t="n">
        <v>106</v>
      </c>
      <c r="L1428" s="50" t="n">
        <v>23</v>
      </c>
      <c r="M1428" s="50" t="n">
        <v>157</v>
      </c>
      <c r="N1428" s="50" t="n">
        <v>49</v>
      </c>
      <c r="O1428" s="50" t="n">
        <v>-0.721</v>
      </c>
      <c r="P1428" s="50" t="n">
        <v>77</v>
      </c>
      <c r="Q1428" s="50" t="n">
        <v>68</v>
      </c>
      <c r="R1428" s="50" t="n">
        <v>16</v>
      </c>
      <c r="S1428" s="50" t="n">
        <v>5</v>
      </c>
      <c r="T1428" s="50" t="n">
        <v>0</v>
      </c>
      <c r="U1428" s="50" t="n">
        <v>2</v>
      </c>
      <c r="V1428" s="50" t="n">
        <v>8</v>
      </c>
      <c r="W1428" s="50" t="n">
        <v>1</v>
      </c>
      <c r="X1428" s="50" t="n">
        <v>0</v>
      </c>
      <c r="Y1428" s="50" t="n">
        <v>21</v>
      </c>
      <c r="Z1428" s="50" t="n">
        <v>24.65</v>
      </c>
      <c r="AA1428" s="50" t="n">
        <v>77</v>
      </c>
      <c r="AB1428" s="50" t="n">
        <v>24.386</v>
      </c>
      <c r="AC1428" s="50" t="n">
        <v>47</v>
      </c>
      <c r="AD1428" s="50" t="n">
        <v>5</v>
      </c>
      <c r="AE1428" s="50" t="n">
        <v>20</v>
      </c>
      <c r="AF1428" s="50" t="n">
        <v>47</v>
      </c>
      <c r="AG1428" s="50" t="n">
        <v>4230</v>
      </c>
      <c r="AH1428" s="50" t="n">
        <v>20</v>
      </c>
      <c r="AI1428" s="50" t="n">
        <v>135</v>
      </c>
      <c r="AJ1428" s="50" t="n">
        <v>9753.1</v>
      </c>
      <c r="AK1428" s="50" t="n">
        <v>17</v>
      </c>
    </row>
    <row r="1429" customFormat="false" ht="15" hidden="false" customHeight="false" outlineLevel="0" collapsed="false">
      <c r="A1429" s="50" t="s">
        <v>1200</v>
      </c>
      <c r="B1429" s="50" t="s">
        <v>136</v>
      </c>
      <c r="C1429" s="50" t="s">
        <v>458</v>
      </c>
      <c r="D1429" s="50" t="n">
        <v>687221</v>
      </c>
      <c r="E1429" s="50" t="n">
        <v>7</v>
      </c>
      <c r="F1429" s="50" t="s">
        <v>56</v>
      </c>
      <c r="G1429" s="50" t="n">
        <v>269</v>
      </c>
      <c r="H1429" s="50" t="n">
        <v>126</v>
      </c>
      <c r="I1429" s="50" t="n">
        <v>34</v>
      </c>
      <c r="J1429" s="50" t="n">
        <v>125</v>
      </c>
      <c r="K1429" s="50" t="n">
        <v>86</v>
      </c>
      <c r="L1429" s="50" t="n">
        <v>16</v>
      </c>
      <c r="M1429" s="50" t="n">
        <v>144</v>
      </c>
      <c r="N1429" s="50" t="n">
        <v>40</v>
      </c>
      <c r="O1429" s="50" t="n">
        <v>3.835</v>
      </c>
      <c r="P1429" s="50" t="n">
        <v>67</v>
      </c>
      <c r="Q1429" s="50" t="n">
        <v>59</v>
      </c>
      <c r="R1429" s="50" t="n">
        <v>17</v>
      </c>
      <c r="S1429" s="50" t="n">
        <v>5</v>
      </c>
      <c r="T1429" s="50" t="n">
        <v>0</v>
      </c>
      <c r="U1429" s="50" t="n">
        <v>3</v>
      </c>
      <c r="V1429" s="50" t="n">
        <v>7</v>
      </c>
      <c r="W1429" s="50" t="n">
        <v>0</v>
      </c>
      <c r="X1429" s="50" t="n">
        <v>1</v>
      </c>
      <c r="Y1429" s="50" t="n">
        <v>23</v>
      </c>
      <c r="Z1429" s="50" t="n">
        <v>25.25</v>
      </c>
      <c r="AA1429" s="50" t="n">
        <v>67</v>
      </c>
      <c r="AB1429" s="50" t="n">
        <v>24.073</v>
      </c>
      <c r="AC1429" s="50" t="n">
        <v>37</v>
      </c>
      <c r="AD1429" s="50" t="n">
        <v>7</v>
      </c>
      <c r="AE1429" s="50" t="n">
        <v>20</v>
      </c>
      <c r="AF1429" s="50" t="n">
        <v>37</v>
      </c>
      <c r="AG1429" s="50" t="n">
        <v>3337.3</v>
      </c>
      <c r="AH1429" s="50" t="n">
        <v>17</v>
      </c>
      <c r="AI1429" s="50" t="n">
        <v>111</v>
      </c>
      <c r="AJ1429" s="50" t="n">
        <v>8043.5</v>
      </c>
      <c r="AK1429" s="50" t="n">
        <v>19</v>
      </c>
    </row>
    <row r="1430" customFormat="false" ht="15" hidden="false" customHeight="false" outlineLevel="0" collapsed="false">
      <c r="A1430" s="50" t="s">
        <v>1200</v>
      </c>
      <c r="B1430" s="50" t="s">
        <v>136</v>
      </c>
      <c r="C1430" s="50" t="s">
        <v>458</v>
      </c>
      <c r="D1430" s="50" t="n">
        <v>687221</v>
      </c>
      <c r="E1430" s="50" t="n">
        <v>8</v>
      </c>
      <c r="F1430" s="50" t="s">
        <v>57</v>
      </c>
      <c r="G1430" s="50" t="n">
        <v>8</v>
      </c>
      <c r="H1430" s="50" t="n">
        <v>5</v>
      </c>
      <c r="I1430" s="50" t="n">
        <v>3</v>
      </c>
      <c r="J1430" s="50" t="n">
        <v>4</v>
      </c>
      <c r="K1430" s="50" t="n">
        <v>3</v>
      </c>
      <c r="L1430" s="50" t="n">
        <v>2</v>
      </c>
      <c r="M1430" s="50" t="n">
        <v>4</v>
      </c>
      <c r="N1430" s="50" t="n">
        <v>2</v>
      </c>
      <c r="O1430" s="50" t="n">
        <v>-0.749</v>
      </c>
      <c r="P1430" s="50" t="n">
        <v>3</v>
      </c>
      <c r="Q1430" s="50" t="n">
        <v>3</v>
      </c>
      <c r="R1430" s="50" t="n">
        <v>0</v>
      </c>
      <c r="S1430" s="50" t="n">
        <v>0</v>
      </c>
      <c r="T1430" s="50" t="n">
        <v>0</v>
      </c>
      <c r="U1430" s="50" t="n">
        <v>0</v>
      </c>
      <c r="V1430" s="50" t="n">
        <v>0</v>
      </c>
      <c r="W1430" s="50" t="n">
        <v>0</v>
      </c>
      <c r="X1430" s="50" t="n">
        <v>0</v>
      </c>
      <c r="Y1430" s="50" t="n">
        <v>1</v>
      </c>
      <c r="Z1430" s="50" t="n">
        <v>0</v>
      </c>
      <c r="AA1430" s="50" t="n">
        <v>3</v>
      </c>
      <c r="AB1430" s="50" t="n">
        <v>0.37</v>
      </c>
      <c r="AC1430" s="50" t="n">
        <v>2</v>
      </c>
      <c r="AD1430" s="50" t="n">
        <v>0</v>
      </c>
      <c r="AE1430" s="50" t="n">
        <v>1</v>
      </c>
      <c r="AF1430" s="50" t="n">
        <v>2</v>
      </c>
      <c r="AG1430" s="50" t="n">
        <v>190.1</v>
      </c>
      <c r="AH1430" s="50" t="n">
        <v>0</v>
      </c>
      <c r="AI1430" s="50" t="n">
        <v>5</v>
      </c>
      <c r="AJ1430" s="50" t="n">
        <v>356.3</v>
      </c>
      <c r="AK1430" s="50" t="n">
        <v>0</v>
      </c>
    </row>
    <row r="1431" customFormat="false" ht="15" hidden="false" customHeight="false" outlineLevel="0" collapsed="false">
      <c r="A1431" s="50" t="s">
        <v>1200</v>
      </c>
      <c r="B1431" s="50" t="s">
        <v>136</v>
      </c>
      <c r="C1431" s="50" t="s">
        <v>458</v>
      </c>
      <c r="D1431" s="50" t="n">
        <v>687221</v>
      </c>
      <c r="E1431" s="50" t="n">
        <v>9</v>
      </c>
      <c r="F1431" s="50" t="s">
        <v>58</v>
      </c>
      <c r="G1431" s="50" t="n">
        <v>37</v>
      </c>
      <c r="H1431" s="50" t="n">
        <v>15</v>
      </c>
      <c r="I1431" s="50" t="n">
        <v>5</v>
      </c>
      <c r="J1431" s="50" t="n">
        <v>19</v>
      </c>
      <c r="K1431" s="50" t="n">
        <v>10</v>
      </c>
      <c r="L1431" s="50" t="n">
        <v>3</v>
      </c>
      <c r="M1431" s="50" t="n">
        <v>18</v>
      </c>
      <c r="N1431" s="50" t="n">
        <v>5</v>
      </c>
      <c r="O1431" s="50" t="n">
        <v>-1.42</v>
      </c>
      <c r="P1431" s="50" t="n">
        <v>8</v>
      </c>
      <c r="Q1431" s="50" t="n">
        <v>7</v>
      </c>
      <c r="R1431" s="50" t="n">
        <v>0</v>
      </c>
      <c r="S1431" s="50" t="n">
        <v>0</v>
      </c>
      <c r="T1431" s="50" t="n">
        <v>0</v>
      </c>
      <c r="U1431" s="50" t="n">
        <v>0</v>
      </c>
      <c r="V1431" s="50" t="n">
        <v>0</v>
      </c>
      <c r="W1431" s="50" t="n">
        <v>1</v>
      </c>
      <c r="X1431" s="50" t="n">
        <v>0</v>
      </c>
      <c r="Y1431" s="50" t="n">
        <v>4</v>
      </c>
      <c r="Z1431" s="50" t="n">
        <v>0.7</v>
      </c>
      <c r="AA1431" s="50" t="n">
        <v>8</v>
      </c>
      <c r="AB1431" s="50" t="n">
        <v>0.977</v>
      </c>
      <c r="AC1431" s="50" t="n">
        <v>3</v>
      </c>
      <c r="AD1431" s="50" t="n">
        <v>0</v>
      </c>
      <c r="AE1431" s="50" t="n">
        <v>0</v>
      </c>
      <c r="AF1431" s="50" t="n">
        <v>3</v>
      </c>
      <c r="AG1431" s="50" t="n">
        <v>253.2</v>
      </c>
      <c r="AH1431" s="50" t="n">
        <v>1</v>
      </c>
      <c r="AI1431" s="50" t="n">
        <v>14</v>
      </c>
      <c r="AJ1431" s="50" t="n">
        <v>1007.2</v>
      </c>
      <c r="AK1431" s="50" t="n">
        <v>2</v>
      </c>
    </row>
    <row r="1432" customFormat="false" ht="15" hidden="false" customHeight="false" outlineLevel="0" collapsed="false">
      <c r="A1432" s="50" t="s">
        <v>1201</v>
      </c>
      <c r="B1432" s="50" t="s">
        <v>136</v>
      </c>
      <c r="C1432" s="50" t="s">
        <v>459</v>
      </c>
      <c r="D1432" s="50" t="n">
        <v>500743</v>
      </c>
      <c r="E1432" s="50" t="n">
        <v>4</v>
      </c>
      <c r="F1432" s="50" t="s">
        <v>53</v>
      </c>
      <c r="G1432" s="50" t="n">
        <v>165</v>
      </c>
      <c r="H1432" s="50" t="n">
        <v>79</v>
      </c>
      <c r="I1432" s="50" t="n">
        <v>19</v>
      </c>
      <c r="J1432" s="50" t="n">
        <v>67</v>
      </c>
      <c r="K1432" s="50" t="n">
        <v>46</v>
      </c>
      <c r="L1432" s="50" t="n">
        <v>10</v>
      </c>
      <c r="M1432" s="50" t="n">
        <v>98</v>
      </c>
      <c r="N1432" s="50" t="n">
        <v>33</v>
      </c>
      <c r="O1432" s="50" t="n">
        <v>2.183</v>
      </c>
      <c r="P1432" s="50" t="n">
        <v>49</v>
      </c>
      <c r="Q1432" s="50" t="n">
        <v>44</v>
      </c>
      <c r="R1432" s="50" t="n">
        <v>15</v>
      </c>
      <c r="S1432" s="50" t="n">
        <v>3</v>
      </c>
      <c r="T1432" s="50" t="n">
        <v>0</v>
      </c>
      <c r="U1432" s="50" t="n">
        <v>1</v>
      </c>
      <c r="V1432" s="50" t="n">
        <v>3</v>
      </c>
      <c r="W1432" s="50" t="n">
        <v>0</v>
      </c>
      <c r="X1432" s="50" t="n">
        <v>1</v>
      </c>
      <c r="Y1432" s="50" t="n">
        <v>7</v>
      </c>
      <c r="Z1432" s="50" t="n">
        <v>17.75</v>
      </c>
      <c r="AA1432" s="50" t="n">
        <v>48</v>
      </c>
      <c r="AB1432" s="50" t="n">
        <v>15.336</v>
      </c>
      <c r="AC1432" s="50" t="n">
        <v>39</v>
      </c>
      <c r="AD1432" s="50" t="n">
        <v>3</v>
      </c>
      <c r="AE1432" s="50" t="n">
        <v>15</v>
      </c>
      <c r="AF1432" s="50" t="n">
        <v>39</v>
      </c>
      <c r="AG1432" s="50" t="n">
        <v>3354.9</v>
      </c>
      <c r="AH1432" s="50" t="n">
        <v>16</v>
      </c>
      <c r="AI1432" s="50" t="n">
        <v>66</v>
      </c>
      <c r="AJ1432" s="50" t="n">
        <v>4577.3</v>
      </c>
      <c r="AK1432" s="50" t="n">
        <v>2</v>
      </c>
    </row>
    <row r="1433" customFormat="false" ht="15" hidden="false" customHeight="false" outlineLevel="0" collapsed="false">
      <c r="A1433" s="50" t="s">
        <v>1201</v>
      </c>
      <c r="B1433" s="50" t="s">
        <v>136</v>
      </c>
      <c r="C1433" s="50" t="s">
        <v>459</v>
      </c>
      <c r="D1433" s="50" t="n">
        <v>500743</v>
      </c>
      <c r="E1433" s="50" t="n">
        <v>5</v>
      </c>
      <c r="F1433" s="50" t="s">
        <v>54</v>
      </c>
      <c r="G1433" s="50" t="n">
        <v>186</v>
      </c>
      <c r="H1433" s="50" t="n">
        <v>92</v>
      </c>
      <c r="I1433" s="50" t="n">
        <v>11</v>
      </c>
      <c r="J1433" s="50" t="n">
        <v>88</v>
      </c>
      <c r="K1433" s="50" t="n">
        <v>58</v>
      </c>
      <c r="L1433" s="50" t="n">
        <v>2</v>
      </c>
      <c r="M1433" s="50" t="n">
        <v>97</v>
      </c>
      <c r="N1433" s="50" t="n">
        <v>34</v>
      </c>
      <c r="O1433" s="50" t="n">
        <v>-3.204</v>
      </c>
      <c r="P1433" s="50" t="n">
        <v>49</v>
      </c>
      <c r="Q1433" s="50" t="n">
        <v>42</v>
      </c>
      <c r="R1433" s="50" t="n">
        <v>7</v>
      </c>
      <c r="S1433" s="50" t="n">
        <v>1</v>
      </c>
      <c r="T1433" s="50" t="n">
        <v>0</v>
      </c>
      <c r="U1433" s="50" t="n">
        <v>0</v>
      </c>
      <c r="V1433" s="50" t="n">
        <v>3</v>
      </c>
      <c r="W1433" s="50" t="n">
        <v>2</v>
      </c>
      <c r="X1433" s="50" t="n">
        <v>1</v>
      </c>
      <c r="Y1433" s="50" t="n">
        <v>4</v>
      </c>
      <c r="Z1433" s="50" t="n">
        <v>10.15</v>
      </c>
      <c r="AA1433" s="50" t="n">
        <v>48</v>
      </c>
      <c r="AB1433" s="50" t="n">
        <v>14.622</v>
      </c>
      <c r="AC1433" s="50" t="n">
        <v>40</v>
      </c>
      <c r="AD1433" s="50" t="n">
        <v>0</v>
      </c>
      <c r="AE1433" s="50" t="n">
        <v>10</v>
      </c>
      <c r="AF1433" s="50" t="n">
        <v>40</v>
      </c>
      <c r="AG1433" s="50" t="n">
        <v>3247.7</v>
      </c>
      <c r="AH1433" s="50" t="n">
        <v>11</v>
      </c>
      <c r="AI1433" s="50" t="n">
        <v>75</v>
      </c>
      <c r="AJ1433" s="50" t="n">
        <v>5126.8</v>
      </c>
      <c r="AK1433" s="50" t="n">
        <v>4</v>
      </c>
    </row>
    <row r="1434" customFormat="false" ht="15" hidden="false" customHeight="false" outlineLevel="0" collapsed="false">
      <c r="A1434" s="50" t="s">
        <v>1201</v>
      </c>
      <c r="B1434" s="50" t="s">
        <v>136</v>
      </c>
      <c r="C1434" s="50" t="s">
        <v>459</v>
      </c>
      <c r="D1434" s="50" t="n">
        <v>500743</v>
      </c>
      <c r="E1434" s="50" t="n">
        <v>6</v>
      </c>
      <c r="F1434" s="50" t="s">
        <v>55</v>
      </c>
      <c r="G1434" s="50" t="n">
        <v>148</v>
      </c>
      <c r="H1434" s="50" t="n">
        <v>64</v>
      </c>
      <c r="I1434" s="50" t="n">
        <v>9</v>
      </c>
      <c r="J1434" s="50" t="n">
        <v>67</v>
      </c>
      <c r="K1434" s="50" t="n">
        <v>46</v>
      </c>
      <c r="L1434" s="50" t="n">
        <v>3</v>
      </c>
      <c r="M1434" s="50" t="n">
        <v>81</v>
      </c>
      <c r="N1434" s="50" t="n">
        <v>18</v>
      </c>
      <c r="O1434" s="50" t="n">
        <v>3.311</v>
      </c>
      <c r="P1434" s="50" t="n">
        <v>42</v>
      </c>
      <c r="Q1434" s="50" t="n">
        <v>36</v>
      </c>
      <c r="R1434" s="50" t="n">
        <v>12</v>
      </c>
      <c r="S1434" s="50" t="n">
        <v>3</v>
      </c>
      <c r="T1434" s="50" t="n">
        <v>0</v>
      </c>
      <c r="U1434" s="50" t="n">
        <v>2</v>
      </c>
      <c r="V1434" s="50" t="n">
        <v>4</v>
      </c>
      <c r="W1434" s="50" t="n">
        <v>0</v>
      </c>
      <c r="X1434" s="50" t="n">
        <v>2</v>
      </c>
      <c r="Y1434" s="50" t="n">
        <v>3</v>
      </c>
      <c r="Z1434" s="50" t="n">
        <v>16.85</v>
      </c>
      <c r="AA1434" s="50" t="n">
        <v>42</v>
      </c>
      <c r="AB1434" s="50" t="n">
        <v>16.004</v>
      </c>
      <c r="AC1434" s="50" t="n">
        <v>35</v>
      </c>
      <c r="AD1434" s="50" t="n">
        <v>5</v>
      </c>
      <c r="AE1434" s="50" t="n">
        <v>18</v>
      </c>
      <c r="AF1434" s="50" t="n">
        <v>35</v>
      </c>
      <c r="AG1434" s="50" t="n">
        <v>3202.5</v>
      </c>
      <c r="AH1434" s="50" t="n">
        <v>14</v>
      </c>
      <c r="AI1434" s="50" t="n">
        <v>55</v>
      </c>
      <c r="AJ1434" s="50" t="n">
        <v>3888.8</v>
      </c>
      <c r="AK1434" s="50" t="n">
        <v>5</v>
      </c>
    </row>
    <row r="1435" customFormat="false" ht="15" hidden="false" customHeight="false" outlineLevel="0" collapsed="false">
      <c r="A1435" s="50" t="s">
        <v>1201</v>
      </c>
      <c r="B1435" s="50" t="s">
        <v>136</v>
      </c>
      <c r="C1435" s="50" t="s">
        <v>459</v>
      </c>
      <c r="D1435" s="50" t="n">
        <v>500743</v>
      </c>
      <c r="E1435" s="50" t="n">
        <v>7</v>
      </c>
      <c r="F1435" s="50" t="s">
        <v>56</v>
      </c>
      <c r="G1435" s="50" t="n">
        <v>111</v>
      </c>
      <c r="H1435" s="50" t="n">
        <v>57</v>
      </c>
      <c r="I1435" s="50" t="n">
        <v>9</v>
      </c>
      <c r="J1435" s="50" t="n">
        <v>50</v>
      </c>
      <c r="K1435" s="50" t="n">
        <v>35</v>
      </c>
      <c r="L1435" s="50" t="n">
        <v>3</v>
      </c>
      <c r="M1435" s="50" t="n">
        <v>61</v>
      </c>
      <c r="N1435" s="50" t="n">
        <v>22</v>
      </c>
      <c r="O1435" s="50" t="n">
        <v>-2.03</v>
      </c>
      <c r="P1435" s="50" t="n">
        <v>32</v>
      </c>
      <c r="Q1435" s="50" t="n">
        <v>30</v>
      </c>
      <c r="R1435" s="50" t="n">
        <v>8</v>
      </c>
      <c r="S1435" s="50" t="n">
        <v>2</v>
      </c>
      <c r="T1435" s="50" t="n">
        <v>0</v>
      </c>
      <c r="U1435" s="50" t="n">
        <v>0</v>
      </c>
      <c r="V1435" s="50" t="n">
        <v>0</v>
      </c>
      <c r="W1435" s="50" t="n">
        <v>0</v>
      </c>
      <c r="X1435" s="50" t="n">
        <v>2</v>
      </c>
      <c r="Y1435" s="50" t="n">
        <v>2</v>
      </c>
      <c r="Z1435" s="50" t="n">
        <v>7.9</v>
      </c>
      <c r="AA1435" s="50" t="n">
        <v>32</v>
      </c>
      <c r="AB1435" s="50" t="n">
        <v>7.923</v>
      </c>
      <c r="AC1435" s="50" t="n">
        <v>30</v>
      </c>
      <c r="AD1435" s="50" t="n">
        <v>1</v>
      </c>
      <c r="AE1435" s="50" t="n">
        <v>9</v>
      </c>
      <c r="AF1435" s="50" t="n">
        <v>30</v>
      </c>
      <c r="AG1435" s="50" t="n">
        <v>2482.9</v>
      </c>
      <c r="AH1435" s="50" t="n">
        <v>10</v>
      </c>
      <c r="AI1435" s="50" t="n">
        <v>51</v>
      </c>
      <c r="AJ1435" s="50" t="n">
        <v>3532.7</v>
      </c>
      <c r="AK1435" s="50" t="n">
        <v>4</v>
      </c>
    </row>
    <row r="1436" customFormat="false" ht="15" hidden="false" customHeight="false" outlineLevel="0" collapsed="false">
      <c r="A1436" s="50" t="s">
        <v>1201</v>
      </c>
      <c r="B1436" s="50" t="s">
        <v>136</v>
      </c>
      <c r="C1436" s="50" t="s">
        <v>459</v>
      </c>
      <c r="D1436" s="50" t="n">
        <v>500743</v>
      </c>
      <c r="E1436" s="50" t="n">
        <v>8</v>
      </c>
      <c r="F1436" s="50" t="s">
        <v>57</v>
      </c>
      <c r="G1436" s="50" t="n">
        <v>128</v>
      </c>
      <c r="H1436" s="50" t="n">
        <v>65</v>
      </c>
      <c r="I1436" s="50" t="n">
        <v>6</v>
      </c>
      <c r="J1436" s="50" t="n">
        <v>67</v>
      </c>
      <c r="K1436" s="50" t="n">
        <v>48</v>
      </c>
      <c r="L1436" s="50" t="n">
        <v>2</v>
      </c>
      <c r="M1436" s="50" t="n">
        <v>61</v>
      </c>
      <c r="N1436" s="50" t="n">
        <v>17</v>
      </c>
      <c r="O1436" s="50" t="n">
        <v>0.354</v>
      </c>
      <c r="P1436" s="50" t="n">
        <v>35</v>
      </c>
      <c r="Q1436" s="50" t="n">
        <v>31</v>
      </c>
      <c r="R1436" s="50" t="n">
        <v>9</v>
      </c>
      <c r="S1436" s="50" t="n">
        <v>4</v>
      </c>
      <c r="T1436" s="50" t="n">
        <v>0</v>
      </c>
      <c r="U1436" s="50" t="n">
        <v>0</v>
      </c>
      <c r="V1436" s="50" t="n">
        <v>3</v>
      </c>
      <c r="W1436" s="50" t="n">
        <v>0</v>
      </c>
      <c r="X1436" s="50" t="n">
        <v>1</v>
      </c>
      <c r="Y1436" s="50" t="n">
        <v>5</v>
      </c>
      <c r="Z1436" s="50" t="n">
        <v>11.6</v>
      </c>
      <c r="AA1436" s="50" t="n">
        <v>35</v>
      </c>
      <c r="AB1436" s="50" t="n">
        <v>11.409</v>
      </c>
      <c r="AC1436" s="50" t="n">
        <v>27</v>
      </c>
      <c r="AD1436" s="50" t="n">
        <v>0</v>
      </c>
      <c r="AE1436" s="50" t="n">
        <v>11</v>
      </c>
      <c r="AF1436" s="50" t="n">
        <v>27</v>
      </c>
      <c r="AG1436" s="50" t="n">
        <v>2358.6</v>
      </c>
      <c r="AH1436" s="50" t="n">
        <v>13</v>
      </c>
      <c r="AI1436" s="50" t="n">
        <v>60</v>
      </c>
      <c r="AJ1436" s="50" t="n">
        <v>4128.8</v>
      </c>
      <c r="AK1436" s="50" t="n">
        <v>2</v>
      </c>
    </row>
    <row r="1437" customFormat="false" ht="15" hidden="false" customHeight="false" outlineLevel="0" collapsed="false">
      <c r="A1437" s="50" t="s">
        <v>1201</v>
      </c>
      <c r="B1437" s="50" t="s">
        <v>136</v>
      </c>
      <c r="C1437" s="50" t="s">
        <v>459</v>
      </c>
      <c r="D1437" s="50" t="n">
        <v>500743</v>
      </c>
      <c r="E1437" s="50" t="n">
        <v>9</v>
      </c>
      <c r="F1437" s="50" t="s">
        <v>58</v>
      </c>
      <c r="G1437" s="50" t="n">
        <v>143</v>
      </c>
      <c r="H1437" s="50" t="n">
        <v>72</v>
      </c>
      <c r="I1437" s="50" t="n">
        <v>13</v>
      </c>
      <c r="J1437" s="50" t="n">
        <v>62</v>
      </c>
      <c r="K1437" s="50" t="n">
        <v>41</v>
      </c>
      <c r="L1437" s="50" t="n">
        <v>2</v>
      </c>
      <c r="M1437" s="50" t="n">
        <v>81</v>
      </c>
      <c r="N1437" s="50" t="n">
        <v>31</v>
      </c>
      <c r="O1437" s="50" t="n">
        <v>0.198</v>
      </c>
      <c r="P1437" s="50" t="n">
        <v>45</v>
      </c>
      <c r="Q1437" s="50" t="n">
        <v>42</v>
      </c>
      <c r="R1437" s="50" t="n">
        <v>9</v>
      </c>
      <c r="S1437" s="50" t="n">
        <v>3</v>
      </c>
      <c r="T1437" s="50" t="n">
        <v>0</v>
      </c>
      <c r="U1437" s="50" t="n">
        <v>1</v>
      </c>
      <c r="V1437" s="50" t="n">
        <v>3</v>
      </c>
      <c r="W1437" s="50" t="n">
        <v>0</v>
      </c>
      <c r="X1437" s="50" t="n">
        <v>0</v>
      </c>
      <c r="Y1437" s="50" t="n">
        <v>6</v>
      </c>
      <c r="Z1437" s="50" t="n">
        <v>12.35</v>
      </c>
      <c r="AA1437" s="50" t="n">
        <v>45</v>
      </c>
      <c r="AB1437" s="50" t="n">
        <v>12.075</v>
      </c>
      <c r="AC1437" s="50" t="n">
        <v>36</v>
      </c>
      <c r="AD1437" s="50" t="n">
        <v>1</v>
      </c>
      <c r="AE1437" s="50" t="n">
        <v>12</v>
      </c>
      <c r="AF1437" s="50" t="n">
        <v>36</v>
      </c>
      <c r="AG1437" s="50" t="n">
        <v>3164.3</v>
      </c>
      <c r="AH1437" s="50" t="n">
        <v>13</v>
      </c>
      <c r="AI1437" s="50" t="n">
        <v>60</v>
      </c>
      <c r="AJ1437" s="50" t="n">
        <v>4103.6</v>
      </c>
      <c r="AK1437" s="50" t="n">
        <v>4</v>
      </c>
    </row>
    <row r="1438" customFormat="false" ht="15" hidden="false" customHeight="false" outlineLevel="0" collapsed="false">
      <c r="A1438" s="50" t="s">
        <v>1202</v>
      </c>
      <c r="B1438" s="50" t="s">
        <v>136</v>
      </c>
      <c r="C1438" s="50" t="s">
        <v>460</v>
      </c>
      <c r="D1438" s="50" t="n">
        <v>669743</v>
      </c>
      <c r="E1438" s="50" t="n">
        <v>4</v>
      </c>
      <c r="F1438" s="50" t="s">
        <v>53</v>
      </c>
      <c r="G1438" s="50" t="n">
        <v>169</v>
      </c>
      <c r="H1438" s="50" t="n">
        <v>61</v>
      </c>
      <c r="I1438" s="50" t="n">
        <v>2</v>
      </c>
      <c r="J1438" s="50" t="n">
        <v>84</v>
      </c>
      <c r="K1438" s="50" t="n">
        <v>48</v>
      </c>
      <c r="L1438" s="50" t="n">
        <v>0</v>
      </c>
      <c r="M1438" s="50" t="n">
        <v>85</v>
      </c>
      <c r="N1438" s="50" t="n">
        <v>13</v>
      </c>
      <c r="O1438" s="50" t="n">
        <v>2.31</v>
      </c>
      <c r="P1438" s="50" t="n">
        <v>37</v>
      </c>
      <c r="Q1438" s="50" t="n">
        <v>29</v>
      </c>
      <c r="R1438" s="50" t="n">
        <v>9</v>
      </c>
      <c r="S1438" s="50" t="n">
        <v>2</v>
      </c>
      <c r="T1438" s="50" t="n">
        <v>0</v>
      </c>
      <c r="U1438" s="50" t="n">
        <v>0</v>
      </c>
      <c r="V1438" s="50" t="n">
        <v>7</v>
      </c>
      <c r="W1438" s="50" t="n">
        <v>1</v>
      </c>
      <c r="X1438" s="50" t="n">
        <v>0</v>
      </c>
      <c r="Y1438" s="50" t="n">
        <v>4</v>
      </c>
      <c r="Z1438" s="50" t="n">
        <v>14.4</v>
      </c>
      <c r="AA1438" s="50" t="n">
        <v>37</v>
      </c>
      <c r="AB1438" s="50" t="n">
        <v>13.281</v>
      </c>
      <c r="AC1438" s="50" t="n">
        <v>25</v>
      </c>
      <c r="AD1438" s="50" t="n">
        <v>0</v>
      </c>
      <c r="AE1438" s="50" t="n">
        <v>5</v>
      </c>
      <c r="AF1438" s="50" t="n">
        <v>25</v>
      </c>
      <c r="AG1438" s="50" t="n">
        <v>2134</v>
      </c>
      <c r="AH1438" s="50" t="n">
        <v>8</v>
      </c>
      <c r="AI1438" s="50" t="n">
        <v>57</v>
      </c>
      <c r="AJ1438" s="50" t="n">
        <v>3879.9</v>
      </c>
      <c r="AK1438" s="50" t="n">
        <v>5</v>
      </c>
    </row>
    <row r="1439" customFormat="false" ht="15" hidden="false" customHeight="false" outlineLevel="0" collapsed="false">
      <c r="A1439" s="50" t="s">
        <v>1202</v>
      </c>
      <c r="B1439" s="50" t="s">
        <v>136</v>
      </c>
      <c r="C1439" s="50" t="s">
        <v>460</v>
      </c>
      <c r="D1439" s="50" t="n">
        <v>669743</v>
      </c>
      <c r="E1439" s="50" t="n">
        <v>5</v>
      </c>
      <c r="F1439" s="50" t="s">
        <v>54</v>
      </c>
      <c r="G1439" s="50" t="n">
        <v>156</v>
      </c>
      <c r="H1439" s="50" t="n">
        <v>70</v>
      </c>
      <c r="I1439" s="50" t="n">
        <v>6</v>
      </c>
      <c r="J1439" s="50" t="n">
        <v>80</v>
      </c>
      <c r="K1439" s="50" t="n">
        <v>55</v>
      </c>
      <c r="L1439" s="50" t="n">
        <v>3</v>
      </c>
      <c r="M1439" s="50" t="n">
        <v>76</v>
      </c>
      <c r="N1439" s="50" t="n">
        <v>15</v>
      </c>
      <c r="O1439" s="50" t="n">
        <v>1.374</v>
      </c>
      <c r="P1439" s="50" t="n">
        <v>35</v>
      </c>
      <c r="Q1439" s="50" t="n">
        <v>30</v>
      </c>
      <c r="R1439" s="50" t="n">
        <v>9</v>
      </c>
      <c r="S1439" s="50" t="n">
        <v>3</v>
      </c>
      <c r="T1439" s="50" t="n">
        <v>0</v>
      </c>
      <c r="U1439" s="50" t="n">
        <v>0</v>
      </c>
      <c r="V1439" s="50" t="n">
        <v>4</v>
      </c>
      <c r="W1439" s="50" t="n">
        <v>0</v>
      </c>
      <c r="X1439" s="50" t="n">
        <v>1</v>
      </c>
      <c r="Y1439" s="50" t="n">
        <v>4</v>
      </c>
      <c r="Z1439" s="50" t="n">
        <v>11.95</v>
      </c>
      <c r="AA1439" s="50" t="n">
        <v>35</v>
      </c>
      <c r="AB1439" s="50" t="n">
        <v>8.513</v>
      </c>
      <c r="AC1439" s="50" t="n">
        <v>27</v>
      </c>
      <c r="AD1439" s="50" t="n">
        <v>0</v>
      </c>
      <c r="AE1439" s="50" t="n">
        <v>4</v>
      </c>
      <c r="AF1439" s="50" t="n">
        <v>27</v>
      </c>
      <c r="AG1439" s="50" t="n">
        <v>2273.8</v>
      </c>
      <c r="AH1439" s="50" t="n">
        <v>6</v>
      </c>
      <c r="AI1439" s="50" t="n">
        <v>59</v>
      </c>
      <c r="AJ1439" s="50" t="n">
        <v>4020.8</v>
      </c>
      <c r="AK1439" s="50" t="n">
        <v>2</v>
      </c>
    </row>
    <row r="1440" customFormat="false" ht="15" hidden="false" customHeight="false" outlineLevel="0" collapsed="false">
      <c r="A1440" s="50" t="s">
        <v>1202</v>
      </c>
      <c r="B1440" s="50" t="s">
        <v>136</v>
      </c>
      <c r="C1440" s="50" t="s">
        <v>460</v>
      </c>
      <c r="D1440" s="50" t="n">
        <v>669743</v>
      </c>
      <c r="E1440" s="50" t="n">
        <v>6</v>
      </c>
      <c r="F1440" s="50" t="s">
        <v>55</v>
      </c>
      <c r="G1440" s="50" t="n">
        <v>223</v>
      </c>
      <c r="H1440" s="50" t="n">
        <v>106</v>
      </c>
      <c r="I1440" s="50" t="n">
        <v>22</v>
      </c>
      <c r="J1440" s="50" t="n">
        <v>117</v>
      </c>
      <c r="K1440" s="50" t="n">
        <v>77</v>
      </c>
      <c r="L1440" s="50" t="n">
        <v>13</v>
      </c>
      <c r="M1440" s="50" t="n">
        <v>106</v>
      </c>
      <c r="N1440" s="50" t="n">
        <v>29</v>
      </c>
      <c r="O1440" s="50" t="n">
        <v>-0.929</v>
      </c>
      <c r="P1440" s="50" t="n">
        <v>54</v>
      </c>
      <c r="Q1440" s="50" t="n">
        <v>46</v>
      </c>
      <c r="R1440" s="50" t="n">
        <v>10</v>
      </c>
      <c r="S1440" s="50" t="n">
        <v>0</v>
      </c>
      <c r="T1440" s="50" t="n">
        <v>0</v>
      </c>
      <c r="U1440" s="50" t="n">
        <v>1</v>
      </c>
      <c r="V1440" s="50" t="n">
        <v>5</v>
      </c>
      <c r="W1440" s="50" t="n">
        <v>2</v>
      </c>
      <c r="X1440" s="50" t="n">
        <v>1</v>
      </c>
      <c r="Y1440" s="50" t="n">
        <v>10</v>
      </c>
      <c r="Z1440" s="50" t="n">
        <v>15</v>
      </c>
      <c r="AA1440" s="50" t="n">
        <v>53</v>
      </c>
      <c r="AB1440" s="50" t="n">
        <v>13.65</v>
      </c>
      <c r="AC1440" s="50" t="n">
        <v>37</v>
      </c>
      <c r="AD1440" s="50" t="n">
        <v>2</v>
      </c>
      <c r="AE1440" s="50" t="n">
        <v>7</v>
      </c>
      <c r="AF1440" s="50" t="n">
        <v>36</v>
      </c>
      <c r="AG1440" s="50" t="n">
        <v>2960.7</v>
      </c>
      <c r="AH1440" s="50" t="n">
        <v>12</v>
      </c>
      <c r="AI1440" s="50" t="n">
        <v>93</v>
      </c>
      <c r="AJ1440" s="50" t="n">
        <v>6169.5</v>
      </c>
      <c r="AK1440" s="50" t="n">
        <v>3</v>
      </c>
    </row>
    <row r="1441" customFormat="false" ht="15" hidden="false" customHeight="false" outlineLevel="0" collapsed="false">
      <c r="A1441" s="50" t="s">
        <v>1202</v>
      </c>
      <c r="B1441" s="50" t="s">
        <v>136</v>
      </c>
      <c r="C1441" s="50" t="s">
        <v>460</v>
      </c>
      <c r="D1441" s="50" t="n">
        <v>669743</v>
      </c>
      <c r="E1441" s="50" t="n">
        <v>7</v>
      </c>
      <c r="F1441" s="50" t="s">
        <v>56</v>
      </c>
      <c r="G1441" s="50" t="n">
        <v>72</v>
      </c>
      <c r="H1441" s="50" t="n">
        <v>28</v>
      </c>
      <c r="I1441" s="50" t="n">
        <v>3</v>
      </c>
      <c r="J1441" s="50" t="n">
        <v>34</v>
      </c>
      <c r="K1441" s="50" t="n">
        <v>17</v>
      </c>
      <c r="L1441" s="50" t="n">
        <v>0</v>
      </c>
      <c r="M1441" s="50" t="n">
        <v>38</v>
      </c>
      <c r="N1441" s="50" t="n">
        <v>11</v>
      </c>
      <c r="O1441" s="50" t="n">
        <v>-2.021</v>
      </c>
      <c r="P1441" s="50" t="n">
        <v>15</v>
      </c>
      <c r="Q1441" s="50" t="n">
        <v>13</v>
      </c>
      <c r="R1441" s="50" t="n">
        <v>1</v>
      </c>
      <c r="S1441" s="50" t="n">
        <v>0</v>
      </c>
      <c r="T1441" s="50" t="n">
        <v>0</v>
      </c>
      <c r="U1441" s="50" t="n">
        <v>0</v>
      </c>
      <c r="V1441" s="50" t="n">
        <v>2</v>
      </c>
      <c r="W1441" s="50" t="n">
        <v>0</v>
      </c>
      <c r="X1441" s="50" t="n">
        <v>0</v>
      </c>
      <c r="Y1441" s="50" t="n">
        <v>6</v>
      </c>
      <c r="Z1441" s="50" t="n">
        <v>2.3</v>
      </c>
      <c r="AA1441" s="50" t="n">
        <v>15</v>
      </c>
      <c r="AB1441" s="50" t="n">
        <v>2.807</v>
      </c>
      <c r="AC1441" s="50" t="n">
        <v>7</v>
      </c>
      <c r="AD1441" s="50" t="n">
        <v>0</v>
      </c>
      <c r="AE1441" s="50" t="n">
        <v>1</v>
      </c>
      <c r="AF1441" s="50" t="n">
        <v>7</v>
      </c>
      <c r="AG1441" s="50" t="n">
        <v>598.8</v>
      </c>
      <c r="AH1441" s="50" t="n">
        <v>0</v>
      </c>
      <c r="AI1441" s="50" t="n">
        <v>23</v>
      </c>
      <c r="AJ1441" s="50" t="n">
        <v>1481.1</v>
      </c>
      <c r="AK1441" s="50" t="n">
        <v>0</v>
      </c>
    </row>
    <row r="1442" customFormat="false" ht="15" hidden="false" customHeight="false" outlineLevel="0" collapsed="false">
      <c r="A1442" s="50" t="s">
        <v>1202</v>
      </c>
      <c r="B1442" s="50" t="s">
        <v>136</v>
      </c>
      <c r="C1442" s="50" t="s">
        <v>460</v>
      </c>
      <c r="D1442" s="50" t="n">
        <v>669743</v>
      </c>
      <c r="E1442" s="50" t="n">
        <v>8</v>
      </c>
      <c r="F1442" s="50" t="s">
        <v>57</v>
      </c>
      <c r="G1442" s="50" t="n">
        <v>93</v>
      </c>
      <c r="H1442" s="50" t="n">
        <v>40</v>
      </c>
      <c r="I1442" s="50" t="n">
        <v>10</v>
      </c>
      <c r="J1442" s="50" t="n">
        <v>46</v>
      </c>
      <c r="K1442" s="50" t="n">
        <v>27</v>
      </c>
      <c r="L1442" s="50" t="n">
        <v>6</v>
      </c>
      <c r="M1442" s="50" t="n">
        <v>47</v>
      </c>
      <c r="N1442" s="50" t="n">
        <v>13</v>
      </c>
      <c r="O1442" s="50" t="n">
        <v>0.793</v>
      </c>
      <c r="P1442" s="50" t="n">
        <v>22</v>
      </c>
      <c r="Q1442" s="50" t="n">
        <v>19</v>
      </c>
      <c r="R1442" s="50" t="n">
        <v>6</v>
      </c>
      <c r="S1442" s="50" t="n">
        <v>2</v>
      </c>
      <c r="T1442" s="50" t="n">
        <v>0</v>
      </c>
      <c r="U1442" s="50" t="n">
        <v>0</v>
      </c>
      <c r="V1442" s="50" t="n">
        <v>1</v>
      </c>
      <c r="W1442" s="50" t="n">
        <v>2</v>
      </c>
      <c r="X1442" s="50" t="n">
        <v>0</v>
      </c>
      <c r="Y1442" s="50" t="n">
        <v>5</v>
      </c>
      <c r="Z1442" s="50" t="n">
        <v>8.2</v>
      </c>
      <c r="AA1442" s="50" t="n">
        <v>22</v>
      </c>
      <c r="AB1442" s="50" t="n">
        <v>6.949</v>
      </c>
      <c r="AC1442" s="50" t="n">
        <v>14</v>
      </c>
      <c r="AD1442" s="50" t="n">
        <v>0</v>
      </c>
      <c r="AE1442" s="50" t="n">
        <v>2</v>
      </c>
      <c r="AF1442" s="50" t="n">
        <v>14</v>
      </c>
      <c r="AG1442" s="50" t="n">
        <v>1177.8</v>
      </c>
      <c r="AH1442" s="50" t="n">
        <v>7</v>
      </c>
      <c r="AI1442" s="50" t="n">
        <v>31</v>
      </c>
      <c r="AJ1442" s="50" t="n">
        <v>2005.9</v>
      </c>
      <c r="AK1442" s="50" t="n">
        <v>0</v>
      </c>
    </row>
    <row r="1443" customFormat="false" ht="15" hidden="false" customHeight="false" outlineLevel="0" collapsed="false">
      <c r="A1443" s="50" t="s">
        <v>1202</v>
      </c>
      <c r="B1443" s="50" t="s">
        <v>136</v>
      </c>
      <c r="C1443" s="50" t="s">
        <v>460</v>
      </c>
      <c r="D1443" s="50" t="n">
        <v>669743</v>
      </c>
      <c r="E1443" s="50" t="n">
        <v>9</v>
      </c>
      <c r="F1443" s="50" t="s">
        <v>58</v>
      </c>
      <c r="G1443" s="50" t="n">
        <v>135</v>
      </c>
      <c r="H1443" s="50" t="n">
        <v>56</v>
      </c>
      <c r="I1443" s="50" t="n">
        <v>8</v>
      </c>
      <c r="J1443" s="50" t="n">
        <v>59</v>
      </c>
      <c r="K1443" s="50" t="n">
        <v>33</v>
      </c>
      <c r="L1443" s="50" t="n">
        <v>0</v>
      </c>
      <c r="M1443" s="50" t="n">
        <v>76</v>
      </c>
      <c r="N1443" s="50" t="n">
        <v>23</v>
      </c>
      <c r="O1443" s="50" t="n">
        <v>-2.063</v>
      </c>
      <c r="P1443" s="50" t="n">
        <v>32</v>
      </c>
      <c r="Q1443" s="50" t="n">
        <v>26</v>
      </c>
      <c r="R1443" s="50" t="n">
        <v>3</v>
      </c>
      <c r="S1443" s="50" t="n">
        <v>2</v>
      </c>
      <c r="T1443" s="50" t="n">
        <v>0</v>
      </c>
      <c r="U1443" s="50" t="n">
        <v>0</v>
      </c>
      <c r="V1443" s="50" t="n">
        <v>4</v>
      </c>
      <c r="W1443" s="50" t="n">
        <v>2</v>
      </c>
      <c r="X1443" s="50" t="n">
        <v>0</v>
      </c>
      <c r="Y1443" s="50" t="n">
        <v>6</v>
      </c>
      <c r="Z1443" s="50" t="n">
        <v>7.6</v>
      </c>
      <c r="AA1443" s="50" t="n">
        <v>32</v>
      </c>
      <c r="AB1443" s="50" t="n">
        <v>8.457</v>
      </c>
      <c r="AC1443" s="50" t="n">
        <v>20</v>
      </c>
      <c r="AD1443" s="50" t="n">
        <v>1</v>
      </c>
      <c r="AE1443" s="50" t="n">
        <v>2</v>
      </c>
      <c r="AF1443" s="50" t="n">
        <v>20</v>
      </c>
      <c r="AG1443" s="50" t="n">
        <v>1636</v>
      </c>
      <c r="AH1443" s="50" t="n">
        <v>7</v>
      </c>
      <c r="AI1443" s="50" t="n">
        <v>52</v>
      </c>
      <c r="AJ1443" s="50" t="n">
        <v>3428.6</v>
      </c>
      <c r="AK1443" s="50" t="n">
        <v>0</v>
      </c>
    </row>
    <row r="1444" customFormat="false" ht="15" hidden="false" customHeight="false" outlineLevel="0" collapsed="false">
      <c r="A1444" s="50" t="s">
        <v>1203</v>
      </c>
      <c r="B1444" s="50" t="s">
        <v>136</v>
      </c>
      <c r="C1444" s="50" t="s">
        <v>461</v>
      </c>
      <c r="D1444" s="50" t="n">
        <v>808975</v>
      </c>
      <c r="E1444" s="50" t="n">
        <v>4</v>
      </c>
      <c r="F1444" s="50" t="s">
        <v>53</v>
      </c>
      <c r="G1444" s="50" t="n">
        <v>245</v>
      </c>
      <c r="H1444" s="50" t="n">
        <v>113</v>
      </c>
      <c r="I1444" s="50" t="n">
        <v>23</v>
      </c>
      <c r="J1444" s="50" t="n">
        <v>131</v>
      </c>
      <c r="K1444" s="50" t="n">
        <v>80</v>
      </c>
      <c r="L1444" s="50" t="n">
        <v>4</v>
      </c>
      <c r="M1444" s="50" t="n">
        <v>114</v>
      </c>
      <c r="N1444" s="50" t="n">
        <v>33</v>
      </c>
      <c r="O1444" s="50" t="n">
        <v>1.005</v>
      </c>
      <c r="P1444" s="50" t="n">
        <v>62</v>
      </c>
      <c r="Q1444" s="50" t="n">
        <v>54</v>
      </c>
      <c r="R1444" s="50" t="n">
        <v>16</v>
      </c>
      <c r="S1444" s="50" t="n">
        <v>2</v>
      </c>
      <c r="T1444" s="50" t="n">
        <v>0</v>
      </c>
      <c r="U1444" s="50" t="n">
        <v>1</v>
      </c>
      <c r="V1444" s="50" t="n">
        <v>7</v>
      </c>
      <c r="W1444" s="50" t="n">
        <v>0</v>
      </c>
      <c r="X1444" s="50" t="n">
        <v>1</v>
      </c>
      <c r="Y1444" s="50" t="n">
        <v>13</v>
      </c>
      <c r="Z1444" s="50" t="n">
        <v>21.1</v>
      </c>
      <c r="AA1444" s="50" t="n">
        <v>62</v>
      </c>
      <c r="AB1444" s="50" t="n">
        <v>21.41</v>
      </c>
      <c r="AC1444" s="50" t="n">
        <v>42</v>
      </c>
      <c r="AD1444" s="50" t="n">
        <v>2</v>
      </c>
      <c r="AE1444" s="50" t="n">
        <v>9</v>
      </c>
      <c r="AF1444" s="50" t="n">
        <v>42</v>
      </c>
      <c r="AG1444" s="50" t="n">
        <v>3621.4</v>
      </c>
      <c r="AH1444" s="50" t="n">
        <v>23</v>
      </c>
      <c r="AI1444" s="50" t="n">
        <v>100</v>
      </c>
      <c r="AJ1444" s="50" t="n">
        <v>6637.5</v>
      </c>
      <c r="AK1444" s="50" t="n">
        <v>0</v>
      </c>
    </row>
    <row r="1445" customFormat="false" ht="15" hidden="false" customHeight="false" outlineLevel="0" collapsed="false">
      <c r="A1445" s="50" t="s">
        <v>1203</v>
      </c>
      <c r="B1445" s="50" t="s">
        <v>136</v>
      </c>
      <c r="C1445" s="50" t="s">
        <v>461</v>
      </c>
      <c r="D1445" s="50" t="n">
        <v>808975</v>
      </c>
      <c r="E1445" s="50" t="n">
        <v>5</v>
      </c>
      <c r="F1445" s="50" t="s">
        <v>54</v>
      </c>
      <c r="G1445" s="50" t="n">
        <v>270</v>
      </c>
      <c r="H1445" s="50" t="n">
        <v>131</v>
      </c>
      <c r="I1445" s="50" t="n">
        <v>38</v>
      </c>
      <c r="J1445" s="50" t="n">
        <v>134</v>
      </c>
      <c r="K1445" s="50" t="n">
        <v>91</v>
      </c>
      <c r="L1445" s="50" t="n">
        <v>17</v>
      </c>
      <c r="M1445" s="50" t="n">
        <v>136</v>
      </c>
      <c r="N1445" s="50" t="n">
        <v>40</v>
      </c>
      <c r="O1445" s="50" t="n">
        <v>-3.99</v>
      </c>
      <c r="P1445" s="50" t="n">
        <v>69</v>
      </c>
      <c r="Q1445" s="50" t="n">
        <v>62</v>
      </c>
      <c r="R1445" s="50" t="n">
        <v>14</v>
      </c>
      <c r="S1445" s="50" t="n">
        <v>1</v>
      </c>
      <c r="T1445" s="50" t="n">
        <v>1</v>
      </c>
      <c r="U1445" s="50" t="n">
        <v>0</v>
      </c>
      <c r="V1445" s="50" t="n">
        <v>5</v>
      </c>
      <c r="W1445" s="50" t="n">
        <v>0</v>
      </c>
      <c r="X1445" s="50" t="n">
        <v>1</v>
      </c>
      <c r="Y1445" s="50" t="n">
        <v>18</v>
      </c>
      <c r="Z1445" s="50" t="n">
        <v>17.85</v>
      </c>
      <c r="AA1445" s="50" t="n">
        <v>69</v>
      </c>
      <c r="AB1445" s="50" t="n">
        <v>18.825</v>
      </c>
      <c r="AC1445" s="50" t="n">
        <v>45</v>
      </c>
      <c r="AD1445" s="50" t="n">
        <v>1</v>
      </c>
      <c r="AE1445" s="50" t="n">
        <v>13</v>
      </c>
      <c r="AF1445" s="50" t="n">
        <v>45</v>
      </c>
      <c r="AG1445" s="50" t="n">
        <v>3839.9</v>
      </c>
      <c r="AH1445" s="50" t="n">
        <v>16</v>
      </c>
      <c r="AI1445" s="50" t="n">
        <v>116</v>
      </c>
      <c r="AJ1445" s="50" t="n">
        <v>7754.7</v>
      </c>
      <c r="AK1445" s="50" t="n">
        <v>0</v>
      </c>
    </row>
    <row r="1446" customFormat="false" ht="15" hidden="false" customHeight="false" outlineLevel="0" collapsed="false">
      <c r="A1446" s="50" t="s">
        <v>1204</v>
      </c>
      <c r="B1446" s="50" t="s">
        <v>136</v>
      </c>
      <c r="C1446" s="50" t="s">
        <v>463</v>
      </c>
      <c r="D1446" s="50" t="n">
        <v>571771</v>
      </c>
      <c r="E1446" s="50" t="n">
        <v>5</v>
      </c>
      <c r="F1446" s="50" t="s">
        <v>54</v>
      </c>
      <c r="G1446" s="50" t="n">
        <v>12</v>
      </c>
      <c r="H1446" s="50" t="n">
        <v>6</v>
      </c>
      <c r="I1446" s="50" t="n">
        <v>1</v>
      </c>
      <c r="J1446" s="50" t="n">
        <v>5</v>
      </c>
      <c r="K1446" s="50" t="n">
        <v>3</v>
      </c>
      <c r="L1446" s="50" t="n">
        <v>0</v>
      </c>
      <c r="M1446" s="50" t="n">
        <v>7</v>
      </c>
      <c r="N1446" s="50" t="n">
        <v>3</v>
      </c>
      <c r="O1446" s="50" t="n">
        <v>3.094</v>
      </c>
      <c r="P1446" s="50" t="n">
        <v>4</v>
      </c>
      <c r="Q1446" s="50" t="n">
        <v>4</v>
      </c>
      <c r="R1446" s="50" t="n">
        <v>4</v>
      </c>
      <c r="S1446" s="50" t="n">
        <v>2</v>
      </c>
      <c r="T1446" s="50" t="n">
        <v>0</v>
      </c>
      <c r="U1446" s="50" t="n">
        <v>1</v>
      </c>
      <c r="V1446" s="50" t="n">
        <v>0</v>
      </c>
      <c r="W1446" s="50" t="n">
        <v>0</v>
      </c>
      <c r="X1446" s="50" t="n">
        <v>0</v>
      </c>
      <c r="Y1446" s="50" t="n">
        <v>0</v>
      </c>
      <c r="Z1446" s="50" t="n">
        <v>5.4</v>
      </c>
      <c r="AA1446" s="50" t="n">
        <v>4</v>
      </c>
      <c r="AB1446" s="50" t="n">
        <v>3.119</v>
      </c>
      <c r="AC1446" s="50" t="n">
        <v>4</v>
      </c>
      <c r="AD1446" s="50" t="n">
        <v>2</v>
      </c>
      <c r="AE1446" s="50" t="n">
        <v>3</v>
      </c>
      <c r="AF1446" s="50" t="n">
        <v>4</v>
      </c>
      <c r="AG1446" s="50" t="n">
        <v>366.7</v>
      </c>
      <c r="AH1446" s="50" t="n">
        <v>1</v>
      </c>
      <c r="AI1446" s="50" t="n">
        <v>5</v>
      </c>
      <c r="AJ1446" s="50" t="n">
        <v>361.3</v>
      </c>
      <c r="AK1446" s="50" t="n">
        <v>1</v>
      </c>
    </row>
    <row r="1447" customFormat="false" ht="15" hidden="false" customHeight="false" outlineLevel="0" collapsed="false">
      <c r="A1447" s="50" t="s">
        <v>1204</v>
      </c>
      <c r="B1447" s="50" t="s">
        <v>136</v>
      </c>
      <c r="C1447" s="50" t="s">
        <v>463</v>
      </c>
      <c r="D1447" s="50" t="n">
        <v>571771</v>
      </c>
      <c r="E1447" s="50" t="n">
        <v>7</v>
      </c>
      <c r="F1447" s="50" t="s">
        <v>56</v>
      </c>
      <c r="G1447" s="50" t="n">
        <v>13</v>
      </c>
      <c r="H1447" s="50" t="n">
        <v>7</v>
      </c>
      <c r="I1447" s="50" t="n">
        <v>2</v>
      </c>
      <c r="J1447" s="50" t="n">
        <v>6</v>
      </c>
      <c r="K1447" s="50" t="n">
        <v>4</v>
      </c>
      <c r="L1447" s="50" t="n">
        <v>0</v>
      </c>
      <c r="M1447" s="50" t="n">
        <v>7</v>
      </c>
      <c r="N1447" s="50" t="n">
        <v>3</v>
      </c>
      <c r="O1447" s="50" t="n">
        <v>-0.632</v>
      </c>
      <c r="P1447" s="50" t="n">
        <v>5</v>
      </c>
      <c r="Q1447" s="50" t="n">
        <v>5</v>
      </c>
      <c r="R1447" s="50" t="n">
        <v>1</v>
      </c>
      <c r="S1447" s="50" t="n">
        <v>0</v>
      </c>
      <c r="T1447" s="50" t="n">
        <v>0</v>
      </c>
      <c r="U1447" s="50" t="n">
        <v>0</v>
      </c>
      <c r="V1447" s="50" t="n">
        <v>0</v>
      </c>
      <c r="W1447" s="50" t="n">
        <v>0</v>
      </c>
      <c r="X1447" s="50" t="n">
        <v>0</v>
      </c>
      <c r="Y1447" s="50" t="n">
        <v>1</v>
      </c>
      <c r="Z1447" s="50" t="n">
        <v>0.9</v>
      </c>
      <c r="AA1447" s="50" t="n">
        <v>5</v>
      </c>
      <c r="AB1447" s="50" t="n">
        <v>1.216</v>
      </c>
      <c r="AC1447" s="50" t="n">
        <v>4</v>
      </c>
      <c r="AD1447" s="50" t="n">
        <v>0</v>
      </c>
      <c r="AE1447" s="50" t="n">
        <v>2</v>
      </c>
      <c r="AF1447" s="50" t="n">
        <v>4</v>
      </c>
      <c r="AG1447" s="50" t="n">
        <v>371.4</v>
      </c>
      <c r="AH1447" s="50" t="n">
        <v>1</v>
      </c>
      <c r="AI1447" s="50" t="n">
        <v>7</v>
      </c>
      <c r="AJ1447" s="50" t="n">
        <v>479.9</v>
      </c>
      <c r="AK1447" s="50" t="n">
        <v>0</v>
      </c>
    </row>
    <row r="1448" customFormat="false" ht="15" hidden="false" customHeight="false" outlineLevel="0" collapsed="false">
      <c r="A1448" s="50" t="s">
        <v>1204</v>
      </c>
      <c r="B1448" s="50" t="s">
        <v>136</v>
      </c>
      <c r="C1448" s="50" t="s">
        <v>463</v>
      </c>
      <c r="D1448" s="50" t="n">
        <v>571771</v>
      </c>
      <c r="E1448" s="50" t="n">
        <v>8</v>
      </c>
      <c r="F1448" s="50" t="s">
        <v>57</v>
      </c>
      <c r="G1448" s="50" t="n">
        <v>142</v>
      </c>
      <c r="H1448" s="50" t="n">
        <v>84</v>
      </c>
      <c r="I1448" s="50" t="n">
        <v>24</v>
      </c>
      <c r="J1448" s="50" t="n">
        <v>66</v>
      </c>
      <c r="K1448" s="50" t="n">
        <v>52</v>
      </c>
      <c r="L1448" s="50" t="n">
        <v>8</v>
      </c>
      <c r="M1448" s="50" t="n">
        <v>76</v>
      </c>
      <c r="N1448" s="50" t="n">
        <v>32</v>
      </c>
      <c r="O1448" s="50" t="n">
        <v>-3.303</v>
      </c>
      <c r="P1448" s="50" t="n">
        <v>38</v>
      </c>
      <c r="Q1448" s="50" t="n">
        <v>35</v>
      </c>
      <c r="R1448" s="50" t="n">
        <v>5</v>
      </c>
      <c r="S1448" s="50" t="n">
        <v>0</v>
      </c>
      <c r="T1448" s="50" t="n">
        <v>0</v>
      </c>
      <c r="U1448" s="50" t="n">
        <v>1</v>
      </c>
      <c r="V1448" s="50" t="n">
        <v>3</v>
      </c>
      <c r="W1448" s="50" t="n">
        <v>0</v>
      </c>
      <c r="X1448" s="50" t="n">
        <v>0</v>
      </c>
      <c r="Y1448" s="50" t="n">
        <v>14</v>
      </c>
      <c r="Z1448" s="50" t="n">
        <v>7.7</v>
      </c>
      <c r="AA1448" s="50" t="n">
        <v>38</v>
      </c>
      <c r="AB1448" s="50" t="n">
        <v>8.601</v>
      </c>
      <c r="AC1448" s="50" t="n">
        <v>21</v>
      </c>
      <c r="AD1448" s="50" t="n">
        <v>1</v>
      </c>
      <c r="AE1448" s="50" t="n">
        <v>6</v>
      </c>
      <c r="AF1448" s="50" t="n">
        <v>21</v>
      </c>
      <c r="AG1448" s="50" t="n">
        <v>1833.4</v>
      </c>
      <c r="AH1448" s="50" t="n">
        <v>6</v>
      </c>
      <c r="AI1448" s="50" t="n">
        <v>74</v>
      </c>
      <c r="AJ1448" s="50" t="n">
        <v>5181.9</v>
      </c>
      <c r="AK1448" s="50" t="n">
        <v>7</v>
      </c>
    </row>
    <row r="1449" customFormat="false" ht="15" hidden="false" customHeight="false" outlineLevel="0" collapsed="false">
      <c r="A1449" s="50" t="s">
        <v>1204</v>
      </c>
      <c r="B1449" s="50" t="s">
        <v>136</v>
      </c>
      <c r="C1449" s="50" t="s">
        <v>463</v>
      </c>
      <c r="D1449" s="50" t="n">
        <v>571771</v>
      </c>
      <c r="E1449" s="50" t="n">
        <v>9</v>
      </c>
      <c r="F1449" s="50" t="s">
        <v>58</v>
      </c>
      <c r="G1449" s="50" t="n">
        <v>175</v>
      </c>
      <c r="H1449" s="50" t="n">
        <v>83</v>
      </c>
      <c r="I1449" s="50" t="n">
        <v>16</v>
      </c>
      <c r="J1449" s="50" t="n">
        <v>90</v>
      </c>
      <c r="K1449" s="50" t="n">
        <v>63</v>
      </c>
      <c r="L1449" s="50" t="n">
        <v>7</v>
      </c>
      <c r="M1449" s="50" t="n">
        <v>85</v>
      </c>
      <c r="N1449" s="50" t="n">
        <v>20</v>
      </c>
      <c r="O1449" s="50" t="n">
        <v>-2.23</v>
      </c>
      <c r="P1449" s="50" t="n">
        <v>49</v>
      </c>
      <c r="Q1449" s="50" t="n">
        <v>46</v>
      </c>
      <c r="R1449" s="50" t="n">
        <v>10</v>
      </c>
      <c r="S1449" s="50" t="n">
        <v>2</v>
      </c>
      <c r="T1449" s="50" t="n">
        <v>0</v>
      </c>
      <c r="U1449" s="50" t="n">
        <v>2</v>
      </c>
      <c r="V1449" s="50" t="n">
        <v>3</v>
      </c>
      <c r="W1449" s="50" t="n">
        <v>0</v>
      </c>
      <c r="X1449" s="50" t="n">
        <v>0</v>
      </c>
      <c r="Y1449" s="50" t="n">
        <v>13</v>
      </c>
      <c r="Z1449" s="50" t="n">
        <v>14</v>
      </c>
      <c r="AA1449" s="50" t="n">
        <v>49</v>
      </c>
      <c r="AB1449" s="50" t="n">
        <v>13.841</v>
      </c>
      <c r="AC1449" s="50" t="n">
        <v>33</v>
      </c>
      <c r="AD1449" s="50" t="n">
        <v>2</v>
      </c>
      <c r="AE1449" s="50" t="n">
        <v>14</v>
      </c>
      <c r="AF1449" s="50" t="n">
        <v>33</v>
      </c>
      <c r="AG1449" s="50" t="n">
        <v>2946.6</v>
      </c>
      <c r="AH1449" s="50" t="n">
        <v>9</v>
      </c>
      <c r="AI1449" s="50" t="n">
        <v>73</v>
      </c>
      <c r="AJ1449" s="50" t="n">
        <v>5224.1</v>
      </c>
      <c r="AK1449" s="50" t="n">
        <v>16</v>
      </c>
    </row>
    <row r="1450" customFormat="false" ht="15" hidden="false" customHeight="false" outlineLevel="0" collapsed="false">
      <c r="A1450" s="50" t="s">
        <v>1205</v>
      </c>
      <c r="B1450" s="50" t="s">
        <v>136</v>
      </c>
      <c r="C1450" s="50" t="s">
        <v>465</v>
      </c>
      <c r="D1450" s="50" t="n">
        <v>676439</v>
      </c>
      <c r="E1450" s="50" t="n">
        <v>8</v>
      </c>
      <c r="F1450" s="50" t="s">
        <v>57</v>
      </c>
      <c r="G1450" s="50" t="n">
        <v>194</v>
      </c>
      <c r="H1450" s="50" t="n">
        <v>76</v>
      </c>
      <c r="I1450" s="50" t="n">
        <v>13</v>
      </c>
      <c r="J1450" s="50" t="n">
        <v>94</v>
      </c>
      <c r="K1450" s="50" t="n">
        <v>54</v>
      </c>
      <c r="L1450" s="50" t="n">
        <v>4</v>
      </c>
      <c r="M1450" s="50" t="n">
        <v>100</v>
      </c>
      <c r="N1450" s="50" t="n">
        <v>22</v>
      </c>
      <c r="O1450" s="50" t="n">
        <v>0.289</v>
      </c>
      <c r="P1450" s="50" t="n">
        <v>49</v>
      </c>
      <c r="Q1450" s="50" t="n">
        <v>42</v>
      </c>
      <c r="R1450" s="50" t="n">
        <v>11</v>
      </c>
      <c r="S1450" s="50" t="n">
        <v>2</v>
      </c>
      <c r="T1450" s="50" t="n">
        <v>0</v>
      </c>
      <c r="U1450" s="50" t="n">
        <v>1</v>
      </c>
      <c r="V1450" s="50" t="n">
        <v>6</v>
      </c>
      <c r="W1450" s="50" t="n">
        <v>0</v>
      </c>
      <c r="X1450" s="50" t="n">
        <v>0</v>
      </c>
      <c r="Y1450" s="50" t="n">
        <v>7</v>
      </c>
      <c r="Z1450" s="50" t="n">
        <v>15.9</v>
      </c>
      <c r="AA1450" s="50" t="n">
        <v>48</v>
      </c>
      <c r="AB1450" s="50" t="n">
        <v>18.997</v>
      </c>
      <c r="AC1450" s="50" t="n">
        <v>36</v>
      </c>
      <c r="AD1450" s="50" t="n">
        <v>2</v>
      </c>
      <c r="AE1450" s="50" t="n">
        <v>15</v>
      </c>
      <c r="AF1450" s="50" t="n">
        <v>36</v>
      </c>
      <c r="AG1450" s="50" t="n">
        <v>3204.8</v>
      </c>
      <c r="AH1450" s="50" t="n">
        <v>18</v>
      </c>
      <c r="AI1450" s="50" t="n">
        <v>69</v>
      </c>
      <c r="AJ1450" s="50" t="n">
        <v>4919</v>
      </c>
      <c r="AK1450" s="50" t="n">
        <v>12</v>
      </c>
    </row>
    <row r="1451" customFormat="false" ht="15" hidden="false" customHeight="false" outlineLevel="0" collapsed="false">
      <c r="A1451" s="50" t="s">
        <v>1205</v>
      </c>
      <c r="B1451" s="50" t="s">
        <v>136</v>
      </c>
      <c r="C1451" s="50" t="s">
        <v>465</v>
      </c>
      <c r="D1451" s="50" t="n">
        <v>676439</v>
      </c>
      <c r="E1451" s="50" t="n">
        <v>9</v>
      </c>
      <c r="F1451" s="50" t="s">
        <v>58</v>
      </c>
      <c r="G1451" s="50" t="n">
        <v>160</v>
      </c>
      <c r="H1451" s="50" t="n">
        <v>56</v>
      </c>
      <c r="I1451" s="50" t="n">
        <v>10</v>
      </c>
      <c r="J1451" s="50" t="n">
        <v>73</v>
      </c>
      <c r="K1451" s="50" t="n">
        <v>39</v>
      </c>
      <c r="L1451" s="50" t="n">
        <v>6</v>
      </c>
      <c r="M1451" s="50" t="n">
        <v>87</v>
      </c>
      <c r="N1451" s="50" t="n">
        <v>17</v>
      </c>
      <c r="O1451" s="50" t="n">
        <v>-2.128</v>
      </c>
      <c r="P1451" s="50" t="n">
        <v>42</v>
      </c>
      <c r="Q1451" s="50" t="n">
        <v>34</v>
      </c>
      <c r="R1451" s="50" t="n">
        <v>4</v>
      </c>
      <c r="S1451" s="50" t="n">
        <v>0</v>
      </c>
      <c r="T1451" s="50" t="n">
        <v>0</v>
      </c>
      <c r="U1451" s="50" t="n">
        <v>0</v>
      </c>
      <c r="V1451" s="50" t="n">
        <v>8</v>
      </c>
      <c r="W1451" s="50" t="n">
        <v>0</v>
      </c>
      <c r="X1451" s="50" t="n">
        <v>0</v>
      </c>
      <c r="Y1451" s="50" t="n">
        <v>9</v>
      </c>
      <c r="Z1451" s="50" t="n">
        <v>9.2</v>
      </c>
      <c r="AA1451" s="50" t="n">
        <v>42</v>
      </c>
      <c r="AB1451" s="50" t="n">
        <v>10.563</v>
      </c>
      <c r="AC1451" s="50" t="n">
        <v>25</v>
      </c>
      <c r="AD1451" s="50" t="n">
        <v>0</v>
      </c>
      <c r="AE1451" s="50" t="n">
        <v>7</v>
      </c>
      <c r="AF1451" s="50" t="n">
        <v>25</v>
      </c>
      <c r="AG1451" s="50" t="n">
        <v>2099.9</v>
      </c>
      <c r="AH1451" s="50" t="n">
        <v>7</v>
      </c>
      <c r="AI1451" s="50" t="n">
        <v>49</v>
      </c>
      <c r="AJ1451" s="50" t="n">
        <v>3448.8</v>
      </c>
      <c r="AK1451" s="50" t="n">
        <v>4</v>
      </c>
    </row>
    <row r="1452" customFormat="false" ht="15" hidden="false" customHeight="false" outlineLevel="0" collapsed="false">
      <c r="A1452" s="50" t="s">
        <v>1206</v>
      </c>
      <c r="B1452" s="50" t="s">
        <v>136</v>
      </c>
      <c r="C1452" s="50" t="s">
        <v>467</v>
      </c>
      <c r="D1452" s="50" t="n">
        <v>669899</v>
      </c>
      <c r="E1452" s="50" t="n">
        <v>4</v>
      </c>
      <c r="F1452" s="50" t="s">
        <v>53</v>
      </c>
      <c r="G1452" s="50" t="n">
        <v>18</v>
      </c>
      <c r="H1452" s="50" t="n">
        <v>8</v>
      </c>
      <c r="I1452" s="50" t="n">
        <v>0</v>
      </c>
      <c r="J1452" s="50" t="n">
        <v>10</v>
      </c>
      <c r="K1452" s="50" t="n">
        <v>7</v>
      </c>
      <c r="L1452" s="50" t="n">
        <v>0</v>
      </c>
      <c r="M1452" s="50" t="n">
        <v>8</v>
      </c>
      <c r="N1452" s="50" t="n">
        <v>1</v>
      </c>
      <c r="O1452" s="50" t="n">
        <v>-0.152</v>
      </c>
      <c r="P1452" s="50" t="n">
        <v>6</v>
      </c>
      <c r="Q1452" s="50" t="n">
        <v>6</v>
      </c>
      <c r="R1452" s="50" t="n">
        <v>2</v>
      </c>
      <c r="S1452" s="50" t="n">
        <v>0</v>
      </c>
      <c r="T1452" s="50" t="n">
        <v>0</v>
      </c>
      <c r="U1452" s="50" t="n">
        <v>0</v>
      </c>
      <c r="V1452" s="50" t="n">
        <v>0</v>
      </c>
      <c r="W1452" s="50" t="n">
        <v>0</v>
      </c>
      <c r="X1452" s="50" t="n">
        <v>0</v>
      </c>
      <c r="Y1452" s="50" t="n">
        <v>1</v>
      </c>
      <c r="Z1452" s="50" t="n">
        <v>1.8</v>
      </c>
      <c r="AA1452" s="50" t="n">
        <v>6</v>
      </c>
      <c r="AB1452" s="50" t="n">
        <v>1.794</v>
      </c>
      <c r="AC1452" s="50" t="n">
        <v>5</v>
      </c>
      <c r="AD1452" s="50" t="n">
        <v>0</v>
      </c>
      <c r="AE1452" s="50" t="n">
        <v>0</v>
      </c>
      <c r="AF1452" s="50" t="n">
        <v>5</v>
      </c>
      <c r="AG1452" s="50" t="n">
        <v>420.4</v>
      </c>
      <c r="AH1452" s="50" t="n">
        <v>3</v>
      </c>
      <c r="AI1452" s="50" t="n">
        <v>8</v>
      </c>
      <c r="AJ1452" s="50" t="n">
        <v>583</v>
      </c>
      <c r="AK1452" s="50" t="n">
        <v>1</v>
      </c>
    </row>
    <row r="1453" customFormat="false" ht="15" hidden="false" customHeight="false" outlineLevel="0" collapsed="false">
      <c r="A1453" s="50" t="s">
        <v>1206</v>
      </c>
      <c r="B1453" s="50" t="s">
        <v>136</v>
      </c>
      <c r="C1453" s="50" t="s">
        <v>467</v>
      </c>
      <c r="D1453" s="50" t="n">
        <v>669899</v>
      </c>
      <c r="E1453" s="50" t="n">
        <v>5</v>
      </c>
      <c r="F1453" s="50" t="s">
        <v>54</v>
      </c>
      <c r="G1453" s="50" t="n">
        <v>8</v>
      </c>
      <c r="H1453" s="50" t="n">
        <v>4</v>
      </c>
      <c r="I1453" s="50" t="n">
        <v>0</v>
      </c>
      <c r="J1453" s="50" t="n">
        <v>5</v>
      </c>
      <c r="K1453" s="50" t="n">
        <v>4</v>
      </c>
      <c r="L1453" s="50" t="n">
        <v>0</v>
      </c>
      <c r="M1453" s="50" t="n">
        <v>3</v>
      </c>
      <c r="N1453" s="50" t="n">
        <v>0</v>
      </c>
      <c r="O1453" s="50" t="n">
        <v>0.874</v>
      </c>
      <c r="P1453" s="50" t="n">
        <v>2</v>
      </c>
      <c r="Q1453" s="50" t="n">
        <v>2</v>
      </c>
      <c r="R1453" s="50" t="n">
        <v>1</v>
      </c>
      <c r="S1453" s="50" t="n">
        <v>0</v>
      </c>
      <c r="T1453" s="50" t="n">
        <v>0</v>
      </c>
      <c r="U1453" s="50" t="n">
        <v>1</v>
      </c>
      <c r="V1453" s="50" t="n">
        <v>0</v>
      </c>
      <c r="W1453" s="50" t="n">
        <v>0</v>
      </c>
      <c r="X1453" s="50" t="n">
        <v>0</v>
      </c>
      <c r="Y1453" s="50" t="n">
        <v>1</v>
      </c>
      <c r="Z1453" s="50" t="n">
        <v>2</v>
      </c>
      <c r="AA1453" s="50" t="n">
        <v>2</v>
      </c>
      <c r="AB1453" s="50" t="n">
        <v>1.969</v>
      </c>
      <c r="AC1453" s="50" t="n">
        <v>1</v>
      </c>
      <c r="AD1453" s="50" t="n">
        <v>1</v>
      </c>
      <c r="AE1453" s="50" t="n">
        <v>1</v>
      </c>
      <c r="AF1453" s="50" t="n">
        <v>1</v>
      </c>
      <c r="AG1453" s="50" t="n">
        <v>108.4</v>
      </c>
      <c r="AH1453" s="50" t="n">
        <v>1</v>
      </c>
      <c r="AI1453" s="50" t="n">
        <v>4</v>
      </c>
      <c r="AJ1453" s="50" t="n">
        <v>287.1</v>
      </c>
      <c r="AK1453" s="50" t="n">
        <v>1</v>
      </c>
    </row>
    <row r="1454" customFormat="false" ht="15" hidden="false" customHeight="false" outlineLevel="0" collapsed="false">
      <c r="A1454" s="50" t="s">
        <v>1206</v>
      </c>
      <c r="B1454" s="50" t="s">
        <v>136</v>
      </c>
      <c r="C1454" s="50" t="s">
        <v>467</v>
      </c>
      <c r="D1454" s="50" t="n">
        <v>669899</v>
      </c>
      <c r="E1454" s="50" t="n">
        <v>6</v>
      </c>
      <c r="F1454" s="50" t="s">
        <v>55</v>
      </c>
      <c r="G1454" s="50" t="n">
        <v>226</v>
      </c>
      <c r="H1454" s="50" t="n">
        <v>122</v>
      </c>
      <c r="I1454" s="50" t="n">
        <v>28</v>
      </c>
      <c r="J1454" s="50" t="n">
        <v>103</v>
      </c>
      <c r="K1454" s="50" t="n">
        <v>80</v>
      </c>
      <c r="L1454" s="50" t="n">
        <v>15</v>
      </c>
      <c r="M1454" s="50" t="n">
        <v>123</v>
      </c>
      <c r="N1454" s="50" t="n">
        <v>42</v>
      </c>
      <c r="O1454" s="50" t="n">
        <v>-1.695</v>
      </c>
      <c r="P1454" s="50" t="n">
        <v>52</v>
      </c>
      <c r="Q1454" s="50" t="n">
        <v>47</v>
      </c>
      <c r="R1454" s="50" t="n">
        <v>9</v>
      </c>
      <c r="S1454" s="50" t="n">
        <v>4</v>
      </c>
      <c r="T1454" s="50" t="n">
        <v>0</v>
      </c>
      <c r="U1454" s="50" t="n">
        <v>2</v>
      </c>
      <c r="V1454" s="50" t="n">
        <v>5</v>
      </c>
      <c r="W1454" s="50" t="n">
        <v>0</v>
      </c>
      <c r="X1454" s="50" t="n">
        <v>0</v>
      </c>
      <c r="Y1454" s="50" t="n">
        <v>15</v>
      </c>
      <c r="Z1454" s="50" t="n">
        <v>15.2</v>
      </c>
      <c r="AA1454" s="50" t="n">
        <v>51</v>
      </c>
      <c r="AB1454" s="50" t="n">
        <v>14.907</v>
      </c>
      <c r="AC1454" s="50" t="n">
        <v>32</v>
      </c>
      <c r="AD1454" s="50" t="n">
        <v>3</v>
      </c>
      <c r="AE1454" s="50" t="n">
        <v>10</v>
      </c>
      <c r="AF1454" s="50" t="n">
        <v>31</v>
      </c>
      <c r="AG1454" s="50" t="n">
        <v>2745.9</v>
      </c>
      <c r="AH1454" s="50" t="n">
        <v>11</v>
      </c>
      <c r="AI1454" s="50" t="n">
        <v>106</v>
      </c>
      <c r="AJ1454" s="50" t="n">
        <v>7584.5</v>
      </c>
      <c r="AK1454" s="50" t="n">
        <v>12</v>
      </c>
    </row>
    <row r="1455" customFormat="false" ht="15" hidden="false" customHeight="false" outlineLevel="0" collapsed="false">
      <c r="A1455" s="50" t="s">
        <v>1207</v>
      </c>
      <c r="B1455" s="50" t="s">
        <v>136</v>
      </c>
      <c r="C1455" s="50" t="s">
        <v>469</v>
      </c>
      <c r="D1455" s="50" t="n">
        <v>669289</v>
      </c>
      <c r="E1455" s="50" t="n">
        <v>4</v>
      </c>
      <c r="F1455" s="50" t="s">
        <v>53</v>
      </c>
      <c r="G1455" s="50" t="n">
        <v>104</v>
      </c>
      <c r="H1455" s="50" t="n">
        <v>50</v>
      </c>
      <c r="I1455" s="50" t="n">
        <v>5</v>
      </c>
      <c r="J1455" s="50" t="n">
        <v>49</v>
      </c>
      <c r="K1455" s="50" t="n">
        <v>33</v>
      </c>
      <c r="L1455" s="50" t="n">
        <v>3</v>
      </c>
      <c r="M1455" s="50" t="n">
        <v>55</v>
      </c>
      <c r="N1455" s="50" t="n">
        <v>17</v>
      </c>
      <c r="O1455" s="50" t="n">
        <v>-2.45</v>
      </c>
      <c r="P1455" s="50" t="n">
        <v>25</v>
      </c>
      <c r="Q1455" s="50" t="n">
        <v>23</v>
      </c>
      <c r="R1455" s="50" t="n">
        <v>5</v>
      </c>
      <c r="S1455" s="50" t="n">
        <v>2</v>
      </c>
      <c r="T1455" s="50" t="n">
        <v>0</v>
      </c>
      <c r="U1455" s="50" t="n">
        <v>0</v>
      </c>
      <c r="V1455" s="50" t="n">
        <v>0</v>
      </c>
      <c r="W1455" s="50" t="n">
        <v>0</v>
      </c>
      <c r="X1455" s="50" t="n">
        <v>0</v>
      </c>
      <c r="Y1455" s="50" t="n">
        <v>2</v>
      </c>
      <c r="Z1455" s="50" t="n">
        <v>5.2</v>
      </c>
      <c r="AA1455" s="50" t="n">
        <v>23</v>
      </c>
      <c r="AB1455" s="50" t="n">
        <v>7.292</v>
      </c>
      <c r="AC1455" s="50" t="n">
        <v>23</v>
      </c>
      <c r="AD1455" s="50" t="n">
        <v>0</v>
      </c>
      <c r="AE1455" s="50" t="n">
        <v>9</v>
      </c>
      <c r="AF1455" s="50" t="n">
        <v>23</v>
      </c>
      <c r="AG1455" s="50" t="n">
        <v>1928.3</v>
      </c>
      <c r="AH1455" s="50" t="n">
        <v>9</v>
      </c>
      <c r="AI1455" s="50" t="n">
        <v>45</v>
      </c>
      <c r="AJ1455" s="50" t="n">
        <v>3089</v>
      </c>
      <c r="AK1455" s="50" t="n">
        <v>1</v>
      </c>
    </row>
    <row r="1456" customFormat="false" ht="15" hidden="false" customHeight="false" outlineLevel="0" collapsed="false">
      <c r="A1456" s="50" t="s">
        <v>1207</v>
      </c>
      <c r="B1456" s="50" t="s">
        <v>136</v>
      </c>
      <c r="C1456" s="50" t="s">
        <v>469</v>
      </c>
      <c r="D1456" s="50" t="n">
        <v>669289</v>
      </c>
      <c r="E1456" s="50" t="n">
        <v>5</v>
      </c>
      <c r="F1456" s="50" t="s">
        <v>54</v>
      </c>
      <c r="G1456" s="50" t="n">
        <v>82</v>
      </c>
      <c r="H1456" s="50" t="n">
        <v>39</v>
      </c>
      <c r="I1456" s="50" t="n">
        <v>8</v>
      </c>
      <c r="J1456" s="50" t="n">
        <v>38</v>
      </c>
      <c r="K1456" s="50" t="n">
        <v>22</v>
      </c>
      <c r="L1456" s="50" t="n">
        <v>2</v>
      </c>
      <c r="M1456" s="50" t="n">
        <v>44</v>
      </c>
      <c r="N1456" s="50" t="n">
        <v>17</v>
      </c>
      <c r="O1456" s="50" t="n">
        <v>-0.811</v>
      </c>
      <c r="P1456" s="50" t="n">
        <v>22</v>
      </c>
      <c r="Q1456" s="50" t="n">
        <v>20</v>
      </c>
      <c r="R1456" s="50" t="n">
        <v>4</v>
      </c>
      <c r="S1456" s="50" t="n">
        <v>1</v>
      </c>
      <c r="T1456" s="50" t="n">
        <v>0</v>
      </c>
      <c r="U1456" s="50" t="n">
        <v>1</v>
      </c>
      <c r="V1456" s="50" t="n">
        <v>1</v>
      </c>
      <c r="W1456" s="50" t="n">
        <v>0</v>
      </c>
      <c r="X1456" s="50" t="n">
        <v>1</v>
      </c>
      <c r="Y1456" s="50" t="n">
        <v>4</v>
      </c>
      <c r="Z1456" s="50" t="n">
        <v>5.75</v>
      </c>
      <c r="AA1456" s="50" t="n">
        <v>22</v>
      </c>
      <c r="AB1456" s="50" t="n">
        <v>4.986</v>
      </c>
      <c r="AC1456" s="50" t="n">
        <v>17</v>
      </c>
      <c r="AD1456" s="50" t="n">
        <v>1</v>
      </c>
      <c r="AE1456" s="50" t="n">
        <v>4</v>
      </c>
      <c r="AF1456" s="50" t="n">
        <v>17</v>
      </c>
      <c r="AG1456" s="50" t="n">
        <v>1359.1</v>
      </c>
      <c r="AH1456" s="50" t="n">
        <v>9</v>
      </c>
      <c r="AI1456" s="50" t="n">
        <v>30</v>
      </c>
      <c r="AJ1456" s="50" t="n">
        <v>2041</v>
      </c>
      <c r="AK1456" s="50" t="n">
        <v>2</v>
      </c>
    </row>
    <row r="1457" customFormat="false" ht="15" hidden="false" customHeight="false" outlineLevel="0" collapsed="false">
      <c r="A1457" s="50" t="s">
        <v>1207</v>
      </c>
      <c r="B1457" s="50" t="s">
        <v>136</v>
      </c>
      <c r="C1457" s="50" t="s">
        <v>469</v>
      </c>
      <c r="D1457" s="50" t="n">
        <v>669289</v>
      </c>
      <c r="E1457" s="50" t="n">
        <v>6</v>
      </c>
      <c r="F1457" s="50" t="s">
        <v>55</v>
      </c>
      <c r="G1457" s="50" t="n">
        <v>38</v>
      </c>
      <c r="H1457" s="50" t="n">
        <v>23</v>
      </c>
      <c r="I1457" s="50" t="n">
        <v>4</v>
      </c>
      <c r="J1457" s="50" t="n">
        <v>26</v>
      </c>
      <c r="K1457" s="50" t="n">
        <v>19</v>
      </c>
      <c r="L1457" s="50" t="n">
        <v>3</v>
      </c>
      <c r="M1457" s="50" t="n">
        <v>12</v>
      </c>
      <c r="N1457" s="50" t="n">
        <v>4</v>
      </c>
      <c r="O1457" s="50" t="n">
        <v>0.584</v>
      </c>
      <c r="P1457" s="50" t="n">
        <v>13</v>
      </c>
      <c r="Q1457" s="50" t="n">
        <v>13</v>
      </c>
      <c r="R1457" s="50" t="n">
        <v>6</v>
      </c>
      <c r="S1457" s="50" t="n">
        <v>0</v>
      </c>
      <c r="T1457" s="50" t="n">
        <v>0</v>
      </c>
      <c r="U1457" s="50" t="n">
        <v>0</v>
      </c>
      <c r="V1457" s="50" t="n">
        <v>0</v>
      </c>
      <c r="W1457" s="50" t="n">
        <v>0</v>
      </c>
      <c r="X1457" s="50" t="n">
        <v>0</v>
      </c>
      <c r="Y1457" s="50" t="n">
        <v>2</v>
      </c>
      <c r="Z1457" s="50" t="n">
        <v>5.4</v>
      </c>
      <c r="AA1457" s="50" t="n">
        <v>13</v>
      </c>
      <c r="AB1457" s="50" t="n">
        <v>4.535</v>
      </c>
      <c r="AC1457" s="50" t="n">
        <v>11</v>
      </c>
      <c r="AD1457" s="50" t="n">
        <v>0</v>
      </c>
      <c r="AE1457" s="50" t="n">
        <v>3</v>
      </c>
      <c r="AF1457" s="50" t="n">
        <v>11</v>
      </c>
      <c r="AG1457" s="50" t="n">
        <v>945.7</v>
      </c>
      <c r="AH1457" s="50" t="n">
        <v>6</v>
      </c>
      <c r="AI1457" s="50" t="n">
        <v>20</v>
      </c>
      <c r="AJ1457" s="50" t="n">
        <v>1352.5</v>
      </c>
      <c r="AK1457" s="50" t="n">
        <v>0</v>
      </c>
    </row>
    <row r="1458" customFormat="false" ht="15" hidden="false" customHeight="false" outlineLevel="0" collapsed="false">
      <c r="A1458" s="50" t="s">
        <v>1208</v>
      </c>
      <c r="B1458" s="50" t="s">
        <v>136</v>
      </c>
      <c r="C1458" s="50" t="s">
        <v>582</v>
      </c>
      <c r="D1458" s="50" t="n">
        <v>800543</v>
      </c>
      <c r="E1458" s="50" t="n">
        <v>9</v>
      </c>
      <c r="F1458" s="50" t="s">
        <v>58</v>
      </c>
      <c r="G1458" s="50" t="n">
        <v>170</v>
      </c>
      <c r="H1458" s="50" t="n">
        <v>63</v>
      </c>
      <c r="I1458" s="50" t="n">
        <v>10</v>
      </c>
      <c r="J1458" s="50" t="n">
        <v>73</v>
      </c>
      <c r="K1458" s="50" t="n">
        <v>45</v>
      </c>
      <c r="L1458" s="50" t="n">
        <v>4</v>
      </c>
      <c r="M1458" s="50" t="n">
        <v>97</v>
      </c>
      <c r="N1458" s="50" t="n">
        <v>18</v>
      </c>
      <c r="O1458" s="50" t="n">
        <v>3.955</v>
      </c>
      <c r="P1458" s="50" t="n">
        <v>42</v>
      </c>
      <c r="Q1458" s="50" t="n">
        <v>31</v>
      </c>
      <c r="R1458" s="50" t="n">
        <v>10</v>
      </c>
      <c r="S1458" s="50" t="n">
        <v>3</v>
      </c>
      <c r="T1458" s="50" t="n">
        <v>1</v>
      </c>
      <c r="U1458" s="50" t="n">
        <v>1</v>
      </c>
      <c r="V1458" s="50" t="n">
        <v>11</v>
      </c>
      <c r="W1458" s="50" t="n">
        <v>0</v>
      </c>
      <c r="X1458" s="50" t="n">
        <v>0</v>
      </c>
      <c r="Y1458" s="50" t="n">
        <v>5</v>
      </c>
      <c r="Z1458" s="50" t="n">
        <v>19.55</v>
      </c>
      <c r="AA1458" s="50" t="n">
        <v>42</v>
      </c>
      <c r="AB1458" s="50" t="n">
        <v>18.354</v>
      </c>
      <c r="AC1458" s="50" t="n">
        <v>26</v>
      </c>
      <c r="AD1458" s="50" t="n">
        <v>3</v>
      </c>
      <c r="AE1458" s="50" t="n">
        <v>12</v>
      </c>
      <c r="AF1458" s="50" t="n">
        <v>26</v>
      </c>
      <c r="AG1458" s="50" t="n">
        <v>2318.1</v>
      </c>
      <c r="AH1458" s="50" t="n">
        <v>13</v>
      </c>
      <c r="AI1458" s="50" t="n">
        <v>55</v>
      </c>
      <c r="AJ1458" s="50" t="n">
        <v>3952.9</v>
      </c>
      <c r="AK1458" s="50" t="n">
        <v>14</v>
      </c>
    </row>
    <row r="1459" customFormat="false" ht="15" hidden="false" customHeight="false" outlineLevel="0" collapsed="false">
      <c r="A1459" s="50" t="s">
        <v>1209</v>
      </c>
      <c r="B1459" s="50" t="s">
        <v>136</v>
      </c>
      <c r="C1459" s="50" t="s">
        <v>584</v>
      </c>
      <c r="D1459" s="50" t="n">
        <v>666163</v>
      </c>
      <c r="E1459" s="50" t="n">
        <v>8</v>
      </c>
      <c r="F1459" s="50" t="s">
        <v>57</v>
      </c>
      <c r="G1459" s="50" t="n">
        <v>100</v>
      </c>
      <c r="H1459" s="50" t="n">
        <v>50</v>
      </c>
      <c r="I1459" s="50" t="n">
        <v>14</v>
      </c>
      <c r="J1459" s="50" t="n">
        <v>53</v>
      </c>
      <c r="K1459" s="50" t="n">
        <v>33</v>
      </c>
      <c r="L1459" s="50" t="n">
        <v>6</v>
      </c>
      <c r="M1459" s="50" t="n">
        <v>47</v>
      </c>
      <c r="N1459" s="50" t="n">
        <v>17</v>
      </c>
      <c r="O1459" s="50" t="n">
        <v>-3.29</v>
      </c>
      <c r="P1459" s="50" t="n">
        <v>28</v>
      </c>
      <c r="Q1459" s="50" t="n">
        <v>27</v>
      </c>
      <c r="R1459" s="50" t="n">
        <v>5</v>
      </c>
      <c r="S1459" s="50" t="n">
        <v>0</v>
      </c>
      <c r="T1459" s="50" t="n">
        <v>0</v>
      </c>
      <c r="U1459" s="50" t="n">
        <v>0</v>
      </c>
      <c r="V1459" s="50" t="n">
        <v>0</v>
      </c>
      <c r="W1459" s="50" t="n">
        <v>0</v>
      </c>
      <c r="X1459" s="50" t="n">
        <v>0</v>
      </c>
      <c r="Y1459" s="50" t="n">
        <v>9</v>
      </c>
      <c r="Z1459" s="50" t="n">
        <v>4.5</v>
      </c>
      <c r="AA1459" s="50" t="n">
        <v>27</v>
      </c>
      <c r="AB1459" s="50" t="n">
        <v>5.515</v>
      </c>
      <c r="AC1459" s="50" t="n">
        <v>19</v>
      </c>
      <c r="AD1459" s="50" t="n">
        <v>0</v>
      </c>
      <c r="AE1459" s="50" t="n">
        <v>1</v>
      </c>
      <c r="AF1459" s="50" t="n">
        <v>19</v>
      </c>
      <c r="AG1459" s="50" t="n">
        <v>1517</v>
      </c>
      <c r="AH1459" s="50" t="n">
        <v>7</v>
      </c>
      <c r="AI1459" s="50" t="n">
        <v>39</v>
      </c>
      <c r="AJ1459" s="50" t="n">
        <v>2649.2</v>
      </c>
      <c r="AK1459" s="50" t="n">
        <v>0</v>
      </c>
    </row>
    <row r="1460" customFormat="false" ht="15" hidden="false" customHeight="false" outlineLevel="0" collapsed="false">
      <c r="A1460" s="50" t="s">
        <v>1210</v>
      </c>
      <c r="B1460" s="50" t="s">
        <v>136</v>
      </c>
      <c r="C1460" s="50" t="s">
        <v>586</v>
      </c>
      <c r="D1460" s="50" t="n">
        <v>672613</v>
      </c>
      <c r="E1460" s="50" t="n">
        <v>7</v>
      </c>
      <c r="F1460" s="50" t="s">
        <v>56</v>
      </c>
      <c r="G1460" s="50" t="n">
        <v>71</v>
      </c>
      <c r="H1460" s="50" t="n">
        <v>40</v>
      </c>
      <c r="I1460" s="50" t="n">
        <v>6</v>
      </c>
      <c r="J1460" s="50" t="n">
        <v>36</v>
      </c>
      <c r="K1460" s="50" t="n">
        <v>27</v>
      </c>
      <c r="L1460" s="50" t="n">
        <v>2</v>
      </c>
      <c r="M1460" s="50" t="n">
        <v>35</v>
      </c>
      <c r="N1460" s="50" t="n">
        <v>13</v>
      </c>
      <c r="O1460" s="50" t="n">
        <v>-1.728</v>
      </c>
      <c r="P1460" s="50" t="n">
        <v>20</v>
      </c>
      <c r="Q1460" s="50" t="n">
        <v>20</v>
      </c>
      <c r="R1460" s="50" t="n">
        <v>4</v>
      </c>
      <c r="S1460" s="50" t="n">
        <v>2</v>
      </c>
      <c r="T1460" s="50" t="n">
        <v>0</v>
      </c>
      <c r="U1460" s="50" t="n">
        <v>0</v>
      </c>
      <c r="V1460" s="50" t="n">
        <v>0</v>
      </c>
      <c r="W1460" s="50" t="n">
        <v>0</v>
      </c>
      <c r="X1460" s="50" t="n">
        <v>0</v>
      </c>
      <c r="Y1460" s="50" t="n">
        <v>2</v>
      </c>
      <c r="Z1460" s="50" t="n">
        <v>4.3</v>
      </c>
      <c r="AA1460" s="50" t="n">
        <v>20</v>
      </c>
      <c r="AB1460" s="50" t="n">
        <v>3.999</v>
      </c>
      <c r="AC1460" s="50" t="n">
        <v>18</v>
      </c>
      <c r="AD1460" s="50" t="n">
        <v>0</v>
      </c>
      <c r="AE1460" s="50" t="n">
        <v>3</v>
      </c>
      <c r="AF1460" s="50" t="n">
        <v>18</v>
      </c>
      <c r="AG1460" s="50" t="n">
        <v>1554.3</v>
      </c>
      <c r="AH1460" s="50" t="n">
        <v>7</v>
      </c>
      <c r="AI1460" s="50" t="n">
        <v>34</v>
      </c>
      <c r="AJ1460" s="50" t="n">
        <v>2335.8</v>
      </c>
      <c r="AK1460" s="50" t="n">
        <v>2</v>
      </c>
    </row>
    <row r="1461" customFormat="false" ht="15" hidden="false" customHeight="false" outlineLevel="0" collapsed="false">
      <c r="A1461" s="50" t="s">
        <v>1210</v>
      </c>
      <c r="B1461" s="50" t="s">
        <v>136</v>
      </c>
      <c r="C1461" s="50" t="s">
        <v>586</v>
      </c>
      <c r="D1461" s="50" t="n">
        <v>672613</v>
      </c>
      <c r="E1461" s="50" t="n">
        <v>8</v>
      </c>
      <c r="F1461" s="50" t="s">
        <v>57</v>
      </c>
      <c r="G1461" s="50" t="n">
        <v>19</v>
      </c>
      <c r="H1461" s="50" t="n">
        <v>8</v>
      </c>
      <c r="I1461" s="50" t="n">
        <v>0</v>
      </c>
      <c r="J1461" s="50" t="n">
        <v>10</v>
      </c>
      <c r="K1461" s="50" t="n">
        <v>7</v>
      </c>
      <c r="L1461" s="50" t="n">
        <v>0</v>
      </c>
      <c r="M1461" s="50" t="n">
        <v>9</v>
      </c>
      <c r="N1461" s="50" t="n">
        <v>1</v>
      </c>
      <c r="O1461" s="50" t="n">
        <v>-1.07</v>
      </c>
      <c r="P1461" s="50" t="n">
        <v>7</v>
      </c>
      <c r="Q1461" s="50" t="n">
        <v>7</v>
      </c>
      <c r="R1461" s="50" t="n">
        <v>1</v>
      </c>
      <c r="S1461" s="50" t="n">
        <v>0</v>
      </c>
      <c r="T1461" s="50" t="n">
        <v>0</v>
      </c>
      <c r="U1461" s="50" t="n">
        <v>0</v>
      </c>
      <c r="V1461" s="50" t="n">
        <v>0</v>
      </c>
      <c r="W1461" s="50" t="n">
        <v>0</v>
      </c>
      <c r="X1461" s="50" t="n">
        <v>0</v>
      </c>
      <c r="Y1461" s="50" t="n">
        <v>0</v>
      </c>
      <c r="Z1461" s="50" t="n">
        <v>0.9</v>
      </c>
      <c r="AA1461" s="50" t="n">
        <v>7</v>
      </c>
      <c r="AB1461" s="50" t="n">
        <v>2.016</v>
      </c>
      <c r="AC1461" s="50" t="n">
        <v>7</v>
      </c>
      <c r="AD1461" s="50" t="n">
        <v>0</v>
      </c>
      <c r="AE1461" s="50" t="n">
        <v>5</v>
      </c>
      <c r="AF1461" s="50" t="n">
        <v>7</v>
      </c>
      <c r="AG1461" s="50" t="n">
        <v>677</v>
      </c>
      <c r="AH1461" s="50" t="n">
        <v>3</v>
      </c>
      <c r="AI1461" s="50" t="n">
        <v>7</v>
      </c>
      <c r="AJ1461" s="50" t="n">
        <v>485.2</v>
      </c>
      <c r="AK1461" s="50" t="n">
        <v>0</v>
      </c>
    </row>
    <row r="1462" customFormat="false" ht="15" hidden="false" customHeight="false" outlineLevel="0" collapsed="false">
      <c r="A1462" s="50" t="s">
        <v>1210</v>
      </c>
      <c r="B1462" s="50" t="s">
        <v>136</v>
      </c>
      <c r="C1462" s="50" t="s">
        <v>586</v>
      </c>
      <c r="D1462" s="50" t="n">
        <v>672613</v>
      </c>
      <c r="E1462" s="50" t="n">
        <v>9</v>
      </c>
      <c r="F1462" s="50" t="s">
        <v>58</v>
      </c>
      <c r="G1462" s="50" t="n">
        <v>4</v>
      </c>
      <c r="H1462" s="50" t="n">
        <v>3</v>
      </c>
      <c r="I1462" s="50" t="n">
        <v>0</v>
      </c>
      <c r="J1462" s="50" t="n">
        <v>1</v>
      </c>
      <c r="K1462" s="50" t="n">
        <v>1</v>
      </c>
      <c r="L1462" s="50" t="n">
        <v>0</v>
      </c>
      <c r="M1462" s="50" t="n">
        <v>3</v>
      </c>
      <c r="N1462" s="50" t="n">
        <v>2</v>
      </c>
      <c r="O1462" s="50" t="n">
        <v>-0.24</v>
      </c>
      <c r="P1462" s="50" t="n">
        <v>1</v>
      </c>
      <c r="Q1462" s="50" t="n">
        <v>1</v>
      </c>
      <c r="R1462" s="50" t="n">
        <v>0</v>
      </c>
      <c r="S1462" s="50" t="n">
        <v>0</v>
      </c>
      <c r="T1462" s="50" t="n">
        <v>0</v>
      </c>
      <c r="U1462" s="50" t="n">
        <v>0</v>
      </c>
      <c r="V1462" s="50" t="n">
        <v>0</v>
      </c>
      <c r="W1462" s="50" t="n">
        <v>0</v>
      </c>
      <c r="X1462" s="50" t="n">
        <v>0</v>
      </c>
      <c r="Y1462" s="50" t="n">
        <v>1</v>
      </c>
      <c r="Z1462" s="50" t="n">
        <v>0</v>
      </c>
      <c r="AA1462" s="50" t="n">
        <v>1</v>
      </c>
      <c r="AB1462" s="50" t="n">
        <v>0</v>
      </c>
      <c r="AC1462" s="50" t="n">
        <v>0</v>
      </c>
      <c r="AD1462" s="50" t="n">
        <v>0</v>
      </c>
      <c r="AE1462" s="50" t="n">
        <v>0</v>
      </c>
      <c r="AF1462" s="50" t="n">
        <v>0</v>
      </c>
      <c r="AG1462" s="50" t="n">
        <v>0</v>
      </c>
      <c r="AH1462" s="50" t="n">
        <v>0</v>
      </c>
      <c r="AI1462" s="50" t="n">
        <v>3</v>
      </c>
      <c r="AJ1462" s="50" t="n">
        <v>201.1</v>
      </c>
      <c r="AK1462" s="50" t="n">
        <v>0</v>
      </c>
    </row>
    <row r="1463" customFormat="false" ht="15" hidden="false" customHeight="false" outlineLevel="0" collapsed="false">
      <c r="A1463" s="50" t="s">
        <v>1211</v>
      </c>
      <c r="B1463" s="50" t="s">
        <v>136</v>
      </c>
      <c r="C1463" s="50" t="s">
        <v>588</v>
      </c>
      <c r="D1463" s="50" t="n">
        <v>642020</v>
      </c>
      <c r="E1463" s="50" t="n">
        <v>6</v>
      </c>
      <c r="F1463" s="50" t="s">
        <v>55</v>
      </c>
      <c r="G1463" s="50" t="n">
        <v>74</v>
      </c>
      <c r="H1463" s="50" t="n">
        <v>44</v>
      </c>
      <c r="I1463" s="50" t="n">
        <v>12</v>
      </c>
      <c r="J1463" s="50" t="n">
        <v>46</v>
      </c>
      <c r="K1463" s="50" t="n">
        <v>36</v>
      </c>
      <c r="L1463" s="50" t="n">
        <v>11</v>
      </c>
      <c r="M1463" s="50" t="n">
        <v>28</v>
      </c>
      <c r="N1463" s="50" t="n">
        <v>8</v>
      </c>
      <c r="O1463" s="50" t="n">
        <v>-3.536</v>
      </c>
      <c r="P1463" s="50" t="n">
        <v>22</v>
      </c>
      <c r="Q1463" s="50" t="n">
        <v>19</v>
      </c>
      <c r="R1463" s="50" t="n">
        <v>2</v>
      </c>
      <c r="S1463" s="50" t="n">
        <v>0</v>
      </c>
      <c r="T1463" s="50" t="n">
        <v>0</v>
      </c>
      <c r="U1463" s="50" t="n">
        <v>0</v>
      </c>
      <c r="V1463" s="50" t="n">
        <v>0</v>
      </c>
      <c r="W1463" s="50" t="n">
        <v>0</v>
      </c>
      <c r="X1463" s="50" t="n">
        <v>0</v>
      </c>
      <c r="Y1463" s="50" t="n">
        <v>4</v>
      </c>
      <c r="Z1463" s="50" t="n">
        <v>1.8</v>
      </c>
      <c r="AA1463" s="50" t="n">
        <v>19</v>
      </c>
      <c r="AB1463" s="50" t="n">
        <v>2.999</v>
      </c>
      <c r="AC1463" s="50" t="n">
        <v>18</v>
      </c>
      <c r="AD1463" s="50" t="n">
        <v>0</v>
      </c>
      <c r="AE1463" s="50" t="n">
        <v>3</v>
      </c>
      <c r="AF1463" s="50" t="n">
        <v>17</v>
      </c>
      <c r="AG1463" s="50" t="n">
        <v>1330</v>
      </c>
      <c r="AH1463" s="50" t="n">
        <v>3</v>
      </c>
      <c r="AI1463" s="50" t="n">
        <v>35</v>
      </c>
      <c r="AJ1463" s="50" t="n">
        <v>2445.6</v>
      </c>
      <c r="AK1463" s="50" t="n">
        <v>2</v>
      </c>
    </row>
    <row r="1464" customFormat="false" ht="15" hidden="false" customHeight="false" outlineLevel="0" collapsed="false">
      <c r="A1464" s="50" t="s">
        <v>1211</v>
      </c>
      <c r="B1464" s="50" t="s">
        <v>136</v>
      </c>
      <c r="C1464" s="50" t="s">
        <v>588</v>
      </c>
      <c r="D1464" s="50" t="n">
        <v>642020</v>
      </c>
      <c r="E1464" s="50" t="n">
        <v>7</v>
      </c>
      <c r="F1464" s="50" t="s">
        <v>56</v>
      </c>
      <c r="G1464" s="50" t="n">
        <v>16</v>
      </c>
      <c r="H1464" s="50" t="n">
        <v>10</v>
      </c>
      <c r="I1464" s="50" t="n">
        <v>4</v>
      </c>
      <c r="J1464" s="50" t="n">
        <v>11</v>
      </c>
      <c r="K1464" s="50" t="n">
        <v>9</v>
      </c>
      <c r="L1464" s="50" t="n">
        <v>4</v>
      </c>
      <c r="M1464" s="50" t="n">
        <v>5</v>
      </c>
      <c r="N1464" s="50" t="n">
        <v>1</v>
      </c>
      <c r="O1464" s="50" t="n">
        <v>-0.719</v>
      </c>
      <c r="P1464" s="50" t="n">
        <v>4</v>
      </c>
      <c r="Q1464" s="50" t="n">
        <v>4</v>
      </c>
      <c r="R1464" s="50" t="n">
        <v>0</v>
      </c>
      <c r="S1464" s="50" t="n">
        <v>0</v>
      </c>
      <c r="T1464" s="50" t="n">
        <v>0</v>
      </c>
      <c r="U1464" s="50" t="n">
        <v>0</v>
      </c>
      <c r="V1464" s="50" t="n">
        <v>0</v>
      </c>
      <c r="W1464" s="50" t="n">
        <v>0</v>
      </c>
      <c r="X1464" s="50" t="n">
        <v>0</v>
      </c>
      <c r="Y1464" s="50" t="n">
        <v>1</v>
      </c>
      <c r="Z1464" s="50" t="n">
        <v>0</v>
      </c>
      <c r="AA1464" s="50" t="n">
        <v>4</v>
      </c>
      <c r="AB1464" s="50" t="n">
        <v>0.434</v>
      </c>
      <c r="AC1464" s="50" t="n">
        <v>3</v>
      </c>
      <c r="AD1464" s="50" t="n">
        <v>0</v>
      </c>
      <c r="AE1464" s="50" t="n">
        <v>0</v>
      </c>
      <c r="AF1464" s="50" t="n">
        <v>3</v>
      </c>
      <c r="AG1464" s="50" t="n">
        <v>194.6</v>
      </c>
      <c r="AH1464" s="50" t="n">
        <v>1</v>
      </c>
      <c r="AI1464" s="50" t="n">
        <v>8</v>
      </c>
      <c r="AJ1464" s="50" t="n">
        <v>539.4</v>
      </c>
      <c r="AK1464" s="50" t="n">
        <v>0</v>
      </c>
    </row>
    <row r="1465" customFormat="false" ht="15" hidden="false" customHeight="false" outlineLevel="0" collapsed="false">
      <c r="A1465" s="50" t="s">
        <v>1212</v>
      </c>
      <c r="B1465" s="50" t="s">
        <v>136</v>
      </c>
      <c r="C1465" s="50" t="s">
        <v>208</v>
      </c>
      <c r="D1465" s="50" t="n">
        <v>677950</v>
      </c>
      <c r="E1465" s="50" t="n">
        <v>8</v>
      </c>
      <c r="F1465" s="50" t="s">
        <v>57</v>
      </c>
      <c r="G1465" s="50" t="n">
        <v>62</v>
      </c>
      <c r="H1465" s="50" t="n">
        <v>34</v>
      </c>
      <c r="I1465" s="50" t="n">
        <v>8</v>
      </c>
      <c r="J1465" s="50" t="n">
        <v>29</v>
      </c>
      <c r="K1465" s="50" t="n">
        <v>22</v>
      </c>
      <c r="L1465" s="50" t="n">
        <v>2</v>
      </c>
      <c r="M1465" s="50" t="n">
        <v>33</v>
      </c>
      <c r="N1465" s="50" t="n">
        <v>12</v>
      </c>
      <c r="O1465" s="50" t="n">
        <v>-0.771</v>
      </c>
      <c r="P1465" s="50" t="n">
        <v>20</v>
      </c>
      <c r="Q1465" s="50" t="n">
        <v>19</v>
      </c>
      <c r="R1465" s="50" t="n">
        <v>4</v>
      </c>
      <c r="S1465" s="50" t="n">
        <v>1</v>
      </c>
      <c r="T1465" s="50" t="n">
        <v>0</v>
      </c>
      <c r="U1465" s="50" t="n">
        <v>0</v>
      </c>
      <c r="V1465" s="50" t="n">
        <v>1</v>
      </c>
      <c r="W1465" s="50" t="n">
        <v>0</v>
      </c>
      <c r="X1465" s="50" t="n">
        <v>0</v>
      </c>
      <c r="Y1465" s="50" t="n">
        <v>4</v>
      </c>
      <c r="Z1465" s="50" t="n">
        <v>4.65</v>
      </c>
      <c r="AA1465" s="50" t="n">
        <v>20</v>
      </c>
      <c r="AB1465" s="50" t="n">
        <v>4.643</v>
      </c>
      <c r="AC1465" s="50" t="n">
        <v>15</v>
      </c>
      <c r="AD1465" s="50" t="n">
        <v>0</v>
      </c>
      <c r="AE1465" s="50" t="n">
        <v>4</v>
      </c>
      <c r="AF1465" s="50" t="n">
        <v>15</v>
      </c>
      <c r="AG1465" s="50" t="n">
        <v>1317.9</v>
      </c>
      <c r="AH1465" s="50" t="n">
        <v>3</v>
      </c>
      <c r="AI1465" s="50" t="n">
        <v>31</v>
      </c>
      <c r="AJ1465" s="50" t="n">
        <v>2217.4</v>
      </c>
      <c r="AK1465" s="50" t="n">
        <v>5</v>
      </c>
    </row>
    <row r="1466" customFormat="false" ht="15" hidden="false" customHeight="false" outlineLevel="0" collapsed="false">
      <c r="A1466" s="50" t="s">
        <v>1213</v>
      </c>
      <c r="B1466" s="50" t="s">
        <v>138</v>
      </c>
      <c r="C1466" s="50" t="s">
        <v>471</v>
      </c>
      <c r="D1466" s="50" t="n">
        <v>672640</v>
      </c>
      <c r="E1466" s="50" t="n">
        <v>4</v>
      </c>
      <c r="F1466" s="50" t="s">
        <v>53</v>
      </c>
      <c r="G1466" s="50" t="n">
        <v>463</v>
      </c>
      <c r="H1466" s="50" t="n">
        <v>220</v>
      </c>
      <c r="I1466" s="50" t="n">
        <v>50</v>
      </c>
      <c r="J1466" s="50" t="n">
        <v>228</v>
      </c>
      <c r="K1466" s="50" t="n">
        <v>141</v>
      </c>
      <c r="L1466" s="50" t="n">
        <v>13</v>
      </c>
      <c r="M1466" s="50" t="n">
        <v>235</v>
      </c>
      <c r="N1466" s="50" t="n">
        <v>79</v>
      </c>
      <c r="O1466" s="50" t="n">
        <v>8.199</v>
      </c>
      <c r="P1466" s="50" t="n">
        <v>127</v>
      </c>
      <c r="Q1466" s="50" t="n">
        <v>118</v>
      </c>
      <c r="R1466" s="50" t="n">
        <v>38</v>
      </c>
      <c r="S1466" s="50" t="n">
        <v>7</v>
      </c>
      <c r="T1466" s="50" t="n">
        <v>2</v>
      </c>
      <c r="U1466" s="50" t="n">
        <v>3</v>
      </c>
      <c r="V1466" s="50" t="n">
        <v>6</v>
      </c>
      <c r="W1466" s="50" t="n">
        <v>2</v>
      </c>
      <c r="X1466" s="50" t="n">
        <v>1</v>
      </c>
      <c r="Y1466" s="50" t="n">
        <v>26</v>
      </c>
      <c r="Z1466" s="50" t="n">
        <v>46.95</v>
      </c>
      <c r="AA1466" s="50" t="n">
        <v>126</v>
      </c>
      <c r="AB1466" s="50" t="n">
        <v>42.932</v>
      </c>
      <c r="AC1466" s="50" t="n">
        <v>93</v>
      </c>
      <c r="AD1466" s="50" t="n">
        <v>9</v>
      </c>
      <c r="AE1466" s="50" t="n">
        <v>46</v>
      </c>
      <c r="AF1466" s="50" t="n">
        <v>92</v>
      </c>
      <c r="AG1466" s="50" t="n">
        <v>8495.7</v>
      </c>
      <c r="AH1466" s="50" t="n">
        <v>29</v>
      </c>
      <c r="AI1466" s="50" t="n">
        <v>183</v>
      </c>
      <c r="AJ1466" s="50" t="n">
        <v>13180.1</v>
      </c>
      <c r="AK1466" s="50" t="n">
        <v>49</v>
      </c>
    </row>
    <row r="1467" customFormat="false" ht="15" hidden="false" customHeight="false" outlineLevel="0" collapsed="false">
      <c r="A1467" s="50" t="s">
        <v>1213</v>
      </c>
      <c r="B1467" s="50" t="s">
        <v>138</v>
      </c>
      <c r="C1467" s="50" t="s">
        <v>471</v>
      </c>
      <c r="D1467" s="50" t="n">
        <v>672640</v>
      </c>
      <c r="E1467" s="50" t="n">
        <v>5</v>
      </c>
      <c r="F1467" s="50" t="s">
        <v>54</v>
      </c>
      <c r="G1467" s="50" t="n">
        <v>427</v>
      </c>
      <c r="H1467" s="50" t="n">
        <v>209</v>
      </c>
      <c r="I1467" s="50" t="n">
        <v>30</v>
      </c>
      <c r="J1467" s="50" t="n">
        <v>202</v>
      </c>
      <c r="K1467" s="50" t="n">
        <v>126</v>
      </c>
      <c r="L1467" s="50" t="n">
        <v>7</v>
      </c>
      <c r="M1467" s="50" t="n">
        <v>225</v>
      </c>
      <c r="N1467" s="50" t="n">
        <v>83</v>
      </c>
      <c r="O1467" s="50" t="n">
        <v>1.876</v>
      </c>
      <c r="P1467" s="50" t="n">
        <v>120</v>
      </c>
      <c r="Q1467" s="50" t="n">
        <v>112</v>
      </c>
      <c r="R1467" s="50" t="n">
        <v>38</v>
      </c>
      <c r="S1467" s="50" t="n">
        <v>7</v>
      </c>
      <c r="T1467" s="50" t="n">
        <v>0</v>
      </c>
      <c r="U1467" s="50" t="n">
        <v>1</v>
      </c>
      <c r="V1467" s="50" t="n">
        <v>3</v>
      </c>
      <c r="W1467" s="50" t="n">
        <v>2</v>
      </c>
      <c r="X1467" s="50" t="n">
        <v>3</v>
      </c>
      <c r="Y1467" s="50" t="n">
        <v>14</v>
      </c>
      <c r="Z1467" s="50" t="n">
        <v>41.25</v>
      </c>
      <c r="AA1467" s="50" t="n">
        <v>120</v>
      </c>
      <c r="AB1467" s="50" t="n">
        <v>38.87</v>
      </c>
      <c r="AC1467" s="50" t="n">
        <v>101</v>
      </c>
      <c r="AD1467" s="50" t="n">
        <v>6</v>
      </c>
      <c r="AE1467" s="50" t="n">
        <v>41</v>
      </c>
      <c r="AF1467" s="50" t="n">
        <v>101</v>
      </c>
      <c r="AG1467" s="50" t="n">
        <v>8897.3</v>
      </c>
      <c r="AH1467" s="50" t="n">
        <v>33</v>
      </c>
      <c r="AI1467" s="50" t="n">
        <v>177</v>
      </c>
      <c r="AJ1467" s="50" t="n">
        <v>12800.8</v>
      </c>
      <c r="AK1467" s="50" t="n">
        <v>45</v>
      </c>
    </row>
    <row r="1468" customFormat="false" ht="15" hidden="false" customHeight="false" outlineLevel="0" collapsed="false">
      <c r="A1468" s="50" t="s">
        <v>1213</v>
      </c>
      <c r="B1468" s="50" t="s">
        <v>138</v>
      </c>
      <c r="C1468" s="50" t="s">
        <v>471</v>
      </c>
      <c r="D1468" s="50" t="n">
        <v>672640</v>
      </c>
      <c r="E1468" s="50" t="n">
        <v>6</v>
      </c>
      <c r="F1468" s="50" t="s">
        <v>55</v>
      </c>
      <c r="G1468" s="50" t="n">
        <v>402</v>
      </c>
      <c r="H1468" s="50" t="n">
        <v>187</v>
      </c>
      <c r="I1468" s="50" t="n">
        <v>36</v>
      </c>
      <c r="J1468" s="50" t="n">
        <v>194</v>
      </c>
      <c r="K1468" s="50" t="n">
        <v>120</v>
      </c>
      <c r="L1468" s="50" t="n">
        <v>11</v>
      </c>
      <c r="M1468" s="50" t="n">
        <v>208</v>
      </c>
      <c r="N1468" s="50" t="n">
        <v>67</v>
      </c>
      <c r="O1468" s="50" t="n">
        <v>7.241</v>
      </c>
      <c r="P1468" s="50" t="n">
        <v>111</v>
      </c>
      <c r="Q1468" s="50" t="n">
        <v>103</v>
      </c>
      <c r="R1468" s="50" t="n">
        <v>35</v>
      </c>
      <c r="S1468" s="50" t="n">
        <v>8</v>
      </c>
      <c r="T1468" s="50" t="n">
        <v>2</v>
      </c>
      <c r="U1468" s="50" t="n">
        <v>3</v>
      </c>
      <c r="V1468" s="50" t="n">
        <v>7</v>
      </c>
      <c r="W1468" s="50" t="n">
        <v>0</v>
      </c>
      <c r="X1468" s="50" t="n">
        <v>1</v>
      </c>
      <c r="Y1468" s="50" t="n">
        <v>10</v>
      </c>
      <c r="Z1468" s="50" t="n">
        <v>43</v>
      </c>
      <c r="AA1468" s="50" t="n">
        <v>110</v>
      </c>
      <c r="AB1468" s="50" t="n">
        <v>37.692</v>
      </c>
      <c r="AC1468" s="50" t="n">
        <v>94</v>
      </c>
      <c r="AD1468" s="50" t="n">
        <v>5</v>
      </c>
      <c r="AE1468" s="50" t="n">
        <v>37</v>
      </c>
      <c r="AF1468" s="50" t="n">
        <v>93</v>
      </c>
      <c r="AG1468" s="50" t="n">
        <v>8143.4</v>
      </c>
      <c r="AH1468" s="50" t="n">
        <v>31</v>
      </c>
      <c r="AI1468" s="50" t="n">
        <v>160</v>
      </c>
      <c r="AJ1468" s="50" t="n">
        <v>11507.8</v>
      </c>
      <c r="AK1468" s="50" t="n">
        <v>43</v>
      </c>
    </row>
    <row r="1469" customFormat="false" ht="15" hidden="false" customHeight="false" outlineLevel="0" collapsed="false">
      <c r="A1469" s="50" t="s">
        <v>1213</v>
      </c>
      <c r="B1469" s="50" t="s">
        <v>138</v>
      </c>
      <c r="C1469" s="50" t="s">
        <v>471</v>
      </c>
      <c r="D1469" s="50" t="n">
        <v>672640</v>
      </c>
      <c r="E1469" s="50" t="n">
        <v>7</v>
      </c>
      <c r="F1469" s="50" t="s">
        <v>56</v>
      </c>
      <c r="G1469" s="50" t="n">
        <v>393</v>
      </c>
      <c r="H1469" s="50" t="n">
        <v>172</v>
      </c>
      <c r="I1469" s="50" t="n">
        <v>30</v>
      </c>
      <c r="J1469" s="50" t="n">
        <v>191</v>
      </c>
      <c r="K1469" s="50" t="n">
        <v>116</v>
      </c>
      <c r="L1469" s="50" t="n">
        <v>9</v>
      </c>
      <c r="M1469" s="50" t="n">
        <v>202</v>
      </c>
      <c r="N1469" s="50" t="n">
        <v>56</v>
      </c>
      <c r="O1469" s="50" t="n">
        <v>2.246</v>
      </c>
      <c r="P1469" s="50" t="n">
        <v>105</v>
      </c>
      <c r="Q1469" s="50" t="n">
        <v>95</v>
      </c>
      <c r="R1469" s="50" t="n">
        <v>27</v>
      </c>
      <c r="S1469" s="50" t="n">
        <v>5</v>
      </c>
      <c r="T1469" s="50" t="n">
        <v>3</v>
      </c>
      <c r="U1469" s="50" t="n">
        <v>2</v>
      </c>
      <c r="V1469" s="50" t="n">
        <v>7</v>
      </c>
      <c r="W1469" s="50" t="n">
        <v>0</v>
      </c>
      <c r="X1469" s="50" t="n">
        <v>3</v>
      </c>
      <c r="Y1469" s="50" t="n">
        <v>13</v>
      </c>
      <c r="Z1469" s="50" t="n">
        <v>35.25</v>
      </c>
      <c r="AA1469" s="50" t="n">
        <v>104</v>
      </c>
      <c r="AB1469" s="50" t="n">
        <v>33.762</v>
      </c>
      <c r="AC1469" s="50" t="n">
        <v>85</v>
      </c>
      <c r="AD1469" s="50" t="n">
        <v>5</v>
      </c>
      <c r="AE1469" s="50" t="n">
        <v>32</v>
      </c>
      <c r="AF1469" s="50" t="n">
        <v>84</v>
      </c>
      <c r="AG1469" s="50" t="n">
        <v>7286.1</v>
      </c>
      <c r="AH1469" s="50" t="n">
        <v>30</v>
      </c>
      <c r="AI1469" s="50" t="n">
        <v>149</v>
      </c>
      <c r="AJ1469" s="50" t="n">
        <v>10625.8</v>
      </c>
      <c r="AK1469" s="50" t="n">
        <v>28</v>
      </c>
    </row>
    <row r="1470" customFormat="false" ht="15" hidden="false" customHeight="false" outlineLevel="0" collapsed="false">
      <c r="A1470" s="50" t="s">
        <v>1213</v>
      </c>
      <c r="B1470" s="50" t="s">
        <v>138</v>
      </c>
      <c r="C1470" s="50" t="s">
        <v>471</v>
      </c>
      <c r="D1470" s="50" t="n">
        <v>672640</v>
      </c>
      <c r="E1470" s="50" t="n">
        <v>8</v>
      </c>
      <c r="F1470" s="50" t="s">
        <v>57</v>
      </c>
      <c r="G1470" s="50" t="n">
        <v>440</v>
      </c>
      <c r="H1470" s="50" t="n">
        <v>205</v>
      </c>
      <c r="I1470" s="50" t="n">
        <v>24</v>
      </c>
      <c r="J1470" s="50" t="n">
        <v>231</v>
      </c>
      <c r="K1470" s="50" t="n">
        <v>143</v>
      </c>
      <c r="L1470" s="50" t="n">
        <v>7</v>
      </c>
      <c r="M1470" s="50" t="n">
        <v>209</v>
      </c>
      <c r="N1470" s="50" t="n">
        <v>62</v>
      </c>
      <c r="O1470" s="50" t="n">
        <v>-4.48</v>
      </c>
      <c r="P1470" s="50" t="n">
        <v>120</v>
      </c>
      <c r="Q1470" s="50" t="n">
        <v>110</v>
      </c>
      <c r="R1470" s="50" t="n">
        <v>26</v>
      </c>
      <c r="S1470" s="50" t="n">
        <v>3</v>
      </c>
      <c r="T1470" s="50" t="n">
        <v>0</v>
      </c>
      <c r="U1470" s="50" t="n">
        <v>1</v>
      </c>
      <c r="V1470" s="50" t="n">
        <v>7</v>
      </c>
      <c r="W1470" s="50" t="n">
        <v>0</v>
      </c>
      <c r="X1470" s="50" t="n">
        <v>3</v>
      </c>
      <c r="Y1470" s="50" t="n">
        <v>13</v>
      </c>
      <c r="Z1470" s="50" t="n">
        <v>30.45</v>
      </c>
      <c r="AA1470" s="50" t="n">
        <v>120</v>
      </c>
      <c r="AB1470" s="50" t="n">
        <v>34.765</v>
      </c>
      <c r="AC1470" s="50" t="n">
        <v>100</v>
      </c>
      <c r="AD1470" s="50" t="n">
        <v>5</v>
      </c>
      <c r="AE1470" s="50" t="n">
        <v>38</v>
      </c>
      <c r="AF1470" s="50" t="n">
        <v>100</v>
      </c>
      <c r="AG1470" s="50" t="n">
        <v>8777.1</v>
      </c>
      <c r="AH1470" s="50" t="n">
        <v>26</v>
      </c>
      <c r="AI1470" s="50" t="n">
        <v>176</v>
      </c>
      <c r="AJ1470" s="50" t="n">
        <v>12541.9</v>
      </c>
      <c r="AK1470" s="50" t="n">
        <v>33</v>
      </c>
    </row>
    <row r="1471" customFormat="false" ht="15" hidden="false" customHeight="false" outlineLevel="0" collapsed="false">
      <c r="A1471" s="50" t="s">
        <v>1213</v>
      </c>
      <c r="B1471" s="50" t="s">
        <v>138</v>
      </c>
      <c r="C1471" s="50" t="s">
        <v>471</v>
      </c>
      <c r="D1471" s="50" t="n">
        <v>672640</v>
      </c>
      <c r="E1471" s="50" t="n">
        <v>9</v>
      </c>
      <c r="F1471" s="50" t="s">
        <v>58</v>
      </c>
      <c r="G1471" s="50" t="n">
        <v>397</v>
      </c>
      <c r="H1471" s="50" t="n">
        <v>174</v>
      </c>
      <c r="I1471" s="50" t="n">
        <v>30</v>
      </c>
      <c r="J1471" s="50" t="n">
        <v>183</v>
      </c>
      <c r="K1471" s="50" t="n">
        <v>119</v>
      </c>
      <c r="L1471" s="50" t="n">
        <v>11</v>
      </c>
      <c r="M1471" s="50" t="n">
        <v>211</v>
      </c>
      <c r="N1471" s="50" t="n">
        <v>55</v>
      </c>
      <c r="O1471" s="50" t="n">
        <v>2.314</v>
      </c>
      <c r="P1471" s="50" t="n">
        <v>104</v>
      </c>
      <c r="Q1471" s="50" t="n">
        <v>89</v>
      </c>
      <c r="R1471" s="50" t="n">
        <v>27</v>
      </c>
      <c r="S1471" s="50" t="n">
        <v>2</v>
      </c>
      <c r="T1471" s="50" t="n">
        <v>2</v>
      </c>
      <c r="U1471" s="50" t="n">
        <v>1</v>
      </c>
      <c r="V1471" s="50" t="n">
        <v>10</v>
      </c>
      <c r="W1471" s="50" t="n">
        <v>5</v>
      </c>
      <c r="X1471" s="50" t="n">
        <v>0</v>
      </c>
      <c r="Y1471" s="50" t="n">
        <v>13</v>
      </c>
      <c r="Z1471" s="50" t="n">
        <v>37.3</v>
      </c>
      <c r="AA1471" s="50" t="n">
        <v>103</v>
      </c>
      <c r="AB1471" s="50" t="n">
        <v>35.32</v>
      </c>
      <c r="AC1471" s="50" t="n">
        <v>76</v>
      </c>
      <c r="AD1471" s="50" t="n">
        <v>3</v>
      </c>
      <c r="AE1471" s="50" t="n">
        <v>30</v>
      </c>
      <c r="AF1471" s="50" t="n">
        <v>76</v>
      </c>
      <c r="AG1471" s="50" t="n">
        <v>6757.4</v>
      </c>
      <c r="AH1471" s="50" t="n">
        <v>25</v>
      </c>
      <c r="AI1471" s="50" t="n">
        <v>157</v>
      </c>
      <c r="AJ1471" s="50" t="n">
        <v>11396.5</v>
      </c>
      <c r="AK1471" s="50" t="n">
        <v>41</v>
      </c>
    </row>
    <row r="1472" customFormat="false" ht="15" hidden="false" customHeight="false" outlineLevel="0" collapsed="false">
      <c r="A1472" s="50" t="s">
        <v>1214</v>
      </c>
      <c r="B1472" s="50" t="s">
        <v>138</v>
      </c>
      <c r="C1472" s="50" t="s">
        <v>473</v>
      </c>
      <c r="D1472" s="50" t="n">
        <v>805300</v>
      </c>
      <c r="E1472" s="50" t="n">
        <v>4</v>
      </c>
      <c r="F1472" s="50" t="s">
        <v>53</v>
      </c>
      <c r="G1472" s="50" t="n">
        <v>583</v>
      </c>
      <c r="H1472" s="50" t="n">
        <v>223</v>
      </c>
      <c r="I1472" s="50" t="n">
        <v>32</v>
      </c>
      <c r="J1472" s="50" t="n">
        <v>282</v>
      </c>
      <c r="K1472" s="50" t="n">
        <v>159</v>
      </c>
      <c r="L1472" s="50" t="n">
        <v>8</v>
      </c>
      <c r="M1472" s="50" t="n">
        <v>301</v>
      </c>
      <c r="N1472" s="50" t="n">
        <v>64</v>
      </c>
      <c r="O1472" s="50" t="n">
        <v>-6.387</v>
      </c>
      <c r="P1472" s="50" t="n">
        <v>141</v>
      </c>
      <c r="Q1472" s="50" t="n">
        <v>118</v>
      </c>
      <c r="R1472" s="50" t="n">
        <v>21</v>
      </c>
      <c r="S1472" s="50" t="n">
        <v>3</v>
      </c>
      <c r="T1472" s="50" t="n">
        <v>2</v>
      </c>
      <c r="U1472" s="50" t="n">
        <v>1</v>
      </c>
      <c r="V1472" s="50" t="n">
        <v>19</v>
      </c>
      <c r="W1472" s="50" t="n">
        <v>2</v>
      </c>
      <c r="X1472" s="50" t="n">
        <v>1</v>
      </c>
      <c r="Y1472" s="50" t="n">
        <v>34</v>
      </c>
      <c r="Z1472" s="50" t="n">
        <v>37.15</v>
      </c>
      <c r="AA1472" s="50" t="n">
        <v>139</v>
      </c>
      <c r="AB1472" s="50" t="n">
        <v>38.084</v>
      </c>
      <c r="AC1472" s="50" t="n">
        <v>86</v>
      </c>
      <c r="AD1472" s="50" t="n">
        <v>2</v>
      </c>
      <c r="AE1472" s="50" t="n">
        <v>33</v>
      </c>
      <c r="AF1472" s="50" t="n">
        <v>85</v>
      </c>
      <c r="AG1472" s="50" t="n">
        <v>7390.7</v>
      </c>
      <c r="AH1472" s="50" t="n">
        <v>24</v>
      </c>
      <c r="AI1472" s="50" t="n">
        <v>197</v>
      </c>
      <c r="AJ1472" s="50" t="n">
        <v>13862.9</v>
      </c>
      <c r="AK1472" s="50" t="n">
        <v>11</v>
      </c>
    </row>
    <row r="1473" customFormat="false" ht="15" hidden="false" customHeight="false" outlineLevel="0" collapsed="false">
      <c r="A1473" s="50" t="s">
        <v>1214</v>
      </c>
      <c r="B1473" s="50" t="s">
        <v>138</v>
      </c>
      <c r="C1473" s="50" t="s">
        <v>473</v>
      </c>
      <c r="D1473" s="50" t="n">
        <v>805300</v>
      </c>
      <c r="E1473" s="50" t="n">
        <v>5</v>
      </c>
      <c r="F1473" s="50" t="s">
        <v>54</v>
      </c>
      <c r="G1473" s="50" t="n">
        <v>399</v>
      </c>
      <c r="H1473" s="50" t="n">
        <v>168</v>
      </c>
      <c r="I1473" s="50" t="n">
        <v>35</v>
      </c>
      <c r="J1473" s="50" t="n">
        <v>192</v>
      </c>
      <c r="K1473" s="50" t="n">
        <v>114</v>
      </c>
      <c r="L1473" s="50" t="n">
        <v>14</v>
      </c>
      <c r="M1473" s="50" t="n">
        <v>207</v>
      </c>
      <c r="N1473" s="50" t="n">
        <v>54</v>
      </c>
      <c r="O1473" s="50" t="n">
        <v>0.813</v>
      </c>
      <c r="P1473" s="50" t="n">
        <v>107</v>
      </c>
      <c r="Q1473" s="50" t="n">
        <v>90</v>
      </c>
      <c r="R1473" s="50" t="n">
        <v>20</v>
      </c>
      <c r="S1473" s="50" t="n">
        <v>4</v>
      </c>
      <c r="T1473" s="50" t="n">
        <v>1</v>
      </c>
      <c r="U1473" s="50" t="n">
        <v>2</v>
      </c>
      <c r="V1473" s="50" t="n">
        <v>13</v>
      </c>
      <c r="W1473" s="50" t="n">
        <v>4</v>
      </c>
      <c r="X1473" s="50" t="n">
        <v>0</v>
      </c>
      <c r="Y1473" s="50" t="n">
        <v>24</v>
      </c>
      <c r="Z1473" s="50" t="n">
        <v>34.2</v>
      </c>
      <c r="AA1473" s="50" t="n">
        <v>107</v>
      </c>
      <c r="AB1473" s="50" t="n">
        <v>34.494</v>
      </c>
      <c r="AC1473" s="50" t="n">
        <v>66</v>
      </c>
      <c r="AD1473" s="50" t="n">
        <v>4</v>
      </c>
      <c r="AE1473" s="50" t="n">
        <v>23</v>
      </c>
      <c r="AF1473" s="50" t="n">
        <v>66</v>
      </c>
      <c r="AG1473" s="50" t="n">
        <v>5577.5</v>
      </c>
      <c r="AH1473" s="50" t="n">
        <v>26</v>
      </c>
      <c r="AI1473" s="50" t="n">
        <v>148</v>
      </c>
      <c r="AJ1473" s="50" t="n">
        <v>10428.5</v>
      </c>
      <c r="AK1473" s="50" t="n">
        <v>12</v>
      </c>
    </row>
    <row r="1474" customFormat="false" ht="15" hidden="false" customHeight="false" outlineLevel="0" collapsed="false">
      <c r="A1474" s="50" t="s">
        <v>1214</v>
      </c>
      <c r="B1474" s="50" t="s">
        <v>138</v>
      </c>
      <c r="C1474" s="50" t="s">
        <v>473</v>
      </c>
      <c r="D1474" s="50" t="n">
        <v>805300</v>
      </c>
      <c r="E1474" s="50" t="n">
        <v>6</v>
      </c>
      <c r="F1474" s="50" t="s">
        <v>55</v>
      </c>
      <c r="G1474" s="50" t="n">
        <v>409</v>
      </c>
      <c r="H1474" s="50" t="n">
        <v>172</v>
      </c>
      <c r="I1474" s="50" t="n">
        <v>33</v>
      </c>
      <c r="J1474" s="50" t="n">
        <v>209</v>
      </c>
      <c r="K1474" s="50" t="n">
        <v>122</v>
      </c>
      <c r="L1474" s="50" t="n">
        <v>7</v>
      </c>
      <c r="M1474" s="50" t="n">
        <v>200</v>
      </c>
      <c r="N1474" s="50" t="n">
        <v>50</v>
      </c>
      <c r="O1474" s="50" t="n">
        <v>-5.697</v>
      </c>
      <c r="P1474" s="50" t="n">
        <v>103</v>
      </c>
      <c r="Q1474" s="50" t="n">
        <v>88</v>
      </c>
      <c r="R1474" s="50" t="n">
        <v>15</v>
      </c>
      <c r="S1474" s="50" t="n">
        <v>4</v>
      </c>
      <c r="T1474" s="50" t="n">
        <v>0</v>
      </c>
      <c r="U1474" s="50" t="n">
        <v>1</v>
      </c>
      <c r="V1474" s="50" t="n">
        <v>12</v>
      </c>
      <c r="W1474" s="50" t="n">
        <v>1</v>
      </c>
      <c r="X1474" s="50" t="n">
        <v>0</v>
      </c>
      <c r="Y1474" s="50" t="n">
        <v>24</v>
      </c>
      <c r="Z1474" s="50" t="n">
        <v>24.2</v>
      </c>
      <c r="AA1474" s="50" t="n">
        <v>100</v>
      </c>
      <c r="AB1474" s="50" t="n">
        <v>28.8</v>
      </c>
      <c r="AC1474" s="50" t="n">
        <v>66</v>
      </c>
      <c r="AD1474" s="50" t="n">
        <v>1</v>
      </c>
      <c r="AE1474" s="50" t="n">
        <v>18</v>
      </c>
      <c r="AF1474" s="50" t="n">
        <v>65</v>
      </c>
      <c r="AG1474" s="50" t="n">
        <v>5412.9</v>
      </c>
      <c r="AH1474" s="50" t="n">
        <v>19</v>
      </c>
      <c r="AI1474" s="50" t="n">
        <v>145</v>
      </c>
      <c r="AJ1474" s="50" t="n">
        <v>10169</v>
      </c>
      <c r="AK1474" s="50" t="n">
        <v>13</v>
      </c>
    </row>
    <row r="1475" customFormat="false" ht="15" hidden="false" customHeight="false" outlineLevel="0" collapsed="false">
      <c r="A1475" s="50" t="s">
        <v>1214</v>
      </c>
      <c r="B1475" s="50" t="s">
        <v>138</v>
      </c>
      <c r="C1475" s="50" t="s">
        <v>473</v>
      </c>
      <c r="D1475" s="50" t="n">
        <v>805300</v>
      </c>
      <c r="E1475" s="50" t="n">
        <v>7</v>
      </c>
      <c r="F1475" s="50" t="s">
        <v>56</v>
      </c>
      <c r="G1475" s="50" t="n">
        <v>308</v>
      </c>
      <c r="H1475" s="50" t="n">
        <v>122</v>
      </c>
      <c r="I1475" s="50" t="n">
        <v>16</v>
      </c>
      <c r="J1475" s="50" t="n">
        <v>136</v>
      </c>
      <c r="K1475" s="50" t="n">
        <v>84</v>
      </c>
      <c r="L1475" s="50" t="n">
        <v>4</v>
      </c>
      <c r="M1475" s="50" t="n">
        <v>171</v>
      </c>
      <c r="N1475" s="50" t="n">
        <v>38</v>
      </c>
      <c r="O1475" s="50" t="n">
        <v>2.947</v>
      </c>
      <c r="P1475" s="50" t="n">
        <v>78</v>
      </c>
      <c r="Q1475" s="50" t="n">
        <v>63</v>
      </c>
      <c r="R1475" s="50" t="n">
        <v>15</v>
      </c>
      <c r="S1475" s="50" t="n">
        <v>2</v>
      </c>
      <c r="T1475" s="50" t="n">
        <v>0</v>
      </c>
      <c r="U1475" s="50" t="n">
        <v>2</v>
      </c>
      <c r="V1475" s="50" t="n">
        <v>11</v>
      </c>
      <c r="W1475" s="50" t="n">
        <v>2</v>
      </c>
      <c r="X1475" s="50" t="n">
        <v>0</v>
      </c>
      <c r="Y1475" s="50" t="n">
        <v>14</v>
      </c>
      <c r="Z1475" s="50" t="n">
        <v>25.5</v>
      </c>
      <c r="AA1475" s="50" t="n">
        <v>76</v>
      </c>
      <c r="AB1475" s="50" t="n">
        <v>23.87</v>
      </c>
      <c r="AC1475" s="50" t="n">
        <v>51</v>
      </c>
      <c r="AD1475" s="50" t="n">
        <v>3</v>
      </c>
      <c r="AE1475" s="50" t="n">
        <v>15</v>
      </c>
      <c r="AF1475" s="50" t="n">
        <v>50</v>
      </c>
      <c r="AG1475" s="50" t="n">
        <v>4320.6</v>
      </c>
      <c r="AH1475" s="50" t="n">
        <v>14</v>
      </c>
      <c r="AI1475" s="50" t="n">
        <v>100</v>
      </c>
      <c r="AJ1475" s="50" t="n">
        <v>7088.1</v>
      </c>
      <c r="AK1475" s="50" t="n">
        <v>6</v>
      </c>
    </row>
    <row r="1476" customFormat="false" ht="15" hidden="false" customHeight="false" outlineLevel="0" collapsed="false">
      <c r="A1476" s="50" t="s">
        <v>1214</v>
      </c>
      <c r="B1476" s="50" t="s">
        <v>138</v>
      </c>
      <c r="C1476" s="50" t="s">
        <v>473</v>
      </c>
      <c r="D1476" s="50" t="n">
        <v>805300</v>
      </c>
      <c r="E1476" s="50" t="n">
        <v>8</v>
      </c>
      <c r="F1476" s="50" t="s">
        <v>57</v>
      </c>
      <c r="G1476" s="50" t="n">
        <v>346</v>
      </c>
      <c r="H1476" s="50" t="n">
        <v>134</v>
      </c>
      <c r="I1476" s="50" t="n">
        <v>21</v>
      </c>
      <c r="J1476" s="50" t="n">
        <v>176</v>
      </c>
      <c r="K1476" s="50" t="n">
        <v>110</v>
      </c>
      <c r="L1476" s="50" t="n">
        <v>10</v>
      </c>
      <c r="M1476" s="50" t="n">
        <v>166</v>
      </c>
      <c r="N1476" s="50" t="n">
        <v>24</v>
      </c>
      <c r="O1476" s="50" t="n">
        <v>1.314</v>
      </c>
      <c r="P1476" s="50" t="n">
        <v>93</v>
      </c>
      <c r="Q1476" s="50" t="n">
        <v>78</v>
      </c>
      <c r="R1476" s="50" t="n">
        <v>21</v>
      </c>
      <c r="S1476" s="50" t="n">
        <v>3</v>
      </c>
      <c r="T1476" s="50" t="n">
        <v>2</v>
      </c>
      <c r="U1476" s="50" t="n">
        <v>2</v>
      </c>
      <c r="V1476" s="50" t="n">
        <v>13</v>
      </c>
      <c r="W1476" s="50" t="n">
        <v>2</v>
      </c>
      <c r="X1476" s="50" t="n">
        <v>0</v>
      </c>
      <c r="Y1476" s="50" t="n">
        <v>16</v>
      </c>
      <c r="Z1476" s="50" t="n">
        <v>33.35</v>
      </c>
      <c r="AA1476" s="50" t="n">
        <v>92</v>
      </c>
      <c r="AB1476" s="50" t="n">
        <v>30.099</v>
      </c>
      <c r="AC1476" s="50" t="n">
        <v>62</v>
      </c>
      <c r="AD1476" s="50" t="n">
        <v>1</v>
      </c>
      <c r="AE1476" s="50" t="n">
        <v>26</v>
      </c>
      <c r="AF1476" s="50" t="n">
        <v>62</v>
      </c>
      <c r="AG1476" s="50" t="n">
        <v>5381.7</v>
      </c>
      <c r="AH1476" s="50" t="n">
        <v>29</v>
      </c>
      <c r="AI1476" s="50" t="n">
        <v>119</v>
      </c>
      <c r="AJ1476" s="50" t="n">
        <v>8322.6</v>
      </c>
      <c r="AK1476" s="50" t="n">
        <v>7</v>
      </c>
    </row>
    <row r="1477" customFormat="false" ht="15" hidden="false" customHeight="false" outlineLevel="0" collapsed="false">
      <c r="A1477" s="50" t="s">
        <v>1214</v>
      </c>
      <c r="B1477" s="50" t="s">
        <v>138</v>
      </c>
      <c r="C1477" s="50" t="s">
        <v>473</v>
      </c>
      <c r="D1477" s="50" t="n">
        <v>805300</v>
      </c>
      <c r="E1477" s="50" t="n">
        <v>9</v>
      </c>
      <c r="F1477" s="50" t="s">
        <v>58</v>
      </c>
      <c r="G1477" s="50" t="n">
        <v>339</v>
      </c>
      <c r="H1477" s="50" t="n">
        <v>153</v>
      </c>
      <c r="I1477" s="50" t="n">
        <v>20</v>
      </c>
      <c r="J1477" s="50" t="n">
        <v>174</v>
      </c>
      <c r="K1477" s="50" t="n">
        <v>114</v>
      </c>
      <c r="L1477" s="50" t="n">
        <v>5</v>
      </c>
      <c r="M1477" s="50" t="n">
        <v>165</v>
      </c>
      <c r="N1477" s="50" t="n">
        <v>39</v>
      </c>
      <c r="O1477" s="50" t="n">
        <v>9.361</v>
      </c>
      <c r="P1477" s="50" t="n">
        <v>94</v>
      </c>
      <c r="Q1477" s="50" t="n">
        <v>79</v>
      </c>
      <c r="R1477" s="50" t="n">
        <v>27</v>
      </c>
      <c r="S1477" s="50" t="n">
        <v>3</v>
      </c>
      <c r="T1477" s="50" t="n">
        <v>2</v>
      </c>
      <c r="U1477" s="50" t="n">
        <v>3</v>
      </c>
      <c r="V1477" s="50" t="n">
        <v>10</v>
      </c>
      <c r="W1477" s="50" t="n">
        <v>4</v>
      </c>
      <c r="X1477" s="50" t="n">
        <v>0</v>
      </c>
      <c r="Y1477" s="50" t="n">
        <v>14</v>
      </c>
      <c r="Z1477" s="50" t="n">
        <v>40.55</v>
      </c>
      <c r="AA1477" s="50" t="n">
        <v>93</v>
      </c>
      <c r="AB1477" s="50" t="n">
        <v>35.146</v>
      </c>
      <c r="AC1477" s="50" t="n">
        <v>66</v>
      </c>
      <c r="AD1477" s="50" t="n">
        <v>4</v>
      </c>
      <c r="AE1477" s="50" t="n">
        <v>22</v>
      </c>
      <c r="AF1477" s="50" t="n">
        <v>66</v>
      </c>
      <c r="AG1477" s="50" t="n">
        <v>5624.7</v>
      </c>
      <c r="AH1477" s="50" t="n">
        <v>31</v>
      </c>
      <c r="AI1477" s="50" t="n">
        <v>125</v>
      </c>
      <c r="AJ1477" s="50" t="n">
        <v>8598.3</v>
      </c>
      <c r="AK1477" s="50" t="n">
        <v>0</v>
      </c>
    </row>
    <row r="1478" customFormat="false" ht="15" hidden="false" customHeight="false" outlineLevel="0" collapsed="false">
      <c r="A1478" s="50" t="s">
        <v>1215</v>
      </c>
      <c r="B1478" s="50" t="s">
        <v>138</v>
      </c>
      <c r="C1478" s="50" t="s">
        <v>474</v>
      </c>
      <c r="D1478" s="50" t="n">
        <v>669364</v>
      </c>
      <c r="E1478" s="50" t="n">
        <v>4</v>
      </c>
      <c r="F1478" s="50" t="s">
        <v>53</v>
      </c>
      <c r="G1478" s="50" t="n">
        <v>515</v>
      </c>
      <c r="H1478" s="50" t="n">
        <v>203</v>
      </c>
      <c r="I1478" s="50" t="n">
        <v>29</v>
      </c>
      <c r="J1478" s="50" t="n">
        <v>243</v>
      </c>
      <c r="K1478" s="50" t="n">
        <v>147</v>
      </c>
      <c r="L1478" s="50" t="n">
        <v>9</v>
      </c>
      <c r="M1478" s="50" t="n">
        <v>271</v>
      </c>
      <c r="N1478" s="50" t="n">
        <v>56</v>
      </c>
      <c r="O1478" s="50" t="n">
        <v>7.152</v>
      </c>
      <c r="P1478" s="50" t="n">
        <v>133</v>
      </c>
      <c r="Q1478" s="50" t="n">
        <v>113</v>
      </c>
      <c r="R1478" s="50" t="n">
        <v>38</v>
      </c>
      <c r="S1478" s="50" t="n">
        <v>6</v>
      </c>
      <c r="T1478" s="50" t="n">
        <v>2</v>
      </c>
      <c r="U1478" s="50" t="n">
        <v>1</v>
      </c>
      <c r="V1478" s="50" t="n">
        <v>19</v>
      </c>
      <c r="W1478" s="50" t="n">
        <v>0</v>
      </c>
      <c r="X1478" s="50" t="n">
        <v>0</v>
      </c>
      <c r="Y1478" s="50" t="n">
        <v>15</v>
      </c>
      <c r="Z1478" s="50" t="n">
        <v>52.1</v>
      </c>
      <c r="AA1478" s="50" t="n">
        <v>132</v>
      </c>
      <c r="AB1478" s="50" t="n">
        <v>48.245</v>
      </c>
      <c r="AC1478" s="50" t="n">
        <v>99</v>
      </c>
      <c r="AD1478" s="50" t="n">
        <v>5</v>
      </c>
      <c r="AE1478" s="50" t="n">
        <v>41</v>
      </c>
      <c r="AF1478" s="50" t="n">
        <v>99</v>
      </c>
      <c r="AG1478" s="50" t="n">
        <v>8780.5</v>
      </c>
      <c r="AH1478" s="50" t="n">
        <v>37</v>
      </c>
      <c r="AI1478" s="50" t="n">
        <v>172</v>
      </c>
      <c r="AJ1478" s="50" t="n">
        <v>11567.4</v>
      </c>
      <c r="AK1478" s="50" t="n">
        <v>0</v>
      </c>
    </row>
    <row r="1479" customFormat="false" ht="15" hidden="false" customHeight="false" outlineLevel="0" collapsed="false">
      <c r="A1479" s="50" t="s">
        <v>1215</v>
      </c>
      <c r="B1479" s="50" t="s">
        <v>138</v>
      </c>
      <c r="C1479" s="50" t="s">
        <v>474</v>
      </c>
      <c r="D1479" s="50" t="n">
        <v>669364</v>
      </c>
      <c r="E1479" s="50" t="n">
        <v>5</v>
      </c>
      <c r="F1479" s="50" t="s">
        <v>54</v>
      </c>
      <c r="G1479" s="50" t="n">
        <v>464</v>
      </c>
      <c r="H1479" s="50" t="n">
        <v>185</v>
      </c>
      <c r="I1479" s="50" t="n">
        <v>22</v>
      </c>
      <c r="J1479" s="50" t="n">
        <v>200</v>
      </c>
      <c r="K1479" s="50" t="n">
        <v>122</v>
      </c>
      <c r="L1479" s="50" t="n">
        <v>8</v>
      </c>
      <c r="M1479" s="50" t="n">
        <v>258</v>
      </c>
      <c r="N1479" s="50" t="n">
        <v>63</v>
      </c>
      <c r="O1479" s="50" t="n">
        <v>6.241</v>
      </c>
      <c r="P1479" s="50" t="n">
        <v>122</v>
      </c>
      <c r="Q1479" s="50" t="n">
        <v>110</v>
      </c>
      <c r="R1479" s="50" t="n">
        <v>32</v>
      </c>
      <c r="S1479" s="50" t="n">
        <v>5</v>
      </c>
      <c r="T1479" s="50" t="n">
        <v>2</v>
      </c>
      <c r="U1479" s="50" t="n">
        <v>5</v>
      </c>
      <c r="V1479" s="50" t="n">
        <v>12</v>
      </c>
      <c r="W1479" s="50" t="n">
        <v>0</v>
      </c>
      <c r="X1479" s="50" t="n">
        <v>0</v>
      </c>
      <c r="Y1479" s="50" t="n">
        <v>14</v>
      </c>
      <c r="Z1479" s="50" t="n">
        <v>45.15</v>
      </c>
      <c r="AA1479" s="50" t="n">
        <v>120</v>
      </c>
      <c r="AB1479" s="50" t="n">
        <v>41.001</v>
      </c>
      <c r="AC1479" s="50" t="n">
        <v>96</v>
      </c>
      <c r="AD1479" s="50" t="n">
        <v>8</v>
      </c>
      <c r="AE1479" s="50" t="n">
        <v>24</v>
      </c>
      <c r="AF1479" s="50" t="n">
        <v>96</v>
      </c>
      <c r="AG1479" s="50" t="n">
        <v>8131</v>
      </c>
      <c r="AH1479" s="50" t="n">
        <v>42</v>
      </c>
      <c r="AI1479" s="50" t="n">
        <v>169</v>
      </c>
      <c r="AJ1479" s="50" t="n">
        <v>11670.2</v>
      </c>
      <c r="AK1479" s="50" t="n">
        <v>6</v>
      </c>
    </row>
    <row r="1480" customFormat="false" ht="15" hidden="false" customHeight="false" outlineLevel="0" collapsed="false">
      <c r="A1480" s="50" t="s">
        <v>1215</v>
      </c>
      <c r="B1480" s="50" t="s">
        <v>138</v>
      </c>
      <c r="C1480" s="50" t="s">
        <v>474</v>
      </c>
      <c r="D1480" s="50" t="n">
        <v>669364</v>
      </c>
      <c r="E1480" s="50" t="n">
        <v>6</v>
      </c>
      <c r="F1480" s="50" t="s">
        <v>55</v>
      </c>
      <c r="G1480" s="50" t="n">
        <v>434</v>
      </c>
      <c r="H1480" s="50" t="n">
        <v>197</v>
      </c>
      <c r="I1480" s="50" t="n">
        <v>26</v>
      </c>
      <c r="J1480" s="50" t="n">
        <v>220</v>
      </c>
      <c r="K1480" s="50" t="n">
        <v>148</v>
      </c>
      <c r="L1480" s="50" t="n">
        <v>15</v>
      </c>
      <c r="M1480" s="50" t="n">
        <v>202</v>
      </c>
      <c r="N1480" s="50" t="n">
        <v>49</v>
      </c>
      <c r="O1480" s="50" t="n">
        <v>-2.413</v>
      </c>
      <c r="P1480" s="50" t="n">
        <v>107</v>
      </c>
      <c r="Q1480" s="50" t="n">
        <v>93</v>
      </c>
      <c r="R1480" s="50" t="n">
        <v>26</v>
      </c>
      <c r="S1480" s="50" t="n">
        <v>2</v>
      </c>
      <c r="T1480" s="50" t="n">
        <v>1</v>
      </c>
      <c r="U1480" s="50" t="n">
        <v>0</v>
      </c>
      <c r="V1480" s="50" t="n">
        <v>11</v>
      </c>
      <c r="W1480" s="50" t="n">
        <v>0</v>
      </c>
      <c r="X1480" s="50" t="n">
        <v>3</v>
      </c>
      <c r="Y1480" s="50" t="n">
        <v>15</v>
      </c>
      <c r="Z1480" s="50" t="n">
        <v>30.4</v>
      </c>
      <c r="AA1480" s="50" t="n">
        <v>104</v>
      </c>
      <c r="AB1480" s="50" t="n">
        <v>27.772</v>
      </c>
      <c r="AC1480" s="50" t="n">
        <v>81</v>
      </c>
      <c r="AD1480" s="50" t="n">
        <v>0</v>
      </c>
      <c r="AE1480" s="50" t="n">
        <v>16</v>
      </c>
      <c r="AF1480" s="50" t="n">
        <v>81</v>
      </c>
      <c r="AG1480" s="50" t="n">
        <v>6870.4</v>
      </c>
      <c r="AH1480" s="50" t="n">
        <v>29</v>
      </c>
      <c r="AI1480" s="50" t="n">
        <v>171</v>
      </c>
      <c r="AJ1480" s="50" t="n">
        <v>11753.8</v>
      </c>
      <c r="AK1480" s="50" t="n">
        <v>6</v>
      </c>
    </row>
    <row r="1481" customFormat="false" ht="15" hidden="false" customHeight="false" outlineLevel="0" collapsed="false">
      <c r="A1481" s="50" t="s">
        <v>1215</v>
      </c>
      <c r="B1481" s="50" t="s">
        <v>138</v>
      </c>
      <c r="C1481" s="50" t="s">
        <v>474</v>
      </c>
      <c r="D1481" s="50" t="n">
        <v>669364</v>
      </c>
      <c r="E1481" s="50" t="n">
        <v>7</v>
      </c>
      <c r="F1481" s="50" t="s">
        <v>56</v>
      </c>
      <c r="G1481" s="50" t="n">
        <v>412</v>
      </c>
      <c r="H1481" s="50" t="n">
        <v>197</v>
      </c>
      <c r="I1481" s="50" t="n">
        <v>39</v>
      </c>
      <c r="J1481" s="50" t="n">
        <v>193</v>
      </c>
      <c r="K1481" s="50" t="n">
        <v>136</v>
      </c>
      <c r="L1481" s="50" t="n">
        <v>16</v>
      </c>
      <c r="M1481" s="50" t="n">
        <v>219</v>
      </c>
      <c r="N1481" s="50" t="n">
        <v>61</v>
      </c>
      <c r="O1481" s="50" t="n">
        <v>-2.765</v>
      </c>
      <c r="P1481" s="50" t="n">
        <v>105</v>
      </c>
      <c r="Q1481" s="50" t="n">
        <v>89</v>
      </c>
      <c r="R1481" s="50" t="n">
        <v>22</v>
      </c>
      <c r="S1481" s="50" t="n">
        <v>1</v>
      </c>
      <c r="T1481" s="50" t="n">
        <v>1</v>
      </c>
      <c r="U1481" s="50" t="n">
        <v>0</v>
      </c>
      <c r="V1481" s="50" t="n">
        <v>13</v>
      </c>
      <c r="W1481" s="50" t="n">
        <v>0</v>
      </c>
      <c r="X1481" s="50" t="n">
        <v>2</v>
      </c>
      <c r="Y1481" s="50" t="n">
        <v>20</v>
      </c>
      <c r="Z1481" s="50" t="n">
        <v>29.95</v>
      </c>
      <c r="AA1481" s="50" t="n">
        <v>104</v>
      </c>
      <c r="AB1481" s="50" t="n">
        <v>29.722</v>
      </c>
      <c r="AC1481" s="50" t="n">
        <v>72</v>
      </c>
      <c r="AD1481" s="50" t="n">
        <v>1</v>
      </c>
      <c r="AE1481" s="50" t="n">
        <v>18</v>
      </c>
      <c r="AF1481" s="50" t="n">
        <v>72</v>
      </c>
      <c r="AG1481" s="50" t="n">
        <v>6043.1</v>
      </c>
      <c r="AH1481" s="50" t="n">
        <v>25</v>
      </c>
      <c r="AI1481" s="50" t="n">
        <v>165</v>
      </c>
      <c r="AJ1481" s="50" t="n">
        <v>11339.6</v>
      </c>
      <c r="AK1481" s="50" t="n">
        <v>5</v>
      </c>
    </row>
    <row r="1482" customFormat="false" ht="15" hidden="false" customHeight="false" outlineLevel="0" collapsed="false">
      <c r="A1482" s="50" t="s">
        <v>1215</v>
      </c>
      <c r="B1482" s="50" t="s">
        <v>138</v>
      </c>
      <c r="C1482" s="50" t="s">
        <v>474</v>
      </c>
      <c r="D1482" s="50" t="n">
        <v>669364</v>
      </c>
      <c r="E1482" s="50" t="n">
        <v>8</v>
      </c>
      <c r="F1482" s="50" t="s">
        <v>57</v>
      </c>
      <c r="G1482" s="50" t="n">
        <v>406</v>
      </c>
      <c r="H1482" s="50" t="n">
        <v>185</v>
      </c>
      <c r="I1482" s="50" t="n">
        <v>36</v>
      </c>
      <c r="J1482" s="50" t="n">
        <v>189</v>
      </c>
      <c r="K1482" s="50" t="n">
        <v>132</v>
      </c>
      <c r="L1482" s="50" t="n">
        <v>16</v>
      </c>
      <c r="M1482" s="50" t="n">
        <v>216</v>
      </c>
      <c r="N1482" s="50" t="n">
        <v>53</v>
      </c>
      <c r="O1482" s="50" t="n">
        <v>-5.643</v>
      </c>
      <c r="P1482" s="50" t="n">
        <v>107</v>
      </c>
      <c r="Q1482" s="50" t="n">
        <v>95</v>
      </c>
      <c r="R1482" s="50" t="n">
        <v>23</v>
      </c>
      <c r="S1482" s="50" t="n">
        <v>3</v>
      </c>
      <c r="T1482" s="50" t="n">
        <v>0</v>
      </c>
      <c r="U1482" s="50" t="n">
        <v>0</v>
      </c>
      <c r="V1482" s="50" t="n">
        <v>10</v>
      </c>
      <c r="W1482" s="50" t="n">
        <v>0</v>
      </c>
      <c r="X1482" s="50" t="n">
        <v>1</v>
      </c>
      <c r="Y1482" s="50" t="n">
        <v>13</v>
      </c>
      <c r="Z1482" s="50" t="n">
        <v>28.75</v>
      </c>
      <c r="AA1482" s="50" t="n">
        <v>105</v>
      </c>
      <c r="AB1482" s="50" t="n">
        <v>30.282</v>
      </c>
      <c r="AC1482" s="50" t="n">
        <v>84</v>
      </c>
      <c r="AD1482" s="50" t="n">
        <v>0</v>
      </c>
      <c r="AE1482" s="50" t="n">
        <v>25</v>
      </c>
      <c r="AF1482" s="50" t="n">
        <v>83</v>
      </c>
      <c r="AG1482" s="50" t="n">
        <v>6970.3</v>
      </c>
      <c r="AH1482" s="50" t="n">
        <v>27</v>
      </c>
      <c r="AI1482" s="50" t="n">
        <v>157</v>
      </c>
      <c r="AJ1482" s="50" t="n">
        <v>10702.5</v>
      </c>
      <c r="AK1482" s="50" t="n">
        <v>4</v>
      </c>
    </row>
    <row r="1483" customFormat="false" ht="15" hidden="false" customHeight="false" outlineLevel="0" collapsed="false">
      <c r="A1483" s="50" t="s">
        <v>1215</v>
      </c>
      <c r="B1483" s="50" t="s">
        <v>138</v>
      </c>
      <c r="C1483" s="50" t="s">
        <v>474</v>
      </c>
      <c r="D1483" s="50" t="n">
        <v>669364</v>
      </c>
      <c r="E1483" s="50" t="n">
        <v>9</v>
      </c>
      <c r="F1483" s="50" t="s">
        <v>58</v>
      </c>
      <c r="G1483" s="50" t="n">
        <v>90</v>
      </c>
      <c r="H1483" s="50" t="n">
        <v>40</v>
      </c>
      <c r="I1483" s="50" t="n">
        <v>11</v>
      </c>
      <c r="J1483" s="50" t="n">
        <v>39</v>
      </c>
      <c r="K1483" s="50" t="n">
        <v>25</v>
      </c>
      <c r="L1483" s="50" t="n">
        <v>4</v>
      </c>
      <c r="M1483" s="50" t="n">
        <v>51</v>
      </c>
      <c r="N1483" s="50" t="n">
        <v>15</v>
      </c>
      <c r="O1483" s="50" t="n">
        <v>-0.948</v>
      </c>
      <c r="P1483" s="50" t="n">
        <v>21</v>
      </c>
      <c r="Q1483" s="50" t="n">
        <v>18</v>
      </c>
      <c r="R1483" s="50" t="n">
        <v>4</v>
      </c>
      <c r="S1483" s="50" t="n">
        <v>0</v>
      </c>
      <c r="T1483" s="50" t="n">
        <v>0</v>
      </c>
      <c r="U1483" s="50" t="n">
        <v>0</v>
      </c>
      <c r="V1483" s="50" t="n">
        <v>3</v>
      </c>
      <c r="W1483" s="50" t="n">
        <v>0</v>
      </c>
      <c r="X1483" s="50" t="n">
        <v>0</v>
      </c>
      <c r="Y1483" s="50" t="n">
        <v>6</v>
      </c>
      <c r="Z1483" s="50" t="n">
        <v>5.7</v>
      </c>
      <c r="AA1483" s="50" t="n">
        <v>21</v>
      </c>
      <c r="AB1483" s="50" t="n">
        <v>5.062</v>
      </c>
      <c r="AC1483" s="50" t="n">
        <v>12</v>
      </c>
      <c r="AD1483" s="50" t="n">
        <v>0</v>
      </c>
      <c r="AE1483" s="50" t="n">
        <v>2</v>
      </c>
      <c r="AF1483" s="50" t="n">
        <v>12</v>
      </c>
      <c r="AG1483" s="50" t="n">
        <v>1048.2</v>
      </c>
      <c r="AH1483" s="50" t="n">
        <v>4</v>
      </c>
      <c r="AI1483" s="50" t="n">
        <v>32</v>
      </c>
      <c r="AJ1483" s="50" t="n">
        <v>2153.4</v>
      </c>
      <c r="AK1483" s="50" t="n">
        <v>0</v>
      </c>
    </row>
    <row r="1484" customFormat="false" ht="15" hidden="false" customHeight="false" outlineLevel="0" collapsed="false">
      <c r="A1484" s="50" t="s">
        <v>1216</v>
      </c>
      <c r="B1484" s="50" t="s">
        <v>138</v>
      </c>
      <c r="C1484" s="50" t="s">
        <v>475</v>
      </c>
      <c r="D1484" s="50" t="n">
        <v>669065</v>
      </c>
      <c r="E1484" s="50" t="n">
        <v>4</v>
      </c>
      <c r="F1484" s="50" t="s">
        <v>53</v>
      </c>
      <c r="G1484" s="50" t="n">
        <v>145</v>
      </c>
      <c r="H1484" s="50" t="n">
        <v>82</v>
      </c>
      <c r="I1484" s="50" t="n">
        <v>21</v>
      </c>
      <c r="J1484" s="50" t="n">
        <v>66</v>
      </c>
      <c r="K1484" s="50" t="n">
        <v>53</v>
      </c>
      <c r="L1484" s="50" t="n">
        <v>8</v>
      </c>
      <c r="M1484" s="50" t="n">
        <v>76</v>
      </c>
      <c r="N1484" s="50" t="n">
        <v>29</v>
      </c>
      <c r="O1484" s="50" t="n">
        <v>-1.417</v>
      </c>
      <c r="P1484" s="50" t="n">
        <v>41</v>
      </c>
      <c r="Q1484" s="50" t="n">
        <v>35</v>
      </c>
      <c r="R1484" s="50" t="n">
        <v>8</v>
      </c>
      <c r="S1484" s="50" t="n">
        <v>3</v>
      </c>
      <c r="T1484" s="50" t="n">
        <v>0</v>
      </c>
      <c r="U1484" s="50" t="n">
        <v>0</v>
      </c>
      <c r="V1484" s="50" t="n">
        <v>5</v>
      </c>
      <c r="W1484" s="50" t="n">
        <v>1</v>
      </c>
      <c r="X1484" s="50" t="n">
        <v>0</v>
      </c>
      <c r="Y1484" s="50" t="n">
        <v>8</v>
      </c>
      <c r="Z1484" s="50" t="n">
        <v>11.75</v>
      </c>
      <c r="AA1484" s="50" t="n">
        <v>40</v>
      </c>
      <c r="AB1484" s="50" t="n">
        <v>13.757</v>
      </c>
      <c r="AC1484" s="50" t="n">
        <v>27</v>
      </c>
      <c r="AD1484" s="50" t="n">
        <v>1</v>
      </c>
      <c r="AE1484" s="50" t="n">
        <v>18</v>
      </c>
      <c r="AF1484" s="50" t="n">
        <v>27</v>
      </c>
      <c r="AG1484" s="50" t="n">
        <v>2505.1</v>
      </c>
      <c r="AH1484" s="50" t="n">
        <v>7</v>
      </c>
      <c r="AI1484" s="50" t="n">
        <v>74</v>
      </c>
      <c r="AJ1484" s="50" t="n">
        <v>5533.7</v>
      </c>
      <c r="AK1484" s="50" t="n">
        <v>33</v>
      </c>
    </row>
    <row r="1485" customFormat="false" ht="15" hidden="false" customHeight="false" outlineLevel="0" collapsed="false">
      <c r="A1485" s="50" t="s">
        <v>1216</v>
      </c>
      <c r="B1485" s="50" t="s">
        <v>138</v>
      </c>
      <c r="C1485" s="50" t="s">
        <v>475</v>
      </c>
      <c r="D1485" s="50" t="n">
        <v>669065</v>
      </c>
      <c r="E1485" s="50" t="n">
        <v>5</v>
      </c>
      <c r="F1485" s="50" t="s">
        <v>54</v>
      </c>
      <c r="G1485" s="50" t="n">
        <v>440</v>
      </c>
      <c r="H1485" s="50" t="n">
        <v>232</v>
      </c>
      <c r="I1485" s="50" t="n">
        <v>81</v>
      </c>
      <c r="J1485" s="50" t="n">
        <v>195</v>
      </c>
      <c r="K1485" s="50" t="n">
        <v>145</v>
      </c>
      <c r="L1485" s="50" t="n">
        <v>35</v>
      </c>
      <c r="M1485" s="50" t="n">
        <v>245</v>
      </c>
      <c r="N1485" s="50" t="n">
        <v>87</v>
      </c>
      <c r="O1485" s="50" t="n">
        <v>-0.352</v>
      </c>
      <c r="P1485" s="50" t="n">
        <v>111</v>
      </c>
      <c r="Q1485" s="50" t="n">
        <v>101</v>
      </c>
      <c r="R1485" s="50" t="n">
        <v>22</v>
      </c>
      <c r="S1485" s="50" t="n">
        <v>7</v>
      </c>
      <c r="T1485" s="50" t="n">
        <v>0</v>
      </c>
      <c r="U1485" s="50" t="n">
        <v>3</v>
      </c>
      <c r="V1485" s="50" t="n">
        <v>9</v>
      </c>
      <c r="W1485" s="50" t="n">
        <v>1</v>
      </c>
      <c r="X1485" s="50" t="n">
        <v>0</v>
      </c>
      <c r="Y1485" s="50" t="n">
        <v>36</v>
      </c>
      <c r="Z1485" s="50" t="n">
        <v>32.55</v>
      </c>
      <c r="AA1485" s="50" t="n">
        <v>111</v>
      </c>
      <c r="AB1485" s="50" t="n">
        <v>32.075</v>
      </c>
      <c r="AC1485" s="50" t="n">
        <v>65</v>
      </c>
      <c r="AD1485" s="50" t="n">
        <v>5</v>
      </c>
      <c r="AE1485" s="50" t="n">
        <v>28</v>
      </c>
      <c r="AF1485" s="50" t="n">
        <v>65</v>
      </c>
      <c r="AG1485" s="50" t="n">
        <v>5826.3</v>
      </c>
      <c r="AH1485" s="50" t="n">
        <v>24</v>
      </c>
      <c r="AI1485" s="50" t="n">
        <v>205</v>
      </c>
      <c r="AJ1485" s="50" t="n">
        <v>15294.6</v>
      </c>
      <c r="AK1485" s="50" t="n">
        <v>96</v>
      </c>
    </row>
    <row r="1486" customFormat="false" ht="15" hidden="false" customHeight="false" outlineLevel="0" collapsed="false">
      <c r="A1486" s="50" t="s">
        <v>1216</v>
      </c>
      <c r="B1486" s="50" t="s">
        <v>138</v>
      </c>
      <c r="C1486" s="50" t="s">
        <v>475</v>
      </c>
      <c r="D1486" s="50" t="n">
        <v>669065</v>
      </c>
      <c r="E1486" s="50" t="n">
        <v>6</v>
      </c>
      <c r="F1486" s="50" t="s">
        <v>55</v>
      </c>
      <c r="G1486" s="50" t="n">
        <v>417</v>
      </c>
      <c r="H1486" s="50" t="n">
        <v>213</v>
      </c>
      <c r="I1486" s="50" t="n">
        <v>78</v>
      </c>
      <c r="J1486" s="50" t="n">
        <v>197</v>
      </c>
      <c r="K1486" s="50" t="n">
        <v>149</v>
      </c>
      <c r="L1486" s="50" t="n">
        <v>36</v>
      </c>
      <c r="M1486" s="50" t="n">
        <v>216</v>
      </c>
      <c r="N1486" s="50" t="n">
        <v>64</v>
      </c>
      <c r="O1486" s="50" t="n">
        <v>6.493</v>
      </c>
      <c r="P1486" s="50" t="n">
        <v>111</v>
      </c>
      <c r="Q1486" s="50" t="n">
        <v>94</v>
      </c>
      <c r="R1486" s="50" t="n">
        <v>24</v>
      </c>
      <c r="S1486" s="50" t="n">
        <v>6</v>
      </c>
      <c r="T1486" s="50" t="n">
        <v>3</v>
      </c>
      <c r="U1486" s="50" t="n">
        <v>5</v>
      </c>
      <c r="V1486" s="50" t="n">
        <v>11</v>
      </c>
      <c r="W1486" s="50" t="n">
        <v>4</v>
      </c>
      <c r="X1486" s="50" t="n">
        <v>1</v>
      </c>
      <c r="Y1486" s="50" t="n">
        <v>38</v>
      </c>
      <c r="Z1486" s="50" t="n">
        <v>41.1</v>
      </c>
      <c r="AA1486" s="50" t="n">
        <v>109</v>
      </c>
      <c r="AB1486" s="50" t="n">
        <v>40.467</v>
      </c>
      <c r="AC1486" s="50" t="n">
        <v>58</v>
      </c>
      <c r="AD1486" s="50" t="n">
        <v>11</v>
      </c>
      <c r="AE1486" s="50" t="n">
        <v>33</v>
      </c>
      <c r="AF1486" s="50" t="n">
        <v>58</v>
      </c>
      <c r="AG1486" s="50" t="n">
        <v>5268.4</v>
      </c>
      <c r="AH1486" s="50" t="n">
        <v>23</v>
      </c>
      <c r="AI1486" s="50" t="n">
        <v>178</v>
      </c>
      <c r="AJ1486" s="50" t="n">
        <v>13524.4</v>
      </c>
      <c r="AK1486" s="50" t="n">
        <v>113</v>
      </c>
    </row>
    <row r="1487" customFormat="false" ht="15" hidden="false" customHeight="false" outlineLevel="0" collapsed="false">
      <c r="A1487" s="50" t="s">
        <v>1216</v>
      </c>
      <c r="B1487" s="50" t="s">
        <v>138</v>
      </c>
      <c r="C1487" s="50" t="s">
        <v>475</v>
      </c>
      <c r="D1487" s="50" t="n">
        <v>669065</v>
      </c>
      <c r="E1487" s="50" t="n">
        <v>7</v>
      </c>
      <c r="F1487" s="50" t="s">
        <v>56</v>
      </c>
      <c r="G1487" s="50" t="n">
        <v>384</v>
      </c>
      <c r="H1487" s="50" t="n">
        <v>196</v>
      </c>
      <c r="I1487" s="50" t="n">
        <v>61</v>
      </c>
      <c r="J1487" s="50" t="n">
        <v>180</v>
      </c>
      <c r="K1487" s="50" t="n">
        <v>133</v>
      </c>
      <c r="L1487" s="50" t="n">
        <v>25</v>
      </c>
      <c r="M1487" s="50" t="n">
        <v>204</v>
      </c>
      <c r="N1487" s="50" t="n">
        <v>63</v>
      </c>
      <c r="O1487" s="50" t="n">
        <v>1.973</v>
      </c>
      <c r="P1487" s="50" t="n">
        <v>102</v>
      </c>
      <c r="Q1487" s="50" t="n">
        <v>91</v>
      </c>
      <c r="R1487" s="50" t="n">
        <v>22</v>
      </c>
      <c r="S1487" s="50" t="n">
        <v>4</v>
      </c>
      <c r="T1487" s="50" t="n">
        <v>0</v>
      </c>
      <c r="U1487" s="50" t="n">
        <v>8</v>
      </c>
      <c r="V1487" s="50" t="n">
        <v>9</v>
      </c>
      <c r="W1487" s="50" t="n">
        <v>1</v>
      </c>
      <c r="X1487" s="50" t="n">
        <v>1</v>
      </c>
      <c r="Y1487" s="50" t="n">
        <v>34</v>
      </c>
      <c r="Z1487" s="50" t="n">
        <v>37</v>
      </c>
      <c r="AA1487" s="50" t="n">
        <v>102</v>
      </c>
      <c r="AB1487" s="50" t="n">
        <v>33.97</v>
      </c>
      <c r="AC1487" s="50" t="n">
        <v>58</v>
      </c>
      <c r="AD1487" s="50" t="n">
        <v>9</v>
      </c>
      <c r="AE1487" s="50" t="n">
        <v>34</v>
      </c>
      <c r="AF1487" s="50" t="n">
        <v>58</v>
      </c>
      <c r="AG1487" s="50" t="n">
        <v>5473.9</v>
      </c>
      <c r="AH1487" s="50" t="n">
        <v>19</v>
      </c>
      <c r="AI1487" s="50" t="n">
        <v>176</v>
      </c>
      <c r="AJ1487" s="50" t="n">
        <v>13408.3</v>
      </c>
      <c r="AK1487" s="50" t="n">
        <v>115</v>
      </c>
    </row>
    <row r="1488" customFormat="false" ht="15" hidden="false" customHeight="false" outlineLevel="0" collapsed="false">
      <c r="A1488" s="50" t="s">
        <v>1216</v>
      </c>
      <c r="B1488" s="50" t="s">
        <v>138</v>
      </c>
      <c r="C1488" s="50" t="s">
        <v>475</v>
      </c>
      <c r="D1488" s="50" t="n">
        <v>669065</v>
      </c>
      <c r="E1488" s="50" t="n">
        <v>8</v>
      </c>
      <c r="F1488" s="50" t="s">
        <v>57</v>
      </c>
      <c r="G1488" s="50" t="n">
        <v>218</v>
      </c>
      <c r="H1488" s="50" t="n">
        <v>114</v>
      </c>
      <c r="I1488" s="50" t="n">
        <v>39</v>
      </c>
      <c r="J1488" s="50" t="n">
        <v>90</v>
      </c>
      <c r="K1488" s="50" t="n">
        <v>70</v>
      </c>
      <c r="L1488" s="50" t="n">
        <v>10</v>
      </c>
      <c r="M1488" s="50" t="n">
        <v>124</v>
      </c>
      <c r="N1488" s="50" t="n">
        <v>44</v>
      </c>
      <c r="O1488" s="50" t="n">
        <v>0.692</v>
      </c>
      <c r="P1488" s="50" t="n">
        <v>59</v>
      </c>
      <c r="Q1488" s="50" t="n">
        <v>51</v>
      </c>
      <c r="R1488" s="50" t="n">
        <v>15</v>
      </c>
      <c r="S1488" s="50" t="n">
        <v>3</v>
      </c>
      <c r="T1488" s="50" t="n">
        <v>1</v>
      </c>
      <c r="U1488" s="50" t="n">
        <v>0</v>
      </c>
      <c r="V1488" s="50" t="n">
        <v>8</v>
      </c>
      <c r="W1488" s="50" t="n">
        <v>0</v>
      </c>
      <c r="X1488" s="50" t="n">
        <v>0</v>
      </c>
      <c r="Y1488" s="50" t="n">
        <v>19</v>
      </c>
      <c r="Z1488" s="50" t="n">
        <v>20.15</v>
      </c>
      <c r="AA1488" s="50" t="n">
        <v>58</v>
      </c>
      <c r="AB1488" s="50" t="n">
        <v>18.259</v>
      </c>
      <c r="AC1488" s="50" t="n">
        <v>32</v>
      </c>
      <c r="AD1488" s="50" t="n">
        <v>3</v>
      </c>
      <c r="AE1488" s="50" t="n">
        <v>21</v>
      </c>
      <c r="AF1488" s="50" t="n">
        <v>32</v>
      </c>
      <c r="AG1488" s="50" t="n">
        <v>3012</v>
      </c>
      <c r="AH1488" s="50" t="n">
        <v>15</v>
      </c>
      <c r="AI1488" s="50" t="n">
        <v>108</v>
      </c>
      <c r="AJ1488" s="50" t="n">
        <v>8211</v>
      </c>
      <c r="AK1488" s="50" t="n">
        <v>70</v>
      </c>
    </row>
    <row r="1489" customFormat="false" ht="15" hidden="false" customHeight="false" outlineLevel="0" collapsed="false">
      <c r="A1489" s="50" t="s">
        <v>1216</v>
      </c>
      <c r="B1489" s="50" t="s">
        <v>138</v>
      </c>
      <c r="C1489" s="50" t="s">
        <v>475</v>
      </c>
      <c r="D1489" s="50" t="n">
        <v>669065</v>
      </c>
      <c r="E1489" s="50" t="n">
        <v>9</v>
      </c>
      <c r="F1489" s="50" t="s">
        <v>58</v>
      </c>
      <c r="G1489" s="50" t="n">
        <v>337</v>
      </c>
      <c r="H1489" s="50" t="n">
        <v>181</v>
      </c>
      <c r="I1489" s="50" t="n">
        <v>53</v>
      </c>
      <c r="J1489" s="50" t="n">
        <v>136</v>
      </c>
      <c r="K1489" s="50" t="n">
        <v>111</v>
      </c>
      <c r="L1489" s="50" t="n">
        <v>22</v>
      </c>
      <c r="M1489" s="50" t="n">
        <v>193</v>
      </c>
      <c r="N1489" s="50" t="n">
        <v>70</v>
      </c>
      <c r="O1489" s="50" t="n">
        <v>3.318</v>
      </c>
      <c r="P1489" s="50" t="n">
        <v>88</v>
      </c>
      <c r="Q1489" s="50" t="n">
        <v>75</v>
      </c>
      <c r="R1489" s="50" t="n">
        <v>16</v>
      </c>
      <c r="S1489" s="50" t="n">
        <v>4</v>
      </c>
      <c r="T1489" s="50" t="n">
        <v>0</v>
      </c>
      <c r="U1489" s="50" t="n">
        <v>5</v>
      </c>
      <c r="V1489" s="50" t="n">
        <v>10</v>
      </c>
      <c r="W1489" s="50" t="n">
        <v>3</v>
      </c>
      <c r="X1489" s="50" t="n">
        <v>0</v>
      </c>
      <c r="Y1489" s="50" t="n">
        <v>26</v>
      </c>
      <c r="Z1489" s="50" t="n">
        <v>29</v>
      </c>
      <c r="AA1489" s="50" t="n">
        <v>86</v>
      </c>
      <c r="AB1489" s="50" t="n">
        <v>27.859</v>
      </c>
      <c r="AC1489" s="50" t="n">
        <v>49</v>
      </c>
      <c r="AD1489" s="50" t="n">
        <v>8</v>
      </c>
      <c r="AE1489" s="50" t="n">
        <v>29</v>
      </c>
      <c r="AF1489" s="50" t="n">
        <v>49</v>
      </c>
      <c r="AG1489" s="50" t="n">
        <v>4592.9</v>
      </c>
      <c r="AH1489" s="50" t="n">
        <v>11</v>
      </c>
      <c r="AI1489" s="50" t="n">
        <v>164</v>
      </c>
      <c r="AJ1489" s="50" t="n">
        <v>12310.2</v>
      </c>
      <c r="AK1489" s="50" t="n">
        <v>81</v>
      </c>
    </row>
    <row r="1490" customFormat="false" ht="15" hidden="false" customHeight="false" outlineLevel="0" collapsed="false">
      <c r="A1490" s="50" t="s">
        <v>1217</v>
      </c>
      <c r="B1490" s="50" t="s">
        <v>138</v>
      </c>
      <c r="C1490" s="50" t="s">
        <v>476</v>
      </c>
      <c r="D1490" s="50" t="n">
        <v>681715</v>
      </c>
      <c r="E1490" s="50" t="n">
        <v>4</v>
      </c>
      <c r="F1490" s="50" t="s">
        <v>53</v>
      </c>
      <c r="G1490" s="50" t="n">
        <v>265</v>
      </c>
      <c r="H1490" s="50" t="n">
        <v>105</v>
      </c>
      <c r="I1490" s="50" t="n">
        <v>29</v>
      </c>
      <c r="J1490" s="50" t="n">
        <v>117</v>
      </c>
      <c r="K1490" s="50" t="n">
        <v>77</v>
      </c>
      <c r="L1490" s="50" t="n">
        <v>15</v>
      </c>
      <c r="M1490" s="50" t="n">
        <v>147</v>
      </c>
      <c r="N1490" s="50" t="n">
        <v>28</v>
      </c>
      <c r="O1490" s="50" t="n">
        <v>-3.423</v>
      </c>
      <c r="P1490" s="50" t="n">
        <v>74</v>
      </c>
      <c r="Q1490" s="50" t="n">
        <v>63</v>
      </c>
      <c r="R1490" s="50" t="n">
        <v>10</v>
      </c>
      <c r="S1490" s="50" t="n">
        <v>0</v>
      </c>
      <c r="T1490" s="50" t="n">
        <v>1</v>
      </c>
      <c r="U1490" s="50" t="n">
        <v>0</v>
      </c>
      <c r="V1490" s="50" t="n">
        <v>10</v>
      </c>
      <c r="W1490" s="50" t="n">
        <v>1</v>
      </c>
      <c r="X1490" s="50" t="n">
        <v>0</v>
      </c>
      <c r="Y1490" s="50" t="n">
        <v>14</v>
      </c>
      <c r="Z1490" s="50" t="n">
        <v>17.4</v>
      </c>
      <c r="AA1490" s="50" t="n">
        <v>74</v>
      </c>
      <c r="AB1490" s="50" t="n">
        <v>21.372</v>
      </c>
      <c r="AC1490" s="50" t="n">
        <v>49</v>
      </c>
      <c r="AD1490" s="50" t="n">
        <v>2</v>
      </c>
      <c r="AE1490" s="50" t="n">
        <v>20</v>
      </c>
      <c r="AF1490" s="50" t="n">
        <v>49</v>
      </c>
      <c r="AG1490" s="50" t="n">
        <v>4359</v>
      </c>
      <c r="AH1490" s="50" t="n">
        <v>11</v>
      </c>
      <c r="AI1490" s="50" t="n">
        <v>91</v>
      </c>
      <c r="AJ1490" s="50" t="n">
        <v>6710</v>
      </c>
      <c r="AK1490" s="50" t="n">
        <v>37</v>
      </c>
    </row>
    <row r="1491" customFormat="false" ht="15" hidden="false" customHeight="false" outlineLevel="0" collapsed="false">
      <c r="A1491" s="50" t="s">
        <v>1217</v>
      </c>
      <c r="B1491" s="50" t="s">
        <v>138</v>
      </c>
      <c r="C1491" s="50" t="s">
        <v>476</v>
      </c>
      <c r="D1491" s="50" t="n">
        <v>681715</v>
      </c>
      <c r="E1491" s="50" t="n">
        <v>5</v>
      </c>
      <c r="F1491" s="50" t="s">
        <v>54</v>
      </c>
      <c r="G1491" s="50" t="n">
        <v>121</v>
      </c>
      <c r="H1491" s="50" t="n">
        <v>68</v>
      </c>
      <c r="I1491" s="50" t="n">
        <v>20</v>
      </c>
      <c r="J1491" s="50" t="n">
        <v>59</v>
      </c>
      <c r="K1491" s="50" t="n">
        <v>44</v>
      </c>
      <c r="L1491" s="50" t="n">
        <v>6</v>
      </c>
      <c r="M1491" s="50" t="n">
        <v>62</v>
      </c>
      <c r="N1491" s="50" t="n">
        <v>24</v>
      </c>
      <c r="O1491" s="50" t="n">
        <v>1.267</v>
      </c>
      <c r="P1491" s="50" t="n">
        <v>34</v>
      </c>
      <c r="Q1491" s="50" t="n">
        <v>32</v>
      </c>
      <c r="R1491" s="50" t="n">
        <v>9</v>
      </c>
      <c r="S1491" s="50" t="n">
        <v>0</v>
      </c>
      <c r="T1491" s="50" t="n">
        <v>0</v>
      </c>
      <c r="U1491" s="50" t="n">
        <v>2</v>
      </c>
      <c r="V1491" s="50" t="n">
        <v>1</v>
      </c>
      <c r="W1491" s="50" t="n">
        <v>0</v>
      </c>
      <c r="X1491" s="50" t="n">
        <v>1</v>
      </c>
      <c r="Y1491" s="50" t="n">
        <v>9</v>
      </c>
      <c r="Z1491" s="50" t="n">
        <v>11</v>
      </c>
      <c r="AA1491" s="50" t="n">
        <v>34</v>
      </c>
      <c r="AB1491" s="50" t="n">
        <v>15.199</v>
      </c>
      <c r="AC1491" s="50" t="n">
        <v>24</v>
      </c>
      <c r="AD1491" s="50" t="n">
        <v>3</v>
      </c>
      <c r="AE1491" s="50" t="n">
        <v>13</v>
      </c>
      <c r="AF1491" s="50" t="n">
        <v>24</v>
      </c>
      <c r="AG1491" s="50" t="n">
        <v>2224.9</v>
      </c>
      <c r="AH1491" s="50" t="n">
        <v>12</v>
      </c>
      <c r="AI1491" s="50" t="n">
        <v>67</v>
      </c>
      <c r="AJ1491" s="50" t="n">
        <v>5022.1</v>
      </c>
      <c r="AK1491" s="50" t="n">
        <v>36</v>
      </c>
    </row>
    <row r="1492" customFormat="false" ht="15" hidden="false" customHeight="false" outlineLevel="0" collapsed="false">
      <c r="A1492" s="50" t="s">
        <v>1217</v>
      </c>
      <c r="B1492" s="50" t="s">
        <v>138</v>
      </c>
      <c r="C1492" s="50" t="s">
        <v>476</v>
      </c>
      <c r="D1492" s="50" t="n">
        <v>681715</v>
      </c>
      <c r="E1492" s="50" t="n">
        <v>6</v>
      </c>
      <c r="F1492" s="50" t="s">
        <v>55</v>
      </c>
      <c r="G1492" s="50" t="n">
        <v>325</v>
      </c>
      <c r="H1492" s="50" t="n">
        <v>151</v>
      </c>
      <c r="I1492" s="50" t="n">
        <v>50</v>
      </c>
      <c r="J1492" s="50" t="n">
        <v>146</v>
      </c>
      <c r="K1492" s="50" t="n">
        <v>105</v>
      </c>
      <c r="L1492" s="50" t="n">
        <v>24</v>
      </c>
      <c r="M1492" s="50" t="n">
        <v>179</v>
      </c>
      <c r="N1492" s="50" t="n">
        <v>46</v>
      </c>
      <c r="O1492" s="50" t="n">
        <v>1.385</v>
      </c>
      <c r="P1492" s="50" t="n">
        <v>81</v>
      </c>
      <c r="Q1492" s="50" t="n">
        <v>74</v>
      </c>
      <c r="R1492" s="50" t="n">
        <v>18</v>
      </c>
      <c r="S1492" s="50" t="n">
        <v>4</v>
      </c>
      <c r="T1492" s="50" t="n">
        <v>0</v>
      </c>
      <c r="U1492" s="50" t="n">
        <v>6</v>
      </c>
      <c r="V1492" s="50" t="n">
        <v>7</v>
      </c>
      <c r="W1492" s="50" t="n">
        <v>0</v>
      </c>
      <c r="X1492" s="50" t="n">
        <v>0</v>
      </c>
      <c r="Y1492" s="50" t="n">
        <v>22</v>
      </c>
      <c r="Z1492" s="50" t="n">
        <v>29.1</v>
      </c>
      <c r="AA1492" s="50" t="n">
        <v>81</v>
      </c>
      <c r="AB1492" s="50" t="n">
        <v>27.988</v>
      </c>
      <c r="AC1492" s="50" t="n">
        <v>52</v>
      </c>
      <c r="AD1492" s="50" t="n">
        <v>6</v>
      </c>
      <c r="AE1492" s="50" t="n">
        <v>27</v>
      </c>
      <c r="AF1492" s="50" t="n">
        <v>52</v>
      </c>
      <c r="AG1492" s="50" t="n">
        <v>4892.3</v>
      </c>
      <c r="AH1492" s="50" t="n">
        <v>21</v>
      </c>
      <c r="AI1492" s="50" t="n">
        <v>135</v>
      </c>
      <c r="AJ1492" s="50" t="n">
        <v>10120.8</v>
      </c>
      <c r="AK1492" s="50" t="n">
        <v>73</v>
      </c>
    </row>
    <row r="1493" customFormat="false" ht="15" hidden="false" customHeight="false" outlineLevel="0" collapsed="false">
      <c r="A1493" s="50" t="s">
        <v>1217</v>
      </c>
      <c r="B1493" s="50" t="s">
        <v>138</v>
      </c>
      <c r="C1493" s="50" t="s">
        <v>476</v>
      </c>
      <c r="D1493" s="50" t="n">
        <v>681715</v>
      </c>
      <c r="E1493" s="50" t="n">
        <v>7</v>
      </c>
      <c r="F1493" s="50" t="s">
        <v>56</v>
      </c>
      <c r="G1493" s="50" t="n">
        <v>400</v>
      </c>
      <c r="H1493" s="50" t="n">
        <v>184</v>
      </c>
      <c r="I1493" s="50" t="n">
        <v>63</v>
      </c>
      <c r="J1493" s="50" t="n">
        <v>189</v>
      </c>
      <c r="K1493" s="50" t="n">
        <v>129</v>
      </c>
      <c r="L1493" s="50" t="n">
        <v>28</v>
      </c>
      <c r="M1493" s="50" t="n">
        <v>207</v>
      </c>
      <c r="N1493" s="50" t="n">
        <v>55</v>
      </c>
      <c r="O1493" s="50" t="n">
        <v>5.215</v>
      </c>
      <c r="P1493" s="50" t="n">
        <v>98</v>
      </c>
      <c r="Q1493" s="50" t="n">
        <v>90</v>
      </c>
      <c r="R1493" s="50" t="n">
        <v>24</v>
      </c>
      <c r="S1493" s="50" t="n">
        <v>8</v>
      </c>
      <c r="T1493" s="50" t="n">
        <v>0</v>
      </c>
      <c r="U1493" s="50" t="n">
        <v>8</v>
      </c>
      <c r="V1493" s="50" t="n">
        <v>8</v>
      </c>
      <c r="W1493" s="50" t="n">
        <v>0</v>
      </c>
      <c r="X1493" s="50" t="n">
        <v>0</v>
      </c>
      <c r="Y1493" s="50" t="n">
        <v>32</v>
      </c>
      <c r="Z1493" s="50" t="n">
        <v>38.1</v>
      </c>
      <c r="AA1493" s="50" t="n">
        <v>97</v>
      </c>
      <c r="AB1493" s="50" t="n">
        <v>34.497</v>
      </c>
      <c r="AC1493" s="50" t="n">
        <v>58</v>
      </c>
      <c r="AD1493" s="50" t="n">
        <v>13</v>
      </c>
      <c r="AE1493" s="50" t="n">
        <v>33</v>
      </c>
      <c r="AF1493" s="50" t="n">
        <v>58</v>
      </c>
      <c r="AG1493" s="50" t="n">
        <v>5391.3</v>
      </c>
      <c r="AH1493" s="50" t="n">
        <v>21</v>
      </c>
      <c r="AI1493" s="50" t="n">
        <v>166</v>
      </c>
      <c r="AJ1493" s="50" t="n">
        <v>12425.9</v>
      </c>
      <c r="AK1493" s="50" t="n">
        <v>86</v>
      </c>
    </row>
    <row r="1494" customFormat="false" ht="15" hidden="false" customHeight="false" outlineLevel="0" collapsed="false">
      <c r="A1494" s="50" t="s">
        <v>1217</v>
      </c>
      <c r="B1494" s="50" t="s">
        <v>138</v>
      </c>
      <c r="C1494" s="50" t="s">
        <v>476</v>
      </c>
      <c r="D1494" s="50" t="n">
        <v>681715</v>
      </c>
      <c r="E1494" s="50" t="n">
        <v>8</v>
      </c>
      <c r="F1494" s="50" t="s">
        <v>57</v>
      </c>
      <c r="G1494" s="50" t="n">
        <v>459</v>
      </c>
      <c r="H1494" s="50" t="n">
        <v>205</v>
      </c>
      <c r="I1494" s="50" t="n">
        <v>60</v>
      </c>
      <c r="J1494" s="50" t="n">
        <v>213</v>
      </c>
      <c r="K1494" s="50" t="n">
        <v>148</v>
      </c>
      <c r="L1494" s="50" t="n">
        <v>29</v>
      </c>
      <c r="M1494" s="50" t="n">
        <v>245</v>
      </c>
      <c r="N1494" s="50" t="n">
        <v>57</v>
      </c>
      <c r="O1494" s="50" t="n">
        <v>4.071</v>
      </c>
      <c r="P1494" s="50" t="n">
        <v>108</v>
      </c>
      <c r="Q1494" s="50" t="n">
        <v>92</v>
      </c>
      <c r="R1494" s="50" t="n">
        <v>20</v>
      </c>
      <c r="S1494" s="50" t="n">
        <v>2</v>
      </c>
      <c r="T1494" s="50" t="n">
        <v>0</v>
      </c>
      <c r="U1494" s="50" t="n">
        <v>6</v>
      </c>
      <c r="V1494" s="50" t="n">
        <v>15</v>
      </c>
      <c r="W1494" s="50" t="n">
        <v>1</v>
      </c>
      <c r="X1494" s="50" t="n">
        <v>0</v>
      </c>
      <c r="Y1494" s="50" t="n">
        <v>30</v>
      </c>
      <c r="Z1494" s="50" t="n">
        <v>36.5</v>
      </c>
      <c r="AA1494" s="50" t="n">
        <v>107</v>
      </c>
      <c r="AB1494" s="50" t="n">
        <v>38.096</v>
      </c>
      <c r="AC1494" s="50" t="n">
        <v>62</v>
      </c>
      <c r="AD1494" s="50" t="n">
        <v>9</v>
      </c>
      <c r="AE1494" s="50" t="n">
        <v>23</v>
      </c>
      <c r="AF1494" s="50" t="n">
        <v>62</v>
      </c>
      <c r="AG1494" s="50" t="n">
        <v>5468</v>
      </c>
      <c r="AH1494" s="50" t="n">
        <v>18</v>
      </c>
      <c r="AI1494" s="50" t="n">
        <v>178</v>
      </c>
      <c r="AJ1494" s="50" t="n">
        <v>13154.2</v>
      </c>
      <c r="AK1494" s="50" t="n">
        <v>76</v>
      </c>
    </row>
    <row r="1495" customFormat="false" ht="15" hidden="false" customHeight="false" outlineLevel="0" collapsed="false">
      <c r="A1495" s="50" t="s">
        <v>1217</v>
      </c>
      <c r="B1495" s="50" t="s">
        <v>138</v>
      </c>
      <c r="C1495" s="50" t="s">
        <v>476</v>
      </c>
      <c r="D1495" s="50" t="n">
        <v>681715</v>
      </c>
      <c r="E1495" s="50" t="n">
        <v>9</v>
      </c>
      <c r="F1495" s="50" t="s">
        <v>58</v>
      </c>
      <c r="G1495" s="50" t="n">
        <v>442</v>
      </c>
      <c r="H1495" s="50" t="n">
        <v>194</v>
      </c>
      <c r="I1495" s="50" t="n">
        <v>55</v>
      </c>
      <c r="J1495" s="50" t="n">
        <v>211</v>
      </c>
      <c r="K1495" s="50" t="n">
        <v>148</v>
      </c>
      <c r="L1495" s="50" t="n">
        <v>30</v>
      </c>
      <c r="M1495" s="50" t="n">
        <v>231</v>
      </c>
      <c r="N1495" s="50" t="n">
        <v>46</v>
      </c>
      <c r="O1495" s="50" t="n">
        <v>-1.743</v>
      </c>
      <c r="P1495" s="50" t="n">
        <v>110</v>
      </c>
      <c r="Q1495" s="50" t="n">
        <v>97</v>
      </c>
      <c r="R1495" s="50" t="n">
        <v>21</v>
      </c>
      <c r="S1495" s="50" t="n">
        <v>3</v>
      </c>
      <c r="T1495" s="50" t="n">
        <v>1</v>
      </c>
      <c r="U1495" s="50" t="n">
        <v>3</v>
      </c>
      <c r="V1495" s="50" t="n">
        <v>11</v>
      </c>
      <c r="W1495" s="50" t="n">
        <v>2</v>
      </c>
      <c r="X1495" s="50" t="n">
        <v>0</v>
      </c>
      <c r="Y1495" s="50" t="n">
        <v>27</v>
      </c>
      <c r="Z1495" s="50" t="n">
        <v>33.05</v>
      </c>
      <c r="AA1495" s="50" t="n">
        <v>110</v>
      </c>
      <c r="AB1495" s="50" t="n">
        <v>37.665</v>
      </c>
      <c r="AC1495" s="50" t="n">
        <v>70</v>
      </c>
      <c r="AD1495" s="50" t="n">
        <v>7</v>
      </c>
      <c r="AE1495" s="50" t="n">
        <v>37</v>
      </c>
      <c r="AF1495" s="50" t="n">
        <v>70</v>
      </c>
      <c r="AG1495" s="50" t="n">
        <v>6497.2</v>
      </c>
      <c r="AH1495" s="50" t="n">
        <v>23</v>
      </c>
      <c r="AI1495" s="50" t="n">
        <v>169</v>
      </c>
      <c r="AJ1495" s="50" t="n">
        <v>12533.9</v>
      </c>
      <c r="AK1495" s="50" t="n">
        <v>74</v>
      </c>
    </row>
    <row r="1496" customFormat="false" ht="15" hidden="false" customHeight="false" outlineLevel="0" collapsed="false">
      <c r="A1496" s="50" t="s">
        <v>1218</v>
      </c>
      <c r="B1496" s="50" t="s">
        <v>138</v>
      </c>
      <c r="C1496" s="50" t="s">
        <v>477</v>
      </c>
      <c r="D1496" s="50" t="n">
        <v>691594</v>
      </c>
      <c r="E1496" s="50" t="n">
        <v>4</v>
      </c>
      <c r="F1496" s="50" t="s">
        <v>53</v>
      </c>
      <c r="G1496" s="50" t="n">
        <v>238</v>
      </c>
      <c r="H1496" s="50" t="n">
        <v>112</v>
      </c>
      <c r="I1496" s="50" t="n">
        <v>13</v>
      </c>
      <c r="J1496" s="50" t="n">
        <v>110</v>
      </c>
      <c r="K1496" s="50" t="n">
        <v>61</v>
      </c>
      <c r="L1496" s="50" t="n">
        <v>5</v>
      </c>
      <c r="M1496" s="50" t="n">
        <v>128</v>
      </c>
      <c r="N1496" s="50" t="n">
        <v>51</v>
      </c>
      <c r="O1496" s="50" t="n">
        <v>1.39</v>
      </c>
      <c r="P1496" s="50" t="n">
        <v>68</v>
      </c>
      <c r="Q1496" s="50" t="n">
        <v>62</v>
      </c>
      <c r="R1496" s="50" t="n">
        <v>20</v>
      </c>
      <c r="S1496" s="50" t="n">
        <v>3</v>
      </c>
      <c r="T1496" s="50" t="n">
        <v>0</v>
      </c>
      <c r="U1496" s="50" t="n">
        <v>0</v>
      </c>
      <c r="V1496" s="50" t="n">
        <v>6</v>
      </c>
      <c r="W1496" s="50" t="n">
        <v>0</v>
      </c>
      <c r="X1496" s="50" t="n">
        <v>0</v>
      </c>
      <c r="Y1496" s="50" t="n">
        <v>7</v>
      </c>
      <c r="Z1496" s="50" t="n">
        <v>23.25</v>
      </c>
      <c r="AA1496" s="50" t="n">
        <v>68</v>
      </c>
      <c r="AB1496" s="50" t="n">
        <v>18.259</v>
      </c>
      <c r="AC1496" s="50" t="n">
        <v>55</v>
      </c>
      <c r="AD1496" s="50" t="n">
        <v>1</v>
      </c>
      <c r="AE1496" s="50" t="n">
        <v>18</v>
      </c>
      <c r="AF1496" s="50" t="n">
        <v>55</v>
      </c>
      <c r="AG1496" s="50" t="n">
        <v>4790.6</v>
      </c>
      <c r="AH1496" s="50" t="n">
        <v>16</v>
      </c>
      <c r="AI1496" s="50" t="n">
        <v>103</v>
      </c>
      <c r="AJ1496" s="50" t="n">
        <v>7173.2</v>
      </c>
      <c r="AK1496" s="50" t="n">
        <v>9</v>
      </c>
    </row>
    <row r="1497" customFormat="false" ht="15" hidden="false" customHeight="false" outlineLevel="0" collapsed="false">
      <c r="A1497" s="50" t="s">
        <v>1218</v>
      </c>
      <c r="B1497" s="50" t="s">
        <v>138</v>
      </c>
      <c r="C1497" s="50" t="s">
        <v>477</v>
      </c>
      <c r="D1497" s="50" t="n">
        <v>691594</v>
      </c>
      <c r="E1497" s="50" t="n">
        <v>5</v>
      </c>
      <c r="F1497" s="50" t="s">
        <v>54</v>
      </c>
      <c r="G1497" s="50" t="n">
        <v>213</v>
      </c>
      <c r="H1497" s="50" t="n">
        <v>115</v>
      </c>
      <c r="I1497" s="50" t="n">
        <v>13</v>
      </c>
      <c r="J1497" s="50" t="n">
        <v>102</v>
      </c>
      <c r="K1497" s="50" t="n">
        <v>65</v>
      </c>
      <c r="L1497" s="50" t="n">
        <v>2</v>
      </c>
      <c r="M1497" s="50" t="n">
        <v>111</v>
      </c>
      <c r="N1497" s="50" t="n">
        <v>50</v>
      </c>
      <c r="O1497" s="50" t="n">
        <v>-2.66</v>
      </c>
      <c r="P1497" s="50" t="n">
        <v>66</v>
      </c>
      <c r="Q1497" s="50" t="n">
        <v>61</v>
      </c>
      <c r="R1497" s="50" t="n">
        <v>12</v>
      </c>
      <c r="S1497" s="50" t="n">
        <v>7</v>
      </c>
      <c r="T1497" s="50" t="n">
        <v>0</v>
      </c>
      <c r="U1497" s="50" t="n">
        <v>1</v>
      </c>
      <c r="V1497" s="50" t="n">
        <v>4</v>
      </c>
      <c r="W1497" s="50" t="n">
        <v>0</v>
      </c>
      <c r="X1497" s="50" t="n">
        <v>0</v>
      </c>
      <c r="Y1497" s="50" t="n">
        <v>6</v>
      </c>
      <c r="Z1497" s="50" t="n">
        <v>17.15</v>
      </c>
      <c r="AA1497" s="50" t="n">
        <v>64</v>
      </c>
      <c r="AB1497" s="50" t="n">
        <v>17.004</v>
      </c>
      <c r="AC1497" s="50" t="n">
        <v>56</v>
      </c>
      <c r="AD1497" s="50" t="n">
        <v>1</v>
      </c>
      <c r="AE1497" s="50" t="n">
        <v>18</v>
      </c>
      <c r="AF1497" s="50" t="n">
        <v>55</v>
      </c>
      <c r="AG1497" s="50" t="n">
        <v>4800.6</v>
      </c>
      <c r="AH1497" s="50" t="n">
        <v>20</v>
      </c>
      <c r="AI1497" s="50" t="n">
        <v>100</v>
      </c>
      <c r="AJ1497" s="50" t="n">
        <v>6936</v>
      </c>
      <c r="AK1497" s="50" t="n">
        <v>12</v>
      </c>
    </row>
    <row r="1498" customFormat="false" ht="15" hidden="false" customHeight="false" outlineLevel="0" collapsed="false">
      <c r="A1498" s="50" t="s">
        <v>1218</v>
      </c>
      <c r="B1498" s="50" t="s">
        <v>138</v>
      </c>
      <c r="C1498" s="50" t="s">
        <v>477</v>
      </c>
      <c r="D1498" s="50" t="n">
        <v>691594</v>
      </c>
      <c r="E1498" s="50" t="n">
        <v>6</v>
      </c>
      <c r="F1498" s="50" t="s">
        <v>55</v>
      </c>
      <c r="G1498" s="50" t="n">
        <v>227</v>
      </c>
      <c r="H1498" s="50" t="n">
        <v>130</v>
      </c>
      <c r="I1498" s="50" t="n">
        <v>14</v>
      </c>
      <c r="J1498" s="50" t="n">
        <v>117</v>
      </c>
      <c r="K1498" s="50" t="n">
        <v>82</v>
      </c>
      <c r="L1498" s="50" t="n">
        <v>6</v>
      </c>
      <c r="M1498" s="50" t="n">
        <v>110</v>
      </c>
      <c r="N1498" s="50" t="n">
        <v>48</v>
      </c>
      <c r="O1498" s="50" t="n">
        <v>0.941</v>
      </c>
      <c r="P1498" s="50" t="n">
        <v>72</v>
      </c>
      <c r="Q1498" s="50" t="n">
        <v>70</v>
      </c>
      <c r="R1498" s="50" t="n">
        <v>21</v>
      </c>
      <c r="S1498" s="50" t="n">
        <v>4</v>
      </c>
      <c r="T1498" s="50" t="n">
        <v>1</v>
      </c>
      <c r="U1498" s="50" t="n">
        <v>2</v>
      </c>
      <c r="V1498" s="50" t="n">
        <v>1</v>
      </c>
      <c r="W1498" s="50" t="n">
        <v>0</v>
      </c>
      <c r="X1498" s="50" t="n">
        <v>1</v>
      </c>
      <c r="Y1498" s="50" t="n">
        <v>8</v>
      </c>
      <c r="Z1498" s="50" t="n">
        <v>23.9</v>
      </c>
      <c r="AA1498" s="50" t="n">
        <v>72</v>
      </c>
      <c r="AB1498" s="50" t="n">
        <v>19.491</v>
      </c>
      <c r="AC1498" s="50" t="n">
        <v>63</v>
      </c>
      <c r="AD1498" s="50" t="n">
        <v>1</v>
      </c>
      <c r="AE1498" s="50" t="n">
        <v>21</v>
      </c>
      <c r="AF1498" s="50" t="n">
        <v>63</v>
      </c>
      <c r="AG1498" s="50" t="n">
        <v>5239.9</v>
      </c>
      <c r="AH1498" s="50" t="n">
        <v>16</v>
      </c>
      <c r="AI1498" s="50" t="n">
        <v>114</v>
      </c>
      <c r="AJ1498" s="50" t="n">
        <v>7884.9</v>
      </c>
      <c r="AK1498" s="50" t="n">
        <v>6</v>
      </c>
    </row>
    <row r="1499" customFormat="false" ht="15" hidden="false" customHeight="false" outlineLevel="0" collapsed="false">
      <c r="A1499" s="50" t="s">
        <v>1218</v>
      </c>
      <c r="B1499" s="50" t="s">
        <v>138</v>
      </c>
      <c r="C1499" s="50" t="s">
        <v>477</v>
      </c>
      <c r="D1499" s="50" t="n">
        <v>691594</v>
      </c>
      <c r="E1499" s="50" t="n">
        <v>7</v>
      </c>
      <c r="F1499" s="50" t="s">
        <v>56</v>
      </c>
      <c r="G1499" s="50" t="n">
        <v>285</v>
      </c>
      <c r="H1499" s="50" t="n">
        <v>141</v>
      </c>
      <c r="I1499" s="50" t="n">
        <v>15</v>
      </c>
      <c r="J1499" s="50" t="n">
        <v>127</v>
      </c>
      <c r="K1499" s="50" t="n">
        <v>88</v>
      </c>
      <c r="L1499" s="50" t="n">
        <v>7</v>
      </c>
      <c r="M1499" s="50" t="n">
        <v>157</v>
      </c>
      <c r="N1499" s="50" t="n">
        <v>53</v>
      </c>
      <c r="O1499" s="50" t="n">
        <v>-3.708</v>
      </c>
      <c r="P1499" s="50" t="n">
        <v>84</v>
      </c>
      <c r="Q1499" s="50" t="n">
        <v>79</v>
      </c>
      <c r="R1499" s="50" t="n">
        <v>19</v>
      </c>
      <c r="S1499" s="50" t="n">
        <v>7</v>
      </c>
      <c r="T1499" s="50" t="n">
        <v>1</v>
      </c>
      <c r="U1499" s="50" t="n">
        <v>0</v>
      </c>
      <c r="V1499" s="50" t="n">
        <v>5</v>
      </c>
      <c r="W1499" s="50" t="n">
        <v>0</v>
      </c>
      <c r="X1499" s="50" t="n">
        <v>0</v>
      </c>
      <c r="Y1499" s="50" t="n">
        <v>2</v>
      </c>
      <c r="Z1499" s="50" t="n">
        <v>22.85</v>
      </c>
      <c r="AA1499" s="50" t="n">
        <v>83</v>
      </c>
      <c r="AB1499" s="50" t="n">
        <v>22.77</v>
      </c>
      <c r="AC1499" s="50" t="n">
        <v>77</v>
      </c>
      <c r="AD1499" s="50" t="n">
        <v>1</v>
      </c>
      <c r="AE1499" s="50" t="n">
        <v>22</v>
      </c>
      <c r="AF1499" s="50" t="n">
        <v>76</v>
      </c>
      <c r="AG1499" s="50" t="n">
        <v>6520.3</v>
      </c>
      <c r="AH1499" s="50" t="n">
        <v>24</v>
      </c>
      <c r="AI1499" s="50" t="n">
        <v>119</v>
      </c>
      <c r="AJ1499" s="50" t="n">
        <v>8214.8</v>
      </c>
      <c r="AK1499" s="50" t="n">
        <v>6</v>
      </c>
    </row>
    <row r="1500" customFormat="false" ht="15" hidden="false" customHeight="false" outlineLevel="0" collapsed="false">
      <c r="A1500" s="50" t="s">
        <v>1218</v>
      </c>
      <c r="B1500" s="50" t="s">
        <v>138</v>
      </c>
      <c r="C1500" s="50" t="s">
        <v>477</v>
      </c>
      <c r="D1500" s="50" t="n">
        <v>691594</v>
      </c>
      <c r="E1500" s="50" t="n">
        <v>8</v>
      </c>
      <c r="F1500" s="50" t="s">
        <v>57</v>
      </c>
      <c r="G1500" s="50" t="n">
        <v>374</v>
      </c>
      <c r="H1500" s="50" t="n">
        <v>189</v>
      </c>
      <c r="I1500" s="50" t="n">
        <v>18</v>
      </c>
      <c r="J1500" s="50" t="n">
        <v>171</v>
      </c>
      <c r="K1500" s="50" t="n">
        <v>115</v>
      </c>
      <c r="L1500" s="50" t="n">
        <v>9</v>
      </c>
      <c r="M1500" s="50" t="n">
        <v>202</v>
      </c>
      <c r="N1500" s="50" t="n">
        <v>74</v>
      </c>
      <c r="O1500" s="50" t="n">
        <v>4.607</v>
      </c>
      <c r="P1500" s="50" t="n">
        <v>98</v>
      </c>
      <c r="Q1500" s="50" t="n">
        <v>92</v>
      </c>
      <c r="R1500" s="50" t="n">
        <v>30</v>
      </c>
      <c r="S1500" s="50" t="n">
        <v>7</v>
      </c>
      <c r="T1500" s="50" t="n">
        <v>0</v>
      </c>
      <c r="U1500" s="50" t="n">
        <v>3</v>
      </c>
      <c r="V1500" s="50" t="n">
        <v>6</v>
      </c>
      <c r="W1500" s="50" t="n">
        <v>0</v>
      </c>
      <c r="X1500" s="50" t="n">
        <v>0</v>
      </c>
      <c r="Y1500" s="50" t="n">
        <v>9</v>
      </c>
      <c r="Z1500" s="50" t="n">
        <v>37.65</v>
      </c>
      <c r="AA1500" s="50" t="n">
        <v>98</v>
      </c>
      <c r="AB1500" s="50" t="n">
        <v>31.38</v>
      </c>
      <c r="AC1500" s="50" t="n">
        <v>83</v>
      </c>
      <c r="AD1500" s="50" t="n">
        <v>3</v>
      </c>
      <c r="AE1500" s="50" t="n">
        <v>23</v>
      </c>
      <c r="AF1500" s="50" t="n">
        <v>83</v>
      </c>
      <c r="AG1500" s="50" t="n">
        <v>7128.7</v>
      </c>
      <c r="AH1500" s="50" t="n">
        <v>36</v>
      </c>
      <c r="AI1500" s="50" t="n">
        <v>153</v>
      </c>
      <c r="AJ1500" s="50" t="n">
        <v>10544.2</v>
      </c>
      <c r="AK1500" s="50" t="n">
        <v>15</v>
      </c>
    </row>
    <row r="1501" customFormat="false" ht="15" hidden="false" customHeight="false" outlineLevel="0" collapsed="false">
      <c r="A1501" s="50" t="s">
        <v>1218</v>
      </c>
      <c r="B1501" s="50" t="s">
        <v>138</v>
      </c>
      <c r="C1501" s="50" t="s">
        <v>477</v>
      </c>
      <c r="D1501" s="50" t="n">
        <v>691594</v>
      </c>
      <c r="E1501" s="50" t="n">
        <v>9</v>
      </c>
      <c r="F1501" s="50" t="s">
        <v>58</v>
      </c>
      <c r="G1501" s="50" t="n">
        <v>330</v>
      </c>
      <c r="H1501" s="50" t="n">
        <v>180</v>
      </c>
      <c r="I1501" s="50" t="n">
        <v>21</v>
      </c>
      <c r="J1501" s="50" t="n">
        <v>166</v>
      </c>
      <c r="K1501" s="50" t="n">
        <v>114</v>
      </c>
      <c r="L1501" s="50" t="n">
        <v>6</v>
      </c>
      <c r="M1501" s="50" t="n">
        <v>156</v>
      </c>
      <c r="N1501" s="50" t="n">
        <v>66</v>
      </c>
      <c r="O1501" s="50" t="n">
        <v>10.752</v>
      </c>
      <c r="P1501" s="50" t="n">
        <v>102</v>
      </c>
      <c r="Q1501" s="50" t="n">
        <v>97</v>
      </c>
      <c r="R1501" s="50" t="n">
        <v>34</v>
      </c>
      <c r="S1501" s="50" t="n">
        <v>4</v>
      </c>
      <c r="T1501" s="50" t="n">
        <v>3</v>
      </c>
      <c r="U1501" s="50" t="n">
        <v>5</v>
      </c>
      <c r="V1501" s="50" t="n">
        <v>5</v>
      </c>
      <c r="W1501" s="50" t="n">
        <v>0</v>
      </c>
      <c r="X1501" s="50" t="n">
        <v>0</v>
      </c>
      <c r="Y1501" s="50" t="n">
        <v>7</v>
      </c>
      <c r="Z1501" s="50" t="n">
        <v>41.7</v>
      </c>
      <c r="AA1501" s="50" t="n">
        <v>100</v>
      </c>
      <c r="AB1501" s="50" t="n">
        <v>34.126</v>
      </c>
      <c r="AC1501" s="50" t="n">
        <v>90</v>
      </c>
      <c r="AD1501" s="50" t="n">
        <v>5</v>
      </c>
      <c r="AE1501" s="50" t="n">
        <v>35</v>
      </c>
      <c r="AF1501" s="50" t="n">
        <v>90</v>
      </c>
      <c r="AG1501" s="50" t="n">
        <v>7900.1</v>
      </c>
      <c r="AH1501" s="50" t="n">
        <v>34</v>
      </c>
      <c r="AI1501" s="50" t="n">
        <v>161</v>
      </c>
      <c r="AJ1501" s="50" t="n">
        <v>11254</v>
      </c>
      <c r="AK1501" s="50" t="n">
        <v>16</v>
      </c>
    </row>
    <row r="1502" customFormat="false" ht="15" hidden="false" customHeight="false" outlineLevel="0" collapsed="false">
      <c r="A1502" s="50" t="s">
        <v>1219</v>
      </c>
      <c r="B1502" s="50" t="s">
        <v>138</v>
      </c>
      <c r="C1502" s="50" t="s">
        <v>478</v>
      </c>
      <c r="D1502" s="50" t="n">
        <v>689414</v>
      </c>
      <c r="E1502" s="50" t="n">
        <v>4</v>
      </c>
      <c r="F1502" s="50" t="s">
        <v>53</v>
      </c>
      <c r="G1502" s="50" t="n">
        <v>388</v>
      </c>
      <c r="H1502" s="50" t="n">
        <v>169</v>
      </c>
      <c r="I1502" s="50" t="n">
        <v>10</v>
      </c>
      <c r="J1502" s="50" t="n">
        <v>187</v>
      </c>
      <c r="K1502" s="50" t="n">
        <v>122</v>
      </c>
      <c r="L1502" s="50" t="n">
        <v>1</v>
      </c>
      <c r="M1502" s="50" t="n">
        <v>196</v>
      </c>
      <c r="N1502" s="50" t="n">
        <v>47</v>
      </c>
      <c r="O1502" s="50" t="n">
        <v>6.862</v>
      </c>
      <c r="P1502" s="50" t="n">
        <v>104</v>
      </c>
      <c r="Q1502" s="50" t="n">
        <v>92</v>
      </c>
      <c r="R1502" s="50" t="n">
        <v>29</v>
      </c>
      <c r="S1502" s="50" t="n">
        <v>3</v>
      </c>
      <c r="T1502" s="50" t="n">
        <v>0</v>
      </c>
      <c r="U1502" s="50" t="n">
        <v>7</v>
      </c>
      <c r="V1502" s="50" t="n">
        <v>7</v>
      </c>
      <c r="W1502" s="50" t="n">
        <v>2</v>
      </c>
      <c r="X1502" s="50" t="n">
        <v>3</v>
      </c>
      <c r="Y1502" s="50" t="n">
        <v>8</v>
      </c>
      <c r="Z1502" s="50" t="n">
        <v>39.75</v>
      </c>
      <c r="AA1502" s="50" t="n">
        <v>101</v>
      </c>
      <c r="AB1502" s="50" t="n">
        <v>37.136</v>
      </c>
      <c r="AC1502" s="50" t="n">
        <v>87</v>
      </c>
      <c r="AD1502" s="50" t="n">
        <v>7</v>
      </c>
      <c r="AE1502" s="50" t="n">
        <v>35</v>
      </c>
      <c r="AF1502" s="50" t="n">
        <v>86</v>
      </c>
      <c r="AG1502" s="50" t="n">
        <v>7594</v>
      </c>
      <c r="AH1502" s="50" t="n">
        <v>31</v>
      </c>
      <c r="AI1502" s="50" t="n">
        <v>148</v>
      </c>
      <c r="AJ1502" s="50" t="n">
        <v>10029.7</v>
      </c>
      <c r="AK1502" s="50" t="n">
        <v>1</v>
      </c>
    </row>
    <row r="1503" customFormat="false" ht="15" hidden="false" customHeight="false" outlineLevel="0" collapsed="false">
      <c r="A1503" s="50" t="s">
        <v>1219</v>
      </c>
      <c r="B1503" s="50" t="s">
        <v>138</v>
      </c>
      <c r="C1503" s="50" t="s">
        <v>478</v>
      </c>
      <c r="D1503" s="50" t="n">
        <v>689414</v>
      </c>
      <c r="E1503" s="50" t="n">
        <v>5</v>
      </c>
      <c r="F1503" s="50" t="s">
        <v>54</v>
      </c>
      <c r="G1503" s="50" t="n">
        <v>398</v>
      </c>
      <c r="H1503" s="50" t="n">
        <v>163</v>
      </c>
      <c r="I1503" s="50" t="n">
        <v>21</v>
      </c>
      <c r="J1503" s="50" t="n">
        <v>184</v>
      </c>
      <c r="K1503" s="50" t="n">
        <v>105</v>
      </c>
      <c r="L1503" s="50" t="n">
        <v>6</v>
      </c>
      <c r="M1503" s="50" t="n">
        <v>214</v>
      </c>
      <c r="N1503" s="50" t="n">
        <v>58</v>
      </c>
      <c r="O1503" s="50" t="n">
        <v>0.222</v>
      </c>
      <c r="P1503" s="50" t="n">
        <v>114</v>
      </c>
      <c r="Q1503" s="50" t="n">
        <v>98</v>
      </c>
      <c r="R1503" s="50" t="n">
        <v>22</v>
      </c>
      <c r="S1503" s="50" t="n">
        <v>2</v>
      </c>
      <c r="T1503" s="50" t="n">
        <v>0</v>
      </c>
      <c r="U1503" s="50" t="n">
        <v>4</v>
      </c>
      <c r="V1503" s="50" t="n">
        <v>13</v>
      </c>
      <c r="W1503" s="50" t="n">
        <v>2</v>
      </c>
      <c r="X1503" s="50" t="n">
        <v>1</v>
      </c>
      <c r="Y1503" s="50" t="n">
        <v>12</v>
      </c>
      <c r="Z1503" s="50" t="n">
        <v>35.4</v>
      </c>
      <c r="AA1503" s="50" t="n">
        <v>114</v>
      </c>
      <c r="AB1503" s="50" t="n">
        <v>31.466</v>
      </c>
      <c r="AC1503" s="50" t="n">
        <v>87</v>
      </c>
      <c r="AD1503" s="50" t="n">
        <v>1</v>
      </c>
      <c r="AE1503" s="50" t="n">
        <v>23</v>
      </c>
      <c r="AF1503" s="50" t="n">
        <v>87</v>
      </c>
      <c r="AG1503" s="50" t="n">
        <v>7324.2</v>
      </c>
      <c r="AH1503" s="50" t="n">
        <v>17</v>
      </c>
      <c r="AI1503" s="50" t="n">
        <v>144</v>
      </c>
      <c r="AJ1503" s="50" t="n">
        <v>9782</v>
      </c>
      <c r="AK1503" s="50" t="n">
        <v>4</v>
      </c>
    </row>
    <row r="1504" customFormat="false" ht="15" hidden="false" customHeight="false" outlineLevel="0" collapsed="false">
      <c r="A1504" s="50" t="s">
        <v>1219</v>
      </c>
      <c r="B1504" s="50" t="s">
        <v>138</v>
      </c>
      <c r="C1504" s="50" t="s">
        <v>478</v>
      </c>
      <c r="D1504" s="50" t="n">
        <v>689414</v>
      </c>
      <c r="E1504" s="50" t="n">
        <v>6</v>
      </c>
      <c r="F1504" s="50" t="s">
        <v>55</v>
      </c>
      <c r="G1504" s="50" t="n">
        <v>274</v>
      </c>
      <c r="H1504" s="50" t="n">
        <v>106</v>
      </c>
      <c r="I1504" s="50" t="n">
        <v>13</v>
      </c>
      <c r="J1504" s="50" t="n">
        <v>125</v>
      </c>
      <c r="K1504" s="50" t="n">
        <v>64</v>
      </c>
      <c r="L1504" s="50" t="n">
        <v>2</v>
      </c>
      <c r="M1504" s="50" t="n">
        <v>149</v>
      </c>
      <c r="N1504" s="50" t="n">
        <v>42</v>
      </c>
      <c r="O1504" s="50" t="n">
        <v>4.221</v>
      </c>
      <c r="P1504" s="50" t="n">
        <v>76</v>
      </c>
      <c r="Q1504" s="50" t="n">
        <v>64</v>
      </c>
      <c r="R1504" s="50" t="n">
        <v>20</v>
      </c>
      <c r="S1504" s="50" t="n">
        <v>2</v>
      </c>
      <c r="T1504" s="50" t="n">
        <v>1</v>
      </c>
      <c r="U1504" s="50" t="n">
        <v>2</v>
      </c>
      <c r="V1504" s="50" t="n">
        <v>9</v>
      </c>
      <c r="W1504" s="50" t="n">
        <v>1</v>
      </c>
      <c r="X1504" s="50" t="n">
        <v>1</v>
      </c>
      <c r="Y1504" s="50" t="n">
        <v>8</v>
      </c>
      <c r="Z1504" s="50" t="n">
        <v>28.6</v>
      </c>
      <c r="AA1504" s="50" t="n">
        <v>75</v>
      </c>
      <c r="AB1504" s="50" t="n">
        <v>21.753</v>
      </c>
      <c r="AC1504" s="50" t="n">
        <v>58</v>
      </c>
      <c r="AD1504" s="50" t="n">
        <v>2</v>
      </c>
      <c r="AE1504" s="50" t="n">
        <v>13</v>
      </c>
      <c r="AF1504" s="50" t="n">
        <v>58</v>
      </c>
      <c r="AG1504" s="50" t="n">
        <v>4715.2</v>
      </c>
      <c r="AH1504" s="50" t="n">
        <v>15</v>
      </c>
      <c r="AI1504" s="50" t="n">
        <v>91</v>
      </c>
      <c r="AJ1504" s="50" t="n">
        <v>6303.1</v>
      </c>
      <c r="AK1504" s="50" t="n">
        <v>7</v>
      </c>
    </row>
    <row r="1505" customFormat="false" ht="15" hidden="false" customHeight="false" outlineLevel="0" collapsed="false">
      <c r="A1505" s="50" t="s">
        <v>1219</v>
      </c>
      <c r="B1505" s="50" t="s">
        <v>138</v>
      </c>
      <c r="C1505" s="50" t="s">
        <v>478</v>
      </c>
      <c r="D1505" s="50" t="n">
        <v>689414</v>
      </c>
      <c r="E1505" s="50" t="n">
        <v>7</v>
      </c>
      <c r="F1505" s="50" t="s">
        <v>56</v>
      </c>
      <c r="G1505" s="50" t="n">
        <v>385</v>
      </c>
      <c r="H1505" s="50" t="n">
        <v>158</v>
      </c>
      <c r="I1505" s="50" t="n">
        <v>14</v>
      </c>
      <c r="J1505" s="50" t="n">
        <v>185</v>
      </c>
      <c r="K1505" s="50" t="n">
        <v>100</v>
      </c>
      <c r="L1505" s="50" t="n">
        <v>2</v>
      </c>
      <c r="M1505" s="50" t="n">
        <v>200</v>
      </c>
      <c r="N1505" s="50" t="n">
        <v>58</v>
      </c>
      <c r="O1505" s="50" t="n">
        <v>-0.463</v>
      </c>
      <c r="P1505" s="50" t="n">
        <v>106</v>
      </c>
      <c r="Q1505" s="50" t="n">
        <v>93</v>
      </c>
      <c r="R1505" s="50" t="n">
        <v>26</v>
      </c>
      <c r="S1505" s="50" t="n">
        <v>2</v>
      </c>
      <c r="T1505" s="50" t="n">
        <v>0</v>
      </c>
      <c r="U1505" s="50" t="n">
        <v>1</v>
      </c>
      <c r="V1505" s="50" t="n">
        <v>9</v>
      </c>
      <c r="W1505" s="50" t="n">
        <v>3</v>
      </c>
      <c r="X1505" s="50" t="n">
        <v>1</v>
      </c>
      <c r="Y1505" s="50" t="n">
        <v>10</v>
      </c>
      <c r="Z1505" s="50" t="n">
        <v>33.6</v>
      </c>
      <c r="AA1505" s="50" t="n">
        <v>106</v>
      </c>
      <c r="AB1505" s="50" t="n">
        <v>31.634</v>
      </c>
      <c r="AC1505" s="50" t="n">
        <v>84</v>
      </c>
      <c r="AD1505" s="50" t="n">
        <v>2</v>
      </c>
      <c r="AE1505" s="50" t="n">
        <v>23</v>
      </c>
      <c r="AF1505" s="50" t="n">
        <v>84</v>
      </c>
      <c r="AG1505" s="50" t="n">
        <v>7096.6</v>
      </c>
      <c r="AH1505" s="50" t="n">
        <v>24</v>
      </c>
      <c r="AI1505" s="50" t="n">
        <v>138</v>
      </c>
      <c r="AJ1505" s="50" t="n">
        <v>9480</v>
      </c>
      <c r="AK1505" s="50" t="n">
        <v>11</v>
      </c>
    </row>
    <row r="1506" customFormat="false" ht="15" hidden="false" customHeight="false" outlineLevel="0" collapsed="false">
      <c r="A1506" s="50" t="s">
        <v>1219</v>
      </c>
      <c r="B1506" s="50" t="s">
        <v>138</v>
      </c>
      <c r="C1506" s="50" t="s">
        <v>478</v>
      </c>
      <c r="D1506" s="50" t="n">
        <v>689414</v>
      </c>
      <c r="E1506" s="50" t="n">
        <v>8</v>
      </c>
      <c r="F1506" s="50" t="s">
        <v>57</v>
      </c>
      <c r="G1506" s="50" t="n">
        <v>51</v>
      </c>
      <c r="H1506" s="50" t="n">
        <v>20</v>
      </c>
      <c r="I1506" s="50" t="n">
        <v>3</v>
      </c>
      <c r="J1506" s="50" t="n">
        <v>23</v>
      </c>
      <c r="K1506" s="50" t="n">
        <v>14</v>
      </c>
      <c r="L1506" s="50" t="n">
        <v>1</v>
      </c>
      <c r="M1506" s="50" t="n">
        <v>28</v>
      </c>
      <c r="N1506" s="50" t="n">
        <v>6</v>
      </c>
      <c r="O1506" s="50" t="n">
        <v>0.884</v>
      </c>
      <c r="P1506" s="50" t="n">
        <v>9</v>
      </c>
      <c r="Q1506" s="50" t="n">
        <v>7</v>
      </c>
      <c r="R1506" s="50" t="n">
        <v>3</v>
      </c>
      <c r="S1506" s="50" t="n">
        <v>0</v>
      </c>
      <c r="T1506" s="50" t="n">
        <v>0</v>
      </c>
      <c r="U1506" s="50" t="n">
        <v>0</v>
      </c>
      <c r="V1506" s="50" t="n">
        <v>2</v>
      </c>
      <c r="W1506" s="50" t="n">
        <v>0</v>
      </c>
      <c r="X1506" s="50" t="n">
        <v>0</v>
      </c>
      <c r="Y1506" s="50" t="n">
        <v>1</v>
      </c>
      <c r="Z1506" s="50" t="n">
        <v>4.1</v>
      </c>
      <c r="AA1506" s="50" t="n">
        <v>9</v>
      </c>
      <c r="AB1506" s="50" t="n">
        <v>3.328</v>
      </c>
      <c r="AC1506" s="50" t="n">
        <v>6</v>
      </c>
      <c r="AD1506" s="50" t="n">
        <v>0</v>
      </c>
      <c r="AE1506" s="50" t="n">
        <v>1</v>
      </c>
      <c r="AF1506" s="50" t="n">
        <v>6</v>
      </c>
      <c r="AG1506" s="50" t="n">
        <v>497.5</v>
      </c>
      <c r="AH1506" s="50" t="n">
        <v>2</v>
      </c>
      <c r="AI1506" s="50" t="n">
        <v>17</v>
      </c>
      <c r="AJ1506" s="50" t="n">
        <v>1161.5</v>
      </c>
      <c r="AK1506" s="50" t="n">
        <v>0</v>
      </c>
    </row>
    <row r="1507" customFormat="false" ht="15" hidden="false" customHeight="false" outlineLevel="0" collapsed="false">
      <c r="A1507" s="50" t="s">
        <v>1220</v>
      </c>
      <c r="B1507" s="50" t="s">
        <v>138</v>
      </c>
      <c r="C1507" s="50" t="s">
        <v>479</v>
      </c>
      <c r="D1507" s="50" t="n">
        <v>691788</v>
      </c>
      <c r="E1507" s="50" t="n">
        <v>5</v>
      </c>
      <c r="F1507" s="50" t="s">
        <v>54</v>
      </c>
      <c r="G1507" s="50" t="n">
        <v>287</v>
      </c>
      <c r="H1507" s="50" t="n">
        <v>136</v>
      </c>
      <c r="I1507" s="50" t="n">
        <v>33</v>
      </c>
      <c r="J1507" s="50" t="n">
        <v>148</v>
      </c>
      <c r="K1507" s="50" t="n">
        <v>102</v>
      </c>
      <c r="L1507" s="50" t="n">
        <v>17</v>
      </c>
      <c r="M1507" s="50" t="n">
        <v>138</v>
      </c>
      <c r="N1507" s="50" t="n">
        <v>34</v>
      </c>
      <c r="O1507" s="50" t="n">
        <v>-6.162</v>
      </c>
      <c r="P1507" s="50" t="n">
        <v>68</v>
      </c>
      <c r="Q1507" s="50" t="n">
        <v>64</v>
      </c>
      <c r="R1507" s="50" t="n">
        <v>13</v>
      </c>
      <c r="S1507" s="50" t="n">
        <v>3</v>
      </c>
      <c r="T1507" s="50" t="n">
        <v>0</v>
      </c>
      <c r="U1507" s="50" t="n">
        <v>0</v>
      </c>
      <c r="V1507" s="50" t="n">
        <v>4</v>
      </c>
      <c r="W1507" s="50" t="n">
        <v>0</v>
      </c>
      <c r="X1507" s="50" t="n">
        <v>0</v>
      </c>
      <c r="Y1507" s="50" t="n">
        <v>22</v>
      </c>
      <c r="Z1507" s="50" t="n">
        <v>15.55</v>
      </c>
      <c r="AA1507" s="50" t="n">
        <v>68</v>
      </c>
      <c r="AB1507" s="50" t="n">
        <v>14.945</v>
      </c>
      <c r="AC1507" s="50" t="n">
        <v>42</v>
      </c>
      <c r="AD1507" s="50" t="n">
        <v>2</v>
      </c>
      <c r="AE1507" s="50" t="n">
        <v>15</v>
      </c>
      <c r="AF1507" s="50" t="n">
        <v>42</v>
      </c>
      <c r="AG1507" s="50" t="n">
        <v>3751.3</v>
      </c>
      <c r="AH1507" s="50" t="n">
        <v>13</v>
      </c>
      <c r="AI1507" s="50" t="n">
        <v>122</v>
      </c>
      <c r="AJ1507" s="50" t="n">
        <v>9047.2</v>
      </c>
      <c r="AK1507" s="50" t="n">
        <v>54</v>
      </c>
    </row>
    <row r="1508" customFormat="false" ht="15" hidden="false" customHeight="false" outlineLevel="0" collapsed="false">
      <c r="A1508" s="50" t="s">
        <v>1220</v>
      </c>
      <c r="B1508" s="50" t="s">
        <v>138</v>
      </c>
      <c r="C1508" s="50" t="s">
        <v>479</v>
      </c>
      <c r="D1508" s="50" t="n">
        <v>691788</v>
      </c>
      <c r="E1508" s="50" t="n">
        <v>6</v>
      </c>
      <c r="F1508" s="50" t="s">
        <v>55</v>
      </c>
      <c r="G1508" s="50" t="n">
        <v>299</v>
      </c>
      <c r="H1508" s="50" t="n">
        <v>139</v>
      </c>
      <c r="I1508" s="50" t="n">
        <v>25</v>
      </c>
      <c r="J1508" s="50" t="n">
        <v>142</v>
      </c>
      <c r="K1508" s="50" t="n">
        <v>96</v>
      </c>
      <c r="L1508" s="50" t="n">
        <v>11</v>
      </c>
      <c r="M1508" s="50" t="n">
        <v>156</v>
      </c>
      <c r="N1508" s="50" t="n">
        <v>43</v>
      </c>
      <c r="O1508" s="50" t="n">
        <v>5.667</v>
      </c>
      <c r="P1508" s="50" t="n">
        <v>77</v>
      </c>
      <c r="Q1508" s="50" t="n">
        <v>68</v>
      </c>
      <c r="R1508" s="50" t="n">
        <v>20</v>
      </c>
      <c r="S1508" s="50" t="n">
        <v>2</v>
      </c>
      <c r="T1508" s="50" t="n">
        <v>0</v>
      </c>
      <c r="U1508" s="50" t="n">
        <v>5</v>
      </c>
      <c r="V1508" s="50" t="n">
        <v>6</v>
      </c>
      <c r="W1508" s="50" t="n">
        <v>1</v>
      </c>
      <c r="X1508" s="50" t="n">
        <v>0</v>
      </c>
      <c r="Y1508" s="50" t="n">
        <v>13</v>
      </c>
      <c r="Z1508" s="50" t="n">
        <v>29.1</v>
      </c>
      <c r="AA1508" s="50" t="n">
        <v>75</v>
      </c>
      <c r="AB1508" s="50" t="n">
        <v>29.368</v>
      </c>
      <c r="AC1508" s="50" t="n">
        <v>57</v>
      </c>
      <c r="AD1508" s="50" t="n">
        <v>7</v>
      </c>
      <c r="AE1508" s="50" t="n">
        <v>23</v>
      </c>
      <c r="AF1508" s="50" t="n">
        <v>57</v>
      </c>
      <c r="AG1508" s="50" t="n">
        <v>4968.6</v>
      </c>
      <c r="AH1508" s="50" t="n">
        <v>17</v>
      </c>
      <c r="AI1508" s="50" t="n">
        <v>120</v>
      </c>
      <c r="AJ1508" s="50" t="n">
        <v>8983.1</v>
      </c>
      <c r="AK1508" s="50" t="n">
        <v>60</v>
      </c>
    </row>
    <row r="1509" customFormat="false" ht="15" hidden="false" customHeight="false" outlineLevel="0" collapsed="false">
      <c r="A1509" s="50" t="s">
        <v>1220</v>
      </c>
      <c r="B1509" s="50" t="s">
        <v>138</v>
      </c>
      <c r="C1509" s="50" t="s">
        <v>479</v>
      </c>
      <c r="D1509" s="50" t="n">
        <v>691788</v>
      </c>
      <c r="E1509" s="50" t="n">
        <v>7</v>
      </c>
      <c r="F1509" s="50" t="s">
        <v>56</v>
      </c>
      <c r="G1509" s="50" t="n">
        <v>245</v>
      </c>
      <c r="H1509" s="50" t="n">
        <v>116</v>
      </c>
      <c r="I1509" s="50" t="n">
        <v>29</v>
      </c>
      <c r="J1509" s="50" t="n">
        <v>117</v>
      </c>
      <c r="K1509" s="50" t="n">
        <v>79</v>
      </c>
      <c r="L1509" s="50" t="n">
        <v>11</v>
      </c>
      <c r="M1509" s="50" t="n">
        <v>128</v>
      </c>
      <c r="N1509" s="50" t="n">
        <v>37</v>
      </c>
      <c r="O1509" s="50" t="n">
        <v>0.196</v>
      </c>
      <c r="P1509" s="50" t="n">
        <v>67</v>
      </c>
      <c r="Q1509" s="50" t="n">
        <v>61</v>
      </c>
      <c r="R1509" s="50" t="n">
        <v>13</v>
      </c>
      <c r="S1509" s="50" t="n">
        <v>2</v>
      </c>
      <c r="T1509" s="50" t="n">
        <v>0</v>
      </c>
      <c r="U1509" s="50" t="n">
        <v>5</v>
      </c>
      <c r="V1509" s="50" t="n">
        <v>3</v>
      </c>
      <c r="W1509" s="50" t="n">
        <v>1</v>
      </c>
      <c r="X1509" s="50" t="n">
        <v>0</v>
      </c>
      <c r="Y1509" s="50" t="n">
        <v>18</v>
      </c>
      <c r="Z1509" s="50" t="n">
        <v>20.7</v>
      </c>
      <c r="AA1509" s="50" t="n">
        <v>65</v>
      </c>
      <c r="AB1509" s="50" t="n">
        <v>21.803</v>
      </c>
      <c r="AC1509" s="50" t="n">
        <v>45</v>
      </c>
      <c r="AD1509" s="50" t="n">
        <v>5</v>
      </c>
      <c r="AE1509" s="50" t="n">
        <v>21</v>
      </c>
      <c r="AF1509" s="50" t="n">
        <v>45</v>
      </c>
      <c r="AG1509" s="50" t="n">
        <v>3856.7</v>
      </c>
      <c r="AH1509" s="50" t="n">
        <v>12</v>
      </c>
      <c r="AI1509" s="50" t="n">
        <v>98</v>
      </c>
      <c r="AJ1509" s="50" t="n">
        <v>7215.8</v>
      </c>
      <c r="AK1509" s="50" t="n">
        <v>35</v>
      </c>
    </row>
    <row r="1510" customFormat="false" ht="15" hidden="false" customHeight="false" outlineLevel="0" collapsed="false">
      <c r="A1510" s="50" t="s">
        <v>1220</v>
      </c>
      <c r="B1510" s="50" t="s">
        <v>138</v>
      </c>
      <c r="C1510" s="50" t="s">
        <v>479</v>
      </c>
      <c r="D1510" s="50" t="n">
        <v>691788</v>
      </c>
      <c r="E1510" s="50" t="n">
        <v>8</v>
      </c>
      <c r="F1510" s="50" t="s">
        <v>57</v>
      </c>
      <c r="G1510" s="50" t="n">
        <v>218</v>
      </c>
      <c r="H1510" s="50" t="n">
        <v>105</v>
      </c>
      <c r="I1510" s="50" t="n">
        <v>29</v>
      </c>
      <c r="J1510" s="50" t="n">
        <v>104</v>
      </c>
      <c r="K1510" s="50" t="n">
        <v>70</v>
      </c>
      <c r="L1510" s="50" t="n">
        <v>14</v>
      </c>
      <c r="M1510" s="50" t="n">
        <v>114</v>
      </c>
      <c r="N1510" s="50" t="n">
        <v>35</v>
      </c>
      <c r="O1510" s="50" t="n">
        <v>-2.954</v>
      </c>
      <c r="P1510" s="50" t="n">
        <v>57</v>
      </c>
      <c r="Q1510" s="50" t="n">
        <v>52</v>
      </c>
      <c r="R1510" s="50" t="n">
        <v>11</v>
      </c>
      <c r="S1510" s="50" t="n">
        <v>1</v>
      </c>
      <c r="T1510" s="50" t="n">
        <v>0</v>
      </c>
      <c r="U1510" s="50" t="n">
        <v>2</v>
      </c>
      <c r="V1510" s="50" t="n">
        <v>4</v>
      </c>
      <c r="W1510" s="50" t="n">
        <v>0</v>
      </c>
      <c r="X1510" s="50" t="n">
        <v>1</v>
      </c>
      <c r="Y1510" s="50" t="n">
        <v>15</v>
      </c>
      <c r="Z1510" s="50" t="n">
        <v>15.25</v>
      </c>
      <c r="AA1510" s="50" t="n">
        <v>57</v>
      </c>
      <c r="AB1510" s="50" t="n">
        <v>11.911</v>
      </c>
      <c r="AC1510" s="50" t="n">
        <v>38</v>
      </c>
      <c r="AD1510" s="50" t="n">
        <v>2</v>
      </c>
      <c r="AE1510" s="50" t="n">
        <v>12</v>
      </c>
      <c r="AF1510" s="50" t="n">
        <v>38</v>
      </c>
      <c r="AG1510" s="50" t="n">
        <v>3215.7</v>
      </c>
      <c r="AH1510" s="50" t="n">
        <v>6</v>
      </c>
      <c r="AI1510" s="50" t="n">
        <v>91</v>
      </c>
      <c r="AJ1510" s="50" t="n">
        <v>6784.9</v>
      </c>
      <c r="AK1510" s="50" t="n">
        <v>41</v>
      </c>
    </row>
    <row r="1511" customFormat="false" ht="15" hidden="false" customHeight="false" outlineLevel="0" collapsed="false">
      <c r="A1511" s="50" t="s">
        <v>1220</v>
      </c>
      <c r="B1511" s="50" t="s">
        <v>138</v>
      </c>
      <c r="C1511" s="50" t="s">
        <v>479</v>
      </c>
      <c r="D1511" s="50" t="n">
        <v>691788</v>
      </c>
      <c r="E1511" s="50" t="n">
        <v>9</v>
      </c>
      <c r="F1511" s="50" t="s">
        <v>58</v>
      </c>
      <c r="G1511" s="50" t="n">
        <v>235</v>
      </c>
      <c r="H1511" s="50" t="n">
        <v>120</v>
      </c>
      <c r="I1511" s="50" t="n">
        <v>27</v>
      </c>
      <c r="J1511" s="50" t="n">
        <v>119</v>
      </c>
      <c r="K1511" s="50" t="n">
        <v>86</v>
      </c>
      <c r="L1511" s="50" t="n">
        <v>10</v>
      </c>
      <c r="M1511" s="50" t="n">
        <v>116</v>
      </c>
      <c r="N1511" s="50" t="n">
        <v>34</v>
      </c>
      <c r="O1511" s="50" t="n">
        <v>-2.14</v>
      </c>
      <c r="P1511" s="50" t="n">
        <v>61</v>
      </c>
      <c r="Q1511" s="50" t="n">
        <v>58</v>
      </c>
      <c r="R1511" s="50" t="n">
        <v>14</v>
      </c>
      <c r="S1511" s="50" t="n">
        <v>1</v>
      </c>
      <c r="T1511" s="50" t="n">
        <v>0</v>
      </c>
      <c r="U1511" s="50" t="n">
        <v>2</v>
      </c>
      <c r="V1511" s="50" t="n">
        <v>2</v>
      </c>
      <c r="W1511" s="50" t="n">
        <v>0</v>
      </c>
      <c r="X1511" s="50" t="n">
        <v>1</v>
      </c>
      <c r="Y1511" s="50" t="n">
        <v>14</v>
      </c>
      <c r="Z1511" s="50" t="n">
        <v>16.55</v>
      </c>
      <c r="AA1511" s="50" t="n">
        <v>61</v>
      </c>
      <c r="AB1511" s="50" t="n">
        <v>17.268</v>
      </c>
      <c r="AC1511" s="50" t="n">
        <v>45</v>
      </c>
      <c r="AD1511" s="50" t="n">
        <v>3</v>
      </c>
      <c r="AE1511" s="50" t="n">
        <v>16</v>
      </c>
      <c r="AF1511" s="50" t="n">
        <v>45</v>
      </c>
      <c r="AG1511" s="50" t="n">
        <v>4103.6</v>
      </c>
      <c r="AH1511" s="50" t="n">
        <v>15</v>
      </c>
      <c r="AI1511" s="50" t="n">
        <v>104</v>
      </c>
      <c r="AJ1511" s="50" t="n">
        <v>7718.8</v>
      </c>
      <c r="AK1511" s="50" t="n">
        <v>49</v>
      </c>
    </row>
    <row r="1512" customFormat="false" ht="15" hidden="false" customHeight="false" outlineLevel="0" collapsed="false">
      <c r="A1512" s="50" t="s">
        <v>1221</v>
      </c>
      <c r="B1512" s="50" t="s">
        <v>138</v>
      </c>
      <c r="C1512" s="50" t="s">
        <v>480</v>
      </c>
      <c r="D1512" s="50" t="n">
        <v>683357</v>
      </c>
      <c r="E1512" s="50" t="n">
        <v>4</v>
      </c>
      <c r="F1512" s="50" t="s">
        <v>53</v>
      </c>
      <c r="G1512" s="50" t="n">
        <v>405</v>
      </c>
      <c r="H1512" s="50" t="n">
        <v>185</v>
      </c>
      <c r="I1512" s="50" t="n">
        <v>61</v>
      </c>
      <c r="J1512" s="50" t="n">
        <v>192</v>
      </c>
      <c r="K1512" s="50" t="n">
        <v>120</v>
      </c>
      <c r="L1512" s="50" t="n">
        <v>19</v>
      </c>
      <c r="M1512" s="50" t="n">
        <v>212</v>
      </c>
      <c r="N1512" s="50" t="n">
        <v>65</v>
      </c>
      <c r="O1512" s="50" t="n">
        <v>-3.522</v>
      </c>
      <c r="P1512" s="50" t="n">
        <v>96</v>
      </c>
      <c r="Q1512" s="50" t="n">
        <v>87</v>
      </c>
      <c r="R1512" s="50" t="n">
        <v>18</v>
      </c>
      <c r="S1512" s="50" t="n">
        <v>6</v>
      </c>
      <c r="T1512" s="50" t="n">
        <v>0</v>
      </c>
      <c r="U1512" s="50" t="n">
        <v>2</v>
      </c>
      <c r="V1512" s="50" t="n">
        <v>5</v>
      </c>
      <c r="W1512" s="50" t="n">
        <v>1</v>
      </c>
      <c r="X1512" s="50" t="n">
        <v>3</v>
      </c>
      <c r="Y1512" s="50" t="n">
        <v>41</v>
      </c>
      <c r="Z1512" s="50" t="n">
        <v>24.7</v>
      </c>
      <c r="AA1512" s="50" t="n">
        <v>96</v>
      </c>
      <c r="AB1512" s="50" t="n">
        <v>26.7</v>
      </c>
      <c r="AC1512" s="50" t="n">
        <v>49</v>
      </c>
      <c r="AD1512" s="50" t="n">
        <v>6</v>
      </c>
      <c r="AE1512" s="50" t="n">
        <v>23</v>
      </c>
      <c r="AF1512" s="50" t="n">
        <v>49</v>
      </c>
      <c r="AG1512" s="50" t="n">
        <v>4416.1</v>
      </c>
      <c r="AH1512" s="50" t="n">
        <v>23</v>
      </c>
      <c r="AI1512" s="50" t="n">
        <v>155</v>
      </c>
      <c r="AJ1512" s="50" t="n">
        <v>11627.4</v>
      </c>
      <c r="AK1512" s="50" t="n">
        <v>78</v>
      </c>
    </row>
    <row r="1513" customFormat="false" ht="15" hidden="false" customHeight="false" outlineLevel="0" collapsed="false">
      <c r="A1513" s="50" t="s">
        <v>1221</v>
      </c>
      <c r="B1513" s="50" t="s">
        <v>138</v>
      </c>
      <c r="C1513" s="50" t="s">
        <v>480</v>
      </c>
      <c r="D1513" s="50" t="n">
        <v>683357</v>
      </c>
      <c r="E1513" s="50" t="n">
        <v>5</v>
      </c>
      <c r="F1513" s="50" t="s">
        <v>54</v>
      </c>
      <c r="G1513" s="50" t="n">
        <v>287</v>
      </c>
      <c r="H1513" s="50" t="n">
        <v>132</v>
      </c>
      <c r="I1513" s="50" t="n">
        <v>43</v>
      </c>
      <c r="J1513" s="50" t="n">
        <v>126</v>
      </c>
      <c r="K1513" s="50" t="n">
        <v>87</v>
      </c>
      <c r="L1513" s="50" t="n">
        <v>20</v>
      </c>
      <c r="M1513" s="50" t="n">
        <v>161</v>
      </c>
      <c r="N1513" s="50" t="n">
        <v>45</v>
      </c>
      <c r="O1513" s="50" t="n">
        <v>1.675</v>
      </c>
      <c r="P1513" s="50" t="n">
        <v>64</v>
      </c>
      <c r="Q1513" s="50" t="n">
        <v>57</v>
      </c>
      <c r="R1513" s="50" t="n">
        <v>16</v>
      </c>
      <c r="S1513" s="50" t="n">
        <v>3</v>
      </c>
      <c r="T1513" s="50" t="n">
        <v>0</v>
      </c>
      <c r="U1513" s="50" t="n">
        <v>3</v>
      </c>
      <c r="V1513" s="50" t="n">
        <v>5</v>
      </c>
      <c r="W1513" s="50" t="n">
        <v>1</v>
      </c>
      <c r="X1513" s="50" t="n">
        <v>1</v>
      </c>
      <c r="Y1513" s="50" t="n">
        <v>25</v>
      </c>
      <c r="Z1513" s="50" t="n">
        <v>22.95</v>
      </c>
      <c r="AA1513" s="50" t="n">
        <v>64</v>
      </c>
      <c r="AB1513" s="50" t="n">
        <v>17.999</v>
      </c>
      <c r="AC1513" s="50" t="n">
        <v>33</v>
      </c>
      <c r="AD1513" s="50" t="n">
        <v>4</v>
      </c>
      <c r="AE1513" s="50" t="n">
        <v>15</v>
      </c>
      <c r="AF1513" s="50" t="n">
        <v>33</v>
      </c>
      <c r="AG1513" s="50" t="n">
        <v>3040.5</v>
      </c>
      <c r="AH1513" s="50" t="n">
        <v>18</v>
      </c>
      <c r="AI1513" s="50" t="n">
        <v>121</v>
      </c>
      <c r="AJ1513" s="50" t="n">
        <v>9037</v>
      </c>
      <c r="AK1513" s="50" t="n">
        <v>68</v>
      </c>
    </row>
    <row r="1514" customFormat="false" ht="15" hidden="false" customHeight="false" outlineLevel="0" collapsed="false">
      <c r="A1514" s="50" t="s">
        <v>1221</v>
      </c>
      <c r="B1514" s="50" t="s">
        <v>138</v>
      </c>
      <c r="C1514" s="50" t="s">
        <v>480</v>
      </c>
      <c r="D1514" s="50" t="n">
        <v>683357</v>
      </c>
      <c r="E1514" s="50" t="n">
        <v>6</v>
      </c>
      <c r="F1514" s="50" t="s">
        <v>55</v>
      </c>
      <c r="G1514" s="50" t="n">
        <v>270</v>
      </c>
      <c r="H1514" s="50" t="n">
        <v>131</v>
      </c>
      <c r="I1514" s="50" t="n">
        <v>44</v>
      </c>
      <c r="J1514" s="50" t="n">
        <v>125</v>
      </c>
      <c r="K1514" s="50" t="n">
        <v>87</v>
      </c>
      <c r="L1514" s="50" t="n">
        <v>20</v>
      </c>
      <c r="M1514" s="50" t="n">
        <v>145</v>
      </c>
      <c r="N1514" s="50" t="n">
        <v>44</v>
      </c>
      <c r="O1514" s="50" t="n">
        <v>2.763</v>
      </c>
      <c r="P1514" s="50" t="n">
        <v>71</v>
      </c>
      <c r="Q1514" s="50" t="n">
        <v>61</v>
      </c>
      <c r="R1514" s="50" t="n">
        <v>15</v>
      </c>
      <c r="S1514" s="50" t="n">
        <v>3</v>
      </c>
      <c r="T1514" s="50" t="n">
        <v>0</v>
      </c>
      <c r="U1514" s="50" t="n">
        <v>5</v>
      </c>
      <c r="V1514" s="50" t="n">
        <v>7</v>
      </c>
      <c r="W1514" s="50" t="n">
        <v>1</v>
      </c>
      <c r="X1514" s="50" t="n">
        <v>2</v>
      </c>
      <c r="Y1514" s="50" t="n">
        <v>23</v>
      </c>
      <c r="Z1514" s="50" t="n">
        <v>25.65</v>
      </c>
      <c r="AA1514" s="50" t="n">
        <v>71</v>
      </c>
      <c r="AB1514" s="50" t="n">
        <v>26.136</v>
      </c>
      <c r="AC1514" s="50" t="n">
        <v>40</v>
      </c>
      <c r="AD1514" s="50" t="n">
        <v>9</v>
      </c>
      <c r="AE1514" s="50" t="n">
        <v>20</v>
      </c>
      <c r="AF1514" s="50" t="n">
        <v>40</v>
      </c>
      <c r="AG1514" s="50" t="n">
        <v>3581.3</v>
      </c>
      <c r="AH1514" s="50" t="n">
        <v>16</v>
      </c>
      <c r="AI1514" s="50" t="n">
        <v>118</v>
      </c>
      <c r="AJ1514" s="50" t="n">
        <v>8885.3</v>
      </c>
      <c r="AK1514" s="50" t="n">
        <v>71</v>
      </c>
    </row>
    <row r="1515" customFormat="false" ht="15" hidden="false" customHeight="false" outlineLevel="0" collapsed="false">
      <c r="A1515" s="50" t="s">
        <v>1221</v>
      </c>
      <c r="B1515" s="50" t="s">
        <v>138</v>
      </c>
      <c r="C1515" s="50" t="s">
        <v>480</v>
      </c>
      <c r="D1515" s="50" t="n">
        <v>683357</v>
      </c>
      <c r="E1515" s="50" t="n">
        <v>7</v>
      </c>
      <c r="F1515" s="50" t="s">
        <v>56</v>
      </c>
      <c r="G1515" s="50" t="n">
        <v>58</v>
      </c>
      <c r="H1515" s="50" t="n">
        <v>26</v>
      </c>
      <c r="I1515" s="50" t="n">
        <v>13</v>
      </c>
      <c r="J1515" s="50" t="n">
        <v>28</v>
      </c>
      <c r="K1515" s="50" t="n">
        <v>15</v>
      </c>
      <c r="L1515" s="50" t="n">
        <v>6</v>
      </c>
      <c r="M1515" s="50" t="n">
        <v>30</v>
      </c>
      <c r="N1515" s="50" t="n">
        <v>11</v>
      </c>
      <c r="O1515" s="50" t="n">
        <v>0.382</v>
      </c>
      <c r="P1515" s="50" t="n">
        <v>15</v>
      </c>
      <c r="Q1515" s="50" t="n">
        <v>13</v>
      </c>
      <c r="R1515" s="50" t="n">
        <v>3</v>
      </c>
      <c r="S1515" s="50" t="n">
        <v>0</v>
      </c>
      <c r="T1515" s="50" t="n">
        <v>0</v>
      </c>
      <c r="U1515" s="50" t="n">
        <v>2</v>
      </c>
      <c r="V1515" s="50" t="n">
        <v>1</v>
      </c>
      <c r="W1515" s="50" t="n">
        <v>0</v>
      </c>
      <c r="X1515" s="50" t="n">
        <v>1</v>
      </c>
      <c r="Y1515" s="50" t="n">
        <v>7</v>
      </c>
      <c r="Z1515" s="50" t="n">
        <v>5.6</v>
      </c>
      <c r="AA1515" s="50" t="n">
        <v>15</v>
      </c>
      <c r="AB1515" s="50" t="n">
        <v>5.154</v>
      </c>
      <c r="AC1515" s="50" t="n">
        <v>7</v>
      </c>
      <c r="AD1515" s="50" t="n">
        <v>2</v>
      </c>
      <c r="AE1515" s="50" t="n">
        <v>4</v>
      </c>
      <c r="AF1515" s="50" t="n">
        <v>7</v>
      </c>
      <c r="AG1515" s="50" t="n">
        <v>669.3</v>
      </c>
      <c r="AH1515" s="50" t="n">
        <v>5</v>
      </c>
      <c r="AI1515" s="50" t="n">
        <v>24</v>
      </c>
      <c r="AJ1515" s="50" t="n">
        <v>1801.8</v>
      </c>
      <c r="AK1515" s="50" t="n">
        <v>14</v>
      </c>
    </row>
    <row r="1516" customFormat="false" ht="15" hidden="false" customHeight="false" outlineLevel="0" collapsed="false">
      <c r="A1516" s="50" t="s">
        <v>1221</v>
      </c>
      <c r="B1516" s="50" t="s">
        <v>138</v>
      </c>
      <c r="C1516" s="50" t="s">
        <v>480</v>
      </c>
      <c r="D1516" s="50" t="n">
        <v>683357</v>
      </c>
      <c r="E1516" s="50" t="n">
        <v>8</v>
      </c>
      <c r="F1516" s="50" t="s">
        <v>57</v>
      </c>
      <c r="G1516" s="50" t="n">
        <v>229</v>
      </c>
      <c r="H1516" s="50" t="n">
        <v>104</v>
      </c>
      <c r="I1516" s="50" t="n">
        <v>29</v>
      </c>
      <c r="J1516" s="50" t="n">
        <v>113</v>
      </c>
      <c r="K1516" s="50" t="n">
        <v>69</v>
      </c>
      <c r="L1516" s="50" t="n">
        <v>10</v>
      </c>
      <c r="M1516" s="50" t="n">
        <v>116</v>
      </c>
      <c r="N1516" s="50" t="n">
        <v>35</v>
      </c>
      <c r="O1516" s="50" t="n">
        <v>-4.352</v>
      </c>
      <c r="P1516" s="50" t="n">
        <v>58</v>
      </c>
      <c r="Q1516" s="50" t="n">
        <v>52</v>
      </c>
      <c r="R1516" s="50" t="n">
        <v>8</v>
      </c>
      <c r="S1516" s="50" t="n">
        <v>2</v>
      </c>
      <c r="T1516" s="50" t="n">
        <v>0</v>
      </c>
      <c r="U1516" s="50" t="n">
        <v>1</v>
      </c>
      <c r="V1516" s="50" t="n">
        <v>5</v>
      </c>
      <c r="W1516" s="50" t="n">
        <v>1</v>
      </c>
      <c r="X1516" s="50" t="n">
        <v>0</v>
      </c>
      <c r="Y1516" s="50" t="n">
        <v>18</v>
      </c>
      <c r="Z1516" s="50" t="n">
        <v>13.2</v>
      </c>
      <c r="AA1516" s="50" t="n">
        <v>58</v>
      </c>
      <c r="AB1516" s="50" t="n">
        <v>15.116</v>
      </c>
      <c r="AC1516" s="50" t="n">
        <v>34</v>
      </c>
      <c r="AD1516" s="50" t="n">
        <v>2</v>
      </c>
      <c r="AE1516" s="50" t="n">
        <v>12</v>
      </c>
      <c r="AF1516" s="50" t="n">
        <v>34</v>
      </c>
      <c r="AG1516" s="50" t="n">
        <v>3000.8</v>
      </c>
      <c r="AH1516" s="50" t="n">
        <v>12</v>
      </c>
      <c r="AI1516" s="50" t="n">
        <v>93</v>
      </c>
      <c r="AJ1516" s="50" t="n">
        <v>6973.4</v>
      </c>
      <c r="AK1516" s="50" t="n">
        <v>53</v>
      </c>
    </row>
    <row r="1517" customFormat="false" ht="15" hidden="false" customHeight="false" outlineLevel="0" collapsed="false">
      <c r="A1517" s="50" t="s">
        <v>1221</v>
      </c>
      <c r="B1517" s="50" t="s">
        <v>138</v>
      </c>
      <c r="C1517" s="50" t="s">
        <v>480</v>
      </c>
      <c r="D1517" s="50" t="n">
        <v>683357</v>
      </c>
      <c r="E1517" s="50" t="n">
        <v>9</v>
      </c>
      <c r="F1517" s="50" t="s">
        <v>58</v>
      </c>
      <c r="G1517" s="50" t="n">
        <v>115</v>
      </c>
      <c r="H1517" s="50" t="n">
        <v>51</v>
      </c>
      <c r="I1517" s="50" t="n">
        <v>20</v>
      </c>
      <c r="J1517" s="50" t="n">
        <v>52</v>
      </c>
      <c r="K1517" s="50" t="n">
        <v>33</v>
      </c>
      <c r="L1517" s="50" t="n">
        <v>6</v>
      </c>
      <c r="M1517" s="50" t="n">
        <v>62</v>
      </c>
      <c r="N1517" s="50" t="n">
        <v>18</v>
      </c>
      <c r="O1517" s="50" t="n">
        <v>-1.251</v>
      </c>
      <c r="P1517" s="50" t="n">
        <v>26</v>
      </c>
      <c r="Q1517" s="50" t="n">
        <v>21</v>
      </c>
      <c r="R1517" s="50" t="n">
        <v>4</v>
      </c>
      <c r="S1517" s="50" t="n">
        <v>0</v>
      </c>
      <c r="T1517" s="50" t="n">
        <v>0</v>
      </c>
      <c r="U1517" s="50" t="n">
        <v>1</v>
      </c>
      <c r="V1517" s="50" t="n">
        <v>4</v>
      </c>
      <c r="W1517" s="50" t="n">
        <v>0</v>
      </c>
      <c r="X1517" s="50" t="n">
        <v>1</v>
      </c>
      <c r="Y1517" s="50" t="n">
        <v>9</v>
      </c>
      <c r="Z1517" s="50" t="n">
        <v>7.5</v>
      </c>
      <c r="AA1517" s="50" t="n">
        <v>26</v>
      </c>
      <c r="AB1517" s="50" t="n">
        <v>8.433</v>
      </c>
      <c r="AC1517" s="50" t="n">
        <v>13</v>
      </c>
      <c r="AD1517" s="50" t="n">
        <v>2</v>
      </c>
      <c r="AE1517" s="50" t="n">
        <v>5</v>
      </c>
      <c r="AF1517" s="50" t="n">
        <v>13</v>
      </c>
      <c r="AG1517" s="50" t="n">
        <v>1186</v>
      </c>
      <c r="AH1517" s="50" t="n">
        <v>2</v>
      </c>
      <c r="AI1517" s="50" t="n">
        <v>50</v>
      </c>
      <c r="AJ1517" s="50" t="n">
        <v>3803.9</v>
      </c>
      <c r="AK1517" s="50" t="n">
        <v>36</v>
      </c>
    </row>
    <row r="1518" customFormat="false" ht="15" hidden="false" customHeight="false" outlineLevel="0" collapsed="false">
      <c r="A1518" s="50" t="s">
        <v>1222</v>
      </c>
      <c r="B1518" s="50" t="s">
        <v>138</v>
      </c>
      <c r="C1518" s="50" t="s">
        <v>481</v>
      </c>
      <c r="D1518" s="50" t="n">
        <v>665052</v>
      </c>
      <c r="E1518" s="50" t="n">
        <v>4</v>
      </c>
      <c r="F1518" s="50" t="s">
        <v>53</v>
      </c>
      <c r="G1518" s="50" t="n">
        <v>90</v>
      </c>
      <c r="H1518" s="50" t="n">
        <v>44</v>
      </c>
      <c r="I1518" s="50" t="n">
        <v>18</v>
      </c>
      <c r="J1518" s="50" t="n">
        <v>40</v>
      </c>
      <c r="K1518" s="50" t="n">
        <v>25</v>
      </c>
      <c r="L1518" s="50" t="n">
        <v>7</v>
      </c>
      <c r="M1518" s="50" t="n">
        <v>50</v>
      </c>
      <c r="N1518" s="50" t="n">
        <v>19</v>
      </c>
      <c r="O1518" s="50" t="n">
        <v>2.276</v>
      </c>
      <c r="P1518" s="50" t="n">
        <v>25</v>
      </c>
      <c r="Q1518" s="50" t="n">
        <v>22</v>
      </c>
      <c r="R1518" s="50" t="n">
        <v>6</v>
      </c>
      <c r="S1518" s="50" t="n">
        <v>1</v>
      </c>
      <c r="T1518" s="50" t="n">
        <v>0</v>
      </c>
      <c r="U1518" s="50" t="n">
        <v>2</v>
      </c>
      <c r="V1518" s="50" t="n">
        <v>2</v>
      </c>
      <c r="W1518" s="50" t="n">
        <v>1</v>
      </c>
      <c r="X1518" s="50" t="n">
        <v>0</v>
      </c>
      <c r="Y1518" s="50" t="n">
        <v>6</v>
      </c>
      <c r="Z1518" s="50" t="n">
        <v>10.05</v>
      </c>
      <c r="AA1518" s="50" t="n">
        <v>25</v>
      </c>
      <c r="AB1518" s="50" t="n">
        <v>12.74</v>
      </c>
      <c r="AC1518" s="50" t="n">
        <v>16</v>
      </c>
      <c r="AD1518" s="50" t="n">
        <v>4</v>
      </c>
      <c r="AE1518" s="50" t="n">
        <v>10</v>
      </c>
      <c r="AF1518" s="50" t="n">
        <v>16</v>
      </c>
      <c r="AG1518" s="50" t="n">
        <v>1442.1</v>
      </c>
      <c r="AH1518" s="50" t="n">
        <v>9</v>
      </c>
      <c r="AI1518" s="50" t="n">
        <v>40</v>
      </c>
      <c r="AJ1518" s="50" t="n">
        <v>2984.6</v>
      </c>
      <c r="AK1518" s="50" t="n">
        <v>19</v>
      </c>
    </row>
    <row r="1519" customFormat="false" ht="15" hidden="false" customHeight="false" outlineLevel="0" collapsed="false">
      <c r="A1519" s="50" t="s">
        <v>1222</v>
      </c>
      <c r="B1519" s="50" t="s">
        <v>138</v>
      </c>
      <c r="C1519" s="50" t="s">
        <v>481</v>
      </c>
      <c r="D1519" s="50" t="n">
        <v>665052</v>
      </c>
      <c r="E1519" s="50" t="n">
        <v>6</v>
      </c>
      <c r="F1519" s="50" t="s">
        <v>55</v>
      </c>
      <c r="G1519" s="50" t="n">
        <v>121</v>
      </c>
      <c r="H1519" s="50" t="n">
        <v>58</v>
      </c>
      <c r="I1519" s="50" t="n">
        <v>23</v>
      </c>
      <c r="J1519" s="50" t="n">
        <v>50</v>
      </c>
      <c r="K1519" s="50" t="n">
        <v>33</v>
      </c>
      <c r="L1519" s="50" t="n">
        <v>6</v>
      </c>
      <c r="M1519" s="50" t="n">
        <v>70</v>
      </c>
      <c r="N1519" s="50" t="n">
        <v>25</v>
      </c>
      <c r="O1519" s="50" t="n">
        <v>1.01</v>
      </c>
      <c r="P1519" s="50" t="n">
        <v>31</v>
      </c>
      <c r="Q1519" s="50" t="n">
        <v>27</v>
      </c>
      <c r="R1519" s="50" t="n">
        <v>8</v>
      </c>
      <c r="S1519" s="50" t="n">
        <v>2</v>
      </c>
      <c r="T1519" s="50" t="n">
        <v>0</v>
      </c>
      <c r="U1519" s="50" t="n">
        <v>1</v>
      </c>
      <c r="V1519" s="50" t="n">
        <v>4</v>
      </c>
      <c r="W1519" s="50" t="n">
        <v>0</v>
      </c>
      <c r="X1519" s="50" t="n">
        <v>0</v>
      </c>
      <c r="Y1519" s="50" t="n">
        <v>9</v>
      </c>
      <c r="Z1519" s="50" t="n">
        <v>11.8</v>
      </c>
      <c r="AA1519" s="50" t="n">
        <v>31</v>
      </c>
      <c r="AB1519" s="50" t="n">
        <v>10.8</v>
      </c>
      <c r="AC1519" s="50" t="n">
        <v>18</v>
      </c>
      <c r="AD1519" s="50" t="n">
        <v>1</v>
      </c>
      <c r="AE1519" s="50" t="n">
        <v>8</v>
      </c>
      <c r="AF1519" s="50" t="n">
        <v>18</v>
      </c>
      <c r="AG1519" s="50" t="n">
        <v>1574.8</v>
      </c>
      <c r="AH1519" s="50" t="n">
        <v>4</v>
      </c>
      <c r="AI1519" s="50" t="n">
        <v>51</v>
      </c>
      <c r="AJ1519" s="50" t="n">
        <v>3753.5</v>
      </c>
      <c r="AK1519" s="50" t="n">
        <v>19</v>
      </c>
    </row>
    <row r="1520" customFormat="false" ht="15" hidden="false" customHeight="false" outlineLevel="0" collapsed="false">
      <c r="A1520" s="50" t="s">
        <v>1222</v>
      </c>
      <c r="B1520" s="50" t="s">
        <v>138</v>
      </c>
      <c r="C1520" s="50" t="s">
        <v>481</v>
      </c>
      <c r="D1520" s="50" t="n">
        <v>665052</v>
      </c>
      <c r="E1520" s="50" t="n">
        <v>7</v>
      </c>
      <c r="F1520" s="50" t="s">
        <v>56</v>
      </c>
      <c r="G1520" s="50" t="n">
        <v>308</v>
      </c>
      <c r="H1520" s="50" t="n">
        <v>157</v>
      </c>
      <c r="I1520" s="50" t="n">
        <v>54</v>
      </c>
      <c r="J1520" s="50" t="n">
        <v>147</v>
      </c>
      <c r="K1520" s="50" t="n">
        <v>108</v>
      </c>
      <c r="L1520" s="50" t="n">
        <v>24</v>
      </c>
      <c r="M1520" s="50" t="n">
        <v>161</v>
      </c>
      <c r="N1520" s="50" t="n">
        <v>49</v>
      </c>
      <c r="O1520" s="50" t="n">
        <v>4.202</v>
      </c>
      <c r="P1520" s="50" t="n">
        <v>79</v>
      </c>
      <c r="Q1520" s="50" t="n">
        <v>70</v>
      </c>
      <c r="R1520" s="50" t="n">
        <v>18</v>
      </c>
      <c r="S1520" s="50" t="n">
        <v>2</v>
      </c>
      <c r="T1520" s="50" t="n">
        <v>0</v>
      </c>
      <c r="U1520" s="50" t="n">
        <v>6</v>
      </c>
      <c r="V1520" s="50" t="n">
        <v>8</v>
      </c>
      <c r="W1520" s="50" t="n">
        <v>1</v>
      </c>
      <c r="X1520" s="50" t="n">
        <v>0</v>
      </c>
      <c r="Y1520" s="50" t="n">
        <v>26</v>
      </c>
      <c r="Z1520" s="50" t="n">
        <v>29.8</v>
      </c>
      <c r="AA1520" s="50" t="n">
        <v>79</v>
      </c>
      <c r="AB1520" s="50" t="n">
        <v>27.45</v>
      </c>
      <c r="AC1520" s="50" t="n">
        <v>44</v>
      </c>
      <c r="AD1520" s="50" t="n">
        <v>7</v>
      </c>
      <c r="AE1520" s="50" t="n">
        <v>26</v>
      </c>
      <c r="AF1520" s="50" t="n">
        <v>44</v>
      </c>
      <c r="AG1520" s="50" t="n">
        <v>4097.2</v>
      </c>
      <c r="AH1520" s="50" t="n">
        <v>18</v>
      </c>
      <c r="AI1520" s="50" t="n">
        <v>134</v>
      </c>
      <c r="AJ1520" s="50" t="n">
        <v>9977.2</v>
      </c>
      <c r="AK1520" s="50" t="n">
        <v>62</v>
      </c>
    </row>
    <row r="1521" customFormat="false" ht="15" hidden="false" customHeight="false" outlineLevel="0" collapsed="false">
      <c r="A1521" s="50" t="s">
        <v>1222</v>
      </c>
      <c r="B1521" s="50" t="s">
        <v>138</v>
      </c>
      <c r="C1521" s="50" t="s">
        <v>481</v>
      </c>
      <c r="D1521" s="50" t="n">
        <v>665052</v>
      </c>
      <c r="E1521" s="50" t="n">
        <v>8</v>
      </c>
      <c r="F1521" s="50" t="s">
        <v>57</v>
      </c>
      <c r="G1521" s="50" t="n">
        <v>361</v>
      </c>
      <c r="H1521" s="50" t="n">
        <v>160</v>
      </c>
      <c r="I1521" s="50" t="n">
        <v>60</v>
      </c>
      <c r="J1521" s="50" t="n">
        <v>156</v>
      </c>
      <c r="K1521" s="50" t="n">
        <v>95</v>
      </c>
      <c r="L1521" s="50" t="n">
        <v>26</v>
      </c>
      <c r="M1521" s="50" t="n">
        <v>204</v>
      </c>
      <c r="N1521" s="50" t="n">
        <v>65</v>
      </c>
      <c r="O1521" s="50" t="n">
        <v>2.917</v>
      </c>
      <c r="P1521" s="50" t="n">
        <v>96</v>
      </c>
      <c r="Q1521" s="50" t="n">
        <v>80</v>
      </c>
      <c r="R1521" s="50" t="n">
        <v>18</v>
      </c>
      <c r="S1521" s="50" t="n">
        <v>1</v>
      </c>
      <c r="T1521" s="50" t="n">
        <v>0</v>
      </c>
      <c r="U1521" s="50" t="n">
        <v>5</v>
      </c>
      <c r="V1521" s="50" t="n">
        <v>14</v>
      </c>
      <c r="W1521" s="50" t="n">
        <v>2</v>
      </c>
      <c r="X1521" s="50" t="n">
        <v>0</v>
      </c>
      <c r="Y1521" s="50" t="n">
        <v>30</v>
      </c>
      <c r="Z1521" s="50" t="n">
        <v>33.25</v>
      </c>
      <c r="AA1521" s="50" t="n">
        <v>95</v>
      </c>
      <c r="AB1521" s="50" t="n">
        <v>33.918</v>
      </c>
      <c r="AC1521" s="50" t="n">
        <v>50</v>
      </c>
      <c r="AD1521" s="50" t="n">
        <v>7</v>
      </c>
      <c r="AE1521" s="50" t="n">
        <v>21</v>
      </c>
      <c r="AF1521" s="50" t="n">
        <v>50</v>
      </c>
      <c r="AG1521" s="50" t="n">
        <v>4636.3</v>
      </c>
      <c r="AH1521" s="50" t="n">
        <v>21</v>
      </c>
      <c r="AI1521" s="50" t="n">
        <v>148</v>
      </c>
      <c r="AJ1521" s="50" t="n">
        <v>10985</v>
      </c>
      <c r="AK1521" s="50" t="n">
        <v>64</v>
      </c>
    </row>
    <row r="1522" customFormat="false" ht="15" hidden="false" customHeight="false" outlineLevel="0" collapsed="false">
      <c r="A1522" s="50" t="s">
        <v>1222</v>
      </c>
      <c r="B1522" s="50" t="s">
        <v>138</v>
      </c>
      <c r="C1522" s="50" t="s">
        <v>481</v>
      </c>
      <c r="D1522" s="50" t="n">
        <v>665052</v>
      </c>
      <c r="E1522" s="50" t="n">
        <v>9</v>
      </c>
      <c r="F1522" s="50" t="s">
        <v>58</v>
      </c>
      <c r="G1522" s="50" t="n">
        <v>352</v>
      </c>
      <c r="H1522" s="50" t="n">
        <v>183</v>
      </c>
      <c r="I1522" s="50" t="n">
        <v>54</v>
      </c>
      <c r="J1522" s="50" t="n">
        <v>156</v>
      </c>
      <c r="K1522" s="50" t="n">
        <v>114</v>
      </c>
      <c r="L1522" s="50" t="n">
        <v>19</v>
      </c>
      <c r="M1522" s="50" t="n">
        <v>196</v>
      </c>
      <c r="N1522" s="50" t="n">
        <v>69</v>
      </c>
      <c r="O1522" s="50" t="n">
        <v>4.925</v>
      </c>
      <c r="P1522" s="50" t="n">
        <v>92</v>
      </c>
      <c r="Q1522" s="50" t="n">
        <v>85</v>
      </c>
      <c r="R1522" s="50" t="n">
        <v>25</v>
      </c>
      <c r="S1522" s="50" t="n">
        <v>2</v>
      </c>
      <c r="T1522" s="50" t="n">
        <v>0</v>
      </c>
      <c r="U1522" s="50" t="n">
        <v>5</v>
      </c>
      <c r="V1522" s="50" t="n">
        <v>6</v>
      </c>
      <c r="W1522" s="50" t="n">
        <v>1</v>
      </c>
      <c r="X1522" s="50" t="n">
        <v>0</v>
      </c>
      <c r="Y1522" s="50" t="n">
        <v>24</v>
      </c>
      <c r="Z1522" s="50" t="n">
        <v>33.6</v>
      </c>
      <c r="AA1522" s="50" t="n">
        <v>92</v>
      </c>
      <c r="AB1522" s="50" t="n">
        <v>33.768</v>
      </c>
      <c r="AC1522" s="50" t="n">
        <v>61</v>
      </c>
      <c r="AD1522" s="50" t="n">
        <v>12</v>
      </c>
      <c r="AE1522" s="50" t="n">
        <v>28</v>
      </c>
      <c r="AF1522" s="50" t="n">
        <v>61</v>
      </c>
      <c r="AG1522" s="50" t="n">
        <v>5468.6</v>
      </c>
      <c r="AH1522" s="50" t="n">
        <v>25</v>
      </c>
      <c r="AI1522" s="50" t="n">
        <v>164</v>
      </c>
      <c r="AJ1522" s="50" t="n">
        <v>12102.6</v>
      </c>
      <c r="AK1522" s="50" t="n">
        <v>67</v>
      </c>
    </row>
    <row r="1523" customFormat="false" ht="15" hidden="false" customHeight="false" outlineLevel="0" collapsed="false">
      <c r="A1523" s="50" t="s">
        <v>1223</v>
      </c>
      <c r="B1523" s="50" t="s">
        <v>138</v>
      </c>
      <c r="C1523" s="50" t="s">
        <v>482</v>
      </c>
      <c r="D1523" s="50" t="n">
        <v>682663</v>
      </c>
      <c r="E1523" s="50" t="n">
        <v>4</v>
      </c>
      <c r="F1523" s="50" t="s">
        <v>53</v>
      </c>
      <c r="G1523" s="50" t="n">
        <v>451</v>
      </c>
      <c r="H1523" s="50" t="n">
        <v>224</v>
      </c>
      <c r="I1523" s="50" t="n">
        <v>68</v>
      </c>
      <c r="J1523" s="50" t="n">
        <v>221</v>
      </c>
      <c r="K1523" s="50" t="n">
        <v>161</v>
      </c>
      <c r="L1523" s="50" t="n">
        <v>33</v>
      </c>
      <c r="M1523" s="50" t="n">
        <v>227</v>
      </c>
      <c r="N1523" s="50" t="n">
        <v>63</v>
      </c>
      <c r="O1523" s="50" t="n">
        <v>-3.207</v>
      </c>
      <c r="P1523" s="50" t="n">
        <v>117</v>
      </c>
      <c r="Q1523" s="50" t="n">
        <v>104</v>
      </c>
      <c r="R1523" s="50" t="n">
        <v>24</v>
      </c>
      <c r="S1523" s="50" t="n">
        <v>5</v>
      </c>
      <c r="T1523" s="50" t="n">
        <v>1</v>
      </c>
      <c r="U1523" s="50" t="n">
        <v>2</v>
      </c>
      <c r="V1523" s="50" t="n">
        <v>10</v>
      </c>
      <c r="W1523" s="50" t="n">
        <v>2</v>
      </c>
      <c r="X1523" s="50" t="n">
        <v>1</v>
      </c>
      <c r="Y1523" s="50" t="n">
        <v>25</v>
      </c>
      <c r="Z1523" s="50" t="n">
        <v>33.95</v>
      </c>
      <c r="AA1523" s="50" t="n">
        <v>116</v>
      </c>
      <c r="AB1523" s="50" t="n">
        <v>32.802</v>
      </c>
      <c r="AC1523" s="50" t="n">
        <v>80</v>
      </c>
      <c r="AD1523" s="50" t="n">
        <v>4</v>
      </c>
      <c r="AE1523" s="50" t="n">
        <v>31</v>
      </c>
      <c r="AF1523" s="50" t="n">
        <v>80</v>
      </c>
      <c r="AG1523" s="50" t="n">
        <v>7091.3</v>
      </c>
      <c r="AH1523" s="50" t="n">
        <v>23</v>
      </c>
      <c r="AI1523" s="50" t="n">
        <v>199</v>
      </c>
      <c r="AJ1523" s="50" t="n">
        <v>15135.4</v>
      </c>
      <c r="AK1523" s="50" t="n">
        <v>124</v>
      </c>
    </row>
    <row r="1524" customFormat="false" ht="15" hidden="false" customHeight="false" outlineLevel="0" collapsed="false">
      <c r="A1524" s="50" t="s">
        <v>1223</v>
      </c>
      <c r="B1524" s="50" t="s">
        <v>138</v>
      </c>
      <c r="C1524" s="50" t="s">
        <v>482</v>
      </c>
      <c r="D1524" s="50" t="n">
        <v>682663</v>
      </c>
      <c r="E1524" s="50" t="n">
        <v>5</v>
      </c>
      <c r="F1524" s="50" t="s">
        <v>54</v>
      </c>
      <c r="G1524" s="50" t="n">
        <v>46</v>
      </c>
      <c r="H1524" s="50" t="n">
        <v>15</v>
      </c>
      <c r="I1524" s="50" t="n">
        <v>3</v>
      </c>
      <c r="J1524" s="50" t="n">
        <v>21</v>
      </c>
      <c r="K1524" s="50" t="n">
        <v>11</v>
      </c>
      <c r="L1524" s="50" t="n">
        <v>1</v>
      </c>
      <c r="M1524" s="50" t="n">
        <v>25</v>
      </c>
      <c r="N1524" s="50" t="n">
        <v>4</v>
      </c>
      <c r="O1524" s="50" t="n">
        <v>0.296</v>
      </c>
      <c r="P1524" s="50" t="n">
        <v>12</v>
      </c>
      <c r="Q1524" s="50" t="n">
        <v>9</v>
      </c>
      <c r="R1524" s="50" t="n">
        <v>2</v>
      </c>
      <c r="S1524" s="50" t="n">
        <v>0</v>
      </c>
      <c r="T1524" s="50" t="n">
        <v>0</v>
      </c>
      <c r="U1524" s="50" t="n">
        <v>0</v>
      </c>
      <c r="V1524" s="50" t="n">
        <v>3</v>
      </c>
      <c r="W1524" s="50" t="n">
        <v>0</v>
      </c>
      <c r="X1524" s="50" t="n">
        <v>0</v>
      </c>
      <c r="Y1524" s="50" t="n">
        <v>3</v>
      </c>
      <c r="Z1524" s="50" t="n">
        <v>3.9</v>
      </c>
      <c r="AA1524" s="50" t="n">
        <v>12</v>
      </c>
      <c r="AB1524" s="50" t="n">
        <v>3.276</v>
      </c>
      <c r="AC1524" s="50" t="n">
        <v>6</v>
      </c>
      <c r="AD1524" s="50" t="n">
        <v>0</v>
      </c>
      <c r="AE1524" s="50" t="n">
        <v>4</v>
      </c>
      <c r="AF1524" s="50" t="n">
        <v>6</v>
      </c>
      <c r="AG1524" s="50" t="n">
        <v>582.3</v>
      </c>
      <c r="AH1524" s="50" t="n">
        <v>1</v>
      </c>
      <c r="AI1524" s="50" t="n">
        <v>15</v>
      </c>
      <c r="AJ1524" s="50" t="n">
        <v>1118.8</v>
      </c>
      <c r="AK1524" s="50" t="n">
        <v>7</v>
      </c>
    </row>
    <row r="1525" customFormat="false" ht="15" hidden="false" customHeight="false" outlineLevel="0" collapsed="false">
      <c r="A1525" s="50" t="s">
        <v>1223</v>
      </c>
      <c r="B1525" s="50" t="s">
        <v>138</v>
      </c>
      <c r="C1525" s="50" t="s">
        <v>482</v>
      </c>
      <c r="D1525" s="50" t="n">
        <v>682663</v>
      </c>
      <c r="E1525" s="50" t="n">
        <v>8</v>
      </c>
      <c r="F1525" s="50" t="s">
        <v>57</v>
      </c>
      <c r="G1525" s="50" t="n">
        <v>257</v>
      </c>
      <c r="H1525" s="50" t="n">
        <v>122</v>
      </c>
      <c r="I1525" s="50" t="n">
        <v>29</v>
      </c>
      <c r="J1525" s="50" t="n">
        <v>118</v>
      </c>
      <c r="K1525" s="50" t="n">
        <v>77</v>
      </c>
      <c r="L1525" s="50" t="n">
        <v>11</v>
      </c>
      <c r="M1525" s="50" t="n">
        <v>139</v>
      </c>
      <c r="N1525" s="50" t="n">
        <v>45</v>
      </c>
      <c r="O1525" s="50" t="n">
        <v>0.873</v>
      </c>
      <c r="P1525" s="50" t="n">
        <v>62</v>
      </c>
      <c r="Q1525" s="50" t="n">
        <v>52</v>
      </c>
      <c r="R1525" s="50" t="n">
        <v>13</v>
      </c>
      <c r="S1525" s="50" t="n">
        <v>3</v>
      </c>
      <c r="T1525" s="50" t="n">
        <v>0</v>
      </c>
      <c r="U1525" s="50" t="n">
        <v>0</v>
      </c>
      <c r="V1525" s="50" t="n">
        <v>10</v>
      </c>
      <c r="W1525" s="50" t="n">
        <v>0</v>
      </c>
      <c r="X1525" s="50" t="n">
        <v>0</v>
      </c>
      <c r="Y1525" s="50" t="n">
        <v>15</v>
      </c>
      <c r="Z1525" s="50" t="n">
        <v>19.75</v>
      </c>
      <c r="AA1525" s="50" t="n">
        <v>62</v>
      </c>
      <c r="AB1525" s="50" t="n">
        <v>16.894</v>
      </c>
      <c r="AC1525" s="50" t="n">
        <v>37</v>
      </c>
      <c r="AD1525" s="50" t="n">
        <v>0</v>
      </c>
      <c r="AE1525" s="50" t="n">
        <v>14</v>
      </c>
      <c r="AF1525" s="50" t="n">
        <v>37</v>
      </c>
      <c r="AG1525" s="50" t="n">
        <v>3318</v>
      </c>
      <c r="AH1525" s="50" t="n">
        <v>7</v>
      </c>
      <c r="AI1525" s="50" t="n">
        <v>106</v>
      </c>
      <c r="AJ1525" s="50" t="n">
        <v>7993.5</v>
      </c>
      <c r="AK1525" s="50" t="n">
        <v>55</v>
      </c>
    </row>
    <row r="1526" customFormat="false" ht="15" hidden="false" customHeight="false" outlineLevel="0" collapsed="false">
      <c r="A1526" s="50" t="s">
        <v>1223</v>
      </c>
      <c r="B1526" s="50" t="s">
        <v>138</v>
      </c>
      <c r="C1526" s="50" t="s">
        <v>482</v>
      </c>
      <c r="D1526" s="50" t="n">
        <v>682663</v>
      </c>
      <c r="E1526" s="50" t="n">
        <v>9</v>
      </c>
      <c r="F1526" s="50" t="s">
        <v>58</v>
      </c>
      <c r="G1526" s="50" t="n">
        <v>255</v>
      </c>
      <c r="H1526" s="50" t="n">
        <v>133</v>
      </c>
      <c r="I1526" s="50" t="n">
        <v>41</v>
      </c>
      <c r="J1526" s="50" t="n">
        <v>120</v>
      </c>
      <c r="K1526" s="50" t="n">
        <v>88</v>
      </c>
      <c r="L1526" s="50" t="n">
        <v>18</v>
      </c>
      <c r="M1526" s="50" t="n">
        <v>135</v>
      </c>
      <c r="N1526" s="50" t="n">
        <v>45</v>
      </c>
      <c r="O1526" s="50" t="n">
        <v>-2.538</v>
      </c>
      <c r="P1526" s="50" t="n">
        <v>64</v>
      </c>
      <c r="Q1526" s="50" t="n">
        <v>61</v>
      </c>
      <c r="R1526" s="50" t="n">
        <v>14</v>
      </c>
      <c r="S1526" s="50" t="n">
        <v>2</v>
      </c>
      <c r="T1526" s="50" t="n">
        <v>0</v>
      </c>
      <c r="U1526" s="50" t="n">
        <v>3</v>
      </c>
      <c r="V1526" s="50" t="n">
        <v>3</v>
      </c>
      <c r="W1526" s="50" t="n">
        <v>0</v>
      </c>
      <c r="X1526" s="50" t="n">
        <v>0</v>
      </c>
      <c r="Y1526" s="50" t="n">
        <v>18</v>
      </c>
      <c r="Z1526" s="50" t="n">
        <v>18.7</v>
      </c>
      <c r="AA1526" s="50" t="n">
        <v>64</v>
      </c>
      <c r="AB1526" s="50" t="n">
        <v>19.464</v>
      </c>
      <c r="AC1526" s="50" t="n">
        <v>43</v>
      </c>
      <c r="AD1526" s="50" t="n">
        <v>3</v>
      </c>
      <c r="AE1526" s="50" t="n">
        <v>20</v>
      </c>
      <c r="AF1526" s="50" t="n">
        <v>43</v>
      </c>
      <c r="AG1526" s="50" t="n">
        <v>3931.8</v>
      </c>
      <c r="AH1526" s="50" t="n">
        <v>14</v>
      </c>
      <c r="AI1526" s="50" t="n">
        <v>122</v>
      </c>
      <c r="AJ1526" s="50" t="n">
        <v>9318.5</v>
      </c>
      <c r="AK1526" s="50" t="n">
        <v>75</v>
      </c>
    </row>
    <row r="1527" customFormat="false" ht="15" hidden="false" customHeight="false" outlineLevel="0" collapsed="false">
      <c r="A1527" s="50" t="s">
        <v>1224</v>
      </c>
      <c r="B1527" s="50" t="s">
        <v>138</v>
      </c>
      <c r="C1527" s="50" t="s">
        <v>483</v>
      </c>
      <c r="D1527" s="50" t="n">
        <v>665923</v>
      </c>
      <c r="E1527" s="50" t="n">
        <v>4</v>
      </c>
      <c r="F1527" s="50" t="s">
        <v>53</v>
      </c>
      <c r="G1527" s="50" t="n">
        <v>15</v>
      </c>
      <c r="H1527" s="50" t="n">
        <v>11</v>
      </c>
      <c r="I1527" s="50" t="n">
        <v>2</v>
      </c>
      <c r="J1527" s="50" t="n">
        <v>12</v>
      </c>
      <c r="K1527" s="50" t="n">
        <v>9</v>
      </c>
      <c r="L1527" s="50" t="n">
        <v>1</v>
      </c>
      <c r="M1527" s="50" t="n">
        <v>3</v>
      </c>
      <c r="N1527" s="50" t="n">
        <v>2</v>
      </c>
      <c r="O1527" s="50" t="n">
        <v>1.96</v>
      </c>
      <c r="P1527" s="50" t="n">
        <v>6</v>
      </c>
      <c r="Q1527" s="50" t="n">
        <v>6</v>
      </c>
      <c r="R1527" s="50" t="n">
        <v>2</v>
      </c>
      <c r="S1527" s="50" t="n">
        <v>0</v>
      </c>
      <c r="T1527" s="50" t="n">
        <v>0</v>
      </c>
      <c r="U1527" s="50" t="n">
        <v>1</v>
      </c>
      <c r="V1527" s="50" t="n">
        <v>0</v>
      </c>
      <c r="W1527" s="50" t="n">
        <v>0</v>
      </c>
      <c r="X1527" s="50" t="n">
        <v>0</v>
      </c>
      <c r="Y1527" s="50" t="n">
        <v>1</v>
      </c>
      <c r="Z1527" s="50" t="n">
        <v>2.9</v>
      </c>
      <c r="AA1527" s="50" t="n">
        <v>6</v>
      </c>
      <c r="AB1527" s="50" t="n">
        <v>1.942</v>
      </c>
      <c r="AC1527" s="50" t="n">
        <v>5</v>
      </c>
      <c r="AD1527" s="50" t="n">
        <v>1</v>
      </c>
      <c r="AE1527" s="50" t="n">
        <v>3</v>
      </c>
      <c r="AF1527" s="50" t="n">
        <v>5</v>
      </c>
      <c r="AG1527" s="50" t="n">
        <v>455.5</v>
      </c>
      <c r="AH1527" s="50" t="n">
        <v>2</v>
      </c>
      <c r="AI1527" s="50" t="n">
        <v>10</v>
      </c>
      <c r="AJ1527" s="50" t="n">
        <v>727.8</v>
      </c>
      <c r="AK1527" s="50" t="n">
        <v>2</v>
      </c>
    </row>
    <row r="1528" customFormat="false" ht="15" hidden="false" customHeight="false" outlineLevel="0" collapsed="false">
      <c r="A1528" s="50" t="s">
        <v>1224</v>
      </c>
      <c r="B1528" s="50" t="s">
        <v>138</v>
      </c>
      <c r="C1528" s="50" t="s">
        <v>483</v>
      </c>
      <c r="D1528" s="50" t="n">
        <v>665923</v>
      </c>
      <c r="E1528" s="50" t="n">
        <v>5</v>
      </c>
      <c r="F1528" s="50" t="s">
        <v>54</v>
      </c>
      <c r="G1528" s="50" t="n">
        <v>175</v>
      </c>
      <c r="H1528" s="50" t="n">
        <v>85</v>
      </c>
      <c r="I1528" s="50" t="n">
        <v>31</v>
      </c>
      <c r="J1528" s="50" t="n">
        <v>76</v>
      </c>
      <c r="K1528" s="50" t="n">
        <v>52</v>
      </c>
      <c r="L1528" s="50" t="n">
        <v>15</v>
      </c>
      <c r="M1528" s="50" t="n">
        <v>99</v>
      </c>
      <c r="N1528" s="50" t="n">
        <v>33</v>
      </c>
      <c r="O1528" s="50" t="n">
        <v>-2.843</v>
      </c>
      <c r="P1528" s="50" t="n">
        <v>42</v>
      </c>
      <c r="Q1528" s="50" t="n">
        <v>38</v>
      </c>
      <c r="R1528" s="50" t="n">
        <v>6</v>
      </c>
      <c r="S1528" s="50" t="n">
        <v>3</v>
      </c>
      <c r="T1528" s="50" t="n">
        <v>1</v>
      </c>
      <c r="U1528" s="50" t="n">
        <v>1</v>
      </c>
      <c r="V1528" s="50" t="n">
        <v>3</v>
      </c>
      <c r="W1528" s="50" t="n">
        <v>0</v>
      </c>
      <c r="X1528" s="50" t="n">
        <v>1</v>
      </c>
      <c r="Y1528" s="50" t="n">
        <v>14</v>
      </c>
      <c r="Z1528" s="50" t="n">
        <v>10.35</v>
      </c>
      <c r="AA1528" s="50" t="n">
        <v>42</v>
      </c>
      <c r="AB1528" s="50" t="n">
        <v>8.418</v>
      </c>
      <c r="AC1528" s="50" t="n">
        <v>25</v>
      </c>
      <c r="AD1528" s="50" t="n">
        <v>1</v>
      </c>
      <c r="AE1528" s="50" t="n">
        <v>5</v>
      </c>
      <c r="AF1528" s="50" t="n">
        <v>25</v>
      </c>
      <c r="AG1528" s="50" t="n">
        <v>2112.7</v>
      </c>
      <c r="AH1528" s="50" t="n">
        <v>9</v>
      </c>
      <c r="AI1528" s="50" t="n">
        <v>72</v>
      </c>
      <c r="AJ1528" s="50" t="n">
        <v>5160.9</v>
      </c>
      <c r="AK1528" s="50" t="n">
        <v>12</v>
      </c>
    </row>
    <row r="1529" customFormat="false" ht="15" hidden="false" customHeight="false" outlineLevel="0" collapsed="false">
      <c r="A1529" s="50" t="s">
        <v>1224</v>
      </c>
      <c r="B1529" s="50" t="s">
        <v>138</v>
      </c>
      <c r="C1529" s="50" t="s">
        <v>483</v>
      </c>
      <c r="D1529" s="50" t="n">
        <v>665923</v>
      </c>
      <c r="E1529" s="50" t="n">
        <v>6</v>
      </c>
      <c r="F1529" s="50" t="s">
        <v>55</v>
      </c>
      <c r="G1529" s="50" t="n">
        <v>197</v>
      </c>
      <c r="H1529" s="50" t="n">
        <v>98</v>
      </c>
      <c r="I1529" s="50" t="n">
        <v>24</v>
      </c>
      <c r="J1529" s="50" t="n">
        <v>90</v>
      </c>
      <c r="K1529" s="50" t="n">
        <v>65</v>
      </c>
      <c r="L1529" s="50" t="n">
        <v>6</v>
      </c>
      <c r="M1529" s="50" t="n">
        <v>107</v>
      </c>
      <c r="N1529" s="50" t="n">
        <v>33</v>
      </c>
      <c r="O1529" s="50" t="n">
        <v>6.417</v>
      </c>
      <c r="P1529" s="50" t="n">
        <v>49</v>
      </c>
      <c r="Q1529" s="50" t="n">
        <v>38</v>
      </c>
      <c r="R1529" s="50" t="n">
        <v>13</v>
      </c>
      <c r="S1529" s="50" t="n">
        <v>4</v>
      </c>
      <c r="T1529" s="50" t="n">
        <v>0</v>
      </c>
      <c r="U1529" s="50" t="n">
        <v>2</v>
      </c>
      <c r="V1529" s="50" t="n">
        <v>6</v>
      </c>
      <c r="W1529" s="50" t="n">
        <v>4</v>
      </c>
      <c r="X1529" s="50" t="n">
        <v>0</v>
      </c>
      <c r="Y1529" s="50" t="n">
        <v>11</v>
      </c>
      <c r="Z1529" s="50" t="n">
        <v>23</v>
      </c>
      <c r="AA1529" s="50" t="n">
        <v>49</v>
      </c>
      <c r="AB1529" s="50" t="n">
        <v>19.433</v>
      </c>
      <c r="AC1529" s="50" t="n">
        <v>27</v>
      </c>
      <c r="AD1529" s="50" t="n">
        <v>2</v>
      </c>
      <c r="AE1529" s="50" t="n">
        <v>9</v>
      </c>
      <c r="AF1529" s="50" t="n">
        <v>27</v>
      </c>
      <c r="AG1529" s="50" t="n">
        <v>2240.9</v>
      </c>
      <c r="AH1529" s="50" t="n">
        <v>15</v>
      </c>
      <c r="AI1529" s="50" t="n">
        <v>89</v>
      </c>
      <c r="AJ1529" s="50" t="n">
        <v>6347</v>
      </c>
      <c r="AK1529" s="50" t="n">
        <v>14</v>
      </c>
    </row>
    <row r="1530" customFormat="false" ht="15" hidden="false" customHeight="false" outlineLevel="0" collapsed="false">
      <c r="A1530" s="50" t="s">
        <v>1224</v>
      </c>
      <c r="B1530" s="50" t="s">
        <v>138</v>
      </c>
      <c r="C1530" s="50" t="s">
        <v>483</v>
      </c>
      <c r="D1530" s="50" t="n">
        <v>665923</v>
      </c>
      <c r="E1530" s="50" t="n">
        <v>7</v>
      </c>
      <c r="F1530" s="50" t="s">
        <v>56</v>
      </c>
      <c r="G1530" s="50" t="n">
        <v>175</v>
      </c>
      <c r="H1530" s="50" t="n">
        <v>84</v>
      </c>
      <c r="I1530" s="50" t="n">
        <v>21</v>
      </c>
      <c r="J1530" s="50" t="n">
        <v>79</v>
      </c>
      <c r="K1530" s="50" t="n">
        <v>51</v>
      </c>
      <c r="L1530" s="50" t="n">
        <v>8</v>
      </c>
      <c r="M1530" s="50" t="n">
        <v>96</v>
      </c>
      <c r="N1530" s="50" t="n">
        <v>33</v>
      </c>
      <c r="O1530" s="50" t="n">
        <v>1.472</v>
      </c>
      <c r="P1530" s="50" t="n">
        <v>45</v>
      </c>
      <c r="Q1530" s="50" t="n">
        <v>36</v>
      </c>
      <c r="R1530" s="50" t="n">
        <v>9</v>
      </c>
      <c r="S1530" s="50" t="n">
        <v>2</v>
      </c>
      <c r="T1530" s="50" t="n">
        <v>0</v>
      </c>
      <c r="U1530" s="50" t="n">
        <v>1</v>
      </c>
      <c r="V1530" s="50" t="n">
        <v>6</v>
      </c>
      <c r="W1530" s="50" t="n">
        <v>2</v>
      </c>
      <c r="X1530" s="50" t="n">
        <v>0</v>
      </c>
      <c r="Y1530" s="50" t="n">
        <v>17</v>
      </c>
      <c r="Z1530" s="50" t="n">
        <v>15.5</v>
      </c>
      <c r="AA1530" s="50" t="n">
        <v>44</v>
      </c>
      <c r="AB1530" s="50" t="n">
        <v>14.827</v>
      </c>
      <c r="AC1530" s="50" t="n">
        <v>20</v>
      </c>
      <c r="AD1530" s="50" t="n">
        <v>3</v>
      </c>
      <c r="AE1530" s="50" t="n">
        <v>7</v>
      </c>
      <c r="AF1530" s="50" t="n">
        <v>20</v>
      </c>
      <c r="AG1530" s="50" t="n">
        <v>1609.7</v>
      </c>
      <c r="AH1530" s="50" t="n">
        <v>10</v>
      </c>
      <c r="AI1530" s="50" t="n">
        <v>69</v>
      </c>
      <c r="AJ1530" s="50" t="n">
        <v>4940.4</v>
      </c>
      <c r="AK1530" s="50" t="n">
        <v>15</v>
      </c>
    </row>
    <row r="1531" customFormat="false" ht="15" hidden="false" customHeight="false" outlineLevel="0" collapsed="false">
      <c r="A1531" s="50" t="s">
        <v>1224</v>
      </c>
      <c r="B1531" s="50" t="s">
        <v>138</v>
      </c>
      <c r="C1531" s="50" t="s">
        <v>483</v>
      </c>
      <c r="D1531" s="50" t="n">
        <v>665923</v>
      </c>
      <c r="E1531" s="50" t="n">
        <v>8</v>
      </c>
      <c r="F1531" s="50" t="s">
        <v>57</v>
      </c>
      <c r="G1531" s="50" t="n">
        <v>240</v>
      </c>
      <c r="H1531" s="50" t="n">
        <v>110</v>
      </c>
      <c r="I1531" s="50" t="n">
        <v>36</v>
      </c>
      <c r="J1531" s="50" t="n">
        <v>106</v>
      </c>
      <c r="K1531" s="50" t="n">
        <v>67</v>
      </c>
      <c r="L1531" s="50" t="n">
        <v>17</v>
      </c>
      <c r="M1531" s="50" t="n">
        <v>134</v>
      </c>
      <c r="N1531" s="50" t="n">
        <v>43</v>
      </c>
      <c r="O1531" s="50" t="n">
        <v>-1.788</v>
      </c>
      <c r="P1531" s="50" t="n">
        <v>62</v>
      </c>
      <c r="Q1531" s="50" t="n">
        <v>50</v>
      </c>
      <c r="R1531" s="50" t="n">
        <v>10</v>
      </c>
      <c r="S1531" s="50" t="n">
        <v>1</v>
      </c>
      <c r="T1531" s="50" t="n">
        <v>0</v>
      </c>
      <c r="U1531" s="50" t="n">
        <v>1</v>
      </c>
      <c r="V1531" s="50" t="n">
        <v>7</v>
      </c>
      <c r="W1531" s="50" t="n">
        <v>5</v>
      </c>
      <c r="X1531" s="50" t="n">
        <v>0</v>
      </c>
      <c r="Y1531" s="50" t="n">
        <v>21</v>
      </c>
      <c r="Z1531" s="50" t="n">
        <v>18.85</v>
      </c>
      <c r="AA1531" s="50" t="n">
        <v>62</v>
      </c>
      <c r="AB1531" s="50" t="n">
        <v>16.062</v>
      </c>
      <c r="AC1531" s="50" t="n">
        <v>29</v>
      </c>
      <c r="AD1531" s="50" t="n">
        <v>1</v>
      </c>
      <c r="AE1531" s="50" t="n">
        <v>5</v>
      </c>
      <c r="AF1531" s="50" t="n">
        <v>29</v>
      </c>
      <c r="AG1531" s="50" t="n">
        <v>2213.1</v>
      </c>
      <c r="AH1531" s="50" t="n">
        <v>8</v>
      </c>
      <c r="AI1531" s="50" t="n">
        <v>88</v>
      </c>
      <c r="AJ1531" s="50" t="n">
        <v>6283.4</v>
      </c>
      <c r="AK1531" s="50" t="n">
        <v>21</v>
      </c>
    </row>
    <row r="1532" customFormat="false" ht="15" hidden="false" customHeight="false" outlineLevel="0" collapsed="false">
      <c r="A1532" s="50" t="s">
        <v>1224</v>
      </c>
      <c r="B1532" s="50" t="s">
        <v>138</v>
      </c>
      <c r="C1532" s="50" t="s">
        <v>483</v>
      </c>
      <c r="D1532" s="50" t="n">
        <v>665923</v>
      </c>
      <c r="E1532" s="50" t="n">
        <v>9</v>
      </c>
      <c r="F1532" s="50" t="s">
        <v>58</v>
      </c>
      <c r="G1532" s="50" t="n">
        <v>227</v>
      </c>
      <c r="H1532" s="50" t="n">
        <v>109</v>
      </c>
      <c r="I1532" s="50" t="n">
        <v>30</v>
      </c>
      <c r="J1532" s="50" t="n">
        <v>108</v>
      </c>
      <c r="K1532" s="50" t="n">
        <v>77</v>
      </c>
      <c r="L1532" s="50" t="n">
        <v>19</v>
      </c>
      <c r="M1532" s="50" t="n">
        <v>119</v>
      </c>
      <c r="N1532" s="50" t="n">
        <v>32</v>
      </c>
      <c r="O1532" s="50" t="n">
        <v>-3.282</v>
      </c>
      <c r="P1532" s="50" t="n">
        <v>51</v>
      </c>
      <c r="Q1532" s="50" t="n">
        <v>45</v>
      </c>
      <c r="R1532" s="50" t="n">
        <v>6</v>
      </c>
      <c r="S1532" s="50" t="n">
        <v>2</v>
      </c>
      <c r="T1532" s="50" t="n">
        <v>0</v>
      </c>
      <c r="U1532" s="50" t="n">
        <v>0</v>
      </c>
      <c r="V1532" s="50" t="n">
        <v>4</v>
      </c>
      <c r="W1532" s="50" t="n">
        <v>1</v>
      </c>
      <c r="X1532" s="50" t="n">
        <v>0</v>
      </c>
      <c r="Y1532" s="50" t="n">
        <v>18</v>
      </c>
      <c r="Z1532" s="50" t="n">
        <v>9.6</v>
      </c>
      <c r="AA1532" s="50" t="n">
        <v>50</v>
      </c>
      <c r="AB1532" s="50" t="n">
        <v>9.28</v>
      </c>
      <c r="AC1532" s="50" t="n">
        <v>28</v>
      </c>
      <c r="AD1532" s="50" t="n">
        <v>2</v>
      </c>
      <c r="AE1532" s="50" t="n">
        <v>3</v>
      </c>
      <c r="AF1532" s="50" t="n">
        <v>28</v>
      </c>
      <c r="AG1532" s="50" t="n">
        <v>2014.2</v>
      </c>
      <c r="AH1532" s="50" t="n">
        <v>10</v>
      </c>
      <c r="AI1532" s="50" t="n">
        <v>95</v>
      </c>
      <c r="AJ1532" s="50" t="n">
        <v>6646.4</v>
      </c>
      <c r="AK1532" s="50" t="n">
        <v>15</v>
      </c>
    </row>
    <row r="1533" customFormat="false" ht="15" hidden="false" customHeight="false" outlineLevel="0" collapsed="false">
      <c r="A1533" s="50" t="s">
        <v>1225</v>
      </c>
      <c r="B1533" s="50" t="s">
        <v>138</v>
      </c>
      <c r="C1533" s="50" t="s">
        <v>334</v>
      </c>
      <c r="D1533" s="50" t="n">
        <v>681393</v>
      </c>
      <c r="E1533" s="50" t="n">
        <v>4</v>
      </c>
      <c r="F1533" s="50" t="s">
        <v>53</v>
      </c>
      <c r="G1533" s="50" t="n">
        <v>440</v>
      </c>
      <c r="H1533" s="50" t="n">
        <v>206</v>
      </c>
      <c r="I1533" s="50" t="n">
        <v>62</v>
      </c>
      <c r="J1533" s="50" t="n">
        <v>215</v>
      </c>
      <c r="K1533" s="50" t="n">
        <v>152</v>
      </c>
      <c r="L1533" s="50" t="n">
        <v>35</v>
      </c>
      <c r="M1533" s="50" t="n">
        <v>223</v>
      </c>
      <c r="N1533" s="50" t="n">
        <v>54</v>
      </c>
      <c r="O1533" s="50" t="n">
        <v>-3.376</v>
      </c>
      <c r="P1533" s="50" t="n">
        <v>109</v>
      </c>
      <c r="Q1533" s="50" t="n">
        <v>93</v>
      </c>
      <c r="R1533" s="50" t="n">
        <v>21</v>
      </c>
      <c r="S1533" s="50" t="n">
        <v>5</v>
      </c>
      <c r="T1533" s="50" t="n">
        <v>0</v>
      </c>
      <c r="U1533" s="50" t="n">
        <v>3</v>
      </c>
      <c r="V1533" s="50" t="n">
        <v>11</v>
      </c>
      <c r="W1533" s="50" t="n">
        <v>4</v>
      </c>
      <c r="X1533" s="50" t="n">
        <v>1</v>
      </c>
      <c r="Y1533" s="50" t="n">
        <v>32</v>
      </c>
      <c r="Z1533" s="50" t="n">
        <v>34.45</v>
      </c>
      <c r="AA1533" s="50" t="n">
        <v>109</v>
      </c>
      <c r="AB1533" s="50" t="n">
        <v>32.524</v>
      </c>
      <c r="AC1533" s="50" t="n">
        <v>62</v>
      </c>
      <c r="AD1533" s="50" t="n">
        <v>6</v>
      </c>
      <c r="AE1533" s="50" t="n">
        <v>24</v>
      </c>
      <c r="AF1533" s="50" t="n">
        <v>62</v>
      </c>
      <c r="AG1533" s="50" t="n">
        <v>5471</v>
      </c>
      <c r="AH1533" s="50" t="n">
        <v>20</v>
      </c>
      <c r="AI1533" s="50" t="n">
        <v>189</v>
      </c>
      <c r="AJ1533" s="50" t="n">
        <v>13195</v>
      </c>
      <c r="AK1533" s="50" t="n">
        <v>8</v>
      </c>
    </row>
    <row r="1534" customFormat="false" ht="15" hidden="false" customHeight="false" outlineLevel="0" collapsed="false">
      <c r="A1534" s="50" t="s">
        <v>1225</v>
      </c>
      <c r="B1534" s="50" t="s">
        <v>138</v>
      </c>
      <c r="C1534" s="50" t="s">
        <v>334</v>
      </c>
      <c r="D1534" s="50" t="n">
        <v>681393</v>
      </c>
      <c r="E1534" s="50" t="n">
        <v>5</v>
      </c>
      <c r="F1534" s="50" t="s">
        <v>54</v>
      </c>
      <c r="G1534" s="50" t="n">
        <v>323</v>
      </c>
      <c r="H1534" s="50" t="n">
        <v>167</v>
      </c>
      <c r="I1534" s="50" t="n">
        <v>42</v>
      </c>
      <c r="J1534" s="50" t="n">
        <v>156</v>
      </c>
      <c r="K1534" s="50" t="n">
        <v>118</v>
      </c>
      <c r="L1534" s="50" t="n">
        <v>18</v>
      </c>
      <c r="M1534" s="50" t="n">
        <v>167</v>
      </c>
      <c r="N1534" s="50" t="n">
        <v>49</v>
      </c>
      <c r="O1534" s="50" t="n">
        <v>-1.816</v>
      </c>
      <c r="P1534" s="50" t="n">
        <v>88</v>
      </c>
      <c r="Q1534" s="50" t="n">
        <v>76</v>
      </c>
      <c r="R1534" s="50" t="n">
        <v>14</v>
      </c>
      <c r="S1534" s="50" t="n">
        <v>4</v>
      </c>
      <c r="T1534" s="50" t="n">
        <v>0</v>
      </c>
      <c r="U1534" s="50" t="n">
        <v>1</v>
      </c>
      <c r="V1534" s="50" t="n">
        <v>9</v>
      </c>
      <c r="W1534" s="50" t="n">
        <v>3</v>
      </c>
      <c r="X1534" s="50" t="n">
        <v>0</v>
      </c>
      <c r="Y1534" s="50" t="n">
        <v>24</v>
      </c>
      <c r="Z1534" s="50" t="n">
        <v>23.5</v>
      </c>
      <c r="AA1534" s="50" t="n">
        <v>88</v>
      </c>
      <c r="AB1534" s="50" t="n">
        <v>25.514</v>
      </c>
      <c r="AC1534" s="50" t="n">
        <v>52</v>
      </c>
      <c r="AD1534" s="50" t="n">
        <v>4</v>
      </c>
      <c r="AE1534" s="50" t="n">
        <v>17</v>
      </c>
      <c r="AF1534" s="50" t="n">
        <v>52</v>
      </c>
      <c r="AG1534" s="50" t="n">
        <v>4473.9</v>
      </c>
      <c r="AH1534" s="50" t="n">
        <v>18</v>
      </c>
      <c r="AI1534" s="50" t="n">
        <v>144</v>
      </c>
      <c r="AJ1534" s="50" t="n">
        <v>10249.5</v>
      </c>
      <c r="AK1534" s="50" t="n">
        <v>17</v>
      </c>
    </row>
    <row r="1535" customFormat="false" ht="15" hidden="false" customHeight="false" outlineLevel="0" collapsed="false">
      <c r="A1535" s="50" t="s">
        <v>1225</v>
      </c>
      <c r="B1535" s="50" t="s">
        <v>138</v>
      </c>
      <c r="C1535" s="50" t="s">
        <v>334</v>
      </c>
      <c r="D1535" s="50" t="n">
        <v>681393</v>
      </c>
      <c r="E1535" s="50" t="n">
        <v>6</v>
      </c>
      <c r="F1535" s="50" t="s">
        <v>55</v>
      </c>
      <c r="G1535" s="50" t="n">
        <v>131</v>
      </c>
      <c r="H1535" s="50" t="n">
        <v>68</v>
      </c>
      <c r="I1535" s="50" t="n">
        <v>27</v>
      </c>
      <c r="J1535" s="50" t="n">
        <v>56</v>
      </c>
      <c r="K1535" s="50" t="n">
        <v>44</v>
      </c>
      <c r="L1535" s="50" t="n">
        <v>12</v>
      </c>
      <c r="M1535" s="50" t="n">
        <v>75</v>
      </c>
      <c r="N1535" s="50" t="n">
        <v>24</v>
      </c>
      <c r="O1535" s="50" t="n">
        <v>-1.774</v>
      </c>
      <c r="P1535" s="50" t="n">
        <v>36</v>
      </c>
      <c r="Q1535" s="50" t="n">
        <v>31</v>
      </c>
      <c r="R1535" s="50" t="n">
        <v>6</v>
      </c>
      <c r="S1535" s="50" t="n">
        <v>3</v>
      </c>
      <c r="T1535" s="50" t="n">
        <v>0</v>
      </c>
      <c r="U1535" s="50" t="n">
        <v>0</v>
      </c>
      <c r="V1535" s="50" t="n">
        <v>4</v>
      </c>
      <c r="W1535" s="50" t="n">
        <v>1</v>
      </c>
      <c r="X1535" s="50" t="n">
        <v>0</v>
      </c>
      <c r="Y1535" s="50" t="n">
        <v>14</v>
      </c>
      <c r="Z1535" s="50" t="n">
        <v>9.95</v>
      </c>
      <c r="AA1535" s="50" t="n">
        <v>36</v>
      </c>
      <c r="AB1535" s="50" t="n">
        <v>7.62</v>
      </c>
      <c r="AC1535" s="50" t="n">
        <v>17</v>
      </c>
      <c r="AD1535" s="50" t="n">
        <v>0</v>
      </c>
      <c r="AE1535" s="50" t="n">
        <v>7</v>
      </c>
      <c r="AF1535" s="50" t="n">
        <v>17</v>
      </c>
      <c r="AG1535" s="50" t="n">
        <v>1446.6</v>
      </c>
      <c r="AH1535" s="50" t="n">
        <v>3</v>
      </c>
      <c r="AI1535" s="50" t="n">
        <v>58</v>
      </c>
      <c r="AJ1535" s="50" t="n">
        <v>4119.7</v>
      </c>
      <c r="AK1535" s="50" t="n">
        <v>6</v>
      </c>
    </row>
    <row r="1536" customFormat="false" ht="15" hidden="false" customHeight="false" outlineLevel="0" collapsed="false">
      <c r="A1536" s="50" t="s">
        <v>1226</v>
      </c>
      <c r="B1536" s="50" t="s">
        <v>138</v>
      </c>
      <c r="C1536" s="50" t="s">
        <v>484</v>
      </c>
      <c r="D1536" s="50" t="n">
        <v>677870</v>
      </c>
      <c r="E1536" s="50" t="n">
        <v>4</v>
      </c>
      <c r="F1536" s="50" t="s">
        <v>53</v>
      </c>
      <c r="G1536" s="50" t="n">
        <v>65</v>
      </c>
      <c r="H1536" s="50" t="n">
        <v>24</v>
      </c>
      <c r="I1536" s="50" t="n">
        <v>3</v>
      </c>
      <c r="J1536" s="50" t="n">
        <v>29</v>
      </c>
      <c r="K1536" s="50" t="n">
        <v>18</v>
      </c>
      <c r="L1536" s="50" t="n">
        <v>1</v>
      </c>
      <c r="M1536" s="50" t="n">
        <v>36</v>
      </c>
      <c r="N1536" s="50" t="n">
        <v>6</v>
      </c>
      <c r="O1536" s="50" t="n">
        <v>-0.113</v>
      </c>
      <c r="P1536" s="50" t="n">
        <v>17</v>
      </c>
      <c r="Q1536" s="50" t="n">
        <v>13</v>
      </c>
      <c r="R1536" s="50" t="n">
        <v>3</v>
      </c>
      <c r="S1536" s="50" t="n">
        <v>0</v>
      </c>
      <c r="T1536" s="50" t="n">
        <v>0</v>
      </c>
      <c r="U1536" s="50" t="n">
        <v>0</v>
      </c>
      <c r="V1536" s="50" t="n">
        <v>3</v>
      </c>
      <c r="W1536" s="50" t="n">
        <v>1</v>
      </c>
      <c r="X1536" s="50" t="n">
        <v>0</v>
      </c>
      <c r="Y1536" s="50" t="n">
        <v>2</v>
      </c>
      <c r="Z1536" s="50" t="n">
        <v>5.5</v>
      </c>
      <c r="AA1536" s="50" t="n">
        <v>17</v>
      </c>
      <c r="AB1536" s="50" t="n">
        <v>5.674</v>
      </c>
      <c r="AC1536" s="50" t="n">
        <v>11</v>
      </c>
      <c r="AD1536" s="50" t="n">
        <v>0</v>
      </c>
      <c r="AE1536" s="50" t="n">
        <v>3</v>
      </c>
      <c r="AF1536" s="50" t="n">
        <v>11</v>
      </c>
      <c r="AG1536" s="50" t="n">
        <v>947.4</v>
      </c>
      <c r="AH1536" s="50" t="n">
        <v>2</v>
      </c>
      <c r="AI1536" s="50" t="n">
        <v>21</v>
      </c>
      <c r="AJ1536" s="50" t="n">
        <v>1501.2</v>
      </c>
      <c r="AK1536" s="50" t="n">
        <v>2</v>
      </c>
    </row>
    <row r="1537" customFormat="false" ht="15" hidden="false" customHeight="false" outlineLevel="0" collapsed="false">
      <c r="A1537" s="50" t="s">
        <v>1226</v>
      </c>
      <c r="B1537" s="50" t="s">
        <v>138</v>
      </c>
      <c r="C1537" s="50" t="s">
        <v>484</v>
      </c>
      <c r="D1537" s="50" t="n">
        <v>677870</v>
      </c>
      <c r="E1537" s="50" t="n">
        <v>5</v>
      </c>
      <c r="F1537" s="50" t="s">
        <v>54</v>
      </c>
      <c r="G1537" s="50" t="n">
        <v>165</v>
      </c>
      <c r="H1537" s="50" t="n">
        <v>79</v>
      </c>
      <c r="I1537" s="50" t="n">
        <v>13</v>
      </c>
      <c r="J1537" s="50" t="n">
        <v>71</v>
      </c>
      <c r="K1537" s="50" t="n">
        <v>50</v>
      </c>
      <c r="L1537" s="50" t="n">
        <v>5</v>
      </c>
      <c r="M1537" s="50" t="n">
        <v>94</v>
      </c>
      <c r="N1537" s="50" t="n">
        <v>29</v>
      </c>
      <c r="O1537" s="50" t="n">
        <v>-2.787</v>
      </c>
      <c r="P1537" s="50" t="n">
        <v>39</v>
      </c>
      <c r="Q1537" s="50" t="n">
        <v>34</v>
      </c>
      <c r="R1537" s="50" t="n">
        <v>8</v>
      </c>
      <c r="S1537" s="50" t="n">
        <v>1</v>
      </c>
      <c r="T1537" s="50" t="n">
        <v>0</v>
      </c>
      <c r="U1537" s="50" t="n">
        <v>0</v>
      </c>
      <c r="V1537" s="50" t="n">
        <v>3</v>
      </c>
      <c r="W1537" s="50" t="n">
        <v>1</v>
      </c>
      <c r="X1537" s="50" t="n">
        <v>1</v>
      </c>
      <c r="Y1537" s="50" t="n">
        <v>7</v>
      </c>
      <c r="Z1537" s="50" t="n">
        <v>10.35</v>
      </c>
      <c r="AA1537" s="50" t="n">
        <v>39</v>
      </c>
      <c r="AB1537" s="50" t="n">
        <v>15.577</v>
      </c>
      <c r="AC1537" s="50" t="n">
        <v>28</v>
      </c>
      <c r="AD1537" s="50" t="n">
        <v>3</v>
      </c>
      <c r="AE1537" s="50" t="n">
        <v>13</v>
      </c>
      <c r="AF1537" s="50" t="n">
        <v>28</v>
      </c>
      <c r="AG1537" s="50" t="n">
        <v>2600.8</v>
      </c>
      <c r="AH1537" s="50" t="n">
        <v>11</v>
      </c>
      <c r="AI1537" s="50" t="n">
        <v>72</v>
      </c>
      <c r="AJ1537" s="50" t="n">
        <v>5219.4</v>
      </c>
      <c r="AK1537" s="50" t="n">
        <v>17</v>
      </c>
    </row>
    <row r="1538" customFormat="false" ht="15" hidden="false" customHeight="false" outlineLevel="0" collapsed="false">
      <c r="A1538" s="50" t="s">
        <v>1226</v>
      </c>
      <c r="B1538" s="50" t="s">
        <v>138</v>
      </c>
      <c r="C1538" s="50" t="s">
        <v>484</v>
      </c>
      <c r="D1538" s="50" t="n">
        <v>677870</v>
      </c>
      <c r="E1538" s="50" t="n">
        <v>6</v>
      </c>
      <c r="F1538" s="50" t="s">
        <v>55</v>
      </c>
      <c r="G1538" s="50" t="n">
        <v>188</v>
      </c>
      <c r="H1538" s="50" t="n">
        <v>87</v>
      </c>
      <c r="I1538" s="50" t="n">
        <v>23</v>
      </c>
      <c r="J1538" s="50" t="n">
        <v>92</v>
      </c>
      <c r="K1538" s="50" t="n">
        <v>60</v>
      </c>
      <c r="L1538" s="50" t="n">
        <v>9</v>
      </c>
      <c r="M1538" s="50" t="n">
        <v>96</v>
      </c>
      <c r="N1538" s="50" t="n">
        <v>27</v>
      </c>
      <c r="O1538" s="50" t="n">
        <v>-1.847</v>
      </c>
      <c r="P1538" s="50" t="n">
        <v>44</v>
      </c>
      <c r="Q1538" s="50" t="n">
        <v>39</v>
      </c>
      <c r="R1538" s="50" t="n">
        <v>8</v>
      </c>
      <c r="S1538" s="50" t="n">
        <v>3</v>
      </c>
      <c r="T1538" s="50" t="n">
        <v>0</v>
      </c>
      <c r="U1538" s="50" t="n">
        <v>0</v>
      </c>
      <c r="V1538" s="50" t="n">
        <v>2</v>
      </c>
      <c r="W1538" s="50" t="n">
        <v>3</v>
      </c>
      <c r="X1538" s="50" t="n">
        <v>0</v>
      </c>
      <c r="Y1538" s="50" t="n">
        <v>13</v>
      </c>
      <c r="Z1538" s="50" t="n">
        <v>11.75</v>
      </c>
      <c r="AA1538" s="50" t="n">
        <v>43</v>
      </c>
      <c r="AB1538" s="50" t="n">
        <v>10.075</v>
      </c>
      <c r="AC1538" s="50" t="n">
        <v>26</v>
      </c>
      <c r="AD1538" s="50" t="n">
        <v>0</v>
      </c>
      <c r="AE1538" s="50" t="n">
        <v>12</v>
      </c>
      <c r="AF1538" s="50" t="n">
        <v>25</v>
      </c>
      <c r="AG1538" s="50" t="n">
        <v>2301.2</v>
      </c>
      <c r="AH1538" s="50" t="n">
        <v>6</v>
      </c>
      <c r="AI1538" s="50" t="n">
        <v>69</v>
      </c>
      <c r="AJ1538" s="50" t="n">
        <v>4947.6</v>
      </c>
      <c r="AK1538" s="50" t="n">
        <v>6</v>
      </c>
    </row>
    <row r="1539" customFormat="false" ht="15" hidden="false" customHeight="false" outlineLevel="0" collapsed="false">
      <c r="A1539" s="50" t="s">
        <v>1226</v>
      </c>
      <c r="B1539" s="50" t="s">
        <v>138</v>
      </c>
      <c r="C1539" s="50" t="s">
        <v>484</v>
      </c>
      <c r="D1539" s="50" t="n">
        <v>677870</v>
      </c>
      <c r="E1539" s="50" t="n">
        <v>7</v>
      </c>
      <c r="F1539" s="50" t="s">
        <v>56</v>
      </c>
      <c r="G1539" s="50" t="n">
        <v>152</v>
      </c>
      <c r="H1539" s="50" t="n">
        <v>57</v>
      </c>
      <c r="I1539" s="50" t="n">
        <v>12</v>
      </c>
      <c r="J1539" s="50" t="n">
        <v>71</v>
      </c>
      <c r="K1539" s="50" t="n">
        <v>44</v>
      </c>
      <c r="L1539" s="50" t="n">
        <v>7</v>
      </c>
      <c r="M1539" s="50" t="n">
        <v>81</v>
      </c>
      <c r="N1539" s="50" t="n">
        <v>13</v>
      </c>
      <c r="O1539" s="50" t="n">
        <v>-1.1</v>
      </c>
      <c r="P1539" s="50" t="n">
        <v>38</v>
      </c>
      <c r="Q1539" s="50" t="n">
        <v>33</v>
      </c>
      <c r="R1539" s="50" t="n">
        <v>6</v>
      </c>
      <c r="S1539" s="50" t="n">
        <v>0</v>
      </c>
      <c r="T1539" s="50" t="n">
        <v>0</v>
      </c>
      <c r="U1539" s="50" t="n">
        <v>2</v>
      </c>
      <c r="V1539" s="50" t="n">
        <v>4</v>
      </c>
      <c r="W1539" s="50" t="n">
        <v>1</v>
      </c>
      <c r="X1539" s="50" t="n">
        <v>0</v>
      </c>
      <c r="Y1539" s="50" t="n">
        <v>4</v>
      </c>
      <c r="Z1539" s="50" t="n">
        <v>11.1</v>
      </c>
      <c r="AA1539" s="50" t="n">
        <v>38</v>
      </c>
      <c r="AB1539" s="50" t="n">
        <v>13.767</v>
      </c>
      <c r="AC1539" s="50" t="n">
        <v>29</v>
      </c>
      <c r="AD1539" s="50" t="n">
        <v>2</v>
      </c>
      <c r="AE1539" s="50" t="n">
        <v>15</v>
      </c>
      <c r="AF1539" s="50" t="n">
        <v>29</v>
      </c>
      <c r="AG1539" s="50" t="n">
        <v>2636.6</v>
      </c>
      <c r="AH1539" s="50" t="n">
        <v>12</v>
      </c>
      <c r="AI1539" s="50" t="n">
        <v>54</v>
      </c>
      <c r="AJ1539" s="50" t="n">
        <v>3895.6</v>
      </c>
      <c r="AK1539" s="50" t="n">
        <v>10</v>
      </c>
    </row>
    <row r="1540" customFormat="false" ht="15" hidden="false" customHeight="false" outlineLevel="0" collapsed="false">
      <c r="A1540" s="50" t="s">
        <v>1226</v>
      </c>
      <c r="B1540" s="50" t="s">
        <v>138</v>
      </c>
      <c r="C1540" s="50" t="s">
        <v>484</v>
      </c>
      <c r="D1540" s="50" t="n">
        <v>677870</v>
      </c>
      <c r="E1540" s="50" t="n">
        <v>8</v>
      </c>
      <c r="F1540" s="50" t="s">
        <v>57</v>
      </c>
      <c r="G1540" s="50" t="n">
        <v>205</v>
      </c>
      <c r="H1540" s="50" t="n">
        <v>82</v>
      </c>
      <c r="I1540" s="50" t="n">
        <v>21</v>
      </c>
      <c r="J1540" s="50" t="n">
        <v>88</v>
      </c>
      <c r="K1540" s="50" t="n">
        <v>46</v>
      </c>
      <c r="L1540" s="50" t="n">
        <v>3</v>
      </c>
      <c r="M1540" s="50" t="n">
        <v>117</v>
      </c>
      <c r="N1540" s="50" t="n">
        <v>36</v>
      </c>
      <c r="O1540" s="50" t="n">
        <v>-4.538</v>
      </c>
      <c r="P1540" s="50" t="n">
        <v>56</v>
      </c>
      <c r="Q1540" s="50" t="n">
        <v>47</v>
      </c>
      <c r="R1540" s="50" t="n">
        <v>8</v>
      </c>
      <c r="S1540" s="50" t="n">
        <v>0</v>
      </c>
      <c r="T1540" s="50" t="n">
        <v>0</v>
      </c>
      <c r="U1540" s="50" t="n">
        <v>0</v>
      </c>
      <c r="V1540" s="50" t="n">
        <v>6</v>
      </c>
      <c r="W1540" s="50" t="n">
        <v>2</v>
      </c>
      <c r="X1540" s="50" t="n">
        <v>0</v>
      </c>
      <c r="Y1540" s="50" t="n">
        <v>12</v>
      </c>
      <c r="Z1540" s="50" t="n">
        <v>12.8</v>
      </c>
      <c r="AA1540" s="50" t="n">
        <v>55</v>
      </c>
      <c r="AB1540" s="50" t="n">
        <v>15.259</v>
      </c>
      <c r="AC1540" s="50" t="n">
        <v>36</v>
      </c>
      <c r="AD1540" s="50" t="n">
        <v>0</v>
      </c>
      <c r="AE1540" s="50" t="n">
        <v>9</v>
      </c>
      <c r="AF1540" s="50" t="n">
        <v>36</v>
      </c>
      <c r="AG1540" s="50" t="n">
        <v>3063.2</v>
      </c>
      <c r="AH1540" s="50" t="n">
        <v>11</v>
      </c>
      <c r="AI1540" s="50" t="n">
        <v>72</v>
      </c>
      <c r="AJ1540" s="50" t="n">
        <v>5154.9</v>
      </c>
      <c r="AK1540" s="50" t="n">
        <v>12</v>
      </c>
    </row>
    <row r="1541" customFormat="false" ht="15" hidden="false" customHeight="false" outlineLevel="0" collapsed="false">
      <c r="A1541" s="50" t="s">
        <v>1227</v>
      </c>
      <c r="B1541" s="50" t="s">
        <v>138</v>
      </c>
      <c r="C1541" s="50" t="s">
        <v>485</v>
      </c>
      <c r="D1541" s="50" t="n">
        <v>688363</v>
      </c>
      <c r="E1541" s="50" t="n">
        <v>4</v>
      </c>
      <c r="F1541" s="50" t="s">
        <v>53</v>
      </c>
      <c r="G1541" s="50" t="n">
        <v>300</v>
      </c>
      <c r="H1541" s="50" t="n">
        <v>128</v>
      </c>
      <c r="I1541" s="50" t="n">
        <v>29</v>
      </c>
      <c r="J1541" s="50" t="n">
        <v>145</v>
      </c>
      <c r="K1541" s="50" t="n">
        <v>92</v>
      </c>
      <c r="L1541" s="50" t="n">
        <v>13</v>
      </c>
      <c r="M1541" s="50" t="n">
        <v>155</v>
      </c>
      <c r="N1541" s="50" t="n">
        <v>36</v>
      </c>
      <c r="O1541" s="50" t="n">
        <v>-3.729</v>
      </c>
      <c r="P1541" s="50" t="n">
        <v>72</v>
      </c>
      <c r="Q1541" s="50" t="n">
        <v>67</v>
      </c>
      <c r="R1541" s="50" t="n">
        <v>13</v>
      </c>
      <c r="S1541" s="50" t="n">
        <v>6</v>
      </c>
      <c r="T1541" s="50" t="n">
        <v>0</v>
      </c>
      <c r="U1541" s="50" t="n">
        <v>1</v>
      </c>
      <c r="V1541" s="50" t="n">
        <v>4</v>
      </c>
      <c r="W1541" s="50" t="n">
        <v>0</v>
      </c>
      <c r="X1541" s="50" t="n">
        <v>0</v>
      </c>
      <c r="Y1541" s="50" t="n">
        <v>19</v>
      </c>
      <c r="Z1541" s="50" t="n">
        <v>17.7</v>
      </c>
      <c r="AA1541" s="50" t="n">
        <v>71</v>
      </c>
      <c r="AB1541" s="50" t="n">
        <v>13.344</v>
      </c>
      <c r="AC1541" s="50" t="n">
        <v>49</v>
      </c>
      <c r="AD1541" s="50" t="n">
        <v>2</v>
      </c>
      <c r="AE1541" s="50" t="n">
        <v>10</v>
      </c>
      <c r="AF1541" s="50" t="n">
        <v>49</v>
      </c>
      <c r="AG1541" s="50" t="n">
        <v>4068.7</v>
      </c>
      <c r="AH1541" s="50" t="n">
        <v>13</v>
      </c>
      <c r="AI1541" s="50" t="n">
        <v>116</v>
      </c>
      <c r="AJ1541" s="50" t="n">
        <v>8326.7</v>
      </c>
      <c r="AK1541" s="50" t="n">
        <v>24</v>
      </c>
    </row>
    <row r="1542" customFormat="false" ht="15" hidden="false" customHeight="false" outlineLevel="0" collapsed="false">
      <c r="A1542" s="50" t="s">
        <v>1227</v>
      </c>
      <c r="B1542" s="50" t="s">
        <v>138</v>
      </c>
      <c r="C1542" s="50" t="s">
        <v>485</v>
      </c>
      <c r="D1542" s="50" t="n">
        <v>688363</v>
      </c>
      <c r="E1542" s="50" t="n">
        <v>5</v>
      </c>
      <c r="F1542" s="50" t="s">
        <v>54</v>
      </c>
      <c r="G1542" s="50" t="n">
        <v>77</v>
      </c>
      <c r="H1542" s="50" t="n">
        <v>37</v>
      </c>
      <c r="I1542" s="50" t="n">
        <v>5</v>
      </c>
      <c r="J1542" s="50" t="n">
        <v>33</v>
      </c>
      <c r="K1542" s="50" t="n">
        <v>23</v>
      </c>
      <c r="L1542" s="50" t="n">
        <v>1</v>
      </c>
      <c r="M1542" s="50" t="n">
        <v>44</v>
      </c>
      <c r="N1542" s="50" t="n">
        <v>14</v>
      </c>
      <c r="O1542" s="50" t="n">
        <v>-3.835</v>
      </c>
      <c r="P1542" s="50" t="n">
        <v>19</v>
      </c>
      <c r="Q1542" s="50" t="n">
        <v>18</v>
      </c>
      <c r="R1542" s="50" t="n">
        <v>1</v>
      </c>
      <c r="S1542" s="50" t="n">
        <v>0</v>
      </c>
      <c r="T1542" s="50" t="n">
        <v>0</v>
      </c>
      <c r="U1542" s="50" t="n">
        <v>0</v>
      </c>
      <c r="V1542" s="50" t="n">
        <v>1</v>
      </c>
      <c r="W1542" s="50" t="n">
        <v>0</v>
      </c>
      <c r="X1542" s="50" t="n">
        <v>0</v>
      </c>
      <c r="Y1542" s="50" t="n">
        <v>3</v>
      </c>
      <c r="Z1542" s="50" t="n">
        <v>1.6</v>
      </c>
      <c r="AA1542" s="50" t="n">
        <v>19</v>
      </c>
      <c r="AB1542" s="50" t="n">
        <v>3.756</v>
      </c>
      <c r="AC1542" s="50" t="n">
        <v>15</v>
      </c>
      <c r="AD1542" s="50" t="n">
        <v>0</v>
      </c>
      <c r="AE1542" s="50" t="n">
        <v>2</v>
      </c>
      <c r="AF1542" s="50" t="n">
        <v>15</v>
      </c>
      <c r="AG1542" s="50" t="n">
        <v>1215.7</v>
      </c>
      <c r="AH1542" s="50" t="n">
        <v>6</v>
      </c>
      <c r="AI1542" s="50" t="n">
        <v>34</v>
      </c>
      <c r="AJ1542" s="50" t="n">
        <v>2421</v>
      </c>
      <c r="AK1542" s="50" t="n">
        <v>7</v>
      </c>
    </row>
    <row r="1543" customFormat="false" ht="15" hidden="false" customHeight="false" outlineLevel="0" collapsed="false">
      <c r="A1543" s="50" t="s">
        <v>1227</v>
      </c>
      <c r="B1543" s="50" t="s">
        <v>138</v>
      </c>
      <c r="C1543" s="50" t="s">
        <v>485</v>
      </c>
      <c r="D1543" s="50" t="n">
        <v>688363</v>
      </c>
      <c r="E1543" s="50" t="n">
        <v>6</v>
      </c>
      <c r="F1543" s="50" t="s">
        <v>55</v>
      </c>
      <c r="G1543" s="50" t="n">
        <v>24</v>
      </c>
      <c r="H1543" s="50" t="n">
        <v>12</v>
      </c>
      <c r="I1543" s="50" t="n">
        <v>2</v>
      </c>
      <c r="J1543" s="50" t="n">
        <v>11</v>
      </c>
      <c r="K1543" s="50" t="n">
        <v>7</v>
      </c>
      <c r="L1543" s="50" t="n">
        <v>0</v>
      </c>
      <c r="M1543" s="50" t="n">
        <v>13</v>
      </c>
      <c r="N1543" s="50" t="n">
        <v>5</v>
      </c>
      <c r="O1543" s="50" t="n">
        <v>0.44</v>
      </c>
      <c r="P1543" s="50" t="n">
        <v>6</v>
      </c>
      <c r="Q1543" s="50" t="n">
        <v>6</v>
      </c>
      <c r="R1543" s="50" t="n">
        <v>2</v>
      </c>
      <c r="S1543" s="50" t="n">
        <v>2</v>
      </c>
      <c r="T1543" s="50" t="n">
        <v>0</v>
      </c>
      <c r="U1543" s="50" t="n">
        <v>0</v>
      </c>
      <c r="V1543" s="50" t="n">
        <v>0</v>
      </c>
      <c r="W1543" s="50" t="n">
        <v>0</v>
      </c>
      <c r="X1543" s="50" t="n">
        <v>0</v>
      </c>
      <c r="Y1543" s="50" t="n">
        <v>1</v>
      </c>
      <c r="Z1543" s="50" t="n">
        <v>2.5</v>
      </c>
      <c r="AA1543" s="50" t="n">
        <v>6</v>
      </c>
      <c r="AB1543" s="50" t="n">
        <v>2.979</v>
      </c>
      <c r="AC1543" s="50" t="n">
        <v>5</v>
      </c>
      <c r="AD1543" s="50" t="n">
        <v>1</v>
      </c>
      <c r="AE1543" s="50" t="n">
        <v>4</v>
      </c>
      <c r="AF1543" s="50" t="n">
        <v>5</v>
      </c>
      <c r="AG1543" s="50" t="n">
        <v>453.1</v>
      </c>
      <c r="AH1543" s="50" t="n">
        <v>4</v>
      </c>
      <c r="AI1543" s="50" t="n">
        <v>11</v>
      </c>
      <c r="AJ1543" s="50" t="n">
        <v>781.9</v>
      </c>
      <c r="AK1543" s="50" t="n">
        <v>0</v>
      </c>
    </row>
    <row r="1544" customFormat="false" ht="15" hidden="false" customHeight="false" outlineLevel="0" collapsed="false">
      <c r="A1544" s="50" t="s">
        <v>1227</v>
      </c>
      <c r="B1544" s="50" t="s">
        <v>138</v>
      </c>
      <c r="C1544" s="50" t="s">
        <v>485</v>
      </c>
      <c r="D1544" s="50" t="n">
        <v>688363</v>
      </c>
      <c r="E1544" s="50" t="n">
        <v>7</v>
      </c>
      <c r="F1544" s="50" t="s">
        <v>56</v>
      </c>
      <c r="G1544" s="50" t="n">
        <v>41</v>
      </c>
      <c r="H1544" s="50" t="n">
        <v>22</v>
      </c>
      <c r="I1544" s="50" t="n">
        <v>5</v>
      </c>
      <c r="J1544" s="50" t="n">
        <v>18</v>
      </c>
      <c r="K1544" s="50" t="n">
        <v>13</v>
      </c>
      <c r="L1544" s="50" t="n">
        <v>1</v>
      </c>
      <c r="M1544" s="50" t="n">
        <v>23</v>
      </c>
      <c r="N1544" s="50" t="n">
        <v>9</v>
      </c>
      <c r="O1544" s="50" t="n">
        <v>-0.358</v>
      </c>
      <c r="P1544" s="50" t="n">
        <v>9</v>
      </c>
      <c r="Q1544" s="50" t="n">
        <v>9</v>
      </c>
      <c r="R1544" s="50" t="n">
        <v>3</v>
      </c>
      <c r="S1544" s="50" t="n">
        <v>0</v>
      </c>
      <c r="T1544" s="50" t="n">
        <v>0</v>
      </c>
      <c r="U1544" s="50" t="n">
        <v>0</v>
      </c>
      <c r="V1544" s="50" t="n">
        <v>0</v>
      </c>
      <c r="W1544" s="50" t="n">
        <v>0</v>
      </c>
      <c r="X1544" s="50" t="n">
        <v>0</v>
      </c>
      <c r="Y1544" s="50" t="n">
        <v>2</v>
      </c>
      <c r="Z1544" s="50" t="n">
        <v>2.7</v>
      </c>
      <c r="AA1544" s="50" t="n">
        <v>9</v>
      </c>
      <c r="AB1544" s="50" t="n">
        <v>2.207</v>
      </c>
      <c r="AC1544" s="50" t="n">
        <v>7</v>
      </c>
      <c r="AD1544" s="50" t="n">
        <v>0</v>
      </c>
      <c r="AE1544" s="50" t="n">
        <v>2</v>
      </c>
      <c r="AF1544" s="50" t="n">
        <v>7</v>
      </c>
      <c r="AG1544" s="50" t="n">
        <v>591.9</v>
      </c>
      <c r="AH1544" s="50" t="n">
        <v>3</v>
      </c>
      <c r="AI1544" s="50" t="n">
        <v>21</v>
      </c>
      <c r="AJ1544" s="50" t="n">
        <v>1485.2</v>
      </c>
      <c r="AK1544" s="50" t="n">
        <v>2</v>
      </c>
    </row>
    <row r="1545" customFormat="false" ht="15" hidden="false" customHeight="false" outlineLevel="0" collapsed="false">
      <c r="A1545" s="50" t="s">
        <v>1227</v>
      </c>
      <c r="B1545" s="50" t="s">
        <v>138</v>
      </c>
      <c r="C1545" s="50" t="s">
        <v>485</v>
      </c>
      <c r="D1545" s="50" t="n">
        <v>688363</v>
      </c>
      <c r="E1545" s="50" t="n">
        <v>8</v>
      </c>
      <c r="F1545" s="50" t="s">
        <v>57</v>
      </c>
      <c r="G1545" s="50" t="n">
        <v>23</v>
      </c>
      <c r="H1545" s="50" t="n">
        <v>15</v>
      </c>
      <c r="I1545" s="50" t="n">
        <v>3</v>
      </c>
      <c r="J1545" s="50" t="n">
        <v>13</v>
      </c>
      <c r="K1545" s="50" t="n">
        <v>10</v>
      </c>
      <c r="L1545" s="50" t="n">
        <v>0</v>
      </c>
      <c r="M1545" s="50" t="n">
        <v>10</v>
      </c>
      <c r="N1545" s="50" t="n">
        <v>5</v>
      </c>
      <c r="O1545" s="50" t="n">
        <v>0.029</v>
      </c>
      <c r="P1545" s="50" t="n">
        <v>9</v>
      </c>
      <c r="Q1545" s="50" t="n">
        <v>8</v>
      </c>
      <c r="R1545" s="50" t="n">
        <v>2</v>
      </c>
      <c r="S1545" s="50" t="n">
        <v>1</v>
      </c>
      <c r="T1545" s="50" t="n">
        <v>0</v>
      </c>
      <c r="U1545" s="50" t="n">
        <v>0</v>
      </c>
      <c r="V1545" s="50" t="n">
        <v>0</v>
      </c>
      <c r="W1545" s="50" t="n">
        <v>0</v>
      </c>
      <c r="X1545" s="50" t="n">
        <v>1</v>
      </c>
      <c r="Y1545" s="50" t="n">
        <v>2</v>
      </c>
      <c r="Z1545" s="50" t="n">
        <v>2.15</v>
      </c>
      <c r="AA1545" s="50" t="n">
        <v>9</v>
      </c>
      <c r="AB1545" s="50" t="n">
        <v>2.63</v>
      </c>
      <c r="AC1545" s="50" t="n">
        <v>7</v>
      </c>
      <c r="AD1545" s="50" t="n">
        <v>1</v>
      </c>
      <c r="AE1545" s="50" t="n">
        <v>2</v>
      </c>
      <c r="AF1545" s="50" t="n">
        <v>7</v>
      </c>
      <c r="AG1545" s="50" t="n">
        <v>617.5</v>
      </c>
      <c r="AH1545" s="50" t="n">
        <v>2</v>
      </c>
      <c r="AI1545" s="50" t="n">
        <v>11</v>
      </c>
      <c r="AJ1545" s="50" t="n">
        <v>805.7</v>
      </c>
      <c r="AK1545" s="50" t="n">
        <v>3</v>
      </c>
    </row>
    <row r="1546" customFormat="false" ht="15" hidden="false" customHeight="false" outlineLevel="0" collapsed="false">
      <c r="A1546" s="50" t="s">
        <v>1227</v>
      </c>
      <c r="B1546" s="50" t="s">
        <v>138</v>
      </c>
      <c r="C1546" s="50" t="s">
        <v>485</v>
      </c>
      <c r="D1546" s="50" t="n">
        <v>688363</v>
      </c>
      <c r="E1546" s="50" t="n">
        <v>9</v>
      </c>
      <c r="F1546" s="50" t="s">
        <v>58</v>
      </c>
      <c r="G1546" s="50" t="n">
        <v>165</v>
      </c>
      <c r="H1546" s="50" t="n">
        <v>86</v>
      </c>
      <c r="I1546" s="50" t="n">
        <v>18</v>
      </c>
      <c r="J1546" s="50" t="n">
        <v>75</v>
      </c>
      <c r="K1546" s="50" t="n">
        <v>52</v>
      </c>
      <c r="L1546" s="50" t="n">
        <v>9</v>
      </c>
      <c r="M1546" s="50" t="n">
        <v>89</v>
      </c>
      <c r="N1546" s="50" t="n">
        <v>34</v>
      </c>
      <c r="O1546" s="50" t="n">
        <v>2.319</v>
      </c>
      <c r="P1546" s="50" t="n">
        <v>39</v>
      </c>
      <c r="Q1546" s="50" t="n">
        <v>34</v>
      </c>
      <c r="R1546" s="50" t="n">
        <v>9</v>
      </c>
      <c r="S1546" s="50" t="n">
        <v>0</v>
      </c>
      <c r="T1546" s="50" t="n">
        <v>1</v>
      </c>
      <c r="U1546" s="50" t="n">
        <v>3</v>
      </c>
      <c r="V1546" s="50" t="n">
        <v>3</v>
      </c>
      <c r="W1546" s="50" t="n">
        <v>1</v>
      </c>
      <c r="X1546" s="50" t="n">
        <v>0</v>
      </c>
      <c r="Y1546" s="50" t="n">
        <v>10</v>
      </c>
      <c r="Z1546" s="50" t="n">
        <v>14.9</v>
      </c>
      <c r="AA1546" s="50" t="n">
        <v>38</v>
      </c>
      <c r="AB1546" s="50" t="n">
        <v>12.088</v>
      </c>
      <c r="AC1546" s="50" t="n">
        <v>25</v>
      </c>
      <c r="AD1546" s="50" t="n">
        <v>3</v>
      </c>
      <c r="AE1546" s="50" t="n">
        <v>8</v>
      </c>
      <c r="AF1546" s="50" t="n">
        <v>25</v>
      </c>
      <c r="AG1546" s="50" t="n">
        <v>2058.9</v>
      </c>
      <c r="AH1546" s="50" t="n">
        <v>10</v>
      </c>
      <c r="AI1546" s="50" t="n">
        <v>74</v>
      </c>
      <c r="AJ1546" s="50" t="n">
        <v>5359.6</v>
      </c>
      <c r="AK1546" s="50" t="n">
        <v>19</v>
      </c>
    </row>
    <row r="1547" customFormat="false" ht="15" hidden="false" customHeight="false" outlineLevel="0" collapsed="false">
      <c r="A1547" s="50" t="s">
        <v>1228</v>
      </c>
      <c r="B1547" s="50" t="s">
        <v>138</v>
      </c>
      <c r="C1547" s="50" t="s">
        <v>486</v>
      </c>
      <c r="D1547" s="50" t="n">
        <v>666624</v>
      </c>
      <c r="E1547" s="50" t="n">
        <v>4</v>
      </c>
      <c r="F1547" s="50" t="s">
        <v>53</v>
      </c>
      <c r="G1547" s="50" t="n">
        <v>14</v>
      </c>
      <c r="H1547" s="50" t="n">
        <v>5</v>
      </c>
      <c r="I1547" s="50" t="n">
        <v>1</v>
      </c>
      <c r="J1547" s="50" t="n">
        <v>6</v>
      </c>
      <c r="K1547" s="50" t="n">
        <v>3</v>
      </c>
      <c r="L1547" s="50" t="n">
        <v>1</v>
      </c>
      <c r="M1547" s="50" t="n">
        <v>8</v>
      </c>
      <c r="N1547" s="50" t="n">
        <v>2</v>
      </c>
      <c r="O1547" s="50" t="n">
        <v>-0.375</v>
      </c>
      <c r="P1547" s="50" t="n">
        <v>4</v>
      </c>
      <c r="Q1547" s="50" t="n">
        <v>3</v>
      </c>
      <c r="R1547" s="50" t="n">
        <v>0</v>
      </c>
      <c r="S1547" s="50" t="n">
        <v>0</v>
      </c>
      <c r="T1547" s="50" t="n">
        <v>0</v>
      </c>
      <c r="U1547" s="50" t="n">
        <v>0</v>
      </c>
      <c r="V1547" s="50" t="n">
        <v>1</v>
      </c>
      <c r="W1547" s="50" t="n">
        <v>0</v>
      </c>
      <c r="X1547" s="50" t="n">
        <v>0</v>
      </c>
      <c r="Y1547" s="50" t="n">
        <v>1</v>
      </c>
      <c r="Z1547" s="50" t="n">
        <v>0.7</v>
      </c>
      <c r="AA1547" s="50" t="n">
        <v>4</v>
      </c>
      <c r="AB1547" s="50" t="n">
        <v>1.233</v>
      </c>
      <c r="AC1547" s="50" t="n">
        <v>2</v>
      </c>
      <c r="AD1547" s="50" t="n">
        <v>0</v>
      </c>
      <c r="AE1547" s="50" t="n">
        <v>1</v>
      </c>
      <c r="AF1547" s="50" t="n">
        <v>2</v>
      </c>
      <c r="AG1547" s="50" t="n">
        <v>193.2</v>
      </c>
      <c r="AH1547" s="50" t="n">
        <v>0</v>
      </c>
      <c r="AI1547" s="50" t="n">
        <v>5</v>
      </c>
      <c r="AJ1547" s="50" t="n">
        <v>378.1</v>
      </c>
      <c r="AK1547" s="50" t="n">
        <v>3</v>
      </c>
    </row>
    <row r="1548" customFormat="false" ht="15" hidden="false" customHeight="false" outlineLevel="0" collapsed="false">
      <c r="A1548" s="50" t="s">
        <v>1228</v>
      </c>
      <c r="B1548" s="50" t="s">
        <v>138</v>
      </c>
      <c r="C1548" s="50" t="s">
        <v>486</v>
      </c>
      <c r="D1548" s="50" t="n">
        <v>666624</v>
      </c>
      <c r="E1548" s="50" t="n">
        <v>5</v>
      </c>
      <c r="F1548" s="50" t="s">
        <v>54</v>
      </c>
      <c r="G1548" s="50" t="n">
        <v>227</v>
      </c>
      <c r="H1548" s="50" t="n">
        <v>118</v>
      </c>
      <c r="I1548" s="50" t="n">
        <v>38</v>
      </c>
      <c r="J1548" s="50" t="n">
        <v>115</v>
      </c>
      <c r="K1548" s="50" t="n">
        <v>78</v>
      </c>
      <c r="L1548" s="50" t="n">
        <v>19</v>
      </c>
      <c r="M1548" s="50" t="n">
        <v>112</v>
      </c>
      <c r="N1548" s="50" t="n">
        <v>40</v>
      </c>
      <c r="O1548" s="50" t="n">
        <v>-6.749</v>
      </c>
      <c r="P1548" s="50" t="n">
        <v>63</v>
      </c>
      <c r="Q1548" s="50" t="n">
        <v>59</v>
      </c>
      <c r="R1548" s="50" t="n">
        <v>10</v>
      </c>
      <c r="S1548" s="50" t="n">
        <v>3</v>
      </c>
      <c r="T1548" s="50" t="n">
        <v>0</v>
      </c>
      <c r="U1548" s="50" t="n">
        <v>0</v>
      </c>
      <c r="V1548" s="50" t="n">
        <v>3</v>
      </c>
      <c r="W1548" s="50" t="n">
        <v>1</v>
      </c>
      <c r="X1548" s="50" t="n">
        <v>0</v>
      </c>
      <c r="Y1548" s="50" t="n">
        <v>25</v>
      </c>
      <c r="Z1548" s="50" t="n">
        <v>12.85</v>
      </c>
      <c r="AA1548" s="50" t="n">
        <v>63</v>
      </c>
      <c r="AB1548" s="50" t="n">
        <v>13.217</v>
      </c>
      <c r="AC1548" s="50" t="n">
        <v>34</v>
      </c>
      <c r="AD1548" s="50" t="n">
        <v>1</v>
      </c>
      <c r="AE1548" s="50" t="n">
        <v>14</v>
      </c>
      <c r="AF1548" s="50" t="n">
        <v>34</v>
      </c>
      <c r="AG1548" s="50" t="n">
        <v>2979.7</v>
      </c>
      <c r="AH1548" s="50" t="n">
        <v>12</v>
      </c>
      <c r="AI1548" s="50" t="n">
        <v>102</v>
      </c>
      <c r="AJ1548" s="50" t="n">
        <v>7790.1</v>
      </c>
      <c r="AK1548" s="50" t="n">
        <v>65</v>
      </c>
    </row>
    <row r="1549" customFormat="false" ht="15" hidden="false" customHeight="false" outlineLevel="0" collapsed="false">
      <c r="A1549" s="50" t="s">
        <v>1228</v>
      </c>
      <c r="B1549" s="50" t="s">
        <v>138</v>
      </c>
      <c r="C1549" s="50" t="s">
        <v>486</v>
      </c>
      <c r="D1549" s="50" t="n">
        <v>666624</v>
      </c>
      <c r="E1549" s="50" t="n">
        <v>6</v>
      </c>
      <c r="F1549" s="50" t="s">
        <v>55</v>
      </c>
      <c r="G1549" s="50" t="n">
        <v>16</v>
      </c>
      <c r="H1549" s="50" t="n">
        <v>12</v>
      </c>
      <c r="I1549" s="50" t="n">
        <v>4</v>
      </c>
      <c r="J1549" s="50" t="n">
        <v>9</v>
      </c>
      <c r="K1549" s="50" t="n">
        <v>8</v>
      </c>
      <c r="L1549" s="50" t="n">
        <v>1</v>
      </c>
      <c r="M1549" s="50" t="n">
        <v>7</v>
      </c>
      <c r="N1549" s="50" t="n">
        <v>4</v>
      </c>
      <c r="O1549" s="50" t="n">
        <v>-0.953</v>
      </c>
      <c r="P1549" s="50" t="n">
        <v>6</v>
      </c>
      <c r="Q1549" s="50" t="n">
        <v>6</v>
      </c>
      <c r="R1549" s="50" t="n">
        <v>1</v>
      </c>
      <c r="S1549" s="50" t="n">
        <v>0</v>
      </c>
      <c r="T1549" s="50" t="n">
        <v>0</v>
      </c>
      <c r="U1549" s="50" t="n">
        <v>0</v>
      </c>
      <c r="V1549" s="50" t="n">
        <v>0</v>
      </c>
      <c r="W1549" s="50" t="n">
        <v>0</v>
      </c>
      <c r="X1549" s="50" t="n">
        <v>0</v>
      </c>
      <c r="Y1549" s="50" t="n">
        <v>2</v>
      </c>
      <c r="Z1549" s="50" t="n">
        <v>0.9</v>
      </c>
      <c r="AA1549" s="50" t="n">
        <v>6</v>
      </c>
      <c r="AB1549" s="50" t="n">
        <v>1.619</v>
      </c>
      <c r="AC1549" s="50" t="n">
        <v>4</v>
      </c>
      <c r="AD1549" s="50" t="n">
        <v>0</v>
      </c>
      <c r="AE1549" s="50" t="n">
        <v>2</v>
      </c>
      <c r="AF1549" s="50" t="n">
        <v>4</v>
      </c>
      <c r="AG1549" s="50" t="n">
        <v>364.4</v>
      </c>
      <c r="AH1549" s="50" t="n">
        <v>1</v>
      </c>
      <c r="AI1549" s="50" t="n">
        <v>10</v>
      </c>
      <c r="AJ1549" s="50" t="n">
        <v>749.1</v>
      </c>
      <c r="AK1549" s="50" t="n">
        <v>3</v>
      </c>
    </row>
    <row r="1550" customFormat="false" ht="15" hidden="false" customHeight="false" outlineLevel="0" collapsed="false">
      <c r="A1550" s="50" t="s">
        <v>1229</v>
      </c>
      <c r="B1550" s="50" t="s">
        <v>138</v>
      </c>
      <c r="C1550" s="50" t="s">
        <v>487</v>
      </c>
      <c r="D1550" s="50" t="n">
        <v>640459</v>
      </c>
      <c r="E1550" s="50" t="n">
        <v>6</v>
      </c>
      <c r="F1550" s="50" t="s">
        <v>55</v>
      </c>
      <c r="G1550" s="50" t="n">
        <v>18</v>
      </c>
      <c r="H1550" s="50" t="n">
        <v>9</v>
      </c>
      <c r="I1550" s="50" t="n">
        <v>2</v>
      </c>
      <c r="J1550" s="50" t="n">
        <v>11</v>
      </c>
      <c r="K1550" s="50" t="n">
        <v>9</v>
      </c>
      <c r="L1550" s="50" t="n">
        <v>2</v>
      </c>
      <c r="M1550" s="50" t="n">
        <v>7</v>
      </c>
      <c r="N1550" s="50" t="n">
        <v>0</v>
      </c>
      <c r="O1550" s="50" t="n">
        <v>-0.35</v>
      </c>
      <c r="P1550" s="50" t="n">
        <v>6</v>
      </c>
      <c r="Q1550" s="50" t="n">
        <v>3</v>
      </c>
      <c r="R1550" s="50" t="n">
        <v>0</v>
      </c>
      <c r="S1550" s="50" t="n">
        <v>0</v>
      </c>
      <c r="T1550" s="50" t="n">
        <v>0</v>
      </c>
      <c r="U1550" s="50" t="n">
        <v>0</v>
      </c>
      <c r="V1550" s="50" t="n">
        <v>1</v>
      </c>
      <c r="W1550" s="50" t="n">
        <v>0</v>
      </c>
      <c r="X1550" s="50" t="n">
        <v>0</v>
      </c>
      <c r="Y1550" s="50" t="n">
        <v>1</v>
      </c>
      <c r="Z1550" s="50" t="n">
        <v>0.7</v>
      </c>
      <c r="AA1550" s="50" t="n">
        <v>4</v>
      </c>
      <c r="AB1550" s="50" t="n">
        <v>0.823</v>
      </c>
      <c r="AC1550" s="50" t="n">
        <v>4</v>
      </c>
      <c r="AD1550" s="50" t="n">
        <v>0</v>
      </c>
      <c r="AE1550" s="50" t="n">
        <v>0</v>
      </c>
      <c r="AF1550" s="50" t="n">
        <v>4</v>
      </c>
      <c r="AG1550" s="50" t="n">
        <v>228.2</v>
      </c>
      <c r="AH1550" s="50" t="n">
        <v>2</v>
      </c>
      <c r="AI1550" s="50" t="n">
        <v>6</v>
      </c>
      <c r="AJ1550" s="50" t="n">
        <v>440.1</v>
      </c>
      <c r="AK1550" s="50" t="n">
        <v>0</v>
      </c>
    </row>
    <row r="1551" customFormat="false" ht="15" hidden="false" customHeight="false" outlineLevel="0" collapsed="false">
      <c r="A1551" s="50" t="s">
        <v>1229</v>
      </c>
      <c r="B1551" s="50" t="s">
        <v>138</v>
      </c>
      <c r="C1551" s="50" t="s">
        <v>487</v>
      </c>
      <c r="D1551" s="50" t="n">
        <v>640459</v>
      </c>
      <c r="E1551" s="50" t="n">
        <v>7</v>
      </c>
      <c r="F1551" s="50" t="s">
        <v>56</v>
      </c>
      <c r="G1551" s="50" t="n">
        <v>45</v>
      </c>
      <c r="H1551" s="50" t="n">
        <v>23</v>
      </c>
      <c r="I1551" s="50" t="n">
        <v>7</v>
      </c>
      <c r="J1551" s="50" t="n">
        <v>19</v>
      </c>
      <c r="K1551" s="50" t="n">
        <v>12</v>
      </c>
      <c r="L1551" s="50" t="n">
        <v>1</v>
      </c>
      <c r="M1551" s="50" t="n">
        <v>26</v>
      </c>
      <c r="N1551" s="50" t="n">
        <v>11</v>
      </c>
      <c r="O1551" s="50" t="n">
        <v>-0.813</v>
      </c>
      <c r="P1551" s="50" t="n">
        <v>12</v>
      </c>
      <c r="Q1551" s="50" t="n">
        <v>11</v>
      </c>
      <c r="R1551" s="50" t="n">
        <v>2</v>
      </c>
      <c r="S1551" s="50" t="n">
        <v>1</v>
      </c>
      <c r="T1551" s="50" t="n">
        <v>0</v>
      </c>
      <c r="U1551" s="50" t="n">
        <v>0</v>
      </c>
      <c r="V1551" s="50" t="n">
        <v>0</v>
      </c>
      <c r="W1551" s="50" t="n">
        <v>1</v>
      </c>
      <c r="X1551" s="50" t="n">
        <v>0</v>
      </c>
      <c r="Y1551" s="50" t="n">
        <v>4</v>
      </c>
      <c r="Z1551" s="50" t="n">
        <v>2.85</v>
      </c>
      <c r="AA1551" s="50" t="n">
        <v>12</v>
      </c>
      <c r="AB1551" s="50" t="n">
        <v>2.171</v>
      </c>
      <c r="AC1551" s="50" t="n">
        <v>7</v>
      </c>
      <c r="AD1551" s="50" t="n">
        <v>1</v>
      </c>
      <c r="AE1551" s="50" t="n">
        <v>1</v>
      </c>
      <c r="AF1551" s="50" t="n">
        <v>7</v>
      </c>
      <c r="AG1551" s="50" t="n">
        <v>575.4</v>
      </c>
      <c r="AH1551" s="50" t="n">
        <v>2</v>
      </c>
      <c r="AI1551" s="50" t="n">
        <v>22</v>
      </c>
      <c r="AJ1551" s="50" t="n">
        <v>1584.7</v>
      </c>
      <c r="AK1551" s="50" t="n">
        <v>4</v>
      </c>
    </row>
    <row r="1552" customFormat="false" ht="15" hidden="false" customHeight="false" outlineLevel="0" collapsed="false">
      <c r="A1552" s="50" t="s">
        <v>1229</v>
      </c>
      <c r="B1552" s="50" t="s">
        <v>138</v>
      </c>
      <c r="C1552" s="50" t="s">
        <v>487</v>
      </c>
      <c r="D1552" s="50" t="n">
        <v>640459</v>
      </c>
      <c r="E1552" s="50" t="n">
        <v>8</v>
      </c>
      <c r="F1552" s="50" t="s">
        <v>57</v>
      </c>
      <c r="G1552" s="50" t="n">
        <v>134</v>
      </c>
      <c r="H1552" s="50" t="n">
        <v>69</v>
      </c>
      <c r="I1552" s="50" t="n">
        <v>21</v>
      </c>
      <c r="J1552" s="50" t="n">
        <v>63</v>
      </c>
      <c r="K1552" s="50" t="n">
        <v>42</v>
      </c>
      <c r="L1552" s="50" t="n">
        <v>7</v>
      </c>
      <c r="M1552" s="50" t="n">
        <v>71</v>
      </c>
      <c r="N1552" s="50" t="n">
        <v>27</v>
      </c>
      <c r="O1552" s="50" t="n">
        <v>-3.245</v>
      </c>
      <c r="P1552" s="50" t="n">
        <v>31</v>
      </c>
      <c r="Q1552" s="50" t="n">
        <v>27</v>
      </c>
      <c r="R1552" s="50" t="n">
        <v>3</v>
      </c>
      <c r="S1552" s="50" t="n">
        <v>0</v>
      </c>
      <c r="T1552" s="50" t="n">
        <v>0</v>
      </c>
      <c r="U1552" s="50" t="n">
        <v>1</v>
      </c>
      <c r="V1552" s="50" t="n">
        <v>1</v>
      </c>
      <c r="W1552" s="50" t="n">
        <v>1</v>
      </c>
      <c r="X1552" s="50" t="n">
        <v>1</v>
      </c>
      <c r="Y1552" s="50" t="n">
        <v>12</v>
      </c>
      <c r="Z1552" s="50" t="n">
        <v>5.2</v>
      </c>
      <c r="AA1552" s="50" t="n">
        <v>30</v>
      </c>
      <c r="AB1552" s="50" t="n">
        <v>5.133</v>
      </c>
      <c r="AC1552" s="50" t="n">
        <v>17</v>
      </c>
      <c r="AD1552" s="50" t="n">
        <v>1</v>
      </c>
      <c r="AE1552" s="50" t="n">
        <v>4</v>
      </c>
      <c r="AF1552" s="50" t="n">
        <v>17</v>
      </c>
      <c r="AG1552" s="50" t="n">
        <v>1288</v>
      </c>
      <c r="AH1552" s="50" t="n">
        <v>3</v>
      </c>
      <c r="AI1552" s="50" t="n">
        <v>60</v>
      </c>
      <c r="AJ1552" s="50" t="n">
        <v>4386.8</v>
      </c>
      <c r="AK1552" s="50" t="n">
        <v>15</v>
      </c>
    </row>
    <row r="1553" customFormat="false" ht="15" hidden="false" customHeight="false" outlineLevel="0" collapsed="false">
      <c r="A1553" s="50" t="s">
        <v>1229</v>
      </c>
      <c r="B1553" s="50" t="s">
        <v>138</v>
      </c>
      <c r="C1553" s="50" t="s">
        <v>487</v>
      </c>
      <c r="D1553" s="50" t="n">
        <v>640459</v>
      </c>
      <c r="E1553" s="50" t="n">
        <v>9</v>
      </c>
      <c r="F1553" s="50" t="s">
        <v>58</v>
      </c>
      <c r="G1553" s="50" t="n">
        <v>43</v>
      </c>
      <c r="H1553" s="50" t="n">
        <v>28</v>
      </c>
      <c r="I1553" s="50" t="n">
        <v>8</v>
      </c>
      <c r="J1553" s="50" t="n">
        <v>20</v>
      </c>
      <c r="K1553" s="50" t="n">
        <v>16</v>
      </c>
      <c r="L1553" s="50" t="n">
        <v>3</v>
      </c>
      <c r="M1553" s="50" t="n">
        <v>23</v>
      </c>
      <c r="N1553" s="50" t="n">
        <v>12</v>
      </c>
      <c r="O1553" s="50" t="n">
        <v>-1.011</v>
      </c>
      <c r="P1553" s="50" t="n">
        <v>12</v>
      </c>
      <c r="Q1553" s="50" t="n">
        <v>11</v>
      </c>
      <c r="R1553" s="50" t="n">
        <v>2</v>
      </c>
      <c r="S1553" s="50" t="n">
        <v>2</v>
      </c>
      <c r="T1553" s="50" t="n">
        <v>0</v>
      </c>
      <c r="U1553" s="50" t="n">
        <v>0</v>
      </c>
      <c r="V1553" s="50" t="n">
        <v>0</v>
      </c>
      <c r="W1553" s="50" t="n">
        <v>0</v>
      </c>
      <c r="X1553" s="50" t="n">
        <v>0</v>
      </c>
      <c r="Y1553" s="50" t="n">
        <v>4</v>
      </c>
      <c r="Z1553" s="50" t="n">
        <v>2.5</v>
      </c>
      <c r="AA1553" s="50" t="n">
        <v>11</v>
      </c>
      <c r="AB1553" s="50" t="n">
        <v>1.685</v>
      </c>
      <c r="AC1553" s="50" t="n">
        <v>8</v>
      </c>
      <c r="AD1553" s="50" t="n">
        <v>0</v>
      </c>
      <c r="AE1553" s="50" t="n">
        <v>3</v>
      </c>
      <c r="AF1553" s="50" t="n">
        <v>8</v>
      </c>
      <c r="AG1553" s="50" t="n">
        <v>668.7</v>
      </c>
      <c r="AH1553" s="50" t="n">
        <v>2</v>
      </c>
      <c r="AI1553" s="50" t="n">
        <v>26</v>
      </c>
      <c r="AJ1553" s="50" t="n">
        <v>1865.3</v>
      </c>
      <c r="AK1553" s="50" t="n">
        <v>1</v>
      </c>
    </row>
    <row r="1554" customFormat="false" ht="15" hidden="false" customHeight="false" outlineLevel="0" collapsed="false">
      <c r="A1554" s="50" t="s">
        <v>1230</v>
      </c>
      <c r="B1554" s="50" t="s">
        <v>138</v>
      </c>
      <c r="C1554" s="50" t="s">
        <v>607</v>
      </c>
      <c r="D1554" s="50" t="n">
        <v>691277</v>
      </c>
      <c r="E1554" s="50" t="n">
        <v>4</v>
      </c>
      <c r="F1554" s="50" t="s">
        <v>53</v>
      </c>
      <c r="G1554" s="50" t="n">
        <v>34</v>
      </c>
      <c r="H1554" s="50" t="n">
        <v>19</v>
      </c>
      <c r="I1554" s="50" t="n">
        <v>6</v>
      </c>
      <c r="J1554" s="50" t="n">
        <v>13</v>
      </c>
      <c r="K1554" s="50" t="n">
        <v>7</v>
      </c>
      <c r="L1554" s="50" t="n">
        <v>0</v>
      </c>
      <c r="M1554" s="50" t="n">
        <v>21</v>
      </c>
      <c r="N1554" s="50" t="n">
        <v>12</v>
      </c>
      <c r="O1554" s="50" t="n">
        <v>-0.02</v>
      </c>
      <c r="P1554" s="50" t="n">
        <v>7</v>
      </c>
      <c r="Q1554" s="50" t="n">
        <v>7</v>
      </c>
      <c r="R1554" s="50" t="n">
        <v>2</v>
      </c>
      <c r="S1554" s="50" t="n">
        <v>1</v>
      </c>
      <c r="T1554" s="50" t="n">
        <v>0</v>
      </c>
      <c r="U1554" s="50" t="n">
        <v>0</v>
      </c>
      <c r="V1554" s="50" t="n">
        <v>0</v>
      </c>
      <c r="W1554" s="50" t="n">
        <v>0</v>
      </c>
      <c r="X1554" s="50" t="n">
        <v>0</v>
      </c>
      <c r="Y1554" s="50" t="n">
        <v>3</v>
      </c>
      <c r="Z1554" s="50" t="n">
        <v>2.15</v>
      </c>
      <c r="AA1554" s="50" t="n">
        <v>7</v>
      </c>
      <c r="AB1554" s="50" t="n">
        <v>1.558</v>
      </c>
      <c r="AC1554" s="50" t="n">
        <v>4</v>
      </c>
      <c r="AD1554" s="50" t="n">
        <v>1</v>
      </c>
      <c r="AE1554" s="50" t="n">
        <v>1</v>
      </c>
      <c r="AF1554" s="50" t="n">
        <v>4</v>
      </c>
      <c r="AG1554" s="50" t="n">
        <v>371.5</v>
      </c>
      <c r="AH1554" s="50" t="n">
        <v>2</v>
      </c>
      <c r="AI1554" s="50" t="n">
        <v>15</v>
      </c>
      <c r="AJ1554" s="50" t="n">
        <v>1128.7</v>
      </c>
      <c r="AK1554" s="50" t="n">
        <v>8</v>
      </c>
    </row>
    <row r="1555" customFormat="false" ht="15" hidden="false" customHeight="false" outlineLevel="0" collapsed="false">
      <c r="A1555" s="50" t="s">
        <v>1230</v>
      </c>
      <c r="B1555" s="50" t="s">
        <v>138</v>
      </c>
      <c r="C1555" s="50" t="s">
        <v>607</v>
      </c>
      <c r="D1555" s="50" t="n">
        <v>691277</v>
      </c>
      <c r="E1555" s="50" t="n">
        <v>8</v>
      </c>
      <c r="F1555" s="50" t="s">
        <v>57</v>
      </c>
      <c r="G1555" s="50" t="n">
        <v>6</v>
      </c>
      <c r="H1555" s="50" t="n">
        <v>3</v>
      </c>
      <c r="I1555" s="50" t="n">
        <v>1</v>
      </c>
      <c r="J1555" s="50" t="n">
        <v>1</v>
      </c>
      <c r="K1555" s="50" t="n">
        <v>0</v>
      </c>
      <c r="L1555" s="50" t="n">
        <v>0</v>
      </c>
      <c r="M1555" s="50" t="n">
        <v>5</v>
      </c>
      <c r="N1555" s="50" t="n">
        <v>3</v>
      </c>
      <c r="O1555" s="50" t="n">
        <v>0.133</v>
      </c>
      <c r="P1555" s="50" t="n">
        <v>2</v>
      </c>
      <c r="Q1555" s="50" t="n">
        <v>2</v>
      </c>
      <c r="R1555" s="50" t="n">
        <v>1</v>
      </c>
      <c r="S1555" s="50" t="n">
        <v>0</v>
      </c>
      <c r="T1555" s="50" t="n">
        <v>0</v>
      </c>
      <c r="U1555" s="50" t="n">
        <v>0</v>
      </c>
      <c r="V1555" s="50" t="n">
        <v>0</v>
      </c>
      <c r="W1555" s="50" t="n">
        <v>0</v>
      </c>
      <c r="X1555" s="50" t="n">
        <v>0</v>
      </c>
      <c r="Y1555" s="50" t="n">
        <v>0</v>
      </c>
      <c r="Z1555" s="50" t="n">
        <v>0.9</v>
      </c>
      <c r="AA1555" s="50" t="n">
        <v>2</v>
      </c>
      <c r="AB1555" s="50" t="n">
        <v>0.393</v>
      </c>
      <c r="AC1555" s="50" t="n">
        <v>2</v>
      </c>
      <c r="AD1555" s="50" t="n">
        <v>0</v>
      </c>
      <c r="AE1555" s="50" t="n">
        <v>0</v>
      </c>
      <c r="AF1555" s="50" t="n">
        <v>2</v>
      </c>
      <c r="AG1555" s="50" t="n">
        <v>136.7</v>
      </c>
      <c r="AH1555" s="50" t="n">
        <v>1</v>
      </c>
      <c r="AI1555" s="50" t="n">
        <v>2</v>
      </c>
      <c r="AJ1555" s="50" t="n">
        <v>144.3</v>
      </c>
      <c r="AK1555" s="50" t="n">
        <v>0</v>
      </c>
    </row>
    <row r="1556" customFormat="false" ht="15" hidden="false" customHeight="false" outlineLevel="0" collapsed="false">
      <c r="A1556" s="50" t="s">
        <v>1230</v>
      </c>
      <c r="B1556" s="50" t="s">
        <v>138</v>
      </c>
      <c r="C1556" s="50" t="s">
        <v>607</v>
      </c>
      <c r="D1556" s="50" t="n">
        <v>691277</v>
      </c>
      <c r="E1556" s="50" t="n">
        <v>9</v>
      </c>
      <c r="F1556" s="50" t="s">
        <v>58</v>
      </c>
      <c r="G1556" s="50" t="n">
        <v>129</v>
      </c>
      <c r="H1556" s="50" t="n">
        <v>61</v>
      </c>
      <c r="I1556" s="50" t="n">
        <v>17</v>
      </c>
      <c r="J1556" s="50" t="n">
        <v>65</v>
      </c>
      <c r="K1556" s="50" t="n">
        <v>40</v>
      </c>
      <c r="L1556" s="50" t="n">
        <v>4</v>
      </c>
      <c r="M1556" s="50" t="n">
        <v>64</v>
      </c>
      <c r="N1556" s="50" t="n">
        <v>21</v>
      </c>
      <c r="O1556" s="50" t="n">
        <v>-6.246</v>
      </c>
      <c r="P1556" s="50" t="n">
        <v>34</v>
      </c>
      <c r="Q1556" s="50" t="n">
        <v>33</v>
      </c>
      <c r="R1556" s="50" t="n">
        <v>3</v>
      </c>
      <c r="S1556" s="50" t="n">
        <v>1</v>
      </c>
      <c r="T1556" s="50" t="n">
        <v>0</v>
      </c>
      <c r="U1556" s="50" t="n">
        <v>0</v>
      </c>
      <c r="V1556" s="50" t="n">
        <v>0</v>
      </c>
      <c r="W1556" s="50" t="n">
        <v>1</v>
      </c>
      <c r="X1556" s="50" t="n">
        <v>0</v>
      </c>
      <c r="Y1556" s="50" t="n">
        <v>8</v>
      </c>
      <c r="Z1556" s="50" t="n">
        <v>3.75</v>
      </c>
      <c r="AA1556" s="50" t="n">
        <v>34</v>
      </c>
      <c r="AB1556" s="50" t="n">
        <v>7.075</v>
      </c>
      <c r="AC1556" s="50" t="n">
        <v>25</v>
      </c>
      <c r="AD1556" s="50" t="n">
        <v>0</v>
      </c>
      <c r="AE1556" s="50" t="n">
        <v>8</v>
      </c>
      <c r="AF1556" s="50" t="n">
        <v>25</v>
      </c>
      <c r="AG1556" s="50" t="n">
        <v>2180.3</v>
      </c>
      <c r="AH1556" s="50" t="n">
        <v>5</v>
      </c>
      <c r="AI1556" s="50" t="n">
        <v>56</v>
      </c>
      <c r="AJ1556" s="50" t="n">
        <v>4355</v>
      </c>
      <c r="AK1556" s="50" t="n">
        <v>44</v>
      </c>
    </row>
    <row r="1557" customFormat="false" ht="15" hidden="false" customHeight="false" outlineLevel="0" collapsed="false">
      <c r="A1557" s="50" t="s">
        <v>1231</v>
      </c>
      <c r="B1557" s="50" t="s">
        <v>138</v>
      </c>
      <c r="C1557" s="50" t="s">
        <v>608</v>
      </c>
      <c r="D1557" s="50" t="n">
        <v>691858</v>
      </c>
      <c r="E1557" s="50" t="n">
        <v>9</v>
      </c>
      <c r="F1557" s="50" t="s">
        <v>58</v>
      </c>
      <c r="G1557" s="50" t="n">
        <v>119</v>
      </c>
      <c r="H1557" s="50" t="n">
        <v>62</v>
      </c>
      <c r="I1557" s="50" t="n">
        <v>16</v>
      </c>
      <c r="J1557" s="50" t="n">
        <v>58</v>
      </c>
      <c r="K1557" s="50" t="n">
        <v>43</v>
      </c>
      <c r="L1557" s="50" t="n">
        <v>7</v>
      </c>
      <c r="M1557" s="50" t="n">
        <v>61</v>
      </c>
      <c r="N1557" s="50" t="n">
        <v>19</v>
      </c>
      <c r="O1557" s="50" t="n">
        <v>-0.899</v>
      </c>
      <c r="P1557" s="50" t="n">
        <v>32</v>
      </c>
      <c r="Q1557" s="50" t="n">
        <v>28</v>
      </c>
      <c r="R1557" s="50" t="n">
        <v>6</v>
      </c>
      <c r="S1557" s="50" t="n">
        <v>3</v>
      </c>
      <c r="T1557" s="50" t="n">
        <v>0</v>
      </c>
      <c r="U1557" s="50" t="n">
        <v>0</v>
      </c>
      <c r="V1557" s="50" t="n">
        <v>3</v>
      </c>
      <c r="W1557" s="50" t="n">
        <v>0</v>
      </c>
      <c r="X1557" s="50" t="n">
        <v>1</v>
      </c>
      <c r="Y1557" s="50" t="n">
        <v>8</v>
      </c>
      <c r="Z1557" s="50" t="n">
        <v>8.55</v>
      </c>
      <c r="AA1557" s="50" t="n">
        <v>32</v>
      </c>
      <c r="AB1557" s="50" t="n">
        <v>7.361</v>
      </c>
      <c r="AC1557" s="50" t="n">
        <v>21</v>
      </c>
      <c r="AD1557" s="50" t="n">
        <v>1</v>
      </c>
      <c r="AE1557" s="50" t="n">
        <v>8</v>
      </c>
      <c r="AF1557" s="50" t="n">
        <v>21</v>
      </c>
      <c r="AG1557" s="50" t="n">
        <v>1843.6</v>
      </c>
      <c r="AH1557" s="50" t="n">
        <v>6</v>
      </c>
      <c r="AI1557" s="50" t="n">
        <v>55</v>
      </c>
      <c r="AJ1557" s="50" t="n">
        <v>3941.9</v>
      </c>
      <c r="AK1557" s="50" t="n">
        <v>8</v>
      </c>
    </row>
    <row r="1558" customFormat="false" ht="15" hidden="false" customHeight="false" outlineLevel="0" collapsed="false">
      <c r="A1558" s="50" t="s">
        <v>1232</v>
      </c>
      <c r="B1558" s="50" t="s">
        <v>138</v>
      </c>
      <c r="C1558" s="50" t="s">
        <v>610</v>
      </c>
      <c r="D1558" s="50" t="n">
        <v>596103</v>
      </c>
      <c r="E1558" s="50" t="n">
        <v>4</v>
      </c>
      <c r="F1558" s="50" t="s">
        <v>53</v>
      </c>
      <c r="G1558" s="50" t="n">
        <v>115</v>
      </c>
      <c r="H1558" s="50" t="n">
        <v>49</v>
      </c>
      <c r="I1558" s="50" t="n">
        <v>16</v>
      </c>
      <c r="J1558" s="50" t="n">
        <v>50</v>
      </c>
      <c r="K1558" s="50" t="n">
        <v>31</v>
      </c>
      <c r="L1558" s="50" t="n">
        <v>7</v>
      </c>
      <c r="M1558" s="50" t="n">
        <v>65</v>
      </c>
      <c r="N1558" s="50" t="n">
        <v>18</v>
      </c>
      <c r="O1558" s="50" t="n">
        <v>-2.527</v>
      </c>
      <c r="P1558" s="50" t="n">
        <v>28</v>
      </c>
      <c r="Q1558" s="50" t="n">
        <v>23</v>
      </c>
      <c r="R1558" s="50" t="n">
        <v>4</v>
      </c>
      <c r="S1558" s="50" t="n">
        <v>0</v>
      </c>
      <c r="T1558" s="50" t="n">
        <v>0</v>
      </c>
      <c r="U1558" s="50" t="n">
        <v>0</v>
      </c>
      <c r="V1558" s="50" t="n">
        <v>4</v>
      </c>
      <c r="W1558" s="50" t="n">
        <v>0</v>
      </c>
      <c r="X1558" s="50" t="n">
        <v>1</v>
      </c>
      <c r="Y1558" s="50" t="n">
        <v>9</v>
      </c>
      <c r="Z1558" s="50" t="n">
        <v>6.4</v>
      </c>
      <c r="AA1558" s="50" t="n">
        <v>28</v>
      </c>
      <c r="AB1558" s="50" t="n">
        <v>6.859</v>
      </c>
      <c r="AC1558" s="50" t="n">
        <v>15</v>
      </c>
      <c r="AD1558" s="50" t="n">
        <v>0</v>
      </c>
      <c r="AE1558" s="50" t="n">
        <v>2</v>
      </c>
      <c r="AF1558" s="50" t="n">
        <v>15</v>
      </c>
      <c r="AG1558" s="50" t="n">
        <v>1278.8</v>
      </c>
      <c r="AH1558" s="50" t="n">
        <v>5</v>
      </c>
      <c r="AI1558" s="50" t="n">
        <v>44</v>
      </c>
      <c r="AJ1558" s="50" t="n">
        <v>3170.5</v>
      </c>
      <c r="AK1558" s="50" t="n">
        <v>6</v>
      </c>
    </row>
    <row r="1559" customFormat="false" ht="15" hidden="false" customHeight="false" outlineLevel="0" collapsed="false">
      <c r="A1559" s="50" t="s">
        <v>1233</v>
      </c>
      <c r="B1559" s="50" t="s">
        <v>138</v>
      </c>
      <c r="C1559" s="50" t="s">
        <v>256</v>
      </c>
      <c r="D1559" s="50" t="n">
        <v>677956</v>
      </c>
      <c r="E1559" s="50" t="n">
        <v>7</v>
      </c>
      <c r="F1559" s="50" t="s">
        <v>56</v>
      </c>
      <c r="G1559" s="50" t="n">
        <v>7</v>
      </c>
      <c r="H1559" s="50" t="n">
        <v>5</v>
      </c>
      <c r="I1559" s="50" t="n">
        <v>4</v>
      </c>
      <c r="J1559" s="50" t="n">
        <v>4</v>
      </c>
      <c r="K1559" s="50" t="n">
        <v>3</v>
      </c>
      <c r="L1559" s="50" t="n">
        <v>2</v>
      </c>
      <c r="M1559" s="50" t="n">
        <v>3</v>
      </c>
      <c r="N1559" s="50" t="n">
        <v>2</v>
      </c>
      <c r="O1559" s="50" t="n">
        <v>-0.587</v>
      </c>
      <c r="P1559" s="50" t="n">
        <v>2</v>
      </c>
      <c r="Q1559" s="50" t="n">
        <v>2</v>
      </c>
      <c r="R1559" s="50" t="n">
        <v>0</v>
      </c>
      <c r="S1559" s="50" t="n">
        <v>0</v>
      </c>
      <c r="T1559" s="50" t="n">
        <v>0</v>
      </c>
      <c r="U1559" s="50" t="n">
        <v>0</v>
      </c>
      <c r="V1559" s="50" t="n">
        <v>0</v>
      </c>
      <c r="W1559" s="50" t="n">
        <v>0</v>
      </c>
      <c r="X1559" s="50" t="n">
        <v>0</v>
      </c>
      <c r="Y1559" s="50" t="n">
        <v>1</v>
      </c>
      <c r="Z1559" s="50" t="n">
        <v>0</v>
      </c>
      <c r="AA1559" s="50" t="n">
        <v>2</v>
      </c>
      <c r="AB1559" s="50" t="n">
        <v>0.104</v>
      </c>
      <c r="AC1559" s="50" t="n">
        <v>1</v>
      </c>
      <c r="AD1559" s="50" t="n">
        <v>0</v>
      </c>
      <c r="AE1559" s="50" t="n">
        <v>0</v>
      </c>
      <c r="AF1559" s="50" t="n">
        <v>1</v>
      </c>
      <c r="AG1559" s="50" t="n">
        <v>59.3</v>
      </c>
      <c r="AH1559" s="50" t="n">
        <v>0</v>
      </c>
      <c r="AI1559" s="50" t="n">
        <v>4</v>
      </c>
      <c r="AJ1559" s="50" t="n">
        <v>296.5</v>
      </c>
      <c r="AK1559" s="50" t="n">
        <v>1</v>
      </c>
    </row>
    <row r="1560" customFormat="false" ht="15" hidden="false" customHeight="false" outlineLevel="0" collapsed="false">
      <c r="A1560" s="50" t="s">
        <v>1234</v>
      </c>
      <c r="B1560" s="50" t="s">
        <v>140</v>
      </c>
      <c r="C1560" s="50" t="s">
        <v>488</v>
      </c>
      <c r="D1560" s="50" t="n">
        <v>668930</v>
      </c>
      <c r="E1560" s="50" t="n">
        <v>4</v>
      </c>
      <c r="F1560" s="50" t="s">
        <v>53</v>
      </c>
      <c r="G1560" s="50" t="n">
        <v>547</v>
      </c>
      <c r="H1560" s="50" t="n">
        <v>213</v>
      </c>
      <c r="I1560" s="50" t="n">
        <v>35</v>
      </c>
      <c r="J1560" s="50" t="n">
        <v>258</v>
      </c>
      <c r="K1560" s="50" t="n">
        <v>156</v>
      </c>
      <c r="L1560" s="50" t="n">
        <v>18</v>
      </c>
      <c r="M1560" s="50" t="n">
        <v>282</v>
      </c>
      <c r="N1560" s="50" t="n">
        <v>56</v>
      </c>
      <c r="O1560" s="50" t="n">
        <v>9.1</v>
      </c>
      <c r="P1560" s="50" t="n">
        <v>129</v>
      </c>
      <c r="Q1560" s="50" t="n">
        <v>103</v>
      </c>
      <c r="R1560" s="50" t="n">
        <v>30</v>
      </c>
      <c r="S1560" s="50" t="n">
        <v>8</v>
      </c>
      <c r="T1560" s="50" t="n">
        <v>1</v>
      </c>
      <c r="U1560" s="50" t="n">
        <v>4</v>
      </c>
      <c r="V1560" s="50" t="n">
        <v>24</v>
      </c>
      <c r="W1560" s="50" t="n">
        <v>0</v>
      </c>
      <c r="X1560" s="50" t="n">
        <v>1</v>
      </c>
      <c r="Y1560" s="50" t="n">
        <v>28</v>
      </c>
      <c r="Z1560" s="50" t="n">
        <v>51</v>
      </c>
      <c r="AA1560" s="50" t="n">
        <v>126</v>
      </c>
      <c r="AB1560" s="50" t="n">
        <v>52.712</v>
      </c>
      <c r="AC1560" s="50" t="n">
        <v>77</v>
      </c>
      <c r="AD1560" s="50" t="n">
        <v>9</v>
      </c>
      <c r="AE1560" s="50" t="n">
        <v>42</v>
      </c>
      <c r="AF1560" s="50" t="n">
        <v>76</v>
      </c>
      <c r="AG1560" s="50" t="n">
        <v>7009.1</v>
      </c>
      <c r="AH1560" s="50" t="n">
        <v>34</v>
      </c>
      <c r="AI1560" s="50" t="n">
        <v>189</v>
      </c>
      <c r="AJ1560" s="50" t="n">
        <v>13357.9</v>
      </c>
      <c r="AK1560" s="50" t="n">
        <v>22</v>
      </c>
    </row>
    <row r="1561" customFormat="false" ht="15" hidden="false" customHeight="false" outlineLevel="0" collapsed="false">
      <c r="A1561" s="50" t="s">
        <v>1234</v>
      </c>
      <c r="B1561" s="50" t="s">
        <v>140</v>
      </c>
      <c r="C1561" s="50" t="s">
        <v>488</v>
      </c>
      <c r="D1561" s="50" t="n">
        <v>668930</v>
      </c>
      <c r="E1561" s="50" t="n">
        <v>5</v>
      </c>
      <c r="F1561" s="50" t="s">
        <v>54</v>
      </c>
      <c r="G1561" s="50" t="n">
        <v>488</v>
      </c>
      <c r="H1561" s="50" t="n">
        <v>208</v>
      </c>
      <c r="I1561" s="50" t="n">
        <v>41</v>
      </c>
      <c r="J1561" s="50" t="n">
        <v>243</v>
      </c>
      <c r="K1561" s="50" t="n">
        <v>154</v>
      </c>
      <c r="L1561" s="50" t="n">
        <v>23</v>
      </c>
      <c r="M1561" s="50" t="n">
        <v>241</v>
      </c>
      <c r="N1561" s="50" t="n">
        <v>54</v>
      </c>
      <c r="O1561" s="50" t="n">
        <v>0.503</v>
      </c>
      <c r="P1561" s="50" t="n">
        <v>111</v>
      </c>
      <c r="Q1561" s="50" t="n">
        <v>91</v>
      </c>
      <c r="R1561" s="50" t="n">
        <v>21</v>
      </c>
      <c r="S1561" s="50" t="n">
        <v>3</v>
      </c>
      <c r="T1561" s="50" t="n">
        <v>0</v>
      </c>
      <c r="U1561" s="50" t="n">
        <v>3</v>
      </c>
      <c r="V1561" s="50" t="n">
        <v>18</v>
      </c>
      <c r="W1561" s="50" t="n">
        <v>0</v>
      </c>
      <c r="X1561" s="50" t="n">
        <v>1</v>
      </c>
      <c r="Y1561" s="50" t="n">
        <v>29</v>
      </c>
      <c r="Z1561" s="50" t="n">
        <v>35.15</v>
      </c>
      <c r="AA1561" s="50" t="n">
        <v>109</v>
      </c>
      <c r="AB1561" s="50" t="n">
        <v>35.305</v>
      </c>
      <c r="AC1561" s="50" t="n">
        <v>64</v>
      </c>
      <c r="AD1561" s="50" t="n">
        <v>2</v>
      </c>
      <c r="AE1561" s="50" t="n">
        <v>25</v>
      </c>
      <c r="AF1561" s="50" t="n">
        <v>64</v>
      </c>
      <c r="AG1561" s="50" t="n">
        <v>5633.2</v>
      </c>
      <c r="AH1561" s="50" t="n">
        <v>21</v>
      </c>
      <c r="AI1561" s="50" t="n">
        <v>183</v>
      </c>
      <c r="AJ1561" s="50" t="n">
        <v>12754.5</v>
      </c>
      <c r="AK1561" s="50" t="n">
        <v>14</v>
      </c>
    </row>
    <row r="1562" customFormat="false" ht="15" hidden="false" customHeight="false" outlineLevel="0" collapsed="false">
      <c r="A1562" s="50" t="s">
        <v>1234</v>
      </c>
      <c r="B1562" s="50" t="s">
        <v>140</v>
      </c>
      <c r="C1562" s="50" t="s">
        <v>488</v>
      </c>
      <c r="D1562" s="50" t="n">
        <v>668930</v>
      </c>
      <c r="E1562" s="50" t="n">
        <v>6</v>
      </c>
      <c r="F1562" s="50" t="s">
        <v>55</v>
      </c>
      <c r="G1562" s="50" t="n">
        <v>470</v>
      </c>
      <c r="H1562" s="50" t="n">
        <v>209</v>
      </c>
      <c r="I1562" s="50" t="n">
        <v>53</v>
      </c>
      <c r="J1562" s="50" t="n">
        <v>221</v>
      </c>
      <c r="K1562" s="50" t="n">
        <v>138</v>
      </c>
      <c r="L1562" s="50" t="n">
        <v>24</v>
      </c>
      <c r="M1562" s="50" t="n">
        <v>239</v>
      </c>
      <c r="N1562" s="50" t="n">
        <v>70</v>
      </c>
      <c r="O1562" s="50" t="n">
        <v>2.208</v>
      </c>
      <c r="P1562" s="50" t="n">
        <v>119</v>
      </c>
      <c r="Q1562" s="50" t="n">
        <v>111</v>
      </c>
      <c r="R1562" s="50" t="n">
        <v>28</v>
      </c>
      <c r="S1562" s="50" t="n">
        <v>5</v>
      </c>
      <c r="T1562" s="50" t="n">
        <v>2</v>
      </c>
      <c r="U1562" s="50" t="n">
        <v>5</v>
      </c>
      <c r="V1562" s="50" t="n">
        <v>7</v>
      </c>
      <c r="W1562" s="50" t="n">
        <v>0</v>
      </c>
      <c r="X1562" s="50" t="n">
        <v>0</v>
      </c>
      <c r="Y1562" s="50" t="n">
        <v>38</v>
      </c>
      <c r="Z1562" s="50" t="n">
        <v>38.05</v>
      </c>
      <c r="AA1562" s="50" t="n">
        <v>116</v>
      </c>
      <c r="AB1562" s="50" t="n">
        <v>33.722</v>
      </c>
      <c r="AC1562" s="50" t="n">
        <v>74</v>
      </c>
      <c r="AD1562" s="50" t="n">
        <v>8</v>
      </c>
      <c r="AE1562" s="50" t="n">
        <v>26</v>
      </c>
      <c r="AF1562" s="50" t="n">
        <v>74</v>
      </c>
      <c r="AG1562" s="50" t="n">
        <v>6607.3</v>
      </c>
      <c r="AH1562" s="50" t="n">
        <v>24</v>
      </c>
      <c r="AI1562" s="50" t="n">
        <v>164</v>
      </c>
      <c r="AJ1562" s="50" t="n">
        <v>11393.9</v>
      </c>
      <c r="AK1562" s="50" t="n">
        <v>17</v>
      </c>
    </row>
    <row r="1563" customFormat="false" ht="15" hidden="false" customHeight="false" outlineLevel="0" collapsed="false">
      <c r="A1563" s="50" t="s">
        <v>1234</v>
      </c>
      <c r="B1563" s="50" t="s">
        <v>140</v>
      </c>
      <c r="C1563" s="50" t="s">
        <v>488</v>
      </c>
      <c r="D1563" s="50" t="n">
        <v>668930</v>
      </c>
      <c r="E1563" s="50" t="n">
        <v>7</v>
      </c>
      <c r="F1563" s="50" t="s">
        <v>56</v>
      </c>
      <c r="G1563" s="50" t="n">
        <v>485</v>
      </c>
      <c r="H1563" s="50" t="n">
        <v>219</v>
      </c>
      <c r="I1563" s="50" t="n">
        <v>34</v>
      </c>
      <c r="J1563" s="50" t="n">
        <v>234</v>
      </c>
      <c r="K1563" s="50" t="n">
        <v>155</v>
      </c>
      <c r="L1563" s="50" t="n">
        <v>18</v>
      </c>
      <c r="M1563" s="50" t="n">
        <v>250</v>
      </c>
      <c r="N1563" s="50" t="n">
        <v>64</v>
      </c>
      <c r="O1563" s="50" t="n">
        <v>5.069</v>
      </c>
      <c r="P1563" s="50" t="n">
        <v>109</v>
      </c>
      <c r="Q1563" s="50" t="n">
        <v>97</v>
      </c>
      <c r="R1563" s="50" t="n">
        <v>30</v>
      </c>
      <c r="S1563" s="50" t="n">
        <v>9</v>
      </c>
      <c r="T1563" s="50" t="n">
        <v>0</v>
      </c>
      <c r="U1563" s="50" t="n">
        <v>4</v>
      </c>
      <c r="V1563" s="50" t="n">
        <v>12</v>
      </c>
      <c r="W1563" s="50" t="n">
        <v>0</v>
      </c>
      <c r="X1563" s="50" t="n">
        <v>0</v>
      </c>
      <c r="Y1563" s="50" t="n">
        <v>18</v>
      </c>
      <c r="Z1563" s="50" t="n">
        <v>42.95</v>
      </c>
      <c r="AA1563" s="50" t="n">
        <v>108</v>
      </c>
      <c r="AB1563" s="50" t="n">
        <v>38.725</v>
      </c>
      <c r="AC1563" s="50" t="n">
        <v>79</v>
      </c>
      <c r="AD1563" s="50" t="n">
        <v>6</v>
      </c>
      <c r="AE1563" s="50" t="n">
        <v>32</v>
      </c>
      <c r="AF1563" s="50" t="n">
        <v>78</v>
      </c>
      <c r="AG1563" s="50" t="n">
        <v>6858.1</v>
      </c>
      <c r="AH1563" s="50" t="n">
        <v>31</v>
      </c>
      <c r="AI1563" s="50" t="n">
        <v>195</v>
      </c>
      <c r="AJ1563" s="50" t="n">
        <v>13655.3</v>
      </c>
      <c r="AK1563" s="50" t="n">
        <v>22</v>
      </c>
    </row>
    <row r="1564" customFormat="false" ht="15" hidden="false" customHeight="false" outlineLevel="0" collapsed="false">
      <c r="A1564" s="50" t="s">
        <v>1234</v>
      </c>
      <c r="B1564" s="50" t="s">
        <v>140</v>
      </c>
      <c r="C1564" s="50" t="s">
        <v>488</v>
      </c>
      <c r="D1564" s="50" t="n">
        <v>668930</v>
      </c>
      <c r="E1564" s="50" t="n">
        <v>8</v>
      </c>
      <c r="F1564" s="50" t="s">
        <v>57</v>
      </c>
      <c r="G1564" s="50" t="n">
        <v>476</v>
      </c>
      <c r="H1564" s="50" t="n">
        <v>215</v>
      </c>
      <c r="I1564" s="50" t="n">
        <v>54</v>
      </c>
      <c r="J1564" s="50" t="n">
        <v>238</v>
      </c>
      <c r="K1564" s="50" t="n">
        <v>142</v>
      </c>
      <c r="L1564" s="50" t="n">
        <v>25</v>
      </c>
      <c r="M1564" s="50" t="n">
        <v>236</v>
      </c>
      <c r="N1564" s="50" t="n">
        <v>73</v>
      </c>
      <c r="O1564" s="50" t="n">
        <v>-6.4</v>
      </c>
      <c r="P1564" s="50" t="n">
        <v>110</v>
      </c>
      <c r="Q1564" s="50" t="n">
        <v>97</v>
      </c>
      <c r="R1564" s="50" t="n">
        <v>17</v>
      </c>
      <c r="S1564" s="50" t="n">
        <v>4</v>
      </c>
      <c r="T1564" s="50" t="n">
        <v>0</v>
      </c>
      <c r="U1564" s="50" t="n">
        <v>1</v>
      </c>
      <c r="V1564" s="50" t="n">
        <v>12</v>
      </c>
      <c r="W1564" s="50" t="n">
        <v>0</v>
      </c>
      <c r="X1564" s="50" t="n">
        <v>0</v>
      </c>
      <c r="Y1564" s="50" t="n">
        <v>32</v>
      </c>
      <c r="Z1564" s="50" t="n">
        <v>26.2</v>
      </c>
      <c r="AA1564" s="50" t="n">
        <v>109</v>
      </c>
      <c r="AB1564" s="50" t="n">
        <v>30.578</v>
      </c>
      <c r="AC1564" s="50" t="n">
        <v>66</v>
      </c>
      <c r="AD1564" s="50" t="n">
        <v>2</v>
      </c>
      <c r="AE1564" s="50" t="n">
        <v>23</v>
      </c>
      <c r="AF1564" s="50" t="n">
        <v>66</v>
      </c>
      <c r="AG1564" s="50" t="n">
        <v>5735.2</v>
      </c>
      <c r="AH1564" s="50" t="n">
        <v>24</v>
      </c>
      <c r="AI1564" s="50" t="n">
        <v>172</v>
      </c>
      <c r="AJ1564" s="50" t="n">
        <v>12056.7</v>
      </c>
      <c r="AK1564" s="50" t="n">
        <v>26</v>
      </c>
    </row>
    <row r="1565" customFormat="false" ht="15" hidden="false" customHeight="false" outlineLevel="0" collapsed="false">
      <c r="A1565" s="50" t="s">
        <v>1234</v>
      </c>
      <c r="B1565" s="50" t="s">
        <v>140</v>
      </c>
      <c r="C1565" s="50" t="s">
        <v>488</v>
      </c>
      <c r="D1565" s="50" t="n">
        <v>668930</v>
      </c>
      <c r="E1565" s="50" t="n">
        <v>9</v>
      </c>
      <c r="F1565" s="50" t="s">
        <v>58</v>
      </c>
      <c r="G1565" s="50" t="n">
        <v>440</v>
      </c>
      <c r="H1565" s="50" t="n">
        <v>185</v>
      </c>
      <c r="I1565" s="50" t="n">
        <v>40</v>
      </c>
      <c r="J1565" s="50" t="n">
        <v>220</v>
      </c>
      <c r="K1565" s="50" t="n">
        <v>138</v>
      </c>
      <c r="L1565" s="50" t="n">
        <v>21</v>
      </c>
      <c r="M1565" s="50" t="n">
        <v>219</v>
      </c>
      <c r="N1565" s="50" t="n">
        <v>47</v>
      </c>
      <c r="O1565" s="50" t="n">
        <v>13.225</v>
      </c>
      <c r="P1565" s="50" t="n">
        <v>102</v>
      </c>
      <c r="Q1565" s="50" t="n">
        <v>83</v>
      </c>
      <c r="R1565" s="50" t="n">
        <v>30</v>
      </c>
      <c r="S1565" s="50" t="n">
        <v>8</v>
      </c>
      <c r="T1565" s="50" t="n">
        <v>0</v>
      </c>
      <c r="U1565" s="50" t="n">
        <v>4</v>
      </c>
      <c r="V1565" s="50" t="n">
        <v>17</v>
      </c>
      <c r="W1565" s="50" t="n">
        <v>1</v>
      </c>
      <c r="X1565" s="50" t="n">
        <v>0</v>
      </c>
      <c r="Y1565" s="50" t="n">
        <v>26</v>
      </c>
      <c r="Z1565" s="50" t="n">
        <v>46.8</v>
      </c>
      <c r="AA1565" s="50" t="n">
        <v>101</v>
      </c>
      <c r="AB1565" s="50" t="n">
        <v>39.214</v>
      </c>
      <c r="AC1565" s="50" t="n">
        <v>58</v>
      </c>
      <c r="AD1565" s="50" t="n">
        <v>5</v>
      </c>
      <c r="AE1565" s="50" t="n">
        <v>26</v>
      </c>
      <c r="AF1565" s="50" t="n">
        <v>58</v>
      </c>
      <c r="AG1565" s="50" t="n">
        <v>5144</v>
      </c>
      <c r="AH1565" s="50" t="n">
        <v>28</v>
      </c>
      <c r="AI1565" s="50" t="n">
        <v>162</v>
      </c>
      <c r="AJ1565" s="50" t="n">
        <v>11443.5</v>
      </c>
      <c r="AK1565" s="50" t="n">
        <v>18</v>
      </c>
    </row>
    <row r="1566" customFormat="false" ht="15" hidden="false" customHeight="false" outlineLevel="0" collapsed="false">
      <c r="A1566" s="50" t="s">
        <v>1235</v>
      </c>
      <c r="B1566" s="50" t="s">
        <v>140</v>
      </c>
      <c r="C1566" s="50" t="s">
        <v>489</v>
      </c>
      <c r="D1566" s="50" t="n">
        <v>661388</v>
      </c>
      <c r="E1566" s="50" t="n">
        <v>4</v>
      </c>
      <c r="F1566" s="50" t="s">
        <v>53</v>
      </c>
      <c r="G1566" s="50" t="n">
        <v>456</v>
      </c>
      <c r="H1566" s="50" t="n">
        <v>204</v>
      </c>
      <c r="I1566" s="50" t="n">
        <v>29</v>
      </c>
      <c r="J1566" s="50" t="n">
        <v>204</v>
      </c>
      <c r="K1566" s="50" t="n">
        <v>137</v>
      </c>
      <c r="L1566" s="50" t="n">
        <v>10</v>
      </c>
      <c r="M1566" s="50" t="n">
        <v>248</v>
      </c>
      <c r="N1566" s="50" t="n">
        <v>67</v>
      </c>
      <c r="O1566" s="50" t="n">
        <v>2.542</v>
      </c>
      <c r="P1566" s="50" t="n">
        <v>124</v>
      </c>
      <c r="Q1566" s="50" t="n">
        <v>111</v>
      </c>
      <c r="R1566" s="50" t="n">
        <v>32</v>
      </c>
      <c r="S1566" s="50" t="n">
        <v>7</v>
      </c>
      <c r="T1566" s="50" t="n">
        <v>0</v>
      </c>
      <c r="U1566" s="50" t="n">
        <v>3</v>
      </c>
      <c r="V1566" s="50" t="n">
        <v>13</v>
      </c>
      <c r="W1566" s="50" t="n">
        <v>0</v>
      </c>
      <c r="X1566" s="50" t="n">
        <v>0</v>
      </c>
      <c r="Y1566" s="50" t="n">
        <v>14</v>
      </c>
      <c r="Z1566" s="50" t="n">
        <v>42.95</v>
      </c>
      <c r="AA1566" s="50" t="n">
        <v>123</v>
      </c>
      <c r="AB1566" s="50" t="n">
        <v>42.663</v>
      </c>
      <c r="AC1566" s="50" t="n">
        <v>97</v>
      </c>
      <c r="AD1566" s="50" t="n">
        <v>8</v>
      </c>
      <c r="AE1566" s="50" t="n">
        <v>42</v>
      </c>
      <c r="AF1566" s="50" t="n">
        <v>97</v>
      </c>
      <c r="AG1566" s="50" t="n">
        <v>8692.8</v>
      </c>
      <c r="AH1566" s="50" t="n">
        <v>26</v>
      </c>
      <c r="AI1566" s="50" t="n">
        <v>184</v>
      </c>
      <c r="AJ1566" s="50" t="n">
        <v>13489.9</v>
      </c>
      <c r="AK1566" s="50" t="n">
        <v>65</v>
      </c>
    </row>
    <row r="1567" customFormat="false" ht="15" hidden="false" customHeight="false" outlineLevel="0" collapsed="false">
      <c r="A1567" s="50" t="s">
        <v>1235</v>
      </c>
      <c r="B1567" s="50" t="s">
        <v>140</v>
      </c>
      <c r="C1567" s="50" t="s">
        <v>489</v>
      </c>
      <c r="D1567" s="50" t="n">
        <v>661388</v>
      </c>
      <c r="E1567" s="50" t="n">
        <v>5</v>
      </c>
      <c r="F1567" s="50" t="s">
        <v>54</v>
      </c>
      <c r="G1567" s="50" t="n">
        <v>366</v>
      </c>
      <c r="H1567" s="50" t="n">
        <v>176</v>
      </c>
      <c r="I1567" s="50" t="n">
        <v>36</v>
      </c>
      <c r="J1567" s="50" t="n">
        <v>177</v>
      </c>
      <c r="K1567" s="50" t="n">
        <v>119</v>
      </c>
      <c r="L1567" s="50" t="n">
        <v>14</v>
      </c>
      <c r="M1567" s="50" t="n">
        <v>188</v>
      </c>
      <c r="N1567" s="50" t="n">
        <v>57</v>
      </c>
      <c r="O1567" s="50" t="n">
        <v>-0.122</v>
      </c>
      <c r="P1567" s="50" t="n">
        <v>106</v>
      </c>
      <c r="Q1567" s="50" t="n">
        <v>96</v>
      </c>
      <c r="R1567" s="50" t="n">
        <v>29</v>
      </c>
      <c r="S1567" s="50" t="n">
        <v>3</v>
      </c>
      <c r="T1567" s="50" t="n">
        <v>0</v>
      </c>
      <c r="U1567" s="50" t="n">
        <v>1</v>
      </c>
      <c r="V1567" s="50" t="n">
        <v>8</v>
      </c>
      <c r="W1567" s="50" t="n">
        <v>1</v>
      </c>
      <c r="X1567" s="50" t="n">
        <v>1</v>
      </c>
      <c r="Y1567" s="50" t="n">
        <v>16</v>
      </c>
      <c r="Z1567" s="50" t="n">
        <v>33.85</v>
      </c>
      <c r="AA1567" s="50" t="n">
        <v>105</v>
      </c>
      <c r="AB1567" s="50" t="n">
        <v>35.296</v>
      </c>
      <c r="AC1567" s="50" t="n">
        <v>81</v>
      </c>
      <c r="AD1567" s="50" t="n">
        <v>5</v>
      </c>
      <c r="AE1567" s="50" t="n">
        <v>37</v>
      </c>
      <c r="AF1567" s="50" t="n">
        <v>81</v>
      </c>
      <c r="AG1567" s="50" t="n">
        <v>7449.9</v>
      </c>
      <c r="AH1567" s="50" t="n">
        <v>29</v>
      </c>
      <c r="AI1567" s="50" t="n">
        <v>161</v>
      </c>
      <c r="AJ1567" s="50" t="n">
        <v>11842.1</v>
      </c>
      <c r="AK1567" s="50" t="n">
        <v>65</v>
      </c>
    </row>
    <row r="1568" customFormat="false" ht="15" hidden="false" customHeight="false" outlineLevel="0" collapsed="false">
      <c r="A1568" s="50" t="s">
        <v>1235</v>
      </c>
      <c r="B1568" s="50" t="s">
        <v>140</v>
      </c>
      <c r="C1568" s="50" t="s">
        <v>489</v>
      </c>
      <c r="D1568" s="50" t="n">
        <v>661388</v>
      </c>
      <c r="E1568" s="50" t="n">
        <v>6</v>
      </c>
      <c r="F1568" s="50" t="s">
        <v>55</v>
      </c>
      <c r="G1568" s="50" t="n">
        <v>364</v>
      </c>
      <c r="H1568" s="50" t="n">
        <v>168</v>
      </c>
      <c r="I1568" s="50" t="n">
        <v>28</v>
      </c>
      <c r="J1568" s="50" t="n">
        <v>163</v>
      </c>
      <c r="K1568" s="50" t="n">
        <v>111</v>
      </c>
      <c r="L1568" s="50" t="n">
        <v>9</v>
      </c>
      <c r="M1568" s="50" t="n">
        <v>197</v>
      </c>
      <c r="N1568" s="50" t="n">
        <v>57</v>
      </c>
      <c r="O1568" s="50" t="n">
        <v>3.914</v>
      </c>
      <c r="P1568" s="50" t="n">
        <v>110</v>
      </c>
      <c r="Q1568" s="50" t="n">
        <v>96</v>
      </c>
      <c r="R1568" s="50" t="n">
        <v>29</v>
      </c>
      <c r="S1568" s="50" t="n">
        <v>2</v>
      </c>
      <c r="T1568" s="50" t="n">
        <v>0</v>
      </c>
      <c r="U1568" s="50" t="n">
        <v>5</v>
      </c>
      <c r="V1568" s="50" t="n">
        <v>10</v>
      </c>
      <c r="W1568" s="50" t="n">
        <v>1</v>
      </c>
      <c r="X1568" s="50" t="n">
        <v>3</v>
      </c>
      <c r="Y1568" s="50" t="n">
        <v>15</v>
      </c>
      <c r="Z1568" s="50" t="n">
        <v>39.3</v>
      </c>
      <c r="AA1568" s="50" t="n">
        <v>109</v>
      </c>
      <c r="AB1568" s="50" t="n">
        <v>40.726</v>
      </c>
      <c r="AC1568" s="50" t="n">
        <v>84</v>
      </c>
      <c r="AD1568" s="50" t="n">
        <v>7</v>
      </c>
      <c r="AE1568" s="50" t="n">
        <v>40</v>
      </c>
      <c r="AF1568" s="50" t="n">
        <v>84</v>
      </c>
      <c r="AG1568" s="50" t="n">
        <v>7579.8</v>
      </c>
      <c r="AH1568" s="50" t="n">
        <v>32</v>
      </c>
      <c r="AI1568" s="50" t="n">
        <v>127</v>
      </c>
      <c r="AJ1568" s="50" t="n">
        <v>9296.9</v>
      </c>
      <c r="AK1568" s="50" t="n">
        <v>42</v>
      </c>
    </row>
    <row r="1569" customFormat="false" ht="15" hidden="false" customHeight="false" outlineLevel="0" collapsed="false">
      <c r="A1569" s="50" t="s">
        <v>1235</v>
      </c>
      <c r="B1569" s="50" t="s">
        <v>140</v>
      </c>
      <c r="C1569" s="50" t="s">
        <v>489</v>
      </c>
      <c r="D1569" s="50" t="n">
        <v>661388</v>
      </c>
      <c r="E1569" s="50" t="n">
        <v>7</v>
      </c>
      <c r="F1569" s="50" t="s">
        <v>56</v>
      </c>
      <c r="G1569" s="50" t="n">
        <v>345</v>
      </c>
      <c r="H1569" s="50" t="n">
        <v>162</v>
      </c>
      <c r="I1569" s="50" t="n">
        <v>29</v>
      </c>
      <c r="J1569" s="50" t="n">
        <v>168</v>
      </c>
      <c r="K1569" s="50" t="n">
        <v>113</v>
      </c>
      <c r="L1569" s="50" t="n">
        <v>15</v>
      </c>
      <c r="M1569" s="50" t="n">
        <v>173</v>
      </c>
      <c r="N1569" s="50" t="n">
        <v>49</v>
      </c>
      <c r="O1569" s="50" t="n">
        <v>-6.122</v>
      </c>
      <c r="P1569" s="50" t="n">
        <v>94</v>
      </c>
      <c r="Q1569" s="50" t="n">
        <v>86</v>
      </c>
      <c r="R1569" s="50" t="n">
        <v>16</v>
      </c>
      <c r="S1569" s="50" t="n">
        <v>4</v>
      </c>
      <c r="T1569" s="50" t="n">
        <v>1</v>
      </c>
      <c r="U1569" s="50" t="n">
        <v>1</v>
      </c>
      <c r="V1569" s="50" t="n">
        <v>6</v>
      </c>
      <c r="W1569" s="50" t="n">
        <v>1</v>
      </c>
      <c r="X1569" s="50" t="n">
        <v>1</v>
      </c>
      <c r="Y1569" s="50" t="n">
        <v>16</v>
      </c>
      <c r="Z1569" s="50" t="n">
        <v>21.8</v>
      </c>
      <c r="AA1569" s="50" t="n">
        <v>93</v>
      </c>
      <c r="AB1569" s="50" t="n">
        <v>24.961</v>
      </c>
      <c r="AC1569" s="50" t="n">
        <v>71</v>
      </c>
      <c r="AD1569" s="50" t="n">
        <v>5</v>
      </c>
      <c r="AE1569" s="50" t="n">
        <v>25</v>
      </c>
      <c r="AF1569" s="50" t="n">
        <v>71</v>
      </c>
      <c r="AG1569" s="50" t="n">
        <v>6192.1</v>
      </c>
      <c r="AH1569" s="50" t="n">
        <v>20</v>
      </c>
      <c r="AI1569" s="50" t="n">
        <v>141</v>
      </c>
      <c r="AJ1569" s="50" t="n">
        <v>10336.7</v>
      </c>
      <c r="AK1569" s="50" t="n">
        <v>50</v>
      </c>
    </row>
    <row r="1570" customFormat="false" ht="15" hidden="false" customHeight="false" outlineLevel="0" collapsed="false">
      <c r="A1570" s="50" t="s">
        <v>1235</v>
      </c>
      <c r="B1570" s="50" t="s">
        <v>140</v>
      </c>
      <c r="C1570" s="50" t="s">
        <v>489</v>
      </c>
      <c r="D1570" s="50" t="n">
        <v>661388</v>
      </c>
      <c r="E1570" s="50" t="n">
        <v>8</v>
      </c>
      <c r="F1570" s="50" t="s">
        <v>57</v>
      </c>
      <c r="G1570" s="50" t="n">
        <v>461</v>
      </c>
      <c r="H1570" s="50" t="n">
        <v>218</v>
      </c>
      <c r="I1570" s="50" t="n">
        <v>46</v>
      </c>
      <c r="J1570" s="50" t="n">
        <v>214</v>
      </c>
      <c r="K1570" s="50" t="n">
        <v>154</v>
      </c>
      <c r="L1570" s="50" t="n">
        <v>20</v>
      </c>
      <c r="M1570" s="50" t="n">
        <v>247</v>
      </c>
      <c r="N1570" s="50" t="n">
        <v>64</v>
      </c>
      <c r="O1570" s="50" t="n">
        <v>4.361</v>
      </c>
      <c r="P1570" s="50" t="n">
        <v>115</v>
      </c>
      <c r="Q1570" s="50" t="n">
        <v>97</v>
      </c>
      <c r="R1570" s="50" t="n">
        <v>26</v>
      </c>
      <c r="S1570" s="50" t="n">
        <v>6</v>
      </c>
      <c r="T1570" s="50" t="n">
        <v>0</v>
      </c>
      <c r="U1570" s="50" t="n">
        <v>3</v>
      </c>
      <c r="V1570" s="50" t="n">
        <v>15</v>
      </c>
      <c r="W1570" s="50" t="n">
        <v>1</v>
      </c>
      <c r="X1570" s="50" t="n">
        <v>2</v>
      </c>
      <c r="Y1570" s="50" t="n">
        <v>14</v>
      </c>
      <c r="Z1570" s="50" t="n">
        <v>40</v>
      </c>
      <c r="AA1570" s="50" t="n">
        <v>115</v>
      </c>
      <c r="AB1570" s="50" t="n">
        <v>40.143</v>
      </c>
      <c r="AC1570" s="50" t="n">
        <v>85</v>
      </c>
      <c r="AD1570" s="50" t="n">
        <v>8</v>
      </c>
      <c r="AE1570" s="50" t="n">
        <v>38</v>
      </c>
      <c r="AF1570" s="50" t="n">
        <v>85</v>
      </c>
      <c r="AG1570" s="50" t="n">
        <v>7747.8</v>
      </c>
      <c r="AH1570" s="50" t="n">
        <v>30</v>
      </c>
      <c r="AI1570" s="50" t="n">
        <v>183</v>
      </c>
      <c r="AJ1570" s="50" t="n">
        <v>13539.5</v>
      </c>
      <c r="AK1570" s="50" t="n">
        <v>78</v>
      </c>
    </row>
    <row r="1571" customFormat="false" ht="15" hidden="false" customHeight="false" outlineLevel="0" collapsed="false">
      <c r="A1571" s="50" t="s">
        <v>1235</v>
      </c>
      <c r="B1571" s="50" t="s">
        <v>140</v>
      </c>
      <c r="C1571" s="50" t="s">
        <v>489</v>
      </c>
      <c r="D1571" s="50" t="n">
        <v>661388</v>
      </c>
      <c r="E1571" s="50" t="n">
        <v>9</v>
      </c>
      <c r="F1571" s="50" t="s">
        <v>58</v>
      </c>
      <c r="G1571" s="50" t="n">
        <v>304</v>
      </c>
      <c r="H1571" s="50" t="n">
        <v>147</v>
      </c>
      <c r="I1571" s="50" t="n">
        <v>31</v>
      </c>
      <c r="J1571" s="50" t="n">
        <v>156</v>
      </c>
      <c r="K1571" s="50" t="n">
        <v>102</v>
      </c>
      <c r="L1571" s="50" t="n">
        <v>12</v>
      </c>
      <c r="M1571" s="50" t="n">
        <v>143</v>
      </c>
      <c r="N1571" s="50" t="n">
        <v>45</v>
      </c>
      <c r="O1571" s="50" t="n">
        <v>6.045</v>
      </c>
      <c r="P1571" s="50" t="n">
        <v>91</v>
      </c>
      <c r="Q1571" s="50" t="n">
        <v>80</v>
      </c>
      <c r="R1571" s="50" t="n">
        <v>21</v>
      </c>
      <c r="S1571" s="50" t="n">
        <v>5</v>
      </c>
      <c r="T1571" s="50" t="n">
        <v>0</v>
      </c>
      <c r="U1571" s="50" t="n">
        <v>5</v>
      </c>
      <c r="V1571" s="50" t="n">
        <v>9</v>
      </c>
      <c r="W1571" s="50" t="n">
        <v>0</v>
      </c>
      <c r="X1571" s="50" t="n">
        <v>2</v>
      </c>
      <c r="Y1571" s="50" t="n">
        <v>19</v>
      </c>
      <c r="Z1571" s="50" t="n">
        <v>31.05</v>
      </c>
      <c r="AA1571" s="50" t="n">
        <v>89</v>
      </c>
      <c r="AB1571" s="50" t="n">
        <v>28.248</v>
      </c>
      <c r="AC1571" s="50" t="n">
        <v>63</v>
      </c>
      <c r="AD1571" s="50" t="n">
        <v>8</v>
      </c>
      <c r="AE1571" s="50" t="n">
        <v>30</v>
      </c>
      <c r="AF1571" s="50" t="n">
        <v>63</v>
      </c>
      <c r="AG1571" s="50" t="n">
        <v>5770.4</v>
      </c>
      <c r="AH1571" s="50" t="n">
        <v>24</v>
      </c>
      <c r="AI1571" s="50" t="n">
        <v>133</v>
      </c>
      <c r="AJ1571" s="50" t="n">
        <v>9813.8</v>
      </c>
      <c r="AK1571" s="50" t="n">
        <v>54</v>
      </c>
    </row>
    <row r="1572" customFormat="false" ht="15" hidden="false" customHeight="false" outlineLevel="0" collapsed="false">
      <c r="A1572" s="50" t="s">
        <v>1236</v>
      </c>
      <c r="B1572" s="50" t="s">
        <v>140</v>
      </c>
      <c r="C1572" s="50" t="s">
        <v>490</v>
      </c>
      <c r="D1572" s="50" t="n">
        <v>641343</v>
      </c>
      <c r="E1572" s="50" t="n">
        <v>4</v>
      </c>
      <c r="F1572" s="50" t="s">
        <v>53</v>
      </c>
      <c r="G1572" s="50" t="n">
        <v>424</v>
      </c>
      <c r="H1572" s="50" t="n">
        <v>185</v>
      </c>
      <c r="I1572" s="50" t="n">
        <v>43</v>
      </c>
      <c r="J1572" s="50" t="n">
        <v>219</v>
      </c>
      <c r="K1572" s="50" t="n">
        <v>148</v>
      </c>
      <c r="L1572" s="50" t="n">
        <v>22</v>
      </c>
      <c r="M1572" s="50" t="n">
        <v>197</v>
      </c>
      <c r="N1572" s="50" t="n">
        <v>37</v>
      </c>
      <c r="O1572" s="50" t="n">
        <v>0.666</v>
      </c>
      <c r="P1572" s="50" t="n">
        <v>109</v>
      </c>
      <c r="Q1572" s="50" t="n">
        <v>100</v>
      </c>
      <c r="R1572" s="50" t="n">
        <v>26</v>
      </c>
      <c r="S1572" s="50" t="n">
        <v>5</v>
      </c>
      <c r="T1572" s="50" t="n">
        <v>0</v>
      </c>
      <c r="U1572" s="50" t="n">
        <v>5</v>
      </c>
      <c r="V1572" s="50" t="n">
        <v>9</v>
      </c>
      <c r="W1572" s="50" t="n">
        <v>0</v>
      </c>
      <c r="X1572" s="50" t="n">
        <v>0</v>
      </c>
      <c r="Y1572" s="50" t="n">
        <v>22</v>
      </c>
      <c r="Z1572" s="50" t="n">
        <v>34.85</v>
      </c>
      <c r="AA1572" s="50" t="n">
        <v>106</v>
      </c>
      <c r="AB1572" s="50" t="n">
        <v>35.486</v>
      </c>
      <c r="AC1572" s="50" t="n">
        <v>78</v>
      </c>
      <c r="AD1572" s="50" t="n">
        <v>8</v>
      </c>
      <c r="AE1572" s="50" t="n">
        <v>43</v>
      </c>
      <c r="AF1572" s="50" t="n">
        <v>78</v>
      </c>
      <c r="AG1572" s="50" t="n">
        <v>7284.5</v>
      </c>
      <c r="AH1572" s="50" t="n">
        <v>23</v>
      </c>
      <c r="AI1572" s="50" t="n">
        <v>167</v>
      </c>
      <c r="AJ1572" s="50" t="n">
        <v>12727.5</v>
      </c>
      <c r="AK1572" s="50" t="n">
        <v>118</v>
      </c>
    </row>
    <row r="1573" customFormat="false" ht="15" hidden="false" customHeight="false" outlineLevel="0" collapsed="false">
      <c r="A1573" s="50" t="s">
        <v>1236</v>
      </c>
      <c r="B1573" s="50" t="s">
        <v>140</v>
      </c>
      <c r="C1573" s="50" t="s">
        <v>490</v>
      </c>
      <c r="D1573" s="50" t="n">
        <v>641343</v>
      </c>
      <c r="E1573" s="50" t="n">
        <v>5</v>
      </c>
      <c r="F1573" s="50" t="s">
        <v>54</v>
      </c>
      <c r="G1573" s="50" t="n">
        <v>359</v>
      </c>
      <c r="H1573" s="50" t="n">
        <v>150</v>
      </c>
      <c r="I1573" s="50" t="n">
        <v>33</v>
      </c>
      <c r="J1573" s="50" t="n">
        <v>177</v>
      </c>
      <c r="K1573" s="50" t="n">
        <v>111</v>
      </c>
      <c r="L1573" s="50" t="n">
        <v>15</v>
      </c>
      <c r="M1573" s="50" t="n">
        <v>182</v>
      </c>
      <c r="N1573" s="50" t="n">
        <v>39</v>
      </c>
      <c r="O1573" s="50" t="n">
        <v>3.817</v>
      </c>
      <c r="P1573" s="50" t="n">
        <v>85</v>
      </c>
      <c r="Q1573" s="50" t="n">
        <v>75</v>
      </c>
      <c r="R1573" s="50" t="n">
        <v>23</v>
      </c>
      <c r="S1573" s="50" t="n">
        <v>5</v>
      </c>
      <c r="T1573" s="50" t="n">
        <v>0</v>
      </c>
      <c r="U1573" s="50" t="n">
        <v>4</v>
      </c>
      <c r="V1573" s="50" t="n">
        <v>8</v>
      </c>
      <c r="W1573" s="50" t="n">
        <v>2</v>
      </c>
      <c r="X1573" s="50" t="n">
        <v>0</v>
      </c>
      <c r="Y1573" s="50" t="n">
        <v>22</v>
      </c>
      <c r="Z1573" s="50" t="n">
        <v>32.6</v>
      </c>
      <c r="AA1573" s="50" t="n">
        <v>84</v>
      </c>
      <c r="AB1573" s="50" t="n">
        <v>30.633</v>
      </c>
      <c r="AC1573" s="50" t="n">
        <v>53</v>
      </c>
      <c r="AD1573" s="50" t="n">
        <v>8</v>
      </c>
      <c r="AE1573" s="50" t="n">
        <v>26</v>
      </c>
      <c r="AF1573" s="50" t="n">
        <v>52</v>
      </c>
      <c r="AG1573" s="50" t="n">
        <v>4671</v>
      </c>
      <c r="AH1573" s="50" t="n">
        <v>16</v>
      </c>
      <c r="AI1573" s="50" t="n">
        <v>140</v>
      </c>
      <c r="AJ1573" s="50" t="n">
        <v>10815.4</v>
      </c>
      <c r="AK1573" s="50" t="n">
        <v>107</v>
      </c>
    </row>
    <row r="1574" customFormat="false" ht="15" hidden="false" customHeight="false" outlineLevel="0" collapsed="false">
      <c r="A1574" s="50" t="s">
        <v>1236</v>
      </c>
      <c r="B1574" s="50" t="s">
        <v>140</v>
      </c>
      <c r="C1574" s="50" t="s">
        <v>490</v>
      </c>
      <c r="D1574" s="50" t="n">
        <v>641343</v>
      </c>
      <c r="E1574" s="50" t="n">
        <v>6</v>
      </c>
      <c r="F1574" s="50" t="s">
        <v>55</v>
      </c>
      <c r="G1574" s="50" t="n">
        <v>413</v>
      </c>
      <c r="H1574" s="50" t="n">
        <v>156</v>
      </c>
      <c r="I1574" s="50" t="n">
        <v>45</v>
      </c>
      <c r="J1574" s="50" t="n">
        <v>182</v>
      </c>
      <c r="K1574" s="50" t="n">
        <v>108</v>
      </c>
      <c r="L1574" s="50" t="n">
        <v>20</v>
      </c>
      <c r="M1574" s="50" t="n">
        <v>227</v>
      </c>
      <c r="N1574" s="50" t="n">
        <v>46</v>
      </c>
      <c r="O1574" s="50" t="n">
        <v>9.3</v>
      </c>
      <c r="P1574" s="50" t="n">
        <v>98</v>
      </c>
      <c r="Q1574" s="50" t="n">
        <v>75</v>
      </c>
      <c r="R1574" s="50" t="n">
        <v>19</v>
      </c>
      <c r="S1574" s="50" t="n">
        <v>2</v>
      </c>
      <c r="T1574" s="50" t="n">
        <v>1</v>
      </c>
      <c r="U1574" s="50" t="n">
        <v>6</v>
      </c>
      <c r="V1574" s="50" t="n">
        <v>22</v>
      </c>
      <c r="W1574" s="50" t="n">
        <v>1</v>
      </c>
      <c r="X1574" s="50" t="n">
        <v>0</v>
      </c>
      <c r="Y1574" s="50" t="n">
        <v>30</v>
      </c>
      <c r="Z1574" s="50" t="n">
        <v>40.3</v>
      </c>
      <c r="AA1574" s="50" t="n">
        <v>96</v>
      </c>
      <c r="AB1574" s="50" t="n">
        <v>36.828</v>
      </c>
      <c r="AC1574" s="50" t="n">
        <v>45</v>
      </c>
      <c r="AD1574" s="50" t="n">
        <v>7</v>
      </c>
      <c r="AE1574" s="50" t="n">
        <v>25</v>
      </c>
      <c r="AF1574" s="50" t="n">
        <v>44</v>
      </c>
      <c r="AG1574" s="50" t="n">
        <v>4134.3</v>
      </c>
      <c r="AH1574" s="50" t="n">
        <v>21</v>
      </c>
      <c r="AI1574" s="50" t="n">
        <v>117</v>
      </c>
      <c r="AJ1574" s="50" t="n">
        <v>8999.1</v>
      </c>
      <c r="AK1574" s="50" t="n">
        <v>76</v>
      </c>
    </row>
    <row r="1575" customFormat="false" ht="15" hidden="false" customHeight="false" outlineLevel="0" collapsed="false">
      <c r="A1575" s="50" t="s">
        <v>1236</v>
      </c>
      <c r="B1575" s="50" t="s">
        <v>140</v>
      </c>
      <c r="C1575" s="50" t="s">
        <v>490</v>
      </c>
      <c r="D1575" s="50" t="n">
        <v>641343</v>
      </c>
      <c r="E1575" s="50" t="n">
        <v>7</v>
      </c>
      <c r="F1575" s="50" t="s">
        <v>56</v>
      </c>
      <c r="G1575" s="50" t="n">
        <v>417</v>
      </c>
      <c r="H1575" s="50" t="n">
        <v>163</v>
      </c>
      <c r="I1575" s="50" t="n">
        <v>46</v>
      </c>
      <c r="J1575" s="50" t="n">
        <v>182</v>
      </c>
      <c r="K1575" s="50" t="n">
        <v>113</v>
      </c>
      <c r="L1575" s="50" t="n">
        <v>17</v>
      </c>
      <c r="M1575" s="50" t="n">
        <v>235</v>
      </c>
      <c r="N1575" s="50" t="n">
        <v>50</v>
      </c>
      <c r="O1575" s="50" t="n">
        <v>1.116</v>
      </c>
      <c r="P1575" s="50" t="n">
        <v>99</v>
      </c>
      <c r="Q1575" s="50" t="n">
        <v>84</v>
      </c>
      <c r="R1575" s="50" t="n">
        <v>22</v>
      </c>
      <c r="S1575" s="50" t="n">
        <v>4</v>
      </c>
      <c r="T1575" s="50" t="n">
        <v>1</v>
      </c>
      <c r="U1575" s="50" t="n">
        <v>4</v>
      </c>
      <c r="V1575" s="50" t="n">
        <v>14</v>
      </c>
      <c r="W1575" s="50" t="n">
        <v>0</v>
      </c>
      <c r="X1575" s="50" t="n">
        <v>1</v>
      </c>
      <c r="Y1575" s="50" t="n">
        <v>27</v>
      </c>
      <c r="Z1575" s="50" t="n">
        <v>36.1</v>
      </c>
      <c r="AA1575" s="50" t="n">
        <v>99</v>
      </c>
      <c r="AB1575" s="50" t="n">
        <v>37.873</v>
      </c>
      <c r="AC1575" s="50" t="n">
        <v>58</v>
      </c>
      <c r="AD1575" s="50" t="n">
        <v>9</v>
      </c>
      <c r="AE1575" s="50" t="n">
        <v>32</v>
      </c>
      <c r="AF1575" s="50" t="n">
        <v>58</v>
      </c>
      <c r="AG1575" s="50" t="n">
        <v>5412.4</v>
      </c>
      <c r="AH1575" s="50" t="n">
        <v>27</v>
      </c>
      <c r="AI1575" s="50" t="n">
        <v>152</v>
      </c>
      <c r="AJ1575" s="50" t="n">
        <v>11616.3</v>
      </c>
      <c r="AK1575" s="50" t="n">
        <v>108</v>
      </c>
    </row>
    <row r="1576" customFormat="false" ht="15" hidden="false" customHeight="false" outlineLevel="0" collapsed="false">
      <c r="A1576" s="50" t="s">
        <v>1236</v>
      </c>
      <c r="B1576" s="50" t="s">
        <v>140</v>
      </c>
      <c r="C1576" s="50" t="s">
        <v>490</v>
      </c>
      <c r="D1576" s="50" t="n">
        <v>641343</v>
      </c>
      <c r="E1576" s="50" t="n">
        <v>8</v>
      </c>
      <c r="F1576" s="50" t="s">
        <v>57</v>
      </c>
      <c r="G1576" s="50" t="n">
        <v>440</v>
      </c>
      <c r="H1576" s="50" t="n">
        <v>174</v>
      </c>
      <c r="I1576" s="50" t="n">
        <v>48</v>
      </c>
      <c r="J1576" s="50" t="n">
        <v>207</v>
      </c>
      <c r="K1576" s="50" t="n">
        <v>121</v>
      </c>
      <c r="L1576" s="50" t="n">
        <v>16</v>
      </c>
      <c r="M1576" s="50" t="n">
        <v>229</v>
      </c>
      <c r="N1576" s="50" t="n">
        <v>53</v>
      </c>
      <c r="O1576" s="50" t="n">
        <v>8.623</v>
      </c>
      <c r="P1576" s="50" t="n">
        <v>102</v>
      </c>
      <c r="Q1576" s="50" t="n">
        <v>78</v>
      </c>
      <c r="R1576" s="50" t="n">
        <v>23</v>
      </c>
      <c r="S1576" s="50" t="n">
        <v>3</v>
      </c>
      <c r="T1576" s="50" t="n">
        <v>0</v>
      </c>
      <c r="U1576" s="50" t="n">
        <v>4</v>
      </c>
      <c r="V1576" s="50" t="n">
        <v>22</v>
      </c>
      <c r="W1576" s="50" t="n">
        <v>1</v>
      </c>
      <c r="X1576" s="50" t="n">
        <v>1</v>
      </c>
      <c r="Y1576" s="50" t="n">
        <v>26</v>
      </c>
      <c r="Z1576" s="50" t="n">
        <v>41.55</v>
      </c>
      <c r="AA1576" s="50" t="n">
        <v>100</v>
      </c>
      <c r="AB1576" s="50" t="n">
        <v>39.88</v>
      </c>
      <c r="AC1576" s="50" t="n">
        <v>53</v>
      </c>
      <c r="AD1576" s="50" t="n">
        <v>7</v>
      </c>
      <c r="AE1576" s="50" t="n">
        <v>27</v>
      </c>
      <c r="AF1576" s="50" t="n">
        <v>52</v>
      </c>
      <c r="AG1576" s="50" t="n">
        <v>4761.4</v>
      </c>
      <c r="AH1576" s="50" t="n">
        <v>22</v>
      </c>
      <c r="AI1576" s="50" t="n">
        <v>144</v>
      </c>
      <c r="AJ1576" s="50" t="n">
        <v>10960.7</v>
      </c>
      <c r="AK1576" s="50" t="n">
        <v>92</v>
      </c>
    </row>
    <row r="1577" customFormat="false" ht="15" hidden="false" customHeight="false" outlineLevel="0" collapsed="false">
      <c r="A1577" s="50" t="s">
        <v>1236</v>
      </c>
      <c r="B1577" s="50" t="s">
        <v>140</v>
      </c>
      <c r="C1577" s="50" t="s">
        <v>490</v>
      </c>
      <c r="D1577" s="50" t="n">
        <v>641343</v>
      </c>
      <c r="E1577" s="50" t="n">
        <v>9</v>
      </c>
      <c r="F1577" s="50" t="s">
        <v>58</v>
      </c>
      <c r="G1577" s="50" t="n">
        <v>368</v>
      </c>
      <c r="H1577" s="50" t="n">
        <v>149</v>
      </c>
      <c r="I1577" s="50" t="n">
        <v>53</v>
      </c>
      <c r="J1577" s="50" t="n">
        <v>159</v>
      </c>
      <c r="K1577" s="50" t="n">
        <v>97</v>
      </c>
      <c r="L1577" s="50" t="n">
        <v>18</v>
      </c>
      <c r="M1577" s="50" t="n">
        <v>209</v>
      </c>
      <c r="N1577" s="50" t="n">
        <v>52</v>
      </c>
      <c r="O1577" s="50" t="n">
        <v>2.962</v>
      </c>
      <c r="P1577" s="50" t="n">
        <v>85</v>
      </c>
      <c r="Q1577" s="50" t="n">
        <v>65</v>
      </c>
      <c r="R1577" s="50" t="n">
        <v>14</v>
      </c>
      <c r="S1577" s="50" t="n">
        <v>3</v>
      </c>
      <c r="T1577" s="50" t="n">
        <v>0</v>
      </c>
      <c r="U1577" s="50" t="n">
        <v>3</v>
      </c>
      <c r="V1577" s="50" t="n">
        <v>19</v>
      </c>
      <c r="W1577" s="50" t="n">
        <v>0</v>
      </c>
      <c r="X1577" s="50" t="n">
        <v>1</v>
      </c>
      <c r="Y1577" s="50" t="n">
        <v>29</v>
      </c>
      <c r="Z1577" s="50" t="n">
        <v>30.25</v>
      </c>
      <c r="AA1577" s="50" t="n">
        <v>84</v>
      </c>
      <c r="AB1577" s="50" t="n">
        <v>30.205</v>
      </c>
      <c r="AC1577" s="50" t="n">
        <v>37</v>
      </c>
      <c r="AD1577" s="50" t="n">
        <v>6</v>
      </c>
      <c r="AE1577" s="50" t="n">
        <v>15</v>
      </c>
      <c r="AF1577" s="50" t="n">
        <v>36</v>
      </c>
      <c r="AG1577" s="50" t="n">
        <v>3198.4</v>
      </c>
      <c r="AH1577" s="50" t="n">
        <v>19</v>
      </c>
      <c r="AI1577" s="50" t="n">
        <v>128</v>
      </c>
      <c r="AJ1577" s="50" t="n">
        <v>9755.2</v>
      </c>
      <c r="AK1577" s="50" t="n">
        <v>82</v>
      </c>
    </row>
    <row r="1578" customFormat="false" ht="15" hidden="false" customHeight="false" outlineLevel="0" collapsed="false">
      <c r="A1578" s="50" t="s">
        <v>1237</v>
      </c>
      <c r="B1578" s="50" t="s">
        <v>140</v>
      </c>
      <c r="C1578" s="50" t="s">
        <v>491</v>
      </c>
      <c r="D1578" s="50" t="n">
        <v>694192</v>
      </c>
      <c r="E1578" s="50" t="n">
        <v>5</v>
      </c>
      <c r="F1578" s="50" t="s">
        <v>54</v>
      </c>
      <c r="G1578" s="50" t="n">
        <v>405</v>
      </c>
      <c r="H1578" s="50" t="n">
        <v>185</v>
      </c>
      <c r="I1578" s="50" t="n">
        <v>44</v>
      </c>
      <c r="J1578" s="50" t="n">
        <v>182</v>
      </c>
      <c r="K1578" s="50" t="n">
        <v>103</v>
      </c>
      <c r="L1578" s="50" t="n">
        <v>10</v>
      </c>
      <c r="M1578" s="50" t="n">
        <v>223</v>
      </c>
      <c r="N1578" s="50" t="n">
        <v>82</v>
      </c>
      <c r="O1578" s="50" t="n">
        <v>0.815</v>
      </c>
      <c r="P1578" s="50" t="n">
        <v>101</v>
      </c>
      <c r="Q1578" s="50" t="n">
        <v>94</v>
      </c>
      <c r="R1578" s="50" t="n">
        <v>25</v>
      </c>
      <c r="S1578" s="50" t="n">
        <v>7</v>
      </c>
      <c r="T1578" s="50" t="n">
        <v>0</v>
      </c>
      <c r="U1578" s="50" t="n">
        <v>2</v>
      </c>
      <c r="V1578" s="50" t="n">
        <v>7</v>
      </c>
      <c r="W1578" s="50" t="n">
        <v>0</v>
      </c>
      <c r="X1578" s="50" t="n">
        <v>0</v>
      </c>
      <c r="Y1578" s="50" t="n">
        <v>29</v>
      </c>
      <c r="Z1578" s="50" t="n">
        <v>32.05</v>
      </c>
      <c r="AA1578" s="50" t="n">
        <v>101</v>
      </c>
      <c r="AB1578" s="50" t="n">
        <v>31.832</v>
      </c>
      <c r="AC1578" s="50" t="n">
        <v>65</v>
      </c>
      <c r="AD1578" s="50" t="n">
        <v>12</v>
      </c>
      <c r="AE1578" s="50" t="n">
        <v>31</v>
      </c>
      <c r="AF1578" s="50" t="n">
        <v>65</v>
      </c>
      <c r="AG1578" s="50" t="n">
        <v>6047.8</v>
      </c>
      <c r="AH1578" s="50" t="n">
        <v>21</v>
      </c>
      <c r="AI1578" s="50" t="n">
        <v>163</v>
      </c>
      <c r="AJ1578" s="50" t="n">
        <v>12163.7</v>
      </c>
      <c r="AK1578" s="50" t="n">
        <v>80</v>
      </c>
    </row>
    <row r="1579" customFormat="false" ht="15" hidden="false" customHeight="false" outlineLevel="0" collapsed="false">
      <c r="A1579" s="50" t="s">
        <v>1237</v>
      </c>
      <c r="B1579" s="50" t="s">
        <v>140</v>
      </c>
      <c r="C1579" s="50" t="s">
        <v>491</v>
      </c>
      <c r="D1579" s="50" t="n">
        <v>694192</v>
      </c>
      <c r="E1579" s="50" t="n">
        <v>6</v>
      </c>
      <c r="F1579" s="50" t="s">
        <v>55</v>
      </c>
      <c r="G1579" s="50" t="n">
        <v>483</v>
      </c>
      <c r="H1579" s="50" t="n">
        <v>236</v>
      </c>
      <c r="I1579" s="50" t="n">
        <v>45</v>
      </c>
      <c r="J1579" s="50" t="n">
        <v>243</v>
      </c>
      <c r="K1579" s="50" t="n">
        <v>165</v>
      </c>
      <c r="L1579" s="50" t="n">
        <v>18</v>
      </c>
      <c r="M1579" s="50" t="n">
        <v>237</v>
      </c>
      <c r="N1579" s="50" t="n">
        <v>70</v>
      </c>
      <c r="O1579" s="50" t="n">
        <v>9.729</v>
      </c>
      <c r="P1579" s="50" t="n">
        <v>128</v>
      </c>
      <c r="Q1579" s="50" t="n">
        <v>116</v>
      </c>
      <c r="R1579" s="50" t="n">
        <v>37</v>
      </c>
      <c r="S1579" s="50" t="n">
        <v>7</v>
      </c>
      <c r="T1579" s="50" t="n">
        <v>0</v>
      </c>
      <c r="U1579" s="50" t="n">
        <v>10</v>
      </c>
      <c r="V1579" s="50" t="n">
        <v>10</v>
      </c>
      <c r="W1579" s="50" t="n">
        <v>1</v>
      </c>
      <c r="X1579" s="50" t="n">
        <v>1</v>
      </c>
      <c r="Y1579" s="50" t="n">
        <v>27</v>
      </c>
      <c r="Z1579" s="50" t="n">
        <v>51.75</v>
      </c>
      <c r="AA1579" s="50" t="n">
        <v>125</v>
      </c>
      <c r="AB1579" s="50" t="n">
        <v>45.1</v>
      </c>
      <c r="AC1579" s="50" t="n">
        <v>90</v>
      </c>
      <c r="AD1579" s="50" t="n">
        <v>11</v>
      </c>
      <c r="AE1579" s="50" t="n">
        <v>44</v>
      </c>
      <c r="AF1579" s="50" t="n">
        <v>89</v>
      </c>
      <c r="AG1579" s="50" t="n">
        <v>8252.9</v>
      </c>
      <c r="AH1579" s="50" t="n">
        <v>33</v>
      </c>
      <c r="AI1579" s="50" t="n">
        <v>191</v>
      </c>
      <c r="AJ1579" s="50" t="n">
        <v>14349</v>
      </c>
      <c r="AK1579" s="50" t="n">
        <v>103</v>
      </c>
    </row>
    <row r="1580" customFormat="false" ht="15" hidden="false" customHeight="false" outlineLevel="0" collapsed="false">
      <c r="A1580" s="50" t="s">
        <v>1237</v>
      </c>
      <c r="B1580" s="50" t="s">
        <v>140</v>
      </c>
      <c r="C1580" s="50" t="s">
        <v>491</v>
      </c>
      <c r="D1580" s="50" t="n">
        <v>694192</v>
      </c>
      <c r="E1580" s="50" t="n">
        <v>7</v>
      </c>
      <c r="F1580" s="50" t="s">
        <v>56</v>
      </c>
      <c r="G1580" s="50" t="n">
        <v>453</v>
      </c>
      <c r="H1580" s="50" t="n">
        <v>216</v>
      </c>
      <c r="I1580" s="50" t="n">
        <v>49</v>
      </c>
      <c r="J1580" s="50" t="n">
        <v>205</v>
      </c>
      <c r="K1580" s="50" t="n">
        <v>124</v>
      </c>
      <c r="L1580" s="50" t="n">
        <v>14</v>
      </c>
      <c r="M1580" s="50" t="n">
        <v>243</v>
      </c>
      <c r="N1580" s="50" t="n">
        <v>92</v>
      </c>
      <c r="O1580" s="50" t="n">
        <v>-4.313</v>
      </c>
      <c r="P1580" s="50" t="n">
        <v>113</v>
      </c>
      <c r="Q1580" s="50" t="n">
        <v>105</v>
      </c>
      <c r="R1580" s="50" t="n">
        <v>24</v>
      </c>
      <c r="S1580" s="50" t="n">
        <v>5</v>
      </c>
      <c r="T1580" s="50" t="n">
        <v>0</v>
      </c>
      <c r="U1580" s="50" t="n">
        <v>1</v>
      </c>
      <c r="V1580" s="50" t="n">
        <v>7</v>
      </c>
      <c r="W1580" s="50" t="n">
        <v>1</v>
      </c>
      <c r="X1580" s="50" t="n">
        <v>0</v>
      </c>
      <c r="Y1580" s="50" t="n">
        <v>27</v>
      </c>
      <c r="Z1580" s="50" t="n">
        <v>29.35</v>
      </c>
      <c r="AA1580" s="50" t="n">
        <v>112</v>
      </c>
      <c r="AB1580" s="50" t="n">
        <v>31.33</v>
      </c>
      <c r="AC1580" s="50" t="n">
        <v>78</v>
      </c>
      <c r="AD1580" s="50" t="n">
        <v>6</v>
      </c>
      <c r="AE1580" s="50" t="n">
        <v>29</v>
      </c>
      <c r="AF1580" s="50" t="n">
        <v>78</v>
      </c>
      <c r="AG1580" s="50" t="n">
        <v>6977.2</v>
      </c>
      <c r="AH1580" s="50" t="n">
        <v>24</v>
      </c>
      <c r="AI1580" s="50" t="n">
        <v>187</v>
      </c>
      <c r="AJ1580" s="50" t="n">
        <v>13817.9</v>
      </c>
      <c r="AK1580" s="50" t="n">
        <v>71</v>
      </c>
    </row>
    <row r="1581" customFormat="false" ht="15" hidden="false" customHeight="false" outlineLevel="0" collapsed="false">
      <c r="A1581" s="50" t="s">
        <v>1237</v>
      </c>
      <c r="B1581" s="50" t="s">
        <v>140</v>
      </c>
      <c r="C1581" s="50" t="s">
        <v>491</v>
      </c>
      <c r="D1581" s="50" t="n">
        <v>694192</v>
      </c>
      <c r="E1581" s="50" t="n">
        <v>8</v>
      </c>
      <c r="F1581" s="50" t="s">
        <v>57</v>
      </c>
      <c r="G1581" s="50" t="n">
        <v>477</v>
      </c>
      <c r="H1581" s="50" t="n">
        <v>221</v>
      </c>
      <c r="I1581" s="50" t="n">
        <v>58</v>
      </c>
      <c r="J1581" s="50" t="n">
        <v>223</v>
      </c>
      <c r="K1581" s="50" t="n">
        <v>143</v>
      </c>
      <c r="L1581" s="50" t="n">
        <v>23</v>
      </c>
      <c r="M1581" s="50" t="n">
        <v>244</v>
      </c>
      <c r="N1581" s="50" t="n">
        <v>78</v>
      </c>
      <c r="O1581" s="50" t="n">
        <v>7.654</v>
      </c>
      <c r="P1581" s="50" t="n">
        <v>123</v>
      </c>
      <c r="Q1581" s="50" t="n">
        <v>109</v>
      </c>
      <c r="R1581" s="50" t="n">
        <v>33</v>
      </c>
      <c r="S1581" s="50" t="n">
        <v>4</v>
      </c>
      <c r="T1581" s="50" t="n">
        <v>0</v>
      </c>
      <c r="U1581" s="50" t="n">
        <v>7</v>
      </c>
      <c r="V1581" s="50" t="n">
        <v>14</v>
      </c>
      <c r="W1581" s="50" t="n">
        <v>0</v>
      </c>
      <c r="X1581" s="50" t="n">
        <v>0</v>
      </c>
      <c r="Y1581" s="50" t="n">
        <v>28</v>
      </c>
      <c r="Z1581" s="50" t="n">
        <v>46.5</v>
      </c>
      <c r="AA1581" s="50" t="n">
        <v>120</v>
      </c>
      <c r="AB1581" s="50" t="n">
        <v>45.693</v>
      </c>
      <c r="AC1581" s="50" t="n">
        <v>81</v>
      </c>
      <c r="AD1581" s="50" t="n">
        <v>12</v>
      </c>
      <c r="AE1581" s="50" t="n">
        <v>46</v>
      </c>
      <c r="AF1581" s="50" t="n">
        <v>81</v>
      </c>
      <c r="AG1581" s="50" t="n">
        <v>7531.4</v>
      </c>
      <c r="AH1581" s="50" t="n">
        <v>28</v>
      </c>
      <c r="AI1581" s="50" t="n">
        <v>185</v>
      </c>
      <c r="AJ1581" s="50" t="n">
        <v>13746.6</v>
      </c>
      <c r="AK1581" s="50" t="n">
        <v>87</v>
      </c>
    </row>
    <row r="1582" customFormat="false" ht="15" hidden="false" customHeight="false" outlineLevel="0" collapsed="false">
      <c r="A1582" s="50" t="s">
        <v>1237</v>
      </c>
      <c r="B1582" s="50" t="s">
        <v>140</v>
      </c>
      <c r="C1582" s="50" t="s">
        <v>491</v>
      </c>
      <c r="D1582" s="50" t="n">
        <v>694192</v>
      </c>
      <c r="E1582" s="50" t="n">
        <v>9</v>
      </c>
      <c r="F1582" s="50" t="s">
        <v>58</v>
      </c>
      <c r="G1582" s="50" t="n">
        <v>389</v>
      </c>
      <c r="H1582" s="50" t="n">
        <v>188</v>
      </c>
      <c r="I1582" s="50" t="n">
        <v>48</v>
      </c>
      <c r="J1582" s="50" t="n">
        <v>179</v>
      </c>
      <c r="K1582" s="50" t="n">
        <v>119</v>
      </c>
      <c r="L1582" s="50" t="n">
        <v>19</v>
      </c>
      <c r="M1582" s="50" t="n">
        <v>210</v>
      </c>
      <c r="N1582" s="50" t="n">
        <v>69</v>
      </c>
      <c r="O1582" s="50" t="n">
        <v>8.401</v>
      </c>
      <c r="P1582" s="50" t="n">
        <v>108</v>
      </c>
      <c r="Q1582" s="50" t="n">
        <v>98</v>
      </c>
      <c r="R1582" s="50" t="n">
        <v>33</v>
      </c>
      <c r="S1582" s="50" t="n">
        <v>4</v>
      </c>
      <c r="T1582" s="50" t="n">
        <v>0</v>
      </c>
      <c r="U1582" s="50" t="n">
        <v>5</v>
      </c>
      <c r="V1582" s="50" t="n">
        <v>9</v>
      </c>
      <c r="W1582" s="50" t="n">
        <v>0</v>
      </c>
      <c r="X1582" s="50" t="n">
        <v>1</v>
      </c>
      <c r="Y1582" s="50" t="n">
        <v>23</v>
      </c>
      <c r="Z1582" s="50" t="n">
        <v>42.9</v>
      </c>
      <c r="AA1582" s="50" t="n">
        <v>108</v>
      </c>
      <c r="AB1582" s="50" t="n">
        <v>40.775</v>
      </c>
      <c r="AC1582" s="50" t="n">
        <v>76</v>
      </c>
      <c r="AD1582" s="50" t="n">
        <v>7</v>
      </c>
      <c r="AE1582" s="50" t="n">
        <v>33</v>
      </c>
      <c r="AF1582" s="50" t="n">
        <v>76</v>
      </c>
      <c r="AG1582" s="50" t="n">
        <v>6824.4</v>
      </c>
      <c r="AH1582" s="50" t="n">
        <v>27</v>
      </c>
      <c r="AI1582" s="50" t="n">
        <v>167</v>
      </c>
      <c r="AJ1582" s="50" t="n">
        <v>12449.9</v>
      </c>
      <c r="AK1582" s="50" t="n">
        <v>84</v>
      </c>
    </row>
    <row r="1583" customFormat="false" ht="15" hidden="false" customHeight="false" outlineLevel="0" collapsed="false">
      <c r="A1583" s="50" t="s">
        <v>1238</v>
      </c>
      <c r="B1583" s="50" t="s">
        <v>140</v>
      </c>
      <c r="C1583" s="50" t="s">
        <v>492</v>
      </c>
      <c r="D1583" s="50" t="n">
        <v>669003</v>
      </c>
      <c r="E1583" s="50" t="n">
        <v>4</v>
      </c>
      <c r="F1583" s="50" t="s">
        <v>53</v>
      </c>
      <c r="G1583" s="50" t="n">
        <v>441</v>
      </c>
      <c r="H1583" s="50" t="n">
        <v>181</v>
      </c>
      <c r="I1583" s="50" t="n">
        <v>67</v>
      </c>
      <c r="J1583" s="50" t="n">
        <v>212</v>
      </c>
      <c r="K1583" s="50" t="n">
        <v>137</v>
      </c>
      <c r="L1583" s="50" t="n">
        <v>41</v>
      </c>
      <c r="M1583" s="50" t="n">
        <v>228</v>
      </c>
      <c r="N1583" s="50" t="n">
        <v>44</v>
      </c>
      <c r="O1583" s="50" t="n">
        <v>1.941</v>
      </c>
      <c r="P1583" s="50" t="n">
        <v>99</v>
      </c>
      <c r="Q1583" s="50" t="n">
        <v>78</v>
      </c>
      <c r="R1583" s="50" t="n">
        <v>19</v>
      </c>
      <c r="S1583" s="50" t="n">
        <v>5</v>
      </c>
      <c r="T1583" s="50" t="n">
        <v>1</v>
      </c>
      <c r="U1583" s="50" t="n">
        <v>1</v>
      </c>
      <c r="V1583" s="50" t="n">
        <v>19</v>
      </c>
      <c r="W1583" s="50" t="n">
        <v>1</v>
      </c>
      <c r="X1583" s="50" t="n">
        <v>0</v>
      </c>
      <c r="Y1583" s="50" t="n">
        <v>36</v>
      </c>
      <c r="Z1583" s="50" t="n">
        <v>34.65</v>
      </c>
      <c r="AA1583" s="50" t="n">
        <v>97</v>
      </c>
      <c r="AB1583" s="50" t="n">
        <v>32.89</v>
      </c>
      <c r="AC1583" s="50" t="n">
        <v>43</v>
      </c>
      <c r="AD1583" s="50" t="n">
        <v>6</v>
      </c>
      <c r="AE1583" s="50" t="n">
        <v>21</v>
      </c>
      <c r="AF1583" s="50" t="n">
        <v>43</v>
      </c>
      <c r="AG1583" s="50" t="n">
        <v>3816.1</v>
      </c>
      <c r="AH1583" s="50" t="n">
        <v>15</v>
      </c>
      <c r="AI1583" s="50" t="n">
        <v>154</v>
      </c>
      <c r="AJ1583" s="50" t="n">
        <v>11841</v>
      </c>
      <c r="AK1583" s="50" t="n">
        <v>122</v>
      </c>
    </row>
    <row r="1584" customFormat="false" ht="15" hidden="false" customHeight="false" outlineLevel="0" collapsed="false">
      <c r="A1584" s="50" t="s">
        <v>1238</v>
      </c>
      <c r="B1584" s="50" t="s">
        <v>140</v>
      </c>
      <c r="C1584" s="50" t="s">
        <v>492</v>
      </c>
      <c r="D1584" s="50" t="n">
        <v>669003</v>
      </c>
      <c r="E1584" s="50" t="n">
        <v>5</v>
      </c>
      <c r="F1584" s="50" t="s">
        <v>54</v>
      </c>
      <c r="G1584" s="50" t="n">
        <v>317</v>
      </c>
      <c r="H1584" s="50" t="n">
        <v>131</v>
      </c>
      <c r="I1584" s="50" t="n">
        <v>41</v>
      </c>
      <c r="J1584" s="50" t="n">
        <v>159</v>
      </c>
      <c r="K1584" s="50" t="n">
        <v>100</v>
      </c>
      <c r="L1584" s="50" t="n">
        <v>18</v>
      </c>
      <c r="M1584" s="50" t="n">
        <v>158</v>
      </c>
      <c r="N1584" s="50" t="n">
        <v>31</v>
      </c>
      <c r="O1584" s="50" t="n">
        <v>-3.182</v>
      </c>
      <c r="P1584" s="50" t="n">
        <v>79</v>
      </c>
      <c r="Q1584" s="50" t="n">
        <v>70</v>
      </c>
      <c r="R1584" s="50" t="n">
        <v>15</v>
      </c>
      <c r="S1584" s="50" t="n">
        <v>4</v>
      </c>
      <c r="T1584" s="50" t="n">
        <v>0</v>
      </c>
      <c r="U1584" s="50" t="n">
        <v>2</v>
      </c>
      <c r="V1584" s="50" t="n">
        <v>7</v>
      </c>
      <c r="W1584" s="50" t="n">
        <v>1</v>
      </c>
      <c r="X1584" s="50" t="n">
        <v>1</v>
      </c>
      <c r="Y1584" s="50" t="n">
        <v>30</v>
      </c>
      <c r="Z1584" s="50" t="n">
        <v>22.7</v>
      </c>
      <c r="AA1584" s="50" t="n">
        <v>79</v>
      </c>
      <c r="AB1584" s="50" t="n">
        <v>24.131</v>
      </c>
      <c r="AC1584" s="50" t="n">
        <v>41</v>
      </c>
      <c r="AD1584" s="50" t="n">
        <v>5</v>
      </c>
      <c r="AE1584" s="50" t="n">
        <v>21</v>
      </c>
      <c r="AF1584" s="50" t="n">
        <v>41</v>
      </c>
      <c r="AG1584" s="50" t="n">
        <v>3903.6</v>
      </c>
      <c r="AH1584" s="50" t="n">
        <v>11</v>
      </c>
      <c r="AI1584" s="50" t="n">
        <v>114</v>
      </c>
      <c r="AJ1584" s="50" t="n">
        <v>8789.8</v>
      </c>
      <c r="AK1584" s="50" t="n">
        <v>89</v>
      </c>
    </row>
    <row r="1585" customFormat="false" ht="15" hidden="false" customHeight="false" outlineLevel="0" collapsed="false">
      <c r="A1585" s="50" t="s">
        <v>1238</v>
      </c>
      <c r="B1585" s="50" t="s">
        <v>140</v>
      </c>
      <c r="C1585" s="50" t="s">
        <v>492</v>
      </c>
      <c r="D1585" s="50" t="n">
        <v>669003</v>
      </c>
      <c r="E1585" s="50" t="n">
        <v>6</v>
      </c>
      <c r="F1585" s="50" t="s">
        <v>55</v>
      </c>
      <c r="G1585" s="50" t="n">
        <v>303</v>
      </c>
      <c r="H1585" s="50" t="n">
        <v>151</v>
      </c>
      <c r="I1585" s="50" t="n">
        <v>55</v>
      </c>
      <c r="J1585" s="50" t="n">
        <v>146</v>
      </c>
      <c r="K1585" s="50" t="n">
        <v>106</v>
      </c>
      <c r="L1585" s="50" t="n">
        <v>26</v>
      </c>
      <c r="M1585" s="50" t="n">
        <v>157</v>
      </c>
      <c r="N1585" s="50" t="n">
        <v>45</v>
      </c>
      <c r="O1585" s="50" t="n">
        <v>2.882</v>
      </c>
      <c r="P1585" s="50" t="n">
        <v>81</v>
      </c>
      <c r="Q1585" s="50" t="n">
        <v>75</v>
      </c>
      <c r="R1585" s="50" t="n">
        <v>22</v>
      </c>
      <c r="S1585" s="50" t="n">
        <v>5</v>
      </c>
      <c r="T1585" s="50" t="n">
        <v>1</v>
      </c>
      <c r="U1585" s="50" t="n">
        <v>3</v>
      </c>
      <c r="V1585" s="50" t="n">
        <v>6</v>
      </c>
      <c r="W1585" s="50" t="n">
        <v>0</v>
      </c>
      <c r="X1585" s="50" t="n">
        <v>0</v>
      </c>
      <c r="Y1585" s="50" t="n">
        <v>23</v>
      </c>
      <c r="Z1585" s="50" t="n">
        <v>29.75</v>
      </c>
      <c r="AA1585" s="50" t="n">
        <v>81</v>
      </c>
      <c r="AB1585" s="50" t="n">
        <v>28.635</v>
      </c>
      <c r="AC1585" s="50" t="n">
        <v>52</v>
      </c>
      <c r="AD1585" s="50" t="n">
        <v>7</v>
      </c>
      <c r="AE1585" s="50" t="n">
        <v>24</v>
      </c>
      <c r="AF1585" s="50" t="n">
        <v>52</v>
      </c>
      <c r="AG1585" s="50" t="n">
        <v>4791</v>
      </c>
      <c r="AH1585" s="50" t="n">
        <v>17</v>
      </c>
      <c r="AI1585" s="50" t="n">
        <v>122</v>
      </c>
      <c r="AJ1585" s="50" t="n">
        <v>9492.3</v>
      </c>
      <c r="AK1585" s="50" t="n">
        <v>92</v>
      </c>
    </row>
    <row r="1586" customFormat="false" ht="15" hidden="false" customHeight="false" outlineLevel="0" collapsed="false">
      <c r="A1586" s="50" t="s">
        <v>1238</v>
      </c>
      <c r="B1586" s="50" t="s">
        <v>140</v>
      </c>
      <c r="C1586" s="50" t="s">
        <v>492</v>
      </c>
      <c r="D1586" s="50" t="n">
        <v>669003</v>
      </c>
      <c r="E1586" s="50" t="n">
        <v>7</v>
      </c>
      <c r="F1586" s="50" t="s">
        <v>56</v>
      </c>
      <c r="G1586" s="50" t="n">
        <v>395</v>
      </c>
      <c r="H1586" s="50" t="n">
        <v>173</v>
      </c>
      <c r="I1586" s="50" t="n">
        <v>55</v>
      </c>
      <c r="J1586" s="50" t="n">
        <v>183</v>
      </c>
      <c r="K1586" s="50" t="n">
        <v>121</v>
      </c>
      <c r="L1586" s="50" t="n">
        <v>19</v>
      </c>
      <c r="M1586" s="50" t="n">
        <v>212</v>
      </c>
      <c r="N1586" s="50" t="n">
        <v>52</v>
      </c>
      <c r="O1586" s="50" t="n">
        <v>4.398</v>
      </c>
      <c r="P1586" s="50" t="n">
        <v>100</v>
      </c>
      <c r="Q1586" s="50" t="n">
        <v>89</v>
      </c>
      <c r="R1586" s="50" t="n">
        <v>28</v>
      </c>
      <c r="S1586" s="50" t="n">
        <v>9</v>
      </c>
      <c r="T1586" s="50" t="n">
        <v>1</v>
      </c>
      <c r="U1586" s="50" t="n">
        <v>2</v>
      </c>
      <c r="V1586" s="50" t="n">
        <v>10</v>
      </c>
      <c r="W1586" s="50" t="n">
        <v>1</v>
      </c>
      <c r="X1586" s="50" t="n">
        <v>0</v>
      </c>
      <c r="Y1586" s="50" t="n">
        <v>25</v>
      </c>
      <c r="Z1586" s="50" t="n">
        <v>38.95</v>
      </c>
      <c r="AA1586" s="50" t="n">
        <v>100</v>
      </c>
      <c r="AB1586" s="50" t="n">
        <v>41.78</v>
      </c>
      <c r="AC1586" s="50" t="n">
        <v>64</v>
      </c>
      <c r="AD1586" s="50" t="n">
        <v>11</v>
      </c>
      <c r="AE1586" s="50" t="n">
        <v>34</v>
      </c>
      <c r="AF1586" s="50" t="n">
        <v>64</v>
      </c>
      <c r="AG1586" s="50" t="n">
        <v>5979.6</v>
      </c>
      <c r="AH1586" s="50" t="n">
        <v>27</v>
      </c>
      <c r="AI1586" s="50" t="n">
        <v>159</v>
      </c>
      <c r="AJ1586" s="50" t="n">
        <v>12455.8</v>
      </c>
      <c r="AK1586" s="50" t="n">
        <v>140</v>
      </c>
    </row>
    <row r="1587" customFormat="false" ht="15" hidden="false" customHeight="false" outlineLevel="0" collapsed="false">
      <c r="A1587" s="50" t="s">
        <v>1238</v>
      </c>
      <c r="B1587" s="50" t="s">
        <v>140</v>
      </c>
      <c r="C1587" s="50" t="s">
        <v>492</v>
      </c>
      <c r="D1587" s="50" t="n">
        <v>669003</v>
      </c>
      <c r="E1587" s="50" t="n">
        <v>8</v>
      </c>
      <c r="F1587" s="50" t="s">
        <v>57</v>
      </c>
      <c r="G1587" s="50" t="n">
        <v>383</v>
      </c>
      <c r="H1587" s="50" t="n">
        <v>163</v>
      </c>
      <c r="I1587" s="50" t="n">
        <v>50</v>
      </c>
      <c r="J1587" s="50" t="n">
        <v>191</v>
      </c>
      <c r="K1587" s="50" t="n">
        <v>123</v>
      </c>
      <c r="L1587" s="50" t="n">
        <v>29</v>
      </c>
      <c r="M1587" s="50" t="n">
        <v>187</v>
      </c>
      <c r="N1587" s="50" t="n">
        <v>40</v>
      </c>
      <c r="O1587" s="50" t="n">
        <v>-3.011</v>
      </c>
      <c r="P1587" s="50" t="n">
        <v>93</v>
      </c>
      <c r="Q1587" s="50" t="n">
        <v>80</v>
      </c>
      <c r="R1587" s="50" t="n">
        <v>18</v>
      </c>
      <c r="S1587" s="50" t="n">
        <v>3</v>
      </c>
      <c r="T1587" s="50" t="n">
        <v>0</v>
      </c>
      <c r="U1587" s="50" t="n">
        <v>1</v>
      </c>
      <c r="V1587" s="50" t="n">
        <v>11</v>
      </c>
      <c r="W1587" s="50" t="n">
        <v>2</v>
      </c>
      <c r="X1587" s="50" t="n">
        <v>0</v>
      </c>
      <c r="Y1587" s="50" t="n">
        <v>28</v>
      </c>
      <c r="Z1587" s="50" t="n">
        <v>26.75</v>
      </c>
      <c r="AA1587" s="50" t="n">
        <v>92</v>
      </c>
      <c r="AB1587" s="50" t="n">
        <v>28.78</v>
      </c>
      <c r="AC1587" s="50" t="n">
        <v>52</v>
      </c>
      <c r="AD1587" s="50" t="n">
        <v>1</v>
      </c>
      <c r="AE1587" s="50" t="n">
        <v>30</v>
      </c>
      <c r="AF1587" s="50" t="n">
        <v>52</v>
      </c>
      <c r="AG1587" s="50" t="n">
        <v>4867</v>
      </c>
      <c r="AH1587" s="50" t="n">
        <v>13</v>
      </c>
      <c r="AI1587" s="50" t="n">
        <v>150</v>
      </c>
      <c r="AJ1587" s="50" t="n">
        <v>11685.1</v>
      </c>
      <c r="AK1587" s="50" t="n">
        <v>127</v>
      </c>
    </row>
    <row r="1588" customFormat="false" ht="15" hidden="false" customHeight="false" outlineLevel="0" collapsed="false">
      <c r="A1588" s="50" t="s">
        <v>1238</v>
      </c>
      <c r="B1588" s="50" t="s">
        <v>140</v>
      </c>
      <c r="C1588" s="50" t="s">
        <v>492</v>
      </c>
      <c r="D1588" s="50" t="n">
        <v>669003</v>
      </c>
      <c r="E1588" s="50" t="n">
        <v>9</v>
      </c>
      <c r="F1588" s="50" t="s">
        <v>58</v>
      </c>
      <c r="G1588" s="50" t="n">
        <v>306</v>
      </c>
      <c r="H1588" s="50" t="n">
        <v>139</v>
      </c>
      <c r="I1588" s="50" t="n">
        <v>38</v>
      </c>
      <c r="J1588" s="50" t="n">
        <v>148</v>
      </c>
      <c r="K1588" s="50" t="n">
        <v>101</v>
      </c>
      <c r="L1588" s="50" t="n">
        <v>19</v>
      </c>
      <c r="M1588" s="50" t="n">
        <v>157</v>
      </c>
      <c r="N1588" s="50" t="n">
        <v>38</v>
      </c>
      <c r="O1588" s="50" t="n">
        <v>2.297</v>
      </c>
      <c r="P1588" s="50" t="n">
        <v>79</v>
      </c>
      <c r="Q1588" s="50" t="n">
        <v>69</v>
      </c>
      <c r="R1588" s="50" t="n">
        <v>19</v>
      </c>
      <c r="S1588" s="50" t="n">
        <v>4</v>
      </c>
      <c r="T1588" s="50" t="n">
        <v>1</v>
      </c>
      <c r="U1588" s="50" t="n">
        <v>2</v>
      </c>
      <c r="V1588" s="50" t="n">
        <v>7</v>
      </c>
      <c r="W1588" s="50" t="n">
        <v>1</v>
      </c>
      <c r="X1588" s="50" t="n">
        <v>0</v>
      </c>
      <c r="Y1588" s="50" t="n">
        <v>25</v>
      </c>
      <c r="Z1588" s="50" t="n">
        <v>26.3</v>
      </c>
      <c r="AA1588" s="50" t="n">
        <v>76</v>
      </c>
      <c r="AB1588" s="50" t="n">
        <v>29.009</v>
      </c>
      <c r="AC1588" s="50" t="n">
        <v>46</v>
      </c>
      <c r="AD1588" s="50" t="n">
        <v>5</v>
      </c>
      <c r="AE1588" s="50" t="n">
        <v>27</v>
      </c>
      <c r="AF1588" s="50" t="n">
        <v>46</v>
      </c>
      <c r="AG1588" s="50" t="n">
        <v>4242.3</v>
      </c>
      <c r="AH1588" s="50" t="n">
        <v>16</v>
      </c>
      <c r="AI1588" s="50" t="n">
        <v>123</v>
      </c>
      <c r="AJ1588" s="50" t="n">
        <v>9602.9</v>
      </c>
      <c r="AK1588" s="50" t="n">
        <v>102</v>
      </c>
    </row>
    <row r="1589" customFormat="false" ht="15" hidden="false" customHeight="false" outlineLevel="0" collapsed="false">
      <c r="A1589" s="50" t="s">
        <v>1239</v>
      </c>
      <c r="B1589" s="50" t="s">
        <v>140</v>
      </c>
      <c r="C1589" s="50" t="s">
        <v>494</v>
      </c>
      <c r="D1589" s="50" t="n">
        <v>592885</v>
      </c>
      <c r="E1589" s="50" t="n">
        <v>4</v>
      </c>
      <c r="F1589" s="50" t="s">
        <v>53</v>
      </c>
      <c r="G1589" s="50" t="n">
        <v>254</v>
      </c>
      <c r="H1589" s="50" t="n">
        <v>121</v>
      </c>
      <c r="I1589" s="50" t="n">
        <v>32</v>
      </c>
      <c r="J1589" s="50" t="n">
        <v>125</v>
      </c>
      <c r="K1589" s="50" t="n">
        <v>88</v>
      </c>
      <c r="L1589" s="50" t="n">
        <v>13</v>
      </c>
      <c r="M1589" s="50" t="n">
        <v>121</v>
      </c>
      <c r="N1589" s="50" t="n">
        <v>33</v>
      </c>
      <c r="O1589" s="50" t="n">
        <v>1.892</v>
      </c>
      <c r="P1589" s="50" t="n">
        <v>56</v>
      </c>
      <c r="Q1589" s="50" t="n">
        <v>51</v>
      </c>
      <c r="R1589" s="50" t="n">
        <v>16</v>
      </c>
      <c r="S1589" s="50" t="n">
        <v>2</v>
      </c>
      <c r="T1589" s="50" t="n">
        <v>1</v>
      </c>
      <c r="U1589" s="50" t="n">
        <v>1</v>
      </c>
      <c r="V1589" s="50" t="n">
        <v>5</v>
      </c>
      <c r="W1589" s="50" t="n">
        <v>0</v>
      </c>
      <c r="X1589" s="50" t="n">
        <v>0</v>
      </c>
      <c r="Y1589" s="50" t="n">
        <v>14</v>
      </c>
      <c r="Z1589" s="50" t="n">
        <v>19.7</v>
      </c>
      <c r="AA1589" s="50" t="n">
        <v>54</v>
      </c>
      <c r="AB1589" s="50" t="n">
        <v>15.219</v>
      </c>
      <c r="AC1589" s="50" t="n">
        <v>37</v>
      </c>
      <c r="AD1589" s="50" t="n">
        <v>2</v>
      </c>
      <c r="AE1589" s="50" t="n">
        <v>15</v>
      </c>
      <c r="AF1589" s="50" t="n">
        <v>37</v>
      </c>
      <c r="AG1589" s="50" t="n">
        <v>3237.6</v>
      </c>
      <c r="AH1589" s="50" t="n">
        <v>5</v>
      </c>
      <c r="AI1589" s="50" t="n">
        <v>105</v>
      </c>
      <c r="AJ1589" s="50" t="n">
        <v>7616.8</v>
      </c>
      <c r="AK1589" s="50" t="n">
        <v>29</v>
      </c>
    </row>
    <row r="1590" customFormat="false" ht="15" hidden="false" customHeight="false" outlineLevel="0" collapsed="false">
      <c r="A1590" s="50" t="s">
        <v>1239</v>
      </c>
      <c r="B1590" s="50" t="s">
        <v>140</v>
      </c>
      <c r="C1590" s="50" t="s">
        <v>494</v>
      </c>
      <c r="D1590" s="50" t="n">
        <v>592885</v>
      </c>
      <c r="E1590" s="50" t="n">
        <v>5</v>
      </c>
      <c r="F1590" s="50" t="s">
        <v>54</v>
      </c>
      <c r="G1590" s="50" t="n">
        <v>242</v>
      </c>
      <c r="H1590" s="50" t="n">
        <v>109</v>
      </c>
      <c r="I1590" s="50" t="n">
        <v>40</v>
      </c>
      <c r="J1590" s="50" t="n">
        <v>127</v>
      </c>
      <c r="K1590" s="50" t="n">
        <v>79</v>
      </c>
      <c r="L1590" s="50" t="n">
        <v>17</v>
      </c>
      <c r="M1590" s="50" t="n">
        <v>114</v>
      </c>
      <c r="N1590" s="50" t="n">
        <v>30</v>
      </c>
      <c r="O1590" s="50" t="n">
        <v>0.022</v>
      </c>
      <c r="P1590" s="50" t="n">
        <v>58</v>
      </c>
      <c r="Q1590" s="50" t="n">
        <v>53</v>
      </c>
      <c r="R1590" s="50" t="n">
        <v>11</v>
      </c>
      <c r="S1590" s="50" t="n">
        <v>3</v>
      </c>
      <c r="T1590" s="50" t="n">
        <v>0</v>
      </c>
      <c r="U1590" s="50" t="n">
        <v>3</v>
      </c>
      <c r="V1590" s="50" t="n">
        <v>5</v>
      </c>
      <c r="W1590" s="50" t="n">
        <v>0</v>
      </c>
      <c r="X1590" s="50" t="n">
        <v>0</v>
      </c>
      <c r="Y1590" s="50" t="n">
        <v>19</v>
      </c>
      <c r="Z1590" s="50" t="n">
        <v>17.75</v>
      </c>
      <c r="AA1590" s="50" t="n">
        <v>58</v>
      </c>
      <c r="AB1590" s="50" t="n">
        <v>15.37</v>
      </c>
      <c r="AC1590" s="50" t="n">
        <v>34</v>
      </c>
      <c r="AD1590" s="50" t="n">
        <v>3</v>
      </c>
      <c r="AE1590" s="50" t="n">
        <v>10</v>
      </c>
      <c r="AF1590" s="50" t="n">
        <v>34</v>
      </c>
      <c r="AG1590" s="50" t="n">
        <v>2971.2</v>
      </c>
      <c r="AH1590" s="50" t="n">
        <v>12</v>
      </c>
      <c r="AI1590" s="50" t="n">
        <v>94</v>
      </c>
      <c r="AJ1590" s="50" t="n">
        <v>6846.6</v>
      </c>
      <c r="AK1590" s="50" t="n">
        <v>25</v>
      </c>
    </row>
    <row r="1591" customFormat="false" ht="15" hidden="false" customHeight="false" outlineLevel="0" collapsed="false">
      <c r="A1591" s="50" t="s">
        <v>1239</v>
      </c>
      <c r="B1591" s="50" t="s">
        <v>140</v>
      </c>
      <c r="C1591" s="50" t="s">
        <v>494</v>
      </c>
      <c r="D1591" s="50" t="n">
        <v>592885</v>
      </c>
      <c r="E1591" s="50" t="n">
        <v>6</v>
      </c>
      <c r="F1591" s="50" t="s">
        <v>55</v>
      </c>
      <c r="G1591" s="50" t="n">
        <v>477</v>
      </c>
      <c r="H1591" s="50" t="n">
        <v>197</v>
      </c>
      <c r="I1591" s="50" t="n">
        <v>60</v>
      </c>
      <c r="J1591" s="50" t="n">
        <v>237</v>
      </c>
      <c r="K1591" s="50" t="n">
        <v>149</v>
      </c>
      <c r="L1591" s="50" t="n">
        <v>35</v>
      </c>
      <c r="M1591" s="50" t="n">
        <v>240</v>
      </c>
      <c r="N1591" s="50" t="n">
        <v>48</v>
      </c>
      <c r="O1591" s="50" t="n">
        <v>-1.466</v>
      </c>
      <c r="P1591" s="50" t="n">
        <v>110</v>
      </c>
      <c r="Q1591" s="50" t="n">
        <v>95</v>
      </c>
      <c r="R1591" s="50" t="n">
        <v>24</v>
      </c>
      <c r="S1591" s="50" t="n">
        <v>5</v>
      </c>
      <c r="T1591" s="50" t="n">
        <v>0</v>
      </c>
      <c r="U1591" s="50" t="n">
        <v>1</v>
      </c>
      <c r="V1591" s="50" t="n">
        <v>12</v>
      </c>
      <c r="W1591" s="50" t="n">
        <v>2</v>
      </c>
      <c r="X1591" s="50" t="n">
        <v>1</v>
      </c>
      <c r="Y1591" s="50" t="n">
        <v>33</v>
      </c>
      <c r="Z1591" s="50" t="n">
        <v>34.25</v>
      </c>
      <c r="AA1591" s="50" t="n">
        <v>109</v>
      </c>
      <c r="AB1591" s="50" t="n">
        <v>34.035</v>
      </c>
      <c r="AC1591" s="50" t="n">
        <v>63</v>
      </c>
      <c r="AD1591" s="50" t="n">
        <v>4</v>
      </c>
      <c r="AE1591" s="50" t="n">
        <v>30</v>
      </c>
      <c r="AF1591" s="50" t="n">
        <v>62</v>
      </c>
      <c r="AG1591" s="50" t="n">
        <v>5532.8</v>
      </c>
      <c r="AH1591" s="50" t="n">
        <v>24</v>
      </c>
      <c r="AI1591" s="50" t="n">
        <v>138</v>
      </c>
      <c r="AJ1591" s="50" t="n">
        <v>10205.7</v>
      </c>
      <c r="AK1591" s="50" t="n">
        <v>56</v>
      </c>
    </row>
    <row r="1592" customFormat="false" ht="15" hidden="false" customHeight="false" outlineLevel="0" collapsed="false">
      <c r="A1592" s="50" t="s">
        <v>1239</v>
      </c>
      <c r="B1592" s="50" t="s">
        <v>140</v>
      </c>
      <c r="C1592" s="50" t="s">
        <v>494</v>
      </c>
      <c r="D1592" s="50" t="n">
        <v>592885</v>
      </c>
      <c r="E1592" s="50" t="n">
        <v>7</v>
      </c>
      <c r="F1592" s="50" t="s">
        <v>56</v>
      </c>
      <c r="G1592" s="50" t="n">
        <v>431</v>
      </c>
      <c r="H1592" s="50" t="n">
        <v>191</v>
      </c>
      <c r="I1592" s="50" t="n">
        <v>43</v>
      </c>
      <c r="J1592" s="50" t="n">
        <v>183</v>
      </c>
      <c r="K1592" s="50" t="n">
        <v>136</v>
      </c>
      <c r="L1592" s="50" t="n">
        <v>21</v>
      </c>
      <c r="M1592" s="50" t="n">
        <v>244</v>
      </c>
      <c r="N1592" s="50" t="n">
        <v>55</v>
      </c>
      <c r="O1592" s="50" t="n">
        <v>-2.97</v>
      </c>
      <c r="P1592" s="50" t="n">
        <v>104</v>
      </c>
      <c r="Q1592" s="50" t="n">
        <v>88</v>
      </c>
      <c r="R1592" s="50" t="n">
        <v>18</v>
      </c>
      <c r="S1592" s="50" t="n">
        <v>7</v>
      </c>
      <c r="T1592" s="50" t="n">
        <v>1</v>
      </c>
      <c r="U1592" s="50" t="n">
        <v>2</v>
      </c>
      <c r="V1592" s="50" t="n">
        <v>13</v>
      </c>
      <c r="W1592" s="50" t="n">
        <v>1</v>
      </c>
      <c r="X1592" s="50" t="n">
        <v>1</v>
      </c>
      <c r="Y1592" s="50" t="n">
        <v>22</v>
      </c>
      <c r="Z1592" s="50" t="n">
        <v>30.65</v>
      </c>
      <c r="AA1592" s="50" t="n">
        <v>102</v>
      </c>
      <c r="AB1592" s="50" t="n">
        <v>35.212</v>
      </c>
      <c r="AC1592" s="50" t="n">
        <v>68</v>
      </c>
      <c r="AD1592" s="50" t="n">
        <v>11</v>
      </c>
      <c r="AE1592" s="50" t="n">
        <v>29</v>
      </c>
      <c r="AF1592" s="50" t="n">
        <v>68</v>
      </c>
      <c r="AG1592" s="50" t="n">
        <v>5969.8</v>
      </c>
      <c r="AH1592" s="50" t="n">
        <v>20</v>
      </c>
      <c r="AI1592" s="50" t="n">
        <v>173</v>
      </c>
      <c r="AJ1592" s="50" t="n">
        <v>12619.8</v>
      </c>
      <c r="AK1592" s="50" t="n">
        <v>47</v>
      </c>
    </row>
    <row r="1593" customFormat="false" ht="15" hidden="false" customHeight="false" outlineLevel="0" collapsed="false">
      <c r="A1593" s="50" t="s">
        <v>1239</v>
      </c>
      <c r="B1593" s="50" t="s">
        <v>140</v>
      </c>
      <c r="C1593" s="50" t="s">
        <v>494</v>
      </c>
      <c r="D1593" s="50" t="n">
        <v>592885</v>
      </c>
      <c r="E1593" s="50" t="n">
        <v>8</v>
      </c>
      <c r="F1593" s="50" t="s">
        <v>57</v>
      </c>
      <c r="G1593" s="50" t="n">
        <v>374</v>
      </c>
      <c r="H1593" s="50" t="n">
        <v>176</v>
      </c>
      <c r="I1593" s="50" t="n">
        <v>44</v>
      </c>
      <c r="J1593" s="50" t="n">
        <v>177</v>
      </c>
      <c r="K1593" s="50" t="n">
        <v>119</v>
      </c>
      <c r="L1593" s="50" t="n">
        <v>16</v>
      </c>
      <c r="M1593" s="50" t="n">
        <v>194</v>
      </c>
      <c r="N1593" s="50" t="n">
        <v>57</v>
      </c>
      <c r="O1593" s="50" t="n">
        <v>-2.595</v>
      </c>
      <c r="P1593" s="50" t="n">
        <v>91</v>
      </c>
      <c r="Q1593" s="50" t="n">
        <v>83</v>
      </c>
      <c r="R1593" s="50" t="n">
        <v>19</v>
      </c>
      <c r="S1593" s="50" t="n">
        <v>5</v>
      </c>
      <c r="T1593" s="50" t="n">
        <v>0</v>
      </c>
      <c r="U1593" s="50" t="n">
        <v>2</v>
      </c>
      <c r="V1593" s="50" t="n">
        <v>6</v>
      </c>
      <c r="W1593" s="50" t="n">
        <v>1</v>
      </c>
      <c r="X1593" s="50" t="n">
        <v>1</v>
      </c>
      <c r="Y1593" s="50" t="n">
        <v>22</v>
      </c>
      <c r="Z1593" s="50" t="n">
        <v>25.25</v>
      </c>
      <c r="AA1593" s="50" t="n">
        <v>90</v>
      </c>
      <c r="AB1593" s="50" t="n">
        <v>30.275</v>
      </c>
      <c r="AC1593" s="50" t="n">
        <v>62</v>
      </c>
      <c r="AD1593" s="50" t="n">
        <v>7</v>
      </c>
      <c r="AE1593" s="50" t="n">
        <v>30</v>
      </c>
      <c r="AF1593" s="50" t="n">
        <v>62</v>
      </c>
      <c r="AG1593" s="50" t="n">
        <v>5496.5</v>
      </c>
      <c r="AH1593" s="50" t="n">
        <v>20</v>
      </c>
      <c r="AI1593" s="50" t="n">
        <v>146</v>
      </c>
      <c r="AJ1593" s="50" t="n">
        <v>10691.2</v>
      </c>
      <c r="AK1593" s="50" t="n">
        <v>48</v>
      </c>
    </row>
    <row r="1594" customFormat="false" ht="15" hidden="false" customHeight="false" outlineLevel="0" collapsed="false">
      <c r="A1594" s="50" t="s">
        <v>1239</v>
      </c>
      <c r="B1594" s="50" t="s">
        <v>140</v>
      </c>
      <c r="C1594" s="50" t="s">
        <v>494</v>
      </c>
      <c r="D1594" s="50" t="n">
        <v>592885</v>
      </c>
      <c r="E1594" s="50" t="n">
        <v>9</v>
      </c>
      <c r="F1594" s="50" t="s">
        <v>58</v>
      </c>
      <c r="G1594" s="50" t="n">
        <v>325</v>
      </c>
      <c r="H1594" s="50" t="n">
        <v>153</v>
      </c>
      <c r="I1594" s="50" t="n">
        <v>43</v>
      </c>
      <c r="J1594" s="50" t="n">
        <v>156</v>
      </c>
      <c r="K1594" s="50" t="n">
        <v>112</v>
      </c>
      <c r="L1594" s="50" t="n">
        <v>22</v>
      </c>
      <c r="M1594" s="50" t="n">
        <v>168</v>
      </c>
      <c r="N1594" s="50" t="n">
        <v>41</v>
      </c>
      <c r="O1594" s="50" t="n">
        <v>-0.577</v>
      </c>
      <c r="P1594" s="50" t="n">
        <v>81</v>
      </c>
      <c r="Q1594" s="50" t="n">
        <v>72</v>
      </c>
      <c r="R1594" s="50" t="n">
        <v>16</v>
      </c>
      <c r="S1594" s="50" t="n">
        <v>1</v>
      </c>
      <c r="T1594" s="50" t="n">
        <v>0</v>
      </c>
      <c r="U1594" s="50" t="n">
        <v>3</v>
      </c>
      <c r="V1594" s="50" t="n">
        <v>8</v>
      </c>
      <c r="W1594" s="50" t="n">
        <v>0</v>
      </c>
      <c r="X1594" s="50" t="n">
        <v>1</v>
      </c>
      <c r="Y1594" s="50" t="n">
        <v>25</v>
      </c>
      <c r="Z1594" s="50" t="n">
        <v>23.65</v>
      </c>
      <c r="AA1594" s="50" t="n">
        <v>81</v>
      </c>
      <c r="AB1594" s="50" t="n">
        <v>22.145</v>
      </c>
      <c r="AC1594" s="50" t="n">
        <v>48</v>
      </c>
      <c r="AD1594" s="50" t="n">
        <v>3</v>
      </c>
      <c r="AE1594" s="50" t="n">
        <v>20</v>
      </c>
      <c r="AF1594" s="50" t="n">
        <v>48</v>
      </c>
      <c r="AG1594" s="50" t="n">
        <v>4196.1</v>
      </c>
      <c r="AH1594" s="50" t="n">
        <v>13</v>
      </c>
      <c r="AI1594" s="50" t="n">
        <v>139</v>
      </c>
      <c r="AJ1594" s="50" t="n">
        <v>10179.6</v>
      </c>
      <c r="AK1594" s="50" t="n">
        <v>46</v>
      </c>
    </row>
    <row r="1595" customFormat="false" ht="15" hidden="false" customHeight="false" outlineLevel="0" collapsed="false">
      <c r="A1595" s="50" t="s">
        <v>1240</v>
      </c>
      <c r="B1595" s="50" t="s">
        <v>140</v>
      </c>
      <c r="C1595" s="50" t="s">
        <v>495</v>
      </c>
      <c r="D1595" s="50" t="n">
        <v>687401</v>
      </c>
      <c r="E1595" s="50" t="n">
        <v>4</v>
      </c>
      <c r="F1595" s="50" t="s">
        <v>53</v>
      </c>
      <c r="G1595" s="50" t="n">
        <v>302</v>
      </c>
      <c r="H1595" s="50" t="n">
        <v>129</v>
      </c>
      <c r="I1595" s="50" t="n">
        <v>20</v>
      </c>
      <c r="J1595" s="50" t="n">
        <v>142</v>
      </c>
      <c r="K1595" s="50" t="n">
        <v>76</v>
      </c>
      <c r="L1595" s="50" t="n">
        <v>5</v>
      </c>
      <c r="M1595" s="50" t="n">
        <v>158</v>
      </c>
      <c r="N1595" s="50" t="n">
        <v>53</v>
      </c>
      <c r="O1595" s="50" t="n">
        <v>-5.17</v>
      </c>
      <c r="P1595" s="50" t="n">
        <v>76</v>
      </c>
      <c r="Q1595" s="50" t="n">
        <v>66</v>
      </c>
      <c r="R1595" s="50" t="n">
        <v>13</v>
      </c>
      <c r="S1595" s="50" t="n">
        <v>0</v>
      </c>
      <c r="T1595" s="50" t="n">
        <v>0</v>
      </c>
      <c r="U1595" s="50" t="n">
        <v>0</v>
      </c>
      <c r="V1595" s="50" t="n">
        <v>8</v>
      </c>
      <c r="W1595" s="50" t="n">
        <v>0</v>
      </c>
      <c r="X1595" s="50" t="n">
        <v>0</v>
      </c>
      <c r="Y1595" s="50" t="n">
        <v>16</v>
      </c>
      <c r="Z1595" s="50" t="n">
        <v>17.3</v>
      </c>
      <c r="AA1595" s="50" t="n">
        <v>74</v>
      </c>
      <c r="AB1595" s="50" t="n">
        <v>19.026</v>
      </c>
      <c r="AC1595" s="50" t="n">
        <v>52</v>
      </c>
      <c r="AD1595" s="50" t="n">
        <v>2</v>
      </c>
      <c r="AE1595" s="50" t="n">
        <v>17</v>
      </c>
      <c r="AF1595" s="50" t="n">
        <v>52</v>
      </c>
      <c r="AG1595" s="50" t="n">
        <v>4340.7</v>
      </c>
      <c r="AH1595" s="50" t="n">
        <v>9</v>
      </c>
      <c r="AI1595" s="50" t="n">
        <v>106</v>
      </c>
      <c r="AJ1595" s="50" t="n">
        <v>7589.3</v>
      </c>
      <c r="AK1595" s="50" t="n">
        <v>20</v>
      </c>
    </row>
    <row r="1596" customFormat="false" ht="15" hidden="false" customHeight="false" outlineLevel="0" collapsed="false">
      <c r="A1596" s="50" t="s">
        <v>1240</v>
      </c>
      <c r="B1596" s="50" t="s">
        <v>140</v>
      </c>
      <c r="C1596" s="50" t="s">
        <v>495</v>
      </c>
      <c r="D1596" s="50" t="n">
        <v>687401</v>
      </c>
      <c r="E1596" s="50" t="n">
        <v>5</v>
      </c>
      <c r="F1596" s="50" t="s">
        <v>54</v>
      </c>
      <c r="G1596" s="50" t="n">
        <v>246</v>
      </c>
      <c r="H1596" s="50" t="n">
        <v>98</v>
      </c>
      <c r="I1596" s="50" t="n">
        <v>17</v>
      </c>
      <c r="J1596" s="50" t="n">
        <v>114</v>
      </c>
      <c r="K1596" s="50" t="n">
        <v>64</v>
      </c>
      <c r="L1596" s="50" t="n">
        <v>7</v>
      </c>
      <c r="M1596" s="50" t="n">
        <v>132</v>
      </c>
      <c r="N1596" s="50" t="n">
        <v>34</v>
      </c>
      <c r="O1596" s="50" t="n">
        <v>-3.622</v>
      </c>
      <c r="P1596" s="50" t="n">
        <v>63</v>
      </c>
      <c r="Q1596" s="50" t="n">
        <v>51</v>
      </c>
      <c r="R1596" s="50" t="n">
        <v>9</v>
      </c>
      <c r="S1596" s="50" t="n">
        <v>2</v>
      </c>
      <c r="T1596" s="50" t="n">
        <v>0</v>
      </c>
      <c r="U1596" s="50" t="n">
        <v>1</v>
      </c>
      <c r="V1596" s="50" t="n">
        <v>9</v>
      </c>
      <c r="W1596" s="50" t="n">
        <v>0</v>
      </c>
      <c r="X1596" s="50" t="n">
        <v>2</v>
      </c>
      <c r="Y1596" s="50" t="n">
        <v>8</v>
      </c>
      <c r="Z1596" s="50" t="n">
        <v>16.2</v>
      </c>
      <c r="AA1596" s="50" t="n">
        <v>62</v>
      </c>
      <c r="AB1596" s="50" t="n">
        <v>19.953</v>
      </c>
      <c r="AC1596" s="50" t="n">
        <v>46</v>
      </c>
      <c r="AD1596" s="50" t="n">
        <v>1</v>
      </c>
      <c r="AE1596" s="50" t="n">
        <v>16</v>
      </c>
      <c r="AF1596" s="50" t="n">
        <v>46</v>
      </c>
      <c r="AG1596" s="50" t="n">
        <v>3898.1</v>
      </c>
      <c r="AH1596" s="50" t="n">
        <v>12</v>
      </c>
      <c r="AI1596" s="50" t="n">
        <v>88</v>
      </c>
      <c r="AJ1596" s="50" t="n">
        <v>6414.8</v>
      </c>
      <c r="AK1596" s="50" t="n">
        <v>24</v>
      </c>
    </row>
    <row r="1597" customFormat="false" ht="15" hidden="false" customHeight="false" outlineLevel="0" collapsed="false">
      <c r="A1597" s="50" t="s">
        <v>1240</v>
      </c>
      <c r="B1597" s="50" t="s">
        <v>140</v>
      </c>
      <c r="C1597" s="50" t="s">
        <v>495</v>
      </c>
      <c r="D1597" s="50" t="n">
        <v>687401</v>
      </c>
      <c r="E1597" s="50" t="n">
        <v>6</v>
      </c>
      <c r="F1597" s="50" t="s">
        <v>55</v>
      </c>
      <c r="G1597" s="50" t="n">
        <v>219</v>
      </c>
      <c r="H1597" s="50" t="n">
        <v>105</v>
      </c>
      <c r="I1597" s="50" t="n">
        <v>23</v>
      </c>
      <c r="J1597" s="50" t="n">
        <v>114</v>
      </c>
      <c r="K1597" s="50" t="n">
        <v>69</v>
      </c>
      <c r="L1597" s="50" t="n">
        <v>8</v>
      </c>
      <c r="M1597" s="50" t="n">
        <v>105</v>
      </c>
      <c r="N1597" s="50" t="n">
        <v>36</v>
      </c>
      <c r="O1597" s="50" t="n">
        <v>-2.977</v>
      </c>
      <c r="P1597" s="50" t="n">
        <v>60</v>
      </c>
      <c r="Q1597" s="50" t="n">
        <v>56</v>
      </c>
      <c r="R1597" s="50" t="n">
        <v>14</v>
      </c>
      <c r="S1597" s="50" t="n">
        <v>3</v>
      </c>
      <c r="T1597" s="50" t="n">
        <v>0</v>
      </c>
      <c r="U1597" s="50" t="n">
        <v>1</v>
      </c>
      <c r="V1597" s="50" t="n">
        <v>3</v>
      </c>
      <c r="W1597" s="50" t="n">
        <v>0</v>
      </c>
      <c r="X1597" s="50" t="n">
        <v>1</v>
      </c>
      <c r="Y1597" s="50" t="n">
        <v>13</v>
      </c>
      <c r="Z1597" s="50" t="n">
        <v>16.85</v>
      </c>
      <c r="AA1597" s="50" t="n">
        <v>60</v>
      </c>
      <c r="AB1597" s="50" t="n">
        <v>17.641</v>
      </c>
      <c r="AC1597" s="50" t="n">
        <v>44</v>
      </c>
      <c r="AD1597" s="50" t="n">
        <v>2</v>
      </c>
      <c r="AE1597" s="50" t="n">
        <v>13</v>
      </c>
      <c r="AF1597" s="50" t="n">
        <v>44</v>
      </c>
      <c r="AG1597" s="50" t="n">
        <v>3925.3</v>
      </c>
      <c r="AH1597" s="50" t="n">
        <v>15</v>
      </c>
      <c r="AI1597" s="50" t="n">
        <v>83</v>
      </c>
      <c r="AJ1597" s="50" t="n">
        <v>6074.6</v>
      </c>
      <c r="AK1597" s="50" t="n">
        <v>22</v>
      </c>
    </row>
    <row r="1598" customFormat="false" ht="15" hidden="false" customHeight="false" outlineLevel="0" collapsed="false">
      <c r="A1598" s="50" t="s">
        <v>1240</v>
      </c>
      <c r="B1598" s="50" t="s">
        <v>140</v>
      </c>
      <c r="C1598" s="50" t="s">
        <v>495</v>
      </c>
      <c r="D1598" s="50" t="n">
        <v>687401</v>
      </c>
      <c r="E1598" s="50" t="n">
        <v>7</v>
      </c>
      <c r="F1598" s="50" t="s">
        <v>56</v>
      </c>
      <c r="G1598" s="50" t="n">
        <v>287</v>
      </c>
      <c r="H1598" s="50" t="n">
        <v>131</v>
      </c>
      <c r="I1598" s="50" t="n">
        <v>17</v>
      </c>
      <c r="J1598" s="50" t="n">
        <v>148</v>
      </c>
      <c r="K1598" s="50" t="n">
        <v>91</v>
      </c>
      <c r="L1598" s="50" t="n">
        <v>7</v>
      </c>
      <c r="M1598" s="50" t="n">
        <v>138</v>
      </c>
      <c r="N1598" s="50" t="n">
        <v>40</v>
      </c>
      <c r="O1598" s="50" t="n">
        <v>3.322</v>
      </c>
      <c r="P1598" s="50" t="n">
        <v>74</v>
      </c>
      <c r="Q1598" s="50" t="n">
        <v>68</v>
      </c>
      <c r="R1598" s="50" t="n">
        <v>21</v>
      </c>
      <c r="S1598" s="50" t="n">
        <v>5</v>
      </c>
      <c r="T1598" s="50" t="n">
        <v>2</v>
      </c>
      <c r="U1598" s="50" t="n">
        <v>3</v>
      </c>
      <c r="V1598" s="50" t="n">
        <v>5</v>
      </c>
      <c r="W1598" s="50" t="n">
        <v>0</v>
      </c>
      <c r="X1598" s="50" t="n">
        <v>0</v>
      </c>
      <c r="Y1598" s="50" t="n">
        <v>12</v>
      </c>
      <c r="Z1598" s="50" t="n">
        <v>28.85</v>
      </c>
      <c r="AA1598" s="50" t="n">
        <v>73</v>
      </c>
      <c r="AB1598" s="50" t="n">
        <v>24.615</v>
      </c>
      <c r="AC1598" s="50" t="n">
        <v>57</v>
      </c>
      <c r="AD1598" s="50" t="n">
        <v>3</v>
      </c>
      <c r="AE1598" s="50" t="n">
        <v>24</v>
      </c>
      <c r="AF1598" s="50" t="n">
        <v>57</v>
      </c>
      <c r="AG1598" s="50" t="n">
        <v>4941.8</v>
      </c>
      <c r="AH1598" s="50" t="n">
        <v>23</v>
      </c>
      <c r="AI1598" s="50" t="n">
        <v>113</v>
      </c>
      <c r="AJ1598" s="50" t="n">
        <v>8384.9</v>
      </c>
      <c r="AK1598" s="50" t="n">
        <v>55</v>
      </c>
    </row>
    <row r="1599" customFormat="false" ht="15" hidden="false" customHeight="false" outlineLevel="0" collapsed="false">
      <c r="A1599" s="50" t="s">
        <v>1240</v>
      </c>
      <c r="B1599" s="50" t="s">
        <v>140</v>
      </c>
      <c r="C1599" s="50" t="s">
        <v>495</v>
      </c>
      <c r="D1599" s="50" t="n">
        <v>687401</v>
      </c>
      <c r="E1599" s="50" t="n">
        <v>8</v>
      </c>
      <c r="F1599" s="50" t="s">
        <v>57</v>
      </c>
      <c r="G1599" s="50" t="n">
        <v>289</v>
      </c>
      <c r="H1599" s="50" t="n">
        <v>133</v>
      </c>
      <c r="I1599" s="50" t="n">
        <v>25</v>
      </c>
      <c r="J1599" s="50" t="n">
        <v>142</v>
      </c>
      <c r="K1599" s="50" t="n">
        <v>83</v>
      </c>
      <c r="L1599" s="50" t="n">
        <v>3</v>
      </c>
      <c r="M1599" s="50" t="n">
        <v>147</v>
      </c>
      <c r="N1599" s="50" t="n">
        <v>50</v>
      </c>
      <c r="O1599" s="50" t="n">
        <v>3.158</v>
      </c>
      <c r="P1599" s="50" t="n">
        <v>72</v>
      </c>
      <c r="Q1599" s="50" t="n">
        <v>64</v>
      </c>
      <c r="R1599" s="50" t="n">
        <v>20</v>
      </c>
      <c r="S1599" s="50" t="n">
        <v>2</v>
      </c>
      <c r="T1599" s="50" t="n">
        <v>1</v>
      </c>
      <c r="U1599" s="50" t="n">
        <v>2</v>
      </c>
      <c r="V1599" s="50" t="n">
        <v>6</v>
      </c>
      <c r="W1599" s="50" t="n">
        <v>0</v>
      </c>
      <c r="X1599" s="50" t="n">
        <v>2</v>
      </c>
      <c r="Y1599" s="50" t="n">
        <v>15</v>
      </c>
      <c r="Z1599" s="50" t="n">
        <v>25.8</v>
      </c>
      <c r="AA1599" s="50" t="n">
        <v>72</v>
      </c>
      <c r="AB1599" s="50" t="n">
        <v>19.756</v>
      </c>
      <c r="AC1599" s="50" t="n">
        <v>51</v>
      </c>
      <c r="AD1599" s="50" t="n">
        <v>3</v>
      </c>
      <c r="AE1599" s="50" t="n">
        <v>21</v>
      </c>
      <c r="AF1599" s="50" t="n">
        <v>51</v>
      </c>
      <c r="AG1599" s="50" t="n">
        <v>4547.3</v>
      </c>
      <c r="AH1599" s="50" t="n">
        <v>12</v>
      </c>
      <c r="AI1599" s="50" t="n">
        <v>111</v>
      </c>
      <c r="AJ1599" s="50" t="n">
        <v>8177.7</v>
      </c>
      <c r="AK1599" s="50" t="n">
        <v>43</v>
      </c>
    </row>
    <row r="1600" customFormat="false" ht="15" hidden="false" customHeight="false" outlineLevel="0" collapsed="false">
      <c r="A1600" s="50" t="s">
        <v>1240</v>
      </c>
      <c r="B1600" s="50" t="s">
        <v>140</v>
      </c>
      <c r="C1600" s="50" t="s">
        <v>495</v>
      </c>
      <c r="D1600" s="50" t="n">
        <v>687401</v>
      </c>
      <c r="E1600" s="50" t="n">
        <v>9</v>
      </c>
      <c r="F1600" s="50" t="s">
        <v>58</v>
      </c>
      <c r="G1600" s="50" t="n">
        <v>264</v>
      </c>
      <c r="H1600" s="50" t="n">
        <v>123</v>
      </c>
      <c r="I1600" s="50" t="n">
        <v>28</v>
      </c>
      <c r="J1600" s="50" t="n">
        <v>123</v>
      </c>
      <c r="K1600" s="50" t="n">
        <v>67</v>
      </c>
      <c r="L1600" s="50" t="n">
        <v>7</v>
      </c>
      <c r="M1600" s="50" t="n">
        <v>141</v>
      </c>
      <c r="N1600" s="50" t="n">
        <v>56</v>
      </c>
      <c r="O1600" s="50" t="n">
        <v>2.979</v>
      </c>
      <c r="P1600" s="50" t="n">
        <v>70</v>
      </c>
      <c r="Q1600" s="50" t="n">
        <v>66</v>
      </c>
      <c r="R1600" s="50" t="n">
        <v>23</v>
      </c>
      <c r="S1600" s="50" t="n">
        <v>2</v>
      </c>
      <c r="T1600" s="50" t="n">
        <v>1</v>
      </c>
      <c r="U1600" s="50" t="n">
        <v>2</v>
      </c>
      <c r="V1600" s="50" t="n">
        <v>4</v>
      </c>
      <c r="W1600" s="50" t="n">
        <v>0</v>
      </c>
      <c r="X1600" s="50" t="n">
        <v>0</v>
      </c>
      <c r="Y1600" s="50" t="n">
        <v>18</v>
      </c>
      <c r="Z1600" s="50" t="n">
        <v>27.8</v>
      </c>
      <c r="AA1600" s="50" t="n">
        <v>70</v>
      </c>
      <c r="AB1600" s="50" t="n">
        <v>20.967</v>
      </c>
      <c r="AC1600" s="50" t="n">
        <v>48</v>
      </c>
      <c r="AD1600" s="50" t="n">
        <v>1</v>
      </c>
      <c r="AE1600" s="50" t="n">
        <v>21</v>
      </c>
      <c r="AF1600" s="50" t="n">
        <v>48</v>
      </c>
      <c r="AG1600" s="50" t="n">
        <v>4438.4</v>
      </c>
      <c r="AH1600" s="50" t="n">
        <v>20</v>
      </c>
      <c r="AI1600" s="50" t="n">
        <v>111</v>
      </c>
      <c r="AJ1600" s="50" t="n">
        <v>8240.4</v>
      </c>
      <c r="AK1600" s="50" t="n">
        <v>46</v>
      </c>
    </row>
    <row r="1601" customFormat="false" ht="15" hidden="false" customHeight="false" outlineLevel="0" collapsed="false">
      <c r="A1601" s="50" t="s">
        <v>1241</v>
      </c>
      <c r="B1601" s="50" t="s">
        <v>140</v>
      </c>
      <c r="C1601" s="50" t="s">
        <v>497</v>
      </c>
      <c r="D1601" s="50" t="n">
        <v>666152</v>
      </c>
      <c r="E1601" s="50" t="n">
        <v>4</v>
      </c>
      <c r="F1601" s="50" t="s">
        <v>53</v>
      </c>
      <c r="G1601" s="50" t="n">
        <v>375</v>
      </c>
      <c r="H1601" s="50" t="n">
        <v>169</v>
      </c>
      <c r="I1601" s="50" t="n">
        <v>33</v>
      </c>
      <c r="J1601" s="50" t="n">
        <v>168</v>
      </c>
      <c r="K1601" s="50" t="n">
        <v>103</v>
      </c>
      <c r="L1601" s="50" t="n">
        <v>6</v>
      </c>
      <c r="M1601" s="50" t="n">
        <v>204</v>
      </c>
      <c r="N1601" s="50" t="n">
        <v>65</v>
      </c>
      <c r="O1601" s="50" t="n">
        <v>-3.333</v>
      </c>
      <c r="P1601" s="50" t="n">
        <v>91</v>
      </c>
      <c r="Q1601" s="50" t="n">
        <v>75</v>
      </c>
      <c r="R1601" s="50" t="n">
        <v>18</v>
      </c>
      <c r="S1601" s="50" t="n">
        <v>2</v>
      </c>
      <c r="T1601" s="50" t="n">
        <v>0</v>
      </c>
      <c r="U1601" s="50" t="n">
        <v>0</v>
      </c>
      <c r="V1601" s="50" t="n">
        <v>11</v>
      </c>
      <c r="W1601" s="50" t="n">
        <v>1</v>
      </c>
      <c r="X1601" s="50" t="n">
        <v>0</v>
      </c>
      <c r="Y1601" s="50" t="n">
        <v>16</v>
      </c>
      <c r="Z1601" s="50" t="n">
        <v>26</v>
      </c>
      <c r="AA1601" s="50" t="n">
        <v>87</v>
      </c>
      <c r="AB1601" s="50" t="n">
        <v>26.41</v>
      </c>
      <c r="AC1601" s="50" t="n">
        <v>62</v>
      </c>
      <c r="AD1601" s="50" t="n">
        <v>2</v>
      </c>
      <c r="AE1601" s="50" t="n">
        <v>17</v>
      </c>
      <c r="AF1601" s="50" t="n">
        <v>61</v>
      </c>
      <c r="AG1601" s="50" t="n">
        <v>4621.2</v>
      </c>
      <c r="AH1601" s="50" t="n">
        <v>11</v>
      </c>
      <c r="AI1601" s="50" t="n">
        <v>134</v>
      </c>
      <c r="AJ1601" s="50" t="n">
        <v>9232.5</v>
      </c>
      <c r="AK1601" s="50" t="n">
        <v>9</v>
      </c>
    </row>
    <row r="1602" customFormat="false" ht="15" hidden="false" customHeight="false" outlineLevel="0" collapsed="false">
      <c r="A1602" s="50" t="s">
        <v>1241</v>
      </c>
      <c r="B1602" s="50" t="s">
        <v>140</v>
      </c>
      <c r="C1602" s="50" t="s">
        <v>497</v>
      </c>
      <c r="D1602" s="50" t="n">
        <v>666152</v>
      </c>
      <c r="E1602" s="50" t="n">
        <v>5</v>
      </c>
      <c r="F1602" s="50" t="s">
        <v>54</v>
      </c>
      <c r="G1602" s="50" t="n">
        <v>219</v>
      </c>
      <c r="H1602" s="50" t="n">
        <v>98</v>
      </c>
      <c r="I1602" s="50" t="n">
        <v>12</v>
      </c>
      <c r="J1602" s="50" t="n">
        <v>111</v>
      </c>
      <c r="K1602" s="50" t="n">
        <v>69</v>
      </c>
      <c r="L1602" s="50" t="n">
        <v>6</v>
      </c>
      <c r="M1602" s="50" t="n">
        <v>108</v>
      </c>
      <c r="N1602" s="50" t="n">
        <v>29</v>
      </c>
      <c r="O1602" s="50" t="n">
        <v>-4.584</v>
      </c>
      <c r="P1602" s="50" t="n">
        <v>62</v>
      </c>
      <c r="Q1602" s="50" t="n">
        <v>54</v>
      </c>
      <c r="R1602" s="50" t="n">
        <v>11</v>
      </c>
      <c r="S1602" s="50" t="n">
        <v>0</v>
      </c>
      <c r="T1602" s="50" t="n">
        <v>1</v>
      </c>
      <c r="U1602" s="50" t="n">
        <v>1</v>
      </c>
      <c r="V1602" s="50" t="n">
        <v>5</v>
      </c>
      <c r="W1602" s="50" t="n">
        <v>0</v>
      </c>
      <c r="X1602" s="50" t="n">
        <v>0</v>
      </c>
      <c r="Y1602" s="50" t="n">
        <v>13</v>
      </c>
      <c r="Z1602" s="50" t="n">
        <v>15.2</v>
      </c>
      <c r="AA1602" s="50" t="n">
        <v>59</v>
      </c>
      <c r="AB1602" s="50" t="n">
        <v>13.639</v>
      </c>
      <c r="AC1602" s="50" t="n">
        <v>44</v>
      </c>
      <c r="AD1602" s="50" t="n">
        <v>0</v>
      </c>
      <c r="AE1602" s="50" t="n">
        <v>11</v>
      </c>
      <c r="AF1602" s="50" t="n">
        <v>44</v>
      </c>
      <c r="AG1602" s="50" t="n">
        <v>3390.6</v>
      </c>
      <c r="AH1602" s="50" t="n">
        <v>12</v>
      </c>
      <c r="AI1602" s="50" t="n">
        <v>79</v>
      </c>
      <c r="AJ1602" s="50" t="n">
        <v>5519.1</v>
      </c>
      <c r="AK1602" s="50" t="n">
        <v>9</v>
      </c>
    </row>
    <row r="1603" customFormat="false" ht="15" hidden="false" customHeight="false" outlineLevel="0" collapsed="false">
      <c r="A1603" s="50" t="s">
        <v>1241</v>
      </c>
      <c r="B1603" s="50" t="s">
        <v>140</v>
      </c>
      <c r="C1603" s="50" t="s">
        <v>497</v>
      </c>
      <c r="D1603" s="50" t="n">
        <v>666152</v>
      </c>
      <c r="E1603" s="50" t="n">
        <v>6</v>
      </c>
      <c r="F1603" s="50" t="s">
        <v>55</v>
      </c>
      <c r="G1603" s="50" t="n">
        <v>298</v>
      </c>
      <c r="H1603" s="50" t="n">
        <v>139</v>
      </c>
      <c r="I1603" s="50" t="n">
        <v>34</v>
      </c>
      <c r="J1603" s="50" t="n">
        <v>155</v>
      </c>
      <c r="K1603" s="50" t="n">
        <v>91</v>
      </c>
      <c r="L1603" s="50" t="n">
        <v>13</v>
      </c>
      <c r="M1603" s="50" t="n">
        <v>143</v>
      </c>
      <c r="N1603" s="50" t="n">
        <v>48</v>
      </c>
      <c r="O1603" s="50" t="n">
        <v>0.912</v>
      </c>
      <c r="P1603" s="50" t="n">
        <v>74</v>
      </c>
      <c r="Q1603" s="50" t="n">
        <v>65</v>
      </c>
      <c r="R1603" s="50" t="n">
        <v>16</v>
      </c>
      <c r="S1603" s="50" t="n">
        <v>3</v>
      </c>
      <c r="T1603" s="50" t="n">
        <v>1</v>
      </c>
      <c r="U1603" s="50" t="n">
        <v>2</v>
      </c>
      <c r="V1603" s="50" t="n">
        <v>5</v>
      </c>
      <c r="W1603" s="50" t="n">
        <v>0</v>
      </c>
      <c r="X1603" s="50" t="n">
        <v>0</v>
      </c>
      <c r="Y1603" s="50" t="n">
        <v>22</v>
      </c>
      <c r="Z1603" s="50" t="n">
        <v>21.85</v>
      </c>
      <c r="AA1603" s="50" t="n">
        <v>70</v>
      </c>
      <c r="AB1603" s="50" t="n">
        <v>17.208</v>
      </c>
      <c r="AC1603" s="50" t="n">
        <v>47</v>
      </c>
      <c r="AD1603" s="50" t="n">
        <v>4</v>
      </c>
      <c r="AE1603" s="50" t="n">
        <v>12</v>
      </c>
      <c r="AF1603" s="50" t="n">
        <v>47</v>
      </c>
      <c r="AG1603" s="50" t="n">
        <v>3813.4</v>
      </c>
      <c r="AH1603" s="50" t="n">
        <v>16</v>
      </c>
      <c r="AI1603" s="50" t="n">
        <v>106</v>
      </c>
      <c r="AJ1603" s="50" t="n">
        <v>7352.6</v>
      </c>
      <c r="AK1603" s="50" t="n">
        <v>4</v>
      </c>
    </row>
    <row r="1604" customFormat="false" ht="15" hidden="false" customHeight="false" outlineLevel="0" collapsed="false">
      <c r="A1604" s="50" t="s">
        <v>1241</v>
      </c>
      <c r="B1604" s="50" t="s">
        <v>140</v>
      </c>
      <c r="C1604" s="50" t="s">
        <v>497</v>
      </c>
      <c r="D1604" s="50" t="n">
        <v>666152</v>
      </c>
      <c r="E1604" s="50" t="n">
        <v>7</v>
      </c>
      <c r="F1604" s="50" t="s">
        <v>56</v>
      </c>
      <c r="G1604" s="50" t="n">
        <v>133</v>
      </c>
      <c r="H1604" s="50" t="n">
        <v>58</v>
      </c>
      <c r="I1604" s="50" t="n">
        <v>15</v>
      </c>
      <c r="J1604" s="50" t="n">
        <v>65</v>
      </c>
      <c r="K1604" s="50" t="n">
        <v>45</v>
      </c>
      <c r="L1604" s="50" t="n">
        <v>9</v>
      </c>
      <c r="M1604" s="50" t="n">
        <v>68</v>
      </c>
      <c r="N1604" s="50" t="n">
        <v>13</v>
      </c>
      <c r="O1604" s="50" t="n">
        <v>-1.392</v>
      </c>
      <c r="P1604" s="50" t="n">
        <v>29</v>
      </c>
      <c r="Q1604" s="50" t="n">
        <v>26</v>
      </c>
      <c r="R1604" s="50" t="n">
        <v>7</v>
      </c>
      <c r="S1604" s="50" t="n">
        <v>2</v>
      </c>
      <c r="T1604" s="50" t="n">
        <v>0</v>
      </c>
      <c r="U1604" s="50" t="n">
        <v>0</v>
      </c>
      <c r="V1604" s="50" t="n">
        <v>2</v>
      </c>
      <c r="W1604" s="50" t="n">
        <v>0</v>
      </c>
      <c r="X1604" s="50" t="n">
        <v>0</v>
      </c>
      <c r="Y1604" s="50" t="n">
        <v>6</v>
      </c>
      <c r="Z1604" s="50" t="n">
        <v>8.4</v>
      </c>
      <c r="AA1604" s="50" t="n">
        <v>28</v>
      </c>
      <c r="AB1604" s="50" t="n">
        <v>7.926</v>
      </c>
      <c r="AC1604" s="50" t="n">
        <v>21</v>
      </c>
      <c r="AD1604" s="50" t="n">
        <v>1</v>
      </c>
      <c r="AE1604" s="50" t="n">
        <v>7</v>
      </c>
      <c r="AF1604" s="50" t="n">
        <v>21</v>
      </c>
      <c r="AG1604" s="50" t="n">
        <v>1825</v>
      </c>
      <c r="AH1604" s="50" t="n">
        <v>6</v>
      </c>
      <c r="AI1604" s="50" t="n">
        <v>51</v>
      </c>
      <c r="AJ1604" s="50" t="n">
        <v>3557.7</v>
      </c>
      <c r="AK1604" s="50" t="n">
        <v>3</v>
      </c>
    </row>
    <row r="1605" customFormat="false" ht="15" hidden="false" customHeight="false" outlineLevel="0" collapsed="false">
      <c r="A1605" s="50" t="s">
        <v>1241</v>
      </c>
      <c r="B1605" s="50" t="s">
        <v>140</v>
      </c>
      <c r="C1605" s="50" t="s">
        <v>497</v>
      </c>
      <c r="D1605" s="50" t="n">
        <v>666152</v>
      </c>
      <c r="E1605" s="50" t="n">
        <v>8</v>
      </c>
      <c r="F1605" s="50" t="s">
        <v>57</v>
      </c>
      <c r="G1605" s="50" t="n">
        <v>337</v>
      </c>
      <c r="H1605" s="50" t="n">
        <v>153</v>
      </c>
      <c r="I1605" s="50" t="n">
        <v>26</v>
      </c>
      <c r="J1605" s="50" t="n">
        <v>171</v>
      </c>
      <c r="K1605" s="50" t="n">
        <v>102</v>
      </c>
      <c r="L1605" s="50" t="n">
        <v>12</v>
      </c>
      <c r="M1605" s="50" t="n">
        <v>166</v>
      </c>
      <c r="N1605" s="50" t="n">
        <v>51</v>
      </c>
      <c r="O1605" s="50" t="n">
        <v>-2.605</v>
      </c>
      <c r="P1605" s="50" t="n">
        <v>83</v>
      </c>
      <c r="Q1605" s="50" t="n">
        <v>75</v>
      </c>
      <c r="R1605" s="50" t="n">
        <v>19</v>
      </c>
      <c r="S1605" s="50" t="n">
        <v>4</v>
      </c>
      <c r="T1605" s="50" t="n">
        <v>0</v>
      </c>
      <c r="U1605" s="50" t="n">
        <v>1</v>
      </c>
      <c r="V1605" s="50" t="n">
        <v>7</v>
      </c>
      <c r="W1605" s="50" t="n">
        <v>0</v>
      </c>
      <c r="X1605" s="50" t="n">
        <v>0</v>
      </c>
      <c r="Y1605" s="50" t="n">
        <v>15</v>
      </c>
      <c r="Z1605" s="50" t="n">
        <v>24.5</v>
      </c>
      <c r="AA1605" s="50" t="n">
        <v>82</v>
      </c>
      <c r="AB1605" s="50" t="n">
        <v>24.887</v>
      </c>
      <c r="AC1605" s="50" t="n">
        <v>61</v>
      </c>
      <c r="AD1605" s="50" t="n">
        <v>1</v>
      </c>
      <c r="AE1605" s="50" t="n">
        <v>18</v>
      </c>
      <c r="AF1605" s="50" t="n">
        <v>61</v>
      </c>
      <c r="AG1605" s="50" t="n">
        <v>4954.7</v>
      </c>
      <c r="AH1605" s="50" t="n">
        <v>25</v>
      </c>
      <c r="AI1605" s="50" t="n">
        <v>128</v>
      </c>
      <c r="AJ1605" s="50" t="n">
        <v>8688.7</v>
      </c>
      <c r="AK1605" s="50" t="n">
        <v>2</v>
      </c>
    </row>
    <row r="1606" customFormat="false" ht="15" hidden="false" customHeight="false" outlineLevel="0" collapsed="false">
      <c r="A1606" s="50" t="s">
        <v>1241</v>
      </c>
      <c r="B1606" s="50" t="s">
        <v>140</v>
      </c>
      <c r="C1606" s="50" t="s">
        <v>497</v>
      </c>
      <c r="D1606" s="50" t="n">
        <v>666152</v>
      </c>
      <c r="E1606" s="50" t="n">
        <v>9</v>
      </c>
      <c r="F1606" s="50" t="s">
        <v>58</v>
      </c>
      <c r="G1606" s="50" t="n">
        <v>180</v>
      </c>
      <c r="H1606" s="50" t="n">
        <v>82</v>
      </c>
      <c r="I1606" s="50" t="n">
        <v>17</v>
      </c>
      <c r="J1606" s="50" t="n">
        <v>89</v>
      </c>
      <c r="K1606" s="50" t="n">
        <v>57</v>
      </c>
      <c r="L1606" s="50" t="n">
        <v>7</v>
      </c>
      <c r="M1606" s="50" t="n">
        <v>91</v>
      </c>
      <c r="N1606" s="50" t="n">
        <v>25</v>
      </c>
      <c r="O1606" s="50" t="n">
        <v>-1.419</v>
      </c>
      <c r="P1606" s="50" t="n">
        <v>48</v>
      </c>
      <c r="Q1606" s="50" t="n">
        <v>44</v>
      </c>
      <c r="R1606" s="50" t="n">
        <v>12</v>
      </c>
      <c r="S1606" s="50" t="n">
        <v>2</v>
      </c>
      <c r="T1606" s="50" t="n">
        <v>1</v>
      </c>
      <c r="U1606" s="50" t="n">
        <v>0</v>
      </c>
      <c r="V1606" s="50" t="n">
        <v>2</v>
      </c>
      <c r="W1606" s="50" t="n">
        <v>1</v>
      </c>
      <c r="X1606" s="50" t="n">
        <v>0</v>
      </c>
      <c r="Y1606" s="50" t="n">
        <v>14</v>
      </c>
      <c r="Z1606" s="50" t="n">
        <v>14.3</v>
      </c>
      <c r="AA1606" s="50" t="n">
        <v>47</v>
      </c>
      <c r="AB1606" s="50" t="n">
        <v>13.395</v>
      </c>
      <c r="AC1606" s="50" t="n">
        <v>31</v>
      </c>
      <c r="AD1606" s="50" t="n">
        <v>1</v>
      </c>
      <c r="AE1606" s="50" t="n">
        <v>9</v>
      </c>
      <c r="AF1606" s="50" t="n">
        <v>31</v>
      </c>
      <c r="AG1606" s="50" t="n">
        <v>2549.1</v>
      </c>
      <c r="AH1606" s="50" t="n">
        <v>11</v>
      </c>
      <c r="AI1606" s="50" t="n">
        <v>68</v>
      </c>
      <c r="AJ1606" s="50" t="n">
        <v>4635.3</v>
      </c>
      <c r="AK1606" s="50" t="n">
        <v>2</v>
      </c>
    </row>
    <row r="1607" customFormat="false" ht="15" hidden="false" customHeight="false" outlineLevel="0" collapsed="false">
      <c r="A1607" s="50" t="s">
        <v>1242</v>
      </c>
      <c r="B1607" s="50" t="s">
        <v>140</v>
      </c>
      <c r="C1607" s="50" t="s">
        <v>499</v>
      </c>
      <c r="D1607" s="50" t="n">
        <v>686217</v>
      </c>
      <c r="E1607" s="50" t="n">
        <v>4</v>
      </c>
      <c r="F1607" s="50" t="s">
        <v>53</v>
      </c>
      <c r="G1607" s="50" t="n">
        <v>438</v>
      </c>
      <c r="H1607" s="50" t="n">
        <v>180</v>
      </c>
      <c r="I1607" s="50" t="n">
        <v>20</v>
      </c>
      <c r="J1607" s="50" t="n">
        <v>218</v>
      </c>
      <c r="K1607" s="50" t="n">
        <v>135</v>
      </c>
      <c r="L1607" s="50" t="n">
        <v>7</v>
      </c>
      <c r="M1607" s="50" t="n">
        <v>219</v>
      </c>
      <c r="N1607" s="50" t="n">
        <v>45</v>
      </c>
      <c r="O1607" s="50" t="n">
        <v>0.004</v>
      </c>
      <c r="P1607" s="50" t="n">
        <v>109</v>
      </c>
      <c r="Q1607" s="50" t="n">
        <v>90</v>
      </c>
      <c r="R1607" s="50" t="n">
        <v>19</v>
      </c>
      <c r="S1607" s="50" t="n">
        <v>2</v>
      </c>
      <c r="T1607" s="50" t="n">
        <v>0</v>
      </c>
      <c r="U1607" s="50" t="n">
        <v>3</v>
      </c>
      <c r="V1607" s="50" t="n">
        <v>13</v>
      </c>
      <c r="W1607" s="50" t="n">
        <v>1</v>
      </c>
      <c r="X1607" s="50" t="n">
        <v>2</v>
      </c>
      <c r="Y1607" s="50" t="n">
        <v>13</v>
      </c>
      <c r="Z1607" s="50" t="n">
        <v>32.3</v>
      </c>
      <c r="AA1607" s="50" t="n">
        <v>108</v>
      </c>
      <c r="AB1607" s="50" t="n">
        <v>33.785</v>
      </c>
      <c r="AC1607" s="50" t="n">
        <v>79</v>
      </c>
      <c r="AD1607" s="50" t="n">
        <v>3</v>
      </c>
      <c r="AE1607" s="50" t="n">
        <v>21</v>
      </c>
      <c r="AF1607" s="50" t="n">
        <v>79</v>
      </c>
      <c r="AG1607" s="50" t="n">
        <v>6752.5</v>
      </c>
      <c r="AH1607" s="50" t="n">
        <v>22</v>
      </c>
      <c r="AI1607" s="50" t="n">
        <v>155</v>
      </c>
      <c r="AJ1607" s="50" t="n">
        <v>10565.2</v>
      </c>
      <c r="AK1607" s="50" t="n">
        <v>5</v>
      </c>
    </row>
    <row r="1608" customFormat="false" ht="15" hidden="false" customHeight="false" outlineLevel="0" collapsed="false">
      <c r="A1608" s="50" t="s">
        <v>1242</v>
      </c>
      <c r="B1608" s="50" t="s">
        <v>140</v>
      </c>
      <c r="C1608" s="50" t="s">
        <v>499</v>
      </c>
      <c r="D1608" s="50" t="n">
        <v>686217</v>
      </c>
      <c r="E1608" s="50" t="n">
        <v>5</v>
      </c>
      <c r="F1608" s="50" t="s">
        <v>54</v>
      </c>
      <c r="G1608" s="50" t="n">
        <v>321</v>
      </c>
      <c r="H1608" s="50" t="n">
        <v>140</v>
      </c>
      <c r="I1608" s="50" t="n">
        <v>9</v>
      </c>
      <c r="J1608" s="50" t="n">
        <v>174</v>
      </c>
      <c r="K1608" s="50" t="n">
        <v>103</v>
      </c>
      <c r="L1608" s="50" t="n">
        <v>5</v>
      </c>
      <c r="M1608" s="50" t="n">
        <v>147</v>
      </c>
      <c r="N1608" s="50" t="n">
        <v>37</v>
      </c>
      <c r="O1608" s="50" t="n">
        <v>-5.373</v>
      </c>
      <c r="P1608" s="50" t="n">
        <v>90</v>
      </c>
      <c r="Q1608" s="50" t="n">
        <v>83</v>
      </c>
      <c r="R1608" s="50" t="n">
        <v>18</v>
      </c>
      <c r="S1608" s="50" t="n">
        <v>3</v>
      </c>
      <c r="T1608" s="50" t="n">
        <v>0</v>
      </c>
      <c r="U1608" s="50" t="n">
        <v>0</v>
      </c>
      <c r="V1608" s="50" t="n">
        <v>4</v>
      </c>
      <c r="W1608" s="50" t="n">
        <v>0</v>
      </c>
      <c r="X1608" s="50" t="n">
        <v>1</v>
      </c>
      <c r="Y1608" s="50" t="n">
        <v>8</v>
      </c>
      <c r="Z1608" s="50" t="n">
        <v>21.45</v>
      </c>
      <c r="AA1608" s="50" t="n">
        <v>90</v>
      </c>
      <c r="AB1608" s="50" t="n">
        <v>23.038</v>
      </c>
      <c r="AC1608" s="50" t="n">
        <v>76</v>
      </c>
      <c r="AD1608" s="50" t="n">
        <v>1</v>
      </c>
      <c r="AE1608" s="50" t="n">
        <v>20</v>
      </c>
      <c r="AF1608" s="50" t="n">
        <v>76</v>
      </c>
      <c r="AG1608" s="50" t="n">
        <v>6426</v>
      </c>
      <c r="AH1608" s="50" t="n">
        <v>20</v>
      </c>
      <c r="AI1608" s="50" t="n">
        <v>126</v>
      </c>
      <c r="AJ1608" s="50" t="n">
        <v>8529.2</v>
      </c>
      <c r="AK1608" s="50" t="n">
        <v>2</v>
      </c>
    </row>
    <row r="1609" customFormat="false" ht="15" hidden="false" customHeight="false" outlineLevel="0" collapsed="false">
      <c r="A1609" s="50" t="s">
        <v>1242</v>
      </c>
      <c r="B1609" s="50" t="s">
        <v>140</v>
      </c>
      <c r="C1609" s="50" t="s">
        <v>499</v>
      </c>
      <c r="D1609" s="50" t="n">
        <v>686217</v>
      </c>
      <c r="E1609" s="50" t="n">
        <v>6</v>
      </c>
      <c r="F1609" s="50" t="s">
        <v>55</v>
      </c>
      <c r="G1609" s="50" t="n">
        <v>304</v>
      </c>
      <c r="H1609" s="50" t="n">
        <v>126</v>
      </c>
      <c r="I1609" s="50" t="n">
        <v>11</v>
      </c>
      <c r="J1609" s="50" t="n">
        <v>143</v>
      </c>
      <c r="K1609" s="50" t="n">
        <v>85</v>
      </c>
      <c r="L1609" s="50" t="n">
        <v>3</v>
      </c>
      <c r="M1609" s="50" t="n">
        <v>151</v>
      </c>
      <c r="N1609" s="50" t="n">
        <v>34</v>
      </c>
      <c r="O1609" s="50" t="n">
        <v>4.211</v>
      </c>
      <c r="P1609" s="50" t="n">
        <v>79</v>
      </c>
      <c r="Q1609" s="50" t="n">
        <v>69</v>
      </c>
      <c r="R1609" s="50" t="n">
        <v>24</v>
      </c>
      <c r="S1609" s="50" t="n">
        <v>8</v>
      </c>
      <c r="T1609" s="50" t="n">
        <v>0</v>
      </c>
      <c r="U1609" s="50" t="n">
        <v>0</v>
      </c>
      <c r="V1609" s="50" t="n">
        <v>8</v>
      </c>
      <c r="W1609" s="50" t="n">
        <v>0</v>
      </c>
      <c r="X1609" s="50" t="n">
        <v>0</v>
      </c>
      <c r="Y1609" s="50" t="n">
        <v>4</v>
      </c>
      <c r="Z1609" s="50" t="n">
        <v>30.7</v>
      </c>
      <c r="AA1609" s="50" t="n">
        <v>76</v>
      </c>
      <c r="AB1609" s="50" t="n">
        <v>26.4</v>
      </c>
      <c r="AC1609" s="50" t="n">
        <v>66</v>
      </c>
      <c r="AD1609" s="50" t="n">
        <v>1</v>
      </c>
      <c r="AE1609" s="50" t="n">
        <v>19</v>
      </c>
      <c r="AF1609" s="50" t="n">
        <v>65</v>
      </c>
      <c r="AG1609" s="50" t="n">
        <v>5494.9</v>
      </c>
      <c r="AH1609" s="50" t="n">
        <v>24</v>
      </c>
      <c r="AI1609" s="50" t="n">
        <v>90</v>
      </c>
      <c r="AJ1609" s="50" t="n">
        <v>6210.3</v>
      </c>
      <c r="AK1609" s="50" t="n">
        <v>5</v>
      </c>
    </row>
    <row r="1610" customFormat="false" ht="15" hidden="false" customHeight="false" outlineLevel="0" collapsed="false">
      <c r="A1610" s="50" t="s">
        <v>1242</v>
      </c>
      <c r="B1610" s="50" t="s">
        <v>140</v>
      </c>
      <c r="C1610" s="50" t="s">
        <v>499</v>
      </c>
      <c r="D1610" s="50" t="n">
        <v>686217</v>
      </c>
      <c r="E1610" s="50" t="n">
        <v>7</v>
      </c>
      <c r="F1610" s="50" t="s">
        <v>56</v>
      </c>
      <c r="G1610" s="50" t="n">
        <v>133</v>
      </c>
      <c r="H1610" s="50" t="n">
        <v>66</v>
      </c>
      <c r="I1610" s="50" t="n">
        <v>5</v>
      </c>
      <c r="J1610" s="50" t="n">
        <v>70</v>
      </c>
      <c r="K1610" s="50" t="n">
        <v>44</v>
      </c>
      <c r="L1610" s="50" t="n">
        <v>1</v>
      </c>
      <c r="M1610" s="50" t="n">
        <v>63</v>
      </c>
      <c r="N1610" s="50" t="n">
        <v>22</v>
      </c>
      <c r="O1610" s="50" t="n">
        <v>-5.101</v>
      </c>
      <c r="P1610" s="50" t="n">
        <v>35</v>
      </c>
      <c r="Q1610" s="50" t="n">
        <v>34</v>
      </c>
      <c r="R1610" s="50" t="n">
        <v>4</v>
      </c>
      <c r="S1610" s="50" t="n">
        <v>1</v>
      </c>
      <c r="T1610" s="50" t="n">
        <v>0</v>
      </c>
      <c r="U1610" s="50" t="n">
        <v>1</v>
      </c>
      <c r="V1610" s="50" t="n">
        <v>0</v>
      </c>
      <c r="W1610" s="50" t="n">
        <v>1</v>
      </c>
      <c r="X1610" s="50" t="n">
        <v>0</v>
      </c>
      <c r="Y1610" s="50" t="n">
        <v>6</v>
      </c>
      <c r="Z1610" s="50" t="n">
        <v>5.75</v>
      </c>
      <c r="AA1610" s="50" t="n">
        <v>35</v>
      </c>
      <c r="AB1610" s="50" t="n">
        <v>6.512</v>
      </c>
      <c r="AC1610" s="50" t="n">
        <v>28</v>
      </c>
      <c r="AD1610" s="50" t="n">
        <v>0</v>
      </c>
      <c r="AE1610" s="50" t="n">
        <v>9</v>
      </c>
      <c r="AF1610" s="50" t="n">
        <v>28</v>
      </c>
      <c r="AG1610" s="50" t="n">
        <v>2398</v>
      </c>
      <c r="AH1610" s="50" t="n">
        <v>6</v>
      </c>
      <c r="AI1610" s="50" t="n">
        <v>56</v>
      </c>
      <c r="AJ1610" s="50" t="n">
        <v>3831.5</v>
      </c>
      <c r="AK1610" s="50" t="n">
        <v>2</v>
      </c>
    </row>
    <row r="1611" customFormat="false" ht="15" hidden="false" customHeight="false" outlineLevel="0" collapsed="false">
      <c r="A1611" s="50" t="s">
        <v>1242</v>
      </c>
      <c r="B1611" s="50" t="s">
        <v>140</v>
      </c>
      <c r="C1611" s="50" t="s">
        <v>499</v>
      </c>
      <c r="D1611" s="50" t="n">
        <v>686217</v>
      </c>
      <c r="E1611" s="50" t="n">
        <v>8</v>
      </c>
      <c r="F1611" s="50" t="s">
        <v>57</v>
      </c>
      <c r="G1611" s="50" t="n">
        <v>80</v>
      </c>
      <c r="H1611" s="50" t="n">
        <v>33</v>
      </c>
      <c r="I1611" s="50" t="n">
        <v>6</v>
      </c>
      <c r="J1611" s="50" t="n">
        <v>40</v>
      </c>
      <c r="K1611" s="50" t="n">
        <v>21</v>
      </c>
      <c r="L1611" s="50" t="n">
        <v>2</v>
      </c>
      <c r="M1611" s="50" t="n">
        <v>40</v>
      </c>
      <c r="N1611" s="50" t="n">
        <v>12</v>
      </c>
      <c r="O1611" s="50" t="n">
        <v>-0.005</v>
      </c>
      <c r="P1611" s="50" t="n">
        <v>21</v>
      </c>
      <c r="Q1611" s="50" t="n">
        <v>18</v>
      </c>
      <c r="R1611" s="50" t="n">
        <v>5</v>
      </c>
      <c r="S1611" s="50" t="n">
        <v>2</v>
      </c>
      <c r="T1611" s="50" t="n">
        <v>0</v>
      </c>
      <c r="U1611" s="50" t="n">
        <v>0</v>
      </c>
      <c r="V1611" s="50" t="n">
        <v>3</v>
      </c>
      <c r="W1611" s="50" t="n">
        <v>0</v>
      </c>
      <c r="X1611" s="50" t="n">
        <v>0</v>
      </c>
      <c r="Y1611" s="50" t="n">
        <v>5</v>
      </c>
      <c r="Z1611" s="50" t="n">
        <v>7.3</v>
      </c>
      <c r="AA1611" s="50" t="n">
        <v>21</v>
      </c>
      <c r="AB1611" s="50" t="n">
        <v>6.174</v>
      </c>
      <c r="AC1611" s="50" t="n">
        <v>13</v>
      </c>
      <c r="AD1611" s="50" t="n">
        <v>1</v>
      </c>
      <c r="AE1611" s="50" t="n">
        <v>4</v>
      </c>
      <c r="AF1611" s="50" t="n">
        <v>13</v>
      </c>
      <c r="AG1611" s="50" t="n">
        <v>1014.2</v>
      </c>
      <c r="AH1611" s="50" t="n">
        <v>4</v>
      </c>
      <c r="AI1611" s="50" t="n">
        <v>27</v>
      </c>
      <c r="AJ1611" s="50" t="n">
        <v>1824.9</v>
      </c>
      <c r="AK1611" s="50" t="n">
        <v>0</v>
      </c>
    </row>
    <row r="1612" customFormat="false" ht="15" hidden="false" customHeight="false" outlineLevel="0" collapsed="false">
      <c r="A1612" s="50" t="s">
        <v>1242</v>
      </c>
      <c r="B1612" s="50" t="s">
        <v>140</v>
      </c>
      <c r="C1612" s="50" t="s">
        <v>499</v>
      </c>
      <c r="D1612" s="50" t="n">
        <v>686217</v>
      </c>
      <c r="E1612" s="50" t="n">
        <v>9</v>
      </c>
      <c r="F1612" s="50" t="s">
        <v>58</v>
      </c>
      <c r="G1612" s="50" t="n">
        <v>182</v>
      </c>
      <c r="H1612" s="50" t="n">
        <v>79</v>
      </c>
      <c r="I1612" s="50" t="n">
        <v>1</v>
      </c>
      <c r="J1612" s="50" t="n">
        <v>96</v>
      </c>
      <c r="K1612" s="50" t="n">
        <v>55</v>
      </c>
      <c r="L1612" s="50" t="n">
        <v>0</v>
      </c>
      <c r="M1612" s="50" t="n">
        <v>86</v>
      </c>
      <c r="N1612" s="50" t="n">
        <v>24</v>
      </c>
      <c r="O1612" s="50" t="n">
        <v>-5.567</v>
      </c>
      <c r="P1612" s="50" t="n">
        <v>50</v>
      </c>
      <c r="Q1612" s="50" t="n">
        <v>45</v>
      </c>
      <c r="R1612" s="50" t="n">
        <v>8</v>
      </c>
      <c r="S1612" s="50" t="n">
        <v>2</v>
      </c>
      <c r="T1612" s="50" t="n">
        <v>0</v>
      </c>
      <c r="U1612" s="50" t="n">
        <v>0</v>
      </c>
      <c r="V1612" s="50" t="n">
        <v>3</v>
      </c>
      <c r="W1612" s="50" t="n">
        <v>0</v>
      </c>
      <c r="X1612" s="50" t="n">
        <v>1</v>
      </c>
      <c r="Y1612" s="50" t="n">
        <v>2</v>
      </c>
      <c r="Z1612" s="50" t="n">
        <v>10</v>
      </c>
      <c r="AA1612" s="50" t="n">
        <v>49</v>
      </c>
      <c r="AB1612" s="50" t="n">
        <v>13.08</v>
      </c>
      <c r="AC1612" s="50" t="n">
        <v>45</v>
      </c>
      <c r="AD1612" s="50" t="n">
        <v>1</v>
      </c>
      <c r="AE1612" s="50" t="n">
        <v>9</v>
      </c>
      <c r="AF1612" s="50" t="n">
        <v>45</v>
      </c>
      <c r="AG1612" s="50" t="n">
        <v>3746.2</v>
      </c>
      <c r="AH1612" s="50" t="n">
        <v>10</v>
      </c>
      <c r="AI1612" s="50" t="n">
        <v>71</v>
      </c>
      <c r="AJ1612" s="50" t="n">
        <v>4849.2</v>
      </c>
      <c r="AK1612" s="50" t="n">
        <v>3</v>
      </c>
    </row>
    <row r="1613" customFormat="false" ht="15" hidden="false" customHeight="false" outlineLevel="0" collapsed="false">
      <c r="A1613" s="50" t="s">
        <v>1243</v>
      </c>
      <c r="B1613" s="50" t="s">
        <v>140</v>
      </c>
      <c r="C1613" s="50" t="s">
        <v>501</v>
      </c>
      <c r="D1613" s="50" t="n">
        <v>683734</v>
      </c>
      <c r="E1613" s="50" t="n">
        <v>4</v>
      </c>
      <c r="F1613" s="50" t="s">
        <v>53</v>
      </c>
      <c r="G1613" s="50" t="n">
        <v>13</v>
      </c>
      <c r="H1613" s="50" t="n">
        <v>6</v>
      </c>
      <c r="I1613" s="50" t="n">
        <v>1</v>
      </c>
      <c r="J1613" s="50" t="n">
        <v>5</v>
      </c>
      <c r="K1613" s="50" t="n">
        <v>3</v>
      </c>
      <c r="L1613" s="50" t="n">
        <v>0</v>
      </c>
      <c r="M1613" s="50" t="n">
        <v>8</v>
      </c>
      <c r="N1613" s="50" t="n">
        <v>3</v>
      </c>
      <c r="O1613" s="50" t="n">
        <v>-0.341</v>
      </c>
      <c r="P1613" s="50" t="n">
        <v>4</v>
      </c>
      <c r="Q1613" s="50" t="n">
        <v>4</v>
      </c>
      <c r="R1613" s="50" t="n">
        <v>1</v>
      </c>
      <c r="S1613" s="50" t="n">
        <v>0</v>
      </c>
      <c r="T1613" s="50" t="n">
        <v>0</v>
      </c>
      <c r="U1613" s="50" t="n">
        <v>0</v>
      </c>
      <c r="V1613" s="50" t="n">
        <v>0</v>
      </c>
      <c r="W1613" s="50" t="n">
        <v>0</v>
      </c>
      <c r="X1613" s="50" t="n">
        <v>0</v>
      </c>
      <c r="Y1613" s="50" t="n">
        <v>0</v>
      </c>
      <c r="Z1613" s="50" t="n">
        <v>0.9</v>
      </c>
      <c r="AA1613" s="50" t="n">
        <v>4</v>
      </c>
      <c r="AB1613" s="50" t="n">
        <v>0.897</v>
      </c>
      <c r="AC1613" s="50" t="n">
        <v>4</v>
      </c>
      <c r="AD1613" s="50" t="n">
        <v>0</v>
      </c>
      <c r="AE1613" s="50" t="n">
        <v>0</v>
      </c>
      <c r="AF1613" s="50" t="n">
        <v>4</v>
      </c>
      <c r="AG1613" s="50" t="n">
        <v>332.8</v>
      </c>
      <c r="AH1613" s="50" t="n">
        <v>0</v>
      </c>
      <c r="AI1613" s="50" t="n">
        <v>4</v>
      </c>
      <c r="AJ1613" s="50" t="n">
        <v>301.8</v>
      </c>
      <c r="AK1613" s="50" t="n">
        <v>2</v>
      </c>
    </row>
    <row r="1614" customFormat="false" ht="15" hidden="false" customHeight="false" outlineLevel="0" collapsed="false">
      <c r="A1614" s="50" t="s">
        <v>1243</v>
      </c>
      <c r="B1614" s="50" t="s">
        <v>140</v>
      </c>
      <c r="C1614" s="50" t="s">
        <v>501</v>
      </c>
      <c r="D1614" s="50" t="n">
        <v>683734</v>
      </c>
      <c r="E1614" s="50" t="n">
        <v>5</v>
      </c>
      <c r="F1614" s="50" t="s">
        <v>54</v>
      </c>
      <c r="G1614" s="50" t="n">
        <v>238</v>
      </c>
      <c r="H1614" s="50" t="n">
        <v>103</v>
      </c>
      <c r="I1614" s="50" t="n">
        <v>17</v>
      </c>
      <c r="J1614" s="50" t="n">
        <v>122</v>
      </c>
      <c r="K1614" s="50" t="n">
        <v>78</v>
      </c>
      <c r="L1614" s="50" t="n">
        <v>6</v>
      </c>
      <c r="M1614" s="50" t="n">
        <v>116</v>
      </c>
      <c r="N1614" s="50" t="n">
        <v>25</v>
      </c>
      <c r="O1614" s="50" t="n">
        <v>5.585</v>
      </c>
      <c r="P1614" s="50" t="n">
        <v>65</v>
      </c>
      <c r="Q1614" s="50" t="n">
        <v>57</v>
      </c>
      <c r="R1614" s="50" t="n">
        <v>20</v>
      </c>
      <c r="S1614" s="50" t="n">
        <v>7</v>
      </c>
      <c r="T1614" s="50" t="n">
        <v>0</v>
      </c>
      <c r="U1614" s="50" t="n">
        <v>1</v>
      </c>
      <c r="V1614" s="50" t="n">
        <v>6</v>
      </c>
      <c r="W1614" s="50" t="n">
        <v>2</v>
      </c>
      <c r="X1614" s="50" t="n">
        <v>0</v>
      </c>
      <c r="Y1614" s="50" t="n">
        <v>8</v>
      </c>
      <c r="Z1614" s="50" t="n">
        <v>27.15</v>
      </c>
      <c r="AA1614" s="50" t="n">
        <v>65</v>
      </c>
      <c r="AB1614" s="50" t="n">
        <v>23.535</v>
      </c>
      <c r="AC1614" s="50" t="n">
        <v>49</v>
      </c>
      <c r="AD1614" s="50" t="n">
        <v>2</v>
      </c>
      <c r="AE1614" s="50" t="n">
        <v>19</v>
      </c>
      <c r="AF1614" s="50" t="n">
        <v>49</v>
      </c>
      <c r="AG1614" s="50" t="n">
        <v>4347.5</v>
      </c>
      <c r="AH1614" s="50" t="n">
        <v>22</v>
      </c>
      <c r="AI1614" s="50" t="n">
        <v>84</v>
      </c>
      <c r="AJ1614" s="50" t="n">
        <v>5813.6</v>
      </c>
      <c r="AK1614" s="50" t="n">
        <v>2</v>
      </c>
    </row>
    <row r="1615" customFormat="false" ht="15" hidden="false" customHeight="false" outlineLevel="0" collapsed="false">
      <c r="A1615" s="50" t="s">
        <v>1243</v>
      </c>
      <c r="B1615" s="50" t="s">
        <v>140</v>
      </c>
      <c r="C1615" s="50" t="s">
        <v>501</v>
      </c>
      <c r="D1615" s="50" t="n">
        <v>683734</v>
      </c>
      <c r="E1615" s="50" t="n">
        <v>6</v>
      </c>
      <c r="F1615" s="50" t="s">
        <v>55</v>
      </c>
      <c r="G1615" s="50" t="n">
        <v>287</v>
      </c>
      <c r="H1615" s="50" t="n">
        <v>108</v>
      </c>
      <c r="I1615" s="50" t="n">
        <v>17</v>
      </c>
      <c r="J1615" s="50" t="n">
        <v>128</v>
      </c>
      <c r="K1615" s="50" t="n">
        <v>75</v>
      </c>
      <c r="L1615" s="50" t="n">
        <v>11</v>
      </c>
      <c r="M1615" s="50" t="n">
        <v>152</v>
      </c>
      <c r="N1615" s="50" t="n">
        <v>33</v>
      </c>
      <c r="O1615" s="50" t="n">
        <v>6.617</v>
      </c>
      <c r="P1615" s="50" t="n">
        <v>75</v>
      </c>
      <c r="Q1615" s="50" t="n">
        <v>63</v>
      </c>
      <c r="R1615" s="50" t="n">
        <v>21</v>
      </c>
      <c r="S1615" s="50" t="n">
        <v>6</v>
      </c>
      <c r="T1615" s="50" t="n">
        <v>2</v>
      </c>
      <c r="U1615" s="50" t="n">
        <v>1</v>
      </c>
      <c r="V1615" s="50" t="n">
        <v>11</v>
      </c>
      <c r="W1615" s="50" t="n">
        <v>0</v>
      </c>
      <c r="X1615" s="50" t="n">
        <v>1</v>
      </c>
      <c r="Y1615" s="50" t="n">
        <v>6</v>
      </c>
      <c r="Z1615" s="50" t="n">
        <v>29.8</v>
      </c>
      <c r="AA1615" s="50" t="n">
        <v>73</v>
      </c>
      <c r="AB1615" s="50" t="n">
        <v>26.035</v>
      </c>
      <c r="AC1615" s="50" t="n">
        <v>58</v>
      </c>
      <c r="AD1615" s="50" t="n">
        <v>2</v>
      </c>
      <c r="AE1615" s="50" t="n">
        <v>27</v>
      </c>
      <c r="AF1615" s="50" t="n">
        <v>58</v>
      </c>
      <c r="AG1615" s="50" t="n">
        <v>5292</v>
      </c>
      <c r="AH1615" s="50" t="n">
        <v>20</v>
      </c>
      <c r="AI1615" s="50" t="n">
        <v>90</v>
      </c>
      <c r="AJ1615" s="50" t="n">
        <v>6373.3</v>
      </c>
      <c r="AK1615" s="50" t="n">
        <v>9</v>
      </c>
    </row>
    <row r="1616" customFormat="false" ht="15" hidden="false" customHeight="false" outlineLevel="0" collapsed="false">
      <c r="A1616" s="50" t="s">
        <v>1243</v>
      </c>
      <c r="B1616" s="50" t="s">
        <v>140</v>
      </c>
      <c r="C1616" s="50" t="s">
        <v>501</v>
      </c>
      <c r="D1616" s="50" t="n">
        <v>683734</v>
      </c>
      <c r="E1616" s="50" t="n">
        <v>7</v>
      </c>
      <c r="F1616" s="50" t="s">
        <v>56</v>
      </c>
      <c r="G1616" s="50" t="n">
        <v>268</v>
      </c>
      <c r="H1616" s="50" t="n">
        <v>98</v>
      </c>
      <c r="I1616" s="50" t="n">
        <v>16</v>
      </c>
      <c r="J1616" s="50" t="n">
        <v>127</v>
      </c>
      <c r="K1616" s="50" t="n">
        <v>70</v>
      </c>
      <c r="L1616" s="50" t="n">
        <v>7</v>
      </c>
      <c r="M1616" s="50" t="n">
        <v>141</v>
      </c>
      <c r="N1616" s="50" t="n">
        <v>28</v>
      </c>
      <c r="O1616" s="50" t="n">
        <v>-0.213</v>
      </c>
      <c r="P1616" s="50" t="n">
        <v>60</v>
      </c>
      <c r="Q1616" s="50" t="n">
        <v>51</v>
      </c>
      <c r="R1616" s="50" t="n">
        <v>12</v>
      </c>
      <c r="S1616" s="50" t="n">
        <v>2</v>
      </c>
      <c r="T1616" s="50" t="n">
        <v>0</v>
      </c>
      <c r="U1616" s="50" t="n">
        <v>2</v>
      </c>
      <c r="V1616" s="50" t="n">
        <v>6</v>
      </c>
      <c r="W1616" s="50" t="n">
        <v>2</v>
      </c>
      <c r="X1616" s="50" t="n">
        <v>1</v>
      </c>
      <c r="Y1616" s="50" t="n">
        <v>10</v>
      </c>
      <c r="Z1616" s="50" t="n">
        <v>19.3</v>
      </c>
      <c r="AA1616" s="50" t="n">
        <v>60</v>
      </c>
      <c r="AB1616" s="50" t="n">
        <v>20.303</v>
      </c>
      <c r="AC1616" s="50" t="n">
        <v>42</v>
      </c>
      <c r="AD1616" s="50" t="n">
        <v>5</v>
      </c>
      <c r="AE1616" s="50" t="n">
        <v>20</v>
      </c>
      <c r="AF1616" s="50" t="n">
        <v>42</v>
      </c>
      <c r="AG1616" s="50" t="n">
        <v>3851.3</v>
      </c>
      <c r="AH1616" s="50" t="n">
        <v>14</v>
      </c>
      <c r="AI1616" s="50" t="n">
        <v>90</v>
      </c>
      <c r="AJ1616" s="50" t="n">
        <v>6387.8</v>
      </c>
      <c r="AK1616" s="50" t="n">
        <v>15</v>
      </c>
    </row>
    <row r="1617" customFormat="false" ht="15" hidden="false" customHeight="false" outlineLevel="0" collapsed="false">
      <c r="A1617" s="50" t="s">
        <v>1243</v>
      </c>
      <c r="B1617" s="50" t="s">
        <v>140</v>
      </c>
      <c r="C1617" s="50" t="s">
        <v>501</v>
      </c>
      <c r="D1617" s="50" t="n">
        <v>683734</v>
      </c>
      <c r="E1617" s="50" t="n">
        <v>8</v>
      </c>
      <c r="F1617" s="50" t="s">
        <v>57</v>
      </c>
      <c r="G1617" s="50" t="n">
        <v>388</v>
      </c>
      <c r="H1617" s="50" t="n">
        <v>145</v>
      </c>
      <c r="I1617" s="50" t="n">
        <v>29</v>
      </c>
      <c r="J1617" s="50" t="n">
        <v>178</v>
      </c>
      <c r="K1617" s="50" t="n">
        <v>88</v>
      </c>
      <c r="L1617" s="50" t="n">
        <v>8</v>
      </c>
      <c r="M1617" s="50" t="n">
        <v>210</v>
      </c>
      <c r="N1617" s="50" t="n">
        <v>57</v>
      </c>
      <c r="O1617" s="50" t="n">
        <v>1.768</v>
      </c>
      <c r="P1617" s="50" t="n">
        <v>88</v>
      </c>
      <c r="Q1617" s="50" t="n">
        <v>77</v>
      </c>
      <c r="R1617" s="50" t="n">
        <v>24</v>
      </c>
      <c r="S1617" s="50" t="n">
        <v>1</v>
      </c>
      <c r="T1617" s="50" t="n">
        <v>0</v>
      </c>
      <c r="U1617" s="50" t="n">
        <v>1</v>
      </c>
      <c r="V1617" s="50" t="n">
        <v>9</v>
      </c>
      <c r="W1617" s="50" t="n">
        <v>2</v>
      </c>
      <c r="X1617" s="50" t="n">
        <v>0</v>
      </c>
      <c r="Y1617" s="50" t="n">
        <v>21</v>
      </c>
      <c r="Z1617" s="50" t="n">
        <v>30.75</v>
      </c>
      <c r="AA1617" s="50" t="n">
        <v>88</v>
      </c>
      <c r="AB1617" s="50" t="n">
        <v>27.166</v>
      </c>
      <c r="AC1617" s="50" t="n">
        <v>56</v>
      </c>
      <c r="AD1617" s="50" t="n">
        <v>2</v>
      </c>
      <c r="AE1617" s="50" t="n">
        <v>24</v>
      </c>
      <c r="AF1617" s="50" t="n">
        <v>56</v>
      </c>
      <c r="AG1617" s="50" t="n">
        <v>4969.8</v>
      </c>
      <c r="AH1617" s="50" t="n">
        <v>13</v>
      </c>
      <c r="AI1617" s="50" t="n">
        <v>125</v>
      </c>
      <c r="AJ1617" s="50" t="n">
        <v>8841.9</v>
      </c>
      <c r="AK1617" s="50" t="n">
        <v>28</v>
      </c>
    </row>
    <row r="1618" customFormat="false" ht="15" hidden="false" customHeight="false" outlineLevel="0" collapsed="false">
      <c r="A1618" s="50" t="s">
        <v>1243</v>
      </c>
      <c r="B1618" s="50" t="s">
        <v>140</v>
      </c>
      <c r="C1618" s="50" t="s">
        <v>501</v>
      </c>
      <c r="D1618" s="50" t="n">
        <v>683734</v>
      </c>
      <c r="E1618" s="50" t="n">
        <v>9</v>
      </c>
      <c r="F1618" s="50" t="s">
        <v>58</v>
      </c>
      <c r="G1618" s="50" t="n">
        <v>163</v>
      </c>
      <c r="H1618" s="50" t="n">
        <v>59</v>
      </c>
      <c r="I1618" s="50" t="n">
        <v>11</v>
      </c>
      <c r="J1618" s="50" t="n">
        <v>74</v>
      </c>
      <c r="K1618" s="50" t="n">
        <v>37</v>
      </c>
      <c r="L1618" s="50" t="n">
        <v>5</v>
      </c>
      <c r="M1618" s="50" t="n">
        <v>89</v>
      </c>
      <c r="N1618" s="50" t="n">
        <v>22</v>
      </c>
      <c r="O1618" s="50" t="n">
        <v>0.733</v>
      </c>
      <c r="P1618" s="50" t="n">
        <v>39</v>
      </c>
      <c r="Q1618" s="50" t="n">
        <v>36</v>
      </c>
      <c r="R1618" s="50" t="n">
        <v>10</v>
      </c>
      <c r="S1618" s="50" t="n">
        <v>2</v>
      </c>
      <c r="T1618" s="50" t="n">
        <v>0</v>
      </c>
      <c r="U1618" s="50" t="n">
        <v>1</v>
      </c>
      <c r="V1618" s="50" t="n">
        <v>3</v>
      </c>
      <c r="W1618" s="50" t="n">
        <v>0</v>
      </c>
      <c r="X1618" s="50" t="n">
        <v>0</v>
      </c>
      <c r="Y1618" s="50" t="n">
        <v>8</v>
      </c>
      <c r="Z1618" s="50" t="n">
        <v>12.9</v>
      </c>
      <c r="AA1618" s="50" t="n">
        <v>39</v>
      </c>
      <c r="AB1618" s="50" t="n">
        <v>10.45</v>
      </c>
      <c r="AC1618" s="50" t="n">
        <v>28</v>
      </c>
      <c r="AD1618" s="50" t="n">
        <v>1</v>
      </c>
      <c r="AE1618" s="50" t="n">
        <v>13</v>
      </c>
      <c r="AF1618" s="50" t="n">
        <v>28</v>
      </c>
      <c r="AG1618" s="50" t="n">
        <v>2562.2</v>
      </c>
      <c r="AH1618" s="50" t="n">
        <v>6</v>
      </c>
      <c r="AI1618" s="50" t="n">
        <v>52</v>
      </c>
      <c r="AJ1618" s="50" t="n">
        <v>3656.5</v>
      </c>
      <c r="AK1618" s="50" t="n">
        <v>3</v>
      </c>
    </row>
    <row r="1619" customFormat="false" ht="15" hidden="false" customHeight="false" outlineLevel="0" collapsed="false">
      <c r="A1619" s="50" t="s">
        <v>1244</v>
      </c>
      <c r="B1619" s="50" t="s">
        <v>140</v>
      </c>
      <c r="C1619" s="50" t="s">
        <v>503</v>
      </c>
      <c r="D1619" s="50" t="n">
        <v>596142</v>
      </c>
      <c r="E1619" s="50" t="n">
        <v>4</v>
      </c>
      <c r="F1619" s="50" t="s">
        <v>53</v>
      </c>
      <c r="G1619" s="50" t="n">
        <v>337</v>
      </c>
      <c r="H1619" s="50" t="n">
        <v>121</v>
      </c>
      <c r="I1619" s="50" t="n">
        <v>32</v>
      </c>
      <c r="J1619" s="50" t="n">
        <v>154</v>
      </c>
      <c r="K1619" s="50" t="n">
        <v>83</v>
      </c>
      <c r="L1619" s="50" t="n">
        <v>13</v>
      </c>
      <c r="M1619" s="50" t="n">
        <v>182</v>
      </c>
      <c r="N1619" s="50" t="n">
        <v>38</v>
      </c>
      <c r="O1619" s="50" t="n">
        <v>7.634</v>
      </c>
      <c r="P1619" s="50" t="n">
        <v>77</v>
      </c>
      <c r="Q1619" s="50" t="n">
        <v>61</v>
      </c>
      <c r="R1619" s="50" t="n">
        <v>14</v>
      </c>
      <c r="S1619" s="50" t="n">
        <v>2</v>
      </c>
      <c r="T1619" s="50" t="n">
        <v>1</v>
      </c>
      <c r="U1619" s="50" t="n">
        <v>5</v>
      </c>
      <c r="V1619" s="50" t="n">
        <v>15</v>
      </c>
      <c r="W1619" s="50" t="n">
        <v>1</v>
      </c>
      <c r="X1619" s="50" t="n">
        <v>0</v>
      </c>
      <c r="Y1619" s="50" t="n">
        <v>16</v>
      </c>
      <c r="Z1619" s="50" t="n">
        <v>30</v>
      </c>
      <c r="AA1619" s="50" t="n">
        <v>76</v>
      </c>
      <c r="AB1619" s="50" t="n">
        <v>30.985</v>
      </c>
      <c r="AC1619" s="50" t="n">
        <v>45</v>
      </c>
      <c r="AD1619" s="50" t="n">
        <v>7</v>
      </c>
      <c r="AE1619" s="50" t="n">
        <v>18</v>
      </c>
      <c r="AF1619" s="50" t="n">
        <v>45</v>
      </c>
      <c r="AG1619" s="50" t="n">
        <v>4016.9</v>
      </c>
      <c r="AH1619" s="50" t="n">
        <v>13</v>
      </c>
      <c r="AI1619" s="50" t="n">
        <v>107</v>
      </c>
      <c r="AJ1619" s="50" t="n">
        <v>7714.3</v>
      </c>
      <c r="AK1619" s="50" t="n">
        <v>30</v>
      </c>
    </row>
    <row r="1620" customFormat="false" ht="15" hidden="false" customHeight="false" outlineLevel="0" collapsed="false">
      <c r="A1620" s="50" t="s">
        <v>1244</v>
      </c>
      <c r="B1620" s="50" t="s">
        <v>140</v>
      </c>
      <c r="C1620" s="50" t="s">
        <v>503</v>
      </c>
      <c r="D1620" s="50" t="n">
        <v>596142</v>
      </c>
      <c r="E1620" s="50" t="n">
        <v>5</v>
      </c>
      <c r="F1620" s="50" t="s">
        <v>54</v>
      </c>
      <c r="G1620" s="50" t="n">
        <v>157</v>
      </c>
      <c r="H1620" s="50" t="n">
        <v>54</v>
      </c>
      <c r="I1620" s="50" t="n">
        <v>14</v>
      </c>
      <c r="J1620" s="50" t="n">
        <v>71</v>
      </c>
      <c r="K1620" s="50" t="n">
        <v>38</v>
      </c>
      <c r="L1620" s="50" t="n">
        <v>6</v>
      </c>
      <c r="M1620" s="50" t="n">
        <v>86</v>
      </c>
      <c r="N1620" s="50" t="n">
        <v>16</v>
      </c>
      <c r="O1620" s="50" t="n">
        <v>-3.036</v>
      </c>
      <c r="P1620" s="50" t="n">
        <v>40</v>
      </c>
      <c r="Q1620" s="50" t="n">
        <v>33</v>
      </c>
      <c r="R1620" s="50" t="n">
        <v>4</v>
      </c>
      <c r="S1620" s="50" t="n">
        <v>1</v>
      </c>
      <c r="T1620" s="50" t="n">
        <v>0</v>
      </c>
      <c r="U1620" s="50" t="n">
        <v>0</v>
      </c>
      <c r="V1620" s="50" t="n">
        <v>6</v>
      </c>
      <c r="W1620" s="50" t="n">
        <v>1</v>
      </c>
      <c r="X1620" s="50" t="n">
        <v>0</v>
      </c>
      <c r="Y1620" s="50" t="n">
        <v>9</v>
      </c>
      <c r="Z1620" s="50" t="n">
        <v>8.85</v>
      </c>
      <c r="AA1620" s="50" t="n">
        <v>40</v>
      </c>
      <c r="AB1620" s="50" t="n">
        <v>8.991</v>
      </c>
      <c r="AC1620" s="50" t="n">
        <v>24</v>
      </c>
      <c r="AD1620" s="50" t="n">
        <v>0</v>
      </c>
      <c r="AE1620" s="50" t="n">
        <v>5</v>
      </c>
      <c r="AF1620" s="50" t="n">
        <v>24</v>
      </c>
      <c r="AG1620" s="50" t="n">
        <v>2004.4</v>
      </c>
      <c r="AH1620" s="50" t="n">
        <v>2</v>
      </c>
      <c r="AI1620" s="50" t="n">
        <v>49</v>
      </c>
      <c r="AJ1620" s="50" t="n">
        <v>3471</v>
      </c>
      <c r="AK1620" s="50" t="n">
        <v>10</v>
      </c>
    </row>
    <row r="1621" customFormat="false" ht="15" hidden="false" customHeight="false" outlineLevel="0" collapsed="false">
      <c r="A1621" s="50" t="s">
        <v>1244</v>
      </c>
      <c r="B1621" s="50" t="s">
        <v>140</v>
      </c>
      <c r="C1621" s="50" t="s">
        <v>503</v>
      </c>
      <c r="D1621" s="50" t="n">
        <v>596142</v>
      </c>
      <c r="E1621" s="50" t="n">
        <v>6</v>
      </c>
      <c r="F1621" s="50" t="s">
        <v>55</v>
      </c>
      <c r="G1621" s="50" t="n">
        <v>170</v>
      </c>
      <c r="H1621" s="50" t="n">
        <v>58</v>
      </c>
      <c r="I1621" s="50" t="n">
        <v>10</v>
      </c>
      <c r="J1621" s="50" t="n">
        <v>80</v>
      </c>
      <c r="K1621" s="50" t="n">
        <v>39</v>
      </c>
      <c r="L1621" s="50" t="n">
        <v>7</v>
      </c>
      <c r="M1621" s="50" t="n">
        <v>82</v>
      </c>
      <c r="N1621" s="50" t="n">
        <v>16</v>
      </c>
      <c r="O1621" s="50" t="n">
        <v>4.008</v>
      </c>
      <c r="P1621" s="50" t="n">
        <v>41</v>
      </c>
      <c r="Q1621" s="50" t="n">
        <v>34</v>
      </c>
      <c r="R1621" s="50" t="n">
        <v>10</v>
      </c>
      <c r="S1621" s="50" t="n">
        <v>1</v>
      </c>
      <c r="T1621" s="50" t="n">
        <v>0</v>
      </c>
      <c r="U1621" s="50" t="n">
        <v>3</v>
      </c>
      <c r="V1621" s="50" t="n">
        <v>6</v>
      </c>
      <c r="W1621" s="50" t="n">
        <v>0</v>
      </c>
      <c r="X1621" s="50" t="n">
        <v>1</v>
      </c>
      <c r="Y1621" s="50" t="n">
        <v>5</v>
      </c>
      <c r="Z1621" s="50" t="n">
        <v>16.15</v>
      </c>
      <c r="AA1621" s="50" t="n">
        <v>40</v>
      </c>
      <c r="AB1621" s="50" t="n">
        <v>18.019</v>
      </c>
      <c r="AC1621" s="50" t="n">
        <v>30</v>
      </c>
      <c r="AD1621" s="50" t="n">
        <v>3</v>
      </c>
      <c r="AE1621" s="50" t="n">
        <v>14</v>
      </c>
      <c r="AF1621" s="50" t="n">
        <v>30</v>
      </c>
      <c r="AG1621" s="50" t="n">
        <v>2747.4</v>
      </c>
      <c r="AH1621" s="50" t="n">
        <v>13</v>
      </c>
      <c r="AI1621" s="50" t="n">
        <v>45</v>
      </c>
      <c r="AJ1621" s="50" t="n">
        <v>3218.6</v>
      </c>
      <c r="AK1621" s="50" t="n">
        <v>10</v>
      </c>
    </row>
    <row r="1622" customFormat="false" ht="15" hidden="false" customHeight="false" outlineLevel="0" collapsed="false">
      <c r="A1622" s="50" t="s">
        <v>1244</v>
      </c>
      <c r="B1622" s="50" t="s">
        <v>140</v>
      </c>
      <c r="C1622" s="50" t="s">
        <v>503</v>
      </c>
      <c r="D1622" s="50" t="n">
        <v>596142</v>
      </c>
      <c r="E1622" s="50" t="n">
        <v>7</v>
      </c>
      <c r="F1622" s="50" t="s">
        <v>56</v>
      </c>
      <c r="G1622" s="50" t="n">
        <v>158</v>
      </c>
      <c r="H1622" s="50" t="n">
        <v>54</v>
      </c>
      <c r="I1622" s="50" t="n">
        <v>9</v>
      </c>
      <c r="J1622" s="50" t="n">
        <v>72</v>
      </c>
      <c r="K1622" s="50" t="n">
        <v>39</v>
      </c>
      <c r="L1622" s="50" t="n">
        <v>5</v>
      </c>
      <c r="M1622" s="50" t="n">
        <v>86</v>
      </c>
      <c r="N1622" s="50" t="n">
        <v>15</v>
      </c>
      <c r="O1622" s="50" t="n">
        <v>-0.175</v>
      </c>
      <c r="P1622" s="50" t="n">
        <v>35</v>
      </c>
      <c r="Q1622" s="50" t="n">
        <v>26</v>
      </c>
      <c r="R1622" s="50" t="n">
        <v>5</v>
      </c>
      <c r="S1622" s="50" t="n">
        <v>2</v>
      </c>
      <c r="T1622" s="50" t="n">
        <v>0</v>
      </c>
      <c r="U1622" s="50" t="n">
        <v>0</v>
      </c>
      <c r="V1622" s="50" t="n">
        <v>9</v>
      </c>
      <c r="W1622" s="50" t="n">
        <v>0</v>
      </c>
      <c r="X1622" s="50" t="n">
        <v>0</v>
      </c>
      <c r="Y1622" s="50" t="n">
        <v>5</v>
      </c>
      <c r="Z1622" s="50" t="n">
        <v>11.5</v>
      </c>
      <c r="AA1622" s="50" t="n">
        <v>35</v>
      </c>
      <c r="AB1622" s="50" t="n">
        <v>10.182</v>
      </c>
      <c r="AC1622" s="50" t="n">
        <v>21</v>
      </c>
      <c r="AD1622" s="50" t="n">
        <v>0</v>
      </c>
      <c r="AE1622" s="50" t="n">
        <v>6</v>
      </c>
      <c r="AF1622" s="50" t="n">
        <v>21</v>
      </c>
      <c r="AG1622" s="50" t="n">
        <v>1852.8</v>
      </c>
      <c r="AH1622" s="50" t="n">
        <v>6</v>
      </c>
      <c r="AI1622" s="50" t="n">
        <v>49</v>
      </c>
      <c r="AJ1622" s="50" t="n">
        <v>3495</v>
      </c>
      <c r="AK1622" s="50" t="n">
        <v>11</v>
      </c>
    </row>
    <row r="1623" customFormat="false" ht="15" hidden="false" customHeight="false" outlineLevel="0" collapsed="false">
      <c r="A1623" s="50" t="s">
        <v>1244</v>
      </c>
      <c r="B1623" s="50" t="s">
        <v>140</v>
      </c>
      <c r="C1623" s="50" t="s">
        <v>503</v>
      </c>
      <c r="D1623" s="50" t="n">
        <v>596142</v>
      </c>
      <c r="E1623" s="50" t="n">
        <v>8</v>
      </c>
      <c r="F1623" s="50" t="s">
        <v>57</v>
      </c>
      <c r="G1623" s="50" t="n">
        <v>202</v>
      </c>
      <c r="H1623" s="50" t="n">
        <v>88</v>
      </c>
      <c r="I1623" s="50" t="n">
        <v>33</v>
      </c>
      <c r="J1623" s="50" t="n">
        <v>100</v>
      </c>
      <c r="K1623" s="50" t="n">
        <v>51</v>
      </c>
      <c r="L1623" s="50" t="n">
        <v>11</v>
      </c>
      <c r="M1623" s="50" t="n">
        <v>102</v>
      </c>
      <c r="N1623" s="50" t="n">
        <v>37</v>
      </c>
      <c r="O1623" s="50" t="n">
        <v>0.032</v>
      </c>
      <c r="P1623" s="50" t="n">
        <v>50</v>
      </c>
      <c r="Q1623" s="50" t="n">
        <v>45</v>
      </c>
      <c r="R1623" s="50" t="n">
        <v>8</v>
      </c>
      <c r="S1623" s="50" t="n">
        <v>3</v>
      </c>
      <c r="T1623" s="50" t="n">
        <v>0</v>
      </c>
      <c r="U1623" s="50" t="n">
        <v>3</v>
      </c>
      <c r="V1623" s="50" t="n">
        <v>4</v>
      </c>
      <c r="W1623" s="50" t="n">
        <v>1</v>
      </c>
      <c r="X1623" s="50" t="n">
        <v>0</v>
      </c>
      <c r="Y1623" s="50" t="n">
        <v>16</v>
      </c>
      <c r="Z1623" s="50" t="n">
        <v>15.05</v>
      </c>
      <c r="AA1623" s="50" t="n">
        <v>50</v>
      </c>
      <c r="AB1623" s="50" t="n">
        <v>13.561</v>
      </c>
      <c r="AC1623" s="50" t="n">
        <v>29</v>
      </c>
      <c r="AD1623" s="50" t="n">
        <v>3</v>
      </c>
      <c r="AE1623" s="50" t="n">
        <v>10</v>
      </c>
      <c r="AF1623" s="50" t="n">
        <v>29</v>
      </c>
      <c r="AG1623" s="50" t="n">
        <v>2480.9</v>
      </c>
      <c r="AH1623" s="50" t="n">
        <v>10</v>
      </c>
      <c r="AI1623" s="50" t="n">
        <v>72</v>
      </c>
      <c r="AJ1623" s="50" t="n">
        <v>5031</v>
      </c>
      <c r="AK1623" s="50" t="n">
        <v>8</v>
      </c>
    </row>
    <row r="1624" customFormat="false" ht="15" hidden="false" customHeight="false" outlineLevel="0" collapsed="false">
      <c r="A1624" s="50" t="s">
        <v>1244</v>
      </c>
      <c r="B1624" s="50" t="s">
        <v>140</v>
      </c>
      <c r="C1624" s="50" t="s">
        <v>503</v>
      </c>
      <c r="D1624" s="50" t="n">
        <v>596142</v>
      </c>
      <c r="E1624" s="50" t="n">
        <v>9</v>
      </c>
      <c r="F1624" s="50" t="s">
        <v>58</v>
      </c>
      <c r="G1624" s="50" t="n">
        <v>127</v>
      </c>
      <c r="H1624" s="50" t="n">
        <v>39</v>
      </c>
      <c r="I1624" s="50" t="n">
        <v>13</v>
      </c>
      <c r="J1624" s="50" t="n">
        <v>56</v>
      </c>
      <c r="K1624" s="50" t="n">
        <v>22</v>
      </c>
      <c r="L1624" s="50" t="n">
        <v>5</v>
      </c>
      <c r="M1624" s="50" t="n">
        <v>67</v>
      </c>
      <c r="N1624" s="50" t="n">
        <v>17</v>
      </c>
      <c r="O1624" s="50" t="n">
        <v>0.663</v>
      </c>
      <c r="P1624" s="50" t="n">
        <v>32</v>
      </c>
      <c r="Q1624" s="50" t="n">
        <v>26</v>
      </c>
      <c r="R1624" s="50" t="n">
        <v>6</v>
      </c>
      <c r="S1624" s="50" t="n">
        <v>1</v>
      </c>
      <c r="T1624" s="50" t="n">
        <v>0</v>
      </c>
      <c r="U1624" s="50" t="n">
        <v>1</v>
      </c>
      <c r="V1624" s="50" t="n">
        <v>6</v>
      </c>
      <c r="W1624" s="50" t="n">
        <v>0</v>
      </c>
      <c r="X1624" s="50" t="n">
        <v>0</v>
      </c>
      <c r="Y1624" s="50" t="n">
        <v>8</v>
      </c>
      <c r="Z1624" s="50" t="n">
        <v>10.35</v>
      </c>
      <c r="AA1624" s="50" t="n">
        <v>31</v>
      </c>
      <c r="AB1624" s="50" t="n">
        <v>9.568</v>
      </c>
      <c r="AC1624" s="50" t="n">
        <v>18</v>
      </c>
      <c r="AD1624" s="50" t="n">
        <v>1</v>
      </c>
      <c r="AE1624" s="50" t="n">
        <v>6</v>
      </c>
      <c r="AF1624" s="50" t="n">
        <v>18</v>
      </c>
      <c r="AG1624" s="50" t="n">
        <v>1570.5</v>
      </c>
      <c r="AH1624" s="50" t="n">
        <v>6</v>
      </c>
      <c r="AI1624" s="50" t="n">
        <v>33</v>
      </c>
      <c r="AJ1624" s="50" t="n">
        <v>2400.4</v>
      </c>
      <c r="AK1624" s="50" t="n">
        <v>11</v>
      </c>
    </row>
    <row r="1625" customFormat="false" ht="15" hidden="false" customHeight="false" outlineLevel="0" collapsed="false">
      <c r="A1625" s="50" t="s">
        <v>1245</v>
      </c>
      <c r="B1625" s="50" t="s">
        <v>140</v>
      </c>
      <c r="C1625" s="50" t="s">
        <v>504</v>
      </c>
      <c r="D1625" s="50" t="n">
        <v>806198</v>
      </c>
      <c r="E1625" s="50" t="n">
        <v>6</v>
      </c>
      <c r="F1625" s="50" t="s">
        <v>55</v>
      </c>
      <c r="G1625" s="50" t="n">
        <v>167</v>
      </c>
      <c r="H1625" s="50" t="n">
        <v>75</v>
      </c>
      <c r="I1625" s="50" t="n">
        <v>17</v>
      </c>
      <c r="J1625" s="50" t="n">
        <v>83</v>
      </c>
      <c r="K1625" s="50" t="n">
        <v>50</v>
      </c>
      <c r="L1625" s="50" t="n">
        <v>6</v>
      </c>
      <c r="M1625" s="50" t="n">
        <v>84</v>
      </c>
      <c r="N1625" s="50" t="n">
        <v>25</v>
      </c>
      <c r="O1625" s="50" t="n">
        <v>-2.577</v>
      </c>
      <c r="P1625" s="50" t="n">
        <v>44</v>
      </c>
      <c r="Q1625" s="50" t="n">
        <v>38</v>
      </c>
      <c r="R1625" s="50" t="n">
        <v>8</v>
      </c>
      <c r="S1625" s="50" t="n">
        <v>1</v>
      </c>
      <c r="T1625" s="50" t="n">
        <v>0</v>
      </c>
      <c r="U1625" s="50" t="n">
        <v>0</v>
      </c>
      <c r="V1625" s="50" t="n">
        <v>5</v>
      </c>
      <c r="W1625" s="50" t="n">
        <v>0</v>
      </c>
      <c r="X1625" s="50" t="n">
        <v>1</v>
      </c>
      <c r="Y1625" s="50" t="n">
        <v>10</v>
      </c>
      <c r="Z1625" s="50" t="n">
        <v>11.05</v>
      </c>
      <c r="AA1625" s="50" t="n">
        <v>42</v>
      </c>
      <c r="AB1625" s="50" t="n">
        <v>13.587</v>
      </c>
      <c r="AC1625" s="50" t="n">
        <v>29</v>
      </c>
      <c r="AD1625" s="50" t="n">
        <v>1</v>
      </c>
      <c r="AE1625" s="50" t="n">
        <v>8</v>
      </c>
      <c r="AF1625" s="50" t="n">
        <v>27</v>
      </c>
      <c r="AG1625" s="50" t="n">
        <v>2305</v>
      </c>
      <c r="AH1625" s="50" t="n">
        <v>9</v>
      </c>
      <c r="AI1625" s="50" t="n">
        <v>68</v>
      </c>
      <c r="AJ1625" s="50" t="n">
        <v>4683.6</v>
      </c>
      <c r="AK1625" s="50" t="n">
        <v>3</v>
      </c>
    </row>
    <row r="1626" customFormat="false" ht="15" hidden="false" customHeight="false" outlineLevel="0" collapsed="false">
      <c r="A1626" s="50" t="s">
        <v>1245</v>
      </c>
      <c r="B1626" s="50" t="s">
        <v>140</v>
      </c>
      <c r="C1626" s="50" t="s">
        <v>504</v>
      </c>
      <c r="D1626" s="50" t="n">
        <v>806198</v>
      </c>
      <c r="E1626" s="50" t="n">
        <v>7</v>
      </c>
      <c r="F1626" s="50" t="s">
        <v>56</v>
      </c>
      <c r="G1626" s="50" t="n">
        <v>343</v>
      </c>
      <c r="H1626" s="50" t="n">
        <v>146</v>
      </c>
      <c r="I1626" s="50" t="n">
        <v>30</v>
      </c>
      <c r="J1626" s="50" t="n">
        <v>171</v>
      </c>
      <c r="K1626" s="50" t="n">
        <v>104</v>
      </c>
      <c r="L1626" s="50" t="n">
        <v>12</v>
      </c>
      <c r="M1626" s="50" t="n">
        <v>170</v>
      </c>
      <c r="N1626" s="50" t="n">
        <v>42</v>
      </c>
      <c r="O1626" s="50" t="n">
        <v>8.065</v>
      </c>
      <c r="P1626" s="50" t="n">
        <v>88</v>
      </c>
      <c r="Q1626" s="50" t="n">
        <v>73</v>
      </c>
      <c r="R1626" s="50" t="n">
        <v>24</v>
      </c>
      <c r="S1626" s="50" t="n">
        <v>3</v>
      </c>
      <c r="T1626" s="50" t="n">
        <v>1</v>
      </c>
      <c r="U1626" s="50" t="n">
        <v>2</v>
      </c>
      <c r="V1626" s="50" t="n">
        <v>12</v>
      </c>
      <c r="W1626" s="50" t="n">
        <v>1</v>
      </c>
      <c r="X1626" s="50" t="n">
        <v>2</v>
      </c>
      <c r="Y1626" s="50" t="n">
        <v>13</v>
      </c>
      <c r="Z1626" s="50" t="n">
        <v>33.95</v>
      </c>
      <c r="AA1626" s="50" t="n">
        <v>87</v>
      </c>
      <c r="AB1626" s="50" t="n">
        <v>30.491</v>
      </c>
      <c r="AC1626" s="50" t="n">
        <v>62</v>
      </c>
      <c r="AD1626" s="50" t="n">
        <v>3</v>
      </c>
      <c r="AE1626" s="50" t="n">
        <v>20</v>
      </c>
      <c r="AF1626" s="50" t="n">
        <v>62</v>
      </c>
      <c r="AG1626" s="50" t="n">
        <v>5382.4</v>
      </c>
      <c r="AH1626" s="50" t="n">
        <v>28</v>
      </c>
      <c r="AI1626" s="50" t="n">
        <v>136</v>
      </c>
      <c r="AJ1626" s="50" t="n">
        <v>9600.4</v>
      </c>
      <c r="AK1626" s="50" t="n">
        <v>15</v>
      </c>
    </row>
    <row r="1627" customFormat="false" ht="15" hidden="false" customHeight="false" outlineLevel="0" collapsed="false">
      <c r="A1627" s="50" t="s">
        <v>1245</v>
      </c>
      <c r="B1627" s="50" t="s">
        <v>140</v>
      </c>
      <c r="C1627" s="50" t="s">
        <v>504</v>
      </c>
      <c r="D1627" s="50" t="n">
        <v>806198</v>
      </c>
      <c r="E1627" s="50" t="n">
        <v>8</v>
      </c>
      <c r="F1627" s="50" t="s">
        <v>57</v>
      </c>
      <c r="G1627" s="50" t="n">
        <v>222</v>
      </c>
      <c r="H1627" s="50" t="n">
        <v>117</v>
      </c>
      <c r="I1627" s="50" t="n">
        <v>25</v>
      </c>
      <c r="J1627" s="50" t="n">
        <v>121</v>
      </c>
      <c r="K1627" s="50" t="n">
        <v>80</v>
      </c>
      <c r="L1627" s="50" t="n">
        <v>10</v>
      </c>
      <c r="M1627" s="50" t="n">
        <v>101</v>
      </c>
      <c r="N1627" s="50" t="n">
        <v>37</v>
      </c>
      <c r="O1627" s="50" t="n">
        <v>-3.415</v>
      </c>
      <c r="P1627" s="50" t="n">
        <v>55</v>
      </c>
      <c r="Q1627" s="50" t="n">
        <v>48</v>
      </c>
      <c r="R1627" s="50" t="n">
        <v>11</v>
      </c>
      <c r="S1627" s="50" t="n">
        <v>1</v>
      </c>
      <c r="T1627" s="50" t="n">
        <v>0</v>
      </c>
      <c r="U1627" s="50" t="n">
        <v>1</v>
      </c>
      <c r="V1627" s="50" t="n">
        <v>1</v>
      </c>
      <c r="W1627" s="50" t="n">
        <v>1</v>
      </c>
      <c r="X1627" s="50" t="n">
        <v>4</v>
      </c>
      <c r="Y1627" s="50" t="n">
        <v>13</v>
      </c>
      <c r="Z1627" s="50" t="n">
        <v>12.75</v>
      </c>
      <c r="AA1627" s="50" t="n">
        <v>53</v>
      </c>
      <c r="AB1627" s="50" t="n">
        <v>12.587</v>
      </c>
      <c r="AC1627" s="50" t="n">
        <v>40</v>
      </c>
      <c r="AD1627" s="50" t="n">
        <v>1</v>
      </c>
      <c r="AE1627" s="50" t="n">
        <v>11</v>
      </c>
      <c r="AF1627" s="50" t="n">
        <v>39</v>
      </c>
      <c r="AG1627" s="50" t="n">
        <v>3280.1</v>
      </c>
      <c r="AH1627" s="50" t="n">
        <v>16</v>
      </c>
      <c r="AI1627" s="50" t="n">
        <v>101</v>
      </c>
      <c r="AJ1627" s="50" t="n">
        <v>7034.4</v>
      </c>
      <c r="AK1627" s="50" t="n">
        <v>7</v>
      </c>
    </row>
    <row r="1628" customFormat="false" ht="15" hidden="false" customHeight="false" outlineLevel="0" collapsed="false">
      <c r="A1628" s="50" t="s">
        <v>1245</v>
      </c>
      <c r="B1628" s="50" t="s">
        <v>140</v>
      </c>
      <c r="C1628" s="50" t="s">
        <v>504</v>
      </c>
      <c r="D1628" s="50" t="n">
        <v>806198</v>
      </c>
      <c r="E1628" s="50" t="n">
        <v>9</v>
      </c>
      <c r="F1628" s="50" t="s">
        <v>58</v>
      </c>
      <c r="G1628" s="50" t="n">
        <v>309</v>
      </c>
      <c r="H1628" s="50" t="n">
        <v>144</v>
      </c>
      <c r="I1628" s="50" t="n">
        <v>20</v>
      </c>
      <c r="J1628" s="50" t="n">
        <v>143</v>
      </c>
      <c r="K1628" s="50" t="n">
        <v>93</v>
      </c>
      <c r="L1628" s="50" t="n">
        <v>4</v>
      </c>
      <c r="M1628" s="50" t="n">
        <v>166</v>
      </c>
      <c r="N1628" s="50" t="n">
        <v>51</v>
      </c>
      <c r="O1628" s="50" t="n">
        <v>1.358</v>
      </c>
      <c r="P1628" s="50" t="n">
        <v>79</v>
      </c>
      <c r="Q1628" s="50" t="n">
        <v>69</v>
      </c>
      <c r="R1628" s="50" t="n">
        <v>21</v>
      </c>
      <c r="S1628" s="50" t="n">
        <v>2</v>
      </c>
      <c r="T1628" s="50" t="n">
        <v>1</v>
      </c>
      <c r="U1628" s="50" t="n">
        <v>0</v>
      </c>
      <c r="V1628" s="50" t="n">
        <v>8</v>
      </c>
      <c r="W1628" s="50" t="n">
        <v>0</v>
      </c>
      <c r="X1628" s="50" t="n">
        <v>0</v>
      </c>
      <c r="Y1628" s="50" t="n">
        <v>12</v>
      </c>
      <c r="Z1628" s="50" t="n">
        <v>25.9</v>
      </c>
      <c r="AA1628" s="50" t="n">
        <v>77</v>
      </c>
      <c r="AB1628" s="50" t="n">
        <v>25.031</v>
      </c>
      <c r="AC1628" s="50" t="n">
        <v>59</v>
      </c>
      <c r="AD1628" s="50" t="n">
        <v>1</v>
      </c>
      <c r="AE1628" s="50" t="n">
        <v>13</v>
      </c>
      <c r="AF1628" s="50" t="n">
        <v>59</v>
      </c>
      <c r="AG1628" s="50" t="n">
        <v>4990.2</v>
      </c>
      <c r="AH1628" s="50" t="n">
        <v>26</v>
      </c>
      <c r="AI1628" s="50" t="n">
        <v>118</v>
      </c>
      <c r="AJ1628" s="50" t="n">
        <v>8241.4</v>
      </c>
      <c r="AK1628" s="50" t="n">
        <v>12</v>
      </c>
    </row>
    <row r="1629" customFormat="false" ht="15" hidden="false" customHeight="false" outlineLevel="0" collapsed="false">
      <c r="A1629" s="50" t="s">
        <v>1246</v>
      </c>
      <c r="B1629" s="50" t="s">
        <v>140</v>
      </c>
      <c r="C1629" s="50" t="s">
        <v>506</v>
      </c>
      <c r="D1629" s="50" t="n">
        <v>800325</v>
      </c>
      <c r="E1629" s="50" t="n">
        <v>7</v>
      </c>
      <c r="F1629" s="50" t="s">
        <v>56</v>
      </c>
      <c r="G1629" s="50" t="n">
        <v>261</v>
      </c>
      <c r="H1629" s="50" t="n">
        <v>88</v>
      </c>
      <c r="I1629" s="50" t="n">
        <v>14</v>
      </c>
      <c r="J1629" s="50" t="n">
        <v>108</v>
      </c>
      <c r="K1629" s="50" t="n">
        <v>58</v>
      </c>
      <c r="L1629" s="50" t="n">
        <v>7</v>
      </c>
      <c r="M1629" s="50" t="n">
        <v>153</v>
      </c>
      <c r="N1629" s="50" t="n">
        <v>30</v>
      </c>
      <c r="O1629" s="50" t="n">
        <v>0.79</v>
      </c>
      <c r="P1629" s="50" t="n">
        <v>55</v>
      </c>
      <c r="Q1629" s="50" t="n">
        <v>46</v>
      </c>
      <c r="R1629" s="50" t="n">
        <v>12</v>
      </c>
      <c r="S1629" s="50" t="n">
        <v>5</v>
      </c>
      <c r="T1629" s="50" t="n">
        <v>1</v>
      </c>
      <c r="U1629" s="50" t="n">
        <v>0</v>
      </c>
      <c r="V1629" s="50" t="n">
        <v>8</v>
      </c>
      <c r="W1629" s="50" t="n">
        <v>0</v>
      </c>
      <c r="X1629" s="50" t="n">
        <v>1</v>
      </c>
      <c r="Y1629" s="50" t="n">
        <v>7</v>
      </c>
      <c r="Z1629" s="50" t="n">
        <v>18.85</v>
      </c>
      <c r="AA1629" s="50" t="n">
        <v>55</v>
      </c>
      <c r="AB1629" s="50" t="n">
        <v>19.921</v>
      </c>
      <c r="AC1629" s="50" t="n">
        <v>40</v>
      </c>
      <c r="AD1629" s="50" t="n">
        <v>2</v>
      </c>
      <c r="AE1629" s="50" t="n">
        <v>16</v>
      </c>
      <c r="AF1629" s="50" t="n">
        <v>40</v>
      </c>
      <c r="AG1629" s="50" t="n">
        <v>3542</v>
      </c>
      <c r="AH1629" s="50" t="n">
        <v>16</v>
      </c>
      <c r="AI1629" s="50" t="n">
        <v>79</v>
      </c>
      <c r="AJ1629" s="50" t="n">
        <v>5620.1</v>
      </c>
      <c r="AK1629" s="50" t="n">
        <v>16</v>
      </c>
    </row>
    <row r="1630" customFormat="false" ht="15" hidden="false" customHeight="false" outlineLevel="0" collapsed="false">
      <c r="A1630" s="50" t="s">
        <v>1246</v>
      </c>
      <c r="B1630" s="50" t="s">
        <v>140</v>
      </c>
      <c r="C1630" s="50" t="s">
        <v>506</v>
      </c>
      <c r="D1630" s="50" t="n">
        <v>800325</v>
      </c>
      <c r="E1630" s="50" t="n">
        <v>8</v>
      </c>
      <c r="F1630" s="50" t="s">
        <v>57</v>
      </c>
      <c r="G1630" s="50" t="n">
        <v>356</v>
      </c>
      <c r="H1630" s="50" t="n">
        <v>165</v>
      </c>
      <c r="I1630" s="50" t="n">
        <v>27</v>
      </c>
      <c r="J1630" s="50" t="n">
        <v>180</v>
      </c>
      <c r="K1630" s="50" t="n">
        <v>118</v>
      </c>
      <c r="L1630" s="50" t="n">
        <v>14</v>
      </c>
      <c r="M1630" s="50" t="n">
        <v>172</v>
      </c>
      <c r="N1630" s="50" t="n">
        <v>47</v>
      </c>
      <c r="O1630" s="50" t="n">
        <v>-0.445</v>
      </c>
      <c r="P1630" s="50" t="n">
        <v>87</v>
      </c>
      <c r="Q1630" s="50" t="n">
        <v>81</v>
      </c>
      <c r="R1630" s="50" t="n">
        <v>23</v>
      </c>
      <c r="S1630" s="50" t="n">
        <v>2</v>
      </c>
      <c r="T1630" s="50" t="n">
        <v>1</v>
      </c>
      <c r="U1630" s="50" t="n">
        <v>1</v>
      </c>
      <c r="V1630" s="50" t="n">
        <v>6</v>
      </c>
      <c r="W1630" s="50" t="n">
        <v>0</v>
      </c>
      <c r="X1630" s="50" t="n">
        <v>0</v>
      </c>
      <c r="Y1630" s="50" t="n">
        <v>21</v>
      </c>
      <c r="Z1630" s="50" t="n">
        <v>27.4</v>
      </c>
      <c r="AA1630" s="50" t="n">
        <v>87</v>
      </c>
      <c r="AB1630" s="50" t="n">
        <v>25.809</v>
      </c>
      <c r="AC1630" s="50" t="n">
        <v>60</v>
      </c>
      <c r="AD1630" s="50" t="n">
        <v>3</v>
      </c>
      <c r="AE1630" s="50" t="n">
        <v>29</v>
      </c>
      <c r="AF1630" s="50" t="n">
        <v>60</v>
      </c>
      <c r="AG1630" s="50" t="n">
        <v>5429.4</v>
      </c>
      <c r="AH1630" s="50" t="n">
        <v>27</v>
      </c>
      <c r="AI1630" s="50" t="n">
        <v>138</v>
      </c>
      <c r="AJ1630" s="50" t="n">
        <v>9890.5</v>
      </c>
      <c r="AK1630" s="50" t="n">
        <v>23</v>
      </c>
    </row>
    <row r="1631" customFormat="false" ht="15" hidden="false" customHeight="false" outlineLevel="0" collapsed="false">
      <c r="A1631" s="50" t="s">
        <v>1246</v>
      </c>
      <c r="B1631" s="50" t="s">
        <v>140</v>
      </c>
      <c r="C1631" s="50" t="s">
        <v>506</v>
      </c>
      <c r="D1631" s="50" t="n">
        <v>800325</v>
      </c>
      <c r="E1631" s="50" t="n">
        <v>9</v>
      </c>
      <c r="F1631" s="50" t="s">
        <v>58</v>
      </c>
      <c r="G1631" s="50" t="n">
        <v>269</v>
      </c>
      <c r="H1631" s="50" t="n">
        <v>118</v>
      </c>
      <c r="I1631" s="50" t="n">
        <v>15</v>
      </c>
      <c r="J1631" s="50" t="n">
        <v>124</v>
      </c>
      <c r="K1631" s="50" t="n">
        <v>79</v>
      </c>
      <c r="L1631" s="50" t="n">
        <v>5</v>
      </c>
      <c r="M1631" s="50" t="n">
        <v>144</v>
      </c>
      <c r="N1631" s="50" t="n">
        <v>39</v>
      </c>
      <c r="O1631" s="50" t="n">
        <v>-7.375</v>
      </c>
      <c r="P1631" s="50" t="n">
        <v>70</v>
      </c>
      <c r="Q1631" s="50" t="n">
        <v>64</v>
      </c>
      <c r="R1631" s="50" t="n">
        <v>12</v>
      </c>
      <c r="S1631" s="50" t="n">
        <v>1</v>
      </c>
      <c r="T1631" s="50" t="n">
        <v>0</v>
      </c>
      <c r="U1631" s="50" t="n">
        <v>0</v>
      </c>
      <c r="V1631" s="50" t="n">
        <v>4</v>
      </c>
      <c r="W1631" s="50" t="n">
        <v>1</v>
      </c>
      <c r="X1631" s="50" t="n">
        <v>1</v>
      </c>
      <c r="Y1631" s="50" t="n">
        <v>18</v>
      </c>
      <c r="Z1631" s="50" t="n">
        <v>14.65</v>
      </c>
      <c r="AA1631" s="50" t="n">
        <v>70</v>
      </c>
      <c r="AB1631" s="50" t="n">
        <v>16.411</v>
      </c>
      <c r="AC1631" s="50" t="n">
        <v>47</v>
      </c>
      <c r="AD1631" s="50" t="n">
        <v>0</v>
      </c>
      <c r="AE1631" s="50" t="n">
        <v>16</v>
      </c>
      <c r="AF1631" s="50" t="n">
        <v>47</v>
      </c>
      <c r="AG1631" s="50" t="n">
        <v>3969.3</v>
      </c>
      <c r="AH1631" s="50" t="n">
        <v>12</v>
      </c>
      <c r="AI1631" s="50" t="n">
        <v>105</v>
      </c>
      <c r="AJ1631" s="50" t="n">
        <v>7491.7</v>
      </c>
      <c r="AK1631" s="50" t="n">
        <v>16</v>
      </c>
    </row>
    <row r="1632" customFormat="false" ht="15" hidden="false" customHeight="false" outlineLevel="0" collapsed="false">
      <c r="A1632" s="50" t="s">
        <v>1247</v>
      </c>
      <c r="B1632" s="50" t="s">
        <v>140</v>
      </c>
      <c r="C1632" s="50" t="s">
        <v>507</v>
      </c>
      <c r="D1632" s="50" t="n">
        <v>650859</v>
      </c>
      <c r="E1632" s="50" t="n">
        <v>4</v>
      </c>
      <c r="F1632" s="50" t="s">
        <v>53</v>
      </c>
      <c r="G1632" s="50" t="n">
        <v>360</v>
      </c>
      <c r="H1632" s="50" t="n">
        <v>169</v>
      </c>
      <c r="I1632" s="50" t="n">
        <v>30</v>
      </c>
      <c r="J1632" s="50" t="n">
        <v>174</v>
      </c>
      <c r="K1632" s="50" t="n">
        <v>118</v>
      </c>
      <c r="L1632" s="50" t="n">
        <v>13</v>
      </c>
      <c r="M1632" s="50" t="n">
        <v>184</v>
      </c>
      <c r="N1632" s="50" t="n">
        <v>51</v>
      </c>
      <c r="O1632" s="50" t="n">
        <v>-4.82</v>
      </c>
      <c r="P1632" s="50" t="n">
        <v>95</v>
      </c>
      <c r="Q1632" s="50" t="n">
        <v>85</v>
      </c>
      <c r="R1632" s="50" t="n">
        <v>16</v>
      </c>
      <c r="S1632" s="50" t="n">
        <v>8</v>
      </c>
      <c r="T1632" s="50" t="n">
        <v>0</v>
      </c>
      <c r="U1632" s="50" t="n">
        <v>0</v>
      </c>
      <c r="V1632" s="50" t="n">
        <v>7</v>
      </c>
      <c r="W1632" s="50" t="n">
        <v>1</v>
      </c>
      <c r="X1632" s="50" t="n">
        <v>1</v>
      </c>
      <c r="Y1632" s="50" t="n">
        <v>12</v>
      </c>
      <c r="Z1632" s="50" t="n">
        <v>22.1</v>
      </c>
      <c r="AA1632" s="50" t="n">
        <v>93</v>
      </c>
      <c r="AB1632" s="50" t="n">
        <v>26.226</v>
      </c>
      <c r="AC1632" s="50" t="n">
        <v>75</v>
      </c>
      <c r="AD1632" s="50" t="n">
        <v>5</v>
      </c>
      <c r="AE1632" s="50" t="n">
        <v>27</v>
      </c>
      <c r="AF1632" s="50" t="n">
        <v>75</v>
      </c>
      <c r="AG1632" s="50" t="n">
        <v>6472.1</v>
      </c>
      <c r="AH1632" s="50" t="n">
        <v>26</v>
      </c>
      <c r="AI1632" s="50" t="n">
        <v>145</v>
      </c>
      <c r="AJ1632" s="50" t="n">
        <v>10218.1</v>
      </c>
      <c r="AK1632" s="50" t="n">
        <v>21</v>
      </c>
    </row>
    <row r="1633" customFormat="false" ht="15" hidden="false" customHeight="false" outlineLevel="0" collapsed="false">
      <c r="A1633" s="50" t="s">
        <v>1247</v>
      </c>
      <c r="B1633" s="50" t="s">
        <v>140</v>
      </c>
      <c r="C1633" s="50" t="s">
        <v>507</v>
      </c>
      <c r="D1633" s="50" t="n">
        <v>650859</v>
      </c>
      <c r="E1633" s="50" t="n">
        <v>5</v>
      </c>
      <c r="F1633" s="50" t="s">
        <v>54</v>
      </c>
      <c r="G1633" s="50" t="n">
        <v>268</v>
      </c>
      <c r="H1633" s="50" t="n">
        <v>145</v>
      </c>
      <c r="I1633" s="50" t="n">
        <v>26</v>
      </c>
      <c r="J1633" s="50" t="n">
        <v>121</v>
      </c>
      <c r="K1633" s="50" t="n">
        <v>90</v>
      </c>
      <c r="L1633" s="50" t="n">
        <v>9</v>
      </c>
      <c r="M1633" s="50" t="n">
        <v>147</v>
      </c>
      <c r="N1633" s="50" t="n">
        <v>55</v>
      </c>
      <c r="O1633" s="50" t="n">
        <v>-5.003</v>
      </c>
      <c r="P1633" s="50" t="n">
        <v>75</v>
      </c>
      <c r="Q1633" s="50" t="n">
        <v>69</v>
      </c>
      <c r="R1633" s="50" t="n">
        <v>15</v>
      </c>
      <c r="S1633" s="50" t="n">
        <v>0</v>
      </c>
      <c r="T1633" s="50" t="n">
        <v>0</v>
      </c>
      <c r="U1633" s="50" t="n">
        <v>0</v>
      </c>
      <c r="V1633" s="50" t="n">
        <v>6</v>
      </c>
      <c r="W1633" s="50" t="n">
        <v>0</v>
      </c>
      <c r="X1633" s="50" t="n">
        <v>0</v>
      </c>
      <c r="Y1633" s="50" t="n">
        <v>8</v>
      </c>
      <c r="Z1633" s="50" t="n">
        <v>17.7</v>
      </c>
      <c r="AA1633" s="50" t="n">
        <v>74</v>
      </c>
      <c r="AB1633" s="50" t="n">
        <v>22.726</v>
      </c>
      <c r="AC1633" s="50" t="n">
        <v>61</v>
      </c>
      <c r="AD1633" s="50" t="n">
        <v>2</v>
      </c>
      <c r="AE1633" s="50" t="n">
        <v>22</v>
      </c>
      <c r="AF1633" s="50" t="n">
        <v>60</v>
      </c>
      <c r="AG1633" s="50" t="n">
        <v>5216.8</v>
      </c>
      <c r="AH1633" s="50" t="n">
        <v>16</v>
      </c>
      <c r="AI1633" s="50" t="n">
        <v>130</v>
      </c>
      <c r="AJ1633" s="50" t="n">
        <v>9301.1</v>
      </c>
      <c r="AK1633" s="50" t="n">
        <v>26</v>
      </c>
    </row>
    <row r="1634" customFormat="false" ht="15" hidden="false" customHeight="false" outlineLevel="0" collapsed="false">
      <c r="A1634" s="50" t="s">
        <v>1247</v>
      </c>
      <c r="B1634" s="50" t="s">
        <v>140</v>
      </c>
      <c r="C1634" s="50" t="s">
        <v>507</v>
      </c>
      <c r="D1634" s="50" t="n">
        <v>650859</v>
      </c>
      <c r="E1634" s="50" t="n">
        <v>6</v>
      </c>
      <c r="F1634" s="50" t="s">
        <v>55</v>
      </c>
      <c r="G1634" s="50" t="n">
        <v>163</v>
      </c>
      <c r="H1634" s="50" t="n">
        <v>78</v>
      </c>
      <c r="I1634" s="50" t="n">
        <v>10</v>
      </c>
      <c r="J1634" s="50" t="n">
        <v>69</v>
      </c>
      <c r="K1634" s="50" t="n">
        <v>54</v>
      </c>
      <c r="L1634" s="50" t="n">
        <v>4</v>
      </c>
      <c r="M1634" s="50" t="n">
        <v>94</v>
      </c>
      <c r="N1634" s="50" t="n">
        <v>24</v>
      </c>
      <c r="O1634" s="50" t="n">
        <v>-0.827</v>
      </c>
      <c r="P1634" s="50" t="n">
        <v>39</v>
      </c>
      <c r="Q1634" s="50" t="n">
        <v>31</v>
      </c>
      <c r="R1634" s="50" t="n">
        <v>7</v>
      </c>
      <c r="S1634" s="50" t="n">
        <v>1</v>
      </c>
      <c r="T1634" s="50" t="n">
        <v>0</v>
      </c>
      <c r="U1634" s="50" t="n">
        <v>0</v>
      </c>
      <c r="V1634" s="50" t="n">
        <v>6</v>
      </c>
      <c r="W1634" s="50" t="n">
        <v>0</v>
      </c>
      <c r="X1634" s="50" t="n">
        <v>1</v>
      </c>
      <c r="Y1634" s="50" t="n">
        <v>4</v>
      </c>
      <c r="Z1634" s="50" t="n">
        <v>10.85</v>
      </c>
      <c r="AA1634" s="50" t="n">
        <v>38</v>
      </c>
      <c r="AB1634" s="50" t="n">
        <v>11.645</v>
      </c>
      <c r="AC1634" s="50" t="n">
        <v>29</v>
      </c>
      <c r="AD1634" s="50" t="n">
        <v>1</v>
      </c>
      <c r="AE1634" s="50" t="n">
        <v>9</v>
      </c>
      <c r="AF1634" s="50" t="n">
        <v>29</v>
      </c>
      <c r="AG1634" s="50" t="n">
        <v>2532.1</v>
      </c>
      <c r="AH1634" s="50" t="n">
        <v>5</v>
      </c>
      <c r="AI1634" s="50" t="n">
        <v>54</v>
      </c>
      <c r="AJ1634" s="50" t="n">
        <v>3856.6</v>
      </c>
      <c r="AK1634" s="50" t="n">
        <v>10</v>
      </c>
    </row>
    <row r="1635" customFormat="false" ht="15" hidden="false" customHeight="false" outlineLevel="0" collapsed="false">
      <c r="A1635" s="50" t="s">
        <v>1248</v>
      </c>
      <c r="B1635" s="50" t="s">
        <v>140</v>
      </c>
      <c r="C1635" s="50" t="s">
        <v>508</v>
      </c>
      <c r="D1635" s="50" t="n">
        <v>663604</v>
      </c>
      <c r="E1635" s="50" t="n">
        <v>4</v>
      </c>
      <c r="F1635" s="50" t="s">
        <v>53</v>
      </c>
      <c r="G1635" s="50" t="n">
        <v>374</v>
      </c>
      <c r="H1635" s="50" t="n">
        <v>161</v>
      </c>
      <c r="I1635" s="50" t="n">
        <v>37</v>
      </c>
      <c r="J1635" s="50" t="n">
        <v>185</v>
      </c>
      <c r="K1635" s="50" t="n">
        <v>107</v>
      </c>
      <c r="L1635" s="50" t="n">
        <v>16</v>
      </c>
      <c r="M1635" s="50" t="n">
        <v>189</v>
      </c>
      <c r="N1635" s="50" t="n">
        <v>54</v>
      </c>
      <c r="O1635" s="50" t="n">
        <v>-2.385</v>
      </c>
      <c r="P1635" s="50" t="n">
        <v>85</v>
      </c>
      <c r="Q1635" s="50" t="n">
        <v>74</v>
      </c>
      <c r="R1635" s="50" t="n">
        <v>19</v>
      </c>
      <c r="S1635" s="50" t="n">
        <v>3</v>
      </c>
      <c r="T1635" s="50" t="n">
        <v>0</v>
      </c>
      <c r="U1635" s="50" t="n">
        <v>0</v>
      </c>
      <c r="V1635" s="50" t="n">
        <v>10</v>
      </c>
      <c r="W1635" s="50" t="n">
        <v>0</v>
      </c>
      <c r="X1635" s="50" t="n">
        <v>0</v>
      </c>
      <c r="Y1635" s="50" t="n">
        <v>24</v>
      </c>
      <c r="Z1635" s="50" t="n">
        <v>25.15</v>
      </c>
      <c r="AA1635" s="50" t="n">
        <v>83</v>
      </c>
      <c r="AB1635" s="50" t="n">
        <v>21.935</v>
      </c>
      <c r="AC1635" s="50" t="n">
        <v>51</v>
      </c>
      <c r="AD1635" s="50" t="n">
        <v>1</v>
      </c>
      <c r="AE1635" s="50" t="n">
        <v>15</v>
      </c>
      <c r="AF1635" s="50" t="n">
        <v>49</v>
      </c>
      <c r="AG1635" s="50" t="n">
        <v>4011.1</v>
      </c>
      <c r="AH1635" s="50" t="n">
        <v>9</v>
      </c>
      <c r="AI1635" s="50" t="n">
        <v>142</v>
      </c>
      <c r="AJ1635" s="50" t="n">
        <v>10334.6</v>
      </c>
      <c r="AK1635" s="50" t="n">
        <v>53</v>
      </c>
    </row>
    <row r="1636" customFormat="false" ht="15" hidden="false" customHeight="false" outlineLevel="0" collapsed="false">
      <c r="A1636" s="50" t="s">
        <v>1248</v>
      </c>
      <c r="B1636" s="50" t="s">
        <v>140</v>
      </c>
      <c r="C1636" s="50" t="s">
        <v>508</v>
      </c>
      <c r="D1636" s="50" t="n">
        <v>663604</v>
      </c>
      <c r="E1636" s="50" t="n">
        <v>5</v>
      </c>
      <c r="F1636" s="50" t="s">
        <v>54</v>
      </c>
      <c r="G1636" s="50" t="n">
        <v>39</v>
      </c>
      <c r="H1636" s="50" t="n">
        <v>20</v>
      </c>
      <c r="I1636" s="50" t="n">
        <v>4</v>
      </c>
      <c r="J1636" s="50" t="n">
        <v>20</v>
      </c>
      <c r="K1636" s="50" t="n">
        <v>12</v>
      </c>
      <c r="L1636" s="50" t="n">
        <v>2</v>
      </c>
      <c r="M1636" s="50" t="n">
        <v>19</v>
      </c>
      <c r="N1636" s="50" t="n">
        <v>8</v>
      </c>
      <c r="O1636" s="50" t="n">
        <v>2.406</v>
      </c>
      <c r="P1636" s="50" t="n">
        <v>11</v>
      </c>
      <c r="Q1636" s="50" t="n">
        <v>11</v>
      </c>
      <c r="R1636" s="50" t="n">
        <v>6</v>
      </c>
      <c r="S1636" s="50" t="n">
        <v>1</v>
      </c>
      <c r="T1636" s="50" t="n">
        <v>0</v>
      </c>
      <c r="U1636" s="50" t="n">
        <v>0</v>
      </c>
      <c r="V1636" s="50" t="n">
        <v>0</v>
      </c>
      <c r="W1636" s="50" t="n">
        <v>0</v>
      </c>
      <c r="X1636" s="50" t="n">
        <v>0</v>
      </c>
      <c r="Y1636" s="50" t="n">
        <v>1</v>
      </c>
      <c r="Z1636" s="50" t="n">
        <v>5.75</v>
      </c>
      <c r="AA1636" s="50" t="n">
        <v>11</v>
      </c>
      <c r="AB1636" s="50" t="n">
        <v>4.036</v>
      </c>
      <c r="AC1636" s="50" t="n">
        <v>10</v>
      </c>
      <c r="AD1636" s="50" t="n">
        <v>0</v>
      </c>
      <c r="AE1636" s="50" t="n">
        <v>5</v>
      </c>
      <c r="AF1636" s="50" t="n">
        <v>10</v>
      </c>
      <c r="AG1636" s="50" t="n">
        <v>855.3</v>
      </c>
      <c r="AH1636" s="50" t="n">
        <v>4</v>
      </c>
      <c r="AI1636" s="50" t="n">
        <v>16</v>
      </c>
      <c r="AJ1636" s="50" t="n">
        <v>1174.1</v>
      </c>
      <c r="AK1636" s="50" t="n">
        <v>4</v>
      </c>
    </row>
    <row r="1637" customFormat="false" ht="15" hidden="false" customHeight="false" outlineLevel="0" collapsed="false">
      <c r="A1637" s="50" t="s">
        <v>1248</v>
      </c>
      <c r="B1637" s="50" t="s">
        <v>140</v>
      </c>
      <c r="C1637" s="50" t="s">
        <v>508</v>
      </c>
      <c r="D1637" s="50" t="n">
        <v>663604</v>
      </c>
      <c r="E1637" s="50" t="n">
        <v>8</v>
      </c>
      <c r="F1637" s="50" t="s">
        <v>57</v>
      </c>
      <c r="G1637" s="50" t="n">
        <v>49</v>
      </c>
      <c r="H1637" s="50" t="n">
        <v>28</v>
      </c>
      <c r="I1637" s="50" t="n">
        <v>11</v>
      </c>
      <c r="J1637" s="50" t="n">
        <v>25</v>
      </c>
      <c r="K1637" s="50" t="n">
        <v>16</v>
      </c>
      <c r="L1637" s="50" t="n">
        <v>3</v>
      </c>
      <c r="M1637" s="50" t="n">
        <v>24</v>
      </c>
      <c r="N1637" s="50" t="n">
        <v>12</v>
      </c>
      <c r="O1637" s="50" t="n">
        <v>-0.984</v>
      </c>
      <c r="P1637" s="50" t="n">
        <v>15</v>
      </c>
      <c r="Q1637" s="50" t="n">
        <v>14</v>
      </c>
      <c r="R1637" s="50" t="n">
        <v>2</v>
      </c>
      <c r="S1637" s="50" t="n">
        <v>0</v>
      </c>
      <c r="T1637" s="50" t="n">
        <v>0</v>
      </c>
      <c r="U1637" s="50" t="n">
        <v>0</v>
      </c>
      <c r="V1637" s="50" t="n">
        <v>1</v>
      </c>
      <c r="W1637" s="50" t="n">
        <v>0</v>
      </c>
      <c r="X1637" s="50" t="n">
        <v>0</v>
      </c>
      <c r="Y1637" s="50" t="n">
        <v>7</v>
      </c>
      <c r="Z1637" s="50" t="n">
        <v>2.5</v>
      </c>
      <c r="AA1637" s="50" t="n">
        <v>15</v>
      </c>
      <c r="AB1637" s="50" t="n">
        <v>2.171</v>
      </c>
      <c r="AC1637" s="50" t="n">
        <v>7</v>
      </c>
      <c r="AD1637" s="50" t="n">
        <v>0</v>
      </c>
      <c r="AE1637" s="50" t="n">
        <v>2</v>
      </c>
      <c r="AF1637" s="50" t="n">
        <v>7</v>
      </c>
      <c r="AG1637" s="50" t="n">
        <v>562.8</v>
      </c>
      <c r="AH1637" s="50" t="n">
        <v>0</v>
      </c>
      <c r="AI1637" s="50" t="n">
        <v>27</v>
      </c>
      <c r="AJ1637" s="50" t="n">
        <v>2019</v>
      </c>
      <c r="AK1637" s="50" t="n">
        <v>16</v>
      </c>
    </row>
    <row r="1638" customFormat="false" ht="15" hidden="false" customHeight="false" outlineLevel="0" collapsed="false">
      <c r="A1638" s="50" t="s">
        <v>1248</v>
      </c>
      <c r="B1638" s="50" t="s">
        <v>140</v>
      </c>
      <c r="C1638" s="50" t="s">
        <v>508</v>
      </c>
      <c r="D1638" s="50" t="n">
        <v>663604</v>
      </c>
      <c r="E1638" s="50" t="n">
        <v>9</v>
      </c>
      <c r="F1638" s="50" t="s">
        <v>58</v>
      </c>
      <c r="G1638" s="50" t="n">
        <v>6</v>
      </c>
      <c r="H1638" s="50" t="n">
        <v>4</v>
      </c>
      <c r="I1638" s="50" t="n">
        <v>0</v>
      </c>
      <c r="J1638" s="50" t="n">
        <v>4</v>
      </c>
      <c r="K1638" s="50" t="n">
        <v>3</v>
      </c>
      <c r="L1638" s="50" t="n">
        <v>0</v>
      </c>
      <c r="M1638" s="50" t="n">
        <v>2</v>
      </c>
      <c r="N1638" s="50" t="n">
        <v>1</v>
      </c>
      <c r="O1638" s="50" t="n">
        <v>0.45</v>
      </c>
      <c r="P1638" s="50" t="n">
        <v>2</v>
      </c>
      <c r="Q1638" s="50" t="n">
        <v>2</v>
      </c>
      <c r="R1638" s="50" t="n">
        <v>1</v>
      </c>
      <c r="S1638" s="50" t="n">
        <v>1</v>
      </c>
      <c r="T1638" s="50" t="n">
        <v>0</v>
      </c>
      <c r="U1638" s="50" t="n">
        <v>0</v>
      </c>
      <c r="V1638" s="50" t="n">
        <v>0</v>
      </c>
      <c r="W1638" s="50" t="n">
        <v>0</v>
      </c>
      <c r="X1638" s="50" t="n">
        <v>0</v>
      </c>
      <c r="Y1638" s="50" t="n">
        <v>1</v>
      </c>
      <c r="Z1638" s="50" t="n">
        <v>1.25</v>
      </c>
      <c r="AA1638" s="50" t="n">
        <v>2</v>
      </c>
      <c r="AB1638" s="50" t="n">
        <v>0.442</v>
      </c>
      <c r="AC1638" s="50" t="n">
        <v>1</v>
      </c>
      <c r="AD1638" s="50" t="n">
        <v>0</v>
      </c>
      <c r="AE1638" s="50" t="n">
        <v>1</v>
      </c>
      <c r="AF1638" s="50" t="n">
        <v>1</v>
      </c>
      <c r="AG1638" s="50" t="n">
        <v>100.2</v>
      </c>
      <c r="AH1638" s="50" t="n">
        <v>1</v>
      </c>
      <c r="AI1638" s="50" t="n">
        <v>4</v>
      </c>
      <c r="AJ1638" s="50" t="n">
        <v>296.5</v>
      </c>
      <c r="AK1638" s="50" t="n">
        <v>2</v>
      </c>
    </row>
    <row r="1639" customFormat="false" ht="15" hidden="false" customHeight="false" outlineLevel="0" collapsed="false">
      <c r="A1639" s="50" t="s">
        <v>1249</v>
      </c>
      <c r="B1639" s="50" t="s">
        <v>140</v>
      </c>
      <c r="C1639" s="50" t="s">
        <v>509</v>
      </c>
      <c r="D1639" s="50" t="n">
        <v>663368</v>
      </c>
      <c r="E1639" s="50" t="n">
        <v>4</v>
      </c>
      <c r="F1639" s="50" t="s">
        <v>53</v>
      </c>
      <c r="G1639" s="50" t="n">
        <v>198</v>
      </c>
      <c r="H1639" s="50" t="n">
        <v>91</v>
      </c>
      <c r="I1639" s="50" t="n">
        <v>22</v>
      </c>
      <c r="J1639" s="50" t="n">
        <v>89</v>
      </c>
      <c r="K1639" s="50" t="n">
        <v>53</v>
      </c>
      <c r="L1639" s="50" t="n">
        <v>9</v>
      </c>
      <c r="M1639" s="50" t="n">
        <v>109</v>
      </c>
      <c r="N1639" s="50" t="n">
        <v>38</v>
      </c>
      <c r="O1639" s="50" t="n">
        <v>-3.631</v>
      </c>
      <c r="P1639" s="50" t="n">
        <v>48</v>
      </c>
      <c r="Q1639" s="50" t="n">
        <v>41</v>
      </c>
      <c r="R1639" s="50" t="n">
        <v>5</v>
      </c>
      <c r="S1639" s="50" t="n">
        <v>3</v>
      </c>
      <c r="T1639" s="50" t="n">
        <v>0</v>
      </c>
      <c r="U1639" s="50" t="n">
        <v>0</v>
      </c>
      <c r="V1639" s="50" t="n">
        <v>5</v>
      </c>
      <c r="W1639" s="50" t="n">
        <v>1</v>
      </c>
      <c r="X1639" s="50" t="n">
        <v>0</v>
      </c>
      <c r="Y1639" s="50" t="n">
        <v>12</v>
      </c>
      <c r="Z1639" s="50" t="n">
        <v>9.75</v>
      </c>
      <c r="AA1639" s="50" t="n">
        <v>47</v>
      </c>
      <c r="AB1639" s="50" t="n">
        <v>10.844</v>
      </c>
      <c r="AC1639" s="50" t="n">
        <v>30</v>
      </c>
      <c r="AD1639" s="50" t="n">
        <v>1</v>
      </c>
      <c r="AE1639" s="50" t="n">
        <v>10</v>
      </c>
      <c r="AF1639" s="50" t="n">
        <v>30</v>
      </c>
      <c r="AG1639" s="50" t="n">
        <v>2485.4</v>
      </c>
      <c r="AH1639" s="50" t="n">
        <v>7</v>
      </c>
      <c r="AI1639" s="50" t="n">
        <v>73</v>
      </c>
      <c r="AJ1639" s="50" t="n">
        <v>5133</v>
      </c>
      <c r="AK1639" s="50" t="n">
        <v>7</v>
      </c>
    </row>
    <row r="1640" customFormat="false" ht="15" hidden="false" customHeight="false" outlineLevel="0" collapsed="false">
      <c r="A1640" s="50" t="s">
        <v>1249</v>
      </c>
      <c r="B1640" s="50" t="s">
        <v>140</v>
      </c>
      <c r="C1640" s="50" t="s">
        <v>509</v>
      </c>
      <c r="D1640" s="50" t="n">
        <v>663368</v>
      </c>
      <c r="E1640" s="50" t="n">
        <v>5</v>
      </c>
      <c r="F1640" s="50" t="s">
        <v>54</v>
      </c>
      <c r="G1640" s="50" t="n">
        <v>86</v>
      </c>
      <c r="H1640" s="50" t="n">
        <v>36</v>
      </c>
      <c r="I1640" s="50" t="n">
        <v>7</v>
      </c>
      <c r="J1640" s="50" t="n">
        <v>44</v>
      </c>
      <c r="K1640" s="50" t="n">
        <v>24</v>
      </c>
      <c r="L1640" s="50" t="n">
        <v>4</v>
      </c>
      <c r="M1640" s="50" t="n">
        <v>42</v>
      </c>
      <c r="N1640" s="50" t="n">
        <v>12</v>
      </c>
      <c r="O1640" s="50" t="n">
        <v>-3.344</v>
      </c>
      <c r="P1640" s="50" t="n">
        <v>23</v>
      </c>
      <c r="Q1640" s="50" t="n">
        <v>22</v>
      </c>
      <c r="R1640" s="50" t="n">
        <v>1</v>
      </c>
      <c r="S1640" s="50" t="n">
        <v>0</v>
      </c>
      <c r="T1640" s="50" t="n">
        <v>0</v>
      </c>
      <c r="U1640" s="50" t="n">
        <v>0</v>
      </c>
      <c r="V1640" s="50" t="n">
        <v>1</v>
      </c>
      <c r="W1640" s="50" t="n">
        <v>0</v>
      </c>
      <c r="X1640" s="50" t="n">
        <v>0</v>
      </c>
      <c r="Y1640" s="50" t="n">
        <v>6</v>
      </c>
      <c r="Z1640" s="50" t="n">
        <v>1.6</v>
      </c>
      <c r="AA1640" s="50" t="n">
        <v>23</v>
      </c>
      <c r="AB1640" s="50" t="n">
        <v>5.298</v>
      </c>
      <c r="AC1640" s="50" t="n">
        <v>16</v>
      </c>
      <c r="AD1640" s="50" t="n">
        <v>1</v>
      </c>
      <c r="AE1640" s="50" t="n">
        <v>6</v>
      </c>
      <c r="AF1640" s="50" t="n">
        <v>16</v>
      </c>
      <c r="AG1640" s="50" t="n">
        <v>1371.7</v>
      </c>
      <c r="AH1640" s="50" t="n">
        <v>3</v>
      </c>
      <c r="AI1640" s="50" t="n">
        <v>31</v>
      </c>
      <c r="AJ1640" s="50" t="n">
        <v>2181.7</v>
      </c>
      <c r="AK1640" s="50" t="n">
        <v>3</v>
      </c>
    </row>
    <row r="1641" customFormat="false" ht="15" hidden="false" customHeight="false" outlineLevel="0" collapsed="false">
      <c r="A1641" s="50" t="s">
        <v>1249</v>
      </c>
      <c r="B1641" s="50" t="s">
        <v>140</v>
      </c>
      <c r="C1641" s="50" t="s">
        <v>509</v>
      </c>
      <c r="D1641" s="50" t="n">
        <v>663368</v>
      </c>
      <c r="E1641" s="50" t="n">
        <v>6</v>
      </c>
      <c r="F1641" s="50" t="s">
        <v>55</v>
      </c>
      <c r="G1641" s="50" t="n">
        <v>133</v>
      </c>
      <c r="H1641" s="50" t="n">
        <v>53</v>
      </c>
      <c r="I1641" s="50" t="n">
        <v>6</v>
      </c>
      <c r="J1641" s="50" t="n">
        <v>66</v>
      </c>
      <c r="K1641" s="50" t="n">
        <v>40</v>
      </c>
      <c r="L1641" s="50" t="n">
        <v>5</v>
      </c>
      <c r="M1641" s="50" t="n">
        <v>67</v>
      </c>
      <c r="N1641" s="50" t="n">
        <v>13</v>
      </c>
      <c r="O1641" s="50" t="n">
        <v>2.871</v>
      </c>
      <c r="P1641" s="50" t="n">
        <v>29</v>
      </c>
      <c r="Q1641" s="50" t="n">
        <v>25</v>
      </c>
      <c r="R1641" s="50" t="n">
        <v>8</v>
      </c>
      <c r="S1641" s="50" t="n">
        <v>3</v>
      </c>
      <c r="T1641" s="50" t="n">
        <v>0</v>
      </c>
      <c r="U1641" s="50" t="n">
        <v>1</v>
      </c>
      <c r="V1641" s="50" t="n">
        <v>4</v>
      </c>
      <c r="W1641" s="50" t="n">
        <v>0</v>
      </c>
      <c r="X1641" s="50" t="n">
        <v>0</v>
      </c>
      <c r="Y1641" s="50" t="n">
        <v>4</v>
      </c>
      <c r="Z1641" s="50" t="n">
        <v>12.15</v>
      </c>
      <c r="AA1641" s="50" t="n">
        <v>29</v>
      </c>
      <c r="AB1641" s="50" t="n">
        <v>10.002</v>
      </c>
      <c r="AC1641" s="50" t="n">
        <v>21</v>
      </c>
      <c r="AD1641" s="50" t="n">
        <v>1</v>
      </c>
      <c r="AE1641" s="50" t="n">
        <v>7</v>
      </c>
      <c r="AF1641" s="50" t="n">
        <v>21</v>
      </c>
      <c r="AG1641" s="50" t="n">
        <v>1773.8</v>
      </c>
      <c r="AH1641" s="50" t="n">
        <v>8</v>
      </c>
      <c r="AI1641" s="50" t="n">
        <v>45</v>
      </c>
      <c r="AJ1641" s="50" t="n">
        <v>3174.8</v>
      </c>
      <c r="AK1641" s="50" t="n">
        <v>5</v>
      </c>
    </row>
    <row r="1642" customFormat="false" ht="15" hidden="false" customHeight="false" outlineLevel="0" collapsed="false">
      <c r="A1642" s="50" t="s">
        <v>1249</v>
      </c>
      <c r="B1642" s="50" t="s">
        <v>140</v>
      </c>
      <c r="C1642" s="50" t="s">
        <v>509</v>
      </c>
      <c r="D1642" s="50" t="n">
        <v>663368</v>
      </c>
      <c r="E1642" s="50" t="n">
        <v>7</v>
      </c>
      <c r="F1642" s="50" t="s">
        <v>56</v>
      </c>
      <c r="G1642" s="50" t="n">
        <v>2</v>
      </c>
      <c r="H1642" s="50" t="n">
        <v>2</v>
      </c>
      <c r="I1642" s="50" t="n">
        <v>0</v>
      </c>
      <c r="J1642" s="50" t="n">
        <v>2</v>
      </c>
      <c r="K1642" s="50" t="n">
        <v>2</v>
      </c>
      <c r="L1642" s="50" t="n">
        <v>0</v>
      </c>
      <c r="M1642" s="50" t="n">
        <v>0</v>
      </c>
      <c r="N1642" s="50" t="n">
        <v>0</v>
      </c>
      <c r="O1642" s="50" t="n">
        <v>-0.301</v>
      </c>
      <c r="P1642" s="50" t="n">
        <v>1</v>
      </c>
      <c r="Q1642" s="50" t="n">
        <v>1</v>
      </c>
      <c r="R1642" s="50" t="n">
        <v>0</v>
      </c>
      <c r="S1642" s="50" t="n">
        <v>0</v>
      </c>
      <c r="T1642" s="50" t="n">
        <v>0</v>
      </c>
      <c r="U1642" s="50" t="n">
        <v>0</v>
      </c>
      <c r="V1642" s="50" t="n">
        <v>0</v>
      </c>
      <c r="W1642" s="50" t="n">
        <v>0</v>
      </c>
      <c r="X1642" s="50" t="n">
        <v>0</v>
      </c>
      <c r="Y1642" s="50" t="n">
        <v>0</v>
      </c>
      <c r="Z1642" s="50" t="n">
        <v>0</v>
      </c>
      <c r="AA1642" s="50" t="n">
        <v>1</v>
      </c>
      <c r="AB1642" s="50" t="n">
        <v>0.248</v>
      </c>
      <c r="AC1642" s="50" t="n">
        <v>1</v>
      </c>
      <c r="AD1642" s="50" t="n">
        <v>0</v>
      </c>
      <c r="AE1642" s="50" t="n">
        <v>0</v>
      </c>
      <c r="AF1642" s="50" t="n">
        <v>1</v>
      </c>
      <c r="AG1642" s="50" t="n">
        <v>64.2</v>
      </c>
      <c r="AH1642" s="50" t="n">
        <v>0</v>
      </c>
      <c r="AI1642" s="50" t="n">
        <v>2</v>
      </c>
      <c r="AJ1642" s="50" t="n">
        <v>145.8</v>
      </c>
      <c r="AK1642" s="50" t="n">
        <v>0</v>
      </c>
    </row>
    <row r="1643" customFormat="false" ht="15" hidden="false" customHeight="false" outlineLevel="0" collapsed="false">
      <c r="A1643" s="50" t="s">
        <v>1250</v>
      </c>
      <c r="B1643" s="50" t="s">
        <v>140</v>
      </c>
      <c r="C1643" s="50" t="s">
        <v>628</v>
      </c>
      <c r="D1643" s="50" t="n">
        <v>672012</v>
      </c>
      <c r="E1643" s="50" t="n">
        <v>4</v>
      </c>
      <c r="F1643" s="50" t="s">
        <v>53</v>
      </c>
      <c r="G1643" s="50" t="n">
        <v>64</v>
      </c>
      <c r="H1643" s="50" t="n">
        <v>35</v>
      </c>
      <c r="I1643" s="50" t="n">
        <v>8</v>
      </c>
      <c r="J1643" s="50" t="n">
        <v>29</v>
      </c>
      <c r="K1643" s="50" t="n">
        <v>23</v>
      </c>
      <c r="L1643" s="50" t="n">
        <v>3</v>
      </c>
      <c r="M1643" s="50" t="n">
        <v>35</v>
      </c>
      <c r="N1643" s="50" t="n">
        <v>12</v>
      </c>
      <c r="O1643" s="50" t="n">
        <v>1.272</v>
      </c>
      <c r="P1643" s="50" t="n">
        <v>19</v>
      </c>
      <c r="Q1643" s="50" t="n">
        <v>18</v>
      </c>
      <c r="R1643" s="50" t="n">
        <v>7</v>
      </c>
      <c r="S1643" s="50" t="n">
        <v>2</v>
      </c>
      <c r="T1643" s="50" t="n">
        <v>0</v>
      </c>
      <c r="U1643" s="50" t="n">
        <v>0</v>
      </c>
      <c r="V1643" s="50" t="n">
        <v>1</v>
      </c>
      <c r="W1643" s="50" t="n">
        <v>0</v>
      </c>
      <c r="X1643" s="50" t="n">
        <v>0</v>
      </c>
      <c r="Y1643" s="50" t="n">
        <v>4</v>
      </c>
      <c r="Z1643" s="50" t="n">
        <v>7.7</v>
      </c>
      <c r="AA1643" s="50" t="n">
        <v>19</v>
      </c>
      <c r="AB1643" s="50" t="n">
        <v>3.773</v>
      </c>
      <c r="AC1643" s="50" t="n">
        <v>14</v>
      </c>
      <c r="AD1643" s="50" t="n">
        <v>0</v>
      </c>
      <c r="AE1643" s="50" t="n">
        <v>1</v>
      </c>
      <c r="AF1643" s="50" t="n">
        <v>14</v>
      </c>
      <c r="AG1643" s="50" t="n">
        <v>1145.5</v>
      </c>
      <c r="AH1643" s="50" t="n">
        <v>2</v>
      </c>
      <c r="AI1643" s="50" t="n">
        <v>31</v>
      </c>
      <c r="AJ1643" s="50" t="n">
        <v>2208.1</v>
      </c>
      <c r="AK1643" s="50" t="n">
        <v>3</v>
      </c>
    </row>
    <row r="1644" customFormat="false" ht="15" hidden="false" customHeight="false" outlineLevel="0" collapsed="false">
      <c r="A1644" s="50" t="s">
        <v>1250</v>
      </c>
      <c r="B1644" s="50" t="s">
        <v>140</v>
      </c>
      <c r="C1644" s="50" t="s">
        <v>628</v>
      </c>
      <c r="D1644" s="50" t="n">
        <v>672012</v>
      </c>
      <c r="E1644" s="50" t="n">
        <v>5</v>
      </c>
      <c r="F1644" s="50" t="s">
        <v>54</v>
      </c>
      <c r="G1644" s="50" t="n">
        <v>33</v>
      </c>
      <c r="H1644" s="50" t="n">
        <v>17</v>
      </c>
      <c r="I1644" s="50" t="n">
        <v>4</v>
      </c>
      <c r="J1644" s="50" t="n">
        <v>18</v>
      </c>
      <c r="K1644" s="50" t="n">
        <v>13</v>
      </c>
      <c r="L1644" s="50" t="n">
        <v>3</v>
      </c>
      <c r="M1644" s="50" t="n">
        <v>15</v>
      </c>
      <c r="N1644" s="50" t="n">
        <v>4</v>
      </c>
      <c r="O1644" s="50" t="n">
        <v>-0.342</v>
      </c>
      <c r="P1644" s="50" t="n">
        <v>9</v>
      </c>
      <c r="Q1644" s="50" t="n">
        <v>9</v>
      </c>
      <c r="R1644" s="50" t="n">
        <v>2</v>
      </c>
      <c r="S1644" s="50" t="n">
        <v>2</v>
      </c>
      <c r="T1644" s="50" t="n">
        <v>0</v>
      </c>
      <c r="U1644" s="50" t="n">
        <v>0</v>
      </c>
      <c r="V1644" s="50" t="n">
        <v>0</v>
      </c>
      <c r="W1644" s="50" t="n">
        <v>0</v>
      </c>
      <c r="X1644" s="50" t="n">
        <v>0</v>
      </c>
      <c r="Y1644" s="50" t="n">
        <v>3</v>
      </c>
      <c r="Z1644" s="50" t="n">
        <v>2.5</v>
      </c>
      <c r="AA1644" s="50" t="n">
        <v>9</v>
      </c>
      <c r="AB1644" s="50" t="n">
        <v>1.584</v>
      </c>
      <c r="AC1644" s="50" t="n">
        <v>6</v>
      </c>
      <c r="AD1644" s="50" t="n">
        <v>0</v>
      </c>
      <c r="AE1644" s="50" t="n">
        <v>2</v>
      </c>
      <c r="AF1644" s="50" t="n">
        <v>6</v>
      </c>
      <c r="AG1644" s="50" t="n">
        <v>526</v>
      </c>
      <c r="AH1644" s="50" t="n">
        <v>3</v>
      </c>
      <c r="AI1644" s="50" t="n">
        <v>15</v>
      </c>
      <c r="AJ1644" s="50" t="n">
        <v>1085</v>
      </c>
      <c r="AK1644" s="50" t="n">
        <v>3</v>
      </c>
    </row>
    <row r="1645" customFormat="false" ht="15" hidden="false" customHeight="false" outlineLevel="0" collapsed="false">
      <c r="A1645" s="50" t="s">
        <v>1251</v>
      </c>
      <c r="B1645" s="50" t="s">
        <v>140</v>
      </c>
      <c r="C1645" s="50" t="s">
        <v>629</v>
      </c>
      <c r="D1645" s="50" t="n">
        <v>675659</v>
      </c>
      <c r="E1645" s="50" t="n">
        <v>4</v>
      </c>
      <c r="F1645" s="50" t="s">
        <v>53</v>
      </c>
      <c r="G1645" s="50" t="n">
        <v>74</v>
      </c>
      <c r="H1645" s="50" t="n">
        <v>40</v>
      </c>
      <c r="I1645" s="50" t="n">
        <v>14</v>
      </c>
      <c r="J1645" s="50" t="n">
        <v>42</v>
      </c>
      <c r="K1645" s="50" t="n">
        <v>28</v>
      </c>
      <c r="L1645" s="50" t="n">
        <v>7</v>
      </c>
      <c r="M1645" s="50" t="n">
        <v>32</v>
      </c>
      <c r="N1645" s="50" t="n">
        <v>12</v>
      </c>
      <c r="O1645" s="50" t="n">
        <v>-4.025</v>
      </c>
      <c r="P1645" s="50" t="n">
        <v>22</v>
      </c>
      <c r="Q1645" s="50" t="n">
        <v>21</v>
      </c>
      <c r="R1645" s="50" t="n">
        <v>2</v>
      </c>
      <c r="S1645" s="50" t="n">
        <v>0</v>
      </c>
      <c r="T1645" s="50" t="n">
        <v>0</v>
      </c>
      <c r="U1645" s="50" t="n">
        <v>0</v>
      </c>
      <c r="V1645" s="50" t="n">
        <v>0</v>
      </c>
      <c r="W1645" s="50" t="n">
        <v>0</v>
      </c>
      <c r="X1645" s="50" t="n">
        <v>0</v>
      </c>
      <c r="Y1645" s="50" t="n">
        <v>9</v>
      </c>
      <c r="Z1645" s="50" t="n">
        <v>1.8</v>
      </c>
      <c r="AA1645" s="50" t="n">
        <v>21</v>
      </c>
      <c r="AB1645" s="50" t="n">
        <v>3.67</v>
      </c>
      <c r="AC1645" s="50" t="n">
        <v>13</v>
      </c>
      <c r="AD1645" s="50" t="n">
        <v>0</v>
      </c>
      <c r="AE1645" s="50" t="n">
        <v>4</v>
      </c>
      <c r="AF1645" s="50" t="n">
        <v>13</v>
      </c>
      <c r="AG1645" s="50" t="n">
        <v>988.6</v>
      </c>
      <c r="AH1645" s="50" t="n">
        <v>4</v>
      </c>
      <c r="AI1645" s="50" t="n">
        <v>29</v>
      </c>
      <c r="AJ1645" s="50" t="n">
        <v>2048.4</v>
      </c>
      <c r="AK1645" s="50" t="n">
        <v>5</v>
      </c>
    </row>
    <row r="1646" customFormat="false" ht="15" hidden="false" customHeight="false" outlineLevel="0" collapsed="false">
      <c r="A1646" s="50" t="s">
        <v>1251</v>
      </c>
      <c r="B1646" s="50" t="s">
        <v>140</v>
      </c>
      <c r="C1646" s="50" t="s">
        <v>629</v>
      </c>
      <c r="D1646" s="50" t="n">
        <v>675659</v>
      </c>
      <c r="E1646" s="50" t="n">
        <v>7</v>
      </c>
      <c r="F1646" s="50" t="s">
        <v>56</v>
      </c>
      <c r="G1646" s="50" t="n">
        <v>7</v>
      </c>
      <c r="H1646" s="50" t="n">
        <v>4</v>
      </c>
      <c r="I1646" s="50" t="n">
        <v>1</v>
      </c>
      <c r="J1646" s="50" t="n">
        <v>3</v>
      </c>
      <c r="K1646" s="50" t="n">
        <v>2</v>
      </c>
      <c r="L1646" s="50" t="n">
        <v>0</v>
      </c>
      <c r="M1646" s="50" t="n">
        <v>4</v>
      </c>
      <c r="N1646" s="50" t="n">
        <v>2</v>
      </c>
      <c r="O1646" s="50" t="n">
        <v>-0.524</v>
      </c>
      <c r="P1646" s="50" t="n">
        <v>2</v>
      </c>
      <c r="Q1646" s="50" t="n">
        <v>2</v>
      </c>
      <c r="R1646" s="50" t="n">
        <v>0</v>
      </c>
      <c r="S1646" s="50" t="n">
        <v>0</v>
      </c>
      <c r="T1646" s="50" t="n">
        <v>0</v>
      </c>
      <c r="U1646" s="50" t="n">
        <v>0</v>
      </c>
      <c r="V1646" s="50" t="n">
        <v>0</v>
      </c>
      <c r="W1646" s="50" t="n">
        <v>0</v>
      </c>
      <c r="X1646" s="50" t="n">
        <v>0</v>
      </c>
      <c r="Y1646" s="50" t="n">
        <v>1</v>
      </c>
      <c r="Z1646" s="50" t="n">
        <v>0</v>
      </c>
      <c r="AA1646" s="50" t="n">
        <v>2</v>
      </c>
      <c r="AB1646" s="50" t="n">
        <v>0.092</v>
      </c>
      <c r="AC1646" s="50" t="n">
        <v>1</v>
      </c>
      <c r="AD1646" s="50" t="n">
        <v>0</v>
      </c>
      <c r="AE1646" s="50" t="n">
        <v>0</v>
      </c>
      <c r="AF1646" s="50" t="n">
        <v>1</v>
      </c>
      <c r="AG1646" s="50" t="n">
        <v>93.3</v>
      </c>
      <c r="AH1646" s="50" t="n">
        <v>0</v>
      </c>
      <c r="AI1646" s="50" t="n">
        <v>4</v>
      </c>
      <c r="AJ1646" s="50" t="n">
        <v>260.9</v>
      </c>
      <c r="AK1646" s="50" t="n">
        <v>0</v>
      </c>
    </row>
    <row r="1647" customFormat="false" ht="15" hidden="false" customHeight="false" outlineLevel="0" collapsed="false">
      <c r="A1647" s="50" t="s">
        <v>1252</v>
      </c>
      <c r="B1647" s="50" t="s">
        <v>140</v>
      </c>
      <c r="C1647" s="50" t="s">
        <v>631</v>
      </c>
      <c r="D1647" s="50" t="n">
        <v>682641</v>
      </c>
      <c r="E1647" s="50" t="n">
        <v>4</v>
      </c>
      <c r="F1647" s="50" t="s">
        <v>53</v>
      </c>
      <c r="G1647" s="50" t="n">
        <v>72</v>
      </c>
      <c r="H1647" s="50" t="n">
        <v>44</v>
      </c>
      <c r="I1647" s="50" t="n">
        <v>13</v>
      </c>
      <c r="J1647" s="50" t="n">
        <v>30</v>
      </c>
      <c r="K1647" s="50" t="n">
        <v>22</v>
      </c>
      <c r="L1647" s="50" t="n">
        <v>2</v>
      </c>
      <c r="M1647" s="50" t="n">
        <v>42</v>
      </c>
      <c r="N1647" s="50" t="n">
        <v>22</v>
      </c>
      <c r="O1647" s="50" t="n">
        <v>-2.069</v>
      </c>
      <c r="P1647" s="50" t="n">
        <v>21</v>
      </c>
      <c r="Q1647" s="50" t="n">
        <v>20</v>
      </c>
      <c r="R1647" s="50" t="n">
        <v>4</v>
      </c>
      <c r="S1647" s="50" t="n">
        <v>0</v>
      </c>
      <c r="T1647" s="50" t="n">
        <v>0</v>
      </c>
      <c r="U1647" s="50" t="n">
        <v>0</v>
      </c>
      <c r="V1647" s="50" t="n">
        <v>1</v>
      </c>
      <c r="W1647" s="50" t="n">
        <v>0</v>
      </c>
      <c r="X1647" s="50" t="n">
        <v>0</v>
      </c>
      <c r="Y1647" s="50" t="n">
        <v>7</v>
      </c>
      <c r="Z1647" s="50" t="n">
        <v>4.3</v>
      </c>
      <c r="AA1647" s="50" t="n">
        <v>21</v>
      </c>
      <c r="AB1647" s="50" t="n">
        <v>2.721</v>
      </c>
      <c r="AC1647" s="50" t="n">
        <v>13</v>
      </c>
      <c r="AD1647" s="50" t="n">
        <v>0</v>
      </c>
      <c r="AE1647" s="50" t="n">
        <v>3</v>
      </c>
      <c r="AF1647" s="50" t="n">
        <v>13</v>
      </c>
      <c r="AG1647" s="50" t="n">
        <v>1093.9</v>
      </c>
      <c r="AH1647" s="50" t="n">
        <v>1</v>
      </c>
      <c r="AI1647" s="50" t="n">
        <v>38</v>
      </c>
      <c r="AJ1647" s="50" t="n">
        <v>2711.9</v>
      </c>
      <c r="AK1647" s="50" t="n">
        <v>6</v>
      </c>
    </row>
    <row r="1648" customFormat="false" ht="15" hidden="false" customHeight="false" outlineLevel="0" collapsed="false">
      <c r="A1648" s="50" t="s">
        <v>1253</v>
      </c>
      <c r="B1648" s="50" t="s">
        <v>140</v>
      </c>
      <c r="C1648" s="50" t="s">
        <v>161</v>
      </c>
      <c r="D1648" s="50" t="n">
        <v>680716</v>
      </c>
      <c r="E1648" s="50" t="n">
        <v>8</v>
      </c>
      <c r="F1648" s="50" t="s">
        <v>57</v>
      </c>
      <c r="G1648" s="50" t="n">
        <v>39</v>
      </c>
      <c r="H1648" s="50" t="n">
        <v>21</v>
      </c>
      <c r="I1648" s="50" t="n">
        <v>7</v>
      </c>
      <c r="J1648" s="50" t="n">
        <v>20</v>
      </c>
      <c r="K1648" s="50" t="n">
        <v>14</v>
      </c>
      <c r="L1648" s="50" t="n">
        <v>4</v>
      </c>
      <c r="M1648" s="50" t="n">
        <v>19</v>
      </c>
      <c r="N1648" s="50" t="n">
        <v>7</v>
      </c>
      <c r="O1648" s="50" t="n">
        <v>-1.064</v>
      </c>
      <c r="P1648" s="50" t="n">
        <v>9</v>
      </c>
      <c r="Q1648" s="50" t="n">
        <v>9</v>
      </c>
      <c r="R1648" s="50" t="n">
        <v>2</v>
      </c>
      <c r="S1648" s="50" t="n">
        <v>0</v>
      </c>
      <c r="T1648" s="50" t="n">
        <v>0</v>
      </c>
      <c r="U1648" s="50" t="n">
        <v>0</v>
      </c>
      <c r="V1648" s="50" t="n">
        <v>0</v>
      </c>
      <c r="W1648" s="50" t="n">
        <v>0</v>
      </c>
      <c r="X1648" s="50" t="n">
        <v>0</v>
      </c>
      <c r="Y1648" s="50" t="n">
        <v>4</v>
      </c>
      <c r="Z1648" s="50" t="n">
        <v>1.8</v>
      </c>
      <c r="AA1648" s="50" t="n">
        <v>9</v>
      </c>
      <c r="AB1648" s="50" t="n">
        <v>1.573</v>
      </c>
      <c r="AC1648" s="50" t="n">
        <v>5</v>
      </c>
      <c r="AD1648" s="50" t="n">
        <v>0</v>
      </c>
      <c r="AE1648" s="50" t="n">
        <v>3</v>
      </c>
      <c r="AF1648" s="50" t="n">
        <v>5</v>
      </c>
      <c r="AG1648" s="50" t="n">
        <v>473.3</v>
      </c>
      <c r="AH1648" s="50" t="n">
        <v>2</v>
      </c>
      <c r="AI1648" s="50" t="n">
        <v>19</v>
      </c>
      <c r="AJ1648" s="50" t="n">
        <v>1374.2</v>
      </c>
      <c r="AK1648" s="50" t="n">
        <v>4</v>
      </c>
    </row>
    <row r="1649" customFormat="false" ht="15" hidden="false" customHeight="false" outlineLevel="0" collapsed="false">
      <c r="A1649" s="50" t="s">
        <v>1254</v>
      </c>
      <c r="B1649" s="50" t="s">
        <v>140</v>
      </c>
      <c r="C1649" s="50" t="s">
        <v>313</v>
      </c>
      <c r="D1649" s="50" t="n">
        <v>666310</v>
      </c>
      <c r="E1649" s="50" t="n">
        <v>9</v>
      </c>
      <c r="F1649" s="50" t="s">
        <v>58</v>
      </c>
      <c r="G1649" s="50" t="n">
        <v>37</v>
      </c>
      <c r="H1649" s="50" t="n">
        <v>16</v>
      </c>
      <c r="I1649" s="50" t="n">
        <v>2</v>
      </c>
      <c r="J1649" s="50" t="n">
        <v>15</v>
      </c>
      <c r="K1649" s="50" t="n">
        <v>8</v>
      </c>
      <c r="L1649" s="50" t="n">
        <v>0</v>
      </c>
      <c r="M1649" s="50" t="n">
        <v>22</v>
      </c>
      <c r="N1649" s="50" t="n">
        <v>8</v>
      </c>
      <c r="O1649" s="50" t="n">
        <v>1.812</v>
      </c>
      <c r="P1649" s="50" t="n">
        <v>8</v>
      </c>
      <c r="Q1649" s="50" t="n">
        <v>7</v>
      </c>
      <c r="R1649" s="50" t="n">
        <v>2</v>
      </c>
      <c r="S1649" s="50" t="n">
        <v>0</v>
      </c>
      <c r="T1649" s="50" t="n">
        <v>0</v>
      </c>
      <c r="U1649" s="50" t="n">
        <v>1</v>
      </c>
      <c r="V1649" s="50" t="n">
        <v>1</v>
      </c>
      <c r="W1649" s="50" t="n">
        <v>0</v>
      </c>
      <c r="X1649" s="50" t="n">
        <v>0</v>
      </c>
      <c r="Y1649" s="50" t="n">
        <v>3</v>
      </c>
      <c r="Z1649" s="50" t="n">
        <v>3.6</v>
      </c>
      <c r="AA1649" s="50" t="n">
        <v>8</v>
      </c>
      <c r="AB1649" s="50" t="n">
        <v>2.17</v>
      </c>
      <c r="AC1649" s="50" t="n">
        <v>4</v>
      </c>
      <c r="AD1649" s="50" t="n">
        <v>1</v>
      </c>
      <c r="AE1649" s="50" t="n">
        <v>1</v>
      </c>
      <c r="AF1649" s="50" t="n">
        <v>4</v>
      </c>
      <c r="AG1649" s="50" t="n">
        <v>322.8</v>
      </c>
      <c r="AH1649" s="50" t="n">
        <v>2</v>
      </c>
      <c r="AI1649" s="50" t="n">
        <v>16</v>
      </c>
      <c r="AJ1649" s="50" t="n">
        <v>1143.3</v>
      </c>
      <c r="AK1649" s="50" t="n">
        <v>2</v>
      </c>
    </row>
    <row r="1650" customFormat="false" ht="15" hidden="false" customHeight="false" outlineLevel="0" collapsed="false">
      <c r="A1650" s="50" t="s">
        <v>1255</v>
      </c>
      <c r="B1650" s="50" t="s">
        <v>140</v>
      </c>
      <c r="C1650" s="50" t="s">
        <v>400</v>
      </c>
      <c r="D1650" s="50" t="n">
        <v>669699</v>
      </c>
      <c r="E1650" s="50" t="n">
        <v>7</v>
      </c>
      <c r="F1650" s="50" t="s">
        <v>56</v>
      </c>
      <c r="G1650" s="50" t="n">
        <v>24</v>
      </c>
      <c r="H1650" s="50" t="n">
        <v>14</v>
      </c>
      <c r="I1650" s="50" t="n">
        <v>4</v>
      </c>
      <c r="J1650" s="50" t="n">
        <v>11</v>
      </c>
      <c r="K1650" s="50" t="n">
        <v>7</v>
      </c>
      <c r="L1650" s="50" t="n">
        <v>2</v>
      </c>
      <c r="M1650" s="50" t="n">
        <v>13</v>
      </c>
      <c r="N1650" s="50" t="n">
        <v>7</v>
      </c>
      <c r="O1650" s="50" t="n">
        <v>0.057</v>
      </c>
      <c r="P1650" s="50" t="n">
        <v>8</v>
      </c>
      <c r="Q1650" s="50" t="n">
        <v>7</v>
      </c>
      <c r="R1650" s="50" t="n">
        <v>2</v>
      </c>
      <c r="S1650" s="50" t="n">
        <v>1</v>
      </c>
      <c r="T1650" s="50" t="n">
        <v>0</v>
      </c>
      <c r="U1650" s="50" t="n">
        <v>0</v>
      </c>
      <c r="V1650" s="50" t="n">
        <v>0</v>
      </c>
      <c r="W1650" s="50" t="n">
        <v>0</v>
      </c>
      <c r="X1650" s="50" t="n">
        <v>1</v>
      </c>
      <c r="Y1650" s="50" t="n">
        <v>3</v>
      </c>
      <c r="Z1650" s="50" t="n">
        <v>2.15</v>
      </c>
      <c r="AA1650" s="50" t="n">
        <v>8</v>
      </c>
      <c r="AB1650" s="50" t="n">
        <v>1.845</v>
      </c>
      <c r="AC1650" s="50" t="n">
        <v>5</v>
      </c>
      <c r="AD1650" s="50" t="n">
        <v>0</v>
      </c>
      <c r="AE1650" s="50" t="n">
        <v>2</v>
      </c>
      <c r="AF1650" s="50" t="n">
        <v>5</v>
      </c>
      <c r="AG1650" s="50" t="n">
        <v>403.6</v>
      </c>
      <c r="AH1650" s="50" t="n">
        <v>3</v>
      </c>
      <c r="AI1650" s="50" t="n">
        <v>10</v>
      </c>
      <c r="AJ1650" s="50" t="n">
        <v>697</v>
      </c>
      <c r="AK1650" s="50" t="n">
        <v>0</v>
      </c>
    </row>
    <row r="1651" customFormat="false" ht="15" hidden="false" customHeight="false" outlineLevel="0" collapsed="false">
      <c r="A1651" s="50" t="s">
        <v>1256</v>
      </c>
      <c r="B1651" s="50" t="s">
        <v>140</v>
      </c>
      <c r="C1651" s="50" t="s">
        <v>634</v>
      </c>
      <c r="D1651" s="50" t="n">
        <v>678225</v>
      </c>
      <c r="E1651" s="50" t="n">
        <v>8</v>
      </c>
      <c r="F1651" s="50" t="s">
        <v>57</v>
      </c>
      <c r="G1651" s="50" t="n">
        <v>13</v>
      </c>
      <c r="H1651" s="50" t="n">
        <v>7</v>
      </c>
      <c r="I1651" s="50" t="n">
        <v>2</v>
      </c>
      <c r="J1651" s="50" t="n">
        <v>3</v>
      </c>
      <c r="K1651" s="50" t="n">
        <v>2</v>
      </c>
      <c r="L1651" s="50" t="n">
        <v>0</v>
      </c>
      <c r="M1651" s="50" t="n">
        <v>10</v>
      </c>
      <c r="N1651" s="50" t="n">
        <v>5</v>
      </c>
      <c r="O1651" s="50" t="n">
        <v>0.074</v>
      </c>
      <c r="P1651" s="50" t="n">
        <v>4</v>
      </c>
      <c r="Q1651" s="50" t="n">
        <v>2</v>
      </c>
      <c r="R1651" s="50" t="n">
        <v>1</v>
      </c>
      <c r="S1651" s="50" t="n">
        <v>0</v>
      </c>
      <c r="T1651" s="50" t="n">
        <v>0</v>
      </c>
      <c r="U1651" s="50" t="n">
        <v>0</v>
      </c>
      <c r="V1651" s="50" t="n">
        <v>0</v>
      </c>
      <c r="W1651" s="50" t="n">
        <v>1</v>
      </c>
      <c r="X1651" s="50" t="n">
        <v>0</v>
      </c>
      <c r="Y1651" s="50" t="n">
        <v>1</v>
      </c>
      <c r="Z1651" s="50" t="n">
        <v>1.6</v>
      </c>
      <c r="AA1651" s="50" t="n">
        <v>3</v>
      </c>
      <c r="AB1651" s="50" t="n">
        <v>1.083</v>
      </c>
      <c r="AC1651" s="50" t="n">
        <v>2</v>
      </c>
      <c r="AD1651" s="50" t="n">
        <v>0</v>
      </c>
      <c r="AE1651" s="50" t="n">
        <v>0</v>
      </c>
      <c r="AF1651" s="50" t="n">
        <v>2</v>
      </c>
      <c r="AG1651" s="50" t="n">
        <v>59.6</v>
      </c>
      <c r="AH1651" s="50" t="n">
        <v>0</v>
      </c>
      <c r="AI1651" s="50" t="n">
        <v>3</v>
      </c>
      <c r="AJ1651" s="50" t="n">
        <v>177</v>
      </c>
      <c r="AK1651" s="50" t="n">
        <v>0</v>
      </c>
    </row>
    <row r="1652" customFormat="false" ht="15" hidden="false" customHeight="false" outlineLevel="0" collapsed="false">
      <c r="A1652" s="50" t="s">
        <v>1257</v>
      </c>
      <c r="B1652" s="50" t="s">
        <v>140</v>
      </c>
      <c r="C1652" s="50" t="s">
        <v>636</v>
      </c>
      <c r="D1652" s="50" t="n">
        <v>691620</v>
      </c>
      <c r="E1652" s="50" t="n">
        <v>4</v>
      </c>
      <c r="F1652" s="50" t="s">
        <v>53</v>
      </c>
      <c r="G1652" s="50" t="n">
        <v>8</v>
      </c>
      <c r="H1652" s="50" t="n">
        <v>2</v>
      </c>
      <c r="I1652" s="50" t="n">
        <v>1</v>
      </c>
      <c r="J1652" s="50" t="n">
        <v>1</v>
      </c>
      <c r="K1652" s="50" t="n">
        <v>0</v>
      </c>
      <c r="L1652" s="50" t="n">
        <v>0</v>
      </c>
      <c r="M1652" s="50" t="n">
        <v>7</v>
      </c>
      <c r="N1652" s="50" t="n">
        <v>2</v>
      </c>
      <c r="O1652" s="50" t="n">
        <v>0.095</v>
      </c>
      <c r="P1652" s="50" t="n">
        <v>2</v>
      </c>
      <c r="Q1652" s="50" t="n">
        <v>1</v>
      </c>
      <c r="R1652" s="50" t="n">
        <v>0</v>
      </c>
      <c r="S1652" s="50" t="n">
        <v>0</v>
      </c>
      <c r="T1652" s="50" t="n">
        <v>0</v>
      </c>
      <c r="U1652" s="50" t="n">
        <v>0</v>
      </c>
      <c r="V1652" s="50" t="n">
        <v>1</v>
      </c>
      <c r="W1652" s="50" t="n">
        <v>0</v>
      </c>
      <c r="X1652" s="50" t="n">
        <v>0</v>
      </c>
      <c r="Y1652" s="50" t="n">
        <v>0</v>
      </c>
      <c r="Z1652" s="50" t="n">
        <v>0.7</v>
      </c>
      <c r="AA1652" s="50" t="n">
        <v>2</v>
      </c>
      <c r="AB1652" s="50" t="n">
        <v>0.989</v>
      </c>
      <c r="AC1652" s="50" t="n">
        <v>1</v>
      </c>
      <c r="AD1652" s="50" t="n">
        <v>0</v>
      </c>
      <c r="AE1652" s="50" t="n">
        <v>0</v>
      </c>
      <c r="AF1652" s="50" t="n">
        <v>1</v>
      </c>
      <c r="AG1652" s="50" t="n">
        <v>85.6</v>
      </c>
      <c r="AH1652" s="50" t="n">
        <v>0</v>
      </c>
      <c r="AI1652" s="50" t="n">
        <v>1</v>
      </c>
      <c r="AJ1652" s="50" t="n">
        <v>72.2</v>
      </c>
      <c r="AK1652" s="50" t="n">
        <v>0</v>
      </c>
    </row>
    <row r="1653" customFormat="false" ht="15" hidden="false" customHeight="false" outlineLevel="0" collapsed="false">
      <c r="A1653" s="50" t="s">
        <v>1258</v>
      </c>
      <c r="B1653" s="50" t="s">
        <v>142</v>
      </c>
      <c r="C1653" s="50" t="s">
        <v>510</v>
      </c>
      <c r="D1653" s="50" t="n">
        <v>686797</v>
      </c>
      <c r="E1653" s="50" t="n">
        <v>4</v>
      </c>
      <c r="F1653" s="50" t="s">
        <v>53</v>
      </c>
      <c r="G1653" s="50" t="n">
        <v>435</v>
      </c>
      <c r="H1653" s="50" t="n">
        <v>220</v>
      </c>
      <c r="I1653" s="50" t="n">
        <v>45</v>
      </c>
      <c r="J1653" s="50" t="n">
        <v>199</v>
      </c>
      <c r="K1653" s="50" t="n">
        <v>141</v>
      </c>
      <c r="L1653" s="50" t="n">
        <v>16</v>
      </c>
      <c r="M1653" s="50" t="n">
        <v>236</v>
      </c>
      <c r="N1653" s="50" t="n">
        <v>79</v>
      </c>
      <c r="O1653" s="50" t="n">
        <v>0.915</v>
      </c>
      <c r="P1653" s="50" t="n">
        <v>108</v>
      </c>
      <c r="Q1653" s="50" t="n">
        <v>99</v>
      </c>
      <c r="R1653" s="50" t="n">
        <v>24</v>
      </c>
      <c r="S1653" s="50" t="n">
        <v>2</v>
      </c>
      <c r="T1653" s="50" t="n">
        <v>0</v>
      </c>
      <c r="U1653" s="50" t="n">
        <v>5</v>
      </c>
      <c r="V1653" s="50" t="n">
        <v>8</v>
      </c>
      <c r="W1653" s="50" t="n">
        <v>1</v>
      </c>
      <c r="X1653" s="50" t="n">
        <v>0</v>
      </c>
      <c r="Y1653" s="50" t="n">
        <v>20</v>
      </c>
      <c r="Z1653" s="50" t="n">
        <v>34.1</v>
      </c>
      <c r="AA1653" s="50" t="n">
        <v>108</v>
      </c>
      <c r="AB1653" s="50" t="n">
        <v>29.451</v>
      </c>
      <c r="AC1653" s="50" t="n">
        <v>79</v>
      </c>
      <c r="AD1653" s="50" t="n">
        <v>4</v>
      </c>
      <c r="AE1653" s="50" t="n">
        <v>27</v>
      </c>
      <c r="AF1653" s="50" t="n">
        <v>79</v>
      </c>
      <c r="AG1653" s="50" t="n">
        <v>6922.8</v>
      </c>
      <c r="AH1653" s="50" t="n">
        <v>27</v>
      </c>
      <c r="AI1653" s="50" t="n">
        <v>189</v>
      </c>
      <c r="AJ1653" s="50" t="n">
        <v>13249.5</v>
      </c>
      <c r="AK1653" s="50" t="n">
        <v>19</v>
      </c>
    </row>
    <row r="1654" customFormat="false" ht="15" hidden="false" customHeight="false" outlineLevel="0" collapsed="false">
      <c r="A1654" s="50" t="s">
        <v>1258</v>
      </c>
      <c r="B1654" s="50" t="s">
        <v>142</v>
      </c>
      <c r="C1654" s="50" t="s">
        <v>510</v>
      </c>
      <c r="D1654" s="50" t="n">
        <v>686797</v>
      </c>
      <c r="E1654" s="50" t="n">
        <v>5</v>
      </c>
      <c r="F1654" s="50" t="s">
        <v>54</v>
      </c>
      <c r="G1654" s="50" t="n">
        <v>410</v>
      </c>
      <c r="H1654" s="50" t="n">
        <v>218</v>
      </c>
      <c r="I1654" s="50" t="n">
        <v>42</v>
      </c>
      <c r="J1654" s="50" t="n">
        <v>200</v>
      </c>
      <c r="K1654" s="50" t="n">
        <v>140</v>
      </c>
      <c r="L1654" s="50" t="n">
        <v>15</v>
      </c>
      <c r="M1654" s="50" t="n">
        <v>210</v>
      </c>
      <c r="N1654" s="50" t="n">
        <v>78</v>
      </c>
      <c r="O1654" s="50" t="n">
        <v>4.017</v>
      </c>
      <c r="P1654" s="50" t="n">
        <v>109</v>
      </c>
      <c r="Q1654" s="50" t="n">
        <v>101</v>
      </c>
      <c r="R1654" s="50" t="n">
        <v>27</v>
      </c>
      <c r="S1654" s="50" t="n">
        <v>7</v>
      </c>
      <c r="T1654" s="50" t="n">
        <v>1</v>
      </c>
      <c r="U1654" s="50" t="n">
        <v>3</v>
      </c>
      <c r="V1654" s="50" t="n">
        <v>6</v>
      </c>
      <c r="W1654" s="50" t="n">
        <v>1</v>
      </c>
      <c r="X1654" s="50" t="n">
        <v>0</v>
      </c>
      <c r="Y1654" s="50" t="n">
        <v>20</v>
      </c>
      <c r="Z1654" s="50" t="n">
        <v>35.65</v>
      </c>
      <c r="AA1654" s="50" t="n">
        <v>108</v>
      </c>
      <c r="AB1654" s="50" t="n">
        <v>29.099</v>
      </c>
      <c r="AC1654" s="50" t="n">
        <v>82</v>
      </c>
      <c r="AD1654" s="50" t="n">
        <v>5</v>
      </c>
      <c r="AE1654" s="50" t="n">
        <v>20</v>
      </c>
      <c r="AF1654" s="50" t="n">
        <v>82</v>
      </c>
      <c r="AG1654" s="50" t="n">
        <v>6896.4</v>
      </c>
      <c r="AH1654" s="50" t="n">
        <v>28</v>
      </c>
      <c r="AI1654" s="50" t="n">
        <v>188</v>
      </c>
      <c r="AJ1654" s="50" t="n">
        <v>13112.5</v>
      </c>
      <c r="AK1654" s="50" t="n">
        <v>12</v>
      </c>
    </row>
    <row r="1655" customFormat="false" ht="15" hidden="false" customHeight="false" outlineLevel="0" collapsed="false">
      <c r="A1655" s="50" t="s">
        <v>1258</v>
      </c>
      <c r="B1655" s="50" t="s">
        <v>142</v>
      </c>
      <c r="C1655" s="50" t="s">
        <v>510</v>
      </c>
      <c r="D1655" s="50" t="n">
        <v>686797</v>
      </c>
      <c r="E1655" s="50" t="n">
        <v>6</v>
      </c>
      <c r="F1655" s="50" t="s">
        <v>55</v>
      </c>
      <c r="G1655" s="50" t="n">
        <v>379</v>
      </c>
      <c r="H1655" s="50" t="n">
        <v>200</v>
      </c>
      <c r="I1655" s="50" t="n">
        <v>30</v>
      </c>
      <c r="J1655" s="50" t="n">
        <v>203</v>
      </c>
      <c r="K1655" s="50" t="n">
        <v>152</v>
      </c>
      <c r="L1655" s="50" t="n">
        <v>11</v>
      </c>
      <c r="M1655" s="50" t="n">
        <v>176</v>
      </c>
      <c r="N1655" s="50" t="n">
        <v>48</v>
      </c>
      <c r="O1655" s="50" t="n">
        <v>-0.465</v>
      </c>
      <c r="P1655" s="50" t="n">
        <v>112</v>
      </c>
      <c r="Q1655" s="50" t="n">
        <v>103</v>
      </c>
      <c r="R1655" s="50" t="n">
        <v>25</v>
      </c>
      <c r="S1655" s="50" t="n">
        <v>3</v>
      </c>
      <c r="T1655" s="50" t="n">
        <v>1</v>
      </c>
      <c r="U1655" s="50" t="n">
        <v>6</v>
      </c>
      <c r="V1655" s="50" t="n">
        <v>8</v>
      </c>
      <c r="W1655" s="50" t="n">
        <v>0</v>
      </c>
      <c r="X1655" s="50" t="n">
        <v>1</v>
      </c>
      <c r="Y1655" s="50" t="n">
        <v>11</v>
      </c>
      <c r="Z1655" s="50" t="n">
        <v>36.45</v>
      </c>
      <c r="AA1655" s="50" t="n">
        <v>112</v>
      </c>
      <c r="AB1655" s="50" t="n">
        <v>32.56</v>
      </c>
      <c r="AC1655" s="50" t="n">
        <v>93</v>
      </c>
      <c r="AD1655" s="50" t="n">
        <v>2</v>
      </c>
      <c r="AE1655" s="50" t="n">
        <v>32</v>
      </c>
      <c r="AF1655" s="50" t="n">
        <v>93</v>
      </c>
      <c r="AG1655" s="50" t="n">
        <v>8349.7</v>
      </c>
      <c r="AH1655" s="50" t="n">
        <v>32</v>
      </c>
      <c r="AI1655" s="50" t="n">
        <v>174</v>
      </c>
      <c r="AJ1655" s="50" t="n">
        <v>12366.4</v>
      </c>
      <c r="AK1655" s="50" t="n">
        <v>17</v>
      </c>
    </row>
    <row r="1656" customFormat="false" ht="15" hidden="false" customHeight="false" outlineLevel="0" collapsed="false">
      <c r="A1656" s="50" t="s">
        <v>1258</v>
      </c>
      <c r="B1656" s="50" t="s">
        <v>142</v>
      </c>
      <c r="C1656" s="50" t="s">
        <v>510</v>
      </c>
      <c r="D1656" s="50" t="n">
        <v>686797</v>
      </c>
      <c r="E1656" s="50" t="n">
        <v>7</v>
      </c>
      <c r="F1656" s="50" t="s">
        <v>56</v>
      </c>
      <c r="G1656" s="50" t="n">
        <v>355</v>
      </c>
      <c r="H1656" s="50" t="n">
        <v>188</v>
      </c>
      <c r="I1656" s="50" t="n">
        <v>36</v>
      </c>
      <c r="J1656" s="50" t="n">
        <v>159</v>
      </c>
      <c r="K1656" s="50" t="n">
        <v>123</v>
      </c>
      <c r="L1656" s="50" t="n">
        <v>8</v>
      </c>
      <c r="M1656" s="50" t="n">
        <v>196</v>
      </c>
      <c r="N1656" s="50" t="n">
        <v>65</v>
      </c>
      <c r="O1656" s="50" t="n">
        <v>-2.452</v>
      </c>
      <c r="P1656" s="50" t="n">
        <v>96</v>
      </c>
      <c r="Q1656" s="50" t="n">
        <v>87</v>
      </c>
      <c r="R1656" s="50" t="n">
        <v>19</v>
      </c>
      <c r="S1656" s="50" t="n">
        <v>4</v>
      </c>
      <c r="T1656" s="50" t="n">
        <v>1</v>
      </c>
      <c r="U1656" s="50" t="n">
        <v>2</v>
      </c>
      <c r="V1656" s="50" t="n">
        <v>9</v>
      </c>
      <c r="W1656" s="50" t="n">
        <v>0</v>
      </c>
      <c r="X1656" s="50" t="n">
        <v>0</v>
      </c>
      <c r="Y1656" s="50" t="n">
        <v>17</v>
      </c>
      <c r="Z1656" s="50" t="n">
        <v>27.7</v>
      </c>
      <c r="AA1656" s="50" t="n">
        <v>96</v>
      </c>
      <c r="AB1656" s="50" t="n">
        <v>23.67</v>
      </c>
      <c r="AC1656" s="50" t="n">
        <v>70</v>
      </c>
      <c r="AD1656" s="50" t="n">
        <v>1</v>
      </c>
      <c r="AE1656" s="50" t="n">
        <v>22</v>
      </c>
      <c r="AF1656" s="50" t="n">
        <v>70</v>
      </c>
      <c r="AG1656" s="50" t="n">
        <v>6045.6</v>
      </c>
      <c r="AH1656" s="50" t="n">
        <v>19</v>
      </c>
      <c r="AI1656" s="50" t="n">
        <v>166</v>
      </c>
      <c r="AJ1656" s="50" t="n">
        <v>11637.7</v>
      </c>
      <c r="AK1656" s="50" t="n">
        <v>15</v>
      </c>
    </row>
    <row r="1657" customFormat="false" ht="15" hidden="false" customHeight="false" outlineLevel="0" collapsed="false">
      <c r="A1657" s="50" t="s">
        <v>1258</v>
      </c>
      <c r="B1657" s="50" t="s">
        <v>142</v>
      </c>
      <c r="C1657" s="50" t="s">
        <v>510</v>
      </c>
      <c r="D1657" s="50" t="n">
        <v>686797</v>
      </c>
      <c r="E1657" s="50" t="n">
        <v>8</v>
      </c>
      <c r="F1657" s="50" t="s">
        <v>57</v>
      </c>
      <c r="G1657" s="50" t="n">
        <v>401</v>
      </c>
      <c r="H1657" s="50" t="n">
        <v>223</v>
      </c>
      <c r="I1657" s="50" t="n">
        <v>36</v>
      </c>
      <c r="J1657" s="50" t="n">
        <v>187</v>
      </c>
      <c r="K1657" s="50" t="n">
        <v>138</v>
      </c>
      <c r="L1657" s="50" t="n">
        <v>9</v>
      </c>
      <c r="M1657" s="50" t="n">
        <v>214</v>
      </c>
      <c r="N1657" s="50" t="n">
        <v>85</v>
      </c>
      <c r="O1657" s="50" t="n">
        <v>2.755</v>
      </c>
      <c r="P1657" s="50" t="n">
        <v>105</v>
      </c>
      <c r="Q1657" s="50" t="n">
        <v>102</v>
      </c>
      <c r="R1657" s="50" t="n">
        <v>27</v>
      </c>
      <c r="S1657" s="50" t="n">
        <v>5</v>
      </c>
      <c r="T1657" s="50" t="n">
        <v>0</v>
      </c>
      <c r="U1657" s="50" t="n">
        <v>6</v>
      </c>
      <c r="V1657" s="50" t="n">
        <v>2</v>
      </c>
      <c r="W1657" s="50" t="n">
        <v>1</v>
      </c>
      <c r="X1657" s="50" t="n">
        <v>0</v>
      </c>
      <c r="Y1657" s="50" t="n">
        <v>18</v>
      </c>
      <c r="Z1657" s="50" t="n">
        <v>34.75</v>
      </c>
      <c r="AA1657" s="50" t="n">
        <v>105</v>
      </c>
      <c r="AB1657" s="50" t="n">
        <v>30.063</v>
      </c>
      <c r="AC1657" s="50" t="n">
        <v>84</v>
      </c>
      <c r="AD1657" s="50" t="n">
        <v>4</v>
      </c>
      <c r="AE1657" s="50" t="n">
        <v>36</v>
      </c>
      <c r="AF1657" s="50" t="n">
        <v>84</v>
      </c>
      <c r="AG1657" s="50" t="n">
        <v>7543.9</v>
      </c>
      <c r="AH1657" s="50" t="n">
        <v>23</v>
      </c>
      <c r="AI1657" s="50" t="n">
        <v>176</v>
      </c>
      <c r="AJ1657" s="50" t="n">
        <v>12330</v>
      </c>
      <c r="AK1657" s="50" t="n">
        <v>16</v>
      </c>
    </row>
    <row r="1658" customFormat="false" ht="15" hidden="false" customHeight="false" outlineLevel="0" collapsed="false">
      <c r="A1658" s="50" t="s">
        <v>1258</v>
      </c>
      <c r="B1658" s="50" t="s">
        <v>142</v>
      </c>
      <c r="C1658" s="50" t="s">
        <v>510</v>
      </c>
      <c r="D1658" s="50" t="n">
        <v>686797</v>
      </c>
      <c r="E1658" s="50" t="n">
        <v>9</v>
      </c>
      <c r="F1658" s="50" t="s">
        <v>58</v>
      </c>
      <c r="G1658" s="50" t="n">
        <v>406</v>
      </c>
      <c r="H1658" s="50" t="n">
        <v>222</v>
      </c>
      <c r="I1658" s="50" t="n">
        <v>42</v>
      </c>
      <c r="J1658" s="50" t="n">
        <v>188</v>
      </c>
      <c r="K1658" s="50" t="n">
        <v>140</v>
      </c>
      <c r="L1658" s="50" t="n">
        <v>11</v>
      </c>
      <c r="M1658" s="50" t="n">
        <v>214</v>
      </c>
      <c r="N1658" s="50" t="n">
        <v>82</v>
      </c>
      <c r="O1658" s="50" t="n">
        <v>-2.792</v>
      </c>
      <c r="P1658" s="50" t="n">
        <v>101</v>
      </c>
      <c r="Q1658" s="50" t="n">
        <v>94</v>
      </c>
      <c r="R1658" s="50" t="n">
        <v>26</v>
      </c>
      <c r="S1658" s="50" t="n">
        <v>4</v>
      </c>
      <c r="T1658" s="50" t="n">
        <v>0</v>
      </c>
      <c r="U1658" s="50" t="n">
        <v>2</v>
      </c>
      <c r="V1658" s="50" t="n">
        <v>4</v>
      </c>
      <c r="W1658" s="50" t="n">
        <v>1</v>
      </c>
      <c r="X1658" s="50" t="n">
        <v>2</v>
      </c>
      <c r="Y1658" s="50" t="n">
        <v>16</v>
      </c>
      <c r="Z1658" s="50" t="n">
        <v>29.8</v>
      </c>
      <c r="AA1658" s="50" t="n">
        <v>100</v>
      </c>
      <c r="AB1658" s="50" t="n">
        <v>31.731</v>
      </c>
      <c r="AC1658" s="50" t="n">
        <v>80</v>
      </c>
      <c r="AD1658" s="50" t="n">
        <v>6</v>
      </c>
      <c r="AE1658" s="50" t="n">
        <v>30</v>
      </c>
      <c r="AF1658" s="50" t="n">
        <v>80</v>
      </c>
      <c r="AG1658" s="50" t="n">
        <v>7079.5</v>
      </c>
      <c r="AH1658" s="50" t="n">
        <v>35</v>
      </c>
      <c r="AI1658" s="50" t="n">
        <v>198</v>
      </c>
      <c r="AJ1658" s="50" t="n">
        <v>13911.1</v>
      </c>
      <c r="AK1658" s="50" t="n">
        <v>16</v>
      </c>
    </row>
    <row r="1659" customFormat="false" ht="15" hidden="false" customHeight="false" outlineLevel="0" collapsed="false">
      <c r="A1659" s="50" t="s">
        <v>1259</v>
      </c>
      <c r="B1659" s="50" t="s">
        <v>142</v>
      </c>
      <c r="C1659" s="50" t="s">
        <v>511</v>
      </c>
      <c r="D1659" s="50" t="n">
        <v>605137</v>
      </c>
      <c r="E1659" s="50" t="n">
        <v>4</v>
      </c>
      <c r="F1659" s="50" t="s">
        <v>53</v>
      </c>
      <c r="G1659" s="50" t="n">
        <v>494</v>
      </c>
      <c r="H1659" s="50" t="n">
        <v>239</v>
      </c>
      <c r="I1659" s="50" t="n">
        <v>56</v>
      </c>
      <c r="J1659" s="50" t="n">
        <v>215</v>
      </c>
      <c r="K1659" s="50" t="n">
        <v>162</v>
      </c>
      <c r="L1659" s="50" t="n">
        <v>27</v>
      </c>
      <c r="M1659" s="50" t="n">
        <v>278</v>
      </c>
      <c r="N1659" s="50" t="n">
        <v>77</v>
      </c>
      <c r="O1659" s="50" t="n">
        <v>-2.434</v>
      </c>
      <c r="P1659" s="50" t="n">
        <v>127</v>
      </c>
      <c r="Q1659" s="50" t="n">
        <v>111</v>
      </c>
      <c r="R1659" s="50" t="n">
        <v>25</v>
      </c>
      <c r="S1659" s="50" t="n">
        <v>5</v>
      </c>
      <c r="T1659" s="50" t="n">
        <v>0</v>
      </c>
      <c r="U1659" s="50" t="n">
        <v>3</v>
      </c>
      <c r="V1659" s="50" t="n">
        <v>14</v>
      </c>
      <c r="W1659" s="50" t="n">
        <v>1</v>
      </c>
      <c r="X1659" s="50" t="n">
        <v>1</v>
      </c>
      <c r="Y1659" s="50" t="n">
        <v>23</v>
      </c>
      <c r="Z1659" s="50" t="n">
        <v>38.05</v>
      </c>
      <c r="AA1659" s="50" t="n">
        <v>127</v>
      </c>
      <c r="AB1659" s="50" t="n">
        <v>42.032</v>
      </c>
      <c r="AC1659" s="50" t="n">
        <v>89</v>
      </c>
      <c r="AD1659" s="50" t="n">
        <v>9</v>
      </c>
      <c r="AE1659" s="50" t="n">
        <v>38</v>
      </c>
      <c r="AF1659" s="50" t="n">
        <v>89</v>
      </c>
      <c r="AG1659" s="50" t="n">
        <v>7924.6</v>
      </c>
      <c r="AH1659" s="50" t="n">
        <v>34</v>
      </c>
      <c r="AI1659" s="50" t="n">
        <v>218</v>
      </c>
      <c r="AJ1659" s="50" t="n">
        <v>15638.5</v>
      </c>
      <c r="AK1659" s="50" t="n">
        <v>54</v>
      </c>
    </row>
    <row r="1660" customFormat="false" ht="15" hidden="false" customHeight="false" outlineLevel="0" collapsed="false">
      <c r="A1660" s="50" t="s">
        <v>1259</v>
      </c>
      <c r="B1660" s="50" t="s">
        <v>142</v>
      </c>
      <c r="C1660" s="50" t="s">
        <v>511</v>
      </c>
      <c r="D1660" s="50" t="n">
        <v>605137</v>
      </c>
      <c r="E1660" s="50" t="n">
        <v>5</v>
      </c>
      <c r="F1660" s="50" t="s">
        <v>54</v>
      </c>
      <c r="G1660" s="50" t="n">
        <v>419</v>
      </c>
      <c r="H1660" s="50" t="n">
        <v>223</v>
      </c>
      <c r="I1660" s="50" t="n">
        <v>59</v>
      </c>
      <c r="J1660" s="50" t="n">
        <v>201</v>
      </c>
      <c r="K1660" s="50" t="n">
        <v>144</v>
      </c>
      <c r="L1660" s="50" t="n">
        <v>28</v>
      </c>
      <c r="M1660" s="50" t="n">
        <v>218</v>
      </c>
      <c r="N1660" s="50" t="n">
        <v>79</v>
      </c>
      <c r="O1660" s="50" t="n">
        <v>-5.052</v>
      </c>
      <c r="P1660" s="50" t="n">
        <v>102</v>
      </c>
      <c r="Q1660" s="50" t="n">
        <v>98</v>
      </c>
      <c r="R1660" s="50" t="n">
        <v>21</v>
      </c>
      <c r="S1660" s="50" t="n">
        <v>5</v>
      </c>
      <c r="T1660" s="50" t="n">
        <v>0</v>
      </c>
      <c r="U1660" s="50" t="n">
        <v>2</v>
      </c>
      <c r="V1660" s="50" t="n">
        <v>3</v>
      </c>
      <c r="W1660" s="50" t="n">
        <v>0</v>
      </c>
      <c r="X1660" s="50" t="n">
        <v>1</v>
      </c>
      <c r="Y1660" s="50" t="n">
        <v>30</v>
      </c>
      <c r="Z1660" s="50" t="n">
        <v>24.95</v>
      </c>
      <c r="AA1660" s="50" t="n">
        <v>102</v>
      </c>
      <c r="AB1660" s="50" t="n">
        <v>25.036</v>
      </c>
      <c r="AC1660" s="50" t="n">
        <v>69</v>
      </c>
      <c r="AD1660" s="50" t="n">
        <v>6</v>
      </c>
      <c r="AE1660" s="50" t="n">
        <v>28</v>
      </c>
      <c r="AF1660" s="50" t="n">
        <v>69</v>
      </c>
      <c r="AG1660" s="50" t="n">
        <v>6254.4</v>
      </c>
      <c r="AH1660" s="50" t="n">
        <v>24</v>
      </c>
      <c r="AI1660" s="50" t="n">
        <v>200</v>
      </c>
      <c r="AJ1660" s="50" t="n">
        <v>14432.7</v>
      </c>
      <c r="AK1660" s="50" t="n">
        <v>51</v>
      </c>
    </row>
    <row r="1661" customFormat="false" ht="15" hidden="false" customHeight="false" outlineLevel="0" collapsed="false">
      <c r="A1661" s="50" t="s">
        <v>1259</v>
      </c>
      <c r="B1661" s="50" t="s">
        <v>142</v>
      </c>
      <c r="C1661" s="50" t="s">
        <v>511</v>
      </c>
      <c r="D1661" s="50" t="n">
        <v>605137</v>
      </c>
      <c r="E1661" s="50" t="n">
        <v>6</v>
      </c>
      <c r="F1661" s="50" t="s">
        <v>55</v>
      </c>
      <c r="G1661" s="50" t="n">
        <v>369</v>
      </c>
      <c r="H1661" s="50" t="n">
        <v>201</v>
      </c>
      <c r="I1661" s="50" t="n">
        <v>33</v>
      </c>
      <c r="J1661" s="50" t="n">
        <v>179</v>
      </c>
      <c r="K1661" s="50" t="n">
        <v>143</v>
      </c>
      <c r="L1661" s="50" t="n">
        <v>16</v>
      </c>
      <c r="M1661" s="50" t="n">
        <v>190</v>
      </c>
      <c r="N1661" s="50" t="n">
        <v>58</v>
      </c>
      <c r="O1661" s="50" t="n">
        <v>6.22</v>
      </c>
      <c r="P1661" s="50" t="n">
        <v>102</v>
      </c>
      <c r="Q1661" s="50" t="n">
        <v>95</v>
      </c>
      <c r="R1661" s="50" t="n">
        <v>28</v>
      </c>
      <c r="S1661" s="50" t="n">
        <v>7</v>
      </c>
      <c r="T1661" s="50" t="n">
        <v>1</v>
      </c>
      <c r="U1661" s="50" t="n">
        <v>5</v>
      </c>
      <c r="V1661" s="50" t="n">
        <v>6</v>
      </c>
      <c r="W1661" s="50" t="n">
        <v>1</v>
      </c>
      <c r="X1661" s="50" t="n">
        <v>0</v>
      </c>
      <c r="Y1661" s="50" t="n">
        <v>18</v>
      </c>
      <c r="Z1661" s="50" t="n">
        <v>38.75</v>
      </c>
      <c r="AA1661" s="50" t="n">
        <v>102</v>
      </c>
      <c r="AB1661" s="50" t="n">
        <v>41.324</v>
      </c>
      <c r="AC1661" s="50" t="n">
        <v>77</v>
      </c>
      <c r="AD1661" s="50" t="n">
        <v>9</v>
      </c>
      <c r="AE1661" s="50" t="n">
        <v>34</v>
      </c>
      <c r="AF1661" s="50" t="n">
        <v>77</v>
      </c>
      <c r="AG1661" s="50" t="n">
        <v>6841</v>
      </c>
      <c r="AH1661" s="50" t="n">
        <v>27</v>
      </c>
      <c r="AI1661" s="50" t="n">
        <v>177</v>
      </c>
      <c r="AJ1661" s="50" t="n">
        <v>12761.4</v>
      </c>
      <c r="AK1661" s="50" t="n">
        <v>43</v>
      </c>
    </row>
    <row r="1662" customFormat="false" ht="15" hidden="false" customHeight="false" outlineLevel="0" collapsed="false">
      <c r="A1662" s="50" t="s">
        <v>1259</v>
      </c>
      <c r="B1662" s="50" t="s">
        <v>142</v>
      </c>
      <c r="C1662" s="50" t="s">
        <v>511</v>
      </c>
      <c r="D1662" s="50" t="n">
        <v>605137</v>
      </c>
      <c r="E1662" s="50" t="n">
        <v>7</v>
      </c>
      <c r="F1662" s="50" t="s">
        <v>56</v>
      </c>
      <c r="G1662" s="50" t="n">
        <v>410</v>
      </c>
      <c r="H1662" s="50" t="n">
        <v>197</v>
      </c>
      <c r="I1662" s="50" t="n">
        <v>39</v>
      </c>
      <c r="J1662" s="50" t="n">
        <v>190</v>
      </c>
      <c r="K1662" s="50" t="n">
        <v>128</v>
      </c>
      <c r="L1662" s="50" t="n">
        <v>15</v>
      </c>
      <c r="M1662" s="50" t="n">
        <v>220</v>
      </c>
      <c r="N1662" s="50" t="n">
        <v>69</v>
      </c>
      <c r="O1662" s="50" t="n">
        <v>-1.166</v>
      </c>
      <c r="P1662" s="50" t="n">
        <v>98</v>
      </c>
      <c r="Q1662" s="50" t="n">
        <v>88</v>
      </c>
      <c r="R1662" s="50" t="n">
        <v>21</v>
      </c>
      <c r="S1662" s="50" t="n">
        <v>6</v>
      </c>
      <c r="T1662" s="50" t="n">
        <v>0</v>
      </c>
      <c r="U1662" s="50" t="n">
        <v>3</v>
      </c>
      <c r="V1662" s="50" t="n">
        <v>10</v>
      </c>
      <c r="W1662" s="50" t="n">
        <v>0</v>
      </c>
      <c r="X1662" s="50" t="n">
        <v>0</v>
      </c>
      <c r="Y1662" s="50" t="n">
        <v>25</v>
      </c>
      <c r="Z1662" s="50" t="n">
        <v>31.3</v>
      </c>
      <c r="AA1662" s="50" t="n">
        <v>98</v>
      </c>
      <c r="AB1662" s="50" t="n">
        <v>28.615</v>
      </c>
      <c r="AC1662" s="50" t="n">
        <v>63</v>
      </c>
      <c r="AD1662" s="50" t="n">
        <v>5</v>
      </c>
      <c r="AE1662" s="50" t="n">
        <v>27</v>
      </c>
      <c r="AF1662" s="50" t="n">
        <v>63</v>
      </c>
      <c r="AG1662" s="50" t="n">
        <v>5757.8</v>
      </c>
      <c r="AH1662" s="50" t="n">
        <v>24</v>
      </c>
      <c r="AI1662" s="50" t="n">
        <v>174</v>
      </c>
      <c r="AJ1662" s="50" t="n">
        <v>12522.4</v>
      </c>
      <c r="AK1662" s="50" t="n">
        <v>49</v>
      </c>
    </row>
    <row r="1663" customFormat="false" ht="15" hidden="false" customHeight="false" outlineLevel="0" collapsed="false">
      <c r="A1663" s="50" t="s">
        <v>1259</v>
      </c>
      <c r="B1663" s="50" t="s">
        <v>142</v>
      </c>
      <c r="C1663" s="50" t="s">
        <v>511</v>
      </c>
      <c r="D1663" s="50" t="n">
        <v>605137</v>
      </c>
      <c r="E1663" s="50" t="n">
        <v>8</v>
      </c>
      <c r="F1663" s="50" t="s">
        <v>57</v>
      </c>
      <c r="G1663" s="50" t="n">
        <v>445</v>
      </c>
      <c r="H1663" s="50" t="n">
        <v>196</v>
      </c>
      <c r="I1663" s="50" t="n">
        <v>27</v>
      </c>
      <c r="J1663" s="50" t="n">
        <v>200</v>
      </c>
      <c r="K1663" s="50" t="n">
        <v>132</v>
      </c>
      <c r="L1663" s="50" t="n">
        <v>8</v>
      </c>
      <c r="M1663" s="50" t="n">
        <v>244</v>
      </c>
      <c r="N1663" s="50" t="n">
        <v>63</v>
      </c>
      <c r="O1663" s="50" t="n">
        <v>3.53</v>
      </c>
      <c r="P1663" s="50" t="n">
        <v>109</v>
      </c>
      <c r="Q1663" s="50" t="n">
        <v>95</v>
      </c>
      <c r="R1663" s="50" t="n">
        <v>28</v>
      </c>
      <c r="S1663" s="50" t="n">
        <v>4</v>
      </c>
      <c r="T1663" s="50" t="n">
        <v>0</v>
      </c>
      <c r="U1663" s="50" t="n">
        <v>4</v>
      </c>
      <c r="V1663" s="50" t="n">
        <v>9</v>
      </c>
      <c r="W1663" s="50" t="n">
        <v>2</v>
      </c>
      <c r="X1663" s="50" t="n">
        <v>2</v>
      </c>
      <c r="Y1663" s="50" t="n">
        <v>12</v>
      </c>
      <c r="Z1663" s="50" t="n">
        <v>39.4</v>
      </c>
      <c r="AA1663" s="50" t="n">
        <v>109</v>
      </c>
      <c r="AB1663" s="50" t="n">
        <v>38.831</v>
      </c>
      <c r="AC1663" s="50" t="n">
        <v>85</v>
      </c>
      <c r="AD1663" s="50" t="n">
        <v>7</v>
      </c>
      <c r="AE1663" s="50" t="n">
        <v>30</v>
      </c>
      <c r="AF1663" s="50" t="n">
        <v>85</v>
      </c>
      <c r="AG1663" s="50" t="n">
        <v>7532.2</v>
      </c>
      <c r="AH1663" s="50" t="n">
        <v>24</v>
      </c>
      <c r="AI1663" s="50" t="n">
        <v>162</v>
      </c>
      <c r="AJ1663" s="50" t="n">
        <v>11756.7</v>
      </c>
      <c r="AK1663" s="50" t="n">
        <v>51</v>
      </c>
    </row>
    <row r="1664" customFormat="false" ht="15" hidden="false" customHeight="false" outlineLevel="0" collapsed="false">
      <c r="A1664" s="50" t="s">
        <v>1259</v>
      </c>
      <c r="B1664" s="50" t="s">
        <v>142</v>
      </c>
      <c r="C1664" s="50" t="s">
        <v>511</v>
      </c>
      <c r="D1664" s="50" t="n">
        <v>605137</v>
      </c>
      <c r="E1664" s="50" t="n">
        <v>9</v>
      </c>
      <c r="F1664" s="50" t="s">
        <v>58</v>
      </c>
      <c r="G1664" s="50" t="n">
        <v>387</v>
      </c>
      <c r="H1664" s="50" t="n">
        <v>177</v>
      </c>
      <c r="I1664" s="50" t="n">
        <v>35</v>
      </c>
      <c r="J1664" s="50" t="n">
        <v>172</v>
      </c>
      <c r="K1664" s="50" t="n">
        <v>119</v>
      </c>
      <c r="L1664" s="50" t="n">
        <v>18</v>
      </c>
      <c r="M1664" s="50" t="n">
        <v>215</v>
      </c>
      <c r="N1664" s="50" t="n">
        <v>58</v>
      </c>
      <c r="O1664" s="50" t="n">
        <v>3.448</v>
      </c>
      <c r="P1664" s="50" t="n">
        <v>93</v>
      </c>
      <c r="Q1664" s="50" t="n">
        <v>81</v>
      </c>
      <c r="R1664" s="50" t="n">
        <v>22</v>
      </c>
      <c r="S1664" s="50" t="n">
        <v>1</v>
      </c>
      <c r="T1664" s="50" t="n">
        <v>0</v>
      </c>
      <c r="U1664" s="50" t="n">
        <v>4</v>
      </c>
      <c r="V1664" s="50" t="n">
        <v>10</v>
      </c>
      <c r="W1664" s="50" t="n">
        <v>0</v>
      </c>
      <c r="X1664" s="50" t="n">
        <v>2</v>
      </c>
      <c r="Y1664" s="50" t="n">
        <v>16</v>
      </c>
      <c r="Z1664" s="50" t="n">
        <v>31.55</v>
      </c>
      <c r="AA1664" s="50" t="n">
        <v>93</v>
      </c>
      <c r="AB1664" s="50" t="n">
        <v>35.876</v>
      </c>
      <c r="AC1664" s="50" t="n">
        <v>67</v>
      </c>
      <c r="AD1664" s="50" t="n">
        <v>7</v>
      </c>
      <c r="AE1664" s="50" t="n">
        <v>32</v>
      </c>
      <c r="AF1664" s="50" t="n">
        <v>67</v>
      </c>
      <c r="AG1664" s="50" t="n">
        <v>6141.2</v>
      </c>
      <c r="AH1664" s="50" t="n">
        <v>29</v>
      </c>
      <c r="AI1664" s="50" t="n">
        <v>158</v>
      </c>
      <c r="AJ1664" s="50" t="n">
        <v>11298.9</v>
      </c>
      <c r="AK1664" s="50" t="n">
        <v>36</v>
      </c>
    </row>
    <row r="1665" customFormat="false" ht="15" hidden="false" customHeight="false" outlineLevel="0" collapsed="false">
      <c r="A1665" s="50" t="s">
        <v>1260</v>
      </c>
      <c r="B1665" s="50" t="s">
        <v>142</v>
      </c>
      <c r="C1665" s="50" t="s">
        <v>512</v>
      </c>
      <c r="D1665" s="50" t="n">
        <v>807712</v>
      </c>
      <c r="E1665" s="50" t="n">
        <v>4</v>
      </c>
      <c r="F1665" s="50" t="s">
        <v>53</v>
      </c>
      <c r="G1665" s="50" t="n">
        <v>509</v>
      </c>
      <c r="H1665" s="50" t="n">
        <v>210</v>
      </c>
      <c r="I1665" s="50" t="n">
        <v>25</v>
      </c>
      <c r="J1665" s="50" t="n">
        <v>237</v>
      </c>
      <c r="K1665" s="50" t="n">
        <v>144</v>
      </c>
      <c r="L1665" s="50" t="n">
        <v>8</v>
      </c>
      <c r="M1665" s="50" t="n">
        <v>272</v>
      </c>
      <c r="N1665" s="50" t="n">
        <v>66</v>
      </c>
      <c r="O1665" s="50" t="n">
        <v>-5.071</v>
      </c>
      <c r="P1665" s="50" t="n">
        <v>131</v>
      </c>
      <c r="Q1665" s="50" t="n">
        <v>120</v>
      </c>
      <c r="R1665" s="50" t="n">
        <v>26</v>
      </c>
      <c r="S1665" s="50" t="n">
        <v>4</v>
      </c>
      <c r="T1665" s="50" t="n">
        <v>0</v>
      </c>
      <c r="U1665" s="50" t="n">
        <v>1</v>
      </c>
      <c r="V1665" s="50" t="n">
        <v>8</v>
      </c>
      <c r="W1665" s="50" t="n">
        <v>1</v>
      </c>
      <c r="X1665" s="50" t="n">
        <v>2</v>
      </c>
      <c r="Y1665" s="50" t="n">
        <v>21</v>
      </c>
      <c r="Z1665" s="50" t="n">
        <v>32.2</v>
      </c>
      <c r="AA1665" s="50" t="n">
        <v>130</v>
      </c>
      <c r="AB1665" s="50" t="n">
        <v>34.84</v>
      </c>
      <c r="AC1665" s="50" t="n">
        <v>101</v>
      </c>
      <c r="AD1665" s="50" t="n">
        <v>3</v>
      </c>
      <c r="AE1665" s="50" t="n">
        <v>23</v>
      </c>
      <c r="AF1665" s="50" t="n">
        <v>100</v>
      </c>
      <c r="AG1665" s="50" t="n">
        <v>8428.9</v>
      </c>
      <c r="AH1665" s="50" t="n">
        <v>33</v>
      </c>
      <c r="AI1665" s="50" t="n">
        <v>177</v>
      </c>
      <c r="AJ1665" s="50" t="n">
        <v>12299.3</v>
      </c>
      <c r="AK1665" s="50" t="n">
        <v>14</v>
      </c>
    </row>
    <row r="1666" customFormat="false" ht="15" hidden="false" customHeight="false" outlineLevel="0" collapsed="false">
      <c r="A1666" s="50" t="s">
        <v>1260</v>
      </c>
      <c r="B1666" s="50" t="s">
        <v>142</v>
      </c>
      <c r="C1666" s="50" t="s">
        <v>512</v>
      </c>
      <c r="D1666" s="50" t="n">
        <v>807712</v>
      </c>
      <c r="E1666" s="50" t="n">
        <v>5</v>
      </c>
      <c r="F1666" s="50" t="s">
        <v>54</v>
      </c>
      <c r="G1666" s="50" t="n">
        <v>347</v>
      </c>
      <c r="H1666" s="50" t="n">
        <v>148</v>
      </c>
      <c r="I1666" s="50" t="n">
        <v>24</v>
      </c>
      <c r="J1666" s="50" t="n">
        <v>175</v>
      </c>
      <c r="K1666" s="50" t="n">
        <v>106</v>
      </c>
      <c r="L1666" s="50" t="n">
        <v>9</v>
      </c>
      <c r="M1666" s="50" t="n">
        <v>168</v>
      </c>
      <c r="N1666" s="50" t="n">
        <v>42</v>
      </c>
      <c r="O1666" s="50" t="n">
        <v>2.264</v>
      </c>
      <c r="P1666" s="50" t="n">
        <v>93</v>
      </c>
      <c r="Q1666" s="50" t="n">
        <v>79</v>
      </c>
      <c r="R1666" s="50" t="n">
        <v>23</v>
      </c>
      <c r="S1666" s="50" t="n">
        <v>6</v>
      </c>
      <c r="T1666" s="50" t="n">
        <v>1</v>
      </c>
      <c r="U1666" s="50" t="n">
        <v>0</v>
      </c>
      <c r="V1666" s="50" t="n">
        <v>11</v>
      </c>
      <c r="W1666" s="50" t="n">
        <v>3</v>
      </c>
      <c r="X1666" s="50" t="n">
        <v>0</v>
      </c>
      <c r="Y1666" s="50" t="n">
        <v>14</v>
      </c>
      <c r="Z1666" s="50" t="n">
        <v>32.6</v>
      </c>
      <c r="AA1666" s="50" t="n">
        <v>92</v>
      </c>
      <c r="AB1666" s="50" t="n">
        <v>26.938</v>
      </c>
      <c r="AC1666" s="50" t="n">
        <v>65</v>
      </c>
      <c r="AD1666" s="50" t="n">
        <v>2</v>
      </c>
      <c r="AE1666" s="50" t="n">
        <v>22</v>
      </c>
      <c r="AF1666" s="50" t="n">
        <v>65</v>
      </c>
      <c r="AG1666" s="50" t="n">
        <v>5452.9</v>
      </c>
      <c r="AH1666" s="50" t="n">
        <v>29</v>
      </c>
      <c r="AI1666" s="50" t="n">
        <v>118</v>
      </c>
      <c r="AJ1666" s="50" t="n">
        <v>8067.9</v>
      </c>
      <c r="AK1666" s="50" t="n">
        <v>11</v>
      </c>
    </row>
    <row r="1667" customFormat="false" ht="15" hidden="false" customHeight="false" outlineLevel="0" collapsed="false">
      <c r="A1667" s="50" t="s">
        <v>1260</v>
      </c>
      <c r="B1667" s="50" t="s">
        <v>142</v>
      </c>
      <c r="C1667" s="50" t="s">
        <v>512</v>
      </c>
      <c r="D1667" s="50" t="n">
        <v>807712</v>
      </c>
      <c r="E1667" s="50" t="n">
        <v>6</v>
      </c>
      <c r="F1667" s="50" t="s">
        <v>55</v>
      </c>
      <c r="G1667" s="50" t="n">
        <v>340</v>
      </c>
      <c r="H1667" s="50" t="n">
        <v>142</v>
      </c>
      <c r="I1667" s="50" t="n">
        <v>25</v>
      </c>
      <c r="J1667" s="50" t="n">
        <v>175</v>
      </c>
      <c r="K1667" s="50" t="n">
        <v>111</v>
      </c>
      <c r="L1667" s="50" t="n">
        <v>11</v>
      </c>
      <c r="M1667" s="50" t="n">
        <v>165</v>
      </c>
      <c r="N1667" s="50" t="n">
        <v>31</v>
      </c>
      <c r="O1667" s="50" t="n">
        <v>-2.109</v>
      </c>
      <c r="P1667" s="50" t="n">
        <v>93</v>
      </c>
      <c r="Q1667" s="50" t="n">
        <v>79</v>
      </c>
      <c r="R1667" s="50" t="n">
        <v>19</v>
      </c>
      <c r="S1667" s="50" t="n">
        <v>2</v>
      </c>
      <c r="T1667" s="50" t="n">
        <v>0</v>
      </c>
      <c r="U1667" s="50" t="n">
        <v>1</v>
      </c>
      <c r="V1667" s="50" t="n">
        <v>12</v>
      </c>
      <c r="W1667" s="50" t="n">
        <v>1</v>
      </c>
      <c r="X1667" s="50" t="n">
        <v>1</v>
      </c>
      <c r="Y1667" s="50" t="n">
        <v>14</v>
      </c>
      <c r="Z1667" s="50" t="n">
        <v>28</v>
      </c>
      <c r="AA1667" s="50" t="n">
        <v>93</v>
      </c>
      <c r="AB1667" s="50" t="n">
        <v>30.782</v>
      </c>
      <c r="AC1667" s="50" t="n">
        <v>66</v>
      </c>
      <c r="AD1667" s="50" t="n">
        <v>2</v>
      </c>
      <c r="AE1667" s="50" t="n">
        <v>20</v>
      </c>
      <c r="AF1667" s="50" t="n">
        <v>66</v>
      </c>
      <c r="AG1667" s="50" t="n">
        <v>5667.7</v>
      </c>
      <c r="AH1667" s="50" t="n">
        <v>26</v>
      </c>
      <c r="AI1667" s="50" t="n">
        <v>125</v>
      </c>
      <c r="AJ1667" s="50" t="n">
        <v>8775.8</v>
      </c>
      <c r="AK1667" s="50" t="n">
        <v>18</v>
      </c>
    </row>
    <row r="1668" customFormat="false" ht="15" hidden="false" customHeight="false" outlineLevel="0" collapsed="false">
      <c r="A1668" s="50" t="s">
        <v>1260</v>
      </c>
      <c r="B1668" s="50" t="s">
        <v>142</v>
      </c>
      <c r="C1668" s="50" t="s">
        <v>512</v>
      </c>
      <c r="D1668" s="50" t="n">
        <v>807712</v>
      </c>
      <c r="E1668" s="50" t="n">
        <v>7</v>
      </c>
      <c r="F1668" s="50" t="s">
        <v>56</v>
      </c>
      <c r="G1668" s="50" t="n">
        <v>329</v>
      </c>
      <c r="H1668" s="50" t="n">
        <v>135</v>
      </c>
      <c r="I1668" s="50" t="n">
        <v>24</v>
      </c>
      <c r="J1668" s="50" t="n">
        <v>158</v>
      </c>
      <c r="K1668" s="50" t="n">
        <v>99</v>
      </c>
      <c r="L1668" s="50" t="n">
        <v>12</v>
      </c>
      <c r="M1668" s="50" t="n">
        <v>170</v>
      </c>
      <c r="N1668" s="50" t="n">
        <v>36</v>
      </c>
      <c r="O1668" s="50" t="n">
        <v>7.151</v>
      </c>
      <c r="P1668" s="50" t="n">
        <v>85</v>
      </c>
      <c r="Q1668" s="50" t="n">
        <v>65</v>
      </c>
      <c r="R1668" s="50" t="n">
        <v>21</v>
      </c>
      <c r="S1668" s="50" t="n">
        <v>3</v>
      </c>
      <c r="T1668" s="50" t="n">
        <v>0</v>
      </c>
      <c r="U1668" s="50" t="n">
        <v>2</v>
      </c>
      <c r="V1668" s="50" t="n">
        <v>10</v>
      </c>
      <c r="W1668" s="50" t="n">
        <v>7</v>
      </c>
      <c r="X1668" s="50" t="n">
        <v>3</v>
      </c>
      <c r="Y1668" s="50" t="n">
        <v>12</v>
      </c>
      <c r="Z1668" s="50" t="n">
        <v>34.05</v>
      </c>
      <c r="AA1668" s="50" t="n">
        <v>85</v>
      </c>
      <c r="AB1668" s="50" t="n">
        <v>28.081</v>
      </c>
      <c r="AC1668" s="50" t="n">
        <v>56</v>
      </c>
      <c r="AD1668" s="50" t="n">
        <v>1</v>
      </c>
      <c r="AE1668" s="50" t="n">
        <v>18</v>
      </c>
      <c r="AF1668" s="50" t="n">
        <v>56</v>
      </c>
      <c r="AG1668" s="50" t="n">
        <v>4757.5</v>
      </c>
      <c r="AH1668" s="50" t="n">
        <v>21</v>
      </c>
      <c r="AI1668" s="50" t="n">
        <v>114</v>
      </c>
      <c r="AJ1668" s="50" t="n">
        <v>7869.7</v>
      </c>
      <c r="AK1668" s="50" t="n">
        <v>11</v>
      </c>
    </row>
    <row r="1669" customFormat="false" ht="15" hidden="false" customHeight="false" outlineLevel="0" collapsed="false">
      <c r="A1669" s="50" t="s">
        <v>1260</v>
      </c>
      <c r="B1669" s="50" t="s">
        <v>142</v>
      </c>
      <c r="C1669" s="50" t="s">
        <v>512</v>
      </c>
      <c r="D1669" s="50" t="n">
        <v>807712</v>
      </c>
      <c r="E1669" s="50" t="n">
        <v>8</v>
      </c>
      <c r="F1669" s="50" t="s">
        <v>57</v>
      </c>
      <c r="G1669" s="50" t="n">
        <v>401</v>
      </c>
      <c r="H1669" s="50" t="n">
        <v>168</v>
      </c>
      <c r="I1669" s="50" t="n">
        <v>27</v>
      </c>
      <c r="J1669" s="50" t="n">
        <v>190</v>
      </c>
      <c r="K1669" s="50" t="n">
        <v>124</v>
      </c>
      <c r="L1669" s="50" t="n">
        <v>11</v>
      </c>
      <c r="M1669" s="50" t="n">
        <v>211</v>
      </c>
      <c r="N1669" s="50" t="n">
        <v>44</v>
      </c>
      <c r="O1669" s="50" t="n">
        <v>10.696</v>
      </c>
      <c r="P1669" s="50" t="n">
        <v>114</v>
      </c>
      <c r="Q1669" s="50" t="n">
        <v>98</v>
      </c>
      <c r="R1669" s="50" t="n">
        <v>33</v>
      </c>
      <c r="S1669" s="50" t="n">
        <v>8</v>
      </c>
      <c r="T1669" s="50" t="n">
        <v>0</v>
      </c>
      <c r="U1669" s="50" t="n">
        <v>5</v>
      </c>
      <c r="V1669" s="50" t="n">
        <v>9</v>
      </c>
      <c r="W1669" s="50" t="n">
        <v>5</v>
      </c>
      <c r="X1669" s="50" t="n">
        <v>1</v>
      </c>
      <c r="Y1669" s="50" t="n">
        <v>17</v>
      </c>
      <c r="Z1669" s="50" t="n">
        <v>47.8</v>
      </c>
      <c r="AA1669" s="50" t="n">
        <v>113</v>
      </c>
      <c r="AB1669" s="50" t="n">
        <v>41.643</v>
      </c>
      <c r="AC1669" s="50" t="n">
        <v>83</v>
      </c>
      <c r="AD1669" s="50" t="n">
        <v>6</v>
      </c>
      <c r="AE1669" s="50" t="n">
        <v>26</v>
      </c>
      <c r="AF1669" s="50" t="n">
        <v>83</v>
      </c>
      <c r="AG1669" s="50" t="n">
        <v>7159.3</v>
      </c>
      <c r="AH1669" s="50" t="n">
        <v>39</v>
      </c>
      <c r="AI1669" s="50" t="n">
        <v>132</v>
      </c>
      <c r="AJ1669" s="50" t="n">
        <v>9129.1</v>
      </c>
      <c r="AK1669" s="50" t="n">
        <v>11</v>
      </c>
    </row>
    <row r="1670" customFormat="false" ht="15" hidden="false" customHeight="false" outlineLevel="0" collapsed="false">
      <c r="A1670" s="50" t="s">
        <v>1260</v>
      </c>
      <c r="B1670" s="50" t="s">
        <v>142</v>
      </c>
      <c r="C1670" s="50" t="s">
        <v>512</v>
      </c>
      <c r="D1670" s="50" t="n">
        <v>807712</v>
      </c>
      <c r="E1670" s="50" t="n">
        <v>9</v>
      </c>
      <c r="F1670" s="50" t="s">
        <v>58</v>
      </c>
      <c r="G1670" s="50" t="n">
        <v>392</v>
      </c>
      <c r="H1670" s="50" t="n">
        <v>183</v>
      </c>
      <c r="I1670" s="50" t="n">
        <v>29</v>
      </c>
      <c r="J1670" s="50" t="n">
        <v>194</v>
      </c>
      <c r="K1670" s="50" t="n">
        <v>134</v>
      </c>
      <c r="L1670" s="50" t="n">
        <v>12</v>
      </c>
      <c r="M1670" s="50" t="n">
        <v>198</v>
      </c>
      <c r="N1670" s="50" t="n">
        <v>49</v>
      </c>
      <c r="O1670" s="50" t="n">
        <v>6.745</v>
      </c>
      <c r="P1670" s="50" t="n">
        <v>104</v>
      </c>
      <c r="Q1670" s="50" t="n">
        <v>87</v>
      </c>
      <c r="R1670" s="50" t="n">
        <v>27</v>
      </c>
      <c r="S1670" s="50" t="n">
        <v>5</v>
      </c>
      <c r="T1670" s="50" t="n">
        <v>3</v>
      </c>
      <c r="U1670" s="50" t="n">
        <v>1</v>
      </c>
      <c r="V1670" s="50" t="n">
        <v>9</v>
      </c>
      <c r="W1670" s="50" t="n">
        <v>6</v>
      </c>
      <c r="X1670" s="50" t="n">
        <v>1</v>
      </c>
      <c r="Y1670" s="50" t="n">
        <v>9</v>
      </c>
      <c r="Z1670" s="50" t="n">
        <v>39.75</v>
      </c>
      <c r="AA1670" s="50" t="n">
        <v>103</v>
      </c>
      <c r="AB1670" s="50" t="n">
        <v>36.227</v>
      </c>
      <c r="AC1670" s="50" t="n">
        <v>80</v>
      </c>
      <c r="AD1670" s="50" t="n">
        <v>3</v>
      </c>
      <c r="AE1670" s="50" t="n">
        <v>22</v>
      </c>
      <c r="AF1670" s="50" t="n">
        <v>80</v>
      </c>
      <c r="AG1670" s="50" t="n">
        <v>6716</v>
      </c>
      <c r="AH1670" s="50" t="n">
        <v>22</v>
      </c>
      <c r="AI1670" s="50" t="n">
        <v>150</v>
      </c>
      <c r="AJ1670" s="50" t="n">
        <v>10312.4</v>
      </c>
      <c r="AK1670" s="50" t="n">
        <v>12</v>
      </c>
    </row>
    <row r="1671" customFormat="false" ht="15" hidden="false" customHeight="false" outlineLevel="0" collapsed="false">
      <c r="A1671" s="50" t="s">
        <v>1261</v>
      </c>
      <c r="B1671" s="50" t="s">
        <v>142</v>
      </c>
      <c r="C1671" s="50" t="s">
        <v>513</v>
      </c>
      <c r="D1671" s="50" t="n">
        <v>665019</v>
      </c>
      <c r="E1671" s="50" t="n">
        <v>4</v>
      </c>
      <c r="F1671" s="50" t="s">
        <v>53</v>
      </c>
      <c r="G1671" s="50" t="n">
        <v>351</v>
      </c>
      <c r="H1671" s="50" t="n">
        <v>157</v>
      </c>
      <c r="I1671" s="50" t="n">
        <v>41</v>
      </c>
      <c r="J1671" s="50" t="n">
        <v>160</v>
      </c>
      <c r="K1671" s="50" t="n">
        <v>99</v>
      </c>
      <c r="L1671" s="50" t="n">
        <v>15</v>
      </c>
      <c r="M1671" s="50" t="n">
        <v>191</v>
      </c>
      <c r="N1671" s="50" t="n">
        <v>58</v>
      </c>
      <c r="O1671" s="50" t="n">
        <v>-1.094</v>
      </c>
      <c r="P1671" s="50" t="n">
        <v>82</v>
      </c>
      <c r="Q1671" s="50" t="n">
        <v>71</v>
      </c>
      <c r="R1671" s="50" t="n">
        <v>14</v>
      </c>
      <c r="S1671" s="50" t="n">
        <v>3</v>
      </c>
      <c r="T1671" s="50" t="n">
        <v>0</v>
      </c>
      <c r="U1671" s="50" t="n">
        <v>3</v>
      </c>
      <c r="V1671" s="50" t="n">
        <v>8</v>
      </c>
      <c r="W1671" s="50" t="n">
        <v>2</v>
      </c>
      <c r="X1671" s="50" t="n">
        <v>0</v>
      </c>
      <c r="Y1671" s="50" t="n">
        <v>24</v>
      </c>
      <c r="Z1671" s="50" t="n">
        <v>23.95</v>
      </c>
      <c r="AA1671" s="50" t="n">
        <v>81</v>
      </c>
      <c r="AB1671" s="50" t="n">
        <v>26.787</v>
      </c>
      <c r="AC1671" s="50" t="n">
        <v>48</v>
      </c>
      <c r="AD1671" s="50" t="n">
        <v>7</v>
      </c>
      <c r="AE1671" s="50" t="n">
        <v>19</v>
      </c>
      <c r="AF1671" s="50" t="n">
        <v>48</v>
      </c>
      <c r="AG1671" s="50" t="n">
        <v>4316.6</v>
      </c>
      <c r="AH1671" s="50" t="n">
        <v>22</v>
      </c>
      <c r="AI1671" s="50" t="n">
        <v>134</v>
      </c>
      <c r="AJ1671" s="50" t="n">
        <v>9638.7</v>
      </c>
      <c r="AK1671" s="50" t="n">
        <v>19</v>
      </c>
    </row>
    <row r="1672" customFormat="false" ht="15" hidden="false" customHeight="false" outlineLevel="0" collapsed="false">
      <c r="A1672" s="50" t="s">
        <v>1261</v>
      </c>
      <c r="B1672" s="50" t="s">
        <v>142</v>
      </c>
      <c r="C1672" s="50" t="s">
        <v>513</v>
      </c>
      <c r="D1672" s="50" t="n">
        <v>665019</v>
      </c>
      <c r="E1672" s="50" t="n">
        <v>5</v>
      </c>
      <c r="F1672" s="50" t="s">
        <v>54</v>
      </c>
      <c r="G1672" s="50" t="n">
        <v>368</v>
      </c>
      <c r="H1672" s="50" t="n">
        <v>194</v>
      </c>
      <c r="I1672" s="50" t="n">
        <v>40</v>
      </c>
      <c r="J1672" s="50" t="n">
        <v>189</v>
      </c>
      <c r="K1672" s="50" t="n">
        <v>137</v>
      </c>
      <c r="L1672" s="50" t="n">
        <v>25</v>
      </c>
      <c r="M1672" s="50" t="n">
        <v>179</v>
      </c>
      <c r="N1672" s="50" t="n">
        <v>57</v>
      </c>
      <c r="O1672" s="50" t="n">
        <v>2.899</v>
      </c>
      <c r="P1672" s="50" t="n">
        <v>101</v>
      </c>
      <c r="Q1672" s="50" t="n">
        <v>92</v>
      </c>
      <c r="R1672" s="50" t="n">
        <v>24</v>
      </c>
      <c r="S1672" s="50" t="n">
        <v>8</v>
      </c>
      <c r="T1672" s="50" t="n">
        <v>2</v>
      </c>
      <c r="U1672" s="50" t="n">
        <v>3</v>
      </c>
      <c r="V1672" s="50" t="n">
        <v>5</v>
      </c>
      <c r="W1672" s="50" t="n">
        <v>3</v>
      </c>
      <c r="X1672" s="50" t="n">
        <v>0</v>
      </c>
      <c r="Y1672" s="50" t="n">
        <v>19</v>
      </c>
      <c r="Z1672" s="50" t="n">
        <v>34.7</v>
      </c>
      <c r="AA1672" s="50" t="n">
        <v>99</v>
      </c>
      <c r="AB1672" s="50" t="n">
        <v>31.536</v>
      </c>
      <c r="AC1672" s="50" t="n">
        <v>74</v>
      </c>
      <c r="AD1672" s="50" t="n">
        <v>10</v>
      </c>
      <c r="AE1672" s="50" t="n">
        <v>33</v>
      </c>
      <c r="AF1672" s="50" t="n">
        <v>73</v>
      </c>
      <c r="AG1672" s="50" t="n">
        <v>6705.9</v>
      </c>
      <c r="AH1672" s="50" t="n">
        <v>22</v>
      </c>
      <c r="AI1672" s="50" t="n">
        <v>167</v>
      </c>
      <c r="AJ1672" s="50" t="n">
        <v>11996.4</v>
      </c>
      <c r="AK1672" s="50" t="n">
        <v>19</v>
      </c>
    </row>
    <row r="1673" customFormat="false" ht="15" hidden="false" customHeight="false" outlineLevel="0" collapsed="false">
      <c r="A1673" s="50" t="s">
        <v>1261</v>
      </c>
      <c r="B1673" s="50" t="s">
        <v>142</v>
      </c>
      <c r="C1673" s="50" t="s">
        <v>513</v>
      </c>
      <c r="D1673" s="50" t="n">
        <v>665019</v>
      </c>
      <c r="E1673" s="50" t="n">
        <v>6</v>
      </c>
      <c r="F1673" s="50" t="s">
        <v>55</v>
      </c>
      <c r="G1673" s="50" t="n">
        <v>388</v>
      </c>
      <c r="H1673" s="50" t="n">
        <v>196</v>
      </c>
      <c r="I1673" s="50" t="n">
        <v>38</v>
      </c>
      <c r="J1673" s="50" t="n">
        <v>184</v>
      </c>
      <c r="K1673" s="50" t="n">
        <v>129</v>
      </c>
      <c r="L1673" s="50" t="n">
        <v>13</v>
      </c>
      <c r="M1673" s="50" t="n">
        <v>200</v>
      </c>
      <c r="N1673" s="50" t="n">
        <v>67</v>
      </c>
      <c r="O1673" s="50" t="n">
        <v>3.239</v>
      </c>
      <c r="P1673" s="50" t="n">
        <v>104</v>
      </c>
      <c r="Q1673" s="50" t="n">
        <v>98</v>
      </c>
      <c r="R1673" s="50" t="n">
        <v>25</v>
      </c>
      <c r="S1673" s="50" t="n">
        <v>5</v>
      </c>
      <c r="T1673" s="50" t="n">
        <v>0</v>
      </c>
      <c r="U1673" s="50" t="n">
        <v>7</v>
      </c>
      <c r="V1673" s="50" t="n">
        <v>6</v>
      </c>
      <c r="W1673" s="50" t="n">
        <v>0</v>
      </c>
      <c r="X1673" s="50" t="n">
        <v>0</v>
      </c>
      <c r="Y1673" s="50" t="n">
        <v>18</v>
      </c>
      <c r="Z1673" s="50" t="n">
        <v>35.45</v>
      </c>
      <c r="AA1673" s="50" t="n">
        <v>103</v>
      </c>
      <c r="AB1673" s="50" t="n">
        <v>38.063</v>
      </c>
      <c r="AC1673" s="50" t="n">
        <v>80</v>
      </c>
      <c r="AD1673" s="50" t="n">
        <v>8</v>
      </c>
      <c r="AE1673" s="50" t="n">
        <v>42</v>
      </c>
      <c r="AF1673" s="50" t="n">
        <v>80</v>
      </c>
      <c r="AG1673" s="50" t="n">
        <v>7482.6</v>
      </c>
      <c r="AH1673" s="50" t="n">
        <v>29</v>
      </c>
      <c r="AI1673" s="50" t="n">
        <v>173</v>
      </c>
      <c r="AJ1673" s="50" t="n">
        <v>12461.9</v>
      </c>
      <c r="AK1673" s="50" t="n">
        <v>24</v>
      </c>
    </row>
    <row r="1674" customFormat="false" ht="15" hidden="false" customHeight="false" outlineLevel="0" collapsed="false">
      <c r="A1674" s="50" t="s">
        <v>1261</v>
      </c>
      <c r="B1674" s="50" t="s">
        <v>142</v>
      </c>
      <c r="C1674" s="50" t="s">
        <v>513</v>
      </c>
      <c r="D1674" s="50" t="n">
        <v>665019</v>
      </c>
      <c r="E1674" s="50" t="n">
        <v>7</v>
      </c>
      <c r="F1674" s="50" t="s">
        <v>56</v>
      </c>
      <c r="G1674" s="50" t="n">
        <v>396</v>
      </c>
      <c r="H1674" s="50" t="n">
        <v>198</v>
      </c>
      <c r="I1674" s="50" t="n">
        <v>53</v>
      </c>
      <c r="J1674" s="50" t="n">
        <v>193</v>
      </c>
      <c r="K1674" s="50" t="n">
        <v>131</v>
      </c>
      <c r="L1674" s="50" t="n">
        <v>23</v>
      </c>
      <c r="M1674" s="50" t="n">
        <v>203</v>
      </c>
      <c r="N1674" s="50" t="n">
        <v>67</v>
      </c>
      <c r="O1674" s="50" t="n">
        <v>4.847</v>
      </c>
      <c r="P1674" s="50" t="n">
        <v>99</v>
      </c>
      <c r="Q1674" s="50" t="n">
        <v>92</v>
      </c>
      <c r="R1674" s="50" t="n">
        <v>22</v>
      </c>
      <c r="S1674" s="50" t="n">
        <v>4</v>
      </c>
      <c r="T1674" s="50" t="n">
        <v>3</v>
      </c>
      <c r="U1674" s="50" t="n">
        <v>6</v>
      </c>
      <c r="V1674" s="50" t="n">
        <v>4</v>
      </c>
      <c r="W1674" s="50" t="n">
        <v>1</v>
      </c>
      <c r="X1674" s="50" t="n">
        <v>2</v>
      </c>
      <c r="Y1674" s="50" t="n">
        <v>25</v>
      </c>
      <c r="Z1674" s="50" t="n">
        <v>32.5</v>
      </c>
      <c r="AA1674" s="50" t="n">
        <v>98</v>
      </c>
      <c r="AB1674" s="50" t="n">
        <v>29.862</v>
      </c>
      <c r="AC1674" s="50" t="n">
        <v>69</v>
      </c>
      <c r="AD1674" s="50" t="n">
        <v>8</v>
      </c>
      <c r="AE1674" s="50" t="n">
        <v>32</v>
      </c>
      <c r="AF1674" s="50" t="n">
        <v>68</v>
      </c>
      <c r="AG1674" s="50" t="n">
        <v>6264.1</v>
      </c>
      <c r="AH1674" s="50" t="n">
        <v>25</v>
      </c>
      <c r="AI1674" s="50" t="n">
        <v>181</v>
      </c>
      <c r="AJ1674" s="50" t="n">
        <v>13130.4</v>
      </c>
      <c r="AK1674" s="50" t="n">
        <v>27</v>
      </c>
    </row>
    <row r="1675" customFormat="false" ht="15" hidden="false" customHeight="false" outlineLevel="0" collapsed="false">
      <c r="A1675" s="50" t="s">
        <v>1261</v>
      </c>
      <c r="B1675" s="50" t="s">
        <v>142</v>
      </c>
      <c r="C1675" s="50" t="s">
        <v>513</v>
      </c>
      <c r="D1675" s="50" t="n">
        <v>665019</v>
      </c>
      <c r="E1675" s="50" t="n">
        <v>8</v>
      </c>
      <c r="F1675" s="50" t="s">
        <v>57</v>
      </c>
      <c r="G1675" s="50" t="n">
        <v>401</v>
      </c>
      <c r="H1675" s="50" t="n">
        <v>207</v>
      </c>
      <c r="I1675" s="50" t="n">
        <v>43</v>
      </c>
      <c r="J1675" s="50" t="n">
        <v>199</v>
      </c>
      <c r="K1675" s="50" t="n">
        <v>135</v>
      </c>
      <c r="L1675" s="50" t="n">
        <v>15</v>
      </c>
      <c r="M1675" s="50" t="n">
        <v>202</v>
      </c>
      <c r="N1675" s="50" t="n">
        <v>72</v>
      </c>
      <c r="O1675" s="50" t="n">
        <v>-0.485</v>
      </c>
      <c r="P1675" s="50" t="n">
        <v>102</v>
      </c>
      <c r="Q1675" s="50" t="n">
        <v>93</v>
      </c>
      <c r="R1675" s="50" t="n">
        <v>21</v>
      </c>
      <c r="S1675" s="50" t="n">
        <v>1</v>
      </c>
      <c r="T1675" s="50" t="n">
        <v>1</v>
      </c>
      <c r="U1675" s="50" t="n">
        <v>4</v>
      </c>
      <c r="V1675" s="50" t="n">
        <v>8</v>
      </c>
      <c r="W1675" s="50" t="n">
        <v>0</v>
      </c>
      <c r="X1675" s="50" t="n">
        <v>1</v>
      </c>
      <c r="Y1675" s="50" t="n">
        <v>25</v>
      </c>
      <c r="Z1675" s="50" t="n">
        <v>29.95</v>
      </c>
      <c r="AA1675" s="50" t="n">
        <v>102</v>
      </c>
      <c r="AB1675" s="50" t="n">
        <v>35.786</v>
      </c>
      <c r="AC1675" s="50" t="n">
        <v>69</v>
      </c>
      <c r="AD1675" s="50" t="n">
        <v>8</v>
      </c>
      <c r="AE1675" s="50" t="n">
        <v>34</v>
      </c>
      <c r="AF1675" s="50" t="n">
        <v>69</v>
      </c>
      <c r="AG1675" s="50" t="n">
        <v>6298.4</v>
      </c>
      <c r="AH1675" s="50" t="n">
        <v>22</v>
      </c>
      <c r="AI1675" s="50" t="n">
        <v>179</v>
      </c>
      <c r="AJ1675" s="50" t="n">
        <v>12876.7</v>
      </c>
      <c r="AK1675" s="50" t="n">
        <v>25</v>
      </c>
    </row>
    <row r="1676" customFormat="false" ht="15" hidden="false" customHeight="false" outlineLevel="0" collapsed="false">
      <c r="A1676" s="50" t="s">
        <v>1261</v>
      </c>
      <c r="B1676" s="50" t="s">
        <v>142</v>
      </c>
      <c r="C1676" s="50" t="s">
        <v>513</v>
      </c>
      <c r="D1676" s="50" t="n">
        <v>665019</v>
      </c>
      <c r="E1676" s="50" t="n">
        <v>9</v>
      </c>
      <c r="F1676" s="50" t="s">
        <v>58</v>
      </c>
      <c r="G1676" s="50" t="n">
        <v>346</v>
      </c>
      <c r="H1676" s="50" t="n">
        <v>169</v>
      </c>
      <c r="I1676" s="50" t="n">
        <v>32</v>
      </c>
      <c r="J1676" s="50" t="n">
        <v>165</v>
      </c>
      <c r="K1676" s="50" t="n">
        <v>113</v>
      </c>
      <c r="L1676" s="50" t="n">
        <v>16</v>
      </c>
      <c r="M1676" s="50" t="n">
        <v>181</v>
      </c>
      <c r="N1676" s="50" t="n">
        <v>56</v>
      </c>
      <c r="O1676" s="50" t="n">
        <v>2.998</v>
      </c>
      <c r="P1676" s="50" t="n">
        <v>95</v>
      </c>
      <c r="Q1676" s="50" t="n">
        <v>85</v>
      </c>
      <c r="R1676" s="50" t="n">
        <v>21</v>
      </c>
      <c r="S1676" s="50" t="n">
        <v>1</v>
      </c>
      <c r="T1676" s="50" t="n">
        <v>1</v>
      </c>
      <c r="U1676" s="50" t="n">
        <v>4</v>
      </c>
      <c r="V1676" s="50" t="n">
        <v>8</v>
      </c>
      <c r="W1676" s="50" t="n">
        <v>1</v>
      </c>
      <c r="X1676" s="50" t="n">
        <v>0</v>
      </c>
      <c r="Y1676" s="50" t="n">
        <v>16</v>
      </c>
      <c r="Z1676" s="50" t="n">
        <v>31.35</v>
      </c>
      <c r="AA1676" s="50" t="n">
        <v>94</v>
      </c>
      <c r="AB1676" s="50" t="n">
        <v>30.839</v>
      </c>
      <c r="AC1676" s="50" t="n">
        <v>70</v>
      </c>
      <c r="AD1676" s="50" t="n">
        <v>5</v>
      </c>
      <c r="AE1676" s="50" t="n">
        <v>29</v>
      </c>
      <c r="AF1676" s="50" t="n">
        <v>70</v>
      </c>
      <c r="AG1676" s="50" t="n">
        <v>6180.9</v>
      </c>
      <c r="AH1676" s="50" t="n">
        <v>21</v>
      </c>
      <c r="AI1676" s="50" t="n">
        <v>153</v>
      </c>
      <c r="AJ1676" s="50" t="n">
        <v>10971</v>
      </c>
      <c r="AK1676" s="50" t="n">
        <v>15</v>
      </c>
    </row>
    <row r="1677" customFormat="false" ht="15" hidden="false" customHeight="false" outlineLevel="0" collapsed="false">
      <c r="A1677" s="50" t="s">
        <v>1262</v>
      </c>
      <c r="B1677" s="50" t="s">
        <v>142</v>
      </c>
      <c r="C1677" s="50" t="s">
        <v>514</v>
      </c>
      <c r="D1677" s="50" t="n">
        <v>668904</v>
      </c>
      <c r="E1677" s="50" t="n">
        <v>4</v>
      </c>
      <c r="F1677" s="50" t="s">
        <v>53</v>
      </c>
      <c r="G1677" s="50" t="n">
        <v>297</v>
      </c>
      <c r="H1677" s="50" t="n">
        <v>133</v>
      </c>
      <c r="I1677" s="50" t="n">
        <v>39</v>
      </c>
      <c r="J1677" s="50" t="n">
        <v>129</v>
      </c>
      <c r="K1677" s="50" t="n">
        <v>80</v>
      </c>
      <c r="L1677" s="50" t="n">
        <v>10</v>
      </c>
      <c r="M1677" s="50" t="n">
        <v>167</v>
      </c>
      <c r="N1677" s="50" t="n">
        <v>53</v>
      </c>
      <c r="O1677" s="50" t="n">
        <v>-0.884</v>
      </c>
      <c r="P1677" s="50" t="n">
        <v>76</v>
      </c>
      <c r="Q1677" s="50" t="n">
        <v>66</v>
      </c>
      <c r="R1677" s="50" t="n">
        <v>13</v>
      </c>
      <c r="S1677" s="50" t="n">
        <v>2</v>
      </c>
      <c r="T1677" s="50" t="n">
        <v>0</v>
      </c>
      <c r="U1677" s="50" t="n">
        <v>3</v>
      </c>
      <c r="V1677" s="50" t="n">
        <v>9</v>
      </c>
      <c r="W1677" s="50" t="n">
        <v>1</v>
      </c>
      <c r="X1677" s="50" t="n">
        <v>0</v>
      </c>
      <c r="Y1677" s="50" t="n">
        <v>21</v>
      </c>
      <c r="Z1677" s="50" t="n">
        <v>22.7</v>
      </c>
      <c r="AA1677" s="50" t="n">
        <v>76</v>
      </c>
      <c r="AB1677" s="50" t="n">
        <v>23.834</v>
      </c>
      <c r="AC1677" s="50" t="n">
        <v>45</v>
      </c>
      <c r="AD1677" s="50" t="n">
        <v>6</v>
      </c>
      <c r="AE1677" s="50" t="n">
        <v>20</v>
      </c>
      <c r="AF1677" s="50" t="n">
        <v>45</v>
      </c>
      <c r="AG1677" s="50" t="n">
        <v>4011.7</v>
      </c>
      <c r="AH1677" s="50" t="n">
        <v>16</v>
      </c>
      <c r="AI1677" s="50" t="n">
        <v>112</v>
      </c>
      <c r="AJ1677" s="50" t="n">
        <v>8222.6</v>
      </c>
      <c r="AK1677" s="50" t="n">
        <v>34</v>
      </c>
    </row>
    <row r="1678" customFormat="false" ht="15" hidden="false" customHeight="false" outlineLevel="0" collapsed="false">
      <c r="A1678" s="50" t="s">
        <v>1262</v>
      </c>
      <c r="B1678" s="50" t="s">
        <v>142</v>
      </c>
      <c r="C1678" s="50" t="s">
        <v>514</v>
      </c>
      <c r="D1678" s="50" t="n">
        <v>668904</v>
      </c>
      <c r="E1678" s="50" t="n">
        <v>5</v>
      </c>
      <c r="F1678" s="50" t="s">
        <v>54</v>
      </c>
      <c r="G1678" s="50" t="n">
        <v>171</v>
      </c>
      <c r="H1678" s="50" t="n">
        <v>96</v>
      </c>
      <c r="I1678" s="50" t="n">
        <v>39</v>
      </c>
      <c r="J1678" s="50" t="n">
        <v>82</v>
      </c>
      <c r="K1678" s="50" t="n">
        <v>63</v>
      </c>
      <c r="L1678" s="50" t="n">
        <v>21</v>
      </c>
      <c r="M1678" s="50" t="n">
        <v>89</v>
      </c>
      <c r="N1678" s="50" t="n">
        <v>33</v>
      </c>
      <c r="O1678" s="50" t="n">
        <v>-5.819</v>
      </c>
      <c r="P1678" s="50" t="n">
        <v>43</v>
      </c>
      <c r="Q1678" s="50" t="n">
        <v>38</v>
      </c>
      <c r="R1678" s="50" t="n">
        <v>4</v>
      </c>
      <c r="S1678" s="50" t="n">
        <v>1</v>
      </c>
      <c r="T1678" s="50" t="n">
        <v>0</v>
      </c>
      <c r="U1678" s="50" t="n">
        <v>0</v>
      </c>
      <c r="V1678" s="50" t="n">
        <v>3</v>
      </c>
      <c r="W1678" s="50" t="n">
        <v>1</v>
      </c>
      <c r="X1678" s="50" t="n">
        <v>1</v>
      </c>
      <c r="Y1678" s="50" t="n">
        <v>16</v>
      </c>
      <c r="Z1678" s="50" t="n">
        <v>6.75</v>
      </c>
      <c r="AA1678" s="50" t="n">
        <v>43</v>
      </c>
      <c r="AB1678" s="50" t="n">
        <v>9.825</v>
      </c>
      <c r="AC1678" s="50" t="n">
        <v>23</v>
      </c>
      <c r="AD1678" s="50" t="n">
        <v>2</v>
      </c>
      <c r="AE1678" s="50" t="n">
        <v>8</v>
      </c>
      <c r="AF1678" s="50" t="n">
        <v>23</v>
      </c>
      <c r="AG1678" s="50" t="n">
        <v>1964.9</v>
      </c>
      <c r="AH1678" s="50" t="n">
        <v>8</v>
      </c>
      <c r="AI1678" s="50" t="n">
        <v>86</v>
      </c>
      <c r="AJ1678" s="50" t="n">
        <v>6397.9</v>
      </c>
      <c r="AK1678" s="50" t="n">
        <v>46</v>
      </c>
    </row>
    <row r="1679" customFormat="false" ht="15" hidden="false" customHeight="false" outlineLevel="0" collapsed="false">
      <c r="A1679" s="50" t="s">
        <v>1262</v>
      </c>
      <c r="B1679" s="50" t="s">
        <v>142</v>
      </c>
      <c r="C1679" s="50" t="s">
        <v>514</v>
      </c>
      <c r="D1679" s="50" t="n">
        <v>668904</v>
      </c>
      <c r="E1679" s="50" t="n">
        <v>6</v>
      </c>
      <c r="F1679" s="50" t="s">
        <v>55</v>
      </c>
      <c r="G1679" s="50" t="n">
        <v>365</v>
      </c>
      <c r="H1679" s="50" t="n">
        <v>169</v>
      </c>
      <c r="I1679" s="50" t="n">
        <v>48</v>
      </c>
      <c r="J1679" s="50" t="n">
        <v>178</v>
      </c>
      <c r="K1679" s="50" t="n">
        <v>108</v>
      </c>
      <c r="L1679" s="50" t="n">
        <v>13</v>
      </c>
      <c r="M1679" s="50" t="n">
        <v>186</v>
      </c>
      <c r="N1679" s="50" t="n">
        <v>61</v>
      </c>
      <c r="O1679" s="50" t="n">
        <v>2.982</v>
      </c>
      <c r="P1679" s="50" t="n">
        <v>94</v>
      </c>
      <c r="Q1679" s="50" t="n">
        <v>86</v>
      </c>
      <c r="R1679" s="50" t="n">
        <v>24</v>
      </c>
      <c r="S1679" s="50" t="n">
        <v>5</v>
      </c>
      <c r="T1679" s="50" t="n">
        <v>0</v>
      </c>
      <c r="U1679" s="50" t="n">
        <v>5</v>
      </c>
      <c r="V1679" s="50" t="n">
        <v>7</v>
      </c>
      <c r="W1679" s="50" t="n">
        <v>0</v>
      </c>
      <c r="X1679" s="50" t="n">
        <v>1</v>
      </c>
      <c r="Y1679" s="50" t="n">
        <v>21</v>
      </c>
      <c r="Z1679" s="50" t="n">
        <v>33.75</v>
      </c>
      <c r="AA1679" s="50" t="n">
        <v>94</v>
      </c>
      <c r="AB1679" s="50" t="n">
        <v>30.642</v>
      </c>
      <c r="AC1679" s="50" t="n">
        <v>66</v>
      </c>
      <c r="AD1679" s="50" t="n">
        <v>8</v>
      </c>
      <c r="AE1679" s="50" t="n">
        <v>29</v>
      </c>
      <c r="AF1679" s="50" t="n">
        <v>66</v>
      </c>
      <c r="AG1679" s="50" t="n">
        <v>5986.3</v>
      </c>
      <c r="AH1679" s="50" t="n">
        <v>24</v>
      </c>
      <c r="AI1679" s="50" t="n">
        <v>150</v>
      </c>
      <c r="AJ1679" s="50" t="n">
        <v>11315.2</v>
      </c>
      <c r="AK1679" s="50" t="n">
        <v>91</v>
      </c>
    </row>
    <row r="1680" customFormat="false" ht="15" hidden="false" customHeight="false" outlineLevel="0" collapsed="false">
      <c r="A1680" s="50" t="s">
        <v>1262</v>
      </c>
      <c r="B1680" s="50" t="s">
        <v>142</v>
      </c>
      <c r="C1680" s="50" t="s">
        <v>514</v>
      </c>
      <c r="D1680" s="50" t="n">
        <v>668904</v>
      </c>
      <c r="E1680" s="50" t="n">
        <v>7</v>
      </c>
      <c r="F1680" s="50" t="s">
        <v>56</v>
      </c>
      <c r="G1680" s="50" t="n">
        <v>398</v>
      </c>
      <c r="H1680" s="50" t="n">
        <v>182</v>
      </c>
      <c r="I1680" s="50" t="n">
        <v>59</v>
      </c>
      <c r="J1680" s="50" t="n">
        <v>170</v>
      </c>
      <c r="K1680" s="50" t="n">
        <v>119</v>
      </c>
      <c r="L1680" s="50" t="n">
        <v>22</v>
      </c>
      <c r="M1680" s="50" t="n">
        <v>224</v>
      </c>
      <c r="N1680" s="50" t="n">
        <v>63</v>
      </c>
      <c r="O1680" s="50" t="n">
        <v>-0.814</v>
      </c>
      <c r="P1680" s="50" t="n">
        <v>96</v>
      </c>
      <c r="Q1680" s="50" t="n">
        <v>83</v>
      </c>
      <c r="R1680" s="50" t="n">
        <v>18</v>
      </c>
      <c r="S1680" s="50" t="n">
        <v>5</v>
      </c>
      <c r="T1680" s="50" t="n">
        <v>1</v>
      </c>
      <c r="U1680" s="50" t="n">
        <v>3</v>
      </c>
      <c r="V1680" s="50" t="n">
        <v>12</v>
      </c>
      <c r="W1680" s="50" t="n">
        <v>0</v>
      </c>
      <c r="X1680" s="50" t="n">
        <v>1</v>
      </c>
      <c r="Y1680" s="50" t="n">
        <v>20</v>
      </c>
      <c r="Z1680" s="50" t="n">
        <v>29.65</v>
      </c>
      <c r="AA1680" s="50" t="n">
        <v>95</v>
      </c>
      <c r="AB1680" s="50" t="n">
        <v>31.209</v>
      </c>
      <c r="AC1680" s="50" t="n">
        <v>64</v>
      </c>
      <c r="AD1680" s="50" t="n">
        <v>8</v>
      </c>
      <c r="AE1680" s="50" t="n">
        <v>27</v>
      </c>
      <c r="AF1680" s="50" t="n">
        <v>64</v>
      </c>
      <c r="AG1680" s="50" t="n">
        <v>5777.8</v>
      </c>
      <c r="AH1680" s="50" t="n">
        <v>19</v>
      </c>
      <c r="AI1680" s="50" t="n">
        <v>162</v>
      </c>
      <c r="AJ1680" s="50" t="n">
        <v>12290.1</v>
      </c>
      <c r="AK1680" s="50" t="n">
        <v>101</v>
      </c>
    </row>
    <row r="1681" customFormat="false" ht="15" hidden="false" customHeight="false" outlineLevel="0" collapsed="false">
      <c r="A1681" s="50" t="s">
        <v>1262</v>
      </c>
      <c r="B1681" s="50" t="s">
        <v>142</v>
      </c>
      <c r="C1681" s="50" t="s">
        <v>514</v>
      </c>
      <c r="D1681" s="50" t="n">
        <v>668904</v>
      </c>
      <c r="E1681" s="50" t="n">
        <v>8</v>
      </c>
      <c r="F1681" s="50" t="s">
        <v>57</v>
      </c>
      <c r="G1681" s="50" t="n">
        <v>404</v>
      </c>
      <c r="H1681" s="50" t="n">
        <v>235</v>
      </c>
      <c r="I1681" s="50" t="n">
        <v>60</v>
      </c>
      <c r="J1681" s="50" t="n">
        <v>191</v>
      </c>
      <c r="K1681" s="50" t="n">
        <v>155</v>
      </c>
      <c r="L1681" s="50" t="n">
        <v>22</v>
      </c>
      <c r="M1681" s="50" t="n">
        <v>213</v>
      </c>
      <c r="N1681" s="50" t="n">
        <v>80</v>
      </c>
      <c r="O1681" s="50" t="n">
        <v>-2.254</v>
      </c>
      <c r="P1681" s="50" t="n">
        <v>110</v>
      </c>
      <c r="Q1681" s="50" t="n">
        <v>104</v>
      </c>
      <c r="R1681" s="50" t="n">
        <v>28</v>
      </c>
      <c r="S1681" s="50" t="n">
        <v>7</v>
      </c>
      <c r="T1681" s="50" t="n">
        <v>0</v>
      </c>
      <c r="U1681" s="50" t="n">
        <v>2</v>
      </c>
      <c r="V1681" s="50" t="n">
        <v>4</v>
      </c>
      <c r="W1681" s="50" t="n">
        <v>1</v>
      </c>
      <c r="X1681" s="50" t="n">
        <v>1</v>
      </c>
      <c r="Y1681" s="50" t="n">
        <v>25</v>
      </c>
      <c r="Z1681" s="50" t="n">
        <v>33.35</v>
      </c>
      <c r="AA1681" s="50" t="n">
        <v>110</v>
      </c>
      <c r="AB1681" s="50" t="n">
        <v>35.501</v>
      </c>
      <c r="AC1681" s="50" t="n">
        <v>80</v>
      </c>
      <c r="AD1681" s="50" t="n">
        <v>6</v>
      </c>
      <c r="AE1681" s="50" t="n">
        <v>28</v>
      </c>
      <c r="AF1681" s="50" t="n">
        <v>80</v>
      </c>
      <c r="AG1681" s="50" t="n">
        <v>7093.5</v>
      </c>
      <c r="AH1681" s="50" t="n">
        <v>32</v>
      </c>
      <c r="AI1681" s="50" t="n">
        <v>206</v>
      </c>
      <c r="AJ1681" s="50" t="n">
        <v>15632.6</v>
      </c>
      <c r="AK1681" s="50" t="n">
        <v>127</v>
      </c>
    </row>
    <row r="1682" customFormat="false" ht="15" hidden="false" customHeight="false" outlineLevel="0" collapsed="false">
      <c r="A1682" s="50" t="s">
        <v>1262</v>
      </c>
      <c r="B1682" s="50" t="s">
        <v>142</v>
      </c>
      <c r="C1682" s="50" t="s">
        <v>514</v>
      </c>
      <c r="D1682" s="50" t="n">
        <v>668904</v>
      </c>
      <c r="E1682" s="50" t="n">
        <v>9</v>
      </c>
      <c r="F1682" s="50" t="s">
        <v>58</v>
      </c>
      <c r="G1682" s="50" t="n">
        <v>365</v>
      </c>
      <c r="H1682" s="50" t="n">
        <v>192</v>
      </c>
      <c r="I1682" s="50" t="n">
        <v>62</v>
      </c>
      <c r="J1682" s="50" t="n">
        <v>177</v>
      </c>
      <c r="K1682" s="50" t="n">
        <v>126</v>
      </c>
      <c r="L1682" s="50" t="n">
        <v>31</v>
      </c>
      <c r="M1682" s="50" t="n">
        <v>188</v>
      </c>
      <c r="N1682" s="50" t="n">
        <v>66</v>
      </c>
      <c r="O1682" s="50" t="n">
        <v>-6.502</v>
      </c>
      <c r="P1682" s="50" t="n">
        <v>90</v>
      </c>
      <c r="Q1682" s="50" t="n">
        <v>86</v>
      </c>
      <c r="R1682" s="50" t="n">
        <v>18</v>
      </c>
      <c r="S1682" s="50" t="n">
        <v>4</v>
      </c>
      <c r="T1682" s="50" t="n">
        <v>0</v>
      </c>
      <c r="U1682" s="50" t="n">
        <v>2</v>
      </c>
      <c r="V1682" s="50" t="n">
        <v>3</v>
      </c>
      <c r="W1682" s="50" t="n">
        <v>0</v>
      </c>
      <c r="X1682" s="50" t="n">
        <v>1</v>
      </c>
      <c r="Y1682" s="50" t="n">
        <v>27</v>
      </c>
      <c r="Z1682" s="50" t="n">
        <v>21.9</v>
      </c>
      <c r="AA1682" s="50" t="n">
        <v>90</v>
      </c>
      <c r="AB1682" s="50" t="n">
        <v>24.574</v>
      </c>
      <c r="AC1682" s="50" t="n">
        <v>60</v>
      </c>
      <c r="AD1682" s="50" t="n">
        <v>6</v>
      </c>
      <c r="AE1682" s="50" t="n">
        <v>24</v>
      </c>
      <c r="AF1682" s="50" t="n">
        <v>60</v>
      </c>
      <c r="AG1682" s="50" t="n">
        <v>5411.1</v>
      </c>
      <c r="AH1682" s="50" t="n">
        <v>20</v>
      </c>
      <c r="AI1682" s="50" t="n">
        <v>173</v>
      </c>
      <c r="AJ1682" s="50" t="n">
        <v>12977.2</v>
      </c>
      <c r="AK1682" s="50" t="n">
        <v>95</v>
      </c>
    </row>
    <row r="1683" customFormat="false" ht="15" hidden="false" customHeight="false" outlineLevel="0" collapsed="false">
      <c r="A1683" s="50" t="s">
        <v>1263</v>
      </c>
      <c r="B1683" s="50" t="s">
        <v>142</v>
      </c>
      <c r="C1683" s="50" t="s">
        <v>515</v>
      </c>
      <c r="D1683" s="50" t="n">
        <v>663616</v>
      </c>
      <c r="E1683" s="50" t="n">
        <v>4</v>
      </c>
      <c r="F1683" s="50" t="s">
        <v>53</v>
      </c>
      <c r="G1683" s="50" t="n">
        <v>363</v>
      </c>
      <c r="H1683" s="50" t="n">
        <v>130</v>
      </c>
      <c r="I1683" s="50" t="n">
        <v>34</v>
      </c>
      <c r="J1683" s="50" t="n">
        <v>162</v>
      </c>
      <c r="K1683" s="50" t="n">
        <v>77</v>
      </c>
      <c r="L1683" s="50" t="n">
        <v>11</v>
      </c>
      <c r="M1683" s="50" t="n">
        <v>199</v>
      </c>
      <c r="N1683" s="50" t="n">
        <v>53</v>
      </c>
      <c r="O1683" s="50" t="n">
        <v>5.132</v>
      </c>
      <c r="P1683" s="50" t="n">
        <v>85</v>
      </c>
      <c r="Q1683" s="50" t="n">
        <v>67</v>
      </c>
      <c r="R1683" s="50" t="n">
        <v>18</v>
      </c>
      <c r="S1683" s="50" t="n">
        <v>4</v>
      </c>
      <c r="T1683" s="50" t="n">
        <v>1</v>
      </c>
      <c r="U1683" s="50" t="n">
        <v>1</v>
      </c>
      <c r="V1683" s="50" t="n">
        <v>18</v>
      </c>
      <c r="W1683" s="50" t="n">
        <v>0</v>
      </c>
      <c r="X1683" s="50" t="n">
        <v>0</v>
      </c>
      <c r="Y1683" s="50" t="n">
        <v>15</v>
      </c>
      <c r="Z1683" s="50" t="n">
        <v>31.3</v>
      </c>
      <c r="AA1683" s="50" t="n">
        <v>84</v>
      </c>
      <c r="AB1683" s="50" t="n">
        <v>30.222</v>
      </c>
      <c r="AC1683" s="50" t="n">
        <v>52</v>
      </c>
      <c r="AD1683" s="50" t="n">
        <v>5</v>
      </c>
      <c r="AE1683" s="50" t="n">
        <v>16</v>
      </c>
      <c r="AF1683" s="50" t="n">
        <v>52</v>
      </c>
      <c r="AG1683" s="50" t="n">
        <v>4503.4</v>
      </c>
      <c r="AH1683" s="50" t="n">
        <v>21</v>
      </c>
      <c r="AI1683" s="50" t="n">
        <v>111</v>
      </c>
      <c r="AJ1683" s="50" t="n">
        <v>7889.4</v>
      </c>
      <c r="AK1683" s="50" t="n">
        <v>14</v>
      </c>
    </row>
    <row r="1684" customFormat="false" ht="15" hidden="false" customHeight="false" outlineLevel="0" collapsed="false">
      <c r="A1684" s="50" t="s">
        <v>1263</v>
      </c>
      <c r="B1684" s="50" t="s">
        <v>142</v>
      </c>
      <c r="C1684" s="50" t="s">
        <v>515</v>
      </c>
      <c r="D1684" s="50" t="n">
        <v>663616</v>
      </c>
      <c r="E1684" s="50" t="n">
        <v>5</v>
      </c>
      <c r="F1684" s="50" t="s">
        <v>54</v>
      </c>
      <c r="G1684" s="50" t="n">
        <v>307</v>
      </c>
      <c r="H1684" s="50" t="n">
        <v>151</v>
      </c>
      <c r="I1684" s="50" t="n">
        <v>42</v>
      </c>
      <c r="J1684" s="50" t="n">
        <v>148</v>
      </c>
      <c r="K1684" s="50" t="n">
        <v>96</v>
      </c>
      <c r="L1684" s="50" t="n">
        <v>14</v>
      </c>
      <c r="M1684" s="50" t="n">
        <v>159</v>
      </c>
      <c r="N1684" s="50" t="n">
        <v>55</v>
      </c>
      <c r="O1684" s="50" t="n">
        <v>0.726</v>
      </c>
      <c r="P1684" s="50" t="n">
        <v>86</v>
      </c>
      <c r="Q1684" s="50" t="n">
        <v>79</v>
      </c>
      <c r="R1684" s="50" t="n">
        <v>19</v>
      </c>
      <c r="S1684" s="50" t="n">
        <v>4</v>
      </c>
      <c r="T1684" s="50" t="n">
        <v>0</v>
      </c>
      <c r="U1684" s="50" t="n">
        <v>2</v>
      </c>
      <c r="V1684" s="50" t="n">
        <v>5</v>
      </c>
      <c r="W1684" s="50" t="n">
        <v>2</v>
      </c>
      <c r="X1684" s="50" t="n">
        <v>0</v>
      </c>
      <c r="Y1684" s="50" t="n">
        <v>20</v>
      </c>
      <c r="Z1684" s="50" t="n">
        <v>26.3</v>
      </c>
      <c r="AA1684" s="50" t="n">
        <v>86</v>
      </c>
      <c r="AB1684" s="50" t="n">
        <v>23.216</v>
      </c>
      <c r="AC1684" s="50" t="n">
        <v>59</v>
      </c>
      <c r="AD1684" s="50" t="n">
        <v>2</v>
      </c>
      <c r="AE1684" s="50" t="n">
        <v>18</v>
      </c>
      <c r="AF1684" s="50" t="n">
        <v>59</v>
      </c>
      <c r="AG1684" s="50" t="n">
        <v>5083.3</v>
      </c>
      <c r="AH1684" s="50" t="n">
        <v>21</v>
      </c>
      <c r="AI1684" s="50" t="n">
        <v>128</v>
      </c>
      <c r="AJ1684" s="50" t="n">
        <v>9186.7</v>
      </c>
      <c r="AK1684" s="50" t="n">
        <v>22</v>
      </c>
    </row>
    <row r="1685" customFormat="false" ht="15" hidden="false" customHeight="false" outlineLevel="0" collapsed="false">
      <c r="A1685" s="50" t="s">
        <v>1263</v>
      </c>
      <c r="B1685" s="50" t="s">
        <v>142</v>
      </c>
      <c r="C1685" s="50" t="s">
        <v>515</v>
      </c>
      <c r="D1685" s="50" t="n">
        <v>663616</v>
      </c>
      <c r="E1685" s="50" t="n">
        <v>6</v>
      </c>
      <c r="F1685" s="50" t="s">
        <v>55</v>
      </c>
      <c r="G1685" s="50" t="n">
        <v>331</v>
      </c>
      <c r="H1685" s="50" t="n">
        <v>151</v>
      </c>
      <c r="I1685" s="50" t="n">
        <v>33</v>
      </c>
      <c r="J1685" s="50" t="n">
        <v>153</v>
      </c>
      <c r="K1685" s="50" t="n">
        <v>96</v>
      </c>
      <c r="L1685" s="50" t="n">
        <v>14</v>
      </c>
      <c r="M1685" s="50" t="n">
        <v>178</v>
      </c>
      <c r="N1685" s="50" t="n">
        <v>55</v>
      </c>
      <c r="O1685" s="50" t="n">
        <v>4.923</v>
      </c>
      <c r="P1685" s="50" t="n">
        <v>85</v>
      </c>
      <c r="Q1685" s="50" t="n">
        <v>76</v>
      </c>
      <c r="R1685" s="50" t="n">
        <v>26</v>
      </c>
      <c r="S1685" s="50" t="n">
        <v>7</v>
      </c>
      <c r="T1685" s="50" t="n">
        <v>0</v>
      </c>
      <c r="U1685" s="50" t="n">
        <v>2</v>
      </c>
      <c r="V1685" s="50" t="n">
        <v>7</v>
      </c>
      <c r="W1685" s="50" t="n">
        <v>1</v>
      </c>
      <c r="X1685" s="50" t="n">
        <v>0</v>
      </c>
      <c r="Y1685" s="50" t="n">
        <v>10</v>
      </c>
      <c r="Z1685" s="50" t="n">
        <v>33.65</v>
      </c>
      <c r="AA1685" s="50" t="n">
        <v>84</v>
      </c>
      <c r="AB1685" s="50" t="n">
        <v>30.845</v>
      </c>
      <c r="AC1685" s="50" t="n">
        <v>67</v>
      </c>
      <c r="AD1685" s="50" t="n">
        <v>5</v>
      </c>
      <c r="AE1685" s="50" t="n">
        <v>23</v>
      </c>
      <c r="AF1685" s="50" t="n">
        <v>67</v>
      </c>
      <c r="AG1685" s="50" t="n">
        <v>5755.7</v>
      </c>
      <c r="AH1685" s="50" t="n">
        <v>29</v>
      </c>
      <c r="AI1685" s="50" t="n">
        <v>137</v>
      </c>
      <c r="AJ1685" s="50" t="n">
        <v>9969.9</v>
      </c>
      <c r="AK1685" s="50" t="n">
        <v>39</v>
      </c>
    </row>
    <row r="1686" customFormat="false" ht="15" hidden="false" customHeight="false" outlineLevel="0" collapsed="false">
      <c r="A1686" s="50" t="s">
        <v>1263</v>
      </c>
      <c r="B1686" s="50" t="s">
        <v>142</v>
      </c>
      <c r="C1686" s="50" t="s">
        <v>515</v>
      </c>
      <c r="D1686" s="50" t="n">
        <v>663616</v>
      </c>
      <c r="E1686" s="50" t="n">
        <v>7</v>
      </c>
      <c r="F1686" s="50" t="s">
        <v>56</v>
      </c>
      <c r="G1686" s="50" t="n">
        <v>310</v>
      </c>
      <c r="H1686" s="50" t="n">
        <v>127</v>
      </c>
      <c r="I1686" s="50" t="n">
        <v>26</v>
      </c>
      <c r="J1686" s="50" t="n">
        <v>147</v>
      </c>
      <c r="K1686" s="50" t="n">
        <v>87</v>
      </c>
      <c r="L1686" s="50" t="n">
        <v>8</v>
      </c>
      <c r="M1686" s="50" t="n">
        <v>163</v>
      </c>
      <c r="N1686" s="50" t="n">
        <v>40</v>
      </c>
      <c r="O1686" s="50" t="n">
        <v>3.046</v>
      </c>
      <c r="P1686" s="50" t="n">
        <v>71</v>
      </c>
      <c r="Q1686" s="50" t="n">
        <v>64</v>
      </c>
      <c r="R1686" s="50" t="n">
        <v>18</v>
      </c>
      <c r="S1686" s="50" t="n">
        <v>4</v>
      </c>
      <c r="T1686" s="50" t="n">
        <v>0</v>
      </c>
      <c r="U1686" s="50" t="n">
        <v>3</v>
      </c>
      <c r="V1686" s="50" t="n">
        <v>7</v>
      </c>
      <c r="W1686" s="50" t="n">
        <v>0</v>
      </c>
      <c r="X1686" s="50" t="n">
        <v>0</v>
      </c>
      <c r="Y1686" s="50" t="n">
        <v>12</v>
      </c>
      <c r="Z1686" s="50" t="n">
        <v>25.8</v>
      </c>
      <c r="AA1686" s="50" t="n">
        <v>71</v>
      </c>
      <c r="AB1686" s="50" t="n">
        <v>24.724</v>
      </c>
      <c r="AC1686" s="50" t="n">
        <v>52</v>
      </c>
      <c r="AD1686" s="50" t="n">
        <v>5</v>
      </c>
      <c r="AE1686" s="50" t="n">
        <v>23</v>
      </c>
      <c r="AF1686" s="50" t="n">
        <v>52</v>
      </c>
      <c r="AG1686" s="50" t="n">
        <v>4684.9</v>
      </c>
      <c r="AH1686" s="50" t="n">
        <v>22</v>
      </c>
      <c r="AI1686" s="50" t="n">
        <v>115</v>
      </c>
      <c r="AJ1686" s="50" t="n">
        <v>8311.2</v>
      </c>
      <c r="AK1686" s="50" t="n">
        <v>32</v>
      </c>
    </row>
    <row r="1687" customFormat="false" ht="15" hidden="false" customHeight="false" outlineLevel="0" collapsed="false">
      <c r="A1687" s="50" t="s">
        <v>1263</v>
      </c>
      <c r="B1687" s="50" t="s">
        <v>142</v>
      </c>
      <c r="C1687" s="50" t="s">
        <v>515</v>
      </c>
      <c r="D1687" s="50" t="n">
        <v>663616</v>
      </c>
      <c r="E1687" s="50" t="n">
        <v>8</v>
      </c>
      <c r="F1687" s="50" t="s">
        <v>57</v>
      </c>
      <c r="G1687" s="50" t="n">
        <v>279</v>
      </c>
      <c r="H1687" s="50" t="n">
        <v>136</v>
      </c>
      <c r="I1687" s="50" t="n">
        <v>43</v>
      </c>
      <c r="J1687" s="50" t="n">
        <v>130</v>
      </c>
      <c r="K1687" s="50" t="n">
        <v>86</v>
      </c>
      <c r="L1687" s="50" t="n">
        <v>12</v>
      </c>
      <c r="M1687" s="50" t="n">
        <v>149</v>
      </c>
      <c r="N1687" s="50" t="n">
        <v>50</v>
      </c>
      <c r="O1687" s="50" t="n">
        <v>-2.779</v>
      </c>
      <c r="P1687" s="50" t="n">
        <v>77</v>
      </c>
      <c r="Q1687" s="50" t="n">
        <v>72</v>
      </c>
      <c r="R1687" s="50" t="n">
        <v>14</v>
      </c>
      <c r="S1687" s="50" t="n">
        <v>2</v>
      </c>
      <c r="T1687" s="50" t="n">
        <v>0</v>
      </c>
      <c r="U1687" s="50" t="n">
        <v>3</v>
      </c>
      <c r="V1687" s="50" t="n">
        <v>5</v>
      </c>
      <c r="W1687" s="50" t="n">
        <v>0</v>
      </c>
      <c r="X1687" s="50" t="n">
        <v>0</v>
      </c>
      <c r="Y1687" s="50" t="n">
        <v>15</v>
      </c>
      <c r="Z1687" s="50" t="n">
        <v>20.1</v>
      </c>
      <c r="AA1687" s="50" t="n">
        <v>77</v>
      </c>
      <c r="AB1687" s="50" t="n">
        <v>22.927</v>
      </c>
      <c r="AC1687" s="50" t="n">
        <v>57</v>
      </c>
      <c r="AD1687" s="50" t="n">
        <v>4</v>
      </c>
      <c r="AE1687" s="50" t="n">
        <v>26</v>
      </c>
      <c r="AF1687" s="50" t="n">
        <v>57</v>
      </c>
      <c r="AG1687" s="50" t="n">
        <v>5082.9</v>
      </c>
      <c r="AH1687" s="50" t="n">
        <v>19</v>
      </c>
      <c r="AI1687" s="50" t="n">
        <v>113</v>
      </c>
      <c r="AJ1687" s="50" t="n">
        <v>8238.2</v>
      </c>
      <c r="AK1687" s="50" t="n">
        <v>37</v>
      </c>
    </row>
    <row r="1688" customFormat="false" ht="15" hidden="false" customHeight="false" outlineLevel="0" collapsed="false">
      <c r="A1688" s="50" t="s">
        <v>1263</v>
      </c>
      <c r="B1688" s="50" t="s">
        <v>142</v>
      </c>
      <c r="C1688" s="50" t="s">
        <v>515</v>
      </c>
      <c r="D1688" s="50" t="n">
        <v>663616</v>
      </c>
      <c r="E1688" s="50" t="n">
        <v>9</v>
      </c>
      <c r="F1688" s="50" t="s">
        <v>58</v>
      </c>
      <c r="G1688" s="50" t="n">
        <v>104</v>
      </c>
      <c r="H1688" s="50" t="n">
        <v>51</v>
      </c>
      <c r="I1688" s="50" t="n">
        <v>11</v>
      </c>
      <c r="J1688" s="50" t="n">
        <v>56</v>
      </c>
      <c r="K1688" s="50" t="n">
        <v>38</v>
      </c>
      <c r="L1688" s="50" t="n">
        <v>4</v>
      </c>
      <c r="M1688" s="50" t="n">
        <v>48</v>
      </c>
      <c r="N1688" s="50" t="n">
        <v>13</v>
      </c>
      <c r="O1688" s="50" t="n">
        <v>3.009</v>
      </c>
      <c r="P1688" s="50" t="n">
        <v>29</v>
      </c>
      <c r="Q1688" s="50" t="n">
        <v>25</v>
      </c>
      <c r="R1688" s="50" t="n">
        <v>8</v>
      </c>
      <c r="S1688" s="50" t="n">
        <v>2</v>
      </c>
      <c r="T1688" s="50" t="n">
        <v>0</v>
      </c>
      <c r="U1688" s="50" t="n">
        <v>2</v>
      </c>
      <c r="V1688" s="50" t="n">
        <v>3</v>
      </c>
      <c r="W1688" s="50" t="n">
        <v>1</v>
      </c>
      <c r="X1688" s="50" t="n">
        <v>0</v>
      </c>
      <c r="Y1688" s="50" t="n">
        <v>7</v>
      </c>
      <c r="Z1688" s="50" t="n">
        <v>12.9</v>
      </c>
      <c r="AA1688" s="50" t="n">
        <v>29</v>
      </c>
      <c r="AB1688" s="50" t="n">
        <v>9.032</v>
      </c>
      <c r="AC1688" s="50" t="n">
        <v>18</v>
      </c>
      <c r="AD1688" s="50" t="n">
        <v>2</v>
      </c>
      <c r="AE1688" s="50" t="n">
        <v>6</v>
      </c>
      <c r="AF1688" s="50" t="n">
        <v>18</v>
      </c>
      <c r="AG1688" s="50" t="n">
        <v>1597.6</v>
      </c>
      <c r="AH1688" s="50" t="n">
        <v>9</v>
      </c>
      <c r="AI1688" s="50" t="n">
        <v>47</v>
      </c>
      <c r="AJ1688" s="50" t="n">
        <v>3430.3</v>
      </c>
      <c r="AK1688" s="50" t="n">
        <v>17</v>
      </c>
    </row>
    <row r="1689" customFormat="false" ht="15" hidden="false" customHeight="false" outlineLevel="0" collapsed="false">
      <c r="A1689" s="50" t="s">
        <v>1264</v>
      </c>
      <c r="B1689" s="50" t="s">
        <v>142</v>
      </c>
      <c r="C1689" s="50" t="s">
        <v>516</v>
      </c>
      <c r="D1689" s="50" t="n">
        <v>621439</v>
      </c>
      <c r="E1689" s="50" t="n">
        <v>4</v>
      </c>
      <c r="F1689" s="50" t="s">
        <v>53</v>
      </c>
      <c r="G1689" s="50" t="n">
        <v>479</v>
      </c>
      <c r="H1689" s="50" t="n">
        <v>252</v>
      </c>
      <c r="I1689" s="50" t="n">
        <v>78</v>
      </c>
      <c r="J1689" s="50" t="n">
        <v>229</v>
      </c>
      <c r="K1689" s="50" t="n">
        <v>164</v>
      </c>
      <c r="L1689" s="50" t="n">
        <v>30</v>
      </c>
      <c r="M1689" s="50" t="n">
        <v>250</v>
      </c>
      <c r="N1689" s="50" t="n">
        <v>88</v>
      </c>
      <c r="O1689" s="50" t="n">
        <v>2.271</v>
      </c>
      <c r="P1689" s="50" t="n">
        <v>134</v>
      </c>
      <c r="Q1689" s="50" t="n">
        <v>123</v>
      </c>
      <c r="R1689" s="50" t="n">
        <v>31</v>
      </c>
      <c r="S1689" s="50" t="n">
        <v>5</v>
      </c>
      <c r="T1689" s="50" t="n">
        <v>1</v>
      </c>
      <c r="U1689" s="50" t="n">
        <v>8</v>
      </c>
      <c r="V1689" s="50" t="n">
        <v>8</v>
      </c>
      <c r="W1689" s="50" t="n">
        <v>2</v>
      </c>
      <c r="X1689" s="50" t="n">
        <v>1</v>
      </c>
      <c r="Y1689" s="50" t="n">
        <v>36</v>
      </c>
      <c r="Z1689" s="50" t="n">
        <v>46.15</v>
      </c>
      <c r="AA1689" s="50" t="n">
        <v>134</v>
      </c>
      <c r="AB1689" s="50" t="n">
        <v>41.232</v>
      </c>
      <c r="AC1689" s="50" t="n">
        <v>88</v>
      </c>
      <c r="AD1689" s="50" t="n">
        <v>14</v>
      </c>
      <c r="AE1689" s="50" t="n">
        <v>40</v>
      </c>
      <c r="AF1689" s="50" t="n">
        <v>88</v>
      </c>
      <c r="AG1689" s="50" t="n">
        <v>7798.6</v>
      </c>
      <c r="AH1689" s="50" t="n">
        <v>32</v>
      </c>
      <c r="AI1689" s="50" t="n">
        <v>212</v>
      </c>
      <c r="AJ1689" s="50" t="n">
        <v>15581.6</v>
      </c>
      <c r="AK1689" s="50" t="n">
        <v>74</v>
      </c>
    </row>
    <row r="1690" customFormat="false" ht="15" hidden="false" customHeight="false" outlineLevel="0" collapsed="false">
      <c r="A1690" s="50" t="s">
        <v>1264</v>
      </c>
      <c r="B1690" s="50" t="s">
        <v>142</v>
      </c>
      <c r="C1690" s="50" t="s">
        <v>516</v>
      </c>
      <c r="D1690" s="50" t="n">
        <v>621439</v>
      </c>
      <c r="E1690" s="50" t="n">
        <v>5</v>
      </c>
      <c r="F1690" s="50" t="s">
        <v>54</v>
      </c>
      <c r="G1690" s="50" t="n">
        <v>370</v>
      </c>
      <c r="H1690" s="50" t="n">
        <v>195</v>
      </c>
      <c r="I1690" s="50" t="n">
        <v>58</v>
      </c>
      <c r="J1690" s="50" t="n">
        <v>162</v>
      </c>
      <c r="K1690" s="50" t="n">
        <v>124</v>
      </c>
      <c r="L1690" s="50" t="n">
        <v>17</v>
      </c>
      <c r="M1690" s="50" t="n">
        <v>204</v>
      </c>
      <c r="N1690" s="50" t="n">
        <v>71</v>
      </c>
      <c r="O1690" s="50" t="n">
        <v>4.639</v>
      </c>
      <c r="P1690" s="50" t="n">
        <v>95</v>
      </c>
      <c r="Q1690" s="50" t="n">
        <v>85</v>
      </c>
      <c r="R1690" s="50" t="n">
        <v>23</v>
      </c>
      <c r="S1690" s="50" t="n">
        <v>5</v>
      </c>
      <c r="T1690" s="50" t="n">
        <v>0</v>
      </c>
      <c r="U1690" s="50" t="n">
        <v>9</v>
      </c>
      <c r="V1690" s="50" t="n">
        <v>9</v>
      </c>
      <c r="W1690" s="50" t="n">
        <v>1</v>
      </c>
      <c r="X1690" s="50" t="n">
        <v>0</v>
      </c>
      <c r="Y1690" s="50" t="n">
        <v>25</v>
      </c>
      <c r="Z1690" s="50" t="n">
        <v>38.65</v>
      </c>
      <c r="AA1690" s="50" t="n">
        <v>94</v>
      </c>
      <c r="AB1690" s="50" t="n">
        <v>34.066</v>
      </c>
      <c r="AC1690" s="50" t="n">
        <v>60</v>
      </c>
      <c r="AD1690" s="50" t="n">
        <v>14</v>
      </c>
      <c r="AE1690" s="50" t="n">
        <v>30</v>
      </c>
      <c r="AF1690" s="50" t="n">
        <v>60</v>
      </c>
      <c r="AG1690" s="50" t="n">
        <v>5535.3</v>
      </c>
      <c r="AH1690" s="50" t="n">
        <v>18</v>
      </c>
      <c r="AI1690" s="50" t="n">
        <v>170</v>
      </c>
      <c r="AJ1690" s="50" t="n">
        <v>12638.3</v>
      </c>
      <c r="AK1690" s="50" t="n">
        <v>74</v>
      </c>
    </row>
    <row r="1691" customFormat="false" ht="15" hidden="false" customHeight="false" outlineLevel="0" collapsed="false">
      <c r="A1691" s="50" t="s">
        <v>1264</v>
      </c>
      <c r="B1691" s="50" t="s">
        <v>142</v>
      </c>
      <c r="C1691" s="50" t="s">
        <v>516</v>
      </c>
      <c r="D1691" s="50" t="n">
        <v>621439</v>
      </c>
      <c r="E1691" s="50" t="n">
        <v>6</v>
      </c>
      <c r="F1691" s="50" t="s">
        <v>55</v>
      </c>
      <c r="G1691" s="50" t="n">
        <v>362</v>
      </c>
      <c r="H1691" s="50" t="n">
        <v>190</v>
      </c>
      <c r="I1691" s="50" t="n">
        <v>52</v>
      </c>
      <c r="J1691" s="50" t="n">
        <v>165</v>
      </c>
      <c r="K1691" s="50" t="n">
        <v>121</v>
      </c>
      <c r="L1691" s="50" t="n">
        <v>15</v>
      </c>
      <c r="M1691" s="50" t="n">
        <v>196</v>
      </c>
      <c r="N1691" s="50" t="n">
        <v>69</v>
      </c>
      <c r="O1691" s="50" t="n">
        <v>4.356</v>
      </c>
      <c r="P1691" s="50" t="n">
        <v>100</v>
      </c>
      <c r="Q1691" s="50" t="n">
        <v>94</v>
      </c>
      <c r="R1691" s="50" t="n">
        <v>27</v>
      </c>
      <c r="S1691" s="50" t="n">
        <v>5</v>
      </c>
      <c r="T1691" s="50" t="n">
        <v>0</v>
      </c>
      <c r="U1691" s="50" t="n">
        <v>8</v>
      </c>
      <c r="V1691" s="50" t="n">
        <v>5</v>
      </c>
      <c r="W1691" s="50" t="n">
        <v>1</v>
      </c>
      <c r="X1691" s="50" t="n">
        <v>0</v>
      </c>
      <c r="Y1691" s="50" t="n">
        <v>20</v>
      </c>
      <c r="Z1691" s="50" t="n">
        <v>39.05</v>
      </c>
      <c r="AA1691" s="50" t="n">
        <v>100</v>
      </c>
      <c r="AB1691" s="50" t="n">
        <v>39.657</v>
      </c>
      <c r="AC1691" s="50" t="n">
        <v>74</v>
      </c>
      <c r="AD1691" s="50" t="n">
        <v>13</v>
      </c>
      <c r="AE1691" s="50" t="n">
        <v>35</v>
      </c>
      <c r="AF1691" s="50" t="n">
        <v>74</v>
      </c>
      <c r="AG1691" s="50" t="n">
        <v>6783.4</v>
      </c>
      <c r="AH1691" s="50" t="n">
        <v>25</v>
      </c>
      <c r="AI1691" s="50" t="n">
        <v>177</v>
      </c>
      <c r="AJ1691" s="50" t="n">
        <v>13249.4</v>
      </c>
      <c r="AK1691" s="50" t="n">
        <v>83</v>
      </c>
    </row>
    <row r="1692" customFormat="false" ht="15" hidden="false" customHeight="false" outlineLevel="0" collapsed="false">
      <c r="A1692" s="50" t="s">
        <v>1264</v>
      </c>
      <c r="B1692" s="50" t="s">
        <v>142</v>
      </c>
      <c r="C1692" s="50" t="s">
        <v>516</v>
      </c>
      <c r="D1692" s="50" t="n">
        <v>621439</v>
      </c>
      <c r="E1692" s="50" t="n">
        <v>7</v>
      </c>
      <c r="F1692" s="50" t="s">
        <v>56</v>
      </c>
      <c r="G1692" s="50" t="n">
        <v>119</v>
      </c>
      <c r="H1692" s="50" t="n">
        <v>66</v>
      </c>
      <c r="I1692" s="50" t="n">
        <v>19</v>
      </c>
      <c r="J1692" s="50" t="n">
        <v>60</v>
      </c>
      <c r="K1692" s="50" t="n">
        <v>46</v>
      </c>
      <c r="L1692" s="50" t="n">
        <v>9</v>
      </c>
      <c r="M1692" s="50" t="n">
        <v>55</v>
      </c>
      <c r="N1692" s="50" t="n">
        <v>20</v>
      </c>
      <c r="O1692" s="50" t="n">
        <v>-1.77</v>
      </c>
      <c r="P1692" s="50" t="n">
        <v>33</v>
      </c>
      <c r="Q1692" s="50" t="n">
        <v>29</v>
      </c>
      <c r="R1692" s="50" t="n">
        <v>6</v>
      </c>
      <c r="S1692" s="50" t="n">
        <v>1</v>
      </c>
      <c r="T1692" s="50" t="n">
        <v>0</v>
      </c>
      <c r="U1692" s="50" t="n">
        <v>0</v>
      </c>
      <c r="V1692" s="50" t="n">
        <v>2</v>
      </c>
      <c r="W1692" s="50" t="n">
        <v>1</v>
      </c>
      <c r="X1692" s="50" t="n">
        <v>1</v>
      </c>
      <c r="Y1692" s="50" t="n">
        <v>7</v>
      </c>
      <c r="Z1692" s="50" t="n">
        <v>7.15</v>
      </c>
      <c r="AA1692" s="50" t="n">
        <v>32</v>
      </c>
      <c r="AB1692" s="50" t="n">
        <v>10.336</v>
      </c>
      <c r="AC1692" s="50" t="n">
        <v>23</v>
      </c>
      <c r="AD1692" s="50" t="n">
        <v>2</v>
      </c>
      <c r="AE1692" s="50" t="n">
        <v>11</v>
      </c>
      <c r="AF1692" s="50" t="n">
        <v>23</v>
      </c>
      <c r="AG1692" s="50" t="n">
        <v>2007.4</v>
      </c>
      <c r="AH1692" s="50" t="n">
        <v>11</v>
      </c>
      <c r="AI1692" s="50" t="n">
        <v>61</v>
      </c>
      <c r="AJ1692" s="50" t="n">
        <v>4517.6</v>
      </c>
      <c r="AK1692" s="50" t="n">
        <v>28</v>
      </c>
    </row>
    <row r="1693" customFormat="false" ht="15" hidden="false" customHeight="false" outlineLevel="0" collapsed="false">
      <c r="A1693" s="50" t="s">
        <v>1264</v>
      </c>
      <c r="B1693" s="50" t="s">
        <v>142</v>
      </c>
      <c r="C1693" s="50" t="s">
        <v>516</v>
      </c>
      <c r="D1693" s="50" t="n">
        <v>621439</v>
      </c>
      <c r="E1693" s="50" t="n">
        <v>8</v>
      </c>
      <c r="F1693" s="50" t="s">
        <v>57</v>
      </c>
      <c r="G1693" s="50" t="n">
        <v>179</v>
      </c>
      <c r="H1693" s="50" t="n">
        <v>87</v>
      </c>
      <c r="I1693" s="50" t="n">
        <v>23</v>
      </c>
      <c r="J1693" s="50" t="n">
        <v>73</v>
      </c>
      <c r="K1693" s="50" t="n">
        <v>56</v>
      </c>
      <c r="L1693" s="50" t="n">
        <v>5</v>
      </c>
      <c r="M1693" s="50" t="n">
        <v>106</v>
      </c>
      <c r="N1693" s="50" t="n">
        <v>31</v>
      </c>
      <c r="O1693" s="50" t="n">
        <v>-2.207</v>
      </c>
      <c r="P1693" s="50" t="n">
        <v>46</v>
      </c>
      <c r="Q1693" s="50" t="n">
        <v>39</v>
      </c>
      <c r="R1693" s="50" t="n">
        <v>7</v>
      </c>
      <c r="S1693" s="50" t="n">
        <v>2</v>
      </c>
      <c r="T1693" s="50" t="n">
        <v>0</v>
      </c>
      <c r="U1693" s="50" t="n">
        <v>0</v>
      </c>
      <c r="V1693" s="50" t="n">
        <v>6</v>
      </c>
      <c r="W1693" s="50" t="n">
        <v>1</v>
      </c>
      <c r="X1693" s="50" t="n">
        <v>0</v>
      </c>
      <c r="Y1693" s="50" t="n">
        <v>12</v>
      </c>
      <c r="Z1693" s="50" t="n">
        <v>11.9</v>
      </c>
      <c r="AA1693" s="50" t="n">
        <v>46</v>
      </c>
      <c r="AB1693" s="50" t="n">
        <v>13.929</v>
      </c>
      <c r="AC1693" s="50" t="n">
        <v>27</v>
      </c>
      <c r="AD1693" s="50" t="n">
        <v>0</v>
      </c>
      <c r="AE1693" s="50" t="n">
        <v>11</v>
      </c>
      <c r="AF1693" s="50" t="n">
        <v>27</v>
      </c>
      <c r="AG1693" s="50" t="n">
        <v>2408.6</v>
      </c>
      <c r="AH1693" s="50" t="n">
        <v>6</v>
      </c>
      <c r="AI1693" s="50" t="n">
        <v>65</v>
      </c>
      <c r="AJ1693" s="50" t="n">
        <v>4812</v>
      </c>
      <c r="AK1693" s="50" t="n">
        <v>25</v>
      </c>
    </row>
    <row r="1694" customFormat="false" ht="15" hidden="false" customHeight="false" outlineLevel="0" collapsed="false">
      <c r="A1694" s="50" t="s">
        <v>1265</v>
      </c>
      <c r="B1694" s="50" t="s">
        <v>142</v>
      </c>
      <c r="C1694" s="50" t="s">
        <v>517</v>
      </c>
      <c r="D1694" s="50" t="n">
        <v>605170</v>
      </c>
      <c r="E1694" s="50" t="n">
        <v>4</v>
      </c>
      <c r="F1694" s="50" t="s">
        <v>53</v>
      </c>
      <c r="G1694" s="50" t="n">
        <v>346</v>
      </c>
      <c r="H1694" s="50" t="n">
        <v>147</v>
      </c>
      <c r="I1694" s="50" t="n">
        <v>23</v>
      </c>
      <c r="J1694" s="50" t="n">
        <v>169</v>
      </c>
      <c r="K1694" s="50" t="n">
        <v>101</v>
      </c>
      <c r="L1694" s="50" t="n">
        <v>4</v>
      </c>
      <c r="M1694" s="50" t="n">
        <v>177</v>
      </c>
      <c r="N1694" s="50" t="n">
        <v>46</v>
      </c>
      <c r="O1694" s="50" t="n">
        <v>-3.036</v>
      </c>
      <c r="P1694" s="50" t="n">
        <v>93</v>
      </c>
      <c r="Q1694" s="50" t="n">
        <v>77</v>
      </c>
      <c r="R1694" s="50" t="n">
        <v>17</v>
      </c>
      <c r="S1694" s="50" t="n">
        <v>1</v>
      </c>
      <c r="T1694" s="50" t="n">
        <v>0</v>
      </c>
      <c r="U1694" s="50" t="n">
        <v>1</v>
      </c>
      <c r="V1694" s="50" t="n">
        <v>8</v>
      </c>
      <c r="W1694" s="50" t="n">
        <v>4</v>
      </c>
      <c r="X1694" s="50" t="n">
        <v>4</v>
      </c>
      <c r="Y1694" s="50" t="n">
        <v>15</v>
      </c>
      <c r="Z1694" s="50" t="n">
        <v>25.15</v>
      </c>
      <c r="AA1694" s="50" t="n">
        <v>93</v>
      </c>
      <c r="AB1694" s="50" t="n">
        <v>31.456</v>
      </c>
      <c r="AC1694" s="50" t="n">
        <v>66</v>
      </c>
      <c r="AD1694" s="50" t="n">
        <v>3</v>
      </c>
      <c r="AE1694" s="50" t="n">
        <v>21</v>
      </c>
      <c r="AF1694" s="50" t="n">
        <v>66</v>
      </c>
      <c r="AG1694" s="50" t="n">
        <v>5784.2</v>
      </c>
      <c r="AH1694" s="50" t="n">
        <v>28</v>
      </c>
      <c r="AI1694" s="50" t="n">
        <v>134</v>
      </c>
      <c r="AJ1694" s="50" t="n">
        <v>9443</v>
      </c>
      <c r="AK1694" s="50" t="n">
        <v>12</v>
      </c>
    </row>
    <row r="1695" customFormat="false" ht="15" hidden="false" customHeight="false" outlineLevel="0" collapsed="false">
      <c r="A1695" s="50" t="s">
        <v>1265</v>
      </c>
      <c r="B1695" s="50" t="s">
        <v>142</v>
      </c>
      <c r="C1695" s="50" t="s">
        <v>517</v>
      </c>
      <c r="D1695" s="50" t="n">
        <v>605170</v>
      </c>
      <c r="E1695" s="50" t="n">
        <v>5</v>
      </c>
      <c r="F1695" s="50" t="s">
        <v>54</v>
      </c>
      <c r="G1695" s="50" t="n">
        <v>248</v>
      </c>
      <c r="H1695" s="50" t="n">
        <v>109</v>
      </c>
      <c r="I1695" s="50" t="n">
        <v>29</v>
      </c>
      <c r="J1695" s="50" t="n">
        <v>119</v>
      </c>
      <c r="K1695" s="50" t="n">
        <v>73</v>
      </c>
      <c r="L1695" s="50" t="n">
        <v>8</v>
      </c>
      <c r="M1695" s="50" t="n">
        <v>129</v>
      </c>
      <c r="N1695" s="50" t="n">
        <v>36</v>
      </c>
      <c r="O1695" s="50" t="n">
        <v>-5.19</v>
      </c>
      <c r="P1695" s="50" t="n">
        <v>69</v>
      </c>
      <c r="Q1695" s="50" t="n">
        <v>56</v>
      </c>
      <c r="R1695" s="50" t="n">
        <v>8</v>
      </c>
      <c r="S1695" s="50" t="n">
        <v>1</v>
      </c>
      <c r="T1695" s="50" t="n">
        <v>0</v>
      </c>
      <c r="U1695" s="50" t="n">
        <v>1</v>
      </c>
      <c r="V1695" s="50" t="n">
        <v>7</v>
      </c>
      <c r="W1695" s="50" t="n">
        <v>3</v>
      </c>
      <c r="X1695" s="50" t="n">
        <v>3</v>
      </c>
      <c r="Y1695" s="50" t="n">
        <v>18</v>
      </c>
      <c r="Z1695" s="50" t="n">
        <v>15.65</v>
      </c>
      <c r="AA1695" s="50" t="n">
        <v>69</v>
      </c>
      <c r="AB1695" s="50" t="n">
        <v>21.826</v>
      </c>
      <c r="AC1695" s="50" t="n">
        <v>41</v>
      </c>
      <c r="AD1695" s="50" t="n">
        <v>2</v>
      </c>
      <c r="AE1695" s="50" t="n">
        <v>19</v>
      </c>
      <c r="AF1695" s="50" t="n">
        <v>41</v>
      </c>
      <c r="AG1695" s="50" t="n">
        <v>3741.1</v>
      </c>
      <c r="AH1695" s="50" t="n">
        <v>18</v>
      </c>
      <c r="AI1695" s="50" t="n">
        <v>98</v>
      </c>
      <c r="AJ1695" s="50" t="n">
        <v>6925.6</v>
      </c>
      <c r="AK1695" s="50" t="n">
        <v>12</v>
      </c>
    </row>
    <row r="1696" customFormat="false" ht="15" hidden="false" customHeight="false" outlineLevel="0" collapsed="false">
      <c r="A1696" s="50" t="s">
        <v>1265</v>
      </c>
      <c r="B1696" s="50" t="s">
        <v>142</v>
      </c>
      <c r="C1696" s="50" t="s">
        <v>517</v>
      </c>
      <c r="D1696" s="50" t="n">
        <v>605170</v>
      </c>
      <c r="E1696" s="50" t="n">
        <v>6</v>
      </c>
      <c r="F1696" s="50" t="s">
        <v>55</v>
      </c>
      <c r="G1696" s="50" t="n">
        <v>308</v>
      </c>
      <c r="H1696" s="50" t="n">
        <v>118</v>
      </c>
      <c r="I1696" s="50" t="n">
        <v>23</v>
      </c>
      <c r="J1696" s="50" t="n">
        <v>143</v>
      </c>
      <c r="K1696" s="50" t="n">
        <v>80</v>
      </c>
      <c r="L1696" s="50" t="n">
        <v>10</v>
      </c>
      <c r="M1696" s="50" t="n">
        <v>161</v>
      </c>
      <c r="N1696" s="50" t="n">
        <v>38</v>
      </c>
      <c r="O1696" s="50" t="n">
        <v>11.65</v>
      </c>
      <c r="P1696" s="50" t="n">
        <v>77</v>
      </c>
      <c r="Q1696" s="50" t="n">
        <v>65</v>
      </c>
      <c r="R1696" s="50" t="n">
        <v>22</v>
      </c>
      <c r="S1696" s="50" t="n">
        <v>4</v>
      </c>
      <c r="T1696" s="50" t="n">
        <v>0</v>
      </c>
      <c r="U1696" s="50" t="n">
        <v>5</v>
      </c>
      <c r="V1696" s="50" t="n">
        <v>9</v>
      </c>
      <c r="W1696" s="50" t="n">
        <v>2</v>
      </c>
      <c r="X1696" s="50" t="n">
        <v>1</v>
      </c>
      <c r="Y1696" s="50" t="n">
        <v>12</v>
      </c>
      <c r="Z1696" s="50" t="n">
        <v>33.7</v>
      </c>
      <c r="AA1696" s="50" t="n">
        <v>76</v>
      </c>
      <c r="AB1696" s="50" t="n">
        <v>28.692</v>
      </c>
      <c r="AC1696" s="50" t="n">
        <v>54</v>
      </c>
      <c r="AD1696" s="50" t="n">
        <v>8</v>
      </c>
      <c r="AE1696" s="50" t="n">
        <v>25</v>
      </c>
      <c r="AF1696" s="50" t="n">
        <v>54</v>
      </c>
      <c r="AG1696" s="50" t="n">
        <v>4903.9</v>
      </c>
      <c r="AH1696" s="50" t="n">
        <v>19</v>
      </c>
      <c r="AI1696" s="50" t="n">
        <v>104</v>
      </c>
      <c r="AJ1696" s="50" t="n">
        <v>7439.5</v>
      </c>
      <c r="AK1696" s="50" t="n">
        <v>17</v>
      </c>
    </row>
    <row r="1697" customFormat="false" ht="15" hidden="false" customHeight="false" outlineLevel="0" collapsed="false">
      <c r="A1697" s="50" t="s">
        <v>1265</v>
      </c>
      <c r="B1697" s="50" t="s">
        <v>142</v>
      </c>
      <c r="C1697" s="50" t="s">
        <v>517</v>
      </c>
      <c r="D1697" s="50" t="n">
        <v>605170</v>
      </c>
      <c r="E1697" s="50" t="n">
        <v>7</v>
      </c>
      <c r="F1697" s="50" t="s">
        <v>56</v>
      </c>
      <c r="G1697" s="50" t="n">
        <v>234</v>
      </c>
      <c r="H1697" s="50" t="n">
        <v>98</v>
      </c>
      <c r="I1697" s="50" t="n">
        <v>22</v>
      </c>
      <c r="J1697" s="50" t="n">
        <v>131</v>
      </c>
      <c r="K1697" s="50" t="n">
        <v>73</v>
      </c>
      <c r="L1697" s="50" t="n">
        <v>8</v>
      </c>
      <c r="M1697" s="50" t="n">
        <v>103</v>
      </c>
      <c r="N1697" s="50" t="n">
        <v>25</v>
      </c>
      <c r="O1697" s="50" t="n">
        <v>-4.446</v>
      </c>
      <c r="P1697" s="50" t="n">
        <v>60</v>
      </c>
      <c r="Q1697" s="50" t="n">
        <v>58</v>
      </c>
      <c r="R1697" s="50" t="n">
        <v>13</v>
      </c>
      <c r="S1697" s="50" t="n">
        <v>3</v>
      </c>
      <c r="T1697" s="50" t="n">
        <v>0</v>
      </c>
      <c r="U1697" s="50" t="n">
        <v>0</v>
      </c>
      <c r="V1697" s="50" t="n">
        <v>2</v>
      </c>
      <c r="W1697" s="50" t="n">
        <v>0</v>
      </c>
      <c r="X1697" s="50" t="n">
        <v>0</v>
      </c>
      <c r="Y1697" s="50" t="n">
        <v>13</v>
      </c>
      <c r="Z1697" s="50" t="n">
        <v>14.15</v>
      </c>
      <c r="AA1697" s="50" t="n">
        <v>60</v>
      </c>
      <c r="AB1697" s="50" t="n">
        <v>14.679</v>
      </c>
      <c r="AC1697" s="50" t="n">
        <v>45</v>
      </c>
      <c r="AD1697" s="50" t="n">
        <v>1</v>
      </c>
      <c r="AE1697" s="50" t="n">
        <v>16</v>
      </c>
      <c r="AF1697" s="50" t="n">
        <v>45</v>
      </c>
      <c r="AG1697" s="50" t="n">
        <v>4067.6</v>
      </c>
      <c r="AH1697" s="50" t="n">
        <v>22</v>
      </c>
      <c r="AI1697" s="50" t="n">
        <v>87</v>
      </c>
      <c r="AJ1697" s="50" t="n">
        <v>6229.3</v>
      </c>
      <c r="AK1697" s="50" t="n">
        <v>14</v>
      </c>
    </row>
    <row r="1698" customFormat="false" ht="15" hidden="false" customHeight="false" outlineLevel="0" collapsed="false">
      <c r="A1698" s="50" t="s">
        <v>1265</v>
      </c>
      <c r="B1698" s="50" t="s">
        <v>142</v>
      </c>
      <c r="C1698" s="50" t="s">
        <v>517</v>
      </c>
      <c r="D1698" s="50" t="n">
        <v>605170</v>
      </c>
      <c r="E1698" s="50" t="n">
        <v>8</v>
      </c>
      <c r="F1698" s="50" t="s">
        <v>57</v>
      </c>
      <c r="G1698" s="50" t="n">
        <v>183</v>
      </c>
      <c r="H1698" s="50" t="n">
        <v>75</v>
      </c>
      <c r="I1698" s="50" t="n">
        <v>11</v>
      </c>
      <c r="J1698" s="50" t="n">
        <v>84</v>
      </c>
      <c r="K1698" s="50" t="n">
        <v>51</v>
      </c>
      <c r="L1698" s="50" t="n">
        <v>4</v>
      </c>
      <c r="M1698" s="50" t="n">
        <v>99</v>
      </c>
      <c r="N1698" s="50" t="n">
        <v>24</v>
      </c>
      <c r="O1698" s="50" t="n">
        <v>-3.867</v>
      </c>
      <c r="P1698" s="50" t="n">
        <v>45</v>
      </c>
      <c r="Q1698" s="50" t="n">
        <v>37</v>
      </c>
      <c r="R1698" s="50" t="n">
        <v>5</v>
      </c>
      <c r="S1698" s="50" t="n">
        <v>0</v>
      </c>
      <c r="T1698" s="50" t="n">
        <v>0</v>
      </c>
      <c r="U1698" s="50" t="n">
        <v>0</v>
      </c>
      <c r="V1698" s="50" t="n">
        <v>7</v>
      </c>
      <c r="W1698" s="50" t="n">
        <v>1</v>
      </c>
      <c r="X1698" s="50" t="n">
        <v>0</v>
      </c>
      <c r="Y1698" s="50" t="n">
        <v>10</v>
      </c>
      <c r="Z1698" s="50" t="n">
        <v>10.1</v>
      </c>
      <c r="AA1698" s="50" t="n">
        <v>45</v>
      </c>
      <c r="AB1698" s="50" t="n">
        <v>12.373</v>
      </c>
      <c r="AC1698" s="50" t="n">
        <v>27</v>
      </c>
      <c r="AD1698" s="50" t="n">
        <v>1</v>
      </c>
      <c r="AE1698" s="50" t="n">
        <v>11</v>
      </c>
      <c r="AF1698" s="50" t="n">
        <v>27</v>
      </c>
      <c r="AG1698" s="50" t="n">
        <v>2360.8</v>
      </c>
      <c r="AH1698" s="50" t="n">
        <v>6</v>
      </c>
      <c r="AI1698" s="50" t="n">
        <v>70</v>
      </c>
      <c r="AJ1698" s="50" t="n">
        <v>4947</v>
      </c>
      <c r="AK1698" s="50" t="n">
        <v>10</v>
      </c>
    </row>
    <row r="1699" customFormat="false" ht="15" hidden="false" customHeight="false" outlineLevel="0" collapsed="false">
      <c r="A1699" s="50" t="s">
        <v>1265</v>
      </c>
      <c r="B1699" s="50" t="s">
        <v>142</v>
      </c>
      <c r="C1699" s="50" t="s">
        <v>517</v>
      </c>
      <c r="D1699" s="50" t="n">
        <v>605170</v>
      </c>
      <c r="E1699" s="50" t="n">
        <v>9</v>
      </c>
      <c r="F1699" s="50" t="s">
        <v>58</v>
      </c>
      <c r="G1699" s="50" t="n">
        <v>145</v>
      </c>
      <c r="H1699" s="50" t="n">
        <v>65</v>
      </c>
      <c r="I1699" s="50" t="n">
        <v>22</v>
      </c>
      <c r="J1699" s="50" t="n">
        <v>68</v>
      </c>
      <c r="K1699" s="50" t="n">
        <v>41</v>
      </c>
      <c r="L1699" s="50" t="n">
        <v>9</v>
      </c>
      <c r="M1699" s="50" t="n">
        <v>77</v>
      </c>
      <c r="N1699" s="50" t="n">
        <v>24</v>
      </c>
      <c r="O1699" s="50" t="n">
        <v>-2.842</v>
      </c>
      <c r="P1699" s="50" t="n">
        <v>38</v>
      </c>
      <c r="Q1699" s="50" t="n">
        <v>34</v>
      </c>
      <c r="R1699" s="50" t="n">
        <v>7</v>
      </c>
      <c r="S1699" s="50" t="n">
        <v>1</v>
      </c>
      <c r="T1699" s="50" t="n">
        <v>0</v>
      </c>
      <c r="U1699" s="50" t="n">
        <v>0</v>
      </c>
      <c r="V1699" s="50" t="n">
        <v>1</v>
      </c>
      <c r="W1699" s="50" t="n">
        <v>3</v>
      </c>
      <c r="X1699" s="50" t="n">
        <v>0</v>
      </c>
      <c r="Y1699" s="50" t="n">
        <v>12</v>
      </c>
      <c r="Z1699" s="50" t="n">
        <v>9.45</v>
      </c>
      <c r="AA1699" s="50" t="n">
        <v>38</v>
      </c>
      <c r="AB1699" s="50" t="n">
        <v>7.458</v>
      </c>
      <c r="AC1699" s="50" t="n">
        <v>22</v>
      </c>
      <c r="AD1699" s="50" t="n">
        <v>1</v>
      </c>
      <c r="AE1699" s="50" t="n">
        <v>5</v>
      </c>
      <c r="AF1699" s="50" t="n">
        <v>22</v>
      </c>
      <c r="AG1699" s="50" t="n">
        <v>1905.4</v>
      </c>
      <c r="AH1699" s="50" t="n">
        <v>4</v>
      </c>
      <c r="AI1699" s="50" t="n">
        <v>54</v>
      </c>
      <c r="AJ1699" s="50" t="n">
        <v>3825</v>
      </c>
      <c r="AK1699" s="50" t="n">
        <v>6</v>
      </c>
    </row>
    <row r="1700" customFormat="false" ht="15" hidden="false" customHeight="false" outlineLevel="0" collapsed="false">
      <c r="A1700" s="50" t="s">
        <v>1266</v>
      </c>
      <c r="B1700" s="50" t="s">
        <v>142</v>
      </c>
      <c r="C1700" s="50" t="s">
        <v>518</v>
      </c>
      <c r="D1700" s="50" t="n">
        <v>680777</v>
      </c>
      <c r="E1700" s="50" t="n">
        <v>4</v>
      </c>
      <c r="F1700" s="50" t="s">
        <v>53</v>
      </c>
      <c r="G1700" s="50" t="n">
        <v>416</v>
      </c>
      <c r="H1700" s="50" t="n">
        <v>166</v>
      </c>
      <c r="I1700" s="50" t="n">
        <v>27</v>
      </c>
      <c r="J1700" s="50" t="n">
        <v>194</v>
      </c>
      <c r="K1700" s="50" t="n">
        <v>113</v>
      </c>
      <c r="L1700" s="50" t="n">
        <v>10</v>
      </c>
      <c r="M1700" s="50" t="n">
        <v>222</v>
      </c>
      <c r="N1700" s="50" t="n">
        <v>53</v>
      </c>
      <c r="O1700" s="50" t="n">
        <v>8.322</v>
      </c>
      <c r="P1700" s="50" t="n">
        <v>96</v>
      </c>
      <c r="Q1700" s="50" t="n">
        <v>80</v>
      </c>
      <c r="R1700" s="50" t="n">
        <v>24</v>
      </c>
      <c r="S1700" s="50" t="n">
        <v>2</v>
      </c>
      <c r="T1700" s="50" t="n">
        <v>1</v>
      </c>
      <c r="U1700" s="50" t="n">
        <v>4</v>
      </c>
      <c r="V1700" s="50" t="n">
        <v>15</v>
      </c>
      <c r="W1700" s="50" t="n">
        <v>1</v>
      </c>
      <c r="X1700" s="50" t="n">
        <v>0</v>
      </c>
      <c r="Y1700" s="50" t="n">
        <v>17</v>
      </c>
      <c r="Z1700" s="50" t="n">
        <v>38.6</v>
      </c>
      <c r="AA1700" s="50" t="n">
        <v>96</v>
      </c>
      <c r="AB1700" s="50" t="n">
        <v>36.928</v>
      </c>
      <c r="AC1700" s="50" t="n">
        <v>63</v>
      </c>
      <c r="AD1700" s="50" t="n">
        <v>9</v>
      </c>
      <c r="AE1700" s="50" t="n">
        <v>26</v>
      </c>
      <c r="AF1700" s="50" t="n">
        <v>63</v>
      </c>
      <c r="AG1700" s="50" t="n">
        <v>5748.9</v>
      </c>
      <c r="AH1700" s="50" t="n">
        <v>22</v>
      </c>
      <c r="AI1700" s="50" t="n">
        <v>150</v>
      </c>
      <c r="AJ1700" s="50" t="n">
        <v>10960.4</v>
      </c>
      <c r="AK1700" s="50" t="n">
        <v>59</v>
      </c>
    </row>
    <row r="1701" customFormat="false" ht="15" hidden="false" customHeight="false" outlineLevel="0" collapsed="false">
      <c r="A1701" s="50" t="s">
        <v>1266</v>
      </c>
      <c r="B1701" s="50" t="s">
        <v>142</v>
      </c>
      <c r="C1701" s="50" t="s">
        <v>518</v>
      </c>
      <c r="D1701" s="50" t="n">
        <v>680777</v>
      </c>
      <c r="E1701" s="50" t="n">
        <v>5</v>
      </c>
      <c r="F1701" s="50" t="s">
        <v>54</v>
      </c>
      <c r="G1701" s="50" t="n">
        <v>216</v>
      </c>
      <c r="H1701" s="50" t="n">
        <v>77</v>
      </c>
      <c r="I1701" s="50" t="n">
        <v>8</v>
      </c>
      <c r="J1701" s="50" t="n">
        <v>99</v>
      </c>
      <c r="K1701" s="50" t="n">
        <v>51</v>
      </c>
      <c r="L1701" s="50" t="n">
        <v>2</v>
      </c>
      <c r="M1701" s="50" t="n">
        <v>117</v>
      </c>
      <c r="N1701" s="50" t="n">
        <v>26</v>
      </c>
      <c r="O1701" s="50" t="n">
        <v>3.866</v>
      </c>
      <c r="P1701" s="50" t="n">
        <v>52</v>
      </c>
      <c r="Q1701" s="50" t="n">
        <v>43</v>
      </c>
      <c r="R1701" s="50" t="n">
        <v>12</v>
      </c>
      <c r="S1701" s="50" t="n">
        <v>5</v>
      </c>
      <c r="T1701" s="50" t="n">
        <v>0</v>
      </c>
      <c r="U1701" s="50" t="n">
        <v>3</v>
      </c>
      <c r="V1701" s="50" t="n">
        <v>8</v>
      </c>
      <c r="W1701" s="50" t="n">
        <v>0</v>
      </c>
      <c r="X1701" s="50" t="n">
        <v>1</v>
      </c>
      <c r="Y1701" s="50" t="n">
        <v>6</v>
      </c>
      <c r="Z1701" s="50" t="n">
        <v>21.45</v>
      </c>
      <c r="AA1701" s="50" t="n">
        <v>52</v>
      </c>
      <c r="AB1701" s="50" t="n">
        <v>20.611</v>
      </c>
      <c r="AC1701" s="50" t="n">
        <v>38</v>
      </c>
      <c r="AD1701" s="50" t="n">
        <v>7</v>
      </c>
      <c r="AE1701" s="50" t="n">
        <v>18</v>
      </c>
      <c r="AF1701" s="50" t="n">
        <v>38</v>
      </c>
      <c r="AG1701" s="50" t="n">
        <v>3463.7</v>
      </c>
      <c r="AH1701" s="50" t="n">
        <v>16</v>
      </c>
      <c r="AI1701" s="50" t="n">
        <v>70</v>
      </c>
      <c r="AJ1701" s="50" t="n">
        <v>5148.5</v>
      </c>
      <c r="AK1701" s="50" t="n">
        <v>30</v>
      </c>
    </row>
    <row r="1702" customFormat="false" ht="15" hidden="false" customHeight="false" outlineLevel="0" collapsed="false">
      <c r="A1702" s="50" t="s">
        <v>1266</v>
      </c>
      <c r="B1702" s="50" t="s">
        <v>142</v>
      </c>
      <c r="C1702" s="50" t="s">
        <v>518</v>
      </c>
      <c r="D1702" s="50" t="n">
        <v>680777</v>
      </c>
      <c r="E1702" s="50" t="n">
        <v>7</v>
      </c>
      <c r="F1702" s="50" t="s">
        <v>56</v>
      </c>
      <c r="G1702" s="50" t="n">
        <v>213</v>
      </c>
      <c r="H1702" s="50" t="n">
        <v>88</v>
      </c>
      <c r="I1702" s="50" t="n">
        <v>16</v>
      </c>
      <c r="J1702" s="50" t="n">
        <v>102</v>
      </c>
      <c r="K1702" s="50" t="n">
        <v>58</v>
      </c>
      <c r="L1702" s="50" t="n">
        <v>7</v>
      </c>
      <c r="M1702" s="50" t="n">
        <v>111</v>
      </c>
      <c r="N1702" s="50" t="n">
        <v>30</v>
      </c>
      <c r="O1702" s="50" t="n">
        <v>3.005</v>
      </c>
      <c r="P1702" s="50" t="n">
        <v>50</v>
      </c>
      <c r="Q1702" s="50" t="n">
        <v>45</v>
      </c>
      <c r="R1702" s="50" t="n">
        <v>13</v>
      </c>
      <c r="S1702" s="50" t="n">
        <v>2</v>
      </c>
      <c r="T1702" s="50" t="n">
        <v>0</v>
      </c>
      <c r="U1702" s="50" t="n">
        <v>3</v>
      </c>
      <c r="V1702" s="50" t="n">
        <v>4</v>
      </c>
      <c r="W1702" s="50" t="n">
        <v>1</v>
      </c>
      <c r="X1702" s="50" t="n">
        <v>0</v>
      </c>
      <c r="Y1702" s="50" t="n">
        <v>9</v>
      </c>
      <c r="Z1702" s="50" t="n">
        <v>19.2</v>
      </c>
      <c r="AA1702" s="50" t="n">
        <v>50</v>
      </c>
      <c r="AB1702" s="50" t="n">
        <v>16.224</v>
      </c>
      <c r="AC1702" s="50" t="n">
        <v>36</v>
      </c>
      <c r="AD1702" s="50" t="n">
        <v>1</v>
      </c>
      <c r="AE1702" s="50" t="n">
        <v>12</v>
      </c>
      <c r="AF1702" s="50" t="n">
        <v>36</v>
      </c>
      <c r="AG1702" s="50" t="n">
        <v>3065.3</v>
      </c>
      <c r="AH1702" s="50" t="n">
        <v>14</v>
      </c>
      <c r="AI1702" s="50" t="n">
        <v>73</v>
      </c>
      <c r="AJ1702" s="50" t="n">
        <v>5340.4</v>
      </c>
      <c r="AK1702" s="50" t="n">
        <v>26</v>
      </c>
    </row>
    <row r="1703" customFormat="false" ht="15" hidden="false" customHeight="false" outlineLevel="0" collapsed="false">
      <c r="A1703" s="50" t="s">
        <v>1266</v>
      </c>
      <c r="B1703" s="50" t="s">
        <v>142</v>
      </c>
      <c r="C1703" s="50" t="s">
        <v>518</v>
      </c>
      <c r="D1703" s="50" t="n">
        <v>680777</v>
      </c>
      <c r="E1703" s="50" t="n">
        <v>8</v>
      </c>
      <c r="F1703" s="50" t="s">
        <v>57</v>
      </c>
      <c r="G1703" s="50" t="n">
        <v>409</v>
      </c>
      <c r="H1703" s="50" t="n">
        <v>169</v>
      </c>
      <c r="I1703" s="50" t="n">
        <v>21</v>
      </c>
      <c r="J1703" s="50" t="n">
        <v>197</v>
      </c>
      <c r="K1703" s="50" t="n">
        <v>114</v>
      </c>
      <c r="L1703" s="50" t="n">
        <v>8</v>
      </c>
      <c r="M1703" s="50" t="n">
        <v>208</v>
      </c>
      <c r="N1703" s="50" t="n">
        <v>55</v>
      </c>
      <c r="O1703" s="50" t="n">
        <v>-1.386</v>
      </c>
      <c r="P1703" s="50" t="n">
        <v>98</v>
      </c>
      <c r="Q1703" s="50" t="n">
        <v>84</v>
      </c>
      <c r="R1703" s="50" t="n">
        <v>20</v>
      </c>
      <c r="S1703" s="50" t="n">
        <v>7</v>
      </c>
      <c r="T1703" s="50" t="n">
        <v>0</v>
      </c>
      <c r="U1703" s="50" t="n">
        <v>2</v>
      </c>
      <c r="V1703" s="50" t="n">
        <v>14</v>
      </c>
      <c r="W1703" s="50" t="n">
        <v>0</v>
      </c>
      <c r="X1703" s="50" t="n">
        <v>0</v>
      </c>
      <c r="Y1703" s="50" t="n">
        <v>17</v>
      </c>
      <c r="Z1703" s="50" t="n">
        <v>31.75</v>
      </c>
      <c r="AA1703" s="50" t="n">
        <v>97</v>
      </c>
      <c r="AB1703" s="50" t="n">
        <v>31.449</v>
      </c>
      <c r="AC1703" s="50" t="n">
        <v>67</v>
      </c>
      <c r="AD1703" s="50" t="n">
        <v>6</v>
      </c>
      <c r="AE1703" s="50" t="n">
        <v>26</v>
      </c>
      <c r="AF1703" s="50" t="n">
        <v>67</v>
      </c>
      <c r="AG1703" s="50" t="n">
        <v>5794.9</v>
      </c>
      <c r="AH1703" s="50" t="n">
        <v>19</v>
      </c>
      <c r="AI1703" s="50" t="n">
        <v>149</v>
      </c>
      <c r="AJ1703" s="50" t="n">
        <v>10998.2</v>
      </c>
      <c r="AK1703" s="50" t="n">
        <v>67</v>
      </c>
    </row>
    <row r="1704" customFormat="false" ht="15" hidden="false" customHeight="false" outlineLevel="0" collapsed="false">
      <c r="A1704" s="50" t="s">
        <v>1266</v>
      </c>
      <c r="B1704" s="50" t="s">
        <v>142</v>
      </c>
      <c r="C1704" s="50" t="s">
        <v>518</v>
      </c>
      <c r="D1704" s="50" t="n">
        <v>680777</v>
      </c>
      <c r="E1704" s="50" t="n">
        <v>9</v>
      </c>
      <c r="F1704" s="50" t="s">
        <v>58</v>
      </c>
      <c r="G1704" s="50" t="n">
        <v>279</v>
      </c>
      <c r="H1704" s="50" t="n">
        <v>117</v>
      </c>
      <c r="I1704" s="50" t="n">
        <v>23</v>
      </c>
      <c r="J1704" s="50" t="n">
        <v>129</v>
      </c>
      <c r="K1704" s="50" t="n">
        <v>70</v>
      </c>
      <c r="L1704" s="50" t="n">
        <v>10</v>
      </c>
      <c r="M1704" s="50" t="n">
        <v>146</v>
      </c>
      <c r="N1704" s="50" t="n">
        <v>47</v>
      </c>
      <c r="O1704" s="50" t="n">
        <v>-3.539</v>
      </c>
      <c r="P1704" s="50" t="n">
        <v>73</v>
      </c>
      <c r="Q1704" s="50" t="n">
        <v>66</v>
      </c>
      <c r="R1704" s="50" t="n">
        <v>12</v>
      </c>
      <c r="S1704" s="50" t="n">
        <v>3</v>
      </c>
      <c r="T1704" s="50" t="n">
        <v>1</v>
      </c>
      <c r="U1704" s="50" t="n">
        <v>2</v>
      </c>
      <c r="V1704" s="50" t="n">
        <v>5</v>
      </c>
      <c r="W1704" s="50" t="n">
        <v>1</v>
      </c>
      <c r="X1704" s="50" t="n">
        <v>1</v>
      </c>
      <c r="Y1704" s="50" t="n">
        <v>17</v>
      </c>
      <c r="Z1704" s="50" t="n">
        <v>18.25</v>
      </c>
      <c r="AA1704" s="50" t="n">
        <v>72</v>
      </c>
      <c r="AB1704" s="50" t="n">
        <v>21.204</v>
      </c>
      <c r="AC1704" s="50" t="n">
        <v>50</v>
      </c>
      <c r="AD1704" s="50" t="n">
        <v>3</v>
      </c>
      <c r="AE1704" s="50" t="n">
        <v>22</v>
      </c>
      <c r="AF1704" s="50" t="n">
        <v>50</v>
      </c>
      <c r="AG1704" s="50" t="n">
        <v>4431.4</v>
      </c>
      <c r="AH1704" s="50" t="n">
        <v>20</v>
      </c>
      <c r="AI1704" s="50" t="n">
        <v>105</v>
      </c>
      <c r="AJ1704" s="50" t="n">
        <v>7749.7</v>
      </c>
      <c r="AK1704" s="50" t="n">
        <v>44</v>
      </c>
    </row>
    <row r="1705" customFormat="false" ht="15" hidden="false" customHeight="false" outlineLevel="0" collapsed="false">
      <c r="A1705" s="50" t="s">
        <v>1267</v>
      </c>
      <c r="B1705" s="50" t="s">
        <v>142</v>
      </c>
      <c r="C1705" s="50" t="s">
        <v>519</v>
      </c>
      <c r="D1705" s="50" t="n">
        <v>668885</v>
      </c>
      <c r="E1705" s="50" t="n">
        <v>4</v>
      </c>
      <c r="F1705" s="50" t="s">
        <v>53</v>
      </c>
      <c r="G1705" s="50" t="n">
        <v>380</v>
      </c>
      <c r="H1705" s="50" t="n">
        <v>124</v>
      </c>
      <c r="I1705" s="50" t="n">
        <v>17</v>
      </c>
      <c r="J1705" s="50" t="n">
        <v>171</v>
      </c>
      <c r="K1705" s="50" t="n">
        <v>98</v>
      </c>
      <c r="L1705" s="50" t="n">
        <v>6</v>
      </c>
      <c r="M1705" s="50" t="n">
        <v>209</v>
      </c>
      <c r="N1705" s="50" t="n">
        <v>26</v>
      </c>
      <c r="O1705" s="50" t="n">
        <v>7.248</v>
      </c>
      <c r="P1705" s="50" t="n">
        <v>86</v>
      </c>
      <c r="Q1705" s="50" t="n">
        <v>64</v>
      </c>
      <c r="R1705" s="50" t="n">
        <v>20</v>
      </c>
      <c r="S1705" s="50" t="n">
        <v>4</v>
      </c>
      <c r="T1705" s="50" t="n">
        <v>0</v>
      </c>
      <c r="U1705" s="50" t="n">
        <v>1</v>
      </c>
      <c r="V1705" s="50" t="n">
        <v>19</v>
      </c>
      <c r="W1705" s="50" t="n">
        <v>2</v>
      </c>
      <c r="X1705" s="50" t="n">
        <v>1</v>
      </c>
      <c r="Y1705" s="50" t="n">
        <v>13</v>
      </c>
      <c r="Z1705" s="50" t="n">
        <v>35.2</v>
      </c>
      <c r="AA1705" s="50" t="n">
        <v>86</v>
      </c>
      <c r="AB1705" s="50" t="n">
        <v>32.604</v>
      </c>
      <c r="AC1705" s="50" t="n">
        <v>52</v>
      </c>
      <c r="AD1705" s="50" t="n">
        <v>2</v>
      </c>
      <c r="AE1705" s="50" t="n">
        <v>19</v>
      </c>
      <c r="AF1705" s="50" t="n">
        <v>52</v>
      </c>
      <c r="AG1705" s="50" t="n">
        <v>4479.8</v>
      </c>
      <c r="AH1705" s="50" t="n">
        <v>17</v>
      </c>
      <c r="AI1705" s="50" t="n">
        <v>107</v>
      </c>
      <c r="AJ1705" s="50" t="n">
        <v>7313.9</v>
      </c>
      <c r="AK1705" s="50" t="n">
        <v>2</v>
      </c>
    </row>
    <row r="1706" customFormat="false" ht="15" hidden="false" customHeight="false" outlineLevel="0" collapsed="false">
      <c r="A1706" s="50" t="s">
        <v>1267</v>
      </c>
      <c r="B1706" s="50" t="s">
        <v>142</v>
      </c>
      <c r="C1706" s="50" t="s">
        <v>519</v>
      </c>
      <c r="D1706" s="50" t="n">
        <v>668885</v>
      </c>
      <c r="E1706" s="50" t="n">
        <v>5</v>
      </c>
      <c r="F1706" s="50" t="s">
        <v>54</v>
      </c>
      <c r="G1706" s="50" t="n">
        <v>373</v>
      </c>
      <c r="H1706" s="50" t="n">
        <v>178</v>
      </c>
      <c r="I1706" s="50" t="n">
        <v>38</v>
      </c>
      <c r="J1706" s="50" t="n">
        <v>187</v>
      </c>
      <c r="K1706" s="50" t="n">
        <v>131</v>
      </c>
      <c r="L1706" s="50" t="n">
        <v>17</v>
      </c>
      <c r="M1706" s="50" t="n">
        <v>186</v>
      </c>
      <c r="N1706" s="50" t="n">
        <v>47</v>
      </c>
      <c r="O1706" s="50" t="n">
        <v>-4.523</v>
      </c>
      <c r="P1706" s="50" t="n">
        <v>102</v>
      </c>
      <c r="Q1706" s="50" t="n">
        <v>96</v>
      </c>
      <c r="R1706" s="50" t="n">
        <v>22</v>
      </c>
      <c r="S1706" s="50" t="n">
        <v>5</v>
      </c>
      <c r="T1706" s="50" t="n">
        <v>0</v>
      </c>
      <c r="U1706" s="50" t="n">
        <v>1</v>
      </c>
      <c r="V1706" s="50" t="n">
        <v>5</v>
      </c>
      <c r="W1706" s="50" t="n">
        <v>1</v>
      </c>
      <c r="X1706" s="50" t="n">
        <v>0</v>
      </c>
      <c r="Y1706" s="50" t="n">
        <v>17</v>
      </c>
      <c r="Z1706" s="50" t="n">
        <v>26.85</v>
      </c>
      <c r="AA1706" s="50" t="n">
        <v>102</v>
      </c>
      <c r="AB1706" s="50" t="n">
        <v>28.034</v>
      </c>
      <c r="AC1706" s="50" t="n">
        <v>79</v>
      </c>
      <c r="AD1706" s="50" t="n">
        <v>2</v>
      </c>
      <c r="AE1706" s="50" t="n">
        <v>21</v>
      </c>
      <c r="AF1706" s="50" t="n">
        <v>79</v>
      </c>
      <c r="AG1706" s="50" t="n">
        <v>6809.5</v>
      </c>
      <c r="AH1706" s="50" t="n">
        <v>29</v>
      </c>
      <c r="AI1706" s="50" t="n">
        <v>154</v>
      </c>
      <c r="AJ1706" s="50" t="n">
        <v>10659.8</v>
      </c>
      <c r="AK1706" s="50" t="n">
        <v>9</v>
      </c>
    </row>
    <row r="1707" customFormat="false" ht="15" hidden="false" customHeight="false" outlineLevel="0" collapsed="false">
      <c r="A1707" s="50" t="s">
        <v>1267</v>
      </c>
      <c r="B1707" s="50" t="s">
        <v>142</v>
      </c>
      <c r="C1707" s="50" t="s">
        <v>519</v>
      </c>
      <c r="D1707" s="50" t="n">
        <v>668885</v>
      </c>
      <c r="E1707" s="50" t="n">
        <v>6</v>
      </c>
      <c r="F1707" s="50" t="s">
        <v>55</v>
      </c>
      <c r="G1707" s="50" t="n">
        <v>259</v>
      </c>
      <c r="H1707" s="50" t="n">
        <v>101</v>
      </c>
      <c r="I1707" s="50" t="n">
        <v>20</v>
      </c>
      <c r="J1707" s="50" t="n">
        <v>142</v>
      </c>
      <c r="K1707" s="50" t="n">
        <v>78</v>
      </c>
      <c r="L1707" s="50" t="n">
        <v>9</v>
      </c>
      <c r="M1707" s="50" t="n">
        <v>117</v>
      </c>
      <c r="N1707" s="50" t="n">
        <v>23</v>
      </c>
      <c r="O1707" s="50" t="n">
        <v>-3.836</v>
      </c>
      <c r="P1707" s="50" t="n">
        <v>69</v>
      </c>
      <c r="Q1707" s="50" t="n">
        <v>60</v>
      </c>
      <c r="R1707" s="50" t="n">
        <v>11</v>
      </c>
      <c r="S1707" s="50" t="n">
        <v>2</v>
      </c>
      <c r="T1707" s="50" t="n">
        <v>0</v>
      </c>
      <c r="U1707" s="50" t="n">
        <v>0</v>
      </c>
      <c r="V1707" s="50" t="n">
        <v>7</v>
      </c>
      <c r="W1707" s="50" t="n">
        <v>2</v>
      </c>
      <c r="X1707" s="50" t="n">
        <v>0</v>
      </c>
      <c r="Y1707" s="50" t="n">
        <v>16</v>
      </c>
      <c r="Z1707" s="50" t="n">
        <v>16.9</v>
      </c>
      <c r="AA1707" s="50" t="n">
        <v>69</v>
      </c>
      <c r="AB1707" s="50" t="n">
        <v>18.457</v>
      </c>
      <c r="AC1707" s="50" t="n">
        <v>44</v>
      </c>
      <c r="AD1707" s="50" t="n">
        <v>0</v>
      </c>
      <c r="AE1707" s="50" t="n">
        <v>9</v>
      </c>
      <c r="AF1707" s="50" t="n">
        <v>44</v>
      </c>
      <c r="AG1707" s="50" t="n">
        <v>3787.8</v>
      </c>
      <c r="AH1707" s="50" t="n">
        <v>12</v>
      </c>
      <c r="AI1707" s="50" t="n">
        <v>88</v>
      </c>
      <c r="AJ1707" s="50" t="n">
        <v>6076.6</v>
      </c>
      <c r="AK1707" s="50" t="n">
        <v>2</v>
      </c>
    </row>
    <row r="1708" customFormat="false" ht="15" hidden="false" customHeight="false" outlineLevel="0" collapsed="false">
      <c r="A1708" s="50" t="s">
        <v>1267</v>
      </c>
      <c r="B1708" s="50" t="s">
        <v>142</v>
      </c>
      <c r="C1708" s="50" t="s">
        <v>519</v>
      </c>
      <c r="D1708" s="50" t="n">
        <v>668885</v>
      </c>
      <c r="E1708" s="50" t="n">
        <v>7</v>
      </c>
      <c r="F1708" s="50" t="s">
        <v>56</v>
      </c>
      <c r="G1708" s="50" t="n">
        <v>192</v>
      </c>
      <c r="H1708" s="50" t="n">
        <v>70</v>
      </c>
      <c r="I1708" s="50" t="n">
        <v>12</v>
      </c>
      <c r="J1708" s="50" t="n">
        <v>90</v>
      </c>
      <c r="K1708" s="50" t="n">
        <v>58</v>
      </c>
      <c r="L1708" s="50" t="n">
        <v>7</v>
      </c>
      <c r="M1708" s="50" t="n">
        <v>102</v>
      </c>
      <c r="N1708" s="50" t="n">
        <v>12</v>
      </c>
      <c r="O1708" s="50" t="n">
        <v>1.414</v>
      </c>
      <c r="P1708" s="50" t="n">
        <v>45</v>
      </c>
      <c r="Q1708" s="50" t="n">
        <v>32</v>
      </c>
      <c r="R1708" s="50" t="n">
        <v>8</v>
      </c>
      <c r="S1708" s="50" t="n">
        <v>3</v>
      </c>
      <c r="T1708" s="50" t="n">
        <v>0</v>
      </c>
      <c r="U1708" s="50" t="n">
        <v>0</v>
      </c>
      <c r="V1708" s="50" t="n">
        <v>11</v>
      </c>
      <c r="W1708" s="50" t="n">
        <v>0</v>
      </c>
      <c r="X1708" s="50" t="n">
        <v>2</v>
      </c>
      <c r="Y1708" s="50" t="n">
        <v>9</v>
      </c>
      <c r="Z1708" s="50" t="n">
        <v>16.85</v>
      </c>
      <c r="AA1708" s="50" t="n">
        <v>45</v>
      </c>
      <c r="AB1708" s="50" t="n">
        <v>14.989</v>
      </c>
      <c r="AC1708" s="50" t="n">
        <v>25</v>
      </c>
      <c r="AD1708" s="50" t="n">
        <v>0</v>
      </c>
      <c r="AE1708" s="50" t="n">
        <v>9</v>
      </c>
      <c r="AF1708" s="50" t="n">
        <v>25</v>
      </c>
      <c r="AG1708" s="50" t="n">
        <v>2257.1</v>
      </c>
      <c r="AH1708" s="50" t="n">
        <v>11</v>
      </c>
      <c r="AI1708" s="50" t="n">
        <v>63</v>
      </c>
      <c r="AJ1708" s="50" t="n">
        <v>4390.2</v>
      </c>
      <c r="AK1708" s="50" t="n">
        <v>3</v>
      </c>
    </row>
    <row r="1709" customFormat="false" ht="15" hidden="false" customHeight="false" outlineLevel="0" collapsed="false">
      <c r="A1709" s="50" t="s">
        <v>1267</v>
      </c>
      <c r="B1709" s="50" t="s">
        <v>142</v>
      </c>
      <c r="C1709" s="50" t="s">
        <v>519</v>
      </c>
      <c r="D1709" s="50" t="n">
        <v>668885</v>
      </c>
      <c r="E1709" s="50" t="n">
        <v>8</v>
      </c>
      <c r="F1709" s="50" t="s">
        <v>57</v>
      </c>
      <c r="G1709" s="50" t="n">
        <v>99</v>
      </c>
      <c r="H1709" s="50" t="n">
        <v>49</v>
      </c>
      <c r="I1709" s="50" t="n">
        <v>8</v>
      </c>
      <c r="J1709" s="50" t="n">
        <v>57</v>
      </c>
      <c r="K1709" s="50" t="n">
        <v>39</v>
      </c>
      <c r="L1709" s="50" t="n">
        <v>5</v>
      </c>
      <c r="M1709" s="50" t="n">
        <v>42</v>
      </c>
      <c r="N1709" s="50" t="n">
        <v>10</v>
      </c>
      <c r="O1709" s="50" t="n">
        <v>-0.796</v>
      </c>
      <c r="P1709" s="50" t="n">
        <v>33</v>
      </c>
      <c r="Q1709" s="50" t="n">
        <v>30</v>
      </c>
      <c r="R1709" s="50" t="n">
        <v>7</v>
      </c>
      <c r="S1709" s="50" t="n">
        <v>3</v>
      </c>
      <c r="T1709" s="50" t="n">
        <v>0</v>
      </c>
      <c r="U1709" s="50" t="n">
        <v>1</v>
      </c>
      <c r="V1709" s="50" t="n">
        <v>1</v>
      </c>
      <c r="W1709" s="50" t="n">
        <v>2</v>
      </c>
      <c r="X1709" s="50" t="n">
        <v>0</v>
      </c>
      <c r="Y1709" s="50" t="n">
        <v>5</v>
      </c>
      <c r="Z1709" s="50" t="n">
        <v>10.55</v>
      </c>
      <c r="AA1709" s="50" t="n">
        <v>33</v>
      </c>
      <c r="AB1709" s="50" t="n">
        <v>10.254</v>
      </c>
      <c r="AC1709" s="50" t="n">
        <v>25</v>
      </c>
      <c r="AD1709" s="50" t="n">
        <v>3</v>
      </c>
      <c r="AE1709" s="50" t="n">
        <v>8</v>
      </c>
      <c r="AF1709" s="50" t="n">
        <v>25</v>
      </c>
      <c r="AG1709" s="50" t="n">
        <v>2025.6</v>
      </c>
      <c r="AH1709" s="50" t="n">
        <v>12</v>
      </c>
      <c r="AI1709" s="50" t="n">
        <v>41</v>
      </c>
      <c r="AJ1709" s="50" t="n">
        <v>2839.9</v>
      </c>
      <c r="AK1709" s="50" t="n">
        <v>3</v>
      </c>
    </row>
    <row r="1710" customFormat="false" ht="15" hidden="false" customHeight="false" outlineLevel="0" collapsed="false">
      <c r="A1710" s="50" t="s">
        <v>1267</v>
      </c>
      <c r="B1710" s="50" t="s">
        <v>142</v>
      </c>
      <c r="C1710" s="50" t="s">
        <v>519</v>
      </c>
      <c r="D1710" s="50" t="n">
        <v>668885</v>
      </c>
      <c r="E1710" s="50" t="n">
        <v>9</v>
      </c>
      <c r="F1710" s="50" t="s">
        <v>58</v>
      </c>
      <c r="G1710" s="50" t="n">
        <v>93</v>
      </c>
      <c r="H1710" s="50" t="n">
        <v>37</v>
      </c>
      <c r="I1710" s="50" t="n">
        <v>8</v>
      </c>
      <c r="J1710" s="50" t="n">
        <v>44</v>
      </c>
      <c r="K1710" s="50" t="n">
        <v>28</v>
      </c>
      <c r="L1710" s="50" t="n">
        <v>3</v>
      </c>
      <c r="M1710" s="50" t="n">
        <v>49</v>
      </c>
      <c r="N1710" s="50" t="n">
        <v>9</v>
      </c>
      <c r="O1710" s="50" t="n">
        <v>-3.971</v>
      </c>
      <c r="P1710" s="50" t="n">
        <v>23</v>
      </c>
      <c r="Q1710" s="50" t="n">
        <v>20</v>
      </c>
      <c r="R1710" s="50" t="n">
        <v>1</v>
      </c>
      <c r="S1710" s="50" t="n">
        <v>0</v>
      </c>
      <c r="T1710" s="50" t="n">
        <v>0</v>
      </c>
      <c r="U1710" s="50" t="n">
        <v>0</v>
      </c>
      <c r="V1710" s="50" t="n">
        <v>2</v>
      </c>
      <c r="W1710" s="50" t="n">
        <v>1</v>
      </c>
      <c r="X1710" s="50" t="n">
        <v>0</v>
      </c>
      <c r="Y1710" s="50" t="n">
        <v>8</v>
      </c>
      <c r="Z1710" s="50" t="n">
        <v>3</v>
      </c>
      <c r="AA1710" s="50" t="n">
        <v>23</v>
      </c>
      <c r="AB1710" s="50" t="n">
        <v>4.166</v>
      </c>
      <c r="AC1710" s="50" t="n">
        <v>12</v>
      </c>
      <c r="AD1710" s="50" t="n">
        <v>0</v>
      </c>
      <c r="AE1710" s="50" t="n">
        <v>1</v>
      </c>
      <c r="AF1710" s="50" t="n">
        <v>12</v>
      </c>
      <c r="AG1710" s="50" t="n">
        <v>932.4</v>
      </c>
      <c r="AH1710" s="50" t="n">
        <v>4</v>
      </c>
      <c r="AI1710" s="50" t="n">
        <v>31</v>
      </c>
      <c r="AJ1710" s="50" t="n">
        <v>2156.7</v>
      </c>
      <c r="AK1710" s="50" t="n">
        <v>3</v>
      </c>
    </row>
    <row r="1711" customFormat="false" ht="15" hidden="false" customHeight="false" outlineLevel="0" collapsed="false">
      <c r="A1711" s="50" t="s">
        <v>1268</v>
      </c>
      <c r="B1711" s="50" t="s">
        <v>142</v>
      </c>
      <c r="C1711" s="50" t="s">
        <v>520</v>
      </c>
      <c r="D1711" s="50" t="n">
        <v>668952</v>
      </c>
      <c r="E1711" s="50" t="n">
        <v>4</v>
      </c>
      <c r="F1711" s="50" t="s">
        <v>53</v>
      </c>
      <c r="G1711" s="50" t="n">
        <v>77</v>
      </c>
      <c r="H1711" s="50" t="n">
        <v>34</v>
      </c>
      <c r="I1711" s="50" t="n">
        <v>7</v>
      </c>
      <c r="J1711" s="50" t="n">
        <v>41</v>
      </c>
      <c r="K1711" s="50" t="n">
        <v>30</v>
      </c>
      <c r="L1711" s="50" t="n">
        <v>6</v>
      </c>
      <c r="M1711" s="50" t="n">
        <v>36</v>
      </c>
      <c r="N1711" s="50" t="n">
        <v>4</v>
      </c>
      <c r="O1711" s="50" t="n">
        <v>2.985</v>
      </c>
      <c r="P1711" s="50" t="n">
        <v>18</v>
      </c>
      <c r="Q1711" s="50" t="n">
        <v>14</v>
      </c>
      <c r="R1711" s="50" t="n">
        <v>3</v>
      </c>
      <c r="S1711" s="50" t="n">
        <v>1</v>
      </c>
      <c r="T1711" s="50" t="n">
        <v>0</v>
      </c>
      <c r="U1711" s="50" t="n">
        <v>2</v>
      </c>
      <c r="V1711" s="50" t="n">
        <v>4</v>
      </c>
      <c r="W1711" s="50" t="n">
        <v>0</v>
      </c>
      <c r="X1711" s="50" t="n">
        <v>0</v>
      </c>
      <c r="Y1711" s="50" t="n">
        <v>3</v>
      </c>
      <c r="Z1711" s="50" t="n">
        <v>8.05</v>
      </c>
      <c r="AA1711" s="50" t="n">
        <v>18</v>
      </c>
      <c r="AB1711" s="50" t="n">
        <v>8.613</v>
      </c>
      <c r="AC1711" s="50" t="n">
        <v>11</v>
      </c>
      <c r="AD1711" s="50" t="n">
        <v>2</v>
      </c>
      <c r="AE1711" s="50" t="n">
        <v>3</v>
      </c>
      <c r="AF1711" s="50" t="n">
        <v>11</v>
      </c>
      <c r="AG1711" s="50" t="n">
        <v>977.2</v>
      </c>
      <c r="AH1711" s="50" t="n">
        <v>5</v>
      </c>
      <c r="AI1711" s="50" t="n">
        <v>31</v>
      </c>
      <c r="AJ1711" s="50" t="n">
        <v>2316.1</v>
      </c>
      <c r="AK1711" s="50" t="n">
        <v>15</v>
      </c>
    </row>
    <row r="1712" customFormat="false" ht="15" hidden="false" customHeight="false" outlineLevel="0" collapsed="false">
      <c r="A1712" s="50" t="s">
        <v>1268</v>
      </c>
      <c r="B1712" s="50" t="s">
        <v>142</v>
      </c>
      <c r="C1712" s="50" t="s">
        <v>520</v>
      </c>
      <c r="D1712" s="50" t="n">
        <v>668952</v>
      </c>
      <c r="E1712" s="50" t="n">
        <v>5</v>
      </c>
      <c r="F1712" s="50" t="s">
        <v>54</v>
      </c>
      <c r="G1712" s="50" t="n">
        <v>113</v>
      </c>
      <c r="H1712" s="50" t="n">
        <v>69</v>
      </c>
      <c r="I1712" s="50" t="n">
        <v>22</v>
      </c>
      <c r="J1712" s="50" t="n">
        <v>57</v>
      </c>
      <c r="K1712" s="50" t="n">
        <v>45</v>
      </c>
      <c r="L1712" s="50" t="n">
        <v>8</v>
      </c>
      <c r="M1712" s="50" t="n">
        <v>56</v>
      </c>
      <c r="N1712" s="50" t="n">
        <v>24</v>
      </c>
      <c r="O1712" s="50" t="n">
        <v>-0.629</v>
      </c>
      <c r="P1712" s="50" t="n">
        <v>35</v>
      </c>
      <c r="Q1712" s="50" t="n">
        <v>33</v>
      </c>
      <c r="R1712" s="50" t="n">
        <v>9</v>
      </c>
      <c r="S1712" s="50" t="n">
        <v>1</v>
      </c>
      <c r="T1712" s="50" t="n">
        <v>0</v>
      </c>
      <c r="U1712" s="50" t="n">
        <v>1</v>
      </c>
      <c r="V1712" s="50" t="n">
        <v>2</v>
      </c>
      <c r="W1712" s="50" t="n">
        <v>0</v>
      </c>
      <c r="X1712" s="50" t="n">
        <v>0</v>
      </c>
      <c r="Y1712" s="50" t="n">
        <v>11</v>
      </c>
      <c r="Z1712" s="50" t="n">
        <v>10.95</v>
      </c>
      <c r="AA1712" s="50" t="n">
        <v>35</v>
      </c>
      <c r="AB1712" s="50" t="n">
        <v>9.256</v>
      </c>
      <c r="AC1712" s="50" t="n">
        <v>22</v>
      </c>
      <c r="AD1712" s="50" t="n">
        <v>1</v>
      </c>
      <c r="AE1712" s="50" t="n">
        <v>8</v>
      </c>
      <c r="AF1712" s="50" t="n">
        <v>22</v>
      </c>
      <c r="AG1712" s="50" t="n">
        <v>1929.2</v>
      </c>
      <c r="AH1712" s="50" t="n">
        <v>7</v>
      </c>
      <c r="AI1712" s="50" t="n">
        <v>58</v>
      </c>
      <c r="AJ1712" s="50" t="n">
        <v>4281.7</v>
      </c>
      <c r="AK1712" s="50" t="n">
        <v>22</v>
      </c>
    </row>
    <row r="1713" customFormat="false" ht="15" hidden="false" customHeight="false" outlineLevel="0" collapsed="false">
      <c r="A1713" s="50" t="s">
        <v>1268</v>
      </c>
      <c r="B1713" s="50" t="s">
        <v>142</v>
      </c>
      <c r="C1713" s="50" t="s">
        <v>520</v>
      </c>
      <c r="D1713" s="50" t="n">
        <v>668952</v>
      </c>
      <c r="E1713" s="50" t="n">
        <v>6</v>
      </c>
      <c r="F1713" s="50" t="s">
        <v>55</v>
      </c>
      <c r="G1713" s="50" t="n">
        <v>225</v>
      </c>
      <c r="H1713" s="50" t="n">
        <v>115</v>
      </c>
      <c r="I1713" s="50" t="n">
        <v>34</v>
      </c>
      <c r="J1713" s="50" t="n">
        <v>113</v>
      </c>
      <c r="K1713" s="50" t="n">
        <v>88</v>
      </c>
      <c r="L1713" s="50" t="n">
        <v>21</v>
      </c>
      <c r="M1713" s="50" t="n">
        <v>112</v>
      </c>
      <c r="N1713" s="50" t="n">
        <v>27</v>
      </c>
      <c r="O1713" s="50" t="n">
        <v>5.145</v>
      </c>
      <c r="P1713" s="50" t="n">
        <v>59</v>
      </c>
      <c r="Q1713" s="50" t="n">
        <v>54</v>
      </c>
      <c r="R1713" s="50" t="n">
        <v>17</v>
      </c>
      <c r="S1713" s="50" t="n">
        <v>1</v>
      </c>
      <c r="T1713" s="50" t="n">
        <v>2</v>
      </c>
      <c r="U1713" s="50" t="n">
        <v>2</v>
      </c>
      <c r="V1713" s="50" t="n">
        <v>4</v>
      </c>
      <c r="W1713" s="50" t="n">
        <v>1</v>
      </c>
      <c r="X1713" s="50" t="n">
        <v>0</v>
      </c>
      <c r="Y1713" s="50" t="n">
        <v>5</v>
      </c>
      <c r="Z1713" s="50" t="n">
        <v>22.75</v>
      </c>
      <c r="AA1713" s="50" t="n">
        <v>59</v>
      </c>
      <c r="AB1713" s="50" t="n">
        <v>19.582</v>
      </c>
      <c r="AC1713" s="50" t="n">
        <v>49</v>
      </c>
      <c r="AD1713" s="50" t="n">
        <v>5</v>
      </c>
      <c r="AE1713" s="50" t="n">
        <v>16</v>
      </c>
      <c r="AF1713" s="50" t="n">
        <v>49</v>
      </c>
      <c r="AG1713" s="50" t="n">
        <v>4282.7</v>
      </c>
      <c r="AH1713" s="50" t="n">
        <v>12</v>
      </c>
      <c r="AI1713" s="50" t="n">
        <v>110</v>
      </c>
      <c r="AJ1713" s="50" t="n">
        <v>8196</v>
      </c>
      <c r="AK1713" s="50" t="n">
        <v>54</v>
      </c>
    </row>
    <row r="1714" customFormat="false" ht="15" hidden="false" customHeight="false" outlineLevel="0" collapsed="false">
      <c r="A1714" s="50" t="s">
        <v>1268</v>
      </c>
      <c r="B1714" s="50" t="s">
        <v>142</v>
      </c>
      <c r="C1714" s="50" t="s">
        <v>520</v>
      </c>
      <c r="D1714" s="50" t="n">
        <v>668952</v>
      </c>
      <c r="E1714" s="50" t="n">
        <v>7</v>
      </c>
      <c r="F1714" s="50" t="s">
        <v>56</v>
      </c>
      <c r="G1714" s="50" t="n">
        <v>264</v>
      </c>
      <c r="H1714" s="50" t="n">
        <v>141</v>
      </c>
      <c r="I1714" s="50" t="n">
        <v>38</v>
      </c>
      <c r="J1714" s="50" t="n">
        <v>136</v>
      </c>
      <c r="K1714" s="50" t="n">
        <v>101</v>
      </c>
      <c r="L1714" s="50" t="n">
        <v>16</v>
      </c>
      <c r="M1714" s="50" t="n">
        <v>128</v>
      </c>
      <c r="N1714" s="50" t="n">
        <v>40</v>
      </c>
      <c r="O1714" s="50" t="n">
        <v>-7.404</v>
      </c>
      <c r="P1714" s="50" t="n">
        <v>70</v>
      </c>
      <c r="Q1714" s="50" t="n">
        <v>68</v>
      </c>
      <c r="R1714" s="50" t="n">
        <v>12</v>
      </c>
      <c r="S1714" s="50" t="n">
        <v>5</v>
      </c>
      <c r="T1714" s="50" t="n">
        <v>1</v>
      </c>
      <c r="U1714" s="50" t="n">
        <v>0</v>
      </c>
      <c r="V1714" s="50" t="n">
        <v>2</v>
      </c>
      <c r="W1714" s="50" t="n">
        <v>0</v>
      </c>
      <c r="X1714" s="50" t="n">
        <v>0</v>
      </c>
      <c r="Y1714" s="50" t="n">
        <v>18</v>
      </c>
      <c r="Z1714" s="50" t="n">
        <v>14.65</v>
      </c>
      <c r="AA1714" s="50" t="n">
        <v>70</v>
      </c>
      <c r="AB1714" s="50" t="n">
        <v>16.831</v>
      </c>
      <c r="AC1714" s="50" t="n">
        <v>50</v>
      </c>
      <c r="AD1714" s="50" t="n">
        <v>2</v>
      </c>
      <c r="AE1714" s="50" t="n">
        <v>21</v>
      </c>
      <c r="AF1714" s="50" t="n">
        <v>50</v>
      </c>
      <c r="AG1714" s="50" t="n">
        <v>4336.8</v>
      </c>
      <c r="AH1714" s="50" t="n">
        <v>16</v>
      </c>
      <c r="AI1714" s="50" t="n">
        <v>124</v>
      </c>
      <c r="AJ1714" s="50" t="n">
        <v>9146</v>
      </c>
      <c r="AK1714" s="50" t="n">
        <v>43</v>
      </c>
    </row>
    <row r="1715" customFormat="false" ht="15" hidden="false" customHeight="false" outlineLevel="0" collapsed="false">
      <c r="A1715" s="50" t="s">
        <v>1268</v>
      </c>
      <c r="B1715" s="50" t="s">
        <v>142</v>
      </c>
      <c r="C1715" s="50" t="s">
        <v>520</v>
      </c>
      <c r="D1715" s="50" t="n">
        <v>668952</v>
      </c>
      <c r="E1715" s="50" t="n">
        <v>8</v>
      </c>
      <c r="F1715" s="50" t="s">
        <v>57</v>
      </c>
      <c r="G1715" s="50" t="n">
        <v>157</v>
      </c>
      <c r="H1715" s="50" t="n">
        <v>86</v>
      </c>
      <c r="I1715" s="50" t="n">
        <v>24</v>
      </c>
      <c r="J1715" s="50" t="n">
        <v>78</v>
      </c>
      <c r="K1715" s="50" t="n">
        <v>61</v>
      </c>
      <c r="L1715" s="50" t="n">
        <v>8</v>
      </c>
      <c r="M1715" s="50" t="n">
        <v>79</v>
      </c>
      <c r="N1715" s="50" t="n">
        <v>25</v>
      </c>
      <c r="O1715" s="50" t="n">
        <v>-5.002</v>
      </c>
      <c r="P1715" s="50" t="n">
        <v>45</v>
      </c>
      <c r="Q1715" s="50" t="n">
        <v>41</v>
      </c>
      <c r="R1715" s="50" t="n">
        <v>6</v>
      </c>
      <c r="S1715" s="50" t="n">
        <v>0</v>
      </c>
      <c r="T1715" s="50" t="n">
        <v>0</v>
      </c>
      <c r="U1715" s="50" t="n">
        <v>1</v>
      </c>
      <c r="V1715" s="50" t="n">
        <v>3</v>
      </c>
      <c r="W1715" s="50" t="n">
        <v>0</v>
      </c>
      <c r="X1715" s="50" t="n">
        <v>0</v>
      </c>
      <c r="Y1715" s="50" t="n">
        <v>12</v>
      </c>
      <c r="Z1715" s="50" t="n">
        <v>8.6</v>
      </c>
      <c r="AA1715" s="50" t="n">
        <v>44</v>
      </c>
      <c r="AB1715" s="50" t="n">
        <v>10.67</v>
      </c>
      <c r="AC1715" s="50" t="n">
        <v>30</v>
      </c>
      <c r="AD1715" s="50" t="n">
        <v>3</v>
      </c>
      <c r="AE1715" s="50" t="n">
        <v>12</v>
      </c>
      <c r="AF1715" s="50" t="n">
        <v>30</v>
      </c>
      <c r="AG1715" s="50" t="n">
        <v>2548.4</v>
      </c>
      <c r="AH1715" s="50" t="n">
        <v>6</v>
      </c>
      <c r="AI1715" s="50" t="n">
        <v>69</v>
      </c>
      <c r="AJ1715" s="50" t="n">
        <v>5092.5</v>
      </c>
      <c r="AK1715" s="50" t="n">
        <v>26</v>
      </c>
    </row>
    <row r="1716" customFormat="false" ht="15" hidden="false" customHeight="false" outlineLevel="0" collapsed="false">
      <c r="A1716" s="50" t="s">
        <v>1268</v>
      </c>
      <c r="B1716" s="50" t="s">
        <v>142</v>
      </c>
      <c r="C1716" s="50" t="s">
        <v>520</v>
      </c>
      <c r="D1716" s="50" t="n">
        <v>668952</v>
      </c>
      <c r="E1716" s="50" t="n">
        <v>9</v>
      </c>
      <c r="F1716" s="50" t="s">
        <v>58</v>
      </c>
      <c r="G1716" s="50" t="n">
        <v>165</v>
      </c>
      <c r="H1716" s="50" t="n">
        <v>74</v>
      </c>
      <c r="I1716" s="50" t="n">
        <v>21</v>
      </c>
      <c r="J1716" s="50" t="n">
        <v>75</v>
      </c>
      <c r="K1716" s="50" t="n">
        <v>52</v>
      </c>
      <c r="L1716" s="50" t="n">
        <v>10</v>
      </c>
      <c r="M1716" s="50" t="n">
        <v>90</v>
      </c>
      <c r="N1716" s="50" t="n">
        <v>22</v>
      </c>
      <c r="O1716" s="50" t="n">
        <v>-0.787</v>
      </c>
      <c r="P1716" s="50" t="n">
        <v>40</v>
      </c>
      <c r="Q1716" s="50" t="n">
        <v>33</v>
      </c>
      <c r="R1716" s="50" t="n">
        <v>6</v>
      </c>
      <c r="S1716" s="50" t="n">
        <v>1</v>
      </c>
      <c r="T1716" s="50" t="n">
        <v>0</v>
      </c>
      <c r="U1716" s="50" t="n">
        <v>2</v>
      </c>
      <c r="V1716" s="50" t="n">
        <v>6</v>
      </c>
      <c r="W1716" s="50" t="n">
        <v>1</v>
      </c>
      <c r="X1716" s="50" t="n">
        <v>0</v>
      </c>
      <c r="Y1716" s="50" t="n">
        <v>12</v>
      </c>
      <c r="Z1716" s="50" t="n">
        <v>12.85</v>
      </c>
      <c r="AA1716" s="50" t="n">
        <v>40</v>
      </c>
      <c r="AB1716" s="50" t="n">
        <v>13.572</v>
      </c>
      <c r="AC1716" s="50" t="n">
        <v>21</v>
      </c>
      <c r="AD1716" s="50" t="n">
        <v>2</v>
      </c>
      <c r="AE1716" s="50" t="n">
        <v>8</v>
      </c>
      <c r="AF1716" s="50" t="n">
        <v>21</v>
      </c>
      <c r="AG1716" s="50" t="n">
        <v>1857.7</v>
      </c>
      <c r="AH1716" s="50" t="n">
        <v>5</v>
      </c>
      <c r="AI1716" s="50" t="n">
        <v>68</v>
      </c>
      <c r="AJ1716" s="50" t="n">
        <v>4961.7</v>
      </c>
      <c r="AK1716" s="50" t="n">
        <v>20</v>
      </c>
    </row>
    <row r="1717" customFormat="false" ht="15" hidden="false" customHeight="false" outlineLevel="0" collapsed="false">
      <c r="A1717" s="50" t="s">
        <v>1269</v>
      </c>
      <c r="B1717" s="50" t="s">
        <v>142</v>
      </c>
      <c r="C1717" s="50" t="s">
        <v>521</v>
      </c>
      <c r="D1717" s="50" t="n">
        <v>656484</v>
      </c>
      <c r="E1717" s="50" t="n">
        <v>4</v>
      </c>
      <c r="F1717" s="50" t="s">
        <v>53</v>
      </c>
      <c r="G1717" s="50" t="n">
        <v>233</v>
      </c>
      <c r="H1717" s="50" t="n">
        <v>133</v>
      </c>
      <c r="I1717" s="50" t="n">
        <v>42</v>
      </c>
      <c r="J1717" s="50" t="n">
        <v>109</v>
      </c>
      <c r="K1717" s="50" t="n">
        <v>81</v>
      </c>
      <c r="L1717" s="50" t="n">
        <v>16</v>
      </c>
      <c r="M1717" s="50" t="n">
        <v>124</v>
      </c>
      <c r="N1717" s="50" t="n">
        <v>52</v>
      </c>
      <c r="O1717" s="50" t="n">
        <v>-0.465</v>
      </c>
      <c r="P1717" s="50" t="n">
        <v>58</v>
      </c>
      <c r="Q1717" s="50" t="n">
        <v>52</v>
      </c>
      <c r="R1717" s="50" t="n">
        <v>14</v>
      </c>
      <c r="S1717" s="50" t="n">
        <v>1</v>
      </c>
      <c r="T1717" s="50" t="n">
        <v>0</v>
      </c>
      <c r="U1717" s="50" t="n">
        <v>3</v>
      </c>
      <c r="V1717" s="50" t="n">
        <v>3</v>
      </c>
      <c r="W1717" s="50" t="n">
        <v>1</v>
      </c>
      <c r="X1717" s="50" t="n">
        <v>1</v>
      </c>
      <c r="Y1717" s="50" t="n">
        <v>19</v>
      </c>
      <c r="Z1717" s="50" t="n">
        <v>19.05</v>
      </c>
      <c r="AA1717" s="50" t="n">
        <v>57</v>
      </c>
      <c r="AB1717" s="50" t="n">
        <v>17.638</v>
      </c>
      <c r="AC1717" s="50" t="n">
        <v>35</v>
      </c>
      <c r="AD1717" s="50" t="n">
        <v>4</v>
      </c>
      <c r="AE1717" s="50" t="n">
        <v>15</v>
      </c>
      <c r="AF1717" s="50" t="n">
        <v>35</v>
      </c>
      <c r="AG1717" s="50" t="n">
        <v>3087.1</v>
      </c>
      <c r="AH1717" s="50" t="n">
        <v>16</v>
      </c>
      <c r="AI1717" s="50" t="n">
        <v>112</v>
      </c>
      <c r="AJ1717" s="50" t="n">
        <v>8106.4</v>
      </c>
      <c r="AK1717" s="50" t="n">
        <v>27</v>
      </c>
    </row>
    <row r="1718" customFormat="false" ht="15" hidden="false" customHeight="false" outlineLevel="0" collapsed="false">
      <c r="A1718" s="50" t="s">
        <v>1269</v>
      </c>
      <c r="B1718" s="50" t="s">
        <v>142</v>
      </c>
      <c r="C1718" s="50" t="s">
        <v>521</v>
      </c>
      <c r="D1718" s="50" t="n">
        <v>656484</v>
      </c>
      <c r="E1718" s="50" t="n">
        <v>5</v>
      </c>
      <c r="F1718" s="50" t="s">
        <v>54</v>
      </c>
      <c r="G1718" s="50" t="n">
        <v>184</v>
      </c>
      <c r="H1718" s="50" t="n">
        <v>100</v>
      </c>
      <c r="I1718" s="50" t="n">
        <v>34</v>
      </c>
      <c r="J1718" s="50" t="n">
        <v>85</v>
      </c>
      <c r="K1718" s="50" t="n">
        <v>66</v>
      </c>
      <c r="L1718" s="50" t="n">
        <v>18</v>
      </c>
      <c r="M1718" s="50" t="n">
        <v>98</v>
      </c>
      <c r="N1718" s="50" t="n">
        <v>34</v>
      </c>
      <c r="O1718" s="50" t="n">
        <v>-4.002</v>
      </c>
      <c r="P1718" s="50" t="n">
        <v>46</v>
      </c>
      <c r="Q1718" s="50" t="n">
        <v>42</v>
      </c>
      <c r="R1718" s="50" t="n">
        <v>8</v>
      </c>
      <c r="S1718" s="50" t="n">
        <v>2</v>
      </c>
      <c r="T1718" s="50" t="n">
        <v>0</v>
      </c>
      <c r="U1718" s="50" t="n">
        <v>0</v>
      </c>
      <c r="V1718" s="50" t="n">
        <v>4</v>
      </c>
      <c r="W1718" s="50" t="n">
        <v>0</v>
      </c>
      <c r="X1718" s="50" t="n">
        <v>0</v>
      </c>
      <c r="Y1718" s="50" t="n">
        <v>15</v>
      </c>
      <c r="Z1718" s="50" t="n">
        <v>9.8</v>
      </c>
      <c r="AA1718" s="50" t="n">
        <v>45</v>
      </c>
      <c r="AB1718" s="50" t="n">
        <v>12.863</v>
      </c>
      <c r="AC1718" s="50" t="n">
        <v>27</v>
      </c>
      <c r="AD1718" s="50" t="n">
        <v>1</v>
      </c>
      <c r="AE1718" s="50" t="n">
        <v>11</v>
      </c>
      <c r="AF1718" s="50" t="n">
        <v>26</v>
      </c>
      <c r="AG1718" s="50" t="n">
        <v>2336.9</v>
      </c>
      <c r="AH1718" s="50" t="n">
        <v>11</v>
      </c>
      <c r="AI1718" s="50" t="n">
        <v>88</v>
      </c>
      <c r="AJ1718" s="50" t="n">
        <v>6356.7</v>
      </c>
      <c r="AK1718" s="50" t="n">
        <v>26</v>
      </c>
    </row>
    <row r="1719" customFormat="false" ht="15" hidden="false" customHeight="false" outlineLevel="0" collapsed="false">
      <c r="A1719" s="50" t="s">
        <v>1269</v>
      </c>
      <c r="B1719" s="50" t="s">
        <v>142</v>
      </c>
      <c r="C1719" s="50" t="s">
        <v>521</v>
      </c>
      <c r="D1719" s="50" t="n">
        <v>656484</v>
      </c>
      <c r="E1719" s="50" t="n">
        <v>6</v>
      </c>
      <c r="F1719" s="50" t="s">
        <v>55</v>
      </c>
      <c r="G1719" s="50" t="n">
        <v>224</v>
      </c>
      <c r="H1719" s="50" t="n">
        <v>126</v>
      </c>
      <c r="I1719" s="50" t="n">
        <v>31</v>
      </c>
      <c r="J1719" s="50" t="n">
        <v>113</v>
      </c>
      <c r="K1719" s="50" t="n">
        <v>80</v>
      </c>
      <c r="L1719" s="50" t="n">
        <v>11</v>
      </c>
      <c r="M1719" s="50" t="n">
        <v>110</v>
      </c>
      <c r="N1719" s="50" t="n">
        <v>46</v>
      </c>
      <c r="O1719" s="50" t="n">
        <v>-3.548</v>
      </c>
      <c r="P1719" s="50" t="n">
        <v>61</v>
      </c>
      <c r="Q1719" s="50" t="n">
        <v>57</v>
      </c>
      <c r="R1719" s="50" t="n">
        <v>14</v>
      </c>
      <c r="S1719" s="50" t="n">
        <v>2</v>
      </c>
      <c r="T1719" s="50" t="n">
        <v>0</v>
      </c>
      <c r="U1719" s="50" t="n">
        <v>1</v>
      </c>
      <c r="V1719" s="50" t="n">
        <v>2</v>
      </c>
      <c r="W1719" s="50" t="n">
        <v>0</v>
      </c>
      <c r="X1719" s="50" t="n">
        <v>2</v>
      </c>
      <c r="Y1719" s="50" t="n">
        <v>16</v>
      </c>
      <c r="Z1719" s="50" t="n">
        <v>15.8</v>
      </c>
      <c r="AA1719" s="50" t="n">
        <v>61</v>
      </c>
      <c r="AB1719" s="50" t="n">
        <v>14.412</v>
      </c>
      <c r="AC1719" s="50" t="n">
        <v>43</v>
      </c>
      <c r="AD1719" s="50" t="n">
        <v>1</v>
      </c>
      <c r="AE1719" s="50" t="n">
        <v>14</v>
      </c>
      <c r="AF1719" s="50" t="n">
        <v>43</v>
      </c>
      <c r="AG1719" s="50" t="n">
        <v>3632.1</v>
      </c>
      <c r="AH1719" s="50" t="n">
        <v>16</v>
      </c>
      <c r="AI1719" s="50" t="n">
        <v>111</v>
      </c>
      <c r="AJ1719" s="50" t="n">
        <v>8132.7</v>
      </c>
      <c r="AK1719" s="50" t="n">
        <v>41</v>
      </c>
    </row>
    <row r="1720" customFormat="false" ht="15" hidden="false" customHeight="false" outlineLevel="0" collapsed="false">
      <c r="A1720" s="50" t="s">
        <v>1269</v>
      </c>
      <c r="B1720" s="50" t="s">
        <v>142</v>
      </c>
      <c r="C1720" s="50" t="s">
        <v>521</v>
      </c>
      <c r="D1720" s="50" t="n">
        <v>656484</v>
      </c>
      <c r="E1720" s="50" t="n">
        <v>7</v>
      </c>
      <c r="F1720" s="50" t="s">
        <v>56</v>
      </c>
      <c r="G1720" s="50" t="n">
        <v>74</v>
      </c>
      <c r="H1720" s="50" t="n">
        <v>43</v>
      </c>
      <c r="I1720" s="50" t="n">
        <v>14</v>
      </c>
      <c r="J1720" s="50" t="n">
        <v>35</v>
      </c>
      <c r="K1720" s="50" t="n">
        <v>28</v>
      </c>
      <c r="L1720" s="50" t="n">
        <v>5</v>
      </c>
      <c r="M1720" s="50" t="n">
        <v>39</v>
      </c>
      <c r="N1720" s="50" t="n">
        <v>15</v>
      </c>
      <c r="O1720" s="50" t="n">
        <v>-2.124</v>
      </c>
      <c r="P1720" s="50" t="n">
        <v>19</v>
      </c>
      <c r="Q1720" s="50" t="n">
        <v>19</v>
      </c>
      <c r="R1720" s="50" t="n">
        <v>3</v>
      </c>
      <c r="S1720" s="50" t="n">
        <v>0</v>
      </c>
      <c r="T1720" s="50" t="n">
        <v>0</v>
      </c>
      <c r="U1720" s="50" t="n">
        <v>0</v>
      </c>
      <c r="V1720" s="50" t="n">
        <v>0</v>
      </c>
      <c r="W1720" s="50" t="n">
        <v>0</v>
      </c>
      <c r="X1720" s="50" t="n">
        <v>0</v>
      </c>
      <c r="Y1720" s="50" t="n">
        <v>9</v>
      </c>
      <c r="Z1720" s="50" t="n">
        <v>2.7</v>
      </c>
      <c r="AA1720" s="50" t="n">
        <v>19</v>
      </c>
      <c r="AB1720" s="50" t="n">
        <v>3.003</v>
      </c>
      <c r="AC1720" s="50" t="n">
        <v>10</v>
      </c>
      <c r="AD1720" s="50" t="n">
        <v>1</v>
      </c>
      <c r="AE1720" s="50" t="n">
        <v>3</v>
      </c>
      <c r="AF1720" s="50" t="n">
        <v>10</v>
      </c>
      <c r="AG1720" s="50" t="n">
        <v>851.4</v>
      </c>
      <c r="AH1720" s="50" t="n">
        <v>3</v>
      </c>
      <c r="AI1720" s="50" t="n">
        <v>34</v>
      </c>
      <c r="AJ1720" s="50" t="n">
        <v>2496.1</v>
      </c>
      <c r="AK1720" s="50" t="n">
        <v>14</v>
      </c>
    </row>
    <row r="1721" customFormat="false" ht="15" hidden="false" customHeight="false" outlineLevel="0" collapsed="false">
      <c r="A1721" s="50" t="s">
        <v>1269</v>
      </c>
      <c r="B1721" s="50" t="s">
        <v>142</v>
      </c>
      <c r="C1721" s="50" t="s">
        <v>521</v>
      </c>
      <c r="D1721" s="50" t="n">
        <v>656484</v>
      </c>
      <c r="E1721" s="50" t="n">
        <v>8</v>
      </c>
      <c r="F1721" s="50" t="s">
        <v>57</v>
      </c>
      <c r="G1721" s="50" t="n">
        <v>17</v>
      </c>
      <c r="H1721" s="50" t="n">
        <v>8</v>
      </c>
      <c r="I1721" s="50" t="n">
        <v>2</v>
      </c>
      <c r="J1721" s="50" t="n">
        <v>6</v>
      </c>
      <c r="K1721" s="50" t="n">
        <v>5</v>
      </c>
      <c r="L1721" s="50" t="n">
        <v>0</v>
      </c>
      <c r="M1721" s="50" t="n">
        <v>11</v>
      </c>
      <c r="N1721" s="50" t="n">
        <v>3</v>
      </c>
      <c r="O1721" s="50" t="n">
        <v>-0.394</v>
      </c>
      <c r="P1721" s="50" t="n">
        <v>4</v>
      </c>
      <c r="Q1721" s="50" t="n">
        <v>3</v>
      </c>
      <c r="R1721" s="50" t="n">
        <v>0</v>
      </c>
      <c r="S1721" s="50" t="n">
        <v>0</v>
      </c>
      <c r="T1721" s="50" t="n">
        <v>0</v>
      </c>
      <c r="U1721" s="50" t="n">
        <v>0</v>
      </c>
      <c r="V1721" s="50" t="n">
        <v>1</v>
      </c>
      <c r="W1721" s="50" t="n">
        <v>0</v>
      </c>
      <c r="X1721" s="50" t="n">
        <v>0</v>
      </c>
      <c r="Y1721" s="50" t="n">
        <v>1</v>
      </c>
      <c r="Z1721" s="50" t="n">
        <v>0.7</v>
      </c>
      <c r="AA1721" s="50" t="n">
        <v>4</v>
      </c>
      <c r="AB1721" s="50" t="n">
        <v>0.966</v>
      </c>
      <c r="AC1721" s="50" t="n">
        <v>2</v>
      </c>
      <c r="AD1721" s="50" t="n">
        <v>0</v>
      </c>
      <c r="AE1721" s="50" t="n">
        <v>1</v>
      </c>
      <c r="AF1721" s="50" t="n">
        <v>2</v>
      </c>
      <c r="AG1721" s="50" t="n">
        <v>186.2</v>
      </c>
      <c r="AH1721" s="50" t="n">
        <v>0</v>
      </c>
      <c r="AI1721" s="50" t="n">
        <v>8</v>
      </c>
      <c r="AJ1721" s="50" t="n">
        <v>587.6</v>
      </c>
      <c r="AK1721" s="50" t="n">
        <v>4</v>
      </c>
    </row>
    <row r="1722" customFormat="false" ht="15" hidden="false" customHeight="false" outlineLevel="0" collapsed="false">
      <c r="A1722" s="50" t="s">
        <v>1270</v>
      </c>
      <c r="B1722" s="50" t="s">
        <v>142</v>
      </c>
      <c r="C1722" s="50" t="s">
        <v>522</v>
      </c>
      <c r="D1722" s="50" t="n">
        <v>670242</v>
      </c>
      <c r="E1722" s="50" t="n">
        <v>4</v>
      </c>
      <c r="F1722" s="50" t="s">
        <v>53</v>
      </c>
      <c r="G1722" s="50" t="n">
        <v>455</v>
      </c>
      <c r="H1722" s="50" t="n">
        <v>230</v>
      </c>
      <c r="I1722" s="50" t="n">
        <v>89</v>
      </c>
      <c r="J1722" s="50" t="n">
        <v>214</v>
      </c>
      <c r="K1722" s="50" t="n">
        <v>157</v>
      </c>
      <c r="L1722" s="50" t="n">
        <v>41</v>
      </c>
      <c r="M1722" s="50" t="n">
        <v>241</v>
      </c>
      <c r="N1722" s="50" t="n">
        <v>73</v>
      </c>
      <c r="O1722" s="50" t="n">
        <v>-7.219</v>
      </c>
      <c r="P1722" s="50" t="n">
        <v>109</v>
      </c>
      <c r="Q1722" s="50" t="n">
        <v>95</v>
      </c>
      <c r="R1722" s="50" t="n">
        <v>16</v>
      </c>
      <c r="S1722" s="50" t="n">
        <v>2</v>
      </c>
      <c r="T1722" s="50" t="n">
        <v>0</v>
      </c>
      <c r="U1722" s="50" t="n">
        <v>3</v>
      </c>
      <c r="V1722" s="50" t="n">
        <v>10</v>
      </c>
      <c r="W1722" s="50" t="n">
        <v>4</v>
      </c>
      <c r="X1722" s="50" t="n">
        <v>0</v>
      </c>
      <c r="Y1722" s="50" t="n">
        <v>41</v>
      </c>
      <c r="Z1722" s="50" t="n">
        <v>28.2</v>
      </c>
      <c r="AA1722" s="50" t="n">
        <v>109</v>
      </c>
      <c r="AB1722" s="50" t="n">
        <v>31.535</v>
      </c>
      <c r="AC1722" s="50" t="n">
        <v>54</v>
      </c>
      <c r="AD1722" s="50" t="n">
        <v>5</v>
      </c>
      <c r="AE1722" s="50" t="n">
        <v>24</v>
      </c>
      <c r="AF1722" s="50" t="n">
        <v>54</v>
      </c>
      <c r="AG1722" s="50" t="n">
        <v>4820.5</v>
      </c>
      <c r="AH1722" s="50" t="n">
        <v>15</v>
      </c>
      <c r="AI1722" s="50" t="n">
        <v>205</v>
      </c>
      <c r="AJ1722" s="50" t="n">
        <v>15406.4</v>
      </c>
      <c r="AK1722" s="50" t="n">
        <v>115</v>
      </c>
    </row>
    <row r="1723" customFormat="false" ht="15" hidden="false" customHeight="false" outlineLevel="0" collapsed="false">
      <c r="A1723" s="50" t="s">
        <v>1270</v>
      </c>
      <c r="B1723" s="50" t="s">
        <v>142</v>
      </c>
      <c r="C1723" s="50" t="s">
        <v>522</v>
      </c>
      <c r="D1723" s="50" t="n">
        <v>670242</v>
      </c>
      <c r="E1723" s="50" t="n">
        <v>5</v>
      </c>
      <c r="F1723" s="50" t="s">
        <v>54</v>
      </c>
      <c r="G1723" s="50" t="n">
        <v>107</v>
      </c>
      <c r="H1723" s="50" t="n">
        <v>63</v>
      </c>
      <c r="I1723" s="50" t="n">
        <v>31</v>
      </c>
      <c r="J1723" s="50" t="n">
        <v>57</v>
      </c>
      <c r="K1723" s="50" t="n">
        <v>44</v>
      </c>
      <c r="L1723" s="50" t="n">
        <v>16</v>
      </c>
      <c r="M1723" s="50" t="n">
        <v>50</v>
      </c>
      <c r="N1723" s="50" t="n">
        <v>19</v>
      </c>
      <c r="O1723" s="50" t="n">
        <v>-0.905</v>
      </c>
      <c r="P1723" s="50" t="n">
        <v>26</v>
      </c>
      <c r="Q1723" s="50" t="n">
        <v>25</v>
      </c>
      <c r="R1723" s="50" t="n">
        <v>4</v>
      </c>
      <c r="S1723" s="50" t="n">
        <v>1</v>
      </c>
      <c r="T1723" s="50" t="n">
        <v>0</v>
      </c>
      <c r="U1723" s="50" t="n">
        <v>1</v>
      </c>
      <c r="V1723" s="50" t="n">
        <v>0</v>
      </c>
      <c r="W1723" s="50" t="n">
        <v>1</v>
      </c>
      <c r="X1723" s="50" t="n">
        <v>0</v>
      </c>
      <c r="Y1723" s="50" t="n">
        <v>12</v>
      </c>
      <c r="Z1723" s="50" t="n">
        <v>5.75</v>
      </c>
      <c r="AA1723" s="50" t="n">
        <v>26</v>
      </c>
      <c r="AB1723" s="50" t="n">
        <v>6.415</v>
      </c>
      <c r="AC1723" s="50" t="n">
        <v>13</v>
      </c>
      <c r="AD1723" s="50" t="n">
        <v>2</v>
      </c>
      <c r="AE1723" s="50" t="n">
        <v>3</v>
      </c>
      <c r="AF1723" s="50" t="n">
        <v>13</v>
      </c>
      <c r="AG1723" s="50" t="n">
        <v>1101.8</v>
      </c>
      <c r="AH1723" s="50" t="n">
        <v>3</v>
      </c>
      <c r="AI1723" s="50" t="n">
        <v>57</v>
      </c>
      <c r="AJ1723" s="50" t="n">
        <v>4325.7</v>
      </c>
      <c r="AK1723" s="50" t="n">
        <v>40</v>
      </c>
    </row>
    <row r="1724" customFormat="false" ht="15" hidden="false" customHeight="false" outlineLevel="0" collapsed="false">
      <c r="A1724" s="50" t="s">
        <v>1271</v>
      </c>
      <c r="B1724" s="50" t="s">
        <v>142</v>
      </c>
      <c r="C1724" s="50" t="s">
        <v>524</v>
      </c>
      <c r="D1724" s="50" t="n">
        <v>701785</v>
      </c>
      <c r="E1724" s="50" t="n">
        <v>8</v>
      </c>
      <c r="F1724" s="50" t="s">
        <v>57</v>
      </c>
      <c r="G1724" s="50" t="n">
        <v>302</v>
      </c>
      <c r="H1724" s="50" t="n">
        <v>157</v>
      </c>
      <c r="I1724" s="50" t="n">
        <v>44</v>
      </c>
      <c r="J1724" s="50" t="n">
        <v>135</v>
      </c>
      <c r="K1724" s="50" t="n">
        <v>87</v>
      </c>
      <c r="L1724" s="50" t="n">
        <v>13</v>
      </c>
      <c r="M1724" s="50" t="n">
        <v>167</v>
      </c>
      <c r="N1724" s="50" t="n">
        <v>70</v>
      </c>
      <c r="O1724" s="50" t="n">
        <v>5.901</v>
      </c>
      <c r="P1724" s="50" t="n">
        <v>78</v>
      </c>
      <c r="Q1724" s="50" t="n">
        <v>70</v>
      </c>
      <c r="R1724" s="50" t="n">
        <v>22</v>
      </c>
      <c r="S1724" s="50" t="n">
        <v>3</v>
      </c>
      <c r="T1724" s="50" t="n">
        <v>0</v>
      </c>
      <c r="U1724" s="50" t="n">
        <v>3</v>
      </c>
      <c r="V1724" s="50" t="n">
        <v>5</v>
      </c>
      <c r="W1724" s="50" t="n">
        <v>2</v>
      </c>
      <c r="X1724" s="50" t="n">
        <v>1</v>
      </c>
      <c r="Y1724" s="50" t="n">
        <v>17</v>
      </c>
      <c r="Z1724" s="50" t="n">
        <v>28.15</v>
      </c>
      <c r="AA1724" s="50" t="n">
        <v>77</v>
      </c>
      <c r="AB1724" s="50" t="n">
        <v>25.22</v>
      </c>
      <c r="AC1724" s="50" t="n">
        <v>54</v>
      </c>
      <c r="AD1724" s="50" t="n">
        <v>3</v>
      </c>
      <c r="AE1724" s="50" t="n">
        <v>17</v>
      </c>
      <c r="AF1724" s="50" t="n">
        <v>53</v>
      </c>
      <c r="AG1724" s="50" t="n">
        <v>4631.1</v>
      </c>
      <c r="AH1724" s="50" t="n">
        <v>21</v>
      </c>
      <c r="AI1724" s="50" t="n">
        <v>126</v>
      </c>
      <c r="AJ1724" s="50" t="n">
        <v>9279.9</v>
      </c>
      <c r="AK1724" s="50" t="n">
        <v>47</v>
      </c>
    </row>
    <row r="1725" customFormat="false" ht="15" hidden="false" customHeight="false" outlineLevel="0" collapsed="false">
      <c r="A1725" s="50" t="s">
        <v>1271</v>
      </c>
      <c r="B1725" s="50" t="s">
        <v>142</v>
      </c>
      <c r="C1725" s="50" t="s">
        <v>524</v>
      </c>
      <c r="D1725" s="50" t="n">
        <v>701785</v>
      </c>
      <c r="E1725" s="50" t="n">
        <v>9</v>
      </c>
      <c r="F1725" s="50" t="s">
        <v>58</v>
      </c>
      <c r="G1725" s="50" t="n">
        <v>189</v>
      </c>
      <c r="H1725" s="50" t="n">
        <v>108</v>
      </c>
      <c r="I1725" s="50" t="n">
        <v>20</v>
      </c>
      <c r="J1725" s="50" t="n">
        <v>92</v>
      </c>
      <c r="K1725" s="50" t="n">
        <v>65</v>
      </c>
      <c r="L1725" s="50" t="n">
        <v>2</v>
      </c>
      <c r="M1725" s="50" t="n">
        <v>97</v>
      </c>
      <c r="N1725" s="50" t="n">
        <v>43</v>
      </c>
      <c r="O1725" s="50" t="n">
        <v>-4.541</v>
      </c>
      <c r="P1725" s="50" t="n">
        <v>50</v>
      </c>
      <c r="Q1725" s="50" t="n">
        <v>47</v>
      </c>
      <c r="R1725" s="50" t="n">
        <v>10</v>
      </c>
      <c r="S1725" s="50" t="n">
        <v>2</v>
      </c>
      <c r="T1725" s="50" t="n">
        <v>0</v>
      </c>
      <c r="U1725" s="50" t="n">
        <v>0</v>
      </c>
      <c r="V1725" s="50" t="n">
        <v>1</v>
      </c>
      <c r="W1725" s="50" t="n">
        <v>2</v>
      </c>
      <c r="X1725" s="50" t="n">
        <v>0</v>
      </c>
      <c r="Y1725" s="50" t="n">
        <v>11</v>
      </c>
      <c r="Z1725" s="50" t="n">
        <v>11.8</v>
      </c>
      <c r="AA1725" s="50" t="n">
        <v>50</v>
      </c>
      <c r="AB1725" s="50" t="n">
        <v>11.239</v>
      </c>
      <c r="AC1725" s="50" t="n">
        <v>36</v>
      </c>
      <c r="AD1725" s="50" t="n">
        <v>0</v>
      </c>
      <c r="AE1725" s="50" t="n">
        <v>11</v>
      </c>
      <c r="AF1725" s="50" t="n">
        <v>36</v>
      </c>
      <c r="AG1725" s="50" t="n">
        <v>3146.4</v>
      </c>
      <c r="AH1725" s="50" t="n">
        <v>11</v>
      </c>
      <c r="AI1725" s="50" t="n">
        <v>98</v>
      </c>
      <c r="AJ1725" s="50" t="n">
        <v>7249</v>
      </c>
      <c r="AK1725" s="50" t="n">
        <v>39</v>
      </c>
    </row>
    <row r="1726" customFormat="false" ht="15" hidden="false" customHeight="false" outlineLevel="0" collapsed="false">
      <c r="A1726" s="50" t="s">
        <v>1272</v>
      </c>
      <c r="B1726" s="50" t="s">
        <v>142</v>
      </c>
      <c r="C1726" s="50" t="s">
        <v>526</v>
      </c>
      <c r="D1726" s="50" t="n">
        <v>702176</v>
      </c>
      <c r="E1726" s="50" t="n">
        <v>7</v>
      </c>
      <c r="F1726" s="50" t="s">
        <v>56</v>
      </c>
      <c r="G1726" s="50" t="n">
        <v>160</v>
      </c>
      <c r="H1726" s="50" t="n">
        <v>72</v>
      </c>
      <c r="I1726" s="50" t="n">
        <v>13</v>
      </c>
      <c r="J1726" s="50" t="n">
        <v>83</v>
      </c>
      <c r="K1726" s="50" t="n">
        <v>52</v>
      </c>
      <c r="L1726" s="50" t="n">
        <v>4</v>
      </c>
      <c r="M1726" s="50" t="n">
        <v>77</v>
      </c>
      <c r="N1726" s="50" t="n">
        <v>20</v>
      </c>
      <c r="O1726" s="50" t="n">
        <v>-0.529</v>
      </c>
      <c r="P1726" s="50" t="n">
        <v>45</v>
      </c>
      <c r="Q1726" s="50" t="n">
        <v>39</v>
      </c>
      <c r="R1726" s="50" t="n">
        <v>8</v>
      </c>
      <c r="S1726" s="50" t="n">
        <v>0</v>
      </c>
      <c r="T1726" s="50" t="n">
        <v>0</v>
      </c>
      <c r="U1726" s="50" t="n">
        <v>0</v>
      </c>
      <c r="V1726" s="50" t="n">
        <v>5</v>
      </c>
      <c r="W1726" s="50" t="n">
        <v>0</v>
      </c>
      <c r="X1726" s="50" t="n">
        <v>1</v>
      </c>
      <c r="Y1726" s="50" t="n">
        <v>7</v>
      </c>
      <c r="Z1726" s="50" t="n">
        <v>10.7</v>
      </c>
      <c r="AA1726" s="50" t="n">
        <v>45</v>
      </c>
      <c r="AB1726" s="50" t="n">
        <v>14.032</v>
      </c>
      <c r="AC1726" s="50" t="n">
        <v>33</v>
      </c>
      <c r="AD1726" s="50" t="n">
        <v>2</v>
      </c>
      <c r="AE1726" s="50" t="n">
        <v>15</v>
      </c>
      <c r="AF1726" s="50" t="n">
        <v>33</v>
      </c>
      <c r="AG1726" s="50" t="n">
        <v>2958.5</v>
      </c>
      <c r="AH1726" s="50" t="n">
        <v>10</v>
      </c>
      <c r="AI1726" s="50" t="n">
        <v>66</v>
      </c>
      <c r="AJ1726" s="50" t="n">
        <v>4655.2</v>
      </c>
      <c r="AK1726" s="50" t="n">
        <v>11</v>
      </c>
    </row>
    <row r="1727" customFormat="false" ht="15" hidden="false" customHeight="false" outlineLevel="0" collapsed="false">
      <c r="A1727" s="50" t="s">
        <v>1272</v>
      </c>
      <c r="B1727" s="50" t="s">
        <v>142</v>
      </c>
      <c r="C1727" s="50" t="s">
        <v>526</v>
      </c>
      <c r="D1727" s="50" t="n">
        <v>702176</v>
      </c>
      <c r="E1727" s="50" t="n">
        <v>8</v>
      </c>
      <c r="F1727" s="50" t="s">
        <v>57</v>
      </c>
      <c r="G1727" s="50" t="n">
        <v>115</v>
      </c>
      <c r="H1727" s="50" t="n">
        <v>54</v>
      </c>
      <c r="I1727" s="50" t="n">
        <v>7</v>
      </c>
      <c r="J1727" s="50" t="n">
        <v>52</v>
      </c>
      <c r="K1727" s="50" t="n">
        <v>38</v>
      </c>
      <c r="L1727" s="50" t="n">
        <v>3</v>
      </c>
      <c r="M1727" s="50" t="n">
        <v>63</v>
      </c>
      <c r="N1727" s="50" t="n">
        <v>16</v>
      </c>
      <c r="O1727" s="50" t="n">
        <v>0.815</v>
      </c>
      <c r="P1727" s="50" t="n">
        <v>34</v>
      </c>
      <c r="Q1727" s="50" t="n">
        <v>28</v>
      </c>
      <c r="R1727" s="50" t="n">
        <v>9</v>
      </c>
      <c r="S1727" s="50" t="n">
        <v>4</v>
      </c>
      <c r="T1727" s="50" t="n">
        <v>0</v>
      </c>
      <c r="U1727" s="50" t="n">
        <v>0</v>
      </c>
      <c r="V1727" s="50" t="n">
        <v>4</v>
      </c>
      <c r="W1727" s="50" t="n">
        <v>0</v>
      </c>
      <c r="X1727" s="50" t="n">
        <v>1</v>
      </c>
      <c r="Y1727" s="50" t="n">
        <v>4</v>
      </c>
      <c r="Z1727" s="50" t="n">
        <v>12.3</v>
      </c>
      <c r="AA1727" s="50" t="n">
        <v>33</v>
      </c>
      <c r="AB1727" s="50" t="n">
        <v>12.611</v>
      </c>
      <c r="AC1727" s="50" t="n">
        <v>26</v>
      </c>
      <c r="AD1727" s="50" t="n">
        <v>1</v>
      </c>
      <c r="AE1727" s="50" t="n">
        <v>9</v>
      </c>
      <c r="AF1727" s="50" t="n">
        <v>26</v>
      </c>
      <c r="AG1727" s="50" t="n">
        <v>2102.4</v>
      </c>
      <c r="AH1727" s="50" t="n">
        <v>8</v>
      </c>
      <c r="AI1727" s="50" t="n">
        <v>47</v>
      </c>
      <c r="AJ1727" s="50" t="n">
        <v>3233.8</v>
      </c>
      <c r="AK1727" s="50" t="n">
        <v>2</v>
      </c>
    </row>
    <row r="1728" customFormat="false" ht="15" hidden="false" customHeight="false" outlineLevel="0" collapsed="false">
      <c r="A1728" s="50" t="s">
        <v>1272</v>
      </c>
      <c r="B1728" s="50" t="s">
        <v>142</v>
      </c>
      <c r="C1728" s="50" t="s">
        <v>526</v>
      </c>
      <c r="D1728" s="50" t="n">
        <v>702176</v>
      </c>
      <c r="E1728" s="50" t="n">
        <v>9</v>
      </c>
      <c r="F1728" s="50" t="s">
        <v>58</v>
      </c>
      <c r="G1728" s="50" t="n">
        <v>65</v>
      </c>
      <c r="H1728" s="50" t="n">
        <v>27</v>
      </c>
      <c r="I1728" s="50" t="n">
        <v>4</v>
      </c>
      <c r="J1728" s="50" t="n">
        <v>32</v>
      </c>
      <c r="K1728" s="50" t="n">
        <v>20</v>
      </c>
      <c r="L1728" s="50" t="n">
        <v>1</v>
      </c>
      <c r="M1728" s="50" t="n">
        <v>33</v>
      </c>
      <c r="N1728" s="50" t="n">
        <v>7</v>
      </c>
      <c r="O1728" s="50" t="n">
        <v>3.14</v>
      </c>
      <c r="P1728" s="50" t="n">
        <v>15</v>
      </c>
      <c r="Q1728" s="50" t="n">
        <v>12</v>
      </c>
      <c r="R1728" s="50" t="n">
        <v>6</v>
      </c>
      <c r="S1728" s="50" t="n">
        <v>1</v>
      </c>
      <c r="T1728" s="50" t="n">
        <v>0</v>
      </c>
      <c r="U1728" s="50" t="n">
        <v>1</v>
      </c>
      <c r="V1728" s="50" t="n">
        <v>3</v>
      </c>
      <c r="W1728" s="50" t="n">
        <v>0</v>
      </c>
      <c r="X1728" s="50" t="n">
        <v>0</v>
      </c>
      <c r="Y1728" s="50" t="n">
        <v>1</v>
      </c>
      <c r="Z1728" s="50" t="n">
        <v>8.95</v>
      </c>
      <c r="AA1728" s="50" t="n">
        <v>15</v>
      </c>
      <c r="AB1728" s="50" t="n">
        <v>6.926</v>
      </c>
      <c r="AC1728" s="50" t="n">
        <v>11</v>
      </c>
      <c r="AD1728" s="50" t="n">
        <v>0</v>
      </c>
      <c r="AE1728" s="50" t="n">
        <v>6</v>
      </c>
      <c r="AF1728" s="50" t="n">
        <v>11</v>
      </c>
      <c r="AG1728" s="50" t="n">
        <v>934.7</v>
      </c>
      <c r="AH1728" s="50" t="n">
        <v>7</v>
      </c>
      <c r="AI1728" s="50" t="n">
        <v>21</v>
      </c>
      <c r="AJ1728" s="50" t="n">
        <v>1430.3</v>
      </c>
      <c r="AK1728" s="50" t="n">
        <v>1</v>
      </c>
    </row>
    <row r="1729" customFormat="false" ht="15" hidden="false" customHeight="false" outlineLevel="0" collapsed="false">
      <c r="A1729" s="50" t="s">
        <v>1273</v>
      </c>
      <c r="B1729" s="50" t="s">
        <v>142</v>
      </c>
      <c r="C1729" s="50" t="s">
        <v>528</v>
      </c>
      <c r="D1729" s="50" t="n">
        <v>805805</v>
      </c>
      <c r="E1729" s="50" t="n">
        <v>8</v>
      </c>
      <c r="F1729" s="50" t="s">
        <v>57</v>
      </c>
      <c r="G1729" s="50" t="n">
        <v>45</v>
      </c>
      <c r="H1729" s="50" t="n">
        <v>24</v>
      </c>
      <c r="I1729" s="50" t="n">
        <v>7</v>
      </c>
      <c r="J1729" s="50" t="n">
        <v>20</v>
      </c>
      <c r="K1729" s="50" t="n">
        <v>16</v>
      </c>
      <c r="L1729" s="50" t="n">
        <v>5</v>
      </c>
      <c r="M1729" s="50" t="n">
        <v>25</v>
      </c>
      <c r="N1729" s="50" t="n">
        <v>8</v>
      </c>
      <c r="O1729" s="50" t="n">
        <v>0.336</v>
      </c>
      <c r="P1729" s="50" t="n">
        <v>14</v>
      </c>
      <c r="Q1729" s="50" t="n">
        <v>12</v>
      </c>
      <c r="R1729" s="50" t="n">
        <v>3</v>
      </c>
      <c r="S1729" s="50" t="n">
        <v>1</v>
      </c>
      <c r="T1729" s="50" t="n">
        <v>0</v>
      </c>
      <c r="U1729" s="50" t="n">
        <v>1</v>
      </c>
      <c r="V1729" s="50" t="n">
        <v>2</v>
      </c>
      <c r="W1729" s="50" t="n">
        <v>0</v>
      </c>
      <c r="X1729" s="50" t="n">
        <v>0</v>
      </c>
      <c r="Y1729" s="50" t="n">
        <v>1</v>
      </c>
      <c r="Z1729" s="50" t="n">
        <v>5.55</v>
      </c>
      <c r="AA1729" s="50" t="n">
        <v>14</v>
      </c>
      <c r="AB1729" s="50" t="n">
        <v>3.986</v>
      </c>
      <c r="AC1729" s="50" t="n">
        <v>11</v>
      </c>
      <c r="AD1729" s="50" t="n">
        <v>1</v>
      </c>
      <c r="AE1729" s="50" t="n">
        <v>4</v>
      </c>
      <c r="AF1729" s="50" t="n">
        <v>11</v>
      </c>
      <c r="AG1729" s="50" t="n">
        <v>948.5</v>
      </c>
      <c r="AH1729" s="50" t="n">
        <v>3</v>
      </c>
      <c r="AI1729" s="50" t="n">
        <v>21</v>
      </c>
      <c r="AJ1729" s="50" t="n">
        <v>1522</v>
      </c>
      <c r="AK1729" s="50" t="n">
        <v>6</v>
      </c>
    </row>
    <row r="1730" customFormat="false" ht="15" hidden="false" customHeight="false" outlineLevel="0" collapsed="false">
      <c r="A1730" s="50" t="s">
        <v>1273</v>
      </c>
      <c r="B1730" s="50" t="s">
        <v>142</v>
      </c>
      <c r="C1730" s="50" t="s">
        <v>528</v>
      </c>
      <c r="D1730" s="50" t="n">
        <v>805805</v>
      </c>
      <c r="E1730" s="50" t="n">
        <v>9</v>
      </c>
      <c r="F1730" s="50" t="s">
        <v>58</v>
      </c>
      <c r="G1730" s="50" t="n">
        <v>295</v>
      </c>
      <c r="H1730" s="50" t="n">
        <v>139</v>
      </c>
      <c r="I1730" s="50" t="n">
        <v>30</v>
      </c>
      <c r="J1730" s="50" t="n">
        <v>148</v>
      </c>
      <c r="K1730" s="50" t="n">
        <v>103</v>
      </c>
      <c r="L1730" s="50" t="n">
        <v>15</v>
      </c>
      <c r="M1730" s="50" t="n">
        <v>147</v>
      </c>
      <c r="N1730" s="50" t="n">
        <v>36</v>
      </c>
      <c r="O1730" s="50" t="n">
        <v>-1.437</v>
      </c>
      <c r="P1730" s="50" t="n">
        <v>79</v>
      </c>
      <c r="Q1730" s="50" t="n">
        <v>72</v>
      </c>
      <c r="R1730" s="50" t="n">
        <v>16</v>
      </c>
      <c r="S1730" s="50" t="n">
        <v>1</v>
      </c>
      <c r="T1730" s="50" t="n">
        <v>0</v>
      </c>
      <c r="U1730" s="50" t="n">
        <v>3</v>
      </c>
      <c r="V1730" s="50" t="n">
        <v>5</v>
      </c>
      <c r="W1730" s="50" t="n">
        <v>1</v>
      </c>
      <c r="X1730" s="50" t="n">
        <v>0</v>
      </c>
      <c r="Y1730" s="50" t="n">
        <v>18</v>
      </c>
      <c r="Z1730" s="50" t="n">
        <v>22.25</v>
      </c>
      <c r="AA1730" s="50" t="n">
        <v>78</v>
      </c>
      <c r="AB1730" s="50" t="n">
        <v>24.526</v>
      </c>
      <c r="AC1730" s="50" t="n">
        <v>55</v>
      </c>
      <c r="AD1730" s="50" t="n">
        <v>4</v>
      </c>
      <c r="AE1730" s="50" t="n">
        <v>14</v>
      </c>
      <c r="AF1730" s="50" t="n">
        <v>55</v>
      </c>
      <c r="AG1730" s="50" t="n">
        <v>4663.8</v>
      </c>
      <c r="AH1730" s="50" t="n">
        <v>18</v>
      </c>
      <c r="AI1730" s="50" t="n">
        <v>124</v>
      </c>
      <c r="AJ1730" s="50" t="n">
        <v>8913.8</v>
      </c>
      <c r="AK1730" s="50" t="n">
        <v>24</v>
      </c>
    </row>
    <row r="1731" customFormat="false" ht="15" hidden="false" customHeight="false" outlineLevel="0" collapsed="false">
      <c r="A1731" s="50" t="s">
        <v>1274</v>
      </c>
      <c r="B1731" s="50" t="s">
        <v>142</v>
      </c>
      <c r="C1731" s="50" t="s">
        <v>530</v>
      </c>
      <c r="D1731" s="50" t="n">
        <v>656577</v>
      </c>
      <c r="E1731" s="50" t="n">
        <v>5</v>
      </c>
      <c r="F1731" s="50" t="s">
        <v>54</v>
      </c>
      <c r="G1731" s="50" t="n">
        <v>49</v>
      </c>
      <c r="H1731" s="50" t="n">
        <v>26</v>
      </c>
      <c r="I1731" s="50" t="n">
        <v>10</v>
      </c>
      <c r="J1731" s="50" t="n">
        <v>27</v>
      </c>
      <c r="K1731" s="50" t="n">
        <v>17</v>
      </c>
      <c r="L1731" s="50" t="n">
        <v>4</v>
      </c>
      <c r="M1731" s="50" t="n">
        <v>22</v>
      </c>
      <c r="N1731" s="50" t="n">
        <v>9</v>
      </c>
      <c r="O1731" s="50" t="n">
        <v>-1.093</v>
      </c>
      <c r="P1731" s="50" t="n">
        <v>13</v>
      </c>
      <c r="Q1731" s="50" t="n">
        <v>13</v>
      </c>
      <c r="R1731" s="50" t="n">
        <v>3</v>
      </c>
      <c r="S1731" s="50" t="n">
        <v>1</v>
      </c>
      <c r="T1731" s="50" t="n">
        <v>0</v>
      </c>
      <c r="U1731" s="50" t="n">
        <v>0</v>
      </c>
      <c r="V1731" s="50" t="n">
        <v>0</v>
      </c>
      <c r="W1731" s="50" t="n">
        <v>0</v>
      </c>
      <c r="X1731" s="50" t="n">
        <v>0</v>
      </c>
      <c r="Y1731" s="50" t="n">
        <v>8</v>
      </c>
      <c r="Z1731" s="50" t="n">
        <v>3.05</v>
      </c>
      <c r="AA1731" s="50" t="n">
        <v>13</v>
      </c>
      <c r="AB1731" s="50" t="n">
        <v>1.712</v>
      </c>
      <c r="AC1731" s="50" t="n">
        <v>5</v>
      </c>
      <c r="AD1731" s="50" t="n">
        <v>0</v>
      </c>
      <c r="AE1731" s="50" t="n">
        <v>2</v>
      </c>
      <c r="AF1731" s="50" t="n">
        <v>5</v>
      </c>
      <c r="AG1731" s="50" t="n">
        <v>447.4</v>
      </c>
      <c r="AH1731" s="50" t="n">
        <v>1</v>
      </c>
      <c r="AI1731" s="50" t="n">
        <v>22</v>
      </c>
      <c r="AJ1731" s="50" t="n">
        <v>1602.1</v>
      </c>
      <c r="AK1731" s="50" t="n">
        <v>8</v>
      </c>
    </row>
    <row r="1732" customFormat="false" ht="15" hidden="false" customHeight="false" outlineLevel="0" collapsed="false">
      <c r="A1732" s="50" t="s">
        <v>1274</v>
      </c>
      <c r="B1732" s="50" t="s">
        <v>142</v>
      </c>
      <c r="C1732" s="50" t="s">
        <v>530</v>
      </c>
      <c r="D1732" s="50" t="n">
        <v>656577</v>
      </c>
      <c r="E1732" s="50" t="n">
        <v>6</v>
      </c>
      <c r="F1732" s="50" t="s">
        <v>55</v>
      </c>
      <c r="G1732" s="50" t="n">
        <v>113</v>
      </c>
      <c r="H1732" s="50" t="n">
        <v>66</v>
      </c>
      <c r="I1732" s="50" t="n">
        <v>15</v>
      </c>
      <c r="J1732" s="50" t="n">
        <v>51</v>
      </c>
      <c r="K1732" s="50" t="n">
        <v>40</v>
      </c>
      <c r="L1732" s="50" t="n">
        <v>3</v>
      </c>
      <c r="M1732" s="50" t="n">
        <v>62</v>
      </c>
      <c r="N1732" s="50" t="n">
        <v>26</v>
      </c>
      <c r="O1732" s="50" t="n">
        <v>-0.741</v>
      </c>
      <c r="P1732" s="50" t="n">
        <v>34</v>
      </c>
      <c r="Q1732" s="50" t="n">
        <v>32</v>
      </c>
      <c r="R1732" s="50" t="n">
        <v>11</v>
      </c>
      <c r="S1732" s="50" t="n">
        <v>2</v>
      </c>
      <c r="T1732" s="50" t="n">
        <v>0</v>
      </c>
      <c r="U1732" s="50" t="n">
        <v>0</v>
      </c>
      <c r="V1732" s="50" t="n">
        <v>0</v>
      </c>
      <c r="W1732" s="50" t="n">
        <v>2</v>
      </c>
      <c r="X1732" s="50" t="n">
        <v>0</v>
      </c>
      <c r="Y1732" s="50" t="n">
        <v>6</v>
      </c>
      <c r="Z1732" s="50" t="n">
        <v>12</v>
      </c>
      <c r="AA1732" s="50" t="n">
        <v>34</v>
      </c>
      <c r="AB1732" s="50" t="n">
        <v>7.722</v>
      </c>
      <c r="AC1732" s="50" t="n">
        <v>26</v>
      </c>
      <c r="AD1732" s="50" t="n">
        <v>0</v>
      </c>
      <c r="AE1732" s="50" t="n">
        <v>10</v>
      </c>
      <c r="AF1732" s="50" t="n">
        <v>26</v>
      </c>
      <c r="AG1732" s="50" t="n">
        <v>2073.8</v>
      </c>
      <c r="AH1732" s="50" t="n">
        <v>7</v>
      </c>
      <c r="AI1732" s="50" t="n">
        <v>56</v>
      </c>
      <c r="AJ1732" s="50" t="n">
        <v>4071.6</v>
      </c>
      <c r="AK1732" s="50" t="n">
        <v>15</v>
      </c>
    </row>
    <row r="1733" customFormat="false" ht="15" hidden="false" customHeight="false" outlineLevel="0" collapsed="false">
      <c r="A1733" s="50" t="s">
        <v>1274</v>
      </c>
      <c r="B1733" s="50" t="s">
        <v>142</v>
      </c>
      <c r="C1733" s="50" t="s">
        <v>530</v>
      </c>
      <c r="D1733" s="50" t="n">
        <v>656577</v>
      </c>
      <c r="E1733" s="50" t="n">
        <v>7</v>
      </c>
      <c r="F1733" s="50" t="s">
        <v>56</v>
      </c>
      <c r="G1733" s="50" t="n">
        <v>87</v>
      </c>
      <c r="H1733" s="50" t="n">
        <v>53</v>
      </c>
      <c r="I1733" s="50" t="n">
        <v>14</v>
      </c>
      <c r="J1733" s="50" t="n">
        <v>43</v>
      </c>
      <c r="K1733" s="50" t="n">
        <v>33</v>
      </c>
      <c r="L1733" s="50" t="n">
        <v>6</v>
      </c>
      <c r="M1733" s="50" t="n">
        <v>44</v>
      </c>
      <c r="N1733" s="50" t="n">
        <v>20</v>
      </c>
      <c r="O1733" s="50" t="n">
        <v>0.856</v>
      </c>
      <c r="P1733" s="50" t="n">
        <v>21</v>
      </c>
      <c r="Q1733" s="50" t="n">
        <v>20</v>
      </c>
      <c r="R1733" s="50" t="n">
        <v>6</v>
      </c>
      <c r="S1733" s="50" t="n">
        <v>1</v>
      </c>
      <c r="T1733" s="50" t="n">
        <v>0</v>
      </c>
      <c r="U1733" s="50" t="n">
        <v>1</v>
      </c>
      <c r="V1733" s="50" t="n">
        <v>1</v>
      </c>
      <c r="W1733" s="50" t="n">
        <v>0</v>
      </c>
      <c r="X1733" s="50" t="n">
        <v>0</v>
      </c>
      <c r="Y1733" s="50" t="n">
        <v>8</v>
      </c>
      <c r="Z1733" s="50" t="n">
        <v>7.55</v>
      </c>
      <c r="AA1733" s="50" t="n">
        <v>21</v>
      </c>
      <c r="AB1733" s="50" t="n">
        <v>5.743</v>
      </c>
      <c r="AC1733" s="50" t="n">
        <v>12</v>
      </c>
      <c r="AD1733" s="50" t="n">
        <v>1</v>
      </c>
      <c r="AE1733" s="50" t="n">
        <v>3</v>
      </c>
      <c r="AF1733" s="50" t="n">
        <v>12</v>
      </c>
      <c r="AG1733" s="50" t="n">
        <v>947.4</v>
      </c>
      <c r="AH1733" s="50" t="n">
        <v>2</v>
      </c>
      <c r="AI1733" s="50" t="n">
        <v>47</v>
      </c>
      <c r="AJ1733" s="50" t="n">
        <v>3417.4</v>
      </c>
      <c r="AK1733" s="50" t="n">
        <v>13</v>
      </c>
    </row>
    <row r="1734" customFormat="false" ht="15" hidden="false" customHeight="false" outlineLevel="0" collapsed="false">
      <c r="A1734" s="50" t="s">
        <v>1274</v>
      </c>
      <c r="B1734" s="50" t="s">
        <v>142</v>
      </c>
      <c r="C1734" s="50" t="s">
        <v>530</v>
      </c>
      <c r="D1734" s="50" t="n">
        <v>656577</v>
      </c>
      <c r="E1734" s="50" t="n">
        <v>8</v>
      </c>
      <c r="F1734" s="50" t="s">
        <v>57</v>
      </c>
      <c r="G1734" s="50" t="n">
        <v>10</v>
      </c>
      <c r="H1734" s="50" t="n">
        <v>2</v>
      </c>
      <c r="I1734" s="50" t="n">
        <v>2</v>
      </c>
      <c r="J1734" s="50" t="n">
        <v>3</v>
      </c>
      <c r="K1734" s="50" t="n">
        <v>1</v>
      </c>
      <c r="L1734" s="50" t="n">
        <v>1</v>
      </c>
      <c r="M1734" s="50" t="n">
        <v>6</v>
      </c>
      <c r="N1734" s="50" t="n">
        <v>1</v>
      </c>
      <c r="O1734" s="50" t="n">
        <v>0.024</v>
      </c>
      <c r="P1734" s="50" t="n">
        <v>2</v>
      </c>
      <c r="Q1734" s="50" t="n">
        <v>1</v>
      </c>
      <c r="R1734" s="50" t="n">
        <v>0</v>
      </c>
      <c r="S1734" s="50" t="n">
        <v>0</v>
      </c>
      <c r="T1734" s="50" t="n">
        <v>0</v>
      </c>
      <c r="U1734" s="50" t="n">
        <v>0</v>
      </c>
      <c r="V1734" s="50" t="n">
        <v>1</v>
      </c>
      <c r="W1734" s="50" t="n">
        <v>0</v>
      </c>
      <c r="X1734" s="50" t="n">
        <v>0</v>
      </c>
      <c r="Y1734" s="50" t="n">
        <v>1</v>
      </c>
      <c r="Z1734" s="50" t="n">
        <v>0.7</v>
      </c>
      <c r="AA1734" s="50" t="n">
        <v>2</v>
      </c>
      <c r="AB1734" s="50" t="n">
        <v>0.698</v>
      </c>
      <c r="AC1734" s="50" t="n">
        <v>0</v>
      </c>
      <c r="AD1734" s="50" t="n">
        <v>0</v>
      </c>
      <c r="AE1734" s="50" t="n">
        <v>0</v>
      </c>
      <c r="AF1734" s="50" t="n">
        <v>0</v>
      </c>
      <c r="AG1734" s="50" t="n">
        <v>0</v>
      </c>
      <c r="AH1734" s="50" t="n">
        <v>0</v>
      </c>
      <c r="AI1734" s="50" t="n">
        <v>1</v>
      </c>
      <c r="AJ1734" s="50" t="n">
        <v>71.4</v>
      </c>
      <c r="AK1734" s="50" t="n">
        <v>0</v>
      </c>
    </row>
    <row r="1735" customFormat="false" ht="15" hidden="false" customHeight="false" outlineLevel="0" collapsed="false">
      <c r="A1735" s="50" t="s">
        <v>1274</v>
      </c>
      <c r="B1735" s="50" t="s">
        <v>142</v>
      </c>
      <c r="C1735" s="50" t="s">
        <v>530</v>
      </c>
      <c r="D1735" s="50" t="n">
        <v>656577</v>
      </c>
      <c r="E1735" s="50" t="n">
        <v>9</v>
      </c>
      <c r="F1735" s="50" t="s">
        <v>58</v>
      </c>
      <c r="G1735" s="50" t="n">
        <v>13</v>
      </c>
      <c r="H1735" s="50" t="n">
        <v>6</v>
      </c>
      <c r="I1735" s="50" t="n">
        <v>1</v>
      </c>
      <c r="J1735" s="50" t="n">
        <v>8</v>
      </c>
      <c r="K1735" s="50" t="n">
        <v>5</v>
      </c>
      <c r="L1735" s="50" t="n">
        <v>0</v>
      </c>
      <c r="M1735" s="50" t="n">
        <v>5</v>
      </c>
      <c r="N1735" s="50" t="n">
        <v>1</v>
      </c>
      <c r="O1735" s="50" t="n">
        <v>-0.091</v>
      </c>
      <c r="P1735" s="50" t="n">
        <v>3</v>
      </c>
      <c r="Q1735" s="50" t="n">
        <v>3</v>
      </c>
      <c r="R1735" s="50" t="n">
        <v>1</v>
      </c>
      <c r="S1735" s="50" t="n">
        <v>0</v>
      </c>
      <c r="T1735" s="50" t="n">
        <v>0</v>
      </c>
      <c r="U1735" s="50" t="n">
        <v>0</v>
      </c>
      <c r="V1735" s="50" t="n">
        <v>0</v>
      </c>
      <c r="W1735" s="50" t="n">
        <v>0</v>
      </c>
      <c r="X1735" s="50" t="n">
        <v>0</v>
      </c>
      <c r="Y1735" s="50" t="n">
        <v>1</v>
      </c>
      <c r="Z1735" s="50" t="n">
        <v>0.9</v>
      </c>
      <c r="AA1735" s="50" t="n">
        <v>3</v>
      </c>
      <c r="AB1735" s="50" t="n">
        <v>0.306</v>
      </c>
      <c r="AC1735" s="50" t="n">
        <v>2</v>
      </c>
      <c r="AD1735" s="50" t="n">
        <v>0</v>
      </c>
      <c r="AE1735" s="50" t="n">
        <v>0</v>
      </c>
      <c r="AF1735" s="50" t="n">
        <v>2</v>
      </c>
      <c r="AG1735" s="50" t="n">
        <v>121.6</v>
      </c>
      <c r="AH1735" s="50" t="n">
        <v>1</v>
      </c>
      <c r="AI1735" s="50" t="n">
        <v>6</v>
      </c>
      <c r="AJ1735" s="50" t="n">
        <v>435.5</v>
      </c>
      <c r="AK1735" s="50" t="n">
        <v>2</v>
      </c>
    </row>
    <row r="1736" customFormat="false" ht="15" hidden="false" customHeight="false" outlineLevel="0" collapsed="false">
      <c r="A1736" s="50" t="s">
        <v>1275</v>
      </c>
      <c r="B1736" s="50" t="s">
        <v>142</v>
      </c>
      <c r="C1736" s="50" t="s">
        <v>377</v>
      </c>
      <c r="D1736" s="50" t="n">
        <v>681546</v>
      </c>
      <c r="E1736" s="50" t="n">
        <v>4</v>
      </c>
      <c r="F1736" s="50" t="s">
        <v>53</v>
      </c>
      <c r="G1736" s="50" t="n">
        <v>114</v>
      </c>
      <c r="H1736" s="50" t="n">
        <v>60</v>
      </c>
      <c r="I1736" s="50" t="n">
        <v>23</v>
      </c>
      <c r="J1736" s="50" t="n">
        <v>61</v>
      </c>
      <c r="K1736" s="50" t="n">
        <v>47</v>
      </c>
      <c r="L1736" s="50" t="n">
        <v>14</v>
      </c>
      <c r="M1736" s="50" t="n">
        <v>53</v>
      </c>
      <c r="N1736" s="50" t="n">
        <v>13</v>
      </c>
      <c r="O1736" s="50" t="n">
        <v>-4.184</v>
      </c>
      <c r="P1736" s="50" t="n">
        <v>29</v>
      </c>
      <c r="Q1736" s="50" t="n">
        <v>27</v>
      </c>
      <c r="R1736" s="50" t="n">
        <v>3</v>
      </c>
      <c r="S1736" s="50" t="n">
        <v>2</v>
      </c>
      <c r="T1736" s="50" t="n">
        <v>0</v>
      </c>
      <c r="U1736" s="50" t="n">
        <v>0</v>
      </c>
      <c r="V1736" s="50" t="n">
        <v>2</v>
      </c>
      <c r="W1736" s="50" t="n">
        <v>0</v>
      </c>
      <c r="X1736" s="50" t="n">
        <v>0</v>
      </c>
      <c r="Y1736" s="50" t="n">
        <v>11</v>
      </c>
      <c r="Z1736" s="50" t="n">
        <v>4.8</v>
      </c>
      <c r="AA1736" s="50" t="n">
        <v>29</v>
      </c>
      <c r="AB1736" s="50" t="n">
        <v>4.824</v>
      </c>
      <c r="AC1736" s="50" t="n">
        <v>16</v>
      </c>
      <c r="AD1736" s="50" t="n">
        <v>0</v>
      </c>
      <c r="AE1736" s="50" t="n">
        <v>4</v>
      </c>
      <c r="AF1736" s="50" t="n">
        <v>16</v>
      </c>
      <c r="AG1736" s="50" t="n">
        <v>1331.2</v>
      </c>
      <c r="AH1736" s="50" t="n">
        <v>3</v>
      </c>
      <c r="AI1736" s="50" t="n">
        <v>50</v>
      </c>
      <c r="AJ1736" s="50" t="n">
        <v>3603.5</v>
      </c>
      <c r="AK1736" s="50" t="n">
        <v>10</v>
      </c>
    </row>
    <row r="1737" customFormat="false" ht="15" hidden="false" customHeight="false" outlineLevel="0" collapsed="false">
      <c r="A1737" s="50" t="s">
        <v>1275</v>
      </c>
      <c r="B1737" s="50" t="s">
        <v>142</v>
      </c>
      <c r="C1737" s="50" t="s">
        <v>377</v>
      </c>
      <c r="D1737" s="50" t="n">
        <v>681546</v>
      </c>
      <c r="E1737" s="50" t="n">
        <v>5</v>
      </c>
      <c r="F1737" s="50" t="s">
        <v>54</v>
      </c>
      <c r="G1737" s="50" t="n">
        <v>165</v>
      </c>
      <c r="H1737" s="50" t="n">
        <v>93</v>
      </c>
      <c r="I1737" s="50" t="n">
        <v>34</v>
      </c>
      <c r="J1737" s="50" t="n">
        <v>76</v>
      </c>
      <c r="K1737" s="50" t="n">
        <v>62</v>
      </c>
      <c r="L1737" s="50" t="n">
        <v>13</v>
      </c>
      <c r="M1737" s="50" t="n">
        <v>89</v>
      </c>
      <c r="N1737" s="50" t="n">
        <v>31</v>
      </c>
      <c r="O1737" s="50" t="n">
        <v>-1.608</v>
      </c>
      <c r="P1737" s="50" t="n">
        <v>39</v>
      </c>
      <c r="Q1737" s="50" t="n">
        <v>35</v>
      </c>
      <c r="R1737" s="50" t="n">
        <v>7</v>
      </c>
      <c r="S1737" s="50" t="n">
        <v>2</v>
      </c>
      <c r="T1737" s="50" t="n">
        <v>1</v>
      </c>
      <c r="U1737" s="50" t="n">
        <v>0</v>
      </c>
      <c r="V1737" s="50" t="n">
        <v>3</v>
      </c>
      <c r="W1737" s="50" t="n">
        <v>1</v>
      </c>
      <c r="X1737" s="50" t="n">
        <v>0</v>
      </c>
      <c r="Y1737" s="50" t="n">
        <v>16</v>
      </c>
      <c r="Z1737" s="50" t="n">
        <v>10.5</v>
      </c>
      <c r="AA1737" s="50" t="n">
        <v>39</v>
      </c>
      <c r="AB1737" s="50" t="n">
        <v>8.846</v>
      </c>
      <c r="AC1737" s="50" t="n">
        <v>19</v>
      </c>
      <c r="AD1737" s="50" t="n">
        <v>0</v>
      </c>
      <c r="AE1737" s="50" t="n">
        <v>5</v>
      </c>
      <c r="AF1737" s="50" t="n">
        <v>19</v>
      </c>
      <c r="AG1737" s="50" t="n">
        <v>1629.5</v>
      </c>
      <c r="AH1737" s="50" t="n">
        <v>8</v>
      </c>
      <c r="AI1737" s="50" t="n">
        <v>83</v>
      </c>
      <c r="AJ1737" s="50" t="n">
        <v>5962.8</v>
      </c>
      <c r="AK1737" s="50" t="n">
        <v>11</v>
      </c>
    </row>
    <row r="1738" customFormat="false" ht="15" hidden="false" customHeight="false" outlineLevel="0" collapsed="false">
      <c r="A1738" s="50" t="s">
        <v>1275</v>
      </c>
      <c r="B1738" s="50" t="s">
        <v>142</v>
      </c>
      <c r="C1738" s="50" t="s">
        <v>377</v>
      </c>
      <c r="D1738" s="50" t="n">
        <v>681546</v>
      </c>
      <c r="E1738" s="50" t="n">
        <v>6</v>
      </c>
      <c r="F1738" s="50" t="s">
        <v>55</v>
      </c>
      <c r="G1738" s="50" t="n">
        <v>9</v>
      </c>
      <c r="H1738" s="50" t="n">
        <v>6</v>
      </c>
      <c r="I1738" s="50" t="n">
        <v>4</v>
      </c>
      <c r="J1738" s="50" t="n">
        <v>5</v>
      </c>
      <c r="K1738" s="50" t="n">
        <v>4</v>
      </c>
      <c r="L1738" s="50" t="n">
        <v>2</v>
      </c>
      <c r="M1738" s="50" t="n">
        <v>4</v>
      </c>
      <c r="N1738" s="50" t="n">
        <v>2</v>
      </c>
      <c r="O1738" s="50" t="n">
        <v>-0.584</v>
      </c>
      <c r="P1738" s="50" t="n">
        <v>2</v>
      </c>
      <c r="Q1738" s="50" t="n">
        <v>2</v>
      </c>
      <c r="R1738" s="50" t="n">
        <v>0</v>
      </c>
      <c r="S1738" s="50" t="n">
        <v>0</v>
      </c>
      <c r="T1738" s="50" t="n">
        <v>0</v>
      </c>
      <c r="U1738" s="50" t="n">
        <v>0</v>
      </c>
      <c r="V1738" s="50" t="n">
        <v>0</v>
      </c>
      <c r="W1738" s="50" t="n">
        <v>0</v>
      </c>
      <c r="X1738" s="50" t="n">
        <v>0</v>
      </c>
      <c r="Y1738" s="50" t="n">
        <v>2</v>
      </c>
      <c r="Z1738" s="50" t="n">
        <v>0</v>
      </c>
      <c r="AA1738" s="50" t="n">
        <v>2</v>
      </c>
      <c r="AB1738" s="50" t="n">
        <v>0</v>
      </c>
      <c r="AC1738" s="50" t="n">
        <v>0</v>
      </c>
      <c r="AD1738" s="50" t="n">
        <v>0</v>
      </c>
      <c r="AE1738" s="50" t="n">
        <v>0</v>
      </c>
      <c r="AF1738" s="50" t="n">
        <v>0</v>
      </c>
      <c r="AG1738" s="50" t="n">
        <v>0</v>
      </c>
      <c r="AH1738" s="50" t="n">
        <v>0</v>
      </c>
      <c r="AI1738" s="50" t="n">
        <v>5</v>
      </c>
      <c r="AJ1738" s="50" t="n">
        <v>355.6</v>
      </c>
      <c r="AK1738" s="50" t="n">
        <v>0</v>
      </c>
    </row>
    <row r="1739" customFormat="false" ht="15" hidden="false" customHeight="false" outlineLevel="0" collapsed="false">
      <c r="A1739" s="50" t="s">
        <v>1276</v>
      </c>
      <c r="B1739" s="50" t="s">
        <v>142</v>
      </c>
      <c r="C1739" s="50" t="s">
        <v>532</v>
      </c>
      <c r="D1739" s="50" t="n">
        <v>606115</v>
      </c>
      <c r="E1739" s="50" t="n">
        <v>5</v>
      </c>
      <c r="F1739" s="50" t="s">
        <v>54</v>
      </c>
      <c r="G1739" s="50" t="n">
        <v>101</v>
      </c>
      <c r="H1739" s="50" t="n">
        <v>50</v>
      </c>
      <c r="I1739" s="50" t="n">
        <v>9</v>
      </c>
      <c r="J1739" s="50" t="n">
        <v>49</v>
      </c>
      <c r="K1739" s="50" t="n">
        <v>32</v>
      </c>
      <c r="L1739" s="50" t="n">
        <v>5</v>
      </c>
      <c r="M1739" s="50" t="n">
        <v>52</v>
      </c>
      <c r="N1739" s="50" t="n">
        <v>18</v>
      </c>
      <c r="O1739" s="50" t="n">
        <v>0.103</v>
      </c>
      <c r="P1739" s="50" t="n">
        <v>28</v>
      </c>
      <c r="Q1739" s="50" t="n">
        <v>27</v>
      </c>
      <c r="R1739" s="50" t="n">
        <v>9</v>
      </c>
      <c r="S1739" s="50" t="n">
        <v>1</v>
      </c>
      <c r="T1739" s="50" t="n">
        <v>0</v>
      </c>
      <c r="U1739" s="50" t="n">
        <v>0</v>
      </c>
      <c r="V1739" s="50" t="n">
        <v>1</v>
      </c>
      <c r="W1739" s="50" t="n">
        <v>0</v>
      </c>
      <c r="X1739" s="50" t="n">
        <v>0</v>
      </c>
      <c r="Y1739" s="50" t="n">
        <v>5</v>
      </c>
      <c r="Z1739" s="50" t="n">
        <v>9.15</v>
      </c>
      <c r="AA1739" s="50" t="n">
        <v>28</v>
      </c>
      <c r="AB1739" s="50" t="n">
        <v>7.538</v>
      </c>
      <c r="AC1739" s="50" t="n">
        <v>22</v>
      </c>
      <c r="AD1739" s="50" t="n">
        <v>1</v>
      </c>
      <c r="AE1739" s="50" t="n">
        <v>6</v>
      </c>
      <c r="AF1739" s="50" t="n">
        <v>22</v>
      </c>
      <c r="AG1739" s="50" t="n">
        <v>1902.1</v>
      </c>
      <c r="AH1739" s="50" t="n">
        <v>8</v>
      </c>
      <c r="AI1739" s="50" t="n">
        <v>46</v>
      </c>
      <c r="AJ1739" s="50" t="n">
        <v>3251.9</v>
      </c>
      <c r="AK1739" s="50" t="n">
        <v>6</v>
      </c>
    </row>
    <row r="1740" customFormat="false" ht="15" hidden="false" customHeight="false" outlineLevel="0" collapsed="false">
      <c r="A1740" s="50" t="s">
        <v>1276</v>
      </c>
      <c r="B1740" s="50" t="s">
        <v>142</v>
      </c>
      <c r="C1740" s="50" t="s">
        <v>532</v>
      </c>
      <c r="D1740" s="50" t="n">
        <v>606115</v>
      </c>
      <c r="E1740" s="50" t="n">
        <v>6</v>
      </c>
      <c r="F1740" s="50" t="s">
        <v>55</v>
      </c>
      <c r="G1740" s="50" t="n">
        <v>67</v>
      </c>
      <c r="H1740" s="50" t="n">
        <v>36</v>
      </c>
      <c r="I1740" s="50" t="n">
        <v>9</v>
      </c>
      <c r="J1740" s="50" t="n">
        <v>30</v>
      </c>
      <c r="K1740" s="50" t="n">
        <v>23</v>
      </c>
      <c r="L1740" s="50" t="n">
        <v>3</v>
      </c>
      <c r="M1740" s="50" t="n">
        <v>37</v>
      </c>
      <c r="N1740" s="50" t="n">
        <v>13</v>
      </c>
      <c r="O1740" s="50" t="n">
        <v>-0.309</v>
      </c>
      <c r="P1740" s="50" t="n">
        <v>22</v>
      </c>
      <c r="Q1740" s="50" t="n">
        <v>21</v>
      </c>
      <c r="R1740" s="50" t="n">
        <v>4</v>
      </c>
      <c r="S1740" s="50" t="n">
        <v>0</v>
      </c>
      <c r="T1740" s="50" t="n">
        <v>0</v>
      </c>
      <c r="U1740" s="50" t="n">
        <v>1</v>
      </c>
      <c r="V1740" s="50" t="n">
        <v>1</v>
      </c>
      <c r="W1740" s="50" t="n">
        <v>0</v>
      </c>
      <c r="X1740" s="50" t="n">
        <v>0</v>
      </c>
      <c r="Y1740" s="50" t="n">
        <v>3</v>
      </c>
      <c r="Z1740" s="50" t="n">
        <v>5.4</v>
      </c>
      <c r="AA1740" s="50" t="n">
        <v>22</v>
      </c>
      <c r="AB1740" s="50" t="n">
        <v>4.695</v>
      </c>
      <c r="AC1740" s="50" t="n">
        <v>18</v>
      </c>
      <c r="AD1740" s="50" t="n">
        <v>0</v>
      </c>
      <c r="AE1740" s="50" t="n">
        <v>4</v>
      </c>
      <c r="AF1740" s="50" t="n">
        <v>18</v>
      </c>
      <c r="AG1740" s="50" t="n">
        <v>1535.8</v>
      </c>
      <c r="AH1740" s="50" t="n">
        <v>6</v>
      </c>
      <c r="AI1740" s="50" t="n">
        <v>28</v>
      </c>
      <c r="AJ1740" s="50" t="n">
        <v>1985</v>
      </c>
      <c r="AK1740" s="50" t="n">
        <v>4</v>
      </c>
    </row>
    <row r="1741" customFormat="false" ht="15" hidden="false" customHeight="false" outlineLevel="0" collapsed="false">
      <c r="A1741" s="50" t="s">
        <v>1277</v>
      </c>
      <c r="B1741" s="50" t="s">
        <v>142</v>
      </c>
      <c r="C1741" s="50" t="s">
        <v>655</v>
      </c>
      <c r="D1741" s="50" t="n">
        <v>691181</v>
      </c>
      <c r="E1741" s="50" t="n">
        <v>9</v>
      </c>
      <c r="F1741" s="50" t="s">
        <v>58</v>
      </c>
      <c r="G1741" s="50" t="n">
        <v>178</v>
      </c>
      <c r="H1741" s="50" t="n">
        <v>87</v>
      </c>
      <c r="I1741" s="50" t="n">
        <v>29</v>
      </c>
      <c r="J1741" s="50" t="n">
        <v>88</v>
      </c>
      <c r="K1741" s="50" t="n">
        <v>57</v>
      </c>
      <c r="L1741" s="50" t="n">
        <v>11</v>
      </c>
      <c r="M1741" s="50" t="n">
        <v>90</v>
      </c>
      <c r="N1741" s="50" t="n">
        <v>30</v>
      </c>
      <c r="O1741" s="50" t="n">
        <v>-1.092</v>
      </c>
      <c r="P1741" s="50" t="n">
        <v>48</v>
      </c>
      <c r="Q1741" s="50" t="n">
        <v>45</v>
      </c>
      <c r="R1741" s="50" t="n">
        <v>8</v>
      </c>
      <c r="S1741" s="50" t="n">
        <v>2</v>
      </c>
      <c r="T1741" s="50" t="n">
        <v>1</v>
      </c>
      <c r="U1741" s="50" t="n">
        <v>2</v>
      </c>
      <c r="V1741" s="50" t="n">
        <v>3</v>
      </c>
      <c r="W1741" s="50" t="n">
        <v>0</v>
      </c>
      <c r="X1741" s="50" t="n">
        <v>0</v>
      </c>
      <c r="Y1741" s="50" t="n">
        <v>16</v>
      </c>
      <c r="Z1741" s="50" t="n">
        <v>12.9</v>
      </c>
      <c r="AA1741" s="50" t="n">
        <v>48</v>
      </c>
      <c r="AB1741" s="50" t="n">
        <v>16.977</v>
      </c>
      <c r="AC1741" s="50" t="n">
        <v>29</v>
      </c>
      <c r="AD1741" s="50" t="n">
        <v>6</v>
      </c>
      <c r="AE1741" s="50" t="n">
        <v>14</v>
      </c>
      <c r="AF1741" s="50" t="n">
        <v>29</v>
      </c>
      <c r="AG1741" s="50" t="n">
        <v>2627.7</v>
      </c>
      <c r="AH1741" s="50" t="n">
        <v>15</v>
      </c>
      <c r="AI1741" s="50" t="n">
        <v>71</v>
      </c>
      <c r="AJ1741" s="50" t="n">
        <v>5390.1</v>
      </c>
      <c r="AK1741" s="50" t="n">
        <v>48</v>
      </c>
    </row>
    <row r="1742" customFormat="false" ht="15" hidden="false" customHeight="false" outlineLevel="0" collapsed="false">
      <c r="A1742" s="50" t="s">
        <v>1278</v>
      </c>
      <c r="B1742" s="50" t="s">
        <v>142</v>
      </c>
      <c r="C1742" s="50" t="s">
        <v>657</v>
      </c>
      <c r="D1742" s="50" t="n">
        <v>805346</v>
      </c>
      <c r="E1742" s="50" t="n">
        <v>9</v>
      </c>
      <c r="F1742" s="50" t="s">
        <v>58</v>
      </c>
      <c r="G1742" s="50" t="n">
        <v>90</v>
      </c>
      <c r="H1742" s="50" t="n">
        <v>45</v>
      </c>
      <c r="I1742" s="50" t="n">
        <v>19</v>
      </c>
      <c r="J1742" s="50" t="n">
        <v>43</v>
      </c>
      <c r="K1742" s="50" t="n">
        <v>29</v>
      </c>
      <c r="L1742" s="50" t="n">
        <v>8</v>
      </c>
      <c r="M1742" s="50" t="n">
        <v>47</v>
      </c>
      <c r="N1742" s="50" t="n">
        <v>16</v>
      </c>
      <c r="O1742" s="50" t="n">
        <v>-1.138</v>
      </c>
      <c r="P1742" s="50" t="n">
        <v>21</v>
      </c>
      <c r="Q1742" s="50" t="n">
        <v>21</v>
      </c>
      <c r="R1742" s="50" t="n">
        <v>4</v>
      </c>
      <c r="S1742" s="50" t="n">
        <v>2</v>
      </c>
      <c r="T1742" s="50" t="n">
        <v>1</v>
      </c>
      <c r="U1742" s="50" t="n">
        <v>0</v>
      </c>
      <c r="V1742" s="50" t="n">
        <v>0</v>
      </c>
      <c r="W1742" s="50" t="n">
        <v>0</v>
      </c>
      <c r="X1742" s="50" t="n">
        <v>0</v>
      </c>
      <c r="Y1742" s="50" t="n">
        <v>11</v>
      </c>
      <c r="Z1742" s="50" t="n">
        <v>5</v>
      </c>
      <c r="AA1742" s="50" t="n">
        <v>21</v>
      </c>
      <c r="AB1742" s="50" t="n">
        <v>3.898</v>
      </c>
      <c r="AC1742" s="50" t="n">
        <v>10</v>
      </c>
      <c r="AD1742" s="50" t="n">
        <v>2</v>
      </c>
      <c r="AE1742" s="50" t="n">
        <v>3</v>
      </c>
      <c r="AF1742" s="50" t="n">
        <v>10</v>
      </c>
      <c r="AG1742" s="50" t="n">
        <v>731.3</v>
      </c>
      <c r="AH1742" s="50" t="n">
        <v>5</v>
      </c>
      <c r="AI1742" s="50" t="n">
        <v>39</v>
      </c>
      <c r="AJ1742" s="50" t="n">
        <v>2760.6</v>
      </c>
      <c r="AK1742" s="50" t="n">
        <v>2</v>
      </c>
    </row>
    <row r="1743" customFormat="false" ht="15" hidden="false" customHeight="false" outlineLevel="0" collapsed="false">
      <c r="A1743" s="50" t="s">
        <v>1279</v>
      </c>
      <c r="B1743" s="50" t="s">
        <v>142</v>
      </c>
      <c r="C1743" s="50" t="s">
        <v>659</v>
      </c>
      <c r="D1743" s="50" t="n">
        <v>693459</v>
      </c>
      <c r="E1743" s="50" t="n">
        <v>6</v>
      </c>
      <c r="F1743" s="50" t="s">
        <v>55</v>
      </c>
      <c r="G1743" s="50" t="n">
        <v>55</v>
      </c>
      <c r="H1743" s="50" t="n">
        <v>29</v>
      </c>
      <c r="I1743" s="50" t="n">
        <v>10</v>
      </c>
      <c r="J1743" s="50" t="n">
        <v>25</v>
      </c>
      <c r="K1743" s="50" t="n">
        <v>18</v>
      </c>
      <c r="L1743" s="50" t="n">
        <v>7</v>
      </c>
      <c r="M1743" s="50" t="n">
        <v>30</v>
      </c>
      <c r="N1743" s="50" t="n">
        <v>11</v>
      </c>
      <c r="O1743" s="50" t="n">
        <v>-2.14</v>
      </c>
      <c r="P1743" s="50" t="n">
        <v>13</v>
      </c>
      <c r="Q1743" s="50" t="n">
        <v>10</v>
      </c>
      <c r="R1743" s="50" t="n">
        <v>0</v>
      </c>
      <c r="S1743" s="50" t="n">
        <v>0</v>
      </c>
      <c r="T1743" s="50" t="n">
        <v>0</v>
      </c>
      <c r="U1743" s="50" t="n">
        <v>0</v>
      </c>
      <c r="V1743" s="50" t="n">
        <v>2</v>
      </c>
      <c r="W1743" s="50" t="n">
        <v>0</v>
      </c>
      <c r="X1743" s="50" t="n">
        <v>1</v>
      </c>
      <c r="Y1743" s="50" t="n">
        <v>4</v>
      </c>
      <c r="Z1743" s="50" t="n">
        <v>1.4</v>
      </c>
      <c r="AA1743" s="50" t="n">
        <v>13</v>
      </c>
      <c r="AB1743" s="50" t="n">
        <v>2.572</v>
      </c>
      <c r="AC1743" s="50" t="n">
        <v>7</v>
      </c>
      <c r="AD1743" s="50" t="n">
        <v>0</v>
      </c>
      <c r="AE1743" s="50" t="n">
        <v>2</v>
      </c>
      <c r="AF1743" s="50" t="n">
        <v>7</v>
      </c>
      <c r="AG1743" s="50" t="n">
        <v>596.3</v>
      </c>
      <c r="AH1743" s="50" t="n">
        <v>1</v>
      </c>
      <c r="AI1743" s="50" t="n">
        <v>26</v>
      </c>
      <c r="AJ1743" s="50" t="n">
        <v>1854.8</v>
      </c>
      <c r="AK1743" s="50" t="n">
        <v>3</v>
      </c>
    </row>
    <row r="1744" customFormat="false" ht="15" hidden="false" customHeight="false" outlineLevel="0" collapsed="false">
      <c r="A1744" s="50" t="s">
        <v>1279</v>
      </c>
      <c r="B1744" s="50" t="s">
        <v>142</v>
      </c>
      <c r="C1744" s="50" t="s">
        <v>659</v>
      </c>
      <c r="D1744" s="50" t="n">
        <v>693459</v>
      </c>
      <c r="E1744" s="50" t="n">
        <v>7</v>
      </c>
      <c r="F1744" s="50" t="s">
        <v>56</v>
      </c>
      <c r="G1744" s="50" t="n">
        <v>23</v>
      </c>
      <c r="H1744" s="50" t="n">
        <v>14</v>
      </c>
      <c r="I1744" s="50" t="n">
        <v>6</v>
      </c>
      <c r="J1744" s="50" t="n">
        <v>11</v>
      </c>
      <c r="K1744" s="50" t="n">
        <v>8</v>
      </c>
      <c r="L1744" s="50" t="n">
        <v>2</v>
      </c>
      <c r="M1744" s="50" t="n">
        <v>12</v>
      </c>
      <c r="N1744" s="50" t="n">
        <v>6</v>
      </c>
      <c r="O1744" s="50" t="n">
        <v>-1.585</v>
      </c>
      <c r="P1744" s="50" t="n">
        <v>6</v>
      </c>
      <c r="Q1744" s="50" t="n">
        <v>6</v>
      </c>
      <c r="R1744" s="50" t="n">
        <v>0</v>
      </c>
      <c r="S1744" s="50" t="n">
        <v>0</v>
      </c>
      <c r="T1744" s="50" t="n">
        <v>0</v>
      </c>
      <c r="U1744" s="50" t="n">
        <v>0</v>
      </c>
      <c r="V1744" s="50" t="n">
        <v>0</v>
      </c>
      <c r="W1744" s="50" t="n">
        <v>0</v>
      </c>
      <c r="X1744" s="50" t="n">
        <v>0</v>
      </c>
      <c r="Y1744" s="50" t="n">
        <v>4</v>
      </c>
      <c r="Z1744" s="50" t="n">
        <v>0</v>
      </c>
      <c r="AA1744" s="50" t="n">
        <v>6</v>
      </c>
      <c r="AB1744" s="50" t="n">
        <v>0.578</v>
      </c>
      <c r="AC1744" s="50" t="n">
        <v>2</v>
      </c>
      <c r="AD1744" s="50" t="n">
        <v>0</v>
      </c>
      <c r="AE1744" s="50" t="n">
        <v>2</v>
      </c>
      <c r="AF1744" s="50" t="n">
        <v>2</v>
      </c>
      <c r="AG1744" s="50" t="n">
        <v>194.7</v>
      </c>
      <c r="AH1744" s="50" t="n">
        <v>1</v>
      </c>
      <c r="AI1744" s="50" t="n">
        <v>11</v>
      </c>
      <c r="AJ1744" s="50" t="n">
        <v>791.1</v>
      </c>
      <c r="AK1744" s="50" t="n">
        <v>1</v>
      </c>
    </row>
    <row r="1745" customFormat="false" ht="15" hidden="false" customHeight="false" outlineLevel="0" collapsed="false">
      <c r="A1745" s="50" t="s">
        <v>1280</v>
      </c>
      <c r="B1745" s="50" t="s">
        <v>142</v>
      </c>
      <c r="C1745" s="50" t="s">
        <v>660</v>
      </c>
      <c r="D1745" s="50" t="n">
        <v>694224</v>
      </c>
      <c r="E1745" s="50" t="n">
        <v>5</v>
      </c>
      <c r="F1745" s="50" t="s">
        <v>54</v>
      </c>
      <c r="G1745" s="50" t="n">
        <v>18</v>
      </c>
      <c r="H1745" s="50" t="n">
        <v>8</v>
      </c>
      <c r="I1745" s="50" t="n">
        <v>0</v>
      </c>
      <c r="J1745" s="50" t="n">
        <v>8</v>
      </c>
      <c r="K1745" s="50" t="n">
        <v>8</v>
      </c>
      <c r="L1745" s="50" t="n">
        <v>0</v>
      </c>
      <c r="M1745" s="50" t="n">
        <v>10</v>
      </c>
      <c r="N1745" s="50" t="n">
        <v>0</v>
      </c>
      <c r="O1745" s="50" t="n">
        <v>0.904</v>
      </c>
      <c r="P1745" s="50" t="n">
        <v>4</v>
      </c>
      <c r="Q1745" s="50" t="n">
        <v>2</v>
      </c>
      <c r="R1745" s="50" t="n">
        <v>1</v>
      </c>
      <c r="S1745" s="50" t="n">
        <v>0</v>
      </c>
      <c r="T1745" s="50" t="n">
        <v>0</v>
      </c>
      <c r="U1745" s="50" t="n">
        <v>0</v>
      </c>
      <c r="V1745" s="50" t="n">
        <v>2</v>
      </c>
      <c r="W1745" s="50" t="n">
        <v>0</v>
      </c>
      <c r="X1745" s="50" t="n">
        <v>0</v>
      </c>
      <c r="Y1745" s="50" t="n">
        <v>0</v>
      </c>
      <c r="Z1745" s="50" t="n">
        <v>2.3</v>
      </c>
      <c r="AA1745" s="50" t="n">
        <v>4</v>
      </c>
      <c r="AB1745" s="50" t="n">
        <v>1.654</v>
      </c>
      <c r="AC1745" s="50" t="n">
        <v>2</v>
      </c>
      <c r="AD1745" s="50" t="n">
        <v>0</v>
      </c>
      <c r="AE1745" s="50" t="n">
        <v>0</v>
      </c>
      <c r="AF1745" s="50" t="n">
        <v>2</v>
      </c>
      <c r="AG1745" s="50" t="n">
        <v>126.2</v>
      </c>
      <c r="AH1745" s="50" t="n">
        <v>0</v>
      </c>
      <c r="AI1745" s="50" t="n">
        <v>7</v>
      </c>
      <c r="AJ1745" s="50" t="n">
        <v>462.3</v>
      </c>
      <c r="AK1745" s="50" t="n">
        <v>0</v>
      </c>
    </row>
    <row r="1746" customFormat="false" ht="15" hidden="false" customHeight="false" outlineLevel="0" collapsed="false">
      <c r="A1746" s="50" t="s">
        <v>1280</v>
      </c>
      <c r="B1746" s="50" t="s">
        <v>142</v>
      </c>
      <c r="C1746" s="50" t="s">
        <v>660</v>
      </c>
      <c r="D1746" s="50" t="n">
        <v>694224</v>
      </c>
      <c r="E1746" s="50" t="n">
        <v>8</v>
      </c>
      <c r="F1746" s="50" t="s">
        <v>57</v>
      </c>
      <c r="G1746" s="50" t="n">
        <v>6</v>
      </c>
      <c r="H1746" s="50" t="n">
        <v>1</v>
      </c>
      <c r="I1746" s="50" t="n">
        <v>1</v>
      </c>
      <c r="J1746" s="50" t="n">
        <v>0</v>
      </c>
      <c r="K1746" s="50" t="n">
        <v>0</v>
      </c>
      <c r="L1746" s="50" t="n">
        <v>0</v>
      </c>
      <c r="M1746" s="50" t="n">
        <v>6</v>
      </c>
      <c r="N1746" s="50" t="n">
        <v>1</v>
      </c>
      <c r="O1746" s="50" t="n">
        <v>0.444</v>
      </c>
      <c r="P1746" s="50" t="n">
        <v>1</v>
      </c>
      <c r="Q1746" s="50" t="n">
        <v>0</v>
      </c>
      <c r="R1746" s="50" t="n">
        <v>0</v>
      </c>
      <c r="S1746" s="50" t="n">
        <v>0</v>
      </c>
      <c r="T1746" s="50" t="n">
        <v>0</v>
      </c>
      <c r="U1746" s="50" t="n">
        <v>0</v>
      </c>
      <c r="V1746" s="50" t="n">
        <v>0</v>
      </c>
      <c r="W1746" s="50" t="n">
        <v>1</v>
      </c>
      <c r="X1746" s="50" t="n">
        <v>0</v>
      </c>
      <c r="Y1746" s="50" t="n">
        <v>0</v>
      </c>
      <c r="Z1746" s="50" t="n">
        <v>0.7</v>
      </c>
      <c r="AA1746" s="50" t="n">
        <v>1</v>
      </c>
      <c r="AB1746" s="50" t="n">
        <v>0.729</v>
      </c>
      <c r="AC1746" s="50" t="n">
        <v>0</v>
      </c>
      <c r="AD1746" s="50" t="n">
        <v>0</v>
      </c>
      <c r="AE1746" s="50" t="n">
        <v>0</v>
      </c>
      <c r="AF1746" s="50" t="n">
        <v>0</v>
      </c>
      <c r="AG1746" s="50" t="n">
        <v>0</v>
      </c>
      <c r="AH1746" s="50" t="n">
        <v>0</v>
      </c>
      <c r="AI1746" s="50" t="n">
        <v>1</v>
      </c>
      <c r="AJ1746" s="50" t="n">
        <v>74.5</v>
      </c>
      <c r="AK1746" s="50" t="n">
        <v>0</v>
      </c>
    </row>
    <row r="1747" customFormat="false" ht="15" hidden="false" customHeight="false" outlineLevel="0" collapsed="false">
      <c r="A1747" s="50" t="s">
        <v>1280</v>
      </c>
      <c r="B1747" s="50" t="s">
        <v>142</v>
      </c>
      <c r="C1747" s="50" t="s">
        <v>660</v>
      </c>
      <c r="D1747" s="50" t="n">
        <v>694224</v>
      </c>
      <c r="E1747" s="50" t="n">
        <v>9</v>
      </c>
      <c r="F1747" s="50" t="s">
        <v>58</v>
      </c>
      <c r="G1747" s="50" t="n">
        <v>19</v>
      </c>
      <c r="H1747" s="50" t="n">
        <v>14</v>
      </c>
      <c r="I1747" s="50" t="n">
        <v>3</v>
      </c>
      <c r="J1747" s="50" t="n">
        <v>8</v>
      </c>
      <c r="K1747" s="50" t="n">
        <v>7</v>
      </c>
      <c r="L1747" s="50" t="n">
        <v>0</v>
      </c>
      <c r="M1747" s="50" t="n">
        <v>11</v>
      </c>
      <c r="N1747" s="50" t="n">
        <v>7</v>
      </c>
      <c r="O1747" s="50" t="n">
        <v>-0.284</v>
      </c>
      <c r="P1747" s="50" t="n">
        <v>6</v>
      </c>
      <c r="Q1747" s="50" t="n">
        <v>6</v>
      </c>
      <c r="R1747" s="50" t="n">
        <v>1</v>
      </c>
      <c r="S1747" s="50" t="n">
        <v>0</v>
      </c>
      <c r="T1747" s="50" t="n">
        <v>0</v>
      </c>
      <c r="U1747" s="50" t="n">
        <v>0</v>
      </c>
      <c r="V1747" s="50" t="n">
        <v>0</v>
      </c>
      <c r="W1747" s="50" t="n">
        <v>0</v>
      </c>
      <c r="X1747" s="50" t="n">
        <v>0</v>
      </c>
      <c r="Y1747" s="50" t="n">
        <v>2</v>
      </c>
      <c r="Z1747" s="50" t="n">
        <v>0.9</v>
      </c>
      <c r="AA1747" s="50" t="n">
        <v>6</v>
      </c>
      <c r="AB1747" s="50" t="n">
        <v>0.749</v>
      </c>
      <c r="AC1747" s="50" t="n">
        <v>4</v>
      </c>
      <c r="AD1747" s="50" t="n">
        <v>0</v>
      </c>
      <c r="AE1747" s="50" t="n">
        <v>1</v>
      </c>
      <c r="AF1747" s="50" t="n">
        <v>4</v>
      </c>
      <c r="AG1747" s="50" t="n">
        <v>370.6</v>
      </c>
      <c r="AH1747" s="50" t="n">
        <v>0</v>
      </c>
      <c r="AI1747" s="50" t="n">
        <v>12</v>
      </c>
      <c r="AJ1747" s="50" t="n">
        <v>857.7</v>
      </c>
      <c r="AK1747" s="50" t="n">
        <v>2</v>
      </c>
    </row>
    <row r="1748" customFormat="false" ht="15" hidden="false" customHeight="false" outlineLevel="0" collapsed="false">
      <c r="A1748" s="50" t="s">
        <v>1281</v>
      </c>
      <c r="B1748" s="50" t="s">
        <v>142</v>
      </c>
      <c r="C1748" s="50" t="s">
        <v>662</v>
      </c>
      <c r="D1748" s="50" t="n">
        <v>693306</v>
      </c>
      <c r="E1748" s="50" t="n">
        <v>9</v>
      </c>
      <c r="F1748" s="50" t="s">
        <v>58</v>
      </c>
      <c r="G1748" s="50" t="n">
        <v>22</v>
      </c>
      <c r="H1748" s="50" t="n">
        <v>13</v>
      </c>
      <c r="I1748" s="50" t="n">
        <v>3</v>
      </c>
      <c r="J1748" s="50" t="n">
        <v>13</v>
      </c>
      <c r="K1748" s="50" t="n">
        <v>11</v>
      </c>
      <c r="L1748" s="50" t="n">
        <v>2</v>
      </c>
      <c r="M1748" s="50" t="n">
        <v>9</v>
      </c>
      <c r="N1748" s="50" t="n">
        <v>2</v>
      </c>
      <c r="O1748" s="50" t="n">
        <v>-1.621</v>
      </c>
      <c r="P1748" s="50" t="n">
        <v>6</v>
      </c>
      <c r="Q1748" s="50" t="n">
        <v>6</v>
      </c>
      <c r="R1748" s="50" t="n">
        <v>0</v>
      </c>
      <c r="S1748" s="50" t="n">
        <v>0</v>
      </c>
      <c r="T1748" s="50" t="n">
        <v>0</v>
      </c>
      <c r="U1748" s="50" t="n">
        <v>0</v>
      </c>
      <c r="V1748" s="50" t="n">
        <v>0</v>
      </c>
      <c r="W1748" s="50" t="n">
        <v>0</v>
      </c>
      <c r="X1748" s="50" t="n">
        <v>0</v>
      </c>
      <c r="Y1748" s="50" t="n">
        <v>3</v>
      </c>
      <c r="Z1748" s="50" t="n">
        <v>0</v>
      </c>
      <c r="AA1748" s="50" t="n">
        <v>6</v>
      </c>
      <c r="AB1748" s="50" t="n">
        <v>0.639</v>
      </c>
      <c r="AC1748" s="50" t="n">
        <v>3</v>
      </c>
      <c r="AD1748" s="50" t="n">
        <v>0</v>
      </c>
      <c r="AE1748" s="50" t="n">
        <v>2</v>
      </c>
      <c r="AF1748" s="50" t="n">
        <v>3</v>
      </c>
      <c r="AG1748" s="50" t="n">
        <v>276.7</v>
      </c>
      <c r="AH1748" s="50" t="n">
        <v>1</v>
      </c>
      <c r="AI1748" s="50" t="n">
        <v>11</v>
      </c>
      <c r="AJ1748" s="50" t="n">
        <v>830</v>
      </c>
      <c r="AK1748" s="50" t="n">
        <v>7</v>
      </c>
    </row>
    <row r="1749" customFormat="false" ht="15" hidden="false" customHeight="false" outlineLevel="0" collapsed="false">
      <c r="A1749" s="50" t="s">
        <v>1282</v>
      </c>
      <c r="B1749" s="50" t="s">
        <v>144</v>
      </c>
      <c r="C1749" s="50" t="s">
        <v>533</v>
      </c>
      <c r="D1749" s="50" t="n">
        <v>666182</v>
      </c>
      <c r="E1749" s="50" t="n">
        <v>4</v>
      </c>
      <c r="F1749" s="50" t="s">
        <v>53</v>
      </c>
      <c r="G1749" s="50" t="n">
        <v>498</v>
      </c>
      <c r="H1749" s="50" t="n">
        <v>272</v>
      </c>
      <c r="I1749" s="50" t="n">
        <v>45</v>
      </c>
      <c r="J1749" s="50" t="n">
        <v>227</v>
      </c>
      <c r="K1749" s="50" t="n">
        <v>161</v>
      </c>
      <c r="L1749" s="50" t="n">
        <v>12</v>
      </c>
      <c r="M1749" s="50" t="n">
        <v>269</v>
      </c>
      <c r="N1749" s="50" t="n">
        <v>111</v>
      </c>
      <c r="O1749" s="50" t="n">
        <v>-6.133</v>
      </c>
      <c r="P1749" s="50" t="n">
        <v>136</v>
      </c>
      <c r="Q1749" s="50" t="n">
        <v>126</v>
      </c>
      <c r="R1749" s="50" t="n">
        <v>29</v>
      </c>
      <c r="S1749" s="50" t="n">
        <v>5</v>
      </c>
      <c r="T1749" s="50" t="n">
        <v>0</v>
      </c>
      <c r="U1749" s="50" t="n">
        <v>2</v>
      </c>
      <c r="V1749" s="50" t="n">
        <v>8</v>
      </c>
      <c r="W1749" s="50" t="n">
        <v>0</v>
      </c>
      <c r="X1749" s="50" t="n">
        <v>2</v>
      </c>
      <c r="Y1749" s="50" t="n">
        <v>27</v>
      </c>
      <c r="Z1749" s="50" t="n">
        <v>36.35</v>
      </c>
      <c r="AA1749" s="50" t="n">
        <v>136</v>
      </c>
      <c r="AB1749" s="50" t="n">
        <v>44.685</v>
      </c>
      <c r="AC1749" s="50" t="n">
        <v>101</v>
      </c>
      <c r="AD1749" s="50" t="n">
        <v>4</v>
      </c>
      <c r="AE1749" s="50" t="n">
        <v>49</v>
      </c>
      <c r="AF1749" s="50" t="n">
        <v>101</v>
      </c>
      <c r="AG1749" s="50" t="n">
        <v>9254.1</v>
      </c>
      <c r="AH1749" s="50" t="n">
        <v>37</v>
      </c>
      <c r="AI1749" s="50" t="n">
        <v>223</v>
      </c>
      <c r="AJ1749" s="50" t="n">
        <v>15572.2</v>
      </c>
      <c r="AK1749" s="50" t="n">
        <v>28</v>
      </c>
    </row>
    <row r="1750" customFormat="false" ht="15" hidden="false" customHeight="false" outlineLevel="0" collapsed="false">
      <c r="A1750" s="50" t="s">
        <v>1282</v>
      </c>
      <c r="B1750" s="50" t="s">
        <v>144</v>
      </c>
      <c r="C1750" s="50" t="s">
        <v>533</v>
      </c>
      <c r="D1750" s="50" t="n">
        <v>666182</v>
      </c>
      <c r="E1750" s="50" t="n">
        <v>5</v>
      </c>
      <c r="F1750" s="50" t="s">
        <v>54</v>
      </c>
      <c r="G1750" s="50" t="n">
        <v>448</v>
      </c>
      <c r="H1750" s="50" t="n">
        <v>225</v>
      </c>
      <c r="I1750" s="50" t="n">
        <v>25</v>
      </c>
      <c r="J1750" s="50" t="n">
        <v>208</v>
      </c>
      <c r="K1750" s="50" t="n">
        <v>138</v>
      </c>
      <c r="L1750" s="50" t="n">
        <v>8</v>
      </c>
      <c r="M1750" s="50" t="n">
        <v>240</v>
      </c>
      <c r="N1750" s="50" t="n">
        <v>87</v>
      </c>
      <c r="O1750" s="50" t="n">
        <v>-5.85</v>
      </c>
      <c r="P1750" s="50" t="n">
        <v>122</v>
      </c>
      <c r="Q1750" s="50" t="n">
        <v>111</v>
      </c>
      <c r="R1750" s="50" t="n">
        <v>23</v>
      </c>
      <c r="S1750" s="50" t="n">
        <v>1</v>
      </c>
      <c r="T1750" s="50" t="n">
        <v>0</v>
      </c>
      <c r="U1750" s="50" t="n">
        <v>3</v>
      </c>
      <c r="V1750" s="50" t="n">
        <v>11</v>
      </c>
      <c r="W1750" s="50" t="n">
        <v>0</v>
      </c>
      <c r="X1750" s="50" t="n">
        <v>0</v>
      </c>
      <c r="Y1750" s="50" t="n">
        <v>15</v>
      </c>
      <c r="Z1750" s="50" t="n">
        <v>32.05</v>
      </c>
      <c r="AA1750" s="50" t="n">
        <v>122</v>
      </c>
      <c r="AB1750" s="50" t="n">
        <v>41.098</v>
      </c>
      <c r="AC1750" s="50" t="n">
        <v>96</v>
      </c>
      <c r="AD1750" s="50" t="n">
        <v>11</v>
      </c>
      <c r="AE1750" s="50" t="n">
        <v>41</v>
      </c>
      <c r="AF1750" s="50" t="n">
        <v>96</v>
      </c>
      <c r="AG1750" s="50" t="n">
        <v>8663.3</v>
      </c>
      <c r="AH1750" s="50" t="n">
        <v>30</v>
      </c>
      <c r="AI1750" s="50" t="n">
        <v>202</v>
      </c>
      <c r="AJ1750" s="50" t="n">
        <v>14187.5</v>
      </c>
      <c r="AK1750" s="50" t="n">
        <v>37</v>
      </c>
    </row>
    <row r="1751" customFormat="false" ht="15" hidden="false" customHeight="false" outlineLevel="0" collapsed="false">
      <c r="A1751" s="50" t="s">
        <v>1282</v>
      </c>
      <c r="B1751" s="50" t="s">
        <v>144</v>
      </c>
      <c r="C1751" s="50" t="s">
        <v>533</v>
      </c>
      <c r="D1751" s="50" t="n">
        <v>666182</v>
      </c>
      <c r="E1751" s="50" t="n">
        <v>6</v>
      </c>
      <c r="F1751" s="50" t="s">
        <v>55</v>
      </c>
      <c r="G1751" s="50" t="n">
        <v>409</v>
      </c>
      <c r="H1751" s="50" t="n">
        <v>228</v>
      </c>
      <c r="I1751" s="50" t="n">
        <v>55</v>
      </c>
      <c r="J1751" s="50" t="n">
        <v>186</v>
      </c>
      <c r="K1751" s="50" t="n">
        <v>131</v>
      </c>
      <c r="L1751" s="50" t="n">
        <v>13</v>
      </c>
      <c r="M1751" s="50" t="n">
        <v>223</v>
      </c>
      <c r="N1751" s="50" t="n">
        <v>97</v>
      </c>
      <c r="O1751" s="50" t="n">
        <v>3.239</v>
      </c>
      <c r="P1751" s="50" t="n">
        <v>117</v>
      </c>
      <c r="Q1751" s="50" t="n">
        <v>109</v>
      </c>
      <c r="R1751" s="50" t="n">
        <v>35</v>
      </c>
      <c r="S1751" s="50" t="n">
        <v>7</v>
      </c>
      <c r="T1751" s="50" t="n">
        <v>1</v>
      </c>
      <c r="U1751" s="50" t="n">
        <v>5</v>
      </c>
      <c r="V1751" s="50" t="n">
        <v>3</v>
      </c>
      <c r="W1751" s="50" t="n">
        <v>2</v>
      </c>
      <c r="X1751" s="50" t="n">
        <v>3</v>
      </c>
      <c r="Y1751" s="50" t="n">
        <v>28</v>
      </c>
      <c r="Z1751" s="50" t="n">
        <v>43.65</v>
      </c>
      <c r="AA1751" s="50" t="n">
        <v>116</v>
      </c>
      <c r="AB1751" s="50" t="n">
        <v>38.089</v>
      </c>
      <c r="AC1751" s="50" t="n">
        <v>84</v>
      </c>
      <c r="AD1751" s="50" t="n">
        <v>5</v>
      </c>
      <c r="AE1751" s="50" t="n">
        <v>36</v>
      </c>
      <c r="AF1751" s="50" t="n">
        <v>83</v>
      </c>
      <c r="AG1751" s="50" t="n">
        <v>7467.5</v>
      </c>
      <c r="AH1751" s="50" t="n">
        <v>37</v>
      </c>
      <c r="AI1751" s="50" t="n">
        <v>208</v>
      </c>
      <c r="AJ1751" s="50" t="n">
        <v>14622.2</v>
      </c>
      <c r="AK1751" s="50" t="n">
        <v>35</v>
      </c>
    </row>
    <row r="1752" customFormat="false" ht="15" hidden="false" customHeight="false" outlineLevel="0" collapsed="false">
      <c r="A1752" s="50" t="s">
        <v>1282</v>
      </c>
      <c r="B1752" s="50" t="s">
        <v>144</v>
      </c>
      <c r="C1752" s="50" t="s">
        <v>533</v>
      </c>
      <c r="D1752" s="50" t="n">
        <v>666182</v>
      </c>
      <c r="E1752" s="50" t="n">
        <v>7</v>
      </c>
      <c r="F1752" s="50" t="s">
        <v>56</v>
      </c>
      <c r="G1752" s="50" t="n">
        <v>389</v>
      </c>
      <c r="H1752" s="50" t="n">
        <v>200</v>
      </c>
      <c r="I1752" s="50" t="n">
        <v>29</v>
      </c>
      <c r="J1752" s="50" t="n">
        <v>188</v>
      </c>
      <c r="K1752" s="50" t="n">
        <v>118</v>
      </c>
      <c r="L1752" s="50" t="n">
        <v>9</v>
      </c>
      <c r="M1752" s="50" t="n">
        <v>201</v>
      </c>
      <c r="N1752" s="50" t="n">
        <v>82</v>
      </c>
      <c r="O1752" s="50" t="n">
        <v>-4.66</v>
      </c>
      <c r="P1752" s="50" t="n">
        <v>100</v>
      </c>
      <c r="Q1752" s="50" t="n">
        <v>91</v>
      </c>
      <c r="R1752" s="50" t="n">
        <v>25</v>
      </c>
      <c r="S1752" s="50" t="n">
        <v>3</v>
      </c>
      <c r="T1752" s="50" t="n">
        <v>0</v>
      </c>
      <c r="U1752" s="50" t="n">
        <v>0</v>
      </c>
      <c r="V1752" s="50" t="n">
        <v>7</v>
      </c>
      <c r="W1752" s="50" t="n">
        <v>0</v>
      </c>
      <c r="X1752" s="50" t="n">
        <v>2</v>
      </c>
      <c r="Y1752" s="50" t="n">
        <v>16</v>
      </c>
      <c r="Z1752" s="50" t="n">
        <v>28.45</v>
      </c>
      <c r="AA1752" s="50" t="n">
        <v>100</v>
      </c>
      <c r="AB1752" s="50" t="n">
        <v>27.642</v>
      </c>
      <c r="AC1752" s="50" t="n">
        <v>77</v>
      </c>
      <c r="AD1752" s="50" t="n">
        <v>2</v>
      </c>
      <c r="AE1752" s="50" t="n">
        <v>19</v>
      </c>
      <c r="AF1752" s="50" t="n">
        <v>77</v>
      </c>
      <c r="AG1752" s="50" t="n">
        <v>6465.7</v>
      </c>
      <c r="AH1752" s="50" t="n">
        <v>25</v>
      </c>
      <c r="AI1752" s="50" t="n">
        <v>179</v>
      </c>
      <c r="AJ1752" s="50" t="n">
        <v>12463.8</v>
      </c>
      <c r="AK1752" s="50" t="n">
        <v>22</v>
      </c>
    </row>
    <row r="1753" customFormat="false" ht="15" hidden="false" customHeight="false" outlineLevel="0" collapsed="false">
      <c r="A1753" s="50" t="s">
        <v>1282</v>
      </c>
      <c r="B1753" s="50" t="s">
        <v>144</v>
      </c>
      <c r="C1753" s="50" t="s">
        <v>533</v>
      </c>
      <c r="D1753" s="50" t="n">
        <v>666182</v>
      </c>
      <c r="E1753" s="50" t="n">
        <v>8</v>
      </c>
      <c r="F1753" s="50" t="s">
        <v>57</v>
      </c>
      <c r="G1753" s="50" t="n">
        <v>441</v>
      </c>
      <c r="H1753" s="50" t="n">
        <v>240</v>
      </c>
      <c r="I1753" s="50" t="n">
        <v>43</v>
      </c>
      <c r="J1753" s="50" t="n">
        <v>189</v>
      </c>
      <c r="K1753" s="50" t="n">
        <v>129</v>
      </c>
      <c r="L1753" s="50" t="n">
        <v>10</v>
      </c>
      <c r="M1753" s="50" t="n">
        <v>252</v>
      </c>
      <c r="N1753" s="50" t="n">
        <v>111</v>
      </c>
      <c r="O1753" s="50" t="n">
        <v>5.288</v>
      </c>
      <c r="P1753" s="50" t="n">
        <v>109</v>
      </c>
      <c r="Q1753" s="50" t="n">
        <v>100</v>
      </c>
      <c r="R1753" s="50" t="n">
        <v>29</v>
      </c>
      <c r="S1753" s="50" t="n">
        <v>7</v>
      </c>
      <c r="T1753" s="50" t="n">
        <v>1</v>
      </c>
      <c r="U1753" s="50" t="n">
        <v>4</v>
      </c>
      <c r="V1753" s="50" t="n">
        <v>9</v>
      </c>
      <c r="W1753" s="50" t="n">
        <v>0</v>
      </c>
      <c r="X1753" s="50" t="n">
        <v>0</v>
      </c>
      <c r="Y1753" s="50" t="n">
        <v>20</v>
      </c>
      <c r="Z1753" s="50" t="n">
        <v>40.65</v>
      </c>
      <c r="AA1753" s="50" t="n">
        <v>109</v>
      </c>
      <c r="AB1753" s="50" t="n">
        <v>36.133</v>
      </c>
      <c r="AC1753" s="50" t="n">
        <v>80</v>
      </c>
      <c r="AD1753" s="50" t="n">
        <v>5</v>
      </c>
      <c r="AE1753" s="50" t="n">
        <v>37</v>
      </c>
      <c r="AF1753" s="50" t="n">
        <v>80</v>
      </c>
      <c r="AG1753" s="50" t="n">
        <v>7311.4</v>
      </c>
      <c r="AH1753" s="50" t="n">
        <v>37</v>
      </c>
      <c r="AI1753" s="50" t="n">
        <v>214</v>
      </c>
      <c r="AJ1753" s="50" t="n">
        <v>14890.9</v>
      </c>
      <c r="AK1753" s="50" t="n">
        <v>32</v>
      </c>
    </row>
    <row r="1754" customFormat="false" ht="15" hidden="false" customHeight="false" outlineLevel="0" collapsed="false">
      <c r="A1754" s="50" t="s">
        <v>1282</v>
      </c>
      <c r="B1754" s="50" t="s">
        <v>144</v>
      </c>
      <c r="C1754" s="50" t="s">
        <v>533</v>
      </c>
      <c r="D1754" s="50" t="n">
        <v>666182</v>
      </c>
      <c r="E1754" s="50" t="n">
        <v>9</v>
      </c>
      <c r="F1754" s="50" t="s">
        <v>58</v>
      </c>
      <c r="G1754" s="50" t="n">
        <v>421</v>
      </c>
      <c r="H1754" s="50" t="n">
        <v>219</v>
      </c>
      <c r="I1754" s="50" t="n">
        <v>39</v>
      </c>
      <c r="J1754" s="50" t="n">
        <v>197</v>
      </c>
      <c r="K1754" s="50" t="n">
        <v>131</v>
      </c>
      <c r="L1754" s="50" t="n">
        <v>18</v>
      </c>
      <c r="M1754" s="50" t="n">
        <v>224</v>
      </c>
      <c r="N1754" s="50" t="n">
        <v>88</v>
      </c>
      <c r="O1754" s="50" t="n">
        <v>0.349</v>
      </c>
      <c r="P1754" s="50" t="n">
        <v>112</v>
      </c>
      <c r="Q1754" s="50" t="n">
        <v>101</v>
      </c>
      <c r="R1754" s="50" t="n">
        <v>25</v>
      </c>
      <c r="S1754" s="50" t="n">
        <v>2</v>
      </c>
      <c r="T1754" s="50" t="n">
        <v>0</v>
      </c>
      <c r="U1754" s="50" t="n">
        <v>4</v>
      </c>
      <c r="V1754" s="50" t="n">
        <v>11</v>
      </c>
      <c r="W1754" s="50" t="n">
        <v>0</v>
      </c>
      <c r="X1754" s="50" t="n">
        <v>0</v>
      </c>
      <c r="Y1754" s="50" t="n">
        <v>21</v>
      </c>
      <c r="Z1754" s="50" t="n">
        <v>35.3</v>
      </c>
      <c r="AA1754" s="50" t="n">
        <v>112</v>
      </c>
      <c r="AB1754" s="50" t="n">
        <v>41.767</v>
      </c>
      <c r="AC1754" s="50" t="n">
        <v>80</v>
      </c>
      <c r="AD1754" s="50" t="n">
        <v>6</v>
      </c>
      <c r="AE1754" s="50" t="n">
        <v>34</v>
      </c>
      <c r="AF1754" s="50" t="n">
        <v>80</v>
      </c>
      <c r="AG1754" s="50" t="n">
        <v>7086.3</v>
      </c>
      <c r="AH1754" s="50" t="n">
        <v>37</v>
      </c>
      <c r="AI1754" s="50" t="n">
        <v>190</v>
      </c>
      <c r="AJ1754" s="50" t="n">
        <v>13137.8</v>
      </c>
      <c r="AK1754" s="50" t="n">
        <v>23</v>
      </c>
    </row>
    <row r="1755" customFormat="false" ht="15" hidden="false" customHeight="false" outlineLevel="0" collapsed="false">
      <c r="A1755" s="50" t="s">
        <v>1283</v>
      </c>
      <c r="B1755" s="50" t="s">
        <v>144</v>
      </c>
      <c r="C1755" s="50" t="s">
        <v>534</v>
      </c>
      <c r="D1755" s="50" t="n">
        <v>701807</v>
      </c>
      <c r="E1755" s="50" t="n">
        <v>4</v>
      </c>
      <c r="F1755" s="50" t="s">
        <v>53</v>
      </c>
      <c r="G1755" s="50" t="n">
        <v>393</v>
      </c>
      <c r="H1755" s="50" t="n">
        <v>187</v>
      </c>
      <c r="I1755" s="50" t="n">
        <v>37</v>
      </c>
      <c r="J1755" s="50" t="n">
        <v>202</v>
      </c>
      <c r="K1755" s="50" t="n">
        <v>137</v>
      </c>
      <c r="L1755" s="50" t="n">
        <v>19</v>
      </c>
      <c r="M1755" s="50" t="n">
        <v>191</v>
      </c>
      <c r="N1755" s="50" t="n">
        <v>50</v>
      </c>
      <c r="O1755" s="50" t="n">
        <v>-6.554</v>
      </c>
      <c r="P1755" s="50" t="n">
        <v>97</v>
      </c>
      <c r="Q1755" s="50" t="n">
        <v>90</v>
      </c>
      <c r="R1755" s="50" t="n">
        <v>17</v>
      </c>
      <c r="S1755" s="50" t="n">
        <v>2</v>
      </c>
      <c r="T1755" s="50" t="n">
        <v>0</v>
      </c>
      <c r="U1755" s="50" t="n">
        <v>2</v>
      </c>
      <c r="V1755" s="50" t="n">
        <v>7</v>
      </c>
      <c r="W1755" s="50" t="n">
        <v>0</v>
      </c>
      <c r="X1755" s="50" t="n">
        <v>0</v>
      </c>
      <c r="Y1755" s="50" t="n">
        <v>23</v>
      </c>
      <c r="Z1755" s="50" t="n">
        <v>23.1</v>
      </c>
      <c r="AA1755" s="50" t="n">
        <v>97</v>
      </c>
      <c r="AB1755" s="50" t="n">
        <v>27.78</v>
      </c>
      <c r="AC1755" s="50" t="n">
        <v>67</v>
      </c>
      <c r="AD1755" s="50" t="n">
        <v>3</v>
      </c>
      <c r="AE1755" s="50" t="n">
        <v>28</v>
      </c>
      <c r="AF1755" s="50" t="n">
        <v>67</v>
      </c>
      <c r="AG1755" s="50" t="n">
        <v>6101.6</v>
      </c>
      <c r="AH1755" s="50" t="n">
        <v>27</v>
      </c>
      <c r="AI1755" s="50" t="n">
        <v>166</v>
      </c>
      <c r="AJ1755" s="50" t="n">
        <v>11834.9</v>
      </c>
      <c r="AK1755" s="50" t="n">
        <v>32</v>
      </c>
    </row>
    <row r="1756" customFormat="false" ht="15" hidden="false" customHeight="false" outlineLevel="0" collapsed="false">
      <c r="A1756" s="50" t="s">
        <v>1283</v>
      </c>
      <c r="B1756" s="50" t="s">
        <v>144</v>
      </c>
      <c r="C1756" s="50" t="s">
        <v>534</v>
      </c>
      <c r="D1756" s="50" t="n">
        <v>701807</v>
      </c>
      <c r="E1756" s="50" t="n">
        <v>5</v>
      </c>
      <c r="F1756" s="50" t="s">
        <v>54</v>
      </c>
      <c r="G1756" s="50" t="n">
        <v>510</v>
      </c>
      <c r="H1756" s="50" t="n">
        <v>218</v>
      </c>
      <c r="I1756" s="50" t="n">
        <v>42</v>
      </c>
      <c r="J1756" s="50" t="n">
        <v>242</v>
      </c>
      <c r="K1756" s="50" t="n">
        <v>142</v>
      </c>
      <c r="L1756" s="50" t="n">
        <v>13</v>
      </c>
      <c r="M1756" s="50" t="n">
        <v>268</v>
      </c>
      <c r="N1756" s="50" t="n">
        <v>76</v>
      </c>
      <c r="O1756" s="50" t="n">
        <v>4.18</v>
      </c>
      <c r="P1756" s="50" t="n">
        <v>120</v>
      </c>
      <c r="Q1756" s="50" t="n">
        <v>108</v>
      </c>
      <c r="R1756" s="50" t="n">
        <v>33</v>
      </c>
      <c r="S1756" s="50" t="n">
        <v>7</v>
      </c>
      <c r="T1756" s="50" t="n">
        <v>0</v>
      </c>
      <c r="U1756" s="50" t="n">
        <v>2</v>
      </c>
      <c r="V1756" s="50" t="n">
        <v>9</v>
      </c>
      <c r="W1756" s="50" t="n">
        <v>3</v>
      </c>
      <c r="X1756" s="50" t="n">
        <v>0</v>
      </c>
      <c r="Y1756" s="50" t="n">
        <v>23</v>
      </c>
      <c r="Z1756" s="50" t="n">
        <v>42.75</v>
      </c>
      <c r="AA1756" s="50" t="n">
        <v>120</v>
      </c>
      <c r="AB1756" s="50" t="n">
        <v>45.658</v>
      </c>
      <c r="AC1756" s="50" t="n">
        <v>85</v>
      </c>
      <c r="AD1756" s="50" t="n">
        <v>10</v>
      </c>
      <c r="AE1756" s="50" t="n">
        <v>40</v>
      </c>
      <c r="AF1756" s="50" t="n">
        <v>85</v>
      </c>
      <c r="AG1756" s="50" t="n">
        <v>7602.1</v>
      </c>
      <c r="AH1756" s="50" t="n">
        <v>40</v>
      </c>
      <c r="AI1756" s="50" t="n">
        <v>191</v>
      </c>
      <c r="AJ1756" s="50" t="n">
        <v>13491.7</v>
      </c>
      <c r="AK1756" s="50" t="n">
        <v>34</v>
      </c>
    </row>
    <row r="1757" customFormat="false" ht="15" hidden="false" customHeight="false" outlineLevel="0" collapsed="false">
      <c r="A1757" s="50" t="s">
        <v>1283</v>
      </c>
      <c r="B1757" s="50" t="s">
        <v>144</v>
      </c>
      <c r="C1757" s="50" t="s">
        <v>534</v>
      </c>
      <c r="D1757" s="50" t="n">
        <v>701807</v>
      </c>
      <c r="E1757" s="50" t="n">
        <v>6</v>
      </c>
      <c r="F1757" s="50" t="s">
        <v>55</v>
      </c>
      <c r="G1757" s="50" t="n">
        <v>485</v>
      </c>
      <c r="H1757" s="50" t="n">
        <v>221</v>
      </c>
      <c r="I1757" s="50" t="n">
        <v>46</v>
      </c>
      <c r="J1757" s="50" t="n">
        <v>254</v>
      </c>
      <c r="K1757" s="50" t="n">
        <v>162</v>
      </c>
      <c r="L1757" s="50" t="n">
        <v>22</v>
      </c>
      <c r="M1757" s="50" t="n">
        <v>231</v>
      </c>
      <c r="N1757" s="50" t="n">
        <v>59</v>
      </c>
      <c r="O1757" s="50" t="n">
        <v>2.613</v>
      </c>
      <c r="P1757" s="50" t="n">
        <v>122</v>
      </c>
      <c r="Q1757" s="50" t="n">
        <v>114</v>
      </c>
      <c r="R1757" s="50" t="n">
        <v>30</v>
      </c>
      <c r="S1757" s="50" t="n">
        <v>1</v>
      </c>
      <c r="T1757" s="50" t="n">
        <v>2</v>
      </c>
      <c r="U1757" s="50" t="n">
        <v>5</v>
      </c>
      <c r="V1757" s="50" t="n">
        <v>7</v>
      </c>
      <c r="W1757" s="50" t="n">
        <v>1</v>
      </c>
      <c r="X1757" s="50" t="n">
        <v>0</v>
      </c>
      <c r="Y1757" s="50" t="n">
        <v>29</v>
      </c>
      <c r="Z1757" s="50" t="n">
        <v>39.85</v>
      </c>
      <c r="AA1757" s="50" t="n">
        <v>120</v>
      </c>
      <c r="AB1757" s="50" t="n">
        <v>42.029</v>
      </c>
      <c r="AC1757" s="50" t="n">
        <v>85</v>
      </c>
      <c r="AD1757" s="50" t="n">
        <v>6</v>
      </c>
      <c r="AE1757" s="50" t="n">
        <v>31</v>
      </c>
      <c r="AF1757" s="50" t="n">
        <v>83</v>
      </c>
      <c r="AG1757" s="50" t="n">
        <v>7349.2</v>
      </c>
      <c r="AH1757" s="50" t="n">
        <v>37</v>
      </c>
      <c r="AI1757" s="50" t="n">
        <v>198</v>
      </c>
      <c r="AJ1757" s="50" t="n">
        <v>14086.4</v>
      </c>
      <c r="AK1757" s="50" t="n">
        <v>36</v>
      </c>
    </row>
    <row r="1758" customFormat="false" ht="15" hidden="false" customHeight="false" outlineLevel="0" collapsed="false">
      <c r="A1758" s="50" t="s">
        <v>1283</v>
      </c>
      <c r="B1758" s="50" t="s">
        <v>144</v>
      </c>
      <c r="C1758" s="50" t="s">
        <v>534</v>
      </c>
      <c r="D1758" s="50" t="n">
        <v>701807</v>
      </c>
      <c r="E1758" s="50" t="n">
        <v>7</v>
      </c>
      <c r="F1758" s="50" t="s">
        <v>56</v>
      </c>
      <c r="G1758" s="50" t="n">
        <v>387</v>
      </c>
      <c r="H1758" s="50" t="n">
        <v>176</v>
      </c>
      <c r="I1758" s="50" t="n">
        <v>37</v>
      </c>
      <c r="J1758" s="50" t="n">
        <v>191</v>
      </c>
      <c r="K1758" s="50" t="n">
        <v>119</v>
      </c>
      <c r="L1758" s="50" t="n">
        <v>18</v>
      </c>
      <c r="M1758" s="50" t="n">
        <v>196</v>
      </c>
      <c r="N1758" s="50" t="n">
        <v>57</v>
      </c>
      <c r="O1758" s="50" t="n">
        <v>4.107</v>
      </c>
      <c r="P1758" s="50" t="n">
        <v>97</v>
      </c>
      <c r="Q1758" s="50" t="n">
        <v>86</v>
      </c>
      <c r="R1758" s="50" t="n">
        <v>26</v>
      </c>
      <c r="S1758" s="50" t="n">
        <v>5</v>
      </c>
      <c r="T1758" s="50" t="n">
        <v>0</v>
      </c>
      <c r="U1758" s="50" t="n">
        <v>2</v>
      </c>
      <c r="V1758" s="50" t="n">
        <v>9</v>
      </c>
      <c r="W1758" s="50" t="n">
        <v>1</v>
      </c>
      <c r="X1758" s="50" t="n">
        <v>1</v>
      </c>
      <c r="Y1758" s="50" t="n">
        <v>22</v>
      </c>
      <c r="Z1758" s="50" t="n">
        <v>33.45</v>
      </c>
      <c r="AA1758" s="50" t="n">
        <v>96</v>
      </c>
      <c r="AB1758" s="50" t="n">
        <v>31.275</v>
      </c>
      <c r="AC1758" s="50" t="n">
        <v>65</v>
      </c>
      <c r="AD1758" s="50" t="n">
        <v>4</v>
      </c>
      <c r="AE1758" s="50" t="n">
        <v>25</v>
      </c>
      <c r="AF1758" s="50" t="n">
        <v>64</v>
      </c>
      <c r="AG1758" s="50" t="n">
        <v>5642.1</v>
      </c>
      <c r="AH1758" s="50" t="n">
        <v>17</v>
      </c>
      <c r="AI1758" s="50" t="n">
        <v>152</v>
      </c>
      <c r="AJ1758" s="50" t="n">
        <v>10763</v>
      </c>
      <c r="AK1758" s="50" t="n">
        <v>30</v>
      </c>
    </row>
    <row r="1759" customFormat="false" ht="15" hidden="false" customHeight="false" outlineLevel="0" collapsed="false">
      <c r="A1759" s="50" t="s">
        <v>1283</v>
      </c>
      <c r="B1759" s="50" t="s">
        <v>144</v>
      </c>
      <c r="C1759" s="50" t="s">
        <v>534</v>
      </c>
      <c r="D1759" s="50" t="n">
        <v>701807</v>
      </c>
      <c r="E1759" s="50" t="n">
        <v>8</v>
      </c>
      <c r="F1759" s="50" t="s">
        <v>57</v>
      </c>
      <c r="G1759" s="50" t="n">
        <v>445</v>
      </c>
      <c r="H1759" s="50" t="n">
        <v>218</v>
      </c>
      <c r="I1759" s="50" t="n">
        <v>42</v>
      </c>
      <c r="J1759" s="50" t="n">
        <v>224</v>
      </c>
      <c r="K1759" s="50" t="n">
        <v>149</v>
      </c>
      <c r="L1759" s="50" t="n">
        <v>19</v>
      </c>
      <c r="M1759" s="50" t="n">
        <v>217</v>
      </c>
      <c r="N1759" s="50" t="n">
        <v>69</v>
      </c>
      <c r="O1759" s="50" t="n">
        <v>6.387</v>
      </c>
      <c r="P1759" s="50" t="n">
        <v>109</v>
      </c>
      <c r="Q1759" s="50" t="n">
        <v>101</v>
      </c>
      <c r="R1759" s="50" t="n">
        <v>32</v>
      </c>
      <c r="S1759" s="50" t="n">
        <v>3</v>
      </c>
      <c r="T1759" s="50" t="n">
        <v>1</v>
      </c>
      <c r="U1759" s="50" t="n">
        <v>5</v>
      </c>
      <c r="V1759" s="50" t="n">
        <v>7</v>
      </c>
      <c r="W1759" s="50" t="n">
        <v>1</v>
      </c>
      <c r="X1759" s="50" t="n">
        <v>0</v>
      </c>
      <c r="Y1759" s="50" t="n">
        <v>22</v>
      </c>
      <c r="Z1759" s="50" t="n">
        <v>40.95</v>
      </c>
      <c r="AA1759" s="50" t="n">
        <v>107</v>
      </c>
      <c r="AB1759" s="50" t="n">
        <v>35.728</v>
      </c>
      <c r="AC1759" s="50" t="n">
        <v>79</v>
      </c>
      <c r="AD1759" s="50" t="n">
        <v>5</v>
      </c>
      <c r="AE1759" s="50" t="n">
        <v>28</v>
      </c>
      <c r="AF1759" s="50" t="n">
        <v>78</v>
      </c>
      <c r="AG1759" s="50" t="n">
        <v>6830.6</v>
      </c>
      <c r="AH1759" s="50" t="n">
        <v>30</v>
      </c>
      <c r="AI1759" s="50" t="n">
        <v>196</v>
      </c>
      <c r="AJ1759" s="50" t="n">
        <v>13874.5</v>
      </c>
      <c r="AK1759" s="50" t="n">
        <v>31</v>
      </c>
    </row>
    <row r="1760" customFormat="false" ht="15" hidden="false" customHeight="false" outlineLevel="0" collapsed="false">
      <c r="A1760" s="50" t="s">
        <v>1283</v>
      </c>
      <c r="B1760" s="50" t="s">
        <v>144</v>
      </c>
      <c r="C1760" s="50" t="s">
        <v>534</v>
      </c>
      <c r="D1760" s="50" t="n">
        <v>701807</v>
      </c>
      <c r="E1760" s="50" t="n">
        <v>9</v>
      </c>
      <c r="F1760" s="50" t="s">
        <v>58</v>
      </c>
      <c r="G1760" s="50" t="n">
        <v>454</v>
      </c>
      <c r="H1760" s="50" t="n">
        <v>202</v>
      </c>
      <c r="I1760" s="50" t="n">
        <v>41</v>
      </c>
      <c r="J1760" s="50" t="n">
        <v>212</v>
      </c>
      <c r="K1760" s="50" t="n">
        <v>136</v>
      </c>
      <c r="L1760" s="50" t="n">
        <v>12</v>
      </c>
      <c r="M1760" s="50" t="n">
        <v>242</v>
      </c>
      <c r="N1760" s="50" t="n">
        <v>66</v>
      </c>
      <c r="O1760" s="50" t="n">
        <v>5.878</v>
      </c>
      <c r="P1760" s="50" t="n">
        <v>109</v>
      </c>
      <c r="Q1760" s="50" t="n">
        <v>96</v>
      </c>
      <c r="R1760" s="50" t="n">
        <v>30</v>
      </c>
      <c r="S1760" s="50" t="n">
        <v>4</v>
      </c>
      <c r="T1760" s="50" t="n">
        <v>0</v>
      </c>
      <c r="U1760" s="50" t="n">
        <v>4</v>
      </c>
      <c r="V1760" s="50" t="n">
        <v>11</v>
      </c>
      <c r="W1760" s="50" t="n">
        <v>2</v>
      </c>
      <c r="X1760" s="50" t="n">
        <v>0</v>
      </c>
      <c r="Y1760" s="50" t="n">
        <v>23</v>
      </c>
      <c r="Z1760" s="50" t="n">
        <v>41.9</v>
      </c>
      <c r="AA1760" s="50" t="n">
        <v>109</v>
      </c>
      <c r="AB1760" s="50" t="n">
        <v>39.104</v>
      </c>
      <c r="AC1760" s="50" t="n">
        <v>73</v>
      </c>
      <c r="AD1760" s="50" t="n">
        <v>5</v>
      </c>
      <c r="AE1760" s="50" t="n">
        <v>24</v>
      </c>
      <c r="AF1760" s="50" t="n">
        <v>73</v>
      </c>
      <c r="AG1760" s="50" t="n">
        <v>6390.5</v>
      </c>
      <c r="AH1760" s="50" t="n">
        <v>32</v>
      </c>
      <c r="AI1760" s="50" t="n">
        <v>176</v>
      </c>
      <c r="AJ1760" s="50" t="n">
        <v>12545.7</v>
      </c>
      <c r="AK1760" s="50" t="n">
        <v>28</v>
      </c>
    </row>
    <row r="1761" customFormat="false" ht="15" hidden="false" customHeight="false" outlineLevel="0" collapsed="false">
      <c r="A1761" s="50" t="s">
        <v>1284</v>
      </c>
      <c r="B1761" s="50" t="s">
        <v>144</v>
      </c>
      <c r="C1761" s="50" t="s">
        <v>535</v>
      </c>
      <c r="D1761" s="50" t="n">
        <v>543760</v>
      </c>
      <c r="E1761" s="50" t="n">
        <v>4</v>
      </c>
      <c r="F1761" s="50" t="s">
        <v>53</v>
      </c>
      <c r="G1761" s="50" t="n">
        <v>443</v>
      </c>
      <c r="H1761" s="50" t="n">
        <v>229</v>
      </c>
      <c r="I1761" s="50" t="n">
        <v>48</v>
      </c>
      <c r="J1761" s="50" t="n">
        <v>220</v>
      </c>
      <c r="K1761" s="50" t="n">
        <v>164</v>
      </c>
      <c r="L1761" s="50" t="n">
        <v>22</v>
      </c>
      <c r="M1761" s="50" t="n">
        <v>221</v>
      </c>
      <c r="N1761" s="50" t="n">
        <v>65</v>
      </c>
      <c r="O1761" s="50" t="n">
        <v>-6.276</v>
      </c>
      <c r="P1761" s="50" t="n">
        <v>121</v>
      </c>
      <c r="Q1761" s="50" t="n">
        <v>110</v>
      </c>
      <c r="R1761" s="50" t="n">
        <v>24</v>
      </c>
      <c r="S1761" s="50" t="n">
        <v>5</v>
      </c>
      <c r="T1761" s="50" t="n">
        <v>0</v>
      </c>
      <c r="U1761" s="50" t="n">
        <v>1</v>
      </c>
      <c r="V1761" s="50" t="n">
        <v>8</v>
      </c>
      <c r="W1761" s="50" t="n">
        <v>1</v>
      </c>
      <c r="X1761" s="50" t="n">
        <v>1</v>
      </c>
      <c r="Y1761" s="50" t="n">
        <v>24</v>
      </c>
      <c r="Z1761" s="50" t="n">
        <v>30.75</v>
      </c>
      <c r="AA1761" s="50" t="n">
        <v>119</v>
      </c>
      <c r="AB1761" s="50" t="n">
        <v>34.355</v>
      </c>
      <c r="AC1761" s="50" t="n">
        <v>88</v>
      </c>
      <c r="AD1761" s="50" t="n">
        <v>6</v>
      </c>
      <c r="AE1761" s="50" t="n">
        <v>30</v>
      </c>
      <c r="AF1761" s="50" t="n">
        <v>87</v>
      </c>
      <c r="AG1761" s="50" t="n">
        <v>7503.5</v>
      </c>
      <c r="AH1761" s="50" t="n">
        <v>32</v>
      </c>
      <c r="AI1761" s="50" t="n">
        <v>201</v>
      </c>
      <c r="AJ1761" s="50" t="n">
        <v>13726.8</v>
      </c>
      <c r="AK1761" s="50" t="n">
        <v>6</v>
      </c>
    </row>
    <row r="1762" customFormat="false" ht="15" hidden="false" customHeight="false" outlineLevel="0" collapsed="false">
      <c r="A1762" s="50" t="s">
        <v>1284</v>
      </c>
      <c r="B1762" s="50" t="s">
        <v>144</v>
      </c>
      <c r="C1762" s="50" t="s">
        <v>535</v>
      </c>
      <c r="D1762" s="50" t="n">
        <v>543760</v>
      </c>
      <c r="E1762" s="50" t="n">
        <v>5</v>
      </c>
      <c r="F1762" s="50" t="s">
        <v>54</v>
      </c>
      <c r="G1762" s="50" t="n">
        <v>390</v>
      </c>
      <c r="H1762" s="50" t="n">
        <v>191</v>
      </c>
      <c r="I1762" s="50" t="n">
        <v>34</v>
      </c>
      <c r="J1762" s="50" t="n">
        <v>210</v>
      </c>
      <c r="K1762" s="50" t="n">
        <v>143</v>
      </c>
      <c r="L1762" s="50" t="n">
        <v>16</v>
      </c>
      <c r="M1762" s="50" t="n">
        <v>180</v>
      </c>
      <c r="N1762" s="50" t="n">
        <v>48</v>
      </c>
      <c r="O1762" s="50" t="n">
        <v>-2.492</v>
      </c>
      <c r="P1762" s="50" t="n">
        <v>112</v>
      </c>
      <c r="Q1762" s="50" t="n">
        <v>102</v>
      </c>
      <c r="R1762" s="50" t="n">
        <v>24</v>
      </c>
      <c r="S1762" s="50" t="n">
        <v>3</v>
      </c>
      <c r="T1762" s="50" t="n">
        <v>0</v>
      </c>
      <c r="U1762" s="50" t="n">
        <v>4</v>
      </c>
      <c r="V1762" s="50" t="n">
        <v>8</v>
      </c>
      <c r="W1762" s="50" t="n">
        <v>0</v>
      </c>
      <c r="X1762" s="50" t="n">
        <v>2</v>
      </c>
      <c r="Y1762" s="50" t="n">
        <v>22</v>
      </c>
      <c r="Z1762" s="50" t="n">
        <v>32.65</v>
      </c>
      <c r="AA1762" s="50" t="n">
        <v>111</v>
      </c>
      <c r="AB1762" s="50" t="n">
        <v>39.277</v>
      </c>
      <c r="AC1762" s="50" t="n">
        <v>82</v>
      </c>
      <c r="AD1762" s="50" t="n">
        <v>8</v>
      </c>
      <c r="AE1762" s="50" t="n">
        <v>29</v>
      </c>
      <c r="AF1762" s="50" t="n">
        <v>81</v>
      </c>
      <c r="AG1762" s="50" t="n">
        <v>6852.3</v>
      </c>
      <c r="AH1762" s="50" t="n">
        <v>31</v>
      </c>
      <c r="AI1762" s="50" t="n">
        <v>172</v>
      </c>
      <c r="AJ1762" s="50" t="n">
        <v>11784.1</v>
      </c>
      <c r="AK1762" s="50" t="n">
        <v>2</v>
      </c>
    </row>
    <row r="1763" customFormat="false" ht="15" hidden="false" customHeight="false" outlineLevel="0" collapsed="false">
      <c r="A1763" s="50" t="s">
        <v>1284</v>
      </c>
      <c r="B1763" s="50" t="s">
        <v>144</v>
      </c>
      <c r="C1763" s="50" t="s">
        <v>535</v>
      </c>
      <c r="D1763" s="50" t="n">
        <v>543760</v>
      </c>
      <c r="E1763" s="50" t="n">
        <v>6</v>
      </c>
      <c r="F1763" s="50" t="s">
        <v>55</v>
      </c>
      <c r="G1763" s="50" t="n">
        <v>346</v>
      </c>
      <c r="H1763" s="50" t="n">
        <v>182</v>
      </c>
      <c r="I1763" s="50" t="n">
        <v>48</v>
      </c>
      <c r="J1763" s="50" t="n">
        <v>175</v>
      </c>
      <c r="K1763" s="50" t="n">
        <v>128</v>
      </c>
      <c r="L1763" s="50" t="n">
        <v>19</v>
      </c>
      <c r="M1763" s="50" t="n">
        <v>171</v>
      </c>
      <c r="N1763" s="50" t="n">
        <v>54</v>
      </c>
      <c r="O1763" s="50" t="n">
        <v>-4.672</v>
      </c>
      <c r="P1763" s="50" t="n">
        <v>85</v>
      </c>
      <c r="Q1763" s="50" t="n">
        <v>78</v>
      </c>
      <c r="R1763" s="50" t="n">
        <v>14</v>
      </c>
      <c r="S1763" s="50" t="n">
        <v>0</v>
      </c>
      <c r="T1763" s="50" t="n">
        <v>1</v>
      </c>
      <c r="U1763" s="50" t="n">
        <v>4</v>
      </c>
      <c r="V1763" s="50" t="n">
        <v>7</v>
      </c>
      <c r="W1763" s="50" t="n">
        <v>0</v>
      </c>
      <c r="X1763" s="50" t="n">
        <v>0</v>
      </c>
      <c r="Y1763" s="50" t="n">
        <v>22</v>
      </c>
      <c r="Z1763" s="50" t="n">
        <v>22.6</v>
      </c>
      <c r="AA1763" s="50" t="n">
        <v>85</v>
      </c>
      <c r="AB1763" s="50" t="n">
        <v>25.785</v>
      </c>
      <c r="AC1763" s="50" t="n">
        <v>56</v>
      </c>
      <c r="AD1763" s="50" t="n">
        <v>4</v>
      </c>
      <c r="AE1763" s="50" t="n">
        <v>19</v>
      </c>
      <c r="AF1763" s="50" t="n">
        <v>56</v>
      </c>
      <c r="AG1763" s="50" t="n">
        <v>4833.9</v>
      </c>
      <c r="AH1763" s="50" t="n">
        <v>25</v>
      </c>
      <c r="AI1763" s="50" t="n">
        <v>162</v>
      </c>
      <c r="AJ1763" s="50" t="n">
        <v>11252.4</v>
      </c>
      <c r="AK1763" s="50" t="n">
        <v>6</v>
      </c>
    </row>
    <row r="1764" customFormat="false" ht="15" hidden="false" customHeight="false" outlineLevel="0" collapsed="false">
      <c r="A1764" s="50" t="s">
        <v>1284</v>
      </c>
      <c r="B1764" s="50" t="s">
        <v>144</v>
      </c>
      <c r="C1764" s="50" t="s">
        <v>535</v>
      </c>
      <c r="D1764" s="50" t="n">
        <v>543760</v>
      </c>
      <c r="E1764" s="50" t="n">
        <v>7</v>
      </c>
      <c r="F1764" s="50" t="s">
        <v>56</v>
      </c>
      <c r="G1764" s="50" t="n">
        <v>166</v>
      </c>
      <c r="H1764" s="50" t="n">
        <v>79</v>
      </c>
      <c r="I1764" s="50" t="n">
        <v>24</v>
      </c>
      <c r="J1764" s="50" t="n">
        <v>76</v>
      </c>
      <c r="K1764" s="50" t="n">
        <v>48</v>
      </c>
      <c r="L1764" s="50" t="n">
        <v>8</v>
      </c>
      <c r="M1764" s="50" t="n">
        <v>89</v>
      </c>
      <c r="N1764" s="50" t="n">
        <v>31</v>
      </c>
      <c r="O1764" s="50" t="n">
        <v>-0.676</v>
      </c>
      <c r="P1764" s="50" t="n">
        <v>40</v>
      </c>
      <c r="Q1764" s="50" t="n">
        <v>38</v>
      </c>
      <c r="R1764" s="50" t="n">
        <v>7</v>
      </c>
      <c r="S1764" s="50" t="n">
        <v>0</v>
      </c>
      <c r="T1764" s="50" t="n">
        <v>0</v>
      </c>
      <c r="U1764" s="50" t="n">
        <v>3</v>
      </c>
      <c r="V1764" s="50" t="n">
        <v>2</v>
      </c>
      <c r="W1764" s="50" t="n">
        <v>0</v>
      </c>
      <c r="X1764" s="50" t="n">
        <v>0</v>
      </c>
      <c r="Y1764" s="50" t="n">
        <v>14</v>
      </c>
      <c r="Z1764" s="50" t="n">
        <v>11</v>
      </c>
      <c r="AA1764" s="50" t="n">
        <v>40</v>
      </c>
      <c r="AB1764" s="50" t="n">
        <v>9.811</v>
      </c>
      <c r="AC1764" s="50" t="n">
        <v>24</v>
      </c>
      <c r="AD1764" s="50" t="n">
        <v>1</v>
      </c>
      <c r="AE1764" s="50" t="n">
        <v>13</v>
      </c>
      <c r="AF1764" s="50" t="n">
        <v>24</v>
      </c>
      <c r="AG1764" s="50" t="n">
        <v>2167.6</v>
      </c>
      <c r="AH1764" s="50" t="n">
        <v>11</v>
      </c>
      <c r="AI1764" s="50" t="n">
        <v>71</v>
      </c>
      <c r="AJ1764" s="50" t="n">
        <v>4812.9</v>
      </c>
      <c r="AK1764" s="50" t="n">
        <v>1</v>
      </c>
    </row>
    <row r="1765" customFormat="false" ht="15" hidden="false" customHeight="false" outlineLevel="0" collapsed="false">
      <c r="A1765" s="50" t="s">
        <v>1284</v>
      </c>
      <c r="B1765" s="50" t="s">
        <v>144</v>
      </c>
      <c r="C1765" s="50" t="s">
        <v>535</v>
      </c>
      <c r="D1765" s="50" t="n">
        <v>543760</v>
      </c>
      <c r="E1765" s="50" t="n">
        <v>8</v>
      </c>
      <c r="F1765" s="50" t="s">
        <v>57</v>
      </c>
      <c r="G1765" s="50" t="n">
        <v>391</v>
      </c>
      <c r="H1765" s="50" t="n">
        <v>188</v>
      </c>
      <c r="I1765" s="50" t="n">
        <v>42</v>
      </c>
      <c r="J1765" s="50" t="n">
        <v>191</v>
      </c>
      <c r="K1765" s="50" t="n">
        <v>143</v>
      </c>
      <c r="L1765" s="50" t="n">
        <v>22</v>
      </c>
      <c r="M1765" s="50" t="n">
        <v>200</v>
      </c>
      <c r="N1765" s="50" t="n">
        <v>45</v>
      </c>
      <c r="O1765" s="50" t="n">
        <v>-0.546</v>
      </c>
      <c r="P1765" s="50" t="n">
        <v>102</v>
      </c>
      <c r="Q1765" s="50" t="n">
        <v>90</v>
      </c>
      <c r="R1765" s="50" t="n">
        <v>22</v>
      </c>
      <c r="S1765" s="50" t="n">
        <v>2</v>
      </c>
      <c r="T1765" s="50" t="n">
        <v>0</v>
      </c>
      <c r="U1765" s="50" t="n">
        <v>2</v>
      </c>
      <c r="V1765" s="50" t="n">
        <v>11</v>
      </c>
      <c r="W1765" s="50" t="n">
        <v>0</v>
      </c>
      <c r="X1765" s="50" t="n">
        <v>1</v>
      </c>
      <c r="Y1765" s="50" t="n">
        <v>15</v>
      </c>
      <c r="Z1765" s="50" t="n">
        <v>30.4</v>
      </c>
      <c r="AA1765" s="50" t="n">
        <v>102</v>
      </c>
      <c r="AB1765" s="50" t="n">
        <v>30.311</v>
      </c>
      <c r="AC1765" s="50" t="n">
        <v>76</v>
      </c>
      <c r="AD1765" s="50" t="n">
        <v>1</v>
      </c>
      <c r="AE1765" s="50" t="n">
        <v>16</v>
      </c>
      <c r="AF1765" s="50" t="n">
        <v>76</v>
      </c>
      <c r="AG1765" s="50" t="n">
        <v>6538</v>
      </c>
      <c r="AH1765" s="50" t="n">
        <v>22</v>
      </c>
      <c r="AI1765" s="50" t="n">
        <v>165</v>
      </c>
      <c r="AJ1765" s="50" t="n">
        <v>11273.6</v>
      </c>
      <c r="AK1765" s="50" t="n">
        <v>5</v>
      </c>
    </row>
    <row r="1766" customFormat="false" ht="15" hidden="false" customHeight="false" outlineLevel="0" collapsed="false">
      <c r="A1766" s="50" t="s">
        <v>1284</v>
      </c>
      <c r="B1766" s="50" t="s">
        <v>144</v>
      </c>
      <c r="C1766" s="50" t="s">
        <v>535</v>
      </c>
      <c r="D1766" s="50" t="n">
        <v>543760</v>
      </c>
      <c r="E1766" s="50" t="n">
        <v>9</v>
      </c>
      <c r="F1766" s="50" t="s">
        <v>58</v>
      </c>
      <c r="G1766" s="50" t="n">
        <v>334</v>
      </c>
      <c r="H1766" s="50" t="n">
        <v>151</v>
      </c>
      <c r="I1766" s="50" t="n">
        <v>20</v>
      </c>
      <c r="J1766" s="50" t="n">
        <v>160</v>
      </c>
      <c r="K1766" s="50" t="n">
        <v>111</v>
      </c>
      <c r="L1766" s="50" t="n">
        <v>5</v>
      </c>
      <c r="M1766" s="50" t="n">
        <v>174</v>
      </c>
      <c r="N1766" s="50" t="n">
        <v>40</v>
      </c>
      <c r="O1766" s="50" t="n">
        <v>-1.143</v>
      </c>
      <c r="P1766" s="50" t="n">
        <v>87</v>
      </c>
      <c r="Q1766" s="50" t="n">
        <v>76</v>
      </c>
      <c r="R1766" s="50" t="n">
        <v>15</v>
      </c>
      <c r="S1766" s="50" t="n">
        <v>5</v>
      </c>
      <c r="T1766" s="50" t="n">
        <v>0</v>
      </c>
      <c r="U1766" s="50" t="n">
        <v>1</v>
      </c>
      <c r="V1766" s="50" t="n">
        <v>9</v>
      </c>
      <c r="W1766" s="50" t="n">
        <v>1</v>
      </c>
      <c r="X1766" s="50" t="n">
        <v>1</v>
      </c>
      <c r="Y1766" s="50" t="n">
        <v>7</v>
      </c>
      <c r="Z1766" s="50" t="n">
        <v>23.35</v>
      </c>
      <c r="AA1766" s="50" t="n">
        <v>87</v>
      </c>
      <c r="AB1766" s="50" t="n">
        <v>23.445</v>
      </c>
      <c r="AC1766" s="50" t="n">
        <v>70</v>
      </c>
      <c r="AD1766" s="50" t="n">
        <v>3</v>
      </c>
      <c r="AE1766" s="50" t="n">
        <v>25</v>
      </c>
      <c r="AF1766" s="50" t="n">
        <v>70</v>
      </c>
      <c r="AG1766" s="50" t="n">
        <v>6169.5</v>
      </c>
      <c r="AH1766" s="50" t="n">
        <v>20</v>
      </c>
      <c r="AI1766" s="50" t="n">
        <v>134</v>
      </c>
      <c r="AJ1766" s="50" t="n">
        <v>9208.4</v>
      </c>
      <c r="AK1766" s="50" t="n">
        <v>7</v>
      </c>
    </row>
    <row r="1767" customFormat="false" ht="15" hidden="false" customHeight="false" outlineLevel="0" collapsed="false">
      <c r="A1767" s="50" t="s">
        <v>1285</v>
      </c>
      <c r="B1767" s="50" t="s">
        <v>144</v>
      </c>
      <c r="C1767" s="50" t="s">
        <v>536</v>
      </c>
      <c r="D1767" s="50" t="n">
        <v>805999</v>
      </c>
      <c r="E1767" s="50" t="n">
        <v>5</v>
      </c>
      <c r="F1767" s="50" t="s">
        <v>54</v>
      </c>
      <c r="G1767" s="50" t="n">
        <v>319</v>
      </c>
      <c r="H1767" s="50" t="n">
        <v>127</v>
      </c>
      <c r="I1767" s="50" t="n">
        <v>29</v>
      </c>
      <c r="J1767" s="50" t="n">
        <v>144</v>
      </c>
      <c r="K1767" s="50" t="n">
        <v>80</v>
      </c>
      <c r="L1767" s="50" t="n">
        <v>12</v>
      </c>
      <c r="M1767" s="50" t="n">
        <v>175</v>
      </c>
      <c r="N1767" s="50" t="n">
        <v>47</v>
      </c>
      <c r="O1767" s="50" t="n">
        <v>-2.03</v>
      </c>
      <c r="P1767" s="50" t="n">
        <v>74</v>
      </c>
      <c r="Q1767" s="50" t="n">
        <v>63</v>
      </c>
      <c r="R1767" s="50" t="n">
        <v>15</v>
      </c>
      <c r="S1767" s="50" t="n">
        <v>0</v>
      </c>
      <c r="T1767" s="50" t="n">
        <v>1</v>
      </c>
      <c r="U1767" s="50" t="n">
        <v>1</v>
      </c>
      <c r="V1767" s="50" t="n">
        <v>9</v>
      </c>
      <c r="W1767" s="50" t="n">
        <v>0</v>
      </c>
      <c r="X1767" s="50" t="n">
        <v>0</v>
      </c>
      <c r="Y1767" s="50" t="n">
        <v>24</v>
      </c>
      <c r="Z1767" s="50" t="n">
        <v>21.6</v>
      </c>
      <c r="AA1767" s="50" t="n">
        <v>72</v>
      </c>
      <c r="AB1767" s="50" t="n">
        <v>23.367</v>
      </c>
      <c r="AC1767" s="50" t="n">
        <v>41</v>
      </c>
      <c r="AD1767" s="50" t="n">
        <v>3</v>
      </c>
      <c r="AE1767" s="50" t="n">
        <v>19</v>
      </c>
      <c r="AF1767" s="50" t="n">
        <v>41</v>
      </c>
      <c r="AG1767" s="50" t="n">
        <v>3515</v>
      </c>
      <c r="AH1767" s="50" t="n">
        <v>16</v>
      </c>
      <c r="AI1767" s="50" t="n">
        <v>107</v>
      </c>
      <c r="AJ1767" s="50" t="n">
        <v>7554.5</v>
      </c>
      <c r="AK1767" s="50" t="n">
        <v>13</v>
      </c>
    </row>
    <row r="1768" customFormat="false" ht="15" hidden="false" customHeight="false" outlineLevel="0" collapsed="false">
      <c r="A1768" s="50" t="s">
        <v>1285</v>
      </c>
      <c r="B1768" s="50" t="s">
        <v>144</v>
      </c>
      <c r="C1768" s="50" t="s">
        <v>536</v>
      </c>
      <c r="D1768" s="50" t="n">
        <v>805999</v>
      </c>
      <c r="E1768" s="50" t="n">
        <v>6</v>
      </c>
      <c r="F1768" s="50" t="s">
        <v>55</v>
      </c>
      <c r="G1768" s="50" t="n">
        <v>413</v>
      </c>
      <c r="H1768" s="50" t="n">
        <v>191</v>
      </c>
      <c r="I1768" s="50" t="n">
        <v>41</v>
      </c>
      <c r="J1768" s="50" t="n">
        <v>200</v>
      </c>
      <c r="K1768" s="50" t="n">
        <v>135</v>
      </c>
      <c r="L1768" s="50" t="n">
        <v>18</v>
      </c>
      <c r="M1768" s="50" t="n">
        <v>213</v>
      </c>
      <c r="N1768" s="50" t="n">
        <v>56</v>
      </c>
      <c r="O1768" s="50" t="n">
        <v>3.904</v>
      </c>
      <c r="P1768" s="50" t="n">
        <v>103</v>
      </c>
      <c r="Q1768" s="50" t="n">
        <v>90</v>
      </c>
      <c r="R1768" s="50" t="n">
        <v>27</v>
      </c>
      <c r="S1768" s="50" t="n">
        <v>7</v>
      </c>
      <c r="T1768" s="50" t="n">
        <v>0</v>
      </c>
      <c r="U1768" s="50" t="n">
        <v>3</v>
      </c>
      <c r="V1768" s="50" t="n">
        <v>11</v>
      </c>
      <c r="W1768" s="50" t="n">
        <v>1</v>
      </c>
      <c r="X1768" s="50" t="n">
        <v>1</v>
      </c>
      <c r="Y1768" s="50" t="n">
        <v>20</v>
      </c>
      <c r="Z1768" s="50" t="n">
        <v>38.45</v>
      </c>
      <c r="AA1768" s="50" t="n">
        <v>103</v>
      </c>
      <c r="AB1768" s="50" t="n">
        <v>37.694</v>
      </c>
      <c r="AC1768" s="50" t="n">
        <v>71</v>
      </c>
      <c r="AD1768" s="50" t="n">
        <v>4</v>
      </c>
      <c r="AE1768" s="50" t="n">
        <v>28</v>
      </c>
      <c r="AF1768" s="50" t="n">
        <v>71</v>
      </c>
      <c r="AG1768" s="50" t="n">
        <v>6328.4</v>
      </c>
      <c r="AH1768" s="50" t="n">
        <v>29</v>
      </c>
      <c r="AI1768" s="50" t="n">
        <v>168</v>
      </c>
      <c r="AJ1768" s="50" t="n">
        <v>11782.5</v>
      </c>
      <c r="AK1768" s="50" t="n">
        <v>18</v>
      </c>
    </row>
    <row r="1769" customFormat="false" ht="15" hidden="false" customHeight="false" outlineLevel="0" collapsed="false">
      <c r="A1769" s="50" t="s">
        <v>1285</v>
      </c>
      <c r="B1769" s="50" t="s">
        <v>144</v>
      </c>
      <c r="C1769" s="50" t="s">
        <v>536</v>
      </c>
      <c r="D1769" s="50" t="n">
        <v>805999</v>
      </c>
      <c r="E1769" s="50" t="n">
        <v>7</v>
      </c>
      <c r="F1769" s="50" t="s">
        <v>56</v>
      </c>
      <c r="G1769" s="50" t="n">
        <v>413</v>
      </c>
      <c r="H1769" s="50" t="n">
        <v>204</v>
      </c>
      <c r="I1769" s="50" t="n">
        <v>50</v>
      </c>
      <c r="J1769" s="50" t="n">
        <v>191</v>
      </c>
      <c r="K1769" s="50" t="n">
        <v>136</v>
      </c>
      <c r="L1769" s="50" t="n">
        <v>18</v>
      </c>
      <c r="M1769" s="50" t="n">
        <v>222</v>
      </c>
      <c r="N1769" s="50" t="n">
        <v>68</v>
      </c>
      <c r="O1769" s="50" t="n">
        <v>1.509</v>
      </c>
      <c r="P1769" s="50" t="n">
        <v>106</v>
      </c>
      <c r="Q1769" s="50" t="n">
        <v>97</v>
      </c>
      <c r="R1769" s="50" t="n">
        <v>25</v>
      </c>
      <c r="S1769" s="50" t="n">
        <v>5</v>
      </c>
      <c r="T1769" s="50" t="n">
        <v>0</v>
      </c>
      <c r="U1769" s="50" t="n">
        <v>3</v>
      </c>
      <c r="V1769" s="50" t="n">
        <v>7</v>
      </c>
      <c r="W1769" s="50" t="n">
        <v>0</v>
      </c>
      <c r="X1769" s="50" t="n">
        <v>2</v>
      </c>
      <c r="Y1769" s="50" t="n">
        <v>31</v>
      </c>
      <c r="Z1769" s="50" t="n">
        <v>32.45</v>
      </c>
      <c r="AA1769" s="50" t="n">
        <v>106</v>
      </c>
      <c r="AB1769" s="50" t="n">
        <v>29.237</v>
      </c>
      <c r="AC1769" s="50" t="n">
        <v>68</v>
      </c>
      <c r="AD1769" s="50" t="n">
        <v>6</v>
      </c>
      <c r="AE1769" s="50" t="n">
        <v>29</v>
      </c>
      <c r="AF1769" s="50" t="n">
        <v>68</v>
      </c>
      <c r="AG1769" s="50" t="n">
        <v>6134.7</v>
      </c>
      <c r="AH1769" s="50" t="n">
        <v>21</v>
      </c>
      <c r="AI1769" s="50" t="n">
        <v>179</v>
      </c>
      <c r="AJ1769" s="50" t="n">
        <v>12486.4</v>
      </c>
      <c r="AK1769" s="50" t="n">
        <v>18</v>
      </c>
    </row>
    <row r="1770" customFormat="false" ht="15" hidden="false" customHeight="false" outlineLevel="0" collapsed="false">
      <c r="A1770" s="50" t="s">
        <v>1285</v>
      </c>
      <c r="B1770" s="50" t="s">
        <v>144</v>
      </c>
      <c r="C1770" s="50" t="s">
        <v>536</v>
      </c>
      <c r="D1770" s="50" t="n">
        <v>805999</v>
      </c>
      <c r="E1770" s="50" t="n">
        <v>8</v>
      </c>
      <c r="F1770" s="50" t="s">
        <v>57</v>
      </c>
      <c r="G1770" s="50" t="n">
        <v>445</v>
      </c>
      <c r="H1770" s="50" t="n">
        <v>215</v>
      </c>
      <c r="I1770" s="50" t="n">
        <v>47</v>
      </c>
      <c r="J1770" s="50" t="n">
        <v>227</v>
      </c>
      <c r="K1770" s="50" t="n">
        <v>165</v>
      </c>
      <c r="L1770" s="50" t="n">
        <v>28</v>
      </c>
      <c r="M1770" s="50" t="n">
        <v>218</v>
      </c>
      <c r="N1770" s="50" t="n">
        <v>50</v>
      </c>
      <c r="O1770" s="50" t="n">
        <v>-9.777</v>
      </c>
      <c r="P1770" s="50" t="n">
        <v>117</v>
      </c>
      <c r="Q1770" s="50" t="n">
        <v>105</v>
      </c>
      <c r="R1770" s="50" t="n">
        <v>18</v>
      </c>
      <c r="S1770" s="50" t="n">
        <v>5</v>
      </c>
      <c r="T1770" s="50" t="n">
        <v>0</v>
      </c>
      <c r="U1770" s="50" t="n">
        <v>0</v>
      </c>
      <c r="V1770" s="50" t="n">
        <v>9</v>
      </c>
      <c r="W1770" s="50" t="n">
        <v>1</v>
      </c>
      <c r="X1770" s="50" t="n">
        <v>0</v>
      </c>
      <c r="Y1770" s="50" t="n">
        <v>30</v>
      </c>
      <c r="Z1770" s="50" t="n">
        <v>24.95</v>
      </c>
      <c r="AA1770" s="50" t="n">
        <v>115</v>
      </c>
      <c r="AB1770" s="50" t="n">
        <v>34.541</v>
      </c>
      <c r="AC1770" s="50" t="n">
        <v>77</v>
      </c>
      <c r="AD1770" s="50" t="n">
        <v>5</v>
      </c>
      <c r="AE1770" s="50" t="n">
        <v>31</v>
      </c>
      <c r="AF1770" s="50" t="n">
        <v>77</v>
      </c>
      <c r="AG1770" s="50" t="n">
        <v>6683.4</v>
      </c>
      <c r="AH1770" s="50" t="n">
        <v>29</v>
      </c>
      <c r="AI1770" s="50" t="n">
        <v>195</v>
      </c>
      <c r="AJ1770" s="50" t="n">
        <v>13799.4</v>
      </c>
      <c r="AK1770" s="50" t="n">
        <v>33</v>
      </c>
    </row>
    <row r="1771" customFormat="false" ht="15" hidden="false" customHeight="false" outlineLevel="0" collapsed="false">
      <c r="A1771" s="50" t="s">
        <v>1285</v>
      </c>
      <c r="B1771" s="50" t="s">
        <v>144</v>
      </c>
      <c r="C1771" s="50" t="s">
        <v>536</v>
      </c>
      <c r="D1771" s="50" t="n">
        <v>805999</v>
      </c>
      <c r="E1771" s="50" t="n">
        <v>9</v>
      </c>
      <c r="F1771" s="50" t="s">
        <v>58</v>
      </c>
      <c r="G1771" s="50" t="n">
        <v>342</v>
      </c>
      <c r="H1771" s="50" t="n">
        <v>152</v>
      </c>
      <c r="I1771" s="50" t="n">
        <v>36</v>
      </c>
      <c r="J1771" s="50" t="n">
        <v>156</v>
      </c>
      <c r="K1771" s="50" t="n">
        <v>103</v>
      </c>
      <c r="L1771" s="50" t="n">
        <v>12</v>
      </c>
      <c r="M1771" s="50" t="n">
        <v>182</v>
      </c>
      <c r="N1771" s="50" t="n">
        <v>49</v>
      </c>
      <c r="O1771" s="50" t="n">
        <v>2.999</v>
      </c>
      <c r="P1771" s="50" t="n">
        <v>92</v>
      </c>
      <c r="Q1771" s="50" t="n">
        <v>81</v>
      </c>
      <c r="R1771" s="50" t="n">
        <v>25</v>
      </c>
      <c r="S1771" s="50" t="n">
        <v>2</v>
      </c>
      <c r="T1771" s="50" t="n">
        <v>0</v>
      </c>
      <c r="U1771" s="50" t="n">
        <v>4</v>
      </c>
      <c r="V1771" s="50" t="n">
        <v>10</v>
      </c>
      <c r="W1771" s="50" t="n">
        <v>0</v>
      </c>
      <c r="X1771" s="50" t="n">
        <v>1</v>
      </c>
      <c r="Y1771" s="50" t="n">
        <v>20</v>
      </c>
      <c r="Z1771" s="50" t="n">
        <v>33.9</v>
      </c>
      <c r="AA1771" s="50" t="n">
        <v>89</v>
      </c>
      <c r="AB1771" s="50" t="n">
        <v>30.545</v>
      </c>
      <c r="AC1771" s="50" t="n">
        <v>62</v>
      </c>
      <c r="AD1771" s="50" t="n">
        <v>6</v>
      </c>
      <c r="AE1771" s="50" t="n">
        <v>28</v>
      </c>
      <c r="AF1771" s="50" t="n">
        <v>60</v>
      </c>
      <c r="AG1771" s="50" t="n">
        <v>5350.2</v>
      </c>
      <c r="AH1771" s="50" t="n">
        <v>20</v>
      </c>
      <c r="AI1771" s="50" t="n">
        <v>128</v>
      </c>
      <c r="AJ1771" s="50" t="n">
        <v>9088</v>
      </c>
      <c r="AK1771" s="50" t="n">
        <v>19</v>
      </c>
    </row>
    <row r="1772" customFormat="false" ht="15" hidden="false" customHeight="false" outlineLevel="0" collapsed="false">
      <c r="A1772" s="50" t="s">
        <v>1286</v>
      </c>
      <c r="B1772" s="50" t="s">
        <v>144</v>
      </c>
      <c r="C1772" s="50" t="s">
        <v>537</v>
      </c>
      <c r="D1772" s="50" t="n">
        <v>665742</v>
      </c>
      <c r="E1772" s="50" t="n">
        <v>4</v>
      </c>
      <c r="F1772" s="50" t="s">
        <v>53</v>
      </c>
      <c r="G1772" s="50" t="n">
        <v>273</v>
      </c>
      <c r="H1772" s="50" t="n">
        <v>111</v>
      </c>
      <c r="I1772" s="50" t="n">
        <v>21</v>
      </c>
      <c r="J1772" s="50" t="n">
        <v>125</v>
      </c>
      <c r="K1772" s="50" t="n">
        <v>81</v>
      </c>
      <c r="L1772" s="50" t="n">
        <v>7</v>
      </c>
      <c r="M1772" s="50" t="n">
        <v>144</v>
      </c>
      <c r="N1772" s="50" t="n">
        <v>30</v>
      </c>
      <c r="O1772" s="50" t="n">
        <v>7.63</v>
      </c>
      <c r="P1772" s="50" t="n">
        <v>68</v>
      </c>
      <c r="Q1772" s="50" t="n">
        <v>58</v>
      </c>
      <c r="R1772" s="50" t="n">
        <v>20</v>
      </c>
      <c r="S1772" s="50" t="n">
        <v>4</v>
      </c>
      <c r="T1772" s="50" t="n">
        <v>0</v>
      </c>
      <c r="U1772" s="50" t="n">
        <v>3</v>
      </c>
      <c r="V1772" s="50" t="n">
        <v>10</v>
      </c>
      <c r="W1772" s="50" t="n">
        <v>0</v>
      </c>
      <c r="X1772" s="50" t="n">
        <v>0</v>
      </c>
      <c r="Y1772" s="50" t="n">
        <v>8</v>
      </c>
      <c r="Z1772" s="50" t="n">
        <v>27.75</v>
      </c>
      <c r="AA1772" s="50" t="n">
        <v>66</v>
      </c>
      <c r="AB1772" s="50" t="n">
        <v>32.249</v>
      </c>
      <c r="AC1772" s="50" t="n">
        <v>50</v>
      </c>
      <c r="AD1772" s="50" t="n">
        <v>13</v>
      </c>
      <c r="AE1772" s="50" t="n">
        <v>25</v>
      </c>
      <c r="AF1772" s="50" t="n">
        <v>49</v>
      </c>
      <c r="AG1772" s="50" t="n">
        <v>4553.7</v>
      </c>
      <c r="AH1772" s="50" t="n">
        <v>22</v>
      </c>
      <c r="AI1772" s="50" t="n">
        <v>100</v>
      </c>
      <c r="AJ1772" s="50" t="n">
        <v>7309.6</v>
      </c>
      <c r="AK1772" s="50" t="n">
        <v>35</v>
      </c>
    </row>
    <row r="1773" customFormat="false" ht="15" hidden="false" customHeight="false" outlineLevel="0" collapsed="false">
      <c r="A1773" s="50" t="s">
        <v>1286</v>
      </c>
      <c r="B1773" s="50" t="s">
        <v>144</v>
      </c>
      <c r="C1773" s="50" t="s">
        <v>537</v>
      </c>
      <c r="D1773" s="50" t="n">
        <v>665742</v>
      </c>
      <c r="E1773" s="50" t="n">
        <v>5</v>
      </c>
      <c r="F1773" s="50" t="s">
        <v>54</v>
      </c>
      <c r="G1773" s="50" t="n">
        <v>418</v>
      </c>
      <c r="H1773" s="50" t="n">
        <v>163</v>
      </c>
      <c r="I1773" s="50" t="n">
        <v>33</v>
      </c>
      <c r="J1773" s="50" t="n">
        <v>203</v>
      </c>
      <c r="K1773" s="50" t="n">
        <v>119</v>
      </c>
      <c r="L1773" s="50" t="n">
        <v>14</v>
      </c>
      <c r="M1773" s="50" t="n">
        <v>203</v>
      </c>
      <c r="N1773" s="50" t="n">
        <v>44</v>
      </c>
      <c r="O1773" s="50" t="n">
        <v>11.74</v>
      </c>
      <c r="P1773" s="50" t="n">
        <v>112</v>
      </c>
      <c r="Q1773" s="50" t="n">
        <v>96</v>
      </c>
      <c r="R1773" s="50" t="n">
        <v>27</v>
      </c>
      <c r="S1773" s="50" t="n">
        <v>0</v>
      </c>
      <c r="T1773" s="50" t="n">
        <v>1</v>
      </c>
      <c r="U1773" s="50" t="n">
        <v>10</v>
      </c>
      <c r="V1773" s="50" t="n">
        <v>14</v>
      </c>
      <c r="W1773" s="50" t="n">
        <v>0</v>
      </c>
      <c r="X1773" s="50" t="n">
        <v>1</v>
      </c>
      <c r="Y1773" s="50" t="n">
        <v>18</v>
      </c>
      <c r="Z1773" s="50" t="n">
        <v>43.7</v>
      </c>
      <c r="AA1773" s="50" t="n">
        <v>108</v>
      </c>
      <c r="AB1773" s="50" t="n">
        <v>41.338</v>
      </c>
      <c r="AC1773" s="50" t="n">
        <v>79</v>
      </c>
      <c r="AD1773" s="50" t="n">
        <v>11</v>
      </c>
      <c r="AE1773" s="50" t="n">
        <v>40</v>
      </c>
      <c r="AF1773" s="50" t="n">
        <v>79</v>
      </c>
      <c r="AG1773" s="50" t="n">
        <v>7309.3</v>
      </c>
      <c r="AH1773" s="50" t="n">
        <v>20</v>
      </c>
      <c r="AI1773" s="50" t="n">
        <v>127</v>
      </c>
      <c r="AJ1773" s="50" t="n">
        <v>9265.9</v>
      </c>
      <c r="AK1773" s="50" t="n">
        <v>42</v>
      </c>
    </row>
    <row r="1774" customFormat="false" ht="15" hidden="false" customHeight="false" outlineLevel="0" collapsed="false">
      <c r="A1774" s="50" t="s">
        <v>1286</v>
      </c>
      <c r="B1774" s="50" t="s">
        <v>144</v>
      </c>
      <c r="C1774" s="50" t="s">
        <v>537</v>
      </c>
      <c r="D1774" s="50" t="n">
        <v>665742</v>
      </c>
      <c r="E1774" s="50" t="n">
        <v>6</v>
      </c>
      <c r="F1774" s="50" t="s">
        <v>55</v>
      </c>
      <c r="G1774" s="50" t="n">
        <v>443</v>
      </c>
      <c r="H1774" s="50" t="n">
        <v>162</v>
      </c>
      <c r="I1774" s="50" t="n">
        <v>23</v>
      </c>
      <c r="J1774" s="50" t="n">
        <v>192</v>
      </c>
      <c r="K1774" s="50" t="n">
        <v>118</v>
      </c>
      <c r="L1774" s="50" t="n">
        <v>8</v>
      </c>
      <c r="M1774" s="50" t="n">
        <v>243</v>
      </c>
      <c r="N1774" s="50" t="n">
        <v>44</v>
      </c>
      <c r="O1774" s="50" t="n">
        <v>8.202</v>
      </c>
      <c r="P1774" s="50" t="n">
        <v>105</v>
      </c>
      <c r="Q1774" s="50" t="n">
        <v>84</v>
      </c>
      <c r="R1774" s="50" t="n">
        <v>24</v>
      </c>
      <c r="S1774" s="50" t="n">
        <v>4</v>
      </c>
      <c r="T1774" s="50" t="n">
        <v>1</v>
      </c>
      <c r="U1774" s="50" t="n">
        <v>4</v>
      </c>
      <c r="V1774" s="50" t="n">
        <v>21</v>
      </c>
      <c r="W1774" s="50" t="n">
        <v>0</v>
      </c>
      <c r="X1774" s="50" t="n">
        <v>0</v>
      </c>
      <c r="Y1774" s="50" t="n">
        <v>9</v>
      </c>
      <c r="Z1774" s="50" t="n">
        <v>40.5</v>
      </c>
      <c r="AA1774" s="50" t="n">
        <v>102</v>
      </c>
      <c r="AB1774" s="50" t="n">
        <v>44.619</v>
      </c>
      <c r="AC1774" s="50" t="n">
        <v>75</v>
      </c>
      <c r="AD1774" s="50" t="n">
        <v>5</v>
      </c>
      <c r="AE1774" s="50" t="n">
        <v>38</v>
      </c>
      <c r="AF1774" s="50" t="n">
        <v>74</v>
      </c>
      <c r="AG1774" s="50" t="n">
        <v>6826.8</v>
      </c>
      <c r="AH1774" s="50" t="n">
        <v>25</v>
      </c>
      <c r="AI1774" s="50" t="n">
        <v>133</v>
      </c>
      <c r="AJ1774" s="50" t="n">
        <v>9470.1</v>
      </c>
      <c r="AK1774" s="50" t="n">
        <v>22</v>
      </c>
    </row>
    <row r="1775" customFormat="false" ht="15" hidden="false" customHeight="false" outlineLevel="0" collapsed="false">
      <c r="A1775" s="50" t="s">
        <v>1286</v>
      </c>
      <c r="B1775" s="50" t="s">
        <v>144</v>
      </c>
      <c r="C1775" s="50" t="s">
        <v>537</v>
      </c>
      <c r="D1775" s="50" t="n">
        <v>665742</v>
      </c>
      <c r="E1775" s="50" t="n">
        <v>7</v>
      </c>
      <c r="F1775" s="50" t="s">
        <v>56</v>
      </c>
      <c r="G1775" s="50" t="n">
        <v>339</v>
      </c>
      <c r="H1775" s="50" t="n">
        <v>126</v>
      </c>
      <c r="I1775" s="50" t="n">
        <v>28</v>
      </c>
      <c r="J1775" s="50" t="n">
        <v>140</v>
      </c>
      <c r="K1775" s="50" t="n">
        <v>90</v>
      </c>
      <c r="L1775" s="50" t="n">
        <v>19</v>
      </c>
      <c r="M1775" s="50" t="n">
        <v>189</v>
      </c>
      <c r="N1775" s="50" t="n">
        <v>36</v>
      </c>
      <c r="O1775" s="50" t="n">
        <v>3.993</v>
      </c>
      <c r="P1775" s="50" t="n">
        <v>74</v>
      </c>
      <c r="Q1775" s="50" t="n">
        <v>55</v>
      </c>
      <c r="R1775" s="50" t="n">
        <v>12</v>
      </c>
      <c r="S1775" s="50" t="n">
        <v>0</v>
      </c>
      <c r="T1775" s="50" t="n">
        <v>0</v>
      </c>
      <c r="U1775" s="50" t="n">
        <v>4</v>
      </c>
      <c r="V1775" s="50" t="n">
        <v>18</v>
      </c>
      <c r="W1775" s="50" t="n">
        <v>0</v>
      </c>
      <c r="X1775" s="50" t="n">
        <v>1</v>
      </c>
      <c r="Y1775" s="50" t="n">
        <v>13</v>
      </c>
      <c r="Z1775" s="50" t="n">
        <v>26.4</v>
      </c>
      <c r="AA1775" s="50" t="n">
        <v>72</v>
      </c>
      <c r="AB1775" s="50" t="n">
        <v>28.987</v>
      </c>
      <c r="AC1775" s="50" t="n">
        <v>43</v>
      </c>
      <c r="AD1775" s="50" t="n">
        <v>6</v>
      </c>
      <c r="AE1775" s="50" t="n">
        <v>17</v>
      </c>
      <c r="AF1775" s="50" t="n">
        <v>43</v>
      </c>
      <c r="AG1775" s="50" t="n">
        <v>3848.4</v>
      </c>
      <c r="AH1775" s="50" t="n">
        <v>15</v>
      </c>
      <c r="AI1775" s="50" t="n">
        <v>114</v>
      </c>
      <c r="AJ1775" s="50" t="n">
        <v>8253.4</v>
      </c>
      <c r="AK1775" s="50" t="n">
        <v>37</v>
      </c>
    </row>
    <row r="1776" customFormat="false" ht="15" hidden="false" customHeight="false" outlineLevel="0" collapsed="false">
      <c r="A1776" s="50" t="s">
        <v>1286</v>
      </c>
      <c r="B1776" s="50" t="s">
        <v>144</v>
      </c>
      <c r="C1776" s="50" t="s">
        <v>537</v>
      </c>
      <c r="D1776" s="50" t="n">
        <v>665742</v>
      </c>
      <c r="E1776" s="50" t="n">
        <v>8</v>
      </c>
      <c r="F1776" s="50" t="s">
        <v>57</v>
      </c>
      <c r="G1776" s="50" t="n">
        <v>41</v>
      </c>
      <c r="H1776" s="50" t="n">
        <v>16</v>
      </c>
      <c r="I1776" s="50" t="n">
        <v>6</v>
      </c>
      <c r="J1776" s="50" t="n">
        <v>15</v>
      </c>
      <c r="K1776" s="50" t="n">
        <v>9</v>
      </c>
      <c r="L1776" s="50" t="n">
        <v>3</v>
      </c>
      <c r="M1776" s="50" t="n">
        <v>25</v>
      </c>
      <c r="N1776" s="50" t="n">
        <v>7</v>
      </c>
      <c r="O1776" s="50" t="n">
        <v>0.28</v>
      </c>
      <c r="P1776" s="50" t="n">
        <v>9</v>
      </c>
      <c r="Q1776" s="50" t="n">
        <v>8</v>
      </c>
      <c r="R1776" s="50" t="n">
        <v>2</v>
      </c>
      <c r="S1776" s="50" t="n">
        <v>0</v>
      </c>
      <c r="T1776" s="50" t="n">
        <v>0</v>
      </c>
      <c r="U1776" s="50" t="n">
        <v>1</v>
      </c>
      <c r="V1776" s="50" t="n">
        <v>1</v>
      </c>
      <c r="W1776" s="50" t="n">
        <v>0</v>
      </c>
      <c r="X1776" s="50" t="n">
        <v>0</v>
      </c>
      <c r="Y1776" s="50" t="n">
        <v>2</v>
      </c>
      <c r="Z1776" s="50" t="n">
        <v>3.6</v>
      </c>
      <c r="AA1776" s="50" t="n">
        <v>9</v>
      </c>
      <c r="AB1776" s="50" t="n">
        <v>3.71</v>
      </c>
      <c r="AC1776" s="50" t="n">
        <v>6</v>
      </c>
      <c r="AD1776" s="50" t="n">
        <v>1</v>
      </c>
      <c r="AE1776" s="50" t="n">
        <v>3</v>
      </c>
      <c r="AF1776" s="50" t="n">
        <v>6</v>
      </c>
      <c r="AG1776" s="50" t="n">
        <v>586.9</v>
      </c>
      <c r="AH1776" s="50" t="n">
        <v>4</v>
      </c>
      <c r="AI1776" s="50" t="n">
        <v>16</v>
      </c>
      <c r="AJ1776" s="50" t="n">
        <v>1181.9</v>
      </c>
      <c r="AK1776" s="50" t="n">
        <v>7</v>
      </c>
    </row>
    <row r="1777" customFormat="false" ht="15" hidden="false" customHeight="false" outlineLevel="0" collapsed="false">
      <c r="A1777" s="50" t="s">
        <v>1286</v>
      </c>
      <c r="B1777" s="50" t="s">
        <v>144</v>
      </c>
      <c r="C1777" s="50" t="s">
        <v>537</v>
      </c>
      <c r="D1777" s="50" t="n">
        <v>665742</v>
      </c>
      <c r="E1777" s="50" t="n">
        <v>9</v>
      </c>
      <c r="F1777" s="50" t="s">
        <v>58</v>
      </c>
      <c r="G1777" s="50" t="n">
        <v>415</v>
      </c>
      <c r="H1777" s="50" t="n">
        <v>183</v>
      </c>
      <c r="I1777" s="50" t="n">
        <v>32</v>
      </c>
      <c r="J1777" s="50" t="n">
        <v>210</v>
      </c>
      <c r="K1777" s="50" t="n">
        <v>138</v>
      </c>
      <c r="L1777" s="50" t="n">
        <v>17</v>
      </c>
      <c r="M1777" s="50" t="n">
        <v>183</v>
      </c>
      <c r="N1777" s="50" t="n">
        <v>45</v>
      </c>
      <c r="O1777" s="50" t="n">
        <v>2.391</v>
      </c>
      <c r="P1777" s="50" t="n">
        <v>114</v>
      </c>
      <c r="Q1777" s="50" t="n">
        <v>99</v>
      </c>
      <c r="R1777" s="50" t="n">
        <v>25</v>
      </c>
      <c r="S1777" s="50" t="n">
        <v>3</v>
      </c>
      <c r="T1777" s="50" t="n">
        <v>0</v>
      </c>
      <c r="U1777" s="50" t="n">
        <v>5</v>
      </c>
      <c r="V1777" s="50" t="n">
        <v>14</v>
      </c>
      <c r="W1777" s="50" t="n">
        <v>1</v>
      </c>
      <c r="X1777" s="50" t="n">
        <v>0</v>
      </c>
      <c r="Y1777" s="50" t="n">
        <v>15</v>
      </c>
      <c r="Z1777" s="50" t="n">
        <v>35.35</v>
      </c>
      <c r="AA1777" s="50" t="n">
        <v>108</v>
      </c>
      <c r="AB1777" s="50" t="n">
        <v>40.699</v>
      </c>
      <c r="AC1777" s="50" t="n">
        <v>84</v>
      </c>
      <c r="AD1777" s="50" t="n">
        <v>11</v>
      </c>
      <c r="AE1777" s="50" t="n">
        <v>39</v>
      </c>
      <c r="AF1777" s="50" t="n">
        <v>84</v>
      </c>
      <c r="AG1777" s="50" t="n">
        <v>7766.9</v>
      </c>
      <c r="AH1777" s="50" t="n">
        <v>27</v>
      </c>
      <c r="AI1777" s="50" t="n">
        <v>168</v>
      </c>
      <c r="AJ1777" s="50" t="n">
        <v>12243.1</v>
      </c>
      <c r="AK1777" s="50" t="n">
        <v>56</v>
      </c>
    </row>
    <row r="1778" customFormat="false" ht="15" hidden="false" customHeight="false" outlineLevel="0" collapsed="false">
      <c r="A1778" s="50" t="s">
        <v>1287</v>
      </c>
      <c r="B1778" s="50" t="s">
        <v>144</v>
      </c>
      <c r="C1778" s="50" t="s">
        <v>538</v>
      </c>
      <c r="D1778" s="50" t="n">
        <v>683146</v>
      </c>
      <c r="E1778" s="50" t="n">
        <v>4</v>
      </c>
      <c r="F1778" s="50" t="s">
        <v>53</v>
      </c>
      <c r="G1778" s="50" t="n">
        <v>400</v>
      </c>
      <c r="H1778" s="50" t="n">
        <v>187</v>
      </c>
      <c r="I1778" s="50" t="n">
        <v>48</v>
      </c>
      <c r="J1778" s="50" t="n">
        <v>193</v>
      </c>
      <c r="K1778" s="50" t="n">
        <v>121</v>
      </c>
      <c r="L1778" s="50" t="n">
        <v>17</v>
      </c>
      <c r="M1778" s="50" t="n">
        <v>206</v>
      </c>
      <c r="N1778" s="50" t="n">
        <v>66</v>
      </c>
      <c r="O1778" s="50" t="n">
        <v>-5.271</v>
      </c>
      <c r="P1778" s="50" t="n">
        <v>98</v>
      </c>
      <c r="Q1778" s="50" t="n">
        <v>90</v>
      </c>
      <c r="R1778" s="50" t="n">
        <v>19</v>
      </c>
      <c r="S1778" s="50" t="n">
        <v>4</v>
      </c>
      <c r="T1778" s="50" t="n">
        <v>1</v>
      </c>
      <c r="U1778" s="50" t="n">
        <v>1</v>
      </c>
      <c r="V1778" s="50" t="n">
        <v>6</v>
      </c>
      <c r="W1778" s="50" t="n">
        <v>0</v>
      </c>
      <c r="X1778" s="50" t="n">
        <v>2</v>
      </c>
      <c r="Y1778" s="50" t="n">
        <v>27</v>
      </c>
      <c r="Z1778" s="50" t="n">
        <v>24.5</v>
      </c>
      <c r="AA1778" s="50" t="n">
        <v>98</v>
      </c>
      <c r="AB1778" s="50" t="n">
        <v>27.678</v>
      </c>
      <c r="AC1778" s="50" t="n">
        <v>65</v>
      </c>
      <c r="AD1778" s="50" t="n">
        <v>5</v>
      </c>
      <c r="AE1778" s="50" t="n">
        <v>24</v>
      </c>
      <c r="AF1778" s="50" t="n">
        <v>65</v>
      </c>
      <c r="AG1778" s="50" t="n">
        <v>5795.5</v>
      </c>
      <c r="AH1778" s="50" t="n">
        <v>20</v>
      </c>
      <c r="AI1778" s="50" t="n">
        <v>163</v>
      </c>
      <c r="AJ1778" s="50" t="n">
        <v>12259.1</v>
      </c>
      <c r="AK1778" s="50" t="n">
        <v>95</v>
      </c>
    </row>
    <row r="1779" customFormat="false" ht="15" hidden="false" customHeight="false" outlineLevel="0" collapsed="false">
      <c r="A1779" s="50" t="s">
        <v>1287</v>
      </c>
      <c r="B1779" s="50" t="s">
        <v>144</v>
      </c>
      <c r="C1779" s="50" t="s">
        <v>538</v>
      </c>
      <c r="D1779" s="50" t="n">
        <v>683146</v>
      </c>
      <c r="E1779" s="50" t="n">
        <v>5</v>
      </c>
      <c r="F1779" s="50" t="s">
        <v>54</v>
      </c>
      <c r="G1779" s="50" t="n">
        <v>409</v>
      </c>
      <c r="H1779" s="50" t="n">
        <v>178</v>
      </c>
      <c r="I1779" s="50" t="n">
        <v>49</v>
      </c>
      <c r="J1779" s="50" t="n">
        <v>198</v>
      </c>
      <c r="K1779" s="50" t="n">
        <v>132</v>
      </c>
      <c r="L1779" s="50" t="n">
        <v>23</v>
      </c>
      <c r="M1779" s="50" t="n">
        <v>211</v>
      </c>
      <c r="N1779" s="50" t="n">
        <v>46</v>
      </c>
      <c r="O1779" s="50" t="n">
        <v>2.768</v>
      </c>
      <c r="P1779" s="50" t="n">
        <v>97</v>
      </c>
      <c r="Q1779" s="50" t="n">
        <v>83</v>
      </c>
      <c r="R1779" s="50" t="n">
        <v>22</v>
      </c>
      <c r="S1779" s="50" t="n">
        <v>4</v>
      </c>
      <c r="T1779" s="50" t="n">
        <v>0</v>
      </c>
      <c r="U1779" s="50" t="n">
        <v>2</v>
      </c>
      <c r="V1779" s="50" t="n">
        <v>12</v>
      </c>
      <c r="W1779" s="50" t="n">
        <v>1</v>
      </c>
      <c r="X1779" s="50" t="n">
        <v>0</v>
      </c>
      <c r="Y1779" s="50" t="n">
        <v>28</v>
      </c>
      <c r="Z1779" s="50" t="n">
        <v>33.2</v>
      </c>
      <c r="AA1779" s="50" t="n">
        <v>97</v>
      </c>
      <c r="AB1779" s="50" t="n">
        <v>32.18</v>
      </c>
      <c r="AC1779" s="50" t="n">
        <v>55</v>
      </c>
      <c r="AD1779" s="50" t="n">
        <v>5</v>
      </c>
      <c r="AE1779" s="50" t="n">
        <v>21</v>
      </c>
      <c r="AF1779" s="50" t="n">
        <v>55</v>
      </c>
      <c r="AG1779" s="50" t="n">
        <v>4918.2</v>
      </c>
      <c r="AH1779" s="50" t="n">
        <v>23</v>
      </c>
      <c r="AI1779" s="50" t="n">
        <v>151</v>
      </c>
      <c r="AJ1779" s="50" t="n">
        <v>11313.1</v>
      </c>
      <c r="AK1779" s="50" t="n">
        <v>81</v>
      </c>
    </row>
    <row r="1780" customFormat="false" ht="15" hidden="false" customHeight="false" outlineLevel="0" collapsed="false">
      <c r="A1780" s="50" t="s">
        <v>1287</v>
      </c>
      <c r="B1780" s="50" t="s">
        <v>144</v>
      </c>
      <c r="C1780" s="50" t="s">
        <v>538</v>
      </c>
      <c r="D1780" s="50" t="n">
        <v>683146</v>
      </c>
      <c r="E1780" s="50" t="n">
        <v>6</v>
      </c>
      <c r="F1780" s="50" t="s">
        <v>55</v>
      </c>
      <c r="G1780" s="50" t="n">
        <v>337</v>
      </c>
      <c r="H1780" s="50" t="n">
        <v>167</v>
      </c>
      <c r="I1780" s="50" t="n">
        <v>44</v>
      </c>
      <c r="J1780" s="50" t="n">
        <v>174</v>
      </c>
      <c r="K1780" s="50" t="n">
        <v>123</v>
      </c>
      <c r="L1780" s="50" t="n">
        <v>21</v>
      </c>
      <c r="M1780" s="50" t="n">
        <v>163</v>
      </c>
      <c r="N1780" s="50" t="n">
        <v>44</v>
      </c>
      <c r="O1780" s="50" t="n">
        <v>-6.807</v>
      </c>
      <c r="P1780" s="50" t="n">
        <v>88</v>
      </c>
      <c r="Q1780" s="50" t="n">
        <v>75</v>
      </c>
      <c r="R1780" s="50" t="n">
        <v>11</v>
      </c>
      <c r="S1780" s="50" t="n">
        <v>2</v>
      </c>
      <c r="T1780" s="50" t="n">
        <v>0</v>
      </c>
      <c r="U1780" s="50" t="n">
        <v>0</v>
      </c>
      <c r="V1780" s="50" t="n">
        <v>10</v>
      </c>
      <c r="W1780" s="50" t="n">
        <v>2</v>
      </c>
      <c r="X1780" s="50" t="n">
        <v>1</v>
      </c>
      <c r="Y1780" s="50" t="n">
        <v>22</v>
      </c>
      <c r="Z1780" s="50" t="n">
        <v>19</v>
      </c>
      <c r="AA1780" s="50" t="n">
        <v>88</v>
      </c>
      <c r="AB1780" s="50" t="n">
        <v>24.416</v>
      </c>
      <c r="AC1780" s="50" t="n">
        <v>54</v>
      </c>
      <c r="AD1780" s="50" t="n">
        <v>4</v>
      </c>
      <c r="AE1780" s="50" t="n">
        <v>21</v>
      </c>
      <c r="AF1780" s="50" t="n">
        <v>54</v>
      </c>
      <c r="AG1780" s="50" t="n">
        <v>4704.4</v>
      </c>
      <c r="AH1780" s="50" t="n">
        <v>19</v>
      </c>
      <c r="AI1780" s="50" t="n">
        <v>143</v>
      </c>
      <c r="AJ1780" s="50" t="n">
        <v>10662.4</v>
      </c>
      <c r="AK1780" s="50" t="n">
        <v>64</v>
      </c>
    </row>
    <row r="1781" customFormat="false" ht="15" hidden="false" customHeight="false" outlineLevel="0" collapsed="false">
      <c r="A1781" s="50" t="s">
        <v>1287</v>
      </c>
      <c r="B1781" s="50" t="s">
        <v>144</v>
      </c>
      <c r="C1781" s="50" t="s">
        <v>538</v>
      </c>
      <c r="D1781" s="50" t="n">
        <v>683146</v>
      </c>
      <c r="E1781" s="50" t="n">
        <v>7</v>
      </c>
      <c r="F1781" s="50" t="s">
        <v>56</v>
      </c>
      <c r="G1781" s="50" t="n">
        <v>274</v>
      </c>
      <c r="H1781" s="50" t="n">
        <v>160</v>
      </c>
      <c r="I1781" s="50" t="n">
        <v>41</v>
      </c>
      <c r="J1781" s="50" t="n">
        <v>142</v>
      </c>
      <c r="K1781" s="50" t="n">
        <v>108</v>
      </c>
      <c r="L1781" s="50" t="n">
        <v>16</v>
      </c>
      <c r="M1781" s="50" t="n">
        <v>132</v>
      </c>
      <c r="N1781" s="50" t="n">
        <v>52</v>
      </c>
      <c r="O1781" s="50" t="n">
        <v>-0.065</v>
      </c>
      <c r="P1781" s="50" t="n">
        <v>74</v>
      </c>
      <c r="Q1781" s="50" t="n">
        <v>70</v>
      </c>
      <c r="R1781" s="50" t="n">
        <v>18</v>
      </c>
      <c r="S1781" s="50" t="n">
        <v>3</v>
      </c>
      <c r="T1781" s="50" t="n">
        <v>0</v>
      </c>
      <c r="U1781" s="50" t="n">
        <v>3</v>
      </c>
      <c r="V1781" s="50" t="n">
        <v>3</v>
      </c>
      <c r="W1781" s="50" t="n">
        <v>0</v>
      </c>
      <c r="X1781" s="50" t="n">
        <v>1</v>
      </c>
      <c r="Y1781" s="50" t="n">
        <v>20</v>
      </c>
      <c r="Z1781" s="50" t="n">
        <v>22.65</v>
      </c>
      <c r="AA1781" s="50" t="n">
        <v>74</v>
      </c>
      <c r="AB1781" s="50" t="n">
        <v>23.648</v>
      </c>
      <c r="AC1781" s="50" t="n">
        <v>51</v>
      </c>
      <c r="AD1781" s="50" t="n">
        <v>5</v>
      </c>
      <c r="AE1781" s="50" t="n">
        <v>22</v>
      </c>
      <c r="AF1781" s="50" t="n">
        <v>51</v>
      </c>
      <c r="AG1781" s="50" t="n">
        <v>4676.2</v>
      </c>
      <c r="AH1781" s="50" t="n">
        <v>21</v>
      </c>
      <c r="AI1781" s="50" t="n">
        <v>144</v>
      </c>
      <c r="AJ1781" s="50" t="n">
        <v>10988.2</v>
      </c>
      <c r="AK1781" s="50" t="n">
        <v>105</v>
      </c>
    </row>
    <row r="1782" customFormat="false" ht="15" hidden="false" customHeight="false" outlineLevel="0" collapsed="false">
      <c r="A1782" s="50" t="s">
        <v>1287</v>
      </c>
      <c r="B1782" s="50" t="s">
        <v>144</v>
      </c>
      <c r="C1782" s="50" t="s">
        <v>538</v>
      </c>
      <c r="D1782" s="50" t="n">
        <v>683146</v>
      </c>
      <c r="E1782" s="50" t="n">
        <v>8</v>
      </c>
      <c r="F1782" s="50" t="s">
        <v>57</v>
      </c>
      <c r="G1782" s="50" t="n">
        <v>219</v>
      </c>
      <c r="H1782" s="50" t="n">
        <v>112</v>
      </c>
      <c r="I1782" s="50" t="n">
        <v>35</v>
      </c>
      <c r="J1782" s="50" t="n">
        <v>116</v>
      </c>
      <c r="K1782" s="50" t="n">
        <v>81</v>
      </c>
      <c r="L1782" s="50" t="n">
        <v>13</v>
      </c>
      <c r="M1782" s="50" t="n">
        <v>103</v>
      </c>
      <c r="N1782" s="50" t="n">
        <v>31</v>
      </c>
      <c r="O1782" s="50" t="n">
        <v>-1.402</v>
      </c>
      <c r="P1782" s="50" t="n">
        <v>56</v>
      </c>
      <c r="Q1782" s="50" t="n">
        <v>51</v>
      </c>
      <c r="R1782" s="50" t="n">
        <v>12</v>
      </c>
      <c r="S1782" s="50" t="n">
        <v>4</v>
      </c>
      <c r="T1782" s="50" t="n">
        <v>0</v>
      </c>
      <c r="U1782" s="50" t="n">
        <v>2</v>
      </c>
      <c r="V1782" s="50" t="n">
        <v>5</v>
      </c>
      <c r="W1782" s="50" t="n">
        <v>0</v>
      </c>
      <c r="X1782" s="50" t="n">
        <v>0</v>
      </c>
      <c r="Y1782" s="50" t="n">
        <v>18</v>
      </c>
      <c r="Z1782" s="50" t="n">
        <v>17.9</v>
      </c>
      <c r="AA1782" s="50" t="n">
        <v>56</v>
      </c>
      <c r="AB1782" s="50" t="n">
        <v>18.249</v>
      </c>
      <c r="AC1782" s="50" t="n">
        <v>33</v>
      </c>
      <c r="AD1782" s="50" t="n">
        <v>5</v>
      </c>
      <c r="AE1782" s="50" t="n">
        <v>19</v>
      </c>
      <c r="AF1782" s="50" t="n">
        <v>33</v>
      </c>
      <c r="AG1782" s="50" t="n">
        <v>3059.6</v>
      </c>
      <c r="AH1782" s="50" t="n">
        <v>13</v>
      </c>
      <c r="AI1782" s="50" t="n">
        <v>107</v>
      </c>
      <c r="AJ1782" s="50" t="n">
        <v>8064.2</v>
      </c>
      <c r="AK1782" s="50" t="n">
        <v>60</v>
      </c>
    </row>
    <row r="1783" customFormat="false" ht="15" hidden="false" customHeight="false" outlineLevel="0" collapsed="false">
      <c r="A1783" s="50" t="s">
        <v>1287</v>
      </c>
      <c r="B1783" s="50" t="s">
        <v>144</v>
      </c>
      <c r="C1783" s="50" t="s">
        <v>538</v>
      </c>
      <c r="D1783" s="50" t="n">
        <v>683146</v>
      </c>
      <c r="E1783" s="50" t="n">
        <v>9</v>
      </c>
      <c r="F1783" s="50" t="s">
        <v>58</v>
      </c>
      <c r="G1783" s="50" t="n">
        <v>265</v>
      </c>
      <c r="H1783" s="50" t="n">
        <v>130</v>
      </c>
      <c r="I1783" s="50" t="n">
        <v>36</v>
      </c>
      <c r="J1783" s="50" t="n">
        <v>128</v>
      </c>
      <c r="K1783" s="50" t="n">
        <v>95</v>
      </c>
      <c r="L1783" s="50" t="n">
        <v>21</v>
      </c>
      <c r="M1783" s="50" t="n">
        <v>137</v>
      </c>
      <c r="N1783" s="50" t="n">
        <v>35</v>
      </c>
      <c r="O1783" s="50" t="n">
        <v>7.307</v>
      </c>
      <c r="P1783" s="50" t="n">
        <v>60</v>
      </c>
      <c r="Q1783" s="50" t="n">
        <v>51</v>
      </c>
      <c r="R1783" s="50" t="n">
        <v>18</v>
      </c>
      <c r="S1783" s="50" t="n">
        <v>5</v>
      </c>
      <c r="T1783" s="50" t="n">
        <v>0</v>
      </c>
      <c r="U1783" s="50" t="n">
        <v>3</v>
      </c>
      <c r="V1783" s="50" t="n">
        <v>8</v>
      </c>
      <c r="W1783" s="50" t="n">
        <v>0</v>
      </c>
      <c r="X1783" s="50" t="n">
        <v>1</v>
      </c>
      <c r="Y1783" s="50" t="n">
        <v>10</v>
      </c>
      <c r="Z1783" s="50" t="n">
        <v>26.85</v>
      </c>
      <c r="AA1783" s="50" t="n">
        <v>60</v>
      </c>
      <c r="AB1783" s="50" t="n">
        <v>25.918</v>
      </c>
      <c r="AC1783" s="50" t="n">
        <v>42</v>
      </c>
      <c r="AD1783" s="50" t="n">
        <v>7</v>
      </c>
      <c r="AE1783" s="50" t="n">
        <v>19</v>
      </c>
      <c r="AF1783" s="50" t="n">
        <v>42</v>
      </c>
      <c r="AG1783" s="50" t="n">
        <v>3905.6</v>
      </c>
      <c r="AH1783" s="50" t="n">
        <v>16</v>
      </c>
      <c r="AI1783" s="50" t="n">
        <v>121</v>
      </c>
      <c r="AJ1783" s="50" t="n">
        <v>9152.9</v>
      </c>
      <c r="AK1783" s="50" t="n">
        <v>73</v>
      </c>
    </row>
    <row r="1784" customFormat="false" ht="15" hidden="false" customHeight="false" outlineLevel="0" collapsed="false">
      <c r="A1784" s="50" t="s">
        <v>1288</v>
      </c>
      <c r="B1784" s="50" t="s">
        <v>144</v>
      </c>
      <c r="C1784" s="50" t="s">
        <v>539</v>
      </c>
      <c r="D1784" s="50" t="n">
        <v>596019</v>
      </c>
      <c r="E1784" s="50" t="n">
        <v>4</v>
      </c>
      <c r="F1784" s="50" t="s">
        <v>53</v>
      </c>
      <c r="G1784" s="50" t="n">
        <v>459</v>
      </c>
      <c r="H1784" s="50" t="n">
        <v>209</v>
      </c>
      <c r="I1784" s="50" t="n">
        <v>48</v>
      </c>
      <c r="J1784" s="50" t="n">
        <v>202</v>
      </c>
      <c r="K1784" s="50" t="n">
        <v>138</v>
      </c>
      <c r="L1784" s="50" t="n">
        <v>19</v>
      </c>
      <c r="M1784" s="50" t="n">
        <v>257</v>
      </c>
      <c r="N1784" s="50" t="n">
        <v>71</v>
      </c>
      <c r="O1784" s="50" t="n">
        <v>-1.54</v>
      </c>
      <c r="P1784" s="50" t="n">
        <v>105</v>
      </c>
      <c r="Q1784" s="50" t="n">
        <v>93</v>
      </c>
      <c r="R1784" s="50" t="n">
        <v>21</v>
      </c>
      <c r="S1784" s="50" t="n">
        <v>2</v>
      </c>
      <c r="T1784" s="50" t="n">
        <v>2</v>
      </c>
      <c r="U1784" s="50" t="n">
        <v>2</v>
      </c>
      <c r="V1784" s="50" t="n">
        <v>11</v>
      </c>
      <c r="W1784" s="50" t="n">
        <v>1</v>
      </c>
      <c r="X1784" s="50" t="n">
        <v>0</v>
      </c>
      <c r="Y1784" s="50" t="n">
        <v>19</v>
      </c>
      <c r="Z1784" s="50" t="n">
        <v>31.6</v>
      </c>
      <c r="AA1784" s="50" t="n">
        <v>105</v>
      </c>
      <c r="AB1784" s="50" t="n">
        <v>35.656</v>
      </c>
      <c r="AC1784" s="50" t="n">
        <v>74</v>
      </c>
      <c r="AD1784" s="50" t="n">
        <v>7</v>
      </c>
      <c r="AE1784" s="50" t="n">
        <v>32</v>
      </c>
      <c r="AF1784" s="50" t="n">
        <v>74</v>
      </c>
      <c r="AG1784" s="50" t="n">
        <v>6726.7</v>
      </c>
      <c r="AH1784" s="50" t="n">
        <v>24</v>
      </c>
      <c r="AI1784" s="50" t="n">
        <v>185</v>
      </c>
      <c r="AJ1784" s="50" t="n">
        <v>13508.7</v>
      </c>
      <c r="AK1784" s="50" t="n">
        <v>53</v>
      </c>
    </row>
    <row r="1785" customFormat="false" ht="15" hidden="false" customHeight="false" outlineLevel="0" collapsed="false">
      <c r="A1785" s="50" t="s">
        <v>1288</v>
      </c>
      <c r="B1785" s="50" t="s">
        <v>144</v>
      </c>
      <c r="C1785" s="50" t="s">
        <v>539</v>
      </c>
      <c r="D1785" s="50" t="n">
        <v>596019</v>
      </c>
      <c r="E1785" s="50" t="n">
        <v>6</v>
      </c>
      <c r="F1785" s="50" t="s">
        <v>55</v>
      </c>
      <c r="G1785" s="50" t="n">
        <v>88</v>
      </c>
      <c r="H1785" s="50" t="n">
        <v>41</v>
      </c>
      <c r="I1785" s="50" t="n">
        <v>5</v>
      </c>
      <c r="J1785" s="50" t="n">
        <v>37</v>
      </c>
      <c r="K1785" s="50" t="n">
        <v>25</v>
      </c>
      <c r="L1785" s="50" t="n">
        <v>2</v>
      </c>
      <c r="M1785" s="50" t="n">
        <v>51</v>
      </c>
      <c r="N1785" s="50" t="n">
        <v>16</v>
      </c>
      <c r="O1785" s="50" t="n">
        <v>-1.634</v>
      </c>
      <c r="P1785" s="50" t="n">
        <v>21</v>
      </c>
      <c r="Q1785" s="50" t="n">
        <v>20</v>
      </c>
      <c r="R1785" s="50" t="n">
        <v>3</v>
      </c>
      <c r="S1785" s="50" t="n">
        <v>0</v>
      </c>
      <c r="T1785" s="50" t="n">
        <v>1</v>
      </c>
      <c r="U1785" s="50" t="n">
        <v>1</v>
      </c>
      <c r="V1785" s="50" t="n">
        <v>1</v>
      </c>
      <c r="W1785" s="50" t="n">
        <v>0</v>
      </c>
      <c r="X1785" s="50" t="n">
        <v>0</v>
      </c>
      <c r="Y1785" s="50" t="n">
        <v>2</v>
      </c>
      <c r="Z1785" s="50" t="n">
        <v>5.2</v>
      </c>
      <c r="AA1785" s="50" t="n">
        <v>21</v>
      </c>
      <c r="AB1785" s="50" t="n">
        <v>6.846</v>
      </c>
      <c r="AC1785" s="50" t="n">
        <v>18</v>
      </c>
      <c r="AD1785" s="50" t="n">
        <v>1</v>
      </c>
      <c r="AE1785" s="50" t="n">
        <v>11</v>
      </c>
      <c r="AF1785" s="50" t="n">
        <v>18</v>
      </c>
      <c r="AG1785" s="50" t="n">
        <v>1719.5</v>
      </c>
      <c r="AH1785" s="50" t="n">
        <v>6</v>
      </c>
      <c r="AI1785" s="50" t="n">
        <v>37</v>
      </c>
      <c r="AJ1785" s="50" t="n">
        <v>2628.3</v>
      </c>
      <c r="AK1785" s="50" t="n">
        <v>3</v>
      </c>
    </row>
    <row r="1786" customFormat="false" ht="15" hidden="false" customHeight="false" outlineLevel="0" collapsed="false">
      <c r="A1786" s="50" t="s">
        <v>1288</v>
      </c>
      <c r="B1786" s="50" t="s">
        <v>144</v>
      </c>
      <c r="C1786" s="50" t="s">
        <v>539</v>
      </c>
      <c r="D1786" s="50" t="n">
        <v>596019</v>
      </c>
      <c r="E1786" s="50" t="n">
        <v>7</v>
      </c>
      <c r="F1786" s="50" t="s">
        <v>56</v>
      </c>
      <c r="G1786" s="50" t="n">
        <v>484</v>
      </c>
      <c r="H1786" s="50" t="n">
        <v>223</v>
      </c>
      <c r="I1786" s="50" t="n">
        <v>48</v>
      </c>
      <c r="J1786" s="50" t="n">
        <v>231</v>
      </c>
      <c r="K1786" s="50" t="n">
        <v>156</v>
      </c>
      <c r="L1786" s="50" t="n">
        <v>19</v>
      </c>
      <c r="M1786" s="50" t="n">
        <v>253</v>
      </c>
      <c r="N1786" s="50" t="n">
        <v>67</v>
      </c>
      <c r="O1786" s="50" t="n">
        <v>6.598</v>
      </c>
      <c r="P1786" s="50" t="n">
        <v>107</v>
      </c>
      <c r="Q1786" s="50" t="n">
        <v>93</v>
      </c>
      <c r="R1786" s="50" t="n">
        <v>24</v>
      </c>
      <c r="S1786" s="50" t="n">
        <v>3</v>
      </c>
      <c r="T1786" s="50" t="n">
        <v>1</v>
      </c>
      <c r="U1786" s="50" t="n">
        <v>6</v>
      </c>
      <c r="V1786" s="50" t="n">
        <v>13</v>
      </c>
      <c r="W1786" s="50" t="n">
        <v>1</v>
      </c>
      <c r="X1786" s="50" t="n">
        <v>0</v>
      </c>
      <c r="Y1786" s="50" t="n">
        <v>20</v>
      </c>
      <c r="Z1786" s="50" t="n">
        <v>39.75</v>
      </c>
      <c r="AA1786" s="50" t="n">
        <v>107</v>
      </c>
      <c r="AB1786" s="50" t="n">
        <v>40.867</v>
      </c>
      <c r="AC1786" s="50" t="n">
        <v>73</v>
      </c>
      <c r="AD1786" s="50" t="n">
        <v>9</v>
      </c>
      <c r="AE1786" s="50" t="n">
        <v>39</v>
      </c>
      <c r="AF1786" s="50" t="n">
        <v>73</v>
      </c>
      <c r="AG1786" s="50" t="n">
        <v>6698.1</v>
      </c>
      <c r="AH1786" s="50" t="n">
        <v>27</v>
      </c>
      <c r="AI1786" s="50" t="n">
        <v>189</v>
      </c>
      <c r="AJ1786" s="50" t="n">
        <v>13764.6</v>
      </c>
      <c r="AK1786" s="50" t="n">
        <v>52</v>
      </c>
    </row>
    <row r="1787" customFormat="false" ht="15" hidden="false" customHeight="false" outlineLevel="0" collapsed="false">
      <c r="A1787" s="50" t="s">
        <v>1288</v>
      </c>
      <c r="B1787" s="50" t="s">
        <v>144</v>
      </c>
      <c r="C1787" s="50" t="s">
        <v>539</v>
      </c>
      <c r="D1787" s="50" t="n">
        <v>596019</v>
      </c>
      <c r="E1787" s="50" t="n">
        <v>8</v>
      </c>
      <c r="F1787" s="50" t="s">
        <v>57</v>
      </c>
      <c r="G1787" s="50" t="n">
        <v>469</v>
      </c>
      <c r="H1787" s="50" t="n">
        <v>214</v>
      </c>
      <c r="I1787" s="50" t="n">
        <v>52</v>
      </c>
      <c r="J1787" s="50" t="n">
        <v>207</v>
      </c>
      <c r="K1787" s="50" t="n">
        <v>129</v>
      </c>
      <c r="L1787" s="50" t="n">
        <v>19</v>
      </c>
      <c r="M1787" s="50" t="n">
        <v>262</v>
      </c>
      <c r="N1787" s="50" t="n">
        <v>85</v>
      </c>
      <c r="O1787" s="50" t="n">
        <v>0.86</v>
      </c>
      <c r="P1787" s="50" t="n">
        <v>118</v>
      </c>
      <c r="Q1787" s="50" t="n">
        <v>106</v>
      </c>
      <c r="R1787" s="50" t="n">
        <v>24</v>
      </c>
      <c r="S1787" s="50" t="n">
        <v>4</v>
      </c>
      <c r="T1787" s="50" t="n">
        <v>0</v>
      </c>
      <c r="U1787" s="50" t="n">
        <v>5</v>
      </c>
      <c r="V1787" s="50" t="n">
        <v>11</v>
      </c>
      <c r="W1787" s="50" t="n">
        <v>1</v>
      </c>
      <c r="X1787" s="50" t="n">
        <v>0</v>
      </c>
      <c r="Y1787" s="50" t="n">
        <v>26</v>
      </c>
      <c r="Z1787" s="50" t="n">
        <v>36.9</v>
      </c>
      <c r="AA1787" s="50" t="n">
        <v>117</v>
      </c>
      <c r="AB1787" s="50" t="n">
        <v>34.643</v>
      </c>
      <c r="AC1787" s="50" t="n">
        <v>80</v>
      </c>
      <c r="AD1787" s="50" t="n">
        <v>6</v>
      </c>
      <c r="AE1787" s="50" t="n">
        <v>33</v>
      </c>
      <c r="AF1787" s="50" t="n">
        <v>79</v>
      </c>
      <c r="AG1787" s="50" t="n">
        <v>7033.9</v>
      </c>
      <c r="AH1787" s="50" t="n">
        <v>18</v>
      </c>
      <c r="AI1787" s="50" t="n">
        <v>190</v>
      </c>
      <c r="AJ1787" s="50" t="n">
        <v>13736.5</v>
      </c>
      <c r="AK1787" s="50" t="n">
        <v>45</v>
      </c>
    </row>
    <row r="1788" customFormat="false" ht="15" hidden="false" customHeight="false" outlineLevel="0" collapsed="false">
      <c r="A1788" s="50" t="s">
        <v>1288</v>
      </c>
      <c r="B1788" s="50" t="s">
        <v>144</v>
      </c>
      <c r="C1788" s="50" t="s">
        <v>539</v>
      </c>
      <c r="D1788" s="50" t="n">
        <v>596019</v>
      </c>
      <c r="E1788" s="50" t="n">
        <v>9</v>
      </c>
      <c r="F1788" s="50" t="s">
        <v>58</v>
      </c>
      <c r="G1788" s="50" t="n">
        <v>474</v>
      </c>
      <c r="H1788" s="50" t="n">
        <v>222</v>
      </c>
      <c r="I1788" s="50" t="n">
        <v>55</v>
      </c>
      <c r="J1788" s="50" t="n">
        <v>209</v>
      </c>
      <c r="K1788" s="50" t="n">
        <v>140</v>
      </c>
      <c r="L1788" s="50" t="n">
        <v>20</v>
      </c>
      <c r="M1788" s="50" t="n">
        <v>265</v>
      </c>
      <c r="N1788" s="50" t="n">
        <v>82</v>
      </c>
      <c r="O1788" s="50" t="n">
        <v>0.14</v>
      </c>
      <c r="P1788" s="50" t="n">
        <v>118</v>
      </c>
      <c r="Q1788" s="50" t="n">
        <v>106</v>
      </c>
      <c r="R1788" s="50" t="n">
        <v>22</v>
      </c>
      <c r="S1788" s="50" t="n">
        <v>3</v>
      </c>
      <c r="T1788" s="50" t="n">
        <v>0</v>
      </c>
      <c r="U1788" s="50" t="n">
        <v>7</v>
      </c>
      <c r="V1788" s="50" t="n">
        <v>10</v>
      </c>
      <c r="W1788" s="50" t="n">
        <v>2</v>
      </c>
      <c r="X1788" s="50" t="n">
        <v>0</v>
      </c>
      <c r="Y1788" s="50" t="n">
        <v>28</v>
      </c>
      <c r="Z1788" s="50" t="n">
        <v>36.95</v>
      </c>
      <c r="AA1788" s="50" t="n">
        <v>118</v>
      </c>
      <c r="AB1788" s="50" t="n">
        <v>36.947</v>
      </c>
      <c r="AC1788" s="50" t="n">
        <v>78</v>
      </c>
      <c r="AD1788" s="50" t="n">
        <v>6</v>
      </c>
      <c r="AE1788" s="50" t="n">
        <v>45</v>
      </c>
      <c r="AF1788" s="50" t="n">
        <v>78</v>
      </c>
      <c r="AG1788" s="50" t="n">
        <v>7263.9</v>
      </c>
      <c r="AH1788" s="50" t="n">
        <v>24</v>
      </c>
      <c r="AI1788" s="50" t="n">
        <v>198</v>
      </c>
      <c r="AJ1788" s="50" t="n">
        <v>14642.1</v>
      </c>
      <c r="AK1788" s="50" t="n">
        <v>79</v>
      </c>
    </row>
    <row r="1789" customFormat="false" ht="15" hidden="false" customHeight="false" outlineLevel="0" collapsed="false">
      <c r="A1789" s="50" t="s">
        <v>1289</v>
      </c>
      <c r="B1789" s="50" t="s">
        <v>144</v>
      </c>
      <c r="C1789" s="50" t="s">
        <v>540</v>
      </c>
      <c r="D1789" s="50" t="n">
        <v>682626</v>
      </c>
      <c r="E1789" s="50" t="n">
        <v>4</v>
      </c>
      <c r="F1789" s="50" t="s">
        <v>53</v>
      </c>
      <c r="G1789" s="50" t="n">
        <v>392</v>
      </c>
      <c r="H1789" s="50" t="n">
        <v>177</v>
      </c>
      <c r="I1789" s="50" t="n">
        <v>42</v>
      </c>
      <c r="J1789" s="50" t="n">
        <v>174</v>
      </c>
      <c r="K1789" s="50" t="n">
        <v>111</v>
      </c>
      <c r="L1789" s="50" t="n">
        <v>15</v>
      </c>
      <c r="M1789" s="50" t="n">
        <v>218</v>
      </c>
      <c r="N1789" s="50" t="n">
        <v>66</v>
      </c>
      <c r="O1789" s="50" t="n">
        <v>-1.042</v>
      </c>
      <c r="P1789" s="50" t="n">
        <v>98</v>
      </c>
      <c r="Q1789" s="50" t="n">
        <v>84</v>
      </c>
      <c r="R1789" s="50" t="n">
        <v>19</v>
      </c>
      <c r="S1789" s="50" t="n">
        <v>3</v>
      </c>
      <c r="T1789" s="50" t="n">
        <v>0</v>
      </c>
      <c r="U1789" s="50" t="n">
        <v>4</v>
      </c>
      <c r="V1789" s="50" t="n">
        <v>9</v>
      </c>
      <c r="W1789" s="50" t="n">
        <v>2</v>
      </c>
      <c r="X1789" s="50" t="n">
        <v>1</v>
      </c>
      <c r="Y1789" s="50" t="n">
        <v>21</v>
      </c>
      <c r="Z1789" s="50" t="n">
        <v>31.65</v>
      </c>
      <c r="AA1789" s="50" t="n">
        <v>98</v>
      </c>
      <c r="AB1789" s="50" t="n">
        <v>34.324</v>
      </c>
      <c r="AC1789" s="50" t="n">
        <v>64</v>
      </c>
      <c r="AD1789" s="50" t="n">
        <v>10</v>
      </c>
      <c r="AE1789" s="50" t="n">
        <v>26</v>
      </c>
      <c r="AF1789" s="50" t="n">
        <v>64</v>
      </c>
      <c r="AG1789" s="50" t="n">
        <v>5708.4</v>
      </c>
      <c r="AH1789" s="50" t="n">
        <v>18</v>
      </c>
      <c r="AI1789" s="50" t="n">
        <v>152</v>
      </c>
      <c r="AJ1789" s="50" t="n">
        <v>11372.7</v>
      </c>
      <c r="AK1789" s="50" t="n">
        <v>76</v>
      </c>
    </row>
    <row r="1790" customFormat="false" ht="15" hidden="false" customHeight="false" outlineLevel="0" collapsed="false">
      <c r="A1790" s="50" t="s">
        <v>1289</v>
      </c>
      <c r="B1790" s="50" t="s">
        <v>144</v>
      </c>
      <c r="C1790" s="50" t="s">
        <v>540</v>
      </c>
      <c r="D1790" s="50" t="n">
        <v>682626</v>
      </c>
      <c r="E1790" s="50" t="n">
        <v>5</v>
      </c>
      <c r="F1790" s="50" t="s">
        <v>54</v>
      </c>
      <c r="G1790" s="50" t="n">
        <v>134</v>
      </c>
      <c r="H1790" s="50" t="n">
        <v>62</v>
      </c>
      <c r="I1790" s="50" t="n">
        <v>19</v>
      </c>
      <c r="J1790" s="50" t="n">
        <v>69</v>
      </c>
      <c r="K1790" s="50" t="n">
        <v>41</v>
      </c>
      <c r="L1790" s="50" t="n">
        <v>11</v>
      </c>
      <c r="M1790" s="50" t="n">
        <v>65</v>
      </c>
      <c r="N1790" s="50" t="n">
        <v>21</v>
      </c>
      <c r="O1790" s="50" t="n">
        <v>-0.943</v>
      </c>
      <c r="P1790" s="50" t="n">
        <v>30</v>
      </c>
      <c r="Q1790" s="50" t="n">
        <v>28</v>
      </c>
      <c r="R1790" s="50" t="n">
        <v>8</v>
      </c>
      <c r="S1790" s="50" t="n">
        <v>2</v>
      </c>
      <c r="T1790" s="50" t="n">
        <v>0</v>
      </c>
      <c r="U1790" s="50" t="n">
        <v>0</v>
      </c>
      <c r="V1790" s="50" t="n">
        <v>2</v>
      </c>
      <c r="W1790" s="50" t="n">
        <v>0</v>
      </c>
      <c r="X1790" s="50" t="n">
        <v>0</v>
      </c>
      <c r="Y1790" s="50" t="n">
        <v>7</v>
      </c>
      <c r="Z1790" s="50" t="n">
        <v>9.3</v>
      </c>
      <c r="AA1790" s="50" t="n">
        <v>30</v>
      </c>
      <c r="AB1790" s="50" t="n">
        <v>10.19</v>
      </c>
      <c r="AC1790" s="50" t="n">
        <v>21</v>
      </c>
      <c r="AD1790" s="50" t="n">
        <v>4</v>
      </c>
      <c r="AE1790" s="50" t="n">
        <v>10</v>
      </c>
      <c r="AF1790" s="50" t="n">
        <v>21</v>
      </c>
      <c r="AG1790" s="50" t="n">
        <v>1967.8</v>
      </c>
      <c r="AH1790" s="50" t="n">
        <v>8</v>
      </c>
      <c r="AI1790" s="50" t="n">
        <v>57</v>
      </c>
      <c r="AJ1790" s="50" t="n">
        <v>4243.6</v>
      </c>
      <c r="AK1790" s="50" t="n">
        <v>26</v>
      </c>
    </row>
    <row r="1791" customFormat="false" ht="15" hidden="false" customHeight="false" outlineLevel="0" collapsed="false">
      <c r="A1791" s="50" t="s">
        <v>1289</v>
      </c>
      <c r="B1791" s="50" t="s">
        <v>144</v>
      </c>
      <c r="C1791" s="50" t="s">
        <v>540</v>
      </c>
      <c r="D1791" s="50" t="n">
        <v>682626</v>
      </c>
      <c r="E1791" s="50" t="n">
        <v>6</v>
      </c>
      <c r="F1791" s="50" t="s">
        <v>55</v>
      </c>
      <c r="G1791" s="50" t="n">
        <v>288</v>
      </c>
      <c r="H1791" s="50" t="n">
        <v>142</v>
      </c>
      <c r="I1791" s="50" t="n">
        <v>51</v>
      </c>
      <c r="J1791" s="50" t="n">
        <v>131</v>
      </c>
      <c r="K1791" s="50" t="n">
        <v>84</v>
      </c>
      <c r="L1791" s="50" t="n">
        <v>18</v>
      </c>
      <c r="M1791" s="50" t="n">
        <v>157</v>
      </c>
      <c r="N1791" s="50" t="n">
        <v>58</v>
      </c>
      <c r="O1791" s="50" t="n">
        <v>2.771</v>
      </c>
      <c r="P1791" s="50" t="n">
        <v>72</v>
      </c>
      <c r="Q1791" s="50" t="n">
        <v>68</v>
      </c>
      <c r="R1791" s="50" t="n">
        <v>18</v>
      </c>
      <c r="S1791" s="50" t="n">
        <v>2</v>
      </c>
      <c r="T1791" s="50" t="n">
        <v>0</v>
      </c>
      <c r="U1791" s="50" t="n">
        <v>5</v>
      </c>
      <c r="V1791" s="50" t="n">
        <v>4</v>
      </c>
      <c r="W1791" s="50" t="n">
        <v>0</v>
      </c>
      <c r="X1791" s="50" t="n">
        <v>0</v>
      </c>
      <c r="Y1791" s="50" t="n">
        <v>24</v>
      </c>
      <c r="Z1791" s="50" t="n">
        <v>25.2</v>
      </c>
      <c r="AA1791" s="50" t="n">
        <v>72</v>
      </c>
      <c r="AB1791" s="50" t="n">
        <v>25.886</v>
      </c>
      <c r="AC1791" s="50" t="n">
        <v>44</v>
      </c>
      <c r="AD1791" s="50" t="n">
        <v>9</v>
      </c>
      <c r="AE1791" s="50" t="n">
        <v>22</v>
      </c>
      <c r="AF1791" s="50" t="n">
        <v>44</v>
      </c>
      <c r="AG1791" s="50" t="n">
        <v>4029.2</v>
      </c>
      <c r="AH1791" s="50" t="n">
        <v>17</v>
      </c>
      <c r="AI1791" s="50" t="n">
        <v>127</v>
      </c>
      <c r="AJ1791" s="50" t="n">
        <v>9399.5</v>
      </c>
      <c r="AK1791" s="50" t="n">
        <v>56</v>
      </c>
    </row>
    <row r="1792" customFormat="false" ht="15" hidden="false" customHeight="false" outlineLevel="0" collapsed="false">
      <c r="A1792" s="50" t="s">
        <v>1289</v>
      </c>
      <c r="B1792" s="50" t="s">
        <v>144</v>
      </c>
      <c r="C1792" s="50" t="s">
        <v>540</v>
      </c>
      <c r="D1792" s="50" t="n">
        <v>682626</v>
      </c>
      <c r="E1792" s="50" t="n">
        <v>7</v>
      </c>
      <c r="F1792" s="50" t="s">
        <v>56</v>
      </c>
      <c r="G1792" s="50" t="n">
        <v>301</v>
      </c>
      <c r="H1792" s="50" t="n">
        <v>132</v>
      </c>
      <c r="I1792" s="50" t="n">
        <v>41</v>
      </c>
      <c r="J1792" s="50" t="n">
        <v>129</v>
      </c>
      <c r="K1792" s="50" t="n">
        <v>82</v>
      </c>
      <c r="L1792" s="50" t="n">
        <v>16</v>
      </c>
      <c r="M1792" s="50" t="n">
        <v>168</v>
      </c>
      <c r="N1792" s="50" t="n">
        <v>50</v>
      </c>
      <c r="O1792" s="50" t="n">
        <v>3.778</v>
      </c>
      <c r="P1792" s="50" t="n">
        <v>74</v>
      </c>
      <c r="Q1792" s="50" t="n">
        <v>60</v>
      </c>
      <c r="R1792" s="50" t="n">
        <v>16</v>
      </c>
      <c r="S1792" s="50" t="n">
        <v>1</v>
      </c>
      <c r="T1792" s="50" t="n">
        <v>0</v>
      </c>
      <c r="U1792" s="50" t="n">
        <v>3</v>
      </c>
      <c r="V1792" s="50" t="n">
        <v>13</v>
      </c>
      <c r="W1792" s="50" t="n">
        <v>1</v>
      </c>
      <c r="X1792" s="50" t="n">
        <v>0</v>
      </c>
      <c r="Y1792" s="50" t="n">
        <v>20</v>
      </c>
      <c r="Z1792" s="50" t="n">
        <v>27.15</v>
      </c>
      <c r="AA1792" s="50" t="n">
        <v>73</v>
      </c>
      <c r="AB1792" s="50" t="n">
        <v>24.952</v>
      </c>
      <c r="AC1792" s="50" t="n">
        <v>40</v>
      </c>
      <c r="AD1792" s="50" t="n">
        <v>5</v>
      </c>
      <c r="AE1792" s="50" t="n">
        <v>17</v>
      </c>
      <c r="AF1792" s="50" t="n">
        <v>40</v>
      </c>
      <c r="AG1792" s="50" t="n">
        <v>3543.4</v>
      </c>
      <c r="AH1792" s="50" t="n">
        <v>13</v>
      </c>
      <c r="AI1792" s="50" t="n">
        <v>120</v>
      </c>
      <c r="AJ1792" s="50" t="n">
        <v>8871.3</v>
      </c>
      <c r="AK1792" s="50" t="n">
        <v>50</v>
      </c>
    </row>
    <row r="1793" customFormat="false" ht="15" hidden="false" customHeight="false" outlineLevel="0" collapsed="false">
      <c r="A1793" s="50" t="s">
        <v>1289</v>
      </c>
      <c r="B1793" s="50" t="s">
        <v>144</v>
      </c>
      <c r="C1793" s="50" t="s">
        <v>540</v>
      </c>
      <c r="D1793" s="50" t="n">
        <v>682626</v>
      </c>
      <c r="E1793" s="50" t="n">
        <v>8</v>
      </c>
      <c r="F1793" s="50" t="s">
        <v>57</v>
      </c>
      <c r="G1793" s="50" t="n">
        <v>363</v>
      </c>
      <c r="H1793" s="50" t="n">
        <v>154</v>
      </c>
      <c r="I1793" s="50" t="n">
        <v>61</v>
      </c>
      <c r="J1793" s="50" t="n">
        <v>153</v>
      </c>
      <c r="K1793" s="50" t="n">
        <v>86</v>
      </c>
      <c r="L1793" s="50" t="n">
        <v>20</v>
      </c>
      <c r="M1793" s="50" t="n">
        <v>210</v>
      </c>
      <c r="N1793" s="50" t="n">
        <v>68</v>
      </c>
      <c r="O1793" s="50" t="n">
        <v>-6.252</v>
      </c>
      <c r="P1793" s="50" t="n">
        <v>81</v>
      </c>
      <c r="Q1793" s="50" t="n">
        <v>72</v>
      </c>
      <c r="R1793" s="50" t="n">
        <v>12</v>
      </c>
      <c r="S1793" s="50" t="n">
        <v>4</v>
      </c>
      <c r="T1793" s="50" t="n">
        <v>0</v>
      </c>
      <c r="U1793" s="50" t="n">
        <v>1</v>
      </c>
      <c r="V1793" s="50" t="n">
        <v>8</v>
      </c>
      <c r="W1793" s="50" t="n">
        <v>1</v>
      </c>
      <c r="X1793" s="50" t="n">
        <v>0</v>
      </c>
      <c r="Y1793" s="50" t="n">
        <v>36</v>
      </c>
      <c r="Z1793" s="50" t="n">
        <v>19.6</v>
      </c>
      <c r="AA1793" s="50" t="n">
        <v>81</v>
      </c>
      <c r="AB1793" s="50" t="n">
        <v>19.561</v>
      </c>
      <c r="AC1793" s="50" t="n">
        <v>36</v>
      </c>
      <c r="AD1793" s="50" t="n">
        <v>4</v>
      </c>
      <c r="AE1793" s="50" t="n">
        <v>16</v>
      </c>
      <c r="AF1793" s="50" t="n">
        <v>36</v>
      </c>
      <c r="AG1793" s="50" t="n">
        <v>3194.4</v>
      </c>
      <c r="AH1793" s="50" t="n">
        <v>13</v>
      </c>
      <c r="AI1793" s="50" t="n">
        <v>139</v>
      </c>
      <c r="AJ1793" s="50" t="n">
        <v>10234</v>
      </c>
      <c r="AK1793" s="50" t="n">
        <v>52</v>
      </c>
    </row>
    <row r="1794" customFormat="false" ht="15" hidden="false" customHeight="false" outlineLevel="0" collapsed="false">
      <c r="A1794" s="50" t="s">
        <v>1289</v>
      </c>
      <c r="B1794" s="50" t="s">
        <v>144</v>
      </c>
      <c r="C1794" s="50" t="s">
        <v>540</v>
      </c>
      <c r="D1794" s="50" t="n">
        <v>682626</v>
      </c>
      <c r="E1794" s="50" t="n">
        <v>9</v>
      </c>
      <c r="F1794" s="50" t="s">
        <v>58</v>
      </c>
      <c r="G1794" s="50" t="n">
        <v>271</v>
      </c>
      <c r="H1794" s="50" t="n">
        <v>126</v>
      </c>
      <c r="I1794" s="50" t="n">
        <v>36</v>
      </c>
      <c r="J1794" s="50" t="n">
        <v>133</v>
      </c>
      <c r="K1794" s="50" t="n">
        <v>85</v>
      </c>
      <c r="L1794" s="50" t="n">
        <v>18</v>
      </c>
      <c r="M1794" s="50" t="n">
        <v>138</v>
      </c>
      <c r="N1794" s="50" t="n">
        <v>41</v>
      </c>
      <c r="O1794" s="50" t="n">
        <v>-2.582</v>
      </c>
      <c r="P1794" s="50" t="n">
        <v>65</v>
      </c>
      <c r="Q1794" s="50" t="n">
        <v>61</v>
      </c>
      <c r="R1794" s="50" t="n">
        <v>14</v>
      </c>
      <c r="S1794" s="50" t="n">
        <v>2</v>
      </c>
      <c r="T1794" s="50" t="n">
        <v>0</v>
      </c>
      <c r="U1794" s="50" t="n">
        <v>3</v>
      </c>
      <c r="V1794" s="50" t="n">
        <v>3</v>
      </c>
      <c r="W1794" s="50" t="n">
        <v>0</v>
      </c>
      <c r="X1794" s="50" t="n">
        <v>1</v>
      </c>
      <c r="Y1794" s="50" t="n">
        <v>21</v>
      </c>
      <c r="Z1794" s="50" t="n">
        <v>18.7</v>
      </c>
      <c r="AA1794" s="50" t="n">
        <v>65</v>
      </c>
      <c r="AB1794" s="50" t="n">
        <v>20.776</v>
      </c>
      <c r="AC1794" s="50" t="n">
        <v>41</v>
      </c>
      <c r="AD1794" s="50" t="n">
        <v>6</v>
      </c>
      <c r="AE1794" s="50" t="n">
        <v>27</v>
      </c>
      <c r="AF1794" s="50" t="n">
        <v>41</v>
      </c>
      <c r="AG1794" s="50" t="n">
        <v>3893.2</v>
      </c>
      <c r="AH1794" s="50" t="n">
        <v>14</v>
      </c>
      <c r="AI1794" s="50" t="n">
        <v>115</v>
      </c>
      <c r="AJ1794" s="50" t="n">
        <v>8533.5</v>
      </c>
      <c r="AK1794" s="50" t="n">
        <v>50</v>
      </c>
    </row>
    <row r="1795" customFormat="false" ht="15" hidden="false" customHeight="false" outlineLevel="0" collapsed="false">
      <c r="A1795" s="50" t="s">
        <v>1290</v>
      </c>
      <c r="B1795" s="50" t="s">
        <v>144</v>
      </c>
      <c r="C1795" s="50" t="s">
        <v>541</v>
      </c>
      <c r="D1795" s="50" t="n">
        <v>676724</v>
      </c>
      <c r="E1795" s="50" t="n">
        <v>4</v>
      </c>
      <c r="F1795" s="50" t="s">
        <v>53</v>
      </c>
      <c r="G1795" s="50" t="n">
        <v>87</v>
      </c>
      <c r="H1795" s="50" t="n">
        <v>43</v>
      </c>
      <c r="I1795" s="50" t="n">
        <v>7</v>
      </c>
      <c r="J1795" s="50" t="n">
        <v>40</v>
      </c>
      <c r="K1795" s="50" t="n">
        <v>30</v>
      </c>
      <c r="L1795" s="50" t="n">
        <v>3</v>
      </c>
      <c r="M1795" s="50" t="n">
        <v>47</v>
      </c>
      <c r="N1795" s="50" t="n">
        <v>13</v>
      </c>
      <c r="O1795" s="50" t="n">
        <v>0.11</v>
      </c>
      <c r="P1795" s="50" t="n">
        <v>23</v>
      </c>
      <c r="Q1795" s="50" t="n">
        <v>20</v>
      </c>
      <c r="R1795" s="50" t="n">
        <v>7</v>
      </c>
      <c r="S1795" s="50" t="n">
        <v>2</v>
      </c>
      <c r="T1795" s="50" t="n">
        <v>0</v>
      </c>
      <c r="U1795" s="50" t="n">
        <v>0</v>
      </c>
      <c r="V1795" s="50" t="n">
        <v>2</v>
      </c>
      <c r="W1795" s="50" t="n">
        <v>0</v>
      </c>
      <c r="X1795" s="50" t="n">
        <v>1</v>
      </c>
      <c r="Y1795" s="50" t="n">
        <v>3</v>
      </c>
      <c r="Z1795" s="50" t="n">
        <v>8.4</v>
      </c>
      <c r="AA1795" s="50" t="n">
        <v>23</v>
      </c>
      <c r="AB1795" s="50" t="n">
        <v>8.36</v>
      </c>
      <c r="AC1795" s="50" t="n">
        <v>18</v>
      </c>
      <c r="AD1795" s="50" t="n">
        <v>3</v>
      </c>
      <c r="AE1795" s="50" t="n">
        <v>9</v>
      </c>
      <c r="AF1795" s="50" t="n">
        <v>18</v>
      </c>
      <c r="AG1795" s="50" t="n">
        <v>1551.9</v>
      </c>
      <c r="AH1795" s="50" t="n">
        <v>4</v>
      </c>
      <c r="AI1795" s="50" t="n">
        <v>36</v>
      </c>
      <c r="AJ1795" s="50" t="n">
        <v>2645.1</v>
      </c>
      <c r="AK1795" s="50" t="n">
        <v>14</v>
      </c>
    </row>
    <row r="1796" customFormat="false" ht="15" hidden="false" customHeight="false" outlineLevel="0" collapsed="false">
      <c r="A1796" s="50" t="s">
        <v>1290</v>
      </c>
      <c r="B1796" s="50" t="s">
        <v>144</v>
      </c>
      <c r="C1796" s="50" t="s">
        <v>541</v>
      </c>
      <c r="D1796" s="50" t="n">
        <v>676724</v>
      </c>
      <c r="E1796" s="50" t="n">
        <v>5</v>
      </c>
      <c r="F1796" s="50" t="s">
        <v>54</v>
      </c>
      <c r="G1796" s="50" t="n">
        <v>77</v>
      </c>
      <c r="H1796" s="50" t="n">
        <v>31</v>
      </c>
      <c r="I1796" s="50" t="n">
        <v>9</v>
      </c>
      <c r="J1796" s="50" t="n">
        <v>26</v>
      </c>
      <c r="K1796" s="50" t="n">
        <v>16</v>
      </c>
      <c r="L1796" s="50" t="n">
        <v>2</v>
      </c>
      <c r="M1796" s="50" t="n">
        <v>51</v>
      </c>
      <c r="N1796" s="50" t="n">
        <v>15</v>
      </c>
      <c r="O1796" s="50" t="n">
        <v>0.441</v>
      </c>
      <c r="P1796" s="50" t="n">
        <v>16</v>
      </c>
      <c r="Q1796" s="50" t="n">
        <v>13</v>
      </c>
      <c r="R1796" s="50" t="n">
        <v>3</v>
      </c>
      <c r="S1796" s="50" t="n">
        <v>0</v>
      </c>
      <c r="T1796" s="50" t="n">
        <v>0</v>
      </c>
      <c r="U1796" s="50" t="n">
        <v>1</v>
      </c>
      <c r="V1796" s="50" t="n">
        <v>3</v>
      </c>
      <c r="W1796" s="50" t="n">
        <v>0</v>
      </c>
      <c r="X1796" s="50" t="n">
        <v>0</v>
      </c>
      <c r="Y1796" s="50" t="n">
        <v>5</v>
      </c>
      <c r="Z1796" s="50" t="n">
        <v>5.9</v>
      </c>
      <c r="AA1796" s="50" t="n">
        <v>16</v>
      </c>
      <c r="AB1796" s="50" t="n">
        <v>7.256</v>
      </c>
      <c r="AC1796" s="50" t="n">
        <v>8</v>
      </c>
      <c r="AD1796" s="50" t="n">
        <v>2</v>
      </c>
      <c r="AE1796" s="50" t="n">
        <v>4</v>
      </c>
      <c r="AF1796" s="50" t="n">
        <v>8</v>
      </c>
      <c r="AG1796" s="50" t="n">
        <v>748.3</v>
      </c>
      <c r="AH1796" s="50" t="n">
        <v>3</v>
      </c>
      <c r="AI1796" s="50" t="n">
        <v>28</v>
      </c>
      <c r="AJ1796" s="50" t="n">
        <v>2057.8</v>
      </c>
      <c r="AK1796" s="50" t="n">
        <v>7</v>
      </c>
    </row>
    <row r="1797" customFormat="false" ht="15" hidden="false" customHeight="false" outlineLevel="0" collapsed="false">
      <c r="A1797" s="50" t="s">
        <v>1290</v>
      </c>
      <c r="B1797" s="50" t="s">
        <v>144</v>
      </c>
      <c r="C1797" s="50" t="s">
        <v>541</v>
      </c>
      <c r="D1797" s="50" t="n">
        <v>676724</v>
      </c>
      <c r="E1797" s="50" t="n">
        <v>6</v>
      </c>
      <c r="F1797" s="50" t="s">
        <v>55</v>
      </c>
      <c r="G1797" s="50" t="n">
        <v>338</v>
      </c>
      <c r="H1797" s="50" t="n">
        <v>158</v>
      </c>
      <c r="I1797" s="50" t="n">
        <v>41</v>
      </c>
      <c r="J1797" s="50" t="n">
        <v>157</v>
      </c>
      <c r="K1797" s="50" t="n">
        <v>112</v>
      </c>
      <c r="L1797" s="50" t="n">
        <v>18</v>
      </c>
      <c r="M1797" s="50" t="n">
        <v>181</v>
      </c>
      <c r="N1797" s="50" t="n">
        <v>46</v>
      </c>
      <c r="O1797" s="50" t="n">
        <v>-0.6</v>
      </c>
      <c r="P1797" s="50" t="n">
        <v>85</v>
      </c>
      <c r="Q1797" s="50" t="n">
        <v>78</v>
      </c>
      <c r="R1797" s="50" t="n">
        <v>16</v>
      </c>
      <c r="S1797" s="50" t="n">
        <v>2</v>
      </c>
      <c r="T1797" s="50" t="n">
        <v>0</v>
      </c>
      <c r="U1797" s="50" t="n">
        <v>5</v>
      </c>
      <c r="V1797" s="50" t="n">
        <v>5</v>
      </c>
      <c r="W1797" s="50" t="n">
        <v>2</v>
      </c>
      <c r="X1797" s="50" t="n">
        <v>0</v>
      </c>
      <c r="Y1797" s="50" t="n">
        <v>19</v>
      </c>
      <c r="Z1797" s="50" t="n">
        <v>25.5</v>
      </c>
      <c r="AA1797" s="50" t="n">
        <v>85</v>
      </c>
      <c r="AB1797" s="50" t="n">
        <v>25.256</v>
      </c>
      <c r="AC1797" s="50" t="n">
        <v>59</v>
      </c>
      <c r="AD1797" s="50" t="n">
        <v>6</v>
      </c>
      <c r="AE1797" s="50" t="n">
        <v>28</v>
      </c>
      <c r="AF1797" s="50" t="n">
        <v>59</v>
      </c>
      <c r="AG1797" s="50" t="n">
        <v>5313.1</v>
      </c>
      <c r="AH1797" s="50" t="n">
        <v>14</v>
      </c>
      <c r="AI1797" s="50" t="n">
        <v>134</v>
      </c>
      <c r="AJ1797" s="50" t="n">
        <v>9827.7</v>
      </c>
      <c r="AK1797" s="50" t="n">
        <v>47</v>
      </c>
    </row>
    <row r="1798" customFormat="false" ht="15" hidden="false" customHeight="false" outlineLevel="0" collapsed="false">
      <c r="A1798" s="50" t="s">
        <v>1290</v>
      </c>
      <c r="B1798" s="50" t="s">
        <v>144</v>
      </c>
      <c r="C1798" s="50" t="s">
        <v>541</v>
      </c>
      <c r="D1798" s="50" t="n">
        <v>676724</v>
      </c>
      <c r="E1798" s="50" t="n">
        <v>7</v>
      </c>
      <c r="F1798" s="50" t="s">
        <v>56</v>
      </c>
      <c r="G1798" s="50" t="n">
        <v>236</v>
      </c>
      <c r="H1798" s="50" t="n">
        <v>111</v>
      </c>
      <c r="I1798" s="50" t="n">
        <v>22</v>
      </c>
      <c r="J1798" s="50" t="n">
        <v>122</v>
      </c>
      <c r="K1798" s="50" t="n">
        <v>81</v>
      </c>
      <c r="L1798" s="50" t="n">
        <v>15</v>
      </c>
      <c r="M1798" s="50" t="n">
        <v>114</v>
      </c>
      <c r="N1798" s="50" t="n">
        <v>30</v>
      </c>
      <c r="O1798" s="50" t="n">
        <v>2.008</v>
      </c>
      <c r="P1798" s="50" t="n">
        <v>67</v>
      </c>
      <c r="Q1798" s="50" t="n">
        <v>59</v>
      </c>
      <c r="R1798" s="50" t="n">
        <v>17</v>
      </c>
      <c r="S1798" s="50" t="n">
        <v>4</v>
      </c>
      <c r="T1798" s="50" t="n">
        <v>0</v>
      </c>
      <c r="U1798" s="50" t="n">
        <v>1</v>
      </c>
      <c r="V1798" s="50" t="n">
        <v>4</v>
      </c>
      <c r="W1798" s="50" t="n">
        <v>4</v>
      </c>
      <c r="X1798" s="50" t="n">
        <v>0</v>
      </c>
      <c r="Y1798" s="50" t="n">
        <v>11</v>
      </c>
      <c r="Z1798" s="50" t="n">
        <v>23.4</v>
      </c>
      <c r="AA1798" s="50" t="n">
        <v>67</v>
      </c>
      <c r="AB1798" s="50" t="n">
        <v>21.56</v>
      </c>
      <c r="AC1798" s="50" t="n">
        <v>48</v>
      </c>
      <c r="AD1798" s="50" t="n">
        <v>2</v>
      </c>
      <c r="AE1798" s="50" t="n">
        <v>21</v>
      </c>
      <c r="AF1798" s="50" t="n">
        <v>48</v>
      </c>
      <c r="AG1798" s="50" t="n">
        <v>4269</v>
      </c>
      <c r="AH1798" s="50" t="n">
        <v>17</v>
      </c>
      <c r="AI1798" s="50" t="n">
        <v>99</v>
      </c>
      <c r="AJ1798" s="50" t="n">
        <v>7273.7</v>
      </c>
      <c r="AK1798" s="50" t="n">
        <v>37</v>
      </c>
    </row>
    <row r="1799" customFormat="false" ht="15" hidden="false" customHeight="false" outlineLevel="0" collapsed="false">
      <c r="A1799" s="50" t="s">
        <v>1290</v>
      </c>
      <c r="B1799" s="50" t="s">
        <v>144</v>
      </c>
      <c r="C1799" s="50" t="s">
        <v>541</v>
      </c>
      <c r="D1799" s="50" t="n">
        <v>676724</v>
      </c>
      <c r="E1799" s="50" t="n">
        <v>8</v>
      </c>
      <c r="F1799" s="50" t="s">
        <v>57</v>
      </c>
      <c r="G1799" s="50" t="n">
        <v>395</v>
      </c>
      <c r="H1799" s="50" t="n">
        <v>199</v>
      </c>
      <c r="I1799" s="50" t="n">
        <v>45</v>
      </c>
      <c r="J1799" s="50" t="n">
        <v>187</v>
      </c>
      <c r="K1799" s="50" t="n">
        <v>133</v>
      </c>
      <c r="L1799" s="50" t="n">
        <v>18</v>
      </c>
      <c r="M1799" s="50" t="n">
        <v>208</v>
      </c>
      <c r="N1799" s="50" t="n">
        <v>66</v>
      </c>
      <c r="O1799" s="50" t="n">
        <v>0.618</v>
      </c>
      <c r="P1799" s="50" t="n">
        <v>99</v>
      </c>
      <c r="Q1799" s="50" t="n">
        <v>94</v>
      </c>
      <c r="R1799" s="50" t="n">
        <v>28</v>
      </c>
      <c r="S1799" s="50" t="n">
        <v>8</v>
      </c>
      <c r="T1799" s="50" t="n">
        <v>3</v>
      </c>
      <c r="U1799" s="50" t="n">
        <v>1</v>
      </c>
      <c r="V1799" s="50" t="n">
        <v>4</v>
      </c>
      <c r="W1799" s="50" t="n">
        <v>0</v>
      </c>
      <c r="X1799" s="50" t="n">
        <v>1</v>
      </c>
      <c r="Y1799" s="50" t="n">
        <v>17</v>
      </c>
      <c r="Z1799" s="50" t="n">
        <v>34</v>
      </c>
      <c r="AA1799" s="50" t="n">
        <v>99</v>
      </c>
      <c r="AB1799" s="50" t="n">
        <v>27.551</v>
      </c>
      <c r="AC1799" s="50" t="n">
        <v>78</v>
      </c>
      <c r="AD1799" s="50" t="n">
        <v>2</v>
      </c>
      <c r="AE1799" s="50" t="n">
        <v>33</v>
      </c>
      <c r="AF1799" s="50" t="n">
        <v>78</v>
      </c>
      <c r="AG1799" s="50" t="n">
        <v>6907.7</v>
      </c>
      <c r="AH1799" s="50" t="n">
        <v>27</v>
      </c>
      <c r="AI1799" s="50" t="n">
        <v>174</v>
      </c>
      <c r="AJ1799" s="50" t="n">
        <v>12690.4</v>
      </c>
      <c r="AK1799" s="50" t="n">
        <v>49</v>
      </c>
    </row>
    <row r="1800" customFormat="false" ht="15" hidden="false" customHeight="false" outlineLevel="0" collapsed="false">
      <c r="A1800" s="50" t="s">
        <v>1290</v>
      </c>
      <c r="B1800" s="50" t="s">
        <v>144</v>
      </c>
      <c r="C1800" s="50" t="s">
        <v>541</v>
      </c>
      <c r="D1800" s="50" t="n">
        <v>676724</v>
      </c>
      <c r="E1800" s="50" t="n">
        <v>9</v>
      </c>
      <c r="F1800" s="50" t="s">
        <v>58</v>
      </c>
      <c r="G1800" s="50" t="n">
        <v>197</v>
      </c>
      <c r="H1800" s="50" t="n">
        <v>88</v>
      </c>
      <c r="I1800" s="50" t="n">
        <v>14</v>
      </c>
      <c r="J1800" s="50" t="n">
        <v>88</v>
      </c>
      <c r="K1800" s="50" t="n">
        <v>63</v>
      </c>
      <c r="L1800" s="50" t="n">
        <v>5</v>
      </c>
      <c r="M1800" s="50" t="n">
        <v>109</v>
      </c>
      <c r="N1800" s="50" t="n">
        <v>25</v>
      </c>
      <c r="O1800" s="50" t="n">
        <v>2.123</v>
      </c>
      <c r="P1800" s="50" t="n">
        <v>52</v>
      </c>
      <c r="Q1800" s="50" t="n">
        <v>44</v>
      </c>
      <c r="R1800" s="50" t="n">
        <v>11</v>
      </c>
      <c r="S1800" s="50" t="n">
        <v>1</v>
      </c>
      <c r="T1800" s="50" t="n">
        <v>0</v>
      </c>
      <c r="U1800" s="50" t="n">
        <v>1</v>
      </c>
      <c r="V1800" s="50" t="n">
        <v>7</v>
      </c>
      <c r="W1800" s="50" t="n">
        <v>0</v>
      </c>
      <c r="X1800" s="50" t="n">
        <v>1</v>
      </c>
      <c r="Y1800" s="50" t="n">
        <v>8</v>
      </c>
      <c r="Z1800" s="50" t="n">
        <v>16.25</v>
      </c>
      <c r="AA1800" s="50" t="n">
        <v>52</v>
      </c>
      <c r="AB1800" s="50" t="n">
        <v>19.673</v>
      </c>
      <c r="AC1800" s="50" t="n">
        <v>37</v>
      </c>
      <c r="AD1800" s="50" t="n">
        <v>4</v>
      </c>
      <c r="AE1800" s="50" t="n">
        <v>21</v>
      </c>
      <c r="AF1800" s="50" t="n">
        <v>37</v>
      </c>
      <c r="AG1800" s="50" t="n">
        <v>3420.9</v>
      </c>
      <c r="AH1800" s="50" t="n">
        <v>13</v>
      </c>
      <c r="AI1800" s="50" t="n">
        <v>83</v>
      </c>
      <c r="AJ1800" s="50" t="n">
        <v>6076.9</v>
      </c>
      <c r="AK1800" s="50" t="n">
        <v>28</v>
      </c>
    </row>
    <row r="1801" customFormat="false" ht="15" hidden="false" customHeight="false" outlineLevel="0" collapsed="false">
      <c r="A1801" s="50" t="s">
        <v>1291</v>
      </c>
      <c r="B1801" s="50" t="s">
        <v>144</v>
      </c>
      <c r="C1801" s="50" t="s">
        <v>542</v>
      </c>
      <c r="D1801" s="50" t="n">
        <v>668901</v>
      </c>
      <c r="E1801" s="50" t="n">
        <v>4</v>
      </c>
      <c r="F1801" s="50" t="s">
        <v>53</v>
      </c>
      <c r="G1801" s="50" t="n">
        <v>325</v>
      </c>
      <c r="H1801" s="50" t="n">
        <v>167</v>
      </c>
      <c r="I1801" s="50" t="n">
        <v>51</v>
      </c>
      <c r="J1801" s="50" t="n">
        <v>151</v>
      </c>
      <c r="K1801" s="50" t="n">
        <v>110</v>
      </c>
      <c r="L1801" s="50" t="n">
        <v>23</v>
      </c>
      <c r="M1801" s="50" t="n">
        <v>174</v>
      </c>
      <c r="N1801" s="50" t="n">
        <v>57</v>
      </c>
      <c r="O1801" s="50" t="n">
        <v>-2.655</v>
      </c>
      <c r="P1801" s="50" t="n">
        <v>83</v>
      </c>
      <c r="Q1801" s="50" t="n">
        <v>76</v>
      </c>
      <c r="R1801" s="50" t="n">
        <v>18</v>
      </c>
      <c r="S1801" s="50" t="n">
        <v>3</v>
      </c>
      <c r="T1801" s="50" t="n">
        <v>0</v>
      </c>
      <c r="U1801" s="50" t="n">
        <v>2</v>
      </c>
      <c r="V1801" s="50" t="n">
        <v>6</v>
      </c>
      <c r="W1801" s="50" t="n">
        <v>0</v>
      </c>
      <c r="X1801" s="50" t="n">
        <v>1</v>
      </c>
      <c r="Y1801" s="50" t="n">
        <v>19</v>
      </c>
      <c r="Z1801" s="50" t="n">
        <v>23.65</v>
      </c>
      <c r="AA1801" s="50" t="n">
        <v>83</v>
      </c>
      <c r="AB1801" s="50" t="n">
        <v>23.653</v>
      </c>
      <c r="AC1801" s="50" t="n">
        <v>58</v>
      </c>
      <c r="AD1801" s="50" t="n">
        <v>2</v>
      </c>
      <c r="AE1801" s="50" t="n">
        <v>23</v>
      </c>
      <c r="AF1801" s="50" t="n">
        <v>58</v>
      </c>
      <c r="AG1801" s="50" t="n">
        <v>5125.2</v>
      </c>
      <c r="AH1801" s="50" t="n">
        <v>19</v>
      </c>
      <c r="AI1801" s="50" t="n">
        <v>148</v>
      </c>
      <c r="AJ1801" s="50" t="n">
        <v>10851.5</v>
      </c>
      <c r="AK1801" s="50" t="n">
        <v>40</v>
      </c>
    </row>
    <row r="1802" customFormat="false" ht="15" hidden="false" customHeight="false" outlineLevel="0" collapsed="false">
      <c r="A1802" s="50" t="s">
        <v>1291</v>
      </c>
      <c r="B1802" s="50" t="s">
        <v>144</v>
      </c>
      <c r="C1802" s="50" t="s">
        <v>542</v>
      </c>
      <c r="D1802" s="50" t="n">
        <v>668901</v>
      </c>
      <c r="E1802" s="50" t="n">
        <v>5</v>
      </c>
      <c r="F1802" s="50" t="s">
        <v>54</v>
      </c>
      <c r="G1802" s="50" t="n">
        <v>348</v>
      </c>
      <c r="H1802" s="50" t="n">
        <v>207</v>
      </c>
      <c r="I1802" s="50" t="n">
        <v>59</v>
      </c>
      <c r="J1802" s="50" t="n">
        <v>174</v>
      </c>
      <c r="K1802" s="50" t="n">
        <v>137</v>
      </c>
      <c r="L1802" s="50" t="n">
        <v>22</v>
      </c>
      <c r="M1802" s="50" t="n">
        <v>174</v>
      </c>
      <c r="N1802" s="50" t="n">
        <v>70</v>
      </c>
      <c r="O1802" s="50" t="n">
        <v>-2.254</v>
      </c>
      <c r="P1802" s="50" t="n">
        <v>109</v>
      </c>
      <c r="Q1802" s="50" t="n">
        <v>106</v>
      </c>
      <c r="R1802" s="50" t="n">
        <v>23</v>
      </c>
      <c r="S1802" s="50" t="n">
        <v>6</v>
      </c>
      <c r="T1802" s="50" t="n">
        <v>0</v>
      </c>
      <c r="U1802" s="50" t="n">
        <v>5</v>
      </c>
      <c r="V1802" s="50" t="n">
        <v>1</v>
      </c>
      <c r="W1802" s="50" t="n">
        <v>2</v>
      </c>
      <c r="X1802" s="50" t="n">
        <v>0</v>
      </c>
      <c r="Y1802" s="50" t="n">
        <v>21</v>
      </c>
      <c r="Z1802" s="50" t="n">
        <v>30.4</v>
      </c>
      <c r="AA1802" s="50" t="n">
        <v>109</v>
      </c>
      <c r="AB1802" s="50" t="n">
        <v>38.951</v>
      </c>
      <c r="AC1802" s="50" t="n">
        <v>85</v>
      </c>
      <c r="AD1802" s="50" t="n">
        <v>13</v>
      </c>
      <c r="AE1802" s="50" t="n">
        <v>43</v>
      </c>
      <c r="AF1802" s="50" t="n">
        <v>85</v>
      </c>
      <c r="AG1802" s="50" t="n">
        <v>7813.3</v>
      </c>
      <c r="AH1802" s="50" t="n">
        <v>29</v>
      </c>
      <c r="AI1802" s="50" t="n">
        <v>183</v>
      </c>
      <c r="AJ1802" s="50" t="n">
        <v>13458.1</v>
      </c>
      <c r="AK1802" s="50" t="n">
        <v>52</v>
      </c>
    </row>
    <row r="1803" customFormat="false" ht="15" hidden="false" customHeight="false" outlineLevel="0" collapsed="false">
      <c r="A1803" s="50" t="s">
        <v>1291</v>
      </c>
      <c r="B1803" s="50" t="s">
        <v>144</v>
      </c>
      <c r="C1803" s="50" t="s">
        <v>542</v>
      </c>
      <c r="D1803" s="50" t="n">
        <v>668901</v>
      </c>
      <c r="E1803" s="50" t="n">
        <v>6</v>
      </c>
      <c r="F1803" s="50" t="s">
        <v>55</v>
      </c>
      <c r="G1803" s="50" t="n">
        <v>211</v>
      </c>
      <c r="H1803" s="50" t="n">
        <v>113</v>
      </c>
      <c r="I1803" s="50" t="n">
        <v>39</v>
      </c>
      <c r="J1803" s="50" t="n">
        <v>93</v>
      </c>
      <c r="K1803" s="50" t="n">
        <v>66</v>
      </c>
      <c r="L1803" s="50" t="n">
        <v>17</v>
      </c>
      <c r="M1803" s="50" t="n">
        <v>118</v>
      </c>
      <c r="N1803" s="50" t="n">
        <v>47</v>
      </c>
      <c r="O1803" s="50" t="n">
        <v>-2.756</v>
      </c>
      <c r="P1803" s="50" t="n">
        <v>53</v>
      </c>
      <c r="Q1803" s="50" t="n">
        <v>48</v>
      </c>
      <c r="R1803" s="50" t="n">
        <v>7</v>
      </c>
      <c r="S1803" s="50" t="n">
        <v>0</v>
      </c>
      <c r="T1803" s="50" t="n">
        <v>0</v>
      </c>
      <c r="U1803" s="50" t="n">
        <v>3</v>
      </c>
      <c r="V1803" s="50" t="n">
        <v>4</v>
      </c>
      <c r="W1803" s="50" t="n">
        <v>0</v>
      </c>
      <c r="X1803" s="50" t="n">
        <v>1</v>
      </c>
      <c r="Y1803" s="50" t="n">
        <v>19</v>
      </c>
      <c r="Z1803" s="50" t="n">
        <v>12.4</v>
      </c>
      <c r="AA1803" s="50" t="n">
        <v>53</v>
      </c>
      <c r="AB1803" s="50" t="n">
        <v>12.295</v>
      </c>
      <c r="AC1803" s="50" t="n">
        <v>30</v>
      </c>
      <c r="AD1803" s="50" t="n">
        <v>2</v>
      </c>
      <c r="AE1803" s="50" t="n">
        <v>10</v>
      </c>
      <c r="AF1803" s="50" t="n">
        <v>30</v>
      </c>
      <c r="AG1803" s="50" t="n">
        <v>2523.3</v>
      </c>
      <c r="AH1803" s="50" t="n">
        <v>8</v>
      </c>
      <c r="AI1803" s="50" t="n">
        <v>98</v>
      </c>
      <c r="AJ1803" s="50" t="n">
        <v>7215.1</v>
      </c>
      <c r="AK1803" s="50" t="n">
        <v>36</v>
      </c>
    </row>
    <row r="1804" customFormat="false" ht="15" hidden="false" customHeight="false" outlineLevel="0" collapsed="false">
      <c r="A1804" s="50" t="s">
        <v>1291</v>
      </c>
      <c r="B1804" s="50" t="s">
        <v>144</v>
      </c>
      <c r="C1804" s="50" t="s">
        <v>542</v>
      </c>
      <c r="D1804" s="50" t="n">
        <v>668901</v>
      </c>
      <c r="E1804" s="50" t="n">
        <v>7</v>
      </c>
      <c r="F1804" s="50" t="s">
        <v>56</v>
      </c>
      <c r="G1804" s="50" t="n">
        <v>29</v>
      </c>
      <c r="H1804" s="50" t="n">
        <v>11</v>
      </c>
      <c r="I1804" s="50" t="n">
        <v>3</v>
      </c>
      <c r="J1804" s="50" t="n">
        <v>14</v>
      </c>
      <c r="K1804" s="50" t="n">
        <v>9</v>
      </c>
      <c r="L1804" s="50" t="n">
        <v>1</v>
      </c>
      <c r="M1804" s="50" t="n">
        <v>15</v>
      </c>
      <c r="N1804" s="50" t="n">
        <v>2</v>
      </c>
      <c r="O1804" s="50" t="n">
        <v>0.561</v>
      </c>
      <c r="P1804" s="50" t="n">
        <v>9</v>
      </c>
      <c r="Q1804" s="50" t="n">
        <v>7</v>
      </c>
      <c r="R1804" s="50" t="n">
        <v>2</v>
      </c>
      <c r="S1804" s="50" t="n">
        <v>0</v>
      </c>
      <c r="T1804" s="50" t="n">
        <v>0</v>
      </c>
      <c r="U1804" s="50" t="n">
        <v>1</v>
      </c>
      <c r="V1804" s="50" t="n">
        <v>1</v>
      </c>
      <c r="W1804" s="50" t="n">
        <v>1</v>
      </c>
      <c r="X1804" s="50" t="n">
        <v>0</v>
      </c>
      <c r="Y1804" s="50" t="n">
        <v>2</v>
      </c>
      <c r="Z1804" s="50" t="n">
        <v>4.3</v>
      </c>
      <c r="AA1804" s="50" t="n">
        <v>9</v>
      </c>
      <c r="AB1804" s="50" t="n">
        <v>3.796</v>
      </c>
      <c r="AC1804" s="50" t="n">
        <v>5</v>
      </c>
      <c r="AD1804" s="50" t="n">
        <v>1</v>
      </c>
      <c r="AE1804" s="50" t="n">
        <v>2</v>
      </c>
      <c r="AF1804" s="50" t="n">
        <v>5</v>
      </c>
      <c r="AG1804" s="50" t="n">
        <v>476.4</v>
      </c>
      <c r="AH1804" s="50" t="n">
        <v>2</v>
      </c>
      <c r="AI1804" s="50" t="n">
        <v>11</v>
      </c>
      <c r="AJ1804" s="50" t="n">
        <v>828.4</v>
      </c>
      <c r="AK1804" s="50" t="n">
        <v>6</v>
      </c>
    </row>
    <row r="1805" customFormat="false" ht="15" hidden="false" customHeight="false" outlineLevel="0" collapsed="false">
      <c r="A1805" s="50" t="s">
        <v>1291</v>
      </c>
      <c r="B1805" s="50" t="s">
        <v>144</v>
      </c>
      <c r="C1805" s="50" t="s">
        <v>542</v>
      </c>
      <c r="D1805" s="50" t="n">
        <v>668901</v>
      </c>
      <c r="E1805" s="50" t="n">
        <v>8</v>
      </c>
      <c r="F1805" s="50" t="s">
        <v>57</v>
      </c>
      <c r="G1805" s="50" t="n">
        <v>12</v>
      </c>
      <c r="H1805" s="50" t="n">
        <v>5</v>
      </c>
      <c r="I1805" s="50" t="n">
        <v>0</v>
      </c>
      <c r="J1805" s="50" t="n">
        <v>7</v>
      </c>
      <c r="K1805" s="50" t="n">
        <v>5</v>
      </c>
      <c r="L1805" s="50" t="n">
        <v>0</v>
      </c>
      <c r="M1805" s="50" t="n">
        <v>5</v>
      </c>
      <c r="N1805" s="50" t="n">
        <v>0</v>
      </c>
      <c r="O1805" s="50" t="n">
        <v>0.318</v>
      </c>
      <c r="P1805" s="50" t="n">
        <v>4</v>
      </c>
      <c r="Q1805" s="50" t="n">
        <v>4</v>
      </c>
      <c r="R1805" s="50" t="n">
        <v>1</v>
      </c>
      <c r="S1805" s="50" t="n">
        <v>0</v>
      </c>
      <c r="T1805" s="50" t="n">
        <v>0</v>
      </c>
      <c r="U1805" s="50" t="n">
        <v>1</v>
      </c>
      <c r="V1805" s="50" t="n">
        <v>0</v>
      </c>
      <c r="W1805" s="50" t="n">
        <v>0</v>
      </c>
      <c r="X1805" s="50" t="n">
        <v>0</v>
      </c>
      <c r="Y1805" s="50" t="n">
        <v>1</v>
      </c>
      <c r="Z1805" s="50" t="n">
        <v>2</v>
      </c>
      <c r="AA1805" s="50" t="n">
        <v>4</v>
      </c>
      <c r="AB1805" s="50" t="n">
        <v>1.671</v>
      </c>
      <c r="AC1805" s="50" t="n">
        <v>3</v>
      </c>
      <c r="AD1805" s="50" t="n">
        <v>1</v>
      </c>
      <c r="AE1805" s="50" t="n">
        <v>2</v>
      </c>
      <c r="AF1805" s="50" t="n">
        <v>3</v>
      </c>
      <c r="AG1805" s="50" t="n">
        <v>287.7</v>
      </c>
      <c r="AH1805" s="50" t="n">
        <v>1</v>
      </c>
      <c r="AI1805" s="50" t="n">
        <v>5</v>
      </c>
      <c r="AJ1805" s="50" t="n">
        <v>376.2</v>
      </c>
      <c r="AK1805" s="50" t="n">
        <v>3</v>
      </c>
    </row>
    <row r="1806" customFormat="false" ht="15" hidden="false" customHeight="false" outlineLevel="0" collapsed="false">
      <c r="A1806" s="50" t="s">
        <v>1291</v>
      </c>
      <c r="B1806" s="50" t="s">
        <v>144</v>
      </c>
      <c r="C1806" s="50" t="s">
        <v>542</v>
      </c>
      <c r="D1806" s="50" t="n">
        <v>668901</v>
      </c>
      <c r="E1806" s="50" t="n">
        <v>9</v>
      </c>
      <c r="F1806" s="50" t="s">
        <v>58</v>
      </c>
      <c r="G1806" s="50" t="n">
        <v>143</v>
      </c>
      <c r="H1806" s="50" t="n">
        <v>73</v>
      </c>
      <c r="I1806" s="50" t="n">
        <v>20</v>
      </c>
      <c r="J1806" s="50" t="n">
        <v>72</v>
      </c>
      <c r="K1806" s="50" t="n">
        <v>53</v>
      </c>
      <c r="L1806" s="50" t="n">
        <v>9</v>
      </c>
      <c r="M1806" s="50" t="n">
        <v>71</v>
      </c>
      <c r="N1806" s="50" t="n">
        <v>20</v>
      </c>
      <c r="O1806" s="50" t="n">
        <v>-1.769</v>
      </c>
      <c r="P1806" s="50" t="n">
        <v>37</v>
      </c>
      <c r="Q1806" s="50" t="n">
        <v>33</v>
      </c>
      <c r="R1806" s="50" t="n">
        <v>7</v>
      </c>
      <c r="S1806" s="50" t="n">
        <v>2</v>
      </c>
      <c r="T1806" s="50" t="n">
        <v>0</v>
      </c>
      <c r="U1806" s="50" t="n">
        <v>1</v>
      </c>
      <c r="V1806" s="50" t="n">
        <v>3</v>
      </c>
      <c r="W1806" s="50" t="n">
        <v>0</v>
      </c>
      <c r="X1806" s="50" t="n">
        <v>1</v>
      </c>
      <c r="Y1806" s="50" t="n">
        <v>9</v>
      </c>
      <c r="Z1806" s="50" t="n">
        <v>10.2</v>
      </c>
      <c r="AA1806" s="50" t="n">
        <v>37</v>
      </c>
      <c r="AB1806" s="50" t="n">
        <v>9.356</v>
      </c>
      <c r="AC1806" s="50" t="n">
        <v>25</v>
      </c>
      <c r="AD1806" s="50" t="n">
        <v>1</v>
      </c>
      <c r="AE1806" s="50" t="n">
        <v>10</v>
      </c>
      <c r="AF1806" s="50" t="n">
        <v>25</v>
      </c>
      <c r="AG1806" s="50" t="n">
        <v>2265.9</v>
      </c>
      <c r="AH1806" s="50" t="n">
        <v>6</v>
      </c>
      <c r="AI1806" s="50" t="n">
        <v>69</v>
      </c>
      <c r="AJ1806" s="50" t="n">
        <v>5213.1</v>
      </c>
      <c r="AK1806" s="50" t="n">
        <v>48</v>
      </c>
    </row>
    <row r="1807" customFormat="false" ht="15" hidden="false" customHeight="false" outlineLevel="0" collapsed="false">
      <c r="A1807" s="50" t="s">
        <v>1292</v>
      </c>
      <c r="B1807" s="50" t="s">
        <v>144</v>
      </c>
      <c r="C1807" s="50" t="s">
        <v>543</v>
      </c>
      <c r="D1807" s="50" t="n">
        <v>620443</v>
      </c>
      <c r="E1807" s="50" t="n">
        <v>4</v>
      </c>
      <c r="F1807" s="50" t="s">
        <v>53</v>
      </c>
      <c r="G1807" s="50" t="n">
        <v>118</v>
      </c>
      <c r="H1807" s="50" t="n">
        <v>64</v>
      </c>
      <c r="I1807" s="50" t="n">
        <v>18</v>
      </c>
      <c r="J1807" s="50" t="n">
        <v>52</v>
      </c>
      <c r="K1807" s="50" t="n">
        <v>37</v>
      </c>
      <c r="L1807" s="50" t="n">
        <v>6</v>
      </c>
      <c r="M1807" s="50" t="n">
        <v>66</v>
      </c>
      <c r="N1807" s="50" t="n">
        <v>27</v>
      </c>
      <c r="O1807" s="50" t="n">
        <v>-3.185</v>
      </c>
      <c r="P1807" s="50" t="n">
        <v>31</v>
      </c>
      <c r="Q1807" s="50" t="n">
        <v>30</v>
      </c>
      <c r="R1807" s="50" t="n">
        <v>6</v>
      </c>
      <c r="S1807" s="50" t="n">
        <v>2</v>
      </c>
      <c r="T1807" s="50" t="n">
        <v>0</v>
      </c>
      <c r="U1807" s="50" t="n">
        <v>0</v>
      </c>
      <c r="V1807" s="50" t="n">
        <v>0</v>
      </c>
      <c r="W1807" s="50" t="n">
        <v>0</v>
      </c>
      <c r="X1807" s="50" t="n">
        <v>0</v>
      </c>
      <c r="Y1807" s="50" t="n">
        <v>6</v>
      </c>
      <c r="Z1807" s="50" t="n">
        <v>6.1</v>
      </c>
      <c r="AA1807" s="50" t="n">
        <v>30</v>
      </c>
      <c r="AB1807" s="50" t="n">
        <v>7.775</v>
      </c>
      <c r="AC1807" s="50" t="n">
        <v>25</v>
      </c>
      <c r="AD1807" s="50" t="n">
        <v>0</v>
      </c>
      <c r="AE1807" s="50" t="n">
        <v>13</v>
      </c>
      <c r="AF1807" s="50" t="n">
        <v>25</v>
      </c>
      <c r="AG1807" s="50" t="n">
        <v>2167.9</v>
      </c>
      <c r="AH1807" s="50" t="n">
        <v>9</v>
      </c>
      <c r="AI1807" s="50" t="n">
        <v>52</v>
      </c>
      <c r="AJ1807" s="50" t="n">
        <v>3694.2</v>
      </c>
      <c r="AK1807" s="50" t="n">
        <v>7</v>
      </c>
    </row>
    <row r="1808" customFormat="false" ht="15" hidden="false" customHeight="false" outlineLevel="0" collapsed="false">
      <c r="A1808" s="50" t="s">
        <v>1292</v>
      </c>
      <c r="B1808" s="50" t="s">
        <v>144</v>
      </c>
      <c r="C1808" s="50" t="s">
        <v>543</v>
      </c>
      <c r="D1808" s="50" t="n">
        <v>620443</v>
      </c>
      <c r="E1808" s="50" t="n">
        <v>5</v>
      </c>
      <c r="F1808" s="50" t="s">
        <v>54</v>
      </c>
      <c r="G1808" s="50" t="n">
        <v>279</v>
      </c>
      <c r="H1808" s="50" t="n">
        <v>132</v>
      </c>
      <c r="I1808" s="50" t="n">
        <v>27</v>
      </c>
      <c r="J1808" s="50" t="n">
        <v>126</v>
      </c>
      <c r="K1808" s="50" t="n">
        <v>80</v>
      </c>
      <c r="L1808" s="50" t="n">
        <v>10</v>
      </c>
      <c r="M1808" s="50" t="n">
        <v>152</v>
      </c>
      <c r="N1808" s="50" t="n">
        <v>52</v>
      </c>
      <c r="O1808" s="50" t="n">
        <v>-2.515</v>
      </c>
      <c r="P1808" s="50" t="n">
        <v>72</v>
      </c>
      <c r="Q1808" s="50" t="n">
        <v>63</v>
      </c>
      <c r="R1808" s="50" t="n">
        <v>14</v>
      </c>
      <c r="S1808" s="50" t="n">
        <v>5</v>
      </c>
      <c r="T1808" s="50" t="n">
        <v>0</v>
      </c>
      <c r="U1808" s="50" t="n">
        <v>0</v>
      </c>
      <c r="V1808" s="50" t="n">
        <v>5</v>
      </c>
      <c r="W1808" s="50" t="n">
        <v>3</v>
      </c>
      <c r="X1808" s="50" t="n">
        <v>0</v>
      </c>
      <c r="Y1808" s="50" t="n">
        <v>15</v>
      </c>
      <c r="Z1808" s="50" t="n">
        <v>19.95</v>
      </c>
      <c r="AA1808" s="50" t="n">
        <v>70</v>
      </c>
      <c r="AB1808" s="50" t="n">
        <v>18.633</v>
      </c>
      <c r="AC1808" s="50" t="n">
        <v>49</v>
      </c>
      <c r="AD1808" s="50" t="n">
        <v>1</v>
      </c>
      <c r="AE1808" s="50" t="n">
        <v>18</v>
      </c>
      <c r="AF1808" s="50" t="n">
        <v>47</v>
      </c>
      <c r="AG1808" s="50" t="n">
        <v>4196.2</v>
      </c>
      <c r="AH1808" s="50" t="n">
        <v>12</v>
      </c>
      <c r="AI1808" s="50" t="n">
        <v>117</v>
      </c>
      <c r="AJ1808" s="50" t="n">
        <v>8254.9</v>
      </c>
      <c r="AK1808" s="50" t="n">
        <v>8</v>
      </c>
    </row>
    <row r="1809" customFormat="false" ht="15" hidden="false" customHeight="false" outlineLevel="0" collapsed="false">
      <c r="A1809" s="50" t="s">
        <v>1292</v>
      </c>
      <c r="B1809" s="50" t="s">
        <v>144</v>
      </c>
      <c r="C1809" s="50" t="s">
        <v>543</v>
      </c>
      <c r="D1809" s="50" t="n">
        <v>620443</v>
      </c>
      <c r="E1809" s="50" t="n">
        <v>6</v>
      </c>
      <c r="F1809" s="50" t="s">
        <v>55</v>
      </c>
      <c r="G1809" s="50" t="n">
        <v>214</v>
      </c>
      <c r="H1809" s="50" t="n">
        <v>101</v>
      </c>
      <c r="I1809" s="50" t="n">
        <v>17</v>
      </c>
      <c r="J1809" s="50" t="n">
        <v>104</v>
      </c>
      <c r="K1809" s="50" t="n">
        <v>66</v>
      </c>
      <c r="L1809" s="50" t="n">
        <v>9</v>
      </c>
      <c r="M1809" s="50" t="n">
        <v>110</v>
      </c>
      <c r="N1809" s="50" t="n">
        <v>35</v>
      </c>
      <c r="O1809" s="50" t="n">
        <v>-1.944</v>
      </c>
      <c r="P1809" s="50" t="n">
        <v>54</v>
      </c>
      <c r="Q1809" s="50" t="n">
        <v>50</v>
      </c>
      <c r="R1809" s="50" t="n">
        <v>11</v>
      </c>
      <c r="S1809" s="50" t="n">
        <v>2</v>
      </c>
      <c r="T1809" s="50" t="n">
        <v>0</v>
      </c>
      <c r="U1809" s="50" t="n">
        <v>2</v>
      </c>
      <c r="V1809" s="50" t="n">
        <v>3</v>
      </c>
      <c r="W1809" s="50" t="n">
        <v>1</v>
      </c>
      <c r="X1809" s="50" t="n">
        <v>0</v>
      </c>
      <c r="Y1809" s="50" t="n">
        <v>13</v>
      </c>
      <c r="Z1809" s="50" t="n">
        <v>14.7</v>
      </c>
      <c r="AA1809" s="50" t="n">
        <v>53</v>
      </c>
      <c r="AB1809" s="50" t="n">
        <v>15.918</v>
      </c>
      <c r="AC1809" s="50" t="n">
        <v>37</v>
      </c>
      <c r="AD1809" s="50" t="n">
        <v>4</v>
      </c>
      <c r="AE1809" s="50" t="n">
        <v>11</v>
      </c>
      <c r="AF1809" s="50" t="n">
        <v>36</v>
      </c>
      <c r="AG1809" s="50" t="n">
        <v>3078.5</v>
      </c>
      <c r="AH1809" s="50" t="n">
        <v>12</v>
      </c>
      <c r="AI1809" s="50" t="n">
        <v>91</v>
      </c>
      <c r="AJ1809" s="50" t="n">
        <v>6428.6</v>
      </c>
      <c r="AK1809" s="50" t="n">
        <v>11</v>
      </c>
    </row>
    <row r="1810" customFormat="false" ht="15" hidden="false" customHeight="false" outlineLevel="0" collapsed="false">
      <c r="A1810" s="50" t="s">
        <v>1292</v>
      </c>
      <c r="B1810" s="50" t="s">
        <v>144</v>
      </c>
      <c r="C1810" s="50" t="s">
        <v>543</v>
      </c>
      <c r="D1810" s="50" t="n">
        <v>620443</v>
      </c>
      <c r="E1810" s="50" t="n">
        <v>7</v>
      </c>
      <c r="F1810" s="50" t="s">
        <v>56</v>
      </c>
      <c r="G1810" s="50" t="n">
        <v>157</v>
      </c>
      <c r="H1810" s="50" t="n">
        <v>75</v>
      </c>
      <c r="I1810" s="50" t="n">
        <v>15</v>
      </c>
      <c r="J1810" s="50" t="n">
        <v>81</v>
      </c>
      <c r="K1810" s="50" t="n">
        <v>53</v>
      </c>
      <c r="L1810" s="50" t="n">
        <v>6</v>
      </c>
      <c r="M1810" s="50" t="n">
        <v>76</v>
      </c>
      <c r="N1810" s="50" t="n">
        <v>22</v>
      </c>
      <c r="O1810" s="50" t="n">
        <v>-1.902</v>
      </c>
      <c r="P1810" s="50" t="n">
        <v>43</v>
      </c>
      <c r="Q1810" s="50" t="n">
        <v>39</v>
      </c>
      <c r="R1810" s="50" t="n">
        <v>9</v>
      </c>
      <c r="S1810" s="50" t="n">
        <v>3</v>
      </c>
      <c r="T1810" s="50" t="n">
        <v>0</v>
      </c>
      <c r="U1810" s="50" t="n">
        <v>0</v>
      </c>
      <c r="V1810" s="50" t="n">
        <v>4</v>
      </c>
      <c r="W1810" s="50" t="n">
        <v>0</v>
      </c>
      <c r="X1810" s="50" t="n">
        <v>0</v>
      </c>
      <c r="Y1810" s="50" t="n">
        <v>7</v>
      </c>
      <c r="Z1810" s="50" t="n">
        <v>11.95</v>
      </c>
      <c r="AA1810" s="50" t="n">
        <v>43</v>
      </c>
      <c r="AB1810" s="50" t="n">
        <v>12.317</v>
      </c>
      <c r="AC1810" s="50" t="n">
        <v>32</v>
      </c>
      <c r="AD1810" s="50" t="n">
        <v>0</v>
      </c>
      <c r="AE1810" s="50" t="n">
        <v>12</v>
      </c>
      <c r="AF1810" s="50" t="n">
        <v>32</v>
      </c>
      <c r="AG1810" s="50" t="n">
        <v>2810.9</v>
      </c>
      <c r="AH1810" s="50" t="n">
        <v>12</v>
      </c>
      <c r="AI1810" s="50" t="n">
        <v>65</v>
      </c>
      <c r="AJ1810" s="50" t="n">
        <v>4491.1</v>
      </c>
      <c r="AK1810" s="50" t="n">
        <v>3</v>
      </c>
    </row>
    <row r="1811" customFormat="false" ht="15" hidden="false" customHeight="false" outlineLevel="0" collapsed="false">
      <c r="A1811" s="50" t="s">
        <v>1292</v>
      </c>
      <c r="B1811" s="50" t="s">
        <v>144</v>
      </c>
      <c r="C1811" s="50" t="s">
        <v>543</v>
      </c>
      <c r="D1811" s="50" t="n">
        <v>620443</v>
      </c>
      <c r="E1811" s="50" t="n">
        <v>8</v>
      </c>
      <c r="F1811" s="50" t="s">
        <v>57</v>
      </c>
      <c r="G1811" s="50" t="n">
        <v>187</v>
      </c>
      <c r="H1811" s="50" t="n">
        <v>83</v>
      </c>
      <c r="I1811" s="50" t="n">
        <v>12</v>
      </c>
      <c r="J1811" s="50" t="n">
        <v>85</v>
      </c>
      <c r="K1811" s="50" t="n">
        <v>55</v>
      </c>
      <c r="L1811" s="50" t="n">
        <v>5</v>
      </c>
      <c r="M1811" s="50" t="n">
        <v>102</v>
      </c>
      <c r="N1811" s="50" t="n">
        <v>28</v>
      </c>
      <c r="O1811" s="50" t="n">
        <v>5.19</v>
      </c>
      <c r="P1811" s="50" t="n">
        <v>44</v>
      </c>
      <c r="Q1811" s="50" t="n">
        <v>40</v>
      </c>
      <c r="R1811" s="50" t="n">
        <v>13</v>
      </c>
      <c r="S1811" s="50" t="n">
        <v>0</v>
      </c>
      <c r="T1811" s="50" t="n">
        <v>0</v>
      </c>
      <c r="U1811" s="50" t="n">
        <v>6</v>
      </c>
      <c r="V1811" s="50" t="n">
        <v>4</v>
      </c>
      <c r="W1811" s="50" t="n">
        <v>0</v>
      </c>
      <c r="X1811" s="50" t="n">
        <v>0</v>
      </c>
      <c r="Y1811" s="50" t="n">
        <v>7</v>
      </c>
      <c r="Z1811" s="50" t="n">
        <v>21.1</v>
      </c>
      <c r="AA1811" s="50" t="n">
        <v>44</v>
      </c>
      <c r="AB1811" s="50" t="n">
        <v>16.967</v>
      </c>
      <c r="AC1811" s="50" t="n">
        <v>33</v>
      </c>
      <c r="AD1811" s="50" t="n">
        <v>5</v>
      </c>
      <c r="AE1811" s="50" t="n">
        <v>19</v>
      </c>
      <c r="AF1811" s="50" t="n">
        <v>33</v>
      </c>
      <c r="AG1811" s="50" t="n">
        <v>2984.3</v>
      </c>
      <c r="AH1811" s="50" t="n">
        <v>11</v>
      </c>
      <c r="AI1811" s="50" t="n">
        <v>80</v>
      </c>
      <c r="AJ1811" s="50" t="n">
        <v>5599.2</v>
      </c>
      <c r="AK1811" s="50" t="n">
        <v>4</v>
      </c>
    </row>
    <row r="1812" customFormat="false" ht="15" hidden="false" customHeight="false" outlineLevel="0" collapsed="false">
      <c r="A1812" s="50" t="s">
        <v>1292</v>
      </c>
      <c r="B1812" s="50" t="s">
        <v>144</v>
      </c>
      <c r="C1812" s="50" t="s">
        <v>543</v>
      </c>
      <c r="D1812" s="50" t="n">
        <v>620443</v>
      </c>
      <c r="E1812" s="50" t="n">
        <v>9</v>
      </c>
      <c r="F1812" s="50" t="s">
        <v>58</v>
      </c>
      <c r="G1812" s="50" t="n">
        <v>150</v>
      </c>
      <c r="H1812" s="50" t="n">
        <v>78</v>
      </c>
      <c r="I1812" s="50" t="n">
        <v>14</v>
      </c>
      <c r="J1812" s="50" t="n">
        <v>72</v>
      </c>
      <c r="K1812" s="50" t="n">
        <v>53</v>
      </c>
      <c r="L1812" s="50" t="n">
        <v>7</v>
      </c>
      <c r="M1812" s="50" t="n">
        <v>78</v>
      </c>
      <c r="N1812" s="50" t="n">
        <v>25</v>
      </c>
      <c r="O1812" s="50" t="n">
        <v>-0.298</v>
      </c>
      <c r="P1812" s="50" t="n">
        <v>37</v>
      </c>
      <c r="Q1812" s="50" t="n">
        <v>33</v>
      </c>
      <c r="R1812" s="50" t="n">
        <v>7</v>
      </c>
      <c r="S1812" s="50" t="n">
        <v>2</v>
      </c>
      <c r="T1812" s="50" t="n">
        <v>0</v>
      </c>
      <c r="U1812" s="50" t="n">
        <v>1</v>
      </c>
      <c r="V1812" s="50" t="n">
        <v>2</v>
      </c>
      <c r="W1812" s="50" t="n">
        <v>0</v>
      </c>
      <c r="X1812" s="50" t="n">
        <v>1</v>
      </c>
      <c r="Y1812" s="50" t="n">
        <v>11</v>
      </c>
      <c r="Z1812" s="50" t="n">
        <v>9.5</v>
      </c>
      <c r="AA1812" s="50" t="n">
        <v>36</v>
      </c>
      <c r="AB1812" s="50" t="n">
        <v>8.062</v>
      </c>
      <c r="AC1812" s="50" t="n">
        <v>24</v>
      </c>
      <c r="AD1812" s="50" t="n">
        <v>1</v>
      </c>
      <c r="AE1812" s="50" t="n">
        <v>8</v>
      </c>
      <c r="AF1812" s="50" t="n">
        <v>24</v>
      </c>
      <c r="AG1812" s="50" t="n">
        <v>2126.5</v>
      </c>
      <c r="AH1812" s="50" t="n">
        <v>6</v>
      </c>
      <c r="AI1812" s="50" t="n">
        <v>71</v>
      </c>
      <c r="AJ1812" s="50" t="n">
        <v>4945.2</v>
      </c>
      <c r="AK1812" s="50" t="n">
        <v>1</v>
      </c>
    </row>
    <row r="1813" customFormat="false" ht="15" hidden="false" customHeight="false" outlineLevel="0" collapsed="false">
      <c r="A1813" s="50" t="s">
        <v>1293</v>
      </c>
      <c r="B1813" s="50" t="s">
        <v>144</v>
      </c>
      <c r="C1813" s="50" t="s">
        <v>267</v>
      </c>
      <c r="D1813" s="50" t="n">
        <v>673357</v>
      </c>
      <c r="E1813" s="50" t="n">
        <v>4</v>
      </c>
      <c r="F1813" s="50" t="s">
        <v>53</v>
      </c>
      <c r="G1813" s="50" t="n">
        <v>378</v>
      </c>
      <c r="H1813" s="50" t="n">
        <v>176</v>
      </c>
      <c r="I1813" s="50" t="n">
        <v>44</v>
      </c>
      <c r="J1813" s="50" t="n">
        <v>169</v>
      </c>
      <c r="K1813" s="50" t="n">
        <v>109</v>
      </c>
      <c r="L1813" s="50" t="n">
        <v>13</v>
      </c>
      <c r="M1813" s="50" t="n">
        <v>209</v>
      </c>
      <c r="N1813" s="50" t="n">
        <v>67</v>
      </c>
      <c r="O1813" s="50" t="n">
        <v>-0.281</v>
      </c>
      <c r="P1813" s="50" t="n">
        <v>98</v>
      </c>
      <c r="Q1813" s="50" t="n">
        <v>85</v>
      </c>
      <c r="R1813" s="50" t="n">
        <v>19</v>
      </c>
      <c r="S1813" s="50" t="n">
        <v>3</v>
      </c>
      <c r="T1813" s="50" t="n">
        <v>0</v>
      </c>
      <c r="U1813" s="50" t="n">
        <v>2</v>
      </c>
      <c r="V1813" s="50" t="n">
        <v>13</v>
      </c>
      <c r="W1813" s="50" t="n">
        <v>0</v>
      </c>
      <c r="X1813" s="50" t="n">
        <v>0</v>
      </c>
      <c r="Y1813" s="50" t="n">
        <v>17</v>
      </c>
      <c r="Z1813" s="50" t="n">
        <v>29.45</v>
      </c>
      <c r="AA1813" s="50" t="n">
        <v>98</v>
      </c>
      <c r="AB1813" s="50" t="n">
        <v>31.671</v>
      </c>
      <c r="AC1813" s="50" t="n">
        <v>68</v>
      </c>
      <c r="AD1813" s="50" t="n">
        <v>2</v>
      </c>
      <c r="AE1813" s="50" t="n">
        <v>29</v>
      </c>
      <c r="AF1813" s="50" t="n">
        <v>68</v>
      </c>
      <c r="AG1813" s="50" t="n">
        <v>6136.2</v>
      </c>
      <c r="AH1813" s="50" t="n">
        <v>16</v>
      </c>
      <c r="AI1813" s="50" t="n">
        <v>153</v>
      </c>
      <c r="AJ1813" s="50" t="n">
        <v>11685.3</v>
      </c>
      <c r="AK1813" s="50" t="n">
        <v>100</v>
      </c>
    </row>
    <row r="1814" customFormat="false" ht="15" hidden="false" customHeight="false" outlineLevel="0" collapsed="false">
      <c r="A1814" s="50" t="s">
        <v>1293</v>
      </c>
      <c r="B1814" s="50" t="s">
        <v>144</v>
      </c>
      <c r="C1814" s="50" t="s">
        <v>267</v>
      </c>
      <c r="D1814" s="50" t="n">
        <v>673357</v>
      </c>
      <c r="E1814" s="50" t="n">
        <v>7</v>
      </c>
      <c r="F1814" s="50" t="s">
        <v>56</v>
      </c>
      <c r="G1814" s="50" t="n">
        <v>145</v>
      </c>
      <c r="H1814" s="50" t="n">
        <v>80</v>
      </c>
      <c r="I1814" s="50" t="n">
        <v>22</v>
      </c>
      <c r="J1814" s="50" t="n">
        <v>66</v>
      </c>
      <c r="K1814" s="50" t="n">
        <v>48</v>
      </c>
      <c r="L1814" s="50" t="n">
        <v>6</v>
      </c>
      <c r="M1814" s="50" t="n">
        <v>79</v>
      </c>
      <c r="N1814" s="50" t="n">
        <v>32</v>
      </c>
      <c r="O1814" s="50" t="n">
        <v>-2.171</v>
      </c>
      <c r="P1814" s="50" t="n">
        <v>36</v>
      </c>
      <c r="Q1814" s="50" t="n">
        <v>33</v>
      </c>
      <c r="R1814" s="50" t="n">
        <v>4</v>
      </c>
      <c r="S1814" s="50" t="n">
        <v>0</v>
      </c>
      <c r="T1814" s="50" t="n">
        <v>0</v>
      </c>
      <c r="U1814" s="50" t="n">
        <v>2</v>
      </c>
      <c r="V1814" s="50" t="n">
        <v>3</v>
      </c>
      <c r="W1814" s="50" t="n">
        <v>0</v>
      </c>
      <c r="X1814" s="50" t="n">
        <v>0</v>
      </c>
      <c r="Y1814" s="50" t="n">
        <v>14</v>
      </c>
      <c r="Z1814" s="50" t="n">
        <v>7.9</v>
      </c>
      <c r="AA1814" s="50" t="n">
        <v>36</v>
      </c>
      <c r="AB1814" s="50" t="n">
        <v>8.341</v>
      </c>
      <c r="AC1814" s="50" t="n">
        <v>19</v>
      </c>
      <c r="AD1814" s="50" t="n">
        <v>1</v>
      </c>
      <c r="AE1814" s="50" t="n">
        <v>7</v>
      </c>
      <c r="AF1814" s="50" t="n">
        <v>19</v>
      </c>
      <c r="AG1814" s="50" t="n">
        <v>1592.6</v>
      </c>
      <c r="AH1814" s="50" t="n">
        <v>5</v>
      </c>
      <c r="AI1814" s="50" t="n">
        <v>69</v>
      </c>
      <c r="AJ1814" s="50" t="n">
        <v>5372.7</v>
      </c>
      <c r="AK1814" s="50" t="n">
        <v>54</v>
      </c>
    </row>
    <row r="1815" customFormat="false" ht="15" hidden="false" customHeight="false" outlineLevel="0" collapsed="false">
      <c r="A1815" s="50" t="s">
        <v>1293</v>
      </c>
      <c r="B1815" s="50" t="s">
        <v>144</v>
      </c>
      <c r="C1815" s="50" t="s">
        <v>267</v>
      </c>
      <c r="D1815" s="50" t="n">
        <v>673357</v>
      </c>
      <c r="E1815" s="50" t="n">
        <v>8</v>
      </c>
      <c r="F1815" s="50" t="s">
        <v>57</v>
      </c>
      <c r="G1815" s="50" t="n">
        <v>315</v>
      </c>
      <c r="H1815" s="50" t="n">
        <v>162</v>
      </c>
      <c r="I1815" s="50" t="n">
        <v>45</v>
      </c>
      <c r="J1815" s="50" t="n">
        <v>142</v>
      </c>
      <c r="K1815" s="50" t="n">
        <v>110</v>
      </c>
      <c r="L1815" s="50" t="n">
        <v>18</v>
      </c>
      <c r="M1815" s="50" t="n">
        <v>173</v>
      </c>
      <c r="N1815" s="50" t="n">
        <v>52</v>
      </c>
      <c r="O1815" s="50" t="n">
        <v>3.534</v>
      </c>
      <c r="P1815" s="50" t="n">
        <v>84</v>
      </c>
      <c r="Q1815" s="50" t="n">
        <v>75</v>
      </c>
      <c r="R1815" s="50" t="n">
        <v>20</v>
      </c>
      <c r="S1815" s="50" t="n">
        <v>1</v>
      </c>
      <c r="T1815" s="50" t="n">
        <v>0</v>
      </c>
      <c r="U1815" s="50" t="n">
        <v>6</v>
      </c>
      <c r="V1815" s="50" t="n">
        <v>7</v>
      </c>
      <c r="W1815" s="50" t="n">
        <v>0</v>
      </c>
      <c r="X1815" s="50" t="n">
        <v>2</v>
      </c>
      <c r="Y1815" s="50" t="n">
        <v>22</v>
      </c>
      <c r="Z1815" s="50" t="n">
        <v>29.85</v>
      </c>
      <c r="AA1815" s="50" t="n">
        <v>84</v>
      </c>
      <c r="AB1815" s="50" t="n">
        <v>29.334</v>
      </c>
      <c r="AC1815" s="50" t="n">
        <v>55</v>
      </c>
      <c r="AD1815" s="50" t="n">
        <v>9</v>
      </c>
      <c r="AE1815" s="50" t="n">
        <v>21</v>
      </c>
      <c r="AF1815" s="50" t="n">
        <v>55</v>
      </c>
      <c r="AG1815" s="50" t="n">
        <v>4973.2</v>
      </c>
      <c r="AH1815" s="50" t="n">
        <v>19</v>
      </c>
      <c r="AI1815" s="50" t="n">
        <v>150</v>
      </c>
      <c r="AJ1815" s="50" t="n">
        <v>11662.9</v>
      </c>
      <c r="AK1815" s="50" t="n">
        <v>118</v>
      </c>
    </row>
    <row r="1816" customFormat="false" ht="15" hidden="false" customHeight="false" outlineLevel="0" collapsed="false">
      <c r="A1816" s="50" t="s">
        <v>1294</v>
      </c>
      <c r="B1816" s="50" t="s">
        <v>144</v>
      </c>
      <c r="C1816" s="50" t="s">
        <v>272</v>
      </c>
      <c r="D1816" s="50" t="n">
        <v>621438</v>
      </c>
      <c r="E1816" s="50" t="n">
        <v>4</v>
      </c>
      <c r="F1816" s="50" t="s">
        <v>53</v>
      </c>
      <c r="G1816" s="50" t="n">
        <v>195</v>
      </c>
      <c r="H1816" s="50" t="n">
        <v>109</v>
      </c>
      <c r="I1816" s="50" t="n">
        <v>22</v>
      </c>
      <c r="J1816" s="50" t="n">
        <v>105</v>
      </c>
      <c r="K1816" s="50" t="n">
        <v>75</v>
      </c>
      <c r="L1816" s="50" t="n">
        <v>11</v>
      </c>
      <c r="M1816" s="50" t="n">
        <v>90</v>
      </c>
      <c r="N1816" s="50" t="n">
        <v>34</v>
      </c>
      <c r="O1816" s="50" t="n">
        <v>-1.891</v>
      </c>
      <c r="P1816" s="50" t="n">
        <v>52</v>
      </c>
      <c r="Q1816" s="50" t="n">
        <v>49</v>
      </c>
      <c r="R1816" s="50" t="n">
        <v>11</v>
      </c>
      <c r="S1816" s="50" t="n">
        <v>1</v>
      </c>
      <c r="T1816" s="50" t="n">
        <v>0</v>
      </c>
      <c r="U1816" s="50" t="n">
        <v>2</v>
      </c>
      <c r="V1816" s="50" t="n">
        <v>1</v>
      </c>
      <c r="W1816" s="50" t="n">
        <v>0</v>
      </c>
      <c r="X1816" s="50" t="n">
        <v>0</v>
      </c>
      <c r="Y1816" s="50" t="n">
        <v>9</v>
      </c>
      <c r="Z1816" s="50" t="n">
        <v>13.15</v>
      </c>
      <c r="AA1816" s="50" t="n">
        <v>50</v>
      </c>
      <c r="AB1816" s="50" t="n">
        <v>13.869</v>
      </c>
      <c r="AC1816" s="50" t="n">
        <v>42</v>
      </c>
      <c r="AD1816" s="50" t="n">
        <v>2</v>
      </c>
      <c r="AE1816" s="50" t="n">
        <v>12</v>
      </c>
      <c r="AF1816" s="50" t="n">
        <v>42</v>
      </c>
      <c r="AG1816" s="50" t="n">
        <v>3573.1</v>
      </c>
      <c r="AH1816" s="50" t="n">
        <v>15</v>
      </c>
      <c r="AI1816" s="50" t="n">
        <v>97</v>
      </c>
      <c r="AJ1816" s="50" t="n">
        <v>6877.3</v>
      </c>
      <c r="AK1816" s="50" t="n">
        <v>6</v>
      </c>
    </row>
    <row r="1817" customFormat="false" ht="15" hidden="false" customHeight="false" outlineLevel="0" collapsed="false">
      <c r="A1817" s="50" t="s">
        <v>1294</v>
      </c>
      <c r="B1817" s="50" t="s">
        <v>144</v>
      </c>
      <c r="C1817" s="50" t="s">
        <v>272</v>
      </c>
      <c r="D1817" s="50" t="n">
        <v>621438</v>
      </c>
      <c r="E1817" s="50" t="n">
        <v>5</v>
      </c>
      <c r="F1817" s="50" t="s">
        <v>54</v>
      </c>
      <c r="G1817" s="50" t="n">
        <v>181</v>
      </c>
      <c r="H1817" s="50" t="n">
        <v>95</v>
      </c>
      <c r="I1817" s="50" t="n">
        <v>22</v>
      </c>
      <c r="J1817" s="50" t="n">
        <v>81</v>
      </c>
      <c r="K1817" s="50" t="n">
        <v>53</v>
      </c>
      <c r="L1817" s="50" t="n">
        <v>5</v>
      </c>
      <c r="M1817" s="50" t="n">
        <v>100</v>
      </c>
      <c r="N1817" s="50" t="n">
        <v>42</v>
      </c>
      <c r="O1817" s="50" t="n">
        <v>-5.713</v>
      </c>
      <c r="P1817" s="50" t="n">
        <v>52</v>
      </c>
      <c r="Q1817" s="50" t="n">
        <v>48</v>
      </c>
      <c r="R1817" s="50" t="n">
        <v>7</v>
      </c>
      <c r="S1817" s="50" t="n">
        <v>3</v>
      </c>
      <c r="T1817" s="50" t="n">
        <v>0</v>
      </c>
      <c r="U1817" s="50" t="n">
        <v>1</v>
      </c>
      <c r="V1817" s="50" t="n">
        <v>2</v>
      </c>
      <c r="W1817" s="50" t="n">
        <v>0</v>
      </c>
      <c r="X1817" s="50" t="n">
        <v>0</v>
      </c>
      <c r="Y1817" s="50" t="n">
        <v>10</v>
      </c>
      <c r="Z1817" s="50" t="n">
        <v>9.85</v>
      </c>
      <c r="AA1817" s="50" t="n">
        <v>50</v>
      </c>
      <c r="AB1817" s="50" t="n">
        <v>10.879</v>
      </c>
      <c r="AC1817" s="50" t="n">
        <v>40</v>
      </c>
      <c r="AD1817" s="50" t="n">
        <v>3</v>
      </c>
      <c r="AE1817" s="50" t="n">
        <v>13</v>
      </c>
      <c r="AF1817" s="50" t="n">
        <v>40</v>
      </c>
      <c r="AG1817" s="50" t="n">
        <v>3256.6</v>
      </c>
      <c r="AH1817" s="50" t="n">
        <v>13</v>
      </c>
      <c r="AI1817" s="50" t="n">
        <v>79</v>
      </c>
      <c r="AJ1817" s="50" t="n">
        <v>5668.4</v>
      </c>
      <c r="AK1817" s="50" t="n">
        <v>16</v>
      </c>
    </row>
    <row r="1818" customFormat="false" ht="15" hidden="false" customHeight="false" outlineLevel="0" collapsed="false">
      <c r="A1818" s="50" t="s">
        <v>1294</v>
      </c>
      <c r="B1818" s="50" t="s">
        <v>144</v>
      </c>
      <c r="C1818" s="50" t="s">
        <v>272</v>
      </c>
      <c r="D1818" s="50" t="n">
        <v>621438</v>
      </c>
      <c r="E1818" s="50" t="n">
        <v>6</v>
      </c>
      <c r="F1818" s="50" t="s">
        <v>55</v>
      </c>
      <c r="G1818" s="50" t="n">
        <v>7</v>
      </c>
      <c r="H1818" s="50" t="n">
        <v>5</v>
      </c>
      <c r="I1818" s="50" t="n">
        <v>1</v>
      </c>
      <c r="J1818" s="50" t="n">
        <v>5</v>
      </c>
      <c r="K1818" s="50" t="n">
        <v>5</v>
      </c>
      <c r="L1818" s="50" t="n">
        <v>1</v>
      </c>
      <c r="M1818" s="50" t="n">
        <v>2</v>
      </c>
      <c r="N1818" s="50" t="n">
        <v>0</v>
      </c>
      <c r="O1818" s="50" t="n">
        <v>0.884</v>
      </c>
      <c r="P1818" s="50" t="n">
        <v>2</v>
      </c>
      <c r="Q1818" s="50" t="n">
        <v>2</v>
      </c>
      <c r="R1818" s="50" t="n">
        <v>2</v>
      </c>
      <c r="S1818" s="50" t="n">
        <v>0</v>
      </c>
      <c r="T1818" s="50" t="n">
        <v>0</v>
      </c>
      <c r="U1818" s="50" t="n">
        <v>0</v>
      </c>
      <c r="V1818" s="50" t="n">
        <v>0</v>
      </c>
      <c r="W1818" s="50" t="n">
        <v>0</v>
      </c>
      <c r="X1818" s="50" t="n">
        <v>0</v>
      </c>
      <c r="Y1818" s="50" t="n">
        <v>0</v>
      </c>
      <c r="Z1818" s="50" t="n">
        <v>1.8</v>
      </c>
      <c r="AA1818" s="50" t="n">
        <v>2</v>
      </c>
      <c r="AB1818" s="50" t="n">
        <v>1.137</v>
      </c>
      <c r="AC1818" s="50" t="n">
        <v>2</v>
      </c>
      <c r="AD1818" s="50" t="n">
        <v>0</v>
      </c>
      <c r="AE1818" s="50" t="n">
        <v>0</v>
      </c>
      <c r="AF1818" s="50" t="n">
        <v>2</v>
      </c>
      <c r="AG1818" s="50" t="n">
        <v>168.2</v>
      </c>
      <c r="AH1818" s="50" t="n">
        <v>1</v>
      </c>
      <c r="AI1818" s="50" t="n">
        <v>5</v>
      </c>
      <c r="AJ1818" s="50" t="n">
        <v>356.8</v>
      </c>
      <c r="AK1818" s="50" t="n">
        <v>0</v>
      </c>
    </row>
    <row r="1819" customFormat="false" ht="15" hidden="false" customHeight="false" outlineLevel="0" collapsed="false">
      <c r="A1819" s="50" t="s">
        <v>1294</v>
      </c>
      <c r="B1819" s="50" t="s">
        <v>144</v>
      </c>
      <c r="C1819" s="50" t="s">
        <v>272</v>
      </c>
      <c r="D1819" s="50" t="n">
        <v>621438</v>
      </c>
      <c r="E1819" s="50" t="n">
        <v>7</v>
      </c>
      <c r="F1819" s="50" t="s">
        <v>56</v>
      </c>
      <c r="G1819" s="50" t="n">
        <v>212</v>
      </c>
      <c r="H1819" s="50" t="n">
        <v>84</v>
      </c>
      <c r="I1819" s="50" t="n">
        <v>21</v>
      </c>
      <c r="J1819" s="50" t="n">
        <v>89</v>
      </c>
      <c r="K1819" s="50" t="n">
        <v>52</v>
      </c>
      <c r="L1819" s="50" t="n">
        <v>7</v>
      </c>
      <c r="M1819" s="50" t="n">
        <v>123</v>
      </c>
      <c r="N1819" s="50" t="n">
        <v>32</v>
      </c>
      <c r="O1819" s="50" t="n">
        <v>7.798</v>
      </c>
      <c r="P1819" s="50" t="n">
        <v>50</v>
      </c>
      <c r="Q1819" s="50" t="n">
        <v>43</v>
      </c>
      <c r="R1819" s="50" t="n">
        <v>14</v>
      </c>
      <c r="S1819" s="50" t="n">
        <v>4</v>
      </c>
      <c r="T1819" s="50" t="n">
        <v>0</v>
      </c>
      <c r="U1819" s="50" t="n">
        <v>6</v>
      </c>
      <c r="V1819" s="50" t="n">
        <v>6</v>
      </c>
      <c r="W1819" s="50" t="n">
        <v>1</v>
      </c>
      <c r="X1819" s="50" t="n">
        <v>0</v>
      </c>
      <c r="Y1819" s="50" t="n">
        <v>12</v>
      </c>
      <c r="Z1819" s="50" t="n">
        <v>25.5</v>
      </c>
      <c r="AA1819" s="50" t="n">
        <v>50</v>
      </c>
      <c r="AB1819" s="50" t="n">
        <v>20.874</v>
      </c>
      <c r="AC1819" s="50" t="n">
        <v>31</v>
      </c>
      <c r="AD1819" s="50" t="n">
        <v>8</v>
      </c>
      <c r="AE1819" s="50" t="n">
        <v>17</v>
      </c>
      <c r="AF1819" s="50" t="n">
        <v>31</v>
      </c>
      <c r="AG1819" s="50" t="n">
        <v>2868.6</v>
      </c>
      <c r="AH1819" s="50" t="n">
        <v>13</v>
      </c>
      <c r="AI1819" s="50" t="n">
        <v>80</v>
      </c>
      <c r="AJ1819" s="50" t="n">
        <v>5780.4</v>
      </c>
      <c r="AK1819" s="50" t="n">
        <v>14</v>
      </c>
    </row>
    <row r="1820" customFormat="false" ht="15" hidden="false" customHeight="false" outlineLevel="0" collapsed="false">
      <c r="A1820" s="50" t="s">
        <v>1294</v>
      </c>
      <c r="B1820" s="50" t="s">
        <v>144</v>
      </c>
      <c r="C1820" s="50" t="s">
        <v>272</v>
      </c>
      <c r="D1820" s="50" t="n">
        <v>621438</v>
      </c>
      <c r="E1820" s="50" t="n">
        <v>8</v>
      </c>
      <c r="F1820" s="50" t="s">
        <v>57</v>
      </c>
      <c r="G1820" s="50" t="n">
        <v>4</v>
      </c>
      <c r="H1820" s="50" t="n">
        <v>3</v>
      </c>
      <c r="I1820" s="50" t="n">
        <v>0</v>
      </c>
      <c r="J1820" s="50" t="n">
        <v>2</v>
      </c>
      <c r="K1820" s="50" t="n">
        <v>2</v>
      </c>
      <c r="L1820" s="50" t="n">
        <v>0</v>
      </c>
      <c r="M1820" s="50" t="n">
        <v>2</v>
      </c>
      <c r="N1820" s="50" t="n">
        <v>1</v>
      </c>
      <c r="O1820" s="50" t="n">
        <v>0.936</v>
      </c>
      <c r="P1820" s="50" t="n">
        <v>3</v>
      </c>
      <c r="Q1820" s="50" t="n">
        <v>3</v>
      </c>
      <c r="R1820" s="50" t="n">
        <v>1</v>
      </c>
      <c r="S1820" s="50" t="n">
        <v>0</v>
      </c>
      <c r="T1820" s="50" t="n">
        <v>0</v>
      </c>
      <c r="U1820" s="50" t="n">
        <v>1</v>
      </c>
      <c r="V1820" s="50" t="n">
        <v>0</v>
      </c>
      <c r="W1820" s="50" t="n">
        <v>0</v>
      </c>
      <c r="X1820" s="50" t="n">
        <v>0</v>
      </c>
      <c r="Y1820" s="50" t="n">
        <v>0</v>
      </c>
      <c r="Z1820" s="50" t="n">
        <v>2</v>
      </c>
      <c r="AA1820" s="50" t="n">
        <v>3</v>
      </c>
      <c r="AB1820" s="50" t="n">
        <v>1.137</v>
      </c>
      <c r="AC1820" s="50" t="n">
        <v>3</v>
      </c>
      <c r="AD1820" s="50" t="n">
        <v>1</v>
      </c>
      <c r="AE1820" s="50" t="n">
        <v>1</v>
      </c>
      <c r="AF1820" s="50" t="n">
        <v>3</v>
      </c>
      <c r="AG1820" s="50" t="n">
        <v>255.1</v>
      </c>
      <c r="AH1820" s="50" t="n">
        <v>0</v>
      </c>
      <c r="AI1820" s="50" t="n">
        <v>3</v>
      </c>
      <c r="AJ1820" s="50" t="n">
        <v>214.7</v>
      </c>
      <c r="AK1820" s="50" t="n">
        <v>1</v>
      </c>
    </row>
    <row r="1821" customFormat="false" ht="15" hidden="false" customHeight="false" outlineLevel="0" collapsed="false">
      <c r="A1821" s="50" t="s">
        <v>1295</v>
      </c>
      <c r="B1821" s="50" t="s">
        <v>144</v>
      </c>
      <c r="C1821" s="50" t="s">
        <v>544</v>
      </c>
      <c r="D1821" s="50" t="n">
        <v>593871</v>
      </c>
      <c r="E1821" s="50" t="n">
        <v>4</v>
      </c>
      <c r="F1821" s="50" t="s">
        <v>53</v>
      </c>
      <c r="G1821" s="50" t="n">
        <v>224</v>
      </c>
      <c r="H1821" s="50" t="n">
        <v>105</v>
      </c>
      <c r="I1821" s="50" t="n">
        <v>20</v>
      </c>
      <c r="J1821" s="50" t="n">
        <v>99</v>
      </c>
      <c r="K1821" s="50" t="n">
        <v>64</v>
      </c>
      <c r="L1821" s="50" t="n">
        <v>6</v>
      </c>
      <c r="M1821" s="50" t="n">
        <v>125</v>
      </c>
      <c r="N1821" s="50" t="n">
        <v>41</v>
      </c>
      <c r="O1821" s="50" t="n">
        <v>-4.486</v>
      </c>
      <c r="P1821" s="50" t="n">
        <v>61</v>
      </c>
      <c r="Q1821" s="50" t="n">
        <v>56</v>
      </c>
      <c r="R1821" s="50" t="n">
        <v>10</v>
      </c>
      <c r="S1821" s="50" t="n">
        <v>3</v>
      </c>
      <c r="T1821" s="50" t="n">
        <v>0</v>
      </c>
      <c r="U1821" s="50" t="n">
        <v>1</v>
      </c>
      <c r="V1821" s="50" t="n">
        <v>5</v>
      </c>
      <c r="W1821" s="50" t="n">
        <v>0</v>
      </c>
      <c r="X1821" s="50" t="n">
        <v>0</v>
      </c>
      <c r="Y1821" s="50" t="n">
        <v>11</v>
      </c>
      <c r="Z1821" s="50" t="n">
        <v>14.65</v>
      </c>
      <c r="AA1821" s="50" t="n">
        <v>61</v>
      </c>
      <c r="AB1821" s="50" t="n">
        <v>16.445</v>
      </c>
      <c r="AC1821" s="50" t="n">
        <v>45</v>
      </c>
      <c r="AD1821" s="50" t="n">
        <v>2</v>
      </c>
      <c r="AE1821" s="50" t="n">
        <v>15</v>
      </c>
      <c r="AF1821" s="50" t="n">
        <v>45</v>
      </c>
      <c r="AG1821" s="50" t="n">
        <v>3926.2</v>
      </c>
      <c r="AH1821" s="50" t="n">
        <v>19</v>
      </c>
      <c r="AI1821" s="50" t="n">
        <v>93</v>
      </c>
      <c r="AJ1821" s="50" t="n">
        <v>6462.1</v>
      </c>
      <c r="AK1821" s="50" t="n">
        <v>4</v>
      </c>
    </row>
    <row r="1822" customFormat="false" ht="15" hidden="false" customHeight="false" outlineLevel="0" collapsed="false">
      <c r="A1822" s="50" t="s">
        <v>1295</v>
      </c>
      <c r="B1822" s="50" t="s">
        <v>144</v>
      </c>
      <c r="C1822" s="50" t="s">
        <v>544</v>
      </c>
      <c r="D1822" s="50" t="n">
        <v>593871</v>
      </c>
      <c r="E1822" s="50" t="n">
        <v>7</v>
      </c>
      <c r="F1822" s="50" t="s">
        <v>56</v>
      </c>
      <c r="G1822" s="50" t="n">
        <v>227</v>
      </c>
      <c r="H1822" s="50" t="n">
        <v>96</v>
      </c>
      <c r="I1822" s="50" t="n">
        <v>19</v>
      </c>
      <c r="J1822" s="50" t="n">
        <v>111</v>
      </c>
      <c r="K1822" s="50" t="n">
        <v>65</v>
      </c>
      <c r="L1822" s="50" t="n">
        <v>7</v>
      </c>
      <c r="M1822" s="50" t="n">
        <v>115</v>
      </c>
      <c r="N1822" s="50" t="n">
        <v>31</v>
      </c>
      <c r="O1822" s="50" t="n">
        <v>-8.4</v>
      </c>
      <c r="P1822" s="50" t="n">
        <v>51</v>
      </c>
      <c r="Q1822" s="50" t="n">
        <v>48</v>
      </c>
      <c r="R1822" s="50" t="n">
        <v>4</v>
      </c>
      <c r="S1822" s="50" t="n">
        <v>1</v>
      </c>
      <c r="T1822" s="50" t="n">
        <v>0</v>
      </c>
      <c r="U1822" s="50" t="n">
        <v>0</v>
      </c>
      <c r="V1822" s="50" t="n">
        <v>2</v>
      </c>
      <c r="W1822" s="50" t="n">
        <v>0</v>
      </c>
      <c r="X1822" s="50" t="n">
        <v>0</v>
      </c>
      <c r="Y1822" s="50" t="n">
        <v>16</v>
      </c>
      <c r="Z1822" s="50" t="n">
        <v>5.35</v>
      </c>
      <c r="AA1822" s="50" t="n">
        <v>50</v>
      </c>
      <c r="AB1822" s="50" t="n">
        <v>8.121</v>
      </c>
      <c r="AC1822" s="50" t="n">
        <v>33</v>
      </c>
      <c r="AD1822" s="50" t="n">
        <v>0</v>
      </c>
      <c r="AE1822" s="50" t="n">
        <v>7</v>
      </c>
      <c r="AF1822" s="50" t="n">
        <v>33</v>
      </c>
      <c r="AG1822" s="50" t="n">
        <v>2661.6</v>
      </c>
      <c r="AH1822" s="50" t="n">
        <v>7</v>
      </c>
      <c r="AI1822" s="50" t="n">
        <v>87</v>
      </c>
      <c r="AJ1822" s="50" t="n">
        <v>6036.6</v>
      </c>
      <c r="AK1822" s="50" t="n">
        <v>2</v>
      </c>
    </row>
    <row r="1823" customFormat="false" ht="15" hidden="false" customHeight="false" outlineLevel="0" collapsed="false">
      <c r="A1823" s="50" t="s">
        <v>1295</v>
      </c>
      <c r="B1823" s="50" t="s">
        <v>144</v>
      </c>
      <c r="C1823" s="50" t="s">
        <v>544</v>
      </c>
      <c r="D1823" s="50" t="n">
        <v>593871</v>
      </c>
      <c r="E1823" s="50" t="n">
        <v>8</v>
      </c>
      <c r="F1823" s="50" t="s">
        <v>57</v>
      </c>
      <c r="G1823" s="50" t="n">
        <v>114</v>
      </c>
      <c r="H1823" s="50" t="n">
        <v>53</v>
      </c>
      <c r="I1823" s="50" t="n">
        <v>16</v>
      </c>
      <c r="J1823" s="50" t="n">
        <v>55</v>
      </c>
      <c r="K1823" s="50" t="n">
        <v>35</v>
      </c>
      <c r="L1823" s="50" t="n">
        <v>6</v>
      </c>
      <c r="M1823" s="50" t="n">
        <v>59</v>
      </c>
      <c r="N1823" s="50" t="n">
        <v>18</v>
      </c>
      <c r="O1823" s="50" t="n">
        <v>-2.23</v>
      </c>
      <c r="P1823" s="50" t="n">
        <v>33</v>
      </c>
      <c r="Q1823" s="50" t="n">
        <v>31</v>
      </c>
      <c r="R1823" s="50" t="n">
        <v>6</v>
      </c>
      <c r="S1823" s="50" t="n">
        <v>1</v>
      </c>
      <c r="T1823" s="50" t="n">
        <v>0</v>
      </c>
      <c r="U1823" s="50" t="n">
        <v>1</v>
      </c>
      <c r="V1823" s="50" t="n">
        <v>2</v>
      </c>
      <c r="W1823" s="50" t="n">
        <v>0</v>
      </c>
      <c r="X1823" s="50" t="n">
        <v>0</v>
      </c>
      <c r="Y1823" s="50" t="n">
        <v>9</v>
      </c>
      <c r="Z1823" s="50" t="n">
        <v>8.25</v>
      </c>
      <c r="AA1823" s="50" t="n">
        <v>33</v>
      </c>
      <c r="AB1823" s="50" t="n">
        <v>9.106</v>
      </c>
      <c r="AC1823" s="50" t="n">
        <v>22</v>
      </c>
      <c r="AD1823" s="50" t="n">
        <v>2</v>
      </c>
      <c r="AE1823" s="50" t="n">
        <v>9</v>
      </c>
      <c r="AF1823" s="50" t="n">
        <v>22</v>
      </c>
      <c r="AG1823" s="50" t="n">
        <v>1968.7</v>
      </c>
      <c r="AH1823" s="50" t="n">
        <v>6</v>
      </c>
      <c r="AI1823" s="50" t="n">
        <v>47</v>
      </c>
      <c r="AJ1823" s="50" t="n">
        <v>3270.7</v>
      </c>
      <c r="AK1823" s="50" t="n">
        <v>1</v>
      </c>
    </row>
    <row r="1824" customFormat="false" ht="15" hidden="false" customHeight="false" outlineLevel="0" collapsed="false">
      <c r="A1824" s="50" t="s">
        <v>1296</v>
      </c>
      <c r="B1824" s="50" t="s">
        <v>144</v>
      </c>
      <c r="C1824" s="50" t="s">
        <v>545</v>
      </c>
      <c r="D1824" s="50" t="n">
        <v>669004</v>
      </c>
      <c r="E1824" s="50" t="n">
        <v>4</v>
      </c>
      <c r="F1824" s="50" t="s">
        <v>53</v>
      </c>
      <c r="G1824" s="50" t="n">
        <v>141</v>
      </c>
      <c r="H1824" s="50" t="n">
        <v>64</v>
      </c>
      <c r="I1824" s="50" t="n">
        <v>20</v>
      </c>
      <c r="J1824" s="50" t="n">
        <v>66</v>
      </c>
      <c r="K1824" s="50" t="n">
        <v>42</v>
      </c>
      <c r="L1824" s="50" t="n">
        <v>10</v>
      </c>
      <c r="M1824" s="50" t="n">
        <v>75</v>
      </c>
      <c r="N1824" s="50" t="n">
        <v>22</v>
      </c>
      <c r="O1824" s="50" t="n">
        <v>2.669</v>
      </c>
      <c r="P1824" s="50" t="n">
        <v>33</v>
      </c>
      <c r="Q1824" s="50" t="n">
        <v>29</v>
      </c>
      <c r="R1824" s="50" t="n">
        <v>10</v>
      </c>
      <c r="S1824" s="50" t="n">
        <v>3</v>
      </c>
      <c r="T1824" s="50" t="n">
        <v>0</v>
      </c>
      <c r="U1824" s="50" t="n">
        <v>2</v>
      </c>
      <c r="V1824" s="50" t="n">
        <v>3</v>
      </c>
      <c r="W1824" s="50" t="n">
        <v>0</v>
      </c>
      <c r="X1824" s="50" t="n">
        <v>0</v>
      </c>
      <c r="Y1824" s="50" t="n">
        <v>12</v>
      </c>
      <c r="Z1824" s="50" t="n">
        <v>14.35</v>
      </c>
      <c r="AA1824" s="50" t="n">
        <v>32</v>
      </c>
      <c r="AB1824" s="50" t="n">
        <v>8.739</v>
      </c>
      <c r="AC1824" s="50" t="n">
        <v>18</v>
      </c>
      <c r="AD1824" s="50" t="n">
        <v>3</v>
      </c>
      <c r="AE1824" s="50" t="n">
        <v>12</v>
      </c>
      <c r="AF1824" s="50" t="n">
        <v>18</v>
      </c>
      <c r="AG1824" s="50" t="n">
        <v>1697</v>
      </c>
      <c r="AH1824" s="50" t="n">
        <v>7</v>
      </c>
      <c r="AI1824" s="50" t="n">
        <v>57</v>
      </c>
      <c r="AJ1824" s="50" t="n">
        <v>4172</v>
      </c>
      <c r="AK1824" s="50" t="n">
        <v>17</v>
      </c>
    </row>
    <row r="1825" customFormat="false" ht="15" hidden="false" customHeight="false" outlineLevel="0" collapsed="false">
      <c r="A1825" s="50" t="s">
        <v>1296</v>
      </c>
      <c r="B1825" s="50" t="s">
        <v>144</v>
      </c>
      <c r="C1825" s="50" t="s">
        <v>545</v>
      </c>
      <c r="D1825" s="50" t="n">
        <v>669004</v>
      </c>
      <c r="E1825" s="50" t="n">
        <v>5</v>
      </c>
      <c r="F1825" s="50" t="s">
        <v>54</v>
      </c>
      <c r="G1825" s="50" t="n">
        <v>233</v>
      </c>
      <c r="H1825" s="50" t="n">
        <v>112</v>
      </c>
      <c r="I1825" s="50" t="n">
        <v>35</v>
      </c>
      <c r="J1825" s="50" t="n">
        <v>109</v>
      </c>
      <c r="K1825" s="50" t="n">
        <v>75</v>
      </c>
      <c r="L1825" s="50" t="n">
        <v>17</v>
      </c>
      <c r="M1825" s="50" t="n">
        <v>124</v>
      </c>
      <c r="N1825" s="50" t="n">
        <v>37</v>
      </c>
      <c r="O1825" s="50" t="n">
        <v>-4.286</v>
      </c>
      <c r="P1825" s="50" t="n">
        <v>58</v>
      </c>
      <c r="Q1825" s="50" t="n">
        <v>47</v>
      </c>
      <c r="R1825" s="50" t="n">
        <v>6</v>
      </c>
      <c r="S1825" s="50" t="n">
        <v>0</v>
      </c>
      <c r="T1825" s="50" t="n">
        <v>1</v>
      </c>
      <c r="U1825" s="50" t="n">
        <v>1</v>
      </c>
      <c r="V1825" s="50" t="n">
        <v>6</v>
      </c>
      <c r="W1825" s="50" t="n">
        <v>4</v>
      </c>
      <c r="X1825" s="50" t="n">
        <v>1</v>
      </c>
      <c r="Y1825" s="50" t="n">
        <v>19</v>
      </c>
      <c r="Z1825" s="50" t="n">
        <v>14.2</v>
      </c>
      <c r="AA1825" s="50" t="n">
        <v>58</v>
      </c>
      <c r="AB1825" s="50" t="n">
        <v>15.641</v>
      </c>
      <c r="AC1825" s="50" t="n">
        <v>29</v>
      </c>
      <c r="AD1825" s="50" t="n">
        <v>3</v>
      </c>
      <c r="AE1825" s="50" t="n">
        <v>14</v>
      </c>
      <c r="AF1825" s="50" t="n">
        <v>29</v>
      </c>
      <c r="AG1825" s="50" t="n">
        <v>2663.1</v>
      </c>
      <c r="AH1825" s="50" t="n">
        <v>6</v>
      </c>
      <c r="AI1825" s="50" t="n">
        <v>101</v>
      </c>
      <c r="AJ1825" s="50" t="n">
        <v>7547.3</v>
      </c>
      <c r="AK1825" s="50" t="n">
        <v>52</v>
      </c>
    </row>
    <row r="1826" customFormat="false" ht="15" hidden="false" customHeight="false" outlineLevel="0" collapsed="false">
      <c r="A1826" s="50" t="s">
        <v>1296</v>
      </c>
      <c r="B1826" s="50" t="s">
        <v>144</v>
      </c>
      <c r="C1826" s="50" t="s">
        <v>545</v>
      </c>
      <c r="D1826" s="50" t="n">
        <v>669004</v>
      </c>
      <c r="E1826" s="50" t="n">
        <v>6</v>
      </c>
      <c r="F1826" s="50" t="s">
        <v>55</v>
      </c>
      <c r="G1826" s="50" t="n">
        <v>241</v>
      </c>
      <c r="H1826" s="50" t="n">
        <v>111</v>
      </c>
      <c r="I1826" s="50" t="n">
        <v>33</v>
      </c>
      <c r="J1826" s="50" t="n">
        <v>104</v>
      </c>
      <c r="K1826" s="50" t="n">
        <v>71</v>
      </c>
      <c r="L1826" s="50" t="n">
        <v>16</v>
      </c>
      <c r="M1826" s="50" t="n">
        <v>137</v>
      </c>
      <c r="N1826" s="50" t="n">
        <v>40</v>
      </c>
      <c r="O1826" s="50" t="n">
        <v>-1.646</v>
      </c>
      <c r="P1826" s="50" t="n">
        <v>53</v>
      </c>
      <c r="Q1826" s="50" t="n">
        <v>44</v>
      </c>
      <c r="R1826" s="50" t="n">
        <v>7</v>
      </c>
      <c r="S1826" s="50" t="n">
        <v>2</v>
      </c>
      <c r="T1826" s="50" t="n">
        <v>0</v>
      </c>
      <c r="U1826" s="50" t="n">
        <v>1</v>
      </c>
      <c r="V1826" s="50" t="n">
        <v>8</v>
      </c>
      <c r="W1826" s="50" t="n">
        <v>1</v>
      </c>
      <c r="X1826" s="50" t="n">
        <v>0</v>
      </c>
      <c r="Y1826" s="50" t="n">
        <v>19</v>
      </c>
      <c r="Z1826" s="50" t="n">
        <v>14.4</v>
      </c>
      <c r="AA1826" s="50" t="n">
        <v>53</v>
      </c>
      <c r="AB1826" s="50" t="n">
        <v>15.723</v>
      </c>
      <c r="AC1826" s="50" t="n">
        <v>25</v>
      </c>
      <c r="AD1826" s="50" t="n">
        <v>2</v>
      </c>
      <c r="AE1826" s="50" t="n">
        <v>14</v>
      </c>
      <c r="AF1826" s="50" t="n">
        <v>25</v>
      </c>
      <c r="AG1826" s="50" t="n">
        <v>2375.6</v>
      </c>
      <c r="AH1826" s="50" t="n">
        <v>10</v>
      </c>
      <c r="AI1826" s="50" t="n">
        <v>97</v>
      </c>
      <c r="AJ1826" s="50" t="n">
        <v>7176.6</v>
      </c>
      <c r="AK1826" s="50" t="n">
        <v>37</v>
      </c>
    </row>
    <row r="1827" customFormat="false" ht="15" hidden="false" customHeight="false" outlineLevel="0" collapsed="false">
      <c r="A1827" s="50" t="s">
        <v>1297</v>
      </c>
      <c r="B1827" s="50" t="s">
        <v>144</v>
      </c>
      <c r="C1827" s="50" t="s">
        <v>546</v>
      </c>
      <c r="D1827" s="50" t="n">
        <v>677595</v>
      </c>
      <c r="E1827" s="50" t="n">
        <v>4</v>
      </c>
      <c r="F1827" s="50" t="s">
        <v>53</v>
      </c>
      <c r="G1827" s="50" t="n">
        <v>104</v>
      </c>
      <c r="H1827" s="50" t="n">
        <v>67</v>
      </c>
      <c r="I1827" s="50" t="n">
        <v>18</v>
      </c>
      <c r="J1827" s="50" t="n">
        <v>47</v>
      </c>
      <c r="K1827" s="50" t="n">
        <v>36</v>
      </c>
      <c r="L1827" s="50" t="n">
        <v>3</v>
      </c>
      <c r="M1827" s="50" t="n">
        <v>57</v>
      </c>
      <c r="N1827" s="50" t="n">
        <v>31</v>
      </c>
      <c r="O1827" s="50" t="n">
        <v>-3.334</v>
      </c>
      <c r="P1827" s="50" t="n">
        <v>26</v>
      </c>
      <c r="Q1827" s="50" t="n">
        <v>26</v>
      </c>
      <c r="R1827" s="50" t="n">
        <v>5</v>
      </c>
      <c r="S1827" s="50" t="n">
        <v>0</v>
      </c>
      <c r="T1827" s="50" t="n">
        <v>0</v>
      </c>
      <c r="U1827" s="50" t="n">
        <v>0</v>
      </c>
      <c r="V1827" s="50" t="n">
        <v>0</v>
      </c>
      <c r="W1827" s="50" t="n">
        <v>0</v>
      </c>
      <c r="X1827" s="50" t="n">
        <v>0</v>
      </c>
      <c r="Y1827" s="50" t="n">
        <v>10</v>
      </c>
      <c r="Z1827" s="50" t="n">
        <v>4.5</v>
      </c>
      <c r="AA1827" s="50" t="n">
        <v>26</v>
      </c>
      <c r="AB1827" s="50" t="n">
        <v>4.515</v>
      </c>
      <c r="AC1827" s="50" t="n">
        <v>16</v>
      </c>
      <c r="AD1827" s="50" t="n">
        <v>0</v>
      </c>
      <c r="AE1827" s="50" t="n">
        <v>4</v>
      </c>
      <c r="AF1827" s="50" t="n">
        <v>16</v>
      </c>
      <c r="AG1827" s="50" t="n">
        <v>1393</v>
      </c>
      <c r="AH1827" s="50" t="n">
        <v>5</v>
      </c>
      <c r="AI1827" s="50" t="n">
        <v>61</v>
      </c>
      <c r="AJ1827" s="50" t="n">
        <v>4569.1</v>
      </c>
      <c r="AK1827" s="50" t="n">
        <v>30</v>
      </c>
    </row>
    <row r="1828" customFormat="false" ht="15" hidden="false" customHeight="false" outlineLevel="0" collapsed="false">
      <c r="A1828" s="50" t="s">
        <v>1297</v>
      </c>
      <c r="B1828" s="50" t="s">
        <v>144</v>
      </c>
      <c r="C1828" s="50" t="s">
        <v>546</v>
      </c>
      <c r="D1828" s="50" t="n">
        <v>677595</v>
      </c>
      <c r="E1828" s="50" t="n">
        <v>5</v>
      </c>
      <c r="F1828" s="50" t="s">
        <v>54</v>
      </c>
      <c r="G1828" s="50" t="n">
        <v>18</v>
      </c>
      <c r="H1828" s="50" t="n">
        <v>11</v>
      </c>
      <c r="I1828" s="50" t="n">
        <v>4</v>
      </c>
      <c r="J1828" s="50" t="n">
        <v>6</v>
      </c>
      <c r="K1828" s="50" t="n">
        <v>5</v>
      </c>
      <c r="L1828" s="50" t="n">
        <v>2</v>
      </c>
      <c r="M1828" s="50" t="n">
        <v>12</v>
      </c>
      <c r="N1828" s="50" t="n">
        <v>6</v>
      </c>
      <c r="O1828" s="50" t="n">
        <v>0.933</v>
      </c>
      <c r="P1828" s="50" t="n">
        <v>6</v>
      </c>
      <c r="Q1828" s="50" t="n">
        <v>6</v>
      </c>
      <c r="R1828" s="50" t="n">
        <v>2</v>
      </c>
      <c r="S1828" s="50" t="n">
        <v>0</v>
      </c>
      <c r="T1828" s="50" t="n">
        <v>0</v>
      </c>
      <c r="U1828" s="50" t="n">
        <v>1</v>
      </c>
      <c r="V1828" s="50" t="n">
        <v>0</v>
      </c>
      <c r="W1828" s="50" t="n">
        <v>0</v>
      </c>
      <c r="X1828" s="50" t="n">
        <v>0</v>
      </c>
      <c r="Y1828" s="50" t="n">
        <v>2</v>
      </c>
      <c r="Z1828" s="50" t="n">
        <v>2.9</v>
      </c>
      <c r="AA1828" s="50" t="n">
        <v>6</v>
      </c>
      <c r="AB1828" s="50" t="n">
        <v>2.663</v>
      </c>
      <c r="AC1828" s="50" t="n">
        <v>4</v>
      </c>
      <c r="AD1828" s="50" t="n">
        <v>2</v>
      </c>
      <c r="AE1828" s="50" t="n">
        <v>3</v>
      </c>
      <c r="AF1828" s="50" t="n">
        <v>4</v>
      </c>
      <c r="AG1828" s="50" t="n">
        <v>402</v>
      </c>
      <c r="AH1828" s="50" t="n">
        <v>1</v>
      </c>
      <c r="AI1828" s="50" t="n">
        <v>11</v>
      </c>
      <c r="AJ1828" s="50" t="n">
        <v>841.7</v>
      </c>
      <c r="AK1828" s="50" t="n">
        <v>9</v>
      </c>
    </row>
    <row r="1829" customFormat="false" ht="15" hidden="false" customHeight="false" outlineLevel="0" collapsed="false">
      <c r="A1829" s="50" t="s">
        <v>1297</v>
      </c>
      <c r="B1829" s="50" t="s">
        <v>144</v>
      </c>
      <c r="C1829" s="50" t="s">
        <v>546</v>
      </c>
      <c r="D1829" s="50" t="n">
        <v>677595</v>
      </c>
      <c r="E1829" s="50" t="n">
        <v>6</v>
      </c>
      <c r="F1829" s="50" t="s">
        <v>55</v>
      </c>
      <c r="G1829" s="50" t="n">
        <v>33</v>
      </c>
      <c r="H1829" s="50" t="n">
        <v>22</v>
      </c>
      <c r="I1829" s="50" t="n">
        <v>9</v>
      </c>
      <c r="J1829" s="50" t="n">
        <v>15</v>
      </c>
      <c r="K1829" s="50" t="n">
        <v>9</v>
      </c>
      <c r="L1829" s="50" t="n">
        <v>3</v>
      </c>
      <c r="M1829" s="50" t="n">
        <v>18</v>
      </c>
      <c r="N1829" s="50" t="n">
        <v>13</v>
      </c>
      <c r="O1829" s="50" t="n">
        <v>-2.315</v>
      </c>
      <c r="P1829" s="50" t="n">
        <v>12</v>
      </c>
      <c r="Q1829" s="50" t="n">
        <v>12</v>
      </c>
      <c r="R1829" s="50" t="n">
        <v>1</v>
      </c>
      <c r="S1829" s="50" t="n">
        <v>1</v>
      </c>
      <c r="T1829" s="50" t="n">
        <v>0</v>
      </c>
      <c r="U1829" s="50" t="n">
        <v>0</v>
      </c>
      <c r="V1829" s="50" t="n">
        <v>0</v>
      </c>
      <c r="W1829" s="50" t="n">
        <v>0</v>
      </c>
      <c r="X1829" s="50" t="n">
        <v>0</v>
      </c>
      <c r="Y1829" s="50" t="n">
        <v>4</v>
      </c>
      <c r="Z1829" s="50" t="n">
        <v>1.25</v>
      </c>
      <c r="AA1829" s="50" t="n">
        <v>12</v>
      </c>
      <c r="AB1829" s="50" t="n">
        <v>2.228</v>
      </c>
      <c r="AC1829" s="50" t="n">
        <v>8</v>
      </c>
      <c r="AD1829" s="50" t="n">
        <v>1</v>
      </c>
      <c r="AE1829" s="50" t="n">
        <v>3</v>
      </c>
      <c r="AF1829" s="50" t="n">
        <v>8</v>
      </c>
      <c r="AG1829" s="50" t="n">
        <v>732.1</v>
      </c>
      <c r="AH1829" s="50" t="n">
        <v>3</v>
      </c>
      <c r="AI1829" s="50" t="n">
        <v>18</v>
      </c>
      <c r="AJ1829" s="50" t="n">
        <v>1328.8</v>
      </c>
      <c r="AK1829" s="50" t="n">
        <v>7</v>
      </c>
    </row>
    <row r="1830" customFormat="false" ht="15" hidden="false" customHeight="false" outlineLevel="0" collapsed="false">
      <c r="A1830" s="50" t="s">
        <v>1297</v>
      </c>
      <c r="B1830" s="50" t="s">
        <v>144</v>
      </c>
      <c r="C1830" s="50" t="s">
        <v>546</v>
      </c>
      <c r="D1830" s="50" t="n">
        <v>677595</v>
      </c>
      <c r="E1830" s="50" t="n">
        <v>7</v>
      </c>
      <c r="F1830" s="50" t="s">
        <v>56</v>
      </c>
      <c r="G1830" s="50" t="n">
        <v>17</v>
      </c>
      <c r="H1830" s="50" t="n">
        <v>9</v>
      </c>
      <c r="I1830" s="50" t="n">
        <v>2</v>
      </c>
      <c r="J1830" s="50" t="n">
        <v>10</v>
      </c>
      <c r="K1830" s="50" t="n">
        <v>5</v>
      </c>
      <c r="L1830" s="50" t="n">
        <v>1</v>
      </c>
      <c r="M1830" s="50" t="n">
        <v>7</v>
      </c>
      <c r="N1830" s="50" t="n">
        <v>4</v>
      </c>
      <c r="O1830" s="50" t="n">
        <v>-0.966</v>
      </c>
      <c r="P1830" s="50" t="n">
        <v>6</v>
      </c>
      <c r="Q1830" s="50" t="n">
        <v>6</v>
      </c>
      <c r="R1830" s="50" t="n">
        <v>1</v>
      </c>
      <c r="S1830" s="50" t="n">
        <v>0</v>
      </c>
      <c r="T1830" s="50" t="n">
        <v>0</v>
      </c>
      <c r="U1830" s="50" t="n">
        <v>0</v>
      </c>
      <c r="V1830" s="50" t="n">
        <v>0</v>
      </c>
      <c r="W1830" s="50" t="n">
        <v>0</v>
      </c>
      <c r="X1830" s="50" t="n">
        <v>0</v>
      </c>
      <c r="Y1830" s="50" t="n">
        <v>2</v>
      </c>
      <c r="Z1830" s="50" t="n">
        <v>0.9</v>
      </c>
      <c r="AA1830" s="50" t="n">
        <v>6</v>
      </c>
      <c r="AB1830" s="50" t="n">
        <v>0.831</v>
      </c>
      <c r="AC1830" s="50" t="n">
        <v>4</v>
      </c>
      <c r="AD1830" s="50" t="n">
        <v>0</v>
      </c>
      <c r="AE1830" s="50" t="n">
        <v>1</v>
      </c>
      <c r="AF1830" s="50" t="n">
        <v>4</v>
      </c>
      <c r="AG1830" s="50" t="n">
        <v>350.4</v>
      </c>
      <c r="AH1830" s="50" t="n">
        <v>0</v>
      </c>
      <c r="AI1830" s="50" t="n">
        <v>6</v>
      </c>
      <c r="AJ1830" s="50" t="n">
        <v>446.8</v>
      </c>
      <c r="AK1830" s="50" t="n">
        <v>2</v>
      </c>
    </row>
    <row r="1831" customFormat="false" ht="15" hidden="false" customHeight="false" outlineLevel="0" collapsed="false">
      <c r="A1831" s="50" t="s">
        <v>1297</v>
      </c>
      <c r="B1831" s="50" t="s">
        <v>144</v>
      </c>
      <c r="C1831" s="50" t="s">
        <v>546</v>
      </c>
      <c r="D1831" s="50" t="n">
        <v>677595</v>
      </c>
      <c r="E1831" s="50" t="n">
        <v>9</v>
      </c>
      <c r="F1831" s="50" t="s">
        <v>58</v>
      </c>
      <c r="G1831" s="50" t="n">
        <v>48</v>
      </c>
      <c r="H1831" s="50" t="n">
        <v>23</v>
      </c>
      <c r="I1831" s="50" t="n">
        <v>5</v>
      </c>
      <c r="J1831" s="50" t="n">
        <v>20</v>
      </c>
      <c r="K1831" s="50" t="n">
        <v>15</v>
      </c>
      <c r="L1831" s="50" t="n">
        <v>1</v>
      </c>
      <c r="M1831" s="50" t="n">
        <v>28</v>
      </c>
      <c r="N1831" s="50" t="n">
        <v>8</v>
      </c>
      <c r="O1831" s="50" t="n">
        <v>5.719</v>
      </c>
      <c r="P1831" s="50" t="n">
        <v>12</v>
      </c>
      <c r="Q1831" s="50" t="n">
        <v>9</v>
      </c>
      <c r="R1831" s="50" t="n">
        <v>4</v>
      </c>
      <c r="S1831" s="50" t="n">
        <v>0</v>
      </c>
      <c r="T1831" s="50" t="n">
        <v>0</v>
      </c>
      <c r="U1831" s="50" t="n">
        <v>3</v>
      </c>
      <c r="V1831" s="50" t="n">
        <v>2</v>
      </c>
      <c r="W1831" s="50" t="n">
        <v>1</v>
      </c>
      <c r="X1831" s="50" t="n">
        <v>0</v>
      </c>
      <c r="Y1831" s="50" t="n">
        <v>2</v>
      </c>
      <c r="Z1831" s="50" t="n">
        <v>9</v>
      </c>
      <c r="AA1831" s="50" t="n">
        <v>12</v>
      </c>
      <c r="AB1831" s="50" t="n">
        <v>7.673</v>
      </c>
      <c r="AC1831" s="50" t="n">
        <v>7</v>
      </c>
      <c r="AD1831" s="50" t="n">
        <v>3</v>
      </c>
      <c r="AE1831" s="50" t="n">
        <v>4</v>
      </c>
      <c r="AF1831" s="50" t="n">
        <v>7</v>
      </c>
      <c r="AG1831" s="50" t="n">
        <v>648.8</v>
      </c>
      <c r="AH1831" s="50" t="n">
        <v>3</v>
      </c>
      <c r="AI1831" s="50" t="n">
        <v>22</v>
      </c>
      <c r="AJ1831" s="50" t="n">
        <v>1662.8</v>
      </c>
      <c r="AK1831" s="50" t="n">
        <v>12</v>
      </c>
    </row>
    <row r="1832" customFormat="false" ht="15" hidden="false" customHeight="false" outlineLevel="0" collapsed="false">
      <c r="A1832" s="50" t="s">
        <v>1298</v>
      </c>
      <c r="B1832" s="50" t="s">
        <v>144</v>
      </c>
      <c r="C1832" s="50" t="s">
        <v>547</v>
      </c>
      <c r="D1832" s="50" t="n">
        <v>676572</v>
      </c>
      <c r="E1832" s="50" t="n">
        <v>5</v>
      </c>
      <c r="F1832" s="50" t="s">
        <v>54</v>
      </c>
      <c r="G1832" s="50" t="n">
        <v>17</v>
      </c>
      <c r="H1832" s="50" t="n">
        <v>8</v>
      </c>
      <c r="I1832" s="50" t="n">
        <v>1</v>
      </c>
      <c r="J1832" s="50" t="n">
        <v>9</v>
      </c>
      <c r="K1832" s="50" t="n">
        <v>7</v>
      </c>
      <c r="L1832" s="50" t="n">
        <v>1</v>
      </c>
      <c r="M1832" s="50" t="n">
        <v>8</v>
      </c>
      <c r="N1832" s="50" t="n">
        <v>1</v>
      </c>
      <c r="O1832" s="50" t="n">
        <v>1.814</v>
      </c>
      <c r="P1832" s="50" t="n">
        <v>4</v>
      </c>
      <c r="Q1832" s="50" t="n">
        <v>4</v>
      </c>
      <c r="R1832" s="50" t="n">
        <v>1</v>
      </c>
      <c r="S1832" s="50" t="n">
        <v>0</v>
      </c>
      <c r="T1832" s="50" t="n">
        <v>0</v>
      </c>
      <c r="U1832" s="50" t="n">
        <v>1</v>
      </c>
      <c r="V1832" s="50" t="n">
        <v>0</v>
      </c>
      <c r="W1832" s="50" t="n">
        <v>0</v>
      </c>
      <c r="X1832" s="50" t="n">
        <v>0</v>
      </c>
      <c r="Y1832" s="50" t="n">
        <v>1</v>
      </c>
      <c r="Z1832" s="50" t="n">
        <v>2</v>
      </c>
      <c r="AA1832" s="50" t="n">
        <v>4</v>
      </c>
      <c r="AB1832" s="50" t="n">
        <v>2.685</v>
      </c>
      <c r="AC1832" s="50" t="n">
        <v>3</v>
      </c>
      <c r="AD1832" s="50" t="n">
        <v>1</v>
      </c>
      <c r="AE1832" s="50" t="n">
        <v>1</v>
      </c>
      <c r="AF1832" s="50" t="n">
        <v>3</v>
      </c>
      <c r="AG1832" s="50" t="n">
        <v>282.6</v>
      </c>
      <c r="AH1832" s="50" t="n">
        <v>2</v>
      </c>
      <c r="AI1832" s="50" t="n">
        <v>7</v>
      </c>
      <c r="AJ1832" s="50" t="n">
        <v>508.7</v>
      </c>
      <c r="AK1832" s="50" t="n">
        <v>2</v>
      </c>
    </row>
    <row r="1833" customFormat="false" ht="15" hidden="false" customHeight="false" outlineLevel="0" collapsed="false">
      <c r="A1833" s="50" t="s">
        <v>1298</v>
      </c>
      <c r="B1833" s="50" t="s">
        <v>144</v>
      </c>
      <c r="C1833" s="50" t="s">
        <v>547</v>
      </c>
      <c r="D1833" s="50" t="n">
        <v>676572</v>
      </c>
      <c r="E1833" s="50" t="n">
        <v>6</v>
      </c>
      <c r="F1833" s="50" t="s">
        <v>55</v>
      </c>
      <c r="G1833" s="50" t="n">
        <v>98</v>
      </c>
      <c r="H1833" s="50" t="n">
        <v>39</v>
      </c>
      <c r="I1833" s="50" t="n">
        <v>14</v>
      </c>
      <c r="J1833" s="50" t="n">
        <v>48</v>
      </c>
      <c r="K1833" s="50" t="n">
        <v>28</v>
      </c>
      <c r="L1833" s="50" t="n">
        <v>7</v>
      </c>
      <c r="M1833" s="50" t="n">
        <v>50</v>
      </c>
      <c r="N1833" s="50" t="n">
        <v>11</v>
      </c>
      <c r="O1833" s="50" t="n">
        <v>-1.143</v>
      </c>
      <c r="P1833" s="50" t="n">
        <v>25</v>
      </c>
      <c r="Q1833" s="50" t="n">
        <v>22</v>
      </c>
      <c r="R1833" s="50" t="n">
        <v>4</v>
      </c>
      <c r="S1833" s="50" t="n">
        <v>0</v>
      </c>
      <c r="T1833" s="50" t="n">
        <v>0</v>
      </c>
      <c r="U1833" s="50" t="n">
        <v>1</v>
      </c>
      <c r="V1833" s="50" t="n">
        <v>2</v>
      </c>
      <c r="W1833" s="50" t="n">
        <v>1</v>
      </c>
      <c r="X1833" s="50" t="n">
        <v>0</v>
      </c>
      <c r="Y1833" s="50" t="n">
        <v>6</v>
      </c>
      <c r="Z1833" s="50" t="n">
        <v>6.8</v>
      </c>
      <c r="AA1833" s="50" t="n">
        <v>25</v>
      </c>
      <c r="AB1833" s="50" t="n">
        <v>6.571</v>
      </c>
      <c r="AC1833" s="50" t="n">
        <v>16</v>
      </c>
      <c r="AD1833" s="50" t="n">
        <v>1</v>
      </c>
      <c r="AE1833" s="50" t="n">
        <v>4</v>
      </c>
      <c r="AF1833" s="50" t="n">
        <v>16</v>
      </c>
      <c r="AG1833" s="50" t="n">
        <v>1364.7</v>
      </c>
      <c r="AH1833" s="50" t="n">
        <v>7</v>
      </c>
      <c r="AI1833" s="50" t="n">
        <v>34</v>
      </c>
      <c r="AJ1833" s="50" t="n">
        <v>2455.7</v>
      </c>
      <c r="AK1833" s="50" t="n">
        <v>7</v>
      </c>
    </row>
    <row r="1834" customFormat="false" ht="15" hidden="false" customHeight="false" outlineLevel="0" collapsed="false">
      <c r="A1834" s="50" t="s">
        <v>1298</v>
      </c>
      <c r="B1834" s="50" t="s">
        <v>144</v>
      </c>
      <c r="C1834" s="50" t="s">
        <v>547</v>
      </c>
      <c r="D1834" s="50" t="n">
        <v>676572</v>
      </c>
      <c r="E1834" s="50" t="n">
        <v>7</v>
      </c>
      <c r="F1834" s="50" t="s">
        <v>56</v>
      </c>
      <c r="G1834" s="50" t="n">
        <v>78</v>
      </c>
      <c r="H1834" s="50" t="n">
        <v>33</v>
      </c>
      <c r="I1834" s="50" t="n">
        <v>9</v>
      </c>
      <c r="J1834" s="50" t="n">
        <v>38</v>
      </c>
      <c r="K1834" s="50" t="n">
        <v>19</v>
      </c>
      <c r="L1834" s="50" t="n">
        <v>6</v>
      </c>
      <c r="M1834" s="50" t="n">
        <v>40</v>
      </c>
      <c r="N1834" s="50" t="n">
        <v>14</v>
      </c>
      <c r="O1834" s="50" t="n">
        <v>-1.593</v>
      </c>
      <c r="P1834" s="50" t="n">
        <v>16</v>
      </c>
      <c r="Q1834" s="50" t="n">
        <v>14</v>
      </c>
      <c r="R1834" s="50" t="n">
        <v>2</v>
      </c>
      <c r="S1834" s="50" t="n">
        <v>0</v>
      </c>
      <c r="T1834" s="50" t="n">
        <v>0</v>
      </c>
      <c r="U1834" s="50" t="n">
        <v>0</v>
      </c>
      <c r="V1834" s="50" t="n">
        <v>2</v>
      </c>
      <c r="W1834" s="50" t="n">
        <v>0</v>
      </c>
      <c r="X1834" s="50" t="n">
        <v>0</v>
      </c>
      <c r="Y1834" s="50" t="n">
        <v>3</v>
      </c>
      <c r="Z1834" s="50" t="n">
        <v>3.2</v>
      </c>
      <c r="AA1834" s="50" t="n">
        <v>16</v>
      </c>
      <c r="AB1834" s="50" t="n">
        <v>4.663</v>
      </c>
      <c r="AC1834" s="50" t="n">
        <v>11</v>
      </c>
      <c r="AD1834" s="50" t="n">
        <v>0</v>
      </c>
      <c r="AE1834" s="50" t="n">
        <v>2</v>
      </c>
      <c r="AF1834" s="50" t="n">
        <v>11</v>
      </c>
      <c r="AG1834" s="50" t="n">
        <v>841.3</v>
      </c>
      <c r="AH1834" s="50" t="n">
        <v>2</v>
      </c>
      <c r="AI1834" s="50" t="n">
        <v>30</v>
      </c>
      <c r="AJ1834" s="50" t="n">
        <v>2185.8</v>
      </c>
      <c r="AK1834" s="50" t="n">
        <v>14</v>
      </c>
    </row>
    <row r="1835" customFormat="false" ht="15" hidden="false" customHeight="false" outlineLevel="0" collapsed="false">
      <c r="A1835" s="50" t="s">
        <v>1298</v>
      </c>
      <c r="B1835" s="50" t="s">
        <v>144</v>
      </c>
      <c r="C1835" s="50" t="s">
        <v>547</v>
      </c>
      <c r="D1835" s="50" t="n">
        <v>676572</v>
      </c>
      <c r="E1835" s="50" t="n">
        <v>8</v>
      </c>
      <c r="F1835" s="50" t="s">
        <v>57</v>
      </c>
      <c r="G1835" s="50" t="n">
        <v>28</v>
      </c>
      <c r="H1835" s="50" t="n">
        <v>16</v>
      </c>
      <c r="I1835" s="50" t="n">
        <v>4</v>
      </c>
      <c r="J1835" s="50" t="n">
        <v>13</v>
      </c>
      <c r="K1835" s="50" t="n">
        <v>10</v>
      </c>
      <c r="L1835" s="50" t="n">
        <v>3</v>
      </c>
      <c r="M1835" s="50" t="n">
        <v>15</v>
      </c>
      <c r="N1835" s="50" t="n">
        <v>6</v>
      </c>
      <c r="O1835" s="50" t="n">
        <v>-0.419</v>
      </c>
      <c r="P1835" s="50" t="n">
        <v>7</v>
      </c>
      <c r="Q1835" s="50" t="n">
        <v>7</v>
      </c>
      <c r="R1835" s="50" t="n">
        <v>2</v>
      </c>
      <c r="S1835" s="50" t="n">
        <v>0</v>
      </c>
      <c r="T1835" s="50" t="n">
        <v>0</v>
      </c>
      <c r="U1835" s="50" t="n">
        <v>0</v>
      </c>
      <c r="V1835" s="50" t="n">
        <v>0</v>
      </c>
      <c r="W1835" s="50" t="n">
        <v>0</v>
      </c>
      <c r="X1835" s="50" t="n">
        <v>0</v>
      </c>
      <c r="Y1835" s="50" t="n">
        <v>2</v>
      </c>
      <c r="Z1835" s="50" t="n">
        <v>1.8</v>
      </c>
      <c r="AA1835" s="50" t="n">
        <v>7</v>
      </c>
      <c r="AB1835" s="50" t="n">
        <v>1.493</v>
      </c>
      <c r="AC1835" s="50" t="n">
        <v>5</v>
      </c>
      <c r="AD1835" s="50" t="n">
        <v>0</v>
      </c>
      <c r="AE1835" s="50" t="n">
        <v>3</v>
      </c>
      <c r="AF1835" s="50" t="n">
        <v>5</v>
      </c>
      <c r="AG1835" s="50" t="n">
        <v>480.1</v>
      </c>
      <c r="AH1835" s="50" t="n">
        <v>2</v>
      </c>
      <c r="AI1835" s="50" t="n">
        <v>15</v>
      </c>
      <c r="AJ1835" s="50" t="n">
        <v>1108.3</v>
      </c>
      <c r="AK1835" s="50" t="n">
        <v>4</v>
      </c>
    </row>
    <row r="1836" customFormat="false" ht="15" hidden="false" customHeight="false" outlineLevel="0" collapsed="false">
      <c r="A1836" s="50" t="s">
        <v>1299</v>
      </c>
      <c r="B1836" s="50" t="s">
        <v>144</v>
      </c>
      <c r="C1836" s="50" t="s">
        <v>678</v>
      </c>
      <c r="D1836" s="50" t="n">
        <v>703492</v>
      </c>
      <c r="E1836" s="50" t="n">
        <v>5</v>
      </c>
      <c r="F1836" s="50" t="s">
        <v>54</v>
      </c>
      <c r="G1836" s="50" t="n">
        <v>53</v>
      </c>
      <c r="H1836" s="50" t="n">
        <v>22</v>
      </c>
      <c r="I1836" s="50" t="n">
        <v>14</v>
      </c>
      <c r="J1836" s="50" t="n">
        <v>23</v>
      </c>
      <c r="K1836" s="50" t="n">
        <v>7</v>
      </c>
      <c r="L1836" s="50" t="n">
        <v>3</v>
      </c>
      <c r="M1836" s="50" t="n">
        <v>30</v>
      </c>
      <c r="N1836" s="50" t="n">
        <v>15</v>
      </c>
      <c r="O1836" s="50" t="n">
        <v>-2.931</v>
      </c>
      <c r="P1836" s="50" t="n">
        <v>12</v>
      </c>
      <c r="Q1836" s="50" t="n">
        <v>11</v>
      </c>
      <c r="R1836" s="50" t="n">
        <v>0</v>
      </c>
      <c r="S1836" s="50" t="n">
        <v>0</v>
      </c>
      <c r="T1836" s="50" t="n">
        <v>0</v>
      </c>
      <c r="U1836" s="50" t="n">
        <v>0</v>
      </c>
      <c r="V1836" s="50" t="n">
        <v>0</v>
      </c>
      <c r="W1836" s="50" t="n">
        <v>1</v>
      </c>
      <c r="X1836" s="50" t="n">
        <v>0</v>
      </c>
      <c r="Y1836" s="50" t="n">
        <v>9</v>
      </c>
      <c r="Z1836" s="50" t="n">
        <v>0.7</v>
      </c>
      <c r="AA1836" s="50" t="n">
        <v>12</v>
      </c>
      <c r="AB1836" s="50" t="n">
        <v>2.074</v>
      </c>
      <c r="AC1836" s="50" t="n">
        <v>2</v>
      </c>
      <c r="AD1836" s="50" t="n">
        <v>0</v>
      </c>
      <c r="AE1836" s="50" t="n">
        <v>1</v>
      </c>
      <c r="AF1836" s="50" t="n">
        <v>2</v>
      </c>
      <c r="AG1836" s="50" t="n">
        <v>173.6</v>
      </c>
      <c r="AH1836" s="50" t="n">
        <v>2</v>
      </c>
      <c r="AI1836" s="50" t="n">
        <v>16</v>
      </c>
      <c r="AJ1836" s="50" t="n">
        <v>1114.2</v>
      </c>
      <c r="AK1836" s="50" t="n">
        <v>1</v>
      </c>
    </row>
    <row r="1837" customFormat="false" ht="15" hidden="false" customHeight="false" outlineLevel="0" collapsed="false">
      <c r="A1837" s="50" t="s">
        <v>1299</v>
      </c>
      <c r="B1837" s="50" t="s">
        <v>144</v>
      </c>
      <c r="C1837" s="50" t="s">
        <v>678</v>
      </c>
      <c r="D1837" s="50" t="n">
        <v>703492</v>
      </c>
      <c r="E1837" s="50" t="n">
        <v>9</v>
      </c>
      <c r="F1837" s="50" t="s">
        <v>58</v>
      </c>
      <c r="G1837" s="50" t="n">
        <v>120</v>
      </c>
      <c r="H1837" s="50" t="n">
        <v>50</v>
      </c>
      <c r="I1837" s="50" t="n">
        <v>7</v>
      </c>
      <c r="J1837" s="50" t="n">
        <v>58</v>
      </c>
      <c r="K1837" s="50" t="n">
        <v>34</v>
      </c>
      <c r="L1837" s="50" t="n">
        <v>4</v>
      </c>
      <c r="M1837" s="50" t="n">
        <v>62</v>
      </c>
      <c r="N1837" s="50" t="n">
        <v>16</v>
      </c>
      <c r="O1837" s="50" t="n">
        <v>-0.394</v>
      </c>
      <c r="P1837" s="50" t="n">
        <v>34</v>
      </c>
      <c r="Q1837" s="50" t="n">
        <v>30</v>
      </c>
      <c r="R1837" s="50" t="n">
        <v>8</v>
      </c>
      <c r="S1837" s="50" t="n">
        <v>2</v>
      </c>
      <c r="T1837" s="50" t="n">
        <v>0</v>
      </c>
      <c r="U1837" s="50" t="n">
        <v>0</v>
      </c>
      <c r="V1837" s="50" t="n">
        <v>3</v>
      </c>
      <c r="W1837" s="50" t="n">
        <v>1</v>
      </c>
      <c r="X1837" s="50" t="n">
        <v>0</v>
      </c>
      <c r="Y1837" s="50" t="n">
        <v>7</v>
      </c>
      <c r="Z1837" s="50" t="n">
        <v>10.7</v>
      </c>
      <c r="AA1837" s="50" t="n">
        <v>34</v>
      </c>
      <c r="AB1837" s="50" t="n">
        <v>11.528</v>
      </c>
      <c r="AC1837" s="50" t="n">
        <v>23</v>
      </c>
      <c r="AD1837" s="50" t="n">
        <v>0</v>
      </c>
      <c r="AE1837" s="50" t="n">
        <v>11</v>
      </c>
      <c r="AF1837" s="50" t="n">
        <v>23</v>
      </c>
      <c r="AG1837" s="50" t="n">
        <v>2088.8</v>
      </c>
      <c r="AH1837" s="50" t="n">
        <v>8</v>
      </c>
      <c r="AI1837" s="50" t="n">
        <v>43</v>
      </c>
      <c r="AJ1837" s="50" t="n">
        <v>3058.3</v>
      </c>
      <c r="AK1837" s="50" t="n">
        <v>13</v>
      </c>
    </row>
    <row r="1838" customFormat="false" ht="15" hidden="false" customHeight="false" outlineLevel="0" collapsed="false">
      <c r="A1838" s="50" t="s">
        <v>1300</v>
      </c>
      <c r="B1838" s="50" t="s">
        <v>144</v>
      </c>
      <c r="C1838" s="50" t="s">
        <v>486</v>
      </c>
      <c r="D1838" s="50" t="n">
        <v>666624</v>
      </c>
      <c r="E1838" s="50" t="n">
        <v>8</v>
      </c>
      <c r="F1838" s="50" t="s">
        <v>57</v>
      </c>
      <c r="G1838" s="50" t="n">
        <v>67</v>
      </c>
      <c r="H1838" s="50" t="n">
        <v>26</v>
      </c>
      <c r="I1838" s="50" t="n">
        <v>8</v>
      </c>
      <c r="J1838" s="50" t="n">
        <v>31</v>
      </c>
      <c r="K1838" s="50" t="n">
        <v>17</v>
      </c>
      <c r="L1838" s="50" t="n">
        <v>6</v>
      </c>
      <c r="M1838" s="50" t="n">
        <v>36</v>
      </c>
      <c r="N1838" s="50" t="n">
        <v>9</v>
      </c>
      <c r="O1838" s="50" t="n">
        <v>-0.191</v>
      </c>
      <c r="P1838" s="50" t="n">
        <v>16</v>
      </c>
      <c r="Q1838" s="50" t="n">
        <v>14</v>
      </c>
      <c r="R1838" s="50" t="n">
        <v>3</v>
      </c>
      <c r="S1838" s="50" t="n">
        <v>0</v>
      </c>
      <c r="T1838" s="50" t="n">
        <v>0</v>
      </c>
      <c r="U1838" s="50" t="n">
        <v>0</v>
      </c>
      <c r="V1838" s="50" t="n">
        <v>2</v>
      </c>
      <c r="W1838" s="50" t="n">
        <v>0</v>
      </c>
      <c r="X1838" s="50" t="n">
        <v>0</v>
      </c>
      <c r="Y1838" s="50" t="n">
        <v>3</v>
      </c>
      <c r="Z1838" s="50" t="n">
        <v>4.1</v>
      </c>
      <c r="AA1838" s="50" t="n">
        <v>16</v>
      </c>
      <c r="AB1838" s="50" t="n">
        <v>3.355</v>
      </c>
      <c r="AC1838" s="50" t="n">
        <v>11</v>
      </c>
      <c r="AD1838" s="50" t="n">
        <v>0</v>
      </c>
      <c r="AE1838" s="50" t="n">
        <v>3</v>
      </c>
      <c r="AF1838" s="50" t="n">
        <v>11</v>
      </c>
      <c r="AG1838" s="50" t="n">
        <v>913.7</v>
      </c>
      <c r="AH1838" s="50" t="n">
        <v>2</v>
      </c>
      <c r="AI1838" s="50" t="n">
        <v>24</v>
      </c>
      <c r="AJ1838" s="50" t="n">
        <v>1842.3</v>
      </c>
      <c r="AK1838" s="50" t="n">
        <v>16</v>
      </c>
    </row>
    <row r="1839" customFormat="false" ht="15" hidden="false" customHeight="false" outlineLevel="0" collapsed="false">
      <c r="A1839" s="50" t="s">
        <v>1300</v>
      </c>
      <c r="B1839" s="50" t="s">
        <v>144</v>
      </c>
      <c r="C1839" s="50" t="s">
        <v>486</v>
      </c>
      <c r="D1839" s="50" t="n">
        <v>666624</v>
      </c>
      <c r="E1839" s="50" t="n">
        <v>9</v>
      </c>
      <c r="F1839" s="50" t="s">
        <v>58</v>
      </c>
      <c r="G1839" s="50" t="n">
        <v>63</v>
      </c>
      <c r="H1839" s="50" t="n">
        <v>30</v>
      </c>
      <c r="I1839" s="50" t="n">
        <v>9</v>
      </c>
      <c r="J1839" s="50" t="n">
        <v>27</v>
      </c>
      <c r="K1839" s="50" t="n">
        <v>16</v>
      </c>
      <c r="L1839" s="50" t="n">
        <v>3</v>
      </c>
      <c r="M1839" s="50" t="n">
        <v>36</v>
      </c>
      <c r="N1839" s="50" t="n">
        <v>14</v>
      </c>
      <c r="O1839" s="50" t="n">
        <v>-1.04</v>
      </c>
      <c r="P1839" s="50" t="n">
        <v>16</v>
      </c>
      <c r="Q1839" s="50" t="n">
        <v>16</v>
      </c>
      <c r="R1839" s="50" t="n">
        <v>3</v>
      </c>
      <c r="S1839" s="50" t="n">
        <v>1</v>
      </c>
      <c r="T1839" s="50" t="n">
        <v>0</v>
      </c>
      <c r="U1839" s="50" t="n">
        <v>1</v>
      </c>
      <c r="V1839" s="50" t="n">
        <v>0</v>
      </c>
      <c r="W1839" s="50" t="n">
        <v>0</v>
      </c>
      <c r="X1839" s="50" t="n">
        <v>0</v>
      </c>
      <c r="Y1839" s="50" t="n">
        <v>4</v>
      </c>
      <c r="Z1839" s="50" t="n">
        <v>4.15</v>
      </c>
      <c r="AA1839" s="50" t="n">
        <v>16</v>
      </c>
      <c r="AB1839" s="50" t="n">
        <v>2.7</v>
      </c>
      <c r="AC1839" s="50" t="n">
        <v>12</v>
      </c>
      <c r="AD1839" s="50" t="n">
        <v>1</v>
      </c>
      <c r="AE1839" s="50" t="n">
        <v>4</v>
      </c>
      <c r="AF1839" s="50" t="n">
        <v>12</v>
      </c>
      <c r="AG1839" s="50" t="n">
        <v>1043</v>
      </c>
      <c r="AH1839" s="50" t="n">
        <v>1</v>
      </c>
      <c r="AI1839" s="50" t="n">
        <v>27</v>
      </c>
      <c r="AJ1839" s="50" t="n">
        <v>2079.6</v>
      </c>
      <c r="AK1839" s="50" t="n">
        <v>19</v>
      </c>
    </row>
    <row r="1840" customFormat="false" ht="15" hidden="false" customHeight="false" outlineLevel="0" collapsed="false">
      <c r="A1840" s="50" t="s">
        <v>1301</v>
      </c>
      <c r="B1840" s="50" t="s">
        <v>144</v>
      </c>
      <c r="C1840" s="50" t="s">
        <v>610</v>
      </c>
      <c r="D1840" s="50" t="n">
        <v>596103</v>
      </c>
      <c r="E1840" s="50" t="n">
        <v>4</v>
      </c>
      <c r="F1840" s="50" t="s">
        <v>53</v>
      </c>
      <c r="G1840" s="50" t="n">
        <v>9</v>
      </c>
      <c r="H1840" s="50" t="n">
        <v>3</v>
      </c>
      <c r="I1840" s="50" t="n">
        <v>0</v>
      </c>
      <c r="J1840" s="50" t="n">
        <v>5</v>
      </c>
      <c r="K1840" s="50" t="n">
        <v>2</v>
      </c>
      <c r="L1840" s="50" t="n">
        <v>0</v>
      </c>
      <c r="M1840" s="50" t="n">
        <v>4</v>
      </c>
      <c r="N1840" s="50" t="n">
        <v>1</v>
      </c>
      <c r="O1840" s="50" t="n">
        <v>-0.46</v>
      </c>
      <c r="P1840" s="50" t="n">
        <v>2</v>
      </c>
      <c r="Q1840" s="50" t="n">
        <v>2</v>
      </c>
      <c r="R1840" s="50" t="n">
        <v>0</v>
      </c>
      <c r="S1840" s="50" t="n">
        <v>0</v>
      </c>
      <c r="T1840" s="50" t="n">
        <v>0</v>
      </c>
      <c r="U1840" s="50" t="n">
        <v>0</v>
      </c>
      <c r="V1840" s="50" t="n">
        <v>0</v>
      </c>
      <c r="W1840" s="50" t="n">
        <v>0</v>
      </c>
      <c r="X1840" s="50" t="n">
        <v>0</v>
      </c>
      <c r="Y1840" s="50" t="n">
        <v>0</v>
      </c>
      <c r="Z1840" s="50" t="n">
        <v>0</v>
      </c>
      <c r="AA1840" s="50" t="n">
        <v>2</v>
      </c>
      <c r="AB1840" s="50" t="n">
        <v>0.833</v>
      </c>
      <c r="AC1840" s="50" t="n">
        <v>2</v>
      </c>
      <c r="AD1840" s="50" t="n">
        <v>1</v>
      </c>
      <c r="AE1840" s="50" t="n">
        <v>1</v>
      </c>
      <c r="AF1840" s="50" t="n">
        <v>2</v>
      </c>
      <c r="AG1840" s="50" t="n">
        <v>185.5</v>
      </c>
      <c r="AH1840" s="50" t="n">
        <v>1</v>
      </c>
      <c r="AI1840" s="50" t="n">
        <v>3</v>
      </c>
      <c r="AJ1840" s="50" t="n">
        <v>214.4</v>
      </c>
      <c r="AK1840" s="50" t="n">
        <v>0</v>
      </c>
    </row>
    <row r="1841" customFormat="false" ht="15" hidden="false" customHeight="false" outlineLevel="0" collapsed="false">
      <c r="A1841" s="50" t="s">
        <v>1301</v>
      </c>
      <c r="B1841" s="50" t="s">
        <v>144</v>
      </c>
      <c r="C1841" s="50" t="s">
        <v>610</v>
      </c>
      <c r="D1841" s="50" t="n">
        <v>596103</v>
      </c>
      <c r="E1841" s="50" t="n">
        <v>5</v>
      </c>
      <c r="F1841" s="50" t="s">
        <v>54</v>
      </c>
      <c r="G1841" s="50" t="n">
        <v>74</v>
      </c>
      <c r="H1841" s="50" t="n">
        <v>31</v>
      </c>
      <c r="I1841" s="50" t="n">
        <v>7</v>
      </c>
      <c r="J1841" s="50" t="n">
        <v>35</v>
      </c>
      <c r="K1841" s="50" t="n">
        <v>22</v>
      </c>
      <c r="L1841" s="50" t="n">
        <v>3</v>
      </c>
      <c r="M1841" s="50" t="n">
        <v>39</v>
      </c>
      <c r="N1841" s="50" t="n">
        <v>9</v>
      </c>
      <c r="O1841" s="50" t="n">
        <v>-0.231</v>
      </c>
      <c r="P1841" s="50" t="n">
        <v>19</v>
      </c>
      <c r="Q1841" s="50" t="n">
        <v>18</v>
      </c>
      <c r="R1841" s="50" t="n">
        <v>5</v>
      </c>
      <c r="S1841" s="50" t="n">
        <v>1</v>
      </c>
      <c r="T1841" s="50" t="n">
        <v>0</v>
      </c>
      <c r="U1841" s="50" t="n">
        <v>0</v>
      </c>
      <c r="V1841" s="50" t="n">
        <v>1</v>
      </c>
      <c r="W1841" s="50" t="n">
        <v>0</v>
      </c>
      <c r="X1841" s="50" t="n">
        <v>0</v>
      </c>
      <c r="Y1841" s="50" t="n">
        <v>6</v>
      </c>
      <c r="Z1841" s="50" t="n">
        <v>5.55</v>
      </c>
      <c r="AA1841" s="50" t="n">
        <v>19</v>
      </c>
      <c r="AB1841" s="50" t="n">
        <v>3.727</v>
      </c>
      <c r="AC1841" s="50" t="n">
        <v>12</v>
      </c>
      <c r="AD1841" s="50" t="n">
        <v>0</v>
      </c>
      <c r="AE1841" s="50" t="n">
        <v>1</v>
      </c>
      <c r="AF1841" s="50" t="n">
        <v>12</v>
      </c>
      <c r="AG1841" s="50" t="n">
        <v>1020.9</v>
      </c>
      <c r="AH1841" s="50" t="n">
        <v>4</v>
      </c>
      <c r="AI1841" s="50" t="n">
        <v>28</v>
      </c>
      <c r="AJ1841" s="50" t="n">
        <v>1968.1</v>
      </c>
      <c r="AK1841" s="50" t="n">
        <v>3</v>
      </c>
    </row>
    <row r="1842" customFormat="false" ht="15" hidden="false" customHeight="false" outlineLevel="0" collapsed="false">
      <c r="A1842" s="50" t="s">
        <v>1302</v>
      </c>
      <c r="B1842" s="50" t="s">
        <v>144</v>
      </c>
      <c r="C1842" s="50" t="s">
        <v>682</v>
      </c>
      <c r="D1842" s="50" t="n">
        <v>663584</v>
      </c>
      <c r="E1842" s="50" t="n">
        <v>5</v>
      </c>
      <c r="F1842" s="50" t="s">
        <v>54</v>
      </c>
      <c r="G1842" s="50" t="n">
        <v>40</v>
      </c>
      <c r="H1842" s="50" t="n">
        <v>25</v>
      </c>
      <c r="I1842" s="50" t="n">
        <v>4</v>
      </c>
      <c r="J1842" s="50" t="n">
        <v>20</v>
      </c>
      <c r="K1842" s="50" t="n">
        <v>16</v>
      </c>
      <c r="L1842" s="50" t="n">
        <v>1</v>
      </c>
      <c r="M1842" s="50" t="n">
        <v>20</v>
      </c>
      <c r="N1842" s="50" t="n">
        <v>9</v>
      </c>
      <c r="O1842" s="50" t="n">
        <v>-0.175</v>
      </c>
      <c r="P1842" s="50" t="n">
        <v>15</v>
      </c>
      <c r="Q1842" s="50" t="n">
        <v>13</v>
      </c>
      <c r="R1842" s="50" t="n">
        <v>2</v>
      </c>
      <c r="S1842" s="50" t="n">
        <v>0</v>
      </c>
      <c r="T1842" s="50" t="n">
        <v>0</v>
      </c>
      <c r="U1842" s="50" t="n">
        <v>1</v>
      </c>
      <c r="V1842" s="50" t="n">
        <v>0</v>
      </c>
      <c r="W1842" s="50" t="n">
        <v>0</v>
      </c>
      <c r="X1842" s="50" t="n">
        <v>0</v>
      </c>
      <c r="Y1842" s="50" t="n">
        <v>3</v>
      </c>
      <c r="Z1842" s="50" t="n">
        <v>2.9</v>
      </c>
      <c r="AA1842" s="50" t="n">
        <v>13</v>
      </c>
      <c r="AB1842" s="50" t="n">
        <v>2.683</v>
      </c>
      <c r="AC1842" s="50" t="n">
        <v>12</v>
      </c>
      <c r="AD1842" s="50" t="n">
        <v>0</v>
      </c>
      <c r="AE1842" s="50" t="n">
        <v>3</v>
      </c>
      <c r="AF1842" s="50" t="n">
        <v>12</v>
      </c>
      <c r="AG1842" s="50" t="n">
        <v>818.1</v>
      </c>
      <c r="AH1842" s="50" t="n">
        <v>2</v>
      </c>
      <c r="AI1842" s="50" t="n">
        <v>20</v>
      </c>
      <c r="AJ1842" s="50" t="n">
        <v>1435.3</v>
      </c>
      <c r="AK1842" s="50" t="n">
        <v>4</v>
      </c>
    </row>
    <row r="1843" customFormat="false" ht="15" hidden="false" customHeight="false" outlineLevel="0" collapsed="false">
      <c r="A1843" s="50" t="s">
        <v>1302</v>
      </c>
      <c r="B1843" s="50" t="s">
        <v>144</v>
      </c>
      <c r="C1843" s="50" t="s">
        <v>682</v>
      </c>
      <c r="D1843" s="50" t="n">
        <v>663584</v>
      </c>
      <c r="E1843" s="50" t="n">
        <v>6</v>
      </c>
      <c r="F1843" s="50" t="s">
        <v>55</v>
      </c>
      <c r="G1843" s="50" t="n">
        <v>14</v>
      </c>
      <c r="H1843" s="50" t="n">
        <v>9</v>
      </c>
      <c r="I1843" s="50" t="n">
        <v>4</v>
      </c>
      <c r="J1843" s="50" t="n">
        <v>4</v>
      </c>
      <c r="K1843" s="50" t="n">
        <v>4</v>
      </c>
      <c r="L1843" s="50" t="n">
        <v>2</v>
      </c>
      <c r="M1843" s="50" t="n">
        <v>10</v>
      </c>
      <c r="N1843" s="50" t="n">
        <v>5</v>
      </c>
      <c r="O1843" s="50" t="n">
        <v>-0.546</v>
      </c>
      <c r="P1843" s="50" t="n">
        <v>2</v>
      </c>
      <c r="Q1843" s="50" t="n">
        <v>2</v>
      </c>
      <c r="R1843" s="50" t="n">
        <v>0</v>
      </c>
      <c r="S1843" s="50" t="n">
        <v>0</v>
      </c>
      <c r="T1843" s="50" t="n">
        <v>0</v>
      </c>
      <c r="U1843" s="50" t="n">
        <v>0</v>
      </c>
      <c r="V1843" s="50" t="n">
        <v>0</v>
      </c>
      <c r="W1843" s="50" t="n">
        <v>0</v>
      </c>
      <c r="X1843" s="50" t="n">
        <v>0</v>
      </c>
      <c r="Y1843" s="50" t="n">
        <v>1</v>
      </c>
      <c r="Z1843" s="50" t="n">
        <v>0</v>
      </c>
      <c r="AA1843" s="50" t="n">
        <v>2</v>
      </c>
      <c r="AB1843" s="50" t="n">
        <v>0.034</v>
      </c>
      <c r="AC1843" s="50" t="n">
        <v>1</v>
      </c>
      <c r="AD1843" s="50" t="n">
        <v>0</v>
      </c>
      <c r="AE1843" s="50" t="n">
        <v>0</v>
      </c>
      <c r="AF1843" s="50" t="n">
        <v>1</v>
      </c>
      <c r="AG1843" s="50" t="n">
        <v>66.2</v>
      </c>
      <c r="AH1843" s="50" t="n">
        <v>0</v>
      </c>
      <c r="AI1843" s="50" t="n">
        <v>8</v>
      </c>
      <c r="AJ1843" s="50" t="n">
        <v>562.5</v>
      </c>
      <c r="AK1843" s="50" t="n">
        <v>1</v>
      </c>
    </row>
    <row r="1844" customFormat="false" ht="15" hidden="false" customHeight="false" outlineLevel="0" collapsed="false">
      <c r="A1844" s="50" t="s">
        <v>1303</v>
      </c>
      <c r="B1844" s="50" t="s">
        <v>144</v>
      </c>
      <c r="C1844" s="50" t="s">
        <v>462</v>
      </c>
      <c r="D1844" s="50" t="n">
        <v>670097</v>
      </c>
      <c r="E1844" s="50" t="n">
        <v>6</v>
      </c>
      <c r="F1844" s="50" t="s">
        <v>55</v>
      </c>
      <c r="G1844" s="50" t="n">
        <v>33</v>
      </c>
      <c r="H1844" s="50" t="n">
        <v>12</v>
      </c>
      <c r="I1844" s="50" t="n">
        <v>5</v>
      </c>
      <c r="J1844" s="50" t="n">
        <v>15</v>
      </c>
      <c r="K1844" s="50" t="n">
        <v>7</v>
      </c>
      <c r="L1844" s="50" t="n">
        <v>2</v>
      </c>
      <c r="M1844" s="50" t="n">
        <v>18</v>
      </c>
      <c r="N1844" s="50" t="n">
        <v>5</v>
      </c>
      <c r="O1844" s="50" t="n">
        <v>-1.414</v>
      </c>
      <c r="P1844" s="50" t="n">
        <v>9</v>
      </c>
      <c r="Q1844" s="50" t="n">
        <v>8</v>
      </c>
      <c r="R1844" s="50" t="n">
        <v>1</v>
      </c>
      <c r="S1844" s="50" t="n">
        <v>0</v>
      </c>
      <c r="T1844" s="50" t="n">
        <v>0</v>
      </c>
      <c r="U1844" s="50" t="n">
        <v>0</v>
      </c>
      <c r="V1844" s="50" t="n">
        <v>0</v>
      </c>
      <c r="W1844" s="50" t="n">
        <v>0</v>
      </c>
      <c r="X1844" s="50" t="n">
        <v>0</v>
      </c>
      <c r="Y1844" s="50" t="n">
        <v>5</v>
      </c>
      <c r="Z1844" s="50" t="n">
        <v>0.9</v>
      </c>
      <c r="AA1844" s="50" t="n">
        <v>8</v>
      </c>
      <c r="AB1844" s="50" t="n">
        <v>0.958</v>
      </c>
      <c r="AC1844" s="50" t="n">
        <v>4</v>
      </c>
      <c r="AD1844" s="50" t="n">
        <v>0</v>
      </c>
      <c r="AE1844" s="50" t="n">
        <v>0</v>
      </c>
      <c r="AF1844" s="50" t="n">
        <v>4</v>
      </c>
      <c r="AG1844" s="50" t="n">
        <v>286.6</v>
      </c>
      <c r="AH1844" s="50" t="n">
        <v>2</v>
      </c>
      <c r="AI1844" s="50" t="n">
        <v>9</v>
      </c>
      <c r="AJ1844" s="50" t="n">
        <v>626.6</v>
      </c>
      <c r="AK1844" s="50" t="n">
        <v>0</v>
      </c>
    </row>
    <row r="1845" customFormat="false" ht="15" hidden="false" customHeight="false" outlineLevel="0" collapsed="false">
      <c r="A1845" s="50" t="s">
        <v>1303</v>
      </c>
      <c r="B1845" s="50" t="s">
        <v>144</v>
      </c>
      <c r="C1845" s="50" t="s">
        <v>462</v>
      </c>
      <c r="D1845" s="50" t="n">
        <v>670097</v>
      </c>
      <c r="E1845" s="50" t="n">
        <v>7</v>
      </c>
      <c r="F1845" s="50" t="s">
        <v>56</v>
      </c>
      <c r="G1845" s="50" t="n">
        <v>27</v>
      </c>
      <c r="H1845" s="50" t="n">
        <v>12</v>
      </c>
      <c r="I1845" s="50" t="n">
        <v>2</v>
      </c>
      <c r="J1845" s="50" t="n">
        <v>15</v>
      </c>
      <c r="K1845" s="50" t="n">
        <v>9</v>
      </c>
      <c r="L1845" s="50" t="n">
        <v>0</v>
      </c>
      <c r="M1845" s="50" t="n">
        <v>12</v>
      </c>
      <c r="N1845" s="50" t="n">
        <v>3</v>
      </c>
      <c r="O1845" s="50" t="n">
        <v>-1.219</v>
      </c>
      <c r="P1845" s="50" t="n">
        <v>7</v>
      </c>
      <c r="Q1845" s="50" t="n">
        <v>6</v>
      </c>
      <c r="R1845" s="50" t="n">
        <v>0</v>
      </c>
      <c r="S1845" s="50" t="n">
        <v>0</v>
      </c>
      <c r="T1845" s="50" t="n">
        <v>0</v>
      </c>
      <c r="U1845" s="50" t="n">
        <v>0</v>
      </c>
      <c r="V1845" s="50" t="n">
        <v>1</v>
      </c>
      <c r="W1845" s="50" t="n">
        <v>0</v>
      </c>
      <c r="X1845" s="50" t="n">
        <v>0</v>
      </c>
      <c r="Y1845" s="50" t="n">
        <v>2</v>
      </c>
      <c r="Z1845" s="50" t="n">
        <v>0.7</v>
      </c>
      <c r="AA1845" s="50" t="n">
        <v>7</v>
      </c>
      <c r="AB1845" s="50" t="n">
        <v>1.502</v>
      </c>
      <c r="AC1845" s="50" t="n">
        <v>4</v>
      </c>
      <c r="AD1845" s="50" t="n">
        <v>0</v>
      </c>
      <c r="AE1845" s="50" t="n">
        <v>0</v>
      </c>
      <c r="AF1845" s="50" t="n">
        <v>4</v>
      </c>
      <c r="AG1845" s="50" t="n">
        <v>310.8</v>
      </c>
      <c r="AH1845" s="50" t="n">
        <v>1</v>
      </c>
      <c r="AI1845" s="50" t="n">
        <v>9</v>
      </c>
      <c r="AJ1845" s="50" t="n">
        <v>624</v>
      </c>
      <c r="AK1845" s="50" t="n">
        <v>0</v>
      </c>
    </row>
    <row r="1846" customFormat="false" ht="15" hidden="false" customHeight="false" outlineLevel="0" collapsed="false">
      <c r="A1846" s="50" t="s">
        <v>1304</v>
      </c>
      <c r="B1846" s="50" t="s">
        <v>144</v>
      </c>
      <c r="C1846" s="50" t="s">
        <v>439</v>
      </c>
      <c r="D1846" s="50" t="n">
        <v>502054</v>
      </c>
      <c r="E1846" s="50" t="n">
        <v>4</v>
      </c>
      <c r="F1846" s="50" t="s">
        <v>53</v>
      </c>
      <c r="G1846" s="50" t="n">
        <v>60</v>
      </c>
      <c r="H1846" s="50" t="n">
        <v>27</v>
      </c>
      <c r="I1846" s="50" t="n">
        <v>8</v>
      </c>
      <c r="J1846" s="50" t="n">
        <v>31</v>
      </c>
      <c r="K1846" s="50" t="n">
        <v>18</v>
      </c>
      <c r="L1846" s="50" t="n">
        <v>3</v>
      </c>
      <c r="M1846" s="50" t="n">
        <v>29</v>
      </c>
      <c r="N1846" s="50" t="n">
        <v>9</v>
      </c>
      <c r="O1846" s="50" t="n">
        <v>-3.44</v>
      </c>
      <c r="P1846" s="50" t="n">
        <v>14</v>
      </c>
      <c r="Q1846" s="50" t="n">
        <v>13</v>
      </c>
      <c r="R1846" s="50" t="n">
        <v>0</v>
      </c>
      <c r="S1846" s="50" t="n">
        <v>0</v>
      </c>
      <c r="T1846" s="50" t="n">
        <v>0</v>
      </c>
      <c r="U1846" s="50" t="n">
        <v>0</v>
      </c>
      <c r="V1846" s="50" t="n">
        <v>1</v>
      </c>
      <c r="W1846" s="50" t="n">
        <v>0</v>
      </c>
      <c r="X1846" s="50" t="n">
        <v>0</v>
      </c>
      <c r="Y1846" s="50" t="n">
        <v>7</v>
      </c>
      <c r="Z1846" s="50" t="n">
        <v>0.7</v>
      </c>
      <c r="AA1846" s="50" t="n">
        <v>14</v>
      </c>
      <c r="AB1846" s="50" t="n">
        <v>1.918</v>
      </c>
      <c r="AC1846" s="50" t="n">
        <v>6</v>
      </c>
      <c r="AD1846" s="50" t="n">
        <v>0</v>
      </c>
      <c r="AE1846" s="50" t="n">
        <v>2</v>
      </c>
      <c r="AF1846" s="50" t="n">
        <v>6</v>
      </c>
      <c r="AG1846" s="50" t="n">
        <v>550.4</v>
      </c>
      <c r="AH1846" s="50" t="n">
        <v>1</v>
      </c>
      <c r="AI1846" s="50" t="n">
        <v>23</v>
      </c>
      <c r="AJ1846" s="50" t="n">
        <v>1598.9</v>
      </c>
      <c r="AK1846" s="50" t="n">
        <v>0</v>
      </c>
    </row>
    <row r="1847" customFormat="false" ht="15" hidden="false" customHeight="false" outlineLevel="0" collapsed="false">
      <c r="A1847" s="50" t="s">
        <v>1305</v>
      </c>
      <c r="B1847" s="50" t="s">
        <v>144</v>
      </c>
      <c r="C1847" s="50" t="s">
        <v>686</v>
      </c>
      <c r="D1847" s="50" t="n">
        <v>660644</v>
      </c>
      <c r="E1847" s="50" t="n">
        <v>5</v>
      </c>
      <c r="F1847" s="50" t="s">
        <v>54</v>
      </c>
      <c r="G1847" s="50" t="n">
        <v>28</v>
      </c>
      <c r="H1847" s="50" t="n">
        <v>15</v>
      </c>
      <c r="I1847" s="50" t="n">
        <v>3</v>
      </c>
      <c r="J1847" s="50" t="n">
        <v>13</v>
      </c>
      <c r="K1847" s="50" t="n">
        <v>12</v>
      </c>
      <c r="L1847" s="50" t="n">
        <v>2</v>
      </c>
      <c r="M1847" s="50" t="n">
        <v>15</v>
      </c>
      <c r="N1847" s="50" t="n">
        <v>3</v>
      </c>
      <c r="O1847" s="50" t="n">
        <v>-1.257</v>
      </c>
      <c r="P1847" s="50" t="n">
        <v>10</v>
      </c>
      <c r="Q1847" s="50" t="n">
        <v>8</v>
      </c>
      <c r="R1847" s="50" t="n">
        <v>1</v>
      </c>
      <c r="S1847" s="50" t="n">
        <v>0</v>
      </c>
      <c r="T1847" s="50" t="n">
        <v>0</v>
      </c>
      <c r="U1847" s="50" t="n">
        <v>0</v>
      </c>
      <c r="V1847" s="50" t="n">
        <v>1</v>
      </c>
      <c r="W1847" s="50" t="n">
        <v>0</v>
      </c>
      <c r="X1847" s="50" t="n">
        <v>0</v>
      </c>
      <c r="Y1847" s="50" t="n">
        <v>0</v>
      </c>
      <c r="Z1847" s="50" t="n">
        <v>1.6</v>
      </c>
      <c r="AA1847" s="50" t="n">
        <v>9</v>
      </c>
      <c r="AB1847" s="50" t="n">
        <v>1.958</v>
      </c>
      <c r="AC1847" s="50" t="n">
        <v>9</v>
      </c>
      <c r="AD1847" s="50" t="n">
        <v>0</v>
      </c>
      <c r="AE1847" s="50" t="n">
        <v>1</v>
      </c>
      <c r="AF1847" s="50" t="n">
        <v>9</v>
      </c>
      <c r="AG1847" s="50" t="n">
        <v>616.5</v>
      </c>
      <c r="AH1847" s="50" t="n">
        <v>1</v>
      </c>
      <c r="AI1847" s="50" t="n">
        <v>13</v>
      </c>
      <c r="AJ1847" s="50" t="n">
        <v>880.5</v>
      </c>
      <c r="AK1847" s="50" t="n">
        <v>0</v>
      </c>
    </row>
    <row r="1848" customFormat="false" ht="15" hidden="false" customHeight="false" outlineLevel="0" collapsed="false">
      <c r="A1848" s="50" t="s">
        <v>1305</v>
      </c>
      <c r="B1848" s="50" t="s">
        <v>144</v>
      </c>
      <c r="C1848" s="50" t="s">
        <v>686</v>
      </c>
      <c r="D1848" s="50" t="n">
        <v>660644</v>
      </c>
      <c r="E1848" s="50" t="n">
        <v>6</v>
      </c>
      <c r="F1848" s="50" t="s">
        <v>55</v>
      </c>
      <c r="G1848" s="50" t="n">
        <v>11</v>
      </c>
      <c r="H1848" s="50" t="n">
        <v>7</v>
      </c>
      <c r="I1848" s="50" t="n">
        <v>2</v>
      </c>
      <c r="J1848" s="50" t="n">
        <v>5</v>
      </c>
      <c r="K1848" s="50" t="n">
        <v>5</v>
      </c>
      <c r="L1848" s="50" t="n">
        <v>1</v>
      </c>
      <c r="M1848" s="50" t="n">
        <v>6</v>
      </c>
      <c r="N1848" s="50" t="n">
        <v>2</v>
      </c>
      <c r="O1848" s="50" t="n">
        <v>-0.796</v>
      </c>
      <c r="P1848" s="50" t="n">
        <v>3</v>
      </c>
      <c r="Q1848" s="50" t="n">
        <v>3</v>
      </c>
      <c r="R1848" s="50" t="n">
        <v>0</v>
      </c>
      <c r="S1848" s="50" t="n">
        <v>0</v>
      </c>
      <c r="T1848" s="50" t="n">
        <v>0</v>
      </c>
      <c r="U1848" s="50" t="n">
        <v>0</v>
      </c>
      <c r="V1848" s="50" t="n">
        <v>0</v>
      </c>
      <c r="W1848" s="50" t="n">
        <v>0</v>
      </c>
      <c r="X1848" s="50" t="n">
        <v>0</v>
      </c>
      <c r="Y1848" s="50" t="n">
        <v>1</v>
      </c>
      <c r="Z1848" s="50" t="n">
        <v>0</v>
      </c>
      <c r="AA1848" s="50" t="n">
        <v>3</v>
      </c>
      <c r="AB1848" s="50" t="n">
        <v>0.601</v>
      </c>
      <c r="AC1848" s="50" t="n">
        <v>2</v>
      </c>
      <c r="AD1848" s="50" t="n">
        <v>0</v>
      </c>
      <c r="AE1848" s="50" t="n">
        <v>0</v>
      </c>
      <c r="AF1848" s="50" t="n">
        <v>2</v>
      </c>
      <c r="AG1848" s="50" t="n">
        <v>172.4</v>
      </c>
      <c r="AH1848" s="50" t="n">
        <v>0</v>
      </c>
      <c r="AI1848" s="50" t="n">
        <v>6</v>
      </c>
      <c r="AJ1848" s="50" t="n">
        <v>419.8</v>
      </c>
      <c r="AK1848" s="50" t="n">
        <v>0</v>
      </c>
    </row>
    <row r="1849" customFormat="false" ht="15" hidden="false" customHeight="false" outlineLevel="0" collapsed="false">
      <c r="A1849" s="50" t="s">
        <v>1306</v>
      </c>
      <c r="B1849" s="50" t="s">
        <v>144</v>
      </c>
      <c r="C1849" s="50" t="s">
        <v>158</v>
      </c>
      <c r="D1849" s="50" t="n">
        <v>628451</v>
      </c>
      <c r="E1849" s="50" t="n">
        <v>5</v>
      </c>
      <c r="F1849" s="50" t="s">
        <v>54</v>
      </c>
      <c r="G1849" s="50" t="n">
        <v>25</v>
      </c>
      <c r="H1849" s="50" t="n">
        <v>16</v>
      </c>
      <c r="I1849" s="50" t="n">
        <v>4</v>
      </c>
      <c r="J1849" s="50" t="n">
        <v>12</v>
      </c>
      <c r="K1849" s="50" t="n">
        <v>8</v>
      </c>
      <c r="L1849" s="50" t="n">
        <v>3</v>
      </c>
      <c r="M1849" s="50" t="n">
        <v>13</v>
      </c>
      <c r="N1849" s="50" t="n">
        <v>8</v>
      </c>
      <c r="O1849" s="50" t="n">
        <v>-2</v>
      </c>
      <c r="P1849" s="50" t="n">
        <v>8</v>
      </c>
      <c r="Q1849" s="50" t="n">
        <v>6</v>
      </c>
      <c r="R1849" s="50" t="n">
        <v>0</v>
      </c>
      <c r="S1849" s="50" t="n">
        <v>0</v>
      </c>
      <c r="T1849" s="50" t="n">
        <v>0</v>
      </c>
      <c r="U1849" s="50" t="n">
        <v>0</v>
      </c>
      <c r="V1849" s="50" t="n">
        <v>0</v>
      </c>
      <c r="W1849" s="50" t="n">
        <v>0</v>
      </c>
      <c r="X1849" s="50" t="n">
        <v>2</v>
      </c>
      <c r="Y1849" s="50" t="n">
        <v>1</v>
      </c>
      <c r="Z1849" s="50" t="n">
        <v>0</v>
      </c>
      <c r="AA1849" s="50" t="n">
        <v>8</v>
      </c>
      <c r="AB1849" s="50" t="n">
        <v>0.45</v>
      </c>
      <c r="AC1849" s="50" t="n">
        <v>7</v>
      </c>
      <c r="AD1849" s="50" t="n">
        <v>0</v>
      </c>
      <c r="AE1849" s="50" t="n">
        <v>0</v>
      </c>
      <c r="AF1849" s="50" t="n">
        <v>7</v>
      </c>
      <c r="AG1849" s="50" t="n">
        <v>587.1</v>
      </c>
      <c r="AH1849" s="50" t="n">
        <v>1</v>
      </c>
      <c r="AI1849" s="50" t="n">
        <v>12</v>
      </c>
      <c r="AJ1849" s="50" t="n">
        <v>875.5</v>
      </c>
      <c r="AK1849" s="50" t="n">
        <v>2</v>
      </c>
    </row>
    <row r="1850" customFormat="false" ht="15" hidden="false" customHeight="false" outlineLevel="0" collapsed="false">
      <c r="A1850" s="50" t="s">
        <v>1307</v>
      </c>
      <c r="B1850" s="50" t="s">
        <v>144</v>
      </c>
      <c r="C1850" s="50" t="s">
        <v>689</v>
      </c>
      <c r="D1850" s="50" t="n">
        <v>665506</v>
      </c>
      <c r="E1850" s="50" t="n">
        <v>8</v>
      </c>
      <c r="F1850" s="50" t="s">
        <v>57</v>
      </c>
      <c r="G1850" s="50" t="n">
        <v>42</v>
      </c>
      <c r="H1850" s="50" t="n">
        <v>20</v>
      </c>
      <c r="I1850" s="50" t="n">
        <v>6</v>
      </c>
      <c r="J1850" s="50" t="n">
        <v>20</v>
      </c>
      <c r="K1850" s="50" t="n">
        <v>14</v>
      </c>
      <c r="L1850" s="50" t="n">
        <v>4</v>
      </c>
      <c r="M1850" s="50" t="n">
        <v>22</v>
      </c>
      <c r="N1850" s="50" t="n">
        <v>6</v>
      </c>
      <c r="O1850" s="50" t="n">
        <v>-1.419</v>
      </c>
      <c r="P1850" s="50" t="n">
        <v>8</v>
      </c>
      <c r="Q1850" s="50" t="n">
        <v>8</v>
      </c>
      <c r="R1850" s="50" t="n">
        <v>1</v>
      </c>
      <c r="S1850" s="50" t="n">
        <v>0</v>
      </c>
      <c r="T1850" s="50" t="n">
        <v>0</v>
      </c>
      <c r="U1850" s="50" t="n">
        <v>0</v>
      </c>
      <c r="V1850" s="50" t="n">
        <v>0</v>
      </c>
      <c r="W1850" s="50" t="n">
        <v>0</v>
      </c>
      <c r="X1850" s="50" t="n">
        <v>0</v>
      </c>
      <c r="Y1850" s="50" t="n">
        <v>4</v>
      </c>
      <c r="Z1850" s="50" t="n">
        <v>0.9</v>
      </c>
      <c r="AA1850" s="50" t="n">
        <v>8</v>
      </c>
      <c r="AB1850" s="50" t="n">
        <v>1.098</v>
      </c>
      <c r="AC1850" s="50" t="n">
        <v>4</v>
      </c>
      <c r="AD1850" s="50" t="n">
        <v>0</v>
      </c>
      <c r="AE1850" s="50" t="n">
        <v>1</v>
      </c>
      <c r="AF1850" s="50" t="n">
        <v>4</v>
      </c>
      <c r="AG1850" s="50" t="n">
        <v>327</v>
      </c>
      <c r="AH1850" s="50" t="n">
        <v>1</v>
      </c>
      <c r="AI1850" s="50" t="n">
        <v>18</v>
      </c>
      <c r="AJ1850" s="50" t="n">
        <v>1264</v>
      </c>
      <c r="AK1850" s="50" t="n">
        <v>1</v>
      </c>
    </row>
    <row r="1851" customFormat="false" ht="15" hidden="false" customHeight="false" outlineLevel="0" collapsed="false">
      <c r="A1851" s="50" t="s">
        <v>1308</v>
      </c>
      <c r="B1851" s="50" t="s">
        <v>144</v>
      </c>
      <c r="C1851" s="50" t="s">
        <v>311</v>
      </c>
      <c r="D1851" s="50" t="n">
        <v>672356</v>
      </c>
      <c r="E1851" s="50" t="n">
        <v>8</v>
      </c>
      <c r="F1851" s="50" t="s">
        <v>57</v>
      </c>
      <c r="G1851" s="50" t="n">
        <v>14</v>
      </c>
      <c r="H1851" s="50" t="n">
        <v>10</v>
      </c>
      <c r="I1851" s="50" t="n">
        <v>2</v>
      </c>
      <c r="J1851" s="50" t="n">
        <v>8</v>
      </c>
      <c r="K1851" s="50" t="n">
        <v>6</v>
      </c>
      <c r="L1851" s="50" t="n">
        <v>1</v>
      </c>
      <c r="M1851" s="50" t="n">
        <v>6</v>
      </c>
      <c r="N1851" s="50" t="n">
        <v>4</v>
      </c>
      <c r="O1851" s="50" t="n">
        <v>-1.293</v>
      </c>
      <c r="P1851" s="50" t="n">
        <v>5</v>
      </c>
      <c r="Q1851" s="50" t="n">
        <v>5</v>
      </c>
      <c r="R1851" s="50" t="n">
        <v>0</v>
      </c>
      <c r="S1851" s="50" t="n">
        <v>0</v>
      </c>
      <c r="T1851" s="50" t="n">
        <v>0</v>
      </c>
      <c r="U1851" s="50" t="n">
        <v>0</v>
      </c>
      <c r="V1851" s="50" t="n">
        <v>0</v>
      </c>
      <c r="W1851" s="50" t="n">
        <v>0</v>
      </c>
      <c r="X1851" s="50" t="n">
        <v>0</v>
      </c>
      <c r="Y1851" s="50" t="n">
        <v>1</v>
      </c>
      <c r="Z1851" s="50" t="n">
        <v>0</v>
      </c>
      <c r="AA1851" s="50" t="n">
        <v>5</v>
      </c>
      <c r="AB1851" s="50" t="n">
        <v>1.964</v>
      </c>
      <c r="AC1851" s="50" t="n">
        <v>4</v>
      </c>
      <c r="AD1851" s="50" t="n">
        <v>1</v>
      </c>
      <c r="AE1851" s="50" t="n">
        <v>2</v>
      </c>
      <c r="AF1851" s="50" t="n">
        <v>4</v>
      </c>
      <c r="AG1851" s="50" t="n">
        <v>354.3</v>
      </c>
      <c r="AH1851" s="50" t="n">
        <v>3</v>
      </c>
      <c r="AI1851" s="50" t="n">
        <v>9</v>
      </c>
      <c r="AJ1851" s="50" t="n">
        <v>665.9</v>
      </c>
      <c r="AK1851" s="50" t="n">
        <v>3</v>
      </c>
    </row>
    <row r="1852" customFormat="false" ht="15" hidden="false" customHeight="false" outlineLevel="0" collapsed="false">
      <c r="A1852" s="50" t="s">
        <v>1309</v>
      </c>
      <c r="B1852" s="50" t="s">
        <v>146</v>
      </c>
      <c r="C1852" s="50" t="s">
        <v>548</v>
      </c>
      <c r="D1852" s="50" t="n">
        <v>700250</v>
      </c>
      <c r="E1852" s="50" t="n">
        <v>4</v>
      </c>
      <c r="F1852" s="50" t="s">
        <v>53</v>
      </c>
      <c r="G1852" s="50" t="n">
        <v>516</v>
      </c>
      <c r="H1852" s="50" t="n">
        <v>191</v>
      </c>
      <c r="I1852" s="50" t="n">
        <v>43</v>
      </c>
      <c r="J1852" s="50" t="n">
        <v>233</v>
      </c>
      <c r="K1852" s="50" t="n">
        <v>136</v>
      </c>
      <c r="L1852" s="50" t="n">
        <v>18</v>
      </c>
      <c r="M1852" s="50" t="n">
        <v>275</v>
      </c>
      <c r="N1852" s="50" t="n">
        <v>55</v>
      </c>
      <c r="O1852" s="50" t="n">
        <v>15.719</v>
      </c>
      <c r="P1852" s="50" t="n">
        <v>122</v>
      </c>
      <c r="Q1852" s="50" t="n">
        <v>98</v>
      </c>
      <c r="R1852" s="50" t="n">
        <v>32</v>
      </c>
      <c r="S1852" s="50" t="n">
        <v>8</v>
      </c>
      <c r="T1852" s="50" t="n">
        <v>0</v>
      </c>
      <c r="U1852" s="50" t="n">
        <v>10</v>
      </c>
      <c r="V1852" s="50" t="n">
        <v>21</v>
      </c>
      <c r="W1852" s="50" t="n">
        <v>1</v>
      </c>
      <c r="X1852" s="50" t="n">
        <v>2</v>
      </c>
      <c r="Y1852" s="50" t="n">
        <v>31</v>
      </c>
      <c r="Z1852" s="50" t="n">
        <v>56.6</v>
      </c>
      <c r="AA1852" s="50" t="n">
        <v>120</v>
      </c>
      <c r="AB1852" s="50" t="n">
        <v>53.289</v>
      </c>
      <c r="AC1852" s="50" t="n">
        <v>69</v>
      </c>
      <c r="AD1852" s="50" t="n">
        <v>14</v>
      </c>
      <c r="AE1852" s="50" t="n">
        <v>42</v>
      </c>
      <c r="AF1852" s="50" t="n">
        <v>69</v>
      </c>
      <c r="AG1852" s="50" t="n">
        <v>6555.6</v>
      </c>
      <c r="AH1852" s="50" t="n">
        <v>32</v>
      </c>
      <c r="AI1852" s="50" t="n">
        <v>167</v>
      </c>
      <c r="AJ1852" s="50" t="n">
        <v>12112</v>
      </c>
      <c r="AK1852" s="50" t="n">
        <v>38</v>
      </c>
    </row>
    <row r="1853" customFormat="false" ht="15" hidden="false" customHeight="false" outlineLevel="0" collapsed="false">
      <c r="A1853" s="50" t="s">
        <v>1309</v>
      </c>
      <c r="B1853" s="50" t="s">
        <v>146</v>
      </c>
      <c r="C1853" s="50" t="s">
        <v>548</v>
      </c>
      <c r="D1853" s="50" t="n">
        <v>700250</v>
      </c>
      <c r="E1853" s="50" t="n">
        <v>5</v>
      </c>
      <c r="F1853" s="50" t="s">
        <v>54</v>
      </c>
      <c r="G1853" s="50" t="n">
        <v>420</v>
      </c>
      <c r="H1853" s="50" t="n">
        <v>190</v>
      </c>
      <c r="I1853" s="50" t="n">
        <v>49</v>
      </c>
      <c r="J1853" s="50" t="n">
        <v>200</v>
      </c>
      <c r="K1853" s="50" t="n">
        <v>131</v>
      </c>
      <c r="L1853" s="50" t="n">
        <v>15</v>
      </c>
      <c r="M1853" s="50" t="n">
        <v>220</v>
      </c>
      <c r="N1853" s="50" t="n">
        <v>59</v>
      </c>
      <c r="O1853" s="50" t="n">
        <v>7.154</v>
      </c>
      <c r="P1853" s="50" t="n">
        <v>107</v>
      </c>
      <c r="Q1853" s="50" t="n">
        <v>98</v>
      </c>
      <c r="R1853" s="50" t="n">
        <v>28</v>
      </c>
      <c r="S1853" s="50" t="n">
        <v>6</v>
      </c>
      <c r="T1853" s="50" t="n">
        <v>2</v>
      </c>
      <c r="U1853" s="50" t="n">
        <v>7</v>
      </c>
      <c r="V1853" s="50" t="n">
        <v>8</v>
      </c>
      <c r="W1853" s="50" t="n">
        <v>1</v>
      </c>
      <c r="X1853" s="50" t="n">
        <v>0</v>
      </c>
      <c r="Y1853" s="50" t="n">
        <v>21</v>
      </c>
      <c r="Z1853" s="50" t="n">
        <v>42.7</v>
      </c>
      <c r="AA1853" s="50" t="n">
        <v>107</v>
      </c>
      <c r="AB1853" s="50" t="n">
        <v>39.369</v>
      </c>
      <c r="AC1853" s="50" t="n">
        <v>77</v>
      </c>
      <c r="AD1853" s="50" t="n">
        <v>12</v>
      </c>
      <c r="AE1853" s="50" t="n">
        <v>34</v>
      </c>
      <c r="AF1853" s="50" t="n">
        <v>77</v>
      </c>
      <c r="AG1853" s="50" t="n">
        <v>6951.1</v>
      </c>
      <c r="AH1853" s="50" t="n">
        <v>33</v>
      </c>
      <c r="AI1853" s="50" t="n">
        <v>168</v>
      </c>
      <c r="AJ1853" s="50" t="n">
        <v>12133.4</v>
      </c>
      <c r="AK1853" s="50" t="n">
        <v>27</v>
      </c>
    </row>
    <row r="1854" customFormat="false" ht="15" hidden="false" customHeight="false" outlineLevel="0" collapsed="false">
      <c r="A1854" s="50" t="s">
        <v>1309</v>
      </c>
      <c r="B1854" s="50" t="s">
        <v>146</v>
      </c>
      <c r="C1854" s="50" t="s">
        <v>548</v>
      </c>
      <c r="D1854" s="50" t="n">
        <v>700250</v>
      </c>
      <c r="E1854" s="50" t="n">
        <v>6</v>
      </c>
      <c r="F1854" s="50" t="s">
        <v>55</v>
      </c>
      <c r="G1854" s="50" t="n">
        <v>425</v>
      </c>
      <c r="H1854" s="50" t="n">
        <v>201</v>
      </c>
      <c r="I1854" s="50" t="n">
        <v>45</v>
      </c>
      <c r="J1854" s="50" t="n">
        <v>206</v>
      </c>
      <c r="K1854" s="50" t="n">
        <v>142</v>
      </c>
      <c r="L1854" s="50" t="n">
        <v>19</v>
      </c>
      <c r="M1854" s="50" t="n">
        <v>209</v>
      </c>
      <c r="N1854" s="50" t="n">
        <v>57</v>
      </c>
      <c r="O1854" s="50" t="n">
        <v>-1.308</v>
      </c>
      <c r="P1854" s="50" t="n">
        <v>113</v>
      </c>
      <c r="Q1854" s="50" t="n">
        <v>102</v>
      </c>
      <c r="R1854" s="50" t="n">
        <v>20</v>
      </c>
      <c r="S1854" s="50" t="n">
        <v>1</v>
      </c>
      <c r="T1854" s="50" t="n">
        <v>0</v>
      </c>
      <c r="U1854" s="50" t="n">
        <v>6</v>
      </c>
      <c r="V1854" s="50" t="n">
        <v>11</v>
      </c>
      <c r="W1854" s="50" t="n">
        <v>0</v>
      </c>
      <c r="X1854" s="50" t="n">
        <v>0</v>
      </c>
      <c r="Y1854" s="50" t="n">
        <v>30</v>
      </c>
      <c r="Z1854" s="50" t="n">
        <v>31.95</v>
      </c>
      <c r="AA1854" s="50" t="n">
        <v>111</v>
      </c>
      <c r="AB1854" s="50" t="n">
        <v>31.955</v>
      </c>
      <c r="AC1854" s="50" t="n">
        <v>72</v>
      </c>
      <c r="AD1854" s="50" t="n">
        <v>5</v>
      </c>
      <c r="AE1854" s="50" t="n">
        <v>24</v>
      </c>
      <c r="AF1854" s="50" t="n">
        <v>72</v>
      </c>
      <c r="AG1854" s="50" t="n">
        <v>6478.1</v>
      </c>
      <c r="AH1854" s="50" t="n">
        <v>24</v>
      </c>
      <c r="AI1854" s="50" t="n">
        <v>180</v>
      </c>
      <c r="AJ1854" s="50" t="n">
        <v>13086.3</v>
      </c>
      <c r="AK1854" s="50" t="n">
        <v>54</v>
      </c>
    </row>
    <row r="1855" customFormat="false" ht="15" hidden="false" customHeight="false" outlineLevel="0" collapsed="false">
      <c r="A1855" s="50" t="s">
        <v>1309</v>
      </c>
      <c r="B1855" s="50" t="s">
        <v>146</v>
      </c>
      <c r="C1855" s="50" t="s">
        <v>548</v>
      </c>
      <c r="D1855" s="50" t="n">
        <v>700250</v>
      </c>
      <c r="E1855" s="50" t="n">
        <v>7</v>
      </c>
      <c r="F1855" s="50" t="s">
        <v>56</v>
      </c>
      <c r="G1855" s="50" t="n">
        <v>436</v>
      </c>
      <c r="H1855" s="50" t="n">
        <v>195</v>
      </c>
      <c r="I1855" s="50" t="n">
        <v>49</v>
      </c>
      <c r="J1855" s="50" t="n">
        <v>208</v>
      </c>
      <c r="K1855" s="50" t="n">
        <v>130</v>
      </c>
      <c r="L1855" s="50" t="n">
        <v>21</v>
      </c>
      <c r="M1855" s="50" t="n">
        <v>223</v>
      </c>
      <c r="N1855" s="50" t="n">
        <v>65</v>
      </c>
      <c r="O1855" s="50" t="n">
        <v>6.3</v>
      </c>
      <c r="P1855" s="50" t="n">
        <v>110</v>
      </c>
      <c r="Q1855" s="50" t="n">
        <v>96</v>
      </c>
      <c r="R1855" s="50" t="n">
        <v>26</v>
      </c>
      <c r="S1855" s="50" t="n">
        <v>4</v>
      </c>
      <c r="T1855" s="50" t="n">
        <v>1</v>
      </c>
      <c r="U1855" s="50" t="n">
        <v>8</v>
      </c>
      <c r="V1855" s="50" t="n">
        <v>13</v>
      </c>
      <c r="W1855" s="50" t="n">
        <v>1</v>
      </c>
      <c r="X1855" s="50" t="n">
        <v>0</v>
      </c>
      <c r="Y1855" s="50" t="n">
        <v>29</v>
      </c>
      <c r="Z1855" s="50" t="n">
        <v>43.4</v>
      </c>
      <c r="AA1855" s="50" t="n">
        <v>109</v>
      </c>
      <c r="AB1855" s="50" t="n">
        <v>46.33</v>
      </c>
      <c r="AC1855" s="50" t="n">
        <v>67</v>
      </c>
      <c r="AD1855" s="50" t="n">
        <v>14</v>
      </c>
      <c r="AE1855" s="50" t="n">
        <v>38</v>
      </c>
      <c r="AF1855" s="50" t="n">
        <v>67</v>
      </c>
      <c r="AG1855" s="50" t="n">
        <v>6287.9</v>
      </c>
      <c r="AH1855" s="50" t="n">
        <v>31</v>
      </c>
      <c r="AI1855" s="50" t="n">
        <v>183</v>
      </c>
      <c r="AJ1855" s="50" t="n">
        <v>13368.7</v>
      </c>
      <c r="AK1855" s="50" t="n">
        <v>62</v>
      </c>
    </row>
    <row r="1856" customFormat="false" ht="15" hidden="false" customHeight="false" outlineLevel="0" collapsed="false">
      <c r="A1856" s="50" t="s">
        <v>1309</v>
      </c>
      <c r="B1856" s="50" t="s">
        <v>146</v>
      </c>
      <c r="C1856" s="50" t="s">
        <v>548</v>
      </c>
      <c r="D1856" s="50" t="n">
        <v>700250</v>
      </c>
      <c r="E1856" s="50" t="n">
        <v>8</v>
      </c>
      <c r="F1856" s="50" t="s">
        <v>57</v>
      </c>
      <c r="G1856" s="50" t="n">
        <v>479</v>
      </c>
      <c r="H1856" s="50" t="n">
        <v>216</v>
      </c>
      <c r="I1856" s="50" t="n">
        <v>53</v>
      </c>
      <c r="J1856" s="50" t="n">
        <v>220</v>
      </c>
      <c r="K1856" s="50" t="n">
        <v>151</v>
      </c>
      <c r="L1856" s="50" t="n">
        <v>27</v>
      </c>
      <c r="M1856" s="50" t="n">
        <v>259</v>
      </c>
      <c r="N1856" s="50" t="n">
        <v>65</v>
      </c>
      <c r="O1856" s="50" t="n">
        <v>-2.398</v>
      </c>
      <c r="P1856" s="50" t="n">
        <v>115</v>
      </c>
      <c r="Q1856" s="50" t="n">
        <v>98</v>
      </c>
      <c r="R1856" s="50" t="n">
        <v>18</v>
      </c>
      <c r="S1856" s="50" t="n">
        <v>3</v>
      </c>
      <c r="T1856" s="50" t="n">
        <v>0</v>
      </c>
      <c r="U1856" s="50" t="n">
        <v>4</v>
      </c>
      <c r="V1856" s="50" t="n">
        <v>15</v>
      </c>
      <c r="W1856" s="50" t="n">
        <v>2</v>
      </c>
      <c r="X1856" s="50" t="n">
        <v>0</v>
      </c>
      <c r="Y1856" s="50" t="n">
        <v>30</v>
      </c>
      <c r="Z1856" s="50" t="n">
        <v>33.55</v>
      </c>
      <c r="AA1856" s="50" t="n">
        <v>115</v>
      </c>
      <c r="AB1856" s="50" t="n">
        <v>39.212</v>
      </c>
      <c r="AC1856" s="50" t="n">
        <v>68</v>
      </c>
      <c r="AD1856" s="50" t="n">
        <v>7</v>
      </c>
      <c r="AE1856" s="50" t="n">
        <v>34</v>
      </c>
      <c r="AF1856" s="50" t="n">
        <v>68</v>
      </c>
      <c r="AG1856" s="50" t="n">
        <v>6244.3</v>
      </c>
      <c r="AH1856" s="50" t="n">
        <v>22</v>
      </c>
      <c r="AI1856" s="50" t="n">
        <v>200</v>
      </c>
      <c r="AJ1856" s="50" t="n">
        <v>14591.7</v>
      </c>
      <c r="AK1856" s="50" t="n">
        <v>55</v>
      </c>
    </row>
    <row r="1857" customFormat="false" ht="15" hidden="false" customHeight="false" outlineLevel="0" collapsed="false">
      <c r="A1857" s="50" t="s">
        <v>1309</v>
      </c>
      <c r="B1857" s="50" t="s">
        <v>146</v>
      </c>
      <c r="C1857" s="50" t="s">
        <v>548</v>
      </c>
      <c r="D1857" s="50" t="n">
        <v>700250</v>
      </c>
      <c r="E1857" s="50" t="n">
        <v>9</v>
      </c>
      <c r="F1857" s="50" t="s">
        <v>58</v>
      </c>
      <c r="G1857" s="50" t="n">
        <v>419</v>
      </c>
      <c r="H1857" s="50" t="n">
        <v>164</v>
      </c>
      <c r="I1857" s="50" t="n">
        <v>37</v>
      </c>
      <c r="J1857" s="50" t="n">
        <v>205</v>
      </c>
      <c r="K1857" s="50" t="n">
        <v>122</v>
      </c>
      <c r="L1857" s="50" t="n">
        <v>20</v>
      </c>
      <c r="M1857" s="50" t="n">
        <v>213</v>
      </c>
      <c r="N1857" s="50" t="n">
        <v>42</v>
      </c>
      <c r="O1857" s="50" t="n">
        <v>10.623</v>
      </c>
      <c r="P1857" s="50" t="n">
        <v>100</v>
      </c>
      <c r="Q1857" s="50" t="n">
        <v>81</v>
      </c>
      <c r="R1857" s="50" t="n">
        <v>27</v>
      </c>
      <c r="S1857" s="50" t="n">
        <v>2</v>
      </c>
      <c r="T1857" s="50" t="n">
        <v>1</v>
      </c>
      <c r="U1857" s="50" t="n">
        <v>6</v>
      </c>
      <c r="V1857" s="50" t="n">
        <v>17</v>
      </c>
      <c r="W1857" s="50" t="n">
        <v>1</v>
      </c>
      <c r="X1857" s="50" t="n">
        <v>1</v>
      </c>
      <c r="Y1857" s="50" t="n">
        <v>21</v>
      </c>
      <c r="Z1857" s="50" t="n">
        <v>44.9</v>
      </c>
      <c r="AA1857" s="50" t="n">
        <v>100</v>
      </c>
      <c r="AB1857" s="50" t="n">
        <v>40.203</v>
      </c>
      <c r="AC1857" s="50" t="n">
        <v>61</v>
      </c>
      <c r="AD1857" s="50" t="n">
        <v>7</v>
      </c>
      <c r="AE1857" s="50" t="n">
        <v>29</v>
      </c>
      <c r="AF1857" s="50" t="n">
        <v>61</v>
      </c>
      <c r="AG1857" s="50" t="n">
        <v>5523.9</v>
      </c>
      <c r="AH1857" s="50" t="n">
        <v>23</v>
      </c>
      <c r="AI1857" s="50" t="n">
        <v>133</v>
      </c>
      <c r="AJ1857" s="50" t="n">
        <v>9619.6</v>
      </c>
      <c r="AK1857" s="50" t="n">
        <v>20</v>
      </c>
    </row>
    <row r="1858" customFormat="false" ht="15" hidden="false" customHeight="false" outlineLevel="0" collapsed="false">
      <c r="A1858" s="50" t="s">
        <v>1310</v>
      </c>
      <c r="B1858" s="50" t="s">
        <v>146</v>
      </c>
      <c r="C1858" s="50" t="s">
        <v>549</v>
      </c>
      <c r="D1858" s="50" t="n">
        <v>641355</v>
      </c>
      <c r="E1858" s="50" t="n">
        <v>4</v>
      </c>
      <c r="F1858" s="50" t="s">
        <v>53</v>
      </c>
      <c r="G1858" s="50" t="n">
        <v>474</v>
      </c>
      <c r="H1858" s="50" t="n">
        <v>198</v>
      </c>
      <c r="I1858" s="50" t="n">
        <v>38</v>
      </c>
      <c r="J1858" s="50" t="n">
        <v>222</v>
      </c>
      <c r="K1858" s="50" t="n">
        <v>140</v>
      </c>
      <c r="L1858" s="50" t="n">
        <v>19</v>
      </c>
      <c r="M1858" s="50" t="n">
        <v>250</v>
      </c>
      <c r="N1858" s="50" t="n">
        <v>58</v>
      </c>
      <c r="O1858" s="50" t="n">
        <v>1.861</v>
      </c>
      <c r="P1858" s="50" t="n">
        <v>128</v>
      </c>
      <c r="Q1858" s="50" t="n">
        <v>108</v>
      </c>
      <c r="R1858" s="50" t="n">
        <v>26</v>
      </c>
      <c r="S1858" s="50" t="n">
        <v>4</v>
      </c>
      <c r="T1858" s="50" t="n">
        <v>1</v>
      </c>
      <c r="U1858" s="50" t="n">
        <v>3</v>
      </c>
      <c r="V1858" s="50" t="n">
        <v>18</v>
      </c>
      <c r="W1858" s="50" t="n">
        <v>0</v>
      </c>
      <c r="X1858" s="50" t="n">
        <v>2</v>
      </c>
      <c r="Y1858" s="50" t="n">
        <v>18</v>
      </c>
      <c r="Z1858" s="50" t="n">
        <v>41.4</v>
      </c>
      <c r="AA1858" s="50" t="n">
        <v>127</v>
      </c>
      <c r="AB1858" s="50" t="n">
        <v>45.659</v>
      </c>
      <c r="AC1858" s="50" t="n">
        <v>92</v>
      </c>
      <c r="AD1858" s="50" t="n">
        <v>6</v>
      </c>
      <c r="AE1858" s="50" t="n">
        <v>37</v>
      </c>
      <c r="AF1858" s="50" t="n">
        <v>91</v>
      </c>
      <c r="AG1858" s="50" t="n">
        <v>8077.2</v>
      </c>
      <c r="AH1858" s="50" t="n">
        <v>34</v>
      </c>
      <c r="AI1858" s="50" t="n">
        <v>181</v>
      </c>
      <c r="AJ1858" s="50" t="n">
        <v>12636.7</v>
      </c>
      <c r="AK1858" s="50" t="n">
        <v>6</v>
      </c>
    </row>
    <row r="1859" customFormat="false" ht="15" hidden="false" customHeight="false" outlineLevel="0" collapsed="false">
      <c r="A1859" s="50" t="s">
        <v>1310</v>
      </c>
      <c r="B1859" s="50" t="s">
        <v>146</v>
      </c>
      <c r="C1859" s="50" t="s">
        <v>549</v>
      </c>
      <c r="D1859" s="50" t="n">
        <v>641355</v>
      </c>
      <c r="E1859" s="50" t="n">
        <v>5</v>
      </c>
      <c r="F1859" s="50" t="s">
        <v>54</v>
      </c>
      <c r="G1859" s="50" t="n">
        <v>475</v>
      </c>
      <c r="H1859" s="50" t="n">
        <v>205</v>
      </c>
      <c r="I1859" s="50" t="n">
        <v>26</v>
      </c>
      <c r="J1859" s="50" t="n">
        <v>226</v>
      </c>
      <c r="K1859" s="50" t="n">
        <v>146</v>
      </c>
      <c r="L1859" s="50" t="n">
        <v>15</v>
      </c>
      <c r="M1859" s="50" t="n">
        <v>249</v>
      </c>
      <c r="N1859" s="50" t="n">
        <v>59</v>
      </c>
      <c r="O1859" s="50" t="n">
        <v>13.002</v>
      </c>
      <c r="P1859" s="50" t="n">
        <v>123</v>
      </c>
      <c r="Q1859" s="50" t="n">
        <v>102</v>
      </c>
      <c r="R1859" s="50" t="n">
        <v>31</v>
      </c>
      <c r="S1859" s="50" t="n">
        <v>9</v>
      </c>
      <c r="T1859" s="50" t="n">
        <v>2</v>
      </c>
      <c r="U1859" s="50" t="n">
        <v>5</v>
      </c>
      <c r="V1859" s="50" t="n">
        <v>20</v>
      </c>
      <c r="W1859" s="50" t="n">
        <v>0</v>
      </c>
      <c r="X1859" s="50" t="n">
        <v>1</v>
      </c>
      <c r="Y1859" s="50" t="n">
        <v>15</v>
      </c>
      <c r="Z1859" s="50" t="n">
        <v>51.95</v>
      </c>
      <c r="AA1859" s="50" t="n">
        <v>122</v>
      </c>
      <c r="AB1859" s="50" t="n">
        <v>48.227</v>
      </c>
      <c r="AC1859" s="50" t="n">
        <v>88</v>
      </c>
      <c r="AD1859" s="50" t="n">
        <v>8</v>
      </c>
      <c r="AE1859" s="50" t="n">
        <v>34</v>
      </c>
      <c r="AF1859" s="50" t="n">
        <v>87</v>
      </c>
      <c r="AG1859" s="50" t="n">
        <v>7927</v>
      </c>
      <c r="AH1859" s="50" t="n">
        <v>41</v>
      </c>
      <c r="AI1859" s="50" t="n">
        <v>187</v>
      </c>
      <c r="AJ1859" s="50" t="n">
        <v>13002</v>
      </c>
      <c r="AK1859" s="50" t="n">
        <v>3</v>
      </c>
    </row>
    <row r="1860" customFormat="false" ht="15" hidden="false" customHeight="false" outlineLevel="0" collapsed="false">
      <c r="A1860" s="50" t="s">
        <v>1310</v>
      </c>
      <c r="B1860" s="50" t="s">
        <v>146</v>
      </c>
      <c r="C1860" s="50" t="s">
        <v>549</v>
      </c>
      <c r="D1860" s="50" t="n">
        <v>641355</v>
      </c>
      <c r="E1860" s="50" t="n">
        <v>6</v>
      </c>
      <c r="F1860" s="50" t="s">
        <v>55</v>
      </c>
      <c r="G1860" s="50" t="n">
        <v>394</v>
      </c>
      <c r="H1860" s="50" t="n">
        <v>199</v>
      </c>
      <c r="I1860" s="50" t="n">
        <v>42</v>
      </c>
      <c r="J1860" s="50" t="n">
        <v>185</v>
      </c>
      <c r="K1860" s="50" t="n">
        <v>110</v>
      </c>
      <c r="L1860" s="50" t="n">
        <v>14</v>
      </c>
      <c r="M1860" s="50" t="n">
        <v>208</v>
      </c>
      <c r="N1860" s="50" t="n">
        <v>88</v>
      </c>
      <c r="O1860" s="50" t="n">
        <v>-0.631</v>
      </c>
      <c r="P1860" s="50" t="n">
        <v>105</v>
      </c>
      <c r="Q1860" s="50" t="n">
        <v>92</v>
      </c>
      <c r="R1860" s="50" t="n">
        <v>21</v>
      </c>
      <c r="S1860" s="50" t="n">
        <v>3</v>
      </c>
      <c r="T1860" s="50" t="n">
        <v>0</v>
      </c>
      <c r="U1860" s="50" t="n">
        <v>3</v>
      </c>
      <c r="V1860" s="50" t="n">
        <v>11</v>
      </c>
      <c r="W1860" s="50" t="n">
        <v>0</v>
      </c>
      <c r="X1860" s="50" t="n">
        <v>2</v>
      </c>
      <c r="Y1860" s="50" t="n">
        <v>16</v>
      </c>
      <c r="Z1860" s="50" t="n">
        <v>30.95</v>
      </c>
      <c r="AA1860" s="50" t="n">
        <v>104</v>
      </c>
      <c r="AB1860" s="50" t="n">
        <v>35.053</v>
      </c>
      <c r="AC1860" s="50" t="n">
        <v>78</v>
      </c>
      <c r="AD1860" s="50" t="n">
        <v>5</v>
      </c>
      <c r="AE1860" s="50" t="n">
        <v>25</v>
      </c>
      <c r="AF1860" s="50" t="n">
        <v>77</v>
      </c>
      <c r="AG1860" s="50" t="n">
        <v>6749.3</v>
      </c>
      <c r="AH1860" s="50" t="n">
        <v>31</v>
      </c>
      <c r="AI1860" s="50" t="n">
        <v>164</v>
      </c>
      <c r="AJ1860" s="50" t="n">
        <v>11363.3</v>
      </c>
      <c r="AK1860" s="50" t="n">
        <v>4</v>
      </c>
    </row>
    <row r="1861" customFormat="false" ht="15" hidden="false" customHeight="false" outlineLevel="0" collapsed="false">
      <c r="A1861" s="50" t="s">
        <v>1310</v>
      </c>
      <c r="B1861" s="50" t="s">
        <v>146</v>
      </c>
      <c r="C1861" s="50" t="s">
        <v>549</v>
      </c>
      <c r="D1861" s="50" t="n">
        <v>641355</v>
      </c>
      <c r="E1861" s="50" t="n">
        <v>7</v>
      </c>
      <c r="F1861" s="50" t="s">
        <v>56</v>
      </c>
      <c r="G1861" s="50" t="n">
        <v>314</v>
      </c>
      <c r="H1861" s="50" t="n">
        <v>155</v>
      </c>
      <c r="I1861" s="50" t="n">
        <v>32</v>
      </c>
      <c r="J1861" s="50" t="n">
        <v>156</v>
      </c>
      <c r="K1861" s="50" t="n">
        <v>102</v>
      </c>
      <c r="L1861" s="50" t="n">
        <v>11</v>
      </c>
      <c r="M1861" s="50" t="n">
        <v>158</v>
      </c>
      <c r="N1861" s="50" t="n">
        <v>53</v>
      </c>
      <c r="O1861" s="50" t="n">
        <v>-2.24</v>
      </c>
      <c r="P1861" s="50" t="n">
        <v>78</v>
      </c>
      <c r="Q1861" s="50" t="n">
        <v>72</v>
      </c>
      <c r="R1861" s="50" t="n">
        <v>19</v>
      </c>
      <c r="S1861" s="50" t="n">
        <v>5</v>
      </c>
      <c r="T1861" s="50" t="n">
        <v>0</v>
      </c>
      <c r="U1861" s="50" t="n">
        <v>0</v>
      </c>
      <c r="V1861" s="50" t="n">
        <v>6</v>
      </c>
      <c r="W1861" s="50" t="n">
        <v>0</v>
      </c>
      <c r="X1861" s="50" t="n">
        <v>0</v>
      </c>
      <c r="Y1861" s="50" t="n">
        <v>21</v>
      </c>
      <c r="Z1861" s="50" t="n">
        <v>23.05</v>
      </c>
      <c r="AA1861" s="50" t="n">
        <v>78</v>
      </c>
      <c r="AB1861" s="50" t="n">
        <v>22</v>
      </c>
      <c r="AC1861" s="50" t="n">
        <v>51</v>
      </c>
      <c r="AD1861" s="50" t="n">
        <v>0</v>
      </c>
      <c r="AE1861" s="50" t="n">
        <v>19</v>
      </c>
      <c r="AF1861" s="50" t="n">
        <v>51</v>
      </c>
      <c r="AG1861" s="50" t="n">
        <v>4511.9</v>
      </c>
      <c r="AH1861" s="50" t="n">
        <v>21</v>
      </c>
      <c r="AI1861" s="50" t="n">
        <v>136</v>
      </c>
      <c r="AJ1861" s="50" t="n">
        <v>9460.3</v>
      </c>
      <c r="AK1861" s="50" t="n">
        <v>8</v>
      </c>
    </row>
    <row r="1862" customFormat="false" ht="15" hidden="false" customHeight="false" outlineLevel="0" collapsed="false">
      <c r="A1862" s="50" t="s">
        <v>1310</v>
      </c>
      <c r="B1862" s="50" t="s">
        <v>146</v>
      </c>
      <c r="C1862" s="50" t="s">
        <v>549</v>
      </c>
      <c r="D1862" s="50" t="n">
        <v>641355</v>
      </c>
      <c r="E1862" s="50" t="n">
        <v>8</v>
      </c>
      <c r="F1862" s="50" t="s">
        <v>57</v>
      </c>
      <c r="G1862" s="50" t="n">
        <v>135</v>
      </c>
      <c r="H1862" s="50" t="n">
        <v>74</v>
      </c>
      <c r="I1862" s="50" t="n">
        <v>7</v>
      </c>
      <c r="J1862" s="50" t="n">
        <v>75</v>
      </c>
      <c r="K1862" s="50" t="n">
        <v>53</v>
      </c>
      <c r="L1862" s="50" t="n">
        <v>3</v>
      </c>
      <c r="M1862" s="50" t="n">
        <v>60</v>
      </c>
      <c r="N1862" s="50" t="n">
        <v>21</v>
      </c>
      <c r="O1862" s="50" t="n">
        <v>-1.183</v>
      </c>
      <c r="P1862" s="50" t="n">
        <v>37</v>
      </c>
      <c r="Q1862" s="50" t="n">
        <v>35</v>
      </c>
      <c r="R1862" s="50" t="n">
        <v>9</v>
      </c>
      <c r="S1862" s="50" t="n">
        <v>1</v>
      </c>
      <c r="T1862" s="50" t="n">
        <v>0</v>
      </c>
      <c r="U1862" s="50" t="n">
        <v>1</v>
      </c>
      <c r="V1862" s="50" t="n">
        <v>1</v>
      </c>
      <c r="W1862" s="50" t="n">
        <v>0</v>
      </c>
      <c r="X1862" s="50" t="n">
        <v>1</v>
      </c>
      <c r="Y1862" s="50" t="n">
        <v>4</v>
      </c>
      <c r="Z1862" s="50" t="n">
        <v>10.25</v>
      </c>
      <c r="AA1862" s="50" t="n">
        <v>37</v>
      </c>
      <c r="AB1862" s="50" t="n">
        <v>10.644</v>
      </c>
      <c r="AC1862" s="50" t="n">
        <v>32</v>
      </c>
      <c r="AD1862" s="50" t="n">
        <v>2</v>
      </c>
      <c r="AE1862" s="50" t="n">
        <v>7</v>
      </c>
      <c r="AF1862" s="50" t="n">
        <v>32</v>
      </c>
      <c r="AG1862" s="50" t="n">
        <v>2768.1</v>
      </c>
      <c r="AH1862" s="50" t="n">
        <v>14</v>
      </c>
      <c r="AI1862" s="50" t="n">
        <v>70</v>
      </c>
      <c r="AJ1862" s="50" t="n">
        <v>4959.3</v>
      </c>
      <c r="AK1862" s="50" t="n">
        <v>4</v>
      </c>
    </row>
    <row r="1863" customFormat="false" ht="15" hidden="false" customHeight="false" outlineLevel="0" collapsed="false">
      <c r="A1863" s="50" t="s">
        <v>1310</v>
      </c>
      <c r="B1863" s="50" t="s">
        <v>146</v>
      </c>
      <c r="C1863" s="50" t="s">
        <v>549</v>
      </c>
      <c r="D1863" s="50" t="n">
        <v>641355</v>
      </c>
      <c r="E1863" s="50" t="n">
        <v>9</v>
      </c>
      <c r="F1863" s="50" t="s">
        <v>58</v>
      </c>
      <c r="G1863" s="50" t="n">
        <v>310</v>
      </c>
      <c r="H1863" s="50" t="n">
        <v>158</v>
      </c>
      <c r="I1863" s="50" t="n">
        <v>33</v>
      </c>
      <c r="J1863" s="50" t="n">
        <v>155</v>
      </c>
      <c r="K1863" s="50" t="n">
        <v>110</v>
      </c>
      <c r="L1863" s="50" t="n">
        <v>12</v>
      </c>
      <c r="M1863" s="50" t="n">
        <v>154</v>
      </c>
      <c r="N1863" s="50" t="n">
        <v>48</v>
      </c>
      <c r="O1863" s="50" t="n">
        <v>2.049</v>
      </c>
      <c r="P1863" s="50" t="n">
        <v>91</v>
      </c>
      <c r="Q1863" s="50" t="n">
        <v>87</v>
      </c>
      <c r="R1863" s="50" t="n">
        <v>25</v>
      </c>
      <c r="S1863" s="50" t="n">
        <v>3</v>
      </c>
      <c r="T1863" s="50" t="n">
        <v>0</v>
      </c>
      <c r="U1863" s="50" t="n">
        <v>5</v>
      </c>
      <c r="V1863" s="50" t="n">
        <v>3</v>
      </c>
      <c r="W1863" s="50" t="n">
        <v>0</v>
      </c>
      <c r="X1863" s="50" t="n">
        <v>1</v>
      </c>
      <c r="Y1863" s="50" t="n">
        <v>15</v>
      </c>
      <c r="Z1863" s="50" t="n">
        <v>31.15</v>
      </c>
      <c r="AA1863" s="50" t="n">
        <v>91</v>
      </c>
      <c r="AB1863" s="50" t="n">
        <v>25.853</v>
      </c>
      <c r="AC1863" s="50" t="n">
        <v>73</v>
      </c>
      <c r="AD1863" s="50" t="n">
        <v>6</v>
      </c>
      <c r="AE1863" s="50" t="n">
        <v>34</v>
      </c>
      <c r="AF1863" s="50" t="n">
        <v>73</v>
      </c>
      <c r="AG1863" s="50" t="n">
        <v>6635.8</v>
      </c>
      <c r="AH1863" s="50" t="n">
        <v>25</v>
      </c>
      <c r="AI1863" s="50" t="n">
        <v>142</v>
      </c>
      <c r="AJ1863" s="50" t="n">
        <v>10052.8</v>
      </c>
      <c r="AK1863" s="50" t="n">
        <v>13</v>
      </c>
    </row>
    <row r="1864" customFormat="false" ht="15" hidden="false" customHeight="false" outlineLevel="0" collapsed="false">
      <c r="A1864" s="50" t="s">
        <v>1311</v>
      </c>
      <c r="B1864" s="50" t="s">
        <v>146</v>
      </c>
      <c r="C1864" s="50" t="s">
        <v>550</v>
      </c>
      <c r="D1864" s="50" t="n">
        <v>665862</v>
      </c>
      <c r="E1864" s="50" t="n">
        <v>4</v>
      </c>
      <c r="F1864" s="50" t="s">
        <v>53</v>
      </c>
      <c r="G1864" s="50" t="n">
        <v>490</v>
      </c>
      <c r="H1864" s="50" t="n">
        <v>217</v>
      </c>
      <c r="I1864" s="50" t="n">
        <v>58</v>
      </c>
      <c r="J1864" s="50" t="n">
        <v>239</v>
      </c>
      <c r="K1864" s="50" t="n">
        <v>146</v>
      </c>
      <c r="L1864" s="50" t="n">
        <v>29</v>
      </c>
      <c r="M1864" s="50" t="n">
        <v>251</v>
      </c>
      <c r="N1864" s="50" t="n">
        <v>71</v>
      </c>
      <c r="O1864" s="50" t="n">
        <v>-5.856</v>
      </c>
      <c r="P1864" s="50" t="n">
        <v>121</v>
      </c>
      <c r="Q1864" s="50" t="n">
        <v>109</v>
      </c>
      <c r="R1864" s="50" t="n">
        <v>22</v>
      </c>
      <c r="S1864" s="50" t="n">
        <v>5</v>
      </c>
      <c r="T1864" s="50" t="n">
        <v>0</v>
      </c>
      <c r="U1864" s="50" t="n">
        <v>3</v>
      </c>
      <c r="V1864" s="50" t="n">
        <v>11</v>
      </c>
      <c r="W1864" s="50" t="n">
        <v>1</v>
      </c>
      <c r="X1864" s="50" t="n">
        <v>0</v>
      </c>
      <c r="Y1864" s="50" t="n">
        <v>35</v>
      </c>
      <c r="Z1864" s="50" t="n">
        <v>33.25</v>
      </c>
      <c r="AA1864" s="50" t="n">
        <v>120</v>
      </c>
      <c r="AB1864" s="50" t="n">
        <v>33.29</v>
      </c>
      <c r="AC1864" s="50" t="n">
        <v>74</v>
      </c>
      <c r="AD1864" s="50" t="n">
        <v>5</v>
      </c>
      <c r="AE1864" s="50" t="n">
        <v>31</v>
      </c>
      <c r="AF1864" s="50" t="n">
        <v>73</v>
      </c>
      <c r="AG1864" s="50" t="n">
        <v>6465.6</v>
      </c>
      <c r="AH1864" s="50" t="n">
        <v>20</v>
      </c>
      <c r="AI1864" s="50" t="n">
        <v>188</v>
      </c>
      <c r="AJ1864" s="50" t="n">
        <v>13731.5</v>
      </c>
      <c r="AK1864" s="50" t="n">
        <v>51</v>
      </c>
    </row>
    <row r="1865" customFormat="false" ht="15" hidden="false" customHeight="false" outlineLevel="0" collapsed="false">
      <c r="A1865" s="50" t="s">
        <v>1311</v>
      </c>
      <c r="B1865" s="50" t="s">
        <v>146</v>
      </c>
      <c r="C1865" s="50" t="s">
        <v>550</v>
      </c>
      <c r="D1865" s="50" t="n">
        <v>665862</v>
      </c>
      <c r="E1865" s="50" t="n">
        <v>5</v>
      </c>
      <c r="F1865" s="50" t="s">
        <v>54</v>
      </c>
      <c r="G1865" s="50" t="n">
        <v>433</v>
      </c>
      <c r="H1865" s="50" t="n">
        <v>187</v>
      </c>
      <c r="I1865" s="50" t="n">
        <v>58</v>
      </c>
      <c r="J1865" s="50" t="n">
        <v>203</v>
      </c>
      <c r="K1865" s="50" t="n">
        <v>122</v>
      </c>
      <c r="L1865" s="50" t="n">
        <v>28</v>
      </c>
      <c r="M1865" s="50" t="n">
        <v>229</v>
      </c>
      <c r="N1865" s="50" t="n">
        <v>65</v>
      </c>
      <c r="O1865" s="50" t="n">
        <v>2.573</v>
      </c>
      <c r="P1865" s="50" t="n">
        <v>108</v>
      </c>
      <c r="Q1865" s="50" t="n">
        <v>96</v>
      </c>
      <c r="R1865" s="50" t="n">
        <v>27</v>
      </c>
      <c r="S1865" s="50" t="n">
        <v>5</v>
      </c>
      <c r="T1865" s="50" t="n">
        <v>1</v>
      </c>
      <c r="U1865" s="50" t="n">
        <v>3</v>
      </c>
      <c r="V1865" s="50" t="n">
        <v>11</v>
      </c>
      <c r="W1865" s="50" t="n">
        <v>0</v>
      </c>
      <c r="X1865" s="50" t="n">
        <v>1</v>
      </c>
      <c r="Y1865" s="50" t="n">
        <v>28</v>
      </c>
      <c r="Z1865" s="50" t="n">
        <v>36.85</v>
      </c>
      <c r="AA1865" s="50" t="n">
        <v>107</v>
      </c>
      <c r="AB1865" s="50" t="n">
        <v>31.753</v>
      </c>
      <c r="AC1865" s="50" t="n">
        <v>69</v>
      </c>
      <c r="AD1865" s="50" t="n">
        <v>4</v>
      </c>
      <c r="AE1865" s="50" t="n">
        <v>22</v>
      </c>
      <c r="AF1865" s="50" t="n">
        <v>68</v>
      </c>
      <c r="AG1865" s="50" t="n">
        <v>5974.6</v>
      </c>
      <c r="AH1865" s="50" t="n">
        <v>25</v>
      </c>
      <c r="AI1865" s="50" t="n">
        <v>160</v>
      </c>
      <c r="AJ1865" s="50" t="n">
        <v>11685.3</v>
      </c>
      <c r="AK1865" s="50" t="n">
        <v>51</v>
      </c>
    </row>
    <row r="1866" customFormat="false" ht="15" hidden="false" customHeight="false" outlineLevel="0" collapsed="false">
      <c r="A1866" s="50" t="s">
        <v>1311</v>
      </c>
      <c r="B1866" s="50" t="s">
        <v>146</v>
      </c>
      <c r="C1866" s="50" t="s">
        <v>550</v>
      </c>
      <c r="D1866" s="50" t="n">
        <v>665862</v>
      </c>
      <c r="E1866" s="50" t="n">
        <v>6</v>
      </c>
      <c r="F1866" s="50" t="s">
        <v>55</v>
      </c>
      <c r="G1866" s="50" t="n">
        <v>399</v>
      </c>
      <c r="H1866" s="50" t="n">
        <v>175</v>
      </c>
      <c r="I1866" s="50" t="n">
        <v>58</v>
      </c>
      <c r="J1866" s="50" t="n">
        <v>171</v>
      </c>
      <c r="K1866" s="50" t="n">
        <v>108</v>
      </c>
      <c r="L1866" s="50" t="n">
        <v>30</v>
      </c>
      <c r="M1866" s="50" t="n">
        <v>222</v>
      </c>
      <c r="N1866" s="50" t="n">
        <v>63</v>
      </c>
      <c r="O1866" s="50" t="n">
        <v>-1.981</v>
      </c>
      <c r="P1866" s="50" t="n">
        <v>92</v>
      </c>
      <c r="Q1866" s="50" t="n">
        <v>79</v>
      </c>
      <c r="R1866" s="50" t="n">
        <v>14</v>
      </c>
      <c r="S1866" s="50" t="n">
        <v>0</v>
      </c>
      <c r="T1866" s="50" t="n">
        <v>1</v>
      </c>
      <c r="U1866" s="50" t="n">
        <v>6</v>
      </c>
      <c r="V1866" s="50" t="n">
        <v>12</v>
      </c>
      <c r="W1866" s="50" t="n">
        <v>0</v>
      </c>
      <c r="X1866" s="50" t="n">
        <v>1</v>
      </c>
      <c r="Y1866" s="50" t="n">
        <v>29</v>
      </c>
      <c r="Z1866" s="50" t="n">
        <v>28.3</v>
      </c>
      <c r="AA1866" s="50" t="n">
        <v>91</v>
      </c>
      <c r="AB1866" s="50" t="n">
        <v>28.878</v>
      </c>
      <c r="AC1866" s="50" t="n">
        <v>51</v>
      </c>
      <c r="AD1866" s="50" t="n">
        <v>8</v>
      </c>
      <c r="AE1866" s="50" t="n">
        <v>23</v>
      </c>
      <c r="AF1866" s="50" t="n">
        <v>51</v>
      </c>
      <c r="AG1866" s="50" t="n">
        <v>4717.7</v>
      </c>
      <c r="AH1866" s="50" t="n">
        <v>13</v>
      </c>
      <c r="AI1866" s="50" t="n">
        <v>159</v>
      </c>
      <c r="AJ1866" s="50" t="n">
        <v>11581.5</v>
      </c>
      <c r="AK1866" s="50" t="n">
        <v>55</v>
      </c>
    </row>
    <row r="1867" customFormat="false" ht="15" hidden="false" customHeight="false" outlineLevel="0" collapsed="false">
      <c r="A1867" s="50" t="s">
        <v>1311</v>
      </c>
      <c r="B1867" s="50" t="s">
        <v>146</v>
      </c>
      <c r="C1867" s="50" t="s">
        <v>550</v>
      </c>
      <c r="D1867" s="50" t="n">
        <v>665862</v>
      </c>
      <c r="E1867" s="50" t="n">
        <v>7</v>
      </c>
      <c r="F1867" s="50" t="s">
        <v>56</v>
      </c>
      <c r="G1867" s="50" t="n">
        <v>355</v>
      </c>
      <c r="H1867" s="50" t="n">
        <v>175</v>
      </c>
      <c r="I1867" s="50" t="n">
        <v>44</v>
      </c>
      <c r="J1867" s="50" t="n">
        <v>168</v>
      </c>
      <c r="K1867" s="50" t="n">
        <v>116</v>
      </c>
      <c r="L1867" s="50" t="n">
        <v>17</v>
      </c>
      <c r="M1867" s="50" t="n">
        <v>176</v>
      </c>
      <c r="N1867" s="50" t="n">
        <v>59</v>
      </c>
      <c r="O1867" s="50" t="n">
        <v>-3.159</v>
      </c>
      <c r="P1867" s="50" t="n">
        <v>84</v>
      </c>
      <c r="Q1867" s="50" t="n">
        <v>77</v>
      </c>
      <c r="R1867" s="50" t="n">
        <v>18</v>
      </c>
      <c r="S1867" s="50" t="n">
        <v>4</v>
      </c>
      <c r="T1867" s="50" t="n">
        <v>0</v>
      </c>
      <c r="U1867" s="50" t="n">
        <v>4</v>
      </c>
      <c r="V1867" s="50" t="n">
        <v>6</v>
      </c>
      <c r="W1867" s="50" t="n">
        <v>0</v>
      </c>
      <c r="X1867" s="50" t="n">
        <v>1</v>
      </c>
      <c r="Y1867" s="50" t="n">
        <v>32</v>
      </c>
      <c r="Z1867" s="50" t="n">
        <v>24.1</v>
      </c>
      <c r="AA1867" s="50" t="n">
        <v>81</v>
      </c>
      <c r="AB1867" s="50" t="n">
        <v>22.916</v>
      </c>
      <c r="AC1867" s="50" t="n">
        <v>46</v>
      </c>
      <c r="AD1867" s="50" t="n">
        <v>6</v>
      </c>
      <c r="AE1867" s="50" t="n">
        <v>24</v>
      </c>
      <c r="AF1867" s="50" t="n">
        <v>46</v>
      </c>
      <c r="AG1867" s="50" t="n">
        <v>4116.6</v>
      </c>
      <c r="AH1867" s="50" t="n">
        <v>14</v>
      </c>
      <c r="AI1867" s="50" t="n">
        <v>150</v>
      </c>
      <c r="AJ1867" s="50" t="n">
        <v>11065.8</v>
      </c>
      <c r="AK1867" s="50" t="n">
        <v>49</v>
      </c>
    </row>
    <row r="1868" customFormat="false" ht="15" hidden="false" customHeight="false" outlineLevel="0" collapsed="false">
      <c r="A1868" s="50" t="s">
        <v>1311</v>
      </c>
      <c r="B1868" s="50" t="s">
        <v>146</v>
      </c>
      <c r="C1868" s="50" t="s">
        <v>550</v>
      </c>
      <c r="D1868" s="50" t="n">
        <v>665862</v>
      </c>
      <c r="E1868" s="50" t="n">
        <v>8</v>
      </c>
      <c r="F1868" s="50" t="s">
        <v>57</v>
      </c>
      <c r="G1868" s="50" t="n">
        <v>369</v>
      </c>
      <c r="H1868" s="50" t="n">
        <v>173</v>
      </c>
      <c r="I1868" s="50" t="n">
        <v>46</v>
      </c>
      <c r="J1868" s="50" t="n">
        <v>176</v>
      </c>
      <c r="K1868" s="50" t="n">
        <v>124</v>
      </c>
      <c r="L1868" s="50" t="n">
        <v>24</v>
      </c>
      <c r="M1868" s="50" t="n">
        <v>193</v>
      </c>
      <c r="N1868" s="50" t="n">
        <v>49</v>
      </c>
      <c r="O1868" s="50" t="n">
        <v>1.565</v>
      </c>
      <c r="P1868" s="50" t="n">
        <v>95</v>
      </c>
      <c r="Q1868" s="50" t="n">
        <v>82</v>
      </c>
      <c r="R1868" s="50" t="n">
        <v>20</v>
      </c>
      <c r="S1868" s="50" t="n">
        <v>2</v>
      </c>
      <c r="T1868" s="50" t="n">
        <v>1</v>
      </c>
      <c r="U1868" s="50" t="n">
        <v>2</v>
      </c>
      <c r="V1868" s="50" t="n">
        <v>12</v>
      </c>
      <c r="W1868" s="50" t="n">
        <v>0</v>
      </c>
      <c r="X1868" s="50" t="n">
        <v>1</v>
      </c>
      <c r="Y1868" s="50" t="n">
        <v>25</v>
      </c>
      <c r="Z1868" s="50" t="n">
        <v>30</v>
      </c>
      <c r="AA1868" s="50" t="n">
        <v>95</v>
      </c>
      <c r="AB1868" s="50" t="n">
        <v>28.656</v>
      </c>
      <c r="AC1868" s="50" t="n">
        <v>58</v>
      </c>
      <c r="AD1868" s="50" t="n">
        <v>3</v>
      </c>
      <c r="AE1868" s="50" t="n">
        <v>26</v>
      </c>
      <c r="AF1868" s="50" t="n">
        <v>58</v>
      </c>
      <c r="AG1868" s="50" t="n">
        <v>5176.3</v>
      </c>
      <c r="AH1868" s="50" t="n">
        <v>20</v>
      </c>
      <c r="AI1868" s="50" t="n">
        <v>156</v>
      </c>
      <c r="AJ1868" s="50" t="n">
        <v>11343.1</v>
      </c>
      <c r="AK1868" s="50" t="n">
        <v>43</v>
      </c>
    </row>
    <row r="1869" customFormat="false" ht="15" hidden="false" customHeight="false" outlineLevel="0" collapsed="false">
      <c r="A1869" s="50" t="s">
        <v>1311</v>
      </c>
      <c r="B1869" s="50" t="s">
        <v>146</v>
      </c>
      <c r="C1869" s="50" t="s">
        <v>550</v>
      </c>
      <c r="D1869" s="50" t="n">
        <v>665862</v>
      </c>
      <c r="E1869" s="50" t="n">
        <v>9</v>
      </c>
      <c r="F1869" s="50" t="s">
        <v>58</v>
      </c>
      <c r="G1869" s="50" t="n">
        <v>134</v>
      </c>
      <c r="H1869" s="50" t="n">
        <v>66</v>
      </c>
      <c r="I1869" s="50" t="n">
        <v>18</v>
      </c>
      <c r="J1869" s="50" t="n">
        <v>57</v>
      </c>
      <c r="K1869" s="50" t="n">
        <v>36</v>
      </c>
      <c r="L1869" s="50" t="n">
        <v>5</v>
      </c>
      <c r="M1869" s="50" t="n">
        <v>77</v>
      </c>
      <c r="N1869" s="50" t="n">
        <v>30</v>
      </c>
      <c r="O1869" s="50" t="n">
        <v>1.05</v>
      </c>
      <c r="P1869" s="50" t="n">
        <v>32</v>
      </c>
      <c r="Q1869" s="50" t="n">
        <v>28</v>
      </c>
      <c r="R1869" s="50" t="n">
        <v>8</v>
      </c>
      <c r="S1869" s="50" t="n">
        <v>0</v>
      </c>
      <c r="T1869" s="50" t="n">
        <v>0</v>
      </c>
      <c r="U1869" s="50" t="n">
        <v>1</v>
      </c>
      <c r="V1869" s="50" t="n">
        <v>4</v>
      </c>
      <c r="W1869" s="50" t="n">
        <v>0</v>
      </c>
      <c r="X1869" s="50" t="n">
        <v>0</v>
      </c>
      <c r="Y1869" s="50" t="n">
        <v>8</v>
      </c>
      <c r="Z1869" s="50" t="n">
        <v>11.1</v>
      </c>
      <c r="AA1869" s="50" t="n">
        <v>32</v>
      </c>
      <c r="AB1869" s="50" t="n">
        <v>9.159</v>
      </c>
      <c r="AC1869" s="50" t="n">
        <v>20</v>
      </c>
      <c r="AD1869" s="50" t="n">
        <v>0</v>
      </c>
      <c r="AE1869" s="50" t="n">
        <v>10</v>
      </c>
      <c r="AF1869" s="50" t="n">
        <v>20</v>
      </c>
      <c r="AG1869" s="50" t="n">
        <v>1717.8</v>
      </c>
      <c r="AH1869" s="50" t="n">
        <v>7</v>
      </c>
      <c r="AI1869" s="50" t="n">
        <v>54</v>
      </c>
      <c r="AJ1869" s="50" t="n">
        <v>3786.8</v>
      </c>
      <c r="AK1869" s="50" t="n">
        <v>2</v>
      </c>
    </row>
    <row r="1870" customFormat="false" ht="15" hidden="false" customHeight="false" outlineLevel="0" collapsed="false">
      <c r="A1870" s="50" t="s">
        <v>1312</v>
      </c>
      <c r="B1870" s="50" t="s">
        <v>146</v>
      </c>
      <c r="C1870" s="50" t="s">
        <v>551</v>
      </c>
      <c r="D1870" s="50" t="n">
        <v>663757</v>
      </c>
      <c r="E1870" s="50" t="n">
        <v>4</v>
      </c>
      <c r="F1870" s="50" t="s">
        <v>53</v>
      </c>
      <c r="G1870" s="50" t="n">
        <v>452</v>
      </c>
      <c r="H1870" s="50" t="n">
        <v>148</v>
      </c>
      <c r="I1870" s="50" t="n">
        <v>23</v>
      </c>
      <c r="J1870" s="50" t="n">
        <v>230</v>
      </c>
      <c r="K1870" s="50" t="n">
        <v>114</v>
      </c>
      <c r="L1870" s="50" t="n">
        <v>7</v>
      </c>
      <c r="M1870" s="50" t="n">
        <v>222</v>
      </c>
      <c r="N1870" s="50" t="n">
        <v>34</v>
      </c>
      <c r="O1870" s="50" t="n">
        <v>-2.863</v>
      </c>
      <c r="P1870" s="50" t="n">
        <v>114</v>
      </c>
      <c r="Q1870" s="50" t="n">
        <v>93</v>
      </c>
      <c r="R1870" s="50" t="n">
        <v>14</v>
      </c>
      <c r="S1870" s="50" t="n">
        <v>1</v>
      </c>
      <c r="T1870" s="50" t="n">
        <v>1</v>
      </c>
      <c r="U1870" s="50" t="n">
        <v>4</v>
      </c>
      <c r="V1870" s="50" t="n">
        <v>20</v>
      </c>
      <c r="W1870" s="50" t="n">
        <v>0</v>
      </c>
      <c r="X1870" s="50" t="n">
        <v>1</v>
      </c>
      <c r="Y1870" s="50" t="n">
        <v>21</v>
      </c>
      <c r="Z1870" s="50" t="n">
        <v>32.05</v>
      </c>
      <c r="AA1870" s="50" t="n">
        <v>114</v>
      </c>
      <c r="AB1870" s="50" t="n">
        <v>40.516</v>
      </c>
      <c r="AC1870" s="50" t="n">
        <v>73</v>
      </c>
      <c r="AD1870" s="50" t="n">
        <v>10</v>
      </c>
      <c r="AE1870" s="50" t="n">
        <v>38</v>
      </c>
      <c r="AF1870" s="50" t="n">
        <v>73</v>
      </c>
      <c r="AG1870" s="50" t="n">
        <v>6691.4</v>
      </c>
      <c r="AH1870" s="50" t="n">
        <v>22</v>
      </c>
      <c r="AI1870" s="50" t="n">
        <v>121</v>
      </c>
      <c r="AJ1870" s="50" t="n">
        <v>8436.1</v>
      </c>
      <c r="AK1870" s="50" t="n">
        <v>5</v>
      </c>
    </row>
    <row r="1871" customFormat="false" ht="15" hidden="false" customHeight="false" outlineLevel="0" collapsed="false">
      <c r="A1871" s="50" t="s">
        <v>1312</v>
      </c>
      <c r="B1871" s="50" t="s">
        <v>146</v>
      </c>
      <c r="C1871" s="50" t="s">
        <v>551</v>
      </c>
      <c r="D1871" s="50" t="n">
        <v>663757</v>
      </c>
      <c r="E1871" s="50" t="n">
        <v>5</v>
      </c>
      <c r="F1871" s="50" t="s">
        <v>54</v>
      </c>
      <c r="G1871" s="50" t="n">
        <v>455</v>
      </c>
      <c r="H1871" s="50" t="n">
        <v>164</v>
      </c>
      <c r="I1871" s="50" t="n">
        <v>25</v>
      </c>
      <c r="J1871" s="50" t="n">
        <v>222</v>
      </c>
      <c r="K1871" s="50" t="n">
        <v>128</v>
      </c>
      <c r="L1871" s="50" t="n">
        <v>13</v>
      </c>
      <c r="M1871" s="50" t="n">
        <v>233</v>
      </c>
      <c r="N1871" s="50" t="n">
        <v>36</v>
      </c>
      <c r="O1871" s="50" t="n">
        <v>3.118</v>
      </c>
      <c r="P1871" s="50" t="n">
        <v>110</v>
      </c>
      <c r="Q1871" s="50" t="n">
        <v>95</v>
      </c>
      <c r="R1871" s="50" t="n">
        <v>25</v>
      </c>
      <c r="S1871" s="50" t="n">
        <v>8</v>
      </c>
      <c r="T1871" s="50" t="n">
        <v>0</v>
      </c>
      <c r="U1871" s="50" t="n">
        <v>3</v>
      </c>
      <c r="V1871" s="50" t="n">
        <v>14</v>
      </c>
      <c r="W1871" s="50" t="n">
        <v>0</v>
      </c>
      <c r="X1871" s="50" t="n">
        <v>1</v>
      </c>
      <c r="Y1871" s="50" t="n">
        <v>19</v>
      </c>
      <c r="Z1871" s="50" t="n">
        <v>38.4</v>
      </c>
      <c r="AA1871" s="50" t="n">
        <v>110</v>
      </c>
      <c r="AB1871" s="50" t="n">
        <v>36.039</v>
      </c>
      <c r="AC1871" s="50" t="n">
        <v>77</v>
      </c>
      <c r="AD1871" s="50" t="n">
        <v>9</v>
      </c>
      <c r="AE1871" s="50" t="n">
        <v>29</v>
      </c>
      <c r="AF1871" s="50" t="n">
        <v>77</v>
      </c>
      <c r="AG1871" s="50" t="n">
        <v>6885.3</v>
      </c>
      <c r="AH1871" s="50" t="n">
        <v>32</v>
      </c>
      <c r="AI1871" s="50" t="n">
        <v>141</v>
      </c>
      <c r="AJ1871" s="50" t="n">
        <v>9854.7</v>
      </c>
      <c r="AK1871" s="50" t="n">
        <v>7</v>
      </c>
    </row>
    <row r="1872" customFormat="false" ht="15" hidden="false" customHeight="false" outlineLevel="0" collapsed="false">
      <c r="A1872" s="50" t="s">
        <v>1312</v>
      </c>
      <c r="B1872" s="50" t="s">
        <v>146</v>
      </c>
      <c r="C1872" s="50" t="s">
        <v>551</v>
      </c>
      <c r="D1872" s="50" t="n">
        <v>663757</v>
      </c>
      <c r="E1872" s="50" t="n">
        <v>6</v>
      </c>
      <c r="F1872" s="50" t="s">
        <v>55</v>
      </c>
      <c r="G1872" s="50" t="n">
        <v>148</v>
      </c>
      <c r="H1872" s="50" t="n">
        <v>68</v>
      </c>
      <c r="I1872" s="50" t="n">
        <v>9</v>
      </c>
      <c r="J1872" s="50" t="n">
        <v>77</v>
      </c>
      <c r="K1872" s="50" t="n">
        <v>52</v>
      </c>
      <c r="L1872" s="50" t="n">
        <v>4</v>
      </c>
      <c r="M1872" s="50" t="n">
        <v>71</v>
      </c>
      <c r="N1872" s="50" t="n">
        <v>16</v>
      </c>
      <c r="O1872" s="50" t="n">
        <v>5.544</v>
      </c>
      <c r="P1872" s="50" t="n">
        <v>40</v>
      </c>
      <c r="Q1872" s="50" t="n">
        <v>36</v>
      </c>
      <c r="R1872" s="50" t="n">
        <v>13</v>
      </c>
      <c r="S1872" s="50" t="n">
        <v>2</v>
      </c>
      <c r="T1872" s="50" t="n">
        <v>1</v>
      </c>
      <c r="U1872" s="50" t="n">
        <v>1</v>
      </c>
      <c r="V1872" s="50" t="n">
        <v>4</v>
      </c>
      <c r="W1872" s="50" t="n">
        <v>0</v>
      </c>
      <c r="X1872" s="50" t="n">
        <v>0</v>
      </c>
      <c r="Y1872" s="50" t="n">
        <v>2</v>
      </c>
      <c r="Z1872" s="50" t="n">
        <v>17</v>
      </c>
      <c r="AA1872" s="50" t="n">
        <v>40</v>
      </c>
      <c r="AB1872" s="50" t="n">
        <v>18.398</v>
      </c>
      <c r="AC1872" s="50" t="n">
        <v>34</v>
      </c>
      <c r="AD1872" s="50" t="n">
        <v>3</v>
      </c>
      <c r="AE1872" s="50" t="n">
        <v>17</v>
      </c>
      <c r="AF1872" s="50" t="n">
        <v>34</v>
      </c>
      <c r="AG1872" s="50" t="n">
        <v>3108.8</v>
      </c>
      <c r="AH1872" s="50" t="n">
        <v>15</v>
      </c>
      <c r="AI1872" s="50" t="n">
        <v>55</v>
      </c>
      <c r="AJ1872" s="50" t="n">
        <v>3918.8</v>
      </c>
      <c r="AK1872" s="50" t="n">
        <v>6</v>
      </c>
    </row>
    <row r="1873" customFormat="false" ht="15" hidden="false" customHeight="false" outlineLevel="0" collapsed="false">
      <c r="A1873" s="50" t="s">
        <v>1312</v>
      </c>
      <c r="B1873" s="50" t="s">
        <v>146</v>
      </c>
      <c r="C1873" s="50" t="s">
        <v>551</v>
      </c>
      <c r="D1873" s="50" t="n">
        <v>663757</v>
      </c>
      <c r="E1873" s="50" t="n">
        <v>7</v>
      </c>
      <c r="F1873" s="50" t="s">
        <v>56</v>
      </c>
      <c r="G1873" s="50" t="n">
        <v>393</v>
      </c>
      <c r="H1873" s="50" t="n">
        <v>188</v>
      </c>
      <c r="I1873" s="50" t="n">
        <v>36</v>
      </c>
      <c r="J1873" s="50" t="n">
        <v>200</v>
      </c>
      <c r="K1873" s="50" t="n">
        <v>143</v>
      </c>
      <c r="L1873" s="50" t="n">
        <v>19</v>
      </c>
      <c r="M1873" s="50" t="n">
        <v>193</v>
      </c>
      <c r="N1873" s="50" t="n">
        <v>45</v>
      </c>
      <c r="O1873" s="50" t="n">
        <v>-6.917</v>
      </c>
      <c r="P1873" s="50" t="n">
        <v>96</v>
      </c>
      <c r="Q1873" s="50" t="n">
        <v>85</v>
      </c>
      <c r="R1873" s="50" t="n">
        <v>14</v>
      </c>
      <c r="S1873" s="50" t="n">
        <v>3</v>
      </c>
      <c r="T1873" s="50" t="n">
        <v>0</v>
      </c>
      <c r="U1873" s="50" t="n">
        <v>3</v>
      </c>
      <c r="V1873" s="50" t="n">
        <v>9</v>
      </c>
      <c r="W1873" s="50" t="n">
        <v>0</v>
      </c>
      <c r="X1873" s="50" t="n">
        <v>1</v>
      </c>
      <c r="Y1873" s="50" t="n">
        <v>16</v>
      </c>
      <c r="Z1873" s="50" t="n">
        <v>23.95</v>
      </c>
      <c r="AA1873" s="50" t="n">
        <v>95</v>
      </c>
      <c r="AB1873" s="50" t="n">
        <v>27.813</v>
      </c>
      <c r="AC1873" s="50" t="n">
        <v>70</v>
      </c>
      <c r="AD1873" s="50" t="n">
        <v>3</v>
      </c>
      <c r="AE1873" s="50" t="n">
        <v>29</v>
      </c>
      <c r="AF1873" s="50" t="n">
        <v>69</v>
      </c>
      <c r="AG1873" s="50" t="n">
        <v>6291.9</v>
      </c>
      <c r="AH1873" s="50" t="n">
        <v>19</v>
      </c>
      <c r="AI1873" s="50" t="n">
        <v>173</v>
      </c>
      <c r="AJ1873" s="50" t="n">
        <v>12406.4</v>
      </c>
      <c r="AK1873" s="50" t="n">
        <v>23</v>
      </c>
    </row>
    <row r="1874" customFormat="false" ht="15" hidden="false" customHeight="false" outlineLevel="0" collapsed="false">
      <c r="A1874" s="50" t="s">
        <v>1312</v>
      </c>
      <c r="B1874" s="50" t="s">
        <v>146</v>
      </c>
      <c r="C1874" s="50" t="s">
        <v>551</v>
      </c>
      <c r="D1874" s="50" t="n">
        <v>663757</v>
      </c>
      <c r="E1874" s="50" t="n">
        <v>8</v>
      </c>
      <c r="F1874" s="50" t="s">
        <v>57</v>
      </c>
      <c r="G1874" s="50" t="n">
        <v>480</v>
      </c>
      <c r="H1874" s="50" t="n">
        <v>186</v>
      </c>
      <c r="I1874" s="50" t="n">
        <v>33</v>
      </c>
      <c r="J1874" s="50" t="n">
        <v>237</v>
      </c>
      <c r="K1874" s="50" t="n">
        <v>134</v>
      </c>
      <c r="L1874" s="50" t="n">
        <v>14</v>
      </c>
      <c r="M1874" s="50" t="n">
        <v>243</v>
      </c>
      <c r="N1874" s="50" t="n">
        <v>52</v>
      </c>
      <c r="O1874" s="50" t="n">
        <v>3.581</v>
      </c>
      <c r="P1874" s="50" t="n">
        <v>116</v>
      </c>
      <c r="Q1874" s="50" t="n">
        <v>102</v>
      </c>
      <c r="R1874" s="50" t="n">
        <v>20</v>
      </c>
      <c r="S1874" s="50" t="n">
        <v>5</v>
      </c>
      <c r="T1874" s="50" t="n">
        <v>0</v>
      </c>
      <c r="U1874" s="50" t="n">
        <v>7</v>
      </c>
      <c r="V1874" s="50" t="n">
        <v>13</v>
      </c>
      <c r="W1874" s="50" t="n">
        <v>0</v>
      </c>
      <c r="X1874" s="50" t="n">
        <v>1</v>
      </c>
      <c r="Y1874" s="50" t="n">
        <v>29</v>
      </c>
      <c r="Z1874" s="50" t="n">
        <v>36.55</v>
      </c>
      <c r="AA1874" s="50" t="n">
        <v>116</v>
      </c>
      <c r="AB1874" s="50" t="n">
        <v>37.148</v>
      </c>
      <c r="AC1874" s="50" t="n">
        <v>74</v>
      </c>
      <c r="AD1874" s="50" t="n">
        <v>7</v>
      </c>
      <c r="AE1874" s="50" t="n">
        <v>36</v>
      </c>
      <c r="AF1874" s="50" t="n">
        <v>74</v>
      </c>
      <c r="AG1874" s="50" t="n">
        <v>6643.7</v>
      </c>
      <c r="AH1874" s="50" t="n">
        <v>34</v>
      </c>
      <c r="AI1874" s="50" t="n">
        <v>174</v>
      </c>
      <c r="AJ1874" s="50" t="n">
        <v>12375</v>
      </c>
      <c r="AK1874" s="50" t="n">
        <v>21</v>
      </c>
    </row>
    <row r="1875" customFormat="false" ht="15" hidden="false" customHeight="false" outlineLevel="0" collapsed="false">
      <c r="A1875" s="50" t="s">
        <v>1312</v>
      </c>
      <c r="B1875" s="50" t="s">
        <v>146</v>
      </c>
      <c r="C1875" s="50" t="s">
        <v>551</v>
      </c>
      <c r="D1875" s="50" t="n">
        <v>663757</v>
      </c>
      <c r="E1875" s="50" t="n">
        <v>9</v>
      </c>
      <c r="F1875" s="50" t="s">
        <v>58</v>
      </c>
      <c r="G1875" s="50" t="n">
        <v>38</v>
      </c>
      <c r="H1875" s="50" t="n">
        <v>14</v>
      </c>
      <c r="I1875" s="50" t="n">
        <v>3</v>
      </c>
      <c r="J1875" s="50" t="n">
        <v>18</v>
      </c>
      <c r="K1875" s="50" t="n">
        <v>8</v>
      </c>
      <c r="L1875" s="50" t="n">
        <v>1</v>
      </c>
      <c r="M1875" s="50" t="n">
        <v>20</v>
      </c>
      <c r="N1875" s="50" t="n">
        <v>6</v>
      </c>
      <c r="O1875" s="50" t="n">
        <v>0.122</v>
      </c>
      <c r="P1875" s="50" t="n">
        <v>8</v>
      </c>
      <c r="Q1875" s="50" t="n">
        <v>7</v>
      </c>
      <c r="R1875" s="50" t="n">
        <v>2</v>
      </c>
      <c r="S1875" s="50" t="n">
        <v>0</v>
      </c>
      <c r="T1875" s="50" t="n">
        <v>0</v>
      </c>
      <c r="U1875" s="50" t="n">
        <v>0</v>
      </c>
      <c r="V1875" s="50" t="n">
        <v>1</v>
      </c>
      <c r="W1875" s="50" t="n">
        <v>0</v>
      </c>
      <c r="X1875" s="50" t="n">
        <v>0</v>
      </c>
      <c r="Y1875" s="50" t="n">
        <v>2</v>
      </c>
      <c r="Z1875" s="50" t="n">
        <v>2.5</v>
      </c>
      <c r="AA1875" s="50" t="n">
        <v>8</v>
      </c>
      <c r="AB1875" s="50" t="n">
        <v>3.354</v>
      </c>
      <c r="AC1875" s="50" t="n">
        <v>5</v>
      </c>
      <c r="AD1875" s="50" t="n">
        <v>0</v>
      </c>
      <c r="AE1875" s="50" t="n">
        <v>2</v>
      </c>
      <c r="AF1875" s="50" t="n">
        <v>5</v>
      </c>
      <c r="AG1875" s="50" t="n">
        <v>473.3</v>
      </c>
      <c r="AH1875" s="50" t="n">
        <v>3</v>
      </c>
      <c r="AI1875" s="50" t="n">
        <v>10</v>
      </c>
      <c r="AJ1875" s="50" t="n">
        <v>699.4</v>
      </c>
      <c r="AK1875" s="50" t="n">
        <v>0</v>
      </c>
    </row>
    <row r="1876" customFormat="false" ht="15" hidden="false" customHeight="false" outlineLevel="0" collapsed="false">
      <c r="A1876" s="50" t="s">
        <v>1313</v>
      </c>
      <c r="B1876" s="50" t="s">
        <v>146</v>
      </c>
      <c r="C1876" s="50" t="s">
        <v>553</v>
      </c>
      <c r="D1876" s="50" t="n">
        <v>676609</v>
      </c>
      <c r="E1876" s="50" t="n">
        <v>4</v>
      </c>
      <c r="F1876" s="50" t="s">
        <v>53</v>
      </c>
      <c r="G1876" s="50" t="n">
        <v>442</v>
      </c>
      <c r="H1876" s="50" t="n">
        <v>216</v>
      </c>
      <c r="I1876" s="50" t="n">
        <v>53</v>
      </c>
      <c r="J1876" s="50" t="n">
        <v>208</v>
      </c>
      <c r="K1876" s="50" t="n">
        <v>140</v>
      </c>
      <c r="L1876" s="50" t="n">
        <v>28</v>
      </c>
      <c r="M1876" s="50" t="n">
        <v>231</v>
      </c>
      <c r="N1876" s="50" t="n">
        <v>76</v>
      </c>
      <c r="O1876" s="50" t="n">
        <v>1.96</v>
      </c>
      <c r="P1876" s="50" t="n">
        <v>112</v>
      </c>
      <c r="Q1876" s="50" t="n">
        <v>105</v>
      </c>
      <c r="R1876" s="50" t="n">
        <v>28</v>
      </c>
      <c r="S1876" s="50" t="n">
        <v>5</v>
      </c>
      <c r="T1876" s="50" t="n">
        <v>0</v>
      </c>
      <c r="U1876" s="50" t="n">
        <v>3</v>
      </c>
      <c r="V1876" s="50" t="n">
        <v>4</v>
      </c>
      <c r="W1876" s="50" t="n">
        <v>3</v>
      </c>
      <c r="X1876" s="50" t="n">
        <v>0</v>
      </c>
      <c r="Y1876" s="50" t="n">
        <v>25</v>
      </c>
      <c r="Z1876" s="50" t="n">
        <v>35.15</v>
      </c>
      <c r="AA1876" s="50" t="n">
        <v>111</v>
      </c>
      <c r="AB1876" s="50" t="n">
        <v>27.85</v>
      </c>
      <c r="AC1876" s="50" t="n">
        <v>80</v>
      </c>
      <c r="AD1876" s="50" t="n">
        <v>2</v>
      </c>
      <c r="AE1876" s="50" t="n">
        <v>22</v>
      </c>
      <c r="AF1876" s="50" t="n">
        <v>80</v>
      </c>
      <c r="AG1876" s="50" t="n">
        <v>6449.5</v>
      </c>
      <c r="AH1876" s="50" t="n">
        <v>25</v>
      </c>
      <c r="AI1876" s="50" t="n">
        <v>193</v>
      </c>
      <c r="AJ1876" s="50" t="n">
        <v>13142.6</v>
      </c>
      <c r="AK1876" s="50" t="n">
        <v>9</v>
      </c>
    </row>
    <row r="1877" customFormat="false" ht="15" hidden="false" customHeight="false" outlineLevel="0" collapsed="false">
      <c r="A1877" s="50" t="s">
        <v>1313</v>
      </c>
      <c r="B1877" s="50" t="s">
        <v>146</v>
      </c>
      <c r="C1877" s="50" t="s">
        <v>553</v>
      </c>
      <c r="D1877" s="50" t="n">
        <v>676609</v>
      </c>
      <c r="E1877" s="50" t="n">
        <v>5</v>
      </c>
      <c r="F1877" s="50" t="s">
        <v>54</v>
      </c>
      <c r="G1877" s="50" t="n">
        <v>236</v>
      </c>
      <c r="H1877" s="50" t="n">
        <v>121</v>
      </c>
      <c r="I1877" s="50" t="n">
        <v>24</v>
      </c>
      <c r="J1877" s="50" t="n">
        <v>115</v>
      </c>
      <c r="K1877" s="50" t="n">
        <v>74</v>
      </c>
      <c r="L1877" s="50" t="n">
        <v>13</v>
      </c>
      <c r="M1877" s="50" t="n">
        <v>118</v>
      </c>
      <c r="N1877" s="50" t="n">
        <v>47</v>
      </c>
      <c r="O1877" s="50" t="n">
        <v>-1.395</v>
      </c>
      <c r="P1877" s="50" t="n">
        <v>61</v>
      </c>
      <c r="Q1877" s="50" t="n">
        <v>55</v>
      </c>
      <c r="R1877" s="50" t="n">
        <v>14</v>
      </c>
      <c r="S1877" s="50" t="n">
        <v>3</v>
      </c>
      <c r="T1877" s="50" t="n">
        <v>0</v>
      </c>
      <c r="U1877" s="50" t="n">
        <v>1</v>
      </c>
      <c r="V1877" s="50" t="n">
        <v>5</v>
      </c>
      <c r="W1877" s="50" t="n">
        <v>1</v>
      </c>
      <c r="X1877" s="50" t="n">
        <v>0</v>
      </c>
      <c r="Y1877" s="50" t="n">
        <v>7</v>
      </c>
      <c r="Z1877" s="50" t="n">
        <v>18.25</v>
      </c>
      <c r="AA1877" s="50" t="n">
        <v>60</v>
      </c>
      <c r="AB1877" s="50" t="n">
        <v>20.557</v>
      </c>
      <c r="AC1877" s="50" t="n">
        <v>48</v>
      </c>
      <c r="AD1877" s="50" t="n">
        <v>2</v>
      </c>
      <c r="AE1877" s="50" t="n">
        <v>13</v>
      </c>
      <c r="AF1877" s="50" t="n">
        <v>48</v>
      </c>
      <c r="AG1877" s="50" t="n">
        <v>3836.4</v>
      </c>
      <c r="AH1877" s="50" t="n">
        <v>17</v>
      </c>
      <c r="AI1877" s="50" t="n">
        <v>102</v>
      </c>
      <c r="AJ1877" s="50" t="n">
        <v>6953</v>
      </c>
      <c r="AK1877" s="50" t="n">
        <v>2</v>
      </c>
    </row>
    <row r="1878" customFormat="false" ht="15" hidden="false" customHeight="false" outlineLevel="0" collapsed="false">
      <c r="A1878" s="50" t="s">
        <v>1313</v>
      </c>
      <c r="B1878" s="50" t="s">
        <v>146</v>
      </c>
      <c r="C1878" s="50" t="s">
        <v>553</v>
      </c>
      <c r="D1878" s="50" t="n">
        <v>676609</v>
      </c>
      <c r="E1878" s="50" t="n">
        <v>6</v>
      </c>
      <c r="F1878" s="50" t="s">
        <v>55</v>
      </c>
      <c r="G1878" s="50" t="n">
        <v>380</v>
      </c>
      <c r="H1878" s="50" t="n">
        <v>187</v>
      </c>
      <c r="I1878" s="50" t="n">
        <v>49</v>
      </c>
      <c r="J1878" s="50" t="n">
        <v>174</v>
      </c>
      <c r="K1878" s="50" t="n">
        <v>114</v>
      </c>
      <c r="L1878" s="50" t="n">
        <v>19</v>
      </c>
      <c r="M1878" s="50" t="n">
        <v>198</v>
      </c>
      <c r="N1878" s="50" t="n">
        <v>70</v>
      </c>
      <c r="O1878" s="50" t="n">
        <v>0.813</v>
      </c>
      <c r="P1878" s="50" t="n">
        <v>91</v>
      </c>
      <c r="Q1878" s="50" t="n">
        <v>81</v>
      </c>
      <c r="R1878" s="50" t="n">
        <v>17</v>
      </c>
      <c r="S1878" s="50" t="n">
        <v>2</v>
      </c>
      <c r="T1878" s="50" t="n">
        <v>0</v>
      </c>
      <c r="U1878" s="50" t="n">
        <v>4</v>
      </c>
      <c r="V1878" s="50" t="n">
        <v>7</v>
      </c>
      <c r="W1878" s="50" t="n">
        <v>1</v>
      </c>
      <c r="X1878" s="50" t="n">
        <v>2</v>
      </c>
      <c r="Y1878" s="50" t="n">
        <v>26</v>
      </c>
      <c r="Z1878" s="50" t="n">
        <v>26</v>
      </c>
      <c r="AA1878" s="50" t="n">
        <v>89</v>
      </c>
      <c r="AB1878" s="50" t="n">
        <v>23.364</v>
      </c>
      <c r="AC1878" s="50" t="n">
        <v>57</v>
      </c>
      <c r="AD1878" s="50" t="n">
        <v>2</v>
      </c>
      <c r="AE1878" s="50" t="n">
        <v>12</v>
      </c>
      <c r="AF1878" s="50" t="n">
        <v>56</v>
      </c>
      <c r="AG1878" s="50" t="n">
        <v>4675.9</v>
      </c>
      <c r="AH1878" s="50" t="n">
        <v>18</v>
      </c>
      <c r="AI1878" s="50" t="n">
        <v>158</v>
      </c>
      <c r="AJ1878" s="50" t="n">
        <v>11026.3</v>
      </c>
      <c r="AK1878" s="50" t="n">
        <v>21</v>
      </c>
    </row>
    <row r="1879" customFormat="false" ht="15" hidden="false" customHeight="false" outlineLevel="0" collapsed="false">
      <c r="A1879" s="50" t="s">
        <v>1313</v>
      </c>
      <c r="B1879" s="50" t="s">
        <v>146</v>
      </c>
      <c r="C1879" s="50" t="s">
        <v>553</v>
      </c>
      <c r="D1879" s="50" t="n">
        <v>676609</v>
      </c>
      <c r="E1879" s="50" t="n">
        <v>7</v>
      </c>
      <c r="F1879" s="50" t="s">
        <v>56</v>
      </c>
      <c r="G1879" s="50" t="n">
        <v>306</v>
      </c>
      <c r="H1879" s="50" t="n">
        <v>167</v>
      </c>
      <c r="I1879" s="50" t="n">
        <v>40</v>
      </c>
      <c r="J1879" s="50" t="n">
        <v>146</v>
      </c>
      <c r="K1879" s="50" t="n">
        <v>95</v>
      </c>
      <c r="L1879" s="50" t="n">
        <v>19</v>
      </c>
      <c r="M1879" s="50" t="n">
        <v>159</v>
      </c>
      <c r="N1879" s="50" t="n">
        <v>72</v>
      </c>
      <c r="O1879" s="50" t="n">
        <v>-5.335</v>
      </c>
      <c r="P1879" s="50" t="n">
        <v>73</v>
      </c>
      <c r="Q1879" s="50" t="n">
        <v>68</v>
      </c>
      <c r="R1879" s="50" t="n">
        <v>15</v>
      </c>
      <c r="S1879" s="50" t="n">
        <v>2</v>
      </c>
      <c r="T1879" s="50" t="n">
        <v>0</v>
      </c>
      <c r="U1879" s="50" t="n">
        <v>2</v>
      </c>
      <c r="V1879" s="50" t="n">
        <v>2</v>
      </c>
      <c r="W1879" s="50" t="n">
        <v>0</v>
      </c>
      <c r="X1879" s="50" t="n">
        <v>1</v>
      </c>
      <c r="Y1879" s="50" t="n">
        <v>20</v>
      </c>
      <c r="Z1879" s="50" t="n">
        <v>17.8</v>
      </c>
      <c r="AA1879" s="50" t="n">
        <v>71</v>
      </c>
      <c r="AB1879" s="50" t="n">
        <v>17.072</v>
      </c>
      <c r="AC1879" s="50" t="n">
        <v>51</v>
      </c>
      <c r="AD1879" s="50" t="n">
        <v>2</v>
      </c>
      <c r="AE1879" s="50" t="n">
        <v>10</v>
      </c>
      <c r="AF1879" s="50" t="n">
        <v>51</v>
      </c>
      <c r="AG1879" s="50" t="n">
        <v>3960.7</v>
      </c>
      <c r="AH1879" s="50" t="n">
        <v>16</v>
      </c>
      <c r="AI1879" s="50" t="n">
        <v>143</v>
      </c>
      <c r="AJ1879" s="50" t="n">
        <v>9715.5</v>
      </c>
      <c r="AK1879" s="50" t="n">
        <v>11</v>
      </c>
    </row>
    <row r="1880" customFormat="false" ht="15" hidden="false" customHeight="false" outlineLevel="0" collapsed="false">
      <c r="A1880" s="50" t="s">
        <v>1313</v>
      </c>
      <c r="B1880" s="50" t="s">
        <v>146</v>
      </c>
      <c r="C1880" s="50" t="s">
        <v>553</v>
      </c>
      <c r="D1880" s="50" t="n">
        <v>676609</v>
      </c>
      <c r="E1880" s="50" t="n">
        <v>8</v>
      </c>
      <c r="F1880" s="50" t="s">
        <v>57</v>
      </c>
      <c r="G1880" s="50" t="n">
        <v>269</v>
      </c>
      <c r="H1880" s="50" t="n">
        <v>132</v>
      </c>
      <c r="I1880" s="50" t="n">
        <v>36</v>
      </c>
      <c r="J1880" s="50" t="n">
        <v>113</v>
      </c>
      <c r="K1880" s="50" t="n">
        <v>83</v>
      </c>
      <c r="L1880" s="50" t="n">
        <v>12</v>
      </c>
      <c r="M1880" s="50" t="n">
        <v>155</v>
      </c>
      <c r="N1880" s="50" t="n">
        <v>49</v>
      </c>
      <c r="O1880" s="50" t="n">
        <v>0.428</v>
      </c>
      <c r="P1880" s="50" t="n">
        <v>68</v>
      </c>
      <c r="Q1880" s="50" t="n">
        <v>59</v>
      </c>
      <c r="R1880" s="50" t="n">
        <v>14</v>
      </c>
      <c r="S1880" s="50" t="n">
        <v>1</v>
      </c>
      <c r="T1880" s="50" t="n">
        <v>0</v>
      </c>
      <c r="U1880" s="50" t="n">
        <v>3</v>
      </c>
      <c r="V1880" s="50" t="n">
        <v>5</v>
      </c>
      <c r="W1880" s="50" t="n">
        <v>2</v>
      </c>
      <c r="X1880" s="50" t="n">
        <v>1</v>
      </c>
      <c r="Y1880" s="50" t="n">
        <v>18</v>
      </c>
      <c r="Z1880" s="50" t="n">
        <v>21.15</v>
      </c>
      <c r="AA1880" s="50" t="n">
        <v>67</v>
      </c>
      <c r="AB1880" s="50" t="n">
        <v>23.598</v>
      </c>
      <c r="AC1880" s="50" t="n">
        <v>43</v>
      </c>
      <c r="AD1880" s="50" t="n">
        <v>4</v>
      </c>
      <c r="AE1880" s="50" t="n">
        <v>15</v>
      </c>
      <c r="AF1880" s="50" t="n">
        <v>43</v>
      </c>
      <c r="AG1880" s="50" t="n">
        <v>3532.2</v>
      </c>
      <c r="AH1880" s="50" t="n">
        <v>21</v>
      </c>
      <c r="AI1880" s="50" t="n">
        <v>109</v>
      </c>
      <c r="AJ1880" s="50" t="n">
        <v>7586.1</v>
      </c>
      <c r="AK1880" s="50" t="n">
        <v>8</v>
      </c>
    </row>
    <row r="1881" customFormat="false" ht="15" hidden="false" customHeight="false" outlineLevel="0" collapsed="false">
      <c r="A1881" s="50" t="s">
        <v>1313</v>
      </c>
      <c r="B1881" s="50" t="s">
        <v>146</v>
      </c>
      <c r="C1881" s="50" t="s">
        <v>553</v>
      </c>
      <c r="D1881" s="50" t="n">
        <v>676609</v>
      </c>
      <c r="E1881" s="50" t="n">
        <v>9</v>
      </c>
      <c r="F1881" s="50" t="s">
        <v>58</v>
      </c>
      <c r="G1881" s="50" t="n">
        <v>223</v>
      </c>
      <c r="H1881" s="50" t="n">
        <v>120</v>
      </c>
      <c r="I1881" s="50" t="n">
        <v>31</v>
      </c>
      <c r="J1881" s="50" t="n">
        <v>94</v>
      </c>
      <c r="K1881" s="50" t="n">
        <v>68</v>
      </c>
      <c r="L1881" s="50" t="n">
        <v>14</v>
      </c>
      <c r="M1881" s="50" t="n">
        <v>129</v>
      </c>
      <c r="N1881" s="50" t="n">
        <v>52</v>
      </c>
      <c r="O1881" s="50" t="n">
        <v>-2.539</v>
      </c>
      <c r="P1881" s="50" t="n">
        <v>51</v>
      </c>
      <c r="Q1881" s="50" t="n">
        <v>43</v>
      </c>
      <c r="R1881" s="50" t="n">
        <v>7</v>
      </c>
      <c r="S1881" s="50" t="n">
        <v>0</v>
      </c>
      <c r="T1881" s="50" t="n">
        <v>0</v>
      </c>
      <c r="U1881" s="50" t="n">
        <v>1</v>
      </c>
      <c r="V1881" s="50" t="n">
        <v>6</v>
      </c>
      <c r="W1881" s="50" t="n">
        <v>0</v>
      </c>
      <c r="X1881" s="50" t="n">
        <v>1</v>
      </c>
      <c r="Y1881" s="50" t="n">
        <v>15</v>
      </c>
      <c r="Z1881" s="50" t="n">
        <v>11.6</v>
      </c>
      <c r="AA1881" s="50" t="n">
        <v>50</v>
      </c>
      <c r="AB1881" s="50" t="n">
        <v>12.052</v>
      </c>
      <c r="AC1881" s="50" t="n">
        <v>30</v>
      </c>
      <c r="AD1881" s="50" t="n">
        <v>1</v>
      </c>
      <c r="AE1881" s="50" t="n">
        <v>7</v>
      </c>
      <c r="AF1881" s="50" t="n">
        <v>30</v>
      </c>
      <c r="AG1881" s="50" t="n">
        <v>2404.9</v>
      </c>
      <c r="AH1881" s="50" t="n">
        <v>9</v>
      </c>
      <c r="AI1881" s="50" t="n">
        <v>108</v>
      </c>
      <c r="AJ1881" s="50" t="n">
        <v>7418.1</v>
      </c>
      <c r="AK1881" s="50" t="n">
        <v>5</v>
      </c>
    </row>
    <row r="1882" customFormat="false" ht="15" hidden="false" customHeight="false" outlineLevel="0" collapsed="false">
      <c r="A1882" s="50" t="s">
        <v>1314</v>
      </c>
      <c r="B1882" s="50" t="s">
        <v>146</v>
      </c>
      <c r="C1882" s="50" t="s">
        <v>555</v>
      </c>
      <c r="D1882" s="50" t="n">
        <v>669224</v>
      </c>
      <c r="E1882" s="50" t="n">
        <v>4</v>
      </c>
      <c r="F1882" s="50" t="s">
        <v>53</v>
      </c>
      <c r="G1882" s="50" t="n">
        <v>354</v>
      </c>
      <c r="H1882" s="50" t="n">
        <v>158</v>
      </c>
      <c r="I1882" s="50" t="n">
        <v>36</v>
      </c>
      <c r="J1882" s="50" t="n">
        <v>169</v>
      </c>
      <c r="K1882" s="50" t="n">
        <v>113</v>
      </c>
      <c r="L1882" s="50" t="n">
        <v>19</v>
      </c>
      <c r="M1882" s="50" t="n">
        <v>178</v>
      </c>
      <c r="N1882" s="50" t="n">
        <v>45</v>
      </c>
      <c r="O1882" s="50" t="n">
        <v>0.027</v>
      </c>
      <c r="P1882" s="50" t="n">
        <v>87</v>
      </c>
      <c r="Q1882" s="50" t="n">
        <v>70</v>
      </c>
      <c r="R1882" s="50" t="n">
        <v>14</v>
      </c>
      <c r="S1882" s="50" t="n">
        <v>1</v>
      </c>
      <c r="T1882" s="50" t="n">
        <v>0</v>
      </c>
      <c r="U1882" s="50" t="n">
        <v>3</v>
      </c>
      <c r="V1882" s="50" t="n">
        <v>16</v>
      </c>
      <c r="W1882" s="50" t="n">
        <v>0</v>
      </c>
      <c r="X1882" s="50" t="n">
        <v>1</v>
      </c>
      <c r="Y1882" s="50" t="n">
        <v>15</v>
      </c>
      <c r="Z1882" s="50" t="n">
        <v>26.05</v>
      </c>
      <c r="AA1882" s="50" t="n">
        <v>84</v>
      </c>
      <c r="AB1882" s="50" t="n">
        <v>28.29</v>
      </c>
      <c r="AC1882" s="50" t="n">
        <v>56</v>
      </c>
      <c r="AD1882" s="50" t="n">
        <v>3</v>
      </c>
      <c r="AE1882" s="50" t="n">
        <v>26</v>
      </c>
      <c r="AF1882" s="50" t="n">
        <v>55</v>
      </c>
      <c r="AG1882" s="50" t="n">
        <v>4964.1</v>
      </c>
      <c r="AH1882" s="50" t="n">
        <v>15</v>
      </c>
      <c r="AI1882" s="50" t="n">
        <v>142</v>
      </c>
      <c r="AJ1882" s="50" t="n">
        <v>10340.7</v>
      </c>
      <c r="AK1882" s="50" t="n">
        <v>32</v>
      </c>
    </row>
    <row r="1883" customFormat="false" ht="15" hidden="false" customHeight="false" outlineLevel="0" collapsed="false">
      <c r="A1883" s="50" t="s">
        <v>1314</v>
      </c>
      <c r="B1883" s="50" t="s">
        <v>146</v>
      </c>
      <c r="C1883" s="50" t="s">
        <v>555</v>
      </c>
      <c r="D1883" s="50" t="n">
        <v>669224</v>
      </c>
      <c r="E1883" s="50" t="n">
        <v>5</v>
      </c>
      <c r="F1883" s="50" t="s">
        <v>54</v>
      </c>
      <c r="G1883" s="50" t="n">
        <v>309</v>
      </c>
      <c r="H1883" s="50" t="n">
        <v>148</v>
      </c>
      <c r="I1883" s="50" t="n">
        <v>46</v>
      </c>
      <c r="J1883" s="50" t="n">
        <v>138</v>
      </c>
      <c r="K1883" s="50" t="n">
        <v>95</v>
      </c>
      <c r="L1883" s="50" t="n">
        <v>23</v>
      </c>
      <c r="M1883" s="50" t="n">
        <v>171</v>
      </c>
      <c r="N1883" s="50" t="n">
        <v>53</v>
      </c>
      <c r="O1883" s="50" t="n">
        <v>-7.567</v>
      </c>
      <c r="P1883" s="50" t="n">
        <v>72</v>
      </c>
      <c r="Q1883" s="50" t="n">
        <v>65</v>
      </c>
      <c r="R1883" s="50" t="n">
        <v>10</v>
      </c>
      <c r="S1883" s="50" t="n">
        <v>0</v>
      </c>
      <c r="T1883" s="50" t="n">
        <v>0</v>
      </c>
      <c r="U1883" s="50" t="n">
        <v>1</v>
      </c>
      <c r="V1883" s="50" t="n">
        <v>7</v>
      </c>
      <c r="W1883" s="50" t="n">
        <v>0</v>
      </c>
      <c r="X1883" s="50" t="n">
        <v>0</v>
      </c>
      <c r="Y1883" s="50" t="n">
        <v>26</v>
      </c>
      <c r="Z1883" s="50" t="n">
        <v>15</v>
      </c>
      <c r="AA1883" s="50" t="n">
        <v>72</v>
      </c>
      <c r="AB1883" s="50" t="n">
        <v>19.819</v>
      </c>
      <c r="AC1883" s="50" t="n">
        <v>39</v>
      </c>
      <c r="AD1883" s="50" t="n">
        <v>3</v>
      </c>
      <c r="AE1883" s="50" t="n">
        <v>18</v>
      </c>
      <c r="AF1883" s="50" t="n">
        <v>39</v>
      </c>
      <c r="AG1883" s="50" t="n">
        <v>3444.6</v>
      </c>
      <c r="AH1883" s="50" t="n">
        <v>16</v>
      </c>
      <c r="AI1883" s="50" t="n">
        <v>130</v>
      </c>
      <c r="AJ1883" s="50" t="n">
        <v>9413</v>
      </c>
      <c r="AK1883" s="50" t="n">
        <v>32</v>
      </c>
    </row>
    <row r="1884" customFormat="false" ht="15" hidden="false" customHeight="false" outlineLevel="0" collapsed="false">
      <c r="A1884" s="50" t="s">
        <v>1314</v>
      </c>
      <c r="B1884" s="50" t="s">
        <v>146</v>
      </c>
      <c r="C1884" s="50" t="s">
        <v>555</v>
      </c>
      <c r="D1884" s="50" t="n">
        <v>669224</v>
      </c>
      <c r="E1884" s="50" t="n">
        <v>6</v>
      </c>
      <c r="F1884" s="50" t="s">
        <v>55</v>
      </c>
      <c r="G1884" s="50" t="n">
        <v>119</v>
      </c>
      <c r="H1884" s="50" t="n">
        <v>66</v>
      </c>
      <c r="I1884" s="50" t="n">
        <v>22</v>
      </c>
      <c r="J1884" s="50" t="n">
        <v>61</v>
      </c>
      <c r="K1884" s="50" t="n">
        <v>43</v>
      </c>
      <c r="L1884" s="50" t="n">
        <v>6</v>
      </c>
      <c r="M1884" s="50" t="n">
        <v>58</v>
      </c>
      <c r="N1884" s="50" t="n">
        <v>23</v>
      </c>
      <c r="O1884" s="50" t="n">
        <v>-6.3</v>
      </c>
      <c r="P1884" s="50" t="n">
        <v>33</v>
      </c>
      <c r="Q1884" s="50" t="n">
        <v>33</v>
      </c>
      <c r="R1884" s="50" t="n">
        <v>2</v>
      </c>
      <c r="S1884" s="50" t="n">
        <v>1</v>
      </c>
      <c r="T1884" s="50" t="n">
        <v>0</v>
      </c>
      <c r="U1884" s="50" t="n">
        <v>0</v>
      </c>
      <c r="V1884" s="50" t="n">
        <v>0</v>
      </c>
      <c r="W1884" s="50" t="n">
        <v>0</v>
      </c>
      <c r="X1884" s="50" t="n">
        <v>0</v>
      </c>
      <c r="Y1884" s="50" t="n">
        <v>11</v>
      </c>
      <c r="Z1884" s="50" t="n">
        <v>2.15</v>
      </c>
      <c r="AA1884" s="50" t="n">
        <v>33</v>
      </c>
      <c r="AB1884" s="50" t="n">
        <v>5.993</v>
      </c>
      <c r="AC1884" s="50" t="n">
        <v>22</v>
      </c>
      <c r="AD1884" s="50" t="n">
        <v>1</v>
      </c>
      <c r="AE1884" s="50" t="n">
        <v>8</v>
      </c>
      <c r="AF1884" s="50" t="n">
        <v>22</v>
      </c>
      <c r="AG1884" s="50" t="n">
        <v>1868.9</v>
      </c>
      <c r="AH1884" s="50" t="n">
        <v>7</v>
      </c>
      <c r="AI1884" s="50" t="n">
        <v>59</v>
      </c>
      <c r="AJ1884" s="50" t="n">
        <v>4280.1</v>
      </c>
      <c r="AK1884" s="50" t="n">
        <v>12</v>
      </c>
    </row>
    <row r="1885" customFormat="false" ht="15" hidden="false" customHeight="false" outlineLevel="0" collapsed="false">
      <c r="A1885" s="50" t="s">
        <v>1314</v>
      </c>
      <c r="B1885" s="50" t="s">
        <v>146</v>
      </c>
      <c r="C1885" s="50" t="s">
        <v>555</v>
      </c>
      <c r="D1885" s="50" t="n">
        <v>669224</v>
      </c>
      <c r="E1885" s="50" t="n">
        <v>7</v>
      </c>
      <c r="F1885" s="50" t="s">
        <v>56</v>
      </c>
      <c r="G1885" s="50" t="n">
        <v>219</v>
      </c>
      <c r="H1885" s="50" t="n">
        <v>93</v>
      </c>
      <c r="I1885" s="50" t="n">
        <v>27</v>
      </c>
      <c r="J1885" s="50" t="n">
        <v>104</v>
      </c>
      <c r="K1885" s="50" t="n">
        <v>65</v>
      </c>
      <c r="L1885" s="50" t="n">
        <v>12</v>
      </c>
      <c r="M1885" s="50" t="n">
        <v>115</v>
      </c>
      <c r="N1885" s="50" t="n">
        <v>28</v>
      </c>
      <c r="O1885" s="50" t="n">
        <v>1.967</v>
      </c>
      <c r="P1885" s="50" t="n">
        <v>56</v>
      </c>
      <c r="Q1885" s="50" t="n">
        <v>48</v>
      </c>
      <c r="R1885" s="50" t="n">
        <v>9</v>
      </c>
      <c r="S1885" s="50" t="n">
        <v>1</v>
      </c>
      <c r="T1885" s="50" t="n">
        <v>0</v>
      </c>
      <c r="U1885" s="50" t="n">
        <v>3</v>
      </c>
      <c r="V1885" s="50" t="n">
        <v>6</v>
      </c>
      <c r="W1885" s="50" t="n">
        <v>1</v>
      </c>
      <c r="X1885" s="50" t="n">
        <v>0</v>
      </c>
      <c r="Y1885" s="50" t="n">
        <v>14</v>
      </c>
      <c r="Z1885" s="50" t="n">
        <v>16.65</v>
      </c>
      <c r="AA1885" s="50" t="n">
        <v>55</v>
      </c>
      <c r="AB1885" s="50" t="n">
        <v>19.061</v>
      </c>
      <c r="AC1885" s="50" t="n">
        <v>35</v>
      </c>
      <c r="AD1885" s="50" t="n">
        <v>4</v>
      </c>
      <c r="AE1885" s="50" t="n">
        <v>16</v>
      </c>
      <c r="AF1885" s="50" t="n">
        <v>35</v>
      </c>
      <c r="AG1885" s="50" t="n">
        <v>3075.2</v>
      </c>
      <c r="AH1885" s="50" t="n">
        <v>15</v>
      </c>
      <c r="AI1885" s="50" t="n">
        <v>80</v>
      </c>
      <c r="AJ1885" s="50" t="n">
        <v>5879.7</v>
      </c>
      <c r="AK1885" s="50" t="n">
        <v>31</v>
      </c>
    </row>
    <row r="1886" customFormat="false" ht="15" hidden="false" customHeight="false" outlineLevel="0" collapsed="false">
      <c r="A1886" s="50" t="s">
        <v>1314</v>
      </c>
      <c r="B1886" s="50" t="s">
        <v>146</v>
      </c>
      <c r="C1886" s="50" t="s">
        <v>555</v>
      </c>
      <c r="D1886" s="50" t="n">
        <v>669224</v>
      </c>
      <c r="E1886" s="50" t="n">
        <v>8</v>
      </c>
      <c r="F1886" s="50" t="s">
        <v>57</v>
      </c>
      <c r="G1886" s="50" t="n">
        <v>318</v>
      </c>
      <c r="H1886" s="50" t="n">
        <v>150</v>
      </c>
      <c r="I1886" s="50" t="n">
        <v>32</v>
      </c>
      <c r="J1886" s="50" t="n">
        <v>150</v>
      </c>
      <c r="K1886" s="50" t="n">
        <v>99</v>
      </c>
      <c r="L1886" s="50" t="n">
        <v>10</v>
      </c>
      <c r="M1886" s="50" t="n">
        <v>166</v>
      </c>
      <c r="N1886" s="50" t="n">
        <v>51</v>
      </c>
      <c r="O1886" s="50" t="n">
        <v>-0.649</v>
      </c>
      <c r="P1886" s="50" t="n">
        <v>77</v>
      </c>
      <c r="Q1886" s="50" t="n">
        <v>69</v>
      </c>
      <c r="R1886" s="50" t="n">
        <v>17</v>
      </c>
      <c r="S1886" s="50" t="n">
        <v>4</v>
      </c>
      <c r="T1886" s="50" t="n">
        <v>0</v>
      </c>
      <c r="U1886" s="50" t="n">
        <v>3</v>
      </c>
      <c r="V1886" s="50" t="n">
        <v>5</v>
      </c>
      <c r="W1886" s="50" t="n">
        <v>2</v>
      </c>
      <c r="X1886" s="50" t="n">
        <v>1</v>
      </c>
      <c r="Y1886" s="50" t="n">
        <v>23</v>
      </c>
      <c r="Z1886" s="50" t="n">
        <v>24.9</v>
      </c>
      <c r="AA1886" s="50" t="n">
        <v>77</v>
      </c>
      <c r="AB1886" s="50" t="n">
        <v>19.778</v>
      </c>
      <c r="AC1886" s="50" t="n">
        <v>47</v>
      </c>
      <c r="AD1886" s="50" t="n">
        <v>2</v>
      </c>
      <c r="AE1886" s="50" t="n">
        <v>17</v>
      </c>
      <c r="AF1886" s="50" t="n">
        <v>47</v>
      </c>
      <c r="AG1886" s="50" t="n">
        <v>4141.5</v>
      </c>
      <c r="AH1886" s="50" t="n">
        <v>16</v>
      </c>
      <c r="AI1886" s="50" t="n">
        <v>132</v>
      </c>
      <c r="AJ1886" s="50" t="n">
        <v>9624.2</v>
      </c>
      <c r="AK1886" s="50" t="n">
        <v>37</v>
      </c>
    </row>
    <row r="1887" customFormat="false" ht="15" hidden="false" customHeight="false" outlineLevel="0" collapsed="false">
      <c r="A1887" s="50" t="s">
        <v>1314</v>
      </c>
      <c r="B1887" s="50" t="s">
        <v>146</v>
      </c>
      <c r="C1887" s="50" t="s">
        <v>555</v>
      </c>
      <c r="D1887" s="50" t="n">
        <v>669224</v>
      </c>
      <c r="E1887" s="50" t="n">
        <v>9</v>
      </c>
      <c r="F1887" s="50" t="s">
        <v>58</v>
      </c>
      <c r="G1887" s="50" t="n">
        <v>272</v>
      </c>
      <c r="H1887" s="50" t="n">
        <v>117</v>
      </c>
      <c r="I1887" s="50" t="n">
        <v>25</v>
      </c>
      <c r="J1887" s="50" t="n">
        <v>127</v>
      </c>
      <c r="K1887" s="50" t="n">
        <v>84</v>
      </c>
      <c r="L1887" s="50" t="n">
        <v>14</v>
      </c>
      <c r="M1887" s="50" t="n">
        <v>145</v>
      </c>
      <c r="N1887" s="50" t="n">
        <v>33</v>
      </c>
      <c r="O1887" s="50" t="n">
        <v>4.277</v>
      </c>
      <c r="P1887" s="50" t="n">
        <v>63</v>
      </c>
      <c r="Q1887" s="50" t="n">
        <v>49</v>
      </c>
      <c r="R1887" s="50" t="n">
        <v>10</v>
      </c>
      <c r="S1887" s="50" t="n">
        <v>0</v>
      </c>
      <c r="T1887" s="50" t="n">
        <v>0</v>
      </c>
      <c r="U1887" s="50" t="n">
        <v>4</v>
      </c>
      <c r="V1887" s="50" t="n">
        <v>14</v>
      </c>
      <c r="W1887" s="50" t="n">
        <v>0</v>
      </c>
      <c r="X1887" s="50" t="n">
        <v>0</v>
      </c>
      <c r="Y1887" s="50" t="n">
        <v>14</v>
      </c>
      <c r="Z1887" s="50" t="n">
        <v>23.2</v>
      </c>
      <c r="AA1887" s="50" t="n">
        <v>63</v>
      </c>
      <c r="AB1887" s="50" t="n">
        <v>23.133</v>
      </c>
      <c r="AC1887" s="50" t="n">
        <v>35</v>
      </c>
      <c r="AD1887" s="50" t="n">
        <v>5</v>
      </c>
      <c r="AE1887" s="50" t="n">
        <v>15</v>
      </c>
      <c r="AF1887" s="50" t="n">
        <v>35</v>
      </c>
      <c r="AG1887" s="50" t="n">
        <v>3140.8</v>
      </c>
      <c r="AH1887" s="50" t="n">
        <v>13</v>
      </c>
      <c r="AI1887" s="50" t="n">
        <v>104</v>
      </c>
      <c r="AJ1887" s="50" t="n">
        <v>7571.4</v>
      </c>
      <c r="AK1887" s="50" t="n">
        <v>30</v>
      </c>
    </row>
    <row r="1888" customFormat="false" ht="15" hidden="false" customHeight="false" outlineLevel="0" collapsed="false">
      <c r="A1888" s="50" t="s">
        <v>1315</v>
      </c>
      <c r="B1888" s="50" t="s">
        <v>146</v>
      </c>
      <c r="C1888" s="50" t="s">
        <v>557</v>
      </c>
      <c r="D1888" s="50" t="n">
        <v>502671</v>
      </c>
      <c r="E1888" s="50" t="n">
        <v>4</v>
      </c>
      <c r="F1888" s="50" t="s">
        <v>53</v>
      </c>
      <c r="G1888" s="50" t="n">
        <v>147</v>
      </c>
      <c r="H1888" s="50" t="n">
        <v>69</v>
      </c>
      <c r="I1888" s="50" t="n">
        <v>10</v>
      </c>
      <c r="J1888" s="50" t="n">
        <v>75</v>
      </c>
      <c r="K1888" s="50" t="n">
        <v>49</v>
      </c>
      <c r="L1888" s="50" t="n">
        <v>5</v>
      </c>
      <c r="M1888" s="50" t="n">
        <v>72</v>
      </c>
      <c r="N1888" s="50" t="n">
        <v>20</v>
      </c>
      <c r="O1888" s="50" t="n">
        <v>0.579</v>
      </c>
      <c r="P1888" s="50" t="n">
        <v>33</v>
      </c>
      <c r="Q1888" s="50" t="n">
        <v>28</v>
      </c>
      <c r="R1888" s="50" t="n">
        <v>5</v>
      </c>
      <c r="S1888" s="50" t="n">
        <v>4</v>
      </c>
      <c r="T1888" s="50" t="n">
        <v>0</v>
      </c>
      <c r="U1888" s="50" t="n">
        <v>1</v>
      </c>
      <c r="V1888" s="50" t="n">
        <v>4</v>
      </c>
      <c r="W1888" s="50" t="n">
        <v>1</v>
      </c>
      <c r="X1888" s="50" t="n">
        <v>0</v>
      </c>
      <c r="Y1888" s="50" t="n">
        <v>8</v>
      </c>
      <c r="Z1888" s="50" t="n">
        <v>10.5</v>
      </c>
      <c r="AA1888" s="50" t="n">
        <v>33</v>
      </c>
      <c r="AB1888" s="50" t="n">
        <v>13.313</v>
      </c>
      <c r="AC1888" s="50" t="n">
        <v>20</v>
      </c>
      <c r="AD1888" s="50" t="n">
        <v>5</v>
      </c>
      <c r="AE1888" s="50" t="n">
        <v>10</v>
      </c>
      <c r="AF1888" s="50" t="n">
        <v>20</v>
      </c>
      <c r="AG1888" s="50" t="n">
        <v>1764.1</v>
      </c>
      <c r="AH1888" s="50" t="n">
        <v>10</v>
      </c>
      <c r="AI1888" s="50" t="n">
        <v>61</v>
      </c>
      <c r="AJ1888" s="50" t="n">
        <v>4405.2</v>
      </c>
      <c r="AK1888" s="50" t="n">
        <v>13</v>
      </c>
    </row>
    <row r="1889" customFormat="false" ht="15" hidden="false" customHeight="false" outlineLevel="0" collapsed="false">
      <c r="A1889" s="50" t="s">
        <v>1315</v>
      </c>
      <c r="B1889" s="50" t="s">
        <v>146</v>
      </c>
      <c r="C1889" s="50" t="s">
        <v>557</v>
      </c>
      <c r="D1889" s="50" t="n">
        <v>502671</v>
      </c>
      <c r="E1889" s="50" t="n">
        <v>5</v>
      </c>
      <c r="F1889" s="50" t="s">
        <v>54</v>
      </c>
      <c r="G1889" s="50" t="n">
        <v>343</v>
      </c>
      <c r="H1889" s="50" t="n">
        <v>166</v>
      </c>
      <c r="I1889" s="50" t="n">
        <v>40</v>
      </c>
      <c r="J1889" s="50" t="n">
        <v>166</v>
      </c>
      <c r="K1889" s="50" t="n">
        <v>109</v>
      </c>
      <c r="L1889" s="50" t="n">
        <v>21</v>
      </c>
      <c r="M1889" s="50" t="n">
        <v>177</v>
      </c>
      <c r="N1889" s="50" t="n">
        <v>57</v>
      </c>
      <c r="O1889" s="50" t="n">
        <v>2.352</v>
      </c>
      <c r="P1889" s="50" t="n">
        <v>94</v>
      </c>
      <c r="Q1889" s="50" t="n">
        <v>83</v>
      </c>
      <c r="R1889" s="50" t="n">
        <v>24</v>
      </c>
      <c r="S1889" s="50" t="n">
        <v>2</v>
      </c>
      <c r="T1889" s="50" t="n">
        <v>1</v>
      </c>
      <c r="U1889" s="50" t="n">
        <v>5</v>
      </c>
      <c r="V1889" s="50" t="n">
        <v>9</v>
      </c>
      <c r="W1889" s="50" t="n">
        <v>2</v>
      </c>
      <c r="X1889" s="50" t="n">
        <v>0</v>
      </c>
      <c r="Y1889" s="50" t="n">
        <v>16</v>
      </c>
      <c r="Z1889" s="50" t="n">
        <v>36.2</v>
      </c>
      <c r="AA1889" s="50" t="n">
        <v>94</v>
      </c>
      <c r="AB1889" s="50" t="n">
        <v>35.251</v>
      </c>
      <c r="AC1889" s="50" t="n">
        <v>67</v>
      </c>
      <c r="AD1889" s="50" t="n">
        <v>6</v>
      </c>
      <c r="AE1889" s="50" t="n">
        <v>31</v>
      </c>
      <c r="AF1889" s="50" t="n">
        <v>67</v>
      </c>
      <c r="AG1889" s="50" t="n">
        <v>5997.7</v>
      </c>
      <c r="AH1889" s="50" t="n">
        <v>22</v>
      </c>
      <c r="AI1889" s="50" t="n">
        <v>143</v>
      </c>
      <c r="AJ1889" s="50" t="n">
        <v>10205.9</v>
      </c>
      <c r="AK1889" s="50" t="n">
        <v>22</v>
      </c>
    </row>
    <row r="1890" customFormat="false" ht="15" hidden="false" customHeight="false" outlineLevel="0" collapsed="false">
      <c r="A1890" s="50" t="s">
        <v>1315</v>
      </c>
      <c r="B1890" s="50" t="s">
        <v>146</v>
      </c>
      <c r="C1890" s="50" t="s">
        <v>557</v>
      </c>
      <c r="D1890" s="50" t="n">
        <v>502671</v>
      </c>
      <c r="E1890" s="50" t="n">
        <v>6</v>
      </c>
      <c r="F1890" s="50" t="s">
        <v>55</v>
      </c>
      <c r="G1890" s="50" t="n">
        <v>430</v>
      </c>
      <c r="H1890" s="50" t="n">
        <v>212</v>
      </c>
      <c r="I1890" s="50" t="n">
        <v>50</v>
      </c>
      <c r="J1890" s="50" t="n">
        <v>202</v>
      </c>
      <c r="K1890" s="50" t="n">
        <v>125</v>
      </c>
      <c r="L1890" s="50" t="n">
        <v>24</v>
      </c>
      <c r="M1890" s="50" t="n">
        <v>225</v>
      </c>
      <c r="N1890" s="50" t="n">
        <v>86</v>
      </c>
      <c r="O1890" s="50" t="n">
        <v>6.941</v>
      </c>
      <c r="P1890" s="50" t="n">
        <v>106</v>
      </c>
      <c r="Q1890" s="50" t="n">
        <v>101</v>
      </c>
      <c r="R1890" s="50" t="n">
        <v>30</v>
      </c>
      <c r="S1890" s="50" t="n">
        <v>3</v>
      </c>
      <c r="T1890" s="50" t="n">
        <v>0</v>
      </c>
      <c r="U1890" s="50" t="n">
        <v>8</v>
      </c>
      <c r="V1890" s="50" t="n">
        <v>4</v>
      </c>
      <c r="W1890" s="50" t="n">
        <v>0</v>
      </c>
      <c r="X1890" s="50" t="n">
        <v>1</v>
      </c>
      <c r="Y1890" s="50" t="n">
        <v>24</v>
      </c>
      <c r="Z1890" s="50" t="n">
        <v>39.65</v>
      </c>
      <c r="AA1890" s="50" t="n">
        <v>105</v>
      </c>
      <c r="AB1890" s="50" t="n">
        <v>27.806</v>
      </c>
      <c r="AC1890" s="50" t="n">
        <v>78</v>
      </c>
      <c r="AD1890" s="50" t="n">
        <v>8</v>
      </c>
      <c r="AE1890" s="50" t="n">
        <v>22</v>
      </c>
      <c r="AF1890" s="50" t="n">
        <v>78</v>
      </c>
      <c r="AG1890" s="50" t="n">
        <v>6510.8</v>
      </c>
      <c r="AH1890" s="50" t="n">
        <v>24</v>
      </c>
      <c r="AI1890" s="50" t="n">
        <v>183</v>
      </c>
      <c r="AJ1890" s="50" t="n">
        <v>13117.1</v>
      </c>
      <c r="AK1890" s="50" t="n">
        <v>26</v>
      </c>
    </row>
    <row r="1891" customFormat="false" ht="15" hidden="false" customHeight="false" outlineLevel="0" collapsed="false">
      <c r="A1891" s="50" t="s">
        <v>1315</v>
      </c>
      <c r="B1891" s="50" t="s">
        <v>146</v>
      </c>
      <c r="C1891" s="50" t="s">
        <v>557</v>
      </c>
      <c r="D1891" s="50" t="n">
        <v>502671</v>
      </c>
      <c r="E1891" s="50" t="n">
        <v>7</v>
      </c>
      <c r="F1891" s="50" t="s">
        <v>56</v>
      </c>
      <c r="G1891" s="50" t="n">
        <v>331</v>
      </c>
      <c r="H1891" s="50" t="n">
        <v>151</v>
      </c>
      <c r="I1891" s="50" t="n">
        <v>51</v>
      </c>
      <c r="J1891" s="50" t="n">
        <v>151</v>
      </c>
      <c r="K1891" s="50" t="n">
        <v>97</v>
      </c>
      <c r="L1891" s="50" t="n">
        <v>30</v>
      </c>
      <c r="M1891" s="50" t="n">
        <v>176</v>
      </c>
      <c r="N1891" s="50" t="n">
        <v>54</v>
      </c>
      <c r="O1891" s="50" t="n">
        <v>-6.187</v>
      </c>
      <c r="P1891" s="50" t="n">
        <v>82</v>
      </c>
      <c r="Q1891" s="50" t="n">
        <v>76</v>
      </c>
      <c r="R1891" s="50" t="n">
        <v>13</v>
      </c>
      <c r="S1891" s="50" t="n">
        <v>1</v>
      </c>
      <c r="T1891" s="50" t="n">
        <v>0</v>
      </c>
      <c r="U1891" s="50" t="n">
        <v>2</v>
      </c>
      <c r="V1891" s="50" t="n">
        <v>6</v>
      </c>
      <c r="W1891" s="50" t="n">
        <v>0</v>
      </c>
      <c r="X1891" s="50" t="n">
        <v>0</v>
      </c>
      <c r="Y1891" s="50" t="n">
        <v>28</v>
      </c>
      <c r="Z1891" s="50" t="n">
        <v>17.75</v>
      </c>
      <c r="AA1891" s="50" t="n">
        <v>81</v>
      </c>
      <c r="AB1891" s="50" t="n">
        <v>19.991</v>
      </c>
      <c r="AC1891" s="50" t="n">
        <v>48</v>
      </c>
      <c r="AD1891" s="50" t="n">
        <v>4</v>
      </c>
      <c r="AE1891" s="50" t="n">
        <v>14</v>
      </c>
      <c r="AF1891" s="50" t="n">
        <v>48</v>
      </c>
      <c r="AG1891" s="50" t="n">
        <v>4128</v>
      </c>
      <c r="AH1891" s="50" t="n">
        <v>21</v>
      </c>
      <c r="AI1891" s="50" t="n">
        <v>141</v>
      </c>
      <c r="AJ1891" s="50" t="n">
        <v>9931.8</v>
      </c>
      <c r="AK1891" s="50" t="n">
        <v>15</v>
      </c>
    </row>
    <row r="1892" customFormat="false" ht="15" hidden="false" customHeight="false" outlineLevel="0" collapsed="false">
      <c r="A1892" s="50" t="s">
        <v>1315</v>
      </c>
      <c r="B1892" s="50" t="s">
        <v>146</v>
      </c>
      <c r="C1892" s="50" t="s">
        <v>557</v>
      </c>
      <c r="D1892" s="50" t="n">
        <v>502671</v>
      </c>
      <c r="E1892" s="50" t="n">
        <v>8</v>
      </c>
      <c r="F1892" s="50" t="s">
        <v>57</v>
      </c>
      <c r="G1892" s="50" t="n">
        <v>135</v>
      </c>
      <c r="H1892" s="50" t="n">
        <v>63</v>
      </c>
      <c r="I1892" s="50" t="n">
        <v>12</v>
      </c>
      <c r="J1892" s="50" t="n">
        <v>69</v>
      </c>
      <c r="K1892" s="50" t="n">
        <v>49</v>
      </c>
      <c r="L1892" s="50" t="n">
        <v>10</v>
      </c>
      <c r="M1892" s="50" t="n">
        <v>62</v>
      </c>
      <c r="N1892" s="50" t="n">
        <v>14</v>
      </c>
      <c r="O1892" s="50" t="n">
        <v>-0.472</v>
      </c>
      <c r="P1892" s="50" t="n">
        <v>33</v>
      </c>
      <c r="Q1892" s="50" t="n">
        <v>30</v>
      </c>
      <c r="R1892" s="50" t="n">
        <v>7</v>
      </c>
      <c r="S1892" s="50" t="n">
        <v>1</v>
      </c>
      <c r="T1892" s="50" t="n">
        <v>0</v>
      </c>
      <c r="U1892" s="50" t="n">
        <v>2</v>
      </c>
      <c r="V1892" s="50" t="n">
        <v>3</v>
      </c>
      <c r="W1892" s="50" t="n">
        <v>0</v>
      </c>
      <c r="X1892" s="50" t="n">
        <v>0</v>
      </c>
      <c r="Y1892" s="50" t="n">
        <v>7</v>
      </c>
      <c r="Z1892" s="50" t="n">
        <v>10.25</v>
      </c>
      <c r="AA1892" s="50" t="n">
        <v>32</v>
      </c>
      <c r="AB1892" s="50" t="n">
        <v>11.742</v>
      </c>
      <c r="AC1892" s="50" t="n">
        <v>23</v>
      </c>
      <c r="AD1892" s="50" t="n">
        <v>3</v>
      </c>
      <c r="AE1892" s="50" t="n">
        <v>11</v>
      </c>
      <c r="AF1892" s="50" t="n">
        <v>23</v>
      </c>
      <c r="AG1892" s="50" t="n">
        <v>2053.6</v>
      </c>
      <c r="AH1892" s="50" t="n">
        <v>9</v>
      </c>
      <c r="AI1892" s="50" t="n">
        <v>57</v>
      </c>
      <c r="AJ1892" s="50" t="n">
        <v>4045.9</v>
      </c>
      <c r="AK1892" s="50" t="n">
        <v>9</v>
      </c>
    </row>
    <row r="1893" customFormat="false" ht="15" hidden="false" customHeight="false" outlineLevel="0" collapsed="false">
      <c r="A1893" s="50" t="s">
        <v>1315</v>
      </c>
      <c r="B1893" s="50" t="s">
        <v>146</v>
      </c>
      <c r="C1893" s="50" t="s">
        <v>557</v>
      </c>
      <c r="D1893" s="50" t="n">
        <v>502671</v>
      </c>
      <c r="E1893" s="50" t="n">
        <v>9</v>
      </c>
      <c r="F1893" s="50" t="s">
        <v>58</v>
      </c>
      <c r="G1893" s="50" t="n">
        <v>118</v>
      </c>
      <c r="H1893" s="50" t="n">
        <v>62</v>
      </c>
      <c r="I1893" s="50" t="n">
        <v>12</v>
      </c>
      <c r="J1893" s="50" t="n">
        <v>61</v>
      </c>
      <c r="K1893" s="50" t="n">
        <v>45</v>
      </c>
      <c r="L1893" s="50" t="n">
        <v>7</v>
      </c>
      <c r="M1893" s="50" t="n">
        <v>57</v>
      </c>
      <c r="N1893" s="50" t="n">
        <v>17</v>
      </c>
      <c r="O1893" s="50" t="n">
        <v>-0.094</v>
      </c>
      <c r="P1893" s="50" t="n">
        <v>32</v>
      </c>
      <c r="Q1893" s="50" t="n">
        <v>27</v>
      </c>
      <c r="R1893" s="50" t="n">
        <v>8</v>
      </c>
      <c r="S1893" s="50" t="n">
        <v>2</v>
      </c>
      <c r="T1893" s="50" t="n">
        <v>0</v>
      </c>
      <c r="U1893" s="50" t="n">
        <v>0</v>
      </c>
      <c r="V1893" s="50" t="n">
        <v>3</v>
      </c>
      <c r="W1893" s="50" t="n">
        <v>0</v>
      </c>
      <c r="X1893" s="50" t="n">
        <v>2</v>
      </c>
      <c r="Y1893" s="50" t="n">
        <v>3</v>
      </c>
      <c r="Z1893" s="50" t="n">
        <v>10</v>
      </c>
      <c r="AA1893" s="50" t="n">
        <v>32</v>
      </c>
      <c r="AB1893" s="50" t="n">
        <v>9.125</v>
      </c>
      <c r="AC1893" s="50" t="n">
        <v>26</v>
      </c>
      <c r="AD1893" s="50" t="n">
        <v>0</v>
      </c>
      <c r="AE1893" s="50" t="n">
        <v>6</v>
      </c>
      <c r="AF1893" s="50" t="n">
        <v>26</v>
      </c>
      <c r="AG1893" s="50" t="n">
        <v>2278.9</v>
      </c>
      <c r="AH1893" s="50" t="n">
        <v>10</v>
      </c>
      <c r="AI1893" s="50" t="n">
        <v>58</v>
      </c>
      <c r="AJ1893" s="50" t="n">
        <v>4164.7</v>
      </c>
      <c r="AK1893" s="50" t="n">
        <v>9</v>
      </c>
    </row>
    <row r="1894" customFormat="false" ht="15" hidden="false" customHeight="false" outlineLevel="0" collapsed="false">
      <c r="A1894" s="50" t="s">
        <v>1316</v>
      </c>
      <c r="B1894" s="50" t="s">
        <v>146</v>
      </c>
      <c r="C1894" s="50" t="s">
        <v>559</v>
      </c>
      <c r="D1894" s="50" t="n">
        <v>641857</v>
      </c>
      <c r="E1894" s="50" t="n">
        <v>4</v>
      </c>
      <c r="F1894" s="50" t="s">
        <v>53</v>
      </c>
      <c r="G1894" s="50" t="n">
        <v>335</v>
      </c>
      <c r="H1894" s="50" t="n">
        <v>141</v>
      </c>
      <c r="I1894" s="50" t="n">
        <v>43</v>
      </c>
      <c r="J1894" s="50" t="n">
        <v>167</v>
      </c>
      <c r="K1894" s="50" t="n">
        <v>98</v>
      </c>
      <c r="L1894" s="50" t="n">
        <v>18</v>
      </c>
      <c r="M1894" s="50" t="n">
        <v>167</v>
      </c>
      <c r="N1894" s="50" t="n">
        <v>43</v>
      </c>
      <c r="O1894" s="50" t="n">
        <v>-3.492</v>
      </c>
      <c r="P1894" s="50" t="n">
        <v>82</v>
      </c>
      <c r="Q1894" s="50" t="n">
        <v>72</v>
      </c>
      <c r="R1894" s="50" t="n">
        <v>12</v>
      </c>
      <c r="S1894" s="50" t="n">
        <v>0</v>
      </c>
      <c r="T1894" s="50" t="n">
        <v>0</v>
      </c>
      <c r="U1894" s="50" t="n">
        <v>2</v>
      </c>
      <c r="V1894" s="50" t="n">
        <v>10</v>
      </c>
      <c r="W1894" s="50" t="n">
        <v>0</v>
      </c>
      <c r="X1894" s="50" t="n">
        <v>0</v>
      </c>
      <c r="Y1894" s="50" t="n">
        <v>27</v>
      </c>
      <c r="Z1894" s="50" t="n">
        <v>20</v>
      </c>
      <c r="AA1894" s="50" t="n">
        <v>82</v>
      </c>
      <c r="AB1894" s="50" t="n">
        <v>22.152</v>
      </c>
      <c r="AC1894" s="50" t="n">
        <v>45</v>
      </c>
      <c r="AD1894" s="50" t="n">
        <v>4</v>
      </c>
      <c r="AE1894" s="50" t="n">
        <v>24</v>
      </c>
      <c r="AF1894" s="50" t="n">
        <v>45</v>
      </c>
      <c r="AG1894" s="50" t="n">
        <v>4108.3</v>
      </c>
      <c r="AH1894" s="50" t="n">
        <v>13</v>
      </c>
      <c r="AI1894" s="50" t="n">
        <v>121</v>
      </c>
      <c r="AJ1894" s="50" t="n">
        <v>8992.4</v>
      </c>
      <c r="AK1894" s="50" t="n">
        <v>55</v>
      </c>
    </row>
    <row r="1895" customFormat="false" ht="15" hidden="false" customHeight="false" outlineLevel="0" collapsed="false">
      <c r="A1895" s="50" t="s">
        <v>1316</v>
      </c>
      <c r="B1895" s="50" t="s">
        <v>146</v>
      </c>
      <c r="C1895" s="50" t="s">
        <v>559</v>
      </c>
      <c r="D1895" s="50" t="n">
        <v>641857</v>
      </c>
      <c r="E1895" s="50" t="n">
        <v>5</v>
      </c>
      <c r="F1895" s="50" t="s">
        <v>54</v>
      </c>
      <c r="G1895" s="50" t="n">
        <v>310</v>
      </c>
      <c r="H1895" s="50" t="n">
        <v>159</v>
      </c>
      <c r="I1895" s="50" t="n">
        <v>44</v>
      </c>
      <c r="J1895" s="50" t="n">
        <v>155</v>
      </c>
      <c r="K1895" s="50" t="n">
        <v>103</v>
      </c>
      <c r="L1895" s="50" t="n">
        <v>11</v>
      </c>
      <c r="M1895" s="50" t="n">
        <v>155</v>
      </c>
      <c r="N1895" s="50" t="n">
        <v>56</v>
      </c>
      <c r="O1895" s="50" t="n">
        <v>-0.048</v>
      </c>
      <c r="P1895" s="50" t="n">
        <v>81</v>
      </c>
      <c r="Q1895" s="50" t="n">
        <v>78</v>
      </c>
      <c r="R1895" s="50" t="n">
        <v>19</v>
      </c>
      <c r="S1895" s="50" t="n">
        <v>4</v>
      </c>
      <c r="T1895" s="50" t="n">
        <v>0</v>
      </c>
      <c r="U1895" s="50" t="n">
        <v>4</v>
      </c>
      <c r="V1895" s="50" t="n">
        <v>2</v>
      </c>
      <c r="W1895" s="50" t="n">
        <v>0</v>
      </c>
      <c r="X1895" s="50" t="n">
        <v>0</v>
      </c>
      <c r="Y1895" s="50" t="n">
        <v>25</v>
      </c>
      <c r="Z1895" s="50" t="n">
        <v>24.3</v>
      </c>
      <c r="AA1895" s="50" t="n">
        <v>80</v>
      </c>
      <c r="AB1895" s="50" t="n">
        <v>24.049</v>
      </c>
      <c r="AC1895" s="50" t="n">
        <v>54</v>
      </c>
      <c r="AD1895" s="50" t="n">
        <v>6</v>
      </c>
      <c r="AE1895" s="50" t="n">
        <v>24</v>
      </c>
      <c r="AF1895" s="50" t="n">
        <v>53</v>
      </c>
      <c r="AG1895" s="50" t="n">
        <v>4687.6</v>
      </c>
      <c r="AH1895" s="50" t="n">
        <v>17</v>
      </c>
      <c r="AI1895" s="50" t="n">
        <v>137</v>
      </c>
      <c r="AJ1895" s="50" t="n">
        <v>10253</v>
      </c>
      <c r="AK1895" s="50" t="n">
        <v>70</v>
      </c>
    </row>
    <row r="1896" customFormat="false" ht="15" hidden="false" customHeight="false" outlineLevel="0" collapsed="false">
      <c r="A1896" s="50" t="s">
        <v>1316</v>
      </c>
      <c r="B1896" s="50" t="s">
        <v>146</v>
      </c>
      <c r="C1896" s="50" t="s">
        <v>559</v>
      </c>
      <c r="D1896" s="50" t="n">
        <v>641857</v>
      </c>
      <c r="E1896" s="50" t="n">
        <v>6</v>
      </c>
      <c r="F1896" s="50" t="s">
        <v>55</v>
      </c>
      <c r="G1896" s="50" t="n">
        <v>167</v>
      </c>
      <c r="H1896" s="50" t="n">
        <v>77</v>
      </c>
      <c r="I1896" s="50" t="n">
        <v>20</v>
      </c>
      <c r="J1896" s="50" t="n">
        <v>81</v>
      </c>
      <c r="K1896" s="50" t="n">
        <v>52</v>
      </c>
      <c r="L1896" s="50" t="n">
        <v>10</v>
      </c>
      <c r="M1896" s="50" t="n">
        <v>82</v>
      </c>
      <c r="N1896" s="50" t="n">
        <v>23</v>
      </c>
      <c r="O1896" s="50" t="n">
        <v>-1.414</v>
      </c>
      <c r="P1896" s="50" t="n">
        <v>39</v>
      </c>
      <c r="Q1896" s="50" t="n">
        <v>36</v>
      </c>
      <c r="R1896" s="50" t="n">
        <v>8</v>
      </c>
      <c r="S1896" s="50" t="n">
        <v>0</v>
      </c>
      <c r="T1896" s="50" t="n">
        <v>0</v>
      </c>
      <c r="U1896" s="50" t="n">
        <v>2</v>
      </c>
      <c r="V1896" s="50" t="n">
        <v>3</v>
      </c>
      <c r="W1896" s="50" t="n">
        <v>0</v>
      </c>
      <c r="X1896" s="50" t="n">
        <v>0</v>
      </c>
      <c r="Y1896" s="50" t="n">
        <v>10</v>
      </c>
      <c r="Z1896" s="50" t="n">
        <v>11.5</v>
      </c>
      <c r="AA1896" s="50" t="n">
        <v>38</v>
      </c>
      <c r="AB1896" s="50" t="n">
        <v>14.609</v>
      </c>
      <c r="AC1896" s="50" t="n">
        <v>26</v>
      </c>
      <c r="AD1896" s="50" t="n">
        <v>4</v>
      </c>
      <c r="AE1896" s="50" t="n">
        <v>12</v>
      </c>
      <c r="AF1896" s="50" t="n">
        <v>25</v>
      </c>
      <c r="AG1896" s="50" t="n">
        <v>2295.4</v>
      </c>
      <c r="AH1896" s="50" t="n">
        <v>9</v>
      </c>
      <c r="AI1896" s="50" t="n">
        <v>69</v>
      </c>
      <c r="AJ1896" s="50" t="n">
        <v>5222</v>
      </c>
      <c r="AK1896" s="50" t="n">
        <v>42</v>
      </c>
    </row>
    <row r="1897" customFormat="false" ht="15" hidden="false" customHeight="false" outlineLevel="0" collapsed="false">
      <c r="A1897" s="50" t="s">
        <v>1316</v>
      </c>
      <c r="B1897" s="50" t="s">
        <v>146</v>
      </c>
      <c r="C1897" s="50" t="s">
        <v>559</v>
      </c>
      <c r="D1897" s="50" t="n">
        <v>641857</v>
      </c>
      <c r="E1897" s="50" t="n">
        <v>7</v>
      </c>
      <c r="F1897" s="50" t="s">
        <v>56</v>
      </c>
      <c r="G1897" s="50" t="n">
        <v>231</v>
      </c>
      <c r="H1897" s="50" t="n">
        <v>104</v>
      </c>
      <c r="I1897" s="50" t="n">
        <v>31</v>
      </c>
      <c r="J1897" s="50" t="n">
        <v>113</v>
      </c>
      <c r="K1897" s="50" t="n">
        <v>72</v>
      </c>
      <c r="L1897" s="50" t="n">
        <v>17</v>
      </c>
      <c r="M1897" s="50" t="n">
        <v>118</v>
      </c>
      <c r="N1897" s="50" t="n">
        <v>32</v>
      </c>
      <c r="O1897" s="50" t="n">
        <v>-1.852</v>
      </c>
      <c r="P1897" s="50" t="n">
        <v>56</v>
      </c>
      <c r="Q1897" s="50" t="n">
        <v>51</v>
      </c>
      <c r="R1897" s="50" t="n">
        <v>10</v>
      </c>
      <c r="S1897" s="50" t="n">
        <v>6</v>
      </c>
      <c r="T1897" s="50" t="n">
        <v>0</v>
      </c>
      <c r="U1897" s="50" t="n">
        <v>1</v>
      </c>
      <c r="V1897" s="50" t="n">
        <v>3</v>
      </c>
      <c r="W1897" s="50" t="n">
        <v>2</v>
      </c>
      <c r="X1897" s="50" t="n">
        <v>0</v>
      </c>
      <c r="Y1897" s="50" t="n">
        <v>17</v>
      </c>
      <c r="Z1897" s="50" t="n">
        <v>15.7</v>
      </c>
      <c r="AA1897" s="50" t="n">
        <v>56</v>
      </c>
      <c r="AB1897" s="50" t="n">
        <v>17.364</v>
      </c>
      <c r="AC1897" s="50" t="n">
        <v>34</v>
      </c>
      <c r="AD1897" s="50" t="n">
        <v>2</v>
      </c>
      <c r="AE1897" s="50" t="n">
        <v>20</v>
      </c>
      <c r="AF1897" s="50" t="n">
        <v>34</v>
      </c>
      <c r="AG1897" s="50" t="n">
        <v>3210.2</v>
      </c>
      <c r="AH1897" s="50" t="n">
        <v>13</v>
      </c>
      <c r="AI1897" s="50" t="n">
        <v>97</v>
      </c>
      <c r="AJ1897" s="50" t="n">
        <v>7214.2</v>
      </c>
      <c r="AK1897" s="50" t="n">
        <v>47</v>
      </c>
    </row>
    <row r="1898" customFormat="false" ht="15" hidden="false" customHeight="false" outlineLevel="0" collapsed="false">
      <c r="A1898" s="50" t="s">
        <v>1316</v>
      </c>
      <c r="B1898" s="50" t="s">
        <v>146</v>
      </c>
      <c r="C1898" s="50" t="s">
        <v>559</v>
      </c>
      <c r="D1898" s="50" t="n">
        <v>641857</v>
      </c>
      <c r="E1898" s="50" t="n">
        <v>8</v>
      </c>
      <c r="F1898" s="50" t="s">
        <v>57</v>
      </c>
      <c r="G1898" s="50" t="n">
        <v>212</v>
      </c>
      <c r="H1898" s="50" t="n">
        <v>96</v>
      </c>
      <c r="I1898" s="50" t="n">
        <v>25</v>
      </c>
      <c r="J1898" s="50" t="n">
        <v>99</v>
      </c>
      <c r="K1898" s="50" t="n">
        <v>66</v>
      </c>
      <c r="L1898" s="50" t="n">
        <v>9</v>
      </c>
      <c r="M1898" s="50" t="n">
        <v>113</v>
      </c>
      <c r="N1898" s="50" t="n">
        <v>30</v>
      </c>
      <c r="O1898" s="50" t="n">
        <v>-0.414</v>
      </c>
      <c r="P1898" s="50" t="n">
        <v>48</v>
      </c>
      <c r="Q1898" s="50" t="n">
        <v>41</v>
      </c>
      <c r="R1898" s="50" t="n">
        <v>11</v>
      </c>
      <c r="S1898" s="50" t="n">
        <v>2</v>
      </c>
      <c r="T1898" s="50" t="n">
        <v>0</v>
      </c>
      <c r="U1898" s="50" t="n">
        <v>1</v>
      </c>
      <c r="V1898" s="50" t="n">
        <v>6</v>
      </c>
      <c r="W1898" s="50" t="n">
        <v>0</v>
      </c>
      <c r="X1898" s="50" t="n">
        <v>1</v>
      </c>
      <c r="Y1898" s="50" t="n">
        <v>14</v>
      </c>
      <c r="Z1898" s="50" t="n">
        <v>15.9</v>
      </c>
      <c r="AA1898" s="50" t="n">
        <v>48</v>
      </c>
      <c r="AB1898" s="50" t="n">
        <v>14.382</v>
      </c>
      <c r="AC1898" s="50" t="n">
        <v>28</v>
      </c>
      <c r="AD1898" s="50" t="n">
        <v>2</v>
      </c>
      <c r="AE1898" s="50" t="n">
        <v>10</v>
      </c>
      <c r="AF1898" s="50" t="n">
        <v>28</v>
      </c>
      <c r="AG1898" s="50" t="n">
        <v>2492</v>
      </c>
      <c r="AH1898" s="50" t="n">
        <v>12</v>
      </c>
      <c r="AI1898" s="50" t="n">
        <v>82</v>
      </c>
      <c r="AJ1898" s="50" t="n">
        <v>6083.5</v>
      </c>
      <c r="AK1898" s="50" t="n">
        <v>39</v>
      </c>
    </row>
    <row r="1899" customFormat="false" ht="15" hidden="false" customHeight="false" outlineLevel="0" collapsed="false">
      <c r="A1899" s="50" t="s">
        <v>1316</v>
      </c>
      <c r="B1899" s="50" t="s">
        <v>146</v>
      </c>
      <c r="C1899" s="50" t="s">
        <v>559</v>
      </c>
      <c r="D1899" s="50" t="n">
        <v>641857</v>
      </c>
      <c r="E1899" s="50" t="n">
        <v>9</v>
      </c>
      <c r="F1899" s="50" t="s">
        <v>58</v>
      </c>
      <c r="G1899" s="50" t="n">
        <v>232</v>
      </c>
      <c r="H1899" s="50" t="n">
        <v>98</v>
      </c>
      <c r="I1899" s="50" t="n">
        <v>21</v>
      </c>
      <c r="J1899" s="50" t="n">
        <v>120</v>
      </c>
      <c r="K1899" s="50" t="n">
        <v>71</v>
      </c>
      <c r="L1899" s="50" t="n">
        <v>7</v>
      </c>
      <c r="M1899" s="50" t="n">
        <v>112</v>
      </c>
      <c r="N1899" s="50" t="n">
        <v>27</v>
      </c>
      <c r="O1899" s="50" t="n">
        <v>-3.173</v>
      </c>
      <c r="P1899" s="50" t="n">
        <v>54</v>
      </c>
      <c r="Q1899" s="50" t="n">
        <v>50</v>
      </c>
      <c r="R1899" s="50" t="n">
        <v>10</v>
      </c>
      <c r="S1899" s="50" t="n">
        <v>2</v>
      </c>
      <c r="T1899" s="50" t="n">
        <v>0</v>
      </c>
      <c r="U1899" s="50" t="n">
        <v>1</v>
      </c>
      <c r="V1899" s="50" t="n">
        <v>4</v>
      </c>
      <c r="W1899" s="50" t="n">
        <v>0</v>
      </c>
      <c r="X1899" s="50" t="n">
        <v>0</v>
      </c>
      <c r="Y1899" s="50" t="n">
        <v>13</v>
      </c>
      <c r="Z1899" s="50" t="n">
        <v>13.6</v>
      </c>
      <c r="AA1899" s="50" t="n">
        <v>54</v>
      </c>
      <c r="AB1899" s="50" t="n">
        <v>13.757</v>
      </c>
      <c r="AC1899" s="50" t="n">
        <v>37</v>
      </c>
      <c r="AD1899" s="50" t="n">
        <v>2</v>
      </c>
      <c r="AE1899" s="50" t="n">
        <v>10</v>
      </c>
      <c r="AF1899" s="50" t="n">
        <v>37</v>
      </c>
      <c r="AG1899" s="50" t="n">
        <v>3126.1</v>
      </c>
      <c r="AH1899" s="50" t="n">
        <v>11</v>
      </c>
      <c r="AI1899" s="50" t="n">
        <v>91</v>
      </c>
      <c r="AJ1899" s="50" t="n">
        <v>6816.9</v>
      </c>
      <c r="AK1899" s="50" t="n">
        <v>44</v>
      </c>
    </row>
    <row r="1900" customFormat="false" ht="15" hidden="false" customHeight="false" outlineLevel="0" collapsed="false">
      <c r="A1900" s="50" t="s">
        <v>1317</v>
      </c>
      <c r="B1900" s="50" t="s">
        <v>146</v>
      </c>
      <c r="C1900" s="50" t="s">
        <v>561</v>
      </c>
      <c r="D1900" s="50" t="n">
        <v>682987</v>
      </c>
      <c r="E1900" s="50" t="n">
        <v>5</v>
      </c>
      <c r="F1900" s="50" t="s">
        <v>54</v>
      </c>
      <c r="G1900" s="50" t="n">
        <v>127</v>
      </c>
      <c r="H1900" s="50" t="n">
        <v>71</v>
      </c>
      <c r="I1900" s="50" t="n">
        <v>24</v>
      </c>
      <c r="J1900" s="50" t="n">
        <v>56</v>
      </c>
      <c r="K1900" s="50" t="n">
        <v>44</v>
      </c>
      <c r="L1900" s="50" t="n">
        <v>9</v>
      </c>
      <c r="M1900" s="50" t="n">
        <v>71</v>
      </c>
      <c r="N1900" s="50" t="n">
        <v>27</v>
      </c>
      <c r="O1900" s="50" t="n">
        <v>-2.144</v>
      </c>
      <c r="P1900" s="50" t="n">
        <v>27</v>
      </c>
      <c r="Q1900" s="50" t="n">
        <v>24</v>
      </c>
      <c r="R1900" s="50" t="n">
        <v>4</v>
      </c>
      <c r="S1900" s="50" t="n">
        <v>0</v>
      </c>
      <c r="T1900" s="50" t="n">
        <v>0</v>
      </c>
      <c r="U1900" s="50" t="n">
        <v>0</v>
      </c>
      <c r="V1900" s="50" t="n">
        <v>3</v>
      </c>
      <c r="W1900" s="50" t="n">
        <v>0</v>
      </c>
      <c r="X1900" s="50" t="n">
        <v>0</v>
      </c>
      <c r="Y1900" s="50" t="n">
        <v>12</v>
      </c>
      <c r="Z1900" s="50" t="n">
        <v>5.7</v>
      </c>
      <c r="AA1900" s="50" t="n">
        <v>27</v>
      </c>
      <c r="AB1900" s="50" t="n">
        <v>7.028</v>
      </c>
      <c r="AC1900" s="50" t="n">
        <v>12</v>
      </c>
      <c r="AD1900" s="50" t="n">
        <v>0</v>
      </c>
      <c r="AE1900" s="50" t="n">
        <v>9</v>
      </c>
      <c r="AF1900" s="50" t="n">
        <v>12</v>
      </c>
      <c r="AG1900" s="50" t="n">
        <v>1166.8</v>
      </c>
      <c r="AH1900" s="50" t="n">
        <v>4</v>
      </c>
      <c r="AI1900" s="50" t="n">
        <v>64</v>
      </c>
      <c r="AJ1900" s="50" t="n">
        <v>4949.3</v>
      </c>
      <c r="AK1900" s="50" t="n">
        <v>53</v>
      </c>
    </row>
    <row r="1901" customFormat="false" ht="15" hidden="false" customHeight="false" outlineLevel="0" collapsed="false">
      <c r="A1901" s="50" t="s">
        <v>1317</v>
      </c>
      <c r="B1901" s="50" t="s">
        <v>146</v>
      </c>
      <c r="C1901" s="50" t="s">
        <v>561</v>
      </c>
      <c r="D1901" s="50" t="n">
        <v>682987</v>
      </c>
      <c r="E1901" s="50" t="n">
        <v>6</v>
      </c>
      <c r="F1901" s="50" t="s">
        <v>55</v>
      </c>
      <c r="G1901" s="50" t="n">
        <v>225</v>
      </c>
      <c r="H1901" s="50" t="n">
        <v>115</v>
      </c>
      <c r="I1901" s="50" t="n">
        <v>48</v>
      </c>
      <c r="J1901" s="50" t="n">
        <v>100</v>
      </c>
      <c r="K1901" s="50" t="n">
        <v>74</v>
      </c>
      <c r="L1901" s="50" t="n">
        <v>26</v>
      </c>
      <c r="M1901" s="50" t="n">
        <v>120</v>
      </c>
      <c r="N1901" s="50" t="n">
        <v>39</v>
      </c>
      <c r="O1901" s="50" t="n">
        <v>0.991</v>
      </c>
      <c r="P1901" s="50" t="n">
        <v>53</v>
      </c>
      <c r="Q1901" s="50" t="n">
        <v>47</v>
      </c>
      <c r="R1901" s="50" t="n">
        <v>12</v>
      </c>
      <c r="S1901" s="50" t="n">
        <v>4</v>
      </c>
      <c r="T1901" s="50" t="n">
        <v>0</v>
      </c>
      <c r="U1901" s="50" t="n">
        <v>2</v>
      </c>
      <c r="V1901" s="50" t="n">
        <v>6</v>
      </c>
      <c r="W1901" s="50" t="n">
        <v>0</v>
      </c>
      <c r="X1901" s="50" t="n">
        <v>0</v>
      </c>
      <c r="Y1901" s="50" t="n">
        <v>22</v>
      </c>
      <c r="Z1901" s="50" t="n">
        <v>16.6</v>
      </c>
      <c r="AA1901" s="50" t="n">
        <v>52</v>
      </c>
      <c r="AB1901" s="50" t="n">
        <v>12.992</v>
      </c>
      <c r="AC1901" s="50" t="n">
        <v>25</v>
      </c>
      <c r="AD1901" s="50" t="n">
        <v>2</v>
      </c>
      <c r="AE1901" s="50" t="n">
        <v>14</v>
      </c>
      <c r="AF1901" s="50" t="n">
        <v>25</v>
      </c>
      <c r="AG1901" s="50" t="n">
        <v>2362</v>
      </c>
      <c r="AH1901" s="50" t="n">
        <v>8</v>
      </c>
      <c r="AI1901" s="50" t="n">
        <v>107</v>
      </c>
      <c r="AJ1901" s="50" t="n">
        <v>8320.3</v>
      </c>
      <c r="AK1901" s="50" t="n">
        <v>80</v>
      </c>
    </row>
    <row r="1902" customFormat="false" ht="15" hidden="false" customHeight="false" outlineLevel="0" collapsed="false">
      <c r="A1902" s="50" t="s">
        <v>1317</v>
      </c>
      <c r="B1902" s="50" t="s">
        <v>146</v>
      </c>
      <c r="C1902" s="50" t="s">
        <v>561</v>
      </c>
      <c r="D1902" s="50" t="n">
        <v>682987</v>
      </c>
      <c r="E1902" s="50" t="n">
        <v>7</v>
      </c>
      <c r="F1902" s="50" t="s">
        <v>56</v>
      </c>
      <c r="G1902" s="50" t="n">
        <v>92</v>
      </c>
      <c r="H1902" s="50" t="n">
        <v>50</v>
      </c>
      <c r="I1902" s="50" t="n">
        <v>20</v>
      </c>
      <c r="J1902" s="50" t="n">
        <v>44</v>
      </c>
      <c r="K1902" s="50" t="n">
        <v>34</v>
      </c>
      <c r="L1902" s="50" t="n">
        <v>9</v>
      </c>
      <c r="M1902" s="50" t="n">
        <v>48</v>
      </c>
      <c r="N1902" s="50" t="n">
        <v>16</v>
      </c>
      <c r="O1902" s="50" t="n">
        <v>2.763</v>
      </c>
      <c r="P1902" s="50" t="n">
        <v>21</v>
      </c>
      <c r="Q1902" s="50" t="n">
        <v>18</v>
      </c>
      <c r="R1902" s="50" t="n">
        <v>5</v>
      </c>
      <c r="S1902" s="50" t="n">
        <v>0</v>
      </c>
      <c r="T1902" s="50" t="n">
        <v>0</v>
      </c>
      <c r="U1902" s="50" t="n">
        <v>2</v>
      </c>
      <c r="V1902" s="50" t="n">
        <v>3</v>
      </c>
      <c r="W1902" s="50" t="n">
        <v>0</v>
      </c>
      <c r="X1902" s="50" t="n">
        <v>0</v>
      </c>
      <c r="Y1902" s="50" t="n">
        <v>5</v>
      </c>
      <c r="Z1902" s="50" t="n">
        <v>8.8</v>
      </c>
      <c r="AA1902" s="50" t="n">
        <v>21</v>
      </c>
      <c r="AB1902" s="50" t="n">
        <v>10.306</v>
      </c>
      <c r="AC1902" s="50" t="n">
        <v>13</v>
      </c>
      <c r="AD1902" s="50" t="n">
        <v>4</v>
      </c>
      <c r="AE1902" s="50" t="n">
        <v>9</v>
      </c>
      <c r="AF1902" s="50" t="n">
        <v>13</v>
      </c>
      <c r="AG1902" s="50" t="n">
        <v>1262.5</v>
      </c>
      <c r="AH1902" s="50" t="n">
        <v>6</v>
      </c>
      <c r="AI1902" s="50" t="n">
        <v>47</v>
      </c>
      <c r="AJ1902" s="50" t="n">
        <v>3651.3</v>
      </c>
      <c r="AK1902" s="50" t="n">
        <v>38</v>
      </c>
    </row>
    <row r="1903" customFormat="false" ht="15" hidden="false" customHeight="false" outlineLevel="0" collapsed="false">
      <c r="A1903" s="50" t="s">
        <v>1317</v>
      </c>
      <c r="B1903" s="50" t="s">
        <v>146</v>
      </c>
      <c r="C1903" s="50" t="s">
        <v>561</v>
      </c>
      <c r="D1903" s="50" t="n">
        <v>682987</v>
      </c>
      <c r="E1903" s="50" t="n">
        <v>8</v>
      </c>
      <c r="F1903" s="50" t="s">
        <v>57</v>
      </c>
      <c r="G1903" s="50" t="n">
        <v>423</v>
      </c>
      <c r="H1903" s="50" t="n">
        <v>225</v>
      </c>
      <c r="I1903" s="50" t="n">
        <v>77</v>
      </c>
      <c r="J1903" s="50" t="n">
        <v>172</v>
      </c>
      <c r="K1903" s="50" t="n">
        <v>133</v>
      </c>
      <c r="L1903" s="50" t="n">
        <v>28</v>
      </c>
      <c r="M1903" s="50" t="n">
        <v>246</v>
      </c>
      <c r="N1903" s="50" t="n">
        <v>92</v>
      </c>
      <c r="O1903" s="50" t="n">
        <v>1.613</v>
      </c>
      <c r="P1903" s="50" t="n">
        <v>100</v>
      </c>
      <c r="Q1903" s="50" t="n">
        <v>92</v>
      </c>
      <c r="R1903" s="50" t="n">
        <v>22</v>
      </c>
      <c r="S1903" s="50" t="n">
        <v>5</v>
      </c>
      <c r="T1903" s="50" t="n">
        <v>1</v>
      </c>
      <c r="U1903" s="50" t="n">
        <v>4</v>
      </c>
      <c r="V1903" s="50" t="n">
        <v>6</v>
      </c>
      <c r="W1903" s="50" t="n">
        <v>1</v>
      </c>
      <c r="X1903" s="50" t="n">
        <v>1</v>
      </c>
      <c r="Y1903" s="50" t="n">
        <v>32</v>
      </c>
      <c r="Z1903" s="50" t="n">
        <v>30.85</v>
      </c>
      <c r="AA1903" s="50" t="n">
        <v>99</v>
      </c>
      <c r="AB1903" s="50" t="n">
        <v>34.756</v>
      </c>
      <c r="AC1903" s="50" t="n">
        <v>61</v>
      </c>
      <c r="AD1903" s="50" t="n">
        <v>11</v>
      </c>
      <c r="AE1903" s="50" t="n">
        <v>31</v>
      </c>
      <c r="AF1903" s="50" t="n">
        <v>61</v>
      </c>
      <c r="AG1903" s="50" t="n">
        <v>5683.3</v>
      </c>
      <c r="AH1903" s="50" t="n">
        <v>31</v>
      </c>
      <c r="AI1903" s="50" t="n">
        <v>195</v>
      </c>
      <c r="AJ1903" s="50" t="n">
        <v>15048.1</v>
      </c>
      <c r="AK1903" s="50" t="n">
        <v>138</v>
      </c>
    </row>
    <row r="1904" customFormat="false" ht="15" hidden="false" customHeight="false" outlineLevel="0" collapsed="false">
      <c r="A1904" s="50" t="s">
        <v>1317</v>
      </c>
      <c r="B1904" s="50" t="s">
        <v>146</v>
      </c>
      <c r="C1904" s="50" t="s">
        <v>561</v>
      </c>
      <c r="D1904" s="50" t="n">
        <v>682987</v>
      </c>
      <c r="E1904" s="50" t="n">
        <v>9</v>
      </c>
      <c r="F1904" s="50" t="s">
        <v>58</v>
      </c>
      <c r="G1904" s="50" t="n">
        <v>370</v>
      </c>
      <c r="H1904" s="50" t="n">
        <v>195</v>
      </c>
      <c r="I1904" s="50" t="n">
        <v>73</v>
      </c>
      <c r="J1904" s="50" t="n">
        <v>158</v>
      </c>
      <c r="K1904" s="50" t="n">
        <v>123</v>
      </c>
      <c r="L1904" s="50" t="n">
        <v>29</v>
      </c>
      <c r="M1904" s="50" t="n">
        <v>212</v>
      </c>
      <c r="N1904" s="50" t="n">
        <v>72</v>
      </c>
      <c r="O1904" s="50" t="n">
        <v>2.61</v>
      </c>
      <c r="P1904" s="50" t="n">
        <v>88</v>
      </c>
      <c r="Q1904" s="50" t="n">
        <v>80</v>
      </c>
      <c r="R1904" s="50" t="n">
        <v>21</v>
      </c>
      <c r="S1904" s="50" t="n">
        <v>4</v>
      </c>
      <c r="T1904" s="50" t="n">
        <v>0</v>
      </c>
      <c r="U1904" s="50" t="n">
        <v>3</v>
      </c>
      <c r="V1904" s="50" t="n">
        <v>7</v>
      </c>
      <c r="W1904" s="50" t="n">
        <v>0</v>
      </c>
      <c r="X1904" s="50" t="n">
        <v>0</v>
      </c>
      <c r="Y1904" s="50" t="n">
        <v>34</v>
      </c>
      <c r="Z1904" s="50" t="n">
        <v>29.2</v>
      </c>
      <c r="AA1904" s="50" t="n">
        <v>88</v>
      </c>
      <c r="AB1904" s="50" t="n">
        <v>29.358</v>
      </c>
      <c r="AC1904" s="50" t="n">
        <v>46</v>
      </c>
      <c r="AD1904" s="50" t="n">
        <v>8</v>
      </c>
      <c r="AE1904" s="50" t="n">
        <v>23</v>
      </c>
      <c r="AF1904" s="50" t="n">
        <v>46</v>
      </c>
      <c r="AG1904" s="50" t="n">
        <v>4302.6</v>
      </c>
      <c r="AH1904" s="50" t="n">
        <v>22</v>
      </c>
      <c r="AI1904" s="50" t="n">
        <v>161</v>
      </c>
      <c r="AJ1904" s="50" t="n">
        <v>12350.1</v>
      </c>
      <c r="AK1904" s="50" t="n">
        <v>110</v>
      </c>
    </row>
    <row r="1905" customFormat="false" ht="15" hidden="false" customHeight="false" outlineLevel="0" collapsed="false">
      <c r="A1905" s="50" t="s">
        <v>1318</v>
      </c>
      <c r="B1905" s="50" t="s">
        <v>146</v>
      </c>
      <c r="C1905" s="50" t="s">
        <v>563</v>
      </c>
      <c r="D1905" s="50" t="n">
        <v>592450</v>
      </c>
      <c r="E1905" s="50" t="n">
        <v>4</v>
      </c>
      <c r="F1905" s="50" t="s">
        <v>53</v>
      </c>
      <c r="G1905" s="50" t="n">
        <v>607</v>
      </c>
      <c r="H1905" s="50" t="n">
        <v>257</v>
      </c>
      <c r="I1905" s="50" t="n">
        <v>83</v>
      </c>
      <c r="J1905" s="50" t="n">
        <v>266</v>
      </c>
      <c r="K1905" s="50" t="n">
        <v>174</v>
      </c>
      <c r="L1905" s="50" t="n">
        <v>40</v>
      </c>
      <c r="M1905" s="50" t="n">
        <v>337</v>
      </c>
      <c r="N1905" s="50" t="n">
        <v>83</v>
      </c>
      <c r="O1905" s="50" t="n">
        <v>14.623</v>
      </c>
      <c r="P1905" s="50" t="n">
        <v>135</v>
      </c>
      <c r="Q1905" s="50" t="n">
        <v>111</v>
      </c>
      <c r="R1905" s="50" t="n">
        <v>28</v>
      </c>
      <c r="S1905" s="50" t="n">
        <v>5</v>
      </c>
      <c r="T1905" s="50" t="n">
        <v>0</v>
      </c>
      <c r="U1905" s="50" t="n">
        <v>12</v>
      </c>
      <c r="V1905" s="50" t="n">
        <v>21</v>
      </c>
      <c r="W1905" s="50" t="n">
        <v>2</v>
      </c>
      <c r="X1905" s="50" t="n">
        <v>0</v>
      </c>
      <c r="Y1905" s="50" t="n">
        <v>37</v>
      </c>
      <c r="Z1905" s="50" t="n">
        <v>56.25</v>
      </c>
      <c r="AA1905" s="50" t="n">
        <v>134</v>
      </c>
      <c r="AB1905" s="50" t="n">
        <v>60.66</v>
      </c>
      <c r="AC1905" s="50" t="n">
        <v>74</v>
      </c>
      <c r="AD1905" s="50" t="n">
        <v>20</v>
      </c>
      <c r="AE1905" s="50" t="n">
        <v>40</v>
      </c>
      <c r="AF1905" s="50" t="n">
        <v>74</v>
      </c>
      <c r="AG1905" s="50" t="n">
        <v>6860</v>
      </c>
      <c r="AH1905" s="50" t="n">
        <v>29</v>
      </c>
      <c r="AI1905" s="50" t="n">
        <v>219</v>
      </c>
      <c r="AJ1905" s="50" t="n">
        <v>16651.4</v>
      </c>
      <c r="AK1905" s="50" t="n">
        <v>135</v>
      </c>
    </row>
    <row r="1906" customFormat="false" ht="15" hidden="false" customHeight="false" outlineLevel="0" collapsed="false">
      <c r="A1906" s="50" t="s">
        <v>1318</v>
      </c>
      <c r="B1906" s="50" t="s">
        <v>146</v>
      </c>
      <c r="C1906" s="50" t="s">
        <v>563</v>
      </c>
      <c r="D1906" s="50" t="n">
        <v>592450</v>
      </c>
      <c r="E1906" s="50" t="n">
        <v>5</v>
      </c>
      <c r="F1906" s="50" t="s">
        <v>54</v>
      </c>
      <c r="G1906" s="50" t="n">
        <v>524</v>
      </c>
      <c r="H1906" s="50" t="n">
        <v>221</v>
      </c>
      <c r="I1906" s="50" t="n">
        <v>61</v>
      </c>
      <c r="J1906" s="50" t="n">
        <v>232</v>
      </c>
      <c r="K1906" s="50" t="n">
        <v>145</v>
      </c>
      <c r="L1906" s="50" t="n">
        <v>21</v>
      </c>
      <c r="M1906" s="50" t="n">
        <v>279</v>
      </c>
      <c r="N1906" s="50" t="n">
        <v>76</v>
      </c>
      <c r="O1906" s="50" t="n">
        <v>4.645</v>
      </c>
      <c r="P1906" s="50" t="n">
        <v>126</v>
      </c>
      <c r="Q1906" s="50" t="n">
        <v>103</v>
      </c>
      <c r="R1906" s="50" t="n">
        <v>25</v>
      </c>
      <c r="S1906" s="50" t="n">
        <v>5</v>
      </c>
      <c r="T1906" s="50" t="n">
        <v>0</v>
      </c>
      <c r="U1906" s="50" t="n">
        <v>5</v>
      </c>
      <c r="V1906" s="50" t="n">
        <v>21</v>
      </c>
      <c r="W1906" s="50" t="n">
        <v>0</v>
      </c>
      <c r="X1906" s="50" t="n">
        <v>1</v>
      </c>
      <c r="Y1906" s="50" t="n">
        <v>35</v>
      </c>
      <c r="Z1906" s="50" t="n">
        <v>42.35</v>
      </c>
      <c r="AA1906" s="50" t="n">
        <v>122</v>
      </c>
      <c r="AB1906" s="50" t="n">
        <v>45.418</v>
      </c>
      <c r="AC1906" s="50" t="n">
        <v>69</v>
      </c>
      <c r="AD1906" s="50" t="n">
        <v>11</v>
      </c>
      <c r="AE1906" s="50" t="n">
        <v>42</v>
      </c>
      <c r="AF1906" s="50" t="n">
        <v>69</v>
      </c>
      <c r="AG1906" s="50" t="n">
        <v>6596.7</v>
      </c>
      <c r="AH1906" s="50" t="n">
        <v>20</v>
      </c>
      <c r="AI1906" s="50" t="n">
        <v>200</v>
      </c>
      <c r="AJ1906" s="50" t="n">
        <v>15253.4</v>
      </c>
      <c r="AK1906" s="50" t="n">
        <v>139</v>
      </c>
    </row>
    <row r="1907" customFormat="false" ht="15" hidden="false" customHeight="false" outlineLevel="0" collapsed="false">
      <c r="A1907" s="50" t="s">
        <v>1318</v>
      </c>
      <c r="B1907" s="50" t="s">
        <v>146</v>
      </c>
      <c r="C1907" s="50" t="s">
        <v>563</v>
      </c>
      <c r="D1907" s="50" t="n">
        <v>592450</v>
      </c>
      <c r="E1907" s="50" t="n">
        <v>9</v>
      </c>
      <c r="F1907" s="50" t="s">
        <v>58</v>
      </c>
      <c r="G1907" s="50" t="n">
        <v>103</v>
      </c>
      <c r="H1907" s="50" t="n">
        <v>49</v>
      </c>
      <c r="I1907" s="50" t="n">
        <v>18</v>
      </c>
      <c r="J1907" s="50" t="n">
        <v>49</v>
      </c>
      <c r="K1907" s="50" t="n">
        <v>31</v>
      </c>
      <c r="L1907" s="50" t="n">
        <v>7</v>
      </c>
      <c r="M1907" s="50" t="n">
        <v>54</v>
      </c>
      <c r="N1907" s="50" t="n">
        <v>18</v>
      </c>
      <c r="O1907" s="50" t="n">
        <v>-2.242</v>
      </c>
      <c r="P1907" s="50" t="n">
        <v>24</v>
      </c>
      <c r="Q1907" s="50" t="n">
        <v>23</v>
      </c>
      <c r="R1907" s="50" t="n">
        <v>4</v>
      </c>
      <c r="S1907" s="50" t="n">
        <v>0</v>
      </c>
      <c r="T1907" s="50" t="n">
        <v>0</v>
      </c>
      <c r="U1907" s="50" t="n">
        <v>1</v>
      </c>
      <c r="V1907" s="50" t="n">
        <v>1</v>
      </c>
      <c r="W1907" s="50" t="n">
        <v>0</v>
      </c>
      <c r="X1907" s="50" t="n">
        <v>0</v>
      </c>
      <c r="Y1907" s="50" t="n">
        <v>13</v>
      </c>
      <c r="Z1907" s="50" t="n">
        <v>5.4</v>
      </c>
      <c r="AA1907" s="50" t="n">
        <v>24</v>
      </c>
      <c r="AB1907" s="50" t="n">
        <v>5.466</v>
      </c>
      <c r="AC1907" s="50" t="n">
        <v>10</v>
      </c>
      <c r="AD1907" s="50" t="n">
        <v>1</v>
      </c>
      <c r="AE1907" s="50" t="n">
        <v>6</v>
      </c>
      <c r="AF1907" s="50" t="n">
        <v>10</v>
      </c>
      <c r="AG1907" s="50" t="n">
        <v>931.4</v>
      </c>
      <c r="AH1907" s="50" t="n">
        <v>4</v>
      </c>
      <c r="AI1907" s="50" t="n">
        <v>45</v>
      </c>
      <c r="AJ1907" s="50" t="n">
        <v>3408.6</v>
      </c>
      <c r="AK1907" s="50" t="n">
        <v>26</v>
      </c>
    </row>
    <row r="1908" customFormat="false" ht="15" hidden="false" customHeight="false" outlineLevel="0" collapsed="false">
      <c r="A1908" s="50" t="s">
        <v>1319</v>
      </c>
      <c r="B1908" s="50" t="s">
        <v>146</v>
      </c>
      <c r="C1908" s="50" t="s">
        <v>564</v>
      </c>
      <c r="D1908" s="50" t="n">
        <v>683011</v>
      </c>
      <c r="E1908" s="50" t="n">
        <v>5</v>
      </c>
      <c r="F1908" s="50" t="s">
        <v>54</v>
      </c>
      <c r="G1908" s="50" t="n">
        <v>220</v>
      </c>
      <c r="H1908" s="50" t="n">
        <v>93</v>
      </c>
      <c r="I1908" s="50" t="n">
        <v>22</v>
      </c>
      <c r="J1908" s="50" t="n">
        <v>98</v>
      </c>
      <c r="K1908" s="50" t="n">
        <v>65</v>
      </c>
      <c r="L1908" s="50" t="n">
        <v>10</v>
      </c>
      <c r="M1908" s="50" t="n">
        <v>122</v>
      </c>
      <c r="N1908" s="50" t="n">
        <v>28</v>
      </c>
      <c r="O1908" s="50" t="n">
        <v>0.749</v>
      </c>
      <c r="P1908" s="50" t="n">
        <v>52</v>
      </c>
      <c r="Q1908" s="50" t="n">
        <v>43</v>
      </c>
      <c r="R1908" s="50" t="n">
        <v>11</v>
      </c>
      <c r="S1908" s="50" t="n">
        <v>3</v>
      </c>
      <c r="T1908" s="50" t="n">
        <v>0</v>
      </c>
      <c r="U1908" s="50" t="n">
        <v>1</v>
      </c>
      <c r="V1908" s="50" t="n">
        <v>9</v>
      </c>
      <c r="W1908" s="50" t="n">
        <v>0</v>
      </c>
      <c r="X1908" s="50" t="n">
        <v>0</v>
      </c>
      <c r="Y1908" s="50" t="n">
        <v>12</v>
      </c>
      <c r="Z1908" s="50" t="n">
        <v>18.35</v>
      </c>
      <c r="AA1908" s="50" t="n">
        <v>51</v>
      </c>
      <c r="AB1908" s="50" t="n">
        <v>15.574</v>
      </c>
      <c r="AC1908" s="50" t="n">
        <v>31</v>
      </c>
      <c r="AD1908" s="50" t="n">
        <v>1</v>
      </c>
      <c r="AE1908" s="50" t="n">
        <v>10</v>
      </c>
      <c r="AF1908" s="50" t="n">
        <v>30</v>
      </c>
      <c r="AG1908" s="50" t="n">
        <v>2625.9</v>
      </c>
      <c r="AH1908" s="50" t="n">
        <v>9</v>
      </c>
      <c r="AI1908" s="50" t="n">
        <v>83</v>
      </c>
      <c r="AJ1908" s="50" t="n">
        <v>5923.1</v>
      </c>
      <c r="AK1908" s="50" t="n">
        <v>9</v>
      </c>
    </row>
    <row r="1909" customFormat="false" ht="15" hidden="false" customHeight="false" outlineLevel="0" collapsed="false">
      <c r="A1909" s="50" t="s">
        <v>1319</v>
      </c>
      <c r="B1909" s="50" t="s">
        <v>146</v>
      </c>
      <c r="C1909" s="50" t="s">
        <v>564</v>
      </c>
      <c r="D1909" s="50" t="n">
        <v>683011</v>
      </c>
      <c r="E1909" s="50" t="n">
        <v>6</v>
      </c>
      <c r="F1909" s="50" t="s">
        <v>55</v>
      </c>
      <c r="G1909" s="50" t="n">
        <v>323</v>
      </c>
      <c r="H1909" s="50" t="n">
        <v>150</v>
      </c>
      <c r="I1909" s="50" t="n">
        <v>34</v>
      </c>
      <c r="J1909" s="50" t="n">
        <v>164</v>
      </c>
      <c r="K1909" s="50" t="n">
        <v>109</v>
      </c>
      <c r="L1909" s="50" t="n">
        <v>12</v>
      </c>
      <c r="M1909" s="50" t="n">
        <v>159</v>
      </c>
      <c r="N1909" s="50" t="n">
        <v>41</v>
      </c>
      <c r="O1909" s="50" t="n">
        <v>-1.518</v>
      </c>
      <c r="P1909" s="50" t="n">
        <v>84</v>
      </c>
      <c r="Q1909" s="50" t="n">
        <v>75</v>
      </c>
      <c r="R1909" s="50" t="n">
        <v>18</v>
      </c>
      <c r="S1909" s="50" t="n">
        <v>3</v>
      </c>
      <c r="T1909" s="50" t="n">
        <v>1</v>
      </c>
      <c r="U1909" s="50" t="n">
        <v>0</v>
      </c>
      <c r="V1909" s="50" t="n">
        <v>9</v>
      </c>
      <c r="W1909" s="50" t="n">
        <v>0</v>
      </c>
      <c r="X1909" s="50" t="n">
        <v>0</v>
      </c>
      <c r="Y1909" s="50" t="n">
        <v>18</v>
      </c>
      <c r="Z1909" s="50" t="n">
        <v>24.25</v>
      </c>
      <c r="AA1909" s="50" t="n">
        <v>84</v>
      </c>
      <c r="AB1909" s="50" t="n">
        <v>26.185</v>
      </c>
      <c r="AC1909" s="50" t="n">
        <v>57</v>
      </c>
      <c r="AD1909" s="50" t="n">
        <v>3</v>
      </c>
      <c r="AE1909" s="50" t="n">
        <v>21</v>
      </c>
      <c r="AF1909" s="50" t="n">
        <v>57</v>
      </c>
      <c r="AG1909" s="50" t="n">
        <v>5016.1</v>
      </c>
      <c r="AH1909" s="50" t="n">
        <v>22</v>
      </c>
      <c r="AI1909" s="50" t="n">
        <v>132</v>
      </c>
      <c r="AJ1909" s="50" t="n">
        <v>9431.8</v>
      </c>
      <c r="AK1909" s="50" t="n">
        <v>26</v>
      </c>
    </row>
    <row r="1910" customFormat="false" ht="15" hidden="false" customHeight="false" outlineLevel="0" collapsed="false">
      <c r="A1910" s="50" t="s">
        <v>1319</v>
      </c>
      <c r="B1910" s="50" t="s">
        <v>146</v>
      </c>
      <c r="C1910" s="50" t="s">
        <v>564</v>
      </c>
      <c r="D1910" s="50" t="n">
        <v>683011</v>
      </c>
      <c r="E1910" s="50" t="n">
        <v>7</v>
      </c>
      <c r="F1910" s="50" t="s">
        <v>56</v>
      </c>
      <c r="G1910" s="50" t="n">
        <v>224</v>
      </c>
      <c r="H1910" s="50" t="n">
        <v>99</v>
      </c>
      <c r="I1910" s="50" t="n">
        <v>23</v>
      </c>
      <c r="J1910" s="50" t="n">
        <v>118</v>
      </c>
      <c r="K1910" s="50" t="n">
        <v>76</v>
      </c>
      <c r="L1910" s="50" t="n">
        <v>14</v>
      </c>
      <c r="M1910" s="50" t="n">
        <v>106</v>
      </c>
      <c r="N1910" s="50" t="n">
        <v>23</v>
      </c>
      <c r="O1910" s="50" t="n">
        <v>-2.189</v>
      </c>
      <c r="P1910" s="50" t="n">
        <v>55</v>
      </c>
      <c r="Q1910" s="50" t="n">
        <v>50</v>
      </c>
      <c r="R1910" s="50" t="n">
        <v>12</v>
      </c>
      <c r="S1910" s="50" t="n">
        <v>3</v>
      </c>
      <c r="T1910" s="50" t="n">
        <v>0</v>
      </c>
      <c r="U1910" s="50" t="n">
        <v>0</v>
      </c>
      <c r="V1910" s="50" t="n">
        <v>4</v>
      </c>
      <c r="W1910" s="50" t="n">
        <v>0</v>
      </c>
      <c r="X1910" s="50" t="n">
        <v>1</v>
      </c>
      <c r="Y1910" s="50" t="n">
        <v>15</v>
      </c>
      <c r="Z1910" s="50" t="n">
        <v>14.65</v>
      </c>
      <c r="AA1910" s="50" t="n">
        <v>55</v>
      </c>
      <c r="AB1910" s="50" t="n">
        <v>13.661</v>
      </c>
      <c r="AC1910" s="50" t="n">
        <v>36</v>
      </c>
      <c r="AD1910" s="50" t="n">
        <v>1</v>
      </c>
      <c r="AE1910" s="50" t="n">
        <v>13</v>
      </c>
      <c r="AF1910" s="50" t="n">
        <v>36</v>
      </c>
      <c r="AG1910" s="50" t="n">
        <v>3126.6</v>
      </c>
      <c r="AH1910" s="50" t="n">
        <v>12</v>
      </c>
      <c r="AI1910" s="50" t="n">
        <v>91</v>
      </c>
      <c r="AJ1910" s="50" t="n">
        <v>6543.8</v>
      </c>
      <c r="AK1910" s="50" t="n">
        <v>20</v>
      </c>
    </row>
    <row r="1911" customFormat="false" ht="15" hidden="false" customHeight="false" outlineLevel="0" collapsed="false">
      <c r="A1911" s="50" t="s">
        <v>1319</v>
      </c>
      <c r="B1911" s="50" t="s">
        <v>146</v>
      </c>
      <c r="C1911" s="50" t="s">
        <v>564</v>
      </c>
      <c r="D1911" s="50" t="n">
        <v>683011</v>
      </c>
      <c r="E1911" s="50" t="n">
        <v>8</v>
      </c>
      <c r="F1911" s="50" t="s">
        <v>57</v>
      </c>
      <c r="G1911" s="50" t="n">
        <v>8</v>
      </c>
      <c r="H1911" s="50" t="n">
        <v>4</v>
      </c>
      <c r="I1911" s="50" t="n">
        <v>1</v>
      </c>
      <c r="J1911" s="50" t="n">
        <v>3</v>
      </c>
      <c r="K1911" s="50" t="n">
        <v>2</v>
      </c>
      <c r="L1911" s="50" t="n">
        <v>0</v>
      </c>
      <c r="M1911" s="50" t="n">
        <v>5</v>
      </c>
      <c r="N1911" s="50" t="n">
        <v>2</v>
      </c>
      <c r="O1911" s="50" t="n">
        <v>-0.781</v>
      </c>
      <c r="P1911" s="50" t="n">
        <v>3</v>
      </c>
      <c r="Q1911" s="50" t="n">
        <v>3</v>
      </c>
      <c r="R1911" s="50" t="n">
        <v>0</v>
      </c>
      <c r="S1911" s="50" t="n">
        <v>0</v>
      </c>
      <c r="T1911" s="50" t="n">
        <v>0</v>
      </c>
      <c r="U1911" s="50" t="n">
        <v>0</v>
      </c>
      <c r="V1911" s="50" t="n">
        <v>0</v>
      </c>
      <c r="W1911" s="50" t="n">
        <v>0</v>
      </c>
      <c r="X1911" s="50" t="n">
        <v>0</v>
      </c>
      <c r="Y1911" s="50" t="n">
        <v>0</v>
      </c>
      <c r="Z1911" s="50" t="n">
        <v>0</v>
      </c>
      <c r="AA1911" s="50" t="n">
        <v>3</v>
      </c>
      <c r="AB1911" s="50" t="n">
        <v>0.551</v>
      </c>
      <c r="AC1911" s="50" t="n">
        <v>3</v>
      </c>
      <c r="AD1911" s="50" t="n">
        <v>0</v>
      </c>
      <c r="AE1911" s="50" t="n">
        <v>1</v>
      </c>
      <c r="AF1911" s="50" t="n">
        <v>3</v>
      </c>
      <c r="AG1911" s="50" t="n">
        <v>233.8</v>
      </c>
      <c r="AH1911" s="50" t="n">
        <v>0</v>
      </c>
      <c r="AI1911" s="50" t="n">
        <v>3</v>
      </c>
      <c r="AJ1911" s="50" t="n">
        <v>210.7</v>
      </c>
      <c r="AK1911" s="50" t="n">
        <v>0</v>
      </c>
    </row>
    <row r="1912" customFormat="false" ht="15" hidden="false" customHeight="false" outlineLevel="0" collapsed="false">
      <c r="A1912" s="50" t="s">
        <v>1319</v>
      </c>
      <c r="B1912" s="50" t="s">
        <v>146</v>
      </c>
      <c r="C1912" s="50" t="s">
        <v>564</v>
      </c>
      <c r="D1912" s="50" t="n">
        <v>683011</v>
      </c>
      <c r="E1912" s="50" t="n">
        <v>9</v>
      </c>
      <c r="F1912" s="50" t="s">
        <v>58</v>
      </c>
      <c r="G1912" s="50" t="n">
        <v>204</v>
      </c>
      <c r="H1912" s="50" t="n">
        <v>103</v>
      </c>
      <c r="I1912" s="50" t="n">
        <v>22</v>
      </c>
      <c r="J1912" s="50" t="n">
        <v>101</v>
      </c>
      <c r="K1912" s="50" t="n">
        <v>70</v>
      </c>
      <c r="L1912" s="50" t="n">
        <v>12</v>
      </c>
      <c r="M1912" s="50" t="n">
        <v>103</v>
      </c>
      <c r="N1912" s="50" t="n">
        <v>33</v>
      </c>
      <c r="O1912" s="50" t="n">
        <v>-1.314</v>
      </c>
      <c r="P1912" s="50" t="n">
        <v>52</v>
      </c>
      <c r="Q1912" s="50" t="n">
        <v>49</v>
      </c>
      <c r="R1912" s="50" t="n">
        <v>13</v>
      </c>
      <c r="S1912" s="50" t="n">
        <v>3</v>
      </c>
      <c r="T1912" s="50" t="n">
        <v>0</v>
      </c>
      <c r="U1912" s="50" t="n">
        <v>1</v>
      </c>
      <c r="V1912" s="50" t="n">
        <v>3</v>
      </c>
      <c r="W1912" s="50" t="n">
        <v>0</v>
      </c>
      <c r="X1912" s="50" t="n">
        <v>0</v>
      </c>
      <c r="Y1912" s="50" t="n">
        <v>11</v>
      </c>
      <c r="Z1912" s="50" t="n">
        <v>15.95</v>
      </c>
      <c r="AA1912" s="50" t="n">
        <v>52</v>
      </c>
      <c r="AB1912" s="50" t="n">
        <v>15.311</v>
      </c>
      <c r="AC1912" s="50" t="n">
        <v>38</v>
      </c>
      <c r="AD1912" s="50" t="n">
        <v>3</v>
      </c>
      <c r="AE1912" s="50" t="n">
        <v>16</v>
      </c>
      <c r="AF1912" s="50" t="n">
        <v>38</v>
      </c>
      <c r="AG1912" s="50" t="n">
        <v>3351.1</v>
      </c>
      <c r="AH1912" s="50" t="n">
        <v>15</v>
      </c>
      <c r="AI1912" s="50" t="n">
        <v>86</v>
      </c>
      <c r="AJ1912" s="50" t="n">
        <v>5880.9</v>
      </c>
      <c r="AK1912" s="50" t="n">
        <v>1</v>
      </c>
    </row>
    <row r="1913" customFormat="false" ht="15" hidden="false" customHeight="false" outlineLevel="0" collapsed="false">
      <c r="A1913" s="50" t="s">
        <v>1320</v>
      </c>
      <c r="B1913" s="50" t="s">
        <v>146</v>
      </c>
      <c r="C1913" s="50" t="s">
        <v>565</v>
      </c>
      <c r="D1913" s="50" t="n">
        <v>642708</v>
      </c>
      <c r="E1913" s="50" t="n">
        <v>4</v>
      </c>
      <c r="F1913" s="50" t="s">
        <v>53</v>
      </c>
      <c r="G1913" s="50" t="n">
        <v>224</v>
      </c>
      <c r="H1913" s="50" t="n">
        <v>125</v>
      </c>
      <c r="I1913" s="50" t="n">
        <v>32</v>
      </c>
      <c r="J1913" s="50" t="n">
        <v>109</v>
      </c>
      <c r="K1913" s="50" t="n">
        <v>80</v>
      </c>
      <c r="L1913" s="50" t="n">
        <v>13</v>
      </c>
      <c r="M1913" s="50" t="n">
        <v>115</v>
      </c>
      <c r="N1913" s="50" t="n">
        <v>45</v>
      </c>
      <c r="O1913" s="50" t="n">
        <v>0.836</v>
      </c>
      <c r="P1913" s="50" t="n">
        <v>63</v>
      </c>
      <c r="Q1913" s="50" t="n">
        <v>57</v>
      </c>
      <c r="R1913" s="50" t="n">
        <v>15</v>
      </c>
      <c r="S1913" s="50" t="n">
        <v>1</v>
      </c>
      <c r="T1913" s="50" t="n">
        <v>1</v>
      </c>
      <c r="U1913" s="50" t="n">
        <v>4</v>
      </c>
      <c r="V1913" s="50" t="n">
        <v>4</v>
      </c>
      <c r="W1913" s="50" t="n">
        <v>0</v>
      </c>
      <c r="X1913" s="50" t="n">
        <v>2</v>
      </c>
      <c r="Y1913" s="50" t="n">
        <v>11</v>
      </c>
      <c r="Z1913" s="50" t="n">
        <v>21.75</v>
      </c>
      <c r="AA1913" s="50" t="n">
        <v>63</v>
      </c>
      <c r="AB1913" s="50" t="n">
        <v>23.969</v>
      </c>
      <c r="AC1913" s="50" t="n">
        <v>48</v>
      </c>
      <c r="AD1913" s="50" t="n">
        <v>6</v>
      </c>
      <c r="AE1913" s="50" t="n">
        <v>19</v>
      </c>
      <c r="AF1913" s="50" t="n">
        <v>48</v>
      </c>
      <c r="AG1913" s="50" t="n">
        <v>4361.5</v>
      </c>
      <c r="AH1913" s="50" t="n">
        <v>15</v>
      </c>
      <c r="AI1913" s="50" t="n">
        <v>101</v>
      </c>
      <c r="AJ1913" s="50" t="n">
        <v>7497.7</v>
      </c>
      <c r="AK1913" s="50" t="n">
        <v>48</v>
      </c>
    </row>
    <row r="1914" customFormat="false" ht="15" hidden="false" customHeight="false" outlineLevel="0" collapsed="false">
      <c r="A1914" s="50" t="s">
        <v>1320</v>
      </c>
      <c r="B1914" s="50" t="s">
        <v>146</v>
      </c>
      <c r="C1914" s="50" t="s">
        <v>565</v>
      </c>
      <c r="D1914" s="50" t="n">
        <v>642708</v>
      </c>
      <c r="E1914" s="50" t="n">
        <v>5</v>
      </c>
      <c r="F1914" s="50" t="s">
        <v>54</v>
      </c>
      <c r="G1914" s="50" t="n">
        <v>122</v>
      </c>
      <c r="H1914" s="50" t="n">
        <v>72</v>
      </c>
      <c r="I1914" s="50" t="n">
        <v>16</v>
      </c>
      <c r="J1914" s="50" t="n">
        <v>59</v>
      </c>
      <c r="K1914" s="50" t="n">
        <v>45</v>
      </c>
      <c r="L1914" s="50" t="n">
        <v>6</v>
      </c>
      <c r="M1914" s="50" t="n">
        <v>62</v>
      </c>
      <c r="N1914" s="50" t="n">
        <v>27</v>
      </c>
      <c r="O1914" s="50" t="n">
        <v>1.992</v>
      </c>
      <c r="P1914" s="50" t="n">
        <v>34</v>
      </c>
      <c r="Q1914" s="50" t="n">
        <v>31</v>
      </c>
      <c r="R1914" s="50" t="n">
        <v>9</v>
      </c>
      <c r="S1914" s="50" t="n">
        <v>2</v>
      </c>
      <c r="T1914" s="50" t="n">
        <v>0</v>
      </c>
      <c r="U1914" s="50" t="n">
        <v>2</v>
      </c>
      <c r="V1914" s="50" t="n">
        <v>2</v>
      </c>
      <c r="W1914" s="50" t="n">
        <v>0</v>
      </c>
      <c r="X1914" s="50" t="n">
        <v>1</v>
      </c>
      <c r="Y1914" s="50" t="n">
        <v>8</v>
      </c>
      <c r="Z1914" s="50" t="n">
        <v>11.7</v>
      </c>
      <c r="AA1914" s="50" t="n">
        <v>33</v>
      </c>
      <c r="AB1914" s="50" t="n">
        <v>8.173</v>
      </c>
      <c r="AC1914" s="50" t="n">
        <v>24</v>
      </c>
      <c r="AD1914" s="50" t="n">
        <v>3</v>
      </c>
      <c r="AE1914" s="50" t="n">
        <v>11</v>
      </c>
      <c r="AF1914" s="50" t="n">
        <v>24</v>
      </c>
      <c r="AG1914" s="50" t="n">
        <v>2201.6</v>
      </c>
      <c r="AH1914" s="50" t="n">
        <v>8</v>
      </c>
      <c r="AI1914" s="50" t="n">
        <v>58</v>
      </c>
      <c r="AJ1914" s="50" t="n">
        <v>4300.9</v>
      </c>
      <c r="AK1914" s="50" t="n">
        <v>26</v>
      </c>
    </row>
    <row r="1915" customFormat="false" ht="15" hidden="false" customHeight="false" outlineLevel="0" collapsed="false">
      <c r="A1915" s="50" t="s">
        <v>1320</v>
      </c>
      <c r="B1915" s="50" t="s">
        <v>146</v>
      </c>
      <c r="C1915" s="50" t="s">
        <v>565</v>
      </c>
      <c r="D1915" s="50" t="n">
        <v>642708</v>
      </c>
      <c r="E1915" s="50" t="n">
        <v>6</v>
      </c>
      <c r="F1915" s="50" t="s">
        <v>55</v>
      </c>
      <c r="G1915" s="50" t="n">
        <v>182</v>
      </c>
      <c r="H1915" s="50" t="n">
        <v>91</v>
      </c>
      <c r="I1915" s="50" t="n">
        <v>20</v>
      </c>
      <c r="J1915" s="50" t="n">
        <v>77</v>
      </c>
      <c r="K1915" s="50" t="n">
        <v>53</v>
      </c>
      <c r="L1915" s="50" t="n">
        <v>5</v>
      </c>
      <c r="M1915" s="50" t="n">
        <v>105</v>
      </c>
      <c r="N1915" s="50" t="n">
        <v>38</v>
      </c>
      <c r="O1915" s="50" t="n">
        <v>-1.062</v>
      </c>
      <c r="P1915" s="50" t="n">
        <v>51</v>
      </c>
      <c r="Q1915" s="50" t="n">
        <v>47</v>
      </c>
      <c r="R1915" s="50" t="n">
        <v>10</v>
      </c>
      <c r="S1915" s="50" t="n">
        <v>1</v>
      </c>
      <c r="T1915" s="50" t="n">
        <v>0</v>
      </c>
      <c r="U1915" s="50" t="n">
        <v>2</v>
      </c>
      <c r="V1915" s="50" t="n">
        <v>4</v>
      </c>
      <c r="W1915" s="50" t="n">
        <v>0</v>
      </c>
      <c r="X1915" s="50" t="n">
        <v>0</v>
      </c>
      <c r="Y1915" s="50" t="n">
        <v>12</v>
      </c>
      <c r="Z1915" s="50" t="n">
        <v>14.35</v>
      </c>
      <c r="AA1915" s="50" t="n">
        <v>51</v>
      </c>
      <c r="AB1915" s="50" t="n">
        <v>16.111</v>
      </c>
      <c r="AC1915" s="50" t="n">
        <v>35</v>
      </c>
      <c r="AD1915" s="50" t="n">
        <v>3</v>
      </c>
      <c r="AE1915" s="50" t="n">
        <v>14</v>
      </c>
      <c r="AF1915" s="50" t="n">
        <v>35</v>
      </c>
      <c r="AG1915" s="50" t="n">
        <v>3133.8</v>
      </c>
      <c r="AH1915" s="50" t="n">
        <v>17</v>
      </c>
      <c r="AI1915" s="50" t="n">
        <v>83</v>
      </c>
      <c r="AJ1915" s="50" t="n">
        <v>6148.9</v>
      </c>
      <c r="AK1915" s="50" t="n">
        <v>36</v>
      </c>
    </row>
    <row r="1916" customFormat="false" ht="15" hidden="false" customHeight="false" outlineLevel="0" collapsed="false">
      <c r="A1916" s="50" t="s">
        <v>1320</v>
      </c>
      <c r="B1916" s="50" t="s">
        <v>146</v>
      </c>
      <c r="C1916" s="50" t="s">
        <v>565</v>
      </c>
      <c r="D1916" s="50" t="n">
        <v>642708</v>
      </c>
      <c r="E1916" s="50" t="n">
        <v>7</v>
      </c>
      <c r="F1916" s="50" t="s">
        <v>56</v>
      </c>
      <c r="G1916" s="50" t="n">
        <v>152</v>
      </c>
      <c r="H1916" s="50" t="n">
        <v>79</v>
      </c>
      <c r="I1916" s="50" t="n">
        <v>28</v>
      </c>
      <c r="J1916" s="50" t="n">
        <v>66</v>
      </c>
      <c r="K1916" s="50" t="n">
        <v>44</v>
      </c>
      <c r="L1916" s="50" t="n">
        <v>15</v>
      </c>
      <c r="M1916" s="50" t="n">
        <v>86</v>
      </c>
      <c r="N1916" s="50" t="n">
        <v>35</v>
      </c>
      <c r="O1916" s="50" t="n">
        <v>-0.258</v>
      </c>
      <c r="P1916" s="50" t="n">
        <v>36</v>
      </c>
      <c r="Q1916" s="50" t="n">
        <v>35</v>
      </c>
      <c r="R1916" s="50" t="n">
        <v>6</v>
      </c>
      <c r="S1916" s="50" t="n">
        <v>1</v>
      </c>
      <c r="T1916" s="50" t="n">
        <v>0</v>
      </c>
      <c r="U1916" s="50" t="n">
        <v>2</v>
      </c>
      <c r="V1916" s="50" t="n">
        <v>1</v>
      </c>
      <c r="W1916" s="50" t="n">
        <v>0</v>
      </c>
      <c r="X1916" s="50" t="n">
        <v>0</v>
      </c>
      <c r="Y1916" s="50" t="n">
        <v>18</v>
      </c>
      <c r="Z1916" s="50" t="n">
        <v>8.65</v>
      </c>
      <c r="AA1916" s="50" t="n">
        <v>36</v>
      </c>
      <c r="AB1916" s="50" t="n">
        <v>8.472</v>
      </c>
      <c r="AC1916" s="50" t="n">
        <v>17</v>
      </c>
      <c r="AD1916" s="50" t="n">
        <v>3</v>
      </c>
      <c r="AE1916" s="50" t="n">
        <v>6</v>
      </c>
      <c r="AF1916" s="50" t="n">
        <v>17</v>
      </c>
      <c r="AG1916" s="50" t="n">
        <v>1541.1</v>
      </c>
      <c r="AH1916" s="50" t="n">
        <v>7</v>
      </c>
      <c r="AI1916" s="50" t="n">
        <v>71</v>
      </c>
      <c r="AJ1916" s="50" t="n">
        <v>5224.2</v>
      </c>
      <c r="AK1916" s="50" t="n">
        <v>23</v>
      </c>
    </row>
    <row r="1917" customFormat="false" ht="15" hidden="false" customHeight="false" outlineLevel="0" collapsed="false">
      <c r="A1917" s="50" t="s">
        <v>1320</v>
      </c>
      <c r="B1917" s="50" t="s">
        <v>146</v>
      </c>
      <c r="C1917" s="50" t="s">
        <v>565</v>
      </c>
      <c r="D1917" s="50" t="n">
        <v>642708</v>
      </c>
      <c r="E1917" s="50" t="n">
        <v>8</v>
      </c>
      <c r="F1917" s="50" t="s">
        <v>57</v>
      </c>
      <c r="G1917" s="50" t="n">
        <v>128</v>
      </c>
      <c r="H1917" s="50" t="n">
        <v>73</v>
      </c>
      <c r="I1917" s="50" t="n">
        <v>15</v>
      </c>
      <c r="J1917" s="50" t="n">
        <v>57</v>
      </c>
      <c r="K1917" s="50" t="n">
        <v>43</v>
      </c>
      <c r="L1917" s="50" t="n">
        <v>4</v>
      </c>
      <c r="M1917" s="50" t="n">
        <v>71</v>
      </c>
      <c r="N1917" s="50" t="n">
        <v>30</v>
      </c>
      <c r="O1917" s="50" t="n">
        <v>-1.277</v>
      </c>
      <c r="P1917" s="50" t="n">
        <v>34</v>
      </c>
      <c r="Q1917" s="50" t="n">
        <v>31</v>
      </c>
      <c r="R1917" s="50" t="n">
        <v>8</v>
      </c>
      <c r="S1917" s="50" t="n">
        <v>0</v>
      </c>
      <c r="T1917" s="50" t="n">
        <v>0</v>
      </c>
      <c r="U1917" s="50" t="n">
        <v>0</v>
      </c>
      <c r="V1917" s="50" t="n">
        <v>3</v>
      </c>
      <c r="W1917" s="50" t="n">
        <v>0</v>
      </c>
      <c r="X1917" s="50" t="n">
        <v>0</v>
      </c>
      <c r="Y1917" s="50" t="n">
        <v>5</v>
      </c>
      <c r="Z1917" s="50" t="n">
        <v>9.3</v>
      </c>
      <c r="AA1917" s="50" t="n">
        <v>34</v>
      </c>
      <c r="AB1917" s="50" t="n">
        <v>11.72</v>
      </c>
      <c r="AC1917" s="50" t="n">
        <v>26</v>
      </c>
      <c r="AD1917" s="50" t="n">
        <v>2</v>
      </c>
      <c r="AE1917" s="50" t="n">
        <v>11</v>
      </c>
      <c r="AF1917" s="50" t="n">
        <v>26</v>
      </c>
      <c r="AG1917" s="50" t="n">
        <v>2352</v>
      </c>
      <c r="AH1917" s="50" t="n">
        <v>8</v>
      </c>
      <c r="AI1917" s="50" t="n">
        <v>64</v>
      </c>
      <c r="AJ1917" s="50" t="n">
        <v>4749.7</v>
      </c>
      <c r="AK1917" s="50" t="n">
        <v>26</v>
      </c>
    </row>
    <row r="1918" customFormat="false" ht="15" hidden="false" customHeight="false" outlineLevel="0" collapsed="false">
      <c r="A1918" s="50" t="s">
        <v>1320</v>
      </c>
      <c r="B1918" s="50" t="s">
        <v>146</v>
      </c>
      <c r="C1918" s="50" t="s">
        <v>565</v>
      </c>
      <c r="D1918" s="50" t="n">
        <v>642708</v>
      </c>
      <c r="E1918" s="50" t="n">
        <v>9</v>
      </c>
      <c r="F1918" s="50" t="s">
        <v>58</v>
      </c>
      <c r="G1918" s="50" t="n">
        <v>73</v>
      </c>
      <c r="H1918" s="50" t="n">
        <v>47</v>
      </c>
      <c r="I1918" s="50" t="n">
        <v>9</v>
      </c>
      <c r="J1918" s="50" t="n">
        <v>39</v>
      </c>
      <c r="K1918" s="50" t="n">
        <v>29</v>
      </c>
      <c r="L1918" s="50" t="n">
        <v>2</v>
      </c>
      <c r="M1918" s="50" t="n">
        <v>34</v>
      </c>
      <c r="N1918" s="50" t="n">
        <v>18</v>
      </c>
      <c r="O1918" s="50" t="n">
        <v>-2.322</v>
      </c>
      <c r="P1918" s="50" t="n">
        <v>26</v>
      </c>
      <c r="Q1918" s="50" t="n">
        <v>26</v>
      </c>
      <c r="R1918" s="50" t="n">
        <v>6</v>
      </c>
      <c r="S1918" s="50" t="n">
        <v>1</v>
      </c>
      <c r="T1918" s="50" t="n">
        <v>0</v>
      </c>
      <c r="U1918" s="50" t="n">
        <v>0</v>
      </c>
      <c r="V1918" s="50" t="n">
        <v>0</v>
      </c>
      <c r="W1918" s="50" t="n">
        <v>0</v>
      </c>
      <c r="X1918" s="50" t="n">
        <v>0</v>
      </c>
      <c r="Y1918" s="50" t="n">
        <v>3</v>
      </c>
      <c r="Z1918" s="50" t="n">
        <v>5.75</v>
      </c>
      <c r="AA1918" s="50" t="n">
        <v>26</v>
      </c>
      <c r="AB1918" s="50" t="n">
        <v>6.547</v>
      </c>
      <c r="AC1918" s="50" t="n">
        <v>23</v>
      </c>
      <c r="AD1918" s="50" t="n">
        <v>1</v>
      </c>
      <c r="AE1918" s="50" t="n">
        <v>7</v>
      </c>
      <c r="AF1918" s="50" t="n">
        <v>23</v>
      </c>
      <c r="AG1918" s="50" t="n">
        <v>2014.3</v>
      </c>
      <c r="AH1918" s="50" t="n">
        <v>5</v>
      </c>
      <c r="AI1918" s="50" t="n">
        <v>43</v>
      </c>
      <c r="AJ1918" s="50" t="n">
        <v>3197.2</v>
      </c>
      <c r="AK1918" s="50" t="n">
        <v>16</v>
      </c>
    </row>
    <row r="1919" customFormat="false" ht="15" hidden="false" customHeight="false" outlineLevel="0" collapsed="false">
      <c r="A1919" s="50" t="s">
        <v>1321</v>
      </c>
      <c r="B1919" s="50" t="s">
        <v>146</v>
      </c>
      <c r="C1919" s="50" t="s">
        <v>566</v>
      </c>
      <c r="D1919" s="50" t="n">
        <v>691176</v>
      </c>
      <c r="E1919" s="50" t="n">
        <v>4</v>
      </c>
      <c r="F1919" s="50" t="s">
        <v>53</v>
      </c>
      <c r="G1919" s="50" t="n">
        <v>37</v>
      </c>
      <c r="H1919" s="50" t="n">
        <v>21</v>
      </c>
      <c r="I1919" s="50" t="n">
        <v>6</v>
      </c>
      <c r="J1919" s="50" t="n">
        <v>17</v>
      </c>
      <c r="K1919" s="50" t="n">
        <v>14</v>
      </c>
      <c r="L1919" s="50" t="n">
        <v>1</v>
      </c>
      <c r="M1919" s="50" t="n">
        <v>20</v>
      </c>
      <c r="N1919" s="50" t="n">
        <v>7</v>
      </c>
      <c r="O1919" s="50" t="n">
        <v>-0.699</v>
      </c>
      <c r="P1919" s="50" t="n">
        <v>10</v>
      </c>
      <c r="Q1919" s="50" t="n">
        <v>9</v>
      </c>
      <c r="R1919" s="50" t="n">
        <v>1</v>
      </c>
      <c r="S1919" s="50" t="n">
        <v>0</v>
      </c>
      <c r="T1919" s="50" t="n">
        <v>0</v>
      </c>
      <c r="U1919" s="50" t="n">
        <v>0</v>
      </c>
      <c r="V1919" s="50" t="n">
        <v>0</v>
      </c>
      <c r="W1919" s="50" t="n">
        <v>1</v>
      </c>
      <c r="X1919" s="50" t="n">
        <v>0</v>
      </c>
      <c r="Y1919" s="50" t="n">
        <v>2</v>
      </c>
      <c r="Z1919" s="50" t="n">
        <v>1.6</v>
      </c>
      <c r="AA1919" s="50" t="n">
        <v>10</v>
      </c>
      <c r="AB1919" s="50" t="n">
        <v>3.081</v>
      </c>
      <c r="AC1919" s="50" t="n">
        <v>7</v>
      </c>
      <c r="AD1919" s="50" t="n">
        <v>0</v>
      </c>
      <c r="AE1919" s="50" t="n">
        <v>2</v>
      </c>
      <c r="AF1919" s="50" t="n">
        <v>7</v>
      </c>
      <c r="AG1919" s="50" t="n">
        <v>605.4</v>
      </c>
      <c r="AH1919" s="50" t="n">
        <v>1</v>
      </c>
      <c r="AI1919" s="50" t="n">
        <v>20</v>
      </c>
      <c r="AJ1919" s="50" t="n">
        <v>1484.4</v>
      </c>
      <c r="AK1919" s="50" t="n">
        <v>6</v>
      </c>
    </row>
    <row r="1920" customFormat="false" ht="15" hidden="false" customHeight="false" outlineLevel="0" collapsed="false">
      <c r="A1920" s="50" t="s">
        <v>1321</v>
      </c>
      <c r="B1920" s="50" t="s">
        <v>146</v>
      </c>
      <c r="C1920" s="50" t="s">
        <v>566</v>
      </c>
      <c r="D1920" s="50" t="n">
        <v>691176</v>
      </c>
      <c r="E1920" s="50" t="n">
        <v>5</v>
      </c>
      <c r="F1920" s="50" t="s">
        <v>54</v>
      </c>
      <c r="G1920" s="50" t="n">
        <v>74</v>
      </c>
      <c r="H1920" s="50" t="n">
        <v>41</v>
      </c>
      <c r="I1920" s="50" t="n">
        <v>6</v>
      </c>
      <c r="J1920" s="50" t="n">
        <v>37</v>
      </c>
      <c r="K1920" s="50" t="n">
        <v>29</v>
      </c>
      <c r="L1920" s="50" t="n">
        <v>3</v>
      </c>
      <c r="M1920" s="50" t="n">
        <v>37</v>
      </c>
      <c r="N1920" s="50" t="n">
        <v>12</v>
      </c>
      <c r="O1920" s="50" t="n">
        <v>-0.079</v>
      </c>
      <c r="P1920" s="50" t="n">
        <v>22</v>
      </c>
      <c r="Q1920" s="50" t="n">
        <v>21</v>
      </c>
      <c r="R1920" s="50" t="n">
        <v>5</v>
      </c>
      <c r="S1920" s="50" t="n">
        <v>2</v>
      </c>
      <c r="T1920" s="50" t="n">
        <v>0</v>
      </c>
      <c r="U1920" s="50" t="n">
        <v>1</v>
      </c>
      <c r="V1920" s="50" t="n">
        <v>1</v>
      </c>
      <c r="W1920" s="50" t="n">
        <v>0</v>
      </c>
      <c r="X1920" s="50" t="n">
        <v>0</v>
      </c>
      <c r="Y1920" s="50" t="n">
        <v>2</v>
      </c>
      <c r="Z1920" s="50" t="n">
        <v>7</v>
      </c>
      <c r="AA1920" s="50" t="n">
        <v>22</v>
      </c>
      <c r="AB1920" s="50" t="n">
        <v>7.636</v>
      </c>
      <c r="AC1920" s="50" t="n">
        <v>19</v>
      </c>
      <c r="AD1920" s="50" t="n">
        <v>0</v>
      </c>
      <c r="AE1920" s="50" t="n">
        <v>9</v>
      </c>
      <c r="AF1920" s="50" t="n">
        <v>19</v>
      </c>
      <c r="AG1920" s="50" t="n">
        <v>1784.7</v>
      </c>
      <c r="AH1920" s="50" t="n">
        <v>6</v>
      </c>
      <c r="AI1920" s="50" t="n">
        <v>36</v>
      </c>
      <c r="AJ1920" s="50" t="n">
        <v>2686.6</v>
      </c>
      <c r="AK1920" s="50" t="n">
        <v>17</v>
      </c>
    </row>
    <row r="1921" customFormat="false" ht="15" hidden="false" customHeight="false" outlineLevel="0" collapsed="false">
      <c r="A1921" s="50" t="s">
        <v>1321</v>
      </c>
      <c r="B1921" s="50" t="s">
        <v>146</v>
      </c>
      <c r="C1921" s="50" t="s">
        <v>566</v>
      </c>
      <c r="D1921" s="50" t="n">
        <v>691176</v>
      </c>
      <c r="E1921" s="50" t="n">
        <v>6</v>
      </c>
      <c r="F1921" s="50" t="s">
        <v>55</v>
      </c>
      <c r="G1921" s="50" t="n">
        <v>252</v>
      </c>
      <c r="H1921" s="50" t="n">
        <v>129</v>
      </c>
      <c r="I1921" s="50" t="n">
        <v>35</v>
      </c>
      <c r="J1921" s="50" t="n">
        <v>111</v>
      </c>
      <c r="K1921" s="50" t="n">
        <v>76</v>
      </c>
      <c r="L1921" s="50" t="n">
        <v>11</v>
      </c>
      <c r="M1921" s="50" t="n">
        <v>141</v>
      </c>
      <c r="N1921" s="50" t="n">
        <v>53</v>
      </c>
      <c r="O1921" s="50" t="n">
        <v>-1.166</v>
      </c>
      <c r="P1921" s="50" t="n">
        <v>64</v>
      </c>
      <c r="Q1921" s="50" t="n">
        <v>60</v>
      </c>
      <c r="R1921" s="50" t="n">
        <v>14</v>
      </c>
      <c r="S1921" s="50" t="n">
        <v>5</v>
      </c>
      <c r="T1921" s="50" t="n">
        <v>0</v>
      </c>
      <c r="U1921" s="50" t="n">
        <v>2</v>
      </c>
      <c r="V1921" s="50" t="n">
        <v>3</v>
      </c>
      <c r="W1921" s="50" t="n">
        <v>0</v>
      </c>
      <c r="X1921" s="50" t="n">
        <v>0</v>
      </c>
      <c r="Y1921" s="50" t="n">
        <v>18</v>
      </c>
      <c r="Z1921" s="50" t="n">
        <v>19.35</v>
      </c>
      <c r="AA1921" s="50" t="n">
        <v>64</v>
      </c>
      <c r="AB1921" s="50" t="n">
        <v>16.015</v>
      </c>
      <c r="AC1921" s="50" t="n">
        <v>42</v>
      </c>
      <c r="AD1921" s="50" t="n">
        <v>2</v>
      </c>
      <c r="AE1921" s="50" t="n">
        <v>13</v>
      </c>
      <c r="AF1921" s="50" t="n">
        <v>42</v>
      </c>
      <c r="AG1921" s="50" t="n">
        <v>3644.5</v>
      </c>
      <c r="AH1921" s="50" t="n">
        <v>14</v>
      </c>
      <c r="AI1921" s="50" t="n">
        <v>109</v>
      </c>
      <c r="AJ1921" s="50" t="n">
        <v>8003.5</v>
      </c>
      <c r="AK1921" s="50" t="n">
        <v>29</v>
      </c>
    </row>
    <row r="1922" customFormat="false" ht="15" hidden="false" customHeight="false" outlineLevel="0" collapsed="false">
      <c r="A1922" s="50" t="s">
        <v>1321</v>
      </c>
      <c r="B1922" s="50" t="s">
        <v>146</v>
      </c>
      <c r="C1922" s="50" t="s">
        <v>566</v>
      </c>
      <c r="D1922" s="50" t="n">
        <v>691176</v>
      </c>
      <c r="E1922" s="50" t="n">
        <v>7</v>
      </c>
      <c r="F1922" s="50" t="s">
        <v>56</v>
      </c>
      <c r="G1922" s="50" t="n">
        <v>370</v>
      </c>
      <c r="H1922" s="50" t="n">
        <v>186</v>
      </c>
      <c r="I1922" s="50" t="n">
        <v>36</v>
      </c>
      <c r="J1922" s="50" t="n">
        <v>161</v>
      </c>
      <c r="K1922" s="50" t="n">
        <v>111</v>
      </c>
      <c r="L1922" s="50" t="n">
        <v>10</v>
      </c>
      <c r="M1922" s="50" t="n">
        <v>209</v>
      </c>
      <c r="N1922" s="50" t="n">
        <v>75</v>
      </c>
      <c r="O1922" s="50" t="n">
        <v>-1.971</v>
      </c>
      <c r="P1922" s="50" t="n">
        <v>104</v>
      </c>
      <c r="Q1922" s="50" t="n">
        <v>98</v>
      </c>
      <c r="R1922" s="50" t="n">
        <v>23</v>
      </c>
      <c r="S1922" s="50" t="n">
        <v>4</v>
      </c>
      <c r="T1922" s="50" t="n">
        <v>0</v>
      </c>
      <c r="U1922" s="50" t="n">
        <v>3</v>
      </c>
      <c r="V1922" s="50" t="n">
        <v>5</v>
      </c>
      <c r="W1922" s="50" t="n">
        <v>1</v>
      </c>
      <c r="X1922" s="50" t="n">
        <v>0</v>
      </c>
      <c r="Y1922" s="50" t="n">
        <v>20</v>
      </c>
      <c r="Z1922" s="50" t="n">
        <v>29.6</v>
      </c>
      <c r="AA1922" s="50" t="n">
        <v>104</v>
      </c>
      <c r="AB1922" s="50" t="n">
        <v>32.11</v>
      </c>
      <c r="AC1922" s="50" t="n">
        <v>78</v>
      </c>
      <c r="AD1922" s="50" t="n">
        <v>5</v>
      </c>
      <c r="AE1922" s="50" t="n">
        <v>33</v>
      </c>
      <c r="AF1922" s="50" t="n">
        <v>78</v>
      </c>
      <c r="AG1922" s="50" t="n">
        <v>6839.5</v>
      </c>
      <c r="AH1922" s="50" t="n">
        <v>26</v>
      </c>
      <c r="AI1922" s="50" t="n">
        <v>167</v>
      </c>
      <c r="AJ1922" s="50" t="n">
        <v>12556.1</v>
      </c>
      <c r="AK1922" s="50" t="n">
        <v>86</v>
      </c>
    </row>
    <row r="1923" customFormat="false" ht="15" hidden="false" customHeight="false" outlineLevel="0" collapsed="false">
      <c r="A1923" s="50" t="s">
        <v>1321</v>
      </c>
      <c r="B1923" s="50" t="s">
        <v>146</v>
      </c>
      <c r="C1923" s="50" t="s">
        <v>566</v>
      </c>
      <c r="D1923" s="50" t="n">
        <v>691176</v>
      </c>
      <c r="E1923" s="50" t="n">
        <v>8</v>
      </c>
      <c r="F1923" s="50" t="s">
        <v>57</v>
      </c>
      <c r="G1923" s="50" t="n">
        <v>53</v>
      </c>
      <c r="H1923" s="50" t="n">
        <v>22</v>
      </c>
      <c r="I1923" s="50" t="n">
        <v>3</v>
      </c>
      <c r="J1923" s="50" t="n">
        <v>28</v>
      </c>
      <c r="K1923" s="50" t="n">
        <v>16</v>
      </c>
      <c r="L1923" s="50" t="n">
        <v>3</v>
      </c>
      <c r="M1923" s="50" t="n">
        <v>25</v>
      </c>
      <c r="N1923" s="50" t="n">
        <v>6</v>
      </c>
      <c r="O1923" s="50" t="n">
        <v>-0.974</v>
      </c>
      <c r="P1923" s="50" t="n">
        <v>12</v>
      </c>
      <c r="Q1923" s="50" t="n">
        <v>12</v>
      </c>
      <c r="R1923" s="50" t="n">
        <v>3</v>
      </c>
      <c r="S1923" s="50" t="n">
        <v>1</v>
      </c>
      <c r="T1923" s="50" t="n">
        <v>0</v>
      </c>
      <c r="U1923" s="50" t="n">
        <v>0</v>
      </c>
      <c r="V1923" s="50" t="n">
        <v>0</v>
      </c>
      <c r="W1923" s="50" t="n">
        <v>0</v>
      </c>
      <c r="X1923" s="50" t="n">
        <v>0</v>
      </c>
      <c r="Y1923" s="50" t="n">
        <v>4</v>
      </c>
      <c r="Z1923" s="50" t="n">
        <v>3.05</v>
      </c>
      <c r="AA1923" s="50" t="n">
        <v>12</v>
      </c>
      <c r="AB1923" s="50" t="n">
        <v>2.699</v>
      </c>
      <c r="AC1923" s="50" t="n">
        <v>8</v>
      </c>
      <c r="AD1923" s="50" t="n">
        <v>1</v>
      </c>
      <c r="AE1923" s="50" t="n">
        <v>3</v>
      </c>
      <c r="AF1923" s="50" t="n">
        <v>8</v>
      </c>
      <c r="AG1923" s="50" t="n">
        <v>679.2</v>
      </c>
      <c r="AH1923" s="50" t="n">
        <v>3</v>
      </c>
      <c r="AI1923" s="50" t="n">
        <v>21</v>
      </c>
      <c r="AJ1923" s="50" t="n">
        <v>1570.3</v>
      </c>
      <c r="AK1923" s="50" t="n">
        <v>10</v>
      </c>
    </row>
    <row r="1924" customFormat="false" ht="15" hidden="false" customHeight="false" outlineLevel="0" collapsed="false">
      <c r="A1924" s="50" t="s">
        <v>1321</v>
      </c>
      <c r="B1924" s="50" t="s">
        <v>146</v>
      </c>
      <c r="C1924" s="50" t="s">
        <v>566</v>
      </c>
      <c r="D1924" s="50" t="n">
        <v>691176</v>
      </c>
      <c r="E1924" s="50" t="n">
        <v>9</v>
      </c>
      <c r="F1924" s="50" t="s">
        <v>58</v>
      </c>
      <c r="G1924" s="50" t="n">
        <v>43</v>
      </c>
      <c r="H1924" s="50" t="n">
        <v>21</v>
      </c>
      <c r="I1924" s="50" t="n">
        <v>7</v>
      </c>
      <c r="J1924" s="50" t="n">
        <v>19</v>
      </c>
      <c r="K1924" s="50" t="n">
        <v>17</v>
      </c>
      <c r="L1924" s="50" t="n">
        <v>5</v>
      </c>
      <c r="M1924" s="50" t="n">
        <v>24</v>
      </c>
      <c r="N1924" s="50" t="n">
        <v>4</v>
      </c>
      <c r="O1924" s="50" t="n">
        <v>-1.449</v>
      </c>
      <c r="P1924" s="50" t="n">
        <v>10</v>
      </c>
      <c r="Q1924" s="50" t="n">
        <v>9</v>
      </c>
      <c r="R1924" s="50" t="n">
        <v>1</v>
      </c>
      <c r="S1924" s="50" t="n">
        <v>0</v>
      </c>
      <c r="T1924" s="50" t="n">
        <v>0</v>
      </c>
      <c r="U1924" s="50" t="n">
        <v>0</v>
      </c>
      <c r="V1924" s="50" t="n">
        <v>1</v>
      </c>
      <c r="W1924" s="50" t="n">
        <v>0</v>
      </c>
      <c r="X1924" s="50" t="n">
        <v>0</v>
      </c>
      <c r="Y1924" s="50" t="n">
        <v>2</v>
      </c>
      <c r="Z1924" s="50" t="n">
        <v>0.7</v>
      </c>
      <c r="AA1924" s="50" t="n">
        <v>9</v>
      </c>
      <c r="AB1924" s="50" t="n">
        <v>2.699</v>
      </c>
      <c r="AC1924" s="50" t="n">
        <v>7</v>
      </c>
      <c r="AD1924" s="50" t="n">
        <v>1</v>
      </c>
      <c r="AE1924" s="50" t="n">
        <v>3</v>
      </c>
      <c r="AF1924" s="50" t="n">
        <v>6</v>
      </c>
      <c r="AG1924" s="50" t="n">
        <v>548.3</v>
      </c>
      <c r="AH1924" s="50" t="n">
        <v>4</v>
      </c>
      <c r="AI1924" s="50" t="n">
        <v>19</v>
      </c>
      <c r="AJ1924" s="50" t="n">
        <v>1457</v>
      </c>
      <c r="AK1924" s="50" t="n">
        <v>14</v>
      </c>
    </row>
    <row r="1925" customFormat="false" ht="15" hidden="false" customHeight="false" outlineLevel="0" collapsed="false">
      <c r="A1925" s="50" t="s">
        <v>1322</v>
      </c>
      <c r="B1925" s="50" t="s">
        <v>146</v>
      </c>
      <c r="C1925" s="50" t="s">
        <v>567</v>
      </c>
      <c r="D1925" s="50" t="n">
        <v>671277</v>
      </c>
      <c r="E1925" s="50" t="n">
        <v>8</v>
      </c>
      <c r="F1925" s="50" t="s">
        <v>57</v>
      </c>
      <c r="G1925" s="50" t="n">
        <v>391</v>
      </c>
      <c r="H1925" s="50" t="n">
        <v>191</v>
      </c>
      <c r="I1925" s="50" t="n">
        <v>37</v>
      </c>
      <c r="J1925" s="50" t="n">
        <v>165</v>
      </c>
      <c r="K1925" s="50" t="n">
        <v>114</v>
      </c>
      <c r="L1925" s="50" t="n">
        <v>13</v>
      </c>
      <c r="M1925" s="50" t="n">
        <v>226</v>
      </c>
      <c r="N1925" s="50" t="n">
        <v>77</v>
      </c>
      <c r="O1925" s="50" t="n">
        <v>3.396</v>
      </c>
      <c r="P1925" s="50" t="n">
        <v>97</v>
      </c>
      <c r="Q1925" s="50" t="n">
        <v>89</v>
      </c>
      <c r="R1925" s="50" t="n">
        <v>26</v>
      </c>
      <c r="S1925" s="50" t="n">
        <v>4</v>
      </c>
      <c r="T1925" s="50" t="n">
        <v>0</v>
      </c>
      <c r="U1925" s="50" t="n">
        <v>5</v>
      </c>
      <c r="V1925" s="50" t="n">
        <v>7</v>
      </c>
      <c r="W1925" s="50" t="n">
        <v>0</v>
      </c>
      <c r="X1925" s="50" t="n">
        <v>1</v>
      </c>
      <c r="Y1925" s="50" t="n">
        <v>18</v>
      </c>
      <c r="Z1925" s="50" t="n">
        <v>35.2</v>
      </c>
      <c r="AA1925" s="50" t="n">
        <v>97</v>
      </c>
      <c r="AB1925" s="50" t="n">
        <v>33.203</v>
      </c>
      <c r="AC1925" s="50" t="n">
        <v>72</v>
      </c>
      <c r="AD1925" s="50" t="n">
        <v>8</v>
      </c>
      <c r="AE1925" s="50" t="n">
        <v>36</v>
      </c>
      <c r="AF1925" s="50" t="n">
        <v>72</v>
      </c>
      <c r="AG1925" s="50" t="n">
        <v>6661.5</v>
      </c>
      <c r="AH1925" s="50" t="n">
        <v>23</v>
      </c>
      <c r="AI1925" s="50" t="n">
        <v>176</v>
      </c>
      <c r="AJ1925" s="50" t="n">
        <v>13203.9</v>
      </c>
      <c r="AK1925" s="50" t="n">
        <v>98</v>
      </c>
    </row>
    <row r="1926" customFormat="false" ht="15" hidden="false" customHeight="false" outlineLevel="0" collapsed="false">
      <c r="A1926" s="50" t="s">
        <v>1322</v>
      </c>
      <c r="B1926" s="50" t="s">
        <v>146</v>
      </c>
      <c r="C1926" s="50" t="s">
        <v>567</v>
      </c>
      <c r="D1926" s="50" t="n">
        <v>671277</v>
      </c>
      <c r="E1926" s="50" t="n">
        <v>9</v>
      </c>
      <c r="F1926" s="50" t="s">
        <v>58</v>
      </c>
      <c r="G1926" s="50" t="n">
        <v>253</v>
      </c>
      <c r="H1926" s="50" t="n">
        <v>131</v>
      </c>
      <c r="I1926" s="50" t="n">
        <v>29</v>
      </c>
      <c r="J1926" s="50" t="n">
        <v>111</v>
      </c>
      <c r="K1926" s="50" t="n">
        <v>79</v>
      </c>
      <c r="L1926" s="50" t="n">
        <v>10</v>
      </c>
      <c r="M1926" s="50" t="n">
        <v>141</v>
      </c>
      <c r="N1926" s="50" t="n">
        <v>52</v>
      </c>
      <c r="O1926" s="50" t="n">
        <v>-4.067</v>
      </c>
      <c r="P1926" s="50" t="n">
        <v>72</v>
      </c>
      <c r="Q1926" s="50" t="n">
        <v>70</v>
      </c>
      <c r="R1926" s="50" t="n">
        <v>16</v>
      </c>
      <c r="S1926" s="50" t="n">
        <v>2</v>
      </c>
      <c r="T1926" s="50" t="n">
        <v>0</v>
      </c>
      <c r="U1926" s="50" t="n">
        <v>2</v>
      </c>
      <c r="V1926" s="50" t="n">
        <v>2</v>
      </c>
      <c r="W1926" s="50" t="n">
        <v>0</v>
      </c>
      <c r="X1926" s="50" t="n">
        <v>0</v>
      </c>
      <c r="Y1926" s="50" t="n">
        <v>18</v>
      </c>
      <c r="Z1926" s="50" t="n">
        <v>18.7</v>
      </c>
      <c r="AA1926" s="50" t="n">
        <v>72</v>
      </c>
      <c r="AB1926" s="50" t="n">
        <v>18.824</v>
      </c>
      <c r="AC1926" s="50" t="n">
        <v>52</v>
      </c>
      <c r="AD1926" s="50" t="n">
        <v>6</v>
      </c>
      <c r="AE1926" s="50" t="n">
        <v>22</v>
      </c>
      <c r="AF1926" s="50" t="n">
        <v>52</v>
      </c>
      <c r="AG1926" s="50" t="n">
        <v>4619.3</v>
      </c>
      <c r="AH1926" s="50" t="n">
        <v>16</v>
      </c>
      <c r="AI1926" s="50" t="n">
        <v>122</v>
      </c>
      <c r="AJ1926" s="50" t="n">
        <v>9078.7</v>
      </c>
      <c r="AK1926" s="50" t="n">
        <v>62</v>
      </c>
    </row>
    <row r="1927" customFormat="false" ht="15" hidden="false" customHeight="false" outlineLevel="0" collapsed="false">
      <c r="A1927" s="50" t="s">
        <v>1323</v>
      </c>
      <c r="B1927" s="50" t="s">
        <v>146</v>
      </c>
      <c r="C1927" s="50" t="s">
        <v>568</v>
      </c>
      <c r="D1927" s="50" t="n">
        <v>806146</v>
      </c>
      <c r="E1927" s="50" t="n">
        <v>8</v>
      </c>
      <c r="F1927" s="50" t="s">
        <v>57</v>
      </c>
      <c r="G1927" s="50" t="n">
        <v>351</v>
      </c>
      <c r="H1927" s="50" t="n">
        <v>161</v>
      </c>
      <c r="I1927" s="50" t="n">
        <v>38</v>
      </c>
      <c r="J1927" s="50" t="n">
        <v>175</v>
      </c>
      <c r="K1927" s="50" t="n">
        <v>112</v>
      </c>
      <c r="L1927" s="50" t="n">
        <v>15</v>
      </c>
      <c r="M1927" s="50" t="n">
        <v>175</v>
      </c>
      <c r="N1927" s="50" t="n">
        <v>49</v>
      </c>
      <c r="O1927" s="50" t="n">
        <v>-2.18</v>
      </c>
      <c r="P1927" s="50" t="n">
        <v>87</v>
      </c>
      <c r="Q1927" s="50" t="n">
        <v>79</v>
      </c>
      <c r="R1927" s="50" t="n">
        <v>20</v>
      </c>
      <c r="S1927" s="50" t="n">
        <v>1</v>
      </c>
      <c r="T1927" s="50" t="n">
        <v>1</v>
      </c>
      <c r="U1927" s="50" t="n">
        <v>2</v>
      </c>
      <c r="V1927" s="50" t="n">
        <v>7</v>
      </c>
      <c r="W1927" s="50" t="n">
        <v>0</v>
      </c>
      <c r="X1927" s="50" t="n">
        <v>1</v>
      </c>
      <c r="Y1927" s="50" t="n">
        <v>24</v>
      </c>
      <c r="Z1927" s="50" t="n">
        <v>26.15</v>
      </c>
      <c r="AA1927" s="50" t="n">
        <v>86</v>
      </c>
      <c r="AB1927" s="50" t="n">
        <v>25.021</v>
      </c>
      <c r="AC1927" s="50" t="n">
        <v>56</v>
      </c>
      <c r="AD1927" s="50" t="n">
        <v>4</v>
      </c>
      <c r="AE1927" s="50" t="n">
        <v>20</v>
      </c>
      <c r="AF1927" s="50" t="n">
        <v>55</v>
      </c>
      <c r="AG1927" s="50" t="n">
        <v>4722.6</v>
      </c>
      <c r="AH1927" s="50" t="n">
        <v>23</v>
      </c>
      <c r="AI1927" s="50" t="n">
        <v>140</v>
      </c>
      <c r="AJ1927" s="50" t="n">
        <v>10090.8</v>
      </c>
      <c r="AK1927" s="50" t="n">
        <v>26</v>
      </c>
    </row>
    <row r="1928" customFormat="false" ht="15" hidden="false" customHeight="false" outlineLevel="0" collapsed="false">
      <c r="A1928" s="50" t="s">
        <v>1323</v>
      </c>
      <c r="B1928" s="50" t="s">
        <v>146</v>
      </c>
      <c r="C1928" s="50" t="s">
        <v>568</v>
      </c>
      <c r="D1928" s="50" t="n">
        <v>806146</v>
      </c>
      <c r="E1928" s="50" t="n">
        <v>9</v>
      </c>
      <c r="F1928" s="50" t="s">
        <v>58</v>
      </c>
      <c r="G1928" s="50" t="n">
        <v>302</v>
      </c>
      <c r="H1928" s="50" t="n">
        <v>144</v>
      </c>
      <c r="I1928" s="50" t="n">
        <v>36</v>
      </c>
      <c r="J1928" s="50" t="n">
        <v>153</v>
      </c>
      <c r="K1928" s="50" t="n">
        <v>105</v>
      </c>
      <c r="L1928" s="50" t="n">
        <v>20</v>
      </c>
      <c r="M1928" s="50" t="n">
        <v>149</v>
      </c>
      <c r="N1928" s="50" t="n">
        <v>39</v>
      </c>
      <c r="O1928" s="50" t="n">
        <v>-0.654</v>
      </c>
      <c r="P1928" s="50" t="n">
        <v>79</v>
      </c>
      <c r="Q1928" s="50" t="n">
        <v>73</v>
      </c>
      <c r="R1928" s="50" t="n">
        <v>16</v>
      </c>
      <c r="S1928" s="50" t="n">
        <v>3</v>
      </c>
      <c r="T1928" s="50" t="n">
        <v>0</v>
      </c>
      <c r="U1928" s="50" t="n">
        <v>5</v>
      </c>
      <c r="V1928" s="50" t="n">
        <v>3</v>
      </c>
      <c r="W1928" s="50" t="n">
        <v>1</v>
      </c>
      <c r="X1928" s="50" t="n">
        <v>1</v>
      </c>
      <c r="Y1928" s="50" t="n">
        <v>20</v>
      </c>
      <c r="Z1928" s="50" t="n">
        <v>23.75</v>
      </c>
      <c r="AA1928" s="50" t="n">
        <v>78</v>
      </c>
      <c r="AB1928" s="50" t="n">
        <v>23.843</v>
      </c>
      <c r="AC1928" s="50" t="n">
        <v>55</v>
      </c>
      <c r="AD1928" s="50" t="n">
        <v>5</v>
      </c>
      <c r="AE1928" s="50" t="n">
        <v>19</v>
      </c>
      <c r="AF1928" s="50" t="n">
        <v>55</v>
      </c>
      <c r="AG1928" s="50" t="n">
        <v>4741.2</v>
      </c>
      <c r="AH1928" s="50" t="n">
        <v>15</v>
      </c>
      <c r="AI1928" s="50" t="n">
        <v>124</v>
      </c>
      <c r="AJ1928" s="50" t="n">
        <v>9025.4</v>
      </c>
      <c r="AK1928" s="50" t="n">
        <v>44</v>
      </c>
    </row>
    <row r="1929" customFormat="false" ht="15" hidden="false" customHeight="false" outlineLevel="0" collapsed="false">
      <c r="A1929" s="50" t="s">
        <v>1324</v>
      </c>
      <c r="B1929" s="50" t="s">
        <v>146</v>
      </c>
      <c r="C1929" s="50" t="s">
        <v>569</v>
      </c>
      <c r="D1929" s="50" t="n">
        <v>671218</v>
      </c>
      <c r="E1929" s="50" t="n">
        <v>8</v>
      </c>
      <c r="F1929" s="50" t="s">
        <v>57</v>
      </c>
      <c r="G1929" s="50" t="n">
        <v>298</v>
      </c>
      <c r="H1929" s="50" t="n">
        <v>131</v>
      </c>
      <c r="I1929" s="50" t="n">
        <v>39</v>
      </c>
      <c r="J1929" s="50" t="n">
        <v>143</v>
      </c>
      <c r="K1929" s="50" t="n">
        <v>96</v>
      </c>
      <c r="L1929" s="50" t="n">
        <v>21</v>
      </c>
      <c r="M1929" s="50" t="n">
        <v>151</v>
      </c>
      <c r="N1929" s="50" t="n">
        <v>35</v>
      </c>
      <c r="O1929" s="50" t="n">
        <v>-4.27</v>
      </c>
      <c r="P1929" s="50" t="n">
        <v>74</v>
      </c>
      <c r="Q1929" s="50" t="n">
        <v>61</v>
      </c>
      <c r="R1929" s="50" t="n">
        <v>9</v>
      </c>
      <c r="S1929" s="50" t="n">
        <v>5</v>
      </c>
      <c r="T1929" s="50" t="n">
        <v>0</v>
      </c>
      <c r="U1929" s="50" t="n">
        <v>1</v>
      </c>
      <c r="V1929" s="50" t="n">
        <v>9</v>
      </c>
      <c r="W1929" s="50" t="n">
        <v>4</v>
      </c>
      <c r="X1929" s="50" t="n">
        <v>0</v>
      </c>
      <c r="Y1929" s="50" t="n">
        <v>21</v>
      </c>
      <c r="Z1929" s="50" t="n">
        <v>19.35</v>
      </c>
      <c r="AA1929" s="50" t="n">
        <v>73</v>
      </c>
      <c r="AB1929" s="50" t="n">
        <v>24.684</v>
      </c>
      <c r="AC1929" s="50" t="n">
        <v>40</v>
      </c>
      <c r="AD1929" s="50" t="n">
        <v>6</v>
      </c>
      <c r="AE1929" s="50" t="n">
        <v>23</v>
      </c>
      <c r="AF1929" s="50" t="n">
        <v>40</v>
      </c>
      <c r="AG1929" s="50" t="n">
        <v>3764.5</v>
      </c>
      <c r="AH1929" s="50" t="n">
        <v>14</v>
      </c>
      <c r="AI1929" s="50" t="n">
        <v>127</v>
      </c>
      <c r="AJ1929" s="50" t="n">
        <v>9348.6</v>
      </c>
      <c r="AK1929" s="50" t="n">
        <v>49</v>
      </c>
    </row>
    <row r="1930" customFormat="false" ht="15" hidden="false" customHeight="false" outlineLevel="0" collapsed="false">
      <c r="A1930" s="50" t="s">
        <v>1324</v>
      </c>
      <c r="B1930" s="50" t="s">
        <v>146</v>
      </c>
      <c r="C1930" s="50" t="s">
        <v>569</v>
      </c>
      <c r="D1930" s="50" t="n">
        <v>671218</v>
      </c>
      <c r="E1930" s="50" t="n">
        <v>9</v>
      </c>
      <c r="F1930" s="50" t="s">
        <v>58</v>
      </c>
      <c r="G1930" s="50" t="n">
        <v>250</v>
      </c>
      <c r="H1930" s="50" t="n">
        <v>109</v>
      </c>
      <c r="I1930" s="50" t="n">
        <v>31</v>
      </c>
      <c r="J1930" s="50" t="n">
        <v>121</v>
      </c>
      <c r="K1930" s="50" t="n">
        <v>74</v>
      </c>
      <c r="L1930" s="50" t="n">
        <v>8</v>
      </c>
      <c r="M1930" s="50" t="n">
        <v>129</v>
      </c>
      <c r="N1930" s="50" t="n">
        <v>35</v>
      </c>
      <c r="O1930" s="50" t="n">
        <v>1.838</v>
      </c>
      <c r="P1930" s="50" t="n">
        <v>62</v>
      </c>
      <c r="Q1930" s="50" t="n">
        <v>55</v>
      </c>
      <c r="R1930" s="50" t="n">
        <v>14</v>
      </c>
      <c r="S1930" s="50" t="n">
        <v>2</v>
      </c>
      <c r="T1930" s="50" t="n">
        <v>1</v>
      </c>
      <c r="U1930" s="50" t="n">
        <v>3</v>
      </c>
      <c r="V1930" s="50" t="n">
        <v>6</v>
      </c>
      <c r="W1930" s="50" t="n">
        <v>0</v>
      </c>
      <c r="X1930" s="50" t="n">
        <v>1</v>
      </c>
      <c r="Y1930" s="50" t="n">
        <v>18</v>
      </c>
      <c r="Z1930" s="50" t="n">
        <v>21.5</v>
      </c>
      <c r="AA1930" s="50" t="n">
        <v>62</v>
      </c>
      <c r="AB1930" s="50" t="n">
        <v>21.385</v>
      </c>
      <c r="AC1930" s="50" t="n">
        <v>38</v>
      </c>
      <c r="AD1930" s="50" t="n">
        <v>5</v>
      </c>
      <c r="AE1930" s="50" t="n">
        <v>15</v>
      </c>
      <c r="AF1930" s="50" t="n">
        <v>38</v>
      </c>
      <c r="AG1930" s="50" t="n">
        <v>3484.2</v>
      </c>
      <c r="AH1930" s="50" t="n">
        <v>17</v>
      </c>
      <c r="AI1930" s="50" t="n">
        <v>95</v>
      </c>
      <c r="AJ1930" s="50" t="n">
        <v>7042.8</v>
      </c>
      <c r="AK1930" s="50" t="n">
        <v>42</v>
      </c>
    </row>
    <row r="1931" customFormat="false" ht="15" hidden="false" customHeight="false" outlineLevel="0" collapsed="false">
      <c r="A1931" s="50" t="s">
        <v>1325</v>
      </c>
      <c r="B1931" s="50" t="s">
        <v>146</v>
      </c>
      <c r="C1931" s="50" t="s">
        <v>570</v>
      </c>
      <c r="D1931" s="50" t="n">
        <v>519317</v>
      </c>
      <c r="E1931" s="50" t="n">
        <v>4</v>
      </c>
      <c r="F1931" s="50" t="s">
        <v>53</v>
      </c>
      <c r="G1931" s="50" t="n">
        <v>384</v>
      </c>
      <c r="H1931" s="50" t="n">
        <v>173</v>
      </c>
      <c r="I1931" s="50" t="n">
        <v>61</v>
      </c>
      <c r="J1931" s="50" t="n">
        <v>176</v>
      </c>
      <c r="K1931" s="50" t="n">
        <v>110</v>
      </c>
      <c r="L1931" s="50" t="n">
        <v>25</v>
      </c>
      <c r="M1931" s="50" t="n">
        <v>208</v>
      </c>
      <c r="N1931" s="50" t="n">
        <v>63</v>
      </c>
      <c r="O1931" s="50" t="n">
        <v>1.137</v>
      </c>
      <c r="P1931" s="50" t="n">
        <v>96</v>
      </c>
      <c r="Q1931" s="50" t="n">
        <v>90</v>
      </c>
      <c r="R1931" s="50" t="n">
        <v>23</v>
      </c>
      <c r="S1931" s="50" t="n">
        <v>6</v>
      </c>
      <c r="T1931" s="50" t="n">
        <v>0</v>
      </c>
      <c r="U1931" s="50" t="n">
        <v>3</v>
      </c>
      <c r="V1931" s="50" t="n">
        <v>6</v>
      </c>
      <c r="W1931" s="50" t="n">
        <v>0</v>
      </c>
      <c r="X1931" s="50" t="n">
        <v>0</v>
      </c>
      <c r="Y1931" s="50" t="n">
        <v>29</v>
      </c>
      <c r="Z1931" s="50" t="n">
        <v>30.3</v>
      </c>
      <c r="AA1931" s="50" t="n">
        <v>96</v>
      </c>
      <c r="AB1931" s="50" t="n">
        <v>31.252</v>
      </c>
      <c r="AC1931" s="50" t="n">
        <v>61</v>
      </c>
      <c r="AD1931" s="50" t="n">
        <v>11</v>
      </c>
      <c r="AE1931" s="50" t="n">
        <v>27</v>
      </c>
      <c r="AF1931" s="50" t="n">
        <v>61</v>
      </c>
      <c r="AG1931" s="50" t="n">
        <v>5742.3</v>
      </c>
      <c r="AH1931" s="50" t="n">
        <v>24</v>
      </c>
      <c r="AI1931" s="50" t="n">
        <v>155</v>
      </c>
      <c r="AJ1931" s="50" t="n">
        <v>12296.7</v>
      </c>
      <c r="AK1931" s="50" t="n">
        <v>146</v>
      </c>
    </row>
    <row r="1932" customFormat="false" ht="15" hidden="false" customHeight="false" outlineLevel="0" collapsed="false">
      <c r="A1932" s="50" t="s">
        <v>1326</v>
      </c>
      <c r="B1932" s="50" t="s">
        <v>146</v>
      </c>
      <c r="C1932" s="50" t="s">
        <v>571</v>
      </c>
      <c r="D1932" s="50" t="n">
        <v>645305</v>
      </c>
      <c r="E1932" s="50" t="n">
        <v>6</v>
      </c>
      <c r="F1932" s="50" t="s">
        <v>55</v>
      </c>
      <c r="G1932" s="50" t="n">
        <v>97</v>
      </c>
      <c r="H1932" s="50" t="n">
        <v>48</v>
      </c>
      <c r="I1932" s="50" t="n">
        <v>15</v>
      </c>
      <c r="J1932" s="50" t="n">
        <v>47</v>
      </c>
      <c r="K1932" s="50" t="n">
        <v>35</v>
      </c>
      <c r="L1932" s="50" t="n">
        <v>10</v>
      </c>
      <c r="M1932" s="50" t="n">
        <v>50</v>
      </c>
      <c r="N1932" s="50" t="n">
        <v>13</v>
      </c>
      <c r="O1932" s="50" t="n">
        <v>0.388</v>
      </c>
      <c r="P1932" s="50" t="n">
        <v>26</v>
      </c>
      <c r="Q1932" s="50" t="n">
        <v>24</v>
      </c>
      <c r="R1932" s="50" t="n">
        <v>6</v>
      </c>
      <c r="S1932" s="50" t="n">
        <v>2</v>
      </c>
      <c r="T1932" s="50" t="n">
        <v>0</v>
      </c>
      <c r="U1932" s="50" t="n">
        <v>0</v>
      </c>
      <c r="V1932" s="50" t="n">
        <v>1</v>
      </c>
      <c r="W1932" s="50" t="n">
        <v>1</v>
      </c>
      <c r="X1932" s="50" t="n">
        <v>0</v>
      </c>
      <c r="Y1932" s="50" t="n">
        <v>8</v>
      </c>
      <c r="Z1932" s="50" t="n">
        <v>7.5</v>
      </c>
      <c r="AA1932" s="50" t="n">
        <v>26</v>
      </c>
      <c r="AB1932" s="50" t="n">
        <v>7.421</v>
      </c>
      <c r="AC1932" s="50" t="n">
        <v>16</v>
      </c>
      <c r="AD1932" s="50" t="n">
        <v>0</v>
      </c>
      <c r="AE1932" s="50" t="n">
        <v>3</v>
      </c>
      <c r="AF1932" s="50" t="n">
        <v>16</v>
      </c>
      <c r="AG1932" s="50" t="n">
        <v>1331.3</v>
      </c>
      <c r="AH1932" s="50" t="n">
        <v>8</v>
      </c>
      <c r="AI1932" s="50" t="n">
        <v>44</v>
      </c>
      <c r="AJ1932" s="50" t="n">
        <v>3085.1</v>
      </c>
      <c r="AK1932" s="50" t="n">
        <v>3</v>
      </c>
    </row>
    <row r="1933" customFormat="false" ht="15" hidden="false" customHeight="false" outlineLevel="0" collapsed="false">
      <c r="A1933" s="50" t="s">
        <v>1326</v>
      </c>
      <c r="B1933" s="50" t="s">
        <v>146</v>
      </c>
      <c r="C1933" s="50" t="s">
        <v>571</v>
      </c>
      <c r="D1933" s="50" t="n">
        <v>645305</v>
      </c>
      <c r="E1933" s="50" t="n">
        <v>7</v>
      </c>
      <c r="F1933" s="50" t="s">
        <v>56</v>
      </c>
      <c r="G1933" s="50" t="n">
        <v>102</v>
      </c>
      <c r="H1933" s="50" t="n">
        <v>51</v>
      </c>
      <c r="I1933" s="50" t="n">
        <v>7</v>
      </c>
      <c r="J1933" s="50" t="n">
        <v>49</v>
      </c>
      <c r="K1933" s="50" t="n">
        <v>30</v>
      </c>
      <c r="L1933" s="50" t="n">
        <v>4</v>
      </c>
      <c r="M1933" s="50" t="n">
        <v>53</v>
      </c>
      <c r="N1933" s="50" t="n">
        <v>21</v>
      </c>
      <c r="O1933" s="50" t="n">
        <v>-1.837</v>
      </c>
      <c r="P1933" s="50" t="n">
        <v>29</v>
      </c>
      <c r="Q1933" s="50" t="n">
        <v>27</v>
      </c>
      <c r="R1933" s="50" t="n">
        <v>6</v>
      </c>
      <c r="S1933" s="50" t="n">
        <v>0</v>
      </c>
      <c r="T1933" s="50" t="n">
        <v>0</v>
      </c>
      <c r="U1933" s="50" t="n">
        <v>1</v>
      </c>
      <c r="V1933" s="50" t="n">
        <v>0</v>
      </c>
      <c r="W1933" s="50" t="n">
        <v>1</v>
      </c>
      <c r="X1933" s="50" t="n">
        <v>1</v>
      </c>
      <c r="Y1933" s="50" t="n">
        <v>6</v>
      </c>
      <c r="Z1933" s="50" t="n">
        <v>7.2</v>
      </c>
      <c r="AA1933" s="50" t="n">
        <v>29</v>
      </c>
      <c r="AB1933" s="50" t="n">
        <v>8.241</v>
      </c>
      <c r="AC1933" s="50" t="n">
        <v>22</v>
      </c>
      <c r="AD1933" s="50" t="n">
        <v>1</v>
      </c>
      <c r="AE1933" s="50" t="n">
        <v>5</v>
      </c>
      <c r="AF1933" s="50" t="n">
        <v>22</v>
      </c>
      <c r="AG1933" s="50" t="n">
        <v>1734.3</v>
      </c>
      <c r="AH1933" s="50" t="n">
        <v>7</v>
      </c>
      <c r="AI1933" s="50" t="n">
        <v>43</v>
      </c>
      <c r="AJ1933" s="50" t="n">
        <v>3030.1</v>
      </c>
      <c r="AK1933" s="50" t="n">
        <v>4</v>
      </c>
    </row>
    <row r="1934" customFormat="false" ht="15" hidden="false" customHeight="false" outlineLevel="0" collapsed="false">
      <c r="A1934" s="50" t="s">
        <v>1326</v>
      </c>
      <c r="B1934" s="50" t="s">
        <v>146</v>
      </c>
      <c r="C1934" s="50" t="s">
        <v>571</v>
      </c>
      <c r="D1934" s="50" t="n">
        <v>645305</v>
      </c>
      <c r="E1934" s="50" t="n">
        <v>8</v>
      </c>
      <c r="F1934" s="50" t="s">
        <v>57</v>
      </c>
      <c r="G1934" s="50" t="n">
        <v>58</v>
      </c>
      <c r="H1934" s="50" t="n">
        <v>24</v>
      </c>
      <c r="I1934" s="50" t="n">
        <v>6</v>
      </c>
      <c r="J1934" s="50" t="n">
        <v>29</v>
      </c>
      <c r="K1934" s="50" t="n">
        <v>15</v>
      </c>
      <c r="L1934" s="50" t="n">
        <v>0</v>
      </c>
      <c r="M1934" s="50" t="n">
        <v>29</v>
      </c>
      <c r="N1934" s="50" t="n">
        <v>9</v>
      </c>
      <c r="O1934" s="50" t="n">
        <v>-1.424</v>
      </c>
      <c r="P1934" s="50" t="n">
        <v>16</v>
      </c>
      <c r="Q1934" s="50" t="n">
        <v>15</v>
      </c>
      <c r="R1934" s="50" t="n">
        <v>4</v>
      </c>
      <c r="S1934" s="50" t="n">
        <v>0</v>
      </c>
      <c r="T1934" s="50" t="n">
        <v>0</v>
      </c>
      <c r="U1934" s="50" t="n">
        <v>0</v>
      </c>
      <c r="V1934" s="50" t="n">
        <v>0</v>
      </c>
      <c r="W1934" s="50" t="n">
        <v>0</v>
      </c>
      <c r="X1934" s="50" t="n">
        <v>0</v>
      </c>
      <c r="Y1934" s="50" t="n">
        <v>6</v>
      </c>
      <c r="Z1934" s="50" t="n">
        <v>3.6</v>
      </c>
      <c r="AA1934" s="50" t="n">
        <v>15</v>
      </c>
      <c r="AB1934" s="50" t="n">
        <v>2.03</v>
      </c>
      <c r="AC1934" s="50" t="n">
        <v>10</v>
      </c>
      <c r="AD1934" s="50" t="n">
        <v>0</v>
      </c>
      <c r="AE1934" s="50" t="n">
        <v>4</v>
      </c>
      <c r="AF1934" s="50" t="n">
        <v>10</v>
      </c>
      <c r="AG1934" s="50" t="n">
        <v>794.7</v>
      </c>
      <c r="AH1934" s="50" t="n">
        <v>3</v>
      </c>
      <c r="AI1934" s="50" t="n">
        <v>20</v>
      </c>
      <c r="AJ1934" s="50" t="n">
        <v>1393.6</v>
      </c>
      <c r="AK1934" s="50" t="n">
        <v>1</v>
      </c>
    </row>
    <row r="1935" customFormat="false" ht="15" hidden="false" customHeight="false" outlineLevel="0" collapsed="false">
      <c r="A1935" s="50" t="s">
        <v>1326</v>
      </c>
      <c r="B1935" s="50" t="s">
        <v>146</v>
      </c>
      <c r="C1935" s="50" t="s">
        <v>571</v>
      </c>
      <c r="D1935" s="50" t="n">
        <v>645305</v>
      </c>
      <c r="E1935" s="50" t="n">
        <v>9</v>
      </c>
      <c r="F1935" s="50" t="s">
        <v>58</v>
      </c>
      <c r="G1935" s="50" t="n">
        <v>53</v>
      </c>
      <c r="H1935" s="50" t="n">
        <v>33</v>
      </c>
      <c r="I1935" s="50" t="n">
        <v>5</v>
      </c>
      <c r="J1935" s="50" t="n">
        <v>32</v>
      </c>
      <c r="K1935" s="50" t="n">
        <v>23</v>
      </c>
      <c r="L1935" s="50" t="n">
        <v>1</v>
      </c>
      <c r="M1935" s="50" t="n">
        <v>21</v>
      </c>
      <c r="N1935" s="50" t="n">
        <v>10</v>
      </c>
      <c r="O1935" s="50" t="n">
        <v>-0.998</v>
      </c>
      <c r="P1935" s="50" t="n">
        <v>21</v>
      </c>
      <c r="Q1935" s="50" t="n">
        <v>20</v>
      </c>
      <c r="R1935" s="50" t="n">
        <v>5</v>
      </c>
      <c r="S1935" s="50" t="n">
        <v>0</v>
      </c>
      <c r="T1935" s="50" t="n">
        <v>0</v>
      </c>
      <c r="U1935" s="50" t="n">
        <v>0</v>
      </c>
      <c r="V1935" s="50" t="n">
        <v>0</v>
      </c>
      <c r="W1935" s="50" t="n">
        <v>1</v>
      </c>
      <c r="X1935" s="50" t="n">
        <v>0</v>
      </c>
      <c r="Y1935" s="50" t="n">
        <v>5</v>
      </c>
      <c r="Z1935" s="50" t="n">
        <v>5.2</v>
      </c>
      <c r="AA1935" s="50" t="n">
        <v>21</v>
      </c>
      <c r="AB1935" s="50" t="n">
        <v>5.624</v>
      </c>
      <c r="AC1935" s="50" t="n">
        <v>15</v>
      </c>
      <c r="AD1935" s="50" t="n">
        <v>1</v>
      </c>
      <c r="AE1935" s="50" t="n">
        <v>6</v>
      </c>
      <c r="AF1935" s="50" t="n">
        <v>15</v>
      </c>
      <c r="AG1935" s="50" t="n">
        <v>1305.2</v>
      </c>
      <c r="AH1935" s="50" t="n">
        <v>5</v>
      </c>
      <c r="AI1935" s="50" t="n">
        <v>30</v>
      </c>
      <c r="AJ1935" s="50" t="n">
        <v>2105.2</v>
      </c>
      <c r="AK1935" s="50" t="n">
        <v>2</v>
      </c>
    </row>
    <row r="1936" customFormat="false" ht="15" hidden="false" customHeight="false" outlineLevel="0" collapsed="false">
      <c r="A1936" s="50" t="s">
        <v>1327</v>
      </c>
      <c r="B1936" s="50" t="s">
        <v>146</v>
      </c>
      <c r="C1936" s="50" t="s">
        <v>572</v>
      </c>
      <c r="D1936" s="50" t="n">
        <v>641555</v>
      </c>
      <c r="E1936" s="50" t="n">
        <v>4</v>
      </c>
      <c r="F1936" s="50" t="s">
        <v>53</v>
      </c>
      <c r="G1936" s="50" t="n">
        <v>132</v>
      </c>
      <c r="H1936" s="50" t="n">
        <v>61</v>
      </c>
      <c r="I1936" s="50" t="n">
        <v>22</v>
      </c>
      <c r="J1936" s="50" t="n">
        <v>56</v>
      </c>
      <c r="K1936" s="50" t="n">
        <v>37</v>
      </c>
      <c r="L1936" s="50" t="n">
        <v>7</v>
      </c>
      <c r="M1936" s="50" t="n">
        <v>76</v>
      </c>
      <c r="N1936" s="50" t="n">
        <v>24</v>
      </c>
      <c r="O1936" s="50" t="n">
        <v>-1.697</v>
      </c>
      <c r="P1936" s="50" t="n">
        <v>32</v>
      </c>
      <c r="Q1936" s="50" t="n">
        <v>31</v>
      </c>
      <c r="R1936" s="50" t="n">
        <v>6</v>
      </c>
      <c r="S1936" s="50" t="n">
        <v>2</v>
      </c>
      <c r="T1936" s="50" t="n">
        <v>1</v>
      </c>
      <c r="U1936" s="50" t="n">
        <v>0</v>
      </c>
      <c r="V1936" s="50" t="n">
        <v>1</v>
      </c>
      <c r="W1936" s="50" t="n">
        <v>0</v>
      </c>
      <c r="X1936" s="50" t="n">
        <v>0</v>
      </c>
      <c r="Y1936" s="50" t="n">
        <v>10</v>
      </c>
      <c r="Z1936" s="50" t="n">
        <v>7.5</v>
      </c>
      <c r="AA1936" s="50" t="n">
        <v>32</v>
      </c>
      <c r="AB1936" s="50" t="n">
        <v>8.172</v>
      </c>
      <c r="AC1936" s="50" t="n">
        <v>21</v>
      </c>
      <c r="AD1936" s="50" t="n">
        <v>2</v>
      </c>
      <c r="AE1936" s="50" t="n">
        <v>8</v>
      </c>
      <c r="AF1936" s="50" t="n">
        <v>21</v>
      </c>
      <c r="AG1936" s="50" t="n">
        <v>1930.3</v>
      </c>
      <c r="AH1936" s="50" t="n">
        <v>8</v>
      </c>
      <c r="AI1936" s="50" t="n">
        <v>53</v>
      </c>
      <c r="AJ1936" s="50" t="n">
        <v>3718.8</v>
      </c>
      <c r="AK1936" s="50" t="n">
        <v>3</v>
      </c>
    </row>
    <row r="1937" customFormat="false" ht="15" hidden="false" customHeight="false" outlineLevel="0" collapsed="false">
      <c r="A1937" s="50" t="s">
        <v>1327</v>
      </c>
      <c r="B1937" s="50" t="s">
        <v>146</v>
      </c>
      <c r="C1937" s="50" t="s">
        <v>572</v>
      </c>
      <c r="D1937" s="50" t="n">
        <v>641555</v>
      </c>
      <c r="E1937" s="50" t="n">
        <v>5</v>
      </c>
      <c r="F1937" s="50" t="s">
        <v>54</v>
      </c>
      <c r="G1937" s="50" t="n">
        <v>118</v>
      </c>
      <c r="H1937" s="50" t="n">
        <v>54</v>
      </c>
      <c r="I1937" s="50" t="n">
        <v>11</v>
      </c>
      <c r="J1937" s="50" t="n">
        <v>62</v>
      </c>
      <c r="K1937" s="50" t="n">
        <v>44</v>
      </c>
      <c r="L1937" s="50" t="n">
        <v>6</v>
      </c>
      <c r="M1937" s="50" t="n">
        <v>56</v>
      </c>
      <c r="N1937" s="50" t="n">
        <v>10</v>
      </c>
      <c r="O1937" s="50" t="n">
        <v>-2.626</v>
      </c>
      <c r="P1937" s="50" t="n">
        <v>33</v>
      </c>
      <c r="Q1937" s="50" t="n">
        <v>28</v>
      </c>
      <c r="R1937" s="50" t="n">
        <v>5</v>
      </c>
      <c r="S1937" s="50" t="n">
        <v>1</v>
      </c>
      <c r="T1937" s="50" t="n">
        <v>0</v>
      </c>
      <c r="U1937" s="50" t="n">
        <v>0</v>
      </c>
      <c r="V1937" s="50" t="n">
        <v>4</v>
      </c>
      <c r="W1937" s="50" t="n">
        <v>0</v>
      </c>
      <c r="X1937" s="50" t="n">
        <v>1</v>
      </c>
      <c r="Y1937" s="50" t="n">
        <v>3</v>
      </c>
      <c r="Z1937" s="50" t="n">
        <v>7.65</v>
      </c>
      <c r="AA1937" s="50" t="n">
        <v>33</v>
      </c>
      <c r="AB1937" s="50" t="n">
        <v>10.587</v>
      </c>
      <c r="AC1937" s="50" t="n">
        <v>26</v>
      </c>
      <c r="AD1937" s="50" t="n">
        <v>0</v>
      </c>
      <c r="AE1937" s="50" t="n">
        <v>7</v>
      </c>
      <c r="AF1937" s="50" t="n">
        <v>26</v>
      </c>
      <c r="AG1937" s="50" t="n">
        <v>2192.5</v>
      </c>
      <c r="AH1937" s="50" t="n">
        <v>9</v>
      </c>
      <c r="AI1937" s="50" t="n">
        <v>46</v>
      </c>
      <c r="AJ1937" s="50" t="n">
        <v>3219.9</v>
      </c>
      <c r="AK1937" s="50" t="n">
        <v>2</v>
      </c>
    </row>
    <row r="1938" customFormat="false" ht="15" hidden="false" customHeight="false" outlineLevel="0" collapsed="false">
      <c r="A1938" s="50" t="s">
        <v>1327</v>
      </c>
      <c r="B1938" s="50" t="s">
        <v>146</v>
      </c>
      <c r="C1938" s="50" t="s">
        <v>572</v>
      </c>
      <c r="D1938" s="50" t="n">
        <v>641555</v>
      </c>
      <c r="E1938" s="50" t="n">
        <v>6</v>
      </c>
      <c r="F1938" s="50" t="s">
        <v>55</v>
      </c>
      <c r="G1938" s="50" t="n">
        <v>102</v>
      </c>
      <c r="H1938" s="50" t="n">
        <v>45</v>
      </c>
      <c r="I1938" s="50" t="n">
        <v>10</v>
      </c>
      <c r="J1938" s="50" t="n">
        <v>52</v>
      </c>
      <c r="K1938" s="50" t="n">
        <v>34</v>
      </c>
      <c r="L1938" s="50" t="n">
        <v>4</v>
      </c>
      <c r="M1938" s="50" t="n">
        <v>50</v>
      </c>
      <c r="N1938" s="50" t="n">
        <v>11</v>
      </c>
      <c r="O1938" s="50" t="n">
        <v>-1.969</v>
      </c>
      <c r="P1938" s="50" t="n">
        <v>27</v>
      </c>
      <c r="Q1938" s="50" t="n">
        <v>26</v>
      </c>
      <c r="R1938" s="50" t="n">
        <v>5</v>
      </c>
      <c r="S1938" s="50" t="n">
        <v>2</v>
      </c>
      <c r="T1938" s="50" t="n">
        <v>0</v>
      </c>
      <c r="U1938" s="50" t="n">
        <v>0</v>
      </c>
      <c r="V1938" s="50" t="n">
        <v>1</v>
      </c>
      <c r="W1938" s="50" t="n">
        <v>0</v>
      </c>
      <c r="X1938" s="50" t="n">
        <v>0</v>
      </c>
      <c r="Y1938" s="50" t="n">
        <v>5</v>
      </c>
      <c r="Z1938" s="50" t="n">
        <v>5.9</v>
      </c>
      <c r="AA1938" s="50" t="n">
        <v>26</v>
      </c>
      <c r="AB1938" s="50" t="n">
        <v>4.671</v>
      </c>
      <c r="AC1938" s="50" t="n">
        <v>21</v>
      </c>
      <c r="AD1938" s="50" t="n">
        <v>1</v>
      </c>
      <c r="AE1938" s="50" t="n">
        <v>8</v>
      </c>
      <c r="AF1938" s="50" t="n">
        <v>20</v>
      </c>
      <c r="AG1938" s="50" t="n">
        <v>1787.1</v>
      </c>
      <c r="AH1938" s="50" t="n">
        <v>4</v>
      </c>
      <c r="AI1938" s="50" t="n">
        <v>41</v>
      </c>
      <c r="AJ1938" s="50" t="n">
        <v>2807.2</v>
      </c>
      <c r="AK1938" s="50" t="n">
        <v>1</v>
      </c>
    </row>
    <row r="1939" customFormat="false" ht="15" hidden="false" customHeight="false" outlineLevel="0" collapsed="false">
      <c r="A1939" s="50" t="s">
        <v>1328</v>
      </c>
      <c r="B1939" s="50" t="s">
        <v>146</v>
      </c>
      <c r="C1939" s="50" t="s">
        <v>573</v>
      </c>
      <c r="D1939" s="50" t="n">
        <v>680474</v>
      </c>
      <c r="E1939" s="50" t="n">
        <v>4</v>
      </c>
      <c r="F1939" s="50" t="s">
        <v>53</v>
      </c>
      <c r="G1939" s="50" t="n">
        <v>13</v>
      </c>
      <c r="H1939" s="50" t="n">
        <v>4</v>
      </c>
      <c r="I1939" s="50" t="n">
        <v>0</v>
      </c>
      <c r="J1939" s="50" t="n">
        <v>5</v>
      </c>
      <c r="K1939" s="50" t="n">
        <v>3</v>
      </c>
      <c r="L1939" s="50" t="n">
        <v>0</v>
      </c>
      <c r="M1939" s="50" t="n">
        <v>8</v>
      </c>
      <c r="N1939" s="50" t="n">
        <v>1</v>
      </c>
      <c r="O1939" s="50" t="n">
        <v>0.16</v>
      </c>
      <c r="P1939" s="50" t="n">
        <v>2</v>
      </c>
      <c r="Q1939" s="50" t="n">
        <v>1</v>
      </c>
      <c r="R1939" s="50" t="n">
        <v>0</v>
      </c>
      <c r="S1939" s="50" t="n">
        <v>0</v>
      </c>
      <c r="T1939" s="50" t="n">
        <v>0</v>
      </c>
      <c r="U1939" s="50" t="n">
        <v>0</v>
      </c>
      <c r="V1939" s="50" t="n">
        <v>1</v>
      </c>
      <c r="W1939" s="50" t="n">
        <v>0</v>
      </c>
      <c r="X1939" s="50" t="n">
        <v>0</v>
      </c>
      <c r="Y1939" s="50" t="n">
        <v>0</v>
      </c>
      <c r="Z1939" s="50" t="n">
        <v>0.7</v>
      </c>
      <c r="AA1939" s="50" t="n">
        <v>2</v>
      </c>
      <c r="AB1939" s="50" t="n">
        <v>0.698</v>
      </c>
      <c r="AC1939" s="50" t="n">
        <v>1</v>
      </c>
      <c r="AD1939" s="50" t="n">
        <v>0</v>
      </c>
      <c r="AE1939" s="50" t="n">
        <v>0</v>
      </c>
      <c r="AF1939" s="50" t="n">
        <v>1</v>
      </c>
      <c r="AG1939" s="50" t="n">
        <v>92.4</v>
      </c>
      <c r="AH1939" s="50" t="n">
        <v>0</v>
      </c>
      <c r="AI1939" s="50" t="n">
        <v>4</v>
      </c>
      <c r="AJ1939" s="50" t="n">
        <v>302.1</v>
      </c>
      <c r="AK1939" s="50" t="n">
        <v>2</v>
      </c>
    </row>
    <row r="1940" customFormat="false" ht="15" hidden="false" customHeight="false" outlineLevel="0" collapsed="false">
      <c r="A1940" s="50" t="s">
        <v>1328</v>
      </c>
      <c r="B1940" s="50" t="s">
        <v>146</v>
      </c>
      <c r="C1940" s="50" t="s">
        <v>573</v>
      </c>
      <c r="D1940" s="50" t="n">
        <v>680474</v>
      </c>
      <c r="E1940" s="50" t="n">
        <v>5</v>
      </c>
      <c r="F1940" s="50" t="s">
        <v>54</v>
      </c>
      <c r="G1940" s="50" t="n">
        <v>109</v>
      </c>
      <c r="H1940" s="50" t="n">
        <v>44</v>
      </c>
      <c r="I1940" s="50" t="n">
        <v>12</v>
      </c>
      <c r="J1940" s="50" t="n">
        <v>49</v>
      </c>
      <c r="K1940" s="50" t="n">
        <v>35</v>
      </c>
      <c r="L1940" s="50" t="n">
        <v>8</v>
      </c>
      <c r="M1940" s="50" t="n">
        <v>60</v>
      </c>
      <c r="N1940" s="50" t="n">
        <v>9</v>
      </c>
      <c r="O1940" s="50" t="n">
        <v>1.491</v>
      </c>
      <c r="P1940" s="50" t="n">
        <v>22</v>
      </c>
      <c r="Q1940" s="50" t="n">
        <v>16</v>
      </c>
      <c r="R1940" s="50" t="n">
        <v>5</v>
      </c>
      <c r="S1940" s="50" t="n">
        <v>3</v>
      </c>
      <c r="T1940" s="50" t="n">
        <v>0</v>
      </c>
      <c r="U1940" s="50" t="n">
        <v>0</v>
      </c>
      <c r="V1940" s="50" t="n">
        <v>6</v>
      </c>
      <c r="W1940" s="50" t="n">
        <v>0</v>
      </c>
      <c r="X1940" s="50" t="n">
        <v>0</v>
      </c>
      <c r="Y1940" s="50" t="n">
        <v>5</v>
      </c>
      <c r="Z1940" s="50" t="n">
        <v>9.75</v>
      </c>
      <c r="AA1940" s="50" t="n">
        <v>22</v>
      </c>
      <c r="AB1940" s="50" t="n">
        <v>7.549</v>
      </c>
      <c r="AC1940" s="50" t="n">
        <v>11</v>
      </c>
      <c r="AD1940" s="50" t="n">
        <v>0</v>
      </c>
      <c r="AE1940" s="50" t="n">
        <v>6</v>
      </c>
      <c r="AF1940" s="50" t="n">
        <v>11</v>
      </c>
      <c r="AG1940" s="50" t="n">
        <v>964.2</v>
      </c>
      <c r="AH1940" s="50" t="n">
        <v>4</v>
      </c>
      <c r="AI1940" s="50" t="n">
        <v>35</v>
      </c>
      <c r="AJ1940" s="50" t="n">
        <v>2440.9</v>
      </c>
      <c r="AK1940" s="50" t="n">
        <v>2</v>
      </c>
    </row>
    <row r="1941" customFormat="false" ht="15" hidden="false" customHeight="false" outlineLevel="0" collapsed="false">
      <c r="A1941" s="50" t="s">
        <v>1328</v>
      </c>
      <c r="B1941" s="50" t="s">
        <v>146</v>
      </c>
      <c r="C1941" s="50" t="s">
        <v>573</v>
      </c>
      <c r="D1941" s="50" t="n">
        <v>680474</v>
      </c>
      <c r="E1941" s="50" t="n">
        <v>6</v>
      </c>
      <c r="F1941" s="50" t="s">
        <v>55</v>
      </c>
      <c r="G1941" s="50" t="n">
        <v>88</v>
      </c>
      <c r="H1941" s="50" t="n">
        <v>39</v>
      </c>
      <c r="I1941" s="50" t="n">
        <v>12</v>
      </c>
      <c r="J1941" s="50" t="n">
        <v>40</v>
      </c>
      <c r="K1941" s="50" t="n">
        <v>27</v>
      </c>
      <c r="L1941" s="50" t="n">
        <v>5</v>
      </c>
      <c r="M1941" s="50" t="n">
        <v>48</v>
      </c>
      <c r="N1941" s="50" t="n">
        <v>12</v>
      </c>
      <c r="O1941" s="50" t="n">
        <v>0.062</v>
      </c>
      <c r="P1941" s="50" t="n">
        <v>24</v>
      </c>
      <c r="Q1941" s="50" t="n">
        <v>20</v>
      </c>
      <c r="R1941" s="50" t="n">
        <v>2</v>
      </c>
      <c r="S1941" s="50" t="n">
        <v>1</v>
      </c>
      <c r="T1941" s="50" t="n">
        <v>0</v>
      </c>
      <c r="U1941" s="50" t="n">
        <v>1</v>
      </c>
      <c r="V1941" s="50" t="n">
        <v>2</v>
      </c>
      <c r="W1941" s="50" t="n">
        <v>2</v>
      </c>
      <c r="X1941" s="50" t="n">
        <v>0</v>
      </c>
      <c r="Y1941" s="50" t="n">
        <v>7</v>
      </c>
      <c r="Z1941" s="50" t="n">
        <v>6.05</v>
      </c>
      <c r="AA1941" s="50" t="n">
        <v>24</v>
      </c>
      <c r="AB1941" s="50" t="n">
        <v>6.661</v>
      </c>
      <c r="AC1941" s="50" t="n">
        <v>13</v>
      </c>
      <c r="AD1941" s="50" t="n">
        <v>3</v>
      </c>
      <c r="AE1941" s="50" t="n">
        <v>5</v>
      </c>
      <c r="AF1941" s="50" t="n">
        <v>13</v>
      </c>
      <c r="AG1941" s="50" t="n">
        <v>1147.6</v>
      </c>
      <c r="AH1941" s="50" t="n">
        <v>4</v>
      </c>
      <c r="AI1941" s="50" t="n">
        <v>30</v>
      </c>
      <c r="AJ1941" s="50" t="n">
        <v>2148.7</v>
      </c>
      <c r="AK1941" s="50" t="n">
        <v>4</v>
      </c>
    </row>
    <row r="1942" customFormat="false" ht="15" hidden="false" customHeight="false" outlineLevel="0" collapsed="false">
      <c r="A1942" s="50" t="s">
        <v>1328</v>
      </c>
      <c r="B1942" s="50" t="s">
        <v>146</v>
      </c>
      <c r="C1942" s="50" t="s">
        <v>573</v>
      </c>
      <c r="D1942" s="50" t="n">
        <v>680474</v>
      </c>
      <c r="E1942" s="50" t="n">
        <v>7</v>
      </c>
      <c r="F1942" s="50" t="s">
        <v>56</v>
      </c>
      <c r="G1942" s="50" t="n">
        <v>137</v>
      </c>
      <c r="H1942" s="50" t="n">
        <v>60</v>
      </c>
      <c r="I1942" s="50" t="n">
        <v>12</v>
      </c>
      <c r="J1942" s="50" t="n">
        <v>66</v>
      </c>
      <c r="K1942" s="50" t="n">
        <v>41</v>
      </c>
      <c r="L1942" s="50" t="n">
        <v>2</v>
      </c>
      <c r="M1942" s="50" t="n">
        <v>71</v>
      </c>
      <c r="N1942" s="50" t="n">
        <v>19</v>
      </c>
      <c r="O1942" s="50" t="n">
        <v>-1.397</v>
      </c>
      <c r="P1942" s="50" t="n">
        <v>36</v>
      </c>
      <c r="Q1942" s="50" t="n">
        <v>32</v>
      </c>
      <c r="R1942" s="50" t="n">
        <v>7</v>
      </c>
      <c r="S1942" s="50" t="n">
        <v>2</v>
      </c>
      <c r="T1942" s="50" t="n">
        <v>0</v>
      </c>
      <c r="U1942" s="50" t="n">
        <v>1</v>
      </c>
      <c r="V1942" s="50" t="n">
        <v>3</v>
      </c>
      <c r="W1942" s="50" t="n">
        <v>1</v>
      </c>
      <c r="X1942" s="50" t="n">
        <v>0</v>
      </c>
      <c r="Y1942" s="50" t="n">
        <v>8</v>
      </c>
      <c r="Z1942" s="50" t="n">
        <v>10.9</v>
      </c>
      <c r="AA1942" s="50" t="n">
        <v>36</v>
      </c>
      <c r="AB1942" s="50" t="n">
        <v>12.124</v>
      </c>
      <c r="AC1942" s="50" t="n">
        <v>24</v>
      </c>
      <c r="AD1942" s="50" t="n">
        <v>2</v>
      </c>
      <c r="AE1942" s="50" t="n">
        <v>10</v>
      </c>
      <c r="AF1942" s="50" t="n">
        <v>24</v>
      </c>
      <c r="AG1942" s="50" t="n">
        <v>2023.5</v>
      </c>
      <c r="AH1942" s="50" t="n">
        <v>11</v>
      </c>
      <c r="AI1942" s="50" t="n">
        <v>52</v>
      </c>
      <c r="AJ1942" s="50" t="n">
        <v>3631.3</v>
      </c>
      <c r="AK1942" s="50" t="n">
        <v>1</v>
      </c>
    </row>
    <row r="1943" customFormat="false" ht="15" hidden="false" customHeight="false" outlineLevel="0" collapsed="false">
      <c r="A1943" s="50" t="s">
        <v>1328</v>
      </c>
      <c r="B1943" s="50" t="s">
        <v>146</v>
      </c>
      <c r="C1943" s="50" t="s">
        <v>573</v>
      </c>
      <c r="D1943" s="50" t="n">
        <v>680474</v>
      </c>
      <c r="E1943" s="50" t="n">
        <v>8</v>
      </c>
      <c r="F1943" s="50" t="s">
        <v>57</v>
      </c>
      <c r="G1943" s="50" t="n">
        <v>11</v>
      </c>
      <c r="H1943" s="50" t="n">
        <v>5</v>
      </c>
      <c r="I1943" s="50" t="n">
        <v>1</v>
      </c>
      <c r="J1943" s="50" t="n">
        <v>6</v>
      </c>
      <c r="K1943" s="50" t="n">
        <v>4</v>
      </c>
      <c r="L1943" s="50" t="n">
        <v>1</v>
      </c>
      <c r="M1943" s="50" t="n">
        <v>5</v>
      </c>
      <c r="N1943" s="50" t="n">
        <v>1</v>
      </c>
      <c r="O1943" s="50" t="n">
        <v>-0.789</v>
      </c>
      <c r="P1943" s="50" t="n">
        <v>3</v>
      </c>
      <c r="Q1943" s="50" t="n">
        <v>3</v>
      </c>
      <c r="R1943" s="50" t="n">
        <v>0</v>
      </c>
      <c r="S1943" s="50" t="n">
        <v>0</v>
      </c>
      <c r="T1943" s="50" t="n">
        <v>0</v>
      </c>
      <c r="U1943" s="50" t="n">
        <v>0</v>
      </c>
      <c r="V1943" s="50" t="n">
        <v>0</v>
      </c>
      <c r="W1943" s="50" t="n">
        <v>0</v>
      </c>
      <c r="X1943" s="50" t="n">
        <v>0</v>
      </c>
      <c r="Y1943" s="50" t="n">
        <v>1</v>
      </c>
      <c r="Z1943" s="50" t="n">
        <v>0</v>
      </c>
      <c r="AA1943" s="50" t="n">
        <v>3</v>
      </c>
      <c r="AB1943" s="50" t="n">
        <v>0.077</v>
      </c>
      <c r="AC1943" s="50" t="n">
        <v>2</v>
      </c>
      <c r="AD1943" s="50" t="n">
        <v>0</v>
      </c>
      <c r="AE1943" s="50" t="n">
        <v>0</v>
      </c>
      <c r="AF1943" s="50" t="n">
        <v>2</v>
      </c>
      <c r="AG1943" s="50" t="n">
        <v>161.6</v>
      </c>
      <c r="AH1943" s="50" t="n">
        <v>0</v>
      </c>
      <c r="AI1943" s="50" t="n">
        <v>4</v>
      </c>
      <c r="AJ1943" s="50" t="n">
        <v>284.4</v>
      </c>
      <c r="AK1943" s="50" t="n">
        <v>0</v>
      </c>
    </row>
    <row r="1944" customFormat="false" ht="15" hidden="false" customHeight="false" outlineLevel="0" collapsed="false">
      <c r="A1944" s="50" t="s">
        <v>1329</v>
      </c>
      <c r="B1944" s="50" t="s">
        <v>146</v>
      </c>
      <c r="C1944" s="50" t="s">
        <v>348</v>
      </c>
      <c r="D1944" s="50" t="n">
        <v>545341</v>
      </c>
      <c r="E1944" s="50" t="n">
        <v>4</v>
      </c>
      <c r="F1944" s="50" t="s">
        <v>53</v>
      </c>
      <c r="G1944" s="50" t="n">
        <v>120</v>
      </c>
      <c r="H1944" s="50" t="n">
        <v>57</v>
      </c>
      <c r="I1944" s="50" t="n">
        <v>16</v>
      </c>
      <c r="J1944" s="50" t="n">
        <v>61</v>
      </c>
      <c r="K1944" s="50" t="n">
        <v>36</v>
      </c>
      <c r="L1944" s="50" t="n">
        <v>8</v>
      </c>
      <c r="M1944" s="50" t="n">
        <v>59</v>
      </c>
      <c r="N1944" s="50" t="n">
        <v>21</v>
      </c>
      <c r="O1944" s="50" t="n">
        <v>-3.034</v>
      </c>
      <c r="P1944" s="50" t="n">
        <v>33</v>
      </c>
      <c r="Q1944" s="50" t="n">
        <v>31</v>
      </c>
      <c r="R1944" s="50" t="n">
        <v>6</v>
      </c>
      <c r="S1944" s="50" t="n">
        <v>4</v>
      </c>
      <c r="T1944" s="50" t="n">
        <v>0</v>
      </c>
      <c r="U1944" s="50" t="n">
        <v>0</v>
      </c>
      <c r="V1944" s="50" t="n">
        <v>1</v>
      </c>
      <c r="W1944" s="50" t="n">
        <v>0</v>
      </c>
      <c r="X1944" s="50" t="n">
        <v>1</v>
      </c>
      <c r="Y1944" s="50" t="n">
        <v>10</v>
      </c>
      <c r="Z1944" s="50" t="n">
        <v>7.5</v>
      </c>
      <c r="AA1944" s="50" t="n">
        <v>33</v>
      </c>
      <c r="AB1944" s="50" t="n">
        <v>10.341</v>
      </c>
      <c r="AC1944" s="50" t="n">
        <v>22</v>
      </c>
      <c r="AD1944" s="50" t="n">
        <v>4</v>
      </c>
      <c r="AE1944" s="50" t="n">
        <v>12</v>
      </c>
      <c r="AF1944" s="50" t="n">
        <v>22</v>
      </c>
      <c r="AG1944" s="50" t="n">
        <v>1972.6</v>
      </c>
      <c r="AH1944" s="50" t="n">
        <v>12</v>
      </c>
      <c r="AI1944" s="50" t="n">
        <v>50</v>
      </c>
      <c r="AJ1944" s="50" t="n">
        <v>3689.1</v>
      </c>
      <c r="AK1944" s="50" t="n">
        <v>17</v>
      </c>
    </row>
    <row r="1945" customFormat="false" ht="15" hidden="false" customHeight="false" outlineLevel="0" collapsed="false">
      <c r="A1945" s="50" t="s">
        <v>1330</v>
      </c>
      <c r="B1945" s="50" t="s">
        <v>146</v>
      </c>
      <c r="C1945" s="50" t="s">
        <v>358</v>
      </c>
      <c r="D1945" s="50" t="n">
        <v>665828</v>
      </c>
      <c r="E1945" s="50" t="n">
        <v>6</v>
      </c>
      <c r="F1945" s="50" t="s">
        <v>55</v>
      </c>
      <c r="G1945" s="50" t="n">
        <v>27</v>
      </c>
      <c r="H1945" s="50" t="n">
        <v>14</v>
      </c>
      <c r="I1945" s="50" t="n">
        <v>2</v>
      </c>
      <c r="J1945" s="50" t="n">
        <v>17</v>
      </c>
      <c r="K1945" s="50" t="n">
        <v>12</v>
      </c>
      <c r="L1945" s="50" t="n">
        <v>1</v>
      </c>
      <c r="M1945" s="50" t="n">
        <v>10</v>
      </c>
      <c r="N1945" s="50" t="n">
        <v>2</v>
      </c>
      <c r="O1945" s="50" t="n">
        <v>-1.649</v>
      </c>
      <c r="P1945" s="50" t="n">
        <v>7</v>
      </c>
      <c r="Q1945" s="50" t="n">
        <v>6</v>
      </c>
      <c r="R1945" s="50" t="n">
        <v>0</v>
      </c>
      <c r="S1945" s="50" t="n">
        <v>0</v>
      </c>
      <c r="T1945" s="50" t="n">
        <v>0</v>
      </c>
      <c r="U1945" s="50" t="n">
        <v>0</v>
      </c>
      <c r="V1945" s="50" t="n">
        <v>0</v>
      </c>
      <c r="W1945" s="50" t="n">
        <v>0</v>
      </c>
      <c r="X1945" s="50" t="n">
        <v>0</v>
      </c>
      <c r="Y1945" s="50" t="n">
        <v>3</v>
      </c>
      <c r="Z1945" s="50" t="n">
        <v>0</v>
      </c>
      <c r="AA1945" s="50" t="n">
        <v>6</v>
      </c>
      <c r="AB1945" s="50" t="n">
        <v>0.743</v>
      </c>
      <c r="AC1945" s="50" t="n">
        <v>4</v>
      </c>
      <c r="AD1945" s="50" t="n">
        <v>0</v>
      </c>
      <c r="AE1945" s="50" t="n">
        <v>2</v>
      </c>
      <c r="AF1945" s="50" t="n">
        <v>4</v>
      </c>
      <c r="AG1945" s="50" t="n">
        <v>310.9</v>
      </c>
      <c r="AH1945" s="50" t="n">
        <v>1</v>
      </c>
      <c r="AI1945" s="50" t="n">
        <v>13</v>
      </c>
      <c r="AJ1945" s="50" t="n">
        <v>895.7</v>
      </c>
      <c r="AK1945" s="50" t="n">
        <v>0</v>
      </c>
    </row>
    <row r="1946" customFormat="false" ht="15" hidden="false" customHeight="false" outlineLevel="0" collapsed="false">
      <c r="A1946" s="50" t="s">
        <v>1330</v>
      </c>
      <c r="B1946" s="50" t="s">
        <v>146</v>
      </c>
      <c r="C1946" s="50" t="s">
        <v>358</v>
      </c>
      <c r="D1946" s="50" t="n">
        <v>665828</v>
      </c>
      <c r="E1946" s="50" t="n">
        <v>7</v>
      </c>
      <c r="F1946" s="50" t="s">
        <v>56</v>
      </c>
      <c r="G1946" s="50" t="n">
        <v>9</v>
      </c>
      <c r="H1946" s="50" t="n">
        <v>5</v>
      </c>
      <c r="I1946" s="50" t="n">
        <v>1</v>
      </c>
      <c r="J1946" s="50" t="n">
        <v>5</v>
      </c>
      <c r="K1946" s="50" t="n">
        <v>3</v>
      </c>
      <c r="L1946" s="50" t="n">
        <v>0</v>
      </c>
      <c r="M1946" s="50" t="n">
        <v>4</v>
      </c>
      <c r="N1946" s="50" t="n">
        <v>2</v>
      </c>
      <c r="O1946" s="50" t="n">
        <v>-0.949</v>
      </c>
      <c r="P1946" s="50" t="n">
        <v>4</v>
      </c>
      <c r="Q1946" s="50" t="n">
        <v>3</v>
      </c>
      <c r="R1946" s="50" t="n">
        <v>0</v>
      </c>
      <c r="S1946" s="50" t="n">
        <v>0</v>
      </c>
      <c r="T1946" s="50" t="n">
        <v>0</v>
      </c>
      <c r="U1946" s="50" t="n">
        <v>0</v>
      </c>
      <c r="V1946" s="50" t="n">
        <v>0</v>
      </c>
      <c r="W1946" s="50" t="n">
        <v>0</v>
      </c>
      <c r="X1946" s="50" t="n">
        <v>0</v>
      </c>
      <c r="Y1946" s="50" t="n">
        <v>1</v>
      </c>
      <c r="Z1946" s="50" t="n">
        <v>0</v>
      </c>
      <c r="AA1946" s="50" t="n">
        <v>3</v>
      </c>
      <c r="AB1946" s="50" t="n">
        <v>0.587</v>
      </c>
      <c r="AC1946" s="50" t="n">
        <v>3</v>
      </c>
      <c r="AD1946" s="50" t="n">
        <v>0</v>
      </c>
      <c r="AE1946" s="50" t="n">
        <v>1</v>
      </c>
      <c r="AF1946" s="50" t="n">
        <v>3</v>
      </c>
      <c r="AG1946" s="50" t="n">
        <v>213.2</v>
      </c>
      <c r="AH1946" s="50" t="n">
        <v>0</v>
      </c>
      <c r="AI1946" s="50" t="n">
        <v>3</v>
      </c>
      <c r="AJ1946" s="50" t="n">
        <v>203.2</v>
      </c>
      <c r="AK1946" s="50" t="n">
        <v>0</v>
      </c>
    </row>
    <row r="1947" customFormat="false" ht="15" hidden="false" customHeight="false" outlineLevel="0" collapsed="false">
      <c r="A1947" s="50" t="s">
        <v>1331</v>
      </c>
      <c r="B1947" s="50" t="s">
        <v>148</v>
      </c>
      <c r="C1947" s="50" t="s">
        <v>574</v>
      </c>
      <c r="D1947" s="50" t="n">
        <v>656941</v>
      </c>
      <c r="E1947" s="50" t="n">
        <v>4</v>
      </c>
      <c r="F1947" s="50" t="s">
        <v>53</v>
      </c>
      <c r="G1947" s="50" t="n">
        <v>593</v>
      </c>
      <c r="H1947" s="50" t="n">
        <v>238</v>
      </c>
      <c r="I1947" s="50" t="n">
        <v>64</v>
      </c>
      <c r="J1947" s="50" t="n">
        <v>267</v>
      </c>
      <c r="K1947" s="50" t="n">
        <v>170</v>
      </c>
      <c r="L1947" s="50" t="n">
        <v>31</v>
      </c>
      <c r="M1947" s="50" t="n">
        <v>324</v>
      </c>
      <c r="N1947" s="50" t="n">
        <v>68</v>
      </c>
      <c r="O1947" s="50" t="n">
        <v>11.893</v>
      </c>
      <c r="P1947" s="50" t="n">
        <v>139</v>
      </c>
      <c r="Q1947" s="50" t="n">
        <v>111</v>
      </c>
      <c r="R1947" s="50" t="n">
        <v>25</v>
      </c>
      <c r="S1947" s="50" t="n">
        <v>6</v>
      </c>
      <c r="T1947" s="50" t="n">
        <v>1</v>
      </c>
      <c r="U1947" s="50" t="n">
        <v>11</v>
      </c>
      <c r="V1947" s="50" t="n">
        <v>24</v>
      </c>
      <c r="W1947" s="50" t="n">
        <v>4</v>
      </c>
      <c r="X1947" s="50" t="n">
        <v>0</v>
      </c>
      <c r="Y1947" s="50" t="n">
        <v>40</v>
      </c>
      <c r="Z1947" s="50" t="n">
        <v>56.3</v>
      </c>
      <c r="AA1947" s="50" t="n">
        <v>138</v>
      </c>
      <c r="AB1947" s="50" t="n">
        <v>54.804</v>
      </c>
      <c r="AC1947" s="50" t="n">
        <v>71</v>
      </c>
      <c r="AD1947" s="50" t="n">
        <v>15</v>
      </c>
      <c r="AE1947" s="50" t="n">
        <v>36</v>
      </c>
      <c r="AF1947" s="50" t="n">
        <v>71</v>
      </c>
      <c r="AG1947" s="50" t="n">
        <v>6620.1</v>
      </c>
      <c r="AH1947" s="50" t="n">
        <v>24</v>
      </c>
      <c r="AI1947" s="50" t="n">
        <v>208</v>
      </c>
      <c r="AJ1947" s="50" t="n">
        <v>15993.6</v>
      </c>
      <c r="AK1947" s="50" t="n">
        <v>152</v>
      </c>
    </row>
    <row r="1948" customFormat="false" ht="15" hidden="false" customHeight="false" outlineLevel="0" collapsed="false">
      <c r="A1948" s="50" t="s">
        <v>1331</v>
      </c>
      <c r="B1948" s="50" t="s">
        <v>148</v>
      </c>
      <c r="C1948" s="50" t="s">
        <v>574</v>
      </c>
      <c r="D1948" s="50" t="n">
        <v>656941</v>
      </c>
      <c r="E1948" s="50" t="n">
        <v>5</v>
      </c>
      <c r="F1948" s="50" t="s">
        <v>54</v>
      </c>
      <c r="G1948" s="50" t="n">
        <v>481</v>
      </c>
      <c r="H1948" s="50" t="n">
        <v>226</v>
      </c>
      <c r="I1948" s="50" t="n">
        <v>79</v>
      </c>
      <c r="J1948" s="50" t="n">
        <v>217</v>
      </c>
      <c r="K1948" s="50" t="n">
        <v>146</v>
      </c>
      <c r="L1948" s="50" t="n">
        <v>32</v>
      </c>
      <c r="M1948" s="50" t="n">
        <v>264</v>
      </c>
      <c r="N1948" s="50" t="n">
        <v>80</v>
      </c>
      <c r="O1948" s="50" t="n">
        <v>8.382</v>
      </c>
      <c r="P1948" s="50" t="n">
        <v>112</v>
      </c>
      <c r="Q1948" s="50" t="n">
        <v>103</v>
      </c>
      <c r="R1948" s="50" t="n">
        <v>25</v>
      </c>
      <c r="S1948" s="50" t="n">
        <v>3</v>
      </c>
      <c r="T1948" s="50" t="n">
        <v>0</v>
      </c>
      <c r="U1948" s="50" t="n">
        <v>11</v>
      </c>
      <c r="V1948" s="50" t="n">
        <v>9</v>
      </c>
      <c r="W1948" s="50" t="n">
        <v>0</v>
      </c>
      <c r="X1948" s="50" t="n">
        <v>0</v>
      </c>
      <c r="Y1948" s="50" t="n">
        <v>46</v>
      </c>
      <c r="Z1948" s="50" t="n">
        <v>41.95</v>
      </c>
      <c r="AA1948" s="50" t="n">
        <v>112</v>
      </c>
      <c r="AB1948" s="50" t="n">
        <v>40.281</v>
      </c>
      <c r="AC1948" s="50" t="n">
        <v>57</v>
      </c>
      <c r="AD1948" s="50" t="n">
        <v>15</v>
      </c>
      <c r="AE1948" s="50" t="n">
        <v>28</v>
      </c>
      <c r="AF1948" s="50" t="n">
        <v>57</v>
      </c>
      <c r="AG1948" s="50" t="n">
        <v>5256.9</v>
      </c>
      <c r="AH1948" s="50" t="n">
        <v>26</v>
      </c>
      <c r="AI1948" s="50" t="n">
        <v>198</v>
      </c>
      <c r="AJ1948" s="50" t="n">
        <v>15292.7</v>
      </c>
      <c r="AK1948" s="50" t="n">
        <v>156</v>
      </c>
    </row>
    <row r="1949" customFormat="false" ht="15" hidden="false" customHeight="false" outlineLevel="0" collapsed="false">
      <c r="A1949" s="50" t="s">
        <v>1331</v>
      </c>
      <c r="B1949" s="50" t="s">
        <v>148</v>
      </c>
      <c r="C1949" s="50" t="s">
        <v>574</v>
      </c>
      <c r="D1949" s="50" t="n">
        <v>656941</v>
      </c>
      <c r="E1949" s="50" t="n">
        <v>6</v>
      </c>
      <c r="F1949" s="50" t="s">
        <v>55</v>
      </c>
      <c r="G1949" s="50" t="n">
        <v>498</v>
      </c>
      <c r="H1949" s="50" t="n">
        <v>232</v>
      </c>
      <c r="I1949" s="50" t="n">
        <v>73</v>
      </c>
      <c r="J1949" s="50" t="n">
        <v>231</v>
      </c>
      <c r="K1949" s="50" t="n">
        <v>168</v>
      </c>
      <c r="L1949" s="50" t="n">
        <v>38</v>
      </c>
      <c r="M1949" s="50" t="n">
        <v>254</v>
      </c>
      <c r="N1949" s="50" t="n">
        <v>64</v>
      </c>
      <c r="O1949" s="50" t="n">
        <v>12.985</v>
      </c>
      <c r="P1949" s="50" t="n">
        <v>115</v>
      </c>
      <c r="Q1949" s="50" t="n">
        <v>95</v>
      </c>
      <c r="R1949" s="50" t="n">
        <v>29</v>
      </c>
      <c r="S1949" s="50" t="n">
        <v>0</v>
      </c>
      <c r="T1949" s="50" t="n">
        <v>0</v>
      </c>
      <c r="U1949" s="50" t="n">
        <v>8</v>
      </c>
      <c r="V1949" s="50" t="n">
        <v>19</v>
      </c>
      <c r="W1949" s="50" t="n">
        <v>0</v>
      </c>
      <c r="X1949" s="50" t="n">
        <v>1</v>
      </c>
      <c r="Y1949" s="50" t="n">
        <v>38</v>
      </c>
      <c r="Z1949" s="50" t="n">
        <v>46.8</v>
      </c>
      <c r="AA1949" s="50" t="n">
        <v>111</v>
      </c>
      <c r="AB1949" s="50" t="n">
        <v>44.143</v>
      </c>
      <c r="AC1949" s="50" t="n">
        <v>58</v>
      </c>
      <c r="AD1949" s="50" t="n">
        <v>7</v>
      </c>
      <c r="AE1949" s="50" t="n">
        <v>35</v>
      </c>
      <c r="AF1949" s="50" t="n">
        <v>57</v>
      </c>
      <c r="AG1949" s="50" t="n">
        <v>5386.4</v>
      </c>
      <c r="AH1949" s="50" t="n">
        <v>28</v>
      </c>
      <c r="AI1949" s="50" t="n">
        <v>207</v>
      </c>
      <c r="AJ1949" s="50" t="n">
        <v>15970.8</v>
      </c>
      <c r="AK1949" s="50" t="n">
        <v>156</v>
      </c>
    </row>
    <row r="1950" customFormat="false" ht="15" hidden="false" customHeight="false" outlineLevel="0" collapsed="false">
      <c r="A1950" s="50" t="s">
        <v>1331</v>
      </c>
      <c r="B1950" s="50" t="s">
        <v>148</v>
      </c>
      <c r="C1950" s="50" t="s">
        <v>574</v>
      </c>
      <c r="D1950" s="50" t="n">
        <v>656941</v>
      </c>
      <c r="E1950" s="50" t="n">
        <v>7</v>
      </c>
      <c r="F1950" s="50" t="s">
        <v>56</v>
      </c>
      <c r="G1950" s="50" t="n">
        <v>417</v>
      </c>
      <c r="H1950" s="50" t="n">
        <v>176</v>
      </c>
      <c r="I1950" s="50" t="n">
        <v>55</v>
      </c>
      <c r="J1950" s="50" t="n">
        <v>180</v>
      </c>
      <c r="K1950" s="50" t="n">
        <v>116</v>
      </c>
      <c r="L1950" s="50" t="n">
        <v>22</v>
      </c>
      <c r="M1950" s="50" t="n">
        <v>237</v>
      </c>
      <c r="N1950" s="50" t="n">
        <v>60</v>
      </c>
      <c r="O1950" s="50" t="n">
        <v>0.789</v>
      </c>
      <c r="P1950" s="50" t="n">
        <v>95</v>
      </c>
      <c r="Q1950" s="50" t="n">
        <v>78</v>
      </c>
      <c r="R1950" s="50" t="n">
        <v>18</v>
      </c>
      <c r="S1950" s="50" t="n">
        <v>3</v>
      </c>
      <c r="T1950" s="50" t="n">
        <v>0</v>
      </c>
      <c r="U1950" s="50" t="n">
        <v>3</v>
      </c>
      <c r="V1950" s="50" t="n">
        <v>15</v>
      </c>
      <c r="W1950" s="50" t="n">
        <v>1</v>
      </c>
      <c r="X1950" s="50" t="n">
        <v>1</v>
      </c>
      <c r="Y1950" s="50" t="n">
        <v>34</v>
      </c>
      <c r="Z1950" s="50" t="n">
        <v>31.75</v>
      </c>
      <c r="AA1950" s="50" t="n">
        <v>95</v>
      </c>
      <c r="AB1950" s="50" t="n">
        <v>28.767</v>
      </c>
      <c r="AC1950" s="50" t="n">
        <v>45</v>
      </c>
      <c r="AD1950" s="50" t="n">
        <v>4</v>
      </c>
      <c r="AE1950" s="50" t="n">
        <v>21</v>
      </c>
      <c r="AF1950" s="50" t="n">
        <v>45</v>
      </c>
      <c r="AG1950" s="50" t="n">
        <v>4176.2</v>
      </c>
      <c r="AH1950" s="50" t="n">
        <v>18</v>
      </c>
      <c r="AI1950" s="50" t="n">
        <v>157</v>
      </c>
      <c r="AJ1950" s="50" t="n">
        <v>12095.4</v>
      </c>
      <c r="AK1950" s="50" t="n">
        <v>114</v>
      </c>
    </row>
    <row r="1951" customFormat="false" ht="15" hidden="false" customHeight="false" outlineLevel="0" collapsed="false">
      <c r="A1951" s="50" t="s">
        <v>1331</v>
      </c>
      <c r="B1951" s="50" t="s">
        <v>148</v>
      </c>
      <c r="C1951" s="50" t="s">
        <v>574</v>
      </c>
      <c r="D1951" s="50" t="n">
        <v>656941</v>
      </c>
      <c r="E1951" s="50" t="n">
        <v>8</v>
      </c>
      <c r="F1951" s="50" t="s">
        <v>57</v>
      </c>
      <c r="G1951" s="50" t="n">
        <v>526</v>
      </c>
      <c r="H1951" s="50" t="n">
        <v>230</v>
      </c>
      <c r="I1951" s="50" t="n">
        <v>68</v>
      </c>
      <c r="J1951" s="50" t="n">
        <v>242</v>
      </c>
      <c r="K1951" s="50" t="n">
        <v>157</v>
      </c>
      <c r="L1951" s="50" t="n">
        <v>31</v>
      </c>
      <c r="M1951" s="50" t="n">
        <v>271</v>
      </c>
      <c r="N1951" s="50" t="n">
        <v>73</v>
      </c>
      <c r="O1951" s="50" t="n">
        <v>3.009</v>
      </c>
      <c r="P1951" s="50" t="n">
        <v>131</v>
      </c>
      <c r="Q1951" s="50" t="n">
        <v>107</v>
      </c>
      <c r="R1951" s="50" t="n">
        <v>23</v>
      </c>
      <c r="S1951" s="50" t="n">
        <v>5</v>
      </c>
      <c r="T1951" s="50" t="n">
        <v>0</v>
      </c>
      <c r="U1951" s="50" t="n">
        <v>7</v>
      </c>
      <c r="V1951" s="50" t="n">
        <v>19</v>
      </c>
      <c r="W1951" s="50" t="n">
        <v>1</v>
      </c>
      <c r="X1951" s="50" t="n">
        <v>3</v>
      </c>
      <c r="Y1951" s="50" t="n">
        <v>36</v>
      </c>
      <c r="Z1951" s="50" t="n">
        <v>42.75</v>
      </c>
      <c r="AA1951" s="50" t="n">
        <v>128</v>
      </c>
      <c r="AB1951" s="50" t="n">
        <v>45.067</v>
      </c>
      <c r="AC1951" s="50" t="n">
        <v>74</v>
      </c>
      <c r="AD1951" s="50" t="n">
        <v>11</v>
      </c>
      <c r="AE1951" s="50" t="n">
        <v>32</v>
      </c>
      <c r="AF1951" s="50" t="n">
        <v>74</v>
      </c>
      <c r="AG1951" s="50" t="n">
        <v>6672</v>
      </c>
      <c r="AH1951" s="50" t="n">
        <v>28</v>
      </c>
      <c r="AI1951" s="50" t="n">
        <v>205</v>
      </c>
      <c r="AJ1951" s="50" t="n">
        <v>15840.5</v>
      </c>
      <c r="AK1951" s="50" t="n">
        <v>154</v>
      </c>
    </row>
    <row r="1952" customFormat="false" ht="15" hidden="false" customHeight="false" outlineLevel="0" collapsed="false">
      <c r="A1952" s="50" t="s">
        <v>1331</v>
      </c>
      <c r="B1952" s="50" t="s">
        <v>148</v>
      </c>
      <c r="C1952" s="50" t="s">
        <v>574</v>
      </c>
      <c r="D1952" s="50" t="n">
        <v>656941</v>
      </c>
      <c r="E1952" s="50" t="n">
        <v>9</v>
      </c>
      <c r="F1952" s="50" t="s">
        <v>58</v>
      </c>
      <c r="G1952" s="50" t="n">
        <v>511</v>
      </c>
      <c r="H1952" s="50" t="n">
        <v>226</v>
      </c>
      <c r="I1952" s="50" t="n">
        <v>57</v>
      </c>
      <c r="J1952" s="50" t="n">
        <v>215</v>
      </c>
      <c r="K1952" s="50" t="n">
        <v>141</v>
      </c>
      <c r="L1952" s="50" t="n">
        <v>23</v>
      </c>
      <c r="M1952" s="50" t="n">
        <v>296</v>
      </c>
      <c r="N1952" s="50" t="n">
        <v>85</v>
      </c>
      <c r="O1952" s="50" t="n">
        <v>2.528</v>
      </c>
      <c r="P1952" s="50" t="n">
        <v>109</v>
      </c>
      <c r="Q1952" s="50" t="n">
        <v>87</v>
      </c>
      <c r="R1952" s="50" t="n">
        <v>15</v>
      </c>
      <c r="S1952" s="50" t="n">
        <v>3</v>
      </c>
      <c r="T1952" s="50" t="n">
        <v>0</v>
      </c>
      <c r="U1952" s="50" t="n">
        <v>5</v>
      </c>
      <c r="V1952" s="50" t="n">
        <v>19</v>
      </c>
      <c r="W1952" s="50" t="n">
        <v>2</v>
      </c>
      <c r="X1952" s="50" t="n">
        <v>1</v>
      </c>
      <c r="Y1952" s="50" t="n">
        <v>26</v>
      </c>
      <c r="Z1952" s="50" t="n">
        <v>34.75</v>
      </c>
      <c r="AA1952" s="50" t="n">
        <v>109</v>
      </c>
      <c r="AB1952" s="50" t="n">
        <v>39.67</v>
      </c>
      <c r="AC1952" s="50" t="n">
        <v>62</v>
      </c>
      <c r="AD1952" s="50" t="n">
        <v>5</v>
      </c>
      <c r="AE1952" s="50" t="n">
        <v>29</v>
      </c>
      <c r="AF1952" s="50" t="n">
        <v>62</v>
      </c>
      <c r="AG1952" s="50" t="n">
        <v>5680.1</v>
      </c>
      <c r="AH1952" s="50" t="n">
        <v>19</v>
      </c>
      <c r="AI1952" s="50" t="n">
        <v>197</v>
      </c>
      <c r="AJ1952" s="50" t="n">
        <v>15200.9</v>
      </c>
      <c r="AK1952" s="50" t="n">
        <v>148</v>
      </c>
    </row>
    <row r="1953" customFormat="false" ht="15" hidden="false" customHeight="false" outlineLevel="0" collapsed="false">
      <c r="A1953" s="50" t="s">
        <v>1332</v>
      </c>
      <c r="B1953" s="50" t="s">
        <v>148</v>
      </c>
      <c r="C1953" s="50" t="s">
        <v>575</v>
      </c>
      <c r="D1953" s="50" t="n">
        <v>607208</v>
      </c>
      <c r="E1953" s="50" t="n">
        <v>4</v>
      </c>
      <c r="F1953" s="50" t="s">
        <v>53</v>
      </c>
      <c r="G1953" s="50" t="n">
        <v>541</v>
      </c>
      <c r="H1953" s="50" t="n">
        <v>257</v>
      </c>
      <c r="I1953" s="50" t="n">
        <v>65</v>
      </c>
      <c r="J1953" s="50" t="n">
        <v>254</v>
      </c>
      <c r="K1953" s="50" t="n">
        <v>162</v>
      </c>
      <c r="L1953" s="50" t="n">
        <v>22</v>
      </c>
      <c r="M1953" s="50" t="n">
        <v>287</v>
      </c>
      <c r="N1953" s="50" t="n">
        <v>95</v>
      </c>
      <c r="O1953" s="50" t="n">
        <v>-1.842</v>
      </c>
      <c r="P1953" s="50" t="n">
        <v>139</v>
      </c>
      <c r="Q1953" s="50" t="n">
        <v>127</v>
      </c>
      <c r="R1953" s="50" t="n">
        <v>32</v>
      </c>
      <c r="S1953" s="50" t="n">
        <v>5</v>
      </c>
      <c r="T1953" s="50" t="n">
        <v>0</v>
      </c>
      <c r="U1953" s="50" t="n">
        <v>4</v>
      </c>
      <c r="V1953" s="50" t="n">
        <v>12</v>
      </c>
      <c r="W1953" s="50" t="n">
        <v>0</v>
      </c>
      <c r="X1953" s="50" t="n">
        <v>0</v>
      </c>
      <c r="Y1953" s="50" t="n">
        <v>28</v>
      </c>
      <c r="Z1953" s="50" t="n">
        <v>43.35</v>
      </c>
      <c r="AA1953" s="50" t="n">
        <v>139</v>
      </c>
      <c r="AB1953" s="50" t="n">
        <v>39.897</v>
      </c>
      <c r="AC1953" s="50" t="n">
        <v>99</v>
      </c>
      <c r="AD1953" s="50" t="n">
        <v>5</v>
      </c>
      <c r="AE1953" s="50" t="n">
        <v>37</v>
      </c>
      <c r="AF1953" s="50" t="n">
        <v>99</v>
      </c>
      <c r="AG1953" s="50" t="n">
        <v>8885.8</v>
      </c>
      <c r="AH1953" s="50" t="n">
        <v>32</v>
      </c>
      <c r="AI1953" s="50" t="n">
        <v>218</v>
      </c>
      <c r="AJ1953" s="50" t="n">
        <v>15617.9</v>
      </c>
      <c r="AK1953" s="50" t="n">
        <v>42</v>
      </c>
    </row>
    <row r="1954" customFormat="false" ht="15" hidden="false" customHeight="false" outlineLevel="0" collapsed="false">
      <c r="A1954" s="50" t="s">
        <v>1332</v>
      </c>
      <c r="B1954" s="50" t="s">
        <v>148</v>
      </c>
      <c r="C1954" s="50" t="s">
        <v>575</v>
      </c>
      <c r="D1954" s="50" t="n">
        <v>607208</v>
      </c>
      <c r="E1954" s="50" t="n">
        <v>5</v>
      </c>
      <c r="F1954" s="50" t="s">
        <v>54</v>
      </c>
      <c r="G1954" s="50" t="n">
        <v>424</v>
      </c>
      <c r="H1954" s="50" t="n">
        <v>240</v>
      </c>
      <c r="I1954" s="50" t="n">
        <v>57</v>
      </c>
      <c r="J1954" s="50" t="n">
        <v>203</v>
      </c>
      <c r="K1954" s="50" t="n">
        <v>156</v>
      </c>
      <c r="L1954" s="50" t="n">
        <v>18</v>
      </c>
      <c r="M1954" s="50" t="n">
        <v>221</v>
      </c>
      <c r="N1954" s="50" t="n">
        <v>84</v>
      </c>
      <c r="O1954" s="50" t="n">
        <v>-6.5</v>
      </c>
      <c r="P1954" s="50" t="n">
        <v>117</v>
      </c>
      <c r="Q1954" s="50" t="n">
        <v>111</v>
      </c>
      <c r="R1954" s="50" t="n">
        <v>21</v>
      </c>
      <c r="S1954" s="50" t="n">
        <v>4</v>
      </c>
      <c r="T1954" s="50" t="n">
        <v>0</v>
      </c>
      <c r="U1954" s="50" t="n">
        <v>3</v>
      </c>
      <c r="V1954" s="50" t="n">
        <v>5</v>
      </c>
      <c r="W1954" s="50" t="n">
        <v>0</v>
      </c>
      <c r="X1954" s="50" t="n">
        <v>1</v>
      </c>
      <c r="Y1954" s="50" t="n">
        <v>28</v>
      </c>
      <c r="Z1954" s="50" t="n">
        <v>27.1</v>
      </c>
      <c r="AA1954" s="50" t="n">
        <v>117</v>
      </c>
      <c r="AB1954" s="50" t="n">
        <v>33.99</v>
      </c>
      <c r="AC1954" s="50" t="n">
        <v>84</v>
      </c>
      <c r="AD1954" s="50" t="n">
        <v>6</v>
      </c>
      <c r="AE1954" s="50" t="n">
        <v>37</v>
      </c>
      <c r="AF1954" s="50" t="n">
        <v>84</v>
      </c>
      <c r="AG1954" s="50" t="n">
        <v>7557.9</v>
      </c>
      <c r="AH1954" s="50" t="n">
        <v>30</v>
      </c>
      <c r="AI1954" s="50" t="n">
        <v>209</v>
      </c>
      <c r="AJ1954" s="50" t="n">
        <v>14974.5</v>
      </c>
      <c r="AK1954" s="50" t="n">
        <v>43</v>
      </c>
    </row>
    <row r="1955" customFormat="false" ht="15" hidden="false" customHeight="false" outlineLevel="0" collapsed="false">
      <c r="A1955" s="50" t="s">
        <v>1332</v>
      </c>
      <c r="B1955" s="50" t="s">
        <v>148</v>
      </c>
      <c r="C1955" s="50" t="s">
        <v>575</v>
      </c>
      <c r="D1955" s="50" t="n">
        <v>607208</v>
      </c>
      <c r="E1955" s="50" t="n">
        <v>6</v>
      </c>
      <c r="F1955" s="50" t="s">
        <v>55</v>
      </c>
      <c r="G1955" s="50" t="n">
        <v>441</v>
      </c>
      <c r="H1955" s="50" t="n">
        <v>230</v>
      </c>
      <c r="I1955" s="50" t="n">
        <v>61</v>
      </c>
      <c r="J1955" s="50" t="n">
        <v>204</v>
      </c>
      <c r="K1955" s="50" t="n">
        <v>142</v>
      </c>
      <c r="L1955" s="50" t="n">
        <v>18</v>
      </c>
      <c r="M1955" s="50" t="n">
        <v>237</v>
      </c>
      <c r="N1955" s="50" t="n">
        <v>88</v>
      </c>
      <c r="O1955" s="50" t="n">
        <v>-0.778</v>
      </c>
      <c r="P1955" s="50" t="n">
        <v>115</v>
      </c>
      <c r="Q1955" s="50" t="n">
        <v>108</v>
      </c>
      <c r="R1955" s="50" t="n">
        <v>29</v>
      </c>
      <c r="S1955" s="50" t="n">
        <v>6</v>
      </c>
      <c r="T1955" s="50" t="n">
        <v>0</v>
      </c>
      <c r="U1955" s="50" t="n">
        <v>2</v>
      </c>
      <c r="V1955" s="50" t="n">
        <v>5</v>
      </c>
      <c r="W1955" s="50" t="n">
        <v>2</v>
      </c>
      <c r="X1955" s="50" t="n">
        <v>0</v>
      </c>
      <c r="Y1955" s="50" t="n">
        <v>28</v>
      </c>
      <c r="Z1955" s="50" t="n">
        <v>35.3</v>
      </c>
      <c r="AA1955" s="50" t="n">
        <v>115</v>
      </c>
      <c r="AB1955" s="50" t="n">
        <v>32.842</v>
      </c>
      <c r="AC1955" s="50" t="n">
        <v>80</v>
      </c>
      <c r="AD1955" s="50" t="n">
        <v>4</v>
      </c>
      <c r="AE1955" s="50" t="n">
        <v>31</v>
      </c>
      <c r="AF1955" s="50" t="n">
        <v>80</v>
      </c>
      <c r="AG1955" s="50" t="n">
        <v>6935.9</v>
      </c>
      <c r="AH1955" s="50" t="n">
        <v>27</v>
      </c>
      <c r="AI1955" s="50" t="n">
        <v>208</v>
      </c>
      <c r="AJ1955" s="50" t="n">
        <v>14887.4</v>
      </c>
      <c r="AK1955" s="50" t="n">
        <v>38</v>
      </c>
    </row>
    <row r="1956" customFormat="false" ht="15" hidden="false" customHeight="false" outlineLevel="0" collapsed="false">
      <c r="A1956" s="50" t="s">
        <v>1332</v>
      </c>
      <c r="B1956" s="50" t="s">
        <v>148</v>
      </c>
      <c r="C1956" s="50" t="s">
        <v>575</v>
      </c>
      <c r="D1956" s="50" t="n">
        <v>607208</v>
      </c>
      <c r="E1956" s="50" t="n">
        <v>7</v>
      </c>
      <c r="F1956" s="50" t="s">
        <v>56</v>
      </c>
      <c r="G1956" s="50" t="n">
        <v>393</v>
      </c>
      <c r="H1956" s="50" t="n">
        <v>197</v>
      </c>
      <c r="I1956" s="50" t="n">
        <v>53</v>
      </c>
      <c r="J1956" s="50" t="n">
        <v>197</v>
      </c>
      <c r="K1956" s="50" t="n">
        <v>136</v>
      </c>
      <c r="L1956" s="50" t="n">
        <v>23</v>
      </c>
      <c r="M1956" s="50" t="n">
        <v>196</v>
      </c>
      <c r="N1956" s="50" t="n">
        <v>61</v>
      </c>
      <c r="O1956" s="50" t="n">
        <v>4.935</v>
      </c>
      <c r="P1956" s="50" t="n">
        <v>102</v>
      </c>
      <c r="Q1956" s="50" t="n">
        <v>94</v>
      </c>
      <c r="R1956" s="50" t="n">
        <v>27</v>
      </c>
      <c r="S1956" s="50" t="n">
        <v>3</v>
      </c>
      <c r="T1956" s="50" t="n">
        <v>1</v>
      </c>
      <c r="U1956" s="50" t="n">
        <v>7</v>
      </c>
      <c r="V1956" s="50" t="n">
        <v>6</v>
      </c>
      <c r="W1956" s="50" t="n">
        <v>1</v>
      </c>
      <c r="X1956" s="50" t="n">
        <v>1</v>
      </c>
      <c r="Y1956" s="50" t="n">
        <v>22</v>
      </c>
      <c r="Z1956" s="50" t="n">
        <v>38.65</v>
      </c>
      <c r="AA1956" s="50" t="n">
        <v>102</v>
      </c>
      <c r="AB1956" s="50" t="n">
        <v>34.078</v>
      </c>
      <c r="AC1956" s="50" t="n">
        <v>73</v>
      </c>
      <c r="AD1956" s="50" t="n">
        <v>8</v>
      </c>
      <c r="AE1956" s="50" t="n">
        <v>34</v>
      </c>
      <c r="AF1956" s="50" t="n">
        <v>73</v>
      </c>
      <c r="AG1956" s="50" t="n">
        <v>6458.4</v>
      </c>
      <c r="AH1956" s="50" t="n">
        <v>26</v>
      </c>
      <c r="AI1956" s="50" t="n">
        <v>179</v>
      </c>
      <c r="AJ1956" s="50" t="n">
        <v>12941.3</v>
      </c>
      <c r="AK1956" s="50" t="n">
        <v>45</v>
      </c>
    </row>
    <row r="1957" customFormat="false" ht="15" hidden="false" customHeight="false" outlineLevel="0" collapsed="false">
      <c r="A1957" s="50" t="s">
        <v>1332</v>
      </c>
      <c r="B1957" s="50" t="s">
        <v>148</v>
      </c>
      <c r="C1957" s="50" t="s">
        <v>575</v>
      </c>
      <c r="D1957" s="50" t="n">
        <v>607208</v>
      </c>
      <c r="E1957" s="50" t="n">
        <v>8</v>
      </c>
      <c r="F1957" s="50" t="s">
        <v>57</v>
      </c>
      <c r="G1957" s="50" t="n">
        <v>439</v>
      </c>
      <c r="H1957" s="50" t="n">
        <v>207</v>
      </c>
      <c r="I1957" s="50" t="n">
        <v>52</v>
      </c>
      <c r="J1957" s="50" t="n">
        <v>197</v>
      </c>
      <c r="K1957" s="50" t="n">
        <v>131</v>
      </c>
      <c r="L1957" s="50" t="n">
        <v>15</v>
      </c>
      <c r="M1957" s="50" t="n">
        <v>238</v>
      </c>
      <c r="N1957" s="50" t="n">
        <v>76</v>
      </c>
      <c r="O1957" s="50" t="n">
        <v>-5.884</v>
      </c>
      <c r="P1957" s="50" t="n">
        <v>120</v>
      </c>
      <c r="Q1957" s="50" t="n">
        <v>107</v>
      </c>
      <c r="R1957" s="50" t="n">
        <v>23</v>
      </c>
      <c r="S1957" s="50" t="n">
        <v>4</v>
      </c>
      <c r="T1957" s="50" t="n">
        <v>0</v>
      </c>
      <c r="U1957" s="50" t="n">
        <v>1</v>
      </c>
      <c r="V1957" s="50" t="n">
        <v>11</v>
      </c>
      <c r="W1957" s="50" t="n">
        <v>1</v>
      </c>
      <c r="X1957" s="50" t="n">
        <v>1</v>
      </c>
      <c r="Y1957" s="50" t="n">
        <v>22</v>
      </c>
      <c r="Z1957" s="50" t="n">
        <v>30.9</v>
      </c>
      <c r="AA1957" s="50" t="n">
        <v>119</v>
      </c>
      <c r="AB1957" s="50" t="n">
        <v>32.03</v>
      </c>
      <c r="AC1957" s="50" t="n">
        <v>86</v>
      </c>
      <c r="AD1957" s="50" t="n">
        <v>3</v>
      </c>
      <c r="AE1957" s="50" t="n">
        <v>25</v>
      </c>
      <c r="AF1957" s="50" t="n">
        <v>86</v>
      </c>
      <c r="AG1957" s="50" t="n">
        <v>7335.1</v>
      </c>
      <c r="AH1957" s="50" t="n">
        <v>25</v>
      </c>
      <c r="AI1957" s="50" t="n">
        <v>167</v>
      </c>
      <c r="AJ1957" s="50" t="n">
        <v>11926.5</v>
      </c>
      <c r="AK1957" s="50" t="n">
        <v>29</v>
      </c>
    </row>
    <row r="1958" customFormat="false" ht="15" hidden="false" customHeight="false" outlineLevel="0" collapsed="false">
      <c r="A1958" s="50" t="s">
        <v>1332</v>
      </c>
      <c r="B1958" s="50" t="s">
        <v>148</v>
      </c>
      <c r="C1958" s="50" t="s">
        <v>575</v>
      </c>
      <c r="D1958" s="50" t="n">
        <v>607208</v>
      </c>
      <c r="E1958" s="50" t="n">
        <v>9</v>
      </c>
      <c r="F1958" s="50" t="s">
        <v>58</v>
      </c>
      <c r="G1958" s="50" t="n">
        <v>415</v>
      </c>
      <c r="H1958" s="50" t="n">
        <v>207</v>
      </c>
      <c r="I1958" s="50" t="n">
        <v>54</v>
      </c>
      <c r="J1958" s="50" t="n">
        <v>173</v>
      </c>
      <c r="K1958" s="50" t="n">
        <v>119</v>
      </c>
      <c r="L1958" s="50" t="n">
        <v>19</v>
      </c>
      <c r="M1958" s="50" t="n">
        <v>242</v>
      </c>
      <c r="N1958" s="50" t="n">
        <v>88</v>
      </c>
      <c r="O1958" s="50" t="n">
        <v>1.373</v>
      </c>
      <c r="P1958" s="50" t="n">
        <v>107</v>
      </c>
      <c r="Q1958" s="50" t="n">
        <v>98</v>
      </c>
      <c r="R1958" s="50" t="n">
        <v>24</v>
      </c>
      <c r="S1958" s="50" t="n">
        <v>7</v>
      </c>
      <c r="T1958" s="50" t="n">
        <v>0</v>
      </c>
      <c r="U1958" s="50" t="n">
        <v>2</v>
      </c>
      <c r="V1958" s="50" t="n">
        <v>9</v>
      </c>
      <c r="W1958" s="50" t="n">
        <v>0</v>
      </c>
      <c r="X1958" s="50" t="n">
        <v>0</v>
      </c>
      <c r="Y1958" s="50" t="n">
        <v>19</v>
      </c>
      <c r="Z1958" s="50" t="n">
        <v>31.65</v>
      </c>
      <c r="AA1958" s="50" t="n">
        <v>106</v>
      </c>
      <c r="AB1958" s="50" t="n">
        <v>31.691</v>
      </c>
      <c r="AC1958" s="50" t="n">
        <v>79</v>
      </c>
      <c r="AD1958" s="50" t="n">
        <v>4</v>
      </c>
      <c r="AE1958" s="50" t="n">
        <v>33</v>
      </c>
      <c r="AF1958" s="50" t="n">
        <v>78</v>
      </c>
      <c r="AG1958" s="50" t="n">
        <v>7029.9</v>
      </c>
      <c r="AH1958" s="50" t="n">
        <v>24</v>
      </c>
      <c r="AI1958" s="50" t="n">
        <v>182</v>
      </c>
      <c r="AJ1958" s="50" t="n">
        <v>13012.5</v>
      </c>
      <c r="AK1958" s="50" t="n">
        <v>32</v>
      </c>
    </row>
    <row r="1959" customFormat="false" ht="15" hidden="false" customHeight="false" outlineLevel="0" collapsed="false">
      <c r="A1959" s="50" t="s">
        <v>1333</v>
      </c>
      <c r="B1959" s="50" t="s">
        <v>148</v>
      </c>
      <c r="C1959" s="50" t="s">
        <v>576</v>
      </c>
      <c r="D1959" s="50" t="n">
        <v>547180</v>
      </c>
      <c r="E1959" s="50" t="n">
        <v>4</v>
      </c>
      <c r="F1959" s="50" t="s">
        <v>53</v>
      </c>
      <c r="G1959" s="50" t="n">
        <v>470</v>
      </c>
      <c r="H1959" s="50" t="n">
        <v>244</v>
      </c>
      <c r="I1959" s="50" t="n">
        <v>65</v>
      </c>
      <c r="J1959" s="50" t="n">
        <v>194</v>
      </c>
      <c r="K1959" s="50" t="n">
        <v>145</v>
      </c>
      <c r="L1959" s="50" t="n">
        <v>21</v>
      </c>
      <c r="M1959" s="50" t="n">
        <v>271</v>
      </c>
      <c r="N1959" s="50" t="n">
        <v>99</v>
      </c>
      <c r="O1959" s="50" t="n">
        <v>5.391</v>
      </c>
      <c r="P1959" s="50" t="n">
        <v>132</v>
      </c>
      <c r="Q1959" s="50" t="n">
        <v>114</v>
      </c>
      <c r="R1959" s="50" t="n">
        <v>30</v>
      </c>
      <c r="S1959" s="50" t="n">
        <v>6</v>
      </c>
      <c r="T1959" s="50" t="n">
        <v>1</v>
      </c>
      <c r="U1959" s="50" t="n">
        <v>6</v>
      </c>
      <c r="V1959" s="50" t="n">
        <v>17</v>
      </c>
      <c r="W1959" s="50" t="n">
        <v>0</v>
      </c>
      <c r="X1959" s="50" t="n">
        <v>1</v>
      </c>
      <c r="Y1959" s="50" t="n">
        <v>22</v>
      </c>
      <c r="Z1959" s="50" t="n">
        <v>47.6</v>
      </c>
      <c r="AA1959" s="50" t="n">
        <v>131</v>
      </c>
      <c r="AB1959" s="50" t="n">
        <v>50.769</v>
      </c>
      <c r="AC1959" s="50" t="n">
        <v>93</v>
      </c>
      <c r="AD1959" s="50" t="n">
        <v>12</v>
      </c>
      <c r="AE1959" s="50" t="n">
        <v>35</v>
      </c>
      <c r="AF1959" s="50" t="n">
        <v>93</v>
      </c>
      <c r="AG1959" s="50" t="n">
        <v>8165.1</v>
      </c>
      <c r="AH1959" s="50" t="n">
        <v>35</v>
      </c>
      <c r="AI1959" s="50" t="n">
        <v>214</v>
      </c>
      <c r="AJ1959" s="50" t="n">
        <v>15775.6</v>
      </c>
      <c r="AK1959" s="50" t="n">
        <v>87</v>
      </c>
    </row>
    <row r="1960" customFormat="false" ht="15" hidden="false" customHeight="false" outlineLevel="0" collapsed="false">
      <c r="A1960" s="50" t="s">
        <v>1333</v>
      </c>
      <c r="B1960" s="50" t="s">
        <v>148</v>
      </c>
      <c r="C1960" s="50" t="s">
        <v>576</v>
      </c>
      <c r="D1960" s="50" t="n">
        <v>547180</v>
      </c>
      <c r="E1960" s="50" t="n">
        <v>5</v>
      </c>
      <c r="F1960" s="50" t="s">
        <v>54</v>
      </c>
      <c r="G1960" s="50" t="n">
        <v>475</v>
      </c>
      <c r="H1960" s="50" t="n">
        <v>243</v>
      </c>
      <c r="I1960" s="50" t="n">
        <v>66</v>
      </c>
      <c r="J1960" s="50" t="n">
        <v>206</v>
      </c>
      <c r="K1960" s="50" t="n">
        <v>155</v>
      </c>
      <c r="L1960" s="50" t="n">
        <v>21</v>
      </c>
      <c r="M1960" s="50" t="n">
        <v>265</v>
      </c>
      <c r="N1960" s="50" t="n">
        <v>88</v>
      </c>
      <c r="O1960" s="50" t="n">
        <v>7.004</v>
      </c>
      <c r="P1960" s="50" t="n">
        <v>112</v>
      </c>
      <c r="Q1960" s="50" t="n">
        <v>93</v>
      </c>
      <c r="R1960" s="50" t="n">
        <v>24</v>
      </c>
      <c r="S1960" s="50" t="n">
        <v>4</v>
      </c>
      <c r="T1960" s="50" t="n">
        <v>0</v>
      </c>
      <c r="U1960" s="50" t="n">
        <v>7</v>
      </c>
      <c r="V1960" s="50" t="n">
        <v>17</v>
      </c>
      <c r="W1960" s="50" t="n">
        <v>0</v>
      </c>
      <c r="X1960" s="50" t="n">
        <v>2</v>
      </c>
      <c r="Y1960" s="50" t="n">
        <v>24</v>
      </c>
      <c r="Z1960" s="50" t="n">
        <v>41.9</v>
      </c>
      <c r="AA1960" s="50" t="n">
        <v>111</v>
      </c>
      <c r="AB1960" s="50" t="n">
        <v>48.307</v>
      </c>
      <c r="AC1960" s="50" t="n">
        <v>71</v>
      </c>
      <c r="AD1960" s="50" t="n">
        <v>11</v>
      </c>
      <c r="AE1960" s="50" t="n">
        <v>34</v>
      </c>
      <c r="AF1960" s="50" t="n">
        <v>71</v>
      </c>
      <c r="AG1960" s="50" t="n">
        <v>6506</v>
      </c>
      <c r="AH1960" s="50" t="n">
        <v>30</v>
      </c>
      <c r="AI1960" s="50" t="n">
        <v>220</v>
      </c>
      <c r="AJ1960" s="50" t="n">
        <v>16382.4</v>
      </c>
      <c r="AK1960" s="50" t="n">
        <v>110</v>
      </c>
    </row>
    <row r="1961" customFormat="false" ht="15" hidden="false" customHeight="false" outlineLevel="0" collapsed="false">
      <c r="A1961" s="50" t="s">
        <v>1333</v>
      </c>
      <c r="B1961" s="50" t="s">
        <v>148</v>
      </c>
      <c r="C1961" s="50" t="s">
        <v>576</v>
      </c>
      <c r="D1961" s="50" t="n">
        <v>547180</v>
      </c>
      <c r="E1961" s="50" t="n">
        <v>6</v>
      </c>
      <c r="F1961" s="50" t="s">
        <v>55</v>
      </c>
      <c r="G1961" s="50" t="n">
        <v>456</v>
      </c>
      <c r="H1961" s="50" t="n">
        <v>225</v>
      </c>
      <c r="I1961" s="50" t="n">
        <v>68</v>
      </c>
      <c r="J1961" s="50" t="n">
        <v>184</v>
      </c>
      <c r="K1961" s="50" t="n">
        <v>137</v>
      </c>
      <c r="L1961" s="50" t="n">
        <v>25</v>
      </c>
      <c r="M1961" s="50" t="n">
        <v>272</v>
      </c>
      <c r="N1961" s="50" t="n">
        <v>88</v>
      </c>
      <c r="O1961" s="50" t="n">
        <v>11.764</v>
      </c>
      <c r="P1961" s="50" t="n">
        <v>116</v>
      </c>
      <c r="Q1961" s="50" t="n">
        <v>95</v>
      </c>
      <c r="R1961" s="50" t="n">
        <v>29</v>
      </c>
      <c r="S1961" s="50" t="n">
        <v>4</v>
      </c>
      <c r="T1961" s="50" t="n">
        <v>1</v>
      </c>
      <c r="U1961" s="50" t="n">
        <v>7</v>
      </c>
      <c r="V1961" s="50" t="n">
        <v>18</v>
      </c>
      <c r="W1961" s="50" t="n">
        <v>0</v>
      </c>
      <c r="X1961" s="50" t="n">
        <v>3</v>
      </c>
      <c r="Y1961" s="50" t="n">
        <v>22</v>
      </c>
      <c r="Z1961" s="50" t="n">
        <v>48.5</v>
      </c>
      <c r="AA1961" s="50" t="n">
        <v>116</v>
      </c>
      <c r="AB1961" s="50" t="n">
        <v>47.902</v>
      </c>
      <c r="AC1961" s="50" t="n">
        <v>76</v>
      </c>
      <c r="AD1961" s="50" t="n">
        <v>7</v>
      </c>
      <c r="AE1961" s="50" t="n">
        <v>44</v>
      </c>
      <c r="AF1961" s="50" t="n">
        <v>76</v>
      </c>
      <c r="AG1961" s="50" t="n">
        <v>7036.6</v>
      </c>
      <c r="AH1961" s="50" t="n">
        <v>29</v>
      </c>
      <c r="AI1961" s="50" t="n">
        <v>209</v>
      </c>
      <c r="AJ1961" s="50" t="n">
        <v>15597.7</v>
      </c>
      <c r="AK1961" s="50" t="n">
        <v>108</v>
      </c>
    </row>
    <row r="1962" customFormat="false" ht="15" hidden="false" customHeight="false" outlineLevel="0" collapsed="false">
      <c r="A1962" s="50" t="s">
        <v>1333</v>
      </c>
      <c r="B1962" s="50" t="s">
        <v>148</v>
      </c>
      <c r="C1962" s="50" t="s">
        <v>576</v>
      </c>
      <c r="D1962" s="50" t="n">
        <v>547180</v>
      </c>
      <c r="E1962" s="50" t="n">
        <v>7</v>
      </c>
      <c r="F1962" s="50" t="s">
        <v>56</v>
      </c>
      <c r="G1962" s="50" t="n">
        <v>407</v>
      </c>
      <c r="H1962" s="50" t="n">
        <v>208</v>
      </c>
      <c r="I1962" s="50" t="n">
        <v>66</v>
      </c>
      <c r="J1962" s="50" t="n">
        <v>173</v>
      </c>
      <c r="K1962" s="50" t="n">
        <v>123</v>
      </c>
      <c r="L1962" s="50" t="n">
        <v>23</v>
      </c>
      <c r="M1962" s="50" t="n">
        <v>230</v>
      </c>
      <c r="N1962" s="50" t="n">
        <v>85</v>
      </c>
      <c r="O1962" s="50" t="n">
        <v>-4.169</v>
      </c>
      <c r="P1962" s="50" t="n">
        <v>103</v>
      </c>
      <c r="Q1962" s="50" t="n">
        <v>87</v>
      </c>
      <c r="R1962" s="50" t="n">
        <v>15</v>
      </c>
      <c r="S1962" s="50" t="n">
        <v>6</v>
      </c>
      <c r="T1962" s="50" t="n">
        <v>1</v>
      </c>
      <c r="U1962" s="50" t="n">
        <v>2</v>
      </c>
      <c r="V1962" s="50" t="n">
        <v>14</v>
      </c>
      <c r="W1962" s="50" t="n">
        <v>1</v>
      </c>
      <c r="X1962" s="50" t="n">
        <v>1</v>
      </c>
      <c r="Y1962" s="50" t="n">
        <v>31</v>
      </c>
      <c r="Z1962" s="50" t="n">
        <v>28.3</v>
      </c>
      <c r="AA1962" s="50" t="n">
        <v>102</v>
      </c>
      <c r="AB1962" s="50" t="n">
        <v>30.018</v>
      </c>
      <c r="AC1962" s="50" t="n">
        <v>57</v>
      </c>
      <c r="AD1962" s="50" t="n">
        <v>4</v>
      </c>
      <c r="AE1962" s="50" t="n">
        <v>20</v>
      </c>
      <c r="AF1962" s="50" t="n">
        <v>57</v>
      </c>
      <c r="AG1962" s="50" t="n">
        <v>5090.4</v>
      </c>
      <c r="AH1962" s="50" t="n">
        <v>19</v>
      </c>
      <c r="AI1962" s="50" t="n">
        <v>184</v>
      </c>
      <c r="AJ1962" s="50" t="n">
        <v>13667.7</v>
      </c>
      <c r="AK1962" s="50" t="n">
        <v>89</v>
      </c>
    </row>
    <row r="1963" customFormat="false" ht="15" hidden="false" customHeight="false" outlineLevel="0" collapsed="false">
      <c r="A1963" s="50" t="s">
        <v>1333</v>
      </c>
      <c r="B1963" s="50" t="s">
        <v>148</v>
      </c>
      <c r="C1963" s="50" t="s">
        <v>576</v>
      </c>
      <c r="D1963" s="50" t="n">
        <v>547180</v>
      </c>
      <c r="E1963" s="50" t="n">
        <v>8</v>
      </c>
      <c r="F1963" s="50" t="s">
        <v>57</v>
      </c>
      <c r="G1963" s="50" t="n">
        <v>538</v>
      </c>
      <c r="H1963" s="50" t="n">
        <v>227</v>
      </c>
      <c r="I1963" s="50" t="n">
        <v>54</v>
      </c>
      <c r="J1963" s="50" t="n">
        <v>225</v>
      </c>
      <c r="K1963" s="50" t="n">
        <v>152</v>
      </c>
      <c r="L1963" s="50" t="n">
        <v>19</v>
      </c>
      <c r="M1963" s="50" t="n">
        <v>313</v>
      </c>
      <c r="N1963" s="50" t="n">
        <v>75</v>
      </c>
      <c r="O1963" s="50" t="n">
        <v>14.06</v>
      </c>
      <c r="P1963" s="50" t="n">
        <v>127</v>
      </c>
      <c r="Q1963" s="50" t="n">
        <v>96</v>
      </c>
      <c r="R1963" s="50" t="n">
        <v>32</v>
      </c>
      <c r="S1963" s="50" t="n">
        <v>8</v>
      </c>
      <c r="T1963" s="50" t="n">
        <v>0</v>
      </c>
      <c r="U1963" s="50" t="n">
        <v>5</v>
      </c>
      <c r="V1963" s="50" t="n">
        <v>31</v>
      </c>
      <c r="W1963" s="50" t="n">
        <v>0</v>
      </c>
      <c r="X1963" s="50" t="n">
        <v>0</v>
      </c>
      <c r="Y1963" s="50" t="n">
        <v>23</v>
      </c>
      <c r="Z1963" s="50" t="n">
        <v>58.8</v>
      </c>
      <c r="AA1963" s="50" t="n">
        <v>127</v>
      </c>
      <c r="AB1963" s="50" t="n">
        <v>53.504</v>
      </c>
      <c r="AC1963" s="50" t="n">
        <v>73</v>
      </c>
      <c r="AD1963" s="50" t="n">
        <v>8</v>
      </c>
      <c r="AE1963" s="50" t="n">
        <v>32</v>
      </c>
      <c r="AF1963" s="50" t="n">
        <v>73</v>
      </c>
      <c r="AG1963" s="50" t="n">
        <v>6589.5</v>
      </c>
      <c r="AH1963" s="50" t="n">
        <v>33</v>
      </c>
      <c r="AI1963" s="50" t="n">
        <v>192</v>
      </c>
      <c r="AJ1963" s="50" t="n">
        <v>14139.9</v>
      </c>
      <c r="AK1963" s="50" t="n">
        <v>72</v>
      </c>
    </row>
    <row r="1964" customFormat="false" ht="15" hidden="false" customHeight="false" outlineLevel="0" collapsed="false">
      <c r="A1964" s="50" t="s">
        <v>1333</v>
      </c>
      <c r="B1964" s="50" t="s">
        <v>148</v>
      </c>
      <c r="C1964" s="50" t="s">
        <v>576</v>
      </c>
      <c r="D1964" s="50" t="n">
        <v>547180</v>
      </c>
      <c r="E1964" s="50" t="n">
        <v>9</v>
      </c>
      <c r="F1964" s="50" t="s">
        <v>58</v>
      </c>
      <c r="G1964" s="50" t="n">
        <v>401</v>
      </c>
      <c r="H1964" s="50" t="n">
        <v>217</v>
      </c>
      <c r="I1964" s="50" t="n">
        <v>68</v>
      </c>
      <c r="J1964" s="50" t="n">
        <v>192</v>
      </c>
      <c r="K1964" s="50" t="n">
        <v>146</v>
      </c>
      <c r="L1964" s="50" t="n">
        <v>33</v>
      </c>
      <c r="M1964" s="50" t="n">
        <v>209</v>
      </c>
      <c r="N1964" s="50" t="n">
        <v>71</v>
      </c>
      <c r="O1964" s="50" t="n">
        <v>-0.797</v>
      </c>
      <c r="P1964" s="50" t="n">
        <v>103</v>
      </c>
      <c r="Q1964" s="50" t="n">
        <v>92</v>
      </c>
      <c r="R1964" s="50" t="n">
        <v>25</v>
      </c>
      <c r="S1964" s="50" t="n">
        <v>4</v>
      </c>
      <c r="T1964" s="50" t="n">
        <v>0</v>
      </c>
      <c r="U1964" s="50" t="n">
        <v>2</v>
      </c>
      <c r="V1964" s="50" t="n">
        <v>10</v>
      </c>
      <c r="W1964" s="50" t="n">
        <v>0</v>
      </c>
      <c r="X1964" s="50" t="n">
        <v>1</v>
      </c>
      <c r="Y1964" s="50" t="n">
        <v>26</v>
      </c>
      <c r="Z1964" s="50" t="n">
        <v>33.1</v>
      </c>
      <c r="AA1964" s="50" t="n">
        <v>102</v>
      </c>
      <c r="AB1964" s="50" t="n">
        <v>30.943</v>
      </c>
      <c r="AC1964" s="50" t="n">
        <v>67</v>
      </c>
      <c r="AD1964" s="50" t="n">
        <v>3</v>
      </c>
      <c r="AE1964" s="50" t="n">
        <v>22</v>
      </c>
      <c r="AF1964" s="50" t="n">
        <v>66</v>
      </c>
      <c r="AG1964" s="50" t="n">
        <v>5733.1</v>
      </c>
      <c r="AH1964" s="50" t="n">
        <v>25</v>
      </c>
      <c r="AI1964" s="50" t="n">
        <v>193</v>
      </c>
      <c r="AJ1964" s="50" t="n">
        <v>14307.2</v>
      </c>
      <c r="AK1964" s="50" t="n">
        <v>92</v>
      </c>
    </row>
    <row r="1965" customFormat="false" ht="15" hidden="false" customHeight="false" outlineLevel="0" collapsed="false">
      <c r="A1965" s="50" t="s">
        <v>1334</v>
      </c>
      <c r="B1965" s="50" t="s">
        <v>148</v>
      </c>
      <c r="C1965" s="50" t="s">
        <v>577</v>
      </c>
      <c r="D1965" s="50" t="n">
        <v>664761</v>
      </c>
      <c r="E1965" s="50" t="n">
        <v>4</v>
      </c>
      <c r="F1965" s="50" t="s">
        <v>53</v>
      </c>
      <c r="G1965" s="50" t="n">
        <v>428</v>
      </c>
      <c r="H1965" s="50" t="n">
        <v>180</v>
      </c>
      <c r="I1965" s="50" t="n">
        <v>29</v>
      </c>
      <c r="J1965" s="50" t="n">
        <v>203</v>
      </c>
      <c r="K1965" s="50" t="n">
        <v>126</v>
      </c>
      <c r="L1965" s="50" t="n">
        <v>15</v>
      </c>
      <c r="M1965" s="50" t="n">
        <v>225</v>
      </c>
      <c r="N1965" s="50" t="n">
        <v>54</v>
      </c>
      <c r="O1965" s="50" t="n">
        <v>-9.007</v>
      </c>
      <c r="P1965" s="50" t="n">
        <v>119</v>
      </c>
      <c r="Q1965" s="50" t="n">
        <v>106</v>
      </c>
      <c r="R1965" s="50" t="n">
        <v>16</v>
      </c>
      <c r="S1965" s="50" t="n">
        <v>3</v>
      </c>
      <c r="T1965" s="50" t="n">
        <v>0</v>
      </c>
      <c r="U1965" s="50" t="n">
        <v>1</v>
      </c>
      <c r="V1965" s="50" t="n">
        <v>8</v>
      </c>
      <c r="W1965" s="50" t="n">
        <v>2</v>
      </c>
      <c r="X1965" s="50" t="n">
        <v>3</v>
      </c>
      <c r="Y1965" s="50" t="n">
        <v>20</v>
      </c>
      <c r="Z1965" s="50" t="n">
        <v>23.55</v>
      </c>
      <c r="AA1965" s="50" t="n">
        <v>119</v>
      </c>
      <c r="AB1965" s="50" t="n">
        <v>32.131</v>
      </c>
      <c r="AC1965" s="50" t="n">
        <v>89</v>
      </c>
      <c r="AD1965" s="50" t="n">
        <v>1</v>
      </c>
      <c r="AE1965" s="50" t="n">
        <v>34</v>
      </c>
      <c r="AF1965" s="50" t="n">
        <v>89</v>
      </c>
      <c r="AG1965" s="50" t="n">
        <v>7889.9</v>
      </c>
      <c r="AH1965" s="50" t="n">
        <v>32</v>
      </c>
      <c r="AI1965" s="50" t="n">
        <v>161</v>
      </c>
      <c r="AJ1965" s="50" t="n">
        <v>11455</v>
      </c>
      <c r="AK1965" s="50" t="n">
        <v>21</v>
      </c>
    </row>
    <row r="1966" customFormat="false" ht="15" hidden="false" customHeight="false" outlineLevel="0" collapsed="false">
      <c r="A1966" s="50" t="s">
        <v>1334</v>
      </c>
      <c r="B1966" s="50" t="s">
        <v>148</v>
      </c>
      <c r="C1966" s="50" t="s">
        <v>577</v>
      </c>
      <c r="D1966" s="50" t="n">
        <v>664761</v>
      </c>
      <c r="E1966" s="50" t="n">
        <v>5</v>
      </c>
      <c r="F1966" s="50" t="s">
        <v>54</v>
      </c>
      <c r="G1966" s="50" t="n">
        <v>372</v>
      </c>
      <c r="H1966" s="50" t="n">
        <v>167</v>
      </c>
      <c r="I1966" s="50" t="n">
        <v>23</v>
      </c>
      <c r="J1966" s="50" t="n">
        <v>191</v>
      </c>
      <c r="K1966" s="50" t="n">
        <v>122</v>
      </c>
      <c r="L1966" s="50" t="n">
        <v>12</v>
      </c>
      <c r="M1966" s="50" t="n">
        <v>181</v>
      </c>
      <c r="N1966" s="50" t="n">
        <v>45</v>
      </c>
      <c r="O1966" s="50" t="n">
        <v>2.617</v>
      </c>
      <c r="P1966" s="50" t="n">
        <v>102</v>
      </c>
      <c r="Q1966" s="50" t="n">
        <v>94</v>
      </c>
      <c r="R1966" s="50" t="n">
        <v>26</v>
      </c>
      <c r="S1966" s="50" t="n">
        <v>4</v>
      </c>
      <c r="T1966" s="50" t="n">
        <v>0</v>
      </c>
      <c r="U1966" s="50" t="n">
        <v>5</v>
      </c>
      <c r="V1966" s="50" t="n">
        <v>8</v>
      </c>
      <c r="W1966" s="50" t="n">
        <v>0</v>
      </c>
      <c r="X1966" s="50" t="n">
        <v>0</v>
      </c>
      <c r="Y1966" s="50" t="n">
        <v>10</v>
      </c>
      <c r="Z1966" s="50" t="n">
        <v>35.9</v>
      </c>
      <c r="AA1966" s="50" t="n">
        <v>101</v>
      </c>
      <c r="AB1966" s="50" t="n">
        <v>32.451</v>
      </c>
      <c r="AC1966" s="50" t="n">
        <v>84</v>
      </c>
      <c r="AD1966" s="50" t="n">
        <v>5</v>
      </c>
      <c r="AE1966" s="50" t="n">
        <v>40</v>
      </c>
      <c r="AF1966" s="50" t="n">
        <v>83</v>
      </c>
      <c r="AG1966" s="50" t="n">
        <v>7639.5</v>
      </c>
      <c r="AH1966" s="50" t="n">
        <v>28</v>
      </c>
      <c r="AI1966" s="50" t="n">
        <v>148</v>
      </c>
      <c r="AJ1966" s="50" t="n">
        <v>10454.9</v>
      </c>
      <c r="AK1966" s="50" t="n">
        <v>15</v>
      </c>
    </row>
    <row r="1967" customFormat="false" ht="15" hidden="false" customHeight="false" outlineLevel="0" collapsed="false">
      <c r="A1967" s="50" t="s">
        <v>1334</v>
      </c>
      <c r="B1967" s="50" t="s">
        <v>148</v>
      </c>
      <c r="C1967" s="50" t="s">
        <v>577</v>
      </c>
      <c r="D1967" s="50" t="n">
        <v>664761</v>
      </c>
      <c r="E1967" s="50" t="n">
        <v>6</v>
      </c>
      <c r="F1967" s="50" t="s">
        <v>55</v>
      </c>
      <c r="G1967" s="50" t="n">
        <v>388</v>
      </c>
      <c r="H1967" s="50" t="n">
        <v>191</v>
      </c>
      <c r="I1967" s="50" t="n">
        <v>23</v>
      </c>
      <c r="J1967" s="50" t="n">
        <v>197</v>
      </c>
      <c r="K1967" s="50" t="n">
        <v>142</v>
      </c>
      <c r="L1967" s="50" t="n">
        <v>8</v>
      </c>
      <c r="M1967" s="50" t="n">
        <v>190</v>
      </c>
      <c r="N1967" s="50" t="n">
        <v>49</v>
      </c>
      <c r="O1967" s="50" t="n">
        <v>-1.956</v>
      </c>
      <c r="P1967" s="50" t="n">
        <v>104</v>
      </c>
      <c r="Q1967" s="50" t="n">
        <v>97</v>
      </c>
      <c r="R1967" s="50" t="n">
        <v>24</v>
      </c>
      <c r="S1967" s="50" t="n">
        <v>4</v>
      </c>
      <c r="T1967" s="50" t="n">
        <v>0</v>
      </c>
      <c r="U1967" s="50" t="n">
        <v>3</v>
      </c>
      <c r="V1967" s="50" t="n">
        <v>5</v>
      </c>
      <c r="W1967" s="50" t="n">
        <v>1</v>
      </c>
      <c r="X1967" s="50" t="n">
        <v>1</v>
      </c>
      <c r="Y1967" s="50" t="n">
        <v>16</v>
      </c>
      <c r="Z1967" s="50" t="n">
        <v>30.5</v>
      </c>
      <c r="AA1967" s="50" t="n">
        <v>104</v>
      </c>
      <c r="AB1967" s="50" t="n">
        <v>29.348</v>
      </c>
      <c r="AC1967" s="50" t="n">
        <v>82</v>
      </c>
      <c r="AD1967" s="50" t="n">
        <v>5</v>
      </c>
      <c r="AE1967" s="50" t="n">
        <v>29</v>
      </c>
      <c r="AF1967" s="50" t="n">
        <v>82</v>
      </c>
      <c r="AG1967" s="50" t="n">
        <v>7294.6</v>
      </c>
      <c r="AH1967" s="50" t="n">
        <v>25</v>
      </c>
      <c r="AI1967" s="50" t="n">
        <v>171</v>
      </c>
      <c r="AJ1967" s="50" t="n">
        <v>12048.4</v>
      </c>
      <c r="AK1967" s="50" t="n">
        <v>17</v>
      </c>
    </row>
    <row r="1968" customFormat="false" ht="15" hidden="false" customHeight="false" outlineLevel="0" collapsed="false">
      <c r="A1968" s="50" t="s">
        <v>1334</v>
      </c>
      <c r="B1968" s="50" t="s">
        <v>148</v>
      </c>
      <c r="C1968" s="50" t="s">
        <v>577</v>
      </c>
      <c r="D1968" s="50" t="n">
        <v>664761</v>
      </c>
      <c r="E1968" s="50" t="n">
        <v>7</v>
      </c>
      <c r="F1968" s="50" t="s">
        <v>56</v>
      </c>
      <c r="G1968" s="50" t="n">
        <v>373</v>
      </c>
      <c r="H1968" s="50" t="n">
        <v>184</v>
      </c>
      <c r="I1968" s="50" t="n">
        <v>36</v>
      </c>
      <c r="J1968" s="50" t="n">
        <v>191</v>
      </c>
      <c r="K1968" s="50" t="n">
        <v>132</v>
      </c>
      <c r="L1968" s="50" t="n">
        <v>16</v>
      </c>
      <c r="M1968" s="50" t="n">
        <v>182</v>
      </c>
      <c r="N1968" s="50" t="n">
        <v>52</v>
      </c>
      <c r="O1968" s="50" t="n">
        <v>0.268</v>
      </c>
      <c r="P1968" s="50" t="n">
        <v>103</v>
      </c>
      <c r="Q1968" s="50" t="n">
        <v>93</v>
      </c>
      <c r="R1968" s="50" t="n">
        <v>21</v>
      </c>
      <c r="S1968" s="50" t="n">
        <v>5</v>
      </c>
      <c r="T1968" s="50" t="n">
        <v>0</v>
      </c>
      <c r="U1968" s="50" t="n">
        <v>4</v>
      </c>
      <c r="V1968" s="50" t="n">
        <v>6</v>
      </c>
      <c r="W1968" s="50" t="n">
        <v>4</v>
      </c>
      <c r="X1968" s="50" t="n">
        <v>0</v>
      </c>
      <c r="Y1968" s="50" t="n">
        <v>19</v>
      </c>
      <c r="Z1968" s="50" t="n">
        <v>32.05</v>
      </c>
      <c r="AA1968" s="50" t="n">
        <v>103</v>
      </c>
      <c r="AB1968" s="50" t="n">
        <v>36.286</v>
      </c>
      <c r="AC1968" s="50" t="n">
        <v>74</v>
      </c>
      <c r="AD1968" s="50" t="n">
        <v>6</v>
      </c>
      <c r="AE1968" s="50" t="n">
        <v>36</v>
      </c>
      <c r="AF1968" s="50" t="n">
        <v>74</v>
      </c>
      <c r="AG1968" s="50" t="n">
        <v>6898.8</v>
      </c>
      <c r="AH1968" s="50" t="n">
        <v>27</v>
      </c>
      <c r="AI1968" s="50" t="n">
        <v>160</v>
      </c>
      <c r="AJ1968" s="50" t="n">
        <v>11291.1</v>
      </c>
      <c r="AK1968" s="50" t="n">
        <v>11</v>
      </c>
    </row>
    <row r="1969" customFormat="false" ht="15" hidden="false" customHeight="false" outlineLevel="0" collapsed="false">
      <c r="A1969" s="50" t="s">
        <v>1334</v>
      </c>
      <c r="B1969" s="50" t="s">
        <v>148</v>
      </c>
      <c r="C1969" s="50" t="s">
        <v>577</v>
      </c>
      <c r="D1969" s="50" t="n">
        <v>664761</v>
      </c>
      <c r="E1969" s="50" t="n">
        <v>8</v>
      </c>
      <c r="F1969" s="50" t="s">
        <v>57</v>
      </c>
      <c r="G1969" s="50" t="n">
        <v>413</v>
      </c>
      <c r="H1969" s="50" t="n">
        <v>196</v>
      </c>
      <c r="I1969" s="50" t="n">
        <v>26</v>
      </c>
      <c r="J1969" s="50" t="n">
        <v>199</v>
      </c>
      <c r="K1969" s="50" t="n">
        <v>138</v>
      </c>
      <c r="L1969" s="50" t="n">
        <v>12</v>
      </c>
      <c r="M1969" s="50" t="n">
        <v>210</v>
      </c>
      <c r="N1969" s="50" t="n">
        <v>58</v>
      </c>
      <c r="O1969" s="50" t="n">
        <v>2.897</v>
      </c>
      <c r="P1969" s="50" t="n">
        <v>110</v>
      </c>
      <c r="Q1969" s="50" t="n">
        <v>98</v>
      </c>
      <c r="R1969" s="50" t="n">
        <v>32</v>
      </c>
      <c r="S1969" s="50" t="n">
        <v>6</v>
      </c>
      <c r="T1969" s="50" t="n">
        <v>1</v>
      </c>
      <c r="U1969" s="50" t="n">
        <v>1</v>
      </c>
      <c r="V1969" s="50" t="n">
        <v>9</v>
      </c>
      <c r="W1969" s="50" t="n">
        <v>2</v>
      </c>
      <c r="X1969" s="50" t="n">
        <v>1</v>
      </c>
      <c r="Y1969" s="50" t="n">
        <v>10</v>
      </c>
      <c r="Z1969" s="50" t="n">
        <v>39.7</v>
      </c>
      <c r="AA1969" s="50" t="n">
        <v>109</v>
      </c>
      <c r="AB1969" s="50" t="n">
        <v>40.644</v>
      </c>
      <c r="AC1969" s="50" t="n">
        <v>89</v>
      </c>
      <c r="AD1969" s="50" t="n">
        <v>6</v>
      </c>
      <c r="AE1969" s="50" t="n">
        <v>38</v>
      </c>
      <c r="AF1969" s="50" t="n">
        <v>89</v>
      </c>
      <c r="AG1969" s="50" t="n">
        <v>7971.8</v>
      </c>
      <c r="AH1969" s="50" t="n">
        <v>36</v>
      </c>
      <c r="AI1969" s="50" t="n">
        <v>164</v>
      </c>
      <c r="AJ1969" s="50" t="n">
        <v>11879.3</v>
      </c>
      <c r="AK1969" s="50" t="n">
        <v>43</v>
      </c>
    </row>
    <row r="1970" customFormat="false" ht="15" hidden="false" customHeight="false" outlineLevel="0" collapsed="false">
      <c r="A1970" s="50" t="s">
        <v>1334</v>
      </c>
      <c r="B1970" s="50" t="s">
        <v>148</v>
      </c>
      <c r="C1970" s="50" t="s">
        <v>577</v>
      </c>
      <c r="D1970" s="50" t="n">
        <v>664761</v>
      </c>
      <c r="E1970" s="50" t="n">
        <v>9</v>
      </c>
      <c r="F1970" s="50" t="s">
        <v>58</v>
      </c>
      <c r="G1970" s="50" t="n">
        <v>342</v>
      </c>
      <c r="H1970" s="50" t="n">
        <v>144</v>
      </c>
      <c r="I1970" s="50" t="n">
        <v>23</v>
      </c>
      <c r="J1970" s="50" t="n">
        <v>163</v>
      </c>
      <c r="K1970" s="50" t="n">
        <v>99</v>
      </c>
      <c r="L1970" s="50" t="n">
        <v>10</v>
      </c>
      <c r="M1970" s="50" t="n">
        <v>179</v>
      </c>
      <c r="N1970" s="50" t="n">
        <v>45</v>
      </c>
      <c r="O1970" s="50" t="n">
        <v>3.783</v>
      </c>
      <c r="P1970" s="50" t="n">
        <v>91</v>
      </c>
      <c r="Q1970" s="50" t="n">
        <v>79</v>
      </c>
      <c r="R1970" s="50" t="n">
        <v>22</v>
      </c>
      <c r="S1970" s="50" t="n">
        <v>7</v>
      </c>
      <c r="T1970" s="50" t="n">
        <v>0</v>
      </c>
      <c r="U1970" s="50" t="n">
        <v>1</v>
      </c>
      <c r="V1970" s="50" t="n">
        <v>12</v>
      </c>
      <c r="W1970" s="50" t="n">
        <v>0</v>
      </c>
      <c r="X1970" s="50" t="n">
        <v>0</v>
      </c>
      <c r="Y1970" s="50" t="n">
        <v>13</v>
      </c>
      <c r="Z1970" s="50" t="n">
        <v>31.75</v>
      </c>
      <c r="AA1970" s="50" t="n">
        <v>91</v>
      </c>
      <c r="AB1970" s="50" t="n">
        <v>34.479</v>
      </c>
      <c r="AC1970" s="50" t="n">
        <v>66</v>
      </c>
      <c r="AD1970" s="50" t="n">
        <v>6</v>
      </c>
      <c r="AE1970" s="50" t="n">
        <v>35</v>
      </c>
      <c r="AF1970" s="50" t="n">
        <v>66</v>
      </c>
      <c r="AG1970" s="50" t="n">
        <v>6079.1</v>
      </c>
      <c r="AH1970" s="50" t="n">
        <v>25</v>
      </c>
      <c r="AI1970" s="50" t="n">
        <v>127</v>
      </c>
      <c r="AJ1970" s="50" t="n">
        <v>9149.9</v>
      </c>
      <c r="AK1970" s="50" t="n">
        <v>27</v>
      </c>
    </row>
    <row r="1971" customFormat="false" ht="15" hidden="false" customHeight="false" outlineLevel="0" collapsed="false">
      <c r="A1971" s="50" t="s">
        <v>1335</v>
      </c>
      <c r="B1971" s="50" t="s">
        <v>148</v>
      </c>
      <c r="C1971" s="50" t="s">
        <v>578</v>
      </c>
      <c r="D1971" s="50" t="n">
        <v>681082</v>
      </c>
      <c r="E1971" s="50" t="n">
        <v>4</v>
      </c>
      <c r="F1971" s="50" t="s">
        <v>53</v>
      </c>
      <c r="G1971" s="50" t="n">
        <v>359</v>
      </c>
      <c r="H1971" s="50" t="n">
        <v>152</v>
      </c>
      <c r="I1971" s="50" t="n">
        <v>26</v>
      </c>
      <c r="J1971" s="50" t="n">
        <v>177</v>
      </c>
      <c r="K1971" s="50" t="n">
        <v>88</v>
      </c>
      <c r="L1971" s="50" t="n">
        <v>6</v>
      </c>
      <c r="M1971" s="50" t="n">
        <v>182</v>
      </c>
      <c r="N1971" s="50" t="n">
        <v>64</v>
      </c>
      <c r="O1971" s="50" t="n">
        <v>-7.34</v>
      </c>
      <c r="P1971" s="50" t="n">
        <v>95</v>
      </c>
      <c r="Q1971" s="50" t="n">
        <v>87</v>
      </c>
      <c r="R1971" s="50" t="n">
        <v>18</v>
      </c>
      <c r="S1971" s="50" t="n">
        <v>2</v>
      </c>
      <c r="T1971" s="50" t="n">
        <v>2</v>
      </c>
      <c r="U1971" s="50" t="n">
        <v>0</v>
      </c>
      <c r="V1971" s="50" t="n">
        <v>5</v>
      </c>
      <c r="W1971" s="50" t="n">
        <v>1</v>
      </c>
      <c r="X1971" s="50" t="n">
        <v>0</v>
      </c>
      <c r="Y1971" s="50" t="n">
        <v>18</v>
      </c>
      <c r="Z1971" s="50" t="n">
        <v>22.5</v>
      </c>
      <c r="AA1971" s="50" t="n">
        <v>93</v>
      </c>
      <c r="AB1971" s="50" t="n">
        <v>26.998</v>
      </c>
      <c r="AC1971" s="50" t="n">
        <v>71</v>
      </c>
      <c r="AD1971" s="50" t="n">
        <v>3</v>
      </c>
      <c r="AE1971" s="50" t="n">
        <v>31</v>
      </c>
      <c r="AF1971" s="50" t="n">
        <v>71</v>
      </c>
      <c r="AG1971" s="50" t="n">
        <v>6295.5</v>
      </c>
      <c r="AH1971" s="50" t="n">
        <v>22</v>
      </c>
      <c r="AI1971" s="50" t="n">
        <v>135</v>
      </c>
      <c r="AJ1971" s="50" t="n">
        <v>9466.7</v>
      </c>
      <c r="AK1971" s="50" t="n">
        <v>4</v>
      </c>
    </row>
    <row r="1972" customFormat="false" ht="15" hidden="false" customHeight="false" outlineLevel="0" collapsed="false">
      <c r="A1972" s="50" t="s">
        <v>1335</v>
      </c>
      <c r="B1972" s="50" t="s">
        <v>148</v>
      </c>
      <c r="C1972" s="50" t="s">
        <v>578</v>
      </c>
      <c r="D1972" s="50" t="n">
        <v>681082</v>
      </c>
      <c r="E1972" s="50" t="n">
        <v>5</v>
      </c>
      <c r="F1972" s="50" t="s">
        <v>54</v>
      </c>
      <c r="G1972" s="50" t="n">
        <v>414</v>
      </c>
      <c r="H1972" s="50" t="n">
        <v>181</v>
      </c>
      <c r="I1972" s="50" t="n">
        <v>25</v>
      </c>
      <c r="J1972" s="50" t="n">
        <v>208</v>
      </c>
      <c r="K1972" s="50" t="n">
        <v>118</v>
      </c>
      <c r="L1972" s="50" t="n">
        <v>10</v>
      </c>
      <c r="M1972" s="50" t="n">
        <v>206</v>
      </c>
      <c r="N1972" s="50" t="n">
        <v>63</v>
      </c>
      <c r="O1972" s="50" t="n">
        <v>1.262</v>
      </c>
      <c r="P1972" s="50" t="n">
        <v>104</v>
      </c>
      <c r="Q1972" s="50" t="n">
        <v>97</v>
      </c>
      <c r="R1972" s="50" t="n">
        <v>22</v>
      </c>
      <c r="S1972" s="50" t="n">
        <v>6</v>
      </c>
      <c r="T1972" s="50" t="n">
        <v>0</v>
      </c>
      <c r="U1972" s="50" t="n">
        <v>6</v>
      </c>
      <c r="V1972" s="50" t="n">
        <v>6</v>
      </c>
      <c r="W1972" s="50" t="n">
        <v>0</v>
      </c>
      <c r="X1972" s="50" t="n">
        <v>1</v>
      </c>
      <c r="Y1972" s="50" t="n">
        <v>15</v>
      </c>
      <c r="Z1972" s="50" t="n">
        <v>32.7</v>
      </c>
      <c r="AA1972" s="50" t="n">
        <v>104</v>
      </c>
      <c r="AB1972" s="50" t="n">
        <v>32.686</v>
      </c>
      <c r="AC1972" s="50" t="n">
        <v>83</v>
      </c>
      <c r="AD1972" s="50" t="n">
        <v>8</v>
      </c>
      <c r="AE1972" s="50" t="n">
        <v>32</v>
      </c>
      <c r="AF1972" s="50" t="n">
        <v>83</v>
      </c>
      <c r="AG1972" s="50" t="n">
        <v>7456.6</v>
      </c>
      <c r="AH1972" s="50" t="n">
        <v>28</v>
      </c>
      <c r="AI1972" s="50" t="n">
        <v>160</v>
      </c>
      <c r="AJ1972" s="50" t="n">
        <v>11200.4</v>
      </c>
      <c r="AK1972" s="50" t="n">
        <v>10</v>
      </c>
    </row>
    <row r="1973" customFormat="false" ht="15" hidden="false" customHeight="false" outlineLevel="0" collapsed="false">
      <c r="A1973" s="50" t="s">
        <v>1335</v>
      </c>
      <c r="B1973" s="50" t="s">
        <v>148</v>
      </c>
      <c r="C1973" s="50" t="s">
        <v>578</v>
      </c>
      <c r="D1973" s="50" t="n">
        <v>681082</v>
      </c>
      <c r="E1973" s="50" t="n">
        <v>6</v>
      </c>
      <c r="F1973" s="50" t="s">
        <v>55</v>
      </c>
      <c r="G1973" s="50" t="n">
        <v>465</v>
      </c>
      <c r="H1973" s="50" t="n">
        <v>202</v>
      </c>
      <c r="I1973" s="50" t="n">
        <v>33</v>
      </c>
      <c r="J1973" s="50" t="n">
        <v>216</v>
      </c>
      <c r="K1973" s="50" t="n">
        <v>121</v>
      </c>
      <c r="L1973" s="50" t="n">
        <v>15</v>
      </c>
      <c r="M1973" s="50" t="n">
        <v>249</v>
      </c>
      <c r="N1973" s="50" t="n">
        <v>81</v>
      </c>
      <c r="O1973" s="50" t="n">
        <v>1.572</v>
      </c>
      <c r="P1973" s="50" t="n">
        <v>107</v>
      </c>
      <c r="Q1973" s="50" t="n">
        <v>94</v>
      </c>
      <c r="R1973" s="50" t="n">
        <v>27</v>
      </c>
      <c r="S1973" s="50" t="n">
        <v>7</v>
      </c>
      <c r="T1973" s="50" t="n">
        <v>1</v>
      </c>
      <c r="U1973" s="50" t="n">
        <v>1</v>
      </c>
      <c r="V1973" s="50" t="n">
        <v>12</v>
      </c>
      <c r="W1973" s="50" t="n">
        <v>1</v>
      </c>
      <c r="X1973" s="50" t="n">
        <v>0</v>
      </c>
      <c r="Y1973" s="50" t="n">
        <v>20</v>
      </c>
      <c r="Z1973" s="50" t="n">
        <v>37.65</v>
      </c>
      <c r="AA1973" s="50" t="n">
        <v>107</v>
      </c>
      <c r="AB1973" s="50" t="n">
        <v>38.118</v>
      </c>
      <c r="AC1973" s="50" t="n">
        <v>74</v>
      </c>
      <c r="AD1973" s="50" t="n">
        <v>5</v>
      </c>
      <c r="AE1973" s="50" t="n">
        <v>25</v>
      </c>
      <c r="AF1973" s="50" t="n">
        <v>74</v>
      </c>
      <c r="AG1973" s="50" t="n">
        <v>6467.4</v>
      </c>
      <c r="AH1973" s="50" t="n">
        <v>28</v>
      </c>
      <c r="AI1973" s="50" t="n">
        <v>176</v>
      </c>
      <c r="AJ1973" s="50" t="n">
        <v>12269.1</v>
      </c>
      <c r="AK1973" s="50" t="n">
        <v>15</v>
      </c>
    </row>
    <row r="1974" customFormat="false" ht="15" hidden="false" customHeight="false" outlineLevel="0" collapsed="false">
      <c r="A1974" s="50" t="s">
        <v>1335</v>
      </c>
      <c r="B1974" s="50" t="s">
        <v>148</v>
      </c>
      <c r="C1974" s="50" t="s">
        <v>578</v>
      </c>
      <c r="D1974" s="50" t="n">
        <v>681082</v>
      </c>
      <c r="E1974" s="50" t="n">
        <v>7</v>
      </c>
      <c r="F1974" s="50" t="s">
        <v>56</v>
      </c>
      <c r="G1974" s="50" t="n">
        <v>392</v>
      </c>
      <c r="H1974" s="50" t="n">
        <v>174</v>
      </c>
      <c r="I1974" s="50" t="n">
        <v>40</v>
      </c>
      <c r="J1974" s="50" t="n">
        <v>197</v>
      </c>
      <c r="K1974" s="50" t="n">
        <v>108</v>
      </c>
      <c r="L1974" s="50" t="n">
        <v>12</v>
      </c>
      <c r="M1974" s="50" t="n">
        <v>195</v>
      </c>
      <c r="N1974" s="50" t="n">
        <v>66</v>
      </c>
      <c r="O1974" s="50" t="n">
        <v>2.424</v>
      </c>
      <c r="P1974" s="50" t="n">
        <v>96</v>
      </c>
      <c r="Q1974" s="50" t="n">
        <v>87</v>
      </c>
      <c r="R1974" s="50" t="n">
        <v>25</v>
      </c>
      <c r="S1974" s="50" t="n">
        <v>6</v>
      </c>
      <c r="T1974" s="50" t="n">
        <v>3</v>
      </c>
      <c r="U1974" s="50" t="n">
        <v>1</v>
      </c>
      <c r="V1974" s="50" t="n">
        <v>8</v>
      </c>
      <c r="W1974" s="50" t="n">
        <v>0</v>
      </c>
      <c r="X1974" s="50" t="n">
        <v>1</v>
      </c>
      <c r="Y1974" s="50" t="n">
        <v>22</v>
      </c>
      <c r="Z1974" s="50" t="n">
        <v>33.4</v>
      </c>
      <c r="AA1974" s="50" t="n">
        <v>95</v>
      </c>
      <c r="AB1974" s="50" t="n">
        <v>29.801</v>
      </c>
      <c r="AC1974" s="50" t="n">
        <v>66</v>
      </c>
      <c r="AD1974" s="50" t="n">
        <v>5</v>
      </c>
      <c r="AE1974" s="50" t="n">
        <v>25</v>
      </c>
      <c r="AF1974" s="50" t="n">
        <v>65</v>
      </c>
      <c r="AG1974" s="50" t="n">
        <v>5829.3</v>
      </c>
      <c r="AH1974" s="50" t="n">
        <v>26</v>
      </c>
      <c r="AI1974" s="50" t="n">
        <v>157</v>
      </c>
      <c r="AJ1974" s="50" t="n">
        <v>11023.1</v>
      </c>
      <c r="AK1974" s="50" t="n">
        <v>17</v>
      </c>
    </row>
    <row r="1975" customFormat="false" ht="15" hidden="false" customHeight="false" outlineLevel="0" collapsed="false">
      <c r="A1975" s="50" t="s">
        <v>1335</v>
      </c>
      <c r="B1975" s="50" t="s">
        <v>148</v>
      </c>
      <c r="C1975" s="50" t="s">
        <v>578</v>
      </c>
      <c r="D1975" s="50" t="n">
        <v>681082</v>
      </c>
      <c r="E1975" s="50" t="n">
        <v>8</v>
      </c>
      <c r="F1975" s="50" t="s">
        <v>57</v>
      </c>
      <c r="G1975" s="50" t="n">
        <v>534</v>
      </c>
      <c r="H1975" s="50" t="n">
        <v>196</v>
      </c>
      <c r="I1975" s="50" t="n">
        <v>25</v>
      </c>
      <c r="J1975" s="50" t="n">
        <v>233</v>
      </c>
      <c r="K1975" s="50" t="n">
        <v>124</v>
      </c>
      <c r="L1975" s="50" t="n">
        <v>8</v>
      </c>
      <c r="M1975" s="50" t="n">
        <v>300</v>
      </c>
      <c r="N1975" s="50" t="n">
        <v>72</v>
      </c>
      <c r="O1975" s="50" t="n">
        <v>5.62</v>
      </c>
      <c r="P1975" s="50" t="n">
        <v>116</v>
      </c>
      <c r="Q1975" s="50" t="n">
        <v>95</v>
      </c>
      <c r="R1975" s="50" t="n">
        <v>27</v>
      </c>
      <c r="S1975" s="50" t="n">
        <v>6</v>
      </c>
      <c r="T1975" s="50" t="n">
        <v>0</v>
      </c>
      <c r="U1975" s="50" t="n">
        <v>2</v>
      </c>
      <c r="V1975" s="50" t="n">
        <v>20</v>
      </c>
      <c r="W1975" s="50" t="n">
        <v>0</v>
      </c>
      <c r="X1975" s="50" t="n">
        <v>0</v>
      </c>
      <c r="Y1975" s="50" t="n">
        <v>14</v>
      </c>
      <c r="Z1975" s="50" t="n">
        <v>42.6</v>
      </c>
      <c r="AA1975" s="50" t="n">
        <v>115</v>
      </c>
      <c r="AB1975" s="50" t="n">
        <v>41.724</v>
      </c>
      <c r="AC1975" s="50" t="n">
        <v>82</v>
      </c>
      <c r="AD1975" s="50" t="n">
        <v>1</v>
      </c>
      <c r="AE1975" s="50" t="n">
        <v>30</v>
      </c>
      <c r="AF1975" s="50" t="n">
        <v>82</v>
      </c>
      <c r="AG1975" s="50" t="n">
        <v>7262.3</v>
      </c>
      <c r="AH1975" s="50" t="n">
        <v>29</v>
      </c>
      <c r="AI1975" s="50" t="n">
        <v>163</v>
      </c>
      <c r="AJ1975" s="50" t="n">
        <v>11343.4</v>
      </c>
      <c r="AK1975" s="50" t="n">
        <v>13</v>
      </c>
    </row>
    <row r="1976" customFormat="false" ht="15" hidden="false" customHeight="false" outlineLevel="0" collapsed="false">
      <c r="A1976" s="50" t="s">
        <v>1335</v>
      </c>
      <c r="B1976" s="50" t="s">
        <v>148</v>
      </c>
      <c r="C1976" s="50" t="s">
        <v>578</v>
      </c>
      <c r="D1976" s="50" t="n">
        <v>681082</v>
      </c>
      <c r="E1976" s="50" t="n">
        <v>9</v>
      </c>
      <c r="F1976" s="50" t="s">
        <v>58</v>
      </c>
      <c r="G1976" s="50" t="n">
        <v>355</v>
      </c>
      <c r="H1976" s="50" t="n">
        <v>147</v>
      </c>
      <c r="I1976" s="50" t="n">
        <v>22</v>
      </c>
      <c r="J1976" s="50" t="n">
        <v>169</v>
      </c>
      <c r="K1976" s="50" t="n">
        <v>97</v>
      </c>
      <c r="L1976" s="50" t="n">
        <v>9</v>
      </c>
      <c r="M1976" s="50" t="n">
        <v>186</v>
      </c>
      <c r="N1976" s="50" t="n">
        <v>50</v>
      </c>
      <c r="O1976" s="50" t="n">
        <v>0.564</v>
      </c>
      <c r="P1976" s="50" t="n">
        <v>90</v>
      </c>
      <c r="Q1976" s="50" t="n">
        <v>76</v>
      </c>
      <c r="R1976" s="50" t="n">
        <v>18</v>
      </c>
      <c r="S1976" s="50" t="n">
        <v>9</v>
      </c>
      <c r="T1976" s="50" t="n">
        <v>0</v>
      </c>
      <c r="U1976" s="50" t="n">
        <v>0</v>
      </c>
      <c r="V1976" s="50" t="n">
        <v>11</v>
      </c>
      <c r="W1976" s="50" t="n">
        <v>1</v>
      </c>
      <c r="X1976" s="50" t="n">
        <v>1</v>
      </c>
      <c r="Y1976" s="50" t="n">
        <v>11</v>
      </c>
      <c r="Z1976" s="50" t="n">
        <v>27.75</v>
      </c>
      <c r="AA1976" s="50" t="n">
        <v>89</v>
      </c>
      <c r="AB1976" s="50" t="n">
        <v>29.821</v>
      </c>
      <c r="AC1976" s="50" t="n">
        <v>67</v>
      </c>
      <c r="AD1976" s="50" t="n">
        <v>4</v>
      </c>
      <c r="AE1976" s="50" t="n">
        <v>24</v>
      </c>
      <c r="AF1976" s="50" t="n">
        <v>67</v>
      </c>
      <c r="AG1976" s="50" t="n">
        <v>5977.6</v>
      </c>
      <c r="AH1976" s="50" t="n">
        <v>25</v>
      </c>
      <c r="AI1976" s="50" t="n">
        <v>128</v>
      </c>
      <c r="AJ1976" s="50" t="n">
        <v>8971.1</v>
      </c>
      <c r="AK1976" s="50" t="n">
        <v>10</v>
      </c>
    </row>
    <row r="1977" customFormat="false" ht="15" hidden="false" customHeight="false" outlineLevel="0" collapsed="false">
      <c r="A1977" s="50" t="s">
        <v>1336</v>
      </c>
      <c r="B1977" s="50" t="s">
        <v>148</v>
      </c>
      <c r="C1977" s="50" t="s">
        <v>579</v>
      </c>
      <c r="D1977" s="50" t="n">
        <v>669016</v>
      </c>
      <c r="E1977" s="50" t="n">
        <v>4</v>
      </c>
      <c r="F1977" s="50" t="s">
        <v>53</v>
      </c>
      <c r="G1977" s="50" t="n">
        <v>376</v>
      </c>
      <c r="H1977" s="50" t="n">
        <v>196</v>
      </c>
      <c r="I1977" s="50" t="n">
        <v>37</v>
      </c>
      <c r="J1977" s="50" t="n">
        <v>186</v>
      </c>
      <c r="K1977" s="50" t="n">
        <v>121</v>
      </c>
      <c r="L1977" s="50" t="n">
        <v>12</v>
      </c>
      <c r="M1977" s="50" t="n">
        <v>190</v>
      </c>
      <c r="N1977" s="50" t="n">
        <v>75</v>
      </c>
      <c r="O1977" s="50" t="n">
        <v>1.586</v>
      </c>
      <c r="P1977" s="50" t="n">
        <v>105</v>
      </c>
      <c r="Q1977" s="50" t="n">
        <v>99</v>
      </c>
      <c r="R1977" s="50" t="n">
        <v>30</v>
      </c>
      <c r="S1977" s="50" t="n">
        <v>6</v>
      </c>
      <c r="T1977" s="50" t="n">
        <v>0</v>
      </c>
      <c r="U1977" s="50" t="n">
        <v>4</v>
      </c>
      <c r="V1977" s="50" t="n">
        <v>4</v>
      </c>
      <c r="W1977" s="50" t="n">
        <v>0</v>
      </c>
      <c r="X1977" s="50" t="n">
        <v>2</v>
      </c>
      <c r="Y1977" s="50" t="n">
        <v>23</v>
      </c>
      <c r="Z1977" s="50" t="n">
        <v>36.3</v>
      </c>
      <c r="AA1977" s="50" t="n">
        <v>104</v>
      </c>
      <c r="AB1977" s="50" t="n">
        <v>32.889</v>
      </c>
      <c r="AC1977" s="50" t="n">
        <v>78</v>
      </c>
      <c r="AD1977" s="50" t="n">
        <v>4</v>
      </c>
      <c r="AE1977" s="50" t="n">
        <v>39</v>
      </c>
      <c r="AF1977" s="50" t="n">
        <v>77</v>
      </c>
      <c r="AG1977" s="50" t="n">
        <v>7034.7</v>
      </c>
      <c r="AH1977" s="50" t="n">
        <v>35</v>
      </c>
      <c r="AI1977" s="50" t="n">
        <v>172</v>
      </c>
      <c r="AJ1977" s="50" t="n">
        <v>12224.5</v>
      </c>
      <c r="AK1977" s="50" t="n">
        <v>24</v>
      </c>
    </row>
    <row r="1978" customFormat="false" ht="15" hidden="false" customHeight="false" outlineLevel="0" collapsed="false">
      <c r="A1978" s="50" t="s">
        <v>1336</v>
      </c>
      <c r="B1978" s="50" t="s">
        <v>148</v>
      </c>
      <c r="C1978" s="50" t="s">
        <v>579</v>
      </c>
      <c r="D1978" s="50" t="n">
        <v>669016</v>
      </c>
      <c r="E1978" s="50" t="n">
        <v>5</v>
      </c>
      <c r="F1978" s="50" t="s">
        <v>54</v>
      </c>
      <c r="G1978" s="50" t="n">
        <v>339</v>
      </c>
      <c r="H1978" s="50" t="n">
        <v>185</v>
      </c>
      <c r="I1978" s="50" t="n">
        <v>39</v>
      </c>
      <c r="J1978" s="50" t="n">
        <v>157</v>
      </c>
      <c r="K1978" s="50" t="n">
        <v>118</v>
      </c>
      <c r="L1978" s="50" t="n">
        <v>11</v>
      </c>
      <c r="M1978" s="50" t="n">
        <v>178</v>
      </c>
      <c r="N1978" s="50" t="n">
        <v>67</v>
      </c>
      <c r="O1978" s="50" t="n">
        <v>1.258</v>
      </c>
      <c r="P1978" s="50" t="n">
        <v>98</v>
      </c>
      <c r="Q1978" s="50" t="n">
        <v>90</v>
      </c>
      <c r="R1978" s="50" t="n">
        <v>30</v>
      </c>
      <c r="S1978" s="50" t="n">
        <v>4</v>
      </c>
      <c r="T1978" s="50" t="n">
        <v>2</v>
      </c>
      <c r="U1978" s="50" t="n">
        <v>1</v>
      </c>
      <c r="V1978" s="50" t="n">
        <v>6</v>
      </c>
      <c r="W1978" s="50" t="n">
        <v>1</v>
      </c>
      <c r="X1978" s="50" t="n">
        <v>1</v>
      </c>
      <c r="Y1978" s="50" t="n">
        <v>23</v>
      </c>
      <c r="Z1978" s="50" t="n">
        <v>35.1</v>
      </c>
      <c r="AA1978" s="50" t="n">
        <v>97</v>
      </c>
      <c r="AB1978" s="50" t="n">
        <v>32.827</v>
      </c>
      <c r="AC1978" s="50" t="n">
        <v>68</v>
      </c>
      <c r="AD1978" s="50" t="n">
        <v>6</v>
      </c>
      <c r="AE1978" s="50" t="n">
        <v>29</v>
      </c>
      <c r="AF1978" s="50" t="n">
        <v>68</v>
      </c>
      <c r="AG1978" s="50" t="n">
        <v>5940.3</v>
      </c>
      <c r="AH1978" s="50" t="n">
        <v>32</v>
      </c>
      <c r="AI1978" s="50" t="n">
        <v>164</v>
      </c>
      <c r="AJ1978" s="50" t="n">
        <v>11767.1</v>
      </c>
      <c r="AK1978" s="50" t="n">
        <v>29</v>
      </c>
    </row>
    <row r="1979" customFormat="false" ht="15" hidden="false" customHeight="false" outlineLevel="0" collapsed="false">
      <c r="A1979" s="50" t="s">
        <v>1336</v>
      </c>
      <c r="B1979" s="50" t="s">
        <v>148</v>
      </c>
      <c r="C1979" s="50" t="s">
        <v>579</v>
      </c>
      <c r="D1979" s="50" t="n">
        <v>669016</v>
      </c>
      <c r="E1979" s="50" t="n">
        <v>6</v>
      </c>
      <c r="F1979" s="50" t="s">
        <v>55</v>
      </c>
      <c r="G1979" s="50" t="n">
        <v>450</v>
      </c>
      <c r="H1979" s="50" t="n">
        <v>249</v>
      </c>
      <c r="I1979" s="50" t="n">
        <v>68</v>
      </c>
      <c r="J1979" s="50" t="n">
        <v>215</v>
      </c>
      <c r="K1979" s="50" t="n">
        <v>159</v>
      </c>
      <c r="L1979" s="50" t="n">
        <v>25</v>
      </c>
      <c r="M1979" s="50" t="n">
        <v>235</v>
      </c>
      <c r="N1979" s="50" t="n">
        <v>90</v>
      </c>
      <c r="O1979" s="50" t="n">
        <v>10.802</v>
      </c>
      <c r="P1979" s="50" t="n">
        <v>116</v>
      </c>
      <c r="Q1979" s="50" t="n">
        <v>111</v>
      </c>
      <c r="R1979" s="50" t="n">
        <v>35</v>
      </c>
      <c r="S1979" s="50" t="n">
        <v>5</v>
      </c>
      <c r="T1979" s="50" t="n">
        <v>0</v>
      </c>
      <c r="U1979" s="50" t="n">
        <v>9</v>
      </c>
      <c r="V1979" s="50" t="n">
        <v>4</v>
      </c>
      <c r="W1979" s="50" t="n">
        <v>1</v>
      </c>
      <c r="X1979" s="50" t="n">
        <v>0</v>
      </c>
      <c r="Y1979" s="50" t="n">
        <v>38</v>
      </c>
      <c r="Z1979" s="50" t="n">
        <v>46.65</v>
      </c>
      <c r="AA1979" s="50" t="n">
        <v>116</v>
      </c>
      <c r="AB1979" s="50" t="n">
        <v>37.37</v>
      </c>
      <c r="AC1979" s="50" t="n">
        <v>73</v>
      </c>
      <c r="AD1979" s="50" t="n">
        <v>10</v>
      </c>
      <c r="AE1979" s="50" t="n">
        <v>33</v>
      </c>
      <c r="AF1979" s="50" t="n">
        <v>73</v>
      </c>
      <c r="AG1979" s="50" t="n">
        <v>6532.2</v>
      </c>
      <c r="AH1979" s="50" t="n">
        <v>38</v>
      </c>
      <c r="AI1979" s="50" t="n">
        <v>220</v>
      </c>
      <c r="AJ1979" s="50" t="n">
        <v>15768.4</v>
      </c>
      <c r="AK1979" s="50" t="n">
        <v>35</v>
      </c>
    </row>
    <row r="1980" customFormat="false" ht="15" hidden="false" customHeight="false" outlineLevel="0" collapsed="false">
      <c r="A1980" s="50" t="s">
        <v>1336</v>
      </c>
      <c r="B1980" s="50" t="s">
        <v>148</v>
      </c>
      <c r="C1980" s="50" t="s">
        <v>579</v>
      </c>
      <c r="D1980" s="50" t="n">
        <v>669016</v>
      </c>
      <c r="E1980" s="50" t="n">
        <v>7</v>
      </c>
      <c r="F1980" s="50" t="s">
        <v>56</v>
      </c>
      <c r="G1980" s="50" t="n">
        <v>384</v>
      </c>
      <c r="H1980" s="50" t="n">
        <v>188</v>
      </c>
      <c r="I1980" s="50" t="n">
        <v>48</v>
      </c>
      <c r="J1980" s="50" t="n">
        <v>164</v>
      </c>
      <c r="K1980" s="50" t="n">
        <v>109</v>
      </c>
      <c r="L1980" s="50" t="n">
        <v>11</v>
      </c>
      <c r="M1980" s="50" t="n">
        <v>217</v>
      </c>
      <c r="N1980" s="50" t="n">
        <v>79</v>
      </c>
      <c r="O1980" s="50" t="n">
        <v>-10.706</v>
      </c>
      <c r="P1980" s="50" t="n">
        <v>94</v>
      </c>
      <c r="Q1980" s="50" t="n">
        <v>86</v>
      </c>
      <c r="R1980" s="50" t="n">
        <v>12</v>
      </c>
      <c r="S1980" s="50" t="n">
        <v>0</v>
      </c>
      <c r="T1980" s="50" t="n">
        <v>0</v>
      </c>
      <c r="U1980" s="50" t="n">
        <v>2</v>
      </c>
      <c r="V1980" s="50" t="n">
        <v>8</v>
      </c>
      <c r="W1980" s="50" t="n">
        <v>0</v>
      </c>
      <c r="X1980" s="50" t="n">
        <v>0</v>
      </c>
      <c r="Y1980" s="50" t="n">
        <v>26</v>
      </c>
      <c r="Z1980" s="50" t="n">
        <v>17.2</v>
      </c>
      <c r="AA1980" s="50" t="n">
        <v>92</v>
      </c>
      <c r="AB1980" s="50" t="n">
        <v>23.467</v>
      </c>
      <c r="AC1980" s="50" t="n">
        <v>60</v>
      </c>
      <c r="AD1980" s="50" t="n">
        <v>5</v>
      </c>
      <c r="AE1980" s="50" t="n">
        <v>24</v>
      </c>
      <c r="AF1980" s="50" t="n">
        <v>60</v>
      </c>
      <c r="AG1980" s="50" t="n">
        <v>5322.7</v>
      </c>
      <c r="AH1980" s="50" t="n">
        <v>18</v>
      </c>
      <c r="AI1980" s="50" t="n">
        <v>166</v>
      </c>
      <c r="AJ1980" s="50" t="n">
        <v>11873.2</v>
      </c>
      <c r="AK1980" s="50" t="n">
        <v>31</v>
      </c>
    </row>
    <row r="1981" customFormat="false" ht="15" hidden="false" customHeight="false" outlineLevel="0" collapsed="false">
      <c r="A1981" s="50" t="s">
        <v>1336</v>
      </c>
      <c r="B1981" s="50" t="s">
        <v>148</v>
      </c>
      <c r="C1981" s="50" t="s">
        <v>579</v>
      </c>
      <c r="D1981" s="50" t="n">
        <v>669016</v>
      </c>
      <c r="E1981" s="50" t="n">
        <v>8</v>
      </c>
      <c r="F1981" s="50" t="s">
        <v>57</v>
      </c>
      <c r="G1981" s="50" t="n">
        <v>366</v>
      </c>
      <c r="H1981" s="50" t="n">
        <v>174</v>
      </c>
      <c r="I1981" s="50" t="n">
        <v>31</v>
      </c>
      <c r="J1981" s="50" t="n">
        <v>177</v>
      </c>
      <c r="K1981" s="50" t="n">
        <v>117</v>
      </c>
      <c r="L1981" s="50" t="n">
        <v>9</v>
      </c>
      <c r="M1981" s="50" t="n">
        <v>181</v>
      </c>
      <c r="N1981" s="50" t="n">
        <v>57</v>
      </c>
      <c r="O1981" s="50" t="n">
        <v>-3.663</v>
      </c>
      <c r="P1981" s="50" t="n">
        <v>98</v>
      </c>
      <c r="Q1981" s="50" t="n">
        <v>86</v>
      </c>
      <c r="R1981" s="50" t="n">
        <v>21</v>
      </c>
      <c r="S1981" s="50" t="n">
        <v>3</v>
      </c>
      <c r="T1981" s="50" t="n">
        <v>0</v>
      </c>
      <c r="U1981" s="50" t="n">
        <v>1</v>
      </c>
      <c r="V1981" s="50" t="n">
        <v>10</v>
      </c>
      <c r="W1981" s="50" t="n">
        <v>0</v>
      </c>
      <c r="X1981" s="50" t="n">
        <v>1</v>
      </c>
      <c r="Y1981" s="50" t="n">
        <v>18</v>
      </c>
      <c r="Z1981" s="50" t="n">
        <v>26.65</v>
      </c>
      <c r="AA1981" s="50" t="n">
        <v>95</v>
      </c>
      <c r="AB1981" s="50" t="n">
        <v>28.638</v>
      </c>
      <c r="AC1981" s="50" t="n">
        <v>70</v>
      </c>
      <c r="AD1981" s="50" t="n">
        <v>4</v>
      </c>
      <c r="AE1981" s="50" t="n">
        <v>28</v>
      </c>
      <c r="AF1981" s="50" t="n">
        <v>70</v>
      </c>
      <c r="AG1981" s="50" t="n">
        <v>6093.7</v>
      </c>
      <c r="AH1981" s="50" t="n">
        <v>29</v>
      </c>
      <c r="AI1981" s="50" t="n">
        <v>147</v>
      </c>
      <c r="AJ1981" s="50" t="n">
        <v>10548.2</v>
      </c>
      <c r="AK1981" s="50" t="n">
        <v>28</v>
      </c>
    </row>
    <row r="1982" customFormat="false" ht="15" hidden="false" customHeight="false" outlineLevel="0" collapsed="false">
      <c r="A1982" s="50" t="s">
        <v>1336</v>
      </c>
      <c r="B1982" s="50" t="s">
        <v>148</v>
      </c>
      <c r="C1982" s="50" t="s">
        <v>579</v>
      </c>
      <c r="D1982" s="50" t="n">
        <v>669016</v>
      </c>
      <c r="E1982" s="50" t="n">
        <v>9</v>
      </c>
      <c r="F1982" s="50" t="s">
        <v>58</v>
      </c>
      <c r="G1982" s="50" t="n">
        <v>216</v>
      </c>
      <c r="H1982" s="50" t="n">
        <v>110</v>
      </c>
      <c r="I1982" s="50" t="n">
        <v>25</v>
      </c>
      <c r="J1982" s="50" t="n">
        <v>115</v>
      </c>
      <c r="K1982" s="50" t="n">
        <v>78</v>
      </c>
      <c r="L1982" s="50" t="n">
        <v>8</v>
      </c>
      <c r="M1982" s="50" t="n">
        <v>101</v>
      </c>
      <c r="N1982" s="50" t="n">
        <v>32</v>
      </c>
      <c r="O1982" s="50" t="n">
        <v>-6.253</v>
      </c>
      <c r="P1982" s="50" t="n">
        <v>57</v>
      </c>
      <c r="Q1982" s="50" t="n">
        <v>52</v>
      </c>
      <c r="R1982" s="50" t="n">
        <v>8</v>
      </c>
      <c r="S1982" s="50" t="n">
        <v>2</v>
      </c>
      <c r="T1982" s="50" t="n">
        <v>0</v>
      </c>
      <c r="U1982" s="50" t="n">
        <v>1</v>
      </c>
      <c r="V1982" s="50" t="n">
        <v>2</v>
      </c>
      <c r="W1982" s="50" t="n">
        <v>0</v>
      </c>
      <c r="X1982" s="50" t="n">
        <v>1</v>
      </c>
      <c r="Y1982" s="50" t="n">
        <v>14</v>
      </c>
      <c r="Z1982" s="50" t="n">
        <v>10.4</v>
      </c>
      <c r="AA1982" s="50" t="n">
        <v>55</v>
      </c>
      <c r="AB1982" s="50" t="n">
        <v>12.829</v>
      </c>
      <c r="AC1982" s="50" t="n">
        <v>41</v>
      </c>
      <c r="AD1982" s="50" t="n">
        <v>2</v>
      </c>
      <c r="AE1982" s="50" t="n">
        <v>13</v>
      </c>
      <c r="AF1982" s="50" t="n">
        <v>41</v>
      </c>
      <c r="AG1982" s="50" t="n">
        <v>3539</v>
      </c>
      <c r="AH1982" s="50" t="n">
        <v>13</v>
      </c>
      <c r="AI1982" s="50" t="n">
        <v>96</v>
      </c>
      <c r="AJ1982" s="50" t="n">
        <v>6925.6</v>
      </c>
      <c r="AK1982" s="50" t="n">
        <v>15</v>
      </c>
    </row>
    <row r="1983" customFormat="false" ht="15" hidden="false" customHeight="false" outlineLevel="0" collapsed="false">
      <c r="A1983" s="50" t="s">
        <v>1337</v>
      </c>
      <c r="B1983" s="50" t="s">
        <v>148</v>
      </c>
      <c r="C1983" s="50" t="s">
        <v>580</v>
      </c>
      <c r="D1983" s="50" t="n">
        <v>592663</v>
      </c>
      <c r="E1983" s="50" t="n">
        <v>4</v>
      </c>
      <c r="F1983" s="50" t="s">
        <v>53</v>
      </c>
      <c r="G1983" s="50" t="n">
        <v>244</v>
      </c>
      <c r="H1983" s="50" t="n">
        <v>112</v>
      </c>
      <c r="I1983" s="50" t="n">
        <v>28</v>
      </c>
      <c r="J1983" s="50" t="n">
        <v>111</v>
      </c>
      <c r="K1983" s="50" t="n">
        <v>67</v>
      </c>
      <c r="L1983" s="50" t="n">
        <v>12</v>
      </c>
      <c r="M1983" s="50" t="n">
        <v>133</v>
      </c>
      <c r="N1983" s="50" t="n">
        <v>45</v>
      </c>
      <c r="O1983" s="50" t="n">
        <v>-0.432</v>
      </c>
      <c r="P1983" s="50" t="n">
        <v>61</v>
      </c>
      <c r="Q1983" s="50" t="n">
        <v>54</v>
      </c>
      <c r="R1983" s="50" t="n">
        <v>14</v>
      </c>
      <c r="S1983" s="50" t="n">
        <v>2</v>
      </c>
      <c r="T1983" s="50" t="n">
        <v>0</v>
      </c>
      <c r="U1983" s="50" t="n">
        <v>1</v>
      </c>
      <c r="V1983" s="50" t="n">
        <v>5</v>
      </c>
      <c r="W1983" s="50" t="n">
        <v>2</v>
      </c>
      <c r="X1983" s="50" t="n">
        <v>0</v>
      </c>
      <c r="Y1983" s="50" t="n">
        <v>11</v>
      </c>
      <c r="Z1983" s="50" t="n">
        <v>19.3</v>
      </c>
      <c r="AA1983" s="50" t="n">
        <v>61</v>
      </c>
      <c r="AB1983" s="50" t="n">
        <v>18.248</v>
      </c>
      <c r="AC1983" s="50" t="n">
        <v>43</v>
      </c>
      <c r="AD1983" s="50" t="n">
        <v>1</v>
      </c>
      <c r="AE1983" s="50" t="n">
        <v>17</v>
      </c>
      <c r="AF1983" s="50" t="n">
        <v>43</v>
      </c>
      <c r="AG1983" s="50" t="n">
        <v>3802.1</v>
      </c>
      <c r="AH1983" s="50" t="n">
        <v>15</v>
      </c>
      <c r="AI1983" s="50" t="n">
        <v>97</v>
      </c>
      <c r="AJ1983" s="50" t="n">
        <v>7153.5</v>
      </c>
      <c r="AK1983" s="50" t="n">
        <v>40</v>
      </c>
    </row>
    <row r="1984" customFormat="false" ht="15" hidden="false" customHeight="false" outlineLevel="0" collapsed="false">
      <c r="A1984" s="50" t="s">
        <v>1337</v>
      </c>
      <c r="B1984" s="50" t="s">
        <v>148</v>
      </c>
      <c r="C1984" s="50" t="s">
        <v>580</v>
      </c>
      <c r="D1984" s="50" t="n">
        <v>592663</v>
      </c>
      <c r="E1984" s="50" t="n">
        <v>5</v>
      </c>
      <c r="F1984" s="50" t="s">
        <v>54</v>
      </c>
      <c r="G1984" s="50" t="n">
        <v>292</v>
      </c>
      <c r="H1984" s="50" t="n">
        <v>142</v>
      </c>
      <c r="I1984" s="50" t="n">
        <v>25</v>
      </c>
      <c r="J1984" s="50" t="n">
        <v>148</v>
      </c>
      <c r="K1984" s="50" t="n">
        <v>99</v>
      </c>
      <c r="L1984" s="50" t="n">
        <v>11</v>
      </c>
      <c r="M1984" s="50" t="n">
        <v>143</v>
      </c>
      <c r="N1984" s="50" t="n">
        <v>43</v>
      </c>
      <c r="O1984" s="50" t="n">
        <v>-4.761</v>
      </c>
      <c r="P1984" s="50" t="n">
        <v>81</v>
      </c>
      <c r="Q1984" s="50" t="n">
        <v>73</v>
      </c>
      <c r="R1984" s="50" t="n">
        <v>14</v>
      </c>
      <c r="S1984" s="50" t="n">
        <v>2</v>
      </c>
      <c r="T1984" s="50" t="n">
        <v>0</v>
      </c>
      <c r="U1984" s="50" t="n">
        <v>1</v>
      </c>
      <c r="V1984" s="50" t="n">
        <v>4</v>
      </c>
      <c r="W1984" s="50" t="n">
        <v>3</v>
      </c>
      <c r="X1984" s="50" t="n">
        <v>1</v>
      </c>
      <c r="Y1984" s="50" t="n">
        <v>14</v>
      </c>
      <c r="Z1984" s="50" t="n">
        <v>19.3</v>
      </c>
      <c r="AA1984" s="50" t="n">
        <v>81</v>
      </c>
      <c r="AB1984" s="50" t="n">
        <v>25.105</v>
      </c>
      <c r="AC1984" s="50" t="n">
        <v>60</v>
      </c>
      <c r="AD1984" s="50" t="n">
        <v>2</v>
      </c>
      <c r="AE1984" s="50" t="n">
        <v>24</v>
      </c>
      <c r="AF1984" s="50" t="n">
        <v>60</v>
      </c>
      <c r="AG1984" s="50" t="n">
        <v>5290.2</v>
      </c>
      <c r="AH1984" s="50" t="n">
        <v>17</v>
      </c>
      <c r="AI1984" s="50" t="n">
        <v>125</v>
      </c>
      <c r="AJ1984" s="50" t="n">
        <v>9127</v>
      </c>
      <c r="AK1984" s="50" t="n">
        <v>44</v>
      </c>
    </row>
    <row r="1985" customFormat="false" ht="15" hidden="false" customHeight="false" outlineLevel="0" collapsed="false">
      <c r="A1985" s="50" t="s">
        <v>1337</v>
      </c>
      <c r="B1985" s="50" t="s">
        <v>148</v>
      </c>
      <c r="C1985" s="50" t="s">
        <v>580</v>
      </c>
      <c r="D1985" s="50" t="n">
        <v>592663</v>
      </c>
      <c r="E1985" s="50" t="n">
        <v>6</v>
      </c>
      <c r="F1985" s="50" t="s">
        <v>55</v>
      </c>
      <c r="G1985" s="50" t="n">
        <v>319</v>
      </c>
      <c r="H1985" s="50" t="n">
        <v>158</v>
      </c>
      <c r="I1985" s="50" t="n">
        <v>43</v>
      </c>
      <c r="J1985" s="50" t="n">
        <v>156</v>
      </c>
      <c r="K1985" s="50" t="n">
        <v>103</v>
      </c>
      <c r="L1985" s="50" t="n">
        <v>21</v>
      </c>
      <c r="M1985" s="50" t="n">
        <v>163</v>
      </c>
      <c r="N1985" s="50" t="n">
        <v>55</v>
      </c>
      <c r="O1985" s="50" t="n">
        <v>-2.953</v>
      </c>
      <c r="P1985" s="50" t="n">
        <v>85</v>
      </c>
      <c r="Q1985" s="50" t="n">
        <v>74</v>
      </c>
      <c r="R1985" s="50" t="n">
        <v>13</v>
      </c>
      <c r="S1985" s="50" t="n">
        <v>5</v>
      </c>
      <c r="T1985" s="50" t="n">
        <v>0</v>
      </c>
      <c r="U1985" s="50" t="n">
        <v>3</v>
      </c>
      <c r="V1985" s="50" t="n">
        <v>8</v>
      </c>
      <c r="W1985" s="50" t="n">
        <v>2</v>
      </c>
      <c r="X1985" s="50" t="n">
        <v>1</v>
      </c>
      <c r="Y1985" s="50" t="n">
        <v>20</v>
      </c>
      <c r="Z1985" s="50" t="n">
        <v>23.75</v>
      </c>
      <c r="AA1985" s="50" t="n">
        <v>85</v>
      </c>
      <c r="AB1985" s="50" t="n">
        <v>28.836</v>
      </c>
      <c r="AC1985" s="50" t="n">
        <v>55</v>
      </c>
      <c r="AD1985" s="50" t="n">
        <v>5</v>
      </c>
      <c r="AE1985" s="50" t="n">
        <v>20</v>
      </c>
      <c r="AF1985" s="50" t="n">
        <v>55</v>
      </c>
      <c r="AG1985" s="50" t="n">
        <v>4999.2</v>
      </c>
      <c r="AH1985" s="50" t="n">
        <v>24</v>
      </c>
      <c r="AI1985" s="50" t="n">
        <v>138</v>
      </c>
      <c r="AJ1985" s="50" t="n">
        <v>10029.8</v>
      </c>
      <c r="AK1985" s="50" t="n">
        <v>36</v>
      </c>
    </row>
    <row r="1986" customFormat="false" ht="15" hidden="false" customHeight="false" outlineLevel="0" collapsed="false">
      <c r="A1986" s="50" t="s">
        <v>1337</v>
      </c>
      <c r="B1986" s="50" t="s">
        <v>148</v>
      </c>
      <c r="C1986" s="50" t="s">
        <v>580</v>
      </c>
      <c r="D1986" s="50" t="n">
        <v>592663</v>
      </c>
      <c r="E1986" s="50" t="n">
        <v>7</v>
      </c>
      <c r="F1986" s="50" t="s">
        <v>56</v>
      </c>
      <c r="G1986" s="50" t="n">
        <v>299</v>
      </c>
      <c r="H1986" s="50" t="n">
        <v>137</v>
      </c>
      <c r="I1986" s="50" t="n">
        <v>26</v>
      </c>
      <c r="J1986" s="50" t="n">
        <v>143</v>
      </c>
      <c r="K1986" s="50" t="n">
        <v>94</v>
      </c>
      <c r="L1986" s="50" t="n">
        <v>11</v>
      </c>
      <c r="M1986" s="50" t="n">
        <v>156</v>
      </c>
      <c r="N1986" s="50" t="n">
        <v>43</v>
      </c>
      <c r="O1986" s="50" t="n">
        <v>4.493</v>
      </c>
      <c r="P1986" s="50" t="n">
        <v>73</v>
      </c>
      <c r="Q1986" s="50" t="n">
        <v>65</v>
      </c>
      <c r="R1986" s="50" t="n">
        <v>19</v>
      </c>
      <c r="S1986" s="50" t="n">
        <v>4</v>
      </c>
      <c r="T1986" s="50" t="n">
        <v>0</v>
      </c>
      <c r="U1986" s="50" t="n">
        <v>3</v>
      </c>
      <c r="V1986" s="50" t="n">
        <v>5</v>
      </c>
      <c r="W1986" s="50" t="n">
        <v>2</v>
      </c>
      <c r="X1986" s="50" t="n">
        <v>1</v>
      </c>
      <c r="Y1986" s="50" t="n">
        <v>18</v>
      </c>
      <c r="Z1986" s="50" t="n">
        <v>26.7</v>
      </c>
      <c r="AA1986" s="50" t="n">
        <v>71</v>
      </c>
      <c r="AB1986" s="50" t="n">
        <v>24.578</v>
      </c>
      <c r="AC1986" s="50" t="n">
        <v>48</v>
      </c>
      <c r="AD1986" s="50" t="n">
        <v>3</v>
      </c>
      <c r="AE1986" s="50" t="n">
        <v>25</v>
      </c>
      <c r="AF1986" s="50" t="n">
        <v>46</v>
      </c>
      <c r="AG1986" s="50" t="n">
        <v>4218.1</v>
      </c>
      <c r="AH1986" s="50" t="n">
        <v>16</v>
      </c>
      <c r="AI1986" s="50" t="n">
        <v>117</v>
      </c>
      <c r="AJ1986" s="50" t="n">
        <v>8658.8</v>
      </c>
      <c r="AK1986" s="50" t="n">
        <v>51</v>
      </c>
    </row>
    <row r="1987" customFormat="false" ht="15" hidden="false" customHeight="false" outlineLevel="0" collapsed="false">
      <c r="A1987" s="50" t="s">
        <v>1337</v>
      </c>
      <c r="B1987" s="50" t="s">
        <v>148</v>
      </c>
      <c r="C1987" s="50" t="s">
        <v>580</v>
      </c>
      <c r="D1987" s="50" t="n">
        <v>592663</v>
      </c>
      <c r="E1987" s="50" t="n">
        <v>8</v>
      </c>
      <c r="F1987" s="50" t="s">
        <v>57</v>
      </c>
      <c r="G1987" s="50" t="n">
        <v>392</v>
      </c>
      <c r="H1987" s="50" t="n">
        <v>180</v>
      </c>
      <c r="I1987" s="50" t="n">
        <v>35</v>
      </c>
      <c r="J1987" s="50" t="n">
        <v>187</v>
      </c>
      <c r="K1987" s="50" t="n">
        <v>128</v>
      </c>
      <c r="L1987" s="50" t="n">
        <v>14</v>
      </c>
      <c r="M1987" s="50" t="n">
        <v>205</v>
      </c>
      <c r="N1987" s="50" t="n">
        <v>52</v>
      </c>
      <c r="O1987" s="50" t="n">
        <v>-4.151</v>
      </c>
      <c r="P1987" s="50" t="n">
        <v>88</v>
      </c>
      <c r="Q1987" s="50" t="n">
        <v>77</v>
      </c>
      <c r="R1987" s="50" t="n">
        <v>17</v>
      </c>
      <c r="S1987" s="50" t="n">
        <v>4</v>
      </c>
      <c r="T1987" s="50" t="n">
        <v>0</v>
      </c>
      <c r="U1987" s="50" t="n">
        <v>2</v>
      </c>
      <c r="V1987" s="50" t="n">
        <v>8</v>
      </c>
      <c r="W1987" s="50" t="n">
        <v>0</v>
      </c>
      <c r="X1987" s="50" t="n">
        <v>3</v>
      </c>
      <c r="Y1987" s="50" t="n">
        <v>16</v>
      </c>
      <c r="Z1987" s="50" t="n">
        <v>24.5</v>
      </c>
      <c r="AA1987" s="50" t="n">
        <v>88</v>
      </c>
      <c r="AB1987" s="50" t="n">
        <v>28.94</v>
      </c>
      <c r="AC1987" s="50" t="n">
        <v>64</v>
      </c>
      <c r="AD1987" s="50" t="n">
        <v>2</v>
      </c>
      <c r="AE1987" s="50" t="n">
        <v>25</v>
      </c>
      <c r="AF1987" s="50" t="n">
        <v>64</v>
      </c>
      <c r="AG1987" s="50" t="n">
        <v>5742.8</v>
      </c>
      <c r="AH1987" s="50" t="n">
        <v>24</v>
      </c>
      <c r="AI1987" s="50" t="n">
        <v>149</v>
      </c>
      <c r="AJ1987" s="50" t="n">
        <v>10776.4</v>
      </c>
      <c r="AK1987" s="50" t="n">
        <v>38</v>
      </c>
    </row>
    <row r="1988" customFormat="false" ht="15" hidden="false" customHeight="false" outlineLevel="0" collapsed="false">
      <c r="A1988" s="50" t="s">
        <v>1337</v>
      </c>
      <c r="B1988" s="50" t="s">
        <v>148</v>
      </c>
      <c r="C1988" s="50" t="s">
        <v>580</v>
      </c>
      <c r="D1988" s="50" t="n">
        <v>592663</v>
      </c>
      <c r="E1988" s="50" t="n">
        <v>9</v>
      </c>
      <c r="F1988" s="50" t="s">
        <v>58</v>
      </c>
      <c r="G1988" s="50" t="n">
        <v>308</v>
      </c>
      <c r="H1988" s="50" t="n">
        <v>138</v>
      </c>
      <c r="I1988" s="50" t="n">
        <v>32</v>
      </c>
      <c r="J1988" s="50" t="n">
        <v>149</v>
      </c>
      <c r="K1988" s="50" t="n">
        <v>89</v>
      </c>
      <c r="L1988" s="50" t="n">
        <v>13</v>
      </c>
      <c r="M1988" s="50" t="n">
        <v>159</v>
      </c>
      <c r="N1988" s="50" t="n">
        <v>49</v>
      </c>
      <c r="O1988" s="50" t="n">
        <v>-7.787</v>
      </c>
      <c r="P1988" s="50" t="n">
        <v>79</v>
      </c>
      <c r="Q1988" s="50" t="n">
        <v>71</v>
      </c>
      <c r="R1988" s="50" t="n">
        <v>8</v>
      </c>
      <c r="S1988" s="50" t="n">
        <v>2</v>
      </c>
      <c r="T1988" s="50" t="n">
        <v>0</v>
      </c>
      <c r="U1988" s="50" t="n">
        <v>1</v>
      </c>
      <c r="V1988" s="50" t="n">
        <v>7</v>
      </c>
      <c r="W1988" s="50" t="n">
        <v>1</v>
      </c>
      <c r="X1988" s="50" t="n">
        <v>0</v>
      </c>
      <c r="Y1988" s="50" t="n">
        <v>21</v>
      </c>
      <c r="Z1988" s="50" t="n">
        <v>14.6</v>
      </c>
      <c r="AA1988" s="50" t="n">
        <v>79</v>
      </c>
      <c r="AB1988" s="50" t="n">
        <v>21.662</v>
      </c>
      <c r="AC1988" s="50" t="n">
        <v>50</v>
      </c>
      <c r="AD1988" s="50" t="n">
        <v>5</v>
      </c>
      <c r="AE1988" s="50" t="n">
        <v>17</v>
      </c>
      <c r="AF1988" s="50" t="n">
        <v>50</v>
      </c>
      <c r="AG1988" s="50" t="n">
        <v>4353.9</v>
      </c>
      <c r="AH1988" s="50" t="n">
        <v>19</v>
      </c>
      <c r="AI1988" s="50" t="n">
        <v>117</v>
      </c>
      <c r="AJ1988" s="50" t="n">
        <v>8602.9</v>
      </c>
      <c r="AK1988" s="50" t="n">
        <v>35</v>
      </c>
    </row>
    <row r="1989" customFormat="false" ht="15" hidden="false" customHeight="false" outlineLevel="0" collapsed="false">
      <c r="A1989" s="50" t="s">
        <v>1338</v>
      </c>
      <c r="B1989" s="50" t="s">
        <v>148</v>
      </c>
      <c r="C1989" s="50" t="s">
        <v>581</v>
      </c>
      <c r="D1989" s="50" t="n">
        <v>702222</v>
      </c>
      <c r="E1989" s="50" t="n">
        <v>4</v>
      </c>
      <c r="F1989" s="50" t="s">
        <v>53</v>
      </c>
      <c r="G1989" s="50" t="n">
        <v>345</v>
      </c>
      <c r="H1989" s="50" t="n">
        <v>173</v>
      </c>
      <c r="I1989" s="50" t="n">
        <v>30</v>
      </c>
      <c r="J1989" s="50" t="n">
        <v>175</v>
      </c>
      <c r="K1989" s="50" t="n">
        <v>112</v>
      </c>
      <c r="L1989" s="50" t="n">
        <v>11</v>
      </c>
      <c r="M1989" s="50" t="n">
        <v>170</v>
      </c>
      <c r="N1989" s="50" t="n">
        <v>61</v>
      </c>
      <c r="O1989" s="50" t="n">
        <v>-1.218</v>
      </c>
      <c r="P1989" s="50" t="n">
        <v>99</v>
      </c>
      <c r="Q1989" s="50" t="n">
        <v>90</v>
      </c>
      <c r="R1989" s="50" t="n">
        <v>24</v>
      </c>
      <c r="S1989" s="50" t="n">
        <v>5</v>
      </c>
      <c r="T1989" s="50" t="n">
        <v>2</v>
      </c>
      <c r="U1989" s="50" t="n">
        <v>0</v>
      </c>
      <c r="V1989" s="50" t="n">
        <v>7</v>
      </c>
      <c r="W1989" s="50" t="n">
        <v>2</v>
      </c>
      <c r="X1989" s="50" t="n">
        <v>0</v>
      </c>
      <c r="Y1989" s="50" t="n">
        <v>19</v>
      </c>
      <c r="Z1989" s="50" t="n">
        <v>31.05</v>
      </c>
      <c r="AA1989" s="50" t="n">
        <v>99</v>
      </c>
      <c r="AB1989" s="50" t="n">
        <v>27.779</v>
      </c>
      <c r="AC1989" s="50" t="n">
        <v>71</v>
      </c>
      <c r="AD1989" s="50" t="n">
        <v>1</v>
      </c>
      <c r="AE1989" s="50" t="n">
        <v>25</v>
      </c>
      <c r="AF1989" s="50" t="n">
        <v>71</v>
      </c>
      <c r="AG1989" s="50" t="n">
        <v>6175.6</v>
      </c>
      <c r="AH1989" s="50" t="n">
        <v>24</v>
      </c>
      <c r="AI1989" s="50" t="n">
        <v>154</v>
      </c>
      <c r="AJ1989" s="50" t="n">
        <v>10572.2</v>
      </c>
      <c r="AK1989" s="50" t="n">
        <v>5</v>
      </c>
    </row>
    <row r="1990" customFormat="false" ht="15" hidden="false" customHeight="false" outlineLevel="0" collapsed="false">
      <c r="A1990" s="50" t="s">
        <v>1338</v>
      </c>
      <c r="B1990" s="50" t="s">
        <v>148</v>
      </c>
      <c r="C1990" s="50" t="s">
        <v>581</v>
      </c>
      <c r="D1990" s="50" t="n">
        <v>702222</v>
      </c>
      <c r="E1990" s="50" t="n">
        <v>5</v>
      </c>
      <c r="F1990" s="50" t="s">
        <v>54</v>
      </c>
      <c r="G1990" s="50" t="n">
        <v>346</v>
      </c>
      <c r="H1990" s="50" t="n">
        <v>177</v>
      </c>
      <c r="I1990" s="50" t="n">
        <v>25</v>
      </c>
      <c r="J1990" s="50" t="n">
        <v>160</v>
      </c>
      <c r="K1990" s="50" t="n">
        <v>105</v>
      </c>
      <c r="L1990" s="50" t="n">
        <v>9</v>
      </c>
      <c r="M1990" s="50" t="n">
        <v>186</v>
      </c>
      <c r="N1990" s="50" t="n">
        <v>72</v>
      </c>
      <c r="O1990" s="50" t="n">
        <v>-3.351</v>
      </c>
      <c r="P1990" s="50" t="n">
        <v>83</v>
      </c>
      <c r="Q1990" s="50" t="n">
        <v>77</v>
      </c>
      <c r="R1990" s="50" t="n">
        <v>15</v>
      </c>
      <c r="S1990" s="50" t="n">
        <v>3</v>
      </c>
      <c r="T1990" s="50" t="n">
        <v>0</v>
      </c>
      <c r="U1990" s="50" t="n">
        <v>2</v>
      </c>
      <c r="V1990" s="50" t="n">
        <v>6</v>
      </c>
      <c r="W1990" s="50" t="n">
        <v>0</v>
      </c>
      <c r="X1990" s="50" t="n">
        <v>0</v>
      </c>
      <c r="Y1990" s="50" t="n">
        <v>16</v>
      </c>
      <c r="Z1990" s="50" t="n">
        <v>20.95</v>
      </c>
      <c r="AA1990" s="50" t="n">
        <v>83</v>
      </c>
      <c r="AB1990" s="50" t="n">
        <v>21.428</v>
      </c>
      <c r="AC1990" s="50" t="n">
        <v>61</v>
      </c>
      <c r="AD1990" s="50" t="n">
        <v>1</v>
      </c>
      <c r="AE1990" s="50" t="n">
        <v>23</v>
      </c>
      <c r="AF1990" s="50" t="n">
        <v>61</v>
      </c>
      <c r="AG1990" s="50" t="n">
        <v>5263.6</v>
      </c>
      <c r="AH1990" s="50" t="n">
        <v>13</v>
      </c>
      <c r="AI1990" s="50" t="n">
        <v>156</v>
      </c>
      <c r="AJ1990" s="50" t="n">
        <v>10778.9</v>
      </c>
      <c r="AK1990" s="50" t="n">
        <v>10</v>
      </c>
    </row>
    <row r="1991" customFormat="false" ht="15" hidden="false" customHeight="false" outlineLevel="0" collapsed="false">
      <c r="A1991" s="50" t="s">
        <v>1338</v>
      </c>
      <c r="B1991" s="50" t="s">
        <v>148</v>
      </c>
      <c r="C1991" s="50" t="s">
        <v>581</v>
      </c>
      <c r="D1991" s="50" t="n">
        <v>702222</v>
      </c>
      <c r="E1991" s="50" t="n">
        <v>6</v>
      </c>
      <c r="F1991" s="50" t="s">
        <v>55</v>
      </c>
      <c r="G1991" s="50" t="n">
        <v>306</v>
      </c>
      <c r="H1991" s="50" t="n">
        <v>181</v>
      </c>
      <c r="I1991" s="50" t="n">
        <v>33</v>
      </c>
      <c r="J1991" s="50" t="n">
        <v>156</v>
      </c>
      <c r="K1991" s="50" t="n">
        <v>117</v>
      </c>
      <c r="L1991" s="50" t="n">
        <v>21</v>
      </c>
      <c r="M1991" s="50" t="n">
        <v>150</v>
      </c>
      <c r="N1991" s="50" t="n">
        <v>64</v>
      </c>
      <c r="O1991" s="50" t="n">
        <v>-1.558</v>
      </c>
      <c r="P1991" s="50" t="n">
        <v>79</v>
      </c>
      <c r="Q1991" s="50" t="n">
        <v>75</v>
      </c>
      <c r="R1991" s="50" t="n">
        <v>23</v>
      </c>
      <c r="S1991" s="50" t="n">
        <v>4</v>
      </c>
      <c r="T1991" s="50" t="n">
        <v>0</v>
      </c>
      <c r="U1991" s="50" t="n">
        <v>0</v>
      </c>
      <c r="V1991" s="50" t="n">
        <v>3</v>
      </c>
      <c r="W1991" s="50" t="n">
        <v>0</v>
      </c>
      <c r="X1991" s="50" t="n">
        <v>0</v>
      </c>
      <c r="Y1991" s="50" t="n">
        <v>20</v>
      </c>
      <c r="Z1991" s="50" t="n">
        <v>24.2</v>
      </c>
      <c r="AA1991" s="50" t="n">
        <v>77</v>
      </c>
      <c r="AB1991" s="50" t="n">
        <v>22.475</v>
      </c>
      <c r="AC1991" s="50" t="n">
        <v>56</v>
      </c>
      <c r="AD1991" s="50" t="n">
        <v>0</v>
      </c>
      <c r="AE1991" s="50" t="n">
        <v>16</v>
      </c>
      <c r="AF1991" s="50" t="n">
        <v>55</v>
      </c>
      <c r="AG1991" s="50" t="n">
        <v>4510.5</v>
      </c>
      <c r="AH1991" s="50" t="n">
        <v>25</v>
      </c>
      <c r="AI1991" s="50" t="n">
        <v>151</v>
      </c>
      <c r="AJ1991" s="50" t="n">
        <v>10394.6</v>
      </c>
      <c r="AK1991" s="50" t="n">
        <v>5</v>
      </c>
    </row>
    <row r="1992" customFormat="false" ht="15" hidden="false" customHeight="false" outlineLevel="0" collapsed="false">
      <c r="A1992" s="50" t="s">
        <v>1338</v>
      </c>
      <c r="B1992" s="50" t="s">
        <v>148</v>
      </c>
      <c r="C1992" s="50" t="s">
        <v>581</v>
      </c>
      <c r="D1992" s="50" t="n">
        <v>702222</v>
      </c>
      <c r="E1992" s="50" t="n">
        <v>7</v>
      </c>
      <c r="F1992" s="50" t="s">
        <v>56</v>
      </c>
      <c r="G1992" s="50" t="n">
        <v>189</v>
      </c>
      <c r="H1992" s="50" t="n">
        <v>107</v>
      </c>
      <c r="I1992" s="50" t="n">
        <v>11</v>
      </c>
      <c r="J1992" s="50" t="n">
        <v>107</v>
      </c>
      <c r="K1992" s="50" t="n">
        <v>77</v>
      </c>
      <c r="L1992" s="50" t="n">
        <v>4</v>
      </c>
      <c r="M1992" s="50" t="n">
        <v>82</v>
      </c>
      <c r="N1992" s="50" t="n">
        <v>30</v>
      </c>
      <c r="O1992" s="50" t="n">
        <v>-1.828</v>
      </c>
      <c r="P1992" s="50" t="n">
        <v>59</v>
      </c>
      <c r="Q1992" s="50" t="n">
        <v>54</v>
      </c>
      <c r="R1992" s="50" t="n">
        <v>14</v>
      </c>
      <c r="S1992" s="50" t="n">
        <v>0</v>
      </c>
      <c r="T1992" s="50" t="n">
        <v>1</v>
      </c>
      <c r="U1992" s="50" t="n">
        <v>0</v>
      </c>
      <c r="V1992" s="50" t="n">
        <v>2</v>
      </c>
      <c r="W1992" s="50" t="n">
        <v>1</v>
      </c>
      <c r="X1992" s="50" t="n">
        <v>1</v>
      </c>
      <c r="Y1992" s="50" t="n">
        <v>8</v>
      </c>
      <c r="Z1992" s="50" t="n">
        <v>15.4</v>
      </c>
      <c r="AA1992" s="50" t="n">
        <v>57</v>
      </c>
      <c r="AB1992" s="50" t="n">
        <v>16.186</v>
      </c>
      <c r="AC1992" s="50" t="n">
        <v>48</v>
      </c>
      <c r="AD1992" s="50" t="n">
        <v>0</v>
      </c>
      <c r="AE1992" s="50" t="n">
        <v>13</v>
      </c>
      <c r="AF1992" s="50" t="n">
        <v>47</v>
      </c>
      <c r="AG1992" s="50" t="n">
        <v>3860.9</v>
      </c>
      <c r="AH1992" s="50" t="n">
        <v>12</v>
      </c>
      <c r="AI1992" s="50" t="n">
        <v>93</v>
      </c>
      <c r="AJ1992" s="50" t="n">
        <v>6461.9</v>
      </c>
      <c r="AK1992" s="50" t="n">
        <v>8</v>
      </c>
    </row>
    <row r="1993" customFormat="false" ht="15" hidden="false" customHeight="false" outlineLevel="0" collapsed="false">
      <c r="A1993" s="50" t="s">
        <v>1338</v>
      </c>
      <c r="B1993" s="50" t="s">
        <v>148</v>
      </c>
      <c r="C1993" s="50" t="s">
        <v>581</v>
      </c>
      <c r="D1993" s="50" t="n">
        <v>702222</v>
      </c>
      <c r="E1993" s="50" t="n">
        <v>8</v>
      </c>
      <c r="F1993" s="50" t="s">
        <v>57</v>
      </c>
      <c r="G1993" s="50" t="n">
        <v>291</v>
      </c>
      <c r="H1993" s="50" t="n">
        <v>148</v>
      </c>
      <c r="I1993" s="50" t="n">
        <v>18</v>
      </c>
      <c r="J1993" s="50" t="n">
        <v>141</v>
      </c>
      <c r="K1993" s="50" t="n">
        <v>99</v>
      </c>
      <c r="L1993" s="50" t="n">
        <v>5</v>
      </c>
      <c r="M1993" s="50" t="n">
        <v>150</v>
      </c>
      <c r="N1993" s="50" t="n">
        <v>49</v>
      </c>
      <c r="O1993" s="50" t="n">
        <v>-0.288</v>
      </c>
      <c r="P1993" s="50" t="n">
        <v>84</v>
      </c>
      <c r="Q1993" s="50" t="n">
        <v>72</v>
      </c>
      <c r="R1993" s="50" t="n">
        <v>22</v>
      </c>
      <c r="S1993" s="50" t="n">
        <v>5</v>
      </c>
      <c r="T1993" s="50" t="n">
        <v>1</v>
      </c>
      <c r="U1993" s="50" t="n">
        <v>0</v>
      </c>
      <c r="V1993" s="50" t="n">
        <v>7</v>
      </c>
      <c r="W1993" s="50" t="n">
        <v>0</v>
      </c>
      <c r="X1993" s="50" t="n">
        <v>2</v>
      </c>
      <c r="Y1993" s="50" t="n">
        <v>7</v>
      </c>
      <c r="Z1993" s="50" t="n">
        <v>27.15</v>
      </c>
      <c r="AA1993" s="50" t="n">
        <v>81</v>
      </c>
      <c r="AB1993" s="50" t="n">
        <v>24.859</v>
      </c>
      <c r="AC1993" s="50" t="n">
        <v>70</v>
      </c>
      <c r="AD1993" s="50" t="n">
        <v>2</v>
      </c>
      <c r="AE1993" s="50" t="n">
        <v>32</v>
      </c>
      <c r="AF1993" s="50" t="n">
        <v>70</v>
      </c>
      <c r="AG1993" s="50" t="n">
        <v>6127.1</v>
      </c>
      <c r="AH1993" s="50" t="n">
        <v>18</v>
      </c>
      <c r="AI1993" s="50" t="n">
        <v>122</v>
      </c>
      <c r="AJ1993" s="50" t="n">
        <v>8517.2</v>
      </c>
      <c r="AK1993" s="50" t="n">
        <v>10</v>
      </c>
    </row>
    <row r="1994" customFormat="false" ht="15" hidden="false" customHeight="false" outlineLevel="0" collapsed="false">
      <c r="A1994" s="50" t="s">
        <v>1338</v>
      </c>
      <c r="B1994" s="50" t="s">
        <v>148</v>
      </c>
      <c r="C1994" s="50" t="s">
        <v>581</v>
      </c>
      <c r="D1994" s="50" t="n">
        <v>702222</v>
      </c>
      <c r="E1994" s="50" t="n">
        <v>9</v>
      </c>
      <c r="F1994" s="50" t="s">
        <v>58</v>
      </c>
      <c r="G1994" s="50" t="n">
        <v>204</v>
      </c>
      <c r="H1994" s="50" t="n">
        <v>110</v>
      </c>
      <c r="I1994" s="50" t="n">
        <v>16</v>
      </c>
      <c r="J1994" s="50" t="n">
        <v>94</v>
      </c>
      <c r="K1994" s="50" t="n">
        <v>67</v>
      </c>
      <c r="L1994" s="50" t="n">
        <v>5</v>
      </c>
      <c r="M1994" s="50" t="n">
        <v>110</v>
      </c>
      <c r="N1994" s="50" t="n">
        <v>43</v>
      </c>
      <c r="O1994" s="50" t="n">
        <v>-2.16</v>
      </c>
      <c r="P1994" s="50" t="n">
        <v>61</v>
      </c>
      <c r="Q1994" s="50" t="n">
        <v>57</v>
      </c>
      <c r="R1994" s="50" t="n">
        <v>14</v>
      </c>
      <c r="S1994" s="50" t="n">
        <v>2</v>
      </c>
      <c r="T1994" s="50" t="n">
        <v>1</v>
      </c>
      <c r="U1994" s="50" t="n">
        <v>1</v>
      </c>
      <c r="V1994" s="50" t="n">
        <v>2</v>
      </c>
      <c r="W1994" s="50" t="n">
        <v>0</v>
      </c>
      <c r="X1994" s="50" t="n">
        <v>1</v>
      </c>
      <c r="Y1994" s="50" t="n">
        <v>12</v>
      </c>
      <c r="Z1994" s="50" t="n">
        <v>15.6</v>
      </c>
      <c r="AA1994" s="50" t="n">
        <v>58</v>
      </c>
      <c r="AB1994" s="50" t="n">
        <v>16.564</v>
      </c>
      <c r="AC1994" s="50" t="n">
        <v>47</v>
      </c>
      <c r="AD1994" s="50" t="n">
        <v>3</v>
      </c>
      <c r="AE1994" s="50" t="n">
        <v>15</v>
      </c>
      <c r="AF1994" s="50" t="n">
        <v>45</v>
      </c>
      <c r="AG1994" s="50" t="n">
        <v>3857.1</v>
      </c>
      <c r="AH1994" s="50" t="n">
        <v>15</v>
      </c>
      <c r="AI1994" s="50" t="n">
        <v>99</v>
      </c>
      <c r="AJ1994" s="50" t="n">
        <v>6915.3</v>
      </c>
      <c r="AK1994" s="50" t="n">
        <v>10</v>
      </c>
    </row>
    <row r="1995" customFormat="false" ht="15" hidden="false" customHeight="false" outlineLevel="0" collapsed="false">
      <c r="A1995" s="50" t="s">
        <v>1339</v>
      </c>
      <c r="B1995" s="50" t="s">
        <v>148</v>
      </c>
      <c r="C1995" s="50" t="s">
        <v>583</v>
      </c>
      <c r="D1995" s="50" t="n">
        <v>666969</v>
      </c>
      <c r="E1995" s="50" t="n">
        <v>4</v>
      </c>
      <c r="F1995" s="50" t="s">
        <v>53</v>
      </c>
      <c r="G1995" s="50" t="n">
        <v>524</v>
      </c>
      <c r="H1995" s="50" t="n">
        <v>233</v>
      </c>
      <c r="I1995" s="50" t="n">
        <v>64</v>
      </c>
      <c r="J1995" s="50" t="n">
        <v>239</v>
      </c>
      <c r="K1995" s="50" t="n">
        <v>151</v>
      </c>
      <c r="L1995" s="50" t="n">
        <v>21</v>
      </c>
      <c r="M1995" s="50" t="n">
        <v>285</v>
      </c>
      <c r="N1995" s="50" t="n">
        <v>82</v>
      </c>
      <c r="O1995" s="50" t="n">
        <v>-0.094</v>
      </c>
      <c r="P1995" s="50" t="n">
        <v>125</v>
      </c>
      <c r="Q1995" s="50" t="n">
        <v>111</v>
      </c>
      <c r="R1995" s="50" t="n">
        <v>27</v>
      </c>
      <c r="S1995" s="50" t="n">
        <v>5</v>
      </c>
      <c r="T1995" s="50" t="n">
        <v>1</v>
      </c>
      <c r="U1995" s="50" t="n">
        <v>3</v>
      </c>
      <c r="V1995" s="50" t="n">
        <v>11</v>
      </c>
      <c r="W1995" s="50" t="n">
        <v>2</v>
      </c>
      <c r="X1995" s="50" t="n">
        <v>1</v>
      </c>
      <c r="Y1995" s="50" t="n">
        <v>32</v>
      </c>
      <c r="Z1995" s="50" t="n">
        <v>39.15</v>
      </c>
      <c r="AA1995" s="50" t="n">
        <v>125</v>
      </c>
      <c r="AB1995" s="50" t="n">
        <v>40.516</v>
      </c>
      <c r="AC1995" s="50" t="n">
        <v>80</v>
      </c>
      <c r="AD1995" s="50" t="n">
        <v>7</v>
      </c>
      <c r="AE1995" s="50" t="n">
        <v>40</v>
      </c>
      <c r="AF1995" s="50" t="n">
        <v>80</v>
      </c>
      <c r="AG1995" s="50" t="n">
        <v>7439.6</v>
      </c>
      <c r="AH1995" s="50" t="n">
        <v>30</v>
      </c>
      <c r="AI1995" s="50" t="n">
        <v>209</v>
      </c>
      <c r="AJ1995" s="50" t="n">
        <v>14957.8</v>
      </c>
      <c r="AK1995" s="50" t="n">
        <v>47</v>
      </c>
    </row>
    <row r="1996" customFormat="false" ht="15" hidden="false" customHeight="false" outlineLevel="0" collapsed="false">
      <c r="A1996" s="50" t="s">
        <v>1339</v>
      </c>
      <c r="B1996" s="50" t="s">
        <v>148</v>
      </c>
      <c r="C1996" s="50" t="s">
        <v>583</v>
      </c>
      <c r="D1996" s="50" t="n">
        <v>666969</v>
      </c>
      <c r="E1996" s="50" t="n">
        <v>5</v>
      </c>
      <c r="F1996" s="50" t="s">
        <v>54</v>
      </c>
      <c r="G1996" s="50" t="n">
        <v>435</v>
      </c>
      <c r="H1996" s="50" t="n">
        <v>192</v>
      </c>
      <c r="I1996" s="50" t="n">
        <v>68</v>
      </c>
      <c r="J1996" s="50" t="n">
        <v>194</v>
      </c>
      <c r="K1996" s="50" t="n">
        <v>122</v>
      </c>
      <c r="L1996" s="50" t="n">
        <v>27</v>
      </c>
      <c r="M1996" s="50" t="n">
        <v>241</v>
      </c>
      <c r="N1996" s="50" t="n">
        <v>70</v>
      </c>
      <c r="O1996" s="50" t="n">
        <v>-11.281</v>
      </c>
      <c r="P1996" s="50" t="n">
        <v>101</v>
      </c>
      <c r="Q1996" s="50" t="n">
        <v>88</v>
      </c>
      <c r="R1996" s="50" t="n">
        <v>11</v>
      </c>
      <c r="S1996" s="50" t="n">
        <v>2</v>
      </c>
      <c r="T1996" s="50" t="n">
        <v>0</v>
      </c>
      <c r="U1996" s="50" t="n">
        <v>1</v>
      </c>
      <c r="V1996" s="50" t="n">
        <v>9</v>
      </c>
      <c r="W1996" s="50" t="n">
        <v>2</v>
      </c>
      <c r="X1996" s="50" t="n">
        <v>2</v>
      </c>
      <c r="Y1996" s="50" t="n">
        <v>38</v>
      </c>
      <c r="Z1996" s="50" t="n">
        <v>19.4</v>
      </c>
      <c r="AA1996" s="50" t="n">
        <v>101</v>
      </c>
      <c r="AB1996" s="50" t="n">
        <v>24.272</v>
      </c>
      <c r="AC1996" s="50" t="n">
        <v>52</v>
      </c>
      <c r="AD1996" s="50" t="n">
        <v>2</v>
      </c>
      <c r="AE1996" s="50" t="n">
        <v>23</v>
      </c>
      <c r="AF1996" s="50" t="n">
        <v>52</v>
      </c>
      <c r="AG1996" s="50" t="n">
        <v>4722.7</v>
      </c>
      <c r="AH1996" s="50" t="n">
        <v>20</v>
      </c>
      <c r="AI1996" s="50" t="n">
        <v>170</v>
      </c>
      <c r="AJ1996" s="50" t="n">
        <v>12244.5</v>
      </c>
      <c r="AK1996" s="50" t="n">
        <v>54</v>
      </c>
    </row>
    <row r="1997" customFormat="false" ht="15" hidden="false" customHeight="false" outlineLevel="0" collapsed="false">
      <c r="A1997" s="50" t="s">
        <v>1339</v>
      </c>
      <c r="B1997" s="50" t="s">
        <v>148</v>
      </c>
      <c r="C1997" s="50" t="s">
        <v>583</v>
      </c>
      <c r="D1997" s="50" t="n">
        <v>666969</v>
      </c>
      <c r="E1997" s="50" t="n">
        <v>6</v>
      </c>
      <c r="F1997" s="50" t="s">
        <v>55</v>
      </c>
      <c r="G1997" s="50" t="n">
        <v>123</v>
      </c>
      <c r="H1997" s="50" t="n">
        <v>66</v>
      </c>
      <c r="I1997" s="50" t="n">
        <v>22</v>
      </c>
      <c r="J1997" s="50" t="n">
        <v>68</v>
      </c>
      <c r="K1997" s="50" t="n">
        <v>45</v>
      </c>
      <c r="L1997" s="50" t="n">
        <v>11</v>
      </c>
      <c r="M1997" s="50" t="n">
        <v>55</v>
      </c>
      <c r="N1997" s="50" t="n">
        <v>21</v>
      </c>
      <c r="O1997" s="50" t="n">
        <v>-0.588</v>
      </c>
      <c r="P1997" s="50" t="n">
        <v>33</v>
      </c>
      <c r="Q1997" s="50" t="n">
        <v>32</v>
      </c>
      <c r="R1997" s="50" t="n">
        <v>7</v>
      </c>
      <c r="S1997" s="50" t="n">
        <v>1</v>
      </c>
      <c r="T1997" s="50" t="n">
        <v>0</v>
      </c>
      <c r="U1997" s="50" t="n">
        <v>3</v>
      </c>
      <c r="V1997" s="50" t="n">
        <v>1</v>
      </c>
      <c r="W1997" s="50" t="n">
        <v>0</v>
      </c>
      <c r="X1997" s="50" t="n">
        <v>0</v>
      </c>
      <c r="Y1997" s="50" t="n">
        <v>14</v>
      </c>
      <c r="Z1997" s="50" t="n">
        <v>10.65</v>
      </c>
      <c r="AA1997" s="50" t="n">
        <v>33</v>
      </c>
      <c r="AB1997" s="50" t="n">
        <v>11.256</v>
      </c>
      <c r="AC1997" s="50" t="n">
        <v>18</v>
      </c>
      <c r="AD1997" s="50" t="n">
        <v>5</v>
      </c>
      <c r="AE1997" s="50" t="n">
        <v>9</v>
      </c>
      <c r="AF1997" s="50" t="n">
        <v>18</v>
      </c>
      <c r="AG1997" s="50" t="n">
        <v>1659.6</v>
      </c>
      <c r="AH1997" s="50" t="n">
        <v>8</v>
      </c>
      <c r="AI1997" s="50" t="n">
        <v>60</v>
      </c>
      <c r="AJ1997" s="50" t="n">
        <v>4288.9</v>
      </c>
      <c r="AK1997" s="50" t="n">
        <v>13</v>
      </c>
    </row>
    <row r="1998" customFormat="false" ht="15" hidden="false" customHeight="false" outlineLevel="0" collapsed="false">
      <c r="A1998" s="50" t="s">
        <v>1340</v>
      </c>
      <c r="B1998" s="50" t="s">
        <v>148</v>
      </c>
      <c r="C1998" s="50" t="s">
        <v>585</v>
      </c>
      <c r="D1998" s="50" t="n">
        <v>624641</v>
      </c>
      <c r="E1998" s="50" t="n">
        <v>4</v>
      </c>
      <c r="F1998" s="50" t="s">
        <v>53</v>
      </c>
      <c r="G1998" s="50" t="n">
        <v>162</v>
      </c>
      <c r="H1998" s="50" t="n">
        <v>94</v>
      </c>
      <c r="I1998" s="50" t="n">
        <v>19</v>
      </c>
      <c r="J1998" s="50" t="n">
        <v>67</v>
      </c>
      <c r="K1998" s="50" t="n">
        <v>48</v>
      </c>
      <c r="L1998" s="50" t="n">
        <v>6</v>
      </c>
      <c r="M1998" s="50" t="n">
        <v>94</v>
      </c>
      <c r="N1998" s="50" t="n">
        <v>46</v>
      </c>
      <c r="O1998" s="50" t="n">
        <v>-1.072</v>
      </c>
      <c r="P1998" s="50" t="n">
        <v>44</v>
      </c>
      <c r="Q1998" s="50" t="n">
        <v>42</v>
      </c>
      <c r="R1998" s="50" t="n">
        <v>11</v>
      </c>
      <c r="S1998" s="50" t="n">
        <v>3</v>
      </c>
      <c r="T1998" s="50" t="n">
        <v>0</v>
      </c>
      <c r="U1998" s="50" t="n">
        <v>1</v>
      </c>
      <c r="V1998" s="50" t="n">
        <v>2</v>
      </c>
      <c r="W1998" s="50" t="n">
        <v>0</v>
      </c>
      <c r="X1998" s="50" t="n">
        <v>0</v>
      </c>
      <c r="Y1998" s="50" t="n">
        <v>8</v>
      </c>
      <c r="Z1998" s="50" t="n">
        <v>13.45</v>
      </c>
      <c r="AA1998" s="50" t="n">
        <v>44</v>
      </c>
      <c r="AB1998" s="50" t="n">
        <v>14.741</v>
      </c>
      <c r="AC1998" s="50" t="n">
        <v>34</v>
      </c>
      <c r="AD1998" s="50" t="n">
        <v>2</v>
      </c>
      <c r="AE1998" s="50" t="n">
        <v>14</v>
      </c>
      <c r="AF1998" s="50" t="n">
        <v>34</v>
      </c>
      <c r="AG1998" s="50" t="n">
        <v>3045</v>
      </c>
      <c r="AH1998" s="50" t="n">
        <v>11</v>
      </c>
      <c r="AI1998" s="50" t="n">
        <v>78</v>
      </c>
      <c r="AJ1998" s="50" t="n">
        <v>5703.7</v>
      </c>
      <c r="AK1998" s="50" t="n">
        <v>26</v>
      </c>
    </row>
    <row r="1999" customFormat="false" ht="15" hidden="false" customHeight="false" outlineLevel="0" collapsed="false">
      <c r="A1999" s="50" t="s">
        <v>1340</v>
      </c>
      <c r="B1999" s="50" t="s">
        <v>148</v>
      </c>
      <c r="C1999" s="50" t="s">
        <v>585</v>
      </c>
      <c r="D1999" s="50" t="n">
        <v>624641</v>
      </c>
      <c r="E1999" s="50" t="n">
        <v>5</v>
      </c>
      <c r="F1999" s="50" t="s">
        <v>54</v>
      </c>
      <c r="G1999" s="50" t="n">
        <v>198</v>
      </c>
      <c r="H1999" s="50" t="n">
        <v>124</v>
      </c>
      <c r="I1999" s="50" t="n">
        <v>31</v>
      </c>
      <c r="J1999" s="50" t="n">
        <v>83</v>
      </c>
      <c r="K1999" s="50" t="n">
        <v>58</v>
      </c>
      <c r="L1999" s="50" t="n">
        <v>6</v>
      </c>
      <c r="M1999" s="50" t="n">
        <v>115</v>
      </c>
      <c r="N1999" s="50" t="n">
        <v>66</v>
      </c>
      <c r="O1999" s="50" t="n">
        <v>-1.749</v>
      </c>
      <c r="P1999" s="50" t="n">
        <v>53</v>
      </c>
      <c r="Q1999" s="50" t="n">
        <v>48</v>
      </c>
      <c r="R1999" s="50" t="n">
        <v>8</v>
      </c>
      <c r="S1999" s="50" t="n">
        <v>0</v>
      </c>
      <c r="T1999" s="50" t="n">
        <v>0</v>
      </c>
      <c r="U1999" s="50" t="n">
        <v>2</v>
      </c>
      <c r="V1999" s="50" t="n">
        <v>1</v>
      </c>
      <c r="W1999" s="50" t="n">
        <v>2</v>
      </c>
      <c r="X1999" s="50" t="n">
        <v>1</v>
      </c>
      <c r="Y1999" s="50" t="n">
        <v>14</v>
      </c>
      <c r="Z1999" s="50" t="n">
        <v>12.2</v>
      </c>
      <c r="AA1999" s="50" t="n">
        <v>53</v>
      </c>
      <c r="AB1999" s="50" t="n">
        <v>19.314</v>
      </c>
      <c r="AC1999" s="50" t="n">
        <v>35</v>
      </c>
      <c r="AD1999" s="50" t="n">
        <v>4</v>
      </c>
      <c r="AE1999" s="50" t="n">
        <v>14</v>
      </c>
      <c r="AF1999" s="50" t="n">
        <v>35</v>
      </c>
      <c r="AG1999" s="50" t="n">
        <v>2984.7</v>
      </c>
      <c r="AH1999" s="50" t="n">
        <v>12</v>
      </c>
      <c r="AI1999" s="50" t="n">
        <v>108</v>
      </c>
      <c r="AJ1999" s="50" t="n">
        <v>7753.6</v>
      </c>
      <c r="AK1999" s="50" t="n">
        <v>22</v>
      </c>
    </row>
    <row r="2000" customFormat="false" ht="15" hidden="false" customHeight="false" outlineLevel="0" collapsed="false">
      <c r="A2000" s="50" t="s">
        <v>1340</v>
      </c>
      <c r="B2000" s="50" t="s">
        <v>148</v>
      </c>
      <c r="C2000" s="50" t="s">
        <v>585</v>
      </c>
      <c r="D2000" s="50" t="n">
        <v>624641</v>
      </c>
      <c r="E2000" s="50" t="n">
        <v>6</v>
      </c>
      <c r="F2000" s="50" t="s">
        <v>55</v>
      </c>
      <c r="G2000" s="50" t="n">
        <v>173</v>
      </c>
      <c r="H2000" s="50" t="n">
        <v>110</v>
      </c>
      <c r="I2000" s="50" t="n">
        <v>27</v>
      </c>
      <c r="J2000" s="50" t="n">
        <v>87</v>
      </c>
      <c r="K2000" s="50" t="n">
        <v>61</v>
      </c>
      <c r="L2000" s="50" t="n">
        <v>6</v>
      </c>
      <c r="M2000" s="50" t="n">
        <v>86</v>
      </c>
      <c r="N2000" s="50" t="n">
        <v>49</v>
      </c>
      <c r="O2000" s="50" t="n">
        <v>1.311</v>
      </c>
      <c r="P2000" s="50" t="n">
        <v>48</v>
      </c>
      <c r="Q2000" s="50" t="n">
        <v>45</v>
      </c>
      <c r="R2000" s="50" t="n">
        <v>11</v>
      </c>
      <c r="S2000" s="50" t="n">
        <v>2</v>
      </c>
      <c r="T2000" s="50" t="n">
        <v>1</v>
      </c>
      <c r="U2000" s="50" t="n">
        <v>2</v>
      </c>
      <c r="V2000" s="50" t="n">
        <v>0</v>
      </c>
      <c r="W2000" s="50" t="n">
        <v>2</v>
      </c>
      <c r="X2000" s="50" t="n">
        <v>1</v>
      </c>
      <c r="Y2000" s="50" t="n">
        <v>10</v>
      </c>
      <c r="Z2000" s="50" t="n">
        <v>14.9</v>
      </c>
      <c r="AA2000" s="50" t="n">
        <v>48</v>
      </c>
      <c r="AB2000" s="50" t="n">
        <v>15.806</v>
      </c>
      <c r="AC2000" s="50" t="n">
        <v>36</v>
      </c>
      <c r="AD2000" s="50" t="n">
        <v>2</v>
      </c>
      <c r="AE2000" s="50" t="n">
        <v>14</v>
      </c>
      <c r="AF2000" s="50" t="n">
        <v>36</v>
      </c>
      <c r="AG2000" s="50" t="n">
        <v>3114.7</v>
      </c>
      <c r="AH2000" s="50" t="n">
        <v>15</v>
      </c>
      <c r="AI2000" s="50" t="n">
        <v>100</v>
      </c>
      <c r="AJ2000" s="50" t="n">
        <v>7201.3</v>
      </c>
      <c r="AK2000" s="50" t="n">
        <v>26</v>
      </c>
    </row>
    <row r="2001" customFormat="false" ht="15" hidden="false" customHeight="false" outlineLevel="0" collapsed="false">
      <c r="A2001" s="50" t="s">
        <v>1340</v>
      </c>
      <c r="B2001" s="50" t="s">
        <v>148</v>
      </c>
      <c r="C2001" s="50" t="s">
        <v>585</v>
      </c>
      <c r="D2001" s="50" t="n">
        <v>624641</v>
      </c>
      <c r="E2001" s="50" t="n">
        <v>7</v>
      </c>
      <c r="F2001" s="50" t="s">
        <v>56</v>
      </c>
      <c r="G2001" s="50" t="n">
        <v>170</v>
      </c>
      <c r="H2001" s="50" t="n">
        <v>105</v>
      </c>
      <c r="I2001" s="50" t="n">
        <v>24</v>
      </c>
      <c r="J2001" s="50" t="n">
        <v>76</v>
      </c>
      <c r="K2001" s="50" t="n">
        <v>55</v>
      </c>
      <c r="L2001" s="50" t="n">
        <v>7</v>
      </c>
      <c r="M2001" s="50" t="n">
        <v>94</v>
      </c>
      <c r="N2001" s="50" t="n">
        <v>50</v>
      </c>
      <c r="O2001" s="50" t="n">
        <v>-4.583</v>
      </c>
      <c r="P2001" s="50" t="n">
        <v>43</v>
      </c>
      <c r="Q2001" s="50" t="n">
        <v>38</v>
      </c>
      <c r="R2001" s="50" t="n">
        <v>6</v>
      </c>
      <c r="S2001" s="50" t="n">
        <v>0</v>
      </c>
      <c r="T2001" s="50" t="n">
        <v>0</v>
      </c>
      <c r="U2001" s="50" t="n">
        <v>0</v>
      </c>
      <c r="V2001" s="50" t="n">
        <v>2</v>
      </c>
      <c r="W2001" s="50" t="n">
        <v>0</v>
      </c>
      <c r="X2001" s="50" t="n">
        <v>1</v>
      </c>
      <c r="Y2001" s="50" t="n">
        <v>7</v>
      </c>
      <c r="Z2001" s="50" t="n">
        <v>7.5</v>
      </c>
      <c r="AA2001" s="50" t="n">
        <v>42</v>
      </c>
      <c r="AB2001" s="50" t="n">
        <v>11.753</v>
      </c>
      <c r="AC2001" s="50" t="n">
        <v>33</v>
      </c>
      <c r="AD2001" s="50" t="n">
        <v>1</v>
      </c>
      <c r="AE2001" s="50" t="n">
        <v>15</v>
      </c>
      <c r="AF2001" s="50" t="n">
        <v>33</v>
      </c>
      <c r="AG2001" s="50" t="n">
        <v>2879.4</v>
      </c>
      <c r="AH2001" s="50" t="n">
        <v>6</v>
      </c>
      <c r="AI2001" s="50" t="n">
        <v>95</v>
      </c>
      <c r="AJ2001" s="50" t="n">
        <v>6905.5</v>
      </c>
      <c r="AK2001" s="50" t="n">
        <v>25</v>
      </c>
    </row>
    <row r="2002" customFormat="false" ht="15" hidden="false" customHeight="false" outlineLevel="0" collapsed="false">
      <c r="A2002" s="50" t="s">
        <v>1340</v>
      </c>
      <c r="B2002" s="50" t="s">
        <v>148</v>
      </c>
      <c r="C2002" s="50" t="s">
        <v>585</v>
      </c>
      <c r="D2002" s="50" t="n">
        <v>624641</v>
      </c>
      <c r="E2002" s="50" t="n">
        <v>8</v>
      </c>
      <c r="F2002" s="50" t="s">
        <v>57</v>
      </c>
      <c r="G2002" s="50" t="n">
        <v>101</v>
      </c>
      <c r="H2002" s="50" t="n">
        <v>56</v>
      </c>
      <c r="I2002" s="50" t="n">
        <v>20</v>
      </c>
      <c r="J2002" s="50" t="n">
        <v>46</v>
      </c>
      <c r="K2002" s="50" t="n">
        <v>32</v>
      </c>
      <c r="L2002" s="50" t="n">
        <v>5</v>
      </c>
      <c r="M2002" s="50" t="n">
        <v>55</v>
      </c>
      <c r="N2002" s="50" t="n">
        <v>24</v>
      </c>
      <c r="O2002" s="50" t="n">
        <v>5.114</v>
      </c>
      <c r="P2002" s="50" t="n">
        <v>29</v>
      </c>
      <c r="Q2002" s="50" t="n">
        <v>26</v>
      </c>
      <c r="R2002" s="50" t="n">
        <v>11</v>
      </c>
      <c r="S2002" s="50" t="n">
        <v>3</v>
      </c>
      <c r="T2002" s="50" t="n">
        <v>1</v>
      </c>
      <c r="U2002" s="50" t="n">
        <v>2</v>
      </c>
      <c r="V2002" s="50" t="n">
        <v>2</v>
      </c>
      <c r="W2002" s="50" t="n">
        <v>1</v>
      </c>
      <c r="X2002" s="50" t="n">
        <v>0</v>
      </c>
      <c r="Y2002" s="50" t="n">
        <v>6</v>
      </c>
      <c r="Z2002" s="50" t="n">
        <v>15.95</v>
      </c>
      <c r="AA2002" s="50" t="n">
        <v>29</v>
      </c>
      <c r="AB2002" s="50" t="n">
        <v>12.546</v>
      </c>
      <c r="AC2002" s="50" t="n">
        <v>20</v>
      </c>
      <c r="AD2002" s="50" t="n">
        <v>3</v>
      </c>
      <c r="AE2002" s="50" t="n">
        <v>7</v>
      </c>
      <c r="AF2002" s="50" t="n">
        <v>20</v>
      </c>
      <c r="AG2002" s="50" t="n">
        <v>1794.3</v>
      </c>
      <c r="AH2002" s="50" t="n">
        <v>11</v>
      </c>
      <c r="AI2002" s="50" t="n">
        <v>52</v>
      </c>
      <c r="AJ2002" s="50" t="n">
        <v>3773.6</v>
      </c>
      <c r="AK2002" s="50" t="n">
        <v>16</v>
      </c>
    </row>
    <row r="2003" customFormat="false" ht="15" hidden="false" customHeight="false" outlineLevel="0" collapsed="false">
      <c r="A2003" s="50" t="s">
        <v>1340</v>
      </c>
      <c r="B2003" s="50" t="s">
        <v>148</v>
      </c>
      <c r="C2003" s="50" t="s">
        <v>585</v>
      </c>
      <c r="D2003" s="50" t="n">
        <v>624641</v>
      </c>
      <c r="E2003" s="50" t="n">
        <v>9</v>
      </c>
      <c r="F2003" s="50" t="s">
        <v>58</v>
      </c>
      <c r="G2003" s="50" t="n">
        <v>95</v>
      </c>
      <c r="H2003" s="50" t="n">
        <v>61</v>
      </c>
      <c r="I2003" s="50" t="n">
        <v>18</v>
      </c>
      <c r="J2003" s="50" t="n">
        <v>52</v>
      </c>
      <c r="K2003" s="50" t="n">
        <v>39</v>
      </c>
      <c r="L2003" s="50" t="n">
        <v>5</v>
      </c>
      <c r="M2003" s="50" t="n">
        <v>43</v>
      </c>
      <c r="N2003" s="50" t="n">
        <v>22</v>
      </c>
      <c r="O2003" s="50" t="n">
        <v>3.815</v>
      </c>
      <c r="P2003" s="50" t="n">
        <v>33</v>
      </c>
      <c r="Q2003" s="50" t="n">
        <v>32</v>
      </c>
      <c r="R2003" s="50" t="n">
        <v>10</v>
      </c>
      <c r="S2003" s="50" t="n">
        <v>3</v>
      </c>
      <c r="T2003" s="50" t="n">
        <v>0</v>
      </c>
      <c r="U2003" s="50" t="n">
        <v>2</v>
      </c>
      <c r="V2003" s="50" t="n">
        <v>0</v>
      </c>
      <c r="W2003" s="50" t="n">
        <v>1</v>
      </c>
      <c r="X2003" s="50" t="n">
        <v>0</v>
      </c>
      <c r="Y2003" s="50" t="n">
        <v>9</v>
      </c>
      <c r="Z2003" s="50" t="n">
        <v>12.95</v>
      </c>
      <c r="AA2003" s="50" t="n">
        <v>33</v>
      </c>
      <c r="AB2003" s="50" t="n">
        <v>8.229</v>
      </c>
      <c r="AC2003" s="50" t="n">
        <v>23</v>
      </c>
      <c r="AD2003" s="50" t="n">
        <v>1</v>
      </c>
      <c r="AE2003" s="50" t="n">
        <v>7</v>
      </c>
      <c r="AF2003" s="50" t="n">
        <v>23</v>
      </c>
      <c r="AG2003" s="50" t="n">
        <v>2012.2</v>
      </c>
      <c r="AH2003" s="50" t="n">
        <v>9</v>
      </c>
      <c r="AI2003" s="50" t="n">
        <v>58</v>
      </c>
      <c r="AJ2003" s="50" t="n">
        <v>4279.4</v>
      </c>
      <c r="AK2003" s="50" t="n">
        <v>25</v>
      </c>
    </row>
    <row r="2004" customFormat="false" ht="15" hidden="false" customHeight="false" outlineLevel="0" collapsed="false">
      <c r="A2004" s="50" t="s">
        <v>1341</v>
      </c>
      <c r="B2004" s="50" t="s">
        <v>148</v>
      </c>
      <c r="C2004" s="50" t="s">
        <v>587</v>
      </c>
      <c r="D2004" s="50" t="n">
        <v>650333</v>
      </c>
      <c r="E2004" s="50" t="n">
        <v>8</v>
      </c>
      <c r="F2004" s="50" t="s">
        <v>57</v>
      </c>
      <c r="G2004" s="50" t="n">
        <v>408</v>
      </c>
      <c r="H2004" s="50" t="n">
        <v>208</v>
      </c>
      <c r="I2004" s="50" t="n">
        <v>12</v>
      </c>
      <c r="J2004" s="50" t="n">
        <v>193</v>
      </c>
      <c r="K2004" s="50" t="n">
        <v>123</v>
      </c>
      <c r="L2004" s="50" t="n">
        <v>6</v>
      </c>
      <c r="M2004" s="50" t="n">
        <v>215</v>
      </c>
      <c r="N2004" s="50" t="n">
        <v>85</v>
      </c>
      <c r="O2004" s="50" t="n">
        <v>-3.859</v>
      </c>
      <c r="P2004" s="50" t="n">
        <v>103</v>
      </c>
      <c r="Q2004" s="50" t="n">
        <v>99</v>
      </c>
      <c r="R2004" s="50" t="n">
        <v>28</v>
      </c>
      <c r="S2004" s="50" t="n">
        <v>5</v>
      </c>
      <c r="T2004" s="50" t="n">
        <v>0</v>
      </c>
      <c r="U2004" s="50" t="n">
        <v>2</v>
      </c>
      <c r="V2004" s="50" t="n">
        <v>2</v>
      </c>
      <c r="W2004" s="50" t="n">
        <v>0</v>
      </c>
      <c r="X2004" s="50" t="n">
        <v>2</v>
      </c>
      <c r="Y2004" s="50" t="n">
        <v>3</v>
      </c>
      <c r="Z2004" s="50" t="n">
        <v>30.55</v>
      </c>
      <c r="AA2004" s="50" t="n">
        <v>103</v>
      </c>
      <c r="AB2004" s="50" t="n">
        <v>33.202</v>
      </c>
      <c r="AC2004" s="50" t="n">
        <v>98</v>
      </c>
      <c r="AD2004" s="50" t="n">
        <v>3</v>
      </c>
      <c r="AE2004" s="50" t="n">
        <v>14</v>
      </c>
      <c r="AF2004" s="50" t="n">
        <v>98</v>
      </c>
      <c r="AG2004" s="50" t="n">
        <v>8230.4</v>
      </c>
      <c r="AH2004" s="50" t="n">
        <v>39</v>
      </c>
      <c r="AI2004" s="50" t="n">
        <v>173</v>
      </c>
      <c r="AJ2004" s="50" t="n">
        <v>10927</v>
      </c>
      <c r="AK2004" s="50" t="n">
        <v>0</v>
      </c>
    </row>
    <row r="2005" customFormat="false" ht="15" hidden="false" customHeight="false" outlineLevel="0" collapsed="false">
      <c r="A2005" s="50" t="s">
        <v>1341</v>
      </c>
      <c r="B2005" s="50" t="s">
        <v>148</v>
      </c>
      <c r="C2005" s="50" t="s">
        <v>587</v>
      </c>
      <c r="D2005" s="50" t="n">
        <v>650333</v>
      </c>
      <c r="E2005" s="50" t="n">
        <v>9</v>
      </c>
      <c r="F2005" s="50" t="s">
        <v>58</v>
      </c>
      <c r="G2005" s="50" t="n">
        <v>329</v>
      </c>
      <c r="H2005" s="50" t="n">
        <v>138</v>
      </c>
      <c r="I2005" s="50" t="n">
        <v>2</v>
      </c>
      <c r="J2005" s="50" t="n">
        <v>175</v>
      </c>
      <c r="K2005" s="50" t="n">
        <v>98</v>
      </c>
      <c r="L2005" s="50" t="n">
        <v>0</v>
      </c>
      <c r="M2005" s="50" t="n">
        <v>154</v>
      </c>
      <c r="N2005" s="50" t="n">
        <v>40</v>
      </c>
      <c r="O2005" s="50" t="n">
        <v>-1.542</v>
      </c>
      <c r="P2005" s="50" t="n">
        <v>88</v>
      </c>
      <c r="Q2005" s="50" t="n">
        <v>77</v>
      </c>
      <c r="R2005" s="50" t="n">
        <v>21</v>
      </c>
      <c r="S2005" s="50" t="n">
        <v>5</v>
      </c>
      <c r="T2005" s="50" t="n">
        <v>0</v>
      </c>
      <c r="U2005" s="50" t="n">
        <v>0</v>
      </c>
      <c r="V2005" s="50" t="n">
        <v>7</v>
      </c>
      <c r="W2005" s="50" t="n">
        <v>1</v>
      </c>
      <c r="X2005" s="50" t="n">
        <v>3</v>
      </c>
      <c r="Y2005" s="50" t="n">
        <v>4</v>
      </c>
      <c r="Z2005" s="50" t="n">
        <v>26.25</v>
      </c>
      <c r="AA2005" s="50" t="n">
        <v>88</v>
      </c>
      <c r="AB2005" s="50" t="n">
        <v>27.043</v>
      </c>
      <c r="AC2005" s="50" t="n">
        <v>76</v>
      </c>
      <c r="AD2005" s="50" t="n">
        <v>1</v>
      </c>
      <c r="AE2005" s="50" t="n">
        <v>16</v>
      </c>
      <c r="AF2005" s="50" t="n">
        <v>76</v>
      </c>
      <c r="AG2005" s="50" t="n">
        <v>6510.8</v>
      </c>
      <c r="AH2005" s="50" t="n">
        <v>29</v>
      </c>
      <c r="AI2005" s="50" t="n">
        <v>114</v>
      </c>
      <c r="AJ2005" s="50" t="n">
        <v>7207.5</v>
      </c>
      <c r="AK2005" s="50" t="n">
        <v>1</v>
      </c>
    </row>
    <row r="2006" customFormat="false" ht="15" hidden="false" customHeight="false" outlineLevel="0" collapsed="false">
      <c r="A2006" s="50" t="s">
        <v>1342</v>
      </c>
      <c r="B2006" s="50" t="s">
        <v>148</v>
      </c>
      <c r="C2006" s="50" t="s">
        <v>359</v>
      </c>
      <c r="D2006" s="50" t="n">
        <v>656537</v>
      </c>
      <c r="E2006" s="50" t="n">
        <v>6</v>
      </c>
      <c r="F2006" s="50" t="s">
        <v>55</v>
      </c>
      <c r="G2006" s="50" t="n">
        <v>143</v>
      </c>
      <c r="H2006" s="50" t="n">
        <v>74</v>
      </c>
      <c r="I2006" s="50" t="n">
        <v>28</v>
      </c>
      <c r="J2006" s="50" t="n">
        <v>74</v>
      </c>
      <c r="K2006" s="50" t="n">
        <v>49</v>
      </c>
      <c r="L2006" s="50" t="n">
        <v>12</v>
      </c>
      <c r="M2006" s="50" t="n">
        <v>69</v>
      </c>
      <c r="N2006" s="50" t="n">
        <v>25</v>
      </c>
      <c r="O2006" s="50" t="n">
        <v>1.931</v>
      </c>
      <c r="P2006" s="50" t="n">
        <v>35</v>
      </c>
      <c r="Q2006" s="50" t="n">
        <v>33</v>
      </c>
      <c r="R2006" s="50" t="n">
        <v>10</v>
      </c>
      <c r="S2006" s="50" t="n">
        <v>1</v>
      </c>
      <c r="T2006" s="50" t="n">
        <v>0</v>
      </c>
      <c r="U2006" s="50" t="n">
        <v>2</v>
      </c>
      <c r="V2006" s="50" t="n">
        <v>1</v>
      </c>
      <c r="W2006" s="50" t="n">
        <v>0</v>
      </c>
      <c r="X2006" s="50" t="n">
        <v>0</v>
      </c>
      <c r="Y2006" s="50" t="n">
        <v>15</v>
      </c>
      <c r="Z2006" s="50" t="n">
        <v>12.25</v>
      </c>
      <c r="AA2006" s="50" t="n">
        <v>34</v>
      </c>
      <c r="AB2006" s="50" t="n">
        <v>8.761</v>
      </c>
      <c r="AC2006" s="50" t="n">
        <v>19</v>
      </c>
      <c r="AD2006" s="50" t="n">
        <v>3</v>
      </c>
      <c r="AE2006" s="50" t="n">
        <v>6</v>
      </c>
      <c r="AF2006" s="50" t="n">
        <v>19</v>
      </c>
      <c r="AG2006" s="50" t="n">
        <v>1634.6</v>
      </c>
      <c r="AH2006" s="50" t="n">
        <v>9</v>
      </c>
      <c r="AI2006" s="50" t="n">
        <v>66</v>
      </c>
      <c r="AJ2006" s="50" t="n">
        <v>4729.2</v>
      </c>
      <c r="AK2006" s="50" t="n">
        <v>13</v>
      </c>
    </row>
    <row r="2007" customFormat="false" ht="15" hidden="false" customHeight="false" outlineLevel="0" collapsed="false">
      <c r="A2007" s="50" t="s">
        <v>1342</v>
      </c>
      <c r="B2007" s="50" t="s">
        <v>148</v>
      </c>
      <c r="C2007" s="50" t="s">
        <v>359</v>
      </c>
      <c r="D2007" s="50" t="n">
        <v>656537</v>
      </c>
      <c r="E2007" s="50" t="n">
        <v>7</v>
      </c>
      <c r="F2007" s="50" t="s">
        <v>56</v>
      </c>
      <c r="G2007" s="50" t="n">
        <v>159</v>
      </c>
      <c r="H2007" s="50" t="n">
        <v>75</v>
      </c>
      <c r="I2007" s="50" t="n">
        <v>21</v>
      </c>
      <c r="J2007" s="50" t="n">
        <v>76</v>
      </c>
      <c r="K2007" s="50" t="n">
        <v>49</v>
      </c>
      <c r="L2007" s="50" t="n">
        <v>9</v>
      </c>
      <c r="M2007" s="50" t="n">
        <v>83</v>
      </c>
      <c r="N2007" s="50" t="n">
        <v>26</v>
      </c>
      <c r="O2007" s="50" t="n">
        <v>0.637</v>
      </c>
      <c r="P2007" s="50" t="n">
        <v>36</v>
      </c>
      <c r="Q2007" s="50" t="n">
        <v>33</v>
      </c>
      <c r="R2007" s="50" t="n">
        <v>8</v>
      </c>
      <c r="S2007" s="50" t="n">
        <v>1</v>
      </c>
      <c r="T2007" s="50" t="n">
        <v>0</v>
      </c>
      <c r="U2007" s="50" t="n">
        <v>2</v>
      </c>
      <c r="V2007" s="50" t="n">
        <v>3</v>
      </c>
      <c r="W2007" s="50" t="n">
        <v>0</v>
      </c>
      <c r="X2007" s="50" t="n">
        <v>0</v>
      </c>
      <c r="Y2007" s="50" t="n">
        <v>14</v>
      </c>
      <c r="Z2007" s="50" t="n">
        <v>11.85</v>
      </c>
      <c r="AA2007" s="50" t="n">
        <v>36</v>
      </c>
      <c r="AB2007" s="50" t="n">
        <v>11.445</v>
      </c>
      <c r="AC2007" s="50" t="n">
        <v>19</v>
      </c>
      <c r="AD2007" s="50" t="n">
        <v>2</v>
      </c>
      <c r="AE2007" s="50" t="n">
        <v>7</v>
      </c>
      <c r="AF2007" s="50" t="n">
        <v>19</v>
      </c>
      <c r="AG2007" s="50" t="n">
        <v>1686</v>
      </c>
      <c r="AH2007" s="50" t="n">
        <v>11</v>
      </c>
      <c r="AI2007" s="50" t="n">
        <v>67</v>
      </c>
      <c r="AJ2007" s="50" t="n">
        <v>4709.2</v>
      </c>
      <c r="AK2007" s="50" t="n">
        <v>7</v>
      </c>
    </row>
    <row r="2008" customFormat="false" ht="15" hidden="false" customHeight="false" outlineLevel="0" collapsed="false">
      <c r="A2008" s="50" t="s">
        <v>1342</v>
      </c>
      <c r="B2008" s="50" t="s">
        <v>148</v>
      </c>
      <c r="C2008" s="50" t="s">
        <v>359</v>
      </c>
      <c r="D2008" s="50" t="n">
        <v>656537</v>
      </c>
      <c r="E2008" s="50" t="n">
        <v>8</v>
      </c>
      <c r="F2008" s="50" t="s">
        <v>57</v>
      </c>
      <c r="G2008" s="50" t="n">
        <v>83</v>
      </c>
      <c r="H2008" s="50" t="n">
        <v>47</v>
      </c>
      <c r="I2008" s="50" t="n">
        <v>13</v>
      </c>
      <c r="J2008" s="50" t="n">
        <v>44</v>
      </c>
      <c r="K2008" s="50" t="n">
        <v>31</v>
      </c>
      <c r="L2008" s="50" t="n">
        <v>4</v>
      </c>
      <c r="M2008" s="50" t="n">
        <v>39</v>
      </c>
      <c r="N2008" s="50" t="n">
        <v>16</v>
      </c>
      <c r="O2008" s="50" t="n">
        <v>-1.333</v>
      </c>
      <c r="P2008" s="50" t="n">
        <v>29</v>
      </c>
      <c r="Q2008" s="50" t="n">
        <v>28</v>
      </c>
      <c r="R2008" s="50" t="n">
        <v>7</v>
      </c>
      <c r="S2008" s="50" t="n">
        <v>1</v>
      </c>
      <c r="T2008" s="50" t="n">
        <v>0</v>
      </c>
      <c r="U2008" s="50" t="n">
        <v>1</v>
      </c>
      <c r="V2008" s="50" t="n">
        <v>1</v>
      </c>
      <c r="W2008" s="50" t="n">
        <v>0</v>
      </c>
      <c r="X2008" s="50" t="n">
        <v>0</v>
      </c>
      <c r="Y2008" s="50" t="n">
        <v>6</v>
      </c>
      <c r="Z2008" s="50" t="n">
        <v>8.45</v>
      </c>
      <c r="AA2008" s="50" t="n">
        <v>29</v>
      </c>
      <c r="AB2008" s="50" t="n">
        <v>6.455</v>
      </c>
      <c r="AC2008" s="50" t="n">
        <v>22</v>
      </c>
      <c r="AD2008" s="50" t="n">
        <v>1</v>
      </c>
      <c r="AE2008" s="50" t="n">
        <v>6</v>
      </c>
      <c r="AF2008" s="50" t="n">
        <v>22</v>
      </c>
      <c r="AG2008" s="50" t="n">
        <v>1807.5</v>
      </c>
      <c r="AH2008" s="50" t="n">
        <v>5</v>
      </c>
      <c r="AI2008" s="50" t="n">
        <v>37</v>
      </c>
      <c r="AJ2008" s="50" t="n">
        <v>2683.1</v>
      </c>
      <c r="AK2008" s="50" t="n">
        <v>12</v>
      </c>
    </row>
    <row r="2009" customFormat="false" ht="15" hidden="false" customHeight="false" outlineLevel="0" collapsed="false">
      <c r="A2009" s="50" t="s">
        <v>1342</v>
      </c>
      <c r="B2009" s="50" t="s">
        <v>148</v>
      </c>
      <c r="C2009" s="50" t="s">
        <v>359</v>
      </c>
      <c r="D2009" s="50" t="n">
        <v>656537</v>
      </c>
      <c r="E2009" s="50" t="n">
        <v>9</v>
      </c>
      <c r="F2009" s="50" t="s">
        <v>58</v>
      </c>
      <c r="G2009" s="50" t="n">
        <v>99</v>
      </c>
      <c r="H2009" s="50" t="n">
        <v>56</v>
      </c>
      <c r="I2009" s="50" t="n">
        <v>11</v>
      </c>
      <c r="J2009" s="50" t="n">
        <v>51</v>
      </c>
      <c r="K2009" s="50" t="n">
        <v>40</v>
      </c>
      <c r="L2009" s="50" t="n">
        <v>6</v>
      </c>
      <c r="M2009" s="50" t="n">
        <v>48</v>
      </c>
      <c r="N2009" s="50" t="n">
        <v>16</v>
      </c>
      <c r="O2009" s="50" t="n">
        <v>0.404</v>
      </c>
      <c r="P2009" s="50" t="n">
        <v>26</v>
      </c>
      <c r="Q2009" s="50" t="n">
        <v>25</v>
      </c>
      <c r="R2009" s="50" t="n">
        <v>6</v>
      </c>
      <c r="S2009" s="50" t="n">
        <v>1</v>
      </c>
      <c r="T2009" s="50" t="n">
        <v>1</v>
      </c>
      <c r="U2009" s="50" t="n">
        <v>2</v>
      </c>
      <c r="V2009" s="50" t="n">
        <v>1</v>
      </c>
      <c r="W2009" s="50" t="n">
        <v>0</v>
      </c>
      <c r="X2009" s="50" t="n">
        <v>0</v>
      </c>
      <c r="Y2009" s="50" t="n">
        <v>5</v>
      </c>
      <c r="Z2009" s="50" t="n">
        <v>9.35</v>
      </c>
      <c r="AA2009" s="50" t="n">
        <v>26</v>
      </c>
      <c r="AB2009" s="50" t="n">
        <v>8.399</v>
      </c>
      <c r="AC2009" s="50" t="n">
        <v>20</v>
      </c>
      <c r="AD2009" s="50" t="n">
        <v>3</v>
      </c>
      <c r="AE2009" s="50" t="n">
        <v>7</v>
      </c>
      <c r="AF2009" s="50" t="n">
        <v>20</v>
      </c>
      <c r="AG2009" s="50" t="n">
        <v>1777.8</v>
      </c>
      <c r="AH2009" s="50" t="n">
        <v>6</v>
      </c>
      <c r="AI2009" s="50" t="n">
        <v>48</v>
      </c>
      <c r="AJ2009" s="50" t="n">
        <v>3402</v>
      </c>
      <c r="AK2009" s="50" t="n">
        <v>9</v>
      </c>
    </row>
    <row r="2010" customFormat="false" ht="15" hidden="false" customHeight="false" outlineLevel="0" collapsed="false">
      <c r="A2010" s="50" t="s">
        <v>1343</v>
      </c>
      <c r="B2010" s="50" t="s">
        <v>148</v>
      </c>
      <c r="C2010" s="50" t="s">
        <v>589</v>
      </c>
      <c r="D2010" s="50" t="n">
        <v>665561</v>
      </c>
      <c r="E2010" s="50" t="n">
        <v>4</v>
      </c>
      <c r="F2010" s="50" t="s">
        <v>53</v>
      </c>
      <c r="G2010" s="50" t="n">
        <v>184</v>
      </c>
      <c r="H2010" s="50" t="n">
        <v>86</v>
      </c>
      <c r="I2010" s="50" t="n">
        <v>15</v>
      </c>
      <c r="J2010" s="50" t="n">
        <v>99</v>
      </c>
      <c r="K2010" s="50" t="n">
        <v>60</v>
      </c>
      <c r="L2010" s="50" t="n">
        <v>5</v>
      </c>
      <c r="M2010" s="50" t="n">
        <v>85</v>
      </c>
      <c r="N2010" s="50" t="n">
        <v>26</v>
      </c>
      <c r="O2010" s="50" t="n">
        <v>-6.252</v>
      </c>
      <c r="P2010" s="50" t="n">
        <v>50</v>
      </c>
      <c r="Q2010" s="50" t="n">
        <v>47</v>
      </c>
      <c r="R2010" s="50" t="n">
        <v>4</v>
      </c>
      <c r="S2010" s="50" t="n">
        <v>0</v>
      </c>
      <c r="T2010" s="50" t="n">
        <v>0</v>
      </c>
      <c r="U2010" s="50" t="n">
        <v>1</v>
      </c>
      <c r="V2010" s="50" t="n">
        <v>1</v>
      </c>
      <c r="W2010" s="50" t="n">
        <v>2</v>
      </c>
      <c r="X2010" s="50" t="n">
        <v>0</v>
      </c>
      <c r="Y2010" s="50" t="n">
        <v>10</v>
      </c>
      <c r="Z2010" s="50" t="n">
        <v>6.8</v>
      </c>
      <c r="AA2010" s="50" t="n">
        <v>50</v>
      </c>
      <c r="AB2010" s="50" t="n">
        <v>9.694</v>
      </c>
      <c r="AC2010" s="50" t="n">
        <v>37</v>
      </c>
      <c r="AD2010" s="50" t="n">
        <v>1</v>
      </c>
      <c r="AE2010" s="50" t="n">
        <v>10</v>
      </c>
      <c r="AF2010" s="50" t="n">
        <v>37</v>
      </c>
      <c r="AG2010" s="50" t="n">
        <v>3221.8</v>
      </c>
      <c r="AH2010" s="50" t="n">
        <v>10</v>
      </c>
      <c r="AI2010" s="50" t="n">
        <v>75</v>
      </c>
      <c r="AJ2010" s="50" t="n">
        <v>5003.6</v>
      </c>
      <c r="AK2010" s="50" t="n">
        <v>0</v>
      </c>
    </row>
    <row r="2011" customFormat="false" ht="15" hidden="false" customHeight="false" outlineLevel="0" collapsed="false">
      <c r="A2011" s="50" t="s">
        <v>1343</v>
      </c>
      <c r="B2011" s="50" t="s">
        <v>148</v>
      </c>
      <c r="C2011" s="50" t="s">
        <v>589</v>
      </c>
      <c r="D2011" s="50" t="n">
        <v>665561</v>
      </c>
      <c r="E2011" s="50" t="n">
        <v>5</v>
      </c>
      <c r="F2011" s="50" t="s">
        <v>54</v>
      </c>
      <c r="G2011" s="50" t="n">
        <v>70</v>
      </c>
      <c r="H2011" s="50" t="n">
        <v>40</v>
      </c>
      <c r="I2011" s="50" t="n">
        <v>6</v>
      </c>
      <c r="J2011" s="50" t="n">
        <v>35</v>
      </c>
      <c r="K2011" s="50" t="n">
        <v>27</v>
      </c>
      <c r="L2011" s="50" t="n">
        <v>1</v>
      </c>
      <c r="M2011" s="50" t="n">
        <v>35</v>
      </c>
      <c r="N2011" s="50" t="n">
        <v>13</v>
      </c>
      <c r="O2011" s="50" t="n">
        <v>-3.049</v>
      </c>
      <c r="P2011" s="50" t="n">
        <v>17</v>
      </c>
      <c r="Q2011" s="50" t="n">
        <v>17</v>
      </c>
      <c r="R2011" s="50" t="n">
        <v>2</v>
      </c>
      <c r="S2011" s="50" t="n">
        <v>0</v>
      </c>
      <c r="T2011" s="50" t="n">
        <v>0</v>
      </c>
      <c r="U2011" s="50" t="n">
        <v>0</v>
      </c>
      <c r="V2011" s="50" t="n">
        <v>0</v>
      </c>
      <c r="W2011" s="50" t="n">
        <v>0</v>
      </c>
      <c r="X2011" s="50" t="n">
        <v>0</v>
      </c>
      <c r="Y2011" s="50" t="n">
        <v>3</v>
      </c>
      <c r="Z2011" s="50" t="n">
        <v>1.8</v>
      </c>
      <c r="AA2011" s="50" t="n">
        <v>17</v>
      </c>
      <c r="AB2011" s="50" t="n">
        <v>3.079</v>
      </c>
      <c r="AC2011" s="50" t="n">
        <v>14</v>
      </c>
      <c r="AD2011" s="50" t="n">
        <v>0</v>
      </c>
      <c r="AE2011" s="50" t="n">
        <v>1</v>
      </c>
      <c r="AF2011" s="50" t="n">
        <v>14</v>
      </c>
      <c r="AG2011" s="50" t="n">
        <v>1130.5</v>
      </c>
      <c r="AH2011" s="50" t="n">
        <v>4</v>
      </c>
      <c r="AI2011" s="50" t="n">
        <v>34</v>
      </c>
      <c r="AJ2011" s="50" t="n">
        <v>2212.7</v>
      </c>
      <c r="AK2011" s="50" t="n">
        <v>0</v>
      </c>
    </row>
    <row r="2012" customFormat="false" ht="15" hidden="false" customHeight="false" outlineLevel="0" collapsed="false">
      <c r="A2012" s="50" t="s">
        <v>1343</v>
      </c>
      <c r="B2012" s="50" t="s">
        <v>148</v>
      </c>
      <c r="C2012" s="50" t="s">
        <v>589</v>
      </c>
      <c r="D2012" s="50" t="n">
        <v>665561</v>
      </c>
      <c r="E2012" s="50" t="n">
        <v>6</v>
      </c>
      <c r="F2012" s="50" t="s">
        <v>55</v>
      </c>
      <c r="G2012" s="50" t="n">
        <v>61</v>
      </c>
      <c r="H2012" s="50" t="n">
        <v>28</v>
      </c>
      <c r="I2012" s="50" t="n">
        <v>3</v>
      </c>
      <c r="J2012" s="50" t="n">
        <v>26</v>
      </c>
      <c r="K2012" s="50" t="n">
        <v>16</v>
      </c>
      <c r="L2012" s="50" t="n">
        <v>1</v>
      </c>
      <c r="M2012" s="50" t="n">
        <v>35</v>
      </c>
      <c r="N2012" s="50" t="n">
        <v>12</v>
      </c>
      <c r="O2012" s="50" t="n">
        <v>0.281</v>
      </c>
      <c r="P2012" s="50" t="n">
        <v>14</v>
      </c>
      <c r="Q2012" s="50" t="n">
        <v>14</v>
      </c>
      <c r="R2012" s="50" t="n">
        <v>3</v>
      </c>
      <c r="S2012" s="50" t="n">
        <v>0</v>
      </c>
      <c r="T2012" s="50" t="n">
        <v>0</v>
      </c>
      <c r="U2012" s="50" t="n">
        <v>1</v>
      </c>
      <c r="V2012" s="50" t="n">
        <v>0</v>
      </c>
      <c r="W2012" s="50" t="n">
        <v>0</v>
      </c>
      <c r="X2012" s="50" t="n">
        <v>0</v>
      </c>
      <c r="Y2012" s="50" t="n">
        <v>1</v>
      </c>
      <c r="Z2012" s="50" t="n">
        <v>3.8</v>
      </c>
      <c r="AA2012" s="50" t="n">
        <v>14</v>
      </c>
      <c r="AB2012" s="50" t="n">
        <v>3.808</v>
      </c>
      <c r="AC2012" s="50" t="n">
        <v>13</v>
      </c>
      <c r="AD2012" s="50" t="n">
        <v>1</v>
      </c>
      <c r="AE2012" s="50" t="n">
        <v>3</v>
      </c>
      <c r="AF2012" s="50" t="n">
        <v>13</v>
      </c>
      <c r="AG2012" s="50" t="n">
        <v>1042</v>
      </c>
      <c r="AH2012" s="50" t="n">
        <v>5</v>
      </c>
      <c r="AI2012" s="50" t="n">
        <v>27</v>
      </c>
      <c r="AJ2012" s="50" t="n">
        <v>1775.8</v>
      </c>
      <c r="AK2012" s="50" t="n">
        <v>0</v>
      </c>
    </row>
    <row r="2013" customFormat="false" ht="15" hidden="false" customHeight="false" outlineLevel="0" collapsed="false">
      <c r="A2013" s="50" t="s">
        <v>1343</v>
      </c>
      <c r="B2013" s="50" t="s">
        <v>148</v>
      </c>
      <c r="C2013" s="50" t="s">
        <v>589</v>
      </c>
      <c r="D2013" s="50" t="n">
        <v>665561</v>
      </c>
      <c r="E2013" s="50" t="n">
        <v>7</v>
      </c>
      <c r="F2013" s="50" t="s">
        <v>56</v>
      </c>
      <c r="G2013" s="50" t="n">
        <v>47</v>
      </c>
      <c r="H2013" s="50" t="n">
        <v>26</v>
      </c>
      <c r="I2013" s="50" t="n">
        <v>4</v>
      </c>
      <c r="J2013" s="50" t="n">
        <v>25</v>
      </c>
      <c r="K2013" s="50" t="n">
        <v>19</v>
      </c>
      <c r="L2013" s="50" t="n">
        <v>3</v>
      </c>
      <c r="M2013" s="50" t="n">
        <v>22</v>
      </c>
      <c r="N2013" s="50" t="n">
        <v>7</v>
      </c>
      <c r="O2013" s="50" t="n">
        <v>-1.951</v>
      </c>
      <c r="P2013" s="50" t="n">
        <v>11</v>
      </c>
      <c r="Q2013" s="50" t="n">
        <v>10</v>
      </c>
      <c r="R2013" s="50" t="n">
        <v>0</v>
      </c>
      <c r="S2013" s="50" t="n">
        <v>0</v>
      </c>
      <c r="T2013" s="50" t="n">
        <v>0</v>
      </c>
      <c r="U2013" s="50" t="n">
        <v>0</v>
      </c>
      <c r="V2013" s="50" t="n">
        <v>1</v>
      </c>
      <c r="W2013" s="50" t="n">
        <v>0</v>
      </c>
      <c r="X2013" s="50" t="n">
        <v>0</v>
      </c>
      <c r="Y2013" s="50" t="n">
        <v>0</v>
      </c>
      <c r="Z2013" s="50" t="n">
        <v>0.7</v>
      </c>
      <c r="AA2013" s="50" t="n">
        <v>11</v>
      </c>
      <c r="AB2013" s="50" t="n">
        <v>2.512</v>
      </c>
      <c r="AC2013" s="50" t="n">
        <v>10</v>
      </c>
      <c r="AD2013" s="50" t="n">
        <v>0</v>
      </c>
      <c r="AE2013" s="50" t="n">
        <v>0</v>
      </c>
      <c r="AF2013" s="50" t="n">
        <v>10</v>
      </c>
      <c r="AG2013" s="50" t="n">
        <v>717.8</v>
      </c>
      <c r="AH2013" s="50" t="n">
        <v>5</v>
      </c>
      <c r="AI2013" s="50" t="n">
        <v>23</v>
      </c>
      <c r="AJ2013" s="50" t="n">
        <v>1515.7</v>
      </c>
      <c r="AK2013" s="50" t="n">
        <v>0</v>
      </c>
    </row>
    <row r="2014" customFormat="false" ht="15" hidden="false" customHeight="false" outlineLevel="0" collapsed="false">
      <c r="A2014" s="50" t="s">
        <v>1343</v>
      </c>
      <c r="B2014" s="50" t="s">
        <v>148</v>
      </c>
      <c r="C2014" s="50" t="s">
        <v>589</v>
      </c>
      <c r="D2014" s="50" t="n">
        <v>665561</v>
      </c>
      <c r="E2014" s="50" t="n">
        <v>9</v>
      </c>
      <c r="F2014" s="50" t="s">
        <v>58</v>
      </c>
      <c r="G2014" s="50" t="n">
        <v>8</v>
      </c>
      <c r="H2014" s="50" t="n">
        <v>6</v>
      </c>
      <c r="I2014" s="50" t="n">
        <v>0</v>
      </c>
      <c r="J2014" s="50" t="n">
        <v>5</v>
      </c>
      <c r="K2014" s="50" t="n">
        <v>4</v>
      </c>
      <c r="L2014" s="50" t="n">
        <v>0</v>
      </c>
      <c r="M2014" s="50" t="n">
        <v>3</v>
      </c>
      <c r="N2014" s="50" t="n">
        <v>2</v>
      </c>
      <c r="O2014" s="50" t="n">
        <v>-0.546</v>
      </c>
      <c r="P2014" s="50" t="n">
        <v>3</v>
      </c>
      <c r="Q2014" s="50" t="n">
        <v>3</v>
      </c>
      <c r="R2014" s="50" t="n">
        <v>0</v>
      </c>
      <c r="S2014" s="50" t="n">
        <v>0</v>
      </c>
      <c r="T2014" s="50" t="n">
        <v>0</v>
      </c>
      <c r="U2014" s="50" t="n">
        <v>0</v>
      </c>
      <c r="V2014" s="50" t="n">
        <v>0</v>
      </c>
      <c r="W2014" s="50" t="n">
        <v>0</v>
      </c>
      <c r="X2014" s="50" t="n">
        <v>0</v>
      </c>
      <c r="Y2014" s="50" t="n">
        <v>1</v>
      </c>
      <c r="Z2014" s="50" t="n">
        <v>0</v>
      </c>
      <c r="AA2014" s="50" t="n">
        <v>3</v>
      </c>
      <c r="AB2014" s="50" t="n">
        <v>0.087</v>
      </c>
      <c r="AC2014" s="50" t="n">
        <v>2</v>
      </c>
      <c r="AD2014" s="50" t="n">
        <v>0</v>
      </c>
      <c r="AE2014" s="50" t="n">
        <v>0</v>
      </c>
      <c r="AF2014" s="50" t="n">
        <v>2</v>
      </c>
      <c r="AG2014" s="50" t="n">
        <v>141.2</v>
      </c>
      <c r="AH2014" s="50" t="n">
        <v>0</v>
      </c>
      <c r="AI2014" s="50" t="n">
        <v>4</v>
      </c>
      <c r="AJ2014" s="50" t="n">
        <v>267.4</v>
      </c>
      <c r="AK2014" s="50" t="n">
        <v>0</v>
      </c>
    </row>
    <row r="2015" customFormat="false" ht="15" hidden="false" customHeight="false" outlineLevel="0" collapsed="false">
      <c r="A2015" s="50" t="s">
        <v>1344</v>
      </c>
      <c r="B2015" s="50" t="s">
        <v>148</v>
      </c>
      <c r="C2015" s="50" t="s">
        <v>590</v>
      </c>
      <c r="D2015" s="50" t="n">
        <v>687282</v>
      </c>
      <c r="E2015" s="50" t="n">
        <v>6</v>
      </c>
      <c r="F2015" s="50" t="s">
        <v>55</v>
      </c>
      <c r="G2015" s="50" t="n">
        <v>149</v>
      </c>
      <c r="H2015" s="50" t="n">
        <v>91</v>
      </c>
      <c r="I2015" s="50" t="n">
        <v>25</v>
      </c>
      <c r="J2015" s="50" t="n">
        <v>76</v>
      </c>
      <c r="K2015" s="50" t="n">
        <v>54</v>
      </c>
      <c r="L2015" s="50" t="n">
        <v>11</v>
      </c>
      <c r="M2015" s="50" t="n">
        <v>73</v>
      </c>
      <c r="N2015" s="50" t="n">
        <v>37</v>
      </c>
      <c r="O2015" s="50" t="n">
        <v>-4.051</v>
      </c>
      <c r="P2015" s="50" t="n">
        <v>39</v>
      </c>
      <c r="Q2015" s="50" t="n">
        <v>38</v>
      </c>
      <c r="R2015" s="50" t="n">
        <v>5</v>
      </c>
      <c r="S2015" s="50" t="n">
        <v>0</v>
      </c>
      <c r="T2015" s="50" t="n">
        <v>0</v>
      </c>
      <c r="U2015" s="50" t="n">
        <v>1</v>
      </c>
      <c r="V2015" s="50" t="n">
        <v>1</v>
      </c>
      <c r="W2015" s="50" t="n">
        <v>0</v>
      </c>
      <c r="X2015" s="50" t="n">
        <v>0</v>
      </c>
      <c r="Y2015" s="50" t="n">
        <v>11</v>
      </c>
      <c r="Z2015" s="50" t="n">
        <v>6.3</v>
      </c>
      <c r="AA2015" s="50" t="n">
        <v>39</v>
      </c>
      <c r="AB2015" s="50" t="n">
        <v>5.803</v>
      </c>
      <c r="AC2015" s="50" t="n">
        <v>27</v>
      </c>
      <c r="AD2015" s="50" t="n">
        <v>1</v>
      </c>
      <c r="AE2015" s="50" t="n">
        <v>8</v>
      </c>
      <c r="AF2015" s="50" t="n">
        <v>27</v>
      </c>
      <c r="AG2015" s="50" t="n">
        <v>2320.7</v>
      </c>
      <c r="AH2015" s="50" t="n">
        <v>3</v>
      </c>
      <c r="AI2015" s="50" t="n">
        <v>79</v>
      </c>
      <c r="AJ2015" s="50" t="n">
        <v>5997.1</v>
      </c>
      <c r="AK2015" s="50" t="n">
        <v>47</v>
      </c>
    </row>
    <row r="2016" customFormat="false" ht="15" hidden="false" customHeight="false" outlineLevel="0" collapsed="false">
      <c r="A2016" s="50" t="s">
        <v>1344</v>
      </c>
      <c r="B2016" s="50" t="s">
        <v>148</v>
      </c>
      <c r="C2016" s="50" t="s">
        <v>590</v>
      </c>
      <c r="D2016" s="50" t="n">
        <v>687282</v>
      </c>
      <c r="E2016" s="50" t="n">
        <v>7</v>
      </c>
      <c r="F2016" s="50" t="s">
        <v>56</v>
      </c>
      <c r="G2016" s="50" t="n">
        <v>195</v>
      </c>
      <c r="H2016" s="50" t="n">
        <v>107</v>
      </c>
      <c r="I2016" s="50" t="n">
        <v>32</v>
      </c>
      <c r="J2016" s="50" t="n">
        <v>90</v>
      </c>
      <c r="K2016" s="50" t="n">
        <v>61</v>
      </c>
      <c r="L2016" s="50" t="n">
        <v>8</v>
      </c>
      <c r="M2016" s="50" t="n">
        <v>105</v>
      </c>
      <c r="N2016" s="50" t="n">
        <v>46</v>
      </c>
      <c r="O2016" s="50" t="n">
        <v>-3.051</v>
      </c>
      <c r="P2016" s="50" t="n">
        <v>50</v>
      </c>
      <c r="Q2016" s="50" t="n">
        <v>46</v>
      </c>
      <c r="R2016" s="50" t="n">
        <v>9</v>
      </c>
      <c r="S2016" s="50" t="n">
        <v>4</v>
      </c>
      <c r="T2016" s="50" t="n">
        <v>0</v>
      </c>
      <c r="U2016" s="50" t="n">
        <v>1</v>
      </c>
      <c r="V2016" s="50" t="n">
        <v>1</v>
      </c>
      <c r="W2016" s="50" t="n">
        <v>2</v>
      </c>
      <c r="X2016" s="50" t="n">
        <v>1</v>
      </c>
      <c r="Y2016" s="50" t="n">
        <v>18</v>
      </c>
      <c r="Z2016" s="50" t="n">
        <v>12.7</v>
      </c>
      <c r="AA2016" s="50" t="n">
        <v>47</v>
      </c>
      <c r="AB2016" s="50" t="n">
        <v>11.833</v>
      </c>
      <c r="AC2016" s="50" t="n">
        <v>29</v>
      </c>
      <c r="AD2016" s="50" t="n">
        <v>4</v>
      </c>
      <c r="AE2016" s="50" t="n">
        <v>12</v>
      </c>
      <c r="AF2016" s="50" t="n">
        <v>26</v>
      </c>
      <c r="AG2016" s="50" t="n">
        <v>2453.3</v>
      </c>
      <c r="AH2016" s="50" t="n">
        <v>10</v>
      </c>
      <c r="AI2016" s="50" t="n">
        <v>98</v>
      </c>
      <c r="AJ2016" s="50" t="n">
        <v>7483.9</v>
      </c>
      <c r="AK2016" s="50" t="n">
        <v>63</v>
      </c>
    </row>
    <row r="2017" customFormat="false" ht="15" hidden="false" customHeight="false" outlineLevel="0" collapsed="false">
      <c r="A2017" s="50" t="s">
        <v>1345</v>
      </c>
      <c r="B2017" s="50" t="s">
        <v>148</v>
      </c>
      <c r="C2017" s="50" t="s">
        <v>591</v>
      </c>
      <c r="D2017" s="50" t="n">
        <v>650559</v>
      </c>
      <c r="E2017" s="50" t="n">
        <v>7</v>
      </c>
      <c r="F2017" s="50" t="s">
        <v>56</v>
      </c>
      <c r="G2017" s="50" t="n">
        <v>55</v>
      </c>
      <c r="H2017" s="50" t="n">
        <v>31</v>
      </c>
      <c r="I2017" s="50" t="n">
        <v>12</v>
      </c>
      <c r="J2017" s="50" t="n">
        <v>22</v>
      </c>
      <c r="K2017" s="50" t="n">
        <v>15</v>
      </c>
      <c r="L2017" s="50" t="n">
        <v>2</v>
      </c>
      <c r="M2017" s="50" t="n">
        <v>33</v>
      </c>
      <c r="N2017" s="50" t="n">
        <v>16</v>
      </c>
      <c r="O2017" s="50" t="n">
        <v>2.814</v>
      </c>
      <c r="P2017" s="50" t="n">
        <v>16</v>
      </c>
      <c r="Q2017" s="50" t="n">
        <v>14</v>
      </c>
      <c r="R2017" s="50" t="n">
        <v>7</v>
      </c>
      <c r="S2017" s="50" t="n">
        <v>1</v>
      </c>
      <c r="T2017" s="50" t="n">
        <v>0</v>
      </c>
      <c r="U2017" s="50" t="n">
        <v>1</v>
      </c>
      <c r="V2017" s="50" t="n">
        <v>1</v>
      </c>
      <c r="W2017" s="50" t="n">
        <v>0</v>
      </c>
      <c r="X2017" s="50" t="n">
        <v>1</v>
      </c>
      <c r="Y2017" s="50" t="n">
        <v>4</v>
      </c>
      <c r="Z2017" s="50" t="n">
        <v>8.45</v>
      </c>
      <c r="AA2017" s="50" t="n">
        <v>16</v>
      </c>
      <c r="AB2017" s="50" t="n">
        <v>4.613</v>
      </c>
      <c r="AC2017" s="50" t="n">
        <v>11</v>
      </c>
      <c r="AD2017" s="50" t="n">
        <v>1</v>
      </c>
      <c r="AE2017" s="50" t="n">
        <v>2</v>
      </c>
      <c r="AF2017" s="50" t="n">
        <v>11</v>
      </c>
      <c r="AG2017" s="50" t="n">
        <v>911.8</v>
      </c>
      <c r="AH2017" s="50" t="n">
        <v>3</v>
      </c>
      <c r="AI2017" s="50" t="n">
        <v>29</v>
      </c>
      <c r="AJ2017" s="50" t="n">
        <v>2054.4</v>
      </c>
      <c r="AK2017" s="50" t="n">
        <v>6</v>
      </c>
    </row>
    <row r="2018" customFormat="false" ht="15" hidden="false" customHeight="false" outlineLevel="0" collapsed="false">
      <c r="A2018" s="50" t="s">
        <v>1345</v>
      </c>
      <c r="B2018" s="50" t="s">
        <v>148</v>
      </c>
      <c r="C2018" s="50" t="s">
        <v>591</v>
      </c>
      <c r="D2018" s="50" t="n">
        <v>650559</v>
      </c>
      <c r="E2018" s="50" t="n">
        <v>8</v>
      </c>
      <c r="F2018" s="50" t="s">
        <v>57</v>
      </c>
      <c r="G2018" s="50" t="n">
        <v>136</v>
      </c>
      <c r="H2018" s="50" t="n">
        <v>72</v>
      </c>
      <c r="I2018" s="50" t="n">
        <v>14</v>
      </c>
      <c r="J2018" s="50" t="n">
        <v>67</v>
      </c>
      <c r="K2018" s="50" t="n">
        <v>48</v>
      </c>
      <c r="L2018" s="50" t="n">
        <v>5</v>
      </c>
      <c r="M2018" s="50" t="n">
        <v>69</v>
      </c>
      <c r="N2018" s="50" t="n">
        <v>24</v>
      </c>
      <c r="O2018" s="50" t="n">
        <v>-0.01</v>
      </c>
      <c r="P2018" s="50" t="n">
        <v>35</v>
      </c>
      <c r="Q2018" s="50" t="n">
        <v>31</v>
      </c>
      <c r="R2018" s="50" t="n">
        <v>8</v>
      </c>
      <c r="S2018" s="50" t="n">
        <v>1</v>
      </c>
      <c r="T2018" s="50" t="n">
        <v>0</v>
      </c>
      <c r="U2018" s="50" t="n">
        <v>1</v>
      </c>
      <c r="V2018" s="50" t="n">
        <v>1</v>
      </c>
      <c r="W2018" s="50" t="n">
        <v>2</v>
      </c>
      <c r="X2018" s="50" t="n">
        <v>1</v>
      </c>
      <c r="Y2018" s="50" t="n">
        <v>7</v>
      </c>
      <c r="Z2018" s="50" t="n">
        <v>10.75</v>
      </c>
      <c r="AA2018" s="50" t="n">
        <v>35</v>
      </c>
      <c r="AB2018" s="50" t="n">
        <v>10</v>
      </c>
      <c r="AC2018" s="50" t="n">
        <v>25</v>
      </c>
      <c r="AD2018" s="50" t="n">
        <v>1</v>
      </c>
      <c r="AE2018" s="50" t="n">
        <v>13</v>
      </c>
      <c r="AF2018" s="50" t="n">
        <v>25</v>
      </c>
      <c r="AG2018" s="50" t="n">
        <v>2284.5</v>
      </c>
      <c r="AH2018" s="50" t="n">
        <v>9</v>
      </c>
      <c r="AI2018" s="50" t="n">
        <v>66</v>
      </c>
      <c r="AJ2018" s="50" t="n">
        <v>4671.3</v>
      </c>
      <c r="AK2018" s="50" t="n">
        <v>12</v>
      </c>
    </row>
    <row r="2019" customFormat="false" ht="15" hidden="false" customHeight="false" outlineLevel="0" collapsed="false">
      <c r="A2019" s="50" t="s">
        <v>1345</v>
      </c>
      <c r="B2019" s="50" t="s">
        <v>148</v>
      </c>
      <c r="C2019" s="50" t="s">
        <v>591</v>
      </c>
      <c r="D2019" s="50" t="n">
        <v>650559</v>
      </c>
      <c r="E2019" s="50" t="n">
        <v>9</v>
      </c>
      <c r="F2019" s="50" t="s">
        <v>58</v>
      </c>
      <c r="G2019" s="50" t="n">
        <v>148</v>
      </c>
      <c r="H2019" s="50" t="n">
        <v>65</v>
      </c>
      <c r="I2019" s="50" t="n">
        <v>14</v>
      </c>
      <c r="J2019" s="50" t="n">
        <v>67</v>
      </c>
      <c r="K2019" s="50" t="n">
        <v>45</v>
      </c>
      <c r="L2019" s="50" t="n">
        <v>6</v>
      </c>
      <c r="M2019" s="50" t="n">
        <v>81</v>
      </c>
      <c r="N2019" s="50" t="n">
        <v>20</v>
      </c>
      <c r="O2019" s="50" t="n">
        <v>-1.856</v>
      </c>
      <c r="P2019" s="50" t="n">
        <v>35</v>
      </c>
      <c r="Q2019" s="50" t="n">
        <v>30</v>
      </c>
      <c r="R2019" s="50" t="n">
        <v>6</v>
      </c>
      <c r="S2019" s="50" t="n">
        <v>2</v>
      </c>
      <c r="T2019" s="50" t="n">
        <v>0</v>
      </c>
      <c r="U2019" s="50" t="n">
        <v>0</v>
      </c>
      <c r="V2019" s="50" t="n">
        <v>5</v>
      </c>
      <c r="W2019" s="50" t="n">
        <v>0</v>
      </c>
      <c r="X2019" s="50" t="n">
        <v>0</v>
      </c>
      <c r="Y2019" s="50" t="n">
        <v>7</v>
      </c>
      <c r="Z2019" s="50" t="n">
        <v>9.6</v>
      </c>
      <c r="AA2019" s="50" t="n">
        <v>35</v>
      </c>
      <c r="AB2019" s="50" t="n">
        <v>11.087</v>
      </c>
      <c r="AC2019" s="50" t="n">
        <v>23</v>
      </c>
      <c r="AD2019" s="50" t="n">
        <v>1</v>
      </c>
      <c r="AE2019" s="50" t="n">
        <v>9</v>
      </c>
      <c r="AF2019" s="50" t="n">
        <v>23</v>
      </c>
      <c r="AG2019" s="50" t="n">
        <v>2042.9</v>
      </c>
      <c r="AH2019" s="50" t="n">
        <v>7</v>
      </c>
      <c r="AI2019" s="50" t="n">
        <v>53</v>
      </c>
      <c r="AJ2019" s="50" t="n">
        <v>3709.2</v>
      </c>
      <c r="AK2019" s="50" t="n">
        <v>6</v>
      </c>
    </row>
    <row r="2020" customFormat="false" ht="15" hidden="false" customHeight="false" outlineLevel="0" collapsed="false">
      <c r="A2020" s="50" t="s">
        <v>1346</v>
      </c>
      <c r="B2020" s="50" t="s">
        <v>148</v>
      </c>
      <c r="C2020" s="50" t="s">
        <v>592</v>
      </c>
      <c r="D2020" s="50" t="n">
        <v>596117</v>
      </c>
      <c r="E2020" s="50" t="n">
        <v>4</v>
      </c>
      <c r="F2020" s="50" t="s">
        <v>53</v>
      </c>
      <c r="G2020" s="50" t="n">
        <v>40</v>
      </c>
      <c r="H2020" s="50" t="n">
        <v>21</v>
      </c>
      <c r="I2020" s="50" t="n">
        <v>2</v>
      </c>
      <c r="J2020" s="50" t="n">
        <v>18</v>
      </c>
      <c r="K2020" s="50" t="n">
        <v>13</v>
      </c>
      <c r="L2020" s="50" t="n">
        <v>0</v>
      </c>
      <c r="M2020" s="50" t="n">
        <v>22</v>
      </c>
      <c r="N2020" s="50" t="n">
        <v>8</v>
      </c>
      <c r="O2020" s="50" t="n">
        <v>-0.691</v>
      </c>
      <c r="P2020" s="50" t="n">
        <v>11</v>
      </c>
      <c r="Q2020" s="50" t="n">
        <v>9</v>
      </c>
      <c r="R2020" s="50" t="n">
        <v>2</v>
      </c>
      <c r="S2020" s="50" t="n">
        <v>0</v>
      </c>
      <c r="T2020" s="50" t="n">
        <v>0</v>
      </c>
      <c r="U2020" s="50" t="n">
        <v>0</v>
      </c>
      <c r="V2020" s="50" t="n">
        <v>1</v>
      </c>
      <c r="W2020" s="50" t="n">
        <v>0</v>
      </c>
      <c r="X2020" s="50" t="n">
        <v>1</v>
      </c>
      <c r="Y2020" s="50" t="n">
        <v>1</v>
      </c>
      <c r="Z2020" s="50" t="n">
        <v>2.5</v>
      </c>
      <c r="AA2020" s="50" t="n">
        <v>11</v>
      </c>
      <c r="AB2020" s="50" t="n">
        <v>2.546</v>
      </c>
      <c r="AC2020" s="50" t="n">
        <v>9</v>
      </c>
      <c r="AD2020" s="50" t="n">
        <v>0</v>
      </c>
      <c r="AE2020" s="50" t="n">
        <v>4</v>
      </c>
      <c r="AF2020" s="50" t="n">
        <v>9</v>
      </c>
      <c r="AG2020" s="50" t="n">
        <v>788.3</v>
      </c>
      <c r="AH2020" s="50" t="n">
        <v>1</v>
      </c>
      <c r="AI2020" s="50" t="n">
        <v>20</v>
      </c>
      <c r="AJ2020" s="50" t="n">
        <v>1345.8</v>
      </c>
      <c r="AK2020" s="50" t="n">
        <v>0</v>
      </c>
    </row>
    <row r="2021" customFormat="false" ht="15" hidden="false" customHeight="false" outlineLevel="0" collapsed="false">
      <c r="A2021" s="50" t="s">
        <v>1346</v>
      </c>
      <c r="B2021" s="50" t="s">
        <v>148</v>
      </c>
      <c r="C2021" s="50" t="s">
        <v>592</v>
      </c>
      <c r="D2021" s="50" t="n">
        <v>596117</v>
      </c>
      <c r="E2021" s="50" t="n">
        <v>5</v>
      </c>
      <c r="F2021" s="50" t="s">
        <v>54</v>
      </c>
      <c r="G2021" s="50" t="n">
        <v>35</v>
      </c>
      <c r="H2021" s="50" t="n">
        <v>18</v>
      </c>
      <c r="I2021" s="50" t="n">
        <v>6</v>
      </c>
      <c r="J2021" s="50" t="n">
        <v>14</v>
      </c>
      <c r="K2021" s="50" t="n">
        <v>9</v>
      </c>
      <c r="L2021" s="50" t="n">
        <v>1</v>
      </c>
      <c r="M2021" s="50" t="n">
        <v>21</v>
      </c>
      <c r="N2021" s="50" t="n">
        <v>9</v>
      </c>
      <c r="O2021" s="50" t="n">
        <v>0.52</v>
      </c>
      <c r="P2021" s="50" t="n">
        <v>10</v>
      </c>
      <c r="Q2021" s="50" t="n">
        <v>8</v>
      </c>
      <c r="R2021" s="50" t="n">
        <v>2</v>
      </c>
      <c r="S2021" s="50" t="n">
        <v>0</v>
      </c>
      <c r="T2021" s="50" t="n">
        <v>0</v>
      </c>
      <c r="U2021" s="50" t="n">
        <v>0</v>
      </c>
      <c r="V2021" s="50" t="n">
        <v>0</v>
      </c>
      <c r="W2021" s="50" t="n">
        <v>2</v>
      </c>
      <c r="X2021" s="50" t="n">
        <v>0</v>
      </c>
      <c r="Y2021" s="50" t="n">
        <v>3</v>
      </c>
      <c r="Z2021" s="50" t="n">
        <v>3.2</v>
      </c>
      <c r="AA2021" s="50" t="n">
        <v>10</v>
      </c>
      <c r="AB2021" s="50" t="n">
        <v>3.457</v>
      </c>
      <c r="AC2021" s="50" t="n">
        <v>5</v>
      </c>
      <c r="AD2021" s="50" t="n">
        <v>0</v>
      </c>
      <c r="AE2021" s="50" t="n">
        <v>2</v>
      </c>
      <c r="AF2021" s="50" t="n">
        <v>5</v>
      </c>
      <c r="AG2021" s="50" t="n">
        <v>374.2</v>
      </c>
      <c r="AH2021" s="50" t="n">
        <v>3</v>
      </c>
      <c r="AI2021" s="50" t="n">
        <v>12</v>
      </c>
      <c r="AJ2021" s="50" t="n">
        <v>811.1</v>
      </c>
      <c r="AK2021" s="50" t="n">
        <v>0</v>
      </c>
    </row>
    <row r="2022" customFormat="false" ht="15" hidden="false" customHeight="false" outlineLevel="0" collapsed="false">
      <c r="A2022" s="50" t="s">
        <v>1346</v>
      </c>
      <c r="B2022" s="50" t="s">
        <v>148</v>
      </c>
      <c r="C2022" s="50" t="s">
        <v>592</v>
      </c>
      <c r="D2022" s="50" t="n">
        <v>596117</v>
      </c>
      <c r="E2022" s="50" t="n">
        <v>6</v>
      </c>
      <c r="F2022" s="50" t="s">
        <v>55</v>
      </c>
      <c r="G2022" s="50" t="n">
        <v>23</v>
      </c>
      <c r="H2022" s="50" t="n">
        <v>16</v>
      </c>
      <c r="I2022" s="50" t="n">
        <v>4</v>
      </c>
      <c r="J2022" s="50" t="n">
        <v>9</v>
      </c>
      <c r="K2022" s="50" t="n">
        <v>9</v>
      </c>
      <c r="L2022" s="50" t="n">
        <v>1</v>
      </c>
      <c r="M2022" s="50" t="n">
        <v>14</v>
      </c>
      <c r="N2022" s="50" t="n">
        <v>7</v>
      </c>
      <c r="O2022" s="50" t="n">
        <v>-1.148</v>
      </c>
      <c r="P2022" s="50" t="n">
        <v>7</v>
      </c>
      <c r="Q2022" s="50" t="n">
        <v>7</v>
      </c>
      <c r="R2022" s="50" t="n">
        <v>0</v>
      </c>
      <c r="S2022" s="50" t="n">
        <v>0</v>
      </c>
      <c r="T2022" s="50" t="n">
        <v>0</v>
      </c>
      <c r="U2022" s="50" t="n">
        <v>0</v>
      </c>
      <c r="V2022" s="50" t="n">
        <v>0</v>
      </c>
      <c r="W2022" s="50" t="n">
        <v>0</v>
      </c>
      <c r="X2022" s="50" t="n">
        <v>0</v>
      </c>
      <c r="Y2022" s="50" t="n">
        <v>1</v>
      </c>
      <c r="Z2022" s="50" t="n">
        <v>0</v>
      </c>
      <c r="AA2022" s="50" t="n">
        <v>7</v>
      </c>
      <c r="AB2022" s="50" t="n">
        <v>1.047</v>
      </c>
      <c r="AC2022" s="50" t="n">
        <v>6</v>
      </c>
      <c r="AD2022" s="50" t="n">
        <v>0</v>
      </c>
      <c r="AE2022" s="50" t="n">
        <v>2</v>
      </c>
      <c r="AF2022" s="50" t="n">
        <v>6</v>
      </c>
      <c r="AG2022" s="50" t="n">
        <v>501</v>
      </c>
      <c r="AH2022" s="50" t="n">
        <v>1</v>
      </c>
      <c r="AI2022" s="50" t="n">
        <v>15</v>
      </c>
      <c r="AJ2022" s="50" t="n">
        <v>1016.5</v>
      </c>
      <c r="AK2022" s="50" t="n">
        <v>0</v>
      </c>
    </row>
    <row r="2023" customFormat="false" ht="15" hidden="false" customHeight="false" outlineLevel="0" collapsed="false">
      <c r="A2023" s="50" t="s">
        <v>1346</v>
      </c>
      <c r="B2023" s="50" t="s">
        <v>148</v>
      </c>
      <c r="C2023" s="50" t="s">
        <v>592</v>
      </c>
      <c r="D2023" s="50" t="n">
        <v>596117</v>
      </c>
      <c r="E2023" s="50" t="n">
        <v>7</v>
      </c>
      <c r="F2023" s="50" t="s">
        <v>56</v>
      </c>
      <c r="G2023" s="50" t="n">
        <v>24</v>
      </c>
      <c r="H2023" s="50" t="n">
        <v>9</v>
      </c>
      <c r="I2023" s="50" t="n">
        <v>0</v>
      </c>
      <c r="J2023" s="50" t="n">
        <v>8</v>
      </c>
      <c r="K2023" s="50" t="n">
        <v>5</v>
      </c>
      <c r="L2023" s="50" t="n">
        <v>0</v>
      </c>
      <c r="M2023" s="50" t="n">
        <v>16</v>
      </c>
      <c r="N2023" s="50" t="n">
        <v>4</v>
      </c>
      <c r="O2023" s="50" t="n">
        <v>-1.507</v>
      </c>
      <c r="P2023" s="50" t="n">
        <v>7</v>
      </c>
      <c r="Q2023" s="50" t="n">
        <v>7</v>
      </c>
      <c r="R2023" s="50" t="n">
        <v>1</v>
      </c>
      <c r="S2023" s="50" t="n">
        <v>0</v>
      </c>
      <c r="T2023" s="50" t="n">
        <v>0</v>
      </c>
      <c r="U2023" s="50" t="n">
        <v>0</v>
      </c>
      <c r="V2023" s="50" t="n">
        <v>0</v>
      </c>
      <c r="W2023" s="50" t="n">
        <v>0</v>
      </c>
      <c r="X2023" s="50" t="n">
        <v>0</v>
      </c>
      <c r="Y2023" s="50" t="n">
        <v>1</v>
      </c>
      <c r="Z2023" s="50" t="n">
        <v>0.9</v>
      </c>
      <c r="AA2023" s="50" t="n">
        <v>7</v>
      </c>
      <c r="AB2023" s="50" t="n">
        <v>1.44</v>
      </c>
      <c r="AC2023" s="50" t="n">
        <v>6</v>
      </c>
      <c r="AD2023" s="50" t="n">
        <v>0</v>
      </c>
      <c r="AE2023" s="50" t="n">
        <v>1</v>
      </c>
      <c r="AF2023" s="50" t="n">
        <v>6</v>
      </c>
      <c r="AG2023" s="50" t="n">
        <v>486</v>
      </c>
      <c r="AH2023" s="50" t="n">
        <v>2</v>
      </c>
      <c r="AI2023" s="50" t="n">
        <v>9</v>
      </c>
      <c r="AJ2023" s="50" t="n">
        <v>615.7</v>
      </c>
      <c r="AK2023" s="50" t="n">
        <v>0</v>
      </c>
    </row>
    <row r="2024" customFormat="false" ht="15" hidden="false" customHeight="false" outlineLevel="0" collapsed="false">
      <c r="A2024" s="50" t="s">
        <v>1346</v>
      </c>
      <c r="B2024" s="50" t="s">
        <v>148</v>
      </c>
      <c r="C2024" s="50" t="s">
        <v>592</v>
      </c>
      <c r="D2024" s="50" t="n">
        <v>596117</v>
      </c>
      <c r="E2024" s="50" t="n">
        <v>8</v>
      </c>
      <c r="F2024" s="50" t="s">
        <v>57</v>
      </c>
      <c r="G2024" s="50" t="n">
        <v>87</v>
      </c>
      <c r="H2024" s="50" t="n">
        <v>47</v>
      </c>
      <c r="I2024" s="50" t="n">
        <v>10</v>
      </c>
      <c r="J2024" s="50" t="n">
        <v>43</v>
      </c>
      <c r="K2024" s="50" t="n">
        <v>29</v>
      </c>
      <c r="L2024" s="50" t="n">
        <v>4</v>
      </c>
      <c r="M2024" s="50" t="n">
        <v>44</v>
      </c>
      <c r="N2024" s="50" t="n">
        <v>18</v>
      </c>
      <c r="O2024" s="50" t="n">
        <v>-2.575</v>
      </c>
      <c r="P2024" s="50" t="n">
        <v>21</v>
      </c>
      <c r="Q2024" s="50" t="n">
        <v>20</v>
      </c>
      <c r="R2024" s="50" t="n">
        <v>3</v>
      </c>
      <c r="S2024" s="50" t="n">
        <v>0</v>
      </c>
      <c r="T2024" s="50" t="n">
        <v>0</v>
      </c>
      <c r="U2024" s="50" t="n">
        <v>0</v>
      </c>
      <c r="V2024" s="50" t="n">
        <v>1</v>
      </c>
      <c r="W2024" s="50" t="n">
        <v>0</v>
      </c>
      <c r="X2024" s="50" t="n">
        <v>0</v>
      </c>
      <c r="Y2024" s="50" t="n">
        <v>5</v>
      </c>
      <c r="Z2024" s="50" t="n">
        <v>3.4</v>
      </c>
      <c r="AA2024" s="50" t="n">
        <v>21</v>
      </c>
      <c r="AB2024" s="50" t="n">
        <v>3.91</v>
      </c>
      <c r="AC2024" s="50" t="n">
        <v>15</v>
      </c>
      <c r="AD2024" s="50" t="n">
        <v>0</v>
      </c>
      <c r="AE2024" s="50" t="n">
        <v>2</v>
      </c>
      <c r="AF2024" s="50" t="n">
        <v>15</v>
      </c>
      <c r="AG2024" s="50" t="n">
        <v>1231.5</v>
      </c>
      <c r="AH2024" s="50" t="n">
        <v>2</v>
      </c>
      <c r="AI2024" s="50" t="n">
        <v>35</v>
      </c>
      <c r="AJ2024" s="50" t="n">
        <v>2281.5</v>
      </c>
      <c r="AK2024" s="50" t="n">
        <v>0</v>
      </c>
    </row>
    <row r="2025" customFormat="false" ht="15" hidden="false" customHeight="false" outlineLevel="0" collapsed="false">
      <c r="A2025" s="50" t="s">
        <v>1346</v>
      </c>
      <c r="B2025" s="50" t="s">
        <v>148</v>
      </c>
      <c r="C2025" s="50" t="s">
        <v>592</v>
      </c>
      <c r="D2025" s="50" t="n">
        <v>596117</v>
      </c>
      <c r="E2025" s="50" t="n">
        <v>9</v>
      </c>
      <c r="F2025" s="50" t="s">
        <v>58</v>
      </c>
      <c r="G2025" s="50" t="n">
        <v>27</v>
      </c>
      <c r="H2025" s="50" t="n">
        <v>13</v>
      </c>
      <c r="I2025" s="50" t="n">
        <v>3</v>
      </c>
      <c r="J2025" s="50" t="n">
        <v>15</v>
      </c>
      <c r="K2025" s="50" t="n">
        <v>10</v>
      </c>
      <c r="L2025" s="50" t="n">
        <v>1</v>
      </c>
      <c r="M2025" s="50" t="n">
        <v>12</v>
      </c>
      <c r="N2025" s="50" t="n">
        <v>3</v>
      </c>
      <c r="O2025" s="50" t="n">
        <v>-1.346</v>
      </c>
      <c r="P2025" s="50" t="n">
        <v>9</v>
      </c>
      <c r="Q2025" s="50" t="n">
        <v>8</v>
      </c>
      <c r="R2025" s="50" t="n">
        <v>1</v>
      </c>
      <c r="S2025" s="50" t="n">
        <v>0</v>
      </c>
      <c r="T2025" s="50" t="n">
        <v>0</v>
      </c>
      <c r="U2025" s="50" t="n">
        <v>0</v>
      </c>
      <c r="V2025" s="50" t="n">
        <v>1</v>
      </c>
      <c r="W2025" s="50" t="n">
        <v>0</v>
      </c>
      <c r="X2025" s="50" t="n">
        <v>0</v>
      </c>
      <c r="Y2025" s="50" t="n">
        <v>4</v>
      </c>
      <c r="Z2025" s="50" t="n">
        <v>1.6</v>
      </c>
      <c r="AA2025" s="50" t="n">
        <v>9</v>
      </c>
      <c r="AB2025" s="50" t="n">
        <v>1.194</v>
      </c>
      <c r="AC2025" s="50" t="n">
        <v>4</v>
      </c>
      <c r="AD2025" s="50" t="n">
        <v>0</v>
      </c>
      <c r="AE2025" s="50" t="n">
        <v>0</v>
      </c>
      <c r="AF2025" s="50" t="n">
        <v>4</v>
      </c>
      <c r="AG2025" s="50" t="n">
        <v>359.2</v>
      </c>
      <c r="AH2025" s="50" t="n">
        <v>0</v>
      </c>
      <c r="AI2025" s="50" t="n">
        <v>12</v>
      </c>
      <c r="AJ2025" s="50" t="n">
        <v>806.5</v>
      </c>
      <c r="AK2025" s="50" t="n">
        <v>0</v>
      </c>
    </row>
    <row r="2026" customFormat="false" ht="15" hidden="false" customHeight="false" outlineLevel="0" collapsed="false">
      <c r="A2026" s="50" t="s">
        <v>1347</v>
      </c>
      <c r="B2026" s="50" t="s">
        <v>148</v>
      </c>
      <c r="C2026" s="50" t="s">
        <v>723</v>
      </c>
      <c r="D2026" s="50" t="n">
        <v>694025</v>
      </c>
      <c r="E2026" s="50" t="n">
        <v>4</v>
      </c>
      <c r="F2026" s="50" t="s">
        <v>53</v>
      </c>
      <c r="G2026" s="50" t="n">
        <v>62</v>
      </c>
      <c r="H2026" s="50" t="n">
        <v>41</v>
      </c>
      <c r="I2026" s="50" t="n">
        <v>9</v>
      </c>
      <c r="J2026" s="50" t="n">
        <v>28</v>
      </c>
      <c r="K2026" s="50" t="n">
        <v>20</v>
      </c>
      <c r="L2026" s="50" t="n">
        <v>1</v>
      </c>
      <c r="M2026" s="50" t="n">
        <v>34</v>
      </c>
      <c r="N2026" s="50" t="n">
        <v>21</v>
      </c>
      <c r="O2026" s="50" t="n">
        <v>-2.498</v>
      </c>
      <c r="P2026" s="50" t="n">
        <v>21</v>
      </c>
      <c r="Q2026" s="50" t="n">
        <v>21</v>
      </c>
      <c r="R2026" s="50" t="n">
        <v>3</v>
      </c>
      <c r="S2026" s="50" t="n">
        <v>0</v>
      </c>
      <c r="T2026" s="50" t="n">
        <v>0</v>
      </c>
      <c r="U2026" s="50" t="n">
        <v>1</v>
      </c>
      <c r="V2026" s="50" t="n">
        <v>0</v>
      </c>
      <c r="W2026" s="50" t="n">
        <v>0</v>
      </c>
      <c r="X2026" s="50" t="n">
        <v>0</v>
      </c>
      <c r="Y2026" s="50" t="n">
        <v>3</v>
      </c>
      <c r="Z2026" s="50" t="n">
        <v>3.8</v>
      </c>
      <c r="AA2026" s="50" t="n">
        <v>21</v>
      </c>
      <c r="AB2026" s="50" t="n">
        <v>4.923</v>
      </c>
      <c r="AC2026" s="50" t="n">
        <v>18</v>
      </c>
      <c r="AD2026" s="50" t="n">
        <v>0</v>
      </c>
      <c r="AE2026" s="50" t="n">
        <v>4</v>
      </c>
      <c r="AF2026" s="50" t="n">
        <v>18</v>
      </c>
      <c r="AG2026" s="50" t="n">
        <v>1598.6</v>
      </c>
      <c r="AH2026" s="50" t="n">
        <v>7</v>
      </c>
      <c r="AI2026" s="50" t="n">
        <v>38</v>
      </c>
      <c r="AJ2026" s="50" t="n">
        <v>2873.8</v>
      </c>
      <c r="AK2026" s="50" t="n">
        <v>23</v>
      </c>
    </row>
    <row r="2027" customFormat="false" ht="15" hidden="false" customHeight="false" outlineLevel="0" collapsed="false">
      <c r="A2027" s="50" t="s">
        <v>1347</v>
      </c>
      <c r="B2027" s="50" t="s">
        <v>148</v>
      </c>
      <c r="C2027" s="50" t="s">
        <v>723</v>
      </c>
      <c r="D2027" s="50" t="n">
        <v>694025</v>
      </c>
      <c r="E2027" s="50" t="n">
        <v>5</v>
      </c>
      <c r="F2027" s="50" t="s">
        <v>54</v>
      </c>
      <c r="G2027" s="50" t="n">
        <v>56</v>
      </c>
      <c r="H2027" s="50" t="n">
        <v>28</v>
      </c>
      <c r="I2027" s="50" t="n">
        <v>9</v>
      </c>
      <c r="J2027" s="50" t="n">
        <v>20</v>
      </c>
      <c r="K2027" s="50" t="n">
        <v>12</v>
      </c>
      <c r="L2027" s="50" t="n">
        <v>0</v>
      </c>
      <c r="M2027" s="50" t="n">
        <v>36</v>
      </c>
      <c r="N2027" s="50" t="n">
        <v>16</v>
      </c>
      <c r="O2027" s="50" t="n">
        <v>-2.409</v>
      </c>
      <c r="P2027" s="50" t="n">
        <v>17</v>
      </c>
      <c r="Q2027" s="50" t="n">
        <v>17</v>
      </c>
      <c r="R2027" s="50" t="n">
        <v>3</v>
      </c>
      <c r="S2027" s="50" t="n">
        <v>1</v>
      </c>
      <c r="T2027" s="50" t="n">
        <v>0</v>
      </c>
      <c r="U2027" s="50" t="n">
        <v>0</v>
      </c>
      <c r="V2027" s="50" t="n">
        <v>0</v>
      </c>
      <c r="W2027" s="50" t="n">
        <v>0</v>
      </c>
      <c r="X2027" s="50" t="n">
        <v>0</v>
      </c>
      <c r="Y2027" s="50" t="n">
        <v>6</v>
      </c>
      <c r="Z2027" s="50" t="n">
        <v>3.05</v>
      </c>
      <c r="AA2027" s="50" t="n">
        <v>17</v>
      </c>
      <c r="AB2027" s="50" t="n">
        <v>3.917</v>
      </c>
      <c r="AC2027" s="50" t="n">
        <v>11</v>
      </c>
      <c r="AD2027" s="50" t="n">
        <v>2</v>
      </c>
      <c r="AE2027" s="50" t="n">
        <v>4</v>
      </c>
      <c r="AF2027" s="50" t="n">
        <v>11</v>
      </c>
      <c r="AG2027" s="50" t="n">
        <v>986.9</v>
      </c>
      <c r="AH2027" s="50" t="n">
        <v>4</v>
      </c>
      <c r="AI2027" s="50" t="n">
        <v>24</v>
      </c>
      <c r="AJ2027" s="50" t="n">
        <v>1804.4</v>
      </c>
      <c r="AK2027" s="50" t="n">
        <v>11</v>
      </c>
    </row>
    <row r="2028" customFormat="false" ht="15" hidden="false" customHeight="false" outlineLevel="0" collapsed="false">
      <c r="A2028" s="50" t="s">
        <v>1348</v>
      </c>
      <c r="B2028" s="50" t="s">
        <v>148</v>
      </c>
      <c r="C2028" s="50" t="s">
        <v>725</v>
      </c>
      <c r="D2028" s="50" t="n">
        <v>805249</v>
      </c>
      <c r="E2028" s="50" t="n">
        <v>4</v>
      </c>
      <c r="F2028" s="50" t="s">
        <v>53</v>
      </c>
      <c r="G2028" s="50" t="n">
        <v>101</v>
      </c>
      <c r="H2028" s="50" t="n">
        <v>48</v>
      </c>
      <c r="I2028" s="50" t="n">
        <v>20</v>
      </c>
      <c r="J2028" s="50" t="n">
        <v>42</v>
      </c>
      <c r="K2028" s="50" t="n">
        <v>27</v>
      </c>
      <c r="L2028" s="50" t="n">
        <v>4</v>
      </c>
      <c r="M2028" s="50" t="n">
        <v>59</v>
      </c>
      <c r="N2028" s="50" t="n">
        <v>21</v>
      </c>
      <c r="O2028" s="50" t="n">
        <v>-3.43</v>
      </c>
      <c r="P2028" s="50" t="n">
        <v>22</v>
      </c>
      <c r="Q2028" s="50" t="n">
        <v>20</v>
      </c>
      <c r="R2028" s="50" t="n">
        <v>2</v>
      </c>
      <c r="S2028" s="50" t="n">
        <v>0</v>
      </c>
      <c r="T2028" s="50" t="n">
        <v>0</v>
      </c>
      <c r="U2028" s="50" t="n">
        <v>0</v>
      </c>
      <c r="V2028" s="50" t="n">
        <v>1</v>
      </c>
      <c r="W2028" s="50" t="n">
        <v>1</v>
      </c>
      <c r="X2028" s="50" t="n">
        <v>0</v>
      </c>
      <c r="Y2028" s="50" t="n">
        <v>9</v>
      </c>
      <c r="Z2028" s="50" t="n">
        <v>3.2</v>
      </c>
      <c r="AA2028" s="50" t="n">
        <v>22</v>
      </c>
      <c r="AB2028" s="50" t="n">
        <v>5.025</v>
      </c>
      <c r="AC2028" s="50" t="n">
        <v>11</v>
      </c>
      <c r="AD2028" s="50" t="n">
        <v>0</v>
      </c>
      <c r="AE2028" s="50" t="n">
        <v>1</v>
      </c>
      <c r="AF2028" s="50" t="n">
        <v>11</v>
      </c>
      <c r="AG2028" s="50" t="n">
        <v>893.8</v>
      </c>
      <c r="AH2028" s="50" t="n">
        <v>5</v>
      </c>
      <c r="AI2028" s="50" t="n">
        <v>42</v>
      </c>
      <c r="AJ2028" s="50" t="n">
        <v>2980.3</v>
      </c>
      <c r="AK2028" s="50" t="n">
        <v>5</v>
      </c>
    </row>
    <row r="2029" customFormat="false" ht="15" hidden="false" customHeight="false" outlineLevel="0" collapsed="false">
      <c r="A2029" s="50" t="s">
        <v>1348</v>
      </c>
      <c r="B2029" s="50" t="s">
        <v>148</v>
      </c>
      <c r="C2029" s="50" t="s">
        <v>725</v>
      </c>
      <c r="D2029" s="50" t="n">
        <v>805249</v>
      </c>
      <c r="E2029" s="50" t="n">
        <v>5</v>
      </c>
      <c r="F2029" s="50" t="s">
        <v>54</v>
      </c>
      <c r="G2029" s="50" t="n">
        <v>19</v>
      </c>
      <c r="H2029" s="50" t="n">
        <v>10</v>
      </c>
      <c r="I2029" s="50" t="n">
        <v>1</v>
      </c>
      <c r="J2029" s="50" t="n">
        <v>10</v>
      </c>
      <c r="K2029" s="50" t="n">
        <v>8</v>
      </c>
      <c r="L2029" s="50" t="n">
        <v>1</v>
      </c>
      <c r="M2029" s="50" t="n">
        <v>9</v>
      </c>
      <c r="N2029" s="50" t="n">
        <v>2</v>
      </c>
      <c r="O2029" s="50" t="n">
        <v>-1.331</v>
      </c>
      <c r="P2029" s="50" t="n">
        <v>5</v>
      </c>
      <c r="Q2029" s="50" t="n">
        <v>5</v>
      </c>
      <c r="R2029" s="50" t="n">
        <v>0</v>
      </c>
      <c r="S2029" s="50" t="n">
        <v>0</v>
      </c>
      <c r="T2029" s="50" t="n">
        <v>0</v>
      </c>
      <c r="U2029" s="50" t="n">
        <v>0</v>
      </c>
      <c r="V2029" s="50" t="n">
        <v>0</v>
      </c>
      <c r="W2029" s="50" t="n">
        <v>0</v>
      </c>
      <c r="X2029" s="50" t="n">
        <v>0</v>
      </c>
      <c r="Y2029" s="50" t="n">
        <v>1</v>
      </c>
      <c r="Z2029" s="50" t="n">
        <v>0</v>
      </c>
      <c r="AA2029" s="50" t="n">
        <v>5</v>
      </c>
      <c r="AB2029" s="50" t="n">
        <v>0.518</v>
      </c>
      <c r="AC2029" s="50" t="n">
        <v>4</v>
      </c>
      <c r="AD2029" s="50" t="n">
        <v>0</v>
      </c>
      <c r="AE2029" s="50" t="n">
        <v>1</v>
      </c>
      <c r="AF2029" s="50" t="n">
        <v>4</v>
      </c>
      <c r="AG2029" s="50" t="n">
        <v>329</v>
      </c>
      <c r="AH2029" s="50" t="n">
        <v>0</v>
      </c>
      <c r="AI2029" s="50" t="n">
        <v>9</v>
      </c>
      <c r="AJ2029" s="50" t="n">
        <v>662.3</v>
      </c>
      <c r="AK2029" s="50" t="n">
        <v>4</v>
      </c>
    </row>
    <row r="2030" customFormat="false" ht="15" hidden="false" customHeight="false" outlineLevel="0" collapsed="false">
      <c r="A2030" s="50" t="s">
        <v>1349</v>
      </c>
      <c r="B2030" s="50" t="s">
        <v>148</v>
      </c>
      <c r="C2030" s="50" t="s">
        <v>727</v>
      </c>
      <c r="D2030" s="50" t="n">
        <v>664238</v>
      </c>
      <c r="E2030" s="50" t="n">
        <v>4</v>
      </c>
      <c r="F2030" s="50" t="s">
        <v>53</v>
      </c>
      <c r="G2030" s="50" t="n">
        <v>76</v>
      </c>
      <c r="H2030" s="50" t="n">
        <v>31</v>
      </c>
      <c r="I2030" s="50" t="n">
        <v>7</v>
      </c>
      <c r="J2030" s="50" t="n">
        <v>35</v>
      </c>
      <c r="K2030" s="50" t="n">
        <v>22</v>
      </c>
      <c r="L2030" s="50" t="n">
        <v>4</v>
      </c>
      <c r="M2030" s="50" t="n">
        <v>41</v>
      </c>
      <c r="N2030" s="50" t="n">
        <v>9</v>
      </c>
      <c r="O2030" s="50" t="n">
        <v>-1.64</v>
      </c>
      <c r="P2030" s="50" t="n">
        <v>14</v>
      </c>
      <c r="Q2030" s="50" t="n">
        <v>11</v>
      </c>
      <c r="R2030" s="50" t="n">
        <v>0</v>
      </c>
      <c r="S2030" s="50" t="n">
        <v>0</v>
      </c>
      <c r="T2030" s="50" t="n">
        <v>0</v>
      </c>
      <c r="U2030" s="50" t="n">
        <v>0</v>
      </c>
      <c r="V2030" s="50" t="n">
        <v>3</v>
      </c>
      <c r="W2030" s="50" t="n">
        <v>0</v>
      </c>
      <c r="X2030" s="50" t="n">
        <v>0</v>
      </c>
      <c r="Y2030" s="50" t="n">
        <v>5</v>
      </c>
      <c r="Z2030" s="50" t="n">
        <v>2.1</v>
      </c>
      <c r="AA2030" s="50" t="n">
        <v>14</v>
      </c>
      <c r="AB2030" s="50" t="n">
        <v>3.493</v>
      </c>
      <c r="AC2030" s="50" t="n">
        <v>6</v>
      </c>
      <c r="AD2030" s="50" t="n">
        <v>0</v>
      </c>
      <c r="AE2030" s="50" t="n">
        <v>2</v>
      </c>
      <c r="AF2030" s="50" t="n">
        <v>6</v>
      </c>
      <c r="AG2030" s="50" t="n">
        <v>547.8</v>
      </c>
      <c r="AH2030" s="50" t="n">
        <v>3</v>
      </c>
      <c r="AI2030" s="50" t="n">
        <v>26</v>
      </c>
      <c r="AJ2030" s="50" t="n">
        <v>1927</v>
      </c>
      <c r="AK2030" s="50" t="n">
        <v>9</v>
      </c>
    </row>
    <row r="2031" customFormat="false" ht="15" hidden="false" customHeight="false" outlineLevel="0" collapsed="false">
      <c r="A2031" s="50" t="s">
        <v>1349</v>
      </c>
      <c r="B2031" s="50" t="s">
        <v>148</v>
      </c>
      <c r="C2031" s="50" t="s">
        <v>727</v>
      </c>
      <c r="D2031" s="50" t="n">
        <v>664238</v>
      </c>
      <c r="E2031" s="50" t="n">
        <v>5</v>
      </c>
      <c r="F2031" s="50" t="s">
        <v>54</v>
      </c>
      <c r="G2031" s="50" t="n">
        <v>5</v>
      </c>
      <c r="H2031" s="50" t="n">
        <v>3</v>
      </c>
      <c r="I2031" s="50" t="n">
        <v>3</v>
      </c>
      <c r="J2031" s="50" t="n">
        <v>0</v>
      </c>
      <c r="K2031" s="50" t="n">
        <v>0</v>
      </c>
      <c r="L2031" s="50" t="n">
        <v>0</v>
      </c>
      <c r="M2031" s="50" t="n">
        <v>5</v>
      </c>
      <c r="N2031" s="50" t="n">
        <v>3</v>
      </c>
      <c r="O2031" s="50" t="n">
        <v>-0.262</v>
      </c>
      <c r="P2031" s="50" t="n">
        <v>1</v>
      </c>
      <c r="Q2031" s="50" t="n">
        <v>1</v>
      </c>
      <c r="R2031" s="50" t="n">
        <v>0</v>
      </c>
      <c r="S2031" s="50" t="n">
        <v>0</v>
      </c>
      <c r="T2031" s="50" t="n">
        <v>0</v>
      </c>
      <c r="U2031" s="50" t="n">
        <v>0</v>
      </c>
      <c r="V2031" s="50" t="n">
        <v>0</v>
      </c>
      <c r="W2031" s="50" t="n">
        <v>0</v>
      </c>
      <c r="X2031" s="50" t="n">
        <v>0</v>
      </c>
      <c r="Y2031" s="50" t="n">
        <v>1</v>
      </c>
      <c r="Z2031" s="50" t="n">
        <v>0</v>
      </c>
      <c r="AA2031" s="50" t="n">
        <v>1</v>
      </c>
      <c r="AB2031" s="50" t="n">
        <v>0</v>
      </c>
      <c r="AC2031" s="50" t="n">
        <v>0</v>
      </c>
      <c r="AD2031" s="50" t="n">
        <v>0</v>
      </c>
      <c r="AE2031" s="50" t="n">
        <v>0</v>
      </c>
      <c r="AF2031" s="50" t="n">
        <v>0</v>
      </c>
      <c r="AG2031" s="50" t="n">
        <v>0</v>
      </c>
      <c r="AH2031" s="50" t="n">
        <v>0</v>
      </c>
      <c r="AI2031" s="50" t="n">
        <v>3</v>
      </c>
      <c r="AJ2031" s="50" t="n">
        <v>205</v>
      </c>
      <c r="AK2031" s="50" t="n">
        <v>0</v>
      </c>
    </row>
    <row r="2032" customFormat="false" ht="15" hidden="false" customHeight="false" outlineLevel="0" collapsed="false">
      <c r="A2032" s="50" t="s">
        <v>1350</v>
      </c>
      <c r="B2032" s="50" t="s">
        <v>148</v>
      </c>
      <c r="C2032" s="50" t="s">
        <v>729</v>
      </c>
      <c r="D2032" s="50" t="n">
        <v>672642</v>
      </c>
      <c r="E2032" s="50" t="n">
        <v>5</v>
      </c>
      <c r="F2032" s="50" t="s">
        <v>54</v>
      </c>
      <c r="G2032" s="50" t="n">
        <v>12</v>
      </c>
      <c r="H2032" s="50" t="n">
        <v>7</v>
      </c>
      <c r="I2032" s="50" t="n">
        <v>0</v>
      </c>
      <c r="J2032" s="50" t="n">
        <v>10</v>
      </c>
      <c r="K2032" s="50" t="n">
        <v>6</v>
      </c>
      <c r="L2032" s="50" t="n">
        <v>0</v>
      </c>
      <c r="M2032" s="50" t="n">
        <v>2</v>
      </c>
      <c r="N2032" s="50" t="n">
        <v>1</v>
      </c>
      <c r="O2032" s="50" t="n">
        <v>-0.077</v>
      </c>
      <c r="P2032" s="50" t="n">
        <v>4</v>
      </c>
      <c r="Q2032" s="50" t="n">
        <v>4</v>
      </c>
      <c r="R2032" s="50" t="n">
        <v>1</v>
      </c>
      <c r="S2032" s="50" t="n">
        <v>0</v>
      </c>
      <c r="T2032" s="50" t="n">
        <v>0</v>
      </c>
      <c r="U2032" s="50" t="n">
        <v>0</v>
      </c>
      <c r="V2032" s="50" t="n">
        <v>0</v>
      </c>
      <c r="W2032" s="50" t="n">
        <v>0</v>
      </c>
      <c r="X2032" s="50" t="n">
        <v>0</v>
      </c>
      <c r="Y2032" s="50" t="n">
        <v>1</v>
      </c>
      <c r="Z2032" s="50" t="n">
        <v>0.9</v>
      </c>
      <c r="AA2032" s="50" t="n">
        <v>4</v>
      </c>
      <c r="AB2032" s="50" t="n">
        <v>1.478</v>
      </c>
      <c r="AC2032" s="50" t="n">
        <v>3</v>
      </c>
      <c r="AD2032" s="50" t="n">
        <v>0</v>
      </c>
      <c r="AE2032" s="50" t="n">
        <v>0</v>
      </c>
      <c r="AF2032" s="50" t="n">
        <v>3</v>
      </c>
      <c r="AG2032" s="50" t="n">
        <v>272</v>
      </c>
      <c r="AH2032" s="50" t="n">
        <v>2</v>
      </c>
      <c r="AI2032" s="50" t="n">
        <v>5</v>
      </c>
      <c r="AJ2032" s="50" t="n">
        <v>342.5</v>
      </c>
      <c r="AK2032" s="50" t="n">
        <v>0</v>
      </c>
    </row>
    <row r="2033" customFormat="false" ht="15" hidden="false" customHeight="false" outlineLevel="0" collapsed="false">
      <c r="A2033" s="50" t="s">
        <v>1350</v>
      </c>
      <c r="B2033" s="50" t="s">
        <v>148</v>
      </c>
      <c r="C2033" s="50" t="s">
        <v>729</v>
      </c>
      <c r="D2033" s="50" t="n">
        <v>672642</v>
      </c>
      <c r="E2033" s="50" t="n">
        <v>6</v>
      </c>
      <c r="F2033" s="50" t="s">
        <v>55</v>
      </c>
      <c r="G2033" s="50" t="n">
        <v>11</v>
      </c>
      <c r="H2033" s="50" t="n">
        <v>6</v>
      </c>
      <c r="I2033" s="50" t="n">
        <v>1</v>
      </c>
      <c r="J2033" s="50" t="n">
        <v>5</v>
      </c>
      <c r="K2033" s="50" t="n">
        <v>3</v>
      </c>
      <c r="L2033" s="50" t="n">
        <v>0</v>
      </c>
      <c r="M2033" s="50" t="n">
        <v>6</v>
      </c>
      <c r="N2033" s="50" t="n">
        <v>3</v>
      </c>
      <c r="O2033" s="50" t="n">
        <v>-0.76</v>
      </c>
      <c r="P2033" s="50" t="n">
        <v>3</v>
      </c>
      <c r="Q2033" s="50" t="n">
        <v>3</v>
      </c>
      <c r="R2033" s="50" t="n">
        <v>0</v>
      </c>
      <c r="S2033" s="50" t="n">
        <v>0</v>
      </c>
      <c r="T2033" s="50" t="n">
        <v>0</v>
      </c>
      <c r="U2033" s="50" t="n">
        <v>0</v>
      </c>
      <c r="V2033" s="50" t="n">
        <v>0</v>
      </c>
      <c r="W2033" s="50" t="n">
        <v>0</v>
      </c>
      <c r="X2033" s="50" t="n">
        <v>0</v>
      </c>
      <c r="Y2033" s="50" t="n">
        <v>3</v>
      </c>
      <c r="Z2033" s="50" t="n">
        <v>0</v>
      </c>
      <c r="AA2033" s="50" t="n">
        <v>3</v>
      </c>
      <c r="AB2033" s="50" t="n">
        <v>0</v>
      </c>
      <c r="AC2033" s="50" t="n">
        <v>0</v>
      </c>
      <c r="AD2033" s="50" t="n">
        <v>0</v>
      </c>
      <c r="AE2033" s="50" t="n">
        <v>0</v>
      </c>
      <c r="AF2033" s="50" t="n">
        <v>0</v>
      </c>
      <c r="AG2033" s="50" t="n">
        <v>0</v>
      </c>
      <c r="AH2033" s="50" t="n">
        <v>0</v>
      </c>
      <c r="AI2033" s="50" t="n">
        <v>5</v>
      </c>
      <c r="AJ2033" s="50" t="n">
        <v>347.7</v>
      </c>
      <c r="AK2033" s="50" t="n">
        <v>0</v>
      </c>
    </row>
    <row r="2034" customFormat="false" ht="15" hidden="false" customHeight="false" outlineLevel="0" collapsed="false">
      <c r="A2034" s="50" t="s">
        <v>1351</v>
      </c>
      <c r="B2034" s="50" t="s">
        <v>151</v>
      </c>
      <c r="C2034" s="50" t="s">
        <v>593</v>
      </c>
      <c r="D2034" s="50" t="n">
        <v>668804</v>
      </c>
      <c r="E2034" s="50" t="n">
        <v>4</v>
      </c>
      <c r="F2034" s="50" t="s">
        <v>53</v>
      </c>
      <c r="G2034" s="50" t="n">
        <v>593</v>
      </c>
      <c r="H2034" s="50" t="n">
        <v>245</v>
      </c>
      <c r="I2034" s="50" t="n">
        <v>66</v>
      </c>
      <c r="J2034" s="50" t="n">
        <v>260</v>
      </c>
      <c r="K2034" s="50" t="n">
        <v>168</v>
      </c>
      <c r="L2034" s="50" t="n">
        <v>21</v>
      </c>
      <c r="M2034" s="50" t="n">
        <v>326</v>
      </c>
      <c r="N2034" s="50" t="n">
        <v>77</v>
      </c>
      <c r="O2034" s="50" t="n">
        <v>2.766</v>
      </c>
      <c r="P2034" s="50" t="n">
        <v>142</v>
      </c>
      <c r="Q2034" s="50" t="n">
        <v>114</v>
      </c>
      <c r="R2034" s="50" t="n">
        <v>28</v>
      </c>
      <c r="S2034" s="50" t="n">
        <v>4</v>
      </c>
      <c r="T2034" s="50" t="n">
        <v>1</v>
      </c>
      <c r="U2034" s="50" t="n">
        <v>3</v>
      </c>
      <c r="V2034" s="50" t="n">
        <v>25</v>
      </c>
      <c r="W2034" s="50" t="n">
        <v>2</v>
      </c>
      <c r="X2034" s="50" t="n">
        <v>1</v>
      </c>
      <c r="Y2034" s="50" t="n">
        <v>38</v>
      </c>
      <c r="Z2034" s="50" t="n">
        <v>48.1</v>
      </c>
      <c r="AA2034" s="50" t="n">
        <v>140</v>
      </c>
      <c r="AB2034" s="50" t="n">
        <v>47.554</v>
      </c>
      <c r="AC2034" s="50" t="n">
        <v>77</v>
      </c>
      <c r="AD2034" s="50" t="n">
        <v>7</v>
      </c>
      <c r="AE2034" s="50" t="n">
        <v>34</v>
      </c>
      <c r="AF2034" s="50" t="n">
        <v>77</v>
      </c>
      <c r="AG2034" s="50" t="n">
        <v>7049.5</v>
      </c>
      <c r="AH2034" s="50" t="n">
        <v>24</v>
      </c>
      <c r="AI2034" s="50" t="n">
        <v>217</v>
      </c>
      <c r="AJ2034" s="50" t="n">
        <v>15793</v>
      </c>
      <c r="AK2034" s="50" t="n">
        <v>61</v>
      </c>
    </row>
    <row r="2035" customFormat="false" ht="15" hidden="false" customHeight="false" outlineLevel="0" collapsed="false">
      <c r="A2035" s="50" t="s">
        <v>1351</v>
      </c>
      <c r="B2035" s="50" t="s">
        <v>151</v>
      </c>
      <c r="C2035" s="50" t="s">
        <v>593</v>
      </c>
      <c r="D2035" s="50" t="n">
        <v>668804</v>
      </c>
      <c r="E2035" s="50" t="n">
        <v>5</v>
      </c>
      <c r="F2035" s="50" t="s">
        <v>54</v>
      </c>
      <c r="G2035" s="50" t="n">
        <v>441</v>
      </c>
      <c r="H2035" s="50" t="n">
        <v>206</v>
      </c>
      <c r="I2035" s="50" t="n">
        <v>47</v>
      </c>
      <c r="J2035" s="50" t="n">
        <v>218</v>
      </c>
      <c r="K2035" s="50" t="n">
        <v>157</v>
      </c>
      <c r="L2035" s="50" t="n">
        <v>18</v>
      </c>
      <c r="M2035" s="50" t="n">
        <v>222</v>
      </c>
      <c r="N2035" s="50" t="n">
        <v>49</v>
      </c>
      <c r="O2035" s="50" t="n">
        <v>8.257</v>
      </c>
      <c r="P2035" s="50" t="n">
        <v>116</v>
      </c>
      <c r="Q2035" s="50" t="n">
        <v>96</v>
      </c>
      <c r="R2035" s="50" t="n">
        <v>30</v>
      </c>
      <c r="S2035" s="50" t="n">
        <v>8</v>
      </c>
      <c r="T2035" s="50" t="n">
        <v>1</v>
      </c>
      <c r="U2035" s="50" t="n">
        <v>3</v>
      </c>
      <c r="V2035" s="50" t="n">
        <v>17</v>
      </c>
      <c r="W2035" s="50" t="n">
        <v>2</v>
      </c>
      <c r="X2035" s="50" t="n">
        <v>1</v>
      </c>
      <c r="Y2035" s="50" t="n">
        <v>17</v>
      </c>
      <c r="Z2035" s="50" t="n">
        <v>47.1</v>
      </c>
      <c r="AA2035" s="50" t="n">
        <v>116</v>
      </c>
      <c r="AB2035" s="50" t="n">
        <v>46.978</v>
      </c>
      <c r="AC2035" s="50" t="n">
        <v>80</v>
      </c>
      <c r="AD2035" s="50" t="n">
        <v>7</v>
      </c>
      <c r="AE2035" s="50" t="n">
        <v>35</v>
      </c>
      <c r="AF2035" s="50" t="n">
        <v>80</v>
      </c>
      <c r="AG2035" s="50" t="n">
        <v>7230</v>
      </c>
      <c r="AH2035" s="50" t="n">
        <v>28</v>
      </c>
      <c r="AI2035" s="50" t="n">
        <v>178</v>
      </c>
      <c r="AJ2035" s="50" t="n">
        <v>12967.2</v>
      </c>
      <c r="AK2035" s="50" t="n">
        <v>52</v>
      </c>
    </row>
    <row r="2036" customFormat="false" ht="15" hidden="false" customHeight="false" outlineLevel="0" collapsed="false">
      <c r="A2036" s="50" t="s">
        <v>1351</v>
      </c>
      <c r="B2036" s="50" t="s">
        <v>151</v>
      </c>
      <c r="C2036" s="50" t="s">
        <v>593</v>
      </c>
      <c r="D2036" s="50" t="n">
        <v>668804</v>
      </c>
      <c r="E2036" s="50" t="n">
        <v>6</v>
      </c>
      <c r="F2036" s="50" t="s">
        <v>55</v>
      </c>
      <c r="G2036" s="50" t="n">
        <v>447</v>
      </c>
      <c r="H2036" s="50" t="n">
        <v>204</v>
      </c>
      <c r="I2036" s="50" t="n">
        <v>60</v>
      </c>
      <c r="J2036" s="50" t="n">
        <v>213</v>
      </c>
      <c r="K2036" s="50" t="n">
        <v>150</v>
      </c>
      <c r="L2036" s="50" t="n">
        <v>23</v>
      </c>
      <c r="M2036" s="50" t="n">
        <v>233</v>
      </c>
      <c r="N2036" s="50" t="n">
        <v>54</v>
      </c>
      <c r="O2036" s="50" t="n">
        <v>8.549</v>
      </c>
      <c r="P2036" s="50" t="n">
        <v>114</v>
      </c>
      <c r="Q2036" s="50" t="n">
        <v>99</v>
      </c>
      <c r="R2036" s="50" t="n">
        <v>29</v>
      </c>
      <c r="S2036" s="50" t="n">
        <v>8</v>
      </c>
      <c r="T2036" s="50" t="n">
        <v>0</v>
      </c>
      <c r="U2036" s="50" t="n">
        <v>5</v>
      </c>
      <c r="V2036" s="50" t="n">
        <v>14</v>
      </c>
      <c r="W2036" s="50" t="n">
        <v>1</v>
      </c>
      <c r="X2036" s="50" t="n">
        <v>0</v>
      </c>
      <c r="Y2036" s="50" t="n">
        <v>26</v>
      </c>
      <c r="Z2036" s="50" t="n">
        <v>44.9</v>
      </c>
      <c r="AA2036" s="50" t="n">
        <v>114</v>
      </c>
      <c r="AB2036" s="50" t="n">
        <v>41.916</v>
      </c>
      <c r="AC2036" s="50" t="n">
        <v>73</v>
      </c>
      <c r="AD2036" s="50" t="n">
        <v>9</v>
      </c>
      <c r="AE2036" s="50" t="n">
        <v>41</v>
      </c>
      <c r="AF2036" s="50" t="n">
        <v>73</v>
      </c>
      <c r="AG2036" s="50" t="n">
        <v>6744.5</v>
      </c>
      <c r="AH2036" s="50" t="n">
        <v>30</v>
      </c>
      <c r="AI2036" s="50" t="n">
        <v>184</v>
      </c>
      <c r="AJ2036" s="50" t="n">
        <v>13524.9</v>
      </c>
      <c r="AK2036" s="50" t="n">
        <v>74</v>
      </c>
    </row>
    <row r="2037" customFormat="false" ht="15" hidden="false" customHeight="false" outlineLevel="0" collapsed="false">
      <c r="A2037" s="50" t="s">
        <v>1351</v>
      </c>
      <c r="B2037" s="50" t="s">
        <v>151</v>
      </c>
      <c r="C2037" s="50" t="s">
        <v>593</v>
      </c>
      <c r="D2037" s="50" t="n">
        <v>668804</v>
      </c>
      <c r="E2037" s="50" t="n">
        <v>7</v>
      </c>
      <c r="F2037" s="50" t="s">
        <v>56</v>
      </c>
      <c r="G2037" s="50" t="n">
        <v>442</v>
      </c>
      <c r="H2037" s="50" t="n">
        <v>215</v>
      </c>
      <c r="I2037" s="50" t="n">
        <v>54</v>
      </c>
      <c r="J2037" s="50" t="n">
        <v>216</v>
      </c>
      <c r="K2037" s="50" t="n">
        <v>148</v>
      </c>
      <c r="L2037" s="50" t="n">
        <v>23</v>
      </c>
      <c r="M2037" s="50" t="n">
        <v>222</v>
      </c>
      <c r="N2037" s="50" t="n">
        <v>67</v>
      </c>
      <c r="O2037" s="50" t="n">
        <v>2.57</v>
      </c>
      <c r="P2037" s="50" t="n">
        <v>111</v>
      </c>
      <c r="Q2037" s="50" t="n">
        <v>97</v>
      </c>
      <c r="R2037" s="50" t="n">
        <v>22</v>
      </c>
      <c r="S2037" s="50" t="n">
        <v>6</v>
      </c>
      <c r="T2037" s="50" t="n">
        <v>0</v>
      </c>
      <c r="U2037" s="50" t="n">
        <v>4</v>
      </c>
      <c r="V2037" s="50" t="n">
        <v>11</v>
      </c>
      <c r="W2037" s="50" t="n">
        <v>3</v>
      </c>
      <c r="X2037" s="50" t="n">
        <v>0</v>
      </c>
      <c r="Y2037" s="50" t="n">
        <v>35</v>
      </c>
      <c r="Z2037" s="50" t="n">
        <v>35.4</v>
      </c>
      <c r="AA2037" s="50" t="n">
        <v>110</v>
      </c>
      <c r="AB2037" s="50" t="n">
        <v>34.007</v>
      </c>
      <c r="AC2037" s="50" t="n">
        <v>62</v>
      </c>
      <c r="AD2037" s="50" t="n">
        <v>10</v>
      </c>
      <c r="AE2037" s="50" t="n">
        <v>26</v>
      </c>
      <c r="AF2037" s="50" t="n">
        <v>62</v>
      </c>
      <c r="AG2037" s="50" t="n">
        <v>5491.5</v>
      </c>
      <c r="AH2037" s="50" t="n">
        <v>26</v>
      </c>
      <c r="AI2037" s="50" t="n">
        <v>192</v>
      </c>
      <c r="AJ2037" s="50" t="n">
        <v>13873.7</v>
      </c>
      <c r="AK2037" s="50" t="n">
        <v>51</v>
      </c>
    </row>
    <row r="2038" customFormat="false" ht="15" hidden="false" customHeight="false" outlineLevel="0" collapsed="false">
      <c r="A2038" s="50" t="s">
        <v>1351</v>
      </c>
      <c r="B2038" s="50" t="s">
        <v>151</v>
      </c>
      <c r="C2038" s="50" t="s">
        <v>593</v>
      </c>
      <c r="D2038" s="50" t="n">
        <v>668804</v>
      </c>
      <c r="E2038" s="50" t="n">
        <v>8</v>
      </c>
      <c r="F2038" s="50" t="s">
        <v>57</v>
      </c>
      <c r="G2038" s="50" t="n">
        <v>432</v>
      </c>
      <c r="H2038" s="50" t="n">
        <v>214</v>
      </c>
      <c r="I2038" s="50" t="n">
        <v>62</v>
      </c>
      <c r="J2038" s="50" t="n">
        <v>212</v>
      </c>
      <c r="K2038" s="50" t="n">
        <v>153</v>
      </c>
      <c r="L2038" s="50" t="n">
        <v>25</v>
      </c>
      <c r="M2038" s="50" t="n">
        <v>220</v>
      </c>
      <c r="N2038" s="50" t="n">
        <v>61</v>
      </c>
      <c r="O2038" s="50" t="n">
        <v>-4.676</v>
      </c>
      <c r="P2038" s="50" t="n">
        <v>118</v>
      </c>
      <c r="Q2038" s="50" t="n">
        <v>105</v>
      </c>
      <c r="R2038" s="50" t="n">
        <v>25</v>
      </c>
      <c r="S2038" s="50" t="n">
        <v>6</v>
      </c>
      <c r="T2038" s="50" t="n">
        <v>0</v>
      </c>
      <c r="U2038" s="50" t="n">
        <v>0</v>
      </c>
      <c r="V2038" s="50" t="n">
        <v>12</v>
      </c>
      <c r="W2038" s="50" t="n">
        <v>1</v>
      </c>
      <c r="X2038" s="50" t="n">
        <v>0</v>
      </c>
      <c r="Y2038" s="50" t="n">
        <v>28</v>
      </c>
      <c r="Z2038" s="50" t="n">
        <v>33.7</v>
      </c>
      <c r="AA2038" s="50" t="n">
        <v>118</v>
      </c>
      <c r="AB2038" s="50" t="n">
        <v>38.129</v>
      </c>
      <c r="AC2038" s="50" t="n">
        <v>77</v>
      </c>
      <c r="AD2038" s="50" t="n">
        <v>7</v>
      </c>
      <c r="AE2038" s="50" t="n">
        <v>38</v>
      </c>
      <c r="AF2038" s="50" t="n">
        <v>77</v>
      </c>
      <c r="AG2038" s="50" t="n">
        <v>6949.8</v>
      </c>
      <c r="AH2038" s="50" t="n">
        <v>30</v>
      </c>
      <c r="AI2038" s="50" t="n">
        <v>191</v>
      </c>
      <c r="AJ2038" s="50" t="n">
        <v>13957.7</v>
      </c>
      <c r="AK2038" s="50" t="n">
        <v>59</v>
      </c>
    </row>
    <row r="2039" customFormat="false" ht="15" hidden="false" customHeight="false" outlineLevel="0" collapsed="false">
      <c r="A2039" s="50" t="s">
        <v>1351</v>
      </c>
      <c r="B2039" s="50" t="s">
        <v>151</v>
      </c>
      <c r="C2039" s="50" t="s">
        <v>593</v>
      </c>
      <c r="D2039" s="50" t="n">
        <v>668804</v>
      </c>
      <c r="E2039" s="50" t="n">
        <v>9</v>
      </c>
      <c r="F2039" s="50" t="s">
        <v>58</v>
      </c>
      <c r="G2039" s="50" t="n">
        <v>381</v>
      </c>
      <c r="H2039" s="50" t="n">
        <v>187</v>
      </c>
      <c r="I2039" s="50" t="n">
        <v>40</v>
      </c>
      <c r="J2039" s="50" t="n">
        <v>196</v>
      </c>
      <c r="K2039" s="50" t="n">
        <v>147</v>
      </c>
      <c r="L2039" s="50" t="n">
        <v>15</v>
      </c>
      <c r="M2039" s="50" t="n">
        <v>185</v>
      </c>
      <c r="N2039" s="50" t="n">
        <v>40</v>
      </c>
      <c r="O2039" s="50" t="n">
        <v>2.363</v>
      </c>
      <c r="P2039" s="50" t="n">
        <v>98</v>
      </c>
      <c r="Q2039" s="50" t="n">
        <v>84</v>
      </c>
      <c r="R2039" s="50" t="n">
        <v>21</v>
      </c>
      <c r="S2039" s="50" t="n">
        <v>8</v>
      </c>
      <c r="T2039" s="50" t="n">
        <v>1</v>
      </c>
      <c r="U2039" s="50" t="n">
        <v>2</v>
      </c>
      <c r="V2039" s="50" t="n">
        <v>10</v>
      </c>
      <c r="W2039" s="50" t="n">
        <v>2</v>
      </c>
      <c r="X2039" s="50" t="n">
        <v>1</v>
      </c>
      <c r="Y2039" s="50" t="n">
        <v>18</v>
      </c>
      <c r="Z2039" s="50" t="n">
        <v>33.7</v>
      </c>
      <c r="AA2039" s="50" t="n">
        <v>98</v>
      </c>
      <c r="AB2039" s="50" t="n">
        <v>38.641</v>
      </c>
      <c r="AC2039" s="50" t="n">
        <v>67</v>
      </c>
      <c r="AD2039" s="50" t="n">
        <v>9</v>
      </c>
      <c r="AE2039" s="50" t="n">
        <v>35</v>
      </c>
      <c r="AF2039" s="50" t="n">
        <v>67</v>
      </c>
      <c r="AG2039" s="50" t="n">
        <v>6140.5</v>
      </c>
      <c r="AH2039" s="50" t="n">
        <v>32</v>
      </c>
      <c r="AI2039" s="50" t="n">
        <v>173</v>
      </c>
      <c r="AJ2039" s="50" t="n">
        <v>12520.3</v>
      </c>
      <c r="AK2039" s="50" t="n">
        <v>45</v>
      </c>
    </row>
    <row r="2040" customFormat="false" ht="15" hidden="false" customHeight="false" outlineLevel="0" collapsed="false">
      <c r="A2040" s="50" t="s">
        <v>1352</v>
      </c>
      <c r="B2040" s="50" t="s">
        <v>151</v>
      </c>
      <c r="C2040" s="50" t="s">
        <v>594</v>
      </c>
      <c r="D2040" s="50" t="n">
        <v>664040</v>
      </c>
      <c r="E2040" s="50" t="n">
        <v>4</v>
      </c>
      <c r="F2040" s="50" t="s">
        <v>53</v>
      </c>
      <c r="G2040" s="50" t="n">
        <v>503</v>
      </c>
      <c r="H2040" s="50" t="n">
        <v>245</v>
      </c>
      <c r="I2040" s="50" t="n">
        <v>82</v>
      </c>
      <c r="J2040" s="50" t="n">
        <v>237</v>
      </c>
      <c r="K2040" s="50" t="n">
        <v>161</v>
      </c>
      <c r="L2040" s="50" t="n">
        <v>31</v>
      </c>
      <c r="M2040" s="50" t="n">
        <v>265</v>
      </c>
      <c r="N2040" s="50" t="n">
        <v>84</v>
      </c>
      <c r="O2040" s="50" t="n">
        <v>9.722</v>
      </c>
      <c r="P2040" s="50" t="n">
        <v>121</v>
      </c>
      <c r="Q2040" s="50" t="n">
        <v>107</v>
      </c>
      <c r="R2040" s="50" t="n">
        <v>27</v>
      </c>
      <c r="S2040" s="50" t="n">
        <v>8</v>
      </c>
      <c r="T2040" s="50" t="n">
        <v>0</v>
      </c>
      <c r="U2040" s="50" t="n">
        <v>8</v>
      </c>
      <c r="V2040" s="50" t="n">
        <v>13</v>
      </c>
      <c r="W2040" s="50" t="n">
        <v>1</v>
      </c>
      <c r="X2040" s="50" t="n">
        <v>0</v>
      </c>
      <c r="Y2040" s="50" t="n">
        <v>29</v>
      </c>
      <c r="Z2040" s="50" t="n">
        <v>45.7</v>
      </c>
      <c r="AA2040" s="50" t="n">
        <v>121</v>
      </c>
      <c r="AB2040" s="50" t="n">
        <v>42.894</v>
      </c>
      <c r="AC2040" s="50" t="n">
        <v>78</v>
      </c>
      <c r="AD2040" s="50" t="n">
        <v>10</v>
      </c>
      <c r="AE2040" s="50" t="n">
        <v>35</v>
      </c>
      <c r="AF2040" s="50" t="n">
        <v>78</v>
      </c>
      <c r="AG2040" s="50" t="n">
        <v>6895.1</v>
      </c>
      <c r="AH2040" s="50" t="n">
        <v>28</v>
      </c>
      <c r="AI2040" s="50" t="n">
        <v>214</v>
      </c>
      <c r="AJ2040" s="50" t="n">
        <v>15661.3</v>
      </c>
      <c r="AK2040" s="50" t="n">
        <v>80</v>
      </c>
    </row>
    <row r="2041" customFormat="false" ht="15" hidden="false" customHeight="false" outlineLevel="0" collapsed="false">
      <c r="A2041" s="50" t="s">
        <v>1352</v>
      </c>
      <c r="B2041" s="50" t="s">
        <v>151</v>
      </c>
      <c r="C2041" s="50" t="s">
        <v>594</v>
      </c>
      <c r="D2041" s="50" t="n">
        <v>664040</v>
      </c>
      <c r="E2041" s="50" t="n">
        <v>5</v>
      </c>
      <c r="F2041" s="50" t="s">
        <v>54</v>
      </c>
      <c r="G2041" s="50" t="n">
        <v>465</v>
      </c>
      <c r="H2041" s="50" t="n">
        <v>217</v>
      </c>
      <c r="I2041" s="50" t="n">
        <v>66</v>
      </c>
      <c r="J2041" s="50" t="n">
        <v>208</v>
      </c>
      <c r="K2041" s="50" t="n">
        <v>133</v>
      </c>
      <c r="L2041" s="50" t="n">
        <v>23</v>
      </c>
      <c r="M2041" s="50" t="n">
        <v>257</v>
      </c>
      <c r="N2041" s="50" t="n">
        <v>84</v>
      </c>
      <c r="O2041" s="50" t="n">
        <v>4.756</v>
      </c>
      <c r="P2041" s="50" t="n">
        <v>116</v>
      </c>
      <c r="Q2041" s="50" t="n">
        <v>101</v>
      </c>
      <c r="R2041" s="50" t="n">
        <v>27</v>
      </c>
      <c r="S2041" s="50" t="n">
        <v>4</v>
      </c>
      <c r="T2041" s="50" t="n">
        <v>1</v>
      </c>
      <c r="U2041" s="50" t="n">
        <v>6</v>
      </c>
      <c r="V2041" s="50" t="n">
        <v>13</v>
      </c>
      <c r="W2041" s="50" t="n">
        <v>1</v>
      </c>
      <c r="X2041" s="50" t="n">
        <v>1</v>
      </c>
      <c r="Y2041" s="50" t="n">
        <v>29</v>
      </c>
      <c r="Z2041" s="50" t="n">
        <v>42.8</v>
      </c>
      <c r="AA2041" s="50" t="n">
        <v>116</v>
      </c>
      <c r="AB2041" s="50" t="n">
        <v>45.593</v>
      </c>
      <c r="AC2041" s="50" t="n">
        <v>73</v>
      </c>
      <c r="AD2041" s="50" t="n">
        <v>11</v>
      </c>
      <c r="AE2041" s="50" t="n">
        <v>35</v>
      </c>
      <c r="AF2041" s="50" t="n">
        <v>73</v>
      </c>
      <c r="AG2041" s="50" t="n">
        <v>6715.1</v>
      </c>
      <c r="AH2041" s="50" t="n">
        <v>31</v>
      </c>
      <c r="AI2041" s="50" t="n">
        <v>188</v>
      </c>
      <c r="AJ2041" s="50" t="n">
        <v>13860</v>
      </c>
      <c r="AK2041" s="50" t="n">
        <v>74</v>
      </c>
    </row>
    <row r="2042" customFormat="false" ht="15" hidden="false" customHeight="false" outlineLevel="0" collapsed="false">
      <c r="A2042" s="50" t="s">
        <v>1352</v>
      </c>
      <c r="B2042" s="50" t="s">
        <v>151</v>
      </c>
      <c r="C2042" s="50" t="s">
        <v>594</v>
      </c>
      <c r="D2042" s="50" t="n">
        <v>664040</v>
      </c>
      <c r="E2042" s="50" t="n">
        <v>6</v>
      </c>
      <c r="F2042" s="50" t="s">
        <v>55</v>
      </c>
      <c r="G2042" s="50" t="n">
        <v>441</v>
      </c>
      <c r="H2042" s="50" t="n">
        <v>241</v>
      </c>
      <c r="I2042" s="50" t="n">
        <v>79</v>
      </c>
      <c r="J2042" s="50" t="n">
        <v>198</v>
      </c>
      <c r="K2042" s="50" t="n">
        <v>153</v>
      </c>
      <c r="L2042" s="50" t="n">
        <v>27</v>
      </c>
      <c r="M2042" s="50" t="n">
        <v>243</v>
      </c>
      <c r="N2042" s="50" t="n">
        <v>88</v>
      </c>
      <c r="O2042" s="50" t="n">
        <v>0.586</v>
      </c>
      <c r="P2042" s="50" t="n">
        <v>113</v>
      </c>
      <c r="Q2042" s="50" t="n">
        <v>100</v>
      </c>
      <c r="R2042" s="50" t="n">
        <v>20</v>
      </c>
      <c r="S2042" s="50" t="n">
        <v>7</v>
      </c>
      <c r="T2042" s="50" t="n">
        <v>0</v>
      </c>
      <c r="U2042" s="50" t="n">
        <v>6</v>
      </c>
      <c r="V2042" s="50" t="n">
        <v>8</v>
      </c>
      <c r="W2042" s="50" t="n">
        <v>0</v>
      </c>
      <c r="X2042" s="50" t="n">
        <v>5</v>
      </c>
      <c r="Y2042" s="50" t="n">
        <v>33</v>
      </c>
      <c r="Z2042" s="50" t="n">
        <v>32.65</v>
      </c>
      <c r="AA2042" s="50" t="n">
        <v>113</v>
      </c>
      <c r="AB2042" s="50" t="n">
        <v>32.141</v>
      </c>
      <c r="AC2042" s="50" t="n">
        <v>72</v>
      </c>
      <c r="AD2042" s="50" t="n">
        <v>8</v>
      </c>
      <c r="AE2042" s="50" t="n">
        <v>33</v>
      </c>
      <c r="AF2042" s="50" t="n">
        <v>72</v>
      </c>
      <c r="AG2042" s="50" t="n">
        <v>6651.6</v>
      </c>
      <c r="AH2042" s="50" t="n">
        <v>22</v>
      </c>
      <c r="AI2042" s="50" t="n">
        <v>220</v>
      </c>
      <c r="AJ2042" s="50" t="n">
        <v>16260.2</v>
      </c>
      <c r="AK2042" s="50" t="n">
        <v>95</v>
      </c>
    </row>
    <row r="2043" customFormat="false" ht="15" hidden="false" customHeight="false" outlineLevel="0" collapsed="false">
      <c r="A2043" s="50" t="s">
        <v>1352</v>
      </c>
      <c r="B2043" s="50" t="s">
        <v>151</v>
      </c>
      <c r="C2043" s="50" t="s">
        <v>594</v>
      </c>
      <c r="D2043" s="50" t="n">
        <v>664040</v>
      </c>
      <c r="E2043" s="50" t="n">
        <v>7</v>
      </c>
      <c r="F2043" s="50" t="s">
        <v>56</v>
      </c>
      <c r="G2043" s="50" t="n">
        <v>413</v>
      </c>
      <c r="H2043" s="50" t="n">
        <v>221</v>
      </c>
      <c r="I2043" s="50" t="n">
        <v>72</v>
      </c>
      <c r="J2043" s="50" t="n">
        <v>183</v>
      </c>
      <c r="K2043" s="50" t="n">
        <v>141</v>
      </c>
      <c r="L2043" s="50" t="n">
        <v>26</v>
      </c>
      <c r="M2043" s="50" t="n">
        <v>230</v>
      </c>
      <c r="N2043" s="50" t="n">
        <v>80</v>
      </c>
      <c r="O2043" s="50" t="n">
        <v>1.366</v>
      </c>
      <c r="P2043" s="50" t="n">
        <v>104</v>
      </c>
      <c r="Q2043" s="50" t="n">
        <v>96</v>
      </c>
      <c r="R2043" s="50" t="n">
        <v>30</v>
      </c>
      <c r="S2043" s="50" t="n">
        <v>6</v>
      </c>
      <c r="T2043" s="50" t="n">
        <v>0</v>
      </c>
      <c r="U2043" s="50" t="n">
        <v>3</v>
      </c>
      <c r="V2043" s="50" t="n">
        <v>7</v>
      </c>
      <c r="W2043" s="50" t="n">
        <v>0</v>
      </c>
      <c r="X2043" s="50" t="n">
        <v>1</v>
      </c>
      <c r="Y2043" s="50" t="n">
        <v>32</v>
      </c>
      <c r="Z2043" s="50" t="n">
        <v>37.3</v>
      </c>
      <c r="AA2043" s="50" t="n">
        <v>104</v>
      </c>
      <c r="AB2043" s="50" t="n">
        <v>32.794</v>
      </c>
      <c r="AC2043" s="50" t="n">
        <v>65</v>
      </c>
      <c r="AD2043" s="50" t="n">
        <v>7</v>
      </c>
      <c r="AE2043" s="50" t="n">
        <v>27</v>
      </c>
      <c r="AF2043" s="50" t="n">
        <v>65</v>
      </c>
      <c r="AG2043" s="50" t="n">
        <v>5952.2</v>
      </c>
      <c r="AH2043" s="50" t="n">
        <v>25</v>
      </c>
      <c r="AI2043" s="50" t="n">
        <v>201</v>
      </c>
      <c r="AJ2043" s="50" t="n">
        <v>14831.3</v>
      </c>
      <c r="AK2043" s="50" t="n">
        <v>87</v>
      </c>
    </row>
    <row r="2044" customFormat="false" ht="15" hidden="false" customHeight="false" outlineLevel="0" collapsed="false">
      <c r="A2044" s="50" t="s">
        <v>1352</v>
      </c>
      <c r="B2044" s="50" t="s">
        <v>151</v>
      </c>
      <c r="C2044" s="50" t="s">
        <v>594</v>
      </c>
      <c r="D2044" s="50" t="n">
        <v>664040</v>
      </c>
      <c r="E2044" s="50" t="n">
        <v>8</v>
      </c>
      <c r="F2044" s="50" t="s">
        <v>57</v>
      </c>
      <c r="G2044" s="50" t="n">
        <v>453</v>
      </c>
      <c r="H2044" s="50" t="n">
        <v>218</v>
      </c>
      <c r="I2044" s="50" t="n">
        <v>81</v>
      </c>
      <c r="J2044" s="50" t="n">
        <v>193</v>
      </c>
      <c r="K2044" s="50" t="n">
        <v>131</v>
      </c>
      <c r="L2044" s="50" t="n">
        <v>25</v>
      </c>
      <c r="M2044" s="50" t="n">
        <v>260</v>
      </c>
      <c r="N2044" s="50" t="n">
        <v>87</v>
      </c>
      <c r="O2044" s="50" t="n">
        <v>1.082</v>
      </c>
      <c r="P2044" s="50" t="n">
        <v>108</v>
      </c>
      <c r="Q2044" s="50" t="n">
        <v>97</v>
      </c>
      <c r="R2044" s="50" t="n">
        <v>22</v>
      </c>
      <c r="S2044" s="50" t="n">
        <v>2</v>
      </c>
      <c r="T2044" s="50" t="n">
        <v>0</v>
      </c>
      <c r="U2044" s="50" t="n">
        <v>5</v>
      </c>
      <c r="V2044" s="50" t="n">
        <v>11</v>
      </c>
      <c r="W2044" s="50" t="n">
        <v>0</v>
      </c>
      <c r="X2044" s="50" t="n">
        <v>0</v>
      </c>
      <c r="Y2044" s="50" t="n">
        <v>44</v>
      </c>
      <c r="Z2044" s="50" t="n">
        <v>33.7</v>
      </c>
      <c r="AA2044" s="50" t="n">
        <v>108</v>
      </c>
      <c r="AB2044" s="50" t="n">
        <v>27.003</v>
      </c>
      <c r="AC2044" s="50" t="n">
        <v>53</v>
      </c>
      <c r="AD2044" s="50" t="n">
        <v>5</v>
      </c>
      <c r="AE2044" s="50" t="n">
        <v>27</v>
      </c>
      <c r="AF2044" s="50" t="n">
        <v>53</v>
      </c>
      <c r="AG2044" s="50" t="n">
        <v>4859.3</v>
      </c>
      <c r="AH2044" s="50" t="n">
        <v>17</v>
      </c>
      <c r="AI2044" s="50" t="n">
        <v>191</v>
      </c>
      <c r="AJ2044" s="50" t="n">
        <v>14017.6</v>
      </c>
      <c r="AK2044" s="50" t="n">
        <v>73</v>
      </c>
    </row>
    <row r="2045" customFormat="false" ht="15" hidden="false" customHeight="false" outlineLevel="0" collapsed="false">
      <c r="A2045" s="50" t="s">
        <v>1352</v>
      </c>
      <c r="B2045" s="50" t="s">
        <v>151</v>
      </c>
      <c r="C2045" s="50" t="s">
        <v>594</v>
      </c>
      <c r="D2045" s="50" t="n">
        <v>664040</v>
      </c>
      <c r="E2045" s="50" t="n">
        <v>9</v>
      </c>
      <c r="F2045" s="50" t="s">
        <v>58</v>
      </c>
      <c r="G2045" s="50" t="n">
        <v>351</v>
      </c>
      <c r="H2045" s="50" t="n">
        <v>184</v>
      </c>
      <c r="I2045" s="50" t="n">
        <v>57</v>
      </c>
      <c r="J2045" s="50" t="n">
        <v>178</v>
      </c>
      <c r="K2045" s="50" t="n">
        <v>128</v>
      </c>
      <c r="L2045" s="50" t="n">
        <v>25</v>
      </c>
      <c r="M2045" s="50" t="n">
        <v>169</v>
      </c>
      <c r="N2045" s="50" t="n">
        <v>56</v>
      </c>
      <c r="O2045" s="50" t="n">
        <v>5.306</v>
      </c>
      <c r="P2045" s="50" t="n">
        <v>93</v>
      </c>
      <c r="Q2045" s="50" t="n">
        <v>82</v>
      </c>
      <c r="R2045" s="50" t="n">
        <v>26</v>
      </c>
      <c r="S2045" s="50" t="n">
        <v>2</v>
      </c>
      <c r="T2045" s="50" t="n">
        <v>0</v>
      </c>
      <c r="U2045" s="50" t="n">
        <v>7</v>
      </c>
      <c r="V2045" s="50" t="n">
        <v>10</v>
      </c>
      <c r="W2045" s="50" t="n">
        <v>1</v>
      </c>
      <c r="X2045" s="50" t="n">
        <v>0</v>
      </c>
      <c r="Y2045" s="50" t="n">
        <v>21</v>
      </c>
      <c r="Z2045" s="50" t="n">
        <v>38.8</v>
      </c>
      <c r="AA2045" s="50" t="n">
        <v>92</v>
      </c>
      <c r="AB2045" s="50" t="n">
        <v>36.301</v>
      </c>
      <c r="AC2045" s="50" t="n">
        <v>61</v>
      </c>
      <c r="AD2045" s="50" t="n">
        <v>9</v>
      </c>
      <c r="AE2045" s="50" t="n">
        <v>27</v>
      </c>
      <c r="AF2045" s="50" t="n">
        <v>61</v>
      </c>
      <c r="AG2045" s="50" t="n">
        <v>5501.2</v>
      </c>
      <c r="AH2045" s="50" t="n">
        <v>22</v>
      </c>
      <c r="AI2045" s="50" t="n">
        <v>161</v>
      </c>
      <c r="AJ2045" s="50" t="n">
        <v>11769.9</v>
      </c>
      <c r="AK2045" s="50" t="n">
        <v>54</v>
      </c>
    </row>
    <row r="2046" customFormat="false" ht="15" hidden="false" customHeight="false" outlineLevel="0" collapsed="false">
      <c r="A2046" s="50" t="s">
        <v>1353</v>
      </c>
      <c r="B2046" s="50" t="s">
        <v>151</v>
      </c>
      <c r="C2046" s="50" t="s">
        <v>595</v>
      </c>
      <c r="D2046" s="50" t="n">
        <v>693304</v>
      </c>
      <c r="E2046" s="50" t="n">
        <v>4</v>
      </c>
      <c r="F2046" s="50" t="s">
        <v>53</v>
      </c>
      <c r="G2046" s="50" t="n">
        <v>425</v>
      </c>
      <c r="H2046" s="50" t="n">
        <v>244</v>
      </c>
      <c r="I2046" s="50" t="n">
        <v>52</v>
      </c>
      <c r="J2046" s="50" t="n">
        <v>211</v>
      </c>
      <c r="K2046" s="50" t="n">
        <v>171</v>
      </c>
      <c r="L2046" s="50" t="n">
        <v>24</v>
      </c>
      <c r="M2046" s="50" t="n">
        <v>212</v>
      </c>
      <c r="N2046" s="50" t="n">
        <v>73</v>
      </c>
      <c r="O2046" s="50" t="n">
        <v>-0.325</v>
      </c>
      <c r="P2046" s="50" t="n">
        <v>112</v>
      </c>
      <c r="Q2046" s="50" t="n">
        <v>104</v>
      </c>
      <c r="R2046" s="50" t="n">
        <v>33</v>
      </c>
      <c r="S2046" s="50" t="n">
        <v>5</v>
      </c>
      <c r="T2046" s="50" t="n">
        <v>0</v>
      </c>
      <c r="U2046" s="50" t="n">
        <v>0</v>
      </c>
      <c r="V2046" s="50" t="n">
        <v>6</v>
      </c>
      <c r="W2046" s="50" t="n">
        <v>2</v>
      </c>
      <c r="X2046" s="50" t="n">
        <v>0</v>
      </c>
      <c r="Y2046" s="50" t="n">
        <v>21</v>
      </c>
      <c r="Z2046" s="50" t="n">
        <v>37.05</v>
      </c>
      <c r="AA2046" s="50" t="n">
        <v>112</v>
      </c>
      <c r="AB2046" s="50" t="n">
        <v>37.237</v>
      </c>
      <c r="AC2046" s="50" t="n">
        <v>83</v>
      </c>
      <c r="AD2046" s="50" t="n">
        <v>1</v>
      </c>
      <c r="AE2046" s="50" t="n">
        <v>35</v>
      </c>
      <c r="AF2046" s="50" t="n">
        <v>83</v>
      </c>
      <c r="AG2046" s="50" t="n">
        <v>7259.4</v>
      </c>
      <c r="AH2046" s="50" t="n">
        <v>29</v>
      </c>
      <c r="AI2046" s="50" t="n">
        <v>207</v>
      </c>
      <c r="AJ2046" s="50" t="n">
        <v>14640.1</v>
      </c>
      <c r="AK2046" s="50" t="n">
        <v>25</v>
      </c>
    </row>
    <row r="2047" customFormat="false" ht="15" hidden="false" customHeight="false" outlineLevel="0" collapsed="false">
      <c r="A2047" s="50" t="s">
        <v>1353</v>
      </c>
      <c r="B2047" s="50" t="s">
        <v>151</v>
      </c>
      <c r="C2047" s="50" t="s">
        <v>595</v>
      </c>
      <c r="D2047" s="50" t="n">
        <v>693304</v>
      </c>
      <c r="E2047" s="50" t="n">
        <v>5</v>
      </c>
      <c r="F2047" s="50" t="s">
        <v>54</v>
      </c>
      <c r="G2047" s="50" t="n">
        <v>367</v>
      </c>
      <c r="H2047" s="50" t="n">
        <v>182</v>
      </c>
      <c r="I2047" s="50" t="n">
        <v>33</v>
      </c>
      <c r="J2047" s="50" t="n">
        <v>177</v>
      </c>
      <c r="K2047" s="50" t="n">
        <v>131</v>
      </c>
      <c r="L2047" s="50" t="n">
        <v>15</v>
      </c>
      <c r="M2047" s="50" t="n">
        <v>190</v>
      </c>
      <c r="N2047" s="50" t="n">
        <v>51</v>
      </c>
      <c r="O2047" s="50" t="n">
        <v>-0.364</v>
      </c>
      <c r="P2047" s="50" t="n">
        <v>104</v>
      </c>
      <c r="Q2047" s="50" t="n">
        <v>94</v>
      </c>
      <c r="R2047" s="50" t="n">
        <v>27</v>
      </c>
      <c r="S2047" s="50" t="n">
        <v>4</v>
      </c>
      <c r="T2047" s="50" t="n">
        <v>0</v>
      </c>
      <c r="U2047" s="50" t="n">
        <v>1</v>
      </c>
      <c r="V2047" s="50" t="n">
        <v>8</v>
      </c>
      <c r="W2047" s="50" t="n">
        <v>1</v>
      </c>
      <c r="X2047" s="50" t="n">
        <v>1</v>
      </c>
      <c r="Y2047" s="50" t="n">
        <v>17</v>
      </c>
      <c r="Z2047" s="50" t="n">
        <v>33.1</v>
      </c>
      <c r="AA2047" s="50" t="n">
        <v>104</v>
      </c>
      <c r="AB2047" s="50" t="n">
        <v>35.525</v>
      </c>
      <c r="AC2047" s="50" t="n">
        <v>78</v>
      </c>
      <c r="AD2047" s="50" t="n">
        <v>3</v>
      </c>
      <c r="AE2047" s="50" t="n">
        <v>28</v>
      </c>
      <c r="AF2047" s="50" t="n">
        <v>78</v>
      </c>
      <c r="AG2047" s="50" t="n">
        <v>6571.7</v>
      </c>
      <c r="AH2047" s="50" t="n">
        <v>24</v>
      </c>
      <c r="AI2047" s="50" t="n">
        <v>155</v>
      </c>
      <c r="AJ2047" s="50" t="n">
        <v>10980.9</v>
      </c>
      <c r="AK2047" s="50" t="n">
        <v>19</v>
      </c>
    </row>
    <row r="2048" customFormat="false" ht="15" hidden="false" customHeight="false" outlineLevel="0" collapsed="false">
      <c r="A2048" s="50" t="s">
        <v>1353</v>
      </c>
      <c r="B2048" s="50" t="s">
        <v>151</v>
      </c>
      <c r="C2048" s="50" t="s">
        <v>595</v>
      </c>
      <c r="D2048" s="50" t="n">
        <v>693304</v>
      </c>
      <c r="E2048" s="50" t="n">
        <v>6</v>
      </c>
      <c r="F2048" s="50" t="s">
        <v>55</v>
      </c>
      <c r="G2048" s="50" t="n">
        <v>398</v>
      </c>
      <c r="H2048" s="50" t="n">
        <v>210</v>
      </c>
      <c r="I2048" s="50" t="n">
        <v>53</v>
      </c>
      <c r="J2048" s="50" t="n">
        <v>187</v>
      </c>
      <c r="K2048" s="50" t="n">
        <v>139</v>
      </c>
      <c r="L2048" s="50" t="n">
        <v>24</v>
      </c>
      <c r="M2048" s="50" t="n">
        <v>211</v>
      </c>
      <c r="N2048" s="50" t="n">
        <v>71</v>
      </c>
      <c r="O2048" s="50" t="n">
        <v>-2.071</v>
      </c>
      <c r="P2048" s="50" t="n">
        <v>107</v>
      </c>
      <c r="Q2048" s="50" t="n">
        <v>98</v>
      </c>
      <c r="R2048" s="50" t="n">
        <v>27</v>
      </c>
      <c r="S2048" s="50" t="n">
        <v>2</v>
      </c>
      <c r="T2048" s="50" t="n">
        <v>1</v>
      </c>
      <c r="U2048" s="50" t="n">
        <v>2</v>
      </c>
      <c r="V2048" s="50" t="n">
        <v>6</v>
      </c>
      <c r="W2048" s="50" t="n">
        <v>3</v>
      </c>
      <c r="X2048" s="50" t="n">
        <v>0</v>
      </c>
      <c r="Y2048" s="50" t="n">
        <v>23</v>
      </c>
      <c r="Z2048" s="50" t="n">
        <v>34.2</v>
      </c>
      <c r="AA2048" s="50" t="n">
        <v>106</v>
      </c>
      <c r="AB2048" s="50" t="n">
        <v>30.965</v>
      </c>
      <c r="AC2048" s="50" t="n">
        <v>75</v>
      </c>
      <c r="AD2048" s="50" t="n">
        <v>3</v>
      </c>
      <c r="AE2048" s="50" t="n">
        <v>22</v>
      </c>
      <c r="AF2048" s="50" t="n">
        <v>74</v>
      </c>
      <c r="AG2048" s="50" t="n">
        <v>6280.2</v>
      </c>
      <c r="AH2048" s="50" t="n">
        <v>25</v>
      </c>
      <c r="AI2048" s="50" t="n">
        <v>171</v>
      </c>
      <c r="AJ2048" s="50" t="n">
        <v>12064.9</v>
      </c>
      <c r="AK2048" s="50" t="n">
        <v>24</v>
      </c>
    </row>
    <row r="2049" customFormat="false" ht="15" hidden="false" customHeight="false" outlineLevel="0" collapsed="false">
      <c r="A2049" s="50" t="s">
        <v>1353</v>
      </c>
      <c r="B2049" s="50" t="s">
        <v>151</v>
      </c>
      <c r="C2049" s="50" t="s">
        <v>595</v>
      </c>
      <c r="D2049" s="50" t="n">
        <v>693304</v>
      </c>
      <c r="E2049" s="50" t="n">
        <v>7</v>
      </c>
      <c r="F2049" s="50" t="s">
        <v>56</v>
      </c>
      <c r="G2049" s="50" t="n">
        <v>411</v>
      </c>
      <c r="H2049" s="50" t="n">
        <v>220</v>
      </c>
      <c r="I2049" s="50" t="n">
        <v>47</v>
      </c>
      <c r="J2049" s="50" t="n">
        <v>196</v>
      </c>
      <c r="K2049" s="50" t="n">
        <v>150</v>
      </c>
      <c r="L2049" s="50" t="n">
        <v>14</v>
      </c>
      <c r="M2049" s="50" t="n">
        <v>215</v>
      </c>
      <c r="N2049" s="50" t="n">
        <v>70</v>
      </c>
      <c r="O2049" s="50" t="n">
        <v>13.176</v>
      </c>
      <c r="P2049" s="50" t="n">
        <v>112</v>
      </c>
      <c r="Q2049" s="50" t="n">
        <v>103</v>
      </c>
      <c r="R2049" s="50" t="n">
        <v>40</v>
      </c>
      <c r="S2049" s="50" t="n">
        <v>7</v>
      </c>
      <c r="T2049" s="50" t="n">
        <v>0</v>
      </c>
      <c r="U2049" s="50" t="n">
        <v>3</v>
      </c>
      <c r="V2049" s="50" t="n">
        <v>8</v>
      </c>
      <c r="W2049" s="50" t="n">
        <v>1</v>
      </c>
      <c r="X2049" s="50" t="n">
        <v>0</v>
      </c>
      <c r="Y2049" s="50" t="n">
        <v>14</v>
      </c>
      <c r="Z2049" s="50" t="n">
        <v>48.05</v>
      </c>
      <c r="AA2049" s="50" t="n">
        <v>111</v>
      </c>
      <c r="AB2049" s="50" t="n">
        <v>37.497</v>
      </c>
      <c r="AC2049" s="50" t="n">
        <v>89</v>
      </c>
      <c r="AD2049" s="50" t="n">
        <v>3</v>
      </c>
      <c r="AE2049" s="50" t="n">
        <v>33</v>
      </c>
      <c r="AF2049" s="50" t="n">
        <v>88</v>
      </c>
      <c r="AG2049" s="50" t="n">
        <v>7684.2</v>
      </c>
      <c r="AH2049" s="50" t="n">
        <v>35</v>
      </c>
      <c r="AI2049" s="50" t="n">
        <v>198</v>
      </c>
      <c r="AJ2049" s="50" t="n">
        <v>14116.2</v>
      </c>
      <c r="AK2049" s="50" t="n">
        <v>29</v>
      </c>
    </row>
    <row r="2050" customFormat="false" ht="15" hidden="false" customHeight="false" outlineLevel="0" collapsed="false">
      <c r="A2050" s="50" t="s">
        <v>1353</v>
      </c>
      <c r="B2050" s="50" t="s">
        <v>151</v>
      </c>
      <c r="C2050" s="50" t="s">
        <v>595</v>
      </c>
      <c r="D2050" s="50" t="n">
        <v>693304</v>
      </c>
      <c r="E2050" s="50" t="n">
        <v>8</v>
      </c>
      <c r="F2050" s="50" t="s">
        <v>57</v>
      </c>
      <c r="G2050" s="50" t="n">
        <v>341</v>
      </c>
      <c r="H2050" s="50" t="n">
        <v>172</v>
      </c>
      <c r="I2050" s="50" t="n">
        <v>25</v>
      </c>
      <c r="J2050" s="50" t="n">
        <v>165</v>
      </c>
      <c r="K2050" s="50" t="n">
        <v>119</v>
      </c>
      <c r="L2050" s="50" t="n">
        <v>8</v>
      </c>
      <c r="M2050" s="50" t="n">
        <v>176</v>
      </c>
      <c r="N2050" s="50" t="n">
        <v>53</v>
      </c>
      <c r="O2050" s="50" t="n">
        <v>-1.1</v>
      </c>
      <c r="P2050" s="50" t="n">
        <v>95</v>
      </c>
      <c r="Q2050" s="50" t="n">
        <v>83</v>
      </c>
      <c r="R2050" s="50" t="n">
        <v>21</v>
      </c>
      <c r="S2050" s="50" t="n">
        <v>5</v>
      </c>
      <c r="T2050" s="50" t="n">
        <v>0</v>
      </c>
      <c r="U2050" s="50" t="n">
        <v>0</v>
      </c>
      <c r="V2050" s="50" t="n">
        <v>9</v>
      </c>
      <c r="W2050" s="50" t="n">
        <v>3</v>
      </c>
      <c r="X2050" s="50" t="n">
        <v>0</v>
      </c>
      <c r="Y2050" s="50" t="n">
        <v>14</v>
      </c>
      <c r="Z2050" s="50" t="n">
        <v>29.05</v>
      </c>
      <c r="AA2050" s="50" t="n">
        <v>95</v>
      </c>
      <c r="AB2050" s="50" t="n">
        <v>29.487</v>
      </c>
      <c r="AC2050" s="50" t="n">
        <v>69</v>
      </c>
      <c r="AD2050" s="50" t="n">
        <v>1</v>
      </c>
      <c r="AE2050" s="50" t="n">
        <v>17</v>
      </c>
      <c r="AF2050" s="50" t="n">
        <v>69</v>
      </c>
      <c r="AG2050" s="50" t="n">
        <v>5901.6</v>
      </c>
      <c r="AH2050" s="50" t="n">
        <v>28</v>
      </c>
      <c r="AI2050" s="50" t="n">
        <v>156</v>
      </c>
      <c r="AJ2050" s="50" t="n">
        <v>11020.8</v>
      </c>
      <c r="AK2050" s="50" t="n">
        <v>15</v>
      </c>
    </row>
    <row r="2051" customFormat="false" ht="15" hidden="false" customHeight="false" outlineLevel="0" collapsed="false">
      <c r="A2051" s="50" t="s">
        <v>1353</v>
      </c>
      <c r="B2051" s="50" t="s">
        <v>151</v>
      </c>
      <c r="C2051" s="50" t="s">
        <v>595</v>
      </c>
      <c r="D2051" s="50" t="n">
        <v>693304</v>
      </c>
      <c r="E2051" s="50" t="n">
        <v>9</v>
      </c>
      <c r="F2051" s="50" t="s">
        <v>58</v>
      </c>
      <c r="G2051" s="50" t="n">
        <v>277</v>
      </c>
      <c r="H2051" s="50" t="n">
        <v>138</v>
      </c>
      <c r="I2051" s="50" t="n">
        <v>26</v>
      </c>
      <c r="J2051" s="50" t="n">
        <v>130</v>
      </c>
      <c r="K2051" s="50" t="n">
        <v>97</v>
      </c>
      <c r="L2051" s="50" t="n">
        <v>10</v>
      </c>
      <c r="M2051" s="50" t="n">
        <v>147</v>
      </c>
      <c r="N2051" s="50" t="n">
        <v>41</v>
      </c>
      <c r="O2051" s="50" t="n">
        <v>-0.75</v>
      </c>
      <c r="P2051" s="50" t="n">
        <v>78</v>
      </c>
      <c r="Q2051" s="50" t="n">
        <v>69</v>
      </c>
      <c r="R2051" s="50" t="n">
        <v>19</v>
      </c>
      <c r="S2051" s="50" t="n">
        <v>4</v>
      </c>
      <c r="T2051" s="50" t="n">
        <v>0</v>
      </c>
      <c r="U2051" s="50" t="n">
        <v>0</v>
      </c>
      <c r="V2051" s="50" t="n">
        <v>6</v>
      </c>
      <c r="W2051" s="50" t="n">
        <v>3</v>
      </c>
      <c r="X2051" s="50" t="n">
        <v>0</v>
      </c>
      <c r="Y2051" s="50" t="n">
        <v>10</v>
      </c>
      <c r="Z2051" s="50" t="n">
        <v>24.8</v>
      </c>
      <c r="AA2051" s="50" t="n">
        <v>78</v>
      </c>
      <c r="AB2051" s="50" t="n">
        <v>27.223</v>
      </c>
      <c r="AC2051" s="50" t="n">
        <v>59</v>
      </c>
      <c r="AD2051" s="50" t="n">
        <v>3</v>
      </c>
      <c r="AE2051" s="50" t="n">
        <v>19</v>
      </c>
      <c r="AF2051" s="50" t="n">
        <v>59</v>
      </c>
      <c r="AG2051" s="50" t="n">
        <v>5162.9</v>
      </c>
      <c r="AH2051" s="50" t="n">
        <v>19</v>
      </c>
      <c r="AI2051" s="50" t="n">
        <v>125</v>
      </c>
      <c r="AJ2051" s="50" t="n">
        <v>8906.6</v>
      </c>
      <c r="AK2051" s="50" t="n">
        <v>13</v>
      </c>
    </row>
    <row r="2052" customFormat="false" ht="15" hidden="false" customHeight="false" outlineLevel="0" collapsed="false">
      <c r="A2052" s="50" t="s">
        <v>1354</v>
      </c>
      <c r="B2052" s="50" t="s">
        <v>151</v>
      </c>
      <c r="C2052" s="50" t="s">
        <v>596</v>
      </c>
      <c r="D2052" s="50" t="n">
        <v>663968</v>
      </c>
      <c r="E2052" s="50" t="n">
        <v>4</v>
      </c>
      <c r="F2052" s="50" t="s">
        <v>53</v>
      </c>
      <c r="G2052" s="50" t="n">
        <v>282</v>
      </c>
      <c r="H2052" s="50" t="n">
        <v>173</v>
      </c>
      <c r="I2052" s="50" t="n">
        <v>38</v>
      </c>
      <c r="J2052" s="50" t="n">
        <v>127</v>
      </c>
      <c r="K2052" s="50" t="n">
        <v>97</v>
      </c>
      <c r="L2052" s="50" t="n">
        <v>21</v>
      </c>
      <c r="M2052" s="50" t="n">
        <v>152</v>
      </c>
      <c r="N2052" s="50" t="n">
        <v>76</v>
      </c>
      <c r="O2052" s="50" t="n">
        <v>-1.776</v>
      </c>
      <c r="P2052" s="50" t="n">
        <v>77</v>
      </c>
      <c r="Q2052" s="50" t="n">
        <v>70</v>
      </c>
      <c r="R2052" s="50" t="n">
        <v>19</v>
      </c>
      <c r="S2052" s="50" t="n">
        <v>2</v>
      </c>
      <c r="T2052" s="50" t="n">
        <v>0</v>
      </c>
      <c r="U2052" s="50" t="n">
        <v>0</v>
      </c>
      <c r="V2052" s="50" t="n">
        <v>6</v>
      </c>
      <c r="W2052" s="50" t="n">
        <v>0</v>
      </c>
      <c r="X2052" s="50" t="n">
        <v>0</v>
      </c>
      <c r="Y2052" s="50" t="n">
        <v>17</v>
      </c>
      <c r="Z2052" s="50" t="n">
        <v>21.3</v>
      </c>
      <c r="AA2052" s="50" t="n">
        <v>74</v>
      </c>
      <c r="AB2052" s="50" t="n">
        <v>20.605</v>
      </c>
      <c r="AC2052" s="50" t="n">
        <v>54</v>
      </c>
      <c r="AD2052" s="50" t="n">
        <v>0</v>
      </c>
      <c r="AE2052" s="50" t="n">
        <v>17</v>
      </c>
      <c r="AF2052" s="50" t="n">
        <v>53</v>
      </c>
      <c r="AG2052" s="50" t="n">
        <v>4218.3</v>
      </c>
      <c r="AH2052" s="50" t="n">
        <v>13</v>
      </c>
      <c r="AI2052" s="50" t="n">
        <v>139</v>
      </c>
      <c r="AJ2052" s="50" t="n">
        <v>9313.3</v>
      </c>
      <c r="AK2052" s="50" t="n">
        <v>4</v>
      </c>
    </row>
    <row r="2053" customFormat="false" ht="15" hidden="false" customHeight="false" outlineLevel="0" collapsed="false">
      <c r="A2053" s="50" t="s">
        <v>1354</v>
      </c>
      <c r="B2053" s="50" t="s">
        <v>151</v>
      </c>
      <c r="C2053" s="50" t="s">
        <v>596</v>
      </c>
      <c r="D2053" s="50" t="n">
        <v>663968</v>
      </c>
      <c r="E2053" s="50" t="n">
        <v>5</v>
      </c>
      <c r="F2053" s="50" t="s">
        <v>54</v>
      </c>
      <c r="G2053" s="50" t="n">
        <v>148</v>
      </c>
      <c r="H2053" s="50" t="n">
        <v>82</v>
      </c>
      <c r="I2053" s="50" t="n">
        <v>7</v>
      </c>
      <c r="J2053" s="50" t="n">
        <v>67</v>
      </c>
      <c r="K2053" s="50" t="n">
        <v>44</v>
      </c>
      <c r="L2053" s="50" t="n">
        <v>2</v>
      </c>
      <c r="M2053" s="50" t="n">
        <v>81</v>
      </c>
      <c r="N2053" s="50" t="n">
        <v>38</v>
      </c>
      <c r="O2053" s="50" t="n">
        <v>-0.671</v>
      </c>
      <c r="P2053" s="50" t="n">
        <v>41</v>
      </c>
      <c r="Q2053" s="50" t="n">
        <v>34</v>
      </c>
      <c r="R2053" s="50" t="n">
        <v>9</v>
      </c>
      <c r="S2053" s="50" t="n">
        <v>0</v>
      </c>
      <c r="T2053" s="50" t="n">
        <v>0</v>
      </c>
      <c r="U2053" s="50" t="n">
        <v>1</v>
      </c>
      <c r="V2053" s="50" t="n">
        <v>3</v>
      </c>
      <c r="W2053" s="50" t="n">
        <v>2</v>
      </c>
      <c r="X2053" s="50" t="n">
        <v>1</v>
      </c>
      <c r="Y2053" s="50" t="n">
        <v>5</v>
      </c>
      <c r="Z2053" s="50" t="n">
        <v>12.7</v>
      </c>
      <c r="AA2053" s="50" t="n">
        <v>40</v>
      </c>
      <c r="AB2053" s="50" t="n">
        <v>12.428</v>
      </c>
      <c r="AC2053" s="50" t="n">
        <v>31</v>
      </c>
      <c r="AD2053" s="50" t="n">
        <v>1</v>
      </c>
      <c r="AE2053" s="50" t="n">
        <v>5</v>
      </c>
      <c r="AF2053" s="50" t="n">
        <v>31</v>
      </c>
      <c r="AG2053" s="50" t="n">
        <v>2515.6</v>
      </c>
      <c r="AH2053" s="50" t="n">
        <v>9</v>
      </c>
      <c r="AI2053" s="50" t="n">
        <v>71</v>
      </c>
      <c r="AJ2053" s="50" t="n">
        <v>4644.2</v>
      </c>
      <c r="AK2053" s="50" t="n">
        <v>1</v>
      </c>
    </row>
    <row r="2054" customFormat="false" ht="15" hidden="false" customHeight="false" outlineLevel="0" collapsed="false">
      <c r="A2054" s="50" t="s">
        <v>1354</v>
      </c>
      <c r="B2054" s="50" t="s">
        <v>151</v>
      </c>
      <c r="C2054" s="50" t="s">
        <v>596</v>
      </c>
      <c r="D2054" s="50" t="n">
        <v>663968</v>
      </c>
      <c r="E2054" s="50" t="n">
        <v>6</v>
      </c>
      <c r="F2054" s="50" t="s">
        <v>55</v>
      </c>
      <c r="G2054" s="50" t="n">
        <v>328</v>
      </c>
      <c r="H2054" s="50" t="n">
        <v>192</v>
      </c>
      <c r="I2054" s="50" t="n">
        <v>34</v>
      </c>
      <c r="J2054" s="50" t="n">
        <v>151</v>
      </c>
      <c r="K2054" s="50" t="n">
        <v>108</v>
      </c>
      <c r="L2054" s="50" t="n">
        <v>11</v>
      </c>
      <c r="M2054" s="50" t="n">
        <v>177</v>
      </c>
      <c r="N2054" s="50" t="n">
        <v>84</v>
      </c>
      <c r="O2054" s="50" t="n">
        <v>0.277</v>
      </c>
      <c r="P2054" s="50" t="n">
        <v>88</v>
      </c>
      <c r="Q2054" s="50" t="n">
        <v>85</v>
      </c>
      <c r="R2054" s="50" t="n">
        <v>28</v>
      </c>
      <c r="S2054" s="50" t="n">
        <v>6</v>
      </c>
      <c r="T2054" s="50" t="n">
        <v>0</v>
      </c>
      <c r="U2054" s="50" t="n">
        <v>0</v>
      </c>
      <c r="V2054" s="50" t="n">
        <v>2</v>
      </c>
      <c r="W2054" s="50" t="n">
        <v>0</v>
      </c>
      <c r="X2054" s="50" t="n">
        <v>0</v>
      </c>
      <c r="Y2054" s="50" t="n">
        <v>16</v>
      </c>
      <c r="Z2054" s="50" t="n">
        <v>27.8</v>
      </c>
      <c r="AA2054" s="50" t="n">
        <v>86</v>
      </c>
      <c r="AB2054" s="50" t="n">
        <v>21.705</v>
      </c>
      <c r="AC2054" s="50" t="n">
        <v>70</v>
      </c>
      <c r="AD2054" s="50" t="n">
        <v>1</v>
      </c>
      <c r="AE2054" s="50" t="n">
        <v>18</v>
      </c>
      <c r="AF2054" s="50" t="n">
        <v>69</v>
      </c>
      <c r="AG2054" s="50" t="n">
        <v>5703</v>
      </c>
      <c r="AH2054" s="50" t="n">
        <v>19</v>
      </c>
      <c r="AI2054" s="50" t="n">
        <v>168</v>
      </c>
      <c r="AJ2054" s="50" t="n">
        <v>11360.8</v>
      </c>
      <c r="AK2054" s="50" t="n">
        <v>6</v>
      </c>
    </row>
    <row r="2055" customFormat="false" ht="15" hidden="false" customHeight="false" outlineLevel="0" collapsed="false">
      <c r="A2055" s="50" t="s">
        <v>1354</v>
      </c>
      <c r="B2055" s="50" t="s">
        <v>151</v>
      </c>
      <c r="C2055" s="50" t="s">
        <v>596</v>
      </c>
      <c r="D2055" s="50" t="n">
        <v>663968</v>
      </c>
      <c r="E2055" s="50" t="n">
        <v>7</v>
      </c>
      <c r="F2055" s="50" t="s">
        <v>56</v>
      </c>
      <c r="G2055" s="50" t="n">
        <v>382</v>
      </c>
      <c r="H2055" s="50" t="n">
        <v>228</v>
      </c>
      <c r="I2055" s="50" t="n">
        <v>44</v>
      </c>
      <c r="J2055" s="50" t="n">
        <v>187</v>
      </c>
      <c r="K2055" s="50" t="n">
        <v>143</v>
      </c>
      <c r="L2055" s="50" t="n">
        <v>25</v>
      </c>
      <c r="M2055" s="50" t="n">
        <v>194</v>
      </c>
      <c r="N2055" s="50" t="n">
        <v>85</v>
      </c>
      <c r="O2055" s="50" t="n">
        <v>3.864</v>
      </c>
      <c r="P2055" s="50" t="n">
        <v>103</v>
      </c>
      <c r="Q2055" s="50" t="n">
        <v>94</v>
      </c>
      <c r="R2055" s="50" t="n">
        <v>30</v>
      </c>
      <c r="S2055" s="50" t="n">
        <v>3</v>
      </c>
      <c r="T2055" s="50" t="n">
        <v>1</v>
      </c>
      <c r="U2055" s="50" t="n">
        <v>2</v>
      </c>
      <c r="V2055" s="50" t="n">
        <v>4</v>
      </c>
      <c r="W2055" s="50" t="n">
        <v>5</v>
      </c>
      <c r="X2055" s="50" t="n">
        <v>0</v>
      </c>
      <c r="Y2055" s="50" t="n">
        <v>16</v>
      </c>
      <c r="Z2055" s="50" t="n">
        <v>37.25</v>
      </c>
      <c r="AA2055" s="50" t="n">
        <v>103</v>
      </c>
      <c r="AB2055" s="50" t="n">
        <v>32.081</v>
      </c>
      <c r="AC2055" s="50" t="n">
        <v>78</v>
      </c>
      <c r="AD2055" s="50" t="n">
        <v>1</v>
      </c>
      <c r="AE2055" s="50" t="n">
        <v>20</v>
      </c>
      <c r="AF2055" s="50" t="n">
        <v>78</v>
      </c>
      <c r="AG2055" s="50" t="n">
        <v>6714.6</v>
      </c>
      <c r="AH2055" s="50" t="n">
        <v>26</v>
      </c>
      <c r="AI2055" s="50" t="n">
        <v>209</v>
      </c>
      <c r="AJ2055" s="50" t="n">
        <v>14219.8</v>
      </c>
      <c r="AK2055" s="50" t="n">
        <v>9</v>
      </c>
    </row>
    <row r="2056" customFormat="false" ht="15" hidden="false" customHeight="false" outlineLevel="0" collapsed="false">
      <c r="A2056" s="50" t="s">
        <v>1354</v>
      </c>
      <c r="B2056" s="50" t="s">
        <v>151</v>
      </c>
      <c r="C2056" s="50" t="s">
        <v>596</v>
      </c>
      <c r="D2056" s="50" t="n">
        <v>663968</v>
      </c>
      <c r="E2056" s="50" t="n">
        <v>8</v>
      </c>
      <c r="F2056" s="50" t="s">
        <v>57</v>
      </c>
      <c r="G2056" s="50" t="n">
        <v>363</v>
      </c>
      <c r="H2056" s="50" t="n">
        <v>198</v>
      </c>
      <c r="I2056" s="50" t="n">
        <v>42</v>
      </c>
      <c r="J2056" s="50" t="n">
        <v>162</v>
      </c>
      <c r="K2056" s="50" t="n">
        <v>114</v>
      </c>
      <c r="L2056" s="50" t="n">
        <v>10</v>
      </c>
      <c r="M2056" s="50" t="n">
        <v>201</v>
      </c>
      <c r="N2056" s="50" t="n">
        <v>84</v>
      </c>
      <c r="O2056" s="50" t="n">
        <v>-1.603</v>
      </c>
      <c r="P2056" s="50" t="n">
        <v>102</v>
      </c>
      <c r="Q2056" s="50" t="n">
        <v>90</v>
      </c>
      <c r="R2056" s="50" t="n">
        <v>21</v>
      </c>
      <c r="S2056" s="50" t="n">
        <v>5</v>
      </c>
      <c r="T2056" s="50" t="n">
        <v>1</v>
      </c>
      <c r="U2056" s="50" t="n">
        <v>1</v>
      </c>
      <c r="V2056" s="50" t="n">
        <v>7</v>
      </c>
      <c r="W2056" s="50" t="n">
        <v>4</v>
      </c>
      <c r="X2056" s="50" t="n">
        <v>1</v>
      </c>
      <c r="Y2056" s="50" t="n">
        <v>28</v>
      </c>
      <c r="Z2056" s="50" t="n">
        <v>30.15</v>
      </c>
      <c r="AA2056" s="50" t="n">
        <v>102</v>
      </c>
      <c r="AB2056" s="50" t="n">
        <v>27.871</v>
      </c>
      <c r="AC2056" s="50" t="n">
        <v>63</v>
      </c>
      <c r="AD2056" s="50" t="n">
        <v>3</v>
      </c>
      <c r="AE2056" s="50" t="n">
        <v>22</v>
      </c>
      <c r="AF2056" s="50" t="n">
        <v>63</v>
      </c>
      <c r="AG2056" s="50" t="n">
        <v>5259.6</v>
      </c>
      <c r="AH2056" s="50" t="n">
        <v>20</v>
      </c>
      <c r="AI2056" s="50" t="n">
        <v>169</v>
      </c>
      <c r="AJ2056" s="50" t="n">
        <v>11599.7</v>
      </c>
      <c r="AK2056" s="50" t="n">
        <v>7</v>
      </c>
    </row>
    <row r="2057" customFormat="false" ht="15" hidden="false" customHeight="false" outlineLevel="0" collapsed="false">
      <c r="A2057" s="50" t="s">
        <v>1354</v>
      </c>
      <c r="B2057" s="50" t="s">
        <v>151</v>
      </c>
      <c r="C2057" s="50" t="s">
        <v>596</v>
      </c>
      <c r="D2057" s="50" t="n">
        <v>663968</v>
      </c>
      <c r="E2057" s="50" t="n">
        <v>9</v>
      </c>
      <c r="F2057" s="50" t="s">
        <v>58</v>
      </c>
      <c r="G2057" s="50" t="n">
        <v>236</v>
      </c>
      <c r="H2057" s="50" t="n">
        <v>138</v>
      </c>
      <c r="I2057" s="50" t="n">
        <v>23</v>
      </c>
      <c r="J2057" s="50" t="n">
        <v>117</v>
      </c>
      <c r="K2057" s="50" t="n">
        <v>88</v>
      </c>
      <c r="L2057" s="50" t="n">
        <v>13</v>
      </c>
      <c r="M2057" s="50" t="n">
        <v>119</v>
      </c>
      <c r="N2057" s="50" t="n">
        <v>50</v>
      </c>
      <c r="O2057" s="50" t="n">
        <v>-3.984</v>
      </c>
      <c r="P2057" s="50" t="n">
        <v>68</v>
      </c>
      <c r="Q2057" s="50" t="n">
        <v>62</v>
      </c>
      <c r="R2057" s="50" t="n">
        <v>13</v>
      </c>
      <c r="S2057" s="50" t="n">
        <v>3</v>
      </c>
      <c r="T2057" s="50" t="n">
        <v>0</v>
      </c>
      <c r="U2057" s="50" t="n">
        <v>1</v>
      </c>
      <c r="V2057" s="50" t="n">
        <v>3</v>
      </c>
      <c r="W2057" s="50" t="n">
        <v>1</v>
      </c>
      <c r="X2057" s="50" t="n">
        <v>0</v>
      </c>
      <c r="Y2057" s="50" t="n">
        <v>11</v>
      </c>
      <c r="Z2057" s="50" t="n">
        <v>14.85</v>
      </c>
      <c r="AA2057" s="50" t="n">
        <v>64</v>
      </c>
      <c r="AB2057" s="50" t="n">
        <v>18.76</v>
      </c>
      <c r="AC2057" s="50" t="n">
        <v>53</v>
      </c>
      <c r="AD2057" s="50" t="n">
        <v>2</v>
      </c>
      <c r="AE2057" s="50" t="n">
        <v>15</v>
      </c>
      <c r="AF2057" s="50" t="n">
        <v>51</v>
      </c>
      <c r="AG2057" s="50" t="n">
        <v>4356.9</v>
      </c>
      <c r="AH2057" s="50" t="n">
        <v>16</v>
      </c>
      <c r="AI2057" s="50" t="n">
        <v>125</v>
      </c>
      <c r="AJ2057" s="50" t="n">
        <v>8605.3</v>
      </c>
      <c r="AK2057" s="50" t="n">
        <v>13</v>
      </c>
    </row>
    <row r="2058" customFormat="false" ht="15" hidden="false" customHeight="false" outlineLevel="0" collapsed="false">
      <c r="A2058" s="50" t="s">
        <v>1355</v>
      </c>
      <c r="B2058" s="50" t="s">
        <v>151</v>
      </c>
      <c r="C2058" s="50" t="s">
        <v>597</v>
      </c>
      <c r="D2058" s="50" t="n">
        <v>656811</v>
      </c>
      <c r="E2058" s="50" t="n">
        <v>4</v>
      </c>
      <c r="F2058" s="50" t="s">
        <v>53</v>
      </c>
      <c r="G2058" s="50" t="n">
        <v>527</v>
      </c>
      <c r="H2058" s="50" t="n">
        <v>226</v>
      </c>
      <c r="I2058" s="50" t="n">
        <v>45</v>
      </c>
      <c r="J2058" s="50" t="n">
        <v>241</v>
      </c>
      <c r="K2058" s="50" t="n">
        <v>140</v>
      </c>
      <c r="L2058" s="50" t="n">
        <v>16</v>
      </c>
      <c r="M2058" s="50" t="n">
        <v>282</v>
      </c>
      <c r="N2058" s="50" t="n">
        <v>86</v>
      </c>
      <c r="O2058" s="50" t="n">
        <v>7.879</v>
      </c>
      <c r="P2058" s="50" t="n">
        <v>127</v>
      </c>
      <c r="Q2058" s="50" t="n">
        <v>108</v>
      </c>
      <c r="R2058" s="50" t="n">
        <v>33</v>
      </c>
      <c r="S2058" s="50" t="n">
        <v>4</v>
      </c>
      <c r="T2058" s="50" t="n">
        <v>0</v>
      </c>
      <c r="U2058" s="50" t="n">
        <v>5</v>
      </c>
      <c r="V2058" s="50" t="n">
        <v>15</v>
      </c>
      <c r="W2058" s="50" t="n">
        <v>2</v>
      </c>
      <c r="X2058" s="50" t="n">
        <v>2</v>
      </c>
      <c r="Y2058" s="50" t="n">
        <v>23</v>
      </c>
      <c r="Z2058" s="50" t="n">
        <v>47.8</v>
      </c>
      <c r="AA2058" s="50" t="n">
        <v>126</v>
      </c>
      <c r="AB2058" s="50" t="n">
        <v>48.414</v>
      </c>
      <c r="AC2058" s="50" t="n">
        <v>87</v>
      </c>
      <c r="AD2058" s="50" t="n">
        <v>7</v>
      </c>
      <c r="AE2058" s="50" t="n">
        <v>41</v>
      </c>
      <c r="AF2058" s="50" t="n">
        <v>87</v>
      </c>
      <c r="AG2058" s="50" t="n">
        <v>7858.5</v>
      </c>
      <c r="AH2058" s="50" t="n">
        <v>34</v>
      </c>
      <c r="AI2058" s="50" t="n">
        <v>195</v>
      </c>
      <c r="AJ2058" s="50" t="n">
        <v>13840.7</v>
      </c>
      <c r="AK2058" s="50" t="n">
        <v>21</v>
      </c>
    </row>
    <row r="2059" customFormat="false" ht="15" hidden="false" customHeight="false" outlineLevel="0" collapsed="false">
      <c r="A2059" s="50" t="s">
        <v>1355</v>
      </c>
      <c r="B2059" s="50" t="s">
        <v>151</v>
      </c>
      <c r="C2059" s="50" t="s">
        <v>597</v>
      </c>
      <c r="D2059" s="50" t="n">
        <v>656811</v>
      </c>
      <c r="E2059" s="50" t="n">
        <v>5</v>
      </c>
      <c r="F2059" s="50" t="s">
        <v>54</v>
      </c>
      <c r="G2059" s="50" t="n">
        <v>234</v>
      </c>
      <c r="H2059" s="50" t="n">
        <v>107</v>
      </c>
      <c r="I2059" s="50" t="n">
        <v>21</v>
      </c>
      <c r="J2059" s="50" t="n">
        <v>112</v>
      </c>
      <c r="K2059" s="50" t="n">
        <v>71</v>
      </c>
      <c r="L2059" s="50" t="n">
        <v>8</v>
      </c>
      <c r="M2059" s="50" t="n">
        <v>122</v>
      </c>
      <c r="N2059" s="50" t="n">
        <v>36</v>
      </c>
      <c r="O2059" s="50" t="n">
        <v>1.086</v>
      </c>
      <c r="P2059" s="50" t="n">
        <v>59</v>
      </c>
      <c r="Q2059" s="50" t="n">
        <v>55</v>
      </c>
      <c r="R2059" s="50" t="n">
        <v>15</v>
      </c>
      <c r="S2059" s="50" t="n">
        <v>2</v>
      </c>
      <c r="T2059" s="50" t="n">
        <v>0</v>
      </c>
      <c r="U2059" s="50" t="n">
        <v>3</v>
      </c>
      <c r="V2059" s="50" t="n">
        <v>4</v>
      </c>
      <c r="W2059" s="50" t="n">
        <v>0</v>
      </c>
      <c r="X2059" s="50" t="n">
        <v>0</v>
      </c>
      <c r="Y2059" s="50" t="n">
        <v>12</v>
      </c>
      <c r="Z2059" s="50" t="n">
        <v>20.3</v>
      </c>
      <c r="AA2059" s="50" t="n">
        <v>59</v>
      </c>
      <c r="AB2059" s="50" t="n">
        <v>17.272</v>
      </c>
      <c r="AC2059" s="50" t="n">
        <v>43</v>
      </c>
      <c r="AD2059" s="50" t="n">
        <v>3</v>
      </c>
      <c r="AE2059" s="50" t="n">
        <v>17</v>
      </c>
      <c r="AF2059" s="50" t="n">
        <v>43</v>
      </c>
      <c r="AG2059" s="50" t="n">
        <v>3874.2</v>
      </c>
      <c r="AH2059" s="50" t="n">
        <v>11</v>
      </c>
      <c r="AI2059" s="50" t="n">
        <v>102</v>
      </c>
      <c r="AJ2059" s="50" t="n">
        <v>7226.2</v>
      </c>
      <c r="AK2059" s="50" t="n">
        <v>14</v>
      </c>
    </row>
    <row r="2060" customFormat="false" ht="15" hidden="false" customHeight="false" outlineLevel="0" collapsed="false">
      <c r="A2060" s="50" t="s">
        <v>1355</v>
      </c>
      <c r="B2060" s="50" t="s">
        <v>151</v>
      </c>
      <c r="C2060" s="50" t="s">
        <v>597</v>
      </c>
      <c r="D2060" s="50" t="n">
        <v>656811</v>
      </c>
      <c r="E2060" s="50" t="n">
        <v>6</v>
      </c>
      <c r="F2060" s="50" t="s">
        <v>55</v>
      </c>
      <c r="G2060" s="50" t="n">
        <v>389</v>
      </c>
      <c r="H2060" s="50" t="n">
        <v>202</v>
      </c>
      <c r="I2060" s="50" t="n">
        <v>40</v>
      </c>
      <c r="J2060" s="50" t="n">
        <v>191</v>
      </c>
      <c r="K2060" s="50" t="n">
        <v>123</v>
      </c>
      <c r="L2060" s="50" t="n">
        <v>14</v>
      </c>
      <c r="M2060" s="50" t="n">
        <v>198</v>
      </c>
      <c r="N2060" s="50" t="n">
        <v>79</v>
      </c>
      <c r="O2060" s="50" t="n">
        <v>1.683</v>
      </c>
      <c r="P2060" s="50" t="n">
        <v>104</v>
      </c>
      <c r="Q2060" s="50" t="n">
        <v>101</v>
      </c>
      <c r="R2060" s="50" t="n">
        <v>28</v>
      </c>
      <c r="S2060" s="50" t="n">
        <v>5</v>
      </c>
      <c r="T2060" s="50" t="n">
        <v>0</v>
      </c>
      <c r="U2060" s="50" t="n">
        <v>5</v>
      </c>
      <c r="V2060" s="50" t="n">
        <v>3</v>
      </c>
      <c r="W2060" s="50" t="n">
        <v>0</v>
      </c>
      <c r="X2060" s="50" t="n">
        <v>0</v>
      </c>
      <c r="Y2060" s="50" t="n">
        <v>29</v>
      </c>
      <c r="Z2060" s="50" t="n">
        <v>34.55</v>
      </c>
      <c r="AA2060" s="50" t="n">
        <v>104</v>
      </c>
      <c r="AB2060" s="50" t="n">
        <v>28.042</v>
      </c>
      <c r="AC2060" s="50" t="n">
        <v>72</v>
      </c>
      <c r="AD2060" s="50" t="n">
        <v>3</v>
      </c>
      <c r="AE2060" s="50" t="n">
        <v>30</v>
      </c>
      <c r="AF2060" s="50" t="n">
        <v>72</v>
      </c>
      <c r="AG2060" s="50" t="n">
        <v>6353.7</v>
      </c>
      <c r="AH2060" s="50" t="n">
        <v>30</v>
      </c>
      <c r="AI2060" s="50" t="n">
        <v>179</v>
      </c>
      <c r="AJ2060" s="50" t="n">
        <v>12643.2</v>
      </c>
      <c r="AK2060" s="50" t="n">
        <v>13</v>
      </c>
    </row>
    <row r="2061" customFormat="false" ht="15" hidden="false" customHeight="false" outlineLevel="0" collapsed="false">
      <c r="A2061" s="50" t="s">
        <v>1355</v>
      </c>
      <c r="B2061" s="50" t="s">
        <v>151</v>
      </c>
      <c r="C2061" s="50" t="s">
        <v>597</v>
      </c>
      <c r="D2061" s="50" t="n">
        <v>656811</v>
      </c>
      <c r="E2061" s="50" t="n">
        <v>7</v>
      </c>
      <c r="F2061" s="50" t="s">
        <v>56</v>
      </c>
      <c r="G2061" s="50" t="n">
        <v>391</v>
      </c>
      <c r="H2061" s="50" t="n">
        <v>187</v>
      </c>
      <c r="I2061" s="50" t="n">
        <v>36</v>
      </c>
      <c r="J2061" s="50" t="n">
        <v>185</v>
      </c>
      <c r="K2061" s="50" t="n">
        <v>132</v>
      </c>
      <c r="L2061" s="50" t="n">
        <v>17</v>
      </c>
      <c r="M2061" s="50" t="n">
        <v>205</v>
      </c>
      <c r="N2061" s="50" t="n">
        <v>55</v>
      </c>
      <c r="O2061" s="50" t="n">
        <v>-3.943</v>
      </c>
      <c r="P2061" s="50" t="n">
        <v>108</v>
      </c>
      <c r="Q2061" s="50" t="n">
        <v>95</v>
      </c>
      <c r="R2061" s="50" t="n">
        <v>21</v>
      </c>
      <c r="S2061" s="50" t="n">
        <v>4</v>
      </c>
      <c r="T2061" s="50" t="n">
        <v>0</v>
      </c>
      <c r="U2061" s="50" t="n">
        <v>4</v>
      </c>
      <c r="V2061" s="50" t="n">
        <v>9</v>
      </c>
      <c r="W2061" s="50" t="n">
        <v>3</v>
      </c>
      <c r="X2061" s="50" t="n">
        <v>1</v>
      </c>
      <c r="Y2061" s="50" t="n">
        <v>22</v>
      </c>
      <c r="Z2061" s="50" t="n">
        <v>33.1</v>
      </c>
      <c r="AA2061" s="50" t="n">
        <v>108</v>
      </c>
      <c r="AB2061" s="50" t="n">
        <v>32.634</v>
      </c>
      <c r="AC2061" s="50" t="n">
        <v>74</v>
      </c>
      <c r="AD2061" s="50" t="n">
        <v>7</v>
      </c>
      <c r="AE2061" s="50" t="n">
        <v>32</v>
      </c>
      <c r="AF2061" s="50" t="n">
        <v>74</v>
      </c>
      <c r="AG2061" s="50" t="n">
        <v>6557.4</v>
      </c>
      <c r="AH2061" s="50" t="n">
        <v>26</v>
      </c>
      <c r="AI2061" s="50" t="n">
        <v>167</v>
      </c>
      <c r="AJ2061" s="50" t="n">
        <v>11878.2</v>
      </c>
      <c r="AK2061" s="50" t="n">
        <v>15</v>
      </c>
    </row>
    <row r="2062" customFormat="false" ht="15" hidden="false" customHeight="false" outlineLevel="0" collapsed="false">
      <c r="A2062" s="50" t="s">
        <v>1355</v>
      </c>
      <c r="B2062" s="50" t="s">
        <v>151</v>
      </c>
      <c r="C2062" s="50" t="s">
        <v>597</v>
      </c>
      <c r="D2062" s="50" t="n">
        <v>656811</v>
      </c>
      <c r="E2062" s="50" t="n">
        <v>9</v>
      </c>
      <c r="F2062" s="50" t="s">
        <v>58</v>
      </c>
      <c r="G2062" s="50" t="n">
        <v>197</v>
      </c>
      <c r="H2062" s="50" t="n">
        <v>91</v>
      </c>
      <c r="I2062" s="50" t="n">
        <v>22</v>
      </c>
      <c r="J2062" s="50" t="n">
        <v>100</v>
      </c>
      <c r="K2062" s="50" t="n">
        <v>62</v>
      </c>
      <c r="L2062" s="50" t="n">
        <v>9</v>
      </c>
      <c r="M2062" s="50" t="n">
        <v>97</v>
      </c>
      <c r="N2062" s="50" t="n">
        <v>29</v>
      </c>
      <c r="O2062" s="50" t="n">
        <v>-1.557</v>
      </c>
      <c r="P2062" s="50" t="n">
        <v>53</v>
      </c>
      <c r="Q2062" s="50" t="n">
        <v>48</v>
      </c>
      <c r="R2062" s="50" t="n">
        <v>11</v>
      </c>
      <c r="S2062" s="50" t="n">
        <v>2</v>
      </c>
      <c r="T2062" s="50" t="n">
        <v>0</v>
      </c>
      <c r="U2062" s="50" t="n">
        <v>1</v>
      </c>
      <c r="V2062" s="50" t="n">
        <v>4</v>
      </c>
      <c r="W2062" s="50" t="n">
        <v>1</v>
      </c>
      <c r="X2062" s="50" t="n">
        <v>0</v>
      </c>
      <c r="Y2062" s="50" t="n">
        <v>13</v>
      </c>
      <c r="Z2062" s="50" t="n">
        <v>15.2</v>
      </c>
      <c r="AA2062" s="50" t="n">
        <v>53</v>
      </c>
      <c r="AB2062" s="50" t="n">
        <v>14.79</v>
      </c>
      <c r="AC2062" s="50" t="n">
        <v>35</v>
      </c>
      <c r="AD2062" s="50" t="n">
        <v>1</v>
      </c>
      <c r="AE2062" s="50" t="n">
        <v>11</v>
      </c>
      <c r="AF2062" s="50" t="n">
        <v>35</v>
      </c>
      <c r="AG2062" s="50" t="n">
        <v>3056.1</v>
      </c>
      <c r="AH2062" s="50" t="n">
        <v>10</v>
      </c>
      <c r="AI2062" s="50" t="n">
        <v>76</v>
      </c>
      <c r="AJ2062" s="50" t="n">
        <v>5329.8</v>
      </c>
      <c r="AK2062" s="50" t="n">
        <v>4</v>
      </c>
    </row>
    <row r="2063" customFormat="false" ht="15" hidden="false" customHeight="false" outlineLevel="0" collapsed="false">
      <c r="A2063" s="50" t="s">
        <v>1356</v>
      </c>
      <c r="B2063" s="50" t="s">
        <v>151</v>
      </c>
      <c r="C2063" s="50" t="s">
        <v>598</v>
      </c>
      <c r="D2063" s="50" t="n">
        <v>687462</v>
      </c>
      <c r="E2063" s="50" t="n">
        <v>4</v>
      </c>
      <c r="F2063" s="50" t="s">
        <v>53</v>
      </c>
      <c r="G2063" s="50" t="n">
        <v>395</v>
      </c>
      <c r="H2063" s="50" t="n">
        <v>148</v>
      </c>
      <c r="I2063" s="50" t="n">
        <v>24</v>
      </c>
      <c r="J2063" s="50" t="n">
        <v>181</v>
      </c>
      <c r="K2063" s="50" t="n">
        <v>91</v>
      </c>
      <c r="L2063" s="50" t="n">
        <v>3</v>
      </c>
      <c r="M2063" s="50" t="n">
        <v>214</v>
      </c>
      <c r="N2063" s="50" t="n">
        <v>57</v>
      </c>
      <c r="O2063" s="50" t="n">
        <v>3.223</v>
      </c>
      <c r="P2063" s="50" t="n">
        <v>102</v>
      </c>
      <c r="Q2063" s="50" t="n">
        <v>84</v>
      </c>
      <c r="R2063" s="50" t="n">
        <v>21</v>
      </c>
      <c r="S2063" s="50" t="n">
        <v>2</v>
      </c>
      <c r="T2063" s="50" t="n">
        <v>0</v>
      </c>
      <c r="U2063" s="50" t="n">
        <v>3</v>
      </c>
      <c r="V2063" s="50" t="n">
        <v>15</v>
      </c>
      <c r="W2063" s="50" t="n">
        <v>1</v>
      </c>
      <c r="X2063" s="50" t="n">
        <v>2</v>
      </c>
      <c r="Y2063" s="50" t="n">
        <v>15</v>
      </c>
      <c r="Z2063" s="50" t="n">
        <v>34.1</v>
      </c>
      <c r="AA2063" s="50" t="n">
        <v>102</v>
      </c>
      <c r="AB2063" s="50" t="n">
        <v>31.003</v>
      </c>
      <c r="AC2063" s="50" t="n">
        <v>71</v>
      </c>
      <c r="AD2063" s="50" t="n">
        <v>1</v>
      </c>
      <c r="AE2063" s="50" t="n">
        <v>20</v>
      </c>
      <c r="AF2063" s="50" t="n">
        <v>71</v>
      </c>
      <c r="AG2063" s="50" t="n">
        <v>6074.2</v>
      </c>
      <c r="AH2063" s="50" t="n">
        <v>18</v>
      </c>
      <c r="AI2063" s="50" t="n">
        <v>131</v>
      </c>
      <c r="AJ2063" s="50" t="n">
        <v>8914.1</v>
      </c>
      <c r="AK2063" s="50" t="n">
        <v>5</v>
      </c>
    </row>
    <row r="2064" customFormat="false" ht="15" hidden="false" customHeight="false" outlineLevel="0" collapsed="false">
      <c r="A2064" s="50" t="s">
        <v>1356</v>
      </c>
      <c r="B2064" s="50" t="s">
        <v>151</v>
      </c>
      <c r="C2064" s="50" t="s">
        <v>598</v>
      </c>
      <c r="D2064" s="50" t="n">
        <v>687462</v>
      </c>
      <c r="E2064" s="50" t="n">
        <v>5</v>
      </c>
      <c r="F2064" s="50" t="s">
        <v>54</v>
      </c>
      <c r="G2064" s="50" t="n">
        <v>436</v>
      </c>
      <c r="H2064" s="50" t="n">
        <v>191</v>
      </c>
      <c r="I2064" s="50" t="n">
        <v>16</v>
      </c>
      <c r="J2064" s="50" t="n">
        <v>206</v>
      </c>
      <c r="K2064" s="50" t="n">
        <v>136</v>
      </c>
      <c r="L2064" s="50" t="n">
        <v>7</v>
      </c>
      <c r="M2064" s="50" t="n">
        <v>229</v>
      </c>
      <c r="N2064" s="50" t="n">
        <v>55</v>
      </c>
      <c r="O2064" s="50" t="n">
        <v>7.56</v>
      </c>
      <c r="P2064" s="50" t="n">
        <v>106</v>
      </c>
      <c r="Q2064" s="50" t="n">
        <v>89</v>
      </c>
      <c r="R2064" s="50" t="n">
        <v>29</v>
      </c>
      <c r="S2064" s="50" t="n">
        <v>6</v>
      </c>
      <c r="T2064" s="50" t="n">
        <v>1</v>
      </c>
      <c r="U2064" s="50" t="n">
        <v>4</v>
      </c>
      <c r="V2064" s="50" t="n">
        <v>14</v>
      </c>
      <c r="W2064" s="50" t="n">
        <v>1</v>
      </c>
      <c r="X2064" s="50" t="n">
        <v>2</v>
      </c>
      <c r="Y2064" s="50" t="n">
        <v>9</v>
      </c>
      <c r="Z2064" s="50" t="n">
        <v>43.8</v>
      </c>
      <c r="AA2064" s="50" t="n">
        <v>106</v>
      </c>
      <c r="AB2064" s="50" t="n">
        <v>38.856</v>
      </c>
      <c r="AC2064" s="50" t="n">
        <v>82</v>
      </c>
      <c r="AD2064" s="50" t="n">
        <v>9</v>
      </c>
      <c r="AE2064" s="50" t="n">
        <v>31</v>
      </c>
      <c r="AF2064" s="50" t="n">
        <v>82</v>
      </c>
      <c r="AG2064" s="50" t="n">
        <v>7105.6</v>
      </c>
      <c r="AH2064" s="50" t="n">
        <v>28</v>
      </c>
      <c r="AI2064" s="50" t="n">
        <v>158</v>
      </c>
      <c r="AJ2064" s="50" t="n">
        <v>10962.8</v>
      </c>
      <c r="AK2064" s="50" t="n">
        <v>11</v>
      </c>
    </row>
    <row r="2065" customFormat="false" ht="15" hidden="false" customHeight="false" outlineLevel="0" collapsed="false">
      <c r="A2065" s="50" t="s">
        <v>1356</v>
      </c>
      <c r="B2065" s="50" t="s">
        <v>151</v>
      </c>
      <c r="C2065" s="50" t="s">
        <v>598</v>
      </c>
      <c r="D2065" s="50" t="n">
        <v>687462</v>
      </c>
      <c r="E2065" s="50" t="n">
        <v>6</v>
      </c>
      <c r="F2065" s="50" t="s">
        <v>55</v>
      </c>
      <c r="G2065" s="50" t="n">
        <v>359</v>
      </c>
      <c r="H2065" s="50" t="n">
        <v>142</v>
      </c>
      <c r="I2065" s="50" t="n">
        <v>26</v>
      </c>
      <c r="J2065" s="50" t="n">
        <v>173</v>
      </c>
      <c r="K2065" s="50" t="n">
        <v>102</v>
      </c>
      <c r="L2065" s="50" t="n">
        <v>12</v>
      </c>
      <c r="M2065" s="50" t="n">
        <v>186</v>
      </c>
      <c r="N2065" s="50" t="n">
        <v>40</v>
      </c>
      <c r="O2065" s="50" t="n">
        <v>2.295</v>
      </c>
      <c r="P2065" s="50" t="n">
        <v>87</v>
      </c>
      <c r="Q2065" s="50" t="n">
        <v>73</v>
      </c>
      <c r="R2065" s="50" t="n">
        <v>19</v>
      </c>
      <c r="S2065" s="50" t="n">
        <v>3</v>
      </c>
      <c r="T2065" s="50" t="n">
        <v>0</v>
      </c>
      <c r="U2065" s="50" t="n">
        <v>3</v>
      </c>
      <c r="V2065" s="50" t="n">
        <v>11</v>
      </c>
      <c r="W2065" s="50" t="n">
        <v>3</v>
      </c>
      <c r="X2065" s="50" t="n">
        <v>0</v>
      </c>
      <c r="Y2065" s="50" t="n">
        <v>16</v>
      </c>
      <c r="Z2065" s="50" t="n">
        <v>31.25</v>
      </c>
      <c r="AA2065" s="50" t="n">
        <v>87</v>
      </c>
      <c r="AB2065" s="50" t="n">
        <v>30.126</v>
      </c>
      <c r="AC2065" s="50" t="n">
        <v>57</v>
      </c>
      <c r="AD2065" s="50" t="n">
        <v>8</v>
      </c>
      <c r="AE2065" s="50" t="n">
        <v>21</v>
      </c>
      <c r="AF2065" s="50" t="n">
        <v>57</v>
      </c>
      <c r="AG2065" s="50" t="n">
        <v>5063.9</v>
      </c>
      <c r="AH2065" s="50" t="n">
        <v>19</v>
      </c>
      <c r="AI2065" s="50" t="n">
        <v>128</v>
      </c>
      <c r="AJ2065" s="50" t="n">
        <v>8873.8</v>
      </c>
      <c r="AK2065" s="50" t="n">
        <v>6</v>
      </c>
    </row>
    <row r="2066" customFormat="false" ht="15" hidden="false" customHeight="false" outlineLevel="0" collapsed="false">
      <c r="A2066" s="50" t="s">
        <v>1356</v>
      </c>
      <c r="B2066" s="50" t="s">
        <v>151</v>
      </c>
      <c r="C2066" s="50" t="s">
        <v>598</v>
      </c>
      <c r="D2066" s="50" t="n">
        <v>687462</v>
      </c>
      <c r="E2066" s="50" t="n">
        <v>8</v>
      </c>
      <c r="F2066" s="50" t="s">
        <v>57</v>
      </c>
      <c r="G2066" s="50" t="n">
        <v>336</v>
      </c>
      <c r="H2066" s="50" t="n">
        <v>136</v>
      </c>
      <c r="I2066" s="50" t="n">
        <v>22</v>
      </c>
      <c r="J2066" s="50" t="n">
        <v>164</v>
      </c>
      <c r="K2066" s="50" t="n">
        <v>90</v>
      </c>
      <c r="L2066" s="50" t="n">
        <v>8</v>
      </c>
      <c r="M2066" s="50" t="n">
        <v>171</v>
      </c>
      <c r="N2066" s="50" t="n">
        <v>46</v>
      </c>
      <c r="O2066" s="50" t="n">
        <v>-10.252</v>
      </c>
      <c r="P2066" s="50" t="n">
        <v>86</v>
      </c>
      <c r="Q2066" s="50" t="n">
        <v>78</v>
      </c>
      <c r="R2066" s="50" t="n">
        <v>11</v>
      </c>
      <c r="S2066" s="50" t="n">
        <v>1</v>
      </c>
      <c r="T2066" s="50" t="n">
        <v>0</v>
      </c>
      <c r="U2066" s="50" t="n">
        <v>0</v>
      </c>
      <c r="V2066" s="50" t="n">
        <v>6</v>
      </c>
      <c r="W2066" s="50" t="n">
        <v>2</v>
      </c>
      <c r="X2066" s="50" t="n">
        <v>0</v>
      </c>
      <c r="Y2066" s="50" t="n">
        <v>18</v>
      </c>
      <c r="Z2066" s="50" t="n">
        <v>15.85</v>
      </c>
      <c r="AA2066" s="50" t="n">
        <v>86</v>
      </c>
      <c r="AB2066" s="50" t="n">
        <v>20.43</v>
      </c>
      <c r="AC2066" s="50" t="n">
        <v>60</v>
      </c>
      <c r="AD2066" s="50" t="n">
        <v>0</v>
      </c>
      <c r="AE2066" s="50" t="n">
        <v>12</v>
      </c>
      <c r="AF2066" s="50" t="n">
        <v>60</v>
      </c>
      <c r="AG2066" s="50" t="n">
        <v>5213</v>
      </c>
      <c r="AH2066" s="50" t="n">
        <v>19</v>
      </c>
      <c r="AI2066" s="50" t="n">
        <v>117</v>
      </c>
      <c r="AJ2066" s="50" t="n">
        <v>8000.1</v>
      </c>
      <c r="AK2066" s="50" t="n">
        <v>5</v>
      </c>
    </row>
    <row r="2067" customFormat="false" ht="15" hidden="false" customHeight="false" outlineLevel="0" collapsed="false">
      <c r="A2067" s="50" t="s">
        <v>1356</v>
      </c>
      <c r="B2067" s="50" t="s">
        <v>151</v>
      </c>
      <c r="C2067" s="50" t="s">
        <v>598</v>
      </c>
      <c r="D2067" s="50" t="n">
        <v>687462</v>
      </c>
      <c r="E2067" s="50" t="n">
        <v>9</v>
      </c>
      <c r="F2067" s="50" t="s">
        <v>58</v>
      </c>
      <c r="G2067" s="50" t="n">
        <v>284</v>
      </c>
      <c r="H2067" s="50" t="n">
        <v>121</v>
      </c>
      <c r="I2067" s="50" t="n">
        <v>24</v>
      </c>
      <c r="J2067" s="50" t="n">
        <v>142</v>
      </c>
      <c r="K2067" s="50" t="n">
        <v>88</v>
      </c>
      <c r="L2067" s="50" t="n">
        <v>11</v>
      </c>
      <c r="M2067" s="50" t="n">
        <v>142</v>
      </c>
      <c r="N2067" s="50" t="n">
        <v>33</v>
      </c>
      <c r="O2067" s="50" t="n">
        <v>-2.531</v>
      </c>
      <c r="P2067" s="50" t="n">
        <v>70</v>
      </c>
      <c r="Q2067" s="50" t="n">
        <v>61</v>
      </c>
      <c r="R2067" s="50" t="n">
        <v>14</v>
      </c>
      <c r="S2067" s="50" t="n">
        <v>2</v>
      </c>
      <c r="T2067" s="50" t="n">
        <v>0</v>
      </c>
      <c r="U2067" s="50" t="n">
        <v>0</v>
      </c>
      <c r="V2067" s="50" t="n">
        <v>8</v>
      </c>
      <c r="W2067" s="50" t="n">
        <v>0</v>
      </c>
      <c r="X2067" s="50" t="n">
        <v>1</v>
      </c>
      <c r="Y2067" s="50" t="n">
        <v>15</v>
      </c>
      <c r="Z2067" s="50" t="n">
        <v>18.9</v>
      </c>
      <c r="AA2067" s="50" t="n">
        <v>70</v>
      </c>
      <c r="AB2067" s="50" t="n">
        <v>19.339</v>
      </c>
      <c r="AC2067" s="50" t="n">
        <v>47</v>
      </c>
      <c r="AD2067" s="50" t="n">
        <v>0</v>
      </c>
      <c r="AE2067" s="50" t="n">
        <v>12</v>
      </c>
      <c r="AF2067" s="50" t="n">
        <v>47</v>
      </c>
      <c r="AG2067" s="50" t="n">
        <v>4028.3</v>
      </c>
      <c r="AH2067" s="50" t="n">
        <v>22</v>
      </c>
      <c r="AI2067" s="50" t="n">
        <v>100</v>
      </c>
      <c r="AJ2067" s="50" t="n">
        <v>6865.8</v>
      </c>
      <c r="AK2067" s="50" t="n">
        <v>3</v>
      </c>
    </row>
    <row r="2068" customFormat="false" ht="15" hidden="false" customHeight="false" outlineLevel="0" collapsed="false">
      <c r="A2068" s="50" t="s">
        <v>1357</v>
      </c>
      <c r="B2068" s="50" t="s">
        <v>151</v>
      </c>
      <c r="C2068" s="50" t="s">
        <v>599</v>
      </c>
      <c r="D2068" s="50" t="n">
        <v>665833</v>
      </c>
      <c r="E2068" s="50" t="n">
        <v>4</v>
      </c>
      <c r="F2068" s="50" t="s">
        <v>53</v>
      </c>
      <c r="G2068" s="50" t="n">
        <v>565</v>
      </c>
      <c r="H2068" s="50" t="n">
        <v>256</v>
      </c>
      <c r="I2068" s="50" t="n">
        <v>99</v>
      </c>
      <c r="J2068" s="50" t="n">
        <v>257</v>
      </c>
      <c r="K2068" s="50" t="n">
        <v>155</v>
      </c>
      <c r="L2068" s="50" t="n">
        <v>40</v>
      </c>
      <c r="M2068" s="50" t="n">
        <v>300</v>
      </c>
      <c r="N2068" s="50" t="n">
        <v>101</v>
      </c>
      <c r="O2068" s="50" t="n">
        <v>4.839</v>
      </c>
      <c r="P2068" s="50" t="n">
        <v>137</v>
      </c>
      <c r="Q2068" s="50" t="n">
        <v>125</v>
      </c>
      <c r="R2068" s="50" t="n">
        <v>32</v>
      </c>
      <c r="S2068" s="50" t="n">
        <v>5</v>
      </c>
      <c r="T2068" s="50" t="n">
        <v>0</v>
      </c>
      <c r="U2068" s="50" t="n">
        <v>9</v>
      </c>
      <c r="V2068" s="50" t="n">
        <v>11</v>
      </c>
      <c r="W2068" s="50" t="n">
        <v>1</v>
      </c>
      <c r="X2068" s="50" t="n">
        <v>0</v>
      </c>
      <c r="Y2068" s="50" t="n">
        <v>48</v>
      </c>
      <c r="Z2068" s="50" t="n">
        <v>47.45</v>
      </c>
      <c r="AA2068" s="50" t="n">
        <v>135</v>
      </c>
      <c r="AB2068" s="50" t="n">
        <v>49.319</v>
      </c>
      <c r="AC2068" s="50" t="n">
        <v>77</v>
      </c>
      <c r="AD2068" s="50" t="n">
        <v>17</v>
      </c>
      <c r="AE2068" s="50" t="n">
        <v>48</v>
      </c>
      <c r="AF2068" s="50" t="n">
        <v>77</v>
      </c>
      <c r="AG2068" s="50" t="n">
        <v>7403.8</v>
      </c>
      <c r="AH2068" s="50" t="n">
        <v>29</v>
      </c>
      <c r="AI2068" s="50" t="n">
        <v>238</v>
      </c>
      <c r="AJ2068" s="50" t="n">
        <v>18676.9</v>
      </c>
      <c r="AK2068" s="50" t="n">
        <v>181</v>
      </c>
    </row>
    <row r="2069" customFormat="false" ht="15" hidden="false" customHeight="false" outlineLevel="0" collapsed="false">
      <c r="A2069" s="50" t="s">
        <v>1357</v>
      </c>
      <c r="B2069" s="50" t="s">
        <v>151</v>
      </c>
      <c r="C2069" s="50" t="s">
        <v>599</v>
      </c>
      <c r="D2069" s="50" t="n">
        <v>665833</v>
      </c>
      <c r="E2069" s="50" t="n">
        <v>5</v>
      </c>
      <c r="F2069" s="50" t="s">
        <v>54</v>
      </c>
      <c r="G2069" s="50" t="n">
        <v>491</v>
      </c>
      <c r="H2069" s="50" t="n">
        <v>212</v>
      </c>
      <c r="I2069" s="50" t="n">
        <v>66</v>
      </c>
      <c r="J2069" s="50" t="n">
        <v>206</v>
      </c>
      <c r="K2069" s="50" t="n">
        <v>120</v>
      </c>
      <c r="L2069" s="50" t="n">
        <v>21</v>
      </c>
      <c r="M2069" s="50" t="n">
        <v>284</v>
      </c>
      <c r="N2069" s="50" t="n">
        <v>92</v>
      </c>
      <c r="O2069" s="50" t="n">
        <v>3.759</v>
      </c>
      <c r="P2069" s="50" t="n">
        <v>124</v>
      </c>
      <c r="Q2069" s="50" t="n">
        <v>110</v>
      </c>
      <c r="R2069" s="50" t="n">
        <v>28</v>
      </c>
      <c r="S2069" s="50" t="n">
        <v>5</v>
      </c>
      <c r="T2069" s="50" t="n">
        <v>0</v>
      </c>
      <c r="U2069" s="50" t="n">
        <v>4</v>
      </c>
      <c r="V2069" s="50" t="n">
        <v>12</v>
      </c>
      <c r="W2069" s="50" t="n">
        <v>2</v>
      </c>
      <c r="X2069" s="50" t="n">
        <v>0</v>
      </c>
      <c r="Y2069" s="50" t="n">
        <v>43</v>
      </c>
      <c r="Z2069" s="50" t="n">
        <v>41.15</v>
      </c>
      <c r="AA2069" s="50" t="n">
        <v>122</v>
      </c>
      <c r="AB2069" s="50" t="n">
        <v>39.62</v>
      </c>
      <c r="AC2069" s="50" t="n">
        <v>67</v>
      </c>
      <c r="AD2069" s="50" t="n">
        <v>7</v>
      </c>
      <c r="AE2069" s="50" t="n">
        <v>39</v>
      </c>
      <c r="AF2069" s="50" t="n">
        <v>65</v>
      </c>
      <c r="AG2069" s="50" t="n">
        <v>6241</v>
      </c>
      <c r="AH2069" s="50" t="n">
        <v>20</v>
      </c>
      <c r="AI2069" s="50" t="n">
        <v>188</v>
      </c>
      <c r="AJ2069" s="50" t="n">
        <v>14607.9</v>
      </c>
      <c r="AK2069" s="50" t="n">
        <v>140</v>
      </c>
    </row>
    <row r="2070" customFormat="false" ht="15" hidden="false" customHeight="false" outlineLevel="0" collapsed="false">
      <c r="A2070" s="50" t="s">
        <v>1357</v>
      </c>
      <c r="B2070" s="50" t="s">
        <v>151</v>
      </c>
      <c r="C2070" s="50" t="s">
        <v>599</v>
      </c>
      <c r="D2070" s="50" t="n">
        <v>665833</v>
      </c>
      <c r="E2070" s="50" t="n">
        <v>6</v>
      </c>
      <c r="F2070" s="50" t="s">
        <v>55</v>
      </c>
      <c r="G2070" s="50" t="n">
        <v>110</v>
      </c>
      <c r="H2070" s="50" t="n">
        <v>37</v>
      </c>
      <c r="I2070" s="50" t="n">
        <v>15</v>
      </c>
      <c r="J2070" s="50" t="n">
        <v>39</v>
      </c>
      <c r="K2070" s="50" t="n">
        <v>18</v>
      </c>
      <c r="L2070" s="50" t="n">
        <v>6</v>
      </c>
      <c r="M2070" s="50" t="n">
        <v>71</v>
      </c>
      <c r="N2070" s="50" t="n">
        <v>19</v>
      </c>
      <c r="O2070" s="50" t="n">
        <v>3.275</v>
      </c>
      <c r="P2070" s="50" t="n">
        <v>22</v>
      </c>
      <c r="Q2070" s="50" t="n">
        <v>15</v>
      </c>
      <c r="R2070" s="50" t="n">
        <v>6</v>
      </c>
      <c r="S2070" s="50" t="n">
        <v>0</v>
      </c>
      <c r="T2070" s="50" t="n">
        <v>0</v>
      </c>
      <c r="U2070" s="50" t="n">
        <v>1</v>
      </c>
      <c r="V2070" s="50" t="n">
        <v>7</v>
      </c>
      <c r="W2070" s="50" t="n">
        <v>0</v>
      </c>
      <c r="X2070" s="50" t="n">
        <v>0</v>
      </c>
      <c r="Y2070" s="50" t="n">
        <v>7</v>
      </c>
      <c r="Z2070" s="50" t="n">
        <v>11.4</v>
      </c>
      <c r="AA2070" s="50" t="n">
        <v>22</v>
      </c>
      <c r="AB2070" s="50" t="n">
        <v>10.957</v>
      </c>
      <c r="AC2070" s="50" t="n">
        <v>8</v>
      </c>
      <c r="AD2070" s="50" t="n">
        <v>1</v>
      </c>
      <c r="AE2070" s="50" t="n">
        <v>3</v>
      </c>
      <c r="AF2070" s="50" t="n">
        <v>8</v>
      </c>
      <c r="AG2070" s="50" t="n">
        <v>753.6</v>
      </c>
      <c r="AH2070" s="50" t="n">
        <v>5</v>
      </c>
      <c r="AI2070" s="50" t="n">
        <v>34</v>
      </c>
      <c r="AJ2070" s="50" t="n">
        <v>2682.3</v>
      </c>
      <c r="AK2070" s="50" t="n">
        <v>29</v>
      </c>
    </row>
    <row r="2071" customFormat="false" ht="15" hidden="false" customHeight="false" outlineLevel="0" collapsed="false">
      <c r="A2071" s="50" t="s">
        <v>1357</v>
      </c>
      <c r="B2071" s="50" t="s">
        <v>151</v>
      </c>
      <c r="C2071" s="50" t="s">
        <v>599</v>
      </c>
      <c r="D2071" s="50" t="n">
        <v>665833</v>
      </c>
      <c r="E2071" s="50" t="n">
        <v>8</v>
      </c>
      <c r="F2071" s="50" t="s">
        <v>57</v>
      </c>
      <c r="G2071" s="50" t="n">
        <v>189</v>
      </c>
      <c r="H2071" s="50" t="n">
        <v>77</v>
      </c>
      <c r="I2071" s="50" t="n">
        <v>21</v>
      </c>
      <c r="J2071" s="50" t="n">
        <v>86</v>
      </c>
      <c r="K2071" s="50" t="n">
        <v>53</v>
      </c>
      <c r="L2071" s="50" t="n">
        <v>13</v>
      </c>
      <c r="M2071" s="50" t="n">
        <v>99</v>
      </c>
      <c r="N2071" s="50" t="n">
        <v>24</v>
      </c>
      <c r="O2071" s="50" t="n">
        <v>2.352</v>
      </c>
      <c r="P2071" s="50" t="n">
        <v>45</v>
      </c>
      <c r="Q2071" s="50" t="n">
        <v>39</v>
      </c>
      <c r="R2071" s="50" t="n">
        <v>10</v>
      </c>
      <c r="S2071" s="50" t="n">
        <v>1</v>
      </c>
      <c r="T2071" s="50" t="n">
        <v>1</v>
      </c>
      <c r="U2071" s="50" t="n">
        <v>3</v>
      </c>
      <c r="V2071" s="50" t="n">
        <v>6</v>
      </c>
      <c r="W2071" s="50" t="n">
        <v>0</v>
      </c>
      <c r="X2071" s="50" t="n">
        <v>0</v>
      </c>
      <c r="Y2071" s="50" t="n">
        <v>16</v>
      </c>
      <c r="Z2071" s="50" t="n">
        <v>16.85</v>
      </c>
      <c r="AA2071" s="50" t="n">
        <v>44</v>
      </c>
      <c r="AB2071" s="50" t="n">
        <v>15.853</v>
      </c>
      <c r="AC2071" s="50" t="n">
        <v>23</v>
      </c>
      <c r="AD2071" s="50" t="n">
        <v>6</v>
      </c>
      <c r="AE2071" s="50" t="n">
        <v>10</v>
      </c>
      <c r="AF2071" s="50" t="n">
        <v>23</v>
      </c>
      <c r="AG2071" s="50" t="n">
        <v>2124.6</v>
      </c>
      <c r="AH2071" s="50" t="n">
        <v>10</v>
      </c>
      <c r="AI2071" s="50" t="n">
        <v>66</v>
      </c>
      <c r="AJ2071" s="50" t="n">
        <v>5127</v>
      </c>
      <c r="AK2071" s="50" t="n">
        <v>46</v>
      </c>
    </row>
    <row r="2072" customFormat="false" ht="15" hidden="false" customHeight="false" outlineLevel="0" collapsed="false">
      <c r="A2072" s="50" t="s">
        <v>1357</v>
      </c>
      <c r="B2072" s="50" t="s">
        <v>151</v>
      </c>
      <c r="C2072" s="50" t="s">
        <v>599</v>
      </c>
      <c r="D2072" s="50" t="n">
        <v>665833</v>
      </c>
      <c r="E2072" s="50" t="n">
        <v>9</v>
      </c>
      <c r="F2072" s="50" t="s">
        <v>58</v>
      </c>
      <c r="G2072" s="50" t="n">
        <v>394</v>
      </c>
      <c r="H2072" s="50" t="n">
        <v>149</v>
      </c>
      <c r="I2072" s="50" t="n">
        <v>43</v>
      </c>
      <c r="J2072" s="50" t="n">
        <v>178</v>
      </c>
      <c r="K2072" s="50" t="n">
        <v>94</v>
      </c>
      <c r="L2072" s="50" t="n">
        <v>15</v>
      </c>
      <c r="M2072" s="50" t="n">
        <v>214</v>
      </c>
      <c r="N2072" s="50" t="n">
        <v>55</v>
      </c>
      <c r="O2072" s="50" t="n">
        <v>5.738</v>
      </c>
      <c r="P2072" s="50" t="n">
        <v>91</v>
      </c>
      <c r="Q2072" s="50" t="n">
        <v>79</v>
      </c>
      <c r="R2072" s="50" t="n">
        <v>27</v>
      </c>
      <c r="S2072" s="50" t="n">
        <v>3</v>
      </c>
      <c r="T2072" s="50" t="n">
        <v>0</v>
      </c>
      <c r="U2072" s="50" t="n">
        <v>3</v>
      </c>
      <c r="V2072" s="50" t="n">
        <v>11</v>
      </c>
      <c r="W2072" s="50" t="n">
        <v>1</v>
      </c>
      <c r="X2072" s="50" t="n">
        <v>0</v>
      </c>
      <c r="Y2072" s="50" t="n">
        <v>25</v>
      </c>
      <c r="Z2072" s="50" t="n">
        <v>37.05</v>
      </c>
      <c r="AA2072" s="50" t="n">
        <v>91</v>
      </c>
      <c r="AB2072" s="50" t="n">
        <v>30.046</v>
      </c>
      <c r="AC2072" s="50" t="n">
        <v>54</v>
      </c>
      <c r="AD2072" s="50" t="n">
        <v>4</v>
      </c>
      <c r="AE2072" s="50" t="n">
        <v>23</v>
      </c>
      <c r="AF2072" s="50" t="n">
        <v>54</v>
      </c>
      <c r="AG2072" s="50" t="n">
        <v>4845.5</v>
      </c>
      <c r="AH2072" s="50" t="n">
        <v>18</v>
      </c>
      <c r="AI2072" s="50" t="n">
        <v>122</v>
      </c>
      <c r="AJ2072" s="50" t="n">
        <v>9346.1</v>
      </c>
      <c r="AK2072" s="50" t="n">
        <v>82</v>
      </c>
    </row>
    <row r="2073" customFormat="false" ht="15" hidden="false" customHeight="false" outlineLevel="0" collapsed="false">
      <c r="A2073" s="50" t="s">
        <v>1358</v>
      </c>
      <c r="B2073" s="50" t="s">
        <v>151</v>
      </c>
      <c r="C2073" s="50" t="s">
        <v>600</v>
      </c>
      <c r="D2073" s="50" t="n">
        <v>669707</v>
      </c>
      <c r="E2073" s="50" t="n">
        <v>4</v>
      </c>
      <c r="F2073" s="50" t="s">
        <v>53</v>
      </c>
      <c r="G2073" s="50" t="n">
        <v>103</v>
      </c>
      <c r="H2073" s="50" t="n">
        <v>42</v>
      </c>
      <c r="I2073" s="50" t="n">
        <v>9</v>
      </c>
      <c r="J2073" s="50" t="n">
        <v>53</v>
      </c>
      <c r="K2073" s="50" t="n">
        <v>35</v>
      </c>
      <c r="L2073" s="50" t="n">
        <v>5</v>
      </c>
      <c r="M2073" s="50" t="n">
        <v>50</v>
      </c>
      <c r="N2073" s="50" t="n">
        <v>7</v>
      </c>
      <c r="O2073" s="50" t="n">
        <v>-1.637</v>
      </c>
      <c r="P2073" s="50" t="n">
        <v>26</v>
      </c>
      <c r="Q2073" s="50" t="n">
        <v>23</v>
      </c>
      <c r="R2073" s="50" t="n">
        <v>5</v>
      </c>
      <c r="S2073" s="50" t="n">
        <v>1</v>
      </c>
      <c r="T2073" s="50" t="n">
        <v>0</v>
      </c>
      <c r="U2073" s="50" t="n">
        <v>0</v>
      </c>
      <c r="V2073" s="50" t="n">
        <v>2</v>
      </c>
      <c r="W2073" s="50" t="n">
        <v>1</v>
      </c>
      <c r="X2073" s="50" t="n">
        <v>0</v>
      </c>
      <c r="Y2073" s="50" t="n">
        <v>5</v>
      </c>
      <c r="Z2073" s="50" t="n">
        <v>6.95</v>
      </c>
      <c r="AA2073" s="50" t="n">
        <v>25</v>
      </c>
      <c r="AB2073" s="50" t="n">
        <v>6.609</v>
      </c>
      <c r="AC2073" s="50" t="n">
        <v>18</v>
      </c>
      <c r="AD2073" s="50" t="n">
        <v>0</v>
      </c>
      <c r="AE2073" s="50" t="n">
        <v>5</v>
      </c>
      <c r="AF2073" s="50" t="n">
        <v>17</v>
      </c>
      <c r="AG2073" s="50" t="n">
        <v>1457.1</v>
      </c>
      <c r="AH2073" s="50" t="n">
        <v>5</v>
      </c>
      <c r="AI2073" s="50" t="n">
        <v>39</v>
      </c>
      <c r="AJ2073" s="50" t="n">
        <v>2817.9</v>
      </c>
      <c r="AK2073" s="50" t="n">
        <v>6</v>
      </c>
    </row>
    <row r="2074" customFormat="false" ht="15" hidden="false" customHeight="false" outlineLevel="0" collapsed="false">
      <c r="A2074" s="50" t="s">
        <v>1358</v>
      </c>
      <c r="B2074" s="50" t="s">
        <v>151</v>
      </c>
      <c r="C2074" s="50" t="s">
        <v>600</v>
      </c>
      <c r="D2074" s="50" t="n">
        <v>669707</v>
      </c>
      <c r="E2074" s="50" t="n">
        <v>5</v>
      </c>
      <c r="F2074" s="50" t="s">
        <v>54</v>
      </c>
      <c r="G2074" s="50" t="n">
        <v>227</v>
      </c>
      <c r="H2074" s="50" t="n">
        <v>103</v>
      </c>
      <c r="I2074" s="50" t="n">
        <v>22</v>
      </c>
      <c r="J2074" s="50" t="n">
        <v>122</v>
      </c>
      <c r="K2074" s="50" t="n">
        <v>72</v>
      </c>
      <c r="L2074" s="50" t="n">
        <v>4</v>
      </c>
      <c r="M2074" s="50" t="n">
        <v>105</v>
      </c>
      <c r="N2074" s="50" t="n">
        <v>31</v>
      </c>
      <c r="O2074" s="50" t="n">
        <v>-3.844</v>
      </c>
      <c r="P2074" s="50" t="n">
        <v>61</v>
      </c>
      <c r="Q2074" s="50" t="n">
        <v>58</v>
      </c>
      <c r="R2074" s="50" t="n">
        <v>14</v>
      </c>
      <c r="S2074" s="50" t="n">
        <v>1</v>
      </c>
      <c r="T2074" s="50" t="n">
        <v>0</v>
      </c>
      <c r="U2074" s="50" t="n">
        <v>0</v>
      </c>
      <c r="V2074" s="50" t="n">
        <v>1</v>
      </c>
      <c r="W2074" s="50" t="n">
        <v>0</v>
      </c>
      <c r="X2074" s="50" t="n">
        <v>0</v>
      </c>
      <c r="Y2074" s="50" t="n">
        <v>17</v>
      </c>
      <c r="Z2074" s="50" t="n">
        <v>14.35</v>
      </c>
      <c r="AA2074" s="50" t="n">
        <v>60</v>
      </c>
      <c r="AB2074" s="50" t="n">
        <v>15.747</v>
      </c>
      <c r="AC2074" s="50" t="n">
        <v>42</v>
      </c>
      <c r="AD2074" s="50" t="n">
        <v>1</v>
      </c>
      <c r="AE2074" s="50" t="n">
        <v>14</v>
      </c>
      <c r="AF2074" s="50" t="n">
        <v>42</v>
      </c>
      <c r="AG2074" s="50" t="n">
        <v>3520.8</v>
      </c>
      <c r="AH2074" s="50" t="n">
        <v>12</v>
      </c>
      <c r="AI2074" s="50" t="n">
        <v>90</v>
      </c>
      <c r="AJ2074" s="50" t="n">
        <v>6369.5</v>
      </c>
      <c r="AK2074" s="50" t="n">
        <v>7</v>
      </c>
    </row>
    <row r="2075" customFormat="false" ht="15" hidden="false" customHeight="false" outlineLevel="0" collapsed="false">
      <c r="A2075" s="50" t="s">
        <v>1358</v>
      </c>
      <c r="B2075" s="50" t="s">
        <v>151</v>
      </c>
      <c r="C2075" s="50" t="s">
        <v>600</v>
      </c>
      <c r="D2075" s="50" t="n">
        <v>669707</v>
      </c>
      <c r="E2075" s="50" t="n">
        <v>6</v>
      </c>
      <c r="F2075" s="50" t="s">
        <v>55</v>
      </c>
      <c r="G2075" s="50" t="n">
        <v>367</v>
      </c>
      <c r="H2075" s="50" t="n">
        <v>151</v>
      </c>
      <c r="I2075" s="50" t="n">
        <v>34</v>
      </c>
      <c r="J2075" s="50" t="n">
        <v>177</v>
      </c>
      <c r="K2075" s="50" t="n">
        <v>105</v>
      </c>
      <c r="L2075" s="50" t="n">
        <v>16</v>
      </c>
      <c r="M2075" s="50" t="n">
        <v>190</v>
      </c>
      <c r="N2075" s="50" t="n">
        <v>46</v>
      </c>
      <c r="O2075" s="50" t="n">
        <v>1.132</v>
      </c>
      <c r="P2075" s="50" t="n">
        <v>89</v>
      </c>
      <c r="Q2075" s="50" t="n">
        <v>77</v>
      </c>
      <c r="R2075" s="50" t="n">
        <v>18</v>
      </c>
      <c r="S2075" s="50" t="n">
        <v>5</v>
      </c>
      <c r="T2075" s="50" t="n">
        <v>0</v>
      </c>
      <c r="U2075" s="50" t="n">
        <v>1</v>
      </c>
      <c r="V2075" s="50" t="n">
        <v>11</v>
      </c>
      <c r="W2075" s="50" t="n">
        <v>1</v>
      </c>
      <c r="X2075" s="50" t="n">
        <v>0</v>
      </c>
      <c r="Y2075" s="50" t="n">
        <v>22</v>
      </c>
      <c r="Z2075" s="50" t="n">
        <v>27.45</v>
      </c>
      <c r="AA2075" s="50" t="n">
        <v>89</v>
      </c>
      <c r="AB2075" s="50" t="n">
        <v>26.358</v>
      </c>
      <c r="AC2075" s="50" t="n">
        <v>55</v>
      </c>
      <c r="AD2075" s="50" t="n">
        <v>1</v>
      </c>
      <c r="AE2075" s="50" t="n">
        <v>23</v>
      </c>
      <c r="AF2075" s="50" t="n">
        <v>55</v>
      </c>
      <c r="AG2075" s="50" t="n">
        <v>4797.9</v>
      </c>
      <c r="AH2075" s="50" t="n">
        <v>23</v>
      </c>
      <c r="AI2075" s="50" t="n">
        <v>132</v>
      </c>
      <c r="AJ2075" s="50" t="n">
        <v>9250.9</v>
      </c>
      <c r="AK2075" s="50" t="n">
        <v>4</v>
      </c>
    </row>
    <row r="2076" customFormat="false" ht="15" hidden="false" customHeight="false" outlineLevel="0" collapsed="false">
      <c r="A2076" s="50" t="s">
        <v>1358</v>
      </c>
      <c r="B2076" s="50" t="s">
        <v>151</v>
      </c>
      <c r="C2076" s="50" t="s">
        <v>600</v>
      </c>
      <c r="D2076" s="50" t="n">
        <v>669707</v>
      </c>
      <c r="E2076" s="50" t="n">
        <v>7</v>
      </c>
      <c r="F2076" s="50" t="s">
        <v>56</v>
      </c>
      <c r="G2076" s="50" t="n">
        <v>247</v>
      </c>
      <c r="H2076" s="50" t="n">
        <v>126</v>
      </c>
      <c r="I2076" s="50" t="n">
        <v>19</v>
      </c>
      <c r="J2076" s="50" t="n">
        <v>130</v>
      </c>
      <c r="K2076" s="50" t="n">
        <v>99</v>
      </c>
      <c r="L2076" s="50" t="n">
        <v>12</v>
      </c>
      <c r="M2076" s="50" t="n">
        <v>117</v>
      </c>
      <c r="N2076" s="50" t="n">
        <v>27</v>
      </c>
      <c r="O2076" s="50" t="n">
        <v>-0.971</v>
      </c>
      <c r="P2076" s="50" t="n">
        <v>72</v>
      </c>
      <c r="Q2076" s="50" t="n">
        <v>64</v>
      </c>
      <c r="R2076" s="50" t="n">
        <v>17</v>
      </c>
      <c r="S2076" s="50" t="n">
        <v>5</v>
      </c>
      <c r="T2076" s="50" t="n">
        <v>0</v>
      </c>
      <c r="U2076" s="50" t="n">
        <v>0</v>
      </c>
      <c r="V2076" s="50" t="n">
        <v>6</v>
      </c>
      <c r="W2076" s="50" t="n">
        <v>1</v>
      </c>
      <c r="X2076" s="50" t="n">
        <v>0</v>
      </c>
      <c r="Y2076" s="50" t="n">
        <v>11</v>
      </c>
      <c r="Z2076" s="50" t="n">
        <v>22.65</v>
      </c>
      <c r="AA2076" s="50" t="n">
        <v>72</v>
      </c>
      <c r="AB2076" s="50" t="n">
        <v>21.223</v>
      </c>
      <c r="AC2076" s="50" t="n">
        <v>53</v>
      </c>
      <c r="AD2076" s="50" t="n">
        <v>2</v>
      </c>
      <c r="AE2076" s="50" t="n">
        <v>19</v>
      </c>
      <c r="AF2076" s="50" t="n">
        <v>53</v>
      </c>
      <c r="AG2076" s="50" t="n">
        <v>4562.9</v>
      </c>
      <c r="AH2076" s="50" t="n">
        <v>16</v>
      </c>
      <c r="AI2076" s="50" t="n">
        <v>108</v>
      </c>
      <c r="AJ2076" s="50" t="n">
        <v>7625.1</v>
      </c>
      <c r="AK2076" s="50" t="n">
        <v>2</v>
      </c>
    </row>
    <row r="2077" customFormat="false" ht="15" hidden="false" customHeight="false" outlineLevel="0" collapsed="false">
      <c r="A2077" s="50" t="s">
        <v>1358</v>
      </c>
      <c r="B2077" s="50" t="s">
        <v>151</v>
      </c>
      <c r="C2077" s="50" t="s">
        <v>600</v>
      </c>
      <c r="D2077" s="50" t="n">
        <v>669707</v>
      </c>
      <c r="E2077" s="50" t="n">
        <v>8</v>
      </c>
      <c r="F2077" s="50" t="s">
        <v>57</v>
      </c>
      <c r="G2077" s="50" t="n">
        <v>264</v>
      </c>
      <c r="H2077" s="50" t="n">
        <v>120</v>
      </c>
      <c r="I2077" s="50" t="n">
        <v>17</v>
      </c>
      <c r="J2077" s="50" t="n">
        <v>122</v>
      </c>
      <c r="K2077" s="50" t="n">
        <v>79</v>
      </c>
      <c r="L2077" s="50" t="n">
        <v>1</v>
      </c>
      <c r="M2077" s="50" t="n">
        <v>142</v>
      </c>
      <c r="N2077" s="50" t="n">
        <v>41</v>
      </c>
      <c r="O2077" s="50" t="n">
        <v>-1.086</v>
      </c>
      <c r="P2077" s="50" t="n">
        <v>74</v>
      </c>
      <c r="Q2077" s="50" t="n">
        <v>66</v>
      </c>
      <c r="R2077" s="50" t="n">
        <v>17</v>
      </c>
      <c r="S2077" s="50" t="n">
        <v>0</v>
      </c>
      <c r="T2077" s="50" t="n">
        <v>0</v>
      </c>
      <c r="U2077" s="50" t="n">
        <v>2</v>
      </c>
      <c r="V2077" s="50" t="n">
        <v>6</v>
      </c>
      <c r="W2077" s="50" t="n">
        <v>2</v>
      </c>
      <c r="X2077" s="50" t="n">
        <v>0</v>
      </c>
      <c r="Y2077" s="50" t="n">
        <v>9</v>
      </c>
      <c r="Z2077" s="50" t="n">
        <v>23.1</v>
      </c>
      <c r="AA2077" s="50" t="n">
        <v>74</v>
      </c>
      <c r="AB2077" s="50" t="n">
        <v>24.83</v>
      </c>
      <c r="AC2077" s="50" t="n">
        <v>57</v>
      </c>
      <c r="AD2077" s="50" t="n">
        <v>2</v>
      </c>
      <c r="AE2077" s="50" t="n">
        <v>19</v>
      </c>
      <c r="AF2077" s="50" t="n">
        <v>57</v>
      </c>
      <c r="AG2077" s="50" t="n">
        <v>4838.4</v>
      </c>
      <c r="AH2077" s="50" t="n">
        <v>21</v>
      </c>
      <c r="AI2077" s="50" t="n">
        <v>107</v>
      </c>
      <c r="AJ2077" s="50" t="n">
        <v>7553.2</v>
      </c>
      <c r="AK2077" s="50" t="n">
        <v>6</v>
      </c>
    </row>
    <row r="2078" customFormat="false" ht="15" hidden="false" customHeight="false" outlineLevel="0" collapsed="false">
      <c r="A2078" s="50" t="s">
        <v>1358</v>
      </c>
      <c r="B2078" s="50" t="s">
        <v>151</v>
      </c>
      <c r="C2078" s="50" t="s">
        <v>600</v>
      </c>
      <c r="D2078" s="50" t="n">
        <v>669707</v>
      </c>
      <c r="E2078" s="50" t="n">
        <v>9</v>
      </c>
      <c r="F2078" s="50" t="s">
        <v>58</v>
      </c>
      <c r="G2078" s="50" t="n">
        <v>137</v>
      </c>
      <c r="H2078" s="50" t="n">
        <v>65</v>
      </c>
      <c r="I2078" s="50" t="n">
        <v>15</v>
      </c>
      <c r="J2078" s="50" t="n">
        <v>69</v>
      </c>
      <c r="K2078" s="50" t="n">
        <v>44</v>
      </c>
      <c r="L2078" s="50" t="n">
        <v>8</v>
      </c>
      <c r="M2078" s="50" t="n">
        <v>68</v>
      </c>
      <c r="N2078" s="50" t="n">
        <v>21</v>
      </c>
      <c r="O2078" s="50" t="n">
        <v>-4.987</v>
      </c>
      <c r="P2078" s="50" t="n">
        <v>40</v>
      </c>
      <c r="Q2078" s="50" t="n">
        <v>36</v>
      </c>
      <c r="R2078" s="50" t="n">
        <v>6</v>
      </c>
      <c r="S2078" s="50" t="n">
        <v>0</v>
      </c>
      <c r="T2078" s="50" t="n">
        <v>0</v>
      </c>
      <c r="U2078" s="50" t="n">
        <v>0</v>
      </c>
      <c r="V2078" s="50" t="n">
        <v>2</v>
      </c>
      <c r="W2078" s="50" t="n">
        <v>0</v>
      </c>
      <c r="X2078" s="50" t="n">
        <v>1</v>
      </c>
      <c r="Y2078" s="50" t="n">
        <v>8</v>
      </c>
      <c r="Z2078" s="50" t="n">
        <v>6.8</v>
      </c>
      <c r="AA2078" s="50" t="n">
        <v>39</v>
      </c>
      <c r="AB2078" s="50" t="n">
        <v>7.981</v>
      </c>
      <c r="AC2078" s="50" t="n">
        <v>30</v>
      </c>
      <c r="AD2078" s="50" t="n">
        <v>0</v>
      </c>
      <c r="AE2078" s="50" t="n">
        <v>4</v>
      </c>
      <c r="AF2078" s="50" t="n">
        <v>30</v>
      </c>
      <c r="AG2078" s="50" t="n">
        <v>2408.4</v>
      </c>
      <c r="AH2078" s="50" t="n">
        <v>10</v>
      </c>
      <c r="AI2078" s="50" t="n">
        <v>53</v>
      </c>
      <c r="AJ2078" s="50" t="n">
        <v>3646</v>
      </c>
      <c r="AK2078" s="50" t="n">
        <v>1</v>
      </c>
    </row>
    <row r="2079" customFormat="false" ht="15" hidden="false" customHeight="false" outlineLevel="0" collapsed="false">
      <c r="A2079" s="50" t="s">
        <v>1359</v>
      </c>
      <c r="B2079" s="50" t="s">
        <v>151</v>
      </c>
      <c r="C2079" s="50" t="s">
        <v>601</v>
      </c>
      <c r="D2079" s="50" t="n">
        <v>804606</v>
      </c>
      <c r="E2079" s="50" t="n">
        <v>4</v>
      </c>
      <c r="F2079" s="50" t="s">
        <v>53</v>
      </c>
      <c r="G2079" s="50" t="n">
        <v>386</v>
      </c>
      <c r="H2079" s="50" t="n">
        <v>199</v>
      </c>
      <c r="I2079" s="50" t="n">
        <v>65</v>
      </c>
      <c r="J2079" s="50" t="n">
        <v>179</v>
      </c>
      <c r="K2079" s="50" t="n">
        <v>118</v>
      </c>
      <c r="L2079" s="50" t="n">
        <v>17</v>
      </c>
      <c r="M2079" s="50" t="n">
        <v>207</v>
      </c>
      <c r="N2079" s="50" t="n">
        <v>81</v>
      </c>
      <c r="O2079" s="50" t="n">
        <v>-2.301</v>
      </c>
      <c r="P2079" s="50" t="n">
        <v>100</v>
      </c>
      <c r="Q2079" s="50" t="n">
        <v>91</v>
      </c>
      <c r="R2079" s="50" t="n">
        <v>21</v>
      </c>
      <c r="S2079" s="50" t="n">
        <v>2</v>
      </c>
      <c r="T2079" s="50" t="n">
        <v>1</v>
      </c>
      <c r="U2079" s="50" t="n">
        <v>2</v>
      </c>
      <c r="V2079" s="50" t="n">
        <v>6</v>
      </c>
      <c r="W2079" s="50" t="n">
        <v>2</v>
      </c>
      <c r="X2079" s="50" t="n">
        <v>1</v>
      </c>
      <c r="Y2079" s="50" t="n">
        <v>30</v>
      </c>
      <c r="Z2079" s="50" t="n">
        <v>28.1</v>
      </c>
      <c r="AA2079" s="50" t="n">
        <v>100</v>
      </c>
      <c r="AB2079" s="50" t="n">
        <v>28.624</v>
      </c>
      <c r="AC2079" s="50" t="n">
        <v>62</v>
      </c>
      <c r="AD2079" s="50" t="n">
        <v>6</v>
      </c>
      <c r="AE2079" s="50" t="n">
        <v>19</v>
      </c>
      <c r="AF2079" s="50" t="n">
        <v>62</v>
      </c>
      <c r="AG2079" s="50" t="n">
        <v>5377.2</v>
      </c>
      <c r="AH2079" s="50" t="n">
        <v>22</v>
      </c>
      <c r="AI2079" s="50" t="n">
        <v>169</v>
      </c>
      <c r="AJ2079" s="50" t="n">
        <v>12753.8</v>
      </c>
      <c r="AK2079" s="50" t="n">
        <v>94</v>
      </c>
    </row>
    <row r="2080" customFormat="false" ht="15" hidden="false" customHeight="false" outlineLevel="0" collapsed="false">
      <c r="A2080" s="50" t="s">
        <v>1359</v>
      </c>
      <c r="B2080" s="50" t="s">
        <v>151</v>
      </c>
      <c r="C2080" s="50" t="s">
        <v>601</v>
      </c>
      <c r="D2080" s="50" t="n">
        <v>804606</v>
      </c>
      <c r="E2080" s="50" t="n">
        <v>5</v>
      </c>
      <c r="F2080" s="50" t="s">
        <v>54</v>
      </c>
      <c r="G2080" s="50" t="n">
        <v>409</v>
      </c>
      <c r="H2080" s="50" t="n">
        <v>206</v>
      </c>
      <c r="I2080" s="50" t="n">
        <v>57</v>
      </c>
      <c r="J2080" s="50" t="n">
        <v>194</v>
      </c>
      <c r="K2080" s="50" t="n">
        <v>130</v>
      </c>
      <c r="L2080" s="50" t="n">
        <v>25</v>
      </c>
      <c r="M2080" s="50" t="n">
        <v>215</v>
      </c>
      <c r="N2080" s="50" t="n">
        <v>76</v>
      </c>
      <c r="O2080" s="50" t="n">
        <v>2.81</v>
      </c>
      <c r="P2080" s="50" t="n">
        <v>108</v>
      </c>
      <c r="Q2080" s="50" t="n">
        <v>98</v>
      </c>
      <c r="R2080" s="50" t="n">
        <v>30</v>
      </c>
      <c r="S2080" s="50" t="n">
        <v>7</v>
      </c>
      <c r="T2080" s="50" t="n">
        <v>1</v>
      </c>
      <c r="U2080" s="50" t="n">
        <v>2</v>
      </c>
      <c r="V2080" s="50" t="n">
        <v>8</v>
      </c>
      <c r="W2080" s="50" t="n">
        <v>1</v>
      </c>
      <c r="X2080" s="50" t="n">
        <v>1</v>
      </c>
      <c r="Y2080" s="50" t="n">
        <v>26</v>
      </c>
      <c r="Z2080" s="50" t="n">
        <v>38.65</v>
      </c>
      <c r="AA2080" s="50" t="n">
        <v>107</v>
      </c>
      <c r="AB2080" s="50" t="n">
        <v>34.041</v>
      </c>
      <c r="AC2080" s="50" t="n">
        <v>73</v>
      </c>
      <c r="AD2080" s="50" t="n">
        <v>5</v>
      </c>
      <c r="AE2080" s="50" t="n">
        <v>29</v>
      </c>
      <c r="AF2080" s="50" t="n">
        <v>72</v>
      </c>
      <c r="AG2080" s="50" t="n">
        <v>6254</v>
      </c>
      <c r="AH2080" s="50" t="n">
        <v>25</v>
      </c>
      <c r="AI2080" s="50" t="n">
        <v>185</v>
      </c>
      <c r="AJ2080" s="50" t="n">
        <v>13989</v>
      </c>
      <c r="AK2080" s="50" t="n">
        <v>109</v>
      </c>
    </row>
    <row r="2081" customFormat="false" ht="15" hidden="false" customHeight="false" outlineLevel="0" collapsed="false">
      <c r="A2081" s="50" t="s">
        <v>1359</v>
      </c>
      <c r="B2081" s="50" t="s">
        <v>151</v>
      </c>
      <c r="C2081" s="50" t="s">
        <v>601</v>
      </c>
      <c r="D2081" s="50" t="n">
        <v>804606</v>
      </c>
      <c r="E2081" s="50" t="n">
        <v>6</v>
      </c>
      <c r="F2081" s="50" t="s">
        <v>55</v>
      </c>
      <c r="G2081" s="50" t="n">
        <v>63</v>
      </c>
      <c r="H2081" s="50" t="n">
        <v>42</v>
      </c>
      <c r="I2081" s="50" t="n">
        <v>12</v>
      </c>
      <c r="J2081" s="50" t="n">
        <v>24</v>
      </c>
      <c r="K2081" s="50" t="n">
        <v>19</v>
      </c>
      <c r="L2081" s="50" t="n">
        <v>1</v>
      </c>
      <c r="M2081" s="50" t="n">
        <v>39</v>
      </c>
      <c r="N2081" s="50" t="n">
        <v>23</v>
      </c>
      <c r="O2081" s="50" t="n">
        <v>-0.65</v>
      </c>
      <c r="P2081" s="50" t="n">
        <v>19</v>
      </c>
      <c r="Q2081" s="50" t="n">
        <v>18</v>
      </c>
      <c r="R2081" s="50" t="n">
        <v>5</v>
      </c>
      <c r="S2081" s="50" t="n">
        <v>1</v>
      </c>
      <c r="T2081" s="50" t="n">
        <v>0</v>
      </c>
      <c r="U2081" s="50" t="n">
        <v>1</v>
      </c>
      <c r="V2081" s="50" t="n">
        <v>0</v>
      </c>
      <c r="W2081" s="50" t="n">
        <v>1</v>
      </c>
      <c r="X2081" s="50" t="n">
        <v>0</v>
      </c>
      <c r="Y2081" s="50" t="n">
        <v>5</v>
      </c>
      <c r="Z2081" s="50" t="n">
        <v>6.65</v>
      </c>
      <c r="AA2081" s="50" t="n">
        <v>19</v>
      </c>
      <c r="AB2081" s="50" t="n">
        <v>5.959</v>
      </c>
      <c r="AC2081" s="50" t="n">
        <v>13</v>
      </c>
      <c r="AD2081" s="50" t="n">
        <v>1</v>
      </c>
      <c r="AE2081" s="50" t="n">
        <v>6</v>
      </c>
      <c r="AF2081" s="50" t="n">
        <v>13</v>
      </c>
      <c r="AG2081" s="50" t="n">
        <v>1157.5</v>
      </c>
      <c r="AH2081" s="50" t="n">
        <v>4</v>
      </c>
      <c r="AI2081" s="50" t="n">
        <v>40</v>
      </c>
      <c r="AJ2081" s="50" t="n">
        <v>3079.4</v>
      </c>
      <c r="AK2081" s="50" t="n">
        <v>26</v>
      </c>
    </row>
    <row r="2082" customFormat="false" ht="15" hidden="false" customHeight="false" outlineLevel="0" collapsed="false">
      <c r="A2082" s="50" t="s">
        <v>1359</v>
      </c>
      <c r="B2082" s="50" t="s">
        <v>151</v>
      </c>
      <c r="C2082" s="50" t="s">
        <v>601</v>
      </c>
      <c r="D2082" s="50" t="n">
        <v>804606</v>
      </c>
      <c r="E2082" s="50" t="n">
        <v>7</v>
      </c>
      <c r="F2082" s="50" t="s">
        <v>56</v>
      </c>
      <c r="G2082" s="50" t="n">
        <v>99</v>
      </c>
      <c r="H2082" s="50" t="n">
        <v>49</v>
      </c>
      <c r="I2082" s="50" t="n">
        <v>14</v>
      </c>
      <c r="J2082" s="50" t="n">
        <v>37</v>
      </c>
      <c r="K2082" s="50" t="n">
        <v>26</v>
      </c>
      <c r="L2082" s="50" t="n">
        <v>7</v>
      </c>
      <c r="M2082" s="50" t="n">
        <v>62</v>
      </c>
      <c r="N2082" s="50" t="n">
        <v>23</v>
      </c>
      <c r="O2082" s="50" t="n">
        <v>-0.091</v>
      </c>
      <c r="P2082" s="50" t="n">
        <v>20</v>
      </c>
      <c r="Q2082" s="50" t="n">
        <v>18</v>
      </c>
      <c r="R2082" s="50" t="n">
        <v>6</v>
      </c>
      <c r="S2082" s="50" t="n">
        <v>0</v>
      </c>
      <c r="T2082" s="50" t="n">
        <v>0</v>
      </c>
      <c r="U2082" s="50" t="n">
        <v>0</v>
      </c>
      <c r="V2082" s="50" t="n">
        <v>2</v>
      </c>
      <c r="W2082" s="50" t="n">
        <v>0</v>
      </c>
      <c r="X2082" s="50" t="n">
        <v>0</v>
      </c>
      <c r="Y2082" s="50" t="n">
        <v>4</v>
      </c>
      <c r="Z2082" s="50" t="n">
        <v>6.8</v>
      </c>
      <c r="AA2082" s="50" t="n">
        <v>20</v>
      </c>
      <c r="AB2082" s="50" t="n">
        <v>6.366</v>
      </c>
      <c r="AC2082" s="50" t="n">
        <v>14</v>
      </c>
      <c r="AD2082" s="50" t="n">
        <v>1</v>
      </c>
      <c r="AE2082" s="50" t="n">
        <v>6</v>
      </c>
      <c r="AF2082" s="50" t="n">
        <v>14</v>
      </c>
      <c r="AG2082" s="50" t="n">
        <v>1224.6</v>
      </c>
      <c r="AH2082" s="50" t="n">
        <v>7</v>
      </c>
      <c r="AI2082" s="50" t="n">
        <v>42</v>
      </c>
      <c r="AJ2082" s="50" t="n">
        <v>3156.8</v>
      </c>
      <c r="AK2082" s="50" t="n">
        <v>23</v>
      </c>
    </row>
    <row r="2083" customFormat="false" ht="15" hidden="false" customHeight="false" outlineLevel="0" collapsed="false">
      <c r="A2083" s="50" t="s">
        <v>1359</v>
      </c>
      <c r="B2083" s="50" t="s">
        <v>151</v>
      </c>
      <c r="C2083" s="50" t="s">
        <v>601</v>
      </c>
      <c r="D2083" s="50" t="n">
        <v>804606</v>
      </c>
      <c r="E2083" s="50" t="n">
        <v>9</v>
      </c>
      <c r="F2083" s="50" t="s">
        <v>58</v>
      </c>
      <c r="G2083" s="50" t="n">
        <v>365</v>
      </c>
      <c r="H2083" s="50" t="n">
        <v>189</v>
      </c>
      <c r="I2083" s="50" t="n">
        <v>33</v>
      </c>
      <c r="J2083" s="50" t="n">
        <v>183</v>
      </c>
      <c r="K2083" s="50" t="n">
        <v>127</v>
      </c>
      <c r="L2083" s="50" t="n">
        <v>18</v>
      </c>
      <c r="M2083" s="50" t="n">
        <v>182</v>
      </c>
      <c r="N2083" s="50" t="n">
        <v>62</v>
      </c>
      <c r="O2083" s="50" t="n">
        <v>-1.361</v>
      </c>
      <c r="P2083" s="50" t="n">
        <v>92</v>
      </c>
      <c r="Q2083" s="50" t="n">
        <v>87</v>
      </c>
      <c r="R2083" s="50" t="n">
        <v>23</v>
      </c>
      <c r="S2083" s="50" t="n">
        <v>5</v>
      </c>
      <c r="T2083" s="50" t="n">
        <v>2</v>
      </c>
      <c r="U2083" s="50" t="n">
        <v>1</v>
      </c>
      <c r="V2083" s="50" t="n">
        <v>4</v>
      </c>
      <c r="W2083" s="50" t="n">
        <v>1</v>
      </c>
      <c r="X2083" s="50" t="n">
        <v>0</v>
      </c>
      <c r="Y2083" s="50" t="n">
        <v>17</v>
      </c>
      <c r="Z2083" s="50" t="n">
        <v>28.45</v>
      </c>
      <c r="AA2083" s="50" t="n">
        <v>90</v>
      </c>
      <c r="AB2083" s="50" t="n">
        <v>31.241</v>
      </c>
      <c r="AC2083" s="50" t="n">
        <v>70</v>
      </c>
      <c r="AD2083" s="50" t="n">
        <v>3</v>
      </c>
      <c r="AE2083" s="50" t="n">
        <v>27</v>
      </c>
      <c r="AF2083" s="50" t="n">
        <v>68</v>
      </c>
      <c r="AG2083" s="50" t="n">
        <v>6041.3</v>
      </c>
      <c r="AH2083" s="50" t="n">
        <v>27</v>
      </c>
      <c r="AI2083" s="50" t="n">
        <v>161</v>
      </c>
      <c r="AJ2083" s="50" t="n">
        <v>12074.4</v>
      </c>
      <c r="AK2083" s="50" t="n">
        <v>84</v>
      </c>
    </row>
    <row r="2084" customFormat="false" ht="15" hidden="false" customHeight="false" outlineLevel="0" collapsed="false">
      <c r="A2084" s="50" t="s">
        <v>1360</v>
      </c>
      <c r="B2084" s="50" t="s">
        <v>151</v>
      </c>
      <c r="C2084" s="50" t="s">
        <v>602</v>
      </c>
      <c r="D2084" s="50" t="n">
        <v>680779</v>
      </c>
      <c r="E2084" s="50" t="n">
        <v>4</v>
      </c>
      <c r="F2084" s="50" t="s">
        <v>53</v>
      </c>
      <c r="G2084" s="50" t="n">
        <v>265</v>
      </c>
      <c r="H2084" s="50" t="n">
        <v>138</v>
      </c>
      <c r="I2084" s="50" t="n">
        <v>29</v>
      </c>
      <c r="J2084" s="50" t="n">
        <v>134</v>
      </c>
      <c r="K2084" s="50" t="n">
        <v>98</v>
      </c>
      <c r="L2084" s="50" t="n">
        <v>9</v>
      </c>
      <c r="M2084" s="50" t="n">
        <v>131</v>
      </c>
      <c r="N2084" s="50" t="n">
        <v>40</v>
      </c>
      <c r="O2084" s="50" t="n">
        <v>-6.284</v>
      </c>
      <c r="P2084" s="50" t="n">
        <v>74</v>
      </c>
      <c r="Q2084" s="50" t="n">
        <v>65</v>
      </c>
      <c r="R2084" s="50" t="n">
        <v>10</v>
      </c>
      <c r="S2084" s="50" t="n">
        <v>3</v>
      </c>
      <c r="T2084" s="50" t="n">
        <v>0</v>
      </c>
      <c r="U2084" s="50" t="n">
        <v>0</v>
      </c>
      <c r="V2084" s="50" t="n">
        <v>6</v>
      </c>
      <c r="W2084" s="50" t="n">
        <v>2</v>
      </c>
      <c r="X2084" s="50" t="n">
        <v>0</v>
      </c>
      <c r="Y2084" s="50" t="n">
        <v>15</v>
      </c>
      <c r="Z2084" s="50" t="n">
        <v>15.65</v>
      </c>
      <c r="AA2084" s="50" t="n">
        <v>73</v>
      </c>
      <c r="AB2084" s="50" t="n">
        <v>16.511</v>
      </c>
      <c r="AC2084" s="50" t="n">
        <v>51</v>
      </c>
      <c r="AD2084" s="50" t="n">
        <v>2</v>
      </c>
      <c r="AE2084" s="50" t="n">
        <v>18</v>
      </c>
      <c r="AF2084" s="50" t="n">
        <v>51</v>
      </c>
      <c r="AG2084" s="50" t="n">
        <v>4491.6</v>
      </c>
      <c r="AH2084" s="50" t="n">
        <v>10</v>
      </c>
      <c r="AI2084" s="50" t="n">
        <v>123</v>
      </c>
      <c r="AJ2084" s="50" t="n">
        <v>9306</v>
      </c>
      <c r="AK2084" s="50" t="n">
        <v>74</v>
      </c>
    </row>
    <row r="2085" customFormat="false" ht="15" hidden="false" customHeight="false" outlineLevel="0" collapsed="false">
      <c r="A2085" s="50" t="s">
        <v>1360</v>
      </c>
      <c r="B2085" s="50" t="s">
        <v>151</v>
      </c>
      <c r="C2085" s="50" t="s">
        <v>602</v>
      </c>
      <c r="D2085" s="50" t="n">
        <v>680779</v>
      </c>
      <c r="E2085" s="50" t="n">
        <v>5</v>
      </c>
      <c r="F2085" s="50" t="s">
        <v>54</v>
      </c>
      <c r="G2085" s="50" t="n">
        <v>204</v>
      </c>
      <c r="H2085" s="50" t="n">
        <v>108</v>
      </c>
      <c r="I2085" s="50" t="n">
        <v>23</v>
      </c>
      <c r="J2085" s="50" t="n">
        <v>103</v>
      </c>
      <c r="K2085" s="50" t="n">
        <v>74</v>
      </c>
      <c r="L2085" s="50" t="n">
        <v>9</v>
      </c>
      <c r="M2085" s="50" t="n">
        <v>101</v>
      </c>
      <c r="N2085" s="50" t="n">
        <v>34</v>
      </c>
      <c r="O2085" s="50" t="n">
        <v>-0.271</v>
      </c>
      <c r="P2085" s="50" t="n">
        <v>57</v>
      </c>
      <c r="Q2085" s="50" t="n">
        <v>50</v>
      </c>
      <c r="R2085" s="50" t="n">
        <v>6</v>
      </c>
      <c r="S2085" s="50" t="n">
        <v>0</v>
      </c>
      <c r="T2085" s="50" t="n">
        <v>0</v>
      </c>
      <c r="U2085" s="50" t="n">
        <v>4</v>
      </c>
      <c r="V2085" s="50" t="n">
        <v>6</v>
      </c>
      <c r="W2085" s="50" t="n">
        <v>1</v>
      </c>
      <c r="X2085" s="50" t="n">
        <v>0</v>
      </c>
      <c r="Y2085" s="50" t="n">
        <v>10</v>
      </c>
      <c r="Z2085" s="50" t="n">
        <v>14.7</v>
      </c>
      <c r="AA2085" s="50" t="n">
        <v>57</v>
      </c>
      <c r="AB2085" s="50" t="n">
        <v>20.904</v>
      </c>
      <c r="AC2085" s="50" t="n">
        <v>40</v>
      </c>
      <c r="AD2085" s="50" t="n">
        <v>7</v>
      </c>
      <c r="AE2085" s="50" t="n">
        <v>15</v>
      </c>
      <c r="AF2085" s="50" t="n">
        <v>40</v>
      </c>
      <c r="AG2085" s="50" t="n">
        <v>3548.4</v>
      </c>
      <c r="AH2085" s="50" t="n">
        <v>14</v>
      </c>
      <c r="AI2085" s="50" t="n">
        <v>92</v>
      </c>
      <c r="AJ2085" s="50" t="n">
        <v>6886.7</v>
      </c>
      <c r="AK2085" s="50" t="n">
        <v>44</v>
      </c>
    </row>
    <row r="2086" customFormat="false" ht="15" hidden="false" customHeight="false" outlineLevel="0" collapsed="false">
      <c r="A2086" s="50" t="s">
        <v>1360</v>
      </c>
      <c r="B2086" s="50" t="s">
        <v>151</v>
      </c>
      <c r="C2086" s="50" t="s">
        <v>602</v>
      </c>
      <c r="D2086" s="50" t="n">
        <v>680779</v>
      </c>
      <c r="E2086" s="50" t="n">
        <v>6</v>
      </c>
      <c r="F2086" s="50" t="s">
        <v>55</v>
      </c>
      <c r="G2086" s="50" t="n">
        <v>120</v>
      </c>
      <c r="H2086" s="50" t="n">
        <v>65</v>
      </c>
      <c r="I2086" s="50" t="n">
        <v>16</v>
      </c>
      <c r="J2086" s="50" t="n">
        <v>62</v>
      </c>
      <c r="K2086" s="50" t="n">
        <v>50</v>
      </c>
      <c r="L2086" s="50" t="n">
        <v>8</v>
      </c>
      <c r="M2086" s="50" t="n">
        <v>58</v>
      </c>
      <c r="N2086" s="50" t="n">
        <v>15</v>
      </c>
      <c r="O2086" s="50" t="n">
        <v>-0.062</v>
      </c>
      <c r="P2086" s="50" t="n">
        <v>32</v>
      </c>
      <c r="Q2086" s="50" t="n">
        <v>28</v>
      </c>
      <c r="R2086" s="50" t="n">
        <v>5</v>
      </c>
      <c r="S2086" s="50" t="n">
        <v>2</v>
      </c>
      <c r="T2086" s="50" t="n">
        <v>0</v>
      </c>
      <c r="U2086" s="50" t="n">
        <v>2</v>
      </c>
      <c r="V2086" s="50" t="n">
        <v>2</v>
      </c>
      <c r="W2086" s="50" t="n">
        <v>1</v>
      </c>
      <c r="X2086" s="50" t="n">
        <v>1</v>
      </c>
      <c r="Y2086" s="50" t="n">
        <v>9</v>
      </c>
      <c r="Z2086" s="50" t="n">
        <v>9.5</v>
      </c>
      <c r="AA2086" s="50" t="n">
        <v>32</v>
      </c>
      <c r="AB2086" s="50" t="n">
        <v>10.066</v>
      </c>
      <c r="AC2086" s="50" t="n">
        <v>20</v>
      </c>
      <c r="AD2086" s="50" t="n">
        <v>4</v>
      </c>
      <c r="AE2086" s="50" t="n">
        <v>11</v>
      </c>
      <c r="AF2086" s="50" t="n">
        <v>20</v>
      </c>
      <c r="AG2086" s="50" t="n">
        <v>1750.9</v>
      </c>
      <c r="AH2086" s="50" t="n">
        <v>4</v>
      </c>
      <c r="AI2086" s="50" t="n">
        <v>57</v>
      </c>
      <c r="AJ2086" s="50" t="n">
        <v>4210.3</v>
      </c>
      <c r="AK2086" s="50" t="n">
        <v>21</v>
      </c>
    </row>
    <row r="2087" customFormat="false" ht="15" hidden="false" customHeight="false" outlineLevel="0" collapsed="false">
      <c r="A2087" s="50" t="s">
        <v>1360</v>
      </c>
      <c r="B2087" s="50" t="s">
        <v>151</v>
      </c>
      <c r="C2087" s="50" t="s">
        <v>602</v>
      </c>
      <c r="D2087" s="50" t="n">
        <v>680779</v>
      </c>
      <c r="E2087" s="50" t="n">
        <v>7</v>
      </c>
      <c r="F2087" s="50" t="s">
        <v>56</v>
      </c>
      <c r="G2087" s="50" t="n">
        <v>213</v>
      </c>
      <c r="H2087" s="50" t="n">
        <v>121</v>
      </c>
      <c r="I2087" s="50" t="n">
        <v>26</v>
      </c>
      <c r="J2087" s="50" t="n">
        <v>95</v>
      </c>
      <c r="K2087" s="50" t="n">
        <v>78</v>
      </c>
      <c r="L2087" s="50" t="n">
        <v>9</v>
      </c>
      <c r="M2087" s="50" t="n">
        <v>118</v>
      </c>
      <c r="N2087" s="50" t="n">
        <v>43</v>
      </c>
      <c r="O2087" s="50" t="n">
        <v>0.978</v>
      </c>
      <c r="P2087" s="50" t="n">
        <v>55</v>
      </c>
      <c r="Q2087" s="50" t="n">
        <v>48</v>
      </c>
      <c r="R2087" s="50" t="n">
        <v>12</v>
      </c>
      <c r="S2087" s="50" t="n">
        <v>0</v>
      </c>
      <c r="T2087" s="50" t="n">
        <v>0</v>
      </c>
      <c r="U2087" s="50" t="n">
        <v>2</v>
      </c>
      <c r="V2087" s="50" t="n">
        <v>5</v>
      </c>
      <c r="W2087" s="50" t="n">
        <v>2</v>
      </c>
      <c r="X2087" s="50" t="n">
        <v>0</v>
      </c>
      <c r="Y2087" s="50" t="n">
        <v>12</v>
      </c>
      <c r="Z2087" s="50" t="n">
        <v>17.9</v>
      </c>
      <c r="AA2087" s="50" t="n">
        <v>55</v>
      </c>
      <c r="AB2087" s="50" t="n">
        <v>15.055</v>
      </c>
      <c r="AC2087" s="50" t="n">
        <v>36</v>
      </c>
      <c r="AD2087" s="50" t="n">
        <v>1</v>
      </c>
      <c r="AE2087" s="50" t="n">
        <v>15</v>
      </c>
      <c r="AF2087" s="50" t="n">
        <v>36</v>
      </c>
      <c r="AG2087" s="50" t="n">
        <v>3157.2</v>
      </c>
      <c r="AH2087" s="50" t="n">
        <v>12</v>
      </c>
      <c r="AI2087" s="50" t="n">
        <v>103</v>
      </c>
      <c r="AJ2087" s="50" t="n">
        <v>7462.5</v>
      </c>
      <c r="AK2087" s="50" t="n">
        <v>30</v>
      </c>
    </row>
    <row r="2088" customFormat="false" ht="15" hidden="false" customHeight="false" outlineLevel="0" collapsed="false">
      <c r="A2088" s="50" t="s">
        <v>1360</v>
      </c>
      <c r="B2088" s="50" t="s">
        <v>151</v>
      </c>
      <c r="C2088" s="50" t="s">
        <v>602</v>
      </c>
      <c r="D2088" s="50" t="n">
        <v>680779</v>
      </c>
      <c r="E2088" s="50" t="n">
        <v>8</v>
      </c>
      <c r="F2088" s="50" t="s">
        <v>57</v>
      </c>
      <c r="G2088" s="50" t="n">
        <v>174</v>
      </c>
      <c r="H2088" s="50" t="n">
        <v>90</v>
      </c>
      <c r="I2088" s="50" t="n">
        <v>24</v>
      </c>
      <c r="J2088" s="50" t="n">
        <v>81</v>
      </c>
      <c r="K2088" s="50" t="n">
        <v>59</v>
      </c>
      <c r="L2088" s="50" t="n">
        <v>11</v>
      </c>
      <c r="M2088" s="50" t="n">
        <v>93</v>
      </c>
      <c r="N2088" s="50" t="n">
        <v>31</v>
      </c>
      <c r="O2088" s="50" t="n">
        <v>-4.866</v>
      </c>
      <c r="P2088" s="50" t="n">
        <v>46</v>
      </c>
      <c r="Q2088" s="50" t="n">
        <v>38</v>
      </c>
      <c r="R2088" s="50" t="n">
        <v>5</v>
      </c>
      <c r="S2088" s="50" t="n">
        <v>0</v>
      </c>
      <c r="T2088" s="50" t="n">
        <v>0</v>
      </c>
      <c r="U2088" s="50" t="n">
        <v>0</v>
      </c>
      <c r="V2088" s="50" t="n">
        <v>4</v>
      </c>
      <c r="W2088" s="50" t="n">
        <v>2</v>
      </c>
      <c r="X2088" s="50" t="n">
        <v>1</v>
      </c>
      <c r="Y2088" s="50" t="n">
        <v>11</v>
      </c>
      <c r="Z2088" s="50" t="n">
        <v>8.7</v>
      </c>
      <c r="AA2088" s="50" t="n">
        <v>45</v>
      </c>
      <c r="AB2088" s="50" t="n">
        <v>11.587</v>
      </c>
      <c r="AC2088" s="50" t="n">
        <v>29</v>
      </c>
      <c r="AD2088" s="50" t="n">
        <v>1</v>
      </c>
      <c r="AE2088" s="50" t="n">
        <v>9</v>
      </c>
      <c r="AF2088" s="50" t="n">
        <v>29</v>
      </c>
      <c r="AG2088" s="50" t="n">
        <v>2500.8</v>
      </c>
      <c r="AH2088" s="50" t="n">
        <v>9</v>
      </c>
      <c r="AI2088" s="50" t="n">
        <v>77</v>
      </c>
      <c r="AJ2088" s="50" t="n">
        <v>5694.1</v>
      </c>
      <c r="AK2088" s="50" t="n">
        <v>31</v>
      </c>
    </row>
    <row r="2089" customFormat="false" ht="15" hidden="false" customHeight="false" outlineLevel="0" collapsed="false">
      <c r="A2089" s="50" t="s">
        <v>1360</v>
      </c>
      <c r="B2089" s="50" t="s">
        <v>151</v>
      </c>
      <c r="C2089" s="50" t="s">
        <v>602</v>
      </c>
      <c r="D2089" s="50" t="n">
        <v>680779</v>
      </c>
      <c r="E2089" s="50" t="n">
        <v>9</v>
      </c>
      <c r="F2089" s="50" t="s">
        <v>58</v>
      </c>
      <c r="G2089" s="50" t="n">
        <v>145</v>
      </c>
      <c r="H2089" s="50" t="n">
        <v>72</v>
      </c>
      <c r="I2089" s="50" t="n">
        <v>20</v>
      </c>
      <c r="J2089" s="50" t="n">
        <v>64</v>
      </c>
      <c r="K2089" s="50" t="n">
        <v>47</v>
      </c>
      <c r="L2089" s="50" t="n">
        <v>9</v>
      </c>
      <c r="M2089" s="50" t="n">
        <v>81</v>
      </c>
      <c r="N2089" s="50" t="n">
        <v>25</v>
      </c>
      <c r="O2089" s="50" t="n">
        <v>2.298</v>
      </c>
      <c r="P2089" s="50" t="n">
        <v>34</v>
      </c>
      <c r="Q2089" s="50" t="n">
        <v>27</v>
      </c>
      <c r="R2089" s="50" t="n">
        <v>6</v>
      </c>
      <c r="S2089" s="50" t="n">
        <v>1</v>
      </c>
      <c r="T2089" s="50" t="n">
        <v>0</v>
      </c>
      <c r="U2089" s="50" t="n">
        <v>2</v>
      </c>
      <c r="V2089" s="50" t="n">
        <v>5</v>
      </c>
      <c r="W2089" s="50" t="n">
        <v>0</v>
      </c>
      <c r="X2089" s="50" t="n">
        <v>0</v>
      </c>
      <c r="Y2089" s="50" t="n">
        <v>6</v>
      </c>
      <c r="Z2089" s="50" t="n">
        <v>11.25</v>
      </c>
      <c r="AA2089" s="50" t="n">
        <v>32</v>
      </c>
      <c r="AB2089" s="50" t="n">
        <v>11.634</v>
      </c>
      <c r="AC2089" s="50" t="n">
        <v>22</v>
      </c>
      <c r="AD2089" s="50" t="n">
        <v>2</v>
      </c>
      <c r="AE2089" s="50" t="n">
        <v>13</v>
      </c>
      <c r="AF2089" s="50" t="n">
        <v>21</v>
      </c>
      <c r="AG2089" s="50" t="n">
        <v>1910</v>
      </c>
      <c r="AH2089" s="50" t="n">
        <v>9</v>
      </c>
      <c r="AI2089" s="50" t="n">
        <v>63</v>
      </c>
      <c r="AJ2089" s="50" t="n">
        <v>4636.1</v>
      </c>
      <c r="AK2089" s="50" t="n">
        <v>21</v>
      </c>
    </row>
    <row r="2090" customFormat="false" ht="15" hidden="false" customHeight="false" outlineLevel="0" collapsed="false">
      <c r="A2090" s="50" t="s">
        <v>1361</v>
      </c>
      <c r="B2090" s="50" t="s">
        <v>151</v>
      </c>
      <c r="C2090" s="50" t="s">
        <v>603</v>
      </c>
      <c r="D2090" s="50" t="n">
        <v>699013</v>
      </c>
      <c r="E2090" s="50" t="n">
        <v>5</v>
      </c>
      <c r="F2090" s="50" t="s">
        <v>54</v>
      </c>
      <c r="G2090" s="50" t="n">
        <v>75</v>
      </c>
      <c r="H2090" s="50" t="n">
        <v>33</v>
      </c>
      <c r="I2090" s="50" t="n">
        <v>14</v>
      </c>
      <c r="J2090" s="50" t="n">
        <v>37</v>
      </c>
      <c r="K2090" s="50" t="n">
        <v>22</v>
      </c>
      <c r="L2090" s="50" t="n">
        <v>6</v>
      </c>
      <c r="M2090" s="50" t="n">
        <v>38</v>
      </c>
      <c r="N2090" s="50" t="n">
        <v>11</v>
      </c>
      <c r="O2090" s="50" t="n">
        <v>0.207</v>
      </c>
      <c r="P2090" s="50" t="n">
        <v>18</v>
      </c>
      <c r="Q2090" s="50" t="n">
        <v>16</v>
      </c>
      <c r="R2090" s="50" t="n">
        <v>2</v>
      </c>
      <c r="S2090" s="50" t="n">
        <v>0</v>
      </c>
      <c r="T2090" s="50" t="n">
        <v>0</v>
      </c>
      <c r="U2090" s="50" t="n">
        <v>2</v>
      </c>
      <c r="V2090" s="50" t="n">
        <v>2</v>
      </c>
      <c r="W2090" s="50" t="n">
        <v>0</v>
      </c>
      <c r="X2090" s="50" t="n">
        <v>0</v>
      </c>
      <c r="Y2090" s="50" t="n">
        <v>9</v>
      </c>
      <c r="Z2090" s="50" t="n">
        <v>5.4</v>
      </c>
      <c r="AA2090" s="50" t="n">
        <v>18</v>
      </c>
      <c r="AB2090" s="50" t="n">
        <v>4.87</v>
      </c>
      <c r="AC2090" s="50" t="n">
        <v>7</v>
      </c>
      <c r="AD2090" s="50" t="n">
        <v>2</v>
      </c>
      <c r="AE2090" s="50" t="n">
        <v>5</v>
      </c>
      <c r="AF2090" s="50" t="n">
        <v>7</v>
      </c>
      <c r="AG2090" s="50" t="n">
        <v>663.7</v>
      </c>
      <c r="AH2090" s="50" t="n">
        <v>3</v>
      </c>
      <c r="AI2090" s="50" t="n">
        <v>27</v>
      </c>
      <c r="AJ2090" s="50" t="n">
        <v>1989.5</v>
      </c>
      <c r="AK2090" s="50" t="n">
        <v>9</v>
      </c>
    </row>
    <row r="2091" customFormat="false" ht="15" hidden="false" customHeight="false" outlineLevel="0" collapsed="false">
      <c r="A2091" s="50" t="s">
        <v>1361</v>
      </c>
      <c r="B2091" s="50" t="s">
        <v>151</v>
      </c>
      <c r="C2091" s="50" t="s">
        <v>603</v>
      </c>
      <c r="D2091" s="50" t="n">
        <v>699013</v>
      </c>
      <c r="E2091" s="50" t="n">
        <v>6</v>
      </c>
      <c r="F2091" s="50" t="s">
        <v>55</v>
      </c>
      <c r="G2091" s="50" t="n">
        <v>150</v>
      </c>
      <c r="H2091" s="50" t="n">
        <v>66</v>
      </c>
      <c r="I2091" s="50" t="n">
        <v>23</v>
      </c>
      <c r="J2091" s="50" t="n">
        <v>73</v>
      </c>
      <c r="K2091" s="50" t="n">
        <v>52</v>
      </c>
      <c r="L2091" s="50" t="n">
        <v>18</v>
      </c>
      <c r="M2091" s="50" t="n">
        <v>77</v>
      </c>
      <c r="N2091" s="50" t="n">
        <v>14</v>
      </c>
      <c r="O2091" s="50" t="n">
        <v>7.509</v>
      </c>
      <c r="P2091" s="50" t="n">
        <v>36</v>
      </c>
      <c r="Q2091" s="50" t="n">
        <v>32</v>
      </c>
      <c r="R2091" s="50" t="n">
        <v>13</v>
      </c>
      <c r="S2091" s="50" t="n">
        <v>4</v>
      </c>
      <c r="T2091" s="50" t="n">
        <v>0</v>
      </c>
      <c r="U2091" s="50" t="n">
        <v>4</v>
      </c>
      <c r="V2091" s="50" t="n">
        <v>4</v>
      </c>
      <c r="W2091" s="50" t="n">
        <v>0</v>
      </c>
      <c r="X2091" s="50" t="n">
        <v>0</v>
      </c>
      <c r="Y2091" s="50" t="n">
        <v>10</v>
      </c>
      <c r="Z2091" s="50" t="n">
        <v>20.3</v>
      </c>
      <c r="AA2091" s="50" t="n">
        <v>36</v>
      </c>
      <c r="AB2091" s="50" t="n">
        <v>17.807</v>
      </c>
      <c r="AC2091" s="50" t="n">
        <v>22</v>
      </c>
      <c r="AD2091" s="50" t="n">
        <v>8</v>
      </c>
      <c r="AE2091" s="50" t="n">
        <v>14</v>
      </c>
      <c r="AF2091" s="50" t="n">
        <v>22</v>
      </c>
      <c r="AG2091" s="50" t="n">
        <v>2089.5</v>
      </c>
      <c r="AH2091" s="50" t="n">
        <v>10</v>
      </c>
      <c r="AI2091" s="50" t="n">
        <v>62</v>
      </c>
      <c r="AJ2091" s="50" t="n">
        <v>4685.1</v>
      </c>
      <c r="AK2091" s="50" t="n">
        <v>36</v>
      </c>
    </row>
    <row r="2092" customFormat="false" ht="15" hidden="false" customHeight="false" outlineLevel="0" collapsed="false">
      <c r="A2092" s="50" t="s">
        <v>1361</v>
      </c>
      <c r="B2092" s="50" t="s">
        <v>151</v>
      </c>
      <c r="C2092" s="50" t="s">
        <v>603</v>
      </c>
      <c r="D2092" s="50" t="n">
        <v>699013</v>
      </c>
      <c r="E2092" s="50" t="n">
        <v>7</v>
      </c>
      <c r="F2092" s="50" t="s">
        <v>56</v>
      </c>
      <c r="G2092" s="50" t="n">
        <v>472</v>
      </c>
      <c r="H2092" s="50" t="n">
        <v>209</v>
      </c>
      <c r="I2092" s="50" t="n">
        <v>72</v>
      </c>
      <c r="J2092" s="50" t="n">
        <v>220</v>
      </c>
      <c r="K2092" s="50" t="n">
        <v>150</v>
      </c>
      <c r="L2092" s="50" t="n">
        <v>41</v>
      </c>
      <c r="M2092" s="50" t="n">
        <v>252</v>
      </c>
      <c r="N2092" s="50" t="n">
        <v>59</v>
      </c>
      <c r="O2092" s="50" t="n">
        <v>6.091</v>
      </c>
      <c r="P2092" s="50" t="n">
        <v>110</v>
      </c>
      <c r="Q2092" s="50" t="n">
        <v>92</v>
      </c>
      <c r="R2092" s="50" t="n">
        <v>23</v>
      </c>
      <c r="S2092" s="50" t="n">
        <v>5</v>
      </c>
      <c r="T2092" s="50" t="n">
        <v>1</v>
      </c>
      <c r="U2092" s="50" t="n">
        <v>8</v>
      </c>
      <c r="V2092" s="50" t="n">
        <v>15</v>
      </c>
      <c r="W2092" s="50" t="n">
        <v>1</v>
      </c>
      <c r="X2092" s="50" t="n">
        <v>2</v>
      </c>
      <c r="Y2092" s="50" t="n">
        <v>38</v>
      </c>
      <c r="Z2092" s="50" t="n">
        <v>43.15</v>
      </c>
      <c r="AA2092" s="50" t="n">
        <v>110</v>
      </c>
      <c r="AB2092" s="50" t="n">
        <v>36.61</v>
      </c>
      <c r="AC2092" s="50" t="n">
        <v>56</v>
      </c>
      <c r="AD2092" s="50" t="n">
        <v>11</v>
      </c>
      <c r="AE2092" s="50" t="n">
        <v>24</v>
      </c>
      <c r="AF2092" s="50" t="n">
        <v>56</v>
      </c>
      <c r="AG2092" s="50" t="n">
        <v>5096.9</v>
      </c>
      <c r="AH2092" s="50" t="n">
        <v>17</v>
      </c>
      <c r="AI2092" s="50" t="n">
        <v>179</v>
      </c>
      <c r="AJ2092" s="50" t="n">
        <v>13339.6</v>
      </c>
      <c r="AK2092" s="50" t="n">
        <v>89</v>
      </c>
    </row>
    <row r="2093" customFormat="false" ht="15" hidden="false" customHeight="false" outlineLevel="0" collapsed="false">
      <c r="A2093" s="50" t="s">
        <v>1361</v>
      </c>
      <c r="B2093" s="50" t="s">
        <v>151</v>
      </c>
      <c r="C2093" s="50" t="s">
        <v>603</v>
      </c>
      <c r="D2093" s="50" t="n">
        <v>699013</v>
      </c>
      <c r="E2093" s="50" t="n">
        <v>8</v>
      </c>
      <c r="F2093" s="50" t="s">
        <v>57</v>
      </c>
      <c r="G2093" s="50" t="n">
        <v>447</v>
      </c>
      <c r="H2093" s="50" t="n">
        <v>171</v>
      </c>
      <c r="I2093" s="50" t="n">
        <v>61</v>
      </c>
      <c r="J2093" s="50" t="n">
        <v>198</v>
      </c>
      <c r="K2093" s="50" t="n">
        <v>124</v>
      </c>
      <c r="L2093" s="50" t="n">
        <v>31</v>
      </c>
      <c r="M2093" s="50" t="n">
        <v>249</v>
      </c>
      <c r="N2093" s="50" t="n">
        <v>47</v>
      </c>
      <c r="O2093" s="50" t="n">
        <v>-1.751</v>
      </c>
      <c r="P2093" s="50" t="n">
        <v>95</v>
      </c>
      <c r="Q2093" s="50" t="n">
        <v>77</v>
      </c>
      <c r="R2093" s="50" t="n">
        <v>15</v>
      </c>
      <c r="S2093" s="50" t="n">
        <v>4</v>
      </c>
      <c r="T2093" s="50" t="n">
        <v>0</v>
      </c>
      <c r="U2093" s="50" t="n">
        <v>2</v>
      </c>
      <c r="V2093" s="50" t="n">
        <v>17</v>
      </c>
      <c r="W2093" s="50" t="n">
        <v>0</v>
      </c>
      <c r="X2093" s="50" t="n">
        <v>1</v>
      </c>
      <c r="Y2093" s="50" t="n">
        <v>40</v>
      </c>
      <c r="Z2093" s="50" t="n">
        <v>29</v>
      </c>
      <c r="AA2093" s="50" t="n">
        <v>95</v>
      </c>
      <c r="AB2093" s="50" t="n">
        <v>27.625</v>
      </c>
      <c r="AC2093" s="50" t="n">
        <v>38</v>
      </c>
      <c r="AD2093" s="50" t="n">
        <v>4</v>
      </c>
      <c r="AE2093" s="50" t="n">
        <v>17</v>
      </c>
      <c r="AF2093" s="50" t="n">
        <v>38</v>
      </c>
      <c r="AG2093" s="50" t="n">
        <v>3437.6</v>
      </c>
      <c r="AH2093" s="50" t="n">
        <v>15</v>
      </c>
      <c r="AI2093" s="50" t="n">
        <v>154</v>
      </c>
      <c r="AJ2093" s="50" t="n">
        <v>11553.8</v>
      </c>
      <c r="AK2093" s="50" t="n">
        <v>85</v>
      </c>
    </row>
    <row r="2094" customFormat="false" ht="15" hidden="false" customHeight="false" outlineLevel="0" collapsed="false">
      <c r="A2094" s="50" t="s">
        <v>1361</v>
      </c>
      <c r="B2094" s="50" t="s">
        <v>151</v>
      </c>
      <c r="C2094" s="50" t="s">
        <v>603</v>
      </c>
      <c r="D2094" s="50" t="n">
        <v>699013</v>
      </c>
      <c r="E2094" s="50" t="n">
        <v>9</v>
      </c>
      <c r="F2094" s="50" t="s">
        <v>58</v>
      </c>
      <c r="G2094" s="50" t="n">
        <v>123</v>
      </c>
      <c r="H2094" s="50" t="n">
        <v>44</v>
      </c>
      <c r="I2094" s="50" t="n">
        <v>19</v>
      </c>
      <c r="J2094" s="50" t="n">
        <v>58</v>
      </c>
      <c r="K2094" s="50" t="n">
        <v>32</v>
      </c>
      <c r="L2094" s="50" t="n">
        <v>11</v>
      </c>
      <c r="M2094" s="50" t="n">
        <v>65</v>
      </c>
      <c r="N2094" s="50" t="n">
        <v>12</v>
      </c>
      <c r="O2094" s="50" t="n">
        <v>-1.836</v>
      </c>
      <c r="P2094" s="50" t="n">
        <v>28</v>
      </c>
      <c r="Q2094" s="50" t="n">
        <v>24</v>
      </c>
      <c r="R2094" s="50" t="n">
        <v>3</v>
      </c>
      <c r="S2094" s="50" t="n">
        <v>1</v>
      </c>
      <c r="T2094" s="50" t="n">
        <v>0</v>
      </c>
      <c r="U2094" s="50" t="n">
        <v>1</v>
      </c>
      <c r="V2094" s="50" t="n">
        <v>4</v>
      </c>
      <c r="W2094" s="50" t="n">
        <v>0</v>
      </c>
      <c r="X2094" s="50" t="n">
        <v>0</v>
      </c>
      <c r="Y2094" s="50" t="n">
        <v>11</v>
      </c>
      <c r="Z2094" s="50" t="n">
        <v>6.95</v>
      </c>
      <c r="AA2094" s="50" t="n">
        <v>28</v>
      </c>
      <c r="AB2094" s="50" t="n">
        <v>8.447</v>
      </c>
      <c r="AC2094" s="50" t="n">
        <v>13</v>
      </c>
      <c r="AD2094" s="50" t="n">
        <v>2</v>
      </c>
      <c r="AE2094" s="50" t="n">
        <v>7</v>
      </c>
      <c r="AF2094" s="50" t="n">
        <v>13</v>
      </c>
      <c r="AG2094" s="50" t="n">
        <v>1208.4</v>
      </c>
      <c r="AH2094" s="50" t="n">
        <v>3</v>
      </c>
      <c r="AI2094" s="50" t="n">
        <v>39</v>
      </c>
      <c r="AJ2094" s="50" t="n">
        <v>2906.3</v>
      </c>
      <c r="AK2094" s="50" t="n">
        <v>18</v>
      </c>
    </row>
    <row r="2095" customFormat="false" ht="15" hidden="false" customHeight="false" outlineLevel="0" collapsed="false">
      <c r="A2095" s="50" t="s">
        <v>1362</v>
      </c>
      <c r="B2095" s="50" t="s">
        <v>151</v>
      </c>
      <c r="C2095" s="50" t="s">
        <v>604</v>
      </c>
      <c r="D2095" s="50" t="n">
        <v>542303</v>
      </c>
      <c r="E2095" s="50" t="n">
        <v>4</v>
      </c>
      <c r="F2095" s="50" t="s">
        <v>53</v>
      </c>
      <c r="G2095" s="50" t="n">
        <v>453</v>
      </c>
      <c r="H2095" s="50" t="n">
        <v>201</v>
      </c>
      <c r="I2095" s="50" t="n">
        <v>52</v>
      </c>
      <c r="J2095" s="50" t="n">
        <v>219</v>
      </c>
      <c r="K2095" s="50" t="n">
        <v>136</v>
      </c>
      <c r="L2095" s="50" t="n">
        <v>19</v>
      </c>
      <c r="M2095" s="50" t="n">
        <v>233</v>
      </c>
      <c r="N2095" s="50" t="n">
        <v>65</v>
      </c>
      <c r="O2095" s="50" t="n">
        <v>-9.208</v>
      </c>
      <c r="P2095" s="50" t="n">
        <v>107</v>
      </c>
      <c r="Q2095" s="50" t="n">
        <v>99</v>
      </c>
      <c r="R2095" s="50" t="n">
        <v>16</v>
      </c>
      <c r="S2095" s="50" t="n">
        <v>2</v>
      </c>
      <c r="T2095" s="50" t="n">
        <v>0</v>
      </c>
      <c r="U2095" s="50" t="n">
        <v>2</v>
      </c>
      <c r="V2095" s="50" t="n">
        <v>7</v>
      </c>
      <c r="W2095" s="50" t="n">
        <v>1</v>
      </c>
      <c r="X2095" s="50" t="n">
        <v>0</v>
      </c>
      <c r="Y2095" s="50" t="n">
        <v>29</v>
      </c>
      <c r="Z2095" s="50" t="n">
        <v>22.9</v>
      </c>
      <c r="AA2095" s="50" t="n">
        <v>106</v>
      </c>
      <c r="AB2095" s="50" t="n">
        <v>30.892</v>
      </c>
      <c r="AC2095" s="50" t="n">
        <v>70</v>
      </c>
      <c r="AD2095" s="50" t="n">
        <v>6</v>
      </c>
      <c r="AE2095" s="50" t="n">
        <v>26</v>
      </c>
      <c r="AF2095" s="50" t="n">
        <v>69</v>
      </c>
      <c r="AG2095" s="50" t="n">
        <v>6072.6</v>
      </c>
      <c r="AH2095" s="50" t="n">
        <v>28</v>
      </c>
      <c r="AI2095" s="50" t="n">
        <v>179</v>
      </c>
      <c r="AJ2095" s="50" t="n">
        <v>13211</v>
      </c>
      <c r="AK2095" s="50" t="n">
        <v>67</v>
      </c>
    </row>
    <row r="2096" customFormat="false" ht="15" hidden="false" customHeight="false" outlineLevel="0" collapsed="false">
      <c r="A2096" s="50" t="s">
        <v>1362</v>
      </c>
      <c r="B2096" s="50" t="s">
        <v>151</v>
      </c>
      <c r="C2096" s="50" t="s">
        <v>604</v>
      </c>
      <c r="D2096" s="50" t="n">
        <v>542303</v>
      </c>
      <c r="E2096" s="50" t="n">
        <v>5</v>
      </c>
      <c r="F2096" s="50" t="s">
        <v>54</v>
      </c>
      <c r="G2096" s="50" t="n">
        <v>388</v>
      </c>
      <c r="H2096" s="50" t="n">
        <v>150</v>
      </c>
      <c r="I2096" s="50" t="n">
        <v>47</v>
      </c>
      <c r="J2096" s="50" t="n">
        <v>167</v>
      </c>
      <c r="K2096" s="50" t="n">
        <v>99</v>
      </c>
      <c r="L2096" s="50" t="n">
        <v>25</v>
      </c>
      <c r="M2096" s="50" t="n">
        <v>217</v>
      </c>
      <c r="N2096" s="50" t="n">
        <v>51</v>
      </c>
      <c r="O2096" s="50" t="n">
        <v>-1.276</v>
      </c>
      <c r="P2096" s="50" t="n">
        <v>85</v>
      </c>
      <c r="Q2096" s="50" t="n">
        <v>73</v>
      </c>
      <c r="R2096" s="50" t="n">
        <v>16</v>
      </c>
      <c r="S2096" s="50" t="n">
        <v>3</v>
      </c>
      <c r="T2096" s="50" t="n">
        <v>0</v>
      </c>
      <c r="U2096" s="50" t="n">
        <v>3</v>
      </c>
      <c r="V2096" s="50" t="n">
        <v>11</v>
      </c>
      <c r="W2096" s="50" t="n">
        <v>1</v>
      </c>
      <c r="X2096" s="50" t="n">
        <v>0</v>
      </c>
      <c r="Y2096" s="50" t="n">
        <v>27</v>
      </c>
      <c r="Z2096" s="50" t="n">
        <v>26.45</v>
      </c>
      <c r="AA2096" s="50" t="n">
        <v>83</v>
      </c>
      <c r="AB2096" s="50" t="n">
        <v>27.27</v>
      </c>
      <c r="AC2096" s="50" t="n">
        <v>46</v>
      </c>
      <c r="AD2096" s="50" t="n">
        <v>4</v>
      </c>
      <c r="AE2096" s="50" t="n">
        <v>21</v>
      </c>
      <c r="AF2096" s="50" t="n">
        <v>45</v>
      </c>
      <c r="AG2096" s="50" t="n">
        <v>4167.9</v>
      </c>
      <c r="AH2096" s="50" t="n">
        <v>20</v>
      </c>
      <c r="AI2096" s="50" t="n">
        <v>135</v>
      </c>
      <c r="AJ2096" s="50" t="n">
        <v>9877.9</v>
      </c>
      <c r="AK2096" s="50" t="n">
        <v>51</v>
      </c>
    </row>
    <row r="2097" customFormat="false" ht="15" hidden="false" customHeight="false" outlineLevel="0" collapsed="false">
      <c r="A2097" s="50" t="s">
        <v>1362</v>
      </c>
      <c r="B2097" s="50" t="s">
        <v>151</v>
      </c>
      <c r="C2097" s="50" t="s">
        <v>604</v>
      </c>
      <c r="D2097" s="50" t="n">
        <v>542303</v>
      </c>
      <c r="E2097" s="50" t="n">
        <v>6</v>
      </c>
      <c r="F2097" s="50" t="s">
        <v>55</v>
      </c>
      <c r="G2097" s="50" t="n">
        <v>188</v>
      </c>
      <c r="H2097" s="50" t="n">
        <v>82</v>
      </c>
      <c r="I2097" s="50" t="n">
        <v>31</v>
      </c>
      <c r="J2097" s="50" t="n">
        <v>90</v>
      </c>
      <c r="K2097" s="50" t="n">
        <v>56</v>
      </c>
      <c r="L2097" s="50" t="n">
        <v>11</v>
      </c>
      <c r="M2097" s="50" t="n">
        <v>98</v>
      </c>
      <c r="N2097" s="50" t="n">
        <v>26</v>
      </c>
      <c r="O2097" s="50" t="n">
        <v>0.24</v>
      </c>
      <c r="P2097" s="50" t="n">
        <v>41</v>
      </c>
      <c r="Q2097" s="50" t="n">
        <v>38</v>
      </c>
      <c r="R2097" s="50" t="n">
        <v>10</v>
      </c>
      <c r="S2097" s="50" t="n">
        <v>0</v>
      </c>
      <c r="T2097" s="50" t="n">
        <v>0</v>
      </c>
      <c r="U2097" s="50" t="n">
        <v>2</v>
      </c>
      <c r="V2097" s="50" t="n">
        <v>3</v>
      </c>
      <c r="W2097" s="50" t="n">
        <v>0</v>
      </c>
      <c r="X2097" s="50" t="n">
        <v>0</v>
      </c>
      <c r="Y2097" s="50" t="n">
        <v>15</v>
      </c>
      <c r="Z2097" s="50" t="n">
        <v>13.3</v>
      </c>
      <c r="AA2097" s="50" t="n">
        <v>40</v>
      </c>
      <c r="AB2097" s="50" t="n">
        <v>12.866</v>
      </c>
      <c r="AC2097" s="50" t="n">
        <v>23</v>
      </c>
      <c r="AD2097" s="50" t="n">
        <v>2</v>
      </c>
      <c r="AE2097" s="50" t="n">
        <v>8</v>
      </c>
      <c r="AF2097" s="50" t="n">
        <v>22</v>
      </c>
      <c r="AG2097" s="50" t="n">
        <v>1959.7</v>
      </c>
      <c r="AH2097" s="50" t="n">
        <v>10</v>
      </c>
      <c r="AI2097" s="50" t="n">
        <v>71</v>
      </c>
      <c r="AJ2097" s="50" t="n">
        <v>5281.3</v>
      </c>
      <c r="AK2097" s="50" t="n">
        <v>36</v>
      </c>
    </row>
    <row r="2098" customFormat="false" ht="15" hidden="false" customHeight="false" outlineLevel="0" collapsed="false">
      <c r="A2098" s="50" t="s">
        <v>1362</v>
      </c>
      <c r="B2098" s="50" t="s">
        <v>151</v>
      </c>
      <c r="C2098" s="50" t="s">
        <v>604</v>
      </c>
      <c r="D2098" s="50" t="n">
        <v>542303</v>
      </c>
      <c r="E2098" s="50" t="n">
        <v>7</v>
      </c>
      <c r="F2098" s="50" t="s">
        <v>56</v>
      </c>
      <c r="G2098" s="50" t="n">
        <v>194</v>
      </c>
      <c r="H2098" s="50" t="n">
        <v>85</v>
      </c>
      <c r="I2098" s="50" t="n">
        <v>19</v>
      </c>
      <c r="J2098" s="50" t="n">
        <v>82</v>
      </c>
      <c r="K2098" s="50" t="n">
        <v>51</v>
      </c>
      <c r="L2098" s="50" t="n">
        <v>7</v>
      </c>
      <c r="M2098" s="50" t="n">
        <v>112</v>
      </c>
      <c r="N2098" s="50" t="n">
        <v>34</v>
      </c>
      <c r="O2098" s="50" t="n">
        <v>-1.384</v>
      </c>
      <c r="P2098" s="50" t="n">
        <v>43</v>
      </c>
      <c r="Q2098" s="50" t="n">
        <v>37</v>
      </c>
      <c r="R2098" s="50" t="n">
        <v>8</v>
      </c>
      <c r="S2098" s="50" t="n">
        <v>1</v>
      </c>
      <c r="T2098" s="50" t="n">
        <v>0</v>
      </c>
      <c r="U2098" s="50" t="n">
        <v>1</v>
      </c>
      <c r="V2098" s="50" t="n">
        <v>6</v>
      </c>
      <c r="W2098" s="50" t="n">
        <v>0</v>
      </c>
      <c r="X2098" s="50" t="n">
        <v>0</v>
      </c>
      <c r="Y2098" s="50" t="n">
        <v>9</v>
      </c>
      <c r="Z2098" s="50" t="n">
        <v>12.85</v>
      </c>
      <c r="AA2098" s="50" t="n">
        <v>43</v>
      </c>
      <c r="AB2098" s="50" t="n">
        <v>11.674</v>
      </c>
      <c r="AC2098" s="50" t="n">
        <v>28</v>
      </c>
      <c r="AD2098" s="50" t="n">
        <v>1</v>
      </c>
      <c r="AE2098" s="50" t="n">
        <v>7</v>
      </c>
      <c r="AF2098" s="50" t="n">
        <v>28</v>
      </c>
      <c r="AG2098" s="50" t="n">
        <v>2435</v>
      </c>
      <c r="AH2098" s="50" t="n">
        <v>9</v>
      </c>
      <c r="AI2098" s="50" t="n">
        <v>75</v>
      </c>
      <c r="AJ2098" s="50" t="n">
        <v>5449.3</v>
      </c>
      <c r="AK2098" s="50" t="n">
        <v>22</v>
      </c>
    </row>
    <row r="2099" customFormat="false" ht="15" hidden="false" customHeight="false" outlineLevel="0" collapsed="false">
      <c r="A2099" s="50" t="s">
        <v>1362</v>
      </c>
      <c r="B2099" s="50" t="s">
        <v>151</v>
      </c>
      <c r="C2099" s="50" t="s">
        <v>604</v>
      </c>
      <c r="D2099" s="50" t="n">
        <v>542303</v>
      </c>
      <c r="E2099" s="50" t="n">
        <v>8</v>
      </c>
      <c r="F2099" s="50" t="s">
        <v>57</v>
      </c>
      <c r="G2099" s="50" t="n">
        <v>22</v>
      </c>
      <c r="H2099" s="50" t="n">
        <v>10</v>
      </c>
      <c r="I2099" s="50" t="n">
        <v>1</v>
      </c>
      <c r="J2099" s="50" t="n">
        <v>11</v>
      </c>
      <c r="K2099" s="50" t="n">
        <v>7</v>
      </c>
      <c r="L2099" s="50" t="n">
        <v>1</v>
      </c>
      <c r="M2099" s="50" t="n">
        <v>11</v>
      </c>
      <c r="N2099" s="50" t="n">
        <v>3</v>
      </c>
      <c r="O2099" s="50" t="n">
        <v>0.029</v>
      </c>
      <c r="P2099" s="50" t="n">
        <v>4</v>
      </c>
      <c r="Q2099" s="50" t="n">
        <v>4</v>
      </c>
      <c r="R2099" s="50" t="n">
        <v>1</v>
      </c>
      <c r="S2099" s="50" t="n">
        <v>1</v>
      </c>
      <c r="T2099" s="50" t="n">
        <v>0</v>
      </c>
      <c r="U2099" s="50" t="n">
        <v>0</v>
      </c>
      <c r="V2099" s="50" t="n">
        <v>0</v>
      </c>
      <c r="W2099" s="50" t="n">
        <v>0</v>
      </c>
      <c r="X2099" s="50" t="n">
        <v>0</v>
      </c>
      <c r="Y2099" s="50" t="n">
        <v>0</v>
      </c>
      <c r="Z2099" s="50" t="n">
        <v>1.25</v>
      </c>
      <c r="AA2099" s="50" t="n">
        <v>4</v>
      </c>
      <c r="AB2099" s="50" t="n">
        <v>1.095</v>
      </c>
      <c r="AC2099" s="50" t="n">
        <v>4</v>
      </c>
      <c r="AD2099" s="50" t="n">
        <v>0</v>
      </c>
      <c r="AE2099" s="50" t="n">
        <v>1</v>
      </c>
      <c r="AF2099" s="50" t="n">
        <v>4</v>
      </c>
      <c r="AG2099" s="50" t="n">
        <v>339.9</v>
      </c>
      <c r="AH2099" s="50" t="n">
        <v>2</v>
      </c>
      <c r="AI2099" s="50" t="n">
        <v>10</v>
      </c>
      <c r="AJ2099" s="50" t="n">
        <v>728.4</v>
      </c>
      <c r="AK2099" s="50" t="n">
        <v>3</v>
      </c>
    </row>
    <row r="2100" customFormat="false" ht="15" hidden="false" customHeight="false" outlineLevel="0" collapsed="false">
      <c r="A2100" s="50" t="s">
        <v>1363</v>
      </c>
      <c r="B2100" s="50" t="s">
        <v>151</v>
      </c>
      <c r="C2100" s="50" t="s">
        <v>605</v>
      </c>
      <c r="D2100" s="50" t="n">
        <v>804668</v>
      </c>
      <c r="E2100" s="50" t="n">
        <v>6</v>
      </c>
      <c r="F2100" s="50" t="s">
        <v>55</v>
      </c>
      <c r="G2100" s="50" t="n">
        <v>19</v>
      </c>
      <c r="H2100" s="50" t="n">
        <v>8</v>
      </c>
      <c r="I2100" s="50" t="n">
        <v>3</v>
      </c>
      <c r="J2100" s="50" t="n">
        <v>8</v>
      </c>
      <c r="K2100" s="50" t="n">
        <v>6</v>
      </c>
      <c r="L2100" s="50" t="n">
        <v>1</v>
      </c>
      <c r="M2100" s="50" t="n">
        <v>11</v>
      </c>
      <c r="N2100" s="50" t="n">
        <v>2</v>
      </c>
      <c r="O2100" s="50" t="n">
        <v>2.914</v>
      </c>
      <c r="P2100" s="50" t="n">
        <v>5</v>
      </c>
      <c r="Q2100" s="50" t="n">
        <v>3</v>
      </c>
      <c r="R2100" s="50" t="n">
        <v>2</v>
      </c>
      <c r="S2100" s="50" t="n">
        <v>1</v>
      </c>
      <c r="T2100" s="50" t="n">
        <v>0</v>
      </c>
      <c r="U2100" s="50" t="n">
        <v>1</v>
      </c>
      <c r="V2100" s="50" t="n">
        <v>2</v>
      </c>
      <c r="W2100" s="50" t="n">
        <v>0</v>
      </c>
      <c r="X2100" s="50" t="n">
        <v>0</v>
      </c>
      <c r="Y2100" s="50" t="n">
        <v>0</v>
      </c>
      <c r="Z2100" s="50" t="n">
        <v>4.65</v>
      </c>
      <c r="AA2100" s="50" t="n">
        <v>5</v>
      </c>
      <c r="AB2100" s="50" t="n">
        <v>3.795</v>
      </c>
      <c r="AC2100" s="50" t="n">
        <v>3</v>
      </c>
      <c r="AD2100" s="50" t="n">
        <v>1</v>
      </c>
      <c r="AE2100" s="50" t="n">
        <v>1</v>
      </c>
      <c r="AF2100" s="50" t="n">
        <v>3</v>
      </c>
      <c r="AG2100" s="50" t="n">
        <v>277</v>
      </c>
      <c r="AH2100" s="50" t="n">
        <v>1</v>
      </c>
      <c r="AI2100" s="50" t="n">
        <v>7</v>
      </c>
      <c r="AJ2100" s="50" t="n">
        <v>523.3</v>
      </c>
      <c r="AK2100" s="50" t="n">
        <v>4</v>
      </c>
    </row>
    <row r="2101" customFormat="false" ht="15" hidden="false" customHeight="false" outlineLevel="0" collapsed="false">
      <c r="A2101" s="50" t="s">
        <v>1363</v>
      </c>
      <c r="B2101" s="50" t="s">
        <v>151</v>
      </c>
      <c r="C2101" s="50" t="s">
        <v>605</v>
      </c>
      <c r="D2101" s="50" t="n">
        <v>804668</v>
      </c>
      <c r="E2101" s="50" t="n">
        <v>7</v>
      </c>
      <c r="F2101" s="50" t="s">
        <v>56</v>
      </c>
      <c r="G2101" s="50" t="n">
        <v>59</v>
      </c>
      <c r="H2101" s="50" t="n">
        <v>23</v>
      </c>
      <c r="I2101" s="50" t="n">
        <v>7</v>
      </c>
      <c r="J2101" s="50" t="n">
        <v>31</v>
      </c>
      <c r="K2101" s="50" t="n">
        <v>15</v>
      </c>
      <c r="L2101" s="50" t="n">
        <v>3</v>
      </c>
      <c r="M2101" s="50" t="n">
        <v>28</v>
      </c>
      <c r="N2101" s="50" t="n">
        <v>8</v>
      </c>
      <c r="O2101" s="50" t="n">
        <v>-0.986</v>
      </c>
      <c r="P2101" s="50" t="n">
        <v>14</v>
      </c>
      <c r="Q2101" s="50" t="n">
        <v>12</v>
      </c>
      <c r="R2101" s="50" t="n">
        <v>2</v>
      </c>
      <c r="S2101" s="50" t="n">
        <v>0</v>
      </c>
      <c r="T2101" s="50" t="n">
        <v>0</v>
      </c>
      <c r="U2101" s="50" t="n">
        <v>0</v>
      </c>
      <c r="V2101" s="50" t="n">
        <v>2</v>
      </c>
      <c r="W2101" s="50" t="n">
        <v>0</v>
      </c>
      <c r="X2101" s="50" t="n">
        <v>0</v>
      </c>
      <c r="Y2101" s="50" t="n">
        <v>2</v>
      </c>
      <c r="Z2101" s="50" t="n">
        <v>3.2</v>
      </c>
      <c r="AA2101" s="50" t="n">
        <v>14</v>
      </c>
      <c r="AB2101" s="50" t="n">
        <v>5.5</v>
      </c>
      <c r="AC2101" s="50" t="n">
        <v>10</v>
      </c>
      <c r="AD2101" s="50" t="n">
        <v>1</v>
      </c>
      <c r="AE2101" s="50" t="n">
        <v>3</v>
      </c>
      <c r="AF2101" s="50" t="n">
        <v>10</v>
      </c>
      <c r="AG2101" s="50" t="n">
        <v>868.4</v>
      </c>
      <c r="AH2101" s="50" t="n">
        <v>4</v>
      </c>
      <c r="AI2101" s="50" t="n">
        <v>19</v>
      </c>
      <c r="AJ2101" s="50" t="n">
        <v>1394.1</v>
      </c>
      <c r="AK2101" s="50" t="n">
        <v>8</v>
      </c>
    </row>
    <row r="2102" customFormat="false" ht="15" hidden="false" customHeight="false" outlineLevel="0" collapsed="false">
      <c r="A2102" s="50" t="s">
        <v>1363</v>
      </c>
      <c r="B2102" s="50" t="s">
        <v>151</v>
      </c>
      <c r="C2102" s="50" t="s">
        <v>605</v>
      </c>
      <c r="D2102" s="50" t="n">
        <v>804668</v>
      </c>
      <c r="E2102" s="50" t="n">
        <v>8</v>
      </c>
      <c r="F2102" s="50" t="s">
        <v>57</v>
      </c>
      <c r="G2102" s="50" t="n">
        <v>294</v>
      </c>
      <c r="H2102" s="50" t="n">
        <v>129</v>
      </c>
      <c r="I2102" s="50" t="n">
        <v>39</v>
      </c>
      <c r="J2102" s="50" t="n">
        <v>151</v>
      </c>
      <c r="K2102" s="50" t="n">
        <v>86</v>
      </c>
      <c r="L2102" s="50" t="n">
        <v>17</v>
      </c>
      <c r="M2102" s="50" t="n">
        <v>139</v>
      </c>
      <c r="N2102" s="50" t="n">
        <v>43</v>
      </c>
      <c r="O2102" s="50" t="n">
        <v>1.877</v>
      </c>
      <c r="P2102" s="50" t="n">
        <v>72</v>
      </c>
      <c r="Q2102" s="50" t="n">
        <v>66</v>
      </c>
      <c r="R2102" s="50" t="n">
        <v>14</v>
      </c>
      <c r="S2102" s="50" t="n">
        <v>2</v>
      </c>
      <c r="T2102" s="50" t="n">
        <v>0</v>
      </c>
      <c r="U2102" s="50" t="n">
        <v>6</v>
      </c>
      <c r="V2102" s="50" t="n">
        <v>6</v>
      </c>
      <c r="W2102" s="50" t="n">
        <v>0</v>
      </c>
      <c r="X2102" s="50" t="n">
        <v>0</v>
      </c>
      <c r="Y2102" s="50" t="n">
        <v>27</v>
      </c>
      <c r="Z2102" s="50" t="n">
        <v>24.1</v>
      </c>
      <c r="AA2102" s="50" t="n">
        <v>71</v>
      </c>
      <c r="AB2102" s="50" t="n">
        <v>21.253</v>
      </c>
      <c r="AC2102" s="50" t="n">
        <v>39</v>
      </c>
      <c r="AD2102" s="50" t="n">
        <v>7</v>
      </c>
      <c r="AE2102" s="50" t="n">
        <v>19</v>
      </c>
      <c r="AF2102" s="50" t="n">
        <v>39</v>
      </c>
      <c r="AG2102" s="50" t="n">
        <v>3552</v>
      </c>
      <c r="AH2102" s="50" t="n">
        <v>13</v>
      </c>
      <c r="AI2102" s="50" t="n">
        <v>117</v>
      </c>
      <c r="AJ2102" s="50" t="n">
        <v>8667.1</v>
      </c>
      <c r="AK2102" s="50" t="n">
        <v>46</v>
      </c>
    </row>
    <row r="2103" customFormat="false" ht="15" hidden="false" customHeight="false" outlineLevel="0" collapsed="false">
      <c r="A2103" s="50" t="s">
        <v>1363</v>
      </c>
      <c r="B2103" s="50" t="s">
        <v>151</v>
      </c>
      <c r="C2103" s="50" t="s">
        <v>605</v>
      </c>
      <c r="D2103" s="50" t="n">
        <v>804668</v>
      </c>
      <c r="E2103" s="50" t="n">
        <v>9</v>
      </c>
      <c r="F2103" s="50" t="s">
        <v>58</v>
      </c>
      <c r="G2103" s="50" t="n">
        <v>281</v>
      </c>
      <c r="H2103" s="50" t="n">
        <v>133</v>
      </c>
      <c r="I2103" s="50" t="n">
        <v>35</v>
      </c>
      <c r="J2103" s="50" t="n">
        <v>148</v>
      </c>
      <c r="K2103" s="50" t="n">
        <v>100</v>
      </c>
      <c r="L2103" s="50" t="n">
        <v>21</v>
      </c>
      <c r="M2103" s="50" t="n">
        <v>132</v>
      </c>
      <c r="N2103" s="50" t="n">
        <v>33</v>
      </c>
      <c r="O2103" s="50" t="n">
        <v>3.264</v>
      </c>
      <c r="P2103" s="50" t="n">
        <v>72</v>
      </c>
      <c r="Q2103" s="50" t="n">
        <v>67</v>
      </c>
      <c r="R2103" s="50" t="n">
        <v>21</v>
      </c>
      <c r="S2103" s="50" t="n">
        <v>3</v>
      </c>
      <c r="T2103" s="50" t="n">
        <v>0</v>
      </c>
      <c r="U2103" s="50" t="n">
        <v>4</v>
      </c>
      <c r="V2103" s="50" t="n">
        <v>5</v>
      </c>
      <c r="W2103" s="50" t="n">
        <v>0</v>
      </c>
      <c r="X2103" s="50" t="n">
        <v>0</v>
      </c>
      <c r="Y2103" s="50" t="n">
        <v>16</v>
      </c>
      <c r="Z2103" s="50" t="n">
        <v>27.85</v>
      </c>
      <c r="AA2103" s="50" t="n">
        <v>71</v>
      </c>
      <c r="AB2103" s="50" t="n">
        <v>25.765</v>
      </c>
      <c r="AC2103" s="50" t="n">
        <v>51</v>
      </c>
      <c r="AD2103" s="50" t="n">
        <v>6</v>
      </c>
      <c r="AE2103" s="50" t="n">
        <v>24</v>
      </c>
      <c r="AF2103" s="50" t="n">
        <v>51</v>
      </c>
      <c r="AG2103" s="50" t="n">
        <v>4646.4</v>
      </c>
      <c r="AH2103" s="50" t="n">
        <v>21</v>
      </c>
      <c r="AI2103" s="50" t="n">
        <v>118</v>
      </c>
      <c r="AJ2103" s="50" t="n">
        <v>8721.5</v>
      </c>
      <c r="AK2103" s="50" t="n">
        <v>45</v>
      </c>
    </row>
    <row r="2104" customFormat="false" ht="15" hidden="false" customHeight="false" outlineLevel="0" collapsed="false">
      <c r="A2104" s="50" t="s">
        <v>1364</v>
      </c>
      <c r="B2104" s="50" t="s">
        <v>151</v>
      </c>
      <c r="C2104" s="50" t="s">
        <v>606</v>
      </c>
      <c r="D2104" s="50" t="n">
        <v>682848</v>
      </c>
      <c r="E2104" s="50" t="n">
        <v>5</v>
      </c>
      <c r="F2104" s="50" t="s">
        <v>54</v>
      </c>
      <c r="G2104" s="50" t="n">
        <v>159</v>
      </c>
      <c r="H2104" s="50" t="n">
        <v>58</v>
      </c>
      <c r="I2104" s="50" t="n">
        <v>13</v>
      </c>
      <c r="J2104" s="50" t="n">
        <v>70</v>
      </c>
      <c r="K2104" s="50" t="n">
        <v>41</v>
      </c>
      <c r="L2104" s="50" t="n">
        <v>4</v>
      </c>
      <c r="M2104" s="50" t="n">
        <v>89</v>
      </c>
      <c r="N2104" s="50" t="n">
        <v>17</v>
      </c>
      <c r="O2104" s="50" t="n">
        <v>2.031</v>
      </c>
      <c r="P2104" s="50" t="n">
        <v>38</v>
      </c>
      <c r="Q2104" s="50" t="n">
        <v>26</v>
      </c>
      <c r="R2104" s="50" t="n">
        <v>7</v>
      </c>
      <c r="S2104" s="50" t="n">
        <v>1</v>
      </c>
      <c r="T2104" s="50" t="n">
        <v>0</v>
      </c>
      <c r="U2104" s="50" t="n">
        <v>0</v>
      </c>
      <c r="V2104" s="50" t="n">
        <v>11</v>
      </c>
      <c r="W2104" s="50" t="n">
        <v>0</v>
      </c>
      <c r="X2104" s="50" t="n">
        <v>0</v>
      </c>
      <c r="Y2104" s="50" t="n">
        <v>9</v>
      </c>
      <c r="Z2104" s="50" t="n">
        <v>15.05</v>
      </c>
      <c r="AA2104" s="50" t="n">
        <v>38</v>
      </c>
      <c r="AB2104" s="50" t="n">
        <v>14.106</v>
      </c>
      <c r="AC2104" s="50" t="n">
        <v>17</v>
      </c>
      <c r="AD2104" s="50" t="n">
        <v>1</v>
      </c>
      <c r="AE2104" s="50" t="n">
        <v>5</v>
      </c>
      <c r="AF2104" s="50" t="n">
        <v>17</v>
      </c>
      <c r="AG2104" s="50" t="n">
        <v>1512.1</v>
      </c>
      <c r="AH2104" s="50" t="n">
        <v>8</v>
      </c>
      <c r="AI2104" s="50" t="n">
        <v>48</v>
      </c>
      <c r="AJ2104" s="50" t="n">
        <v>3450.3</v>
      </c>
      <c r="AK2104" s="50" t="n">
        <v>7</v>
      </c>
    </row>
    <row r="2105" customFormat="false" ht="15" hidden="false" customHeight="false" outlineLevel="0" collapsed="false">
      <c r="A2105" s="50" t="s">
        <v>1364</v>
      </c>
      <c r="B2105" s="50" t="s">
        <v>151</v>
      </c>
      <c r="C2105" s="50" t="s">
        <v>606</v>
      </c>
      <c r="D2105" s="50" t="n">
        <v>682848</v>
      </c>
      <c r="E2105" s="50" t="n">
        <v>6</v>
      </c>
      <c r="F2105" s="50" t="s">
        <v>55</v>
      </c>
      <c r="G2105" s="50" t="n">
        <v>256</v>
      </c>
      <c r="H2105" s="50" t="n">
        <v>122</v>
      </c>
      <c r="I2105" s="50" t="n">
        <v>27</v>
      </c>
      <c r="J2105" s="50" t="n">
        <v>131</v>
      </c>
      <c r="K2105" s="50" t="n">
        <v>87</v>
      </c>
      <c r="L2105" s="50" t="n">
        <v>10</v>
      </c>
      <c r="M2105" s="50" t="n">
        <v>125</v>
      </c>
      <c r="N2105" s="50" t="n">
        <v>35</v>
      </c>
      <c r="O2105" s="50" t="n">
        <v>4.774</v>
      </c>
      <c r="P2105" s="50" t="n">
        <v>71</v>
      </c>
      <c r="Q2105" s="50" t="n">
        <v>63</v>
      </c>
      <c r="R2105" s="50" t="n">
        <v>17</v>
      </c>
      <c r="S2105" s="50" t="n">
        <v>5</v>
      </c>
      <c r="T2105" s="50" t="n">
        <v>0</v>
      </c>
      <c r="U2105" s="50" t="n">
        <v>4</v>
      </c>
      <c r="V2105" s="50" t="n">
        <v>8</v>
      </c>
      <c r="W2105" s="50" t="n">
        <v>0</v>
      </c>
      <c r="X2105" s="50" t="n">
        <v>0</v>
      </c>
      <c r="Y2105" s="50" t="n">
        <v>17</v>
      </c>
      <c r="Z2105" s="50" t="n">
        <v>27.05</v>
      </c>
      <c r="AA2105" s="50" t="n">
        <v>71</v>
      </c>
      <c r="AB2105" s="50" t="n">
        <v>26.814</v>
      </c>
      <c r="AC2105" s="50" t="n">
        <v>46</v>
      </c>
      <c r="AD2105" s="50" t="n">
        <v>7</v>
      </c>
      <c r="AE2105" s="50" t="n">
        <v>24</v>
      </c>
      <c r="AF2105" s="50" t="n">
        <v>46</v>
      </c>
      <c r="AG2105" s="50" t="n">
        <v>4257.3</v>
      </c>
      <c r="AH2105" s="50" t="n">
        <v>18</v>
      </c>
      <c r="AI2105" s="50" t="n">
        <v>110</v>
      </c>
      <c r="AJ2105" s="50" t="n">
        <v>8019.1</v>
      </c>
      <c r="AK2105" s="50" t="n">
        <v>32</v>
      </c>
    </row>
    <row r="2106" customFormat="false" ht="15" hidden="false" customHeight="false" outlineLevel="0" collapsed="false">
      <c r="A2106" s="50" t="s">
        <v>1364</v>
      </c>
      <c r="B2106" s="50" t="s">
        <v>151</v>
      </c>
      <c r="C2106" s="50" t="s">
        <v>606</v>
      </c>
      <c r="D2106" s="50" t="n">
        <v>682848</v>
      </c>
      <c r="E2106" s="50" t="n">
        <v>7</v>
      </c>
      <c r="F2106" s="50" t="s">
        <v>56</v>
      </c>
      <c r="G2106" s="50" t="n">
        <v>111</v>
      </c>
      <c r="H2106" s="50" t="n">
        <v>53</v>
      </c>
      <c r="I2106" s="50" t="n">
        <v>13</v>
      </c>
      <c r="J2106" s="50" t="n">
        <v>54</v>
      </c>
      <c r="K2106" s="50" t="n">
        <v>36</v>
      </c>
      <c r="L2106" s="50" t="n">
        <v>3</v>
      </c>
      <c r="M2106" s="50" t="n">
        <v>57</v>
      </c>
      <c r="N2106" s="50" t="n">
        <v>17</v>
      </c>
      <c r="O2106" s="50" t="n">
        <v>-1.366</v>
      </c>
      <c r="P2106" s="50" t="n">
        <v>30</v>
      </c>
      <c r="Q2106" s="50" t="n">
        <v>27</v>
      </c>
      <c r="R2106" s="50" t="n">
        <v>6</v>
      </c>
      <c r="S2106" s="50" t="n">
        <v>0</v>
      </c>
      <c r="T2106" s="50" t="n">
        <v>0</v>
      </c>
      <c r="U2106" s="50" t="n">
        <v>1</v>
      </c>
      <c r="V2106" s="50" t="n">
        <v>3</v>
      </c>
      <c r="W2106" s="50" t="n">
        <v>0</v>
      </c>
      <c r="X2106" s="50" t="n">
        <v>0</v>
      </c>
      <c r="Y2106" s="50" t="n">
        <v>9</v>
      </c>
      <c r="Z2106" s="50" t="n">
        <v>8.6</v>
      </c>
      <c r="AA2106" s="50" t="n">
        <v>30</v>
      </c>
      <c r="AB2106" s="50" t="n">
        <v>7.561</v>
      </c>
      <c r="AC2106" s="50" t="n">
        <v>18</v>
      </c>
      <c r="AD2106" s="50" t="n">
        <v>1</v>
      </c>
      <c r="AE2106" s="50" t="n">
        <v>7</v>
      </c>
      <c r="AF2106" s="50" t="n">
        <v>18</v>
      </c>
      <c r="AG2106" s="50" t="n">
        <v>1618.9</v>
      </c>
      <c r="AH2106" s="50" t="n">
        <v>6</v>
      </c>
      <c r="AI2106" s="50" t="n">
        <v>49</v>
      </c>
      <c r="AJ2106" s="50" t="n">
        <v>3558.4</v>
      </c>
      <c r="AK2106" s="50" t="n">
        <v>13</v>
      </c>
    </row>
    <row r="2107" customFormat="false" ht="15" hidden="false" customHeight="false" outlineLevel="0" collapsed="false">
      <c r="A2107" s="50" t="s">
        <v>1364</v>
      </c>
      <c r="B2107" s="50" t="s">
        <v>151</v>
      </c>
      <c r="C2107" s="50" t="s">
        <v>606</v>
      </c>
      <c r="D2107" s="50" t="n">
        <v>682848</v>
      </c>
      <c r="E2107" s="50" t="n">
        <v>8</v>
      </c>
      <c r="F2107" s="50" t="s">
        <v>57</v>
      </c>
      <c r="G2107" s="50" t="n">
        <v>86</v>
      </c>
      <c r="H2107" s="50" t="n">
        <v>41</v>
      </c>
      <c r="I2107" s="50" t="n">
        <v>9</v>
      </c>
      <c r="J2107" s="50" t="n">
        <v>43</v>
      </c>
      <c r="K2107" s="50" t="n">
        <v>28</v>
      </c>
      <c r="L2107" s="50" t="n">
        <v>6</v>
      </c>
      <c r="M2107" s="50" t="n">
        <v>43</v>
      </c>
      <c r="N2107" s="50" t="n">
        <v>13</v>
      </c>
      <c r="O2107" s="50" t="n">
        <v>1.26</v>
      </c>
      <c r="P2107" s="50" t="n">
        <v>20</v>
      </c>
      <c r="Q2107" s="50" t="n">
        <v>19</v>
      </c>
      <c r="R2107" s="50" t="n">
        <v>6</v>
      </c>
      <c r="S2107" s="50" t="n">
        <v>0</v>
      </c>
      <c r="T2107" s="50" t="n">
        <v>0</v>
      </c>
      <c r="U2107" s="50" t="n">
        <v>2</v>
      </c>
      <c r="V2107" s="50" t="n">
        <v>1</v>
      </c>
      <c r="W2107" s="50" t="n">
        <v>0</v>
      </c>
      <c r="X2107" s="50" t="n">
        <v>0</v>
      </c>
      <c r="Y2107" s="50" t="n">
        <v>6</v>
      </c>
      <c r="Z2107" s="50" t="n">
        <v>8.3</v>
      </c>
      <c r="AA2107" s="50" t="n">
        <v>20</v>
      </c>
      <c r="AB2107" s="50" t="n">
        <v>5.621</v>
      </c>
      <c r="AC2107" s="50" t="n">
        <v>13</v>
      </c>
      <c r="AD2107" s="50" t="n">
        <v>1</v>
      </c>
      <c r="AE2107" s="50" t="n">
        <v>8</v>
      </c>
      <c r="AF2107" s="50" t="n">
        <v>13</v>
      </c>
      <c r="AG2107" s="50" t="n">
        <v>1242.9</v>
      </c>
      <c r="AH2107" s="50" t="n">
        <v>4</v>
      </c>
      <c r="AI2107" s="50" t="n">
        <v>36</v>
      </c>
      <c r="AJ2107" s="50" t="n">
        <v>2649.3</v>
      </c>
      <c r="AK2107" s="50" t="n">
        <v>12</v>
      </c>
    </row>
    <row r="2108" customFormat="false" ht="15" hidden="false" customHeight="false" outlineLevel="0" collapsed="false">
      <c r="A2108" s="50" t="s">
        <v>1365</v>
      </c>
      <c r="B2108" s="50" t="s">
        <v>151</v>
      </c>
      <c r="C2108" s="50" t="s">
        <v>356</v>
      </c>
      <c r="D2108" s="50" t="n">
        <v>694378</v>
      </c>
      <c r="E2108" s="50" t="n">
        <v>7</v>
      </c>
      <c r="F2108" s="50" t="s">
        <v>56</v>
      </c>
      <c r="G2108" s="50" t="n">
        <v>128</v>
      </c>
      <c r="H2108" s="50" t="n">
        <v>85</v>
      </c>
      <c r="I2108" s="50" t="n">
        <v>13</v>
      </c>
      <c r="J2108" s="50" t="n">
        <v>67</v>
      </c>
      <c r="K2108" s="50" t="n">
        <v>51</v>
      </c>
      <c r="L2108" s="50" t="n">
        <v>8</v>
      </c>
      <c r="M2108" s="50" t="n">
        <v>61</v>
      </c>
      <c r="N2108" s="50" t="n">
        <v>34</v>
      </c>
      <c r="O2108" s="50" t="n">
        <v>-1.86</v>
      </c>
      <c r="P2108" s="50" t="n">
        <v>36</v>
      </c>
      <c r="Q2108" s="50" t="n">
        <v>35</v>
      </c>
      <c r="R2108" s="50" t="n">
        <v>7</v>
      </c>
      <c r="S2108" s="50" t="n">
        <v>1</v>
      </c>
      <c r="T2108" s="50" t="n">
        <v>0</v>
      </c>
      <c r="U2108" s="50" t="n">
        <v>2</v>
      </c>
      <c r="V2108" s="50" t="n">
        <v>0</v>
      </c>
      <c r="W2108" s="50" t="n">
        <v>0</v>
      </c>
      <c r="X2108" s="50" t="n">
        <v>1</v>
      </c>
      <c r="Y2108" s="50" t="n">
        <v>5</v>
      </c>
      <c r="Z2108" s="50" t="n">
        <v>8.85</v>
      </c>
      <c r="AA2108" s="50" t="n">
        <v>36</v>
      </c>
      <c r="AB2108" s="50" t="n">
        <v>11.275</v>
      </c>
      <c r="AC2108" s="50" t="n">
        <v>31</v>
      </c>
      <c r="AD2108" s="50" t="n">
        <v>2</v>
      </c>
      <c r="AE2108" s="50" t="n">
        <v>11</v>
      </c>
      <c r="AF2108" s="50" t="n">
        <v>31</v>
      </c>
      <c r="AG2108" s="50" t="n">
        <v>2768.8</v>
      </c>
      <c r="AH2108" s="50" t="n">
        <v>16</v>
      </c>
      <c r="AI2108" s="50" t="n">
        <v>73</v>
      </c>
      <c r="AJ2108" s="50" t="n">
        <v>5119.8</v>
      </c>
      <c r="AK2108" s="50" t="n">
        <v>5</v>
      </c>
    </row>
    <row r="2109" customFormat="false" ht="15" hidden="false" customHeight="false" outlineLevel="0" collapsed="false">
      <c r="A2109" s="50" t="s">
        <v>1365</v>
      </c>
      <c r="B2109" s="50" t="s">
        <v>151</v>
      </c>
      <c r="C2109" s="50" t="s">
        <v>356</v>
      </c>
      <c r="D2109" s="50" t="n">
        <v>694378</v>
      </c>
      <c r="E2109" s="50" t="n">
        <v>8</v>
      </c>
      <c r="F2109" s="50" t="s">
        <v>57</v>
      </c>
      <c r="G2109" s="50" t="n">
        <v>244</v>
      </c>
      <c r="H2109" s="50" t="n">
        <v>143</v>
      </c>
      <c r="I2109" s="50" t="n">
        <v>26</v>
      </c>
      <c r="J2109" s="50" t="n">
        <v>120</v>
      </c>
      <c r="K2109" s="50" t="n">
        <v>97</v>
      </c>
      <c r="L2109" s="50" t="n">
        <v>14</v>
      </c>
      <c r="M2109" s="50" t="n">
        <v>123</v>
      </c>
      <c r="N2109" s="50" t="n">
        <v>46</v>
      </c>
      <c r="O2109" s="50" t="n">
        <v>-5.523</v>
      </c>
      <c r="P2109" s="50" t="n">
        <v>60</v>
      </c>
      <c r="Q2109" s="50" t="n">
        <v>58</v>
      </c>
      <c r="R2109" s="50" t="n">
        <v>10</v>
      </c>
      <c r="S2109" s="50" t="n">
        <v>2</v>
      </c>
      <c r="T2109" s="50" t="n">
        <v>0</v>
      </c>
      <c r="U2109" s="50" t="n">
        <v>2</v>
      </c>
      <c r="V2109" s="50" t="n">
        <v>1</v>
      </c>
      <c r="W2109" s="50" t="n">
        <v>1</v>
      </c>
      <c r="X2109" s="50" t="n">
        <v>0</v>
      </c>
      <c r="Y2109" s="50" t="n">
        <v>10</v>
      </c>
      <c r="Z2109" s="50" t="n">
        <v>13.3</v>
      </c>
      <c r="AA2109" s="50" t="n">
        <v>60</v>
      </c>
      <c r="AB2109" s="50" t="n">
        <v>17.303</v>
      </c>
      <c r="AC2109" s="50" t="n">
        <v>48</v>
      </c>
      <c r="AD2109" s="50" t="n">
        <v>2</v>
      </c>
      <c r="AE2109" s="50" t="n">
        <v>13</v>
      </c>
      <c r="AF2109" s="50" t="n">
        <v>48</v>
      </c>
      <c r="AG2109" s="50" t="n">
        <v>4159.6</v>
      </c>
      <c r="AH2109" s="50" t="n">
        <v>14</v>
      </c>
      <c r="AI2109" s="50" t="n">
        <v>124</v>
      </c>
      <c r="AJ2109" s="50" t="n">
        <v>8894.6</v>
      </c>
      <c r="AK2109" s="50" t="n">
        <v>26</v>
      </c>
    </row>
    <row r="2110" customFormat="false" ht="15" hidden="false" customHeight="false" outlineLevel="0" collapsed="false">
      <c r="A2110" s="50" t="s">
        <v>1365</v>
      </c>
      <c r="B2110" s="50" t="s">
        <v>151</v>
      </c>
      <c r="C2110" s="50" t="s">
        <v>356</v>
      </c>
      <c r="D2110" s="50" t="n">
        <v>694378</v>
      </c>
      <c r="E2110" s="50" t="n">
        <v>9</v>
      </c>
      <c r="F2110" s="50" t="s">
        <v>58</v>
      </c>
      <c r="G2110" s="50" t="n">
        <v>123</v>
      </c>
      <c r="H2110" s="50" t="n">
        <v>54</v>
      </c>
      <c r="I2110" s="50" t="n">
        <v>14</v>
      </c>
      <c r="J2110" s="50" t="n">
        <v>53</v>
      </c>
      <c r="K2110" s="50" t="n">
        <v>30</v>
      </c>
      <c r="L2110" s="50" t="n">
        <v>6</v>
      </c>
      <c r="M2110" s="50" t="n">
        <v>70</v>
      </c>
      <c r="N2110" s="50" t="n">
        <v>24</v>
      </c>
      <c r="O2110" s="50" t="n">
        <v>1.443</v>
      </c>
      <c r="P2110" s="50" t="n">
        <v>34</v>
      </c>
      <c r="Q2110" s="50" t="n">
        <v>30</v>
      </c>
      <c r="R2110" s="50" t="n">
        <v>8</v>
      </c>
      <c r="S2110" s="50" t="n">
        <v>2</v>
      </c>
      <c r="T2110" s="50" t="n">
        <v>0</v>
      </c>
      <c r="U2110" s="50" t="n">
        <v>1</v>
      </c>
      <c r="V2110" s="50" t="n">
        <v>3</v>
      </c>
      <c r="W2110" s="50" t="n">
        <v>1</v>
      </c>
      <c r="X2110" s="50" t="n">
        <v>0</v>
      </c>
      <c r="Y2110" s="50" t="n">
        <v>7</v>
      </c>
      <c r="Z2110" s="50" t="n">
        <v>11.8</v>
      </c>
      <c r="AA2110" s="50" t="n">
        <v>34</v>
      </c>
      <c r="AB2110" s="50" t="n">
        <v>10.888</v>
      </c>
      <c r="AC2110" s="50" t="n">
        <v>23</v>
      </c>
      <c r="AD2110" s="50" t="n">
        <v>3</v>
      </c>
      <c r="AE2110" s="50" t="n">
        <v>11</v>
      </c>
      <c r="AF2110" s="50" t="n">
        <v>23</v>
      </c>
      <c r="AG2110" s="50" t="n">
        <v>2020.7</v>
      </c>
      <c r="AH2110" s="50" t="n">
        <v>7</v>
      </c>
      <c r="AI2110" s="50" t="n">
        <v>49</v>
      </c>
      <c r="AJ2110" s="50" t="n">
        <v>3466.8</v>
      </c>
      <c r="AK2110" s="50" t="n">
        <v>4</v>
      </c>
    </row>
    <row r="2111" customFormat="false" ht="15" hidden="false" customHeight="false" outlineLevel="0" collapsed="false">
      <c r="A2111" s="50" t="s">
        <v>1366</v>
      </c>
      <c r="B2111" s="50" t="s">
        <v>151</v>
      </c>
      <c r="C2111" s="50" t="s">
        <v>609</v>
      </c>
      <c r="D2111" s="50" t="n">
        <v>694377</v>
      </c>
      <c r="E2111" s="50" t="n">
        <v>4</v>
      </c>
      <c r="F2111" s="50" t="s">
        <v>53</v>
      </c>
      <c r="G2111" s="50" t="n">
        <v>304</v>
      </c>
      <c r="H2111" s="50" t="n">
        <v>141</v>
      </c>
      <c r="I2111" s="50" t="n">
        <v>23</v>
      </c>
      <c r="J2111" s="50" t="n">
        <v>147</v>
      </c>
      <c r="K2111" s="50" t="n">
        <v>101</v>
      </c>
      <c r="L2111" s="50" t="n">
        <v>8</v>
      </c>
      <c r="M2111" s="50" t="n">
        <v>157</v>
      </c>
      <c r="N2111" s="50" t="n">
        <v>40</v>
      </c>
      <c r="O2111" s="50" t="n">
        <v>-3.44</v>
      </c>
      <c r="P2111" s="50" t="n">
        <v>78</v>
      </c>
      <c r="Q2111" s="50" t="n">
        <v>68</v>
      </c>
      <c r="R2111" s="50" t="n">
        <v>15</v>
      </c>
      <c r="S2111" s="50" t="n">
        <v>3</v>
      </c>
      <c r="T2111" s="50" t="n">
        <v>0</v>
      </c>
      <c r="U2111" s="50" t="n">
        <v>1</v>
      </c>
      <c r="V2111" s="50" t="n">
        <v>7</v>
      </c>
      <c r="W2111" s="50" t="n">
        <v>2</v>
      </c>
      <c r="X2111" s="50" t="n">
        <v>1</v>
      </c>
      <c r="Y2111" s="50" t="n">
        <v>15</v>
      </c>
      <c r="Z2111" s="50" t="n">
        <v>21.95</v>
      </c>
      <c r="AA2111" s="50" t="n">
        <v>78</v>
      </c>
      <c r="AB2111" s="50" t="n">
        <v>25.543</v>
      </c>
      <c r="AC2111" s="50" t="n">
        <v>54</v>
      </c>
      <c r="AD2111" s="50" t="n">
        <v>3</v>
      </c>
      <c r="AE2111" s="50" t="n">
        <v>27</v>
      </c>
      <c r="AF2111" s="50" t="n">
        <v>54</v>
      </c>
      <c r="AG2111" s="50" t="n">
        <v>4900</v>
      </c>
      <c r="AH2111" s="50" t="n">
        <v>17</v>
      </c>
      <c r="AI2111" s="50" t="n">
        <v>128</v>
      </c>
      <c r="AJ2111" s="50" t="n">
        <v>9270.9</v>
      </c>
      <c r="AK2111" s="50" t="n">
        <v>26</v>
      </c>
    </row>
    <row r="2112" customFormat="false" ht="15" hidden="false" customHeight="false" outlineLevel="0" collapsed="false">
      <c r="A2112" s="50" t="s">
        <v>1366</v>
      </c>
      <c r="B2112" s="50" t="s">
        <v>151</v>
      </c>
      <c r="C2112" s="50" t="s">
        <v>609</v>
      </c>
      <c r="D2112" s="50" t="n">
        <v>694377</v>
      </c>
      <c r="E2112" s="50" t="n">
        <v>5</v>
      </c>
      <c r="F2112" s="50" t="s">
        <v>54</v>
      </c>
      <c r="G2112" s="50" t="n">
        <v>22</v>
      </c>
      <c r="H2112" s="50" t="n">
        <v>14</v>
      </c>
      <c r="I2112" s="50" t="n">
        <v>3</v>
      </c>
      <c r="J2112" s="50" t="n">
        <v>10</v>
      </c>
      <c r="K2112" s="50" t="n">
        <v>6</v>
      </c>
      <c r="L2112" s="50" t="n">
        <v>2</v>
      </c>
      <c r="M2112" s="50" t="n">
        <v>12</v>
      </c>
      <c r="N2112" s="50" t="n">
        <v>8</v>
      </c>
      <c r="O2112" s="50" t="n">
        <v>-2.126</v>
      </c>
      <c r="P2112" s="50" t="n">
        <v>8</v>
      </c>
      <c r="Q2112" s="50" t="n">
        <v>8</v>
      </c>
      <c r="R2112" s="50" t="n">
        <v>0</v>
      </c>
      <c r="S2112" s="50" t="n">
        <v>0</v>
      </c>
      <c r="T2112" s="50" t="n">
        <v>0</v>
      </c>
      <c r="U2112" s="50" t="n">
        <v>0</v>
      </c>
      <c r="V2112" s="50" t="n">
        <v>0</v>
      </c>
      <c r="W2112" s="50" t="n">
        <v>0</v>
      </c>
      <c r="X2112" s="50" t="n">
        <v>0</v>
      </c>
      <c r="Y2112" s="50" t="n">
        <v>2</v>
      </c>
      <c r="Z2112" s="50" t="n">
        <v>0</v>
      </c>
      <c r="AA2112" s="50" t="n">
        <v>8</v>
      </c>
      <c r="AB2112" s="50" t="n">
        <v>0.745</v>
      </c>
      <c r="AC2112" s="50" t="n">
        <v>6</v>
      </c>
      <c r="AD2112" s="50" t="n">
        <v>0</v>
      </c>
      <c r="AE2112" s="50" t="n">
        <v>2</v>
      </c>
      <c r="AF2112" s="50" t="n">
        <v>6</v>
      </c>
      <c r="AG2112" s="50" t="n">
        <v>455.4</v>
      </c>
      <c r="AH2112" s="50" t="n">
        <v>1</v>
      </c>
      <c r="AI2112" s="50" t="n">
        <v>13</v>
      </c>
      <c r="AJ2112" s="50" t="n">
        <v>924.9</v>
      </c>
      <c r="AK2112" s="50" t="n">
        <v>1</v>
      </c>
    </row>
    <row r="2113" customFormat="false" ht="15" hidden="false" customHeight="false" outlineLevel="0" collapsed="false">
      <c r="A2113" s="50" t="s">
        <v>1366</v>
      </c>
      <c r="B2113" s="50" t="s">
        <v>151</v>
      </c>
      <c r="C2113" s="50" t="s">
        <v>609</v>
      </c>
      <c r="D2113" s="50" t="n">
        <v>694377</v>
      </c>
      <c r="E2113" s="50" t="n">
        <v>8</v>
      </c>
      <c r="F2113" s="50" t="s">
        <v>57</v>
      </c>
      <c r="G2113" s="50" t="n">
        <v>116</v>
      </c>
      <c r="H2113" s="50" t="n">
        <v>67</v>
      </c>
      <c r="I2113" s="50" t="n">
        <v>22</v>
      </c>
      <c r="J2113" s="50" t="n">
        <v>52</v>
      </c>
      <c r="K2113" s="50" t="n">
        <v>38</v>
      </c>
      <c r="L2113" s="50" t="n">
        <v>9</v>
      </c>
      <c r="M2113" s="50" t="n">
        <v>64</v>
      </c>
      <c r="N2113" s="50" t="n">
        <v>29</v>
      </c>
      <c r="O2113" s="50" t="n">
        <v>-2.06</v>
      </c>
      <c r="P2113" s="50" t="n">
        <v>26</v>
      </c>
      <c r="Q2113" s="50" t="n">
        <v>26</v>
      </c>
      <c r="R2113" s="50" t="n">
        <v>6</v>
      </c>
      <c r="S2113" s="50" t="n">
        <v>1</v>
      </c>
      <c r="T2113" s="50" t="n">
        <v>0</v>
      </c>
      <c r="U2113" s="50" t="n">
        <v>0</v>
      </c>
      <c r="V2113" s="50" t="n">
        <v>0</v>
      </c>
      <c r="W2113" s="50" t="n">
        <v>0</v>
      </c>
      <c r="X2113" s="50" t="n">
        <v>0</v>
      </c>
      <c r="Y2113" s="50" t="n">
        <v>9</v>
      </c>
      <c r="Z2113" s="50" t="n">
        <v>5.75</v>
      </c>
      <c r="AA2113" s="50" t="n">
        <v>26</v>
      </c>
      <c r="AB2113" s="50" t="n">
        <v>5.713</v>
      </c>
      <c r="AC2113" s="50" t="n">
        <v>17</v>
      </c>
      <c r="AD2113" s="50" t="n">
        <v>1</v>
      </c>
      <c r="AE2113" s="50" t="n">
        <v>5</v>
      </c>
      <c r="AF2113" s="50" t="n">
        <v>17</v>
      </c>
      <c r="AG2113" s="50" t="n">
        <v>1434.9</v>
      </c>
      <c r="AH2113" s="50" t="n">
        <v>6</v>
      </c>
      <c r="AI2113" s="50" t="n">
        <v>57</v>
      </c>
      <c r="AJ2113" s="50" t="n">
        <v>4173.7</v>
      </c>
      <c r="AK2113" s="50" t="n">
        <v>19</v>
      </c>
    </row>
    <row r="2114" customFormat="false" ht="15" hidden="false" customHeight="false" outlineLevel="0" collapsed="false">
      <c r="A2114" s="50" t="s">
        <v>1366</v>
      </c>
      <c r="B2114" s="50" t="s">
        <v>151</v>
      </c>
      <c r="C2114" s="50" t="s">
        <v>609</v>
      </c>
      <c r="D2114" s="50" t="n">
        <v>694377</v>
      </c>
      <c r="E2114" s="50" t="n">
        <v>9</v>
      </c>
      <c r="F2114" s="50" t="s">
        <v>58</v>
      </c>
      <c r="G2114" s="50" t="n">
        <v>21</v>
      </c>
      <c r="H2114" s="50" t="n">
        <v>6</v>
      </c>
      <c r="I2114" s="50" t="n">
        <v>1</v>
      </c>
      <c r="J2114" s="50" t="n">
        <v>9</v>
      </c>
      <c r="K2114" s="50" t="n">
        <v>5</v>
      </c>
      <c r="L2114" s="50" t="n">
        <v>1</v>
      </c>
      <c r="M2114" s="50" t="n">
        <v>12</v>
      </c>
      <c r="N2114" s="50" t="n">
        <v>1</v>
      </c>
      <c r="O2114" s="50" t="n">
        <v>1.059</v>
      </c>
      <c r="P2114" s="50" t="n">
        <v>5</v>
      </c>
      <c r="Q2114" s="50" t="n">
        <v>2</v>
      </c>
      <c r="R2114" s="50" t="n">
        <v>1</v>
      </c>
      <c r="S2114" s="50" t="n">
        <v>0</v>
      </c>
      <c r="T2114" s="50" t="n">
        <v>0</v>
      </c>
      <c r="U2114" s="50" t="n">
        <v>0</v>
      </c>
      <c r="V2114" s="50" t="n">
        <v>2</v>
      </c>
      <c r="W2114" s="50" t="n">
        <v>0</v>
      </c>
      <c r="X2114" s="50" t="n">
        <v>0</v>
      </c>
      <c r="Y2114" s="50" t="n">
        <v>0</v>
      </c>
      <c r="Z2114" s="50" t="n">
        <v>2.3</v>
      </c>
      <c r="AA2114" s="50" t="n">
        <v>4</v>
      </c>
      <c r="AB2114" s="50" t="n">
        <v>1.477</v>
      </c>
      <c r="AC2114" s="50" t="n">
        <v>3</v>
      </c>
      <c r="AD2114" s="50" t="n">
        <v>0</v>
      </c>
      <c r="AE2114" s="50" t="n">
        <v>1</v>
      </c>
      <c r="AF2114" s="50" t="n">
        <v>3</v>
      </c>
      <c r="AG2114" s="50" t="n">
        <v>190.8</v>
      </c>
      <c r="AH2114" s="50" t="n">
        <v>0</v>
      </c>
      <c r="AI2114" s="50" t="n">
        <v>4</v>
      </c>
      <c r="AJ2114" s="50" t="n">
        <v>304.4</v>
      </c>
      <c r="AK2114" s="50" t="n">
        <v>3</v>
      </c>
    </row>
    <row r="2115" customFormat="false" ht="15" hidden="false" customHeight="false" outlineLevel="0" collapsed="false">
      <c r="A2115" s="50" t="s">
        <v>1367</v>
      </c>
      <c r="B2115" s="50" t="s">
        <v>151</v>
      </c>
      <c r="C2115" s="50" t="s">
        <v>611</v>
      </c>
      <c r="D2115" s="50" t="n">
        <v>682997</v>
      </c>
      <c r="E2115" s="50" t="n">
        <v>5</v>
      </c>
      <c r="F2115" s="50" t="s">
        <v>54</v>
      </c>
      <c r="G2115" s="50" t="n">
        <v>30</v>
      </c>
      <c r="H2115" s="50" t="n">
        <v>16</v>
      </c>
      <c r="I2115" s="50" t="n">
        <v>3</v>
      </c>
      <c r="J2115" s="50" t="n">
        <v>18</v>
      </c>
      <c r="K2115" s="50" t="n">
        <v>14</v>
      </c>
      <c r="L2115" s="50" t="n">
        <v>2</v>
      </c>
      <c r="M2115" s="50" t="n">
        <v>12</v>
      </c>
      <c r="N2115" s="50" t="n">
        <v>2</v>
      </c>
      <c r="O2115" s="50" t="n">
        <v>0.78</v>
      </c>
      <c r="P2115" s="50" t="n">
        <v>5</v>
      </c>
      <c r="Q2115" s="50" t="n">
        <v>3</v>
      </c>
      <c r="R2115" s="50" t="n">
        <v>1</v>
      </c>
      <c r="S2115" s="50" t="n">
        <v>1</v>
      </c>
      <c r="T2115" s="50" t="n">
        <v>0</v>
      </c>
      <c r="U2115" s="50" t="n">
        <v>0</v>
      </c>
      <c r="V2115" s="50" t="n">
        <v>2</v>
      </c>
      <c r="W2115" s="50" t="n">
        <v>0</v>
      </c>
      <c r="X2115" s="50" t="n">
        <v>0</v>
      </c>
      <c r="Y2115" s="50" t="n">
        <v>0</v>
      </c>
      <c r="Z2115" s="50" t="n">
        <v>2.65</v>
      </c>
      <c r="AA2115" s="50" t="n">
        <v>5</v>
      </c>
      <c r="AB2115" s="50" t="n">
        <v>1.921</v>
      </c>
      <c r="AC2115" s="50" t="n">
        <v>3</v>
      </c>
      <c r="AD2115" s="50" t="n">
        <v>0</v>
      </c>
      <c r="AE2115" s="50" t="n">
        <v>1</v>
      </c>
      <c r="AF2115" s="50" t="n">
        <v>3</v>
      </c>
      <c r="AG2115" s="50" t="n">
        <v>266.8</v>
      </c>
      <c r="AH2115" s="50" t="n">
        <v>2</v>
      </c>
      <c r="AI2115" s="50" t="n">
        <v>11</v>
      </c>
      <c r="AJ2115" s="50" t="n">
        <v>748.8</v>
      </c>
      <c r="AK2115" s="50" t="n">
        <v>0</v>
      </c>
    </row>
    <row r="2116" customFormat="false" ht="15" hidden="false" customHeight="false" outlineLevel="0" collapsed="false">
      <c r="A2116" s="50" t="s">
        <v>1367</v>
      </c>
      <c r="B2116" s="50" t="s">
        <v>151</v>
      </c>
      <c r="C2116" s="50" t="s">
        <v>611</v>
      </c>
      <c r="D2116" s="50" t="n">
        <v>682997</v>
      </c>
      <c r="E2116" s="50" t="n">
        <v>6</v>
      </c>
      <c r="F2116" s="50" t="s">
        <v>55</v>
      </c>
      <c r="G2116" s="50" t="n">
        <v>240</v>
      </c>
      <c r="H2116" s="50" t="n">
        <v>132</v>
      </c>
      <c r="I2116" s="50" t="n">
        <v>40</v>
      </c>
      <c r="J2116" s="50" t="n">
        <v>117</v>
      </c>
      <c r="K2116" s="50" t="n">
        <v>90</v>
      </c>
      <c r="L2116" s="50" t="n">
        <v>23</v>
      </c>
      <c r="M2116" s="50" t="n">
        <v>123</v>
      </c>
      <c r="N2116" s="50" t="n">
        <v>42</v>
      </c>
      <c r="O2116" s="50" t="n">
        <v>1.601</v>
      </c>
      <c r="P2116" s="50" t="n">
        <v>62</v>
      </c>
      <c r="Q2116" s="50" t="n">
        <v>54</v>
      </c>
      <c r="R2116" s="50" t="n">
        <v>13</v>
      </c>
      <c r="S2116" s="50" t="n">
        <v>1</v>
      </c>
      <c r="T2116" s="50" t="n">
        <v>2</v>
      </c>
      <c r="U2116" s="50" t="n">
        <v>3</v>
      </c>
      <c r="V2116" s="50" t="n">
        <v>6</v>
      </c>
      <c r="W2116" s="50" t="n">
        <v>1</v>
      </c>
      <c r="X2116" s="50" t="n">
        <v>1</v>
      </c>
      <c r="Y2116" s="50" t="n">
        <v>21</v>
      </c>
      <c r="Z2116" s="50" t="n">
        <v>21.65</v>
      </c>
      <c r="AA2116" s="50" t="n">
        <v>62</v>
      </c>
      <c r="AB2116" s="50" t="n">
        <v>18.316</v>
      </c>
      <c r="AC2116" s="50" t="n">
        <v>34</v>
      </c>
      <c r="AD2116" s="50" t="n">
        <v>4</v>
      </c>
      <c r="AE2116" s="50" t="n">
        <v>11</v>
      </c>
      <c r="AF2116" s="50" t="n">
        <v>34</v>
      </c>
      <c r="AG2116" s="50" t="n">
        <v>2857.9</v>
      </c>
      <c r="AH2116" s="50" t="n">
        <v>15</v>
      </c>
      <c r="AI2116" s="50" t="n">
        <v>115</v>
      </c>
      <c r="AJ2116" s="50" t="n">
        <v>8070.4</v>
      </c>
      <c r="AK2116" s="50" t="n">
        <v>13</v>
      </c>
    </row>
    <row r="2117" customFormat="false" ht="15" hidden="false" customHeight="false" outlineLevel="0" collapsed="false">
      <c r="A2117" s="50" t="s">
        <v>1367</v>
      </c>
      <c r="B2117" s="50" t="s">
        <v>151</v>
      </c>
      <c r="C2117" s="50" t="s">
        <v>611</v>
      </c>
      <c r="D2117" s="50" t="n">
        <v>682997</v>
      </c>
      <c r="E2117" s="50" t="n">
        <v>7</v>
      </c>
      <c r="F2117" s="50" t="s">
        <v>56</v>
      </c>
      <c r="G2117" s="50" t="n">
        <v>154</v>
      </c>
      <c r="H2117" s="50" t="n">
        <v>85</v>
      </c>
      <c r="I2117" s="50" t="n">
        <v>29</v>
      </c>
      <c r="J2117" s="50" t="n">
        <v>74</v>
      </c>
      <c r="K2117" s="50" t="n">
        <v>57</v>
      </c>
      <c r="L2117" s="50" t="n">
        <v>14</v>
      </c>
      <c r="M2117" s="50" t="n">
        <v>80</v>
      </c>
      <c r="N2117" s="50" t="n">
        <v>28</v>
      </c>
      <c r="O2117" s="50" t="n">
        <v>-5.646</v>
      </c>
      <c r="P2117" s="50" t="n">
        <v>40</v>
      </c>
      <c r="Q2117" s="50" t="n">
        <v>38</v>
      </c>
      <c r="R2117" s="50" t="n">
        <v>6</v>
      </c>
      <c r="S2117" s="50" t="n">
        <v>2</v>
      </c>
      <c r="T2117" s="50" t="n">
        <v>0</v>
      </c>
      <c r="U2117" s="50" t="n">
        <v>0</v>
      </c>
      <c r="V2117" s="50" t="n">
        <v>1</v>
      </c>
      <c r="W2117" s="50" t="n">
        <v>0</v>
      </c>
      <c r="X2117" s="50" t="n">
        <v>0</v>
      </c>
      <c r="Y2117" s="50" t="n">
        <v>17</v>
      </c>
      <c r="Z2117" s="50" t="n">
        <v>6.8</v>
      </c>
      <c r="AA2117" s="50" t="n">
        <v>39</v>
      </c>
      <c r="AB2117" s="50" t="n">
        <v>6.457</v>
      </c>
      <c r="AC2117" s="50" t="n">
        <v>22</v>
      </c>
      <c r="AD2117" s="50" t="n">
        <v>0</v>
      </c>
      <c r="AE2117" s="50" t="n">
        <v>4</v>
      </c>
      <c r="AF2117" s="50" t="n">
        <v>22</v>
      </c>
      <c r="AG2117" s="50" t="n">
        <v>1785.7</v>
      </c>
      <c r="AH2117" s="50" t="n">
        <v>7</v>
      </c>
      <c r="AI2117" s="50" t="n">
        <v>74</v>
      </c>
      <c r="AJ2117" s="50" t="n">
        <v>5254.4</v>
      </c>
      <c r="AK2117" s="50" t="n">
        <v>9</v>
      </c>
    </row>
    <row r="2118" customFormat="false" ht="15" hidden="false" customHeight="false" outlineLevel="0" collapsed="false">
      <c r="A2118" s="50" t="s">
        <v>1368</v>
      </c>
      <c r="B2118" s="50" t="s">
        <v>151</v>
      </c>
      <c r="C2118" s="50" t="s">
        <v>612</v>
      </c>
      <c r="D2118" s="50" t="n">
        <v>682927</v>
      </c>
      <c r="E2118" s="50" t="n">
        <v>8</v>
      </c>
      <c r="F2118" s="50" t="s">
        <v>57</v>
      </c>
      <c r="G2118" s="50" t="n">
        <v>129</v>
      </c>
      <c r="H2118" s="50" t="n">
        <v>73</v>
      </c>
      <c r="I2118" s="50" t="n">
        <v>11</v>
      </c>
      <c r="J2118" s="50" t="n">
        <v>57</v>
      </c>
      <c r="K2118" s="50" t="n">
        <v>44</v>
      </c>
      <c r="L2118" s="50" t="n">
        <v>5</v>
      </c>
      <c r="M2118" s="50" t="n">
        <v>72</v>
      </c>
      <c r="N2118" s="50" t="n">
        <v>29</v>
      </c>
      <c r="O2118" s="50" t="n">
        <v>-1.156</v>
      </c>
      <c r="P2118" s="50" t="n">
        <v>34</v>
      </c>
      <c r="Q2118" s="50" t="n">
        <v>31</v>
      </c>
      <c r="R2118" s="50" t="n">
        <v>9</v>
      </c>
      <c r="S2118" s="50" t="n">
        <v>1</v>
      </c>
      <c r="T2118" s="50" t="n">
        <v>0</v>
      </c>
      <c r="U2118" s="50" t="n">
        <v>0</v>
      </c>
      <c r="V2118" s="50" t="n">
        <v>2</v>
      </c>
      <c r="W2118" s="50" t="n">
        <v>0</v>
      </c>
      <c r="X2118" s="50" t="n">
        <v>0</v>
      </c>
      <c r="Y2118" s="50" t="n">
        <v>4</v>
      </c>
      <c r="Z2118" s="50" t="n">
        <v>9.85</v>
      </c>
      <c r="AA2118" s="50" t="n">
        <v>33</v>
      </c>
      <c r="AB2118" s="50" t="n">
        <v>10.149</v>
      </c>
      <c r="AC2118" s="50" t="n">
        <v>28</v>
      </c>
      <c r="AD2118" s="50" t="n">
        <v>1</v>
      </c>
      <c r="AE2118" s="50" t="n">
        <v>8</v>
      </c>
      <c r="AF2118" s="50" t="n">
        <v>28</v>
      </c>
      <c r="AG2118" s="50" t="n">
        <v>2273.7</v>
      </c>
      <c r="AH2118" s="50" t="n">
        <v>10</v>
      </c>
      <c r="AI2118" s="50" t="n">
        <v>60</v>
      </c>
      <c r="AJ2118" s="50" t="n">
        <v>4350.6</v>
      </c>
      <c r="AK2118" s="50" t="n">
        <v>18</v>
      </c>
    </row>
    <row r="2119" customFormat="false" ht="15" hidden="false" customHeight="false" outlineLevel="0" collapsed="false">
      <c r="A2119" s="50" t="s">
        <v>1368</v>
      </c>
      <c r="B2119" s="50" t="s">
        <v>151</v>
      </c>
      <c r="C2119" s="50" t="s">
        <v>612</v>
      </c>
      <c r="D2119" s="50" t="n">
        <v>682927</v>
      </c>
      <c r="E2119" s="50" t="n">
        <v>9</v>
      </c>
      <c r="F2119" s="50" t="s">
        <v>58</v>
      </c>
      <c r="G2119" s="50" t="n">
        <v>135</v>
      </c>
      <c r="H2119" s="50" t="n">
        <v>74</v>
      </c>
      <c r="I2119" s="50" t="n">
        <v>13</v>
      </c>
      <c r="J2119" s="50" t="n">
        <v>67</v>
      </c>
      <c r="K2119" s="50" t="n">
        <v>47</v>
      </c>
      <c r="L2119" s="50" t="n">
        <v>2</v>
      </c>
      <c r="M2119" s="50" t="n">
        <v>68</v>
      </c>
      <c r="N2119" s="50" t="n">
        <v>27</v>
      </c>
      <c r="O2119" s="50" t="n">
        <v>-0.826</v>
      </c>
      <c r="P2119" s="50" t="n">
        <v>34</v>
      </c>
      <c r="Q2119" s="50" t="n">
        <v>32</v>
      </c>
      <c r="R2119" s="50" t="n">
        <v>7</v>
      </c>
      <c r="S2119" s="50" t="n">
        <v>2</v>
      </c>
      <c r="T2119" s="50" t="n">
        <v>0</v>
      </c>
      <c r="U2119" s="50" t="n">
        <v>1</v>
      </c>
      <c r="V2119" s="50" t="n">
        <v>2</v>
      </c>
      <c r="W2119" s="50" t="n">
        <v>0</v>
      </c>
      <c r="X2119" s="50" t="n">
        <v>0</v>
      </c>
      <c r="Y2119" s="50" t="n">
        <v>7</v>
      </c>
      <c r="Z2119" s="50" t="n">
        <v>9.5</v>
      </c>
      <c r="AA2119" s="50" t="n">
        <v>34</v>
      </c>
      <c r="AB2119" s="50" t="n">
        <v>9.783</v>
      </c>
      <c r="AC2119" s="50" t="n">
        <v>25</v>
      </c>
      <c r="AD2119" s="50" t="n">
        <v>1</v>
      </c>
      <c r="AE2119" s="50" t="n">
        <v>8</v>
      </c>
      <c r="AF2119" s="50" t="n">
        <v>25</v>
      </c>
      <c r="AG2119" s="50" t="n">
        <v>2117.7</v>
      </c>
      <c r="AH2119" s="50" t="n">
        <v>7</v>
      </c>
      <c r="AI2119" s="50" t="n">
        <v>64</v>
      </c>
      <c r="AJ2119" s="50" t="n">
        <v>4583.5</v>
      </c>
      <c r="AK2119" s="50" t="n">
        <v>12</v>
      </c>
    </row>
    <row r="2120" customFormat="false" ht="15" hidden="false" customHeight="false" outlineLevel="0" collapsed="false">
      <c r="A2120" s="50" t="s">
        <v>1369</v>
      </c>
      <c r="B2120" s="50" t="s">
        <v>151</v>
      </c>
      <c r="C2120" s="50" t="s">
        <v>178</v>
      </c>
      <c r="D2120" s="50" t="n">
        <v>663698</v>
      </c>
      <c r="E2120" s="50" t="n">
        <v>4</v>
      </c>
      <c r="F2120" s="50" t="s">
        <v>53</v>
      </c>
      <c r="G2120" s="50" t="n">
        <v>180</v>
      </c>
      <c r="H2120" s="50" t="n">
        <v>82</v>
      </c>
      <c r="I2120" s="50" t="n">
        <v>24</v>
      </c>
      <c r="J2120" s="50" t="n">
        <v>85</v>
      </c>
      <c r="K2120" s="50" t="n">
        <v>52</v>
      </c>
      <c r="L2120" s="50" t="n">
        <v>10</v>
      </c>
      <c r="M2120" s="50" t="n">
        <v>95</v>
      </c>
      <c r="N2120" s="50" t="n">
        <v>30</v>
      </c>
      <c r="O2120" s="50" t="n">
        <v>-2.057</v>
      </c>
      <c r="P2120" s="50" t="n">
        <v>45</v>
      </c>
      <c r="Q2120" s="50" t="n">
        <v>41</v>
      </c>
      <c r="R2120" s="50" t="n">
        <v>8</v>
      </c>
      <c r="S2120" s="50" t="n">
        <v>1</v>
      </c>
      <c r="T2120" s="50" t="n">
        <v>0</v>
      </c>
      <c r="U2120" s="50" t="n">
        <v>1</v>
      </c>
      <c r="V2120" s="50" t="n">
        <v>2</v>
      </c>
      <c r="W2120" s="50" t="n">
        <v>1</v>
      </c>
      <c r="X2120" s="50" t="n">
        <v>1</v>
      </c>
      <c r="Y2120" s="50" t="n">
        <v>17</v>
      </c>
      <c r="Z2120" s="50" t="n">
        <v>10.75</v>
      </c>
      <c r="AA2120" s="50" t="n">
        <v>45</v>
      </c>
      <c r="AB2120" s="50" t="n">
        <v>9.949</v>
      </c>
      <c r="AC2120" s="50" t="n">
        <v>25</v>
      </c>
      <c r="AD2120" s="50" t="n">
        <v>2</v>
      </c>
      <c r="AE2120" s="50" t="n">
        <v>8</v>
      </c>
      <c r="AF2120" s="50" t="n">
        <v>25</v>
      </c>
      <c r="AG2120" s="50" t="n">
        <v>2127.7</v>
      </c>
      <c r="AH2120" s="50" t="n">
        <v>9</v>
      </c>
      <c r="AI2120" s="50" t="n">
        <v>73</v>
      </c>
      <c r="AJ2120" s="50" t="n">
        <v>5460.7</v>
      </c>
      <c r="AK2120" s="50" t="n">
        <v>33</v>
      </c>
    </row>
    <row r="2121" customFormat="false" ht="15" hidden="false" customHeight="false" outlineLevel="0" collapsed="false">
      <c r="A2121" s="50" t="s">
        <v>1369</v>
      </c>
      <c r="B2121" s="50" t="s">
        <v>151</v>
      </c>
      <c r="C2121" s="50" t="s">
        <v>178</v>
      </c>
      <c r="D2121" s="50" t="n">
        <v>663698</v>
      </c>
      <c r="E2121" s="50" t="n">
        <v>5</v>
      </c>
      <c r="F2121" s="50" t="s">
        <v>54</v>
      </c>
      <c r="G2121" s="50" t="n">
        <v>64</v>
      </c>
      <c r="H2121" s="50" t="n">
        <v>31</v>
      </c>
      <c r="I2121" s="50" t="n">
        <v>4</v>
      </c>
      <c r="J2121" s="50" t="n">
        <v>30</v>
      </c>
      <c r="K2121" s="50" t="n">
        <v>19</v>
      </c>
      <c r="L2121" s="50" t="n">
        <v>1</v>
      </c>
      <c r="M2121" s="50" t="n">
        <v>34</v>
      </c>
      <c r="N2121" s="50" t="n">
        <v>12</v>
      </c>
      <c r="O2121" s="50" t="n">
        <v>2.904</v>
      </c>
      <c r="P2121" s="50" t="n">
        <v>17</v>
      </c>
      <c r="Q2121" s="50" t="n">
        <v>17</v>
      </c>
      <c r="R2121" s="50" t="n">
        <v>7</v>
      </c>
      <c r="S2121" s="50" t="n">
        <v>0</v>
      </c>
      <c r="T2121" s="50" t="n">
        <v>0</v>
      </c>
      <c r="U2121" s="50" t="n">
        <v>1</v>
      </c>
      <c r="V2121" s="50" t="n">
        <v>0</v>
      </c>
      <c r="W2121" s="50" t="n">
        <v>0</v>
      </c>
      <c r="X2121" s="50" t="n">
        <v>0</v>
      </c>
      <c r="Y2121" s="50" t="n">
        <v>4</v>
      </c>
      <c r="Z2121" s="50" t="n">
        <v>7.4</v>
      </c>
      <c r="AA2121" s="50" t="n">
        <v>17</v>
      </c>
      <c r="AB2121" s="50" t="n">
        <v>5.931</v>
      </c>
      <c r="AC2121" s="50" t="n">
        <v>13</v>
      </c>
      <c r="AD2121" s="50" t="n">
        <v>1</v>
      </c>
      <c r="AE2121" s="50" t="n">
        <v>6</v>
      </c>
      <c r="AF2121" s="50" t="n">
        <v>13</v>
      </c>
      <c r="AG2121" s="50" t="n">
        <v>1173.7</v>
      </c>
      <c r="AH2121" s="50" t="n">
        <v>7</v>
      </c>
      <c r="AI2121" s="50" t="n">
        <v>30</v>
      </c>
      <c r="AJ2121" s="50" t="n">
        <v>2288.5</v>
      </c>
      <c r="AK2121" s="50" t="n">
        <v>19</v>
      </c>
    </row>
    <row r="2122" customFormat="false" ht="15" hidden="false" customHeight="false" outlineLevel="0" collapsed="false">
      <c r="A2122" s="50" t="s">
        <v>1370</v>
      </c>
      <c r="B2122" s="50" t="s">
        <v>151</v>
      </c>
      <c r="C2122" s="50" t="s">
        <v>613</v>
      </c>
      <c r="D2122" s="50" t="n">
        <v>695257</v>
      </c>
      <c r="E2122" s="50" t="n">
        <v>4</v>
      </c>
      <c r="F2122" s="50" t="s">
        <v>53</v>
      </c>
      <c r="G2122" s="50" t="n">
        <v>37</v>
      </c>
      <c r="H2122" s="50" t="n">
        <v>25</v>
      </c>
      <c r="I2122" s="50" t="n">
        <v>6</v>
      </c>
      <c r="J2122" s="50" t="n">
        <v>18</v>
      </c>
      <c r="K2122" s="50" t="n">
        <v>13</v>
      </c>
      <c r="L2122" s="50" t="n">
        <v>2</v>
      </c>
      <c r="M2122" s="50" t="n">
        <v>19</v>
      </c>
      <c r="N2122" s="50" t="n">
        <v>12</v>
      </c>
      <c r="O2122" s="50" t="n">
        <v>-1.653</v>
      </c>
      <c r="P2122" s="50" t="n">
        <v>11</v>
      </c>
      <c r="Q2122" s="50" t="n">
        <v>11</v>
      </c>
      <c r="R2122" s="50" t="n">
        <v>3</v>
      </c>
      <c r="S2122" s="50" t="n">
        <v>0</v>
      </c>
      <c r="T2122" s="50" t="n">
        <v>0</v>
      </c>
      <c r="U2122" s="50" t="n">
        <v>0</v>
      </c>
      <c r="V2122" s="50" t="n">
        <v>0</v>
      </c>
      <c r="W2122" s="50" t="n">
        <v>0</v>
      </c>
      <c r="X2122" s="50" t="n">
        <v>0</v>
      </c>
      <c r="Y2122" s="50" t="n">
        <v>4</v>
      </c>
      <c r="Z2122" s="50" t="n">
        <v>2.7</v>
      </c>
      <c r="AA2122" s="50" t="n">
        <v>11</v>
      </c>
      <c r="AB2122" s="50" t="n">
        <v>1.951</v>
      </c>
      <c r="AC2122" s="50" t="n">
        <v>7</v>
      </c>
      <c r="AD2122" s="50" t="n">
        <v>0</v>
      </c>
      <c r="AE2122" s="50" t="n">
        <v>1</v>
      </c>
      <c r="AF2122" s="50" t="n">
        <v>7</v>
      </c>
      <c r="AG2122" s="50" t="n">
        <v>475.7</v>
      </c>
      <c r="AH2122" s="50" t="n">
        <v>1</v>
      </c>
      <c r="AI2122" s="50" t="n">
        <v>17</v>
      </c>
      <c r="AJ2122" s="50" t="n">
        <v>1240.7</v>
      </c>
      <c r="AK2122" s="50" t="n">
        <v>5</v>
      </c>
    </row>
    <row r="2123" customFormat="false" ht="15" hidden="false" customHeight="false" outlineLevel="0" collapsed="false">
      <c r="A2123" s="50" t="s">
        <v>1370</v>
      </c>
      <c r="B2123" s="50" t="s">
        <v>151</v>
      </c>
      <c r="C2123" s="50" t="s">
        <v>613</v>
      </c>
      <c r="D2123" s="50" t="n">
        <v>695257</v>
      </c>
      <c r="E2123" s="50" t="n">
        <v>5</v>
      </c>
      <c r="F2123" s="50" t="s">
        <v>54</v>
      </c>
      <c r="G2123" s="50" t="n">
        <v>28</v>
      </c>
      <c r="H2123" s="50" t="n">
        <v>17</v>
      </c>
      <c r="I2123" s="50" t="n">
        <v>4</v>
      </c>
      <c r="J2123" s="50" t="n">
        <v>20</v>
      </c>
      <c r="K2123" s="50" t="n">
        <v>14</v>
      </c>
      <c r="L2123" s="50" t="n">
        <v>2</v>
      </c>
      <c r="M2123" s="50" t="n">
        <v>8</v>
      </c>
      <c r="N2123" s="50" t="n">
        <v>3</v>
      </c>
      <c r="O2123" s="50" t="n">
        <v>-1.914</v>
      </c>
      <c r="P2123" s="50" t="n">
        <v>10</v>
      </c>
      <c r="Q2123" s="50" t="n">
        <v>10</v>
      </c>
      <c r="R2123" s="50" t="n">
        <v>1</v>
      </c>
      <c r="S2123" s="50" t="n">
        <v>0</v>
      </c>
      <c r="T2123" s="50" t="n">
        <v>0</v>
      </c>
      <c r="U2123" s="50" t="n">
        <v>0</v>
      </c>
      <c r="V2123" s="50" t="n">
        <v>0</v>
      </c>
      <c r="W2123" s="50" t="n">
        <v>0</v>
      </c>
      <c r="X2123" s="50" t="n">
        <v>0</v>
      </c>
      <c r="Y2123" s="50" t="n">
        <v>4</v>
      </c>
      <c r="Z2123" s="50" t="n">
        <v>0.9</v>
      </c>
      <c r="AA2123" s="50" t="n">
        <v>10</v>
      </c>
      <c r="AB2123" s="50" t="n">
        <v>0.959</v>
      </c>
      <c r="AC2123" s="50" t="n">
        <v>6</v>
      </c>
      <c r="AD2123" s="50" t="n">
        <v>0</v>
      </c>
      <c r="AE2123" s="50" t="n">
        <v>1</v>
      </c>
      <c r="AF2123" s="50" t="n">
        <v>6</v>
      </c>
      <c r="AG2123" s="50" t="n">
        <v>516.9</v>
      </c>
      <c r="AH2123" s="50" t="n">
        <v>1</v>
      </c>
      <c r="AI2123" s="50" t="n">
        <v>16</v>
      </c>
      <c r="AJ2123" s="50" t="n">
        <v>1176.8</v>
      </c>
      <c r="AK2123" s="50" t="n">
        <v>4</v>
      </c>
    </row>
    <row r="2124" customFormat="false" ht="15" hidden="false" customHeight="false" outlineLevel="0" collapsed="false">
      <c r="A2124" s="50" t="s">
        <v>1370</v>
      </c>
      <c r="B2124" s="50" t="s">
        <v>151</v>
      </c>
      <c r="C2124" s="50" t="s">
        <v>613</v>
      </c>
      <c r="D2124" s="50" t="n">
        <v>695257</v>
      </c>
      <c r="E2124" s="50" t="n">
        <v>6</v>
      </c>
      <c r="F2124" s="50" t="s">
        <v>55</v>
      </c>
      <c r="G2124" s="50" t="n">
        <v>28</v>
      </c>
      <c r="H2124" s="50" t="n">
        <v>19</v>
      </c>
      <c r="I2124" s="50" t="n">
        <v>7</v>
      </c>
      <c r="J2124" s="50" t="n">
        <v>16</v>
      </c>
      <c r="K2124" s="50" t="n">
        <v>13</v>
      </c>
      <c r="L2124" s="50" t="n">
        <v>3</v>
      </c>
      <c r="M2124" s="50" t="n">
        <v>12</v>
      </c>
      <c r="N2124" s="50" t="n">
        <v>6</v>
      </c>
      <c r="O2124" s="50" t="n">
        <v>-1.462</v>
      </c>
      <c r="P2124" s="50" t="n">
        <v>9</v>
      </c>
      <c r="Q2124" s="50" t="n">
        <v>9</v>
      </c>
      <c r="R2124" s="50" t="n">
        <v>1</v>
      </c>
      <c r="S2124" s="50" t="n">
        <v>1</v>
      </c>
      <c r="T2124" s="50" t="n">
        <v>0</v>
      </c>
      <c r="U2124" s="50" t="n">
        <v>0</v>
      </c>
      <c r="V2124" s="50" t="n">
        <v>0</v>
      </c>
      <c r="W2124" s="50" t="n">
        <v>0</v>
      </c>
      <c r="X2124" s="50" t="n">
        <v>0</v>
      </c>
      <c r="Y2124" s="50" t="n">
        <v>3</v>
      </c>
      <c r="Z2124" s="50" t="n">
        <v>1.25</v>
      </c>
      <c r="AA2124" s="50" t="n">
        <v>9</v>
      </c>
      <c r="AB2124" s="50" t="n">
        <v>1.044</v>
      </c>
      <c r="AC2124" s="50" t="n">
        <v>6</v>
      </c>
      <c r="AD2124" s="50" t="n">
        <v>0</v>
      </c>
      <c r="AE2124" s="50" t="n">
        <v>2</v>
      </c>
      <c r="AF2124" s="50" t="n">
        <v>6</v>
      </c>
      <c r="AG2124" s="50" t="n">
        <v>500.5</v>
      </c>
      <c r="AH2124" s="50" t="n">
        <v>2</v>
      </c>
      <c r="AI2124" s="50" t="n">
        <v>16</v>
      </c>
      <c r="AJ2124" s="50" t="n">
        <v>1179.9</v>
      </c>
      <c r="AK2124" s="50" t="n">
        <v>7</v>
      </c>
    </row>
    <row r="2125" customFormat="false" ht="15" hidden="false" customHeight="false" outlineLevel="0" collapsed="false">
      <c r="A2125" s="50" t="s">
        <v>1370</v>
      </c>
      <c r="B2125" s="50" t="s">
        <v>151</v>
      </c>
      <c r="C2125" s="50" t="s">
        <v>613</v>
      </c>
      <c r="D2125" s="50" t="n">
        <v>695257</v>
      </c>
      <c r="E2125" s="50" t="n">
        <v>7</v>
      </c>
      <c r="F2125" s="50" t="s">
        <v>56</v>
      </c>
      <c r="G2125" s="50" t="n">
        <v>56</v>
      </c>
      <c r="H2125" s="50" t="n">
        <v>32</v>
      </c>
      <c r="I2125" s="50" t="n">
        <v>13</v>
      </c>
      <c r="J2125" s="50" t="n">
        <v>33</v>
      </c>
      <c r="K2125" s="50" t="n">
        <v>24</v>
      </c>
      <c r="L2125" s="50" t="n">
        <v>11</v>
      </c>
      <c r="M2125" s="50" t="n">
        <v>23</v>
      </c>
      <c r="N2125" s="50" t="n">
        <v>8</v>
      </c>
      <c r="O2125" s="50" t="n">
        <v>0.306</v>
      </c>
      <c r="P2125" s="50" t="n">
        <v>15</v>
      </c>
      <c r="Q2125" s="50" t="n">
        <v>15</v>
      </c>
      <c r="R2125" s="50" t="n">
        <v>4</v>
      </c>
      <c r="S2125" s="50" t="n">
        <v>0</v>
      </c>
      <c r="T2125" s="50" t="n">
        <v>1</v>
      </c>
      <c r="U2125" s="50" t="n">
        <v>0</v>
      </c>
      <c r="V2125" s="50" t="n">
        <v>0</v>
      </c>
      <c r="W2125" s="50" t="n">
        <v>0</v>
      </c>
      <c r="X2125" s="50" t="n">
        <v>0</v>
      </c>
      <c r="Y2125" s="50" t="n">
        <v>7</v>
      </c>
      <c r="Z2125" s="50" t="n">
        <v>4.3</v>
      </c>
      <c r="AA2125" s="50" t="n">
        <v>15</v>
      </c>
      <c r="AB2125" s="50" t="n">
        <v>2.244</v>
      </c>
      <c r="AC2125" s="50" t="n">
        <v>8</v>
      </c>
      <c r="AD2125" s="50" t="n">
        <v>0</v>
      </c>
      <c r="AE2125" s="50" t="n">
        <v>2</v>
      </c>
      <c r="AF2125" s="50" t="n">
        <v>8</v>
      </c>
      <c r="AG2125" s="50" t="n">
        <v>680.4</v>
      </c>
      <c r="AH2125" s="50" t="n">
        <v>3</v>
      </c>
      <c r="AI2125" s="50" t="n">
        <v>30</v>
      </c>
      <c r="AJ2125" s="50" t="n">
        <v>2202.9</v>
      </c>
      <c r="AK2125" s="50" t="n">
        <v>9</v>
      </c>
    </row>
    <row r="2126" customFormat="false" ht="15" hidden="false" customHeight="false" outlineLevel="0" collapsed="false">
      <c r="A2126" s="50" t="s">
        <v>1370</v>
      </c>
      <c r="B2126" s="50" t="s">
        <v>151</v>
      </c>
      <c r="C2126" s="50" t="s">
        <v>613</v>
      </c>
      <c r="D2126" s="50" t="n">
        <v>695257</v>
      </c>
      <c r="E2126" s="50" t="n">
        <v>8</v>
      </c>
      <c r="F2126" s="50" t="s">
        <v>57</v>
      </c>
      <c r="G2126" s="50" t="n">
        <v>33</v>
      </c>
      <c r="H2126" s="50" t="n">
        <v>15</v>
      </c>
      <c r="I2126" s="50" t="n">
        <v>3</v>
      </c>
      <c r="J2126" s="50" t="n">
        <v>19</v>
      </c>
      <c r="K2126" s="50" t="n">
        <v>13</v>
      </c>
      <c r="L2126" s="50" t="n">
        <v>2</v>
      </c>
      <c r="M2126" s="50" t="n">
        <v>14</v>
      </c>
      <c r="N2126" s="50" t="n">
        <v>2</v>
      </c>
      <c r="O2126" s="50" t="n">
        <v>-0.986</v>
      </c>
      <c r="P2126" s="50" t="n">
        <v>6</v>
      </c>
      <c r="Q2126" s="50" t="n">
        <v>5</v>
      </c>
      <c r="R2126" s="50" t="n">
        <v>0</v>
      </c>
      <c r="S2126" s="50" t="n">
        <v>0</v>
      </c>
      <c r="T2126" s="50" t="n">
        <v>0</v>
      </c>
      <c r="U2126" s="50" t="n">
        <v>0</v>
      </c>
      <c r="V2126" s="50" t="n">
        <v>1</v>
      </c>
      <c r="W2126" s="50" t="n">
        <v>0</v>
      </c>
      <c r="X2126" s="50" t="n">
        <v>0</v>
      </c>
      <c r="Y2126" s="50" t="n">
        <v>2</v>
      </c>
      <c r="Z2126" s="50" t="n">
        <v>0.7</v>
      </c>
      <c r="AA2126" s="50" t="n">
        <v>6</v>
      </c>
      <c r="AB2126" s="50" t="n">
        <v>1.419</v>
      </c>
      <c r="AC2126" s="50" t="n">
        <v>3</v>
      </c>
      <c r="AD2126" s="50" t="n">
        <v>0</v>
      </c>
      <c r="AE2126" s="50" t="n">
        <v>0</v>
      </c>
      <c r="AF2126" s="50" t="n">
        <v>3</v>
      </c>
      <c r="AG2126" s="50" t="n">
        <v>248.5</v>
      </c>
      <c r="AH2126" s="50" t="n">
        <v>0</v>
      </c>
      <c r="AI2126" s="50" t="n">
        <v>13</v>
      </c>
      <c r="AJ2126" s="50" t="n">
        <v>933.2</v>
      </c>
      <c r="AK2126" s="50" t="n">
        <v>1</v>
      </c>
    </row>
    <row r="2127" customFormat="false" ht="15" hidden="false" customHeight="false" outlineLevel="0" collapsed="false">
      <c r="A2127" s="50" t="s">
        <v>1370</v>
      </c>
      <c r="B2127" s="50" t="s">
        <v>151</v>
      </c>
      <c r="C2127" s="50" t="s">
        <v>613</v>
      </c>
      <c r="D2127" s="50" t="n">
        <v>695257</v>
      </c>
      <c r="E2127" s="50" t="n">
        <v>9</v>
      </c>
      <c r="F2127" s="50" t="s">
        <v>58</v>
      </c>
      <c r="G2127" s="50" t="n">
        <v>26</v>
      </c>
      <c r="H2127" s="50" t="n">
        <v>12</v>
      </c>
      <c r="I2127" s="50" t="n">
        <v>7</v>
      </c>
      <c r="J2127" s="50" t="n">
        <v>14</v>
      </c>
      <c r="K2127" s="50" t="n">
        <v>8</v>
      </c>
      <c r="L2127" s="50" t="n">
        <v>3</v>
      </c>
      <c r="M2127" s="50" t="n">
        <v>12</v>
      </c>
      <c r="N2127" s="50" t="n">
        <v>4</v>
      </c>
      <c r="O2127" s="50" t="n">
        <v>-0.294</v>
      </c>
      <c r="P2127" s="50" t="n">
        <v>7</v>
      </c>
      <c r="Q2127" s="50" t="n">
        <v>6</v>
      </c>
      <c r="R2127" s="50" t="n">
        <v>1</v>
      </c>
      <c r="S2127" s="50" t="n">
        <v>1</v>
      </c>
      <c r="T2127" s="50" t="n">
        <v>0</v>
      </c>
      <c r="U2127" s="50" t="n">
        <v>0</v>
      </c>
      <c r="V2127" s="50" t="n">
        <v>0</v>
      </c>
      <c r="W2127" s="50" t="n">
        <v>1</v>
      </c>
      <c r="X2127" s="50" t="n">
        <v>0</v>
      </c>
      <c r="Y2127" s="50" t="n">
        <v>3</v>
      </c>
      <c r="Z2127" s="50" t="n">
        <v>1.95</v>
      </c>
      <c r="AA2127" s="50" t="n">
        <v>7</v>
      </c>
      <c r="AB2127" s="50" t="n">
        <v>1.63</v>
      </c>
      <c r="AC2127" s="50" t="n">
        <v>3</v>
      </c>
      <c r="AD2127" s="50" t="n">
        <v>0</v>
      </c>
      <c r="AE2127" s="50" t="n">
        <v>3</v>
      </c>
      <c r="AF2127" s="50" t="n">
        <v>3</v>
      </c>
      <c r="AG2127" s="50" t="n">
        <v>297.8</v>
      </c>
      <c r="AH2127" s="50" t="n">
        <v>2</v>
      </c>
      <c r="AI2127" s="50" t="n">
        <v>12</v>
      </c>
      <c r="AJ2127" s="50" t="n">
        <v>861.9</v>
      </c>
      <c r="AK2127" s="50" t="n">
        <v>4</v>
      </c>
    </row>
    <row r="2128" customFormat="false" ht="15" hidden="false" customHeight="false" outlineLevel="0" collapsed="false">
      <c r="A2128" s="50" t="s">
        <v>1371</v>
      </c>
      <c r="B2128" s="50" t="s">
        <v>151</v>
      </c>
      <c r="C2128" s="50" t="s">
        <v>614</v>
      </c>
      <c r="D2128" s="50" t="n">
        <v>691373</v>
      </c>
      <c r="E2128" s="50" t="n">
        <v>5</v>
      </c>
      <c r="F2128" s="50" t="s">
        <v>54</v>
      </c>
      <c r="G2128" s="50" t="n">
        <v>98</v>
      </c>
      <c r="H2128" s="50" t="n">
        <v>58</v>
      </c>
      <c r="I2128" s="50" t="n">
        <v>18</v>
      </c>
      <c r="J2128" s="50" t="n">
        <v>40</v>
      </c>
      <c r="K2128" s="50" t="n">
        <v>30</v>
      </c>
      <c r="L2128" s="50" t="n">
        <v>8</v>
      </c>
      <c r="M2128" s="50" t="n">
        <v>58</v>
      </c>
      <c r="N2128" s="50" t="n">
        <v>28</v>
      </c>
      <c r="O2128" s="50" t="n">
        <v>-2.714</v>
      </c>
      <c r="P2128" s="50" t="n">
        <v>29</v>
      </c>
      <c r="Q2128" s="50" t="n">
        <v>28</v>
      </c>
      <c r="R2128" s="50" t="n">
        <v>6</v>
      </c>
      <c r="S2128" s="50" t="n">
        <v>0</v>
      </c>
      <c r="T2128" s="50" t="n">
        <v>0</v>
      </c>
      <c r="U2128" s="50" t="n">
        <v>0</v>
      </c>
      <c r="V2128" s="50" t="n">
        <v>1</v>
      </c>
      <c r="W2128" s="50" t="n">
        <v>0</v>
      </c>
      <c r="X2128" s="50" t="n">
        <v>0</v>
      </c>
      <c r="Y2128" s="50" t="n">
        <v>9</v>
      </c>
      <c r="Z2128" s="50" t="n">
        <v>6.1</v>
      </c>
      <c r="AA2128" s="50" t="n">
        <v>29</v>
      </c>
      <c r="AB2128" s="50" t="n">
        <v>7.474</v>
      </c>
      <c r="AC2128" s="50" t="n">
        <v>19</v>
      </c>
      <c r="AD2128" s="50" t="n">
        <v>0</v>
      </c>
      <c r="AE2128" s="50" t="n">
        <v>7</v>
      </c>
      <c r="AF2128" s="50" t="n">
        <v>19</v>
      </c>
      <c r="AG2128" s="50" t="n">
        <v>1584.1</v>
      </c>
      <c r="AH2128" s="50" t="n">
        <v>7</v>
      </c>
      <c r="AI2128" s="50" t="n">
        <v>51</v>
      </c>
      <c r="AJ2128" s="50" t="n">
        <v>3790.9</v>
      </c>
      <c r="AK2128" s="50" t="n">
        <v>22</v>
      </c>
    </row>
    <row r="2129" customFormat="false" ht="15" hidden="false" customHeight="false" outlineLevel="0" collapsed="false">
      <c r="A2129" s="50" t="s">
        <v>1371</v>
      </c>
      <c r="B2129" s="50" t="s">
        <v>151</v>
      </c>
      <c r="C2129" s="50" t="s">
        <v>614</v>
      </c>
      <c r="D2129" s="50" t="n">
        <v>691373</v>
      </c>
      <c r="E2129" s="50" t="n">
        <v>6</v>
      </c>
      <c r="F2129" s="50" t="s">
        <v>55</v>
      </c>
      <c r="G2129" s="50" t="n">
        <v>29</v>
      </c>
      <c r="H2129" s="50" t="n">
        <v>16</v>
      </c>
      <c r="I2129" s="50" t="n">
        <v>5</v>
      </c>
      <c r="J2129" s="50" t="n">
        <v>11</v>
      </c>
      <c r="K2129" s="50" t="n">
        <v>9</v>
      </c>
      <c r="L2129" s="50" t="n">
        <v>1</v>
      </c>
      <c r="M2129" s="50" t="n">
        <v>18</v>
      </c>
      <c r="N2129" s="50" t="n">
        <v>7</v>
      </c>
      <c r="O2129" s="50" t="n">
        <v>-0.677</v>
      </c>
      <c r="P2129" s="50" t="n">
        <v>9</v>
      </c>
      <c r="Q2129" s="50" t="n">
        <v>8</v>
      </c>
      <c r="R2129" s="50" t="n">
        <v>1</v>
      </c>
      <c r="S2129" s="50" t="n">
        <v>1</v>
      </c>
      <c r="T2129" s="50" t="n">
        <v>0</v>
      </c>
      <c r="U2129" s="50" t="n">
        <v>0</v>
      </c>
      <c r="V2129" s="50" t="n">
        <v>0</v>
      </c>
      <c r="W2129" s="50" t="n">
        <v>1</v>
      </c>
      <c r="X2129" s="50" t="n">
        <v>0</v>
      </c>
      <c r="Y2129" s="50" t="n">
        <v>2</v>
      </c>
      <c r="Z2129" s="50" t="n">
        <v>1.95</v>
      </c>
      <c r="AA2129" s="50" t="n">
        <v>9</v>
      </c>
      <c r="AB2129" s="50" t="n">
        <v>2.948</v>
      </c>
      <c r="AC2129" s="50" t="n">
        <v>6</v>
      </c>
      <c r="AD2129" s="50" t="n">
        <v>1</v>
      </c>
      <c r="AE2129" s="50" t="n">
        <v>1</v>
      </c>
      <c r="AF2129" s="50" t="n">
        <v>6</v>
      </c>
      <c r="AG2129" s="50" t="n">
        <v>529.8</v>
      </c>
      <c r="AH2129" s="50" t="n">
        <v>4</v>
      </c>
      <c r="AI2129" s="50" t="n">
        <v>15</v>
      </c>
      <c r="AJ2129" s="50" t="n">
        <v>1116.8</v>
      </c>
      <c r="AK2129" s="50" t="n">
        <v>7</v>
      </c>
    </row>
    <row r="2130" customFormat="false" ht="15" hidden="false" customHeight="false" outlineLevel="0" collapsed="false">
      <c r="A2130" s="50" t="s">
        <v>1371</v>
      </c>
      <c r="B2130" s="50" t="s">
        <v>151</v>
      </c>
      <c r="C2130" s="50" t="s">
        <v>614</v>
      </c>
      <c r="D2130" s="50" t="n">
        <v>691373</v>
      </c>
      <c r="E2130" s="50" t="n">
        <v>7</v>
      </c>
      <c r="F2130" s="50" t="s">
        <v>56</v>
      </c>
      <c r="G2130" s="50" t="n">
        <v>27</v>
      </c>
      <c r="H2130" s="50" t="n">
        <v>20</v>
      </c>
      <c r="I2130" s="50" t="n">
        <v>7</v>
      </c>
      <c r="J2130" s="50" t="n">
        <v>20</v>
      </c>
      <c r="K2130" s="50" t="n">
        <v>17</v>
      </c>
      <c r="L2130" s="50" t="n">
        <v>4</v>
      </c>
      <c r="M2130" s="50" t="n">
        <v>7</v>
      </c>
      <c r="N2130" s="50" t="n">
        <v>3</v>
      </c>
      <c r="O2130" s="50" t="n">
        <v>-1.228</v>
      </c>
      <c r="P2130" s="50" t="n">
        <v>7</v>
      </c>
      <c r="Q2130" s="50" t="n">
        <v>7</v>
      </c>
      <c r="R2130" s="50" t="n">
        <v>1</v>
      </c>
      <c r="S2130" s="50" t="n">
        <v>0</v>
      </c>
      <c r="T2130" s="50" t="n">
        <v>0</v>
      </c>
      <c r="U2130" s="50" t="n">
        <v>0</v>
      </c>
      <c r="V2130" s="50" t="n">
        <v>0</v>
      </c>
      <c r="W2130" s="50" t="n">
        <v>0</v>
      </c>
      <c r="X2130" s="50" t="n">
        <v>0</v>
      </c>
      <c r="Y2130" s="50" t="n">
        <v>2</v>
      </c>
      <c r="Z2130" s="50" t="n">
        <v>0.9</v>
      </c>
      <c r="AA2130" s="50" t="n">
        <v>7</v>
      </c>
      <c r="AB2130" s="50" t="n">
        <v>1.358</v>
      </c>
      <c r="AC2130" s="50" t="n">
        <v>5</v>
      </c>
      <c r="AD2130" s="50" t="n">
        <v>0</v>
      </c>
      <c r="AE2130" s="50" t="n">
        <v>1</v>
      </c>
      <c r="AF2130" s="50" t="n">
        <v>5</v>
      </c>
      <c r="AG2130" s="50" t="n">
        <v>393</v>
      </c>
      <c r="AH2130" s="50" t="n">
        <v>2</v>
      </c>
      <c r="AI2130" s="50" t="n">
        <v>18</v>
      </c>
      <c r="AJ2130" s="50" t="n">
        <v>1350</v>
      </c>
      <c r="AK2130" s="50" t="n">
        <v>8</v>
      </c>
    </row>
    <row r="2131" customFormat="false" ht="15" hidden="false" customHeight="false" outlineLevel="0" collapsed="false">
      <c r="A2131" s="50" t="s">
        <v>1371</v>
      </c>
      <c r="B2131" s="50" t="s">
        <v>151</v>
      </c>
      <c r="C2131" s="50" t="s">
        <v>614</v>
      </c>
      <c r="D2131" s="50" t="n">
        <v>691373</v>
      </c>
      <c r="E2131" s="50" t="n">
        <v>8</v>
      </c>
      <c r="F2131" s="50" t="s">
        <v>57</v>
      </c>
      <c r="G2131" s="50" t="n">
        <v>25</v>
      </c>
      <c r="H2131" s="50" t="n">
        <v>15</v>
      </c>
      <c r="I2131" s="50" t="n">
        <v>7</v>
      </c>
      <c r="J2131" s="50" t="n">
        <v>11</v>
      </c>
      <c r="K2131" s="50" t="n">
        <v>8</v>
      </c>
      <c r="L2131" s="50" t="n">
        <v>2</v>
      </c>
      <c r="M2131" s="50" t="n">
        <v>14</v>
      </c>
      <c r="N2131" s="50" t="n">
        <v>7</v>
      </c>
      <c r="O2131" s="50" t="n">
        <v>-1.505</v>
      </c>
      <c r="P2131" s="50" t="n">
        <v>6</v>
      </c>
      <c r="Q2131" s="50" t="n">
        <v>6</v>
      </c>
      <c r="R2131" s="50" t="n">
        <v>0</v>
      </c>
      <c r="S2131" s="50" t="n">
        <v>0</v>
      </c>
      <c r="T2131" s="50" t="n">
        <v>0</v>
      </c>
      <c r="U2131" s="50" t="n">
        <v>0</v>
      </c>
      <c r="V2131" s="50" t="n">
        <v>0</v>
      </c>
      <c r="W2131" s="50" t="n">
        <v>0</v>
      </c>
      <c r="X2131" s="50" t="n">
        <v>0</v>
      </c>
      <c r="Y2131" s="50" t="n">
        <v>4</v>
      </c>
      <c r="Z2131" s="50" t="n">
        <v>0</v>
      </c>
      <c r="AA2131" s="50" t="n">
        <v>6</v>
      </c>
      <c r="AB2131" s="50" t="n">
        <v>0.459</v>
      </c>
      <c r="AC2131" s="50" t="n">
        <v>2</v>
      </c>
      <c r="AD2131" s="50" t="n">
        <v>0</v>
      </c>
      <c r="AE2131" s="50" t="n">
        <v>1</v>
      </c>
      <c r="AF2131" s="50" t="n">
        <v>2</v>
      </c>
      <c r="AG2131" s="50" t="n">
        <v>170.8</v>
      </c>
      <c r="AH2131" s="50" t="n">
        <v>0</v>
      </c>
      <c r="AI2131" s="50" t="n">
        <v>14</v>
      </c>
      <c r="AJ2131" s="50" t="n">
        <v>1040.7</v>
      </c>
      <c r="AK2131" s="50" t="n">
        <v>8</v>
      </c>
    </row>
    <row r="2132" customFormat="false" ht="15" hidden="false" customHeight="false" outlineLevel="0" collapsed="false">
      <c r="A2132" s="50" t="s">
        <v>1372</v>
      </c>
      <c r="B2132" s="50" t="s">
        <v>151</v>
      </c>
      <c r="C2132" s="50" t="s">
        <v>747</v>
      </c>
      <c r="D2132" s="50" t="n">
        <v>676566</v>
      </c>
      <c r="E2132" s="50" t="n">
        <v>7</v>
      </c>
      <c r="F2132" s="50" t="s">
        <v>56</v>
      </c>
      <c r="G2132" s="50" t="n">
        <v>21</v>
      </c>
      <c r="H2132" s="50" t="n">
        <v>10</v>
      </c>
      <c r="I2132" s="50" t="n">
        <v>5</v>
      </c>
      <c r="J2132" s="50" t="n">
        <v>10</v>
      </c>
      <c r="K2132" s="50" t="n">
        <v>7</v>
      </c>
      <c r="L2132" s="50" t="n">
        <v>2</v>
      </c>
      <c r="M2132" s="50" t="n">
        <v>11</v>
      </c>
      <c r="N2132" s="50" t="n">
        <v>3</v>
      </c>
      <c r="O2132" s="50" t="n">
        <v>0.545</v>
      </c>
      <c r="P2132" s="50" t="n">
        <v>5</v>
      </c>
      <c r="Q2132" s="50" t="n">
        <v>5</v>
      </c>
      <c r="R2132" s="50" t="n">
        <v>1</v>
      </c>
      <c r="S2132" s="50" t="n">
        <v>0</v>
      </c>
      <c r="T2132" s="50" t="n">
        <v>0</v>
      </c>
      <c r="U2132" s="50" t="n">
        <v>1</v>
      </c>
      <c r="V2132" s="50" t="n">
        <v>0</v>
      </c>
      <c r="W2132" s="50" t="n">
        <v>0</v>
      </c>
      <c r="X2132" s="50" t="n">
        <v>0</v>
      </c>
      <c r="Y2132" s="50" t="n">
        <v>2</v>
      </c>
      <c r="Z2132" s="50" t="n">
        <v>2</v>
      </c>
      <c r="AA2132" s="50" t="n">
        <v>5</v>
      </c>
      <c r="AB2132" s="50" t="n">
        <v>2.14</v>
      </c>
      <c r="AC2132" s="50" t="n">
        <v>3</v>
      </c>
      <c r="AD2132" s="50" t="n">
        <v>1</v>
      </c>
      <c r="AE2132" s="50" t="n">
        <v>1</v>
      </c>
      <c r="AF2132" s="50" t="n">
        <v>3</v>
      </c>
      <c r="AG2132" s="50" t="n">
        <v>256.5</v>
      </c>
      <c r="AH2132" s="50" t="n">
        <v>1</v>
      </c>
      <c r="AI2132" s="50" t="n">
        <v>9</v>
      </c>
      <c r="AJ2132" s="50" t="n">
        <v>682.9</v>
      </c>
      <c r="AK2132" s="50" t="n">
        <v>7</v>
      </c>
    </row>
    <row r="2133" customFormat="false" ht="15" hidden="false" customHeight="false" outlineLevel="0" collapsed="false">
      <c r="A2133" s="50" t="s">
        <v>1373</v>
      </c>
      <c r="B2133" s="50" t="s">
        <v>151</v>
      </c>
      <c r="C2133" s="50" t="s">
        <v>749</v>
      </c>
      <c r="D2133" s="50" t="n">
        <v>673995</v>
      </c>
      <c r="E2133" s="50" t="n">
        <v>6</v>
      </c>
      <c r="F2133" s="50" t="s">
        <v>55</v>
      </c>
      <c r="G2133" s="50" t="n">
        <v>24</v>
      </c>
      <c r="H2133" s="50" t="n">
        <v>14</v>
      </c>
      <c r="I2133" s="50" t="n">
        <v>2</v>
      </c>
      <c r="J2133" s="50" t="n">
        <v>10</v>
      </c>
      <c r="K2133" s="50" t="n">
        <v>9</v>
      </c>
      <c r="L2133" s="50" t="n">
        <v>1</v>
      </c>
      <c r="M2133" s="50" t="n">
        <v>14</v>
      </c>
      <c r="N2133" s="50" t="n">
        <v>5</v>
      </c>
      <c r="O2133" s="50" t="n">
        <v>-1.044</v>
      </c>
      <c r="P2133" s="50" t="n">
        <v>4</v>
      </c>
      <c r="Q2133" s="50" t="n">
        <v>4</v>
      </c>
      <c r="R2133" s="50" t="n">
        <v>0</v>
      </c>
      <c r="S2133" s="50" t="n">
        <v>0</v>
      </c>
      <c r="T2133" s="50" t="n">
        <v>0</v>
      </c>
      <c r="U2133" s="50" t="n">
        <v>0</v>
      </c>
      <c r="V2133" s="50" t="n">
        <v>0</v>
      </c>
      <c r="W2133" s="50" t="n">
        <v>0</v>
      </c>
      <c r="X2133" s="50" t="n">
        <v>0</v>
      </c>
      <c r="Y2133" s="50" t="n">
        <v>0</v>
      </c>
      <c r="Z2133" s="50" t="n">
        <v>0</v>
      </c>
      <c r="AA2133" s="50" t="n">
        <v>4</v>
      </c>
      <c r="AB2133" s="50" t="n">
        <v>0.918</v>
      </c>
      <c r="AC2133" s="50" t="n">
        <v>4</v>
      </c>
      <c r="AD2133" s="50" t="n">
        <v>0</v>
      </c>
      <c r="AE2133" s="50" t="n">
        <v>2</v>
      </c>
      <c r="AF2133" s="50" t="n">
        <v>4</v>
      </c>
      <c r="AG2133" s="50" t="n">
        <v>368.7</v>
      </c>
      <c r="AH2133" s="50" t="n">
        <v>1</v>
      </c>
      <c r="AI2133" s="50" t="n">
        <v>12</v>
      </c>
      <c r="AJ2133" s="50" t="n">
        <v>855</v>
      </c>
      <c r="AK2133" s="50" t="n">
        <v>4</v>
      </c>
    </row>
    <row r="2134" customFormat="false" ht="15" hidden="false" customHeight="false" outlineLevel="0" collapsed="false">
      <c r="A2134" s="50" t="s">
        <v>1374</v>
      </c>
      <c r="B2134" s="50" t="s">
        <v>151</v>
      </c>
      <c r="C2134" s="50" t="s">
        <v>751</v>
      </c>
      <c r="D2134" s="50" t="n">
        <v>687394</v>
      </c>
      <c r="E2134" s="50" t="n">
        <v>7</v>
      </c>
      <c r="F2134" s="50" t="s">
        <v>56</v>
      </c>
      <c r="G2134" s="50" t="n">
        <v>3</v>
      </c>
      <c r="H2134" s="50" t="n">
        <v>3</v>
      </c>
      <c r="I2134" s="50" t="n">
        <v>3</v>
      </c>
      <c r="J2134" s="50" t="n">
        <v>2</v>
      </c>
      <c r="K2134" s="50" t="n">
        <v>2</v>
      </c>
      <c r="L2134" s="50" t="n">
        <v>2</v>
      </c>
      <c r="M2134" s="50" t="n">
        <v>1</v>
      </c>
      <c r="N2134" s="50" t="n">
        <v>1</v>
      </c>
      <c r="O2134" s="50" t="n">
        <v>-0.283</v>
      </c>
      <c r="P2134" s="50" t="n">
        <v>1</v>
      </c>
      <c r="Q2134" s="50" t="n">
        <v>1</v>
      </c>
      <c r="R2134" s="50" t="n">
        <v>0</v>
      </c>
      <c r="S2134" s="50" t="n">
        <v>0</v>
      </c>
      <c r="T2134" s="50" t="n">
        <v>0</v>
      </c>
      <c r="U2134" s="50" t="n">
        <v>0</v>
      </c>
      <c r="V2134" s="50" t="n">
        <v>0</v>
      </c>
      <c r="W2134" s="50" t="n">
        <v>0</v>
      </c>
      <c r="X2134" s="50" t="n">
        <v>0</v>
      </c>
      <c r="Y2134" s="50" t="n">
        <v>1</v>
      </c>
      <c r="Z2134" s="50" t="n">
        <v>0</v>
      </c>
      <c r="AA2134" s="50" t="n">
        <v>1</v>
      </c>
      <c r="AB2134" s="50" t="n">
        <v>0</v>
      </c>
      <c r="AC2134" s="50" t="n">
        <v>0</v>
      </c>
      <c r="AD2134" s="50" t="n">
        <v>0</v>
      </c>
      <c r="AE2134" s="50" t="n">
        <v>0</v>
      </c>
      <c r="AF2134" s="50" t="n">
        <v>0</v>
      </c>
      <c r="AG2134" s="50" t="n">
        <v>0</v>
      </c>
      <c r="AH2134" s="50" t="n">
        <v>0</v>
      </c>
      <c r="AI2134" s="50" t="n">
        <v>2</v>
      </c>
      <c r="AJ2134" s="50" t="n">
        <v>151</v>
      </c>
      <c r="AK2134" s="50" t="n">
        <v>1</v>
      </c>
    </row>
    <row r="2135" customFormat="false" ht="15" hidden="false" customHeight="false" outlineLevel="0" collapsed="false">
      <c r="A2135" s="50" t="s">
        <v>1375</v>
      </c>
      <c r="B2135" s="50" t="s">
        <v>154</v>
      </c>
      <c r="C2135" s="50" t="s">
        <v>615</v>
      </c>
      <c r="D2135" s="50" t="n">
        <v>665487</v>
      </c>
      <c r="E2135" s="50" t="n">
        <v>4</v>
      </c>
      <c r="F2135" s="50" t="s">
        <v>53</v>
      </c>
      <c r="G2135" s="50" t="n">
        <v>490</v>
      </c>
      <c r="H2135" s="50" t="n">
        <v>233</v>
      </c>
      <c r="I2135" s="50" t="n">
        <v>62</v>
      </c>
      <c r="J2135" s="50" t="n">
        <v>217</v>
      </c>
      <c r="K2135" s="50" t="n">
        <v>156</v>
      </c>
      <c r="L2135" s="50" t="n">
        <v>17</v>
      </c>
      <c r="M2135" s="50" t="n">
        <v>269</v>
      </c>
      <c r="N2135" s="50" t="n">
        <v>77</v>
      </c>
      <c r="O2135" s="50" t="n">
        <v>-3.642</v>
      </c>
      <c r="P2135" s="50" t="n">
        <v>131</v>
      </c>
      <c r="Q2135" s="50" t="n">
        <v>112</v>
      </c>
      <c r="R2135" s="50" t="n">
        <v>28</v>
      </c>
      <c r="S2135" s="50" t="n">
        <v>4</v>
      </c>
      <c r="T2135" s="50" t="n">
        <v>0</v>
      </c>
      <c r="U2135" s="50" t="n">
        <v>0</v>
      </c>
      <c r="V2135" s="50" t="n">
        <v>13</v>
      </c>
      <c r="W2135" s="50" t="n">
        <v>1</v>
      </c>
      <c r="X2135" s="50" t="n">
        <v>4</v>
      </c>
      <c r="Y2135" s="50" t="n">
        <v>32</v>
      </c>
      <c r="Z2135" s="50" t="n">
        <v>35.7</v>
      </c>
      <c r="AA2135" s="50" t="n">
        <v>129</v>
      </c>
      <c r="AB2135" s="50" t="n">
        <v>45.589</v>
      </c>
      <c r="AC2135" s="50" t="n">
        <v>85</v>
      </c>
      <c r="AD2135" s="50" t="n">
        <v>12</v>
      </c>
      <c r="AE2135" s="50" t="n">
        <v>55</v>
      </c>
      <c r="AF2135" s="50" t="n">
        <v>85</v>
      </c>
      <c r="AG2135" s="50" t="n">
        <v>7891.3</v>
      </c>
      <c r="AH2135" s="50" t="n">
        <v>32</v>
      </c>
      <c r="AI2135" s="50" t="n">
        <v>187</v>
      </c>
      <c r="AJ2135" s="50" t="n">
        <v>13949.1</v>
      </c>
      <c r="AK2135" s="50" t="n">
        <v>97</v>
      </c>
    </row>
    <row r="2136" customFormat="false" ht="15" hidden="false" customHeight="false" outlineLevel="0" collapsed="false">
      <c r="A2136" s="50" t="s">
        <v>1375</v>
      </c>
      <c r="B2136" s="50" t="s">
        <v>154</v>
      </c>
      <c r="C2136" s="50" t="s">
        <v>615</v>
      </c>
      <c r="D2136" s="50" t="n">
        <v>665487</v>
      </c>
      <c r="E2136" s="50" t="n">
        <v>5</v>
      </c>
      <c r="F2136" s="50" t="s">
        <v>54</v>
      </c>
      <c r="G2136" s="50" t="n">
        <v>401</v>
      </c>
      <c r="H2136" s="50" t="n">
        <v>196</v>
      </c>
      <c r="I2136" s="50" t="n">
        <v>51</v>
      </c>
      <c r="J2136" s="50" t="n">
        <v>191</v>
      </c>
      <c r="K2136" s="50" t="n">
        <v>137</v>
      </c>
      <c r="L2136" s="50" t="n">
        <v>22</v>
      </c>
      <c r="M2136" s="50" t="n">
        <v>209</v>
      </c>
      <c r="N2136" s="50" t="n">
        <v>59</v>
      </c>
      <c r="O2136" s="50" t="n">
        <v>1.195</v>
      </c>
      <c r="P2136" s="50" t="n">
        <v>114</v>
      </c>
      <c r="Q2136" s="50" t="n">
        <v>102</v>
      </c>
      <c r="R2136" s="50" t="n">
        <v>29</v>
      </c>
      <c r="S2136" s="50" t="n">
        <v>2</v>
      </c>
      <c r="T2136" s="50" t="n">
        <v>1</v>
      </c>
      <c r="U2136" s="50" t="n">
        <v>1</v>
      </c>
      <c r="V2136" s="50" t="n">
        <v>11</v>
      </c>
      <c r="W2136" s="50" t="n">
        <v>1</v>
      </c>
      <c r="X2136" s="50" t="n">
        <v>0</v>
      </c>
      <c r="Y2136" s="50" t="n">
        <v>21</v>
      </c>
      <c r="Z2136" s="50" t="n">
        <v>37</v>
      </c>
      <c r="AA2136" s="50" t="n">
        <v>114</v>
      </c>
      <c r="AB2136" s="50" t="n">
        <v>38.705</v>
      </c>
      <c r="AC2136" s="50" t="n">
        <v>81</v>
      </c>
      <c r="AD2136" s="50" t="n">
        <v>4</v>
      </c>
      <c r="AE2136" s="50" t="n">
        <v>30</v>
      </c>
      <c r="AF2136" s="50" t="n">
        <v>81</v>
      </c>
      <c r="AG2136" s="50" t="n">
        <v>6984.3</v>
      </c>
      <c r="AH2136" s="50" t="n">
        <v>23</v>
      </c>
      <c r="AI2136" s="50" t="n">
        <v>166</v>
      </c>
      <c r="AJ2136" s="50" t="n">
        <v>12716.5</v>
      </c>
      <c r="AK2136" s="50" t="n">
        <v>114</v>
      </c>
    </row>
    <row r="2137" customFormat="false" ht="15" hidden="false" customHeight="false" outlineLevel="0" collapsed="false">
      <c r="A2137" s="50" t="s">
        <v>1375</v>
      </c>
      <c r="B2137" s="50" t="s">
        <v>154</v>
      </c>
      <c r="C2137" s="50" t="s">
        <v>615</v>
      </c>
      <c r="D2137" s="50" t="n">
        <v>665487</v>
      </c>
      <c r="E2137" s="50" t="n">
        <v>6</v>
      </c>
      <c r="F2137" s="50" t="s">
        <v>55</v>
      </c>
      <c r="G2137" s="50" t="n">
        <v>431</v>
      </c>
      <c r="H2137" s="50" t="n">
        <v>201</v>
      </c>
      <c r="I2137" s="50" t="n">
        <v>51</v>
      </c>
      <c r="J2137" s="50" t="n">
        <v>218</v>
      </c>
      <c r="K2137" s="50" t="n">
        <v>149</v>
      </c>
      <c r="L2137" s="50" t="n">
        <v>21</v>
      </c>
      <c r="M2137" s="50" t="n">
        <v>212</v>
      </c>
      <c r="N2137" s="50" t="n">
        <v>52</v>
      </c>
      <c r="O2137" s="50" t="n">
        <v>7.46</v>
      </c>
      <c r="P2137" s="50" t="n">
        <v>118</v>
      </c>
      <c r="Q2137" s="50" t="n">
        <v>110</v>
      </c>
      <c r="R2137" s="50" t="n">
        <v>35</v>
      </c>
      <c r="S2137" s="50" t="n">
        <v>9</v>
      </c>
      <c r="T2137" s="50" t="n">
        <v>0</v>
      </c>
      <c r="U2137" s="50" t="n">
        <v>4</v>
      </c>
      <c r="V2137" s="50" t="n">
        <v>6</v>
      </c>
      <c r="W2137" s="50" t="n">
        <v>1</v>
      </c>
      <c r="X2137" s="50" t="n">
        <v>1</v>
      </c>
      <c r="Y2137" s="50" t="n">
        <v>20</v>
      </c>
      <c r="Z2137" s="50" t="n">
        <v>43.95</v>
      </c>
      <c r="AA2137" s="50" t="n">
        <v>118</v>
      </c>
      <c r="AB2137" s="50" t="n">
        <v>45.353</v>
      </c>
      <c r="AC2137" s="50" t="n">
        <v>91</v>
      </c>
      <c r="AD2137" s="50" t="n">
        <v>13</v>
      </c>
      <c r="AE2137" s="50" t="n">
        <v>54</v>
      </c>
      <c r="AF2137" s="50" t="n">
        <v>91</v>
      </c>
      <c r="AG2137" s="50" t="n">
        <v>8670.9</v>
      </c>
      <c r="AH2137" s="50" t="n">
        <v>31</v>
      </c>
      <c r="AI2137" s="50" t="n">
        <v>168</v>
      </c>
      <c r="AJ2137" s="50" t="n">
        <v>12874.6</v>
      </c>
      <c r="AK2137" s="50" t="n">
        <v>120</v>
      </c>
    </row>
    <row r="2138" customFormat="false" ht="15" hidden="false" customHeight="false" outlineLevel="0" collapsed="false">
      <c r="A2138" s="50" t="s">
        <v>1375</v>
      </c>
      <c r="B2138" s="50" t="s">
        <v>154</v>
      </c>
      <c r="C2138" s="50" t="s">
        <v>615</v>
      </c>
      <c r="D2138" s="50" t="n">
        <v>665487</v>
      </c>
      <c r="E2138" s="50" t="n">
        <v>7</v>
      </c>
      <c r="F2138" s="50" t="s">
        <v>56</v>
      </c>
      <c r="G2138" s="50" t="n">
        <v>430</v>
      </c>
      <c r="H2138" s="50" t="n">
        <v>181</v>
      </c>
      <c r="I2138" s="50" t="n">
        <v>44</v>
      </c>
      <c r="J2138" s="50" t="n">
        <v>187</v>
      </c>
      <c r="K2138" s="50" t="n">
        <v>116</v>
      </c>
      <c r="L2138" s="50" t="n">
        <v>8</v>
      </c>
      <c r="M2138" s="50" t="n">
        <v>238</v>
      </c>
      <c r="N2138" s="50" t="n">
        <v>65</v>
      </c>
      <c r="O2138" s="50" t="n">
        <v>5.323</v>
      </c>
      <c r="P2138" s="50" t="n">
        <v>119</v>
      </c>
      <c r="Q2138" s="50" t="n">
        <v>103</v>
      </c>
      <c r="R2138" s="50" t="n">
        <v>30</v>
      </c>
      <c r="S2138" s="50" t="n">
        <v>7</v>
      </c>
      <c r="T2138" s="50" t="n">
        <v>1</v>
      </c>
      <c r="U2138" s="50" t="n">
        <v>3</v>
      </c>
      <c r="V2138" s="50" t="n">
        <v>14</v>
      </c>
      <c r="W2138" s="50" t="n">
        <v>2</v>
      </c>
      <c r="X2138" s="50" t="n">
        <v>0</v>
      </c>
      <c r="Y2138" s="50" t="n">
        <v>22</v>
      </c>
      <c r="Z2138" s="50" t="n">
        <v>43.25</v>
      </c>
      <c r="AA2138" s="50" t="n">
        <v>117</v>
      </c>
      <c r="AB2138" s="50" t="n">
        <v>40.999</v>
      </c>
      <c r="AC2138" s="50" t="n">
        <v>81</v>
      </c>
      <c r="AD2138" s="50" t="n">
        <v>7</v>
      </c>
      <c r="AE2138" s="50" t="n">
        <v>42</v>
      </c>
      <c r="AF2138" s="50" t="n">
        <v>81</v>
      </c>
      <c r="AG2138" s="50" t="n">
        <v>7430.5</v>
      </c>
      <c r="AH2138" s="50" t="n">
        <v>24</v>
      </c>
      <c r="AI2138" s="50" t="n">
        <v>155</v>
      </c>
      <c r="AJ2138" s="50" t="n">
        <v>12013.1</v>
      </c>
      <c r="AK2138" s="50" t="n">
        <v>107</v>
      </c>
    </row>
    <row r="2139" customFormat="false" ht="15" hidden="false" customHeight="false" outlineLevel="0" collapsed="false">
      <c r="A2139" s="50" t="s">
        <v>1375</v>
      </c>
      <c r="B2139" s="50" t="s">
        <v>154</v>
      </c>
      <c r="C2139" s="50" t="s">
        <v>615</v>
      </c>
      <c r="D2139" s="50" t="n">
        <v>665487</v>
      </c>
      <c r="E2139" s="50" t="n">
        <v>8</v>
      </c>
      <c r="F2139" s="50" t="s">
        <v>57</v>
      </c>
      <c r="G2139" s="50" t="n">
        <v>408</v>
      </c>
      <c r="H2139" s="50" t="n">
        <v>183</v>
      </c>
      <c r="I2139" s="50" t="n">
        <v>32</v>
      </c>
      <c r="J2139" s="50" t="n">
        <v>210</v>
      </c>
      <c r="K2139" s="50" t="n">
        <v>140</v>
      </c>
      <c r="L2139" s="50" t="n">
        <v>13</v>
      </c>
      <c r="M2139" s="50" t="n">
        <v>190</v>
      </c>
      <c r="N2139" s="50" t="n">
        <v>43</v>
      </c>
      <c r="O2139" s="50" t="n">
        <v>5.534</v>
      </c>
      <c r="P2139" s="50" t="n">
        <v>118</v>
      </c>
      <c r="Q2139" s="50" t="n">
        <v>107</v>
      </c>
      <c r="R2139" s="50" t="n">
        <v>28</v>
      </c>
      <c r="S2139" s="50" t="n">
        <v>7</v>
      </c>
      <c r="T2139" s="50" t="n">
        <v>0</v>
      </c>
      <c r="U2139" s="50" t="n">
        <v>9</v>
      </c>
      <c r="V2139" s="50" t="n">
        <v>10</v>
      </c>
      <c r="W2139" s="50" t="n">
        <v>0</v>
      </c>
      <c r="X2139" s="50" t="n">
        <v>1</v>
      </c>
      <c r="Y2139" s="50" t="n">
        <v>16</v>
      </c>
      <c r="Z2139" s="50" t="n">
        <v>43.15</v>
      </c>
      <c r="AA2139" s="50" t="n">
        <v>116</v>
      </c>
      <c r="AB2139" s="50" t="n">
        <v>50.674</v>
      </c>
      <c r="AC2139" s="50" t="n">
        <v>92</v>
      </c>
      <c r="AD2139" s="50" t="n">
        <v>17</v>
      </c>
      <c r="AE2139" s="50" t="n">
        <v>50</v>
      </c>
      <c r="AF2139" s="50" t="n">
        <v>92</v>
      </c>
      <c r="AG2139" s="50" t="n">
        <v>8561</v>
      </c>
      <c r="AH2139" s="50" t="n">
        <v>37</v>
      </c>
      <c r="AI2139" s="50" t="n">
        <v>154</v>
      </c>
      <c r="AJ2139" s="50" t="n">
        <v>11903.4</v>
      </c>
      <c r="AK2139" s="50" t="n">
        <v>107</v>
      </c>
    </row>
    <row r="2140" customFormat="false" ht="15" hidden="false" customHeight="false" outlineLevel="0" collapsed="false">
      <c r="A2140" s="50" t="s">
        <v>1375</v>
      </c>
      <c r="B2140" s="50" t="s">
        <v>154</v>
      </c>
      <c r="C2140" s="50" t="s">
        <v>615</v>
      </c>
      <c r="D2140" s="50" t="n">
        <v>665487</v>
      </c>
      <c r="E2140" s="50" t="n">
        <v>9</v>
      </c>
      <c r="F2140" s="50" t="s">
        <v>58</v>
      </c>
      <c r="G2140" s="50" t="n">
        <v>399</v>
      </c>
      <c r="H2140" s="50" t="n">
        <v>174</v>
      </c>
      <c r="I2140" s="50" t="n">
        <v>33</v>
      </c>
      <c r="J2140" s="50" t="n">
        <v>185</v>
      </c>
      <c r="K2140" s="50" t="n">
        <v>119</v>
      </c>
      <c r="L2140" s="50" t="n">
        <v>11</v>
      </c>
      <c r="M2140" s="50" t="n">
        <v>210</v>
      </c>
      <c r="N2140" s="50" t="n">
        <v>55</v>
      </c>
      <c r="O2140" s="50" t="n">
        <v>12.384</v>
      </c>
      <c r="P2140" s="50" t="n">
        <v>104</v>
      </c>
      <c r="Q2140" s="50" t="n">
        <v>92</v>
      </c>
      <c r="R2140" s="50" t="n">
        <v>31</v>
      </c>
      <c r="S2140" s="50" t="n">
        <v>3</v>
      </c>
      <c r="T2140" s="50" t="n">
        <v>1</v>
      </c>
      <c r="U2140" s="50" t="n">
        <v>8</v>
      </c>
      <c r="V2140" s="50" t="n">
        <v>10</v>
      </c>
      <c r="W2140" s="50" t="n">
        <v>2</v>
      </c>
      <c r="X2140" s="50" t="n">
        <v>0</v>
      </c>
      <c r="Y2140" s="50" t="n">
        <v>19</v>
      </c>
      <c r="Z2140" s="50" t="n">
        <v>46.15</v>
      </c>
      <c r="AA2140" s="50" t="n">
        <v>103</v>
      </c>
      <c r="AB2140" s="50" t="n">
        <v>42.802</v>
      </c>
      <c r="AC2140" s="50" t="n">
        <v>73</v>
      </c>
      <c r="AD2140" s="50" t="n">
        <v>11</v>
      </c>
      <c r="AE2140" s="50" t="n">
        <v>40</v>
      </c>
      <c r="AF2140" s="50" t="n">
        <v>73</v>
      </c>
      <c r="AG2140" s="50" t="n">
        <v>6857.2</v>
      </c>
      <c r="AH2140" s="50" t="n">
        <v>23</v>
      </c>
      <c r="AI2140" s="50" t="n">
        <v>160</v>
      </c>
      <c r="AJ2140" s="50" t="n">
        <v>12176.8</v>
      </c>
      <c r="AK2140" s="50" t="n">
        <v>101</v>
      </c>
    </row>
    <row r="2141" customFormat="false" ht="15" hidden="false" customHeight="false" outlineLevel="0" collapsed="false">
      <c r="A2141" s="50" t="s">
        <v>1376</v>
      </c>
      <c r="B2141" s="50" t="s">
        <v>154</v>
      </c>
      <c r="C2141" s="50" t="s">
        <v>616</v>
      </c>
      <c r="D2141" s="50" t="n">
        <v>592518</v>
      </c>
      <c r="E2141" s="50" t="n">
        <v>4</v>
      </c>
      <c r="F2141" s="50" t="s">
        <v>53</v>
      </c>
      <c r="G2141" s="50" t="n">
        <v>489</v>
      </c>
      <c r="H2141" s="50" t="n">
        <v>219</v>
      </c>
      <c r="I2141" s="50" t="n">
        <v>47</v>
      </c>
      <c r="J2141" s="50" t="n">
        <v>227</v>
      </c>
      <c r="K2141" s="50" t="n">
        <v>154</v>
      </c>
      <c r="L2141" s="50" t="n">
        <v>24</v>
      </c>
      <c r="M2141" s="50" t="n">
        <v>257</v>
      </c>
      <c r="N2141" s="50" t="n">
        <v>65</v>
      </c>
      <c r="O2141" s="50" t="n">
        <v>1.883</v>
      </c>
      <c r="P2141" s="50" t="n">
        <v>118</v>
      </c>
      <c r="Q2141" s="50" t="n">
        <v>99</v>
      </c>
      <c r="R2141" s="50" t="n">
        <v>22</v>
      </c>
      <c r="S2141" s="50" t="n">
        <v>4</v>
      </c>
      <c r="T2141" s="50" t="n">
        <v>0</v>
      </c>
      <c r="U2141" s="50" t="n">
        <v>4</v>
      </c>
      <c r="V2141" s="50" t="n">
        <v>17</v>
      </c>
      <c r="W2141" s="50" t="n">
        <v>0</v>
      </c>
      <c r="X2141" s="50" t="n">
        <v>2</v>
      </c>
      <c r="Y2141" s="50" t="n">
        <v>24</v>
      </c>
      <c r="Z2141" s="50" t="n">
        <v>36.8</v>
      </c>
      <c r="AA2141" s="50" t="n">
        <v>117</v>
      </c>
      <c r="AB2141" s="50" t="n">
        <v>37.66</v>
      </c>
      <c r="AC2141" s="50" t="n">
        <v>77</v>
      </c>
      <c r="AD2141" s="50" t="n">
        <v>5</v>
      </c>
      <c r="AE2141" s="50" t="n">
        <v>31</v>
      </c>
      <c r="AF2141" s="50" t="n">
        <v>77</v>
      </c>
      <c r="AG2141" s="50" t="n">
        <v>6817.3</v>
      </c>
      <c r="AH2141" s="50" t="n">
        <v>26</v>
      </c>
      <c r="AI2141" s="50" t="n">
        <v>160</v>
      </c>
      <c r="AJ2141" s="50" t="n">
        <v>11835.2</v>
      </c>
      <c r="AK2141" s="50" t="n">
        <v>53</v>
      </c>
    </row>
    <row r="2142" customFormat="false" ht="15" hidden="false" customHeight="false" outlineLevel="0" collapsed="false">
      <c r="A2142" s="50" t="s">
        <v>1376</v>
      </c>
      <c r="B2142" s="50" t="s">
        <v>154</v>
      </c>
      <c r="C2142" s="50" t="s">
        <v>616</v>
      </c>
      <c r="D2142" s="50" t="n">
        <v>592518</v>
      </c>
      <c r="E2142" s="50" t="n">
        <v>5</v>
      </c>
      <c r="F2142" s="50" t="s">
        <v>54</v>
      </c>
      <c r="G2142" s="50" t="n">
        <v>456</v>
      </c>
      <c r="H2142" s="50" t="n">
        <v>230</v>
      </c>
      <c r="I2142" s="50" t="n">
        <v>58</v>
      </c>
      <c r="J2142" s="50" t="n">
        <v>212</v>
      </c>
      <c r="K2142" s="50" t="n">
        <v>149</v>
      </c>
      <c r="L2142" s="50" t="n">
        <v>27</v>
      </c>
      <c r="M2142" s="50" t="n">
        <v>244</v>
      </c>
      <c r="N2142" s="50" t="n">
        <v>81</v>
      </c>
      <c r="O2142" s="50" t="n">
        <v>-4.883</v>
      </c>
      <c r="P2142" s="50" t="n">
        <v>115</v>
      </c>
      <c r="Q2142" s="50" t="n">
        <v>102</v>
      </c>
      <c r="R2142" s="50" t="n">
        <v>13</v>
      </c>
      <c r="S2142" s="50" t="n">
        <v>2</v>
      </c>
      <c r="T2142" s="50" t="n">
        <v>0</v>
      </c>
      <c r="U2142" s="50" t="n">
        <v>6</v>
      </c>
      <c r="V2142" s="50" t="n">
        <v>10</v>
      </c>
      <c r="W2142" s="50" t="n">
        <v>0</v>
      </c>
      <c r="X2142" s="50" t="n">
        <v>2</v>
      </c>
      <c r="Y2142" s="50" t="n">
        <v>29</v>
      </c>
      <c r="Z2142" s="50" t="n">
        <v>26.7</v>
      </c>
      <c r="AA2142" s="50" t="n">
        <v>114</v>
      </c>
      <c r="AB2142" s="50" t="n">
        <v>35.391</v>
      </c>
      <c r="AC2142" s="50" t="n">
        <v>76</v>
      </c>
      <c r="AD2142" s="50" t="n">
        <v>8</v>
      </c>
      <c r="AE2142" s="50" t="n">
        <v>37</v>
      </c>
      <c r="AF2142" s="50" t="n">
        <v>76</v>
      </c>
      <c r="AG2142" s="50" t="n">
        <v>6906.3</v>
      </c>
      <c r="AH2142" s="50" t="n">
        <v>24</v>
      </c>
      <c r="AI2142" s="50" t="n">
        <v>208</v>
      </c>
      <c r="AJ2142" s="50" t="n">
        <v>15560.5</v>
      </c>
      <c r="AK2142" s="50" t="n">
        <v>99</v>
      </c>
    </row>
    <row r="2143" customFormat="false" ht="15" hidden="false" customHeight="false" outlineLevel="0" collapsed="false">
      <c r="A2143" s="50" t="s">
        <v>1376</v>
      </c>
      <c r="B2143" s="50" t="s">
        <v>154</v>
      </c>
      <c r="C2143" s="50" t="s">
        <v>616</v>
      </c>
      <c r="D2143" s="50" t="n">
        <v>592518</v>
      </c>
      <c r="E2143" s="50" t="n">
        <v>6</v>
      </c>
      <c r="F2143" s="50" t="s">
        <v>55</v>
      </c>
      <c r="G2143" s="50" t="n">
        <v>446</v>
      </c>
      <c r="H2143" s="50" t="n">
        <v>215</v>
      </c>
      <c r="I2143" s="50" t="n">
        <v>53</v>
      </c>
      <c r="J2143" s="50" t="n">
        <v>209</v>
      </c>
      <c r="K2143" s="50" t="n">
        <v>133</v>
      </c>
      <c r="L2143" s="50" t="n">
        <v>23</v>
      </c>
      <c r="M2143" s="50" t="n">
        <v>234</v>
      </c>
      <c r="N2143" s="50" t="n">
        <v>82</v>
      </c>
      <c r="O2143" s="50" t="n">
        <v>0.357</v>
      </c>
      <c r="P2143" s="50" t="n">
        <v>111</v>
      </c>
      <c r="Q2143" s="50" t="n">
        <v>100</v>
      </c>
      <c r="R2143" s="50" t="n">
        <v>22</v>
      </c>
      <c r="S2143" s="50" t="n">
        <v>9</v>
      </c>
      <c r="T2143" s="50" t="n">
        <v>0</v>
      </c>
      <c r="U2143" s="50" t="n">
        <v>6</v>
      </c>
      <c r="V2143" s="50" t="n">
        <v>10</v>
      </c>
      <c r="W2143" s="50" t="n">
        <v>0</v>
      </c>
      <c r="X2143" s="50" t="n">
        <v>1</v>
      </c>
      <c r="Y2143" s="50" t="n">
        <v>22</v>
      </c>
      <c r="Z2143" s="50" t="n">
        <v>35.85</v>
      </c>
      <c r="AA2143" s="50" t="n">
        <v>109</v>
      </c>
      <c r="AB2143" s="50" t="n">
        <v>34.583</v>
      </c>
      <c r="AC2143" s="50" t="n">
        <v>79</v>
      </c>
      <c r="AD2143" s="50" t="n">
        <v>11</v>
      </c>
      <c r="AE2143" s="50" t="n">
        <v>32</v>
      </c>
      <c r="AF2143" s="50" t="n">
        <v>78</v>
      </c>
      <c r="AG2143" s="50" t="n">
        <v>7010.4</v>
      </c>
      <c r="AH2143" s="50" t="n">
        <v>25</v>
      </c>
      <c r="AI2143" s="50" t="n">
        <v>200</v>
      </c>
      <c r="AJ2143" s="50" t="n">
        <v>14975.9</v>
      </c>
      <c r="AK2143" s="50" t="n">
        <v>102</v>
      </c>
    </row>
    <row r="2144" customFormat="false" ht="15" hidden="false" customHeight="false" outlineLevel="0" collapsed="false">
      <c r="A2144" s="50" t="s">
        <v>1376</v>
      </c>
      <c r="B2144" s="50" t="s">
        <v>154</v>
      </c>
      <c r="C2144" s="50" t="s">
        <v>616</v>
      </c>
      <c r="D2144" s="50" t="n">
        <v>592518</v>
      </c>
      <c r="E2144" s="50" t="n">
        <v>7</v>
      </c>
      <c r="F2144" s="50" t="s">
        <v>56</v>
      </c>
      <c r="G2144" s="50" t="n">
        <v>426</v>
      </c>
      <c r="H2144" s="50" t="n">
        <v>203</v>
      </c>
      <c r="I2144" s="50" t="n">
        <v>54</v>
      </c>
      <c r="J2144" s="50" t="n">
        <v>199</v>
      </c>
      <c r="K2144" s="50" t="n">
        <v>137</v>
      </c>
      <c r="L2144" s="50" t="n">
        <v>17</v>
      </c>
      <c r="M2144" s="50" t="n">
        <v>223</v>
      </c>
      <c r="N2144" s="50" t="n">
        <v>66</v>
      </c>
      <c r="O2144" s="50" t="n">
        <v>5.26</v>
      </c>
      <c r="P2144" s="50" t="n">
        <v>111</v>
      </c>
      <c r="Q2144" s="50" t="n">
        <v>96</v>
      </c>
      <c r="R2144" s="50" t="n">
        <v>28</v>
      </c>
      <c r="S2144" s="50" t="n">
        <v>4</v>
      </c>
      <c r="T2144" s="50" t="n">
        <v>0</v>
      </c>
      <c r="U2144" s="50" t="n">
        <v>7</v>
      </c>
      <c r="V2144" s="50" t="n">
        <v>13</v>
      </c>
      <c r="W2144" s="50" t="n">
        <v>0</v>
      </c>
      <c r="X2144" s="50" t="n">
        <v>2</v>
      </c>
      <c r="Y2144" s="50" t="n">
        <v>25</v>
      </c>
      <c r="Z2144" s="50" t="n">
        <v>42.7</v>
      </c>
      <c r="AA2144" s="50" t="n">
        <v>110</v>
      </c>
      <c r="AB2144" s="50" t="n">
        <v>40.108</v>
      </c>
      <c r="AC2144" s="50" t="n">
        <v>73</v>
      </c>
      <c r="AD2144" s="50" t="n">
        <v>10</v>
      </c>
      <c r="AE2144" s="50" t="n">
        <v>35</v>
      </c>
      <c r="AF2144" s="50" t="n">
        <v>73</v>
      </c>
      <c r="AG2144" s="50" t="n">
        <v>6698.2</v>
      </c>
      <c r="AH2144" s="50" t="n">
        <v>33</v>
      </c>
      <c r="AI2144" s="50" t="n">
        <v>179</v>
      </c>
      <c r="AJ2144" s="50" t="n">
        <v>13411.5</v>
      </c>
      <c r="AK2144" s="50" t="n">
        <v>87</v>
      </c>
    </row>
    <row r="2145" customFormat="false" ht="15" hidden="false" customHeight="false" outlineLevel="0" collapsed="false">
      <c r="A2145" s="50" t="s">
        <v>1376</v>
      </c>
      <c r="B2145" s="50" t="s">
        <v>154</v>
      </c>
      <c r="C2145" s="50" t="s">
        <v>616</v>
      </c>
      <c r="D2145" s="50" t="n">
        <v>592518</v>
      </c>
      <c r="E2145" s="50" t="n">
        <v>8</v>
      </c>
      <c r="F2145" s="50" t="s">
        <v>57</v>
      </c>
      <c r="G2145" s="50" t="n">
        <v>471</v>
      </c>
      <c r="H2145" s="50" t="n">
        <v>219</v>
      </c>
      <c r="I2145" s="50" t="n">
        <v>43</v>
      </c>
      <c r="J2145" s="50" t="n">
        <v>224</v>
      </c>
      <c r="K2145" s="50" t="n">
        <v>145</v>
      </c>
      <c r="L2145" s="50" t="n">
        <v>15</v>
      </c>
      <c r="M2145" s="50" t="n">
        <v>247</v>
      </c>
      <c r="N2145" s="50" t="n">
        <v>74</v>
      </c>
      <c r="O2145" s="50" t="n">
        <v>-1.144</v>
      </c>
      <c r="P2145" s="50" t="n">
        <v>123</v>
      </c>
      <c r="Q2145" s="50" t="n">
        <v>107</v>
      </c>
      <c r="R2145" s="50" t="n">
        <v>26</v>
      </c>
      <c r="S2145" s="50" t="n">
        <v>2</v>
      </c>
      <c r="T2145" s="50" t="n">
        <v>0</v>
      </c>
      <c r="U2145" s="50" t="n">
        <v>1</v>
      </c>
      <c r="V2145" s="50" t="n">
        <v>15</v>
      </c>
      <c r="W2145" s="50" t="n">
        <v>1</v>
      </c>
      <c r="X2145" s="50" t="n">
        <v>0</v>
      </c>
      <c r="Y2145" s="50" t="n">
        <v>25</v>
      </c>
      <c r="Z2145" s="50" t="n">
        <v>36.4</v>
      </c>
      <c r="AA2145" s="50" t="n">
        <v>122</v>
      </c>
      <c r="AB2145" s="50" t="n">
        <v>42.367</v>
      </c>
      <c r="AC2145" s="50" t="n">
        <v>82</v>
      </c>
      <c r="AD2145" s="50" t="n">
        <v>2</v>
      </c>
      <c r="AE2145" s="50" t="n">
        <v>38</v>
      </c>
      <c r="AF2145" s="50" t="n">
        <v>81</v>
      </c>
      <c r="AG2145" s="50" t="n">
        <v>7286.8</v>
      </c>
      <c r="AH2145" s="50" t="n">
        <v>27</v>
      </c>
      <c r="AI2145" s="50" t="n">
        <v>192</v>
      </c>
      <c r="AJ2145" s="50" t="n">
        <v>14406.3</v>
      </c>
      <c r="AK2145" s="50" t="n">
        <v>88</v>
      </c>
    </row>
    <row r="2146" customFormat="false" ht="15" hidden="false" customHeight="false" outlineLevel="0" collapsed="false">
      <c r="A2146" s="50" t="s">
        <v>1376</v>
      </c>
      <c r="B2146" s="50" t="s">
        <v>154</v>
      </c>
      <c r="C2146" s="50" t="s">
        <v>616</v>
      </c>
      <c r="D2146" s="50" t="n">
        <v>592518</v>
      </c>
      <c r="E2146" s="50" t="n">
        <v>9</v>
      </c>
      <c r="F2146" s="50" t="s">
        <v>58</v>
      </c>
      <c r="G2146" s="50" t="n">
        <v>398</v>
      </c>
      <c r="H2146" s="50" t="n">
        <v>193</v>
      </c>
      <c r="I2146" s="50" t="n">
        <v>39</v>
      </c>
      <c r="J2146" s="50" t="n">
        <v>185</v>
      </c>
      <c r="K2146" s="50" t="n">
        <v>129</v>
      </c>
      <c r="L2146" s="50" t="n">
        <v>17</v>
      </c>
      <c r="M2146" s="50" t="n">
        <v>213</v>
      </c>
      <c r="N2146" s="50" t="n">
        <v>64</v>
      </c>
      <c r="O2146" s="50" t="n">
        <v>-2.155</v>
      </c>
      <c r="P2146" s="50" t="n">
        <v>99</v>
      </c>
      <c r="Q2146" s="50" t="n">
        <v>85</v>
      </c>
      <c r="R2146" s="50" t="n">
        <v>17</v>
      </c>
      <c r="S2146" s="50" t="n">
        <v>1</v>
      </c>
      <c r="T2146" s="50" t="n">
        <v>0</v>
      </c>
      <c r="U2146" s="50" t="n">
        <v>6</v>
      </c>
      <c r="V2146" s="50" t="n">
        <v>11</v>
      </c>
      <c r="W2146" s="50" t="n">
        <v>0</v>
      </c>
      <c r="X2146" s="50" t="n">
        <v>3</v>
      </c>
      <c r="Y2146" s="50" t="n">
        <v>19</v>
      </c>
      <c r="Z2146" s="50" t="n">
        <v>29.95</v>
      </c>
      <c r="AA2146" s="50" t="n">
        <v>99</v>
      </c>
      <c r="AB2146" s="50" t="n">
        <v>29.867</v>
      </c>
      <c r="AC2146" s="50" t="n">
        <v>69</v>
      </c>
      <c r="AD2146" s="50" t="n">
        <v>8</v>
      </c>
      <c r="AE2146" s="50" t="n">
        <v>26</v>
      </c>
      <c r="AF2146" s="50" t="n">
        <v>69</v>
      </c>
      <c r="AG2146" s="50" t="n">
        <v>6088</v>
      </c>
      <c r="AH2146" s="50" t="n">
        <v>22</v>
      </c>
      <c r="AI2146" s="50" t="n">
        <v>165</v>
      </c>
      <c r="AJ2146" s="50" t="n">
        <v>12335.8</v>
      </c>
      <c r="AK2146" s="50" t="n">
        <v>89</v>
      </c>
    </row>
    <row r="2147" customFormat="false" ht="15" hidden="false" customHeight="false" outlineLevel="0" collapsed="false">
      <c r="A2147" s="50" t="s">
        <v>1377</v>
      </c>
      <c r="B2147" s="50" t="s">
        <v>154</v>
      </c>
      <c r="C2147" s="50" t="s">
        <v>617</v>
      </c>
      <c r="D2147" s="50" t="n">
        <v>701538</v>
      </c>
      <c r="E2147" s="50" t="n">
        <v>4</v>
      </c>
      <c r="F2147" s="50" t="s">
        <v>53</v>
      </c>
      <c r="G2147" s="50" t="n">
        <v>514</v>
      </c>
      <c r="H2147" s="50" t="n">
        <v>292</v>
      </c>
      <c r="I2147" s="50" t="n">
        <v>73</v>
      </c>
      <c r="J2147" s="50" t="n">
        <v>226</v>
      </c>
      <c r="K2147" s="50" t="n">
        <v>185</v>
      </c>
      <c r="L2147" s="50" t="n">
        <v>34</v>
      </c>
      <c r="M2147" s="50" t="n">
        <v>284</v>
      </c>
      <c r="N2147" s="50" t="n">
        <v>107</v>
      </c>
      <c r="O2147" s="50" t="n">
        <v>-5.775</v>
      </c>
      <c r="P2147" s="50" t="n">
        <v>128</v>
      </c>
      <c r="Q2147" s="50" t="n">
        <v>115</v>
      </c>
      <c r="R2147" s="50" t="n">
        <v>23</v>
      </c>
      <c r="S2147" s="50" t="n">
        <v>6</v>
      </c>
      <c r="T2147" s="50" t="n">
        <v>0</v>
      </c>
      <c r="U2147" s="50" t="n">
        <v>3</v>
      </c>
      <c r="V2147" s="50" t="n">
        <v>10</v>
      </c>
      <c r="W2147" s="50" t="n">
        <v>1</v>
      </c>
      <c r="X2147" s="50" t="n">
        <v>0</v>
      </c>
      <c r="Y2147" s="50" t="n">
        <v>31</v>
      </c>
      <c r="Z2147" s="50" t="n">
        <v>33.1</v>
      </c>
      <c r="AA2147" s="50" t="n">
        <v>125</v>
      </c>
      <c r="AB2147" s="50" t="n">
        <v>37.698</v>
      </c>
      <c r="AC2147" s="50" t="n">
        <v>86</v>
      </c>
      <c r="AD2147" s="50" t="n">
        <v>9</v>
      </c>
      <c r="AE2147" s="50" t="n">
        <v>38</v>
      </c>
      <c r="AF2147" s="50" t="n">
        <v>86</v>
      </c>
      <c r="AG2147" s="50" t="n">
        <v>7489.2</v>
      </c>
      <c r="AH2147" s="50" t="n">
        <v>27</v>
      </c>
      <c r="AI2147" s="50" t="n">
        <v>228</v>
      </c>
      <c r="AJ2147" s="50" t="n">
        <v>16726.6</v>
      </c>
      <c r="AK2147" s="50" t="n">
        <v>71</v>
      </c>
    </row>
    <row r="2148" customFormat="false" ht="15" hidden="false" customHeight="false" outlineLevel="0" collapsed="false">
      <c r="A2148" s="50" t="s">
        <v>1377</v>
      </c>
      <c r="B2148" s="50" t="s">
        <v>154</v>
      </c>
      <c r="C2148" s="50" t="s">
        <v>617</v>
      </c>
      <c r="D2148" s="50" t="n">
        <v>701538</v>
      </c>
      <c r="E2148" s="50" t="n">
        <v>5</v>
      </c>
      <c r="F2148" s="50" t="s">
        <v>54</v>
      </c>
      <c r="G2148" s="50" t="n">
        <v>419</v>
      </c>
      <c r="H2148" s="50" t="n">
        <v>211</v>
      </c>
      <c r="I2148" s="50" t="n">
        <v>53</v>
      </c>
      <c r="J2148" s="50" t="n">
        <v>184</v>
      </c>
      <c r="K2148" s="50" t="n">
        <v>140</v>
      </c>
      <c r="L2148" s="50" t="n">
        <v>17</v>
      </c>
      <c r="M2148" s="50" t="n">
        <v>231</v>
      </c>
      <c r="N2148" s="50" t="n">
        <v>71</v>
      </c>
      <c r="O2148" s="50" t="n">
        <v>-1.63</v>
      </c>
      <c r="P2148" s="50" t="n">
        <v>101</v>
      </c>
      <c r="Q2148" s="50" t="n">
        <v>91</v>
      </c>
      <c r="R2148" s="50" t="n">
        <v>20</v>
      </c>
      <c r="S2148" s="50" t="n">
        <v>5</v>
      </c>
      <c r="T2148" s="50" t="n">
        <v>0</v>
      </c>
      <c r="U2148" s="50" t="n">
        <v>2</v>
      </c>
      <c r="V2148" s="50" t="n">
        <v>10</v>
      </c>
      <c r="W2148" s="50" t="n">
        <v>0</v>
      </c>
      <c r="X2148" s="50" t="n">
        <v>0</v>
      </c>
      <c r="Y2148" s="50" t="n">
        <v>26</v>
      </c>
      <c r="Z2148" s="50" t="n">
        <v>28.25</v>
      </c>
      <c r="AA2148" s="50" t="n">
        <v>99</v>
      </c>
      <c r="AB2148" s="50" t="n">
        <v>33.255</v>
      </c>
      <c r="AC2148" s="50" t="n">
        <v>65</v>
      </c>
      <c r="AD2148" s="50" t="n">
        <v>6</v>
      </c>
      <c r="AE2148" s="50" t="n">
        <v>31</v>
      </c>
      <c r="AF2148" s="50" t="n">
        <v>64</v>
      </c>
      <c r="AG2148" s="50" t="n">
        <v>5719.5</v>
      </c>
      <c r="AH2148" s="50" t="n">
        <v>32</v>
      </c>
      <c r="AI2148" s="50" t="n">
        <v>183</v>
      </c>
      <c r="AJ2148" s="50" t="n">
        <v>13377.9</v>
      </c>
      <c r="AK2148" s="50" t="n">
        <v>49</v>
      </c>
    </row>
    <row r="2149" customFormat="false" ht="15" hidden="false" customHeight="false" outlineLevel="0" collapsed="false">
      <c r="A2149" s="50" t="s">
        <v>1377</v>
      </c>
      <c r="B2149" s="50" t="s">
        <v>154</v>
      </c>
      <c r="C2149" s="50" t="s">
        <v>617</v>
      </c>
      <c r="D2149" s="50" t="n">
        <v>701538</v>
      </c>
      <c r="E2149" s="50" t="n">
        <v>6</v>
      </c>
      <c r="F2149" s="50" t="s">
        <v>55</v>
      </c>
      <c r="G2149" s="50" t="n">
        <v>429</v>
      </c>
      <c r="H2149" s="50" t="n">
        <v>243</v>
      </c>
      <c r="I2149" s="50" t="n">
        <v>61</v>
      </c>
      <c r="J2149" s="50" t="n">
        <v>210</v>
      </c>
      <c r="K2149" s="50" t="n">
        <v>164</v>
      </c>
      <c r="L2149" s="50" t="n">
        <v>25</v>
      </c>
      <c r="M2149" s="50" t="n">
        <v>219</v>
      </c>
      <c r="N2149" s="50" t="n">
        <v>79</v>
      </c>
      <c r="O2149" s="50" t="n">
        <v>-5.449</v>
      </c>
      <c r="P2149" s="50" t="n">
        <v>114</v>
      </c>
      <c r="Q2149" s="50" t="n">
        <v>109</v>
      </c>
      <c r="R2149" s="50" t="n">
        <v>24</v>
      </c>
      <c r="S2149" s="50" t="n">
        <v>4</v>
      </c>
      <c r="T2149" s="50" t="n">
        <v>1</v>
      </c>
      <c r="U2149" s="50" t="n">
        <v>3</v>
      </c>
      <c r="V2149" s="50" t="n">
        <v>4</v>
      </c>
      <c r="W2149" s="50" t="n">
        <v>0</v>
      </c>
      <c r="X2149" s="50" t="n">
        <v>0</v>
      </c>
      <c r="Y2149" s="50" t="n">
        <v>28</v>
      </c>
      <c r="Z2149" s="50" t="n">
        <v>29.8</v>
      </c>
      <c r="AA2149" s="50" t="n">
        <v>113</v>
      </c>
      <c r="AB2149" s="50" t="n">
        <v>31.51</v>
      </c>
      <c r="AC2149" s="50" t="n">
        <v>82</v>
      </c>
      <c r="AD2149" s="50" t="n">
        <v>7</v>
      </c>
      <c r="AE2149" s="50" t="n">
        <v>39</v>
      </c>
      <c r="AF2149" s="50" t="n">
        <v>82</v>
      </c>
      <c r="AG2149" s="50" t="n">
        <v>7323.8</v>
      </c>
      <c r="AH2149" s="50" t="n">
        <v>29</v>
      </c>
      <c r="AI2149" s="50" t="n">
        <v>206</v>
      </c>
      <c r="AJ2149" s="50" t="n">
        <v>15135.6</v>
      </c>
      <c r="AK2149" s="50" t="n">
        <v>73</v>
      </c>
    </row>
    <row r="2150" customFormat="false" ht="15" hidden="false" customHeight="false" outlineLevel="0" collapsed="false">
      <c r="A2150" s="50" t="s">
        <v>1377</v>
      </c>
      <c r="B2150" s="50" t="s">
        <v>154</v>
      </c>
      <c r="C2150" s="50" t="s">
        <v>617</v>
      </c>
      <c r="D2150" s="50" t="n">
        <v>701538</v>
      </c>
      <c r="E2150" s="50" t="n">
        <v>7</v>
      </c>
      <c r="F2150" s="50" t="s">
        <v>56</v>
      </c>
      <c r="G2150" s="50" t="n">
        <v>430</v>
      </c>
      <c r="H2150" s="50" t="n">
        <v>234</v>
      </c>
      <c r="I2150" s="50" t="n">
        <v>49</v>
      </c>
      <c r="J2150" s="50" t="n">
        <v>184</v>
      </c>
      <c r="K2150" s="50" t="n">
        <v>134</v>
      </c>
      <c r="L2150" s="50" t="n">
        <v>19</v>
      </c>
      <c r="M2150" s="50" t="n">
        <v>245</v>
      </c>
      <c r="N2150" s="50" t="n">
        <v>100</v>
      </c>
      <c r="O2150" s="50" t="n">
        <v>3.82</v>
      </c>
      <c r="P2150" s="50" t="n">
        <v>106</v>
      </c>
      <c r="Q2150" s="50" t="n">
        <v>100</v>
      </c>
      <c r="R2150" s="50" t="n">
        <v>30</v>
      </c>
      <c r="S2150" s="50" t="n">
        <v>2</v>
      </c>
      <c r="T2150" s="50" t="n">
        <v>0</v>
      </c>
      <c r="U2150" s="50" t="n">
        <v>7</v>
      </c>
      <c r="V2150" s="50" t="n">
        <v>5</v>
      </c>
      <c r="W2150" s="50" t="n">
        <v>0</v>
      </c>
      <c r="X2150" s="50" t="n">
        <v>1</v>
      </c>
      <c r="Y2150" s="50" t="n">
        <v>24</v>
      </c>
      <c r="Z2150" s="50" t="n">
        <v>38.9</v>
      </c>
      <c r="AA2150" s="50" t="n">
        <v>106</v>
      </c>
      <c r="AB2150" s="50" t="n">
        <v>39.717</v>
      </c>
      <c r="AC2150" s="50" t="n">
        <v>77</v>
      </c>
      <c r="AD2150" s="50" t="n">
        <v>11</v>
      </c>
      <c r="AE2150" s="50" t="n">
        <v>37</v>
      </c>
      <c r="AF2150" s="50" t="n">
        <v>77</v>
      </c>
      <c r="AG2150" s="50" t="n">
        <v>6953.4</v>
      </c>
      <c r="AH2150" s="50" t="n">
        <v>33</v>
      </c>
      <c r="AI2150" s="50" t="n">
        <v>189</v>
      </c>
      <c r="AJ2150" s="50" t="n">
        <v>13839.8</v>
      </c>
      <c r="AK2150" s="50" t="n">
        <v>55</v>
      </c>
    </row>
    <row r="2151" customFormat="false" ht="15" hidden="false" customHeight="false" outlineLevel="0" collapsed="false">
      <c r="A2151" s="50" t="s">
        <v>1377</v>
      </c>
      <c r="B2151" s="50" t="s">
        <v>154</v>
      </c>
      <c r="C2151" s="50" t="s">
        <v>617</v>
      </c>
      <c r="D2151" s="50" t="n">
        <v>701538</v>
      </c>
      <c r="E2151" s="50" t="n">
        <v>8</v>
      </c>
      <c r="F2151" s="50" t="s">
        <v>57</v>
      </c>
      <c r="G2151" s="50" t="n">
        <v>439</v>
      </c>
      <c r="H2151" s="50" t="n">
        <v>260</v>
      </c>
      <c r="I2151" s="50" t="n">
        <v>72</v>
      </c>
      <c r="J2151" s="50" t="n">
        <v>211</v>
      </c>
      <c r="K2151" s="50" t="n">
        <v>166</v>
      </c>
      <c r="L2151" s="50" t="n">
        <v>32</v>
      </c>
      <c r="M2151" s="50" t="n">
        <v>224</v>
      </c>
      <c r="N2151" s="50" t="n">
        <v>94</v>
      </c>
      <c r="O2151" s="50" t="n">
        <v>7.561</v>
      </c>
      <c r="P2151" s="50" t="n">
        <v>119</v>
      </c>
      <c r="Q2151" s="50" t="n">
        <v>108</v>
      </c>
      <c r="R2151" s="50" t="n">
        <v>29</v>
      </c>
      <c r="S2151" s="50" t="n">
        <v>4</v>
      </c>
      <c r="T2151" s="50" t="n">
        <v>2</v>
      </c>
      <c r="U2151" s="50" t="n">
        <v>7</v>
      </c>
      <c r="V2151" s="50" t="n">
        <v>8</v>
      </c>
      <c r="W2151" s="50" t="n">
        <v>2</v>
      </c>
      <c r="X2151" s="50" t="n">
        <v>1</v>
      </c>
      <c r="Y2151" s="50" t="n">
        <v>31</v>
      </c>
      <c r="Z2151" s="50" t="n">
        <v>42.9</v>
      </c>
      <c r="AA2151" s="50" t="n">
        <v>118</v>
      </c>
      <c r="AB2151" s="50" t="n">
        <v>44.672</v>
      </c>
      <c r="AC2151" s="50" t="n">
        <v>78</v>
      </c>
      <c r="AD2151" s="50" t="n">
        <v>10</v>
      </c>
      <c r="AE2151" s="50" t="n">
        <v>36</v>
      </c>
      <c r="AF2151" s="50" t="n">
        <v>78</v>
      </c>
      <c r="AG2151" s="50" t="n">
        <v>7318.7</v>
      </c>
      <c r="AH2151" s="50" t="n">
        <v>30</v>
      </c>
      <c r="AI2151" s="50" t="n">
        <v>219</v>
      </c>
      <c r="AJ2151" s="50" t="n">
        <v>16134.7</v>
      </c>
      <c r="AK2151" s="50" t="n">
        <v>73</v>
      </c>
    </row>
    <row r="2152" customFormat="false" ht="15" hidden="false" customHeight="false" outlineLevel="0" collapsed="false">
      <c r="A2152" s="50" t="s">
        <v>1377</v>
      </c>
      <c r="B2152" s="50" t="s">
        <v>154</v>
      </c>
      <c r="C2152" s="50" t="s">
        <v>617</v>
      </c>
      <c r="D2152" s="50" t="n">
        <v>701538</v>
      </c>
      <c r="E2152" s="50" t="n">
        <v>9</v>
      </c>
      <c r="F2152" s="50" t="s">
        <v>58</v>
      </c>
      <c r="G2152" s="50" t="n">
        <v>325</v>
      </c>
      <c r="H2152" s="50" t="n">
        <v>184</v>
      </c>
      <c r="I2152" s="50" t="n">
        <v>48</v>
      </c>
      <c r="J2152" s="50" t="n">
        <v>149</v>
      </c>
      <c r="K2152" s="50" t="n">
        <v>118</v>
      </c>
      <c r="L2152" s="50" t="n">
        <v>17</v>
      </c>
      <c r="M2152" s="50" t="n">
        <v>172</v>
      </c>
      <c r="N2152" s="50" t="n">
        <v>66</v>
      </c>
      <c r="O2152" s="50" t="n">
        <v>4.503</v>
      </c>
      <c r="P2152" s="50" t="n">
        <v>96</v>
      </c>
      <c r="Q2152" s="50" t="n">
        <v>90</v>
      </c>
      <c r="R2152" s="50" t="n">
        <v>30</v>
      </c>
      <c r="S2152" s="50" t="n">
        <v>5</v>
      </c>
      <c r="T2152" s="50" t="n">
        <v>2</v>
      </c>
      <c r="U2152" s="50" t="n">
        <v>4</v>
      </c>
      <c r="V2152" s="50" t="n">
        <v>4</v>
      </c>
      <c r="W2152" s="50" t="n">
        <v>0</v>
      </c>
      <c r="X2152" s="50" t="n">
        <v>1</v>
      </c>
      <c r="Y2152" s="50" t="n">
        <v>20</v>
      </c>
      <c r="Z2152" s="50" t="n">
        <v>36.65</v>
      </c>
      <c r="AA2152" s="50" t="n">
        <v>94</v>
      </c>
      <c r="AB2152" s="50" t="n">
        <v>40.315</v>
      </c>
      <c r="AC2152" s="50" t="n">
        <v>72</v>
      </c>
      <c r="AD2152" s="50" t="n">
        <v>14</v>
      </c>
      <c r="AE2152" s="50" t="n">
        <v>43</v>
      </c>
      <c r="AF2152" s="50" t="n">
        <v>72</v>
      </c>
      <c r="AG2152" s="50" t="n">
        <v>6841.6</v>
      </c>
      <c r="AH2152" s="50" t="n">
        <v>35</v>
      </c>
      <c r="AI2152" s="50" t="n">
        <v>134</v>
      </c>
      <c r="AJ2152" s="50" t="n">
        <v>9973.7</v>
      </c>
      <c r="AK2152" s="50" t="n">
        <v>59</v>
      </c>
    </row>
    <row r="2153" customFormat="false" ht="15" hidden="false" customHeight="false" outlineLevel="0" collapsed="false">
      <c r="A2153" s="50" t="s">
        <v>1378</v>
      </c>
      <c r="B2153" s="50" t="s">
        <v>154</v>
      </c>
      <c r="C2153" s="50" t="s">
        <v>618</v>
      </c>
      <c r="D2153" s="50" t="n">
        <v>593428</v>
      </c>
      <c r="E2153" s="50" t="n">
        <v>4</v>
      </c>
      <c r="F2153" s="50" t="s">
        <v>53</v>
      </c>
      <c r="G2153" s="50" t="n">
        <v>462</v>
      </c>
      <c r="H2153" s="50" t="n">
        <v>201</v>
      </c>
      <c r="I2153" s="50" t="n">
        <v>37</v>
      </c>
      <c r="J2153" s="50" t="n">
        <v>221</v>
      </c>
      <c r="K2153" s="50" t="n">
        <v>141</v>
      </c>
      <c r="L2153" s="50" t="n">
        <v>18</v>
      </c>
      <c r="M2153" s="50" t="n">
        <v>240</v>
      </c>
      <c r="N2153" s="50" t="n">
        <v>60</v>
      </c>
      <c r="O2153" s="50" t="n">
        <v>5.136</v>
      </c>
      <c r="P2153" s="50" t="n">
        <v>122</v>
      </c>
      <c r="Q2153" s="50" t="n">
        <v>109</v>
      </c>
      <c r="R2153" s="50" t="n">
        <v>30</v>
      </c>
      <c r="S2153" s="50" t="n">
        <v>2</v>
      </c>
      <c r="T2153" s="50" t="n">
        <v>0</v>
      </c>
      <c r="U2153" s="50" t="n">
        <v>5</v>
      </c>
      <c r="V2153" s="50" t="n">
        <v>13</v>
      </c>
      <c r="W2153" s="50" t="n">
        <v>0</v>
      </c>
      <c r="X2153" s="50" t="n">
        <v>0</v>
      </c>
      <c r="Y2153" s="50" t="n">
        <v>17</v>
      </c>
      <c r="Z2153" s="50" t="n">
        <v>42.3</v>
      </c>
      <c r="AA2153" s="50" t="n">
        <v>122</v>
      </c>
      <c r="AB2153" s="50" t="n">
        <v>43.905</v>
      </c>
      <c r="AC2153" s="50" t="n">
        <v>92</v>
      </c>
      <c r="AD2153" s="50" t="n">
        <v>7</v>
      </c>
      <c r="AE2153" s="50" t="n">
        <v>36</v>
      </c>
      <c r="AF2153" s="50" t="n">
        <v>92</v>
      </c>
      <c r="AG2153" s="50" t="n">
        <v>8178.9</v>
      </c>
      <c r="AH2153" s="50" t="n">
        <v>32</v>
      </c>
      <c r="AI2153" s="50" t="n">
        <v>145</v>
      </c>
      <c r="AJ2153" s="50" t="n">
        <v>10350.1</v>
      </c>
      <c r="AK2153" s="50" t="n">
        <v>31</v>
      </c>
    </row>
    <row r="2154" customFormat="false" ht="15" hidden="false" customHeight="false" outlineLevel="0" collapsed="false">
      <c r="A2154" s="50" t="s">
        <v>1378</v>
      </c>
      <c r="B2154" s="50" t="s">
        <v>154</v>
      </c>
      <c r="C2154" s="50" t="s">
        <v>618</v>
      </c>
      <c r="D2154" s="50" t="n">
        <v>593428</v>
      </c>
      <c r="E2154" s="50" t="n">
        <v>5</v>
      </c>
      <c r="F2154" s="50" t="s">
        <v>54</v>
      </c>
      <c r="G2154" s="50" t="n">
        <v>416</v>
      </c>
      <c r="H2154" s="50" t="n">
        <v>187</v>
      </c>
      <c r="I2154" s="50" t="n">
        <v>39</v>
      </c>
      <c r="J2154" s="50" t="n">
        <v>202</v>
      </c>
      <c r="K2154" s="50" t="n">
        <v>122</v>
      </c>
      <c r="L2154" s="50" t="n">
        <v>15</v>
      </c>
      <c r="M2154" s="50" t="n">
        <v>213</v>
      </c>
      <c r="N2154" s="50" t="n">
        <v>65</v>
      </c>
      <c r="O2154" s="50" t="n">
        <v>-4.113</v>
      </c>
      <c r="P2154" s="50" t="n">
        <v>103</v>
      </c>
      <c r="Q2154" s="50" t="n">
        <v>93</v>
      </c>
      <c r="R2154" s="50" t="n">
        <v>19</v>
      </c>
      <c r="S2154" s="50" t="n">
        <v>1</v>
      </c>
      <c r="T2154" s="50" t="n">
        <v>0</v>
      </c>
      <c r="U2154" s="50" t="n">
        <v>3</v>
      </c>
      <c r="V2154" s="50" t="n">
        <v>8</v>
      </c>
      <c r="W2154" s="50" t="n">
        <v>0</v>
      </c>
      <c r="X2154" s="50" t="n">
        <v>2</v>
      </c>
      <c r="Y2154" s="50" t="n">
        <v>21</v>
      </c>
      <c r="Z2154" s="50" t="n">
        <v>26.35</v>
      </c>
      <c r="AA2154" s="50" t="n">
        <v>102</v>
      </c>
      <c r="AB2154" s="50" t="n">
        <v>29.285</v>
      </c>
      <c r="AC2154" s="50" t="n">
        <v>74</v>
      </c>
      <c r="AD2154" s="50" t="n">
        <v>4</v>
      </c>
      <c r="AE2154" s="50" t="n">
        <v>23</v>
      </c>
      <c r="AF2154" s="50" t="n">
        <v>73</v>
      </c>
      <c r="AG2154" s="50" t="n">
        <v>6265.3</v>
      </c>
      <c r="AH2154" s="50" t="n">
        <v>19</v>
      </c>
      <c r="AI2154" s="50" t="n">
        <v>141</v>
      </c>
      <c r="AJ2154" s="50" t="n">
        <v>10195.2</v>
      </c>
      <c r="AK2154" s="50" t="n">
        <v>37</v>
      </c>
    </row>
    <row r="2155" customFormat="false" ht="15" hidden="false" customHeight="false" outlineLevel="0" collapsed="false">
      <c r="A2155" s="50" t="s">
        <v>1378</v>
      </c>
      <c r="B2155" s="50" t="s">
        <v>154</v>
      </c>
      <c r="C2155" s="50" t="s">
        <v>618</v>
      </c>
      <c r="D2155" s="50" t="n">
        <v>593428</v>
      </c>
      <c r="E2155" s="50" t="n">
        <v>6</v>
      </c>
      <c r="F2155" s="50" t="s">
        <v>55</v>
      </c>
      <c r="G2155" s="50" t="n">
        <v>363</v>
      </c>
      <c r="H2155" s="50" t="n">
        <v>142</v>
      </c>
      <c r="I2155" s="50" t="n">
        <v>33</v>
      </c>
      <c r="J2155" s="50" t="n">
        <v>174</v>
      </c>
      <c r="K2155" s="50" t="n">
        <v>104</v>
      </c>
      <c r="L2155" s="50" t="n">
        <v>15</v>
      </c>
      <c r="M2155" s="50" t="n">
        <v>187</v>
      </c>
      <c r="N2155" s="50" t="n">
        <v>38</v>
      </c>
      <c r="O2155" s="50" t="n">
        <v>-2.196</v>
      </c>
      <c r="P2155" s="50" t="n">
        <v>93</v>
      </c>
      <c r="Q2155" s="50" t="n">
        <v>76</v>
      </c>
      <c r="R2155" s="50" t="n">
        <v>16</v>
      </c>
      <c r="S2155" s="50" t="n">
        <v>2</v>
      </c>
      <c r="T2155" s="50" t="n">
        <v>0</v>
      </c>
      <c r="U2155" s="50" t="n">
        <v>0</v>
      </c>
      <c r="V2155" s="50" t="n">
        <v>14</v>
      </c>
      <c r="W2155" s="50" t="n">
        <v>3</v>
      </c>
      <c r="X2155" s="50" t="n">
        <v>0</v>
      </c>
      <c r="Y2155" s="50" t="n">
        <v>18</v>
      </c>
      <c r="Z2155" s="50" t="n">
        <v>26.3</v>
      </c>
      <c r="AA2155" s="50" t="n">
        <v>92</v>
      </c>
      <c r="AB2155" s="50" t="n">
        <v>27.595</v>
      </c>
      <c r="AC2155" s="50" t="n">
        <v>58</v>
      </c>
      <c r="AD2155" s="50" t="n">
        <v>2</v>
      </c>
      <c r="AE2155" s="50" t="n">
        <v>28</v>
      </c>
      <c r="AF2155" s="50" t="n">
        <v>58</v>
      </c>
      <c r="AG2155" s="50" t="n">
        <v>5187.5</v>
      </c>
      <c r="AH2155" s="50" t="n">
        <v>12</v>
      </c>
      <c r="AI2155" s="50" t="n">
        <v>113</v>
      </c>
      <c r="AJ2155" s="50" t="n">
        <v>8269.2</v>
      </c>
      <c r="AK2155" s="50" t="n">
        <v>37</v>
      </c>
    </row>
    <row r="2156" customFormat="false" ht="15" hidden="false" customHeight="false" outlineLevel="0" collapsed="false">
      <c r="A2156" s="50" t="s">
        <v>1378</v>
      </c>
      <c r="B2156" s="50" t="s">
        <v>154</v>
      </c>
      <c r="C2156" s="50" t="s">
        <v>618</v>
      </c>
      <c r="D2156" s="50" t="n">
        <v>593428</v>
      </c>
      <c r="E2156" s="50" t="n">
        <v>7</v>
      </c>
      <c r="F2156" s="50" t="s">
        <v>56</v>
      </c>
      <c r="G2156" s="50" t="n">
        <v>406</v>
      </c>
      <c r="H2156" s="50" t="n">
        <v>153</v>
      </c>
      <c r="I2156" s="50" t="n">
        <v>32</v>
      </c>
      <c r="J2156" s="50" t="n">
        <v>204</v>
      </c>
      <c r="K2156" s="50" t="n">
        <v>111</v>
      </c>
      <c r="L2156" s="50" t="n">
        <v>11</v>
      </c>
      <c r="M2156" s="50" t="n">
        <v>202</v>
      </c>
      <c r="N2156" s="50" t="n">
        <v>42</v>
      </c>
      <c r="O2156" s="50" t="n">
        <v>-6.773</v>
      </c>
      <c r="P2156" s="50" t="n">
        <v>99</v>
      </c>
      <c r="Q2156" s="50" t="n">
        <v>84</v>
      </c>
      <c r="R2156" s="50" t="n">
        <v>14</v>
      </c>
      <c r="S2156" s="50" t="n">
        <v>4</v>
      </c>
      <c r="T2156" s="50" t="n">
        <v>0</v>
      </c>
      <c r="U2156" s="50" t="n">
        <v>1</v>
      </c>
      <c r="V2156" s="50" t="n">
        <v>13</v>
      </c>
      <c r="W2156" s="50" t="n">
        <v>0</v>
      </c>
      <c r="X2156" s="50" t="n">
        <v>2</v>
      </c>
      <c r="Y2156" s="50" t="n">
        <v>20</v>
      </c>
      <c r="Z2156" s="50" t="n">
        <v>24.2</v>
      </c>
      <c r="AA2156" s="50" t="n">
        <v>99</v>
      </c>
      <c r="AB2156" s="50" t="n">
        <v>29.396</v>
      </c>
      <c r="AC2156" s="50" t="n">
        <v>66</v>
      </c>
      <c r="AD2156" s="50" t="n">
        <v>4</v>
      </c>
      <c r="AE2156" s="50" t="n">
        <v>25</v>
      </c>
      <c r="AF2156" s="50" t="n">
        <v>66</v>
      </c>
      <c r="AG2156" s="50" t="n">
        <v>5823.2</v>
      </c>
      <c r="AH2156" s="50" t="n">
        <v>18</v>
      </c>
      <c r="AI2156" s="50" t="n">
        <v>117</v>
      </c>
      <c r="AJ2156" s="50" t="n">
        <v>8664.1</v>
      </c>
      <c r="AK2156" s="50" t="n">
        <v>46</v>
      </c>
    </row>
    <row r="2157" customFormat="false" ht="15" hidden="false" customHeight="false" outlineLevel="0" collapsed="false">
      <c r="A2157" s="50" t="s">
        <v>1378</v>
      </c>
      <c r="B2157" s="50" t="s">
        <v>154</v>
      </c>
      <c r="C2157" s="50" t="s">
        <v>618</v>
      </c>
      <c r="D2157" s="50" t="n">
        <v>593428</v>
      </c>
      <c r="E2157" s="50" t="n">
        <v>8</v>
      </c>
      <c r="F2157" s="50" t="s">
        <v>57</v>
      </c>
      <c r="G2157" s="50" t="n">
        <v>389</v>
      </c>
      <c r="H2157" s="50" t="n">
        <v>159</v>
      </c>
      <c r="I2157" s="50" t="n">
        <v>37</v>
      </c>
      <c r="J2157" s="50" t="n">
        <v>193</v>
      </c>
      <c r="K2157" s="50" t="n">
        <v>127</v>
      </c>
      <c r="L2157" s="50" t="n">
        <v>22</v>
      </c>
      <c r="M2157" s="50" t="n">
        <v>196</v>
      </c>
      <c r="N2157" s="50" t="n">
        <v>32</v>
      </c>
      <c r="O2157" s="50" t="n">
        <v>-0.459</v>
      </c>
      <c r="P2157" s="50" t="n">
        <v>102</v>
      </c>
      <c r="Q2157" s="50" t="n">
        <v>85</v>
      </c>
      <c r="R2157" s="50" t="n">
        <v>18</v>
      </c>
      <c r="S2157" s="50" t="n">
        <v>5</v>
      </c>
      <c r="T2157" s="50" t="n">
        <v>0</v>
      </c>
      <c r="U2157" s="50" t="n">
        <v>2</v>
      </c>
      <c r="V2157" s="50" t="n">
        <v>15</v>
      </c>
      <c r="W2157" s="50" t="n">
        <v>1</v>
      </c>
      <c r="X2157" s="50" t="n">
        <v>1</v>
      </c>
      <c r="Y2157" s="50" t="n">
        <v>17</v>
      </c>
      <c r="Z2157" s="50" t="n">
        <v>31.35</v>
      </c>
      <c r="AA2157" s="50" t="n">
        <v>102</v>
      </c>
      <c r="AB2157" s="50" t="n">
        <v>35.875</v>
      </c>
      <c r="AC2157" s="50" t="n">
        <v>69</v>
      </c>
      <c r="AD2157" s="50" t="n">
        <v>5</v>
      </c>
      <c r="AE2157" s="50" t="n">
        <v>36</v>
      </c>
      <c r="AF2157" s="50" t="n">
        <v>69</v>
      </c>
      <c r="AG2157" s="50" t="n">
        <v>6461.4</v>
      </c>
      <c r="AH2157" s="50" t="n">
        <v>23</v>
      </c>
      <c r="AI2157" s="50" t="n">
        <v>135</v>
      </c>
      <c r="AJ2157" s="50" t="n">
        <v>9784.2</v>
      </c>
      <c r="AK2157" s="50" t="n">
        <v>42</v>
      </c>
    </row>
    <row r="2158" customFormat="false" ht="15" hidden="false" customHeight="false" outlineLevel="0" collapsed="false">
      <c r="A2158" s="50" t="s">
        <v>1378</v>
      </c>
      <c r="B2158" s="50" t="s">
        <v>154</v>
      </c>
      <c r="C2158" s="50" t="s">
        <v>618</v>
      </c>
      <c r="D2158" s="50" t="n">
        <v>593428</v>
      </c>
      <c r="E2158" s="50" t="n">
        <v>9</v>
      </c>
      <c r="F2158" s="50" t="s">
        <v>58</v>
      </c>
      <c r="G2158" s="50" t="n">
        <v>340</v>
      </c>
      <c r="H2158" s="50" t="n">
        <v>141</v>
      </c>
      <c r="I2158" s="50" t="n">
        <v>29</v>
      </c>
      <c r="J2158" s="50" t="n">
        <v>164</v>
      </c>
      <c r="K2158" s="50" t="n">
        <v>102</v>
      </c>
      <c r="L2158" s="50" t="n">
        <v>13</v>
      </c>
      <c r="M2158" s="50" t="n">
        <v>172</v>
      </c>
      <c r="N2158" s="50" t="n">
        <v>39</v>
      </c>
      <c r="O2158" s="50" t="n">
        <v>3.315</v>
      </c>
      <c r="P2158" s="50" t="n">
        <v>87</v>
      </c>
      <c r="Q2158" s="50" t="n">
        <v>73</v>
      </c>
      <c r="R2158" s="50" t="n">
        <v>23</v>
      </c>
      <c r="S2158" s="50" t="n">
        <v>4</v>
      </c>
      <c r="T2158" s="50" t="n">
        <v>1</v>
      </c>
      <c r="U2158" s="50" t="n">
        <v>2</v>
      </c>
      <c r="V2158" s="50" t="n">
        <v>14</v>
      </c>
      <c r="W2158" s="50" t="n">
        <v>0</v>
      </c>
      <c r="X2158" s="50" t="n">
        <v>0</v>
      </c>
      <c r="Y2158" s="50" t="n">
        <v>16</v>
      </c>
      <c r="Z2158" s="50" t="n">
        <v>34.1</v>
      </c>
      <c r="AA2158" s="50" t="n">
        <v>86</v>
      </c>
      <c r="AB2158" s="50" t="n">
        <v>29.818</v>
      </c>
      <c r="AC2158" s="50" t="n">
        <v>57</v>
      </c>
      <c r="AD2158" s="50" t="n">
        <v>1</v>
      </c>
      <c r="AE2158" s="50" t="n">
        <v>28</v>
      </c>
      <c r="AF2158" s="50" t="n">
        <v>57</v>
      </c>
      <c r="AG2158" s="50" t="n">
        <v>5264.8</v>
      </c>
      <c r="AH2158" s="50" t="n">
        <v>15</v>
      </c>
      <c r="AI2158" s="50" t="n">
        <v>124</v>
      </c>
      <c r="AJ2158" s="50" t="n">
        <v>8873.1</v>
      </c>
      <c r="AK2158" s="50" t="n">
        <v>34</v>
      </c>
    </row>
    <row r="2159" customFormat="false" ht="15" hidden="false" customHeight="false" outlineLevel="0" collapsed="false">
      <c r="A2159" s="50" t="s">
        <v>1379</v>
      </c>
      <c r="B2159" s="50" t="s">
        <v>154</v>
      </c>
      <c r="C2159" s="50" t="s">
        <v>619</v>
      </c>
      <c r="D2159" s="50" t="n">
        <v>664034</v>
      </c>
      <c r="E2159" s="50" t="n">
        <v>4</v>
      </c>
      <c r="F2159" s="50" t="s">
        <v>53</v>
      </c>
      <c r="G2159" s="50" t="n">
        <v>162</v>
      </c>
      <c r="H2159" s="50" t="n">
        <v>89</v>
      </c>
      <c r="I2159" s="50" t="n">
        <v>17</v>
      </c>
      <c r="J2159" s="50" t="n">
        <v>88</v>
      </c>
      <c r="K2159" s="50" t="n">
        <v>67</v>
      </c>
      <c r="L2159" s="50" t="n">
        <v>9</v>
      </c>
      <c r="M2159" s="50" t="n">
        <v>74</v>
      </c>
      <c r="N2159" s="50" t="n">
        <v>22</v>
      </c>
      <c r="O2159" s="50" t="n">
        <v>3.466</v>
      </c>
      <c r="P2159" s="50" t="n">
        <v>48</v>
      </c>
      <c r="Q2159" s="50" t="n">
        <v>45</v>
      </c>
      <c r="R2159" s="50" t="n">
        <v>13</v>
      </c>
      <c r="S2159" s="50" t="n">
        <v>2</v>
      </c>
      <c r="T2159" s="50" t="n">
        <v>1</v>
      </c>
      <c r="U2159" s="50" t="n">
        <v>3</v>
      </c>
      <c r="V2159" s="50" t="n">
        <v>2</v>
      </c>
      <c r="W2159" s="50" t="n">
        <v>1</v>
      </c>
      <c r="X2159" s="50" t="n">
        <v>0</v>
      </c>
      <c r="Y2159" s="50" t="n">
        <v>4</v>
      </c>
      <c r="Z2159" s="50" t="n">
        <v>18.5</v>
      </c>
      <c r="AA2159" s="50" t="n">
        <v>47</v>
      </c>
      <c r="AB2159" s="50" t="n">
        <v>20.764</v>
      </c>
      <c r="AC2159" s="50" t="n">
        <v>41</v>
      </c>
      <c r="AD2159" s="50" t="n">
        <v>7</v>
      </c>
      <c r="AE2159" s="50" t="n">
        <v>23</v>
      </c>
      <c r="AF2159" s="50" t="n">
        <v>40</v>
      </c>
      <c r="AG2159" s="50" t="n">
        <v>3717.3</v>
      </c>
      <c r="AH2159" s="50" t="n">
        <v>14</v>
      </c>
      <c r="AI2159" s="50" t="n">
        <v>70</v>
      </c>
      <c r="AJ2159" s="50" t="n">
        <v>4996.4</v>
      </c>
      <c r="AK2159" s="50" t="n">
        <v>14</v>
      </c>
    </row>
    <row r="2160" customFormat="false" ht="15" hidden="false" customHeight="false" outlineLevel="0" collapsed="false">
      <c r="A2160" s="50" t="s">
        <v>1379</v>
      </c>
      <c r="B2160" s="50" t="s">
        <v>154</v>
      </c>
      <c r="C2160" s="50" t="s">
        <v>619</v>
      </c>
      <c r="D2160" s="50" t="n">
        <v>664034</v>
      </c>
      <c r="E2160" s="50" t="n">
        <v>5</v>
      </c>
      <c r="F2160" s="50" t="s">
        <v>54</v>
      </c>
      <c r="G2160" s="50" t="n">
        <v>254</v>
      </c>
      <c r="H2160" s="50" t="n">
        <v>140</v>
      </c>
      <c r="I2160" s="50" t="n">
        <v>42</v>
      </c>
      <c r="J2160" s="50" t="n">
        <v>132</v>
      </c>
      <c r="K2160" s="50" t="n">
        <v>92</v>
      </c>
      <c r="L2160" s="50" t="n">
        <v>17</v>
      </c>
      <c r="M2160" s="50" t="n">
        <v>121</v>
      </c>
      <c r="N2160" s="50" t="n">
        <v>48</v>
      </c>
      <c r="O2160" s="50" t="n">
        <v>2.896</v>
      </c>
      <c r="P2160" s="50" t="n">
        <v>63</v>
      </c>
      <c r="Q2160" s="50" t="n">
        <v>60</v>
      </c>
      <c r="R2160" s="50" t="n">
        <v>17</v>
      </c>
      <c r="S2160" s="50" t="n">
        <v>2</v>
      </c>
      <c r="T2160" s="50" t="n">
        <v>1</v>
      </c>
      <c r="U2160" s="50" t="n">
        <v>3</v>
      </c>
      <c r="V2160" s="50" t="n">
        <v>2</v>
      </c>
      <c r="W2160" s="50" t="n">
        <v>0</v>
      </c>
      <c r="X2160" s="50" t="n">
        <v>0</v>
      </c>
      <c r="Y2160" s="50" t="n">
        <v>22</v>
      </c>
      <c r="Z2160" s="50" t="n">
        <v>22.8</v>
      </c>
      <c r="AA2160" s="50" t="n">
        <v>63</v>
      </c>
      <c r="AB2160" s="50" t="n">
        <v>16.551</v>
      </c>
      <c r="AC2160" s="50" t="n">
        <v>38</v>
      </c>
      <c r="AD2160" s="50" t="n">
        <v>4</v>
      </c>
      <c r="AE2160" s="50" t="n">
        <v>17</v>
      </c>
      <c r="AF2160" s="50" t="n">
        <v>38</v>
      </c>
      <c r="AG2160" s="50" t="n">
        <v>3429.1</v>
      </c>
      <c r="AH2160" s="50" t="n">
        <v>13</v>
      </c>
      <c r="AI2160" s="50" t="n">
        <v>120</v>
      </c>
      <c r="AJ2160" s="50" t="n">
        <v>8617.8</v>
      </c>
      <c r="AK2160" s="50" t="n">
        <v>20</v>
      </c>
    </row>
    <row r="2161" customFormat="false" ht="15" hidden="false" customHeight="false" outlineLevel="0" collapsed="false">
      <c r="A2161" s="50" t="s">
        <v>1379</v>
      </c>
      <c r="B2161" s="50" t="s">
        <v>154</v>
      </c>
      <c r="C2161" s="50" t="s">
        <v>619</v>
      </c>
      <c r="D2161" s="50" t="n">
        <v>664034</v>
      </c>
      <c r="E2161" s="50" t="n">
        <v>6</v>
      </c>
      <c r="F2161" s="50" t="s">
        <v>55</v>
      </c>
      <c r="G2161" s="50" t="n">
        <v>347</v>
      </c>
      <c r="H2161" s="50" t="n">
        <v>167</v>
      </c>
      <c r="I2161" s="50" t="n">
        <v>46</v>
      </c>
      <c r="J2161" s="50" t="n">
        <v>155</v>
      </c>
      <c r="K2161" s="50" t="n">
        <v>115</v>
      </c>
      <c r="L2161" s="50" t="n">
        <v>20</v>
      </c>
      <c r="M2161" s="50" t="n">
        <v>188</v>
      </c>
      <c r="N2161" s="50" t="n">
        <v>52</v>
      </c>
      <c r="O2161" s="50" t="n">
        <v>-0.521</v>
      </c>
      <c r="P2161" s="50" t="n">
        <v>79</v>
      </c>
      <c r="Q2161" s="50" t="n">
        <v>67</v>
      </c>
      <c r="R2161" s="50" t="n">
        <v>16</v>
      </c>
      <c r="S2161" s="50" t="n">
        <v>3</v>
      </c>
      <c r="T2161" s="50" t="n">
        <v>0</v>
      </c>
      <c r="U2161" s="50" t="n">
        <v>4</v>
      </c>
      <c r="V2161" s="50" t="n">
        <v>7</v>
      </c>
      <c r="W2161" s="50" t="n">
        <v>4</v>
      </c>
      <c r="X2161" s="50" t="n">
        <v>1</v>
      </c>
      <c r="Y2161" s="50" t="n">
        <v>20</v>
      </c>
      <c r="Z2161" s="50" t="n">
        <v>26.85</v>
      </c>
      <c r="AA2161" s="50" t="n">
        <v>78</v>
      </c>
      <c r="AB2161" s="50" t="n">
        <v>24.49</v>
      </c>
      <c r="AC2161" s="50" t="n">
        <v>48</v>
      </c>
      <c r="AD2161" s="50" t="n">
        <v>4</v>
      </c>
      <c r="AE2161" s="50" t="n">
        <v>20</v>
      </c>
      <c r="AF2161" s="50" t="n">
        <v>48</v>
      </c>
      <c r="AG2161" s="50" t="n">
        <v>4348.4</v>
      </c>
      <c r="AH2161" s="50" t="n">
        <v>22</v>
      </c>
      <c r="AI2161" s="50" t="n">
        <v>151</v>
      </c>
      <c r="AJ2161" s="50" t="n">
        <v>10878.3</v>
      </c>
      <c r="AK2161" s="50" t="n">
        <v>28</v>
      </c>
    </row>
    <row r="2162" customFormat="false" ht="15" hidden="false" customHeight="false" outlineLevel="0" collapsed="false">
      <c r="A2162" s="50" t="s">
        <v>1379</v>
      </c>
      <c r="B2162" s="50" t="s">
        <v>154</v>
      </c>
      <c r="C2162" s="50" t="s">
        <v>619</v>
      </c>
      <c r="D2162" s="50" t="n">
        <v>664034</v>
      </c>
      <c r="E2162" s="50" t="n">
        <v>7</v>
      </c>
      <c r="F2162" s="50" t="s">
        <v>56</v>
      </c>
      <c r="G2162" s="50" t="n">
        <v>394</v>
      </c>
      <c r="H2162" s="50" t="n">
        <v>219</v>
      </c>
      <c r="I2162" s="50" t="n">
        <v>47</v>
      </c>
      <c r="J2162" s="50" t="n">
        <v>183</v>
      </c>
      <c r="K2162" s="50" t="n">
        <v>147</v>
      </c>
      <c r="L2162" s="50" t="n">
        <v>14</v>
      </c>
      <c r="M2162" s="50" t="n">
        <v>211</v>
      </c>
      <c r="N2162" s="50" t="n">
        <v>72</v>
      </c>
      <c r="O2162" s="50" t="n">
        <v>10.742</v>
      </c>
      <c r="P2162" s="50" t="n">
        <v>100</v>
      </c>
      <c r="Q2162" s="50" t="n">
        <v>89</v>
      </c>
      <c r="R2162" s="50" t="n">
        <v>29</v>
      </c>
      <c r="S2162" s="50" t="n">
        <v>6</v>
      </c>
      <c r="T2162" s="50" t="n">
        <v>0</v>
      </c>
      <c r="U2162" s="50" t="n">
        <v>6</v>
      </c>
      <c r="V2162" s="50" t="n">
        <v>3</v>
      </c>
      <c r="W2162" s="50" t="n">
        <v>5</v>
      </c>
      <c r="X2162" s="50" t="n">
        <v>3</v>
      </c>
      <c r="Y2162" s="50" t="n">
        <v>21</v>
      </c>
      <c r="Z2162" s="50" t="n">
        <v>40.4</v>
      </c>
      <c r="AA2162" s="50" t="n">
        <v>100</v>
      </c>
      <c r="AB2162" s="50" t="n">
        <v>35.038</v>
      </c>
      <c r="AC2162" s="50" t="n">
        <v>71</v>
      </c>
      <c r="AD2162" s="50" t="n">
        <v>8</v>
      </c>
      <c r="AE2162" s="50" t="n">
        <v>38</v>
      </c>
      <c r="AF2162" s="50" t="n">
        <v>71</v>
      </c>
      <c r="AG2162" s="50" t="n">
        <v>6711.8</v>
      </c>
      <c r="AH2162" s="50" t="n">
        <v>33</v>
      </c>
      <c r="AI2162" s="50" t="n">
        <v>191</v>
      </c>
      <c r="AJ2162" s="50" t="n">
        <v>13841.4</v>
      </c>
      <c r="AK2162" s="50" t="n">
        <v>47</v>
      </c>
    </row>
    <row r="2163" customFormat="false" ht="15" hidden="false" customHeight="false" outlineLevel="0" collapsed="false">
      <c r="A2163" s="50" t="s">
        <v>1379</v>
      </c>
      <c r="B2163" s="50" t="s">
        <v>154</v>
      </c>
      <c r="C2163" s="50" t="s">
        <v>619</v>
      </c>
      <c r="D2163" s="50" t="n">
        <v>664034</v>
      </c>
      <c r="E2163" s="50" t="n">
        <v>8</v>
      </c>
      <c r="F2163" s="50" t="s">
        <v>57</v>
      </c>
      <c r="G2163" s="50" t="n">
        <v>481</v>
      </c>
      <c r="H2163" s="50" t="n">
        <v>250</v>
      </c>
      <c r="I2163" s="50" t="n">
        <v>55</v>
      </c>
      <c r="J2163" s="50" t="n">
        <v>212</v>
      </c>
      <c r="K2163" s="50" t="n">
        <v>164</v>
      </c>
      <c r="L2163" s="50" t="n">
        <v>23</v>
      </c>
      <c r="M2163" s="50" t="n">
        <v>268</v>
      </c>
      <c r="N2163" s="50" t="n">
        <v>86</v>
      </c>
      <c r="O2163" s="50" t="n">
        <v>5.351</v>
      </c>
      <c r="P2163" s="50" t="n">
        <v>120</v>
      </c>
      <c r="Q2163" s="50" t="n">
        <v>99</v>
      </c>
      <c r="R2163" s="50" t="n">
        <v>30</v>
      </c>
      <c r="S2163" s="50" t="n">
        <v>4</v>
      </c>
      <c r="T2163" s="50" t="n">
        <v>0</v>
      </c>
      <c r="U2163" s="50" t="n">
        <v>3</v>
      </c>
      <c r="V2163" s="50" t="n">
        <v>16</v>
      </c>
      <c r="W2163" s="50" t="n">
        <v>2</v>
      </c>
      <c r="X2163" s="50" t="n">
        <v>3</v>
      </c>
      <c r="Y2163" s="50" t="n">
        <v>22</v>
      </c>
      <c r="Z2163" s="50" t="n">
        <v>44.3</v>
      </c>
      <c r="AA2163" s="50" t="n">
        <v>120</v>
      </c>
      <c r="AB2163" s="50" t="n">
        <v>38.835</v>
      </c>
      <c r="AC2163" s="50" t="n">
        <v>80</v>
      </c>
      <c r="AD2163" s="50" t="n">
        <v>4</v>
      </c>
      <c r="AE2163" s="50" t="n">
        <v>36</v>
      </c>
      <c r="AF2163" s="50" t="n">
        <v>80</v>
      </c>
      <c r="AG2163" s="50" t="n">
        <v>7247.2</v>
      </c>
      <c r="AH2163" s="50" t="n">
        <v>31</v>
      </c>
      <c r="AI2163" s="50" t="n">
        <v>220</v>
      </c>
      <c r="AJ2163" s="50" t="n">
        <v>15876.8</v>
      </c>
      <c r="AK2163" s="50" t="n">
        <v>56</v>
      </c>
    </row>
    <row r="2164" customFormat="false" ht="15" hidden="false" customHeight="false" outlineLevel="0" collapsed="false">
      <c r="A2164" s="50" t="s">
        <v>1379</v>
      </c>
      <c r="B2164" s="50" t="s">
        <v>154</v>
      </c>
      <c r="C2164" s="50" t="s">
        <v>619</v>
      </c>
      <c r="D2164" s="50" t="n">
        <v>664034</v>
      </c>
      <c r="E2164" s="50" t="n">
        <v>9</v>
      </c>
      <c r="F2164" s="50" t="s">
        <v>58</v>
      </c>
      <c r="G2164" s="50" t="n">
        <v>349</v>
      </c>
      <c r="H2164" s="50" t="n">
        <v>211</v>
      </c>
      <c r="I2164" s="50" t="n">
        <v>61</v>
      </c>
      <c r="J2164" s="50" t="n">
        <v>154</v>
      </c>
      <c r="K2164" s="50" t="n">
        <v>126</v>
      </c>
      <c r="L2164" s="50" t="n">
        <v>16</v>
      </c>
      <c r="M2164" s="50" t="n">
        <v>195</v>
      </c>
      <c r="N2164" s="50" t="n">
        <v>85</v>
      </c>
      <c r="O2164" s="50" t="n">
        <v>3.804</v>
      </c>
      <c r="P2164" s="50" t="n">
        <v>90</v>
      </c>
      <c r="Q2164" s="50" t="n">
        <v>80</v>
      </c>
      <c r="R2164" s="50" t="n">
        <v>25</v>
      </c>
      <c r="S2164" s="50" t="n">
        <v>7</v>
      </c>
      <c r="T2164" s="50" t="n">
        <v>0</v>
      </c>
      <c r="U2164" s="50" t="n">
        <v>2</v>
      </c>
      <c r="V2164" s="50" t="n">
        <v>7</v>
      </c>
      <c r="W2164" s="50" t="n">
        <v>2</v>
      </c>
      <c r="X2164" s="50" t="n">
        <v>1</v>
      </c>
      <c r="Y2164" s="50" t="n">
        <v>19</v>
      </c>
      <c r="Z2164" s="50" t="n">
        <v>33.45</v>
      </c>
      <c r="AA2164" s="50" t="n">
        <v>90</v>
      </c>
      <c r="AB2164" s="50" t="n">
        <v>27.427</v>
      </c>
      <c r="AC2164" s="50" t="n">
        <v>62</v>
      </c>
      <c r="AD2164" s="50" t="n">
        <v>4</v>
      </c>
      <c r="AE2164" s="50" t="n">
        <v>27</v>
      </c>
      <c r="AF2164" s="50" t="n">
        <v>62</v>
      </c>
      <c r="AG2164" s="50" t="n">
        <v>5578.6</v>
      </c>
      <c r="AH2164" s="50" t="n">
        <v>27</v>
      </c>
      <c r="AI2164" s="50" t="n">
        <v>176</v>
      </c>
      <c r="AJ2164" s="50" t="n">
        <v>12688.4</v>
      </c>
      <c r="AK2164" s="50" t="n">
        <v>38</v>
      </c>
    </row>
    <row r="2165" customFormat="false" ht="15" hidden="false" customHeight="false" outlineLevel="0" collapsed="false">
      <c r="A2165" s="50" t="s">
        <v>1380</v>
      </c>
      <c r="B2165" s="50" t="s">
        <v>154</v>
      </c>
      <c r="C2165" s="50" t="s">
        <v>620</v>
      </c>
      <c r="D2165" s="50" t="n">
        <v>630105</v>
      </c>
      <c r="E2165" s="50" t="n">
        <v>4</v>
      </c>
      <c r="F2165" s="50" t="s">
        <v>53</v>
      </c>
      <c r="G2165" s="50" t="n">
        <v>446</v>
      </c>
      <c r="H2165" s="50" t="n">
        <v>195</v>
      </c>
      <c r="I2165" s="50" t="n">
        <v>42</v>
      </c>
      <c r="J2165" s="50" t="n">
        <v>212</v>
      </c>
      <c r="K2165" s="50" t="n">
        <v>139</v>
      </c>
      <c r="L2165" s="50" t="n">
        <v>10</v>
      </c>
      <c r="M2165" s="50" t="n">
        <v>234</v>
      </c>
      <c r="N2165" s="50" t="n">
        <v>56</v>
      </c>
      <c r="O2165" s="50" t="n">
        <v>-6.733</v>
      </c>
      <c r="P2165" s="50" t="n">
        <v>105</v>
      </c>
      <c r="Q2165" s="50" t="n">
        <v>89</v>
      </c>
      <c r="R2165" s="50" t="n">
        <v>13</v>
      </c>
      <c r="S2165" s="50" t="n">
        <v>2</v>
      </c>
      <c r="T2165" s="50" t="n">
        <v>0</v>
      </c>
      <c r="U2165" s="50" t="n">
        <v>1</v>
      </c>
      <c r="V2165" s="50" t="n">
        <v>14</v>
      </c>
      <c r="W2165" s="50" t="n">
        <v>2</v>
      </c>
      <c r="X2165" s="50" t="n">
        <v>0</v>
      </c>
      <c r="Y2165" s="50" t="n">
        <v>21</v>
      </c>
      <c r="Z2165" s="50" t="n">
        <v>24.7</v>
      </c>
      <c r="AA2165" s="50" t="n">
        <v>105</v>
      </c>
      <c r="AB2165" s="50" t="n">
        <v>32.557</v>
      </c>
      <c r="AC2165" s="50" t="n">
        <v>68</v>
      </c>
      <c r="AD2165" s="50" t="n">
        <v>4</v>
      </c>
      <c r="AE2165" s="50" t="n">
        <v>23</v>
      </c>
      <c r="AF2165" s="50" t="n">
        <v>68</v>
      </c>
      <c r="AG2165" s="50" t="n">
        <v>5892.4</v>
      </c>
      <c r="AH2165" s="50" t="n">
        <v>19</v>
      </c>
      <c r="AI2165" s="50" t="n">
        <v>150</v>
      </c>
      <c r="AJ2165" s="50" t="n">
        <v>10793.4</v>
      </c>
      <c r="AK2165" s="50" t="n">
        <v>33</v>
      </c>
    </row>
    <row r="2166" customFormat="false" ht="15" hidden="false" customHeight="false" outlineLevel="0" collapsed="false">
      <c r="A2166" s="50" t="s">
        <v>1380</v>
      </c>
      <c r="B2166" s="50" t="s">
        <v>154</v>
      </c>
      <c r="C2166" s="50" t="s">
        <v>620</v>
      </c>
      <c r="D2166" s="50" t="n">
        <v>630105</v>
      </c>
      <c r="E2166" s="50" t="n">
        <v>5</v>
      </c>
      <c r="F2166" s="50" t="s">
        <v>54</v>
      </c>
      <c r="G2166" s="50" t="n">
        <v>40</v>
      </c>
      <c r="H2166" s="50" t="n">
        <v>20</v>
      </c>
      <c r="I2166" s="50" t="n">
        <v>2</v>
      </c>
      <c r="J2166" s="50" t="n">
        <v>19</v>
      </c>
      <c r="K2166" s="50" t="n">
        <v>11</v>
      </c>
      <c r="L2166" s="50" t="n">
        <v>0</v>
      </c>
      <c r="M2166" s="50" t="n">
        <v>21</v>
      </c>
      <c r="N2166" s="50" t="n">
        <v>9</v>
      </c>
      <c r="O2166" s="50" t="n">
        <v>-1.04</v>
      </c>
      <c r="P2166" s="50" t="n">
        <v>9</v>
      </c>
      <c r="Q2166" s="50" t="n">
        <v>8</v>
      </c>
      <c r="R2166" s="50" t="n">
        <v>1</v>
      </c>
      <c r="S2166" s="50" t="n">
        <v>0</v>
      </c>
      <c r="T2166" s="50" t="n">
        <v>0</v>
      </c>
      <c r="U2166" s="50" t="n">
        <v>0</v>
      </c>
      <c r="V2166" s="50" t="n">
        <v>0</v>
      </c>
      <c r="W2166" s="50" t="n">
        <v>1</v>
      </c>
      <c r="X2166" s="50" t="n">
        <v>0</v>
      </c>
      <c r="Y2166" s="50" t="n">
        <v>2</v>
      </c>
      <c r="Z2166" s="50" t="n">
        <v>1.6</v>
      </c>
      <c r="AA2166" s="50" t="n">
        <v>9</v>
      </c>
      <c r="AB2166" s="50" t="n">
        <v>2.078</v>
      </c>
      <c r="AC2166" s="50" t="n">
        <v>6</v>
      </c>
      <c r="AD2166" s="50" t="n">
        <v>0</v>
      </c>
      <c r="AE2166" s="50" t="n">
        <v>1</v>
      </c>
      <c r="AF2166" s="50" t="n">
        <v>6</v>
      </c>
      <c r="AG2166" s="50" t="n">
        <v>474.1</v>
      </c>
      <c r="AH2166" s="50" t="n">
        <v>2</v>
      </c>
      <c r="AI2166" s="50" t="n">
        <v>15</v>
      </c>
      <c r="AJ2166" s="50" t="n">
        <v>1090.1</v>
      </c>
      <c r="AK2166" s="50" t="n">
        <v>5</v>
      </c>
    </row>
    <row r="2167" customFormat="false" ht="15" hidden="false" customHeight="false" outlineLevel="0" collapsed="false">
      <c r="A2167" s="50" t="s">
        <v>1380</v>
      </c>
      <c r="B2167" s="50" t="s">
        <v>154</v>
      </c>
      <c r="C2167" s="50" t="s">
        <v>620</v>
      </c>
      <c r="D2167" s="50" t="n">
        <v>630105</v>
      </c>
      <c r="E2167" s="50" t="n">
        <v>6</v>
      </c>
      <c r="F2167" s="50" t="s">
        <v>55</v>
      </c>
      <c r="G2167" s="50" t="n">
        <v>18</v>
      </c>
      <c r="H2167" s="50" t="n">
        <v>8</v>
      </c>
      <c r="I2167" s="50" t="n">
        <v>0</v>
      </c>
      <c r="J2167" s="50" t="n">
        <v>9</v>
      </c>
      <c r="K2167" s="50" t="n">
        <v>6</v>
      </c>
      <c r="L2167" s="50" t="n">
        <v>0</v>
      </c>
      <c r="M2167" s="50" t="n">
        <v>9</v>
      </c>
      <c r="N2167" s="50" t="n">
        <v>2</v>
      </c>
      <c r="O2167" s="50" t="n">
        <v>-1.024</v>
      </c>
      <c r="P2167" s="50" t="n">
        <v>5</v>
      </c>
      <c r="Q2167" s="50" t="n">
        <v>4</v>
      </c>
      <c r="R2167" s="50" t="n">
        <v>0</v>
      </c>
      <c r="S2167" s="50" t="n">
        <v>0</v>
      </c>
      <c r="T2167" s="50" t="n">
        <v>0</v>
      </c>
      <c r="U2167" s="50" t="n">
        <v>0</v>
      </c>
      <c r="V2167" s="50" t="n">
        <v>0</v>
      </c>
      <c r="W2167" s="50" t="n">
        <v>0</v>
      </c>
      <c r="X2167" s="50" t="n">
        <v>0</v>
      </c>
      <c r="Y2167" s="50" t="n">
        <v>0</v>
      </c>
      <c r="Z2167" s="50" t="n">
        <v>0</v>
      </c>
      <c r="AA2167" s="50" t="n">
        <v>4</v>
      </c>
      <c r="AB2167" s="50" t="n">
        <v>0.305</v>
      </c>
      <c r="AC2167" s="50" t="n">
        <v>5</v>
      </c>
      <c r="AD2167" s="50" t="n">
        <v>0</v>
      </c>
      <c r="AE2167" s="50" t="n">
        <v>0</v>
      </c>
      <c r="AF2167" s="50" t="n">
        <v>5</v>
      </c>
      <c r="AG2167" s="50" t="n">
        <v>366.3</v>
      </c>
      <c r="AH2167" s="50" t="n">
        <v>0</v>
      </c>
      <c r="AI2167" s="50" t="n">
        <v>7</v>
      </c>
      <c r="AJ2167" s="50" t="n">
        <v>503.7</v>
      </c>
      <c r="AK2167" s="50" t="n">
        <v>1</v>
      </c>
    </row>
    <row r="2168" customFormat="false" ht="15" hidden="false" customHeight="false" outlineLevel="0" collapsed="false">
      <c r="A2168" s="50" t="s">
        <v>1380</v>
      </c>
      <c r="B2168" s="50" t="s">
        <v>154</v>
      </c>
      <c r="C2168" s="50" t="s">
        <v>620</v>
      </c>
      <c r="D2168" s="50" t="n">
        <v>630105</v>
      </c>
      <c r="E2168" s="50" t="n">
        <v>7</v>
      </c>
      <c r="F2168" s="50" t="s">
        <v>56</v>
      </c>
      <c r="G2168" s="50" t="n">
        <v>367</v>
      </c>
      <c r="H2168" s="50" t="n">
        <v>179</v>
      </c>
      <c r="I2168" s="50" t="n">
        <v>35</v>
      </c>
      <c r="J2168" s="50" t="n">
        <v>186</v>
      </c>
      <c r="K2168" s="50" t="n">
        <v>122</v>
      </c>
      <c r="L2168" s="50" t="n">
        <v>9</v>
      </c>
      <c r="M2168" s="50" t="n">
        <v>181</v>
      </c>
      <c r="N2168" s="50" t="n">
        <v>57</v>
      </c>
      <c r="O2168" s="50" t="n">
        <v>1.109</v>
      </c>
      <c r="P2168" s="50" t="n">
        <v>95</v>
      </c>
      <c r="Q2168" s="50" t="n">
        <v>85</v>
      </c>
      <c r="R2168" s="50" t="n">
        <v>25</v>
      </c>
      <c r="S2168" s="50" t="n">
        <v>3</v>
      </c>
      <c r="T2168" s="50" t="n">
        <v>0</v>
      </c>
      <c r="U2168" s="50" t="n">
        <v>2</v>
      </c>
      <c r="V2168" s="50" t="n">
        <v>8</v>
      </c>
      <c r="W2168" s="50" t="n">
        <v>1</v>
      </c>
      <c r="X2168" s="50" t="n">
        <v>0</v>
      </c>
      <c r="Y2168" s="50" t="n">
        <v>23</v>
      </c>
      <c r="Z2168" s="50" t="n">
        <v>32.05</v>
      </c>
      <c r="AA2168" s="50" t="n">
        <v>94</v>
      </c>
      <c r="AB2168" s="50" t="n">
        <v>29.288</v>
      </c>
      <c r="AC2168" s="50" t="n">
        <v>63</v>
      </c>
      <c r="AD2168" s="50" t="n">
        <v>3</v>
      </c>
      <c r="AE2168" s="50" t="n">
        <v>23</v>
      </c>
      <c r="AF2168" s="50" t="n">
        <v>63</v>
      </c>
      <c r="AG2168" s="50" t="n">
        <v>5441.9</v>
      </c>
      <c r="AH2168" s="50" t="n">
        <v>27</v>
      </c>
      <c r="AI2168" s="50" t="n">
        <v>155</v>
      </c>
      <c r="AJ2168" s="50" t="n">
        <v>11056.6</v>
      </c>
      <c r="AK2168" s="50" t="n">
        <v>23</v>
      </c>
    </row>
    <row r="2169" customFormat="false" ht="15" hidden="false" customHeight="false" outlineLevel="0" collapsed="false">
      <c r="A2169" s="50" t="s">
        <v>1380</v>
      </c>
      <c r="B2169" s="50" t="s">
        <v>154</v>
      </c>
      <c r="C2169" s="50" t="s">
        <v>620</v>
      </c>
      <c r="D2169" s="50" t="n">
        <v>630105</v>
      </c>
      <c r="E2169" s="50" t="n">
        <v>8</v>
      </c>
      <c r="F2169" s="50" t="s">
        <v>57</v>
      </c>
      <c r="G2169" s="50" t="n">
        <v>528</v>
      </c>
      <c r="H2169" s="50" t="n">
        <v>242</v>
      </c>
      <c r="I2169" s="50" t="n">
        <v>49</v>
      </c>
      <c r="J2169" s="50" t="n">
        <v>247</v>
      </c>
      <c r="K2169" s="50" t="n">
        <v>153</v>
      </c>
      <c r="L2169" s="50" t="n">
        <v>18</v>
      </c>
      <c r="M2169" s="50" t="n">
        <v>281</v>
      </c>
      <c r="N2169" s="50" t="n">
        <v>89</v>
      </c>
      <c r="O2169" s="50" t="n">
        <v>-3.473</v>
      </c>
      <c r="P2169" s="50" t="n">
        <v>122</v>
      </c>
      <c r="Q2169" s="50" t="n">
        <v>112</v>
      </c>
      <c r="R2169" s="50" t="n">
        <v>26</v>
      </c>
      <c r="S2169" s="50" t="n">
        <v>6</v>
      </c>
      <c r="T2169" s="50" t="n">
        <v>0</v>
      </c>
      <c r="U2169" s="50" t="n">
        <v>1</v>
      </c>
      <c r="V2169" s="50" t="n">
        <v>9</v>
      </c>
      <c r="W2169" s="50" t="n">
        <v>1</v>
      </c>
      <c r="X2169" s="50" t="n">
        <v>0</v>
      </c>
      <c r="Y2169" s="50" t="n">
        <v>33</v>
      </c>
      <c r="Z2169" s="50" t="n">
        <v>33.6</v>
      </c>
      <c r="AA2169" s="50" t="n">
        <v>122</v>
      </c>
      <c r="AB2169" s="50" t="n">
        <v>27.592</v>
      </c>
      <c r="AC2169" s="50" t="n">
        <v>79</v>
      </c>
      <c r="AD2169" s="50" t="n">
        <v>0</v>
      </c>
      <c r="AE2169" s="50" t="n">
        <v>18</v>
      </c>
      <c r="AF2169" s="50" t="n">
        <v>79</v>
      </c>
      <c r="AG2169" s="50" t="n">
        <v>6638.6</v>
      </c>
      <c r="AH2169" s="50" t="n">
        <v>25</v>
      </c>
      <c r="AI2169" s="50" t="n">
        <v>208</v>
      </c>
      <c r="AJ2169" s="50" t="n">
        <v>14803.6</v>
      </c>
      <c r="AK2169" s="50" t="n">
        <v>40</v>
      </c>
    </row>
    <row r="2170" customFormat="false" ht="15" hidden="false" customHeight="false" outlineLevel="0" collapsed="false">
      <c r="A2170" s="50" t="s">
        <v>1380</v>
      </c>
      <c r="B2170" s="50" t="s">
        <v>154</v>
      </c>
      <c r="C2170" s="50" t="s">
        <v>620</v>
      </c>
      <c r="D2170" s="50" t="n">
        <v>630105</v>
      </c>
      <c r="E2170" s="50" t="n">
        <v>9</v>
      </c>
      <c r="F2170" s="50" t="s">
        <v>58</v>
      </c>
      <c r="G2170" s="50" t="n">
        <v>345</v>
      </c>
      <c r="H2170" s="50" t="n">
        <v>155</v>
      </c>
      <c r="I2170" s="50" t="n">
        <v>24</v>
      </c>
      <c r="J2170" s="50" t="n">
        <v>171</v>
      </c>
      <c r="K2170" s="50" t="n">
        <v>107</v>
      </c>
      <c r="L2170" s="50" t="n">
        <v>8</v>
      </c>
      <c r="M2170" s="50" t="n">
        <v>174</v>
      </c>
      <c r="N2170" s="50" t="n">
        <v>48</v>
      </c>
      <c r="O2170" s="50" t="n">
        <v>1.701</v>
      </c>
      <c r="P2170" s="50" t="n">
        <v>89</v>
      </c>
      <c r="Q2170" s="50" t="n">
        <v>79</v>
      </c>
      <c r="R2170" s="50" t="n">
        <v>20</v>
      </c>
      <c r="S2170" s="50" t="n">
        <v>2</v>
      </c>
      <c r="T2170" s="50" t="n">
        <v>1</v>
      </c>
      <c r="U2170" s="50" t="n">
        <v>3</v>
      </c>
      <c r="V2170" s="50" t="n">
        <v>7</v>
      </c>
      <c r="W2170" s="50" t="n">
        <v>2</v>
      </c>
      <c r="X2170" s="50" t="n">
        <v>0</v>
      </c>
      <c r="Y2170" s="50" t="n">
        <v>18</v>
      </c>
      <c r="Z2170" s="50" t="n">
        <v>29</v>
      </c>
      <c r="AA2170" s="50" t="n">
        <v>88</v>
      </c>
      <c r="AB2170" s="50" t="n">
        <v>24.269</v>
      </c>
      <c r="AC2170" s="50" t="n">
        <v>62</v>
      </c>
      <c r="AD2170" s="50" t="n">
        <v>4</v>
      </c>
      <c r="AE2170" s="50" t="n">
        <v>19</v>
      </c>
      <c r="AF2170" s="50" t="n">
        <v>62</v>
      </c>
      <c r="AG2170" s="50" t="n">
        <v>5301.8</v>
      </c>
      <c r="AH2170" s="50" t="n">
        <v>16</v>
      </c>
      <c r="AI2170" s="50" t="n">
        <v>129</v>
      </c>
      <c r="AJ2170" s="50" t="n">
        <v>9191.7</v>
      </c>
      <c r="AK2170" s="50" t="n">
        <v>25</v>
      </c>
    </row>
    <row r="2171" customFormat="false" ht="15" hidden="false" customHeight="false" outlineLevel="0" collapsed="false">
      <c r="A2171" s="50" t="s">
        <v>1381</v>
      </c>
      <c r="B2171" s="50" t="s">
        <v>154</v>
      </c>
      <c r="C2171" s="50" t="s">
        <v>621</v>
      </c>
      <c r="D2171" s="50" t="n">
        <v>657757</v>
      </c>
      <c r="E2171" s="50" t="n">
        <v>4</v>
      </c>
      <c r="F2171" s="50" t="s">
        <v>53</v>
      </c>
      <c r="G2171" s="50" t="n">
        <v>376</v>
      </c>
      <c r="H2171" s="50" t="n">
        <v>176</v>
      </c>
      <c r="I2171" s="50" t="n">
        <v>32</v>
      </c>
      <c r="J2171" s="50" t="n">
        <v>177</v>
      </c>
      <c r="K2171" s="50" t="n">
        <v>102</v>
      </c>
      <c r="L2171" s="50" t="n">
        <v>10</v>
      </c>
      <c r="M2171" s="50" t="n">
        <v>199</v>
      </c>
      <c r="N2171" s="50" t="n">
        <v>74</v>
      </c>
      <c r="O2171" s="50" t="n">
        <v>-0.82</v>
      </c>
      <c r="P2171" s="50" t="n">
        <v>91</v>
      </c>
      <c r="Q2171" s="50" t="n">
        <v>86</v>
      </c>
      <c r="R2171" s="50" t="n">
        <v>20</v>
      </c>
      <c r="S2171" s="50" t="n">
        <v>9</v>
      </c>
      <c r="T2171" s="50" t="n">
        <v>0</v>
      </c>
      <c r="U2171" s="50" t="n">
        <v>4</v>
      </c>
      <c r="V2171" s="50" t="n">
        <v>4</v>
      </c>
      <c r="W2171" s="50" t="n">
        <v>1</v>
      </c>
      <c r="X2171" s="50" t="n">
        <v>0</v>
      </c>
      <c r="Y2171" s="50" t="n">
        <v>20</v>
      </c>
      <c r="Z2171" s="50" t="n">
        <v>29.05</v>
      </c>
      <c r="AA2171" s="50" t="n">
        <v>91</v>
      </c>
      <c r="AB2171" s="50" t="n">
        <v>29.425</v>
      </c>
      <c r="AC2171" s="50" t="n">
        <v>66</v>
      </c>
      <c r="AD2171" s="50" t="n">
        <v>7</v>
      </c>
      <c r="AE2171" s="50" t="n">
        <v>30</v>
      </c>
      <c r="AF2171" s="50" t="n">
        <v>66</v>
      </c>
      <c r="AG2171" s="50" t="n">
        <v>5861.4</v>
      </c>
      <c r="AH2171" s="50" t="n">
        <v>24</v>
      </c>
      <c r="AI2171" s="50" t="n">
        <v>138</v>
      </c>
      <c r="AJ2171" s="50" t="n">
        <v>10327.1</v>
      </c>
      <c r="AK2171" s="50" t="n">
        <v>68</v>
      </c>
    </row>
    <row r="2172" customFormat="false" ht="15" hidden="false" customHeight="false" outlineLevel="0" collapsed="false">
      <c r="A2172" s="50" t="s">
        <v>1381</v>
      </c>
      <c r="B2172" s="50" t="s">
        <v>154</v>
      </c>
      <c r="C2172" s="50" t="s">
        <v>621</v>
      </c>
      <c r="D2172" s="50" t="n">
        <v>657757</v>
      </c>
      <c r="E2172" s="50" t="n">
        <v>5</v>
      </c>
      <c r="F2172" s="50" t="s">
        <v>54</v>
      </c>
      <c r="G2172" s="50" t="n">
        <v>408</v>
      </c>
      <c r="H2172" s="50" t="n">
        <v>160</v>
      </c>
      <c r="I2172" s="50" t="n">
        <v>31</v>
      </c>
      <c r="J2172" s="50" t="n">
        <v>188</v>
      </c>
      <c r="K2172" s="50" t="n">
        <v>97</v>
      </c>
      <c r="L2172" s="50" t="n">
        <v>11</v>
      </c>
      <c r="M2172" s="50" t="n">
        <v>220</v>
      </c>
      <c r="N2172" s="50" t="n">
        <v>63</v>
      </c>
      <c r="O2172" s="50" t="n">
        <v>4.295</v>
      </c>
      <c r="P2172" s="50" t="n">
        <v>94</v>
      </c>
      <c r="Q2172" s="50" t="n">
        <v>77</v>
      </c>
      <c r="R2172" s="50" t="n">
        <v>20</v>
      </c>
      <c r="S2172" s="50" t="n">
        <v>1</v>
      </c>
      <c r="T2172" s="50" t="n">
        <v>0</v>
      </c>
      <c r="U2172" s="50" t="n">
        <v>5</v>
      </c>
      <c r="V2172" s="50" t="n">
        <v>16</v>
      </c>
      <c r="W2172" s="50" t="n">
        <v>1</v>
      </c>
      <c r="X2172" s="50" t="n">
        <v>0</v>
      </c>
      <c r="Y2172" s="50" t="n">
        <v>22</v>
      </c>
      <c r="Z2172" s="50" t="n">
        <v>35.75</v>
      </c>
      <c r="AA2172" s="50" t="n">
        <v>94</v>
      </c>
      <c r="AB2172" s="50" t="n">
        <v>32.842</v>
      </c>
      <c r="AC2172" s="50" t="n">
        <v>55</v>
      </c>
      <c r="AD2172" s="50" t="n">
        <v>4</v>
      </c>
      <c r="AE2172" s="50" t="n">
        <v>25</v>
      </c>
      <c r="AF2172" s="50" t="n">
        <v>55</v>
      </c>
      <c r="AG2172" s="50" t="n">
        <v>4973</v>
      </c>
      <c r="AH2172" s="50" t="n">
        <v>22</v>
      </c>
      <c r="AI2172" s="50" t="n">
        <v>145</v>
      </c>
      <c r="AJ2172" s="50" t="n">
        <v>10789.7</v>
      </c>
      <c r="AK2172" s="50" t="n">
        <v>70</v>
      </c>
    </row>
    <row r="2173" customFormat="false" ht="15" hidden="false" customHeight="false" outlineLevel="0" collapsed="false">
      <c r="A2173" s="50" t="s">
        <v>1381</v>
      </c>
      <c r="B2173" s="50" t="s">
        <v>154</v>
      </c>
      <c r="C2173" s="50" t="s">
        <v>621</v>
      </c>
      <c r="D2173" s="50" t="n">
        <v>657757</v>
      </c>
      <c r="E2173" s="50" t="n">
        <v>6</v>
      </c>
      <c r="F2173" s="50" t="s">
        <v>55</v>
      </c>
      <c r="G2173" s="50" t="n">
        <v>353</v>
      </c>
      <c r="H2173" s="50" t="n">
        <v>162</v>
      </c>
      <c r="I2173" s="50" t="n">
        <v>33</v>
      </c>
      <c r="J2173" s="50" t="n">
        <v>171</v>
      </c>
      <c r="K2173" s="50" t="n">
        <v>105</v>
      </c>
      <c r="L2173" s="50" t="n">
        <v>8</v>
      </c>
      <c r="M2173" s="50" t="n">
        <v>182</v>
      </c>
      <c r="N2173" s="50" t="n">
        <v>57</v>
      </c>
      <c r="O2173" s="50" t="n">
        <v>0.346</v>
      </c>
      <c r="P2173" s="50" t="n">
        <v>86</v>
      </c>
      <c r="Q2173" s="50" t="n">
        <v>78</v>
      </c>
      <c r="R2173" s="50" t="n">
        <v>16</v>
      </c>
      <c r="S2173" s="50" t="n">
        <v>3</v>
      </c>
      <c r="T2173" s="50" t="n">
        <v>0</v>
      </c>
      <c r="U2173" s="50" t="n">
        <v>5</v>
      </c>
      <c r="V2173" s="50" t="n">
        <v>8</v>
      </c>
      <c r="W2173" s="50" t="n">
        <v>0</v>
      </c>
      <c r="X2173" s="50" t="n">
        <v>0</v>
      </c>
      <c r="Y2173" s="50" t="n">
        <v>21</v>
      </c>
      <c r="Z2173" s="50" t="n">
        <v>26.55</v>
      </c>
      <c r="AA2173" s="50" t="n">
        <v>86</v>
      </c>
      <c r="AB2173" s="50" t="n">
        <v>28.076</v>
      </c>
      <c r="AC2173" s="50" t="n">
        <v>57</v>
      </c>
      <c r="AD2173" s="50" t="n">
        <v>5</v>
      </c>
      <c r="AE2173" s="50" t="n">
        <v>24</v>
      </c>
      <c r="AF2173" s="50" t="n">
        <v>57</v>
      </c>
      <c r="AG2173" s="50" t="n">
        <v>5059.8</v>
      </c>
      <c r="AH2173" s="50" t="n">
        <v>22</v>
      </c>
      <c r="AI2173" s="50" t="n">
        <v>135</v>
      </c>
      <c r="AJ2173" s="50" t="n">
        <v>9984.4</v>
      </c>
      <c r="AK2173" s="50" t="n">
        <v>57</v>
      </c>
    </row>
    <row r="2174" customFormat="false" ht="15" hidden="false" customHeight="false" outlineLevel="0" collapsed="false">
      <c r="A2174" s="50" t="s">
        <v>1381</v>
      </c>
      <c r="B2174" s="50" t="s">
        <v>154</v>
      </c>
      <c r="C2174" s="50" t="s">
        <v>621</v>
      </c>
      <c r="D2174" s="50" t="n">
        <v>657757</v>
      </c>
      <c r="E2174" s="50" t="n">
        <v>7</v>
      </c>
      <c r="F2174" s="50" t="s">
        <v>56</v>
      </c>
      <c r="G2174" s="50" t="n">
        <v>404</v>
      </c>
      <c r="H2174" s="50" t="n">
        <v>163</v>
      </c>
      <c r="I2174" s="50" t="n">
        <v>25</v>
      </c>
      <c r="J2174" s="50" t="n">
        <v>172</v>
      </c>
      <c r="K2174" s="50" t="n">
        <v>100</v>
      </c>
      <c r="L2174" s="50" t="n">
        <v>8</v>
      </c>
      <c r="M2174" s="50" t="n">
        <v>232</v>
      </c>
      <c r="N2174" s="50" t="n">
        <v>63</v>
      </c>
      <c r="O2174" s="50" t="n">
        <v>-6.317</v>
      </c>
      <c r="P2174" s="50" t="n">
        <v>90</v>
      </c>
      <c r="Q2174" s="50" t="n">
        <v>72</v>
      </c>
      <c r="R2174" s="50" t="n">
        <v>11</v>
      </c>
      <c r="S2174" s="50" t="n">
        <v>2</v>
      </c>
      <c r="T2174" s="50" t="n">
        <v>0</v>
      </c>
      <c r="U2174" s="50" t="n">
        <v>0</v>
      </c>
      <c r="V2174" s="50" t="n">
        <v>14</v>
      </c>
      <c r="W2174" s="50" t="n">
        <v>2</v>
      </c>
      <c r="X2174" s="50" t="n">
        <v>2</v>
      </c>
      <c r="Y2174" s="50" t="n">
        <v>13</v>
      </c>
      <c r="Z2174" s="50" t="n">
        <v>21.8</v>
      </c>
      <c r="AA2174" s="50" t="n">
        <v>90</v>
      </c>
      <c r="AB2174" s="50" t="n">
        <v>23.234</v>
      </c>
      <c r="AC2174" s="50" t="n">
        <v>61</v>
      </c>
      <c r="AD2174" s="50" t="n">
        <v>0</v>
      </c>
      <c r="AE2174" s="50" t="n">
        <v>15</v>
      </c>
      <c r="AF2174" s="50" t="n">
        <v>61</v>
      </c>
      <c r="AG2174" s="50" t="n">
        <v>5084</v>
      </c>
      <c r="AH2174" s="50" t="n">
        <v>12</v>
      </c>
      <c r="AI2174" s="50" t="n">
        <v>142</v>
      </c>
      <c r="AJ2174" s="50" t="n">
        <v>10650.1</v>
      </c>
      <c r="AK2174" s="50" t="n">
        <v>74</v>
      </c>
    </row>
    <row r="2175" customFormat="false" ht="15" hidden="false" customHeight="false" outlineLevel="0" collapsed="false">
      <c r="A2175" s="50" t="s">
        <v>1381</v>
      </c>
      <c r="B2175" s="50" t="s">
        <v>154</v>
      </c>
      <c r="C2175" s="50" t="s">
        <v>621</v>
      </c>
      <c r="D2175" s="50" t="n">
        <v>657757</v>
      </c>
      <c r="E2175" s="50" t="n">
        <v>8</v>
      </c>
      <c r="F2175" s="50" t="s">
        <v>57</v>
      </c>
      <c r="G2175" s="50" t="n">
        <v>235</v>
      </c>
      <c r="H2175" s="50" t="n">
        <v>107</v>
      </c>
      <c r="I2175" s="50" t="n">
        <v>24</v>
      </c>
      <c r="J2175" s="50" t="n">
        <v>100</v>
      </c>
      <c r="K2175" s="50" t="n">
        <v>64</v>
      </c>
      <c r="L2175" s="50" t="n">
        <v>8</v>
      </c>
      <c r="M2175" s="50" t="n">
        <v>135</v>
      </c>
      <c r="N2175" s="50" t="n">
        <v>43</v>
      </c>
      <c r="O2175" s="50" t="n">
        <v>-0.172</v>
      </c>
      <c r="P2175" s="50" t="n">
        <v>51</v>
      </c>
      <c r="Q2175" s="50" t="n">
        <v>43</v>
      </c>
      <c r="R2175" s="50" t="n">
        <v>8</v>
      </c>
      <c r="S2175" s="50" t="n">
        <v>0</v>
      </c>
      <c r="T2175" s="50" t="n">
        <v>0</v>
      </c>
      <c r="U2175" s="50" t="n">
        <v>2</v>
      </c>
      <c r="V2175" s="50" t="n">
        <v>7</v>
      </c>
      <c r="W2175" s="50" t="n">
        <v>1</v>
      </c>
      <c r="X2175" s="50" t="n">
        <v>0</v>
      </c>
      <c r="Y2175" s="50" t="n">
        <v>8</v>
      </c>
      <c r="Z2175" s="50" t="n">
        <v>15</v>
      </c>
      <c r="AA2175" s="50" t="n">
        <v>51</v>
      </c>
      <c r="AB2175" s="50" t="n">
        <v>16.978</v>
      </c>
      <c r="AC2175" s="50" t="n">
        <v>35</v>
      </c>
      <c r="AD2175" s="50" t="n">
        <v>3</v>
      </c>
      <c r="AE2175" s="50" t="n">
        <v>12</v>
      </c>
      <c r="AF2175" s="50" t="n">
        <v>35</v>
      </c>
      <c r="AG2175" s="50" t="n">
        <v>2962.8</v>
      </c>
      <c r="AH2175" s="50" t="n">
        <v>8</v>
      </c>
      <c r="AI2175" s="50" t="n">
        <v>98</v>
      </c>
      <c r="AJ2175" s="50" t="n">
        <v>7264.9</v>
      </c>
      <c r="AK2175" s="50" t="n">
        <v>45</v>
      </c>
    </row>
    <row r="2176" customFormat="false" ht="15" hidden="false" customHeight="false" outlineLevel="0" collapsed="false">
      <c r="A2176" s="50" t="s">
        <v>1381</v>
      </c>
      <c r="B2176" s="50" t="s">
        <v>154</v>
      </c>
      <c r="C2176" s="50" t="s">
        <v>621</v>
      </c>
      <c r="D2176" s="50" t="n">
        <v>657757</v>
      </c>
      <c r="E2176" s="50" t="n">
        <v>9</v>
      </c>
      <c r="F2176" s="50" t="s">
        <v>58</v>
      </c>
      <c r="G2176" s="50" t="n">
        <v>35</v>
      </c>
      <c r="H2176" s="50" t="n">
        <v>16</v>
      </c>
      <c r="I2176" s="50" t="n">
        <v>1</v>
      </c>
      <c r="J2176" s="50" t="n">
        <v>14</v>
      </c>
      <c r="K2176" s="50" t="n">
        <v>9</v>
      </c>
      <c r="L2176" s="50" t="n">
        <v>0</v>
      </c>
      <c r="M2176" s="50" t="n">
        <v>21</v>
      </c>
      <c r="N2176" s="50" t="n">
        <v>7</v>
      </c>
      <c r="O2176" s="50" t="n">
        <v>0.796</v>
      </c>
      <c r="P2176" s="50" t="n">
        <v>7</v>
      </c>
      <c r="Q2176" s="50" t="n">
        <v>7</v>
      </c>
      <c r="R2176" s="50" t="n">
        <v>2</v>
      </c>
      <c r="S2176" s="50" t="n">
        <v>1</v>
      </c>
      <c r="T2176" s="50" t="n">
        <v>0</v>
      </c>
      <c r="U2176" s="50" t="n">
        <v>1</v>
      </c>
      <c r="V2176" s="50" t="n">
        <v>0</v>
      </c>
      <c r="W2176" s="50" t="n">
        <v>0</v>
      </c>
      <c r="X2176" s="50" t="n">
        <v>0</v>
      </c>
      <c r="Y2176" s="50" t="n">
        <v>1</v>
      </c>
      <c r="Z2176" s="50" t="n">
        <v>3.25</v>
      </c>
      <c r="AA2176" s="50" t="n">
        <v>7</v>
      </c>
      <c r="AB2176" s="50" t="n">
        <v>1.764</v>
      </c>
      <c r="AC2176" s="50" t="n">
        <v>6</v>
      </c>
      <c r="AD2176" s="50" t="n">
        <v>1</v>
      </c>
      <c r="AE2176" s="50" t="n">
        <v>1</v>
      </c>
      <c r="AF2176" s="50" t="n">
        <v>6</v>
      </c>
      <c r="AG2176" s="50" t="n">
        <v>522.1</v>
      </c>
      <c r="AH2176" s="50" t="n">
        <v>1</v>
      </c>
      <c r="AI2176" s="50" t="n">
        <v>16</v>
      </c>
      <c r="AJ2176" s="50" t="n">
        <v>1215.7</v>
      </c>
      <c r="AK2176" s="50" t="n">
        <v>10</v>
      </c>
    </row>
    <row r="2177" customFormat="false" ht="15" hidden="false" customHeight="false" outlineLevel="0" collapsed="false">
      <c r="A2177" s="50" t="s">
        <v>1382</v>
      </c>
      <c r="B2177" s="50" t="s">
        <v>154</v>
      </c>
      <c r="C2177" s="50" t="s">
        <v>622</v>
      </c>
      <c r="D2177" s="50" t="n">
        <v>666023</v>
      </c>
      <c r="E2177" s="50" t="n">
        <v>4</v>
      </c>
      <c r="F2177" s="50" t="s">
        <v>53</v>
      </c>
      <c r="G2177" s="50" t="n">
        <v>232</v>
      </c>
      <c r="H2177" s="50" t="n">
        <v>114</v>
      </c>
      <c r="I2177" s="50" t="n">
        <v>31</v>
      </c>
      <c r="J2177" s="50" t="n">
        <v>92</v>
      </c>
      <c r="K2177" s="50" t="n">
        <v>69</v>
      </c>
      <c r="L2177" s="50" t="n">
        <v>7</v>
      </c>
      <c r="M2177" s="50" t="n">
        <v>140</v>
      </c>
      <c r="N2177" s="50" t="n">
        <v>45</v>
      </c>
      <c r="O2177" s="50" t="n">
        <v>-1.465</v>
      </c>
      <c r="P2177" s="50" t="n">
        <v>58</v>
      </c>
      <c r="Q2177" s="50" t="n">
        <v>47</v>
      </c>
      <c r="R2177" s="50" t="n">
        <v>8</v>
      </c>
      <c r="S2177" s="50" t="n">
        <v>3</v>
      </c>
      <c r="T2177" s="50" t="n">
        <v>0</v>
      </c>
      <c r="U2177" s="50" t="n">
        <v>0</v>
      </c>
      <c r="V2177" s="50" t="n">
        <v>7</v>
      </c>
      <c r="W2177" s="50" t="n">
        <v>2</v>
      </c>
      <c r="X2177" s="50" t="n">
        <v>2</v>
      </c>
      <c r="Y2177" s="50" t="n">
        <v>13</v>
      </c>
      <c r="Z2177" s="50" t="n">
        <v>14.55</v>
      </c>
      <c r="AA2177" s="50" t="n">
        <v>58</v>
      </c>
      <c r="AB2177" s="50" t="n">
        <v>16.073</v>
      </c>
      <c r="AC2177" s="50" t="n">
        <v>36</v>
      </c>
      <c r="AD2177" s="50" t="n">
        <v>0</v>
      </c>
      <c r="AE2177" s="50" t="n">
        <v>14</v>
      </c>
      <c r="AF2177" s="50" t="n">
        <v>36</v>
      </c>
      <c r="AG2177" s="50" t="n">
        <v>3139.7</v>
      </c>
      <c r="AH2177" s="50" t="n">
        <v>10</v>
      </c>
      <c r="AI2177" s="50" t="n">
        <v>87</v>
      </c>
      <c r="AJ2177" s="50" t="n">
        <v>6086.5</v>
      </c>
      <c r="AK2177" s="50" t="n">
        <v>5</v>
      </c>
    </row>
    <row r="2178" customFormat="false" ht="15" hidden="false" customHeight="false" outlineLevel="0" collapsed="false">
      <c r="A2178" s="50" t="s">
        <v>1382</v>
      </c>
      <c r="B2178" s="50" t="s">
        <v>154</v>
      </c>
      <c r="C2178" s="50" t="s">
        <v>622</v>
      </c>
      <c r="D2178" s="50" t="n">
        <v>666023</v>
      </c>
      <c r="E2178" s="50" t="n">
        <v>5</v>
      </c>
      <c r="F2178" s="50" t="s">
        <v>54</v>
      </c>
      <c r="G2178" s="50" t="n">
        <v>227</v>
      </c>
      <c r="H2178" s="50" t="n">
        <v>118</v>
      </c>
      <c r="I2178" s="50" t="n">
        <v>28</v>
      </c>
      <c r="J2178" s="50" t="n">
        <v>110</v>
      </c>
      <c r="K2178" s="50" t="n">
        <v>76</v>
      </c>
      <c r="L2178" s="50" t="n">
        <v>11</v>
      </c>
      <c r="M2178" s="50" t="n">
        <v>116</v>
      </c>
      <c r="N2178" s="50" t="n">
        <v>42</v>
      </c>
      <c r="O2178" s="50" t="n">
        <v>-8.855</v>
      </c>
      <c r="P2178" s="50" t="n">
        <v>56</v>
      </c>
      <c r="Q2178" s="50" t="n">
        <v>51</v>
      </c>
      <c r="R2178" s="50" t="n">
        <v>5</v>
      </c>
      <c r="S2178" s="50" t="n">
        <v>1</v>
      </c>
      <c r="T2178" s="50" t="n">
        <v>0</v>
      </c>
      <c r="U2178" s="50" t="n">
        <v>0</v>
      </c>
      <c r="V2178" s="50" t="n">
        <v>5</v>
      </c>
      <c r="W2178" s="50" t="n">
        <v>0</v>
      </c>
      <c r="X2178" s="50" t="n">
        <v>0</v>
      </c>
      <c r="Y2178" s="50" t="n">
        <v>12</v>
      </c>
      <c r="Z2178" s="50" t="n">
        <v>8.35</v>
      </c>
      <c r="AA2178" s="50" t="n">
        <v>56</v>
      </c>
      <c r="AB2178" s="50" t="n">
        <v>11.456</v>
      </c>
      <c r="AC2178" s="50" t="n">
        <v>39</v>
      </c>
      <c r="AD2178" s="50" t="n">
        <v>0</v>
      </c>
      <c r="AE2178" s="50" t="n">
        <v>5</v>
      </c>
      <c r="AF2178" s="50" t="n">
        <v>39</v>
      </c>
      <c r="AG2178" s="50" t="n">
        <v>3240.7</v>
      </c>
      <c r="AH2178" s="50" t="n">
        <v>13</v>
      </c>
      <c r="AI2178" s="50" t="n">
        <v>100</v>
      </c>
      <c r="AJ2178" s="50" t="n">
        <v>7018.7</v>
      </c>
      <c r="AK2178" s="50" t="n">
        <v>10</v>
      </c>
    </row>
    <row r="2179" customFormat="false" ht="15" hidden="false" customHeight="false" outlineLevel="0" collapsed="false">
      <c r="A2179" s="50" t="s">
        <v>1382</v>
      </c>
      <c r="B2179" s="50" t="s">
        <v>154</v>
      </c>
      <c r="C2179" s="50" t="s">
        <v>622</v>
      </c>
      <c r="D2179" s="50" t="n">
        <v>666023</v>
      </c>
      <c r="E2179" s="50" t="n">
        <v>6</v>
      </c>
      <c r="F2179" s="50" t="s">
        <v>55</v>
      </c>
      <c r="G2179" s="50" t="n">
        <v>183</v>
      </c>
      <c r="H2179" s="50" t="n">
        <v>82</v>
      </c>
      <c r="I2179" s="50" t="n">
        <v>12</v>
      </c>
      <c r="J2179" s="50" t="n">
        <v>92</v>
      </c>
      <c r="K2179" s="50" t="n">
        <v>59</v>
      </c>
      <c r="L2179" s="50" t="n">
        <v>4</v>
      </c>
      <c r="M2179" s="50" t="n">
        <v>91</v>
      </c>
      <c r="N2179" s="50" t="n">
        <v>23</v>
      </c>
      <c r="O2179" s="50" t="n">
        <v>1.608</v>
      </c>
      <c r="P2179" s="50" t="n">
        <v>45</v>
      </c>
      <c r="Q2179" s="50" t="n">
        <v>37</v>
      </c>
      <c r="R2179" s="50" t="n">
        <v>7</v>
      </c>
      <c r="S2179" s="50" t="n">
        <v>2</v>
      </c>
      <c r="T2179" s="50" t="n">
        <v>0</v>
      </c>
      <c r="U2179" s="50" t="n">
        <v>3</v>
      </c>
      <c r="V2179" s="50" t="n">
        <v>5</v>
      </c>
      <c r="W2179" s="50" t="n">
        <v>0</v>
      </c>
      <c r="X2179" s="50" t="n">
        <v>0</v>
      </c>
      <c r="Y2179" s="50" t="n">
        <v>7</v>
      </c>
      <c r="Z2179" s="50" t="n">
        <v>13.8</v>
      </c>
      <c r="AA2179" s="50" t="n">
        <v>42</v>
      </c>
      <c r="AB2179" s="50" t="n">
        <v>13.772</v>
      </c>
      <c r="AC2179" s="50" t="n">
        <v>33</v>
      </c>
      <c r="AD2179" s="50" t="n">
        <v>3</v>
      </c>
      <c r="AE2179" s="50" t="n">
        <v>9</v>
      </c>
      <c r="AF2179" s="50" t="n">
        <v>33</v>
      </c>
      <c r="AG2179" s="50" t="n">
        <v>2639.7</v>
      </c>
      <c r="AH2179" s="50" t="n">
        <v>11</v>
      </c>
      <c r="AI2179" s="50" t="n">
        <v>68</v>
      </c>
      <c r="AJ2179" s="50" t="n">
        <v>4731.5</v>
      </c>
      <c r="AK2179" s="50" t="n">
        <v>2</v>
      </c>
    </row>
    <row r="2180" customFormat="false" ht="15" hidden="false" customHeight="false" outlineLevel="0" collapsed="false">
      <c r="A2180" s="50" t="s">
        <v>1382</v>
      </c>
      <c r="B2180" s="50" t="s">
        <v>154</v>
      </c>
      <c r="C2180" s="50" t="s">
        <v>622</v>
      </c>
      <c r="D2180" s="50" t="n">
        <v>666023</v>
      </c>
      <c r="E2180" s="50" t="n">
        <v>7</v>
      </c>
      <c r="F2180" s="50" t="s">
        <v>56</v>
      </c>
      <c r="G2180" s="50" t="n">
        <v>75</v>
      </c>
      <c r="H2180" s="50" t="n">
        <v>49</v>
      </c>
      <c r="I2180" s="50" t="n">
        <v>9</v>
      </c>
      <c r="J2180" s="50" t="n">
        <v>39</v>
      </c>
      <c r="K2180" s="50" t="n">
        <v>33</v>
      </c>
      <c r="L2180" s="50" t="n">
        <v>3</v>
      </c>
      <c r="M2180" s="50" t="n">
        <v>36</v>
      </c>
      <c r="N2180" s="50" t="n">
        <v>16</v>
      </c>
      <c r="O2180" s="50" t="n">
        <v>0.059</v>
      </c>
      <c r="P2180" s="50" t="n">
        <v>25</v>
      </c>
      <c r="Q2180" s="50" t="n">
        <v>24</v>
      </c>
      <c r="R2180" s="50" t="n">
        <v>7</v>
      </c>
      <c r="S2180" s="50" t="n">
        <v>2</v>
      </c>
      <c r="T2180" s="50" t="n">
        <v>0</v>
      </c>
      <c r="U2180" s="50" t="n">
        <v>0</v>
      </c>
      <c r="V2180" s="50" t="n">
        <v>0</v>
      </c>
      <c r="W2180" s="50" t="n">
        <v>1</v>
      </c>
      <c r="X2180" s="50" t="n">
        <v>0</v>
      </c>
      <c r="Y2180" s="50" t="n">
        <v>4</v>
      </c>
      <c r="Z2180" s="50" t="n">
        <v>7.7</v>
      </c>
      <c r="AA2180" s="50" t="n">
        <v>25</v>
      </c>
      <c r="AB2180" s="50" t="n">
        <v>6.119</v>
      </c>
      <c r="AC2180" s="50" t="n">
        <v>20</v>
      </c>
      <c r="AD2180" s="50" t="n">
        <v>1</v>
      </c>
      <c r="AE2180" s="50" t="n">
        <v>6</v>
      </c>
      <c r="AF2180" s="50" t="n">
        <v>20</v>
      </c>
      <c r="AG2180" s="50" t="n">
        <v>1790</v>
      </c>
      <c r="AH2180" s="50" t="n">
        <v>8</v>
      </c>
      <c r="AI2180" s="50" t="n">
        <v>45</v>
      </c>
      <c r="AJ2180" s="50" t="n">
        <v>3133.6</v>
      </c>
      <c r="AK2180" s="50" t="n">
        <v>3</v>
      </c>
    </row>
    <row r="2181" customFormat="false" ht="15" hidden="false" customHeight="false" outlineLevel="0" collapsed="false">
      <c r="A2181" s="50" t="s">
        <v>1382</v>
      </c>
      <c r="B2181" s="50" t="s">
        <v>154</v>
      </c>
      <c r="C2181" s="50" t="s">
        <v>622</v>
      </c>
      <c r="D2181" s="50" t="n">
        <v>666023</v>
      </c>
      <c r="E2181" s="50" t="n">
        <v>8</v>
      </c>
      <c r="F2181" s="50" t="s">
        <v>57</v>
      </c>
      <c r="G2181" s="50" t="n">
        <v>195</v>
      </c>
      <c r="H2181" s="50" t="n">
        <v>110</v>
      </c>
      <c r="I2181" s="50" t="n">
        <v>34</v>
      </c>
      <c r="J2181" s="50" t="n">
        <v>94</v>
      </c>
      <c r="K2181" s="50" t="n">
        <v>70</v>
      </c>
      <c r="L2181" s="50" t="n">
        <v>10</v>
      </c>
      <c r="M2181" s="50" t="n">
        <v>99</v>
      </c>
      <c r="N2181" s="50" t="n">
        <v>40</v>
      </c>
      <c r="O2181" s="50" t="n">
        <v>-0.454</v>
      </c>
      <c r="P2181" s="50" t="n">
        <v>53</v>
      </c>
      <c r="Q2181" s="50" t="n">
        <v>50</v>
      </c>
      <c r="R2181" s="50" t="n">
        <v>14</v>
      </c>
      <c r="S2181" s="50" t="n">
        <v>3</v>
      </c>
      <c r="T2181" s="50" t="n">
        <v>0</v>
      </c>
      <c r="U2181" s="50" t="n">
        <v>1</v>
      </c>
      <c r="V2181" s="50" t="n">
        <v>1</v>
      </c>
      <c r="W2181" s="50" t="n">
        <v>0</v>
      </c>
      <c r="X2181" s="50" t="n">
        <v>0</v>
      </c>
      <c r="Y2181" s="50" t="n">
        <v>12</v>
      </c>
      <c r="Z2181" s="50" t="n">
        <v>16.15</v>
      </c>
      <c r="AA2181" s="50" t="n">
        <v>51</v>
      </c>
      <c r="AB2181" s="50" t="n">
        <v>16.707</v>
      </c>
      <c r="AC2181" s="50" t="n">
        <v>39</v>
      </c>
      <c r="AD2181" s="50" t="n">
        <v>2</v>
      </c>
      <c r="AE2181" s="50" t="n">
        <v>14</v>
      </c>
      <c r="AF2181" s="50" t="n">
        <v>39</v>
      </c>
      <c r="AG2181" s="50" t="n">
        <v>3436.3</v>
      </c>
      <c r="AH2181" s="50" t="n">
        <v>21</v>
      </c>
      <c r="AI2181" s="50" t="n">
        <v>96</v>
      </c>
      <c r="AJ2181" s="50" t="n">
        <v>6699.4</v>
      </c>
      <c r="AK2181" s="50" t="n">
        <v>8</v>
      </c>
    </row>
    <row r="2182" customFormat="false" ht="15" hidden="false" customHeight="false" outlineLevel="0" collapsed="false">
      <c r="A2182" s="50" t="s">
        <v>1382</v>
      </c>
      <c r="B2182" s="50" t="s">
        <v>154</v>
      </c>
      <c r="C2182" s="50" t="s">
        <v>622</v>
      </c>
      <c r="D2182" s="50" t="n">
        <v>666023</v>
      </c>
      <c r="E2182" s="50" t="n">
        <v>9</v>
      </c>
      <c r="F2182" s="50" t="s">
        <v>58</v>
      </c>
      <c r="G2182" s="50" t="n">
        <v>106</v>
      </c>
      <c r="H2182" s="50" t="n">
        <v>53</v>
      </c>
      <c r="I2182" s="50" t="n">
        <v>13</v>
      </c>
      <c r="J2182" s="50" t="n">
        <v>53</v>
      </c>
      <c r="K2182" s="50" t="n">
        <v>37</v>
      </c>
      <c r="L2182" s="50" t="n">
        <v>7</v>
      </c>
      <c r="M2182" s="50" t="n">
        <v>53</v>
      </c>
      <c r="N2182" s="50" t="n">
        <v>16</v>
      </c>
      <c r="O2182" s="50" t="n">
        <v>0.68</v>
      </c>
      <c r="P2182" s="50" t="n">
        <v>28</v>
      </c>
      <c r="Q2182" s="50" t="n">
        <v>23</v>
      </c>
      <c r="R2182" s="50" t="n">
        <v>6</v>
      </c>
      <c r="S2182" s="50" t="n">
        <v>3</v>
      </c>
      <c r="T2182" s="50" t="n">
        <v>0</v>
      </c>
      <c r="U2182" s="50" t="n">
        <v>0</v>
      </c>
      <c r="V2182" s="50" t="n">
        <v>3</v>
      </c>
      <c r="W2182" s="50" t="n">
        <v>0</v>
      </c>
      <c r="X2182" s="50" t="n">
        <v>1</v>
      </c>
      <c r="Y2182" s="50" t="n">
        <v>8</v>
      </c>
      <c r="Z2182" s="50" t="n">
        <v>9.25</v>
      </c>
      <c r="AA2182" s="50" t="n">
        <v>28</v>
      </c>
      <c r="AB2182" s="50" t="n">
        <v>6.909</v>
      </c>
      <c r="AC2182" s="50" t="n">
        <v>16</v>
      </c>
      <c r="AD2182" s="50" t="n">
        <v>1</v>
      </c>
      <c r="AE2182" s="50" t="n">
        <v>5</v>
      </c>
      <c r="AF2182" s="50" t="n">
        <v>16</v>
      </c>
      <c r="AG2182" s="50" t="n">
        <v>1413.7</v>
      </c>
      <c r="AH2182" s="50" t="n">
        <v>5</v>
      </c>
      <c r="AI2182" s="50" t="n">
        <v>45</v>
      </c>
      <c r="AJ2182" s="50" t="n">
        <v>3114.7</v>
      </c>
      <c r="AK2182" s="50" t="n">
        <v>0</v>
      </c>
    </row>
    <row r="2183" customFormat="false" ht="15" hidden="false" customHeight="false" outlineLevel="0" collapsed="false">
      <c r="A2183" s="50" t="s">
        <v>1383</v>
      </c>
      <c r="B2183" s="50" t="s">
        <v>154</v>
      </c>
      <c r="C2183" s="50" t="s">
        <v>623</v>
      </c>
      <c r="D2183" s="50" t="n">
        <v>609280</v>
      </c>
      <c r="E2183" s="50" t="n">
        <v>4</v>
      </c>
      <c r="F2183" s="50" t="s">
        <v>53</v>
      </c>
      <c r="G2183" s="50" t="n">
        <v>275</v>
      </c>
      <c r="H2183" s="50" t="n">
        <v>139</v>
      </c>
      <c r="I2183" s="50" t="n">
        <v>24</v>
      </c>
      <c r="J2183" s="50" t="n">
        <v>126</v>
      </c>
      <c r="K2183" s="50" t="n">
        <v>86</v>
      </c>
      <c r="L2183" s="50" t="n">
        <v>7</v>
      </c>
      <c r="M2183" s="50" t="n">
        <v>149</v>
      </c>
      <c r="N2183" s="50" t="n">
        <v>53</v>
      </c>
      <c r="O2183" s="50" t="n">
        <v>3.01</v>
      </c>
      <c r="P2183" s="50" t="n">
        <v>71</v>
      </c>
      <c r="Q2183" s="50" t="n">
        <v>67</v>
      </c>
      <c r="R2183" s="50" t="n">
        <v>21</v>
      </c>
      <c r="S2183" s="50" t="n">
        <v>6</v>
      </c>
      <c r="T2183" s="50" t="n">
        <v>1</v>
      </c>
      <c r="U2183" s="50" t="n">
        <v>1</v>
      </c>
      <c r="V2183" s="50" t="n">
        <v>3</v>
      </c>
      <c r="W2183" s="50" t="n">
        <v>1</v>
      </c>
      <c r="X2183" s="50" t="n">
        <v>0</v>
      </c>
      <c r="Y2183" s="50" t="n">
        <v>13</v>
      </c>
      <c r="Z2183" s="50" t="n">
        <v>25.6</v>
      </c>
      <c r="AA2183" s="50" t="n">
        <v>71</v>
      </c>
      <c r="AB2183" s="50" t="n">
        <v>20.443</v>
      </c>
      <c r="AC2183" s="50" t="n">
        <v>54</v>
      </c>
      <c r="AD2183" s="50" t="n">
        <v>2</v>
      </c>
      <c r="AE2183" s="50" t="n">
        <v>24</v>
      </c>
      <c r="AF2183" s="50" t="n">
        <v>54</v>
      </c>
      <c r="AG2183" s="50" t="n">
        <v>4815.6</v>
      </c>
      <c r="AH2183" s="50" t="n">
        <v>17</v>
      </c>
      <c r="AI2183" s="50" t="n">
        <v>118</v>
      </c>
      <c r="AJ2183" s="50" t="n">
        <v>8349</v>
      </c>
      <c r="AK2183" s="50" t="n">
        <v>19</v>
      </c>
    </row>
    <row r="2184" customFormat="false" ht="15" hidden="false" customHeight="false" outlineLevel="0" collapsed="false">
      <c r="A2184" s="50" t="s">
        <v>1383</v>
      </c>
      <c r="B2184" s="50" t="s">
        <v>154</v>
      </c>
      <c r="C2184" s="50" t="s">
        <v>623</v>
      </c>
      <c r="D2184" s="50" t="n">
        <v>609280</v>
      </c>
      <c r="E2184" s="50" t="n">
        <v>5</v>
      </c>
      <c r="F2184" s="50" t="s">
        <v>54</v>
      </c>
      <c r="G2184" s="50" t="n">
        <v>397</v>
      </c>
      <c r="H2184" s="50" t="n">
        <v>226</v>
      </c>
      <c r="I2184" s="50" t="n">
        <v>41</v>
      </c>
      <c r="J2184" s="50" t="n">
        <v>198</v>
      </c>
      <c r="K2184" s="50" t="n">
        <v>139</v>
      </c>
      <c r="L2184" s="50" t="n">
        <v>15</v>
      </c>
      <c r="M2184" s="50" t="n">
        <v>198</v>
      </c>
      <c r="N2184" s="50" t="n">
        <v>87</v>
      </c>
      <c r="O2184" s="50" t="n">
        <v>-3.878</v>
      </c>
      <c r="P2184" s="50" t="n">
        <v>107</v>
      </c>
      <c r="Q2184" s="50" t="n">
        <v>103</v>
      </c>
      <c r="R2184" s="50" t="n">
        <v>23</v>
      </c>
      <c r="S2184" s="50" t="n">
        <v>6</v>
      </c>
      <c r="T2184" s="50" t="n">
        <v>1</v>
      </c>
      <c r="U2184" s="50" t="n">
        <v>4</v>
      </c>
      <c r="V2184" s="50" t="n">
        <v>3</v>
      </c>
      <c r="W2184" s="50" t="n">
        <v>1</v>
      </c>
      <c r="X2184" s="50" t="n">
        <v>0</v>
      </c>
      <c r="Y2184" s="50" t="n">
        <v>19</v>
      </c>
      <c r="Z2184" s="50" t="n">
        <v>30</v>
      </c>
      <c r="AA2184" s="50" t="n">
        <v>106</v>
      </c>
      <c r="AB2184" s="50" t="n">
        <v>31.194</v>
      </c>
      <c r="AC2184" s="50" t="n">
        <v>84</v>
      </c>
      <c r="AD2184" s="50" t="n">
        <v>4</v>
      </c>
      <c r="AE2184" s="50" t="n">
        <v>28</v>
      </c>
      <c r="AF2184" s="50" t="n">
        <v>84</v>
      </c>
      <c r="AG2184" s="50" t="n">
        <v>7415.8</v>
      </c>
      <c r="AH2184" s="50" t="n">
        <v>25</v>
      </c>
      <c r="AI2184" s="50" t="n">
        <v>194</v>
      </c>
      <c r="AJ2184" s="50" t="n">
        <v>13767.7</v>
      </c>
      <c r="AK2184" s="50" t="n">
        <v>38</v>
      </c>
    </row>
    <row r="2185" customFormat="false" ht="15" hidden="false" customHeight="false" outlineLevel="0" collapsed="false">
      <c r="A2185" s="50" t="s">
        <v>1383</v>
      </c>
      <c r="B2185" s="50" t="s">
        <v>154</v>
      </c>
      <c r="C2185" s="50" t="s">
        <v>623</v>
      </c>
      <c r="D2185" s="50" t="n">
        <v>609280</v>
      </c>
      <c r="E2185" s="50" t="n">
        <v>6</v>
      </c>
      <c r="F2185" s="50" t="s">
        <v>55</v>
      </c>
      <c r="G2185" s="50" t="n">
        <v>153</v>
      </c>
      <c r="H2185" s="50" t="n">
        <v>79</v>
      </c>
      <c r="I2185" s="50" t="n">
        <v>11</v>
      </c>
      <c r="J2185" s="50" t="n">
        <v>76</v>
      </c>
      <c r="K2185" s="50" t="n">
        <v>49</v>
      </c>
      <c r="L2185" s="50" t="n">
        <v>4</v>
      </c>
      <c r="M2185" s="50" t="n">
        <v>73</v>
      </c>
      <c r="N2185" s="50" t="n">
        <v>30</v>
      </c>
      <c r="O2185" s="50" t="n">
        <v>-2.007</v>
      </c>
      <c r="P2185" s="50" t="n">
        <v>43</v>
      </c>
      <c r="Q2185" s="50" t="n">
        <v>39</v>
      </c>
      <c r="R2185" s="50" t="n">
        <v>10</v>
      </c>
      <c r="S2185" s="50" t="n">
        <v>2</v>
      </c>
      <c r="T2185" s="50" t="n">
        <v>0</v>
      </c>
      <c r="U2185" s="50" t="n">
        <v>0</v>
      </c>
      <c r="V2185" s="50" t="n">
        <v>3</v>
      </c>
      <c r="W2185" s="50" t="n">
        <v>1</v>
      </c>
      <c r="X2185" s="50" t="n">
        <v>0</v>
      </c>
      <c r="Y2185" s="50" t="n">
        <v>2</v>
      </c>
      <c r="Z2185" s="50" t="n">
        <v>11.8</v>
      </c>
      <c r="AA2185" s="50" t="n">
        <v>42</v>
      </c>
      <c r="AB2185" s="50" t="n">
        <v>14.345</v>
      </c>
      <c r="AC2185" s="50" t="n">
        <v>37</v>
      </c>
      <c r="AD2185" s="50" t="n">
        <v>2</v>
      </c>
      <c r="AE2185" s="50" t="n">
        <v>13</v>
      </c>
      <c r="AF2185" s="50" t="n">
        <v>37</v>
      </c>
      <c r="AG2185" s="50" t="n">
        <v>3219.8</v>
      </c>
      <c r="AH2185" s="50" t="n">
        <v>10</v>
      </c>
      <c r="AI2185" s="50" t="n">
        <v>69</v>
      </c>
      <c r="AJ2185" s="50" t="n">
        <v>5009.5</v>
      </c>
      <c r="AK2185" s="50" t="n">
        <v>19</v>
      </c>
    </row>
    <row r="2186" customFormat="false" ht="15" hidden="false" customHeight="false" outlineLevel="0" collapsed="false">
      <c r="A2186" s="50" t="s">
        <v>1383</v>
      </c>
      <c r="B2186" s="50" t="s">
        <v>154</v>
      </c>
      <c r="C2186" s="50" t="s">
        <v>623</v>
      </c>
      <c r="D2186" s="50" t="n">
        <v>609280</v>
      </c>
      <c r="E2186" s="50" t="n">
        <v>7</v>
      </c>
      <c r="F2186" s="50" t="s">
        <v>56</v>
      </c>
      <c r="G2186" s="50" t="n">
        <v>110</v>
      </c>
      <c r="H2186" s="50" t="n">
        <v>60</v>
      </c>
      <c r="I2186" s="50" t="n">
        <v>9</v>
      </c>
      <c r="J2186" s="50" t="n">
        <v>47</v>
      </c>
      <c r="K2186" s="50" t="n">
        <v>33</v>
      </c>
      <c r="L2186" s="50" t="n">
        <v>4</v>
      </c>
      <c r="M2186" s="50" t="n">
        <v>63</v>
      </c>
      <c r="N2186" s="50" t="n">
        <v>27</v>
      </c>
      <c r="O2186" s="50" t="n">
        <v>0.351</v>
      </c>
      <c r="P2186" s="50" t="n">
        <v>33</v>
      </c>
      <c r="Q2186" s="50" t="n">
        <v>30</v>
      </c>
      <c r="R2186" s="50" t="n">
        <v>8</v>
      </c>
      <c r="S2186" s="50" t="n">
        <v>6</v>
      </c>
      <c r="T2186" s="50" t="n">
        <v>0</v>
      </c>
      <c r="U2186" s="50" t="n">
        <v>0</v>
      </c>
      <c r="V2186" s="50" t="n">
        <v>2</v>
      </c>
      <c r="W2186" s="50" t="n">
        <v>1</v>
      </c>
      <c r="X2186" s="50" t="n">
        <v>0</v>
      </c>
      <c r="Y2186" s="50" t="n">
        <v>4</v>
      </c>
      <c r="Z2186" s="50" t="n">
        <v>11.4</v>
      </c>
      <c r="AA2186" s="50" t="n">
        <v>33</v>
      </c>
      <c r="AB2186" s="50" t="n">
        <v>9.01</v>
      </c>
      <c r="AC2186" s="50" t="n">
        <v>26</v>
      </c>
      <c r="AD2186" s="50" t="n">
        <v>1</v>
      </c>
      <c r="AE2186" s="50" t="n">
        <v>8</v>
      </c>
      <c r="AF2186" s="50" t="n">
        <v>26</v>
      </c>
      <c r="AG2186" s="50" t="n">
        <v>2298.8</v>
      </c>
      <c r="AH2186" s="50" t="n">
        <v>5</v>
      </c>
      <c r="AI2186" s="50" t="n">
        <v>52</v>
      </c>
      <c r="AJ2186" s="50" t="n">
        <v>3700</v>
      </c>
      <c r="AK2186" s="50" t="n">
        <v>10</v>
      </c>
    </row>
    <row r="2187" customFormat="false" ht="15" hidden="false" customHeight="false" outlineLevel="0" collapsed="false">
      <c r="A2187" s="50" t="s">
        <v>1384</v>
      </c>
      <c r="B2187" s="50" t="s">
        <v>154</v>
      </c>
      <c r="C2187" s="50" t="s">
        <v>624</v>
      </c>
      <c r="D2187" s="50" t="n">
        <v>669134</v>
      </c>
      <c r="E2187" s="50" t="n">
        <v>4</v>
      </c>
      <c r="F2187" s="50" t="s">
        <v>53</v>
      </c>
      <c r="G2187" s="50" t="n">
        <v>196</v>
      </c>
      <c r="H2187" s="50" t="n">
        <v>101</v>
      </c>
      <c r="I2187" s="50" t="n">
        <v>28</v>
      </c>
      <c r="J2187" s="50" t="n">
        <v>90</v>
      </c>
      <c r="K2187" s="50" t="n">
        <v>64</v>
      </c>
      <c r="L2187" s="50" t="n">
        <v>9</v>
      </c>
      <c r="M2187" s="50" t="n">
        <v>105</v>
      </c>
      <c r="N2187" s="50" t="n">
        <v>37</v>
      </c>
      <c r="O2187" s="50" t="n">
        <v>6.662</v>
      </c>
      <c r="P2187" s="50" t="n">
        <v>50</v>
      </c>
      <c r="Q2187" s="50" t="n">
        <v>46</v>
      </c>
      <c r="R2187" s="50" t="n">
        <v>15</v>
      </c>
      <c r="S2187" s="50" t="n">
        <v>7</v>
      </c>
      <c r="T2187" s="50" t="n">
        <v>0</v>
      </c>
      <c r="U2187" s="50" t="n">
        <v>3</v>
      </c>
      <c r="V2187" s="50" t="n">
        <v>4</v>
      </c>
      <c r="W2187" s="50" t="n">
        <v>0</v>
      </c>
      <c r="X2187" s="50" t="n">
        <v>0</v>
      </c>
      <c r="Y2187" s="50" t="n">
        <v>13</v>
      </c>
      <c r="Z2187" s="50" t="n">
        <v>22.05</v>
      </c>
      <c r="AA2187" s="50" t="n">
        <v>49</v>
      </c>
      <c r="AB2187" s="50" t="n">
        <v>17.75</v>
      </c>
      <c r="AC2187" s="50" t="n">
        <v>33</v>
      </c>
      <c r="AD2187" s="50" t="n">
        <v>4</v>
      </c>
      <c r="AE2187" s="50" t="n">
        <v>18</v>
      </c>
      <c r="AF2187" s="50" t="n">
        <v>33</v>
      </c>
      <c r="AG2187" s="50" t="n">
        <v>2891.2</v>
      </c>
      <c r="AH2187" s="50" t="n">
        <v>15</v>
      </c>
      <c r="AI2187" s="50" t="n">
        <v>78</v>
      </c>
      <c r="AJ2187" s="50" t="n">
        <v>5678.2</v>
      </c>
      <c r="AK2187" s="50" t="n">
        <v>21</v>
      </c>
    </row>
    <row r="2188" customFormat="false" ht="15" hidden="false" customHeight="false" outlineLevel="0" collapsed="false">
      <c r="A2188" s="50" t="s">
        <v>1384</v>
      </c>
      <c r="B2188" s="50" t="s">
        <v>154</v>
      </c>
      <c r="C2188" s="50" t="s">
        <v>624</v>
      </c>
      <c r="D2188" s="50" t="n">
        <v>669134</v>
      </c>
      <c r="E2188" s="50" t="n">
        <v>5</v>
      </c>
      <c r="F2188" s="50" t="s">
        <v>54</v>
      </c>
      <c r="G2188" s="50" t="n">
        <v>27</v>
      </c>
      <c r="H2188" s="50" t="n">
        <v>11</v>
      </c>
      <c r="I2188" s="50" t="n">
        <v>3</v>
      </c>
      <c r="J2188" s="50" t="n">
        <v>13</v>
      </c>
      <c r="K2188" s="50" t="n">
        <v>6</v>
      </c>
      <c r="L2188" s="50" t="n">
        <v>0</v>
      </c>
      <c r="M2188" s="50" t="n">
        <v>14</v>
      </c>
      <c r="N2188" s="50" t="n">
        <v>5</v>
      </c>
      <c r="O2188" s="50" t="n">
        <v>-1.069</v>
      </c>
      <c r="P2188" s="50" t="n">
        <v>8</v>
      </c>
      <c r="Q2188" s="50" t="n">
        <v>6</v>
      </c>
      <c r="R2188" s="50" t="n">
        <v>0</v>
      </c>
      <c r="S2188" s="50" t="n">
        <v>0</v>
      </c>
      <c r="T2188" s="50" t="n">
        <v>0</v>
      </c>
      <c r="U2188" s="50" t="n">
        <v>0</v>
      </c>
      <c r="V2188" s="50" t="n">
        <v>1</v>
      </c>
      <c r="W2188" s="50" t="n">
        <v>1</v>
      </c>
      <c r="X2188" s="50" t="n">
        <v>0</v>
      </c>
      <c r="Y2188" s="50" t="n">
        <v>2</v>
      </c>
      <c r="Z2188" s="50" t="n">
        <v>1.4</v>
      </c>
      <c r="AA2188" s="50" t="n">
        <v>8</v>
      </c>
      <c r="AB2188" s="50" t="n">
        <v>1.952</v>
      </c>
      <c r="AC2188" s="50" t="n">
        <v>4</v>
      </c>
      <c r="AD2188" s="50" t="n">
        <v>0</v>
      </c>
      <c r="AE2188" s="50" t="n">
        <v>0</v>
      </c>
      <c r="AF2188" s="50" t="n">
        <v>4</v>
      </c>
      <c r="AG2188" s="50" t="n">
        <v>309.3</v>
      </c>
      <c r="AH2188" s="50" t="n">
        <v>0</v>
      </c>
      <c r="AI2188" s="50" t="n">
        <v>7</v>
      </c>
      <c r="AJ2188" s="50" t="n">
        <v>509.1</v>
      </c>
      <c r="AK2188" s="50" t="n">
        <v>2</v>
      </c>
    </row>
    <row r="2189" customFormat="false" ht="15" hidden="false" customHeight="false" outlineLevel="0" collapsed="false">
      <c r="A2189" s="50" t="s">
        <v>1384</v>
      </c>
      <c r="B2189" s="50" t="s">
        <v>154</v>
      </c>
      <c r="C2189" s="50" t="s">
        <v>624</v>
      </c>
      <c r="D2189" s="50" t="n">
        <v>669134</v>
      </c>
      <c r="E2189" s="50" t="n">
        <v>7</v>
      </c>
      <c r="F2189" s="50" t="s">
        <v>56</v>
      </c>
      <c r="G2189" s="50" t="n">
        <v>262</v>
      </c>
      <c r="H2189" s="50" t="n">
        <v>102</v>
      </c>
      <c r="I2189" s="50" t="n">
        <v>19</v>
      </c>
      <c r="J2189" s="50" t="n">
        <v>127</v>
      </c>
      <c r="K2189" s="50" t="n">
        <v>78</v>
      </c>
      <c r="L2189" s="50" t="n">
        <v>7</v>
      </c>
      <c r="M2189" s="50" t="n">
        <v>135</v>
      </c>
      <c r="N2189" s="50" t="n">
        <v>24</v>
      </c>
      <c r="O2189" s="50" t="n">
        <v>3.773</v>
      </c>
      <c r="P2189" s="50" t="n">
        <v>57</v>
      </c>
      <c r="Q2189" s="50" t="n">
        <v>46</v>
      </c>
      <c r="R2189" s="50" t="n">
        <v>15</v>
      </c>
      <c r="S2189" s="50" t="n">
        <v>1</v>
      </c>
      <c r="T2189" s="50" t="n">
        <v>0</v>
      </c>
      <c r="U2189" s="50" t="n">
        <v>1</v>
      </c>
      <c r="V2189" s="50" t="n">
        <v>11</v>
      </c>
      <c r="W2189" s="50" t="n">
        <v>0</v>
      </c>
      <c r="X2189" s="50" t="n">
        <v>0</v>
      </c>
      <c r="Y2189" s="50" t="n">
        <v>11</v>
      </c>
      <c r="Z2189" s="50" t="n">
        <v>22.65</v>
      </c>
      <c r="AA2189" s="50" t="n">
        <v>57</v>
      </c>
      <c r="AB2189" s="50" t="n">
        <v>20.717</v>
      </c>
      <c r="AC2189" s="50" t="n">
        <v>35</v>
      </c>
      <c r="AD2189" s="50" t="n">
        <v>2</v>
      </c>
      <c r="AE2189" s="50" t="n">
        <v>15</v>
      </c>
      <c r="AF2189" s="50" t="n">
        <v>35</v>
      </c>
      <c r="AG2189" s="50" t="n">
        <v>3138.6</v>
      </c>
      <c r="AH2189" s="50" t="n">
        <v>14</v>
      </c>
      <c r="AI2189" s="50" t="n">
        <v>89</v>
      </c>
      <c r="AJ2189" s="50" t="n">
        <v>6376.9</v>
      </c>
      <c r="AK2189" s="50" t="n">
        <v>18</v>
      </c>
    </row>
    <row r="2190" customFormat="false" ht="15" hidden="false" customHeight="false" outlineLevel="0" collapsed="false">
      <c r="A2190" s="50" t="s">
        <v>1384</v>
      </c>
      <c r="B2190" s="50" t="s">
        <v>154</v>
      </c>
      <c r="C2190" s="50" t="s">
        <v>624</v>
      </c>
      <c r="D2190" s="50" t="n">
        <v>669134</v>
      </c>
      <c r="E2190" s="50" t="n">
        <v>8</v>
      </c>
      <c r="F2190" s="50" t="s">
        <v>57</v>
      </c>
      <c r="G2190" s="50" t="n">
        <v>245</v>
      </c>
      <c r="H2190" s="50" t="n">
        <v>112</v>
      </c>
      <c r="I2190" s="50" t="n">
        <v>30</v>
      </c>
      <c r="J2190" s="50" t="n">
        <v>107</v>
      </c>
      <c r="K2190" s="50" t="n">
        <v>69</v>
      </c>
      <c r="L2190" s="50" t="n">
        <v>10</v>
      </c>
      <c r="M2190" s="50" t="n">
        <v>138</v>
      </c>
      <c r="N2190" s="50" t="n">
        <v>43</v>
      </c>
      <c r="O2190" s="50" t="n">
        <v>0.961</v>
      </c>
      <c r="P2190" s="50" t="n">
        <v>61</v>
      </c>
      <c r="Q2190" s="50" t="n">
        <v>52</v>
      </c>
      <c r="R2190" s="50" t="n">
        <v>13</v>
      </c>
      <c r="S2190" s="50" t="n">
        <v>3</v>
      </c>
      <c r="T2190" s="50" t="n">
        <v>0</v>
      </c>
      <c r="U2190" s="50" t="n">
        <v>1</v>
      </c>
      <c r="V2190" s="50" t="n">
        <v>8</v>
      </c>
      <c r="W2190" s="50" t="n">
        <v>1</v>
      </c>
      <c r="X2190" s="50" t="n">
        <v>0</v>
      </c>
      <c r="Y2190" s="50" t="n">
        <v>13</v>
      </c>
      <c r="Z2190" s="50" t="n">
        <v>20.15</v>
      </c>
      <c r="AA2190" s="50" t="n">
        <v>60</v>
      </c>
      <c r="AB2190" s="50" t="n">
        <v>17.755</v>
      </c>
      <c r="AC2190" s="50" t="n">
        <v>39</v>
      </c>
      <c r="AD2190" s="50" t="n">
        <v>4</v>
      </c>
      <c r="AE2190" s="50" t="n">
        <v>14</v>
      </c>
      <c r="AF2190" s="50" t="n">
        <v>38</v>
      </c>
      <c r="AG2190" s="50" t="n">
        <v>3361.8</v>
      </c>
      <c r="AH2190" s="50" t="n">
        <v>16</v>
      </c>
      <c r="AI2190" s="50" t="n">
        <v>94</v>
      </c>
      <c r="AJ2190" s="50" t="n">
        <v>6810.1</v>
      </c>
      <c r="AK2190" s="50" t="n">
        <v>26</v>
      </c>
    </row>
    <row r="2191" customFormat="false" ht="15" hidden="false" customHeight="false" outlineLevel="0" collapsed="false">
      <c r="A2191" s="50" t="s">
        <v>1384</v>
      </c>
      <c r="B2191" s="50" t="s">
        <v>154</v>
      </c>
      <c r="C2191" s="50" t="s">
        <v>624</v>
      </c>
      <c r="D2191" s="50" t="n">
        <v>669134</v>
      </c>
      <c r="E2191" s="50" t="n">
        <v>9</v>
      </c>
      <c r="F2191" s="50" t="s">
        <v>58</v>
      </c>
      <c r="G2191" s="50" t="n">
        <v>272</v>
      </c>
      <c r="H2191" s="50" t="n">
        <v>140</v>
      </c>
      <c r="I2191" s="50" t="n">
        <v>33</v>
      </c>
      <c r="J2191" s="50" t="n">
        <v>129</v>
      </c>
      <c r="K2191" s="50" t="n">
        <v>93</v>
      </c>
      <c r="L2191" s="50" t="n">
        <v>15</v>
      </c>
      <c r="M2191" s="50" t="n">
        <v>143</v>
      </c>
      <c r="N2191" s="50" t="n">
        <v>47</v>
      </c>
      <c r="O2191" s="50" t="n">
        <v>-2.93</v>
      </c>
      <c r="P2191" s="50" t="n">
        <v>72</v>
      </c>
      <c r="Q2191" s="50" t="n">
        <v>65</v>
      </c>
      <c r="R2191" s="50" t="n">
        <v>14</v>
      </c>
      <c r="S2191" s="50" t="n">
        <v>1</v>
      </c>
      <c r="T2191" s="50" t="n">
        <v>0</v>
      </c>
      <c r="U2191" s="50" t="n">
        <v>3</v>
      </c>
      <c r="V2191" s="50" t="n">
        <v>6</v>
      </c>
      <c r="W2191" s="50" t="n">
        <v>1</v>
      </c>
      <c r="X2191" s="50" t="n">
        <v>0</v>
      </c>
      <c r="Y2191" s="50" t="n">
        <v>14</v>
      </c>
      <c r="Z2191" s="50" t="n">
        <v>21.15</v>
      </c>
      <c r="AA2191" s="50" t="n">
        <v>72</v>
      </c>
      <c r="AB2191" s="50" t="n">
        <v>22.205</v>
      </c>
      <c r="AC2191" s="50" t="n">
        <v>51</v>
      </c>
      <c r="AD2191" s="50" t="n">
        <v>3</v>
      </c>
      <c r="AE2191" s="50" t="n">
        <v>14</v>
      </c>
      <c r="AF2191" s="50" t="n">
        <v>51</v>
      </c>
      <c r="AG2191" s="50" t="n">
        <v>4355.4</v>
      </c>
      <c r="AH2191" s="50" t="n">
        <v>19</v>
      </c>
      <c r="AI2191" s="50" t="n">
        <v>119</v>
      </c>
      <c r="AJ2191" s="50" t="n">
        <v>8820</v>
      </c>
      <c r="AK2191" s="50" t="n">
        <v>51</v>
      </c>
    </row>
    <row r="2192" customFormat="false" ht="15" hidden="false" customHeight="false" outlineLevel="0" collapsed="false">
      <c r="A2192" s="50" t="s">
        <v>1385</v>
      </c>
      <c r="B2192" s="50" t="s">
        <v>154</v>
      </c>
      <c r="C2192" s="50" t="s">
        <v>625</v>
      </c>
      <c r="D2192" s="50" t="n">
        <v>657656</v>
      </c>
      <c r="E2192" s="50" t="n">
        <v>4</v>
      </c>
      <c r="F2192" s="50" t="s">
        <v>53</v>
      </c>
      <c r="G2192" s="50" t="n">
        <v>486</v>
      </c>
      <c r="H2192" s="50" t="n">
        <v>260</v>
      </c>
      <c r="I2192" s="50" t="n">
        <v>72</v>
      </c>
      <c r="J2192" s="50" t="n">
        <v>238</v>
      </c>
      <c r="K2192" s="50" t="n">
        <v>180</v>
      </c>
      <c r="L2192" s="50" t="n">
        <v>31</v>
      </c>
      <c r="M2192" s="50" t="n">
        <v>248</v>
      </c>
      <c r="N2192" s="50" t="n">
        <v>80</v>
      </c>
      <c r="O2192" s="50" t="n">
        <v>3.273</v>
      </c>
      <c r="P2192" s="50" t="n">
        <v>120</v>
      </c>
      <c r="Q2192" s="50" t="n">
        <v>107</v>
      </c>
      <c r="R2192" s="50" t="n">
        <v>27</v>
      </c>
      <c r="S2192" s="50" t="n">
        <v>4</v>
      </c>
      <c r="T2192" s="50" t="n">
        <v>2</v>
      </c>
      <c r="U2192" s="50" t="n">
        <v>4</v>
      </c>
      <c r="V2192" s="50" t="n">
        <v>10</v>
      </c>
      <c r="W2192" s="50" t="n">
        <v>1</v>
      </c>
      <c r="X2192" s="50" t="n">
        <v>2</v>
      </c>
      <c r="Y2192" s="50" t="n">
        <v>35</v>
      </c>
      <c r="Z2192" s="50" t="n">
        <v>39.2</v>
      </c>
      <c r="AA2192" s="50" t="n">
        <v>120</v>
      </c>
      <c r="AB2192" s="50" t="n">
        <v>39.135</v>
      </c>
      <c r="AC2192" s="50" t="n">
        <v>74</v>
      </c>
      <c r="AD2192" s="50" t="n">
        <v>10</v>
      </c>
      <c r="AE2192" s="50" t="n">
        <v>33</v>
      </c>
      <c r="AF2192" s="50" t="n">
        <v>74</v>
      </c>
      <c r="AG2192" s="50" t="n">
        <v>6598.2</v>
      </c>
      <c r="AH2192" s="50" t="n">
        <v>24</v>
      </c>
      <c r="AI2192" s="50" t="n">
        <v>212</v>
      </c>
      <c r="AJ2192" s="50" t="n">
        <v>15277.7</v>
      </c>
      <c r="AK2192" s="50" t="n">
        <v>45</v>
      </c>
    </row>
    <row r="2193" customFormat="false" ht="15" hidden="false" customHeight="false" outlineLevel="0" collapsed="false">
      <c r="A2193" s="50" t="s">
        <v>1385</v>
      </c>
      <c r="B2193" s="50" t="s">
        <v>154</v>
      </c>
      <c r="C2193" s="50" t="s">
        <v>625</v>
      </c>
      <c r="D2193" s="50" t="n">
        <v>657656</v>
      </c>
      <c r="E2193" s="50" t="n">
        <v>5</v>
      </c>
      <c r="F2193" s="50" t="s">
        <v>54</v>
      </c>
      <c r="G2193" s="50" t="n">
        <v>361</v>
      </c>
      <c r="H2193" s="50" t="n">
        <v>168</v>
      </c>
      <c r="I2193" s="50" t="n">
        <v>57</v>
      </c>
      <c r="J2193" s="50" t="n">
        <v>157</v>
      </c>
      <c r="K2193" s="50" t="n">
        <v>100</v>
      </c>
      <c r="L2193" s="50" t="n">
        <v>18</v>
      </c>
      <c r="M2193" s="50" t="n">
        <v>204</v>
      </c>
      <c r="N2193" s="50" t="n">
        <v>68</v>
      </c>
      <c r="O2193" s="50" t="n">
        <v>-6.103</v>
      </c>
      <c r="P2193" s="50" t="n">
        <v>86</v>
      </c>
      <c r="Q2193" s="50" t="n">
        <v>75</v>
      </c>
      <c r="R2193" s="50" t="n">
        <v>10</v>
      </c>
      <c r="S2193" s="50" t="n">
        <v>2</v>
      </c>
      <c r="T2193" s="50" t="n">
        <v>0</v>
      </c>
      <c r="U2193" s="50" t="n">
        <v>3</v>
      </c>
      <c r="V2193" s="50" t="n">
        <v>10</v>
      </c>
      <c r="W2193" s="50" t="n">
        <v>1</v>
      </c>
      <c r="X2193" s="50" t="n">
        <v>0</v>
      </c>
      <c r="Y2193" s="50" t="n">
        <v>30</v>
      </c>
      <c r="Z2193" s="50" t="n">
        <v>20.7</v>
      </c>
      <c r="AA2193" s="50" t="n">
        <v>86</v>
      </c>
      <c r="AB2193" s="50" t="n">
        <v>25.152</v>
      </c>
      <c r="AC2193" s="50" t="n">
        <v>45</v>
      </c>
      <c r="AD2193" s="50" t="n">
        <v>7</v>
      </c>
      <c r="AE2193" s="50" t="n">
        <v>16</v>
      </c>
      <c r="AF2193" s="50" t="n">
        <v>45</v>
      </c>
      <c r="AG2193" s="50" t="n">
        <v>3872.6</v>
      </c>
      <c r="AH2193" s="50" t="n">
        <v>20</v>
      </c>
      <c r="AI2193" s="50" t="n">
        <v>146</v>
      </c>
      <c r="AJ2193" s="50" t="n">
        <v>10670.5</v>
      </c>
      <c r="AK2193" s="50" t="n">
        <v>49</v>
      </c>
    </row>
    <row r="2194" customFormat="false" ht="15" hidden="false" customHeight="false" outlineLevel="0" collapsed="false">
      <c r="A2194" s="50" t="s">
        <v>1386</v>
      </c>
      <c r="B2194" s="50" t="s">
        <v>154</v>
      </c>
      <c r="C2194" s="50" t="s">
        <v>626</v>
      </c>
      <c r="D2194" s="50" t="n">
        <v>669392</v>
      </c>
      <c r="E2194" s="50" t="n">
        <v>6</v>
      </c>
      <c r="F2194" s="50" t="s">
        <v>55</v>
      </c>
      <c r="G2194" s="50" t="n">
        <v>352</v>
      </c>
      <c r="H2194" s="50" t="n">
        <v>142</v>
      </c>
      <c r="I2194" s="50" t="n">
        <v>30</v>
      </c>
      <c r="J2194" s="50" t="n">
        <v>164</v>
      </c>
      <c r="K2194" s="50" t="n">
        <v>90</v>
      </c>
      <c r="L2194" s="50" t="n">
        <v>7</v>
      </c>
      <c r="M2194" s="50" t="n">
        <v>188</v>
      </c>
      <c r="N2194" s="50" t="n">
        <v>52</v>
      </c>
      <c r="O2194" s="50" t="n">
        <v>3.432</v>
      </c>
      <c r="P2194" s="50" t="n">
        <v>89</v>
      </c>
      <c r="Q2194" s="50" t="n">
        <v>76</v>
      </c>
      <c r="R2194" s="50" t="n">
        <v>25</v>
      </c>
      <c r="S2194" s="50" t="n">
        <v>1</v>
      </c>
      <c r="T2194" s="50" t="n">
        <v>0</v>
      </c>
      <c r="U2194" s="50" t="n">
        <v>1</v>
      </c>
      <c r="V2194" s="50" t="n">
        <v>11</v>
      </c>
      <c r="W2194" s="50" t="n">
        <v>0</v>
      </c>
      <c r="X2194" s="50" t="n">
        <v>0</v>
      </c>
      <c r="Y2194" s="50" t="n">
        <v>26</v>
      </c>
      <c r="Z2194" s="50" t="n">
        <v>31.65</v>
      </c>
      <c r="AA2194" s="50" t="n">
        <v>87</v>
      </c>
      <c r="AB2194" s="50" t="n">
        <v>27.768</v>
      </c>
      <c r="AC2194" s="50" t="n">
        <v>52</v>
      </c>
      <c r="AD2194" s="50" t="n">
        <v>1</v>
      </c>
      <c r="AE2194" s="50" t="n">
        <v>12</v>
      </c>
      <c r="AF2194" s="50" t="n">
        <v>52</v>
      </c>
      <c r="AG2194" s="50" t="n">
        <v>3958.6</v>
      </c>
      <c r="AH2194" s="50" t="n">
        <v>19</v>
      </c>
      <c r="AI2194" s="50" t="n">
        <v>109</v>
      </c>
      <c r="AJ2194" s="50" t="n">
        <v>7422.8</v>
      </c>
      <c r="AK2194" s="50" t="n">
        <v>4</v>
      </c>
    </row>
    <row r="2195" customFormat="false" ht="15" hidden="false" customHeight="false" outlineLevel="0" collapsed="false">
      <c r="A2195" s="50" t="s">
        <v>1386</v>
      </c>
      <c r="B2195" s="50" t="s">
        <v>154</v>
      </c>
      <c r="C2195" s="50" t="s">
        <v>626</v>
      </c>
      <c r="D2195" s="50" t="n">
        <v>669392</v>
      </c>
      <c r="E2195" s="50" t="n">
        <v>7</v>
      </c>
      <c r="F2195" s="50" t="s">
        <v>56</v>
      </c>
      <c r="G2195" s="50" t="n">
        <v>59</v>
      </c>
      <c r="H2195" s="50" t="n">
        <v>27</v>
      </c>
      <c r="I2195" s="50" t="n">
        <v>6</v>
      </c>
      <c r="J2195" s="50" t="n">
        <v>31</v>
      </c>
      <c r="K2195" s="50" t="n">
        <v>17</v>
      </c>
      <c r="L2195" s="50" t="n">
        <v>1</v>
      </c>
      <c r="M2195" s="50" t="n">
        <v>28</v>
      </c>
      <c r="N2195" s="50" t="n">
        <v>10</v>
      </c>
      <c r="O2195" s="50" t="n">
        <v>0.519</v>
      </c>
      <c r="P2195" s="50" t="n">
        <v>13</v>
      </c>
      <c r="Q2195" s="50" t="n">
        <v>12</v>
      </c>
      <c r="R2195" s="50" t="n">
        <v>4</v>
      </c>
      <c r="S2195" s="50" t="n">
        <v>0</v>
      </c>
      <c r="T2195" s="50" t="n">
        <v>1</v>
      </c>
      <c r="U2195" s="50" t="n">
        <v>0</v>
      </c>
      <c r="V2195" s="50" t="n">
        <v>1</v>
      </c>
      <c r="W2195" s="50" t="n">
        <v>0</v>
      </c>
      <c r="X2195" s="50" t="n">
        <v>0</v>
      </c>
      <c r="Y2195" s="50" t="n">
        <v>4</v>
      </c>
      <c r="Z2195" s="50" t="n">
        <v>5</v>
      </c>
      <c r="AA2195" s="50" t="n">
        <v>13</v>
      </c>
      <c r="AB2195" s="50" t="n">
        <v>4.839</v>
      </c>
      <c r="AC2195" s="50" t="n">
        <v>8</v>
      </c>
      <c r="AD2195" s="50" t="n">
        <v>1</v>
      </c>
      <c r="AE2195" s="50" t="n">
        <v>3</v>
      </c>
      <c r="AF2195" s="50" t="n">
        <v>8</v>
      </c>
      <c r="AG2195" s="50" t="n">
        <v>707.1</v>
      </c>
      <c r="AH2195" s="50" t="n">
        <v>4</v>
      </c>
      <c r="AI2195" s="50" t="n">
        <v>21</v>
      </c>
      <c r="AJ2195" s="50" t="n">
        <v>1406.7</v>
      </c>
      <c r="AK2195" s="50" t="n">
        <v>1</v>
      </c>
    </row>
    <row r="2196" customFormat="false" ht="15" hidden="false" customHeight="false" outlineLevel="0" collapsed="false">
      <c r="A2196" s="50" t="s">
        <v>1386</v>
      </c>
      <c r="B2196" s="50" t="s">
        <v>154</v>
      </c>
      <c r="C2196" s="50" t="s">
        <v>626</v>
      </c>
      <c r="D2196" s="50" t="n">
        <v>669392</v>
      </c>
      <c r="E2196" s="50" t="n">
        <v>8</v>
      </c>
      <c r="F2196" s="50" t="s">
        <v>57</v>
      </c>
      <c r="G2196" s="50" t="n">
        <v>5</v>
      </c>
      <c r="H2196" s="50" t="n">
        <v>2</v>
      </c>
      <c r="I2196" s="50" t="n">
        <v>0</v>
      </c>
      <c r="J2196" s="50" t="n">
        <v>1</v>
      </c>
      <c r="K2196" s="50" t="n">
        <v>0</v>
      </c>
      <c r="L2196" s="50" t="n">
        <v>0</v>
      </c>
      <c r="M2196" s="50" t="n">
        <v>4</v>
      </c>
      <c r="N2196" s="50" t="n">
        <v>2</v>
      </c>
      <c r="O2196" s="50" t="n">
        <v>0.117</v>
      </c>
      <c r="P2196" s="50" t="n">
        <v>2</v>
      </c>
      <c r="Q2196" s="50" t="n">
        <v>1</v>
      </c>
      <c r="R2196" s="50" t="n">
        <v>1</v>
      </c>
      <c r="S2196" s="50" t="n">
        <v>0</v>
      </c>
      <c r="T2196" s="50" t="n">
        <v>0</v>
      </c>
      <c r="U2196" s="50" t="n">
        <v>0</v>
      </c>
      <c r="V2196" s="50" t="n">
        <v>0</v>
      </c>
      <c r="W2196" s="50" t="n">
        <v>0</v>
      </c>
      <c r="X2196" s="50" t="n">
        <v>0</v>
      </c>
      <c r="Y2196" s="50" t="n">
        <v>0</v>
      </c>
      <c r="Z2196" s="50" t="n">
        <v>0.9</v>
      </c>
      <c r="AA2196" s="50" t="n">
        <v>1</v>
      </c>
      <c r="AB2196" s="50" t="n">
        <v>0.364</v>
      </c>
      <c r="AC2196" s="50" t="n">
        <v>2</v>
      </c>
      <c r="AD2196" s="50" t="n">
        <v>0</v>
      </c>
      <c r="AE2196" s="50" t="n">
        <v>0</v>
      </c>
      <c r="AF2196" s="50" t="n">
        <v>2</v>
      </c>
      <c r="AG2196" s="50" t="n">
        <v>48.3</v>
      </c>
      <c r="AH2196" s="50" t="n">
        <v>0</v>
      </c>
      <c r="AI2196" s="50" t="n">
        <v>0</v>
      </c>
      <c r="AJ2196" s="50" t="n">
        <v>0</v>
      </c>
      <c r="AK2196" s="50" t="n">
        <v>0</v>
      </c>
    </row>
    <row r="2197" customFormat="false" ht="15" hidden="false" customHeight="false" outlineLevel="0" collapsed="false">
      <c r="A2197" s="50" t="s">
        <v>1386</v>
      </c>
      <c r="B2197" s="50" t="s">
        <v>154</v>
      </c>
      <c r="C2197" s="50" t="s">
        <v>626</v>
      </c>
      <c r="D2197" s="50" t="n">
        <v>669392</v>
      </c>
      <c r="E2197" s="50" t="n">
        <v>9</v>
      </c>
      <c r="F2197" s="50" t="s">
        <v>58</v>
      </c>
      <c r="G2197" s="50" t="n">
        <v>267</v>
      </c>
      <c r="H2197" s="50" t="n">
        <v>130</v>
      </c>
      <c r="I2197" s="50" t="n">
        <v>30</v>
      </c>
      <c r="J2197" s="50" t="n">
        <v>133</v>
      </c>
      <c r="K2197" s="50" t="n">
        <v>87</v>
      </c>
      <c r="L2197" s="50" t="n">
        <v>13</v>
      </c>
      <c r="M2197" s="50" t="n">
        <v>134</v>
      </c>
      <c r="N2197" s="50" t="n">
        <v>43</v>
      </c>
      <c r="O2197" s="50" t="n">
        <v>-0.016</v>
      </c>
      <c r="P2197" s="50" t="n">
        <v>71</v>
      </c>
      <c r="Q2197" s="50" t="n">
        <v>63</v>
      </c>
      <c r="R2197" s="50" t="n">
        <v>18</v>
      </c>
      <c r="S2197" s="50" t="n">
        <v>3</v>
      </c>
      <c r="T2197" s="50" t="n">
        <v>1</v>
      </c>
      <c r="U2197" s="50" t="n">
        <v>1</v>
      </c>
      <c r="V2197" s="50" t="n">
        <v>6</v>
      </c>
      <c r="W2197" s="50" t="n">
        <v>1</v>
      </c>
      <c r="X2197" s="50" t="n">
        <v>1</v>
      </c>
      <c r="Y2197" s="50" t="n">
        <v>15</v>
      </c>
      <c r="Z2197" s="50" t="n">
        <v>23.95</v>
      </c>
      <c r="AA2197" s="50" t="n">
        <v>71</v>
      </c>
      <c r="AB2197" s="50" t="n">
        <v>20.247</v>
      </c>
      <c r="AC2197" s="50" t="n">
        <v>49</v>
      </c>
      <c r="AD2197" s="50" t="n">
        <v>2</v>
      </c>
      <c r="AE2197" s="50" t="n">
        <v>13</v>
      </c>
      <c r="AF2197" s="50" t="n">
        <v>49</v>
      </c>
      <c r="AG2197" s="50" t="n">
        <v>3928.1</v>
      </c>
      <c r="AH2197" s="50" t="n">
        <v>16</v>
      </c>
      <c r="AI2197" s="50" t="n">
        <v>111</v>
      </c>
      <c r="AJ2197" s="50" t="n">
        <v>7720.4</v>
      </c>
      <c r="AK2197" s="50" t="n">
        <v>9</v>
      </c>
    </row>
    <row r="2198" customFormat="false" ht="15" hidden="false" customHeight="false" outlineLevel="0" collapsed="false">
      <c r="A2198" s="50" t="s">
        <v>1387</v>
      </c>
      <c r="B2198" s="50" t="s">
        <v>154</v>
      </c>
      <c r="C2198" s="50" t="s">
        <v>627</v>
      </c>
      <c r="D2198" s="50" t="n">
        <v>823550</v>
      </c>
      <c r="E2198" s="50" t="n">
        <v>5</v>
      </c>
      <c r="F2198" s="50" t="s">
        <v>54</v>
      </c>
      <c r="G2198" s="50" t="n">
        <v>125</v>
      </c>
      <c r="H2198" s="50" t="n">
        <v>55</v>
      </c>
      <c r="I2198" s="50" t="n">
        <v>13</v>
      </c>
      <c r="J2198" s="50" t="n">
        <v>59</v>
      </c>
      <c r="K2198" s="50" t="n">
        <v>42</v>
      </c>
      <c r="L2198" s="50" t="n">
        <v>6</v>
      </c>
      <c r="M2198" s="50" t="n">
        <v>66</v>
      </c>
      <c r="N2198" s="50" t="n">
        <v>13</v>
      </c>
      <c r="O2198" s="50" t="n">
        <v>-1.38</v>
      </c>
      <c r="P2198" s="50" t="n">
        <v>28</v>
      </c>
      <c r="Q2198" s="50" t="n">
        <v>23</v>
      </c>
      <c r="R2198" s="50" t="n">
        <v>4</v>
      </c>
      <c r="S2198" s="50" t="n">
        <v>1</v>
      </c>
      <c r="T2198" s="50" t="n">
        <v>0</v>
      </c>
      <c r="U2198" s="50" t="n">
        <v>0</v>
      </c>
      <c r="V2198" s="50" t="n">
        <v>5</v>
      </c>
      <c r="W2198" s="50" t="n">
        <v>0</v>
      </c>
      <c r="X2198" s="50" t="n">
        <v>0</v>
      </c>
      <c r="Y2198" s="50" t="n">
        <v>5</v>
      </c>
      <c r="Z2198" s="50" t="n">
        <v>7.45</v>
      </c>
      <c r="AA2198" s="50" t="n">
        <v>28</v>
      </c>
      <c r="AB2198" s="50" t="n">
        <v>8.456</v>
      </c>
      <c r="AC2198" s="50" t="n">
        <v>18</v>
      </c>
      <c r="AD2198" s="50" t="n">
        <v>2</v>
      </c>
      <c r="AE2198" s="50" t="n">
        <v>5</v>
      </c>
      <c r="AF2198" s="50" t="n">
        <v>18</v>
      </c>
      <c r="AG2198" s="50" t="n">
        <v>1562.1</v>
      </c>
      <c r="AH2198" s="50" t="n">
        <v>5</v>
      </c>
      <c r="AI2198" s="50" t="n">
        <v>44</v>
      </c>
      <c r="AJ2198" s="50" t="n">
        <v>3142</v>
      </c>
      <c r="AK2198" s="50" t="n">
        <v>3</v>
      </c>
    </row>
    <row r="2199" customFormat="false" ht="15" hidden="false" customHeight="false" outlineLevel="0" collapsed="false">
      <c r="A2199" s="50" t="s">
        <v>1387</v>
      </c>
      <c r="B2199" s="50" t="s">
        <v>154</v>
      </c>
      <c r="C2199" s="50" t="s">
        <v>627</v>
      </c>
      <c r="D2199" s="50" t="n">
        <v>823550</v>
      </c>
      <c r="E2199" s="50" t="n">
        <v>6</v>
      </c>
      <c r="F2199" s="50" t="s">
        <v>55</v>
      </c>
      <c r="G2199" s="50" t="n">
        <v>157</v>
      </c>
      <c r="H2199" s="50" t="n">
        <v>65</v>
      </c>
      <c r="I2199" s="50" t="n">
        <v>12</v>
      </c>
      <c r="J2199" s="50" t="n">
        <v>74</v>
      </c>
      <c r="K2199" s="50" t="n">
        <v>42</v>
      </c>
      <c r="L2199" s="50" t="n">
        <v>5</v>
      </c>
      <c r="M2199" s="50" t="n">
        <v>83</v>
      </c>
      <c r="N2199" s="50" t="n">
        <v>23</v>
      </c>
      <c r="O2199" s="50" t="n">
        <v>-0.712</v>
      </c>
      <c r="P2199" s="50" t="n">
        <v>37</v>
      </c>
      <c r="Q2199" s="50" t="n">
        <v>33</v>
      </c>
      <c r="R2199" s="50" t="n">
        <v>8</v>
      </c>
      <c r="S2199" s="50" t="n">
        <v>1</v>
      </c>
      <c r="T2199" s="50" t="n">
        <v>0</v>
      </c>
      <c r="U2199" s="50" t="n">
        <v>0</v>
      </c>
      <c r="V2199" s="50" t="n">
        <v>4</v>
      </c>
      <c r="W2199" s="50" t="n">
        <v>0</v>
      </c>
      <c r="X2199" s="50" t="n">
        <v>0</v>
      </c>
      <c r="Y2199" s="50" t="n">
        <v>8</v>
      </c>
      <c r="Z2199" s="50" t="n">
        <v>10.35</v>
      </c>
      <c r="AA2199" s="50" t="n">
        <v>37</v>
      </c>
      <c r="AB2199" s="50" t="n">
        <v>9.46</v>
      </c>
      <c r="AC2199" s="50" t="n">
        <v>25</v>
      </c>
      <c r="AD2199" s="50" t="n">
        <v>1</v>
      </c>
      <c r="AE2199" s="50" t="n">
        <v>5</v>
      </c>
      <c r="AF2199" s="50" t="n">
        <v>25</v>
      </c>
      <c r="AG2199" s="50" t="n">
        <v>2034.3</v>
      </c>
      <c r="AH2199" s="50" t="n">
        <v>10</v>
      </c>
      <c r="AI2199" s="50" t="n">
        <v>53</v>
      </c>
      <c r="AJ2199" s="50" t="n">
        <v>3811.7</v>
      </c>
      <c r="AK2199" s="50" t="n">
        <v>11</v>
      </c>
    </row>
    <row r="2200" customFormat="false" ht="15" hidden="false" customHeight="false" outlineLevel="0" collapsed="false">
      <c r="A2200" s="50" t="s">
        <v>1387</v>
      </c>
      <c r="B2200" s="50" t="s">
        <v>154</v>
      </c>
      <c r="C2200" s="50" t="s">
        <v>627</v>
      </c>
      <c r="D2200" s="50" t="n">
        <v>823550</v>
      </c>
      <c r="E2200" s="50" t="n">
        <v>7</v>
      </c>
      <c r="F2200" s="50" t="s">
        <v>56</v>
      </c>
      <c r="G2200" s="50" t="n">
        <v>183</v>
      </c>
      <c r="H2200" s="50" t="n">
        <v>81</v>
      </c>
      <c r="I2200" s="50" t="n">
        <v>15</v>
      </c>
      <c r="J2200" s="50" t="n">
        <v>90</v>
      </c>
      <c r="K2200" s="50" t="n">
        <v>58</v>
      </c>
      <c r="L2200" s="50" t="n">
        <v>10</v>
      </c>
      <c r="M2200" s="50" t="n">
        <v>93</v>
      </c>
      <c r="N2200" s="50" t="n">
        <v>23</v>
      </c>
      <c r="O2200" s="50" t="n">
        <v>-1.435</v>
      </c>
      <c r="P2200" s="50" t="n">
        <v>51</v>
      </c>
      <c r="Q2200" s="50" t="n">
        <v>43</v>
      </c>
      <c r="R2200" s="50" t="n">
        <v>9</v>
      </c>
      <c r="S2200" s="50" t="n">
        <v>2</v>
      </c>
      <c r="T2200" s="50" t="n">
        <v>0</v>
      </c>
      <c r="U2200" s="50" t="n">
        <v>1</v>
      </c>
      <c r="V2200" s="50" t="n">
        <v>6</v>
      </c>
      <c r="W2200" s="50" t="n">
        <v>0</v>
      </c>
      <c r="X2200" s="50" t="n">
        <v>0</v>
      </c>
      <c r="Y2200" s="50" t="n">
        <v>8</v>
      </c>
      <c r="Z2200" s="50" t="n">
        <v>14.1</v>
      </c>
      <c r="AA2200" s="50" t="n">
        <v>49</v>
      </c>
      <c r="AB2200" s="50" t="n">
        <v>12.705</v>
      </c>
      <c r="AC2200" s="50" t="n">
        <v>37</v>
      </c>
      <c r="AD2200" s="50" t="n">
        <v>1</v>
      </c>
      <c r="AE2200" s="50" t="n">
        <v>10</v>
      </c>
      <c r="AF2200" s="50" t="n">
        <v>37</v>
      </c>
      <c r="AG2200" s="50" t="n">
        <v>3132.8</v>
      </c>
      <c r="AH2200" s="50" t="n">
        <v>9</v>
      </c>
      <c r="AI2200" s="50" t="n">
        <v>73</v>
      </c>
      <c r="AJ2200" s="50" t="n">
        <v>5275.2</v>
      </c>
      <c r="AK2200" s="50" t="n">
        <v>11</v>
      </c>
    </row>
    <row r="2201" customFormat="false" ht="15" hidden="false" customHeight="false" outlineLevel="0" collapsed="false">
      <c r="A2201" s="50" t="s">
        <v>1387</v>
      </c>
      <c r="B2201" s="50" t="s">
        <v>154</v>
      </c>
      <c r="C2201" s="50" t="s">
        <v>627</v>
      </c>
      <c r="D2201" s="50" t="n">
        <v>823550</v>
      </c>
      <c r="E2201" s="50" t="n">
        <v>8</v>
      </c>
      <c r="F2201" s="50" t="s">
        <v>57</v>
      </c>
      <c r="G2201" s="50" t="n">
        <v>114</v>
      </c>
      <c r="H2201" s="50" t="n">
        <v>47</v>
      </c>
      <c r="I2201" s="50" t="n">
        <v>6</v>
      </c>
      <c r="J2201" s="50" t="n">
        <v>63</v>
      </c>
      <c r="K2201" s="50" t="n">
        <v>40</v>
      </c>
      <c r="L2201" s="50" t="n">
        <v>5</v>
      </c>
      <c r="M2201" s="50" t="n">
        <v>47</v>
      </c>
      <c r="N2201" s="50" t="n">
        <v>7</v>
      </c>
      <c r="O2201" s="50" t="n">
        <v>-3.428</v>
      </c>
      <c r="P2201" s="50" t="n">
        <v>26</v>
      </c>
      <c r="Q2201" s="50" t="n">
        <v>21</v>
      </c>
      <c r="R2201" s="50" t="n">
        <v>2</v>
      </c>
      <c r="S2201" s="50" t="n">
        <v>0</v>
      </c>
      <c r="T2201" s="50" t="n">
        <v>0</v>
      </c>
      <c r="U2201" s="50" t="n">
        <v>0</v>
      </c>
      <c r="V2201" s="50" t="n">
        <v>3</v>
      </c>
      <c r="W2201" s="50" t="n">
        <v>0</v>
      </c>
      <c r="X2201" s="50" t="n">
        <v>1</v>
      </c>
      <c r="Y2201" s="50" t="n">
        <v>5</v>
      </c>
      <c r="Z2201" s="50" t="n">
        <v>3.2</v>
      </c>
      <c r="AA2201" s="50" t="n">
        <v>24</v>
      </c>
      <c r="AB2201" s="50" t="n">
        <v>4.744</v>
      </c>
      <c r="AC2201" s="50" t="n">
        <v>18</v>
      </c>
      <c r="AD2201" s="50" t="n">
        <v>0</v>
      </c>
      <c r="AE2201" s="50" t="n">
        <v>7</v>
      </c>
      <c r="AF2201" s="50" t="n">
        <v>18</v>
      </c>
      <c r="AG2201" s="50" t="n">
        <v>1490.4</v>
      </c>
      <c r="AH2201" s="50" t="n">
        <v>3</v>
      </c>
      <c r="AI2201" s="50" t="n">
        <v>36</v>
      </c>
      <c r="AJ2201" s="50" t="n">
        <v>2620.3</v>
      </c>
      <c r="AK2201" s="50" t="n">
        <v>8</v>
      </c>
    </row>
    <row r="2202" customFormat="false" ht="15" hidden="false" customHeight="false" outlineLevel="0" collapsed="false">
      <c r="A2202" s="50" t="s">
        <v>1387</v>
      </c>
      <c r="B2202" s="50" t="s">
        <v>154</v>
      </c>
      <c r="C2202" s="50" t="s">
        <v>627</v>
      </c>
      <c r="D2202" s="50" t="n">
        <v>823550</v>
      </c>
      <c r="E2202" s="50" t="n">
        <v>9</v>
      </c>
      <c r="F2202" s="50" t="s">
        <v>58</v>
      </c>
      <c r="G2202" s="50" t="n">
        <v>55</v>
      </c>
      <c r="H2202" s="50" t="n">
        <v>21</v>
      </c>
      <c r="I2202" s="50" t="n">
        <v>7</v>
      </c>
      <c r="J2202" s="50" t="n">
        <v>24</v>
      </c>
      <c r="K2202" s="50" t="n">
        <v>12</v>
      </c>
      <c r="L2202" s="50" t="n">
        <v>1</v>
      </c>
      <c r="M2202" s="50" t="n">
        <v>29</v>
      </c>
      <c r="N2202" s="50" t="n">
        <v>9</v>
      </c>
      <c r="O2202" s="50" t="n">
        <v>-1.043</v>
      </c>
      <c r="P2202" s="50" t="n">
        <v>12</v>
      </c>
      <c r="Q2202" s="50" t="n">
        <v>11</v>
      </c>
      <c r="R2202" s="50" t="n">
        <v>2</v>
      </c>
      <c r="S2202" s="50" t="n">
        <v>0</v>
      </c>
      <c r="T2202" s="50" t="n">
        <v>0</v>
      </c>
      <c r="U2202" s="50" t="n">
        <v>0</v>
      </c>
      <c r="V2202" s="50" t="n">
        <v>1</v>
      </c>
      <c r="W2202" s="50" t="n">
        <v>0</v>
      </c>
      <c r="X2202" s="50" t="n">
        <v>0</v>
      </c>
      <c r="Y2202" s="50" t="n">
        <v>5</v>
      </c>
      <c r="Z2202" s="50" t="n">
        <v>2.5</v>
      </c>
      <c r="AA2202" s="50" t="n">
        <v>12</v>
      </c>
      <c r="AB2202" s="50" t="n">
        <v>2.596</v>
      </c>
      <c r="AC2202" s="50" t="n">
        <v>6</v>
      </c>
      <c r="AD2202" s="50" t="n">
        <v>0</v>
      </c>
      <c r="AE2202" s="50" t="n">
        <v>2</v>
      </c>
      <c r="AF2202" s="50" t="n">
        <v>6</v>
      </c>
      <c r="AG2202" s="50" t="n">
        <v>505.8</v>
      </c>
      <c r="AH2202" s="50" t="n">
        <v>1</v>
      </c>
      <c r="AI2202" s="50" t="n">
        <v>15</v>
      </c>
      <c r="AJ2202" s="50" t="n">
        <v>1022.1</v>
      </c>
      <c r="AK2202" s="50" t="n">
        <v>1</v>
      </c>
    </row>
    <row r="2203" customFormat="false" ht="15" hidden="false" customHeight="false" outlineLevel="0" collapsed="false">
      <c r="A2203" s="50" t="s">
        <v>1388</v>
      </c>
      <c r="B2203" s="50" t="s">
        <v>154</v>
      </c>
      <c r="C2203" s="50" t="s">
        <v>507</v>
      </c>
      <c r="D2203" s="50" t="n">
        <v>650859</v>
      </c>
      <c r="E2203" s="50" t="n">
        <v>7</v>
      </c>
      <c r="F2203" s="50" t="s">
        <v>56</v>
      </c>
      <c r="G2203" s="50" t="n">
        <v>203</v>
      </c>
      <c r="H2203" s="50" t="n">
        <v>95</v>
      </c>
      <c r="I2203" s="50" t="n">
        <v>18</v>
      </c>
      <c r="J2203" s="50" t="n">
        <v>87</v>
      </c>
      <c r="K2203" s="50" t="n">
        <v>61</v>
      </c>
      <c r="L2203" s="50" t="n">
        <v>7</v>
      </c>
      <c r="M2203" s="50" t="n">
        <v>116</v>
      </c>
      <c r="N2203" s="50" t="n">
        <v>34</v>
      </c>
      <c r="O2203" s="50" t="n">
        <v>4.173</v>
      </c>
      <c r="P2203" s="50" t="n">
        <v>50</v>
      </c>
      <c r="Q2203" s="50" t="n">
        <v>42</v>
      </c>
      <c r="R2203" s="50" t="n">
        <v>16</v>
      </c>
      <c r="S2203" s="50" t="n">
        <v>2</v>
      </c>
      <c r="T2203" s="50" t="n">
        <v>0</v>
      </c>
      <c r="U2203" s="50" t="n">
        <v>2</v>
      </c>
      <c r="V2203" s="50" t="n">
        <v>7</v>
      </c>
      <c r="W2203" s="50" t="n">
        <v>0</v>
      </c>
      <c r="X2203" s="50" t="n">
        <v>0</v>
      </c>
      <c r="Y2203" s="50" t="n">
        <v>8</v>
      </c>
      <c r="Z2203" s="50" t="n">
        <v>22.2</v>
      </c>
      <c r="AA2203" s="50" t="n">
        <v>49</v>
      </c>
      <c r="AB2203" s="50" t="n">
        <v>18.511</v>
      </c>
      <c r="AC2203" s="50" t="n">
        <v>35</v>
      </c>
      <c r="AD2203" s="50" t="n">
        <v>1</v>
      </c>
      <c r="AE2203" s="50" t="n">
        <v>18</v>
      </c>
      <c r="AF2203" s="50" t="n">
        <v>35</v>
      </c>
      <c r="AG2203" s="50" t="n">
        <v>3157.8</v>
      </c>
      <c r="AH2203" s="50" t="n">
        <v>13</v>
      </c>
      <c r="AI2203" s="50" t="n">
        <v>85</v>
      </c>
      <c r="AJ2203" s="50" t="n">
        <v>6116.2</v>
      </c>
      <c r="AK2203" s="50" t="n">
        <v>21</v>
      </c>
    </row>
    <row r="2204" customFormat="false" ht="15" hidden="false" customHeight="false" outlineLevel="0" collapsed="false">
      <c r="A2204" s="50" t="s">
        <v>1388</v>
      </c>
      <c r="B2204" s="50" t="s">
        <v>154</v>
      </c>
      <c r="C2204" s="50" t="s">
        <v>507</v>
      </c>
      <c r="D2204" s="50" t="n">
        <v>650859</v>
      </c>
      <c r="E2204" s="50" t="n">
        <v>8</v>
      </c>
      <c r="F2204" s="50" t="s">
        <v>57</v>
      </c>
      <c r="G2204" s="50" t="n">
        <v>374</v>
      </c>
      <c r="H2204" s="50" t="n">
        <v>181</v>
      </c>
      <c r="I2204" s="50" t="n">
        <v>34</v>
      </c>
      <c r="J2204" s="50" t="n">
        <v>176</v>
      </c>
      <c r="K2204" s="50" t="n">
        <v>119</v>
      </c>
      <c r="L2204" s="50" t="n">
        <v>15</v>
      </c>
      <c r="M2204" s="50" t="n">
        <v>198</v>
      </c>
      <c r="N2204" s="50" t="n">
        <v>62</v>
      </c>
      <c r="O2204" s="50" t="n">
        <v>-1.981</v>
      </c>
      <c r="P2204" s="50" t="n">
        <v>95</v>
      </c>
      <c r="Q2204" s="50" t="n">
        <v>85</v>
      </c>
      <c r="R2204" s="50" t="n">
        <v>21</v>
      </c>
      <c r="S2204" s="50" t="n">
        <v>1</v>
      </c>
      <c r="T2204" s="50" t="n">
        <v>0</v>
      </c>
      <c r="U2204" s="50" t="n">
        <v>2</v>
      </c>
      <c r="V2204" s="50" t="n">
        <v>8</v>
      </c>
      <c r="W2204" s="50" t="n">
        <v>2</v>
      </c>
      <c r="X2204" s="50" t="n">
        <v>0</v>
      </c>
      <c r="Y2204" s="50" t="n">
        <v>17</v>
      </c>
      <c r="Z2204" s="50" t="n">
        <v>28.45</v>
      </c>
      <c r="AA2204" s="50" t="n">
        <v>95</v>
      </c>
      <c r="AB2204" s="50" t="n">
        <v>27.005</v>
      </c>
      <c r="AC2204" s="50" t="n">
        <v>68</v>
      </c>
      <c r="AD2204" s="50" t="n">
        <v>2</v>
      </c>
      <c r="AE2204" s="50" t="n">
        <v>16</v>
      </c>
      <c r="AF2204" s="50" t="n">
        <v>68</v>
      </c>
      <c r="AG2204" s="50" t="n">
        <v>5708.3</v>
      </c>
      <c r="AH2204" s="50" t="n">
        <v>18</v>
      </c>
      <c r="AI2204" s="50" t="n">
        <v>156</v>
      </c>
      <c r="AJ2204" s="50" t="n">
        <v>11202.7</v>
      </c>
      <c r="AK2204" s="50" t="n">
        <v>23</v>
      </c>
    </row>
    <row r="2205" customFormat="false" ht="15" hidden="false" customHeight="false" outlineLevel="0" collapsed="false">
      <c r="A2205" s="50" t="s">
        <v>1389</v>
      </c>
      <c r="B2205" s="50" t="s">
        <v>154</v>
      </c>
      <c r="C2205" s="50" t="s">
        <v>630</v>
      </c>
      <c r="D2205" s="50" t="n">
        <v>592206</v>
      </c>
      <c r="E2205" s="50" t="n">
        <v>4</v>
      </c>
      <c r="F2205" s="50" t="s">
        <v>53</v>
      </c>
      <c r="G2205" s="50" t="n">
        <v>230</v>
      </c>
      <c r="H2205" s="50" t="n">
        <v>130</v>
      </c>
      <c r="I2205" s="50" t="n">
        <v>37</v>
      </c>
      <c r="J2205" s="50" t="n">
        <v>103</v>
      </c>
      <c r="K2205" s="50" t="n">
        <v>78</v>
      </c>
      <c r="L2205" s="50" t="n">
        <v>14</v>
      </c>
      <c r="M2205" s="50" t="n">
        <v>123</v>
      </c>
      <c r="N2205" s="50" t="n">
        <v>52</v>
      </c>
      <c r="O2205" s="50" t="n">
        <v>-3.514</v>
      </c>
      <c r="P2205" s="50" t="n">
        <v>59</v>
      </c>
      <c r="Q2205" s="50" t="n">
        <v>55</v>
      </c>
      <c r="R2205" s="50" t="n">
        <v>9</v>
      </c>
      <c r="S2205" s="50" t="n">
        <v>3</v>
      </c>
      <c r="T2205" s="50" t="n">
        <v>0</v>
      </c>
      <c r="U2205" s="50" t="n">
        <v>1</v>
      </c>
      <c r="V2205" s="50" t="n">
        <v>4</v>
      </c>
      <c r="W2205" s="50" t="n">
        <v>0</v>
      </c>
      <c r="X2205" s="50" t="n">
        <v>0</v>
      </c>
      <c r="Y2205" s="50" t="n">
        <v>17</v>
      </c>
      <c r="Z2205" s="50" t="n">
        <v>12.35</v>
      </c>
      <c r="AA2205" s="50" t="n">
        <v>58</v>
      </c>
      <c r="AB2205" s="50" t="n">
        <v>16.393</v>
      </c>
      <c r="AC2205" s="50" t="n">
        <v>38</v>
      </c>
      <c r="AD2205" s="50" t="n">
        <v>3</v>
      </c>
      <c r="AE2205" s="50" t="n">
        <v>14</v>
      </c>
      <c r="AF2205" s="50" t="n">
        <v>38</v>
      </c>
      <c r="AG2205" s="50" t="n">
        <v>3359.5</v>
      </c>
      <c r="AH2205" s="50" t="n">
        <v>17</v>
      </c>
      <c r="AI2205" s="50" t="n">
        <v>109</v>
      </c>
      <c r="AJ2205" s="50" t="n">
        <v>7624.5</v>
      </c>
      <c r="AK2205" s="50" t="n">
        <v>12</v>
      </c>
    </row>
    <row r="2206" customFormat="false" ht="15" hidden="false" customHeight="false" outlineLevel="0" collapsed="false">
      <c r="A2206" s="50" t="s">
        <v>1389</v>
      </c>
      <c r="B2206" s="50" t="s">
        <v>154</v>
      </c>
      <c r="C2206" s="50" t="s">
        <v>630</v>
      </c>
      <c r="D2206" s="50" t="n">
        <v>592206</v>
      </c>
      <c r="E2206" s="50" t="n">
        <v>5</v>
      </c>
      <c r="F2206" s="50" t="s">
        <v>54</v>
      </c>
      <c r="G2206" s="50" t="n">
        <v>251</v>
      </c>
      <c r="H2206" s="50" t="n">
        <v>142</v>
      </c>
      <c r="I2206" s="50" t="n">
        <v>50</v>
      </c>
      <c r="J2206" s="50" t="n">
        <v>110</v>
      </c>
      <c r="K2206" s="50" t="n">
        <v>88</v>
      </c>
      <c r="L2206" s="50" t="n">
        <v>22</v>
      </c>
      <c r="M2206" s="50" t="n">
        <v>141</v>
      </c>
      <c r="N2206" s="50" t="n">
        <v>54</v>
      </c>
      <c r="O2206" s="50" t="n">
        <v>-1.637</v>
      </c>
      <c r="P2206" s="50" t="n">
        <v>63</v>
      </c>
      <c r="Q2206" s="50" t="n">
        <v>60</v>
      </c>
      <c r="R2206" s="50" t="n">
        <v>13</v>
      </c>
      <c r="S2206" s="50" t="n">
        <v>2</v>
      </c>
      <c r="T2206" s="50" t="n">
        <v>0</v>
      </c>
      <c r="U2206" s="50" t="n">
        <v>3</v>
      </c>
      <c r="V2206" s="50" t="n">
        <v>1</v>
      </c>
      <c r="W2206" s="50" t="n">
        <v>0</v>
      </c>
      <c r="X2206" s="50" t="n">
        <v>2</v>
      </c>
      <c r="Y2206" s="50" t="n">
        <v>17</v>
      </c>
      <c r="Z2206" s="50" t="n">
        <v>16.4</v>
      </c>
      <c r="AA2206" s="50" t="n">
        <v>63</v>
      </c>
      <c r="AB2206" s="50" t="n">
        <v>18.101</v>
      </c>
      <c r="AC2206" s="50" t="n">
        <v>45</v>
      </c>
      <c r="AD2206" s="50" t="n">
        <v>4</v>
      </c>
      <c r="AE2206" s="50" t="n">
        <v>17</v>
      </c>
      <c r="AF2206" s="50" t="n">
        <v>45</v>
      </c>
      <c r="AG2206" s="50" t="n">
        <v>3918.7</v>
      </c>
      <c r="AH2206" s="50" t="n">
        <v>18</v>
      </c>
      <c r="AI2206" s="50" t="n">
        <v>127</v>
      </c>
      <c r="AJ2206" s="50" t="n">
        <v>8833.8</v>
      </c>
      <c r="AK2206" s="50" t="n">
        <v>12</v>
      </c>
    </row>
    <row r="2207" customFormat="false" ht="15" hidden="false" customHeight="false" outlineLevel="0" collapsed="false">
      <c r="A2207" s="50" t="s">
        <v>1390</v>
      </c>
      <c r="B2207" s="50" t="s">
        <v>154</v>
      </c>
      <c r="C2207" s="50" t="s">
        <v>632</v>
      </c>
      <c r="D2207" s="50" t="n">
        <v>687749</v>
      </c>
      <c r="E2207" s="50" t="n">
        <v>6</v>
      </c>
      <c r="F2207" s="50" t="s">
        <v>55</v>
      </c>
      <c r="G2207" s="50" t="n">
        <v>124</v>
      </c>
      <c r="H2207" s="50" t="n">
        <v>59</v>
      </c>
      <c r="I2207" s="50" t="n">
        <v>24</v>
      </c>
      <c r="J2207" s="50" t="n">
        <v>52</v>
      </c>
      <c r="K2207" s="50" t="n">
        <v>25</v>
      </c>
      <c r="L2207" s="50" t="n">
        <v>7</v>
      </c>
      <c r="M2207" s="50" t="n">
        <v>72</v>
      </c>
      <c r="N2207" s="50" t="n">
        <v>34</v>
      </c>
      <c r="O2207" s="50" t="n">
        <v>-5.893</v>
      </c>
      <c r="P2207" s="50" t="n">
        <v>35</v>
      </c>
      <c r="Q2207" s="50" t="n">
        <v>33</v>
      </c>
      <c r="R2207" s="50" t="n">
        <v>4</v>
      </c>
      <c r="S2207" s="50" t="n">
        <v>1</v>
      </c>
      <c r="T2207" s="50" t="n">
        <v>0</v>
      </c>
      <c r="U2207" s="50" t="n">
        <v>0</v>
      </c>
      <c r="V2207" s="50" t="n">
        <v>2</v>
      </c>
      <c r="W2207" s="50" t="n">
        <v>0</v>
      </c>
      <c r="X2207" s="50" t="n">
        <v>0</v>
      </c>
      <c r="Y2207" s="50" t="n">
        <v>15</v>
      </c>
      <c r="Z2207" s="50" t="n">
        <v>5.35</v>
      </c>
      <c r="AA2207" s="50" t="n">
        <v>34</v>
      </c>
      <c r="AB2207" s="50" t="n">
        <v>6.848</v>
      </c>
      <c r="AC2207" s="50" t="n">
        <v>18</v>
      </c>
      <c r="AD2207" s="50" t="n">
        <v>1</v>
      </c>
      <c r="AE2207" s="50" t="n">
        <v>3</v>
      </c>
      <c r="AF2207" s="50" t="n">
        <v>17</v>
      </c>
      <c r="AG2207" s="50" t="n">
        <v>1336</v>
      </c>
      <c r="AH2207" s="50" t="n">
        <v>7</v>
      </c>
      <c r="AI2207" s="50" t="n">
        <v>49</v>
      </c>
      <c r="AJ2207" s="50" t="n">
        <v>3584.1</v>
      </c>
      <c r="AK2207" s="50" t="n">
        <v>16</v>
      </c>
    </row>
    <row r="2208" customFormat="false" ht="15" hidden="false" customHeight="false" outlineLevel="0" collapsed="false">
      <c r="A2208" s="50" t="s">
        <v>1390</v>
      </c>
      <c r="B2208" s="50" t="s">
        <v>154</v>
      </c>
      <c r="C2208" s="50" t="s">
        <v>632</v>
      </c>
      <c r="D2208" s="50" t="n">
        <v>687749</v>
      </c>
      <c r="E2208" s="50" t="n">
        <v>7</v>
      </c>
      <c r="F2208" s="50" t="s">
        <v>56</v>
      </c>
      <c r="G2208" s="50" t="n">
        <v>90</v>
      </c>
      <c r="H2208" s="50" t="n">
        <v>49</v>
      </c>
      <c r="I2208" s="50" t="n">
        <v>12</v>
      </c>
      <c r="J2208" s="50" t="n">
        <v>47</v>
      </c>
      <c r="K2208" s="50" t="n">
        <v>31</v>
      </c>
      <c r="L2208" s="50" t="n">
        <v>6</v>
      </c>
      <c r="M2208" s="50" t="n">
        <v>43</v>
      </c>
      <c r="N2208" s="50" t="n">
        <v>18</v>
      </c>
      <c r="O2208" s="50" t="n">
        <v>-0.697</v>
      </c>
      <c r="P2208" s="50" t="n">
        <v>28</v>
      </c>
      <c r="Q2208" s="50" t="n">
        <v>27</v>
      </c>
      <c r="R2208" s="50" t="n">
        <v>6</v>
      </c>
      <c r="S2208" s="50" t="n">
        <v>1</v>
      </c>
      <c r="T2208" s="50" t="n">
        <v>0</v>
      </c>
      <c r="U2208" s="50" t="n">
        <v>1</v>
      </c>
      <c r="V2208" s="50" t="n">
        <v>0</v>
      </c>
      <c r="W2208" s="50" t="n">
        <v>1</v>
      </c>
      <c r="X2208" s="50" t="n">
        <v>0</v>
      </c>
      <c r="Y2208" s="50" t="n">
        <v>9</v>
      </c>
      <c r="Z2208" s="50" t="n">
        <v>7.55</v>
      </c>
      <c r="AA2208" s="50" t="n">
        <v>28</v>
      </c>
      <c r="AB2208" s="50" t="n">
        <v>9.722</v>
      </c>
      <c r="AC2208" s="50" t="n">
        <v>18</v>
      </c>
      <c r="AD2208" s="50" t="n">
        <v>3</v>
      </c>
      <c r="AE2208" s="50" t="n">
        <v>10</v>
      </c>
      <c r="AF2208" s="50" t="n">
        <v>18</v>
      </c>
      <c r="AG2208" s="50" t="n">
        <v>1571.9</v>
      </c>
      <c r="AH2208" s="50" t="n">
        <v>7</v>
      </c>
      <c r="AI2208" s="50" t="n">
        <v>39</v>
      </c>
      <c r="AJ2208" s="50" t="n">
        <v>2899.2</v>
      </c>
      <c r="AK2208" s="50" t="n">
        <v>13</v>
      </c>
    </row>
    <row r="2209" customFormat="false" ht="15" hidden="false" customHeight="false" outlineLevel="0" collapsed="false">
      <c r="A2209" s="50" t="s">
        <v>1390</v>
      </c>
      <c r="B2209" s="50" t="s">
        <v>154</v>
      </c>
      <c r="C2209" s="50" t="s">
        <v>632</v>
      </c>
      <c r="D2209" s="50" t="n">
        <v>687749</v>
      </c>
      <c r="E2209" s="50" t="n">
        <v>8</v>
      </c>
      <c r="F2209" s="50" t="s">
        <v>57</v>
      </c>
      <c r="G2209" s="50" t="n">
        <v>74</v>
      </c>
      <c r="H2209" s="50" t="n">
        <v>44</v>
      </c>
      <c r="I2209" s="50" t="n">
        <v>18</v>
      </c>
      <c r="J2209" s="50" t="n">
        <v>36</v>
      </c>
      <c r="K2209" s="50" t="n">
        <v>28</v>
      </c>
      <c r="L2209" s="50" t="n">
        <v>7</v>
      </c>
      <c r="M2209" s="50" t="n">
        <v>38</v>
      </c>
      <c r="N2209" s="50" t="n">
        <v>16</v>
      </c>
      <c r="O2209" s="50" t="n">
        <v>-1.411</v>
      </c>
      <c r="P2209" s="50" t="n">
        <v>21</v>
      </c>
      <c r="Q2209" s="50" t="n">
        <v>20</v>
      </c>
      <c r="R2209" s="50" t="n">
        <v>3</v>
      </c>
      <c r="S2209" s="50" t="n">
        <v>0</v>
      </c>
      <c r="T2209" s="50" t="n">
        <v>0</v>
      </c>
      <c r="U2209" s="50" t="n">
        <v>1</v>
      </c>
      <c r="V2209" s="50" t="n">
        <v>0</v>
      </c>
      <c r="W2209" s="50" t="n">
        <v>1</v>
      </c>
      <c r="X2209" s="50" t="n">
        <v>0</v>
      </c>
      <c r="Y2209" s="50" t="n">
        <v>7</v>
      </c>
      <c r="Z2209" s="50" t="n">
        <v>4.5</v>
      </c>
      <c r="AA2209" s="50" t="n">
        <v>21</v>
      </c>
      <c r="AB2209" s="50" t="n">
        <v>5.437</v>
      </c>
      <c r="AC2209" s="50" t="n">
        <v>13</v>
      </c>
      <c r="AD2209" s="50" t="n">
        <v>1</v>
      </c>
      <c r="AE2209" s="50" t="n">
        <v>5</v>
      </c>
      <c r="AF2209" s="50" t="n">
        <v>13</v>
      </c>
      <c r="AG2209" s="50" t="n">
        <v>1081.3</v>
      </c>
      <c r="AH2209" s="50" t="n">
        <v>3</v>
      </c>
      <c r="AI2209" s="50" t="n">
        <v>37</v>
      </c>
      <c r="AJ2209" s="50" t="n">
        <v>2703.4</v>
      </c>
      <c r="AK2209" s="50" t="n">
        <v>7</v>
      </c>
    </row>
    <row r="2210" customFormat="false" ht="15" hidden="false" customHeight="false" outlineLevel="0" collapsed="false">
      <c r="A2210" s="50" t="s">
        <v>1390</v>
      </c>
      <c r="B2210" s="50" t="s">
        <v>154</v>
      </c>
      <c r="C2210" s="50" t="s">
        <v>632</v>
      </c>
      <c r="D2210" s="50" t="n">
        <v>687749</v>
      </c>
      <c r="E2210" s="50" t="n">
        <v>9</v>
      </c>
      <c r="F2210" s="50" t="s">
        <v>58</v>
      </c>
      <c r="G2210" s="50" t="n">
        <v>78</v>
      </c>
      <c r="H2210" s="50" t="n">
        <v>39</v>
      </c>
      <c r="I2210" s="50" t="n">
        <v>15</v>
      </c>
      <c r="J2210" s="50" t="n">
        <v>34</v>
      </c>
      <c r="K2210" s="50" t="n">
        <v>21</v>
      </c>
      <c r="L2210" s="50" t="n">
        <v>6</v>
      </c>
      <c r="M2210" s="50" t="n">
        <v>44</v>
      </c>
      <c r="N2210" s="50" t="n">
        <v>18</v>
      </c>
      <c r="O2210" s="50" t="n">
        <v>-2.679</v>
      </c>
      <c r="P2210" s="50" t="n">
        <v>19</v>
      </c>
      <c r="Q2210" s="50" t="n">
        <v>16</v>
      </c>
      <c r="R2210" s="50" t="n">
        <v>1</v>
      </c>
      <c r="S2210" s="50" t="n">
        <v>0</v>
      </c>
      <c r="T2210" s="50" t="n">
        <v>1</v>
      </c>
      <c r="U2210" s="50" t="n">
        <v>0</v>
      </c>
      <c r="V2210" s="50" t="n">
        <v>1</v>
      </c>
      <c r="W2210" s="50" t="n">
        <v>0</v>
      </c>
      <c r="X2210" s="50" t="n">
        <v>0</v>
      </c>
      <c r="Y2210" s="50" t="n">
        <v>10</v>
      </c>
      <c r="Z2210" s="50" t="n">
        <v>2.3</v>
      </c>
      <c r="AA2210" s="50" t="n">
        <v>17</v>
      </c>
      <c r="AB2210" s="50" t="n">
        <v>2.403</v>
      </c>
      <c r="AC2210" s="50" t="n">
        <v>8</v>
      </c>
      <c r="AD2210" s="50" t="n">
        <v>0</v>
      </c>
      <c r="AE2210" s="50" t="n">
        <v>1</v>
      </c>
      <c r="AF2210" s="50" t="n">
        <v>8</v>
      </c>
      <c r="AG2210" s="50" t="n">
        <v>576.6</v>
      </c>
      <c r="AH2210" s="50" t="n">
        <v>2</v>
      </c>
      <c r="AI2210" s="50" t="n">
        <v>26</v>
      </c>
      <c r="AJ2210" s="50" t="n">
        <v>1913</v>
      </c>
      <c r="AK2210" s="50" t="n">
        <v>8</v>
      </c>
    </row>
    <row r="2211" customFormat="false" ht="15" hidden="false" customHeight="false" outlineLevel="0" collapsed="false">
      <c r="A2211" s="50" t="s">
        <v>1391</v>
      </c>
      <c r="B2211" s="50" t="s">
        <v>154</v>
      </c>
      <c r="C2211" s="50" t="s">
        <v>441</v>
      </c>
      <c r="D2211" s="50" t="n">
        <v>687957</v>
      </c>
      <c r="E2211" s="50" t="n">
        <v>8</v>
      </c>
      <c r="F2211" s="50" t="s">
        <v>57</v>
      </c>
      <c r="G2211" s="50" t="n">
        <v>51</v>
      </c>
      <c r="H2211" s="50" t="n">
        <v>35</v>
      </c>
      <c r="I2211" s="50" t="n">
        <v>8</v>
      </c>
      <c r="J2211" s="50" t="n">
        <v>29</v>
      </c>
      <c r="K2211" s="50" t="n">
        <v>25</v>
      </c>
      <c r="L2211" s="50" t="n">
        <v>4</v>
      </c>
      <c r="M2211" s="50" t="n">
        <v>22</v>
      </c>
      <c r="N2211" s="50" t="n">
        <v>10</v>
      </c>
      <c r="O2211" s="50" t="n">
        <v>1.515</v>
      </c>
      <c r="P2211" s="50" t="n">
        <v>18</v>
      </c>
      <c r="Q2211" s="50" t="n">
        <v>17</v>
      </c>
      <c r="R2211" s="50" t="n">
        <v>8</v>
      </c>
      <c r="S2211" s="50" t="n">
        <v>1</v>
      </c>
      <c r="T2211" s="50" t="n">
        <v>0</v>
      </c>
      <c r="U2211" s="50" t="n">
        <v>0</v>
      </c>
      <c r="V2211" s="50" t="n">
        <v>0</v>
      </c>
      <c r="W2211" s="50" t="n">
        <v>0</v>
      </c>
      <c r="X2211" s="50" t="n">
        <v>0</v>
      </c>
      <c r="Y2211" s="50" t="n">
        <v>2</v>
      </c>
      <c r="Z2211" s="50" t="n">
        <v>7.55</v>
      </c>
      <c r="AA2211" s="50" t="n">
        <v>17</v>
      </c>
      <c r="AB2211" s="50" t="n">
        <v>5.393</v>
      </c>
      <c r="AC2211" s="50" t="n">
        <v>16</v>
      </c>
      <c r="AD2211" s="50" t="n">
        <v>0</v>
      </c>
      <c r="AE2211" s="50" t="n">
        <v>4</v>
      </c>
      <c r="AF2211" s="50" t="n">
        <v>16</v>
      </c>
      <c r="AG2211" s="50" t="n">
        <v>1279.3</v>
      </c>
      <c r="AH2211" s="50" t="n">
        <v>7</v>
      </c>
      <c r="AI2211" s="50" t="n">
        <v>27</v>
      </c>
      <c r="AJ2211" s="50" t="n">
        <v>1785.5</v>
      </c>
      <c r="AK2211" s="50" t="n">
        <v>2</v>
      </c>
    </row>
    <row r="2212" customFormat="false" ht="15" hidden="false" customHeight="false" outlineLevel="0" collapsed="false">
      <c r="A2212" s="50" t="s">
        <v>1391</v>
      </c>
      <c r="B2212" s="50" t="s">
        <v>154</v>
      </c>
      <c r="C2212" s="50" t="s">
        <v>441</v>
      </c>
      <c r="D2212" s="50" t="n">
        <v>687957</v>
      </c>
      <c r="E2212" s="50" t="n">
        <v>9</v>
      </c>
      <c r="F2212" s="50" t="s">
        <v>58</v>
      </c>
      <c r="G2212" s="50" t="n">
        <v>292</v>
      </c>
      <c r="H2212" s="50" t="n">
        <v>144</v>
      </c>
      <c r="I2212" s="50" t="n">
        <v>28</v>
      </c>
      <c r="J2212" s="50" t="n">
        <v>141</v>
      </c>
      <c r="K2212" s="50" t="n">
        <v>95</v>
      </c>
      <c r="L2212" s="50" t="n">
        <v>11</v>
      </c>
      <c r="M2212" s="50" t="n">
        <v>151</v>
      </c>
      <c r="N2212" s="50" t="n">
        <v>49</v>
      </c>
      <c r="O2212" s="50" t="n">
        <v>0.754</v>
      </c>
      <c r="P2212" s="50" t="n">
        <v>82</v>
      </c>
      <c r="Q2212" s="50" t="n">
        <v>73</v>
      </c>
      <c r="R2212" s="50" t="n">
        <v>21</v>
      </c>
      <c r="S2212" s="50" t="n">
        <v>2</v>
      </c>
      <c r="T2212" s="50" t="n">
        <v>3</v>
      </c>
      <c r="U2212" s="50" t="n">
        <v>0</v>
      </c>
      <c r="V2212" s="50" t="n">
        <v>5</v>
      </c>
      <c r="W2212" s="50" t="n">
        <v>2</v>
      </c>
      <c r="X2212" s="50" t="n">
        <v>2</v>
      </c>
      <c r="Y2212" s="50" t="n">
        <v>11</v>
      </c>
      <c r="Z2212" s="50" t="n">
        <v>26.6</v>
      </c>
      <c r="AA2212" s="50" t="n">
        <v>82</v>
      </c>
      <c r="AB2212" s="50" t="n">
        <v>24.676</v>
      </c>
      <c r="AC2212" s="50" t="n">
        <v>64</v>
      </c>
      <c r="AD2212" s="50" t="n">
        <v>2</v>
      </c>
      <c r="AE2212" s="50" t="n">
        <v>13</v>
      </c>
      <c r="AF2212" s="50" t="n">
        <v>64</v>
      </c>
      <c r="AG2212" s="50" t="n">
        <v>5376.1</v>
      </c>
      <c r="AH2212" s="50" t="n">
        <v>24</v>
      </c>
      <c r="AI2212" s="50" t="n">
        <v>128</v>
      </c>
      <c r="AJ2212" s="50" t="n">
        <v>8568.7</v>
      </c>
      <c r="AK2212" s="50" t="n">
        <v>4</v>
      </c>
    </row>
    <row r="2213" customFormat="false" ht="15" hidden="false" customHeight="false" outlineLevel="0" collapsed="false">
      <c r="A2213" s="50" t="s">
        <v>1392</v>
      </c>
      <c r="B2213" s="50" t="s">
        <v>154</v>
      </c>
      <c r="C2213" s="50" t="s">
        <v>633</v>
      </c>
      <c r="D2213" s="50" t="n">
        <v>660710</v>
      </c>
      <c r="E2213" s="50" t="n">
        <v>5</v>
      </c>
      <c r="F2213" s="50" t="s">
        <v>54</v>
      </c>
      <c r="G2213" s="50" t="n">
        <v>107</v>
      </c>
      <c r="H2213" s="50" t="n">
        <v>45</v>
      </c>
      <c r="I2213" s="50" t="n">
        <v>13</v>
      </c>
      <c r="J2213" s="50" t="n">
        <v>48</v>
      </c>
      <c r="K2213" s="50" t="n">
        <v>32</v>
      </c>
      <c r="L2213" s="50" t="n">
        <v>6</v>
      </c>
      <c r="M2213" s="50" t="n">
        <v>59</v>
      </c>
      <c r="N2213" s="50" t="n">
        <v>13</v>
      </c>
      <c r="O2213" s="50" t="n">
        <v>-1.472</v>
      </c>
      <c r="P2213" s="50" t="n">
        <v>28</v>
      </c>
      <c r="Q2213" s="50" t="n">
        <v>23</v>
      </c>
      <c r="R2213" s="50" t="n">
        <v>2</v>
      </c>
      <c r="S2213" s="50" t="n">
        <v>0</v>
      </c>
      <c r="T2213" s="50" t="n">
        <v>0</v>
      </c>
      <c r="U2213" s="50" t="n">
        <v>1</v>
      </c>
      <c r="V2213" s="50" t="n">
        <v>4</v>
      </c>
      <c r="W2213" s="50" t="n">
        <v>1</v>
      </c>
      <c r="X2213" s="50" t="n">
        <v>0</v>
      </c>
      <c r="Y2213" s="50" t="n">
        <v>9</v>
      </c>
      <c r="Z2213" s="50" t="n">
        <v>6.4</v>
      </c>
      <c r="AA2213" s="50" t="n">
        <v>28</v>
      </c>
      <c r="AB2213" s="50" t="n">
        <v>9.805</v>
      </c>
      <c r="AC2213" s="50" t="n">
        <v>14</v>
      </c>
      <c r="AD2213" s="50" t="n">
        <v>3</v>
      </c>
      <c r="AE2213" s="50" t="n">
        <v>6</v>
      </c>
      <c r="AF2213" s="50" t="n">
        <v>14</v>
      </c>
      <c r="AG2213" s="50" t="n">
        <v>1229.3</v>
      </c>
      <c r="AH2213" s="50" t="n">
        <v>6</v>
      </c>
      <c r="AI2213" s="50" t="n">
        <v>42</v>
      </c>
      <c r="AJ2213" s="50" t="n">
        <v>3067</v>
      </c>
      <c r="AK2213" s="50" t="n">
        <v>13</v>
      </c>
    </row>
    <row r="2214" customFormat="false" ht="15" hidden="false" customHeight="false" outlineLevel="0" collapsed="false">
      <c r="A2214" s="50" t="s">
        <v>1392</v>
      </c>
      <c r="B2214" s="50" t="s">
        <v>154</v>
      </c>
      <c r="C2214" s="50" t="s">
        <v>633</v>
      </c>
      <c r="D2214" s="50" t="n">
        <v>660710</v>
      </c>
      <c r="E2214" s="50" t="n">
        <v>6</v>
      </c>
      <c r="F2214" s="50" t="s">
        <v>55</v>
      </c>
      <c r="G2214" s="50" t="n">
        <v>179</v>
      </c>
      <c r="H2214" s="50" t="n">
        <v>76</v>
      </c>
      <c r="I2214" s="50" t="n">
        <v>16</v>
      </c>
      <c r="J2214" s="50" t="n">
        <v>81</v>
      </c>
      <c r="K2214" s="50" t="n">
        <v>45</v>
      </c>
      <c r="L2214" s="50" t="n">
        <v>5</v>
      </c>
      <c r="M2214" s="50" t="n">
        <v>98</v>
      </c>
      <c r="N2214" s="50" t="n">
        <v>31</v>
      </c>
      <c r="O2214" s="50" t="n">
        <v>0.292</v>
      </c>
      <c r="P2214" s="50" t="n">
        <v>45</v>
      </c>
      <c r="Q2214" s="50" t="n">
        <v>41</v>
      </c>
      <c r="R2214" s="50" t="n">
        <v>7</v>
      </c>
      <c r="S2214" s="50" t="n">
        <v>4</v>
      </c>
      <c r="T2214" s="50" t="n">
        <v>0</v>
      </c>
      <c r="U2214" s="50" t="n">
        <v>2</v>
      </c>
      <c r="V2214" s="50" t="n">
        <v>3</v>
      </c>
      <c r="W2214" s="50" t="n">
        <v>0</v>
      </c>
      <c r="X2214" s="50" t="n">
        <v>0</v>
      </c>
      <c r="Y2214" s="50" t="n">
        <v>9</v>
      </c>
      <c r="Z2214" s="50" t="n">
        <v>12</v>
      </c>
      <c r="AA2214" s="50" t="n">
        <v>43</v>
      </c>
      <c r="AB2214" s="50" t="n">
        <v>10.164</v>
      </c>
      <c r="AC2214" s="50" t="n">
        <v>33</v>
      </c>
      <c r="AD2214" s="50" t="n">
        <v>2</v>
      </c>
      <c r="AE2214" s="50" t="n">
        <v>8</v>
      </c>
      <c r="AF2214" s="50" t="n">
        <v>32</v>
      </c>
      <c r="AG2214" s="50" t="n">
        <v>2749.9</v>
      </c>
      <c r="AH2214" s="50" t="n">
        <v>4</v>
      </c>
      <c r="AI2214" s="50" t="n">
        <v>65</v>
      </c>
      <c r="AJ2214" s="50" t="n">
        <v>4766.4</v>
      </c>
      <c r="AK2214" s="50" t="n">
        <v>24</v>
      </c>
    </row>
    <row r="2215" customFormat="false" ht="15" hidden="false" customHeight="false" outlineLevel="0" collapsed="false">
      <c r="A2215" s="50" t="s">
        <v>1392</v>
      </c>
      <c r="B2215" s="50" t="s">
        <v>154</v>
      </c>
      <c r="C2215" s="50" t="s">
        <v>633</v>
      </c>
      <c r="D2215" s="50" t="n">
        <v>660710</v>
      </c>
      <c r="E2215" s="50" t="n">
        <v>7</v>
      </c>
      <c r="F2215" s="50" t="s">
        <v>56</v>
      </c>
      <c r="G2215" s="50" t="n">
        <v>67</v>
      </c>
      <c r="H2215" s="50" t="n">
        <v>40</v>
      </c>
      <c r="I2215" s="50" t="n">
        <v>10</v>
      </c>
      <c r="J2215" s="50" t="n">
        <v>36</v>
      </c>
      <c r="K2215" s="50" t="n">
        <v>24</v>
      </c>
      <c r="L2215" s="50" t="n">
        <v>4</v>
      </c>
      <c r="M2215" s="50" t="n">
        <v>31</v>
      </c>
      <c r="N2215" s="50" t="n">
        <v>16</v>
      </c>
      <c r="O2215" s="50" t="n">
        <v>-2.852</v>
      </c>
      <c r="P2215" s="50" t="n">
        <v>18</v>
      </c>
      <c r="Q2215" s="50" t="n">
        <v>18</v>
      </c>
      <c r="R2215" s="50" t="n">
        <v>3</v>
      </c>
      <c r="S2215" s="50" t="n">
        <v>0</v>
      </c>
      <c r="T2215" s="50" t="n">
        <v>0</v>
      </c>
      <c r="U2215" s="50" t="n">
        <v>0</v>
      </c>
      <c r="V2215" s="50" t="n">
        <v>0</v>
      </c>
      <c r="W2215" s="50" t="n">
        <v>0</v>
      </c>
      <c r="X2215" s="50" t="n">
        <v>0</v>
      </c>
      <c r="Y2215" s="50" t="n">
        <v>6</v>
      </c>
      <c r="Z2215" s="50" t="n">
        <v>2.7</v>
      </c>
      <c r="AA2215" s="50" t="n">
        <v>18</v>
      </c>
      <c r="AB2215" s="50" t="n">
        <v>2.877</v>
      </c>
      <c r="AC2215" s="50" t="n">
        <v>12</v>
      </c>
      <c r="AD2215" s="50" t="n">
        <v>0</v>
      </c>
      <c r="AE2215" s="50" t="n">
        <v>4</v>
      </c>
      <c r="AF2215" s="50" t="n">
        <v>12</v>
      </c>
      <c r="AG2215" s="50" t="n">
        <v>1061.1</v>
      </c>
      <c r="AH2215" s="50" t="n">
        <v>3</v>
      </c>
      <c r="AI2215" s="50" t="n">
        <v>32</v>
      </c>
      <c r="AJ2215" s="50" t="n">
        <v>2274.8</v>
      </c>
      <c r="AK2215" s="50" t="n">
        <v>8</v>
      </c>
    </row>
    <row r="2216" customFormat="false" ht="15" hidden="false" customHeight="false" outlineLevel="0" collapsed="false">
      <c r="A2216" s="50" t="s">
        <v>1393</v>
      </c>
      <c r="B2216" s="50" t="s">
        <v>154</v>
      </c>
      <c r="C2216" s="50" t="s">
        <v>428</v>
      </c>
      <c r="D2216" s="50" t="n">
        <v>669720</v>
      </c>
      <c r="E2216" s="50" t="n">
        <v>8</v>
      </c>
      <c r="F2216" s="50" t="s">
        <v>57</v>
      </c>
      <c r="G2216" s="50" t="n">
        <v>117</v>
      </c>
      <c r="H2216" s="50" t="n">
        <v>60</v>
      </c>
      <c r="I2216" s="50" t="n">
        <v>21</v>
      </c>
      <c r="J2216" s="50" t="n">
        <v>53</v>
      </c>
      <c r="K2216" s="50" t="n">
        <v>38</v>
      </c>
      <c r="L2216" s="50" t="n">
        <v>10</v>
      </c>
      <c r="M2216" s="50" t="n">
        <v>64</v>
      </c>
      <c r="N2216" s="50" t="n">
        <v>22</v>
      </c>
      <c r="O2216" s="50" t="n">
        <v>-1.449</v>
      </c>
      <c r="P2216" s="50" t="n">
        <v>30</v>
      </c>
      <c r="Q2216" s="50" t="n">
        <v>28</v>
      </c>
      <c r="R2216" s="50" t="n">
        <v>6</v>
      </c>
      <c r="S2216" s="50" t="n">
        <v>0</v>
      </c>
      <c r="T2216" s="50" t="n">
        <v>0</v>
      </c>
      <c r="U2216" s="50" t="n">
        <v>1</v>
      </c>
      <c r="V2216" s="50" t="n">
        <v>2</v>
      </c>
      <c r="W2216" s="50" t="n">
        <v>0</v>
      </c>
      <c r="X2216" s="50" t="n">
        <v>0</v>
      </c>
      <c r="Y2216" s="50" t="n">
        <v>7</v>
      </c>
      <c r="Z2216" s="50" t="n">
        <v>7.9</v>
      </c>
      <c r="AA2216" s="50" t="n">
        <v>30</v>
      </c>
      <c r="AB2216" s="50" t="n">
        <v>8.041</v>
      </c>
      <c r="AC2216" s="50" t="n">
        <v>21</v>
      </c>
      <c r="AD2216" s="50" t="n">
        <v>1</v>
      </c>
      <c r="AE2216" s="50" t="n">
        <v>5</v>
      </c>
      <c r="AF2216" s="50" t="n">
        <v>21</v>
      </c>
      <c r="AG2216" s="50" t="n">
        <v>1775.9</v>
      </c>
      <c r="AH2216" s="50" t="n">
        <v>7</v>
      </c>
      <c r="AI2216" s="50" t="n">
        <v>49</v>
      </c>
      <c r="AJ2216" s="50" t="n">
        <v>3600.6</v>
      </c>
      <c r="AK2216" s="50" t="n">
        <v>16</v>
      </c>
    </row>
    <row r="2217" customFormat="false" ht="15" hidden="false" customHeight="false" outlineLevel="0" collapsed="false">
      <c r="A2217" s="50" t="s">
        <v>1393</v>
      </c>
      <c r="B2217" s="50" t="s">
        <v>154</v>
      </c>
      <c r="C2217" s="50" t="s">
        <v>428</v>
      </c>
      <c r="D2217" s="50" t="n">
        <v>669720</v>
      </c>
      <c r="E2217" s="50" t="n">
        <v>9</v>
      </c>
      <c r="F2217" s="50" t="s">
        <v>58</v>
      </c>
      <c r="G2217" s="50" t="n">
        <v>113</v>
      </c>
      <c r="H2217" s="50" t="n">
        <v>64</v>
      </c>
      <c r="I2217" s="50" t="n">
        <v>17</v>
      </c>
      <c r="J2217" s="50" t="n">
        <v>55</v>
      </c>
      <c r="K2217" s="50" t="n">
        <v>44</v>
      </c>
      <c r="L2217" s="50" t="n">
        <v>8</v>
      </c>
      <c r="M2217" s="50" t="n">
        <v>58</v>
      </c>
      <c r="N2217" s="50" t="n">
        <v>20</v>
      </c>
      <c r="O2217" s="50" t="n">
        <v>3.042</v>
      </c>
      <c r="P2217" s="50" t="n">
        <v>31</v>
      </c>
      <c r="Q2217" s="50" t="n">
        <v>29</v>
      </c>
      <c r="R2217" s="50" t="n">
        <v>12</v>
      </c>
      <c r="S2217" s="50" t="n">
        <v>2</v>
      </c>
      <c r="T2217" s="50" t="n">
        <v>0</v>
      </c>
      <c r="U2217" s="50" t="n">
        <v>1</v>
      </c>
      <c r="V2217" s="50" t="n">
        <v>1</v>
      </c>
      <c r="W2217" s="50" t="n">
        <v>0</v>
      </c>
      <c r="X2217" s="50" t="n">
        <v>1</v>
      </c>
      <c r="Y2217" s="50" t="n">
        <v>7</v>
      </c>
      <c r="Z2217" s="50" t="n">
        <v>13.3</v>
      </c>
      <c r="AA2217" s="50" t="n">
        <v>30</v>
      </c>
      <c r="AB2217" s="50" t="n">
        <v>10.225</v>
      </c>
      <c r="AC2217" s="50" t="n">
        <v>23</v>
      </c>
      <c r="AD2217" s="50" t="n">
        <v>1</v>
      </c>
      <c r="AE2217" s="50" t="n">
        <v>11</v>
      </c>
      <c r="AF2217" s="50" t="n">
        <v>22</v>
      </c>
      <c r="AG2217" s="50" t="n">
        <v>2002.2</v>
      </c>
      <c r="AH2217" s="50" t="n">
        <v>10</v>
      </c>
      <c r="AI2217" s="50" t="n">
        <v>61</v>
      </c>
      <c r="AJ2217" s="50" t="n">
        <v>4447.4</v>
      </c>
      <c r="AK2217" s="50" t="n">
        <v>14</v>
      </c>
    </row>
    <row r="2218" customFormat="false" ht="15" hidden="false" customHeight="false" outlineLevel="0" collapsed="false">
      <c r="A2218" s="50" t="s">
        <v>1394</v>
      </c>
      <c r="B2218" s="50" t="s">
        <v>154</v>
      </c>
      <c r="C2218" s="50" t="s">
        <v>765</v>
      </c>
      <c r="D2218" s="50" t="n">
        <v>669369</v>
      </c>
      <c r="E2218" s="50" t="n">
        <v>4</v>
      </c>
      <c r="F2218" s="50" t="s">
        <v>53</v>
      </c>
      <c r="G2218" s="50" t="n">
        <v>78</v>
      </c>
      <c r="H2218" s="50" t="n">
        <v>38</v>
      </c>
      <c r="I2218" s="50" t="n">
        <v>12</v>
      </c>
      <c r="J2218" s="50" t="n">
        <v>44</v>
      </c>
      <c r="K2218" s="50" t="n">
        <v>28</v>
      </c>
      <c r="L2218" s="50" t="n">
        <v>6</v>
      </c>
      <c r="M2218" s="50" t="n">
        <v>34</v>
      </c>
      <c r="N2218" s="50" t="n">
        <v>10</v>
      </c>
      <c r="O2218" s="50" t="n">
        <v>-1.414</v>
      </c>
      <c r="P2218" s="50" t="n">
        <v>22</v>
      </c>
      <c r="Q2218" s="50" t="n">
        <v>20</v>
      </c>
      <c r="R2218" s="50" t="n">
        <v>5</v>
      </c>
      <c r="S2218" s="50" t="n">
        <v>2</v>
      </c>
      <c r="T2218" s="50" t="n">
        <v>0</v>
      </c>
      <c r="U2218" s="50" t="n">
        <v>0</v>
      </c>
      <c r="V2218" s="50" t="n">
        <v>1</v>
      </c>
      <c r="W2218" s="50" t="n">
        <v>0</v>
      </c>
      <c r="X2218" s="50" t="n">
        <v>0</v>
      </c>
      <c r="Y2218" s="50" t="n">
        <v>8</v>
      </c>
      <c r="Z2218" s="50" t="n">
        <v>5.9</v>
      </c>
      <c r="AA2218" s="50" t="n">
        <v>21</v>
      </c>
      <c r="AB2218" s="50" t="n">
        <v>3.078</v>
      </c>
      <c r="AC2218" s="50" t="n">
        <v>13</v>
      </c>
      <c r="AD2218" s="50" t="n">
        <v>0</v>
      </c>
      <c r="AE2218" s="50" t="n">
        <v>2</v>
      </c>
      <c r="AF2218" s="50" t="n">
        <v>13</v>
      </c>
      <c r="AG2218" s="50" t="n">
        <v>1015.2</v>
      </c>
      <c r="AH2218" s="50" t="n">
        <v>3</v>
      </c>
      <c r="AI2218" s="50" t="n">
        <v>32</v>
      </c>
      <c r="AJ2218" s="50" t="n">
        <v>2192.7</v>
      </c>
      <c r="AK2218" s="50" t="n">
        <v>1</v>
      </c>
    </row>
    <row r="2219" customFormat="false" ht="15" hidden="false" customHeight="false" outlineLevel="0" collapsed="false">
      <c r="A2219" s="50" t="s">
        <v>1394</v>
      </c>
      <c r="B2219" s="50" t="s">
        <v>154</v>
      </c>
      <c r="C2219" s="50" t="s">
        <v>765</v>
      </c>
      <c r="D2219" s="50" t="n">
        <v>669369</v>
      </c>
      <c r="E2219" s="50" t="n">
        <v>5</v>
      </c>
      <c r="F2219" s="50" t="s">
        <v>54</v>
      </c>
      <c r="G2219" s="50" t="n">
        <v>54</v>
      </c>
      <c r="H2219" s="50" t="n">
        <v>27</v>
      </c>
      <c r="I2219" s="50" t="n">
        <v>10</v>
      </c>
      <c r="J2219" s="50" t="n">
        <v>22</v>
      </c>
      <c r="K2219" s="50" t="n">
        <v>16</v>
      </c>
      <c r="L2219" s="50" t="n">
        <v>3</v>
      </c>
      <c r="M2219" s="50" t="n">
        <v>32</v>
      </c>
      <c r="N2219" s="50" t="n">
        <v>11</v>
      </c>
      <c r="O2219" s="50" t="n">
        <v>-1.382</v>
      </c>
      <c r="P2219" s="50" t="n">
        <v>14</v>
      </c>
      <c r="Q2219" s="50" t="n">
        <v>12</v>
      </c>
      <c r="R2219" s="50" t="n">
        <v>1</v>
      </c>
      <c r="S2219" s="50" t="n">
        <v>0</v>
      </c>
      <c r="T2219" s="50" t="n">
        <v>0</v>
      </c>
      <c r="U2219" s="50" t="n">
        <v>0</v>
      </c>
      <c r="V2219" s="50" t="n">
        <v>2</v>
      </c>
      <c r="W2219" s="50" t="n">
        <v>0</v>
      </c>
      <c r="X2219" s="50" t="n">
        <v>0</v>
      </c>
      <c r="Y2219" s="50" t="n">
        <v>5</v>
      </c>
      <c r="Z2219" s="50" t="n">
        <v>2.3</v>
      </c>
      <c r="AA2219" s="50" t="n">
        <v>14</v>
      </c>
      <c r="AB2219" s="50" t="n">
        <v>3</v>
      </c>
      <c r="AC2219" s="50" t="n">
        <v>7</v>
      </c>
      <c r="AD2219" s="50" t="n">
        <v>0</v>
      </c>
      <c r="AE2219" s="50" t="n">
        <v>0</v>
      </c>
      <c r="AF2219" s="50" t="n">
        <v>7</v>
      </c>
      <c r="AG2219" s="50" t="n">
        <v>428.1</v>
      </c>
      <c r="AH2219" s="50" t="n">
        <v>3</v>
      </c>
      <c r="AI2219" s="50" t="n">
        <v>18</v>
      </c>
      <c r="AJ2219" s="50" t="n">
        <v>1202.6</v>
      </c>
      <c r="AK2219" s="50" t="n">
        <v>0</v>
      </c>
    </row>
    <row r="2220" customFormat="false" ht="15" hidden="false" customHeight="false" outlineLevel="0" collapsed="false">
      <c r="A2220" s="50" t="s">
        <v>1394</v>
      </c>
      <c r="B2220" s="50" t="s">
        <v>154</v>
      </c>
      <c r="C2220" s="50" t="s">
        <v>765</v>
      </c>
      <c r="D2220" s="50" t="n">
        <v>669369</v>
      </c>
      <c r="E2220" s="50" t="n">
        <v>6</v>
      </c>
      <c r="F2220" s="50" t="s">
        <v>55</v>
      </c>
      <c r="G2220" s="50" t="n">
        <v>56</v>
      </c>
      <c r="H2220" s="50" t="n">
        <v>28</v>
      </c>
      <c r="I2220" s="50" t="n">
        <v>6</v>
      </c>
      <c r="J2220" s="50" t="n">
        <v>26</v>
      </c>
      <c r="K2220" s="50" t="n">
        <v>11</v>
      </c>
      <c r="L2220" s="50" t="n">
        <v>2</v>
      </c>
      <c r="M2220" s="50" t="n">
        <v>30</v>
      </c>
      <c r="N2220" s="50" t="n">
        <v>17</v>
      </c>
      <c r="O2220" s="50" t="n">
        <v>-2.083</v>
      </c>
      <c r="P2220" s="50" t="n">
        <v>13</v>
      </c>
      <c r="Q2220" s="50" t="n">
        <v>13</v>
      </c>
      <c r="R2220" s="50" t="n">
        <v>2</v>
      </c>
      <c r="S2220" s="50" t="n">
        <v>0</v>
      </c>
      <c r="T2220" s="50" t="n">
        <v>0</v>
      </c>
      <c r="U2220" s="50" t="n">
        <v>0</v>
      </c>
      <c r="V2220" s="50" t="n">
        <v>0</v>
      </c>
      <c r="W2220" s="50" t="n">
        <v>0</v>
      </c>
      <c r="X2220" s="50" t="n">
        <v>0</v>
      </c>
      <c r="Y2220" s="50" t="n">
        <v>5</v>
      </c>
      <c r="Z2220" s="50" t="n">
        <v>1.8</v>
      </c>
      <c r="AA2220" s="50" t="n">
        <v>13</v>
      </c>
      <c r="AB2220" s="50" t="n">
        <v>2.196</v>
      </c>
      <c r="AC2220" s="50" t="n">
        <v>8</v>
      </c>
      <c r="AD2220" s="50" t="n">
        <v>0</v>
      </c>
      <c r="AE2220" s="50" t="n">
        <v>0</v>
      </c>
      <c r="AF2220" s="50" t="n">
        <v>8</v>
      </c>
      <c r="AG2220" s="50" t="n">
        <v>623.1</v>
      </c>
      <c r="AH2220" s="50" t="n">
        <v>2</v>
      </c>
      <c r="AI2220" s="50" t="n">
        <v>24</v>
      </c>
      <c r="AJ2220" s="50" t="n">
        <v>1593.3</v>
      </c>
      <c r="AK2220" s="50" t="n">
        <v>1</v>
      </c>
    </row>
    <row r="2221" customFormat="false" ht="15" hidden="false" customHeight="false" outlineLevel="0" collapsed="false">
      <c r="A2221" s="50" t="s">
        <v>1395</v>
      </c>
      <c r="B2221" s="50" t="s">
        <v>154</v>
      </c>
      <c r="C2221" s="50" t="s">
        <v>766</v>
      </c>
      <c r="D2221" s="50" t="n">
        <v>695238</v>
      </c>
      <c r="E2221" s="50" t="n">
        <v>6</v>
      </c>
      <c r="F2221" s="50" t="s">
        <v>55</v>
      </c>
      <c r="G2221" s="50" t="n">
        <v>180</v>
      </c>
      <c r="H2221" s="50" t="n">
        <v>71</v>
      </c>
      <c r="I2221" s="50" t="n">
        <v>12</v>
      </c>
      <c r="J2221" s="50" t="n">
        <v>76</v>
      </c>
      <c r="K2221" s="50" t="n">
        <v>47</v>
      </c>
      <c r="L2221" s="50" t="n">
        <v>3</v>
      </c>
      <c r="M2221" s="50" t="n">
        <v>100</v>
      </c>
      <c r="N2221" s="50" t="n">
        <v>24</v>
      </c>
      <c r="O2221" s="50" t="n">
        <v>0.816</v>
      </c>
      <c r="P2221" s="50" t="n">
        <v>45</v>
      </c>
      <c r="Q2221" s="50" t="n">
        <v>35</v>
      </c>
      <c r="R2221" s="50" t="n">
        <v>9</v>
      </c>
      <c r="S2221" s="50" t="n">
        <v>1</v>
      </c>
      <c r="T2221" s="50" t="n">
        <v>0</v>
      </c>
      <c r="U2221" s="50" t="n">
        <v>0</v>
      </c>
      <c r="V2221" s="50" t="n">
        <v>10</v>
      </c>
      <c r="W2221" s="50" t="n">
        <v>0</v>
      </c>
      <c r="X2221" s="50" t="n">
        <v>0</v>
      </c>
      <c r="Y2221" s="50" t="n">
        <v>7</v>
      </c>
      <c r="Z2221" s="50" t="n">
        <v>14.75</v>
      </c>
      <c r="AA2221" s="50" t="n">
        <v>43</v>
      </c>
      <c r="AB2221" s="50" t="n">
        <v>14.15</v>
      </c>
      <c r="AC2221" s="50" t="n">
        <v>28</v>
      </c>
      <c r="AD2221" s="50" t="n">
        <v>0</v>
      </c>
      <c r="AE2221" s="50" t="n">
        <v>5</v>
      </c>
      <c r="AF2221" s="50" t="n">
        <v>27</v>
      </c>
      <c r="AG2221" s="50" t="n">
        <v>2209.8</v>
      </c>
      <c r="AH2221" s="50" t="n">
        <v>8</v>
      </c>
      <c r="AI2221" s="50" t="n">
        <v>62</v>
      </c>
      <c r="AJ2221" s="50" t="n">
        <v>4333.2</v>
      </c>
      <c r="AK2221" s="50" t="n">
        <v>4</v>
      </c>
    </row>
    <row r="2222" customFormat="false" ht="15" hidden="false" customHeight="false" outlineLevel="0" collapsed="false">
      <c r="A2222" s="50" t="s">
        <v>1396</v>
      </c>
      <c r="B2222" s="50" t="s">
        <v>154</v>
      </c>
      <c r="C2222" s="50" t="s">
        <v>767</v>
      </c>
      <c r="D2222" s="50" t="n">
        <v>806956</v>
      </c>
      <c r="E2222" s="50" t="n">
        <v>9</v>
      </c>
      <c r="F2222" s="50" t="s">
        <v>58</v>
      </c>
      <c r="G2222" s="50" t="n">
        <v>149</v>
      </c>
      <c r="H2222" s="50" t="n">
        <v>72</v>
      </c>
      <c r="I2222" s="50" t="n">
        <v>13</v>
      </c>
      <c r="J2222" s="50" t="n">
        <v>76</v>
      </c>
      <c r="K2222" s="50" t="n">
        <v>49</v>
      </c>
      <c r="L2222" s="50" t="n">
        <v>4</v>
      </c>
      <c r="M2222" s="50" t="n">
        <v>73</v>
      </c>
      <c r="N2222" s="50" t="n">
        <v>23</v>
      </c>
      <c r="O2222" s="50" t="n">
        <v>-0.363</v>
      </c>
      <c r="P2222" s="50" t="n">
        <v>40</v>
      </c>
      <c r="Q2222" s="50" t="n">
        <v>39</v>
      </c>
      <c r="R2222" s="50" t="n">
        <v>10</v>
      </c>
      <c r="S2222" s="50" t="n">
        <v>0</v>
      </c>
      <c r="T2222" s="50" t="n">
        <v>1</v>
      </c>
      <c r="U2222" s="50" t="n">
        <v>2</v>
      </c>
      <c r="V2222" s="50" t="n">
        <v>1</v>
      </c>
      <c r="W2222" s="50" t="n">
        <v>0</v>
      </c>
      <c r="X2222" s="50" t="n">
        <v>0</v>
      </c>
      <c r="Y2222" s="50" t="n">
        <v>9</v>
      </c>
      <c r="Z2222" s="50" t="n">
        <v>12.6</v>
      </c>
      <c r="AA2222" s="50" t="n">
        <v>40</v>
      </c>
      <c r="AB2222" s="50" t="n">
        <v>9.072</v>
      </c>
      <c r="AC2222" s="50" t="n">
        <v>30</v>
      </c>
      <c r="AD2222" s="50" t="n">
        <v>1</v>
      </c>
      <c r="AE2222" s="50" t="n">
        <v>10</v>
      </c>
      <c r="AF2222" s="50" t="n">
        <v>30</v>
      </c>
      <c r="AG2222" s="50" t="n">
        <v>2703.3</v>
      </c>
      <c r="AH2222" s="50" t="n">
        <v>9</v>
      </c>
      <c r="AI2222" s="50" t="n">
        <v>61</v>
      </c>
      <c r="AJ2222" s="50" t="n">
        <v>4284.5</v>
      </c>
      <c r="AK2222" s="50" t="n">
        <v>11</v>
      </c>
    </row>
    <row r="2223" customFormat="false" ht="15" hidden="false" customHeight="false" outlineLevel="0" collapsed="false">
      <c r="A2223" s="50" t="s">
        <v>1397</v>
      </c>
      <c r="B2223" s="50" t="s">
        <v>154</v>
      </c>
      <c r="C2223" s="50" t="s">
        <v>768</v>
      </c>
      <c r="D2223" s="50" t="n">
        <v>669256</v>
      </c>
      <c r="E2223" s="50" t="n">
        <v>6</v>
      </c>
      <c r="F2223" s="50" t="s">
        <v>55</v>
      </c>
      <c r="G2223" s="50" t="n">
        <v>23</v>
      </c>
      <c r="H2223" s="50" t="n">
        <v>11</v>
      </c>
      <c r="I2223" s="50" t="n">
        <v>0</v>
      </c>
      <c r="J2223" s="50" t="n">
        <v>12</v>
      </c>
      <c r="K2223" s="50" t="n">
        <v>7</v>
      </c>
      <c r="L2223" s="50" t="n">
        <v>0</v>
      </c>
      <c r="M2223" s="50" t="n">
        <v>11</v>
      </c>
      <c r="N2223" s="50" t="n">
        <v>4</v>
      </c>
      <c r="O2223" s="50" t="n">
        <v>-0.868</v>
      </c>
      <c r="P2223" s="50" t="n">
        <v>10</v>
      </c>
      <c r="Q2223" s="50" t="n">
        <v>7</v>
      </c>
      <c r="R2223" s="50" t="n">
        <v>1</v>
      </c>
      <c r="S2223" s="50" t="n">
        <v>0</v>
      </c>
      <c r="T2223" s="50" t="n">
        <v>0</v>
      </c>
      <c r="U2223" s="50" t="n">
        <v>0</v>
      </c>
      <c r="V2223" s="50" t="n">
        <v>1</v>
      </c>
      <c r="W2223" s="50" t="n">
        <v>1</v>
      </c>
      <c r="X2223" s="50" t="n">
        <v>1</v>
      </c>
      <c r="Y2223" s="50" t="n">
        <v>0</v>
      </c>
      <c r="Z2223" s="50" t="n">
        <v>2.3</v>
      </c>
      <c r="AA2223" s="50" t="n">
        <v>10</v>
      </c>
      <c r="AB2223" s="50" t="n">
        <v>3.731</v>
      </c>
      <c r="AC2223" s="50" t="n">
        <v>8</v>
      </c>
      <c r="AD2223" s="50" t="n">
        <v>1</v>
      </c>
      <c r="AE2223" s="50" t="n">
        <v>4</v>
      </c>
      <c r="AF2223" s="50" t="n">
        <v>8</v>
      </c>
      <c r="AG2223" s="50" t="n">
        <v>721.4</v>
      </c>
      <c r="AH2223" s="50" t="n">
        <v>3</v>
      </c>
      <c r="AI2223" s="50" t="n">
        <v>10</v>
      </c>
      <c r="AJ2223" s="50" t="n">
        <v>707.9</v>
      </c>
      <c r="AK2223" s="50" t="n">
        <v>2</v>
      </c>
    </row>
    <row r="2224" customFormat="false" ht="15" hidden="false" customHeight="false" outlineLevel="0" collapsed="false">
      <c r="A2224" s="50" t="s">
        <v>1398</v>
      </c>
      <c r="B2224" s="50" t="s">
        <v>154</v>
      </c>
      <c r="C2224" s="50" t="s">
        <v>769</v>
      </c>
      <c r="D2224" s="50" t="n">
        <v>675448</v>
      </c>
      <c r="E2224" s="50" t="n">
        <v>6</v>
      </c>
      <c r="F2224" s="50" t="s">
        <v>55</v>
      </c>
      <c r="G2224" s="50" t="n">
        <v>17</v>
      </c>
      <c r="H2224" s="50" t="n">
        <v>7</v>
      </c>
      <c r="I2224" s="50" t="n">
        <v>4</v>
      </c>
      <c r="J2224" s="50" t="n">
        <v>8</v>
      </c>
      <c r="K2224" s="50" t="n">
        <v>3</v>
      </c>
      <c r="L2224" s="50" t="n">
        <v>2</v>
      </c>
      <c r="M2224" s="50" t="n">
        <v>9</v>
      </c>
      <c r="N2224" s="50" t="n">
        <v>4</v>
      </c>
      <c r="O2224" s="50" t="n">
        <v>-0.792</v>
      </c>
      <c r="P2224" s="50" t="n">
        <v>3</v>
      </c>
      <c r="Q2224" s="50" t="n">
        <v>3</v>
      </c>
      <c r="R2224" s="50" t="n">
        <v>0</v>
      </c>
      <c r="S2224" s="50" t="n">
        <v>0</v>
      </c>
      <c r="T2224" s="50" t="n">
        <v>0</v>
      </c>
      <c r="U2224" s="50" t="n">
        <v>0</v>
      </c>
      <c r="V2224" s="50" t="n">
        <v>0</v>
      </c>
      <c r="W2224" s="50" t="n">
        <v>0</v>
      </c>
      <c r="X2224" s="50" t="n">
        <v>0</v>
      </c>
      <c r="Y2224" s="50" t="n">
        <v>3</v>
      </c>
      <c r="Z2224" s="50" t="n">
        <v>0</v>
      </c>
      <c r="AA2224" s="50" t="n">
        <v>3</v>
      </c>
      <c r="AB2224" s="50" t="n">
        <v>0</v>
      </c>
      <c r="AC2224" s="50" t="n">
        <v>0</v>
      </c>
      <c r="AD2224" s="50" t="n">
        <v>0</v>
      </c>
      <c r="AE2224" s="50" t="n">
        <v>0</v>
      </c>
      <c r="AF2224" s="50" t="n">
        <v>0</v>
      </c>
      <c r="AG2224" s="50" t="n">
        <v>0</v>
      </c>
      <c r="AH2224" s="50" t="n">
        <v>0</v>
      </c>
      <c r="AI2224" s="50" t="n">
        <v>6</v>
      </c>
      <c r="AJ2224" s="50" t="n">
        <v>430.4</v>
      </c>
      <c r="AK2224" s="50" t="n">
        <v>1</v>
      </c>
    </row>
    <row r="2225" customFormat="false" ht="15" hidden="false" customHeight="false" outlineLevel="0" collapsed="false">
      <c r="A2225" s="50" t="s">
        <v>1399</v>
      </c>
      <c r="B2225" s="50" t="s">
        <v>154</v>
      </c>
      <c r="C2225" s="50" t="s">
        <v>466</v>
      </c>
      <c r="D2225" s="50" t="n">
        <v>669398</v>
      </c>
      <c r="E2225" s="50" t="n">
        <v>8</v>
      </c>
      <c r="F2225" s="50" t="s">
        <v>57</v>
      </c>
      <c r="G2225" s="50" t="n">
        <v>8</v>
      </c>
      <c r="H2225" s="50" t="n">
        <v>6</v>
      </c>
      <c r="I2225" s="50" t="n">
        <v>2</v>
      </c>
      <c r="J2225" s="50" t="n">
        <v>6</v>
      </c>
      <c r="K2225" s="50" t="n">
        <v>5</v>
      </c>
      <c r="L2225" s="50" t="n">
        <v>1</v>
      </c>
      <c r="M2225" s="50" t="n">
        <v>2</v>
      </c>
      <c r="N2225" s="50" t="n">
        <v>1</v>
      </c>
      <c r="O2225" s="50" t="n">
        <v>0.023</v>
      </c>
      <c r="P2225" s="50" t="n">
        <v>3</v>
      </c>
      <c r="Q2225" s="50" t="n">
        <v>3</v>
      </c>
      <c r="R2225" s="50" t="n">
        <v>1</v>
      </c>
      <c r="S2225" s="50" t="n">
        <v>1</v>
      </c>
      <c r="T2225" s="50" t="n">
        <v>0</v>
      </c>
      <c r="U2225" s="50" t="n">
        <v>0</v>
      </c>
      <c r="V2225" s="50" t="n">
        <v>0</v>
      </c>
      <c r="W2225" s="50" t="n">
        <v>0</v>
      </c>
      <c r="X2225" s="50" t="n">
        <v>0</v>
      </c>
      <c r="Y2225" s="50" t="n">
        <v>1</v>
      </c>
      <c r="Z2225" s="50" t="n">
        <v>1.25</v>
      </c>
      <c r="AA2225" s="50" t="n">
        <v>3</v>
      </c>
      <c r="AB2225" s="50" t="n">
        <v>0.452</v>
      </c>
      <c r="AC2225" s="50" t="n">
        <v>2</v>
      </c>
      <c r="AD2225" s="50" t="n">
        <v>0</v>
      </c>
      <c r="AE2225" s="50" t="n">
        <v>1</v>
      </c>
      <c r="AF2225" s="50" t="n">
        <v>2</v>
      </c>
      <c r="AG2225" s="50" t="n">
        <v>186.5</v>
      </c>
      <c r="AH2225" s="50" t="n">
        <v>1</v>
      </c>
      <c r="AI2225" s="50" t="n">
        <v>5</v>
      </c>
      <c r="AJ2225" s="50" t="n">
        <v>342.7</v>
      </c>
      <c r="AK2225" s="50" t="n">
        <v>0</v>
      </c>
    </row>
    <row r="2226" customFormat="false" ht="15" hidden="false" customHeight="false" outlineLevel="0" collapsed="false">
      <c r="A2226" s="50" t="s">
        <v>1400</v>
      </c>
      <c r="B2226" s="50" t="s">
        <v>154</v>
      </c>
      <c r="C2226" s="50" t="s">
        <v>770</v>
      </c>
      <c r="D2226" s="50" t="n">
        <v>681190</v>
      </c>
      <c r="E2226" s="50" t="n">
        <v>7</v>
      </c>
      <c r="F2226" s="50" t="s">
        <v>56</v>
      </c>
      <c r="G2226" s="50" t="n">
        <v>1</v>
      </c>
      <c r="H2226" s="50" t="n">
        <v>1</v>
      </c>
      <c r="I2226" s="50" t="n">
        <v>0</v>
      </c>
      <c r="J2226" s="50" t="n">
        <v>1</v>
      </c>
      <c r="K2226" s="50" t="n">
        <v>1</v>
      </c>
      <c r="L2226" s="50" t="n">
        <v>0</v>
      </c>
      <c r="M2226" s="50" t="n">
        <v>0</v>
      </c>
      <c r="N2226" s="50" t="n">
        <v>0</v>
      </c>
      <c r="O2226" s="50" t="n">
        <v>-0.26</v>
      </c>
      <c r="P2226" s="50" t="n">
        <v>1</v>
      </c>
      <c r="Q2226" s="50" t="n">
        <v>1</v>
      </c>
      <c r="R2226" s="50" t="n">
        <v>0</v>
      </c>
      <c r="S2226" s="50" t="n">
        <v>0</v>
      </c>
      <c r="T2226" s="50" t="n">
        <v>0</v>
      </c>
      <c r="U2226" s="50" t="n">
        <v>0</v>
      </c>
      <c r="V2226" s="50" t="n">
        <v>0</v>
      </c>
      <c r="W2226" s="50" t="n">
        <v>0</v>
      </c>
      <c r="X2226" s="50" t="n">
        <v>0</v>
      </c>
      <c r="Y2226" s="50" t="n">
        <v>0</v>
      </c>
      <c r="Z2226" s="50" t="n">
        <v>0</v>
      </c>
      <c r="AA2226" s="50" t="n">
        <v>1</v>
      </c>
      <c r="AB2226" s="50" t="n">
        <v>0.044</v>
      </c>
      <c r="AC2226" s="50" t="n">
        <v>1</v>
      </c>
      <c r="AD2226" s="50" t="n">
        <v>0</v>
      </c>
      <c r="AE2226" s="50" t="n">
        <v>0</v>
      </c>
      <c r="AF2226" s="50" t="n">
        <v>1</v>
      </c>
      <c r="AG2226" s="50" t="n">
        <v>66.1</v>
      </c>
      <c r="AH2226" s="50" t="n">
        <v>0</v>
      </c>
      <c r="AI2226" s="50" t="n">
        <v>1</v>
      </c>
      <c r="AJ2226" s="50" t="n">
        <v>66.2</v>
      </c>
      <c r="AK2226" s="50" t="n">
        <v>0</v>
      </c>
    </row>
    <row r="2227" customFormat="false" ht="15" hidden="false" customHeight="false" outlineLevel="0" collapsed="false">
      <c r="A2227" s="50" t="s">
        <v>1401</v>
      </c>
      <c r="B2227" s="50" t="s">
        <v>157</v>
      </c>
      <c r="C2227" s="50" t="s">
        <v>635</v>
      </c>
      <c r="D2227" s="50" t="n">
        <v>668227</v>
      </c>
      <c r="E2227" s="50" t="n">
        <v>4</v>
      </c>
      <c r="F2227" s="50" t="s">
        <v>53</v>
      </c>
      <c r="G2227" s="50" t="n">
        <v>556</v>
      </c>
      <c r="H2227" s="50" t="n">
        <v>248</v>
      </c>
      <c r="I2227" s="50" t="n">
        <v>57</v>
      </c>
      <c r="J2227" s="50" t="n">
        <v>251</v>
      </c>
      <c r="K2227" s="50" t="n">
        <v>148</v>
      </c>
      <c r="L2227" s="50" t="n">
        <v>30</v>
      </c>
      <c r="M2227" s="50" t="n">
        <v>304</v>
      </c>
      <c r="N2227" s="50" t="n">
        <v>100</v>
      </c>
      <c r="O2227" s="50" t="n">
        <v>3.236</v>
      </c>
      <c r="P2227" s="50" t="n">
        <v>134</v>
      </c>
      <c r="Q2227" s="50" t="n">
        <v>114</v>
      </c>
      <c r="R2227" s="50" t="n">
        <v>33</v>
      </c>
      <c r="S2227" s="50" t="n">
        <v>9</v>
      </c>
      <c r="T2227" s="50" t="n">
        <v>1</v>
      </c>
      <c r="U2227" s="50" t="n">
        <v>2</v>
      </c>
      <c r="V2227" s="50" t="n">
        <v>15</v>
      </c>
      <c r="W2227" s="50" t="n">
        <v>3</v>
      </c>
      <c r="X2227" s="50" t="n">
        <v>2</v>
      </c>
      <c r="Y2227" s="50" t="n">
        <v>29</v>
      </c>
      <c r="Z2227" s="50" t="n">
        <v>48.35</v>
      </c>
      <c r="AA2227" s="50" t="n">
        <v>134</v>
      </c>
      <c r="AB2227" s="50" t="n">
        <v>45.407</v>
      </c>
      <c r="AC2227" s="50" t="n">
        <v>87</v>
      </c>
      <c r="AD2227" s="50" t="n">
        <v>6</v>
      </c>
      <c r="AE2227" s="50" t="n">
        <v>34</v>
      </c>
      <c r="AF2227" s="50" t="n">
        <v>87</v>
      </c>
      <c r="AG2227" s="50" t="n">
        <v>7840.6</v>
      </c>
      <c r="AH2227" s="50" t="n">
        <v>35</v>
      </c>
      <c r="AI2227" s="50" t="n">
        <v>203</v>
      </c>
      <c r="AJ2227" s="50" t="n">
        <v>14238.2</v>
      </c>
      <c r="AK2227" s="50" t="n">
        <v>35</v>
      </c>
    </row>
    <row r="2228" customFormat="false" ht="15" hidden="false" customHeight="false" outlineLevel="0" collapsed="false">
      <c r="A2228" s="50" t="s">
        <v>1401</v>
      </c>
      <c r="B2228" s="50" t="s">
        <v>157</v>
      </c>
      <c r="C2228" s="50" t="s">
        <v>635</v>
      </c>
      <c r="D2228" s="50" t="n">
        <v>668227</v>
      </c>
      <c r="E2228" s="50" t="n">
        <v>5</v>
      </c>
      <c r="F2228" s="50" t="s">
        <v>54</v>
      </c>
      <c r="G2228" s="50" t="n">
        <v>462</v>
      </c>
      <c r="H2228" s="50" t="n">
        <v>244</v>
      </c>
      <c r="I2228" s="50" t="n">
        <v>67</v>
      </c>
      <c r="J2228" s="50" t="n">
        <v>233</v>
      </c>
      <c r="K2228" s="50" t="n">
        <v>168</v>
      </c>
      <c r="L2228" s="50" t="n">
        <v>42</v>
      </c>
      <c r="M2228" s="50" t="n">
        <v>229</v>
      </c>
      <c r="N2228" s="50" t="n">
        <v>76</v>
      </c>
      <c r="O2228" s="50" t="n">
        <v>5.446</v>
      </c>
      <c r="P2228" s="50" t="n">
        <v>121</v>
      </c>
      <c r="Q2228" s="50" t="n">
        <v>107</v>
      </c>
      <c r="R2228" s="50" t="n">
        <v>31</v>
      </c>
      <c r="S2228" s="50" t="n">
        <v>7</v>
      </c>
      <c r="T2228" s="50" t="n">
        <v>0</v>
      </c>
      <c r="U2228" s="50" t="n">
        <v>4</v>
      </c>
      <c r="V2228" s="50" t="n">
        <v>8</v>
      </c>
      <c r="W2228" s="50" t="n">
        <v>5</v>
      </c>
      <c r="X2228" s="50" t="n">
        <v>1</v>
      </c>
      <c r="Y2228" s="50" t="n">
        <v>29</v>
      </c>
      <c r="Z2228" s="50" t="n">
        <v>42.95</v>
      </c>
      <c r="AA2228" s="50" t="n">
        <v>120</v>
      </c>
      <c r="AB2228" s="50" t="n">
        <v>41.132</v>
      </c>
      <c r="AC2228" s="50" t="n">
        <v>79</v>
      </c>
      <c r="AD2228" s="50" t="n">
        <v>6</v>
      </c>
      <c r="AE2228" s="50" t="n">
        <v>36</v>
      </c>
      <c r="AF2228" s="50" t="n">
        <v>78</v>
      </c>
      <c r="AG2228" s="50" t="n">
        <v>7186</v>
      </c>
      <c r="AH2228" s="50" t="n">
        <v>29</v>
      </c>
      <c r="AI2228" s="50" t="n">
        <v>218</v>
      </c>
      <c r="AJ2228" s="50" t="n">
        <v>15593.9</v>
      </c>
      <c r="AK2228" s="50" t="n">
        <v>61</v>
      </c>
    </row>
    <row r="2229" customFormat="false" ht="15" hidden="false" customHeight="false" outlineLevel="0" collapsed="false">
      <c r="A2229" s="50" t="s">
        <v>1401</v>
      </c>
      <c r="B2229" s="50" t="s">
        <v>157</v>
      </c>
      <c r="C2229" s="50" t="s">
        <v>635</v>
      </c>
      <c r="D2229" s="50" t="n">
        <v>668227</v>
      </c>
      <c r="E2229" s="50" t="n">
        <v>6</v>
      </c>
      <c r="F2229" s="50" t="s">
        <v>55</v>
      </c>
      <c r="G2229" s="50" t="n">
        <v>306</v>
      </c>
      <c r="H2229" s="50" t="n">
        <v>140</v>
      </c>
      <c r="I2229" s="50" t="n">
        <v>35</v>
      </c>
      <c r="J2229" s="50" t="n">
        <v>152</v>
      </c>
      <c r="K2229" s="50" t="n">
        <v>98</v>
      </c>
      <c r="L2229" s="50" t="n">
        <v>19</v>
      </c>
      <c r="M2229" s="50" t="n">
        <v>154</v>
      </c>
      <c r="N2229" s="50" t="n">
        <v>42</v>
      </c>
      <c r="O2229" s="50" t="n">
        <v>2.708</v>
      </c>
      <c r="P2229" s="50" t="n">
        <v>80</v>
      </c>
      <c r="Q2229" s="50" t="n">
        <v>69</v>
      </c>
      <c r="R2229" s="50" t="n">
        <v>18</v>
      </c>
      <c r="S2229" s="50" t="n">
        <v>4</v>
      </c>
      <c r="T2229" s="50" t="n">
        <v>0</v>
      </c>
      <c r="U2229" s="50" t="n">
        <v>2</v>
      </c>
      <c r="V2229" s="50" t="n">
        <v>7</v>
      </c>
      <c r="W2229" s="50" t="n">
        <v>4</v>
      </c>
      <c r="X2229" s="50" t="n">
        <v>0</v>
      </c>
      <c r="Y2229" s="50" t="n">
        <v>17</v>
      </c>
      <c r="Z2229" s="50" t="n">
        <v>28.2</v>
      </c>
      <c r="AA2229" s="50" t="n">
        <v>80</v>
      </c>
      <c r="AB2229" s="50" t="n">
        <v>28.122</v>
      </c>
      <c r="AC2229" s="50" t="n">
        <v>52</v>
      </c>
      <c r="AD2229" s="50" t="n">
        <v>5</v>
      </c>
      <c r="AE2229" s="50" t="n">
        <v>25</v>
      </c>
      <c r="AF2229" s="50" t="n">
        <v>52</v>
      </c>
      <c r="AG2229" s="50" t="n">
        <v>4830.8</v>
      </c>
      <c r="AH2229" s="50" t="n">
        <v>20</v>
      </c>
      <c r="AI2229" s="50" t="n">
        <v>128</v>
      </c>
      <c r="AJ2229" s="50" t="n">
        <v>9134.3</v>
      </c>
      <c r="AK2229" s="50" t="n">
        <v>26</v>
      </c>
    </row>
    <row r="2230" customFormat="false" ht="15" hidden="false" customHeight="false" outlineLevel="0" collapsed="false">
      <c r="A2230" s="50" t="s">
        <v>1401</v>
      </c>
      <c r="B2230" s="50" t="s">
        <v>157</v>
      </c>
      <c r="C2230" s="50" t="s">
        <v>635</v>
      </c>
      <c r="D2230" s="50" t="n">
        <v>668227</v>
      </c>
      <c r="E2230" s="50" t="n">
        <v>7</v>
      </c>
      <c r="F2230" s="50" t="s">
        <v>56</v>
      </c>
      <c r="G2230" s="50" t="n">
        <v>452</v>
      </c>
      <c r="H2230" s="50" t="n">
        <v>193</v>
      </c>
      <c r="I2230" s="50" t="n">
        <v>53</v>
      </c>
      <c r="J2230" s="50" t="n">
        <v>186</v>
      </c>
      <c r="K2230" s="50" t="n">
        <v>114</v>
      </c>
      <c r="L2230" s="50" t="n">
        <v>27</v>
      </c>
      <c r="M2230" s="50" t="n">
        <v>266</v>
      </c>
      <c r="N2230" s="50" t="n">
        <v>79</v>
      </c>
      <c r="O2230" s="50" t="n">
        <v>7.486</v>
      </c>
      <c r="P2230" s="50" t="n">
        <v>105</v>
      </c>
      <c r="Q2230" s="50" t="n">
        <v>88</v>
      </c>
      <c r="R2230" s="50" t="n">
        <v>24</v>
      </c>
      <c r="S2230" s="50" t="n">
        <v>2</v>
      </c>
      <c r="T2230" s="50" t="n">
        <v>0</v>
      </c>
      <c r="U2230" s="50" t="n">
        <v>5</v>
      </c>
      <c r="V2230" s="50" t="n">
        <v>12</v>
      </c>
      <c r="W2230" s="50" t="n">
        <v>5</v>
      </c>
      <c r="X2230" s="50" t="n">
        <v>0</v>
      </c>
      <c r="Y2230" s="50" t="n">
        <v>19</v>
      </c>
      <c r="Z2230" s="50" t="n">
        <v>39.7</v>
      </c>
      <c r="AA2230" s="50" t="n">
        <v>105</v>
      </c>
      <c r="AB2230" s="50" t="n">
        <v>38.614</v>
      </c>
      <c r="AC2230" s="50" t="n">
        <v>69</v>
      </c>
      <c r="AD2230" s="50" t="n">
        <v>6</v>
      </c>
      <c r="AE2230" s="50" t="n">
        <v>26</v>
      </c>
      <c r="AF2230" s="50" t="n">
        <v>69</v>
      </c>
      <c r="AG2230" s="50" t="n">
        <v>6182.5</v>
      </c>
      <c r="AH2230" s="50" t="n">
        <v>27</v>
      </c>
      <c r="AI2230" s="50" t="n">
        <v>175</v>
      </c>
      <c r="AJ2230" s="50" t="n">
        <v>12372.7</v>
      </c>
      <c r="AK2230" s="50" t="n">
        <v>45</v>
      </c>
    </row>
    <row r="2231" customFormat="false" ht="15" hidden="false" customHeight="false" outlineLevel="0" collapsed="false">
      <c r="A2231" s="50" t="s">
        <v>1401</v>
      </c>
      <c r="B2231" s="50" t="s">
        <v>157</v>
      </c>
      <c r="C2231" s="50" t="s">
        <v>635</v>
      </c>
      <c r="D2231" s="50" t="n">
        <v>668227</v>
      </c>
      <c r="E2231" s="50" t="n">
        <v>8</v>
      </c>
      <c r="F2231" s="50" t="s">
        <v>57</v>
      </c>
      <c r="G2231" s="50" t="n">
        <v>493</v>
      </c>
      <c r="H2231" s="50" t="n">
        <v>214</v>
      </c>
      <c r="I2231" s="50" t="n">
        <v>40</v>
      </c>
      <c r="J2231" s="50" t="n">
        <v>241</v>
      </c>
      <c r="K2231" s="50" t="n">
        <v>143</v>
      </c>
      <c r="L2231" s="50" t="n">
        <v>26</v>
      </c>
      <c r="M2231" s="50" t="n">
        <v>252</v>
      </c>
      <c r="N2231" s="50" t="n">
        <v>71</v>
      </c>
      <c r="O2231" s="50" t="n">
        <v>8.234</v>
      </c>
      <c r="P2231" s="50" t="n">
        <v>121</v>
      </c>
      <c r="Q2231" s="50" t="n">
        <v>104</v>
      </c>
      <c r="R2231" s="50" t="n">
        <v>26</v>
      </c>
      <c r="S2231" s="50" t="n">
        <v>5</v>
      </c>
      <c r="T2231" s="50" t="n">
        <v>0</v>
      </c>
      <c r="U2231" s="50" t="n">
        <v>8</v>
      </c>
      <c r="V2231" s="50" t="n">
        <v>14</v>
      </c>
      <c r="W2231" s="50" t="n">
        <v>3</v>
      </c>
      <c r="X2231" s="50" t="n">
        <v>0</v>
      </c>
      <c r="Y2231" s="50" t="n">
        <v>26</v>
      </c>
      <c r="Z2231" s="50" t="n">
        <v>45.85</v>
      </c>
      <c r="AA2231" s="50" t="n">
        <v>121</v>
      </c>
      <c r="AB2231" s="50" t="n">
        <v>40.474</v>
      </c>
      <c r="AC2231" s="50" t="n">
        <v>78</v>
      </c>
      <c r="AD2231" s="50" t="n">
        <v>5</v>
      </c>
      <c r="AE2231" s="50" t="n">
        <v>31</v>
      </c>
      <c r="AF2231" s="50" t="n">
        <v>78</v>
      </c>
      <c r="AG2231" s="50" t="n">
        <v>6980.6</v>
      </c>
      <c r="AH2231" s="50" t="n">
        <v>27</v>
      </c>
      <c r="AI2231" s="50" t="n">
        <v>182</v>
      </c>
      <c r="AJ2231" s="50" t="n">
        <v>12980.4</v>
      </c>
      <c r="AK2231" s="50" t="n">
        <v>46</v>
      </c>
    </row>
    <row r="2232" customFormat="false" ht="15" hidden="false" customHeight="false" outlineLevel="0" collapsed="false">
      <c r="A2232" s="50" t="s">
        <v>1401</v>
      </c>
      <c r="B2232" s="50" t="s">
        <v>157</v>
      </c>
      <c r="C2232" s="50" t="s">
        <v>635</v>
      </c>
      <c r="D2232" s="50" t="n">
        <v>668227</v>
      </c>
      <c r="E2232" s="50" t="n">
        <v>9</v>
      </c>
      <c r="F2232" s="50" t="s">
        <v>58</v>
      </c>
      <c r="G2232" s="50" t="n">
        <v>490</v>
      </c>
      <c r="H2232" s="50" t="n">
        <v>225</v>
      </c>
      <c r="I2232" s="50" t="n">
        <v>54</v>
      </c>
      <c r="J2232" s="50" t="n">
        <v>222</v>
      </c>
      <c r="K2232" s="50" t="n">
        <v>143</v>
      </c>
      <c r="L2232" s="50" t="n">
        <v>28</v>
      </c>
      <c r="M2232" s="50" t="n">
        <v>262</v>
      </c>
      <c r="N2232" s="50" t="n">
        <v>81</v>
      </c>
      <c r="O2232" s="50" t="n">
        <v>11.027</v>
      </c>
      <c r="P2232" s="50" t="n">
        <v>109</v>
      </c>
      <c r="Q2232" s="50" t="n">
        <v>90</v>
      </c>
      <c r="R2232" s="50" t="n">
        <v>29</v>
      </c>
      <c r="S2232" s="50" t="n">
        <v>7</v>
      </c>
      <c r="T2232" s="50" t="n">
        <v>1</v>
      </c>
      <c r="U2232" s="50" t="n">
        <v>5</v>
      </c>
      <c r="V2232" s="50" t="n">
        <v>12</v>
      </c>
      <c r="W2232" s="50" t="n">
        <v>6</v>
      </c>
      <c r="X2232" s="50" t="n">
        <v>1</v>
      </c>
      <c r="Y2232" s="50" t="n">
        <v>25</v>
      </c>
      <c r="Z2232" s="50" t="n">
        <v>44.65</v>
      </c>
      <c r="AA2232" s="50" t="n">
        <v>107</v>
      </c>
      <c r="AB2232" s="50" t="n">
        <v>38.643</v>
      </c>
      <c r="AC2232" s="50" t="n">
        <v>66</v>
      </c>
      <c r="AD2232" s="50" t="n">
        <v>7</v>
      </c>
      <c r="AE2232" s="50" t="n">
        <v>35</v>
      </c>
      <c r="AF2232" s="50" t="n">
        <v>66</v>
      </c>
      <c r="AG2232" s="50" t="n">
        <v>6029.9</v>
      </c>
      <c r="AH2232" s="50" t="n">
        <v>22</v>
      </c>
      <c r="AI2232" s="50" t="n">
        <v>191</v>
      </c>
      <c r="AJ2232" s="50" t="n">
        <v>13420.2</v>
      </c>
      <c r="AK2232" s="50" t="n">
        <v>35</v>
      </c>
    </row>
    <row r="2233" customFormat="false" ht="15" hidden="false" customHeight="false" outlineLevel="0" collapsed="false">
      <c r="A2233" s="50" t="s">
        <v>1402</v>
      </c>
      <c r="B2233" s="50" t="s">
        <v>157</v>
      </c>
      <c r="C2233" s="50" t="s">
        <v>637</v>
      </c>
      <c r="D2233" s="50" t="n">
        <v>677594</v>
      </c>
      <c r="E2233" s="50" t="n">
        <v>4</v>
      </c>
      <c r="F2233" s="50" t="s">
        <v>53</v>
      </c>
      <c r="G2233" s="50" t="n">
        <v>570</v>
      </c>
      <c r="H2233" s="50" t="n">
        <v>288</v>
      </c>
      <c r="I2233" s="50" t="n">
        <v>73</v>
      </c>
      <c r="J2233" s="50" t="n">
        <v>258</v>
      </c>
      <c r="K2233" s="50" t="n">
        <v>174</v>
      </c>
      <c r="L2233" s="50" t="n">
        <v>24</v>
      </c>
      <c r="M2233" s="50" t="n">
        <v>308</v>
      </c>
      <c r="N2233" s="50" t="n">
        <v>114</v>
      </c>
      <c r="O2233" s="50" t="n">
        <v>-1.137</v>
      </c>
      <c r="P2233" s="50" t="n">
        <v>140</v>
      </c>
      <c r="Q2233" s="50" t="n">
        <v>126</v>
      </c>
      <c r="R2233" s="50" t="n">
        <v>32</v>
      </c>
      <c r="S2233" s="50" t="n">
        <v>6</v>
      </c>
      <c r="T2233" s="50" t="n">
        <v>0</v>
      </c>
      <c r="U2233" s="50" t="n">
        <v>2</v>
      </c>
      <c r="V2233" s="50" t="n">
        <v>12</v>
      </c>
      <c r="W2233" s="50" t="n">
        <v>2</v>
      </c>
      <c r="X2233" s="50" t="n">
        <v>0</v>
      </c>
      <c r="Y2233" s="50" t="n">
        <v>31</v>
      </c>
      <c r="Z2233" s="50" t="n">
        <v>42.2</v>
      </c>
      <c r="AA2233" s="50" t="n">
        <v>139</v>
      </c>
      <c r="AB2233" s="50" t="n">
        <v>44.126</v>
      </c>
      <c r="AC2233" s="50" t="n">
        <v>95</v>
      </c>
      <c r="AD2233" s="50" t="n">
        <v>6</v>
      </c>
      <c r="AE2233" s="50" t="n">
        <v>38</v>
      </c>
      <c r="AF2233" s="50" t="n">
        <v>95</v>
      </c>
      <c r="AG2233" s="50" t="n">
        <v>8375.8</v>
      </c>
      <c r="AH2233" s="50" t="n">
        <v>30</v>
      </c>
      <c r="AI2233" s="50" t="n">
        <v>252</v>
      </c>
      <c r="AJ2233" s="50" t="n">
        <v>19188.8</v>
      </c>
      <c r="AK2233" s="50" t="n">
        <v>165</v>
      </c>
    </row>
    <row r="2234" customFormat="false" ht="15" hidden="false" customHeight="false" outlineLevel="0" collapsed="false">
      <c r="A2234" s="50" t="s">
        <v>1402</v>
      </c>
      <c r="B2234" s="50" t="s">
        <v>157</v>
      </c>
      <c r="C2234" s="50" t="s">
        <v>637</v>
      </c>
      <c r="D2234" s="50" t="n">
        <v>677594</v>
      </c>
      <c r="E2234" s="50" t="n">
        <v>5</v>
      </c>
      <c r="F2234" s="50" t="s">
        <v>54</v>
      </c>
      <c r="G2234" s="50" t="n">
        <v>432</v>
      </c>
      <c r="H2234" s="50" t="n">
        <v>248</v>
      </c>
      <c r="I2234" s="50" t="n">
        <v>65</v>
      </c>
      <c r="J2234" s="50" t="n">
        <v>189</v>
      </c>
      <c r="K2234" s="50" t="n">
        <v>147</v>
      </c>
      <c r="L2234" s="50" t="n">
        <v>19</v>
      </c>
      <c r="M2234" s="50" t="n">
        <v>241</v>
      </c>
      <c r="N2234" s="50" t="n">
        <v>101</v>
      </c>
      <c r="O2234" s="50" t="n">
        <v>6.292</v>
      </c>
      <c r="P2234" s="50" t="n">
        <v>123</v>
      </c>
      <c r="Q2234" s="50" t="n">
        <v>117</v>
      </c>
      <c r="R2234" s="50" t="n">
        <v>32</v>
      </c>
      <c r="S2234" s="50" t="n">
        <v>7</v>
      </c>
      <c r="T2234" s="50" t="n">
        <v>0</v>
      </c>
      <c r="U2234" s="50" t="n">
        <v>10</v>
      </c>
      <c r="V2234" s="50" t="n">
        <v>6</v>
      </c>
      <c r="W2234" s="50" t="n">
        <v>0</v>
      </c>
      <c r="X2234" s="50" t="n">
        <v>0</v>
      </c>
      <c r="Y2234" s="50" t="n">
        <v>24</v>
      </c>
      <c r="Z2234" s="50" t="n">
        <v>46.45</v>
      </c>
      <c r="AA2234" s="50" t="n">
        <v>123</v>
      </c>
      <c r="AB2234" s="50" t="n">
        <v>44.386</v>
      </c>
      <c r="AC2234" s="50" t="n">
        <v>93</v>
      </c>
      <c r="AD2234" s="50" t="n">
        <v>11</v>
      </c>
      <c r="AE2234" s="50" t="n">
        <v>42</v>
      </c>
      <c r="AF2234" s="50" t="n">
        <v>93</v>
      </c>
      <c r="AG2234" s="50" t="n">
        <v>8544</v>
      </c>
      <c r="AH2234" s="50" t="n">
        <v>31</v>
      </c>
      <c r="AI2234" s="50" t="n">
        <v>217</v>
      </c>
      <c r="AJ2234" s="50" t="n">
        <v>16771.1</v>
      </c>
      <c r="AK2234" s="50" t="n">
        <v>154</v>
      </c>
    </row>
    <row r="2235" customFormat="false" ht="15" hidden="false" customHeight="false" outlineLevel="0" collapsed="false">
      <c r="A2235" s="50" t="s">
        <v>1402</v>
      </c>
      <c r="B2235" s="50" t="s">
        <v>157</v>
      </c>
      <c r="C2235" s="50" t="s">
        <v>637</v>
      </c>
      <c r="D2235" s="50" t="n">
        <v>677594</v>
      </c>
      <c r="E2235" s="50" t="n">
        <v>6</v>
      </c>
      <c r="F2235" s="50" t="s">
        <v>55</v>
      </c>
      <c r="G2235" s="50" t="n">
        <v>424</v>
      </c>
      <c r="H2235" s="50" t="n">
        <v>200</v>
      </c>
      <c r="I2235" s="50" t="n">
        <v>52</v>
      </c>
      <c r="J2235" s="50" t="n">
        <v>175</v>
      </c>
      <c r="K2235" s="50" t="n">
        <v>102</v>
      </c>
      <c r="L2235" s="50" t="n">
        <v>13</v>
      </c>
      <c r="M2235" s="50" t="n">
        <v>249</v>
      </c>
      <c r="N2235" s="50" t="n">
        <v>98</v>
      </c>
      <c r="O2235" s="50" t="n">
        <v>-2.652</v>
      </c>
      <c r="P2235" s="50" t="n">
        <v>114</v>
      </c>
      <c r="Q2235" s="50" t="n">
        <v>101</v>
      </c>
      <c r="R2235" s="50" t="n">
        <v>25</v>
      </c>
      <c r="S2235" s="50" t="n">
        <v>2</v>
      </c>
      <c r="T2235" s="50" t="n">
        <v>0</v>
      </c>
      <c r="U2235" s="50" t="n">
        <v>2</v>
      </c>
      <c r="V2235" s="50" t="n">
        <v>10</v>
      </c>
      <c r="W2235" s="50" t="n">
        <v>2</v>
      </c>
      <c r="X2235" s="50" t="n">
        <v>1</v>
      </c>
      <c r="Y2235" s="50" t="n">
        <v>24</v>
      </c>
      <c r="Z2235" s="50" t="n">
        <v>33.8</v>
      </c>
      <c r="AA2235" s="50" t="n">
        <v>113</v>
      </c>
      <c r="AB2235" s="50" t="n">
        <v>42.543</v>
      </c>
      <c r="AC2235" s="50" t="n">
        <v>78</v>
      </c>
      <c r="AD2235" s="50" t="n">
        <v>7</v>
      </c>
      <c r="AE2235" s="50" t="n">
        <v>38</v>
      </c>
      <c r="AF2235" s="50" t="n">
        <v>77</v>
      </c>
      <c r="AG2235" s="50" t="n">
        <v>6972.9</v>
      </c>
      <c r="AH2235" s="50" t="n">
        <v>29</v>
      </c>
      <c r="AI2235" s="50" t="n">
        <v>178</v>
      </c>
      <c r="AJ2235" s="50" t="n">
        <v>13617</v>
      </c>
      <c r="AK2235" s="50" t="n">
        <v>114</v>
      </c>
    </row>
    <row r="2236" customFormat="false" ht="15" hidden="false" customHeight="false" outlineLevel="0" collapsed="false">
      <c r="A2236" s="50" t="s">
        <v>1402</v>
      </c>
      <c r="B2236" s="50" t="s">
        <v>157</v>
      </c>
      <c r="C2236" s="50" t="s">
        <v>637</v>
      </c>
      <c r="D2236" s="50" t="n">
        <v>677594</v>
      </c>
      <c r="E2236" s="50" t="n">
        <v>7</v>
      </c>
      <c r="F2236" s="50" t="s">
        <v>56</v>
      </c>
      <c r="G2236" s="50" t="n">
        <v>209</v>
      </c>
      <c r="H2236" s="50" t="n">
        <v>128</v>
      </c>
      <c r="I2236" s="50" t="n">
        <v>26</v>
      </c>
      <c r="J2236" s="50" t="n">
        <v>91</v>
      </c>
      <c r="K2236" s="50" t="n">
        <v>74</v>
      </c>
      <c r="L2236" s="50" t="n">
        <v>9</v>
      </c>
      <c r="M2236" s="50" t="n">
        <v>118</v>
      </c>
      <c r="N2236" s="50" t="n">
        <v>54</v>
      </c>
      <c r="O2236" s="50" t="n">
        <v>-3.694</v>
      </c>
      <c r="P2236" s="50" t="n">
        <v>55</v>
      </c>
      <c r="Q2236" s="50" t="n">
        <v>50</v>
      </c>
      <c r="R2236" s="50" t="n">
        <v>10</v>
      </c>
      <c r="S2236" s="50" t="n">
        <v>1</v>
      </c>
      <c r="T2236" s="50" t="n">
        <v>0</v>
      </c>
      <c r="U2236" s="50" t="n">
        <v>2</v>
      </c>
      <c r="V2236" s="50" t="n">
        <v>2</v>
      </c>
      <c r="W2236" s="50" t="n">
        <v>1</v>
      </c>
      <c r="X2236" s="50" t="n">
        <v>2</v>
      </c>
      <c r="Y2236" s="50" t="n">
        <v>9</v>
      </c>
      <c r="Z2236" s="50" t="n">
        <v>13.65</v>
      </c>
      <c r="AA2236" s="50" t="n">
        <v>55</v>
      </c>
      <c r="AB2236" s="50" t="n">
        <v>17.333</v>
      </c>
      <c r="AC2236" s="50" t="n">
        <v>43</v>
      </c>
      <c r="AD2236" s="50" t="n">
        <v>3</v>
      </c>
      <c r="AE2236" s="50" t="n">
        <v>15</v>
      </c>
      <c r="AF2236" s="50" t="n">
        <v>43</v>
      </c>
      <c r="AG2236" s="50" t="n">
        <v>3840.2</v>
      </c>
      <c r="AH2236" s="50" t="n">
        <v>13</v>
      </c>
      <c r="AI2236" s="50" t="n">
        <v>119</v>
      </c>
      <c r="AJ2236" s="50" t="n">
        <v>9191.7</v>
      </c>
      <c r="AK2236" s="50" t="n">
        <v>90</v>
      </c>
    </row>
    <row r="2237" customFormat="false" ht="15" hidden="false" customHeight="false" outlineLevel="0" collapsed="false">
      <c r="A2237" s="50" t="s">
        <v>1402</v>
      </c>
      <c r="B2237" s="50" t="s">
        <v>157</v>
      </c>
      <c r="C2237" s="50" t="s">
        <v>637</v>
      </c>
      <c r="D2237" s="50" t="n">
        <v>677594</v>
      </c>
      <c r="E2237" s="50" t="n">
        <v>8</v>
      </c>
      <c r="F2237" s="50" t="s">
        <v>57</v>
      </c>
      <c r="G2237" s="50" t="n">
        <v>428</v>
      </c>
      <c r="H2237" s="50" t="n">
        <v>200</v>
      </c>
      <c r="I2237" s="50" t="n">
        <v>61</v>
      </c>
      <c r="J2237" s="50" t="n">
        <v>180</v>
      </c>
      <c r="K2237" s="50" t="n">
        <v>113</v>
      </c>
      <c r="L2237" s="50" t="n">
        <v>21</v>
      </c>
      <c r="M2237" s="50" t="n">
        <v>244</v>
      </c>
      <c r="N2237" s="50" t="n">
        <v>87</v>
      </c>
      <c r="O2237" s="50" t="n">
        <v>-1.248</v>
      </c>
      <c r="P2237" s="50" t="n">
        <v>119</v>
      </c>
      <c r="Q2237" s="50" t="n">
        <v>107</v>
      </c>
      <c r="R2237" s="50" t="n">
        <v>23</v>
      </c>
      <c r="S2237" s="50" t="n">
        <v>3</v>
      </c>
      <c r="T2237" s="50" t="n">
        <v>0</v>
      </c>
      <c r="U2237" s="50" t="n">
        <v>4</v>
      </c>
      <c r="V2237" s="50" t="n">
        <v>11</v>
      </c>
      <c r="W2237" s="50" t="n">
        <v>0</v>
      </c>
      <c r="X2237" s="50" t="n">
        <v>1</v>
      </c>
      <c r="Y2237" s="50" t="n">
        <v>37</v>
      </c>
      <c r="Z2237" s="50" t="n">
        <v>33.15</v>
      </c>
      <c r="AA2237" s="50" t="n">
        <v>118</v>
      </c>
      <c r="AB2237" s="50" t="n">
        <v>37.908</v>
      </c>
      <c r="AC2237" s="50" t="n">
        <v>71</v>
      </c>
      <c r="AD2237" s="50" t="n">
        <v>9</v>
      </c>
      <c r="AE2237" s="50" t="n">
        <v>32</v>
      </c>
      <c r="AF2237" s="50" t="n">
        <v>71</v>
      </c>
      <c r="AG2237" s="50" t="n">
        <v>6377.5</v>
      </c>
      <c r="AH2237" s="50" t="n">
        <v>30</v>
      </c>
      <c r="AI2237" s="50" t="n">
        <v>178</v>
      </c>
      <c r="AJ2237" s="50" t="n">
        <v>13662.8</v>
      </c>
      <c r="AK2237" s="50" t="n">
        <v>126</v>
      </c>
    </row>
    <row r="2238" customFormat="false" ht="15" hidden="false" customHeight="false" outlineLevel="0" collapsed="false">
      <c r="A2238" s="50" t="s">
        <v>1402</v>
      </c>
      <c r="B2238" s="50" t="s">
        <v>157</v>
      </c>
      <c r="C2238" s="50" t="s">
        <v>637</v>
      </c>
      <c r="D2238" s="50" t="n">
        <v>677594</v>
      </c>
      <c r="E2238" s="50" t="n">
        <v>9</v>
      </c>
      <c r="F2238" s="50" t="s">
        <v>58</v>
      </c>
      <c r="G2238" s="50" t="n">
        <v>371</v>
      </c>
      <c r="H2238" s="50" t="n">
        <v>194</v>
      </c>
      <c r="I2238" s="50" t="n">
        <v>36</v>
      </c>
      <c r="J2238" s="50" t="n">
        <v>179</v>
      </c>
      <c r="K2238" s="50" t="n">
        <v>127</v>
      </c>
      <c r="L2238" s="50" t="n">
        <v>10</v>
      </c>
      <c r="M2238" s="50" t="n">
        <v>188</v>
      </c>
      <c r="N2238" s="50" t="n">
        <v>67</v>
      </c>
      <c r="O2238" s="50" t="n">
        <v>-2.693</v>
      </c>
      <c r="P2238" s="50" t="n">
        <v>103</v>
      </c>
      <c r="Q2238" s="50" t="n">
        <v>95</v>
      </c>
      <c r="R2238" s="50" t="n">
        <v>25</v>
      </c>
      <c r="S2238" s="50" t="n">
        <v>7</v>
      </c>
      <c r="T2238" s="50" t="n">
        <v>0</v>
      </c>
      <c r="U2238" s="50" t="n">
        <v>2</v>
      </c>
      <c r="V2238" s="50" t="n">
        <v>6</v>
      </c>
      <c r="W2238" s="50" t="n">
        <v>2</v>
      </c>
      <c r="X2238" s="50" t="n">
        <v>0</v>
      </c>
      <c r="Y2238" s="50" t="n">
        <v>20</v>
      </c>
      <c r="Z2238" s="50" t="n">
        <v>32.05</v>
      </c>
      <c r="AA2238" s="50" t="n">
        <v>102</v>
      </c>
      <c r="AB2238" s="50" t="n">
        <v>30.601</v>
      </c>
      <c r="AC2238" s="50" t="n">
        <v>75</v>
      </c>
      <c r="AD2238" s="50" t="n">
        <v>4</v>
      </c>
      <c r="AE2238" s="50" t="n">
        <v>34</v>
      </c>
      <c r="AF2238" s="50" t="n">
        <v>75</v>
      </c>
      <c r="AG2238" s="50" t="n">
        <v>6817.7</v>
      </c>
      <c r="AH2238" s="50" t="n">
        <v>16</v>
      </c>
      <c r="AI2238" s="50" t="n">
        <v>166</v>
      </c>
      <c r="AJ2238" s="50" t="n">
        <v>12640.6</v>
      </c>
      <c r="AK2238" s="50" t="n">
        <v>106</v>
      </c>
    </row>
    <row r="2239" customFormat="false" ht="15" hidden="false" customHeight="false" outlineLevel="0" collapsed="false">
      <c r="A2239" s="50" t="s">
        <v>1403</v>
      </c>
      <c r="B2239" s="50" t="s">
        <v>157</v>
      </c>
      <c r="C2239" s="50" t="s">
        <v>638</v>
      </c>
      <c r="D2239" s="50" t="n">
        <v>647304</v>
      </c>
      <c r="E2239" s="50" t="n">
        <v>4</v>
      </c>
      <c r="F2239" s="50" t="s">
        <v>53</v>
      </c>
      <c r="G2239" s="50" t="n">
        <v>401</v>
      </c>
      <c r="H2239" s="50" t="n">
        <v>221</v>
      </c>
      <c r="I2239" s="50" t="n">
        <v>45</v>
      </c>
      <c r="J2239" s="50" t="n">
        <v>179</v>
      </c>
      <c r="K2239" s="50" t="n">
        <v>139</v>
      </c>
      <c r="L2239" s="50" t="n">
        <v>19</v>
      </c>
      <c r="M2239" s="50" t="n">
        <v>219</v>
      </c>
      <c r="N2239" s="50" t="n">
        <v>82</v>
      </c>
      <c r="O2239" s="50" t="n">
        <v>-7.272</v>
      </c>
      <c r="P2239" s="50" t="n">
        <v>126</v>
      </c>
      <c r="Q2239" s="50" t="n">
        <v>113</v>
      </c>
      <c r="R2239" s="50" t="n">
        <v>24</v>
      </c>
      <c r="S2239" s="50" t="n">
        <v>2</v>
      </c>
      <c r="T2239" s="50" t="n">
        <v>0</v>
      </c>
      <c r="U2239" s="50" t="n">
        <v>4</v>
      </c>
      <c r="V2239" s="50" t="n">
        <v>11</v>
      </c>
      <c r="W2239" s="50" t="n">
        <v>1</v>
      </c>
      <c r="X2239" s="50" t="n">
        <v>1</v>
      </c>
      <c r="Y2239" s="50" t="n">
        <v>21</v>
      </c>
      <c r="Z2239" s="50" t="n">
        <v>34.4</v>
      </c>
      <c r="AA2239" s="50" t="n">
        <v>125</v>
      </c>
      <c r="AB2239" s="50" t="n">
        <v>39.475</v>
      </c>
      <c r="AC2239" s="50" t="n">
        <v>93</v>
      </c>
      <c r="AD2239" s="50" t="n">
        <v>7</v>
      </c>
      <c r="AE2239" s="50" t="n">
        <v>35</v>
      </c>
      <c r="AF2239" s="50" t="n">
        <v>93</v>
      </c>
      <c r="AG2239" s="50" t="n">
        <v>8098.5</v>
      </c>
      <c r="AH2239" s="50" t="n">
        <v>32</v>
      </c>
      <c r="AI2239" s="50" t="n">
        <v>195</v>
      </c>
      <c r="AJ2239" s="50" t="n">
        <v>13643.5</v>
      </c>
      <c r="AK2239" s="50" t="n">
        <v>14</v>
      </c>
    </row>
    <row r="2240" customFormat="false" ht="15" hidden="false" customHeight="false" outlineLevel="0" collapsed="false">
      <c r="A2240" s="50" t="s">
        <v>1403</v>
      </c>
      <c r="B2240" s="50" t="s">
        <v>157</v>
      </c>
      <c r="C2240" s="50" t="s">
        <v>638</v>
      </c>
      <c r="D2240" s="50" t="n">
        <v>647304</v>
      </c>
      <c r="E2240" s="50" t="n">
        <v>5</v>
      </c>
      <c r="F2240" s="50" t="s">
        <v>54</v>
      </c>
      <c r="G2240" s="50" t="n">
        <v>396</v>
      </c>
      <c r="H2240" s="50" t="n">
        <v>206</v>
      </c>
      <c r="I2240" s="50" t="n">
        <v>33</v>
      </c>
      <c r="J2240" s="50" t="n">
        <v>180</v>
      </c>
      <c r="K2240" s="50" t="n">
        <v>133</v>
      </c>
      <c r="L2240" s="50" t="n">
        <v>14</v>
      </c>
      <c r="M2240" s="50" t="n">
        <v>212</v>
      </c>
      <c r="N2240" s="50" t="n">
        <v>73</v>
      </c>
      <c r="O2240" s="50" t="n">
        <v>-1.471</v>
      </c>
      <c r="P2240" s="50" t="n">
        <v>118</v>
      </c>
      <c r="Q2240" s="50" t="n">
        <v>108</v>
      </c>
      <c r="R2240" s="50" t="n">
        <v>32</v>
      </c>
      <c r="S2240" s="50" t="n">
        <v>3</v>
      </c>
      <c r="T2240" s="50" t="n">
        <v>0</v>
      </c>
      <c r="U2240" s="50" t="n">
        <v>1</v>
      </c>
      <c r="V2240" s="50" t="n">
        <v>9</v>
      </c>
      <c r="W2240" s="50" t="n">
        <v>0</v>
      </c>
      <c r="X2240" s="50" t="n">
        <v>0</v>
      </c>
      <c r="Y2240" s="50" t="n">
        <v>12</v>
      </c>
      <c r="Z2240" s="50" t="n">
        <v>37.25</v>
      </c>
      <c r="AA2240" s="50" t="n">
        <v>117</v>
      </c>
      <c r="AB2240" s="50" t="n">
        <v>40.744</v>
      </c>
      <c r="AC2240" s="50" t="n">
        <v>96</v>
      </c>
      <c r="AD2240" s="50" t="n">
        <v>4</v>
      </c>
      <c r="AE2240" s="50" t="n">
        <v>36</v>
      </c>
      <c r="AF2240" s="50" t="n">
        <v>96</v>
      </c>
      <c r="AG2240" s="50" t="n">
        <v>8402.9</v>
      </c>
      <c r="AH2240" s="50" t="n">
        <v>31</v>
      </c>
      <c r="AI2240" s="50" t="n">
        <v>185</v>
      </c>
      <c r="AJ2240" s="50" t="n">
        <v>12880.3</v>
      </c>
      <c r="AK2240" s="50" t="n">
        <v>12</v>
      </c>
    </row>
    <row r="2241" customFormat="false" ht="15" hidden="false" customHeight="false" outlineLevel="0" collapsed="false">
      <c r="A2241" s="50" t="s">
        <v>1403</v>
      </c>
      <c r="B2241" s="50" t="s">
        <v>157</v>
      </c>
      <c r="C2241" s="50" t="s">
        <v>638</v>
      </c>
      <c r="D2241" s="50" t="n">
        <v>647304</v>
      </c>
      <c r="E2241" s="50" t="n">
        <v>6</v>
      </c>
      <c r="F2241" s="50" t="s">
        <v>55</v>
      </c>
      <c r="G2241" s="50" t="n">
        <v>348</v>
      </c>
      <c r="H2241" s="50" t="n">
        <v>171</v>
      </c>
      <c r="I2241" s="50" t="n">
        <v>21</v>
      </c>
      <c r="J2241" s="50" t="n">
        <v>147</v>
      </c>
      <c r="K2241" s="50" t="n">
        <v>97</v>
      </c>
      <c r="L2241" s="50" t="n">
        <v>5</v>
      </c>
      <c r="M2241" s="50" t="n">
        <v>201</v>
      </c>
      <c r="N2241" s="50" t="n">
        <v>74</v>
      </c>
      <c r="O2241" s="50" t="n">
        <v>0.803</v>
      </c>
      <c r="P2241" s="50" t="n">
        <v>103</v>
      </c>
      <c r="Q2241" s="50" t="n">
        <v>94</v>
      </c>
      <c r="R2241" s="50" t="n">
        <v>25</v>
      </c>
      <c r="S2241" s="50" t="n">
        <v>6</v>
      </c>
      <c r="T2241" s="50" t="n">
        <v>0</v>
      </c>
      <c r="U2241" s="50" t="n">
        <v>3</v>
      </c>
      <c r="V2241" s="50" t="n">
        <v>7</v>
      </c>
      <c r="W2241" s="50" t="n">
        <v>2</v>
      </c>
      <c r="X2241" s="50" t="n">
        <v>0</v>
      </c>
      <c r="Y2241" s="50" t="n">
        <v>12</v>
      </c>
      <c r="Z2241" s="50" t="n">
        <v>34.2</v>
      </c>
      <c r="AA2241" s="50" t="n">
        <v>103</v>
      </c>
      <c r="AB2241" s="50" t="n">
        <v>32.292</v>
      </c>
      <c r="AC2241" s="50" t="n">
        <v>82</v>
      </c>
      <c r="AD2241" s="50" t="n">
        <v>3</v>
      </c>
      <c r="AE2241" s="50" t="n">
        <v>31</v>
      </c>
      <c r="AF2241" s="50" t="n">
        <v>82</v>
      </c>
      <c r="AG2241" s="50" t="n">
        <v>7199.2</v>
      </c>
      <c r="AH2241" s="50" t="n">
        <v>32</v>
      </c>
      <c r="AI2241" s="50" t="n">
        <v>148</v>
      </c>
      <c r="AJ2241" s="50" t="n">
        <v>10479.3</v>
      </c>
      <c r="AK2241" s="50" t="n">
        <v>16</v>
      </c>
    </row>
    <row r="2242" customFormat="false" ht="15" hidden="false" customHeight="false" outlineLevel="0" collapsed="false">
      <c r="A2242" s="50" t="s">
        <v>1403</v>
      </c>
      <c r="B2242" s="50" t="s">
        <v>157</v>
      </c>
      <c r="C2242" s="50" t="s">
        <v>638</v>
      </c>
      <c r="D2242" s="50" t="n">
        <v>647304</v>
      </c>
      <c r="E2242" s="50" t="n">
        <v>7</v>
      </c>
      <c r="F2242" s="50" t="s">
        <v>56</v>
      </c>
      <c r="G2242" s="50" t="n">
        <v>327</v>
      </c>
      <c r="H2242" s="50" t="n">
        <v>164</v>
      </c>
      <c r="I2242" s="50" t="n">
        <v>29</v>
      </c>
      <c r="J2242" s="50" t="n">
        <v>137</v>
      </c>
      <c r="K2242" s="50" t="n">
        <v>82</v>
      </c>
      <c r="L2242" s="50" t="n">
        <v>6</v>
      </c>
      <c r="M2242" s="50" t="n">
        <v>190</v>
      </c>
      <c r="N2242" s="50" t="n">
        <v>82</v>
      </c>
      <c r="O2242" s="50" t="n">
        <v>-2.537</v>
      </c>
      <c r="P2242" s="50" t="n">
        <v>99</v>
      </c>
      <c r="Q2242" s="50" t="n">
        <v>91</v>
      </c>
      <c r="R2242" s="50" t="n">
        <v>25</v>
      </c>
      <c r="S2242" s="50" t="n">
        <v>4</v>
      </c>
      <c r="T2242" s="50" t="n">
        <v>0</v>
      </c>
      <c r="U2242" s="50" t="n">
        <v>0</v>
      </c>
      <c r="V2242" s="50" t="n">
        <v>7</v>
      </c>
      <c r="W2242" s="50" t="n">
        <v>1</v>
      </c>
      <c r="X2242" s="50" t="n">
        <v>0</v>
      </c>
      <c r="Y2242" s="50" t="n">
        <v>10</v>
      </c>
      <c r="Z2242" s="50" t="n">
        <v>29.5</v>
      </c>
      <c r="AA2242" s="50" t="n">
        <v>98</v>
      </c>
      <c r="AB2242" s="50" t="n">
        <v>29.14</v>
      </c>
      <c r="AC2242" s="50" t="n">
        <v>81</v>
      </c>
      <c r="AD2242" s="50" t="n">
        <v>2</v>
      </c>
      <c r="AE2242" s="50" t="n">
        <v>26</v>
      </c>
      <c r="AF2242" s="50" t="n">
        <v>80</v>
      </c>
      <c r="AG2242" s="50" t="n">
        <v>6956.6</v>
      </c>
      <c r="AH2242" s="50" t="n">
        <v>29</v>
      </c>
      <c r="AI2242" s="50" t="n">
        <v>145</v>
      </c>
      <c r="AJ2242" s="50" t="n">
        <v>10166.3</v>
      </c>
      <c r="AK2242" s="50" t="n">
        <v>19</v>
      </c>
    </row>
    <row r="2243" customFormat="false" ht="15" hidden="false" customHeight="false" outlineLevel="0" collapsed="false">
      <c r="A2243" s="50" t="s">
        <v>1403</v>
      </c>
      <c r="B2243" s="50" t="s">
        <v>157</v>
      </c>
      <c r="C2243" s="50" t="s">
        <v>638</v>
      </c>
      <c r="D2243" s="50" t="n">
        <v>647304</v>
      </c>
      <c r="E2243" s="50" t="n">
        <v>8</v>
      </c>
      <c r="F2243" s="50" t="s">
        <v>57</v>
      </c>
      <c r="G2243" s="50" t="n">
        <v>350</v>
      </c>
      <c r="H2243" s="50" t="n">
        <v>173</v>
      </c>
      <c r="I2243" s="50" t="n">
        <v>30</v>
      </c>
      <c r="J2243" s="50" t="n">
        <v>160</v>
      </c>
      <c r="K2243" s="50" t="n">
        <v>103</v>
      </c>
      <c r="L2243" s="50" t="n">
        <v>6</v>
      </c>
      <c r="M2243" s="50" t="n">
        <v>185</v>
      </c>
      <c r="N2243" s="50" t="n">
        <v>70</v>
      </c>
      <c r="O2243" s="50" t="n">
        <v>-0.797</v>
      </c>
      <c r="P2243" s="50" t="n">
        <v>101</v>
      </c>
      <c r="Q2243" s="50" t="n">
        <v>92</v>
      </c>
      <c r="R2243" s="50" t="n">
        <v>27</v>
      </c>
      <c r="S2243" s="50" t="n">
        <v>3</v>
      </c>
      <c r="T2243" s="50" t="n">
        <v>0</v>
      </c>
      <c r="U2243" s="50" t="n">
        <v>2</v>
      </c>
      <c r="V2243" s="50" t="n">
        <v>7</v>
      </c>
      <c r="W2243" s="50" t="n">
        <v>1</v>
      </c>
      <c r="X2243" s="50" t="n">
        <v>1</v>
      </c>
      <c r="Y2243" s="50" t="n">
        <v>16</v>
      </c>
      <c r="Z2243" s="50" t="n">
        <v>32.45</v>
      </c>
      <c r="AA2243" s="50" t="n">
        <v>100</v>
      </c>
      <c r="AB2243" s="50" t="n">
        <v>28.788</v>
      </c>
      <c r="AC2243" s="50" t="n">
        <v>77</v>
      </c>
      <c r="AD2243" s="50" t="n">
        <v>3</v>
      </c>
      <c r="AE2243" s="50" t="n">
        <v>26</v>
      </c>
      <c r="AF2243" s="50" t="n">
        <v>77</v>
      </c>
      <c r="AG2243" s="50" t="n">
        <v>6546</v>
      </c>
      <c r="AH2243" s="50" t="n">
        <v>25</v>
      </c>
      <c r="AI2243" s="50" t="n">
        <v>149</v>
      </c>
      <c r="AJ2243" s="50" t="n">
        <v>10538.7</v>
      </c>
      <c r="AK2243" s="50" t="n">
        <v>18</v>
      </c>
    </row>
    <row r="2244" customFormat="false" ht="15" hidden="false" customHeight="false" outlineLevel="0" collapsed="false">
      <c r="A2244" s="50" t="s">
        <v>1403</v>
      </c>
      <c r="B2244" s="50" t="s">
        <v>157</v>
      </c>
      <c r="C2244" s="50" t="s">
        <v>638</v>
      </c>
      <c r="D2244" s="50" t="n">
        <v>647304</v>
      </c>
      <c r="E2244" s="50" t="n">
        <v>9</v>
      </c>
      <c r="F2244" s="50" t="s">
        <v>58</v>
      </c>
      <c r="G2244" s="50" t="n">
        <v>340</v>
      </c>
      <c r="H2244" s="50" t="n">
        <v>182</v>
      </c>
      <c r="I2244" s="50" t="n">
        <v>20</v>
      </c>
      <c r="J2244" s="50" t="n">
        <v>158</v>
      </c>
      <c r="K2244" s="50" t="n">
        <v>113</v>
      </c>
      <c r="L2244" s="50" t="n">
        <v>8</v>
      </c>
      <c r="M2244" s="50" t="n">
        <v>182</v>
      </c>
      <c r="N2244" s="50" t="n">
        <v>69</v>
      </c>
      <c r="O2244" s="50" t="n">
        <v>-5.151</v>
      </c>
      <c r="P2244" s="50" t="n">
        <v>103</v>
      </c>
      <c r="Q2244" s="50" t="n">
        <v>99</v>
      </c>
      <c r="R2244" s="50" t="n">
        <v>23</v>
      </c>
      <c r="S2244" s="50" t="n">
        <v>5</v>
      </c>
      <c r="T2244" s="50" t="n">
        <v>0</v>
      </c>
      <c r="U2244" s="50" t="n">
        <v>0</v>
      </c>
      <c r="V2244" s="50" t="n">
        <v>4</v>
      </c>
      <c r="W2244" s="50" t="n">
        <v>0</v>
      </c>
      <c r="X2244" s="50" t="n">
        <v>0</v>
      </c>
      <c r="Y2244" s="50" t="n">
        <v>8</v>
      </c>
      <c r="Z2244" s="50" t="n">
        <v>24.35</v>
      </c>
      <c r="AA2244" s="50" t="n">
        <v>101</v>
      </c>
      <c r="AB2244" s="50" t="n">
        <v>29.887</v>
      </c>
      <c r="AC2244" s="50" t="n">
        <v>91</v>
      </c>
      <c r="AD2244" s="50" t="n">
        <v>4</v>
      </c>
      <c r="AE2244" s="50" t="n">
        <v>31</v>
      </c>
      <c r="AF2244" s="50" t="n">
        <v>89</v>
      </c>
      <c r="AG2244" s="50" t="n">
        <v>7657</v>
      </c>
      <c r="AH2244" s="50" t="n">
        <v>38</v>
      </c>
      <c r="AI2244" s="50" t="n">
        <v>157</v>
      </c>
      <c r="AJ2244" s="50" t="n">
        <v>10921.2</v>
      </c>
      <c r="AK2244" s="50" t="n">
        <v>13</v>
      </c>
    </row>
    <row r="2245" customFormat="false" ht="15" hidden="false" customHeight="false" outlineLevel="0" collapsed="false">
      <c r="A2245" s="50" t="s">
        <v>1404</v>
      </c>
      <c r="B2245" s="50" t="s">
        <v>157</v>
      </c>
      <c r="C2245" s="50" t="s">
        <v>639</v>
      </c>
      <c r="D2245" s="50" t="n">
        <v>702284</v>
      </c>
      <c r="E2245" s="50" t="n">
        <v>4</v>
      </c>
      <c r="F2245" s="50" t="s">
        <v>53</v>
      </c>
      <c r="G2245" s="50" t="n">
        <v>514</v>
      </c>
      <c r="H2245" s="50" t="n">
        <v>242</v>
      </c>
      <c r="I2245" s="50" t="n">
        <v>53</v>
      </c>
      <c r="J2245" s="50" t="n">
        <v>246</v>
      </c>
      <c r="K2245" s="50" t="n">
        <v>165</v>
      </c>
      <c r="L2245" s="50" t="n">
        <v>33</v>
      </c>
      <c r="M2245" s="50" t="n">
        <v>267</v>
      </c>
      <c r="N2245" s="50" t="n">
        <v>77</v>
      </c>
      <c r="O2245" s="50" t="n">
        <v>1.846</v>
      </c>
      <c r="P2245" s="50" t="n">
        <v>126</v>
      </c>
      <c r="Q2245" s="50" t="n">
        <v>112</v>
      </c>
      <c r="R2245" s="50" t="n">
        <v>32</v>
      </c>
      <c r="S2245" s="50" t="n">
        <v>4</v>
      </c>
      <c r="T2245" s="50" t="n">
        <v>1</v>
      </c>
      <c r="U2245" s="50" t="n">
        <v>3</v>
      </c>
      <c r="V2245" s="50" t="n">
        <v>11</v>
      </c>
      <c r="W2245" s="50" t="n">
        <v>2</v>
      </c>
      <c r="X2245" s="50" t="n">
        <v>1</v>
      </c>
      <c r="Y2245" s="50" t="n">
        <v>27</v>
      </c>
      <c r="Z2245" s="50" t="n">
        <v>43.3</v>
      </c>
      <c r="AA2245" s="50" t="n">
        <v>126</v>
      </c>
      <c r="AB2245" s="50" t="n">
        <v>44.881</v>
      </c>
      <c r="AC2245" s="50" t="n">
        <v>86</v>
      </c>
      <c r="AD2245" s="50" t="n">
        <v>8</v>
      </c>
      <c r="AE2245" s="50" t="n">
        <v>35</v>
      </c>
      <c r="AF2245" s="50" t="n">
        <v>86</v>
      </c>
      <c r="AG2245" s="50" t="n">
        <v>7599.3</v>
      </c>
      <c r="AH2245" s="50" t="n">
        <v>35</v>
      </c>
      <c r="AI2245" s="50" t="n">
        <v>214</v>
      </c>
      <c r="AJ2245" s="50" t="n">
        <v>15361.8</v>
      </c>
      <c r="AK2245" s="50" t="n">
        <v>55</v>
      </c>
    </row>
    <row r="2246" customFormat="false" ht="15" hidden="false" customHeight="false" outlineLevel="0" collapsed="false">
      <c r="A2246" s="50" t="s">
        <v>1404</v>
      </c>
      <c r="B2246" s="50" t="s">
        <v>157</v>
      </c>
      <c r="C2246" s="50" t="s">
        <v>639</v>
      </c>
      <c r="D2246" s="50" t="n">
        <v>702284</v>
      </c>
      <c r="E2246" s="50" t="n">
        <v>5</v>
      </c>
      <c r="F2246" s="50" t="s">
        <v>54</v>
      </c>
      <c r="G2246" s="50" t="n">
        <v>411</v>
      </c>
      <c r="H2246" s="50" t="n">
        <v>201</v>
      </c>
      <c r="I2246" s="50" t="n">
        <v>35</v>
      </c>
      <c r="J2246" s="50" t="n">
        <v>207</v>
      </c>
      <c r="K2246" s="50" t="n">
        <v>131</v>
      </c>
      <c r="L2246" s="50" t="n">
        <v>16</v>
      </c>
      <c r="M2246" s="50" t="n">
        <v>204</v>
      </c>
      <c r="N2246" s="50" t="n">
        <v>70</v>
      </c>
      <c r="O2246" s="50" t="n">
        <v>-6.061</v>
      </c>
      <c r="P2246" s="50" t="n">
        <v>111</v>
      </c>
      <c r="Q2246" s="50" t="n">
        <v>97</v>
      </c>
      <c r="R2246" s="50" t="n">
        <v>19</v>
      </c>
      <c r="S2246" s="50" t="n">
        <v>6</v>
      </c>
      <c r="T2246" s="50" t="n">
        <v>0</v>
      </c>
      <c r="U2246" s="50" t="n">
        <v>1</v>
      </c>
      <c r="V2246" s="50" t="n">
        <v>8</v>
      </c>
      <c r="W2246" s="50" t="n">
        <v>3</v>
      </c>
      <c r="X2246" s="50" t="n">
        <v>2</v>
      </c>
      <c r="Y2246" s="50" t="n">
        <v>23</v>
      </c>
      <c r="Z2246" s="50" t="n">
        <v>28</v>
      </c>
      <c r="AA2246" s="50" t="n">
        <v>110</v>
      </c>
      <c r="AB2246" s="50" t="n">
        <v>31.61</v>
      </c>
      <c r="AC2246" s="50" t="n">
        <v>77</v>
      </c>
      <c r="AD2246" s="50" t="n">
        <v>2</v>
      </c>
      <c r="AE2246" s="50" t="n">
        <v>27</v>
      </c>
      <c r="AF2246" s="50" t="n">
        <v>77</v>
      </c>
      <c r="AG2246" s="50" t="n">
        <v>6687.7</v>
      </c>
      <c r="AH2246" s="50" t="n">
        <v>25</v>
      </c>
      <c r="AI2246" s="50" t="n">
        <v>177</v>
      </c>
      <c r="AJ2246" s="50" t="n">
        <v>12609.6</v>
      </c>
      <c r="AK2246" s="50" t="n">
        <v>37</v>
      </c>
    </row>
    <row r="2247" customFormat="false" ht="15" hidden="false" customHeight="false" outlineLevel="0" collapsed="false">
      <c r="A2247" s="50" t="s">
        <v>1404</v>
      </c>
      <c r="B2247" s="50" t="s">
        <v>157</v>
      </c>
      <c r="C2247" s="50" t="s">
        <v>639</v>
      </c>
      <c r="D2247" s="50" t="n">
        <v>702284</v>
      </c>
      <c r="E2247" s="50" t="n">
        <v>6</v>
      </c>
      <c r="F2247" s="50" t="s">
        <v>55</v>
      </c>
      <c r="G2247" s="50" t="n">
        <v>404</v>
      </c>
      <c r="H2247" s="50" t="n">
        <v>194</v>
      </c>
      <c r="I2247" s="50" t="n">
        <v>23</v>
      </c>
      <c r="J2247" s="50" t="n">
        <v>193</v>
      </c>
      <c r="K2247" s="50" t="n">
        <v>134</v>
      </c>
      <c r="L2247" s="50" t="n">
        <v>8</v>
      </c>
      <c r="M2247" s="50" t="n">
        <v>211</v>
      </c>
      <c r="N2247" s="50" t="n">
        <v>60</v>
      </c>
      <c r="O2247" s="50" t="n">
        <v>-0.288</v>
      </c>
      <c r="P2247" s="50" t="n">
        <v>111</v>
      </c>
      <c r="Q2247" s="50" t="n">
        <v>105</v>
      </c>
      <c r="R2247" s="50" t="n">
        <v>31</v>
      </c>
      <c r="S2247" s="50" t="n">
        <v>2</v>
      </c>
      <c r="T2247" s="50" t="n">
        <v>0</v>
      </c>
      <c r="U2247" s="50" t="n">
        <v>5</v>
      </c>
      <c r="V2247" s="50" t="n">
        <v>4</v>
      </c>
      <c r="W2247" s="50" t="n">
        <v>2</v>
      </c>
      <c r="X2247" s="50" t="n">
        <v>0</v>
      </c>
      <c r="Y2247" s="50" t="n">
        <v>10</v>
      </c>
      <c r="Z2247" s="50" t="n">
        <v>38.3</v>
      </c>
      <c r="AA2247" s="50" t="n">
        <v>111</v>
      </c>
      <c r="AB2247" s="50" t="n">
        <v>40.933</v>
      </c>
      <c r="AC2247" s="50" t="n">
        <v>95</v>
      </c>
      <c r="AD2247" s="50" t="n">
        <v>4</v>
      </c>
      <c r="AE2247" s="50" t="n">
        <v>37</v>
      </c>
      <c r="AF2247" s="50" t="n">
        <v>95</v>
      </c>
      <c r="AG2247" s="50" t="n">
        <v>8413.2</v>
      </c>
      <c r="AH2247" s="50" t="n">
        <v>33</v>
      </c>
      <c r="AI2247" s="50" t="n">
        <v>181</v>
      </c>
      <c r="AJ2247" s="50" t="n">
        <v>13027.1</v>
      </c>
      <c r="AK2247" s="50" t="n">
        <v>42</v>
      </c>
    </row>
    <row r="2248" customFormat="false" ht="15" hidden="false" customHeight="false" outlineLevel="0" collapsed="false">
      <c r="A2248" s="50" t="s">
        <v>1404</v>
      </c>
      <c r="B2248" s="50" t="s">
        <v>157</v>
      </c>
      <c r="C2248" s="50" t="s">
        <v>639</v>
      </c>
      <c r="D2248" s="50" t="n">
        <v>702284</v>
      </c>
      <c r="E2248" s="50" t="n">
        <v>7</v>
      </c>
      <c r="F2248" s="50" t="s">
        <v>56</v>
      </c>
      <c r="G2248" s="50" t="n">
        <v>365</v>
      </c>
      <c r="H2248" s="50" t="n">
        <v>188</v>
      </c>
      <c r="I2248" s="50" t="n">
        <v>25</v>
      </c>
      <c r="J2248" s="50" t="n">
        <v>182</v>
      </c>
      <c r="K2248" s="50" t="n">
        <v>125</v>
      </c>
      <c r="L2248" s="50" t="n">
        <v>7</v>
      </c>
      <c r="M2248" s="50" t="n">
        <v>183</v>
      </c>
      <c r="N2248" s="50" t="n">
        <v>63</v>
      </c>
      <c r="O2248" s="50" t="n">
        <v>4.449</v>
      </c>
      <c r="P2248" s="50" t="n">
        <v>95</v>
      </c>
      <c r="Q2248" s="50" t="n">
        <v>89</v>
      </c>
      <c r="R2248" s="50" t="n">
        <v>23</v>
      </c>
      <c r="S2248" s="50" t="n">
        <v>2</v>
      </c>
      <c r="T2248" s="50" t="n">
        <v>2</v>
      </c>
      <c r="U2248" s="50" t="n">
        <v>5</v>
      </c>
      <c r="V2248" s="50" t="n">
        <v>5</v>
      </c>
      <c r="W2248" s="50" t="n">
        <v>1</v>
      </c>
      <c r="X2248" s="50" t="n">
        <v>0</v>
      </c>
      <c r="Y2248" s="50" t="n">
        <v>16</v>
      </c>
      <c r="Z2248" s="50" t="n">
        <v>32.5</v>
      </c>
      <c r="AA2248" s="50" t="n">
        <v>95</v>
      </c>
      <c r="AB2248" s="50" t="n">
        <v>29.546</v>
      </c>
      <c r="AC2248" s="50" t="n">
        <v>73</v>
      </c>
      <c r="AD2248" s="50" t="n">
        <v>4</v>
      </c>
      <c r="AE2248" s="50" t="n">
        <v>31</v>
      </c>
      <c r="AF2248" s="50" t="n">
        <v>73</v>
      </c>
      <c r="AG2248" s="50" t="n">
        <v>6608.3</v>
      </c>
      <c r="AH2248" s="50" t="n">
        <v>27</v>
      </c>
      <c r="AI2248" s="50" t="n">
        <v>171</v>
      </c>
      <c r="AJ2248" s="50" t="n">
        <v>12136.7</v>
      </c>
      <c r="AK2248" s="50" t="n">
        <v>31</v>
      </c>
    </row>
    <row r="2249" customFormat="false" ht="15" hidden="false" customHeight="false" outlineLevel="0" collapsed="false">
      <c r="A2249" s="50" t="s">
        <v>1404</v>
      </c>
      <c r="B2249" s="50" t="s">
        <v>157</v>
      </c>
      <c r="C2249" s="50" t="s">
        <v>639</v>
      </c>
      <c r="D2249" s="50" t="n">
        <v>702284</v>
      </c>
      <c r="E2249" s="50" t="n">
        <v>8</v>
      </c>
      <c r="F2249" s="50" t="s">
        <v>57</v>
      </c>
      <c r="G2249" s="50" t="n">
        <v>401</v>
      </c>
      <c r="H2249" s="50" t="n">
        <v>183</v>
      </c>
      <c r="I2249" s="50" t="n">
        <v>33</v>
      </c>
      <c r="J2249" s="50" t="n">
        <v>192</v>
      </c>
      <c r="K2249" s="50" t="n">
        <v>124</v>
      </c>
      <c r="L2249" s="50" t="n">
        <v>19</v>
      </c>
      <c r="M2249" s="50" t="n">
        <v>209</v>
      </c>
      <c r="N2249" s="50" t="n">
        <v>59</v>
      </c>
      <c r="O2249" s="50" t="n">
        <v>-9.287</v>
      </c>
      <c r="P2249" s="50" t="n">
        <v>107</v>
      </c>
      <c r="Q2249" s="50" t="n">
        <v>97</v>
      </c>
      <c r="R2249" s="50" t="n">
        <v>17</v>
      </c>
      <c r="S2249" s="50" t="n">
        <v>2</v>
      </c>
      <c r="T2249" s="50" t="n">
        <v>0</v>
      </c>
      <c r="U2249" s="50" t="n">
        <v>2</v>
      </c>
      <c r="V2249" s="50" t="n">
        <v>8</v>
      </c>
      <c r="W2249" s="50" t="n">
        <v>2</v>
      </c>
      <c r="X2249" s="50" t="n">
        <v>0</v>
      </c>
      <c r="Y2249" s="50" t="n">
        <v>17</v>
      </c>
      <c r="Z2249" s="50" t="n">
        <v>25.2</v>
      </c>
      <c r="AA2249" s="50" t="n">
        <v>107</v>
      </c>
      <c r="AB2249" s="50" t="n">
        <v>25.342</v>
      </c>
      <c r="AC2249" s="50" t="n">
        <v>80</v>
      </c>
      <c r="AD2249" s="50" t="n">
        <v>1</v>
      </c>
      <c r="AE2249" s="50" t="n">
        <v>24</v>
      </c>
      <c r="AF2249" s="50" t="n">
        <v>80</v>
      </c>
      <c r="AG2249" s="50" t="n">
        <v>6888.7</v>
      </c>
      <c r="AH2249" s="50" t="n">
        <v>17</v>
      </c>
      <c r="AI2249" s="50" t="n">
        <v>154</v>
      </c>
      <c r="AJ2249" s="50" t="n">
        <v>10995.9</v>
      </c>
      <c r="AK2249" s="50" t="n">
        <v>33</v>
      </c>
    </row>
    <row r="2250" customFormat="false" ht="15" hidden="false" customHeight="false" outlineLevel="0" collapsed="false">
      <c r="A2250" s="50" t="s">
        <v>1404</v>
      </c>
      <c r="B2250" s="50" t="s">
        <v>157</v>
      </c>
      <c r="C2250" s="50" t="s">
        <v>639</v>
      </c>
      <c r="D2250" s="50" t="n">
        <v>702284</v>
      </c>
      <c r="E2250" s="50" t="n">
        <v>9</v>
      </c>
      <c r="F2250" s="50" t="s">
        <v>58</v>
      </c>
      <c r="G2250" s="50" t="n">
        <v>330</v>
      </c>
      <c r="H2250" s="50" t="n">
        <v>159</v>
      </c>
      <c r="I2250" s="50" t="n">
        <v>31</v>
      </c>
      <c r="J2250" s="50" t="n">
        <v>157</v>
      </c>
      <c r="K2250" s="50" t="n">
        <v>106</v>
      </c>
      <c r="L2250" s="50" t="n">
        <v>13</v>
      </c>
      <c r="M2250" s="50" t="n">
        <v>173</v>
      </c>
      <c r="N2250" s="50" t="n">
        <v>53</v>
      </c>
      <c r="O2250" s="50" t="n">
        <v>-0.199</v>
      </c>
      <c r="P2250" s="50" t="n">
        <v>88</v>
      </c>
      <c r="Q2250" s="50" t="n">
        <v>77</v>
      </c>
      <c r="R2250" s="50" t="n">
        <v>20</v>
      </c>
      <c r="S2250" s="50" t="n">
        <v>3</v>
      </c>
      <c r="T2250" s="50" t="n">
        <v>1</v>
      </c>
      <c r="U2250" s="50" t="n">
        <v>1</v>
      </c>
      <c r="V2250" s="50" t="n">
        <v>8</v>
      </c>
      <c r="W2250" s="50" t="n">
        <v>3</v>
      </c>
      <c r="X2250" s="50" t="n">
        <v>0</v>
      </c>
      <c r="Y2250" s="50" t="n">
        <v>16</v>
      </c>
      <c r="Z2250" s="50" t="n">
        <v>28.55</v>
      </c>
      <c r="AA2250" s="50" t="n">
        <v>88</v>
      </c>
      <c r="AB2250" s="50" t="n">
        <v>29.246</v>
      </c>
      <c r="AC2250" s="50" t="n">
        <v>61</v>
      </c>
      <c r="AD2250" s="50" t="n">
        <v>5</v>
      </c>
      <c r="AE2250" s="50" t="n">
        <v>23</v>
      </c>
      <c r="AF2250" s="50" t="n">
        <v>61</v>
      </c>
      <c r="AG2250" s="50" t="n">
        <v>5303.7</v>
      </c>
      <c r="AH2250" s="50" t="n">
        <v>23</v>
      </c>
      <c r="AI2250" s="50" t="n">
        <v>138</v>
      </c>
      <c r="AJ2250" s="50" t="n">
        <v>9925.9</v>
      </c>
      <c r="AK2250" s="50" t="n">
        <v>30</v>
      </c>
    </row>
    <row r="2251" customFormat="false" ht="15" hidden="false" customHeight="false" outlineLevel="0" collapsed="false">
      <c r="A2251" s="50" t="s">
        <v>1405</v>
      </c>
      <c r="B2251" s="50" t="s">
        <v>157</v>
      </c>
      <c r="C2251" s="50" t="s">
        <v>640</v>
      </c>
      <c r="D2251" s="50" t="n">
        <v>686527</v>
      </c>
      <c r="E2251" s="50" t="n">
        <v>4</v>
      </c>
      <c r="F2251" s="50" t="s">
        <v>53</v>
      </c>
      <c r="G2251" s="50" t="n">
        <v>286</v>
      </c>
      <c r="H2251" s="50" t="n">
        <v>135</v>
      </c>
      <c r="I2251" s="50" t="n">
        <v>36</v>
      </c>
      <c r="J2251" s="50" t="n">
        <v>136</v>
      </c>
      <c r="K2251" s="50" t="n">
        <v>85</v>
      </c>
      <c r="L2251" s="50" t="n">
        <v>12</v>
      </c>
      <c r="M2251" s="50" t="n">
        <v>150</v>
      </c>
      <c r="N2251" s="50" t="n">
        <v>50</v>
      </c>
      <c r="O2251" s="50" t="n">
        <v>2.677</v>
      </c>
      <c r="P2251" s="50" t="n">
        <v>74</v>
      </c>
      <c r="Q2251" s="50" t="n">
        <v>67</v>
      </c>
      <c r="R2251" s="50" t="n">
        <v>19</v>
      </c>
      <c r="S2251" s="50" t="n">
        <v>7</v>
      </c>
      <c r="T2251" s="50" t="n">
        <v>0</v>
      </c>
      <c r="U2251" s="50" t="n">
        <v>3</v>
      </c>
      <c r="V2251" s="50" t="n">
        <v>5</v>
      </c>
      <c r="W2251" s="50" t="n">
        <v>1</v>
      </c>
      <c r="X2251" s="50" t="n">
        <v>1</v>
      </c>
      <c r="Y2251" s="50" t="n">
        <v>17</v>
      </c>
      <c r="Z2251" s="50" t="n">
        <v>27.05</v>
      </c>
      <c r="AA2251" s="50" t="n">
        <v>74</v>
      </c>
      <c r="AB2251" s="50" t="n">
        <v>28.473</v>
      </c>
      <c r="AC2251" s="50" t="n">
        <v>51</v>
      </c>
      <c r="AD2251" s="50" t="n">
        <v>9</v>
      </c>
      <c r="AE2251" s="50" t="n">
        <v>26</v>
      </c>
      <c r="AF2251" s="50" t="n">
        <v>51</v>
      </c>
      <c r="AG2251" s="50" t="n">
        <v>4870.9</v>
      </c>
      <c r="AH2251" s="50" t="n">
        <v>24</v>
      </c>
      <c r="AI2251" s="50" t="n">
        <v>123</v>
      </c>
      <c r="AJ2251" s="50" t="n">
        <v>9103.4</v>
      </c>
      <c r="AK2251" s="50" t="n">
        <v>52</v>
      </c>
    </row>
    <row r="2252" customFormat="false" ht="15" hidden="false" customHeight="false" outlineLevel="0" collapsed="false">
      <c r="A2252" s="50" t="s">
        <v>1405</v>
      </c>
      <c r="B2252" s="50" t="s">
        <v>157</v>
      </c>
      <c r="C2252" s="50" t="s">
        <v>640</v>
      </c>
      <c r="D2252" s="50" t="n">
        <v>686527</v>
      </c>
      <c r="E2252" s="50" t="n">
        <v>5</v>
      </c>
      <c r="F2252" s="50" t="s">
        <v>54</v>
      </c>
      <c r="G2252" s="50" t="n">
        <v>248</v>
      </c>
      <c r="H2252" s="50" t="n">
        <v>109</v>
      </c>
      <c r="I2252" s="50" t="n">
        <v>32</v>
      </c>
      <c r="J2252" s="50" t="n">
        <v>109</v>
      </c>
      <c r="K2252" s="50" t="n">
        <v>70</v>
      </c>
      <c r="L2252" s="50" t="n">
        <v>17</v>
      </c>
      <c r="M2252" s="50" t="n">
        <v>139</v>
      </c>
      <c r="N2252" s="50" t="n">
        <v>39</v>
      </c>
      <c r="O2252" s="50" t="n">
        <v>1.241</v>
      </c>
      <c r="P2252" s="50" t="n">
        <v>67</v>
      </c>
      <c r="Q2252" s="50" t="n">
        <v>57</v>
      </c>
      <c r="R2252" s="50" t="n">
        <v>12</v>
      </c>
      <c r="S2252" s="50" t="n">
        <v>3</v>
      </c>
      <c r="T2252" s="50" t="n">
        <v>0</v>
      </c>
      <c r="U2252" s="50" t="n">
        <v>4</v>
      </c>
      <c r="V2252" s="50" t="n">
        <v>8</v>
      </c>
      <c r="W2252" s="50" t="n">
        <v>1</v>
      </c>
      <c r="X2252" s="50" t="n">
        <v>1</v>
      </c>
      <c r="Y2252" s="50" t="n">
        <v>15</v>
      </c>
      <c r="Z2252" s="50" t="n">
        <v>22.55</v>
      </c>
      <c r="AA2252" s="50" t="n">
        <v>67</v>
      </c>
      <c r="AB2252" s="50" t="n">
        <v>23.082</v>
      </c>
      <c r="AC2252" s="50" t="n">
        <v>43</v>
      </c>
      <c r="AD2252" s="50" t="n">
        <v>6</v>
      </c>
      <c r="AE2252" s="50" t="n">
        <v>20</v>
      </c>
      <c r="AF2252" s="50" t="n">
        <v>43</v>
      </c>
      <c r="AG2252" s="50" t="n">
        <v>3860</v>
      </c>
      <c r="AH2252" s="50" t="n">
        <v>13</v>
      </c>
      <c r="AI2252" s="50" t="n">
        <v>98</v>
      </c>
      <c r="AJ2252" s="50" t="n">
        <v>7340.4</v>
      </c>
      <c r="AK2252" s="50" t="n">
        <v>45</v>
      </c>
    </row>
    <row r="2253" customFormat="false" ht="15" hidden="false" customHeight="false" outlineLevel="0" collapsed="false">
      <c r="A2253" s="50" t="s">
        <v>1405</v>
      </c>
      <c r="B2253" s="50" t="s">
        <v>157</v>
      </c>
      <c r="C2253" s="50" t="s">
        <v>640</v>
      </c>
      <c r="D2253" s="50" t="n">
        <v>686527</v>
      </c>
      <c r="E2253" s="50" t="n">
        <v>6</v>
      </c>
      <c r="F2253" s="50" t="s">
        <v>55</v>
      </c>
      <c r="G2253" s="50" t="n">
        <v>291</v>
      </c>
      <c r="H2253" s="50" t="n">
        <v>146</v>
      </c>
      <c r="I2253" s="50" t="n">
        <v>36</v>
      </c>
      <c r="J2253" s="50" t="n">
        <v>130</v>
      </c>
      <c r="K2253" s="50" t="n">
        <v>84</v>
      </c>
      <c r="L2253" s="50" t="n">
        <v>15</v>
      </c>
      <c r="M2253" s="50" t="n">
        <v>161</v>
      </c>
      <c r="N2253" s="50" t="n">
        <v>62</v>
      </c>
      <c r="O2253" s="50" t="n">
        <v>6.311</v>
      </c>
      <c r="P2253" s="50" t="n">
        <v>78</v>
      </c>
      <c r="Q2253" s="50" t="n">
        <v>70</v>
      </c>
      <c r="R2253" s="50" t="n">
        <v>22</v>
      </c>
      <c r="S2253" s="50" t="n">
        <v>3</v>
      </c>
      <c r="T2253" s="50" t="n">
        <v>1</v>
      </c>
      <c r="U2253" s="50" t="n">
        <v>6</v>
      </c>
      <c r="V2253" s="50" t="n">
        <v>7</v>
      </c>
      <c r="W2253" s="50" t="n">
        <v>1</v>
      </c>
      <c r="X2253" s="50" t="n">
        <v>0</v>
      </c>
      <c r="Y2253" s="50" t="n">
        <v>14</v>
      </c>
      <c r="Z2253" s="50" t="n">
        <v>33.75</v>
      </c>
      <c r="AA2253" s="50" t="n">
        <v>78</v>
      </c>
      <c r="AB2253" s="50" t="n">
        <v>32.992</v>
      </c>
      <c r="AC2253" s="50" t="n">
        <v>56</v>
      </c>
      <c r="AD2253" s="50" t="n">
        <v>9</v>
      </c>
      <c r="AE2253" s="50" t="n">
        <v>29</v>
      </c>
      <c r="AF2253" s="50" t="n">
        <v>56</v>
      </c>
      <c r="AG2253" s="50" t="n">
        <v>5285.6</v>
      </c>
      <c r="AH2253" s="50" t="n">
        <v>25</v>
      </c>
      <c r="AI2253" s="50" t="n">
        <v>134</v>
      </c>
      <c r="AJ2253" s="50" t="n">
        <v>10034.3</v>
      </c>
      <c r="AK2253" s="50" t="n">
        <v>66</v>
      </c>
    </row>
    <row r="2254" customFormat="false" ht="15" hidden="false" customHeight="false" outlineLevel="0" collapsed="false">
      <c r="A2254" s="50" t="s">
        <v>1405</v>
      </c>
      <c r="B2254" s="50" t="s">
        <v>157</v>
      </c>
      <c r="C2254" s="50" t="s">
        <v>640</v>
      </c>
      <c r="D2254" s="50" t="n">
        <v>686527</v>
      </c>
      <c r="E2254" s="50" t="n">
        <v>7</v>
      </c>
      <c r="F2254" s="50" t="s">
        <v>56</v>
      </c>
      <c r="G2254" s="50" t="n">
        <v>340</v>
      </c>
      <c r="H2254" s="50" t="n">
        <v>169</v>
      </c>
      <c r="I2254" s="50" t="n">
        <v>44</v>
      </c>
      <c r="J2254" s="50" t="n">
        <v>156</v>
      </c>
      <c r="K2254" s="50" t="n">
        <v>102</v>
      </c>
      <c r="L2254" s="50" t="n">
        <v>14</v>
      </c>
      <c r="M2254" s="50" t="n">
        <v>180</v>
      </c>
      <c r="N2254" s="50" t="n">
        <v>67</v>
      </c>
      <c r="O2254" s="50" t="n">
        <v>0.027</v>
      </c>
      <c r="P2254" s="50" t="n">
        <v>91</v>
      </c>
      <c r="Q2254" s="50" t="n">
        <v>82</v>
      </c>
      <c r="R2254" s="50" t="n">
        <v>19</v>
      </c>
      <c r="S2254" s="50" t="n">
        <v>4</v>
      </c>
      <c r="T2254" s="50" t="n">
        <v>0</v>
      </c>
      <c r="U2254" s="50" t="n">
        <v>5</v>
      </c>
      <c r="V2254" s="50" t="n">
        <v>8</v>
      </c>
      <c r="W2254" s="50" t="n">
        <v>1</v>
      </c>
      <c r="X2254" s="50" t="n">
        <v>0</v>
      </c>
      <c r="Y2254" s="50" t="n">
        <v>19</v>
      </c>
      <c r="Z2254" s="50" t="n">
        <v>29.6</v>
      </c>
      <c r="AA2254" s="50" t="n">
        <v>90</v>
      </c>
      <c r="AB2254" s="50" t="n">
        <v>31.43</v>
      </c>
      <c r="AC2254" s="50" t="n">
        <v>63</v>
      </c>
      <c r="AD2254" s="50" t="n">
        <v>7</v>
      </c>
      <c r="AE2254" s="50" t="n">
        <v>28</v>
      </c>
      <c r="AF2254" s="50" t="n">
        <v>63</v>
      </c>
      <c r="AG2254" s="50" t="n">
        <v>5661.1</v>
      </c>
      <c r="AH2254" s="50" t="n">
        <v>16</v>
      </c>
      <c r="AI2254" s="50" t="n">
        <v>146</v>
      </c>
      <c r="AJ2254" s="50" t="n">
        <v>10990.7</v>
      </c>
      <c r="AK2254" s="50" t="n">
        <v>82</v>
      </c>
    </row>
    <row r="2255" customFormat="false" ht="15" hidden="false" customHeight="false" outlineLevel="0" collapsed="false">
      <c r="A2255" s="50" t="s">
        <v>1405</v>
      </c>
      <c r="B2255" s="50" t="s">
        <v>157</v>
      </c>
      <c r="C2255" s="50" t="s">
        <v>640</v>
      </c>
      <c r="D2255" s="50" t="n">
        <v>686527</v>
      </c>
      <c r="E2255" s="50" t="n">
        <v>8</v>
      </c>
      <c r="F2255" s="50" t="s">
        <v>57</v>
      </c>
      <c r="G2255" s="50" t="n">
        <v>457</v>
      </c>
      <c r="H2255" s="50" t="n">
        <v>209</v>
      </c>
      <c r="I2255" s="50" t="n">
        <v>48</v>
      </c>
      <c r="J2255" s="50" t="n">
        <v>202</v>
      </c>
      <c r="K2255" s="50" t="n">
        <v>121</v>
      </c>
      <c r="L2255" s="50" t="n">
        <v>15</v>
      </c>
      <c r="M2255" s="50" t="n">
        <v>251</v>
      </c>
      <c r="N2255" s="50" t="n">
        <v>88</v>
      </c>
      <c r="O2255" s="50" t="n">
        <v>-1.565</v>
      </c>
      <c r="P2255" s="50" t="n">
        <v>114</v>
      </c>
      <c r="Q2255" s="50" t="n">
        <v>104</v>
      </c>
      <c r="R2255" s="50" t="n">
        <v>25</v>
      </c>
      <c r="S2255" s="50" t="n">
        <v>5</v>
      </c>
      <c r="T2255" s="50" t="n">
        <v>1</v>
      </c>
      <c r="U2255" s="50" t="n">
        <v>2</v>
      </c>
      <c r="V2255" s="50" t="n">
        <v>9</v>
      </c>
      <c r="W2255" s="50" t="n">
        <v>1</v>
      </c>
      <c r="X2255" s="50" t="n">
        <v>0</v>
      </c>
      <c r="Y2255" s="50" t="n">
        <v>28</v>
      </c>
      <c r="Z2255" s="50" t="n">
        <v>33.45</v>
      </c>
      <c r="AA2255" s="50" t="n">
        <v>113</v>
      </c>
      <c r="AB2255" s="50" t="n">
        <v>32.793</v>
      </c>
      <c r="AC2255" s="50" t="n">
        <v>76</v>
      </c>
      <c r="AD2255" s="50" t="n">
        <v>4</v>
      </c>
      <c r="AE2255" s="50" t="n">
        <v>26</v>
      </c>
      <c r="AF2255" s="50" t="n">
        <v>76</v>
      </c>
      <c r="AG2255" s="50" t="n">
        <v>6644.6</v>
      </c>
      <c r="AH2255" s="50" t="n">
        <v>24</v>
      </c>
      <c r="AI2255" s="50" t="n">
        <v>188</v>
      </c>
      <c r="AJ2255" s="50" t="n">
        <v>13873.2</v>
      </c>
      <c r="AK2255" s="50" t="n">
        <v>65</v>
      </c>
    </row>
    <row r="2256" customFormat="false" ht="15" hidden="false" customHeight="false" outlineLevel="0" collapsed="false">
      <c r="A2256" s="50" t="s">
        <v>1405</v>
      </c>
      <c r="B2256" s="50" t="s">
        <v>157</v>
      </c>
      <c r="C2256" s="50" t="s">
        <v>640</v>
      </c>
      <c r="D2256" s="50" t="n">
        <v>686527</v>
      </c>
      <c r="E2256" s="50" t="n">
        <v>9</v>
      </c>
      <c r="F2256" s="50" t="s">
        <v>58</v>
      </c>
      <c r="G2256" s="50" t="n">
        <v>399</v>
      </c>
      <c r="H2256" s="50" t="n">
        <v>185</v>
      </c>
      <c r="I2256" s="50" t="n">
        <v>37</v>
      </c>
      <c r="J2256" s="50" t="n">
        <v>204</v>
      </c>
      <c r="K2256" s="50" t="n">
        <v>119</v>
      </c>
      <c r="L2256" s="50" t="n">
        <v>10</v>
      </c>
      <c r="M2256" s="50" t="n">
        <v>188</v>
      </c>
      <c r="N2256" s="50" t="n">
        <v>63</v>
      </c>
      <c r="O2256" s="50" t="n">
        <v>3.985</v>
      </c>
      <c r="P2256" s="50" t="n">
        <v>109</v>
      </c>
      <c r="Q2256" s="50" t="n">
        <v>97</v>
      </c>
      <c r="R2256" s="50" t="n">
        <v>29</v>
      </c>
      <c r="S2256" s="50" t="n">
        <v>6</v>
      </c>
      <c r="T2256" s="50" t="n">
        <v>2</v>
      </c>
      <c r="U2256" s="50" t="n">
        <v>3</v>
      </c>
      <c r="V2256" s="50" t="n">
        <v>11</v>
      </c>
      <c r="W2256" s="50" t="n">
        <v>0</v>
      </c>
      <c r="X2256" s="50" t="n">
        <v>1</v>
      </c>
      <c r="Y2256" s="50" t="n">
        <v>17</v>
      </c>
      <c r="Z2256" s="50" t="n">
        <v>40.6</v>
      </c>
      <c r="AA2256" s="50" t="n">
        <v>108</v>
      </c>
      <c r="AB2256" s="50" t="n">
        <v>41.435</v>
      </c>
      <c r="AC2256" s="50" t="n">
        <v>81</v>
      </c>
      <c r="AD2256" s="50" t="n">
        <v>10</v>
      </c>
      <c r="AE2256" s="50" t="n">
        <v>37</v>
      </c>
      <c r="AF2256" s="50" t="n">
        <v>81</v>
      </c>
      <c r="AG2256" s="50" t="n">
        <v>7387.7</v>
      </c>
      <c r="AH2256" s="50" t="n">
        <v>36</v>
      </c>
      <c r="AI2256" s="50" t="n">
        <v>165</v>
      </c>
      <c r="AJ2256" s="50" t="n">
        <v>12162.2</v>
      </c>
      <c r="AK2256" s="50" t="n">
        <v>69</v>
      </c>
    </row>
    <row r="2257" customFormat="false" ht="15" hidden="false" customHeight="false" outlineLevel="0" collapsed="false">
      <c r="A2257" s="50" t="s">
        <v>1406</v>
      </c>
      <c r="B2257" s="50" t="s">
        <v>157</v>
      </c>
      <c r="C2257" s="50" t="s">
        <v>641</v>
      </c>
      <c r="D2257" s="50" t="n">
        <v>663728</v>
      </c>
      <c r="E2257" s="50" t="n">
        <v>4</v>
      </c>
      <c r="F2257" s="50" t="s">
        <v>53</v>
      </c>
      <c r="G2257" s="50" t="n">
        <v>623</v>
      </c>
      <c r="H2257" s="50" t="n">
        <v>320</v>
      </c>
      <c r="I2257" s="50" t="n">
        <v>93</v>
      </c>
      <c r="J2257" s="50" t="n">
        <v>283</v>
      </c>
      <c r="K2257" s="50" t="n">
        <v>203</v>
      </c>
      <c r="L2257" s="50" t="n">
        <v>47</v>
      </c>
      <c r="M2257" s="50" t="n">
        <v>340</v>
      </c>
      <c r="N2257" s="50" t="n">
        <v>117</v>
      </c>
      <c r="O2257" s="50" t="n">
        <v>-3.642</v>
      </c>
      <c r="P2257" s="50" t="n">
        <v>142</v>
      </c>
      <c r="Q2257" s="50" t="n">
        <v>125</v>
      </c>
      <c r="R2257" s="50" t="n">
        <v>24</v>
      </c>
      <c r="S2257" s="50" t="n">
        <v>4</v>
      </c>
      <c r="T2257" s="50" t="n">
        <v>0</v>
      </c>
      <c r="U2257" s="50" t="n">
        <v>7</v>
      </c>
      <c r="V2257" s="50" t="n">
        <v>15</v>
      </c>
      <c r="W2257" s="50" t="n">
        <v>0</v>
      </c>
      <c r="X2257" s="50" t="n">
        <v>2</v>
      </c>
      <c r="Y2257" s="50" t="n">
        <v>41</v>
      </c>
      <c r="Z2257" s="50" t="n">
        <v>41.2</v>
      </c>
      <c r="AA2257" s="50" t="n">
        <v>142</v>
      </c>
      <c r="AB2257" s="50" t="n">
        <v>46.286</v>
      </c>
      <c r="AC2257" s="50" t="n">
        <v>86</v>
      </c>
      <c r="AD2257" s="50" t="n">
        <v>12</v>
      </c>
      <c r="AE2257" s="50" t="n">
        <v>27</v>
      </c>
      <c r="AF2257" s="50" t="n">
        <v>86</v>
      </c>
      <c r="AG2257" s="50" t="n">
        <v>7475</v>
      </c>
      <c r="AH2257" s="50" t="n">
        <v>29</v>
      </c>
      <c r="AI2257" s="50" t="n">
        <v>279</v>
      </c>
      <c r="AJ2257" s="50" t="n">
        <v>20930.5</v>
      </c>
      <c r="AK2257" s="50" t="n">
        <v>145</v>
      </c>
    </row>
    <row r="2258" customFormat="false" ht="15" hidden="false" customHeight="false" outlineLevel="0" collapsed="false">
      <c r="A2258" s="50" t="s">
        <v>1406</v>
      </c>
      <c r="B2258" s="50" t="s">
        <v>157</v>
      </c>
      <c r="C2258" s="50" t="s">
        <v>641</v>
      </c>
      <c r="D2258" s="50" t="n">
        <v>663728</v>
      </c>
      <c r="E2258" s="50" t="n">
        <v>5</v>
      </c>
      <c r="F2258" s="50" t="s">
        <v>54</v>
      </c>
      <c r="G2258" s="50" t="n">
        <v>174</v>
      </c>
      <c r="H2258" s="50" t="n">
        <v>103</v>
      </c>
      <c r="I2258" s="50" t="n">
        <v>29</v>
      </c>
      <c r="J2258" s="50" t="n">
        <v>70</v>
      </c>
      <c r="K2258" s="50" t="n">
        <v>52</v>
      </c>
      <c r="L2258" s="50" t="n">
        <v>13</v>
      </c>
      <c r="M2258" s="50" t="n">
        <v>104</v>
      </c>
      <c r="N2258" s="50" t="n">
        <v>51</v>
      </c>
      <c r="O2258" s="50" t="n">
        <v>-7.212</v>
      </c>
      <c r="P2258" s="50" t="n">
        <v>39</v>
      </c>
      <c r="Q2258" s="50" t="n">
        <v>36</v>
      </c>
      <c r="R2258" s="50" t="n">
        <v>2</v>
      </c>
      <c r="S2258" s="50" t="n">
        <v>0</v>
      </c>
      <c r="T2258" s="50" t="n">
        <v>0</v>
      </c>
      <c r="U2258" s="50" t="n">
        <v>0</v>
      </c>
      <c r="V2258" s="50" t="n">
        <v>3</v>
      </c>
      <c r="W2258" s="50" t="n">
        <v>0</v>
      </c>
      <c r="X2258" s="50" t="n">
        <v>0</v>
      </c>
      <c r="Y2258" s="50" t="n">
        <v>16</v>
      </c>
      <c r="Z2258" s="50" t="n">
        <v>3.9</v>
      </c>
      <c r="AA2258" s="50" t="n">
        <v>39</v>
      </c>
      <c r="AB2258" s="50" t="n">
        <v>5.917</v>
      </c>
      <c r="AC2258" s="50" t="n">
        <v>20</v>
      </c>
      <c r="AD2258" s="50" t="n">
        <v>1</v>
      </c>
      <c r="AE2258" s="50" t="n">
        <v>6</v>
      </c>
      <c r="AF2258" s="50" t="n">
        <v>20</v>
      </c>
      <c r="AG2258" s="50" t="n">
        <v>1796</v>
      </c>
      <c r="AH2258" s="50" t="n">
        <v>5</v>
      </c>
      <c r="AI2258" s="50" t="n">
        <v>87</v>
      </c>
      <c r="AJ2258" s="50" t="n">
        <v>6458.1</v>
      </c>
      <c r="AK2258" s="50" t="n">
        <v>36</v>
      </c>
    </row>
    <row r="2259" customFormat="false" ht="15" hidden="false" customHeight="false" outlineLevel="0" collapsed="false">
      <c r="A2259" s="50" t="s">
        <v>1406</v>
      </c>
      <c r="B2259" s="50" t="s">
        <v>157</v>
      </c>
      <c r="C2259" s="50" t="s">
        <v>641</v>
      </c>
      <c r="D2259" s="50" t="n">
        <v>663728</v>
      </c>
      <c r="E2259" s="50" t="n">
        <v>6</v>
      </c>
      <c r="F2259" s="50" t="s">
        <v>55</v>
      </c>
      <c r="G2259" s="50" t="n">
        <v>243</v>
      </c>
      <c r="H2259" s="50" t="n">
        <v>112</v>
      </c>
      <c r="I2259" s="50" t="n">
        <v>36</v>
      </c>
      <c r="J2259" s="50" t="n">
        <v>99</v>
      </c>
      <c r="K2259" s="50" t="n">
        <v>66</v>
      </c>
      <c r="L2259" s="50" t="n">
        <v>16</v>
      </c>
      <c r="M2259" s="50" t="n">
        <v>144</v>
      </c>
      <c r="N2259" s="50" t="n">
        <v>46</v>
      </c>
      <c r="O2259" s="50" t="n">
        <v>-0.823</v>
      </c>
      <c r="P2259" s="50" t="n">
        <v>58</v>
      </c>
      <c r="Q2259" s="50" t="n">
        <v>46</v>
      </c>
      <c r="R2259" s="50" t="n">
        <v>8</v>
      </c>
      <c r="S2259" s="50" t="n">
        <v>1</v>
      </c>
      <c r="T2259" s="50" t="n">
        <v>0</v>
      </c>
      <c r="U2259" s="50" t="n">
        <v>1</v>
      </c>
      <c r="V2259" s="50" t="n">
        <v>12</v>
      </c>
      <c r="W2259" s="50" t="n">
        <v>0</v>
      </c>
      <c r="X2259" s="50" t="n">
        <v>0</v>
      </c>
      <c r="Y2259" s="50" t="n">
        <v>18</v>
      </c>
      <c r="Z2259" s="50" t="n">
        <v>17.05</v>
      </c>
      <c r="AA2259" s="50" t="n">
        <v>58</v>
      </c>
      <c r="AB2259" s="50" t="n">
        <v>17.646</v>
      </c>
      <c r="AC2259" s="50" t="n">
        <v>28</v>
      </c>
      <c r="AD2259" s="50" t="n">
        <v>2</v>
      </c>
      <c r="AE2259" s="50" t="n">
        <v>9</v>
      </c>
      <c r="AF2259" s="50" t="n">
        <v>28</v>
      </c>
      <c r="AG2259" s="50" t="n">
        <v>2485.9</v>
      </c>
      <c r="AH2259" s="50" t="n">
        <v>12</v>
      </c>
      <c r="AI2259" s="50" t="n">
        <v>96</v>
      </c>
      <c r="AJ2259" s="50" t="n">
        <v>7180.7</v>
      </c>
      <c r="AK2259" s="50" t="n">
        <v>52</v>
      </c>
    </row>
    <row r="2260" customFormat="false" ht="15" hidden="false" customHeight="false" outlineLevel="0" collapsed="false">
      <c r="A2260" s="50" t="s">
        <v>1406</v>
      </c>
      <c r="B2260" s="50" t="s">
        <v>157</v>
      </c>
      <c r="C2260" s="50" t="s">
        <v>641</v>
      </c>
      <c r="D2260" s="50" t="n">
        <v>663728</v>
      </c>
      <c r="E2260" s="50" t="n">
        <v>7</v>
      </c>
      <c r="F2260" s="50" t="s">
        <v>56</v>
      </c>
      <c r="G2260" s="50" t="n">
        <v>422</v>
      </c>
      <c r="H2260" s="50" t="n">
        <v>216</v>
      </c>
      <c r="I2260" s="50" t="n">
        <v>63</v>
      </c>
      <c r="J2260" s="50" t="n">
        <v>173</v>
      </c>
      <c r="K2260" s="50" t="n">
        <v>125</v>
      </c>
      <c r="L2260" s="50" t="n">
        <v>19</v>
      </c>
      <c r="M2260" s="50" t="n">
        <v>249</v>
      </c>
      <c r="N2260" s="50" t="n">
        <v>91</v>
      </c>
      <c r="O2260" s="50" t="n">
        <v>-3.799</v>
      </c>
      <c r="P2260" s="50" t="n">
        <v>93</v>
      </c>
      <c r="Q2260" s="50" t="n">
        <v>79</v>
      </c>
      <c r="R2260" s="50" t="n">
        <v>13</v>
      </c>
      <c r="S2260" s="50" t="n">
        <v>3</v>
      </c>
      <c r="T2260" s="50" t="n">
        <v>0</v>
      </c>
      <c r="U2260" s="50" t="n">
        <v>3</v>
      </c>
      <c r="V2260" s="50" t="n">
        <v>11</v>
      </c>
      <c r="W2260" s="50" t="n">
        <v>2</v>
      </c>
      <c r="X2260" s="50" t="n">
        <v>1</v>
      </c>
      <c r="Y2260" s="50" t="n">
        <v>32</v>
      </c>
      <c r="Z2260" s="50" t="n">
        <v>25.15</v>
      </c>
      <c r="AA2260" s="50" t="n">
        <v>93</v>
      </c>
      <c r="AB2260" s="50" t="n">
        <v>26.488</v>
      </c>
      <c r="AC2260" s="50" t="n">
        <v>48</v>
      </c>
      <c r="AD2260" s="50" t="n">
        <v>7</v>
      </c>
      <c r="AE2260" s="50" t="n">
        <v>19</v>
      </c>
      <c r="AF2260" s="50" t="n">
        <v>48</v>
      </c>
      <c r="AG2260" s="50" t="n">
        <v>4329</v>
      </c>
      <c r="AH2260" s="50" t="n">
        <v>18</v>
      </c>
      <c r="AI2260" s="50" t="n">
        <v>197</v>
      </c>
      <c r="AJ2260" s="50" t="n">
        <v>14914.7</v>
      </c>
      <c r="AK2260" s="50" t="n">
        <v>120</v>
      </c>
    </row>
    <row r="2261" customFormat="false" ht="15" hidden="false" customHeight="false" outlineLevel="0" collapsed="false">
      <c r="A2261" s="50" t="s">
        <v>1406</v>
      </c>
      <c r="B2261" s="50" t="s">
        <v>157</v>
      </c>
      <c r="C2261" s="50" t="s">
        <v>641</v>
      </c>
      <c r="D2261" s="50" t="n">
        <v>663728</v>
      </c>
      <c r="E2261" s="50" t="n">
        <v>8</v>
      </c>
      <c r="F2261" s="50" t="s">
        <v>57</v>
      </c>
      <c r="G2261" s="50" t="n">
        <v>405</v>
      </c>
      <c r="H2261" s="50" t="n">
        <v>185</v>
      </c>
      <c r="I2261" s="50" t="n">
        <v>59</v>
      </c>
      <c r="J2261" s="50" t="n">
        <v>165</v>
      </c>
      <c r="K2261" s="50" t="n">
        <v>106</v>
      </c>
      <c r="L2261" s="50" t="n">
        <v>18</v>
      </c>
      <c r="M2261" s="50" t="n">
        <v>240</v>
      </c>
      <c r="N2261" s="50" t="n">
        <v>79</v>
      </c>
      <c r="O2261" s="50" t="n">
        <v>4.283</v>
      </c>
      <c r="P2261" s="50" t="n">
        <v>100</v>
      </c>
      <c r="Q2261" s="50" t="n">
        <v>82</v>
      </c>
      <c r="R2261" s="50" t="n">
        <v>16</v>
      </c>
      <c r="S2261" s="50" t="n">
        <v>1</v>
      </c>
      <c r="T2261" s="50" t="n">
        <v>0</v>
      </c>
      <c r="U2261" s="50" t="n">
        <v>9</v>
      </c>
      <c r="V2261" s="50" t="n">
        <v>17</v>
      </c>
      <c r="W2261" s="50" t="n">
        <v>1</v>
      </c>
      <c r="X2261" s="50" t="n">
        <v>0</v>
      </c>
      <c r="Y2261" s="50" t="n">
        <v>29</v>
      </c>
      <c r="Z2261" s="50" t="n">
        <v>37.25</v>
      </c>
      <c r="AA2261" s="50" t="n">
        <v>100</v>
      </c>
      <c r="AB2261" s="50" t="n">
        <v>37.191</v>
      </c>
      <c r="AC2261" s="50" t="n">
        <v>53</v>
      </c>
      <c r="AD2261" s="50" t="n">
        <v>12</v>
      </c>
      <c r="AE2261" s="50" t="n">
        <v>29</v>
      </c>
      <c r="AF2261" s="50" t="n">
        <v>53</v>
      </c>
      <c r="AG2261" s="50" t="n">
        <v>5028.2</v>
      </c>
      <c r="AH2261" s="50" t="n">
        <v>17</v>
      </c>
      <c r="AI2261" s="50" t="n">
        <v>169</v>
      </c>
      <c r="AJ2261" s="50" t="n">
        <v>12638.3</v>
      </c>
      <c r="AK2261" s="50" t="n">
        <v>78</v>
      </c>
    </row>
    <row r="2262" customFormat="false" ht="15" hidden="false" customHeight="false" outlineLevel="0" collapsed="false">
      <c r="A2262" s="50" t="s">
        <v>1406</v>
      </c>
      <c r="B2262" s="50" t="s">
        <v>157</v>
      </c>
      <c r="C2262" s="50" t="s">
        <v>641</v>
      </c>
      <c r="D2262" s="50" t="n">
        <v>663728</v>
      </c>
      <c r="E2262" s="50" t="n">
        <v>9</v>
      </c>
      <c r="F2262" s="50" t="s">
        <v>58</v>
      </c>
      <c r="G2262" s="50" t="n">
        <v>417</v>
      </c>
      <c r="H2262" s="50" t="n">
        <v>212</v>
      </c>
      <c r="I2262" s="50" t="n">
        <v>64</v>
      </c>
      <c r="J2262" s="50" t="n">
        <v>178</v>
      </c>
      <c r="K2262" s="50" t="n">
        <v>125</v>
      </c>
      <c r="L2262" s="50" t="n">
        <v>29</v>
      </c>
      <c r="M2262" s="50" t="n">
        <v>227</v>
      </c>
      <c r="N2262" s="50" t="n">
        <v>83</v>
      </c>
      <c r="O2262" s="50" t="n">
        <v>0.057</v>
      </c>
      <c r="P2262" s="50" t="n">
        <v>98</v>
      </c>
      <c r="Q2262" s="50" t="n">
        <v>83</v>
      </c>
      <c r="R2262" s="50" t="n">
        <v>19</v>
      </c>
      <c r="S2262" s="50" t="n">
        <v>6</v>
      </c>
      <c r="T2262" s="50" t="n">
        <v>0</v>
      </c>
      <c r="U2262" s="50" t="n">
        <v>3</v>
      </c>
      <c r="V2262" s="50" t="n">
        <v>14</v>
      </c>
      <c r="W2262" s="50" t="n">
        <v>0</v>
      </c>
      <c r="X2262" s="50" t="n">
        <v>1</v>
      </c>
      <c r="Y2262" s="50" t="n">
        <v>28</v>
      </c>
      <c r="Z2262" s="50" t="n">
        <v>31.6</v>
      </c>
      <c r="AA2262" s="50" t="n">
        <v>96</v>
      </c>
      <c r="AB2262" s="50" t="n">
        <v>31.208</v>
      </c>
      <c r="AC2262" s="50" t="n">
        <v>56</v>
      </c>
      <c r="AD2262" s="50" t="n">
        <v>7</v>
      </c>
      <c r="AE2262" s="50" t="n">
        <v>26</v>
      </c>
      <c r="AF2262" s="50" t="n">
        <v>56</v>
      </c>
      <c r="AG2262" s="50" t="n">
        <v>5114.9</v>
      </c>
      <c r="AH2262" s="50" t="n">
        <v>18</v>
      </c>
      <c r="AI2262" s="50" t="n">
        <v>192</v>
      </c>
      <c r="AJ2262" s="50" t="n">
        <v>14437</v>
      </c>
      <c r="AK2262" s="50" t="n">
        <v>99</v>
      </c>
    </row>
    <row r="2263" customFormat="false" ht="15" hidden="false" customHeight="false" outlineLevel="0" collapsed="false">
      <c r="A2263" s="50" t="s">
        <v>1407</v>
      </c>
      <c r="B2263" s="50" t="s">
        <v>157</v>
      </c>
      <c r="C2263" s="50" t="s">
        <v>642</v>
      </c>
      <c r="D2263" s="50" t="n">
        <v>641487</v>
      </c>
      <c r="E2263" s="50" t="n">
        <v>4</v>
      </c>
      <c r="F2263" s="50" t="s">
        <v>53</v>
      </c>
      <c r="G2263" s="50" t="n">
        <v>421</v>
      </c>
      <c r="H2263" s="50" t="n">
        <v>150</v>
      </c>
      <c r="I2263" s="50" t="n">
        <v>22</v>
      </c>
      <c r="J2263" s="50" t="n">
        <v>209</v>
      </c>
      <c r="K2263" s="50" t="n">
        <v>113</v>
      </c>
      <c r="L2263" s="50" t="n">
        <v>10</v>
      </c>
      <c r="M2263" s="50" t="n">
        <v>212</v>
      </c>
      <c r="N2263" s="50" t="n">
        <v>37</v>
      </c>
      <c r="O2263" s="50" t="n">
        <v>1.522</v>
      </c>
      <c r="P2263" s="50" t="n">
        <v>101</v>
      </c>
      <c r="Q2263" s="50" t="n">
        <v>80</v>
      </c>
      <c r="R2263" s="50" t="n">
        <v>16</v>
      </c>
      <c r="S2263" s="50" t="n">
        <v>3</v>
      </c>
      <c r="T2263" s="50" t="n">
        <v>0</v>
      </c>
      <c r="U2263" s="50" t="n">
        <v>2</v>
      </c>
      <c r="V2263" s="50" t="n">
        <v>19</v>
      </c>
      <c r="W2263" s="50" t="n">
        <v>2</v>
      </c>
      <c r="X2263" s="50" t="n">
        <v>0</v>
      </c>
      <c r="Y2263" s="50" t="n">
        <v>16</v>
      </c>
      <c r="Z2263" s="50" t="n">
        <v>32.35</v>
      </c>
      <c r="AA2263" s="50" t="n">
        <v>100</v>
      </c>
      <c r="AB2263" s="50" t="n">
        <v>38.858</v>
      </c>
      <c r="AC2263" s="50" t="n">
        <v>64</v>
      </c>
      <c r="AD2263" s="50" t="n">
        <v>7</v>
      </c>
      <c r="AE2263" s="50" t="n">
        <v>26</v>
      </c>
      <c r="AF2263" s="50" t="n">
        <v>63</v>
      </c>
      <c r="AG2263" s="50" t="n">
        <v>5602.3</v>
      </c>
      <c r="AH2263" s="50" t="n">
        <v>27</v>
      </c>
      <c r="AI2263" s="50" t="n">
        <v>130</v>
      </c>
      <c r="AJ2263" s="50" t="n">
        <v>9363.1</v>
      </c>
      <c r="AK2263" s="50" t="n">
        <v>32</v>
      </c>
    </row>
    <row r="2264" customFormat="false" ht="15" hidden="false" customHeight="false" outlineLevel="0" collapsed="false">
      <c r="A2264" s="50" t="s">
        <v>1407</v>
      </c>
      <c r="B2264" s="50" t="s">
        <v>157</v>
      </c>
      <c r="C2264" s="50" t="s">
        <v>642</v>
      </c>
      <c r="D2264" s="50" t="n">
        <v>641487</v>
      </c>
      <c r="E2264" s="50" t="n">
        <v>5</v>
      </c>
      <c r="F2264" s="50" t="s">
        <v>54</v>
      </c>
      <c r="G2264" s="50" t="n">
        <v>484</v>
      </c>
      <c r="H2264" s="50" t="n">
        <v>195</v>
      </c>
      <c r="I2264" s="50" t="n">
        <v>34</v>
      </c>
      <c r="J2264" s="50" t="n">
        <v>244</v>
      </c>
      <c r="K2264" s="50" t="n">
        <v>143</v>
      </c>
      <c r="L2264" s="50" t="n">
        <v>20</v>
      </c>
      <c r="M2264" s="50" t="n">
        <v>240</v>
      </c>
      <c r="N2264" s="50" t="n">
        <v>52</v>
      </c>
      <c r="O2264" s="50" t="n">
        <v>1.755</v>
      </c>
      <c r="P2264" s="50" t="n">
        <v>117</v>
      </c>
      <c r="Q2264" s="50" t="n">
        <v>102</v>
      </c>
      <c r="R2264" s="50" t="n">
        <v>24</v>
      </c>
      <c r="S2264" s="50" t="n">
        <v>1</v>
      </c>
      <c r="T2264" s="50" t="n">
        <v>0</v>
      </c>
      <c r="U2264" s="50" t="n">
        <v>7</v>
      </c>
      <c r="V2264" s="50" t="n">
        <v>12</v>
      </c>
      <c r="W2264" s="50" t="n">
        <v>2</v>
      </c>
      <c r="X2264" s="50" t="n">
        <v>1</v>
      </c>
      <c r="Y2264" s="50" t="n">
        <v>24</v>
      </c>
      <c r="Z2264" s="50" t="n">
        <v>39.45</v>
      </c>
      <c r="AA2264" s="50" t="n">
        <v>117</v>
      </c>
      <c r="AB2264" s="50" t="n">
        <v>36.957</v>
      </c>
      <c r="AC2264" s="50" t="n">
        <v>79</v>
      </c>
      <c r="AD2264" s="50" t="n">
        <v>6</v>
      </c>
      <c r="AE2264" s="50" t="n">
        <v>26</v>
      </c>
      <c r="AF2264" s="50" t="n">
        <v>79</v>
      </c>
      <c r="AG2264" s="50" t="n">
        <v>6857.8</v>
      </c>
      <c r="AH2264" s="50" t="n">
        <v>30</v>
      </c>
      <c r="AI2264" s="50" t="n">
        <v>180</v>
      </c>
      <c r="AJ2264" s="50" t="n">
        <v>12809.5</v>
      </c>
      <c r="AK2264" s="50" t="n">
        <v>31</v>
      </c>
    </row>
    <row r="2265" customFormat="false" ht="15" hidden="false" customHeight="false" outlineLevel="0" collapsed="false">
      <c r="A2265" s="50" t="s">
        <v>1407</v>
      </c>
      <c r="B2265" s="50" t="s">
        <v>157</v>
      </c>
      <c r="C2265" s="50" t="s">
        <v>642</v>
      </c>
      <c r="D2265" s="50" t="n">
        <v>641487</v>
      </c>
      <c r="E2265" s="50" t="n">
        <v>6</v>
      </c>
      <c r="F2265" s="50" t="s">
        <v>55</v>
      </c>
      <c r="G2265" s="50" t="n">
        <v>313</v>
      </c>
      <c r="H2265" s="50" t="n">
        <v>130</v>
      </c>
      <c r="I2265" s="50" t="n">
        <v>15</v>
      </c>
      <c r="J2265" s="50" t="n">
        <v>155</v>
      </c>
      <c r="K2265" s="50" t="n">
        <v>95</v>
      </c>
      <c r="L2265" s="50" t="n">
        <v>10</v>
      </c>
      <c r="M2265" s="50" t="n">
        <v>158</v>
      </c>
      <c r="N2265" s="50" t="n">
        <v>35</v>
      </c>
      <c r="O2265" s="50" t="n">
        <v>-4.558</v>
      </c>
      <c r="P2265" s="50" t="n">
        <v>74</v>
      </c>
      <c r="Q2265" s="50" t="n">
        <v>66</v>
      </c>
      <c r="R2265" s="50" t="n">
        <v>13</v>
      </c>
      <c r="S2265" s="50" t="n">
        <v>1</v>
      </c>
      <c r="T2265" s="50" t="n">
        <v>0</v>
      </c>
      <c r="U2265" s="50" t="n">
        <v>1</v>
      </c>
      <c r="V2265" s="50" t="n">
        <v>7</v>
      </c>
      <c r="W2265" s="50" t="n">
        <v>1</v>
      </c>
      <c r="X2265" s="50" t="n">
        <v>0</v>
      </c>
      <c r="Y2265" s="50" t="n">
        <v>19</v>
      </c>
      <c r="Z2265" s="50" t="n">
        <v>18.75</v>
      </c>
      <c r="AA2265" s="50" t="n">
        <v>74</v>
      </c>
      <c r="AB2265" s="50" t="n">
        <v>20.815</v>
      </c>
      <c r="AC2265" s="50" t="n">
        <v>47</v>
      </c>
      <c r="AD2265" s="50" t="n">
        <v>1</v>
      </c>
      <c r="AE2265" s="50" t="n">
        <v>17</v>
      </c>
      <c r="AF2265" s="50" t="n">
        <v>47</v>
      </c>
      <c r="AG2265" s="50" t="n">
        <v>4042.1</v>
      </c>
      <c r="AH2265" s="50" t="n">
        <v>17</v>
      </c>
      <c r="AI2265" s="50" t="n">
        <v>109</v>
      </c>
      <c r="AJ2265" s="50" t="n">
        <v>7779.1</v>
      </c>
      <c r="AK2265" s="50" t="n">
        <v>20</v>
      </c>
    </row>
    <row r="2266" customFormat="false" ht="15" hidden="false" customHeight="false" outlineLevel="0" collapsed="false">
      <c r="A2266" s="50" t="s">
        <v>1407</v>
      </c>
      <c r="B2266" s="50" t="s">
        <v>157</v>
      </c>
      <c r="C2266" s="50" t="s">
        <v>642</v>
      </c>
      <c r="D2266" s="50" t="n">
        <v>641487</v>
      </c>
      <c r="E2266" s="50" t="n">
        <v>7</v>
      </c>
      <c r="F2266" s="50" t="s">
        <v>56</v>
      </c>
      <c r="G2266" s="50" t="n">
        <v>344</v>
      </c>
      <c r="H2266" s="50" t="n">
        <v>126</v>
      </c>
      <c r="I2266" s="50" t="n">
        <v>22</v>
      </c>
      <c r="J2266" s="50" t="n">
        <v>164</v>
      </c>
      <c r="K2266" s="50" t="n">
        <v>94</v>
      </c>
      <c r="L2266" s="50" t="n">
        <v>11</v>
      </c>
      <c r="M2266" s="50" t="n">
        <v>178</v>
      </c>
      <c r="N2266" s="50" t="n">
        <v>32</v>
      </c>
      <c r="O2266" s="50" t="n">
        <v>-1.179</v>
      </c>
      <c r="P2266" s="50" t="n">
        <v>72</v>
      </c>
      <c r="Q2266" s="50" t="n">
        <v>59</v>
      </c>
      <c r="R2266" s="50" t="n">
        <v>12</v>
      </c>
      <c r="S2266" s="50" t="n">
        <v>6</v>
      </c>
      <c r="T2266" s="50" t="n">
        <v>0</v>
      </c>
      <c r="U2266" s="50" t="n">
        <v>0</v>
      </c>
      <c r="V2266" s="50" t="n">
        <v>12</v>
      </c>
      <c r="W2266" s="50" t="n">
        <v>0</v>
      </c>
      <c r="X2266" s="50" t="n">
        <v>1</v>
      </c>
      <c r="Y2266" s="50" t="n">
        <v>15</v>
      </c>
      <c r="Z2266" s="50" t="n">
        <v>21.3</v>
      </c>
      <c r="AA2266" s="50" t="n">
        <v>72</v>
      </c>
      <c r="AB2266" s="50" t="n">
        <v>21.386</v>
      </c>
      <c r="AC2266" s="50" t="n">
        <v>45</v>
      </c>
      <c r="AD2266" s="50" t="n">
        <v>1</v>
      </c>
      <c r="AE2266" s="50" t="n">
        <v>14</v>
      </c>
      <c r="AF2266" s="50" t="n">
        <v>45</v>
      </c>
      <c r="AG2266" s="50" t="n">
        <v>3877.6</v>
      </c>
      <c r="AH2266" s="50" t="n">
        <v>15</v>
      </c>
      <c r="AI2266" s="50" t="n">
        <v>110</v>
      </c>
      <c r="AJ2266" s="50" t="n">
        <v>7802.8</v>
      </c>
      <c r="AK2266" s="50" t="n">
        <v>17</v>
      </c>
    </row>
    <row r="2267" customFormat="false" ht="15" hidden="false" customHeight="false" outlineLevel="0" collapsed="false">
      <c r="A2267" s="50" t="s">
        <v>1407</v>
      </c>
      <c r="B2267" s="50" t="s">
        <v>157</v>
      </c>
      <c r="C2267" s="50" t="s">
        <v>642</v>
      </c>
      <c r="D2267" s="50" t="n">
        <v>641487</v>
      </c>
      <c r="E2267" s="50" t="n">
        <v>8</v>
      </c>
      <c r="F2267" s="50" t="s">
        <v>57</v>
      </c>
      <c r="G2267" s="50" t="n">
        <v>96</v>
      </c>
      <c r="H2267" s="50" t="n">
        <v>37</v>
      </c>
      <c r="I2267" s="50" t="n">
        <v>6</v>
      </c>
      <c r="J2267" s="50" t="n">
        <v>53</v>
      </c>
      <c r="K2267" s="50" t="n">
        <v>30</v>
      </c>
      <c r="L2267" s="50" t="n">
        <v>5</v>
      </c>
      <c r="M2267" s="50" t="n">
        <v>43</v>
      </c>
      <c r="N2267" s="50" t="n">
        <v>7</v>
      </c>
      <c r="O2267" s="50" t="n">
        <v>-2.192</v>
      </c>
      <c r="P2267" s="50" t="n">
        <v>21</v>
      </c>
      <c r="Q2267" s="50" t="n">
        <v>18</v>
      </c>
      <c r="R2267" s="50" t="n">
        <v>3</v>
      </c>
      <c r="S2267" s="50" t="n">
        <v>0</v>
      </c>
      <c r="T2267" s="50" t="n">
        <v>0</v>
      </c>
      <c r="U2267" s="50" t="n">
        <v>0</v>
      </c>
      <c r="V2267" s="50" t="n">
        <v>2</v>
      </c>
      <c r="W2267" s="50" t="n">
        <v>1</v>
      </c>
      <c r="X2267" s="50" t="n">
        <v>0</v>
      </c>
      <c r="Y2267" s="50" t="n">
        <v>8</v>
      </c>
      <c r="Z2267" s="50" t="n">
        <v>4.8</v>
      </c>
      <c r="AA2267" s="50" t="n">
        <v>21</v>
      </c>
      <c r="AB2267" s="50" t="n">
        <v>4.74</v>
      </c>
      <c r="AC2267" s="50" t="n">
        <v>10</v>
      </c>
      <c r="AD2267" s="50" t="n">
        <v>0</v>
      </c>
      <c r="AE2267" s="50" t="n">
        <v>4</v>
      </c>
      <c r="AF2267" s="50" t="n">
        <v>10</v>
      </c>
      <c r="AG2267" s="50" t="n">
        <v>858.3</v>
      </c>
      <c r="AH2267" s="50" t="n">
        <v>4</v>
      </c>
      <c r="AI2267" s="50" t="n">
        <v>31</v>
      </c>
      <c r="AJ2267" s="50" t="n">
        <v>2208.8</v>
      </c>
      <c r="AK2267" s="50" t="n">
        <v>7</v>
      </c>
    </row>
    <row r="2268" customFormat="false" ht="15" hidden="false" customHeight="false" outlineLevel="0" collapsed="false">
      <c r="A2268" s="50" t="s">
        <v>1407</v>
      </c>
      <c r="B2268" s="50" t="s">
        <v>157</v>
      </c>
      <c r="C2268" s="50" t="s">
        <v>642</v>
      </c>
      <c r="D2268" s="50" t="n">
        <v>641487</v>
      </c>
      <c r="E2268" s="50" t="n">
        <v>9</v>
      </c>
      <c r="F2268" s="50" t="s">
        <v>58</v>
      </c>
      <c r="G2268" s="50" t="n">
        <v>419</v>
      </c>
      <c r="H2268" s="50" t="n">
        <v>154</v>
      </c>
      <c r="I2268" s="50" t="n">
        <v>19</v>
      </c>
      <c r="J2268" s="50" t="n">
        <v>225</v>
      </c>
      <c r="K2268" s="50" t="n">
        <v>116</v>
      </c>
      <c r="L2268" s="50" t="n">
        <v>4</v>
      </c>
      <c r="M2268" s="50" t="n">
        <v>190</v>
      </c>
      <c r="N2268" s="50" t="n">
        <v>38</v>
      </c>
      <c r="O2268" s="50" t="n">
        <v>2.775</v>
      </c>
      <c r="P2268" s="50" t="n">
        <v>104</v>
      </c>
      <c r="Q2268" s="50" t="n">
        <v>87</v>
      </c>
      <c r="R2268" s="50" t="n">
        <v>23</v>
      </c>
      <c r="S2268" s="50" t="n">
        <v>1</v>
      </c>
      <c r="T2268" s="50" t="n">
        <v>0</v>
      </c>
      <c r="U2268" s="50" t="n">
        <v>4</v>
      </c>
      <c r="V2268" s="50" t="n">
        <v>12</v>
      </c>
      <c r="W2268" s="50" t="n">
        <v>2</v>
      </c>
      <c r="X2268" s="50" t="n">
        <v>1</v>
      </c>
      <c r="Y2268" s="50" t="n">
        <v>15</v>
      </c>
      <c r="Z2268" s="50" t="n">
        <v>34.55</v>
      </c>
      <c r="AA2268" s="50" t="n">
        <v>101</v>
      </c>
      <c r="AB2268" s="50" t="n">
        <v>31.802</v>
      </c>
      <c r="AC2268" s="50" t="n">
        <v>75</v>
      </c>
      <c r="AD2268" s="50" t="n">
        <v>5</v>
      </c>
      <c r="AE2268" s="50" t="n">
        <v>24</v>
      </c>
      <c r="AF2268" s="50" t="n">
        <v>74</v>
      </c>
      <c r="AG2268" s="50" t="n">
        <v>6418.6</v>
      </c>
      <c r="AH2268" s="50" t="n">
        <v>19</v>
      </c>
      <c r="AI2268" s="50" t="n">
        <v>135</v>
      </c>
      <c r="AJ2268" s="50" t="n">
        <v>9556.5</v>
      </c>
      <c r="AK2268" s="50" t="n">
        <v>17</v>
      </c>
    </row>
    <row r="2269" customFormat="false" ht="15" hidden="false" customHeight="false" outlineLevel="0" collapsed="false">
      <c r="A2269" s="50" t="s">
        <v>1408</v>
      </c>
      <c r="B2269" s="50" t="s">
        <v>157</v>
      </c>
      <c r="C2269" s="50" t="s">
        <v>643</v>
      </c>
      <c r="D2269" s="50" t="n">
        <v>670042</v>
      </c>
      <c r="E2269" s="50" t="n">
        <v>4</v>
      </c>
      <c r="F2269" s="50" t="s">
        <v>53</v>
      </c>
      <c r="G2269" s="50" t="n">
        <v>359</v>
      </c>
      <c r="H2269" s="50" t="n">
        <v>195</v>
      </c>
      <c r="I2269" s="50" t="n">
        <v>90</v>
      </c>
      <c r="J2269" s="50" t="n">
        <v>168</v>
      </c>
      <c r="K2269" s="50" t="n">
        <v>132</v>
      </c>
      <c r="L2269" s="50" t="n">
        <v>51</v>
      </c>
      <c r="M2269" s="50" t="n">
        <v>191</v>
      </c>
      <c r="N2269" s="50" t="n">
        <v>63</v>
      </c>
      <c r="O2269" s="50" t="n">
        <v>-0.181</v>
      </c>
      <c r="P2269" s="50" t="n">
        <v>93</v>
      </c>
      <c r="Q2269" s="50" t="n">
        <v>86</v>
      </c>
      <c r="R2269" s="50" t="n">
        <v>21</v>
      </c>
      <c r="S2269" s="50" t="n">
        <v>4</v>
      </c>
      <c r="T2269" s="50" t="n">
        <v>1</v>
      </c>
      <c r="U2269" s="50" t="n">
        <v>5</v>
      </c>
      <c r="V2269" s="50" t="n">
        <v>5</v>
      </c>
      <c r="W2269" s="50" t="n">
        <v>2</v>
      </c>
      <c r="X2269" s="50" t="n">
        <v>0</v>
      </c>
      <c r="Y2269" s="50" t="n">
        <v>35</v>
      </c>
      <c r="Z2269" s="50" t="n">
        <v>31.4</v>
      </c>
      <c r="AA2269" s="50" t="n">
        <v>93</v>
      </c>
      <c r="AB2269" s="50" t="n">
        <v>35.714</v>
      </c>
      <c r="AC2269" s="50" t="n">
        <v>51</v>
      </c>
      <c r="AD2269" s="50" t="n">
        <v>10</v>
      </c>
      <c r="AE2269" s="50" t="n">
        <v>26</v>
      </c>
      <c r="AF2269" s="50" t="n">
        <v>51</v>
      </c>
      <c r="AG2269" s="50" t="n">
        <v>4681.8</v>
      </c>
      <c r="AH2269" s="50" t="n">
        <v>26</v>
      </c>
      <c r="AI2269" s="50" t="n">
        <v>178</v>
      </c>
      <c r="AJ2269" s="50" t="n">
        <v>13353.4</v>
      </c>
      <c r="AK2269" s="50" t="n">
        <v>100</v>
      </c>
    </row>
    <row r="2270" customFormat="false" ht="15" hidden="false" customHeight="false" outlineLevel="0" collapsed="false">
      <c r="A2270" s="50" t="s">
        <v>1408</v>
      </c>
      <c r="B2270" s="50" t="s">
        <v>157</v>
      </c>
      <c r="C2270" s="50" t="s">
        <v>643</v>
      </c>
      <c r="D2270" s="50" t="n">
        <v>670042</v>
      </c>
      <c r="E2270" s="50" t="n">
        <v>5</v>
      </c>
      <c r="F2270" s="50" t="s">
        <v>54</v>
      </c>
      <c r="G2270" s="50" t="n">
        <v>276</v>
      </c>
      <c r="H2270" s="50" t="n">
        <v>146</v>
      </c>
      <c r="I2270" s="50" t="n">
        <v>48</v>
      </c>
      <c r="J2270" s="50" t="n">
        <v>135</v>
      </c>
      <c r="K2270" s="50" t="n">
        <v>103</v>
      </c>
      <c r="L2270" s="50" t="n">
        <v>24</v>
      </c>
      <c r="M2270" s="50" t="n">
        <v>137</v>
      </c>
      <c r="N2270" s="50" t="n">
        <v>43</v>
      </c>
      <c r="O2270" s="50" t="n">
        <v>7.549</v>
      </c>
      <c r="P2270" s="50" t="n">
        <v>73</v>
      </c>
      <c r="Q2270" s="50" t="n">
        <v>64</v>
      </c>
      <c r="R2270" s="50" t="n">
        <v>21</v>
      </c>
      <c r="S2270" s="50" t="n">
        <v>1</v>
      </c>
      <c r="T2270" s="50" t="n">
        <v>0</v>
      </c>
      <c r="U2270" s="50" t="n">
        <v>8</v>
      </c>
      <c r="V2270" s="50" t="n">
        <v>4</v>
      </c>
      <c r="W2270" s="50" t="n">
        <v>4</v>
      </c>
      <c r="X2270" s="50" t="n">
        <v>0</v>
      </c>
      <c r="Y2270" s="50" t="n">
        <v>18</v>
      </c>
      <c r="Z2270" s="50" t="n">
        <v>32.95</v>
      </c>
      <c r="AA2270" s="50" t="n">
        <v>71</v>
      </c>
      <c r="AB2270" s="50" t="n">
        <v>28.549</v>
      </c>
      <c r="AC2270" s="50" t="n">
        <v>47</v>
      </c>
      <c r="AD2270" s="50" t="n">
        <v>10</v>
      </c>
      <c r="AE2270" s="50" t="n">
        <v>22</v>
      </c>
      <c r="AF2270" s="50" t="n">
        <v>47</v>
      </c>
      <c r="AG2270" s="50" t="n">
        <v>4061.3</v>
      </c>
      <c r="AH2270" s="50" t="n">
        <v>18</v>
      </c>
      <c r="AI2270" s="50" t="n">
        <v>130</v>
      </c>
      <c r="AJ2270" s="50" t="n">
        <v>9795.5</v>
      </c>
      <c r="AK2270" s="50" t="n">
        <v>72</v>
      </c>
    </row>
    <row r="2271" customFormat="false" ht="15" hidden="false" customHeight="false" outlineLevel="0" collapsed="false">
      <c r="A2271" s="50" t="s">
        <v>1408</v>
      </c>
      <c r="B2271" s="50" t="s">
        <v>157</v>
      </c>
      <c r="C2271" s="50" t="s">
        <v>643</v>
      </c>
      <c r="D2271" s="50" t="n">
        <v>670042</v>
      </c>
      <c r="E2271" s="50" t="n">
        <v>6</v>
      </c>
      <c r="F2271" s="50" t="s">
        <v>55</v>
      </c>
      <c r="G2271" s="50" t="n">
        <v>256</v>
      </c>
      <c r="H2271" s="50" t="n">
        <v>133</v>
      </c>
      <c r="I2271" s="50" t="n">
        <v>48</v>
      </c>
      <c r="J2271" s="50" t="n">
        <v>111</v>
      </c>
      <c r="K2271" s="50" t="n">
        <v>81</v>
      </c>
      <c r="L2271" s="50" t="n">
        <v>13</v>
      </c>
      <c r="M2271" s="50" t="n">
        <v>143</v>
      </c>
      <c r="N2271" s="50" t="n">
        <v>52</v>
      </c>
      <c r="O2271" s="50" t="n">
        <v>-6.518</v>
      </c>
      <c r="P2271" s="50" t="n">
        <v>61</v>
      </c>
      <c r="Q2271" s="50" t="n">
        <v>56</v>
      </c>
      <c r="R2271" s="50" t="n">
        <v>7</v>
      </c>
      <c r="S2271" s="50" t="n">
        <v>2</v>
      </c>
      <c r="T2271" s="50" t="n">
        <v>0</v>
      </c>
      <c r="U2271" s="50" t="n">
        <v>1</v>
      </c>
      <c r="V2271" s="50" t="n">
        <v>4</v>
      </c>
      <c r="W2271" s="50" t="n">
        <v>0</v>
      </c>
      <c r="X2271" s="50" t="n">
        <v>0</v>
      </c>
      <c r="Y2271" s="50" t="n">
        <v>20</v>
      </c>
      <c r="Z2271" s="50" t="n">
        <v>10.9</v>
      </c>
      <c r="AA2271" s="50" t="n">
        <v>60</v>
      </c>
      <c r="AB2271" s="50" t="n">
        <v>15.718</v>
      </c>
      <c r="AC2271" s="50" t="n">
        <v>37</v>
      </c>
      <c r="AD2271" s="50" t="n">
        <v>3</v>
      </c>
      <c r="AE2271" s="50" t="n">
        <v>17</v>
      </c>
      <c r="AF2271" s="50" t="n">
        <v>37</v>
      </c>
      <c r="AG2271" s="50" t="n">
        <v>3314.8</v>
      </c>
      <c r="AH2271" s="50" t="n">
        <v>12</v>
      </c>
      <c r="AI2271" s="50" t="n">
        <v>114</v>
      </c>
      <c r="AJ2271" s="50" t="n">
        <v>8594.8</v>
      </c>
      <c r="AK2271" s="50" t="n">
        <v>64</v>
      </c>
    </row>
    <row r="2272" customFormat="false" ht="15" hidden="false" customHeight="false" outlineLevel="0" collapsed="false">
      <c r="A2272" s="50" t="s">
        <v>1408</v>
      </c>
      <c r="B2272" s="50" t="s">
        <v>157</v>
      </c>
      <c r="C2272" s="50" t="s">
        <v>643</v>
      </c>
      <c r="D2272" s="50" t="n">
        <v>670042</v>
      </c>
      <c r="E2272" s="50" t="n">
        <v>7</v>
      </c>
      <c r="F2272" s="50" t="s">
        <v>56</v>
      </c>
      <c r="G2272" s="50" t="n">
        <v>219</v>
      </c>
      <c r="H2272" s="50" t="n">
        <v>123</v>
      </c>
      <c r="I2272" s="50" t="n">
        <v>44</v>
      </c>
      <c r="J2272" s="50" t="n">
        <v>97</v>
      </c>
      <c r="K2272" s="50" t="n">
        <v>76</v>
      </c>
      <c r="L2272" s="50" t="n">
        <v>13</v>
      </c>
      <c r="M2272" s="50" t="n">
        <v>122</v>
      </c>
      <c r="N2272" s="50" t="n">
        <v>47</v>
      </c>
      <c r="O2272" s="50" t="n">
        <v>-4.808</v>
      </c>
      <c r="P2272" s="50" t="n">
        <v>60</v>
      </c>
      <c r="Q2272" s="50" t="n">
        <v>56</v>
      </c>
      <c r="R2272" s="50" t="n">
        <v>10</v>
      </c>
      <c r="S2272" s="50" t="n">
        <v>2</v>
      </c>
      <c r="T2272" s="50" t="n">
        <v>0</v>
      </c>
      <c r="U2272" s="50" t="n">
        <v>1</v>
      </c>
      <c r="V2272" s="50" t="n">
        <v>2</v>
      </c>
      <c r="W2272" s="50" t="n">
        <v>1</v>
      </c>
      <c r="X2272" s="50" t="n">
        <v>1</v>
      </c>
      <c r="Y2272" s="50" t="n">
        <v>20</v>
      </c>
      <c r="Z2272" s="50" t="n">
        <v>12.9</v>
      </c>
      <c r="AA2272" s="50" t="n">
        <v>60</v>
      </c>
      <c r="AB2272" s="50" t="n">
        <v>17.109</v>
      </c>
      <c r="AC2272" s="50" t="n">
        <v>37</v>
      </c>
      <c r="AD2272" s="50" t="n">
        <v>4</v>
      </c>
      <c r="AE2272" s="50" t="n">
        <v>16</v>
      </c>
      <c r="AF2272" s="50" t="n">
        <v>37</v>
      </c>
      <c r="AG2272" s="50" t="n">
        <v>3284.9</v>
      </c>
      <c r="AH2272" s="50" t="n">
        <v>17</v>
      </c>
      <c r="AI2272" s="50" t="n">
        <v>102</v>
      </c>
      <c r="AJ2272" s="50" t="n">
        <v>7698.4</v>
      </c>
      <c r="AK2272" s="50" t="n">
        <v>64</v>
      </c>
    </row>
    <row r="2273" customFormat="false" ht="15" hidden="false" customHeight="false" outlineLevel="0" collapsed="false">
      <c r="A2273" s="50" t="s">
        <v>1409</v>
      </c>
      <c r="B2273" s="50" t="s">
        <v>157</v>
      </c>
      <c r="C2273" s="50" t="s">
        <v>644</v>
      </c>
      <c r="D2273" s="50" t="n">
        <v>806068</v>
      </c>
      <c r="E2273" s="50" t="n">
        <v>5</v>
      </c>
      <c r="F2273" s="50" t="s">
        <v>54</v>
      </c>
      <c r="G2273" s="50" t="n">
        <v>214</v>
      </c>
      <c r="H2273" s="50" t="n">
        <v>101</v>
      </c>
      <c r="I2273" s="50" t="n">
        <v>22</v>
      </c>
      <c r="J2273" s="50" t="n">
        <v>110</v>
      </c>
      <c r="K2273" s="50" t="n">
        <v>75</v>
      </c>
      <c r="L2273" s="50" t="n">
        <v>11</v>
      </c>
      <c r="M2273" s="50" t="n">
        <v>104</v>
      </c>
      <c r="N2273" s="50" t="n">
        <v>26</v>
      </c>
      <c r="O2273" s="50" t="n">
        <v>1.621</v>
      </c>
      <c r="P2273" s="50" t="n">
        <v>47</v>
      </c>
      <c r="Q2273" s="50" t="n">
        <v>41</v>
      </c>
      <c r="R2273" s="50" t="n">
        <v>10</v>
      </c>
      <c r="S2273" s="50" t="n">
        <v>3</v>
      </c>
      <c r="T2273" s="50" t="n">
        <v>1</v>
      </c>
      <c r="U2273" s="50" t="n">
        <v>2</v>
      </c>
      <c r="V2273" s="50" t="n">
        <v>5</v>
      </c>
      <c r="W2273" s="50" t="n">
        <v>1</v>
      </c>
      <c r="X2273" s="50" t="n">
        <v>0</v>
      </c>
      <c r="Y2273" s="50" t="n">
        <v>13</v>
      </c>
      <c r="Z2273" s="50" t="n">
        <v>17.15</v>
      </c>
      <c r="AA2273" s="50" t="n">
        <v>47</v>
      </c>
      <c r="AB2273" s="50" t="n">
        <v>13.181</v>
      </c>
      <c r="AC2273" s="50" t="n">
        <v>28</v>
      </c>
      <c r="AD2273" s="50" t="n">
        <v>1</v>
      </c>
      <c r="AE2273" s="50" t="n">
        <v>10</v>
      </c>
      <c r="AF2273" s="50" t="n">
        <v>28</v>
      </c>
      <c r="AG2273" s="50" t="n">
        <v>2477.1</v>
      </c>
      <c r="AH2273" s="50" t="n">
        <v>12</v>
      </c>
      <c r="AI2273" s="50" t="n">
        <v>88</v>
      </c>
      <c r="AJ2273" s="50" t="n">
        <v>6403.3</v>
      </c>
      <c r="AK2273" s="50" t="n">
        <v>24</v>
      </c>
    </row>
    <row r="2274" customFormat="false" ht="15" hidden="false" customHeight="false" outlineLevel="0" collapsed="false">
      <c r="A2274" s="50" t="s">
        <v>1409</v>
      </c>
      <c r="B2274" s="50" t="s">
        <v>157</v>
      </c>
      <c r="C2274" s="50" t="s">
        <v>644</v>
      </c>
      <c r="D2274" s="50" t="n">
        <v>806068</v>
      </c>
      <c r="E2274" s="50" t="n">
        <v>6</v>
      </c>
      <c r="F2274" s="50" t="s">
        <v>55</v>
      </c>
      <c r="G2274" s="50" t="n">
        <v>326</v>
      </c>
      <c r="H2274" s="50" t="n">
        <v>169</v>
      </c>
      <c r="I2274" s="50" t="n">
        <v>57</v>
      </c>
      <c r="J2274" s="50" t="n">
        <v>147</v>
      </c>
      <c r="K2274" s="50" t="n">
        <v>94</v>
      </c>
      <c r="L2274" s="50" t="n">
        <v>24</v>
      </c>
      <c r="M2274" s="50" t="n">
        <v>179</v>
      </c>
      <c r="N2274" s="50" t="n">
        <v>75</v>
      </c>
      <c r="O2274" s="50" t="n">
        <v>0.488</v>
      </c>
      <c r="P2274" s="50" t="n">
        <v>85</v>
      </c>
      <c r="Q2274" s="50" t="n">
        <v>78</v>
      </c>
      <c r="R2274" s="50" t="n">
        <v>16</v>
      </c>
      <c r="S2274" s="50" t="n">
        <v>2</v>
      </c>
      <c r="T2274" s="50" t="n">
        <v>0</v>
      </c>
      <c r="U2274" s="50" t="n">
        <v>5</v>
      </c>
      <c r="V2274" s="50" t="n">
        <v>6</v>
      </c>
      <c r="W2274" s="50" t="n">
        <v>1</v>
      </c>
      <c r="X2274" s="50" t="n">
        <v>0</v>
      </c>
      <c r="Y2274" s="50" t="n">
        <v>30</v>
      </c>
      <c r="Z2274" s="50" t="n">
        <v>25.5</v>
      </c>
      <c r="AA2274" s="50" t="n">
        <v>85</v>
      </c>
      <c r="AB2274" s="50" t="n">
        <v>20.257</v>
      </c>
      <c r="AC2274" s="50" t="n">
        <v>48</v>
      </c>
      <c r="AD2274" s="50" t="n">
        <v>4</v>
      </c>
      <c r="AE2274" s="50" t="n">
        <v>13</v>
      </c>
      <c r="AF2274" s="50" t="n">
        <v>48</v>
      </c>
      <c r="AG2274" s="50" t="n">
        <v>4093</v>
      </c>
      <c r="AH2274" s="50" t="n">
        <v>17</v>
      </c>
      <c r="AI2274" s="50" t="n">
        <v>150</v>
      </c>
      <c r="AJ2274" s="50" t="n">
        <v>10878.1</v>
      </c>
      <c r="AK2274" s="50" t="n">
        <v>36</v>
      </c>
    </row>
    <row r="2275" customFormat="false" ht="15" hidden="false" customHeight="false" outlineLevel="0" collapsed="false">
      <c r="A2275" s="50" t="s">
        <v>1409</v>
      </c>
      <c r="B2275" s="50" t="s">
        <v>157</v>
      </c>
      <c r="C2275" s="50" t="s">
        <v>644</v>
      </c>
      <c r="D2275" s="50" t="n">
        <v>806068</v>
      </c>
      <c r="E2275" s="50" t="n">
        <v>7</v>
      </c>
      <c r="F2275" s="50" t="s">
        <v>56</v>
      </c>
      <c r="G2275" s="50" t="n">
        <v>297</v>
      </c>
      <c r="H2275" s="50" t="n">
        <v>164</v>
      </c>
      <c r="I2275" s="50" t="n">
        <v>50</v>
      </c>
      <c r="J2275" s="50" t="n">
        <v>141</v>
      </c>
      <c r="K2275" s="50" t="n">
        <v>100</v>
      </c>
      <c r="L2275" s="50" t="n">
        <v>24</v>
      </c>
      <c r="M2275" s="50" t="n">
        <v>155</v>
      </c>
      <c r="N2275" s="50" t="n">
        <v>64</v>
      </c>
      <c r="O2275" s="50" t="n">
        <v>-11.763</v>
      </c>
      <c r="P2275" s="50" t="n">
        <v>75</v>
      </c>
      <c r="Q2275" s="50" t="n">
        <v>69</v>
      </c>
      <c r="R2275" s="50" t="n">
        <v>10</v>
      </c>
      <c r="S2275" s="50" t="n">
        <v>1</v>
      </c>
      <c r="T2275" s="50" t="n">
        <v>0</v>
      </c>
      <c r="U2275" s="50" t="n">
        <v>0</v>
      </c>
      <c r="V2275" s="50" t="n">
        <v>3</v>
      </c>
      <c r="W2275" s="50" t="n">
        <v>0</v>
      </c>
      <c r="X2275" s="50" t="n">
        <v>2</v>
      </c>
      <c r="Y2275" s="50" t="n">
        <v>26</v>
      </c>
      <c r="Z2275" s="50" t="n">
        <v>11.45</v>
      </c>
      <c r="AA2275" s="50" t="n">
        <v>74</v>
      </c>
      <c r="AB2275" s="50" t="n">
        <v>17.181</v>
      </c>
      <c r="AC2275" s="50" t="n">
        <v>46</v>
      </c>
      <c r="AD2275" s="50" t="n">
        <v>1</v>
      </c>
      <c r="AE2275" s="50" t="n">
        <v>12</v>
      </c>
      <c r="AF2275" s="50" t="n">
        <v>46</v>
      </c>
      <c r="AG2275" s="50" t="n">
        <v>3769.6</v>
      </c>
      <c r="AH2275" s="50" t="n">
        <v>15</v>
      </c>
      <c r="AI2275" s="50" t="n">
        <v>145</v>
      </c>
      <c r="AJ2275" s="50" t="n">
        <v>10488.8</v>
      </c>
      <c r="AK2275" s="50" t="n">
        <v>37</v>
      </c>
    </row>
    <row r="2276" customFormat="false" ht="15" hidden="false" customHeight="false" outlineLevel="0" collapsed="false">
      <c r="A2276" s="50" t="s">
        <v>1409</v>
      </c>
      <c r="B2276" s="50" t="s">
        <v>157</v>
      </c>
      <c r="C2276" s="50" t="s">
        <v>644</v>
      </c>
      <c r="D2276" s="50" t="n">
        <v>806068</v>
      </c>
      <c r="E2276" s="50" t="n">
        <v>8</v>
      </c>
      <c r="F2276" s="50" t="s">
        <v>57</v>
      </c>
      <c r="G2276" s="50" t="n">
        <v>127</v>
      </c>
      <c r="H2276" s="50" t="n">
        <v>82</v>
      </c>
      <c r="I2276" s="50" t="n">
        <v>28</v>
      </c>
      <c r="J2276" s="50" t="n">
        <v>66</v>
      </c>
      <c r="K2276" s="50" t="n">
        <v>53</v>
      </c>
      <c r="L2276" s="50" t="n">
        <v>11</v>
      </c>
      <c r="M2276" s="50" t="n">
        <v>61</v>
      </c>
      <c r="N2276" s="50" t="n">
        <v>29</v>
      </c>
      <c r="O2276" s="50" t="n">
        <v>-2.954</v>
      </c>
      <c r="P2276" s="50" t="n">
        <v>34</v>
      </c>
      <c r="Q2276" s="50" t="n">
        <v>33</v>
      </c>
      <c r="R2276" s="50" t="n">
        <v>6</v>
      </c>
      <c r="S2276" s="50" t="n">
        <v>0</v>
      </c>
      <c r="T2276" s="50" t="n">
        <v>0</v>
      </c>
      <c r="U2276" s="50" t="n">
        <v>1</v>
      </c>
      <c r="V2276" s="50" t="n">
        <v>1</v>
      </c>
      <c r="W2276" s="50" t="n">
        <v>0</v>
      </c>
      <c r="X2276" s="50" t="n">
        <v>0</v>
      </c>
      <c r="Y2276" s="50" t="n">
        <v>14</v>
      </c>
      <c r="Z2276" s="50" t="n">
        <v>7.2</v>
      </c>
      <c r="AA2276" s="50" t="n">
        <v>34</v>
      </c>
      <c r="AB2276" s="50" t="n">
        <v>8.858</v>
      </c>
      <c r="AC2276" s="50" t="n">
        <v>19</v>
      </c>
      <c r="AD2276" s="50" t="n">
        <v>1</v>
      </c>
      <c r="AE2276" s="50" t="n">
        <v>9</v>
      </c>
      <c r="AF2276" s="50" t="n">
        <v>19</v>
      </c>
      <c r="AG2276" s="50" t="n">
        <v>1748.6</v>
      </c>
      <c r="AH2276" s="50" t="n">
        <v>7</v>
      </c>
      <c r="AI2276" s="50" t="n">
        <v>75</v>
      </c>
      <c r="AJ2276" s="50" t="n">
        <v>5466.5</v>
      </c>
      <c r="AK2276" s="50" t="n">
        <v>25</v>
      </c>
    </row>
    <row r="2277" customFormat="false" ht="15" hidden="false" customHeight="false" outlineLevel="0" collapsed="false">
      <c r="A2277" s="50" t="s">
        <v>1410</v>
      </c>
      <c r="B2277" s="50" t="s">
        <v>157</v>
      </c>
      <c r="C2277" s="50" t="s">
        <v>645</v>
      </c>
      <c r="D2277" s="50" t="n">
        <v>680977</v>
      </c>
      <c r="E2277" s="50" t="n">
        <v>4</v>
      </c>
      <c r="F2277" s="50" t="s">
        <v>53</v>
      </c>
      <c r="G2277" s="50" t="n">
        <v>262</v>
      </c>
      <c r="H2277" s="50" t="n">
        <v>102</v>
      </c>
      <c r="I2277" s="50" t="n">
        <v>20</v>
      </c>
      <c r="J2277" s="50" t="n">
        <v>112</v>
      </c>
      <c r="K2277" s="50" t="n">
        <v>66</v>
      </c>
      <c r="L2277" s="50" t="n">
        <v>4</v>
      </c>
      <c r="M2277" s="50" t="n">
        <v>149</v>
      </c>
      <c r="N2277" s="50" t="n">
        <v>36</v>
      </c>
      <c r="O2277" s="50" t="n">
        <v>5.472</v>
      </c>
      <c r="P2277" s="50" t="n">
        <v>71</v>
      </c>
      <c r="Q2277" s="50" t="n">
        <v>56</v>
      </c>
      <c r="R2277" s="50" t="n">
        <v>17</v>
      </c>
      <c r="S2277" s="50" t="n">
        <v>3</v>
      </c>
      <c r="T2277" s="50" t="n">
        <v>0</v>
      </c>
      <c r="U2277" s="50" t="n">
        <v>3</v>
      </c>
      <c r="V2277" s="50" t="n">
        <v>9</v>
      </c>
      <c r="W2277" s="50" t="n">
        <v>5</v>
      </c>
      <c r="X2277" s="50" t="n">
        <v>1</v>
      </c>
      <c r="Y2277" s="50" t="n">
        <v>12</v>
      </c>
      <c r="Z2277" s="50" t="n">
        <v>29.45</v>
      </c>
      <c r="AA2277" s="50" t="n">
        <v>71</v>
      </c>
      <c r="AB2277" s="50" t="n">
        <v>23.914</v>
      </c>
      <c r="AC2277" s="50" t="n">
        <v>45</v>
      </c>
      <c r="AD2277" s="50" t="n">
        <v>2</v>
      </c>
      <c r="AE2277" s="50" t="n">
        <v>12</v>
      </c>
      <c r="AF2277" s="50" t="n">
        <v>45</v>
      </c>
      <c r="AG2277" s="50" t="n">
        <v>3771.5</v>
      </c>
      <c r="AH2277" s="50" t="n">
        <v>17</v>
      </c>
      <c r="AI2277" s="50" t="n">
        <v>93</v>
      </c>
      <c r="AJ2277" s="50" t="n">
        <v>6362.4</v>
      </c>
      <c r="AK2277" s="50" t="n">
        <v>0</v>
      </c>
    </row>
    <row r="2278" customFormat="false" ht="15" hidden="false" customHeight="false" outlineLevel="0" collapsed="false">
      <c r="A2278" s="50" t="s">
        <v>1410</v>
      </c>
      <c r="B2278" s="50" t="s">
        <v>157</v>
      </c>
      <c r="C2278" s="50" t="s">
        <v>645</v>
      </c>
      <c r="D2278" s="50" t="n">
        <v>680977</v>
      </c>
      <c r="E2278" s="50" t="n">
        <v>5</v>
      </c>
      <c r="F2278" s="50" t="s">
        <v>54</v>
      </c>
      <c r="G2278" s="50" t="n">
        <v>95</v>
      </c>
      <c r="H2278" s="50" t="n">
        <v>50</v>
      </c>
      <c r="I2278" s="50" t="n">
        <v>6</v>
      </c>
      <c r="J2278" s="50" t="n">
        <v>54</v>
      </c>
      <c r="K2278" s="50" t="n">
        <v>38</v>
      </c>
      <c r="L2278" s="50" t="n">
        <v>4</v>
      </c>
      <c r="M2278" s="50" t="n">
        <v>41</v>
      </c>
      <c r="N2278" s="50" t="n">
        <v>12</v>
      </c>
      <c r="O2278" s="50" t="n">
        <v>-1.661</v>
      </c>
      <c r="P2278" s="50" t="n">
        <v>30</v>
      </c>
      <c r="Q2278" s="50" t="n">
        <v>28</v>
      </c>
      <c r="R2278" s="50" t="n">
        <v>6</v>
      </c>
      <c r="S2278" s="50" t="n">
        <v>1</v>
      </c>
      <c r="T2278" s="50" t="n">
        <v>1</v>
      </c>
      <c r="U2278" s="50" t="n">
        <v>0</v>
      </c>
      <c r="V2278" s="50" t="n">
        <v>2</v>
      </c>
      <c r="W2278" s="50" t="n">
        <v>0</v>
      </c>
      <c r="X2278" s="50" t="n">
        <v>0</v>
      </c>
      <c r="Y2278" s="50" t="n">
        <v>3</v>
      </c>
      <c r="Z2278" s="50" t="n">
        <v>7.85</v>
      </c>
      <c r="AA2278" s="50" t="n">
        <v>28</v>
      </c>
      <c r="AB2278" s="50" t="n">
        <v>10.176</v>
      </c>
      <c r="AC2278" s="50" t="n">
        <v>25</v>
      </c>
      <c r="AD2278" s="50" t="n">
        <v>1</v>
      </c>
      <c r="AE2278" s="50" t="n">
        <v>11</v>
      </c>
      <c r="AF2278" s="50" t="n">
        <v>23</v>
      </c>
      <c r="AG2278" s="50" t="n">
        <v>2072.7</v>
      </c>
      <c r="AH2278" s="50" t="n">
        <v>10</v>
      </c>
      <c r="AI2278" s="50" t="n">
        <v>42</v>
      </c>
      <c r="AJ2278" s="50" t="n">
        <v>2888.7</v>
      </c>
      <c r="AK2278" s="50" t="n">
        <v>1</v>
      </c>
    </row>
    <row r="2279" customFormat="false" ht="15" hidden="false" customHeight="false" outlineLevel="0" collapsed="false">
      <c r="A2279" s="50" t="s">
        <v>1410</v>
      </c>
      <c r="B2279" s="50" t="s">
        <v>157</v>
      </c>
      <c r="C2279" s="50" t="s">
        <v>645</v>
      </c>
      <c r="D2279" s="50" t="n">
        <v>680977</v>
      </c>
      <c r="E2279" s="50" t="n">
        <v>8</v>
      </c>
      <c r="F2279" s="50" t="s">
        <v>57</v>
      </c>
      <c r="G2279" s="50" t="n">
        <v>237</v>
      </c>
      <c r="H2279" s="50" t="n">
        <v>113</v>
      </c>
      <c r="I2279" s="50" t="n">
        <v>13</v>
      </c>
      <c r="J2279" s="50" t="n">
        <v>115</v>
      </c>
      <c r="K2279" s="50" t="n">
        <v>82</v>
      </c>
      <c r="L2279" s="50" t="n">
        <v>5</v>
      </c>
      <c r="M2279" s="50" t="n">
        <v>122</v>
      </c>
      <c r="N2279" s="50" t="n">
        <v>31</v>
      </c>
      <c r="O2279" s="50" t="n">
        <v>-0.424</v>
      </c>
      <c r="P2279" s="50" t="n">
        <v>58</v>
      </c>
      <c r="Q2279" s="50" t="n">
        <v>53</v>
      </c>
      <c r="R2279" s="50" t="n">
        <v>15</v>
      </c>
      <c r="S2279" s="50" t="n">
        <v>3</v>
      </c>
      <c r="T2279" s="50" t="n">
        <v>0</v>
      </c>
      <c r="U2279" s="50" t="n">
        <v>0</v>
      </c>
      <c r="V2279" s="50" t="n">
        <v>4</v>
      </c>
      <c r="W2279" s="50" t="n">
        <v>1</v>
      </c>
      <c r="X2279" s="50" t="n">
        <v>0</v>
      </c>
      <c r="Y2279" s="50" t="n">
        <v>8</v>
      </c>
      <c r="Z2279" s="50" t="n">
        <v>18.05</v>
      </c>
      <c r="AA2279" s="50" t="n">
        <v>58</v>
      </c>
      <c r="AB2279" s="50" t="n">
        <v>15.264</v>
      </c>
      <c r="AC2279" s="50" t="n">
        <v>45</v>
      </c>
      <c r="AD2279" s="50" t="n">
        <v>0</v>
      </c>
      <c r="AE2279" s="50" t="n">
        <v>9</v>
      </c>
      <c r="AF2279" s="50" t="n">
        <v>45</v>
      </c>
      <c r="AG2279" s="50" t="n">
        <v>3837.9</v>
      </c>
      <c r="AH2279" s="50" t="n">
        <v>13</v>
      </c>
      <c r="AI2279" s="50" t="n">
        <v>101</v>
      </c>
      <c r="AJ2279" s="50" t="n">
        <v>6864.1</v>
      </c>
      <c r="AK2279" s="50" t="n">
        <v>1</v>
      </c>
    </row>
    <row r="2280" customFormat="false" ht="15" hidden="false" customHeight="false" outlineLevel="0" collapsed="false">
      <c r="A2280" s="50" t="s">
        <v>1411</v>
      </c>
      <c r="B2280" s="50" t="s">
        <v>157</v>
      </c>
      <c r="C2280" s="50" t="s">
        <v>646</v>
      </c>
      <c r="D2280" s="50" t="n">
        <v>641598</v>
      </c>
      <c r="E2280" s="50" t="n">
        <v>4</v>
      </c>
      <c r="F2280" s="50" t="s">
        <v>53</v>
      </c>
      <c r="G2280" s="50" t="n">
        <v>172</v>
      </c>
      <c r="H2280" s="50" t="n">
        <v>74</v>
      </c>
      <c r="I2280" s="50" t="n">
        <v>24</v>
      </c>
      <c r="J2280" s="50" t="n">
        <v>78</v>
      </c>
      <c r="K2280" s="50" t="n">
        <v>50</v>
      </c>
      <c r="L2280" s="50" t="n">
        <v>10</v>
      </c>
      <c r="M2280" s="50" t="n">
        <v>94</v>
      </c>
      <c r="N2280" s="50" t="n">
        <v>24</v>
      </c>
      <c r="O2280" s="50" t="n">
        <v>-0.309</v>
      </c>
      <c r="P2280" s="50" t="n">
        <v>41</v>
      </c>
      <c r="Q2280" s="50" t="n">
        <v>34</v>
      </c>
      <c r="R2280" s="50" t="n">
        <v>7</v>
      </c>
      <c r="S2280" s="50" t="n">
        <v>1</v>
      </c>
      <c r="T2280" s="50" t="n">
        <v>0</v>
      </c>
      <c r="U2280" s="50" t="n">
        <v>0</v>
      </c>
      <c r="V2280" s="50" t="n">
        <v>7</v>
      </c>
      <c r="W2280" s="50" t="n">
        <v>0</v>
      </c>
      <c r="X2280" s="50" t="n">
        <v>0</v>
      </c>
      <c r="Y2280" s="50" t="n">
        <v>11</v>
      </c>
      <c r="Z2280" s="50" t="n">
        <v>11.55</v>
      </c>
      <c r="AA2280" s="50" t="n">
        <v>41</v>
      </c>
      <c r="AB2280" s="50" t="n">
        <v>12.504</v>
      </c>
      <c r="AC2280" s="50" t="n">
        <v>23</v>
      </c>
      <c r="AD2280" s="50" t="n">
        <v>2</v>
      </c>
      <c r="AE2280" s="50" t="n">
        <v>13</v>
      </c>
      <c r="AF2280" s="50" t="n">
        <v>23</v>
      </c>
      <c r="AG2280" s="50" t="n">
        <v>2088.5</v>
      </c>
      <c r="AH2280" s="50" t="n">
        <v>3</v>
      </c>
      <c r="AI2280" s="50" t="n">
        <v>66</v>
      </c>
      <c r="AJ2280" s="50" t="n">
        <v>4850.2</v>
      </c>
      <c r="AK2280" s="50" t="n">
        <v>17</v>
      </c>
    </row>
    <row r="2281" customFormat="false" ht="15" hidden="false" customHeight="false" outlineLevel="0" collapsed="false">
      <c r="A2281" s="50" t="s">
        <v>1411</v>
      </c>
      <c r="B2281" s="50" t="s">
        <v>157</v>
      </c>
      <c r="C2281" s="50" t="s">
        <v>646</v>
      </c>
      <c r="D2281" s="50" t="n">
        <v>641598</v>
      </c>
      <c r="E2281" s="50" t="n">
        <v>5</v>
      </c>
      <c r="F2281" s="50" t="s">
        <v>54</v>
      </c>
      <c r="G2281" s="50" t="n">
        <v>206</v>
      </c>
      <c r="H2281" s="50" t="n">
        <v>85</v>
      </c>
      <c r="I2281" s="50" t="n">
        <v>27</v>
      </c>
      <c r="J2281" s="50" t="n">
        <v>91</v>
      </c>
      <c r="K2281" s="50" t="n">
        <v>57</v>
      </c>
      <c r="L2281" s="50" t="n">
        <v>10</v>
      </c>
      <c r="M2281" s="50" t="n">
        <v>115</v>
      </c>
      <c r="N2281" s="50" t="n">
        <v>28</v>
      </c>
      <c r="O2281" s="50" t="n">
        <v>1.773</v>
      </c>
      <c r="P2281" s="50" t="n">
        <v>47</v>
      </c>
      <c r="Q2281" s="50" t="n">
        <v>38</v>
      </c>
      <c r="R2281" s="50" t="n">
        <v>7</v>
      </c>
      <c r="S2281" s="50" t="n">
        <v>1</v>
      </c>
      <c r="T2281" s="50" t="n">
        <v>0</v>
      </c>
      <c r="U2281" s="50" t="n">
        <v>2</v>
      </c>
      <c r="V2281" s="50" t="n">
        <v>9</v>
      </c>
      <c r="W2281" s="50" t="n">
        <v>0</v>
      </c>
      <c r="X2281" s="50" t="n">
        <v>0</v>
      </c>
      <c r="Y2281" s="50" t="n">
        <v>15</v>
      </c>
      <c r="Z2281" s="50" t="n">
        <v>15.15</v>
      </c>
      <c r="AA2281" s="50" t="n">
        <v>47</v>
      </c>
      <c r="AB2281" s="50" t="n">
        <v>13.884</v>
      </c>
      <c r="AC2281" s="50" t="n">
        <v>23</v>
      </c>
      <c r="AD2281" s="50" t="n">
        <v>1</v>
      </c>
      <c r="AE2281" s="50" t="n">
        <v>12</v>
      </c>
      <c r="AF2281" s="50" t="n">
        <v>23</v>
      </c>
      <c r="AG2281" s="50" t="n">
        <v>2088.2</v>
      </c>
      <c r="AH2281" s="50" t="n">
        <v>7</v>
      </c>
      <c r="AI2281" s="50" t="n">
        <v>74</v>
      </c>
      <c r="AJ2281" s="50" t="n">
        <v>5387.2</v>
      </c>
      <c r="AK2281" s="50" t="n">
        <v>17</v>
      </c>
    </row>
    <row r="2282" customFormat="false" ht="15" hidden="false" customHeight="false" outlineLevel="0" collapsed="false">
      <c r="A2282" s="50" t="s">
        <v>1411</v>
      </c>
      <c r="B2282" s="50" t="s">
        <v>157</v>
      </c>
      <c r="C2282" s="50" t="s">
        <v>646</v>
      </c>
      <c r="D2282" s="50" t="n">
        <v>641598</v>
      </c>
      <c r="E2282" s="50" t="n">
        <v>6</v>
      </c>
      <c r="F2282" s="50" t="s">
        <v>55</v>
      </c>
      <c r="G2282" s="50" t="n">
        <v>131</v>
      </c>
      <c r="H2282" s="50" t="n">
        <v>51</v>
      </c>
      <c r="I2282" s="50" t="n">
        <v>20</v>
      </c>
      <c r="J2282" s="50" t="n">
        <v>58</v>
      </c>
      <c r="K2282" s="50" t="n">
        <v>36</v>
      </c>
      <c r="L2282" s="50" t="n">
        <v>12</v>
      </c>
      <c r="M2282" s="50" t="n">
        <v>73</v>
      </c>
      <c r="N2282" s="50" t="n">
        <v>15</v>
      </c>
      <c r="O2282" s="50" t="n">
        <v>-0.467</v>
      </c>
      <c r="P2282" s="50" t="n">
        <v>32</v>
      </c>
      <c r="Q2282" s="50" t="n">
        <v>28</v>
      </c>
      <c r="R2282" s="50" t="n">
        <v>5</v>
      </c>
      <c r="S2282" s="50" t="n">
        <v>0</v>
      </c>
      <c r="T2282" s="50" t="n">
        <v>0</v>
      </c>
      <c r="U2282" s="50" t="n">
        <v>1</v>
      </c>
      <c r="V2282" s="50" t="n">
        <v>3</v>
      </c>
      <c r="W2282" s="50" t="n">
        <v>1</v>
      </c>
      <c r="X2282" s="50" t="n">
        <v>0</v>
      </c>
      <c r="Y2282" s="50" t="n">
        <v>12</v>
      </c>
      <c r="Z2282" s="50" t="n">
        <v>8.4</v>
      </c>
      <c r="AA2282" s="50" t="n">
        <v>32</v>
      </c>
      <c r="AB2282" s="50" t="n">
        <v>10.376</v>
      </c>
      <c r="AC2282" s="50" t="n">
        <v>16</v>
      </c>
      <c r="AD2282" s="50" t="n">
        <v>1</v>
      </c>
      <c r="AE2282" s="50" t="n">
        <v>5</v>
      </c>
      <c r="AF2282" s="50" t="n">
        <v>16</v>
      </c>
      <c r="AG2282" s="50" t="n">
        <v>1403.3</v>
      </c>
      <c r="AH2282" s="50" t="n">
        <v>7</v>
      </c>
      <c r="AI2282" s="50" t="n">
        <v>45</v>
      </c>
      <c r="AJ2282" s="50" t="n">
        <v>3206.8</v>
      </c>
      <c r="AK2282" s="50" t="n">
        <v>4</v>
      </c>
    </row>
    <row r="2283" customFormat="false" ht="15" hidden="false" customHeight="false" outlineLevel="0" collapsed="false">
      <c r="A2283" s="50" t="s">
        <v>1411</v>
      </c>
      <c r="B2283" s="50" t="s">
        <v>157</v>
      </c>
      <c r="C2283" s="50" t="s">
        <v>646</v>
      </c>
      <c r="D2283" s="50" t="n">
        <v>641598</v>
      </c>
      <c r="E2283" s="50" t="n">
        <v>7</v>
      </c>
      <c r="F2283" s="50" t="s">
        <v>56</v>
      </c>
      <c r="G2283" s="50" t="n">
        <v>98</v>
      </c>
      <c r="H2283" s="50" t="n">
        <v>41</v>
      </c>
      <c r="I2283" s="50" t="n">
        <v>12</v>
      </c>
      <c r="J2283" s="50" t="n">
        <v>43</v>
      </c>
      <c r="K2283" s="50" t="n">
        <v>23</v>
      </c>
      <c r="L2283" s="50" t="n">
        <v>5</v>
      </c>
      <c r="M2283" s="50" t="n">
        <v>55</v>
      </c>
      <c r="N2283" s="50" t="n">
        <v>18</v>
      </c>
      <c r="O2283" s="50" t="n">
        <v>-1.875</v>
      </c>
      <c r="P2283" s="50" t="n">
        <v>25</v>
      </c>
      <c r="Q2283" s="50" t="n">
        <v>24</v>
      </c>
      <c r="R2283" s="50" t="n">
        <v>3</v>
      </c>
      <c r="S2283" s="50" t="n">
        <v>1</v>
      </c>
      <c r="T2283" s="50" t="n">
        <v>0</v>
      </c>
      <c r="U2283" s="50" t="n">
        <v>1</v>
      </c>
      <c r="V2283" s="50" t="n">
        <v>1</v>
      </c>
      <c r="W2283" s="50" t="n">
        <v>0</v>
      </c>
      <c r="X2283" s="50" t="n">
        <v>0</v>
      </c>
      <c r="Y2283" s="50" t="n">
        <v>11</v>
      </c>
      <c r="Z2283" s="50" t="n">
        <v>4.85</v>
      </c>
      <c r="AA2283" s="50" t="n">
        <v>25</v>
      </c>
      <c r="AB2283" s="50" t="n">
        <v>6.597</v>
      </c>
      <c r="AC2283" s="50" t="n">
        <v>13</v>
      </c>
      <c r="AD2283" s="50" t="n">
        <v>3</v>
      </c>
      <c r="AE2283" s="50" t="n">
        <v>7</v>
      </c>
      <c r="AF2283" s="50" t="n">
        <v>13</v>
      </c>
      <c r="AG2283" s="50" t="n">
        <v>1221.1</v>
      </c>
      <c r="AH2283" s="50" t="n">
        <v>6</v>
      </c>
      <c r="AI2283" s="50" t="n">
        <v>37</v>
      </c>
      <c r="AJ2283" s="50" t="n">
        <v>2667.5</v>
      </c>
      <c r="AK2283" s="50" t="n">
        <v>7</v>
      </c>
    </row>
    <row r="2284" customFormat="false" ht="15" hidden="false" customHeight="false" outlineLevel="0" collapsed="false">
      <c r="A2284" s="50" t="s">
        <v>1411</v>
      </c>
      <c r="B2284" s="50" t="s">
        <v>157</v>
      </c>
      <c r="C2284" s="50" t="s">
        <v>646</v>
      </c>
      <c r="D2284" s="50" t="n">
        <v>641598</v>
      </c>
      <c r="E2284" s="50" t="n">
        <v>8</v>
      </c>
      <c r="F2284" s="50" t="s">
        <v>57</v>
      </c>
      <c r="G2284" s="50" t="n">
        <v>25</v>
      </c>
      <c r="H2284" s="50" t="n">
        <v>10</v>
      </c>
      <c r="I2284" s="50" t="n">
        <v>1</v>
      </c>
      <c r="J2284" s="50" t="n">
        <v>12</v>
      </c>
      <c r="K2284" s="50" t="n">
        <v>8</v>
      </c>
      <c r="L2284" s="50" t="n">
        <v>1</v>
      </c>
      <c r="M2284" s="50" t="n">
        <v>13</v>
      </c>
      <c r="N2284" s="50" t="n">
        <v>2</v>
      </c>
      <c r="O2284" s="50" t="n">
        <v>0.326</v>
      </c>
      <c r="P2284" s="50" t="n">
        <v>4</v>
      </c>
      <c r="Q2284" s="50" t="n">
        <v>2</v>
      </c>
      <c r="R2284" s="50" t="n">
        <v>0</v>
      </c>
      <c r="S2284" s="50" t="n">
        <v>0</v>
      </c>
      <c r="T2284" s="50" t="n">
        <v>0</v>
      </c>
      <c r="U2284" s="50" t="n">
        <v>0</v>
      </c>
      <c r="V2284" s="50" t="n">
        <v>2</v>
      </c>
      <c r="W2284" s="50" t="n">
        <v>0</v>
      </c>
      <c r="X2284" s="50" t="n">
        <v>0</v>
      </c>
      <c r="Y2284" s="50" t="n">
        <v>0</v>
      </c>
      <c r="Z2284" s="50" t="n">
        <v>1.4</v>
      </c>
      <c r="AA2284" s="50" t="n">
        <v>4</v>
      </c>
      <c r="AB2284" s="50" t="n">
        <v>1.466</v>
      </c>
      <c r="AC2284" s="50" t="n">
        <v>2</v>
      </c>
      <c r="AD2284" s="50" t="n">
        <v>0</v>
      </c>
      <c r="AE2284" s="50" t="n">
        <v>0</v>
      </c>
      <c r="AF2284" s="50" t="n">
        <v>2</v>
      </c>
      <c r="AG2284" s="50" t="n">
        <v>175.6</v>
      </c>
      <c r="AH2284" s="50" t="n">
        <v>0</v>
      </c>
      <c r="AI2284" s="50" t="n">
        <v>10</v>
      </c>
      <c r="AJ2284" s="50" t="n">
        <v>725.5</v>
      </c>
      <c r="AK2284" s="50" t="n">
        <v>2</v>
      </c>
    </row>
    <row r="2285" customFormat="false" ht="15" hidden="false" customHeight="false" outlineLevel="0" collapsed="false">
      <c r="A2285" s="50" t="s">
        <v>1412</v>
      </c>
      <c r="B2285" s="50" t="s">
        <v>157</v>
      </c>
      <c r="C2285" s="50" t="s">
        <v>647</v>
      </c>
      <c r="D2285" s="50" t="n">
        <v>645302</v>
      </c>
      <c r="E2285" s="50" t="n">
        <v>4</v>
      </c>
      <c r="F2285" s="50" t="s">
        <v>53</v>
      </c>
      <c r="G2285" s="50" t="n">
        <v>54</v>
      </c>
      <c r="H2285" s="50" t="n">
        <v>27</v>
      </c>
      <c r="I2285" s="50" t="n">
        <v>7</v>
      </c>
      <c r="J2285" s="50" t="n">
        <v>23</v>
      </c>
      <c r="K2285" s="50" t="n">
        <v>17</v>
      </c>
      <c r="L2285" s="50" t="n">
        <v>3</v>
      </c>
      <c r="M2285" s="50" t="n">
        <v>30</v>
      </c>
      <c r="N2285" s="50" t="n">
        <v>10</v>
      </c>
      <c r="O2285" s="50" t="n">
        <v>-1.107</v>
      </c>
      <c r="P2285" s="50" t="n">
        <v>13</v>
      </c>
      <c r="Q2285" s="50" t="n">
        <v>13</v>
      </c>
      <c r="R2285" s="50" t="n">
        <v>3</v>
      </c>
      <c r="S2285" s="50" t="n">
        <v>1</v>
      </c>
      <c r="T2285" s="50" t="n">
        <v>0</v>
      </c>
      <c r="U2285" s="50" t="n">
        <v>0</v>
      </c>
      <c r="V2285" s="50" t="n">
        <v>0</v>
      </c>
      <c r="W2285" s="50" t="n">
        <v>0</v>
      </c>
      <c r="X2285" s="50" t="n">
        <v>0</v>
      </c>
      <c r="Y2285" s="50" t="n">
        <v>3</v>
      </c>
      <c r="Z2285" s="50" t="n">
        <v>3.05</v>
      </c>
      <c r="AA2285" s="50" t="n">
        <v>13</v>
      </c>
      <c r="AB2285" s="50" t="n">
        <v>3.327</v>
      </c>
      <c r="AC2285" s="50" t="n">
        <v>10</v>
      </c>
      <c r="AD2285" s="50" t="n">
        <v>1</v>
      </c>
      <c r="AE2285" s="50" t="n">
        <v>2</v>
      </c>
      <c r="AF2285" s="50" t="n">
        <v>10</v>
      </c>
      <c r="AG2285" s="50" t="n">
        <v>825.7</v>
      </c>
      <c r="AH2285" s="50" t="n">
        <v>3</v>
      </c>
      <c r="AI2285" s="50" t="n">
        <v>25</v>
      </c>
      <c r="AJ2285" s="50" t="n">
        <v>1675.5</v>
      </c>
      <c r="AK2285" s="50" t="n">
        <v>0</v>
      </c>
    </row>
    <row r="2286" customFormat="false" ht="15" hidden="false" customHeight="false" outlineLevel="0" collapsed="false">
      <c r="A2286" s="50" t="s">
        <v>1412</v>
      </c>
      <c r="B2286" s="50" t="s">
        <v>157</v>
      </c>
      <c r="C2286" s="50" t="s">
        <v>647</v>
      </c>
      <c r="D2286" s="50" t="n">
        <v>645302</v>
      </c>
      <c r="E2286" s="50" t="n">
        <v>5</v>
      </c>
      <c r="F2286" s="50" t="s">
        <v>54</v>
      </c>
      <c r="G2286" s="50" t="n">
        <v>51</v>
      </c>
      <c r="H2286" s="50" t="n">
        <v>25</v>
      </c>
      <c r="I2286" s="50" t="n">
        <v>5</v>
      </c>
      <c r="J2286" s="50" t="n">
        <v>22</v>
      </c>
      <c r="K2286" s="50" t="n">
        <v>15</v>
      </c>
      <c r="L2286" s="50" t="n">
        <v>2</v>
      </c>
      <c r="M2286" s="50" t="n">
        <v>29</v>
      </c>
      <c r="N2286" s="50" t="n">
        <v>10</v>
      </c>
      <c r="O2286" s="50" t="n">
        <v>0.698</v>
      </c>
      <c r="P2286" s="50" t="n">
        <v>12</v>
      </c>
      <c r="Q2286" s="50" t="n">
        <v>12</v>
      </c>
      <c r="R2286" s="50" t="n">
        <v>5</v>
      </c>
      <c r="S2286" s="50" t="n">
        <v>1</v>
      </c>
      <c r="T2286" s="50" t="n">
        <v>0</v>
      </c>
      <c r="U2286" s="50" t="n">
        <v>0</v>
      </c>
      <c r="V2286" s="50" t="n">
        <v>0</v>
      </c>
      <c r="W2286" s="50" t="n">
        <v>0</v>
      </c>
      <c r="X2286" s="50" t="n">
        <v>0</v>
      </c>
      <c r="Y2286" s="50" t="n">
        <v>3</v>
      </c>
      <c r="Z2286" s="50" t="n">
        <v>4.85</v>
      </c>
      <c r="AA2286" s="50" t="n">
        <v>12</v>
      </c>
      <c r="AB2286" s="50" t="n">
        <v>3.908</v>
      </c>
      <c r="AC2286" s="50" t="n">
        <v>9</v>
      </c>
      <c r="AD2286" s="50" t="n">
        <v>0</v>
      </c>
      <c r="AE2286" s="50" t="n">
        <v>3</v>
      </c>
      <c r="AF2286" s="50" t="n">
        <v>9</v>
      </c>
      <c r="AG2286" s="50" t="n">
        <v>753</v>
      </c>
      <c r="AH2286" s="50" t="n">
        <v>4</v>
      </c>
      <c r="AI2286" s="50" t="n">
        <v>23</v>
      </c>
      <c r="AJ2286" s="50" t="n">
        <v>1560.5</v>
      </c>
      <c r="AK2286" s="50" t="n">
        <v>0</v>
      </c>
    </row>
    <row r="2287" customFormat="false" ht="15" hidden="false" customHeight="false" outlineLevel="0" collapsed="false">
      <c r="A2287" s="50" t="s">
        <v>1412</v>
      </c>
      <c r="B2287" s="50" t="s">
        <v>157</v>
      </c>
      <c r="C2287" s="50" t="s">
        <v>647</v>
      </c>
      <c r="D2287" s="50" t="n">
        <v>645302</v>
      </c>
      <c r="E2287" s="50" t="n">
        <v>6</v>
      </c>
      <c r="F2287" s="50" t="s">
        <v>55</v>
      </c>
      <c r="G2287" s="50" t="n">
        <v>168</v>
      </c>
      <c r="H2287" s="50" t="n">
        <v>98</v>
      </c>
      <c r="I2287" s="50" t="n">
        <v>22</v>
      </c>
      <c r="J2287" s="50" t="n">
        <v>82</v>
      </c>
      <c r="K2287" s="50" t="n">
        <v>65</v>
      </c>
      <c r="L2287" s="50" t="n">
        <v>7</v>
      </c>
      <c r="M2287" s="50" t="n">
        <v>86</v>
      </c>
      <c r="N2287" s="50" t="n">
        <v>33</v>
      </c>
      <c r="O2287" s="50" t="n">
        <v>-5.188</v>
      </c>
      <c r="P2287" s="50" t="n">
        <v>51</v>
      </c>
      <c r="Q2287" s="50" t="n">
        <v>48</v>
      </c>
      <c r="R2287" s="50" t="n">
        <v>9</v>
      </c>
      <c r="S2287" s="50" t="n">
        <v>0</v>
      </c>
      <c r="T2287" s="50" t="n">
        <v>0</v>
      </c>
      <c r="U2287" s="50" t="n">
        <v>0</v>
      </c>
      <c r="V2287" s="50" t="n">
        <v>3</v>
      </c>
      <c r="W2287" s="50" t="n">
        <v>0</v>
      </c>
      <c r="X2287" s="50" t="n">
        <v>0</v>
      </c>
      <c r="Y2287" s="50" t="n">
        <v>7</v>
      </c>
      <c r="Z2287" s="50" t="n">
        <v>10.2</v>
      </c>
      <c r="AA2287" s="50" t="n">
        <v>51</v>
      </c>
      <c r="AB2287" s="50" t="n">
        <v>11.437</v>
      </c>
      <c r="AC2287" s="50" t="n">
        <v>41</v>
      </c>
      <c r="AD2287" s="50" t="n">
        <v>1</v>
      </c>
      <c r="AE2287" s="50" t="n">
        <v>7</v>
      </c>
      <c r="AF2287" s="50" t="n">
        <v>41</v>
      </c>
      <c r="AG2287" s="50" t="n">
        <v>3413.2</v>
      </c>
      <c r="AH2287" s="50" t="n">
        <v>9</v>
      </c>
      <c r="AI2287" s="50" t="n">
        <v>84</v>
      </c>
      <c r="AJ2287" s="50" t="n">
        <v>5802.7</v>
      </c>
      <c r="AK2287" s="50" t="n">
        <v>2</v>
      </c>
    </row>
    <row r="2288" customFormat="false" ht="15" hidden="false" customHeight="false" outlineLevel="0" collapsed="false">
      <c r="A2288" s="50" t="s">
        <v>1412</v>
      </c>
      <c r="B2288" s="50" t="s">
        <v>157</v>
      </c>
      <c r="C2288" s="50" t="s">
        <v>647</v>
      </c>
      <c r="D2288" s="50" t="n">
        <v>645302</v>
      </c>
      <c r="E2288" s="50" t="n">
        <v>7</v>
      </c>
      <c r="F2288" s="50" t="s">
        <v>56</v>
      </c>
      <c r="G2288" s="50" t="n">
        <v>159</v>
      </c>
      <c r="H2288" s="50" t="n">
        <v>88</v>
      </c>
      <c r="I2288" s="50" t="n">
        <v>18</v>
      </c>
      <c r="J2288" s="50" t="n">
        <v>70</v>
      </c>
      <c r="K2288" s="50" t="n">
        <v>53</v>
      </c>
      <c r="L2288" s="50" t="n">
        <v>2</v>
      </c>
      <c r="M2288" s="50" t="n">
        <v>89</v>
      </c>
      <c r="N2288" s="50" t="n">
        <v>35</v>
      </c>
      <c r="O2288" s="50" t="n">
        <v>-1.005</v>
      </c>
      <c r="P2288" s="50" t="n">
        <v>45</v>
      </c>
      <c r="Q2288" s="50" t="n">
        <v>38</v>
      </c>
      <c r="R2288" s="50" t="n">
        <v>10</v>
      </c>
      <c r="S2288" s="50" t="n">
        <v>1</v>
      </c>
      <c r="T2288" s="50" t="n">
        <v>0</v>
      </c>
      <c r="U2288" s="50" t="n">
        <v>0</v>
      </c>
      <c r="V2288" s="50" t="n">
        <v>2</v>
      </c>
      <c r="W2288" s="50" t="n">
        <v>3</v>
      </c>
      <c r="X2288" s="50" t="n">
        <v>1</v>
      </c>
      <c r="Y2288" s="50" t="n">
        <v>7</v>
      </c>
      <c r="Z2288" s="50" t="n">
        <v>12.85</v>
      </c>
      <c r="AA2288" s="50" t="n">
        <v>44</v>
      </c>
      <c r="AB2288" s="50" t="n">
        <v>13.798</v>
      </c>
      <c r="AC2288" s="50" t="n">
        <v>33</v>
      </c>
      <c r="AD2288" s="50" t="n">
        <v>0</v>
      </c>
      <c r="AE2288" s="50" t="n">
        <v>4</v>
      </c>
      <c r="AF2288" s="50" t="n">
        <v>33</v>
      </c>
      <c r="AG2288" s="50" t="n">
        <v>2594.1</v>
      </c>
      <c r="AH2288" s="50" t="n">
        <v>16</v>
      </c>
      <c r="AI2288" s="50" t="n">
        <v>74</v>
      </c>
      <c r="AJ2288" s="50" t="n">
        <v>4955.1</v>
      </c>
      <c r="AK2288" s="50" t="n">
        <v>2</v>
      </c>
    </row>
    <row r="2289" customFormat="false" ht="15" hidden="false" customHeight="false" outlineLevel="0" collapsed="false">
      <c r="A2289" s="50" t="s">
        <v>1412</v>
      </c>
      <c r="B2289" s="50" t="s">
        <v>157</v>
      </c>
      <c r="C2289" s="50" t="s">
        <v>647</v>
      </c>
      <c r="D2289" s="50" t="n">
        <v>645302</v>
      </c>
      <c r="E2289" s="50" t="n">
        <v>8</v>
      </c>
      <c r="F2289" s="50" t="s">
        <v>57</v>
      </c>
      <c r="G2289" s="50" t="n">
        <v>82</v>
      </c>
      <c r="H2289" s="50" t="n">
        <v>40</v>
      </c>
      <c r="I2289" s="50" t="n">
        <v>5</v>
      </c>
      <c r="J2289" s="50" t="n">
        <v>39</v>
      </c>
      <c r="K2289" s="50" t="n">
        <v>29</v>
      </c>
      <c r="L2289" s="50" t="n">
        <v>2</v>
      </c>
      <c r="M2289" s="50" t="n">
        <v>43</v>
      </c>
      <c r="N2289" s="50" t="n">
        <v>11</v>
      </c>
      <c r="O2289" s="50" t="n">
        <v>2.019</v>
      </c>
      <c r="P2289" s="50" t="n">
        <v>25</v>
      </c>
      <c r="Q2289" s="50" t="n">
        <v>19</v>
      </c>
      <c r="R2289" s="50" t="n">
        <v>7</v>
      </c>
      <c r="S2289" s="50" t="n">
        <v>0</v>
      </c>
      <c r="T2289" s="50" t="n">
        <v>2</v>
      </c>
      <c r="U2289" s="50" t="n">
        <v>0</v>
      </c>
      <c r="V2289" s="50" t="n">
        <v>4</v>
      </c>
      <c r="W2289" s="50" t="n">
        <v>0</v>
      </c>
      <c r="X2289" s="50" t="n">
        <v>0</v>
      </c>
      <c r="Y2289" s="50" t="n">
        <v>2</v>
      </c>
      <c r="Z2289" s="50" t="n">
        <v>10.5</v>
      </c>
      <c r="AA2289" s="50" t="n">
        <v>23</v>
      </c>
      <c r="AB2289" s="50" t="n">
        <v>8.265</v>
      </c>
      <c r="AC2289" s="50" t="n">
        <v>19</v>
      </c>
      <c r="AD2289" s="50" t="n">
        <v>0</v>
      </c>
      <c r="AE2289" s="50" t="n">
        <v>7</v>
      </c>
      <c r="AF2289" s="50" t="n">
        <v>19</v>
      </c>
      <c r="AG2289" s="50" t="n">
        <v>1504.4</v>
      </c>
      <c r="AH2289" s="50" t="n">
        <v>6</v>
      </c>
      <c r="AI2289" s="50" t="n">
        <v>32</v>
      </c>
      <c r="AJ2289" s="50" t="n">
        <v>2176</v>
      </c>
      <c r="AK2289" s="50" t="n">
        <v>2</v>
      </c>
    </row>
    <row r="2290" customFormat="false" ht="15" hidden="false" customHeight="false" outlineLevel="0" collapsed="false">
      <c r="A2290" s="50" t="s">
        <v>1412</v>
      </c>
      <c r="B2290" s="50" t="s">
        <v>157</v>
      </c>
      <c r="C2290" s="50" t="s">
        <v>647</v>
      </c>
      <c r="D2290" s="50" t="n">
        <v>645302</v>
      </c>
      <c r="E2290" s="50" t="n">
        <v>9</v>
      </c>
      <c r="F2290" s="50" t="s">
        <v>58</v>
      </c>
      <c r="G2290" s="50" t="n">
        <v>6</v>
      </c>
      <c r="H2290" s="50" t="n">
        <v>5</v>
      </c>
      <c r="I2290" s="50" t="n">
        <v>2</v>
      </c>
      <c r="J2290" s="50" t="n">
        <v>3</v>
      </c>
      <c r="K2290" s="50" t="n">
        <v>3</v>
      </c>
      <c r="L2290" s="50" t="n">
        <v>2</v>
      </c>
      <c r="M2290" s="50" t="n">
        <v>3</v>
      </c>
      <c r="N2290" s="50" t="n">
        <v>2</v>
      </c>
      <c r="O2290" s="50" t="n">
        <v>-0.053</v>
      </c>
      <c r="P2290" s="50" t="n">
        <v>3</v>
      </c>
      <c r="Q2290" s="50" t="n">
        <v>3</v>
      </c>
      <c r="R2290" s="50" t="n">
        <v>0</v>
      </c>
      <c r="S2290" s="50" t="n">
        <v>0</v>
      </c>
      <c r="T2290" s="50" t="n">
        <v>0</v>
      </c>
      <c r="U2290" s="50" t="n">
        <v>0</v>
      </c>
      <c r="V2290" s="50" t="n">
        <v>0</v>
      </c>
      <c r="W2290" s="50" t="n">
        <v>0</v>
      </c>
      <c r="X2290" s="50" t="n">
        <v>0</v>
      </c>
      <c r="Y2290" s="50" t="n">
        <v>0</v>
      </c>
      <c r="Z2290" s="50" t="n">
        <v>0</v>
      </c>
      <c r="AA2290" s="50" t="n">
        <v>3</v>
      </c>
      <c r="AB2290" s="50" t="n">
        <v>0.191</v>
      </c>
      <c r="AC2290" s="50" t="n">
        <v>3</v>
      </c>
      <c r="AD2290" s="50" t="n">
        <v>0</v>
      </c>
      <c r="AE2290" s="50" t="n">
        <v>0</v>
      </c>
      <c r="AF2290" s="50" t="n">
        <v>3</v>
      </c>
      <c r="AG2290" s="50" t="n">
        <v>212.2</v>
      </c>
      <c r="AH2290" s="50" t="n">
        <v>0</v>
      </c>
      <c r="AI2290" s="50" t="n">
        <v>4</v>
      </c>
      <c r="AJ2290" s="50" t="n">
        <v>273.9</v>
      </c>
      <c r="AK2290" s="50" t="n">
        <v>0</v>
      </c>
    </row>
    <row r="2291" customFormat="false" ht="15" hidden="false" customHeight="false" outlineLevel="0" collapsed="false">
      <c r="A2291" s="50" t="s">
        <v>1413</v>
      </c>
      <c r="B2291" s="50" t="s">
        <v>157</v>
      </c>
      <c r="C2291" s="50" t="s">
        <v>648</v>
      </c>
      <c r="D2291" s="50" t="n">
        <v>660844</v>
      </c>
      <c r="E2291" s="50" t="n">
        <v>4</v>
      </c>
      <c r="F2291" s="50" t="s">
        <v>53</v>
      </c>
      <c r="G2291" s="50" t="n">
        <v>388</v>
      </c>
      <c r="H2291" s="50" t="n">
        <v>151</v>
      </c>
      <c r="I2291" s="50" t="n">
        <v>35</v>
      </c>
      <c r="J2291" s="50" t="n">
        <v>197</v>
      </c>
      <c r="K2291" s="50" t="n">
        <v>111</v>
      </c>
      <c r="L2291" s="50" t="n">
        <v>16</v>
      </c>
      <c r="M2291" s="50" t="n">
        <v>191</v>
      </c>
      <c r="N2291" s="50" t="n">
        <v>40</v>
      </c>
      <c r="O2291" s="50" t="n">
        <v>-7.354</v>
      </c>
      <c r="P2291" s="50" t="n">
        <v>88</v>
      </c>
      <c r="Q2291" s="50" t="n">
        <v>74</v>
      </c>
      <c r="R2291" s="50" t="n">
        <v>11</v>
      </c>
      <c r="S2291" s="50" t="n">
        <v>1</v>
      </c>
      <c r="T2291" s="50" t="n">
        <v>1</v>
      </c>
      <c r="U2291" s="50" t="n">
        <v>0</v>
      </c>
      <c r="V2291" s="50" t="n">
        <v>10</v>
      </c>
      <c r="W2291" s="50" t="n">
        <v>2</v>
      </c>
      <c r="X2291" s="50" t="n">
        <v>1</v>
      </c>
      <c r="Y2291" s="50" t="n">
        <v>27</v>
      </c>
      <c r="Z2291" s="50" t="n">
        <v>19.35</v>
      </c>
      <c r="AA2291" s="50" t="n">
        <v>87</v>
      </c>
      <c r="AB2291" s="50" t="n">
        <v>21.159</v>
      </c>
      <c r="AC2291" s="50" t="n">
        <v>49</v>
      </c>
      <c r="AD2291" s="50" t="n">
        <v>1</v>
      </c>
      <c r="AE2291" s="50" t="n">
        <v>6</v>
      </c>
      <c r="AF2291" s="50" t="n">
        <v>49</v>
      </c>
      <c r="AG2291" s="50" t="n">
        <v>4178.5</v>
      </c>
      <c r="AH2291" s="50" t="n">
        <v>18</v>
      </c>
      <c r="AI2291" s="50" t="n">
        <v>123</v>
      </c>
      <c r="AJ2291" s="50" t="n">
        <v>8035.4</v>
      </c>
      <c r="AK2291" s="50" t="n">
        <v>0</v>
      </c>
    </row>
    <row r="2292" customFormat="false" ht="15" hidden="false" customHeight="false" outlineLevel="0" collapsed="false">
      <c r="A2292" s="50" t="s">
        <v>1413</v>
      </c>
      <c r="B2292" s="50" t="s">
        <v>157</v>
      </c>
      <c r="C2292" s="50" t="s">
        <v>648</v>
      </c>
      <c r="D2292" s="50" t="n">
        <v>660844</v>
      </c>
      <c r="E2292" s="50" t="n">
        <v>5</v>
      </c>
      <c r="F2292" s="50" t="s">
        <v>54</v>
      </c>
      <c r="G2292" s="50" t="n">
        <v>146</v>
      </c>
      <c r="H2292" s="50" t="n">
        <v>44</v>
      </c>
      <c r="I2292" s="50" t="n">
        <v>9</v>
      </c>
      <c r="J2292" s="50" t="n">
        <v>72</v>
      </c>
      <c r="K2292" s="50" t="n">
        <v>37</v>
      </c>
      <c r="L2292" s="50" t="n">
        <v>7</v>
      </c>
      <c r="M2292" s="50" t="n">
        <v>74</v>
      </c>
      <c r="N2292" s="50" t="n">
        <v>7</v>
      </c>
      <c r="O2292" s="50" t="n">
        <v>-2.887</v>
      </c>
      <c r="P2292" s="50" t="n">
        <v>32</v>
      </c>
      <c r="Q2292" s="50" t="n">
        <v>25</v>
      </c>
      <c r="R2292" s="50" t="n">
        <v>2</v>
      </c>
      <c r="S2292" s="50" t="n">
        <v>1</v>
      </c>
      <c r="T2292" s="50" t="n">
        <v>0</v>
      </c>
      <c r="U2292" s="50" t="n">
        <v>0</v>
      </c>
      <c r="V2292" s="50" t="n">
        <v>5</v>
      </c>
      <c r="W2292" s="50" t="n">
        <v>1</v>
      </c>
      <c r="X2292" s="50" t="n">
        <v>0</v>
      </c>
      <c r="Y2292" s="50" t="n">
        <v>9</v>
      </c>
      <c r="Z2292" s="50" t="n">
        <v>6.35</v>
      </c>
      <c r="AA2292" s="50" t="n">
        <v>31</v>
      </c>
      <c r="AB2292" s="50" t="n">
        <v>6.943</v>
      </c>
      <c r="AC2292" s="50" t="n">
        <v>17</v>
      </c>
      <c r="AD2292" s="50" t="n">
        <v>0</v>
      </c>
      <c r="AE2292" s="50" t="n">
        <v>3</v>
      </c>
      <c r="AF2292" s="50" t="n">
        <v>17</v>
      </c>
      <c r="AG2292" s="50" t="n">
        <v>1404.3</v>
      </c>
      <c r="AH2292" s="50" t="n">
        <v>2</v>
      </c>
      <c r="AI2292" s="50" t="n">
        <v>40</v>
      </c>
      <c r="AJ2292" s="50" t="n">
        <v>2626.2</v>
      </c>
      <c r="AK2292" s="50" t="n">
        <v>0</v>
      </c>
    </row>
    <row r="2293" customFormat="false" ht="15" hidden="false" customHeight="false" outlineLevel="0" collapsed="false">
      <c r="A2293" s="50" t="s">
        <v>1413</v>
      </c>
      <c r="B2293" s="50" t="s">
        <v>157</v>
      </c>
      <c r="C2293" s="50" t="s">
        <v>648</v>
      </c>
      <c r="D2293" s="50" t="n">
        <v>660844</v>
      </c>
      <c r="E2293" s="50" t="n">
        <v>8</v>
      </c>
      <c r="F2293" s="50" t="s">
        <v>57</v>
      </c>
      <c r="G2293" s="50" t="n">
        <v>73</v>
      </c>
      <c r="H2293" s="50" t="n">
        <v>26</v>
      </c>
      <c r="I2293" s="50" t="n">
        <v>3</v>
      </c>
      <c r="J2293" s="50" t="n">
        <v>44</v>
      </c>
      <c r="K2293" s="50" t="n">
        <v>25</v>
      </c>
      <c r="L2293" s="50" t="n">
        <v>3</v>
      </c>
      <c r="M2293" s="50" t="n">
        <v>29</v>
      </c>
      <c r="N2293" s="50" t="n">
        <v>1</v>
      </c>
      <c r="O2293" s="50" t="n">
        <v>-0.407</v>
      </c>
      <c r="P2293" s="50" t="n">
        <v>19</v>
      </c>
      <c r="Q2293" s="50" t="n">
        <v>17</v>
      </c>
      <c r="R2293" s="50" t="n">
        <v>4</v>
      </c>
      <c r="S2293" s="50" t="n">
        <v>1</v>
      </c>
      <c r="T2293" s="50" t="n">
        <v>0</v>
      </c>
      <c r="U2293" s="50" t="n">
        <v>0</v>
      </c>
      <c r="V2293" s="50" t="n">
        <v>1</v>
      </c>
      <c r="W2293" s="50" t="n">
        <v>1</v>
      </c>
      <c r="X2293" s="50" t="n">
        <v>0</v>
      </c>
      <c r="Y2293" s="50" t="n">
        <v>3</v>
      </c>
      <c r="Z2293" s="50" t="n">
        <v>5.35</v>
      </c>
      <c r="AA2293" s="50" t="n">
        <v>19</v>
      </c>
      <c r="AB2293" s="50" t="n">
        <v>6.083</v>
      </c>
      <c r="AC2293" s="50" t="n">
        <v>14</v>
      </c>
      <c r="AD2293" s="50" t="n">
        <v>0</v>
      </c>
      <c r="AE2293" s="50" t="n">
        <v>4</v>
      </c>
      <c r="AF2293" s="50" t="n">
        <v>14</v>
      </c>
      <c r="AG2293" s="50" t="n">
        <v>1228.4</v>
      </c>
      <c r="AH2293" s="50" t="n">
        <v>6</v>
      </c>
      <c r="AI2293" s="50" t="n">
        <v>24</v>
      </c>
      <c r="AJ2293" s="50" t="n">
        <v>1587.7</v>
      </c>
      <c r="AK2293" s="50" t="n">
        <v>1</v>
      </c>
    </row>
    <row r="2294" customFormat="false" ht="15" hidden="false" customHeight="false" outlineLevel="0" collapsed="false">
      <c r="A2294" s="50" t="s">
        <v>1413</v>
      </c>
      <c r="B2294" s="50" t="s">
        <v>157</v>
      </c>
      <c r="C2294" s="50" t="s">
        <v>648</v>
      </c>
      <c r="D2294" s="50" t="n">
        <v>660844</v>
      </c>
      <c r="E2294" s="50" t="n">
        <v>9</v>
      </c>
      <c r="F2294" s="50" t="s">
        <v>58</v>
      </c>
      <c r="G2294" s="50" t="n">
        <v>41</v>
      </c>
      <c r="H2294" s="50" t="n">
        <v>20</v>
      </c>
      <c r="I2294" s="50" t="n">
        <v>5</v>
      </c>
      <c r="J2294" s="50" t="n">
        <v>20</v>
      </c>
      <c r="K2294" s="50" t="n">
        <v>14</v>
      </c>
      <c r="L2294" s="50" t="n">
        <v>3</v>
      </c>
      <c r="M2294" s="50" t="n">
        <v>21</v>
      </c>
      <c r="N2294" s="50" t="n">
        <v>6</v>
      </c>
      <c r="O2294" s="50" t="n">
        <v>-0.823</v>
      </c>
      <c r="P2294" s="50" t="n">
        <v>9</v>
      </c>
      <c r="Q2294" s="50" t="n">
        <v>8</v>
      </c>
      <c r="R2294" s="50" t="n">
        <v>2</v>
      </c>
      <c r="S2294" s="50" t="n">
        <v>0</v>
      </c>
      <c r="T2294" s="50" t="n">
        <v>0</v>
      </c>
      <c r="U2294" s="50" t="n">
        <v>0</v>
      </c>
      <c r="V2294" s="50" t="n">
        <v>0</v>
      </c>
      <c r="W2294" s="50" t="n">
        <v>0</v>
      </c>
      <c r="X2294" s="50" t="n">
        <v>1</v>
      </c>
      <c r="Y2294" s="50" t="n">
        <v>3</v>
      </c>
      <c r="Z2294" s="50" t="n">
        <v>1.8</v>
      </c>
      <c r="AA2294" s="50" t="n">
        <v>9</v>
      </c>
      <c r="AB2294" s="50" t="n">
        <v>1.284</v>
      </c>
      <c r="AC2294" s="50" t="n">
        <v>6</v>
      </c>
      <c r="AD2294" s="50" t="n">
        <v>0</v>
      </c>
      <c r="AE2294" s="50" t="n">
        <v>1</v>
      </c>
      <c r="AF2294" s="50" t="n">
        <v>6</v>
      </c>
      <c r="AG2294" s="50" t="n">
        <v>498.9</v>
      </c>
      <c r="AH2294" s="50" t="n">
        <v>1</v>
      </c>
      <c r="AI2294" s="50" t="n">
        <v>19</v>
      </c>
      <c r="AJ2294" s="50" t="n">
        <v>1239.8</v>
      </c>
      <c r="AK2294" s="50" t="n">
        <v>0</v>
      </c>
    </row>
    <row r="2295" customFormat="false" ht="15" hidden="false" customHeight="false" outlineLevel="0" collapsed="false">
      <c r="A2295" s="50" t="s">
        <v>1414</v>
      </c>
      <c r="B2295" s="50" t="s">
        <v>157</v>
      </c>
      <c r="C2295" s="50" t="s">
        <v>252</v>
      </c>
      <c r="D2295" s="50" t="n">
        <v>642215</v>
      </c>
      <c r="E2295" s="50" t="n">
        <v>6</v>
      </c>
      <c r="F2295" s="50" t="s">
        <v>55</v>
      </c>
      <c r="G2295" s="50" t="n">
        <v>37</v>
      </c>
      <c r="H2295" s="50" t="n">
        <v>24</v>
      </c>
      <c r="I2295" s="50" t="n">
        <v>8</v>
      </c>
      <c r="J2295" s="50" t="n">
        <v>21</v>
      </c>
      <c r="K2295" s="50" t="n">
        <v>19</v>
      </c>
      <c r="L2295" s="50" t="n">
        <v>3</v>
      </c>
      <c r="M2295" s="50" t="n">
        <v>16</v>
      </c>
      <c r="N2295" s="50" t="n">
        <v>5</v>
      </c>
      <c r="O2295" s="50" t="n">
        <v>-1.279</v>
      </c>
      <c r="P2295" s="50" t="n">
        <v>11</v>
      </c>
      <c r="Q2295" s="50" t="n">
        <v>11</v>
      </c>
      <c r="R2295" s="50" t="n">
        <v>2</v>
      </c>
      <c r="S2295" s="50" t="n">
        <v>0</v>
      </c>
      <c r="T2295" s="50" t="n">
        <v>0</v>
      </c>
      <c r="U2295" s="50" t="n">
        <v>0</v>
      </c>
      <c r="V2295" s="50" t="n">
        <v>0</v>
      </c>
      <c r="W2295" s="50" t="n">
        <v>0</v>
      </c>
      <c r="X2295" s="50" t="n">
        <v>0</v>
      </c>
      <c r="Y2295" s="50" t="n">
        <v>3</v>
      </c>
      <c r="Z2295" s="50" t="n">
        <v>1.8</v>
      </c>
      <c r="AA2295" s="50" t="n">
        <v>11</v>
      </c>
      <c r="AB2295" s="50" t="n">
        <v>2.21</v>
      </c>
      <c r="AC2295" s="50" t="n">
        <v>8</v>
      </c>
      <c r="AD2295" s="50" t="n">
        <v>0</v>
      </c>
      <c r="AE2295" s="50" t="n">
        <v>1</v>
      </c>
      <c r="AF2295" s="50" t="n">
        <v>8</v>
      </c>
      <c r="AG2295" s="50" t="n">
        <v>663.5</v>
      </c>
      <c r="AH2295" s="50" t="n">
        <v>3</v>
      </c>
      <c r="AI2295" s="50" t="n">
        <v>22</v>
      </c>
      <c r="AJ2295" s="50" t="n">
        <v>1596.4</v>
      </c>
      <c r="AK2295" s="50" t="n">
        <v>5</v>
      </c>
    </row>
    <row r="2296" customFormat="false" ht="15" hidden="false" customHeight="false" outlineLevel="0" collapsed="false">
      <c r="A2296" s="50" t="s">
        <v>1414</v>
      </c>
      <c r="B2296" s="50" t="s">
        <v>157</v>
      </c>
      <c r="C2296" s="50" t="s">
        <v>252</v>
      </c>
      <c r="D2296" s="50" t="n">
        <v>642215</v>
      </c>
      <c r="E2296" s="50" t="n">
        <v>7</v>
      </c>
      <c r="F2296" s="50" t="s">
        <v>56</v>
      </c>
      <c r="G2296" s="50" t="n">
        <v>167</v>
      </c>
      <c r="H2296" s="50" t="n">
        <v>75</v>
      </c>
      <c r="I2296" s="50" t="n">
        <v>25</v>
      </c>
      <c r="J2296" s="50" t="n">
        <v>75</v>
      </c>
      <c r="K2296" s="50" t="n">
        <v>49</v>
      </c>
      <c r="L2296" s="50" t="n">
        <v>11</v>
      </c>
      <c r="M2296" s="50" t="n">
        <v>92</v>
      </c>
      <c r="N2296" s="50" t="n">
        <v>26</v>
      </c>
      <c r="O2296" s="50" t="n">
        <v>-0.306</v>
      </c>
      <c r="P2296" s="50" t="n">
        <v>37</v>
      </c>
      <c r="Q2296" s="50" t="n">
        <v>34</v>
      </c>
      <c r="R2296" s="50" t="n">
        <v>7</v>
      </c>
      <c r="S2296" s="50" t="n">
        <v>2</v>
      </c>
      <c r="T2296" s="50" t="n">
        <v>0</v>
      </c>
      <c r="U2296" s="50" t="n">
        <v>2</v>
      </c>
      <c r="V2296" s="50" t="n">
        <v>3</v>
      </c>
      <c r="W2296" s="50" t="n">
        <v>0</v>
      </c>
      <c r="X2296" s="50" t="n">
        <v>0</v>
      </c>
      <c r="Y2296" s="50" t="n">
        <v>14</v>
      </c>
      <c r="Z2296" s="50" t="n">
        <v>11.3</v>
      </c>
      <c r="AA2296" s="50" t="n">
        <v>37</v>
      </c>
      <c r="AB2296" s="50" t="n">
        <v>7.744</v>
      </c>
      <c r="AC2296" s="50" t="n">
        <v>20</v>
      </c>
      <c r="AD2296" s="50" t="n">
        <v>2</v>
      </c>
      <c r="AE2296" s="50" t="n">
        <v>5</v>
      </c>
      <c r="AF2296" s="50" t="n">
        <v>20</v>
      </c>
      <c r="AG2296" s="50" t="n">
        <v>1684.5</v>
      </c>
      <c r="AH2296" s="50" t="n">
        <v>6</v>
      </c>
      <c r="AI2296" s="50" t="n">
        <v>67</v>
      </c>
      <c r="AJ2296" s="50" t="n">
        <v>4824.3</v>
      </c>
      <c r="AK2296" s="50" t="n">
        <v>15</v>
      </c>
    </row>
    <row r="2297" customFormat="false" ht="15" hidden="false" customHeight="false" outlineLevel="0" collapsed="false">
      <c r="A2297" s="50" t="s">
        <v>1414</v>
      </c>
      <c r="B2297" s="50" t="s">
        <v>157</v>
      </c>
      <c r="C2297" s="50" t="s">
        <v>252</v>
      </c>
      <c r="D2297" s="50" t="n">
        <v>642215</v>
      </c>
      <c r="E2297" s="50" t="n">
        <v>8</v>
      </c>
      <c r="F2297" s="50" t="s">
        <v>57</v>
      </c>
      <c r="G2297" s="50" t="n">
        <v>187</v>
      </c>
      <c r="H2297" s="50" t="n">
        <v>79</v>
      </c>
      <c r="I2297" s="50" t="n">
        <v>29</v>
      </c>
      <c r="J2297" s="50" t="n">
        <v>94</v>
      </c>
      <c r="K2297" s="50" t="n">
        <v>57</v>
      </c>
      <c r="L2297" s="50" t="n">
        <v>11</v>
      </c>
      <c r="M2297" s="50" t="n">
        <v>93</v>
      </c>
      <c r="N2297" s="50" t="n">
        <v>22</v>
      </c>
      <c r="O2297" s="50" t="n">
        <v>-1.522</v>
      </c>
      <c r="P2297" s="50" t="n">
        <v>43</v>
      </c>
      <c r="Q2297" s="50" t="n">
        <v>37</v>
      </c>
      <c r="R2297" s="50" t="n">
        <v>6</v>
      </c>
      <c r="S2297" s="50" t="n">
        <v>1</v>
      </c>
      <c r="T2297" s="50" t="n">
        <v>0</v>
      </c>
      <c r="U2297" s="50" t="n">
        <v>1</v>
      </c>
      <c r="V2297" s="50" t="n">
        <v>6</v>
      </c>
      <c r="W2297" s="50" t="n">
        <v>0</v>
      </c>
      <c r="X2297" s="50" t="n">
        <v>0</v>
      </c>
      <c r="Y2297" s="50" t="n">
        <v>17</v>
      </c>
      <c r="Z2297" s="50" t="n">
        <v>11.05</v>
      </c>
      <c r="AA2297" s="50" t="n">
        <v>43</v>
      </c>
      <c r="AB2297" s="50" t="n">
        <v>11.746</v>
      </c>
      <c r="AC2297" s="50" t="n">
        <v>20</v>
      </c>
      <c r="AD2297" s="50" t="n">
        <v>1</v>
      </c>
      <c r="AE2297" s="50" t="n">
        <v>11</v>
      </c>
      <c r="AF2297" s="50" t="n">
        <v>20</v>
      </c>
      <c r="AG2297" s="50" t="n">
        <v>1716.7</v>
      </c>
      <c r="AH2297" s="50" t="n">
        <v>10</v>
      </c>
      <c r="AI2297" s="50" t="n">
        <v>68</v>
      </c>
      <c r="AJ2297" s="50" t="n">
        <v>4874.9</v>
      </c>
      <c r="AK2297" s="50" t="n">
        <v>9</v>
      </c>
    </row>
    <row r="2298" customFormat="false" ht="15" hidden="false" customHeight="false" outlineLevel="0" collapsed="false">
      <c r="A2298" s="50" t="s">
        <v>1414</v>
      </c>
      <c r="B2298" s="50" t="s">
        <v>157</v>
      </c>
      <c r="C2298" s="50" t="s">
        <v>252</v>
      </c>
      <c r="D2298" s="50" t="n">
        <v>642215</v>
      </c>
      <c r="E2298" s="50" t="n">
        <v>9</v>
      </c>
      <c r="F2298" s="50" t="s">
        <v>58</v>
      </c>
      <c r="G2298" s="50" t="n">
        <v>194</v>
      </c>
      <c r="H2298" s="50" t="n">
        <v>93</v>
      </c>
      <c r="I2298" s="50" t="n">
        <v>20</v>
      </c>
      <c r="J2298" s="50" t="n">
        <v>96</v>
      </c>
      <c r="K2298" s="50" t="n">
        <v>71</v>
      </c>
      <c r="L2298" s="50" t="n">
        <v>12</v>
      </c>
      <c r="M2298" s="50" t="n">
        <v>98</v>
      </c>
      <c r="N2298" s="50" t="n">
        <v>22</v>
      </c>
      <c r="O2298" s="50" t="n">
        <v>-1.926</v>
      </c>
      <c r="P2298" s="50" t="n">
        <v>46</v>
      </c>
      <c r="Q2298" s="50" t="n">
        <v>43</v>
      </c>
      <c r="R2298" s="50" t="n">
        <v>9</v>
      </c>
      <c r="S2298" s="50" t="n">
        <v>1</v>
      </c>
      <c r="T2298" s="50" t="n">
        <v>0</v>
      </c>
      <c r="U2298" s="50" t="n">
        <v>0</v>
      </c>
      <c r="V2298" s="50" t="n">
        <v>3</v>
      </c>
      <c r="W2298" s="50" t="n">
        <v>0</v>
      </c>
      <c r="X2298" s="50" t="n">
        <v>0</v>
      </c>
      <c r="Y2298" s="50" t="n">
        <v>13</v>
      </c>
      <c r="Z2298" s="50" t="n">
        <v>10.55</v>
      </c>
      <c r="AA2298" s="50" t="n">
        <v>46</v>
      </c>
      <c r="AB2298" s="50" t="n">
        <v>10.647</v>
      </c>
      <c r="AC2298" s="50" t="n">
        <v>30</v>
      </c>
      <c r="AD2298" s="50" t="n">
        <v>0</v>
      </c>
      <c r="AE2298" s="50" t="n">
        <v>7</v>
      </c>
      <c r="AF2298" s="50" t="n">
        <v>30</v>
      </c>
      <c r="AG2298" s="50" t="n">
        <v>2498.9</v>
      </c>
      <c r="AH2298" s="50" t="n">
        <v>10</v>
      </c>
      <c r="AI2298" s="50" t="n">
        <v>82</v>
      </c>
      <c r="AJ2298" s="50" t="n">
        <v>5922.8</v>
      </c>
      <c r="AK2298" s="50" t="n">
        <v>16</v>
      </c>
    </row>
    <row r="2299" customFormat="false" ht="15" hidden="false" customHeight="false" outlineLevel="0" collapsed="false">
      <c r="A2299" s="50" t="s">
        <v>1415</v>
      </c>
      <c r="B2299" s="50" t="s">
        <v>157</v>
      </c>
      <c r="C2299" s="50" t="s">
        <v>649</v>
      </c>
      <c r="D2299" s="50" t="n">
        <v>608701</v>
      </c>
      <c r="E2299" s="50" t="n">
        <v>4</v>
      </c>
      <c r="F2299" s="50" t="s">
        <v>53</v>
      </c>
      <c r="G2299" s="50" t="n">
        <v>162</v>
      </c>
      <c r="H2299" s="50" t="n">
        <v>70</v>
      </c>
      <c r="I2299" s="50" t="n">
        <v>12</v>
      </c>
      <c r="J2299" s="50" t="n">
        <v>80</v>
      </c>
      <c r="K2299" s="50" t="n">
        <v>55</v>
      </c>
      <c r="L2299" s="50" t="n">
        <v>6</v>
      </c>
      <c r="M2299" s="50" t="n">
        <v>82</v>
      </c>
      <c r="N2299" s="50" t="n">
        <v>15</v>
      </c>
      <c r="O2299" s="50" t="n">
        <v>-3.14</v>
      </c>
      <c r="P2299" s="50" t="n">
        <v>42</v>
      </c>
      <c r="Q2299" s="50" t="n">
        <v>37</v>
      </c>
      <c r="R2299" s="50" t="n">
        <v>5</v>
      </c>
      <c r="S2299" s="50" t="n">
        <v>0</v>
      </c>
      <c r="T2299" s="50" t="n">
        <v>0</v>
      </c>
      <c r="U2299" s="50" t="n">
        <v>2</v>
      </c>
      <c r="V2299" s="50" t="n">
        <v>4</v>
      </c>
      <c r="W2299" s="50" t="n">
        <v>0</v>
      </c>
      <c r="X2299" s="50" t="n">
        <v>1</v>
      </c>
      <c r="Y2299" s="50" t="n">
        <v>9</v>
      </c>
      <c r="Z2299" s="50" t="n">
        <v>9.5</v>
      </c>
      <c r="AA2299" s="50" t="n">
        <v>42</v>
      </c>
      <c r="AB2299" s="50" t="n">
        <v>13.438</v>
      </c>
      <c r="AC2299" s="50" t="n">
        <v>29</v>
      </c>
      <c r="AD2299" s="50" t="n">
        <v>3</v>
      </c>
      <c r="AE2299" s="50" t="n">
        <v>12</v>
      </c>
      <c r="AF2299" s="50" t="n">
        <v>29</v>
      </c>
      <c r="AG2299" s="50" t="n">
        <v>2545.6</v>
      </c>
      <c r="AH2299" s="50" t="n">
        <v>9</v>
      </c>
      <c r="AI2299" s="50" t="n">
        <v>60</v>
      </c>
      <c r="AJ2299" s="50" t="n">
        <v>4380.7</v>
      </c>
      <c r="AK2299" s="50" t="n">
        <v>16</v>
      </c>
    </row>
    <row r="2300" customFormat="false" ht="15" hidden="false" customHeight="false" outlineLevel="0" collapsed="false">
      <c r="A2300" s="50" t="s">
        <v>1415</v>
      </c>
      <c r="B2300" s="50" t="s">
        <v>157</v>
      </c>
      <c r="C2300" s="50" t="s">
        <v>649</v>
      </c>
      <c r="D2300" s="50" t="n">
        <v>608701</v>
      </c>
      <c r="E2300" s="50" t="n">
        <v>5</v>
      </c>
      <c r="F2300" s="50" t="s">
        <v>54</v>
      </c>
      <c r="G2300" s="50" t="n">
        <v>178</v>
      </c>
      <c r="H2300" s="50" t="n">
        <v>76</v>
      </c>
      <c r="I2300" s="50" t="n">
        <v>21</v>
      </c>
      <c r="J2300" s="50" t="n">
        <v>85</v>
      </c>
      <c r="K2300" s="50" t="n">
        <v>50</v>
      </c>
      <c r="L2300" s="50" t="n">
        <v>5</v>
      </c>
      <c r="M2300" s="50" t="n">
        <v>93</v>
      </c>
      <c r="N2300" s="50" t="n">
        <v>26</v>
      </c>
      <c r="O2300" s="50" t="n">
        <v>-5.517</v>
      </c>
      <c r="P2300" s="50" t="n">
        <v>44</v>
      </c>
      <c r="Q2300" s="50" t="n">
        <v>38</v>
      </c>
      <c r="R2300" s="50" t="n">
        <v>4</v>
      </c>
      <c r="S2300" s="50" t="n">
        <v>0</v>
      </c>
      <c r="T2300" s="50" t="n">
        <v>0</v>
      </c>
      <c r="U2300" s="50" t="n">
        <v>1</v>
      </c>
      <c r="V2300" s="50" t="n">
        <v>2</v>
      </c>
      <c r="W2300" s="50" t="n">
        <v>2</v>
      </c>
      <c r="X2300" s="50" t="n">
        <v>2</v>
      </c>
      <c r="Y2300" s="50" t="n">
        <v>18</v>
      </c>
      <c r="Z2300" s="50" t="n">
        <v>7.5</v>
      </c>
      <c r="AA2300" s="50" t="n">
        <v>44</v>
      </c>
      <c r="AB2300" s="50" t="n">
        <v>9.289</v>
      </c>
      <c r="AC2300" s="50" t="n">
        <v>22</v>
      </c>
      <c r="AD2300" s="50" t="n">
        <v>2</v>
      </c>
      <c r="AE2300" s="50" t="n">
        <v>8</v>
      </c>
      <c r="AF2300" s="50" t="n">
        <v>22</v>
      </c>
      <c r="AG2300" s="50" t="n">
        <v>1943.8</v>
      </c>
      <c r="AH2300" s="50" t="n">
        <v>6</v>
      </c>
      <c r="AI2300" s="50" t="n">
        <v>65</v>
      </c>
      <c r="AJ2300" s="50" t="n">
        <v>4626.4</v>
      </c>
      <c r="AK2300" s="50" t="n">
        <v>7</v>
      </c>
    </row>
    <row r="2301" customFormat="false" ht="15" hidden="false" customHeight="false" outlineLevel="0" collapsed="false">
      <c r="A2301" s="50" t="s">
        <v>1415</v>
      </c>
      <c r="B2301" s="50" t="s">
        <v>157</v>
      </c>
      <c r="C2301" s="50" t="s">
        <v>649</v>
      </c>
      <c r="D2301" s="50" t="n">
        <v>608701</v>
      </c>
      <c r="E2301" s="50" t="n">
        <v>6</v>
      </c>
      <c r="F2301" s="50" t="s">
        <v>55</v>
      </c>
      <c r="G2301" s="50" t="n">
        <v>137</v>
      </c>
      <c r="H2301" s="50" t="n">
        <v>65</v>
      </c>
      <c r="I2301" s="50" t="n">
        <v>19</v>
      </c>
      <c r="J2301" s="50" t="n">
        <v>66</v>
      </c>
      <c r="K2301" s="50" t="n">
        <v>46</v>
      </c>
      <c r="L2301" s="50" t="n">
        <v>11</v>
      </c>
      <c r="M2301" s="50" t="n">
        <v>71</v>
      </c>
      <c r="N2301" s="50" t="n">
        <v>19</v>
      </c>
      <c r="O2301" s="50" t="n">
        <v>-4.152</v>
      </c>
      <c r="P2301" s="50" t="n">
        <v>33</v>
      </c>
      <c r="Q2301" s="50" t="n">
        <v>30</v>
      </c>
      <c r="R2301" s="50" t="n">
        <v>5</v>
      </c>
      <c r="S2301" s="50" t="n">
        <v>0</v>
      </c>
      <c r="T2301" s="50" t="n">
        <v>0</v>
      </c>
      <c r="U2301" s="50" t="n">
        <v>0</v>
      </c>
      <c r="V2301" s="50" t="n">
        <v>1</v>
      </c>
      <c r="W2301" s="50" t="n">
        <v>1</v>
      </c>
      <c r="X2301" s="50" t="n">
        <v>0</v>
      </c>
      <c r="Y2301" s="50" t="n">
        <v>5</v>
      </c>
      <c r="Z2301" s="50" t="n">
        <v>5.9</v>
      </c>
      <c r="AA2301" s="50" t="n">
        <v>31</v>
      </c>
      <c r="AB2301" s="50" t="n">
        <v>6.39</v>
      </c>
      <c r="AC2301" s="50" t="n">
        <v>26</v>
      </c>
      <c r="AD2301" s="50" t="n">
        <v>0</v>
      </c>
      <c r="AE2301" s="50" t="n">
        <v>6</v>
      </c>
      <c r="AF2301" s="50" t="n">
        <v>25</v>
      </c>
      <c r="AG2301" s="50" t="n">
        <v>2005.1</v>
      </c>
      <c r="AH2301" s="50" t="n">
        <v>5</v>
      </c>
      <c r="AI2301" s="50" t="n">
        <v>59</v>
      </c>
      <c r="AJ2301" s="50" t="n">
        <v>4248.5</v>
      </c>
      <c r="AK2301" s="50" t="n">
        <v>12</v>
      </c>
    </row>
    <row r="2302" customFormat="false" ht="15" hidden="false" customHeight="false" outlineLevel="0" collapsed="false">
      <c r="A2302" s="50" t="s">
        <v>1415</v>
      </c>
      <c r="B2302" s="50" t="s">
        <v>157</v>
      </c>
      <c r="C2302" s="50" t="s">
        <v>649</v>
      </c>
      <c r="D2302" s="50" t="n">
        <v>608701</v>
      </c>
      <c r="E2302" s="50" t="n">
        <v>7</v>
      </c>
      <c r="F2302" s="50" t="s">
        <v>56</v>
      </c>
      <c r="G2302" s="50" t="n">
        <v>42</v>
      </c>
      <c r="H2302" s="50" t="n">
        <v>20</v>
      </c>
      <c r="I2302" s="50" t="n">
        <v>7</v>
      </c>
      <c r="J2302" s="50" t="n">
        <v>19</v>
      </c>
      <c r="K2302" s="50" t="n">
        <v>11</v>
      </c>
      <c r="L2302" s="50" t="n">
        <v>3</v>
      </c>
      <c r="M2302" s="50" t="n">
        <v>23</v>
      </c>
      <c r="N2302" s="50" t="n">
        <v>9</v>
      </c>
      <c r="O2302" s="50" t="n">
        <v>1.032</v>
      </c>
      <c r="P2302" s="50" t="n">
        <v>9</v>
      </c>
      <c r="Q2302" s="50" t="n">
        <v>9</v>
      </c>
      <c r="R2302" s="50" t="n">
        <v>2</v>
      </c>
      <c r="S2302" s="50" t="n">
        <v>1</v>
      </c>
      <c r="T2302" s="50" t="n">
        <v>0</v>
      </c>
      <c r="U2302" s="50" t="n">
        <v>1</v>
      </c>
      <c r="V2302" s="50" t="n">
        <v>0</v>
      </c>
      <c r="W2302" s="50" t="n">
        <v>0</v>
      </c>
      <c r="X2302" s="50" t="n">
        <v>0</v>
      </c>
      <c r="Y2302" s="50" t="n">
        <v>5</v>
      </c>
      <c r="Z2302" s="50" t="n">
        <v>3.25</v>
      </c>
      <c r="AA2302" s="50" t="n">
        <v>9</v>
      </c>
      <c r="AB2302" s="50" t="n">
        <v>2.958</v>
      </c>
      <c r="AC2302" s="50" t="n">
        <v>4</v>
      </c>
      <c r="AD2302" s="50" t="n">
        <v>2</v>
      </c>
      <c r="AE2302" s="50" t="n">
        <v>2</v>
      </c>
      <c r="AF2302" s="50" t="n">
        <v>4</v>
      </c>
      <c r="AG2302" s="50" t="n">
        <v>385.5</v>
      </c>
      <c r="AH2302" s="50" t="n">
        <v>2</v>
      </c>
      <c r="AI2302" s="50" t="n">
        <v>20</v>
      </c>
      <c r="AJ2302" s="50" t="n">
        <v>1422.1</v>
      </c>
      <c r="AK2302" s="50" t="n">
        <v>4</v>
      </c>
    </row>
    <row r="2303" customFormat="false" ht="15" hidden="false" customHeight="false" outlineLevel="0" collapsed="false">
      <c r="A2303" s="50" t="s">
        <v>1415</v>
      </c>
      <c r="B2303" s="50" t="s">
        <v>157</v>
      </c>
      <c r="C2303" s="50" t="s">
        <v>649</v>
      </c>
      <c r="D2303" s="50" t="n">
        <v>608701</v>
      </c>
      <c r="E2303" s="50" t="n">
        <v>8</v>
      </c>
      <c r="F2303" s="50" t="s">
        <v>57</v>
      </c>
      <c r="G2303" s="50" t="n">
        <v>4</v>
      </c>
      <c r="H2303" s="50" t="n">
        <v>0</v>
      </c>
      <c r="I2303" s="50" t="n">
        <v>0</v>
      </c>
      <c r="J2303" s="50" t="n">
        <v>0</v>
      </c>
      <c r="K2303" s="50" t="n">
        <v>0</v>
      </c>
      <c r="L2303" s="50" t="n">
        <v>0</v>
      </c>
      <c r="M2303" s="50" t="n">
        <v>0</v>
      </c>
      <c r="N2303" s="50" t="n">
        <v>0</v>
      </c>
      <c r="O2303" s="50" t="n">
        <v>0</v>
      </c>
      <c r="P2303" s="50" t="n">
        <v>1</v>
      </c>
      <c r="Q2303" s="50" t="n">
        <v>0</v>
      </c>
      <c r="R2303" s="50" t="n">
        <v>0</v>
      </c>
      <c r="S2303" s="50" t="n">
        <v>0</v>
      </c>
      <c r="T2303" s="50" t="n">
        <v>0</v>
      </c>
      <c r="U2303" s="50" t="n">
        <v>0</v>
      </c>
      <c r="V2303" s="50" t="n">
        <v>1</v>
      </c>
      <c r="W2303" s="50" t="n">
        <v>0</v>
      </c>
      <c r="X2303" s="50" t="n">
        <v>0</v>
      </c>
      <c r="Y2303" s="50" t="n">
        <v>0</v>
      </c>
      <c r="Z2303" s="50" t="n">
        <v>0</v>
      </c>
      <c r="AA2303" s="50" t="n">
        <v>0</v>
      </c>
      <c r="AB2303" s="50" t="n">
        <v>0</v>
      </c>
      <c r="AC2303" s="50" t="n">
        <v>0</v>
      </c>
      <c r="AD2303" s="50" t="n">
        <v>0</v>
      </c>
      <c r="AE2303" s="50" t="n">
        <v>0</v>
      </c>
      <c r="AF2303" s="50" t="n">
        <v>0</v>
      </c>
      <c r="AG2303" s="50" t="n">
        <v>0</v>
      </c>
      <c r="AH2303" s="50" t="n">
        <v>0</v>
      </c>
      <c r="AI2303" s="50" t="n">
        <v>0</v>
      </c>
      <c r="AJ2303" s="50" t="n">
        <v>0</v>
      </c>
      <c r="AK2303" s="50" t="n">
        <v>0</v>
      </c>
    </row>
    <row r="2304" customFormat="false" ht="15" hidden="false" customHeight="false" outlineLevel="0" collapsed="false">
      <c r="A2304" s="50" t="s">
        <v>1416</v>
      </c>
      <c r="B2304" s="50" t="s">
        <v>157</v>
      </c>
      <c r="C2304" s="50" t="s">
        <v>650</v>
      </c>
      <c r="D2304" s="50" t="n">
        <v>640902</v>
      </c>
      <c r="E2304" s="50" t="n">
        <v>5</v>
      </c>
      <c r="F2304" s="50" t="s">
        <v>54</v>
      </c>
      <c r="G2304" s="50" t="n">
        <v>149</v>
      </c>
      <c r="H2304" s="50" t="n">
        <v>68</v>
      </c>
      <c r="I2304" s="50" t="n">
        <v>9</v>
      </c>
      <c r="J2304" s="50" t="n">
        <v>78</v>
      </c>
      <c r="K2304" s="50" t="n">
        <v>53</v>
      </c>
      <c r="L2304" s="50" t="n">
        <v>8</v>
      </c>
      <c r="M2304" s="50" t="n">
        <v>71</v>
      </c>
      <c r="N2304" s="50" t="n">
        <v>15</v>
      </c>
      <c r="O2304" s="50" t="n">
        <v>-1.663</v>
      </c>
      <c r="P2304" s="50" t="n">
        <v>38</v>
      </c>
      <c r="Q2304" s="50" t="n">
        <v>34</v>
      </c>
      <c r="R2304" s="50" t="n">
        <v>8</v>
      </c>
      <c r="S2304" s="50" t="n">
        <v>0</v>
      </c>
      <c r="T2304" s="50" t="n">
        <v>0</v>
      </c>
      <c r="U2304" s="50" t="n">
        <v>1</v>
      </c>
      <c r="V2304" s="50" t="n">
        <v>3</v>
      </c>
      <c r="W2304" s="50" t="n">
        <v>1</v>
      </c>
      <c r="X2304" s="50" t="n">
        <v>0</v>
      </c>
      <c r="Y2304" s="50" t="n">
        <v>5</v>
      </c>
      <c r="Z2304" s="50" t="n">
        <v>11.1</v>
      </c>
      <c r="AA2304" s="50" t="n">
        <v>38</v>
      </c>
      <c r="AB2304" s="50" t="n">
        <v>14.336</v>
      </c>
      <c r="AC2304" s="50" t="n">
        <v>29</v>
      </c>
      <c r="AD2304" s="50" t="n">
        <v>1</v>
      </c>
      <c r="AE2304" s="50" t="n">
        <v>13</v>
      </c>
      <c r="AF2304" s="50" t="n">
        <v>29</v>
      </c>
      <c r="AG2304" s="50" t="n">
        <v>2612.1</v>
      </c>
      <c r="AH2304" s="50" t="n">
        <v>14</v>
      </c>
      <c r="AI2304" s="50" t="n">
        <v>62</v>
      </c>
      <c r="AJ2304" s="50" t="n">
        <v>4407.1</v>
      </c>
      <c r="AK2304" s="50" t="n">
        <v>4</v>
      </c>
    </row>
    <row r="2305" customFormat="false" ht="15" hidden="false" customHeight="false" outlineLevel="0" collapsed="false">
      <c r="A2305" s="50" t="s">
        <v>1416</v>
      </c>
      <c r="B2305" s="50" t="s">
        <v>157</v>
      </c>
      <c r="C2305" s="50" t="s">
        <v>650</v>
      </c>
      <c r="D2305" s="50" t="n">
        <v>640902</v>
      </c>
      <c r="E2305" s="50" t="n">
        <v>6</v>
      </c>
      <c r="F2305" s="50" t="s">
        <v>55</v>
      </c>
      <c r="G2305" s="50" t="n">
        <v>141</v>
      </c>
      <c r="H2305" s="50" t="n">
        <v>75</v>
      </c>
      <c r="I2305" s="50" t="n">
        <v>15</v>
      </c>
      <c r="J2305" s="50" t="n">
        <v>68</v>
      </c>
      <c r="K2305" s="50" t="n">
        <v>52</v>
      </c>
      <c r="L2305" s="50" t="n">
        <v>7</v>
      </c>
      <c r="M2305" s="50" t="n">
        <v>72</v>
      </c>
      <c r="N2305" s="50" t="n">
        <v>23</v>
      </c>
      <c r="O2305" s="50" t="n">
        <v>-0.065</v>
      </c>
      <c r="P2305" s="50" t="n">
        <v>30</v>
      </c>
      <c r="Q2305" s="50" t="n">
        <v>29</v>
      </c>
      <c r="R2305" s="50" t="n">
        <v>9</v>
      </c>
      <c r="S2305" s="50" t="n">
        <v>0</v>
      </c>
      <c r="T2305" s="50" t="n">
        <v>0</v>
      </c>
      <c r="U2305" s="50" t="n">
        <v>1</v>
      </c>
      <c r="V2305" s="50" t="n">
        <v>1</v>
      </c>
      <c r="W2305" s="50" t="n">
        <v>0</v>
      </c>
      <c r="X2305" s="50" t="n">
        <v>0</v>
      </c>
      <c r="Y2305" s="50" t="n">
        <v>6</v>
      </c>
      <c r="Z2305" s="50" t="n">
        <v>9.9</v>
      </c>
      <c r="AA2305" s="50" t="n">
        <v>29</v>
      </c>
      <c r="AB2305" s="50" t="n">
        <v>8.825</v>
      </c>
      <c r="AC2305" s="50" t="n">
        <v>23</v>
      </c>
      <c r="AD2305" s="50" t="n">
        <v>1</v>
      </c>
      <c r="AE2305" s="50" t="n">
        <v>11</v>
      </c>
      <c r="AF2305" s="50" t="n">
        <v>23</v>
      </c>
      <c r="AG2305" s="50" t="n">
        <v>2059.4</v>
      </c>
      <c r="AH2305" s="50" t="n">
        <v>10</v>
      </c>
      <c r="AI2305" s="50" t="n">
        <v>67</v>
      </c>
      <c r="AJ2305" s="50" t="n">
        <v>4685.5</v>
      </c>
      <c r="AK2305" s="50" t="n">
        <v>3</v>
      </c>
    </row>
    <row r="2306" customFormat="false" ht="15" hidden="false" customHeight="false" outlineLevel="0" collapsed="false">
      <c r="A2306" s="50" t="s">
        <v>1416</v>
      </c>
      <c r="B2306" s="50" t="s">
        <v>157</v>
      </c>
      <c r="C2306" s="50" t="s">
        <v>650</v>
      </c>
      <c r="D2306" s="50" t="n">
        <v>640902</v>
      </c>
      <c r="E2306" s="50" t="n">
        <v>8</v>
      </c>
      <c r="F2306" s="50" t="s">
        <v>57</v>
      </c>
      <c r="G2306" s="50" t="n">
        <v>50</v>
      </c>
      <c r="H2306" s="50" t="n">
        <v>21</v>
      </c>
      <c r="I2306" s="50" t="n">
        <v>7</v>
      </c>
      <c r="J2306" s="50" t="n">
        <v>24</v>
      </c>
      <c r="K2306" s="50" t="n">
        <v>14</v>
      </c>
      <c r="L2306" s="50" t="n">
        <v>5</v>
      </c>
      <c r="M2306" s="50" t="n">
        <v>25</v>
      </c>
      <c r="N2306" s="50" t="n">
        <v>6</v>
      </c>
      <c r="O2306" s="50" t="n">
        <v>-0.347</v>
      </c>
      <c r="P2306" s="50" t="n">
        <v>14</v>
      </c>
      <c r="Q2306" s="50" t="n">
        <v>13</v>
      </c>
      <c r="R2306" s="50" t="n">
        <v>4</v>
      </c>
      <c r="S2306" s="50" t="n">
        <v>0</v>
      </c>
      <c r="T2306" s="50" t="n">
        <v>0</v>
      </c>
      <c r="U2306" s="50" t="n">
        <v>0</v>
      </c>
      <c r="V2306" s="50" t="n">
        <v>1</v>
      </c>
      <c r="W2306" s="50" t="n">
        <v>0</v>
      </c>
      <c r="X2306" s="50" t="n">
        <v>0</v>
      </c>
      <c r="Y2306" s="50" t="n">
        <v>5</v>
      </c>
      <c r="Z2306" s="50" t="n">
        <v>3.4</v>
      </c>
      <c r="AA2306" s="50" t="n">
        <v>13</v>
      </c>
      <c r="AB2306" s="50" t="n">
        <v>3.91</v>
      </c>
      <c r="AC2306" s="50" t="n">
        <v>8</v>
      </c>
      <c r="AD2306" s="50" t="n">
        <v>0</v>
      </c>
      <c r="AE2306" s="50" t="n">
        <v>4</v>
      </c>
      <c r="AF2306" s="50" t="n">
        <v>7</v>
      </c>
      <c r="AG2306" s="50" t="n">
        <v>616.7</v>
      </c>
      <c r="AH2306" s="50" t="n">
        <v>3</v>
      </c>
      <c r="AI2306" s="50" t="n">
        <v>19</v>
      </c>
      <c r="AJ2306" s="50" t="n">
        <v>1361.7</v>
      </c>
      <c r="AK2306" s="50" t="n">
        <v>2</v>
      </c>
    </row>
    <row r="2307" customFormat="false" ht="15" hidden="false" customHeight="false" outlineLevel="0" collapsed="false">
      <c r="A2307" s="50" t="s">
        <v>1416</v>
      </c>
      <c r="B2307" s="50" t="s">
        <v>157</v>
      </c>
      <c r="C2307" s="50" t="s">
        <v>650</v>
      </c>
      <c r="D2307" s="50" t="n">
        <v>640902</v>
      </c>
      <c r="E2307" s="50" t="n">
        <v>9</v>
      </c>
      <c r="F2307" s="50" t="s">
        <v>58</v>
      </c>
      <c r="G2307" s="50" t="n">
        <v>91</v>
      </c>
      <c r="H2307" s="50" t="n">
        <v>42</v>
      </c>
      <c r="I2307" s="50" t="n">
        <v>11</v>
      </c>
      <c r="J2307" s="50" t="n">
        <v>44</v>
      </c>
      <c r="K2307" s="50" t="n">
        <v>34</v>
      </c>
      <c r="L2307" s="50" t="n">
        <v>8</v>
      </c>
      <c r="M2307" s="50" t="n">
        <v>47</v>
      </c>
      <c r="N2307" s="50" t="n">
        <v>8</v>
      </c>
      <c r="O2307" s="50" t="n">
        <v>2.011</v>
      </c>
      <c r="P2307" s="50" t="n">
        <v>19</v>
      </c>
      <c r="Q2307" s="50" t="n">
        <v>14</v>
      </c>
      <c r="R2307" s="50" t="n">
        <v>6</v>
      </c>
      <c r="S2307" s="50" t="n">
        <v>2</v>
      </c>
      <c r="T2307" s="50" t="n">
        <v>0</v>
      </c>
      <c r="U2307" s="50" t="n">
        <v>0</v>
      </c>
      <c r="V2307" s="50" t="n">
        <v>4</v>
      </c>
      <c r="W2307" s="50" t="n">
        <v>0</v>
      </c>
      <c r="X2307" s="50" t="n">
        <v>1</v>
      </c>
      <c r="Y2307" s="50" t="n">
        <v>4</v>
      </c>
      <c r="Z2307" s="50" t="n">
        <v>8.9</v>
      </c>
      <c r="AA2307" s="50" t="n">
        <v>19</v>
      </c>
      <c r="AB2307" s="50" t="n">
        <v>7.123</v>
      </c>
      <c r="AC2307" s="50" t="n">
        <v>11</v>
      </c>
      <c r="AD2307" s="50" t="n">
        <v>0</v>
      </c>
      <c r="AE2307" s="50" t="n">
        <v>4</v>
      </c>
      <c r="AF2307" s="50" t="n">
        <v>11</v>
      </c>
      <c r="AG2307" s="50" t="n">
        <v>1008.6</v>
      </c>
      <c r="AH2307" s="50" t="n">
        <v>6</v>
      </c>
      <c r="AI2307" s="50" t="n">
        <v>32</v>
      </c>
      <c r="AJ2307" s="50" t="n">
        <v>2279.7</v>
      </c>
      <c r="AK2307" s="50" t="n">
        <v>3</v>
      </c>
    </row>
    <row r="2308" customFormat="false" ht="15" hidden="false" customHeight="false" outlineLevel="0" collapsed="false">
      <c r="A2308" s="50" t="s">
        <v>1417</v>
      </c>
      <c r="B2308" s="50" t="s">
        <v>157</v>
      </c>
      <c r="C2308" s="50" t="s">
        <v>212</v>
      </c>
      <c r="D2308" s="50" t="n">
        <v>621493</v>
      </c>
      <c r="E2308" s="50" t="n">
        <v>8</v>
      </c>
      <c r="F2308" s="50" t="s">
        <v>57</v>
      </c>
      <c r="G2308" s="50" t="n">
        <v>298</v>
      </c>
      <c r="H2308" s="50" t="n">
        <v>108</v>
      </c>
      <c r="I2308" s="50" t="n">
        <v>18</v>
      </c>
      <c r="J2308" s="50" t="n">
        <v>156</v>
      </c>
      <c r="K2308" s="50" t="n">
        <v>83</v>
      </c>
      <c r="L2308" s="50" t="n">
        <v>9</v>
      </c>
      <c r="M2308" s="50" t="n">
        <v>142</v>
      </c>
      <c r="N2308" s="50" t="n">
        <v>25</v>
      </c>
      <c r="O2308" s="50" t="n">
        <v>-6.367</v>
      </c>
      <c r="P2308" s="50" t="n">
        <v>75</v>
      </c>
      <c r="Q2308" s="50" t="n">
        <v>66</v>
      </c>
      <c r="R2308" s="50" t="n">
        <v>8</v>
      </c>
      <c r="S2308" s="50" t="n">
        <v>0</v>
      </c>
      <c r="T2308" s="50" t="n">
        <v>1</v>
      </c>
      <c r="U2308" s="50" t="n">
        <v>0</v>
      </c>
      <c r="V2308" s="50" t="n">
        <v>8</v>
      </c>
      <c r="W2308" s="50" t="n">
        <v>1</v>
      </c>
      <c r="X2308" s="50" t="n">
        <v>0</v>
      </c>
      <c r="Y2308" s="50" t="n">
        <v>21</v>
      </c>
      <c r="Z2308" s="50" t="n">
        <v>14.2</v>
      </c>
      <c r="AA2308" s="50" t="n">
        <v>75</v>
      </c>
      <c r="AB2308" s="50" t="n">
        <v>20.302</v>
      </c>
      <c r="AC2308" s="50" t="n">
        <v>45</v>
      </c>
      <c r="AD2308" s="50" t="n">
        <v>2</v>
      </c>
      <c r="AE2308" s="50" t="n">
        <v>15</v>
      </c>
      <c r="AF2308" s="50" t="n">
        <v>45</v>
      </c>
      <c r="AG2308" s="50" t="n">
        <v>3949.5</v>
      </c>
      <c r="AH2308" s="50" t="n">
        <v>15</v>
      </c>
      <c r="AI2308" s="50" t="n">
        <v>100</v>
      </c>
      <c r="AJ2308" s="50" t="n">
        <v>6930.8</v>
      </c>
      <c r="AK2308" s="50" t="n">
        <v>2</v>
      </c>
    </row>
    <row r="2309" customFormat="false" ht="15" hidden="false" customHeight="false" outlineLevel="0" collapsed="false">
      <c r="A2309" s="50" t="s">
        <v>1417</v>
      </c>
      <c r="B2309" s="50" t="s">
        <v>157</v>
      </c>
      <c r="C2309" s="50" t="s">
        <v>212</v>
      </c>
      <c r="D2309" s="50" t="n">
        <v>621493</v>
      </c>
      <c r="E2309" s="50" t="n">
        <v>9</v>
      </c>
      <c r="F2309" s="50" t="s">
        <v>58</v>
      </c>
      <c r="G2309" s="50" t="n">
        <v>105</v>
      </c>
      <c r="H2309" s="50" t="n">
        <v>37</v>
      </c>
      <c r="I2309" s="50" t="n">
        <v>8</v>
      </c>
      <c r="J2309" s="50" t="n">
        <v>48</v>
      </c>
      <c r="K2309" s="50" t="n">
        <v>25</v>
      </c>
      <c r="L2309" s="50" t="n">
        <v>4</v>
      </c>
      <c r="M2309" s="50" t="n">
        <v>57</v>
      </c>
      <c r="N2309" s="50" t="n">
        <v>12</v>
      </c>
      <c r="O2309" s="50" t="n">
        <v>-1.448</v>
      </c>
      <c r="P2309" s="50" t="n">
        <v>26</v>
      </c>
      <c r="Q2309" s="50" t="n">
        <v>22</v>
      </c>
      <c r="R2309" s="50" t="n">
        <v>3</v>
      </c>
      <c r="S2309" s="50" t="n">
        <v>0</v>
      </c>
      <c r="T2309" s="50" t="n">
        <v>0</v>
      </c>
      <c r="U2309" s="50" t="n">
        <v>0</v>
      </c>
      <c r="V2309" s="50" t="n">
        <v>4</v>
      </c>
      <c r="W2309" s="50" t="n">
        <v>0</v>
      </c>
      <c r="X2309" s="50" t="n">
        <v>0</v>
      </c>
      <c r="Y2309" s="50" t="n">
        <v>6</v>
      </c>
      <c r="Z2309" s="50" t="n">
        <v>5.5</v>
      </c>
      <c r="AA2309" s="50" t="n">
        <v>26</v>
      </c>
      <c r="AB2309" s="50" t="n">
        <v>6.846</v>
      </c>
      <c r="AC2309" s="50" t="n">
        <v>16</v>
      </c>
      <c r="AD2309" s="50" t="n">
        <v>0</v>
      </c>
      <c r="AE2309" s="50" t="n">
        <v>6</v>
      </c>
      <c r="AF2309" s="50" t="n">
        <v>16</v>
      </c>
      <c r="AG2309" s="50" t="n">
        <v>1333.9</v>
      </c>
      <c r="AH2309" s="50" t="n">
        <v>4</v>
      </c>
      <c r="AI2309" s="50" t="n">
        <v>32</v>
      </c>
      <c r="AJ2309" s="50" t="n">
        <v>2222</v>
      </c>
      <c r="AK2309" s="50" t="n">
        <v>3</v>
      </c>
    </row>
    <row r="2310" customFormat="false" ht="15" hidden="false" customHeight="false" outlineLevel="0" collapsed="false">
      <c r="A2310" s="50" t="s">
        <v>1418</v>
      </c>
      <c r="B2310" s="50" t="s">
        <v>157</v>
      </c>
      <c r="C2310" s="50" t="s">
        <v>651</v>
      </c>
      <c r="D2310" s="50" t="n">
        <v>801126</v>
      </c>
      <c r="E2310" s="50" t="n">
        <v>8</v>
      </c>
      <c r="F2310" s="50" t="s">
        <v>57</v>
      </c>
      <c r="G2310" s="50" t="n">
        <v>170</v>
      </c>
      <c r="H2310" s="50" t="n">
        <v>78</v>
      </c>
      <c r="I2310" s="50" t="n">
        <v>28</v>
      </c>
      <c r="J2310" s="50" t="n">
        <v>77</v>
      </c>
      <c r="K2310" s="50" t="n">
        <v>45</v>
      </c>
      <c r="L2310" s="50" t="n">
        <v>13</v>
      </c>
      <c r="M2310" s="50" t="n">
        <v>93</v>
      </c>
      <c r="N2310" s="50" t="n">
        <v>33</v>
      </c>
      <c r="O2310" s="50" t="n">
        <v>-2.782</v>
      </c>
      <c r="P2310" s="50" t="n">
        <v>46</v>
      </c>
      <c r="Q2310" s="50" t="n">
        <v>40</v>
      </c>
      <c r="R2310" s="50" t="n">
        <v>6</v>
      </c>
      <c r="S2310" s="50" t="n">
        <v>2</v>
      </c>
      <c r="T2310" s="50" t="n">
        <v>1</v>
      </c>
      <c r="U2310" s="50" t="n">
        <v>0</v>
      </c>
      <c r="V2310" s="50" t="n">
        <v>5</v>
      </c>
      <c r="W2310" s="50" t="n">
        <v>0</v>
      </c>
      <c r="X2310" s="50" t="n">
        <v>1</v>
      </c>
      <c r="Y2310" s="50" t="n">
        <v>14</v>
      </c>
      <c r="Z2310" s="50" t="n">
        <v>10.3</v>
      </c>
      <c r="AA2310" s="50" t="n">
        <v>46</v>
      </c>
      <c r="AB2310" s="50" t="n">
        <v>9.074</v>
      </c>
      <c r="AC2310" s="50" t="n">
        <v>27</v>
      </c>
      <c r="AD2310" s="50" t="n">
        <v>1</v>
      </c>
      <c r="AE2310" s="50" t="n">
        <v>10</v>
      </c>
      <c r="AF2310" s="50" t="n">
        <v>27</v>
      </c>
      <c r="AG2310" s="50" t="n">
        <v>2355.6</v>
      </c>
      <c r="AH2310" s="50" t="n">
        <v>8</v>
      </c>
      <c r="AI2310" s="50" t="n">
        <v>69</v>
      </c>
      <c r="AJ2310" s="50" t="n">
        <v>4780.5</v>
      </c>
      <c r="AK2310" s="50" t="n">
        <v>2</v>
      </c>
    </row>
    <row r="2311" customFormat="false" ht="15" hidden="false" customHeight="false" outlineLevel="0" collapsed="false">
      <c r="A2311" s="50" t="s">
        <v>1418</v>
      </c>
      <c r="B2311" s="50" t="s">
        <v>157</v>
      </c>
      <c r="C2311" s="50" t="s">
        <v>651</v>
      </c>
      <c r="D2311" s="50" t="n">
        <v>801126</v>
      </c>
      <c r="E2311" s="50" t="n">
        <v>9</v>
      </c>
      <c r="F2311" s="50" t="s">
        <v>58</v>
      </c>
      <c r="G2311" s="50" t="n">
        <v>116</v>
      </c>
      <c r="H2311" s="50" t="n">
        <v>55</v>
      </c>
      <c r="I2311" s="50" t="n">
        <v>23</v>
      </c>
      <c r="J2311" s="50" t="n">
        <v>49</v>
      </c>
      <c r="K2311" s="50" t="n">
        <v>37</v>
      </c>
      <c r="L2311" s="50" t="n">
        <v>10</v>
      </c>
      <c r="M2311" s="50" t="n">
        <v>67</v>
      </c>
      <c r="N2311" s="50" t="n">
        <v>18</v>
      </c>
      <c r="O2311" s="50" t="n">
        <v>0.274</v>
      </c>
      <c r="P2311" s="50" t="n">
        <v>26</v>
      </c>
      <c r="Q2311" s="50" t="n">
        <v>21</v>
      </c>
      <c r="R2311" s="50" t="n">
        <v>6</v>
      </c>
      <c r="S2311" s="50" t="n">
        <v>1</v>
      </c>
      <c r="T2311" s="50" t="n">
        <v>0</v>
      </c>
      <c r="U2311" s="50" t="n">
        <v>0</v>
      </c>
      <c r="V2311" s="50" t="n">
        <v>5</v>
      </c>
      <c r="W2311" s="50" t="n">
        <v>0</v>
      </c>
      <c r="X2311" s="50" t="n">
        <v>0</v>
      </c>
      <c r="Y2311" s="50" t="n">
        <v>10</v>
      </c>
      <c r="Z2311" s="50" t="n">
        <v>9.25</v>
      </c>
      <c r="AA2311" s="50" t="n">
        <v>26</v>
      </c>
      <c r="AB2311" s="50" t="n">
        <v>7.708</v>
      </c>
      <c r="AC2311" s="50" t="n">
        <v>11</v>
      </c>
      <c r="AD2311" s="50" t="n">
        <v>1</v>
      </c>
      <c r="AE2311" s="50" t="n">
        <v>4</v>
      </c>
      <c r="AF2311" s="50" t="n">
        <v>11</v>
      </c>
      <c r="AG2311" s="50" t="n">
        <v>989.9</v>
      </c>
      <c r="AH2311" s="50" t="n">
        <v>6</v>
      </c>
      <c r="AI2311" s="50" t="n">
        <v>47</v>
      </c>
      <c r="AJ2311" s="50" t="n">
        <v>3234.4</v>
      </c>
      <c r="AK2311" s="50" t="n">
        <v>0</v>
      </c>
    </row>
    <row r="2312" customFormat="false" ht="15" hidden="false" customHeight="false" outlineLevel="0" collapsed="false">
      <c r="A2312" s="50" t="s">
        <v>1419</v>
      </c>
      <c r="B2312" s="50" t="s">
        <v>157</v>
      </c>
      <c r="C2312" s="50" t="s">
        <v>652</v>
      </c>
      <c r="D2312" s="50" t="n">
        <v>703155</v>
      </c>
      <c r="E2312" s="50" t="n">
        <v>9</v>
      </c>
      <c r="F2312" s="50" t="s">
        <v>58</v>
      </c>
      <c r="G2312" s="50" t="n">
        <v>256</v>
      </c>
      <c r="H2312" s="50" t="n">
        <v>121</v>
      </c>
      <c r="I2312" s="50" t="n">
        <v>48</v>
      </c>
      <c r="J2312" s="50" t="n">
        <v>125</v>
      </c>
      <c r="K2312" s="50" t="n">
        <v>87</v>
      </c>
      <c r="L2312" s="50" t="n">
        <v>25</v>
      </c>
      <c r="M2312" s="50" t="n">
        <v>127</v>
      </c>
      <c r="N2312" s="50" t="n">
        <v>34</v>
      </c>
      <c r="O2312" s="50" t="n">
        <v>-0.32</v>
      </c>
      <c r="P2312" s="50" t="n">
        <v>59</v>
      </c>
      <c r="Q2312" s="50" t="n">
        <v>52</v>
      </c>
      <c r="R2312" s="50" t="n">
        <v>11</v>
      </c>
      <c r="S2312" s="50" t="n">
        <v>2</v>
      </c>
      <c r="T2312" s="50" t="n">
        <v>0</v>
      </c>
      <c r="U2312" s="50" t="n">
        <v>4</v>
      </c>
      <c r="V2312" s="50" t="n">
        <v>7</v>
      </c>
      <c r="W2312" s="50" t="n">
        <v>0</v>
      </c>
      <c r="X2312" s="50" t="n">
        <v>0</v>
      </c>
      <c r="Y2312" s="50" t="n">
        <v>24</v>
      </c>
      <c r="Z2312" s="50" t="n">
        <v>19.2</v>
      </c>
      <c r="AA2312" s="50" t="n">
        <v>58</v>
      </c>
      <c r="AB2312" s="50" t="n">
        <v>18.152</v>
      </c>
      <c r="AC2312" s="50" t="n">
        <v>28</v>
      </c>
      <c r="AD2312" s="50" t="n">
        <v>5</v>
      </c>
      <c r="AE2312" s="50" t="n">
        <v>12</v>
      </c>
      <c r="AF2312" s="50" t="n">
        <v>28</v>
      </c>
      <c r="AG2312" s="50" t="n">
        <v>2520.7</v>
      </c>
      <c r="AH2312" s="50" t="n">
        <v>10</v>
      </c>
      <c r="AI2312" s="50" t="n">
        <v>105</v>
      </c>
      <c r="AJ2312" s="50" t="n">
        <v>7917</v>
      </c>
      <c r="AK2312" s="50" t="n">
        <v>61</v>
      </c>
    </row>
    <row r="2313" customFormat="false" ht="15" hidden="false" customHeight="false" outlineLevel="0" collapsed="false">
      <c r="A2313" s="50" t="s">
        <v>1420</v>
      </c>
      <c r="B2313" s="50" t="s">
        <v>157</v>
      </c>
      <c r="C2313" s="50" t="s">
        <v>653</v>
      </c>
      <c r="D2313" s="50" t="n">
        <v>621550</v>
      </c>
      <c r="E2313" s="50" t="n">
        <v>4</v>
      </c>
      <c r="F2313" s="50" t="s">
        <v>53</v>
      </c>
      <c r="G2313" s="50" t="n">
        <v>3</v>
      </c>
      <c r="H2313" s="50" t="n">
        <v>2</v>
      </c>
      <c r="I2313" s="50" t="n">
        <v>1</v>
      </c>
      <c r="J2313" s="50" t="n">
        <v>1</v>
      </c>
      <c r="K2313" s="50" t="n">
        <v>0</v>
      </c>
      <c r="L2313" s="50" t="n">
        <v>0</v>
      </c>
      <c r="M2313" s="50" t="n">
        <v>2</v>
      </c>
      <c r="N2313" s="50" t="n">
        <v>2</v>
      </c>
      <c r="O2313" s="50" t="n">
        <v>-0.258</v>
      </c>
      <c r="P2313" s="50" t="n">
        <v>1</v>
      </c>
      <c r="Q2313" s="50" t="n">
        <v>1</v>
      </c>
      <c r="R2313" s="50" t="n">
        <v>0</v>
      </c>
      <c r="S2313" s="50" t="n">
        <v>0</v>
      </c>
      <c r="T2313" s="50" t="n">
        <v>0</v>
      </c>
      <c r="U2313" s="50" t="n">
        <v>0</v>
      </c>
      <c r="V2313" s="50" t="n">
        <v>0</v>
      </c>
      <c r="W2313" s="50" t="n">
        <v>0</v>
      </c>
      <c r="X2313" s="50" t="n">
        <v>0</v>
      </c>
      <c r="Y2313" s="50" t="n">
        <v>1</v>
      </c>
      <c r="Z2313" s="50" t="n">
        <v>0</v>
      </c>
      <c r="AA2313" s="50" t="n">
        <v>1</v>
      </c>
      <c r="AB2313" s="50" t="n">
        <v>0</v>
      </c>
      <c r="AC2313" s="50" t="n">
        <v>0</v>
      </c>
      <c r="AD2313" s="50" t="n">
        <v>0</v>
      </c>
      <c r="AE2313" s="50" t="n">
        <v>0</v>
      </c>
      <c r="AF2313" s="50" t="n">
        <v>0</v>
      </c>
      <c r="AG2313" s="50" t="n">
        <v>0</v>
      </c>
      <c r="AH2313" s="50" t="n">
        <v>0</v>
      </c>
      <c r="AI2313" s="50" t="n">
        <v>2</v>
      </c>
      <c r="AJ2313" s="50" t="n">
        <v>149.8</v>
      </c>
      <c r="AK2313" s="50" t="n">
        <v>1</v>
      </c>
    </row>
    <row r="2314" customFormat="false" ht="15" hidden="false" customHeight="false" outlineLevel="0" collapsed="false">
      <c r="A2314" s="50" t="s">
        <v>1420</v>
      </c>
      <c r="B2314" s="50" t="s">
        <v>157</v>
      </c>
      <c r="C2314" s="50" t="s">
        <v>653</v>
      </c>
      <c r="D2314" s="50" t="n">
        <v>621550</v>
      </c>
      <c r="E2314" s="50" t="n">
        <v>5</v>
      </c>
      <c r="F2314" s="50" t="s">
        <v>54</v>
      </c>
      <c r="G2314" s="50" t="n">
        <v>51</v>
      </c>
      <c r="H2314" s="50" t="n">
        <v>28</v>
      </c>
      <c r="I2314" s="50" t="n">
        <v>8</v>
      </c>
      <c r="J2314" s="50" t="n">
        <v>26</v>
      </c>
      <c r="K2314" s="50" t="n">
        <v>20</v>
      </c>
      <c r="L2314" s="50" t="n">
        <v>5</v>
      </c>
      <c r="M2314" s="50" t="n">
        <v>25</v>
      </c>
      <c r="N2314" s="50" t="n">
        <v>8</v>
      </c>
      <c r="O2314" s="50" t="n">
        <v>-1.395</v>
      </c>
      <c r="P2314" s="50" t="n">
        <v>12</v>
      </c>
      <c r="Q2314" s="50" t="n">
        <v>12</v>
      </c>
      <c r="R2314" s="50" t="n">
        <v>2</v>
      </c>
      <c r="S2314" s="50" t="n">
        <v>1</v>
      </c>
      <c r="T2314" s="50" t="n">
        <v>0</v>
      </c>
      <c r="U2314" s="50" t="n">
        <v>0</v>
      </c>
      <c r="V2314" s="50" t="n">
        <v>0</v>
      </c>
      <c r="W2314" s="50" t="n">
        <v>0</v>
      </c>
      <c r="X2314" s="50" t="n">
        <v>0</v>
      </c>
      <c r="Y2314" s="50" t="n">
        <v>4</v>
      </c>
      <c r="Z2314" s="50" t="n">
        <v>2.15</v>
      </c>
      <c r="AA2314" s="50" t="n">
        <v>12</v>
      </c>
      <c r="AB2314" s="50" t="n">
        <v>2.513</v>
      </c>
      <c r="AC2314" s="50" t="n">
        <v>8</v>
      </c>
      <c r="AD2314" s="50" t="n">
        <v>1</v>
      </c>
      <c r="AE2314" s="50" t="n">
        <v>6</v>
      </c>
      <c r="AF2314" s="50" t="n">
        <v>8</v>
      </c>
      <c r="AG2314" s="50" t="n">
        <v>784.3</v>
      </c>
      <c r="AH2314" s="50" t="n">
        <v>2</v>
      </c>
      <c r="AI2314" s="50" t="n">
        <v>28</v>
      </c>
      <c r="AJ2314" s="50" t="n">
        <v>2153.2</v>
      </c>
      <c r="AK2314" s="50" t="n">
        <v>21</v>
      </c>
    </row>
    <row r="2315" customFormat="false" ht="15" hidden="false" customHeight="false" outlineLevel="0" collapsed="false">
      <c r="A2315" s="50" t="s">
        <v>1420</v>
      </c>
      <c r="B2315" s="50" t="s">
        <v>157</v>
      </c>
      <c r="C2315" s="50" t="s">
        <v>653</v>
      </c>
      <c r="D2315" s="50" t="n">
        <v>621550</v>
      </c>
      <c r="E2315" s="50" t="n">
        <v>6</v>
      </c>
      <c r="F2315" s="50" t="s">
        <v>55</v>
      </c>
      <c r="G2315" s="50" t="n">
        <v>112</v>
      </c>
      <c r="H2315" s="50" t="n">
        <v>63</v>
      </c>
      <c r="I2315" s="50" t="n">
        <v>24</v>
      </c>
      <c r="J2315" s="50" t="n">
        <v>57</v>
      </c>
      <c r="K2315" s="50" t="n">
        <v>42</v>
      </c>
      <c r="L2315" s="50" t="n">
        <v>12</v>
      </c>
      <c r="M2315" s="50" t="n">
        <v>51</v>
      </c>
      <c r="N2315" s="50" t="n">
        <v>21</v>
      </c>
      <c r="O2315" s="50" t="n">
        <v>-3.526</v>
      </c>
      <c r="P2315" s="50" t="n">
        <v>31</v>
      </c>
      <c r="Q2315" s="50" t="n">
        <v>28</v>
      </c>
      <c r="R2315" s="50" t="n">
        <v>3</v>
      </c>
      <c r="S2315" s="50" t="n">
        <v>0</v>
      </c>
      <c r="T2315" s="50" t="n">
        <v>0</v>
      </c>
      <c r="U2315" s="50" t="n">
        <v>1</v>
      </c>
      <c r="V2315" s="50" t="n">
        <v>3</v>
      </c>
      <c r="W2315" s="50" t="n">
        <v>0</v>
      </c>
      <c r="X2315" s="50" t="n">
        <v>0</v>
      </c>
      <c r="Y2315" s="50" t="n">
        <v>13</v>
      </c>
      <c r="Z2315" s="50" t="n">
        <v>5.2</v>
      </c>
      <c r="AA2315" s="50" t="n">
        <v>30</v>
      </c>
      <c r="AB2315" s="50" t="n">
        <v>8.867</v>
      </c>
      <c r="AC2315" s="50" t="n">
        <v>15</v>
      </c>
      <c r="AD2315" s="50" t="n">
        <v>4</v>
      </c>
      <c r="AE2315" s="50" t="n">
        <v>5</v>
      </c>
      <c r="AF2315" s="50" t="n">
        <v>15</v>
      </c>
      <c r="AG2315" s="50" t="n">
        <v>1352.5</v>
      </c>
      <c r="AH2315" s="50" t="n">
        <v>3</v>
      </c>
      <c r="AI2315" s="50" t="n">
        <v>53</v>
      </c>
      <c r="AJ2315" s="50" t="n">
        <v>4036.7</v>
      </c>
      <c r="AK2315" s="50" t="n">
        <v>34</v>
      </c>
    </row>
    <row r="2316" customFormat="false" ht="15" hidden="false" customHeight="false" outlineLevel="0" collapsed="false">
      <c r="A2316" s="50" t="s">
        <v>1420</v>
      </c>
      <c r="B2316" s="50" t="s">
        <v>157</v>
      </c>
      <c r="C2316" s="50" t="s">
        <v>653</v>
      </c>
      <c r="D2316" s="50" t="n">
        <v>621550</v>
      </c>
      <c r="E2316" s="50" t="n">
        <v>8</v>
      </c>
      <c r="F2316" s="50" t="s">
        <v>57</v>
      </c>
      <c r="G2316" s="50" t="n">
        <v>19</v>
      </c>
      <c r="H2316" s="50" t="n">
        <v>9</v>
      </c>
      <c r="I2316" s="50" t="n">
        <v>4</v>
      </c>
      <c r="J2316" s="50" t="n">
        <v>7</v>
      </c>
      <c r="K2316" s="50" t="n">
        <v>4</v>
      </c>
      <c r="L2316" s="50" t="n">
        <v>1</v>
      </c>
      <c r="M2316" s="50" t="n">
        <v>12</v>
      </c>
      <c r="N2316" s="50" t="n">
        <v>5</v>
      </c>
      <c r="O2316" s="50" t="n">
        <v>-1.341</v>
      </c>
      <c r="P2316" s="50" t="n">
        <v>5</v>
      </c>
      <c r="Q2316" s="50" t="n">
        <v>5</v>
      </c>
      <c r="R2316" s="50" t="n">
        <v>0</v>
      </c>
      <c r="S2316" s="50" t="n">
        <v>0</v>
      </c>
      <c r="T2316" s="50" t="n">
        <v>0</v>
      </c>
      <c r="U2316" s="50" t="n">
        <v>0</v>
      </c>
      <c r="V2316" s="50" t="n">
        <v>0</v>
      </c>
      <c r="W2316" s="50" t="n">
        <v>0</v>
      </c>
      <c r="X2316" s="50" t="n">
        <v>0</v>
      </c>
      <c r="Y2316" s="50" t="n">
        <v>2</v>
      </c>
      <c r="Z2316" s="50" t="n">
        <v>0</v>
      </c>
      <c r="AA2316" s="50" t="n">
        <v>5</v>
      </c>
      <c r="AB2316" s="50" t="n">
        <v>0.178</v>
      </c>
      <c r="AC2316" s="50" t="n">
        <v>3</v>
      </c>
      <c r="AD2316" s="50" t="n">
        <v>0</v>
      </c>
      <c r="AE2316" s="50" t="n">
        <v>0</v>
      </c>
      <c r="AF2316" s="50" t="n">
        <v>3</v>
      </c>
      <c r="AG2316" s="50" t="n">
        <v>273.4</v>
      </c>
      <c r="AH2316" s="50" t="n">
        <v>2</v>
      </c>
      <c r="AI2316" s="50" t="n">
        <v>9</v>
      </c>
      <c r="AJ2316" s="50" t="n">
        <v>689</v>
      </c>
      <c r="AK2316" s="50" t="n">
        <v>6</v>
      </c>
    </row>
    <row r="2317" customFormat="false" ht="15" hidden="false" customHeight="false" outlineLevel="0" collapsed="false">
      <c r="A2317" s="50" t="s">
        <v>1420</v>
      </c>
      <c r="B2317" s="50" t="s">
        <v>157</v>
      </c>
      <c r="C2317" s="50" t="s">
        <v>653</v>
      </c>
      <c r="D2317" s="50" t="n">
        <v>621550</v>
      </c>
      <c r="E2317" s="50" t="n">
        <v>9</v>
      </c>
      <c r="F2317" s="50" t="s">
        <v>58</v>
      </c>
      <c r="G2317" s="50" t="n">
        <v>5</v>
      </c>
      <c r="H2317" s="50" t="n">
        <v>2</v>
      </c>
      <c r="I2317" s="50" t="n">
        <v>2</v>
      </c>
      <c r="J2317" s="50" t="n">
        <v>1</v>
      </c>
      <c r="K2317" s="50" t="n">
        <v>0</v>
      </c>
      <c r="L2317" s="50" t="n">
        <v>0</v>
      </c>
      <c r="M2317" s="50" t="n">
        <v>4</v>
      </c>
      <c r="N2317" s="50" t="n">
        <v>2</v>
      </c>
      <c r="O2317" s="50" t="n">
        <v>-0.259</v>
      </c>
      <c r="P2317" s="50" t="n">
        <v>1</v>
      </c>
      <c r="Q2317" s="50" t="n">
        <v>1</v>
      </c>
      <c r="R2317" s="50" t="n">
        <v>0</v>
      </c>
      <c r="S2317" s="50" t="n">
        <v>0</v>
      </c>
      <c r="T2317" s="50" t="n">
        <v>0</v>
      </c>
      <c r="U2317" s="50" t="n">
        <v>0</v>
      </c>
      <c r="V2317" s="50" t="n">
        <v>0</v>
      </c>
      <c r="W2317" s="50" t="n">
        <v>0</v>
      </c>
      <c r="X2317" s="50" t="n">
        <v>0</v>
      </c>
      <c r="Y2317" s="50" t="n">
        <v>1</v>
      </c>
      <c r="Z2317" s="50" t="n">
        <v>0</v>
      </c>
      <c r="AA2317" s="50" t="n">
        <v>1</v>
      </c>
      <c r="AB2317" s="50" t="n">
        <v>0</v>
      </c>
      <c r="AC2317" s="50" t="n">
        <v>0</v>
      </c>
      <c r="AD2317" s="50" t="n">
        <v>0</v>
      </c>
      <c r="AE2317" s="50" t="n">
        <v>0</v>
      </c>
      <c r="AF2317" s="50" t="n">
        <v>0</v>
      </c>
      <c r="AG2317" s="50" t="n">
        <v>0</v>
      </c>
      <c r="AH2317" s="50" t="n">
        <v>0</v>
      </c>
      <c r="AI2317" s="50" t="n">
        <v>1</v>
      </c>
      <c r="AJ2317" s="50" t="n">
        <v>74.2</v>
      </c>
      <c r="AK2317" s="50" t="n">
        <v>0</v>
      </c>
    </row>
    <row r="2318" customFormat="false" ht="15" hidden="false" customHeight="false" outlineLevel="0" collapsed="false">
      <c r="A2318" s="50" t="s">
        <v>1421</v>
      </c>
      <c r="B2318" s="50" t="s">
        <v>157</v>
      </c>
      <c r="C2318" s="50" t="s">
        <v>771</v>
      </c>
      <c r="D2318" s="50" t="n">
        <v>656582</v>
      </c>
      <c r="E2318" s="50" t="n">
        <v>4</v>
      </c>
      <c r="F2318" s="50" t="s">
        <v>53</v>
      </c>
      <c r="G2318" s="50" t="n">
        <v>71</v>
      </c>
      <c r="H2318" s="50" t="n">
        <v>28</v>
      </c>
      <c r="I2318" s="50" t="n">
        <v>6</v>
      </c>
      <c r="J2318" s="50" t="n">
        <v>35</v>
      </c>
      <c r="K2318" s="50" t="n">
        <v>17</v>
      </c>
      <c r="L2318" s="50" t="n">
        <v>2</v>
      </c>
      <c r="M2318" s="50" t="n">
        <v>36</v>
      </c>
      <c r="N2318" s="50" t="n">
        <v>11</v>
      </c>
      <c r="O2318" s="50" t="n">
        <v>-1.031</v>
      </c>
      <c r="P2318" s="50" t="n">
        <v>15</v>
      </c>
      <c r="Q2318" s="50" t="n">
        <v>14</v>
      </c>
      <c r="R2318" s="50" t="n">
        <v>3</v>
      </c>
      <c r="S2318" s="50" t="n">
        <v>1</v>
      </c>
      <c r="T2318" s="50" t="n">
        <v>0</v>
      </c>
      <c r="U2318" s="50" t="n">
        <v>0</v>
      </c>
      <c r="V2318" s="50" t="n">
        <v>1</v>
      </c>
      <c r="W2318" s="50" t="n">
        <v>0</v>
      </c>
      <c r="X2318" s="50" t="n">
        <v>0</v>
      </c>
      <c r="Y2318" s="50" t="n">
        <v>5</v>
      </c>
      <c r="Z2318" s="50" t="n">
        <v>3.75</v>
      </c>
      <c r="AA2318" s="50" t="n">
        <v>15</v>
      </c>
      <c r="AB2318" s="50" t="n">
        <v>5.027</v>
      </c>
      <c r="AC2318" s="50" t="n">
        <v>9</v>
      </c>
      <c r="AD2318" s="50" t="n">
        <v>1</v>
      </c>
      <c r="AE2318" s="50" t="n">
        <v>6</v>
      </c>
      <c r="AF2318" s="50" t="n">
        <v>9</v>
      </c>
      <c r="AG2318" s="50" t="n">
        <v>860.4</v>
      </c>
      <c r="AH2318" s="50" t="n">
        <v>5</v>
      </c>
      <c r="AI2318" s="50" t="n">
        <v>23</v>
      </c>
      <c r="AJ2318" s="50" t="n">
        <v>1678.4</v>
      </c>
      <c r="AK2318" s="50" t="n">
        <v>8</v>
      </c>
    </row>
    <row r="2319" customFormat="false" ht="15" hidden="false" customHeight="false" outlineLevel="0" collapsed="false">
      <c r="A2319" s="50" t="s">
        <v>1421</v>
      </c>
      <c r="B2319" s="50" t="s">
        <v>157</v>
      </c>
      <c r="C2319" s="50" t="s">
        <v>771</v>
      </c>
      <c r="D2319" s="50" t="n">
        <v>656582</v>
      </c>
      <c r="E2319" s="50" t="n">
        <v>5</v>
      </c>
      <c r="F2319" s="50" t="s">
        <v>54</v>
      </c>
      <c r="G2319" s="50" t="n">
        <v>110</v>
      </c>
      <c r="H2319" s="50" t="n">
        <v>46</v>
      </c>
      <c r="I2319" s="50" t="n">
        <v>11</v>
      </c>
      <c r="J2319" s="50" t="n">
        <v>53</v>
      </c>
      <c r="K2319" s="50" t="n">
        <v>35</v>
      </c>
      <c r="L2319" s="50" t="n">
        <v>8</v>
      </c>
      <c r="M2319" s="50" t="n">
        <v>57</v>
      </c>
      <c r="N2319" s="50" t="n">
        <v>11</v>
      </c>
      <c r="O2319" s="50" t="n">
        <v>0.3</v>
      </c>
      <c r="P2319" s="50" t="n">
        <v>24</v>
      </c>
      <c r="Q2319" s="50" t="n">
        <v>19</v>
      </c>
      <c r="R2319" s="50" t="n">
        <v>3</v>
      </c>
      <c r="S2319" s="50" t="n">
        <v>1</v>
      </c>
      <c r="T2319" s="50" t="n">
        <v>0</v>
      </c>
      <c r="U2319" s="50" t="n">
        <v>1</v>
      </c>
      <c r="V2319" s="50" t="n">
        <v>5</v>
      </c>
      <c r="W2319" s="50" t="n">
        <v>0</v>
      </c>
      <c r="X2319" s="50" t="n">
        <v>0</v>
      </c>
      <c r="Y2319" s="50" t="n">
        <v>6</v>
      </c>
      <c r="Z2319" s="50" t="n">
        <v>7.65</v>
      </c>
      <c r="AA2319" s="50" t="n">
        <v>24</v>
      </c>
      <c r="AB2319" s="50" t="n">
        <v>9.331</v>
      </c>
      <c r="AC2319" s="50" t="n">
        <v>13</v>
      </c>
      <c r="AD2319" s="50" t="n">
        <v>1</v>
      </c>
      <c r="AE2319" s="50" t="n">
        <v>4</v>
      </c>
      <c r="AF2319" s="50" t="n">
        <v>13</v>
      </c>
      <c r="AG2319" s="50" t="n">
        <v>1166.9</v>
      </c>
      <c r="AH2319" s="50" t="n">
        <v>4</v>
      </c>
      <c r="AI2319" s="50" t="n">
        <v>42</v>
      </c>
      <c r="AJ2319" s="50" t="n">
        <v>3080.5</v>
      </c>
      <c r="AK2319" s="50" t="n">
        <v>19</v>
      </c>
    </row>
    <row r="2320" customFormat="false" ht="15" hidden="false" customHeight="false" outlineLevel="0" collapsed="false">
      <c r="A2320" s="50" t="s">
        <v>1421</v>
      </c>
      <c r="B2320" s="50" t="s">
        <v>157</v>
      </c>
      <c r="C2320" s="50" t="s">
        <v>771</v>
      </c>
      <c r="D2320" s="50" t="n">
        <v>656582</v>
      </c>
      <c r="E2320" s="50" t="n">
        <v>6</v>
      </c>
      <c r="F2320" s="50" t="s">
        <v>55</v>
      </c>
      <c r="G2320" s="50" t="n">
        <v>29</v>
      </c>
      <c r="H2320" s="50" t="n">
        <v>11</v>
      </c>
      <c r="I2320" s="50" t="n">
        <v>4</v>
      </c>
      <c r="J2320" s="50" t="n">
        <v>15</v>
      </c>
      <c r="K2320" s="50" t="n">
        <v>7</v>
      </c>
      <c r="L2320" s="50" t="n">
        <v>1</v>
      </c>
      <c r="M2320" s="50" t="n">
        <v>14</v>
      </c>
      <c r="N2320" s="50" t="n">
        <v>4</v>
      </c>
      <c r="O2320" s="50" t="n">
        <v>-0.941</v>
      </c>
      <c r="P2320" s="50" t="n">
        <v>6</v>
      </c>
      <c r="Q2320" s="50" t="n">
        <v>6</v>
      </c>
      <c r="R2320" s="50" t="n">
        <v>1</v>
      </c>
      <c r="S2320" s="50" t="n">
        <v>0</v>
      </c>
      <c r="T2320" s="50" t="n">
        <v>0</v>
      </c>
      <c r="U2320" s="50" t="n">
        <v>0</v>
      </c>
      <c r="V2320" s="50" t="n">
        <v>0</v>
      </c>
      <c r="W2320" s="50" t="n">
        <v>0</v>
      </c>
      <c r="X2320" s="50" t="n">
        <v>0</v>
      </c>
      <c r="Y2320" s="50" t="n">
        <v>4</v>
      </c>
      <c r="Z2320" s="50" t="n">
        <v>0.9</v>
      </c>
      <c r="AA2320" s="50" t="n">
        <v>6</v>
      </c>
      <c r="AB2320" s="50" t="n">
        <v>0.804</v>
      </c>
      <c r="AC2320" s="50" t="n">
        <v>2</v>
      </c>
      <c r="AD2320" s="50" t="n">
        <v>0</v>
      </c>
      <c r="AE2320" s="50" t="n">
        <v>1</v>
      </c>
      <c r="AF2320" s="50" t="n">
        <v>2</v>
      </c>
      <c r="AG2320" s="50" t="n">
        <v>193.3</v>
      </c>
      <c r="AH2320" s="50" t="n">
        <v>1</v>
      </c>
      <c r="AI2320" s="50" t="n">
        <v>9</v>
      </c>
      <c r="AJ2320" s="50" t="n">
        <v>642.8</v>
      </c>
      <c r="AK2320" s="50" t="n">
        <v>2</v>
      </c>
    </row>
    <row r="2321" customFormat="false" ht="15" hidden="false" customHeight="false" outlineLevel="0" collapsed="false">
      <c r="A2321" s="50" t="s">
        <v>1422</v>
      </c>
      <c r="B2321" s="50" t="s">
        <v>157</v>
      </c>
      <c r="C2321" s="50" t="s">
        <v>772</v>
      </c>
      <c r="D2321" s="50" t="n">
        <v>703197</v>
      </c>
      <c r="E2321" s="50" t="n">
        <v>9</v>
      </c>
      <c r="F2321" s="50" t="s">
        <v>58</v>
      </c>
      <c r="G2321" s="50" t="n">
        <v>124</v>
      </c>
      <c r="H2321" s="50" t="n">
        <v>70</v>
      </c>
      <c r="I2321" s="50" t="n">
        <v>10</v>
      </c>
      <c r="J2321" s="50" t="n">
        <v>59</v>
      </c>
      <c r="K2321" s="50" t="n">
        <v>52</v>
      </c>
      <c r="L2321" s="50" t="n">
        <v>6</v>
      </c>
      <c r="M2321" s="50" t="n">
        <v>65</v>
      </c>
      <c r="N2321" s="50" t="n">
        <v>18</v>
      </c>
      <c r="O2321" s="50" t="n">
        <v>4.936</v>
      </c>
      <c r="P2321" s="50" t="n">
        <v>41</v>
      </c>
      <c r="Q2321" s="50" t="n">
        <v>35</v>
      </c>
      <c r="R2321" s="50" t="n">
        <v>13</v>
      </c>
      <c r="S2321" s="50" t="n">
        <v>2</v>
      </c>
      <c r="T2321" s="50" t="n">
        <v>0</v>
      </c>
      <c r="U2321" s="50" t="n">
        <v>1</v>
      </c>
      <c r="V2321" s="50" t="n">
        <v>5</v>
      </c>
      <c r="W2321" s="50" t="n">
        <v>0</v>
      </c>
      <c r="X2321" s="50" t="n">
        <v>1</v>
      </c>
      <c r="Y2321" s="50" t="n">
        <v>6</v>
      </c>
      <c r="Z2321" s="50" t="n">
        <v>17</v>
      </c>
      <c r="AA2321" s="50" t="n">
        <v>41</v>
      </c>
      <c r="AB2321" s="50" t="n">
        <v>15.367</v>
      </c>
      <c r="AC2321" s="50" t="n">
        <v>30</v>
      </c>
      <c r="AD2321" s="50" t="n">
        <v>1</v>
      </c>
      <c r="AE2321" s="50" t="n">
        <v>10</v>
      </c>
      <c r="AF2321" s="50" t="n">
        <v>30</v>
      </c>
      <c r="AG2321" s="50" t="n">
        <v>2664.5</v>
      </c>
      <c r="AH2321" s="50" t="n">
        <v>12</v>
      </c>
      <c r="AI2321" s="50" t="n">
        <v>62</v>
      </c>
      <c r="AJ2321" s="50" t="n">
        <v>4580.3</v>
      </c>
      <c r="AK2321" s="50" t="n">
        <v>24</v>
      </c>
    </row>
    <row r="2322" customFormat="false" ht="15" hidden="false" customHeight="false" outlineLevel="0" collapsed="false">
      <c r="A2322" s="50" t="s">
        <v>1423</v>
      </c>
      <c r="B2322" s="50" t="s">
        <v>157</v>
      </c>
      <c r="C2322" s="50" t="s">
        <v>773</v>
      </c>
      <c r="D2322" s="50" t="n">
        <v>670156</v>
      </c>
      <c r="E2322" s="50" t="n">
        <v>6</v>
      </c>
      <c r="F2322" s="50" t="s">
        <v>55</v>
      </c>
      <c r="G2322" s="50" t="n">
        <v>101</v>
      </c>
      <c r="H2322" s="50" t="n">
        <v>38</v>
      </c>
      <c r="I2322" s="50" t="n">
        <v>8</v>
      </c>
      <c r="J2322" s="50" t="n">
        <v>52</v>
      </c>
      <c r="K2322" s="50" t="n">
        <v>25</v>
      </c>
      <c r="L2322" s="50" t="n">
        <v>3</v>
      </c>
      <c r="M2322" s="50" t="n">
        <v>49</v>
      </c>
      <c r="N2322" s="50" t="n">
        <v>13</v>
      </c>
      <c r="O2322" s="50" t="n">
        <v>-2.364</v>
      </c>
      <c r="P2322" s="50" t="n">
        <v>27</v>
      </c>
      <c r="Q2322" s="50" t="n">
        <v>23</v>
      </c>
      <c r="R2322" s="50" t="n">
        <v>5</v>
      </c>
      <c r="S2322" s="50" t="n">
        <v>0</v>
      </c>
      <c r="T2322" s="50" t="n">
        <v>0</v>
      </c>
      <c r="U2322" s="50" t="n">
        <v>0</v>
      </c>
      <c r="V2322" s="50" t="n">
        <v>2</v>
      </c>
      <c r="W2322" s="50" t="n">
        <v>0</v>
      </c>
      <c r="X2322" s="50" t="n">
        <v>1</v>
      </c>
      <c r="Y2322" s="50" t="n">
        <v>10</v>
      </c>
      <c r="Z2322" s="50" t="n">
        <v>5.9</v>
      </c>
      <c r="AA2322" s="50" t="n">
        <v>26</v>
      </c>
      <c r="AB2322" s="50" t="n">
        <v>4.856</v>
      </c>
      <c r="AC2322" s="50" t="n">
        <v>15</v>
      </c>
      <c r="AD2322" s="50" t="n">
        <v>0</v>
      </c>
      <c r="AE2322" s="50" t="n">
        <v>3</v>
      </c>
      <c r="AF2322" s="50" t="n">
        <v>15</v>
      </c>
      <c r="AG2322" s="50" t="n">
        <v>1282.3</v>
      </c>
      <c r="AH2322" s="50" t="n">
        <v>5</v>
      </c>
      <c r="AI2322" s="50" t="n">
        <v>33</v>
      </c>
      <c r="AJ2322" s="50" t="n">
        <v>2238.2</v>
      </c>
      <c r="AK2322" s="50" t="n">
        <v>2</v>
      </c>
    </row>
    <row r="2323" customFormat="false" ht="15" hidden="false" customHeight="false" outlineLevel="0" collapsed="false">
      <c r="A2323" s="50" t="s">
        <v>1423</v>
      </c>
      <c r="B2323" s="50" t="s">
        <v>157</v>
      </c>
      <c r="C2323" s="50" t="s">
        <v>773</v>
      </c>
      <c r="D2323" s="50" t="n">
        <v>670156</v>
      </c>
      <c r="E2323" s="50" t="n">
        <v>7</v>
      </c>
      <c r="F2323" s="50" t="s">
        <v>56</v>
      </c>
      <c r="G2323" s="50" t="n">
        <v>6</v>
      </c>
      <c r="H2323" s="50" t="n">
        <v>5</v>
      </c>
      <c r="I2323" s="50" t="n">
        <v>0</v>
      </c>
      <c r="J2323" s="50" t="n">
        <v>4</v>
      </c>
      <c r="K2323" s="50" t="n">
        <v>4</v>
      </c>
      <c r="L2323" s="50" t="n">
        <v>0</v>
      </c>
      <c r="M2323" s="50" t="n">
        <v>2</v>
      </c>
      <c r="N2323" s="50" t="n">
        <v>1</v>
      </c>
      <c r="O2323" s="50" t="n">
        <v>-0.782</v>
      </c>
      <c r="P2323" s="50" t="n">
        <v>3</v>
      </c>
      <c r="Q2323" s="50" t="n">
        <v>3</v>
      </c>
      <c r="R2323" s="50" t="n">
        <v>0</v>
      </c>
      <c r="S2323" s="50" t="n">
        <v>0</v>
      </c>
      <c r="T2323" s="50" t="n">
        <v>0</v>
      </c>
      <c r="U2323" s="50" t="n">
        <v>0</v>
      </c>
      <c r="V2323" s="50" t="n">
        <v>0</v>
      </c>
      <c r="W2323" s="50" t="n">
        <v>0</v>
      </c>
      <c r="X2323" s="50" t="n">
        <v>0</v>
      </c>
      <c r="Y2323" s="50" t="n">
        <v>0</v>
      </c>
      <c r="Z2323" s="50" t="n">
        <v>0</v>
      </c>
      <c r="AA2323" s="50" t="n">
        <v>3</v>
      </c>
      <c r="AB2323" s="50" t="n">
        <v>0.479</v>
      </c>
      <c r="AC2323" s="50" t="n">
        <v>3</v>
      </c>
      <c r="AD2323" s="50" t="n">
        <v>0</v>
      </c>
      <c r="AE2323" s="50" t="n">
        <v>1</v>
      </c>
      <c r="AF2323" s="50" t="n">
        <v>3</v>
      </c>
      <c r="AG2323" s="50" t="n">
        <v>276.1</v>
      </c>
      <c r="AH2323" s="50" t="n">
        <v>1</v>
      </c>
      <c r="AI2323" s="50" t="n">
        <v>5</v>
      </c>
      <c r="AJ2323" s="50" t="n">
        <v>346.7</v>
      </c>
      <c r="AK2323" s="50" t="n">
        <v>0</v>
      </c>
    </row>
    <row r="2324" customFormat="false" ht="15" hidden="false" customHeight="false" outlineLevel="0" collapsed="false">
      <c r="A2324" s="50" t="s">
        <v>1424</v>
      </c>
      <c r="B2324" s="50" t="s">
        <v>157</v>
      </c>
      <c r="C2324" s="50" t="s">
        <v>774</v>
      </c>
      <c r="D2324" s="50" t="n">
        <v>671083</v>
      </c>
      <c r="E2324" s="50" t="n">
        <v>7</v>
      </c>
      <c r="F2324" s="50" t="s">
        <v>56</v>
      </c>
      <c r="G2324" s="50" t="n">
        <v>48</v>
      </c>
      <c r="H2324" s="50" t="n">
        <v>20</v>
      </c>
      <c r="I2324" s="50" t="n">
        <v>7</v>
      </c>
      <c r="J2324" s="50" t="n">
        <v>26</v>
      </c>
      <c r="K2324" s="50" t="n">
        <v>15</v>
      </c>
      <c r="L2324" s="50" t="n">
        <v>3</v>
      </c>
      <c r="M2324" s="50" t="n">
        <v>22</v>
      </c>
      <c r="N2324" s="50" t="n">
        <v>5</v>
      </c>
      <c r="O2324" s="50" t="n">
        <v>-0.845</v>
      </c>
      <c r="P2324" s="50" t="n">
        <v>11</v>
      </c>
      <c r="Q2324" s="50" t="n">
        <v>10</v>
      </c>
      <c r="R2324" s="50" t="n">
        <v>1</v>
      </c>
      <c r="S2324" s="50" t="n">
        <v>1</v>
      </c>
      <c r="T2324" s="50" t="n">
        <v>0</v>
      </c>
      <c r="U2324" s="50" t="n">
        <v>0</v>
      </c>
      <c r="V2324" s="50" t="n">
        <v>1</v>
      </c>
      <c r="W2324" s="50" t="n">
        <v>0</v>
      </c>
      <c r="X2324" s="50" t="n">
        <v>0</v>
      </c>
      <c r="Y2324" s="50" t="n">
        <v>4</v>
      </c>
      <c r="Z2324" s="50" t="n">
        <v>1.95</v>
      </c>
      <c r="AA2324" s="50" t="n">
        <v>11</v>
      </c>
      <c r="AB2324" s="50" t="n">
        <v>2.041</v>
      </c>
      <c r="AC2324" s="50" t="n">
        <v>6</v>
      </c>
      <c r="AD2324" s="50" t="n">
        <v>0</v>
      </c>
      <c r="AE2324" s="50" t="n">
        <v>2</v>
      </c>
      <c r="AF2324" s="50" t="n">
        <v>6</v>
      </c>
      <c r="AG2324" s="50" t="n">
        <v>459.1</v>
      </c>
      <c r="AH2324" s="50" t="n">
        <v>0</v>
      </c>
      <c r="AI2324" s="50" t="n">
        <v>19</v>
      </c>
      <c r="AJ2324" s="50" t="n">
        <v>1397.5</v>
      </c>
      <c r="AK2324" s="50" t="n">
        <v>8</v>
      </c>
    </row>
    <row r="2325" customFormat="false" ht="15" hidden="false" customHeight="false" outlineLevel="0" collapsed="false">
      <c r="A2325" s="50" t="s">
        <v>1425</v>
      </c>
      <c r="B2325" s="50" t="s">
        <v>157</v>
      </c>
      <c r="C2325" s="50" t="s">
        <v>775</v>
      </c>
      <c r="D2325" s="50" t="n">
        <v>669208</v>
      </c>
      <c r="E2325" s="50" t="n">
        <v>4</v>
      </c>
      <c r="F2325" s="50" t="s">
        <v>53</v>
      </c>
      <c r="G2325" s="50" t="n">
        <v>9</v>
      </c>
      <c r="H2325" s="50" t="n">
        <v>5</v>
      </c>
      <c r="I2325" s="50" t="n">
        <v>4</v>
      </c>
      <c r="J2325" s="50" t="n">
        <v>3</v>
      </c>
      <c r="K2325" s="50" t="n">
        <v>2</v>
      </c>
      <c r="L2325" s="50" t="n">
        <v>1</v>
      </c>
      <c r="M2325" s="50" t="n">
        <v>6</v>
      </c>
      <c r="N2325" s="50" t="n">
        <v>3</v>
      </c>
      <c r="O2325" s="50" t="n">
        <v>-0.588</v>
      </c>
      <c r="P2325" s="50" t="n">
        <v>2</v>
      </c>
      <c r="Q2325" s="50" t="n">
        <v>2</v>
      </c>
      <c r="R2325" s="50" t="n">
        <v>0</v>
      </c>
      <c r="S2325" s="50" t="n">
        <v>0</v>
      </c>
      <c r="T2325" s="50" t="n">
        <v>0</v>
      </c>
      <c r="U2325" s="50" t="n">
        <v>0</v>
      </c>
      <c r="V2325" s="50" t="n">
        <v>0</v>
      </c>
      <c r="W2325" s="50" t="n">
        <v>0</v>
      </c>
      <c r="X2325" s="50" t="n">
        <v>0</v>
      </c>
      <c r="Y2325" s="50" t="n">
        <v>2</v>
      </c>
      <c r="Z2325" s="50" t="n">
        <v>0</v>
      </c>
      <c r="AA2325" s="50" t="n">
        <v>2</v>
      </c>
      <c r="AB2325" s="50" t="n">
        <v>0</v>
      </c>
      <c r="AC2325" s="50" t="n">
        <v>0</v>
      </c>
      <c r="AD2325" s="50" t="n">
        <v>0</v>
      </c>
      <c r="AE2325" s="50" t="n">
        <v>0</v>
      </c>
      <c r="AF2325" s="50" t="n">
        <v>0</v>
      </c>
      <c r="AG2325" s="50" t="n">
        <v>0</v>
      </c>
      <c r="AH2325" s="50" t="n">
        <v>0</v>
      </c>
      <c r="AI2325" s="50" t="n">
        <v>1</v>
      </c>
      <c r="AJ2325" s="50" t="n">
        <v>73.3</v>
      </c>
      <c r="AK2325" s="50" t="n">
        <v>0</v>
      </c>
    </row>
    <row r="2326" customFormat="false" ht="15" hidden="false" customHeight="false" outlineLevel="0" collapsed="false">
      <c r="A2326" s="50" t="s">
        <v>1425</v>
      </c>
      <c r="B2326" s="50" t="s">
        <v>157</v>
      </c>
      <c r="C2326" s="50" t="s">
        <v>775</v>
      </c>
      <c r="D2326" s="50" t="n">
        <v>669208</v>
      </c>
      <c r="E2326" s="50" t="n">
        <v>6</v>
      </c>
      <c r="F2326" s="50" t="s">
        <v>55</v>
      </c>
      <c r="G2326" s="50" t="n">
        <v>36</v>
      </c>
      <c r="H2326" s="50" t="n">
        <v>19</v>
      </c>
      <c r="I2326" s="50" t="n">
        <v>5</v>
      </c>
      <c r="J2326" s="50" t="n">
        <v>20</v>
      </c>
      <c r="K2326" s="50" t="n">
        <v>15</v>
      </c>
      <c r="L2326" s="50" t="n">
        <v>3</v>
      </c>
      <c r="M2326" s="50" t="n">
        <v>16</v>
      </c>
      <c r="N2326" s="50" t="n">
        <v>4</v>
      </c>
      <c r="O2326" s="50" t="n">
        <v>-0.898</v>
      </c>
      <c r="P2326" s="50" t="n">
        <v>8</v>
      </c>
      <c r="Q2326" s="50" t="n">
        <v>6</v>
      </c>
      <c r="R2326" s="50" t="n">
        <v>1</v>
      </c>
      <c r="S2326" s="50" t="n">
        <v>0</v>
      </c>
      <c r="T2326" s="50" t="n">
        <v>0</v>
      </c>
      <c r="U2326" s="50" t="n">
        <v>0</v>
      </c>
      <c r="V2326" s="50" t="n">
        <v>1</v>
      </c>
      <c r="W2326" s="50" t="n">
        <v>0</v>
      </c>
      <c r="X2326" s="50" t="n">
        <v>1</v>
      </c>
      <c r="Y2326" s="50" t="n">
        <v>1</v>
      </c>
      <c r="Z2326" s="50" t="n">
        <v>1.6</v>
      </c>
      <c r="AA2326" s="50" t="n">
        <v>8</v>
      </c>
      <c r="AB2326" s="50" t="n">
        <v>2.699</v>
      </c>
      <c r="AC2326" s="50" t="n">
        <v>6</v>
      </c>
      <c r="AD2326" s="50" t="n">
        <v>0</v>
      </c>
      <c r="AE2326" s="50" t="n">
        <v>4</v>
      </c>
      <c r="AF2326" s="50" t="n">
        <v>6</v>
      </c>
      <c r="AG2326" s="50" t="n">
        <v>553.4</v>
      </c>
      <c r="AH2326" s="50" t="n">
        <v>3</v>
      </c>
      <c r="AI2326" s="50" t="n">
        <v>18</v>
      </c>
      <c r="AJ2326" s="50" t="n">
        <v>1252.3</v>
      </c>
      <c r="AK2326" s="50" t="n">
        <v>1</v>
      </c>
    </row>
    <row r="2327" customFormat="false" ht="15" hidden="false" customHeight="false" outlineLevel="0" collapsed="false">
      <c r="A2327" s="50" t="s">
        <v>1426</v>
      </c>
      <c r="B2327" s="50" t="s">
        <v>157</v>
      </c>
      <c r="C2327" s="50" t="s">
        <v>776</v>
      </c>
      <c r="D2327" s="50" t="n">
        <v>669717</v>
      </c>
      <c r="E2327" s="50" t="n">
        <v>4</v>
      </c>
      <c r="F2327" s="50" t="s">
        <v>53</v>
      </c>
      <c r="G2327" s="50" t="n">
        <v>25</v>
      </c>
      <c r="H2327" s="50" t="n">
        <v>13</v>
      </c>
      <c r="I2327" s="50" t="n">
        <v>5</v>
      </c>
      <c r="J2327" s="50" t="n">
        <v>10</v>
      </c>
      <c r="K2327" s="50" t="n">
        <v>8</v>
      </c>
      <c r="L2327" s="50" t="n">
        <v>1</v>
      </c>
      <c r="M2327" s="50" t="n">
        <v>15</v>
      </c>
      <c r="N2327" s="50" t="n">
        <v>5</v>
      </c>
      <c r="O2327" s="50" t="n">
        <v>0.665</v>
      </c>
      <c r="P2327" s="50" t="n">
        <v>6</v>
      </c>
      <c r="Q2327" s="50" t="n">
        <v>5</v>
      </c>
      <c r="R2327" s="50" t="n">
        <v>1</v>
      </c>
      <c r="S2327" s="50" t="n">
        <v>0</v>
      </c>
      <c r="T2327" s="50" t="n">
        <v>0</v>
      </c>
      <c r="U2327" s="50" t="n">
        <v>1</v>
      </c>
      <c r="V2327" s="50" t="n">
        <v>1</v>
      </c>
      <c r="W2327" s="50" t="n">
        <v>0</v>
      </c>
      <c r="X2327" s="50" t="n">
        <v>0</v>
      </c>
      <c r="Y2327" s="50" t="n">
        <v>1</v>
      </c>
      <c r="Z2327" s="50" t="n">
        <v>2.7</v>
      </c>
      <c r="AA2327" s="50" t="n">
        <v>6</v>
      </c>
      <c r="AB2327" s="50" t="n">
        <v>2.708</v>
      </c>
      <c r="AC2327" s="50" t="n">
        <v>4</v>
      </c>
      <c r="AD2327" s="50" t="n">
        <v>1</v>
      </c>
      <c r="AE2327" s="50" t="n">
        <v>1</v>
      </c>
      <c r="AF2327" s="50" t="n">
        <v>4</v>
      </c>
      <c r="AG2327" s="50" t="n">
        <v>351.2</v>
      </c>
      <c r="AH2327" s="50" t="n">
        <v>2</v>
      </c>
      <c r="AI2327" s="50" t="n">
        <v>11</v>
      </c>
      <c r="AJ2327" s="50" t="n">
        <v>748.9</v>
      </c>
      <c r="AK2327" s="50" t="n">
        <v>0</v>
      </c>
    </row>
    <row r="2328" customFormat="false" ht="15" hidden="false" customHeight="false" outlineLevel="0" collapsed="false">
      <c r="A2328" s="50" t="s">
        <v>1427</v>
      </c>
      <c r="B2328" s="50" t="s">
        <v>160</v>
      </c>
      <c r="C2328" s="50" t="s">
        <v>654</v>
      </c>
      <c r="D2328" s="50" t="n">
        <v>646240</v>
      </c>
      <c r="E2328" s="50" t="n">
        <v>4</v>
      </c>
      <c r="F2328" s="50" t="s">
        <v>53</v>
      </c>
      <c r="G2328" s="50" t="n">
        <v>513</v>
      </c>
      <c r="H2328" s="50" t="n">
        <v>273</v>
      </c>
      <c r="I2328" s="50" t="n">
        <v>78</v>
      </c>
      <c r="J2328" s="50" t="n">
        <v>255</v>
      </c>
      <c r="K2328" s="50" t="n">
        <v>189</v>
      </c>
      <c r="L2328" s="50" t="n">
        <v>50</v>
      </c>
      <c r="M2328" s="50" t="n">
        <v>253</v>
      </c>
      <c r="N2328" s="50" t="n">
        <v>84</v>
      </c>
      <c r="O2328" s="50" t="n">
        <v>-10.329</v>
      </c>
      <c r="P2328" s="50" t="n">
        <v>129</v>
      </c>
      <c r="Q2328" s="50" t="n">
        <v>121</v>
      </c>
      <c r="R2328" s="50" t="n">
        <v>25</v>
      </c>
      <c r="S2328" s="50" t="n">
        <v>4</v>
      </c>
      <c r="T2328" s="50" t="n">
        <v>0</v>
      </c>
      <c r="U2328" s="50" t="n">
        <v>2</v>
      </c>
      <c r="V2328" s="50" t="n">
        <v>7</v>
      </c>
      <c r="W2328" s="50" t="n">
        <v>0</v>
      </c>
      <c r="X2328" s="50" t="n">
        <v>1</v>
      </c>
      <c r="Y2328" s="50" t="n">
        <v>40</v>
      </c>
      <c r="Z2328" s="50" t="n">
        <v>30.3</v>
      </c>
      <c r="AA2328" s="50" t="n">
        <v>127</v>
      </c>
      <c r="AB2328" s="50" t="n">
        <v>33.005</v>
      </c>
      <c r="AC2328" s="50" t="n">
        <v>82</v>
      </c>
      <c r="AD2328" s="50" t="n">
        <v>6</v>
      </c>
      <c r="AE2328" s="50" t="n">
        <v>34</v>
      </c>
      <c r="AF2328" s="50" t="n">
        <v>81</v>
      </c>
      <c r="AG2328" s="50" t="n">
        <v>7271.3</v>
      </c>
      <c r="AH2328" s="50" t="n">
        <v>27</v>
      </c>
      <c r="AI2328" s="50" t="n">
        <v>237</v>
      </c>
      <c r="AJ2328" s="50" t="n">
        <v>16894.2</v>
      </c>
      <c r="AK2328" s="50" t="n">
        <v>38</v>
      </c>
    </row>
    <row r="2329" customFormat="false" ht="15" hidden="false" customHeight="false" outlineLevel="0" collapsed="false">
      <c r="A2329" s="50" t="s">
        <v>1427</v>
      </c>
      <c r="B2329" s="50" t="s">
        <v>160</v>
      </c>
      <c r="C2329" s="50" t="s">
        <v>654</v>
      </c>
      <c r="D2329" s="50" t="n">
        <v>646240</v>
      </c>
      <c r="E2329" s="50" t="n">
        <v>5</v>
      </c>
      <c r="F2329" s="50" t="s">
        <v>54</v>
      </c>
      <c r="G2329" s="50" t="n">
        <v>475</v>
      </c>
      <c r="H2329" s="50" t="n">
        <v>229</v>
      </c>
      <c r="I2329" s="50" t="n">
        <v>61</v>
      </c>
      <c r="J2329" s="50" t="n">
        <v>242</v>
      </c>
      <c r="K2329" s="50" t="n">
        <v>159</v>
      </c>
      <c r="L2329" s="50" t="n">
        <v>37</v>
      </c>
      <c r="M2329" s="50" t="n">
        <v>231</v>
      </c>
      <c r="N2329" s="50" t="n">
        <v>70</v>
      </c>
      <c r="O2329" s="50" t="n">
        <v>4.487</v>
      </c>
      <c r="P2329" s="50" t="n">
        <v>118</v>
      </c>
      <c r="Q2329" s="50" t="n">
        <v>108</v>
      </c>
      <c r="R2329" s="50" t="n">
        <v>33</v>
      </c>
      <c r="S2329" s="50" t="n">
        <v>14</v>
      </c>
      <c r="T2329" s="50" t="n">
        <v>1</v>
      </c>
      <c r="U2329" s="50" t="n">
        <v>5</v>
      </c>
      <c r="V2329" s="50" t="n">
        <v>8</v>
      </c>
      <c r="W2329" s="50" t="n">
        <v>1</v>
      </c>
      <c r="X2329" s="50" t="n">
        <v>1</v>
      </c>
      <c r="Y2329" s="50" t="n">
        <v>33</v>
      </c>
      <c r="Z2329" s="50" t="n">
        <v>46.4</v>
      </c>
      <c r="AA2329" s="50" t="n">
        <v>117</v>
      </c>
      <c r="AB2329" s="50" t="n">
        <v>38.794</v>
      </c>
      <c r="AC2329" s="50" t="n">
        <v>76</v>
      </c>
      <c r="AD2329" s="50" t="n">
        <v>10</v>
      </c>
      <c r="AE2329" s="50" t="n">
        <v>44</v>
      </c>
      <c r="AF2329" s="50" t="n">
        <v>76</v>
      </c>
      <c r="AG2329" s="50" t="n">
        <v>7113</v>
      </c>
      <c r="AH2329" s="50" t="n">
        <v>27</v>
      </c>
      <c r="AI2329" s="50" t="n">
        <v>200</v>
      </c>
      <c r="AJ2329" s="50" t="n">
        <v>14388.8</v>
      </c>
      <c r="AK2329" s="50" t="n">
        <v>41</v>
      </c>
    </row>
    <row r="2330" customFormat="false" ht="15" hidden="false" customHeight="false" outlineLevel="0" collapsed="false">
      <c r="A2330" s="50" t="s">
        <v>1427</v>
      </c>
      <c r="B2330" s="50" t="s">
        <v>160</v>
      </c>
      <c r="C2330" s="50" t="s">
        <v>654</v>
      </c>
      <c r="D2330" s="50" t="n">
        <v>646240</v>
      </c>
      <c r="E2330" s="50" t="n">
        <v>6</v>
      </c>
      <c r="F2330" s="50" t="s">
        <v>55</v>
      </c>
      <c r="G2330" s="50" t="n">
        <v>480</v>
      </c>
      <c r="H2330" s="50" t="n">
        <v>223</v>
      </c>
      <c r="I2330" s="50" t="n">
        <v>61</v>
      </c>
      <c r="J2330" s="50" t="n">
        <v>227</v>
      </c>
      <c r="K2330" s="50" t="n">
        <v>157</v>
      </c>
      <c r="L2330" s="50" t="n">
        <v>35</v>
      </c>
      <c r="M2330" s="50" t="n">
        <v>253</v>
      </c>
      <c r="N2330" s="50" t="n">
        <v>66</v>
      </c>
      <c r="O2330" s="50" t="n">
        <v>3.103</v>
      </c>
      <c r="P2330" s="50" t="n">
        <v>112</v>
      </c>
      <c r="Q2330" s="50" t="n">
        <v>98</v>
      </c>
      <c r="R2330" s="50" t="n">
        <v>21</v>
      </c>
      <c r="S2330" s="50" t="n">
        <v>6</v>
      </c>
      <c r="T2330" s="50" t="n">
        <v>0</v>
      </c>
      <c r="U2330" s="50" t="n">
        <v>8</v>
      </c>
      <c r="V2330" s="50" t="n">
        <v>14</v>
      </c>
      <c r="W2330" s="50" t="n">
        <v>0</v>
      </c>
      <c r="X2330" s="50" t="n">
        <v>0</v>
      </c>
      <c r="Y2330" s="50" t="n">
        <v>32</v>
      </c>
      <c r="Z2330" s="50" t="n">
        <v>39.6</v>
      </c>
      <c r="AA2330" s="50" t="n">
        <v>112</v>
      </c>
      <c r="AB2330" s="50" t="n">
        <v>39.673</v>
      </c>
      <c r="AC2330" s="50" t="n">
        <v>66</v>
      </c>
      <c r="AD2330" s="50" t="n">
        <v>10</v>
      </c>
      <c r="AE2330" s="50" t="n">
        <v>37</v>
      </c>
      <c r="AF2330" s="50" t="n">
        <v>66</v>
      </c>
      <c r="AG2330" s="50" t="n">
        <v>6177.3</v>
      </c>
      <c r="AH2330" s="50" t="n">
        <v>24</v>
      </c>
      <c r="AI2330" s="50" t="n">
        <v>190</v>
      </c>
      <c r="AJ2330" s="50" t="n">
        <v>13725.3</v>
      </c>
      <c r="AK2330" s="50" t="n">
        <v>48</v>
      </c>
    </row>
    <row r="2331" customFormat="false" ht="15" hidden="false" customHeight="false" outlineLevel="0" collapsed="false">
      <c r="A2331" s="50" t="s">
        <v>1427</v>
      </c>
      <c r="B2331" s="50" t="s">
        <v>160</v>
      </c>
      <c r="C2331" s="50" t="s">
        <v>654</v>
      </c>
      <c r="D2331" s="50" t="n">
        <v>646240</v>
      </c>
      <c r="E2331" s="50" t="n">
        <v>7</v>
      </c>
      <c r="F2331" s="50" t="s">
        <v>56</v>
      </c>
      <c r="G2331" s="50" t="n">
        <v>474</v>
      </c>
      <c r="H2331" s="50" t="n">
        <v>217</v>
      </c>
      <c r="I2331" s="50" t="n">
        <v>50</v>
      </c>
      <c r="J2331" s="50" t="n">
        <v>221</v>
      </c>
      <c r="K2331" s="50" t="n">
        <v>144</v>
      </c>
      <c r="L2331" s="50" t="n">
        <v>27</v>
      </c>
      <c r="M2331" s="50" t="n">
        <v>245</v>
      </c>
      <c r="N2331" s="50" t="n">
        <v>73</v>
      </c>
      <c r="O2331" s="50" t="n">
        <v>7.966</v>
      </c>
      <c r="P2331" s="50" t="n">
        <v>108</v>
      </c>
      <c r="Q2331" s="50" t="n">
        <v>90</v>
      </c>
      <c r="R2331" s="50" t="n">
        <v>24</v>
      </c>
      <c r="S2331" s="50" t="n">
        <v>3</v>
      </c>
      <c r="T2331" s="50" t="n">
        <v>0</v>
      </c>
      <c r="U2331" s="50" t="n">
        <v>7</v>
      </c>
      <c r="V2331" s="50" t="n">
        <v>16</v>
      </c>
      <c r="W2331" s="50" t="n">
        <v>0</v>
      </c>
      <c r="X2331" s="50" t="n">
        <v>2</v>
      </c>
      <c r="Y2331" s="50" t="n">
        <v>21</v>
      </c>
      <c r="Z2331" s="50" t="n">
        <v>40.15</v>
      </c>
      <c r="AA2331" s="50" t="n">
        <v>105</v>
      </c>
      <c r="AB2331" s="50" t="n">
        <v>39.225</v>
      </c>
      <c r="AC2331" s="50" t="n">
        <v>71</v>
      </c>
      <c r="AD2331" s="50" t="n">
        <v>7</v>
      </c>
      <c r="AE2331" s="50" t="n">
        <v>33</v>
      </c>
      <c r="AF2331" s="50" t="n">
        <v>71</v>
      </c>
      <c r="AG2331" s="50" t="n">
        <v>6502.2</v>
      </c>
      <c r="AH2331" s="50" t="n">
        <v>20</v>
      </c>
      <c r="AI2331" s="50" t="n">
        <v>201</v>
      </c>
      <c r="AJ2331" s="50" t="n">
        <v>14581.8</v>
      </c>
      <c r="AK2331" s="50" t="n">
        <v>56</v>
      </c>
    </row>
    <row r="2332" customFormat="false" ht="15" hidden="false" customHeight="false" outlineLevel="0" collapsed="false">
      <c r="A2332" s="50" t="s">
        <v>1427</v>
      </c>
      <c r="B2332" s="50" t="s">
        <v>160</v>
      </c>
      <c r="C2332" s="50" t="s">
        <v>654</v>
      </c>
      <c r="D2332" s="50" t="n">
        <v>646240</v>
      </c>
      <c r="E2332" s="50" t="n">
        <v>8</v>
      </c>
      <c r="F2332" s="50" t="s">
        <v>57</v>
      </c>
      <c r="G2332" s="50" t="n">
        <v>473</v>
      </c>
      <c r="H2332" s="50" t="n">
        <v>200</v>
      </c>
      <c r="I2332" s="50" t="n">
        <v>52</v>
      </c>
      <c r="J2332" s="50" t="n">
        <v>203</v>
      </c>
      <c r="K2332" s="50" t="n">
        <v>117</v>
      </c>
      <c r="L2332" s="50" t="n">
        <v>22</v>
      </c>
      <c r="M2332" s="50" t="n">
        <v>266</v>
      </c>
      <c r="N2332" s="50" t="n">
        <v>83</v>
      </c>
      <c r="O2332" s="50" t="n">
        <v>9.715</v>
      </c>
      <c r="P2332" s="50" t="n">
        <v>120</v>
      </c>
      <c r="Q2332" s="50" t="n">
        <v>103</v>
      </c>
      <c r="R2332" s="50" t="n">
        <v>28</v>
      </c>
      <c r="S2332" s="50" t="n">
        <v>5</v>
      </c>
      <c r="T2332" s="50" t="n">
        <v>0</v>
      </c>
      <c r="U2332" s="50" t="n">
        <v>8</v>
      </c>
      <c r="V2332" s="50" t="n">
        <v>16</v>
      </c>
      <c r="W2332" s="50" t="n">
        <v>1</v>
      </c>
      <c r="X2332" s="50" t="n">
        <v>0</v>
      </c>
      <c r="Y2332" s="50" t="n">
        <v>24</v>
      </c>
      <c r="Z2332" s="50" t="n">
        <v>46.95</v>
      </c>
      <c r="AA2332" s="50" t="n">
        <v>119</v>
      </c>
      <c r="AB2332" s="50" t="n">
        <v>42.484</v>
      </c>
      <c r="AC2332" s="50" t="n">
        <v>79</v>
      </c>
      <c r="AD2332" s="50" t="n">
        <v>9</v>
      </c>
      <c r="AE2332" s="50" t="n">
        <v>41</v>
      </c>
      <c r="AF2332" s="50" t="n">
        <v>79</v>
      </c>
      <c r="AG2332" s="50" t="n">
        <v>7526.4</v>
      </c>
      <c r="AH2332" s="50" t="n">
        <v>22</v>
      </c>
      <c r="AI2332" s="50" t="n">
        <v>183</v>
      </c>
      <c r="AJ2332" s="50" t="n">
        <v>13143.9</v>
      </c>
      <c r="AK2332" s="50" t="n">
        <v>33</v>
      </c>
    </row>
    <row r="2333" customFormat="false" ht="15" hidden="false" customHeight="false" outlineLevel="0" collapsed="false">
      <c r="A2333" s="50" t="s">
        <v>1427</v>
      </c>
      <c r="B2333" s="50" t="s">
        <v>160</v>
      </c>
      <c r="C2333" s="50" t="s">
        <v>654</v>
      </c>
      <c r="D2333" s="50" t="n">
        <v>646240</v>
      </c>
      <c r="E2333" s="50" t="n">
        <v>9</v>
      </c>
      <c r="F2333" s="50" t="s">
        <v>58</v>
      </c>
      <c r="G2333" s="50" t="n">
        <v>199</v>
      </c>
      <c r="H2333" s="50" t="n">
        <v>83</v>
      </c>
      <c r="I2333" s="50" t="n">
        <v>24</v>
      </c>
      <c r="J2333" s="50" t="n">
        <v>82</v>
      </c>
      <c r="K2333" s="50" t="n">
        <v>51</v>
      </c>
      <c r="L2333" s="50" t="n">
        <v>11</v>
      </c>
      <c r="M2333" s="50" t="n">
        <v>112</v>
      </c>
      <c r="N2333" s="50" t="n">
        <v>32</v>
      </c>
      <c r="O2333" s="50" t="n">
        <v>8.943</v>
      </c>
      <c r="P2333" s="50" t="n">
        <v>46</v>
      </c>
      <c r="Q2333" s="50" t="n">
        <v>38</v>
      </c>
      <c r="R2333" s="50" t="n">
        <v>13</v>
      </c>
      <c r="S2333" s="50" t="n">
        <v>4</v>
      </c>
      <c r="T2333" s="50" t="n">
        <v>0</v>
      </c>
      <c r="U2333" s="50" t="n">
        <v>7</v>
      </c>
      <c r="V2333" s="50" t="n">
        <v>8</v>
      </c>
      <c r="W2333" s="50" t="n">
        <v>0</v>
      </c>
      <c r="X2333" s="50" t="n">
        <v>0</v>
      </c>
      <c r="Y2333" s="50" t="n">
        <v>11</v>
      </c>
      <c r="Z2333" s="50" t="n">
        <v>25</v>
      </c>
      <c r="AA2333" s="50" t="n">
        <v>44</v>
      </c>
      <c r="AB2333" s="50" t="n">
        <v>20.204</v>
      </c>
      <c r="AC2333" s="50" t="n">
        <v>27</v>
      </c>
      <c r="AD2333" s="50" t="n">
        <v>8</v>
      </c>
      <c r="AE2333" s="50" t="n">
        <v>18</v>
      </c>
      <c r="AF2333" s="50" t="n">
        <v>27</v>
      </c>
      <c r="AG2333" s="50" t="n">
        <v>2548.7</v>
      </c>
      <c r="AH2333" s="50" t="n">
        <v>8</v>
      </c>
      <c r="AI2333" s="50" t="n">
        <v>72</v>
      </c>
      <c r="AJ2333" s="50" t="n">
        <v>5176.7</v>
      </c>
      <c r="AK2333" s="50" t="n">
        <v>20</v>
      </c>
    </row>
    <row r="2334" customFormat="false" ht="15" hidden="false" customHeight="false" outlineLevel="0" collapsed="false">
      <c r="A2334" s="50" t="s">
        <v>1428</v>
      </c>
      <c r="B2334" s="50" t="s">
        <v>160</v>
      </c>
      <c r="C2334" s="50" t="s">
        <v>656</v>
      </c>
      <c r="D2334" s="50" t="n">
        <v>808982</v>
      </c>
      <c r="E2334" s="50" t="n">
        <v>4</v>
      </c>
      <c r="F2334" s="50" t="s">
        <v>53</v>
      </c>
      <c r="G2334" s="50" t="n">
        <v>460</v>
      </c>
      <c r="H2334" s="50" t="n">
        <v>201</v>
      </c>
      <c r="I2334" s="50" t="n">
        <v>24</v>
      </c>
      <c r="J2334" s="50" t="n">
        <v>220</v>
      </c>
      <c r="K2334" s="50" t="n">
        <v>138</v>
      </c>
      <c r="L2334" s="50" t="n">
        <v>6</v>
      </c>
      <c r="M2334" s="50" t="n">
        <v>239</v>
      </c>
      <c r="N2334" s="50" t="n">
        <v>63</v>
      </c>
      <c r="O2334" s="50" t="n">
        <v>2.875</v>
      </c>
      <c r="P2334" s="50" t="n">
        <v>122</v>
      </c>
      <c r="Q2334" s="50" t="n">
        <v>111</v>
      </c>
      <c r="R2334" s="50" t="n">
        <v>33</v>
      </c>
      <c r="S2334" s="50" t="n">
        <v>8</v>
      </c>
      <c r="T2334" s="50" t="n">
        <v>1</v>
      </c>
      <c r="U2334" s="50" t="n">
        <v>2</v>
      </c>
      <c r="V2334" s="50" t="n">
        <v>9</v>
      </c>
      <c r="W2334" s="50" t="n">
        <v>0</v>
      </c>
      <c r="X2334" s="50" t="n">
        <v>2</v>
      </c>
      <c r="Y2334" s="50" t="n">
        <v>17</v>
      </c>
      <c r="Z2334" s="50" t="n">
        <v>41.7</v>
      </c>
      <c r="AA2334" s="50" t="n">
        <v>122</v>
      </c>
      <c r="AB2334" s="50" t="n">
        <v>39.852</v>
      </c>
      <c r="AC2334" s="50" t="n">
        <v>96</v>
      </c>
      <c r="AD2334" s="50" t="n">
        <v>3</v>
      </c>
      <c r="AE2334" s="50" t="n">
        <v>34</v>
      </c>
      <c r="AF2334" s="50" t="n">
        <v>96</v>
      </c>
      <c r="AG2334" s="50" t="n">
        <v>8568.8</v>
      </c>
      <c r="AH2334" s="50" t="n">
        <v>39</v>
      </c>
      <c r="AI2334" s="50" t="n">
        <v>181</v>
      </c>
      <c r="AJ2334" s="50" t="n">
        <v>12386.5</v>
      </c>
      <c r="AK2334" s="50" t="n">
        <v>8</v>
      </c>
    </row>
    <row r="2335" customFormat="false" ht="15" hidden="false" customHeight="false" outlineLevel="0" collapsed="false">
      <c r="A2335" s="50" t="s">
        <v>1428</v>
      </c>
      <c r="B2335" s="50" t="s">
        <v>160</v>
      </c>
      <c r="C2335" s="50" t="s">
        <v>656</v>
      </c>
      <c r="D2335" s="50" t="n">
        <v>808982</v>
      </c>
      <c r="E2335" s="50" t="n">
        <v>5</v>
      </c>
      <c r="F2335" s="50" t="s">
        <v>54</v>
      </c>
      <c r="G2335" s="50" t="n">
        <v>313</v>
      </c>
      <c r="H2335" s="50" t="n">
        <v>158</v>
      </c>
      <c r="I2335" s="50" t="n">
        <v>20</v>
      </c>
      <c r="J2335" s="50" t="n">
        <v>160</v>
      </c>
      <c r="K2335" s="50" t="n">
        <v>104</v>
      </c>
      <c r="L2335" s="50" t="n">
        <v>7</v>
      </c>
      <c r="M2335" s="50" t="n">
        <v>153</v>
      </c>
      <c r="N2335" s="50" t="n">
        <v>54</v>
      </c>
      <c r="O2335" s="50" t="n">
        <v>0.314</v>
      </c>
      <c r="P2335" s="50" t="n">
        <v>86</v>
      </c>
      <c r="Q2335" s="50" t="n">
        <v>83</v>
      </c>
      <c r="R2335" s="50" t="n">
        <v>26</v>
      </c>
      <c r="S2335" s="50" t="n">
        <v>4</v>
      </c>
      <c r="T2335" s="50" t="n">
        <v>1</v>
      </c>
      <c r="U2335" s="50" t="n">
        <v>1</v>
      </c>
      <c r="V2335" s="50" t="n">
        <v>1</v>
      </c>
      <c r="W2335" s="50" t="n">
        <v>2</v>
      </c>
      <c r="X2335" s="50" t="n">
        <v>0</v>
      </c>
      <c r="Y2335" s="50" t="n">
        <v>5</v>
      </c>
      <c r="Z2335" s="50" t="n">
        <v>28.7</v>
      </c>
      <c r="AA2335" s="50" t="n">
        <v>86</v>
      </c>
      <c r="AB2335" s="50" t="n">
        <v>28.993</v>
      </c>
      <c r="AC2335" s="50" t="n">
        <v>78</v>
      </c>
      <c r="AD2335" s="50" t="n">
        <v>2</v>
      </c>
      <c r="AE2335" s="50" t="n">
        <v>19</v>
      </c>
      <c r="AF2335" s="50" t="n">
        <v>78</v>
      </c>
      <c r="AG2335" s="50" t="n">
        <v>6680.3</v>
      </c>
      <c r="AH2335" s="50" t="n">
        <v>31</v>
      </c>
      <c r="AI2335" s="50" t="n">
        <v>135</v>
      </c>
      <c r="AJ2335" s="50" t="n">
        <v>9241</v>
      </c>
      <c r="AK2335" s="50" t="n">
        <v>5</v>
      </c>
    </row>
    <row r="2336" customFormat="false" ht="15" hidden="false" customHeight="false" outlineLevel="0" collapsed="false">
      <c r="A2336" s="50" t="s">
        <v>1428</v>
      </c>
      <c r="B2336" s="50" t="s">
        <v>160</v>
      </c>
      <c r="C2336" s="50" t="s">
        <v>656</v>
      </c>
      <c r="D2336" s="50" t="n">
        <v>808982</v>
      </c>
      <c r="E2336" s="50" t="n">
        <v>6</v>
      </c>
      <c r="F2336" s="50" t="s">
        <v>55</v>
      </c>
      <c r="G2336" s="50" t="n">
        <v>374</v>
      </c>
      <c r="H2336" s="50" t="n">
        <v>173</v>
      </c>
      <c r="I2336" s="50" t="n">
        <v>14</v>
      </c>
      <c r="J2336" s="50" t="n">
        <v>191</v>
      </c>
      <c r="K2336" s="50" t="n">
        <v>114</v>
      </c>
      <c r="L2336" s="50" t="n">
        <v>2</v>
      </c>
      <c r="M2336" s="50" t="n">
        <v>183</v>
      </c>
      <c r="N2336" s="50" t="n">
        <v>59</v>
      </c>
      <c r="O2336" s="50" t="n">
        <v>3.421</v>
      </c>
      <c r="P2336" s="50" t="n">
        <v>102</v>
      </c>
      <c r="Q2336" s="50" t="n">
        <v>97</v>
      </c>
      <c r="R2336" s="50" t="n">
        <v>33</v>
      </c>
      <c r="S2336" s="50" t="n">
        <v>7</v>
      </c>
      <c r="T2336" s="50" t="n">
        <v>1</v>
      </c>
      <c r="U2336" s="50" t="n">
        <v>2</v>
      </c>
      <c r="V2336" s="50" t="n">
        <v>3</v>
      </c>
      <c r="W2336" s="50" t="n">
        <v>1</v>
      </c>
      <c r="X2336" s="50" t="n">
        <v>1</v>
      </c>
      <c r="Y2336" s="50" t="n">
        <v>7</v>
      </c>
      <c r="Z2336" s="50" t="n">
        <v>37.85</v>
      </c>
      <c r="AA2336" s="50" t="n">
        <v>102</v>
      </c>
      <c r="AB2336" s="50" t="n">
        <v>30.826</v>
      </c>
      <c r="AC2336" s="50" t="n">
        <v>91</v>
      </c>
      <c r="AD2336" s="50" t="n">
        <v>2</v>
      </c>
      <c r="AE2336" s="50" t="n">
        <v>25</v>
      </c>
      <c r="AF2336" s="50" t="n">
        <v>91</v>
      </c>
      <c r="AG2336" s="50" t="n">
        <v>7798.9</v>
      </c>
      <c r="AH2336" s="50" t="n">
        <v>34</v>
      </c>
      <c r="AI2336" s="50" t="n">
        <v>157</v>
      </c>
      <c r="AJ2336" s="50" t="n">
        <v>10702.1</v>
      </c>
      <c r="AK2336" s="50" t="n">
        <v>3</v>
      </c>
    </row>
    <row r="2337" customFormat="false" ht="15" hidden="false" customHeight="false" outlineLevel="0" collapsed="false">
      <c r="A2337" s="50" t="s">
        <v>1428</v>
      </c>
      <c r="B2337" s="50" t="s">
        <v>160</v>
      </c>
      <c r="C2337" s="50" t="s">
        <v>656</v>
      </c>
      <c r="D2337" s="50" t="n">
        <v>808982</v>
      </c>
      <c r="E2337" s="50" t="n">
        <v>7</v>
      </c>
      <c r="F2337" s="50" t="s">
        <v>56</v>
      </c>
      <c r="G2337" s="50" t="n">
        <v>309</v>
      </c>
      <c r="H2337" s="50" t="n">
        <v>146</v>
      </c>
      <c r="I2337" s="50" t="n">
        <v>22</v>
      </c>
      <c r="J2337" s="50" t="n">
        <v>161</v>
      </c>
      <c r="K2337" s="50" t="n">
        <v>98</v>
      </c>
      <c r="L2337" s="50" t="n">
        <v>8</v>
      </c>
      <c r="M2337" s="50" t="n">
        <v>148</v>
      </c>
      <c r="N2337" s="50" t="n">
        <v>48</v>
      </c>
      <c r="O2337" s="50" t="n">
        <v>-0.479</v>
      </c>
      <c r="P2337" s="50" t="n">
        <v>92</v>
      </c>
      <c r="Q2337" s="50" t="n">
        <v>86</v>
      </c>
      <c r="R2337" s="50" t="n">
        <v>21</v>
      </c>
      <c r="S2337" s="50" t="n">
        <v>5</v>
      </c>
      <c r="T2337" s="50" t="n">
        <v>1</v>
      </c>
      <c r="U2337" s="50" t="n">
        <v>1</v>
      </c>
      <c r="V2337" s="50" t="n">
        <v>4</v>
      </c>
      <c r="W2337" s="50" t="n">
        <v>2</v>
      </c>
      <c r="X2337" s="50" t="n">
        <v>0</v>
      </c>
      <c r="Y2337" s="50" t="n">
        <v>11</v>
      </c>
      <c r="Z2337" s="50" t="n">
        <v>26.65</v>
      </c>
      <c r="AA2337" s="50" t="n">
        <v>92</v>
      </c>
      <c r="AB2337" s="50" t="n">
        <v>27.602</v>
      </c>
      <c r="AC2337" s="50" t="n">
        <v>75</v>
      </c>
      <c r="AD2337" s="50" t="n">
        <v>1</v>
      </c>
      <c r="AE2337" s="50" t="n">
        <v>20</v>
      </c>
      <c r="AF2337" s="50" t="n">
        <v>75</v>
      </c>
      <c r="AG2337" s="50" t="n">
        <v>6382.5</v>
      </c>
      <c r="AH2337" s="50" t="n">
        <v>20</v>
      </c>
      <c r="AI2337" s="50" t="n">
        <v>122</v>
      </c>
      <c r="AJ2337" s="50" t="n">
        <v>8384.8</v>
      </c>
      <c r="AK2337" s="50" t="n">
        <v>3</v>
      </c>
    </row>
    <row r="2338" customFormat="false" ht="15" hidden="false" customHeight="false" outlineLevel="0" collapsed="false">
      <c r="A2338" s="50" t="s">
        <v>1428</v>
      </c>
      <c r="B2338" s="50" t="s">
        <v>160</v>
      </c>
      <c r="C2338" s="50" t="s">
        <v>656</v>
      </c>
      <c r="D2338" s="50" t="n">
        <v>808982</v>
      </c>
      <c r="E2338" s="50" t="n">
        <v>8</v>
      </c>
      <c r="F2338" s="50" t="s">
        <v>57</v>
      </c>
      <c r="G2338" s="50" t="n">
        <v>414</v>
      </c>
      <c r="H2338" s="50" t="n">
        <v>214</v>
      </c>
      <c r="I2338" s="50" t="n">
        <v>17</v>
      </c>
      <c r="J2338" s="50" t="n">
        <v>213</v>
      </c>
      <c r="K2338" s="50" t="n">
        <v>145</v>
      </c>
      <c r="L2338" s="50" t="n">
        <v>8</v>
      </c>
      <c r="M2338" s="50" t="n">
        <v>200</v>
      </c>
      <c r="N2338" s="50" t="n">
        <v>69</v>
      </c>
      <c r="O2338" s="50" t="n">
        <v>-1.275</v>
      </c>
      <c r="P2338" s="50" t="n">
        <v>109</v>
      </c>
      <c r="Q2338" s="50" t="n">
        <v>98</v>
      </c>
      <c r="R2338" s="50" t="n">
        <v>24</v>
      </c>
      <c r="S2338" s="50" t="n">
        <v>3</v>
      </c>
      <c r="T2338" s="50" t="n">
        <v>0</v>
      </c>
      <c r="U2338" s="50" t="n">
        <v>3</v>
      </c>
      <c r="V2338" s="50" t="n">
        <v>8</v>
      </c>
      <c r="W2338" s="50" t="n">
        <v>2</v>
      </c>
      <c r="X2338" s="50" t="n">
        <v>1</v>
      </c>
      <c r="Y2338" s="50" t="n">
        <v>10</v>
      </c>
      <c r="Z2338" s="50" t="n">
        <v>32.95</v>
      </c>
      <c r="AA2338" s="50" t="n">
        <v>108</v>
      </c>
      <c r="AB2338" s="50" t="n">
        <v>35.875</v>
      </c>
      <c r="AC2338" s="50" t="n">
        <v>89</v>
      </c>
      <c r="AD2338" s="50" t="n">
        <v>3</v>
      </c>
      <c r="AE2338" s="50" t="n">
        <v>34</v>
      </c>
      <c r="AF2338" s="50" t="n">
        <v>88</v>
      </c>
      <c r="AG2338" s="50" t="n">
        <v>7804.5</v>
      </c>
      <c r="AH2338" s="50" t="n">
        <v>33</v>
      </c>
      <c r="AI2338" s="50" t="n">
        <v>183</v>
      </c>
      <c r="AJ2338" s="50" t="n">
        <v>12547.2</v>
      </c>
      <c r="AK2338" s="50" t="n">
        <v>13</v>
      </c>
    </row>
    <row r="2339" customFormat="false" ht="15" hidden="false" customHeight="false" outlineLevel="0" collapsed="false">
      <c r="A2339" s="50" t="s">
        <v>1428</v>
      </c>
      <c r="B2339" s="50" t="s">
        <v>160</v>
      </c>
      <c r="C2339" s="50" t="s">
        <v>656</v>
      </c>
      <c r="D2339" s="50" t="n">
        <v>808982</v>
      </c>
      <c r="E2339" s="50" t="n">
        <v>9</v>
      </c>
      <c r="F2339" s="50" t="s">
        <v>58</v>
      </c>
      <c r="G2339" s="50" t="n">
        <v>262</v>
      </c>
      <c r="H2339" s="50" t="n">
        <v>121</v>
      </c>
      <c r="I2339" s="50" t="n">
        <v>15</v>
      </c>
      <c r="J2339" s="50" t="n">
        <v>126</v>
      </c>
      <c r="K2339" s="50" t="n">
        <v>86</v>
      </c>
      <c r="L2339" s="50" t="n">
        <v>5</v>
      </c>
      <c r="M2339" s="50" t="n">
        <v>131</v>
      </c>
      <c r="N2339" s="50" t="n">
        <v>35</v>
      </c>
      <c r="O2339" s="50" t="n">
        <v>-5.128</v>
      </c>
      <c r="P2339" s="50" t="n">
        <v>68</v>
      </c>
      <c r="Q2339" s="50" t="n">
        <v>64</v>
      </c>
      <c r="R2339" s="50" t="n">
        <v>12</v>
      </c>
      <c r="S2339" s="50" t="n">
        <v>4</v>
      </c>
      <c r="T2339" s="50" t="n">
        <v>0</v>
      </c>
      <c r="U2339" s="50" t="n">
        <v>1</v>
      </c>
      <c r="V2339" s="50" t="n">
        <v>4</v>
      </c>
      <c r="W2339" s="50" t="n">
        <v>0</v>
      </c>
      <c r="X2339" s="50" t="n">
        <v>0</v>
      </c>
      <c r="Y2339" s="50" t="n">
        <v>7</v>
      </c>
      <c r="Z2339" s="50" t="n">
        <v>15.4</v>
      </c>
      <c r="AA2339" s="50" t="n">
        <v>67</v>
      </c>
      <c r="AB2339" s="50" t="n">
        <v>18.688</v>
      </c>
      <c r="AC2339" s="50" t="n">
        <v>57</v>
      </c>
      <c r="AD2339" s="50" t="n">
        <v>0</v>
      </c>
      <c r="AE2339" s="50" t="n">
        <v>21</v>
      </c>
      <c r="AF2339" s="50" t="n">
        <v>57</v>
      </c>
      <c r="AG2339" s="50" t="n">
        <v>5064.9</v>
      </c>
      <c r="AH2339" s="50" t="n">
        <v>24</v>
      </c>
      <c r="AI2339" s="50" t="n">
        <v>112</v>
      </c>
      <c r="AJ2339" s="50" t="n">
        <v>7684.1</v>
      </c>
      <c r="AK2339" s="50" t="n">
        <v>1</v>
      </c>
    </row>
    <row r="2340" customFormat="false" ht="15" hidden="false" customHeight="false" outlineLevel="0" collapsed="false">
      <c r="A2340" s="50" t="s">
        <v>1429</v>
      </c>
      <c r="B2340" s="50" t="s">
        <v>160</v>
      </c>
      <c r="C2340" s="50" t="s">
        <v>658</v>
      </c>
      <c r="D2340" s="50" t="n">
        <v>642715</v>
      </c>
      <c r="E2340" s="50" t="n">
        <v>4</v>
      </c>
      <c r="F2340" s="50" t="s">
        <v>53</v>
      </c>
      <c r="G2340" s="50" t="n">
        <v>530</v>
      </c>
      <c r="H2340" s="50" t="n">
        <v>242</v>
      </c>
      <c r="I2340" s="50" t="n">
        <v>59</v>
      </c>
      <c r="J2340" s="50" t="n">
        <v>252</v>
      </c>
      <c r="K2340" s="50" t="n">
        <v>162</v>
      </c>
      <c r="L2340" s="50" t="n">
        <v>23</v>
      </c>
      <c r="M2340" s="50" t="n">
        <v>278</v>
      </c>
      <c r="N2340" s="50" t="n">
        <v>80</v>
      </c>
      <c r="O2340" s="50" t="n">
        <v>-5.073</v>
      </c>
      <c r="P2340" s="50" t="n">
        <v>129</v>
      </c>
      <c r="Q2340" s="50" t="n">
        <v>122</v>
      </c>
      <c r="R2340" s="50" t="n">
        <v>24</v>
      </c>
      <c r="S2340" s="50" t="n">
        <v>10</v>
      </c>
      <c r="T2340" s="50" t="n">
        <v>0</v>
      </c>
      <c r="U2340" s="50" t="n">
        <v>3</v>
      </c>
      <c r="V2340" s="50" t="n">
        <v>6</v>
      </c>
      <c r="W2340" s="50" t="n">
        <v>1</v>
      </c>
      <c r="X2340" s="50" t="n">
        <v>0</v>
      </c>
      <c r="Y2340" s="50" t="n">
        <v>40</v>
      </c>
      <c r="Z2340" s="50" t="n">
        <v>33.3</v>
      </c>
      <c r="AA2340" s="50" t="n">
        <v>129</v>
      </c>
      <c r="AB2340" s="50" t="n">
        <v>34.7</v>
      </c>
      <c r="AC2340" s="50" t="n">
        <v>82</v>
      </c>
      <c r="AD2340" s="50" t="n">
        <v>8</v>
      </c>
      <c r="AE2340" s="50" t="n">
        <v>33</v>
      </c>
      <c r="AF2340" s="50" t="n">
        <v>82</v>
      </c>
      <c r="AG2340" s="50" t="n">
        <v>7250.7</v>
      </c>
      <c r="AH2340" s="50" t="n">
        <v>29</v>
      </c>
      <c r="AI2340" s="50" t="n">
        <v>209</v>
      </c>
      <c r="AJ2340" s="50" t="n">
        <v>15125.2</v>
      </c>
      <c r="AK2340" s="50" t="n">
        <v>50</v>
      </c>
    </row>
    <row r="2341" customFormat="false" ht="15" hidden="false" customHeight="false" outlineLevel="0" collapsed="false">
      <c r="A2341" s="50" t="s">
        <v>1429</v>
      </c>
      <c r="B2341" s="50" t="s">
        <v>160</v>
      </c>
      <c r="C2341" s="50" t="s">
        <v>658</v>
      </c>
      <c r="D2341" s="50" t="n">
        <v>642715</v>
      </c>
      <c r="E2341" s="50" t="n">
        <v>5</v>
      </c>
      <c r="F2341" s="50" t="s">
        <v>54</v>
      </c>
      <c r="G2341" s="50" t="n">
        <v>418</v>
      </c>
      <c r="H2341" s="50" t="n">
        <v>220</v>
      </c>
      <c r="I2341" s="50" t="n">
        <v>59</v>
      </c>
      <c r="J2341" s="50" t="n">
        <v>205</v>
      </c>
      <c r="K2341" s="50" t="n">
        <v>141</v>
      </c>
      <c r="L2341" s="50" t="n">
        <v>18</v>
      </c>
      <c r="M2341" s="50" t="n">
        <v>213</v>
      </c>
      <c r="N2341" s="50" t="n">
        <v>79</v>
      </c>
      <c r="O2341" s="50" t="n">
        <v>5.284</v>
      </c>
      <c r="P2341" s="50" t="n">
        <v>120</v>
      </c>
      <c r="Q2341" s="50" t="n">
        <v>113</v>
      </c>
      <c r="R2341" s="50" t="n">
        <v>33</v>
      </c>
      <c r="S2341" s="50" t="n">
        <v>7</v>
      </c>
      <c r="T2341" s="50" t="n">
        <v>1</v>
      </c>
      <c r="U2341" s="50" t="n">
        <v>5</v>
      </c>
      <c r="V2341" s="50" t="n">
        <v>6</v>
      </c>
      <c r="W2341" s="50" t="n">
        <v>0</v>
      </c>
      <c r="X2341" s="50" t="n">
        <v>1</v>
      </c>
      <c r="Y2341" s="50" t="n">
        <v>29</v>
      </c>
      <c r="Z2341" s="50" t="n">
        <v>42.55</v>
      </c>
      <c r="AA2341" s="50" t="n">
        <v>120</v>
      </c>
      <c r="AB2341" s="50" t="n">
        <v>37.555</v>
      </c>
      <c r="AC2341" s="50" t="n">
        <v>85</v>
      </c>
      <c r="AD2341" s="50" t="n">
        <v>7</v>
      </c>
      <c r="AE2341" s="50" t="n">
        <v>39</v>
      </c>
      <c r="AF2341" s="50" t="n">
        <v>85</v>
      </c>
      <c r="AG2341" s="50" t="n">
        <v>7633.1</v>
      </c>
      <c r="AH2341" s="50" t="n">
        <v>34</v>
      </c>
      <c r="AI2341" s="50" t="n">
        <v>195</v>
      </c>
      <c r="AJ2341" s="50" t="n">
        <v>14141.2</v>
      </c>
      <c r="AK2341" s="50" t="n">
        <v>57</v>
      </c>
    </row>
    <row r="2342" customFormat="false" ht="15" hidden="false" customHeight="false" outlineLevel="0" collapsed="false">
      <c r="A2342" s="50" t="s">
        <v>1429</v>
      </c>
      <c r="B2342" s="50" t="s">
        <v>160</v>
      </c>
      <c r="C2342" s="50" t="s">
        <v>658</v>
      </c>
      <c r="D2342" s="50" t="n">
        <v>642715</v>
      </c>
      <c r="E2342" s="50" t="n">
        <v>6</v>
      </c>
      <c r="F2342" s="50" t="s">
        <v>55</v>
      </c>
      <c r="G2342" s="50" t="n">
        <v>366</v>
      </c>
      <c r="H2342" s="50" t="n">
        <v>176</v>
      </c>
      <c r="I2342" s="50" t="n">
        <v>57</v>
      </c>
      <c r="J2342" s="50" t="n">
        <v>179</v>
      </c>
      <c r="K2342" s="50" t="n">
        <v>115</v>
      </c>
      <c r="L2342" s="50" t="n">
        <v>22</v>
      </c>
      <c r="M2342" s="50" t="n">
        <v>187</v>
      </c>
      <c r="N2342" s="50" t="n">
        <v>61</v>
      </c>
      <c r="O2342" s="50" t="n">
        <v>0.494</v>
      </c>
      <c r="P2342" s="50" t="n">
        <v>93</v>
      </c>
      <c r="Q2342" s="50" t="n">
        <v>86</v>
      </c>
      <c r="R2342" s="50" t="n">
        <v>17</v>
      </c>
      <c r="S2342" s="50" t="n">
        <v>3</v>
      </c>
      <c r="T2342" s="50" t="n">
        <v>0</v>
      </c>
      <c r="U2342" s="50" t="n">
        <v>6</v>
      </c>
      <c r="V2342" s="50" t="n">
        <v>7</v>
      </c>
      <c r="W2342" s="50" t="n">
        <v>0</v>
      </c>
      <c r="X2342" s="50" t="n">
        <v>0</v>
      </c>
      <c r="Y2342" s="50" t="n">
        <v>26</v>
      </c>
      <c r="Z2342" s="50" t="n">
        <v>27.85</v>
      </c>
      <c r="AA2342" s="50" t="n">
        <v>93</v>
      </c>
      <c r="AB2342" s="50" t="n">
        <v>25.858</v>
      </c>
      <c r="AC2342" s="50" t="n">
        <v>60</v>
      </c>
      <c r="AD2342" s="50" t="n">
        <v>6</v>
      </c>
      <c r="AE2342" s="50" t="n">
        <v>20</v>
      </c>
      <c r="AF2342" s="50" t="n">
        <v>60</v>
      </c>
      <c r="AG2342" s="50" t="n">
        <v>5191</v>
      </c>
      <c r="AH2342" s="50" t="n">
        <v>25</v>
      </c>
      <c r="AI2342" s="50" t="n">
        <v>157</v>
      </c>
      <c r="AJ2342" s="50" t="n">
        <v>11297.3</v>
      </c>
      <c r="AK2342" s="50" t="n">
        <v>36</v>
      </c>
    </row>
    <row r="2343" customFormat="false" ht="15" hidden="false" customHeight="false" outlineLevel="0" collapsed="false">
      <c r="A2343" s="50" t="s">
        <v>1429</v>
      </c>
      <c r="B2343" s="50" t="s">
        <v>160</v>
      </c>
      <c r="C2343" s="50" t="s">
        <v>658</v>
      </c>
      <c r="D2343" s="50" t="n">
        <v>642715</v>
      </c>
      <c r="E2343" s="50" t="n">
        <v>7</v>
      </c>
      <c r="F2343" s="50" t="s">
        <v>56</v>
      </c>
      <c r="G2343" s="50" t="n">
        <v>401</v>
      </c>
      <c r="H2343" s="50" t="n">
        <v>198</v>
      </c>
      <c r="I2343" s="50" t="n">
        <v>51</v>
      </c>
      <c r="J2343" s="50" t="n">
        <v>202</v>
      </c>
      <c r="K2343" s="50" t="n">
        <v>130</v>
      </c>
      <c r="L2343" s="50" t="n">
        <v>22</v>
      </c>
      <c r="M2343" s="50" t="n">
        <v>199</v>
      </c>
      <c r="N2343" s="50" t="n">
        <v>68</v>
      </c>
      <c r="O2343" s="50" t="n">
        <v>-0.183</v>
      </c>
      <c r="P2343" s="50" t="n">
        <v>98</v>
      </c>
      <c r="Q2343" s="50" t="n">
        <v>87</v>
      </c>
      <c r="R2343" s="50" t="n">
        <v>18</v>
      </c>
      <c r="S2343" s="50" t="n">
        <v>4</v>
      </c>
      <c r="T2343" s="50" t="n">
        <v>0</v>
      </c>
      <c r="U2343" s="50" t="n">
        <v>4</v>
      </c>
      <c r="V2343" s="50" t="n">
        <v>10</v>
      </c>
      <c r="W2343" s="50" t="n">
        <v>1</v>
      </c>
      <c r="X2343" s="50" t="n">
        <v>0</v>
      </c>
      <c r="Y2343" s="50" t="n">
        <v>28</v>
      </c>
      <c r="Z2343" s="50" t="n">
        <v>29.7</v>
      </c>
      <c r="AA2343" s="50" t="n">
        <v>97</v>
      </c>
      <c r="AB2343" s="50" t="n">
        <v>30.001</v>
      </c>
      <c r="AC2343" s="50" t="n">
        <v>59</v>
      </c>
      <c r="AD2343" s="50" t="n">
        <v>4</v>
      </c>
      <c r="AE2343" s="50" t="n">
        <v>21</v>
      </c>
      <c r="AF2343" s="50" t="n">
        <v>58</v>
      </c>
      <c r="AG2343" s="50" t="n">
        <v>4901.5</v>
      </c>
      <c r="AH2343" s="50" t="n">
        <v>19</v>
      </c>
      <c r="AI2343" s="50" t="n">
        <v>181</v>
      </c>
      <c r="AJ2343" s="50" t="n">
        <v>13138.1</v>
      </c>
      <c r="AK2343" s="50" t="n">
        <v>54</v>
      </c>
    </row>
    <row r="2344" customFormat="false" ht="15" hidden="false" customHeight="false" outlineLevel="0" collapsed="false">
      <c r="A2344" s="50" t="s">
        <v>1429</v>
      </c>
      <c r="B2344" s="50" t="s">
        <v>160</v>
      </c>
      <c r="C2344" s="50" t="s">
        <v>658</v>
      </c>
      <c r="D2344" s="50" t="n">
        <v>642715</v>
      </c>
      <c r="E2344" s="50" t="n">
        <v>8</v>
      </c>
      <c r="F2344" s="50" t="s">
        <v>57</v>
      </c>
      <c r="G2344" s="50" t="n">
        <v>264</v>
      </c>
      <c r="H2344" s="50" t="n">
        <v>116</v>
      </c>
      <c r="I2344" s="50" t="n">
        <v>32</v>
      </c>
      <c r="J2344" s="50" t="n">
        <v>113</v>
      </c>
      <c r="K2344" s="50" t="n">
        <v>79</v>
      </c>
      <c r="L2344" s="50" t="n">
        <v>15</v>
      </c>
      <c r="M2344" s="50" t="n">
        <v>151</v>
      </c>
      <c r="N2344" s="50" t="n">
        <v>37</v>
      </c>
      <c r="O2344" s="50" t="n">
        <v>2.612</v>
      </c>
      <c r="P2344" s="50" t="n">
        <v>65</v>
      </c>
      <c r="Q2344" s="50" t="n">
        <v>57</v>
      </c>
      <c r="R2344" s="50" t="n">
        <v>15</v>
      </c>
      <c r="S2344" s="50" t="n">
        <v>1</v>
      </c>
      <c r="T2344" s="50" t="n">
        <v>0</v>
      </c>
      <c r="U2344" s="50" t="n">
        <v>3</v>
      </c>
      <c r="V2344" s="50" t="n">
        <v>8</v>
      </c>
      <c r="W2344" s="50" t="n">
        <v>0</v>
      </c>
      <c r="X2344" s="50" t="n">
        <v>0</v>
      </c>
      <c r="Y2344" s="50" t="n">
        <v>16</v>
      </c>
      <c r="Z2344" s="50" t="n">
        <v>22.75</v>
      </c>
      <c r="AA2344" s="50" t="n">
        <v>65</v>
      </c>
      <c r="AB2344" s="50" t="n">
        <v>20.945</v>
      </c>
      <c r="AC2344" s="50" t="n">
        <v>41</v>
      </c>
      <c r="AD2344" s="50" t="n">
        <v>4</v>
      </c>
      <c r="AE2344" s="50" t="n">
        <v>14</v>
      </c>
      <c r="AF2344" s="50" t="n">
        <v>41</v>
      </c>
      <c r="AG2344" s="50" t="n">
        <v>3511.3</v>
      </c>
      <c r="AH2344" s="50" t="n">
        <v>16</v>
      </c>
      <c r="AI2344" s="50" t="n">
        <v>103</v>
      </c>
      <c r="AJ2344" s="50" t="n">
        <v>7437.7</v>
      </c>
      <c r="AK2344" s="50" t="n">
        <v>24</v>
      </c>
    </row>
    <row r="2345" customFormat="false" ht="15" hidden="false" customHeight="false" outlineLevel="0" collapsed="false">
      <c r="A2345" s="50" t="s">
        <v>1430</v>
      </c>
      <c r="B2345" s="50" t="s">
        <v>160</v>
      </c>
      <c r="C2345" s="50" t="s">
        <v>587</v>
      </c>
      <c r="D2345" s="50" t="n">
        <v>650333</v>
      </c>
      <c r="E2345" s="50" t="n">
        <v>4</v>
      </c>
      <c r="F2345" s="50" t="s">
        <v>53</v>
      </c>
      <c r="G2345" s="50" t="n">
        <v>477</v>
      </c>
      <c r="H2345" s="50" t="n">
        <v>240</v>
      </c>
      <c r="I2345" s="50" t="n">
        <v>15</v>
      </c>
      <c r="J2345" s="50" t="n">
        <v>258</v>
      </c>
      <c r="K2345" s="50" t="n">
        <v>173</v>
      </c>
      <c r="L2345" s="50" t="n">
        <v>7</v>
      </c>
      <c r="M2345" s="50" t="n">
        <v>218</v>
      </c>
      <c r="N2345" s="50" t="n">
        <v>67</v>
      </c>
      <c r="O2345" s="50" t="n">
        <v>0.844</v>
      </c>
      <c r="P2345" s="50" t="n">
        <v>128</v>
      </c>
      <c r="Q2345" s="50" t="n">
        <v>118</v>
      </c>
      <c r="R2345" s="50" t="n">
        <v>36</v>
      </c>
      <c r="S2345" s="50" t="n">
        <v>3</v>
      </c>
      <c r="T2345" s="50" t="n">
        <v>2</v>
      </c>
      <c r="U2345" s="50" t="n">
        <v>0</v>
      </c>
      <c r="V2345" s="50" t="n">
        <v>6</v>
      </c>
      <c r="W2345" s="50" t="n">
        <v>0</v>
      </c>
      <c r="X2345" s="50" t="n">
        <v>2</v>
      </c>
      <c r="Y2345" s="50" t="n">
        <v>6</v>
      </c>
      <c r="Z2345" s="50" t="n">
        <v>39.05</v>
      </c>
      <c r="AA2345" s="50" t="n">
        <v>126</v>
      </c>
      <c r="AB2345" s="50" t="n">
        <v>38.694</v>
      </c>
      <c r="AC2345" s="50" t="n">
        <v>116</v>
      </c>
      <c r="AD2345" s="50" t="n">
        <v>0</v>
      </c>
      <c r="AE2345" s="50" t="n">
        <v>22</v>
      </c>
      <c r="AF2345" s="50" t="n">
        <v>116</v>
      </c>
      <c r="AG2345" s="50" t="n">
        <v>9895.7</v>
      </c>
      <c r="AH2345" s="50" t="n">
        <v>42</v>
      </c>
      <c r="AI2345" s="50" t="n">
        <v>209</v>
      </c>
      <c r="AJ2345" s="50" t="n">
        <v>12974.7</v>
      </c>
      <c r="AK2345" s="50" t="n">
        <v>0</v>
      </c>
    </row>
    <row r="2346" customFormat="false" ht="15" hidden="false" customHeight="false" outlineLevel="0" collapsed="false">
      <c r="A2346" s="50" t="s">
        <v>1430</v>
      </c>
      <c r="B2346" s="50" t="s">
        <v>160</v>
      </c>
      <c r="C2346" s="50" t="s">
        <v>587</v>
      </c>
      <c r="D2346" s="50" t="n">
        <v>650333</v>
      </c>
      <c r="E2346" s="50" t="n">
        <v>5</v>
      </c>
      <c r="F2346" s="50" t="s">
        <v>54</v>
      </c>
      <c r="G2346" s="50" t="n">
        <v>414</v>
      </c>
      <c r="H2346" s="50" t="n">
        <v>210</v>
      </c>
      <c r="I2346" s="50" t="n">
        <v>18</v>
      </c>
      <c r="J2346" s="50" t="n">
        <v>205</v>
      </c>
      <c r="K2346" s="50" t="n">
        <v>136</v>
      </c>
      <c r="L2346" s="50" t="n">
        <v>9</v>
      </c>
      <c r="M2346" s="50" t="n">
        <v>196</v>
      </c>
      <c r="N2346" s="50" t="n">
        <v>74</v>
      </c>
      <c r="O2346" s="50" t="n">
        <v>4.423</v>
      </c>
      <c r="P2346" s="50" t="n">
        <v>116</v>
      </c>
      <c r="Q2346" s="50" t="n">
        <v>100</v>
      </c>
      <c r="R2346" s="50" t="n">
        <v>34</v>
      </c>
      <c r="S2346" s="50" t="n">
        <v>7</v>
      </c>
      <c r="T2346" s="50" t="n">
        <v>1</v>
      </c>
      <c r="U2346" s="50" t="n">
        <v>2</v>
      </c>
      <c r="V2346" s="50" t="n">
        <v>8</v>
      </c>
      <c r="W2346" s="50" t="n">
        <v>3</v>
      </c>
      <c r="X2346" s="50" t="n">
        <v>3</v>
      </c>
      <c r="Y2346" s="50" t="n">
        <v>3</v>
      </c>
      <c r="Z2346" s="50" t="n">
        <v>41.55</v>
      </c>
      <c r="AA2346" s="50" t="n">
        <v>111</v>
      </c>
      <c r="AB2346" s="50" t="n">
        <v>34.427</v>
      </c>
      <c r="AC2346" s="50" t="n">
        <v>102</v>
      </c>
      <c r="AD2346" s="50" t="n">
        <v>0</v>
      </c>
      <c r="AE2346" s="50" t="n">
        <v>25</v>
      </c>
      <c r="AF2346" s="50" t="n">
        <v>102</v>
      </c>
      <c r="AG2346" s="50" t="n">
        <v>8966.7</v>
      </c>
      <c r="AH2346" s="50" t="n">
        <v>49</v>
      </c>
      <c r="AI2346" s="50" t="n">
        <v>183</v>
      </c>
      <c r="AJ2346" s="50" t="n">
        <v>11581.8</v>
      </c>
      <c r="AK2346" s="50" t="n">
        <v>0</v>
      </c>
    </row>
    <row r="2347" customFormat="false" ht="15" hidden="false" customHeight="false" outlineLevel="0" collapsed="false">
      <c r="A2347" s="50" t="s">
        <v>1430</v>
      </c>
      <c r="B2347" s="50" t="s">
        <v>160</v>
      </c>
      <c r="C2347" s="50" t="s">
        <v>587</v>
      </c>
      <c r="D2347" s="50" t="n">
        <v>650333</v>
      </c>
      <c r="E2347" s="50" t="n">
        <v>6</v>
      </c>
      <c r="F2347" s="50" t="s">
        <v>55</v>
      </c>
      <c r="G2347" s="50" t="n">
        <v>417</v>
      </c>
      <c r="H2347" s="50" t="n">
        <v>203</v>
      </c>
      <c r="I2347" s="50" t="n">
        <v>15</v>
      </c>
      <c r="J2347" s="50" t="n">
        <v>215</v>
      </c>
      <c r="K2347" s="50" t="n">
        <v>142</v>
      </c>
      <c r="L2347" s="50" t="n">
        <v>9</v>
      </c>
      <c r="M2347" s="50" t="n">
        <v>202</v>
      </c>
      <c r="N2347" s="50" t="n">
        <v>61</v>
      </c>
      <c r="O2347" s="50" t="n">
        <v>6.096</v>
      </c>
      <c r="P2347" s="50" t="n">
        <v>109</v>
      </c>
      <c r="Q2347" s="50" t="n">
        <v>99</v>
      </c>
      <c r="R2347" s="50" t="n">
        <v>35</v>
      </c>
      <c r="S2347" s="50" t="n">
        <v>8</v>
      </c>
      <c r="T2347" s="50" t="n">
        <v>4</v>
      </c>
      <c r="U2347" s="50" t="n">
        <v>2</v>
      </c>
      <c r="V2347" s="50" t="n">
        <v>5</v>
      </c>
      <c r="W2347" s="50" t="n">
        <v>0</v>
      </c>
      <c r="X2347" s="50" t="n">
        <v>3</v>
      </c>
      <c r="Y2347" s="50" t="n">
        <v>4</v>
      </c>
      <c r="Z2347" s="50" t="n">
        <v>42.8</v>
      </c>
      <c r="AA2347" s="50" t="n">
        <v>107</v>
      </c>
      <c r="AB2347" s="50" t="n">
        <v>32.075</v>
      </c>
      <c r="AC2347" s="50" t="n">
        <v>100</v>
      </c>
      <c r="AD2347" s="50" t="n">
        <v>2</v>
      </c>
      <c r="AE2347" s="50" t="n">
        <v>27</v>
      </c>
      <c r="AF2347" s="50" t="n">
        <v>100</v>
      </c>
      <c r="AG2347" s="50" t="n">
        <v>8539.1</v>
      </c>
      <c r="AH2347" s="50" t="n">
        <v>38</v>
      </c>
      <c r="AI2347" s="50" t="n">
        <v>178</v>
      </c>
      <c r="AJ2347" s="50" t="n">
        <v>11347.9</v>
      </c>
      <c r="AK2347" s="50" t="n">
        <v>0</v>
      </c>
    </row>
    <row r="2348" customFormat="false" ht="15" hidden="false" customHeight="false" outlineLevel="0" collapsed="false">
      <c r="A2348" s="50" t="s">
        <v>1430</v>
      </c>
      <c r="B2348" s="50" t="s">
        <v>160</v>
      </c>
      <c r="C2348" s="50" t="s">
        <v>587</v>
      </c>
      <c r="D2348" s="50" t="n">
        <v>650333</v>
      </c>
      <c r="E2348" s="50" t="n">
        <v>7</v>
      </c>
      <c r="F2348" s="50" t="s">
        <v>56</v>
      </c>
      <c r="G2348" s="50" t="n">
        <v>400</v>
      </c>
      <c r="H2348" s="50" t="n">
        <v>180</v>
      </c>
      <c r="I2348" s="50" t="n">
        <v>11</v>
      </c>
      <c r="J2348" s="50" t="n">
        <v>204</v>
      </c>
      <c r="K2348" s="50" t="n">
        <v>115</v>
      </c>
      <c r="L2348" s="50" t="n">
        <v>8</v>
      </c>
      <c r="M2348" s="50" t="n">
        <v>194</v>
      </c>
      <c r="N2348" s="50" t="n">
        <v>65</v>
      </c>
      <c r="O2348" s="50" t="n">
        <v>-0.137</v>
      </c>
      <c r="P2348" s="50" t="n">
        <v>106</v>
      </c>
      <c r="Q2348" s="50" t="n">
        <v>98</v>
      </c>
      <c r="R2348" s="50" t="n">
        <v>31</v>
      </c>
      <c r="S2348" s="50" t="n">
        <v>5</v>
      </c>
      <c r="T2348" s="50" t="n">
        <v>0</v>
      </c>
      <c r="U2348" s="50" t="n">
        <v>0</v>
      </c>
      <c r="V2348" s="50" t="n">
        <v>6</v>
      </c>
      <c r="W2348" s="50" t="n">
        <v>1</v>
      </c>
      <c r="X2348" s="50" t="n">
        <v>1</v>
      </c>
      <c r="Y2348" s="50" t="n">
        <v>8</v>
      </c>
      <c r="Z2348" s="50" t="n">
        <v>33.85</v>
      </c>
      <c r="AA2348" s="50" t="n">
        <v>105</v>
      </c>
      <c r="AB2348" s="50" t="n">
        <v>32.466</v>
      </c>
      <c r="AC2348" s="50" t="n">
        <v>91</v>
      </c>
      <c r="AD2348" s="50" t="n">
        <v>1</v>
      </c>
      <c r="AE2348" s="50" t="n">
        <v>10</v>
      </c>
      <c r="AF2348" s="50" t="n">
        <v>91</v>
      </c>
      <c r="AG2348" s="50" t="n">
        <v>7774</v>
      </c>
      <c r="AH2348" s="50" t="n">
        <v>40</v>
      </c>
      <c r="AI2348" s="50" t="n">
        <v>159</v>
      </c>
      <c r="AJ2348" s="50" t="n">
        <v>10084.7</v>
      </c>
      <c r="AK2348" s="50" t="n">
        <v>0</v>
      </c>
    </row>
    <row r="2349" customFormat="false" ht="15" hidden="false" customHeight="false" outlineLevel="0" collapsed="false">
      <c r="A2349" s="50" t="s">
        <v>1430</v>
      </c>
      <c r="B2349" s="50" t="s">
        <v>160</v>
      </c>
      <c r="C2349" s="50" t="s">
        <v>587</v>
      </c>
      <c r="D2349" s="50" t="n">
        <v>650333</v>
      </c>
      <c r="E2349" s="50" t="n">
        <v>8</v>
      </c>
      <c r="F2349" s="50" t="s">
        <v>57</v>
      </c>
      <c r="G2349" s="50" t="n">
        <v>19</v>
      </c>
      <c r="H2349" s="50" t="n">
        <v>11</v>
      </c>
      <c r="I2349" s="50" t="n">
        <v>0</v>
      </c>
      <c r="J2349" s="50" t="n">
        <v>11</v>
      </c>
      <c r="K2349" s="50" t="n">
        <v>10</v>
      </c>
      <c r="L2349" s="50" t="n">
        <v>0</v>
      </c>
      <c r="M2349" s="50" t="n">
        <v>8</v>
      </c>
      <c r="N2349" s="50" t="n">
        <v>1</v>
      </c>
      <c r="O2349" s="50" t="n">
        <v>-1.374</v>
      </c>
      <c r="P2349" s="50" t="n">
        <v>5</v>
      </c>
      <c r="Q2349" s="50" t="n">
        <v>5</v>
      </c>
      <c r="R2349" s="50" t="n">
        <v>0</v>
      </c>
      <c r="S2349" s="50" t="n">
        <v>0</v>
      </c>
      <c r="T2349" s="50" t="n">
        <v>0</v>
      </c>
      <c r="U2349" s="50" t="n">
        <v>0</v>
      </c>
      <c r="V2349" s="50" t="n">
        <v>0</v>
      </c>
      <c r="W2349" s="50" t="n">
        <v>0</v>
      </c>
      <c r="X2349" s="50" t="n">
        <v>0</v>
      </c>
      <c r="Y2349" s="50" t="n">
        <v>0</v>
      </c>
      <c r="Z2349" s="50" t="n">
        <v>0</v>
      </c>
      <c r="AA2349" s="50" t="n">
        <v>5</v>
      </c>
      <c r="AB2349" s="50" t="n">
        <v>0.34</v>
      </c>
      <c r="AC2349" s="50" t="n">
        <v>5</v>
      </c>
      <c r="AD2349" s="50" t="n">
        <v>0</v>
      </c>
      <c r="AE2349" s="50" t="n">
        <v>0</v>
      </c>
      <c r="AF2349" s="50" t="n">
        <v>5</v>
      </c>
      <c r="AG2349" s="50" t="n">
        <v>436.1</v>
      </c>
      <c r="AH2349" s="50" t="n">
        <v>1</v>
      </c>
      <c r="AI2349" s="50" t="n">
        <v>10</v>
      </c>
      <c r="AJ2349" s="50" t="n">
        <v>636.7</v>
      </c>
      <c r="AK2349" s="50" t="n">
        <v>0</v>
      </c>
    </row>
    <row r="2350" customFormat="false" ht="15" hidden="false" customHeight="false" outlineLevel="0" collapsed="false">
      <c r="A2350" s="50" t="s">
        <v>1431</v>
      </c>
      <c r="B2350" s="50" t="s">
        <v>160</v>
      </c>
      <c r="C2350" s="50" t="s">
        <v>661</v>
      </c>
      <c r="D2350" s="50" t="n">
        <v>805811</v>
      </c>
      <c r="E2350" s="50" t="n">
        <v>5</v>
      </c>
      <c r="F2350" s="50" t="s">
        <v>54</v>
      </c>
      <c r="G2350" s="50" t="n">
        <v>280</v>
      </c>
      <c r="H2350" s="50" t="n">
        <v>133</v>
      </c>
      <c r="I2350" s="50" t="n">
        <v>28</v>
      </c>
      <c r="J2350" s="50" t="n">
        <v>115</v>
      </c>
      <c r="K2350" s="50" t="n">
        <v>84</v>
      </c>
      <c r="L2350" s="50" t="n">
        <v>10</v>
      </c>
      <c r="M2350" s="50" t="n">
        <v>164</v>
      </c>
      <c r="N2350" s="50" t="n">
        <v>49</v>
      </c>
      <c r="O2350" s="50" t="n">
        <v>-0.44</v>
      </c>
      <c r="P2350" s="50" t="n">
        <v>67</v>
      </c>
      <c r="Q2350" s="50" t="n">
        <v>58</v>
      </c>
      <c r="R2350" s="50" t="n">
        <v>14</v>
      </c>
      <c r="S2350" s="50" t="n">
        <v>6</v>
      </c>
      <c r="T2350" s="50" t="n">
        <v>0</v>
      </c>
      <c r="U2350" s="50" t="n">
        <v>2</v>
      </c>
      <c r="V2350" s="50" t="n">
        <v>8</v>
      </c>
      <c r="W2350" s="50" t="n">
        <v>0</v>
      </c>
      <c r="X2350" s="50" t="n">
        <v>1</v>
      </c>
      <c r="Y2350" s="50" t="n">
        <v>15</v>
      </c>
      <c r="Z2350" s="50" t="n">
        <v>21.8</v>
      </c>
      <c r="AA2350" s="50" t="n">
        <v>66</v>
      </c>
      <c r="AB2350" s="50" t="n">
        <v>26.35</v>
      </c>
      <c r="AC2350" s="50" t="n">
        <v>44</v>
      </c>
      <c r="AD2350" s="50" t="n">
        <v>6</v>
      </c>
      <c r="AE2350" s="50" t="n">
        <v>25</v>
      </c>
      <c r="AF2350" s="50" t="n">
        <v>44</v>
      </c>
      <c r="AG2350" s="50" t="n">
        <v>4095</v>
      </c>
      <c r="AH2350" s="50" t="n">
        <v>17</v>
      </c>
      <c r="AI2350" s="50" t="n">
        <v>127</v>
      </c>
      <c r="AJ2350" s="50" t="n">
        <v>9325.9</v>
      </c>
      <c r="AK2350" s="50" t="n">
        <v>42</v>
      </c>
    </row>
    <row r="2351" customFormat="false" ht="15" hidden="false" customHeight="false" outlineLevel="0" collapsed="false">
      <c r="A2351" s="50" t="s">
        <v>1431</v>
      </c>
      <c r="B2351" s="50" t="s">
        <v>160</v>
      </c>
      <c r="C2351" s="50" t="s">
        <v>661</v>
      </c>
      <c r="D2351" s="50" t="n">
        <v>805811</v>
      </c>
      <c r="E2351" s="50" t="n">
        <v>6</v>
      </c>
      <c r="F2351" s="50" t="s">
        <v>55</v>
      </c>
      <c r="G2351" s="50" t="n">
        <v>421</v>
      </c>
      <c r="H2351" s="50" t="n">
        <v>176</v>
      </c>
      <c r="I2351" s="50" t="n">
        <v>37</v>
      </c>
      <c r="J2351" s="50" t="n">
        <v>192</v>
      </c>
      <c r="K2351" s="50" t="n">
        <v>120</v>
      </c>
      <c r="L2351" s="50" t="n">
        <v>16</v>
      </c>
      <c r="M2351" s="50" t="n">
        <v>229</v>
      </c>
      <c r="N2351" s="50" t="n">
        <v>56</v>
      </c>
      <c r="O2351" s="50" t="n">
        <v>6.783</v>
      </c>
      <c r="P2351" s="50" t="n">
        <v>104</v>
      </c>
      <c r="Q2351" s="50" t="n">
        <v>90</v>
      </c>
      <c r="R2351" s="50" t="n">
        <v>27</v>
      </c>
      <c r="S2351" s="50" t="n">
        <v>5</v>
      </c>
      <c r="T2351" s="50" t="n">
        <v>0</v>
      </c>
      <c r="U2351" s="50" t="n">
        <v>4</v>
      </c>
      <c r="V2351" s="50" t="n">
        <v>14</v>
      </c>
      <c r="W2351" s="50" t="n">
        <v>0</v>
      </c>
      <c r="X2351" s="50" t="n">
        <v>0</v>
      </c>
      <c r="Y2351" s="50" t="n">
        <v>23</v>
      </c>
      <c r="Z2351" s="50" t="n">
        <v>40.25</v>
      </c>
      <c r="AA2351" s="50" t="n">
        <v>104</v>
      </c>
      <c r="AB2351" s="50" t="n">
        <v>36.495</v>
      </c>
      <c r="AC2351" s="50" t="n">
        <v>67</v>
      </c>
      <c r="AD2351" s="50" t="n">
        <v>7</v>
      </c>
      <c r="AE2351" s="50" t="n">
        <v>36</v>
      </c>
      <c r="AF2351" s="50" t="n">
        <v>67</v>
      </c>
      <c r="AG2351" s="50" t="n">
        <v>6121.7</v>
      </c>
      <c r="AH2351" s="50" t="n">
        <v>18</v>
      </c>
      <c r="AI2351" s="50" t="n">
        <v>157</v>
      </c>
      <c r="AJ2351" s="50" t="n">
        <v>11534.2</v>
      </c>
      <c r="AK2351" s="50" t="n">
        <v>55</v>
      </c>
    </row>
    <row r="2352" customFormat="false" ht="15" hidden="false" customHeight="false" outlineLevel="0" collapsed="false">
      <c r="A2352" s="50" t="s">
        <v>1431</v>
      </c>
      <c r="B2352" s="50" t="s">
        <v>160</v>
      </c>
      <c r="C2352" s="50" t="s">
        <v>661</v>
      </c>
      <c r="D2352" s="50" t="n">
        <v>805811</v>
      </c>
      <c r="E2352" s="50" t="n">
        <v>7</v>
      </c>
      <c r="F2352" s="50" t="s">
        <v>56</v>
      </c>
      <c r="G2352" s="50" t="n">
        <v>492</v>
      </c>
      <c r="H2352" s="50" t="n">
        <v>198</v>
      </c>
      <c r="I2352" s="50" t="n">
        <v>50</v>
      </c>
      <c r="J2352" s="50" t="n">
        <v>230</v>
      </c>
      <c r="K2352" s="50" t="n">
        <v>136</v>
      </c>
      <c r="L2352" s="50" t="n">
        <v>23</v>
      </c>
      <c r="M2352" s="50" t="n">
        <v>262</v>
      </c>
      <c r="N2352" s="50" t="n">
        <v>62</v>
      </c>
      <c r="O2352" s="50" t="n">
        <v>3.738</v>
      </c>
      <c r="P2352" s="50" t="n">
        <v>107</v>
      </c>
      <c r="Q2352" s="50" t="n">
        <v>92</v>
      </c>
      <c r="R2352" s="50" t="n">
        <v>19</v>
      </c>
      <c r="S2352" s="50" t="n">
        <v>3</v>
      </c>
      <c r="T2352" s="50" t="n">
        <v>0</v>
      </c>
      <c r="U2352" s="50" t="n">
        <v>5</v>
      </c>
      <c r="V2352" s="50" t="n">
        <v>15</v>
      </c>
      <c r="W2352" s="50" t="n">
        <v>0</v>
      </c>
      <c r="X2352" s="50" t="n">
        <v>0</v>
      </c>
      <c r="Y2352" s="50" t="n">
        <v>37</v>
      </c>
      <c r="Z2352" s="50" t="n">
        <v>34.15</v>
      </c>
      <c r="AA2352" s="50" t="n">
        <v>106</v>
      </c>
      <c r="AB2352" s="50" t="n">
        <v>35.359</v>
      </c>
      <c r="AC2352" s="50" t="n">
        <v>55</v>
      </c>
      <c r="AD2352" s="50" t="n">
        <v>8</v>
      </c>
      <c r="AE2352" s="50" t="n">
        <v>28</v>
      </c>
      <c r="AF2352" s="50" t="n">
        <v>54</v>
      </c>
      <c r="AG2352" s="50" t="n">
        <v>5049.9</v>
      </c>
      <c r="AH2352" s="50" t="n">
        <v>22</v>
      </c>
      <c r="AI2352" s="50" t="n">
        <v>180</v>
      </c>
      <c r="AJ2352" s="50" t="n">
        <v>13281.1</v>
      </c>
      <c r="AK2352" s="50" t="n">
        <v>64</v>
      </c>
    </row>
    <row r="2353" customFormat="false" ht="15" hidden="false" customHeight="false" outlineLevel="0" collapsed="false">
      <c r="A2353" s="50" t="s">
        <v>1431</v>
      </c>
      <c r="B2353" s="50" t="s">
        <v>160</v>
      </c>
      <c r="C2353" s="50" t="s">
        <v>661</v>
      </c>
      <c r="D2353" s="50" t="n">
        <v>805811</v>
      </c>
      <c r="E2353" s="50" t="n">
        <v>8</v>
      </c>
      <c r="F2353" s="50" t="s">
        <v>57</v>
      </c>
      <c r="G2353" s="50" t="n">
        <v>396</v>
      </c>
      <c r="H2353" s="50" t="n">
        <v>178</v>
      </c>
      <c r="I2353" s="50" t="n">
        <v>54</v>
      </c>
      <c r="J2353" s="50" t="n">
        <v>200</v>
      </c>
      <c r="K2353" s="50" t="n">
        <v>132</v>
      </c>
      <c r="L2353" s="50" t="n">
        <v>25</v>
      </c>
      <c r="M2353" s="50" t="n">
        <v>196</v>
      </c>
      <c r="N2353" s="50" t="n">
        <v>46</v>
      </c>
      <c r="O2353" s="50" t="n">
        <v>4.427</v>
      </c>
      <c r="P2353" s="50" t="n">
        <v>101</v>
      </c>
      <c r="Q2353" s="50" t="n">
        <v>91</v>
      </c>
      <c r="R2353" s="50" t="n">
        <v>27</v>
      </c>
      <c r="S2353" s="50" t="n">
        <v>3</v>
      </c>
      <c r="T2353" s="50" t="n">
        <v>0</v>
      </c>
      <c r="U2353" s="50" t="n">
        <v>4</v>
      </c>
      <c r="V2353" s="50" t="n">
        <v>10</v>
      </c>
      <c r="W2353" s="50" t="n">
        <v>0</v>
      </c>
      <c r="X2353" s="50" t="n">
        <v>0</v>
      </c>
      <c r="Y2353" s="50" t="n">
        <v>25</v>
      </c>
      <c r="Z2353" s="50" t="n">
        <v>36.75</v>
      </c>
      <c r="AA2353" s="50" t="n">
        <v>101</v>
      </c>
      <c r="AB2353" s="50" t="n">
        <v>35.552</v>
      </c>
      <c r="AC2353" s="50" t="n">
        <v>66</v>
      </c>
      <c r="AD2353" s="50" t="n">
        <v>7</v>
      </c>
      <c r="AE2353" s="50" t="n">
        <v>33</v>
      </c>
      <c r="AF2353" s="50" t="n">
        <v>66</v>
      </c>
      <c r="AG2353" s="50" t="n">
        <v>6113.6</v>
      </c>
      <c r="AH2353" s="50" t="n">
        <v>28</v>
      </c>
      <c r="AI2353" s="50" t="n">
        <v>152</v>
      </c>
      <c r="AJ2353" s="50" t="n">
        <v>11152.8</v>
      </c>
      <c r="AK2353" s="50" t="n">
        <v>55</v>
      </c>
    </row>
    <row r="2354" customFormat="false" ht="15" hidden="false" customHeight="false" outlineLevel="0" collapsed="false">
      <c r="A2354" s="50" t="s">
        <v>1431</v>
      </c>
      <c r="B2354" s="50" t="s">
        <v>160</v>
      </c>
      <c r="C2354" s="50" t="s">
        <v>661</v>
      </c>
      <c r="D2354" s="50" t="n">
        <v>805811</v>
      </c>
      <c r="E2354" s="50" t="n">
        <v>9</v>
      </c>
      <c r="F2354" s="50" t="s">
        <v>58</v>
      </c>
      <c r="G2354" s="50" t="n">
        <v>292</v>
      </c>
      <c r="H2354" s="50" t="n">
        <v>126</v>
      </c>
      <c r="I2354" s="50" t="n">
        <v>34</v>
      </c>
      <c r="J2354" s="50" t="n">
        <v>133</v>
      </c>
      <c r="K2354" s="50" t="n">
        <v>91</v>
      </c>
      <c r="L2354" s="50" t="n">
        <v>16</v>
      </c>
      <c r="M2354" s="50" t="n">
        <v>159</v>
      </c>
      <c r="N2354" s="50" t="n">
        <v>35</v>
      </c>
      <c r="O2354" s="50" t="n">
        <v>5.55</v>
      </c>
      <c r="P2354" s="50" t="n">
        <v>69</v>
      </c>
      <c r="Q2354" s="50" t="n">
        <v>55</v>
      </c>
      <c r="R2354" s="50" t="n">
        <v>17</v>
      </c>
      <c r="S2354" s="50" t="n">
        <v>6</v>
      </c>
      <c r="T2354" s="50" t="n">
        <v>0</v>
      </c>
      <c r="U2354" s="50" t="n">
        <v>2</v>
      </c>
      <c r="V2354" s="50" t="n">
        <v>12</v>
      </c>
      <c r="W2354" s="50" t="n">
        <v>0</v>
      </c>
      <c r="X2354" s="50" t="n">
        <v>2</v>
      </c>
      <c r="Y2354" s="50" t="n">
        <v>19</v>
      </c>
      <c r="Z2354" s="50" t="n">
        <v>28</v>
      </c>
      <c r="AA2354" s="50" t="n">
        <v>69</v>
      </c>
      <c r="AB2354" s="50" t="n">
        <v>26.262</v>
      </c>
      <c r="AC2354" s="50" t="n">
        <v>38</v>
      </c>
      <c r="AD2354" s="50" t="n">
        <v>3</v>
      </c>
      <c r="AE2354" s="50" t="n">
        <v>19</v>
      </c>
      <c r="AF2354" s="50" t="n">
        <v>38</v>
      </c>
      <c r="AG2354" s="50" t="n">
        <v>3555.7</v>
      </c>
      <c r="AH2354" s="50" t="n">
        <v>16</v>
      </c>
      <c r="AI2354" s="50" t="n">
        <v>105</v>
      </c>
      <c r="AJ2354" s="50" t="n">
        <v>7721.4</v>
      </c>
      <c r="AK2354" s="50" t="n">
        <v>39</v>
      </c>
    </row>
    <row r="2355" customFormat="false" ht="15" hidden="false" customHeight="false" outlineLevel="0" collapsed="false">
      <c r="A2355" s="50" t="s">
        <v>1432</v>
      </c>
      <c r="B2355" s="50" t="s">
        <v>160</v>
      </c>
      <c r="C2355" s="50" t="s">
        <v>663</v>
      </c>
      <c r="D2355" s="50" t="n">
        <v>669477</v>
      </c>
      <c r="E2355" s="50" t="n">
        <v>4</v>
      </c>
      <c r="F2355" s="50" t="s">
        <v>53</v>
      </c>
      <c r="G2355" s="50" t="n">
        <v>364</v>
      </c>
      <c r="H2355" s="50" t="n">
        <v>179</v>
      </c>
      <c r="I2355" s="50" t="n">
        <v>35</v>
      </c>
      <c r="J2355" s="50" t="n">
        <v>185</v>
      </c>
      <c r="K2355" s="50" t="n">
        <v>122</v>
      </c>
      <c r="L2355" s="50" t="n">
        <v>11</v>
      </c>
      <c r="M2355" s="50" t="n">
        <v>179</v>
      </c>
      <c r="N2355" s="50" t="n">
        <v>57</v>
      </c>
      <c r="O2355" s="50" t="n">
        <v>4.182</v>
      </c>
      <c r="P2355" s="50" t="n">
        <v>102</v>
      </c>
      <c r="Q2355" s="50" t="n">
        <v>93</v>
      </c>
      <c r="R2355" s="50" t="n">
        <v>28</v>
      </c>
      <c r="S2355" s="50" t="n">
        <v>8</v>
      </c>
      <c r="T2355" s="50" t="n">
        <v>1</v>
      </c>
      <c r="U2355" s="50" t="n">
        <v>4</v>
      </c>
      <c r="V2355" s="50" t="n">
        <v>4</v>
      </c>
      <c r="W2355" s="50" t="n">
        <v>4</v>
      </c>
      <c r="X2355" s="50" t="n">
        <v>1</v>
      </c>
      <c r="Y2355" s="50" t="n">
        <v>19</v>
      </c>
      <c r="Z2355" s="50" t="n">
        <v>38.7</v>
      </c>
      <c r="AA2355" s="50" t="n">
        <v>101</v>
      </c>
      <c r="AB2355" s="50" t="n">
        <v>37.296</v>
      </c>
      <c r="AC2355" s="50" t="n">
        <v>75</v>
      </c>
      <c r="AD2355" s="50" t="n">
        <v>11</v>
      </c>
      <c r="AE2355" s="50" t="n">
        <v>35</v>
      </c>
      <c r="AF2355" s="50" t="n">
        <v>74</v>
      </c>
      <c r="AG2355" s="50" t="n">
        <v>6663.8</v>
      </c>
      <c r="AH2355" s="50" t="n">
        <v>33</v>
      </c>
      <c r="AI2355" s="50" t="n">
        <v>154</v>
      </c>
      <c r="AJ2355" s="50" t="n">
        <v>11116.6</v>
      </c>
      <c r="AK2355" s="50" t="n">
        <v>39</v>
      </c>
    </row>
    <row r="2356" customFormat="false" ht="15" hidden="false" customHeight="false" outlineLevel="0" collapsed="false">
      <c r="A2356" s="50" t="s">
        <v>1432</v>
      </c>
      <c r="B2356" s="50" t="s">
        <v>160</v>
      </c>
      <c r="C2356" s="50" t="s">
        <v>663</v>
      </c>
      <c r="D2356" s="50" t="n">
        <v>669477</v>
      </c>
      <c r="E2356" s="50" t="n">
        <v>5</v>
      </c>
      <c r="F2356" s="50" t="s">
        <v>54</v>
      </c>
      <c r="G2356" s="50" t="n">
        <v>384</v>
      </c>
      <c r="H2356" s="50" t="n">
        <v>209</v>
      </c>
      <c r="I2356" s="50" t="n">
        <v>47</v>
      </c>
      <c r="J2356" s="50" t="n">
        <v>182</v>
      </c>
      <c r="K2356" s="50" t="n">
        <v>130</v>
      </c>
      <c r="L2356" s="50" t="n">
        <v>12</v>
      </c>
      <c r="M2356" s="50" t="n">
        <v>198</v>
      </c>
      <c r="N2356" s="50" t="n">
        <v>79</v>
      </c>
      <c r="O2356" s="50" t="n">
        <v>5.964</v>
      </c>
      <c r="P2356" s="50" t="n">
        <v>109</v>
      </c>
      <c r="Q2356" s="50" t="n">
        <v>104</v>
      </c>
      <c r="R2356" s="50" t="n">
        <v>30</v>
      </c>
      <c r="S2356" s="50" t="n">
        <v>4</v>
      </c>
      <c r="T2356" s="50" t="n">
        <v>0</v>
      </c>
      <c r="U2356" s="50" t="n">
        <v>8</v>
      </c>
      <c r="V2356" s="50" t="n">
        <v>3</v>
      </c>
      <c r="W2356" s="50" t="n">
        <v>1</v>
      </c>
      <c r="X2356" s="50" t="n">
        <v>1</v>
      </c>
      <c r="Y2356" s="50" t="n">
        <v>23</v>
      </c>
      <c r="Z2356" s="50" t="n">
        <v>40</v>
      </c>
      <c r="AA2356" s="50" t="n">
        <v>109</v>
      </c>
      <c r="AB2356" s="50" t="n">
        <v>37.525</v>
      </c>
      <c r="AC2356" s="50" t="n">
        <v>82</v>
      </c>
      <c r="AD2356" s="50" t="n">
        <v>12</v>
      </c>
      <c r="AE2356" s="50" t="n">
        <v>36</v>
      </c>
      <c r="AF2356" s="50" t="n">
        <v>82</v>
      </c>
      <c r="AG2356" s="50" t="n">
        <v>7351.3</v>
      </c>
      <c r="AH2356" s="50" t="n">
        <v>29</v>
      </c>
      <c r="AI2356" s="50" t="n">
        <v>184</v>
      </c>
      <c r="AJ2356" s="50" t="n">
        <v>13368.8</v>
      </c>
      <c r="AK2356" s="50" t="n">
        <v>51</v>
      </c>
    </row>
    <row r="2357" customFormat="false" ht="15" hidden="false" customHeight="false" outlineLevel="0" collapsed="false">
      <c r="A2357" s="50" t="s">
        <v>1432</v>
      </c>
      <c r="B2357" s="50" t="s">
        <v>160</v>
      </c>
      <c r="C2357" s="50" t="s">
        <v>663</v>
      </c>
      <c r="D2357" s="50" t="n">
        <v>669477</v>
      </c>
      <c r="E2357" s="50" t="n">
        <v>6</v>
      </c>
      <c r="F2357" s="50" t="s">
        <v>55</v>
      </c>
      <c r="G2357" s="50" t="n">
        <v>394</v>
      </c>
      <c r="H2357" s="50" t="n">
        <v>232</v>
      </c>
      <c r="I2357" s="50" t="n">
        <v>43</v>
      </c>
      <c r="J2357" s="50" t="n">
        <v>204</v>
      </c>
      <c r="K2357" s="50" t="n">
        <v>157</v>
      </c>
      <c r="L2357" s="50" t="n">
        <v>17</v>
      </c>
      <c r="M2357" s="50" t="n">
        <v>190</v>
      </c>
      <c r="N2357" s="50" t="n">
        <v>75</v>
      </c>
      <c r="O2357" s="50" t="n">
        <v>-3.697</v>
      </c>
      <c r="P2357" s="50" t="n">
        <v>110</v>
      </c>
      <c r="Q2357" s="50" t="n">
        <v>107</v>
      </c>
      <c r="R2357" s="50" t="n">
        <v>28</v>
      </c>
      <c r="S2357" s="50" t="n">
        <v>3</v>
      </c>
      <c r="T2357" s="50" t="n">
        <v>0</v>
      </c>
      <c r="U2357" s="50" t="n">
        <v>4</v>
      </c>
      <c r="V2357" s="50" t="n">
        <v>0</v>
      </c>
      <c r="W2357" s="50" t="n">
        <v>1</v>
      </c>
      <c r="X2357" s="50" t="n">
        <v>2</v>
      </c>
      <c r="Y2357" s="50" t="n">
        <v>19</v>
      </c>
      <c r="Z2357" s="50" t="n">
        <v>31.35</v>
      </c>
      <c r="AA2357" s="50" t="n">
        <v>110</v>
      </c>
      <c r="AB2357" s="50" t="n">
        <v>41.856</v>
      </c>
      <c r="AC2357" s="50" t="n">
        <v>90</v>
      </c>
      <c r="AD2357" s="50" t="n">
        <v>9</v>
      </c>
      <c r="AE2357" s="50" t="n">
        <v>38</v>
      </c>
      <c r="AF2357" s="50" t="n">
        <v>90</v>
      </c>
      <c r="AG2357" s="50" t="n">
        <v>8089.1</v>
      </c>
      <c r="AH2357" s="50" t="n">
        <v>44</v>
      </c>
      <c r="AI2357" s="50" t="n">
        <v>209</v>
      </c>
      <c r="AJ2357" s="50" t="n">
        <v>15180.8</v>
      </c>
      <c r="AK2357" s="50" t="n">
        <v>63</v>
      </c>
    </row>
    <row r="2358" customFormat="false" ht="15" hidden="false" customHeight="false" outlineLevel="0" collapsed="false">
      <c r="A2358" s="50" t="s">
        <v>1432</v>
      </c>
      <c r="B2358" s="50" t="s">
        <v>160</v>
      </c>
      <c r="C2358" s="50" t="s">
        <v>663</v>
      </c>
      <c r="D2358" s="50" t="n">
        <v>669477</v>
      </c>
      <c r="E2358" s="50" t="n">
        <v>7</v>
      </c>
      <c r="F2358" s="50" t="s">
        <v>56</v>
      </c>
      <c r="G2358" s="50" t="n">
        <v>311</v>
      </c>
      <c r="H2358" s="50" t="n">
        <v>160</v>
      </c>
      <c r="I2358" s="50" t="n">
        <v>31</v>
      </c>
      <c r="J2358" s="50" t="n">
        <v>151</v>
      </c>
      <c r="K2358" s="50" t="n">
        <v>107</v>
      </c>
      <c r="L2358" s="50" t="n">
        <v>8</v>
      </c>
      <c r="M2358" s="50" t="n">
        <v>156</v>
      </c>
      <c r="N2358" s="50" t="n">
        <v>53</v>
      </c>
      <c r="O2358" s="50" t="n">
        <v>1.402</v>
      </c>
      <c r="P2358" s="50" t="n">
        <v>88</v>
      </c>
      <c r="Q2358" s="50" t="n">
        <v>83</v>
      </c>
      <c r="R2358" s="50" t="n">
        <v>19</v>
      </c>
      <c r="S2358" s="50" t="n">
        <v>2</v>
      </c>
      <c r="T2358" s="50" t="n">
        <v>0</v>
      </c>
      <c r="U2358" s="50" t="n">
        <v>5</v>
      </c>
      <c r="V2358" s="50" t="n">
        <v>4</v>
      </c>
      <c r="W2358" s="50" t="n">
        <v>1</v>
      </c>
      <c r="X2358" s="50" t="n">
        <v>0</v>
      </c>
      <c r="Y2358" s="50" t="n">
        <v>20</v>
      </c>
      <c r="Z2358" s="50" t="n">
        <v>26.1</v>
      </c>
      <c r="AA2358" s="50" t="n">
        <v>87</v>
      </c>
      <c r="AB2358" s="50" t="n">
        <v>27.648</v>
      </c>
      <c r="AC2358" s="50" t="n">
        <v>63</v>
      </c>
      <c r="AD2358" s="50" t="n">
        <v>6</v>
      </c>
      <c r="AE2358" s="50" t="n">
        <v>30</v>
      </c>
      <c r="AF2358" s="50" t="n">
        <v>63</v>
      </c>
      <c r="AG2358" s="50" t="n">
        <v>5659.8</v>
      </c>
      <c r="AH2358" s="50" t="n">
        <v>21</v>
      </c>
      <c r="AI2358" s="50" t="n">
        <v>145</v>
      </c>
      <c r="AJ2358" s="50" t="n">
        <v>10555.5</v>
      </c>
      <c r="AK2358" s="50" t="n">
        <v>40</v>
      </c>
    </row>
    <row r="2359" customFormat="false" ht="15" hidden="false" customHeight="false" outlineLevel="0" collapsed="false">
      <c r="A2359" s="50" t="s">
        <v>1433</v>
      </c>
      <c r="B2359" s="50" t="s">
        <v>160</v>
      </c>
      <c r="C2359" s="50" t="s">
        <v>664</v>
      </c>
      <c r="D2359" s="50" t="n">
        <v>687551</v>
      </c>
      <c r="E2359" s="50" t="n">
        <v>4</v>
      </c>
      <c r="F2359" s="50" t="s">
        <v>53</v>
      </c>
      <c r="G2359" s="50" t="n">
        <v>179</v>
      </c>
      <c r="H2359" s="50" t="n">
        <v>73</v>
      </c>
      <c r="I2359" s="50" t="n">
        <v>16</v>
      </c>
      <c r="J2359" s="50" t="n">
        <v>87</v>
      </c>
      <c r="K2359" s="50" t="n">
        <v>51</v>
      </c>
      <c r="L2359" s="50" t="n">
        <v>6</v>
      </c>
      <c r="M2359" s="50" t="n">
        <v>92</v>
      </c>
      <c r="N2359" s="50" t="n">
        <v>22</v>
      </c>
      <c r="O2359" s="50" t="n">
        <v>-0.66</v>
      </c>
      <c r="P2359" s="50" t="n">
        <v>46</v>
      </c>
      <c r="Q2359" s="50" t="n">
        <v>43</v>
      </c>
      <c r="R2359" s="50" t="n">
        <v>12</v>
      </c>
      <c r="S2359" s="50" t="n">
        <v>1</v>
      </c>
      <c r="T2359" s="50" t="n">
        <v>0</v>
      </c>
      <c r="U2359" s="50" t="n">
        <v>2</v>
      </c>
      <c r="V2359" s="50" t="n">
        <v>2</v>
      </c>
      <c r="W2359" s="50" t="n">
        <v>0</v>
      </c>
      <c r="X2359" s="50" t="n">
        <v>0</v>
      </c>
      <c r="Y2359" s="50" t="n">
        <v>10</v>
      </c>
      <c r="Z2359" s="50" t="n">
        <v>14.75</v>
      </c>
      <c r="AA2359" s="50" t="n">
        <v>44</v>
      </c>
      <c r="AB2359" s="50" t="n">
        <v>12.026</v>
      </c>
      <c r="AC2359" s="50" t="n">
        <v>34</v>
      </c>
      <c r="AD2359" s="50" t="n">
        <v>2</v>
      </c>
      <c r="AE2359" s="50" t="n">
        <v>12</v>
      </c>
      <c r="AF2359" s="50" t="n">
        <v>33</v>
      </c>
      <c r="AG2359" s="50" t="n">
        <v>2859</v>
      </c>
      <c r="AH2359" s="50" t="n">
        <v>10</v>
      </c>
      <c r="AI2359" s="50" t="n">
        <v>62</v>
      </c>
      <c r="AJ2359" s="50" t="n">
        <v>4396.6</v>
      </c>
      <c r="AK2359" s="50" t="n">
        <v>8</v>
      </c>
    </row>
    <row r="2360" customFormat="false" ht="15" hidden="false" customHeight="false" outlineLevel="0" collapsed="false">
      <c r="A2360" s="50" t="s">
        <v>1433</v>
      </c>
      <c r="B2360" s="50" t="s">
        <v>160</v>
      </c>
      <c r="C2360" s="50" t="s">
        <v>664</v>
      </c>
      <c r="D2360" s="50" t="n">
        <v>687551</v>
      </c>
      <c r="E2360" s="50" t="n">
        <v>5</v>
      </c>
      <c r="F2360" s="50" t="s">
        <v>54</v>
      </c>
      <c r="G2360" s="50" t="n">
        <v>271</v>
      </c>
      <c r="H2360" s="50" t="n">
        <v>127</v>
      </c>
      <c r="I2360" s="50" t="n">
        <v>28</v>
      </c>
      <c r="J2360" s="50" t="n">
        <v>129</v>
      </c>
      <c r="K2360" s="50" t="n">
        <v>80</v>
      </c>
      <c r="L2360" s="50" t="n">
        <v>9</v>
      </c>
      <c r="M2360" s="50" t="n">
        <v>138</v>
      </c>
      <c r="N2360" s="50" t="n">
        <v>47</v>
      </c>
      <c r="O2360" s="50" t="n">
        <v>-4.584</v>
      </c>
      <c r="P2360" s="50" t="n">
        <v>76</v>
      </c>
      <c r="Q2360" s="50" t="n">
        <v>71</v>
      </c>
      <c r="R2360" s="50" t="n">
        <v>15</v>
      </c>
      <c r="S2360" s="50" t="n">
        <v>4</v>
      </c>
      <c r="T2360" s="50" t="n">
        <v>2</v>
      </c>
      <c r="U2360" s="50" t="n">
        <v>1</v>
      </c>
      <c r="V2360" s="50" t="n">
        <v>4</v>
      </c>
      <c r="W2360" s="50" t="n">
        <v>1</v>
      </c>
      <c r="X2360" s="50" t="n">
        <v>0</v>
      </c>
      <c r="Y2360" s="50" t="n">
        <v>15</v>
      </c>
      <c r="Z2360" s="50" t="n">
        <v>20.2</v>
      </c>
      <c r="AA2360" s="50" t="n">
        <v>74</v>
      </c>
      <c r="AB2360" s="50" t="n">
        <v>18.533</v>
      </c>
      <c r="AC2360" s="50" t="n">
        <v>56</v>
      </c>
      <c r="AD2360" s="50" t="n">
        <v>1</v>
      </c>
      <c r="AE2360" s="50" t="n">
        <v>16</v>
      </c>
      <c r="AF2360" s="50" t="n">
        <v>55</v>
      </c>
      <c r="AG2360" s="50" t="n">
        <v>4436.2</v>
      </c>
      <c r="AH2360" s="50" t="n">
        <v>15</v>
      </c>
      <c r="AI2360" s="50" t="n">
        <v>104</v>
      </c>
      <c r="AJ2360" s="50" t="n">
        <v>7265</v>
      </c>
      <c r="AK2360" s="50" t="n">
        <v>7</v>
      </c>
    </row>
    <row r="2361" customFormat="false" ht="15" hidden="false" customHeight="false" outlineLevel="0" collapsed="false">
      <c r="A2361" s="50" t="s">
        <v>1433</v>
      </c>
      <c r="B2361" s="50" t="s">
        <v>160</v>
      </c>
      <c r="C2361" s="50" t="s">
        <v>664</v>
      </c>
      <c r="D2361" s="50" t="n">
        <v>687551</v>
      </c>
      <c r="E2361" s="50" t="n">
        <v>6</v>
      </c>
      <c r="F2361" s="50" t="s">
        <v>55</v>
      </c>
      <c r="G2361" s="50" t="n">
        <v>276</v>
      </c>
      <c r="H2361" s="50" t="n">
        <v>93</v>
      </c>
      <c r="I2361" s="50" t="n">
        <v>15</v>
      </c>
      <c r="J2361" s="50" t="n">
        <v>133</v>
      </c>
      <c r="K2361" s="50" t="n">
        <v>72</v>
      </c>
      <c r="L2361" s="50" t="n">
        <v>6</v>
      </c>
      <c r="M2361" s="50" t="n">
        <v>138</v>
      </c>
      <c r="N2361" s="50" t="n">
        <v>21</v>
      </c>
      <c r="O2361" s="50" t="n">
        <v>-0.49</v>
      </c>
      <c r="P2361" s="50" t="n">
        <v>70</v>
      </c>
      <c r="Q2361" s="50" t="n">
        <v>53</v>
      </c>
      <c r="R2361" s="50" t="n">
        <v>11</v>
      </c>
      <c r="S2361" s="50" t="n">
        <v>3</v>
      </c>
      <c r="T2361" s="50" t="n">
        <v>0</v>
      </c>
      <c r="U2361" s="50" t="n">
        <v>0</v>
      </c>
      <c r="V2361" s="50" t="n">
        <v>12</v>
      </c>
      <c r="W2361" s="50" t="n">
        <v>3</v>
      </c>
      <c r="X2361" s="50" t="n">
        <v>1</v>
      </c>
      <c r="Y2361" s="50" t="n">
        <v>9</v>
      </c>
      <c r="Z2361" s="50" t="n">
        <v>20.75</v>
      </c>
      <c r="AA2361" s="50" t="n">
        <v>68</v>
      </c>
      <c r="AB2361" s="50" t="n">
        <v>24.034</v>
      </c>
      <c r="AC2361" s="50" t="n">
        <v>46</v>
      </c>
      <c r="AD2361" s="50" t="n">
        <v>0</v>
      </c>
      <c r="AE2361" s="50" t="n">
        <v>16</v>
      </c>
      <c r="AF2361" s="50" t="n">
        <v>46</v>
      </c>
      <c r="AG2361" s="50" t="n">
        <v>3932.8</v>
      </c>
      <c r="AH2361" s="50" t="n">
        <v>20</v>
      </c>
      <c r="AI2361" s="50" t="n">
        <v>85</v>
      </c>
      <c r="AJ2361" s="50" t="n">
        <v>5924.2</v>
      </c>
      <c r="AK2361" s="50" t="n">
        <v>4</v>
      </c>
    </row>
    <row r="2362" customFormat="false" ht="15" hidden="false" customHeight="false" outlineLevel="0" collapsed="false">
      <c r="A2362" s="50" t="s">
        <v>1433</v>
      </c>
      <c r="B2362" s="50" t="s">
        <v>160</v>
      </c>
      <c r="C2362" s="50" t="s">
        <v>664</v>
      </c>
      <c r="D2362" s="50" t="n">
        <v>687551</v>
      </c>
      <c r="E2362" s="50" t="n">
        <v>7</v>
      </c>
      <c r="F2362" s="50" t="s">
        <v>56</v>
      </c>
      <c r="G2362" s="50" t="n">
        <v>239</v>
      </c>
      <c r="H2362" s="50" t="n">
        <v>106</v>
      </c>
      <c r="I2362" s="50" t="n">
        <v>16</v>
      </c>
      <c r="J2362" s="50" t="n">
        <v>124</v>
      </c>
      <c r="K2362" s="50" t="n">
        <v>77</v>
      </c>
      <c r="L2362" s="50" t="n">
        <v>4</v>
      </c>
      <c r="M2362" s="50" t="n">
        <v>115</v>
      </c>
      <c r="N2362" s="50" t="n">
        <v>29</v>
      </c>
      <c r="O2362" s="50" t="n">
        <v>0.129</v>
      </c>
      <c r="P2362" s="50" t="n">
        <v>59</v>
      </c>
      <c r="Q2362" s="50" t="n">
        <v>53</v>
      </c>
      <c r="R2362" s="50" t="n">
        <v>14</v>
      </c>
      <c r="S2362" s="50" t="n">
        <v>2</v>
      </c>
      <c r="T2362" s="50" t="n">
        <v>0</v>
      </c>
      <c r="U2362" s="50" t="n">
        <v>1</v>
      </c>
      <c r="V2362" s="50" t="n">
        <v>4</v>
      </c>
      <c r="W2362" s="50" t="n">
        <v>2</v>
      </c>
      <c r="X2362" s="50" t="n">
        <v>0</v>
      </c>
      <c r="Y2362" s="50" t="n">
        <v>7</v>
      </c>
      <c r="Z2362" s="50" t="n">
        <v>18.6</v>
      </c>
      <c r="AA2362" s="50" t="n">
        <v>59</v>
      </c>
      <c r="AB2362" s="50" t="n">
        <v>20.831</v>
      </c>
      <c r="AC2362" s="50" t="n">
        <v>46</v>
      </c>
      <c r="AD2362" s="50" t="n">
        <v>2</v>
      </c>
      <c r="AE2362" s="50" t="n">
        <v>18</v>
      </c>
      <c r="AF2362" s="50" t="n">
        <v>46</v>
      </c>
      <c r="AG2362" s="50" t="n">
        <v>4034.4</v>
      </c>
      <c r="AH2362" s="50" t="n">
        <v>20</v>
      </c>
      <c r="AI2362" s="50" t="n">
        <v>97</v>
      </c>
      <c r="AJ2362" s="50" t="n">
        <v>6705.6</v>
      </c>
      <c r="AK2362" s="50" t="n">
        <v>3</v>
      </c>
    </row>
    <row r="2363" customFormat="false" ht="15" hidden="false" customHeight="false" outlineLevel="0" collapsed="false">
      <c r="A2363" s="50" t="s">
        <v>1433</v>
      </c>
      <c r="B2363" s="50" t="s">
        <v>160</v>
      </c>
      <c r="C2363" s="50" t="s">
        <v>664</v>
      </c>
      <c r="D2363" s="50" t="n">
        <v>687551</v>
      </c>
      <c r="E2363" s="50" t="n">
        <v>8</v>
      </c>
      <c r="F2363" s="50" t="s">
        <v>57</v>
      </c>
      <c r="G2363" s="50" t="n">
        <v>379</v>
      </c>
      <c r="H2363" s="50" t="n">
        <v>162</v>
      </c>
      <c r="I2363" s="50" t="n">
        <v>39</v>
      </c>
      <c r="J2363" s="50" t="n">
        <v>171</v>
      </c>
      <c r="K2363" s="50" t="n">
        <v>102</v>
      </c>
      <c r="L2363" s="50" t="n">
        <v>11</v>
      </c>
      <c r="M2363" s="50" t="n">
        <v>208</v>
      </c>
      <c r="N2363" s="50" t="n">
        <v>60</v>
      </c>
      <c r="O2363" s="50" t="n">
        <v>3.929</v>
      </c>
      <c r="P2363" s="50" t="n">
        <v>91</v>
      </c>
      <c r="Q2363" s="50" t="n">
        <v>76</v>
      </c>
      <c r="R2363" s="50" t="n">
        <v>18</v>
      </c>
      <c r="S2363" s="50" t="n">
        <v>3</v>
      </c>
      <c r="T2363" s="50" t="n">
        <v>1</v>
      </c>
      <c r="U2363" s="50" t="n">
        <v>4</v>
      </c>
      <c r="V2363" s="50" t="n">
        <v>11</v>
      </c>
      <c r="W2363" s="50" t="n">
        <v>2</v>
      </c>
      <c r="X2363" s="50" t="n">
        <v>2</v>
      </c>
      <c r="Y2363" s="50" t="n">
        <v>20</v>
      </c>
      <c r="Z2363" s="50" t="n">
        <v>31.45</v>
      </c>
      <c r="AA2363" s="50" t="n">
        <v>91</v>
      </c>
      <c r="AB2363" s="50" t="n">
        <v>35.515</v>
      </c>
      <c r="AC2363" s="50" t="n">
        <v>58</v>
      </c>
      <c r="AD2363" s="50" t="n">
        <v>8</v>
      </c>
      <c r="AE2363" s="50" t="n">
        <v>23</v>
      </c>
      <c r="AF2363" s="50" t="n">
        <v>58</v>
      </c>
      <c r="AG2363" s="50" t="n">
        <v>5157.1</v>
      </c>
      <c r="AH2363" s="50" t="n">
        <v>25</v>
      </c>
      <c r="AI2363" s="50" t="n">
        <v>144</v>
      </c>
      <c r="AJ2363" s="50" t="n">
        <v>10007.5</v>
      </c>
      <c r="AK2363" s="50" t="n">
        <v>10</v>
      </c>
    </row>
    <row r="2364" customFormat="false" ht="15" hidden="false" customHeight="false" outlineLevel="0" collapsed="false">
      <c r="A2364" s="50" t="s">
        <v>1433</v>
      </c>
      <c r="B2364" s="50" t="s">
        <v>160</v>
      </c>
      <c r="C2364" s="50" t="s">
        <v>664</v>
      </c>
      <c r="D2364" s="50" t="n">
        <v>687551</v>
      </c>
      <c r="E2364" s="50" t="n">
        <v>9</v>
      </c>
      <c r="F2364" s="50" t="s">
        <v>58</v>
      </c>
      <c r="G2364" s="50" t="n">
        <v>223</v>
      </c>
      <c r="H2364" s="50" t="n">
        <v>91</v>
      </c>
      <c r="I2364" s="50" t="n">
        <v>16</v>
      </c>
      <c r="J2364" s="50" t="n">
        <v>113</v>
      </c>
      <c r="K2364" s="50" t="n">
        <v>69</v>
      </c>
      <c r="L2364" s="50" t="n">
        <v>7</v>
      </c>
      <c r="M2364" s="50" t="n">
        <v>110</v>
      </c>
      <c r="N2364" s="50" t="n">
        <v>22</v>
      </c>
      <c r="O2364" s="50" t="n">
        <v>0.793</v>
      </c>
      <c r="P2364" s="50" t="n">
        <v>51</v>
      </c>
      <c r="Q2364" s="50" t="n">
        <v>44</v>
      </c>
      <c r="R2364" s="50" t="n">
        <v>11</v>
      </c>
      <c r="S2364" s="50" t="n">
        <v>1</v>
      </c>
      <c r="T2364" s="50" t="n">
        <v>0</v>
      </c>
      <c r="U2364" s="50" t="n">
        <v>3</v>
      </c>
      <c r="V2364" s="50" t="n">
        <v>6</v>
      </c>
      <c r="W2364" s="50" t="n">
        <v>1</v>
      </c>
      <c r="X2364" s="50" t="n">
        <v>0</v>
      </c>
      <c r="Y2364" s="50" t="n">
        <v>10</v>
      </c>
      <c r="Z2364" s="50" t="n">
        <v>18.45</v>
      </c>
      <c r="AA2364" s="50" t="n">
        <v>51</v>
      </c>
      <c r="AB2364" s="50" t="n">
        <v>18.428</v>
      </c>
      <c r="AC2364" s="50" t="n">
        <v>34</v>
      </c>
      <c r="AD2364" s="50" t="n">
        <v>3</v>
      </c>
      <c r="AE2364" s="50" t="n">
        <v>17</v>
      </c>
      <c r="AF2364" s="50" t="n">
        <v>34</v>
      </c>
      <c r="AG2364" s="50" t="n">
        <v>2957.2</v>
      </c>
      <c r="AH2364" s="50" t="n">
        <v>12</v>
      </c>
      <c r="AI2364" s="50" t="n">
        <v>81</v>
      </c>
      <c r="AJ2364" s="50" t="n">
        <v>5640.1</v>
      </c>
      <c r="AK2364" s="50" t="n">
        <v>5</v>
      </c>
    </row>
    <row r="2365" customFormat="false" ht="15" hidden="false" customHeight="false" outlineLevel="0" collapsed="false">
      <c r="A2365" s="50" t="s">
        <v>1434</v>
      </c>
      <c r="B2365" s="50" t="s">
        <v>160</v>
      </c>
      <c r="C2365" s="50" t="s">
        <v>665</v>
      </c>
      <c r="D2365" s="50" t="n">
        <v>656305</v>
      </c>
      <c r="E2365" s="50" t="n">
        <v>4</v>
      </c>
      <c r="F2365" s="50" t="s">
        <v>53</v>
      </c>
      <c r="G2365" s="50" t="n">
        <v>526</v>
      </c>
      <c r="H2365" s="50" t="n">
        <v>220</v>
      </c>
      <c r="I2365" s="50" t="n">
        <v>48</v>
      </c>
      <c r="J2365" s="50" t="n">
        <v>255</v>
      </c>
      <c r="K2365" s="50" t="n">
        <v>152</v>
      </c>
      <c r="L2365" s="50" t="n">
        <v>22</v>
      </c>
      <c r="M2365" s="50" t="n">
        <v>270</v>
      </c>
      <c r="N2365" s="50" t="n">
        <v>68</v>
      </c>
      <c r="O2365" s="50" t="n">
        <v>0.602</v>
      </c>
      <c r="P2365" s="50" t="n">
        <v>133</v>
      </c>
      <c r="Q2365" s="50" t="n">
        <v>118</v>
      </c>
      <c r="R2365" s="50" t="n">
        <v>32</v>
      </c>
      <c r="S2365" s="50" t="n">
        <v>6</v>
      </c>
      <c r="T2365" s="50" t="n">
        <v>1</v>
      </c>
      <c r="U2365" s="50" t="n">
        <v>1</v>
      </c>
      <c r="V2365" s="50" t="n">
        <v>14</v>
      </c>
      <c r="W2365" s="50" t="n">
        <v>1</v>
      </c>
      <c r="X2365" s="50" t="n">
        <v>0</v>
      </c>
      <c r="Y2365" s="50" t="n">
        <v>29</v>
      </c>
      <c r="Z2365" s="50" t="n">
        <v>42.3</v>
      </c>
      <c r="AA2365" s="50" t="n">
        <v>131</v>
      </c>
      <c r="AB2365" s="50" t="n">
        <v>37.012</v>
      </c>
      <c r="AC2365" s="50" t="n">
        <v>89</v>
      </c>
      <c r="AD2365" s="50" t="n">
        <v>4</v>
      </c>
      <c r="AE2365" s="50" t="n">
        <v>30</v>
      </c>
      <c r="AF2365" s="50" t="n">
        <v>87</v>
      </c>
      <c r="AG2365" s="50" t="n">
        <v>7622.4</v>
      </c>
      <c r="AH2365" s="50" t="n">
        <v>20</v>
      </c>
      <c r="AI2365" s="50" t="n">
        <v>182</v>
      </c>
      <c r="AJ2365" s="50" t="n">
        <v>13827.4</v>
      </c>
      <c r="AK2365" s="50" t="n">
        <v>109</v>
      </c>
    </row>
    <row r="2366" customFormat="false" ht="15" hidden="false" customHeight="false" outlineLevel="0" collapsed="false">
      <c r="A2366" s="50" t="s">
        <v>1434</v>
      </c>
      <c r="B2366" s="50" t="s">
        <v>160</v>
      </c>
      <c r="C2366" s="50" t="s">
        <v>665</v>
      </c>
      <c r="D2366" s="50" t="n">
        <v>656305</v>
      </c>
      <c r="E2366" s="50" t="n">
        <v>5</v>
      </c>
      <c r="F2366" s="50" t="s">
        <v>54</v>
      </c>
      <c r="G2366" s="50" t="n">
        <v>452</v>
      </c>
      <c r="H2366" s="50" t="n">
        <v>208</v>
      </c>
      <c r="I2366" s="50" t="n">
        <v>44</v>
      </c>
      <c r="J2366" s="50" t="n">
        <v>233</v>
      </c>
      <c r="K2366" s="50" t="n">
        <v>154</v>
      </c>
      <c r="L2366" s="50" t="n">
        <v>25</v>
      </c>
      <c r="M2366" s="50" t="n">
        <v>215</v>
      </c>
      <c r="N2366" s="50" t="n">
        <v>54</v>
      </c>
      <c r="O2366" s="50" t="n">
        <v>-7.472</v>
      </c>
      <c r="P2366" s="50" t="n">
        <v>112</v>
      </c>
      <c r="Q2366" s="50" t="n">
        <v>102</v>
      </c>
      <c r="R2366" s="50" t="n">
        <v>19</v>
      </c>
      <c r="S2366" s="50" t="n">
        <v>9</v>
      </c>
      <c r="T2366" s="50" t="n">
        <v>0</v>
      </c>
      <c r="U2366" s="50" t="n">
        <v>0</v>
      </c>
      <c r="V2366" s="50" t="n">
        <v>9</v>
      </c>
      <c r="W2366" s="50" t="n">
        <v>1</v>
      </c>
      <c r="X2366" s="50" t="n">
        <v>0</v>
      </c>
      <c r="Y2366" s="50" t="n">
        <v>26</v>
      </c>
      <c r="Z2366" s="50" t="n">
        <v>26.55</v>
      </c>
      <c r="AA2366" s="50" t="n">
        <v>110</v>
      </c>
      <c r="AB2366" s="50" t="n">
        <v>26.842</v>
      </c>
      <c r="AC2366" s="50" t="n">
        <v>76</v>
      </c>
      <c r="AD2366" s="50" t="n">
        <v>4</v>
      </c>
      <c r="AE2366" s="50" t="n">
        <v>25</v>
      </c>
      <c r="AF2366" s="50" t="n">
        <v>75</v>
      </c>
      <c r="AG2366" s="50" t="n">
        <v>6517.1</v>
      </c>
      <c r="AH2366" s="50" t="n">
        <v>19</v>
      </c>
      <c r="AI2366" s="50" t="n">
        <v>183</v>
      </c>
      <c r="AJ2366" s="50" t="n">
        <v>13892.5</v>
      </c>
      <c r="AK2366" s="50" t="n">
        <v>106</v>
      </c>
    </row>
    <row r="2367" customFormat="false" ht="15" hidden="false" customHeight="false" outlineLevel="0" collapsed="false">
      <c r="A2367" s="50" t="s">
        <v>1434</v>
      </c>
      <c r="B2367" s="50" t="s">
        <v>160</v>
      </c>
      <c r="C2367" s="50" t="s">
        <v>665</v>
      </c>
      <c r="D2367" s="50" t="n">
        <v>656305</v>
      </c>
      <c r="E2367" s="50" t="n">
        <v>6</v>
      </c>
      <c r="F2367" s="50" t="s">
        <v>55</v>
      </c>
      <c r="G2367" s="50" t="n">
        <v>446</v>
      </c>
      <c r="H2367" s="50" t="n">
        <v>203</v>
      </c>
      <c r="I2367" s="50" t="n">
        <v>41</v>
      </c>
      <c r="J2367" s="50" t="n">
        <v>215</v>
      </c>
      <c r="K2367" s="50" t="n">
        <v>136</v>
      </c>
      <c r="L2367" s="50" t="n">
        <v>16</v>
      </c>
      <c r="M2367" s="50" t="n">
        <v>231</v>
      </c>
      <c r="N2367" s="50" t="n">
        <v>67</v>
      </c>
      <c r="O2367" s="50" t="n">
        <v>4.587</v>
      </c>
      <c r="P2367" s="50" t="n">
        <v>107</v>
      </c>
      <c r="Q2367" s="50" t="n">
        <v>87</v>
      </c>
      <c r="R2367" s="50" t="n">
        <v>21</v>
      </c>
      <c r="S2367" s="50" t="n">
        <v>3</v>
      </c>
      <c r="T2367" s="50" t="n">
        <v>0</v>
      </c>
      <c r="U2367" s="50" t="n">
        <v>6</v>
      </c>
      <c r="V2367" s="50" t="n">
        <v>14</v>
      </c>
      <c r="W2367" s="50" t="n">
        <v>3</v>
      </c>
      <c r="X2367" s="50" t="n">
        <v>3</v>
      </c>
      <c r="Y2367" s="50" t="n">
        <v>26</v>
      </c>
      <c r="Z2367" s="50" t="n">
        <v>38.45</v>
      </c>
      <c r="AA2367" s="50" t="n">
        <v>107</v>
      </c>
      <c r="AB2367" s="50" t="n">
        <v>35.654</v>
      </c>
      <c r="AC2367" s="50" t="n">
        <v>64</v>
      </c>
      <c r="AD2367" s="50" t="n">
        <v>7</v>
      </c>
      <c r="AE2367" s="50" t="n">
        <v>27</v>
      </c>
      <c r="AF2367" s="50" t="n">
        <v>64</v>
      </c>
      <c r="AG2367" s="50" t="n">
        <v>5795.9</v>
      </c>
      <c r="AH2367" s="50" t="n">
        <v>23</v>
      </c>
      <c r="AI2367" s="50" t="n">
        <v>183</v>
      </c>
      <c r="AJ2367" s="50" t="n">
        <v>14043.6</v>
      </c>
      <c r="AK2367" s="50" t="n">
        <v>124</v>
      </c>
    </row>
    <row r="2368" customFormat="false" ht="15" hidden="false" customHeight="false" outlineLevel="0" collapsed="false">
      <c r="A2368" s="50" t="s">
        <v>1435</v>
      </c>
      <c r="B2368" s="50" t="s">
        <v>160</v>
      </c>
      <c r="C2368" s="50" t="s">
        <v>569</v>
      </c>
      <c r="D2368" s="50" t="n">
        <v>671218</v>
      </c>
      <c r="E2368" s="50" t="n">
        <v>4</v>
      </c>
      <c r="F2368" s="50" t="s">
        <v>53</v>
      </c>
      <c r="G2368" s="50" t="n">
        <v>511</v>
      </c>
      <c r="H2368" s="50" t="n">
        <v>269</v>
      </c>
      <c r="I2368" s="50" t="n">
        <v>67</v>
      </c>
      <c r="J2368" s="50" t="n">
        <v>228</v>
      </c>
      <c r="K2368" s="50" t="n">
        <v>171</v>
      </c>
      <c r="L2368" s="50" t="n">
        <v>21</v>
      </c>
      <c r="M2368" s="50" t="n">
        <v>279</v>
      </c>
      <c r="N2368" s="50" t="n">
        <v>98</v>
      </c>
      <c r="O2368" s="50" t="n">
        <v>-1.415</v>
      </c>
      <c r="P2368" s="50" t="n">
        <v>118</v>
      </c>
      <c r="Q2368" s="50" t="n">
        <v>110</v>
      </c>
      <c r="R2368" s="50" t="n">
        <v>31</v>
      </c>
      <c r="S2368" s="50" t="n">
        <v>7</v>
      </c>
      <c r="T2368" s="50" t="n">
        <v>0</v>
      </c>
      <c r="U2368" s="50" t="n">
        <v>3</v>
      </c>
      <c r="V2368" s="50" t="n">
        <v>7</v>
      </c>
      <c r="W2368" s="50" t="n">
        <v>0</v>
      </c>
      <c r="X2368" s="50" t="n">
        <v>1</v>
      </c>
      <c r="Y2368" s="50" t="n">
        <v>37</v>
      </c>
      <c r="Z2368" s="50" t="n">
        <v>37.85</v>
      </c>
      <c r="AA2368" s="50" t="n">
        <v>115</v>
      </c>
      <c r="AB2368" s="50" t="n">
        <v>38.248</v>
      </c>
      <c r="AC2368" s="50" t="n">
        <v>74</v>
      </c>
      <c r="AD2368" s="50" t="n">
        <v>12</v>
      </c>
      <c r="AE2368" s="50" t="n">
        <v>41</v>
      </c>
      <c r="AF2368" s="50" t="n">
        <v>72</v>
      </c>
      <c r="AG2368" s="50" t="n">
        <v>6736.6</v>
      </c>
      <c r="AH2368" s="50" t="n">
        <v>28</v>
      </c>
      <c r="AI2368" s="50" t="n">
        <v>226</v>
      </c>
      <c r="AJ2368" s="50" t="n">
        <v>16282.8</v>
      </c>
      <c r="AK2368" s="50" t="n">
        <v>46</v>
      </c>
    </row>
    <row r="2369" customFormat="false" ht="15" hidden="false" customHeight="false" outlineLevel="0" collapsed="false">
      <c r="A2369" s="50" t="s">
        <v>1435</v>
      </c>
      <c r="B2369" s="50" t="s">
        <v>160</v>
      </c>
      <c r="C2369" s="50" t="s">
        <v>569</v>
      </c>
      <c r="D2369" s="50" t="n">
        <v>671218</v>
      </c>
      <c r="E2369" s="50" t="n">
        <v>5</v>
      </c>
      <c r="F2369" s="50" t="s">
        <v>54</v>
      </c>
      <c r="G2369" s="50" t="n">
        <v>201</v>
      </c>
      <c r="H2369" s="50" t="n">
        <v>117</v>
      </c>
      <c r="I2369" s="50" t="n">
        <v>28</v>
      </c>
      <c r="J2369" s="50" t="n">
        <v>98</v>
      </c>
      <c r="K2369" s="50" t="n">
        <v>73</v>
      </c>
      <c r="L2369" s="50" t="n">
        <v>9</v>
      </c>
      <c r="M2369" s="50" t="n">
        <v>103</v>
      </c>
      <c r="N2369" s="50" t="n">
        <v>44</v>
      </c>
      <c r="O2369" s="50" t="n">
        <v>-0.869</v>
      </c>
      <c r="P2369" s="50" t="n">
        <v>58</v>
      </c>
      <c r="Q2369" s="50" t="n">
        <v>55</v>
      </c>
      <c r="R2369" s="50" t="n">
        <v>13</v>
      </c>
      <c r="S2369" s="50" t="n">
        <v>5</v>
      </c>
      <c r="T2369" s="50" t="n">
        <v>1</v>
      </c>
      <c r="U2369" s="50" t="n">
        <v>1</v>
      </c>
      <c r="V2369" s="50" t="n">
        <v>3</v>
      </c>
      <c r="W2369" s="50" t="n">
        <v>0</v>
      </c>
      <c r="X2369" s="50" t="n">
        <v>0</v>
      </c>
      <c r="Y2369" s="50" t="n">
        <v>10</v>
      </c>
      <c r="Z2369" s="50" t="n">
        <v>16.45</v>
      </c>
      <c r="AA2369" s="50" t="n">
        <v>57</v>
      </c>
      <c r="AB2369" s="50" t="n">
        <v>17.721</v>
      </c>
      <c r="AC2369" s="50" t="n">
        <v>45</v>
      </c>
      <c r="AD2369" s="50" t="n">
        <v>4</v>
      </c>
      <c r="AE2369" s="50" t="n">
        <v>17</v>
      </c>
      <c r="AF2369" s="50" t="n">
        <v>44</v>
      </c>
      <c r="AG2369" s="50" t="n">
        <v>3940.4</v>
      </c>
      <c r="AH2369" s="50" t="n">
        <v>12</v>
      </c>
      <c r="AI2369" s="50" t="n">
        <v>107</v>
      </c>
      <c r="AJ2369" s="50" t="n">
        <v>7743.3</v>
      </c>
      <c r="AK2369" s="50" t="n">
        <v>29</v>
      </c>
    </row>
    <row r="2370" customFormat="false" ht="15" hidden="false" customHeight="false" outlineLevel="0" collapsed="false">
      <c r="A2370" s="50" t="s">
        <v>1435</v>
      </c>
      <c r="B2370" s="50" t="s">
        <v>160</v>
      </c>
      <c r="C2370" s="50" t="s">
        <v>569</v>
      </c>
      <c r="D2370" s="50" t="n">
        <v>671218</v>
      </c>
      <c r="E2370" s="50" t="n">
        <v>6</v>
      </c>
      <c r="F2370" s="50" t="s">
        <v>55</v>
      </c>
      <c r="G2370" s="50" t="n">
        <v>37</v>
      </c>
      <c r="H2370" s="50" t="n">
        <v>18</v>
      </c>
      <c r="I2370" s="50" t="n">
        <v>4</v>
      </c>
      <c r="J2370" s="50" t="n">
        <v>20</v>
      </c>
      <c r="K2370" s="50" t="n">
        <v>13</v>
      </c>
      <c r="L2370" s="50" t="n">
        <v>1</v>
      </c>
      <c r="M2370" s="50" t="n">
        <v>17</v>
      </c>
      <c r="N2370" s="50" t="n">
        <v>5</v>
      </c>
      <c r="O2370" s="50" t="n">
        <v>-0.438</v>
      </c>
      <c r="P2370" s="50" t="n">
        <v>11</v>
      </c>
      <c r="Q2370" s="50" t="n">
        <v>10</v>
      </c>
      <c r="R2370" s="50" t="n">
        <v>2</v>
      </c>
      <c r="S2370" s="50" t="n">
        <v>0</v>
      </c>
      <c r="T2370" s="50" t="n">
        <v>0</v>
      </c>
      <c r="U2370" s="50" t="n">
        <v>1</v>
      </c>
      <c r="V2370" s="50" t="n">
        <v>1</v>
      </c>
      <c r="W2370" s="50" t="n">
        <v>0</v>
      </c>
      <c r="X2370" s="50" t="n">
        <v>0</v>
      </c>
      <c r="Y2370" s="50" t="n">
        <v>1</v>
      </c>
      <c r="Z2370" s="50" t="n">
        <v>3.6</v>
      </c>
      <c r="AA2370" s="50" t="n">
        <v>11</v>
      </c>
      <c r="AB2370" s="50" t="n">
        <v>4.742</v>
      </c>
      <c r="AC2370" s="50" t="n">
        <v>9</v>
      </c>
      <c r="AD2370" s="50" t="n">
        <v>2</v>
      </c>
      <c r="AE2370" s="50" t="n">
        <v>5</v>
      </c>
      <c r="AF2370" s="50" t="n">
        <v>9</v>
      </c>
      <c r="AG2370" s="50" t="n">
        <v>802.7</v>
      </c>
      <c r="AH2370" s="50" t="n">
        <v>4</v>
      </c>
      <c r="AI2370" s="50" t="n">
        <v>16</v>
      </c>
      <c r="AJ2370" s="50" t="n">
        <v>1180.6</v>
      </c>
      <c r="AK2370" s="50" t="n">
        <v>5</v>
      </c>
    </row>
    <row r="2371" customFormat="false" ht="15" hidden="false" customHeight="false" outlineLevel="0" collapsed="false">
      <c r="A2371" s="50" t="s">
        <v>1435</v>
      </c>
      <c r="B2371" s="50" t="s">
        <v>160</v>
      </c>
      <c r="C2371" s="50" t="s">
        <v>569</v>
      </c>
      <c r="D2371" s="50" t="n">
        <v>671218</v>
      </c>
      <c r="E2371" s="50" t="n">
        <v>7</v>
      </c>
      <c r="F2371" s="50" t="s">
        <v>56</v>
      </c>
      <c r="G2371" s="50" t="n">
        <v>413</v>
      </c>
      <c r="H2371" s="50" t="n">
        <v>215</v>
      </c>
      <c r="I2371" s="50" t="n">
        <v>51</v>
      </c>
      <c r="J2371" s="50" t="n">
        <v>201</v>
      </c>
      <c r="K2371" s="50" t="n">
        <v>135</v>
      </c>
      <c r="L2371" s="50" t="n">
        <v>14</v>
      </c>
      <c r="M2371" s="50" t="n">
        <v>212</v>
      </c>
      <c r="N2371" s="50" t="n">
        <v>80</v>
      </c>
      <c r="O2371" s="50" t="n">
        <v>1.692</v>
      </c>
      <c r="P2371" s="50" t="n">
        <v>110</v>
      </c>
      <c r="Q2371" s="50" t="n">
        <v>105</v>
      </c>
      <c r="R2371" s="50" t="n">
        <v>28</v>
      </c>
      <c r="S2371" s="50" t="n">
        <v>1</v>
      </c>
      <c r="T2371" s="50" t="n">
        <v>2</v>
      </c>
      <c r="U2371" s="50" t="n">
        <v>4</v>
      </c>
      <c r="V2371" s="50" t="n">
        <v>4</v>
      </c>
      <c r="W2371" s="50" t="n">
        <v>1</v>
      </c>
      <c r="X2371" s="50" t="n">
        <v>0</v>
      </c>
      <c r="Y2371" s="50" t="n">
        <v>30</v>
      </c>
      <c r="Z2371" s="50" t="n">
        <v>34.85</v>
      </c>
      <c r="AA2371" s="50" t="n">
        <v>110</v>
      </c>
      <c r="AB2371" s="50" t="n">
        <v>35.424</v>
      </c>
      <c r="AC2371" s="50" t="n">
        <v>75</v>
      </c>
      <c r="AD2371" s="50" t="n">
        <v>10</v>
      </c>
      <c r="AE2371" s="50" t="n">
        <v>35</v>
      </c>
      <c r="AF2371" s="50" t="n">
        <v>75</v>
      </c>
      <c r="AG2371" s="50" t="n">
        <v>6919.5</v>
      </c>
      <c r="AH2371" s="50" t="n">
        <v>24</v>
      </c>
      <c r="AI2371" s="50" t="n">
        <v>194</v>
      </c>
      <c r="AJ2371" s="50" t="n">
        <v>14107.9</v>
      </c>
      <c r="AK2371" s="50" t="n">
        <v>54</v>
      </c>
    </row>
    <row r="2372" customFormat="false" ht="15" hidden="false" customHeight="false" outlineLevel="0" collapsed="false">
      <c r="A2372" s="50" t="s">
        <v>1435</v>
      </c>
      <c r="B2372" s="50" t="s">
        <v>160</v>
      </c>
      <c r="C2372" s="50" t="s">
        <v>569</v>
      </c>
      <c r="D2372" s="50" t="n">
        <v>671218</v>
      </c>
      <c r="E2372" s="50" t="n">
        <v>8</v>
      </c>
      <c r="F2372" s="50" t="s">
        <v>57</v>
      </c>
      <c r="G2372" s="50" t="n">
        <v>36</v>
      </c>
      <c r="H2372" s="50" t="n">
        <v>17</v>
      </c>
      <c r="I2372" s="50" t="n">
        <v>9</v>
      </c>
      <c r="J2372" s="50" t="n">
        <v>21</v>
      </c>
      <c r="K2372" s="50" t="n">
        <v>14</v>
      </c>
      <c r="L2372" s="50" t="n">
        <v>7</v>
      </c>
      <c r="M2372" s="50" t="n">
        <v>15</v>
      </c>
      <c r="N2372" s="50" t="n">
        <v>3</v>
      </c>
      <c r="O2372" s="50" t="n">
        <v>-0.575</v>
      </c>
      <c r="P2372" s="50" t="n">
        <v>9</v>
      </c>
      <c r="Q2372" s="50" t="n">
        <v>8</v>
      </c>
      <c r="R2372" s="50" t="n">
        <v>2</v>
      </c>
      <c r="S2372" s="50" t="n">
        <v>0</v>
      </c>
      <c r="T2372" s="50" t="n">
        <v>0</v>
      </c>
      <c r="U2372" s="50" t="n">
        <v>0</v>
      </c>
      <c r="V2372" s="50" t="n">
        <v>1</v>
      </c>
      <c r="W2372" s="50" t="n">
        <v>0</v>
      </c>
      <c r="X2372" s="50" t="n">
        <v>0</v>
      </c>
      <c r="Y2372" s="50" t="n">
        <v>4</v>
      </c>
      <c r="Z2372" s="50" t="n">
        <v>2.5</v>
      </c>
      <c r="AA2372" s="50" t="n">
        <v>9</v>
      </c>
      <c r="AB2372" s="50" t="n">
        <v>1.591</v>
      </c>
      <c r="AC2372" s="50" t="n">
        <v>4</v>
      </c>
      <c r="AD2372" s="50" t="n">
        <v>0</v>
      </c>
      <c r="AE2372" s="50" t="n">
        <v>2</v>
      </c>
      <c r="AF2372" s="50" t="n">
        <v>4</v>
      </c>
      <c r="AG2372" s="50" t="n">
        <v>348</v>
      </c>
      <c r="AH2372" s="50" t="n">
        <v>0</v>
      </c>
      <c r="AI2372" s="50" t="n">
        <v>14</v>
      </c>
      <c r="AJ2372" s="50" t="n">
        <v>1008</v>
      </c>
      <c r="AK2372" s="50" t="n">
        <v>4</v>
      </c>
    </row>
    <row r="2373" customFormat="false" ht="15" hidden="false" customHeight="false" outlineLevel="0" collapsed="false">
      <c r="A2373" s="50" t="s">
        <v>1436</v>
      </c>
      <c r="B2373" s="50" t="s">
        <v>160</v>
      </c>
      <c r="C2373" s="50" t="s">
        <v>666</v>
      </c>
      <c r="D2373" s="50" t="n">
        <v>683766</v>
      </c>
      <c r="E2373" s="50" t="n">
        <v>4</v>
      </c>
      <c r="F2373" s="50" t="s">
        <v>53</v>
      </c>
      <c r="G2373" s="50" t="n">
        <v>29</v>
      </c>
      <c r="H2373" s="50" t="n">
        <v>18</v>
      </c>
      <c r="I2373" s="50" t="n">
        <v>4</v>
      </c>
      <c r="J2373" s="50" t="n">
        <v>19</v>
      </c>
      <c r="K2373" s="50" t="n">
        <v>15</v>
      </c>
      <c r="L2373" s="50" t="n">
        <v>1</v>
      </c>
      <c r="M2373" s="50" t="n">
        <v>10</v>
      </c>
      <c r="N2373" s="50" t="n">
        <v>3</v>
      </c>
      <c r="O2373" s="50" t="n">
        <v>-2.22</v>
      </c>
      <c r="P2373" s="50" t="n">
        <v>12</v>
      </c>
      <c r="Q2373" s="50" t="n">
        <v>12</v>
      </c>
      <c r="R2373" s="50" t="n">
        <v>1</v>
      </c>
      <c r="S2373" s="50" t="n">
        <v>1</v>
      </c>
      <c r="T2373" s="50" t="n">
        <v>0</v>
      </c>
      <c r="U2373" s="50" t="n">
        <v>0</v>
      </c>
      <c r="V2373" s="50" t="n">
        <v>0</v>
      </c>
      <c r="W2373" s="50" t="n">
        <v>0</v>
      </c>
      <c r="X2373" s="50" t="n">
        <v>0</v>
      </c>
      <c r="Y2373" s="50" t="n">
        <v>1</v>
      </c>
      <c r="Z2373" s="50" t="n">
        <v>1.25</v>
      </c>
      <c r="AA2373" s="50" t="n">
        <v>12</v>
      </c>
      <c r="AB2373" s="50" t="n">
        <v>1.293</v>
      </c>
      <c r="AC2373" s="50" t="n">
        <v>11</v>
      </c>
      <c r="AD2373" s="50" t="n">
        <v>0</v>
      </c>
      <c r="AE2373" s="50" t="n">
        <v>2</v>
      </c>
      <c r="AF2373" s="50" t="n">
        <v>11</v>
      </c>
      <c r="AG2373" s="50" t="n">
        <v>965.8</v>
      </c>
      <c r="AH2373" s="50" t="n">
        <v>1</v>
      </c>
      <c r="AI2373" s="50" t="n">
        <v>16</v>
      </c>
      <c r="AJ2373" s="50" t="n">
        <v>1123.4</v>
      </c>
      <c r="AK2373" s="50" t="n">
        <v>0</v>
      </c>
    </row>
    <row r="2374" customFormat="false" ht="15" hidden="false" customHeight="false" outlineLevel="0" collapsed="false">
      <c r="A2374" s="50" t="s">
        <v>1436</v>
      </c>
      <c r="B2374" s="50" t="s">
        <v>160</v>
      </c>
      <c r="C2374" s="50" t="s">
        <v>666</v>
      </c>
      <c r="D2374" s="50" t="n">
        <v>683766</v>
      </c>
      <c r="E2374" s="50" t="n">
        <v>5</v>
      </c>
      <c r="F2374" s="50" t="s">
        <v>54</v>
      </c>
      <c r="G2374" s="50" t="n">
        <v>10</v>
      </c>
      <c r="H2374" s="50" t="n">
        <v>6</v>
      </c>
      <c r="I2374" s="50" t="n">
        <v>2</v>
      </c>
      <c r="J2374" s="50" t="n">
        <v>3</v>
      </c>
      <c r="K2374" s="50" t="n">
        <v>2</v>
      </c>
      <c r="L2374" s="50" t="n">
        <v>2</v>
      </c>
      <c r="M2374" s="50" t="n">
        <v>7</v>
      </c>
      <c r="N2374" s="50" t="n">
        <v>4</v>
      </c>
      <c r="O2374" s="50" t="n">
        <v>-0.173</v>
      </c>
      <c r="P2374" s="50" t="n">
        <v>3</v>
      </c>
      <c r="Q2374" s="50" t="n">
        <v>2</v>
      </c>
      <c r="R2374" s="50" t="n">
        <v>0</v>
      </c>
      <c r="S2374" s="50" t="n">
        <v>0</v>
      </c>
      <c r="T2374" s="50" t="n">
        <v>0</v>
      </c>
      <c r="U2374" s="50" t="n">
        <v>0</v>
      </c>
      <c r="V2374" s="50" t="n">
        <v>0</v>
      </c>
      <c r="W2374" s="50" t="n">
        <v>1</v>
      </c>
      <c r="X2374" s="50" t="n">
        <v>0</v>
      </c>
      <c r="Y2374" s="50" t="n">
        <v>1</v>
      </c>
      <c r="Z2374" s="50" t="n">
        <v>0.7</v>
      </c>
      <c r="AA2374" s="50" t="n">
        <v>3</v>
      </c>
      <c r="AB2374" s="50" t="n">
        <v>1.069</v>
      </c>
      <c r="AC2374" s="50" t="n">
        <v>1</v>
      </c>
      <c r="AD2374" s="50" t="n">
        <v>0</v>
      </c>
      <c r="AE2374" s="50" t="n">
        <v>0</v>
      </c>
      <c r="AF2374" s="50" t="n">
        <v>1</v>
      </c>
      <c r="AG2374" s="50" t="n">
        <v>36.6</v>
      </c>
      <c r="AH2374" s="50" t="n">
        <v>0</v>
      </c>
      <c r="AI2374" s="50" t="n">
        <v>5</v>
      </c>
      <c r="AJ2374" s="50" t="n">
        <v>354.7</v>
      </c>
      <c r="AK2374" s="50" t="n">
        <v>1</v>
      </c>
    </row>
    <row r="2375" customFormat="false" ht="15" hidden="false" customHeight="false" outlineLevel="0" collapsed="false">
      <c r="A2375" s="50" t="s">
        <v>1436</v>
      </c>
      <c r="B2375" s="50" t="s">
        <v>160</v>
      </c>
      <c r="C2375" s="50" t="s">
        <v>666</v>
      </c>
      <c r="D2375" s="50" t="n">
        <v>683766</v>
      </c>
      <c r="E2375" s="50" t="n">
        <v>7</v>
      </c>
      <c r="F2375" s="50" t="s">
        <v>56</v>
      </c>
      <c r="G2375" s="50" t="n">
        <v>83</v>
      </c>
      <c r="H2375" s="50" t="n">
        <v>44</v>
      </c>
      <c r="I2375" s="50" t="n">
        <v>10</v>
      </c>
      <c r="J2375" s="50" t="n">
        <v>41</v>
      </c>
      <c r="K2375" s="50" t="n">
        <v>30</v>
      </c>
      <c r="L2375" s="50" t="n">
        <v>4</v>
      </c>
      <c r="M2375" s="50" t="n">
        <v>42</v>
      </c>
      <c r="N2375" s="50" t="n">
        <v>14</v>
      </c>
      <c r="O2375" s="50" t="n">
        <v>-1.743</v>
      </c>
      <c r="P2375" s="50" t="n">
        <v>26</v>
      </c>
      <c r="Q2375" s="50" t="n">
        <v>24</v>
      </c>
      <c r="R2375" s="50" t="n">
        <v>6</v>
      </c>
      <c r="S2375" s="50" t="n">
        <v>0</v>
      </c>
      <c r="T2375" s="50" t="n">
        <v>0</v>
      </c>
      <c r="U2375" s="50" t="n">
        <v>0</v>
      </c>
      <c r="V2375" s="50" t="n">
        <v>2</v>
      </c>
      <c r="W2375" s="50" t="n">
        <v>0</v>
      </c>
      <c r="X2375" s="50" t="n">
        <v>0</v>
      </c>
      <c r="Y2375" s="50" t="n">
        <v>4</v>
      </c>
      <c r="Z2375" s="50" t="n">
        <v>6.8</v>
      </c>
      <c r="AA2375" s="50" t="n">
        <v>26</v>
      </c>
      <c r="AB2375" s="50" t="n">
        <v>6.816</v>
      </c>
      <c r="AC2375" s="50" t="n">
        <v>20</v>
      </c>
      <c r="AD2375" s="50" t="n">
        <v>1</v>
      </c>
      <c r="AE2375" s="50" t="n">
        <v>5</v>
      </c>
      <c r="AF2375" s="50" t="n">
        <v>20</v>
      </c>
      <c r="AG2375" s="50" t="n">
        <v>1686</v>
      </c>
      <c r="AH2375" s="50" t="n">
        <v>5</v>
      </c>
      <c r="AI2375" s="50" t="n">
        <v>39</v>
      </c>
      <c r="AJ2375" s="50" t="n">
        <v>2723.3</v>
      </c>
      <c r="AK2375" s="50" t="n">
        <v>4</v>
      </c>
    </row>
    <row r="2376" customFormat="false" ht="15" hidden="false" customHeight="false" outlineLevel="0" collapsed="false">
      <c r="A2376" s="50" t="s">
        <v>1436</v>
      </c>
      <c r="B2376" s="50" t="s">
        <v>160</v>
      </c>
      <c r="C2376" s="50" t="s">
        <v>666</v>
      </c>
      <c r="D2376" s="50" t="n">
        <v>683766</v>
      </c>
      <c r="E2376" s="50" t="n">
        <v>8</v>
      </c>
      <c r="F2376" s="50" t="s">
        <v>57</v>
      </c>
      <c r="G2376" s="50" t="n">
        <v>333</v>
      </c>
      <c r="H2376" s="50" t="n">
        <v>184</v>
      </c>
      <c r="I2376" s="50" t="n">
        <v>52</v>
      </c>
      <c r="J2376" s="50" t="n">
        <v>148</v>
      </c>
      <c r="K2376" s="50" t="n">
        <v>106</v>
      </c>
      <c r="L2376" s="50" t="n">
        <v>20</v>
      </c>
      <c r="M2376" s="50" t="n">
        <v>185</v>
      </c>
      <c r="N2376" s="50" t="n">
        <v>78</v>
      </c>
      <c r="O2376" s="50" t="n">
        <v>-5.953</v>
      </c>
      <c r="P2376" s="50" t="n">
        <v>93</v>
      </c>
      <c r="Q2376" s="50" t="n">
        <v>85</v>
      </c>
      <c r="R2376" s="50" t="n">
        <v>17</v>
      </c>
      <c r="S2376" s="50" t="n">
        <v>4</v>
      </c>
      <c r="T2376" s="50" t="n">
        <v>0</v>
      </c>
      <c r="U2376" s="50" t="n">
        <v>1</v>
      </c>
      <c r="V2376" s="50" t="n">
        <v>3</v>
      </c>
      <c r="W2376" s="50" t="n">
        <v>1</v>
      </c>
      <c r="X2376" s="50" t="n">
        <v>0</v>
      </c>
      <c r="Y2376" s="50" t="n">
        <v>31</v>
      </c>
      <c r="Z2376" s="50" t="n">
        <v>20.6</v>
      </c>
      <c r="AA2376" s="50" t="n">
        <v>87</v>
      </c>
      <c r="AB2376" s="50" t="n">
        <v>20.08</v>
      </c>
      <c r="AC2376" s="50" t="n">
        <v>58</v>
      </c>
      <c r="AD2376" s="50" t="n">
        <v>4</v>
      </c>
      <c r="AE2376" s="50" t="n">
        <v>20</v>
      </c>
      <c r="AF2376" s="50" t="n">
        <v>56</v>
      </c>
      <c r="AG2376" s="50" t="n">
        <v>4642.2</v>
      </c>
      <c r="AH2376" s="50" t="n">
        <v>16</v>
      </c>
      <c r="AI2376" s="50" t="n">
        <v>160</v>
      </c>
      <c r="AJ2376" s="50" t="n">
        <v>11072.1</v>
      </c>
      <c r="AK2376" s="50" t="n">
        <v>9</v>
      </c>
    </row>
    <row r="2377" customFormat="false" ht="15" hidden="false" customHeight="false" outlineLevel="0" collapsed="false">
      <c r="A2377" s="50" t="s">
        <v>1436</v>
      </c>
      <c r="B2377" s="50" t="s">
        <v>160</v>
      </c>
      <c r="C2377" s="50" t="s">
        <v>666</v>
      </c>
      <c r="D2377" s="50" t="n">
        <v>683766</v>
      </c>
      <c r="E2377" s="50" t="n">
        <v>9</v>
      </c>
      <c r="F2377" s="50" t="s">
        <v>58</v>
      </c>
      <c r="G2377" s="50" t="n">
        <v>310</v>
      </c>
      <c r="H2377" s="50" t="n">
        <v>163</v>
      </c>
      <c r="I2377" s="50" t="n">
        <v>50</v>
      </c>
      <c r="J2377" s="50" t="n">
        <v>146</v>
      </c>
      <c r="K2377" s="50" t="n">
        <v>101</v>
      </c>
      <c r="L2377" s="50" t="n">
        <v>18</v>
      </c>
      <c r="M2377" s="50" t="n">
        <v>164</v>
      </c>
      <c r="N2377" s="50" t="n">
        <v>62</v>
      </c>
      <c r="O2377" s="50" t="n">
        <v>0.841</v>
      </c>
      <c r="P2377" s="50" t="n">
        <v>87</v>
      </c>
      <c r="Q2377" s="50" t="n">
        <v>80</v>
      </c>
      <c r="R2377" s="50" t="n">
        <v>20</v>
      </c>
      <c r="S2377" s="50" t="n">
        <v>1</v>
      </c>
      <c r="T2377" s="50" t="n">
        <v>0</v>
      </c>
      <c r="U2377" s="50" t="n">
        <v>3</v>
      </c>
      <c r="V2377" s="50" t="n">
        <v>4</v>
      </c>
      <c r="W2377" s="50" t="n">
        <v>0</v>
      </c>
      <c r="X2377" s="50" t="n">
        <v>0</v>
      </c>
      <c r="Y2377" s="50" t="n">
        <v>22</v>
      </c>
      <c r="Z2377" s="50" t="n">
        <v>24.45</v>
      </c>
      <c r="AA2377" s="50" t="n">
        <v>84</v>
      </c>
      <c r="AB2377" s="50" t="n">
        <v>20.518</v>
      </c>
      <c r="AC2377" s="50" t="n">
        <v>61</v>
      </c>
      <c r="AD2377" s="50" t="n">
        <v>1</v>
      </c>
      <c r="AE2377" s="50" t="n">
        <v>13</v>
      </c>
      <c r="AF2377" s="50" t="n">
        <v>61</v>
      </c>
      <c r="AG2377" s="50" t="n">
        <v>4708.8</v>
      </c>
      <c r="AH2377" s="50" t="n">
        <v>24</v>
      </c>
      <c r="AI2377" s="50" t="n">
        <v>140</v>
      </c>
      <c r="AJ2377" s="50" t="n">
        <v>9608.7</v>
      </c>
      <c r="AK2377" s="50" t="n">
        <v>8</v>
      </c>
    </row>
    <row r="2378" customFormat="false" ht="15" hidden="false" customHeight="false" outlineLevel="0" collapsed="false">
      <c r="A2378" s="50" t="s">
        <v>1437</v>
      </c>
      <c r="B2378" s="50" t="s">
        <v>160</v>
      </c>
      <c r="C2378" s="50" t="s">
        <v>667</v>
      </c>
      <c r="D2378" s="50" t="n">
        <v>813841</v>
      </c>
      <c r="E2378" s="50" t="n">
        <v>5</v>
      </c>
      <c r="F2378" s="50" t="s">
        <v>54</v>
      </c>
      <c r="G2378" s="50" t="n">
        <v>6</v>
      </c>
      <c r="H2378" s="50" t="n">
        <v>2</v>
      </c>
      <c r="I2378" s="50" t="n">
        <v>0</v>
      </c>
      <c r="J2378" s="50" t="n">
        <v>2</v>
      </c>
      <c r="K2378" s="50" t="n">
        <v>1</v>
      </c>
      <c r="L2378" s="50" t="n">
        <v>0</v>
      </c>
      <c r="M2378" s="50" t="n">
        <v>4</v>
      </c>
      <c r="N2378" s="50" t="n">
        <v>1</v>
      </c>
      <c r="O2378" s="50" t="n">
        <v>0.651</v>
      </c>
      <c r="P2378" s="50" t="n">
        <v>1</v>
      </c>
      <c r="Q2378" s="50" t="n">
        <v>1</v>
      </c>
      <c r="R2378" s="50" t="n">
        <v>1</v>
      </c>
      <c r="S2378" s="50" t="n">
        <v>1</v>
      </c>
      <c r="T2378" s="50" t="n">
        <v>0</v>
      </c>
      <c r="U2378" s="50" t="n">
        <v>0</v>
      </c>
      <c r="V2378" s="50" t="n">
        <v>0</v>
      </c>
      <c r="W2378" s="50" t="n">
        <v>0</v>
      </c>
      <c r="X2378" s="50" t="n">
        <v>0</v>
      </c>
      <c r="Y2378" s="50" t="n">
        <v>0</v>
      </c>
      <c r="Z2378" s="50" t="n">
        <v>1.25</v>
      </c>
      <c r="AA2378" s="50" t="n">
        <v>1</v>
      </c>
      <c r="AB2378" s="50" t="n">
        <v>0.816</v>
      </c>
      <c r="AC2378" s="50" t="n">
        <v>1</v>
      </c>
      <c r="AD2378" s="50" t="n">
        <v>0</v>
      </c>
      <c r="AE2378" s="50" t="n">
        <v>1</v>
      </c>
      <c r="AF2378" s="50" t="n">
        <v>1</v>
      </c>
      <c r="AG2378" s="50" t="n">
        <v>101.5</v>
      </c>
      <c r="AH2378" s="50" t="n">
        <v>1</v>
      </c>
      <c r="AI2378" s="50" t="n">
        <v>2</v>
      </c>
      <c r="AJ2378" s="50" t="n">
        <v>137.3</v>
      </c>
      <c r="AK2378" s="50" t="n">
        <v>0</v>
      </c>
    </row>
    <row r="2379" customFormat="false" ht="15" hidden="false" customHeight="false" outlineLevel="0" collapsed="false">
      <c r="A2379" s="50" t="s">
        <v>1437</v>
      </c>
      <c r="B2379" s="50" t="s">
        <v>160</v>
      </c>
      <c r="C2379" s="50" t="s">
        <v>667</v>
      </c>
      <c r="D2379" s="50" t="n">
        <v>813841</v>
      </c>
      <c r="E2379" s="50" t="n">
        <v>6</v>
      </c>
      <c r="F2379" s="50" t="s">
        <v>55</v>
      </c>
      <c r="G2379" s="50" t="n">
        <v>93</v>
      </c>
      <c r="H2379" s="50" t="n">
        <v>58</v>
      </c>
      <c r="I2379" s="50" t="n">
        <v>27</v>
      </c>
      <c r="J2379" s="50" t="n">
        <v>49</v>
      </c>
      <c r="K2379" s="50" t="n">
        <v>38</v>
      </c>
      <c r="L2379" s="50" t="n">
        <v>18</v>
      </c>
      <c r="M2379" s="50" t="n">
        <v>44</v>
      </c>
      <c r="N2379" s="50" t="n">
        <v>20</v>
      </c>
      <c r="O2379" s="50" t="n">
        <v>-1.056</v>
      </c>
      <c r="P2379" s="50" t="n">
        <v>27</v>
      </c>
      <c r="Q2379" s="50" t="n">
        <v>24</v>
      </c>
      <c r="R2379" s="50" t="n">
        <v>6</v>
      </c>
      <c r="S2379" s="50" t="n">
        <v>0</v>
      </c>
      <c r="T2379" s="50" t="n">
        <v>1</v>
      </c>
      <c r="U2379" s="50" t="n">
        <v>1</v>
      </c>
      <c r="V2379" s="50" t="n">
        <v>0</v>
      </c>
      <c r="W2379" s="50" t="n">
        <v>0</v>
      </c>
      <c r="X2379" s="50" t="n">
        <v>0</v>
      </c>
      <c r="Y2379" s="50" t="n">
        <v>14</v>
      </c>
      <c r="Z2379" s="50" t="n">
        <v>7.2</v>
      </c>
      <c r="AA2379" s="50" t="n">
        <v>24</v>
      </c>
      <c r="AB2379" s="50" t="n">
        <v>6.025</v>
      </c>
      <c r="AC2379" s="50" t="n">
        <v>13</v>
      </c>
      <c r="AD2379" s="50" t="n">
        <v>1</v>
      </c>
      <c r="AE2379" s="50" t="n">
        <v>4</v>
      </c>
      <c r="AF2379" s="50" t="n">
        <v>13</v>
      </c>
      <c r="AG2379" s="50" t="n">
        <v>935.6</v>
      </c>
      <c r="AH2379" s="50" t="n">
        <v>7</v>
      </c>
      <c r="AI2379" s="50" t="n">
        <v>49</v>
      </c>
      <c r="AJ2379" s="50" t="n">
        <v>3358.2</v>
      </c>
      <c r="AK2379" s="50" t="n">
        <v>2</v>
      </c>
    </row>
    <row r="2380" customFormat="false" ht="15" hidden="false" customHeight="false" outlineLevel="0" collapsed="false">
      <c r="A2380" s="50" t="s">
        <v>1437</v>
      </c>
      <c r="B2380" s="50" t="s">
        <v>160</v>
      </c>
      <c r="C2380" s="50" t="s">
        <v>667</v>
      </c>
      <c r="D2380" s="50" t="n">
        <v>813841</v>
      </c>
      <c r="E2380" s="50" t="n">
        <v>7</v>
      </c>
      <c r="F2380" s="50" t="s">
        <v>56</v>
      </c>
      <c r="G2380" s="50" t="n">
        <v>6</v>
      </c>
      <c r="H2380" s="50" t="n">
        <v>4</v>
      </c>
      <c r="I2380" s="50" t="n">
        <v>2</v>
      </c>
      <c r="J2380" s="50" t="n">
        <v>3</v>
      </c>
      <c r="K2380" s="50" t="n">
        <v>3</v>
      </c>
      <c r="L2380" s="50" t="n">
        <v>1</v>
      </c>
      <c r="M2380" s="50" t="n">
        <v>3</v>
      </c>
      <c r="N2380" s="50" t="n">
        <v>1</v>
      </c>
      <c r="O2380" s="50" t="n">
        <v>-0.259</v>
      </c>
      <c r="P2380" s="50" t="n">
        <v>1</v>
      </c>
      <c r="Q2380" s="50" t="n">
        <v>1</v>
      </c>
      <c r="R2380" s="50" t="n">
        <v>0</v>
      </c>
      <c r="S2380" s="50" t="n">
        <v>0</v>
      </c>
      <c r="T2380" s="50" t="n">
        <v>0</v>
      </c>
      <c r="U2380" s="50" t="n">
        <v>0</v>
      </c>
      <c r="V2380" s="50" t="n">
        <v>0</v>
      </c>
      <c r="W2380" s="50" t="n">
        <v>0</v>
      </c>
      <c r="X2380" s="50" t="n">
        <v>0</v>
      </c>
      <c r="Y2380" s="50" t="n">
        <v>1</v>
      </c>
      <c r="Z2380" s="50" t="n">
        <v>0</v>
      </c>
      <c r="AA2380" s="50" t="n">
        <v>1</v>
      </c>
      <c r="AB2380" s="50" t="n">
        <v>0</v>
      </c>
      <c r="AC2380" s="50" t="n">
        <v>0</v>
      </c>
      <c r="AD2380" s="50" t="n">
        <v>0</v>
      </c>
      <c r="AE2380" s="50" t="n">
        <v>0</v>
      </c>
      <c r="AF2380" s="50" t="n">
        <v>0</v>
      </c>
      <c r="AG2380" s="50" t="n">
        <v>0</v>
      </c>
      <c r="AH2380" s="50" t="n">
        <v>0</v>
      </c>
      <c r="AI2380" s="50" t="n">
        <v>4</v>
      </c>
      <c r="AJ2380" s="50" t="n">
        <v>271.8</v>
      </c>
      <c r="AK2380" s="50" t="n">
        <v>1</v>
      </c>
    </row>
    <row r="2381" customFormat="false" ht="15" hidden="false" customHeight="false" outlineLevel="0" collapsed="false">
      <c r="A2381" s="50" t="s">
        <v>1437</v>
      </c>
      <c r="B2381" s="50" t="s">
        <v>160</v>
      </c>
      <c r="C2381" s="50" t="s">
        <v>667</v>
      </c>
      <c r="D2381" s="50" t="n">
        <v>813841</v>
      </c>
      <c r="E2381" s="50" t="n">
        <v>8</v>
      </c>
      <c r="F2381" s="50" t="s">
        <v>57</v>
      </c>
      <c r="G2381" s="50" t="n">
        <v>143</v>
      </c>
      <c r="H2381" s="50" t="n">
        <v>73</v>
      </c>
      <c r="I2381" s="50" t="n">
        <v>20</v>
      </c>
      <c r="J2381" s="50" t="n">
        <v>68</v>
      </c>
      <c r="K2381" s="50" t="n">
        <v>45</v>
      </c>
      <c r="L2381" s="50" t="n">
        <v>7</v>
      </c>
      <c r="M2381" s="50" t="n">
        <v>75</v>
      </c>
      <c r="N2381" s="50" t="n">
        <v>28</v>
      </c>
      <c r="O2381" s="50" t="n">
        <v>3.788</v>
      </c>
      <c r="P2381" s="50" t="n">
        <v>40</v>
      </c>
      <c r="Q2381" s="50" t="n">
        <v>37</v>
      </c>
      <c r="R2381" s="50" t="n">
        <v>11</v>
      </c>
      <c r="S2381" s="50" t="n">
        <v>0</v>
      </c>
      <c r="T2381" s="50" t="n">
        <v>1</v>
      </c>
      <c r="U2381" s="50" t="n">
        <v>3</v>
      </c>
      <c r="V2381" s="50" t="n">
        <v>3</v>
      </c>
      <c r="W2381" s="50" t="n">
        <v>0</v>
      </c>
      <c r="X2381" s="50" t="n">
        <v>0</v>
      </c>
      <c r="Y2381" s="50" t="n">
        <v>16</v>
      </c>
      <c r="Z2381" s="50" t="n">
        <v>16</v>
      </c>
      <c r="AA2381" s="50" t="n">
        <v>40</v>
      </c>
      <c r="AB2381" s="50" t="n">
        <v>11.906</v>
      </c>
      <c r="AC2381" s="50" t="n">
        <v>21</v>
      </c>
      <c r="AD2381" s="50" t="n">
        <v>4</v>
      </c>
      <c r="AE2381" s="50" t="n">
        <v>11</v>
      </c>
      <c r="AF2381" s="50" t="n">
        <v>21</v>
      </c>
      <c r="AG2381" s="50" t="n">
        <v>1844.7</v>
      </c>
      <c r="AH2381" s="50" t="n">
        <v>9</v>
      </c>
      <c r="AI2381" s="50" t="n">
        <v>60</v>
      </c>
      <c r="AJ2381" s="50" t="n">
        <v>4146.1</v>
      </c>
      <c r="AK2381" s="50" t="n">
        <v>5</v>
      </c>
    </row>
    <row r="2382" customFormat="false" ht="15" hidden="false" customHeight="false" outlineLevel="0" collapsed="false">
      <c r="A2382" s="50" t="s">
        <v>1437</v>
      </c>
      <c r="B2382" s="50" t="s">
        <v>160</v>
      </c>
      <c r="C2382" s="50" t="s">
        <v>667</v>
      </c>
      <c r="D2382" s="50" t="n">
        <v>813841</v>
      </c>
      <c r="E2382" s="50" t="n">
        <v>9</v>
      </c>
      <c r="F2382" s="50" t="s">
        <v>58</v>
      </c>
      <c r="G2382" s="50" t="n">
        <v>391</v>
      </c>
      <c r="H2382" s="50" t="n">
        <v>198</v>
      </c>
      <c r="I2382" s="50" t="n">
        <v>67</v>
      </c>
      <c r="J2382" s="50" t="n">
        <v>199</v>
      </c>
      <c r="K2382" s="50" t="n">
        <v>141</v>
      </c>
      <c r="L2382" s="50" t="n">
        <v>38</v>
      </c>
      <c r="M2382" s="50" t="n">
        <v>191</v>
      </c>
      <c r="N2382" s="50" t="n">
        <v>57</v>
      </c>
      <c r="O2382" s="50" t="n">
        <v>-5.119</v>
      </c>
      <c r="P2382" s="50" t="n">
        <v>100</v>
      </c>
      <c r="Q2382" s="50" t="n">
        <v>88</v>
      </c>
      <c r="R2382" s="50" t="n">
        <v>20</v>
      </c>
      <c r="S2382" s="50" t="n">
        <v>3</v>
      </c>
      <c r="T2382" s="50" t="n">
        <v>0</v>
      </c>
      <c r="U2382" s="50" t="n">
        <v>0</v>
      </c>
      <c r="V2382" s="50" t="n">
        <v>7</v>
      </c>
      <c r="W2382" s="50" t="n">
        <v>0</v>
      </c>
      <c r="X2382" s="50" t="n">
        <v>0</v>
      </c>
      <c r="Y2382" s="50" t="n">
        <v>34</v>
      </c>
      <c r="Z2382" s="50" t="n">
        <v>24.65</v>
      </c>
      <c r="AA2382" s="50" t="n">
        <v>96</v>
      </c>
      <c r="AB2382" s="50" t="n">
        <v>23.167</v>
      </c>
      <c r="AC2382" s="50" t="n">
        <v>58</v>
      </c>
      <c r="AD2382" s="50" t="n">
        <v>0</v>
      </c>
      <c r="AE2382" s="50" t="n">
        <v>17</v>
      </c>
      <c r="AF2382" s="50" t="n">
        <v>58</v>
      </c>
      <c r="AG2382" s="50" t="n">
        <v>4553.9</v>
      </c>
      <c r="AH2382" s="50" t="n">
        <v>19</v>
      </c>
      <c r="AI2382" s="50" t="n">
        <v>165</v>
      </c>
      <c r="AJ2382" s="50" t="n">
        <v>11263.4</v>
      </c>
      <c r="AK2382" s="50" t="n">
        <v>7</v>
      </c>
    </row>
    <row r="2383" customFormat="false" ht="15" hidden="false" customHeight="false" outlineLevel="0" collapsed="false">
      <c r="A2383" s="50" t="s">
        <v>1438</v>
      </c>
      <c r="B2383" s="50" t="s">
        <v>160</v>
      </c>
      <c r="C2383" s="50" t="s">
        <v>668</v>
      </c>
      <c r="D2383" s="50" t="n">
        <v>701852</v>
      </c>
      <c r="E2383" s="50" t="n">
        <v>6</v>
      </c>
      <c r="F2383" s="50" t="s">
        <v>55</v>
      </c>
      <c r="G2383" s="50" t="n">
        <v>46</v>
      </c>
      <c r="H2383" s="50" t="n">
        <v>25</v>
      </c>
      <c r="I2383" s="50" t="n">
        <v>2</v>
      </c>
      <c r="J2383" s="50" t="n">
        <v>20</v>
      </c>
      <c r="K2383" s="50" t="n">
        <v>16</v>
      </c>
      <c r="L2383" s="50" t="n">
        <v>0</v>
      </c>
      <c r="M2383" s="50" t="n">
        <v>26</v>
      </c>
      <c r="N2383" s="50" t="n">
        <v>9</v>
      </c>
      <c r="O2383" s="50" t="n">
        <v>-0.752</v>
      </c>
      <c r="P2383" s="50" t="n">
        <v>11</v>
      </c>
      <c r="Q2383" s="50" t="n">
        <v>10</v>
      </c>
      <c r="R2383" s="50" t="n">
        <v>2</v>
      </c>
      <c r="S2383" s="50" t="n">
        <v>0</v>
      </c>
      <c r="T2383" s="50" t="n">
        <v>0</v>
      </c>
      <c r="U2383" s="50" t="n">
        <v>0</v>
      </c>
      <c r="V2383" s="50" t="n">
        <v>1</v>
      </c>
      <c r="W2383" s="50" t="n">
        <v>0</v>
      </c>
      <c r="X2383" s="50" t="n">
        <v>0</v>
      </c>
      <c r="Y2383" s="50" t="n">
        <v>1</v>
      </c>
      <c r="Z2383" s="50" t="n">
        <v>2.5</v>
      </c>
      <c r="AA2383" s="50" t="n">
        <v>11</v>
      </c>
      <c r="AB2383" s="50" t="n">
        <v>3.498</v>
      </c>
      <c r="AC2383" s="50" t="n">
        <v>9</v>
      </c>
      <c r="AD2383" s="50" t="n">
        <v>0</v>
      </c>
      <c r="AE2383" s="50" t="n">
        <v>3</v>
      </c>
      <c r="AF2383" s="50" t="n">
        <v>9</v>
      </c>
      <c r="AG2383" s="50" t="n">
        <v>780.3</v>
      </c>
      <c r="AH2383" s="50" t="n">
        <v>5</v>
      </c>
      <c r="AI2383" s="50" t="n">
        <v>24</v>
      </c>
      <c r="AJ2383" s="50" t="n">
        <v>1683.4</v>
      </c>
      <c r="AK2383" s="50" t="n">
        <v>4</v>
      </c>
    </row>
    <row r="2384" customFormat="false" ht="15" hidden="false" customHeight="false" outlineLevel="0" collapsed="false">
      <c r="A2384" s="50" t="s">
        <v>1438</v>
      </c>
      <c r="B2384" s="50" t="s">
        <v>160</v>
      </c>
      <c r="C2384" s="50" t="s">
        <v>668</v>
      </c>
      <c r="D2384" s="50" t="n">
        <v>701852</v>
      </c>
      <c r="E2384" s="50" t="n">
        <v>7</v>
      </c>
      <c r="F2384" s="50" t="s">
        <v>56</v>
      </c>
      <c r="G2384" s="50" t="n">
        <v>190</v>
      </c>
      <c r="H2384" s="50" t="n">
        <v>83</v>
      </c>
      <c r="I2384" s="50" t="n">
        <v>17</v>
      </c>
      <c r="J2384" s="50" t="n">
        <v>84</v>
      </c>
      <c r="K2384" s="50" t="n">
        <v>57</v>
      </c>
      <c r="L2384" s="50" t="n">
        <v>10</v>
      </c>
      <c r="M2384" s="50" t="n">
        <v>106</v>
      </c>
      <c r="N2384" s="50" t="n">
        <v>26</v>
      </c>
      <c r="O2384" s="50" t="n">
        <v>0.077</v>
      </c>
      <c r="P2384" s="50" t="n">
        <v>50</v>
      </c>
      <c r="Q2384" s="50" t="n">
        <v>39</v>
      </c>
      <c r="R2384" s="50" t="n">
        <v>10</v>
      </c>
      <c r="S2384" s="50" t="n">
        <v>0</v>
      </c>
      <c r="T2384" s="50" t="n">
        <v>0</v>
      </c>
      <c r="U2384" s="50" t="n">
        <v>0</v>
      </c>
      <c r="V2384" s="50" t="n">
        <v>9</v>
      </c>
      <c r="W2384" s="50" t="n">
        <v>0</v>
      </c>
      <c r="X2384" s="50" t="n">
        <v>0</v>
      </c>
      <c r="Y2384" s="50" t="n">
        <v>13</v>
      </c>
      <c r="Z2384" s="50" t="n">
        <v>15.3</v>
      </c>
      <c r="AA2384" s="50" t="n">
        <v>48</v>
      </c>
      <c r="AB2384" s="50" t="n">
        <v>15.37</v>
      </c>
      <c r="AC2384" s="50" t="n">
        <v>28</v>
      </c>
      <c r="AD2384" s="50" t="n">
        <v>2</v>
      </c>
      <c r="AE2384" s="50" t="n">
        <v>6</v>
      </c>
      <c r="AF2384" s="50" t="n">
        <v>28</v>
      </c>
      <c r="AG2384" s="50" t="n">
        <v>2265.5</v>
      </c>
      <c r="AH2384" s="50" t="n">
        <v>10</v>
      </c>
      <c r="AI2384" s="50" t="n">
        <v>69</v>
      </c>
      <c r="AJ2384" s="50" t="n">
        <v>4759.4</v>
      </c>
      <c r="AK2384" s="50" t="n">
        <v>1</v>
      </c>
    </row>
    <row r="2385" customFormat="false" ht="15" hidden="false" customHeight="false" outlineLevel="0" collapsed="false">
      <c r="A2385" s="50" t="s">
        <v>1438</v>
      </c>
      <c r="B2385" s="50" t="s">
        <v>160</v>
      </c>
      <c r="C2385" s="50" t="s">
        <v>668</v>
      </c>
      <c r="D2385" s="50" t="n">
        <v>701852</v>
      </c>
      <c r="E2385" s="50" t="n">
        <v>8</v>
      </c>
      <c r="F2385" s="50" t="s">
        <v>57</v>
      </c>
      <c r="G2385" s="50" t="n">
        <v>220</v>
      </c>
      <c r="H2385" s="50" t="n">
        <v>110</v>
      </c>
      <c r="I2385" s="50" t="n">
        <v>28</v>
      </c>
      <c r="J2385" s="50" t="n">
        <v>113</v>
      </c>
      <c r="K2385" s="50" t="n">
        <v>81</v>
      </c>
      <c r="L2385" s="50" t="n">
        <v>11</v>
      </c>
      <c r="M2385" s="50" t="n">
        <v>107</v>
      </c>
      <c r="N2385" s="50" t="n">
        <v>29</v>
      </c>
      <c r="O2385" s="50" t="n">
        <v>-4.891</v>
      </c>
      <c r="P2385" s="50" t="n">
        <v>58</v>
      </c>
      <c r="Q2385" s="50" t="n">
        <v>53</v>
      </c>
      <c r="R2385" s="50" t="n">
        <v>11</v>
      </c>
      <c r="S2385" s="50" t="n">
        <v>1</v>
      </c>
      <c r="T2385" s="50" t="n">
        <v>0</v>
      </c>
      <c r="U2385" s="50" t="n">
        <v>0</v>
      </c>
      <c r="V2385" s="50" t="n">
        <v>5</v>
      </c>
      <c r="W2385" s="50" t="n">
        <v>0</v>
      </c>
      <c r="X2385" s="50" t="n">
        <v>0</v>
      </c>
      <c r="Y2385" s="50" t="n">
        <v>18</v>
      </c>
      <c r="Z2385" s="50" t="n">
        <v>13.75</v>
      </c>
      <c r="AA2385" s="50" t="n">
        <v>57</v>
      </c>
      <c r="AB2385" s="50" t="n">
        <v>18.821</v>
      </c>
      <c r="AC2385" s="50" t="n">
        <v>35</v>
      </c>
      <c r="AD2385" s="50" t="n">
        <v>2</v>
      </c>
      <c r="AE2385" s="50" t="n">
        <v>16</v>
      </c>
      <c r="AF2385" s="50" t="n">
        <v>34</v>
      </c>
      <c r="AG2385" s="50" t="n">
        <v>2973.1</v>
      </c>
      <c r="AH2385" s="50" t="n">
        <v>19</v>
      </c>
      <c r="AI2385" s="50" t="n">
        <v>97</v>
      </c>
      <c r="AJ2385" s="50" t="n">
        <v>6725.8</v>
      </c>
      <c r="AK2385" s="50" t="n">
        <v>5</v>
      </c>
    </row>
    <row r="2386" customFormat="false" ht="15" hidden="false" customHeight="false" outlineLevel="0" collapsed="false">
      <c r="A2386" s="50" t="s">
        <v>1438</v>
      </c>
      <c r="B2386" s="50" t="s">
        <v>160</v>
      </c>
      <c r="C2386" s="50" t="s">
        <v>668</v>
      </c>
      <c r="D2386" s="50" t="n">
        <v>701852</v>
      </c>
      <c r="E2386" s="50" t="n">
        <v>9</v>
      </c>
      <c r="F2386" s="50" t="s">
        <v>58</v>
      </c>
      <c r="G2386" s="50" t="n">
        <v>204</v>
      </c>
      <c r="H2386" s="50" t="n">
        <v>87</v>
      </c>
      <c r="I2386" s="50" t="n">
        <v>26</v>
      </c>
      <c r="J2386" s="50" t="n">
        <v>99</v>
      </c>
      <c r="K2386" s="50" t="n">
        <v>58</v>
      </c>
      <c r="L2386" s="50" t="n">
        <v>10</v>
      </c>
      <c r="M2386" s="50" t="n">
        <v>105</v>
      </c>
      <c r="N2386" s="50" t="n">
        <v>29</v>
      </c>
      <c r="O2386" s="50" t="n">
        <v>-1.762</v>
      </c>
      <c r="P2386" s="50" t="n">
        <v>47</v>
      </c>
      <c r="Q2386" s="50" t="n">
        <v>42</v>
      </c>
      <c r="R2386" s="50" t="n">
        <v>10</v>
      </c>
      <c r="S2386" s="50" t="n">
        <v>3</v>
      </c>
      <c r="T2386" s="50" t="n">
        <v>1</v>
      </c>
      <c r="U2386" s="50" t="n">
        <v>1</v>
      </c>
      <c r="V2386" s="50" t="n">
        <v>3</v>
      </c>
      <c r="W2386" s="50" t="n">
        <v>0</v>
      </c>
      <c r="X2386" s="50" t="n">
        <v>0</v>
      </c>
      <c r="Y2386" s="50" t="n">
        <v>18</v>
      </c>
      <c r="Z2386" s="50" t="n">
        <v>13.95</v>
      </c>
      <c r="AA2386" s="50" t="n">
        <v>45</v>
      </c>
      <c r="AB2386" s="50" t="n">
        <v>10.278</v>
      </c>
      <c r="AC2386" s="50" t="n">
        <v>26</v>
      </c>
      <c r="AD2386" s="50" t="n">
        <v>0</v>
      </c>
      <c r="AE2386" s="50" t="n">
        <v>3</v>
      </c>
      <c r="AF2386" s="50" t="n">
        <v>26</v>
      </c>
      <c r="AG2386" s="50" t="n">
        <v>1976.9</v>
      </c>
      <c r="AH2386" s="50" t="n">
        <v>10</v>
      </c>
      <c r="AI2386" s="50" t="n">
        <v>74</v>
      </c>
      <c r="AJ2386" s="50" t="n">
        <v>5071.6</v>
      </c>
      <c r="AK2386" s="50" t="n">
        <v>2</v>
      </c>
    </row>
    <row r="2387" customFormat="false" ht="15" hidden="false" customHeight="false" outlineLevel="0" collapsed="false">
      <c r="A2387" s="50" t="s">
        <v>1439</v>
      </c>
      <c r="B2387" s="50" t="s">
        <v>160</v>
      </c>
      <c r="C2387" s="50" t="s">
        <v>669</v>
      </c>
      <c r="D2387" s="50" t="n">
        <v>691740</v>
      </c>
      <c r="E2387" s="50" t="n">
        <v>4</v>
      </c>
      <c r="F2387" s="50" t="s">
        <v>53</v>
      </c>
      <c r="G2387" s="50" t="n">
        <v>85</v>
      </c>
      <c r="H2387" s="50" t="n">
        <v>47</v>
      </c>
      <c r="I2387" s="50" t="n">
        <v>10</v>
      </c>
      <c r="J2387" s="50" t="n">
        <v>43</v>
      </c>
      <c r="K2387" s="50" t="n">
        <v>32</v>
      </c>
      <c r="L2387" s="50" t="n">
        <v>4</v>
      </c>
      <c r="M2387" s="50" t="n">
        <v>42</v>
      </c>
      <c r="N2387" s="50" t="n">
        <v>15</v>
      </c>
      <c r="O2387" s="50" t="n">
        <v>3.145</v>
      </c>
      <c r="P2387" s="50" t="n">
        <v>24</v>
      </c>
      <c r="Q2387" s="50" t="n">
        <v>23</v>
      </c>
      <c r="R2387" s="50" t="n">
        <v>11</v>
      </c>
      <c r="S2387" s="50" t="n">
        <v>2</v>
      </c>
      <c r="T2387" s="50" t="n">
        <v>1</v>
      </c>
      <c r="U2387" s="50" t="n">
        <v>0</v>
      </c>
      <c r="V2387" s="50" t="n">
        <v>1</v>
      </c>
      <c r="W2387" s="50" t="n">
        <v>0</v>
      </c>
      <c r="X2387" s="50" t="n">
        <v>0</v>
      </c>
      <c r="Y2387" s="50" t="n">
        <v>3</v>
      </c>
      <c r="Z2387" s="50" t="n">
        <v>12</v>
      </c>
      <c r="AA2387" s="50" t="n">
        <v>24</v>
      </c>
      <c r="AB2387" s="50" t="n">
        <v>9.267</v>
      </c>
      <c r="AC2387" s="50" t="n">
        <v>20</v>
      </c>
      <c r="AD2387" s="50" t="n">
        <v>1</v>
      </c>
      <c r="AE2387" s="50" t="n">
        <v>6</v>
      </c>
      <c r="AF2387" s="50" t="n">
        <v>20</v>
      </c>
      <c r="AG2387" s="50" t="n">
        <v>1760.3</v>
      </c>
      <c r="AH2387" s="50" t="n">
        <v>8</v>
      </c>
      <c r="AI2387" s="50" t="n">
        <v>44</v>
      </c>
      <c r="AJ2387" s="50" t="n">
        <v>3033.4</v>
      </c>
      <c r="AK2387" s="50" t="n">
        <v>2</v>
      </c>
    </row>
    <row r="2388" customFormat="false" ht="15" hidden="false" customHeight="false" outlineLevel="0" collapsed="false">
      <c r="A2388" s="50" t="s">
        <v>1439</v>
      </c>
      <c r="B2388" s="50" t="s">
        <v>160</v>
      </c>
      <c r="C2388" s="50" t="s">
        <v>669</v>
      </c>
      <c r="D2388" s="50" t="n">
        <v>691740</v>
      </c>
      <c r="E2388" s="50" t="n">
        <v>5</v>
      </c>
      <c r="F2388" s="50" t="s">
        <v>54</v>
      </c>
      <c r="G2388" s="50" t="n">
        <v>156</v>
      </c>
      <c r="H2388" s="50" t="n">
        <v>82</v>
      </c>
      <c r="I2388" s="50" t="n">
        <v>20</v>
      </c>
      <c r="J2388" s="50" t="n">
        <v>74</v>
      </c>
      <c r="K2388" s="50" t="n">
        <v>50</v>
      </c>
      <c r="L2388" s="50" t="n">
        <v>3</v>
      </c>
      <c r="M2388" s="50" t="n">
        <v>82</v>
      </c>
      <c r="N2388" s="50" t="n">
        <v>32</v>
      </c>
      <c r="O2388" s="50" t="n">
        <v>-3.31</v>
      </c>
      <c r="P2388" s="50" t="n">
        <v>42</v>
      </c>
      <c r="Q2388" s="50" t="n">
        <v>35</v>
      </c>
      <c r="R2388" s="50" t="n">
        <v>6</v>
      </c>
      <c r="S2388" s="50" t="n">
        <v>2</v>
      </c>
      <c r="T2388" s="50" t="n">
        <v>0</v>
      </c>
      <c r="U2388" s="50" t="n">
        <v>0</v>
      </c>
      <c r="V2388" s="50" t="n">
        <v>4</v>
      </c>
      <c r="W2388" s="50" t="n">
        <v>1</v>
      </c>
      <c r="X2388" s="50" t="n">
        <v>1</v>
      </c>
      <c r="Y2388" s="50" t="n">
        <v>12</v>
      </c>
      <c r="Z2388" s="50" t="n">
        <v>9.6</v>
      </c>
      <c r="AA2388" s="50" t="n">
        <v>41</v>
      </c>
      <c r="AB2388" s="50" t="n">
        <v>11.104</v>
      </c>
      <c r="AC2388" s="50" t="n">
        <v>25</v>
      </c>
      <c r="AD2388" s="50" t="n">
        <v>2</v>
      </c>
      <c r="AE2388" s="50" t="n">
        <v>9</v>
      </c>
      <c r="AF2388" s="50" t="n">
        <v>25</v>
      </c>
      <c r="AG2388" s="50" t="n">
        <v>2150.5</v>
      </c>
      <c r="AH2388" s="50" t="n">
        <v>9</v>
      </c>
      <c r="AI2388" s="50" t="n">
        <v>69</v>
      </c>
      <c r="AJ2388" s="50" t="n">
        <v>4744.4</v>
      </c>
      <c r="AK2388" s="50" t="n">
        <v>2</v>
      </c>
    </row>
    <row r="2389" customFormat="false" ht="15" hidden="false" customHeight="false" outlineLevel="0" collapsed="false">
      <c r="A2389" s="50" t="s">
        <v>1439</v>
      </c>
      <c r="B2389" s="50" t="s">
        <v>160</v>
      </c>
      <c r="C2389" s="50" t="s">
        <v>669</v>
      </c>
      <c r="D2389" s="50" t="n">
        <v>691740</v>
      </c>
      <c r="E2389" s="50" t="n">
        <v>6</v>
      </c>
      <c r="F2389" s="50" t="s">
        <v>55</v>
      </c>
      <c r="G2389" s="50" t="n">
        <v>182</v>
      </c>
      <c r="H2389" s="50" t="n">
        <v>104</v>
      </c>
      <c r="I2389" s="50" t="n">
        <v>25</v>
      </c>
      <c r="J2389" s="50" t="n">
        <v>74</v>
      </c>
      <c r="K2389" s="50" t="n">
        <v>56</v>
      </c>
      <c r="L2389" s="50" t="n">
        <v>7</v>
      </c>
      <c r="M2389" s="50" t="n">
        <v>107</v>
      </c>
      <c r="N2389" s="50" t="n">
        <v>48</v>
      </c>
      <c r="O2389" s="50" t="n">
        <v>-3.992</v>
      </c>
      <c r="P2389" s="50" t="n">
        <v>49</v>
      </c>
      <c r="Q2389" s="50" t="n">
        <v>45</v>
      </c>
      <c r="R2389" s="50" t="n">
        <v>10</v>
      </c>
      <c r="S2389" s="50" t="n">
        <v>1</v>
      </c>
      <c r="T2389" s="50" t="n">
        <v>0</v>
      </c>
      <c r="U2389" s="50" t="n">
        <v>0</v>
      </c>
      <c r="V2389" s="50" t="n">
        <v>1</v>
      </c>
      <c r="W2389" s="50" t="n">
        <v>1</v>
      </c>
      <c r="X2389" s="50" t="n">
        <v>1</v>
      </c>
      <c r="Y2389" s="50" t="n">
        <v>12</v>
      </c>
      <c r="Z2389" s="50" t="n">
        <v>10.75</v>
      </c>
      <c r="AA2389" s="50" t="n">
        <v>48</v>
      </c>
      <c r="AB2389" s="50" t="n">
        <v>11.931</v>
      </c>
      <c r="AC2389" s="50" t="n">
        <v>35</v>
      </c>
      <c r="AD2389" s="50" t="n">
        <v>1</v>
      </c>
      <c r="AE2389" s="50" t="n">
        <v>8</v>
      </c>
      <c r="AF2389" s="50" t="n">
        <v>35</v>
      </c>
      <c r="AG2389" s="50" t="n">
        <v>2881.6</v>
      </c>
      <c r="AH2389" s="50" t="n">
        <v>16</v>
      </c>
      <c r="AI2389" s="50" t="n">
        <v>90</v>
      </c>
      <c r="AJ2389" s="50" t="n">
        <v>6190.3</v>
      </c>
      <c r="AK2389" s="50" t="n">
        <v>4</v>
      </c>
    </row>
    <row r="2390" customFormat="false" ht="15" hidden="false" customHeight="false" outlineLevel="0" collapsed="false">
      <c r="A2390" s="50" t="s">
        <v>1439</v>
      </c>
      <c r="B2390" s="50" t="s">
        <v>160</v>
      </c>
      <c r="C2390" s="50" t="s">
        <v>669</v>
      </c>
      <c r="D2390" s="50" t="n">
        <v>691740</v>
      </c>
      <c r="E2390" s="50" t="n">
        <v>7</v>
      </c>
      <c r="F2390" s="50" t="s">
        <v>56</v>
      </c>
      <c r="G2390" s="50" t="n">
        <v>94</v>
      </c>
      <c r="H2390" s="50" t="n">
        <v>52</v>
      </c>
      <c r="I2390" s="50" t="n">
        <v>5</v>
      </c>
      <c r="J2390" s="50" t="n">
        <v>41</v>
      </c>
      <c r="K2390" s="50" t="n">
        <v>29</v>
      </c>
      <c r="L2390" s="50" t="n">
        <v>1</v>
      </c>
      <c r="M2390" s="50" t="n">
        <v>53</v>
      </c>
      <c r="N2390" s="50" t="n">
        <v>23</v>
      </c>
      <c r="O2390" s="50" t="n">
        <v>0.252</v>
      </c>
      <c r="P2390" s="50" t="n">
        <v>25</v>
      </c>
      <c r="Q2390" s="50" t="n">
        <v>21</v>
      </c>
      <c r="R2390" s="50" t="n">
        <v>5</v>
      </c>
      <c r="S2390" s="50" t="n">
        <v>1</v>
      </c>
      <c r="T2390" s="50" t="n">
        <v>0</v>
      </c>
      <c r="U2390" s="50" t="n">
        <v>3</v>
      </c>
      <c r="V2390" s="50" t="n">
        <v>1</v>
      </c>
      <c r="W2390" s="50" t="n">
        <v>1</v>
      </c>
      <c r="X2390" s="50" t="n">
        <v>2</v>
      </c>
      <c r="Y2390" s="50" t="n">
        <v>3</v>
      </c>
      <c r="Z2390" s="50" t="n">
        <v>9.55</v>
      </c>
      <c r="AA2390" s="50" t="n">
        <v>25</v>
      </c>
      <c r="AB2390" s="50" t="n">
        <v>10.937</v>
      </c>
      <c r="AC2390" s="50" t="n">
        <v>20</v>
      </c>
      <c r="AD2390" s="50" t="n">
        <v>2</v>
      </c>
      <c r="AE2390" s="50" t="n">
        <v>9</v>
      </c>
      <c r="AF2390" s="50" t="n">
        <v>20</v>
      </c>
      <c r="AG2390" s="50" t="n">
        <v>1767.5</v>
      </c>
      <c r="AH2390" s="50" t="n">
        <v>11</v>
      </c>
      <c r="AI2390" s="50" t="n">
        <v>40</v>
      </c>
      <c r="AJ2390" s="50" t="n">
        <v>2751.9</v>
      </c>
      <c r="AK2390" s="50" t="n">
        <v>2</v>
      </c>
    </row>
    <row r="2391" customFormat="false" ht="15" hidden="false" customHeight="false" outlineLevel="0" collapsed="false">
      <c r="A2391" s="50" t="s">
        <v>1439</v>
      </c>
      <c r="B2391" s="50" t="s">
        <v>160</v>
      </c>
      <c r="C2391" s="50" t="s">
        <v>669</v>
      </c>
      <c r="D2391" s="50" t="n">
        <v>691740</v>
      </c>
      <c r="E2391" s="50" t="n">
        <v>8</v>
      </c>
      <c r="F2391" s="50" t="s">
        <v>57</v>
      </c>
      <c r="G2391" s="50" t="n">
        <v>74</v>
      </c>
      <c r="H2391" s="50" t="n">
        <v>43</v>
      </c>
      <c r="I2391" s="50" t="n">
        <v>14</v>
      </c>
      <c r="J2391" s="50" t="n">
        <v>35</v>
      </c>
      <c r="K2391" s="50" t="n">
        <v>26</v>
      </c>
      <c r="L2391" s="50" t="n">
        <v>4</v>
      </c>
      <c r="M2391" s="50" t="n">
        <v>39</v>
      </c>
      <c r="N2391" s="50" t="n">
        <v>17</v>
      </c>
      <c r="O2391" s="50" t="n">
        <v>-1.528</v>
      </c>
      <c r="P2391" s="50" t="n">
        <v>21</v>
      </c>
      <c r="Q2391" s="50" t="n">
        <v>20</v>
      </c>
      <c r="R2391" s="50" t="n">
        <v>3</v>
      </c>
      <c r="S2391" s="50" t="n">
        <v>2</v>
      </c>
      <c r="T2391" s="50" t="n">
        <v>0</v>
      </c>
      <c r="U2391" s="50" t="n">
        <v>0</v>
      </c>
      <c r="V2391" s="50" t="n">
        <v>1</v>
      </c>
      <c r="W2391" s="50" t="n">
        <v>0</v>
      </c>
      <c r="X2391" s="50" t="n">
        <v>0</v>
      </c>
      <c r="Y2391" s="50" t="n">
        <v>6</v>
      </c>
      <c r="Z2391" s="50" t="n">
        <v>4.1</v>
      </c>
      <c r="AA2391" s="50" t="n">
        <v>21</v>
      </c>
      <c r="AB2391" s="50" t="n">
        <v>3.874</v>
      </c>
      <c r="AC2391" s="50" t="n">
        <v>14</v>
      </c>
      <c r="AD2391" s="50" t="n">
        <v>0</v>
      </c>
      <c r="AE2391" s="50" t="n">
        <v>5</v>
      </c>
      <c r="AF2391" s="50" t="n">
        <v>14</v>
      </c>
      <c r="AG2391" s="50" t="n">
        <v>1156.3</v>
      </c>
      <c r="AH2391" s="50" t="n">
        <v>5</v>
      </c>
      <c r="AI2391" s="50" t="n">
        <v>35</v>
      </c>
      <c r="AJ2391" s="50" t="n">
        <v>2402.5</v>
      </c>
      <c r="AK2391" s="50" t="n">
        <v>1</v>
      </c>
    </row>
    <row r="2392" customFormat="false" ht="15" hidden="false" customHeight="false" outlineLevel="0" collapsed="false">
      <c r="A2392" s="50" t="s">
        <v>1440</v>
      </c>
      <c r="B2392" s="50" t="s">
        <v>160</v>
      </c>
      <c r="C2392" s="50" t="s">
        <v>670</v>
      </c>
      <c r="D2392" s="50" t="n">
        <v>678545</v>
      </c>
      <c r="E2392" s="50" t="n">
        <v>7</v>
      </c>
      <c r="F2392" s="50" t="s">
        <v>56</v>
      </c>
      <c r="G2392" s="50" t="n">
        <v>9</v>
      </c>
      <c r="H2392" s="50" t="n">
        <v>5</v>
      </c>
      <c r="I2392" s="50" t="n">
        <v>2</v>
      </c>
      <c r="J2392" s="50" t="n">
        <v>2</v>
      </c>
      <c r="K2392" s="50" t="n">
        <v>1</v>
      </c>
      <c r="L2392" s="50" t="n">
        <v>0</v>
      </c>
      <c r="M2392" s="50" t="n">
        <v>7</v>
      </c>
      <c r="N2392" s="50" t="n">
        <v>4</v>
      </c>
      <c r="O2392" s="50" t="n">
        <v>-0.514</v>
      </c>
      <c r="P2392" s="50" t="n">
        <v>2</v>
      </c>
      <c r="Q2392" s="50" t="n">
        <v>2</v>
      </c>
      <c r="R2392" s="50" t="n">
        <v>0</v>
      </c>
      <c r="S2392" s="50" t="n">
        <v>0</v>
      </c>
      <c r="T2392" s="50" t="n">
        <v>0</v>
      </c>
      <c r="U2392" s="50" t="n">
        <v>0</v>
      </c>
      <c r="V2392" s="50" t="n">
        <v>0</v>
      </c>
      <c r="W2392" s="50" t="n">
        <v>0</v>
      </c>
      <c r="X2392" s="50" t="n">
        <v>0</v>
      </c>
      <c r="Y2392" s="50" t="n">
        <v>1</v>
      </c>
      <c r="Z2392" s="50" t="n">
        <v>0</v>
      </c>
      <c r="AA2392" s="50" t="n">
        <v>2</v>
      </c>
      <c r="AB2392" s="50" t="n">
        <v>0.061</v>
      </c>
      <c r="AC2392" s="50" t="n">
        <v>1</v>
      </c>
      <c r="AD2392" s="50" t="n">
        <v>0</v>
      </c>
      <c r="AE2392" s="50" t="n">
        <v>0</v>
      </c>
      <c r="AF2392" s="50" t="n">
        <v>1</v>
      </c>
      <c r="AG2392" s="50" t="n">
        <v>72</v>
      </c>
      <c r="AH2392" s="50" t="n">
        <v>0</v>
      </c>
      <c r="AI2392" s="50" t="n">
        <v>4</v>
      </c>
      <c r="AJ2392" s="50" t="n">
        <v>284.6</v>
      </c>
      <c r="AK2392" s="50" t="n">
        <v>0</v>
      </c>
    </row>
    <row r="2393" customFormat="false" ht="15" hidden="false" customHeight="false" outlineLevel="0" collapsed="false">
      <c r="A2393" s="50" t="s">
        <v>1440</v>
      </c>
      <c r="B2393" s="50" t="s">
        <v>160</v>
      </c>
      <c r="C2393" s="50" t="s">
        <v>670</v>
      </c>
      <c r="D2393" s="50" t="n">
        <v>678545</v>
      </c>
      <c r="E2393" s="50" t="n">
        <v>8</v>
      </c>
      <c r="F2393" s="50" t="s">
        <v>57</v>
      </c>
      <c r="G2393" s="50" t="n">
        <v>352</v>
      </c>
      <c r="H2393" s="50" t="n">
        <v>172</v>
      </c>
      <c r="I2393" s="50" t="n">
        <v>29</v>
      </c>
      <c r="J2393" s="50" t="n">
        <v>175</v>
      </c>
      <c r="K2393" s="50" t="n">
        <v>105</v>
      </c>
      <c r="L2393" s="50" t="n">
        <v>12</v>
      </c>
      <c r="M2393" s="50" t="n">
        <v>177</v>
      </c>
      <c r="N2393" s="50" t="n">
        <v>67</v>
      </c>
      <c r="O2393" s="50" t="n">
        <v>-5.143</v>
      </c>
      <c r="P2393" s="50" t="n">
        <v>96</v>
      </c>
      <c r="Q2393" s="50" t="n">
        <v>90</v>
      </c>
      <c r="R2393" s="50" t="n">
        <v>19</v>
      </c>
      <c r="S2393" s="50" t="n">
        <v>2</v>
      </c>
      <c r="T2393" s="50" t="n">
        <v>0</v>
      </c>
      <c r="U2393" s="50" t="n">
        <v>4</v>
      </c>
      <c r="V2393" s="50" t="n">
        <v>2</v>
      </c>
      <c r="W2393" s="50" t="n">
        <v>3</v>
      </c>
      <c r="X2393" s="50" t="n">
        <v>1</v>
      </c>
      <c r="Y2393" s="50" t="n">
        <v>16</v>
      </c>
      <c r="Z2393" s="50" t="n">
        <v>25.7</v>
      </c>
      <c r="AA2393" s="50" t="n">
        <v>95</v>
      </c>
      <c r="AB2393" s="50" t="n">
        <v>27.114</v>
      </c>
      <c r="AC2393" s="50" t="n">
        <v>75</v>
      </c>
      <c r="AD2393" s="50" t="n">
        <v>6</v>
      </c>
      <c r="AE2393" s="50" t="n">
        <v>28</v>
      </c>
      <c r="AF2393" s="50" t="n">
        <v>74</v>
      </c>
      <c r="AG2393" s="50" t="n">
        <v>6457</v>
      </c>
      <c r="AH2393" s="50" t="n">
        <v>26</v>
      </c>
      <c r="AI2393" s="50" t="n">
        <v>147</v>
      </c>
      <c r="AJ2393" s="50" t="n">
        <v>10822.1</v>
      </c>
      <c r="AK2393" s="50" t="n">
        <v>50</v>
      </c>
    </row>
    <row r="2394" customFormat="false" ht="15" hidden="false" customHeight="false" outlineLevel="0" collapsed="false">
      <c r="A2394" s="50" t="s">
        <v>1440</v>
      </c>
      <c r="B2394" s="50" t="s">
        <v>160</v>
      </c>
      <c r="C2394" s="50" t="s">
        <v>670</v>
      </c>
      <c r="D2394" s="50" t="n">
        <v>678545</v>
      </c>
      <c r="E2394" s="50" t="n">
        <v>9</v>
      </c>
      <c r="F2394" s="50" t="s">
        <v>58</v>
      </c>
      <c r="G2394" s="50" t="n">
        <v>194</v>
      </c>
      <c r="H2394" s="50" t="n">
        <v>80</v>
      </c>
      <c r="I2394" s="50" t="n">
        <v>18</v>
      </c>
      <c r="J2394" s="50" t="n">
        <v>91</v>
      </c>
      <c r="K2394" s="50" t="n">
        <v>52</v>
      </c>
      <c r="L2394" s="50" t="n">
        <v>10</v>
      </c>
      <c r="M2394" s="50" t="n">
        <v>103</v>
      </c>
      <c r="N2394" s="50" t="n">
        <v>28</v>
      </c>
      <c r="O2394" s="50" t="n">
        <v>-1.288</v>
      </c>
      <c r="P2394" s="50" t="n">
        <v>45</v>
      </c>
      <c r="Q2394" s="50" t="n">
        <v>37</v>
      </c>
      <c r="R2394" s="50" t="n">
        <v>7</v>
      </c>
      <c r="S2394" s="50" t="n">
        <v>1</v>
      </c>
      <c r="T2394" s="50" t="n">
        <v>0</v>
      </c>
      <c r="U2394" s="50" t="n">
        <v>1</v>
      </c>
      <c r="V2394" s="50" t="n">
        <v>7</v>
      </c>
      <c r="W2394" s="50" t="n">
        <v>0</v>
      </c>
      <c r="X2394" s="50" t="n">
        <v>0</v>
      </c>
      <c r="Y2394" s="50" t="n">
        <v>12</v>
      </c>
      <c r="Z2394" s="50" t="n">
        <v>12.65</v>
      </c>
      <c r="AA2394" s="50" t="n">
        <v>44</v>
      </c>
      <c r="AB2394" s="50" t="n">
        <v>12.737</v>
      </c>
      <c r="AC2394" s="50" t="n">
        <v>26</v>
      </c>
      <c r="AD2394" s="50" t="n">
        <v>1</v>
      </c>
      <c r="AE2394" s="50" t="n">
        <v>7</v>
      </c>
      <c r="AF2394" s="50" t="n">
        <v>26</v>
      </c>
      <c r="AG2394" s="50" t="n">
        <v>2216.7</v>
      </c>
      <c r="AH2394" s="50" t="n">
        <v>10</v>
      </c>
      <c r="AI2394" s="50" t="n">
        <v>67</v>
      </c>
      <c r="AJ2394" s="50" t="n">
        <v>4996.5</v>
      </c>
      <c r="AK2394" s="50" t="n">
        <v>32</v>
      </c>
    </row>
    <row r="2395" customFormat="false" ht="15" hidden="false" customHeight="false" outlineLevel="0" collapsed="false">
      <c r="A2395" s="50" t="s">
        <v>1441</v>
      </c>
      <c r="B2395" s="50" t="s">
        <v>160</v>
      </c>
      <c r="C2395" s="50" t="s">
        <v>671</v>
      </c>
      <c r="D2395" s="50" t="n">
        <v>806367</v>
      </c>
      <c r="E2395" s="50" t="n">
        <v>8</v>
      </c>
      <c r="F2395" s="50" t="s">
        <v>57</v>
      </c>
      <c r="G2395" s="50" t="n">
        <v>162</v>
      </c>
      <c r="H2395" s="50" t="n">
        <v>61</v>
      </c>
      <c r="I2395" s="50" t="n">
        <v>7</v>
      </c>
      <c r="J2395" s="50" t="n">
        <v>79</v>
      </c>
      <c r="K2395" s="50" t="n">
        <v>43</v>
      </c>
      <c r="L2395" s="50" t="n">
        <v>2</v>
      </c>
      <c r="M2395" s="50" t="n">
        <v>83</v>
      </c>
      <c r="N2395" s="50" t="n">
        <v>18</v>
      </c>
      <c r="O2395" s="50" t="n">
        <v>0.707</v>
      </c>
      <c r="P2395" s="50" t="n">
        <v>41</v>
      </c>
      <c r="Q2395" s="50" t="n">
        <v>33</v>
      </c>
      <c r="R2395" s="50" t="n">
        <v>9</v>
      </c>
      <c r="S2395" s="50" t="n">
        <v>5</v>
      </c>
      <c r="T2395" s="50" t="n">
        <v>0</v>
      </c>
      <c r="U2395" s="50" t="n">
        <v>0</v>
      </c>
      <c r="V2395" s="50" t="n">
        <v>6</v>
      </c>
      <c r="W2395" s="50" t="n">
        <v>0</v>
      </c>
      <c r="X2395" s="50" t="n">
        <v>2</v>
      </c>
      <c r="Y2395" s="50" t="n">
        <v>5</v>
      </c>
      <c r="Z2395" s="50" t="n">
        <v>14.05</v>
      </c>
      <c r="AA2395" s="50" t="n">
        <v>41</v>
      </c>
      <c r="AB2395" s="50" t="n">
        <v>14.404</v>
      </c>
      <c r="AC2395" s="50" t="n">
        <v>30</v>
      </c>
      <c r="AD2395" s="50" t="n">
        <v>2</v>
      </c>
      <c r="AE2395" s="50" t="n">
        <v>12</v>
      </c>
      <c r="AF2395" s="50" t="n">
        <v>30</v>
      </c>
      <c r="AG2395" s="50" t="n">
        <v>2623.5</v>
      </c>
      <c r="AH2395" s="50" t="n">
        <v>10</v>
      </c>
      <c r="AI2395" s="50" t="n">
        <v>54</v>
      </c>
      <c r="AJ2395" s="50" t="n">
        <v>3548.5</v>
      </c>
      <c r="AK2395" s="50" t="n">
        <v>0</v>
      </c>
    </row>
    <row r="2396" customFormat="false" ht="15" hidden="false" customHeight="false" outlineLevel="0" collapsed="false">
      <c r="A2396" s="50" t="s">
        <v>1441</v>
      </c>
      <c r="B2396" s="50" t="s">
        <v>160</v>
      </c>
      <c r="C2396" s="50" t="s">
        <v>671</v>
      </c>
      <c r="D2396" s="50" t="n">
        <v>806367</v>
      </c>
      <c r="E2396" s="50" t="n">
        <v>9</v>
      </c>
      <c r="F2396" s="50" t="s">
        <v>58</v>
      </c>
      <c r="G2396" s="50" t="n">
        <v>331</v>
      </c>
      <c r="H2396" s="50" t="n">
        <v>137</v>
      </c>
      <c r="I2396" s="50" t="n">
        <v>17</v>
      </c>
      <c r="J2396" s="50" t="n">
        <v>173</v>
      </c>
      <c r="K2396" s="50" t="n">
        <v>106</v>
      </c>
      <c r="L2396" s="50" t="n">
        <v>8</v>
      </c>
      <c r="M2396" s="50" t="n">
        <v>158</v>
      </c>
      <c r="N2396" s="50" t="n">
        <v>31</v>
      </c>
      <c r="O2396" s="50" t="n">
        <v>-4.499</v>
      </c>
      <c r="P2396" s="50" t="n">
        <v>83</v>
      </c>
      <c r="Q2396" s="50" t="n">
        <v>72</v>
      </c>
      <c r="R2396" s="50" t="n">
        <v>14</v>
      </c>
      <c r="S2396" s="50" t="n">
        <v>2</v>
      </c>
      <c r="T2396" s="50" t="n">
        <v>0</v>
      </c>
      <c r="U2396" s="50" t="n">
        <v>1</v>
      </c>
      <c r="V2396" s="50" t="n">
        <v>7</v>
      </c>
      <c r="W2396" s="50" t="n">
        <v>2</v>
      </c>
      <c r="X2396" s="50" t="n">
        <v>2</v>
      </c>
      <c r="Y2396" s="50" t="n">
        <v>16</v>
      </c>
      <c r="Z2396" s="50" t="n">
        <v>20.7</v>
      </c>
      <c r="AA2396" s="50" t="n">
        <v>83</v>
      </c>
      <c r="AB2396" s="50" t="n">
        <v>24.777</v>
      </c>
      <c r="AC2396" s="50" t="n">
        <v>58</v>
      </c>
      <c r="AD2396" s="50" t="n">
        <v>2</v>
      </c>
      <c r="AE2396" s="50" t="n">
        <v>15</v>
      </c>
      <c r="AF2396" s="50" t="n">
        <v>58</v>
      </c>
      <c r="AG2396" s="50" t="n">
        <v>5045.4</v>
      </c>
      <c r="AH2396" s="50" t="n">
        <v>20</v>
      </c>
      <c r="AI2396" s="50" t="n">
        <v>116</v>
      </c>
      <c r="AJ2396" s="50" t="n">
        <v>7555</v>
      </c>
      <c r="AK2396" s="50" t="n">
        <v>1</v>
      </c>
    </row>
    <row r="2397" customFormat="false" ht="15" hidden="false" customHeight="false" outlineLevel="0" collapsed="false">
      <c r="A2397" s="50" t="s">
        <v>1442</v>
      </c>
      <c r="B2397" s="50" t="s">
        <v>160</v>
      </c>
      <c r="C2397" s="50" t="s">
        <v>672</v>
      </c>
      <c r="D2397" s="50" t="n">
        <v>682674</v>
      </c>
      <c r="E2397" s="50" t="n">
        <v>5</v>
      </c>
      <c r="F2397" s="50" t="s">
        <v>54</v>
      </c>
      <c r="G2397" s="50" t="n">
        <v>23</v>
      </c>
      <c r="H2397" s="50" t="n">
        <v>13</v>
      </c>
      <c r="I2397" s="50" t="n">
        <v>3</v>
      </c>
      <c r="J2397" s="50" t="n">
        <v>9</v>
      </c>
      <c r="K2397" s="50" t="n">
        <v>7</v>
      </c>
      <c r="L2397" s="50" t="n">
        <v>0</v>
      </c>
      <c r="M2397" s="50" t="n">
        <v>14</v>
      </c>
      <c r="N2397" s="50" t="n">
        <v>6</v>
      </c>
      <c r="O2397" s="50" t="n">
        <v>-0.615</v>
      </c>
      <c r="P2397" s="50" t="n">
        <v>5</v>
      </c>
      <c r="Q2397" s="50" t="n">
        <v>5</v>
      </c>
      <c r="R2397" s="50" t="n">
        <v>1</v>
      </c>
      <c r="S2397" s="50" t="n">
        <v>0</v>
      </c>
      <c r="T2397" s="50" t="n">
        <v>0</v>
      </c>
      <c r="U2397" s="50" t="n">
        <v>0</v>
      </c>
      <c r="V2397" s="50" t="n">
        <v>0</v>
      </c>
      <c r="W2397" s="50" t="n">
        <v>0</v>
      </c>
      <c r="X2397" s="50" t="n">
        <v>0</v>
      </c>
      <c r="Y2397" s="50" t="n">
        <v>2</v>
      </c>
      <c r="Z2397" s="50" t="n">
        <v>0.9</v>
      </c>
      <c r="AA2397" s="50" t="n">
        <v>5</v>
      </c>
      <c r="AB2397" s="50" t="n">
        <v>0.431</v>
      </c>
      <c r="AC2397" s="50" t="n">
        <v>3</v>
      </c>
      <c r="AD2397" s="50" t="n">
        <v>0</v>
      </c>
      <c r="AE2397" s="50" t="n">
        <v>2</v>
      </c>
      <c r="AF2397" s="50" t="n">
        <v>3</v>
      </c>
      <c r="AG2397" s="50" t="n">
        <v>263.4</v>
      </c>
      <c r="AH2397" s="50" t="n">
        <v>0</v>
      </c>
      <c r="AI2397" s="50" t="n">
        <v>11</v>
      </c>
      <c r="AJ2397" s="50" t="n">
        <v>839.8</v>
      </c>
      <c r="AK2397" s="50" t="n">
        <v>8</v>
      </c>
    </row>
    <row r="2398" customFormat="false" ht="15" hidden="false" customHeight="false" outlineLevel="0" collapsed="false">
      <c r="A2398" s="50" t="s">
        <v>1442</v>
      </c>
      <c r="B2398" s="50" t="s">
        <v>160</v>
      </c>
      <c r="C2398" s="50" t="s">
        <v>672</v>
      </c>
      <c r="D2398" s="50" t="n">
        <v>682674</v>
      </c>
      <c r="E2398" s="50" t="n">
        <v>6</v>
      </c>
      <c r="F2398" s="50" t="s">
        <v>55</v>
      </c>
      <c r="G2398" s="50" t="n">
        <v>120</v>
      </c>
      <c r="H2398" s="50" t="n">
        <v>70</v>
      </c>
      <c r="I2398" s="50" t="n">
        <v>20</v>
      </c>
      <c r="J2398" s="50" t="n">
        <v>53</v>
      </c>
      <c r="K2398" s="50" t="n">
        <v>41</v>
      </c>
      <c r="L2398" s="50" t="n">
        <v>4</v>
      </c>
      <c r="M2398" s="50" t="n">
        <v>67</v>
      </c>
      <c r="N2398" s="50" t="n">
        <v>29</v>
      </c>
      <c r="O2398" s="50" t="n">
        <v>2.445</v>
      </c>
      <c r="P2398" s="50" t="n">
        <v>31</v>
      </c>
      <c r="Q2398" s="50" t="n">
        <v>30</v>
      </c>
      <c r="R2398" s="50" t="n">
        <v>9</v>
      </c>
      <c r="S2398" s="50" t="n">
        <v>1</v>
      </c>
      <c r="T2398" s="50" t="n">
        <v>0</v>
      </c>
      <c r="U2398" s="50" t="n">
        <v>3</v>
      </c>
      <c r="V2398" s="50" t="n">
        <v>1</v>
      </c>
      <c r="W2398" s="50" t="n">
        <v>0</v>
      </c>
      <c r="X2398" s="50" t="n">
        <v>0</v>
      </c>
      <c r="Y2398" s="50" t="n">
        <v>8</v>
      </c>
      <c r="Z2398" s="50" t="n">
        <v>12.45</v>
      </c>
      <c r="AA2398" s="50" t="n">
        <v>31</v>
      </c>
      <c r="AB2398" s="50" t="n">
        <v>9.664</v>
      </c>
      <c r="AC2398" s="50" t="n">
        <v>22</v>
      </c>
      <c r="AD2398" s="50" t="n">
        <v>4</v>
      </c>
      <c r="AE2398" s="50" t="n">
        <v>10</v>
      </c>
      <c r="AF2398" s="50" t="n">
        <v>22</v>
      </c>
      <c r="AG2398" s="50" t="n">
        <v>1970.9</v>
      </c>
      <c r="AH2398" s="50" t="n">
        <v>5</v>
      </c>
      <c r="AI2398" s="50" t="n">
        <v>59</v>
      </c>
      <c r="AJ2398" s="50" t="n">
        <v>4437</v>
      </c>
      <c r="AK2398" s="50" t="n">
        <v>31</v>
      </c>
    </row>
    <row r="2399" customFormat="false" ht="15" hidden="false" customHeight="false" outlineLevel="0" collapsed="false">
      <c r="A2399" s="50" t="s">
        <v>1442</v>
      </c>
      <c r="B2399" s="50" t="s">
        <v>160</v>
      </c>
      <c r="C2399" s="50" t="s">
        <v>672</v>
      </c>
      <c r="D2399" s="50" t="n">
        <v>682674</v>
      </c>
      <c r="E2399" s="50" t="n">
        <v>7</v>
      </c>
      <c r="F2399" s="50" t="s">
        <v>56</v>
      </c>
      <c r="G2399" s="50" t="n">
        <v>86</v>
      </c>
      <c r="H2399" s="50" t="n">
        <v>46</v>
      </c>
      <c r="I2399" s="50" t="n">
        <v>9</v>
      </c>
      <c r="J2399" s="50" t="n">
        <v>48</v>
      </c>
      <c r="K2399" s="50" t="n">
        <v>34</v>
      </c>
      <c r="L2399" s="50" t="n">
        <v>3</v>
      </c>
      <c r="M2399" s="50" t="n">
        <v>38</v>
      </c>
      <c r="N2399" s="50" t="n">
        <v>12</v>
      </c>
      <c r="O2399" s="50" t="n">
        <v>0.001</v>
      </c>
      <c r="P2399" s="50" t="n">
        <v>23</v>
      </c>
      <c r="Q2399" s="50" t="n">
        <v>23</v>
      </c>
      <c r="R2399" s="50" t="n">
        <v>7</v>
      </c>
      <c r="S2399" s="50" t="n">
        <v>2</v>
      </c>
      <c r="T2399" s="50" t="n">
        <v>0</v>
      </c>
      <c r="U2399" s="50" t="n">
        <v>1</v>
      </c>
      <c r="V2399" s="50" t="n">
        <v>0</v>
      </c>
      <c r="W2399" s="50" t="n">
        <v>0</v>
      </c>
      <c r="X2399" s="50" t="n">
        <v>0</v>
      </c>
      <c r="Y2399" s="50" t="n">
        <v>5</v>
      </c>
      <c r="Z2399" s="50" t="n">
        <v>8.1</v>
      </c>
      <c r="AA2399" s="50" t="n">
        <v>23</v>
      </c>
      <c r="AB2399" s="50" t="n">
        <v>6.964</v>
      </c>
      <c r="AC2399" s="50" t="n">
        <v>18</v>
      </c>
      <c r="AD2399" s="50" t="n">
        <v>2</v>
      </c>
      <c r="AE2399" s="50" t="n">
        <v>8</v>
      </c>
      <c r="AF2399" s="50" t="n">
        <v>18</v>
      </c>
      <c r="AG2399" s="50" t="n">
        <v>1569.6</v>
      </c>
      <c r="AH2399" s="50" t="n">
        <v>8</v>
      </c>
      <c r="AI2399" s="50" t="n">
        <v>41</v>
      </c>
      <c r="AJ2399" s="50" t="n">
        <v>3016.1</v>
      </c>
      <c r="AK2399" s="50" t="n">
        <v>15</v>
      </c>
    </row>
    <row r="2400" customFormat="false" ht="15" hidden="false" customHeight="false" outlineLevel="0" collapsed="false">
      <c r="A2400" s="50" t="s">
        <v>1442</v>
      </c>
      <c r="B2400" s="50" t="s">
        <v>160</v>
      </c>
      <c r="C2400" s="50" t="s">
        <v>672</v>
      </c>
      <c r="D2400" s="50" t="n">
        <v>682674</v>
      </c>
      <c r="E2400" s="50" t="n">
        <v>8</v>
      </c>
      <c r="F2400" s="50" t="s">
        <v>57</v>
      </c>
      <c r="G2400" s="50" t="n">
        <v>85</v>
      </c>
      <c r="H2400" s="50" t="n">
        <v>51</v>
      </c>
      <c r="I2400" s="50" t="n">
        <v>18</v>
      </c>
      <c r="J2400" s="50" t="n">
        <v>38</v>
      </c>
      <c r="K2400" s="50" t="n">
        <v>27</v>
      </c>
      <c r="L2400" s="50" t="n">
        <v>5</v>
      </c>
      <c r="M2400" s="50" t="n">
        <v>47</v>
      </c>
      <c r="N2400" s="50" t="n">
        <v>24</v>
      </c>
      <c r="O2400" s="50" t="n">
        <v>-4.295</v>
      </c>
      <c r="P2400" s="50" t="n">
        <v>28</v>
      </c>
      <c r="Q2400" s="50" t="n">
        <v>28</v>
      </c>
      <c r="R2400" s="50" t="n">
        <v>4</v>
      </c>
      <c r="S2400" s="50" t="n">
        <v>0</v>
      </c>
      <c r="T2400" s="50" t="n">
        <v>0</v>
      </c>
      <c r="U2400" s="50" t="n">
        <v>0</v>
      </c>
      <c r="V2400" s="50" t="n">
        <v>0</v>
      </c>
      <c r="W2400" s="50" t="n">
        <v>0</v>
      </c>
      <c r="X2400" s="50" t="n">
        <v>0</v>
      </c>
      <c r="Y2400" s="50" t="n">
        <v>9</v>
      </c>
      <c r="Z2400" s="50" t="n">
        <v>3.6</v>
      </c>
      <c r="AA2400" s="50" t="n">
        <v>28</v>
      </c>
      <c r="AB2400" s="50" t="n">
        <v>7.758</v>
      </c>
      <c r="AC2400" s="50" t="n">
        <v>19</v>
      </c>
      <c r="AD2400" s="50" t="n">
        <v>2</v>
      </c>
      <c r="AE2400" s="50" t="n">
        <v>11</v>
      </c>
      <c r="AF2400" s="50" t="n">
        <v>19</v>
      </c>
      <c r="AG2400" s="50" t="n">
        <v>1788.7</v>
      </c>
      <c r="AH2400" s="50" t="n">
        <v>7</v>
      </c>
      <c r="AI2400" s="50" t="n">
        <v>47</v>
      </c>
      <c r="AJ2400" s="50" t="n">
        <v>3571.1</v>
      </c>
      <c r="AK2400" s="50" t="n">
        <v>33</v>
      </c>
    </row>
    <row r="2401" customFormat="false" ht="15" hidden="false" customHeight="false" outlineLevel="0" collapsed="false">
      <c r="A2401" s="50" t="s">
        <v>1442</v>
      </c>
      <c r="B2401" s="50" t="s">
        <v>160</v>
      </c>
      <c r="C2401" s="50" t="s">
        <v>672</v>
      </c>
      <c r="D2401" s="50" t="n">
        <v>682674</v>
      </c>
      <c r="E2401" s="50" t="n">
        <v>9</v>
      </c>
      <c r="F2401" s="50" t="s">
        <v>58</v>
      </c>
      <c r="G2401" s="50" t="n">
        <v>135</v>
      </c>
      <c r="H2401" s="50" t="n">
        <v>71</v>
      </c>
      <c r="I2401" s="50" t="n">
        <v>22</v>
      </c>
      <c r="J2401" s="50" t="n">
        <v>53</v>
      </c>
      <c r="K2401" s="50" t="n">
        <v>38</v>
      </c>
      <c r="L2401" s="50" t="n">
        <v>6</v>
      </c>
      <c r="M2401" s="50" t="n">
        <v>82</v>
      </c>
      <c r="N2401" s="50" t="n">
        <v>33</v>
      </c>
      <c r="O2401" s="50" t="n">
        <v>0.321</v>
      </c>
      <c r="P2401" s="50" t="n">
        <v>29</v>
      </c>
      <c r="Q2401" s="50" t="n">
        <v>26</v>
      </c>
      <c r="R2401" s="50" t="n">
        <v>6</v>
      </c>
      <c r="S2401" s="50" t="n">
        <v>2</v>
      </c>
      <c r="T2401" s="50" t="n">
        <v>0</v>
      </c>
      <c r="U2401" s="50" t="n">
        <v>1</v>
      </c>
      <c r="V2401" s="50" t="n">
        <v>3</v>
      </c>
      <c r="W2401" s="50" t="n">
        <v>0</v>
      </c>
      <c r="X2401" s="50" t="n">
        <v>0</v>
      </c>
      <c r="Y2401" s="50" t="n">
        <v>8</v>
      </c>
      <c r="Z2401" s="50" t="n">
        <v>10</v>
      </c>
      <c r="AA2401" s="50" t="n">
        <v>29</v>
      </c>
      <c r="AB2401" s="50" t="n">
        <v>9.907</v>
      </c>
      <c r="AC2401" s="50" t="n">
        <v>18</v>
      </c>
      <c r="AD2401" s="50" t="n">
        <v>3</v>
      </c>
      <c r="AE2401" s="50" t="n">
        <v>10</v>
      </c>
      <c r="AF2401" s="50" t="n">
        <v>18</v>
      </c>
      <c r="AG2401" s="50" t="n">
        <v>1696.5</v>
      </c>
      <c r="AH2401" s="50" t="n">
        <v>6</v>
      </c>
      <c r="AI2401" s="50" t="n">
        <v>63</v>
      </c>
      <c r="AJ2401" s="50" t="n">
        <v>4639</v>
      </c>
      <c r="AK2401" s="50" t="n">
        <v>23</v>
      </c>
    </row>
    <row r="2402" customFormat="false" ht="15" hidden="false" customHeight="false" outlineLevel="0" collapsed="false">
      <c r="A2402" s="50" t="s">
        <v>1443</v>
      </c>
      <c r="B2402" s="50" t="s">
        <v>160</v>
      </c>
      <c r="C2402" s="50" t="s">
        <v>673</v>
      </c>
      <c r="D2402" s="50" t="n">
        <v>664056</v>
      </c>
      <c r="E2402" s="50" t="n">
        <v>4</v>
      </c>
      <c r="F2402" s="50" t="s">
        <v>53</v>
      </c>
      <c r="G2402" s="50" t="n">
        <v>206</v>
      </c>
      <c r="H2402" s="50" t="n">
        <v>111</v>
      </c>
      <c r="I2402" s="50" t="n">
        <v>33</v>
      </c>
      <c r="J2402" s="50" t="n">
        <v>97</v>
      </c>
      <c r="K2402" s="50" t="n">
        <v>69</v>
      </c>
      <c r="L2402" s="50" t="n">
        <v>15</v>
      </c>
      <c r="M2402" s="50" t="n">
        <v>109</v>
      </c>
      <c r="N2402" s="50" t="n">
        <v>42</v>
      </c>
      <c r="O2402" s="50" t="n">
        <v>-8.165</v>
      </c>
      <c r="P2402" s="50" t="n">
        <v>55</v>
      </c>
      <c r="Q2402" s="50" t="n">
        <v>52</v>
      </c>
      <c r="R2402" s="50" t="n">
        <v>6</v>
      </c>
      <c r="S2402" s="50" t="n">
        <v>1</v>
      </c>
      <c r="T2402" s="50" t="n">
        <v>0</v>
      </c>
      <c r="U2402" s="50" t="n">
        <v>1</v>
      </c>
      <c r="V2402" s="50" t="n">
        <v>2</v>
      </c>
      <c r="W2402" s="50" t="n">
        <v>0</v>
      </c>
      <c r="X2402" s="50" t="n">
        <v>1</v>
      </c>
      <c r="Y2402" s="50" t="n">
        <v>17</v>
      </c>
      <c r="Z2402" s="50" t="n">
        <v>8.25</v>
      </c>
      <c r="AA2402" s="50" t="n">
        <v>55</v>
      </c>
      <c r="AB2402" s="50" t="n">
        <v>14.319</v>
      </c>
      <c r="AC2402" s="50" t="n">
        <v>36</v>
      </c>
      <c r="AD2402" s="50" t="n">
        <v>3</v>
      </c>
      <c r="AE2402" s="50" t="n">
        <v>14</v>
      </c>
      <c r="AF2402" s="50" t="n">
        <v>36</v>
      </c>
      <c r="AG2402" s="50" t="n">
        <v>3136.1</v>
      </c>
      <c r="AH2402" s="50" t="n">
        <v>10</v>
      </c>
      <c r="AI2402" s="50" t="n">
        <v>99</v>
      </c>
      <c r="AJ2402" s="50" t="n">
        <v>7204.7</v>
      </c>
      <c r="AK2402" s="50" t="n">
        <v>39</v>
      </c>
    </row>
    <row r="2403" customFormat="false" ht="15" hidden="false" customHeight="false" outlineLevel="0" collapsed="false">
      <c r="A2403" s="50" t="s">
        <v>1443</v>
      </c>
      <c r="B2403" s="50" t="s">
        <v>160</v>
      </c>
      <c r="C2403" s="50" t="s">
        <v>673</v>
      </c>
      <c r="D2403" s="50" t="n">
        <v>664056</v>
      </c>
      <c r="E2403" s="50" t="n">
        <v>5</v>
      </c>
      <c r="F2403" s="50" t="s">
        <v>54</v>
      </c>
      <c r="G2403" s="50" t="n">
        <v>215</v>
      </c>
      <c r="H2403" s="50" t="n">
        <v>114</v>
      </c>
      <c r="I2403" s="50" t="n">
        <v>34</v>
      </c>
      <c r="J2403" s="50" t="n">
        <v>107</v>
      </c>
      <c r="K2403" s="50" t="n">
        <v>72</v>
      </c>
      <c r="L2403" s="50" t="n">
        <v>11</v>
      </c>
      <c r="M2403" s="50" t="n">
        <v>108</v>
      </c>
      <c r="N2403" s="50" t="n">
        <v>42</v>
      </c>
      <c r="O2403" s="50" t="n">
        <v>0.75</v>
      </c>
      <c r="P2403" s="50" t="n">
        <v>56</v>
      </c>
      <c r="Q2403" s="50" t="n">
        <v>54</v>
      </c>
      <c r="R2403" s="50" t="n">
        <v>12</v>
      </c>
      <c r="S2403" s="50" t="n">
        <v>4</v>
      </c>
      <c r="T2403" s="50" t="n">
        <v>0</v>
      </c>
      <c r="U2403" s="50" t="n">
        <v>4</v>
      </c>
      <c r="V2403" s="50" t="n">
        <v>2</v>
      </c>
      <c r="W2403" s="50" t="n">
        <v>0</v>
      </c>
      <c r="X2403" s="50" t="n">
        <v>0</v>
      </c>
      <c r="Y2403" s="50" t="n">
        <v>17</v>
      </c>
      <c r="Z2403" s="50" t="n">
        <v>18</v>
      </c>
      <c r="AA2403" s="50" t="n">
        <v>56</v>
      </c>
      <c r="AB2403" s="50" t="n">
        <v>15.864</v>
      </c>
      <c r="AC2403" s="50" t="n">
        <v>37</v>
      </c>
      <c r="AD2403" s="50" t="n">
        <v>3</v>
      </c>
      <c r="AE2403" s="50" t="n">
        <v>16</v>
      </c>
      <c r="AF2403" s="50" t="n">
        <v>37</v>
      </c>
      <c r="AG2403" s="50" t="n">
        <v>3377.1</v>
      </c>
      <c r="AH2403" s="50" t="n">
        <v>14</v>
      </c>
      <c r="AI2403" s="50" t="n">
        <v>100</v>
      </c>
      <c r="AJ2403" s="50" t="n">
        <v>7339.6</v>
      </c>
      <c r="AK2403" s="50" t="n">
        <v>39</v>
      </c>
    </row>
    <row r="2404" customFormat="false" ht="15" hidden="false" customHeight="false" outlineLevel="0" collapsed="false">
      <c r="A2404" s="50" t="s">
        <v>1444</v>
      </c>
      <c r="B2404" s="50" t="s">
        <v>160</v>
      </c>
      <c r="C2404" s="50" t="s">
        <v>498</v>
      </c>
      <c r="D2404" s="50" t="n">
        <v>694376</v>
      </c>
      <c r="E2404" s="50" t="n">
        <v>8</v>
      </c>
      <c r="F2404" s="50" t="s">
        <v>57</v>
      </c>
      <c r="G2404" s="50" t="n">
        <v>91</v>
      </c>
      <c r="H2404" s="50" t="n">
        <v>49</v>
      </c>
      <c r="I2404" s="50" t="n">
        <v>13</v>
      </c>
      <c r="J2404" s="50" t="n">
        <v>43</v>
      </c>
      <c r="K2404" s="50" t="n">
        <v>29</v>
      </c>
      <c r="L2404" s="50" t="n">
        <v>3</v>
      </c>
      <c r="M2404" s="50" t="n">
        <v>48</v>
      </c>
      <c r="N2404" s="50" t="n">
        <v>20</v>
      </c>
      <c r="O2404" s="50" t="n">
        <v>-2.93</v>
      </c>
      <c r="P2404" s="50" t="n">
        <v>28</v>
      </c>
      <c r="Q2404" s="50" t="n">
        <v>27</v>
      </c>
      <c r="R2404" s="50" t="n">
        <v>2</v>
      </c>
      <c r="S2404" s="50" t="n">
        <v>1</v>
      </c>
      <c r="T2404" s="50" t="n">
        <v>0</v>
      </c>
      <c r="U2404" s="50" t="n">
        <v>1</v>
      </c>
      <c r="V2404" s="50" t="n">
        <v>0</v>
      </c>
      <c r="W2404" s="50" t="n">
        <v>0</v>
      </c>
      <c r="X2404" s="50" t="n">
        <v>0</v>
      </c>
      <c r="Y2404" s="50" t="n">
        <v>10</v>
      </c>
      <c r="Z2404" s="50" t="n">
        <v>3.25</v>
      </c>
      <c r="AA2404" s="50" t="n">
        <v>27</v>
      </c>
      <c r="AB2404" s="50" t="n">
        <v>5.254</v>
      </c>
      <c r="AC2404" s="50" t="n">
        <v>18</v>
      </c>
      <c r="AD2404" s="50" t="n">
        <v>3</v>
      </c>
      <c r="AE2404" s="50" t="n">
        <v>6</v>
      </c>
      <c r="AF2404" s="50" t="n">
        <v>18</v>
      </c>
      <c r="AG2404" s="50" t="n">
        <v>1439.7</v>
      </c>
      <c r="AH2404" s="50" t="n">
        <v>4</v>
      </c>
      <c r="AI2404" s="50" t="n">
        <v>43</v>
      </c>
      <c r="AJ2404" s="50" t="n">
        <v>3038.2</v>
      </c>
      <c r="AK2404" s="50" t="n">
        <v>5</v>
      </c>
    </row>
    <row r="2405" customFormat="false" ht="15" hidden="false" customHeight="false" outlineLevel="0" collapsed="false">
      <c r="A2405" s="50" t="s">
        <v>1444</v>
      </c>
      <c r="B2405" s="50" t="s">
        <v>160</v>
      </c>
      <c r="C2405" s="50" t="s">
        <v>498</v>
      </c>
      <c r="D2405" s="50" t="n">
        <v>694376</v>
      </c>
      <c r="E2405" s="50" t="n">
        <v>9</v>
      </c>
      <c r="F2405" s="50" t="s">
        <v>58</v>
      </c>
      <c r="G2405" s="50" t="n">
        <v>269</v>
      </c>
      <c r="H2405" s="50" t="n">
        <v>128</v>
      </c>
      <c r="I2405" s="50" t="n">
        <v>26</v>
      </c>
      <c r="J2405" s="50" t="n">
        <v>134</v>
      </c>
      <c r="K2405" s="50" t="n">
        <v>87</v>
      </c>
      <c r="L2405" s="50" t="n">
        <v>6</v>
      </c>
      <c r="M2405" s="50" t="n">
        <v>135</v>
      </c>
      <c r="N2405" s="50" t="n">
        <v>41</v>
      </c>
      <c r="O2405" s="50" t="n">
        <v>-1.342</v>
      </c>
      <c r="P2405" s="50" t="n">
        <v>70</v>
      </c>
      <c r="Q2405" s="50" t="n">
        <v>66</v>
      </c>
      <c r="R2405" s="50" t="n">
        <v>19</v>
      </c>
      <c r="S2405" s="50" t="n">
        <v>2</v>
      </c>
      <c r="T2405" s="50" t="n">
        <v>0</v>
      </c>
      <c r="U2405" s="50" t="n">
        <v>1</v>
      </c>
      <c r="V2405" s="50" t="n">
        <v>3</v>
      </c>
      <c r="W2405" s="50" t="n">
        <v>0</v>
      </c>
      <c r="X2405" s="50" t="n">
        <v>0</v>
      </c>
      <c r="Y2405" s="50" t="n">
        <v>14</v>
      </c>
      <c r="Z2405" s="50" t="n">
        <v>21</v>
      </c>
      <c r="AA2405" s="50" t="n">
        <v>69</v>
      </c>
      <c r="AB2405" s="50" t="n">
        <v>20.336</v>
      </c>
      <c r="AC2405" s="50" t="n">
        <v>53</v>
      </c>
      <c r="AD2405" s="50" t="n">
        <v>4</v>
      </c>
      <c r="AE2405" s="50" t="n">
        <v>17</v>
      </c>
      <c r="AF2405" s="50" t="n">
        <v>53</v>
      </c>
      <c r="AG2405" s="50" t="n">
        <v>4557.6</v>
      </c>
      <c r="AH2405" s="50" t="n">
        <v>21</v>
      </c>
      <c r="AI2405" s="50" t="n">
        <v>101</v>
      </c>
      <c r="AJ2405" s="50" t="n">
        <v>7200.9</v>
      </c>
      <c r="AK2405" s="50" t="n">
        <v>18</v>
      </c>
    </row>
    <row r="2406" customFormat="false" ht="15" hidden="false" customHeight="false" outlineLevel="0" collapsed="false">
      <c r="A2406" s="50" t="s">
        <v>1445</v>
      </c>
      <c r="B2406" s="50" t="s">
        <v>160</v>
      </c>
      <c r="C2406" s="50" t="s">
        <v>674</v>
      </c>
      <c r="D2406" s="50" t="n">
        <v>687529</v>
      </c>
      <c r="E2406" s="50" t="n">
        <v>7</v>
      </c>
      <c r="F2406" s="50" t="s">
        <v>56</v>
      </c>
      <c r="G2406" s="50" t="n">
        <v>101</v>
      </c>
      <c r="H2406" s="50" t="n">
        <v>43</v>
      </c>
      <c r="I2406" s="50" t="n">
        <v>13</v>
      </c>
      <c r="J2406" s="50" t="n">
        <v>41</v>
      </c>
      <c r="K2406" s="50" t="n">
        <v>24</v>
      </c>
      <c r="L2406" s="50" t="n">
        <v>3</v>
      </c>
      <c r="M2406" s="50" t="n">
        <v>60</v>
      </c>
      <c r="N2406" s="50" t="n">
        <v>19</v>
      </c>
      <c r="O2406" s="50" t="n">
        <v>-0.918</v>
      </c>
      <c r="P2406" s="50" t="n">
        <v>24</v>
      </c>
      <c r="Q2406" s="50" t="n">
        <v>20</v>
      </c>
      <c r="R2406" s="50" t="n">
        <v>3</v>
      </c>
      <c r="S2406" s="50" t="n">
        <v>0</v>
      </c>
      <c r="T2406" s="50" t="n">
        <v>0</v>
      </c>
      <c r="U2406" s="50" t="n">
        <v>1</v>
      </c>
      <c r="V2406" s="50" t="n">
        <v>2</v>
      </c>
      <c r="W2406" s="50" t="n">
        <v>0</v>
      </c>
      <c r="X2406" s="50" t="n">
        <v>0</v>
      </c>
      <c r="Y2406" s="50" t="n">
        <v>6</v>
      </c>
      <c r="Z2406" s="50" t="n">
        <v>5.2</v>
      </c>
      <c r="AA2406" s="50" t="n">
        <v>22</v>
      </c>
      <c r="AB2406" s="50" t="n">
        <v>6.147</v>
      </c>
      <c r="AC2406" s="50" t="n">
        <v>16</v>
      </c>
      <c r="AD2406" s="50" t="n">
        <v>1</v>
      </c>
      <c r="AE2406" s="50" t="n">
        <v>2</v>
      </c>
      <c r="AF2406" s="50" t="n">
        <v>16</v>
      </c>
      <c r="AG2406" s="50" t="n">
        <v>1223.1</v>
      </c>
      <c r="AH2406" s="50" t="n">
        <v>6</v>
      </c>
      <c r="AI2406" s="50" t="n">
        <v>34</v>
      </c>
      <c r="AJ2406" s="50" t="n">
        <v>2433.5</v>
      </c>
      <c r="AK2406" s="50" t="n">
        <v>7</v>
      </c>
    </row>
    <row r="2407" customFormat="false" ht="15" hidden="false" customHeight="false" outlineLevel="0" collapsed="false">
      <c r="A2407" s="50" t="s">
        <v>1445</v>
      </c>
      <c r="B2407" s="50" t="s">
        <v>160</v>
      </c>
      <c r="C2407" s="50" t="s">
        <v>674</v>
      </c>
      <c r="D2407" s="50" t="n">
        <v>687529</v>
      </c>
      <c r="E2407" s="50" t="n">
        <v>8</v>
      </c>
      <c r="F2407" s="50" t="s">
        <v>57</v>
      </c>
      <c r="G2407" s="50" t="n">
        <v>153</v>
      </c>
      <c r="H2407" s="50" t="n">
        <v>67</v>
      </c>
      <c r="I2407" s="50" t="n">
        <v>24</v>
      </c>
      <c r="J2407" s="50" t="n">
        <v>71</v>
      </c>
      <c r="K2407" s="50" t="n">
        <v>46</v>
      </c>
      <c r="L2407" s="50" t="n">
        <v>11</v>
      </c>
      <c r="M2407" s="50" t="n">
        <v>80</v>
      </c>
      <c r="N2407" s="50" t="n">
        <v>21</v>
      </c>
      <c r="O2407" s="50" t="n">
        <v>-2.074</v>
      </c>
      <c r="P2407" s="50" t="n">
        <v>38</v>
      </c>
      <c r="Q2407" s="50" t="n">
        <v>31</v>
      </c>
      <c r="R2407" s="50" t="n">
        <v>3</v>
      </c>
      <c r="S2407" s="50" t="n">
        <v>1</v>
      </c>
      <c r="T2407" s="50" t="n">
        <v>1</v>
      </c>
      <c r="U2407" s="50" t="n">
        <v>0</v>
      </c>
      <c r="V2407" s="50" t="n">
        <v>6</v>
      </c>
      <c r="W2407" s="50" t="n">
        <v>0</v>
      </c>
      <c r="X2407" s="50" t="n">
        <v>0</v>
      </c>
      <c r="Y2407" s="50" t="n">
        <v>12</v>
      </c>
      <c r="Z2407" s="50" t="n">
        <v>7.25</v>
      </c>
      <c r="AA2407" s="50" t="n">
        <v>36</v>
      </c>
      <c r="AB2407" s="50" t="n">
        <v>11.301</v>
      </c>
      <c r="AC2407" s="50" t="n">
        <v>20</v>
      </c>
      <c r="AD2407" s="50" t="n">
        <v>3</v>
      </c>
      <c r="AE2407" s="50" t="n">
        <v>7</v>
      </c>
      <c r="AF2407" s="50" t="n">
        <v>20</v>
      </c>
      <c r="AG2407" s="50" t="n">
        <v>1602.4</v>
      </c>
      <c r="AH2407" s="50" t="n">
        <v>5</v>
      </c>
      <c r="AI2407" s="50" t="n">
        <v>57</v>
      </c>
      <c r="AJ2407" s="50" t="n">
        <v>4099.9</v>
      </c>
      <c r="AK2407" s="50" t="n">
        <v>12</v>
      </c>
    </row>
    <row r="2408" customFormat="false" ht="15" hidden="false" customHeight="false" outlineLevel="0" collapsed="false">
      <c r="A2408" s="50" t="s">
        <v>1445</v>
      </c>
      <c r="B2408" s="50" t="s">
        <v>160</v>
      </c>
      <c r="C2408" s="50" t="s">
        <v>674</v>
      </c>
      <c r="D2408" s="50" t="n">
        <v>687529</v>
      </c>
      <c r="E2408" s="50" t="n">
        <v>9</v>
      </c>
      <c r="F2408" s="50" t="s">
        <v>58</v>
      </c>
      <c r="G2408" s="50" t="n">
        <v>140</v>
      </c>
      <c r="H2408" s="50" t="n">
        <v>59</v>
      </c>
      <c r="I2408" s="50" t="n">
        <v>21</v>
      </c>
      <c r="J2408" s="50" t="n">
        <v>64</v>
      </c>
      <c r="K2408" s="50" t="n">
        <v>40</v>
      </c>
      <c r="L2408" s="50" t="n">
        <v>11</v>
      </c>
      <c r="M2408" s="50" t="n">
        <v>76</v>
      </c>
      <c r="N2408" s="50" t="n">
        <v>19</v>
      </c>
      <c r="O2408" s="50" t="n">
        <v>-0.805</v>
      </c>
      <c r="P2408" s="50" t="n">
        <v>29</v>
      </c>
      <c r="Q2408" s="50" t="n">
        <v>26</v>
      </c>
      <c r="R2408" s="50" t="n">
        <v>5</v>
      </c>
      <c r="S2408" s="50" t="n">
        <v>1</v>
      </c>
      <c r="T2408" s="50" t="n">
        <v>0</v>
      </c>
      <c r="U2408" s="50" t="n">
        <v>1</v>
      </c>
      <c r="V2408" s="50" t="n">
        <v>3</v>
      </c>
      <c r="W2408" s="50" t="n">
        <v>0</v>
      </c>
      <c r="X2408" s="50" t="n">
        <v>0</v>
      </c>
      <c r="Y2408" s="50" t="n">
        <v>10</v>
      </c>
      <c r="Z2408" s="50" t="n">
        <v>8.05</v>
      </c>
      <c r="AA2408" s="50" t="n">
        <v>29</v>
      </c>
      <c r="AB2408" s="50" t="n">
        <v>7.894</v>
      </c>
      <c r="AC2408" s="50" t="n">
        <v>16</v>
      </c>
      <c r="AD2408" s="50" t="n">
        <v>2</v>
      </c>
      <c r="AE2408" s="50" t="n">
        <v>7</v>
      </c>
      <c r="AF2408" s="50" t="n">
        <v>16</v>
      </c>
      <c r="AG2408" s="50" t="n">
        <v>1438.9</v>
      </c>
      <c r="AH2408" s="50" t="n">
        <v>4</v>
      </c>
      <c r="AI2408" s="50" t="n">
        <v>51</v>
      </c>
      <c r="AJ2408" s="50" t="n">
        <v>3581.7</v>
      </c>
      <c r="AK2408" s="50" t="n">
        <v>7</v>
      </c>
    </row>
    <row r="2409" customFormat="false" ht="15" hidden="false" customHeight="false" outlineLevel="0" collapsed="false">
      <c r="A2409" s="50" t="s">
        <v>1446</v>
      </c>
      <c r="B2409" s="50" t="s">
        <v>160</v>
      </c>
      <c r="C2409" s="50" t="s">
        <v>305</v>
      </c>
      <c r="D2409" s="50" t="n">
        <v>672275</v>
      </c>
      <c r="E2409" s="50" t="n">
        <v>4</v>
      </c>
      <c r="F2409" s="50" t="s">
        <v>53</v>
      </c>
      <c r="G2409" s="50" t="n">
        <v>325</v>
      </c>
      <c r="H2409" s="50" t="n">
        <v>154</v>
      </c>
      <c r="I2409" s="50" t="n">
        <v>37</v>
      </c>
      <c r="J2409" s="50" t="n">
        <v>161</v>
      </c>
      <c r="K2409" s="50" t="n">
        <v>110</v>
      </c>
      <c r="L2409" s="50" t="n">
        <v>14</v>
      </c>
      <c r="M2409" s="50" t="n">
        <v>164</v>
      </c>
      <c r="N2409" s="50" t="n">
        <v>44</v>
      </c>
      <c r="O2409" s="50" t="n">
        <v>-9.58</v>
      </c>
      <c r="P2409" s="50" t="n">
        <v>81</v>
      </c>
      <c r="Q2409" s="50" t="n">
        <v>74</v>
      </c>
      <c r="R2409" s="50" t="n">
        <v>11</v>
      </c>
      <c r="S2409" s="50" t="n">
        <v>0</v>
      </c>
      <c r="T2409" s="50" t="n">
        <v>0</v>
      </c>
      <c r="U2409" s="50" t="n">
        <v>1</v>
      </c>
      <c r="V2409" s="50" t="n">
        <v>7</v>
      </c>
      <c r="W2409" s="50" t="n">
        <v>0</v>
      </c>
      <c r="X2409" s="50" t="n">
        <v>0</v>
      </c>
      <c r="Y2409" s="50" t="n">
        <v>19</v>
      </c>
      <c r="Z2409" s="50" t="n">
        <v>15.9</v>
      </c>
      <c r="AA2409" s="50" t="n">
        <v>80</v>
      </c>
      <c r="AB2409" s="50" t="n">
        <v>23.588</v>
      </c>
      <c r="AC2409" s="50" t="n">
        <v>55</v>
      </c>
      <c r="AD2409" s="50" t="n">
        <v>3</v>
      </c>
      <c r="AE2409" s="50" t="n">
        <v>25</v>
      </c>
      <c r="AF2409" s="50" t="n">
        <v>54</v>
      </c>
      <c r="AG2409" s="50" t="n">
        <v>4925.1</v>
      </c>
      <c r="AH2409" s="50" t="n">
        <v>19</v>
      </c>
      <c r="AI2409" s="50" t="n">
        <v>136</v>
      </c>
      <c r="AJ2409" s="50" t="n">
        <v>9920.7</v>
      </c>
      <c r="AK2409" s="50" t="n">
        <v>42</v>
      </c>
    </row>
    <row r="2410" customFormat="false" ht="15" hidden="false" customHeight="false" outlineLevel="0" collapsed="false">
      <c r="A2410" s="50" t="s">
        <v>1446</v>
      </c>
      <c r="B2410" s="50" t="s">
        <v>160</v>
      </c>
      <c r="C2410" s="50" t="s">
        <v>305</v>
      </c>
      <c r="D2410" s="50" t="n">
        <v>672275</v>
      </c>
      <c r="E2410" s="50" t="n">
        <v>5</v>
      </c>
      <c r="F2410" s="50" t="s">
        <v>54</v>
      </c>
      <c r="G2410" s="50" t="n">
        <v>34</v>
      </c>
      <c r="H2410" s="50" t="n">
        <v>19</v>
      </c>
      <c r="I2410" s="50" t="n">
        <v>5</v>
      </c>
      <c r="J2410" s="50" t="n">
        <v>15</v>
      </c>
      <c r="K2410" s="50" t="n">
        <v>9</v>
      </c>
      <c r="L2410" s="50" t="n">
        <v>0</v>
      </c>
      <c r="M2410" s="50" t="n">
        <v>19</v>
      </c>
      <c r="N2410" s="50" t="n">
        <v>10</v>
      </c>
      <c r="O2410" s="50" t="n">
        <v>-1.392</v>
      </c>
      <c r="P2410" s="50" t="n">
        <v>8</v>
      </c>
      <c r="Q2410" s="50" t="n">
        <v>8</v>
      </c>
      <c r="R2410" s="50" t="n">
        <v>1</v>
      </c>
      <c r="S2410" s="50" t="n">
        <v>0</v>
      </c>
      <c r="T2410" s="50" t="n">
        <v>0</v>
      </c>
      <c r="U2410" s="50" t="n">
        <v>0</v>
      </c>
      <c r="V2410" s="50" t="n">
        <v>0</v>
      </c>
      <c r="W2410" s="50" t="n">
        <v>0</v>
      </c>
      <c r="X2410" s="50" t="n">
        <v>0</v>
      </c>
      <c r="Y2410" s="50" t="n">
        <v>3</v>
      </c>
      <c r="Z2410" s="50" t="n">
        <v>0.9</v>
      </c>
      <c r="AA2410" s="50" t="n">
        <v>8</v>
      </c>
      <c r="AB2410" s="50" t="n">
        <v>1.259</v>
      </c>
      <c r="AC2410" s="50" t="n">
        <v>5</v>
      </c>
      <c r="AD2410" s="50" t="n">
        <v>0</v>
      </c>
      <c r="AE2410" s="50" t="n">
        <v>0</v>
      </c>
      <c r="AF2410" s="50" t="n">
        <v>5</v>
      </c>
      <c r="AG2410" s="50" t="n">
        <v>409.3</v>
      </c>
      <c r="AH2410" s="50" t="n">
        <v>1</v>
      </c>
      <c r="AI2410" s="50" t="n">
        <v>12</v>
      </c>
      <c r="AJ2410" s="50" t="n">
        <v>862.3</v>
      </c>
      <c r="AK2410" s="50" t="n">
        <v>3</v>
      </c>
    </row>
    <row r="2411" customFormat="false" ht="15" hidden="false" customHeight="false" outlineLevel="0" collapsed="false">
      <c r="A2411" s="50" t="s">
        <v>1447</v>
      </c>
      <c r="B2411" s="50" t="s">
        <v>160</v>
      </c>
      <c r="C2411" s="50" t="s">
        <v>675</v>
      </c>
      <c r="D2411" s="50" t="n">
        <v>606992</v>
      </c>
      <c r="E2411" s="50" t="n">
        <v>4</v>
      </c>
      <c r="F2411" s="50" t="s">
        <v>53</v>
      </c>
      <c r="G2411" s="50" t="n">
        <v>21</v>
      </c>
      <c r="H2411" s="50" t="n">
        <v>13</v>
      </c>
      <c r="I2411" s="50" t="n">
        <v>4</v>
      </c>
      <c r="J2411" s="50" t="n">
        <v>16</v>
      </c>
      <c r="K2411" s="50" t="n">
        <v>11</v>
      </c>
      <c r="L2411" s="50" t="n">
        <v>3</v>
      </c>
      <c r="M2411" s="50" t="n">
        <v>5</v>
      </c>
      <c r="N2411" s="50" t="n">
        <v>2</v>
      </c>
      <c r="O2411" s="50" t="n">
        <v>0.3</v>
      </c>
      <c r="P2411" s="50" t="n">
        <v>6</v>
      </c>
      <c r="Q2411" s="50" t="n">
        <v>6</v>
      </c>
      <c r="R2411" s="50" t="n">
        <v>2</v>
      </c>
      <c r="S2411" s="50" t="n">
        <v>1</v>
      </c>
      <c r="T2411" s="50" t="n">
        <v>0</v>
      </c>
      <c r="U2411" s="50" t="n">
        <v>0</v>
      </c>
      <c r="V2411" s="50" t="n">
        <v>0</v>
      </c>
      <c r="W2411" s="50" t="n">
        <v>0</v>
      </c>
      <c r="X2411" s="50" t="n">
        <v>0</v>
      </c>
      <c r="Y2411" s="50" t="n">
        <v>1</v>
      </c>
      <c r="Z2411" s="50" t="n">
        <v>2.15</v>
      </c>
      <c r="AA2411" s="50" t="n">
        <v>6</v>
      </c>
      <c r="AB2411" s="50" t="n">
        <v>1.919</v>
      </c>
      <c r="AC2411" s="50" t="n">
        <v>5</v>
      </c>
      <c r="AD2411" s="50" t="n">
        <v>0</v>
      </c>
      <c r="AE2411" s="50" t="n">
        <v>0</v>
      </c>
      <c r="AF2411" s="50" t="n">
        <v>5</v>
      </c>
      <c r="AG2411" s="50" t="n">
        <v>384</v>
      </c>
      <c r="AH2411" s="50" t="n">
        <v>2</v>
      </c>
      <c r="AI2411" s="50" t="n">
        <v>10</v>
      </c>
      <c r="AJ2411" s="50" t="n">
        <v>701.2</v>
      </c>
      <c r="AK2411" s="50" t="n">
        <v>0</v>
      </c>
    </row>
    <row r="2412" customFormat="false" ht="15" hidden="false" customHeight="false" outlineLevel="0" collapsed="false">
      <c r="A2412" s="50" t="s">
        <v>1447</v>
      </c>
      <c r="B2412" s="50" t="s">
        <v>160</v>
      </c>
      <c r="C2412" s="50" t="s">
        <v>675</v>
      </c>
      <c r="D2412" s="50" t="n">
        <v>606992</v>
      </c>
      <c r="E2412" s="50" t="n">
        <v>5</v>
      </c>
      <c r="F2412" s="50" t="s">
        <v>54</v>
      </c>
      <c r="G2412" s="50" t="n">
        <v>96</v>
      </c>
      <c r="H2412" s="50" t="n">
        <v>50</v>
      </c>
      <c r="I2412" s="50" t="n">
        <v>14</v>
      </c>
      <c r="J2412" s="50" t="n">
        <v>44</v>
      </c>
      <c r="K2412" s="50" t="n">
        <v>32</v>
      </c>
      <c r="L2412" s="50" t="n">
        <v>4</v>
      </c>
      <c r="M2412" s="50" t="n">
        <v>52</v>
      </c>
      <c r="N2412" s="50" t="n">
        <v>18</v>
      </c>
      <c r="O2412" s="50" t="n">
        <v>3.69</v>
      </c>
      <c r="P2412" s="50" t="n">
        <v>27</v>
      </c>
      <c r="Q2412" s="50" t="n">
        <v>26</v>
      </c>
      <c r="R2412" s="50" t="n">
        <v>7</v>
      </c>
      <c r="S2412" s="50" t="n">
        <v>1</v>
      </c>
      <c r="T2412" s="50" t="n">
        <v>0</v>
      </c>
      <c r="U2412" s="50" t="n">
        <v>3</v>
      </c>
      <c r="V2412" s="50" t="n">
        <v>1</v>
      </c>
      <c r="W2412" s="50" t="n">
        <v>0</v>
      </c>
      <c r="X2412" s="50" t="n">
        <v>0</v>
      </c>
      <c r="Y2412" s="50" t="n">
        <v>6</v>
      </c>
      <c r="Z2412" s="50" t="n">
        <v>10.65</v>
      </c>
      <c r="AA2412" s="50" t="n">
        <v>27</v>
      </c>
      <c r="AB2412" s="50" t="n">
        <v>10.629</v>
      </c>
      <c r="AC2412" s="50" t="n">
        <v>20</v>
      </c>
      <c r="AD2412" s="50" t="n">
        <v>5</v>
      </c>
      <c r="AE2412" s="50" t="n">
        <v>7</v>
      </c>
      <c r="AF2412" s="50" t="n">
        <v>20</v>
      </c>
      <c r="AG2412" s="50" t="n">
        <v>1747.2</v>
      </c>
      <c r="AH2412" s="50" t="n">
        <v>8</v>
      </c>
      <c r="AI2412" s="50" t="n">
        <v>50</v>
      </c>
      <c r="AJ2412" s="50" t="n">
        <v>3579.5</v>
      </c>
      <c r="AK2412" s="50" t="n">
        <v>6</v>
      </c>
    </row>
    <row r="2413" customFormat="false" ht="15" hidden="false" customHeight="false" outlineLevel="0" collapsed="false">
      <c r="A2413" s="50" t="s">
        <v>1447</v>
      </c>
      <c r="B2413" s="50" t="s">
        <v>160</v>
      </c>
      <c r="C2413" s="50" t="s">
        <v>675</v>
      </c>
      <c r="D2413" s="50" t="n">
        <v>606992</v>
      </c>
      <c r="E2413" s="50" t="n">
        <v>6</v>
      </c>
      <c r="F2413" s="50" t="s">
        <v>55</v>
      </c>
      <c r="G2413" s="50" t="n">
        <v>168</v>
      </c>
      <c r="H2413" s="50" t="n">
        <v>79</v>
      </c>
      <c r="I2413" s="50" t="n">
        <v>29</v>
      </c>
      <c r="J2413" s="50" t="n">
        <v>71</v>
      </c>
      <c r="K2413" s="50" t="n">
        <v>45</v>
      </c>
      <c r="L2413" s="50" t="n">
        <v>13</v>
      </c>
      <c r="M2413" s="50" t="n">
        <v>96</v>
      </c>
      <c r="N2413" s="50" t="n">
        <v>34</v>
      </c>
      <c r="O2413" s="50" t="n">
        <v>-5.743</v>
      </c>
      <c r="P2413" s="50" t="n">
        <v>40</v>
      </c>
      <c r="Q2413" s="50" t="n">
        <v>34</v>
      </c>
      <c r="R2413" s="50" t="n">
        <v>3</v>
      </c>
      <c r="S2413" s="50" t="n">
        <v>1</v>
      </c>
      <c r="T2413" s="50" t="n">
        <v>0</v>
      </c>
      <c r="U2413" s="50" t="n">
        <v>1</v>
      </c>
      <c r="V2413" s="50" t="n">
        <v>4</v>
      </c>
      <c r="W2413" s="50" t="n">
        <v>0</v>
      </c>
      <c r="X2413" s="50" t="n">
        <v>0</v>
      </c>
      <c r="Y2413" s="50" t="n">
        <v>16</v>
      </c>
      <c r="Z2413" s="50" t="n">
        <v>6.95</v>
      </c>
      <c r="AA2413" s="50" t="n">
        <v>38</v>
      </c>
      <c r="AB2413" s="50" t="n">
        <v>6.954</v>
      </c>
      <c r="AC2413" s="50" t="n">
        <v>20</v>
      </c>
      <c r="AD2413" s="50" t="n">
        <v>2</v>
      </c>
      <c r="AE2413" s="50" t="n">
        <v>6</v>
      </c>
      <c r="AF2413" s="50" t="n">
        <v>20</v>
      </c>
      <c r="AG2413" s="50" t="n">
        <v>1626</v>
      </c>
      <c r="AH2413" s="50" t="n">
        <v>4</v>
      </c>
      <c r="AI2413" s="50" t="n">
        <v>65</v>
      </c>
      <c r="AJ2413" s="50" t="n">
        <v>4661.8</v>
      </c>
      <c r="AK2413" s="50" t="n">
        <v>13</v>
      </c>
    </row>
    <row r="2414" customFormat="false" ht="15" hidden="false" customHeight="false" outlineLevel="0" collapsed="false">
      <c r="A2414" s="50" t="s">
        <v>1447</v>
      </c>
      <c r="B2414" s="50" t="s">
        <v>160</v>
      </c>
      <c r="C2414" s="50" t="s">
        <v>675</v>
      </c>
      <c r="D2414" s="50" t="n">
        <v>606992</v>
      </c>
      <c r="E2414" s="50" t="n">
        <v>7</v>
      </c>
      <c r="F2414" s="50" t="s">
        <v>56</v>
      </c>
      <c r="G2414" s="50" t="n">
        <v>34</v>
      </c>
      <c r="H2414" s="50" t="n">
        <v>13</v>
      </c>
      <c r="I2414" s="50" t="n">
        <v>7</v>
      </c>
      <c r="J2414" s="50" t="n">
        <v>16</v>
      </c>
      <c r="K2414" s="50" t="n">
        <v>5</v>
      </c>
      <c r="L2414" s="50" t="n">
        <v>2</v>
      </c>
      <c r="M2414" s="50" t="n">
        <v>18</v>
      </c>
      <c r="N2414" s="50" t="n">
        <v>8</v>
      </c>
      <c r="O2414" s="50" t="n">
        <v>-1.569</v>
      </c>
      <c r="P2414" s="50" t="n">
        <v>11</v>
      </c>
      <c r="Q2414" s="50" t="n">
        <v>8</v>
      </c>
      <c r="R2414" s="50" t="n">
        <v>0</v>
      </c>
      <c r="S2414" s="50" t="n">
        <v>0</v>
      </c>
      <c r="T2414" s="50" t="n">
        <v>0</v>
      </c>
      <c r="U2414" s="50" t="n">
        <v>0</v>
      </c>
      <c r="V2414" s="50" t="n">
        <v>1</v>
      </c>
      <c r="W2414" s="50" t="n">
        <v>1</v>
      </c>
      <c r="X2414" s="50" t="n">
        <v>0</v>
      </c>
      <c r="Y2414" s="50" t="n">
        <v>5</v>
      </c>
      <c r="Z2414" s="50" t="n">
        <v>1.4</v>
      </c>
      <c r="AA2414" s="50" t="n">
        <v>10</v>
      </c>
      <c r="AB2414" s="50" t="n">
        <v>2.466</v>
      </c>
      <c r="AC2414" s="50" t="n">
        <v>4</v>
      </c>
      <c r="AD2414" s="50" t="n">
        <v>1</v>
      </c>
      <c r="AE2414" s="50" t="n">
        <v>1</v>
      </c>
      <c r="AF2414" s="50" t="n">
        <v>4</v>
      </c>
      <c r="AG2414" s="50" t="n">
        <v>263.6</v>
      </c>
      <c r="AH2414" s="50" t="n">
        <v>1</v>
      </c>
      <c r="AI2414" s="50" t="n">
        <v>11</v>
      </c>
      <c r="AJ2414" s="50" t="n">
        <v>782.6</v>
      </c>
      <c r="AK2414" s="50" t="n">
        <v>1</v>
      </c>
    </row>
    <row r="2415" customFormat="false" ht="15" hidden="false" customHeight="false" outlineLevel="0" collapsed="false">
      <c r="A2415" s="50" t="s">
        <v>1448</v>
      </c>
      <c r="B2415" s="50" t="s">
        <v>160</v>
      </c>
      <c r="C2415" s="50" t="s">
        <v>676</v>
      </c>
      <c r="D2415" s="50" t="n">
        <v>668800</v>
      </c>
      <c r="E2415" s="50" t="n">
        <v>8</v>
      </c>
      <c r="F2415" s="50" t="s">
        <v>57</v>
      </c>
      <c r="G2415" s="50" t="n">
        <v>101</v>
      </c>
      <c r="H2415" s="50" t="n">
        <v>49</v>
      </c>
      <c r="I2415" s="50" t="n">
        <v>8</v>
      </c>
      <c r="J2415" s="50" t="n">
        <v>47</v>
      </c>
      <c r="K2415" s="50" t="n">
        <v>29</v>
      </c>
      <c r="L2415" s="50" t="n">
        <v>5</v>
      </c>
      <c r="M2415" s="50" t="n">
        <v>54</v>
      </c>
      <c r="N2415" s="50" t="n">
        <v>20</v>
      </c>
      <c r="O2415" s="50" t="n">
        <v>-0.944</v>
      </c>
      <c r="P2415" s="50" t="n">
        <v>30</v>
      </c>
      <c r="Q2415" s="50" t="n">
        <v>27</v>
      </c>
      <c r="R2415" s="50" t="n">
        <v>6</v>
      </c>
      <c r="S2415" s="50" t="n">
        <v>2</v>
      </c>
      <c r="T2415" s="50" t="n">
        <v>0</v>
      </c>
      <c r="U2415" s="50" t="n">
        <v>1</v>
      </c>
      <c r="V2415" s="50" t="n">
        <v>2</v>
      </c>
      <c r="W2415" s="50" t="n">
        <v>1</v>
      </c>
      <c r="X2415" s="50" t="n">
        <v>0</v>
      </c>
      <c r="Y2415" s="50" t="n">
        <v>4</v>
      </c>
      <c r="Z2415" s="50" t="n">
        <v>9.3</v>
      </c>
      <c r="AA2415" s="50" t="n">
        <v>30</v>
      </c>
      <c r="AB2415" s="50" t="n">
        <v>8.621</v>
      </c>
      <c r="AC2415" s="50" t="n">
        <v>23</v>
      </c>
      <c r="AD2415" s="50" t="n">
        <v>2</v>
      </c>
      <c r="AE2415" s="50" t="n">
        <v>7</v>
      </c>
      <c r="AF2415" s="50" t="n">
        <v>23</v>
      </c>
      <c r="AG2415" s="50" t="n">
        <v>2013.2</v>
      </c>
      <c r="AH2415" s="50" t="n">
        <v>4</v>
      </c>
      <c r="AI2415" s="50" t="n">
        <v>44</v>
      </c>
      <c r="AJ2415" s="50" t="n">
        <v>3095.3</v>
      </c>
      <c r="AK2415" s="50" t="n">
        <v>3</v>
      </c>
    </row>
    <row r="2416" customFormat="false" ht="15" hidden="false" customHeight="false" outlineLevel="0" collapsed="false">
      <c r="A2416" s="50" t="s">
        <v>1448</v>
      </c>
      <c r="B2416" s="50" t="s">
        <v>160</v>
      </c>
      <c r="C2416" s="50" t="s">
        <v>676</v>
      </c>
      <c r="D2416" s="50" t="n">
        <v>668800</v>
      </c>
      <c r="E2416" s="50" t="n">
        <v>9</v>
      </c>
      <c r="F2416" s="50" t="s">
        <v>58</v>
      </c>
      <c r="G2416" s="50" t="n">
        <v>190</v>
      </c>
      <c r="H2416" s="50" t="n">
        <v>95</v>
      </c>
      <c r="I2416" s="50" t="n">
        <v>22</v>
      </c>
      <c r="J2416" s="50" t="n">
        <v>84</v>
      </c>
      <c r="K2416" s="50" t="n">
        <v>52</v>
      </c>
      <c r="L2416" s="50" t="n">
        <v>8</v>
      </c>
      <c r="M2416" s="50" t="n">
        <v>106</v>
      </c>
      <c r="N2416" s="50" t="n">
        <v>43</v>
      </c>
      <c r="O2416" s="50" t="n">
        <v>-1.288</v>
      </c>
      <c r="P2416" s="50" t="n">
        <v>50</v>
      </c>
      <c r="Q2416" s="50" t="n">
        <v>46</v>
      </c>
      <c r="R2416" s="50" t="n">
        <v>10</v>
      </c>
      <c r="S2416" s="50" t="n">
        <v>2</v>
      </c>
      <c r="T2416" s="50" t="n">
        <v>0</v>
      </c>
      <c r="U2416" s="50" t="n">
        <v>1</v>
      </c>
      <c r="V2416" s="50" t="n">
        <v>2</v>
      </c>
      <c r="W2416" s="50" t="n">
        <v>2</v>
      </c>
      <c r="X2416" s="50" t="n">
        <v>0</v>
      </c>
      <c r="Y2416" s="50" t="n">
        <v>10</v>
      </c>
      <c r="Z2416" s="50" t="n">
        <v>13.6</v>
      </c>
      <c r="AA2416" s="50" t="n">
        <v>50</v>
      </c>
      <c r="AB2416" s="50" t="n">
        <v>13.302</v>
      </c>
      <c r="AC2416" s="50" t="n">
        <v>36</v>
      </c>
      <c r="AD2416" s="50" t="n">
        <v>1</v>
      </c>
      <c r="AE2416" s="50" t="n">
        <v>12</v>
      </c>
      <c r="AF2416" s="50" t="n">
        <v>36</v>
      </c>
      <c r="AG2416" s="50" t="n">
        <v>3118.9</v>
      </c>
      <c r="AH2416" s="50" t="n">
        <v>10</v>
      </c>
      <c r="AI2416" s="50" t="n">
        <v>80</v>
      </c>
      <c r="AJ2416" s="50" t="n">
        <v>5617.8</v>
      </c>
      <c r="AK2416" s="50" t="n">
        <v>6</v>
      </c>
    </row>
    <row r="2417" customFormat="false" ht="15" hidden="false" customHeight="false" outlineLevel="0" collapsed="false">
      <c r="A2417" s="50" t="s">
        <v>1449</v>
      </c>
      <c r="B2417" s="50" t="s">
        <v>160</v>
      </c>
      <c r="C2417" s="50" t="s">
        <v>677</v>
      </c>
      <c r="D2417" s="50" t="n">
        <v>683679</v>
      </c>
      <c r="E2417" s="50" t="n">
        <v>5</v>
      </c>
      <c r="F2417" s="50" t="s">
        <v>54</v>
      </c>
      <c r="G2417" s="50" t="n">
        <v>144</v>
      </c>
      <c r="H2417" s="50" t="n">
        <v>73</v>
      </c>
      <c r="I2417" s="50" t="n">
        <v>13</v>
      </c>
      <c r="J2417" s="50" t="n">
        <v>72</v>
      </c>
      <c r="K2417" s="50" t="n">
        <v>50</v>
      </c>
      <c r="L2417" s="50" t="n">
        <v>6</v>
      </c>
      <c r="M2417" s="50" t="n">
        <v>72</v>
      </c>
      <c r="N2417" s="50" t="n">
        <v>23</v>
      </c>
      <c r="O2417" s="50" t="n">
        <v>-0.464</v>
      </c>
      <c r="P2417" s="50" t="n">
        <v>43</v>
      </c>
      <c r="Q2417" s="50" t="n">
        <v>39</v>
      </c>
      <c r="R2417" s="50" t="n">
        <v>9</v>
      </c>
      <c r="S2417" s="50" t="n">
        <v>0</v>
      </c>
      <c r="T2417" s="50" t="n">
        <v>0</v>
      </c>
      <c r="U2417" s="50" t="n">
        <v>2</v>
      </c>
      <c r="V2417" s="50" t="n">
        <v>3</v>
      </c>
      <c r="W2417" s="50" t="n">
        <v>1</v>
      </c>
      <c r="X2417" s="50" t="n">
        <v>0</v>
      </c>
      <c r="Y2417" s="50" t="n">
        <v>5</v>
      </c>
      <c r="Z2417" s="50" t="n">
        <v>13.1</v>
      </c>
      <c r="AA2417" s="50" t="n">
        <v>43</v>
      </c>
      <c r="AB2417" s="50" t="n">
        <v>13.768</v>
      </c>
      <c r="AC2417" s="50" t="n">
        <v>34</v>
      </c>
      <c r="AD2417" s="50" t="n">
        <v>1</v>
      </c>
      <c r="AE2417" s="50" t="n">
        <v>10</v>
      </c>
      <c r="AF2417" s="50" t="n">
        <v>34</v>
      </c>
      <c r="AG2417" s="50" t="n">
        <v>2926.6</v>
      </c>
      <c r="AH2417" s="50" t="n">
        <v>13</v>
      </c>
      <c r="AI2417" s="50" t="n">
        <v>62</v>
      </c>
      <c r="AJ2417" s="50" t="n">
        <v>4263.7</v>
      </c>
      <c r="AK2417" s="50" t="n">
        <v>2</v>
      </c>
    </row>
    <row r="2418" customFormat="false" ht="15" hidden="false" customHeight="false" outlineLevel="0" collapsed="false">
      <c r="A2418" s="50" t="s">
        <v>1449</v>
      </c>
      <c r="B2418" s="50" t="s">
        <v>160</v>
      </c>
      <c r="C2418" s="50" t="s">
        <v>677</v>
      </c>
      <c r="D2418" s="50" t="n">
        <v>683679</v>
      </c>
      <c r="E2418" s="50" t="n">
        <v>7</v>
      </c>
      <c r="F2418" s="50" t="s">
        <v>56</v>
      </c>
      <c r="G2418" s="50" t="n">
        <v>65</v>
      </c>
      <c r="H2418" s="50" t="n">
        <v>37</v>
      </c>
      <c r="I2418" s="50" t="n">
        <v>13</v>
      </c>
      <c r="J2418" s="50" t="n">
        <v>25</v>
      </c>
      <c r="K2418" s="50" t="n">
        <v>21</v>
      </c>
      <c r="L2418" s="50" t="n">
        <v>6</v>
      </c>
      <c r="M2418" s="50" t="n">
        <v>40</v>
      </c>
      <c r="N2418" s="50" t="n">
        <v>16</v>
      </c>
      <c r="O2418" s="50" t="n">
        <v>0.496</v>
      </c>
      <c r="P2418" s="50" t="n">
        <v>15</v>
      </c>
      <c r="Q2418" s="50" t="n">
        <v>12</v>
      </c>
      <c r="R2418" s="50" t="n">
        <v>3</v>
      </c>
      <c r="S2418" s="50" t="n">
        <v>3</v>
      </c>
      <c r="T2418" s="50" t="n">
        <v>0</v>
      </c>
      <c r="U2418" s="50" t="n">
        <v>0</v>
      </c>
      <c r="V2418" s="50" t="n">
        <v>2</v>
      </c>
      <c r="W2418" s="50" t="n">
        <v>0</v>
      </c>
      <c r="X2418" s="50" t="n">
        <v>0</v>
      </c>
      <c r="Y2418" s="50" t="n">
        <v>3</v>
      </c>
      <c r="Z2418" s="50" t="n">
        <v>5.15</v>
      </c>
      <c r="AA2418" s="50" t="n">
        <v>14</v>
      </c>
      <c r="AB2418" s="50" t="n">
        <v>4.209</v>
      </c>
      <c r="AC2418" s="50" t="n">
        <v>10</v>
      </c>
      <c r="AD2418" s="50" t="n">
        <v>0</v>
      </c>
      <c r="AE2418" s="50" t="n">
        <v>3</v>
      </c>
      <c r="AF2418" s="50" t="n">
        <v>10</v>
      </c>
      <c r="AG2418" s="50" t="n">
        <v>775.2</v>
      </c>
      <c r="AH2418" s="50" t="n">
        <v>2</v>
      </c>
      <c r="AI2418" s="50" t="n">
        <v>34</v>
      </c>
      <c r="AJ2418" s="50" t="n">
        <v>2396.3</v>
      </c>
      <c r="AK2418" s="50" t="n">
        <v>1</v>
      </c>
    </row>
    <row r="2419" customFormat="false" ht="15" hidden="false" customHeight="false" outlineLevel="0" collapsed="false">
      <c r="A2419" s="50" t="s">
        <v>1450</v>
      </c>
      <c r="B2419" s="50" t="s">
        <v>160</v>
      </c>
      <c r="C2419" s="50" t="s">
        <v>164</v>
      </c>
      <c r="D2419" s="50" t="n">
        <v>695391</v>
      </c>
      <c r="E2419" s="50" t="n">
        <v>9</v>
      </c>
      <c r="F2419" s="50" t="s">
        <v>58</v>
      </c>
      <c r="G2419" s="50" t="n">
        <v>156</v>
      </c>
      <c r="H2419" s="50" t="n">
        <v>67</v>
      </c>
      <c r="I2419" s="50" t="n">
        <v>19</v>
      </c>
      <c r="J2419" s="50" t="n">
        <v>74</v>
      </c>
      <c r="K2419" s="50" t="n">
        <v>49</v>
      </c>
      <c r="L2419" s="50" t="n">
        <v>8</v>
      </c>
      <c r="M2419" s="50" t="n">
        <v>81</v>
      </c>
      <c r="N2419" s="50" t="n">
        <v>18</v>
      </c>
      <c r="O2419" s="50" t="n">
        <v>-4.22</v>
      </c>
      <c r="P2419" s="50" t="n">
        <v>42</v>
      </c>
      <c r="Q2419" s="50" t="n">
        <v>38</v>
      </c>
      <c r="R2419" s="50" t="n">
        <v>6</v>
      </c>
      <c r="S2419" s="50" t="n">
        <v>2</v>
      </c>
      <c r="T2419" s="50" t="n">
        <v>0</v>
      </c>
      <c r="U2419" s="50" t="n">
        <v>0</v>
      </c>
      <c r="V2419" s="50" t="n">
        <v>2</v>
      </c>
      <c r="W2419" s="50" t="n">
        <v>1</v>
      </c>
      <c r="X2419" s="50" t="n">
        <v>0</v>
      </c>
      <c r="Y2419" s="50" t="n">
        <v>14</v>
      </c>
      <c r="Z2419" s="50" t="n">
        <v>8.2</v>
      </c>
      <c r="AA2419" s="50" t="n">
        <v>41</v>
      </c>
      <c r="AB2419" s="50" t="n">
        <v>9.511</v>
      </c>
      <c r="AC2419" s="50" t="n">
        <v>25</v>
      </c>
      <c r="AD2419" s="50" t="n">
        <v>1</v>
      </c>
      <c r="AE2419" s="50" t="n">
        <v>8</v>
      </c>
      <c r="AF2419" s="50" t="n">
        <v>25</v>
      </c>
      <c r="AG2419" s="50" t="n">
        <v>2156.1</v>
      </c>
      <c r="AH2419" s="50" t="n">
        <v>11</v>
      </c>
      <c r="AI2419" s="50" t="n">
        <v>60</v>
      </c>
      <c r="AJ2419" s="50" t="n">
        <v>4221.6</v>
      </c>
      <c r="AK2419" s="50" t="n">
        <v>1</v>
      </c>
    </row>
    <row r="2420" customFormat="false" ht="15" hidden="false" customHeight="false" outlineLevel="0" collapsed="false">
      <c r="A2420" s="50" t="s">
        <v>1451</v>
      </c>
      <c r="B2420" s="50" t="s">
        <v>160</v>
      </c>
      <c r="C2420" s="50" t="s">
        <v>777</v>
      </c>
      <c r="D2420" s="50" t="n">
        <v>801501</v>
      </c>
      <c r="E2420" s="50" t="n">
        <v>8</v>
      </c>
      <c r="F2420" s="50" t="s">
        <v>57</v>
      </c>
      <c r="G2420" s="50" t="n">
        <v>86</v>
      </c>
      <c r="H2420" s="50" t="n">
        <v>38</v>
      </c>
      <c r="I2420" s="50" t="n">
        <v>7</v>
      </c>
      <c r="J2420" s="50" t="n">
        <v>37</v>
      </c>
      <c r="K2420" s="50" t="n">
        <v>23</v>
      </c>
      <c r="L2420" s="50" t="n">
        <v>1</v>
      </c>
      <c r="M2420" s="50" t="n">
        <v>49</v>
      </c>
      <c r="N2420" s="50" t="n">
        <v>15</v>
      </c>
      <c r="O2420" s="50" t="n">
        <v>-1.897</v>
      </c>
      <c r="P2420" s="50" t="n">
        <v>23</v>
      </c>
      <c r="Q2420" s="50" t="n">
        <v>19</v>
      </c>
      <c r="R2420" s="50" t="n">
        <v>3</v>
      </c>
      <c r="S2420" s="50" t="n">
        <v>0</v>
      </c>
      <c r="T2420" s="50" t="n">
        <v>0</v>
      </c>
      <c r="U2420" s="50" t="n">
        <v>0</v>
      </c>
      <c r="V2420" s="50" t="n">
        <v>3</v>
      </c>
      <c r="W2420" s="50" t="n">
        <v>0</v>
      </c>
      <c r="X2420" s="50" t="n">
        <v>0</v>
      </c>
      <c r="Y2420" s="50" t="n">
        <v>6</v>
      </c>
      <c r="Z2420" s="50" t="n">
        <v>4.8</v>
      </c>
      <c r="AA2420" s="50" t="n">
        <v>22</v>
      </c>
      <c r="AB2420" s="50" t="n">
        <v>5.476</v>
      </c>
      <c r="AC2420" s="50" t="n">
        <v>14</v>
      </c>
      <c r="AD2420" s="50" t="n">
        <v>0</v>
      </c>
      <c r="AE2420" s="50" t="n">
        <v>3</v>
      </c>
      <c r="AF2420" s="50" t="n">
        <v>14</v>
      </c>
      <c r="AG2420" s="50" t="n">
        <v>1139.4</v>
      </c>
      <c r="AH2420" s="50" t="n">
        <v>4</v>
      </c>
      <c r="AI2420" s="50" t="n">
        <v>35</v>
      </c>
      <c r="AJ2420" s="50" t="n">
        <v>2308.5</v>
      </c>
      <c r="AK2420" s="50" t="n">
        <v>0</v>
      </c>
    </row>
    <row r="2421" customFormat="false" ht="15" hidden="false" customHeight="false" outlineLevel="0" collapsed="false">
      <c r="A2421" s="50" t="s">
        <v>1451</v>
      </c>
      <c r="B2421" s="50" t="s">
        <v>160</v>
      </c>
      <c r="C2421" s="50" t="s">
        <v>777</v>
      </c>
      <c r="D2421" s="50" t="n">
        <v>801501</v>
      </c>
      <c r="E2421" s="50" t="n">
        <v>9</v>
      </c>
      <c r="F2421" s="50" t="s">
        <v>58</v>
      </c>
      <c r="G2421" s="50" t="n">
        <v>61</v>
      </c>
      <c r="H2421" s="50" t="n">
        <v>29</v>
      </c>
      <c r="I2421" s="50" t="n">
        <v>5</v>
      </c>
      <c r="J2421" s="50" t="n">
        <v>26</v>
      </c>
      <c r="K2421" s="50" t="n">
        <v>16</v>
      </c>
      <c r="L2421" s="50" t="n">
        <v>0</v>
      </c>
      <c r="M2421" s="50" t="n">
        <v>35</v>
      </c>
      <c r="N2421" s="50" t="n">
        <v>13</v>
      </c>
      <c r="O2421" s="50" t="n">
        <v>-2.098</v>
      </c>
      <c r="P2421" s="50" t="n">
        <v>16</v>
      </c>
      <c r="Q2421" s="50" t="n">
        <v>13</v>
      </c>
      <c r="R2421" s="50" t="n">
        <v>1</v>
      </c>
      <c r="S2421" s="50" t="n">
        <v>0</v>
      </c>
      <c r="T2421" s="50" t="n">
        <v>0</v>
      </c>
      <c r="U2421" s="50" t="n">
        <v>0</v>
      </c>
      <c r="V2421" s="50" t="n">
        <v>2</v>
      </c>
      <c r="W2421" s="50" t="n">
        <v>0</v>
      </c>
      <c r="X2421" s="50" t="n">
        <v>0</v>
      </c>
      <c r="Y2421" s="50" t="n">
        <v>4</v>
      </c>
      <c r="Z2421" s="50" t="n">
        <v>2.3</v>
      </c>
      <c r="AA2421" s="50" t="n">
        <v>15</v>
      </c>
      <c r="AB2421" s="50" t="n">
        <v>2.937</v>
      </c>
      <c r="AC2421" s="50" t="n">
        <v>10</v>
      </c>
      <c r="AD2421" s="50" t="n">
        <v>0</v>
      </c>
      <c r="AE2421" s="50" t="n">
        <v>1</v>
      </c>
      <c r="AF2421" s="50" t="n">
        <v>10</v>
      </c>
      <c r="AG2421" s="50" t="n">
        <v>710.2</v>
      </c>
      <c r="AH2421" s="50" t="n">
        <v>2</v>
      </c>
      <c r="AI2421" s="50" t="n">
        <v>24</v>
      </c>
      <c r="AJ2421" s="50" t="n">
        <v>1592.3</v>
      </c>
      <c r="AK2421" s="50" t="n">
        <v>0</v>
      </c>
    </row>
    <row r="2422" customFormat="false" ht="15" hidden="false" customHeight="false" outlineLevel="0" collapsed="false">
      <c r="A2422" s="50" t="s">
        <v>1452</v>
      </c>
      <c r="B2422" s="50" t="s">
        <v>160</v>
      </c>
      <c r="C2422" s="50" t="s">
        <v>774</v>
      </c>
      <c r="D2422" s="50" t="n">
        <v>671083</v>
      </c>
      <c r="E2422" s="50" t="n">
        <v>6</v>
      </c>
      <c r="F2422" s="50" t="s">
        <v>55</v>
      </c>
      <c r="G2422" s="50" t="n">
        <v>45</v>
      </c>
      <c r="H2422" s="50" t="n">
        <v>23</v>
      </c>
      <c r="I2422" s="50" t="n">
        <v>4</v>
      </c>
      <c r="J2422" s="50" t="n">
        <v>20</v>
      </c>
      <c r="K2422" s="50" t="n">
        <v>14</v>
      </c>
      <c r="L2422" s="50" t="n">
        <v>1</v>
      </c>
      <c r="M2422" s="50" t="n">
        <v>25</v>
      </c>
      <c r="N2422" s="50" t="n">
        <v>9</v>
      </c>
      <c r="O2422" s="50" t="n">
        <v>-1.615</v>
      </c>
      <c r="P2422" s="50" t="n">
        <v>8</v>
      </c>
      <c r="Q2422" s="50" t="n">
        <v>7</v>
      </c>
      <c r="R2422" s="50" t="n">
        <v>0</v>
      </c>
      <c r="S2422" s="50" t="n">
        <v>0</v>
      </c>
      <c r="T2422" s="50" t="n">
        <v>0</v>
      </c>
      <c r="U2422" s="50" t="n">
        <v>0</v>
      </c>
      <c r="V2422" s="50" t="n">
        <v>1</v>
      </c>
      <c r="W2422" s="50" t="n">
        <v>0</v>
      </c>
      <c r="X2422" s="50" t="n">
        <v>0</v>
      </c>
      <c r="Y2422" s="50" t="n">
        <v>3</v>
      </c>
      <c r="Z2422" s="50" t="n">
        <v>0.7</v>
      </c>
      <c r="AA2422" s="50" t="n">
        <v>8</v>
      </c>
      <c r="AB2422" s="50" t="n">
        <v>1.526</v>
      </c>
      <c r="AC2422" s="50" t="n">
        <v>4</v>
      </c>
      <c r="AD2422" s="50" t="n">
        <v>0</v>
      </c>
      <c r="AE2422" s="50" t="n">
        <v>1</v>
      </c>
      <c r="AF2422" s="50" t="n">
        <v>4</v>
      </c>
      <c r="AG2422" s="50" t="n">
        <v>344.3</v>
      </c>
      <c r="AH2422" s="50" t="n">
        <v>2</v>
      </c>
      <c r="AI2422" s="50" t="n">
        <v>19</v>
      </c>
      <c r="AJ2422" s="50" t="n">
        <v>1360.3</v>
      </c>
      <c r="AK2422" s="50" t="n">
        <v>1</v>
      </c>
    </row>
    <row r="2423" customFormat="false" ht="15" hidden="false" customHeight="false" outlineLevel="0" collapsed="false">
      <c r="A2423" s="50" t="s">
        <v>1452</v>
      </c>
      <c r="B2423" s="50" t="s">
        <v>160</v>
      </c>
      <c r="C2423" s="50" t="s">
        <v>774</v>
      </c>
      <c r="D2423" s="50" t="n">
        <v>671083</v>
      </c>
      <c r="E2423" s="50" t="n">
        <v>8</v>
      </c>
      <c r="F2423" s="50" t="s">
        <v>57</v>
      </c>
      <c r="G2423" s="50" t="n">
        <v>124</v>
      </c>
      <c r="H2423" s="50" t="n">
        <v>57</v>
      </c>
      <c r="I2423" s="50" t="n">
        <v>14</v>
      </c>
      <c r="J2423" s="50" t="n">
        <v>60</v>
      </c>
      <c r="K2423" s="50" t="n">
        <v>42</v>
      </c>
      <c r="L2423" s="50" t="n">
        <v>8</v>
      </c>
      <c r="M2423" s="50" t="n">
        <v>64</v>
      </c>
      <c r="N2423" s="50" t="n">
        <v>15</v>
      </c>
      <c r="O2423" s="50" t="n">
        <v>-2.781</v>
      </c>
      <c r="P2423" s="50" t="n">
        <v>30</v>
      </c>
      <c r="Q2423" s="50" t="n">
        <v>26</v>
      </c>
      <c r="R2423" s="50" t="n">
        <v>4</v>
      </c>
      <c r="S2423" s="50" t="n">
        <v>0</v>
      </c>
      <c r="T2423" s="50" t="n">
        <v>0</v>
      </c>
      <c r="U2423" s="50" t="n">
        <v>0</v>
      </c>
      <c r="V2423" s="50" t="n">
        <v>3</v>
      </c>
      <c r="W2423" s="50" t="n">
        <v>1</v>
      </c>
      <c r="X2423" s="50" t="n">
        <v>0</v>
      </c>
      <c r="Y2423" s="50" t="n">
        <v>8</v>
      </c>
      <c r="Z2423" s="50" t="n">
        <v>6.4</v>
      </c>
      <c r="AA2423" s="50" t="n">
        <v>30</v>
      </c>
      <c r="AB2423" s="50" t="n">
        <v>8.613</v>
      </c>
      <c r="AC2423" s="50" t="n">
        <v>18</v>
      </c>
      <c r="AD2423" s="50" t="n">
        <v>3</v>
      </c>
      <c r="AE2423" s="50" t="n">
        <v>6</v>
      </c>
      <c r="AF2423" s="50" t="n">
        <v>18</v>
      </c>
      <c r="AG2423" s="50" t="n">
        <v>1559</v>
      </c>
      <c r="AH2423" s="50" t="n">
        <v>7</v>
      </c>
      <c r="AI2423" s="50" t="n">
        <v>51</v>
      </c>
      <c r="AJ2423" s="50" t="n">
        <v>3686.1</v>
      </c>
      <c r="AK2423" s="50" t="n">
        <v>10</v>
      </c>
    </row>
    <row r="2424" customFormat="false" ht="15" hidden="false" customHeight="false" outlineLevel="0" collapsed="false">
      <c r="A2424" s="50" t="s">
        <v>1453</v>
      </c>
      <c r="B2424" s="50" t="s">
        <v>160</v>
      </c>
      <c r="C2424" s="50" t="s">
        <v>778</v>
      </c>
      <c r="D2424" s="50" t="n">
        <v>666464</v>
      </c>
      <c r="E2424" s="50" t="n">
        <v>4</v>
      </c>
      <c r="F2424" s="50" t="s">
        <v>53</v>
      </c>
      <c r="G2424" s="50" t="n">
        <v>140</v>
      </c>
      <c r="H2424" s="50" t="n">
        <v>73</v>
      </c>
      <c r="I2424" s="50" t="n">
        <v>13</v>
      </c>
      <c r="J2424" s="50" t="n">
        <v>67</v>
      </c>
      <c r="K2424" s="50" t="n">
        <v>41</v>
      </c>
      <c r="L2424" s="50" t="n">
        <v>2</v>
      </c>
      <c r="M2424" s="50" t="n">
        <v>73</v>
      </c>
      <c r="N2424" s="50" t="n">
        <v>32</v>
      </c>
      <c r="O2424" s="50" t="n">
        <v>-3.007</v>
      </c>
      <c r="P2424" s="50" t="n">
        <v>31</v>
      </c>
      <c r="Q2424" s="50" t="n">
        <v>30</v>
      </c>
      <c r="R2424" s="50" t="n">
        <v>6</v>
      </c>
      <c r="S2424" s="50" t="n">
        <v>1</v>
      </c>
      <c r="T2424" s="50" t="n">
        <v>0</v>
      </c>
      <c r="U2424" s="50" t="n">
        <v>0</v>
      </c>
      <c r="V2424" s="50" t="n">
        <v>1</v>
      </c>
      <c r="W2424" s="50" t="n">
        <v>0</v>
      </c>
      <c r="X2424" s="50" t="n">
        <v>0</v>
      </c>
      <c r="Y2424" s="50" t="n">
        <v>7</v>
      </c>
      <c r="Z2424" s="50" t="n">
        <v>6.45</v>
      </c>
      <c r="AA2424" s="50" t="n">
        <v>31</v>
      </c>
      <c r="AB2424" s="50" t="n">
        <v>6.404</v>
      </c>
      <c r="AC2424" s="50" t="n">
        <v>23</v>
      </c>
      <c r="AD2424" s="50" t="n">
        <v>1</v>
      </c>
      <c r="AE2424" s="50" t="n">
        <v>8</v>
      </c>
      <c r="AF2424" s="50" t="n">
        <v>23</v>
      </c>
      <c r="AG2424" s="50" t="n">
        <v>1991.6</v>
      </c>
      <c r="AH2424" s="50" t="n">
        <v>9</v>
      </c>
      <c r="AI2424" s="50" t="n">
        <v>64</v>
      </c>
      <c r="AJ2424" s="50" t="n">
        <v>4768.5</v>
      </c>
      <c r="AK2424" s="50" t="n">
        <v>35</v>
      </c>
    </row>
    <row r="2425" customFormat="false" ht="15" hidden="false" customHeight="false" outlineLevel="0" collapsed="false">
      <c r="A2425" s="50" t="s">
        <v>1453</v>
      </c>
      <c r="B2425" s="50" t="s">
        <v>160</v>
      </c>
      <c r="C2425" s="50" t="s">
        <v>778</v>
      </c>
      <c r="D2425" s="50" t="n">
        <v>666464</v>
      </c>
      <c r="E2425" s="50" t="n">
        <v>5</v>
      </c>
      <c r="F2425" s="50" t="s">
        <v>54</v>
      </c>
      <c r="G2425" s="50" t="n">
        <v>19</v>
      </c>
      <c r="H2425" s="50" t="n">
        <v>10</v>
      </c>
      <c r="I2425" s="50" t="n">
        <v>2</v>
      </c>
      <c r="J2425" s="50" t="n">
        <v>9</v>
      </c>
      <c r="K2425" s="50" t="n">
        <v>6</v>
      </c>
      <c r="L2425" s="50" t="n">
        <v>0</v>
      </c>
      <c r="M2425" s="50" t="n">
        <v>10</v>
      </c>
      <c r="N2425" s="50" t="n">
        <v>4</v>
      </c>
      <c r="O2425" s="50" t="n">
        <v>-1.06</v>
      </c>
      <c r="P2425" s="50" t="n">
        <v>4</v>
      </c>
      <c r="Q2425" s="50" t="n">
        <v>4</v>
      </c>
      <c r="R2425" s="50" t="n">
        <v>0</v>
      </c>
      <c r="S2425" s="50" t="n">
        <v>0</v>
      </c>
      <c r="T2425" s="50" t="n">
        <v>0</v>
      </c>
      <c r="U2425" s="50" t="n">
        <v>0</v>
      </c>
      <c r="V2425" s="50" t="n">
        <v>0</v>
      </c>
      <c r="W2425" s="50" t="n">
        <v>0</v>
      </c>
      <c r="X2425" s="50" t="n">
        <v>0</v>
      </c>
      <c r="Y2425" s="50" t="n">
        <v>1</v>
      </c>
      <c r="Z2425" s="50" t="n">
        <v>0</v>
      </c>
      <c r="AA2425" s="50" t="n">
        <v>4</v>
      </c>
      <c r="AB2425" s="50" t="n">
        <v>0.95</v>
      </c>
      <c r="AC2425" s="50" t="n">
        <v>3</v>
      </c>
      <c r="AD2425" s="50" t="n">
        <v>1</v>
      </c>
      <c r="AE2425" s="50" t="n">
        <v>1</v>
      </c>
      <c r="AF2425" s="50" t="n">
        <v>3</v>
      </c>
      <c r="AG2425" s="50" t="n">
        <v>283.5</v>
      </c>
      <c r="AH2425" s="50" t="n">
        <v>1</v>
      </c>
      <c r="AI2425" s="50" t="n">
        <v>10</v>
      </c>
      <c r="AJ2425" s="50" t="n">
        <v>766</v>
      </c>
      <c r="AK2425" s="50" t="n">
        <v>6</v>
      </c>
    </row>
    <row r="2426" customFormat="false" ht="15" hidden="false" customHeight="false" outlineLevel="0" collapsed="false">
      <c r="A2426" s="50" t="s">
        <v>1454</v>
      </c>
      <c r="B2426" s="50" t="s">
        <v>160</v>
      </c>
      <c r="C2426" s="50" t="s">
        <v>779</v>
      </c>
      <c r="D2426" s="50" t="n">
        <v>814154</v>
      </c>
      <c r="E2426" s="50" t="n">
        <v>9</v>
      </c>
      <c r="F2426" s="50" t="s">
        <v>58</v>
      </c>
      <c r="G2426" s="50" t="n">
        <v>128</v>
      </c>
      <c r="H2426" s="50" t="n">
        <v>67</v>
      </c>
      <c r="I2426" s="50" t="n">
        <v>22</v>
      </c>
      <c r="J2426" s="50" t="n">
        <v>62</v>
      </c>
      <c r="K2426" s="50" t="n">
        <v>40</v>
      </c>
      <c r="L2426" s="50" t="n">
        <v>11</v>
      </c>
      <c r="M2426" s="50" t="n">
        <v>66</v>
      </c>
      <c r="N2426" s="50" t="n">
        <v>27</v>
      </c>
      <c r="O2426" s="50" t="n">
        <v>-2.398</v>
      </c>
      <c r="P2426" s="50" t="n">
        <v>30</v>
      </c>
      <c r="Q2426" s="50" t="n">
        <v>29</v>
      </c>
      <c r="R2426" s="50" t="n">
        <v>6</v>
      </c>
      <c r="S2426" s="50" t="n">
        <v>1</v>
      </c>
      <c r="T2426" s="50" t="n">
        <v>0</v>
      </c>
      <c r="U2426" s="50" t="n">
        <v>0</v>
      </c>
      <c r="V2426" s="50" t="n">
        <v>1</v>
      </c>
      <c r="W2426" s="50" t="n">
        <v>0</v>
      </c>
      <c r="X2426" s="50" t="n">
        <v>0</v>
      </c>
      <c r="Y2426" s="50" t="n">
        <v>17</v>
      </c>
      <c r="Z2426" s="50" t="n">
        <v>6.45</v>
      </c>
      <c r="AA2426" s="50" t="n">
        <v>30</v>
      </c>
      <c r="AB2426" s="50" t="n">
        <v>4.077</v>
      </c>
      <c r="AC2426" s="50" t="n">
        <v>12</v>
      </c>
      <c r="AD2426" s="50" t="n">
        <v>0</v>
      </c>
      <c r="AE2426" s="50" t="n">
        <v>3</v>
      </c>
      <c r="AF2426" s="50" t="n">
        <v>12</v>
      </c>
      <c r="AG2426" s="50" t="n">
        <v>972</v>
      </c>
      <c r="AH2426" s="50" t="n">
        <v>6</v>
      </c>
      <c r="AI2426" s="50" t="n">
        <v>59</v>
      </c>
      <c r="AJ2426" s="50" t="n">
        <v>4116</v>
      </c>
      <c r="AK2426" s="50" t="n">
        <v>4</v>
      </c>
    </row>
    <row r="2427" customFormat="false" ht="15" hidden="false" customHeight="false" outlineLevel="0" collapsed="false">
      <c r="A2427" s="50" t="s">
        <v>1455</v>
      </c>
      <c r="B2427" s="50" t="s">
        <v>160</v>
      </c>
      <c r="C2427" s="50" t="s">
        <v>780</v>
      </c>
      <c r="D2427" s="50" t="n">
        <v>686823</v>
      </c>
      <c r="E2427" s="50" t="n">
        <v>4</v>
      </c>
      <c r="F2427" s="50" t="s">
        <v>53</v>
      </c>
      <c r="G2427" s="50" t="n">
        <v>27</v>
      </c>
      <c r="H2427" s="50" t="n">
        <v>18</v>
      </c>
      <c r="I2427" s="50" t="n">
        <v>0</v>
      </c>
      <c r="J2427" s="50" t="n">
        <v>11</v>
      </c>
      <c r="K2427" s="50" t="n">
        <v>9</v>
      </c>
      <c r="L2427" s="50" t="n">
        <v>0</v>
      </c>
      <c r="M2427" s="50" t="n">
        <v>15</v>
      </c>
      <c r="N2427" s="50" t="n">
        <v>9</v>
      </c>
      <c r="O2427" s="50" t="n">
        <v>-2.164</v>
      </c>
      <c r="P2427" s="50" t="n">
        <v>8</v>
      </c>
      <c r="Q2427" s="50" t="n">
        <v>8</v>
      </c>
      <c r="R2427" s="50" t="n">
        <v>0</v>
      </c>
      <c r="S2427" s="50" t="n">
        <v>0</v>
      </c>
      <c r="T2427" s="50" t="n">
        <v>0</v>
      </c>
      <c r="U2427" s="50" t="n">
        <v>0</v>
      </c>
      <c r="V2427" s="50" t="n">
        <v>0</v>
      </c>
      <c r="W2427" s="50" t="n">
        <v>0</v>
      </c>
      <c r="X2427" s="50" t="n">
        <v>0</v>
      </c>
      <c r="Y2427" s="50" t="n">
        <v>1</v>
      </c>
      <c r="Z2427" s="50" t="n">
        <v>0</v>
      </c>
      <c r="AA2427" s="50" t="n">
        <v>7</v>
      </c>
      <c r="AB2427" s="50" t="n">
        <v>0.461</v>
      </c>
      <c r="AC2427" s="50" t="n">
        <v>7</v>
      </c>
      <c r="AD2427" s="50" t="n">
        <v>0</v>
      </c>
      <c r="AE2427" s="50" t="n">
        <v>1</v>
      </c>
      <c r="AF2427" s="50" t="n">
        <v>6</v>
      </c>
      <c r="AG2427" s="50" t="n">
        <v>488.2</v>
      </c>
      <c r="AH2427" s="50" t="n">
        <v>0</v>
      </c>
      <c r="AI2427" s="50" t="n">
        <v>15</v>
      </c>
      <c r="AJ2427" s="50" t="n">
        <v>1026.6</v>
      </c>
      <c r="AK2427" s="50" t="n">
        <v>1</v>
      </c>
    </row>
    <row r="2428" customFormat="false" ht="15" hidden="false" customHeight="false" outlineLevel="0" collapsed="false">
      <c r="A2428" s="50" t="s">
        <v>1455</v>
      </c>
      <c r="B2428" s="50" t="s">
        <v>160</v>
      </c>
      <c r="C2428" s="50" t="s">
        <v>780</v>
      </c>
      <c r="D2428" s="50" t="n">
        <v>686823</v>
      </c>
      <c r="E2428" s="50" t="n">
        <v>5</v>
      </c>
      <c r="F2428" s="50" t="s">
        <v>54</v>
      </c>
      <c r="G2428" s="50" t="n">
        <v>51</v>
      </c>
      <c r="H2428" s="50" t="n">
        <v>32</v>
      </c>
      <c r="I2428" s="50" t="n">
        <v>3</v>
      </c>
      <c r="J2428" s="50" t="n">
        <v>27</v>
      </c>
      <c r="K2428" s="50" t="n">
        <v>19</v>
      </c>
      <c r="L2428" s="50" t="n">
        <v>1</v>
      </c>
      <c r="M2428" s="50" t="n">
        <v>24</v>
      </c>
      <c r="N2428" s="50" t="n">
        <v>13</v>
      </c>
      <c r="O2428" s="50" t="n">
        <v>-2.513</v>
      </c>
      <c r="P2428" s="50" t="n">
        <v>15</v>
      </c>
      <c r="Q2428" s="50" t="n">
        <v>15</v>
      </c>
      <c r="R2428" s="50" t="n">
        <v>2</v>
      </c>
      <c r="S2428" s="50" t="n">
        <v>0</v>
      </c>
      <c r="T2428" s="50" t="n">
        <v>0</v>
      </c>
      <c r="U2428" s="50" t="n">
        <v>0</v>
      </c>
      <c r="V2428" s="50" t="n">
        <v>0</v>
      </c>
      <c r="W2428" s="50" t="n">
        <v>0</v>
      </c>
      <c r="X2428" s="50" t="n">
        <v>0</v>
      </c>
      <c r="Y2428" s="50" t="n">
        <v>2</v>
      </c>
      <c r="Z2428" s="50" t="n">
        <v>1.8</v>
      </c>
      <c r="AA2428" s="50" t="n">
        <v>15</v>
      </c>
      <c r="AB2428" s="50" t="n">
        <v>3.446</v>
      </c>
      <c r="AC2428" s="50" t="n">
        <v>13</v>
      </c>
      <c r="AD2428" s="50" t="n">
        <v>0</v>
      </c>
      <c r="AE2428" s="50" t="n">
        <v>4</v>
      </c>
      <c r="AF2428" s="50" t="n">
        <v>13</v>
      </c>
      <c r="AG2428" s="50" t="n">
        <v>1087.5</v>
      </c>
      <c r="AH2428" s="50" t="n">
        <v>4</v>
      </c>
      <c r="AI2428" s="50" t="n">
        <v>27</v>
      </c>
      <c r="AJ2428" s="50" t="n">
        <v>1844.4</v>
      </c>
      <c r="AK2428" s="50" t="n">
        <v>0</v>
      </c>
    </row>
    <row r="2429" customFormat="false" ht="15" hidden="false" customHeight="false" outlineLevel="0" collapsed="false">
      <c r="A2429" s="50" t="s">
        <v>1456</v>
      </c>
      <c r="B2429" s="50" t="s">
        <v>160</v>
      </c>
      <c r="C2429" s="50" t="s">
        <v>781</v>
      </c>
      <c r="D2429" s="50" t="n">
        <v>815589</v>
      </c>
      <c r="E2429" s="50" t="n">
        <v>9</v>
      </c>
      <c r="F2429" s="50" t="s">
        <v>58</v>
      </c>
      <c r="G2429" s="50" t="n">
        <v>78</v>
      </c>
      <c r="H2429" s="50" t="n">
        <v>42</v>
      </c>
      <c r="I2429" s="50" t="n">
        <v>11</v>
      </c>
      <c r="J2429" s="50" t="n">
        <v>42</v>
      </c>
      <c r="K2429" s="50" t="n">
        <v>27</v>
      </c>
      <c r="L2429" s="50" t="n">
        <v>6</v>
      </c>
      <c r="M2429" s="50" t="n">
        <v>36</v>
      </c>
      <c r="N2429" s="50" t="n">
        <v>15</v>
      </c>
      <c r="O2429" s="50" t="n">
        <v>-0.156</v>
      </c>
      <c r="P2429" s="50" t="n">
        <v>22</v>
      </c>
      <c r="Q2429" s="50" t="n">
        <v>20</v>
      </c>
      <c r="R2429" s="50" t="n">
        <v>7</v>
      </c>
      <c r="S2429" s="50" t="n">
        <v>0</v>
      </c>
      <c r="T2429" s="50" t="n">
        <v>0</v>
      </c>
      <c r="U2429" s="50" t="n">
        <v>0</v>
      </c>
      <c r="V2429" s="50" t="n">
        <v>1</v>
      </c>
      <c r="W2429" s="50" t="n">
        <v>0</v>
      </c>
      <c r="X2429" s="50" t="n">
        <v>1</v>
      </c>
      <c r="Y2429" s="50" t="n">
        <v>7</v>
      </c>
      <c r="Z2429" s="50" t="n">
        <v>7</v>
      </c>
      <c r="AA2429" s="50" t="n">
        <v>22</v>
      </c>
      <c r="AB2429" s="50" t="n">
        <v>5.849</v>
      </c>
      <c r="AC2429" s="50" t="n">
        <v>14</v>
      </c>
      <c r="AD2429" s="50" t="n">
        <v>0</v>
      </c>
      <c r="AE2429" s="50" t="n">
        <v>6</v>
      </c>
      <c r="AF2429" s="50" t="n">
        <v>14</v>
      </c>
      <c r="AG2429" s="50" t="n">
        <v>1192.9</v>
      </c>
      <c r="AH2429" s="50" t="n">
        <v>4</v>
      </c>
      <c r="AI2429" s="50" t="n">
        <v>37</v>
      </c>
      <c r="AJ2429" s="50" t="n">
        <v>2652.1</v>
      </c>
      <c r="AK2429" s="50" t="n">
        <v>8</v>
      </c>
    </row>
    <row r="2430" customFormat="false" ht="15" hidden="false" customHeight="false" outlineLevel="0" collapsed="false">
      <c r="A2430" s="50" t="s">
        <v>1457</v>
      </c>
      <c r="B2430" s="50" t="s">
        <v>160</v>
      </c>
      <c r="C2430" s="50" t="s">
        <v>242</v>
      </c>
      <c r="D2430" s="50" t="n">
        <v>691785</v>
      </c>
      <c r="E2430" s="50" t="n">
        <v>9</v>
      </c>
      <c r="F2430" s="50" t="s">
        <v>58</v>
      </c>
      <c r="G2430" s="50" t="n">
        <v>73</v>
      </c>
      <c r="H2430" s="50" t="n">
        <v>24</v>
      </c>
      <c r="I2430" s="50" t="n">
        <v>11</v>
      </c>
      <c r="J2430" s="50" t="n">
        <v>32</v>
      </c>
      <c r="K2430" s="50" t="n">
        <v>15</v>
      </c>
      <c r="L2430" s="50" t="n">
        <v>2</v>
      </c>
      <c r="M2430" s="50" t="n">
        <v>41</v>
      </c>
      <c r="N2430" s="50" t="n">
        <v>9</v>
      </c>
      <c r="O2430" s="50" t="n">
        <v>-3.316</v>
      </c>
      <c r="P2430" s="50" t="n">
        <v>17</v>
      </c>
      <c r="Q2430" s="50" t="n">
        <v>15</v>
      </c>
      <c r="R2430" s="50" t="n">
        <v>1</v>
      </c>
      <c r="S2430" s="50" t="n">
        <v>0</v>
      </c>
      <c r="T2430" s="50" t="n">
        <v>0</v>
      </c>
      <c r="U2430" s="50" t="n">
        <v>0</v>
      </c>
      <c r="V2430" s="50" t="n">
        <v>2</v>
      </c>
      <c r="W2430" s="50" t="n">
        <v>0</v>
      </c>
      <c r="X2430" s="50" t="n">
        <v>0</v>
      </c>
      <c r="Y2430" s="50" t="n">
        <v>7</v>
      </c>
      <c r="Z2430" s="50" t="n">
        <v>2.3</v>
      </c>
      <c r="AA2430" s="50" t="n">
        <v>17</v>
      </c>
      <c r="AB2430" s="50" t="n">
        <v>4.012</v>
      </c>
      <c r="AC2430" s="50" t="n">
        <v>8</v>
      </c>
      <c r="AD2430" s="50" t="n">
        <v>1</v>
      </c>
      <c r="AE2430" s="50" t="n">
        <v>2</v>
      </c>
      <c r="AF2430" s="50" t="n">
        <v>8</v>
      </c>
      <c r="AG2430" s="50" t="n">
        <v>683.6</v>
      </c>
      <c r="AH2430" s="50" t="n">
        <v>4</v>
      </c>
      <c r="AI2430" s="50" t="n">
        <v>23</v>
      </c>
      <c r="AJ2430" s="50" t="n">
        <v>1693.1</v>
      </c>
      <c r="AK2430" s="50" t="n">
        <v>8</v>
      </c>
    </row>
    <row r="2431" customFormat="false" ht="15" hidden="false" customHeight="false" outlineLevel="0" collapsed="false">
      <c r="A2431" s="50" t="s">
        <v>1458</v>
      </c>
      <c r="B2431" s="50" t="s">
        <v>160</v>
      </c>
      <c r="C2431" s="50" t="s">
        <v>782</v>
      </c>
      <c r="D2431" s="50" t="n">
        <v>678760</v>
      </c>
      <c r="E2431" s="50" t="n">
        <v>8</v>
      </c>
      <c r="F2431" s="50" t="s">
        <v>57</v>
      </c>
      <c r="G2431" s="50" t="n">
        <v>38</v>
      </c>
      <c r="H2431" s="50" t="n">
        <v>22</v>
      </c>
      <c r="I2431" s="50" t="n">
        <v>7</v>
      </c>
      <c r="J2431" s="50" t="n">
        <v>16</v>
      </c>
      <c r="K2431" s="50" t="n">
        <v>12</v>
      </c>
      <c r="L2431" s="50" t="n">
        <v>3</v>
      </c>
      <c r="M2431" s="50" t="n">
        <v>22</v>
      </c>
      <c r="N2431" s="50" t="n">
        <v>10</v>
      </c>
      <c r="O2431" s="50" t="n">
        <v>-0.722</v>
      </c>
      <c r="P2431" s="50" t="n">
        <v>8</v>
      </c>
      <c r="Q2431" s="50" t="n">
        <v>8</v>
      </c>
      <c r="R2431" s="50" t="n">
        <v>2</v>
      </c>
      <c r="S2431" s="50" t="n">
        <v>1</v>
      </c>
      <c r="T2431" s="50" t="n">
        <v>0</v>
      </c>
      <c r="U2431" s="50" t="n">
        <v>0</v>
      </c>
      <c r="V2431" s="50" t="n">
        <v>0</v>
      </c>
      <c r="W2431" s="50" t="n">
        <v>0</v>
      </c>
      <c r="X2431" s="50" t="n">
        <v>0</v>
      </c>
      <c r="Y2431" s="50" t="n">
        <v>2</v>
      </c>
      <c r="Z2431" s="50" t="n">
        <v>2.15</v>
      </c>
      <c r="AA2431" s="50" t="n">
        <v>8</v>
      </c>
      <c r="AB2431" s="50" t="n">
        <v>2.393</v>
      </c>
      <c r="AC2431" s="50" t="n">
        <v>6</v>
      </c>
      <c r="AD2431" s="50" t="n">
        <v>1</v>
      </c>
      <c r="AE2431" s="50" t="n">
        <v>1</v>
      </c>
      <c r="AF2431" s="50" t="n">
        <v>6</v>
      </c>
      <c r="AG2431" s="50" t="n">
        <v>462.9</v>
      </c>
      <c r="AH2431" s="50" t="n">
        <v>3</v>
      </c>
      <c r="AI2431" s="50" t="n">
        <v>19</v>
      </c>
      <c r="AJ2431" s="50" t="n">
        <v>1433.3</v>
      </c>
      <c r="AK2431" s="50" t="n">
        <v>13</v>
      </c>
    </row>
    <row r="2432" customFormat="false" ht="15" hidden="false" customHeight="false" outlineLevel="0" collapsed="false">
      <c r="A2432" s="50" t="s">
        <v>1459</v>
      </c>
      <c r="B2432" s="50" t="s">
        <v>160</v>
      </c>
      <c r="C2432" s="50" t="s">
        <v>783</v>
      </c>
      <c r="D2432" s="50" t="n">
        <v>666931</v>
      </c>
      <c r="E2432" s="50" t="n">
        <v>4</v>
      </c>
      <c r="F2432" s="50" t="s">
        <v>53</v>
      </c>
      <c r="G2432" s="50" t="n">
        <v>27</v>
      </c>
      <c r="H2432" s="50" t="n">
        <v>16</v>
      </c>
      <c r="I2432" s="50" t="n">
        <v>5</v>
      </c>
      <c r="J2432" s="50" t="n">
        <v>15</v>
      </c>
      <c r="K2432" s="50" t="n">
        <v>11</v>
      </c>
      <c r="L2432" s="50" t="n">
        <v>2</v>
      </c>
      <c r="M2432" s="50" t="n">
        <v>12</v>
      </c>
      <c r="N2432" s="50" t="n">
        <v>5</v>
      </c>
      <c r="O2432" s="50" t="n">
        <v>-0.529</v>
      </c>
      <c r="P2432" s="50" t="n">
        <v>7</v>
      </c>
      <c r="Q2432" s="50" t="n">
        <v>7</v>
      </c>
      <c r="R2432" s="50" t="n">
        <v>1</v>
      </c>
      <c r="S2432" s="50" t="n">
        <v>0</v>
      </c>
      <c r="T2432" s="50" t="n">
        <v>0</v>
      </c>
      <c r="U2432" s="50" t="n">
        <v>0</v>
      </c>
      <c r="V2432" s="50" t="n">
        <v>0</v>
      </c>
      <c r="W2432" s="50" t="n">
        <v>0</v>
      </c>
      <c r="X2432" s="50" t="n">
        <v>0</v>
      </c>
      <c r="Y2432" s="50" t="n">
        <v>1</v>
      </c>
      <c r="Z2432" s="50" t="n">
        <v>0.9</v>
      </c>
      <c r="AA2432" s="50" t="n">
        <v>7</v>
      </c>
      <c r="AB2432" s="50" t="n">
        <v>2.155</v>
      </c>
      <c r="AC2432" s="50" t="n">
        <v>6</v>
      </c>
      <c r="AD2432" s="50" t="n">
        <v>0</v>
      </c>
      <c r="AE2432" s="50" t="n">
        <v>4</v>
      </c>
      <c r="AF2432" s="50" t="n">
        <v>6</v>
      </c>
      <c r="AG2432" s="50" t="n">
        <v>561.9</v>
      </c>
      <c r="AH2432" s="50" t="n">
        <v>1</v>
      </c>
      <c r="AI2432" s="50" t="n">
        <v>11</v>
      </c>
      <c r="AJ2432" s="50" t="n">
        <v>788.9</v>
      </c>
      <c r="AK2432" s="50" t="n">
        <v>2</v>
      </c>
    </row>
    <row r="2433" customFormat="false" ht="15" hidden="false" customHeight="false" outlineLevel="0" collapsed="false">
      <c r="A2433" s="50" t="s">
        <v>1460</v>
      </c>
      <c r="B2433" s="50" t="s">
        <v>163</v>
      </c>
      <c r="C2433" s="50" t="s">
        <v>679</v>
      </c>
      <c r="D2433" s="50" t="n">
        <v>671056</v>
      </c>
      <c r="E2433" s="50" t="n">
        <v>4</v>
      </c>
      <c r="F2433" s="50" t="s">
        <v>53</v>
      </c>
      <c r="G2433" s="50" t="n">
        <v>585</v>
      </c>
      <c r="H2433" s="50" t="n">
        <v>231</v>
      </c>
      <c r="I2433" s="50" t="n">
        <v>42</v>
      </c>
      <c r="J2433" s="50" t="n">
        <v>249</v>
      </c>
      <c r="K2433" s="50" t="n">
        <v>150</v>
      </c>
      <c r="L2433" s="50" t="n">
        <v>10</v>
      </c>
      <c r="M2433" s="50" t="n">
        <v>320</v>
      </c>
      <c r="N2433" s="50" t="n">
        <v>81</v>
      </c>
      <c r="O2433" s="50" t="n">
        <v>7.413</v>
      </c>
      <c r="P2433" s="50" t="n">
        <v>143</v>
      </c>
      <c r="Q2433" s="50" t="n">
        <v>109</v>
      </c>
      <c r="R2433" s="50" t="n">
        <v>26</v>
      </c>
      <c r="S2433" s="50" t="n">
        <v>7</v>
      </c>
      <c r="T2433" s="50" t="n">
        <v>0</v>
      </c>
      <c r="U2433" s="50" t="n">
        <v>4</v>
      </c>
      <c r="V2433" s="50" t="n">
        <v>25</v>
      </c>
      <c r="W2433" s="50" t="n">
        <v>8</v>
      </c>
      <c r="X2433" s="50" t="n">
        <v>1</v>
      </c>
      <c r="Y2433" s="50" t="n">
        <v>22</v>
      </c>
      <c r="Z2433" s="50" t="n">
        <v>50.55</v>
      </c>
      <c r="AA2433" s="50" t="n">
        <v>139</v>
      </c>
      <c r="AB2433" s="50" t="n">
        <v>54.16</v>
      </c>
      <c r="AC2433" s="50" t="n">
        <v>88</v>
      </c>
      <c r="AD2433" s="50" t="n">
        <v>8</v>
      </c>
      <c r="AE2433" s="50" t="n">
        <v>41</v>
      </c>
      <c r="AF2433" s="50" t="n">
        <v>88</v>
      </c>
      <c r="AG2433" s="50" t="n">
        <v>7938.1</v>
      </c>
      <c r="AH2433" s="50" t="n">
        <v>27</v>
      </c>
      <c r="AI2433" s="50" t="n">
        <v>210</v>
      </c>
      <c r="AJ2433" s="50" t="n">
        <v>15576.1</v>
      </c>
      <c r="AK2433" s="50" t="n">
        <v>96</v>
      </c>
    </row>
    <row r="2434" customFormat="false" ht="15" hidden="false" customHeight="false" outlineLevel="0" collapsed="false">
      <c r="A2434" s="50" t="s">
        <v>1460</v>
      </c>
      <c r="B2434" s="50" t="s">
        <v>163</v>
      </c>
      <c r="C2434" s="50" t="s">
        <v>679</v>
      </c>
      <c r="D2434" s="50" t="n">
        <v>671056</v>
      </c>
      <c r="E2434" s="50" t="n">
        <v>5</v>
      </c>
      <c r="F2434" s="50" t="s">
        <v>54</v>
      </c>
      <c r="G2434" s="50" t="n">
        <v>420</v>
      </c>
      <c r="H2434" s="50" t="n">
        <v>192</v>
      </c>
      <c r="I2434" s="50" t="n">
        <v>39</v>
      </c>
      <c r="J2434" s="50" t="n">
        <v>202</v>
      </c>
      <c r="K2434" s="50" t="n">
        <v>125</v>
      </c>
      <c r="L2434" s="50" t="n">
        <v>17</v>
      </c>
      <c r="M2434" s="50" t="n">
        <v>218</v>
      </c>
      <c r="N2434" s="50" t="n">
        <v>67</v>
      </c>
      <c r="O2434" s="50" t="n">
        <v>3.393</v>
      </c>
      <c r="P2434" s="50" t="n">
        <v>115</v>
      </c>
      <c r="Q2434" s="50" t="n">
        <v>102</v>
      </c>
      <c r="R2434" s="50" t="n">
        <v>30</v>
      </c>
      <c r="S2434" s="50" t="n">
        <v>5</v>
      </c>
      <c r="T2434" s="50" t="n">
        <v>1</v>
      </c>
      <c r="U2434" s="50" t="n">
        <v>3</v>
      </c>
      <c r="V2434" s="50" t="n">
        <v>9</v>
      </c>
      <c r="W2434" s="50" t="n">
        <v>3</v>
      </c>
      <c r="X2434" s="50" t="n">
        <v>1</v>
      </c>
      <c r="Y2434" s="50" t="n">
        <v>22</v>
      </c>
      <c r="Z2434" s="50" t="n">
        <v>41.15</v>
      </c>
      <c r="AA2434" s="50" t="n">
        <v>112</v>
      </c>
      <c r="AB2434" s="50" t="n">
        <v>37.971</v>
      </c>
      <c r="AC2434" s="50" t="n">
        <v>81</v>
      </c>
      <c r="AD2434" s="50" t="n">
        <v>4</v>
      </c>
      <c r="AE2434" s="50" t="n">
        <v>31</v>
      </c>
      <c r="AF2434" s="50" t="n">
        <v>78</v>
      </c>
      <c r="AG2434" s="50" t="n">
        <v>6956</v>
      </c>
      <c r="AH2434" s="50" t="n">
        <v>26</v>
      </c>
      <c r="AI2434" s="50" t="n">
        <v>172</v>
      </c>
      <c r="AJ2434" s="50" t="n">
        <v>12778.7</v>
      </c>
      <c r="AK2434" s="50" t="n">
        <v>80</v>
      </c>
    </row>
    <row r="2435" customFormat="false" ht="15" hidden="false" customHeight="false" outlineLevel="0" collapsed="false">
      <c r="A2435" s="50" t="s">
        <v>1460</v>
      </c>
      <c r="B2435" s="50" t="s">
        <v>163</v>
      </c>
      <c r="C2435" s="50" t="s">
        <v>679</v>
      </c>
      <c r="D2435" s="50" t="n">
        <v>671056</v>
      </c>
      <c r="E2435" s="50" t="n">
        <v>6</v>
      </c>
      <c r="F2435" s="50" t="s">
        <v>55</v>
      </c>
      <c r="G2435" s="50" t="n">
        <v>433</v>
      </c>
      <c r="H2435" s="50" t="n">
        <v>181</v>
      </c>
      <c r="I2435" s="50" t="n">
        <v>30</v>
      </c>
      <c r="J2435" s="50" t="n">
        <v>194</v>
      </c>
      <c r="K2435" s="50" t="n">
        <v>121</v>
      </c>
      <c r="L2435" s="50" t="n">
        <v>10</v>
      </c>
      <c r="M2435" s="50" t="n">
        <v>239</v>
      </c>
      <c r="N2435" s="50" t="n">
        <v>60</v>
      </c>
      <c r="O2435" s="50" t="n">
        <v>5.806</v>
      </c>
      <c r="P2435" s="50" t="n">
        <v>112</v>
      </c>
      <c r="Q2435" s="50" t="n">
        <v>87</v>
      </c>
      <c r="R2435" s="50" t="n">
        <v>19</v>
      </c>
      <c r="S2435" s="50" t="n">
        <v>1</v>
      </c>
      <c r="T2435" s="50" t="n">
        <v>0</v>
      </c>
      <c r="U2435" s="50" t="n">
        <v>3</v>
      </c>
      <c r="V2435" s="50" t="n">
        <v>14</v>
      </c>
      <c r="W2435" s="50" t="n">
        <v>11</v>
      </c>
      <c r="X2435" s="50" t="n">
        <v>0</v>
      </c>
      <c r="Y2435" s="50" t="n">
        <v>14</v>
      </c>
      <c r="Z2435" s="50" t="n">
        <v>38.25</v>
      </c>
      <c r="AA2435" s="50" t="n">
        <v>112</v>
      </c>
      <c r="AB2435" s="50" t="n">
        <v>38.849</v>
      </c>
      <c r="AC2435" s="50" t="n">
        <v>73</v>
      </c>
      <c r="AD2435" s="50" t="n">
        <v>4</v>
      </c>
      <c r="AE2435" s="50" t="n">
        <v>28</v>
      </c>
      <c r="AF2435" s="50" t="n">
        <v>73</v>
      </c>
      <c r="AG2435" s="50" t="n">
        <v>6476.9</v>
      </c>
      <c r="AH2435" s="50" t="n">
        <v>20</v>
      </c>
      <c r="AI2435" s="50" t="n">
        <v>158</v>
      </c>
      <c r="AJ2435" s="50" t="n">
        <v>11616.6</v>
      </c>
      <c r="AK2435" s="50" t="n">
        <v>63</v>
      </c>
    </row>
    <row r="2436" customFormat="false" ht="15" hidden="false" customHeight="false" outlineLevel="0" collapsed="false">
      <c r="A2436" s="50" t="s">
        <v>1460</v>
      </c>
      <c r="B2436" s="50" t="s">
        <v>163</v>
      </c>
      <c r="C2436" s="50" t="s">
        <v>679</v>
      </c>
      <c r="D2436" s="50" t="n">
        <v>671056</v>
      </c>
      <c r="E2436" s="50" t="n">
        <v>7</v>
      </c>
      <c r="F2436" s="50" t="s">
        <v>56</v>
      </c>
      <c r="G2436" s="50" t="n">
        <v>486</v>
      </c>
      <c r="H2436" s="50" t="n">
        <v>249</v>
      </c>
      <c r="I2436" s="50" t="n">
        <v>51</v>
      </c>
      <c r="J2436" s="50" t="n">
        <v>256</v>
      </c>
      <c r="K2436" s="50" t="n">
        <v>173</v>
      </c>
      <c r="L2436" s="50" t="n">
        <v>29</v>
      </c>
      <c r="M2436" s="50" t="n">
        <v>224</v>
      </c>
      <c r="N2436" s="50" t="n">
        <v>74</v>
      </c>
      <c r="O2436" s="50" t="n">
        <v>-4.497</v>
      </c>
      <c r="P2436" s="50" t="n">
        <v>115</v>
      </c>
      <c r="Q2436" s="50" t="n">
        <v>108</v>
      </c>
      <c r="R2436" s="50" t="n">
        <v>24</v>
      </c>
      <c r="S2436" s="50" t="n">
        <v>4</v>
      </c>
      <c r="T2436" s="50" t="n">
        <v>0</v>
      </c>
      <c r="U2436" s="50" t="n">
        <v>2</v>
      </c>
      <c r="V2436" s="50" t="n">
        <v>3</v>
      </c>
      <c r="W2436" s="50" t="n">
        <v>3</v>
      </c>
      <c r="X2436" s="50" t="n">
        <v>1</v>
      </c>
      <c r="Y2436" s="50" t="n">
        <v>26</v>
      </c>
      <c r="Z2436" s="50" t="n">
        <v>29.4</v>
      </c>
      <c r="AA2436" s="50" t="n">
        <v>113</v>
      </c>
      <c r="AB2436" s="50" t="n">
        <v>28.887</v>
      </c>
      <c r="AC2436" s="50" t="n">
        <v>83</v>
      </c>
      <c r="AD2436" s="50" t="n">
        <v>2</v>
      </c>
      <c r="AE2436" s="50" t="n">
        <v>27</v>
      </c>
      <c r="AF2436" s="50" t="n">
        <v>83</v>
      </c>
      <c r="AG2436" s="50" t="n">
        <v>7325.9</v>
      </c>
      <c r="AH2436" s="50" t="n">
        <v>26</v>
      </c>
      <c r="AI2436" s="50" t="n">
        <v>214</v>
      </c>
      <c r="AJ2436" s="50" t="n">
        <v>15745.6</v>
      </c>
      <c r="AK2436" s="50" t="n">
        <v>84</v>
      </c>
    </row>
    <row r="2437" customFormat="false" ht="15" hidden="false" customHeight="false" outlineLevel="0" collapsed="false">
      <c r="A2437" s="50" t="s">
        <v>1460</v>
      </c>
      <c r="B2437" s="50" t="s">
        <v>163</v>
      </c>
      <c r="C2437" s="50" t="s">
        <v>679</v>
      </c>
      <c r="D2437" s="50" t="n">
        <v>671056</v>
      </c>
      <c r="E2437" s="50" t="n">
        <v>8</v>
      </c>
      <c r="F2437" s="50" t="s">
        <v>57</v>
      </c>
      <c r="G2437" s="50" t="n">
        <v>549</v>
      </c>
      <c r="H2437" s="50" t="n">
        <v>237</v>
      </c>
      <c r="I2437" s="50" t="n">
        <v>45</v>
      </c>
      <c r="J2437" s="50" t="n">
        <v>258</v>
      </c>
      <c r="K2437" s="50" t="n">
        <v>150</v>
      </c>
      <c r="L2437" s="50" t="n">
        <v>14</v>
      </c>
      <c r="M2437" s="50" t="n">
        <v>287</v>
      </c>
      <c r="N2437" s="50" t="n">
        <v>87</v>
      </c>
      <c r="O2437" s="50" t="n">
        <v>0.622</v>
      </c>
      <c r="P2437" s="50" t="n">
        <v>127</v>
      </c>
      <c r="Q2437" s="50" t="n">
        <v>108</v>
      </c>
      <c r="R2437" s="50" t="n">
        <v>26</v>
      </c>
      <c r="S2437" s="50" t="n">
        <v>7</v>
      </c>
      <c r="T2437" s="50" t="n">
        <v>0</v>
      </c>
      <c r="U2437" s="50" t="n">
        <v>2</v>
      </c>
      <c r="V2437" s="50" t="n">
        <v>16</v>
      </c>
      <c r="W2437" s="50" t="n">
        <v>2</v>
      </c>
      <c r="X2437" s="50" t="n">
        <v>1</v>
      </c>
      <c r="Y2437" s="50" t="n">
        <v>27</v>
      </c>
      <c r="Z2437" s="50" t="n">
        <v>39.95</v>
      </c>
      <c r="AA2437" s="50" t="n">
        <v>126</v>
      </c>
      <c r="AB2437" s="50" t="n">
        <v>38.999</v>
      </c>
      <c r="AC2437" s="50" t="n">
        <v>82</v>
      </c>
      <c r="AD2437" s="50" t="n">
        <v>4</v>
      </c>
      <c r="AE2437" s="50" t="n">
        <v>37</v>
      </c>
      <c r="AF2437" s="50" t="n">
        <v>82</v>
      </c>
      <c r="AG2437" s="50" t="n">
        <v>7352.8</v>
      </c>
      <c r="AH2437" s="50" t="n">
        <v>26</v>
      </c>
      <c r="AI2437" s="50" t="n">
        <v>190</v>
      </c>
      <c r="AJ2437" s="50" t="n">
        <v>13868.9</v>
      </c>
      <c r="AK2437" s="50" t="n">
        <v>66</v>
      </c>
    </row>
    <row r="2438" customFormat="false" ht="15" hidden="false" customHeight="false" outlineLevel="0" collapsed="false">
      <c r="A2438" s="50" t="s">
        <v>1460</v>
      </c>
      <c r="B2438" s="50" t="s">
        <v>163</v>
      </c>
      <c r="C2438" s="50" t="s">
        <v>679</v>
      </c>
      <c r="D2438" s="50" t="n">
        <v>671056</v>
      </c>
      <c r="E2438" s="50" t="n">
        <v>9</v>
      </c>
      <c r="F2438" s="50" t="s">
        <v>58</v>
      </c>
      <c r="G2438" s="50" t="n">
        <v>428</v>
      </c>
      <c r="H2438" s="50" t="n">
        <v>184</v>
      </c>
      <c r="I2438" s="50" t="n">
        <v>40</v>
      </c>
      <c r="J2438" s="50" t="n">
        <v>215</v>
      </c>
      <c r="K2438" s="50" t="n">
        <v>127</v>
      </c>
      <c r="L2438" s="50" t="n">
        <v>16</v>
      </c>
      <c r="M2438" s="50" t="n">
        <v>213</v>
      </c>
      <c r="N2438" s="50" t="n">
        <v>57</v>
      </c>
      <c r="O2438" s="50" t="n">
        <v>2.462</v>
      </c>
      <c r="P2438" s="50" t="n">
        <v>105</v>
      </c>
      <c r="Q2438" s="50" t="n">
        <v>91</v>
      </c>
      <c r="R2438" s="50" t="n">
        <v>21</v>
      </c>
      <c r="S2438" s="50" t="n">
        <v>2</v>
      </c>
      <c r="T2438" s="50" t="n">
        <v>0</v>
      </c>
      <c r="U2438" s="50" t="n">
        <v>5</v>
      </c>
      <c r="V2438" s="50" t="n">
        <v>9</v>
      </c>
      <c r="W2438" s="50" t="n">
        <v>4</v>
      </c>
      <c r="X2438" s="50" t="n">
        <v>1</v>
      </c>
      <c r="Y2438" s="50" t="n">
        <v>27</v>
      </c>
      <c r="Z2438" s="50" t="n">
        <v>34.2</v>
      </c>
      <c r="AA2438" s="50" t="n">
        <v>104</v>
      </c>
      <c r="AB2438" s="50" t="n">
        <v>38.35</v>
      </c>
      <c r="AC2438" s="50" t="n">
        <v>65</v>
      </c>
      <c r="AD2438" s="50" t="n">
        <v>7</v>
      </c>
      <c r="AE2438" s="50" t="n">
        <v>27</v>
      </c>
      <c r="AF2438" s="50" t="n">
        <v>64</v>
      </c>
      <c r="AG2438" s="50" t="n">
        <v>5767.5</v>
      </c>
      <c r="AH2438" s="50" t="n">
        <v>26</v>
      </c>
      <c r="AI2438" s="50" t="n">
        <v>168</v>
      </c>
      <c r="AJ2438" s="50" t="n">
        <v>12371</v>
      </c>
      <c r="AK2438" s="50" t="n">
        <v>67</v>
      </c>
    </row>
    <row r="2439" customFormat="false" ht="15" hidden="false" customHeight="false" outlineLevel="0" collapsed="false">
      <c r="A2439" s="50" t="s">
        <v>1461</v>
      </c>
      <c r="B2439" s="50" t="s">
        <v>163</v>
      </c>
      <c r="C2439" s="50" t="s">
        <v>680</v>
      </c>
      <c r="D2439" s="50" t="n">
        <v>676475</v>
      </c>
      <c r="E2439" s="50" t="n">
        <v>4</v>
      </c>
      <c r="F2439" s="50" t="s">
        <v>53</v>
      </c>
      <c r="G2439" s="50" t="n">
        <v>483</v>
      </c>
      <c r="H2439" s="50" t="n">
        <v>235</v>
      </c>
      <c r="I2439" s="50" t="n">
        <v>41</v>
      </c>
      <c r="J2439" s="50" t="n">
        <v>231</v>
      </c>
      <c r="K2439" s="50" t="n">
        <v>153</v>
      </c>
      <c r="L2439" s="50" t="n">
        <v>26</v>
      </c>
      <c r="M2439" s="50" t="n">
        <v>244</v>
      </c>
      <c r="N2439" s="50" t="n">
        <v>82</v>
      </c>
      <c r="O2439" s="50" t="n">
        <v>1.703</v>
      </c>
      <c r="P2439" s="50" t="n">
        <v>135</v>
      </c>
      <c r="Q2439" s="50" t="n">
        <v>119</v>
      </c>
      <c r="R2439" s="50" t="n">
        <v>33</v>
      </c>
      <c r="S2439" s="50" t="n">
        <v>8</v>
      </c>
      <c r="T2439" s="50" t="n">
        <v>0</v>
      </c>
      <c r="U2439" s="50" t="n">
        <v>4</v>
      </c>
      <c r="V2439" s="50" t="n">
        <v>15</v>
      </c>
      <c r="W2439" s="50" t="n">
        <v>0</v>
      </c>
      <c r="X2439" s="50" t="n">
        <v>1</v>
      </c>
      <c r="Y2439" s="50" t="n">
        <v>18</v>
      </c>
      <c r="Z2439" s="50" t="n">
        <v>46</v>
      </c>
      <c r="AA2439" s="50" t="n">
        <v>133</v>
      </c>
      <c r="AB2439" s="50" t="n">
        <v>51.272</v>
      </c>
      <c r="AC2439" s="50" t="n">
        <v>102</v>
      </c>
      <c r="AD2439" s="50" t="n">
        <v>12</v>
      </c>
      <c r="AE2439" s="50" t="n">
        <v>48</v>
      </c>
      <c r="AF2439" s="50" t="n">
        <v>102</v>
      </c>
      <c r="AG2439" s="50" t="n">
        <v>9281.2</v>
      </c>
      <c r="AH2439" s="50" t="n">
        <v>31</v>
      </c>
      <c r="AI2439" s="50" t="n">
        <v>202</v>
      </c>
      <c r="AJ2439" s="50" t="n">
        <v>14567.3</v>
      </c>
      <c r="AK2439" s="50" t="n">
        <v>34</v>
      </c>
    </row>
    <row r="2440" customFormat="false" ht="15" hidden="false" customHeight="false" outlineLevel="0" collapsed="false">
      <c r="A2440" s="50" t="s">
        <v>1461</v>
      </c>
      <c r="B2440" s="50" t="s">
        <v>163</v>
      </c>
      <c r="C2440" s="50" t="s">
        <v>680</v>
      </c>
      <c r="D2440" s="50" t="n">
        <v>676475</v>
      </c>
      <c r="E2440" s="50" t="n">
        <v>5</v>
      </c>
      <c r="F2440" s="50" t="s">
        <v>54</v>
      </c>
      <c r="G2440" s="50" t="n">
        <v>387</v>
      </c>
      <c r="H2440" s="50" t="n">
        <v>192</v>
      </c>
      <c r="I2440" s="50" t="n">
        <v>41</v>
      </c>
      <c r="J2440" s="50" t="n">
        <v>181</v>
      </c>
      <c r="K2440" s="50" t="n">
        <v>116</v>
      </c>
      <c r="L2440" s="50" t="n">
        <v>21</v>
      </c>
      <c r="M2440" s="50" t="n">
        <v>206</v>
      </c>
      <c r="N2440" s="50" t="n">
        <v>76</v>
      </c>
      <c r="O2440" s="50" t="n">
        <v>0.767</v>
      </c>
      <c r="P2440" s="50" t="n">
        <v>108</v>
      </c>
      <c r="Q2440" s="50" t="n">
        <v>98</v>
      </c>
      <c r="R2440" s="50" t="n">
        <v>28</v>
      </c>
      <c r="S2440" s="50" t="n">
        <v>5</v>
      </c>
      <c r="T2440" s="50" t="n">
        <v>0</v>
      </c>
      <c r="U2440" s="50" t="n">
        <v>3</v>
      </c>
      <c r="V2440" s="50" t="n">
        <v>7</v>
      </c>
      <c r="W2440" s="50" t="n">
        <v>2</v>
      </c>
      <c r="X2440" s="50" t="n">
        <v>1</v>
      </c>
      <c r="Y2440" s="50" t="n">
        <v>20</v>
      </c>
      <c r="Z2440" s="50" t="n">
        <v>36.55</v>
      </c>
      <c r="AA2440" s="50" t="n">
        <v>107</v>
      </c>
      <c r="AB2440" s="50" t="n">
        <v>38.855</v>
      </c>
      <c r="AC2440" s="50" t="n">
        <v>79</v>
      </c>
      <c r="AD2440" s="50" t="n">
        <v>6</v>
      </c>
      <c r="AE2440" s="50" t="n">
        <v>36</v>
      </c>
      <c r="AF2440" s="50" t="n">
        <v>78</v>
      </c>
      <c r="AG2440" s="50" t="n">
        <v>7055.4</v>
      </c>
      <c r="AH2440" s="50" t="n">
        <v>30</v>
      </c>
      <c r="AI2440" s="50" t="n">
        <v>166</v>
      </c>
      <c r="AJ2440" s="50" t="n">
        <v>12159.2</v>
      </c>
      <c r="AK2440" s="50" t="n">
        <v>54</v>
      </c>
    </row>
    <row r="2441" customFormat="false" ht="15" hidden="false" customHeight="false" outlineLevel="0" collapsed="false">
      <c r="A2441" s="50" t="s">
        <v>1461</v>
      </c>
      <c r="B2441" s="50" t="s">
        <v>163</v>
      </c>
      <c r="C2441" s="50" t="s">
        <v>680</v>
      </c>
      <c r="D2441" s="50" t="n">
        <v>676475</v>
      </c>
      <c r="E2441" s="50" t="n">
        <v>6</v>
      </c>
      <c r="F2441" s="50" t="s">
        <v>55</v>
      </c>
      <c r="G2441" s="50" t="n">
        <v>395</v>
      </c>
      <c r="H2441" s="50" t="n">
        <v>204</v>
      </c>
      <c r="I2441" s="50" t="n">
        <v>31</v>
      </c>
      <c r="J2441" s="50" t="n">
        <v>190</v>
      </c>
      <c r="K2441" s="50" t="n">
        <v>141</v>
      </c>
      <c r="L2441" s="50" t="n">
        <v>11</v>
      </c>
      <c r="M2441" s="50" t="n">
        <v>205</v>
      </c>
      <c r="N2441" s="50" t="n">
        <v>63</v>
      </c>
      <c r="O2441" s="50" t="n">
        <v>6.351</v>
      </c>
      <c r="P2441" s="50" t="n">
        <v>106</v>
      </c>
      <c r="Q2441" s="50" t="n">
        <v>95</v>
      </c>
      <c r="R2441" s="50" t="n">
        <v>26</v>
      </c>
      <c r="S2441" s="50" t="n">
        <v>7</v>
      </c>
      <c r="T2441" s="50" t="n">
        <v>1</v>
      </c>
      <c r="U2441" s="50" t="n">
        <v>6</v>
      </c>
      <c r="V2441" s="50" t="n">
        <v>8</v>
      </c>
      <c r="W2441" s="50" t="n">
        <v>2</v>
      </c>
      <c r="X2441" s="50" t="n">
        <v>1</v>
      </c>
      <c r="Y2441" s="50" t="n">
        <v>13</v>
      </c>
      <c r="Z2441" s="50" t="n">
        <v>40.15</v>
      </c>
      <c r="AA2441" s="50" t="n">
        <v>106</v>
      </c>
      <c r="AB2441" s="50" t="n">
        <v>44.25</v>
      </c>
      <c r="AC2441" s="50" t="n">
        <v>83</v>
      </c>
      <c r="AD2441" s="50" t="n">
        <v>11</v>
      </c>
      <c r="AE2441" s="50" t="n">
        <v>45</v>
      </c>
      <c r="AF2441" s="50" t="n">
        <v>83</v>
      </c>
      <c r="AG2441" s="50" t="n">
        <v>7784.2</v>
      </c>
      <c r="AH2441" s="50" t="n">
        <v>31</v>
      </c>
      <c r="AI2441" s="50" t="n">
        <v>185</v>
      </c>
      <c r="AJ2441" s="50" t="n">
        <v>13707.1</v>
      </c>
      <c r="AK2441" s="50" t="n">
        <v>73</v>
      </c>
    </row>
    <row r="2442" customFormat="false" ht="15" hidden="false" customHeight="false" outlineLevel="0" collapsed="false">
      <c r="A2442" s="50" t="s">
        <v>1461</v>
      </c>
      <c r="B2442" s="50" t="s">
        <v>163</v>
      </c>
      <c r="C2442" s="50" t="s">
        <v>680</v>
      </c>
      <c r="D2442" s="50" t="n">
        <v>676475</v>
      </c>
      <c r="E2442" s="50" t="n">
        <v>7</v>
      </c>
      <c r="F2442" s="50" t="s">
        <v>56</v>
      </c>
      <c r="G2442" s="50" t="n">
        <v>415</v>
      </c>
      <c r="H2442" s="50" t="n">
        <v>236</v>
      </c>
      <c r="I2442" s="50" t="n">
        <v>59</v>
      </c>
      <c r="J2442" s="50" t="n">
        <v>174</v>
      </c>
      <c r="K2442" s="50" t="n">
        <v>132</v>
      </c>
      <c r="L2442" s="50" t="n">
        <v>25</v>
      </c>
      <c r="M2442" s="50" t="n">
        <v>240</v>
      </c>
      <c r="N2442" s="50" t="n">
        <v>104</v>
      </c>
      <c r="O2442" s="50" t="n">
        <v>0.755</v>
      </c>
      <c r="P2442" s="50" t="n">
        <v>113</v>
      </c>
      <c r="Q2442" s="50" t="n">
        <v>106</v>
      </c>
      <c r="R2442" s="50" t="n">
        <v>31</v>
      </c>
      <c r="S2442" s="50" t="n">
        <v>7</v>
      </c>
      <c r="T2442" s="50" t="n">
        <v>0</v>
      </c>
      <c r="U2442" s="50" t="n">
        <v>2</v>
      </c>
      <c r="V2442" s="50" t="n">
        <v>7</v>
      </c>
      <c r="W2442" s="50" t="n">
        <v>0</v>
      </c>
      <c r="X2442" s="50" t="n">
        <v>0</v>
      </c>
      <c r="Y2442" s="50" t="n">
        <v>22</v>
      </c>
      <c r="Z2442" s="50" t="n">
        <v>37.45</v>
      </c>
      <c r="AA2442" s="50" t="n">
        <v>113</v>
      </c>
      <c r="AB2442" s="50" t="n">
        <v>40.716</v>
      </c>
      <c r="AC2442" s="50" t="n">
        <v>84</v>
      </c>
      <c r="AD2442" s="50" t="n">
        <v>10</v>
      </c>
      <c r="AE2442" s="50" t="n">
        <v>41</v>
      </c>
      <c r="AF2442" s="50" t="n">
        <v>84</v>
      </c>
      <c r="AG2442" s="50" t="n">
        <v>7656.8</v>
      </c>
      <c r="AH2442" s="50" t="n">
        <v>34</v>
      </c>
      <c r="AI2442" s="50" t="n">
        <v>210</v>
      </c>
      <c r="AJ2442" s="50" t="n">
        <v>15603.2</v>
      </c>
      <c r="AK2442" s="50" t="n">
        <v>94</v>
      </c>
    </row>
    <row r="2443" customFormat="false" ht="15" hidden="false" customHeight="false" outlineLevel="0" collapsed="false">
      <c r="A2443" s="50" t="s">
        <v>1461</v>
      </c>
      <c r="B2443" s="50" t="s">
        <v>163</v>
      </c>
      <c r="C2443" s="50" t="s">
        <v>680</v>
      </c>
      <c r="D2443" s="50" t="n">
        <v>676475</v>
      </c>
      <c r="E2443" s="50" t="n">
        <v>8</v>
      </c>
      <c r="F2443" s="50" t="s">
        <v>57</v>
      </c>
      <c r="G2443" s="50" t="n">
        <v>454</v>
      </c>
      <c r="H2443" s="50" t="n">
        <v>255</v>
      </c>
      <c r="I2443" s="50" t="n">
        <v>54</v>
      </c>
      <c r="J2443" s="50" t="n">
        <v>187</v>
      </c>
      <c r="K2443" s="50" t="n">
        <v>147</v>
      </c>
      <c r="L2443" s="50" t="n">
        <v>21</v>
      </c>
      <c r="M2443" s="50" t="n">
        <v>261</v>
      </c>
      <c r="N2443" s="50" t="n">
        <v>108</v>
      </c>
      <c r="O2443" s="50" t="n">
        <v>7.352</v>
      </c>
      <c r="P2443" s="50" t="n">
        <v>116</v>
      </c>
      <c r="Q2443" s="50" t="n">
        <v>103</v>
      </c>
      <c r="R2443" s="50" t="n">
        <v>32</v>
      </c>
      <c r="S2443" s="50" t="n">
        <v>6</v>
      </c>
      <c r="T2443" s="50" t="n">
        <v>0</v>
      </c>
      <c r="U2443" s="50" t="n">
        <v>6</v>
      </c>
      <c r="V2443" s="50" t="n">
        <v>11</v>
      </c>
      <c r="W2443" s="50" t="n">
        <v>2</v>
      </c>
      <c r="X2443" s="50" t="n">
        <v>0</v>
      </c>
      <c r="Y2443" s="50" t="n">
        <v>23</v>
      </c>
      <c r="Z2443" s="50" t="n">
        <v>45.9</v>
      </c>
      <c r="AA2443" s="50" t="n">
        <v>114</v>
      </c>
      <c r="AB2443" s="50" t="n">
        <v>42.846</v>
      </c>
      <c r="AC2443" s="50" t="n">
        <v>80</v>
      </c>
      <c r="AD2443" s="50" t="n">
        <v>8</v>
      </c>
      <c r="AE2443" s="50" t="n">
        <v>44</v>
      </c>
      <c r="AF2443" s="50" t="n">
        <v>80</v>
      </c>
      <c r="AG2443" s="50" t="n">
        <v>7501.8</v>
      </c>
      <c r="AH2443" s="50" t="n">
        <v>26</v>
      </c>
      <c r="AI2443" s="50" t="n">
        <v>225</v>
      </c>
      <c r="AJ2443" s="50" t="n">
        <v>16765.7</v>
      </c>
      <c r="AK2443" s="50" t="n">
        <v>115</v>
      </c>
    </row>
    <row r="2444" customFormat="false" ht="15" hidden="false" customHeight="false" outlineLevel="0" collapsed="false">
      <c r="A2444" s="50" t="s">
        <v>1461</v>
      </c>
      <c r="B2444" s="50" t="s">
        <v>163</v>
      </c>
      <c r="C2444" s="50" t="s">
        <v>680</v>
      </c>
      <c r="D2444" s="50" t="n">
        <v>676475</v>
      </c>
      <c r="E2444" s="50" t="n">
        <v>9</v>
      </c>
      <c r="F2444" s="50" t="s">
        <v>58</v>
      </c>
      <c r="G2444" s="50" t="n">
        <v>364</v>
      </c>
      <c r="H2444" s="50" t="n">
        <v>209</v>
      </c>
      <c r="I2444" s="50" t="n">
        <v>48</v>
      </c>
      <c r="J2444" s="50" t="n">
        <v>151</v>
      </c>
      <c r="K2444" s="50" t="n">
        <v>120</v>
      </c>
      <c r="L2444" s="50" t="n">
        <v>18</v>
      </c>
      <c r="M2444" s="50" t="n">
        <v>213</v>
      </c>
      <c r="N2444" s="50" t="n">
        <v>89</v>
      </c>
      <c r="O2444" s="50" t="n">
        <v>3.786</v>
      </c>
      <c r="P2444" s="50" t="n">
        <v>92</v>
      </c>
      <c r="Q2444" s="50" t="n">
        <v>84</v>
      </c>
      <c r="R2444" s="50" t="n">
        <v>19</v>
      </c>
      <c r="S2444" s="50" t="n">
        <v>4</v>
      </c>
      <c r="T2444" s="50" t="n">
        <v>0</v>
      </c>
      <c r="U2444" s="50" t="n">
        <v>5</v>
      </c>
      <c r="V2444" s="50" t="n">
        <v>7</v>
      </c>
      <c r="W2444" s="50" t="n">
        <v>0</v>
      </c>
      <c r="X2444" s="50" t="n">
        <v>1</v>
      </c>
      <c r="Y2444" s="50" t="n">
        <v>25</v>
      </c>
      <c r="Z2444" s="50" t="n">
        <v>28.9</v>
      </c>
      <c r="AA2444" s="50" t="n">
        <v>92</v>
      </c>
      <c r="AB2444" s="50" t="n">
        <v>30.552</v>
      </c>
      <c r="AC2444" s="50" t="n">
        <v>60</v>
      </c>
      <c r="AD2444" s="50" t="n">
        <v>8</v>
      </c>
      <c r="AE2444" s="50" t="n">
        <v>30</v>
      </c>
      <c r="AF2444" s="50" t="n">
        <v>60</v>
      </c>
      <c r="AG2444" s="50" t="n">
        <v>5475.1</v>
      </c>
      <c r="AH2444" s="50" t="n">
        <v>23</v>
      </c>
      <c r="AI2444" s="50" t="n">
        <v>187</v>
      </c>
      <c r="AJ2444" s="50" t="n">
        <v>13955.5</v>
      </c>
      <c r="AK2444" s="50" t="n">
        <v>83</v>
      </c>
    </row>
    <row r="2445" customFormat="false" ht="15" hidden="false" customHeight="false" outlineLevel="0" collapsed="false">
      <c r="A2445" s="50" t="s">
        <v>1462</v>
      </c>
      <c r="B2445" s="50" t="s">
        <v>163</v>
      </c>
      <c r="C2445" s="50" t="s">
        <v>681</v>
      </c>
      <c r="D2445" s="50" t="n">
        <v>691023</v>
      </c>
      <c r="E2445" s="50" t="n">
        <v>4</v>
      </c>
      <c r="F2445" s="50" t="s">
        <v>53</v>
      </c>
      <c r="G2445" s="50" t="n">
        <v>476</v>
      </c>
      <c r="H2445" s="50" t="n">
        <v>241</v>
      </c>
      <c r="I2445" s="50" t="n">
        <v>76</v>
      </c>
      <c r="J2445" s="50" t="n">
        <v>221</v>
      </c>
      <c r="K2445" s="50" t="n">
        <v>159</v>
      </c>
      <c r="L2445" s="50" t="n">
        <v>36</v>
      </c>
      <c r="M2445" s="50" t="n">
        <v>255</v>
      </c>
      <c r="N2445" s="50" t="n">
        <v>82</v>
      </c>
      <c r="O2445" s="50" t="n">
        <v>9.71</v>
      </c>
      <c r="P2445" s="50" t="n">
        <v>130</v>
      </c>
      <c r="Q2445" s="50" t="n">
        <v>116</v>
      </c>
      <c r="R2445" s="50" t="n">
        <v>33</v>
      </c>
      <c r="S2445" s="50" t="n">
        <v>4</v>
      </c>
      <c r="T2445" s="50" t="n">
        <v>0</v>
      </c>
      <c r="U2445" s="50" t="n">
        <v>9</v>
      </c>
      <c r="V2445" s="50" t="n">
        <v>12</v>
      </c>
      <c r="W2445" s="50" t="n">
        <v>1</v>
      </c>
      <c r="X2445" s="50" t="n">
        <v>1</v>
      </c>
      <c r="Y2445" s="50" t="n">
        <v>41</v>
      </c>
      <c r="Z2445" s="50" t="n">
        <v>50.1</v>
      </c>
      <c r="AA2445" s="50" t="n">
        <v>130</v>
      </c>
      <c r="AB2445" s="50" t="n">
        <v>49.85</v>
      </c>
      <c r="AC2445" s="50" t="n">
        <v>76</v>
      </c>
      <c r="AD2445" s="50" t="n">
        <v>16</v>
      </c>
      <c r="AE2445" s="50" t="n">
        <v>45</v>
      </c>
      <c r="AF2445" s="50" t="n">
        <v>76</v>
      </c>
      <c r="AG2445" s="50" t="n">
        <v>7255.7</v>
      </c>
      <c r="AH2445" s="50" t="n">
        <v>30</v>
      </c>
      <c r="AI2445" s="50" t="n">
        <v>208</v>
      </c>
      <c r="AJ2445" s="50" t="n">
        <v>16300.6</v>
      </c>
      <c r="AK2445" s="50" t="n">
        <v>169</v>
      </c>
    </row>
    <row r="2446" customFormat="false" ht="15" hidden="false" customHeight="false" outlineLevel="0" collapsed="false">
      <c r="A2446" s="50" t="s">
        <v>1462</v>
      </c>
      <c r="B2446" s="50" t="s">
        <v>163</v>
      </c>
      <c r="C2446" s="50" t="s">
        <v>681</v>
      </c>
      <c r="D2446" s="50" t="n">
        <v>691023</v>
      </c>
      <c r="E2446" s="50" t="n">
        <v>5</v>
      </c>
      <c r="F2446" s="50" t="s">
        <v>54</v>
      </c>
      <c r="G2446" s="50" t="n">
        <v>385</v>
      </c>
      <c r="H2446" s="50" t="n">
        <v>211</v>
      </c>
      <c r="I2446" s="50" t="n">
        <v>50</v>
      </c>
      <c r="J2446" s="50" t="n">
        <v>169</v>
      </c>
      <c r="K2446" s="50" t="n">
        <v>127</v>
      </c>
      <c r="L2446" s="50" t="n">
        <v>19</v>
      </c>
      <c r="M2446" s="50" t="n">
        <v>216</v>
      </c>
      <c r="N2446" s="50" t="n">
        <v>84</v>
      </c>
      <c r="O2446" s="50" t="n">
        <v>5.167</v>
      </c>
      <c r="P2446" s="50" t="n">
        <v>108</v>
      </c>
      <c r="Q2446" s="50" t="n">
        <v>98</v>
      </c>
      <c r="R2446" s="50" t="n">
        <v>29</v>
      </c>
      <c r="S2446" s="50" t="n">
        <v>7</v>
      </c>
      <c r="T2446" s="50" t="n">
        <v>0</v>
      </c>
      <c r="U2446" s="50" t="n">
        <v>6</v>
      </c>
      <c r="V2446" s="50" t="n">
        <v>9</v>
      </c>
      <c r="W2446" s="50" t="n">
        <v>1</v>
      </c>
      <c r="X2446" s="50" t="n">
        <v>0</v>
      </c>
      <c r="Y2446" s="50" t="n">
        <v>17</v>
      </c>
      <c r="Z2446" s="50" t="n">
        <v>42.15</v>
      </c>
      <c r="AA2446" s="50" t="n">
        <v>108</v>
      </c>
      <c r="AB2446" s="50" t="n">
        <v>40.156</v>
      </c>
      <c r="AC2446" s="50" t="n">
        <v>81</v>
      </c>
      <c r="AD2446" s="50" t="n">
        <v>7</v>
      </c>
      <c r="AE2446" s="50" t="n">
        <v>38</v>
      </c>
      <c r="AF2446" s="50" t="n">
        <v>81</v>
      </c>
      <c r="AG2446" s="50" t="n">
        <v>7572.2</v>
      </c>
      <c r="AH2446" s="50" t="n">
        <v>22</v>
      </c>
      <c r="AI2446" s="50" t="n">
        <v>197</v>
      </c>
      <c r="AJ2446" s="50" t="n">
        <v>15672.6</v>
      </c>
      <c r="AK2446" s="50" t="n">
        <v>176</v>
      </c>
    </row>
    <row r="2447" customFormat="false" ht="15" hidden="false" customHeight="false" outlineLevel="0" collapsed="false">
      <c r="A2447" s="50" t="s">
        <v>1462</v>
      </c>
      <c r="B2447" s="50" t="s">
        <v>163</v>
      </c>
      <c r="C2447" s="50" t="s">
        <v>681</v>
      </c>
      <c r="D2447" s="50" t="n">
        <v>691023</v>
      </c>
      <c r="E2447" s="50" t="n">
        <v>6</v>
      </c>
      <c r="F2447" s="50" t="s">
        <v>55</v>
      </c>
      <c r="G2447" s="50" t="n">
        <v>377</v>
      </c>
      <c r="H2447" s="50" t="n">
        <v>186</v>
      </c>
      <c r="I2447" s="50" t="n">
        <v>58</v>
      </c>
      <c r="J2447" s="50" t="n">
        <v>178</v>
      </c>
      <c r="K2447" s="50" t="n">
        <v>116</v>
      </c>
      <c r="L2447" s="50" t="n">
        <v>20</v>
      </c>
      <c r="M2447" s="50" t="n">
        <v>197</v>
      </c>
      <c r="N2447" s="50" t="n">
        <v>70</v>
      </c>
      <c r="O2447" s="50" t="n">
        <v>0.803</v>
      </c>
      <c r="P2447" s="50" t="n">
        <v>104</v>
      </c>
      <c r="Q2447" s="50" t="n">
        <v>99</v>
      </c>
      <c r="R2447" s="50" t="n">
        <v>28</v>
      </c>
      <c r="S2447" s="50" t="n">
        <v>5</v>
      </c>
      <c r="T2447" s="50" t="n">
        <v>0</v>
      </c>
      <c r="U2447" s="50" t="n">
        <v>3</v>
      </c>
      <c r="V2447" s="50" t="n">
        <v>4</v>
      </c>
      <c r="W2447" s="50" t="n">
        <v>0</v>
      </c>
      <c r="X2447" s="50" t="n">
        <v>1</v>
      </c>
      <c r="Y2447" s="50" t="n">
        <v>30</v>
      </c>
      <c r="Z2447" s="50" t="n">
        <v>32.35</v>
      </c>
      <c r="AA2447" s="50" t="n">
        <v>103</v>
      </c>
      <c r="AB2447" s="50" t="n">
        <v>32.561</v>
      </c>
      <c r="AC2447" s="50" t="n">
        <v>70</v>
      </c>
      <c r="AD2447" s="50" t="n">
        <v>7</v>
      </c>
      <c r="AE2447" s="50" t="n">
        <v>32</v>
      </c>
      <c r="AF2447" s="50" t="n">
        <v>70</v>
      </c>
      <c r="AG2447" s="50" t="n">
        <v>6427.2</v>
      </c>
      <c r="AH2447" s="50" t="n">
        <v>28</v>
      </c>
      <c r="AI2447" s="50" t="n">
        <v>168</v>
      </c>
      <c r="AJ2447" s="50" t="n">
        <v>13315.8</v>
      </c>
      <c r="AK2447" s="50" t="n">
        <v>142</v>
      </c>
    </row>
    <row r="2448" customFormat="false" ht="15" hidden="false" customHeight="false" outlineLevel="0" collapsed="false">
      <c r="A2448" s="50" t="s">
        <v>1462</v>
      </c>
      <c r="B2448" s="50" t="s">
        <v>163</v>
      </c>
      <c r="C2448" s="50" t="s">
        <v>681</v>
      </c>
      <c r="D2448" s="50" t="n">
        <v>691023</v>
      </c>
      <c r="E2448" s="50" t="n">
        <v>7</v>
      </c>
      <c r="F2448" s="50" t="s">
        <v>56</v>
      </c>
      <c r="G2448" s="50" t="n">
        <v>424</v>
      </c>
      <c r="H2448" s="50" t="n">
        <v>222</v>
      </c>
      <c r="I2448" s="50" t="n">
        <v>62</v>
      </c>
      <c r="J2448" s="50" t="n">
        <v>192</v>
      </c>
      <c r="K2448" s="50" t="n">
        <v>139</v>
      </c>
      <c r="L2448" s="50" t="n">
        <v>20</v>
      </c>
      <c r="M2448" s="50" t="n">
        <v>232</v>
      </c>
      <c r="N2448" s="50" t="n">
        <v>83</v>
      </c>
      <c r="O2448" s="50" t="n">
        <v>1.356</v>
      </c>
      <c r="P2448" s="50" t="n">
        <v>118</v>
      </c>
      <c r="Q2448" s="50" t="n">
        <v>104</v>
      </c>
      <c r="R2448" s="50" t="n">
        <v>27</v>
      </c>
      <c r="S2448" s="50" t="n">
        <v>7</v>
      </c>
      <c r="T2448" s="50" t="n">
        <v>0</v>
      </c>
      <c r="U2448" s="50" t="n">
        <v>4</v>
      </c>
      <c r="V2448" s="50" t="n">
        <v>12</v>
      </c>
      <c r="W2448" s="50" t="n">
        <v>1</v>
      </c>
      <c r="X2448" s="50" t="n">
        <v>1</v>
      </c>
      <c r="Y2448" s="50" t="n">
        <v>28</v>
      </c>
      <c r="Z2448" s="50" t="n">
        <v>40.25</v>
      </c>
      <c r="AA2448" s="50" t="n">
        <v>118</v>
      </c>
      <c r="AB2448" s="50" t="n">
        <v>41.553</v>
      </c>
      <c r="AC2448" s="50" t="n">
        <v>77</v>
      </c>
      <c r="AD2448" s="50" t="n">
        <v>11</v>
      </c>
      <c r="AE2448" s="50" t="n">
        <v>33</v>
      </c>
      <c r="AF2448" s="50" t="n">
        <v>77</v>
      </c>
      <c r="AG2448" s="50" t="n">
        <v>7077</v>
      </c>
      <c r="AH2448" s="50" t="n">
        <v>26</v>
      </c>
      <c r="AI2448" s="50" t="n">
        <v>186</v>
      </c>
      <c r="AJ2448" s="50" t="n">
        <v>14812.9</v>
      </c>
      <c r="AK2448" s="50" t="n">
        <v>164</v>
      </c>
    </row>
    <row r="2449" customFormat="false" ht="15" hidden="false" customHeight="false" outlineLevel="0" collapsed="false">
      <c r="A2449" s="50" t="s">
        <v>1462</v>
      </c>
      <c r="B2449" s="50" t="s">
        <v>163</v>
      </c>
      <c r="C2449" s="50" t="s">
        <v>681</v>
      </c>
      <c r="D2449" s="50" t="n">
        <v>691023</v>
      </c>
      <c r="E2449" s="50" t="n">
        <v>8</v>
      </c>
      <c r="F2449" s="50" t="s">
        <v>57</v>
      </c>
      <c r="G2449" s="50" t="n">
        <v>380</v>
      </c>
      <c r="H2449" s="50" t="n">
        <v>207</v>
      </c>
      <c r="I2449" s="50" t="n">
        <v>59</v>
      </c>
      <c r="J2449" s="50" t="n">
        <v>181</v>
      </c>
      <c r="K2449" s="50" t="n">
        <v>131</v>
      </c>
      <c r="L2449" s="50" t="n">
        <v>25</v>
      </c>
      <c r="M2449" s="50" t="n">
        <v>199</v>
      </c>
      <c r="N2449" s="50" t="n">
        <v>76</v>
      </c>
      <c r="O2449" s="50" t="n">
        <v>5.47</v>
      </c>
      <c r="P2449" s="50" t="n">
        <v>112</v>
      </c>
      <c r="Q2449" s="50" t="n">
        <v>105</v>
      </c>
      <c r="R2449" s="50" t="n">
        <v>32</v>
      </c>
      <c r="S2449" s="50" t="n">
        <v>6</v>
      </c>
      <c r="T2449" s="50" t="n">
        <v>0</v>
      </c>
      <c r="U2449" s="50" t="n">
        <v>5</v>
      </c>
      <c r="V2449" s="50" t="n">
        <v>6</v>
      </c>
      <c r="W2449" s="50" t="n">
        <v>1</v>
      </c>
      <c r="X2449" s="50" t="n">
        <v>0</v>
      </c>
      <c r="Y2449" s="50" t="n">
        <v>23</v>
      </c>
      <c r="Z2449" s="50" t="n">
        <v>41.3</v>
      </c>
      <c r="AA2449" s="50" t="n">
        <v>112</v>
      </c>
      <c r="AB2449" s="50" t="n">
        <v>37.111</v>
      </c>
      <c r="AC2449" s="50" t="n">
        <v>82</v>
      </c>
      <c r="AD2449" s="50" t="n">
        <v>11</v>
      </c>
      <c r="AE2449" s="50" t="n">
        <v>38</v>
      </c>
      <c r="AF2449" s="50" t="n">
        <v>82</v>
      </c>
      <c r="AG2449" s="50" t="n">
        <v>7319.4</v>
      </c>
      <c r="AH2449" s="50" t="n">
        <v>29</v>
      </c>
      <c r="AI2449" s="50" t="n">
        <v>179</v>
      </c>
      <c r="AJ2449" s="50" t="n">
        <v>14239.4</v>
      </c>
      <c r="AK2449" s="50" t="n">
        <v>150</v>
      </c>
    </row>
    <row r="2450" customFormat="false" ht="15" hidden="false" customHeight="false" outlineLevel="0" collapsed="false">
      <c r="A2450" s="50" t="s">
        <v>1462</v>
      </c>
      <c r="B2450" s="50" t="s">
        <v>163</v>
      </c>
      <c r="C2450" s="50" t="s">
        <v>681</v>
      </c>
      <c r="D2450" s="50" t="n">
        <v>691023</v>
      </c>
      <c r="E2450" s="50" t="n">
        <v>9</v>
      </c>
      <c r="F2450" s="50" t="s">
        <v>58</v>
      </c>
      <c r="G2450" s="50" t="n">
        <v>356</v>
      </c>
      <c r="H2450" s="50" t="n">
        <v>182</v>
      </c>
      <c r="I2450" s="50" t="n">
        <v>70</v>
      </c>
      <c r="J2450" s="50" t="n">
        <v>163</v>
      </c>
      <c r="K2450" s="50" t="n">
        <v>113</v>
      </c>
      <c r="L2450" s="50" t="n">
        <v>27</v>
      </c>
      <c r="M2450" s="50" t="n">
        <v>193</v>
      </c>
      <c r="N2450" s="50" t="n">
        <v>69</v>
      </c>
      <c r="O2450" s="50" t="n">
        <v>-7.428</v>
      </c>
      <c r="P2450" s="50" t="n">
        <v>95</v>
      </c>
      <c r="Q2450" s="50" t="n">
        <v>87</v>
      </c>
      <c r="R2450" s="50" t="n">
        <v>15</v>
      </c>
      <c r="S2450" s="50" t="n">
        <v>4</v>
      </c>
      <c r="T2450" s="50" t="n">
        <v>0</v>
      </c>
      <c r="U2450" s="50" t="n">
        <v>2</v>
      </c>
      <c r="V2450" s="50" t="n">
        <v>7</v>
      </c>
      <c r="W2450" s="50" t="n">
        <v>0</v>
      </c>
      <c r="X2450" s="50" t="n">
        <v>1</v>
      </c>
      <c r="Y2450" s="50" t="n">
        <v>35</v>
      </c>
      <c r="Z2450" s="50" t="n">
        <v>22.7</v>
      </c>
      <c r="AA2450" s="50" t="n">
        <v>95</v>
      </c>
      <c r="AB2450" s="50" t="n">
        <v>24.997</v>
      </c>
      <c r="AC2450" s="50" t="n">
        <v>53</v>
      </c>
      <c r="AD2450" s="50" t="n">
        <v>6</v>
      </c>
      <c r="AE2450" s="50" t="n">
        <v>33</v>
      </c>
      <c r="AF2450" s="50" t="n">
        <v>53</v>
      </c>
      <c r="AG2450" s="50" t="n">
        <v>5016</v>
      </c>
      <c r="AH2450" s="50" t="n">
        <v>11</v>
      </c>
      <c r="AI2450" s="50" t="n">
        <v>152</v>
      </c>
      <c r="AJ2450" s="50" t="n">
        <v>12166.3</v>
      </c>
      <c r="AK2450" s="50" t="n">
        <v>140</v>
      </c>
    </row>
    <row r="2451" customFormat="false" ht="15" hidden="false" customHeight="false" outlineLevel="0" collapsed="false">
      <c r="A2451" s="50" t="s">
        <v>1463</v>
      </c>
      <c r="B2451" s="50" t="s">
        <v>163</v>
      </c>
      <c r="C2451" s="50" t="s">
        <v>683</v>
      </c>
      <c r="D2451" s="50" t="n">
        <v>802139</v>
      </c>
      <c r="E2451" s="50" t="n">
        <v>4</v>
      </c>
      <c r="F2451" s="50" t="s">
        <v>53</v>
      </c>
      <c r="G2451" s="50" t="n">
        <v>578</v>
      </c>
      <c r="H2451" s="50" t="n">
        <v>248</v>
      </c>
      <c r="I2451" s="50" t="n">
        <v>54</v>
      </c>
      <c r="J2451" s="50" t="n">
        <v>271</v>
      </c>
      <c r="K2451" s="50" t="n">
        <v>179</v>
      </c>
      <c r="L2451" s="50" t="n">
        <v>26</v>
      </c>
      <c r="M2451" s="50" t="n">
        <v>307</v>
      </c>
      <c r="N2451" s="50" t="n">
        <v>69</v>
      </c>
      <c r="O2451" s="50" t="n">
        <v>6.888</v>
      </c>
      <c r="P2451" s="50" t="n">
        <v>143</v>
      </c>
      <c r="Q2451" s="50" t="n">
        <v>117</v>
      </c>
      <c r="R2451" s="50" t="n">
        <v>30</v>
      </c>
      <c r="S2451" s="50" t="n">
        <v>5</v>
      </c>
      <c r="T2451" s="50" t="n">
        <v>0</v>
      </c>
      <c r="U2451" s="50" t="n">
        <v>7</v>
      </c>
      <c r="V2451" s="50" t="n">
        <v>17</v>
      </c>
      <c r="W2451" s="50" t="n">
        <v>7</v>
      </c>
      <c r="X2451" s="50" t="n">
        <v>2</v>
      </c>
      <c r="Y2451" s="50" t="n">
        <v>25</v>
      </c>
      <c r="Z2451" s="50" t="n">
        <v>52.35</v>
      </c>
      <c r="AA2451" s="50" t="n">
        <v>142</v>
      </c>
      <c r="AB2451" s="50" t="n">
        <v>51.779</v>
      </c>
      <c r="AC2451" s="50" t="n">
        <v>94</v>
      </c>
      <c r="AD2451" s="50" t="n">
        <v>9</v>
      </c>
      <c r="AE2451" s="50" t="n">
        <v>42</v>
      </c>
      <c r="AF2451" s="50" t="n">
        <v>93</v>
      </c>
      <c r="AG2451" s="50" t="n">
        <v>8365.4</v>
      </c>
      <c r="AH2451" s="50" t="n">
        <v>34</v>
      </c>
      <c r="AI2451" s="50" t="n">
        <v>226</v>
      </c>
      <c r="AJ2451" s="50" t="n">
        <v>16362.6</v>
      </c>
      <c r="AK2451" s="50" t="n">
        <v>54</v>
      </c>
    </row>
    <row r="2452" customFormat="false" ht="15" hidden="false" customHeight="false" outlineLevel="0" collapsed="false">
      <c r="A2452" s="50" t="s">
        <v>1463</v>
      </c>
      <c r="B2452" s="50" t="s">
        <v>163</v>
      </c>
      <c r="C2452" s="50" t="s">
        <v>683</v>
      </c>
      <c r="D2452" s="50" t="n">
        <v>802139</v>
      </c>
      <c r="E2452" s="50" t="n">
        <v>5</v>
      </c>
      <c r="F2452" s="50" t="s">
        <v>54</v>
      </c>
      <c r="G2452" s="50" t="n">
        <v>480</v>
      </c>
      <c r="H2452" s="50" t="n">
        <v>212</v>
      </c>
      <c r="I2452" s="50" t="n">
        <v>41</v>
      </c>
      <c r="J2452" s="50" t="n">
        <v>243</v>
      </c>
      <c r="K2452" s="50" t="n">
        <v>159</v>
      </c>
      <c r="L2452" s="50" t="n">
        <v>22</v>
      </c>
      <c r="M2452" s="50" t="n">
        <v>229</v>
      </c>
      <c r="N2452" s="50" t="n">
        <v>53</v>
      </c>
      <c r="O2452" s="50" t="n">
        <v>-0.892</v>
      </c>
      <c r="P2452" s="50" t="n">
        <v>114</v>
      </c>
      <c r="Q2452" s="50" t="n">
        <v>99</v>
      </c>
      <c r="R2452" s="50" t="n">
        <v>24</v>
      </c>
      <c r="S2452" s="50" t="n">
        <v>2</v>
      </c>
      <c r="T2452" s="50" t="n">
        <v>0</v>
      </c>
      <c r="U2452" s="50" t="n">
        <v>2</v>
      </c>
      <c r="V2452" s="50" t="n">
        <v>12</v>
      </c>
      <c r="W2452" s="50" t="n">
        <v>3</v>
      </c>
      <c r="X2452" s="50" t="n">
        <v>0</v>
      </c>
      <c r="Y2452" s="50" t="n">
        <v>20</v>
      </c>
      <c r="Z2452" s="50" t="n">
        <v>33.6</v>
      </c>
      <c r="AA2452" s="50" t="n">
        <v>111</v>
      </c>
      <c r="AB2452" s="50" t="n">
        <v>39.853</v>
      </c>
      <c r="AC2452" s="50" t="n">
        <v>79</v>
      </c>
      <c r="AD2452" s="50" t="n">
        <v>5</v>
      </c>
      <c r="AE2452" s="50" t="n">
        <v>40</v>
      </c>
      <c r="AF2452" s="50" t="n">
        <v>78</v>
      </c>
      <c r="AG2452" s="50" t="n">
        <v>7150.5</v>
      </c>
      <c r="AH2452" s="50" t="n">
        <v>33</v>
      </c>
      <c r="AI2452" s="50" t="n">
        <v>191</v>
      </c>
      <c r="AJ2452" s="50" t="n">
        <v>13877.1</v>
      </c>
      <c r="AK2452" s="50" t="n">
        <v>49</v>
      </c>
    </row>
    <row r="2453" customFormat="false" ht="15" hidden="false" customHeight="false" outlineLevel="0" collapsed="false">
      <c r="A2453" s="50" t="s">
        <v>1463</v>
      </c>
      <c r="B2453" s="50" t="s">
        <v>163</v>
      </c>
      <c r="C2453" s="50" t="s">
        <v>683</v>
      </c>
      <c r="D2453" s="50" t="n">
        <v>802139</v>
      </c>
      <c r="E2453" s="50" t="n">
        <v>6</v>
      </c>
      <c r="F2453" s="50" t="s">
        <v>55</v>
      </c>
      <c r="G2453" s="50" t="n">
        <v>348</v>
      </c>
      <c r="H2453" s="50" t="n">
        <v>146</v>
      </c>
      <c r="I2453" s="50" t="n">
        <v>19</v>
      </c>
      <c r="J2453" s="50" t="n">
        <v>175</v>
      </c>
      <c r="K2453" s="50" t="n">
        <v>110</v>
      </c>
      <c r="L2453" s="50" t="n">
        <v>13</v>
      </c>
      <c r="M2453" s="50" t="n">
        <v>172</v>
      </c>
      <c r="N2453" s="50" t="n">
        <v>36</v>
      </c>
      <c r="O2453" s="50" t="n">
        <v>-1.223</v>
      </c>
      <c r="P2453" s="50" t="n">
        <v>98</v>
      </c>
      <c r="Q2453" s="50" t="n">
        <v>90</v>
      </c>
      <c r="R2453" s="50" t="n">
        <v>26</v>
      </c>
      <c r="S2453" s="50" t="n">
        <v>1</v>
      </c>
      <c r="T2453" s="50" t="n">
        <v>0</v>
      </c>
      <c r="U2453" s="50" t="n">
        <v>3</v>
      </c>
      <c r="V2453" s="50" t="n">
        <v>7</v>
      </c>
      <c r="W2453" s="50" t="n">
        <v>1</v>
      </c>
      <c r="X2453" s="50" t="n">
        <v>0</v>
      </c>
      <c r="Y2453" s="50" t="n">
        <v>12</v>
      </c>
      <c r="Z2453" s="50" t="n">
        <v>30.65</v>
      </c>
      <c r="AA2453" s="50" t="n">
        <v>97</v>
      </c>
      <c r="AB2453" s="50" t="n">
        <v>30.645</v>
      </c>
      <c r="AC2453" s="50" t="n">
        <v>78</v>
      </c>
      <c r="AD2453" s="50" t="n">
        <v>3</v>
      </c>
      <c r="AE2453" s="50" t="n">
        <v>31</v>
      </c>
      <c r="AF2453" s="50" t="n">
        <v>77</v>
      </c>
      <c r="AG2453" s="50" t="n">
        <v>6788</v>
      </c>
      <c r="AH2453" s="50" t="n">
        <v>25</v>
      </c>
      <c r="AI2453" s="50" t="n">
        <v>137</v>
      </c>
      <c r="AJ2453" s="50" t="n">
        <v>9863.9</v>
      </c>
      <c r="AK2453" s="50" t="n">
        <v>27</v>
      </c>
    </row>
    <row r="2454" customFormat="false" ht="15" hidden="false" customHeight="false" outlineLevel="0" collapsed="false">
      <c r="A2454" s="50" t="s">
        <v>1463</v>
      </c>
      <c r="B2454" s="50" t="s">
        <v>163</v>
      </c>
      <c r="C2454" s="50" t="s">
        <v>683</v>
      </c>
      <c r="D2454" s="50" t="n">
        <v>802139</v>
      </c>
      <c r="E2454" s="50" t="n">
        <v>7</v>
      </c>
      <c r="F2454" s="50" t="s">
        <v>56</v>
      </c>
      <c r="G2454" s="50" t="n">
        <v>457</v>
      </c>
      <c r="H2454" s="50" t="n">
        <v>193</v>
      </c>
      <c r="I2454" s="50" t="n">
        <v>36</v>
      </c>
      <c r="J2454" s="50" t="n">
        <v>230</v>
      </c>
      <c r="K2454" s="50" t="n">
        <v>142</v>
      </c>
      <c r="L2454" s="50" t="n">
        <v>20</v>
      </c>
      <c r="M2454" s="50" t="n">
        <v>223</v>
      </c>
      <c r="N2454" s="50" t="n">
        <v>49</v>
      </c>
      <c r="O2454" s="50" t="n">
        <v>1.19</v>
      </c>
      <c r="P2454" s="50" t="n">
        <v>119</v>
      </c>
      <c r="Q2454" s="50" t="n">
        <v>104</v>
      </c>
      <c r="R2454" s="50" t="n">
        <v>23</v>
      </c>
      <c r="S2454" s="50" t="n">
        <v>2</v>
      </c>
      <c r="T2454" s="50" t="n">
        <v>0</v>
      </c>
      <c r="U2454" s="50" t="n">
        <v>4</v>
      </c>
      <c r="V2454" s="50" t="n">
        <v>12</v>
      </c>
      <c r="W2454" s="50" t="n">
        <v>3</v>
      </c>
      <c r="X2454" s="50" t="n">
        <v>0</v>
      </c>
      <c r="Y2454" s="50" t="n">
        <v>19</v>
      </c>
      <c r="Z2454" s="50" t="n">
        <v>35.4</v>
      </c>
      <c r="AA2454" s="50" t="n">
        <v>118</v>
      </c>
      <c r="AB2454" s="50" t="n">
        <v>40.506</v>
      </c>
      <c r="AC2454" s="50" t="n">
        <v>85</v>
      </c>
      <c r="AD2454" s="50" t="n">
        <v>7</v>
      </c>
      <c r="AE2454" s="50" t="n">
        <v>37</v>
      </c>
      <c r="AF2454" s="50" t="n">
        <v>85</v>
      </c>
      <c r="AG2454" s="50" t="n">
        <v>7596.2</v>
      </c>
      <c r="AH2454" s="50" t="n">
        <v>29</v>
      </c>
      <c r="AI2454" s="50" t="n">
        <v>160</v>
      </c>
      <c r="AJ2454" s="50" t="n">
        <v>11471.8</v>
      </c>
      <c r="AK2454" s="50" t="n">
        <v>29</v>
      </c>
    </row>
    <row r="2455" customFormat="false" ht="15" hidden="false" customHeight="false" outlineLevel="0" collapsed="false">
      <c r="A2455" s="50" t="s">
        <v>1463</v>
      </c>
      <c r="B2455" s="50" t="s">
        <v>163</v>
      </c>
      <c r="C2455" s="50" t="s">
        <v>683</v>
      </c>
      <c r="D2455" s="50" t="n">
        <v>802139</v>
      </c>
      <c r="E2455" s="50" t="n">
        <v>8</v>
      </c>
      <c r="F2455" s="50" t="s">
        <v>57</v>
      </c>
      <c r="G2455" s="50" t="n">
        <v>474</v>
      </c>
      <c r="H2455" s="50" t="n">
        <v>173</v>
      </c>
      <c r="I2455" s="50" t="n">
        <v>24</v>
      </c>
      <c r="J2455" s="50" t="n">
        <v>232</v>
      </c>
      <c r="K2455" s="50" t="n">
        <v>134</v>
      </c>
      <c r="L2455" s="50" t="n">
        <v>7</v>
      </c>
      <c r="M2455" s="50" t="n">
        <v>241</v>
      </c>
      <c r="N2455" s="50" t="n">
        <v>39</v>
      </c>
      <c r="O2455" s="50" t="n">
        <v>-2.612</v>
      </c>
      <c r="P2455" s="50" t="n">
        <v>112</v>
      </c>
      <c r="Q2455" s="50" t="n">
        <v>95</v>
      </c>
      <c r="R2455" s="50" t="n">
        <v>19</v>
      </c>
      <c r="S2455" s="50" t="n">
        <v>4</v>
      </c>
      <c r="T2455" s="50" t="n">
        <v>0</v>
      </c>
      <c r="U2455" s="50" t="n">
        <v>1</v>
      </c>
      <c r="V2455" s="50" t="n">
        <v>15</v>
      </c>
      <c r="W2455" s="50" t="n">
        <v>2</v>
      </c>
      <c r="X2455" s="50" t="n">
        <v>0</v>
      </c>
      <c r="Y2455" s="50" t="n">
        <v>19</v>
      </c>
      <c r="Z2455" s="50" t="n">
        <v>31.5</v>
      </c>
      <c r="AA2455" s="50" t="n">
        <v>112</v>
      </c>
      <c r="AB2455" s="50" t="n">
        <v>40.764</v>
      </c>
      <c r="AC2455" s="50" t="n">
        <v>76</v>
      </c>
      <c r="AD2455" s="50" t="n">
        <v>7</v>
      </c>
      <c r="AE2455" s="50" t="n">
        <v>34</v>
      </c>
      <c r="AF2455" s="50" t="n">
        <v>76</v>
      </c>
      <c r="AG2455" s="50" t="n">
        <v>6814.9</v>
      </c>
      <c r="AH2455" s="50" t="n">
        <v>29</v>
      </c>
      <c r="AI2455" s="50" t="n">
        <v>149</v>
      </c>
      <c r="AJ2455" s="50" t="n">
        <v>10560.8</v>
      </c>
      <c r="AK2455" s="50" t="n">
        <v>16</v>
      </c>
    </row>
    <row r="2456" customFormat="false" ht="15" hidden="false" customHeight="false" outlineLevel="0" collapsed="false">
      <c r="A2456" s="50" t="s">
        <v>1463</v>
      </c>
      <c r="B2456" s="50" t="s">
        <v>163</v>
      </c>
      <c r="C2456" s="50" t="s">
        <v>683</v>
      </c>
      <c r="D2456" s="50" t="n">
        <v>802139</v>
      </c>
      <c r="E2456" s="50" t="n">
        <v>9</v>
      </c>
      <c r="F2456" s="50" t="s">
        <v>58</v>
      </c>
      <c r="G2456" s="50" t="n">
        <v>123</v>
      </c>
      <c r="H2456" s="50" t="n">
        <v>57</v>
      </c>
      <c r="I2456" s="50" t="n">
        <v>11</v>
      </c>
      <c r="J2456" s="50" t="n">
        <v>65</v>
      </c>
      <c r="K2456" s="50" t="n">
        <v>42</v>
      </c>
      <c r="L2456" s="50" t="n">
        <v>3</v>
      </c>
      <c r="M2456" s="50" t="n">
        <v>58</v>
      </c>
      <c r="N2456" s="50" t="n">
        <v>15</v>
      </c>
      <c r="O2456" s="50" t="n">
        <v>-2.203</v>
      </c>
      <c r="P2456" s="50" t="n">
        <v>33</v>
      </c>
      <c r="Q2456" s="50" t="n">
        <v>32</v>
      </c>
      <c r="R2456" s="50" t="n">
        <v>8</v>
      </c>
      <c r="S2456" s="50" t="n">
        <v>1</v>
      </c>
      <c r="T2456" s="50" t="n">
        <v>0</v>
      </c>
      <c r="U2456" s="50" t="n">
        <v>0</v>
      </c>
      <c r="V2456" s="50" t="n">
        <v>1</v>
      </c>
      <c r="W2456" s="50" t="n">
        <v>0</v>
      </c>
      <c r="X2456" s="50" t="n">
        <v>0</v>
      </c>
      <c r="Y2456" s="50" t="n">
        <v>9</v>
      </c>
      <c r="Z2456" s="50" t="n">
        <v>8.25</v>
      </c>
      <c r="AA2456" s="50" t="n">
        <v>33</v>
      </c>
      <c r="AB2456" s="50" t="n">
        <v>9.048</v>
      </c>
      <c r="AC2456" s="50" t="n">
        <v>23</v>
      </c>
      <c r="AD2456" s="50" t="n">
        <v>1</v>
      </c>
      <c r="AE2456" s="50" t="n">
        <v>11</v>
      </c>
      <c r="AF2456" s="50" t="n">
        <v>23</v>
      </c>
      <c r="AG2456" s="50" t="n">
        <v>1990</v>
      </c>
      <c r="AH2456" s="50" t="n">
        <v>7</v>
      </c>
      <c r="AI2456" s="50" t="n">
        <v>45</v>
      </c>
      <c r="AJ2456" s="50" t="n">
        <v>3204.5</v>
      </c>
      <c r="AK2456" s="50" t="n">
        <v>4</v>
      </c>
    </row>
    <row r="2457" customFormat="false" ht="15" hidden="false" customHeight="false" outlineLevel="0" collapsed="false">
      <c r="A2457" s="50" t="s">
        <v>1464</v>
      </c>
      <c r="B2457" s="50" t="s">
        <v>163</v>
      </c>
      <c r="C2457" s="50" t="s">
        <v>684</v>
      </c>
      <c r="D2457" s="50" t="n">
        <v>691026</v>
      </c>
      <c r="E2457" s="50" t="n">
        <v>4</v>
      </c>
      <c r="F2457" s="50" t="s">
        <v>53</v>
      </c>
      <c r="G2457" s="50" t="n">
        <v>472</v>
      </c>
      <c r="H2457" s="50" t="n">
        <v>200</v>
      </c>
      <c r="I2457" s="50" t="n">
        <v>43</v>
      </c>
      <c r="J2457" s="50" t="n">
        <v>232</v>
      </c>
      <c r="K2457" s="50" t="n">
        <v>136</v>
      </c>
      <c r="L2457" s="50" t="n">
        <v>21</v>
      </c>
      <c r="M2457" s="50" t="n">
        <v>240</v>
      </c>
      <c r="N2457" s="50" t="n">
        <v>64</v>
      </c>
      <c r="O2457" s="50" t="n">
        <v>0.047</v>
      </c>
      <c r="P2457" s="50" t="n">
        <v>113</v>
      </c>
      <c r="Q2457" s="50" t="n">
        <v>99</v>
      </c>
      <c r="R2457" s="50" t="n">
        <v>25</v>
      </c>
      <c r="S2457" s="50" t="n">
        <v>5</v>
      </c>
      <c r="T2457" s="50" t="n">
        <v>1</v>
      </c>
      <c r="U2457" s="50" t="n">
        <v>1</v>
      </c>
      <c r="V2457" s="50" t="n">
        <v>11</v>
      </c>
      <c r="W2457" s="50" t="n">
        <v>2</v>
      </c>
      <c r="X2457" s="50" t="n">
        <v>1</v>
      </c>
      <c r="Y2457" s="50" t="n">
        <v>25</v>
      </c>
      <c r="Z2457" s="50" t="n">
        <v>35.15</v>
      </c>
      <c r="AA2457" s="50" t="n">
        <v>113</v>
      </c>
      <c r="AB2457" s="50" t="n">
        <v>33.779</v>
      </c>
      <c r="AC2457" s="50" t="n">
        <v>75</v>
      </c>
      <c r="AD2457" s="50" t="n">
        <v>2</v>
      </c>
      <c r="AE2457" s="50" t="n">
        <v>20</v>
      </c>
      <c r="AF2457" s="50" t="n">
        <v>75</v>
      </c>
      <c r="AG2457" s="50" t="n">
        <v>6394.1</v>
      </c>
      <c r="AH2457" s="50" t="n">
        <v>28</v>
      </c>
      <c r="AI2457" s="50" t="n">
        <v>165</v>
      </c>
      <c r="AJ2457" s="50" t="n">
        <v>11572.4</v>
      </c>
      <c r="AK2457" s="50" t="n">
        <v>10</v>
      </c>
    </row>
    <row r="2458" customFormat="false" ht="15" hidden="false" customHeight="false" outlineLevel="0" collapsed="false">
      <c r="A2458" s="50" t="s">
        <v>1464</v>
      </c>
      <c r="B2458" s="50" t="s">
        <v>163</v>
      </c>
      <c r="C2458" s="50" t="s">
        <v>684</v>
      </c>
      <c r="D2458" s="50" t="n">
        <v>691026</v>
      </c>
      <c r="E2458" s="50" t="n">
        <v>5</v>
      </c>
      <c r="F2458" s="50" t="s">
        <v>54</v>
      </c>
      <c r="G2458" s="50" t="n">
        <v>415</v>
      </c>
      <c r="H2458" s="50" t="n">
        <v>170</v>
      </c>
      <c r="I2458" s="50" t="n">
        <v>34</v>
      </c>
      <c r="J2458" s="50" t="n">
        <v>202</v>
      </c>
      <c r="K2458" s="50" t="n">
        <v>123</v>
      </c>
      <c r="L2458" s="50" t="n">
        <v>18</v>
      </c>
      <c r="M2458" s="50" t="n">
        <v>212</v>
      </c>
      <c r="N2458" s="50" t="n">
        <v>47</v>
      </c>
      <c r="O2458" s="50" t="n">
        <v>-4.964</v>
      </c>
      <c r="P2458" s="50" t="n">
        <v>102</v>
      </c>
      <c r="Q2458" s="50" t="n">
        <v>89</v>
      </c>
      <c r="R2458" s="50" t="n">
        <v>19</v>
      </c>
      <c r="S2458" s="50" t="n">
        <v>3</v>
      </c>
      <c r="T2458" s="50" t="n">
        <v>1</v>
      </c>
      <c r="U2458" s="50" t="n">
        <v>0</v>
      </c>
      <c r="V2458" s="50" t="n">
        <v>7</v>
      </c>
      <c r="W2458" s="50" t="n">
        <v>3</v>
      </c>
      <c r="X2458" s="50" t="n">
        <v>3</v>
      </c>
      <c r="Y2458" s="50" t="n">
        <v>20</v>
      </c>
      <c r="Z2458" s="50" t="n">
        <v>25.15</v>
      </c>
      <c r="AA2458" s="50" t="n">
        <v>100</v>
      </c>
      <c r="AB2458" s="50" t="n">
        <v>28.808</v>
      </c>
      <c r="AC2458" s="50" t="n">
        <v>72</v>
      </c>
      <c r="AD2458" s="50" t="n">
        <v>2</v>
      </c>
      <c r="AE2458" s="50" t="n">
        <v>24</v>
      </c>
      <c r="AF2458" s="50" t="n">
        <v>71</v>
      </c>
      <c r="AG2458" s="50" t="n">
        <v>6133.4</v>
      </c>
      <c r="AH2458" s="50" t="n">
        <v>20</v>
      </c>
      <c r="AI2458" s="50" t="n">
        <v>144</v>
      </c>
      <c r="AJ2458" s="50" t="n">
        <v>10169.1</v>
      </c>
      <c r="AK2458" s="50" t="n">
        <v>20</v>
      </c>
    </row>
    <row r="2459" customFormat="false" ht="15" hidden="false" customHeight="false" outlineLevel="0" collapsed="false">
      <c r="A2459" s="50" t="s">
        <v>1464</v>
      </c>
      <c r="B2459" s="50" t="s">
        <v>163</v>
      </c>
      <c r="C2459" s="50" t="s">
        <v>684</v>
      </c>
      <c r="D2459" s="50" t="n">
        <v>691026</v>
      </c>
      <c r="E2459" s="50" t="n">
        <v>6</v>
      </c>
      <c r="F2459" s="50" t="s">
        <v>55</v>
      </c>
      <c r="G2459" s="50" t="n">
        <v>335</v>
      </c>
      <c r="H2459" s="50" t="n">
        <v>150</v>
      </c>
      <c r="I2459" s="50" t="n">
        <v>21</v>
      </c>
      <c r="J2459" s="50" t="n">
        <v>183</v>
      </c>
      <c r="K2459" s="50" t="n">
        <v>119</v>
      </c>
      <c r="L2459" s="50" t="n">
        <v>9</v>
      </c>
      <c r="M2459" s="50" t="n">
        <v>152</v>
      </c>
      <c r="N2459" s="50" t="n">
        <v>31</v>
      </c>
      <c r="O2459" s="50" t="n">
        <v>-0.206</v>
      </c>
      <c r="P2459" s="50" t="n">
        <v>96</v>
      </c>
      <c r="Q2459" s="50" t="n">
        <v>86</v>
      </c>
      <c r="R2459" s="50" t="n">
        <v>23</v>
      </c>
      <c r="S2459" s="50" t="n">
        <v>3</v>
      </c>
      <c r="T2459" s="50" t="n">
        <v>0</v>
      </c>
      <c r="U2459" s="50" t="n">
        <v>2</v>
      </c>
      <c r="V2459" s="50" t="n">
        <v>8</v>
      </c>
      <c r="W2459" s="50" t="n">
        <v>1</v>
      </c>
      <c r="X2459" s="50" t="n">
        <v>1</v>
      </c>
      <c r="Y2459" s="50" t="n">
        <v>14</v>
      </c>
      <c r="Z2459" s="50" t="n">
        <v>30.25</v>
      </c>
      <c r="AA2459" s="50" t="n">
        <v>96</v>
      </c>
      <c r="AB2459" s="50" t="n">
        <v>30.991</v>
      </c>
      <c r="AC2459" s="50" t="n">
        <v>73</v>
      </c>
      <c r="AD2459" s="50" t="n">
        <v>3</v>
      </c>
      <c r="AE2459" s="50" t="n">
        <v>28</v>
      </c>
      <c r="AF2459" s="50" t="n">
        <v>73</v>
      </c>
      <c r="AG2459" s="50" t="n">
        <v>6500</v>
      </c>
      <c r="AH2459" s="50" t="n">
        <v>28</v>
      </c>
      <c r="AI2459" s="50" t="n">
        <v>139</v>
      </c>
      <c r="AJ2459" s="50" t="n">
        <v>9965</v>
      </c>
      <c r="AK2459" s="50" t="n">
        <v>20</v>
      </c>
    </row>
    <row r="2460" customFormat="false" ht="15" hidden="false" customHeight="false" outlineLevel="0" collapsed="false">
      <c r="A2460" s="50" t="s">
        <v>1464</v>
      </c>
      <c r="B2460" s="50" t="s">
        <v>163</v>
      </c>
      <c r="C2460" s="50" t="s">
        <v>684</v>
      </c>
      <c r="D2460" s="50" t="n">
        <v>691026</v>
      </c>
      <c r="E2460" s="50" t="n">
        <v>7</v>
      </c>
      <c r="F2460" s="50" t="s">
        <v>56</v>
      </c>
      <c r="G2460" s="50" t="n">
        <v>411</v>
      </c>
      <c r="H2460" s="50" t="n">
        <v>178</v>
      </c>
      <c r="I2460" s="50" t="n">
        <v>45</v>
      </c>
      <c r="J2460" s="50" t="n">
        <v>200</v>
      </c>
      <c r="K2460" s="50" t="n">
        <v>118</v>
      </c>
      <c r="L2460" s="50" t="n">
        <v>13</v>
      </c>
      <c r="M2460" s="50" t="n">
        <v>211</v>
      </c>
      <c r="N2460" s="50" t="n">
        <v>60</v>
      </c>
      <c r="O2460" s="50" t="n">
        <v>-2.553</v>
      </c>
      <c r="P2460" s="50" t="n">
        <v>106</v>
      </c>
      <c r="Q2460" s="50" t="n">
        <v>93</v>
      </c>
      <c r="R2460" s="50" t="n">
        <v>22</v>
      </c>
      <c r="S2460" s="50" t="n">
        <v>2</v>
      </c>
      <c r="T2460" s="50" t="n">
        <v>0</v>
      </c>
      <c r="U2460" s="50" t="n">
        <v>1</v>
      </c>
      <c r="V2460" s="50" t="n">
        <v>11</v>
      </c>
      <c r="W2460" s="50" t="n">
        <v>1</v>
      </c>
      <c r="X2460" s="50" t="n">
        <v>1</v>
      </c>
      <c r="Y2460" s="50" t="n">
        <v>23</v>
      </c>
      <c r="Z2460" s="50" t="n">
        <v>30</v>
      </c>
      <c r="AA2460" s="50" t="n">
        <v>106</v>
      </c>
      <c r="AB2460" s="50" t="n">
        <v>31.156</v>
      </c>
      <c r="AC2460" s="50" t="n">
        <v>71</v>
      </c>
      <c r="AD2460" s="50" t="n">
        <v>2</v>
      </c>
      <c r="AE2460" s="50" t="n">
        <v>32</v>
      </c>
      <c r="AF2460" s="50" t="n">
        <v>71</v>
      </c>
      <c r="AG2460" s="50" t="n">
        <v>6415.4</v>
      </c>
      <c r="AH2460" s="50" t="n">
        <v>25</v>
      </c>
      <c r="AI2460" s="50" t="n">
        <v>164</v>
      </c>
      <c r="AJ2460" s="50" t="n">
        <v>11897.9</v>
      </c>
      <c r="AK2460" s="50" t="n">
        <v>44</v>
      </c>
    </row>
    <row r="2461" customFormat="false" ht="15" hidden="false" customHeight="false" outlineLevel="0" collapsed="false">
      <c r="A2461" s="50" t="s">
        <v>1464</v>
      </c>
      <c r="B2461" s="50" t="s">
        <v>163</v>
      </c>
      <c r="C2461" s="50" t="s">
        <v>684</v>
      </c>
      <c r="D2461" s="50" t="n">
        <v>691026</v>
      </c>
      <c r="E2461" s="50" t="n">
        <v>8</v>
      </c>
      <c r="F2461" s="50" t="s">
        <v>57</v>
      </c>
      <c r="G2461" s="50" t="n">
        <v>312</v>
      </c>
      <c r="H2461" s="50" t="n">
        <v>112</v>
      </c>
      <c r="I2461" s="50" t="n">
        <v>29</v>
      </c>
      <c r="J2461" s="50" t="n">
        <v>153</v>
      </c>
      <c r="K2461" s="50" t="n">
        <v>78</v>
      </c>
      <c r="L2461" s="50" t="n">
        <v>13</v>
      </c>
      <c r="M2461" s="50" t="n">
        <v>159</v>
      </c>
      <c r="N2461" s="50" t="n">
        <v>34</v>
      </c>
      <c r="O2461" s="50" t="n">
        <v>-1.832</v>
      </c>
      <c r="P2461" s="50" t="n">
        <v>73</v>
      </c>
      <c r="Q2461" s="50" t="n">
        <v>65</v>
      </c>
      <c r="R2461" s="50" t="n">
        <v>14</v>
      </c>
      <c r="S2461" s="50" t="n">
        <v>6</v>
      </c>
      <c r="T2461" s="50" t="n">
        <v>0</v>
      </c>
      <c r="U2461" s="50" t="n">
        <v>1</v>
      </c>
      <c r="V2461" s="50" t="n">
        <v>7</v>
      </c>
      <c r="W2461" s="50" t="n">
        <v>0</v>
      </c>
      <c r="X2461" s="50" t="n">
        <v>1</v>
      </c>
      <c r="Y2461" s="50" t="n">
        <v>23</v>
      </c>
      <c r="Z2461" s="50" t="n">
        <v>20.7</v>
      </c>
      <c r="AA2461" s="50" t="n">
        <v>73</v>
      </c>
      <c r="AB2461" s="50" t="n">
        <v>21.405</v>
      </c>
      <c r="AC2461" s="50" t="n">
        <v>43</v>
      </c>
      <c r="AD2461" s="50" t="n">
        <v>3</v>
      </c>
      <c r="AE2461" s="50" t="n">
        <v>13</v>
      </c>
      <c r="AF2461" s="50" t="n">
        <v>43</v>
      </c>
      <c r="AG2461" s="50" t="n">
        <v>3817.6</v>
      </c>
      <c r="AH2461" s="50" t="n">
        <v>16</v>
      </c>
      <c r="AI2461" s="50" t="n">
        <v>100</v>
      </c>
      <c r="AJ2461" s="50" t="n">
        <v>7241.4</v>
      </c>
      <c r="AK2461" s="50" t="n">
        <v>27</v>
      </c>
    </row>
    <row r="2462" customFormat="false" ht="15" hidden="false" customHeight="false" outlineLevel="0" collapsed="false">
      <c r="A2462" s="50" t="s">
        <v>1464</v>
      </c>
      <c r="B2462" s="50" t="s">
        <v>163</v>
      </c>
      <c r="C2462" s="50" t="s">
        <v>684</v>
      </c>
      <c r="D2462" s="50" t="n">
        <v>691026</v>
      </c>
      <c r="E2462" s="50" t="n">
        <v>9</v>
      </c>
      <c r="F2462" s="50" t="s">
        <v>58</v>
      </c>
      <c r="G2462" s="50" t="n">
        <v>194</v>
      </c>
      <c r="H2462" s="50" t="n">
        <v>71</v>
      </c>
      <c r="I2462" s="50" t="n">
        <v>18</v>
      </c>
      <c r="J2462" s="50" t="n">
        <v>100</v>
      </c>
      <c r="K2462" s="50" t="n">
        <v>51</v>
      </c>
      <c r="L2462" s="50" t="n">
        <v>8</v>
      </c>
      <c r="M2462" s="50" t="n">
        <v>94</v>
      </c>
      <c r="N2462" s="50" t="n">
        <v>20</v>
      </c>
      <c r="O2462" s="50" t="n">
        <v>-3.299</v>
      </c>
      <c r="P2462" s="50" t="n">
        <v>42</v>
      </c>
      <c r="Q2462" s="50" t="n">
        <v>38</v>
      </c>
      <c r="R2462" s="50" t="n">
        <v>6</v>
      </c>
      <c r="S2462" s="50" t="n">
        <v>2</v>
      </c>
      <c r="T2462" s="50" t="n">
        <v>0</v>
      </c>
      <c r="U2462" s="50" t="n">
        <v>0</v>
      </c>
      <c r="V2462" s="50" t="n">
        <v>4</v>
      </c>
      <c r="W2462" s="50" t="n">
        <v>0</v>
      </c>
      <c r="X2462" s="50" t="n">
        <v>0</v>
      </c>
      <c r="Y2462" s="50" t="n">
        <v>11</v>
      </c>
      <c r="Z2462" s="50" t="n">
        <v>8.9</v>
      </c>
      <c r="AA2462" s="50" t="n">
        <v>42</v>
      </c>
      <c r="AB2462" s="50" t="n">
        <v>11.022</v>
      </c>
      <c r="AC2462" s="50" t="n">
        <v>27</v>
      </c>
      <c r="AD2462" s="50" t="n">
        <v>0</v>
      </c>
      <c r="AE2462" s="50" t="n">
        <v>9</v>
      </c>
      <c r="AF2462" s="50" t="n">
        <v>27</v>
      </c>
      <c r="AG2462" s="50" t="n">
        <v>2403.4</v>
      </c>
      <c r="AH2462" s="50" t="n">
        <v>6</v>
      </c>
      <c r="AI2462" s="50" t="n">
        <v>66</v>
      </c>
      <c r="AJ2462" s="50" t="n">
        <v>4631.3</v>
      </c>
      <c r="AK2462" s="50" t="n">
        <v>4</v>
      </c>
    </row>
    <row r="2463" customFormat="false" ht="15" hidden="false" customHeight="false" outlineLevel="0" collapsed="false">
      <c r="A2463" s="50" t="s">
        <v>1465</v>
      </c>
      <c r="B2463" s="50" t="s">
        <v>163</v>
      </c>
      <c r="C2463" s="50" t="s">
        <v>685</v>
      </c>
      <c r="D2463" s="50" t="n">
        <v>701675</v>
      </c>
      <c r="E2463" s="50" t="n">
        <v>4</v>
      </c>
      <c r="F2463" s="50" t="s">
        <v>53</v>
      </c>
      <c r="G2463" s="50" t="n">
        <v>321</v>
      </c>
      <c r="H2463" s="50" t="n">
        <v>178</v>
      </c>
      <c r="I2463" s="50" t="n">
        <v>38</v>
      </c>
      <c r="J2463" s="50" t="n">
        <v>156</v>
      </c>
      <c r="K2463" s="50" t="n">
        <v>103</v>
      </c>
      <c r="L2463" s="50" t="n">
        <v>15</v>
      </c>
      <c r="M2463" s="50" t="n">
        <v>165</v>
      </c>
      <c r="N2463" s="50" t="n">
        <v>75</v>
      </c>
      <c r="O2463" s="50" t="n">
        <v>-1.422</v>
      </c>
      <c r="P2463" s="50" t="n">
        <v>92</v>
      </c>
      <c r="Q2463" s="50" t="n">
        <v>85</v>
      </c>
      <c r="R2463" s="50" t="n">
        <v>20</v>
      </c>
      <c r="S2463" s="50" t="n">
        <v>2</v>
      </c>
      <c r="T2463" s="50" t="n">
        <v>0</v>
      </c>
      <c r="U2463" s="50" t="n">
        <v>5</v>
      </c>
      <c r="V2463" s="50" t="n">
        <v>4</v>
      </c>
      <c r="W2463" s="50" t="n">
        <v>1</v>
      </c>
      <c r="X2463" s="50" t="n">
        <v>2</v>
      </c>
      <c r="Y2463" s="50" t="n">
        <v>22</v>
      </c>
      <c r="Z2463" s="50" t="n">
        <v>27.7</v>
      </c>
      <c r="AA2463" s="50" t="n">
        <v>92</v>
      </c>
      <c r="AB2463" s="50" t="n">
        <v>28.705</v>
      </c>
      <c r="AC2463" s="50" t="n">
        <v>65</v>
      </c>
      <c r="AD2463" s="50" t="n">
        <v>9</v>
      </c>
      <c r="AE2463" s="50" t="n">
        <v>25</v>
      </c>
      <c r="AF2463" s="50" t="n">
        <v>65</v>
      </c>
      <c r="AG2463" s="50" t="n">
        <v>5543.6</v>
      </c>
      <c r="AH2463" s="50" t="n">
        <v>23</v>
      </c>
      <c r="AI2463" s="50" t="n">
        <v>152</v>
      </c>
      <c r="AJ2463" s="50" t="n">
        <v>10762.6</v>
      </c>
      <c r="AK2463" s="50" t="n">
        <v>23</v>
      </c>
    </row>
    <row r="2464" customFormat="false" ht="15" hidden="false" customHeight="false" outlineLevel="0" collapsed="false">
      <c r="A2464" s="50" t="s">
        <v>1465</v>
      </c>
      <c r="B2464" s="50" t="s">
        <v>163</v>
      </c>
      <c r="C2464" s="50" t="s">
        <v>685</v>
      </c>
      <c r="D2464" s="50" t="n">
        <v>701675</v>
      </c>
      <c r="E2464" s="50" t="n">
        <v>5</v>
      </c>
      <c r="F2464" s="50" t="s">
        <v>54</v>
      </c>
      <c r="G2464" s="50" t="n">
        <v>265</v>
      </c>
      <c r="H2464" s="50" t="n">
        <v>160</v>
      </c>
      <c r="I2464" s="50" t="n">
        <v>35</v>
      </c>
      <c r="J2464" s="50" t="n">
        <v>122</v>
      </c>
      <c r="K2464" s="50" t="n">
        <v>94</v>
      </c>
      <c r="L2464" s="50" t="n">
        <v>18</v>
      </c>
      <c r="M2464" s="50" t="n">
        <v>143</v>
      </c>
      <c r="N2464" s="50" t="n">
        <v>66</v>
      </c>
      <c r="O2464" s="50" t="n">
        <v>-3.729</v>
      </c>
      <c r="P2464" s="50" t="n">
        <v>64</v>
      </c>
      <c r="Q2464" s="50" t="n">
        <v>61</v>
      </c>
      <c r="R2464" s="50" t="n">
        <v>16</v>
      </c>
      <c r="S2464" s="50" t="n">
        <v>4</v>
      </c>
      <c r="T2464" s="50" t="n">
        <v>0</v>
      </c>
      <c r="U2464" s="50" t="n">
        <v>0</v>
      </c>
      <c r="V2464" s="50" t="n">
        <v>2</v>
      </c>
      <c r="W2464" s="50" t="n">
        <v>1</v>
      </c>
      <c r="X2464" s="50" t="n">
        <v>0</v>
      </c>
      <c r="Y2464" s="50" t="n">
        <v>11</v>
      </c>
      <c r="Z2464" s="50" t="n">
        <v>17.9</v>
      </c>
      <c r="AA2464" s="50" t="n">
        <v>64</v>
      </c>
      <c r="AB2464" s="50" t="n">
        <v>17.626</v>
      </c>
      <c r="AC2464" s="50" t="n">
        <v>50</v>
      </c>
      <c r="AD2464" s="50" t="n">
        <v>2</v>
      </c>
      <c r="AE2464" s="50" t="n">
        <v>13</v>
      </c>
      <c r="AF2464" s="50" t="n">
        <v>50</v>
      </c>
      <c r="AG2464" s="50" t="n">
        <v>4190.9</v>
      </c>
      <c r="AH2464" s="50" t="n">
        <v>19</v>
      </c>
      <c r="AI2464" s="50" t="n">
        <v>138</v>
      </c>
      <c r="AJ2464" s="50" t="n">
        <v>9595.7</v>
      </c>
      <c r="AK2464" s="50" t="n">
        <v>10</v>
      </c>
    </row>
    <row r="2465" customFormat="false" ht="15" hidden="false" customHeight="false" outlineLevel="0" collapsed="false">
      <c r="A2465" s="50" t="s">
        <v>1465</v>
      </c>
      <c r="B2465" s="50" t="s">
        <v>163</v>
      </c>
      <c r="C2465" s="50" t="s">
        <v>685</v>
      </c>
      <c r="D2465" s="50" t="n">
        <v>701675</v>
      </c>
      <c r="E2465" s="50" t="n">
        <v>6</v>
      </c>
      <c r="F2465" s="50" t="s">
        <v>55</v>
      </c>
      <c r="G2465" s="50" t="n">
        <v>227</v>
      </c>
      <c r="H2465" s="50" t="n">
        <v>123</v>
      </c>
      <c r="I2465" s="50" t="n">
        <v>28</v>
      </c>
      <c r="J2465" s="50" t="n">
        <v>108</v>
      </c>
      <c r="K2465" s="50" t="n">
        <v>74</v>
      </c>
      <c r="L2465" s="50" t="n">
        <v>11</v>
      </c>
      <c r="M2465" s="50" t="n">
        <v>119</v>
      </c>
      <c r="N2465" s="50" t="n">
        <v>49</v>
      </c>
      <c r="O2465" s="50" t="n">
        <v>1.186</v>
      </c>
      <c r="P2465" s="50" t="n">
        <v>57</v>
      </c>
      <c r="Q2465" s="50" t="n">
        <v>52</v>
      </c>
      <c r="R2465" s="50" t="n">
        <v>15</v>
      </c>
      <c r="S2465" s="50" t="n">
        <v>3</v>
      </c>
      <c r="T2465" s="50" t="n">
        <v>1</v>
      </c>
      <c r="U2465" s="50" t="n">
        <v>1</v>
      </c>
      <c r="V2465" s="50" t="n">
        <v>5</v>
      </c>
      <c r="W2465" s="50" t="n">
        <v>0</v>
      </c>
      <c r="X2465" s="50" t="n">
        <v>0</v>
      </c>
      <c r="Y2465" s="50" t="n">
        <v>13</v>
      </c>
      <c r="Z2465" s="50" t="n">
        <v>19.85</v>
      </c>
      <c r="AA2465" s="50" t="n">
        <v>57</v>
      </c>
      <c r="AB2465" s="50" t="n">
        <v>16.418</v>
      </c>
      <c r="AC2465" s="50" t="n">
        <v>39</v>
      </c>
      <c r="AD2465" s="50" t="n">
        <v>3</v>
      </c>
      <c r="AE2465" s="50" t="n">
        <v>12</v>
      </c>
      <c r="AF2465" s="50" t="n">
        <v>39</v>
      </c>
      <c r="AG2465" s="50" t="n">
        <v>3394.9</v>
      </c>
      <c r="AH2465" s="50" t="n">
        <v>11</v>
      </c>
      <c r="AI2465" s="50" t="n">
        <v>108</v>
      </c>
      <c r="AJ2465" s="50" t="n">
        <v>7580.4</v>
      </c>
      <c r="AK2465" s="50" t="n">
        <v>10</v>
      </c>
    </row>
    <row r="2466" customFormat="false" ht="15" hidden="false" customHeight="false" outlineLevel="0" collapsed="false">
      <c r="A2466" s="50" t="s">
        <v>1465</v>
      </c>
      <c r="B2466" s="50" t="s">
        <v>163</v>
      </c>
      <c r="C2466" s="50" t="s">
        <v>685</v>
      </c>
      <c r="D2466" s="50" t="n">
        <v>701675</v>
      </c>
      <c r="E2466" s="50" t="n">
        <v>7</v>
      </c>
      <c r="F2466" s="50" t="s">
        <v>56</v>
      </c>
      <c r="G2466" s="50" t="n">
        <v>319</v>
      </c>
      <c r="H2466" s="50" t="n">
        <v>198</v>
      </c>
      <c r="I2466" s="50" t="n">
        <v>40</v>
      </c>
      <c r="J2466" s="50" t="n">
        <v>142</v>
      </c>
      <c r="K2466" s="50" t="n">
        <v>114</v>
      </c>
      <c r="L2466" s="50" t="n">
        <v>15</v>
      </c>
      <c r="M2466" s="50" t="n">
        <v>171</v>
      </c>
      <c r="N2466" s="50" t="n">
        <v>83</v>
      </c>
      <c r="O2466" s="50" t="n">
        <v>-9.174</v>
      </c>
      <c r="P2466" s="50" t="n">
        <v>82</v>
      </c>
      <c r="Q2466" s="50" t="n">
        <v>76</v>
      </c>
      <c r="R2466" s="50" t="n">
        <v>11</v>
      </c>
      <c r="S2466" s="50" t="n">
        <v>0</v>
      </c>
      <c r="T2466" s="50" t="n">
        <v>0</v>
      </c>
      <c r="U2466" s="50" t="n">
        <v>2</v>
      </c>
      <c r="V2466" s="50" t="n">
        <v>3</v>
      </c>
      <c r="W2466" s="50" t="n">
        <v>1</v>
      </c>
      <c r="X2466" s="50" t="n">
        <v>1</v>
      </c>
      <c r="Y2466" s="50" t="n">
        <v>15</v>
      </c>
      <c r="Z2466" s="50" t="n">
        <v>14.2</v>
      </c>
      <c r="AA2466" s="50" t="n">
        <v>80</v>
      </c>
      <c r="AB2466" s="50" t="n">
        <v>19.189</v>
      </c>
      <c r="AC2466" s="50" t="n">
        <v>63</v>
      </c>
      <c r="AD2466" s="50" t="n">
        <v>2</v>
      </c>
      <c r="AE2466" s="50" t="n">
        <v>20</v>
      </c>
      <c r="AF2466" s="50" t="n">
        <v>63</v>
      </c>
      <c r="AG2466" s="50" t="n">
        <v>5229</v>
      </c>
      <c r="AH2466" s="50" t="n">
        <v>23</v>
      </c>
      <c r="AI2466" s="50" t="n">
        <v>179</v>
      </c>
      <c r="AJ2466" s="50" t="n">
        <v>12365.7</v>
      </c>
      <c r="AK2466" s="50" t="n">
        <v>13</v>
      </c>
    </row>
    <row r="2467" customFormat="false" ht="15" hidden="false" customHeight="false" outlineLevel="0" collapsed="false">
      <c r="A2467" s="50" t="s">
        <v>1465</v>
      </c>
      <c r="B2467" s="50" t="s">
        <v>163</v>
      </c>
      <c r="C2467" s="50" t="s">
        <v>685</v>
      </c>
      <c r="D2467" s="50" t="n">
        <v>701675</v>
      </c>
      <c r="E2467" s="50" t="n">
        <v>8</v>
      </c>
      <c r="F2467" s="50" t="s">
        <v>57</v>
      </c>
      <c r="G2467" s="50" t="n">
        <v>324</v>
      </c>
      <c r="H2467" s="50" t="n">
        <v>162</v>
      </c>
      <c r="I2467" s="50" t="n">
        <v>18</v>
      </c>
      <c r="J2467" s="50" t="n">
        <v>142</v>
      </c>
      <c r="K2467" s="50" t="n">
        <v>98</v>
      </c>
      <c r="L2467" s="50" t="n">
        <v>9</v>
      </c>
      <c r="M2467" s="50" t="n">
        <v>182</v>
      </c>
      <c r="N2467" s="50" t="n">
        <v>64</v>
      </c>
      <c r="O2467" s="50" t="n">
        <v>1.223</v>
      </c>
      <c r="P2467" s="50" t="n">
        <v>88</v>
      </c>
      <c r="Q2467" s="50" t="n">
        <v>78</v>
      </c>
      <c r="R2467" s="50" t="n">
        <v>22</v>
      </c>
      <c r="S2467" s="50" t="n">
        <v>2</v>
      </c>
      <c r="T2467" s="50" t="n">
        <v>1</v>
      </c>
      <c r="U2467" s="50" t="n">
        <v>2</v>
      </c>
      <c r="V2467" s="50" t="n">
        <v>7</v>
      </c>
      <c r="W2467" s="50" t="n">
        <v>0</v>
      </c>
      <c r="X2467" s="50" t="n">
        <v>3</v>
      </c>
      <c r="Y2467" s="50" t="n">
        <v>9</v>
      </c>
      <c r="Z2467" s="50" t="n">
        <v>28.3</v>
      </c>
      <c r="AA2467" s="50" t="n">
        <v>88</v>
      </c>
      <c r="AB2467" s="50" t="n">
        <v>25.719</v>
      </c>
      <c r="AC2467" s="50" t="n">
        <v>72</v>
      </c>
      <c r="AD2467" s="50" t="n">
        <v>2</v>
      </c>
      <c r="AE2467" s="50" t="n">
        <v>17</v>
      </c>
      <c r="AF2467" s="50" t="n">
        <v>72</v>
      </c>
      <c r="AG2467" s="50" t="n">
        <v>5947.6</v>
      </c>
      <c r="AH2467" s="50" t="n">
        <v>21</v>
      </c>
      <c r="AI2467" s="50" t="n">
        <v>139</v>
      </c>
      <c r="AJ2467" s="50" t="n">
        <v>9667.1</v>
      </c>
      <c r="AK2467" s="50" t="n">
        <v>16</v>
      </c>
    </row>
    <row r="2468" customFormat="false" ht="15" hidden="false" customHeight="false" outlineLevel="0" collapsed="false">
      <c r="A2468" s="50" t="s">
        <v>1465</v>
      </c>
      <c r="B2468" s="50" t="s">
        <v>163</v>
      </c>
      <c r="C2468" s="50" t="s">
        <v>685</v>
      </c>
      <c r="D2468" s="50" t="n">
        <v>701675</v>
      </c>
      <c r="E2468" s="50" t="n">
        <v>9</v>
      </c>
      <c r="F2468" s="50" t="s">
        <v>58</v>
      </c>
      <c r="G2468" s="50" t="n">
        <v>338</v>
      </c>
      <c r="H2468" s="50" t="n">
        <v>188</v>
      </c>
      <c r="I2468" s="50" t="n">
        <v>31</v>
      </c>
      <c r="J2468" s="50" t="n">
        <v>160</v>
      </c>
      <c r="K2468" s="50" t="n">
        <v>120</v>
      </c>
      <c r="L2468" s="50" t="n">
        <v>12</v>
      </c>
      <c r="M2468" s="50" t="n">
        <v>178</v>
      </c>
      <c r="N2468" s="50" t="n">
        <v>68</v>
      </c>
      <c r="O2468" s="50" t="n">
        <v>-0.896</v>
      </c>
      <c r="P2468" s="50" t="n">
        <v>87</v>
      </c>
      <c r="Q2468" s="50" t="n">
        <v>82</v>
      </c>
      <c r="R2468" s="50" t="n">
        <v>23</v>
      </c>
      <c r="S2468" s="50" t="n">
        <v>6</v>
      </c>
      <c r="T2468" s="50" t="n">
        <v>0</v>
      </c>
      <c r="U2468" s="50" t="n">
        <v>0</v>
      </c>
      <c r="V2468" s="50" t="n">
        <v>4</v>
      </c>
      <c r="W2468" s="50" t="n">
        <v>1</v>
      </c>
      <c r="X2468" s="50" t="n">
        <v>0</v>
      </c>
      <c r="Y2468" s="50" t="n">
        <v>11</v>
      </c>
      <c r="Z2468" s="50" t="n">
        <v>26.3</v>
      </c>
      <c r="AA2468" s="50" t="n">
        <v>86</v>
      </c>
      <c r="AB2468" s="50" t="n">
        <v>24.458</v>
      </c>
      <c r="AC2468" s="50" t="n">
        <v>71</v>
      </c>
      <c r="AD2468" s="50" t="n">
        <v>1</v>
      </c>
      <c r="AE2468" s="50" t="n">
        <v>21</v>
      </c>
      <c r="AF2468" s="50" t="n">
        <v>70</v>
      </c>
      <c r="AG2468" s="50" t="n">
        <v>5823.3</v>
      </c>
      <c r="AH2468" s="50" t="n">
        <v>30</v>
      </c>
      <c r="AI2468" s="50" t="n">
        <v>162</v>
      </c>
      <c r="AJ2468" s="50" t="n">
        <v>11130.3</v>
      </c>
      <c r="AK2468" s="50" t="n">
        <v>7</v>
      </c>
    </row>
    <row r="2469" customFormat="false" ht="15" hidden="false" customHeight="false" outlineLevel="0" collapsed="false">
      <c r="A2469" s="50" t="s">
        <v>1466</v>
      </c>
      <c r="B2469" s="50" t="s">
        <v>163</v>
      </c>
      <c r="C2469" s="50" t="s">
        <v>687</v>
      </c>
      <c r="D2469" s="50" t="n">
        <v>665877</v>
      </c>
      <c r="E2469" s="50" t="n">
        <v>4</v>
      </c>
      <c r="F2469" s="50" t="s">
        <v>53</v>
      </c>
      <c r="G2469" s="50" t="n">
        <v>150</v>
      </c>
      <c r="H2469" s="50" t="n">
        <v>53</v>
      </c>
      <c r="I2469" s="50" t="n">
        <v>7</v>
      </c>
      <c r="J2469" s="50" t="n">
        <v>80</v>
      </c>
      <c r="K2469" s="50" t="n">
        <v>39</v>
      </c>
      <c r="L2469" s="50" t="n">
        <v>5</v>
      </c>
      <c r="M2469" s="50" t="n">
        <v>70</v>
      </c>
      <c r="N2469" s="50" t="n">
        <v>14</v>
      </c>
      <c r="O2469" s="50" t="n">
        <v>0.978</v>
      </c>
      <c r="P2469" s="50" t="n">
        <v>34</v>
      </c>
      <c r="Q2469" s="50" t="n">
        <v>29</v>
      </c>
      <c r="R2469" s="50" t="n">
        <v>8</v>
      </c>
      <c r="S2469" s="50" t="n">
        <v>2</v>
      </c>
      <c r="T2469" s="50" t="n">
        <v>0</v>
      </c>
      <c r="U2469" s="50" t="n">
        <v>1</v>
      </c>
      <c r="V2469" s="50" t="n">
        <v>3</v>
      </c>
      <c r="W2469" s="50" t="n">
        <v>0</v>
      </c>
      <c r="X2469" s="50" t="n">
        <v>1</v>
      </c>
      <c r="Y2469" s="50" t="n">
        <v>7</v>
      </c>
      <c r="Z2469" s="50" t="n">
        <v>11.8</v>
      </c>
      <c r="AA2469" s="50" t="n">
        <v>34</v>
      </c>
      <c r="AB2469" s="50" t="n">
        <v>9.635</v>
      </c>
      <c r="AC2469" s="50" t="n">
        <v>23</v>
      </c>
      <c r="AD2469" s="50" t="n">
        <v>0</v>
      </c>
      <c r="AE2469" s="50" t="n">
        <v>11</v>
      </c>
      <c r="AF2469" s="50" t="n">
        <v>23</v>
      </c>
      <c r="AG2469" s="50" t="n">
        <v>2004.8</v>
      </c>
      <c r="AH2469" s="50" t="n">
        <v>5</v>
      </c>
      <c r="AI2469" s="50" t="n">
        <v>44</v>
      </c>
      <c r="AJ2469" s="50" t="n">
        <v>2978.9</v>
      </c>
      <c r="AK2469" s="50" t="n">
        <v>1</v>
      </c>
    </row>
    <row r="2470" customFormat="false" ht="15" hidden="false" customHeight="false" outlineLevel="0" collapsed="false">
      <c r="A2470" s="50" t="s">
        <v>1466</v>
      </c>
      <c r="B2470" s="50" t="s">
        <v>163</v>
      </c>
      <c r="C2470" s="50" t="s">
        <v>687</v>
      </c>
      <c r="D2470" s="50" t="n">
        <v>665877</v>
      </c>
      <c r="E2470" s="50" t="n">
        <v>5</v>
      </c>
      <c r="F2470" s="50" t="s">
        <v>54</v>
      </c>
      <c r="G2470" s="50" t="n">
        <v>177</v>
      </c>
      <c r="H2470" s="50" t="n">
        <v>69</v>
      </c>
      <c r="I2470" s="50" t="n">
        <v>8</v>
      </c>
      <c r="J2470" s="50" t="n">
        <v>84</v>
      </c>
      <c r="K2470" s="50" t="n">
        <v>48</v>
      </c>
      <c r="L2470" s="50" t="n">
        <v>4</v>
      </c>
      <c r="M2470" s="50" t="n">
        <v>93</v>
      </c>
      <c r="N2470" s="50" t="n">
        <v>21</v>
      </c>
      <c r="O2470" s="50" t="n">
        <v>-2.798</v>
      </c>
      <c r="P2470" s="50" t="n">
        <v>43</v>
      </c>
      <c r="Q2470" s="50" t="n">
        <v>39</v>
      </c>
      <c r="R2470" s="50" t="n">
        <v>7</v>
      </c>
      <c r="S2470" s="50" t="n">
        <v>2</v>
      </c>
      <c r="T2470" s="50" t="n">
        <v>0</v>
      </c>
      <c r="U2470" s="50" t="n">
        <v>1</v>
      </c>
      <c r="V2470" s="50" t="n">
        <v>4</v>
      </c>
      <c r="W2470" s="50" t="n">
        <v>0</v>
      </c>
      <c r="X2470" s="50" t="n">
        <v>0</v>
      </c>
      <c r="Y2470" s="50" t="n">
        <v>6</v>
      </c>
      <c r="Z2470" s="50" t="n">
        <v>10.9</v>
      </c>
      <c r="AA2470" s="50" t="n">
        <v>43</v>
      </c>
      <c r="AB2470" s="50" t="n">
        <v>10.296</v>
      </c>
      <c r="AC2470" s="50" t="n">
        <v>33</v>
      </c>
      <c r="AD2470" s="50" t="n">
        <v>1</v>
      </c>
      <c r="AE2470" s="50" t="n">
        <v>8</v>
      </c>
      <c r="AF2470" s="50" t="n">
        <v>33</v>
      </c>
      <c r="AG2470" s="50" t="n">
        <v>2764.2</v>
      </c>
      <c r="AH2470" s="50" t="n">
        <v>6</v>
      </c>
      <c r="AI2470" s="50" t="n">
        <v>63</v>
      </c>
      <c r="AJ2470" s="50" t="n">
        <v>4276.9</v>
      </c>
      <c r="AK2470" s="50" t="n">
        <v>1</v>
      </c>
    </row>
    <row r="2471" customFormat="false" ht="15" hidden="false" customHeight="false" outlineLevel="0" collapsed="false">
      <c r="A2471" s="50" t="s">
        <v>1466</v>
      </c>
      <c r="B2471" s="50" t="s">
        <v>163</v>
      </c>
      <c r="C2471" s="50" t="s">
        <v>687</v>
      </c>
      <c r="D2471" s="50" t="n">
        <v>665877</v>
      </c>
      <c r="E2471" s="50" t="n">
        <v>6</v>
      </c>
      <c r="F2471" s="50" t="s">
        <v>55</v>
      </c>
      <c r="G2471" s="50" t="n">
        <v>216</v>
      </c>
      <c r="H2471" s="50" t="n">
        <v>91</v>
      </c>
      <c r="I2471" s="50" t="n">
        <v>9</v>
      </c>
      <c r="J2471" s="50" t="n">
        <v>110</v>
      </c>
      <c r="K2471" s="50" t="n">
        <v>63</v>
      </c>
      <c r="L2471" s="50" t="n">
        <v>3</v>
      </c>
      <c r="M2471" s="50" t="n">
        <v>106</v>
      </c>
      <c r="N2471" s="50" t="n">
        <v>28</v>
      </c>
      <c r="O2471" s="50" t="n">
        <v>0.737</v>
      </c>
      <c r="P2471" s="50" t="n">
        <v>56</v>
      </c>
      <c r="Q2471" s="50" t="n">
        <v>53</v>
      </c>
      <c r="R2471" s="50" t="n">
        <v>17</v>
      </c>
      <c r="S2471" s="50" t="n">
        <v>2</v>
      </c>
      <c r="T2471" s="50" t="n">
        <v>0</v>
      </c>
      <c r="U2471" s="50" t="n">
        <v>1</v>
      </c>
      <c r="V2471" s="50" t="n">
        <v>3</v>
      </c>
      <c r="W2471" s="50" t="n">
        <v>0</v>
      </c>
      <c r="X2471" s="50" t="n">
        <v>0</v>
      </c>
      <c r="Y2471" s="50" t="n">
        <v>5</v>
      </c>
      <c r="Z2471" s="50" t="n">
        <v>19.2</v>
      </c>
      <c r="AA2471" s="50" t="n">
        <v>56</v>
      </c>
      <c r="AB2471" s="50" t="n">
        <v>18.117</v>
      </c>
      <c r="AC2471" s="50" t="n">
        <v>48</v>
      </c>
      <c r="AD2471" s="50" t="n">
        <v>1</v>
      </c>
      <c r="AE2471" s="50" t="n">
        <v>13</v>
      </c>
      <c r="AF2471" s="50" t="n">
        <v>48</v>
      </c>
      <c r="AG2471" s="50" t="n">
        <v>4072.8</v>
      </c>
      <c r="AH2471" s="50" t="n">
        <v>21</v>
      </c>
      <c r="AI2471" s="50" t="n">
        <v>81</v>
      </c>
      <c r="AJ2471" s="50" t="n">
        <v>5508.4</v>
      </c>
      <c r="AK2471" s="50" t="n">
        <v>3</v>
      </c>
    </row>
    <row r="2472" customFormat="false" ht="15" hidden="false" customHeight="false" outlineLevel="0" collapsed="false">
      <c r="A2472" s="50" t="s">
        <v>1466</v>
      </c>
      <c r="B2472" s="50" t="s">
        <v>163</v>
      </c>
      <c r="C2472" s="50" t="s">
        <v>687</v>
      </c>
      <c r="D2472" s="50" t="n">
        <v>665877</v>
      </c>
      <c r="E2472" s="50" t="n">
        <v>7</v>
      </c>
      <c r="F2472" s="50" t="s">
        <v>56</v>
      </c>
      <c r="G2472" s="50" t="n">
        <v>353</v>
      </c>
      <c r="H2472" s="50" t="n">
        <v>145</v>
      </c>
      <c r="I2472" s="50" t="n">
        <v>18</v>
      </c>
      <c r="J2472" s="50" t="n">
        <v>177</v>
      </c>
      <c r="K2472" s="50" t="n">
        <v>107</v>
      </c>
      <c r="L2472" s="50" t="n">
        <v>7</v>
      </c>
      <c r="M2472" s="50" t="n">
        <v>175</v>
      </c>
      <c r="N2472" s="50" t="n">
        <v>38</v>
      </c>
      <c r="O2472" s="50" t="n">
        <v>-2</v>
      </c>
      <c r="P2472" s="50" t="n">
        <v>86</v>
      </c>
      <c r="Q2472" s="50" t="n">
        <v>74</v>
      </c>
      <c r="R2472" s="50" t="n">
        <v>15</v>
      </c>
      <c r="S2472" s="50" t="n">
        <v>3</v>
      </c>
      <c r="T2472" s="50" t="n">
        <v>0</v>
      </c>
      <c r="U2472" s="50" t="n">
        <v>2</v>
      </c>
      <c r="V2472" s="50" t="n">
        <v>8</v>
      </c>
      <c r="W2472" s="50" t="n">
        <v>1</v>
      </c>
      <c r="X2472" s="50" t="n">
        <v>1</v>
      </c>
      <c r="Y2472" s="50" t="n">
        <v>10</v>
      </c>
      <c r="Z2472" s="50" t="n">
        <v>23.75</v>
      </c>
      <c r="AA2472" s="50" t="n">
        <v>85</v>
      </c>
      <c r="AB2472" s="50" t="n">
        <v>26.072</v>
      </c>
      <c r="AC2472" s="50" t="n">
        <v>66</v>
      </c>
      <c r="AD2472" s="50" t="n">
        <v>2</v>
      </c>
      <c r="AE2472" s="50" t="n">
        <v>21</v>
      </c>
      <c r="AF2472" s="50" t="n">
        <v>66</v>
      </c>
      <c r="AG2472" s="50" t="n">
        <v>5772.4</v>
      </c>
      <c r="AH2472" s="50" t="n">
        <v>24</v>
      </c>
      <c r="AI2472" s="50" t="n">
        <v>124</v>
      </c>
      <c r="AJ2472" s="50" t="n">
        <v>8484</v>
      </c>
      <c r="AK2472" s="50" t="n">
        <v>3</v>
      </c>
    </row>
    <row r="2473" customFormat="false" ht="15" hidden="false" customHeight="false" outlineLevel="0" collapsed="false">
      <c r="A2473" s="50" t="s">
        <v>1466</v>
      </c>
      <c r="B2473" s="50" t="s">
        <v>163</v>
      </c>
      <c r="C2473" s="50" t="s">
        <v>687</v>
      </c>
      <c r="D2473" s="50" t="n">
        <v>665877</v>
      </c>
      <c r="E2473" s="50" t="n">
        <v>8</v>
      </c>
      <c r="F2473" s="50" t="s">
        <v>57</v>
      </c>
      <c r="G2473" s="50" t="n">
        <v>378</v>
      </c>
      <c r="H2473" s="50" t="n">
        <v>142</v>
      </c>
      <c r="I2473" s="50" t="n">
        <v>13</v>
      </c>
      <c r="J2473" s="50" t="n">
        <v>203</v>
      </c>
      <c r="K2473" s="50" t="n">
        <v>111</v>
      </c>
      <c r="L2473" s="50" t="n">
        <v>10</v>
      </c>
      <c r="M2473" s="50" t="n">
        <v>175</v>
      </c>
      <c r="N2473" s="50" t="n">
        <v>31</v>
      </c>
      <c r="O2473" s="50" t="n">
        <v>-1.316</v>
      </c>
      <c r="P2473" s="50" t="n">
        <v>89</v>
      </c>
      <c r="Q2473" s="50" t="n">
        <v>80</v>
      </c>
      <c r="R2473" s="50" t="n">
        <v>19</v>
      </c>
      <c r="S2473" s="50" t="n">
        <v>5</v>
      </c>
      <c r="T2473" s="50" t="n">
        <v>0</v>
      </c>
      <c r="U2473" s="50" t="n">
        <v>1</v>
      </c>
      <c r="V2473" s="50" t="n">
        <v>8</v>
      </c>
      <c r="W2473" s="50" t="n">
        <v>0</v>
      </c>
      <c r="X2473" s="50" t="n">
        <v>0</v>
      </c>
      <c r="Y2473" s="50" t="n">
        <v>13</v>
      </c>
      <c r="Z2473" s="50" t="n">
        <v>25.55</v>
      </c>
      <c r="AA2473" s="50" t="n">
        <v>88</v>
      </c>
      <c r="AB2473" s="50" t="n">
        <v>26.567</v>
      </c>
      <c r="AC2473" s="50" t="n">
        <v>68</v>
      </c>
      <c r="AD2473" s="50" t="n">
        <v>2</v>
      </c>
      <c r="AE2473" s="50" t="n">
        <v>22</v>
      </c>
      <c r="AF2473" s="50" t="n">
        <v>68</v>
      </c>
      <c r="AG2473" s="50" t="n">
        <v>5835</v>
      </c>
      <c r="AH2473" s="50" t="n">
        <v>26</v>
      </c>
      <c r="AI2473" s="50" t="n">
        <v>125</v>
      </c>
      <c r="AJ2473" s="50" t="n">
        <v>8525</v>
      </c>
      <c r="AK2473" s="50" t="n">
        <v>3</v>
      </c>
    </row>
    <row r="2474" customFormat="false" ht="15" hidden="false" customHeight="false" outlineLevel="0" collapsed="false">
      <c r="A2474" s="50" t="s">
        <v>1466</v>
      </c>
      <c r="B2474" s="50" t="s">
        <v>163</v>
      </c>
      <c r="C2474" s="50" t="s">
        <v>687</v>
      </c>
      <c r="D2474" s="50" t="n">
        <v>665877</v>
      </c>
      <c r="E2474" s="50" t="n">
        <v>9</v>
      </c>
      <c r="F2474" s="50" t="s">
        <v>58</v>
      </c>
      <c r="G2474" s="50" t="n">
        <v>267</v>
      </c>
      <c r="H2474" s="50" t="n">
        <v>112</v>
      </c>
      <c r="I2474" s="50" t="n">
        <v>13</v>
      </c>
      <c r="J2474" s="50" t="n">
        <v>132</v>
      </c>
      <c r="K2474" s="50" t="n">
        <v>77</v>
      </c>
      <c r="L2474" s="50" t="n">
        <v>7</v>
      </c>
      <c r="M2474" s="50" t="n">
        <v>135</v>
      </c>
      <c r="N2474" s="50" t="n">
        <v>35</v>
      </c>
      <c r="O2474" s="50" t="n">
        <v>-0.832</v>
      </c>
      <c r="P2474" s="50" t="n">
        <v>62</v>
      </c>
      <c r="Q2474" s="50" t="n">
        <v>52</v>
      </c>
      <c r="R2474" s="50" t="n">
        <v>15</v>
      </c>
      <c r="S2474" s="50" t="n">
        <v>3</v>
      </c>
      <c r="T2474" s="50" t="n">
        <v>0</v>
      </c>
      <c r="U2474" s="50" t="n">
        <v>0</v>
      </c>
      <c r="V2474" s="50" t="n">
        <v>4</v>
      </c>
      <c r="W2474" s="50" t="n">
        <v>1</v>
      </c>
      <c r="X2474" s="50" t="n">
        <v>5</v>
      </c>
      <c r="Y2474" s="50" t="n">
        <v>9</v>
      </c>
      <c r="Z2474" s="50" t="n">
        <v>18.05</v>
      </c>
      <c r="AA2474" s="50" t="n">
        <v>62</v>
      </c>
      <c r="AB2474" s="50" t="n">
        <v>17.143</v>
      </c>
      <c r="AC2474" s="50" t="n">
        <v>48</v>
      </c>
      <c r="AD2474" s="50" t="n">
        <v>0</v>
      </c>
      <c r="AE2474" s="50" t="n">
        <v>15</v>
      </c>
      <c r="AF2474" s="50" t="n">
        <v>48</v>
      </c>
      <c r="AG2474" s="50" t="n">
        <v>4066.4</v>
      </c>
      <c r="AH2474" s="50" t="n">
        <v>19</v>
      </c>
      <c r="AI2474" s="50" t="n">
        <v>97</v>
      </c>
      <c r="AJ2474" s="50" t="n">
        <v>6527.5</v>
      </c>
      <c r="AK2474" s="50" t="n">
        <v>1</v>
      </c>
    </row>
    <row r="2475" customFormat="false" ht="15" hidden="false" customHeight="false" outlineLevel="0" collapsed="false">
      <c r="A2475" s="50" t="s">
        <v>1467</v>
      </c>
      <c r="B2475" s="50" t="s">
        <v>163</v>
      </c>
      <c r="C2475" s="50" t="s">
        <v>688</v>
      </c>
      <c r="D2475" s="50" t="n">
        <v>669357</v>
      </c>
      <c r="E2475" s="50" t="n">
        <v>4</v>
      </c>
      <c r="F2475" s="50" t="s">
        <v>53</v>
      </c>
      <c r="G2475" s="50" t="n">
        <v>490</v>
      </c>
      <c r="H2475" s="50" t="n">
        <v>238</v>
      </c>
      <c r="I2475" s="50" t="n">
        <v>76</v>
      </c>
      <c r="J2475" s="50" t="n">
        <v>237</v>
      </c>
      <c r="K2475" s="50" t="n">
        <v>163</v>
      </c>
      <c r="L2475" s="50" t="n">
        <v>31</v>
      </c>
      <c r="M2475" s="50" t="n">
        <v>250</v>
      </c>
      <c r="N2475" s="50" t="n">
        <v>75</v>
      </c>
      <c r="O2475" s="50" t="n">
        <v>-2.345</v>
      </c>
      <c r="P2475" s="50" t="n">
        <v>117</v>
      </c>
      <c r="Q2475" s="50" t="n">
        <v>103</v>
      </c>
      <c r="R2475" s="50" t="n">
        <v>23</v>
      </c>
      <c r="S2475" s="50" t="n">
        <v>2</v>
      </c>
      <c r="T2475" s="50" t="n">
        <v>0</v>
      </c>
      <c r="U2475" s="50" t="n">
        <v>4</v>
      </c>
      <c r="V2475" s="50" t="n">
        <v>11</v>
      </c>
      <c r="W2475" s="50" t="n">
        <v>0</v>
      </c>
      <c r="X2475" s="50" t="n">
        <v>3</v>
      </c>
      <c r="Y2475" s="50" t="n">
        <v>33</v>
      </c>
      <c r="Z2475" s="50" t="n">
        <v>32.8</v>
      </c>
      <c r="AA2475" s="50" t="n">
        <v>116</v>
      </c>
      <c r="AB2475" s="50" t="n">
        <v>32.244</v>
      </c>
      <c r="AC2475" s="50" t="n">
        <v>73</v>
      </c>
      <c r="AD2475" s="50" t="n">
        <v>4</v>
      </c>
      <c r="AE2475" s="50" t="n">
        <v>30</v>
      </c>
      <c r="AF2475" s="50" t="n">
        <v>73</v>
      </c>
      <c r="AG2475" s="50" t="n">
        <v>6387.3</v>
      </c>
      <c r="AH2475" s="50" t="n">
        <v>27</v>
      </c>
      <c r="AI2475" s="50" t="n">
        <v>208</v>
      </c>
      <c r="AJ2475" s="50" t="n">
        <v>15078.7</v>
      </c>
      <c r="AK2475" s="50" t="n">
        <v>49</v>
      </c>
    </row>
    <row r="2476" customFormat="false" ht="15" hidden="false" customHeight="false" outlineLevel="0" collapsed="false">
      <c r="A2476" s="50" t="s">
        <v>1467</v>
      </c>
      <c r="B2476" s="50" t="s">
        <v>163</v>
      </c>
      <c r="C2476" s="50" t="s">
        <v>688</v>
      </c>
      <c r="D2476" s="50" t="n">
        <v>669357</v>
      </c>
      <c r="E2476" s="50" t="n">
        <v>5</v>
      </c>
      <c r="F2476" s="50" t="s">
        <v>54</v>
      </c>
      <c r="G2476" s="50" t="n">
        <v>361</v>
      </c>
      <c r="H2476" s="50" t="n">
        <v>185</v>
      </c>
      <c r="I2476" s="50" t="n">
        <v>72</v>
      </c>
      <c r="J2476" s="50" t="n">
        <v>170</v>
      </c>
      <c r="K2476" s="50" t="n">
        <v>125</v>
      </c>
      <c r="L2476" s="50" t="n">
        <v>39</v>
      </c>
      <c r="M2476" s="50" t="n">
        <v>188</v>
      </c>
      <c r="N2476" s="50" t="n">
        <v>60</v>
      </c>
      <c r="O2476" s="50" t="n">
        <v>-3.242</v>
      </c>
      <c r="P2476" s="50" t="n">
        <v>89</v>
      </c>
      <c r="Q2476" s="50" t="n">
        <v>78</v>
      </c>
      <c r="R2476" s="50" t="n">
        <v>15</v>
      </c>
      <c r="S2476" s="50" t="n">
        <v>2</v>
      </c>
      <c r="T2476" s="50" t="n">
        <v>0</v>
      </c>
      <c r="U2476" s="50" t="n">
        <v>2</v>
      </c>
      <c r="V2476" s="50" t="n">
        <v>11</v>
      </c>
      <c r="W2476" s="50" t="n">
        <v>0</v>
      </c>
      <c r="X2476" s="50" t="n">
        <v>0</v>
      </c>
      <c r="Y2476" s="50" t="n">
        <v>30</v>
      </c>
      <c r="Z2476" s="50" t="n">
        <v>23.4</v>
      </c>
      <c r="AA2476" s="50" t="n">
        <v>88</v>
      </c>
      <c r="AB2476" s="50" t="n">
        <v>26.831</v>
      </c>
      <c r="AC2476" s="50" t="n">
        <v>48</v>
      </c>
      <c r="AD2476" s="50" t="n">
        <v>7</v>
      </c>
      <c r="AE2476" s="50" t="n">
        <v>23</v>
      </c>
      <c r="AF2476" s="50" t="n">
        <v>48</v>
      </c>
      <c r="AG2476" s="50" t="n">
        <v>4409.3</v>
      </c>
      <c r="AH2476" s="50" t="n">
        <v>20</v>
      </c>
      <c r="AI2476" s="50" t="n">
        <v>163</v>
      </c>
      <c r="AJ2476" s="50" t="n">
        <v>12019.2</v>
      </c>
      <c r="AK2476" s="50" t="n">
        <v>64</v>
      </c>
    </row>
    <row r="2477" customFormat="false" ht="15" hidden="false" customHeight="false" outlineLevel="0" collapsed="false">
      <c r="A2477" s="50" t="s">
        <v>1467</v>
      </c>
      <c r="B2477" s="50" t="s">
        <v>163</v>
      </c>
      <c r="C2477" s="50" t="s">
        <v>688</v>
      </c>
      <c r="D2477" s="50" t="n">
        <v>669357</v>
      </c>
      <c r="E2477" s="50" t="n">
        <v>6</v>
      </c>
      <c r="F2477" s="50" t="s">
        <v>55</v>
      </c>
      <c r="G2477" s="50" t="n">
        <v>102</v>
      </c>
      <c r="H2477" s="50" t="n">
        <v>50</v>
      </c>
      <c r="I2477" s="50" t="n">
        <v>28</v>
      </c>
      <c r="J2477" s="50" t="n">
        <v>37</v>
      </c>
      <c r="K2477" s="50" t="n">
        <v>25</v>
      </c>
      <c r="L2477" s="50" t="n">
        <v>10</v>
      </c>
      <c r="M2477" s="50" t="n">
        <v>65</v>
      </c>
      <c r="N2477" s="50" t="n">
        <v>25</v>
      </c>
      <c r="O2477" s="50" t="n">
        <v>-2.213</v>
      </c>
      <c r="P2477" s="50" t="n">
        <v>23</v>
      </c>
      <c r="Q2477" s="50" t="n">
        <v>20</v>
      </c>
      <c r="R2477" s="50" t="n">
        <v>1</v>
      </c>
      <c r="S2477" s="50" t="n">
        <v>0</v>
      </c>
      <c r="T2477" s="50" t="n">
        <v>0</v>
      </c>
      <c r="U2477" s="50" t="n">
        <v>1</v>
      </c>
      <c r="V2477" s="50" t="n">
        <v>3</v>
      </c>
      <c r="W2477" s="50" t="n">
        <v>0</v>
      </c>
      <c r="X2477" s="50" t="n">
        <v>0</v>
      </c>
      <c r="Y2477" s="50" t="n">
        <v>11</v>
      </c>
      <c r="Z2477" s="50" t="n">
        <v>4.1</v>
      </c>
      <c r="AA2477" s="50" t="n">
        <v>23</v>
      </c>
      <c r="AB2477" s="50" t="n">
        <v>4.091</v>
      </c>
      <c r="AC2477" s="50" t="n">
        <v>9</v>
      </c>
      <c r="AD2477" s="50" t="n">
        <v>1</v>
      </c>
      <c r="AE2477" s="50" t="n">
        <v>4</v>
      </c>
      <c r="AF2477" s="50" t="n">
        <v>9</v>
      </c>
      <c r="AG2477" s="50" t="n">
        <v>809.3</v>
      </c>
      <c r="AH2477" s="50" t="n">
        <v>1</v>
      </c>
      <c r="AI2477" s="50" t="n">
        <v>46</v>
      </c>
      <c r="AJ2477" s="50" t="n">
        <v>3391.1</v>
      </c>
      <c r="AK2477" s="50" t="n">
        <v>17</v>
      </c>
    </row>
    <row r="2478" customFormat="false" ht="15" hidden="false" customHeight="false" outlineLevel="0" collapsed="false">
      <c r="A2478" s="50" t="s">
        <v>1467</v>
      </c>
      <c r="B2478" s="50" t="s">
        <v>163</v>
      </c>
      <c r="C2478" s="50" t="s">
        <v>688</v>
      </c>
      <c r="D2478" s="50" t="n">
        <v>669357</v>
      </c>
      <c r="E2478" s="50" t="n">
        <v>8</v>
      </c>
      <c r="F2478" s="50" t="s">
        <v>57</v>
      </c>
      <c r="G2478" s="50" t="n">
        <v>78</v>
      </c>
      <c r="H2478" s="50" t="n">
        <v>37</v>
      </c>
      <c r="I2478" s="50" t="n">
        <v>11</v>
      </c>
      <c r="J2478" s="50" t="n">
        <v>41</v>
      </c>
      <c r="K2478" s="50" t="n">
        <v>24</v>
      </c>
      <c r="L2478" s="50" t="n">
        <v>3</v>
      </c>
      <c r="M2478" s="50" t="n">
        <v>37</v>
      </c>
      <c r="N2478" s="50" t="n">
        <v>13</v>
      </c>
      <c r="O2478" s="50" t="n">
        <v>-1.727</v>
      </c>
      <c r="P2478" s="50" t="n">
        <v>19</v>
      </c>
      <c r="Q2478" s="50" t="n">
        <v>18</v>
      </c>
      <c r="R2478" s="50" t="n">
        <v>2</v>
      </c>
      <c r="S2478" s="50" t="n">
        <v>1</v>
      </c>
      <c r="T2478" s="50" t="n">
        <v>0</v>
      </c>
      <c r="U2478" s="50" t="n">
        <v>1</v>
      </c>
      <c r="V2478" s="50" t="n">
        <v>1</v>
      </c>
      <c r="W2478" s="50" t="n">
        <v>0</v>
      </c>
      <c r="X2478" s="50" t="n">
        <v>0</v>
      </c>
      <c r="Y2478" s="50" t="n">
        <v>6</v>
      </c>
      <c r="Z2478" s="50" t="n">
        <v>3.95</v>
      </c>
      <c r="AA2478" s="50" t="n">
        <v>19</v>
      </c>
      <c r="AB2478" s="50" t="n">
        <v>5.462</v>
      </c>
      <c r="AC2478" s="50" t="n">
        <v>12</v>
      </c>
      <c r="AD2478" s="50" t="n">
        <v>2</v>
      </c>
      <c r="AE2478" s="50" t="n">
        <v>5</v>
      </c>
      <c r="AF2478" s="50" t="n">
        <v>12</v>
      </c>
      <c r="AG2478" s="50" t="n">
        <v>1084.5</v>
      </c>
      <c r="AH2478" s="50" t="n">
        <v>5</v>
      </c>
      <c r="AI2478" s="50" t="n">
        <v>35</v>
      </c>
      <c r="AJ2478" s="50" t="n">
        <v>2617.7</v>
      </c>
      <c r="AK2478" s="50" t="n">
        <v>16</v>
      </c>
    </row>
    <row r="2479" customFormat="false" ht="15" hidden="false" customHeight="false" outlineLevel="0" collapsed="false">
      <c r="A2479" s="50" t="s">
        <v>1467</v>
      </c>
      <c r="B2479" s="50" t="s">
        <v>163</v>
      </c>
      <c r="C2479" s="50" t="s">
        <v>688</v>
      </c>
      <c r="D2479" s="50" t="n">
        <v>669357</v>
      </c>
      <c r="E2479" s="50" t="n">
        <v>9</v>
      </c>
      <c r="F2479" s="50" t="s">
        <v>58</v>
      </c>
      <c r="G2479" s="50" t="n">
        <v>222</v>
      </c>
      <c r="H2479" s="50" t="n">
        <v>101</v>
      </c>
      <c r="I2479" s="50" t="n">
        <v>32</v>
      </c>
      <c r="J2479" s="50" t="n">
        <v>103</v>
      </c>
      <c r="K2479" s="50" t="n">
        <v>67</v>
      </c>
      <c r="L2479" s="50" t="n">
        <v>15</v>
      </c>
      <c r="M2479" s="50" t="n">
        <v>119</v>
      </c>
      <c r="N2479" s="50" t="n">
        <v>34</v>
      </c>
      <c r="O2479" s="50" t="n">
        <v>-2.632</v>
      </c>
      <c r="P2479" s="50" t="n">
        <v>54</v>
      </c>
      <c r="Q2479" s="50" t="n">
        <v>47</v>
      </c>
      <c r="R2479" s="50" t="n">
        <v>8</v>
      </c>
      <c r="S2479" s="50" t="n">
        <v>1</v>
      </c>
      <c r="T2479" s="50" t="n">
        <v>0</v>
      </c>
      <c r="U2479" s="50" t="n">
        <v>1</v>
      </c>
      <c r="V2479" s="50" t="n">
        <v>7</v>
      </c>
      <c r="W2479" s="50" t="n">
        <v>0</v>
      </c>
      <c r="X2479" s="50" t="n">
        <v>0</v>
      </c>
      <c r="Y2479" s="50" t="n">
        <v>18</v>
      </c>
      <c r="Z2479" s="50" t="n">
        <v>13.55</v>
      </c>
      <c r="AA2479" s="50" t="n">
        <v>54</v>
      </c>
      <c r="AB2479" s="50" t="n">
        <v>14.697</v>
      </c>
      <c r="AC2479" s="50" t="n">
        <v>29</v>
      </c>
      <c r="AD2479" s="50" t="n">
        <v>3</v>
      </c>
      <c r="AE2479" s="50" t="n">
        <v>10</v>
      </c>
      <c r="AF2479" s="50" t="n">
        <v>29</v>
      </c>
      <c r="AG2479" s="50" t="n">
        <v>2587.1</v>
      </c>
      <c r="AH2479" s="50" t="n">
        <v>11</v>
      </c>
      <c r="AI2479" s="50" t="n">
        <v>91</v>
      </c>
      <c r="AJ2479" s="50" t="n">
        <v>6776.7</v>
      </c>
      <c r="AK2479" s="50" t="n">
        <v>34</v>
      </c>
    </row>
    <row r="2480" customFormat="false" ht="15" hidden="false" customHeight="false" outlineLevel="0" collapsed="false">
      <c r="A2480" s="50" t="s">
        <v>1468</v>
      </c>
      <c r="B2480" s="50" t="s">
        <v>163</v>
      </c>
      <c r="C2480" s="50" t="s">
        <v>690</v>
      </c>
      <c r="D2480" s="50" t="n">
        <v>686780</v>
      </c>
      <c r="E2480" s="50" t="n">
        <v>4</v>
      </c>
      <c r="F2480" s="50" t="s">
        <v>53</v>
      </c>
      <c r="G2480" s="50" t="n">
        <v>280</v>
      </c>
      <c r="H2480" s="50" t="n">
        <v>146</v>
      </c>
      <c r="I2480" s="50" t="n">
        <v>38</v>
      </c>
      <c r="J2480" s="50" t="n">
        <v>140</v>
      </c>
      <c r="K2480" s="50" t="n">
        <v>92</v>
      </c>
      <c r="L2480" s="50" t="n">
        <v>12</v>
      </c>
      <c r="M2480" s="50" t="n">
        <v>140</v>
      </c>
      <c r="N2480" s="50" t="n">
        <v>54</v>
      </c>
      <c r="O2480" s="50" t="n">
        <v>-0.503</v>
      </c>
      <c r="P2480" s="50" t="n">
        <v>72</v>
      </c>
      <c r="Q2480" s="50" t="n">
        <v>65</v>
      </c>
      <c r="R2480" s="50" t="n">
        <v>17</v>
      </c>
      <c r="S2480" s="50" t="n">
        <v>2</v>
      </c>
      <c r="T2480" s="50" t="n">
        <v>0</v>
      </c>
      <c r="U2480" s="50" t="n">
        <v>3</v>
      </c>
      <c r="V2480" s="50" t="n">
        <v>3</v>
      </c>
      <c r="W2480" s="50" t="n">
        <v>2</v>
      </c>
      <c r="X2480" s="50" t="n">
        <v>1</v>
      </c>
      <c r="Y2480" s="50" t="n">
        <v>16</v>
      </c>
      <c r="Z2480" s="50" t="n">
        <v>22.8</v>
      </c>
      <c r="AA2480" s="50" t="n">
        <v>71</v>
      </c>
      <c r="AB2480" s="50" t="n">
        <v>21.097</v>
      </c>
      <c r="AC2480" s="50" t="n">
        <v>51</v>
      </c>
      <c r="AD2480" s="50" t="n">
        <v>4</v>
      </c>
      <c r="AE2480" s="50" t="n">
        <v>16</v>
      </c>
      <c r="AF2480" s="50" t="n">
        <v>51</v>
      </c>
      <c r="AG2480" s="50" t="n">
        <v>4284.4</v>
      </c>
      <c r="AH2480" s="50" t="n">
        <v>19</v>
      </c>
      <c r="AI2480" s="50" t="n">
        <v>124</v>
      </c>
      <c r="AJ2480" s="50" t="n">
        <v>8968.9</v>
      </c>
      <c r="AK2480" s="50" t="n">
        <v>22</v>
      </c>
    </row>
    <row r="2481" customFormat="false" ht="15" hidden="false" customHeight="false" outlineLevel="0" collapsed="false">
      <c r="A2481" s="50" t="s">
        <v>1468</v>
      </c>
      <c r="B2481" s="50" t="s">
        <v>163</v>
      </c>
      <c r="C2481" s="50" t="s">
        <v>690</v>
      </c>
      <c r="D2481" s="50" t="n">
        <v>686780</v>
      </c>
      <c r="E2481" s="50" t="n">
        <v>5</v>
      </c>
      <c r="F2481" s="50" t="s">
        <v>54</v>
      </c>
      <c r="G2481" s="50" t="n">
        <v>225</v>
      </c>
      <c r="H2481" s="50" t="n">
        <v>107</v>
      </c>
      <c r="I2481" s="50" t="n">
        <v>27</v>
      </c>
      <c r="J2481" s="50" t="n">
        <v>105</v>
      </c>
      <c r="K2481" s="50" t="n">
        <v>63</v>
      </c>
      <c r="L2481" s="50" t="n">
        <v>7</v>
      </c>
      <c r="M2481" s="50" t="n">
        <v>120</v>
      </c>
      <c r="N2481" s="50" t="n">
        <v>44</v>
      </c>
      <c r="O2481" s="50" t="n">
        <v>-6.515</v>
      </c>
      <c r="P2481" s="50" t="n">
        <v>56</v>
      </c>
      <c r="Q2481" s="50" t="n">
        <v>51</v>
      </c>
      <c r="R2481" s="50" t="n">
        <v>8</v>
      </c>
      <c r="S2481" s="50" t="n">
        <v>2</v>
      </c>
      <c r="T2481" s="50" t="n">
        <v>0</v>
      </c>
      <c r="U2481" s="50" t="n">
        <v>1</v>
      </c>
      <c r="V2481" s="50" t="n">
        <v>2</v>
      </c>
      <c r="W2481" s="50" t="n">
        <v>0</v>
      </c>
      <c r="X2481" s="50" t="n">
        <v>0</v>
      </c>
      <c r="Y2481" s="50" t="n">
        <v>14</v>
      </c>
      <c r="Z2481" s="50" t="n">
        <v>10.4</v>
      </c>
      <c r="AA2481" s="50" t="n">
        <v>52</v>
      </c>
      <c r="AB2481" s="50" t="n">
        <v>13.177</v>
      </c>
      <c r="AC2481" s="50" t="n">
        <v>40</v>
      </c>
      <c r="AD2481" s="50" t="n">
        <v>2</v>
      </c>
      <c r="AE2481" s="50" t="n">
        <v>18</v>
      </c>
      <c r="AF2481" s="50" t="n">
        <v>39</v>
      </c>
      <c r="AG2481" s="50" t="n">
        <v>3307.8</v>
      </c>
      <c r="AH2481" s="50" t="n">
        <v>11</v>
      </c>
      <c r="AI2481" s="50" t="n">
        <v>87</v>
      </c>
      <c r="AJ2481" s="50" t="n">
        <v>6328.6</v>
      </c>
      <c r="AK2481" s="50" t="n">
        <v>21</v>
      </c>
    </row>
    <row r="2482" customFormat="false" ht="15" hidden="false" customHeight="false" outlineLevel="0" collapsed="false">
      <c r="A2482" s="50" t="s">
        <v>1468</v>
      </c>
      <c r="B2482" s="50" t="s">
        <v>163</v>
      </c>
      <c r="C2482" s="50" t="s">
        <v>690</v>
      </c>
      <c r="D2482" s="50" t="n">
        <v>686780</v>
      </c>
      <c r="E2482" s="50" t="n">
        <v>6</v>
      </c>
      <c r="F2482" s="50" t="s">
        <v>55</v>
      </c>
      <c r="G2482" s="50" t="n">
        <v>88</v>
      </c>
      <c r="H2482" s="50" t="n">
        <v>46</v>
      </c>
      <c r="I2482" s="50" t="n">
        <v>13</v>
      </c>
      <c r="J2482" s="50" t="n">
        <v>38</v>
      </c>
      <c r="K2482" s="50" t="n">
        <v>27</v>
      </c>
      <c r="L2482" s="50" t="n">
        <v>5</v>
      </c>
      <c r="M2482" s="50" t="n">
        <v>49</v>
      </c>
      <c r="N2482" s="50" t="n">
        <v>19</v>
      </c>
      <c r="O2482" s="50" t="n">
        <v>-0.776</v>
      </c>
      <c r="P2482" s="50" t="n">
        <v>18</v>
      </c>
      <c r="Q2482" s="50" t="n">
        <v>16</v>
      </c>
      <c r="R2482" s="50" t="n">
        <v>4</v>
      </c>
      <c r="S2482" s="50" t="n">
        <v>2</v>
      </c>
      <c r="T2482" s="50" t="n">
        <v>0</v>
      </c>
      <c r="U2482" s="50" t="n">
        <v>0</v>
      </c>
      <c r="V2482" s="50" t="n">
        <v>1</v>
      </c>
      <c r="W2482" s="50" t="n">
        <v>0</v>
      </c>
      <c r="X2482" s="50" t="n">
        <v>1</v>
      </c>
      <c r="Y2482" s="50" t="n">
        <v>5</v>
      </c>
      <c r="Z2482" s="50" t="n">
        <v>5</v>
      </c>
      <c r="AA2482" s="50" t="n">
        <v>18</v>
      </c>
      <c r="AB2482" s="50" t="n">
        <v>5.562</v>
      </c>
      <c r="AC2482" s="50" t="n">
        <v>12</v>
      </c>
      <c r="AD2482" s="50" t="n">
        <v>0</v>
      </c>
      <c r="AE2482" s="50" t="n">
        <v>6</v>
      </c>
      <c r="AF2482" s="50" t="n">
        <v>12</v>
      </c>
      <c r="AG2482" s="50" t="n">
        <v>1058.6</v>
      </c>
      <c r="AH2482" s="50" t="n">
        <v>5</v>
      </c>
      <c r="AI2482" s="50" t="n">
        <v>41</v>
      </c>
      <c r="AJ2482" s="50" t="n">
        <v>2953.1</v>
      </c>
      <c r="AK2482" s="50" t="n">
        <v>8</v>
      </c>
    </row>
    <row r="2483" customFormat="false" ht="15" hidden="false" customHeight="false" outlineLevel="0" collapsed="false">
      <c r="A2483" s="50" t="s">
        <v>1468</v>
      </c>
      <c r="B2483" s="50" t="s">
        <v>163</v>
      </c>
      <c r="C2483" s="50" t="s">
        <v>690</v>
      </c>
      <c r="D2483" s="50" t="n">
        <v>686780</v>
      </c>
      <c r="E2483" s="50" t="n">
        <v>7</v>
      </c>
      <c r="F2483" s="50" t="s">
        <v>56</v>
      </c>
      <c r="G2483" s="50" t="n">
        <v>104</v>
      </c>
      <c r="H2483" s="50" t="n">
        <v>55</v>
      </c>
      <c r="I2483" s="50" t="n">
        <v>12</v>
      </c>
      <c r="J2483" s="50" t="n">
        <v>49</v>
      </c>
      <c r="K2483" s="50" t="n">
        <v>33</v>
      </c>
      <c r="L2483" s="50" t="n">
        <v>4</v>
      </c>
      <c r="M2483" s="50" t="n">
        <v>50</v>
      </c>
      <c r="N2483" s="50" t="n">
        <v>18</v>
      </c>
      <c r="O2483" s="50" t="n">
        <v>-3.142</v>
      </c>
      <c r="P2483" s="50" t="n">
        <v>22</v>
      </c>
      <c r="Q2483" s="50" t="n">
        <v>20</v>
      </c>
      <c r="R2483" s="50" t="n">
        <v>2</v>
      </c>
      <c r="S2483" s="50" t="n">
        <v>0</v>
      </c>
      <c r="T2483" s="50" t="n">
        <v>0</v>
      </c>
      <c r="U2483" s="50" t="n">
        <v>0</v>
      </c>
      <c r="V2483" s="50" t="n">
        <v>2</v>
      </c>
      <c r="W2483" s="50" t="n">
        <v>0</v>
      </c>
      <c r="X2483" s="50" t="n">
        <v>0</v>
      </c>
      <c r="Y2483" s="50" t="n">
        <v>8</v>
      </c>
      <c r="Z2483" s="50" t="n">
        <v>3.2</v>
      </c>
      <c r="AA2483" s="50" t="n">
        <v>21</v>
      </c>
      <c r="AB2483" s="50" t="n">
        <v>3.553</v>
      </c>
      <c r="AC2483" s="50" t="n">
        <v>12</v>
      </c>
      <c r="AD2483" s="50" t="n">
        <v>0</v>
      </c>
      <c r="AE2483" s="50" t="n">
        <v>3</v>
      </c>
      <c r="AF2483" s="50" t="n">
        <v>12</v>
      </c>
      <c r="AG2483" s="50" t="n">
        <v>993.2</v>
      </c>
      <c r="AH2483" s="50" t="n">
        <v>2</v>
      </c>
      <c r="AI2483" s="50" t="n">
        <v>49</v>
      </c>
      <c r="AJ2483" s="50" t="n">
        <v>3606.3</v>
      </c>
      <c r="AK2483" s="50" t="n">
        <v>16</v>
      </c>
    </row>
    <row r="2484" customFormat="false" ht="15" hidden="false" customHeight="false" outlineLevel="0" collapsed="false">
      <c r="A2484" s="50" t="s">
        <v>1468</v>
      </c>
      <c r="B2484" s="50" t="s">
        <v>163</v>
      </c>
      <c r="C2484" s="50" t="s">
        <v>690</v>
      </c>
      <c r="D2484" s="50" t="n">
        <v>686780</v>
      </c>
      <c r="E2484" s="50" t="n">
        <v>8</v>
      </c>
      <c r="F2484" s="50" t="s">
        <v>57</v>
      </c>
      <c r="G2484" s="50" t="n">
        <v>115</v>
      </c>
      <c r="H2484" s="50" t="n">
        <v>53</v>
      </c>
      <c r="I2484" s="50" t="n">
        <v>15</v>
      </c>
      <c r="J2484" s="50" t="n">
        <v>53</v>
      </c>
      <c r="K2484" s="50" t="n">
        <v>36</v>
      </c>
      <c r="L2484" s="50" t="n">
        <v>3</v>
      </c>
      <c r="M2484" s="50" t="n">
        <v>62</v>
      </c>
      <c r="N2484" s="50" t="n">
        <v>17</v>
      </c>
      <c r="O2484" s="50" t="n">
        <v>-1.694</v>
      </c>
      <c r="P2484" s="50" t="n">
        <v>28</v>
      </c>
      <c r="Q2484" s="50" t="n">
        <v>25</v>
      </c>
      <c r="R2484" s="50" t="n">
        <v>6</v>
      </c>
      <c r="S2484" s="50" t="n">
        <v>0</v>
      </c>
      <c r="T2484" s="50" t="n">
        <v>0</v>
      </c>
      <c r="U2484" s="50" t="n">
        <v>0</v>
      </c>
      <c r="V2484" s="50" t="n">
        <v>3</v>
      </c>
      <c r="W2484" s="50" t="n">
        <v>0</v>
      </c>
      <c r="X2484" s="50" t="n">
        <v>0</v>
      </c>
      <c r="Y2484" s="50" t="n">
        <v>9</v>
      </c>
      <c r="Z2484" s="50" t="n">
        <v>7.5</v>
      </c>
      <c r="AA2484" s="50" t="n">
        <v>28</v>
      </c>
      <c r="AB2484" s="50" t="n">
        <v>7.614</v>
      </c>
      <c r="AC2484" s="50" t="n">
        <v>16</v>
      </c>
      <c r="AD2484" s="50" t="n">
        <v>0</v>
      </c>
      <c r="AE2484" s="50" t="n">
        <v>7</v>
      </c>
      <c r="AF2484" s="50" t="n">
        <v>16</v>
      </c>
      <c r="AG2484" s="50" t="n">
        <v>1423.4</v>
      </c>
      <c r="AH2484" s="50" t="n">
        <v>6</v>
      </c>
      <c r="AI2484" s="50" t="n">
        <v>50</v>
      </c>
      <c r="AJ2484" s="50" t="n">
        <v>3708.1</v>
      </c>
      <c r="AK2484" s="50" t="n">
        <v>23</v>
      </c>
    </row>
    <row r="2485" customFormat="false" ht="15" hidden="false" customHeight="false" outlineLevel="0" collapsed="false">
      <c r="A2485" s="50" t="s">
        <v>1468</v>
      </c>
      <c r="B2485" s="50" t="s">
        <v>163</v>
      </c>
      <c r="C2485" s="50" t="s">
        <v>690</v>
      </c>
      <c r="D2485" s="50" t="n">
        <v>686780</v>
      </c>
      <c r="E2485" s="50" t="n">
        <v>9</v>
      </c>
      <c r="F2485" s="50" t="s">
        <v>58</v>
      </c>
      <c r="G2485" s="50" t="n">
        <v>67</v>
      </c>
      <c r="H2485" s="50" t="n">
        <v>24</v>
      </c>
      <c r="I2485" s="50" t="n">
        <v>7</v>
      </c>
      <c r="J2485" s="50" t="n">
        <v>32</v>
      </c>
      <c r="K2485" s="50" t="n">
        <v>17</v>
      </c>
      <c r="L2485" s="50" t="n">
        <v>2</v>
      </c>
      <c r="M2485" s="50" t="n">
        <v>35</v>
      </c>
      <c r="N2485" s="50" t="n">
        <v>7</v>
      </c>
      <c r="O2485" s="50" t="n">
        <v>0.586</v>
      </c>
      <c r="P2485" s="50" t="n">
        <v>15</v>
      </c>
      <c r="Q2485" s="50" t="n">
        <v>12</v>
      </c>
      <c r="R2485" s="50" t="n">
        <v>4</v>
      </c>
      <c r="S2485" s="50" t="n">
        <v>0</v>
      </c>
      <c r="T2485" s="50" t="n">
        <v>0</v>
      </c>
      <c r="U2485" s="50" t="n">
        <v>0</v>
      </c>
      <c r="V2485" s="50" t="n">
        <v>3</v>
      </c>
      <c r="W2485" s="50" t="n">
        <v>0</v>
      </c>
      <c r="X2485" s="50" t="n">
        <v>0</v>
      </c>
      <c r="Y2485" s="50" t="n">
        <v>4</v>
      </c>
      <c r="Z2485" s="50" t="n">
        <v>5.7</v>
      </c>
      <c r="AA2485" s="50" t="n">
        <v>15</v>
      </c>
      <c r="AB2485" s="50" t="n">
        <v>4.905</v>
      </c>
      <c r="AC2485" s="50" t="n">
        <v>8</v>
      </c>
      <c r="AD2485" s="50" t="n">
        <v>0</v>
      </c>
      <c r="AE2485" s="50" t="n">
        <v>2</v>
      </c>
      <c r="AF2485" s="50" t="n">
        <v>8</v>
      </c>
      <c r="AG2485" s="50" t="n">
        <v>671.4</v>
      </c>
      <c r="AH2485" s="50" t="n">
        <v>3</v>
      </c>
      <c r="AI2485" s="50" t="n">
        <v>22</v>
      </c>
      <c r="AJ2485" s="50" t="n">
        <v>1621.4</v>
      </c>
      <c r="AK2485" s="50" t="n">
        <v>6</v>
      </c>
    </row>
    <row r="2486" customFormat="false" ht="15" hidden="false" customHeight="false" outlineLevel="0" collapsed="false">
      <c r="A2486" s="50" t="s">
        <v>1469</v>
      </c>
      <c r="B2486" s="50" t="s">
        <v>163</v>
      </c>
      <c r="C2486" s="50" t="s">
        <v>691</v>
      </c>
      <c r="D2486" s="50" t="n">
        <v>691458</v>
      </c>
      <c r="E2486" s="50" t="n">
        <v>6</v>
      </c>
      <c r="F2486" s="50" t="s">
        <v>55</v>
      </c>
      <c r="G2486" s="50" t="n">
        <v>207</v>
      </c>
      <c r="H2486" s="50" t="n">
        <v>111</v>
      </c>
      <c r="I2486" s="50" t="n">
        <v>15</v>
      </c>
      <c r="J2486" s="50" t="n">
        <v>98</v>
      </c>
      <c r="K2486" s="50" t="n">
        <v>73</v>
      </c>
      <c r="L2486" s="50" t="n">
        <v>4</v>
      </c>
      <c r="M2486" s="50" t="n">
        <v>109</v>
      </c>
      <c r="N2486" s="50" t="n">
        <v>38</v>
      </c>
      <c r="O2486" s="50" t="n">
        <v>-1.905</v>
      </c>
      <c r="P2486" s="50" t="n">
        <v>57</v>
      </c>
      <c r="Q2486" s="50" t="n">
        <v>51</v>
      </c>
      <c r="R2486" s="50" t="n">
        <v>12</v>
      </c>
      <c r="S2486" s="50" t="n">
        <v>3</v>
      </c>
      <c r="T2486" s="50" t="n">
        <v>1</v>
      </c>
      <c r="U2486" s="50" t="n">
        <v>1</v>
      </c>
      <c r="V2486" s="50" t="n">
        <v>2</v>
      </c>
      <c r="W2486" s="50" t="n">
        <v>0</v>
      </c>
      <c r="X2486" s="50" t="n">
        <v>4</v>
      </c>
      <c r="Y2486" s="50" t="n">
        <v>5</v>
      </c>
      <c r="Z2486" s="50" t="n">
        <v>15.05</v>
      </c>
      <c r="AA2486" s="50" t="n">
        <v>57</v>
      </c>
      <c r="AB2486" s="50" t="n">
        <v>16.104</v>
      </c>
      <c r="AC2486" s="50" t="n">
        <v>50</v>
      </c>
      <c r="AD2486" s="50" t="n">
        <v>4</v>
      </c>
      <c r="AE2486" s="50" t="n">
        <v>22</v>
      </c>
      <c r="AF2486" s="50" t="n">
        <v>50</v>
      </c>
      <c r="AG2486" s="50" t="n">
        <v>4405</v>
      </c>
      <c r="AH2486" s="50" t="n">
        <v>14</v>
      </c>
      <c r="AI2486" s="50" t="n">
        <v>100</v>
      </c>
      <c r="AJ2486" s="50" t="n">
        <v>7314.9</v>
      </c>
      <c r="AK2486" s="50" t="n">
        <v>37</v>
      </c>
    </row>
    <row r="2487" customFormat="false" ht="15" hidden="false" customHeight="false" outlineLevel="0" collapsed="false">
      <c r="A2487" s="50" t="s">
        <v>1469</v>
      </c>
      <c r="B2487" s="50" t="s">
        <v>163</v>
      </c>
      <c r="C2487" s="50" t="s">
        <v>691</v>
      </c>
      <c r="D2487" s="50" t="n">
        <v>691458</v>
      </c>
      <c r="E2487" s="50" t="n">
        <v>7</v>
      </c>
      <c r="F2487" s="50" t="s">
        <v>56</v>
      </c>
      <c r="G2487" s="50" t="n">
        <v>239</v>
      </c>
      <c r="H2487" s="50" t="n">
        <v>130</v>
      </c>
      <c r="I2487" s="50" t="n">
        <v>31</v>
      </c>
      <c r="J2487" s="50" t="n">
        <v>121</v>
      </c>
      <c r="K2487" s="50" t="n">
        <v>89</v>
      </c>
      <c r="L2487" s="50" t="n">
        <v>16</v>
      </c>
      <c r="M2487" s="50" t="n">
        <v>118</v>
      </c>
      <c r="N2487" s="50" t="n">
        <v>41</v>
      </c>
      <c r="O2487" s="50" t="n">
        <v>-4.277</v>
      </c>
      <c r="P2487" s="50" t="n">
        <v>69</v>
      </c>
      <c r="Q2487" s="50" t="n">
        <v>66</v>
      </c>
      <c r="R2487" s="50" t="n">
        <v>15</v>
      </c>
      <c r="S2487" s="50" t="n">
        <v>3</v>
      </c>
      <c r="T2487" s="50" t="n">
        <v>1</v>
      </c>
      <c r="U2487" s="50" t="n">
        <v>0</v>
      </c>
      <c r="V2487" s="50" t="n">
        <v>3</v>
      </c>
      <c r="W2487" s="50" t="n">
        <v>0</v>
      </c>
      <c r="X2487" s="50" t="n">
        <v>0</v>
      </c>
      <c r="Y2487" s="50" t="n">
        <v>11</v>
      </c>
      <c r="Z2487" s="50" t="n">
        <v>17.35</v>
      </c>
      <c r="AA2487" s="50" t="n">
        <v>69</v>
      </c>
      <c r="AB2487" s="50" t="n">
        <v>21.677</v>
      </c>
      <c r="AC2487" s="50" t="n">
        <v>55</v>
      </c>
      <c r="AD2487" s="50" t="n">
        <v>4</v>
      </c>
      <c r="AE2487" s="50" t="n">
        <v>24</v>
      </c>
      <c r="AF2487" s="50" t="n">
        <v>55</v>
      </c>
      <c r="AG2487" s="50" t="n">
        <v>4939.9</v>
      </c>
      <c r="AH2487" s="50" t="n">
        <v>21</v>
      </c>
      <c r="AI2487" s="50" t="n">
        <v>114</v>
      </c>
      <c r="AJ2487" s="50" t="n">
        <v>8274.7</v>
      </c>
      <c r="AK2487" s="50" t="n">
        <v>26</v>
      </c>
    </row>
    <row r="2488" customFormat="false" ht="15" hidden="false" customHeight="false" outlineLevel="0" collapsed="false">
      <c r="A2488" s="50" t="s">
        <v>1469</v>
      </c>
      <c r="B2488" s="50" t="s">
        <v>163</v>
      </c>
      <c r="C2488" s="50" t="s">
        <v>691</v>
      </c>
      <c r="D2488" s="50" t="n">
        <v>691458</v>
      </c>
      <c r="E2488" s="50" t="n">
        <v>8</v>
      </c>
      <c r="F2488" s="50" t="s">
        <v>57</v>
      </c>
      <c r="G2488" s="50" t="n">
        <v>273</v>
      </c>
      <c r="H2488" s="50" t="n">
        <v>149</v>
      </c>
      <c r="I2488" s="50" t="n">
        <v>28</v>
      </c>
      <c r="J2488" s="50" t="n">
        <v>135</v>
      </c>
      <c r="K2488" s="50" t="n">
        <v>98</v>
      </c>
      <c r="L2488" s="50" t="n">
        <v>12</v>
      </c>
      <c r="M2488" s="50" t="n">
        <v>137</v>
      </c>
      <c r="N2488" s="50" t="n">
        <v>51</v>
      </c>
      <c r="O2488" s="50" t="n">
        <v>0.903</v>
      </c>
      <c r="P2488" s="50" t="n">
        <v>73</v>
      </c>
      <c r="Q2488" s="50" t="n">
        <v>69</v>
      </c>
      <c r="R2488" s="50" t="n">
        <v>19</v>
      </c>
      <c r="S2488" s="50" t="n">
        <v>2</v>
      </c>
      <c r="T2488" s="50" t="n">
        <v>2</v>
      </c>
      <c r="U2488" s="50" t="n">
        <v>2</v>
      </c>
      <c r="V2488" s="50" t="n">
        <v>2</v>
      </c>
      <c r="W2488" s="50" t="n">
        <v>2</v>
      </c>
      <c r="X2488" s="50" t="n">
        <v>0</v>
      </c>
      <c r="Y2488" s="50" t="n">
        <v>14</v>
      </c>
      <c r="Z2488" s="50" t="n">
        <v>24.2</v>
      </c>
      <c r="AA2488" s="50" t="n">
        <v>72</v>
      </c>
      <c r="AB2488" s="50" t="n">
        <v>25.046</v>
      </c>
      <c r="AC2488" s="50" t="n">
        <v>55</v>
      </c>
      <c r="AD2488" s="50" t="n">
        <v>8</v>
      </c>
      <c r="AE2488" s="50" t="n">
        <v>26</v>
      </c>
      <c r="AF2488" s="50" t="n">
        <v>54</v>
      </c>
      <c r="AG2488" s="50" t="n">
        <v>4709.2</v>
      </c>
      <c r="AH2488" s="50" t="n">
        <v>21</v>
      </c>
      <c r="AI2488" s="50" t="n">
        <v>129</v>
      </c>
      <c r="AJ2488" s="50" t="n">
        <v>9410.4</v>
      </c>
      <c r="AK2488" s="50" t="n">
        <v>32</v>
      </c>
    </row>
    <row r="2489" customFormat="false" ht="15" hidden="false" customHeight="false" outlineLevel="0" collapsed="false">
      <c r="A2489" s="50" t="s">
        <v>1470</v>
      </c>
      <c r="B2489" s="50" t="s">
        <v>163</v>
      </c>
      <c r="C2489" s="50" t="s">
        <v>692</v>
      </c>
      <c r="D2489" s="50" t="n">
        <v>687363</v>
      </c>
      <c r="E2489" s="50" t="n">
        <v>4</v>
      </c>
      <c r="F2489" s="50" t="s">
        <v>53</v>
      </c>
      <c r="G2489" s="50" t="n">
        <v>326</v>
      </c>
      <c r="H2489" s="50" t="n">
        <v>152</v>
      </c>
      <c r="I2489" s="50" t="n">
        <v>43</v>
      </c>
      <c r="J2489" s="50" t="n">
        <v>173</v>
      </c>
      <c r="K2489" s="50" t="n">
        <v>115</v>
      </c>
      <c r="L2489" s="50" t="n">
        <v>17</v>
      </c>
      <c r="M2489" s="50" t="n">
        <v>153</v>
      </c>
      <c r="N2489" s="50" t="n">
        <v>37</v>
      </c>
      <c r="O2489" s="50" t="n">
        <v>-7.194</v>
      </c>
      <c r="P2489" s="50" t="n">
        <v>92</v>
      </c>
      <c r="Q2489" s="50" t="n">
        <v>78</v>
      </c>
      <c r="R2489" s="50" t="n">
        <v>14</v>
      </c>
      <c r="S2489" s="50" t="n">
        <v>1</v>
      </c>
      <c r="T2489" s="50" t="n">
        <v>0</v>
      </c>
      <c r="U2489" s="50" t="n">
        <v>1</v>
      </c>
      <c r="V2489" s="50" t="n">
        <v>6</v>
      </c>
      <c r="W2489" s="50" t="n">
        <v>1</v>
      </c>
      <c r="X2489" s="50" t="n">
        <v>1</v>
      </c>
      <c r="Y2489" s="50" t="n">
        <v>25</v>
      </c>
      <c r="Z2489" s="50" t="n">
        <v>18.95</v>
      </c>
      <c r="AA2489" s="50" t="n">
        <v>85</v>
      </c>
      <c r="AB2489" s="50" t="n">
        <v>21.806</v>
      </c>
      <c r="AC2489" s="50" t="n">
        <v>60</v>
      </c>
      <c r="AD2489" s="50" t="n">
        <v>1</v>
      </c>
      <c r="AE2489" s="50" t="n">
        <v>16</v>
      </c>
      <c r="AF2489" s="50" t="n">
        <v>58</v>
      </c>
      <c r="AG2489" s="50" t="n">
        <v>4555.9</v>
      </c>
      <c r="AH2489" s="50" t="n">
        <v>16</v>
      </c>
      <c r="AI2489" s="50" t="n">
        <v>128</v>
      </c>
      <c r="AJ2489" s="50" t="n">
        <v>8797.9</v>
      </c>
      <c r="AK2489" s="50" t="n">
        <v>3</v>
      </c>
    </row>
    <row r="2490" customFormat="false" ht="15" hidden="false" customHeight="false" outlineLevel="0" collapsed="false">
      <c r="A2490" s="50" t="s">
        <v>1470</v>
      </c>
      <c r="B2490" s="50" t="s">
        <v>163</v>
      </c>
      <c r="C2490" s="50" t="s">
        <v>692</v>
      </c>
      <c r="D2490" s="50" t="n">
        <v>687363</v>
      </c>
      <c r="E2490" s="50" t="n">
        <v>5</v>
      </c>
      <c r="F2490" s="50" t="s">
        <v>54</v>
      </c>
      <c r="G2490" s="50" t="n">
        <v>268</v>
      </c>
      <c r="H2490" s="50" t="n">
        <v>125</v>
      </c>
      <c r="I2490" s="50" t="n">
        <v>27</v>
      </c>
      <c r="J2490" s="50" t="n">
        <v>139</v>
      </c>
      <c r="K2490" s="50" t="n">
        <v>97</v>
      </c>
      <c r="L2490" s="50" t="n">
        <v>13</v>
      </c>
      <c r="M2490" s="50" t="n">
        <v>129</v>
      </c>
      <c r="N2490" s="50" t="n">
        <v>28</v>
      </c>
      <c r="O2490" s="50" t="n">
        <v>-3.722</v>
      </c>
      <c r="P2490" s="50" t="n">
        <v>71</v>
      </c>
      <c r="Q2490" s="50" t="n">
        <v>62</v>
      </c>
      <c r="R2490" s="50" t="n">
        <v>12</v>
      </c>
      <c r="S2490" s="50" t="n">
        <v>2</v>
      </c>
      <c r="T2490" s="50" t="n">
        <v>0</v>
      </c>
      <c r="U2490" s="50" t="n">
        <v>1</v>
      </c>
      <c r="V2490" s="50" t="n">
        <v>6</v>
      </c>
      <c r="W2490" s="50" t="n">
        <v>0</v>
      </c>
      <c r="X2490" s="50" t="n">
        <v>0</v>
      </c>
      <c r="Y2490" s="50" t="n">
        <v>16</v>
      </c>
      <c r="Z2490" s="50" t="n">
        <v>16.8</v>
      </c>
      <c r="AA2490" s="50" t="n">
        <v>67</v>
      </c>
      <c r="AB2490" s="50" t="n">
        <v>17.553</v>
      </c>
      <c r="AC2490" s="50" t="n">
        <v>49</v>
      </c>
      <c r="AD2490" s="50" t="n">
        <v>0</v>
      </c>
      <c r="AE2490" s="50" t="n">
        <v>13</v>
      </c>
      <c r="AF2490" s="50" t="n">
        <v>48</v>
      </c>
      <c r="AG2490" s="50" t="n">
        <v>3878.9</v>
      </c>
      <c r="AH2490" s="50" t="n">
        <v>18</v>
      </c>
      <c r="AI2490" s="50" t="n">
        <v>100</v>
      </c>
      <c r="AJ2490" s="50" t="n">
        <v>6790.3</v>
      </c>
      <c r="AK2490" s="50" t="n">
        <v>4</v>
      </c>
    </row>
    <row r="2491" customFormat="false" ht="15" hidden="false" customHeight="false" outlineLevel="0" collapsed="false">
      <c r="A2491" s="50" t="s">
        <v>1470</v>
      </c>
      <c r="B2491" s="50" t="s">
        <v>163</v>
      </c>
      <c r="C2491" s="50" t="s">
        <v>692</v>
      </c>
      <c r="D2491" s="50" t="n">
        <v>687363</v>
      </c>
      <c r="E2491" s="50" t="n">
        <v>6</v>
      </c>
      <c r="F2491" s="50" t="s">
        <v>55</v>
      </c>
      <c r="G2491" s="50" t="n">
        <v>89</v>
      </c>
      <c r="H2491" s="50" t="n">
        <v>40</v>
      </c>
      <c r="I2491" s="50" t="n">
        <v>4</v>
      </c>
      <c r="J2491" s="50" t="n">
        <v>45</v>
      </c>
      <c r="K2491" s="50" t="n">
        <v>33</v>
      </c>
      <c r="L2491" s="50" t="n">
        <v>3</v>
      </c>
      <c r="M2491" s="50" t="n">
        <v>44</v>
      </c>
      <c r="N2491" s="50" t="n">
        <v>7</v>
      </c>
      <c r="O2491" s="50" t="n">
        <v>1.335</v>
      </c>
      <c r="P2491" s="50" t="n">
        <v>21</v>
      </c>
      <c r="Q2491" s="50" t="n">
        <v>15</v>
      </c>
      <c r="R2491" s="50" t="n">
        <v>4</v>
      </c>
      <c r="S2491" s="50" t="n">
        <v>1</v>
      </c>
      <c r="T2491" s="50" t="n">
        <v>0</v>
      </c>
      <c r="U2491" s="50" t="n">
        <v>0</v>
      </c>
      <c r="V2491" s="50" t="n">
        <v>4</v>
      </c>
      <c r="W2491" s="50" t="n">
        <v>1</v>
      </c>
      <c r="X2491" s="50" t="n">
        <v>0</v>
      </c>
      <c r="Y2491" s="50" t="n">
        <v>3</v>
      </c>
      <c r="Z2491" s="50" t="n">
        <v>7.45</v>
      </c>
      <c r="AA2491" s="50" t="n">
        <v>20</v>
      </c>
      <c r="AB2491" s="50" t="n">
        <v>7.601</v>
      </c>
      <c r="AC2491" s="50" t="n">
        <v>13</v>
      </c>
      <c r="AD2491" s="50" t="n">
        <v>0</v>
      </c>
      <c r="AE2491" s="50" t="n">
        <v>0</v>
      </c>
      <c r="AF2491" s="50" t="n">
        <v>13</v>
      </c>
      <c r="AG2491" s="50" t="n">
        <v>882.9</v>
      </c>
      <c r="AH2491" s="50" t="n">
        <v>4</v>
      </c>
      <c r="AI2491" s="50" t="n">
        <v>34</v>
      </c>
      <c r="AJ2491" s="50" t="n">
        <v>2200.5</v>
      </c>
      <c r="AK2491" s="50" t="n">
        <v>0</v>
      </c>
    </row>
    <row r="2492" customFormat="false" ht="15" hidden="false" customHeight="false" outlineLevel="0" collapsed="false">
      <c r="A2492" s="50" t="s">
        <v>1470</v>
      </c>
      <c r="B2492" s="50" t="s">
        <v>163</v>
      </c>
      <c r="C2492" s="50" t="s">
        <v>692</v>
      </c>
      <c r="D2492" s="50" t="n">
        <v>687363</v>
      </c>
      <c r="E2492" s="50" t="n">
        <v>9</v>
      </c>
      <c r="F2492" s="50" t="s">
        <v>58</v>
      </c>
      <c r="G2492" s="50" t="n">
        <v>33</v>
      </c>
      <c r="H2492" s="50" t="n">
        <v>21</v>
      </c>
      <c r="I2492" s="50" t="n">
        <v>4</v>
      </c>
      <c r="J2492" s="50" t="n">
        <v>19</v>
      </c>
      <c r="K2492" s="50" t="n">
        <v>16</v>
      </c>
      <c r="L2492" s="50" t="n">
        <v>1</v>
      </c>
      <c r="M2492" s="50" t="n">
        <v>14</v>
      </c>
      <c r="N2492" s="50" t="n">
        <v>5</v>
      </c>
      <c r="O2492" s="50" t="n">
        <v>-1.436</v>
      </c>
      <c r="P2492" s="50" t="n">
        <v>11</v>
      </c>
      <c r="Q2492" s="50" t="n">
        <v>11</v>
      </c>
      <c r="R2492" s="50" t="n">
        <v>2</v>
      </c>
      <c r="S2492" s="50" t="n">
        <v>0</v>
      </c>
      <c r="T2492" s="50" t="n">
        <v>0</v>
      </c>
      <c r="U2492" s="50" t="n">
        <v>0</v>
      </c>
      <c r="V2492" s="50" t="n">
        <v>0</v>
      </c>
      <c r="W2492" s="50" t="n">
        <v>0</v>
      </c>
      <c r="X2492" s="50" t="n">
        <v>0</v>
      </c>
      <c r="Y2492" s="50" t="n">
        <v>2</v>
      </c>
      <c r="Z2492" s="50" t="n">
        <v>1.8</v>
      </c>
      <c r="AA2492" s="50" t="n">
        <v>11</v>
      </c>
      <c r="AB2492" s="50" t="n">
        <v>2.679</v>
      </c>
      <c r="AC2492" s="50" t="n">
        <v>9</v>
      </c>
      <c r="AD2492" s="50" t="n">
        <v>1</v>
      </c>
      <c r="AE2492" s="50" t="n">
        <v>2</v>
      </c>
      <c r="AF2492" s="50" t="n">
        <v>9</v>
      </c>
      <c r="AG2492" s="50" t="n">
        <v>776.7</v>
      </c>
      <c r="AH2492" s="50" t="n">
        <v>3</v>
      </c>
      <c r="AI2492" s="50" t="n">
        <v>18</v>
      </c>
      <c r="AJ2492" s="50" t="n">
        <v>1251.2</v>
      </c>
      <c r="AK2492" s="50" t="n">
        <v>2</v>
      </c>
    </row>
    <row r="2493" customFormat="false" ht="15" hidden="false" customHeight="false" outlineLevel="0" collapsed="false">
      <c r="A2493" s="50" t="s">
        <v>1471</v>
      </c>
      <c r="B2493" s="50" t="s">
        <v>163</v>
      </c>
      <c r="C2493" s="50" t="s">
        <v>693</v>
      </c>
      <c r="D2493" s="50" t="n">
        <v>663494</v>
      </c>
      <c r="E2493" s="50" t="n">
        <v>5</v>
      </c>
      <c r="F2493" s="50" t="s">
        <v>54</v>
      </c>
      <c r="G2493" s="50" t="n">
        <v>105</v>
      </c>
      <c r="H2493" s="50" t="n">
        <v>45</v>
      </c>
      <c r="I2493" s="50" t="n">
        <v>8</v>
      </c>
      <c r="J2493" s="50" t="n">
        <v>51</v>
      </c>
      <c r="K2493" s="50" t="n">
        <v>32</v>
      </c>
      <c r="L2493" s="50" t="n">
        <v>2</v>
      </c>
      <c r="M2493" s="50" t="n">
        <v>54</v>
      </c>
      <c r="N2493" s="50" t="n">
        <v>13</v>
      </c>
      <c r="O2493" s="50" t="n">
        <v>0.862</v>
      </c>
      <c r="P2493" s="50" t="n">
        <v>24</v>
      </c>
      <c r="Q2493" s="50" t="n">
        <v>22</v>
      </c>
      <c r="R2493" s="50" t="n">
        <v>6</v>
      </c>
      <c r="S2493" s="50" t="n">
        <v>0</v>
      </c>
      <c r="T2493" s="50" t="n">
        <v>1</v>
      </c>
      <c r="U2493" s="50" t="n">
        <v>1</v>
      </c>
      <c r="V2493" s="50" t="n">
        <v>2</v>
      </c>
      <c r="W2493" s="50" t="n">
        <v>0</v>
      </c>
      <c r="X2493" s="50" t="n">
        <v>0</v>
      </c>
      <c r="Y2493" s="50" t="n">
        <v>3</v>
      </c>
      <c r="Z2493" s="50" t="n">
        <v>8.6</v>
      </c>
      <c r="AA2493" s="50" t="n">
        <v>23</v>
      </c>
      <c r="AB2493" s="50" t="n">
        <v>9.862</v>
      </c>
      <c r="AC2493" s="50" t="n">
        <v>19</v>
      </c>
      <c r="AD2493" s="50" t="n">
        <v>1</v>
      </c>
      <c r="AE2493" s="50" t="n">
        <v>6</v>
      </c>
      <c r="AF2493" s="50" t="n">
        <v>18</v>
      </c>
      <c r="AG2493" s="50" t="n">
        <v>1562.9</v>
      </c>
      <c r="AH2493" s="50" t="n">
        <v>10</v>
      </c>
      <c r="AI2493" s="50" t="n">
        <v>42</v>
      </c>
      <c r="AJ2493" s="50" t="n">
        <v>2787.4</v>
      </c>
      <c r="AK2493" s="50" t="n">
        <v>1</v>
      </c>
    </row>
    <row r="2494" customFormat="false" ht="15" hidden="false" customHeight="false" outlineLevel="0" collapsed="false">
      <c r="A2494" s="50" t="s">
        <v>1471</v>
      </c>
      <c r="B2494" s="50" t="s">
        <v>163</v>
      </c>
      <c r="C2494" s="50" t="s">
        <v>693</v>
      </c>
      <c r="D2494" s="50" t="n">
        <v>663494</v>
      </c>
      <c r="E2494" s="50" t="n">
        <v>6</v>
      </c>
      <c r="F2494" s="50" t="s">
        <v>55</v>
      </c>
      <c r="G2494" s="50" t="n">
        <v>95</v>
      </c>
      <c r="H2494" s="50" t="n">
        <v>47</v>
      </c>
      <c r="I2494" s="50" t="n">
        <v>9</v>
      </c>
      <c r="J2494" s="50" t="n">
        <v>46</v>
      </c>
      <c r="K2494" s="50" t="n">
        <v>26</v>
      </c>
      <c r="L2494" s="50" t="n">
        <v>3</v>
      </c>
      <c r="M2494" s="50" t="n">
        <v>49</v>
      </c>
      <c r="N2494" s="50" t="n">
        <v>21</v>
      </c>
      <c r="O2494" s="50" t="n">
        <v>-0.37</v>
      </c>
      <c r="P2494" s="50" t="n">
        <v>29</v>
      </c>
      <c r="Q2494" s="50" t="n">
        <v>25</v>
      </c>
      <c r="R2494" s="50" t="n">
        <v>5</v>
      </c>
      <c r="S2494" s="50" t="n">
        <v>0</v>
      </c>
      <c r="T2494" s="50" t="n">
        <v>0</v>
      </c>
      <c r="U2494" s="50" t="n">
        <v>2</v>
      </c>
      <c r="V2494" s="50" t="n">
        <v>3</v>
      </c>
      <c r="W2494" s="50" t="n">
        <v>0</v>
      </c>
      <c r="X2494" s="50" t="n">
        <v>0</v>
      </c>
      <c r="Y2494" s="50" t="n">
        <v>5</v>
      </c>
      <c r="Z2494" s="50" t="n">
        <v>8.8</v>
      </c>
      <c r="AA2494" s="50" t="n">
        <v>28</v>
      </c>
      <c r="AB2494" s="50" t="n">
        <v>6.901</v>
      </c>
      <c r="AC2494" s="50" t="n">
        <v>21</v>
      </c>
      <c r="AD2494" s="50" t="n">
        <v>2</v>
      </c>
      <c r="AE2494" s="50" t="n">
        <v>5</v>
      </c>
      <c r="AF2494" s="50" t="n">
        <v>21</v>
      </c>
      <c r="AG2494" s="50" t="n">
        <v>1676.6</v>
      </c>
      <c r="AH2494" s="50" t="n">
        <v>6</v>
      </c>
      <c r="AI2494" s="50" t="n">
        <v>40</v>
      </c>
      <c r="AJ2494" s="50" t="n">
        <v>2632.3</v>
      </c>
      <c r="AK2494" s="50" t="n">
        <v>0</v>
      </c>
    </row>
    <row r="2495" customFormat="false" ht="15" hidden="false" customHeight="false" outlineLevel="0" collapsed="false">
      <c r="A2495" s="50" t="s">
        <v>1471</v>
      </c>
      <c r="B2495" s="50" t="s">
        <v>163</v>
      </c>
      <c r="C2495" s="50" t="s">
        <v>693</v>
      </c>
      <c r="D2495" s="50" t="n">
        <v>663494</v>
      </c>
      <c r="E2495" s="50" t="n">
        <v>7</v>
      </c>
      <c r="F2495" s="50" t="s">
        <v>56</v>
      </c>
      <c r="G2495" s="50" t="n">
        <v>153</v>
      </c>
      <c r="H2495" s="50" t="n">
        <v>79</v>
      </c>
      <c r="I2495" s="50" t="n">
        <v>14</v>
      </c>
      <c r="J2495" s="50" t="n">
        <v>86</v>
      </c>
      <c r="K2495" s="50" t="n">
        <v>58</v>
      </c>
      <c r="L2495" s="50" t="n">
        <v>7</v>
      </c>
      <c r="M2495" s="50" t="n">
        <v>67</v>
      </c>
      <c r="N2495" s="50" t="n">
        <v>21</v>
      </c>
      <c r="O2495" s="50" t="n">
        <v>-0.182</v>
      </c>
      <c r="P2495" s="50" t="n">
        <v>36</v>
      </c>
      <c r="Q2495" s="50" t="n">
        <v>35</v>
      </c>
      <c r="R2495" s="50" t="n">
        <v>9</v>
      </c>
      <c r="S2495" s="50" t="n">
        <v>1</v>
      </c>
      <c r="T2495" s="50" t="n">
        <v>1</v>
      </c>
      <c r="U2495" s="50" t="n">
        <v>1</v>
      </c>
      <c r="V2495" s="50" t="n">
        <v>1</v>
      </c>
      <c r="W2495" s="50" t="n">
        <v>0</v>
      </c>
      <c r="X2495" s="50" t="n">
        <v>0</v>
      </c>
      <c r="Y2495" s="50" t="n">
        <v>9</v>
      </c>
      <c r="Z2495" s="50" t="n">
        <v>10.95</v>
      </c>
      <c r="AA2495" s="50" t="n">
        <v>35</v>
      </c>
      <c r="AB2495" s="50" t="n">
        <v>10.762</v>
      </c>
      <c r="AC2495" s="50" t="n">
        <v>26</v>
      </c>
      <c r="AD2495" s="50" t="n">
        <v>1</v>
      </c>
      <c r="AE2495" s="50" t="n">
        <v>11</v>
      </c>
      <c r="AF2495" s="50" t="n">
        <v>25</v>
      </c>
      <c r="AG2495" s="50" t="n">
        <v>2219.1</v>
      </c>
      <c r="AH2495" s="50" t="n">
        <v>12</v>
      </c>
      <c r="AI2495" s="50" t="n">
        <v>67</v>
      </c>
      <c r="AJ2495" s="50" t="n">
        <v>4402.1</v>
      </c>
      <c r="AK2495" s="50" t="n">
        <v>1</v>
      </c>
    </row>
    <row r="2496" customFormat="false" ht="15" hidden="false" customHeight="false" outlineLevel="0" collapsed="false">
      <c r="A2496" s="50" t="s">
        <v>1471</v>
      </c>
      <c r="B2496" s="50" t="s">
        <v>163</v>
      </c>
      <c r="C2496" s="50" t="s">
        <v>693</v>
      </c>
      <c r="D2496" s="50" t="n">
        <v>663494</v>
      </c>
      <c r="E2496" s="50" t="n">
        <v>8</v>
      </c>
      <c r="F2496" s="50" t="s">
        <v>57</v>
      </c>
      <c r="G2496" s="50" t="n">
        <v>201</v>
      </c>
      <c r="H2496" s="50" t="n">
        <v>85</v>
      </c>
      <c r="I2496" s="50" t="n">
        <v>17</v>
      </c>
      <c r="J2496" s="50" t="n">
        <v>100</v>
      </c>
      <c r="K2496" s="50" t="n">
        <v>63</v>
      </c>
      <c r="L2496" s="50" t="n">
        <v>8</v>
      </c>
      <c r="M2496" s="50" t="n">
        <v>101</v>
      </c>
      <c r="N2496" s="50" t="n">
        <v>22</v>
      </c>
      <c r="O2496" s="50" t="n">
        <v>-0.54</v>
      </c>
      <c r="P2496" s="50" t="n">
        <v>51</v>
      </c>
      <c r="Q2496" s="50" t="n">
        <v>43</v>
      </c>
      <c r="R2496" s="50" t="n">
        <v>13</v>
      </c>
      <c r="S2496" s="50" t="n">
        <v>0</v>
      </c>
      <c r="T2496" s="50" t="n">
        <v>0</v>
      </c>
      <c r="U2496" s="50" t="n">
        <v>0</v>
      </c>
      <c r="V2496" s="50" t="n">
        <v>5</v>
      </c>
      <c r="W2496" s="50" t="n">
        <v>1</v>
      </c>
      <c r="X2496" s="50" t="n">
        <v>2</v>
      </c>
      <c r="Y2496" s="50" t="n">
        <v>10</v>
      </c>
      <c r="Z2496" s="50" t="n">
        <v>15.9</v>
      </c>
      <c r="AA2496" s="50" t="n">
        <v>51</v>
      </c>
      <c r="AB2496" s="50" t="n">
        <v>13.482</v>
      </c>
      <c r="AC2496" s="50" t="n">
        <v>35</v>
      </c>
      <c r="AD2496" s="50" t="n">
        <v>0</v>
      </c>
      <c r="AE2496" s="50" t="n">
        <v>6</v>
      </c>
      <c r="AF2496" s="50" t="n">
        <v>35</v>
      </c>
      <c r="AG2496" s="50" t="n">
        <v>2980.9</v>
      </c>
      <c r="AH2496" s="50" t="n">
        <v>10</v>
      </c>
      <c r="AI2496" s="50" t="n">
        <v>74</v>
      </c>
      <c r="AJ2496" s="50" t="n">
        <v>4859.7</v>
      </c>
      <c r="AK2496" s="50" t="n">
        <v>1</v>
      </c>
    </row>
    <row r="2497" customFormat="false" ht="15" hidden="false" customHeight="false" outlineLevel="0" collapsed="false">
      <c r="A2497" s="50" t="s">
        <v>1471</v>
      </c>
      <c r="B2497" s="50" t="s">
        <v>163</v>
      </c>
      <c r="C2497" s="50" t="s">
        <v>693</v>
      </c>
      <c r="D2497" s="50" t="n">
        <v>663494</v>
      </c>
      <c r="E2497" s="50" t="n">
        <v>9</v>
      </c>
      <c r="F2497" s="50" t="s">
        <v>58</v>
      </c>
      <c r="G2497" s="50" t="n">
        <v>202</v>
      </c>
      <c r="H2497" s="50" t="n">
        <v>79</v>
      </c>
      <c r="I2497" s="50" t="n">
        <v>17</v>
      </c>
      <c r="J2497" s="50" t="n">
        <v>95</v>
      </c>
      <c r="K2497" s="50" t="n">
        <v>54</v>
      </c>
      <c r="L2497" s="50" t="n">
        <v>6</v>
      </c>
      <c r="M2497" s="50" t="n">
        <v>107</v>
      </c>
      <c r="N2497" s="50" t="n">
        <v>25</v>
      </c>
      <c r="O2497" s="50" t="n">
        <v>-4.293</v>
      </c>
      <c r="P2497" s="50" t="n">
        <v>49</v>
      </c>
      <c r="Q2497" s="50" t="n">
        <v>41</v>
      </c>
      <c r="R2497" s="50" t="n">
        <v>5</v>
      </c>
      <c r="S2497" s="50" t="n">
        <v>0</v>
      </c>
      <c r="T2497" s="50" t="n">
        <v>0</v>
      </c>
      <c r="U2497" s="50" t="n">
        <v>0</v>
      </c>
      <c r="V2497" s="50" t="n">
        <v>7</v>
      </c>
      <c r="W2497" s="50" t="n">
        <v>1</v>
      </c>
      <c r="X2497" s="50" t="n">
        <v>0</v>
      </c>
      <c r="Y2497" s="50" t="n">
        <v>12</v>
      </c>
      <c r="Z2497" s="50" t="n">
        <v>10.1</v>
      </c>
      <c r="AA2497" s="50" t="n">
        <v>49</v>
      </c>
      <c r="AB2497" s="50" t="n">
        <v>12.544</v>
      </c>
      <c r="AC2497" s="50" t="n">
        <v>29</v>
      </c>
      <c r="AD2497" s="50" t="n">
        <v>0</v>
      </c>
      <c r="AE2497" s="50" t="n">
        <v>6</v>
      </c>
      <c r="AF2497" s="50" t="n">
        <v>29</v>
      </c>
      <c r="AG2497" s="50" t="n">
        <v>2455.9</v>
      </c>
      <c r="AH2497" s="50" t="n">
        <v>9</v>
      </c>
      <c r="AI2497" s="50" t="n">
        <v>66</v>
      </c>
      <c r="AJ2497" s="50" t="n">
        <v>4312.1</v>
      </c>
      <c r="AK2497" s="50" t="n">
        <v>0</v>
      </c>
    </row>
    <row r="2498" customFormat="false" ht="15" hidden="false" customHeight="false" outlineLevel="0" collapsed="false">
      <c r="A2498" s="50" t="s">
        <v>1472</v>
      </c>
      <c r="B2498" s="50" t="s">
        <v>163</v>
      </c>
      <c r="C2498" s="50" t="s">
        <v>198</v>
      </c>
      <c r="D2498" s="50" t="n">
        <v>663457</v>
      </c>
      <c r="E2498" s="50" t="n">
        <v>6</v>
      </c>
      <c r="F2498" s="50" t="s">
        <v>55</v>
      </c>
      <c r="G2498" s="50" t="n">
        <v>341</v>
      </c>
      <c r="H2498" s="50" t="n">
        <v>120</v>
      </c>
      <c r="I2498" s="50" t="n">
        <v>20</v>
      </c>
      <c r="J2498" s="50" t="n">
        <v>175</v>
      </c>
      <c r="K2498" s="50" t="n">
        <v>91</v>
      </c>
      <c r="L2498" s="50" t="n">
        <v>9</v>
      </c>
      <c r="M2498" s="50" t="n">
        <v>163</v>
      </c>
      <c r="N2498" s="50" t="n">
        <v>29</v>
      </c>
      <c r="O2498" s="50" t="n">
        <v>2.058</v>
      </c>
      <c r="P2498" s="50" t="n">
        <v>85</v>
      </c>
      <c r="Q2498" s="50" t="n">
        <v>72</v>
      </c>
      <c r="R2498" s="50" t="n">
        <v>22</v>
      </c>
      <c r="S2498" s="50" t="n">
        <v>4</v>
      </c>
      <c r="T2498" s="50" t="n">
        <v>1</v>
      </c>
      <c r="U2498" s="50" t="n">
        <v>2</v>
      </c>
      <c r="V2498" s="50" t="n">
        <v>12</v>
      </c>
      <c r="W2498" s="50" t="n">
        <v>0</v>
      </c>
      <c r="X2498" s="50" t="n">
        <v>1</v>
      </c>
      <c r="Y2498" s="50" t="n">
        <v>18</v>
      </c>
      <c r="Z2498" s="50" t="n">
        <v>30.9</v>
      </c>
      <c r="AA2498" s="50" t="n">
        <v>83</v>
      </c>
      <c r="AB2498" s="50" t="n">
        <v>31.637</v>
      </c>
      <c r="AC2498" s="50" t="n">
        <v>55</v>
      </c>
      <c r="AD2498" s="50" t="n">
        <v>6</v>
      </c>
      <c r="AE2498" s="50" t="n">
        <v>31</v>
      </c>
      <c r="AF2498" s="50" t="n">
        <v>54</v>
      </c>
      <c r="AG2498" s="50" t="n">
        <v>5024.4</v>
      </c>
      <c r="AH2498" s="50" t="n">
        <v>22</v>
      </c>
      <c r="AI2498" s="50" t="n">
        <v>103</v>
      </c>
      <c r="AJ2498" s="50" t="n">
        <v>7588.8</v>
      </c>
      <c r="AK2498" s="50" t="n">
        <v>43</v>
      </c>
    </row>
    <row r="2499" customFormat="false" ht="15" hidden="false" customHeight="false" outlineLevel="0" collapsed="false">
      <c r="A2499" s="50" t="s">
        <v>1472</v>
      </c>
      <c r="B2499" s="50" t="s">
        <v>163</v>
      </c>
      <c r="C2499" s="50" t="s">
        <v>198</v>
      </c>
      <c r="D2499" s="50" t="n">
        <v>663457</v>
      </c>
      <c r="E2499" s="50" t="n">
        <v>7</v>
      </c>
      <c r="F2499" s="50" t="s">
        <v>56</v>
      </c>
      <c r="G2499" s="50" t="n">
        <v>383</v>
      </c>
      <c r="H2499" s="50" t="n">
        <v>134</v>
      </c>
      <c r="I2499" s="50" t="n">
        <v>26</v>
      </c>
      <c r="J2499" s="50" t="n">
        <v>192</v>
      </c>
      <c r="K2499" s="50" t="n">
        <v>99</v>
      </c>
      <c r="L2499" s="50" t="n">
        <v>10</v>
      </c>
      <c r="M2499" s="50" t="n">
        <v>191</v>
      </c>
      <c r="N2499" s="50" t="n">
        <v>35</v>
      </c>
      <c r="O2499" s="50" t="n">
        <v>-5.181</v>
      </c>
      <c r="P2499" s="50" t="n">
        <v>89</v>
      </c>
      <c r="Q2499" s="50" t="n">
        <v>77</v>
      </c>
      <c r="R2499" s="50" t="n">
        <v>13</v>
      </c>
      <c r="S2499" s="50" t="n">
        <v>3</v>
      </c>
      <c r="T2499" s="50" t="n">
        <v>0</v>
      </c>
      <c r="U2499" s="50" t="n">
        <v>1</v>
      </c>
      <c r="V2499" s="50" t="n">
        <v>12</v>
      </c>
      <c r="W2499" s="50" t="n">
        <v>0</v>
      </c>
      <c r="X2499" s="50" t="n">
        <v>0</v>
      </c>
      <c r="Y2499" s="50" t="n">
        <v>21</v>
      </c>
      <c r="Z2499" s="50" t="n">
        <v>22.25</v>
      </c>
      <c r="AA2499" s="50" t="n">
        <v>89</v>
      </c>
      <c r="AB2499" s="50" t="n">
        <v>25.211</v>
      </c>
      <c r="AC2499" s="50" t="n">
        <v>56</v>
      </c>
      <c r="AD2499" s="50" t="n">
        <v>4</v>
      </c>
      <c r="AE2499" s="50" t="n">
        <v>25</v>
      </c>
      <c r="AF2499" s="50" t="n">
        <v>56</v>
      </c>
      <c r="AG2499" s="50" t="n">
        <v>5065.8</v>
      </c>
      <c r="AH2499" s="50" t="n">
        <v>16</v>
      </c>
      <c r="AI2499" s="50" t="n">
        <v>114</v>
      </c>
      <c r="AJ2499" s="50" t="n">
        <v>8306.4</v>
      </c>
      <c r="AK2499" s="50" t="n">
        <v>34</v>
      </c>
    </row>
    <row r="2500" customFormat="false" ht="15" hidden="false" customHeight="false" outlineLevel="0" collapsed="false">
      <c r="A2500" s="50" t="s">
        <v>1472</v>
      </c>
      <c r="B2500" s="50" t="s">
        <v>163</v>
      </c>
      <c r="C2500" s="50" t="s">
        <v>198</v>
      </c>
      <c r="D2500" s="50" t="n">
        <v>663457</v>
      </c>
      <c r="E2500" s="50" t="n">
        <v>8</v>
      </c>
      <c r="F2500" s="50" t="s">
        <v>57</v>
      </c>
      <c r="G2500" s="50" t="n">
        <v>40</v>
      </c>
      <c r="H2500" s="50" t="n">
        <v>20</v>
      </c>
      <c r="I2500" s="50" t="n">
        <v>3</v>
      </c>
      <c r="J2500" s="50" t="n">
        <v>22</v>
      </c>
      <c r="K2500" s="50" t="n">
        <v>16</v>
      </c>
      <c r="L2500" s="50" t="n">
        <v>2</v>
      </c>
      <c r="M2500" s="50" t="n">
        <v>18</v>
      </c>
      <c r="N2500" s="50" t="n">
        <v>4</v>
      </c>
      <c r="O2500" s="50" t="n">
        <v>0.292</v>
      </c>
      <c r="P2500" s="50" t="n">
        <v>9</v>
      </c>
      <c r="Q2500" s="50" t="n">
        <v>9</v>
      </c>
      <c r="R2500" s="50" t="n">
        <v>2</v>
      </c>
      <c r="S2500" s="50" t="n">
        <v>1</v>
      </c>
      <c r="T2500" s="50" t="n">
        <v>0</v>
      </c>
      <c r="U2500" s="50" t="n">
        <v>0</v>
      </c>
      <c r="V2500" s="50" t="n">
        <v>0</v>
      </c>
      <c r="W2500" s="50" t="n">
        <v>0</v>
      </c>
      <c r="X2500" s="50" t="n">
        <v>0</v>
      </c>
      <c r="Y2500" s="50" t="n">
        <v>1</v>
      </c>
      <c r="Z2500" s="50" t="n">
        <v>2.15</v>
      </c>
      <c r="AA2500" s="50" t="n">
        <v>9</v>
      </c>
      <c r="AB2500" s="50" t="n">
        <v>3.513</v>
      </c>
      <c r="AC2500" s="50" t="n">
        <v>8</v>
      </c>
      <c r="AD2500" s="50" t="n">
        <v>1</v>
      </c>
      <c r="AE2500" s="50" t="n">
        <v>5</v>
      </c>
      <c r="AF2500" s="50" t="n">
        <v>8</v>
      </c>
      <c r="AG2500" s="50" t="n">
        <v>718.7</v>
      </c>
      <c r="AH2500" s="50" t="n">
        <v>4</v>
      </c>
      <c r="AI2500" s="50" t="n">
        <v>17</v>
      </c>
      <c r="AJ2500" s="50" t="n">
        <v>1225</v>
      </c>
      <c r="AK2500" s="50" t="n">
        <v>4</v>
      </c>
    </row>
    <row r="2501" customFormat="false" ht="15" hidden="false" customHeight="false" outlineLevel="0" collapsed="false">
      <c r="A2501" s="50" t="s">
        <v>1473</v>
      </c>
      <c r="B2501" s="50" t="s">
        <v>163</v>
      </c>
      <c r="C2501" s="50" t="s">
        <v>694</v>
      </c>
      <c r="D2501" s="50" t="n">
        <v>695336</v>
      </c>
      <c r="E2501" s="50" t="n">
        <v>4</v>
      </c>
      <c r="F2501" s="50" t="s">
        <v>53</v>
      </c>
      <c r="G2501" s="50" t="n">
        <v>230</v>
      </c>
      <c r="H2501" s="50" t="n">
        <v>123</v>
      </c>
      <c r="I2501" s="50" t="n">
        <v>36</v>
      </c>
      <c r="J2501" s="50" t="n">
        <v>106</v>
      </c>
      <c r="K2501" s="50" t="n">
        <v>80</v>
      </c>
      <c r="L2501" s="50" t="n">
        <v>18</v>
      </c>
      <c r="M2501" s="50" t="n">
        <v>124</v>
      </c>
      <c r="N2501" s="50" t="n">
        <v>43</v>
      </c>
      <c r="O2501" s="50" t="n">
        <v>-5.84</v>
      </c>
      <c r="P2501" s="50" t="n">
        <v>57</v>
      </c>
      <c r="Q2501" s="50" t="n">
        <v>53</v>
      </c>
      <c r="R2501" s="50" t="n">
        <v>9</v>
      </c>
      <c r="S2501" s="50" t="n">
        <v>2</v>
      </c>
      <c r="T2501" s="50" t="n">
        <v>0</v>
      </c>
      <c r="U2501" s="50" t="n">
        <v>0</v>
      </c>
      <c r="V2501" s="50" t="n">
        <v>4</v>
      </c>
      <c r="W2501" s="50" t="n">
        <v>0</v>
      </c>
      <c r="X2501" s="50" t="n">
        <v>0</v>
      </c>
      <c r="Y2501" s="50" t="n">
        <v>19</v>
      </c>
      <c r="Z2501" s="50" t="n">
        <v>11.6</v>
      </c>
      <c r="AA2501" s="50" t="n">
        <v>57</v>
      </c>
      <c r="AB2501" s="50" t="n">
        <v>12.228</v>
      </c>
      <c r="AC2501" s="50" t="n">
        <v>34</v>
      </c>
      <c r="AD2501" s="50" t="n">
        <v>1</v>
      </c>
      <c r="AE2501" s="50" t="n">
        <v>12</v>
      </c>
      <c r="AF2501" s="50" t="n">
        <v>34</v>
      </c>
      <c r="AG2501" s="50" t="n">
        <v>3042.7</v>
      </c>
      <c r="AH2501" s="50" t="n">
        <v>9</v>
      </c>
      <c r="AI2501" s="50" t="n">
        <v>106</v>
      </c>
      <c r="AJ2501" s="50" t="n">
        <v>7644.6</v>
      </c>
      <c r="AK2501" s="50" t="n">
        <v>22</v>
      </c>
    </row>
    <row r="2502" customFormat="false" ht="15" hidden="false" customHeight="false" outlineLevel="0" collapsed="false">
      <c r="A2502" s="50" t="s">
        <v>1473</v>
      </c>
      <c r="B2502" s="50" t="s">
        <v>163</v>
      </c>
      <c r="C2502" s="50" t="s">
        <v>694</v>
      </c>
      <c r="D2502" s="50" t="n">
        <v>695336</v>
      </c>
      <c r="E2502" s="50" t="n">
        <v>5</v>
      </c>
      <c r="F2502" s="50" t="s">
        <v>54</v>
      </c>
      <c r="G2502" s="50" t="n">
        <v>82</v>
      </c>
      <c r="H2502" s="50" t="n">
        <v>46</v>
      </c>
      <c r="I2502" s="50" t="n">
        <v>14</v>
      </c>
      <c r="J2502" s="50" t="n">
        <v>37</v>
      </c>
      <c r="K2502" s="50" t="n">
        <v>27</v>
      </c>
      <c r="L2502" s="50" t="n">
        <v>5</v>
      </c>
      <c r="M2502" s="50" t="n">
        <v>45</v>
      </c>
      <c r="N2502" s="50" t="n">
        <v>19</v>
      </c>
      <c r="O2502" s="50" t="n">
        <v>0.16</v>
      </c>
      <c r="P2502" s="50" t="n">
        <v>21</v>
      </c>
      <c r="Q2502" s="50" t="n">
        <v>19</v>
      </c>
      <c r="R2502" s="50" t="n">
        <v>3</v>
      </c>
      <c r="S2502" s="50" t="n">
        <v>0</v>
      </c>
      <c r="T2502" s="50" t="n">
        <v>0</v>
      </c>
      <c r="U2502" s="50" t="n">
        <v>1</v>
      </c>
      <c r="V2502" s="50" t="n">
        <v>2</v>
      </c>
      <c r="W2502" s="50" t="n">
        <v>0</v>
      </c>
      <c r="X2502" s="50" t="n">
        <v>0</v>
      </c>
      <c r="Y2502" s="50" t="n">
        <v>5</v>
      </c>
      <c r="Z2502" s="50" t="n">
        <v>5.2</v>
      </c>
      <c r="AA2502" s="50" t="n">
        <v>21</v>
      </c>
      <c r="AB2502" s="50" t="n">
        <v>9.138</v>
      </c>
      <c r="AC2502" s="50" t="n">
        <v>14</v>
      </c>
      <c r="AD2502" s="50" t="n">
        <v>3</v>
      </c>
      <c r="AE2502" s="50" t="n">
        <v>6</v>
      </c>
      <c r="AF2502" s="50" t="n">
        <v>14</v>
      </c>
      <c r="AG2502" s="50" t="n">
        <v>1219</v>
      </c>
      <c r="AH2502" s="50" t="n">
        <v>7</v>
      </c>
      <c r="AI2502" s="50" t="n">
        <v>41</v>
      </c>
      <c r="AJ2502" s="50" t="n">
        <v>2994.7</v>
      </c>
      <c r="AK2502" s="50" t="n">
        <v>15</v>
      </c>
    </row>
    <row r="2503" customFormat="false" ht="15" hidden="false" customHeight="false" outlineLevel="0" collapsed="false">
      <c r="A2503" s="50" t="s">
        <v>1473</v>
      </c>
      <c r="B2503" s="50" t="s">
        <v>163</v>
      </c>
      <c r="C2503" s="50" t="s">
        <v>694</v>
      </c>
      <c r="D2503" s="50" t="n">
        <v>695336</v>
      </c>
      <c r="E2503" s="50" t="n">
        <v>6</v>
      </c>
      <c r="F2503" s="50" t="s">
        <v>55</v>
      </c>
      <c r="G2503" s="50" t="n">
        <v>14</v>
      </c>
      <c r="H2503" s="50" t="n">
        <v>7</v>
      </c>
      <c r="I2503" s="50" t="n">
        <v>1</v>
      </c>
      <c r="J2503" s="50" t="n">
        <v>7</v>
      </c>
      <c r="K2503" s="50" t="n">
        <v>4</v>
      </c>
      <c r="L2503" s="50" t="n">
        <v>0</v>
      </c>
      <c r="M2503" s="50" t="n">
        <v>7</v>
      </c>
      <c r="N2503" s="50" t="n">
        <v>3</v>
      </c>
      <c r="O2503" s="50" t="n">
        <v>0.703</v>
      </c>
      <c r="P2503" s="50" t="n">
        <v>4</v>
      </c>
      <c r="Q2503" s="50" t="n">
        <v>4</v>
      </c>
      <c r="R2503" s="50" t="n">
        <v>2</v>
      </c>
      <c r="S2503" s="50" t="n">
        <v>0</v>
      </c>
      <c r="T2503" s="50" t="n">
        <v>1</v>
      </c>
      <c r="U2503" s="50" t="n">
        <v>0</v>
      </c>
      <c r="V2503" s="50" t="n">
        <v>0</v>
      </c>
      <c r="W2503" s="50" t="n">
        <v>0</v>
      </c>
      <c r="X2503" s="50" t="n">
        <v>0</v>
      </c>
      <c r="Y2503" s="50" t="n">
        <v>2</v>
      </c>
      <c r="Z2503" s="50" t="n">
        <v>2.5</v>
      </c>
      <c r="AA2503" s="50" t="n">
        <v>4</v>
      </c>
      <c r="AB2503" s="50" t="n">
        <v>1.078</v>
      </c>
      <c r="AC2503" s="50" t="n">
        <v>2</v>
      </c>
      <c r="AD2503" s="50" t="n">
        <v>1</v>
      </c>
      <c r="AE2503" s="50" t="n">
        <v>1</v>
      </c>
      <c r="AF2503" s="50" t="n">
        <v>2</v>
      </c>
      <c r="AG2503" s="50" t="n">
        <v>180.8</v>
      </c>
      <c r="AH2503" s="50" t="n">
        <v>1</v>
      </c>
      <c r="AI2503" s="50" t="n">
        <v>7</v>
      </c>
      <c r="AJ2503" s="50" t="n">
        <v>505.5</v>
      </c>
      <c r="AK2503" s="50" t="n">
        <v>2</v>
      </c>
    </row>
    <row r="2504" customFormat="false" ht="15" hidden="false" customHeight="false" outlineLevel="0" collapsed="false">
      <c r="A2504" s="50" t="s">
        <v>1473</v>
      </c>
      <c r="B2504" s="50" t="s">
        <v>163</v>
      </c>
      <c r="C2504" s="50" t="s">
        <v>694</v>
      </c>
      <c r="D2504" s="50" t="n">
        <v>695336</v>
      </c>
      <c r="E2504" s="50" t="n">
        <v>8</v>
      </c>
      <c r="F2504" s="50" t="s">
        <v>57</v>
      </c>
      <c r="G2504" s="50" t="n">
        <v>13</v>
      </c>
      <c r="H2504" s="50" t="n">
        <v>7</v>
      </c>
      <c r="I2504" s="50" t="n">
        <v>1</v>
      </c>
      <c r="J2504" s="50" t="n">
        <v>8</v>
      </c>
      <c r="K2504" s="50" t="n">
        <v>5</v>
      </c>
      <c r="L2504" s="50" t="n">
        <v>1</v>
      </c>
      <c r="M2504" s="50" t="n">
        <v>5</v>
      </c>
      <c r="N2504" s="50" t="n">
        <v>2</v>
      </c>
      <c r="O2504" s="50" t="n">
        <v>0.681</v>
      </c>
      <c r="P2504" s="50" t="n">
        <v>5</v>
      </c>
      <c r="Q2504" s="50" t="n">
        <v>5</v>
      </c>
      <c r="R2504" s="50" t="n">
        <v>3</v>
      </c>
      <c r="S2504" s="50" t="n">
        <v>0</v>
      </c>
      <c r="T2504" s="50" t="n">
        <v>0</v>
      </c>
      <c r="U2504" s="50" t="n">
        <v>0</v>
      </c>
      <c r="V2504" s="50" t="n">
        <v>0</v>
      </c>
      <c r="W2504" s="50" t="n">
        <v>0</v>
      </c>
      <c r="X2504" s="50" t="n">
        <v>0</v>
      </c>
      <c r="Y2504" s="50" t="n">
        <v>1</v>
      </c>
      <c r="Z2504" s="50" t="n">
        <v>2.7</v>
      </c>
      <c r="AA2504" s="50" t="n">
        <v>5</v>
      </c>
      <c r="AB2504" s="50" t="n">
        <v>2.588</v>
      </c>
      <c r="AC2504" s="50" t="n">
        <v>4</v>
      </c>
      <c r="AD2504" s="50" t="n">
        <v>0</v>
      </c>
      <c r="AE2504" s="50" t="n">
        <v>1</v>
      </c>
      <c r="AF2504" s="50" t="n">
        <v>4</v>
      </c>
      <c r="AG2504" s="50" t="n">
        <v>326.8</v>
      </c>
      <c r="AH2504" s="50" t="n">
        <v>3</v>
      </c>
      <c r="AI2504" s="50" t="n">
        <v>6</v>
      </c>
      <c r="AJ2504" s="50" t="n">
        <v>421.3</v>
      </c>
      <c r="AK2504" s="50" t="n">
        <v>0</v>
      </c>
    </row>
    <row r="2505" customFormat="false" ht="15" hidden="false" customHeight="false" outlineLevel="0" collapsed="false">
      <c r="A2505" s="50" t="s">
        <v>1473</v>
      </c>
      <c r="B2505" s="50" t="s">
        <v>163</v>
      </c>
      <c r="C2505" s="50" t="s">
        <v>694</v>
      </c>
      <c r="D2505" s="50" t="n">
        <v>695336</v>
      </c>
      <c r="E2505" s="50" t="n">
        <v>9</v>
      </c>
      <c r="F2505" s="50" t="s">
        <v>58</v>
      </c>
      <c r="G2505" s="50" t="n">
        <v>373</v>
      </c>
      <c r="H2505" s="50" t="n">
        <v>181</v>
      </c>
      <c r="I2505" s="50" t="n">
        <v>37</v>
      </c>
      <c r="J2505" s="50" t="n">
        <v>184</v>
      </c>
      <c r="K2505" s="50" t="n">
        <v>117</v>
      </c>
      <c r="L2505" s="50" t="n">
        <v>14</v>
      </c>
      <c r="M2505" s="50" t="n">
        <v>189</v>
      </c>
      <c r="N2505" s="50" t="n">
        <v>64</v>
      </c>
      <c r="O2505" s="50" t="n">
        <v>2.601</v>
      </c>
      <c r="P2505" s="50" t="n">
        <v>93</v>
      </c>
      <c r="Q2505" s="50" t="n">
        <v>81</v>
      </c>
      <c r="R2505" s="50" t="n">
        <v>21</v>
      </c>
      <c r="S2505" s="50" t="n">
        <v>3</v>
      </c>
      <c r="T2505" s="50" t="n">
        <v>0</v>
      </c>
      <c r="U2505" s="50" t="n">
        <v>3</v>
      </c>
      <c r="V2505" s="50" t="n">
        <v>7</v>
      </c>
      <c r="W2505" s="50" t="n">
        <v>2</v>
      </c>
      <c r="X2505" s="50" t="n">
        <v>3</v>
      </c>
      <c r="Y2505" s="50" t="n">
        <v>22</v>
      </c>
      <c r="Z2505" s="50" t="n">
        <v>28.65</v>
      </c>
      <c r="AA2505" s="50" t="n">
        <v>92</v>
      </c>
      <c r="AB2505" s="50" t="n">
        <v>30.251</v>
      </c>
      <c r="AC2505" s="50" t="n">
        <v>62</v>
      </c>
      <c r="AD2505" s="50" t="n">
        <v>6</v>
      </c>
      <c r="AE2505" s="50" t="n">
        <v>30</v>
      </c>
      <c r="AF2505" s="50" t="n">
        <v>61</v>
      </c>
      <c r="AG2505" s="50" t="n">
        <v>5664</v>
      </c>
      <c r="AH2505" s="50" t="n">
        <v>23</v>
      </c>
      <c r="AI2505" s="50" t="n">
        <v>163</v>
      </c>
      <c r="AJ2505" s="50" t="n">
        <v>11787.4</v>
      </c>
      <c r="AK2505" s="50" t="n">
        <v>37</v>
      </c>
    </row>
    <row r="2506" customFormat="false" ht="15" hidden="false" customHeight="false" outlineLevel="0" collapsed="false">
      <c r="A2506" s="50" t="s">
        <v>1474</v>
      </c>
      <c r="B2506" s="50" t="s">
        <v>163</v>
      </c>
      <c r="C2506" s="50" t="s">
        <v>695</v>
      </c>
      <c r="D2506" s="50" t="n">
        <v>699625</v>
      </c>
      <c r="E2506" s="50" t="n">
        <v>5</v>
      </c>
      <c r="F2506" s="50" t="s">
        <v>54</v>
      </c>
      <c r="G2506" s="50" t="n">
        <v>9</v>
      </c>
      <c r="H2506" s="50" t="n">
        <v>4</v>
      </c>
      <c r="I2506" s="50" t="n">
        <v>1</v>
      </c>
      <c r="J2506" s="50" t="n">
        <v>5</v>
      </c>
      <c r="K2506" s="50" t="n">
        <v>3</v>
      </c>
      <c r="L2506" s="50" t="n">
        <v>0</v>
      </c>
      <c r="M2506" s="50" t="n">
        <v>4</v>
      </c>
      <c r="N2506" s="50" t="n">
        <v>1</v>
      </c>
      <c r="O2506" s="50" t="n">
        <v>-0.766</v>
      </c>
      <c r="P2506" s="50" t="n">
        <v>3</v>
      </c>
      <c r="Q2506" s="50" t="n">
        <v>3</v>
      </c>
      <c r="R2506" s="50" t="n">
        <v>0</v>
      </c>
      <c r="S2506" s="50" t="n">
        <v>0</v>
      </c>
      <c r="T2506" s="50" t="n">
        <v>0</v>
      </c>
      <c r="U2506" s="50" t="n">
        <v>0</v>
      </c>
      <c r="V2506" s="50" t="n">
        <v>0</v>
      </c>
      <c r="W2506" s="50" t="n">
        <v>0</v>
      </c>
      <c r="X2506" s="50" t="n">
        <v>0</v>
      </c>
      <c r="Y2506" s="50" t="n">
        <v>1</v>
      </c>
      <c r="Z2506" s="50" t="n">
        <v>0</v>
      </c>
      <c r="AA2506" s="50" t="n">
        <v>3</v>
      </c>
      <c r="AB2506" s="50" t="n">
        <v>0.12</v>
      </c>
      <c r="AC2506" s="50" t="n">
        <v>2</v>
      </c>
      <c r="AD2506" s="50" t="n">
        <v>0</v>
      </c>
      <c r="AE2506" s="50" t="n">
        <v>1</v>
      </c>
      <c r="AF2506" s="50" t="n">
        <v>2</v>
      </c>
      <c r="AG2506" s="50" t="n">
        <v>181.1</v>
      </c>
      <c r="AH2506" s="50" t="n">
        <v>0</v>
      </c>
      <c r="AI2506" s="50" t="n">
        <v>4</v>
      </c>
      <c r="AJ2506" s="50" t="n">
        <v>278.4</v>
      </c>
      <c r="AK2506" s="50" t="n">
        <v>0</v>
      </c>
    </row>
    <row r="2507" customFormat="false" ht="15" hidden="false" customHeight="false" outlineLevel="0" collapsed="false">
      <c r="A2507" s="50" t="s">
        <v>1474</v>
      </c>
      <c r="B2507" s="50" t="s">
        <v>163</v>
      </c>
      <c r="C2507" s="50" t="s">
        <v>695</v>
      </c>
      <c r="D2507" s="50" t="n">
        <v>699625</v>
      </c>
      <c r="E2507" s="50" t="n">
        <v>6</v>
      </c>
      <c r="F2507" s="50" t="s">
        <v>55</v>
      </c>
      <c r="G2507" s="50" t="n">
        <v>218</v>
      </c>
      <c r="H2507" s="50" t="n">
        <v>97</v>
      </c>
      <c r="I2507" s="50" t="n">
        <v>27</v>
      </c>
      <c r="J2507" s="50" t="n">
        <v>96</v>
      </c>
      <c r="K2507" s="50" t="n">
        <v>58</v>
      </c>
      <c r="L2507" s="50" t="n">
        <v>8</v>
      </c>
      <c r="M2507" s="50" t="n">
        <v>122</v>
      </c>
      <c r="N2507" s="50" t="n">
        <v>39</v>
      </c>
      <c r="O2507" s="50" t="n">
        <v>-3.46</v>
      </c>
      <c r="P2507" s="50" t="n">
        <v>54</v>
      </c>
      <c r="Q2507" s="50" t="n">
        <v>48</v>
      </c>
      <c r="R2507" s="50" t="n">
        <v>8</v>
      </c>
      <c r="S2507" s="50" t="n">
        <v>2</v>
      </c>
      <c r="T2507" s="50" t="n">
        <v>0</v>
      </c>
      <c r="U2507" s="50" t="n">
        <v>1</v>
      </c>
      <c r="V2507" s="50" t="n">
        <v>5</v>
      </c>
      <c r="W2507" s="50" t="n">
        <v>1</v>
      </c>
      <c r="X2507" s="50" t="n">
        <v>0</v>
      </c>
      <c r="Y2507" s="50" t="n">
        <v>16</v>
      </c>
      <c r="Z2507" s="50" t="n">
        <v>13.2</v>
      </c>
      <c r="AA2507" s="50" t="n">
        <v>53</v>
      </c>
      <c r="AB2507" s="50" t="n">
        <v>17.491</v>
      </c>
      <c r="AC2507" s="50" t="n">
        <v>32</v>
      </c>
      <c r="AD2507" s="50" t="n">
        <v>2</v>
      </c>
      <c r="AE2507" s="50" t="n">
        <v>15</v>
      </c>
      <c r="AF2507" s="50" t="n">
        <v>31</v>
      </c>
      <c r="AG2507" s="50" t="n">
        <v>2800.8</v>
      </c>
      <c r="AH2507" s="50" t="n">
        <v>14</v>
      </c>
      <c r="AI2507" s="50" t="n">
        <v>79</v>
      </c>
      <c r="AJ2507" s="50" t="n">
        <v>5685.8</v>
      </c>
      <c r="AK2507" s="50" t="n">
        <v>20</v>
      </c>
    </row>
    <row r="2508" customFormat="false" ht="15" hidden="false" customHeight="false" outlineLevel="0" collapsed="false">
      <c r="A2508" s="50" t="s">
        <v>1474</v>
      </c>
      <c r="B2508" s="50" t="s">
        <v>163</v>
      </c>
      <c r="C2508" s="50" t="s">
        <v>695</v>
      </c>
      <c r="D2508" s="50" t="n">
        <v>699625</v>
      </c>
      <c r="E2508" s="50" t="n">
        <v>7</v>
      </c>
      <c r="F2508" s="50" t="s">
        <v>56</v>
      </c>
      <c r="G2508" s="50" t="n">
        <v>132</v>
      </c>
      <c r="H2508" s="50" t="n">
        <v>72</v>
      </c>
      <c r="I2508" s="50" t="n">
        <v>29</v>
      </c>
      <c r="J2508" s="50" t="n">
        <v>59</v>
      </c>
      <c r="K2508" s="50" t="n">
        <v>42</v>
      </c>
      <c r="L2508" s="50" t="n">
        <v>13</v>
      </c>
      <c r="M2508" s="50" t="n">
        <v>73</v>
      </c>
      <c r="N2508" s="50" t="n">
        <v>30</v>
      </c>
      <c r="O2508" s="50" t="n">
        <v>-1.522</v>
      </c>
      <c r="P2508" s="50" t="n">
        <v>38</v>
      </c>
      <c r="Q2508" s="50" t="n">
        <v>34</v>
      </c>
      <c r="R2508" s="50" t="n">
        <v>6</v>
      </c>
      <c r="S2508" s="50" t="n">
        <v>1</v>
      </c>
      <c r="T2508" s="50" t="n">
        <v>0</v>
      </c>
      <c r="U2508" s="50" t="n">
        <v>2</v>
      </c>
      <c r="V2508" s="50" t="n">
        <v>2</v>
      </c>
      <c r="W2508" s="50" t="n">
        <v>2</v>
      </c>
      <c r="X2508" s="50" t="n">
        <v>0</v>
      </c>
      <c r="Y2508" s="50" t="n">
        <v>13</v>
      </c>
      <c r="Z2508" s="50" t="n">
        <v>10.75</v>
      </c>
      <c r="AA2508" s="50" t="n">
        <v>38</v>
      </c>
      <c r="AB2508" s="50" t="n">
        <v>12.928</v>
      </c>
      <c r="AC2508" s="50" t="n">
        <v>21</v>
      </c>
      <c r="AD2508" s="50" t="n">
        <v>4</v>
      </c>
      <c r="AE2508" s="50" t="n">
        <v>14</v>
      </c>
      <c r="AF2508" s="50" t="n">
        <v>21</v>
      </c>
      <c r="AG2508" s="50" t="n">
        <v>2026.5</v>
      </c>
      <c r="AH2508" s="50" t="n">
        <v>8</v>
      </c>
      <c r="AI2508" s="50" t="n">
        <v>68</v>
      </c>
      <c r="AJ2508" s="50" t="n">
        <v>4861</v>
      </c>
      <c r="AK2508" s="50" t="n">
        <v>11</v>
      </c>
    </row>
    <row r="2509" customFormat="false" ht="15" hidden="false" customHeight="false" outlineLevel="0" collapsed="false">
      <c r="A2509" s="50" t="s">
        <v>1474</v>
      </c>
      <c r="B2509" s="50" t="s">
        <v>163</v>
      </c>
      <c r="C2509" s="50" t="s">
        <v>695</v>
      </c>
      <c r="D2509" s="50" t="n">
        <v>699625</v>
      </c>
      <c r="E2509" s="50" t="n">
        <v>8</v>
      </c>
      <c r="F2509" s="50" t="s">
        <v>57</v>
      </c>
      <c r="G2509" s="50" t="n">
        <v>206</v>
      </c>
      <c r="H2509" s="50" t="n">
        <v>108</v>
      </c>
      <c r="I2509" s="50" t="n">
        <v>33</v>
      </c>
      <c r="J2509" s="50" t="n">
        <v>94</v>
      </c>
      <c r="K2509" s="50" t="n">
        <v>65</v>
      </c>
      <c r="L2509" s="50" t="n">
        <v>16</v>
      </c>
      <c r="M2509" s="50" t="n">
        <v>112</v>
      </c>
      <c r="N2509" s="50" t="n">
        <v>43</v>
      </c>
      <c r="O2509" s="50" t="n">
        <v>-3.38</v>
      </c>
      <c r="P2509" s="50" t="n">
        <v>54</v>
      </c>
      <c r="Q2509" s="50" t="n">
        <v>49</v>
      </c>
      <c r="R2509" s="50" t="n">
        <v>10</v>
      </c>
      <c r="S2509" s="50" t="n">
        <v>3</v>
      </c>
      <c r="T2509" s="50" t="n">
        <v>0</v>
      </c>
      <c r="U2509" s="50" t="n">
        <v>2</v>
      </c>
      <c r="V2509" s="50" t="n">
        <v>2</v>
      </c>
      <c r="W2509" s="50" t="n">
        <v>2</v>
      </c>
      <c r="X2509" s="50" t="n">
        <v>1</v>
      </c>
      <c r="Y2509" s="50" t="n">
        <v>18</v>
      </c>
      <c r="Z2509" s="50" t="n">
        <v>15.05</v>
      </c>
      <c r="AA2509" s="50" t="n">
        <v>54</v>
      </c>
      <c r="AB2509" s="50" t="n">
        <v>13</v>
      </c>
      <c r="AC2509" s="50" t="n">
        <v>32</v>
      </c>
      <c r="AD2509" s="50" t="n">
        <v>4</v>
      </c>
      <c r="AE2509" s="50" t="n">
        <v>12</v>
      </c>
      <c r="AF2509" s="50" t="n">
        <v>32</v>
      </c>
      <c r="AG2509" s="50" t="n">
        <v>2880</v>
      </c>
      <c r="AH2509" s="50" t="n">
        <v>12</v>
      </c>
      <c r="AI2509" s="50" t="n">
        <v>96</v>
      </c>
      <c r="AJ2509" s="50" t="n">
        <v>6974.2</v>
      </c>
      <c r="AK2509" s="50" t="n">
        <v>23</v>
      </c>
    </row>
    <row r="2510" customFormat="false" ht="15" hidden="false" customHeight="false" outlineLevel="0" collapsed="false">
      <c r="A2510" s="50" t="s">
        <v>1475</v>
      </c>
      <c r="B2510" s="50" t="s">
        <v>163</v>
      </c>
      <c r="C2510" s="50" t="s">
        <v>696</v>
      </c>
      <c r="D2510" s="50" t="n">
        <v>695491</v>
      </c>
      <c r="E2510" s="50" t="n">
        <v>8</v>
      </c>
      <c r="F2510" s="50" t="s">
        <v>57</v>
      </c>
      <c r="G2510" s="50" t="n">
        <v>207</v>
      </c>
      <c r="H2510" s="50" t="n">
        <v>114</v>
      </c>
      <c r="I2510" s="50" t="n">
        <v>39</v>
      </c>
      <c r="J2510" s="50" t="n">
        <v>97</v>
      </c>
      <c r="K2510" s="50" t="n">
        <v>68</v>
      </c>
      <c r="L2510" s="50" t="n">
        <v>12</v>
      </c>
      <c r="M2510" s="50" t="n">
        <v>110</v>
      </c>
      <c r="N2510" s="50" t="n">
        <v>46</v>
      </c>
      <c r="O2510" s="50" t="n">
        <v>0.183</v>
      </c>
      <c r="P2510" s="50" t="n">
        <v>59</v>
      </c>
      <c r="Q2510" s="50" t="n">
        <v>54</v>
      </c>
      <c r="R2510" s="50" t="n">
        <v>9</v>
      </c>
      <c r="S2510" s="50" t="n">
        <v>2</v>
      </c>
      <c r="T2510" s="50" t="n">
        <v>0</v>
      </c>
      <c r="U2510" s="50" t="n">
        <v>5</v>
      </c>
      <c r="V2510" s="50" t="n">
        <v>3</v>
      </c>
      <c r="W2510" s="50" t="n">
        <v>1</v>
      </c>
      <c r="X2510" s="50" t="n">
        <v>1</v>
      </c>
      <c r="Y2510" s="50" t="n">
        <v>22</v>
      </c>
      <c r="Z2510" s="50" t="n">
        <v>17.1</v>
      </c>
      <c r="AA2510" s="50" t="n">
        <v>59</v>
      </c>
      <c r="AB2510" s="50" t="n">
        <v>17.616</v>
      </c>
      <c r="AC2510" s="50" t="n">
        <v>33</v>
      </c>
      <c r="AD2510" s="50" t="n">
        <v>5</v>
      </c>
      <c r="AE2510" s="50" t="n">
        <v>18</v>
      </c>
      <c r="AF2510" s="50" t="n">
        <v>33</v>
      </c>
      <c r="AG2510" s="50" t="n">
        <v>3082.3</v>
      </c>
      <c r="AH2510" s="50" t="n">
        <v>14</v>
      </c>
      <c r="AI2510" s="50" t="n">
        <v>102</v>
      </c>
      <c r="AJ2510" s="50" t="n">
        <v>7916.6</v>
      </c>
      <c r="AK2510" s="50" t="n">
        <v>78</v>
      </c>
    </row>
    <row r="2511" customFormat="false" ht="15" hidden="false" customHeight="false" outlineLevel="0" collapsed="false">
      <c r="A2511" s="50" t="s">
        <v>1475</v>
      </c>
      <c r="B2511" s="50" t="s">
        <v>163</v>
      </c>
      <c r="C2511" s="50" t="s">
        <v>696</v>
      </c>
      <c r="D2511" s="50" t="n">
        <v>695491</v>
      </c>
      <c r="E2511" s="50" t="n">
        <v>9</v>
      </c>
      <c r="F2511" s="50" t="s">
        <v>58</v>
      </c>
      <c r="G2511" s="50" t="n">
        <v>175</v>
      </c>
      <c r="H2511" s="50" t="n">
        <v>96</v>
      </c>
      <c r="I2511" s="50" t="n">
        <v>28</v>
      </c>
      <c r="J2511" s="50" t="n">
        <v>93</v>
      </c>
      <c r="K2511" s="50" t="n">
        <v>66</v>
      </c>
      <c r="L2511" s="50" t="n">
        <v>17</v>
      </c>
      <c r="M2511" s="50" t="n">
        <v>82</v>
      </c>
      <c r="N2511" s="50" t="n">
        <v>30</v>
      </c>
      <c r="O2511" s="50" t="n">
        <v>2.416</v>
      </c>
      <c r="P2511" s="50" t="n">
        <v>49</v>
      </c>
      <c r="Q2511" s="50" t="n">
        <v>46</v>
      </c>
      <c r="R2511" s="50" t="n">
        <v>14</v>
      </c>
      <c r="S2511" s="50" t="n">
        <v>5</v>
      </c>
      <c r="T2511" s="50" t="n">
        <v>0</v>
      </c>
      <c r="U2511" s="50" t="n">
        <v>2</v>
      </c>
      <c r="V2511" s="50" t="n">
        <v>1</v>
      </c>
      <c r="W2511" s="50" t="n">
        <v>2</v>
      </c>
      <c r="X2511" s="50" t="n">
        <v>0</v>
      </c>
      <c r="Y2511" s="50" t="n">
        <v>11</v>
      </c>
      <c r="Z2511" s="50" t="n">
        <v>18.65</v>
      </c>
      <c r="AA2511" s="50" t="n">
        <v>49</v>
      </c>
      <c r="AB2511" s="50" t="n">
        <v>15.076</v>
      </c>
      <c r="AC2511" s="50" t="n">
        <v>35</v>
      </c>
      <c r="AD2511" s="50" t="n">
        <v>3</v>
      </c>
      <c r="AE2511" s="50" t="n">
        <v>14</v>
      </c>
      <c r="AF2511" s="50" t="n">
        <v>35</v>
      </c>
      <c r="AG2511" s="50" t="n">
        <v>3177.5</v>
      </c>
      <c r="AH2511" s="50" t="n">
        <v>11</v>
      </c>
      <c r="AI2511" s="50" t="n">
        <v>83</v>
      </c>
      <c r="AJ2511" s="50" t="n">
        <v>6463</v>
      </c>
      <c r="AK2511" s="50" t="n">
        <v>64</v>
      </c>
    </row>
    <row r="2512" customFormat="false" ht="15" hidden="false" customHeight="false" outlineLevel="0" collapsed="false">
      <c r="A2512" s="50" t="s">
        <v>1476</v>
      </c>
      <c r="B2512" s="50" t="s">
        <v>163</v>
      </c>
      <c r="C2512" s="50" t="s">
        <v>697</v>
      </c>
      <c r="D2512" s="50" t="n">
        <v>699024</v>
      </c>
      <c r="E2512" s="50" t="n">
        <v>9</v>
      </c>
      <c r="F2512" s="50" t="s">
        <v>58</v>
      </c>
      <c r="G2512" s="50" t="n">
        <v>393</v>
      </c>
      <c r="H2512" s="50" t="n">
        <v>183</v>
      </c>
      <c r="I2512" s="50" t="n">
        <v>41</v>
      </c>
      <c r="J2512" s="50" t="n">
        <v>181</v>
      </c>
      <c r="K2512" s="50" t="n">
        <v>121</v>
      </c>
      <c r="L2512" s="50" t="n">
        <v>16</v>
      </c>
      <c r="M2512" s="50" t="n">
        <v>212</v>
      </c>
      <c r="N2512" s="50" t="n">
        <v>62</v>
      </c>
      <c r="O2512" s="50" t="n">
        <v>4.159</v>
      </c>
      <c r="P2512" s="50" t="n">
        <v>102</v>
      </c>
      <c r="Q2512" s="50" t="n">
        <v>95</v>
      </c>
      <c r="R2512" s="50" t="n">
        <v>27</v>
      </c>
      <c r="S2512" s="50" t="n">
        <v>3</v>
      </c>
      <c r="T2512" s="50" t="n">
        <v>0</v>
      </c>
      <c r="U2512" s="50" t="n">
        <v>5</v>
      </c>
      <c r="V2512" s="50" t="n">
        <v>7</v>
      </c>
      <c r="W2512" s="50" t="n">
        <v>0</v>
      </c>
      <c r="X2512" s="50" t="n">
        <v>0</v>
      </c>
      <c r="Y2512" s="50" t="n">
        <v>25</v>
      </c>
      <c r="Z2512" s="50" t="n">
        <v>36.45</v>
      </c>
      <c r="AA2512" s="50" t="n">
        <v>102</v>
      </c>
      <c r="AB2512" s="50" t="n">
        <v>35.418</v>
      </c>
      <c r="AC2512" s="50" t="n">
        <v>70</v>
      </c>
      <c r="AD2512" s="50" t="n">
        <v>7</v>
      </c>
      <c r="AE2512" s="50" t="n">
        <v>39</v>
      </c>
      <c r="AF2512" s="50" t="n">
        <v>70</v>
      </c>
      <c r="AG2512" s="50" t="n">
        <v>6480.7</v>
      </c>
      <c r="AH2512" s="50" t="n">
        <v>30</v>
      </c>
      <c r="AI2512" s="50" t="n">
        <v>163</v>
      </c>
      <c r="AJ2512" s="50" t="n">
        <v>12016.5</v>
      </c>
      <c r="AK2512" s="50" t="n">
        <v>52</v>
      </c>
    </row>
    <row r="2513" customFormat="false" ht="15" hidden="false" customHeight="false" outlineLevel="0" collapsed="false">
      <c r="A2513" s="50" t="s">
        <v>1477</v>
      </c>
      <c r="B2513" s="50" t="s">
        <v>163</v>
      </c>
      <c r="C2513" s="50" t="s">
        <v>698</v>
      </c>
      <c r="D2513" s="50" t="n">
        <v>602104</v>
      </c>
      <c r="E2513" s="50" t="n">
        <v>4</v>
      </c>
      <c r="F2513" s="50" t="s">
        <v>53</v>
      </c>
      <c r="G2513" s="50" t="n">
        <v>218</v>
      </c>
      <c r="H2513" s="50" t="n">
        <v>102</v>
      </c>
      <c r="I2513" s="50" t="n">
        <v>23</v>
      </c>
      <c r="J2513" s="50" t="n">
        <v>108</v>
      </c>
      <c r="K2513" s="50" t="n">
        <v>75</v>
      </c>
      <c r="L2513" s="50" t="n">
        <v>13</v>
      </c>
      <c r="M2513" s="50" t="n">
        <v>110</v>
      </c>
      <c r="N2513" s="50" t="n">
        <v>27</v>
      </c>
      <c r="O2513" s="50" t="n">
        <v>-1.618</v>
      </c>
      <c r="P2513" s="50" t="n">
        <v>63</v>
      </c>
      <c r="Q2513" s="50" t="n">
        <v>53</v>
      </c>
      <c r="R2513" s="50" t="n">
        <v>9</v>
      </c>
      <c r="S2513" s="50" t="n">
        <v>3</v>
      </c>
      <c r="T2513" s="50" t="n">
        <v>0</v>
      </c>
      <c r="U2513" s="50" t="n">
        <v>2</v>
      </c>
      <c r="V2513" s="50" t="n">
        <v>6</v>
      </c>
      <c r="W2513" s="50" t="n">
        <v>3</v>
      </c>
      <c r="X2513" s="50" t="n">
        <v>1</v>
      </c>
      <c r="Y2513" s="50" t="n">
        <v>12</v>
      </c>
      <c r="Z2513" s="50" t="n">
        <v>17.65</v>
      </c>
      <c r="AA2513" s="50" t="n">
        <v>63</v>
      </c>
      <c r="AB2513" s="50" t="n">
        <v>19.197</v>
      </c>
      <c r="AC2513" s="50" t="n">
        <v>42</v>
      </c>
      <c r="AD2513" s="50" t="n">
        <v>4</v>
      </c>
      <c r="AE2513" s="50" t="n">
        <v>16</v>
      </c>
      <c r="AF2513" s="50" t="n">
        <v>42</v>
      </c>
      <c r="AG2513" s="50" t="n">
        <v>3780.5</v>
      </c>
      <c r="AH2513" s="50" t="n">
        <v>14</v>
      </c>
      <c r="AI2513" s="50" t="n">
        <v>89</v>
      </c>
      <c r="AJ2513" s="50" t="n">
        <v>6256.4</v>
      </c>
      <c r="AK2513" s="50" t="n">
        <v>3</v>
      </c>
    </row>
    <row r="2514" customFormat="false" ht="15" hidden="false" customHeight="false" outlineLevel="0" collapsed="false">
      <c r="A2514" s="50" t="s">
        <v>1477</v>
      </c>
      <c r="B2514" s="50" t="s">
        <v>163</v>
      </c>
      <c r="C2514" s="50" t="s">
        <v>698</v>
      </c>
      <c r="D2514" s="50" t="n">
        <v>602104</v>
      </c>
      <c r="E2514" s="50" t="n">
        <v>5</v>
      </c>
      <c r="F2514" s="50" t="s">
        <v>54</v>
      </c>
      <c r="G2514" s="50" t="n">
        <v>19</v>
      </c>
      <c r="H2514" s="50" t="n">
        <v>13</v>
      </c>
      <c r="I2514" s="50" t="n">
        <v>2</v>
      </c>
      <c r="J2514" s="50" t="n">
        <v>11</v>
      </c>
      <c r="K2514" s="50" t="n">
        <v>10</v>
      </c>
      <c r="L2514" s="50" t="n">
        <v>2</v>
      </c>
      <c r="M2514" s="50" t="n">
        <v>8</v>
      </c>
      <c r="N2514" s="50" t="n">
        <v>3</v>
      </c>
      <c r="O2514" s="50" t="n">
        <v>-0.734</v>
      </c>
      <c r="P2514" s="50" t="n">
        <v>5</v>
      </c>
      <c r="Q2514" s="50" t="n">
        <v>4</v>
      </c>
      <c r="R2514" s="50" t="n">
        <v>0</v>
      </c>
      <c r="S2514" s="50" t="n">
        <v>0</v>
      </c>
      <c r="T2514" s="50" t="n">
        <v>0</v>
      </c>
      <c r="U2514" s="50" t="n">
        <v>0</v>
      </c>
      <c r="V2514" s="50" t="n">
        <v>0</v>
      </c>
      <c r="W2514" s="50" t="n">
        <v>1</v>
      </c>
      <c r="X2514" s="50" t="n">
        <v>0</v>
      </c>
      <c r="Y2514" s="50" t="n">
        <v>0</v>
      </c>
      <c r="Z2514" s="50" t="n">
        <v>0.7</v>
      </c>
      <c r="AA2514" s="50" t="n">
        <v>5</v>
      </c>
      <c r="AB2514" s="50" t="n">
        <v>1.581</v>
      </c>
      <c r="AC2514" s="50" t="n">
        <v>4</v>
      </c>
      <c r="AD2514" s="50" t="n">
        <v>1</v>
      </c>
      <c r="AE2514" s="50" t="n">
        <v>1</v>
      </c>
      <c r="AF2514" s="50" t="n">
        <v>4</v>
      </c>
      <c r="AG2514" s="50" t="n">
        <v>335.8</v>
      </c>
      <c r="AH2514" s="50" t="n">
        <v>0</v>
      </c>
      <c r="AI2514" s="50" t="n">
        <v>12</v>
      </c>
      <c r="AJ2514" s="50" t="n">
        <v>842.2</v>
      </c>
      <c r="AK2514" s="50" t="n">
        <v>0</v>
      </c>
    </row>
    <row r="2515" customFormat="false" ht="15" hidden="false" customHeight="false" outlineLevel="0" collapsed="false">
      <c r="A2515" s="50" t="s">
        <v>1477</v>
      </c>
      <c r="B2515" s="50" t="s">
        <v>163</v>
      </c>
      <c r="C2515" s="50" t="s">
        <v>698</v>
      </c>
      <c r="D2515" s="50" t="n">
        <v>602104</v>
      </c>
      <c r="E2515" s="50" t="n">
        <v>8</v>
      </c>
      <c r="F2515" s="50" t="s">
        <v>57</v>
      </c>
      <c r="G2515" s="50" t="n">
        <v>75</v>
      </c>
      <c r="H2515" s="50" t="n">
        <v>36</v>
      </c>
      <c r="I2515" s="50" t="n">
        <v>8</v>
      </c>
      <c r="J2515" s="50" t="n">
        <v>39</v>
      </c>
      <c r="K2515" s="50" t="n">
        <v>26</v>
      </c>
      <c r="L2515" s="50" t="n">
        <v>4</v>
      </c>
      <c r="M2515" s="50" t="n">
        <v>36</v>
      </c>
      <c r="N2515" s="50" t="n">
        <v>10</v>
      </c>
      <c r="O2515" s="50" t="n">
        <v>-0.371</v>
      </c>
      <c r="P2515" s="50" t="n">
        <v>18</v>
      </c>
      <c r="Q2515" s="50" t="n">
        <v>16</v>
      </c>
      <c r="R2515" s="50" t="n">
        <v>2</v>
      </c>
      <c r="S2515" s="50" t="n">
        <v>0</v>
      </c>
      <c r="T2515" s="50" t="n">
        <v>0</v>
      </c>
      <c r="U2515" s="50" t="n">
        <v>1</v>
      </c>
      <c r="V2515" s="50" t="n">
        <v>2</v>
      </c>
      <c r="W2515" s="50" t="n">
        <v>0</v>
      </c>
      <c r="X2515" s="50" t="n">
        <v>0</v>
      </c>
      <c r="Y2515" s="50" t="n">
        <v>3</v>
      </c>
      <c r="Z2515" s="50" t="n">
        <v>4.3</v>
      </c>
      <c r="AA2515" s="50" t="n">
        <v>18</v>
      </c>
      <c r="AB2515" s="50" t="n">
        <v>5.673</v>
      </c>
      <c r="AC2515" s="50" t="n">
        <v>13</v>
      </c>
      <c r="AD2515" s="50" t="n">
        <v>1</v>
      </c>
      <c r="AE2515" s="50" t="n">
        <v>6</v>
      </c>
      <c r="AF2515" s="50" t="n">
        <v>13</v>
      </c>
      <c r="AG2515" s="50" t="n">
        <v>1163.5</v>
      </c>
      <c r="AH2515" s="50" t="n">
        <v>3</v>
      </c>
      <c r="AI2515" s="50" t="n">
        <v>31</v>
      </c>
      <c r="AJ2515" s="50" t="n">
        <v>2179.6</v>
      </c>
      <c r="AK2515" s="50" t="n">
        <v>2</v>
      </c>
    </row>
    <row r="2516" customFormat="false" ht="15" hidden="false" customHeight="false" outlineLevel="0" collapsed="false">
      <c r="A2516" s="50" t="s">
        <v>1477</v>
      </c>
      <c r="B2516" s="50" t="s">
        <v>163</v>
      </c>
      <c r="C2516" s="50" t="s">
        <v>698</v>
      </c>
      <c r="D2516" s="50" t="n">
        <v>602104</v>
      </c>
      <c r="E2516" s="50" t="n">
        <v>9</v>
      </c>
      <c r="F2516" s="50" t="s">
        <v>58</v>
      </c>
      <c r="G2516" s="50" t="n">
        <v>50</v>
      </c>
      <c r="H2516" s="50" t="n">
        <v>24</v>
      </c>
      <c r="I2516" s="50" t="n">
        <v>3</v>
      </c>
      <c r="J2516" s="50" t="n">
        <v>22</v>
      </c>
      <c r="K2516" s="50" t="n">
        <v>17</v>
      </c>
      <c r="L2516" s="50" t="n">
        <v>2</v>
      </c>
      <c r="M2516" s="50" t="n">
        <v>28</v>
      </c>
      <c r="N2516" s="50" t="n">
        <v>7</v>
      </c>
      <c r="O2516" s="50" t="n">
        <v>0.387</v>
      </c>
      <c r="P2516" s="50" t="n">
        <v>14</v>
      </c>
      <c r="Q2516" s="50" t="n">
        <v>13</v>
      </c>
      <c r="R2516" s="50" t="n">
        <v>2</v>
      </c>
      <c r="S2516" s="50" t="n">
        <v>0</v>
      </c>
      <c r="T2516" s="50" t="n">
        <v>0</v>
      </c>
      <c r="U2516" s="50" t="n">
        <v>1</v>
      </c>
      <c r="V2516" s="50" t="n">
        <v>1</v>
      </c>
      <c r="W2516" s="50" t="n">
        <v>0</v>
      </c>
      <c r="X2516" s="50" t="n">
        <v>0</v>
      </c>
      <c r="Y2516" s="50" t="n">
        <v>3</v>
      </c>
      <c r="Z2516" s="50" t="n">
        <v>3.6</v>
      </c>
      <c r="AA2516" s="50" t="n">
        <v>14</v>
      </c>
      <c r="AB2516" s="50" t="n">
        <v>3.735</v>
      </c>
      <c r="AC2516" s="50" t="n">
        <v>10</v>
      </c>
      <c r="AD2516" s="50" t="n">
        <v>1</v>
      </c>
      <c r="AE2516" s="50" t="n">
        <v>1</v>
      </c>
      <c r="AF2516" s="50" t="n">
        <v>10</v>
      </c>
      <c r="AG2516" s="50" t="n">
        <v>828.2</v>
      </c>
      <c r="AH2516" s="50" t="n">
        <v>2</v>
      </c>
      <c r="AI2516" s="50" t="n">
        <v>23</v>
      </c>
      <c r="AJ2516" s="50" t="n">
        <v>1648.4</v>
      </c>
      <c r="AK2516" s="50" t="n">
        <v>4</v>
      </c>
    </row>
    <row r="2517" customFormat="false" ht="15" hidden="false" customHeight="false" outlineLevel="0" collapsed="false">
      <c r="A2517" s="50" t="s">
        <v>1478</v>
      </c>
      <c r="B2517" s="50" t="s">
        <v>163</v>
      </c>
      <c r="C2517" s="50" t="s">
        <v>496</v>
      </c>
      <c r="D2517" s="50" t="n">
        <v>676369</v>
      </c>
      <c r="E2517" s="50" t="n">
        <v>5</v>
      </c>
      <c r="F2517" s="50" t="s">
        <v>54</v>
      </c>
      <c r="G2517" s="50" t="n">
        <v>26</v>
      </c>
      <c r="H2517" s="50" t="n">
        <v>12</v>
      </c>
      <c r="I2517" s="50" t="n">
        <v>0</v>
      </c>
      <c r="J2517" s="50" t="n">
        <v>15</v>
      </c>
      <c r="K2517" s="50" t="n">
        <v>8</v>
      </c>
      <c r="L2517" s="50" t="n">
        <v>0</v>
      </c>
      <c r="M2517" s="50" t="n">
        <v>11</v>
      </c>
      <c r="N2517" s="50" t="n">
        <v>4</v>
      </c>
      <c r="O2517" s="50" t="n">
        <v>1.098</v>
      </c>
      <c r="P2517" s="50" t="n">
        <v>8</v>
      </c>
      <c r="Q2517" s="50" t="n">
        <v>7</v>
      </c>
      <c r="R2517" s="50" t="n">
        <v>3</v>
      </c>
      <c r="S2517" s="50" t="n">
        <v>0</v>
      </c>
      <c r="T2517" s="50" t="n">
        <v>0</v>
      </c>
      <c r="U2517" s="50" t="n">
        <v>1</v>
      </c>
      <c r="V2517" s="50" t="n">
        <v>0</v>
      </c>
      <c r="W2517" s="50" t="n">
        <v>1</v>
      </c>
      <c r="X2517" s="50" t="n">
        <v>0</v>
      </c>
      <c r="Y2517" s="50" t="n">
        <v>0</v>
      </c>
      <c r="Z2517" s="50" t="n">
        <v>4.5</v>
      </c>
      <c r="AA2517" s="50" t="n">
        <v>8</v>
      </c>
      <c r="AB2517" s="50" t="n">
        <v>4.969</v>
      </c>
      <c r="AC2517" s="50" t="n">
        <v>7</v>
      </c>
      <c r="AD2517" s="50" t="n">
        <v>1</v>
      </c>
      <c r="AE2517" s="50" t="n">
        <v>5</v>
      </c>
      <c r="AF2517" s="50" t="n">
        <v>7</v>
      </c>
      <c r="AG2517" s="50" t="n">
        <v>641.9</v>
      </c>
      <c r="AH2517" s="50" t="n">
        <v>4</v>
      </c>
      <c r="AI2517" s="50" t="n">
        <v>11</v>
      </c>
      <c r="AJ2517" s="50" t="n">
        <v>819</v>
      </c>
      <c r="AK2517" s="50" t="n">
        <v>6</v>
      </c>
    </row>
    <row r="2518" customFormat="false" ht="15" hidden="false" customHeight="false" outlineLevel="0" collapsed="false">
      <c r="A2518" s="50" t="s">
        <v>1478</v>
      </c>
      <c r="B2518" s="50" t="s">
        <v>163</v>
      </c>
      <c r="C2518" s="50" t="s">
        <v>496</v>
      </c>
      <c r="D2518" s="50" t="n">
        <v>676369</v>
      </c>
      <c r="E2518" s="50" t="n">
        <v>6</v>
      </c>
      <c r="F2518" s="50" t="s">
        <v>55</v>
      </c>
      <c r="G2518" s="50" t="n">
        <v>141</v>
      </c>
      <c r="H2518" s="50" t="n">
        <v>67</v>
      </c>
      <c r="I2518" s="50" t="n">
        <v>25</v>
      </c>
      <c r="J2518" s="50" t="n">
        <v>68</v>
      </c>
      <c r="K2518" s="50" t="n">
        <v>45</v>
      </c>
      <c r="L2518" s="50" t="n">
        <v>10</v>
      </c>
      <c r="M2518" s="50" t="n">
        <v>73</v>
      </c>
      <c r="N2518" s="50" t="n">
        <v>22</v>
      </c>
      <c r="O2518" s="50" t="n">
        <v>2.336</v>
      </c>
      <c r="P2518" s="50" t="n">
        <v>35</v>
      </c>
      <c r="Q2518" s="50" t="n">
        <v>31</v>
      </c>
      <c r="R2518" s="50" t="n">
        <v>9</v>
      </c>
      <c r="S2518" s="50" t="n">
        <v>2</v>
      </c>
      <c r="T2518" s="50" t="n">
        <v>0</v>
      </c>
      <c r="U2518" s="50" t="n">
        <v>2</v>
      </c>
      <c r="V2518" s="50" t="n">
        <v>4</v>
      </c>
      <c r="W2518" s="50" t="n">
        <v>0</v>
      </c>
      <c r="X2518" s="50" t="n">
        <v>0</v>
      </c>
      <c r="Y2518" s="50" t="n">
        <v>10</v>
      </c>
      <c r="Z2518" s="50" t="n">
        <v>13.8</v>
      </c>
      <c r="AA2518" s="50" t="n">
        <v>35</v>
      </c>
      <c r="AB2518" s="50" t="n">
        <v>13.642</v>
      </c>
      <c r="AC2518" s="50" t="n">
        <v>21</v>
      </c>
      <c r="AD2518" s="50" t="n">
        <v>3</v>
      </c>
      <c r="AE2518" s="50" t="n">
        <v>13</v>
      </c>
      <c r="AF2518" s="50" t="n">
        <v>21</v>
      </c>
      <c r="AG2518" s="50" t="n">
        <v>1991.4</v>
      </c>
      <c r="AH2518" s="50" t="n">
        <v>9</v>
      </c>
      <c r="AI2518" s="50" t="n">
        <v>60</v>
      </c>
      <c r="AJ2518" s="50" t="n">
        <v>4477.1</v>
      </c>
      <c r="AK2518" s="50" t="n">
        <v>32</v>
      </c>
    </row>
    <row r="2519" customFormat="false" ht="15" hidden="false" customHeight="false" outlineLevel="0" collapsed="false">
      <c r="A2519" s="50" t="s">
        <v>1478</v>
      </c>
      <c r="B2519" s="50" t="s">
        <v>163</v>
      </c>
      <c r="C2519" s="50" t="s">
        <v>496</v>
      </c>
      <c r="D2519" s="50" t="n">
        <v>676369</v>
      </c>
      <c r="E2519" s="50" t="n">
        <v>7</v>
      </c>
      <c r="F2519" s="50" t="s">
        <v>56</v>
      </c>
      <c r="G2519" s="50" t="n">
        <v>145</v>
      </c>
      <c r="H2519" s="50" t="n">
        <v>79</v>
      </c>
      <c r="I2519" s="50" t="n">
        <v>29</v>
      </c>
      <c r="J2519" s="50" t="n">
        <v>71</v>
      </c>
      <c r="K2519" s="50" t="n">
        <v>55</v>
      </c>
      <c r="L2519" s="50" t="n">
        <v>13</v>
      </c>
      <c r="M2519" s="50" t="n">
        <v>73</v>
      </c>
      <c r="N2519" s="50" t="n">
        <v>24</v>
      </c>
      <c r="O2519" s="50" t="n">
        <v>-3.847</v>
      </c>
      <c r="P2519" s="50" t="n">
        <v>36</v>
      </c>
      <c r="Q2519" s="50" t="n">
        <v>32</v>
      </c>
      <c r="R2519" s="50" t="n">
        <v>3</v>
      </c>
      <c r="S2519" s="50" t="n">
        <v>1</v>
      </c>
      <c r="T2519" s="50" t="n">
        <v>0</v>
      </c>
      <c r="U2519" s="50" t="n">
        <v>1</v>
      </c>
      <c r="V2519" s="50" t="n">
        <v>3</v>
      </c>
      <c r="W2519" s="50" t="n">
        <v>0</v>
      </c>
      <c r="X2519" s="50" t="n">
        <v>1</v>
      </c>
      <c r="Y2519" s="50" t="n">
        <v>13</v>
      </c>
      <c r="Z2519" s="50" t="n">
        <v>6.25</v>
      </c>
      <c r="AA2519" s="50" t="n">
        <v>36</v>
      </c>
      <c r="AB2519" s="50" t="n">
        <v>10.269</v>
      </c>
      <c r="AC2519" s="50" t="n">
        <v>20</v>
      </c>
      <c r="AD2519" s="50" t="n">
        <v>1</v>
      </c>
      <c r="AE2519" s="50" t="n">
        <v>13</v>
      </c>
      <c r="AF2519" s="50" t="n">
        <v>20</v>
      </c>
      <c r="AG2519" s="50" t="n">
        <v>1899.6</v>
      </c>
      <c r="AH2519" s="50" t="n">
        <v>8</v>
      </c>
      <c r="AI2519" s="50" t="n">
        <v>71</v>
      </c>
      <c r="AJ2519" s="50" t="n">
        <v>5323.7</v>
      </c>
      <c r="AK2519" s="50" t="n">
        <v>39</v>
      </c>
    </row>
    <row r="2520" customFormat="false" ht="15" hidden="false" customHeight="false" outlineLevel="0" collapsed="false">
      <c r="A2520" s="50" t="s">
        <v>1478</v>
      </c>
      <c r="B2520" s="50" t="s">
        <v>163</v>
      </c>
      <c r="C2520" s="50" t="s">
        <v>496</v>
      </c>
      <c r="D2520" s="50" t="n">
        <v>676369</v>
      </c>
      <c r="E2520" s="50" t="n">
        <v>8</v>
      </c>
      <c r="F2520" s="50" t="s">
        <v>57</v>
      </c>
      <c r="G2520" s="50" t="n">
        <v>14</v>
      </c>
      <c r="H2520" s="50" t="n">
        <v>6</v>
      </c>
      <c r="I2520" s="50" t="n">
        <v>3</v>
      </c>
      <c r="J2520" s="50" t="n">
        <v>6</v>
      </c>
      <c r="K2520" s="50" t="n">
        <v>3</v>
      </c>
      <c r="L2520" s="50" t="n">
        <v>1</v>
      </c>
      <c r="M2520" s="50" t="n">
        <v>8</v>
      </c>
      <c r="N2520" s="50" t="n">
        <v>3</v>
      </c>
      <c r="O2520" s="50" t="n">
        <v>-0.063</v>
      </c>
      <c r="P2520" s="50" t="n">
        <v>4</v>
      </c>
      <c r="Q2520" s="50" t="n">
        <v>4</v>
      </c>
      <c r="R2520" s="50" t="n">
        <v>1</v>
      </c>
      <c r="S2520" s="50" t="n">
        <v>1</v>
      </c>
      <c r="T2520" s="50" t="n">
        <v>0</v>
      </c>
      <c r="U2520" s="50" t="n">
        <v>0</v>
      </c>
      <c r="V2520" s="50" t="n">
        <v>0</v>
      </c>
      <c r="W2520" s="50" t="n">
        <v>0</v>
      </c>
      <c r="X2520" s="50" t="n">
        <v>0</v>
      </c>
      <c r="Y2520" s="50" t="n">
        <v>2</v>
      </c>
      <c r="Z2520" s="50" t="n">
        <v>1.25</v>
      </c>
      <c r="AA2520" s="50" t="n">
        <v>4</v>
      </c>
      <c r="AB2520" s="50" t="n">
        <v>1.255</v>
      </c>
      <c r="AC2520" s="50" t="n">
        <v>2</v>
      </c>
      <c r="AD2520" s="50" t="n">
        <v>1</v>
      </c>
      <c r="AE2520" s="50" t="n">
        <v>1</v>
      </c>
      <c r="AF2520" s="50" t="n">
        <v>2</v>
      </c>
      <c r="AG2520" s="50" t="n">
        <v>195.1</v>
      </c>
      <c r="AH2520" s="50" t="n">
        <v>1</v>
      </c>
      <c r="AI2520" s="50" t="n">
        <v>5</v>
      </c>
      <c r="AJ2520" s="50" t="n">
        <v>374</v>
      </c>
      <c r="AK2520" s="50" t="n">
        <v>4</v>
      </c>
    </row>
    <row r="2521" customFormat="false" ht="15" hidden="false" customHeight="false" outlineLevel="0" collapsed="false">
      <c r="A2521" s="50" t="s">
        <v>1479</v>
      </c>
      <c r="B2521" s="50" t="s">
        <v>163</v>
      </c>
      <c r="C2521" s="50" t="s">
        <v>784</v>
      </c>
      <c r="D2521" s="50" t="n">
        <v>693409</v>
      </c>
      <c r="E2521" s="50" t="n">
        <v>5</v>
      </c>
      <c r="F2521" s="50" t="s">
        <v>54</v>
      </c>
      <c r="G2521" s="50" t="n">
        <v>42</v>
      </c>
      <c r="H2521" s="50" t="n">
        <v>24</v>
      </c>
      <c r="I2521" s="50" t="n">
        <v>5</v>
      </c>
      <c r="J2521" s="50" t="n">
        <v>24</v>
      </c>
      <c r="K2521" s="50" t="n">
        <v>17</v>
      </c>
      <c r="L2521" s="50" t="n">
        <v>0</v>
      </c>
      <c r="M2521" s="50" t="n">
        <v>18</v>
      </c>
      <c r="N2521" s="50" t="n">
        <v>7</v>
      </c>
      <c r="O2521" s="50" t="n">
        <v>-4.501</v>
      </c>
      <c r="P2521" s="50" t="n">
        <v>17</v>
      </c>
      <c r="Q2521" s="50" t="n">
        <v>17</v>
      </c>
      <c r="R2521" s="50" t="n">
        <v>0</v>
      </c>
      <c r="S2521" s="50" t="n">
        <v>0</v>
      </c>
      <c r="T2521" s="50" t="n">
        <v>0</v>
      </c>
      <c r="U2521" s="50" t="n">
        <v>0</v>
      </c>
      <c r="V2521" s="50" t="n">
        <v>0</v>
      </c>
      <c r="W2521" s="50" t="n">
        <v>0</v>
      </c>
      <c r="X2521" s="50" t="n">
        <v>0</v>
      </c>
      <c r="Y2521" s="50" t="n">
        <v>2</v>
      </c>
      <c r="Z2521" s="50" t="n">
        <v>0</v>
      </c>
      <c r="AA2521" s="50" t="n">
        <v>16</v>
      </c>
      <c r="AB2521" s="50" t="n">
        <v>4.135</v>
      </c>
      <c r="AC2521" s="50" t="n">
        <v>15</v>
      </c>
      <c r="AD2521" s="50" t="n">
        <v>1</v>
      </c>
      <c r="AE2521" s="50" t="n">
        <v>7</v>
      </c>
      <c r="AF2521" s="50" t="n">
        <v>14</v>
      </c>
      <c r="AG2521" s="50" t="n">
        <v>1276.6</v>
      </c>
      <c r="AH2521" s="50" t="n">
        <v>3</v>
      </c>
      <c r="AI2521" s="50" t="n">
        <v>20</v>
      </c>
      <c r="AJ2521" s="50" t="n">
        <v>1400.5</v>
      </c>
      <c r="AK2521" s="50" t="n">
        <v>1</v>
      </c>
    </row>
    <row r="2522" customFormat="false" ht="15" hidden="false" customHeight="false" outlineLevel="0" collapsed="false">
      <c r="A2522" s="50" t="s">
        <v>1479</v>
      </c>
      <c r="B2522" s="50" t="s">
        <v>163</v>
      </c>
      <c r="C2522" s="50" t="s">
        <v>784</v>
      </c>
      <c r="D2522" s="50" t="n">
        <v>693409</v>
      </c>
      <c r="E2522" s="50" t="n">
        <v>8</v>
      </c>
      <c r="F2522" s="50" t="s">
        <v>57</v>
      </c>
      <c r="G2522" s="50" t="n">
        <v>47</v>
      </c>
      <c r="H2522" s="50" t="n">
        <v>23</v>
      </c>
      <c r="I2522" s="50" t="n">
        <v>5</v>
      </c>
      <c r="J2522" s="50" t="n">
        <v>18</v>
      </c>
      <c r="K2522" s="50" t="n">
        <v>11</v>
      </c>
      <c r="L2522" s="50" t="n">
        <v>1</v>
      </c>
      <c r="M2522" s="50" t="n">
        <v>29</v>
      </c>
      <c r="N2522" s="50" t="n">
        <v>12</v>
      </c>
      <c r="O2522" s="50" t="n">
        <v>-2.599</v>
      </c>
      <c r="P2522" s="50" t="n">
        <v>14</v>
      </c>
      <c r="Q2522" s="50" t="n">
        <v>14</v>
      </c>
      <c r="R2522" s="50" t="n">
        <v>2</v>
      </c>
      <c r="S2522" s="50" t="n">
        <v>0</v>
      </c>
      <c r="T2522" s="50" t="n">
        <v>0</v>
      </c>
      <c r="U2522" s="50" t="n">
        <v>0</v>
      </c>
      <c r="V2522" s="50" t="n">
        <v>0</v>
      </c>
      <c r="W2522" s="50" t="n">
        <v>0</v>
      </c>
      <c r="X2522" s="50" t="n">
        <v>0</v>
      </c>
      <c r="Y2522" s="50" t="n">
        <v>2</v>
      </c>
      <c r="Z2522" s="50" t="n">
        <v>1.8</v>
      </c>
      <c r="AA2522" s="50" t="n">
        <v>14</v>
      </c>
      <c r="AB2522" s="50" t="n">
        <v>3.465</v>
      </c>
      <c r="AC2522" s="50" t="n">
        <v>12</v>
      </c>
      <c r="AD2522" s="50" t="n">
        <v>0</v>
      </c>
      <c r="AE2522" s="50" t="n">
        <v>1</v>
      </c>
      <c r="AF2522" s="50" t="n">
        <v>12</v>
      </c>
      <c r="AG2522" s="50" t="n">
        <v>963.5</v>
      </c>
      <c r="AH2522" s="50" t="n">
        <v>4</v>
      </c>
      <c r="AI2522" s="50" t="n">
        <v>18</v>
      </c>
      <c r="AJ2522" s="50" t="n">
        <v>1245.9</v>
      </c>
      <c r="AK2522" s="50" t="n">
        <v>1</v>
      </c>
    </row>
    <row r="2523" customFormat="false" ht="15" hidden="false" customHeight="false" outlineLevel="0" collapsed="false">
      <c r="A2523" s="50" t="s">
        <v>1479</v>
      </c>
      <c r="B2523" s="50" t="s">
        <v>163</v>
      </c>
      <c r="C2523" s="50" t="s">
        <v>784</v>
      </c>
      <c r="D2523" s="50" t="n">
        <v>693409</v>
      </c>
      <c r="E2523" s="50" t="n">
        <v>9</v>
      </c>
      <c r="F2523" s="50" t="s">
        <v>58</v>
      </c>
      <c r="G2523" s="50" t="n">
        <v>23</v>
      </c>
      <c r="H2523" s="50" t="n">
        <v>12</v>
      </c>
      <c r="I2523" s="50" t="n">
        <v>3</v>
      </c>
      <c r="J2523" s="50" t="n">
        <v>9</v>
      </c>
      <c r="K2523" s="50" t="n">
        <v>8</v>
      </c>
      <c r="L2523" s="50" t="n">
        <v>1</v>
      </c>
      <c r="M2523" s="50" t="n">
        <v>14</v>
      </c>
      <c r="N2523" s="50" t="n">
        <v>4</v>
      </c>
      <c r="O2523" s="50" t="n">
        <v>-0.453</v>
      </c>
      <c r="P2523" s="50" t="n">
        <v>8</v>
      </c>
      <c r="Q2523" s="50" t="n">
        <v>7</v>
      </c>
      <c r="R2523" s="50" t="n">
        <v>1</v>
      </c>
      <c r="S2523" s="50" t="n">
        <v>0</v>
      </c>
      <c r="T2523" s="50" t="n">
        <v>1</v>
      </c>
      <c r="U2523" s="50" t="n">
        <v>0</v>
      </c>
      <c r="V2523" s="50" t="n">
        <v>1</v>
      </c>
      <c r="W2523" s="50" t="n">
        <v>0</v>
      </c>
      <c r="X2523" s="50" t="n">
        <v>0</v>
      </c>
      <c r="Y2523" s="50" t="n">
        <v>1</v>
      </c>
      <c r="Z2523" s="50" t="n">
        <v>2.3</v>
      </c>
      <c r="AA2523" s="50" t="n">
        <v>8</v>
      </c>
      <c r="AB2523" s="50" t="n">
        <v>2.349</v>
      </c>
      <c r="AC2523" s="50" t="n">
        <v>6</v>
      </c>
      <c r="AD2523" s="50" t="n">
        <v>0</v>
      </c>
      <c r="AE2523" s="50" t="n">
        <v>3</v>
      </c>
      <c r="AF2523" s="50" t="n">
        <v>6</v>
      </c>
      <c r="AG2523" s="50" t="n">
        <v>543</v>
      </c>
      <c r="AH2523" s="50" t="n">
        <v>2</v>
      </c>
      <c r="AI2523" s="50" t="n">
        <v>12</v>
      </c>
      <c r="AJ2523" s="50" t="n">
        <v>831.3</v>
      </c>
      <c r="AK2523" s="50" t="n">
        <v>0</v>
      </c>
    </row>
    <row r="2524" customFormat="false" ht="15" hidden="false" customHeight="false" outlineLevel="0" collapsed="false">
      <c r="A2524" s="50" t="s">
        <v>1480</v>
      </c>
      <c r="B2524" s="50" t="s">
        <v>163</v>
      </c>
      <c r="C2524" s="50" t="s">
        <v>258</v>
      </c>
      <c r="D2524" s="50" t="n">
        <v>650968</v>
      </c>
      <c r="E2524" s="50" t="n">
        <v>4</v>
      </c>
      <c r="F2524" s="50" t="s">
        <v>53</v>
      </c>
      <c r="G2524" s="50" t="n">
        <v>59</v>
      </c>
      <c r="H2524" s="50" t="n">
        <v>38</v>
      </c>
      <c r="I2524" s="50" t="n">
        <v>1</v>
      </c>
      <c r="J2524" s="50" t="n">
        <v>33</v>
      </c>
      <c r="K2524" s="50" t="n">
        <v>26</v>
      </c>
      <c r="L2524" s="50" t="n">
        <v>0</v>
      </c>
      <c r="M2524" s="50" t="n">
        <v>26</v>
      </c>
      <c r="N2524" s="50" t="n">
        <v>12</v>
      </c>
      <c r="O2524" s="50" t="n">
        <v>-2.06</v>
      </c>
      <c r="P2524" s="50" t="n">
        <v>17</v>
      </c>
      <c r="Q2524" s="50" t="n">
        <v>17</v>
      </c>
      <c r="R2524" s="50" t="n">
        <v>2</v>
      </c>
      <c r="S2524" s="50" t="n">
        <v>1</v>
      </c>
      <c r="T2524" s="50" t="n">
        <v>0</v>
      </c>
      <c r="U2524" s="50" t="n">
        <v>0</v>
      </c>
      <c r="V2524" s="50" t="n">
        <v>0</v>
      </c>
      <c r="W2524" s="50" t="n">
        <v>0</v>
      </c>
      <c r="X2524" s="50" t="n">
        <v>0</v>
      </c>
      <c r="Y2524" s="50" t="n">
        <v>0</v>
      </c>
      <c r="Z2524" s="50" t="n">
        <v>2.15</v>
      </c>
      <c r="AA2524" s="50" t="n">
        <v>17</v>
      </c>
      <c r="AB2524" s="50" t="n">
        <v>4.205</v>
      </c>
      <c r="AC2524" s="50" t="n">
        <v>17</v>
      </c>
      <c r="AD2524" s="50" t="n">
        <v>0</v>
      </c>
      <c r="AE2524" s="50" t="n">
        <v>6</v>
      </c>
      <c r="AF2524" s="50" t="n">
        <v>17</v>
      </c>
      <c r="AG2524" s="50" t="n">
        <v>1510.5</v>
      </c>
      <c r="AH2524" s="50" t="n">
        <v>3</v>
      </c>
      <c r="AI2524" s="50" t="n">
        <v>36</v>
      </c>
      <c r="AJ2524" s="50" t="n">
        <v>2535</v>
      </c>
      <c r="AK2524" s="50" t="n">
        <v>5</v>
      </c>
    </row>
    <row r="2525" customFormat="false" ht="15" hidden="false" customHeight="false" outlineLevel="0" collapsed="false">
      <c r="A2525" s="50" t="s">
        <v>1480</v>
      </c>
      <c r="B2525" s="50" t="s">
        <v>163</v>
      </c>
      <c r="C2525" s="50" t="s">
        <v>258</v>
      </c>
      <c r="D2525" s="50" t="n">
        <v>650968</v>
      </c>
      <c r="E2525" s="50" t="n">
        <v>5</v>
      </c>
      <c r="F2525" s="50" t="s">
        <v>54</v>
      </c>
      <c r="G2525" s="50" t="n">
        <v>44</v>
      </c>
      <c r="H2525" s="50" t="n">
        <v>31</v>
      </c>
      <c r="I2525" s="50" t="n">
        <v>7</v>
      </c>
      <c r="J2525" s="50" t="n">
        <v>23</v>
      </c>
      <c r="K2525" s="50" t="n">
        <v>18</v>
      </c>
      <c r="L2525" s="50" t="n">
        <v>3</v>
      </c>
      <c r="M2525" s="50" t="n">
        <v>21</v>
      </c>
      <c r="N2525" s="50" t="n">
        <v>13</v>
      </c>
      <c r="O2525" s="50" t="n">
        <v>1.483</v>
      </c>
      <c r="P2525" s="50" t="n">
        <v>16</v>
      </c>
      <c r="Q2525" s="50" t="n">
        <v>16</v>
      </c>
      <c r="R2525" s="50" t="n">
        <v>6</v>
      </c>
      <c r="S2525" s="50" t="n">
        <v>0</v>
      </c>
      <c r="T2525" s="50" t="n">
        <v>0</v>
      </c>
      <c r="U2525" s="50" t="n">
        <v>0</v>
      </c>
      <c r="V2525" s="50" t="n">
        <v>0</v>
      </c>
      <c r="W2525" s="50" t="n">
        <v>0</v>
      </c>
      <c r="X2525" s="50" t="n">
        <v>0</v>
      </c>
      <c r="Y2525" s="50" t="n">
        <v>3</v>
      </c>
      <c r="Z2525" s="50" t="n">
        <v>6.1</v>
      </c>
      <c r="AA2525" s="50" t="n">
        <v>16</v>
      </c>
      <c r="AB2525" s="50" t="n">
        <v>3.85</v>
      </c>
      <c r="AC2525" s="50" t="n">
        <v>13</v>
      </c>
      <c r="AD2525" s="50" t="n">
        <v>0</v>
      </c>
      <c r="AE2525" s="50" t="n">
        <v>2</v>
      </c>
      <c r="AF2525" s="50" t="n">
        <v>13</v>
      </c>
      <c r="AG2525" s="50" t="n">
        <v>1117.3</v>
      </c>
      <c r="AH2525" s="50" t="n">
        <v>7</v>
      </c>
      <c r="AI2525" s="50" t="n">
        <v>28</v>
      </c>
      <c r="AJ2525" s="50" t="n">
        <v>1924.4</v>
      </c>
      <c r="AK2525" s="50" t="n">
        <v>1</v>
      </c>
    </row>
    <row r="2526" customFormat="false" ht="15" hidden="false" customHeight="false" outlineLevel="0" collapsed="false">
      <c r="A2526" s="50" t="s">
        <v>1481</v>
      </c>
      <c r="B2526" s="50" t="s">
        <v>163</v>
      </c>
      <c r="C2526" s="50" t="s">
        <v>360</v>
      </c>
      <c r="D2526" s="50" t="n">
        <v>677592</v>
      </c>
      <c r="E2526" s="50" t="n">
        <v>8</v>
      </c>
      <c r="F2526" s="50" t="s">
        <v>57</v>
      </c>
      <c r="G2526" s="50" t="n">
        <v>88</v>
      </c>
      <c r="H2526" s="50" t="n">
        <v>39</v>
      </c>
      <c r="I2526" s="50" t="n">
        <v>15</v>
      </c>
      <c r="J2526" s="50" t="n">
        <v>36</v>
      </c>
      <c r="K2526" s="50" t="n">
        <v>23</v>
      </c>
      <c r="L2526" s="50" t="n">
        <v>5</v>
      </c>
      <c r="M2526" s="50" t="n">
        <v>52</v>
      </c>
      <c r="N2526" s="50" t="n">
        <v>16</v>
      </c>
      <c r="O2526" s="50" t="n">
        <v>-0.02</v>
      </c>
      <c r="P2526" s="50" t="n">
        <v>23</v>
      </c>
      <c r="Q2526" s="50" t="n">
        <v>18</v>
      </c>
      <c r="R2526" s="50" t="n">
        <v>5</v>
      </c>
      <c r="S2526" s="50" t="n">
        <v>0</v>
      </c>
      <c r="T2526" s="50" t="n">
        <v>0</v>
      </c>
      <c r="U2526" s="50" t="n">
        <v>1</v>
      </c>
      <c r="V2526" s="50" t="n">
        <v>1</v>
      </c>
      <c r="W2526" s="50" t="n">
        <v>3</v>
      </c>
      <c r="X2526" s="50" t="n">
        <v>0</v>
      </c>
      <c r="Y2526" s="50" t="n">
        <v>7</v>
      </c>
      <c r="Z2526" s="50" t="n">
        <v>8.4</v>
      </c>
      <c r="AA2526" s="50" t="n">
        <v>22</v>
      </c>
      <c r="AB2526" s="50" t="n">
        <v>6.908</v>
      </c>
      <c r="AC2526" s="50" t="n">
        <v>12</v>
      </c>
      <c r="AD2526" s="50" t="n">
        <v>1</v>
      </c>
      <c r="AE2526" s="50" t="n">
        <v>4</v>
      </c>
      <c r="AF2526" s="50" t="n">
        <v>12</v>
      </c>
      <c r="AG2526" s="50" t="n">
        <v>1023.6</v>
      </c>
      <c r="AH2526" s="50" t="n">
        <v>5</v>
      </c>
      <c r="AI2526" s="50" t="n">
        <v>34</v>
      </c>
      <c r="AJ2526" s="50" t="n">
        <v>2499.4</v>
      </c>
      <c r="AK2526" s="50" t="n">
        <v>14</v>
      </c>
    </row>
    <row r="2527" customFormat="false" ht="15" hidden="false" customHeight="false" outlineLevel="0" collapsed="false">
      <c r="A2527" s="50" t="s">
        <v>1482</v>
      </c>
      <c r="B2527" s="50" t="s">
        <v>166</v>
      </c>
      <c r="C2527" s="50" t="s">
        <v>699</v>
      </c>
      <c r="D2527" s="50" t="n">
        <v>691406</v>
      </c>
      <c r="E2527" s="50" t="n">
        <v>4</v>
      </c>
      <c r="F2527" s="50" t="s">
        <v>53</v>
      </c>
      <c r="G2527" s="50" t="n">
        <v>503</v>
      </c>
      <c r="H2527" s="50" t="n">
        <v>216</v>
      </c>
      <c r="I2527" s="50" t="n">
        <v>47</v>
      </c>
      <c r="J2527" s="50" t="n">
        <v>212</v>
      </c>
      <c r="K2527" s="50" t="n">
        <v>130</v>
      </c>
      <c r="L2527" s="50" t="n">
        <v>20</v>
      </c>
      <c r="M2527" s="50" t="n">
        <v>288</v>
      </c>
      <c r="N2527" s="50" t="n">
        <v>85</v>
      </c>
      <c r="O2527" s="50" t="n">
        <v>4.417</v>
      </c>
      <c r="P2527" s="50" t="n">
        <v>131</v>
      </c>
      <c r="Q2527" s="50" t="n">
        <v>117</v>
      </c>
      <c r="R2527" s="50" t="n">
        <v>30</v>
      </c>
      <c r="S2527" s="50" t="n">
        <v>3</v>
      </c>
      <c r="T2527" s="50" t="n">
        <v>0</v>
      </c>
      <c r="U2527" s="50" t="n">
        <v>8</v>
      </c>
      <c r="V2527" s="50" t="n">
        <v>13</v>
      </c>
      <c r="W2527" s="50" t="n">
        <v>0</v>
      </c>
      <c r="X2527" s="50" t="n">
        <v>1</v>
      </c>
      <c r="Y2527" s="50" t="n">
        <v>22</v>
      </c>
      <c r="Z2527" s="50" t="n">
        <v>45.05</v>
      </c>
      <c r="AA2527" s="50" t="n">
        <v>129</v>
      </c>
      <c r="AB2527" s="50" t="n">
        <v>45.964</v>
      </c>
      <c r="AC2527" s="50" t="n">
        <v>96</v>
      </c>
      <c r="AD2527" s="50" t="n">
        <v>10</v>
      </c>
      <c r="AE2527" s="50" t="n">
        <v>42</v>
      </c>
      <c r="AF2527" s="50" t="n">
        <v>96</v>
      </c>
      <c r="AG2527" s="50" t="n">
        <v>8764.7</v>
      </c>
      <c r="AH2527" s="50" t="n">
        <v>26</v>
      </c>
      <c r="AI2527" s="50" t="n">
        <v>182</v>
      </c>
      <c r="AJ2527" s="50" t="n">
        <v>14565.7</v>
      </c>
      <c r="AK2527" s="50" t="n">
        <v>164</v>
      </c>
    </row>
    <row r="2528" customFormat="false" ht="15" hidden="false" customHeight="false" outlineLevel="0" collapsed="false">
      <c r="A2528" s="50" t="s">
        <v>1482</v>
      </c>
      <c r="B2528" s="50" t="s">
        <v>166</v>
      </c>
      <c r="C2528" s="50" t="s">
        <v>699</v>
      </c>
      <c r="D2528" s="50" t="n">
        <v>691406</v>
      </c>
      <c r="E2528" s="50" t="n">
        <v>5</v>
      </c>
      <c r="F2528" s="50" t="s">
        <v>54</v>
      </c>
      <c r="G2528" s="50" t="n">
        <v>479</v>
      </c>
      <c r="H2528" s="50" t="n">
        <v>187</v>
      </c>
      <c r="I2528" s="50" t="n">
        <v>31</v>
      </c>
      <c r="J2528" s="50" t="n">
        <v>186</v>
      </c>
      <c r="K2528" s="50" t="n">
        <v>114</v>
      </c>
      <c r="L2528" s="50" t="n">
        <v>9</v>
      </c>
      <c r="M2528" s="50" t="n">
        <v>287</v>
      </c>
      <c r="N2528" s="50" t="n">
        <v>73</v>
      </c>
      <c r="O2528" s="50" t="n">
        <v>7.262</v>
      </c>
      <c r="P2528" s="50" t="n">
        <v>116</v>
      </c>
      <c r="Q2528" s="50" t="n">
        <v>95</v>
      </c>
      <c r="R2528" s="50" t="n">
        <v>29</v>
      </c>
      <c r="S2528" s="50" t="n">
        <v>5</v>
      </c>
      <c r="T2528" s="50" t="n">
        <v>0</v>
      </c>
      <c r="U2528" s="50" t="n">
        <v>5</v>
      </c>
      <c r="V2528" s="50" t="n">
        <v>21</v>
      </c>
      <c r="W2528" s="50" t="n">
        <v>0</v>
      </c>
      <c r="X2528" s="50" t="n">
        <v>0</v>
      </c>
      <c r="Y2528" s="50" t="n">
        <v>16</v>
      </c>
      <c r="Z2528" s="50" t="n">
        <v>46.65</v>
      </c>
      <c r="AA2528" s="50" t="n">
        <v>114</v>
      </c>
      <c r="AB2528" s="50" t="n">
        <v>44.564</v>
      </c>
      <c r="AC2528" s="50" t="n">
        <v>79</v>
      </c>
      <c r="AD2528" s="50" t="n">
        <v>11</v>
      </c>
      <c r="AE2528" s="50" t="n">
        <v>42</v>
      </c>
      <c r="AF2528" s="50" t="n">
        <v>79</v>
      </c>
      <c r="AG2528" s="50" t="n">
        <v>7432.9</v>
      </c>
      <c r="AH2528" s="50" t="n">
        <v>22</v>
      </c>
      <c r="AI2528" s="50" t="n">
        <v>174</v>
      </c>
      <c r="AJ2528" s="50" t="n">
        <v>13879.6</v>
      </c>
      <c r="AK2528" s="50" t="n">
        <v>151</v>
      </c>
    </row>
    <row r="2529" customFormat="false" ht="15" hidden="false" customHeight="false" outlineLevel="0" collapsed="false">
      <c r="A2529" s="50" t="s">
        <v>1482</v>
      </c>
      <c r="B2529" s="50" t="s">
        <v>166</v>
      </c>
      <c r="C2529" s="50" t="s">
        <v>699</v>
      </c>
      <c r="D2529" s="50" t="n">
        <v>691406</v>
      </c>
      <c r="E2529" s="50" t="n">
        <v>6</v>
      </c>
      <c r="F2529" s="50" t="s">
        <v>55</v>
      </c>
      <c r="G2529" s="50" t="n">
        <v>432</v>
      </c>
      <c r="H2529" s="50" t="n">
        <v>181</v>
      </c>
      <c r="I2529" s="50" t="n">
        <v>38</v>
      </c>
      <c r="J2529" s="50" t="n">
        <v>191</v>
      </c>
      <c r="K2529" s="50" t="n">
        <v>113</v>
      </c>
      <c r="L2529" s="50" t="n">
        <v>17</v>
      </c>
      <c r="M2529" s="50" t="n">
        <v>221</v>
      </c>
      <c r="N2529" s="50" t="n">
        <v>66</v>
      </c>
      <c r="O2529" s="50" t="n">
        <v>11.482</v>
      </c>
      <c r="P2529" s="50" t="n">
        <v>112</v>
      </c>
      <c r="Q2529" s="50" t="n">
        <v>98</v>
      </c>
      <c r="R2529" s="50" t="n">
        <v>32</v>
      </c>
      <c r="S2529" s="50" t="n">
        <v>4</v>
      </c>
      <c r="T2529" s="50" t="n">
        <v>0</v>
      </c>
      <c r="U2529" s="50" t="n">
        <v>10</v>
      </c>
      <c r="V2529" s="50" t="n">
        <v>13</v>
      </c>
      <c r="W2529" s="50" t="n">
        <v>0</v>
      </c>
      <c r="X2529" s="50" t="n">
        <v>1</v>
      </c>
      <c r="Y2529" s="50" t="n">
        <v>24</v>
      </c>
      <c r="Z2529" s="50" t="n">
        <v>46.8</v>
      </c>
      <c r="AA2529" s="50" t="n">
        <v>106</v>
      </c>
      <c r="AB2529" s="50" t="n">
        <v>41.31</v>
      </c>
      <c r="AC2529" s="50" t="n">
        <v>75</v>
      </c>
      <c r="AD2529" s="50" t="n">
        <v>12</v>
      </c>
      <c r="AE2529" s="50" t="n">
        <v>46</v>
      </c>
      <c r="AF2529" s="50" t="n">
        <v>75</v>
      </c>
      <c r="AG2529" s="50" t="n">
        <v>7154.8</v>
      </c>
      <c r="AH2529" s="50" t="n">
        <v>27</v>
      </c>
      <c r="AI2529" s="50" t="n">
        <v>161</v>
      </c>
      <c r="AJ2529" s="50" t="n">
        <v>12909.1</v>
      </c>
      <c r="AK2529" s="50" t="n">
        <v>150</v>
      </c>
    </row>
    <row r="2530" customFormat="false" ht="15" hidden="false" customHeight="false" outlineLevel="0" collapsed="false">
      <c r="A2530" s="50" t="s">
        <v>1482</v>
      </c>
      <c r="B2530" s="50" t="s">
        <v>166</v>
      </c>
      <c r="C2530" s="50" t="s">
        <v>699</v>
      </c>
      <c r="D2530" s="50" t="n">
        <v>691406</v>
      </c>
      <c r="E2530" s="50" t="n">
        <v>7</v>
      </c>
      <c r="F2530" s="50" t="s">
        <v>56</v>
      </c>
      <c r="G2530" s="50" t="n">
        <v>462</v>
      </c>
      <c r="H2530" s="50" t="n">
        <v>204</v>
      </c>
      <c r="I2530" s="50" t="n">
        <v>44</v>
      </c>
      <c r="J2530" s="50" t="n">
        <v>193</v>
      </c>
      <c r="K2530" s="50" t="n">
        <v>126</v>
      </c>
      <c r="L2530" s="50" t="n">
        <v>13</v>
      </c>
      <c r="M2530" s="50" t="n">
        <v>258</v>
      </c>
      <c r="N2530" s="50" t="n">
        <v>78</v>
      </c>
      <c r="O2530" s="50" t="n">
        <v>5.412</v>
      </c>
      <c r="P2530" s="50" t="n">
        <v>116</v>
      </c>
      <c r="Q2530" s="50" t="n">
        <v>102</v>
      </c>
      <c r="R2530" s="50" t="n">
        <v>25</v>
      </c>
      <c r="S2530" s="50" t="n">
        <v>6</v>
      </c>
      <c r="T2530" s="50" t="n">
        <v>1</v>
      </c>
      <c r="U2530" s="50" t="n">
        <v>7</v>
      </c>
      <c r="V2530" s="50" t="n">
        <v>13</v>
      </c>
      <c r="W2530" s="50" t="n">
        <v>1</v>
      </c>
      <c r="X2530" s="50" t="n">
        <v>0</v>
      </c>
      <c r="Y2530" s="50" t="n">
        <v>24</v>
      </c>
      <c r="Z2530" s="50" t="n">
        <v>40.7</v>
      </c>
      <c r="AA2530" s="50" t="n">
        <v>113</v>
      </c>
      <c r="AB2530" s="50" t="n">
        <v>41.071</v>
      </c>
      <c r="AC2530" s="50" t="n">
        <v>78</v>
      </c>
      <c r="AD2530" s="50" t="n">
        <v>11</v>
      </c>
      <c r="AE2530" s="50" t="n">
        <v>35</v>
      </c>
      <c r="AF2530" s="50" t="n">
        <v>78</v>
      </c>
      <c r="AG2530" s="50" t="n">
        <v>7136.5</v>
      </c>
      <c r="AH2530" s="50" t="n">
        <v>23</v>
      </c>
      <c r="AI2530" s="50" t="n">
        <v>176</v>
      </c>
      <c r="AJ2530" s="50" t="n">
        <v>14036.6</v>
      </c>
      <c r="AK2530" s="50" t="n">
        <v>153</v>
      </c>
    </row>
    <row r="2531" customFormat="false" ht="15" hidden="false" customHeight="false" outlineLevel="0" collapsed="false">
      <c r="A2531" s="50" t="s">
        <v>1482</v>
      </c>
      <c r="B2531" s="50" t="s">
        <v>166</v>
      </c>
      <c r="C2531" s="50" t="s">
        <v>699</v>
      </c>
      <c r="D2531" s="50" t="n">
        <v>691406</v>
      </c>
      <c r="E2531" s="50" t="n">
        <v>8</v>
      </c>
      <c r="F2531" s="50" t="s">
        <v>57</v>
      </c>
      <c r="G2531" s="50" t="n">
        <v>473</v>
      </c>
      <c r="H2531" s="50" t="n">
        <v>214</v>
      </c>
      <c r="I2531" s="50" t="n">
        <v>61</v>
      </c>
      <c r="J2531" s="50" t="n">
        <v>200</v>
      </c>
      <c r="K2531" s="50" t="n">
        <v>128</v>
      </c>
      <c r="L2531" s="50" t="n">
        <v>21</v>
      </c>
      <c r="M2531" s="50" t="n">
        <v>265</v>
      </c>
      <c r="N2531" s="50" t="n">
        <v>86</v>
      </c>
      <c r="O2531" s="50" t="n">
        <v>5.297</v>
      </c>
      <c r="P2531" s="50" t="n">
        <v>122</v>
      </c>
      <c r="Q2531" s="50" t="n">
        <v>110</v>
      </c>
      <c r="R2531" s="50" t="n">
        <v>31</v>
      </c>
      <c r="S2531" s="50" t="n">
        <v>2</v>
      </c>
      <c r="T2531" s="50" t="n">
        <v>0</v>
      </c>
      <c r="U2531" s="50" t="n">
        <v>7</v>
      </c>
      <c r="V2531" s="50" t="n">
        <v>10</v>
      </c>
      <c r="W2531" s="50" t="n">
        <v>2</v>
      </c>
      <c r="X2531" s="50" t="n">
        <v>0</v>
      </c>
      <c r="Y2531" s="50" t="n">
        <v>23</v>
      </c>
      <c r="Z2531" s="50" t="n">
        <v>43.3</v>
      </c>
      <c r="AA2531" s="50" t="n">
        <v>120</v>
      </c>
      <c r="AB2531" s="50" t="n">
        <v>39.596</v>
      </c>
      <c r="AC2531" s="50" t="n">
        <v>87</v>
      </c>
      <c r="AD2531" s="50" t="n">
        <v>10</v>
      </c>
      <c r="AE2531" s="50" t="n">
        <v>44</v>
      </c>
      <c r="AF2531" s="50" t="n">
        <v>87</v>
      </c>
      <c r="AG2531" s="50" t="n">
        <v>8130.9</v>
      </c>
      <c r="AH2531" s="50" t="n">
        <v>18</v>
      </c>
      <c r="AI2531" s="50" t="n">
        <v>185</v>
      </c>
      <c r="AJ2531" s="50" t="n">
        <v>14683</v>
      </c>
      <c r="AK2531" s="50" t="n">
        <v>151</v>
      </c>
    </row>
    <row r="2532" customFormat="false" ht="15" hidden="false" customHeight="false" outlineLevel="0" collapsed="false">
      <c r="A2532" s="50" t="s">
        <v>1482</v>
      </c>
      <c r="B2532" s="50" t="s">
        <v>166</v>
      </c>
      <c r="C2532" s="50" t="s">
        <v>699</v>
      </c>
      <c r="D2532" s="50" t="n">
        <v>691406</v>
      </c>
      <c r="E2532" s="50" t="n">
        <v>9</v>
      </c>
      <c r="F2532" s="50" t="s">
        <v>58</v>
      </c>
      <c r="G2532" s="50" t="n">
        <v>412</v>
      </c>
      <c r="H2532" s="50" t="n">
        <v>201</v>
      </c>
      <c r="I2532" s="50" t="n">
        <v>38</v>
      </c>
      <c r="J2532" s="50" t="n">
        <v>181</v>
      </c>
      <c r="K2532" s="50" t="n">
        <v>120</v>
      </c>
      <c r="L2532" s="50" t="n">
        <v>15</v>
      </c>
      <c r="M2532" s="50" t="n">
        <v>218</v>
      </c>
      <c r="N2532" s="50" t="n">
        <v>81</v>
      </c>
      <c r="O2532" s="50" t="n">
        <v>0.484</v>
      </c>
      <c r="P2532" s="50" t="n">
        <v>105</v>
      </c>
      <c r="Q2532" s="50" t="n">
        <v>94</v>
      </c>
      <c r="R2532" s="50" t="n">
        <v>23</v>
      </c>
      <c r="S2532" s="50" t="n">
        <v>5</v>
      </c>
      <c r="T2532" s="50" t="n">
        <v>0</v>
      </c>
      <c r="U2532" s="50" t="n">
        <v>5</v>
      </c>
      <c r="V2532" s="50" t="n">
        <v>9</v>
      </c>
      <c r="W2532" s="50" t="n">
        <v>1</v>
      </c>
      <c r="X2532" s="50" t="n">
        <v>1</v>
      </c>
      <c r="Y2532" s="50" t="n">
        <v>20</v>
      </c>
      <c r="Z2532" s="50" t="n">
        <v>32.85</v>
      </c>
      <c r="AA2532" s="50" t="n">
        <v>102</v>
      </c>
      <c r="AB2532" s="50" t="n">
        <v>36.259</v>
      </c>
      <c r="AC2532" s="50" t="n">
        <v>75</v>
      </c>
      <c r="AD2532" s="50" t="n">
        <v>10</v>
      </c>
      <c r="AE2532" s="50" t="n">
        <v>34</v>
      </c>
      <c r="AF2532" s="50" t="n">
        <v>75</v>
      </c>
      <c r="AG2532" s="50" t="n">
        <v>6802.9</v>
      </c>
      <c r="AH2532" s="50" t="n">
        <v>25</v>
      </c>
      <c r="AI2532" s="50" t="n">
        <v>173</v>
      </c>
      <c r="AJ2532" s="50" t="n">
        <v>13589.6</v>
      </c>
      <c r="AK2532" s="50" t="n">
        <v>139</v>
      </c>
    </row>
    <row r="2533" customFormat="false" ht="15" hidden="false" customHeight="false" outlineLevel="0" collapsed="false">
      <c r="A2533" s="50" t="s">
        <v>1483</v>
      </c>
      <c r="B2533" s="50" t="s">
        <v>166</v>
      </c>
      <c r="C2533" s="50" t="s">
        <v>700</v>
      </c>
      <c r="D2533" s="50" t="n">
        <v>650490</v>
      </c>
      <c r="E2533" s="50" t="n">
        <v>4</v>
      </c>
      <c r="F2533" s="50" t="s">
        <v>53</v>
      </c>
      <c r="G2533" s="50" t="n">
        <v>491</v>
      </c>
      <c r="H2533" s="50" t="n">
        <v>215</v>
      </c>
      <c r="I2533" s="50" t="n">
        <v>24</v>
      </c>
      <c r="J2533" s="50" t="n">
        <v>229</v>
      </c>
      <c r="K2533" s="50" t="n">
        <v>151</v>
      </c>
      <c r="L2533" s="50" t="n">
        <v>13</v>
      </c>
      <c r="M2533" s="50" t="n">
        <v>249</v>
      </c>
      <c r="N2533" s="50" t="n">
        <v>62</v>
      </c>
      <c r="O2533" s="50" t="n">
        <v>8.802</v>
      </c>
      <c r="P2533" s="50" t="n">
        <v>133</v>
      </c>
      <c r="Q2533" s="50" t="n">
        <v>115</v>
      </c>
      <c r="R2533" s="50" t="n">
        <v>38</v>
      </c>
      <c r="S2533" s="50" t="n">
        <v>3</v>
      </c>
      <c r="T2533" s="50" t="n">
        <v>1</v>
      </c>
      <c r="U2533" s="50" t="n">
        <v>4</v>
      </c>
      <c r="V2533" s="50" t="n">
        <v>13</v>
      </c>
      <c r="W2533" s="50" t="n">
        <v>5</v>
      </c>
      <c r="X2533" s="50" t="n">
        <v>0</v>
      </c>
      <c r="Y2533" s="50" t="n">
        <v>16</v>
      </c>
      <c r="Z2533" s="50" t="n">
        <v>49.75</v>
      </c>
      <c r="AA2533" s="50" t="n">
        <v>129</v>
      </c>
      <c r="AB2533" s="50" t="n">
        <v>48.111</v>
      </c>
      <c r="AC2533" s="50" t="n">
        <v>99</v>
      </c>
      <c r="AD2533" s="50" t="n">
        <v>6</v>
      </c>
      <c r="AE2533" s="50" t="n">
        <v>44</v>
      </c>
      <c r="AF2533" s="50" t="n">
        <v>99</v>
      </c>
      <c r="AG2533" s="50" t="n">
        <v>8946.8</v>
      </c>
      <c r="AH2533" s="50" t="n">
        <v>32</v>
      </c>
      <c r="AI2533" s="50" t="n">
        <v>187</v>
      </c>
      <c r="AJ2533" s="50" t="n">
        <v>13633.2</v>
      </c>
      <c r="AK2533" s="50" t="n">
        <v>54</v>
      </c>
    </row>
    <row r="2534" customFormat="false" ht="15" hidden="false" customHeight="false" outlineLevel="0" collapsed="false">
      <c r="A2534" s="50" t="s">
        <v>1483</v>
      </c>
      <c r="B2534" s="50" t="s">
        <v>166</v>
      </c>
      <c r="C2534" s="50" t="s">
        <v>700</v>
      </c>
      <c r="D2534" s="50" t="n">
        <v>650490</v>
      </c>
      <c r="E2534" s="50" t="n">
        <v>5</v>
      </c>
      <c r="F2534" s="50" t="s">
        <v>54</v>
      </c>
      <c r="G2534" s="50" t="n">
        <v>374</v>
      </c>
      <c r="H2534" s="50" t="n">
        <v>184</v>
      </c>
      <c r="I2534" s="50" t="n">
        <v>22</v>
      </c>
      <c r="J2534" s="50" t="n">
        <v>192</v>
      </c>
      <c r="K2534" s="50" t="n">
        <v>129</v>
      </c>
      <c r="L2534" s="50" t="n">
        <v>11</v>
      </c>
      <c r="M2534" s="50" t="n">
        <v>178</v>
      </c>
      <c r="N2534" s="50" t="n">
        <v>55</v>
      </c>
      <c r="O2534" s="50" t="n">
        <v>5.953</v>
      </c>
      <c r="P2534" s="50" t="n">
        <v>99</v>
      </c>
      <c r="Q2534" s="50" t="n">
        <v>88</v>
      </c>
      <c r="R2534" s="50" t="n">
        <v>25</v>
      </c>
      <c r="S2534" s="50" t="n">
        <v>6</v>
      </c>
      <c r="T2534" s="50" t="n">
        <v>0</v>
      </c>
      <c r="U2534" s="50" t="n">
        <v>7</v>
      </c>
      <c r="V2534" s="50" t="n">
        <v>8</v>
      </c>
      <c r="W2534" s="50" t="n">
        <v>2</v>
      </c>
      <c r="X2534" s="50" t="n">
        <v>1</v>
      </c>
      <c r="Y2534" s="50" t="n">
        <v>14</v>
      </c>
      <c r="Z2534" s="50" t="n">
        <v>38.6</v>
      </c>
      <c r="AA2534" s="50" t="n">
        <v>98</v>
      </c>
      <c r="AB2534" s="50" t="n">
        <v>35.897</v>
      </c>
      <c r="AC2534" s="50" t="n">
        <v>75</v>
      </c>
      <c r="AD2534" s="50" t="n">
        <v>10</v>
      </c>
      <c r="AE2534" s="50" t="n">
        <v>35</v>
      </c>
      <c r="AF2534" s="50" t="n">
        <v>75</v>
      </c>
      <c r="AG2534" s="50" t="n">
        <v>6791.1</v>
      </c>
      <c r="AH2534" s="50" t="n">
        <v>22</v>
      </c>
      <c r="AI2534" s="50" t="n">
        <v>172</v>
      </c>
      <c r="AJ2534" s="50" t="n">
        <v>12768.2</v>
      </c>
      <c r="AK2534" s="50" t="n">
        <v>80</v>
      </c>
    </row>
    <row r="2535" customFormat="false" ht="15" hidden="false" customHeight="false" outlineLevel="0" collapsed="false">
      <c r="A2535" s="50" t="s">
        <v>1483</v>
      </c>
      <c r="B2535" s="50" t="s">
        <v>166</v>
      </c>
      <c r="C2535" s="50" t="s">
        <v>700</v>
      </c>
      <c r="D2535" s="50" t="n">
        <v>650490</v>
      </c>
      <c r="E2535" s="50" t="n">
        <v>6</v>
      </c>
      <c r="F2535" s="50" t="s">
        <v>55</v>
      </c>
      <c r="G2535" s="50" t="n">
        <v>434</v>
      </c>
      <c r="H2535" s="50" t="n">
        <v>189</v>
      </c>
      <c r="I2535" s="50" t="n">
        <v>25</v>
      </c>
      <c r="J2535" s="50" t="n">
        <v>203</v>
      </c>
      <c r="K2535" s="50" t="n">
        <v>133</v>
      </c>
      <c r="L2535" s="50" t="n">
        <v>11</v>
      </c>
      <c r="M2535" s="50" t="n">
        <v>222</v>
      </c>
      <c r="N2535" s="50" t="n">
        <v>55</v>
      </c>
      <c r="O2535" s="50" t="n">
        <v>9.42</v>
      </c>
      <c r="P2535" s="50" t="n">
        <v>114</v>
      </c>
      <c r="Q2535" s="50" t="n">
        <v>96</v>
      </c>
      <c r="R2535" s="50" t="n">
        <v>37</v>
      </c>
      <c r="S2535" s="50" t="n">
        <v>6</v>
      </c>
      <c r="T2535" s="50" t="n">
        <v>0</v>
      </c>
      <c r="U2535" s="50" t="n">
        <v>1</v>
      </c>
      <c r="V2535" s="50" t="n">
        <v>14</v>
      </c>
      <c r="W2535" s="50" t="n">
        <v>2</v>
      </c>
      <c r="X2535" s="50" t="n">
        <v>2</v>
      </c>
      <c r="Y2535" s="50" t="n">
        <v>15</v>
      </c>
      <c r="Z2535" s="50" t="n">
        <v>46.3</v>
      </c>
      <c r="AA2535" s="50" t="n">
        <v>111</v>
      </c>
      <c r="AB2535" s="50" t="n">
        <v>42.849</v>
      </c>
      <c r="AC2535" s="50" t="n">
        <v>83</v>
      </c>
      <c r="AD2535" s="50" t="n">
        <v>3</v>
      </c>
      <c r="AE2535" s="50" t="n">
        <v>44</v>
      </c>
      <c r="AF2535" s="50" t="n">
        <v>82</v>
      </c>
      <c r="AG2535" s="50" t="n">
        <v>7593.2</v>
      </c>
      <c r="AH2535" s="50" t="n">
        <v>30</v>
      </c>
      <c r="AI2535" s="50" t="n">
        <v>178</v>
      </c>
      <c r="AJ2535" s="50" t="n">
        <v>13205.2</v>
      </c>
      <c r="AK2535" s="50" t="n">
        <v>79</v>
      </c>
    </row>
    <row r="2536" customFormat="false" ht="15" hidden="false" customHeight="false" outlineLevel="0" collapsed="false">
      <c r="A2536" s="50" t="s">
        <v>1483</v>
      </c>
      <c r="B2536" s="50" t="s">
        <v>166</v>
      </c>
      <c r="C2536" s="50" t="s">
        <v>700</v>
      </c>
      <c r="D2536" s="50" t="n">
        <v>650490</v>
      </c>
      <c r="E2536" s="50" t="n">
        <v>7</v>
      </c>
      <c r="F2536" s="50" t="s">
        <v>56</v>
      </c>
      <c r="G2536" s="50" t="n">
        <v>448</v>
      </c>
      <c r="H2536" s="50" t="n">
        <v>211</v>
      </c>
      <c r="I2536" s="50" t="n">
        <v>27</v>
      </c>
      <c r="J2536" s="50" t="n">
        <v>223</v>
      </c>
      <c r="K2536" s="50" t="n">
        <v>141</v>
      </c>
      <c r="L2536" s="50" t="n">
        <v>17</v>
      </c>
      <c r="M2536" s="50" t="n">
        <v>225</v>
      </c>
      <c r="N2536" s="50" t="n">
        <v>70</v>
      </c>
      <c r="O2536" s="50" t="n">
        <v>-4.8</v>
      </c>
      <c r="P2536" s="50" t="n">
        <v>115</v>
      </c>
      <c r="Q2536" s="50" t="n">
        <v>108</v>
      </c>
      <c r="R2536" s="50" t="n">
        <v>23</v>
      </c>
      <c r="S2536" s="50" t="n">
        <v>4</v>
      </c>
      <c r="T2536" s="50" t="n">
        <v>0</v>
      </c>
      <c r="U2536" s="50" t="n">
        <v>3</v>
      </c>
      <c r="V2536" s="50" t="n">
        <v>7</v>
      </c>
      <c r="W2536" s="50" t="n">
        <v>0</v>
      </c>
      <c r="X2536" s="50" t="n">
        <v>0</v>
      </c>
      <c r="Y2536" s="50" t="n">
        <v>23</v>
      </c>
      <c r="Z2536" s="50" t="n">
        <v>30.3</v>
      </c>
      <c r="AA2536" s="50" t="n">
        <v>115</v>
      </c>
      <c r="AB2536" s="50" t="n">
        <v>32.328</v>
      </c>
      <c r="AC2536" s="50" t="n">
        <v>85</v>
      </c>
      <c r="AD2536" s="50" t="n">
        <v>5</v>
      </c>
      <c r="AE2536" s="50" t="n">
        <v>37</v>
      </c>
      <c r="AF2536" s="50" t="n">
        <v>85</v>
      </c>
      <c r="AG2536" s="50" t="n">
        <v>7596.9</v>
      </c>
      <c r="AH2536" s="50" t="n">
        <v>24</v>
      </c>
      <c r="AI2536" s="50" t="n">
        <v>188</v>
      </c>
      <c r="AJ2536" s="50" t="n">
        <v>13895.9</v>
      </c>
      <c r="AK2536" s="50" t="n">
        <v>77</v>
      </c>
    </row>
    <row r="2537" customFormat="false" ht="15" hidden="false" customHeight="false" outlineLevel="0" collapsed="false">
      <c r="A2537" s="50" t="s">
        <v>1483</v>
      </c>
      <c r="B2537" s="50" t="s">
        <v>166</v>
      </c>
      <c r="C2537" s="50" t="s">
        <v>700</v>
      </c>
      <c r="D2537" s="50" t="n">
        <v>650490</v>
      </c>
      <c r="E2537" s="50" t="n">
        <v>8</v>
      </c>
      <c r="F2537" s="50" t="s">
        <v>57</v>
      </c>
      <c r="G2537" s="50" t="n">
        <v>452</v>
      </c>
      <c r="H2537" s="50" t="n">
        <v>226</v>
      </c>
      <c r="I2537" s="50" t="n">
        <v>29</v>
      </c>
      <c r="J2537" s="50" t="n">
        <v>208</v>
      </c>
      <c r="K2537" s="50" t="n">
        <v>146</v>
      </c>
      <c r="L2537" s="50" t="n">
        <v>11</v>
      </c>
      <c r="M2537" s="50" t="n">
        <v>240</v>
      </c>
      <c r="N2537" s="50" t="n">
        <v>80</v>
      </c>
      <c r="O2537" s="50" t="n">
        <v>5.579</v>
      </c>
      <c r="P2537" s="50" t="n">
        <v>126</v>
      </c>
      <c r="Q2537" s="50" t="n">
        <v>116</v>
      </c>
      <c r="R2537" s="50" t="n">
        <v>34</v>
      </c>
      <c r="S2537" s="50" t="n">
        <v>3</v>
      </c>
      <c r="T2537" s="50" t="n">
        <v>0</v>
      </c>
      <c r="U2537" s="50" t="n">
        <v>5</v>
      </c>
      <c r="V2537" s="50" t="n">
        <v>7</v>
      </c>
      <c r="W2537" s="50" t="n">
        <v>1</v>
      </c>
      <c r="X2537" s="50" t="n">
        <v>2</v>
      </c>
      <c r="Y2537" s="50" t="n">
        <v>17</v>
      </c>
      <c r="Z2537" s="50" t="n">
        <v>42.05</v>
      </c>
      <c r="AA2537" s="50" t="n">
        <v>124</v>
      </c>
      <c r="AB2537" s="50" t="n">
        <v>43.517</v>
      </c>
      <c r="AC2537" s="50" t="n">
        <v>101</v>
      </c>
      <c r="AD2537" s="50" t="n">
        <v>7</v>
      </c>
      <c r="AE2537" s="50" t="n">
        <v>50</v>
      </c>
      <c r="AF2537" s="50" t="n">
        <v>100</v>
      </c>
      <c r="AG2537" s="50" t="n">
        <v>9134.6</v>
      </c>
      <c r="AH2537" s="50" t="n">
        <v>30</v>
      </c>
      <c r="AI2537" s="50" t="n">
        <v>186</v>
      </c>
      <c r="AJ2537" s="50" t="n">
        <v>13557.2</v>
      </c>
      <c r="AK2537" s="50" t="n">
        <v>62</v>
      </c>
    </row>
    <row r="2538" customFormat="false" ht="15" hidden="false" customHeight="false" outlineLevel="0" collapsed="false">
      <c r="A2538" s="50" t="s">
        <v>1483</v>
      </c>
      <c r="B2538" s="50" t="s">
        <v>166</v>
      </c>
      <c r="C2538" s="50" t="s">
        <v>700</v>
      </c>
      <c r="D2538" s="50" t="n">
        <v>650490</v>
      </c>
      <c r="E2538" s="50" t="n">
        <v>9</v>
      </c>
      <c r="F2538" s="50" t="s">
        <v>58</v>
      </c>
      <c r="G2538" s="50" t="n">
        <v>377</v>
      </c>
      <c r="H2538" s="50" t="n">
        <v>188</v>
      </c>
      <c r="I2538" s="50" t="n">
        <v>23</v>
      </c>
      <c r="J2538" s="50" t="n">
        <v>185</v>
      </c>
      <c r="K2538" s="50" t="n">
        <v>132</v>
      </c>
      <c r="L2538" s="50" t="n">
        <v>10</v>
      </c>
      <c r="M2538" s="50" t="n">
        <v>188</v>
      </c>
      <c r="N2538" s="50" t="n">
        <v>56</v>
      </c>
      <c r="O2538" s="50" t="n">
        <v>-0.729</v>
      </c>
      <c r="P2538" s="50" t="n">
        <v>99</v>
      </c>
      <c r="Q2538" s="50" t="n">
        <v>91</v>
      </c>
      <c r="R2538" s="50" t="n">
        <v>23</v>
      </c>
      <c r="S2538" s="50" t="n">
        <v>4</v>
      </c>
      <c r="T2538" s="50" t="n">
        <v>0</v>
      </c>
      <c r="U2538" s="50" t="n">
        <v>2</v>
      </c>
      <c r="V2538" s="50" t="n">
        <v>7</v>
      </c>
      <c r="W2538" s="50" t="n">
        <v>0</v>
      </c>
      <c r="X2538" s="50" t="n">
        <v>1</v>
      </c>
      <c r="Y2538" s="50" t="n">
        <v>13</v>
      </c>
      <c r="Z2538" s="50" t="n">
        <v>28.5</v>
      </c>
      <c r="AA2538" s="50" t="n">
        <v>98</v>
      </c>
      <c r="AB2538" s="50" t="n">
        <v>30.778</v>
      </c>
      <c r="AC2538" s="50" t="n">
        <v>79</v>
      </c>
      <c r="AD2538" s="50" t="n">
        <v>6</v>
      </c>
      <c r="AE2538" s="50" t="n">
        <v>40</v>
      </c>
      <c r="AF2538" s="50" t="n">
        <v>79</v>
      </c>
      <c r="AG2538" s="50" t="n">
        <v>7214.5</v>
      </c>
      <c r="AH2538" s="50" t="n">
        <v>26</v>
      </c>
      <c r="AI2538" s="50" t="n">
        <v>164</v>
      </c>
      <c r="AJ2538" s="50" t="n">
        <v>12088.6</v>
      </c>
      <c r="AK2538" s="50" t="n">
        <v>65</v>
      </c>
    </row>
    <row r="2539" customFormat="false" ht="15" hidden="false" customHeight="false" outlineLevel="0" collapsed="false">
      <c r="A2539" s="50" t="s">
        <v>1484</v>
      </c>
      <c r="B2539" s="50" t="s">
        <v>166</v>
      </c>
      <c r="C2539" s="50" t="s">
        <v>701</v>
      </c>
      <c r="D2539" s="50" t="n">
        <v>666018</v>
      </c>
      <c r="E2539" s="50" t="n">
        <v>4</v>
      </c>
      <c r="F2539" s="50" t="s">
        <v>53</v>
      </c>
      <c r="G2539" s="50" t="n">
        <v>553</v>
      </c>
      <c r="H2539" s="50" t="n">
        <v>242</v>
      </c>
      <c r="I2539" s="50" t="n">
        <v>47</v>
      </c>
      <c r="J2539" s="50" t="n">
        <v>243</v>
      </c>
      <c r="K2539" s="50" t="n">
        <v>150</v>
      </c>
      <c r="L2539" s="50" t="n">
        <v>19</v>
      </c>
      <c r="M2539" s="50" t="n">
        <v>299</v>
      </c>
      <c r="N2539" s="50" t="n">
        <v>88</v>
      </c>
      <c r="O2539" s="50" t="n">
        <v>4.379</v>
      </c>
      <c r="P2539" s="50" t="n">
        <v>132</v>
      </c>
      <c r="Q2539" s="50" t="n">
        <v>109</v>
      </c>
      <c r="R2539" s="50" t="n">
        <v>24</v>
      </c>
      <c r="S2539" s="50" t="n">
        <v>4</v>
      </c>
      <c r="T2539" s="50" t="n">
        <v>0</v>
      </c>
      <c r="U2539" s="50" t="n">
        <v>7</v>
      </c>
      <c r="V2539" s="50" t="n">
        <v>19</v>
      </c>
      <c r="W2539" s="50" t="n">
        <v>1</v>
      </c>
      <c r="X2539" s="50" t="n">
        <v>3</v>
      </c>
      <c r="Y2539" s="50" t="n">
        <v>33</v>
      </c>
      <c r="Z2539" s="50" t="n">
        <v>44</v>
      </c>
      <c r="AA2539" s="50" t="n">
        <v>129</v>
      </c>
      <c r="AB2539" s="50" t="n">
        <v>45.093</v>
      </c>
      <c r="AC2539" s="50" t="n">
        <v>79</v>
      </c>
      <c r="AD2539" s="50" t="n">
        <v>9</v>
      </c>
      <c r="AE2539" s="50" t="n">
        <v>33</v>
      </c>
      <c r="AF2539" s="50" t="n">
        <v>79</v>
      </c>
      <c r="AG2539" s="50" t="n">
        <v>7152.5</v>
      </c>
      <c r="AH2539" s="50" t="n">
        <v>32</v>
      </c>
      <c r="AI2539" s="50" t="n">
        <v>220</v>
      </c>
      <c r="AJ2539" s="50" t="n">
        <v>15401</v>
      </c>
      <c r="AK2539" s="50" t="n">
        <v>21</v>
      </c>
    </row>
    <row r="2540" customFormat="false" ht="15" hidden="false" customHeight="false" outlineLevel="0" collapsed="false">
      <c r="A2540" s="50" t="s">
        <v>1484</v>
      </c>
      <c r="B2540" s="50" t="s">
        <v>166</v>
      </c>
      <c r="C2540" s="50" t="s">
        <v>701</v>
      </c>
      <c r="D2540" s="50" t="n">
        <v>666018</v>
      </c>
      <c r="E2540" s="50" t="n">
        <v>5</v>
      </c>
      <c r="F2540" s="50" t="s">
        <v>54</v>
      </c>
      <c r="G2540" s="50" t="n">
        <v>442</v>
      </c>
      <c r="H2540" s="50" t="n">
        <v>188</v>
      </c>
      <c r="I2540" s="50" t="n">
        <v>34</v>
      </c>
      <c r="J2540" s="50" t="n">
        <v>212</v>
      </c>
      <c r="K2540" s="50" t="n">
        <v>129</v>
      </c>
      <c r="L2540" s="50" t="n">
        <v>17</v>
      </c>
      <c r="M2540" s="50" t="n">
        <v>224</v>
      </c>
      <c r="N2540" s="50" t="n">
        <v>59</v>
      </c>
      <c r="O2540" s="50" t="n">
        <v>9.168</v>
      </c>
      <c r="P2540" s="50" t="n">
        <v>112</v>
      </c>
      <c r="Q2540" s="50" t="n">
        <v>91</v>
      </c>
      <c r="R2540" s="50" t="n">
        <v>34</v>
      </c>
      <c r="S2540" s="50" t="n">
        <v>5</v>
      </c>
      <c r="T2540" s="50" t="n">
        <v>0</v>
      </c>
      <c r="U2540" s="50" t="n">
        <v>4</v>
      </c>
      <c r="V2540" s="50" t="n">
        <v>16</v>
      </c>
      <c r="W2540" s="50" t="n">
        <v>2</v>
      </c>
      <c r="X2540" s="50" t="n">
        <v>3</v>
      </c>
      <c r="Y2540" s="50" t="n">
        <v>24</v>
      </c>
      <c r="Z2540" s="50" t="n">
        <v>47.95</v>
      </c>
      <c r="AA2540" s="50" t="n">
        <v>110</v>
      </c>
      <c r="AB2540" s="50" t="n">
        <v>49.681</v>
      </c>
      <c r="AC2540" s="50" t="n">
        <v>70</v>
      </c>
      <c r="AD2540" s="50" t="n">
        <v>11</v>
      </c>
      <c r="AE2540" s="50" t="n">
        <v>39</v>
      </c>
      <c r="AF2540" s="50" t="n">
        <v>70</v>
      </c>
      <c r="AG2540" s="50" t="n">
        <v>6446.4</v>
      </c>
      <c r="AH2540" s="50" t="n">
        <v>29</v>
      </c>
      <c r="AI2540" s="50" t="n">
        <v>163</v>
      </c>
      <c r="AJ2540" s="50" t="n">
        <v>11446.5</v>
      </c>
      <c r="AK2540" s="50" t="n">
        <v>20</v>
      </c>
    </row>
    <row r="2541" customFormat="false" ht="15" hidden="false" customHeight="false" outlineLevel="0" collapsed="false">
      <c r="A2541" s="50" t="s">
        <v>1484</v>
      </c>
      <c r="B2541" s="50" t="s">
        <v>166</v>
      </c>
      <c r="C2541" s="50" t="s">
        <v>701</v>
      </c>
      <c r="D2541" s="50" t="n">
        <v>666018</v>
      </c>
      <c r="E2541" s="50" t="n">
        <v>6</v>
      </c>
      <c r="F2541" s="50" t="s">
        <v>55</v>
      </c>
      <c r="G2541" s="50" t="n">
        <v>407</v>
      </c>
      <c r="H2541" s="50" t="n">
        <v>181</v>
      </c>
      <c r="I2541" s="50" t="n">
        <v>33</v>
      </c>
      <c r="J2541" s="50" t="n">
        <v>197</v>
      </c>
      <c r="K2541" s="50" t="n">
        <v>131</v>
      </c>
      <c r="L2541" s="50" t="n">
        <v>18</v>
      </c>
      <c r="M2541" s="50" t="n">
        <v>208</v>
      </c>
      <c r="N2541" s="50" t="n">
        <v>48</v>
      </c>
      <c r="O2541" s="50" t="n">
        <v>4.191</v>
      </c>
      <c r="P2541" s="50" t="n">
        <v>110</v>
      </c>
      <c r="Q2541" s="50" t="n">
        <v>93</v>
      </c>
      <c r="R2541" s="50" t="n">
        <v>27</v>
      </c>
      <c r="S2541" s="50" t="n">
        <v>4</v>
      </c>
      <c r="T2541" s="50" t="n">
        <v>0</v>
      </c>
      <c r="U2541" s="50" t="n">
        <v>2</v>
      </c>
      <c r="V2541" s="50" t="n">
        <v>14</v>
      </c>
      <c r="W2541" s="50" t="n">
        <v>3</v>
      </c>
      <c r="X2541" s="50" t="n">
        <v>0</v>
      </c>
      <c r="Y2541" s="50" t="n">
        <v>21</v>
      </c>
      <c r="Z2541" s="50" t="n">
        <v>38.9</v>
      </c>
      <c r="AA2541" s="50" t="n">
        <v>108</v>
      </c>
      <c r="AB2541" s="50" t="n">
        <v>35.287</v>
      </c>
      <c r="AC2541" s="50" t="n">
        <v>72</v>
      </c>
      <c r="AD2541" s="50" t="n">
        <v>2</v>
      </c>
      <c r="AE2541" s="50" t="n">
        <v>27</v>
      </c>
      <c r="AF2541" s="50" t="n">
        <v>71</v>
      </c>
      <c r="AG2541" s="50" t="n">
        <v>6364.7</v>
      </c>
      <c r="AH2541" s="50" t="n">
        <v>23</v>
      </c>
      <c r="AI2541" s="50" t="n">
        <v>146</v>
      </c>
      <c r="AJ2541" s="50" t="n">
        <v>10244.1</v>
      </c>
      <c r="AK2541" s="50" t="n">
        <v>25</v>
      </c>
    </row>
    <row r="2542" customFormat="false" ht="15" hidden="false" customHeight="false" outlineLevel="0" collapsed="false">
      <c r="A2542" s="50" t="s">
        <v>1484</v>
      </c>
      <c r="B2542" s="50" t="s">
        <v>166</v>
      </c>
      <c r="C2542" s="50" t="s">
        <v>701</v>
      </c>
      <c r="D2542" s="50" t="n">
        <v>666018</v>
      </c>
      <c r="E2542" s="50" t="n">
        <v>7</v>
      </c>
      <c r="F2542" s="50" t="s">
        <v>56</v>
      </c>
      <c r="G2542" s="50" t="n">
        <v>442</v>
      </c>
      <c r="H2542" s="50" t="n">
        <v>236</v>
      </c>
      <c r="I2542" s="50" t="n">
        <v>42</v>
      </c>
      <c r="J2542" s="50" t="n">
        <v>223</v>
      </c>
      <c r="K2542" s="50" t="n">
        <v>160</v>
      </c>
      <c r="L2542" s="50" t="n">
        <v>23</v>
      </c>
      <c r="M2542" s="50" t="n">
        <v>218</v>
      </c>
      <c r="N2542" s="50" t="n">
        <v>76</v>
      </c>
      <c r="O2542" s="50" t="n">
        <v>-5.007</v>
      </c>
      <c r="P2542" s="50" t="n">
        <v>110</v>
      </c>
      <c r="Q2542" s="50" t="n">
        <v>102</v>
      </c>
      <c r="R2542" s="50" t="n">
        <v>26</v>
      </c>
      <c r="S2542" s="50" t="n">
        <v>5</v>
      </c>
      <c r="T2542" s="50" t="n">
        <v>0</v>
      </c>
      <c r="U2542" s="50" t="n">
        <v>1</v>
      </c>
      <c r="V2542" s="50" t="n">
        <v>5</v>
      </c>
      <c r="W2542" s="50" t="n">
        <v>2</v>
      </c>
      <c r="X2542" s="50" t="n">
        <v>1</v>
      </c>
      <c r="Y2542" s="50" t="n">
        <v>30</v>
      </c>
      <c r="Z2542" s="50" t="n">
        <v>31.15</v>
      </c>
      <c r="AA2542" s="50" t="n">
        <v>110</v>
      </c>
      <c r="AB2542" s="50" t="n">
        <v>34.11</v>
      </c>
      <c r="AC2542" s="50" t="n">
        <v>73</v>
      </c>
      <c r="AD2542" s="50" t="n">
        <v>9</v>
      </c>
      <c r="AE2542" s="50" t="n">
        <v>33</v>
      </c>
      <c r="AF2542" s="50" t="n">
        <v>73</v>
      </c>
      <c r="AG2542" s="50" t="n">
        <v>6699.5</v>
      </c>
      <c r="AH2542" s="50" t="n">
        <v>29</v>
      </c>
      <c r="AI2542" s="50" t="n">
        <v>204</v>
      </c>
      <c r="AJ2542" s="50" t="n">
        <v>14210.4</v>
      </c>
      <c r="AK2542" s="50" t="n">
        <v>21</v>
      </c>
    </row>
    <row r="2543" customFormat="false" ht="15" hidden="false" customHeight="false" outlineLevel="0" collapsed="false">
      <c r="A2543" s="50" t="s">
        <v>1484</v>
      </c>
      <c r="B2543" s="50" t="s">
        <v>166</v>
      </c>
      <c r="C2543" s="50" t="s">
        <v>701</v>
      </c>
      <c r="D2543" s="50" t="n">
        <v>666018</v>
      </c>
      <c r="E2543" s="50" t="n">
        <v>8</v>
      </c>
      <c r="F2543" s="50" t="s">
        <v>57</v>
      </c>
      <c r="G2543" s="50" t="n">
        <v>455</v>
      </c>
      <c r="H2543" s="50" t="n">
        <v>226</v>
      </c>
      <c r="I2543" s="50" t="n">
        <v>42</v>
      </c>
      <c r="J2543" s="50" t="n">
        <v>220</v>
      </c>
      <c r="K2543" s="50" t="n">
        <v>158</v>
      </c>
      <c r="L2543" s="50" t="n">
        <v>22</v>
      </c>
      <c r="M2543" s="50" t="n">
        <v>235</v>
      </c>
      <c r="N2543" s="50" t="n">
        <v>68</v>
      </c>
      <c r="O2543" s="50" t="n">
        <v>-0.719</v>
      </c>
      <c r="P2543" s="50" t="n">
        <v>119</v>
      </c>
      <c r="Q2543" s="50" t="n">
        <v>111</v>
      </c>
      <c r="R2543" s="50" t="n">
        <v>29</v>
      </c>
      <c r="S2543" s="50" t="n">
        <v>3</v>
      </c>
      <c r="T2543" s="50" t="n">
        <v>0</v>
      </c>
      <c r="U2543" s="50" t="n">
        <v>3</v>
      </c>
      <c r="V2543" s="50" t="n">
        <v>7</v>
      </c>
      <c r="W2543" s="50" t="n">
        <v>1</v>
      </c>
      <c r="X2543" s="50" t="n">
        <v>0</v>
      </c>
      <c r="Y2543" s="50" t="n">
        <v>26</v>
      </c>
      <c r="Z2543" s="50" t="n">
        <v>36.05</v>
      </c>
      <c r="AA2543" s="50" t="n">
        <v>119</v>
      </c>
      <c r="AB2543" s="50" t="n">
        <v>36.887</v>
      </c>
      <c r="AC2543" s="50" t="n">
        <v>85</v>
      </c>
      <c r="AD2543" s="50" t="n">
        <v>6</v>
      </c>
      <c r="AE2543" s="50" t="n">
        <v>41</v>
      </c>
      <c r="AF2543" s="50" t="n">
        <v>85</v>
      </c>
      <c r="AG2543" s="50" t="n">
        <v>7776.6</v>
      </c>
      <c r="AH2543" s="50" t="n">
        <v>37</v>
      </c>
      <c r="AI2543" s="50" t="n">
        <v>203</v>
      </c>
      <c r="AJ2543" s="50" t="n">
        <v>14395.3</v>
      </c>
      <c r="AK2543" s="50" t="n">
        <v>29</v>
      </c>
    </row>
    <row r="2544" customFormat="false" ht="15" hidden="false" customHeight="false" outlineLevel="0" collapsed="false">
      <c r="A2544" s="50" t="s">
        <v>1484</v>
      </c>
      <c r="B2544" s="50" t="s">
        <v>166</v>
      </c>
      <c r="C2544" s="50" t="s">
        <v>701</v>
      </c>
      <c r="D2544" s="50" t="n">
        <v>666018</v>
      </c>
      <c r="E2544" s="50" t="n">
        <v>9</v>
      </c>
      <c r="F2544" s="50" t="s">
        <v>58</v>
      </c>
      <c r="G2544" s="50" t="n">
        <v>384</v>
      </c>
      <c r="H2544" s="50" t="n">
        <v>176</v>
      </c>
      <c r="I2544" s="50" t="n">
        <v>46</v>
      </c>
      <c r="J2544" s="50" t="n">
        <v>170</v>
      </c>
      <c r="K2544" s="50" t="n">
        <v>109</v>
      </c>
      <c r="L2544" s="50" t="n">
        <v>25</v>
      </c>
      <c r="M2544" s="50" t="n">
        <v>214</v>
      </c>
      <c r="N2544" s="50" t="n">
        <v>67</v>
      </c>
      <c r="O2544" s="50" t="n">
        <v>5.131</v>
      </c>
      <c r="P2544" s="50" t="n">
        <v>85</v>
      </c>
      <c r="Q2544" s="50" t="n">
        <v>74</v>
      </c>
      <c r="R2544" s="50" t="n">
        <v>19</v>
      </c>
      <c r="S2544" s="50" t="n">
        <v>6</v>
      </c>
      <c r="T2544" s="50" t="n">
        <v>0</v>
      </c>
      <c r="U2544" s="50" t="n">
        <v>5</v>
      </c>
      <c r="V2544" s="50" t="n">
        <v>8</v>
      </c>
      <c r="W2544" s="50" t="n">
        <v>2</v>
      </c>
      <c r="X2544" s="50" t="n">
        <v>1</v>
      </c>
      <c r="Y2544" s="50" t="n">
        <v>29</v>
      </c>
      <c r="Z2544" s="50" t="n">
        <v>31.7</v>
      </c>
      <c r="AA2544" s="50" t="n">
        <v>85</v>
      </c>
      <c r="AB2544" s="50" t="n">
        <v>25.364</v>
      </c>
      <c r="AC2544" s="50" t="n">
        <v>46</v>
      </c>
      <c r="AD2544" s="50" t="n">
        <v>5</v>
      </c>
      <c r="AE2544" s="50" t="n">
        <v>22</v>
      </c>
      <c r="AF2544" s="50" t="n">
        <v>46</v>
      </c>
      <c r="AG2544" s="50" t="n">
        <v>4170.2</v>
      </c>
      <c r="AH2544" s="50" t="n">
        <v>18</v>
      </c>
      <c r="AI2544" s="50" t="n">
        <v>157</v>
      </c>
      <c r="AJ2544" s="50" t="n">
        <v>11164.1</v>
      </c>
      <c r="AK2544" s="50" t="n">
        <v>28</v>
      </c>
    </row>
    <row r="2545" customFormat="false" ht="15" hidden="false" customHeight="false" outlineLevel="0" collapsed="false">
      <c r="A2545" s="50" t="s">
        <v>1485</v>
      </c>
      <c r="B2545" s="50" t="s">
        <v>166</v>
      </c>
      <c r="C2545" s="50" t="s">
        <v>702</v>
      </c>
      <c r="D2545" s="50" t="n">
        <v>802415</v>
      </c>
      <c r="E2545" s="50" t="n">
        <v>4</v>
      </c>
      <c r="F2545" s="50" t="s">
        <v>53</v>
      </c>
      <c r="G2545" s="50" t="n">
        <v>418</v>
      </c>
      <c r="H2545" s="50" t="n">
        <v>196</v>
      </c>
      <c r="I2545" s="50" t="n">
        <v>14</v>
      </c>
      <c r="J2545" s="50" t="n">
        <v>208</v>
      </c>
      <c r="K2545" s="50" t="n">
        <v>133</v>
      </c>
      <c r="L2545" s="50" t="n">
        <v>6</v>
      </c>
      <c r="M2545" s="50" t="n">
        <v>206</v>
      </c>
      <c r="N2545" s="50" t="n">
        <v>62</v>
      </c>
      <c r="O2545" s="50" t="n">
        <v>-3.266</v>
      </c>
      <c r="P2545" s="50" t="n">
        <v>129</v>
      </c>
      <c r="Q2545" s="50" t="n">
        <v>118</v>
      </c>
      <c r="R2545" s="50" t="n">
        <v>37</v>
      </c>
      <c r="S2545" s="50" t="n">
        <v>1</v>
      </c>
      <c r="T2545" s="50" t="n">
        <v>2</v>
      </c>
      <c r="U2545" s="50" t="n">
        <v>0</v>
      </c>
      <c r="V2545" s="50" t="n">
        <v>7</v>
      </c>
      <c r="W2545" s="50" t="n">
        <v>0</v>
      </c>
      <c r="X2545" s="50" t="n">
        <v>1</v>
      </c>
      <c r="Y2545" s="50" t="n">
        <v>10</v>
      </c>
      <c r="Z2545" s="50" t="n">
        <v>39.05</v>
      </c>
      <c r="AA2545" s="50" t="n">
        <v>124</v>
      </c>
      <c r="AB2545" s="50" t="n">
        <v>34.743</v>
      </c>
      <c r="AC2545" s="50" t="n">
        <v>112</v>
      </c>
      <c r="AD2545" s="50" t="n">
        <v>0</v>
      </c>
      <c r="AE2545" s="50" t="n">
        <v>14</v>
      </c>
      <c r="AF2545" s="50" t="n">
        <v>111</v>
      </c>
      <c r="AG2545" s="50" t="n">
        <v>8962.7</v>
      </c>
      <c r="AH2545" s="50" t="n">
        <v>34</v>
      </c>
      <c r="AI2545" s="50" t="n">
        <v>171</v>
      </c>
      <c r="AJ2545" s="50" t="n">
        <v>11037</v>
      </c>
      <c r="AK2545" s="50" t="n">
        <v>0</v>
      </c>
    </row>
    <row r="2546" customFormat="false" ht="15" hidden="false" customHeight="false" outlineLevel="0" collapsed="false">
      <c r="A2546" s="50" t="s">
        <v>1485</v>
      </c>
      <c r="B2546" s="50" t="s">
        <v>166</v>
      </c>
      <c r="C2546" s="50" t="s">
        <v>702</v>
      </c>
      <c r="D2546" s="50" t="n">
        <v>802415</v>
      </c>
      <c r="E2546" s="50" t="n">
        <v>5</v>
      </c>
      <c r="F2546" s="50" t="s">
        <v>54</v>
      </c>
      <c r="G2546" s="50" t="n">
        <v>371</v>
      </c>
      <c r="H2546" s="50" t="n">
        <v>172</v>
      </c>
      <c r="I2546" s="50" t="n">
        <v>18</v>
      </c>
      <c r="J2546" s="50" t="n">
        <v>194</v>
      </c>
      <c r="K2546" s="50" t="n">
        <v>120</v>
      </c>
      <c r="L2546" s="50" t="n">
        <v>8</v>
      </c>
      <c r="M2546" s="50" t="n">
        <v>177</v>
      </c>
      <c r="N2546" s="50" t="n">
        <v>52</v>
      </c>
      <c r="O2546" s="50" t="n">
        <v>-4.12</v>
      </c>
      <c r="P2546" s="50" t="n">
        <v>108</v>
      </c>
      <c r="Q2546" s="50" t="n">
        <v>102</v>
      </c>
      <c r="R2546" s="50" t="n">
        <v>26</v>
      </c>
      <c r="S2546" s="50" t="n">
        <v>3</v>
      </c>
      <c r="T2546" s="50" t="n">
        <v>2</v>
      </c>
      <c r="U2546" s="50" t="n">
        <v>0</v>
      </c>
      <c r="V2546" s="50" t="n">
        <v>5</v>
      </c>
      <c r="W2546" s="50" t="n">
        <v>0</v>
      </c>
      <c r="X2546" s="50" t="n">
        <v>1</v>
      </c>
      <c r="Y2546" s="50" t="n">
        <v>15</v>
      </c>
      <c r="Z2546" s="50" t="n">
        <v>29.35</v>
      </c>
      <c r="AA2546" s="50" t="n">
        <v>108</v>
      </c>
      <c r="AB2546" s="50" t="n">
        <v>25.387</v>
      </c>
      <c r="AC2546" s="50" t="n">
        <v>88</v>
      </c>
      <c r="AD2546" s="50" t="n">
        <v>0</v>
      </c>
      <c r="AE2546" s="50" t="n">
        <v>17</v>
      </c>
      <c r="AF2546" s="50" t="n">
        <v>88</v>
      </c>
      <c r="AG2546" s="50" t="n">
        <v>7346.5</v>
      </c>
      <c r="AH2546" s="50" t="n">
        <v>22</v>
      </c>
      <c r="AI2546" s="50" t="n">
        <v>149</v>
      </c>
      <c r="AJ2546" s="50" t="n">
        <v>9679.7</v>
      </c>
      <c r="AK2546" s="50" t="n">
        <v>1</v>
      </c>
    </row>
    <row r="2547" customFormat="false" ht="15" hidden="false" customHeight="false" outlineLevel="0" collapsed="false">
      <c r="A2547" s="50" t="s">
        <v>1485</v>
      </c>
      <c r="B2547" s="50" t="s">
        <v>166</v>
      </c>
      <c r="C2547" s="50" t="s">
        <v>702</v>
      </c>
      <c r="D2547" s="50" t="n">
        <v>802415</v>
      </c>
      <c r="E2547" s="50" t="n">
        <v>6</v>
      </c>
      <c r="F2547" s="50" t="s">
        <v>55</v>
      </c>
      <c r="G2547" s="50" t="n">
        <v>255</v>
      </c>
      <c r="H2547" s="50" t="n">
        <v>113</v>
      </c>
      <c r="I2547" s="50" t="n">
        <v>11</v>
      </c>
      <c r="J2547" s="50" t="n">
        <v>136</v>
      </c>
      <c r="K2547" s="50" t="n">
        <v>79</v>
      </c>
      <c r="L2547" s="50" t="n">
        <v>5</v>
      </c>
      <c r="M2547" s="50" t="n">
        <v>116</v>
      </c>
      <c r="N2547" s="50" t="n">
        <v>33</v>
      </c>
      <c r="O2547" s="50" t="n">
        <v>-5.4</v>
      </c>
      <c r="P2547" s="50" t="n">
        <v>79</v>
      </c>
      <c r="Q2547" s="50" t="n">
        <v>71</v>
      </c>
      <c r="R2547" s="50" t="n">
        <v>15</v>
      </c>
      <c r="S2547" s="50" t="n">
        <v>3</v>
      </c>
      <c r="T2547" s="50" t="n">
        <v>0</v>
      </c>
      <c r="U2547" s="50" t="n">
        <v>0</v>
      </c>
      <c r="V2547" s="50" t="n">
        <v>6</v>
      </c>
      <c r="W2547" s="50" t="n">
        <v>0</v>
      </c>
      <c r="X2547" s="50" t="n">
        <v>0</v>
      </c>
      <c r="Y2547" s="50" t="n">
        <v>7</v>
      </c>
      <c r="Z2547" s="50" t="n">
        <v>18.75</v>
      </c>
      <c r="AA2547" s="50" t="n">
        <v>75</v>
      </c>
      <c r="AB2547" s="50" t="n">
        <v>19.122</v>
      </c>
      <c r="AC2547" s="50" t="n">
        <v>66</v>
      </c>
      <c r="AD2547" s="50" t="n">
        <v>0</v>
      </c>
      <c r="AE2547" s="50" t="n">
        <v>7</v>
      </c>
      <c r="AF2547" s="50" t="n">
        <v>65</v>
      </c>
      <c r="AG2547" s="50" t="n">
        <v>5198.4</v>
      </c>
      <c r="AH2547" s="50" t="n">
        <v>11</v>
      </c>
      <c r="AI2547" s="50" t="n">
        <v>97</v>
      </c>
      <c r="AJ2547" s="50" t="n">
        <v>6297.4</v>
      </c>
      <c r="AK2547" s="50" t="n">
        <v>1</v>
      </c>
    </row>
    <row r="2548" customFormat="false" ht="15" hidden="false" customHeight="false" outlineLevel="0" collapsed="false">
      <c r="A2548" s="50" t="s">
        <v>1485</v>
      </c>
      <c r="B2548" s="50" t="s">
        <v>166</v>
      </c>
      <c r="C2548" s="50" t="s">
        <v>702</v>
      </c>
      <c r="D2548" s="50" t="n">
        <v>802415</v>
      </c>
      <c r="E2548" s="50" t="n">
        <v>7</v>
      </c>
      <c r="F2548" s="50" t="s">
        <v>56</v>
      </c>
      <c r="G2548" s="50" t="n">
        <v>295</v>
      </c>
      <c r="H2548" s="50" t="n">
        <v>153</v>
      </c>
      <c r="I2548" s="50" t="n">
        <v>14</v>
      </c>
      <c r="J2548" s="50" t="n">
        <v>144</v>
      </c>
      <c r="K2548" s="50" t="n">
        <v>99</v>
      </c>
      <c r="L2548" s="50" t="n">
        <v>6</v>
      </c>
      <c r="M2548" s="50" t="n">
        <v>151</v>
      </c>
      <c r="N2548" s="50" t="n">
        <v>54</v>
      </c>
      <c r="O2548" s="50" t="n">
        <v>0.965</v>
      </c>
      <c r="P2548" s="50" t="n">
        <v>89</v>
      </c>
      <c r="Q2548" s="50" t="n">
        <v>85</v>
      </c>
      <c r="R2548" s="50" t="n">
        <v>31</v>
      </c>
      <c r="S2548" s="50" t="n">
        <v>4</v>
      </c>
      <c r="T2548" s="50" t="n">
        <v>2</v>
      </c>
      <c r="U2548" s="50" t="n">
        <v>0</v>
      </c>
      <c r="V2548" s="50" t="n">
        <v>2</v>
      </c>
      <c r="W2548" s="50" t="n">
        <v>0</v>
      </c>
      <c r="X2548" s="50" t="n">
        <v>2</v>
      </c>
      <c r="Y2548" s="50" t="n">
        <v>6</v>
      </c>
      <c r="Z2548" s="50" t="n">
        <v>31.2</v>
      </c>
      <c r="AA2548" s="50" t="n">
        <v>88</v>
      </c>
      <c r="AB2548" s="50" t="n">
        <v>24.506</v>
      </c>
      <c r="AC2548" s="50" t="n">
        <v>81</v>
      </c>
      <c r="AD2548" s="50" t="n">
        <v>0</v>
      </c>
      <c r="AE2548" s="50" t="n">
        <v>10</v>
      </c>
      <c r="AF2548" s="50" t="n">
        <v>80</v>
      </c>
      <c r="AG2548" s="50" t="n">
        <v>6379.1</v>
      </c>
      <c r="AH2548" s="50" t="n">
        <v>26</v>
      </c>
      <c r="AI2548" s="50" t="n">
        <v>129</v>
      </c>
      <c r="AJ2548" s="50" t="n">
        <v>8364.7</v>
      </c>
      <c r="AK2548" s="50" t="n">
        <v>0</v>
      </c>
    </row>
    <row r="2549" customFormat="false" ht="15" hidden="false" customHeight="false" outlineLevel="0" collapsed="false">
      <c r="A2549" s="50" t="s">
        <v>1485</v>
      </c>
      <c r="B2549" s="50" t="s">
        <v>166</v>
      </c>
      <c r="C2549" s="50" t="s">
        <v>702</v>
      </c>
      <c r="D2549" s="50" t="n">
        <v>802415</v>
      </c>
      <c r="E2549" s="50" t="n">
        <v>8</v>
      </c>
      <c r="F2549" s="50" t="s">
        <v>57</v>
      </c>
      <c r="G2549" s="50" t="n">
        <v>357</v>
      </c>
      <c r="H2549" s="50" t="n">
        <v>174</v>
      </c>
      <c r="I2549" s="50" t="n">
        <v>14</v>
      </c>
      <c r="J2549" s="50" t="n">
        <v>180</v>
      </c>
      <c r="K2549" s="50" t="n">
        <v>120</v>
      </c>
      <c r="L2549" s="50" t="n">
        <v>7</v>
      </c>
      <c r="M2549" s="50" t="n">
        <v>175</v>
      </c>
      <c r="N2549" s="50" t="n">
        <v>54</v>
      </c>
      <c r="O2549" s="50" t="n">
        <v>0.935</v>
      </c>
      <c r="P2549" s="50" t="n">
        <v>117</v>
      </c>
      <c r="Q2549" s="50" t="n">
        <v>107</v>
      </c>
      <c r="R2549" s="50" t="n">
        <v>41</v>
      </c>
      <c r="S2549" s="50" t="n">
        <v>3</v>
      </c>
      <c r="T2549" s="50" t="n">
        <v>0</v>
      </c>
      <c r="U2549" s="50" t="n">
        <v>0</v>
      </c>
      <c r="V2549" s="50" t="n">
        <v>4</v>
      </c>
      <c r="W2549" s="50" t="n">
        <v>0</v>
      </c>
      <c r="X2549" s="50" t="n">
        <v>2</v>
      </c>
      <c r="Y2549" s="50" t="n">
        <v>4</v>
      </c>
      <c r="Z2549" s="50" t="n">
        <v>40.05</v>
      </c>
      <c r="AA2549" s="50" t="n">
        <v>112</v>
      </c>
      <c r="AB2549" s="50" t="n">
        <v>28.932</v>
      </c>
      <c r="AC2549" s="50" t="n">
        <v>109</v>
      </c>
      <c r="AD2549" s="50" t="n">
        <v>0</v>
      </c>
      <c r="AE2549" s="50" t="n">
        <v>11</v>
      </c>
      <c r="AF2549" s="50" t="n">
        <v>109</v>
      </c>
      <c r="AG2549" s="50" t="n">
        <v>8605</v>
      </c>
      <c r="AH2549" s="50" t="n">
        <v>31</v>
      </c>
      <c r="AI2549" s="50" t="n">
        <v>145</v>
      </c>
      <c r="AJ2549" s="50" t="n">
        <v>9396.4</v>
      </c>
      <c r="AK2549" s="50" t="n">
        <v>1</v>
      </c>
    </row>
    <row r="2550" customFormat="false" ht="15" hidden="false" customHeight="false" outlineLevel="0" collapsed="false">
      <c r="A2550" s="50" t="s">
        <v>1485</v>
      </c>
      <c r="B2550" s="50" t="s">
        <v>166</v>
      </c>
      <c r="C2550" s="50" t="s">
        <v>702</v>
      </c>
      <c r="D2550" s="50" t="n">
        <v>802415</v>
      </c>
      <c r="E2550" s="50" t="n">
        <v>9</v>
      </c>
      <c r="F2550" s="50" t="s">
        <v>58</v>
      </c>
      <c r="G2550" s="50" t="n">
        <v>255</v>
      </c>
      <c r="H2550" s="50" t="n">
        <v>138</v>
      </c>
      <c r="I2550" s="50" t="n">
        <v>17</v>
      </c>
      <c r="J2550" s="50" t="n">
        <v>135</v>
      </c>
      <c r="K2550" s="50" t="n">
        <v>98</v>
      </c>
      <c r="L2550" s="50" t="n">
        <v>8</v>
      </c>
      <c r="M2550" s="50" t="n">
        <v>120</v>
      </c>
      <c r="N2550" s="50" t="n">
        <v>40</v>
      </c>
      <c r="O2550" s="50" t="n">
        <v>0.127</v>
      </c>
      <c r="P2550" s="50" t="n">
        <v>90</v>
      </c>
      <c r="Q2550" s="50" t="n">
        <v>88</v>
      </c>
      <c r="R2550" s="50" t="n">
        <v>25</v>
      </c>
      <c r="S2550" s="50" t="n">
        <v>2</v>
      </c>
      <c r="T2550" s="50" t="n">
        <v>0</v>
      </c>
      <c r="U2550" s="50" t="n">
        <v>0</v>
      </c>
      <c r="V2550" s="50" t="n">
        <v>2</v>
      </c>
      <c r="W2550" s="50" t="n">
        <v>0</v>
      </c>
      <c r="X2550" s="50" t="n">
        <v>0</v>
      </c>
      <c r="Y2550" s="50" t="n">
        <v>6</v>
      </c>
      <c r="Z2550" s="50" t="n">
        <v>24.6</v>
      </c>
      <c r="AA2550" s="50" t="n">
        <v>90</v>
      </c>
      <c r="AB2550" s="50" t="n">
        <v>24.601</v>
      </c>
      <c r="AC2550" s="50" t="n">
        <v>82</v>
      </c>
      <c r="AD2550" s="50" t="n">
        <v>0</v>
      </c>
      <c r="AE2550" s="50" t="n">
        <v>14</v>
      </c>
      <c r="AF2550" s="50" t="n">
        <v>82</v>
      </c>
      <c r="AG2550" s="50" t="n">
        <v>6653.5</v>
      </c>
      <c r="AH2550" s="50" t="n">
        <v>19</v>
      </c>
      <c r="AI2550" s="50" t="n">
        <v>112</v>
      </c>
      <c r="AJ2550" s="50" t="n">
        <v>7367.2</v>
      </c>
      <c r="AK2550" s="50" t="n">
        <v>0</v>
      </c>
    </row>
    <row r="2551" customFormat="false" ht="15" hidden="false" customHeight="false" outlineLevel="0" collapsed="false">
      <c r="A2551" s="50" t="s">
        <v>1486</v>
      </c>
      <c r="B2551" s="50" t="s">
        <v>166</v>
      </c>
      <c r="C2551" s="50" t="s">
        <v>703</v>
      </c>
      <c r="D2551" s="50" t="n">
        <v>656775</v>
      </c>
      <c r="E2551" s="50" t="n">
        <v>4</v>
      </c>
      <c r="F2551" s="50" t="s">
        <v>53</v>
      </c>
      <c r="G2551" s="50" t="n">
        <v>400</v>
      </c>
      <c r="H2551" s="50" t="n">
        <v>206</v>
      </c>
      <c r="I2551" s="50" t="n">
        <v>41</v>
      </c>
      <c r="J2551" s="50" t="n">
        <v>194</v>
      </c>
      <c r="K2551" s="50" t="n">
        <v>144</v>
      </c>
      <c r="L2551" s="50" t="n">
        <v>21</v>
      </c>
      <c r="M2551" s="50" t="n">
        <v>200</v>
      </c>
      <c r="N2551" s="50" t="n">
        <v>57</v>
      </c>
      <c r="O2551" s="50" t="n">
        <v>-11.092</v>
      </c>
      <c r="P2551" s="50" t="n">
        <v>105</v>
      </c>
      <c r="Q2551" s="50" t="n">
        <v>95</v>
      </c>
      <c r="R2551" s="50" t="n">
        <v>12</v>
      </c>
      <c r="S2551" s="50" t="n">
        <v>2</v>
      </c>
      <c r="T2551" s="50" t="n">
        <v>1</v>
      </c>
      <c r="U2551" s="50" t="n">
        <v>2</v>
      </c>
      <c r="V2551" s="50" t="n">
        <v>5</v>
      </c>
      <c r="W2551" s="50" t="n">
        <v>2</v>
      </c>
      <c r="X2551" s="50" t="n">
        <v>1</v>
      </c>
      <c r="Y2551" s="50" t="n">
        <v>22</v>
      </c>
      <c r="Z2551" s="50" t="n">
        <v>20</v>
      </c>
      <c r="AA2551" s="50" t="n">
        <v>102</v>
      </c>
      <c r="AB2551" s="50" t="n">
        <v>21.955</v>
      </c>
      <c r="AC2551" s="50" t="n">
        <v>75</v>
      </c>
      <c r="AD2551" s="50" t="n">
        <v>2</v>
      </c>
      <c r="AE2551" s="50" t="n">
        <v>25</v>
      </c>
      <c r="AF2551" s="50" t="n">
        <v>75</v>
      </c>
      <c r="AG2551" s="50" t="n">
        <v>6342.7</v>
      </c>
      <c r="AH2551" s="50" t="n">
        <v>20</v>
      </c>
      <c r="AI2551" s="50" t="n">
        <v>165</v>
      </c>
      <c r="AJ2551" s="50" t="n">
        <v>11660.2</v>
      </c>
      <c r="AK2551" s="50" t="n">
        <v>16</v>
      </c>
    </row>
    <row r="2552" customFormat="false" ht="15" hidden="false" customHeight="false" outlineLevel="0" collapsed="false">
      <c r="A2552" s="50" t="s">
        <v>1486</v>
      </c>
      <c r="B2552" s="50" t="s">
        <v>166</v>
      </c>
      <c r="C2552" s="50" t="s">
        <v>703</v>
      </c>
      <c r="D2552" s="50" t="n">
        <v>656775</v>
      </c>
      <c r="E2552" s="50" t="n">
        <v>5</v>
      </c>
      <c r="F2552" s="50" t="s">
        <v>54</v>
      </c>
      <c r="G2552" s="50" t="n">
        <v>363</v>
      </c>
      <c r="H2552" s="50" t="n">
        <v>165</v>
      </c>
      <c r="I2552" s="50" t="n">
        <v>27</v>
      </c>
      <c r="J2552" s="50" t="n">
        <v>169</v>
      </c>
      <c r="K2552" s="50" t="n">
        <v>114</v>
      </c>
      <c r="L2552" s="50" t="n">
        <v>12</v>
      </c>
      <c r="M2552" s="50" t="n">
        <v>194</v>
      </c>
      <c r="N2552" s="50" t="n">
        <v>51</v>
      </c>
      <c r="O2552" s="50" t="n">
        <v>-2.208</v>
      </c>
      <c r="P2552" s="50" t="n">
        <v>90</v>
      </c>
      <c r="Q2552" s="50" t="n">
        <v>77</v>
      </c>
      <c r="R2552" s="50" t="n">
        <v>20</v>
      </c>
      <c r="S2552" s="50" t="n">
        <v>2</v>
      </c>
      <c r="T2552" s="50" t="n">
        <v>0</v>
      </c>
      <c r="U2552" s="50" t="n">
        <v>1</v>
      </c>
      <c r="V2552" s="50" t="n">
        <v>10</v>
      </c>
      <c r="W2552" s="50" t="n">
        <v>1</v>
      </c>
      <c r="X2552" s="50" t="n">
        <v>0</v>
      </c>
      <c r="Y2552" s="50" t="n">
        <v>11</v>
      </c>
      <c r="Z2552" s="50" t="n">
        <v>27.5</v>
      </c>
      <c r="AA2552" s="50" t="n">
        <v>88</v>
      </c>
      <c r="AB2552" s="50" t="n">
        <v>24.085</v>
      </c>
      <c r="AC2552" s="50" t="n">
        <v>68</v>
      </c>
      <c r="AD2552" s="50" t="n">
        <v>0</v>
      </c>
      <c r="AE2552" s="50" t="n">
        <v>16</v>
      </c>
      <c r="AF2552" s="50" t="n">
        <v>68</v>
      </c>
      <c r="AG2552" s="50" t="n">
        <v>5678.3</v>
      </c>
      <c r="AH2552" s="50" t="n">
        <v>22</v>
      </c>
      <c r="AI2552" s="50" t="n">
        <v>142</v>
      </c>
      <c r="AJ2552" s="50" t="n">
        <v>10018.8</v>
      </c>
      <c r="AK2552" s="50" t="n">
        <v>11</v>
      </c>
    </row>
    <row r="2553" customFormat="false" ht="15" hidden="false" customHeight="false" outlineLevel="0" collapsed="false">
      <c r="A2553" s="50" t="s">
        <v>1486</v>
      </c>
      <c r="B2553" s="50" t="s">
        <v>166</v>
      </c>
      <c r="C2553" s="50" t="s">
        <v>703</v>
      </c>
      <c r="D2553" s="50" t="n">
        <v>656775</v>
      </c>
      <c r="E2553" s="50" t="n">
        <v>6</v>
      </c>
      <c r="F2553" s="50" t="s">
        <v>55</v>
      </c>
      <c r="G2553" s="50" t="n">
        <v>324</v>
      </c>
      <c r="H2553" s="50" t="n">
        <v>169</v>
      </c>
      <c r="I2553" s="50" t="n">
        <v>40</v>
      </c>
      <c r="J2553" s="50" t="n">
        <v>149</v>
      </c>
      <c r="K2553" s="50" t="n">
        <v>109</v>
      </c>
      <c r="L2553" s="50" t="n">
        <v>19</v>
      </c>
      <c r="M2553" s="50" t="n">
        <v>170</v>
      </c>
      <c r="N2553" s="50" t="n">
        <v>59</v>
      </c>
      <c r="O2553" s="50" t="n">
        <v>2.023</v>
      </c>
      <c r="P2553" s="50" t="n">
        <v>82</v>
      </c>
      <c r="Q2553" s="50" t="n">
        <v>69</v>
      </c>
      <c r="R2553" s="50" t="n">
        <v>18</v>
      </c>
      <c r="S2553" s="50" t="n">
        <v>0</v>
      </c>
      <c r="T2553" s="50" t="n">
        <v>0</v>
      </c>
      <c r="U2553" s="50" t="n">
        <v>5</v>
      </c>
      <c r="V2553" s="50" t="n">
        <v>8</v>
      </c>
      <c r="W2553" s="50" t="n">
        <v>2</v>
      </c>
      <c r="X2553" s="50" t="n">
        <v>1</v>
      </c>
      <c r="Y2553" s="50" t="n">
        <v>21</v>
      </c>
      <c r="Z2553" s="50" t="n">
        <v>30.1</v>
      </c>
      <c r="AA2553" s="50" t="n">
        <v>79</v>
      </c>
      <c r="AB2553" s="50" t="n">
        <v>26.824</v>
      </c>
      <c r="AC2553" s="50" t="n">
        <v>50</v>
      </c>
      <c r="AD2553" s="50" t="n">
        <v>6</v>
      </c>
      <c r="AE2553" s="50" t="n">
        <v>19</v>
      </c>
      <c r="AF2553" s="50" t="n">
        <v>49</v>
      </c>
      <c r="AG2553" s="50" t="n">
        <v>4238.4</v>
      </c>
      <c r="AH2553" s="50" t="n">
        <v>16</v>
      </c>
      <c r="AI2553" s="50" t="n">
        <v>148</v>
      </c>
      <c r="AJ2553" s="50" t="n">
        <v>10418.1</v>
      </c>
      <c r="AK2553" s="50" t="n">
        <v>8</v>
      </c>
    </row>
    <row r="2554" customFormat="false" ht="15" hidden="false" customHeight="false" outlineLevel="0" collapsed="false">
      <c r="A2554" s="50" t="s">
        <v>1486</v>
      </c>
      <c r="B2554" s="50" t="s">
        <v>166</v>
      </c>
      <c r="C2554" s="50" t="s">
        <v>703</v>
      </c>
      <c r="D2554" s="50" t="n">
        <v>656775</v>
      </c>
      <c r="E2554" s="50" t="n">
        <v>7</v>
      </c>
      <c r="F2554" s="50" t="s">
        <v>56</v>
      </c>
      <c r="G2554" s="50" t="n">
        <v>333</v>
      </c>
      <c r="H2554" s="50" t="n">
        <v>178</v>
      </c>
      <c r="I2554" s="50" t="n">
        <v>47</v>
      </c>
      <c r="J2554" s="50" t="n">
        <v>150</v>
      </c>
      <c r="K2554" s="50" t="n">
        <v>108</v>
      </c>
      <c r="L2554" s="50" t="n">
        <v>20</v>
      </c>
      <c r="M2554" s="50" t="n">
        <v>183</v>
      </c>
      <c r="N2554" s="50" t="n">
        <v>70</v>
      </c>
      <c r="O2554" s="50" t="n">
        <v>1.478</v>
      </c>
      <c r="P2554" s="50" t="n">
        <v>88</v>
      </c>
      <c r="Q2554" s="50" t="n">
        <v>79</v>
      </c>
      <c r="R2554" s="50" t="n">
        <v>15</v>
      </c>
      <c r="S2554" s="50" t="n">
        <v>3</v>
      </c>
      <c r="T2554" s="50" t="n">
        <v>1</v>
      </c>
      <c r="U2554" s="50" t="n">
        <v>5</v>
      </c>
      <c r="V2554" s="50" t="n">
        <v>6</v>
      </c>
      <c r="W2554" s="50" t="n">
        <v>1</v>
      </c>
      <c r="X2554" s="50" t="n">
        <v>1</v>
      </c>
      <c r="Y2554" s="50" t="n">
        <v>22</v>
      </c>
      <c r="Z2554" s="50" t="n">
        <v>27.05</v>
      </c>
      <c r="AA2554" s="50" t="n">
        <v>88</v>
      </c>
      <c r="AB2554" s="50" t="n">
        <v>19.144</v>
      </c>
      <c r="AC2554" s="50" t="n">
        <v>58</v>
      </c>
      <c r="AD2554" s="50" t="n">
        <v>2</v>
      </c>
      <c r="AE2554" s="50" t="n">
        <v>15</v>
      </c>
      <c r="AF2554" s="50" t="n">
        <v>58</v>
      </c>
      <c r="AG2554" s="50" t="n">
        <v>4859.2</v>
      </c>
      <c r="AH2554" s="50" t="n">
        <v>11</v>
      </c>
      <c r="AI2554" s="50" t="n">
        <v>162</v>
      </c>
      <c r="AJ2554" s="50" t="n">
        <v>11467.9</v>
      </c>
      <c r="AK2554" s="50" t="n">
        <v>11</v>
      </c>
    </row>
    <row r="2555" customFormat="false" ht="15" hidden="false" customHeight="false" outlineLevel="0" collapsed="false">
      <c r="A2555" s="50" t="s">
        <v>1486</v>
      </c>
      <c r="B2555" s="50" t="s">
        <v>166</v>
      </c>
      <c r="C2555" s="50" t="s">
        <v>703</v>
      </c>
      <c r="D2555" s="50" t="n">
        <v>656775</v>
      </c>
      <c r="E2555" s="50" t="n">
        <v>8</v>
      </c>
      <c r="F2555" s="50" t="s">
        <v>57</v>
      </c>
      <c r="G2555" s="50" t="n">
        <v>341</v>
      </c>
      <c r="H2555" s="50" t="n">
        <v>156</v>
      </c>
      <c r="I2555" s="50" t="n">
        <v>20</v>
      </c>
      <c r="J2555" s="50" t="n">
        <v>148</v>
      </c>
      <c r="K2555" s="50" t="n">
        <v>103</v>
      </c>
      <c r="L2555" s="50" t="n">
        <v>8</v>
      </c>
      <c r="M2555" s="50" t="n">
        <v>193</v>
      </c>
      <c r="N2555" s="50" t="n">
        <v>53</v>
      </c>
      <c r="O2555" s="50" t="n">
        <v>0.14</v>
      </c>
      <c r="P2555" s="50" t="n">
        <v>86</v>
      </c>
      <c r="Q2555" s="50" t="n">
        <v>73</v>
      </c>
      <c r="R2555" s="50" t="n">
        <v>16</v>
      </c>
      <c r="S2555" s="50" t="n">
        <v>3</v>
      </c>
      <c r="T2555" s="50" t="n">
        <v>1</v>
      </c>
      <c r="U2555" s="50" t="n">
        <v>1</v>
      </c>
      <c r="V2555" s="50" t="n">
        <v>10</v>
      </c>
      <c r="W2555" s="50" t="n">
        <v>1</v>
      </c>
      <c r="X2555" s="50" t="n">
        <v>1</v>
      </c>
      <c r="Y2555" s="50" t="n">
        <v>12</v>
      </c>
      <c r="Z2555" s="50" t="n">
        <v>24.95</v>
      </c>
      <c r="AA2555" s="50" t="n">
        <v>85</v>
      </c>
      <c r="AB2555" s="50" t="n">
        <v>25.737</v>
      </c>
      <c r="AC2555" s="50" t="n">
        <v>63</v>
      </c>
      <c r="AD2555" s="50" t="n">
        <v>3</v>
      </c>
      <c r="AE2555" s="50" t="n">
        <v>25</v>
      </c>
      <c r="AF2555" s="50" t="n">
        <v>63</v>
      </c>
      <c r="AG2555" s="50" t="n">
        <v>5382.2</v>
      </c>
      <c r="AH2555" s="50" t="n">
        <v>16</v>
      </c>
      <c r="AI2555" s="50" t="n">
        <v>142</v>
      </c>
      <c r="AJ2555" s="50" t="n">
        <v>10162.7</v>
      </c>
      <c r="AK2555" s="50" t="n">
        <v>20</v>
      </c>
    </row>
    <row r="2556" customFormat="false" ht="15" hidden="false" customHeight="false" outlineLevel="0" collapsed="false">
      <c r="A2556" s="50" t="s">
        <v>1486</v>
      </c>
      <c r="B2556" s="50" t="s">
        <v>166</v>
      </c>
      <c r="C2556" s="50" t="s">
        <v>703</v>
      </c>
      <c r="D2556" s="50" t="n">
        <v>656775</v>
      </c>
      <c r="E2556" s="50" t="n">
        <v>9</v>
      </c>
      <c r="F2556" s="50" t="s">
        <v>58</v>
      </c>
      <c r="G2556" s="50" t="n">
        <v>207</v>
      </c>
      <c r="H2556" s="50" t="n">
        <v>106</v>
      </c>
      <c r="I2556" s="50" t="n">
        <v>19</v>
      </c>
      <c r="J2556" s="50" t="n">
        <v>88</v>
      </c>
      <c r="K2556" s="50" t="n">
        <v>66</v>
      </c>
      <c r="L2556" s="50" t="n">
        <v>10</v>
      </c>
      <c r="M2556" s="50" t="n">
        <v>119</v>
      </c>
      <c r="N2556" s="50" t="n">
        <v>40</v>
      </c>
      <c r="O2556" s="50" t="n">
        <v>-3.931</v>
      </c>
      <c r="P2556" s="50" t="n">
        <v>51</v>
      </c>
      <c r="Q2556" s="50" t="n">
        <v>46</v>
      </c>
      <c r="R2556" s="50" t="n">
        <v>9</v>
      </c>
      <c r="S2556" s="50" t="n">
        <v>0</v>
      </c>
      <c r="T2556" s="50" t="n">
        <v>0</v>
      </c>
      <c r="U2556" s="50" t="n">
        <v>1</v>
      </c>
      <c r="V2556" s="50" t="n">
        <v>4</v>
      </c>
      <c r="W2556" s="50" t="n">
        <v>0</v>
      </c>
      <c r="X2556" s="50" t="n">
        <v>0</v>
      </c>
      <c r="Y2556" s="50" t="n">
        <v>9</v>
      </c>
      <c r="Z2556" s="50" t="n">
        <v>12</v>
      </c>
      <c r="AA2556" s="50" t="n">
        <v>50</v>
      </c>
      <c r="AB2556" s="50" t="n">
        <v>13.308</v>
      </c>
      <c r="AC2556" s="50" t="n">
        <v>38</v>
      </c>
      <c r="AD2556" s="50" t="n">
        <v>2</v>
      </c>
      <c r="AE2556" s="50" t="n">
        <v>16</v>
      </c>
      <c r="AF2556" s="50" t="n">
        <v>38</v>
      </c>
      <c r="AG2556" s="50" t="n">
        <v>3344.1</v>
      </c>
      <c r="AH2556" s="50" t="n">
        <v>8</v>
      </c>
      <c r="AI2556" s="50" t="n">
        <v>92</v>
      </c>
      <c r="AJ2556" s="50" t="n">
        <v>6565.9</v>
      </c>
      <c r="AK2556" s="50" t="n">
        <v>13</v>
      </c>
    </row>
    <row r="2557" customFormat="false" ht="15" hidden="false" customHeight="false" outlineLevel="0" collapsed="false">
      <c r="A2557" s="50" t="s">
        <v>1487</v>
      </c>
      <c r="B2557" s="50" t="s">
        <v>166</v>
      </c>
      <c r="C2557" s="50" t="s">
        <v>704</v>
      </c>
      <c r="D2557" s="50" t="n">
        <v>670764</v>
      </c>
      <c r="E2557" s="50" t="n">
        <v>4</v>
      </c>
      <c r="F2557" s="50" t="s">
        <v>53</v>
      </c>
      <c r="G2557" s="50" t="n">
        <v>286</v>
      </c>
      <c r="H2557" s="50" t="n">
        <v>119</v>
      </c>
      <c r="I2557" s="50" t="n">
        <v>30</v>
      </c>
      <c r="J2557" s="50" t="n">
        <v>142</v>
      </c>
      <c r="K2557" s="50" t="n">
        <v>85</v>
      </c>
      <c r="L2557" s="50" t="n">
        <v>13</v>
      </c>
      <c r="M2557" s="50" t="n">
        <v>141</v>
      </c>
      <c r="N2557" s="50" t="n">
        <v>32</v>
      </c>
      <c r="O2557" s="50" t="n">
        <v>-3.867</v>
      </c>
      <c r="P2557" s="50" t="n">
        <v>72</v>
      </c>
      <c r="Q2557" s="50" t="n">
        <v>59</v>
      </c>
      <c r="R2557" s="50" t="n">
        <v>11</v>
      </c>
      <c r="S2557" s="50" t="n">
        <v>2</v>
      </c>
      <c r="T2557" s="50" t="n">
        <v>0</v>
      </c>
      <c r="U2557" s="50" t="n">
        <v>0</v>
      </c>
      <c r="V2557" s="50" t="n">
        <v>8</v>
      </c>
      <c r="W2557" s="50" t="n">
        <v>1</v>
      </c>
      <c r="X2557" s="50" t="n">
        <v>0</v>
      </c>
      <c r="Y2557" s="50" t="n">
        <v>21</v>
      </c>
      <c r="Z2557" s="50" t="n">
        <v>16.9</v>
      </c>
      <c r="AA2557" s="50" t="n">
        <v>67</v>
      </c>
      <c r="AB2557" s="50" t="n">
        <v>16.357</v>
      </c>
      <c r="AC2557" s="50" t="n">
        <v>42</v>
      </c>
      <c r="AD2557" s="50" t="n">
        <v>0</v>
      </c>
      <c r="AE2557" s="50" t="n">
        <v>8</v>
      </c>
      <c r="AF2557" s="50" t="n">
        <v>41</v>
      </c>
      <c r="AG2557" s="50" t="n">
        <v>3127.5</v>
      </c>
      <c r="AH2557" s="50" t="n">
        <v>12</v>
      </c>
      <c r="AI2557" s="50" t="n">
        <v>91</v>
      </c>
      <c r="AJ2557" s="50" t="n">
        <v>6151</v>
      </c>
      <c r="AK2557" s="50" t="n">
        <v>4</v>
      </c>
    </row>
    <row r="2558" customFormat="false" ht="15" hidden="false" customHeight="false" outlineLevel="0" collapsed="false">
      <c r="A2558" s="50" t="s">
        <v>1487</v>
      </c>
      <c r="B2558" s="50" t="s">
        <v>166</v>
      </c>
      <c r="C2558" s="50" t="s">
        <v>704</v>
      </c>
      <c r="D2558" s="50" t="n">
        <v>670764</v>
      </c>
      <c r="E2558" s="50" t="n">
        <v>5</v>
      </c>
      <c r="F2558" s="50" t="s">
        <v>54</v>
      </c>
      <c r="G2558" s="50" t="n">
        <v>340</v>
      </c>
      <c r="H2558" s="50" t="n">
        <v>149</v>
      </c>
      <c r="I2558" s="50" t="n">
        <v>23</v>
      </c>
      <c r="J2558" s="50" t="n">
        <v>162</v>
      </c>
      <c r="K2558" s="50" t="n">
        <v>103</v>
      </c>
      <c r="L2558" s="50" t="n">
        <v>12</v>
      </c>
      <c r="M2558" s="50" t="n">
        <v>177</v>
      </c>
      <c r="N2558" s="50" t="n">
        <v>46</v>
      </c>
      <c r="O2558" s="50" t="n">
        <v>-0.547</v>
      </c>
      <c r="P2558" s="50" t="n">
        <v>83</v>
      </c>
      <c r="Q2558" s="50" t="n">
        <v>71</v>
      </c>
      <c r="R2558" s="50" t="n">
        <v>16</v>
      </c>
      <c r="S2558" s="50" t="n">
        <v>4</v>
      </c>
      <c r="T2558" s="50" t="n">
        <v>2</v>
      </c>
      <c r="U2558" s="50" t="n">
        <v>0</v>
      </c>
      <c r="V2558" s="50" t="n">
        <v>11</v>
      </c>
      <c r="W2558" s="50" t="n">
        <v>0</v>
      </c>
      <c r="X2558" s="50" t="n">
        <v>0</v>
      </c>
      <c r="Y2558" s="50" t="n">
        <v>17</v>
      </c>
      <c r="Z2558" s="50" t="n">
        <v>24.9</v>
      </c>
      <c r="AA2558" s="50" t="n">
        <v>82</v>
      </c>
      <c r="AB2558" s="50" t="n">
        <v>19.819</v>
      </c>
      <c r="AC2558" s="50" t="n">
        <v>55</v>
      </c>
      <c r="AD2558" s="50" t="n">
        <v>2</v>
      </c>
      <c r="AE2558" s="50" t="n">
        <v>8</v>
      </c>
      <c r="AF2558" s="50" t="n">
        <v>55</v>
      </c>
      <c r="AG2558" s="50" t="n">
        <v>4443.9</v>
      </c>
      <c r="AH2558" s="50" t="n">
        <v>16</v>
      </c>
      <c r="AI2558" s="50" t="n">
        <v>126</v>
      </c>
      <c r="AJ2558" s="50" t="n">
        <v>8509</v>
      </c>
      <c r="AK2558" s="50" t="n">
        <v>2</v>
      </c>
    </row>
    <row r="2559" customFormat="false" ht="15" hidden="false" customHeight="false" outlineLevel="0" collapsed="false">
      <c r="A2559" s="50" t="s">
        <v>1487</v>
      </c>
      <c r="B2559" s="50" t="s">
        <v>166</v>
      </c>
      <c r="C2559" s="50" t="s">
        <v>704</v>
      </c>
      <c r="D2559" s="50" t="n">
        <v>670764</v>
      </c>
      <c r="E2559" s="50" t="n">
        <v>6</v>
      </c>
      <c r="F2559" s="50" t="s">
        <v>55</v>
      </c>
      <c r="G2559" s="50" t="n">
        <v>305</v>
      </c>
      <c r="H2559" s="50" t="n">
        <v>126</v>
      </c>
      <c r="I2559" s="50" t="n">
        <v>24</v>
      </c>
      <c r="J2559" s="50" t="n">
        <v>140</v>
      </c>
      <c r="K2559" s="50" t="n">
        <v>88</v>
      </c>
      <c r="L2559" s="50" t="n">
        <v>12</v>
      </c>
      <c r="M2559" s="50" t="n">
        <v>160</v>
      </c>
      <c r="N2559" s="50" t="n">
        <v>36</v>
      </c>
      <c r="O2559" s="50" t="n">
        <v>-3.116</v>
      </c>
      <c r="P2559" s="50" t="n">
        <v>74</v>
      </c>
      <c r="Q2559" s="50" t="n">
        <v>61</v>
      </c>
      <c r="R2559" s="50" t="n">
        <v>15</v>
      </c>
      <c r="S2559" s="50" t="n">
        <v>3</v>
      </c>
      <c r="T2559" s="50" t="n">
        <v>0</v>
      </c>
      <c r="U2559" s="50" t="n">
        <v>0</v>
      </c>
      <c r="V2559" s="50" t="n">
        <v>9</v>
      </c>
      <c r="W2559" s="50" t="n">
        <v>1</v>
      </c>
      <c r="X2559" s="50" t="n">
        <v>2</v>
      </c>
      <c r="Y2559" s="50" t="n">
        <v>17</v>
      </c>
      <c r="Z2559" s="50" t="n">
        <v>21.55</v>
      </c>
      <c r="AA2559" s="50" t="n">
        <v>72</v>
      </c>
      <c r="AB2559" s="50" t="n">
        <v>21.854</v>
      </c>
      <c r="AC2559" s="50" t="n">
        <v>47</v>
      </c>
      <c r="AD2559" s="50" t="n">
        <v>3</v>
      </c>
      <c r="AE2559" s="50" t="n">
        <v>13</v>
      </c>
      <c r="AF2559" s="50" t="n">
        <v>47</v>
      </c>
      <c r="AG2559" s="50" t="n">
        <v>3797.2</v>
      </c>
      <c r="AH2559" s="50" t="n">
        <v>17</v>
      </c>
      <c r="AI2559" s="50" t="n">
        <v>108</v>
      </c>
      <c r="AJ2559" s="50" t="n">
        <v>7435</v>
      </c>
      <c r="AK2559" s="50" t="n">
        <v>2</v>
      </c>
    </row>
    <row r="2560" customFormat="false" ht="15" hidden="false" customHeight="false" outlineLevel="0" collapsed="false">
      <c r="A2560" s="50" t="s">
        <v>1487</v>
      </c>
      <c r="B2560" s="50" t="s">
        <v>166</v>
      </c>
      <c r="C2560" s="50" t="s">
        <v>704</v>
      </c>
      <c r="D2560" s="50" t="n">
        <v>670764</v>
      </c>
      <c r="E2560" s="50" t="n">
        <v>7</v>
      </c>
      <c r="F2560" s="50" t="s">
        <v>56</v>
      </c>
      <c r="G2560" s="50" t="n">
        <v>284</v>
      </c>
      <c r="H2560" s="50" t="n">
        <v>130</v>
      </c>
      <c r="I2560" s="50" t="n">
        <v>37</v>
      </c>
      <c r="J2560" s="50" t="n">
        <v>143</v>
      </c>
      <c r="K2560" s="50" t="n">
        <v>89</v>
      </c>
      <c r="L2560" s="50" t="n">
        <v>18</v>
      </c>
      <c r="M2560" s="50" t="n">
        <v>141</v>
      </c>
      <c r="N2560" s="50" t="n">
        <v>41</v>
      </c>
      <c r="O2560" s="50" t="n">
        <v>-4.866</v>
      </c>
      <c r="P2560" s="50" t="n">
        <v>73</v>
      </c>
      <c r="Q2560" s="50" t="n">
        <v>66</v>
      </c>
      <c r="R2560" s="50" t="n">
        <v>13</v>
      </c>
      <c r="S2560" s="50" t="n">
        <v>5</v>
      </c>
      <c r="T2560" s="50" t="n">
        <v>0</v>
      </c>
      <c r="U2560" s="50" t="n">
        <v>0</v>
      </c>
      <c r="V2560" s="50" t="n">
        <v>5</v>
      </c>
      <c r="W2560" s="50" t="n">
        <v>0</v>
      </c>
      <c r="X2560" s="50" t="n">
        <v>1</v>
      </c>
      <c r="Y2560" s="50" t="n">
        <v>23</v>
      </c>
      <c r="Z2560" s="50" t="n">
        <v>16.95</v>
      </c>
      <c r="AA2560" s="50" t="n">
        <v>72</v>
      </c>
      <c r="AB2560" s="50" t="n">
        <v>14.729</v>
      </c>
      <c r="AC2560" s="50" t="n">
        <v>45</v>
      </c>
      <c r="AD2560" s="50" t="n">
        <v>0</v>
      </c>
      <c r="AE2560" s="50" t="n">
        <v>13</v>
      </c>
      <c r="AF2560" s="50" t="n">
        <v>45</v>
      </c>
      <c r="AG2560" s="50" t="n">
        <v>3733.1</v>
      </c>
      <c r="AH2560" s="50" t="n">
        <v>17</v>
      </c>
      <c r="AI2560" s="50" t="n">
        <v>109</v>
      </c>
      <c r="AJ2560" s="50" t="n">
        <v>7509.8</v>
      </c>
      <c r="AK2560" s="50" t="n">
        <v>3</v>
      </c>
    </row>
    <row r="2561" customFormat="false" ht="15" hidden="false" customHeight="false" outlineLevel="0" collapsed="false">
      <c r="A2561" s="50" t="s">
        <v>1487</v>
      </c>
      <c r="B2561" s="50" t="s">
        <v>166</v>
      </c>
      <c r="C2561" s="50" t="s">
        <v>704</v>
      </c>
      <c r="D2561" s="50" t="n">
        <v>670764</v>
      </c>
      <c r="E2561" s="50" t="n">
        <v>8</v>
      </c>
      <c r="F2561" s="50" t="s">
        <v>57</v>
      </c>
      <c r="G2561" s="50" t="n">
        <v>347</v>
      </c>
      <c r="H2561" s="50" t="n">
        <v>146</v>
      </c>
      <c r="I2561" s="50" t="n">
        <v>27</v>
      </c>
      <c r="J2561" s="50" t="n">
        <v>162</v>
      </c>
      <c r="K2561" s="50" t="n">
        <v>100</v>
      </c>
      <c r="L2561" s="50" t="n">
        <v>11</v>
      </c>
      <c r="M2561" s="50" t="n">
        <v>185</v>
      </c>
      <c r="N2561" s="50" t="n">
        <v>46</v>
      </c>
      <c r="O2561" s="50" t="n">
        <v>-1.426</v>
      </c>
      <c r="P2561" s="50" t="n">
        <v>92</v>
      </c>
      <c r="Q2561" s="50" t="n">
        <v>81</v>
      </c>
      <c r="R2561" s="50" t="n">
        <v>19</v>
      </c>
      <c r="S2561" s="50" t="n">
        <v>0</v>
      </c>
      <c r="T2561" s="50" t="n">
        <v>0</v>
      </c>
      <c r="U2561" s="50" t="n">
        <v>2</v>
      </c>
      <c r="V2561" s="50" t="n">
        <v>7</v>
      </c>
      <c r="W2561" s="50" t="n">
        <v>1</v>
      </c>
      <c r="X2561" s="50" t="n">
        <v>0</v>
      </c>
      <c r="Y2561" s="50" t="n">
        <v>18</v>
      </c>
      <c r="Z2561" s="50" t="n">
        <v>24.9</v>
      </c>
      <c r="AA2561" s="50" t="n">
        <v>89</v>
      </c>
      <c r="AB2561" s="50" t="n">
        <v>22.609</v>
      </c>
      <c r="AC2561" s="50" t="n">
        <v>66</v>
      </c>
      <c r="AD2561" s="50" t="n">
        <v>0</v>
      </c>
      <c r="AE2561" s="50" t="n">
        <v>14</v>
      </c>
      <c r="AF2561" s="50" t="n">
        <v>66</v>
      </c>
      <c r="AG2561" s="50" t="n">
        <v>5322.4</v>
      </c>
      <c r="AH2561" s="50" t="n">
        <v>22</v>
      </c>
      <c r="AI2561" s="50" t="n">
        <v>128</v>
      </c>
      <c r="AJ2561" s="50" t="n">
        <v>8638.6</v>
      </c>
      <c r="AK2561" s="50" t="n">
        <v>2</v>
      </c>
    </row>
    <row r="2562" customFormat="false" ht="15" hidden="false" customHeight="false" outlineLevel="0" collapsed="false">
      <c r="A2562" s="50" t="s">
        <v>1487</v>
      </c>
      <c r="B2562" s="50" t="s">
        <v>166</v>
      </c>
      <c r="C2562" s="50" t="s">
        <v>704</v>
      </c>
      <c r="D2562" s="50" t="n">
        <v>670764</v>
      </c>
      <c r="E2562" s="50" t="n">
        <v>9</v>
      </c>
      <c r="F2562" s="50" t="s">
        <v>58</v>
      </c>
      <c r="G2562" s="50" t="n">
        <v>137</v>
      </c>
      <c r="H2562" s="50" t="n">
        <v>63</v>
      </c>
      <c r="I2562" s="50" t="n">
        <v>9</v>
      </c>
      <c r="J2562" s="50" t="n">
        <v>65</v>
      </c>
      <c r="K2562" s="50" t="n">
        <v>40</v>
      </c>
      <c r="L2562" s="50" t="n">
        <v>4</v>
      </c>
      <c r="M2562" s="50" t="n">
        <v>72</v>
      </c>
      <c r="N2562" s="50" t="n">
        <v>23</v>
      </c>
      <c r="O2562" s="50" t="n">
        <v>-0.315</v>
      </c>
      <c r="P2562" s="50" t="n">
        <v>39</v>
      </c>
      <c r="Q2562" s="50" t="n">
        <v>31</v>
      </c>
      <c r="R2562" s="50" t="n">
        <v>8</v>
      </c>
      <c r="S2562" s="50" t="n">
        <v>4</v>
      </c>
      <c r="T2562" s="50" t="n">
        <v>0</v>
      </c>
      <c r="U2562" s="50" t="n">
        <v>0</v>
      </c>
      <c r="V2562" s="50" t="n">
        <v>5</v>
      </c>
      <c r="W2562" s="50" t="n">
        <v>0</v>
      </c>
      <c r="X2562" s="50" t="n">
        <v>1</v>
      </c>
      <c r="Y2562" s="50" t="n">
        <v>9</v>
      </c>
      <c r="Z2562" s="50" t="n">
        <v>11.2</v>
      </c>
      <c r="AA2562" s="50" t="n">
        <v>36</v>
      </c>
      <c r="AB2562" s="50" t="n">
        <v>9.608</v>
      </c>
      <c r="AC2562" s="50" t="n">
        <v>25</v>
      </c>
      <c r="AD2562" s="50" t="n">
        <v>1</v>
      </c>
      <c r="AE2562" s="50" t="n">
        <v>5</v>
      </c>
      <c r="AF2562" s="50" t="n">
        <v>23</v>
      </c>
      <c r="AG2562" s="50" t="n">
        <v>1811.8</v>
      </c>
      <c r="AH2562" s="50" t="n">
        <v>11</v>
      </c>
      <c r="AI2562" s="50" t="n">
        <v>57</v>
      </c>
      <c r="AJ2562" s="50" t="n">
        <v>3813.9</v>
      </c>
      <c r="AK2562" s="50" t="n">
        <v>0</v>
      </c>
    </row>
    <row r="2563" customFormat="false" ht="15" hidden="false" customHeight="false" outlineLevel="0" collapsed="false">
      <c r="A2563" s="50" t="s">
        <v>1488</v>
      </c>
      <c r="B2563" s="50" t="s">
        <v>166</v>
      </c>
      <c r="C2563" s="50" t="s">
        <v>705</v>
      </c>
      <c r="D2563" s="50" t="n">
        <v>680700</v>
      </c>
      <c r="E2563" s="50" t="n">
        <v>4</v>
      </c>
      <c r="F2563" s="50" t="s">
        <v>53</v>
      </c>
      <c r="G2563" s="50" t="n">
        <v>232</v>
      </c>
      <c r="H2563" s="50" t="n">
        <v>101</v>
      </c>
      <c r="I2563" s="50" t="n">
        <v>20</v>
      </c>
      <c r="J2563" s="50" t="n">
        <v>109</v>
      </c>
      <c r="K2563" s="50" t="n">
        <v>69</v>
      </c>
      <c r="L2563" s="50" t="n">
        <v>8</v>
      </c>
      <c r="M2563" s="50" t="n">
        <v>116</v>
      </c>
      <c r="N2563" s="50" t="n">
        <v>27</v>
      </c>
      <c r="O2563" s="50" t="n">
        <v>-0.7</v>
      </c>
      <c r="P2563" s="50" t="n">
        <v>59</v>
      </c>
      <c r="Q2563" s="50" t="n">
        <v>47</v>
      </c>
      <c r="R2563" s="50" t="n">
        <v>10</v>
      </c>
      <c r="S2563" s="50" t="n">
        <v>1</v>
      </c>
      <c r="T2563" s="50" t="n">
        <v>0</v>
      </c>
      <c r="U2563" s="50" t="n">
        <v>1</v>
      </c>
      <c r="V2563" s="50" t="n">
        <v>8</v>
      </c>
      <c r="W2563" s="50" t="n">
        <v>3</v>
      </c>
      <c r="X2563" s="50" t="n">
        <v>1</v>
      </c>
      <c r="Y2563" s="50" t="n">
        <v>11</v>
      </c>
      <c r="Z2563" s="50" t="n">
        <v>18.15</v>
      </c>
      <c r="AA2563" s="50" t="n">
        <v>57</v>
      </c>
      <c r="AB2563" s="50" t="n">
        <v>20.183</v>
      </c>
      <c r="AC2563" s="50" t="n">
        <v>37</v>
      </c>
      <c r="AD2563" s="50" t="n">
        <v>2</v>
      </c>
      <c r="AE2563" s="50" t="n">
        <v>12</v>
      </c>
      <c r="AF2563" s="50" t="n">
        <v>37</v>
      </c>
      <c r="AG2563" s="50" t="n">
        <v>3161.3</v>
      </c>
      <c r="AH2563" s="50" t="n">
        <v>14</v>
      </c>
      <c r="AI2563" s="50" t="n">
        <v>89</v>
      </c>
      <c r="AJ2563" s="50" t="n">
        <v>6058.9</v>
      </c>
      <c r="AK2563" s="50" t="n">
        <v>2</v>
      </c>
    </row>
    <row r="2564" customFormat="false" ht="15" hidden="false" customHeight="false" outlineLevel="0" collapsed="false">
      <c r="A2564" s="50" t="s">
        <v>1488</v>
      </c>
      <c r="B2564" s="50" t="s">
        <v>166</v>
      </c>
      <c r="C2564" s="50" t="s">
        <v>705</v>
      </c>
      <c r="D2564" s="50" t="n">
        <v>680700</v>
      </c>
      <c r="E2564" s="50" t="n">
        <v>5</v>
      </c>
      <c r="F2564" s="50" t="s">
        <v>54</v>
      </c>
      <c r="G2564" s="50" t="n">
        <v>277</v>
      </c>
      <c r="H2564" s="50" t="n">
        <v>119</v>
      </c>
      <c r="I2564" s="50" t="n">
        <v>26</v>
      </c>
      <c r="J2564" s="50" t="n">
        <v>107</v>
      </c>
      <c r="K2564" s="50" t="n">
        <v>63</v>
      </c>
      <c r="L2564" s="50" t="n">
        <v>5</v>
      </c>
      <c r="M2564" s="50" t="n">
        <v>170</v>
      </c>
      <c r="N2564" s="50" t="n">
        <v>56</v>
      </c>
      <c r="O2564" s="50" t="n">
        <v>0.578</v>
      </c>
      <c r="P2564" s="50" t="n">
        <v>68</v>
      </c>
      <c r="Q2564" s="50" t="n">
        <v>59</v>
      </c>
      <c r="R2564" s="50" t="n">
        <v>17</v>
      </c>
      <c r="S2564" s="50" t="n">
        <v>2</v>
      </c>
      <c r="T2564" s="50" t="n">
        <v>1</v>
      </c>
      <c r="U2564" s="50" t="n">
        <v>0</v>
      </c>
      <c r="V2564" s="50" t="n">
        <v>9</v>
      </c>
      <c r="W2564" s="50" t="n">
        <v>0</v>
      </c>
      <c r="X2564" s="50" t="n">
        <v>0</v>
      </c>
      <c r="Y2564" s="50" t="n">
        <v>17</v>
      </c>
      <c r="Z2564" s="50" t="n">
        <v>23</v>
      </c>
      <c r="AA2564" s="50" t="n">
        <v>67</v>
      </c>
      <c r="AB2564" s="50" t="n">
        <v>17.881</v>
      </c>
      <c r="AC2564" s="50" t="n">
        <v>42</v>
      </c>
      <c r="AD2564" s="50" t="n">
        <v>1</v>
      </c>
      <c r="AE2564" s="50" t="n">
        <v>9</v>
      </c>
      <c r="AF2564" s="50" t="n">
        <v>41</v>
      </c>
      <c r="AG2564" s="50" t="n">
        <v>3521.7</v>
      </c>
      <c r="AH2564" s="50" t="n">
        <v>13</v>
      </c>
      <c r="AI2564" s="50" t="n">
        <v>105</v>
      </c>
      <c r="AJ2564" s="50" t="n">
        <v>7287.5</v>
      </c>
      <c r="AK2564" s="50" t="n">
        <v>5</v>
      </c>
    </row>
    <row r="2565" customFormat="false" ht="15" hidden="false" customHeight="false" outlineLevel="0" collapsed="false">
      <c r="A2565" s="50" t="s">
        <v>1488</v>
      </c>
      <c r="B2565" s="50" t="s">
        <v>166</v>
      </c>
      <c r="C2565" s="50" t="s">
        <v>705</v>
      </c>
      <c r="D2565" s="50" t="n">
        <v>680700</v>
      </c>
      <c r="E2565" s="50" t="n">
        <v>6</v>
      </c>
      <c r="F2565" s="50" t="s">
        <v>55</v>
      </c>
      <c r="G2565" s="50" t="n">
        <v>251</v>
      </c>
      <c r="H2565" s="50" t="n">
        <v>126</v>
      </c>
      <c r="I2565" s="50" t="n">
        <v>22</v>
      </c>
      <c r="J2565" s="50" t="n">
        <v>113</v>
      </c>
      <c r="K2565" s="50" t="n">
        <v>76</v>
      </c>
      <c r="L2565" s="50" t="n">
        <v>9</v>
      </c>
      <c r="M2565" s="50" t="n">
        <v>138</v>
      </c>
      <c r="N2565" s="50" t="n">
        <v>50</v>
      </c>
      <c r="O2565" s="50" t="n">
        <v>-4.227</v>
      </c>
      <c r="P2565" s="50" t="n">
        <v>69</v>
      </c>
      <c r="Q2565" s="50" t="n">
        <v>63</v>
      </c>
      <c r="R2565" s="50" t="n">
        <v>12</v>
      </c>
      <c r="S2565" s="50" t="n">
        <v>3</v>
      </c>
      <c r="T2565" s="50" t="n">
        <v>1</v>
      </c>
      <c r="U2565" s="50" t="n">
        <v>0</v>
      </c>
      <c r="V2565" s="50" t="n">
        <v>6</v>
      </c>
      <c r="W2565" s="50" t="n">
        <v>0</v>
      </c>
      <c r="X2565" s="50" t="n">
        <v>0</v>
      </c>
      <c r="Y2565" s="50" t="n">
        <v>9</v>
      </c>
      <c r="Z2565" s="50" t="n">
        <v>16.75</v>
      </c>
      <c r="AA2565" s="50" t="n">
        <v>68</v>
      </c>
      <c r="AB2565" s="50" t="n">
        <v>19.867</v>
      </c>
      <c r="AC2565" s="50" t="n">
        <v>54</v>
      </c>
      <c r="AD2565" s="50" t="n">
        <v>1</v>
      </c>
      <c r="AE2565" s="50" t="n">
        <v>13</v>
      </c>
      <c r="AF2565" s="50" t="n">
        <v>53</v>
      </c>
      <c r="AG2565" s="50" t="n">
        <v>4376.1</v>
      </c>
      <c r="AH2565" s="50" t="n">
        <v>20</v>
      </c>
      <c r="AI2565" s="50" t="n">
        <v>114</v>
      </c>
      <c r="AJ2565" s="50" t="n">
        <v>7884.2</v>
      </c>
      <c r="AK2565" s="50" t="n">
        <v>2</v>
      </c>
    </row>
    <row r="2566" customFormat="false" ht="15" hidden="false" customHeight="false" outlineLevel="0" collapsed="false">
      <c r="A2566" s="50" t="s">
        <v>1488</v>
      </c>
      <c r="B2566" s="50" t="s">
        <v>166</v>
      </c>
      <c r="C2566" s="50" t="s">
        <v>705</v>
      </c>
      <c r="D2566" s="50" t="n">
        <v>680700</v>
      </c>
      <c r="E2566" s="50" t="n">
        <v>7</v>
      </c>
      <c r="F2566" s="50" t="s">
        <v>56</v>
      </c>
      <c r="G2566" s="50" t="n">
        <v>238</v>
      </c>
      <c r="H2566" s="50" t="n">
        <v>112</v>
      </c>
      <c r="I2566" s="50" t="n">
        <v>24</v>
      </c>
      <c r="J2566" s="50" t="n">
        <v>106</v>
      </c>
      <c r="K2566" s="50" t="n">
        <v>69</v>
      </c>
      <c r="L2566" s="50" t="n">
        <v>14</v>
      </c>
      <c r="M2566" s="50" t="n">
        <v>132</v>
      </c>
      <c r="N2566" s="50" t="n">
        <v>43</v>
      </c>
      <c r="O2566" s="50" t="n">
        <v>-1.297</v>
      </c>
      <c r="P2566" s="50" t="n">
        <v>63</v>
      </c>
      <c r="Q2566" s="50" t="n">
        <v>57</v>
      </c>
      <c r="R2566" s="50" t="n">
        <v>12</v>
      </c>
      <c r="S2566" s="50" t="n">
        <v>2</v>
      </c>
      <c r="T2566" s="50" t="n">
        <v>0</v>
      </c>
      <c r="U2566" s="50" t="n">
        <v>3</v>
      </c>
      <c r="V2566" s="50" t="n">
        <v>6</v>
      </c>
      <c r="W2566" s="50" t="n">
        <v>0</v>
      </c>
      <c r="X2566" s="50" t="n">
        <v>0</v>
      </c>
      <c r="Y2566" s="50" t="n">
        <v>11</v>
      </c>
      <c r="Z2566" s="50" t="n">
        <v>19</v>
      </c>
      <c r="AA2566" s="50" t="n">
        <v>62</v>
      </c>
      <c r="AB2566" s="50" t="n">
        <v>18.253</v>
      </c>
      <c r="AC2566" s="50" t="n">
        <v>46</v>
      </c>
      <c r="AD2566" s="50" t="n">
        <v>3</v>
      </c>
      <c r="AE2566" s="50" t="n">
        <v>13</v>
      </c>
      <c r="AF2566" s="50" t="n">
        <v>45</v>
      </c>
      <c r="AG2566" s="50" t="n">
        <v>3814.9</v>
      </c>
      <c r="AH2566" s="50" t="n">
        <v>15</v>
      </c>
      <c r="AI2566" s="50" t="n">
        <v>100</v>
      </c>
      <c r="AJ2566" s="50" t="n">
        <v>6961.5</v>
      </c>
      <c r="AK2566" s="50" t="n">
        <v>5</v>
      </c>
    </row>
    <row r="2567" customFormat="false" ht="15" hidden="false" customHeight="false" outlineLevel="0" collapsed="false">
      <c r="A2567" s="50" t="s">
        <v>1488</v>
      </c>
      <c r="B2567" s="50" t="s">
        <v>166</v>
      </c>
      <c r="C2567" s="50" t="s">
        <v>705</v>
      </c>
      <c r="D2567" s="50" t="n">
        <v>680700</v>
      </c>
      <c r="E2567" s="50" t="n">
        <v>8</v>
      </c>
      <c r="F2567" s="50" t="s">
        <v>57</v>
      </c>
      <c r="G2567" s="50" t="n">
        <v>329</v>
      </c>
      <c r="H2567" s="50" t="n">
        <v>157</v>
      </c>
      <c r="I2567" s="50" t="n">
        <v>28</v>
      </c>
      <c r="J2567" s="50" t="n">
        <v>142</v>
      </c>
      <c r="K2567" s="50" t="n">
        <v>94</v>
      </c>
      <c r="L2567" s="50" t="n">
        <v>14</v>
      </c>
      <c r="M2567" s="50" t="n">
        <v>187</v>
      </c>
      <c r="N2567" s="50" t="n">
        <v>63</v>
      </c>
      <c r="O2567" s="50" t="n">
        <v>-2.004</v>
      </c>
      <c r="P2567" s="50" t="n">
        <v>79</v>
      </c>
      <c r="Q2567" s="50" t="n">
        <v>66</v>
      </c>
      <c r="R2567" s="50" t="n">
        <v>15</v>
      </c>
      <c r="S2567" s="50" t="n">
        <v>4</v>
      </c>
      <c r="T2567" s="50" t="n">
        <v>0</v>
      </c>
      <c r="U2567" s="50" t="n">
        <v>1</v>
      </c>
      <c r="V2567" s="50" t="n">
        <v>10</v>
      </c>
      <c r="W2567" s="50" t="n">
        <v>0</v>
      </c>
      <c r="X2567" s="50" t="n">
        <v>1</v>
      </c>
      <c r="Y2567" s="50" t="n">
        <v>13</v>
      </c>
      <c r="Z2567" s="50" t="n">
        <v>23</v>
      </c>
      <c r="AA2567" s="50" t="n">
        <v>76</v>
      </c>
      <c r="AB2567" s="50" t="n">
        <v>22.247</v>
      </c>
      <c r="AC2567" s="50" t="n">
        <v>56</v>
      </c>
      <c r="AD2567" s="50" t="n">
        <v>1</v>
      </c>
      <c r="AE2567" s="50" t="n">
        <v>17</v>
      </c>
      <c r="AF2567" s="50" t="n">
        <v>55</v>
      </c>
      <c r="AG2567" s="50" t="n">
        <v>4666.7</v>
      </c>
      <c r="AH2567" s="50" t="n">
        <v>18</v>
      </c>
      <c r="AI2567" s="50" t="n">
        <v>133</v>
      </c>
      <c r="AJ2567" s="50" t="n">
        <v>9201.8</v>
      </c>
      <c r="AK2567" s="50" t="n">
        <v>7</v>
      </c>
    </row>
    <row r="2568" customFormat="false" ht="15" hidden="false" customHeight="false" outlineLevel="0" collapsed="false">
      <c r="A2568" s="50" t="s">
        <v>1488</v>
      </c>
      <c r="B2568" s="50" t="s">
        <v>166</v>
      </c>
      <c r="C2568" s="50" t="s">
        <v>705</v>
      </c>
      <c r="D2568" s="50" t="n">
        <v>680700</v>
      </c>
      <c r="E2568" s="50" t="n">
        <v>9</v>
      </c>
      <c r="F2568" s="50" t="s">
        <v>58</v>
      </c>
      <c r="G2568" s="50" t="n">
        <v>209</v>
      </c>
      <c r="H2568" s="50" t="n">
        <v>100</v>
      </c>
      <c r="I2568" s="50" t="n">
        <v>11</v>
      </c>
      <c r="J2568" s="50" t="n">
        <v>96</v>
      </c>
      <c r="K2568" s="50" t="n">
        <v>61</v>
      </c>
      <c r="L2568" s="50" t="n">
        <v>2</v>
      </c>
      <c r="M2568" s="50" t="n">
        <v>112</v>
      </c>
      <c r="N2568" s="50" t="n">
        <v>39</v>
      </c>
      <c r="O2568" s="50" t="n">
        <v>8.81</v>
      </c>
      <c r="P2568" s="50" t="n">
        <v>61</v>
      </c>
      <c r="Q2568" s="50" t="n">
        <v>53</v>
      </c>
      <c r="R2568" s="50" t="n">
        <v>15</v>
      </c>
      <c r="S2568" s="50" t="n">
        <v>2</v>
      </c>
      <c r="T2568" s="50" t="n">
        <v>0</v>
      </c>
      <c r="U2568" s="50" t="n">
        <v>5</v>
      </c>
      <c r="V2568" s="50" t="n">
        <v>7</v>
      </c>
      <c r="W2568" s="50" t="n">
        <v>1</v>
      </c>
      <c r="X2568" s="50" t="n">
        <v>0</v>
      </c>
      <c r="Y2568" s="50" t="n">
        <v>7</v>
      </c>
      <c r="Z2568" s="50" t="n">
        <v>25.3</v>
      </c>
      <c r="AA2568" s="50" t="n">
        <v>61</v>
      </c>
      <c r="AB2568" s="50" t="n">
        <v>21.182</v>
      </c>
      <c r="AC2568" s="50" t="n">
        <v>46</v>
      </c>
      <c r="AD2568" s="50" t="n">
        <v>3</v>
      </c>
      <c r="AE2568" s="50" t="n">
        <v>17</v>
      </c>
      <c r="AF2568" s="50" t="n">
        <v>46</v>
      </c>
      <c r="AG2568" s="50" t="n">
        <v>4005.7</v>
      </c>
      <c r="AH2568" s="50" t="n">
        <v>14</v>
      </c>
      <c r="AI2568" s="50" t="n">
        <v>90</v>
      </c>
      <c r="AJ2568" s="50" t="n">
        <v>6296.1</v>
      </c>
      <c r="AK2568" s="50" t="n">
        <v>6</v>
      </c>
    </row>
    <row r="2569" customFormat="false" ht="15" hidden="false" customHeight="false" outlineLevel="0" collapsed="false">
      <c r="A2569" s="50" t="s">
        <v>1489</v>
      </c>
      <c r="B2569" s="50" t="s">
        <v>166</v>
      </c>
      <c r="C2569" s="50" t="s">
        <v>706</v>
      </c>
      <c r="D2569" s="50" t="n">
        <v>676356</v>
      </c>
      <c r="E2569" s="50" t="n">
        <v>4</v>
      </c>
      <c r="F2569" s="50" t="s">
        <v>53</v>
      </c>
      <c r="G2569" s="50" t="n">
        <v>215</v>
      </c>
      <c r="H2569" s="50" t="n">
        <v>110</v>
      </c>
      <c r="I2569" s="50" t="n">
        <v>24</v>
      </c>
      <c r="J2569" s="50" t="n">
        <v>105</v>
      </c>
      <c r="K2569" s="50" t="n">
        <v>72</v>
      </c>
      <c r="L2569" s="50" t="n">
        <v>10</v>
      </c>
      <c r="M2569" s="50" t="n">
        <v>110</v>
      </c>
      <c r="N2569" s="50" t="n">
        <v>38</v>
      </c>
      <c r="O2569" s="50" t="n">
        <v>-0.591</v>
      </c>
      <c r="P2569" s="50" t="n">
        <v>63</v>
      </c>
      <c r="Q2569" s="50" t="n">
        <v>60</v>
      </c>
      <c r="R2569" s="50" t="n">
        <v>17</v>
      </c>
      <c r="S2569" s="50" t="n">
        <v>5</v>
      </c>
      <c r="T2569" s="50" t="n">
        <v>0</v>
      </c>
      <c r="U2569" s="50" t="n">
        <v>2</v>
      </c>
      <c r="V2569" s="50" t="n">
        <v>3</v>
      </c>
      <c r="W2569" s="50" t="n">
        <v>0</v>
      </c>
      <c r="X2569" s="50" t="n">
        <v>0</v>
      </c>
      <c r="Y2569" s="50" t="n">
        <v>11</v>
      </c>
      <c r="Z2569" s="50" t="n">
        <v>21.35</v>
      </c>
      <c r="AA2569" s="50" t="n">
        <v>63</v>
      </c>
      <c r="AB2569" s="50" t="n">
        <v>19.511</v>
      </c>
      <c r="AC2569" s="50" t="n">
        <v>49</v>
      </c>
      <c r="AD2569" s="50" t="n">
        <v>3</v>
      </c>
      <c r="AE2569" s="50" t="n">
        <v>16</v>
      </c>
      <c r="AF2569" s="50" t="n">
        <v>49</v>
      </c>
      <c r="AG2569" s="50" t="n">
        <v>4172.6</v>
      </c>
      <c r="AH2569" s="50" t="n">
        <v>15</v>
      </c>
      <c r="AI2569" s="50" t="n">
        <v>97</v>
      </c>
      <c r="AJ2569" s="50" t="n">
        <v>7153.5</v>
      </c>
      <c r="AK2569" s="50" t="n">
        <v>36</v>
      </c>
    </row>
    <row r="2570" customFormat="false" ht="15" hidden="false" customHeight="false" outlineLevel="0" collapsed="false">
      <c r="A2570" s="50" t="s">
        <v>1489</v>
      </c>
      <c r="B2570" s="50" t="s">
        <v>166</v>
      </c>
      <c r="C2570" s="50" t="s">
        <v>706</v>
      </c>
      <c r="D2570" s="50" t="n">
        <v>676356</v>
      </c>
      <c r="E2570" s="50" t="n">
        <v>5</v>
      </c>
      <c r="F2570" s="50" t="s">
        <v>54</v>
      </c>
      <c r="G2570" s="50" t="n">
        <v>250</v>
      </c>
      <c r="H2570" s="50" t="n">
        <v>133</v>
      </c>
      <c r="I2570" s="50" t="n">
        <v>31</v>
      </c>
      <c r="J2570" s="50" t="n">
        <v>115</v>
      </c>
      <c r="K2570" s="50" t="n">
        <v>79</v>
      </c>
      <c r="L2570" s="50" t="n">
        <v>10</v>
      </c>
      <c r="M2570" s="50" t="n">
        <v>135</v>
      </c>
      <c r="N2570" s="50" t="n">
        <v>54</v>
      </c>
      <c r="O2570" s="50" t="n">
        <v>-1.751</v>
      </c>
      <c r="P2570" s="50" t="n">
        <v>62</v>
      </c>
      <c r="Q2570" s="50" t="n">
        <v>59</v>
      </c>
      <c r="R2570" s="50" t="n">
        <v>15</v>
      </c>
      <c r="S2570" s="50" t="n">
        <v>6</v>
      </c>
      <c r="T2570" s="50" t="n">
        <v>0</v>
      </c>
      <c r="U2570" s="50" t="n">
        <v>0</v>
      </c>
      <c r="V2570" s="50" t="n">
        <v>2</v>
      </c>
      <c r="W2570" s="50" t="n">
        <v>0</v>
      </c>
      <c r="X2570" s="50" t="n">
        <v>0</v>
      </c>
      <c r="Y2570" s="50" t="n">
        <v>15</v>
      </c>
      <c r="Z2570" s="50" t="n">
        <v>17</v>
      </c>
      <c r="AA2570" s="50" t="n">
        <v>61</v>
      </c>
      <c r="AB2570" s="50" t="n">
        <v>14.824</v>
      </c>
      <c r="AC2570" s="50" t="n">
        <v>45</v>
      </c>
      <c r="AD2570" s="50" t="n">
        <v>0</v>
      </c>
      <c r="AE2570" s="50" t="n">
        <v>12</v>
      </c>
      <c r="AF2570" s="50" t="n">
        <v>45</v>
      </c>
      <c r="AG2570" s="50" t="n">
        <v>3703.7</v>
      </c>
      <c r="AH2570" s="50" t="n">
        <v>14</v>
      </c>
      <c r="AI2570" s="50" t="n">
        <v>118</v>
      </c>
      <c r="AJ2570" s="50" t="n">
        <v>8673.1</v>
      </c>
      <c r="AK2570" s="50" t="n">
        <v>42</v>
      </c>
    </row>
    <row r="2571" customFormat="false" ht="15" hidden="false" customHeight="false" outlineLevel="0" collapsed="false">
      <c r="A2571" s="50" t="s">
        <v>1489</v>
      </c>
      <c r="B2571" s="50" t="s">
        <v>166</v>
      </c>
      <c r="C2571" s="50" t="s">
        <v>706</v>
      </c>
      <c r="D2571" s="50" t="n">
        <v>676356</v>
      </c>
      <c r="E2571" s="50" t="n">
        <v>6</v>
      </c>
      <c r="F2571" s="50" t="s">
        <v>55</v>
      </c>
      <c r="G2571" s="50" t="n">
        <v>103</v>
      </c>
      <c r="H2571" s="50" t="n">
        <v>48</v>
      </c>
      <c r="I2571" s="50" t="n">
        <v>14</v>
      </c>
      <c r="J2571" s="50" t="n">
        <v>49</v>
      </c>
      <c r="K2571" s="50" t="n">
        <v>36</v>
      </c>
      <c r="L2571" s="50" t="n">
        <v>6</v>
      </c>
      <c r="M2571" s="50" t="n">
        <v>54</v>
      </c>
      <c r="N2571" s="50" t="n">
        <v>12</v>
      </c>
      <c r="O2571" s="50" t="n">
        <v>0.72</v>
      </c>
      <c r="P2571" s="50" t="n">
        <v>29</v>
      </c>
      <c r="Q2571" s="50" t="n">
        <v>25</v>
      </c>
      <c r="R2571" s="50" t="n">
        <v>6</v>
      </c>
      <c r="S2571" s="50" t="n">
        <v>2</v>
      </c>
      <c r="T2571" s="50" t="n">
        <v>0</v>
      </c>
      <c r="U2571" s="50" t="n">
        <v>2</v>
      </c>
      <c r="V2571" s="50" t="n">
        <v>3</v>
      </c>
      <c r="W2571" s="50" t="n">
        <v>0</v>
      </c>
      <c r="X2571" s="50" t="n">
        <v>0</v>
      </c>
      <c r="Y2571" s="50" t="n">
        <v>4</v>
      </c>
      <c r="Z2571" s="50" t="n">
        <v>10.4</v>
      </c>
      <c r="AA2571" s="50" t="n">
        <v>28</v>
      </c>
      <c r="AB2571" s="50" t="n">
        <v>9.568</v>
      </c>
      <c r="AC2571" s="50" t="n">
        <v>22</v>
      </c>
      <c r="AD2571" s="50" t="n">
        <v>2</v>
      </c>
      <c r="AE2571" s="50" t="n">
        <v>7</v>
      </c>
      <c r="AF2571" s="50" t="n">
        <v>22</v>
      </c>
      <c r="AG2571" s="50" t="n">
        <v>1834.1</v>
      </c>
      <c r="AH2571" s="50" t="n">
        <v>9</v>
      </c>
      <c r="AI2571" s="50" t="n">
        <v>41</v>
      </c>
      <c r="AJ2571" s="50" t="n">
        <v>3053.5</v>
      </c>
      <c r="AK2571" s="50" t="n">
        <v>18</v>
      </c>
    </row>
    <row r="2572" customFormat="false" ht="15" hidden="false" customHeight="false" outlineLevel="0" collapsed="false">
      <c r="A2572" s="50" t="s">
        <v>1489</v>
      </c>
      <c r="B2572" s="50" t="s">
        <v>166</v>
      </c>
      <c r="C2572" s="50" t="s">
        <v>706</v>
      </c>
      <c r="D2572" s="50" t="n">
        <v>676356</v>
      </c>
      <c r="E2572" s="50" t="n">
        <v>7</v>
      </c>
      <c r="F2572" s="50" t="s">
        <v>56</v>
      </c>
      <c r="G2572" s="50" t="n">
        <v>222</v>
      </c>
      <c r="H2572" s="50" t="n">
        <v>130</v>
      </c>
      <c r="I2572" s="50" t="n">
        <v>27</v>
      </c>
      <c r="J2572" s="50" t="n">
        <v>110</v>
      </c>
      <c r="K2572" s="50" t="n">
        <v>90</v>
      </c>
      <c r="L2572" s="50" t="n">
        <v>11</v>
      </c>
      <c r="M2572" s="50" t="n">
        <v>112</v>
      </c>
      <c r="N2572" s="50" t="n">
        <v>40</v>
      </c>
      <c r="O2572" s="50" t="n">
        <v>1.589</v>
      </c>
      <c r="P2572" s="50" t="n">
        <v>60</v>
      </c>
      <c r="Q2572" s="50" t="n">
        <v>58</v>
      </c>
      <c r="R2572" s="50" t="n">
        <v>15</v>
      </c>
      <c r="S2572" s="50" t="n">
        <v>2</v>
      </c>
      <c r="T2572" s="50" t="n">
        <v>0</v>
      </c>
      <c r="U2572" s="50" t="n">
        <v>3</v>
      </c>
      <c r="V2572" s="50" t="n">
        <v>2</v>
      </c>
      <c r="W2572" s="50" t="n">
        <v>0</v>
      </c>
      <c r="X2572" s="50" t="n">
        <v>0</v>
      </c>
      <c r="Y2572" s="50" t="n">
        <v>13</v>
      </c>
      <c r="Z2572" s="50" t="n">
        <v>18.9</v>
      </c>
      <c r="AA2572" s="50" t="n">
        <v>60</v>
      </c>
      <c r="AB2572" s="50" t="n">
        <v>16.683</v>
      </c>
      <c r="AC2572" s="50" t="n">
        <v>45</v>
      </c>
      <c r="AD2572" s="50" t="n">
        <v>2</v>
      </c>
      <c r="AE2572" s="50" t="n">
        <v>12</v>
      </c>
      <c r="AF2572" s="50" t="n">
        <v>45</v>
      </c>
      <c r="AG2572" s="50" t="n">
        <v>3718.4</v>
      </c>
      <c r="AH2572" s="50" t="n">
        <v>17</v>
      </c>
      <c r="AI2572" s="50" t="n">
        <v>114</v>
      </c>
      <c r="AJ2572" s="50" t="n">
        <v>8358.4</v>
      </c>
      <c r="AK2572" s="50" t="n">
        <v>41</v>
      </c>
    </row>
    <row r="2573" customFormat="false" ht="15" hidden="false" customHeight="false" outlineLevel="0" collapsed="false">
      <c r="A2573" s="50" t="s">
        <v>1489</v>
      </c>
      <c r="B2573" s="50" t="s">
        <v>166</v>
      </c>
      <c r="C2573" s="50" t="s">
        <v>706</v>
      </c>
      <c r="D2573" s="50" t="n">
        <v>676356</v>
      </c>
      <c r="E2573" s="50" t="n">
        <v>8</v>
      </c>
      <c r="F2573" s="50" t="s">
        <v>57</v>
      </c>
      <c r="G2573" s="50" t="n">
        <v>274</v>
      </c>
      <c r="H2573" s="50" t="n">
        <v>150</v>
      </c>
      <c r="I2573" s="50" t="n">
        <v>33</v>
      </c>
      <c r="J2573" s="50" t="n">
        <v>137</v>
      </c>
      <c r="K2573" s="50" t="n">
        <v>92</v>
      </c>
      <c r="L2573" s="50" t="n">
        <v>8</v>
      </c>
      <c r="M2573" s="50" t="n">
        <v>137</v>
      </c>
      <c r="N2573" s="50" t="n">
        <v>58</v>
      </c>
      <c r="O2573" s="50" t="n">
        <v>0.639</v>
      </c>
      <c r="P2573" s="50" t="n">
        <v>82</v>
      </c>
      <c r="Q2573" s="50" t="n">
        <v>79</v>
      </c>
      <c r="R2573" s="50" t="n">
        <v>22</v>
      </c>
      <c r="S2573" s="50" t="n">
        <v>5</v>
      </c>
      <c r="T2573" s="50" t="n">
        <v>0</v>
      </c>
      <c r="U2573" s="50" t="n">
        <v>2</v>
      </c>
      <c r="V2573" s="50" t="n">
        <v>3</v>
      </c>
      <c r="W2573" s="50" t="n">
        <v>0</v>
      </c>
      <c r="X2573" s="50" t="n">
        <v>0</v>
      </c>
      <c r="Y2573" s="50" t="n">
        <v>18</v>
      </c>
      <c r="Z2573" s="50" t="n">
        <v>25.85</v>
      </c>
      <c r="AA2573" s="50" t="n">
        <v>82</v>
      </c>
      <c r="AB2573" s="50" t="n">
        <v>18.32</v>
      </c>
      <c r="AC2573" s="50" t="n">
        <v>61</v>
      </c>
      <c r="AD2573" s="50" t="n">
        <v>1</v>
      </c>
      <c r="AE2573" s="50" t="n">
        <v>19</v>
      </c>
      <c r="AF2573" s="50" t="n">
        <v>61</v>
      </c>
      <c r="AG2573" s="50" t="n">
        <v>5287</v>
      </c>
      <c r="AH2573" s="50" t="n">
        <v>13</v>
      </c>
      <c r="AI2573" s="50" t="n">
        <v>131</v>
      </c>
      <c r="AJ2573" s="50" t="n">
        <v>9598.4</v>
      </c>
      <c r="AK2573" s="50" t="n">
        <v>42</v>
      </c>
    </row>
    <row r="2574" customFormat="false" ht="15" hidden="false" customHeight="false" outlineLevel="0" collapsed="false">
      <c r="A2574" s="50" t="s">
        <v>1489</v>
      </c>
      <c r="B2574" s="50" t="s">
        <v>166</v>
      </c>
      <c r="C2574" s="50" t="s">
        <v>706</v>
      </c>
      <c r="D2574" s="50" t="n">
        <v>676356</v>
      </c>
      <c r="E2574" s="50" t="n">
        <v>9</v>
      </c>
      <c r="F2574" s="50" t="s">
        <v>58</v>
      </c>
      <c r="G2574" s="50" t="n">
        <v>282</v>
      </c>
      <c r="H2574" s="50" t="n">
        <v>141</v>
      </c>
      <c r="I2574" s="50" t="n">
        <v>26</v>
      </c>
      <c r="J2574" s="50" t="n">
        <v>134</v>
      </c>
      <c r="K2574" s="50" t="n">
        <v>93</v>
      </c>
      <c r="L2574" s="50" t="n">
        <v>8</v>
      </c>
      <c r="M2574" s="50" t="n">
        <v>148</v>
      </c>
      <c r="N2574" s="50" t="n">
        <v>48</v>
      </c>
      <c r="O2574" s="50" t="n">
        <v>0.407</v>
      </c>
      <c r="P2574" s="50" t="n">
        <v>74</v>
      </c>
      <c r="Q2574" s="50" t="n">
        <v>69</v>
      </c>
      <c r="R2574" s="50" t="n">
        <v>18</v>
      </c>
      <c r="S2574" s="50" t="n">
        <v>4</v>
      </c>
      <c r="T2574" s="50" t="n">
        <v>0</v>
      </c>
      <c r="U2574" s="50" t="n">
        <v>2</v>
      </c>
      <c r="V2574" s="50" t="n">
        <v>4</v>
      </c>
      <c r="W2574" s="50" t="n">
        <v>0</v>
      </c>
      <c r="X2574" s="50" t="n">
        <v>0</v>
      </c>
      <c r="Y2574" s="50" t="n">
        <v>17</v>
      </c>
      <c r="Z2574" s="50" t="n">
        <v>22.6</v>
      </c>
      <c r="AA2574" s="50" t="n">
        <v>73</v>
      </c>
      <c r="AB2574" s="50" t="n">
        <v>17.019</v>
      </c>
      <c r="AC2574" s="50" t="n">
        <v>53</v>
      </c>
      <c r="AD2574" s="50" t="n">
        <v>2</v>
      </c>
      <c r="AE2574" s="50" t="n">
        <v>17</v>
      </c>
      <c r="AF2574" s="50" t="n">
        <v>53</v>
      </c>
      <c r="AG2574" s="50" t="n">
        <v>4479.8</v>
      </c>
      <c r="AH2574" s="50" t="n">
        <v>14</v>
      </c>
      <c r="AI2574" s="50" t="n">
        <v>121</v>
      </c>
      <c r="AJ2574" s="50" t="n">
        <v>8826.7</v>
      </c>
      <c r="AK2574" s="50" t="n">
        <v>34</v>
      </c>
    </row>
    <row r="2575" customFormat="false" ht="15" hidden="false" customHeight="false" outlineLevel="0" collapsed="false">
      <c r="A2575" s="50" t="s">
        <v>1490</v>
      </c>
      <c r="B2575" s="50" t="s">
        <v>166</v>
      </c>
      <c r="C2575" s="50" t="s">
        <v>707</v>
      </c>
      <c r="D2575" s="50" t="n">
        <v>663743</v>
      </c>
      <c r="E2575" s="50" t="n">
        <v>4</v>
      </c>
      <c r="F2575" s="50" t="s">
        <v>53</v>
      </c>
      <c r="G2575" s="50" t="n">
        <v>274</v>
      </c>
      <c r="H2575" s="50" t="n">
        <v>141</v>
      </c>
      <c r="I2575" s="50" t="n">
        <v>19</v>
      </c>
      <c r="J2575" s="50" t="n">
        <v>127</v>
      </c>
      <c r="K2575" s="50" t="n">
        <v>87</v>
      </c>
      <c r="L2575" s="50" t="n">
        <v>6</v>
      </c>
      <c r="M2575" s="50" t="n">
        <v>147</v>
      </c>
      <c r="N2575" s="50" t="n">
        <v>54</v>
      </c>
      <c r="O2575" s="50" t="n">
        <v>-1.262</v>
      </c>
      <c r="P2575" s="50" t="n">
        <v>81</v>
      </c>
      <c r="Q2575" s="50" t="n">
        <v>76</v>
      </c>
      <c r="R2575" s="50" t="n">
        <v>21</v>
      </c>
      <c r="S2575" s="50" t="n">
        <v>5</v>
      </c>
      <c r="T2575" s="50" t="n">
        <v>0</v>
      </c>
      <c r="U2575" s="50" t="n">
        <v>1</v>
      </c>
      <c r="V2575" s="50" t="n">
        <v>2</v>
      </c>
      <c r="W2575" s="50" t="n">
        <v>3</v>
      </c>
      <c r="X2575" s="50" t="n">
        <v>0</v>
      </c>
      <c r="Y2575" s="50" t="n">
        <v>10</v>
      </c>
      <c r="Z2575" s="50" t="n">
        <v>25.25</v>
      </c>
      <c r="AA2575" s="50" t="n">
        <v>81</v>
      </c>
      <c r="AB2575" s="50" t="n">
        <v>24.793</v>
      </c>
      <c r="AC2575" s="50" t="n">
        <v>66</v>
      </c>
      <c r="AD2575" s="50" t="n">
        <v>1</v>
      </c>
      <c r="AE2575" s="50" t="n">
        <v>28</v>
      </c>
      <c r="AF2575" s="50" t="n">
        <v>66</v>
      </c>
      <c r="AG2575" s="50" t="n">
        <v>5738.9</v>
      </c>
      <c r="AH2575" s="50" t="n">
        <v>19</v>
      </c>
      <c r="AI2575" s="50" t="n">
        <v>119</v>
      </c>
      <c r="AJ2575" s="50" t="n">
        <v>8571.2</v>
      </c>
      <c r="AK2575" s="50" t="n">
        <v>23</v>
      </c>
    </row>
    <row r="2576" customFormat="false" ht="15" hidden="false" customHeight="false" outlineLevel="0" collapsed="false">
      <c r="A2576" s="50" t="s">
        <v>1490</v>
      </c>
      <c r="B2576" s="50" t="s">
        <v>166</v>
      </c>
      <c r="C2576" s="50" t="s">
        <v>707</v>
      </c>
      <c r="D2576" s="50" t="n">
        <v>663743</v>
      </c>
      <c r="E2576" s="50" t="n">
        <v>5</v>
      </c>
      <c r="F2576" s="50" t="s">
        <v>54</v>
      </c>
      <c r="G2576" s="50" t="n">
        <v>227</v>
      </c>
      <c r="H2576" s="50" t="n">
        <v>128</v>
      </c>
      <c r="I2576" s="50" t="n">
        <v>17</v>
      </c>
      <c r="J2576" s="50" t="n">
        <v>114</v>
      </c>
      <c r="K2576" s="50" t="n">
        <v>82</v>
      </c>
      <c r="L2576" s="50" t="n">
        <v>7</v>
      </c>
      <c r="M2576" s="50" t="n">
        <v>113</v>
      </c>
      <c r="N2576" s="50" t="n">
        <v>46</v>
      </c>
      <c r="O2576" s="50" t="n">
        <v>-5.432</v>
      </c>
      <c r="P2576" s="50" t="n">
        <v>61</v>
      </c>
      <c r="Q2576" s="50" t="n">
        <v>57</v>
      </c>
      <c r="R2576" s="50" t="n">
        <v>12</v>
      </c>
      <c r="S2576" s="50" t="n">
        <v>1</v>
      </c>
      <c r="T2576" s="50" t="n">
        <v>0</v>
      </c>
      <c r="U2576" s="50" t="n">
        <v>0</v>
      </c>
      <c r="V2576" s="50" t="n">
        <v>2</v>
      </c>
      <c r="W2576" s="50" t="n">
        <v>0</v>
      </c>
      <c r="X2576" s="50" t="n">
        <v>1</v>
      </c>
      <c r="Y2576" s="50" t="n">
        <v>9</v>
      </c>
      <c r="Z2576" s="50" t="n">
        <v>12.55</v>
      </c>
      <c r="AA2576" s="50" t="n">
        <v>59</v>
      </c>
      <c r="AB2576" s="50" t="n">
        <v>12.918</v>
      </c>
      <c r="AC2576" s="50" t="n">
        <v>50</v>
      </c>
      <c r="AD2576" s="50" t="n">
        <v>0</v>
      </c>
      <c r="AE2576" s="50" t="n">
        <v>21</v>
      </c>
      <c r="AF2576" s="50" t="n">
        <v>49</v>
      </c>
      <c r="AG2576" s="50" t="n">
        <v>4231.4</v>
      </c>
      <c r="AH2576" s="50" t="n">
        <v>10</v>
      </c>
      <c r="AI2576" s="50" t="n">
        <v>115</v>
      </c>
      <c r="AJ2576" s="50" t="n">
        <v>8378.1</v>
      </c>
      <c r="AK2576" s="50" t="n">
        <v>28</v>
      </c>
    </row>
    <row r="2577" customFormat="false" ht="15" hidden="false" customHeight="false" outlineLevel="0" collapsed="false">
      <c r="A2577" s="50" t="s">
        <v>1490</v>
      </c>
      <c r="B2577" s="50" t="s">
        <v>166</v>
      </c>
      <c r="C2577" s="50" t="s">
        <v>707</v>
      </c>
      <c r="D2577" s="50" t="n">
        <v>663743</v>
      </c>
      <c r="E2577" s="50" t="n">
        <v>6</v>
      </c>
      <c r="F2577" s="50" t="s">
        <v>55</v>
      </c>
      <c r="G2577" s="50" t="n">
        <v>191</v>
      </c>
      <c r="H2577" s="50" t="n">
        <v>95</v>
      </c>
      <c r="I2577" s="50" t="n">
        <v>11</v>
      </c>
      <c r="J2577" s="50" t="n">
        <v>87</v>
      </c>
      <c r="K2577" s="50" t="n">
        <v>52</v>
      </c>
      <c r="L2577" s="50" t="n">
        <v>4</v>
      </c>
      <c r="M2577" s="50" t="n">
        <v>101</v>
      </c>
      <c r="N2577" s="50" t="n">
        <v>42</v>
      </c>
      <c r="O2577" s="50" t="n">
        <v>-0.24</v>
      </c>
      <c r="P2577" s="50" t="n">
        <v>60</v>
      </c>
      <c r="Q2577" s="50" t="n">
        <v>54</v>
      </c>
      <c r="R2577" s="50" t="n">
        <v>15</v>
      </c>
      <c r="S2577" s="50" t="n">
        <v>4</v>
      </c>
      <c r="T2577" s="50" t="n">
        <v>0</v>
      </c>
      <c r="U2577" s="50" t="n">
        <v>0</v>
      </c>
      <c r="V2577" s="50" t="n">
        <v>1</v>
      </c>
      <c r="W2577" s="50" t="n">
        <v>4</v>
      </c>
      <c r="X2577" s="50" t="n">
        <v>0</v>
      </c>
      <c r="Y2577" s="50" t="n">
        <v>6</v>
      </c>
      <c r="Z2577" s="50" t="n">
        <v>17.5</v>
      </c>
      <c r="AA2577" s="50" t="n">
        <v>57</v>
      </c>
      <c r="AB2577" s="50" t="n">
        <v>15.409</v>
      </c>
      <c r="AC2577" s="50" t="n">
        <v>49</v>
      </c>
      <c r="AD2577" s="50" t="n">
        <v>1</v>
      </c>
      <c r="AE2577" s="50" t="n">
        <v>12</v>
      </c>
      <c r="AF2577" s="50" t="n">
        <v>48</v>
      </c>
      <c r="AG2577" s="50" t="n">
        <v>3861.7</v>
      </c>
      <c r="AH2577" s="50" t="n">
        <v>8</v>
      </c>
      <c r="AI2577" s="50" t="n">
        <v>74</v>
      </c>
      <c r="AJ2577" s="50" t="n">
        <v>5408</v>
      </c>
      <c r="AK2577" s="50" t="n">
        <v>23</v>
      </c>
    </row>
    <row r="2578" customFormat="false" ht="15" hidden="false" customHeight="false" outlineLevel="0" collapsed="false">
      <c r="A2578" s="50" t="s">
        <v>1490</v>
      </c>
      <c r="B2578" s="50" t="s">
        <v>166</v>
      </c>
      <c r="C2578" s="50" t="s">
        <v>707</v>
      </c>
      <c r="D2578" s="50" t="n">
        <v>663743</v>
      </c>
      <c r="E2578" s="50" t="n">
        <v>7</v>
      </c>
      <c r="F2578" s="50" t="s">
        <v>56</v>
      </c>
      <c r="G2578" s="50" t="n">
        <v>162</v>
      </c>
      <c r="H2578" s="50" t="n">
        <v>87</v>
      </c>
      <c r="I2578" s="50" t="n">
        <v>21</v>
      </c>
      <c r="J2578" s="50" t="n">
        <v>79</v>
      </c>
      <c r="K2578" s="50" t="n">
        <v>58</v>
      </c>
      <c r="L2578" s="50" t="n">
        <v>10</v>
      </c>
      <c r="M2578" s="50" t="n">
        <v>83</v>
      </c>
      <c r="N2578" s="50" t="n">
        <v>29</v>
      </c>
      <c r="O2578" s="50" t="n">
        <v>4.862</v>
      </c>
      <c r="P2578" s="50" t="n">
        <v>50</v>
      </c>
      <c r="Q2578" s="50" t="n">
        <v>48</v>
      </c>
      <c r="R2578" s="50" t="n">
        <v>17</v>
      </c>
      <c r="S2578" s="50" t="n">
        <v>3</v>
      </c>
      <c r="T2578" s="50" t="n">
        <v>0</v>
      </c>
      <c r="U2578" s="50" t="n">
        <v>3</v>
      </c>
      <c r="V2578" s="50" t="n">
        <v>1</v>
      </c>
      <c r="W2578" s="50" t="n">
        <v>1</v>
      </c>
      <c r="X2578" s="50" t="n">
        <v>0</v>
      </c>
      <c r="Y2578" s="50" t="n">
        <v>6</v>
      </c>
      <c r="Z2578" s="50" t="n">
        <v>21.05</v>
      </c>
      <c r="AA2578" s="50" t="n">
        <v>50</v>
      </c>
      <c r="AB2578" s="50" t="n">
        <v>15.986</v>
      </c>
      <c r="AC2578" s="50" t="n">
        <v>42</v>
      </c>
      <c r="AD2578" s="50" t="n">
        <v>3</v>
      </c>
      <c r="AE2578" s="50" t="n">
        <v>14</v>
      </c>
      <c r="AF2578" s="50" t="n">
        <v>42</v>
      </c>
      <c r="AG2578" s="50" t="n">
        <v>3551.3</v>
      </c>
      <c r="AH2578" s="50" t="n">
        <v>14</v>
      </c>
      <c r="AI2578" s="50" t="n">
        <v>79</v>
      </c>
      <c r="AJ2578" s="50" t="n">
        <v>5723</v>
      </c>
      <c r="AK2578" s="50" t="n">
        <v>20</v>
      </c>
    </row>
    <row r="2579" customFormat="false" ht="15" hidden="false" customHeight="false" outlineLevel="0" collapsed="false">
      <c r="A2579" s="50" t="s">
        <v>1490</v>
      </c>
      <c r="B2579" s="50" t="s">
        <v>166</v>
      </c>
      <c r="C2579" s="50" t="s">
        <v>707</v>
      </c>
      <c r="D2579" s="50" t="n">
        <v>663743</v>
      </c>
      <c r="E2579" s="50" t="n">
        <v>8</v>
      </c>
      <c r="F2579" s="50" t="s">
        <v>57</v>
      </c>
      <c r="G2579" s="50" t="n">
        <v>110</v>
      </c>
      <c r="H2579" s="50" t="n">
        <v>55</v>
      </c>
      <c r="I2579" s="50" t="n">
        <v>8</v>
      </c>
      <c r="J2579" s="50" t="n">
        <v>52</v>
      </c>
      <c r="K2579" s="50" t="n">
        <v>36</v>
      </c>
      <c r="L2579" s="50" t="n">
        <v>4</v>
      </c>
      <c r="M2579" s="50" t="n">
        <v>58</v>
      </c>
      <c r="N2579" s="50" t="n">
        <v>19</v>
      </c>
      <c r="O2579" s="50" t="n">
        <v>-3.823</v>
      </c>
      <c r="P2579" s="50" t="n">
        <v>32</v>
      </c>
      <c r="Q2579" s="50" t="n">
        <v>27</v>
      </c>
      <c r="R2579" s="50" t="n">
        <v>3</v>
      </c>
      <c r="S2579" s="50" t="n">
        <v>1</v>
      </c>
      <c r="T2579" s="50" t="n">
        <v>0</v>
      </c>
      <c r="U2579" s="50" t="n">
        <v>0</v>
      </c>
      <c r="V2579" s="50" t="n">
        <v>3</v>
      </c>
      <c r="W2579" s="50" t="n">
        <v>0</v>
      </c>
      <c r="X2579" s="50" t="n">
        <v>0</v>
      </c>
      <c r="Y2579" s="50" t="n">
        <v>4</v>
      </c>
      <c r="Z2579" s="50" t="n">
        <v>5.15</v>
      </c>
      <c r="AA2579" s="50" t="n">
        <v>30</v>
      </c>
      <c r="AB2579" s="50" t="n">
        <v>8.289</v>
      </c>
      <c r="AC2579" s="50" t="n">
        <v>25</v>
      </c>
      <c r="AD2579" s="50" t="n">
        <v>0</v>
      </c>
      <c r="AE2579" s="50" t="n">
        <v>4</v>
      </c>
      <c r="AF2579" s="50" t="n">
        <v>25</v>
      </c>
      <c r="AG2579" s="50" t="n">
        <v>1912.4</v>
      </c>
      <c r="AH2579" s="50" t="n">
        <v>8</v>
      </c>
      <c r="AI2579" s="50" t="n">
        <v>51</v>
      </c>
      <c r="AJ2579" s="50" t="n">
        <v>3684.8</v>
      </c>
      <c r="AK2579" s="50" t="n">
        <v>11</v>
      </c>
    </row>
    <row r="2580" customFormat="false" ht="15" hidden="false" customHeight="false" outlineLevel="0" collapsed="false">
      <c r="A2580" s="50" t="s">
        <v>1490</v>
      </c>
      <c r="B2580" s="50" t="s">
        <v>166</v>
      </c>
      <c r="C2580" s="50" t="s">
        <v>707</v>
      </c>
      <c r="D2580" s="50" t="n">
        <v>663743</v>
      </c>
      <c r="E2580" s="50" t="n">
        <v>9</v>
      </c>
      <c r="F2580" s="50" t="s">
        <v>58</v>
      </c>
      <c r="G2580" s="50" t="n">
        <v>156</v>
      </c>
      <c r="H2580" s="50" t="n">
        <v>74</v>
      </c>
      <c r="I2580" s="50" t="n">
        <v>18</v>
      </c>
      <c r="J2580" s="50" t="n">
        <v>68</v>
      </c>
      <c r="K2580" s="50" t="n">
        <v>44</v>
      </c>
      <c r="L2580" s="50" t="n">
        <v>7</v>
      </c>
      <c r="M2580" s="50" t="n">
        <v>88</v>
      </c>
      <c r="N2580" s="50" t="n">
        <v>30</v>
      </c>
      <c r="O2580" s="50" t="n">
        <v>0.567</v>
      </c>
      <c r="P2580" s="50" t="n">
        <v>39</v>
      </c>
      <c r="Q2580" s="50" t="n">
        <v>36</v>
      </c>
      <c r="R2580" s="50" t="n">
        <v>9</v>
      </c>
      <c r="S2580" s="50" t="n">
        <v>3</v>
      </c>
      <c r="T2580" s="50" t="n">
        <v>0</v>
      </c>
      <c r="U2580" s="50" t="n">
        <v>2</v>
      </c>
      <c r="V2580" s="50" t="n">
        <v>3</v>
      </c>
      <c r="W2580" s="50" t="n">
        <v>0</v>
      </c>
      <c r="X2580" s="50" t="n">
        <v>0</v>
      </c>
      <c r="Y2580" s="50" t="n">
        <v>10</v>
      </c>
      <c r="Z2580" s="50" t="n">
        <v>13.45</v>
      </c>
      <c r="AA2580" s="50" t="n">
        <v>38</v>
      </c>
      <c r="AB2580" s="50" t="n">
        <v>8.714</v>
      </c>
      <c r="AC2580" s="50" t="n">
        <v>26</v>
      </c>
      <c r="AD2580" s="50" t="n">
        <v>1</v>
      </c>
      <c r="AE2580" s="50" t="n">
        <v>12</v>
      </c>
      <c r="AF2580" s="50" t="n">
        <v>25</v>
      </c>
      <c r="AG2580" s="50" t="n">
        <v>2067.4</v>
      </c>
      <c r="AH2580" s="50" t="n">
        <v>8</v>
      </c>
      <c r="AI2580" s="50" t="n">
        <v>63</v>
      </c>
      <c r="AJ2580" s="50" t="n">
        <v>4695.2</v>
      </c>
      <c r="AK2580" s="50" t="n">
        <v>30</v>
      </c>
    </row>
    <row r="2581" customFormat="false" ht="15" hidden="false" customHeight="false" outlineLevel="0" collapsed="false">
      <c r="A2581" s="50" t="s">
        <v>1491</v>
      </c>
      <c r="B2581" s="50" t="s">
        <v>166</v>
      </c>
      <c r="C2581" s="50" t="s">
        <v>708</v>
      </c>
      <c r="D2581" s="50" t="n">
        <v>810938</v>
      </c>
      <c r="E2581" s="50" t="n">
        <v>4</v>
      </c>
      <c r="F2581" s="50" t="s">
        <v>53</v>
      </c>
      <c r="G2581" s="50" t="n">
        <v>362</v>
      </c>
      <c r="H2581" s="50" t="n">
        <v>141</v>
      </c>
      <c r="I2581" s="50" t="n">
        <v>22</v>
      </c>
      <c r="J2581" s="50" t="n">
        <v>163</v>
      </c>
      <c r="K2581" s="50" t="n">
        <v>84</v>
      </c>
      <c r="L2581" s="50" t="n">
        <v>7</v>
      </c>
      <c r="M2581" s="50" t="n">
        <v>199</v>
      </c>
      <c r="N2581" s="50" t="n">
        <v>57</v>
      </c>
      <c r="O2581" s="50" t="n">
        <v>-2.332</v>
      </c>
      <c r="P2581" s="50" t="n">
        <v>89</v>
      </c>
      <c r="Q2581" s="50" t="n">
        <v>80</v>
      </c>
      <c r="R2581" s="50" t="n">
        <v>20</v>
      </c>
      <c r="S2581" s="50" t="n">
        <v>5</v>
      </c>
      <c r="T2581" s="50" t="n">
        <v>1</v>
      </c>
      <c r="U2581" s="50" t="n">
        <v>0</v>
      </c>
      <c r="V2581" s="50" t="n">
        <v>8</v>
      </c>
      <c r="W2581" s="50" t="n">
        <v>0</v>
      </c>
      <c r="X2581" s="50" t="n">
        <v>0</v>
      </c>
      <c r="Y2581" s="50" t="n">
        <v>19</v>
      </c>
      <c r="Z2581" s="50" t="n">
        <v>26.05</v>
      </c>
      <c r="AA2581" s="50" t="n">
        <v>88</v>
      </c>
      <c r="AB2581" s="50" t="n">
        <v>25.156</v>
      </c>
      <c r="AC2581" s="50" t="n">
        <v>62</v>
      </c>
      <c r="AD2581" s="50" t="n">
        <v>0</v>
      </c>
      <c r="AE2581" s="50" t="n">
        <v>20</v>
      </c>
      <c r="AF2581" s="50" t="n">
        <v>62</v>
      </c>
      <c r="AG2581" s="50" t="n">
        <v>5343.9</v>
      </c>
      <c r="AH2581" s="50" t="n">
        <v>27</v>
      </c>
      <c r="AI2581" s="50" t="n">
        <v>122</v>
      </c>
      <c r="AJ2581" s="50" t="n">
        <v>8551.6</v>
      </c>
      <c r="AK2581" s="50" t="n">
        <v>15</v>
      </c>
    </row>
    <row r="2582" customFormat="false" ht="15" hidden="false" customHeight="false" outlineLevel="0" collapsed="false">
      <c r="A2582" s="50" t="s">
        <v>1491</v>
      </c>
      <c r="B2582" s="50" t="s">
        <v>166</v>
      </c>
      <c r="C2582" s="50" t="s">
        <v>708</v>
      </c>
      <c r="D2582" s="50" t="n">
        <v>810938</v>
      </c>
      <c r="E2582" s="50" t="n">
        <v>5</v>
      </c>
      <c r="F2582" s="50" t="s">
        <v>54</v>
      </c>
      <c r="G2582" s="50" t="n">
        <v>189</v>
      </c>
      <c r="H2582" s="50" t="n">
        <v>85</v>
      </c>
      <c r="I2582" s="50" t="n">
        <v>16</v>
      </c>
      <c r="J2582" s="50" t="n">
        <v>92</v>
      </c>
      <c r="K2582" s="50" t="n">
        <v>51</v>
      </c>
      <c r="L2582" s="50" t="n">
        <v>3</v>
      </c>
      <c r="M2582" s="50" t="n">
        <v>97</v>
      </c>
      <c r="N2582" s="50" t="n">
        <v>34</v>
      </c>
      <c r="O2582" s="50" t="n">
        <v>0.573</v>
      </c>
      <c r="P2582" s="50" t="n">
        <v>46</v>
      </c>
      <c r="Q2582" s="50" t="n">
        <v>39</v>
      </c>
      <c r="R2582" s="50" t="n">
        <v>12</v>
      </c>
      <c r="S2582" s="50" t="n">
        <v>1</v>
      </c>
      <c r="T2582" s="50" t="n">
        <v>0</v>
      </c>
      <c r="U2582" s="50" t="n">
        <v>0</v>
      </c>
      <c r="V2582" s="50" t="n">
        <v>6</v>
      </c>
      <c r="W2582" s="50" t="n">
        <v>1</v>
      </c>
      <c r="X2582" s="50" t="n">
        <v>0</v>
      </c>
      <c r="Y2582" s="50" t="n">
        <v>9</v>
      </c>
      <c r="Z2582" s="50" t="n">
        <v>16.05</v>
      </c>
      <c r="AA2582" s="50" t="n">
        <v>46</v>
      </c>
      <c r="AB2582" s="50" t="n">
        <v>15.398</v>
      </c>
      <c r="AC2582" s="50" t="n">
        <v>30</v>
      </c>
      <c r="AD2582" s="50" t="n">
        <v>1</v>
      </c>
      <c r="AE2582" s="50" t="n">
        <v>16</v>
      </c>
      <c r="AF2582" s="50" t="n">
        <v>30</v>
      </c>
      <c r="AG2582" s="50" t="n">
        <v>2737.8</v>
      </c>
      <c r="AH2582" s="50" t="n">
        <v>9</v>
      </c>
      <c r="AI2582" s="50" t="n">
        <v>68</v>
      </c>
      <c r="AJ2582" s="50" t="n">
        <v>4745.7</v>
      </c>
      <c r="AK2582" s="50" t="n">
        <v>15</v>
      </c>
    </row>
    <row r="2583" customFormat="false" ht="15" hidden="false" customHeight="false" outlineLevel="0" collapsed="false">
      <c r="A2583" s="50" t="s">
        <v>1491</v>
      </c>
      <c r="B2583" s="50" t="s">
        <v>166</v>
      </c>
      <c r="C2583" s="50" t="s">
        <v>708</v>
      </c>
      <c r="D2583" s="50" t="n">
        <v>810938</v>
      </c>
      <c r="E2583" s="50" t="n">
        <v>6</v>
      </c>
      <c r="F2583" s="50" t="s">
        <v>55</v>
      </c>
      <c r="G2583" s="50" t="n">
        <v>237</v>
      </c>
      <c r="H2583" s="50" t="n">
        <v>99</v>
      </c>
      <c r="I2583" s="50" t="n">
        <v>13</v>
      </c>
      <c r="J2583" s="50" t="n">
        <v>118</v>
      </c>
      <c r="K2583" s="50" t="n">
        <v>68</v>
      </c>
      <c r="L2583" s="50" t="n">
        <v>7</v>
      </c>
      <c r="M2583" s="50" t="n">
        <v>115</v>
      </c>
      <c r="N2583" s="50" t="n">
        <v>30</v>
      </c>
      <c r="O2583" s="50" t="n">
        <v>-4.167</v>
      </c>
      <c r="P2583" s="50" t="n">
        <v>63</v>
      </c>
      <c r="Q2583" s="50" t="n">
        <v>58</v>
      </c>
      <c r="R2583" s="50" t="n">
        <v>10</v>
      </c>
      <c r="S2583" s="50" t="n">
        <v>2</v>
      </c>
      <c r="T2583" s="50" t="n">
        <v>0</v>
      </c>
      <c r="U2583" s="50" t="n">
        <v>2</v>
      </c>
      <c r="V2583" s="50" t="n">
        <v>5</v>
      </c>
      <c r="W2583" s="50" t="n">
        <v>0</v>
      </c>
      <c r="X2583" s="50" t="n">
        <v>0</v>
      </c>
      <c r="Y2583" s="50" t="n">
        <v>10</v>
      </c>
      <c r="Z2583" s="50" t="n">
        <v>15.4</v>
      </c>
      <c r="AA2583" s="50" t="n">
        <v>61</v>
      </c>
      <c r="AB2583" s="50" t="n">
        <v>18.387</v>
      </c>
      <c r="AC2583" s="50" t="n">
        <v>48</v>
      </c>
      <c r="AD2583" s="50" t="n">
        <v>1</v>
      </c>
      <c r="AE2583" s="50" t="n">
        <v>15</v>
      </c>
      <c r="AF2583" s="50" t="n">
        <v>47</v>
      </c>
      <c r="AG2583" s="50" t="n">
        <v>4071.8</v>
      </c>
      <c r="AH2583" s="50" t="n">
        <v>14</v>
      </c>
      <c r="AI2583" s="50" t="n">
        <v>83</v>
      </c>
      <c r="AJ2583" s="50" t="n">
        <v>5703.9</v>
      </c>
      <c r="AK2583" s="50" t="n">
        <v>7</v>
      </c>
    </row>
    <row r="2584" customFormat="false" ht="15" hidden="false" customHeight="false" outlineLevel="0" collapsed="false">
      <c r="A2584" s="50" t="s">
        <v>1491</v>
      </c>
      <c r="B2584" s="50" t="s">
        <v>166</v>
      </c>
      <c r="C2584" s="50" t="s">
        <v>708</v>
      </c>
      <c r="D2584" s="50" t="n">
        <v>810938</v>
      </c>
      <c r="E2584" s="50" t="n">
        <v>7</v>
      </c>
      <c r="F2584" s="50" t="s">
        <v>56</v>
      </c>
      <c r="G2584" s="50" t="n">
        <v>212</v>
      </c>
      <c r="H2584" s="50" t="n">
        <v>105</v>
      </c>
      <c r="I2584" s="50" t="n">
        <v>17</v>
      </c>
      <c r="J2584" s="50" t="n">
        <v>108</v>
      </c>
      <c r="K2584" s="50" t="n">
        <v>66</v>
      </c>
      <c r="L2584" s="50" t="n">
        <v>8</v>
      </c>
      <c r="M2584" s="50" t="n">
        <v>104</v>
      </c>
      <c r="N2584" s="50" t="n">
        <v>39</v>
      </c>
      <c r="O2584" s="50" t="n">
        <v>-1.413</v>
      </c>
      <c r="P2584" s="50" t="n">
        <v>60</v>
      </c>
      <c r="Q2584" s="50" t="n">
        <v>58</v>
      </c>
      <c r="R2584" s="50" t="n">
        <v>17</v>
      </c>
      <c r="S2584" s="50" t="n">
        <v>2</v>
      </c>
      <c r="T2584" s="50" t="n">
        <v>0</v>
      </c>
      <c r="U2584" s="50" t="n">
        <v>0</v>
      </c>
      <c r="V2584" s="50" t="n">
        <v>1</v>
      </c>
      <c r="W2584" s="50" t="n">
        <v>1</v>
      </c>
      <c r="X2584" s="50" t="n">
        <v>0</v>
      </c>
      <c r="Y2584" s="50" t="n">
        <v>11</v>
      </c>
      <c r="Z2584" s="50" t="n">
        <v>17.4</v>
      </c>
      <c r="AA2584" s="50" t="n">
        <v>60</v>
      </c>
      <c r="AB2584" s="50" t="n">
        <v>16.467</v>
      </c>
      <c r="AC2584" s="50" t="n">
        <v>47</v>
      </c>
      <c r="AD2584" s="50" t="n">
        <v>1</v>
      </c>
      <c r="AE2584" s="50" t="n">
        <v>11</v>
      </c>
      <c r="AF2584" s="50" t="n">
        <v>47</v>
      </c>
      <c r="AG2584" s="50" t="n">
        <v>3908.2</v>
      </c>
      <c r="AH2584" s="50" t="n">
        <v>14</v>
      </c>
      <c r="AI2584" s="50" t="n">
        <v>91</v>
      </c>
      <c r="AJ2584" s="50" t="n">
        <v>6254.2</v>
      </c>
      <c r="AK2584" s="50" t="n">
        <v>7</v>
      </c>
    </row>
    <row r="2585" customFormat="false" ht="15" hidden="false" customHeight="false" outlineLevel="0" collapsed="false">
      <c r="A2585" s="50" t="s">
        <v>1491</v>
      </c>
      <c r="B2585" s="50" t="s">
        <v>166</v>
      </c>
      <c r="C2585" s="50" t="s">
        <v>708</v>
      </c>
      <c r="D2585" s="50" t="n">
        <v>810938</v>
      </c>
      <c r="E2585" s="50" t="n">
        <v>8</v>
      </c>
      <c r="F2585" s="50" t="s">
        <v>57</v>
      </c>
      <c r="G2585" s="50" t="n">
        <v>47</v>
      </c>
      <c r="H2585" s="50" t="n">
        <v>19</v>
      </c>
      <c r="I2585" s="50" t="n">
        <v>3</v>
      </c>
      <c r="J2585" s="50" t="n">
        <v>19</v>
      </c>
      <c r="K2585" s="50" t="n">
        <v>8</v>
      </c>
      <c r="L2585" s="50" t="n">
        <v>0</v>
      </c>
      <c r="M2585" s="50" t="n">
        <v>28</v>
      </c>
      <c r="N2585" s="50" t="n">
        <v>11</v>
      </c>
      <c r="O2585" s="50" t="n">
        <v>-1.091</v>
      </c>
      <c r="P2585" s="50" t="n">
        <v>12</v>
      </c>
      <c r="Q2585" s="50" t="n">
        <v>12</v>
      </c>
      <c r="R2585" s="50" t="n">
        <v>2</v>
      </c>
      <c r="S2585" s="50" t="n">
        <v>0</v>
      </c>
      <c r="T2585" s="50" t="n">
        <v>0</v>
      </c>
      <c r="U2585" s="50" t="n">
        <v>1</v>
      </c>
      <c r="V2585" s="50" t="n">
        <v>0</v>
      </c>
      <c r="W2585" s="50" t="n">
        <v>0</v>
      </c>
      <c r="X2585" s="50" t="n">
        <v>0</v>
      </c>
      <c r="Y2585" s="50" t="n">
        <v>2</v>
      </c>
      <c r="Z2585" s="50" t="n">
        <v>2.9</v>
      </c>
      <c r="AA2585" s="50" t="n">
        <v>11</v>
      </c>
      <c r="AB2585" s="50" t="n">
        <v>1.71</v>
      </c>
      <c r="AC2585" s="50" t="n">
        <v>10</v>
      </c>
      <c r="AD2585" s="50" t="n">
        <v>0</v>
      </c>
      <c r="AE2585" s="50" t="n">
        <v>3</v>
      </c>
      <c r="AF2585" s="50" t="n">
        <v>9</v>
      </c>
      <c r="AG2585" s="50" t="n">
        <v>786.6</v>
      </c>
      <c r="AH2585" s="50" t="n">
        <v>1</v>
      </c>
      <c r="AI2585" s="50" t="n">
        <v>15</v>
      </c>
      <c r="AJ2585" s="50" t="n">
        <v>1030.9</v>
      </c>
      <c r="AK2585" s="50" t="n">
        <v>0</v>
      </c>
    </row>
    <row r="2586" customFormat="false" ht="15" hidden="false" customHeight="false" outlineLevel="0" collapsed="false">
      <c r="A2586" s="50" t="s">
        <v>1491</v>
      </c>
      <c r="B2586" s="50" t="s">
        <v>166</v>
      </c>
      <c r="C2586" s="50" t="s">
        <v>708</v>
      </c>
      <c r="D2586" s="50" t="n">
        <v>810938</v>
      </c>
      <c r="E2586" s="50" t="n">
        <v>9</v>
      </c>
      <c r="F2586" s="50" t="s">
        <v>58</v>
      </c>
      <c r="G2586" s="50" t="n">
        <v>62</v>
      </c>
      <c r="H2586" s="50" t="n">
        <v>27</v>
      </c>
      <c r="I2586" s="50" t="n">
        <v>5</v>
      </c>
      <c r="J2586" s="50" t="n">
        <v>29</v>
      </c>
      <c r="K2586" s="50" t="n">
        <v>15</v>
      </c>
      <c r="L2586" s="50" t="n">
        <v>1</v>
      </c>
      <c r="M2586" s="50" t="n">
        <v>33</v>
      </c>
      <c r="N2586" s="50" t="n">
        <v>12</v>
      </c>
      <c r="O2586" s="50" t="n">
        <v>-2.409</v>
      </c>
      <c r="P2586" s="50" t="n">
        <v>16</v>
      </c>
      <c r="Q2586" s="50" t="n">
        <v>14</v>
      </c>
      <c r="R2586" s="50" t="n">
        <v>1</v>
      </c>
      <c r="S2586" s="50" t="n">
        <v>0</v>
      </c>
      <c r="T2586" s="50" t="n">
        <v>0</v>
      </c>
      <c r="U2586" s="50" t="n">
        <v>0</v>
      </c>
      <c r="V2586" s="50" t="n">
        <v>2</v>
      </c>
      <c r="W2586" s="50" t="n">
        <v>0</v>
      </c>
      <c r="X2586" s="50" t="n">
        <v>0</v>
      </c>
      <c r="Y2586" s="50" t="n">
        <v>3</v>
      </c>
      <c r="Z2586" s="50" t="n">
        <v>2.3</v>
      </c>
      <c r="AA2586" s="50" t="n">
        <v>16</v>
      </c>
      <c r="AB2586" s="50" t="n">
        <v>3.415</v>
      </c>
      <c r="AC2586" s="50" t="n">
        <v>11</v>
      </c>
      <c r="AD2586" s="50" t="n">
        <v>1</v>
      </c>
      <c r="AE2586" s="50" t="n">
        <v>4</v>
      </c>
      <c r="AF2586" s="50" t="n">
        <v>11</v>
      </c>
      <c r="AG2586" s="50" t="n">
        <v>973.6</v>
      </c>
      <c r="AH2586" s="50" t="n">
        <v>3</v>
      </c>
      <c r="AI2586" s="50" t="n">
        <v>24</v>
      </c>
      <c r="AJ2586" s="50" t="n">
        <v>1680.6</v>
      </c>
      <c r="AK2586" s="50" t="n">
        <v>4</v>
      </c>
    </row>
    <row r="2587" customFormat="false" ht="15" hidden="false" customHeight="false" outlineLevel="0" collapsed="false">
      <c r="A2587" s="50" t="s">
        <v>1492</v>
      </c>
      <c r="B2587" s="50" t="s">
        <v>166</v>
      </c>
      <c r="C2587" s="50" t="s">
        <v>709</v>
      </c>
      <c r="D2587" s="50" t="n">
        <v>668723</v>
      </c>
      <c r="E2587" s="50" t="n">
        <v>4</v>
      </c>
      <c r="F2587" s="50" t="s">
        <v>53</v>
      </c>
      <c r="G2587" s="50" t="n">
        <v>153</v>
      </c>
      <c r="H2587" s="50" t="n">
        <v>77</v>
      </c>
      <c r="I2587" s="50" t="n">
        <v>15</v>
      </c>
      <c r="J2587" s="50" t="n">
        <v>80</v>
      </c>
      <c r="K2587" s="50" t="n">
        <v>57</v>
      </c>
      <c r="L2587" s="50" t="n">
        <v>8</v>
      </c>
      <c r="M2587" s="50" t="n">
        <v>73</v>
      </c>
      <c r="N2587" s="50" t="n">
        <v>20</v>
      </c>
      <c r="O2587" s="50" t="n">
        <v>1.311</v>
      </c>
      <c r="P2587" s="50" t="n">
        <v>35</v>
      </c>
      <c r="Q2587" s="50" t="n">
        <v>32</v>
      </c>
      <c r="R2587" s="50" t="n">
        <v>11</v>
      </c>
      <c r="S2587" s="50" t="n">
        <v>2</v>
      </c>
      <c r="T2587" s="50" t="n">
        <v>0</v>
      </c>
      <c r="U2587" s="50" t="n">
        <v>0</v>
      </c>
      <c r="V2587" s="50" t="n">
        <v>3</v>
      </c>
      <c r="W2587" s="50" t="n">
        <v>0</v>
      </c>
      <c r="X2587" s="50" t="n">
        <v>0</v>
      </c>
      <c r="Y2587" s="50" t="n">
        <v>7</v>
      </c>
      <c r="Z2587" s="50" t="n">
        <v>12.7</v>
      </c>
      <c r="AA2587" s="50" t="n">
        <v>35</v>
      </c>
      <c r="AB2587" s="50" t="n">
        <v>10.455</v>
      </c>
      <c r="AC2587" s="50" t="n">
        <v>25</v>
      </c>
      <c r="AD2587" s="50" t="n">
        <v>0</v>
      </c>
      <c r="AE2587" s="50" t="n">
        <v>8</v>
      </c>
      <c r="AF2587" s="50" t="n">
        <v>25</v>
      </c>
      <c r="AG2587" s="50" t="n">
        <v>2228.8</v>
      </c>
      <c r="AH2587" s="50" t="n">
        <v>13</v>
      </c>
      <c r="AI2587" s="50" t="n">
        <v>61</v>
      </c>
      <c r="AJ2587" s="50" t="n">
        <v>4633.6</v>
      </c>
      <c r="AK2587" s="50" t="n">
        <v>36</v>
      </c>
    </row>
    <row r="2588" customFormat="false" ht="15" hidden="false" customHeight="false" outlineLevel="0" collapsed="false">
      <c r="A2588" s="50" t="s">
        <v>1492</v>
      </c>
      <c r="B2588" s="50" t="s">
        <v>166</v>
      </c>
      <c r="C2588" s="50" t="s">
        <v>709</v>
      </c>
      <c r="D2588" s="50" t="n">
        <v>668723</v>
      </c>
      <c r="E2588" s="50" t="n">
        <v>5</v>
      </c>
      <c r="F2588" s="50" t="s">
        <v>54</v>
      </c>
      <c r="G2588" s="50" t="n">
        <v>229</v>
      </c>
      <c r="H2588" s="50" t="n">
        <v>109</v>
      </c>
      <c r="I2588" s="50" t="n">
        <v>12</v>
      </c>
      <c r="J2588" s="50" t="n">
        <v>106</v>
      </c>
      <c r="K2588" s="50" t="n">
        <v>77</v>
      </c>
      <c r="L2588" s="50" t="n">
        <v>6</v>
      </c>
      <c r="M2588" s="50" t="n">
        <v>122</v>
      </c>
      <c r="N2588" s="50" t="n">
        <v>32</v>
      </c>
      <c r="O2588" s="50" t="n">
        <v>1.579</v>
      </c>
      <c r="P2588" s="50" t="n">
        <v>54</v>
      </c>
      <c r="Q2588" s="50" t="n">
        <v>44</v>
      </c>
      <c r="R2588" s="50" t="n">
        <v>10</v>
      </c>
      <c r="S2588" s="50" t="n">
        <v>1</v>
      </c>
      <c r="T2588" s="50" t="n">
        <v>1</v>
      </c>
      <c r="U2588" s="50" t="n">
        <v>2</v>
      </c>
      <c r="V2588" s="50" t="n">
        <v>7</v>
      </c>
      <c r="W2588" s="50" t="n">
        <v>0</v>
      </c>
      <c r="X2588" s="50" t="n">
        <v>2</v>
      </c>
      <c r="Y2588" s="50" t="n">
        <v>7</v>
      </c>
      <c r="Z2588" s="50" t="n">
        <v>17.15</v>
      </c>
      <c r="AA2588" s="50" t="n">
        <v>53</v>
      </c>
      <c r="AB2588" s="50" t="n">
        <v>16.253</v>
      </c>
      <c r="AC2588" s="50" t="n">
        <v>40</v>
      </c>
      <c r="AD2588" s="50" t="n">
        <v>2</v>
      </c>
      <c r="AE2588" s="50" t="n">
        <v>14</v>
      </c>
      <c r="AF2588" s="50" t="n">
        <v>40</v>
      </c>
      <c r="AG2588" s="50" t="n">
        <v>3394.6</v>
      </c>
      <c r="AH2588" s="50" t="n">
        <v>10</v>
      </c>
      <c r="AI2588" s="50" t="n">
        <v>94</v>
      </c>
      <c r="AJ2588" s="50" t="n">
        <v>7207.9</v>
      </c>
      <c r="AK2588" s="50" t="n">
        <v>61</v>
      </c>
    </row>
    <row r="2589" customFormat="false" ht="15" hidden="false" customHeight="false" outlineLevel="0" collapsed="false">
      <c r="A2589" s="50" t="s">
        <v>1492</v>
      </c>
      <c r="B2589" s="50" t="s">
        <v>166</v>
      </c>
      <c r="C2589" s="50" t="s">
        <v>709</v>
      </c>
      <c r="D2589" s="50" t="n">
        <v>668723</v>
      </c>
      <c r="E2589" s="50" t="n">
        <v>6</v>
      </c>
      <c r="F2589" s="50" t="s">
        <v>55</v>
      </c>
      <c r="G2589" s="50" t="n">
        <v>202</v>
      </c>
      <c r="H2589" s="50" t="n">
        <v>98</v>
      </c>
      <c r="I2589" s="50" t="n">
        <v>24</v>
      </c>
      <c r="J2589" s="50" t="n">
        <v>99</v>
      </c>
      <c r="K2589" s="50" t="n">
        <v>65</v>
      </c>
      <c r="L2589" s="50" t="n">
        <v>10</v>
      </c>
      <c r="M2589" s="50" t="n">
        <v>101</v>
      </c>
      <c r="N2589" s="50" t="n">
        <v>32</v>
      </c>
      <c r="O2589" s="50" t="n">
        <v>2.765</v>
      </c>
      <c r="P2589" s="50" t="n">
        <v>55</v>
      </c>
      <c r="Q2589" s="50" t="n">
        <v>50</v>
      </c>
      <c r="R2589" s="50" t="n">
        <v>14</v>
      </c>
      <c r="S2589" s="50" t="n">
        <v>3</v>
      </c>
      <c r="T2589" s="50" t="n">
        <v>0</v>
      </c>
      <c r="U2589" s="50" t="n">
        <v>4</v>
      </c>
      <c r="V2589" s="50" t="n">
        <v>3</v>
      </c>
      <c r="W2589" s="50" t="n">
        <v>1</v>
      </c>
      <c r="X2589" s="50" t="n">
        <v>1</v>
      </c>
      <c r="Y2589" s="50" t="n">
        <v>15</v>
      </c>
      <c r="Z2589" s="50" t="n">
        <v>20.85</v>
      </c>
      <c r="AA2589" s="50" t="n">
        <v>54</v>
      </c>
      <c r="AB2589" s="50" t="n">
        <v>18.97</v>
      </c>
      <c r="AC2589" s="50" t="n">
        <v>36</v>
      </c>
      <c r="AD2589" s="50" t="n">
        <v>4</v>
      </c>
      <c r="AE2589" s="50" t="n">
        <v>17</v>
      </c>
      <c r="AF2589" s="50" t="n">
        <v>35</v>
      </c>
      <c r="AG2589" s="50" t="n">
        <v>3201.8</v>
      </c>
      <c r="AH2589" s="50" t="n">
        <v>11</v>
      </c>
      <c r="AI2589" s="50" t="n">
        <v>87</v>
      </c>
      <c r="AJ2589" s="50" t="n">
        <v>6617.7</v>
      </c>
      <c r="AK2589" s="50" t="n">
        <v>53</v>
      </c>
    </row>
    <row r="2590" customFormat="false" ht="15" hidden="false" customHeight="false" outlineLevel="0" collapsed="false">
      <c r="A2590" s="50" t="s">
        <v>1492</v>
      </c>
      <c r="B2590" s="50" t="s">
        <v>166</v>
      </c>
      <c r="C2590" s="50" t="s">
        <v>709</v>
      </c>
      <c r="D2590" s="50" t="n">
        <v>668723</v>
      </c>
      <c r="E2590" s="50" t="n">
        <v>7</v>
      </c>
      <c r="F2590" s="50" t="s">
        <v>56</v>
      </c>
      <c r="G2590" s="50" t="n">
        <v>140</v>
      </c>
      <c r="H2590" s="50" t="n">
        <v>74</v>
      </c>
      <c r="I2590" s="50" t="n">
        <v>18</v>
      </c>
      <c r="J2590" s="50" t="n">
        <v>77</v>
      </c>
      <c r="K2590" s="50" t="n">
        <v>61</v>
      </c>
      <c r="L2590" s="50" t="n">
        <v>13</v>
      </c>
      <c r="M2590" s="50" t="n">
        <v>63</v>
      </c>
      <c r="N2590" s="50" t="n">
        <v>13</v>
      </c>
      <c r="O2590" s="50" t="n">
        <v>-0.876</v>
      </c>
      <c r="P2590" s="50" t="n">
        <v>36</v>
      </c>
      <c r="Q2590" s="50" t="n">
        <v>34</v>
      </c>
      <c r="R2590" s="50" t="n">
        <v>6</v>
      </c>
      <c r="S2590" s="50" t="n">
        <v>1</v>
      </c>
      <c r="T2590" s="50" t="n">
        <v>0</v>
      </c>
      <c r="U2590" s="50" t="n">
        <v>3</v>
      </c>
      <c r="V2590" s="50" t="n">
        <v>2</v>
      </c>
      <c r="W2590" s="50" t="n">
        <v>0</v>
      </c>
      <c r="X2590" s="50" t="n">
        <v>0</v>
      </c>
      <c r="Y2590" s="50" t="n">
        <v>10</v>
      </c>
      <c r="Z2590" s="50" t="n">
        <v>10.45</v>
      </c>
      <c r="AA2590" s="50" t="n">
        <v>36</v>
      </c>
      <c r="AB2590" s="50" t="n">
        <v>9.48</v>
      </c>
      <c r="AC2590" s="50" t="n">
        <v>24</v>
      </c>
      <c r="AD2590" s="50" t="n">
        <v>2</v>
      </c>
      <c r="AE2590" s="50" t="n">
        <v>8</v>
      </c>
      <c r="AF2590" s="50" t="n">
        <v>24</v>
      </c>
      <c r="AG2590" s="50" t="n">
        <v>2158.3</v>
      </c>
      <c r="AH2590" s="50" t="n">
        <v>10</v>
      </c>
      <c r="AI2590" s="50" t="n">
        <v>72</v>
      </c>
      <c r="AJ2590" s="50" t="n">
        <v>5574.1</v>
      </c>
      <c r="AK2590" s="50" t="n">
        <v>56</v>
      </c>
    </row>
    <row r="2591" customFormat="false" ht="15" hidden="false" customHeight="false" outlineLevel="0" collapsed="false">
      <c r="A2591" s="50" t="s">
        <v>1492</v>
      </c>
      <c r="B2591" s="50" t="s">
        <v>166</v>
      </c>
      <c r="C2591" s="50" t="s">
        <v>709</v>
      </c>
      <c r="D2591" s="50" t="n">
        <v>668723</v>
      </c>
      <c r="E2591" s="50" t="n">
        <v>8</v>
      </c>
      <c r="F2591" s="50" t="s">
        <v>57</v>
      </c>
      <c r="G2591" s="50" t="n">
        <v>175</v>
      </c>
      <c r="H2591" s="50" t="n">
        <v>89</v>
      </c>
      <c r="I2591" s="50" t="n">
        <v>21</v>
      </c>
      <c r="J2591" s="50" t="n">
        <v>81</v>
      </c>
      <c r="K2591" s="50" t="n">
        <v>60</v>
      </c>
      <c r="L2591" s="50" t="n">
        <v>7</v>
      </c>
      <c r="M2591" s="50" t="n">
        <v>90</v>
      </c>
      <c r="N2591" s="50" t="n">
        <v>29</v>
      </c>
      <c r="O2591" s="50" t="n">
        <v>-0.413</v>
      </c>
      <c r="P2591" s="50" t="n">
        <v>45</v>
      </c>
      <c r="Q2591" s="50" t="n">
        <v>41</v>
      </c>
      <c r="R2591" s="50" t="n">
        <v>11</v>
      </c>
      <c r="S2591" s="50" t="n">
        <v>1</v>
      </c>
      <c r="T2591" s="50" t="n">
        <v>0</v>
      </c>
      <c r="U2591" s="50" t="n">
        <v>2</v>
      </c>
      <c r="V2591" s="50" t="n">
        <v>4</v>
      </c>
      <c r="W2591" s="50" t="n">
        <v>0</v>
      </c>
      <c r="X2591" s="50" t="n">
        <v>0</v>
      </c>
      <c r="Y2591" s="50" t="n">
        <v>11</v>
      </c>
      <c r="Z2591" s="50" t="n">
        <v>14.55</v>
      </c>
      <c r="AA2591" s="50" t="n">
        <v>44</v>
      </c>
      <c r="AB2591" s="50" t="n">
        <v>18.41</v>
      </c>
      <c r="AC2591" s="50" t="n">
        <v>30</v>
      </c>
      <c r="AD2591" s="50" t="n">
        <v>4</v>
      </c>
      <c r="AE2591" s="50" t="n">
        <v>15</v>
      </c>
      <c r="AF2591" s="50" t="n">
        <v>30</v>
      </c>
      <c r="AG2591" s="50" t="n">
        <v>2716.9</v>
      </c>
      <c r="AH2591" s="50" t="n">
        <v>8</v>
      </c>
      <c r="AI2591" s="50" t="n">
        <v>70</v>
      </c>
      <c r="AJ2591" s="50" t="n">
        <v>5391</v>
      </c>
      <c r="AK2591" s="50" t="n">
        <v>49</v>
      </c>
    </row>
    <row r="2592" customFormat="false" ht="15" hidden="false" customHeight="false" outlineLevel="0" collapsed="false">
      <c r="A2592" s="50" t="s">
        <v>1492</v>
      </c>
      <c r="B2592" s="50" t="s">
        <v>166</v>
      </c>
      <c r="C2592" s="50" t="s">
        <v>709</v>
      </c>
      <c r="D2592" s="50" t="n">
        <v>668723</v>
      </c>
      <c r="E2592" s="50" t="n">
        <v>9</v>
      </c>
      <c r="F2592" s="50" t="s">
        <v>58</v>
      </c>
      <c r="G2592" s="50" t="n">
        <v>203</v>
      </c>
      <c r="H2592" s="50" t="n">
        <v>87</v>
      </c>
      <c r="I2592" s="50" t="n">
        <v>20</v>
      </c>
      <c r="J2592" s="50" t="n">
        <v>94</v>
      </c>
      <c r="K2592" s="50" t="n">
        <v>60</v>
      </c>
      <c r="L2592" s="50" t="n">
        <v>8</v>
      </c>
      <c r="M2592" s="50" t="n">
        <v>109</v>
      </c>
      <c r="N2592" s="50" t="n">
        <v>27</v>
      </c>
      <c r="O2592" s="50" t="n">
        <v>-0.107</v>
      </c>
      <c r="P2592" s="50" t="n">
        <v>53</v>
      </c>
      <c r="Q2592" s="50" t="n">
        <v>44</v>
      </c>
      <c r="R2592" s="50" t="n">
        <v>8</v>
      </c>
      <c r="S2592" s="50" t="n">
        <v>0</v>
      </c>
      <c r="T2592" s="50" t="n">
        <v>1</v>
      </c>
      <c r="U2592" s="50" t="n">
        <v>0</v>
      </c>
      <c r="V2592" s="50" t="n">
        <v>7</v>
      </c>
      <c r="W2592" s="50" t="n">
        <v>2</v>
      </c>
      <c r="X2592" s="50" t="n">
        <v>0</v>
      </c>
      <c r="Y2592" s="50" t="n">
        <v>15</v>
      </c>
      <c r="Z2592" s="50" t="n">
        <v>14.9</v>
      </c>
      <c r="AA2592" s="50" t="n">
        <v>52</v>
      </c>
      <c r="AB2592" s="50" t="n">
        <v>16.026</v>
      </c>
      <c r="AC2592" s="50" t="n">
        <v>29</v>
      </c>
      <c r="AD2592" s="50" t="n">
        <v>1</v>
      </c>
      <c r="AE2592" s="50" t="n">
        <v>11</v>
      </c>
      <c r="AF2592" s="50" t="n">
        <v>28</v>
      </c>
      <c r="AG2592" s="50" t="n">
        <v>2410.9</v>
      </c>
      <c r="AH2592" s="50" t="n">
        <v>7</v>
      </c>
      <c r="AI2592" s="50" t="n">
        <v>76</v>
      </c>
      <c r="AJ2592" s="50" t="n">
        <v>5847.2</v>
      </c>
      <c r="AK2592" s="50" t="n">
        <v>54</v>
      </c>
    </row>
    <row r="2593" customFormat="false" ht="15" hidden="false" customHeight="false" outlineLevel="0" collapsed="false">
      <c r="A2593" s="50" t="s">
        <v>1493</v>
      </c>
      <c r="B2593" s="50" t="s">
        <v>166</v>
      </c>
      <c r="C2593" s="50" t="s">
        <v>710</v>
      </c>
      <c r="D2593" s="50" t="n">
        <v>683748</v>
      </c>
      <c r="E2593" s="50" t="n">
        <v>5</v>
      </c>
      <c r="F2593" s="50" t="s">
        <v>54</v>
      </c>
      <c r="G2593" s="50" t="n">
        <v>67</v>
      </c>
      <c r="H2593" s="50" t="n">
        <v>40</v>
      </c>
      <c r="I2593" s="50" t="n">
        <v>10</v>
      </c>
      <c r="J2593" s="50" t="n">
        <v>26</v>
      </c>
      <c r="K2593" s="50" t="n">
        <v>22</v>
      </c>
      <c r="L2593" s="50" t="n">
        <v>4</v>
      </c>
      <c r="M2593" s="50" t="n">
        <v>41</v>
      </c>
      <c r="N2593" s="50" t="n">
        <v>18</v>
      </c>
      <c r="O2593" s="50" t="n">
        <v>-0.229</v>
      </c>
      <c r="P2593" s="50" t="n">
        <v>18</v>
      </c>
      <c r="Q2593" s="50" t="n">
        <v>16</v>
      </c>
      <c r="R2593" s="50" t="n">
        <v>4</v>
      </c>
      <c r="S2593" s="50" t="n">
        <v>0</v>
      </c>
      <c r="T2593" s="50" t="n">
        <v>0</v>
      </c>
      <c r="U2593" s="50" t="n">
        <v>1</v>
      </c>
      <c r="V2593" s="50" t="n">
        <v>1</v>
      </c>
      <c r="W2593" s="50" t="n">
        <v>0</v>
      </c>
      <c r="X2593" s="50" t="n">
        <v>0</v>
      </c>
      <c r="Y2593" s="50" t="n">
        <v>5</v>
      </c>
      <c r="Z2593" s="50" t="n">
        <v>5.4</v>
      </c>
      <c r="AA2593" s="50" t="n">
        <v>17</v>
      </c>
      <c r="AB2593" s="50" t="n">
        <v>7.294</v>
      </c>
      <c r="AC2593" s="50" t="n">
        <v>12</v>
      </c>
      <c r="AD2593" s="50" t="n">
        <v>2</v>
      </c>
      <c r="AE2593" s="50" t="n">
        <v>6</v>
      </c>
      <c r="AF2593" s="50" t="n">
        <v>12</v>
      </c>
      <c r="AG2593" s="50" t="n">
        <v>1010.9</v>
      </c>
      <c r="AH2593" s="50" t="n">
        <v>7</v>
      </c>
      <c r="AI2593" s="50" t="n">
        <v>33</v>
      </c>
      <c r="AJ2593" s="50" t="n">
        <v>2411.3</v>
      </c>
      <c r="AK2593" s="50" t="n">
        <v>7</v>
      </c>
    </row>
    <row r="2594" customFormat="false" ht="15" hidden="false" customHeight="false" outlineLevel="0" collapsed="false">
      <c r="A2594" s="50" t="s">
        <v>1493</v>
      </c>
      <c r="B2594" s="50" t="s">
        <v>166</v>
      </c>
      <c r="C2594" s="50" t="s">
        <v>710</v>
      </c>
      <c r="D2594" s="50" t="n">
        <v>683748</v>
      </c>
      <c r="E2594" s="50" t="n">
        <v>6</v>
      </c>
      <c r="F2594" s="50" t="s">
        <v>55</v>
      </c>
      <c r="G2594" s="50" t="n">
        <v>201</v>
      </c>
      <c r="H2594" s="50" t="n">
        <v>98</v>
      </c>
      <c r="I2594" s="50" t="n">
        <v>23</v>
      </c>
      <c r="J2594" s="50" t="n">
        <v>90</v>
      </c>
      <c r="K2594" s="50" t="n">
        <v>66</v>
      </c>
      <c r="L2594" s="50" t="n">
        <v>11</v>
      </c>
      <c r="M2594" s="50" t="n">
        <v>111</v>
      </c>
      <c r="N2594" s="50" t="n">
        <v>32</v>
      </c>
      <c r="O2594" s="50" t="n">
        <v>-0.945</v>
      </c>
      <c r="P2594" s="50" t="n">
        <v>53</v>
      </c>
      <c r="Q2594" s="50" t="n">
        <v>45</v>
      </c>
      <c r="R2594" s="50" t="n">
        <v>8</v>
      </c>
      <c r="S2594" s="50" t="n">
        <v>1</v>
      </c>
      <c r="T2594" s="50" t="n">
        <v>0</v>
      </c>
      <c r="U2594" s="50" t="n">
        <v>2</v>
      </c>
      <c r="V2594" s="50" t="n">
        <v>8</v>
      </c>
      <c r="W2594" s="50" t="n">
        <v>0</v>
      </c>
      <c r="X2594" s="50" t="n">
        <v>0</v>
      </c>
      <c r="Y2594" s="50" t="n">
        <v>12</v>
      </c>
      <c r="Z2594" s="50" t="n">
        <v>15.35</v>
      </c>
      <c r="AA2594" s="50" t="n">
        <v>53</v>
      </c>
      <c r="AB2594" s="50" t="n">
        <v>16.479</v>
      </c>
      <c r="AC2594" s="50" t="n">
        <v>33</v>
      </c>
      <c r="AD2594" s="50" t="n">
        <v>3</v>
      </c>
      <c r="AE2594" s="50" t="n">
        <v>12</v>
      </c>
      <c r="AF2594" s="50" t="n">
        <v>33</v>
      </c>
      <c r="AG2594" s="50" t="n">
        <v>2831</v>
      </c>
      <c r="AH2594" s="50" t="n">
        <v>11</v>
      </c>
      <c r="AI2594" s="50" t="n">
        <v>89</v>
      </c>
      <c r="AJ2594" s="50" t="n">
        <v>6562.3</v>
      </c>
      <c r="AK2594" s="50" t="n">
        <v>35</v>
      </c>
    </row>
    <row r="2595" customFormat="false" ht="15" hidden="false" customHeight="false" outlineLevel="0" collapsed="false">
      <c r="A2595" s="50" t="s">
        <v>1493</v>
      </c>
      <c r="B2595" s="50" t="s">
        <v>166</v>
      </c>
      <c r="C2595" s="50" t="s">
        <v>710</v>
      </c>
      <c r="D2595" s="50" t="n">
        <v>683748</v>
      </c>
      <c r="E2595" s="50" t="n">
        <v>7</v>
      </c>
      <c r="F2595" s="50" t="s">
        <v>56</v>
      </c>
      <c r="G2595" s="50" t="n">
        <v>259</v>
      </c>
      <c r="H2595" s="50" t="n">
        <v>143</v>
      </c>
      <c r="I2595" s="50" t="n">
        <v>27</v>
      </c>
      <c r="J2595" s="50" t="n">
        <v>122</v>
      </c>
      <c r="K2595" s="50" t="n">
        <v>94</v>
      </c>
      <c r="L2595" s="50" t="n">
        <v>12</v>
      </c>
      <c r="M2595" s="50" t="n">
        <v>137</v>
      </c>
      <c r="N2595" s="50" t="n">
        <v>49</v>
      </c>
      <c r="O2595" s="50" t="n">
        <v>1.896</v>
      </c>
      <c r="P2595" s="50" t="n">
        <v>66</v>
      </c>
      <c r="Q2595" s="50" t="n">
        <v>59</v>
      </c>
      <c r="R2595" s="50" t="n">
        <v>14</v>
      </c>
      <c r="S2595" s="50" t="n">
        <v>1</v>
      </c>
      <c r="T2595" s="50" t="n">
        <v>0</v>
      </c>
      <c r="U2595" s="50" t="n">
        <v>5</v>
      </c>
      <c r="V2595" s="50" t="n">
        <v>6</v>
      </c>
      <c r="W2595" s="50" t="n">
        <v>0</v>
      </c>
      <c r="X2595" s="50" t="n">
        <v>1</v>
      </c>
      <c r="Y2595" s="50" t="n">
        <v>17</v>
      </c>
      <c r="Z2595" s="50" t="n">
        <v>22.65</v>
      </c>
      <c r="AA2595" s="50" t="n">
        <v>66</v>
      </c>
      <c r="AB2595" s="50" t="n">
        <v>18.686</v>
      </c>
      <c r="AC2595" s="50" t="n">
        <v>43</v>
      </c>
      <c r="AD2595" s="50" t="n">
        <v>4</v>
      </c>
      <c r="AE2595" s="50" t="n">
        <v>17</v>
      </c>
      <c r="AF2595" s="50" t="n">
        <v>43</v>
      </c>
      <c r="AG2595" s="50" t="n">
        <v>3709.7</v>
      </c>
      <c r="AH2595" s="50" t="n">
        <v>11</v>
      </c>
      <c r="AI2595" s="50" t="n">
        <v>125</v>
      </c>
      <c r="AJ2595" s="50" t="n">
        <v>9281.2</v>
      </c>
      <c r="AK2595" s="50" t="n">
        <v>54</v>
      </c>
    </row>
    <row r="2596" customFormat="false" ht="15" hidden="false" customHeight="false" outlineLevel="0" collapsed="false">
      <c r="A2596" s="50" t="s">
        <v>1493</v>
      </c>
      <c r="B2596" s="50" t="s">
        <v>166</v>
      </c>
      <c r="C2596" s="50" t="s">
        <v>710</v>
      </c>
      <c r="D2596" s="50" t="n">
        <v>683748</v>
      </c>
      <c r="E2596" s="50" t="n">
        <v>8</v>
      </c>
      <c r="F2596" s="50" t="s">
        <v>57</v>
      </c>
      <c r="G2596" s="50" t="n">
        <v>133</v>
      </c>
      <c r="H2596" s="50" t="n">
        <v>75</v>
      </c>
      <c r="I2596" s="50" t="n">
        <v>18</v>
      </c>
      <c r="J2596" s="50" t="n">
        <v>68</v>
      </c>
      <c r="K2596" s="50" t="n">
        <v>52</v>
      </c>
      <c r="L2596" s="50" t="n">
        <v>6</v>
      </c>
      <c r="M2596" s="50" t="n">
        <v>65</v>
      </c>
      <c r="N2596" s="50" t="n">
        <v>23</v>
      </c>
      <c r="O2596" s="50" t="n">
        <v>1.739</v>
      </c>
      <c r="P2596" s="50" t="n">
        <v>42</v>
      </c>
      <c r="Q2596" s="50" t="n">
        <v>39</v>
      </c>
      <c r="R2596" s="50" t="n">
        <v>8</v>
      </c>
      <c r="S2596" s="50" t="n">
        <v>1</v>
      </c>
      <c r="T2596" s="50" t="n">
        <v>2</v>
      </c>
      <c r="U2596" s="50" t="n">
        <v>2</v>
      </c>
      <c r="V2596" s="50" t="n">
        <v>1</v>
      </c>
      <c r="W2596" s="50" t="n">
        <v>1</v>
      </c>
      <c r="X2596" s="50" t="n">
        <v>0</v>
      </c>
      <c r="Y2596" s="50" t="n">
        <v>6</v>
      </c>
      <c r="Z2596" s="50" t="n">
        <v>12.55</v>
      </c>
      <c r="AA2596" s="50" t="n">
        <v>41</v>
      </c>
      <c r="AB2596" s="50" t="n">
        <v>13.751</v>
      </c>
      <c r="AC2596" s="50" t="n">
        <v>34</v>
      </c>
      <c r="AD2596" s="50" t="n">
        <v>6</v>
      </c>
      <c r="AE2596" s="50" t="n">
        <v>14</v>
      </c>
      <c r="AF2596" s="50" t="n">
        <v>34</v>
      </c>
      <c r="AG2596" s="50" t="n">
        <v>3000.9</v>
      </c>
      <c r="AH2596" s="50" t="n">
        <v>11</v>
      </c>
      <c r="AI2596" s="50" t="n">
        <v>65</v>
      </c>
      <c r="AJ2596" s="50" t="n">
        <v>4814</v>
      </c>
      <c r="AK2596" s="50" t="n">
        <v>24</v>
      </c>
    </row>
    <row r="2597" customFormat="false" ht="15" hidden="false" customHeight="false" outlineLevel="0" collapsed="false">
      <c r="A2597" s="50" t="s">
        <v>1493</v>
      </c>
      <c r="B2597" s="50" t="s">
        <v>166</v>
      </c>
      <c r="C2597" s="50" t="s">
        <v>710</v>
      </c>
      <c r="D2597" s="50" t="n">
        <v>683748</v>
      </c>
      <c r="E2597" s="50" t="n">
        <v>9</v>
      </c>
      <c r="F2597" s="50" t="s">
        <v>58</v>
      </c>
      <c r="G2597" s="50" t="n">
        <v>283</v>
      </c>
      <c r="H2597" s="50" t="n">
        <v>162</v>
      </c>
      <c r="I2597" s="50" t="n">
        <v>36</v>
      </c>
      <c r="J2597" s="50" t="n">
        <v>142</v>
      </c>
      <c r="K2597" s="50" t="n">
        <v>112</v>
      </c>
      <c r="L2597" s="50" t="n">
        <v>19</v>
      </c>
      <c r="M2597" s="50" t="n">
        <v>139</v>
      </c>
      <c r="N2597" s="50" t="n">
        <v>50</v>
      </c>
      <c r="O2597" s="50" t="n">
        <v>6.8</v>
      </c>
      <c r="P2597" s="50" t="n">
        <v>83</v>
      </c>
      <c r="Q2597" s="50" t="n">
        <v>76</v>
      </c>
      <c r="R2597" s="50" t="n">
        <v>27</v>
      </c>
      <c r="S2597" s="50" t="n">
        <v>5</v>
      </c>
      <c r="T2597" s="50" t="n">
        <v>1</v>
      </c>
      <c r="U2597" s="50" t="n">
        <v>4</v>
      </c>
      <c r="V2597" s="50" t="n">
        <v>7</v>
      </c>
      <c r="W2597" s="50" t="n">
        <v>0</v>
      </c>
      <c r="X2597" s="50" t="n">
        <v>0</v>
      </c>
      <c r="Y2597" s="50" t="n">
        <v>13</v>
      </c>
      <c r="Z2597" s="50" t="n">
        <v>36.05</v>
      </c>
      <c r="AA2597" s="50" t="n">
        <v>83</v>
      </c>
      <c r="AB2597" s="50" t="n">
        <v>29.402</v>
      </c>
      <c r="AC2597" s="50" t="n">
        <v>63</v>
      </c>
      <c r="AD2597" s="50" t="n">
        <v>5</v>
      </c>
      <c r="AE2597" s="50" t="n">
        <v>29</v>
      </c>
      <c r="AF2597" s="50" t="n">
        <v>63</v>
      </c>
      <c r="AG2597" s="50" t="n">
        <v>5610.9</v>
      </c>
      <c r="AH2597" s="50" t="n">
        <v>21</v>
      </c>
      <c r="AI2597" s="50" t="n">
        <v>133</v>
      </c>
      <c r="AJ2597" s="50" t="n">
        <v>9883.1</v>
      </c>
      <c r="AK2597" s="50" t="n">
        <v>56</v>
      </c>
    </row>
    <row r="2598" customFormat="false" ht="15" hidden="false" customHeight="false" outlineLevel="0" collapsed="false">
      <c r="A2598" s="50" t="s">
        <v>1494</v>
      </c>
      <c r="B2598" s="50" t="s">
        <v>166</v>
      </c>
      <c r="C2598" s="50" t="s">
        <v>465</v>
      </c>
      <c r="D2598" s="50" t="n">
        <v>676439</v>
      </c>
      <c r="E2598" s="50" t="n">
        <v>4</v>
      </c>
      <c r="F2598" s="50" t="s">
        <v>53</v>
      </c>
      <c r="G2598" s="50" t="n">
        <v>162</v>
      </c>
      <c r="H2598" s="50" t="n">
        <v>72</v>
      </c>
      <c r="I2598" s="50" t="n">
        <v>18</v>
      </c>
      <c r="J2598" s="50" t="n">
        <v>67</v>
      </c>
      <c r="K2598" s="50" t="n">
        <v>44</v>
      </c>
      <c r="L2598" s="50" t="n">
        <v>11</v>
      </c>
      <c r="M2598" s="50" t="n">
        <v>92</v>
      </c>
      <c r="N2598" s="50" t="n">
        <v>26</v>
      </c>
      <c r="O2598" s="50" t="n">
        <v>-0.205</v>
      </c>
      <c r="P2598" s="50" t="n">
        <v>38</v>
      </c>
      <c r="Q2598" s="50" t="n">
        <v>31</v>
      </c>
      <c r="R2598" s="50" t="n">
        <v>7</v>
      </c>
      <c r="S2598" s="50" t="n">
        <v>0</v>
      </c>
      <c r="T2598" s="50" t="n">
        <v>0</v>
      </c>
      <c r="U2598" s="50" t="n">
        <v>0</v>
      </c>
      <c r="V2598" s="50" t="n">
        <v>6</v>
      </c>
      <c r="W2598" s="50" t="n">
        <v>1</v>
      </c>
      <c r="X2598" s="50" t="n">
        <v>0</v>
      </c>
      <c r="Y2598" s="50" t="n">
        <v>14</v>
      </c>
      <c r="Z2598" s="50" t="n">
        <v>11.2</v>
      </c>
      <c r="AA2598" s="50" t="n">
        <v>37</v>
      </c>
      <c r="AB2598" s="50" t="n">
        <v>10.249</v>
      </c>
      <c r="AC2598" s="50" t="n">
        <v>17</v>
      </c>
      <c r="AD2598" s="50" t="n">
        <v>0</v>
      </c>
      <c r="AE2598" s="50" t="n">
        <v>2</v>
      </c>
      <c r="AF2598" s="50" t="n">
        <v>17</v>
      </c>
      <c r="AG2598" s="50" t="n">
        <v>1434.6</v>
      </c>
      <c r="AH2598" s="50" t="n">
        <v>6</v>
      </c>
      <c r="AI2598" s="50" t="n">
        <v>61</v>
      </c>
      <c r="AJ2598" s="50" t="n">
        <v>4250.3</v>
      </c>
      <c r="AK2598" s="50" t="n">
        <v>2</v>
      </c>
    </row>
    <row r="2599" customFormat="false" ht="15" hidden="false" customHeight="false" outlineLevel="0" collapsed="false">
      <c r="A2599" s="50" t="s">
        <v>1494</v>
      </c>
      <c r="B2599" s="50" t="s">
        <v>166</v>
      </c>
      <c r="C2599" s="50" t="s">
        <v>465</v>
      </c>
      <c r="D2599" s="50" t="n">
        <v>676439</v>
      </c>
      <c r="E2599" s="50" t="n">
        <v>5</v>
      </c>
      <c r="F2599" s="50" t="s">
        <v>54</v>
      </c>
      <c r="G2599" s="50" t="n">
        <v>154</v>
      </c>
      <c r="H2599" s="50" t="n">
        <v>75</v>
      </c>
      <c r="I2599" s="50" t="n">
        <v>17</v>
      </c>
      <c r="J2599" s="50" t="n">
        <v>80</v>
      </c>
      <c r="K2599" s="50" t="n">
        <v>51</v>
      </c>
      <c r="L2599" s="50" t="n">
        <v>7</v>
      </c>
      <c r="M2599" s="50" t="n">
        <v>74</v>
      </c>
      <c r="N2599" s="50" t="n">
        <v>24</v>
      </c>
      <c r="O2599" s="50" t="n">
        <v>1.481</v>
      </c>
      <c r="P2599" s="50" t="n">
        <v>40</v>
      </c>
      <c r="Q2599" s="50" t="n">
        <v>35</v>
      </c>
      <c r="R2599" s="50" t="n">
        <v>11</v>
      </c>
      <c r="S2599" s="50" t="n">
        <v>2</v>
      </c>
      <c r="T2599" s="50" t="n">
        <v>0</v>
      </c>
      <c r="U2599" s="50" t="n">
        <v>1</v>
      </c>
      <c r="V2599" s="50" t="n">
        <v>2</v>
      </c>
      <c r="W2599" s="50" t="n">
        <v>0</v>
      </c>
      <c r="X2599" s="50" t="n">
        <v>1</v>
      </c>
      <c r="Y2599" s="50" t="n">
        <v>10</v>
      </c>
      <c r="Z2599" s="50" t="n">
        <v>13.1</v>
      </c>
      <c r="AA2599" s="50" t="n">
        <v>38</v>
      </c>
      <c r="AB2599" s="50" t="n">
        <v>11.51</v>
      </c>
      <c r="AC2599" s="50" t="n">
        <v>28</v>
      </c>
      <c r="AD2599" s="50" t="n">
        <v>1</v>
      </c>
      <c r="AE2599" s="50" t="n">
        <v>10</v>
      </c>
      <c r="AF2599" s="50" t="n">
        <v>28</v>
      </c>
      <c r="AG2599" s="50" t="n">
        <v>2352.8</v>
      </c>
      <c r="AH2599" s="50" t="n">
        <v>10</v>
      </c>
      <c r="AI2599" s="50" t="n">
        <v>63</v>
      </c>
      <c r="AJ2599" s="50" t="n">
        <v>4417.9</v>
      </c>
      <c r="AK2599" s="50" t="n">
        <v>4</v>
      </c>
    </row>
    <row r="2600" customFormat="false" ht="15" hidden="false" customHeight="false" outlineLevel="0" collapsed="false">
      <c r="A2600" s="50" t="s">
        <v>1494</v>
      </c>
      <c r="B2600" s="50" t="s">
        <v>166</v>
      </c>
      <c r="C2600" s="50" t="s">
        <v>465</v>
      </c>
      <c r="D2600" s="50" t="n">
        <v>676439</v>
      </c>
      <c r="E2600" s="50" t="n">
        <v>6</v>
      </c>
      <c r="F2600" s="50" t="s">
        <v>55</v>
      </c>
      <c r="G2600" s="50" t="n">
        <v>166</v>
      </c>
      <c r="H2600" s="50" t="n">
        <v>71</v>
      </c>
      <c r="I2600" s="50" t="n">
        <v>13</v>
      </c>
      <c r="J2600" s="50" t="n">
        <v>76</v>
      </c>
      <c r="K2600" s="50" t="n">
        <v>51</v>
      </c>
      <c r="L2600" s="50" t="n">
        <v>5</v>
      </c>
      <c r="M2600" s="50" t="n">
        <v>90</v>
      </c>
      <c r="N2600" s="50" t="n">
        <v>20</v>
      </c>
      <c r="O2600" s="50" t="n">
        <v>-4.218</v>
      </c>
      <c r="P2600" s="50" t="n">
        <v>36</v>
      </c>
      <c r="Q2600" s="50" t="n">
        <v>33</v>
      </c>
      <c r="R2600" s="50" t="n">
        <v>4</v>
      </c>
      <c r="S2600" s="50" t="n">
        <v>2</v>
      </c>
      <c r="T2600" s="50" t="n">
        <v>0</v>
      </c>
      <c r="U2600" s="50" t="n">
        <v>0</v>
      </c>
      <c r="V2600" s="50" t="n">
        <v>3</v>
      </c>
      <c r="W2600" s="50" t="n">
        <v>0</v>
      </c>
      <c r="X2600" s="50" t="n">
        <v>0</v>
      </c>
      <c r="Y2600" s="50" t="n">
        <v>11</v>
      </c>
      <c r="Z2600" s="50" t="n">
        <v>6.4</v>
      </c>
      <c r="AA2600" s="50" t="n">
        <v>36</v>
      </c>
      <c r="AB2600" s="50" t="n">
        <v>12.025</v>
      </c>
      <c r="AC2600" s="50" t="n">
        <v>22</v>
      </c>
      <c r="AD2600" s="50" t="n">
        <v>5</v>
      </c>
      <c r="AE2600" s="50" t="n">
        <v>12</v>
      </c>
      <c r="AF2600" s="50" t="n">
        <v>22</v>
      </c>
      <c r="AG2600" s="50" t="n">
        <v>2048.1</v>
      </c>
      <c r="AH2600" s="50" t="n">
        <v>9</v>
      </c>
      <c r="AI2600" s="50" t="n">
        <v>65</v>
      </c>
      <c r="AJ2600" s="50" t="n">
        <v>4678.1</v>
      </c>
      <c r="AK2600" s="50" t="n">
        <v>10</v>
      </c>
    </row>
    <row r="2601" customFormat="false" ht="15" hidden="false" customHeight="false" outlineLevel="0" collapsed="false">
      <c r="A2601" s="50" t="s">
        <v>1494</v>
      </c>
      <c r="B2601" s="50" t="s">
        <v>166</v>
      </c>
      <c r="C2601" s="50" t="s">
        <v>465</v>
      </c>
      <c r="D2601" s="50" t="n">
        <v>676439</v>
      </c>
      <c r="E2601" s="50" t="n">
        <v>7</v>
      </c>
      <c r="F2601" s="50" t="s">
        <v>56</v>
      </c>
      <c r="G2601" s="50" t="n">
        <v>182</v>
      </c>
      <c r="H2601" s="50" t="n">
        <v>78</v>
      </c>
      <c r="I2601" s="50" t="n">
        <v>16</v>
      </c>
      <c r="J2601" s="50" t="n">
        <v>83</v>
      </c>
      <c r="K2601" s="50" t="n">
        <v>55</v>
      </c>
      <c r="L2601" s="50" t="n">
        <v>5</v>
      </c>
      <c r="M2601" s="50" t="n">
        <v>99</v>
      </c>
      <c r="N2601" s="50" t="n">
        <v>23</v>
      </c>
      <c r="O2601" s="50" t="n">
        <v>-0.142</v>
      </c>
      <c r="P2601" s="50" t="n">
        <v>46</v>
      </c>
      <c r="Q2601" s="50" t="n">
        <v>42</v>
      </c>
      <c r="R2601" s="50" t="n">
        <v>11</v>
      </c>
      <c r="S2601" s="50" t="n">
        <v>3</v>
      </c>
      <c r="T2601" s="50" t="n">
        <v>1</v>
      </c>
      <c r="U2601" s="50" t="n">
        <v>1</v>
      </c>
      <c r="V2601" s="50" t="n">
        <v>3</v>
      </c>
      <c r="W2601" s="50" t="n">
        <v>0</v>
      </c>
      <c r="X2601" s="50" t="n">
        <v>0</v>
      </c>
      <c r="Y2601" s="50" t="n">
        <v>9</v>
      </c>
      <c r="Z2601" s="50" t="n">
        <v>14.85</v>
      </c>
      <c r="AA2601" s="50" t="n">
        <v>45</v>
      </c>
      <c r="AB2601" s="50" t="n">
        <v>13.352</v>
      </c>
      <c r="AC2601" s="50" t="n">
        <v>34</v>
      </c>
      <c r="AD2601" s="50" t="n">
        <v>4</v>
      </c>
      <c r="AE2601" s="50" t="n">
        <v>15</v>
      </c>
      <c r="AF2601" s="50" t="n">
        <v>34</v>
      </c>
      <c r="AG2601" s="50" t="n">
        <v>2958.3</v>
      </c>
      <c r="AH2601" s="50" t="n">
        <v>9</v>
      </c>
      <c r="AI2601" s="50" t="n">
        <v>65</v>
      </c>
      <c r="AJ2601" s="50" t="n">
        <v>4702</v>
      </c>
      <c r="AK2601" s="50" t="n">
        <v>18</v>
      </c>
    </row>
    <row r="2602" customFormat="false" ht="15" hidden="false" customHeight="false" outlineLevel="0" collapsed="false">
      <c r="A2602" s="50" t="s">
        <v>1495</v>
      </c>
      <c r="B2602" s="50" t="s">
        <v>166</v>
      </c>
      <c r="C2602" s="50" t="s">
        <v>478</v>
      </c>
      <c r="D2602" s="50" t="n">
        <v>689414</v>
      </c>
      <c r="E2602" s="50" t="n">
        <v>8</v>
      </c>
      <c r="F2602" s="50" t="s">
        <v>57</v>
      </c>
      <c r="G2602" s="50" t="n">
        <v>297</v>
      </c>
      <c r="H2602" s="50" t="n">
        <v>122</v>
      </c>
      <c r="I2602" s="50" t="n">
        <v>11</v>
      </c>
      <c r="J2602" s="50" t="n">
        <v>128</v>
      </c>
      <c r="K2602" s="50" t="n">
        <v>76</v>
      </c>
      <c r="L2602" s="50" t="n">
        <v>0</v>
      </c>
      <c r="M2602" s="50" t="n">
        <v>161</v>
      </c>
      <c r="N2602" s="50" t="n">
        <v>46</v>
      </c>
      <c r="O2602" s="50" t="n">
        <v>4.937</v>
      </c>
      <c r="P2602" s="50" t="n">
        <v>80</v>
      </c>
      <c r="Q2602" s="50" t="n">
        <v>67</v>
      </c>
      <c r="R2602" s="50" t="n">
        <v>22</v>
      </c>
      <c r="S2602" s="50" t="n">
        <v>4</v>
      </c>
      <c r="T2602" s="50" t="n">
        <v>0</v>
      </c>
      <c r="U2602" s="50" t="n">
        <v>3</v>
      </c>
      <c r="V2602" s="50" t="n">
        <v>10</v>
      </c>
      <c r="W2602" s="50" t="n">
        <v>2</v>
      </c>
      <c r="X2602" s="50" t="n">
        <v>1</v>
      </c>
      <c r="Y2602" s="50" t="n">
        <v>7</v>
      </c>
      <c r="Z2602" s="50" t="n">
        <v>31.5</v>
      </c>
      <c r="AA2602" s="50" t="n">
        <v>77</v>
      </c>
      <c r="AB2602" s="50" t="n">
        <v>27.692</v>
      </c>
      <c r="AC2602" s="50" t="n">
        <v>61</v>
      </c>
      <c r="AD2602" s="50" t="n">
        <v>3</v>
      </c>
      <c r="AE2602" s="50" t="n">
        <v>11</v>
      </c>
      <c r="AF2602" s="50" t="n">
        <v>60</v>
      </c>
      <c r="AG2602" s="50" t="n">
        <v>5003.6</v>
      </c>
      <c r="AH2602" s="50" t="n">
        <v>28</v>
      </c>
      <c r="AI2602" s="50" t="n">
        <v>108</v>
      </c>
      <c r="AJ2602" s="50" t="n">
        <v>7394.2</v>
      </c>
      <c r="AK2602" s="50" t="n">
        <v>4</v>
      </c>
    </row>
    <row r="2603" customFormat="false" ht="15" hidden="false" customHeight="false" outlineLevel="0" collapsed="false">
      <c r="A2603" s="50" t="s">
        <v>1495</v>
      </c>
      <c r="B2603" s="50" t="s">
        <v>166</v>
      </c>
      <c r="C2603" s="50" t="s">
        <v>478</v>
      </c>
      <c r="D2603" s="50" t="n">
        <v>689414</v>
      </c>
      <c r="E2603" s="50" t="n">
        <v>9</v>
      </c>
      <c r="F2603" s="50" t="s">
        <v>58</v>
      </c>
      <c r="G2603" s="50" t="n">
        <v>255</v>
      </c>
      <c r="H2603" s="50" t="n">
        <v>110</v>
      </c>
      <c r="I2603" s="50" t="n">
        <v>17</v>
      </c>
      <c r="J2603" s="50" t="n">
        <v>123</v>
      </c>
      <c r="K2603" s="50" t="n">
        <v>80</v>
      </c>
      <c r="L2603" s="50" t="n">
        <v>3</v>
      </c>
      <c r="M2603" s="50" t="n">
        <v>132</v>
      </c>
      <c r="N2603" s="50" t="n">
        <v>30</v>
      </c>
      <c r="O2603" s="50" t="n">
        <v>-1.763</v>
      </c>
      <c r="P2603" s="50" t="n">
        <v>65</v>
      </c>
      <c r="Q2603" s="50" t="n">
        <v>58</v>
      </c>
      <c r="R2603" s="50" t="n">
        <v>14</v>
      </c>
      <c r="S2603" s="50" t="n">
        <v>3</v>
      </c>
      <c r="T2603" s="50" t="n">
        <v>0</v>
      </c>
      <c r="U2603" s="50" t="n">
        <v>1</v>
      </c>
      <c r="V2603" s="50" t="n">
        <v>6</v>
      </c>
      <c r="W2603" s="50" t="n">
        <v>1</v>
      </c>
      <c r="X2603" s="50" t="n">
        <v>0</v>
      </c>
      <c r="Y2603" s="50" t="n">
        <v>9</v>
      </c>
      <c r="Z2603" s="50" t="n">
        <v>19.65</v>
      </c>
      <c r="AA2603" s="50" t="n">
        <v>65</v>
      </c>
      <c r="AB2603" s="50" t="n">
        <v>21.514</v>
      </c>
      <c r="AC2603" s="50" t="n">
        <v>49</v>
      </c>
      <c r="AD2603" s="50" t="n">
        <v>1</v>
      </c>
      <c r="AE2603" s="50" t="n">
        <v>11</v>
      </c>
      <c r="AF2603" s="50" t="n">
        <v>49</v>
      </c>
      <c r="AG2603" s="50" t="n">
        <v>4036.1</v>
      </c>
      <c r="AH2603" s="50" t="n">
        <v>20</v>
      </c>
      <c r="AI2603" s="50" t="n">
        <v>99</v>
      </c>
      <c r="AJ2603" s="50" t="n">
        <v>6754.5</v>
      </c>
      <c r="AK2603" s="50" t="n">
        <v>5</v>
      </c>
    </row>
    <row r="2604" customFormat="false" ht="15" hidden="false" customHeight="false" outlineLevel="0" collapsed="false">
      <c r="A2604" s="50" t="s">
        <v>1496</v>
      </c>
      <c r="B2604" s="50" t="s">
        <v>166</v>
      </c>
      <c r="C2604" s="50" t="s">
        <v>711</v>
      </c>
      <c r="D2604" s="50" t="n">
        <v>641584</v>
      </c>
      <c r="E2604" s="50" t="n">
        <v>4</v>
      </c>
      <c r="F2604" s="50" t="s">
        <v>53</v>
      </c>
      <c r="G2604" s="50" t="n">
        <v>280</v>
      </c>
      <c r="H2604" s="50" t="n">
        <v>124</v>
      </c>
      <c r="I2604" s="50" t="n">
        <v>25</v>
      </c>
      <c r="J2604" s="50" t="n">
        <v>135</v>
      </c>
      <c r="K2604" s="50" t="n">
        <v>90</v>
      </c>
      <c r="L2604" s="50" t="n">
        <v>8</v>
      </c>
      <c r="M2604" s="50" t="n">
        <v>137</v>
      </c>
      <c r="N2604" s="50" t="n">
        <v>29</v>
      </c>
      <c r="O2604" s="50" t="n">
        <v>1.177</v>
      </c>
      <c r="P2604" s="50" t="n">
        <v>67</v>
      </c>
      <c r="Q2604" s="50" t="n">
        <v>60</v>
      </c>
      <c r="R2604" s="50" t="n">
        <v>15</v>
      </c>
      <c r="S2604" s="50" t="n">
        <v>6</v>
      </c>
      <c r="T2604" s="50" t="n">
        <v>0</v>
      </c>
      <c r="U2604" s="50" t="n">
        <v>2</v>
      </c>
      <c r="V2604" s="50" t="n">
        <v>7</v>
      </c>
      <c r="W2604" s="50" t="n">
        <v>0</v>
      </c>
      <c r="X2604" s="50" t="n">
        <v>0</v>
      </c>
      <c r="Y2604" s="50" t="n">
        <v>16</v>
      </c>
      <c r="Z2604" s="50" t="n">
        <v>22.7</v>
      </c>
      <c r="AA2604" s="50" t="n">
        <v>65</v>
      </c>
      <c r="AB2604" s="50" t="n">
        <v>19.978</v>
      </c>
      <c r="AC2604" s="50" t="n">
        <v>44</v>
      </c>
      <c r="AD2604" s="50" t="n">
        <v>4</v>
      </c>
      <c r="AE2604" s="50" t="n">
        <v>11</v>
      </c>
      <c r="AF2604" s="50" t="n">
        <v>44</v>
      </c>
      <c r="AG2604" s="50" t="n">
        <v>3738.2</v>
      </c>
      <c r="AH2604" s="50" t="n">
        <v>20</v>
      </c>
      <c r="AI2604" s="50" t="n">
        <v>107</v>
      </c>
      <c r="AJ2604" s="50" t="n">
        <v>7675</v>
      </c>
      <c r="AK2604" s="50" t="n">
        <v>25</v>
      </c>
    </row>
    <row r="2605" customFormat="false" ht="15" hidden="false" customHeight="false" outlineLevel="0" collapsed="false">
      <c r="A2605" s="50" t="s">
        <v>1496</v>
      </c>
      <c r="B2605" s="50" t="s">
        <v>166</v>
      </c>
      <c r="C2605" s="50" t="s">
        <v>711</v>
      </c>
      <c r="D2605" s="50" t="n">
        <v>641584</v>
      </c>
      <c r="E2605" s="50" t="n">
        <v>5</v>
      </c>
      <c r="F2605" s="50" t="s">
        <v>54</v>
      </c>
      <c r="G2605" s="50" t="n">
        <v>99</v>
      </c>
      <c r="H2605" s="50" t="n">
        <v>46</v>
      </c>
      <c r="I2605" s="50" t="n">
        <v>8</v>
      </c>
      <c r="J2605" s="50" t="n">
        <v>53</v>
      </c>
      <c r="K2605" s="50" t="n">
        <v>35</v>
      </c>
      <c r="L2605" s="50" t="n">
        <v>4</v>
      </c>
      <c r="M2605" s="50" t="n">
        <v>46</v>
      </c>
      <c r="N2605" s="50" t="n">
        <v>11</v>
      </c>
      <c r="O2605" s="50" t="n">
        <v>-2.309</v>
      </c>
      <c r="P2605" s="50" t="n">
        <v>23</v>
      </c>
      <c r="Q2605" s="50" t="n">
        <v>22</v>
      </c>
      <c r="R2605" s="50" t="n">
        <v>4</v>
      </c>
      <c r="S2605" s="50" t="n">
        <v>1</v>
      </c>
      <c r="T2605" s="50" t="n">
        <v>0</v>
      </c>
      <c r="U2605" s="50" t="n">
        <v>0</v>
      </c>
      <c r="V2605" s="50" t="n">
        <v>1</v>
      </c>
      <c r="W2605" s="50" t="n">
        <v>0</v>
      </c>
      <c r="X2605" s="50" t="n">
        <v>0</v>
      </c>
      <c r="Y2605" s="50" t="n">
        <v>9</v>
      </c>
      <c r="Z2605" s="50" t="n">
        <v>4.65</v>
      </c>
      <c r="AA2605" s="50" t="n">
        <v>23</v>
      </c>
      <c r="AB2605" s="50" t="n">
        <v>4.624</v>
      </c>
      <c r="AC2605" s="50" t="n">
        <v>13</v>
      </c>
      <c r="AD2605" s="50" t="n">
        <v>1</v>
      </c>
      <c r="AE2605" s="50" t="n">
        <v>1</v>
      </c>
      <c r="AF2605" s="50" t="n">
        <v>13</v>
      </c>
      <c r="AG2605" s="50" t="n">
        <v>1045.8</v>
      </c>
      <c r="AH2605" s="50" t="n">
        <v>6</v>
      </c>
      <c r="AI2605" s="50" t="n">
        <v>33</v>
      </c>
      <c r="AJ2605" s="50" t="n">
        <v>2363.6</v>
      </c>
      <c r="AK2605" s="50" t="n">
        <v>8</v>
      </c>
    </row>
    <row r="2606" customFormat="false" ht="15" hidden="false" customHeight="false" outlineLevel="0" collapsed="false">
      <c r="A2606" s="50" t="s">
        <v>1496</v>
      </c>
      <c r="B2606" s="50" t="s">
        <v>166</v>
      </c>
      <c r="C2606" s="50" t="s">
        <v>711</v>
      </c>
      <c r="D2606" s="50" t="n">
        <v>641584</v>
      </c>
      <c r="E2606" s="50" t="n">
        <v>9</v>
      </c>
      <c r="F2606" s="50" t="s">
        <v>58</v>
      </c>
      <c r="G2606" s="50" t="n">
        <v>32</v>
      </c>
      <c r="H2606" s="50" t="n">
        <v>17</v>
      </c>
      <c r="I2606" s="50" t="n">
        <v>4</v>
      </c>
      <c r="J2606" s="50" t="n">
        <v>16</v>
      </c>
      <c r="K2606" s="50" t="n">
        <v>12</v>
      </c>
      <c r="L2606" s="50" t="n">
        <v>3</v>
      </c>
      <c r="M2606" s="50" t="n">
        <v>16</v>
      </c>
      <c r="N2606" s="50" t="n">
        <v>5</v>
      </c>
      <c r="O2606" s="50" t="n">
        <v>-1.384</v>
      </c>
      <c r="P2606" s="50" t="n">
        <v>7</v>
      </c>
      <c r="Q2606" s="50" t="n">
        <v>6</v>
      </c>
      <c r="R2606" s="50" t="n">
        <v>0</v>
      </c>
      <c r="S2606" s="50" t="n">
        <v>0</v>
      </c>
      <c r="T2606" s="50" t="n">
        <v>0</v>
      </c>
      <c r="U2606" s="50" t="n">
        <v>0</v>
      </c>
      <c r="V2606" s="50" t="n">
        <v>1</v>
      </c>
      <c r="W2606" s="50" t="n">
        <v>0</v>
      </c>
      <c r="X2606" s="50" t="n">
        <v>0</v>
      </c>
      <c r="Y2606" s="50" t="n">
        <v>4</v>
      </c>
      <c r="Z2606" s="50" t="n">
        <v>0.7</v>
      </c>
      <c r="AA2606" s="50" t="n">
        <v>7</v>
      </c>
      <c r="AB2606" s="50" t="n">
        <v>1.052</v>
      </c>
      <c r="AC2606" s="50" t="n">
        <v>2</v>
      </c>
      <c r="AD2606" s="50" t="n">
        <v>0</v>
      </c>
      <c r="AE2606" s="50" t="n">
        <v>0</v>
      </c>
      <c r="AF2606" s="50" t="n">
        <v>2</v>
      </c>
      <c r="AG2606" s="50" t="n">
        <v>170.2</v>
      </c>
      <c r="AH2606" s="50" t="n">
        <v>0</v>
      </c>
      <c r="AI2606" s="50" t="n">
        <v>15</v>
      </c>
      <c r="AJ2606" s="50" t="n">
        <v>1064.7</v>
      </c>
      <c r="AK2606" s="50" t="n">
        <v>3</v>
      </c>
    </row>
    <row r="2607" customFormat="false" ht="15" hidden="false" customHeight="false" outlineLevel="0" collapsed="false">
      <c r="A2607" s="50" t="s">
        <v>1497</v>
      </c>
      <c r="B2607" s="50" t="s">
        <v>166</v>
      </c>
      <c r="C2607" s="50" t="s">
        <v>175</v>
      </c>
      <c r="D2607" s="50" t="n">
        <v>622761</v>
      </c>
      <c r="E2607" s="50" t="n">
        <v>8</v>
      </c>
      <c r="F2607" s="50" t="s">
        <v>57</v>
      </c>
      <c r="G2607" s="50" t="n">
        <v>123</v>
      </c>
      <c r="H2607" s="50" t="n">
        <v>66</v>
      </c>
      <c r="I2607" s="50" t="n">
        <v>20</v>
      </c>
      <c r="J2607" s="50" t="n">
        <v>44</v>
      </c>
      <c r="K2607" s="50" t="n">
        <v>32</v>
      </c>
      <c r="L2607" s="50" t="n">
        <v>7</v>
      </c>
      <c r="M2607" s="50" t="n">
        <v>79</v>
      </c>
      <c r="N2607" s="50" t="n">
        <v>34</v>
      </c>
      <c r="O2607" s="50" t="n">
        <v>-0.52</v>
      </c>
      <c r="P2607" s="50" t="n">
        <v>30</v>
      </c>
      <c r="Q2607" s="50" t="n">
        <v>26</v>
      </c>
      <c r="R2607" s="50" t="n">
        <v>5</v>
      </c>
      <c r="S2607" s="50" t="n">
        <v>1</v>
      </c>
      <c r="T2607" s="50" t="n">
        <v>0</v>
      </c>
      <c r="U2607" s="50" t="n">
        <v>1</v>
      </c>
      <c r="V2607" s="50" t="n">
        <v>3</v>
      </c>
      <c r="W2607" s="50" t="n">
        <v>0</v>
      </c>
      <c r="X2607" s="50" t="n">
        <v>1</v>
      </c>
      <c r="Y2607" s="50" t="n">
        <v>6</v>
      </c>
      <c r="Z2607" s="50" t="n">
        <v>8.05</v>
      </c>
      <c r="AA2607" s="50" t="n">
        <v>30</v>
      </c>
      <c r="AB2607" s="50" t="n">
        <v>9.13</v>
      </c>
      <c r="AC2607" s="50" t="n">
        <v>21</v>
      </c>
      <c r="AD2607" s="50" t="n">
        <v>1</v>
      </c>
      <c r="AE2607" s="50" t="n">
        <v>5</v>
      </c>
      <c r="AF2607" s="50" t="n">
        <v>21</v>
      </c>
      <c r="AG2607" s="50" t="n">
        <v>1750.2</v>
      </c>
      <c r="AH2607" s="50" t="n">
        <v>9</v>
      </c>
      <c r="AI2607" s="50" t="n">
        <v>62</v>
      </c>
      <c r="AJ2607" s="50" t="n">
        <v>4611.1</v>
      </c>
      <c r="AK2607" s="50" t="n">
        <v>28</v>
      </c>
    </row>
    <row r="2608" customFormat="false" ht="15" hidden="false" customHeight="false" outlineLevel="0" collapsed="false">
      <c r="A2608" s="50" t="s">
        <v>1497</v>
      </c>
      <c r="B2608" s="50" t="s">
        <v>166</v>
      </c>
      <c r="C2608" s="50" t="s">
        <v>175</v>
      </c>
      <c r="D2608" s="50" t="n">
        <v>622761</v>
      </c>
      <c r="E2608" s="50" t="n">
        <v>9</v>
      </c>
      <c r="F2608" s="50" t="s">
        <v>58</v>
      </c>
      <c r="G2608" s="50" t="n">
        <v>188</v>
      </c>
      <c r="H2608" s="50" t="n">
        <v>110</v>
      </c>
      <c r="I2608" s="50" t="n">
        <v>35</v>
      </c>
      <c r="J2608" s="50" t="n">
        <v>85</v>
      </c>
      <c r="K2608" s="50" t="n">
        <v>57</v>
      </c>
      <c r="L2608" s="50" t="n">
        <v>8</v>
      </c>
      <c r="M2608" s="50" t="n">
        <v>103</v>
      </c>
      <c r="N2608" s="50" t="n">
        <v>53</v>
      </c>
      <c r="O2608" s="50" t="n">
        <v>-8.811</v>
      </c>
      <c r="P2608" s="50" t="n">
        <v>54</v>
      </c>
      <c r="Q2608" s="50" t="n">
        <v>52</v>
      </c>
      <c r="R2608" s="50" t="n">
        <v>6</v>
      </c>
      <c r="S2608" s="50" t="n">
        <v>1</v>
      </c>
      <c r="T2608" s="50" t="n">
        <v>0</v>
      </c>
      <c r="U2608" s="50" t="n">
        <v>0</v>
      </c>
      <c r="V2608" s="50" t="n">
        <v>0</v>
      </c>
      <c r="W2608" s="50" t="n">
        <v>1</v>
      </c>
      <c r="X2608" s="50" t="n">
        <v>0</v>
      </c>
      <c r="Y2608" s="50" t="n">
        <v>22</v>
      </c>
      <c r="Z2608" s="50" t="n">
        <v>6.45</v>
      </c>
      <c r="AA2608" s="50" t="n">
        <v>53</v>
      </c>
      <c r="AB2608" s="50" t="n">
        <v>6.572</v>
      </c>
      <c r="AC2608" s="50" t="n">
        <v>31</v>
      </c>
      <c r="AD2608" s="50" t="n">
        <v>1</v>
      </c>
      <c r="AE2608" s="50" t="n">
        <v>3</v>
      </c>
      <c r="AF2608" s="50" t="n">
        <v>31</v>
      </c>
      <c r="AG2608" s="50" t="n">
        <v>2474</v>
      </c>
      <c r="AH2608" s="50" t="n">
        <v>7</v>
      </c>
      <c r="AI2608" s="50" t="n">
        <v>89</v>
      </c>
      <c r="AJ2608" s="50" t="n">
        <v>6585.5</v>
      </c>
      <c r="AK2608" s="50" t="n">
        <v>36</v>
      </c>
    </row>
    <row r="2609" customFormat="false" ht="15" hidden="false" customHeight="false" outlineLevel="0" collapsed="false">
      <c r="A2609" s="50" t="s">
        <v>1498</v>
      </c>
      <c r="B2609" s="50" t="s">
        <v>166</v>
      </c>
      <c r="C2609" s="50" t="s">
        <v>785</v>
      </c>
      <c r="D2609" s="50" t="n">
        <v>700246</v>
      </c>
      <c r="E2609" s="50" t="n">
        <v>4</v>
      </c>
      <c r="F2609" s="50" t="s">
        <v>53</v>
      </c>
      <c r="G2609" s="50" t="n">
        <v>92</v>
      </c>
      <c r="H2609" s="50" t="n">
        <v>47</v>
      </c>
      <c r="I2609" s="50" t="n">
        <v>16</v>
      </c>
      <c r="J2609" s="50" t="n">
        <v>46</v>
      </c>
      <c r="K2609" s="50" t="n">
        <v>31</v>
      </c>
      <c r="L2609" s="50" t="n">
        <v>8</v>
      </c>
      <c r="M2609" s="50" t="n">
        <v>46</v>
      </c>
      <c r="N2609" s="50" t="n">
        <v>16</v>
      </c>
      <c r="O2609" s="50" t="n">
        <v>-3.073</v>
      </c>
      <c r="P2609" s="50" t="n">
        <v>25</v>
      </c>
      <c r="Q2609" s="50" t="n">
        <v>23</v>
      </c>
      <c r="R2609" s="50" t="n">
        <v>3</v>
      </c>
      <c r="S2609" s="50" t="n">
        <v>1</v>
      </c>
      <c r="T2609" s="50" t="n">
        <v>0</v>
      </c>
      <c r="U2609" s="50" t="n">
        <v>0</v>
      </c>
      <c r="V2609" s="50" t="n">
        <v>1</v>
      </c>
      <c r="W2609" s="50" t="n">
        <v>0</v>
      </c>
      <c r="X2609" s="50" t="n">
        <v>0</v>
      </c>
      <c r="Y2609" s="50" t="n">
        <v>9</v>
      </c>
      <c r="Z2609" s="50" t="n">
        <v>3.75</v>
      </c>
      <c r="AA2609" s="50" t="n">
        <v>24</v>
      </c>
      <c r="AB2609" s="50" t="n">
        <v>4.552</v>
      </c>
      <c r="AC2609" s="50" t="n">
        <v>15</v>
      </c>
      <c r="AD2609" s="50" t="n">
        <v>0</v>
      </c>
      <c r="AE2609" s="50" t="n">
        <v>3</v>
      </c>
      <c r="AF2609" s="50" t="n">
        <v>15</v>
      </c>
      <c r="AG2609" s="50" t="n">
        <v>1203</v>
      </c>
      <c r="AH2609" s="50" t="n">
        <v>3</v>
      </c>
      <c r="AI2609" s="50" t="n">
        <v>43</v>
      </c>
      <c r="AJ2609" s="50" t="n">
        <v>3171.6</v>
      </c>
      <c r="AK2609" s="50" t="n">
        <v>13</v>
      </c>
    </row>
    <row r="2610" customFormat="false" ht="15" hidden="false" customHeight="false" outlineLevel="0" collapsed="false">
      <c r="A2610" s="50" t="s">
        <v>1498</v>
      </c>
      <c r="B2610" s="50" t="s">
        <v>166</v>
      </c>
      <c r="C2610" s="50" t="s">
        <v>785</v>
      </c>
      <c r="D2610" s="50" t="n">
        <v>700246</v>
      </c>
      <c r="E2610" s="50" t="n">
        <v>5</v>
      </c>
      <c r="F2610" s="50" t="s">
        <v>54</v>
      </c>
      <c r="G2610" s="50" t="n">
        <v>26</v>
      </c>
      <c r="H2610" s="50" t="n">
        <v>17</v>
      </c>
      <c r="I2610" s="50" t="n">
        <v>2</v>
      </c>
      <c r="J2610" s="50" t="n">
        <v>14</v>
      </c>
      <c r="K2610" s="50" t="n">
        <v>13</v>
      </c>
      <c r="L2610" s="50" t="n">
        <v>1</v>
      </c>
      <c r="M2610" s="50" t="n">
        <v>12</v>
      </c>
      <c r="N2610" s="50" t="n">
        <v>4</v>
      </c>
      <c r="O2610" s="50" t="n">
        <v>-1.711</v>
      </c>
      <c r="P2610" s="50" t="n">
        <v>8</v>
      </c>
      <c r="Q2610" s="50" t="n">
        <v>7</v>
      </c>
      <c r="R2610" s="50" t="n">
        <v>0</v>
      </c>
      <c r="S2610" s="50" t="n">
        <v>0</v>
      </c>
      <c r="T2610" s="50" t="n">
        <v>0</v>
      </c>
      <c r="U2610" s="50" t="n">
        <v>0</v>
      </c>
      <c r="V2610" s="50" t="n">
        <v>1</v>
      </c>
      <c r="W2610" s="50" t="n">
        <v>0</v>
      </c>
      <c r="X2610" s="50" t="n">
        <v>0</v>
      </c>
      <c r="Y2610" s="50" t="n">
        <v>2</v>
      </c>
      <c r="Z2610" s="50" t="n">
        <v>0.7</v>
      </c>
      <c r="AA2610" s="50" t="n">
        <v>8</v>
      </c>
      <c r="AB2610" s="50" t="n">
        <v>1.764</v>
      </c>
      <c r="AC2610" s="50" t="n">
        <v>5</v>
      </c>
      <c r="AD2610" s="50" t="n">
        <v>0</v>
      </c>
      <c r="AE2610" s="50" t="n">
        <v>2</v>
      </c>
      <c r="AF2610" s="50" t="n">
        <v>5</v>
      </c>
      <c r="AG2610" s="50" t="n">
        <v>445.8</v>
      </c>
      <c r="AH2610" s="50" t="n">
        <v>2</v>
      </c>
      <c r="AI2610" s="50" t="n">
        <v>17</v>
      </c>
      <c r="AJ2610" s="50" t="n">
        <v>1297.5</v>
      </c>
      <c r="AK2610" s="50" t="n">
        <v>11</v>
      </c>
    </row>
    <row r="2611" customFormat="false" ht="15" hidden="false" customHeight="false" outlineLevel="0" collapsed="false">
      <c r="A2611" s="50" t="s">
        <v>1498</v>
      </c>
      <c r="B2611" s="50" t="s">
        <v>166</v>
      </c>
      <c r="C2611" s="50" t="s">
        <v>785</v>
      </c>
      <c r="D2611" s="50" t="n">
        <v>700246</v>
      </c>
      <c r="E2611" s="50" t="n">
        <v>8</v>
      </c>
      <c r="F2611" s="50" t="s">
        <v>57</v>
      </c>
      <c r="G2611" s="50" t="n">
        <v>24</v>
      </c>
      <c r="H2611" s="50" t="n">
        <v>18</v>
      </c>
      <c r="I2611" s="50" t="n">
        <v>9</v>
      </c>
      <c r="J2611" s="50" t="n">
        <v>9</v>
      </c>
      <c r="K2611" s="50" t="n">
        <v>9</v>
      </c>
      <c r="L2611" s="50" t="n">
        <v>3</v>
      </c>
      <c r="M2611" s="50" t="n">
        <v>15</v>
      </c>
      <c r="N2611" s="50" t="n">
        <v>9</v>
      </c>
      <c r="O2611" s="50" t="n">
        <v>-0.318</v>
      </c>
      <c r="P2611" s="50" t="n">
        <v>7</v>
      </c>
      <c r="Q2611" s="50" t="n">
        <v>7</v>
      </c>
      <c r="R2611" s="50" t="n">
        <v>1</v>
      </c>
      <c r="S2611" s="50" t="n">
        <v>0</v>
      </c>
      <c r="T2611" s="50" t="n">
        <v>0</v>
      </c>
      <c r="U2611" s="50" t="n">
        <v>1</v>
      </c>
      <c r="V2611" s="50" t="n">
        <v>0</v>
      </c>
      <c r="W2611" s="50" t="n">
        <v>0</v>
      </c>
      <c r="X2611" s="50" t="n">
        <v>0</v>
      </c>
      <c r="Y2611" s="50" t="n">
        <v>2</v>
      </c>
      <c r="Z2611" s="50" t="n">
        <v>2</v>
      </c>
      <c r="AA2611" s="50" t="n">
        <v>7</v>
      </c>
      <c r="AB2611" s="50" t="n">
        <v>2.151</v>
      </c>
      <c r="AC2611" s="50" t="n">
        <v>5</v>
      </c>
      <c r="AD2611" s="50" t="n">
        <v>1</v>
      </c>
      <c r="AE2611" s="50" t="n">
        <v>1</v>
      </c>
      <c r="AF2611" s="50" t="n">
        <v>5</v>
      </c>
      <c r="AG2611" s="50" t="n">
        <v>411.6</v>
      </c>
      <c r="AH2611" s="50" t="n">
        <v>1</v>
      </c>
      <c r="AI2611" s="50" t="n">
        <v>12</v>
      </c>
      <c r="AJ2611" s="50" t="n">
        <v>866.5</v>
      </c>
      <c r="AK2611" s="50" t="n">
        <v>3</v>
      </c>
    </row>
    <row r="2612" customFormat="false" ht="15" hidden="false" customHeight="false" outlineLevel="0" collapsed="false">
      <c r="A2612" s="50" t="s">
        <v>1499</v>
      </c>
      <c r="B2612" s="50" t="s">
        <v>166</v>
      </c>
      <c r="C2612" s="50" t="s">
        <v>610</v>
      </c>
      <c r="D2612" s="50" t="n">
        <v>596103</v>
      </c>
      <c r="E2612" s="50" t="n">
        <v>6</v>
      </c>
      <c r="F2612" s="50" t="s">
        <v>55</v>
      </c>
      <c r="G2612" s="50" t="n">
        <v>94</v>
      </c>
      <c r="H2612" s="50" t="n">
        <v>53</v>
      </c>
      <c r="I2612" s="50" t="n">
        <v>12</v>
      </c>
      <c r="J2612" s="50" t="n">
        <v>48</v>
      </c>
      <c r="K2612" s="50" t="n">
        <v>37</v>
      </c>
      <c r="L2612" s="50" t="n">
        <v>6</v>
      </c>
      <c r="M2612" s="50" t="n">
        <v>42</v>
      </c>
      <c r="N2612" s="50" t="n">
        <v>15</v>
      </c>
      <c r="O2612" s="50" t="n">
        <v>-0.133</v>
      </c>
      <c r="P2612" s="50" t="n">
        <v>25</v>
      </c>
      <c r="Q2612" s="50" t="n">
        <v>22</v>
      </c>
      <c r="R2612" s="50" t="n">
        <v>6</v>
      </c>
      <c r="S2612" s="50" t="n">
        <v>2</v>
      </c>
      <c r="T2612" s="50" t="n">
        <v>0</v>
      </c>
      <c r="U2612" s="50" t="n">
        <v>0</v>
      </c>
      <c r="V2612" s="50" t="n">
        <v>3</v>
      </c>
      <c r="W2612" s="50" t="n">
        <v>0</v>
      </c>
      <c r="X2612" s="50" t="n">
        <v>0</v>
      </c>
      <c r="Y2612" s="50" t="n">
        <v>6</v>
      </c>
      <c r="Z2612" s="50" t="n">
        <v>6.95</v>
      </c>
      <c r="AA2612" s="50" t="n">
        <v>24</v>
      </c>
      <c r="AB2612" s="50" t="n">
        <v>5.76</v>
      </c>
      <c r="AC2612" s="50" t="n">
        <v>16</v>
      </c>
      <c r="AD2612" s="50" t="n">
        <v>0</v>
      </c>
      <c r="AE2612" s="50" t="n">
        <v>4</v>
      </c>
      <c r="AF2612" s="50" t="n">
        <v>15</v>
      </c>
      <c r="AG2612" s="50" t="n">
        <v>1255.1</v>
      </c>
      <c r="AH2612" s="50" t="n">
        <v>2</v>
      </c>
      <c r="AI2612" s="50" t="n">
        <v>43</v>
      </c>
      <c r="AJ2612" s="50" t="n">
        <v>3034</v>
      </c>
      <c r="AK2612" s="50" t="n">
        <v>3</v>
      </c>
    </row>
    <row r="2613" customFormat="false" ht="15" hidden="false" customHeight="false" outlineLevel="0" collapsed="false">
      <c r="A2613" s="50" t="s">
        <v>1500</v>
      </c>
      <c r="B2613" s="50" t="s">
        <v>166</v>
      </c>
      <c r="C2613" s="50" t="s">
        <v>786</v>
      </c>
      <c r="D2613" s="50" t="n">
        <v>686554</v>
      </c>
      <c r="E2613" s="50" t="n">
        <v>5</v>
      </c>
      <c r="F2613" s="50" t="s">
        <v>54</v>
      </c>
      <c r="G2613" s="50" t="n">
        <v>27</v>
      </c>
      <c r="H2613" s="50" t="n">
        <v>11</v>
      </c>
      <c r="I2613" s="50" t="n">
        <v>2</v>
      </c>
      <c r="J2613" s="50" t="n">
        <v>14</v>
      </c>
      <c r="K2613" s="50" t="n">
        <v>7</v>
      </c>
      <c r="L2613" s="50" t="n">
        <v>1</v>
      </c>
      <c r="M2613" s="50" t="n">
        <v>13</v>
      </c>
      <c r="N2613" s="50" t="n">
        <v>4</v>
      </c>
      <c r="O2613" s="50" t="n">
        <v>-1.447</v>
      </c>
      <c r="P2613" s="50" t="n">
        <v>9</v>
      </c>
      <c r="Q2613" s="50" t="n">
        <v>8</v>
      </c>
      <c r="R2613" s="50" t="n">
        <v>1</v>
      </c>
      <c r="S2613" s="50" t="n">
        <v>0</v>
      </c>
      <c r="T2613" s="50" t="n">
        <v>0</v>
      </c>
      <c r="U2613" s="50" t="n">
        <v>0</v>
      </c>
      <c r="V2613" s="50" t="n">
        <v>1</v>
      </c>
      <c r="W2613" s="50" t="n">
        <v>0</v>
      </c>
      <c r="X2613" s="50" t="n">
        <v>0</v>
      </c>
      <c r="Y2613" s="50" t="n">
        <v>2</v>
      </c>
      <c r="Z2613" s="50" t="n">
        <v>1.6</v>
      </c>
      <c r="AA2613" s="50" t="n">
        <v>9</v>
      </c>
      <c r="AB2613" s="50" t="n">
        <v>2.206</v>
      </c>
      <c r="AC2613" s="50" t="n">
        <v>6</v>
      </c>
      <c r="AD2613" s="50" t="n">
        <v>0</v>
      </c>
      <c r="AE2613" s="50" t="n">
        <v>2</v>
      </c>
      <c r="AF2613" s="50" t="n">
        <v>6</v>
      </c>
      <c r="AG2613" s="50" t="n">
        <v>480.9</v>
      </c>
      <c r="AH2613" s="50" t="n">
        <v>0</v>
      </c>
      <c r="AI2613" s="50" t="n">
        <v>8</v>
      </c>
      <c r="AJ2613" s="50" t="n">
        <v>594.7</v>
      </c>
      <c r="AK2613" s="50" t="n">
        <v>3</v>
      </c>
    </row>
    <row r="2614" customFormat="false" ht="15" hidden="false" customHeight="false" outlineLevel="0" collapsed="false">
      <c r="A2614" s="50" t="s">
        <v>1500</v>
      </c>
      <c r="B2614" s="50" t="s">
        <v>166</v>
      </c>
      <c r="C2614" s="50" t="s">
        <v>786</v>
      </c>
      <c r="D2614" s="50" t="n">
        <v>686554</v>
      </c>
      <c r="E2614" s="50" t="n">
        <v>6</v>
      </c>
      <c r="F2614" s="50" t="s">
        <v>55</v>
      </c>
      <c r="G2614" s="50" t="n">
        <v>15</v>
      </c>
      <c r="H2614" s="50" t="n">
        <v>9</v>
      </c>
      <c r="I2614" s="50" t="n">
        <v>4</v>
      </c>
      <c r="J2614" s="50" t="n">
        <v>7</v>
      </c>
      <c r="K2614" s="50" t="n">
        <v>7</v>
      </c>
      <c r="L2614" s="50" t="n">
        <v>3</v>
      </c>
      <c r="M2614" s="50" t="n">
        <v>8</v>
      </c>
      <c r="N2614" s="50" t="n">
        <v>2</v>
      </c>
      <c r="O2614" s="50" t="n">
        <v>-0.779</v>
      </c>
      <c r="P2614" s="50" t="n">
        <v>3</v>
      </c>
      <c r="Q2614" s="50" t="n">
        <v>3</v>
      </c>
      <c r="R2614" s="50" t="n">
        <v>0</v>
      </c>
      <c r="S2614" s="50" t="n">
        <v>0</v>
      </c>
      <c r="T2614" s="50" t="n">
        <v>0</v>
      </c>
      <c r="U2614" s="50" t="n">
        <v>0</v>
      </c>
      <c r="V2614" s="50" t="n">
        <v>0</v>
      </c>
      <c r="W2614" s="50" t="n">
        <v>0</v>
      </c>
      <c r="X2614" s="50" t="n">
        <v>0</v>
      </c>
      <c r="Y2614" s="50" t="n">
        <v>1</v>
      </c>
      <c r="Z2614" s="50" t="n">
        <v>0</v>
      </c>
      <c r="AA2614" s="50" t="n">
        <v>3</v>
      </c>
      <c r="AB2614" s="50" t="n">
        <v>0.275</v>
      </c>
      <c r="AC2614" s="50" t="n">
        <v>2</v>
      </c>
      <c r="AD2614" s="50" t="n">
        <v>0</v>
      </c>
      <c r="AE2614" s="50" t="n">
        <v>0</v>
      </c>
      <c r="AF2614" s="50" t="n">
        <v>2</v>
      </c>
      <c r="AG2614" s="50" t="n">
        <v>134.3</v>
      </c>
      <c r="AH2614" s="50" t="n">
        <v>0</v>
      </c>
      <c r="AI2614" s="50" t="n">
        <v>8</v>
      </c>
      <c r="AJ2614" s="50" t="n">
        <v>590.4</v>
      </c>
      <c r="AK2614" s="50" t="n">
        <v>3</v>
      </c>
    </row>
    <row r="2615" customFormat="false" ht="15" hidden="false" customHeight="false" outlineLevel="0" collapsed="false">
      <c r="A2615" s="50" t="s">
        <v>1501</v>
      </c>
      <c r="B2615" s="50" t="s">
        <v>166</v>
      </c>
      <c r="C2615" s="50" t="s">
        <v>787</v>
      </c>
      <c r="D2615" s="50" t="n">
        <v>700652</v>
      </c>
      <c r="E2615" s="50" t="n">
        <v>8</v>
      </c>
      <c r="F2615" s="50" t="s">
        <v>57</v>
      </c>
      <c r="G2615" s="50" t="n">
        <v>44</v>
      </c>
      <c r="H2615" s="50" t="n">
        <v>25</v>
      </c>
      <c r="I2615" s="50" t="n">
        <v>7</v>
      </c>
      <c r="J2615" s="50" t="n">
        <v>27</v>
      </c>
      <c r="K2615" s="50" t="n">
        <v>22</v>
      </c>
      <c r="L2615" s="50" t="n">
        <v>5</v>
      </c>
      <c r="M2615" s="50" t="n">
        <v>17</v>
      </c>
      <c r="N2615" s="50" t="n">
        <v>3</v>
      </c>
      <c r="O2615" s="50" t="n">
        <v>0.214</v>
      </c>
      <c r="P2615" s="50" t="n">
        <v>10</v>
      </c>
      <c r="Q2615" s="50" t="n">
        <v>9</v>
      </c>
      <c r="R2615" s="50" t="n">
        <v>2</v>
      </c>
      <c r="S2615" s="50" t="n">
        <v>0</v>
      </c>
      <c r="T2615" s="50" t="n">
        <v>0</v>
      </c>
      <c r="U2615" s="50" t="n">
        <v>1</v>
      </c>
      <c r="V2615" s="50" t="n">
        <v>1</v>
      </c>
      <c r="W2615" s="50" t="n">
        <v>0</v>
      </c>
      <c r="X2615" s="50" t="n">
        <v>0</v>
      </c>
      <c r="Y2615" s="50" t="n">
        <v>3</v>
      </c>
      <c r="Z2615" s="50" t="n">
        <v>3.6</v>
      </c>
      <c r="AA2615" s="50" t="n">
        <v>10</v>
      </c>
      <c r="AB2615" s="50" t="n">
        <v>2.407</v>
      </c>
      <c r="AC2615" s="50" t="n">
        <v>6</v>
      </c>
      <c r="AD2615" s="50" t="n">
        <v>1</v>
      </c>
      <c r="AE2615" s="50" t="n">
        <v>2</v>
      </c>
      <c r="AF2615" s="50" t="n">
        <v>6</v>
      </c>
      <c r="AG2615" s="50" t="n">
        <v>538.5</v>
      </c>
      <c r="AH2615" s="50" t="n">
        <v>1</v>
      </c>
      <c r="AI2615" s="50" t="n">
        <v>22</v>
      </c>
      <c r="AJ2615" s="50" t="n">
        <v>1617</v>
      </c>
      <c r="AK2615" s="50" t="n">
        <v>6</v>
      </c>
    </row>
    <row r="2616" customFormat="false" ht="15" hidden="false" customHeight="false" outlineLevel="0" collapsed="false">
      <c r="A2616" s="50" t="s">
        <v>1501</v>
      </c>
      <c r="B2616" s="50" t="s">
        <v>166</v>
      </c>
      <c r="C2616" s="50" t="s">
        <v>787</v>
      </c>
      <c r="D2616" s="50" t="n">
        <v>700652</v>
      </c>
      <c r="E2616" s="50" t="n">
        <v>9</v>
      </c>
      <c r="F2616" s="50" t="s">
        <v>58</v>
      </c>
      <c r="G2616" s="50" t="n">
        <v>5</v>
      </c>
      <c r="H2616" s="50" t="n">
        <v>0</v>
      </c>
      <c r="I2616" s="50" t="n">
        <v>0</v>
      </c>
      <c r="J2616" s="50" t="n">
        <v>1</v>
      </c>
      <c r="K2616" s="50" t="n">
        <v>0</v>
      </c>
      <c r="L2616" s="50" t="n">
        <v>0</v>
      </c>
      <c r="M2616" s="50" t="n">
        <v>4</v>
      </c>
      <c r="N2616" s="50" t="n">
        <v>0</v>
      </c>
      <c r="O2616" s="50" t="n">
        <v>0.332</v>
      </c>
      <c r="P2616" s="50" t="n">
        <v>1</v>
      </c>
      <c r="Q2616" s="50" t="n">
        <v>0</v>
      </c>
      <c r="R2616" s="50" t="n">
        <v>0</v>
      </c>
      <c r="S2616" s="50" t="n">
        <v>0</v>
      </c>
      <c r="T2616" s="50" t="n">
        <v>0</v>
      </c>
      <c r="U2616" s="50" t="n">
        <v>0</v>
      </c>
      <c r="V2616" s="50" t="n">
        <v>1</v>
      </c>
      <c r="W2616" s="50" t="n">
        <v>0</v>
      </c>
      <c r="X2616" s="50" t="n">
        <v>0</v>
      </c>
      <c r="Y2616" s="50" t="n">
        <v>0</v>
      </c>
      <c r="Z2616" s="50" t="n">
        <v>0.7</v>
      </c>
      <c r="AA2616" s="50" t="n">
        <v>1</v>
      </c>
      <c r="AB2616" s="50" t="n">
        <v>0.698</v>
      </c>
      <c r="AC2616" s="50" t="n">
        <v>0</v>
      </c>
      <c r="AD2616" s="50" t="n">
        <v>0</v>
      </c>
      <c r="AE2616" s="50" t="n">
        <v>0</v>
      </c>
      <c r="AF2616" s="50" t="n">
        <v>0</v>
      </c>
      <c r="AG2616" s="50" t="n">
        <v>0</v>
      </c>
      <c r="AH2616" s="50" t="n">
        <v>0</v>
      </c>
      <c r="AI2616" s="50" t="n">
        <v>0</v>
      </c>
      <c r="AJ2616" s="50" t="n">
        <v>0</v>
      </c>
      <c r="AK2616" s="50" t="n">
        <v>0</v>
      </c>
    </row>
    <row r="2617" customFormat="false" ht="15" hidden="false" customHeight="false" outlineLevel="0" collapsed="false">
      <c r="A2617" s="50" t="s">
        <v>1502</v>
      </c>
      <c r="B2617" s="50" t="s">
        <v>166</v>
      </c>
      <c r="C2617" s="50" t="s">
        <v>448</v>
      </c>
      <c r="D2617" s="50" t="n">
        <v>663611</v>
      </c>
      <c r="E2617" s="50" t="n">
        <v>9</v>
      </c>
      <c r="F2617" s="50" t="s">
        <v>58</v>
      </c>
      <c r="G2617" s="50" t="n">
        <v>31</v>
      </c>
      <c r="H2617" s="50" t="n">
        <v>16</v>
      </c>
      <c r="I2617" s="50" t="n">
        <v>0</v>
      </c>
      <c r="J2617" s="50" t="n">
        <v>14</v>
      </c>
      <c r="K2617" s="50" t="n">
        <v>12</v>
      </c>
      <c r="L2617" s="50" t="n">
        <v>0</v>
      </c>
      <c r="M2617" s="50" t="n">
        <v>17</v>
      </c>
      <c r="N2617" s="50" t="n">
        <v>4</v>
      </c>
      <c r="O2617" s="50" t="n">
        <v>-0.496</v>
      </c>
      <c r="P2617" s="50" t="n">
        <v>11</v>
      </c>
      <c r="Q2617" s="50" t="n">
        <v>10</v>
      </c>
      <c r="R2617" s="50" t="n">
        <v>3</v>
      </c>
      <c r="S2617" s="50" t="n">
        <v>1</v>
      </c>
      <c r="T2617" s="50" t="n">
        <v>0</v>
      </c>
      <c r="U2617" s="50" t="n">
        <v>0</v>
      </c>
      <c r="V2617" s="50" t="n">
        <v>0</v>
      </c>
      <c r="W2617" s="50" t="n">
        <v>0</v>
      </c>
      <c r="X2617" s="50" t="n">
        <v>1</v>
      </c>
      <c r="Y2617" s="50" t="n">
        <v>0</v>
      </c>
      <c r="Z2617" s="50" t="n">
        <v>3.05</v>
      </c>
      <c r="AA2617" s="50" t="n">
        <v>11</v>
      </c>
      <c r="AB2617" s="50" t="n">
        <v>2.977</v>
      </c>
      <c r="AC2617" s="50" t="n">
        <v>11</v>
      </c>
      <c r="AD2617" s="50" t="n">
        <v>0</v>
      </c>
      <c r="AE2617" s="50" t="n">
        <v>4</v>
      </c>
      <c r="AF2617" s="50" t="n">
        <v>11</v>
      </c>
      <c r="AG2617" s="50" t="n">
        <v>941.9</v>
      </c>
      <c r="AH2617" s="50" t="n">
        <v>4</v>
      </c>
      <c r="AI2617" s="50" t="n">
        <v>15</v>
      </c>
      <c r="AJ2617" s="50" t="n">
        <v>1022</v>
      </c>
      <c r="AK2617" s="50" t="n">
        <v>0</v>
      </c>
    </row>
    <row r="2618" customFormat="false" ht="15" hidden="false" customHeight="false" outlineLevel="0" collapsed="false">
      <c r="A2618" s="50" t="s">
        <v>1503</v>
      </c>
      <c r="B2618" s="50" t="s">
        <v>168</v>
      </c>
      <c r="C2618" s="50" t="s">
        <v>712</v>
      </c>
      <c r="D2618" s="50" t="n">
        <v>607043</v>
      </c>
      <c r="E2618" s="50" t="n">
        <v>4</v>
      </c>
      <c r="F2618" s="50" t="s">
        <v>53</v>
      </c>
      <c r="G2618" s="50" t="n">
        <v>512</v>
      </c>
      <c r="H2618" s="50" t="n">
        <v>248</v>
      </c>
      <c r="I2618" s="50" t="n">
        <v>50</v>
      </c>
      <c r="J2618" s="50" t="n">
        <v>254</v>
      </c>
      <c r="K2618" s="50" t="n">
        <v>172</v>
      </c>
      <c r="L2618" s="50" t="n">
        <v>20</v>
      </c>
      <c r="M2618" s="50" t="n">
        <v>255</v>
      </c>
      <c r="N2618" s="50" t="n">
        <v>76</v>
      </c>
      <c r="O2618" s="50" t="n">
        <v>3.993</v>
      </c>
      <c r="P2618" s="50" t="n">
        <v>140</v>
      </c>
      <c r="Q2618" s="50" t="n">
        <v>124</v>
      </c>
      <c r="R2618" s="50" t="n">
        <v>36</v>
      </c>
      <c r="S2618" s="50" t="n">
        <v>7</v>
      </c>
      <c r="T2618" s="50" t="n">
        <v>1</v>
      </c>
      <c r="U2618" s="50" t="n">
        <v>4</v>
      </c>
      <c r="V2618" s="50" t="n">
        <v>12</v>
      </c>
      <c r="W2618" s="50" t="n">
        <v>3</v>
      </c>
      <c r="X2618" s="50" t="n">
        <v>1</v>
      </c>
      <c r="Y2618" s="50" t="n">
        <v>27</v>
      </c>
      <c r="Z2618" s="50" t="n">
        <v>49.75</v>
      </c>
      <c r="AA2618" s="50" t="n">
        <v>139</v>
      </c>
      <c r="AB2618" s="50" t="n">
        <v>51.251</v>
      </c>
      <c r="AC2618" s="50" t="n">
        <v>98</v>
      </c>
      <c r="AD2618" s="50" t="n">
        <v>10</v>
      </c>
      <c r="AE2618" s="50" t="n">
        <v>46</v>
      </c>
      <c r="AF2618" s="50" t="n">
        <v>98</v>
      </c>
      <c r="AG2618" s="50" t="n">
        <v>8901.1</v>
      </c>
      <c r="AH2618" s="50" t="n">
        <v>35</v>
      </c>
      <c r="AI2618" s="50" t="n">
        <v>220</v>
      </c>
      <c r="AJ2618" s="50" t="n">
        <v>15892.3</v>
      </c>
      <c r="AK2618" s="50" t="n">
        <v>62</v>
      </c>
    </row>
    <row r="2619" customFormat="false" ht="15" hidden="false" customHeight="false" outlineLevel="0" collapsed="false">
      <c r="A2619" s="50" t="s">
        <v>1503</v>
      </c>
      <c r="B2619" s="50" t="s">
        <v>168</v>
      </c>
      <c r="C2619" s="50" t="s">
        <v>712</v>
      </c>
      <c r="D2619" s="50" t="n">
        <v>607043</v>
      </c>
      <c r="E2619" s="50" t="n">
        <v>5</v>
      </c>
      <c r="F2619" s="50" t="s">
        <v>54</v>
      </c>
      <c r="G2619" s="50" t="n">
        <v>468</v>
      </c>
      <c r="H2619" s="50" t="n">
        <v>223</v>
      </c>
      <c r="I2619" s="50" t="n">
        <v>37</v>
      </c>
      <c r="J2619" s="50" t="n">
        <v>255</v>
      </c>
      <c r="K2619" s="50" t="n">
        <v>171</v>
      </c>
      <c r="L2619" s="50" t="n">
        <v>23</v>
      </c>
      <c r="M2619" s="50" t="n">
        <v>213</v>
      </c>
      <c r="N2619" s="50" t="n">
        <v>52</v>
      </c>
      <c r="O2619" s="50" t="n">
        <v>-2.634</v>
      </c>
      <c r="P2619" s="50" t="n">
        <v>110</v>
      </c>
      <c r="Q2619" s="50" t="n">
        <v>98</v>
      </c>
      <c r="R2619" s="50" t="n">
        <v>21</v>
      </c>
      <c r="S2619" s="50" t="n">
        <v>3</v>
      </c>
      <c r="T2619" s="50" t="n">
        <v>1</v>
      </c>
      <c r="U2619" s="50" t="n">
        <v>3</v>
      </c>
      <c r="V2619" s="50" t="n">
        <v>10</v>
      </c>
      <c r="W2619" s="50" t="n">
        <v>2</v>
      </c>
      <c r="X2619" s="50" t="n">
        <v>0</v>
      </c>
      <c r="Y2619" s="50" t="n">
        <v>25</v>
      </c>
      <c r="Z2619" s="50" t="n">
        <v>32.35</v>
      </c>
      <c r="AA2619" s="50" t="n">
        <v>110</v>
      </c>
      <c r="AB2619" s="50" t="n">
        <v>44.599</v>
      </c>
      <c r="AC2619" s="50" t="n">
        <v>73</v>
      </c>
      <c r="AD2619" s="50" t="n">
        <v>12</v>
      </c>
      <c r="AE2619" s="50" t="n">
        <v>41</v>
      </c>
      <c r="AF2619" s="50" t="n">
        <v>73</v>
      </c>
      <c r="AG2619" s="50" t="n">
        <v>6794.1</v>
      </c>
      <c r="AH2619" s="50" t="n">
        <v>29</v>
      </c>
      <c r="AI2619" s="50" t="n">
        <v>194</v>
      </c>
      <c r="AJ2619" s="50" t="n">
        <v>14072.7</v>
      </c>
      <c r="AK2619" s="50" t="n">
        <v>54</v>
      </c>
    </row>
    <row r="2620" customFormat="false" ht="15" hidden="false" customHeight="false" outlineLevel="0" collapsed="false">
      <c r="A2620" s="50" t="s">
        <v>1503</v>
      </c>
      <c r="B2620" s="50" t="s">
        <v>168</v>
      </c>
      <c r="C2620" s="50" t="s">
        <v>712</v>
      </c>
      <c r="D2620" s="50" t="n">
        <v>607043</v>
      </c>
      <c r="E2620" s="50" t="n">
        <v>6</v>
      </c>
      <c r="F2620" s="50" t="s">
        <v>55</v>
      </c>
      <c r="G2620" s="50" t="n">
        <v>369</v>
      </c>
      <c r="H2620" s="50" t="n">
        <v>196</v>
      </c>
      <c r="I2620" s="50" t="n">
        <v>37</v>
      </c>
      <c r="J2620" s="50" t="n">
        <v>190</v>
      </c>
      <c r="K2620" s="50" t="n">
        <v>143</v>
      </c>
      <c r="L2620" s="50" t="n">
        <v>15</v>
      </c>
      <c r="M2620" s="50" t="n">
        <v>178</v>
      </c>
      <c r="N2620" s="50" t="n">
        <v>53</v>
      </c>
      <c r="O2620" s="50" t="n">
        <v>-0.54</v>
      </c>
      <c r="P2620" s="50" t="n">
        <v>104</v>
      </c>
      <c r="Q2620" s="50" t="n">
        <v>95</v>
      </c>
      <c r="R2620" s="50" t="n">
        <v>26</v>
      </c>
      <c r="S2620" s="50" t="n">
        <v>10</v>
      </c>
      <c r="T2620" s="50" t="n">
        <v>1</v>
      </c>
      <c r="U2620" s="50" t="n">
        <v>1</v>
      </c>
      <c r="V2620" s="50" t="n">
        <v>7</v>
      </c>
      <c r="W2620" s="50" t="n">
        <v>1</v>
      </c>
      <c r="X2620" s="50" t="n">
        <v>1</v>
      </c>
      <c r="Y2620" s="50" t="n">
        <v>21</v>
      </c>
      <c r="Z2620" s="50" t="n">
        <v>34.3</v>
      </c>
      <c r="AA2620" s="50" t="n">
        <v>104</v>
      </c>
      <c r="AB2620" s="50" t="n">
        <v>39.416</v>
      </c>
      <c r="AC2620" s="50" t="n">
        <v>75</v>
      </c>
      <c r="AD2620" s="50" t="n">
        <v>10</v>
      </c>
      <c r="AE2620" s="50" t="n">
        <v>43</v>
      </c>
      <c r="AF2620" s="50" t="n">
        <v>75</v>
      </c>
      <c r="AG2620" s="50" t="n">
        <v>7097.3</v>
      </c>
      <c r="AH2620" s="50" t="n">
        <v>33</v>
      </c>
      <c r="AI2620" s="50" t="n">
        <v>173</v>
      </c>
      <c r="AJ2620" s="50" t="n">
        <v>12570.6</v>
      </c>
      <c r="AK2620" s="50" t="n">
        <v>52</v>
      </c>
    </row>
    <row r="2621" customFormat="false" ht="15" hidden="false" customHeight="false" outlineLevel="0" collapsed="false">
      <c r="A2621" s="50" t="s">
        <v>1503</v>
      </c>
      <c r="B2621" s="50" t="s">
        <v>168</v>
      </c>
      <c r="C2621" s="50" t="s">
        <v>712</v>
      </c>
      <c r="D2621" s="50" t="n">
        <v>607043</v>
      </c>
      <c r="E2621" s="50" t="n">
        <v>7</v>
      </c>
      <c r="F2621" s="50" t="s">
        <v>56</v>
      </c>
      <c r="G2621" s="50" t="n">
        <v>374</v>
      </c>
      <c r="H2621" s="50" t="n">
        <v>202</v>
      </c>
      <c r="I2621" s="50" t="n">
        <v>40</v>
      </c>
      <c r="J2621" s="50" t="n">
        <v>180</v>
      </c>
      <c r="K2621" s="50" t="n">
        <v>138</v>
      </c>
      <c r="L2621" s="50" t="n">
        <v>21</v>
      </c>
      <c r="M2621" s="50" t="n">
        <v>194</v>
      </c>
      <c r="N2621" s="50" t="n">
        <v>64</v>
      </c>
      <c r="O2621" s="50" t="n">
        <v>1.023</v>
      </c>
      <c r="P2621" s="50" t="n">
        <v>87</v>
      </c>
      <c r="Q2621" s="50" t="n">
        <v>81</v>
      </c>
      <c r="R2621" s="50" t="n">
        <v>22</v>
      </c>
      <c r="S2621" s="50" t="n">
        <v>6</v>
      </c>
      <c r="T2621" s="50" t="n">
        <v>1</v>
      </c>
      <c r="U2621" s="50" t="n">
        <v>2</v>
      </c>
      <c r="V2621" s="50" t="n">
        <v>6</v>
      </c>
      <c r="W2621" s="50" t="n">
        <v>0</v>
      </c>
      <c r="X2621" s="50" t="n">
        <v>0</v>
      </c>
      <c r="Y2621" s="50" t="n">
        <v>23</v>
      </c>
      <c r="Z2621" s="50" t="n">
        <v>29</v>
      </c>
      <c r="AA2621" s="50" t="n">
        <v>87</v>
      </c>
      <c r="AB2621" s="50" t="n">
        <v>27.036</v>
      </c>
      <c r="AC2621" s="50" t="n">
        <v>58</v>
      </c>
      <c r="AD2621" s="50" t="n">
        <v>3</v>
      </c>
      <c r="AE2621" s="50" t="n">
        <v>28</v>
      </c>
      <c r="AF2621" s="50" t="n">
        <v>58</v>
      </c>
      <c r="AG2621" s="50" t="n">
        <v>5247.4</v>
      </c>
      <c r="AH2621" s="50" t="n">
        <v>25</v>
      </c>
      <c r="AI2621" s="50" t="n">
        <v>150</v>
      </c>
      <c r="AJ2621" s="50" t="n">
        <v>10823.5</v>
      </c>
      <c r="AK2621" s="50" t="n">
        <v>40</v>
      </c>
    </row>
    <row r="2622" customFormat="false" ht="15" hidden="false" customHeight="false" outlineLevel="0" collapsed="false">
      <c r="A2622" s="50" t="s">
        <v>1503</v>
      </c>
      <c r="B2622" s="50" t="s">
        <v>168</v>
      </c>
      <c r="C2622" s="50" t="s">
        <v>712</v>
      </c>
      <c r="D2622" s="50" t="n">
        <v>607043</v>
      </c>
      <c r="E2622" s="50" t="n">
        <v>8</v>
      </c>
      <c r="F2622" s="50" t="s">
        <v>57</v>
      </c>
      <c r="G2622" s="50" t="n">
        <v>489</v>
      </c>
      <c r="H2622" s="50" t="n">
        <v>249</v>
      </c>
      <c r="I2622" s="50" t="n">
        <v>48</v>
      </c>
      <c r="J2622" s="50" t="n">
        <v>255</v>
      </c>
      <c r="K2622" s="50" t="n">
        <v>191</v>
      </c>
      <c r="L2622" s="50" t="n">
        <v>26</v>
      </c>
      <c r="M2622" s="50" t="n">
        <v>230</v>
      </c>
      <c r="N2622" s="50" t="n">
        <v>58</v>
      </c>
      <c r="O2622" s="50" t="n">
        <v>-0.545</v>
      </c>
      <c r="P2622" s="50" t="n">
        <v>118</v>
      </c>
      <c r="Q2622" s="50" t="n">
        <v>106</v>
      </c>
      <c r="R2622" s="50" t="n">
        <v>28</v>
      </c>
      <c r="S2622" s="50" t="n">
        <v>4</v>
      </c>
      <c r="T2622" s="50" t="n">
        <v>0</v>
      </c>
      <c r="U2622" s="50" t="n">
        <v>4</v>
      </c>
      <c r="V2622" s="50" t="n">
        <v>9</v>
      </c>
      <c r="W2622" s="50" t="n">
        <v>1</v>
      </c>
      <c r="X2622" s="50" t="n">
        <v>2</v>
      </c>
      <c r="Y2622" s="50" t="n">
        <v>24</v>
      </c>
      <c r="Z2622" s="50" t="n">
        <v>36.4</v>
      </c>
      <c r="AA2622" s="50" t="n">
        <v>116</v>
      </c>
      <c r="AB2622" s="50" t="n">
        <v>35.899</v>
      </c>
      <c r="AC2622" s="50" t="n">
        <v>84</v>
      </c>
      <c r="AD2622" s="50" t="n">
        <v>5</v>
      </c>
      <c r="AE2622" s="50" t="n">
        <v>39</v>
      </c>
      <c r="AF2622" s="50" t="n">
        <v>83</v>
      </c>
      <c r="AG2622" s="50" t="n">
        <v>7665.1</v>
      </c>
      <c r="AH2622" s="50" t="n">
        <v>23</v>
      </c>
      <c r="AI2622" s="50" t="n">
        <v>208</v>
      </c>
      <c r="AJ2622" s="50" t="n">
        <v>15108.7</v>
      </c>
      <c r="AK2622" s="50" t="n">
        <v>63</v>
      </c>
    </row>
    <row r="2623" customFormat="false" ht="15" hidden="false" customHeight="false" outlineLevel="0" collapsed="false">
      <c r="A2623" s="50" t="s">
        <v>1503</v>
      </c>
      <c r="B2623" s="50" t="s">
        <v>168</v>
      </c>
      <c r="C2623" s="50" t="s">
        <v>712</v>
      </c>
      <c r="D2623" s="50" t="n">
        <v>607043</v>
      </c>
      <c r="E2623" s="50" t="n">
        <v>9</v>
      </c>
      <c r="F2623" s="50" t="s">
        <v>58</v>
      </c>
      <c r="G2623" s="50" t="n">
        <v>356</v>
      </c>
      <c r="H2623" s="50" t="n">
        <v>194</v>
      </c>
      <c r="I2623" s="50" t="n">
        <v>62</v>
      </c>
      <c r="J2623" s="50" t="n">
        <v>177</v>
      </c>
      <c r="K2623" s="50" t="n">
        <v>135</v>
      </c>
      <c r="L2623" s="50" t="n">
        <v>34</v>
      </c>
      <c r="M2623" s="50" t="n">
        <v>179</v>
      </c>
      <c r="N2623" s="50" t="n">
        <v>59</v>
      </c>
      <c r="O2623" s="50" t="n">
        <v>-3.713</v>
      </c>
      <c r="P2623" s="50" t="n">
        <v>96</v>
      </c>
      <c r="Q2623" s="50" t="n">
        <v>89</v>
      </c>
      <c r="R2623" s="50" t="n">
        <v>21</v>
      </c>
      <c r="S2623" s="50" t="n">
        <v>6</v>
      </c>
      <c r="T2623" s="50" t="n">
        <v>0</v>
      </c>
      <c r="U2623" s="50" t="n">
        <v>0</v>
      </c>
      <c r="V2623" s="50" t="n">
        <v>7</v>
      </c>
      <c r="W2623" s="50" t="n">
        <v>0</v>
      </c>
      <c r="X2623" s="50" t="n">
        <v>0</v>
      </c>
      <c r="Y2623" s="50" t="n">
        <v>29</v>
      </c>
      <c r="Z2623" s="50" t="n">
        <v>25.9</v>
      </c>
      <c r="AA2623" s="50" t="n">
        <v>96</v>
      </c>
      <c r="AB2623" s="50" t="n">
        <v>22.398</v>
      </c>
      <c r="AC2623" s="50" t="n">
        <v>60</v>
      </c>
      <c r="AD2623" s="50" t="n">
        <v>0</v>
      </c>
      <c r="AE2623" s="50" t="n">
        <v>29</v>
      </c>
      <c r="AF2623" s="50" t="n">
        <v>60</v>
      </c>
      <c r="AG2623" s="50" t="n">
        <v>5446.3</v>
      </c>
      <c r="AH2623" s="50" t="n">
        <v>19</v>
      </c>
      <c r="AI2623" s="50" t="n">
        <v>166</v>
      </c>
      <c r="AJ2623" s="50" t="n">
        <v>12059.2</v>
      </c>
      <c r="AK2623" s="50" t="n">
        <v>53</v>
      </c>
    </row>
    <row r="2624" customFormat="false" ht="15" hidden="false" customHeight="false" outlineLevel="0" collapsed="false">
      <c r="A2624" s="50" t="s">
        <v>1504</v>
      </c>
      <c r="B2624" s="50" t="s">
        <v>168</v>
      </c>
      <c r="C2624" s="50" t="s">
        <v>713</v>
      </c>
      <c r="D2624" s="50" t="n">
        <v>669394</v>
      </c>
      <c r="E2624" s="50" t="n">
        <v>4</v>
      </c>
      <c r="F2624" s="50" t="s">
        <v>53</v>
      </c>
      <c r="G2624" s="50" t="n">
        <v>464</v>
      </c>
      <c r="H2624" s="50" t="n">
        <v>236</v>
      </c>
      <c r="I2624" s="50" t="n">
        <v>79</v>
      </c>
      <c r="J2624" s="50" t="n">
        <v>205</v>
      </c>
      <c r="K2624" s="50" t="n">
        <v>131</v>
      </c>
      <c r="L2624" s="50" t="n">
        <v>22</v>
      </c>
      <c r="M2624" s="50" t="n">
        <v>259</v>
      </c>
      <c r="N2624" s="50" t="n">
        <v>105</v>
      </c>
      <c r="O2624" s="50" t="n">
        <v>-4.363</v>
      </c>
      <c r="P2624" s="50" t="n">
        <v>129</v>
      </c>
      <c r="Q2624" s="50" t="n">
        <v>122</v>
      </c>
      <c r="R2624" s="50" t="n">
        <v>26</v>
      </c>
      <c r="S2624" s="50" t="n">
        <v>4</v>
      </c>
      <c r="T2624" s="50" t="n">
        <v>0</v>
      </c>
      <c r="U2624" s="50" t="n">
        <v>5</v>
      </c>
      <c r="V2624" s="50" t="n">
        <v>5</v>
      </c>
      <c r="W2624" s="50" t="n">
        <v>1</v>
      </c>
      <c r="X2624" s="50" t="n">
        <v>1</v>
      </c>
      <c r="Y2624" s="50" t="n">
        <v>39</v>
      </c>
      <c r="Z2624" s="50" t="n">
        <v>35.2</v>
      </c>
      <c r="AA2624" s="50" t="n">
        <v>129</v>
      </c>
      <c r="AB2624" s="50" t="n">
        <v>34.687</v>
      </c>
      <c r="AC2624" s="50" t="n">
        <v>84</v>
      </c>
      <c r="AD2624" s="50" t="n">
        <v>8</v>
      </c>
      <c r="AE2624" s="50" t="n">
        <v>40</v>
      </c>
      <c r="AF2624" s="50" t="n">
        <v>84</v>
      </c>
      <c r="AG2624" s="50" t="n">
        <v>7485.8</v>
      </c>
      <c r="AH2624" s="50" t="n">
        <v>26</v>
      </c>
      <c r="AI2624" s="50" t="n">
        <v>203</v>
      </c>
      <c r="AJ2624" s="50" t="n">
        <v>15108.1</v>
      </c>
      <c r="AK2624" s="50" t="n">
        <v>93</v>
      </c>
    </row>
    <row r="2625" customFormat="false" ht="15" hidden="false" customHeight="false" outlineLevel="0" collapsed="false">
      <c r="A2625" s="50" t="s">
        <v>1504</v>
      </c>
      <c r="B2625" s="50" t="s">
        <v>168</v>
      </c>
      <c r="C2625" s="50" t="s">
        <v>713</v>
      </c>
      <c r="D2625" s="50" t="n">
        <v>669394</v>
      </c>
      <c r="E2625" s="50" t="n">
        <v>5</v>
      </c>
      <c r="F2625" s="50" t="s">
        <v>54</v>
      </c>
      <c r="G2625" s="50" t="n">
        <v>376</v>
      </c>
      <c r="H2625" s="50" t="n">
        <v>191</v>
      </c>
      <c r="I2625" s="50" t="n">
        <v>64</v>
      </c>
      <c r="J2625" s="50" t="n">
        <v>172</v>
      </c>
      <c r="K2625" s="50" t="n">
        <v>116</v>
      </c>
      <c r="L2625" s="50" t="n">
        <v>20</v>
      </c>
      <c r="M2625" s="50" t="n">
        <v>204</v>
      </c>
      <c r="N2625" s="50" t="n">
        <v>75</v>
      </c>
      <c r="O2625" s="50" t="n">
        <v>4.509</v>
      </c>
      <c r="P2625" s="50" t="n">
        <v>103</v>
      </c>
      <c r="Q2625" s="50" t="n">
        <v>93</v>
      </c>
      <c r="R2625" s="50" t="n">
        <v>27</v>
      </c>
      <c r="S2625" s="50" t="n">
        <v>7</v>
      </c>
      <c r="T2625" s="50" t="n">
        <v>0</v>
      </c>
      <c r="U2625" s="50" t="n">
        <v>5</v>
      </c>
      <c r="V2625" s="50" t="n">
        <v>10</v>
      </c>
      <c r="W2625" s="50" t="n">
        <v>0</v>
      </c>
      <c r="X2625" s="50" t="n">
        <v>0</v>
      </c>
      <c r="Y2625" s="50" t="n">
        <v>23</v>
      </c>
      <c r="Z2625" s="50" t="n">
        <v>39.25</v>
      </c>
      <c r="AA2625" s="50" t="n">
        <v>103</v>
      </c>
      <c r="AB2625" s="50" t="n">
        <v>37.406</v>
      </c>
      <c r="AC2625" s="50" t="n">
        <v>70</v>
      </c>
      <c r="AD2625" s="50" t="n">
        <v>7</v>
      </c>
      <c r="AE2625" s="50" t="n">
        <v>35</v>
      </c>
      <c r="AF2625" s="50" t="n">
        <v>70</v>
      </c>
      <c r="AG2625" s="50" t="n">
        <v>6443.6</v>
      </c>
      <c r="AH2625" s="50" t="n">
        <v>28</v>
      </c>
      <c r="AI2625" s="50" t="n">
        <v>170</v>
      </c>
      <c r="AJ2625" s="50" t="n">
        <v>12920.9</v>
      </c>
      <c r="AK2625" s="50" t="n">
        <v>109</v>
      </c>
    </row>
    <row r="2626" customFormat="false" ht="15" hidden="false" customHeight="false" outlineLevel="0" collapsed="false">
      <c r="A2626" s="50" t="s">
        <v>1504</v>
      </c>
      <c r="B2626" s="50" t="s">
        <v>168</v>
      </c>
      <c r="C2626" s="50" t="s">
        <v>713</v>
      </c>
      <c r="D2626" s="50" t="n">
        <v>669394</v>
      </c>
      <c r="E2626" s="50" t="n">
        <v>6</v>
      </c>
      <c r="F2626" s="50" t="s">
        <v>55</v>
      </c>
      <c r="G2626" s="50" t="n">
        <v>399</v>
      </c>
      <c r="H2626" s="50" t="n">
        <v>194</v>
      </c>
      <c r="I2626" s="50" t="n">
        <v>55</v>
      </c>
      <c r="J2626" s="50" t="n">
        <v>187</v>
      </c>
      <c r="K2626" s="50" t="n">
        <v>127</v>
      </c>
      <c r="L2626" s="50" t="n">
        <v>25</v>
      </c>
      <c r="M2626" s="50" t="n">
        <v>212</v>
      </c>
      <c r="N2626" s="50" t="n">
        <v>67</v>
      </c>
      <c r="O2626" s="50" t="n">
        <v>3.225</v>
      </c>
      <c r="P2626" s="50" t="n">
        <v>103</v>
      </c>
      <c r="Q2626" s="50" t="n">
        <v>89</v>
      </c>
      <c r="R2626" s="50" t="n">
        <v>24</v>
      </c>
      <c r="S2626" s="50" t="n">
        <v>3</v>
      </c>
      <c r="T2626" s="50" t="n">
        <v>0</v>
      </c>
      <c r="U2626" s="50" t="n">
        <v>4</v>
      </c>
      <c r="V2626" s="50" t="n">
        <v>12</v>
      </c>
      <c r="W2626" s="50" t="n">
        <v>1</v>
      </c>
      <c r="X2626" s="50" t="n">
        <v>1</v>
      </c>
      <c r="Y2626" s="50" t="n">
        <v>24</v>
      </c>
      <c r="Z2626" s="50" t="n">
        <v>36.15</v>
      </c>
      <c r="AA2626" s="50" t="n">
        <v>101</v>
      </c>
      <c r="AB2626" s="50" t="n">
        <v>32.063</v>
      </c>
      <c r="AC2626" s="50" t="n">
        <v>66</v>
      </c>
      <c r="AD2626" s="50" t="n">
        <v>6</v>
      </c>
      <c r="AE2626" s="50" t="n">
        <v>28</v>
      </c>
      <c r="AF2626" s="50" t="n">
        <v>64</v>
      </c>
      <c r="AG2626" s="50" t="n">
        <v>5770.5</v>
      </c>
      <c r="AH2626" s="50" t="n">
        <v>15</v>
      </c>
      <c r="AI2626" s="50" t="n">
        <v>170</v>
      </c>
      <c r="AJ2626" s="50" t="n">
        <v>12927</v>
      </c>
      <c r="AK2626" s="50" t="n">
        <v>109</v>
      </c>
    </row>
    <row r="2627" customFormat="false" ht="15" hidden="false" customHeight="false" outlineLevel="0" collapsed="false">
      <c r="A2627" s="50" t="s">
        <v>1504</v>
      </c>
      <c r="B2627" s="50" t="s">
        <v>168</v>
      </c>
      <c r="C2627" s="50" t="s">
        <v>713</v>
      </c>
      <c r="D2627" s="50" t="n">
        <v>669394</v>
      </c>
      <c r="E2627" s="50" t="n">
        <v>7</v>
      </c>
      <c r="F2627" s="50" t="s">
        <v>56</v>
      </c>
      <c r="G2627" s="50" t="n">
        <v>328</v>
      </c>
      <c r="H2627" s="50" t="n">
        <v>176</v>
      </c>
      <c r="I2627" s="50" t="n">
        <v>63</v>
      </c>
      <c r="J2627" s="50" t="n">
        <v>148</v>
      </c>
      <c r="K2627" s="50" t="n">
        <v>105</v>
      </c>
      <c r="L2627" s="50" t="n">
        <v>24</v>
      </c>
      <c r="M2627" s="50" t="n">
        <v>179</v>
      </c>
      <c r="N2627" s="50" t="n">
        <v>71</v>
      </c>
      <c r="O2627" s="50" t="n">
        <v>-5.131</v>
      </c>
      <c r="P2627" s="50" t="n">
        <v>91</v>
      </c>
      <c r="Q2627" s="50" t="n">
        <v>86</v>
      </c>
      <c r="R2627" s="50" t="n">
        <v>15</v>
      </c>
      <c r="S2627" s="50" t="n">
        <v>2</v>
      </c>
      <c r="T2627" s="50" t="n">
        <v>0</v>
      </c>
      <c r="U2627" s="50" t="n">
        <v>5</v>
      </c>
      <c r="V2627" s="50" t="n">
        <v>4</v>
      </c>
      <c r="W2627" s="50" t="n">
        <v>1</v>
      </c>
      <c r="X2627" s="50" t="n">
        <v>0</v>
      </c>
      <c r="Y2627" s="50" t="n">
        <v>29</v>
      </c>
      <c r="Z2627" s="50" t="n">
        <v>23.2</v>
      </c>
      <c r="AA2627" s="50" t="n">
        <v>91</v>
      </c>
      <c r="AB2627" s="50" t="n">
        <v>23.526</v>
      </c>
      <c r="AC2627" s="50" t="n">
        <v>57</v>
      </c>
      <c r="AD2627" s="50" t="n">
        <v>10</v>
      </c>
      <c r="AE2627" s="50" t="n">
        <v>25</v>
      </c>
      <c r="AF2627" s="50" t="n">
        <v>57</v>
      </c>
      <c r="AG2627" s="50" t="n">
        <v>5049.3</v>
      </c>
      <c r="AH2627" s="50" t="n">
        <v>13</v>
      </c>
      <c r="AI2627" s="50" t="n">
        <v>165</v>
      </c>
      <c r="AJ2627" s="50" t="n">
        <v>12618.6</v>
      </c>
      <c r="AK2627" s="50" t="n">
        <v>122</v>
      </c>
    </row>
    <row r="2628" customFormat="false" ht="15" hidden="false" customHeight="false" outlineLevel="0" collapsed="false">
      <c r="A2628" s="50" t="s">
        <v>1504</v>
      </c>
      <c r="B2628" s="50" t="s">
        <v>168</v>
      </c>
      <c r="C2628" s="50" t="s">
        <v>713</v>
      </c>
      <c r="D2628" s="50" t="n">
        <v>669394</v>
      </c>
      <c r="E2628" s="50" t="n">
        <v>8</v>
      </c>
      <c r="F2628" s="50" t="s">
        <v>57</v>
      </c>
      <c r="G2628" s="50" t="n">
        <v>359</v>
      </c>
      <c r="H2628" s="50" t="n">
        <v>175</v>
      </c>
      <c r="I2628" s="50" t="n">
        <v>53</v>
      </c>
      <c r="J2628" s="50" t="n">
        <v>161</v>
      </c>
      <c r="K2628" s="50" t="n">
        <v>111</v>
      </c>
      <c r="L2628" s="50" t="n">
        <v>17</v>
      </c>
      <c r="M2628" s="50" t="n">
        <v>198</v>
      </c>
      <c r="N2628" s="50" t="n">
        <v>64</v>
      </c>
      <c r="O2628" s="50" t="n">
        <v>-1.193</v>
      </c>
      <c r="P2628" s="50" t="n">
        <v>95</v>
      </c>
      <c r="Q2628" s="50" t="n">
        <v>85</v>
      </c>
      <c r="R2628" s="50" t="n">
        <v>21</v>
      </c>
      <c r="S2628" s="50" t="n">
        <v>5</v>
      </c>
      <c r="T2628" s="50" t="n">
        <v>0</v>
      </c>
      <c r="U2628" s="50" t="n">
        <v>4</v>
      </c>
      <c r="V2628" s="50" t="n">
        <v>9</v>
      </c>
      <c r="W2628" s="50" t="n">
        <v>1</v>
      </c>
      <c r="X2628" s="50" t="n">
        <v>0</v>
      </c>
      <c r="Y2628" s="50" t="n">
        <v>23</v>
      </c>
      <c r="Z2628" s="50" t="n">
        <v>32.05</v>
      </c>
      <c r="AA2628" s="50" t="n">
        <v>95</v>
      </c>
      <c r="AB2628" s="50" t="n">
        <v>33.874</v>
      </c>
      <c r="AC2628" s="50" t="n">
        <v>62</v>
      </c>
      <c r="AD2628" s="50" t="n">
        <v>8</v>
      </c>
      <c r="AE2628" s="50" t="n">
        <v>31</v>
      </c>
      <c r="AF2628" s="50" t="n">
        <v>62</v>
      </c>
      <c r="AG2628" s="50" t="n">
        <v>5632.7</v>
      </c>
      <c r="AH2628" s="50" t="n">
        <v>19</v>
      </c>
      <c r="AI2628" s="50" t="n">
        <v>163</v>
      </c>
      <c r="AJ2628" s="50" t="n">
        <v>12445.2</v>
      </c>
      <c r="AK2628" s="50" t="n">
        <v>111</v>
      </c>
    </row>
    <row r="2629" customFormat="false" ht="15" hidden="false" customHeight="false" outlineLevel="0" collapsed="false">
      <c r="A2629" s="50" t="s">
        <v>1504</v>
      </c>
      <c r="B2629" s="50" t="s">
        <v>168</v>
      </c>
      <c r="C2629" s="50" t="s">
        <v>713</v>
      </c>
      <c r="D2629" s="50" t="n">
        <v>669394</v>
      </c>
      <c r="E2629" s="50" t="n">
        <v>9</v>
      </c>
      <c r="F2629" s="50" t="s">
        <v>58</v>
      </c>
      <c r="G2629" s="50" t="n">
        <v>412</v>
      </c>
      <c r="H2629" s="50" t="n">
        <v>188</v>
      </c>
      <c r="I2629" s="50" t="n">
        <v>66</v>
      </c>
      <c r="J2629" s="50" t="n">
        <v>178</v>
      </c>
      <c r="K2629" s="50" t="n">
        <v>114</v>
      </c>
      <c r="L2629" s="50" t="n">
        <v>24</v>
      </c>
      <c r="M2629" s="50" t="n">
        <v>234</v>
      </c>
      <c r="N2629" s="50" t="n">
        <v>74</v>
      </c>
      <c r="O2629" s="50" t="n">
        <v>-0.997</v>
      </c>
      <c r="P2629" s="50" t="n">
        <v>99</v>
      </c>
      <c r="Q2629" s="50" t="n">
        <v>81</v>
      </c>
      <c r="R2629" s="50" t="n">
        <v>14</v>
      </c>
      <c r="S2629" s="50" t="n">
        <v>2</v>
      </c>
      <c r="T2629" s="50" t="n">
        <v>0</v>
      </c>
      <c r="U2629" s="50" t="n">
        <v>5</v>
      </c>
      <c r="V2629" s="50" t="n">
        <v>16</v>
      </c>
      <c r="W2629" s="50" t="n">
        <v>0</v>
      </c>
      <c r="X2629" s="50" t="n">
        <v>2</v>
      </c>
      <c r="Y2629" s="50" t="n">
        <v>29</v>
      </c>
      <c r="Z2629" s="50" t="n">
        <v>30</v>
      </c>
      <c r="AA2629" s="50" t="n">
        <v>99</v>
      </c>
      <c r="AB2629" s="50" t="n">
        <v>32.718</v>
      </c>
      <c r="AC2629" s="50" t="n">
        <v>54</v>
      </c>
      <c r="AD2629" s="50" t="n">
        <v>9</v>
      </c>
      <c r="AE2629" s="50" t="n">
        <v>19</v>
      </c>
      <c r="AF2629" s="50" t="n">
        <v>54</v>
      </c>
      <c r="AG2629" s="50" t="n">
        <v>4838.4</v>
      </c>
      <c r="AH2629" s="50" t="n">
        <v>17</v>
      </c>
      <c r="AI2629" s="50" t="n">
        <v>166</v>
      </c>
      <c r="AJ2629" s="50" t="n">
        <v>12579.3</v>
      </c>
      <c r="AK2629" s="50" t="n">
        <v>106</v>
      </c>
    </row>
    <row r="2630" customFormat="false" ht="15" hidden="false" customHeight="false" outlineLevel="0" collapsed="false">
      <c r="A2630" s="50" t="s">
        <v>1505</v>
      </c>
      <c r="B2630" s="50" t="s">
        <v>168</v>
      </c>
      <c r="C2630" s="50" t="s">
        <v>714</v>
      </c>
      <c r="D2630" s="50" t="n">
        <v>677649</v>
      </c>
      <c r="E2630" s="50" t="n">
        <v>4</v>
      </c>
      <c r="F2630" s="50" t="s">
        <v>53</v>
      </c>
      <c r="G2630" s="50" t="n">
        <v>246</v>
      </c>
      <c r="H2630" s="50" t="n">
        <v>117</v>
      </c>
      <c r="I2630" s="50" t="n">
        <v>31</v>
      </c>
      <c r="J2630" s="50" t="n">
        <v>114</v>
      </c>
      <c r="K2630" s="50" t="n">
        <v>73</v>
      </c>
      <c r="L2630" s="50" t="n">
        <v>8</v>
      </c>
      <c r="M2630" s="50" t="n">
        <v>132</v>
      </c>
      <c r="N2630" s="50" t="n">
        <v>44</v>
      </c>
      <c r="O2630" s="50" t="n">
        <v>0.384</v>
      </c>
      <c r="P2630" s="50" t="n">
        <v>65</v>
      </c>
      <c r="Q2630" s="50" t="n">
        <v>59</v>
      </c>
      <c r="R2630" s="50" t="n">
        <v>17</v>
      </c>
      <c r="S2630" s="50" t="n">
        <v>5</v>
      </c>
      <c r="T2630" s="50" t="n">
        <v>0</v>
      </c>
      <c r="U2630" s="50" t="n">
        <v>1</v>
      </c>
      <c r="V2630" s="50" t="n">
        <v>6</v>
      </c>
      <c r="W2630" s="50" t="n">
        <v>0</v>
      </c>
      <c r="X2630" s="50" t="n">
        <v>0</v>
      </c>
      <c r="Y2630" s="50" t="n">
        <v>13</v>
      </c>
      <c r="Z2630" s="50" t="n">
        <v>22.35</v>
      </c>
      <c r="AA2630" s="50" t="n">
        <v>64</v>
      </c>
      <c r="AB2630" s="50" t="n">
        <v>18.452</v>
      </c>
      <c r="AC2630" s="50" t="n">
        <v>46</v>
      </c>
      <c r="AD2630" s="50" t="n">
        <v>2</v>
      </c>
      <c r="AE2630" s="50" t="n">
        <v>18</v>
      </c>
      <c r="AF2630" s="50" t="n">
        <v>45</v>
      </c>
      <c r="AG2630" s="50" t="n">
        <v>4041.4</v>
      </c>
      <c r="AH2630" s="50" t="n">
        <v>12</v>
      </c>
      <c r="AI2630" s="50" t="n">
        <v>105</v>
      </c>
      <c r="AJ2630" s="50" t="n">
        <v>7660.1</v>
      </c>
      <c r="AK2630" s="50" t="n">
        <v>34</v>
      </c>
    </row>
    <row r="2631" customFormat="false" ht="15" hidden="false" customHeight="false" outlineLevel="0" collapsed="false">
      <c r="A2631" s="50" t="s">
        <v>1505</v>
      </c>
      <c r="B2631" s="50" t="s">
        <v>168</v>
      </c>
      <c r="C2631" s="50" t="s">
        <v>714</v>
      </c>
      <c r="D2631" s="50" t="n">
        <v>677649</v>
      </c>
      <c r="E2631" s="50" t="n">
        <v>5</v>
      </c>
      <c r="F2631" s="50" t="s">
        <v>54</v>
      </c>
      <c r="G2631" s="50" t="n">
        <v>436</v>
      </c>
      <c r="H2631" s="50" t="n">
        <v>222</v>
      </c>
      <c r="I2631" s="50" t="n">
        <v>59</v>
      </c>
      <c r="J2631" s="50" t="n">
        <v>198</v>
      </c>
      <c r="K2631" s="50" t="n">
        <v>130</v>
      </c>
      <c r="L2631" s="50" t="n">
        <v>22</v>
      </c>
      <c r="M2631" s="50" t="n">
        <v>238</v>
      </c>
      <c r="N2631" s="50" t="n">
        <v>92</v>
      </c>
      <c r="O2631" s="50" t="n">
        <v>4.144</v>
      </c>
      <c r="P2631" s="50" t="n">
        <v>115</v>
      </c>
      <c r="Q2631" s="50" t="n">
        <v>104</v>
      </c>
      <c r="R2631" s="50" t="n">
        <v>30</v>
      </c>
      <c r="S2631" s="50" t="n">
        <v>7</v>
      </c>
      <c r="T2631" s="50" t="n">
        <v>2</v>
      </c>
      <c r="U2631" s="50" t="n">
        <v>3</v>
      </c>
      <c r="V2631" s="50" t="n">
        <v>8</v>
      </c>
      <c r="W2631" s="50" t="n">
        <v>0</v>
      </c>
      <c r="X2631" s="50" t="n">
        <v>2</v>
      </c>
      <c r="Y2631" s="50" t="n">
        <v>30</v>
      </c>
      <c r="Z2631" s="50" t="n">
        <v>38.85</v>
      </c>
      <c r="AA2631" s="50" t="n">
        <v>113</v>
      </c>
      <c r="AB2631" s="50" t="n">
        <v>36.421</v>
      </c>
      <c r="AC2631" s="50" t="n">
        <v>77</v>
      </c>
      <c r="AD2631" s="50" t="n">
        <v>6</v>
      </c>
      <c r="AE2631" s="50" t="n">
        <v>32</v>
      </c>
      <c r="AF2631" s="50" t="n">
        <v>76</v>
      </c>
      <c r="AG2631" s="50" t="n">
        <v>6756.8</v>
      </c>
      <c r="AH2631" s="50" t="n">
        <v>31</v>
      </c>
      <c r="AI2631" s="50" t="n">
        <v>189</v>
      </c>
      <c r="AJ2631" s="50" t="n">
        <v>13766</v>
      </c>
      <c r="AK2631" s="50" t="n">
        <v>54</v>
      </c>
    </row>
    <row r="2632" customFormat="false" ht="15" hidden="false" customHeight="false" outlineLevel="0" collapsed="false">
      <c r="A2632" s="50" t="s">
        <v>1505</v>
      </c>
      <c r="B2632" s="50" t="s">
        <v>168</v>
      </c>
      <c r="C2632" s="50" t="s">
        <v>714</v>
      </c>
      <c r="D2632" s="50" t="n">
        <v>677649</v>
      </c>
      <c r="E2632" s="50" t="n">
        <v>6</v>
      </c>
      <c r="F2632" s="50" t="s">
        <v>55</v>
      </c>
      <c r="G2632" s="50" t="n">
        <v>421</v>
      </c>
      <c r="H2632" s="50" t="n">
        <v>222</v>
      </c>
      <c r="I2632" s="50" t="n">
        <v>46</v>
      </c>
      <c r="J2632" s="50" t="n">
        <v>214</v>
      </c>
      <c r="K2632" s="50" t="n">
        <v>147</v>
      </c>
      <c r="L2632" s="50" t="n">
        <v>20</v>
      </c>
      <c r="M2632" s="50" t="n">
        <v>207</v>
      </c>
      <c r="N2632" s="50" t="n">
        <v>75</v>
      </c>
      <c r="O2632" s="50" t="n">
        <v>-2.926</v>
      </c>
      <c r="P2632" s="50" t="n">
        <v>104</v>
      </c>
      <c r="Q2632" s="50" t="n">
        <v>96</v>
      </c>
      <c r="R2632" s="50" t="n">
        <v>22</v>
      </c>
      <c r="S2632" s="50" t="n">
        <v>3</v>
      </c>
      <c r="T2632" s="50" t="n">
        <v>0</v>
      </c>
      <c r="U2632" s="50" t="n">
        <v>2</v>
      </c>
      <c r="V2632" s="50" t="n">
        <v>7</v>
      </c>
      <c r="W2632" s="50" t="n">
        <v>1</v>
      </c>
      <c r="X2632" s="50" t="n">
        <v>0</v>
      </c>
      <c r="Y2632" s="50" t="n">
        <v>24</v>
      </c>
      <c r="Z2632" s="50" t="n">
        <v>28.65</v>
      </c>
      <c r="AA2632" s="50" t="n">
        <v>104</v>
      </c>
      <c r="AB2632" s="50" t="n">
        <v>29.759</v>
      </c>
      <c r="AC2632" s="50" t="n">
        <v>72</v>
      </c>
      <c r="AD2632" s="50" t="n">
        <v>3</v>
      </c>
      <c r="AE2632" s="50" t="n">
        <v>22</v>
      </c>
      <c r="AF2632" s="50" t="n">
        <v>72</v>
      </c>
      <c r="AG2632" s="50" t="n">
        <v>6078.9</v>
      </c>
      <c r="AH2632" s="50" t="n">
        <v>24</v>
      </c>
      <c r="AI2632" s="50" t="n">
        <v>198</v>
      </c>
      <c r="AJ2632" s="50" t="n">
        <v>14242.2</v>
      </c>
      <c r="AK2632" s="50" t="n">
        <v>43</v>
      </c>
    </row>
    <row r="2633" customFormat="false" ht="15" hidden="false" customHeight="false" outlineLevel="0" collapsed="false">
      <c r="A2633" s="50" t="s">
        <v>1505</v>
      </c>
      <c r="B2633" s="50" t="s">
        <v>168</v>
      </c>
      <c r="C2633" s="50" t="s">
        <v>714</v>
      </c>
      <c r="D2633" s="50" t="n">
        <v>677649</v>
      </c>
      <c r="E2633" s="50" t="n">
        <v>7</v>
      </c>
      <c r="F2633" s="50" t="s">
        <v>56</v>
      </c>
      <c r="G2633" s="50" t="n">
        <v>392</v>
      </c>
      <c r="H2633" s="50" t="n">
        <v>217</v>
      </c>
      <c r="I2633" s="50" t="n">
        <v>47</v>
      </c>
      <c r="J2633" s="50" t="n">
        <v>182</v>
      </c>
      <c r="K2633" s="50" t="n">
        <v>138</v>
      </c>
      <c r="L2633" s="50" t="n">
        <v>15</v>
      </c>
      <c r="M2633" s="50" t="n">
        <v>210</v>
      </c>
      <c r="N2633" s="50" t="n">
        <v>79</v>
      </c>
      <c r="O2633" s="50" t="n">
        <v>6.71</v>
      </c>
      <c r="P2633" s="50" t="n">
        <v>98</v>
      </c>
      <c r="Q2633" s="50" t="n">
        <v>87</v>
      </c>
      <c r="R2633" s="50" t="n">
        <v>24</v>
      </c>
      <c r="S2633" s="50" t="n">
        <v>4</v>
      </c>
      <c r="T2633" s="50" t="n">
        <v>1</v>
      </c>
      <c r="U2633" s="50" t="n">
        <v>6</v>
      </c>
      <c r="V2633" s="50" t="n">
        <v>6</v>
      </c>
      <c r="W2633" s="50" t="n">
        <v>2</v>
      </c>
      <c r="X2633" s="50" t="n">
        <v>3</v>
      </c>
      <c r="Y2633" s="50" t="n">
        <v>21</v>
      </c>
      <c r="Z2633" s="50" t="n">
        <v>35.9</v>
      </c>
      <c r="AA2633" s="50" t="n">
        <v>98</v>
      </c>
      <c r="AB2633" s="50" t="n">
        <v>31.6</v>
      </c>
      <c r="AC2633" s="50" t="n">
        <v>69</v>
      </c>
      <c r="AD2633" s="50" t="n">
        <v>6</v>
      </c>
      <c r="AE2633" s="50" t="n">
        <v>22</v>
      </c>
      <c r="AF2633" s="50" t="n">
        <v>69</v>
      </c>
      <c r="AG2633" s="50" t="n">
        <v>5990.7</v>
      </c>
      <c r="AH2633" s="50" t="n">
        <v>32</v>
      </c>
      <c r="AI2633" s="50" t="n">
        <v>195</v>
      </c>
      <c r="AJ2633" s="50" t="n">
        <v>14163.3</v>
      </c>
      <c r="AK2633" s="50" t="n">
        <v>55</v>
      </c>
    </row>
    <row r="2634" customFormat="false" ht="15" hidden="false" customHeight="false" outlineLevel="0" collapsed="false">
      <c r="A2634" s="50" t="s">
        <v>1505</v>
      </c>
      <c r="B2634" s="50" t="s">
        <v>168</v>
      </c>
      <c r="C2634" s="50" t="s">
        <v>714</v>
      </c>
      <c r="D2634" s="50" t="n">
        <v>677649</v>
      </c>
      <c r="E2634" s="50" t="n">
        <v>8</v>
      </c>
      <c r="F2634" s="50" t="s">
        <v>57</v>
      </c>
      <c r="G2634" s="50" t="n">
        <v>481</v>
      </c>
      <c r="H2634" s="50" t="n">
        <v>235</v>
      </c>
      <c r="I2634" s="50" t="n">
        <v>66</v>
      </c>
      <c r="J2634" s="50" t="n">
        <v>215</v>
      </c>
      <c r="K2634" s="50" t="n">
        <v>148</v>
      </c>
      <c r="L2634" s="50" t="n">
        <v>25</v>
      </c>
      <c r="M2634" s="50" t="n">
        <v>266</v>
      </c>
      <c r="N2634" s="50" t="n">
        <v>87</v>
      </c>
      <c r="O2634" s="50" t="n">
        <v>5.928</v>
      </c>
      <c r="P2634" s="50" t="n">
        <v>117</v>
      </c>
      <c r="Q2634" s="50" t="n">
        <v>105</v>
      </c>
      <c r="R2634" s="50" t="n">
        <v>30</v>
      </c>
      <c r="S2634" s="50" t="n">
        <v>7</v>
      </c>
      <c r="T2634" s="50" t="n">
        <v>1</v>
      </c>
      <c r="U2634" s="50" t="n">
        <v>3</v>
      </c>
      <c r="V2634" s="50" t="n">
        <v>11</v>
      </c>
      <c r="W2634" s="50" t="n">
        <v>1</v>
      </c>
      <c r="X2634" s="50" t="n">
        <v>0</v>
      </c>
      <c r="Y2634" s="50" t="n">
        <v>31</v>
      </c>
      <c r="Z2634" s="50" t="n">
        <v>41.85</v>
      </c>
      <c r="AA2634" s="50" t="n">
        <v>116</v>
      </c>
      <c r="AB2634" s="50" t="n">
        <v>33.685</v>
      </c>
      <c r="AC2634" s="50" t="n">
        <v>74</v>
      </c>
      <c r="AD2634" s="50" t="n">
        <v>4</v>
      </c>
      <c r="AE2634" s="50" t="n">
        <v>34</v>
      </c>
      <c r="AF2634" s="50" t="n">
        <v>73</v>
      </c>
      <c r="AG2634" s="50" t="n">
        <v>6577.8</v>
      </c>
      <c r="AH2634" s="50" t="n">
        <v>28</v>
      </c>
      <c r="AI2634" s="50" t="n">
        <v>198</v>
      </c>
      <c r="AJ2634" s="50" t="n">
        <v>14420.2</v>
      </c>
      <c r="AK2634" s="50" t="n">
        <v>60</v>
      </c>
    </row>
    <row r="2635" customFormat="false" ht="15" hidden="false" customHeight="false" outlineLevel="0" collapsed="false">
      <c r="A2635" s="50" t="s">
        <v>1505</v>
      </c>
      <c r="B2635" s="50" t="s">
        <v>168</v>
      </c>
      <c r="C2635" s="50" t="s">
        <v>714</v>
      </c>
      <c r="D2635" s="50" t="n">
        <v>677649</v>
      </c>
      <c r="E2635" s="50" t="n">
        <v>9</v>
      </c>
      <c r="F2635" s="50" t="s">
        <v>58</v>
      </c>
      <c r="G2635" s="50" t="n">
        <v>367</v>
      </c>
      <c r="H2635" s="50" t="n">
        <v>199</v>
      </c>
      <c r="I2635" s="50" t="n">
        <v>40</v>
      </c>
      <c r="J2635" s="50" t="n">
        <v>179</v>
      </c>
      <c r="K2635" s="50" t="n">
        <v>136</v>
      </c>
      <c r="L2635" s="50" t="n">
        <v>15</v>
      </c>
      <c r="M2635" s="50" t="n">
        <v>187</v>
      </c>
      <c r="N2635" s="50" t="n">
        <v>63</v>
      </c>
      <c r="O2635" s="50" t="n">
        <v>-4.615</v>
      </c>
      <c r="P2635" s="50" t="n">
        <v>98</v>
      </c>
      <c r="Q2635" s="50" t="n">
        <v>88</v>
      </c>
      <c r="R2635" s="50" t="n">
        <v>17</v>
      </c>
      <c r="S2635" s="50" t="n">
        <v>1</v>
      </c>
      <c r="T2635" s="50" t="n">
        <v>0</v>
      </c>
      <c r="U2635" s="50" t="n">
        <v>2</v>
      </c>
      <c r="V2635" s="50" t="n">
        <v>8</v>
      </c>
      <c r="W2635" s="50" t="n">
        <v>1</v>
      </c>
      <c r="X2635" s="50" t="n">
        <v>1</v>
      </c>
      <c r="Y2635" s="50" t="n">
        <v>22</v>
      </c>
      <c r="Z2635" s="50" t="n">
        <v>24.15</v>
      </c>
      <c r="AA2635" s="50" t="n">
        <v>98</v>
      </c>
      <c r="AB2635" s="50" t="n">
        <v>27.902</v>
      </c>
      <c r="AC2635" s="50" t="n">
        <v>67</v>
      </c>
      <c r="AD2635" s="50" t="n">
        <v>3</v>
      </c>
      <c r="AE2635" s="50" t="n">
        <v>29</v>
      </c>
      <c r="AF2635" s="50" t="n">
        <v>67</v>
      </c>
      <c r="AG2635" s="50" t="n">
        <v>5883.1</v>
      </c>
      <c r="AH2635" s="50" t="n">
        <v>17</v>
      </c>
      <c r="AI2635" s="50" t="n">
        <v>175</v>
      </c>
      <c r="AJ2635" s="50" t="n">
        <v>12723.5</v>
      </c>
      <c r="AK2635" s="50" t="n">
        <v>56</v>
      </c>
    </row>
    <row r="2636" customFormat="false" ht="15" hidden="false" customHeight="false" outlineLevel="0" collapsed="false">
      <c r="A2636" s="50" t="s">
        <v>1506</v>
      </c>
      <c r="B2636" s="50" t="s">
        <v>168</v>
      </c>
      <c r="C2636" s="50" t="s">
        <v>715</v>
      </c>
      <c r="D2636" s="50" t="n">
        <v>694671</v>
      </c>
      <c r="E2636" s="50" t="n">
        <v>4</v>
      </c>
      <c r="F2636" s="50" t="s">
        <v>53</v>
      </c>
      <c r="G2636" s="50" t="n">
        <v>332</v>
      </c>
      <c r="H2636" s="50" t="n">
        <v>156</v>
      </c>
      <c r="I2636" s="50" t="n">
        <v>36</v>
      </c>
      <c r="J2636" s="50" t="n">
        <v>161</v>
      </c>
      <c r="K2636" s="50" t="n">
        <v>106</v>
      </c>
      <c r="L2636" s="50" t="n">
        <v>16</v>
      </c>
      <c r="M2636" s="50" t="n">
        <v>170</v>
      </c>
      <c r="N2636" s="50" t="n">
        <v>50</v>
      </c>
      <c r="O2636" s="50" t="n">
        <v>-3.084</v>
      </c>
      <c r="P2636" s="50" t="n">
        <v>84</v>
      </c>
      <c r="Q2636" s="50" t="n">
        <v>80</v>
      </c>
      <c r="R2636" s="50" t="n">
        <v>19</v>
      </c>
      <c r="S2636" s="50" t="n">
        <v>3</v>
      </c>
      <c r="T2636" s="50" t="n">
        <v>2</v>
      </c>
      <c r="U2636" s="50" t="n">
        <v>1</v>
      </c>
      <c r="V2636" s="50" t="n">
        <v>4</v>
      </c>
      <c r="W2636" s="50" t="n">
        <v>0</v>
      </c>
      <c r="X2636" s="50" t="n">
        <v>0</v>
      </c>
      <c r="Y2636" s="50" t="n">
        <v>19</v>
      </c>
      <c r="Z2636" s="50" t="n">
        <v>23.45</v>
      </c>
      <c r="AA2636" s="50" t="n">
        <v>84</v>
      </c>
      <c r="AB2636" s="50" t="n">
        <v>23.654</v>
      </c>
      <c r="AC2636" s="50" t="n">
        <v>61</v>
      </c>
      <c r="AD2636" s="50" t="n">
        <v>3</v>
      </c>
      <c r="AE2636" s="50" t="n">
        <v>23</v>
      </c>
      <c r="AF2636" s="50" t="n">
        <v>61</v>
      </c>
      <c r="AG2636" s="50" t="n">
        <v>5537.9</v>
      </c>
      <c r="AH2636" s="50" t="n">
        <v>17</v>
      </c>
      <c r="AI2636" s="50" t="n">
        <v>139</v>
      </c>
      <c r="AJ2636" s="50" t="n">
        <v>10116.4</v>
      </c>
      <c r="AK2636" s="50" t="n">
        <v>35</v>
      </c>
    </row>
    <row r="2637" customFormat="false" ht="15" hidden="false" customHeight="false" outlineLevel="0" collapsed="false">
      <c r="A2637" s="50" t="s">
        <v>1506</v>
      </c>
      <c r="B2637" s="50" t="s">
        <v>168</v>
      </c>
      <c r="C2637" s="50" t="s">
        <v>715</v>
      </c>
      <c r="D2637" s="50" t="n">
        <v>694671</v>
      </c>
      <c r="E2637" s="50" t="n">
        <v>6</v>
      </c>
      <c r="F2637" s="50" t="s">
        <v>55</v>
      </c>
      <c r="G2637" s="50" t="n">
        <v>322</v>
      </c>
      <c r="H2637" s="50" t="n">
        <v>164</v>
      </c>
      <c r="I2637" s="50" t="n">
        <v>28</v>
      </c>
      <c r="J2637" s="50" t="n">
        <v>175</v>
      </c>
      <c r="K2637" s="50" t="n">
        <v>125</v>
      </c>
      <c r="L2637" s="50" t="n">
        <v>14</v>
      </c>
      <c r="M2637" s="50" t="n">
        <v>146</v>
      </c>
      <c r="N2637" s="50" t="n">
        <v>39</v>
      </c>
      <c r="O2637" s="50" t="n">
        <v>5.875</v>
      </c>
      <c r="P2637" s="50" t="n">
        <v>89</v>
      </c>
      <c r="Q2637" s="50" t="n">
        <v>82</v>
      </c>
      <c r="R2637" s="50" t="n">
        <v>26</v>
      </c>
      <c r="S2637" s="50" t="n">
        <v>5</v>
      </c>
      <c r="T2637" s="50" t="n">
        <v>0</v>
      </c>
      <c r="U2637" s="50" t="n">
        <v>7</v>
      </c>
      <c r="V2637" s="50" t="n">
        <v>6</v>
      </c>
      <c r="W2637" s="50" t="n">
        <v>1</v>
      </c>
      <c r="X2637" s="50" t="n">
        <v>0</v>
      </c>
      <c r="Y2637" s="50" t="n">
        <v>18</v>
      </c>
      <c r="Z2637" s="50" t="n">
        <v>37.75</v>
      </c>
      <c r="AA2637" s="50" t="n">
        <v>89</v>
      </c>
      <c r="AB2637" s="50" t="n">
        <v>28.767</v>
      </c>
      <c r="AC2637" s="50" t="n">
        <v>64</v>
      </c>
      <c r="AD2637" s="50" t="n">
        <v>7</v>
      </c>
      <c r="AE2637" s="50" t="n">
        <v>22</v>
      </c>
      <c r="AF2637" s="50" t="n">
        <v>64</v>
      </c>
      <c r="AG2637" s="50" t="n">
        <v>5551.1</v>
      </c>
      <c r="AH2637" s="50" t="n">
        <v>19</v>
      </c>
      <c r="AI2637" s="50" t="n">
        <v>148</v>
      </c>
      <c r="AJ2637" s="50" t="n">
        <v>10814.3</v>
      </c>
      <c r="AK2637" s="50" t="n">
        <v>40</v>
      </c>
    </row>
    <row r="2638" customFormat="false" ht="15" hidden="false" customHeight="false" outlineLevel="0" collapsed="false">
      <c r="A2638" s="50" t="s">
        <v>1506</v>
      </c>
      <c r="B2638" s="50" t="s">
        <v>168</v>
      </c>
      <c r="C2638" s="50" t="s">
        <v>715</v>
      </c>
      <c r="D2638" s="50" t="n">
        <v>694671</v>
      </c>
      <c r="E2638" s="50" t="n">
        <v>7</v>
      </c>
      <c r="F2638" s="50" t="s">
        <v>56</v>
      </c>
      <c r="G2638" s="50" t="n">
        <v>287</v>
      </c>
      <c r="H2638" s="50" t="n">
        <v>147</v>
      </c>
      <c r="I2638" s="50" t="n">
        <v>31</v>
      </c>
      <c r="J2638" s="50" t="n">
        <v>141</v>
      </c>
      <c r="K2638" s="50" t="n">
        <v>104</v>
      </c>
      <c r="L2638" s="50" t="n">
        <v>17</v>
      </c>
      <c r="M2638" s="50" t="n">
        <v>146</v>
      </c>
      <c r="N2638" s="50" t="n">
        <v>43</v>
      </c>
      <c r="O2638" s="50" t="n">
        <v>2.129</v>
      </c>
      <c r="P2638" s="50" t="n">
        <v>77</v>
      </c>
      <c r="Q2638" s="50" t="n">
        <v>73</v>
      </c>
      <c r="R2638" s="50" t="n">
        <v>20</v>
      </c>
      <c r="S2638" s="50" t="n">
        <v>5</v>
      </c>
      <c r="T2638" s="50" t="n">
        <v>0</v>
      </c>
      <c r="U2638" s="50" t="n">
        <v>4</v>
      </c>
      <c r="V2638" s="50" t="n">
        <v>4</v>
      </c>
      <c r="W2638" s="50" t="n">
        <v>0</v>
      </c>
      <c r="X2638" s="50" t="n">
        <v>0</v>
      </c>
      <c r="Y2638" s="50" t="n">
        <v>19</v>
      </c>
      <c r="Z2638" s="50" t="n">
        <v>26.95</v>
      </c>
      <c r="AA2638" s="50" t="n">
        <v>77</v>
      </c>
      <c r="AB2638" s="50" t="n">
        <v>24.479</v>
      </c>
      <c r="AC2638" s="50" t="n">
        <v>54</v>
      </c>
      <c r="AD2638" s="50" t="n">
        <v>5</v>
      </c>
      <c r="AE2638" s="50" t="n">
        <v>25</v>
      </c>
      <c r="AF2638" s="50" t="n">
        <v>54</v>
      </c>
      <c r="AG2638" s="50" t="n">
        <v>4951.2</v>
      </c>
      <c r="AH2638" s="50" t="n">
        <v>25</v>
      </c>
      <c r="AI2638" s="50" t="n">
        <v>129</v>
      </c>
      <c r="AJ2638" s="50" t="n">
        <v>9384.8</v>
      </c>
      <c r="AK2638" s="50" t="n">
        <v>32</v>
      </c>
    </row>
    <row r="2639" customFormat="false" ht="15" hidden="false" customHeight="false" outlineLevel="0" collapsed="false">
      <c r="A2639" s="50" t="s">
        <v>1506</v>
      </c>
      <c r="B2639" s="50" t="s">
        <v>168</v>
      </c>
      <c r="C2639" s="50" t="s">
        <v>715</v>
      </c>
      <c r="D2639" s="50" t="n">
        <v>694671</v>
      </c>
      <c r="E2639" s="50" t="n">
        <v>8</v>
      </c>
      <c r="F2639" s="50" t="s">
        <v>57</v>
      </c>
      <c r="G2639" s="50" t="n">
        <v>494</v>
      </c>
      <c r="H2639" s="50" t="n">
        <v>227</v>
      </c>
      <c r="I2639" s="50" t="n">
        <v>47</v>
      </c>
      <c r="J2639" s="50" t="n">
        <v>223</v>
      </c>
      <c r="K2639" s="50" t="n">
        <v>155</v>
      </c>
      <c r="L2639" s="50" t="n">
        <v>14</v>
      </c>
      <c r="M2639" s="50" t="n">
        <v>271</v>
      </c>
      <c r="N2639" s="50" t="n">
        <v>72</v>
      </c>
      <c r="O2639" s="50" t="n">
        <v>3.001</v>
      </c>
      <c r="P2639" s="50" t="n">
        <v>120</v>
      </c>
      <c r="Q2639" s="50" t="n">
        <v>95</v>
      </c>
      <c r="R2639" s="50" t="n">
        <v>18</v>
      </c>
      <c r="S2639" s="50" t="n">
        <v>3</v>
      </c>
      <c r="T2639" s="50" t="n">
        <v>0</v>
      </c>
      <c r="U2639" s="50" t="n">
        <v>3</v>
      </c>
      <c r="V2639" s="50" t="n">
        <v>22</v>
      </c>
      <c r="W2639" s="50" t="n">
        <v>3</v>
      </c>
      <c r="X2639" s="50" t="n">
        <v>0</v>
      </c>
      <c r="Y2639" s="50" t="n">
        <v>22</v>
      </c>
      <c r="Z2639" s="50" t="n">
        <v>38.05</v>
      </c>
      <c r="AA2639" s="50" t="n">
        <v>120</v>
      </c>
      <c r="AB2639" s="50" t="n">
        <v>40.26</v>
      </c>
      <c r="AC2639" s="50" t="n">
        <v>73</v>
      </c>
      <c r="AD2639" s="50" t="n">
        <v>2</v>
      </c>
      <c r="AE2639" s="50" t="n">
        <v>27</v>
      </c>
      <c r="AF2639" s="50" t="n">
        <v>73</v>
      </c>
      <c r="AG2639" s="50" t="n">
        <v>6424.5</v>
      </c>
      <c r="AH2639" s="50" t="n">
        <v>20</v>
      </c>
      <c r="AI2639" s="50" t="n">
        <v>196</v>
      </c>
      <c r="AJ2639" s="50" t="n">
        <v>14179.9</v>
      </c>
      <c r="AK2639" s="50" t="n">
        <v>49</v>
      </c>
    </row>
    <row r="2640" customFormat="false" ht="15" hidden="false" customHeight="false" outlineLevel="0" collapsed="false">
      <c r="A2640" s="50" t="s">
        <v>1506</v>
      </c>
      <c r="B2640" s="50" t="s">
        <v>168</v>
      </c>
      <c r="C2640" s="50" t="s">
        <v>715</v>
      </c>
      <c r="D2640" s="50" t="n">
        <v>694671</v>
      </c>
      <c r="E2640" s="50" t="n">
        <v>9</v>
      </c>
      <c r="F2640" s="50" t="s">
        <v>58</v>
      </c>
      <c r="G2640" s="50" t="n">
        <v>453</v>
      </c>
      <c r="H2640" s="50" t="n">
        <v>181</v>
      </c>
      <c r="I2640" s="50" t="n">
        <v>55</v>
      </c>
      <c r="J2640" s="50" t="n">
        <v>208</v>
      </c>
      <c r="K2640" s="50" t="n">
        <v>130</v>
      </c>
      <c r="L2640" s="50" t="n">
        <v>30</v>
      </c>
      <c r="M2640" s="50" t="n">
        <v>241</v>
      </c>
      <c r="N2640" s="50" t="n">
        <v>51</v>
      </c>
      <c r="O2640" s="50" t="n">
        <v>-1.068</v>
      </c>
      <c r="P2640" s="50" t="n">
        <v>101</v>
      </c>
      <c r="Q2640" s="50" t="n">
        <v>81</v>
      </c>
      <c r="R2640" s="50" t="n">
        <v>15</v>
      </c>
      <c r="S2640" s="50" t="n">
        <v>4</v>
      </c>
      <c r="T2640" s="50" t="n">
        <v>0</v>
      </c>
      <c r="U2640" s="50" t="n">
        <v>2</v>
      </c>
      <c r="V2640" s="50" t="n">
        <v>19</v>
      </c>
      <c r="W2640" s="50" t="n">
        <v>0</v>
      </c>
      <c r="X2640" s="50" t="n">
        <v>1</v>
      </c>
      <c r="Y2640" s="50" t="n">
        <v>29</v>
      </c>
      <c r="Z2640" s="50" t="n">
        <v>29.7</v>
      </c>
      <c r="AA2640" s="50" t="n">
        <v>100</v>
      </c>
      <c r="AB2640" s="50" t="n">
        <v>32.668</v>
      </c>
      <c r="AC2640" s="50" t="n">
        <v>53</v>
      </c>
      <c r="AD2640" s="50" t="n">
        <v>7</v>
      </c>
      <c r="AE2640" s="50" t="n">
        <v>14</v>
      </c>
      <c r="AF2640" s="50" t="n">
        <v>53</v>
      </c>
      <c r="AG2640" s="50" t="n">
        <v>4552.1</v>
      </c>
      <c r="AH2640" s="50" t="n">
        <v>19</v>
      </c>
      <c r="AI2640" s="50" t="n">
        <v>164</v>
      </c>
      <c r="AJ2640" s="50" t="n">
        <v>12037.8</v>
      </c>
      <c r="AK2640" s="50" t="n">
        <v>59</v>
      </c>
    </row>
    <row r="2641" customFormat="false" ht="15" hidden="false" customHeight="false" outlineLevel="0" collapsed="false">
      <c r="A2641" s="50" t="s">
        <v>1507</v>
      </c>
      <c r="B2641" s="50" t="s">
        <v>168</v>
      </c>
      <c r="C2641" s="50" t="s">
        <v>716</v>
      </c>
      <c r="D2641" s="50" t="n">
        <v>694497</v>
      </c>
      <c r="E2641" s="50" t="n">
        <v>4</v>
      </c>
      <c r="F2641" s="50" t="s">
        <v>53</v>
      </c>
      <c r="G2641" s="50" t="n">
        <v>453</v>
      </c>
      <c r="H2641" s="50" t="n">
        <v>180</v>
      </c>
      <c r="I2641" s="50" t="n">
        <v>40</v>
      </c>
      <c r="J2641" s="50" t="n">
        <v>235</v>
      </c>
      <c r="K2641" s="50" t="n">
        <v>137</v>
      </c>
      <c r="L2641" s="50" t="n">
        <v>18</v>
      </c>
      <c r="M2641" s="50" t="n">
        <v>218</v>
      </c>
      <c r="N2641" s="50" t="n">
        <v>43</v>
      </c>
      <c r="O2641" s="50" t="n">
        <v>-2.287</v>
      </c>
      <c r="P2641" s="50" t="n">
        <v>110</v>
      </c>
      <c r="Q2641" s="50" t="n">
        <v>90</v>
      </c>
      <c r="R2641" s="50" t="n">
        <v>17</v>
      </c>
      <c r="S2641" s="50" t="n">
        <v>4</v>
      </c>
      <c r="T2641" s="50" t="n">
        <v>0</v>
      </c>
      <c r="U2641" s="50" t="n">
        <v>3</v>
      </c>
      <c r="V2641" s="50" t="n">
        <v>15</v>
      </c>
      <c r="W2641" s="50" t="n">
        <v>1</v>
      </c>
      <c r="X2641" s="50" t="n">
        <v>1</v>
      </c>
      <c r="Y2641" s="50" t="n">
        <v>26</v>
      </c>
      <c r="Z2641" s="50" t="n">
        <v>31.2</v>
      </c>
      <c r="AA2641" s="50" t="n">
        <v>107</v>
      </c>
      <c r="AB2641" s="50" t="n">
        <v>33.63</v>
      </c>
      <c r="AC2641" s="50" t="n">
        <v>68</v>
      </c>
      <c r="AD2641" s="50" t="n">
        <v>6</v>
      </c>
      <c r="AE2641" s="50" t="n">
        <v>26</v>
      </c>
      <c r="AF2641" s="50" t="n">
        <v>68</v>
      </c>
      <c r="AG2641" s="50" t="n">
        <v>5775.9</v>
      </c>
      <c r="AH2641" s="50" t="n">
        <v>28</v>
      </c>
      <c r="AI2641" s="50" t="n">
        <v>148</v>
      </c>
      <c r="AJ2641" s="50" t="n">
        <v>10378.2</v>
      </c>
      <c r="AK2641" s="50" t="n">
        <v>22</v>
      </c>
    </row>
    <row r="2642" customFormat="false" ht="15" hidden="false" customHeight="false" outlineLevel="0" collapsed="false">
      <c r="A2642" s="50" t="s">
        <v>1507</v>
      </c>
      <c r="B2642" s="50" t="s">
        <v>168</v>
      </c>
      <c r="C2642" s="50" t="s">
        <v>716</v>
      </c>
      <c r="D2642" s="50" t="n">
        <v>694497</v>
      </c>
      <c r="E2642" s="50" t="n">
        <v>5</v>
      </c>
      <c r="F2642" s="50" t="s">
        <v>54</v>
      </c>
      <c r="G2642" s="50" t="n">
        <v>376</v>
      </c>
      <c r="H2642" s="50" t="n">
        <v>159</v>
      </c>
      <c r="I2642" s="50" t="n">
        <v>40</v>
      </c>
      <c r="J2642" s="50" t="n">
        <v>183</v>
      </c>
      <c r="K2642" s="50" t="n">
        <v>121</v>
      </c>
      <c r="L2642" s="50" t="n">
        <v>16</v>
      </c>
      <c r="M2642" s="50" t="n">
        <v>193</v>
      </c>
      <c r="N2642" s="50" t="n">
        <v>38</v>
      </c>
      <c r="O2642" s="50" t="n">
        <v>-1.54</v>
      </c>
      <c r="P2642" s="50" t="n">
        <v>89</v>
      </c>
      <c r="Q2642" s="50" t="n">
        <v>76</v>
      </c>
      <c r="R2642" s="50" t="n">
        <v>12</v>
      </c>
      <c r="S2642" s="50" t="n">
        <v>2</v>
      </c>
      <c r="T2642" s="50" t="n">
        <v>2</v>
      </c>
      <c r="U2642" s="50" t="n">
        <v>3</v>
      </c>
      <c r="V2642" s="50" t="n">
        <v>11</v>
      </c>
      <c r="W2642" s="50" t="n">
        <v>2</v>
      </c>
      <c r="X2642" s="50" t="n">
        <v>0</v>
      </c>
      <c r="Y2642" s="50" t="n">
        <v>18</v>
      </c>
      <c r="Z2642" s="50" t="n">
        <v>25.3</v>
      </c>
      <c r="AA2642" s="50" t="n">
        <v>89</v>
      </c>
      <c r="AB2642" s="50" t="n">
        <v>25.368</v>
      </c>
      <c r="AC2642" s="50" t="n">
        <v>58</v>
      </c>
      <c r="AD2642" s="50" t="n">
        <v>4</v>
      </c>
      <c r="AE2642" s="50" t="n">
        <v>23</v>
      </c>
      <c r="AF2642" s="50" t="n">
        <v>58</v>
      </c>
      <c r="AG2642" s="50" t="n">
        <v>5063.6</v>
      </c>
      <c r="AH2642" s="50" t="n">
        <v>12</v>
      </c>
      <c r="AI2642" s="50" t="n">
        <v>139</v>
      </c>
      <c r="AJ2642" s="50" t="n">
        <v>9973.3</v>
      </c>
      <c r="AK2642" s="50" t="n">
        <v>36</v>
      </c>
    </row>
    <row r="2643" customFormat="false" ht="15" hidden="false" customHeight="false" outlineLevel="0" collapsed="false">
      <c r="A2643" s="50" t="s">
        <v>1507</v>
      </c>
      <c r="B2643" s="50" t="s">
        <v>168</v>
      </c>
      <c r="C2643" s="50" t="s">
        <v>716</v>
      </c>
      <c r="D2643" s="50" t="n">
        <v>694497</v>
      </c>
      <c r="E2643" s="50" t="n">
        <v>6</v>
      </c>
      <c r="F2643" s="50" t="s">
        <v>55</v>
      </c>
      <c r="G2643" s="50" t="n">
        <v>176</v>
      </c>
      <c r="H2643" s="50" t="n">
        <v>72</v>
      </c>
      <c r="I2643" s="50" t="n">
        <v>23</v>
      </c>
      <c r="J2643" s="50" t="n">
        <v>92</v>
      </c>
      <c r="K2643" s="50" t="n">
        <v>57</v>
      </c>
      <c r="L2643" s="50" t="n">
        <v>14</v>
      </c>
      <c r="M2643" s="50" t="n">
        <v>84</v>
      </c>
      <c r="N2643" s="50" t="n">
        <v>15</v>
      </c>
      <c r="O2643" s="50" t="n">
        <v>-3.639</v>
      </c>
      <c r="P2643" s="50" t="n">
        <v>40</v>
      </c>
      <c r="Q2643" s="50" t="n">
        <v>36</v>
      </c>
      <c r="R2643" s="50" t="n">
        <v>7</v>
      </c>
      <c r="S2643" s="50" t="n">
        <v>0</v>
      </c>
      <c r="T2643" s="50" t="n">
        <v>0</v>
      </c>
      <c r="U2643" s="50" t="n">
        <v>0</v>
      </c>
      <c r="V2643" s="50" t="n">
        <v>3</v>
      </c>
      <c r="W2643" s="50" t="n">
        <v>0</v>
      </c>
      <c r="X2643" s="50" t="n">
        <v>0</v>
      </c>
      <c r="Y2643" s="50" t="n">
        <v>14</v>
      </c>
      <c r="Z2643" s="50" t="n">
        <v>8.4</v>
      </c>
      <c r="AA2643" s="50" t="n">
        <v>39</v>
      </c>
      <c r="AB2643" s="50" t="n">
        <v>8.317</v>
      </c>
      <c r="AC2643" s="50" t="n">
        <v>23</v>
      </c>
      <c r="AD2643" s="50" t="n">
        <v>0</v>
      </c>
      <c r="AE2643" s="50" t="n">
        <v>7</v>
      </c>
      <c r="AF2643" s="50" t="n">
        <v>23</v>
      </c>
      <c r="AG2643" s="50" t="n">
        <v>1823.6</v>
      </c>
      <c r="AH2643" s="50" t="n">
        <v>7</v>
      </c>
      <c r="AI2643" s="50" t="n">
        <v>59</v>
      </c>
      <c r="AJ2643" s="50" t="n">
        <v>4240.1</v>
      </c>
      <c r="AK2643" s="50" t="n">
        <v>14</v>
      </c>
    </row>
    <row r="2644" customFormat="false" ht="15" hidden="false" customHeight="false" outlineLevel="0" collapsed="false">
      <c r="A2644" s="50" t="s">
        <v>1507</v>
      </c>
      <c r="B2644" s="50" t="s">
        <v>168</v>
      </c>
      <c r="C2644" s="50" t="s">
        <v>716</v>
      </c>
      <c r="D2644" s="50" t="n">
        <v>694497</v>
      </c>
      <c r="E2644" s="50" t="n">
        <v>7</v>
      </c>
      <c r="F2644" s="50" t="s">
        <v>56</v>
      </c>
      <c r="G2644" s="50" t="n">
        <v>258</v>
      </c>
      <c r="H2644" s="50" t="n">
        <v>102</v>
      </c>
      <c r="I2644" s="50" t="n">
        <v>29</v>
      </c>
      <c r="J2644" s="50" t="n">
        <v>118</v>
      </c>
      <c r="K2644" s="50" t="n">
        <v>73</v>
      </c>
      <c r="L2644" s="50" t="n">
        <v>11</v>
      </c>
      <c r="M2644" s="50" t="n">
        <v>140</v>
      </c>
      <c r="N2644" s="50" t="n">
        <v>29</v>
      </c>
      <c r="O2644" s="50" t="n">
        <v>4.811</v>
      </c>
      <c r="P2644" s="50" t="n">
        <v>66</v>
      </c>
      <c r="Q2644" s="50" t="n">
        <v>54</v>
      </c>
      <c r="R2644" s="50" t="n">
        <v>17</v>
      </c>
      <c r="S2644" s="50" t="n">
        <v>3</v>
      </c>
      <c r="T2644" s="50" t="n">
        <v>0</v>
      </c>
      <c r="U2644" s="50" t="n">
        <v>2</v>
      </c>
      <c r="V2644" s="50" t="n">
        <v>10</v>
      </c>
      <c r="W2644" s="50" t="n">
        <v>1</v>
      </c>
      <c r="X2644" s="50" t="n">
        <v>0</v>
      </c>
      <c r="Y2644" s="50" t="n">
        <v>13</v>
      </c>
      <c r="Z2644" s="50" t="n">
        <v>26.25</v>
      </c>
      <c r="AA2644" s="50" t="n">
        <v>65</v>
      </c>
      <c r="AB2644" s="50" t="n">
        <v>22.466</v>
      </c>
      <c r="AC2644" s="50" t="n">
        <v>42</v>
      </c>
      <c r="AD2644" s="50" t="n">
        <v>1</v>
      </c>
      <c r="AE2644" s="50" t="n">
        <v>16</v>
      </c>
      <c r="AF2644" s="50" t="n">
        <v>42</v>
      </c>
      <c r="AG2644" s="50" t="n">
        <v>3606.8</v>
      </c>
      <c r="AH2644" s="50" t="n">
        <v>13</v>
      </c>
      <c r="AI2644" s="50" t="n">
        <v>81</v>
      </c>
      <c r="AJ2644" s="50" t="n">
        <v>5763.1</v>
      </c>
      <c r="AK2644" s="50" t="n">
        <v>18</v>
      </c>
    </row>
    <row r="2645" customFormat="false" ht="15" hidden="false" customHeight="false" outlineLevel="0" collapsed="false">
      <c r="A2645" s="50" t="s">
        <v>1507</v>
      </c>
      <c r="B2645" s="50" t="s">
        <v>168</v>
      </c>
      <c r="C2645" s="50" t="s">
        <v>716</v>
      </c>
      <c r="D2645" s="50" t="n">
        <v>694497</v>
      </c>
      <c r="E2645" s="50" t="n">
        <v>8</v>
      </c>
      <c r="F2645" s="50" t="s">
        <v>57</v>
      </c>
      <c r="G2645" s="50" t="n">
        <v>339</v>
      </c>
      <c r="H2645" s="50" t="n">
        <v>145</v>
      </c>
      <c r="I2645" s="50" t="n">
        <v>38</v>
      </c>
      <c r="J2645" s="50" t="n">
        <v>182</v>
      </c>
      <c r="K2645" s="50" t="n">
        <v>110</v>
      </c>
      <c r="L2645" s="50" t="n">
        <v>21</v>
      </c>
      <c r="M2645" s="50" t="n">
        <v>157</v>
      </c>
      <c r="N2645" s="50" t="n">
        <v>35</v>
      </c>
      <c r="O2645" s="50" t="n">
        <v>-9.809</v>
      </c>
      <c r="P2645" s="50" t="n">
        <v>84</v>
      </c>
      <c r="Q2645" s="50" t="n">
        <v>78</v>
      </c>
      <c r="R2645" s="50" t="n">
        <v>11</v>
      </c>
      <c r="S2645" s="50" t="n">
        <v>4</v>
      </c>
      <c r="T2645" s="50" t="n">
        <v>0</v>
      </c>
      <c r="U2645" s="50" t="n">
        <v>0</v>
      </c>
      <c r="V2645" s="50" t="n">
        <v>4</v>
      </c>
      <c r="W2645" s="50" t="n">
        <v>0</v>
      </c>
      <c r="X2645" s="50" t="n">
        <v>0</v>
      </c>
      <c r="Y2645" s="50" t="n">
        <v>23</v>
      </c>
      <c r="Z2645" s="50" t="n">
        <v>14.1</v>
      </c>
      <c r="AA2645" s="50" t="n">
        <v>82</v>
      </c>
      <c r="AB2645" s="50" t="n">
        <v>16.986</v>
      </c>
      <c r="AC2645" s="50" t="n">
        <v>57</v>
      </c>
      <c r="AD2645" s="50" t="n">
        <v>2</v>
      </c>
      <c r="AE2645" s="50" t="n">
        <v>17</v>
      </c>
      <c r="AF2645" s="50" t="n">
        <v>57</v>
      </c>
      <c r="AG2645" s="50" t="n">
        <v>4788.7</v>
      </c>
      <c r="AH2645" s="50" t="n">
        <v>16</v>
      </c>
      <c r="AI2645" s="50" t="n">
        <v>114</v>
      </c>
      <c r="AJ2645" s="50" t="n">
        <v>8170.8</v>
      </c>
      <c r="AK2645" s="50" t="n">
        <v>24</v>
      </c>
    </row>
    <row r="2646" customFormat="false" ht="15" hidden="false" customHeight="false" outlineLevel="0" collapsed="false">
      <c r="A2646" s="50" t="s">
        <v>1507</v>
      </c>
      <c r="B2646" s="50" t="s">
        <v>168</v>
      </c>
      <c r="C2646" s="50" t="s">
        <v>716</v>
      </c>
      <c r="D2646" s="50" t="n">
        <v>694497</v>
      </c>
      <c r="E2646" s="50" t="n">
        <v>9</v>
      </c>
      <c r="F2646" s="50" t="s">
        <v>58</v>
      </c>
      <c r="G2646" s="50" t="n">
        <v>231</v>
      </c>
      <c r="H2646" s="50" t="n">
        <v>106</v>
      </c>
      <c r="I2646" s="50" t="n">
        <v>31</v>
      </c>
      <c r="J2646" s="50" t="n">
        <v>113</v>
      </c>
      <c r="K2646" s="50" t="n">
        <v>70</v>
      </c>
      <c r="L2646" s="50" t="n">
        <v>15</v>
      </c>
      <c r="M2646" s="50" t="n">
        <v>118</v>
      </c>
      <c r="N2646" s="50" t="n">
        <v>36</v>
      </c>
      <c r="O2646" s="50" t="n">
        <v>-2.328</v>
      </c>
      <c r="P2646" s="50" t="n">
        <v>66</v>
      </c>
      <c r="Q2646" s="50" t="n">
        <v>57</v>
      </c>
      <c r="R2646" s="50" t="n">
        <v>12</v>
      </c>
      <c r="S2646" s="50" t="n">
        <v>1</v>
      </c>
      <c r="T2646" s="50" t="n">
        <v>1</v>
      </c>
      <c r="U2646" s="50" t="n">
        <v>1</v>
      </c>
      <c r="V2646" s="50" t="n">
        <v>4</v>
      </c>
      <c r="W2646" s="50" t="n">
        <v>1</v>
      </c>
      <c r="X2646" s="50" t="n">
        <v>1</v>
      </c>
      <c r="Y2646" s="50" t="n">
        <v>20</v>
      </c>
      <c r="Z2646" s="50" t="n">
        <v>16.45</v>
      </c>
      <c r="AA2646" s="50" t="n">
        <v>63</v>
      </c>
      <c r="AB2646" s="50" t="n">
        <v>17.756</v>
      </c>
      <c r="AC2646" s="50" t="n">
        <v>41</v>
      </c>
      <c r="AD2646" s="50" t="n">
        <v>1</v>
      </c>
      <c r="AE2646" s="50" t="n">
        <v>12</v>
      </c>
      <c r="AF2646" s="50" t="n">
        <v>41</v>
      </c>
      <c r="AG2646" s="50" t="n">
        <v>3119.3</v>
      </c>
      <c r="AH2646" s="50" t="n">
        <v>12</v>
      </c>
      <c r="AI2646" s="50" t="n">
        <v>71</v>
      </c>
      <c r="AJ2646" s="50" t="n">
        <v>5147.1</v>
      </c>
      <c r="AK2646" s="50" t="n">
        <v>24</v>
      </c>
    </row>
    <row r="2647" customFormat="false" ht="15" hidden="false" customHeight="false" outlineLevel="0" collapsed="false">
      <c r="A2647" s="50" t="s">
        <v>1508</v>
      </c>
      <c r="B2647" s="50" t="s">
        <v>168</v>
      </c>
      <c r="C2647" s="50" t="s">
        <v>717</v>
      </c>
      <c r="D2647" s="50" t="n">
        <v>673962</v>
      </c>
      <c r="E2647" s="50" t="n">
        <v>4</v>
      </c>
      <c r="F2647" s="50" t="s">
        <v>53</v>
      </c>
      <c r="G2647" s="50" t="n">
        <v>419</v>
      </c>
      <c r="H2647" s="50" t="n">
        <v>198</v>
      </c>
      <c r="I2647" s="50" t="n">
        <v>33</v>
      </c>
      <c r="J2647" s="50" t="n">
        <v>191</v>
      </c>
      <c r="K2647" s="50" t="n">
        <v>125</v>
      </c>
      <c r="L2647" s="50" t="n">
        <v>9</v>
      </c>
      <c r="M2647" s="50" t="n">
        <v>228</v>
      </c>
      <c r="N2647" s="50" t="n">
        <v>73</v>
      </c>
      <c r="O2647" s="50" t="n">
        <v>5.288</v>
      </c>
      <c r="P2647" s="50" t="n">
        <v>113</v>
      </c>
      <c r="Q2647" s="50" t="n">
        <v>101</v>
      </c>
      <c r="R2647" s="50" t="n">
        <v>32</v>
      </c>
      <c r="S2647" s="50" t="n">
        <v>11</v>
      </c>
      <c r="T2647" s="50" t="n">
        <v>0</v>
      </c>
      <c r="U2647" s="50" t="n">
        <v>4</v>
      </c>
      <c r="V2647" s="50" t="n">
        <v>10</v>
      </c>
      <c r="W2647" s="50" t="n">
        <v>1</v>
      </c>
      <c r="X2647" s="50" t="n">
        <v>1</v>
      </c>
      <c r="Y2647" s="50" t="n">
        <v>19</v>
      </c>
      <c r="Z2647" s="50" t="n">
        <v>44.75</v>
      </c>
      <c r="AA2647" s="50" t="n">
        <v>113</v>
      </c>
      <c r="AB2647" s="50" t="n">
        <v>41.505</v>
      </c>
      <c r="AC2647" s="50" t="n">
        <v>83</v>
      </c>
      <c r="AD2647" s="50" t="n">
        <v>5</v>
      </c>
      <c r="AE2647" s="50" t="n">
        <v>44</v>
      </c>
      <c r="AF2647" s="50" t="n">
        <v>83</v>
      </c>
      <c r="AG2647" s="50" t="n">
        <v>7630</v>
      </c>
      <c r="AH2647" s="50" t="n">
        <v>35</v>
      </c>
      <c r="AI2647" s="50" t="n">
        <v>170</v>
      </c>
      <c r="AJ2647" s="50" t="n">
        <v>12121</v>
      </c>
      <c r="AK2647" s="50" t="n">
        <v>22</v>
      </c>
    </row>
    <row r="2648" customFormat="false" ht="15" hidden="false" customHeight="false" outlineLevel="0" collapsed="false">
      <c r="A2648" s="50" t="s">
        <v>1508</v>
      </c>
      <c r="B2648" s="50" t="s">
        <v>168</v>
      </c>
      <c r="C2648" s="50" t="s">
        <v>717</v>
      </c>
      <c r="D2648" s="50" t="n">
        <v>673962</v>
      </c>
      <c r="E2648" s="50" t="n">
        <v>5</v>
      </c>
      <c r="F2648" s="50" t="s">
        <v>54</v>
      </c>
      <c r="G2648" s="50" t="n">
        <v>379</v>
      </c>
      <c r="H2648" s="50" t="n">
        <v>183</v>
      </c>
      <c r="I2648" s="50" t="n">
        <v>26</v>
      </c>
      <c r="J2648" s="50" t="n">
        <v>190</v>
      </c>
      <c r="K2648" s="50" t="n">
        <v>124</v>
      </c>
      <c r="L2648" s="50" t="n">
        <v>9</v>
      </c>
      <c r="M2648" s="50" t="n">
        <v>189</v>
      </c>
      <c r="N2648" s="50" t="n">
        <v>59</v>
      </c>
      <c r="O2648" s="50" t="n">
        <v>1.341</v>
      </c>
      <c r="P2648" s="50" t="n">
        <v>113</v>
      </c>
      <c r="Q2648" s="50" t="n">
        <v>105</v>
      </c>
      <c r="R2648" s="50" t="n">
        <v>33</v>
      </c>
      <c r="S2648" s="50" t="n">
        <v>5</v>
      </c>
      <c r="T2648" s="50" t="n">
        <v>0</v>
      </c>
      <c r="U2648" s="50" t="n">
        <v>3</v>
      </c>
      <c r="V2648" s="50" t="n">
        <v>7</v>
      </c>
      <c r="W2648" s="50" t="n">
        <v>1</v>
      </c>
      <c r="X2648" s="50" t="n">
        <v>0</v>
      </c>
      <c r="Y2648" s="50" t="n">
        <v>15</v>
      </c>
      <c r="Z2648" s="50" t="n">
        <v>40.35</v>
      </c>
      <c r="AA2648" s="50" t="n">
        <v>113</v>
      </c>
      <c r="AB2648" s="50" t="n">
        <v>40.89</v>
      </c>
      <c r="AC2648" s="50" t="n">
        <v>90</v>
      </c>
      <c r="AD2648" s="50" t="n">
        <v>5</v>
      </c>
      <c r="AE2648" s="50" t="n">
        <v>35</v>
      </c>
      <c r="AF2648" s="50" t="n">
        <v>90</v>
      </c>
      <c r="AG2648" s="50" t="n">
        <v>7893.4</v>
      </c>
      <c r="AH2648" s="50" t="n">
        <v>35</v>
      </c>
      <c r="AI2648" s="50" t="n">
        <v>162</v>
      </c>
      <c r="AJ2648" s="50" t="n">
        <v>11472.3</v>
      </c>
      <c r="AK2648" s="50" t="n">
        <v>15</v>
      </c>
    </row>
    <row r="2649" customFormat="false" ht="15" hidden="false" customHeight="false" outlineLevel="0" collapsed="false">
      <c r="A2649" s="50" t="s">
        <v>1508</v>
      </c>
      <c r="B2649" s="50" t="s">
        <v>168</v>
      </c>
      <c r="C2649" s="50" t="s">
        <v>717</v>
      </c>
      <c r="D2649" s="50" t="n">
        <v>673962</v>
      </c>
      <c r="E2649" s="50" t="n">
        <v>6</v>
      </c>
      <c r="F2649" s="50" t="s">
        <v>55</v>
      </c>
      <c r="G2649" s="50" t="n">
        <v>450</v>
      </c>
      <c r="H2649" s="50" t="n">
        <v>204</v>
      </c>
      <c r="I2649" s="50" t="n">
        <v>40</v>
      </c>
      <c r="J2649" s="50" t="n">
        <v>211</v>
      </c>
      <c r="K2649" s="50" t="n">
        <v>139</v>
      </c>
      <c r="L2649" s="50" t="n">
        <v>12</v>
      </c>
      <c r="M2649" s="50" t="n">
        <v>239</v>
      </c>
      <c r="N2649" s="50" t="n">
        <v>65</v>
      </c>
      <c r="O2649" s="50" t="n">
        <v>-1.936</v>
      </c>
      <c r="P2649" s="50" t="n">
        <v>119</v>
      </c>
      <c r="Q2649" s="50" t="n">
        <v>107</v>
      </c>
      <c r="R2649" s="50" t="n">
        <v>28</v>
      </c>
      <c r="S2649" s="50" t="n">
        <v>4</v>
      </c>
      <c r="T2649" s="50" t="n">
        <v>0</v>
      </c>
      <c r="U2649" s="50" t="n">
        <v>2</v>
      </c>
      <c r="V2649" s="50" t="n">
        <v>8</v>
      </c>
      <c r="W2649" s="50" t="n">
        <v>3</v>
      </c>
      <c r="X2649" s="50" t="n">
        <v>1</v>
      </c>
      <c r="Y2649" s="50" t="n">
        <v>27</v>
      </c>
      <c r="Z2649" s="50" t="n">
        <v>36.5</v>
      </c>
      <c r="AA2649" s="50" t="n">
        <v>119</v>
      </c>
      <c r="AB2649" s="50" t="n">
        <v>37.061</v>
      </c>
      <c r="AC2649" s="50" t="n">
        <v>81</v>
      </c>
      <c r="AD2649" s="50" t="n">
        <v>5</v>
      </c>
      <c r="AE2649" s="50" t="n">
        <v>42</v>
      </c>
      <c r="AF2649" s="50" t="n">
        <v>81</v>
      </c>
      <c r="AG2649" s="50" t="n">
        <v>7408.7</v>
      </c>
      <c r="AH2649" s="50" t="n">
        <v>34</v>
      </c>
      <c r="AI2649" s="50" t="n">
        <v>179</v>
      </c>
      <c r="AJ2649" s="50" t="n">
        <v>12544.5</v>
      </c>
      <c r="AK2649" s="50" t="n">
        <v>9</v>
      </c>
    </row>
    <row r="2650" customFormat="false" ht="15" hidden="false" customHeight="false" outlineLevel="0" collapsed="false">
      <c r="A2650" s="50" t="s">
        <v>1508</v>
      </c>
      <c r="B2650" s="50" t="s">
        <v>168</v>
      </c>
      <c r="C2650" s="50" t="s">
        <v>717</v>
      </c>
      <c r="D2650" s="50" t="n">
        <v>673962</v>
      </c>
      <c r="E2650" s="50" t="n">
        <v>7</v>
      </c>
      <c r="F2650" s="50" t="s">
        <v>56</v>
      </c>
      <c r="G2650" s="50" t="n">
        <v>213</v>
      </c>
      <c r="H2650" s="50" t="n">
        <v>93</v>
      </c>
      <c r="I2650" s="50" t="n">
        <v>17</v>
      </c>
      <c r="J2650" s="50" t="n">
        <v>106</v>
      </c>
      <c r="K2650" s="50" t="n">
        <v>70</v>
      </c>
      <c r="L2650" s="50" t="n">
        <v>8</v>
      </c>
      <c r="M2650" s="50" t="n">
        <v>107</v>
      </c>
      <c r="N2650" s="50" t="n">
        <v>23</v>
      </c>
      <c r="O2650" s="50" t="n">
        <v>1.346</v>
      </c>
      <c r="P2650" s="50" t="n">
        <v>51</v>
      </c>
      <c r="Q2650" s="50" t="n">
        <v>41</v>
      </c>
      <c r="R2650" s="50" t="n">
        <v>11</v>
      </c>
      <c r="S2650" s="50" t="n">
        <v>3</v>
      </c>
      <c r="T2650" s="50" t="n">
        <v>1</v>
      </c>
      <c r="U2650" s="50" t="n">
        <v>0</v>
      </c>
      <c r="V2650" s="50" t="n">
        <v>8</v>
      </c>
      <c r="W2650" s="50" t="n">
        <v>1</v>
      </c>
      <c r="X2650" s="50" t="n">
        <v>1</v>
      </c>
      <c r="Y2650" s="50" t="n">
        <v>10</v>
      </c>
      <c r="Z2650" s="50" t="n">
        <v>17.95</v>
      </c>
      <c r="AA2650" s="50" t="n">
        <v>51</v>
      </c>
      <c r="AB2650" s="50" t="n">
        <v>17.864</v>
      </c>
      <c r="AC2650" s="50" t="n">
        <v>32</v>
      </c>
      <c r="AD2650" s="50" t="n">
        <v>3</v>
      </c>
      <c r="AE2650" s="50" t="n">
        <v>17</v>
      </c>
      <c r="AF2650" s="50" t="n">
        <v>32</v>
      </c>
      <c r="AG2650" s="50" t="n">
        <v>2965.9</v>
      </c>
      <c r="AH2650" s="50" t="n">
        <v>13</v>
      </c>
      <c r="AI2650" s="50" t="n">
        <v>75</v>
      </c>
      <c r="AJ2650" s="50" t="n">
        <v>5225.7</v>
      </c>
      <c r="AK2650" s="50" t="n">
        <v>7</v>
      </c>
    </row>
    <row r="2651" customFormat="false" ht="15" hidden="false" customHeight="false" outlineLevel="0" collapsed="false">
      <c r="A2651" s="50" t="s">
        <v>1508</v>
      </c>
      <c r="B2651" s="50" t="s">
        <v>168</v>
      </c>
      <c r="C2651" s="50" t="s">
        <v>717</v>
      </c>
      <c r="D2651" s="50" t="n">
        <v>673962</v>
      </c>
      <c r="E2651" s="50" t="n">
        <v>9</v>
      </c>
      <c r="F2651" s="50" t="s">
        <v>58</v>
      </c>
      <c r="G2651" s="50" t="n">
        <v>165</v>
      </c>
      <c r="H2651" s="50" t="n">
        <v>93</v>
      </c>
      <c r="I2651" s="50" t="n">
        <v>17</v>
      </c>
      <c r="J2651" s="50" t="n">
        <v>81</v>
      </c>
      <c r="K2651" s="50" t="n">
        <v>65</v>
      </c>
      <c r="L2651" s="50" t="n">
        <v>7</v>
      </c>
      <c r="M2651" s="50" t="n">
        <v>84</v>
      </c>
      <c r="N2651" s="50" t="n">
        <v>28</v>
      </c>
      <c r="O2651" s="50" t="n">
        <v>6.921</v>
      </c>
      <c r="P2651" s="50" t="n">
        <v>48</v>
      </c>
      <c r="Q2651" s="50" t="n">
        <v>44</v>
      </c>
      <c r="R2651" s="50" t="n">
        <v>15</v>
      </c>
      <c r="S2651" s="50" t="n">
        <v>4</v>
      </c>
      <c r="T2651" s="50" t="n">
        <v>0</v>
      </c>
      <c r="U2651" s="50" t="n">
        <v>3</v>
      </c>
      <c r="V2651" s="50" t="n">
        <v>2</v>
      </c>
      <c r="W2651" s="50" t="n">
        <v>2</v>
      </c>
      <c r="X2651" s="50" t="n">
        <v>0</v>
      </c>
      <c r="Y2651" s="50" t="n">
        <v>9</v>
      </c>
      <c r="Z2651" s="50" t="n">
        <v>21</v>
      </c>
      <c r="AA2651" s="50" t="n">
        <v>48</v>
      </c>
      <c r="AB2651" s="50" t="n">
        <v>17.328</v>
      </c>
      <c r="AC2651" s="50" t="n">
        <v>35</v>
      </c>
      <c r="AD2651" s="50" t="n">
        <v>5</v>
      </c>
      <c r="AE2651" s="50" t="n">
        <v>20</v>
      </c>
      <c r="AF2651" s="50" t="n">
        <v>35</v>
      </c>
      <c r="AG2651" s="50" t="n">
        <v>3228.9</v>
      </c>
      <c r="AH2651" s="50" t="n">
        <v>18</v>
      </c>
      <c r="AI2651" s="50" t="n">
        <v>87</v>
      </c>
      <c r="AJ2651" s="50" t="n">
        <v>6111.3</v>
      </c>
      <c r="AK2651" s="50" t="n">
        <v>4</v>
      </c>
    </row>
    <row r="2652" customFormat="false" ht="15" hidden="false" customHeight="false" outlineLevel="0" collapsed="false">
      <c r="A2652" s="50" t="s">
        <v>1509</v>
      </c>
      <c r="B2652" s="50" t="s">
        <v>168</v>
      </c>
      <c r="C2652" s="50" t="s">
        <v>718</v>
      </c>
      <c r="D2652" s="50" t="n">
        <v>608369</v>
      </c>
      <c r="E2652" s="50" t="n">
        <v>4</v>
      </c>
      <c r="F2652" s="50" t="s">
        <v>53</v>
      </c>
      <c r="G2652" s="50" t="n">
        <v>504</v>
      </c>
      <c r="H2652" s="50" t="n">
        <v>258</v>
      </c>
      <c r="I2652" s="50" t="n">
        <v>82</v>
      </c>
      <c r="J2652" s="50" t="n">
        <v>210</v>
      </c>
      <c r="K2652" s="50" t="n">
        <v>172</v>
      </c>
      <c r="L2652" s="50" t="n">
        <v>34</v>
      </c>
      <c r="M2652" s="50" t="n">
        <v>288</v>
      </c>
      <c r="N2652" s="50" t="n">
        <v>86</v>
      </c>
      <c r="O2652" s="50" t="n">
        <v>-0.964</v>
      </c>
      <c r="P2652" s="50" t="n">
        <v>130</v>
      </c>
      <c r="Q2652" s="50" t="n">
        <v>111</v>
      </c>
      <c r="R2652" s="50" t="n">
        <v>23</v>
      </c>
      <c r="S2652" s="50" t="n">
        <v>5</v>
      </c>
      <c r="T2652" s="50" t="n">
        <v>0</v>
      </c>
      <c r="U2652" s="50" t="n">
        <v>6</v>
      </c>
      <c r="V2652" s="50" t="n">
        <v>16</v>
      </c>
      <c r="W2652" s="50" t="n">
        <v>1</v>
      </c>
      <c r="X2652" s="50" t="n">
        <v>2</v>
      </c>
      <c r="Y2652" s="50" t="n">
        <v>34</v>
      </c>
      <c r="Z2652" s="50" t="n">
        <v>39.55</v>
      </c>
      <c r="AA2652" s="50" t="n">
        <v>128</v>
      </c>
      <c r="AB2652" s="50" t="n">
        <v>42.702</v>
      </c>
      <c r="AC2652" s="50" t="n">
        <v>79</v>
      </c>
      <c r="AD2652" s="50" t="n">
        <v>11</v>
      </c>
      <c r="AE2652" s="50" t="n">
        <v>34</v>
      </c>
      <c r="AF2652" s="50" t="n">
        <v>79</v>
      </c>
      <c r="AG2652" s="50" t="n">
        <v>7134.9</v>
      </c>
      <c r="AH2652" s="50" t="n">
        <v>30</v>
      </c>
      <c r="AI2652" s="50" t="n">
        <v>241</v>
      </c>
      <c r="AJ2652" s="50" t="n">
        <v>17266.8</v>
      </c>
      <c r="AK2652" s="50" t="n">
        <v>30</v>
      </c>
    </row>
    <row r="2653" customFormat="false" ht="15" hidden="false" customHeight="false" outlineLevel="0" collapsed="false">
      <c r="A2653" s="50" t="s">
        <v>1509</v>
      </c>
      <c r="B2653" s="50" t="s">
        <v>168</v>
      </c>
      <c r="C2653" s="50" t="s">
        <v>718</v>
      </c>
      <c r="D2653" s="50" t="n">
        <v>608369</v>
      </c>
      <c r="E2653" s="50" t="n">
        <v>5</v>
      </c>
      <c r="F2653" s="50" t="s">
        <v>54</v>
      </c>
      <c r="G2653" s="50" t="n">
        <v>189</v>
      </c>
      <c r="H2653" s="50" t="n">
        <v>89</v>
      </c>
      <c r="I2653" s="50" t="n">
        <v>29</v>
      </c>
      <c r="J2653" s="50" t="n">
        <v>78</v>
      </c>
      <c r="K2653" s="50" t="n">
        <v>60</v>
      </c>
      <c r="L2653" s="50" t="n">
        <v>12</v>
      </c>
      <c r="M2653" s="50" t="n">
        <v>111</v>
      </c>
      <c r="N2653" s="50" t="n">
        <v>29</v>
      </c>
      <c r="O2653" s="50" t="n">
        <v>-2.757</v>
      </c>
      <c r="P2653" s="50" t="n">
        <v>52</v>
      </c>
      <c r="Q2653" s="50" t="n">
        <v>45</v>
      </c>
      <c r="R2653" s="50" t="n">
        <v>5</v>
      </c>
      <c r="S2653" s="50" t="n">
        <v>1</v>
      </c>
      <c r="T2653" s="50" t="n">
        <v>0</v>
      </c>
      <c r="U2653" s="50" t="n">
        <v>1</v>
      </c>
      <c r="V2653" s="50" t="n">
        <v>6</v>
      </c>
      <c r="W2653" s="50" t="n">
        <v>1</v>
      </c>
      <c r="X2653" s="50" t="n">
        <v>0</v>
      </c>
      <c r="Y2653" s="50" t="n">
        <v>16</v>
      </c>
      <c r="Z2653" s="50" t="n">
        <v>10.85</v>
      </c>
      <c r="AA2653" s="50" t="n">
        <v>52</v>
      </c>
      <c r="AB2653" s="50" t="n">
        <v>16.693</v>
      </c>
      <c r="AC2653" s="50" t="n">
        <v>29</v>
      </c>
      <c r="AD2653" s="50" t="n">
        <v>6</v>
      </c>
      <c r="AE2653" s="50" t="n">
        <v>15</v>
      </c>
      <c r="AF2653" s="50" t="n">
        <v>29</v>
      </c>
      <c r="AG2653" s="50" t="n">
        <v>2700.9</v>
      </c>
      <c r="AH2653" s="50" t="n">
        <v>8</v>
      </c>
      <c r="AI2653" s="50" t="n">
        <v>82</v>
      </c>
      <c r="AJ2653" s="50" t="n">
        <v>5901.1</v>
      </c>
      <c r="AK2653" s="50" t="n">
        <v>12</v>
      </c>
    </row>
    <row r="2654" customFormat="false" ht="15" hidden="false" customHeight="false" outlineLevel="0" collapsed="false">
      <c r="A2654" s="50" t="s">
        <v>1509</v>
      </c>
      <c r="B2654" s="50" t="s">
        <v>168</v>
      </c>
      <c r="C2654" s="50" t="s">
        <v>718</v>
      </c>
      <c r="D2654" s="50" t="n">
        <v>608369</v>
      </c>
      <c r="E2654" s="50" t="n">
        <v>6</v>
      </c>
      <c r="F2654" s="50" t="s">
        <v>55</v>
      </c>
      <c r="G2654" s="50" t="n">
        <v>138</v>
      </c>
      <c r="H2654" s="50" t="n">
        <v>69</v>
      </c>
      <c r="I2654" s="50" t="n">
        <v>19</v>
      </c>
      <c r="J2654" s="50" t="n">
        <v>61</v>
      </c>
      <c r="K2654" s="50" t="n">
        <v>48</v>
      </c>
      <c r="L2654" s="50" t="n">
        <v>9</v>
      </c>
      <c r="M2654" s="50" t="n">
        <v>77</v>
      </c>
      <c r="N2654" s="50" t="n">
        <v>21</v>
      </c>
      <c r="O2654" s="50" t="n">
        <v>1.661</v>
      </c>
      <c r="P2654" s="50" t="n">
        <v>37</v>
      </c>
      <c r="Q2654" s="50" t="n">
        <v>31</v>
      </c>
      <c r="R2654" s="50" t="n">
        <v>6</v>
      </c>
      <c r="S2654" s="50" t="n">
        <v>0</v>
      </c>
      <c r="T2654" s="50" t="n">
        <v>0</v>
      </c>
      <c r="U2654" s="50" t="n">
        <v>3</v>
      </c>
      <c r="V2654" s="50" t="n">
        <v>6</v>
      </c>
      <c r="W2654" s="50" t="n">
        <v>0</v>
      </c>
      <c r="X2654" s="50" t="n">
        <v>0</v>
      </c>
      <c r="Y2654" s="50" t="n">
        <v>9</v>
      </c>
      <c r="Z2654" s="50" t="n">
        <v>12.9</v>
      </c>
      <c r="AA2654" s="50" t="n">
        <v>37</v>
      </c>
      <c r="AB2654" s="50" t="n">
        <v>13.428</v>
      </c>
      <c r="AC2654" s="50" t="n">
        <v>22</v>
      </c>
      <c r="AD2654" s="50" t="n">
        <v>3</v>
      </c>
      <c r="AE2654" s="50" t="n">
        <v>9</v>
      </c>
      <c r="AF2654" s="50" t="n">
        <v>22</v>
      </c>
      <c r="AG2654" s="50" t="n">
        <v>2000.5</v>
      </c>
      <c r="AH2654" s="50" t="n">
        <v>7</v>
      </c>
      <c r="AI2654" s="50" t="n">
        <v>60</v>
      </c>
      <c r="AJ2654" s="50" t="n">
        <v>4297.4</v>
      </c>
      <c r="AK2654" s="50" t="n">
        <v>9</v>
      </c>
    </row>
    <row r="2655" customFormat="false" ht="15" hidden="false" customHeight="false" outlineLevel="0" collapsed="false">
      <c r="A2655" s="50" t="s">
        <v>1509</v>
      </c>
      <c r="B2655" s="50" t="s">
        <v>168</v>
      </c>
      <c r="C2655" s="50" t="s">
        <v>718</v>
      </c>
      <c r="D2655" s="50" t="n">
        <v>608369</v>
      </c>
      <c r="E2655" s="50" t="n">
        <v>7</v>
      </c>
      <c r="F2655" s="50" t="s">
        <v>56</v>
      </c>
      <c r="G2655" s="50" t="n">
        <v>6</v>
      </c>
      <c r="H2655" s="50" t="n">
        <v>6</v>
      </c>
      <c r="I2655" s="50" t="n">
        <v>2</v>
      </c>
      <c r="J2655" s="50" t="n">
        <v>4</v>
      </c>
      <c r="K2655" s="50" t="n">
        <v>4</v>
      </c>
      <c r="L2655" s="50" t="n">
        <v>0</v>
      </c>
      <c r="M2655" s="50" t="n">
        <v>2</v>
      </c>
      <c r="N2655" s="50" t="n">
        <v>2</v>
      </c>
      <c r="O2655" s="50" t="n">
        <v>0.775</v>
      </c>
      <c r="P2655" s="50" t="n">
        <v>3</v>
      </c>
      <c r="Q2655" s="50" t="n">
        <v>3</v>
      </c>
      <c r="R2655" s="50" t="n">
        <v>2</v>
      </c>
      <c r="S2655" s="50" t="n">
        <v>1</v>
      </c>
      <c r="T2655" s="50" t="n">
        <v>0</v>
      </c>
      <c r="U2655" s="50" t="n">
        <v>0</v>
      </c>
      <c r="V2655" s="50" t="n">
        <v>0</v>
      </c>
      <c r="W2655" s="50" t="n">
        <v>0</v>
      </c>
      <c r="X2655" s="50" t="n">
        <v>0</v>
      </c>
      <c r="Y2655" s="50" t="n">
        <v>1</v>
      </c>
      <c r="Z2655" s="50" t="n">
        <v>2.15</v>
      </c>
      <c r="AA2655" s="50" t="n">
        <v>3</v>
      </c>
      <c r="AB2655" s="50" t="n">
        <v>1.806</v>
      </c>
      <c r="AC2655" s="50" t="n">
        <v>2</v>
      </c>
      <c r="AD2655" s="50" t="n">
        <v>1</v>
      </c>
      <c r="AE2655" s="50" t="n">
        <v>2</v>
      </c>
      <c r="AF2655" s="50" t="n">
        <v>2</v>
      </c>
      <c r="AG2655" s="50" t="n">
        <v>206.2</v>
      </c>
      <c r="AH2655" s="50" t="n">
        <v>1</v>
      </c>
      <c r="AI2655" s="50" t="n">
        <v>4</v>
      </c>
      <c r="AJ2655" s="50" t="n">
        <v>283.9</v>
      </c>
      <c r="AK2655" s="50" t="n">
        <v>0</v>
      </c>
    </row>
    <row r="2656" customFormat="false" ht="15" hidden="false" customHeight="false" outlineLevel="0" collapsed="false">
      <c r="A2656" s="50" t="s">
        <v>1509</v>
      </c>
      <c r="B2656" s="50" t="s">
        <v>168</v>
      </c>
      <c r="C2656" s="50" t="s">
        <v>718</v>
      </c>
      <c r="D2656" s="50" t="n">
        <v>608369</v>
      </c>
      <c r="E2656" s="50" t="n">
        <v>8</v>
      </c>
      <c r="F2656" s="50" t="s">
        <v>57</v>
      </c>
      <c r="G2656" s="50" t="n">
        <v>401</v>
      </c>
      <c r="H2656" s="50" t="n">
        <v>213</v>
      </c>
      <c r="I2656" s="50" t="n">
        <v>57</v>
      </c>
      <c r="J2656" s="50" t="n">
        <v>191</v>
      </c>
      <c r="K2656" s="50" t="n">
        <v>167</v>
      </c>
      <c r="L2656" s="50" t="n">
        <v>25</v>
      </c>
      <c r="M2656" s="50" t="n">
        <v>202</v>
      </c>
      <c r="N2656" s="50" t="n">
        <v>46</v>
      </c>
      <c r="O2656" s="50" t="n">
        <v>3.083</v>
      </c>
      <c r="P2656" s="50" t="n">
        <v>109</v>
      </c>
      <c r="Q2656" s="50" t="n">
        <v>95</v>
      </c>
      <c r="R2656" s="50" t="n">
        <v>27</v>
      </c>
      <c r="S2656" s="50" t="n">
        <v>5</v>
      </c>
      <c r="T2656" s="50" t="n">
        <v>0</v>
      </c>
      <c r="U2656" s="50" t="n">
        <v>3</v>
      </c>
      <c r="V2656" s="50" t="n">
        <v>13</v>
      </c>
      <c r="W2656" s="50" t="n">
        <v>1</v>
      </c>
      <c r="X2656" s="50" t="n">
        <v>0</v>
      </c>
      <c r="Y2656" s="50" t="n">
        <v>20</v>
      </c>
      <c r="Z2656" s="50" t="n">
        <v>37.75</v>
      </c>
      <c r="AA2656" s="50" t="n">
        <v>107</v>
      </c>
      <c r="AB2656" s="50" t="n">
        <v>39.403</v>
      </c>
      <c r="AC2656" s="50" t="n">
        <v>75</v>
      </c>
      <c r="AD2656" s="50" t="n">
        <v>9</v>
      </c>
      <c r="AE2656" s="50" t="n">
        <v>41</v>
      </c>
      <c r="AF2656" s="50" t="n">
        <v>75</v>
      </c>
      <c r="AG2656" s="50" t="n">
        <v>6950.1</v>
      </c>
      <c r="AH2656" s="50" t="n">
        <v>32</v>
      </c>
      <c r="AI2656" s="50" t="n">
        <v>173</v>
      </c>
      <c r="AJ2656" s="50" t="n">
        <v>12336.4</v>
      </c>
      <c r="AK2656" s="50" t="n">
        <v>18</v>
      </c>
    </row>
    <row r="2657" customFormat="false" ht="15" hidden="false" customHeight="false" outlineLevel="0" collapsed="false">
      <c r="A2657" s="50" t="s">
        <v>1509</v>
      </c>
      <c r="B2657" s="50" t="s">
        <v>168</v>
      </c>
      <c r="C2657" s="50" t="s">
        <v>718</v>
      </c>
      <c r="D2657" s="50" t="n">
        <v>608369</v>
      </c>
      <c r="E2657" s="50" t="n">
        <v>9</v>
      </c>
      <c r="F2657" s="50" t="s">
        <v>58</v>
      </c>
      <c r="G2657" s="50" t="n">
        <v>381</v>
      </c>
      <c r="H2657" s="50" t="n">
        <v>210</v>
      </c>
      <c r="I2657" s="50" t="n">
        <v>60</v>
      </c>
      <c r="J2657" s="50" t="n">
        <v>164</v>
      </c>
      <c r="K2657" s="50" t="n">
        <v>136</v>
      </c>
      <c r="L2657" s="50" t="n">
        <v>27</v>
      </c>
      <c r="M2657" s="50" t="n">
        <v>217</v>
      </c>
      <c r="N2657" s="50" t="n">
        <v>74</v>
      </c>
      <c r="O2657" s="50" t="n">
        <v>-0.002</v>
      </c>
      <c r="P2657" s="50" t="n">
        <v>105</v>
      </c>
      <c r="Q2657" s="50" t="n">
        <v>99</v>
      </c>
      <c r="R2657" s="50" t="n">
        <v>24</v>
      </c>
      <c r="S2657" s="50" t="n">
        <v>4</v>
      </c>
      <c r="T2657" s="50" t="n">
        <v>0</v>
      </c>
      <c r="U2657" s="50" t="n">
        <v>7</v>
      </c>
      <c r="V2657" s="50" t="n">
        <v>4</v>
      </c>
      <c r="W2657" s="50" t="n">
        <v>1</v>
      </c>
      <c r="X2657" s="50" t="n">
        <v>1</v>
      </c>
      <c r="Y2657" s="50" t="n">
        <v>23</v>
      </c>
      <c r="Z2657" s="50" t="n">
        <v>34.2</v>
      </c>
      <c r="AA2657" s="50" t="n">
        <v>105</v>
      </c>
      <c r="AB2657" s="50" t="n">
        <v>37.025</v>
      </c>
      <c r="AC2657" s="50" t="n">
        <v>77</v>
      </c>
      <c r="AD2657" s="50" t="n">
        <v>12</v>
      </c>
      <c r="AE2657" s="50" t="n">
        <v>38</v>
      </c>
      <c r="AF2657" s="50" t="n">
        <v>77</v>
      </c>
      <c r="AG2657" s="50" t="n">
        <v>7050.2</v>
      </c>
      <c r="AH2657" s="50" t="n">
        <v>29</v>
      </c>
      <c r="AI2657" s="50" t="n">
        <v>190</v>
      </c>
      <c r="AJ2657" s="50" t="n">
        <v>13581.7</v>
      </c>
      <c r="AK2657" s="50" t="n">
        <v>27</v>
      </c>
    </row>
    <row r="2658" customFormat="false" ht="15" hidden="false" customHeight="false" outlineLevel="0" collapsed="false">
      <c r="A2658" s="50" t="s">
        <v>1510</v>
      </c>
      <c r="B2658" s="50" t="s">
        <v>168</v>
      </c>
      <c r="C2658" s="50" t="s">
        <v>719</v>
      </c>
      <c r="D2658" s="50" t="n">
        <v>592626</v>
      </c>
      <c r="E2658" s="50" t="n">
        <v>4</v>
      </c>
      <c r="F2658" s="50" t="s">
        <v>53</v>
      </c>
      <c r="G2658" s="50" t="n">
        <v>356</v>
      </c>
      <c r="H2658" s="50" t="n">
        <v>158</v>
      </c>
      <c r="I2658" s="50" t="n">
        <v>50</v>
      </c>
      <c r="J2658" s="50" t="n">
        <v>187</v>
      </c>
      <c r="K2658" s="50" t="n">
        <v>116</v>
      </c>
      <c r="L2658" s="50" t="n">
        <v>26</v>
      </c>
      <c r="M2658" s="50" t="n">
        <v>169</v>
      </c>
      <c r="N2658" s="50" t="n">
        <v>42</v>
      </c>
      <c r="O2658" s="50" t="n">
        <v>-0.963</v>
      </c>
      <c r="P2658" s="50" t="n">
        <v>85</v>
      </c>
      <c r="Q2658" s="50" t="n">
        <v>71</v>
      </c>
      <c r="R2658" s="50" t="n">
        <v>16</v>
      </c>
      <c r="S2658" s="50" t="n">
        <v>1</v>
      </c>
      <c r="T2658" s="50" t="n">
        <v>0</v>
      </c>
      <c r="U2658" s="50" t="n">
        <v>2</v>
      </c>
      <c r="V2658" s="50" t="n">
        <v>12</v>
      </c>
      <c r="W2658" s="50" t="n">
        <v>1</v>
      </c>
      <c r="X2658" s="50" t="n">
        <v>1</v>
      </c>
      <c r="Y2658" s="50" t="n">
        <v>21</v>
      </c>
      <c r="Z2658" s="50" t="n">
        <v>26.05</v>
      </c>
      <c r="AA2658" s="50" t="n">
        <v>85</v>
      </c>
      <c r="AB2658" s="50" t="n">
        <v>26.822</v>
      </c>
      <c r="AC2658" s="50" t="n">
        <v>51</v>
      </c>
      <c r="AD2658" s="50" t="n">
        <v>2</v>
      </c>
      <c r="AE2658" s="50" t="n">
        <v>27</v>
      </c>
      <c r="AF2658" s="50" t="n">
        <v>51</v>
      </c>
      <c r="AG2658" s="50" t="n">
        <v>4669.5</v>
      </c>
      <c r="AH2658" s="50" t="n">
        <v>18</v>
      </c>
      <c r="AI2658" s="50" t="n">
        <v>132</v>
      </c>
      <c r="AJ2658" s="50" t="n">
        <v>9538.3</v>
      </c>
      <c r="AK2658" s="50" t="n">
        <v>29</v>
      </c>
    </row>
    <row r="2659" customFormat="false" ht="15" hidden="false" customHeight="false" outlineLevel="0" collapsed="false">
      <c r="A2659" s="50" t="s">
        <v>1510</v>
      </c>
      <c r="B2659" s="50" t="s">
        <v>168</v>
      </c>
      <c r="C2659" s="50" t="s">
        <v>719</v>
      </c>
      <c r="D2659" s="50" t="n">
        <v>592626</v>
      </c>
      <c r="E2659" s="50" t="n">
        <v>5</v>
      </c>
      <c r="F2659" s="50" t="s">
        <v>54</v>
      </c>
      <c r="G2659" s="50" t="n">
        <v>362</v>
      </c>
      <c r="H2659" s="50" t="n">
        <v>158</v>
      </c>
      <c r="I2659" s="50" t="n">
        <v>42</v>
      </c>
      <c r="J2659" s="50" t="n">
        <v>170</v>
      </c>
      <c r="K2659" s="50" t="n">
        <v>107</v>
      </c>
      <c r="L2659" s="50" t="n">
        <v>19</v>
      </c>
      <c r="M2659" s="50" t="n">
        <v>191</v>
      </c>
      <c r="N2659" s="50" t="n">
        <v>51</v>
      </c>
      <c r="O2659" s="50" t="n">
        <v>5.884</v>
      </c>
      <c r="P2659" s="50" t="n">
        <v>89</v>
      </c>
      <c r="Q2659" s="50" t="n">
        <v>72</v>
      </c>
      <c r="R2659" s="50" t="n">
        <v>18</v>
      </c>
      <c r="S2659" s="50" t="n">
        <v>4</v>
      </c>
      <c r="T2659" s="50" t="n">
        <v>0</v>
      </c>
      <c r="U2659" s="50" t="n">
        <v>6</v>
      </c>
      <c r="V2659" s="50" t="n">
        <v>14</v>
      </c>
      <c r="W2659" s="50" t="n">
        <v>0</v>
      </c>
      <c r="X2659" s="50" t="n">
        <v>2</v>
      </c>
      <c r="Y2659" s="50" t="n">
        <v>17</v>
      </c>
      <c r="Z2659" s="50" t="n">
        <v>34</v>
      </c>
      <c r="AA2659" s="50" t="n">
        <v>88</v>
      </c>
      <c r="AB2659" s="50" t="n">
        <v>32.701</v>
      </c>
      <c r="AC2659" s="50" t="n">
        <v>57</v>
      </c>
      <c r="AD2659" s="50" t="n">
        <v>8</v>
      </c>
      <c r="AE2659" s="50" t="n">
        <v>23</v>
      </c>
      <c r="AF2659" s="50" t="n">
        <v>57</v>
      </c>
      <c r="AG2659" s="50" t="n">
        <v>5115.6</v>
      </c>
      <c r="AH2659" s="50" t="n">
        <v>21</v>
      </c>
      <c r="AI2659" s="50" t="n">
        <v>133</v>
      </c>
      <c r="AJ2659" s="50" t="n">
        <v>9550.2</v>
      </c>
      <c r="AK2659" s="50" t="n">
        <v>26</v>
      </c>
    </row>
    <row r="2660" customFormat="false" ht="15" hidden="false" customHeight="false" outlineLevel="0" collapsed="false">
      <c r="A2660" s="50" t="s">
        <v>1510</v>
      </c>
      <c r="B2660" s="50" t="s">
        <v>168</v>
      </c>
      <c r="C2660" s="50" t="s">
        <v>719</v>
      </c>
      <c r="D2660" s="50" t="n">
        <v>592626</v>
      </c>
      <c r="E2660" s="50" t="n">
        <v>6</v>
      </c>
      <c r="F2660" s="50" t="s">
        <v>55</v>
      </c>
      <c r="G2660" s="50" t="n">
        <v>371</v>
      </c>
      <c r="H2660" s="50" t="n">
        <v>179</v>
      </c>
      <c r="I2660" s="50" t="n">
        <v>45</v>
      </c>
      <c r="J2660" s="50" t="n">
        <v>183</v>
      </c>
      <c r="K2660" s="50" t="n">
        <v>117</v>
      </c>
      <c r="L2660" s="50" t="n">
        <v>20</v>
      </c>
      <c r="M2660" s="50" t="n">
        <v>188</v>
      </c>
      <c r="N2660" s="50" t="n">
        <v>62</v>
      </c>
      <c r="O2660" s="50" t="n">
        <v>2.795</v>
      </c>
      <c r="P2660" s="50" t="n">
        <v>93</v>
      </c>
      <c r="Q2660" s="50" t="n">
        <v>85</v>
      </c>
      <c r="R2660" s="50" t="n">
        <v>21</v>
      </c>
      <c r="S2660" s="50" t="n">
        <v>2</v>
      </c>
      <c r="T2660" s="50" t="n">
        <v>2</v>
      </c>
      <c r="U2660" s="50" t="n">
        <v>6</v>
      </c>
      <c r="V2660" s="50" t="n">
        <v>6</v>
      </c>
      <c r="W2660" s="50" t="n">
        <v>2</v>
      </c>
      <c r="X2660" s="50" t="n">
        <v>0</v>
      </c>
      <c r="Y2660" s="50" t="n">
        <v>21</v>
      </c>
      <c r="Z2660" s="50" t="n">
        <v>33.2</v>
      </c>
      <c r="AA2660" s="50" t="n">
        <v>93</v>
      </c>
      <c r="AB2660" s="50" t="n">
        <v>35.587</v>
      </c>
      <c r="AC2660" s="50" t="n">
        <v>64</v>
      </c>
      <c r="AD2660" s="50" t="n">
        <v>10</v>
      </c>
      <c r="AE2660" s="50" t="n">
        <v>36</v>
      </c>
      <c r="AF2660" s="50" t="n">
        <v>64</v>
      </c>
      <c r="AG2660" s="50" t="n">
        <v>5985.8</v>
      </c>
      <c r="AH2660" s="50" t="n">
        <v>22</v>
      </c>
      <c r="AI2660" s="50" t="n">
        <v>157</v>
      </c>
      <c r="AJ2660" s="50" t="n">
        <v>11277.9</v>
      </c>
      <c r="AK2660" s="50" t="n">
        <v>28</v>
      </c>
    </row>
    <row r="2661" customFormat="false" ht="15" hidden="false" customHeight="false" outlineLevel="0" collapsed="false">
      <c r="A2661" s="50" t="s">
        <v>1510</v>
      </c>
      <c r="B2661" s="50" t="s">
        <v>168</v>
      </c>
      <c r="C2661" s="50" t="s">
        <v>719</v>
      </c>
      <c r="D2661" s="50" t="n">
        <v>592626</v>
      </c>
      <c r="E2661" s="50" t="n">
        <v>7</v>
      </c>
      <c r="F2661" s="50" t="s">
        <v>56</v>
      </c>
      <c r="G2661" s="50" t="n">
        <v>257</v>
      </c>
      <c r="H2661" s="50" t="n">
        <v>123</v>
      </c>
      <c r="I2661" s="50" t="n">
        <v>33</v>
      </c>
      <c r="J2661" s="50" t="n">
        <v>113</v>
      </c>
      <c r="K2661" s="50" t="n">
        <v>74</v>
      </c>
      <c r="L2661" s="50" t="n">
        <v>11</v>
      </c>
      <c r="M2661" s="50" t="n">
        <v>144</v>
      </c>
      <c r="N2661" s="50" t="n">
        <v>49</v>
      </c>
      <c r="O2661" s="50" t="n">
        <v>5.605</v>
      </c>
      <c r="P2661" s="50" t="n">
        <v>65</v>
      </c>
      <c r="Q2661" s="50" t="n">
        <v>59</v>
      </c>
      <c r="R2661" s="50" t="n">
        <v>18</v>
      </c>
      <c r="S2661" s="50" t="n">
        <v>4</v>
      </c>
      <c r="T2661" s="50" t="n">
        <v>0</v>
      </c>
      <c r="U2661" s="50" t="n">
        <v>6</v>
      </c>
      <c r="V2661" s="50" t="n">
        <v>6</v>
      </c>
      <c r="W2661" s="50" t="n">
        <v>0</v>
      </c>
      <c r="X2661" s="50" t="n">
        <v>0</v>
      </c>
      <c r="Y2661" s="50" t="n">
        <v>16</v>
      </c>
      <c r="Z2661" s="50" t="n">
        <v>28.4</v>
      </c>
      <c r="AA2661" s="50" t="n">
        <v>65</v>
      </c>
      <c r="AB2661" s="50" t="n">
        <v>23.902</v>
      </c>
      <c r="AC2661" s="50" t="n">
        <v>43</v>
      </c>
      <c r="AD2661" s="50" t="n">
        <v>5</v>
      </c>
      <c r="AE2661" s="50" t="n">
        <v>20</v>
      </c>
      <c r="AF2661" s="50" t="n">
        <v>43</v>
      </c>
      <c r="AG2661" s="50" t="n">
        <v>3936.2</v>
      </c>
      <c r="AH2661" s="50" t="n">
        <v>15</v>
      </c>
      <c r="AI2661" s="50" t="n">
        <v>108</v>
      </c>
      <c r="AJ2661" s="50" t="n">
        <v>7821.6</v>
      </c>
      <c r="AK2661" s="50" t="n">
        <v>25</v>
      </c>
    </row>
    <row r="2662" customFormat="false" ht="15" hidden="false" customHeight="false" outlineLevel="0" collapsed="false">
      <c r="A2662" s="50" t="s">
        <v>1510</v>
      </c>
      <c r="B2662" s="50" t="s">
        <v>168</v>
      </c>
      <c r="C2662" s="50" t="s">
        <v>719</v>
      </c>
      <c r="D2662" s="50" t="n">
        <v>592626</v>
      </c>
      <c r="E2662" s="50" t="n">
        <v>8</v>
      </c>
      <c r="F2662" s="50" t="s">
        <v>57</v>
      </c>
      <c r="G2662" s="50" t="n">
        <v>294</v>
      </c>
      <c r="H2662" s="50" t="n">
        <v>147</v>
      </c>
      <c r="I2662" s="50" t="n">
        <v>41</v>
      </c>
      <c r="J2662" s="50" t="n">
        <v>140</v>
      </c>
      <c r="K2662" s="50" t="n">
        <v>98</v>
      </c>
      <c r="L2662" s="50" t="n">
        <v>16</v>
      </c>
      <c r="M2662" s="50" t="n">
        <v>150</v>
      </c>
      <c r="N2662" s="50" t="n">
        <v>49</v>
      </c>
      <c r="O2662" s="50" t="n">
        <v>-3.367</v>
      </c>
      <c r="P2662" s="50" t="n">
        <v>75</v>
      </c>
      <c r="Q2662" s="50" t="n">
        <v>65</v>
      </c>
      <c r="R2662" s="50" t="n">
        <v>9</v>
      </c>
      <c r="S2662" s="50" t="n">
        <v>0</v>
      </c>
      <c r="T2662" s="50" t="n">
        <v>0</v>
      </c>
      <c r="U2662" s="50" t="n">
        <v>4</v>
      </c>
      <c r="V2662" s="50" t="n">
        <v>9</v>
      </c>
      <c r="W2662" s="50" t="n">
        <v>1</v>
      </c>
      <c r="X2662" s="50" t="n">
        <v>0</v>
      </c>
      <c r="Y2662" s="50" t="n">
        <v>21</v>
      </c>
      <c r="Z2662" s="50" t="n">
        <v>18.8</v>
      </c>
      <c r="AA2662" s="50" t="n">
        <v>74</v>
      </c>
      <c r="AB2662" s="50" t="n">
        <v>20.352</v>
      </c>
      <c r="AC2662" s="50" t="n">
        <v>44</v>
      </c>
      <c r="AD2662" s="50" t="n">
        <v>4</v>
      </c>
      <c r="AE2662" s="50" t="n">
        <v>26</v>
      </c>
      <c r="AF2662" s="50" t="n">
        <v>44</v>
      </c>
      <c r="AG2662" s="50" t="n">
        <v>4112.7</v>
      </c>
      <c r="AH2662" s="50" t="n">
        <v>9</v>
      </c>
      <c r="AI2662" s="50" t="n">
        <v>135</v>
      </c>
      <c r="AJ2662" s="50" t="n">
        <v>9863.2</v>
      </c>
      <c r="AK2662" s="50" t="n">
        <v>44</v>
      </c>
    </row>
    <row r="2663" customFormat="false" ht="15" hidden="false" customHeight="false" outlineLevel="0" collapsed="false">
      <c r="A2663" s="50" t="s">
        <v>1510</v>
      </c>
      <c r="B2663" s="50" t="s">
        <v>168</v>
      </c>
      <c r="C2663" s="50" t="s">
        <v>719</v>
      </c>
      <c r="D2663" s="50" t="n">
        <v>592626</v>
      </c>
      <c r="E2663" s="50" t="n">
        <v>9</v>
      </c>
      <c r="F2663" s="50" t="s">
        <v>58</v>
      </c>
      <c r="G2663" s="50" t="n">
        <v>92</v>
      </c>
      <c r="H2663" s="50" t="n">
        <v>46</v>
      </c>
      <c r="I2663" s="50" t="n">
        <v>13</v>
      </c>
      <c r="J2663" s="50" t="n">
        <v>46</v>
      </c>
      <c r="K2663" s="50" t="n">
        <v>32</v>
      </c>
      <c r="L2663" s="50" t="n">
        <v>9</v>
      </c>
      <c r="M2663" s="50" t="n">
        <v>46</v>
      </c>
      <c r="N2663" s="50" t="n">
        <v>14</v>
      </c>
      <c r="O2663" s="50" t="n">
        <v>2.663</v>
      </c>
      <c r="P2663" s="50" t="n">
        <v>25</v>
      </c>
      <c r="Q2663" s="50" t="n">
        <v>22</v>
      </c>
      <c r="R2663" s="50" t="n">
        <v>6</v>
      </c>
      <c r="S2663" s="50" t="n">
        <v>1</v>
      </c>
      <c r="T2663" s="50" t="n">
        <v>0</v>
      </c>
      <c r="U2663" s="50" t="n">
        <v>2</v>
      </c>
      <c r="V2663" s="50" t="n">
        <v>2</v>
      </c>
      <c r="W2663" s="50" t="n">
        <v>1</v>
      </c>
      <c r="X2663" s="50" t="n">
        <v>0</v>
      </c>
      <c r="Y2663" s="50" t="n">
        <v>6</v>
      </c>
      <c r="Z2663" s="50" t="n">
        <v>10.05</v>
      </c>
      <c r="AA2663" s="50" t="n">
        <v>25</v>
      </c>
      <c r="AB2663" s="50" t="n">
        <v>8.398</v>
      </c>
      <c r="AC2663" s="50" t="n">
        <v>16</v>
      </c>
      <c r="AD2663" s="50" t="n">
        <v>2</v>
      </c>
      <c r="AE2663" s="50" t="n">
        <v>8</v>
      </c>
      <c r="AF2663" s="50" t="n">
        <v>16</v>
      </c>
      <c r="AG2663" s="50" t="n">
        <v>1445.7</v>
      </c>
      <c r="AH2663" s="50" t="n">
        <v>5</v>
      </c>
      <c r="AI2663" s="50" t="n">
        <v>43</v>
      </c>
      <c r="AJ2663" s="50" t="n">
        <v>3114.6</v>
      </c>
      <c r="AK2663" s="50" t="n">
        <v>13</v>
      </c>
    </row>
    <row r="2664" customFormat="false" ht="15" hidden="false" customHeight="false" outlineLevel="0" collapsed="false">
      <c r="A2664" s="50" t="s">
        <v>1511</v>
      </c>
      <c r="B2664" s="50" t="s">
        <v>168</v>
      </c>
      <c r="C2664" s="50" t="s">
        <v>325</v>
      </c>
      <c r="D2664" s="50" t="n">
        <v>670032</v>
      </c>
      <c r="E2664" s="50" t="n">
        <v>5</v>
      </c>
      <c r="F2664" s="50" t="s">
        <v>54</v>
      </c>
      <c r="G2664" s="50" t="n">
        <v>66</v>
      </c>
      <c r="H2664" s="50" t="n">
        <v>32</v>
      </c>
      <c r="I2664" s="50" t="n">
        <v>6</v>
      </c>
      <c r="J2664" s="50" t="n">
        <v>35</v>
      </c>
      <c r="K2664" s="50" t="n">
        <v>24</v>
      </c>
      <c r="L2664" s="50" t="n">
        <v>4</v>
      </c>
      <c r="M2664" s="50" t="n">
        <v>31</v>
      </c>
      <c r="N2664" s="50" t="n">
        <v>8</v>
      </c>
      <c r="O2664" s="50" t="n">
        <v>1.382</v>
      </c>
      <c r="P2664" s="50" t="n">
        <v>18</v>
      </c>
      <c r="Q2664" s="50" t="n">
        <v>17</v>
      </c>
      <c r="R2664" s="50" t="n">
        <v>5</v>
      </c>
      <c r="S2664" s="50" t="n">
        <v>0</v>
      </c>
      <c r="T2664" s="50" t="n">
        <v>0</v>
      </c>
      <c r="U2664" s="50" t="n">
        <v>1</v>
      </c>
      <c r="V2664" s="50" t="n">
        <v>1</v>
      </c>
      <c r="W2664" s="50" t="n">
        <v>0</v>
      </c>
      <c r="X2664" s="50" t="n">
        <v>0</v>
      </c>
      <c r="Y2664" s="50" t="n">
        <v>3</v>
      </c>
      <c r="Z2664" s="50" t="n">
        <v>6.3</v>
      </c>
      <c r="AA2664" s="50" t="n">
        <v>18</v>
      </c>
      <c r="AB2664" s="50" t="n">
        <v>4.468</v>
      </c>
      <c r="AC2664" s="50" t="n">
        <v>14</v>
      </c>
      <c r="AD2664" s="50" t="n">
        <v>0</v>
      </c>
      <c r="AE2664" s="50" t="n">
        <v>3</v>
      </c>
      <c r="AF2664" s="50" t="n">
        <v>14</v>
      </c>
      <c r="AG2664" s="50" t="n">
        <v>1169.4</v>
      </c>
      <c r="AH2664" s="50" t="n">
        <v>6</v>
      </c>
      <c r="AI2664" s="50" t="n">
        <v>30</v>
      </c>
      <c r="AJ2664" s="50" t="n">
        <v>1960.1</v>
      </c>
      <c r="AK2664" s="50" t="n">
        <v>0</v>
      </c>
    </row>
    <row r="2665" customFormat="false" ht="15" hidden="false" customHeight="false" outlineLevel="0" collapsed="false">
      <c r="A2665" s="50" t="s">
        <v>1511</v>
      </c>
      <c r="B2665" s="50" t="s">
        <v>168</v>
      </c>
      <c r="C2665" s="50" t="s">
        <v>325</v>
      </c>
      <c r="D2665" s="50" t="n">
        <v>670032</v>
      </c>
      <c r="E2665" s="50" t="n">
        <v>6</v>
      </c>
      <c r="F2665" s="50" t="s">
        <v>55</v>
      </c>
      <c r="G2665" s="50" t="n">
        <v>242</v>
      </c>
      <c r="H2665" s="50" t="n">
        <v>135</v>
      </c>
      <c r="I2665" s="50" t="n">
        <v>20</v>
      </c>
      <c r="J2665" s="50" t="n">
        <v>124</v>
      </c>
      <c r="K2665" s="50" t="n">
        <v>87</v>
      </c>
      <c r="L2665" s="50" t="n">
        <v>8</v>
      </c>
      <c r="M2665" s="50" t="n">
        <v>118</v>
      </c>
      <c r="N2665" s="50" t="n">
        <v>48</v>
      </c>
      <c r="O2665" s="50" t="n">
        <v>-1.339</v>
      </c>
      <c r="P2665" s="50" t="n">
        <v>73</v>
      </c>
      <c r="Q2665" s="50" t="n">
        <v>68</v>
      </c>
      <c r="R2665" s="50" t="n">
        <v>23</v>
      </c>
      <c r="S2665" s="50" t="n">
        <v>1</v>
      </c>
      <c r="T2665" s="50" t="n">
        <v>0</v>
      </c>
      <c r="U2665" s="50" t="n">
        <v>0</v>
      </c>
      <c r="V2665" s="50" t="n">
        <v>2</v>
      </c>
      <c r="W2665" s="50" t="n">
        <v>1</v>
      </c>
      <c r="X2665" s="50" t="n">
        <v>0</v>
      </c>
      <c r="Y2665" s="50" t="n">
        <v>10</v>
      </c>
      <c r="Z2665" s="50" t="n">
        <v>23.15</v>
      </c>
      <c r="AA2665" s="50" t="n">
        <v>71</v>
      </c>
      <c r="AB2665" s="50" t="n">
        <v>19.558</v>
      </c>
      <c r="AC2665" s="50" t="n">
        <v>60</v>
      </c>
      <c r="AD2665" s="50" t="n">
        <v>0</v>
      </c>
      <c r="AE2665" s="50" t="n">
        <v>14</v>
      </c>
      <c r="AF2665" s="50" t="n">
        <v>60</v>
      </c>
      <c r="AG2665" s="50" t="n">
        <v>4953.7</v>
      </c>
      <c r="AH2665" s="50" t="n">
        <v>16</v>
      </c>
      <c r="AI2665" s="50" t="n">
        <v>117</v>
      </c>
      <c r="AJ2665" s="50" t="n">
        <v>7783.1</v>
      </c>
      <c r="AK2665" s="50" t="n">
        <v>0</v>
      </c>
    </row>
    <row r="2666" customFormat="false" ht="15" hidden="false" customHeight="false" outlineLevel="0" collapsed="false">
      <c r="A2666" s="50" t="s">
        <v>1511</v>
      </c>
      <c r="B2666" s="50" t="s">
        <v>168</v>
      </c>
      <c r="C2666" s="50" t="s">
        <v>325</v>
      </c>
      <c r="D2666" s="50" t="n">
        <v>670032</v>
      </c>
      <c r="E2666" s="50" t="n">
        <v>7</v>
      </c>
      <c r="F2666" s="50" t="s">
        <v>56</v>
      </c>
      <c r="G2666" s="50" t="n">
        <v>338</v>
      </c>
      <c r="H2666" s="50" t="n">
        <v>164</v>
      </c>
      <c r="I2666" s="50" t="n">
        <v>25</v>
      </c>
      <c r="J2666" s="50" t="n">
        <v>169</v>
      </c>
      <c r="K2666" s="50" t="n">
        <v>117</v>
      </c>
      <c r="L2666" s="50" t="n">
        <v>12</v>
      </c>
      <c r="M2666" s="50" t="n">
        <v>169</v>
      </c>
      <c r="N2666" s="50" t="n">
        <v>47</v>
      </c>
      <c r="O2666" s="50" t="n">
        <v>-2.793</v>
      </c>
      <c r="P2666" s="50" t="n">
        <v>82</v>
      </c>
      <c r="Q2666" s="50" t="n">
        <v>69</v>
      </c>
      <c r="R2666" s="50" t="n">
        <v>18</v>
      </c>
      <c r="S2666" s="50" t="n">
        <v>2</v>
      </c>
      <c r="T2666" s="50" t="n">
        <v>0</v>
      </c>
      <c r="U2666" s="50" t="n">
        <v>0</v>
      </c>
      <c r="V2666" s="50" t="n">
        <v>6</v>
      </c>
      <c r="W2666" s="50" t="n">
        <v>1</v>
      </c>
      <c r="X2666" s="50" t="n">
        <v>1</v>
      </c>
      <c r="Y2666" s="50" t="n">
        <v>10</v>
      </c>
      <c r="Z2666" s="50" t="n">
        <v>21.8</v>
      </c>
      <c r="AA2666" s="50" t="n">
        <v>76</v>
      </c>
      <c r="AB2666" s="50" t="n">
        <v>21.062</v>
      </c>
      <c r="AC2666" s="50" t="n">
        <v>65</v>
      </c>
      <c r="AD2666" s="50" t="n">
        <v>0</v>
      </c>
      <c r="AE2666" s="50" t="n">
        <v>15</v>
      </c>
      <c r="AF2666" s="50" t="n">
        <v>64</v>
      </c>
      <c r="AG2666" s="50" t="n">
        <v>5138.7</v>
      </c>
      <c r="AH2666" s="50" t="n">
        <v>16</v>
      </c>
      <c r="AI2666" s="50" t="n">
        <v>135</v>
      </c>
      <c r="AJ2666" s="50" t="n">
        <v>8859.9</v>
      </c>
      <c r="AK2666" s="50" t="n">
        <v>0</v>
      </c>
    </row>
    <row r="2667" customFormat="false" ht="15" hidden="false" customHeight="false" outlineLevel="0" collapsed="false">
      <c r="A2667" s="50" t="s">
        <v>1511</v>
      </c>
      <c r="B2667" s="50" t="s">
        <v>168</v>
      </c>
      <c r="C2667" s="50" t="s">
        <v>325</v>
      </c>
      <c r="D2667" s="50" t="n">
        <v>670032</v>
      </c>
      <c r="E2667" s="50" t="n">
        <v>8</v>
      </c>
      <c r="F2667" s="50" t="s">
        <v>57</v>
      </c>
      <c r="G2667" s="50" t="n">
        <v>189</v>
      </c>
      <c r="H2667" s="50" t="n">
        <v>99</v>
      </c>
      <c r="I2667" s="50" t="n">
        <v>16</v>
      </c>
      <c r="J2667" s="50" t="n">
        <v>95</v>
      </c>
      <c r="K2667" s="50" t="n">
        <v>68</v>
      </c>
      <c r="L2667" s="50" t="n">
        <v>8</v>
      </c>
      <c r="M2667" s="50" t="n">
        <v>94</v>
      </c>
      <c r="N2667" s="50" t="n">
        <v>31</v>
      </c>
      <c r="O2667" s="50" t="n">
        <v>-6.966</v>
      </c>
      <c r="P2667" s="50" t="n">
        <v>49</v>
      </c>
      <c r="Q2667" s="50" t="n">
        <v>45</v>
      </c>
      <c r="R2667" s="50" t="n">
        <v>7</v>
      </c>
      <c r="S2667" s="50" t="n">
        <v>0</v>
      </c>
      <c r="T2667" s="50" t="n">
        <v>1</v>
      </c>
      <c r="U2667" s="50" t="n">
        <v>0</v>
      </c>
      <c r="V2667" s="50" t="n">
        <v>1</v>
      </c>
      <c r="W2667" s="50" t="n">
        <v>1</v>
      </c>
      <c r="X2667" s="50" t="n">
        <v>1</v>
      </c>
      <c r="Y2667" s="50" t="n">
        <v>13</v>
      </c>
      <c r="Z2667" s="50" t="n">
        <v>8.4</v>
      </c>
      <c r="AA2667" s="50" t="n">
        <v>48</v>
      </c>
      <c r="AB2667" s="50" t="n">
        <v>9.258</v>
      </c>
      <c r="AC2667" s="50" t="n">
        <v>34</v>
      </c>
      <c r="AD2667" s="50" t="n">
        <v>0</v>
      </c>
      <c r="AE2667" s="50" t="n">
        <v>3</v>
      </c>
      <c r="AF2667" s="50" t="n">
        <v>34</v>
      </c>
      <c r="AG2667" s="50" t="n">
        <v>2777.8</v>
      </c>
      <c r="AH2667" s="50" t="n">
        <v>10</v>
      </c>
      <c r="AI2667" s="50" t="n">
        <v>80</v>
      </c>
      <c r="AJ2667" s="50" t="n">
        <v>5340.1</v>
      </c>
      <c r="AK2667" s="50" t="n">
        <v>2</v>
      </c>
    </row>
    <row r="2668" customFormat="false" ht="15" hidden="false" customHeight="false" outlineLevel="0" collapsed="false">
      <c r="A2668" s="50" t="s">
        <v>1511</v>
      </c>
      <c r="B2668" s="50" t="s">
        <v>168</v>
      </c>
      <c r="C2668" s="50" t="s">
        <v>325</v>
      </c>
      <c r="D2668" s="50" t="n">
        <v>670032</v>
      </c>
      <c r="E2668" s="50" t="n">
        <v>9</v>
      </c>
      <c r="F2668" s="50" t="s">
        <v>58</v>
      </c>
      <c r="G2668" s="50" t="n">
        <v>134</v>
      </c>
      <c r="H2668" s="50" t="n">
        <v>76</v>
      </c>
      <c r="I2668" s="50" t="n">
        <v>13</v>
      </c>
      <c r="J2668" s="50" t="n">
        <v>69</v>
      </c>
      <c r="K2668" s="50" t="n">
        <v>51</v>
      </c>
      <c r="L2668" s="50" t="n">
        <v>7</v>
      </c>
      <c r="M2668" s="50" t="n">
        <v>61</v>
      </c>
      <c r="N2668" s="50" t="n">
        <v>25</v>
      </c>
      <c r="O2668" s="50" t="n">
        <v>0.794</v>
      </c>
      <c r="P2668" s="50" t="n">
        <v>43</v>
      </c>
      <c r="Q2668" s="50" t="n">
        <v>33</v>
      </c>
      <c r="R2668" s="50" t="n">
        <v>11</v>
      </c>
      <c r="S2668" s="50" t="n">
        <v>2</v>
      </c>
      <c r="T2668" s="50" t="n">
        <v>0</v>
      </c>
      <c r="U2668" s="50" t="n">
        <v>0</v>
      </c>
      <c r="V2668" s="50" t="n">
        <v>2</v>
      </c>
      <c r="W2668" s="50" t="n">
        <v>4</v>
      </c>
      <c r="X2668" s="50" t="n">
        <v>0</v>
      </c>
      <c r="Y2668" s="50" t="n">
        <v>6</v>
      </c>
      <c r="Z2668" s="50" t="n">
        <v>14.1</v>
      </c>
      <c r="AA2668" s="50" t="n">
        <v>38</v>
      </c>
      <c r="AB2668" s="50" t="n">
        <v>14.085</v>
      </c>
      <c r="AC2668" s="50" t="n">
        <v>31</v>
      </c>
      <c r="AD2668" s="50" t="n">
        <v>0</v>
      </c>
      <c r="AE2668" s="50" t="n">
        <v>10</v>
      </c>
      <c r="AF2668" s="50" t="n">
        <v>31</v>
      </c>
      <c r="AG2668" s="50" t="n">
        <v>2346.8</v>
      </c>
      <c r="AH2668" s="50" t="n">
        <v>12</v>
      </c>
      <c r="AI2668" s="50" t="n">
        <v>67</v>
      </c>
      <c r="AJ2668" s="50" t="n">
        <v>4497.4</v>
      </c>
      <c r="AK2668" s="50" t="n">
        <v>2</v>
      </c>
    </row>
    <row r="2669" customFormat="false" ht="15" hidden="false" customHeight="false" outlineLevel="0" collapsed="false">
      <c r="A2669" s="50" t="s">
        <v>1512</v>
      </c>
      <c r="B2669" s="50" t="s">
        <v>168</v>
      </c>
      <c r="C2669" s="50" t="s">
        <v>720</v>
      </c>
      <c r="D2669" s="50" t="n">
        <v>679822</v>
      </c>
      <c r="E2669" s="50" t="n">
        <v>5</v>
      </c>
      <c r="F2669" s="50" t="s">
        <v>54</v>
      </c>
      <c r="G2669" s="50" t="n">
        <v>219</v>
      </c>
      <c r="H2669" s="50" t="n">
        <v>95</v>
      </c>
      <c r="I2669" s="50" t="n">
        <v>21</v>
      </c>
      <c r="J2669" s="50" t="n">
        <v>110</v>
      </c>
      <c r="K2669" s="50" t="n">
        <v>61</v>
      </c>
      <c r="L2669" s="50" t="n">
        <v>7</v>
      </c>
      <c r="M2669" s="50" t="n">
        <v>109</v>
      </c>
      <c r="N2669" s="50" t="n">
        <v>34</v>
      </c>
      <c r="O2669" s="50" t="n">
        <v>-1.423</v>
      </c>
      <c r="P2669" s="50" t="n">
        <v>60</v>
      </c>
      <c r="Q2669" s="50" t="n">
        <v>55</v>
      </c>
      <c r="R2669" s="50" t="n">
        <v>14</v>
      </c>
      <c r="S2669" s="50" t="n">
        <v>3</v>
      </c>
      <c r="T2669" s="50" t="n">
        <v>0</v>
      </c>
      <c r="U2669" s="50" t="n">
        <v>2</v>
      </c>
      <c r="V2669" s="50" t="n">
        <v>3</v>
      </c>
      <c r="W2669" s="50" t="n">
        <v>1</v>
      </c>
      <c r="X2669" s="50" t="n">
        <v>1</v>
      </c>
      <c r="Y2669" s="50" t="n">
        <v>16</v>
      </c>
      <c r="Z2669" s="50" t="n">
        <v>18.65</v>
      </c>
      <c r="AA2669" s="50" t="n">
        <v>60</v>
      </c>
      <c r="AB2669" s="50" t="n">
        <v>21.662</v>
      </c>
      <c r="AC2669" s="50" t="n">
        <v>40</v>
      </c>
      <c r="AD2669" s="50" t="n">
        <v>4</v>
      </c>
      <c r="AE2669" s="50" t="n">
        <v>19</v>
      </c>
      <c r="AF2669" s="50" t="n">
        <v>40</v>
      </c>
      <c r="AG2669" s="50" t="n">
        <v>3600.4</v>
      </c>
      <c r="AH2669" s="50" t="n">
        <v>18</v>
      </c>
      <c r="AI2669" s="50" t="n">
        <v>83</v>
      </c>
      <c r="AJ2669" s="50" t="n">
        <v>5847.1</v>
      </c>
      <c r="AK2669" s="50" t="n">
        <v>8</v>
      </c>
    </row>
    <row r="2670" customFormat="false" ht="15" hidden="false" customHeight="false" outlineLevel="0" collapsed="false">
      <c r="A2670" s="50" t="s">
        <v>1512</v>
      </c>
      <c r="B2670" s="50" t="s">
        <v>168</v>
      </c>
      <c r="C2670" s="50" t="s">
        <v>720</v>
      </c>
      <c r="D2670" s="50" t="n">
        <v>679822</v>
      </c>
      <c r="E2670" s="50" t="n">
        <v>6</v>
      </c>
      <c r="F2670" s="50" t="s">
        <v>55</v>
      </c>
      <c r="G2670" s="50" t="n">
        <v>148</v>
      </c>
      <c r="H2670" s="50" t="n">
        <v>69</v>
      </c>
      <c r="I2670" s="50" t="n">
        <v>14</v>
      </c>
      <c r="J2670" s="50" t="n">
        <v>74</v>
      </c>
      <c r="K2670" s="50" t="n">
        <v>48</v>
      </c>
      <c r="L2670" s="50" t="n">
        <v>7</v>
      </c>
      <c r="M2670" s="50" t="n">
        <v>74</v>
      </c>
      <c r="N2670" s="50" t="n">
        <v>21</v>
      </c>
      <c r="O2670" s="50" t="n">
        <v>6.918</v>
      </c>
      <c r="P2670" s="50" t="n">
        <v>37</v>
      </c>
      <c r="Q2670" s="50" t="n">
        <v>32</v>
      </c>
      <c r="R2670" s="50" t="n">
        <v>10</v>
      </c>
      <c r="S2670" s="50" t="n">
        <v>3</v>
      </c>
      <c r="T2670" s="50" t="n">
        <v>0</v>
      </c>
      <c r="U2670" s="50" t="n">
        <v>3</v>
      </c>
      <c r="V2670" s="50" t="n">
        <v>4</v>
      </c>
      <c r="W2670" s="50" t="n">
        <v>1</v>
      </c>
      <c r="X2670" s="50" t="n">
        <v>0</v>
      </c>
      <c r="Y2670" s="50" t="n">
        <v>7</v>
      </c>
      <c r="Z2670" s="50" t="n">
        <v>16.85</v>
      </c>
      <c r="AA2670" s="50" t="n">
        <v>37</v>
      </c>
      <c r="AB2670" s="50" t="n">
        <v>14.436</v>
      </c>
      <c r="AC2670" s="50" t="n">
        <v>25</v>
      </c>
      <c r="AD2670" s="50" t="n">
        <v>4</v>
      </c>
      <c r="AE2670" s="50" t="n">
        <v>11</v>
      </c>
      <c r="AF2670" s="50" t="n">
        <v>25</v>
      </c>
      <c r="AG2670" s="50" t="n">
        <v>2254.7</v>
      </c>
      <c r="AH2670" s="50" t="n">
        <v>9</v>
      </c>
      <c r="AI2670" s="50" t="n">
        <v>56</v>
      </c>
      <c r="AJ2670" s="50" t="n">
        <v>3997.3</v>
      </c>
      <c r="AK2670" s="50" t="n">
        <v>8</v>
      </c>
    </row>
    <row r="2671" customFormat="false" ht="15" hidden="false" customHeight="false" outlineLevel="0" collapsed="false">
      <c r="A2671" s="50" t="s">
        <v>1512</v>
      </c>
      <c r="B2671" s="50" t="s">
        <v>168</v>
      </c>
      <c r="C2671" s="50" t="s">
        <v>720</v>
      </c>
      <c r="D2671" s="50" t="n">
        <v>679822</v>
      </c>
      <c r="E2671" s="50" t="n">
        <v>7</v>
      </c>
      <c r="F2671" s="50" t="s">
        <v>56</v>
      </c>
      <c r="G2671" s="50" t="n">
        <v>177</v>
      </c>
      <c r="H2671" s="50" t="n">
        <v>74</v>
      </c>
      <c r="I2671" s="50" t="n">
        <v>10</v>
      </c>
      <c r="J2671" s="50" t="n">
        <v>99</v>
      </c>
      <c r="K2671" s="50" t="n">
        <v>57</v>
      </c>
      <c r="L2671" s="50" t="n">
        <v>7</v>
      </c>
      <c r="M2671" s="50" t="n">
        <v>78</v>
      </c>
      <c r="N2671" s="50" t="n">
        <v>17</v>
      </c>
      <c r="O2671" s="50" t="n">
        <v>0.379</v>
      </c>
      <c r="P2671" s="50" t="n">
        <v>43</v>
      </c>
      <c r="Q2671" s="50" t="n">
        <v>40</v>
      </c>
      <c r="R2671" s="50" t="n">
        <v>9</v>
      </c>
      <c r="S2671" s="50" t="n">
        <v>1</v>
      </c>
      <c r="T2671" s="50" t="n">
        <v>0</v>
      </c>
      <c r="U2671" s="50" t="n">
        <v>2</v>
      </c>
      <c r="V2671" s="50" t="n">
        <v>3</v>
      </c>
      <c r="W2671" s="50" t="n">
        <v>0</v>
      </c>
      <c r="X2671" s="50" t="n">
        <v>0</v>
      </c>
      <c r="Y2671" s="50" t="n">
        <v>14</v>
      </c>
      <c r="Z2671" s="50" t="n">
        <v>12.75</v>
      </c>
      <c r="AA2671" s="50" t="n">
        <v>43</v>
      </c>
      <c r="AB2671" s="50" t="n">
        <v>9.767</v>
      </c>
      <c r="AC2671" s="50" t="n">
        <v>26</v>
      </c>
      <c r="AD2671" s="50" t="n">
        <v>2</v>
      </c>
      <c r="AE2671" s="50" t="n">
        <v>7</v>
      </c>
      <c r="AF2671" s="50" t="n">
        <v>26</v>
      </c>
      <c r="AG2671" s="50" t="n">
        <v>2238.5</v>
      </c>
      <c r="AH2671" s="50" t="n">
        <v>8</v>
      </c>
      <c r="AI2671" s="50" t="n">
        <v>70</v>
      </c>
      <c r="AJ2671" s="50" t="n">
        <v>4931</v>
      </c>
      <c r="AK2671" s="50" t="n">
        <v>3</v>
      </c>
    </row>
    <row r="2672" customFormat="false" ht="15" hidden="false" customHeight="false" outlineLevel="0" collapsed="false">
      <c r="A2672" s="50" t="s">
        <v>1512</v>
      </c>
      <c r="B2672" s="50" t="s">
        <v>168</v>
      </c>
      <c r="C2672" s="50" t="s">
        <v>720</v>
      </c>
      <c r="D2672" s="50" t="n">
        <v>679822</v>
      </c>
      <c r="E2672" s="50" t="n">
        <v>8</v>
      </c>
      <c r="F2672" s="50" t="s">
        <v>57</v>
      </c>
      <c r="G2672" s="50" t="n">
        <v>242</v>
      </c>
      <c r="H2672" s="50" t="n">
        <v>111</v>
      </c>
      <c r="I2672" s="50" t="n">
        <v>18</v>
      </c>
      <c r="J2672" s="50" t="n">
        <v>129</v>
      </c>
      <c r="K2672" s="50" t="n">
        <v>85</v>
      </c>
      <c r="L2672" s="50" t="n">
        <v>8</v>
      </c>
      <c r="M2672" s="50" t="n">
        <v>113</v>
      </c>
      <c r="N2672" s="50" t="n">
        <v>26</v>
      </c>
      <c r="O2672" s="50" t="n">
        <v>2.155</v>
      </c>
      <c r="P2672" s="50" t="n">
        <v>59</v>
      </c>
      <c r="Q2672" s="50" t="n">
        <v>53</v>
      </c>
      <c r="R2672" s="50" t="n">
        <v>14</v>
      </c>
      <c r="S2672" s="50" t="n">
        <v>3</v>
      </c>
      <c r="T2672" s="50" t="n">
        <v>1</v>
      </c>
      <c r="U2672" s="50" t="n">
        <v>3</v>
      </c>
      <c r="V2672" s="50" t="n">
        <v>5</v>
      </c>
      <c r="W2672" s="50" t="n">
        <v>1</v>
      </c>
      <c r="X2672" s="50" t="n">
        <v>0</v>
      </c>
      <c r="Y2672" s="50" t="n">
        <v>12</v>
      </c>
      <c r="Z2672" s="50" t="n">
        <v>21.85</v>
      </c>
      <c r="AA2672" s="50" t="n">
        <v>59</v>
      </c>
      <c r="AB2672" s="50" t="n">
        <v>19.806</v>
      </c>
      <c r="AC2672" s="50" t="n">
        <v>41</v>
      </c>
      <c r="AD2672" s="50" t="n">
        <v>5</v>
      </c>
      <c r="AE2672" s="50" t="n">
        <v>17</v>
      </c>
      <c r="AF2672" s="50" t="n">
        <v>41</v>
      </c>
      <c r="AG2672" s="50" t="n">
        <v>3692.9</v>
      </c>
      <c r="AH2672" s="50" t="n">
        <v>14</v>
      </c>
      <c r="AI2672" s="50" t="n">
        <v>99</v>
      </c>
      <c r="AJ2672" s="50" t="n">
        <v>7079.3</v>
      </c>
      <c r="AK2672" s="50" t="n">
        <v>18</v>
      </c>
    </row>
    <row r="2673" customFormat="false" ht="15" hidden="false" customHeight="false" outlineLevel="0" collapsed="false">
      <c r="A2673" s="50" t="s">
        <v>1512</v>
      </c>
      <c r="B2673" s="50" t="s">
        <v>168</v>
      </c>
      <c r="C2673" s="50" t="s">
        <v>720</v>
      </c>
      <c r="D2673" s="50" t="n">
        <v>679822</v>
      </c>
      <c r="E2673" s="50" t="n">
        <v>9</v>
      </c>
      <c r="F2673" s="50" t="s">
        <v>58</v>
      </c>
      <c r="G2673" s="50" t="n">
        <v>209</v>
      </c>
      <c r="H2673" s="50" t="n">
        <v>110</v>
      </c>
      <c r="I2673" s="50" t="n">
        <v>22</v>
      </c>
      <c r="J2673" s="50" t="n">
        <v>111</v>
      </c>
      <c r="K2673" s="50" t="n">
        <v>77</v>
      </c>
      <c r="L2673" s="50" t="n">
        <v>9</v>
      </c>
      <c r="M2673" s="50" t="n">
        <v>98</v>
      </c>
      <c r="N2673" s="50" t="n">
        <v>33</v>
      </c>
      <c r="O2673" s="50" t="n">
        <v>0.958</v>
      </c>
      <c r="P2673" s="50" t="n">
        <v>48</v>
      </c>
      <c r="Q2673" s="50" t="n">
        <v>45</v>
      </c>
      <c r="R2673" s="50" t="n">
        <v>14</v>
      </c>
      <c r="S2673" s="50" t="n">
        <v>3</v>
      </c>
      <c r="T2673" s="50" t="n">
        <v>0</v>
      </c>
      <c r="U2673" s="50" t="n">
        <v>1</v>
      </c>
      <c r="V2673" s="50" t="n">
        <v>2</v>
      </c>
      <c r="W2673" s="50" t="n">
        <v>1</v>
      </c>
      <c r="X2673" s="50" t="n">
        <v>0</v>
      </c>
      <c r="Y2673" s="50" t="n">
        <v>13</v>
      </c>
      <c r="Z2673" s="50" t="n">
        <v>16.85</v>
      </c>
      <c r="AA2673" s="50" t="n">
        <v>48</v>
      </c>
      <c r="AB2673" s="50" t="n">
        <v>14.574</v>
      </c>
      <c r="AC2673" s="50" t="n">
        <v>32</v>
      </c>
      <c r="AD2673" s="50" t="n">
        <v>2</v>
      </c>
      <c r="AE2673" s="50" t="n">
        <v>15</v>
      </c>
      <c r="AF2673" s="50" t="n">
        <v>32</v>
      </c>
      <c r="AG2673" s="50" t="n">
        <v>2854.2</v>
      </c>
      <c r="AH2673" s="50" t="n">
        <v>10</v>
      </c>
      <c r="AI2673" s="50" t="n">
        <v>91</v>
      </c>
      <c r="AJ2673" s="50" t="n">
        <v>6418</v>
      </c>
      <c r="AK2673" s="50" t="n">
        <v>7</v>
      </c>
    </row>
    <row r="2674" customFormat="false" ht="15" hidden="false" customHeight="false" outlineLevel="0" collapsed="false">
      <c r="A2674" s="50" t="s">
        <v>1513</v>
      </c>
      <c r="B2674" s="50" t="s">
        <v>168</v>
      </c>
      <c r="C2674" s="50" t="s">
        <v>721</v>
      </c>
      <c r="D2674" s="50" t="n">
        <v>696030</v>
      </c>
      <c r="E2674" s="50" t="n">
        <v>4</v>
      </c>
      <c r="F2674" s="50" t="s">
        <v>53</v>
      </c>
      <c r="G2674" s="50" t="n">
        <v>55</v>
      </c>
      <c r="H2674" s="50" t="n">
        <v>19</v>
      </c>
      <c r="I2674" s="50" t="n">
        <v>1</v>
      </c>
      <c r="J2674" s="50" t="n">
        <v>24</v>
      </c>
      <c r="K2674" s="50" t="n">
        <v>14</v>
      </c>
      <c r="L2674" s="50" t="n">
        <v>1</v>
      </c>
      <c r="M2674" s="50" t="n">
        <v>31</v>
      </c>
      <c r="N2674" s="50" t="n">
        <v>5</v>
      </c>
      <c r="O2674" s="50" t="n">
        <v>1.927</v>
      </c>
      <c r="P2674" s="50" t="n">
        <v>13</v>
      </c>
      <c r="Q2674" s="50" t="n">
        <v>8</v>
      </c>
      <c r="R2674" s="50" t="n">
        <v>3</v>
      </c>
      <c r="S2674" s="50" t="n">
        <v>0</v>
      </c>
      <c r="T2674" s="50" t="n">
        <v>0</v>
      </c>
      <c r="U2674" s="50" t="n">
        <v>0</v>
      </c>
      <c r="V2674" s="50" t="n">
        <v>4</v>
      </c>
      <c r="W2674" s="50" t="n">
        <v>1</v>
      </c>
      <c r="X2674" s="50" t="n">
        <v>0</v>
      </c>
      <c r="Y2674" s="50" t="n">
        <v>1</v>
      </c>
      <c r="Z2674" s="50" t="n">
        <v>6.2</v>
      </c>
      <c r="AA2674" s="50" t="n">
        <v>13</v>
      </c>
      <c r="AB2674" s="50" t="n">
        <v>6.502</v>
      </c>
      <c r="AC2674" s="50" t="n">
        <v>7</v>
      </c>
      <c r="AD2674" s="50" t="n">
        <v>0</v>
      </c>
      <c r="AE2674" s="50" t="n">
        <v>2</v>
      </c>
      <c r="AF2674" s="50" t="n">
        <v>7</v>
      </c>
      <c r="AG2674" s="50" t="n">
        <v>610.8</v>
      </c>
      <c r="AH2674" s="50" t="n">
        <v>4</v>
      </c>
      <c r="AI2674" s="50" t="n">
        <v>16</v>
      </c>
      <c r="AJ2674" s="50" t="n">
        <v>1146.3</v>
      </c>
      <c r="AK2674" s="50" t="n">
        <v>5</v>
      </c>
    </row>
    <row r="2675" customFormat="false" ht="15" hidden="false" customHeight="false" outlineLevel="0" collapsed="false">
      <c r="A2675" s="50" t="s">
        <v>1513</v>
      </c>
      <c r="B2675" s="50" t="s">
        <v>168</v>
      </c>
      <c r="C2675" s="50" t="s">
        <v>721</v>
      </c>
      <c r="D2675" s="50" t="n">
        <v>696030</v>
      </c>
      <c r="E2675" s="50" t="n">
        <v>5</v>
      </c>
      <c r="F2675" s="50" t="s">
        <v>54</v>
      </c>
      <c r="G2675" s="50" t="n">
        <v>292</v>
      </c>
      <c r="H2675" s="50" t="n">
        <v>147</v>
      </c>
      <c r="I2675" s="50" t="n">
        <v>18</v>
      </c>
      <c r="J2675" s="50" t="n">
        <v>149</v>
      </c>
      <c r="K2675" s="50" t="n">
        <v>102</v>
      </c>
      <c r="L2675" s="50" t="n">
        <v>8</v>
      </c>
      <c r="M2675" s="50" t="n">
        <v>143</v>
      </c>
      <c r="N2675" s="50" t="n">
        <v>45</v>
      </c>
      <c r="O2675" s="50" t="n">
        <v>-0.406</v>
      </c>
      <c r="P2675" s="50" t="n">
        <v>87</v>
      </c>
      <c r="Q2675" s="50" t="n">
        <v>74</v>
      </c>
      <c r="R2675" s="50" t="n">
        <v>18</v>
      </c>
      <c r="S2675" s="50" t="n">
        <v>2</v>
      </c>
      <c r="T2675" s="50" t="n">
        <v>0</v>
      </c>
      <c r="U2675" s="50" t="n">
        <v>0</v>
      </c>
      <c r="V2675" s="50" t="n">
        <v>7</v>
      </c>
      <c r="W2675" s="50" t="n">
        <v>5</v>
      </c>
      <c r="X2675" s="50" t="n">
        <v>0</v>
      </c>
      <c r="Y2675" s="50" t="n">
        <v>13</v>
      </c>
      <c r="Z2675" s="50" t="n">
        <v>25.3</v>
      </c>
      <c r="AA2675" s="50" t="n">
        <v>86</v>
      </c>
      <c r="AB2675" s="50" t="n">
        <v>25.978</v>
      </c>
      <c r="AC2675" s="50" t="n">
        <v>62</v>
      </c>
      <c r="AD2675" s="50" t="n">
        <v>0</v>
      </c>
      <c r="AE2675" s="50" t="n">
        <v>21</v>
      </c>
      <c r="AF2675" s="50" t="n">
        <v>62</v>
      </c>
      <c r="AG2675" s="50" t="n">
        <v>5379.9</v>
      </c>
      <c r="AH2675" s="50" t="n">
        <v>19</v>
      </c>
      <c r="AI2675" s="50" t="n">
        <v>122</v>
      </c>
      <c r="AJ2675" s="50" t="n">
        <v>8815.8</v>
      </c>
      <c r="AK2675" s="50" t="n">
        <v>37</v>
      </c>
    </row>
    <row r="2676" customFormat="false" ht="15" hidden="false" customHeight="false" outlineLevel="0" collapsed="false">
      <c r="A2676" s="50" t="s">
        <v>1513</v>
      </c>
      <c r="B2676" s="50" t="s">
        <v>168</v>
      </c>
      <c r="C2676" s="50" t="s">
        <v>721</v>
      </c>
      <c r="D2676" s="50" t="n">
        <v>696030</v>
      </c>
      <c r="E2676" s="50" t="n">
        <v>6</v>
      </c>
      <c r="F2676" s="50" t="s">
        <v>55</v>
      </c>
      <c r="G2676" s="50" t="n">
        <v>252</v>
      </c>
      <c r="H2676" s="50" t="n">
        <v>120</v>
      </c>
      <c r="I2676" s="50" t="n">
        <v>14</v>
      </c>
      <c r="J2676" s="50" t="n">
        <v>127</v>
      </c>
      <c r="K2676" s="50" t="n">
        <v>80</v>
      </c>
      <c r="L2676" s="50" t="n">
        <v>7</v>
      </c>
      <c r="M2676" s="50" t="n">
        <v>125</v>
      </c>
      <c r="N2676" s="50" t="n">
        <v>40</v>
      </c>
      <c r="O2676" s="50" t="n">
        <v>-3.898</v>
      </c>
      <c r="P2676" s="50" t="n">
        <v>64</v>
      </c>
      <c r="Q2676" s="50" t="n">
        <v>60</v>
      </c>
      <c r="R2676" s="50" t="n">
        <v>15</v>
      </c>
      <c r="S2676" s="50" t="n">
        <v>2</v>
      </c>
      <c r="T2676" s="50" t="n">
        <v>0</v>
      </c>
      <c r="U2676" s="50" t="n">
        <v>0</v>
      </c>
      <c r="V2676" s="50" t="n">
        <v>3</v>
      </c>
      <c r="W2676" s="50" t="n">
        <v>1</v>
      </c>
      <c r="X2676" s="50" t="n">
        <v>0</v>
      </c>
      <c r="Y2676" s="50" t="n">
        <v>10</v>
      </c>
      <c r="Z2676" s="50" t="n">
        <v>15.2</v>
      </c>
      <c r="AA2676" s="50" t="n">
        <v>62</v>
      </c>
      <c r="AB2676" s="50" t="n">
        <v>17.211</v>
      </c>
      <c r="AC2676" s="50" t="n">
        <v>50</v>
      </c>
      <c r="AD2676" s="50" t="n">
        <v>0</v>
      </c>
      <c r="AE2676" s="50" t="n">
        <v>14</v>
      </c>
      <c r="AF2676" s="50" t="n">
        <v>48</v>
      </c>
      <c r="AG2676" s="50" t="n">
        <v>4127.5</v>
      </c>
      <c r="AH2676" s="50" t="n">
        <v>15</v>
      </c>
      <c r="AI2676" s="50" t="n">
        <v>105</v>
      </c>
      <c r="AJ2676" s="50" t="n">
        <v>7517.7</v>
      </c>
      <c r="AK2676" s="50" t="n">
        <v>20</v>
      </c>
    </row>
    <row r="2677" customFormat="false" ht="15" hidden="false" customHeight="false" outlineLevel="0" collapsed="false">
      <c r="A2677" s="50" t="s">
        <v>1513</v>
      </c>
      <c r="B2677" s="50" t="s">
        <v>168</v>
      </c>
      <c r="C2677" s="50" t="s">
        <v>721</v>
      </c>
      <c r="D2677" s="50" t="n">
        <v>696030</v>
      </c>
      <c r="E2677" s="50" t="n">
        <v>7</v>
      </c>
      <c r="F2677" s="50" t="s">
        <v>56</v>
      </c>
      <c r="G2677" s="50" t="n">
        <v>164</v>
      </c>
      <c r="H2677" s="50" t="n">
        <v>76</v>
      </c>
      <c r="I2677" s="50" t="n">
        <v>14</v>
      </c>
      <c r="J2677" s="50" t="n">
        <v>81</v>
      </c>
      <c r="K2677" s="50" t="n">
        <v>47</v>
      </c>
      <c r="L2677" s="50" t="n">
        <v>3</v>
      </c>
      <c r="M2677" s="50" t="n">
        <v>83</v>
      </c>
      <c r="N2677" s="50" t="n">
        <v>29</v>
      </c>
      <c r="O2677" s="50" t="n">
        <v>0.089</v>
      </c>
      <c r="P2677" s="50" t="n">
        <v>49</v>
      </c>
      <c r="Q2677" s="50" t="n">
        <v>44</v>
      </c>
      <c r="R2677" s="50" t="n">
        <v>12</v>
      </c>
      <c r="S2677" s="50" t="n">
        <v>1</v>
      </c>
      <c r="T2677" s="50" t="n">
        <v>0</v>
      </c>
      <c r="U2677" s="50" t="n">
        <v>1</v>
      </c>
      <c r="V2677" s="50" t="n">
        <v>4</v>
      </c>
      <c r="W2677" s="50" t="n">
        <v>1</v>
      </c>
      <c r="X2677" s="50" t="n">
        <v>0</v>
      </c>
      <c r="Y2677" s="50" t="n">
        <v>7</v>
      </c>
      <c r="Z2677" s="50" t="n">
        <v>15.75</v>
      </c>
      <c r="AA2677" s="50" t="n">
        <v>49</v>
      </c>
      <c r="AB2677" s="50" t="n">
        <v>13.179</v>
      </c>
      <c r="AC2677" s="50" t="n">
        <v>37</v>
      </c>
      <c r="AD2677" s="50" t="n">
        <v>1</v>
      </c>
      <c r="AE2677" s="50" t="n">
        <v>8</v>
      </c>
      <c r="AF2677" s="50" t="n">
        <v>37</v>
      </c>
      <c r="AG2677" s="50" t="n">
        <v>3080.2</v>
      </c>
      <c r="AH2677" s="50" t="n">
        <v>13</v>
      </c>
      <c r="AI2677" s="50" t="n">
        <v>64</v>
      </c>
      <c r="AJ2677" s="50" t="n">
        <v>4545.6</v>
      </c>
      <c r="AK2677" s="50" t="n">
        <v>9</v>
      </c>
    </row>
    <row r="2678" customFormat="false" ht="15" hidden="false" customHeight="false" outlineLevel="0" collapsed="false">
      <c r="A2678" s="50" t="s">
        <v>1513</v>
      </c>
      <c r="B2678" s="50" t="s">
        <v>168</v>
      </c>
      <c r="C2678" s="50" t="s">
        <v>721</v>
      </c>
      <c r="D2678" s="50" t="n">
        <v>696030</v>
      </c>
      <c r="E2678" s="50" t="n">
        <v>8</v>
      </c>
      <c r="F2678" s="50" t="s">
        <v>57</v>
      </c>
      <c r="G2678" s="50" t="n">
        <v>27</v>
      </c>
      <c r="H2678" s="50" t="n">
        <v>13</v>
      </c>
      <c r="I2678" s="50" t="n">
        <v>4</v>
      </c>
      <c r="J2678" s="50" t="n">
        <v>15</v>
      </c>
      <c r="K2678" s="50" t="n">
        <v>11</v>
      </c>
      <c r="L2678" s="50" t="n">
        <v>3</v>
      </c>
      <c r="M2678" s="50" t="n">
        <v>12</v>
      </c>
      <c r="N2678" s="50" t="n">
        <v>2</v>
      </c>
      <c r="O2678" s="50" t="n">
        <v>-0.629</v>
      </c>
      <c r="P2678" s="50" t="n">
        <v>7</v>
      </c>
      <c r="Q2678" s="50" t="n">
        <v>6</v>
      </c>
      <c r="R2678" s="50" t="n">
        <v>1</v>
      </c>
      <c r="S2678" s="50" t="n">
        <v>0</v>
      </c>
      <c r="T2678" s="50" t="n">
        <v>0</v>
      </c>
      <c r="U2678" s="50" t="n">
        <v>0</v>
      </c>
      <c r="V2678" s="50" t="n">
        <v>1</v>
      </c>
      <c r="W2678" s="50" t="n">
        <v>0</v>
      </c>
      <c r="X2678" s="50" t="n">
        <v>0</v>
      </c>
      <c r="Y2678" s="50" t="n">
        <v>1</v>
      </c>
      <c r="Z2678" s="50" t="n">
        <v>1.6</v>
      </c>
      <c r="AA2678" s="50" t="n">
        <v>7</v>
      </c>
      <c r="AB2678" s="50" t="n">
        <v>2.124</v>
      </c>
      <c r="AC2678" s="50" t="n">
        <v>5</v>
      </c>
      <c r="AD2678" s="50" t="n">
        <v>0</v>
      </c>
      <c r="AE2678" s="50" t="n">
        <v>2</v>
      </c>
      <c r="AF2678" s="50" t="n">
        <v>5</v>
      </c>
      <c r="AG2678" s="50" t="n">
        <v>470.3</v>
      </c>
      <c r="AH2678" s="50" t="n">
        <v>3</v>
      </c>
      <c r="AI2678" s="50" t="n">
        <v>12</v>
      </c>
      <c r="AJ2678" s="50" t="n">
        <v>884.6</v>
      </c>
      <c r="AK2678" s="50" t="n">
        <v>5</v>
      </c>
    </row>
    <row r="2679" customFormat="false" ht="15" hidden="false" customHeight="false" outlineLevel="0" collapsed="false">
      <c r="A2679" s="50" t="s">
        <v>1513</v>
      </c>
      <c r="B2679" s="50" t="s">
        <v>168</v>
      </c>
      <c r="C2679" s="50" t="s">
        <v>721</v>
      </c>
      <c r="D2679" s="50" t="n">
        <v>696030</v>
      </c>
      <c r="E2679" s="50" t="n">
        <v>9</v>
      </c>
      <c r="F2679" s="50" t="s">
        <v>58</v>
      </c>
      <c r="G2679" s="50" t="n">
        <v>46</v>
      </c>
      <c r="H2679" s="50" t="n">
        <v>30</v>
      </c>
      <c r="I2679" s="50" t="n">
        <v>8</v>
      </c>
      <c r="J2679" s="50" t="n">
        <v>23</v>
      </c>
      <c r="K2679" s="50" t="n">
        <v>16</v>
      </c>
      <c r="L2679" s="50" t="n">
        <v>5</v>
      </c>
      <c r="M2679" s="50" t="n">
        <v>23</v>
      </c>
      <c r="N2679" s="50" t="n">
        <v>14</v>
      </c>
      <c r="O2679" s="50" t="n">
        <v>0.268</v>
      </c>
      <c r="P2679" s="50" t="n">
        <v>13</v>
      </c>
      <c r="Q2679" s="50" t="n">
        <v>12</v>
      </c>
      <c r="R2679" s="50" t="n">
        <v>4</v>
      </c>
      <c r="S2679" s="50" t="n">
        <v>1</v>
      </c>
      <c r="T2679" s="50" t="n">
        <v>0</v>
      </c>
      <c r="U2679" s="50" t="n">
        <v>0</v>
      </c>
      <c r="V2679" s="50" t="n">
        <v>0</v>
      </c>
      <c r="W2679" s="50" t="n">
        <v>1</v>
      </c>
      <c r="X2679" s="50" t="n">
        <v>0</v>
      </c>
      <c r="Y2679" s="50" t="n">
        <v>5</v>
      </c>
      <c r="Z2679" s="50" t="n">
        <v>4.65</v>
      </c>
      <c r="AA2679" s="50" t="n">
        <v>13</v>
      </c>
      <c r="AB2679" s="50" t="n">
        <v>4.13</v>
      </c>
      <c r="AC2679" s="50" t="n">
        <v>7</v>
      </c>
      <c r="AD2679" s="50" t="n">
        <v>0</v>
      </c>
      <c r="AE2679" s="50" t="n">
        <v>2</v>
      </c>
      <c r="AF2679" s="50" t="n">
        <v>7</v>
      </c>
      <c r="AG2679" s="50" t="n">
        <v>599.1</v>
      </c>
      <c r="AH2679" s="50" t="n">
        <v>4</v>
      </c>
      <c r="AI2679" s="50" t="n">
        <v>26</v>
      </c>
      <c r="AJ2679" s="50" t="n">
        <v>1842.5</v>
      </c>
      <c r="AK2679" s="50" t="n">
        <v>3</v>
      </c>
    </row>
    <row r="2680" customFormat="false" ht="15" hidden="false" customHeight="false" outlineLevel="0" collapsed="false">
      <c r="A2680" s="50" t="s">
        <v>1514</v>
      </c>
      <c r="B2680" s="50" t="s">
        <v>168</v>
      </c>
      <c r="C2680" s="50" t="s">
        <v>722</v>
      </c>
      <c r="D2680" s="50" t="n">
        <v>643376</v>
      </c>
      <c r="E2680" s="50" t="n">
        <v>4</v>
      </c>
      <c r="F2680" s="50" t="s">
        <v>53</v>
      </c>
      <c r="G2680" s="50" t="n">
        <v>301</v>
      </c>
      <c r="H2680" s="50" t="n">
        <v>137</v>
      </c>
      <c r="I2680" s="50" t="n">
        <v>37</v>
      </c>
      <c r="J2680" s="50" t="n">
        <v>153</v>
      </c>
      <c r="K2680" s="50" t="n">
        <v>102</v>
      </c>
      <c r="L2680" s="50" t="n">
        <v>19</v>
      </c>
      <c r="M2680" s="50" t="n">
        <v>148</v>
      </c>
      <c r="N2680" s="50" t="n">
        <v>35</v>
      </c>
      <c r="O2680" s="50" t="n">
        <v>-3.216</v>
      </c>
      <c r="P2680" s="50" t="n">
        <v>74</v>
      </c>
      <c r="Q2680" s="50" t="n">
        <v>67</v>
      </c>
      <c r="R2680" s="50" t="n">
        <v>14</v>
      </c>
      <c r="S2680" s="50" t="n">
        <v>4</v>
      </c>
      <c r="T2680" s="50" t="n">
        <v>1</v>
      </c>
      <c r="U2680" s="50" t="n">
        <v>1</v>
      </c>
      <c r="V2680" s="50" t="n">
        <v>6</v>
      </c>
      <c r="W2680" s="50" t="n">
        <v>1</v>
      </c>
      <c r="X2680" s="50" t="n">
        <v>0</v>
      </c>
      <c r="Y2680" s="50" t="n">
        <v>23</v>
      </c>
      <c r="Z2680" s="50" t="n">
        <v>20.7</v>
      </c>
      <c r="AA2680" s="50" t="n">
        <v>74</v>
      </c>
      <c r="AB2680" s="50" t="n">
        <v>17.672</v>
      </c>
      <c r="AC2680" s="50" t="n">
        <v>44</v>
      </c>
      <c r="AD2680" s="50" t="n">
        <v>2</v>
      </c>
      <c r="AE2680" s="50" t="n">
        <v>14</v>
      </c>
      <c r="AF2680" s="50" t="n">
        <v>44</v>
      </c>
      <c r="AG2680" s="50" t="n">
        <v>3822.5</v>
      </c>
      <c r="AH2680" s="50" t="n">
        <v>13</v>
      </c>
      <c r="AI2680" s="50" t="n">
        <v>127</v>
      </c>
      <c r="AJ2680" s="50" t="n">
        <v>8949</v>
      </c>
      <c r="AK2680" s="50" t="n">
        <v>11</v>
      </c>
    </row>
    <row r="2681" customFormat="false" ht="15" hidden="false" customHeight="false" outlineLevel="0" collapsed="false">
      <c r="A2681" s="50" t="s">
        <v>1514</v>
      </c>
      <c r="B2681" s="50" t="s">
        <v>168</v>
      </c>
      <c r="C2681" s="50" t="s">
        <v>722</v>
      </c>
      <c r="D2681" s="50" t="n">
        <v>643376</v>
      </c>
      <c r="E2681" s="50" t="n">
        <v>5</v>
      </c>
      <c r="F2681" s="50" t="s">
        <v>54</v>
      </c>
      <c r="G2681" s="50" t="n">
        <v>246</v>
      </c>
      <c r="H2681" s="50" t="n">
        <v>108</v>
      </c>
      <c r="I2681" s="50" t="n">
        <v>21</v>
      </c>
      <c r="J2681" s="50" t="n">
        <v>123</v>
      </c>
      <c r="K2681" s="50" t="n">
        <v>77</v>
      </c>
      <c r="L2681" s="50" t="n">
        <v>10</v>
      </c>
      <c r="M2681" s="50" t="n">
        <v>123</v>
      </c>
      <c r="N2681" s="50" t="n">
        <v>31</v>
      </c>
      <c r="O2681" s="50" t="n">
        <v>-3.823</v>
      </c>
      <c r="P2681" s="50" t="n">
        <v>64</v>
      </c>
      <c r="Q2681" s="50" t="n">
        <v>53</v>
      </c>
      <c r="R2681" s="50" t="n">
        <v>7</v>
      </c>
      <c r="S2681" s="50" t="n">
        <v>2</v>
      </c>
      <c r="T2681" s="50" t="n">
        <v>0</v>
      </c>
      <c r="U2681" s="50" t="n">
        <v>2</v>
      </c>
      <c r="V2681" s="50" t="n">
        <v>6</v>
      </c>
      <c r="W2681" s="50" t="n">
        <v>4</v>
      </c>
      <c r="X2681" s="50" t="n">
        <v>0</v>
      </c>
      <c r="Y2681" s="50" t="n">
        <v>16</v>
      </c>
      <c r="Z2681" s="50" t="n">
        <v>16.2</v>
      </c>
      <c r="AA2681" s="50" t="n">
        <v>63</v>
      </c>
      <c r="AB2681" s="50" t="n">
        <v>17.419</v>
      </c>
      <c r="AC2681" s="50" t="n">
        <v>38</v>
      </c>
      <c r="AD2681" s="50" t="n">
        <v>3</v>
      </c>
      <c r="AE2681" s="50" t="n">
        <v>14</v>
      </c>
      <c r="AF2681" s="50" t="n">
        <v>38</v>
      </c>
      <c r="AG2681" s="50" t="n">
        <v>3298.1</v>
      </c>
      <c r="AH2681" s="50" t="n">
        <v>7</v>
      </c>
      <c r="AI2681" s="50" t="n">
        <v>88</v>
      </c>
      <c r="AJ2681" s="50" t="n">
        <v>6167.5</v>
      </c>
      <c r="AK2681" s="50" t="n">
        <v>5</v>
      </c>
    </row>
    <row r="2682" customFormat="false" ht="15" hidden="false" customHeight="false" outlineLevel="0" collapsed="false">
      <c r="A2682" s="50" t="s">
        <v>1514</v>
      </c>
      <c r="B2682" s="50" t="s">
        <v>168</v>
      </c>
      <c r="C2682" s="50" t="s">
        <v>722</v>
      </c>
      <c r="D2682" s="50" t="n">
        <v>643376</v>
      </c>
      <c r="E2682" s="50" t="n">
        <v>6</v>
      </c>
      <c r="F2682" s="50" t="s">
        <v>55</v>
      </c>
      <c r="G2682" s="50" t="n">
        <v>23</v>
      </c>
      <c r="H2682" s="50" t="n">
        <v>10</v>
      </c>
      <c r="I2682" s="50" t="n">
        <v>1</v>
      </c>
      <c r="J2682" s="50" t="n">
        <v>12</v>
      </c>
      <c r="K2682" s="50" t="n">
        <v>9</v>
      </c>
      <c r="L2682" s="50" t="n">
        <v>1</v>
      </c>
      <c r="M2682" s="50" t="n">
        <v>11</v>
      </c>
      <c r="N2682" s="50" t="n">
        <v>1</v>
      </c>
      <c r="O2682" s="50" t="n">
        <v>-0.252</v>
      </c>
      <c r="P2682" s="50" t="n">
        <v>4</v>
      </c>
      <c r="Q2682" s="50" t="n">
        <v>3</v>
      </c>
      <c r="R2682" s="50" t="n">
        <v>0</v>
      </c>
      <c r="S2682" s="50" t="n">
        <v>0</v>
      </c>
      <c r="T2682" s="50" t="n">
        <v>0</v>
      </c>
      <c r="U2682" s="50" t="n">
        <v>0</v>
      </c>
      <c r="V2682" s="50" t="n">
        <v>1</v>
      </c>
      <c r="W2682" s="50" t="n">
        <v>0</v>
      </c>
      <c r="X2682" s="50" t="n">
        <v>0</v>
      </c>
      <c r="Y2682" s="50" t="n">
        <v>1</v>
      </c>
      <c r="Z2682" s="50" t="n">
        <v>0.7</v>
      </c>
      <c r="AA2682" s="50" t="n">
        <v>4</v>
      </c>
      <c r="AB2682" s="50" t="n">
        <v>0.706</v>
      </c>
      <c r="AC2682" s="50" t="n">
        <v>2</v>
      </c>
      <c r="AD2682" s="50" t="n">
        <v>0</v>
      </c>
      <c r="AE2682" s="50" t="n">
        <v>0</v>
      </c>
      <c r="AF2682" s="50" t="n">
        <v>2</v>
      </c>
      <c r="AG2682" s="50" t="n">
        <v>180</v>
      </c>
      <c r="AH2682" s="50" t="n">
        <v>0</v>
      </c>
      <c r="AI2682" s="50" t="n">
        <v>9</v>
      </c>
      <c r="AJ2682" s="50" t="n">
        <v>633</v>
      </c>
      <c r="AK2682" s="50" t="n">
        <v>1</v>
      </c>
    </row>
    <row r="2683" customFormat="false" ht="15" hidden="false" customHeight="false" outlineLevel="0" collapsed="false">
      <c r="A2683" s="50" t="s">
        <v>1514</v>
      </c>
      <c r="B2683" s="50" t="s">
        <v>168</v>
      </c>
      <c r="C2683" s="50" t="s">
        <v>722</v>
      </c>
      <c r="D2683" s="50" t="n">
        <v>643376</v>
      </c>
      <c r="E2683" s="50" t="n">
        <v>8</v>
      </c>
      <c r="F2683" s="50" t="s">
        <v>57</v>
      </c>
      <c r="G2683" s="50" t="n">
        <v>101</v>
      </c>
      <c r="H2683" s="50" t="n">
        <v>53</v>
      </c>
      <c r="I2683" s="50" t="n">
        <v>16</v>
      </c>
      <c r="J2683" s="50" t="n">
        <v>54</v>
      </c>
      <c r="K2683" s="50" t="n">
        <v>38</v>
      </c>
      <c r="L2683" s="50" t="n">
        <v>6</v>
      </c>
      <c r="M2683" s="50" t="n">
        <v>47</v>
      </c>
      <c r="N2683" s="50" t="n">
        <v>15</v>
      </c>
      <c r="O2683" s="50" t="n">
        <v>-0.773</v>
      </c>
      <c r="P2683" s="50" t="n">
        <v>25</v>
      </c>
      <c r="Q2683" s="50" t="n">
        <v>23</v>
      </c>
      <c r="R2683" s="50" t="n">
        <v>3</v>
      </c>
      <c r="S2683" s="50" t="n">
        <v>1</v>
      </c>
      <c r="T2683" s="50" t="n">
        <v>0</v>
      </c>
      <c r="U2683" s="50" t="n">
        <v>2</v>
      </c>
      <c r="V2683" s="50" t="n">
        <v>1</v>
      </c>
      <c r="W2683" s="50" t="n">
        <v>0</v>
      </c>
      <c r="X2683" s="50" t="n">
        <v>0</v>
      </c>
      <c r="Y2683" s="50" t="n">
        <v>8</v>
      </c>
      <c r="Z2683" s="50" t="n">
        <v>5.95</v>
      </c>
      <c r="AA2683" s="50" t="n">
        <v>24</v>
      </c>
      <c r="AB2683" s="50" t="n">
        <v>5.694</v>
      </c>
      <c r="AC2683" s="50" t="n">
        <v>16</v>
      </c>
      <c r="AD2683" s="50" t="n">
        <v>2</v>
      </c>
      <c r="AE2683" s="50" t="n">
        <v>4</v>
      </c>
      <c r="AF2683" s="50" t="n">
        <v>16</v>
      </c>
      <c r="AG2683" s="50" t="n">
        <v>1270.4</v>
      </c>
      <c r="AH2683" s="50" t="n">
        <v>5</v>
      </c>
      <c r="AI2683" s="50" t="n">
        <v>43</v>
      </c>
      <c r="AJ2683" s="50" t="n">
        <v>2975.4</v>
      </c>
      <c r="AK2683" s="50" t="n">
        <v>1</v>
      </c>
    </row>
    <row r="2684" customFormat="false" ht="15" hidden="false" customHeight="false" outlineLevel="0" collapsed="false">
      <c r="A2684" s="50" t="s">
        <v>1514</v>
      </c>
      <c r="B2684" s="50" t="s">
        <v>168</v>
      </c>
      <c r="C2684" s="50" t="s">
        <v>722</v>
      </c>
      <c r="D2684" s="50" t="n">
        <v>643376</v>
      </c>
      <c r="E2684" s="50" t="n">
        <v>9</v>
      </c>
      <c r="F2684" s="50" t="s">
        <v>58</v>
      </c>
      <c r="G2684" s="50" t="n">
        <v>216</v>
      </c>
      <c r="H2684" s="50" t="n">
        <v>89</v>
      </c>
      <c r="I2684" s="50" t="n">
        <v>17</v>
      </c>
      <c r="J2684" s="50" t="n">
        <v>109</v>
      </c>
      <c r="K2684" s="50" t="n">
        <v>74</v>
      </c>
      <c r="L2684" s="50" t="n">
        <v>11</v>
      </c>
      <c r="M2684" s="50" t="n">
        <v>103</v>
      </c>
      <c r="N2684" s="50" t="n">
        <v>15</v>
      </c>
      <c r="O2684" s="50" t="n">
        <v>3.631</v>
      </c>
      <c r="P2684" s="50" t="n">
        <v>60</v>
      </c>
      <c r="Q2684" s="50" t="n">
        <v>51</v>
      </c>
      <c r="R2684" s="50" t="n">
        <v>16</v>
      </c>
      <c r="S2684" s="50" t="n">
        <v>2</v>
      </c>
      <c r="T2684" s="50" t="n">
        <v>0</v>
      </c>
      <c r="U2684" s="50" t="n">
        <v>3</v>
      </c>
      <c r="V2684" s="50" t="n">
        <v>4</v>
      </c>
      <c r="W2684" s="50" t="n">
        <v>3</v>
      </c>
      <c r="X2684" s="50" t="n">
        <v>0</v>
      </c>
      <c r="Y2684" s="50" t="n">
        <v>7</v>
      </c>
      <c r="Z2684" s="50" t="n">
        <v>22.6</v>
      </c>
      <c r="AA2684" s="50" t="n">
        <v>57</v>
      </c>
      <c r="AB2684" s="50" t="n">
        <v>17.777</v>
      </c>
      <c r="AC2684" s="50" t="n">
        <v>46</v>
      </c>
      <c r="AD2684" s="50" t="n">
        <v>2</v>
      </c>
      <c r="AE2684" s="50" t="n">
        <v>17</v>
      </c>
      <c r="AF2684" s="50" t="n">
        <v>46</v>
      </c>
      <c r="AG2684" s="50" t="n">
        <v>3976.8</v>
      </c>
      <c r="AH2684" s="50" t="n">
        <v>13</v>
      </c>
      <c r="AI2684" s="50" t="n">
        <v>77</v>
      </c>
      <c r="AJ2684" s="50" t="n">
        <v>5318.4</v>
      </c>
      <c r="AK2684" s="50" t="n">
        <v>5</v>
      </c>
    </row>
    <row r="2685" customFormat="false" ht="15" hidden="false" customHeight="false" outlineLevel="0" collapsed="false">
      <c r="A2685" s="50" t="s">
        <v>1515</v>
      </c>
      <c r="B2685" s="50" t="s">
        <v>168</v>
      </c>
      <c r="C2685" s="50" t="s">
        <v>527</v>
      </c>
      <c r="D2685" s="50" t="n">
        <v>553869</v>
      </c>
      <c r="E2685" s="50" t="n">
        <v>6</v>
      </c>
      <c r="F2685" s="50" t="s">
        <v>55</v>
      </c>
      <c r="G2685" s="50" t="n">
        <v>136</v>
      </c>
      <c r="H2685" s="50" t="n">
        <v>82</v>
      </c>
      <c r="I2685" s="50" t="n">
        <v>25</v>
      </c>
      <c r="J2685" s="50" t="n">
        <v>64</v>
      </c>
      <c r="K2685" s="50" t="n">
        <v>50</v>
      </c>
      <c r="L2685" s="50" t="n">
        <v>11</v>
      </c>
      <c r="M2685" s="50" t="n">
        <v>72</v>
      </c>
      <c r="N2685" s="50" t="n">
        <v>32</v>
      </c>
      <c r="O2685" s="50" t="n">
        <v>-1.977</v>
      </c>
      <c r="P2685" s="50" t="n">
        <v>41</v>
      </c>
      <c r="Q2685" s="50" t="n">
        <v>40</v>
      </c>
      <c r="R2685" s="50" t="n">
        <v>12</v>
      </c>
      <c r="S2685" s="50" t="n">
        <v>3</v>
      </c>
      <c r="T2685" s="50" t="n">
        <v>0</v>
      </c>
      <c r="U2685" s="50" t="n">
        <v>0</v>
      </c>
      <c r="V2685" s="50" t="n">
        <v>0</v>
      </c>
      <c r="W2685" s="50" t="n">
        <v>0</v>
      </c>
      <c r="X2685" s="50" t="n">
        <v>1</v>
      </c>
      <c r="Y2685" s="50" t="n">
        <v>8</v>
      </c>
      <c r="Z2685" s="50" t="n">
        <v>11.85</v>
      </c>
      <c r="AA2685" s="50" t="n">
        <v>41</v>
      </c>
      <c r="AB2685" s="50" t="n">
        <v>9.703</v>
      </c>
      <c r="AC2685" s="50" t="n">
        <v>33</v>
      </c>
      <c r="AD2685" s="50" t="n">
        <v>0</v>
      </c>
      <c r="AE2685" s="50" t="n">
        <v>9</v>
      </c>
      <c r="AF2685" s="50" t="n">
        <v>33</v>
      </c>
      <c r="AG2685" s="50" t="n">
        <v>2711.9</v>
      </c>
      <c r="AH2685" s="50" t="n">
        <v>11</v>
      </c>
      <c r="AI2685" s="50" t="n">
        <v>71</v>
      </c>
      <c r="AJ2685" s="50" t="n">
        <v>5299.9</v>
      </c>
      <c r="AK2685" s="50" t="n">
        <v>33</v>
      </c>
    </row>
    <row r="2686" customFormat="false" ht="15" hidden="false" customHeight="false" outlineLevel="0" collapsed="false">
      <c r="A2686" s="50" t="s">
        <v>1515</v>
      </c>
      <c r="B2686" s="50" t="s">
        <v>168</v>
      </c>
      <c r="C2686" s="50" t="s">
        <v>527</v>
      </c>
      <c r="D2686" s="50" t="n">
        <v>553869</v>
      </c>
      <c r="E2686" s="50" t="n">
        <v>7</v>
      </c>
      <c r="F2686" s="50" t="s">
        <v>56</v>
      </c>
      <c r="G2686" s="50" t="n">
        <v>224</v>
      </c>
      <c r="H2686" s="50" t="n">
        <v>117</v>
      </c>
      <c r="I2686" s="50" t="n">
        <v>28</v>
      </c>
      <c r="J2686" s="50" t="n">
        <v>108</v>
      </c>
      <c r="K2686" s="50" t="n">
        <v>72</v>
      </c>
      <c r="L2686" s="50" t="n">
        <v>11</v>
      </c>
      <c r="M2686" s="50" t="n">
        <v>116</v>
      </c>
      <c r="N2686" s="50" t="n">
        <v>45</v>
      </c>
      <c r="O2686" s="50" t="n">
        <v>-3.089</v>
      </c>
      <c r="P2686" s="50" t="n">
        <v>58</v>
      </c>
      <c r="Q2686" s="50" t="n">
        <v>55</v>
      </c>
      <c r="R2686" s="50" t="n">
        <v>12</v>
      </c>
      <c r="S2686" s="50" t="n">
        <v>3</v>
      </c>
      <c r="T2686" s="50" t="n">
        <v>0</v>
      </c>
      <c r="U2686" s="50" t="n">
        <v>2</v>
      </c>
      <c r="V2686" s="50" t="n">
        <v>1</v>
      </c>
      <c r="W2686" s="50" t="n">
        <v>1</v>
      </c>
      <c r="X2686" s="50" t="n">
        <v>0</v>
      </c>
      <c r="Y2686" s="50" t="n">
        <v>13</v>
      </c>
      <c r="Z2686" s="50" t="n">
        <v>15.45</v>
      </c>
      <c r="AA2686" s="50" t="n">
        <v>57</v>
      </c>
      <c r="AB2686" s="50" t="n">
        <v>16.651</v>
      </c>
      <c r="AC2686" s="50" t="n">
        <v>43</v>
      </c>
      <c r="AD2686" s="50" t="n">
        <v>2</v>
      </c>
      <c r="AE2686" s="50" t="n">
        <v>17</v>
      </c>
      <c r="AF2686" s="50" t="n">
        <v>43</v>
      </c>
      <c r="AG2686" s="50" t="n">
        <v>3689</v>
      </c>
      <c r="AH2686" s="50" t="n">
        <v>16</v>
      </c>
      <c r="AI2686" s="50" t="n">
        <v>100</v>
      </c>
      <c r="AJ2686" s="50" t="n">
        <v>7493</v>
      </c>
      <c r="AK2686" s="50" t="n">
        <v>49</v>
      </c>
    </row>
    <row r="2687" customFormat="false" ht="15" hidden="false" customHeight="false" outlineLevel="0" collapsed="false">
      <c r="A2687" s="50" t="s">
        <v>1515</v>
      </c>
      <c r="B2687" s="50" t="s">
        <v>168</v>
      </c>
      <c r="C2687" s="50" t="s">
        <v>527</v>
      </c>
      <c r="D2687" s="50" t="n">
        <v>553869</v>
      </c>
      <c r="E2687" s="50" t="n">
        <v>8</v>
      </c>
      <c r="F2687" s="50" t="s">
        <v>57</v>
      </c>
      <c r="G2687" s="50" t="n">
        <v>291</v>
      </c>
      <c r="H2687" s="50" t="n">
        <v>151</v>
      </c>
      <c r="I2687" s="50" t="n">
        <v>39</v>
      </c>
      <c r="J2687" s="50" t="n">
        <v>145</v>
      </c>
      <c r="K2687" s="50" t="n">
        <v>105</v>
      </c>
      <c r="L2687" s="50" t="n">
        <v>19</v>
      </c>
      <c r="M2687" s="50" t="n">
        <v>142</v>
      </c>
      <c r="N2687" s="50" t="n">
        <v>46</v>
      </c>
      <c r="O2687" s="50" t="n">
        <v>-3.452</v>
      </c>
      <c r="P2687" s="50" t="n">
        <v>67</v>
      </c>
      <c r="Q2687" s="50" t="n">
        <v>59</v>
      </c>
      <c r="R2687" s="50" t="n">
        <v>11</v>
      </c>
      <c r="S2687" s="50" t="n">
        <v>3</v>
      </c>
      <c r="T2687" s="50" t="n">
        <v>0</v>
      </c>
      <c r="U2687" s="50" t="n">
        <v>2</v>
      </c>
      <c r="V2687" s="50" t="n">
        <v>5</v>
      </c>
      <c r="W2687" s="50" t="n">
        <v>1</v>
      </c>
      <c r="X2687" s="50" t="n">
        <v>1</v>
      </c>
      <c r="Y2687" s="50" t="n">
        <v>17</v>
      </c>
      <c r="Z2687" s="50" t="n">
        <v>16.65</v>
      </c>
      <c r="AA2687" s="50" t="n">
        <v>65</v>
      </c>
      <c r="AB2687" s="50" t="n">
        <v>18.196</v>
      </c>
      <c r="AC2687" s="50" t="n">
        <v>44</v>
      </c>
      <c r="AD2687" s="50" t="n">
        <v>7</v>
      </c>
      <c r="AE2687" s="50" t="n">
        <v>20</v>
      </c>
      <c r="AF2687" s="50" t="n">
        <v>44</v>
      </c>
      <c r="AG2687" s="50" t="n">
        <v>3925.5</v>
      </c>
      <c r="AH2687" s="50" t="n">
        <v>15</v>
      </c>
      <c r="AI2687" s="50" t="n">
        <v>131</v>
      </c>
      <c r="AJ2687" s="50" t="n">
        <v>9811</v>
      </c>
      <c r="AK2687" s="50" t="n">
        <v>70</v>
      </c>
    </row>
    <row r="2688" customFormat="false" ht="15" hidden="false" customHeight="false" outlineLevel="0" collapsed="false">
      <c r="A2688" s="50" t="s">
        <v>1515</v>
      </c>
      <c r="B2688" s="50" t="s">
        <v>168</v>
      </c>
      <c r="C2688" s="50" t="s">
        <v>527</v>
      </c>
      <c r="D2688" s="50" t="n">
        <v>553869</v>
      </c>
      <c r="E2688" s="50" t="n">
        <v>9</v>
      </c>
      <c r="F2688" s="50" t="s">
        <v>58</v>
      </c>
      <c r="G2688" s="50" t="n">
        <v>208</v>
      </c>
      <c r="H2688" s="50" t="n">
        <v>117</v>
      </c>
      <c r="I2688" s="50" t="n">
        <v>29</v>
      </c>
      <c r="J2688" s="50" t="n">
        <v>102</v>
      </c>
      <c r="K2688" s="50" t="n">
        <v>75</v>
      </c>
      <c r="L2688" s="50" t="n">
        <v>7</v>
      </c>
      <c r="M2688" s="50" t="n">
        <v>106</v>
      </c>
      <c r="N2688" s="50" t="n">
        <v>42</v>
      </c>
      <c r="O2688" s="50" t="n">
        <v>-0.899</v>
      </c>
      <c r="P2688" s="50" t="n">
        <v>48</v>
      </c>
      <c r="Q2688" s="50" t="n">
        <v>42</v>
      </c>
      <c r="R2688" s="50" t="n">
        <v>11</v>
      </c>
      <c r="S2688" s="50" t="n">
        <v>2</v>
      </c>
      <c r="T2688" s="50" t="n">
        <v>0</v>
      </c>
      <c r="U2688" s="50" t="n">
        <v>2</v>
      </c>
      <c r="V2688" s="50" t="n">
        <v>2</v>
      </c>
      <c r="W2688" s="50" t="n">
        <v>0</v>
      </c>
      <c r="X2688" s="50" t="n">
        <v>2</v>
      </c>
      <c r="Y2688" s="50" t="n">
        <v>15</v>
      </c>
      <c r="Z2688" s="50" t="n">
        <v>14.2</v>
      </c>
      <c r="AA2688" s="50" t="n">
        <v>45</v>
      </c>
      <c r="AB2688" s="50" t="n">
        <v>10.689</v>
      </c>
      <c r="AC2688" s="50" t="n">
        <v>31</v>
      </c>
      <c r="AD2688" s="50" t="n">
        <v>4</v>
      </c>
      <c r="AE2688" s="50" t="n">
        <v>15</v>
      </c>
      <c r="AF2688" s="50" t="n">
        <v>30</v>
      </c>
      <c r="AG2688" s="50" t="n">
        <v>2691.5</v>
      </c>
      <c r="AH2688" s="50" t="n">
        <v>9</v>
      </c>
      <c r="AI2688" s="50" t="n">
        <v>102</v>
      </c>
      <c r="AJ2688" s="50" t="n">
        <v>7720.2</v>
      </c>
      <c r="AK2688" s="50" t="n">
        <v>57</v>
      </c>
    </row>
    <row r="2689" customFormat="false" ht="15" hidden="false" customHeight="false" outlineLevel="0" collapsed="false">
      <c r="A2689" s="50" t="s">
        <v>1516</v>
      </c>
      <c r="B2689" s="50" t="s">
        <v>168</v>
      </c>
      <c r="C2689" s="50" t="s">
        <v>724</v>
      </c>
      <c r="D2689" s="50" t="n">
        <v>543309</v>
      </c>
      <c r="E2689" s="50" t="n">
        <v>4</v>
      </c>
      <c r="F2689" s="50" t="s">
        <v>53</v>
      </c>
      <c r="G2689" s="50" t="n">
        <v>200</v>
      </c>
      <c r="H2689" s="50" t="n">
        <v>84</v>
      </c>
      <c r="I2689" s="50" t="n">
        <v>28</v>
      </c>
      <c r="J2689" s="50" t="n">
        <v>96</v>
      </c>
      <c r="K2689" s="50" t="n">
        <v>56</v>
      </c>
      <c r="L2689" s="50" t="n">
        <v>12</v>
      </c>
      <c r="M2689" s="50" t="n">
        <v>104</v>
      </c>
      <c r="N2689" s="50" t="n">
        <v>28</v>
      </c>
      <c r="O2689" s="50" t="n">
        <v>-2.401</v>
      </c>
      <c r="P2689" s="50" t="n">
        <v>50</v>
      </c>
      <c r="Q2689" s="50" t="n">
        <v>45</v>
      </c>
      <c r="R2689" s="50" t="n">
        <v>10</v>
      </c>
      <c r="S2689" s="50" t="n">
        <v>1</v>
      </c>
      <c r="T2689" s="50" t="n">
        <v>0</v>
      </c>
      <c r="U2689" s="50" t="n">
        <v>1</v>
      </c>
      <c r="V2689" s="50" t="n">
        <v>5</v>
      </c>
      <c r="W2689" s="50" t="n">
        <v>0</v>
      </c>
      <c r="X2689" s="50" t="n">
        <v>0</v>
      </c>
      <c r="Y2689" s="50" t="n">
        <v>15</v>
      </c>
      <c r="Z2689" s="50" t="n">
        <v>13.95</v>
      </c>
      <c r="AA2689" s="50" t="n">
        <v>50</v>
      </c>
      <c r="AB2689" s="50" t="n">
        <v>14.736</v>
      </c>
      <c r="AC2689" s="50" t="n">
        <v>30</v>
      </c>
      <c r="AD2689" s="50" t="n">
        <v>4</v>
      </c>
      <c r="AE2689" s="50" t="n">
        <v>14</v>
      </c>
      <c r="AF2689" s="50" t="n">
        <v>30</v>
      </c>
      <c r="AG2689" s="50" t="n">
        <v>2695.1</v>
      </c>
      <c r="AH2689" s="50" t="n">
        <v>13</v>
      </c>
      <c r="AI2689" s="50" t="n">
        <v>77</v>
      </c>
      <c r="AJ2689" s="50" t="n">
        <v>5467.3</v>
      </c>
      <c r="AK2689" s="50" t="n">
        <v>10</v>
      </c>
    </row>
    <row r="2690" customFormat="false" ht="15" hidden="false" customHeight="false" outlineLevel="0" collapsed="false">
      <c r="A2690" s="50" t="s">
        <v>1516</v>
      </c>
      <c r="B2690" s="50" t="s">
        <v>168</v>
      </c>
      <c r="C2690" s="50" t="s">
        <v>724</v>
      </c>
      <c r="D2690" s="50" t="n">
        <v>543309</v>
      </c>
      <c r="E2690" s="50" t="n">
        <v>5</v>
      </c>
      <c r="F2690" s="50" t="s">
        <v>54</v>
      </c>
      <c r="G2690" s="50" t="n">
        <v>196</v>
      </c>
      <c r="H2690" s="50" t="n">
        <v>87</v>
      </c>
      <c r="I2690" s="50" t="n">
        <v>26</v>
      </c>
      <c r="J2690" s="50" t="n">
        <v>91</v>
      </c>
      <c r="K2690" s="50" t="n">
        <v>51</v>
      </c>
      <c r="L2690" s="50" t="n">
        <v>8</v>
      </c>
      <c r="M2690" s="50" t="n">
        <v>105</v>
      </c>
      <c r="N2690" s="50" t="n">
        <v>36</v>
      </c>
      <c r="O2690" s="50" t="n">
        <v>-0.448</v>
      </c>
      <c r="P2690" s="50" t="n">
        <v>49</v>
      </c>
      <c r="Q2690" s="50" t="n">
        <v>45</v>
      </c>
      <c r="R2690" s="50" t="n">
        <v>9</v>
      </c>
      <c r="S2690" s="50" t="n">
        <v>1</v>
      </c>
      <c r="T2690" s="50" t="n">
        <v>0</v>
      </c>
      <c r="U2690" s="50" t="n">
        <v>2</v>
      </c>
      <c r="V2690" s="50" t="n">
        <v>3</v>
      </c>
      <c r="W2690" s="50" t="n">
        <v>1</v>
      </c>
      <c r="X2690" s="50" t="n">
        <v>0</v>
      </c>
      <c r="Y2690" s="50" t="n">
        <v>14</v>
      </c>
      <c r="Z2690" s="50" t="n">
        <v>13.45</v>
      </c>
      <c r="AA2690" s="50" t="n">
        <v>49</v>
      </c>
      <c r="AB2690" s="50" t="n">
        <v>12.549</v>
      </c>
      <c r="AC2690" s="50" t="n">
        <v>31</v>
      </c>
      <c r="AD2690" s="50" t="n">
        <v>2</v>
      </c>
      <c r="AE2690" s="50" t="n">
        <v>9</v>
      </c>
      <c r="AF2690" s="50" t="n">
        <v>31</v>
      </c>
      <c r="AG2690" s="50" t="n">
        <v>2635.5</v>
      </c>
      <c r="AH2690" s="50" t="n">
        <v>11</v>
      </c>
      <c r="AI2690" s="50" t="n">
        <v>77</v>
      </c>
      <c r="AJ2690" s="50" t="n">
        <v>5442.2</v>
      </c>
      <c r="AK2690" s="50" t="n">
        <v>7</v>
      </c>
    </row>
    <row r="2691" customFormat="false" ht="15" hidden="false" customHeight="false" outlineLevel="0" collapsed="false">
      <c r="A2691" s="50" t="s">
        <v>1516</v>
      </c>
      <c r="B2691" s="50" t="s">
        <v>168</v>
      </c>
      <c r="C2691" s="50" t="s">
        <v>724</v>
      </c>
      <c r="D2691" s="50" t="n">
        <v>543309</v>
      </c>
      <c r="E2691" s="50" t="n">
        <v>6</v>
      </c>
      <c r="F2691" s="50" t="s">
        <v>55</v>
      </c>
      <c r="G2691" s="50" t="n">
        <v>237</v>
      </c>
      <c r="H2691" s="50" t="n">
        <v>99</v>
      </c>
      <c r="I2691" s="50" t="n">
        <v>17</v>
      </c>
      <c r="J2691" s="50" t="n">
        <v>121</v>
      </c>
      <c r="K2691" s="50" t="n">
        <v>69</v>
      </c>
      <c r="L2691" s="50" t="n">
        <v>2</v>
      </c>
      <c r="M2691" s="50" t="n">
        <v>116</v>
      </c>
      <c r="N2691" s="50" t="n">
        <v>30</v>
      </c>
      <c r="O2691" s="50" t="n">
        <v>-1.5</v>
      </c>
      <c r="P2691" s="50" t="n">
        <v>57</v>
      </c>
      <c r="Q2691" s="50" t="n">
        <v>50</v>
      </c>
      <c r="R2691" s="50" t="n">
        <v>12</v>
      </c>
      <c r="S2691" s="50" t="n">
        <v>1</v>
      </c>
      <c r="T2691" s="50" t="n">
        <v>0</v>
      </c>
      <c r="U2691" s="50" t="n">
        <v>2</v>
      </c>
      <c r="V2691" s="50" t="n">
        <v>7</v>
      </c>
      <c r="W2691" s="50" t="n">
        <v>0</v>
      </c>
      <c r="X2691" s="50" t="n">
        <v>0</v>
      </c>
      <c r="Y2691" s="50" t="n">
        <v>12</v>
      </c>
      <c r="Z2691" s="50" t="n">
        <v>18.25</v>
      </c>
      <c r="AA2691" s="50" t="n">
        <v>57</v>
      </c>
      <c r="AB2691" s="50" t="n">
        <v>17.841</v>
      </c>
      <c r="AC2691" s="50" t="n">
        <v>38</v>
      </c>
      <c r="AD2691" s="50" t="n">
        <v>3</v>
      </c>
      <c r="AE2691" s="50" t="n">
        <v>14</v>
      </c>
      <c r="AF2691" s="50" t="n">
        <v>38</v>
      </c>
      <c r="AG2691" s="50" t="n">
        <v>3237.7</v>
      </c>
      <c r="AH2691" s="50" t="n">
        <v>12</v>
      </c>
      <c r="AI2691" s="50" t="n">
        <v>83</v>
      </c>
      <c r="AJ2691" s="50" t="n">
        <v>5873.3</v>
      </c>
      <c r="AK2691" s="50" t="n">
        <v>10</v>
      </c>
    </row>
    <row r="2692" customFormat="false" ht="15" hidden="false" customHeight="false" outlineLevel="0" collapsed="false">
      <c r="A2692" s="50" t="s">
        <v>1516</v>
      </c>
      <c r="B2692" s="50" t="s">
        <v>168</v>
      </c>
      <c r="C2692" s="50" t="s">
        <v>724</v>
      </c>
      <c r="D2692" s="50" t="n">
        <v>543309</v>
      </c>
      <c r="E2692" s="50" t="n">
        <v>7</v>
      </c>
      <c r="F2692" s="50" t="s">
        <v>56</v>
      </c>
      <c r="G2692" s="50" t="n">
        <v>132</v>
      </c>
      <c r="H2692" s="50" t="n">
        <v>68</v>
      </c>
      <c r="I2692" s="50" t="n">
        <v>14</v>
      </c>
      <c r="J2692" s="50" t="n">
        <v>61</v>
      </c>
      <c r="K2692" s="50" t="n">
        <v>39</v>
      </c>
      <c r="L2692" s="50" t="n">
        <v>3</v>
      </c>
      <c r="M2692" s="50" t="n">
        <v>71</v>
      </c>
      <c r="N2692" s="50" t="n">
        <v>29</v>
      </c>
      <c r="O2692" s="50" t="n">
        <v>2.493</v>
      </c>
      <c r="P2692" s="50" t="n">
        <v>30</v>
      </c>
      <c r="Q2692" s="50" t="n">
        <v>25</v>
      </c>
      <c r="R2692" s="50" t="n">
        <v>5</v>
      </c>
      <c r="S2692" s="50" t="n">
        <v>1</v>
      </c>
      <c r="T2692" s="50" t="n">
        <v>0</v>
      </c>
      <c r="U2692" s="50" t="n">
        <v>2</v>
      </c>
      <c r="V2692" s="50" t="n">
        <v>4</v>
      </c>
      <c r="W2692" s="50" t="n">
        <v>1</v>
      </c>
      <c r="X2692" s="50" t="n">
        <v>0</v>
      </c>
      <c r="Y2692" s="50" t="n">
        <v>6</v>
      </c>
      <c r="Z2692" s="50" t="n">
        <v>10.55</v>
      </c>
      <c r="AA2692" s="50" t="n">
        <v>30</v>
      </c>
      <c r="AB2692" s="50" t="n">
        <v>9.779</v>
      </c>
      <c r="AC2692" s="50" t="n">
        <v>19</v>
      </c>
      <c r="AD2692" s="50" t="n">
        <v>1</v>
      </c>
      <c r="AE2692" s="50" t="n">
        <v>8</v>
      </c>
      <c r="AF2692" s="50" t="n">
        <v>19</v>
      </c>
      <c r="AG2692" s="50" t="n">
        <v>1714.8</v>
      </c>
      <c r="AH2692" s="50" t="n">
        <v>9</v>
      </c>
      <c r="AI2692" s="50" t="n">
        <v>58</v>
      </c>
      <c r="AJ2692" s="50" t="n">
        <v>4137.8</v>
      </c>
      <c r="AK2692" s="50" t="n">
        <v>7</v>
      </c>
    </row>
    <row r="2693" customFormat="false" ht="15" hidden="false" customHeight="false" outlineLevel="0" collapsed="false">
      <c r="A2693" s="50" t="s">
        <v>1517</v>
      </c>
      <c r="B2693" s="50" t="s">
        <v>168</v>
      </c>
      <c r="C2693" s="50" t="s">
        <v>726</v>
      </c>
      <c r="D2693" s="50" t="n">
        <v>669701</v>
      </c>
      <c r="E2693" s="50" t="n">
        <v>4</v>
      </c>
      <c r="F2693" s="50" t="s">
        <v>53</v>
      </c>
      <c r="G2693" s="50" t="n">
        <v>391</v>
      </c>
      <c r="H2693" s="50" t="n">
        <v>182</v>
      </c>
      <c r="I2693" s="50" t="n">
        <v>38</v>
      </c>
      <c r="J2693" s="50" t="n">
        <v>181</v>
      </c>
      <c r="K2693" s="50" t="n">
        <v>119</v>
      </c>
      <c r="L2693" s="50" t="n">
        <v>13</v>
      </c>
      <c r="M2693" s="50" t="n">
        <v>203</v>
      </c>
      <c r="N2693" s="50" t="n">
        <v>63</v>
      </c>
      <c r="O2693" s="50" t="n">
        <v>-6.065</v>
      </c>
      <c r="P2693" s="50" t="n">
        <v>98</v>
      </c>
      <c r="Q2693" s="50" t="n">
        <v>83</v>
      </c>
      <c r="R2693" s="50" t="n">
        <v>16</v>
      </c>
      <c r="S2693" s="50" t="n">
        <v>2</v>
      </c>
      <c r="T2693" s="50" t="n">
        <v>0</v>
      </c>
      <c r="U2693" s="50" t="n">
        <v>0</v>
      </c>
      <c r="V2693" s="50" t="n">
        <v>13</v>
      </c>
      <c r="W2693" s="50" t="n">
        <v>1</v>
      </c>
      <c r="X2693" s="50" t="n">
        <v>1</v>
      </c>
      <c r="Y2693" s="50" t="n">
        <v>18</v>
      </c>
      <c r="Z2693" s="50" t="n">
        <v>24.2</v>
      </c>
      <c r="AA2693" s="50" t="n">
        <v>95</v>
      </c>
      <c r="AB2693" s="50" t="n">
        <v>28.989</v>
      </c>
      <c r="AC2693" s="50" t="n">
        <v>66</v>
      </c>
      <c r="AD2693" s="50" t="n">
        <v>4</v>
      </c>
      <c r="AE2693" s="50" t="n">
        <v>25</v>
      </c>
      <c r="AF2693" s="50" t="n">
        <v>66</v>
      </c>
      <c r="AG2693" s="50" t="n">
        <v>5711.2</v>
      </c>
      <c r="AH2693" s="50" t="n">
        <v>25</v>
      </c>
      <c r="AI2693" s="50" t="n">
        <v>160</v>
      </c>
      <c r="AJ2693" s="50" t="n">
        <v>11090.5</v>
      </c>
      <c r="AK2693" s="50" t="n">
        <v>5</v>
      </c>
    </row>
    <row r="2694" customFormat="false" ht="15" hidden="false" customHeight="false" outlineLevel="0" collapsed="false">
      <c r="A2694" s="50" t="s">
        <v>1517</v>
      </c>
      <c r="B2694" s="50" t="s">
        <v>168</v>
      </c>
      <c r="C2694" s="50" t="s">
        <v>726</v>
      </c>
      <c r="D2694" s="50" t="n">
        <v>669701</v>
      </c>
      <c r="E2694" s="50" t="n">
        <v>5</v>
      </c>
      <c r="F2694" s="50" t="s">
        <v>54</v>
      </c>
      <c r="G2694" s="50" t="n">
        <v>34</v>
      </c>
      <c r="H2694" s="50" t="n">
        <v>18</v>
      </c>
      <c r="I2694" s="50" t="n">
        <v>2</v>
      </c>
      <c r="J2694" s="50" t="n">
        <v>19</v>
      </c>
      <c r="K2694" s="50" t="n">
        <v>14</v>
      </c>
      <c r="L2694" s="50" t="n">
        <v>1</v>
      </c>
      <c r="M2694" s="50" t="n">
        <v>15</v>
      </c>
      <c r="N2694" s="50" t="n">
        <v>4</v>
      </c>
      <c r="O2694" s="50" t="n">
        <v>0.386</v>
      </c>
      <c r="P2694" s="50" t="n">
        <v>10</v>
      </c>
      <c r="Q2694" s="50" t="n">
        <v>9</v>
      </c>
      <c r="R2694" s="50" t="n">
        <v>4</v>
      </c>
      <c r="S2694" s="50" t="n">
        <v>0</v>
      </c>
      <c r="T2694" s="50" t="n">
        <v>0</v>
      </c>
      <c r="U2694" s="50" t="n">
        <v>0</v>
      </c>
      <c r="V2694" s="50" t="n">
        <v>1</v>
      </c>
      <c r="W2694" s="50" t="n">
        <v>0</v>
      </c>
      <c r="X2694" s="50" t="n">
        <v>0</v>
      </c>
      <c r="Y2694" s="50" t="n">
        <v>2</v>
      </c>
      <c r="Z2694" s="50" t="n">
        <v>4.3</v>
      </c>
      <c r="AA2694" s="50" t="n">
        <v>10</v>
      </c>
      <c r="AB2694" s="50" t="n">
        <v>3.103</v>
      </c>
      <c r="AC2694" s="50" t="n">
        <v>7</v>
      </c>
      <c r="AD2694" s="50" t="n">
        <v>0</v>
      </c>
      <c r="AE2694" s="50" t="n">
        <v>1</v>
      </c>
      <c r="AF2694" s="50" t="n">
        <v>7</v>
      </c>
      <c r="AG2694" s="50" t="n">
        <v>595.1</v>
      </c>
      <c r="AH2694" s="50" t="n">
        <v>3</v>
      </c>
      <c r="AI2694" s="50" t="n">
        <v>16</v>
      </c>
      <c r="AJ2694" s="50" t="n">
        <v>1107.8</v>
      </c>
      <c r="AK2694" s="50" t="n">
        <v>0</v>
      </c>
    </row>
    <row r="2695" customFormat="false" ht="15" hidden="false" customHeight="false" outlineLevel="0" collapsed="false">
      <c r="A2695" s="50" t="s">
        <v>1517</v>
      </c>
      <c r="B2695" s="50" t="s">
        <v>168</v>
      </c>
      <c r="C2695" s="50" t="s">
        <v>726</v>
      </c>
      <c r="D2695" s="50" t="n">
        <v>669701</v>
      </c>
      <c r="E2695" s="50" t="n">
        <v>6</v>
      </c>
      <c r="F2695" s="50" t="s">
        <v>55</v>
      </c>
      <c r="G2695" s="50" t="n">
        <v>29</v>
      </c>
      <c r="H2695" s="50" t="n">
        <v>14</v>
      </c>
      <c r="I2695" s="50" t="n">
        <v>3</v>
      </c>
      <c r="J2695" s="50" t="n">
        <v>17</v>
      </c>
      <c r="K2695" s="50" t="n">
        <v>7</v>
      </c>
      <c r="L2695" s="50" t="n">
        <v>0</v>
      </c>
      <c r="M2695" s="50" t="n">
        <v>12</v>
      </c>
      <c r="N2695" s="50" t="n">
        <v>7</v>
      </c>
      <c r="O2695" s="50" t="n">
        <v>-0.558</v>
      </c>
      <c r="P2695" s="50" t="n">
        <v>9</v>
      </c>
      <c r="Q2695" s="50" t="n">
        <v>9</v>
      </c>
      <c r="R2695" s="50" t="n">
        <v>2</v>
      </c>
      <c r="S2695" s="50" t="n">
        <v>1</v>
      </c>
      <c r="T2695" s="50" t="n">
        <v>0</v>
      </c>
      <c r="U2695" s="50" t="n">
        <v>0</v>
      </c>
      <c r="V2695" s="50" t="n">
        <v>0</v>
      </c>
      <c r="W2695" s="50" t="n">
        <v>0</v>
      </c>
      <c r="X2695" s="50" t="n">
        <v>0</v>
      </c>
      <c r="Y2695" s="50" t="n">
        <v>2</v>
      </c>
      <c r="Z2695" s="50" t="n">
        <v>2.15</v>
      </c>
      <c r="AA2695" s="50" t="n">
        <v>9</v>
      </c>
      <c r="AB2695" s="50" t="n">
        <v>0.833</v>
      </c>
      <c r="AC2695" s="50" t="n">
        <v>7</v>
      </c>
      <c r="AD2695" s="50" t="n">
        <v>0</v>
      </c>
      <c r="AE2695" s="50" t="n">
        <v>0</v>
      </c>
      <c r="AF2695" s="50" t="n">
        <v>7</v>
      </c>
      <c r="AG2695" s="50" t="n">
        <v>549.6</v>
      </c>
      <c r="AH2695" s="50" t="n">
        <v>2</v>
      </c>
      <c r="AI2695" s="50" t="n">
        <v>12</v>
      </c>
      <c r="AJ2695" s="50" t="n">
        <v>828.8</v>
      </c>
      <c r="AK2695" s="50" t="n">
        <v>0</v>
      </c>
    </row>
    <row r="2696" customFormat="false" ht="15" hidden="false" customHeight="false" outlineLevel="0" collapsed="false">
      <c r="A2696" s="50" t="s">
        <v>1517</v>
      </c>
      <c r="B2696" s="50" t="s">
        <v>168</v>
      </c>
      <c r="C2696" s="50" t="s">
        <v>726</v>
      </c>
      <c r="D2696" s="50" t="n">
        <v>669701</v>
      </c>
      <c r="E2696" s="50" t="n">
        <v>7</v>
      </c>
      <c r="F2696" s="50" t="s">
        <v>56</v>
      </c>
      <c r="G2696" s="50" t="n">
        <v>141</v>
      </c>
      <c r="H2696" s="50" t="n">
        <v>71</v>
      </c>
      <c r="I2696" s="50" t="n">
        <v>14</v>
      </c>
      <c r="J2696" s="50" t="n">
        <v>65</v>
      </c>
      <c r="K2696" s="50" t="n">
        <v>40</v>
      </c>
      <c r="L2696" s="50" t="n">
        <v>6</v>
      </c>
      <c r="M2696" s="50" t="n">
        <v>76</v>
      </c>
      <c r="N2696" s="50" t="n">
        <v>31</v>
      </c>
      <c r="O2696" s="50" t="n">
        <v>-2.121</v>
      </c>
      <c r="P2696" s="50" t="n">
        <v>37</v>
      </c>
      <c r="Q2696" s="50" t="n">
        <v>35</v>
      </c>
      <c r="R2696" s="50" t="n">
        <v>7</v>
      </c>
      <c r="S2696" s="50" t="n">
        <v>0</v>
      </c>
      <c r="T2696" s="50" t="n">
        <v>1</v>
      </c>
      <c r="U2696" s="50" t="n">
        <v>1</v>
      </c>
      <c r="V2696" s="50" t="n">
        <v>2</v>
      </c>
      <c r="W2696" s="50" t="n">
        <v>0</v>
      </c>
      <c r="X2696" s="50" t="n">
        <v>0</v>
      </c>
      <c r="Y2696" s="50" t="n">
        <v>7</v>
      </c>
      <c r="Z2696" s="50" t="n">
        <v>9.5</v>
      </c>
      <c r="AA2696" s="50" t="n">
        <v>37</v>
      </c>
      <c r="AB2696" s="50" t="n">
        <v>8.267</v>
      </c>
      <c r="AC2696" s="50" t="n">
        <v>28</v>
      </c>
      <c r="AD2696" s="50" t="n">
        <v>2</v>
      </c>
      <c r="AE2696" s="50" t="n">
        <v>6</v>
      </c>
      <c r="AF2696" s="50" t="n">
        <v>28</v>
      </c>
      <c r="AG2696" s="50" t="n">
        <v>2385.8</v>
      </c>
      <c r="AH2696" s="50" t="n">
        <v>7</v>
      </c>
      <c r="AI2696" s="50" t="n">
        <v>62</v>
      </c>
      <c r="AJ2696" s="50" t="n">
        <v>4226.8</v>
      </c>
      <c r="AK2696" s="50" t="n">
        <v>3</v>
      </c>
    </row>
    <row r="2697" customFormat="false" ht="15" hidden="false" customHeight="false" outlineLevel="0" collapsed="false">
      <c r="A2697" s="50" t="s">
        <v>1518</v>
      </c>
      <c r="B2697" s="50" t="s">
        <v>168</v>
      </c>
      <c r="C2697" s="50" t="s">
        <v>728</v>
      </c>
      <c r="D2697" s="50" t="n">
        <v>683227</v>
      </c>
      <c r="E2697" s="50" t="n">
        <v>6</v>
      </c>
      <c r="F2697" s="50" t="s">
        <v>55</v>
      </c>
      <c r="G2697" s="50" t="n">
        <v>72</v>
      </c>
      <c r="H2697" s="50" t="n">
        <v>30</v>
      </c>
      <c r="I2697" s="50" t="n">
        <v>7</v>
      </c>
      <c r="J2697" s="50" t="n">
        <v>38</v>
      </c>
      <c r="K2697" s="50" t="n">
        <v>21</v>
      </c>
      <c r="L2697" s="50" t="n">
        <v>1</v>
      </c>
      <c r="M2697" s="50" t="n">
        <v>34</v>
      </c>
      <c r="N2697" s="50" t="n">
        <v>9</v>
      </c>
      <c r="O2697" s="50" t="n">
        <v>-1.429</v>
      </c>
      <c r="P2697" s="50" t="n">
        <v>18</v>
      </c>
      <c r="Q2697" s="50" t="n">
        <v>17</v>
      </c>
      <c r="R2697" s="50" t="n">
        <v>4</v>
      </c>
      <c r="S2697" s="50" t="n">
        <v>0</v>
      </c>
      <c r="T2697" s="50" t="n">
        <v>0</v>
      </c>
      <c r="U2697" s="50" t="n">
        <v>0</v>
      </c>
      <c r="V2697" s="50" t="n">
        <v>1</v>
      </c>
      <c r="W2697" s="50" t="n">
        <v>0</v>
      </c>
      <c r="X2697" s="50" t="n">
        <v>0</v>
      </c>
      <c r="Y2697" s="50" t="n">
        <v>5</v>
      </c>
      <c r="Z2697" s="50" t="n">
        <v>4.3</v>
      </c>
      <c r="AA2697" s="50" t="n">
        <v>18</v>
      </c>
      <c r="AB2697" s="50" t="n">
        <v>2.949</v>
      </c>
      <c r="AC2697" s="50" t="n">
        <v>12</v>
      </c>
      <c r="AD2697" s="50" t="n">
        <v>0</v>
      </c>
      <c r="AE2697" s="50" t="n">
        <v>2</v>
      </c>
      <c r="AF2697" s="50" t="n">
        <v>12</v>
      </c>
      <c r="AG2697" s="50" t="n">
        <v>989.6</v>
      </c>
      <c r="AH2697" s="50" t="n">
        <v>2</v>
      </c>
      <c r="AI2697" s="50" t="n">
        <v>26</v>
      </c>
      <c r="AJ2697" s="50" t="n">
        <v>1721</v>
      </c>
      <c r="AK2697" s="50" t="n">
        <v>0</v>
      </c>
    </row>
    <row r="2698" customFormat="false" ht="15" hidden="false" customHeight="false" outlineLevel="0" collapsed="false">
      <c r="A2698" s="50" t="s">
        <v>1518</v>
      </c>
      <c r="B2698" s="50" t="s">
        <v>168</v>
      </c>
      <c r="C2698" s="50" t="s">
        <v>728</v>
      </c>
      <c r="D2698" s="50" t="n">
        <v>683227</v>
      </c>
      <c r="E2698" s="50" t="n">
        <v>8</v>
      </c>
      <c r="F2698" s="50" t="s">
        <v>57</v>
      </c>
      <c r="G2698" s="50" t="n">
        <v>223</v>
      </c>
      <c r="H2698" s="50" t="n">
        <v>99</v>
      </c>
      <c r="I2698" s="50" t="n">
        <v>9</v>
      </c>
      <c r="J2698" s="50" t="n">
        <v>111</v>
      </c>
      <c r="K2698" s="50" t="n">
        <v>69</v>
      </c>
      <c r="L2698" s="50" t="n">
        <v>6</v>
      </c>
      <c r="M2698" s="50" t="n">
        <v>112</v>
      </c>
      <c r="N2698" s="50" t="n">
        <v>30</v>
      </c>
      <c r="O2698" s="50" t="n">
        <v>2.811</v>
      </c>
      <c r="P2698" s="50" t="n">
        <v>51</v>
      </c>
      <c r="Q2698" s="50" t="n">
        <v>43</v>
      </c>
      <c r="R2698" s="50" t="n">
        <v>14</v>
      </c>
      <c r="S2698" s="50" t="n">
        <v>1</v>
      </c>
      <c r="T2698" s="50" t="n">
        <v>1</v>
      </c>
      <c r="U2698" s="50" t="n">
        <v>1</v>
      </c>
      <c r="V2698" s="50" t="n">
        <v>5</v>
      </c>
      <c r="W2698" s="50" t="n">
        <v>1</v>
      </c>
      <c r="X2698" s="50" t="n">
        <v>0</v>
      </c>
      <c r="Y2698" s="50" t="n">
        <v>5</v>
      </c>
      <c r="Z2698" s="50" t="n">
        <v>18.05</v>
      </c>
      <c r="AA2698" s="50" t="n">
        <v>47</v>
      </c>
      <c r="AB2698" s="50" t="n">
        <v>13.567</v>
      </c>
      <c r="AC2698" s="50" t="n">
        <v>40</v>
      </c>
      <c r="AD2698" s="50" t="n">
        <v>1</v>
      </c>
      <c r="AE2698" s="50" t="n">
        <v>10</v>
      </c>
      <c r="AF2698" s="50" t="n">
        <v>38</v>
      </c>
      <c r="AG2698" s="50" t="n">
        <v>3021.6</v>
      </c>
      <c r="AH2698" s="50" t="n">
        <v>11</v>
      </c>
      <c r="AI2698" s="50" t="n">
        <v>87</v>
      </c>
      <c r="AJ2698" s="50" t="n">
        <v>5822.7</v>
      </c>
      <c r="AK2698" s="50" t="n">
        <v>0</v>
      </c>
    </row>
    <row r="2699" customFormat="false" ht="15" hidden="false" customHeight="false" outlineLevel="0" collapsed="false">
      <c r="A2699" s="50" t="s">
        <v>1518</v>
      </c>
      <c r="B2699" s="50" t="s">
        <v>168</v>
      </c>
      <c r="C2699" s="50" t="s">
        <v>728</v>
      </c>
      <c r="D2699" s="50" t="n">
        <v>683227</v>
      </c>
      <c r="E2699" s="50" t="n">
        <v>9</v>
      </c>
      <c r="F2699" s="50" t="s">
        <v>58</v>
      </c>
      <c r="G2699" s="50" t="n">
        <v>105</v>
      </c>
      <c r="H2699" s="50" t="n">
        <v>43</v>
      </c>
      <c r="I2699" s="50" t="n">
        <v>8</v>
      </c>
      <c r="J2699" s="50" t="n">
        <v>52</v>
      </c>
      <c r="K2699" s="50" t="n">
        <v>24</v>
      </c>
      <c r="L2699" s="50" t="n">
        <v>5</v>
      </c>
      <c r="M2699" s="50" t="n">
        <v>52</v>
      </c>
      <c r="N2699" s="50" t="n">
        <v>19</v>
      </c>
      <c r="O2699" s="50" t="n">
        <v>-3.511</v>
      </c>
      <c r="P2699" s="50" t="n">
        <v>28</v>
      </c>
      <c r="Q2699" s="50" t="n">
        <v>25</v>
      </c>
      <c r="R2699" s="50" t="n">
        <v>3</v>
      </c>
      <c r="S2699" s="50" t="n">
        <v>0</v>
      </c>
      <c r="T2699" s="50" t="n">
        <v>0</v>
      </c>
      <c r="U2699" s="50" t="n">
        <v>0</v>
      </c>
      <c r="V2699" s="50" t="n">
        <v>2</v>
      </c>
      <c r="W2699" s="50" t="n">
        <v>0</v>
      </c>
      <c r="X2699" s="50" t="n">
        <v>0</v>
      </c>
      <c r="Y2699" s="50" t="n">
        <v>5</v>
      </c>
      <c r="Z2699" s="50" t="n">
        <v>4.1</v>
      </c>
      <c r="AA2699" s="50" t="n">
        <v>27</v>
      </c>
      <c r="AB2699" s="50" t="n">
        <v>4.948</v>
      </c>
      <c r="AC2699" s="50" t="n">
        <v>21</v>
      </c>
      <c r="AD2699" s="50" t="n">
        <v>0</v>
      </c>
      <c r="AE2699" s="50" t="n">
        <v>4</v>
      </c>
      <c r="AF2699" s="50" t="n">
        <v>21</v>
      </c>
      <c r="AG2699" s="50" t="n">
        <v>1672.6</v>
      </c>
      <c r="AH2699" s="50" t="n">
        <v>5</v>
      </c>
      <c r="AI2699" s="50" t="n">
        <v>38</v>
      </c>
      <c r="AJ2699" s="50" t="n">
        <v>2596.6</v>
      </c>
      <c r="AK2699" s="50" t="n">
        <v>0</v>
      </c>
    </row>
    <row r="2700" customFormat="false" ht="15" hidden="false" customHeight="false" outlineLevel="0" collapsed="false">
      <c r="A2700" s="50" t="s">
        <v>1519</v>
      </c>
      <c r="B2700" s="50" t="s">
        <v>168</v>
      </c>
      <c r="C2700" s="50" t="s">
        <v>730</v>
      </c>
      <c r="D2700" s="50" t="n">
        <v>457705</v>
      </c>
      <c r="E2700" s="50" t="n">
        <v>4</v>
      </c>
      <c r="F2700" s="50" t="s">
        <v>53</v>
      </c>
      <c r="G2700" s="50" t="n">
        <v>211</v>
      </c>
      <c r="H2700" s="50" t="n">
        <v>108</v>
      </c>
      <c r="I2700" s="50" t="n">
        <v>39</v>
      </c>
      <c r="J2700" s="50" t="n">
        <v>103</v>
      </c>
      <c r="K2700" s="50" t="n">
        <v>79</v>
      </c>
      <c r="L2700" s="50" t="n">
        <v>20</v>
      </c>
      <c r="M2700" s="50" t="n">
        <v>108</v>
      </c>
      <c r="N2700" s="50" t="n">
        <v>29</v>
      </c>
      <c r="O2700" s="50" t="n">
        <v>-2.631</v>
      </c>
      <c r="P2700" s="50" t="n">
        <v>45</v>
      </c>
      <c r="Q2700" s="50" t="n">
        <v>41</v>
      </c>
      <c r="R2700" s="50" t="n">
        <v>8</v>
      </c>
      <c r="S2700" s="50" t="n">
        <v>2</v>
      </c>
      <c r="T2700" s="50" t="n">
        <v>0</v>
      </c>
      <c r="U2700" s="50" t="n">
        <v>1</v>
      </c>
      <c r="V2700" s="50" t="n">
        <v>3</v>
      </c>
      <c r="W2700" s="50" t="n">
        <v>0</v>
      </c>
      <c r="X2700" s="50" t="n">
        <v>1</v>
      </c>
      <c r="Y2700" s="50" t="n">
        <v>17</v>
      </c>
      <c r="Z2700" s="50" t="n">
        <v>11.1</v>
      </c>
      <c r="AA2700" s="50" t="n">
        <v>45</v>
      </c>
      <c r="AB2700" s="50" t="n">
        <v>10.155</v>
      </c>
      <c r="AC2700" s="50" t="n">
        <v>25</v>
      </c>
      <c r="AD2700" s="50" t="n">
        <v>3</v>
      </c>
      <c r="AE2700" s="50" t="n">
        <v>7</v>
      </c>
      <c r="AF2700" s="50" t="n">
        <v>25</v>
      </c>
      <c r="AG2700" s="50" t="n">
        <v>2202.5</v>
      </c>
      <c r="AH2700" s="50" t="n">
        <v>9</v>
      </c>
      <c r="AI2700" s="50" t="n">
        <v>94</v>
      </c>
      <c r="AJ2700" s="50" t="n">
        <v>6602</v>
      </c>
      <c r="AK2700" s="50" t="n">
        <v>4</v>
      </c>
    </row>
    <row r="2701" customFormat="false" ht="15" hidden="false" customHeight="false" outlineLevel="0" collapsed="false">
      <c r="A2701" s="50" t="s">
        <v>1519</v>
      </c>
      <c r="B2701" s="50" t="s">
        <v>168</v>
      </c>
      <c r="C2701" s="50" t="s">
        <v>730</v>
      </c>
      <c r="D2701" s="50" t="n">
        <v>457705</v>
      </c>
      <c r="E2701" s="50" t="n">
        <v>5</v>
      </c>
      <c r="F2701" s="50" t="s">
        <v>54</v>
      </c>
      <c r="G2701" s="50" t="n">
        <v>145</v>
      </c>
      <c r="H2701" s="50" t="n">
        <v>52</v>
      </c>
      <c r="I2701" s="50" t="n">
        <v>10</v>
      </c>
      <c r="J2701" s="50" t="n">
        <v>77</v>
      </c>
      <c r="K2701" s="50" t="n">
        <v>45</v>
      </c>
      <c r="L2701" s="50" t="n">
        <v>8</v>
      </c>
      <c r="M2701" s="50" t="n">
        <v>68</v>
      </c>
      <c r="N2701" s="50" t="n">
        <v>7</v>
      </c>
      <c r="O2701" s="50" t="n">
        <v>-2.255</v>
      </c>
      <c r="P2701" s="50" t="n">
        <v>38</v>
      </c>
      <c r="Q2701" s="50" t="n">
        <v>32</v>
      </c>
      <c r="R2701" s="50" t="n">
        <v>6</v>
      </c>
      <c r="S2701" s="50" t="n">
        <v>0</v>
      </c>
      <c r="T2701" s="50" t="n">
        <v>0</v>
      </c>
      <c r="U2701" s="50" t="n">
        <v>0</v>
      </c>
      <c r="V2701" s="50" t="n">
        <v>6</v>
      </c>
      <c r="W2701" s="50" t="n">
        <v>0</v>
      </c>
      <c r="X2701" s="50" t="n">
        <v>0</v>
      </c>
      <c r="Y2701" s="50" t="n">
        <v>5</v>
      </c>
      <c r="Z2701" s="50" t="n">
        <v>9.6</v>
      </c>
      <c r="AA2701" s="50" t="n">
        <v>38</v>
      </c>
      <c r="AB2701" s="50" t="n">
        <v>9.521</v>
      </c>
      <c r="AC2701" s="50" t="n">
        <v>27</v>
      </c>
      <c r="AD2701" s="50" t="n">
        <v>0</v>
      </c>
      <c r="AE2701" s="50" t="n">
        <v>8</v>
      </c>
      <c r="AF2701" s="50" t="n">
        <v>27</v>
      </c>
      <c r="AG2701" s="50" t="n">
        <v>2325.1</v>
      </c>
      <c r="AH2701" s="50" t="n">
        <v>7</v>
      </c>
      <c r="AI2701" s="50" t="n">
        <v>47</v>
      </c>
      <c r="AJ2701" s="50" t="n">
        <v>3343.5</v>
      </c>
      <c r="AK2701" s="50" t="n">
        <v>3</v>
      </c>
    </row>
    <row r="2702" customFormat="false" ht="15" hidden="false" customHeight="false" outlineLevel="0" collapsed="false">
      <c r="A2702" s="50" t="s">
        <v>1520</v>
      </c>
      <c r="B2702" s="50" t="s">
        <v>168</v>
      </c>
      <c r="C2702" s="50" t="s">
        <v>731</v>
      </c>
      <c r="D2702" s="50" t="n">
        <v>695508</v>
      </c>
      <c r="E2702" s="50" t="n">
        <v>6</v>
      </c>
      <c r="F2702" s="50" t="s">
        <v>55</v>
      </c>
      <c r="G2702" s="50" t="n">
        <v>25</v>
      </c>
      <c r="H2702" s="50" t="n">
        <v>10</v>
      </c>
      <c r="I2702" s="50" t="n">
        <v>0</v>
      </c>
      <c r="J2702" s="50" t="n">
        <v>13</v>
      </c>
      <c r="K2702" s="50" t="n">
        <v>8</v>
      </c>
      <c r="L2702" s="50" t="n">
        <v>0</v>
      </c>
      <c r="M2702" s="50" t="n">
        <v>12</v>
      </c>
      <c r="N2702" s="50" t="n">
        <v>2</v>
      </c>
      <c r="O2702" s="50" t="n">
        <v>-0.027</v>
      </c>
      <c r="P2702" s="50" t="n">
        <v>8</v>
      </c>
      <c r="Q2702" s="50" t="n">
        <v>7</v>
      </c>
      <c r="R2702" s="50" t="n">
        <v>1</v>
      </c>
      <c r="S2702" s="50" t="n">
        <v>0</v>
      </c>
      <c r="T2702" s="50" t="n">
        <v>1</v>
      </c>
      <c r="U2702" s="50" t="n">
        <v>0</v>
      </c>
      <c r="V2702" s="50" t="n">
        <v>1</v>
      </c>
      <c r="W2702" s="50" t="n">
        <v>0</v>
      </c>
      <c r="X2702" s="50" t="n">
        <v>0</v>
      </c>
      <c r="Y2702" s="50" t="n">
        <v>1</v>
      </c>
      <c r="Z2702" s="50" t="n">
        <v>2.3</v>
      </c>
      <c r="AA2702" s="50" t="n">
        <v>8</v>
      </c>
      <c r="AB2702" s="50" t="n">
        <v>1.707</v>
      </c>
      <c r="AC2702" s="50" t="n">
        <v>6</v>
      </c>
      <c r="AD2702" s="50" t="n">
        <v>0</v>
      </c>
      <c r="AE2702" s="50" t="n">
        <v>0</v>
      </c>
      <c r="AF2702" s="50" t="n">
        <v>6</v>
      </c>
      <c r="AG2702" s="50" t="n">
        <v>438.4</v>
      </c>
      <c r="AH2702" s="50" t="n">
        <v>1</v>
      </c>
      <c r="AI2702" s="50" t="n">
        <v>8</v>
      </c>
      <c r="AJ2702" s="50" t="n">
        <v>559.5</v>
      </c>
      <c r="AK2702" s="50" t="n">
        <v>1</v>
      </c>
    </row>
    <row r="2703" customFormat="false" ht="15" hidden="false" customHeight="false" outlineLevel="0" collapsed="false">
      <c r="A2703" s="50" t="s">
        <v>1520</v>
      </c>
      <c r="B2703" s="50" t="s">
        <v>168</v>
      </c>
      <c r="C2703" s="50" t="s">
        <v>731</v>
      </c>
      <c r="D2703" s="50" t="n">
        <v>695508</v>
      </c>
      <c r="E2703" s="50" t="n">
        <v>7</v>
      </c>
      <c r="F2703" s="50" t="s">
        <v>56</v>
      </c>
      <c r="G2703" s="50" t="n">
        <v>155</v>
      </c>
      <c r="H2703" s="50" t="n">
        <v>79</v>
      </c>
      <c r="I2703" s="50" t="n">
        <v>26</v>
      </c>
      <c r="J2703" s="50" t="n">
        <v>79</v>
      </c>
      <c r="K2703" s="50" t="n">
        <v>56</v>
      </c>
      <c r="L2703" s="50" t="n">
        <v>13</v>
      </c>
      <c r="M2703" s="50" t="n">
        <v>76</v>
      </c>
      <c r="N2703" s="50" t="n">
        <v>23</v>
      </c>
      <c r="O2703" s="50" t="n">
        <v>0.927</v>
      </c>
      <c r="P2703" s="50" t="n">
        <v>41</v>
      </c>
      <c r="Q2703" s="50" t="n">
        <v>37</v>
      </c>
      <c r="R2703" s="50" t="n">
        <v>9</v>
      </c>
      <c r="S2703" s="50" t="n">
        <v>3</v>
      </c>
      <c r="T2703" s="50" t="n">
        <v>0</v>
      </c>
      <c r="U2703" s="50" t="n">
        <v>1</v>
      </c>
      <c r="V2703" s="50" t="n">
        <v>3</v>
      </c>
      <c r="W2703" s="50" t="n">
        <v>1</v>
      </c>
      <c r="X2703" s="50" t="n">
        <v>0</v>
      </c>
      <c r="Y2703" s="50" t="n">
        <v>11</v>
      </c>
      <c r="Z2703" s="50" t="n">
        <v>13.05</v>
      </c>
      <c r="AA2703" s="50" t="n">
        <v>41</v>
      </c>
      <c r="AB2703" s="50" t="n">
        <v>11.058</v>
      </c>
      <c r="AC2703" s="50" t="n">
        <v>26</v>
      </c>
      <c r="AD2703" s="50" t="n">
        <v>0</v>
      </c>
      <c r="AE2703" s="50" t="n">
        <v>8</v>
      </c>
      <c r="AF2703" s="50" t="n">
        <v>26</v>
      </c>
      <c r="AG2703" s="50" t="n">
        <v>2318.6</v>
      </c>
      <c r="AH2703" s="50" t="n">
        <v>10</v>
      </c>
      <c r="AI2703" s="50" t="n">
        <v>62</v>
      </c>
      <c r="AJ2703" s="50" t="n">
        <v>4306.7</v>
      </c>
      <c r="AK2703" s="50" t="n">
        <v>11</v>
      </c>
    </row>
    <row r="2704" customFormat="false" ht="15" hidden="false" customHeight="false" outlineLevel="0" collapsed="false">
      <c r="A2704" s="50" t="s">
        <v>1520</v>
      </c>
      <c r="B2704" s="50" t="s">
        <v>168</v>
      </c>
      <c r="C2704" s="50" t="s">
        <v>731</v>
      </c>
      <c r="D2704" s="50" t="n">
        <v>695508</v>
      </c>
      <c r="E2704" s="50" t="n">
        <v>8</v>
      </c>
      <c r="F2704" s="50" t="s">
        <v>57</v>
      </c>
      <c r="G2704" s="50" t="n">
        <v>57</v>
      </c>
      <c r="H2704" s="50" t="n">
        <v>24</v>
      </c>
      <c r="I2704" s="50" t="n">
        <v>4</v>
      </c>
      <c r="J2704" s="50" t="n">
        <v>32</v>
      </c>
      <c r="K2704" s="50" t="n">
        <v>17</v>
      </c>
      <c r="L2704" s="50" t="n">
        <v>3</v>
      </c>
      <c r="M2704" s="50" t="n">
        <v>25</v>
      </c>
      <c r="N2704" s="50" t="n">
        <v>7</v>
      </c>
      <c r="O2704" s="50" t="n">
        <v>-2.041</v>
      </c>
      <c r="P2704" s="50" t="n">
        <v>16</v>
      </c>
      <c r="Q2704" s="50" t="n">
        <v>14</v>
      </c>
      <c r="R2704" s="50" t="n">
        <v>2</v>
      </c>
      <c r="S2704" s="50" t="n">
        <v>0</v>
      </c>
      <c r="T2704" s="50" t="n">
        <v>0</v>
      </c>
      <c r="U2704" s="50" t="n">
        <v>0</v>
      </c>
      <c r="V2704" s="50" t="n">
        <v>1</v>
      </c>
      <c r="W2704" s="50" t="n">
        <v>0</v>
      </c>
      <c r="X2704" s="50" t="n">
        <v>0</v>
      </c>
      <c r="Y2704" s="50" t="n">
        <v>3</v>
      </c>
      <c r="Z2704" s="50" t="n">
        <v>2.5</v>
      </c>
      <c r="AA2704" s="50" t="n">
        <v>15</v>
      </c>
      <c r="AB2704" s="50" t="n">
        <v>2.299</v>
      </c>
      <c r="AC2704" s="50" t="n">
        <v>12</v>
      </c>
      <c r="AD2704" s="50" t="n">
        <v>0</v>
      </c>
      <c r="AE2704" s="50" t="n">
        <v>1</v>
      </c>
      <c r="AF2704" s="50" t="n">
        <v>12</v>
      </c>
      <c r="AG2704" s="50" t="n">
        <v>948.5</v>
      </c>
      <c r="AH2704" s="50" t="n">
        <v>1</v>
      </c>
      <c r="AI2704" s="50" t="n">
        <v>20</v>
      </c>
      <c r="AJ2704" s="50" t="n">
        <v>1408.5</v>
      </c>
      <c r="AK2704" s="50" t="n">
        <v>2</v>
      </c>
    </row>
    <row r="2705" customFormat="false" ht="15" hidden="false" customHeight="false" outlineLevel="0" collapsed="false">
      <c r="A2705" s="50" t="s">
        <v>1521</v>
      </c>
      <c r="B2705" s="50" t="s">
        <v>168</v>
      </c>
      <c r="C2705" s="50" t="s">
        <v>788</v>
      </c>
      <c r="D2705" s="50" t="n">
        <v>664059</v>
      </c>
      <c r="E2705" s="50" t="n">
        <v>4</v>
      </c>
      <c r="F2705" s="50" t="s">
        <v>53</v>
      </c>
      <c r="G2705" s="50" t="n">
        <v>96</v>
      </c>
      <c r="H2705" s="50" t="n">
        <v>51</v>
      </c>
      <c r="I2705" s="50" t="n">
        <v>17</v>
      </c>
      <c r="J2705" s="50" t="n">
        <v>52</v>
      </c>
      <c r="K2705" s="50" t="n">
        <v>37</v>
      </c>
      <c r="L2705" s="50" t="n">
        <v>10</v>
      </c>
      <c r="M2705" s="50" t="n">
        <v>44</v>
      </c>
      <c r="N2705" s="50" t="n">
        <v>14</v>
      </c>
      <c r="O2705" s="50" t="n">
        <v>-3.083</v>
      </c>
      <c r="P2705" s="50" t="n">
        <v>26</v>
      </c>
      <c r="Q2705" s="50" t="n">
        <v>25</v>
      </c>
      <c r="R2705" s="50" t="n">
        <v>5</v>
      </c>
      <c r="S2705" s="50" t="n">
        <v>0</v>
      </c>
      <c r="T2705" s="50" t="n">
        <v>0</v>
      </c>
      <c r="U2705" s="50" t="n">
        <v>0</v>
      </c>
      <c r="V2705" s="50" t="n">
        <v>1</v>
      </c>
      <c r="W2705" s="50" t="n">
        <v>0</v>
      </c>
      <c r="X2705" s="50" t="n">
        <v>0</v>
      </c>
      <c r="Y2705" s="50" t="n">
        <v>11</v>
      </c>
      <c r="Z2705" s="50" t="n">
        <v>5.2</v>
      </c>
      <c r="AA2705" s="50" t="n">
        <v>26</v>
      </c>
      <c r="AB2705" s="50" t="n">
        <v>4.168</v>
      </c>
      <c r="AC2705" s="50" t="n">
        <v>14</v>
      </c>
      <c r="AD2705" s="50" t="n">
        <v>0</v>
      </c>
      <c r="AE2705" s="50" t="n">
        <v>1</v>
      </c>
      <c r="AF2705" s="50" t="n">
        <v>14</v>
      </c>
      <c r="AG2705" s="50" t="n">
        <v>1089.9</v>
      </c>
      <c r="AH2705" s="50" t="n">
        <v>6</v>
      </c>
      <c r="AI2705" s="50" t="n">
        <v>42</v>
      </c>
      <c r="AJ2705" s="50" t="n">
        <v>2931.1</v>
      </c>
      <c r="AK2705" s="50" t="n">
        <v>4</v>
      </c>
    </row>
    <row r="2706" customFormat="false" ht="15" hidden="false" customHeight="false" outlineLevel="0" collapsed="false">
      <c r="A2706" s="50" t="s">
        <v>1521</v>
      </c>
      <c r="B2706" s="50" t="s">
        <v>168</v>
      </c>
      <c r="C2706" s="50" t="s">
        <v>788</v>
      </c>
      <c r="D2706" s="50" t="n">
        <v>664059</v>
      </c>
      <c r="E2706" s="50" t="n">
        <v>5</v>
      </c>
      <c r="F2706" s="50" t="s">
        <v>54</v>
      </c>
      <c r="G2706" s="50" t="n">
        <v>71</v>
      </c>
      <c r="H2706" s="50" t="n">
        <v>37</v>
      </c>
      <c r="I2706" s="50" t="n">
        <v>9</v>
      </c>
      <c r="J2706" s="50" t="n">
        <v>35</v>
      </c>
      <c r="K2706" s="50" t="n">
        <v>24</v>
      </c>
      <c r="L2706" s="50" t="n">
        <v>0</v>
      </c>
      <c r="M2706" s="50" t="n">
        <v>36</v>
      </c>
      <c r="N2706" s="50" t="n">
        <v>13</v>
      </c>
      <c r="O2706" s="50" t="n">
        <v>-2.755</v>
      </c>
      <c r="P2706" s="50" t="n">
        <v>21</v>
      </c>
      <c r="Q2706" s="50" t="n">
        <v>19</v>
      </c>
      <c r="R2706" s="50" t="n">
        <v>2</v>
      </c>
      <c r="S2706" s="50" t="n">
        <v>1</v>
      </c>
      <c r="T2706" s="50" t="n">
        <v>0</v>
      </c>
      <c r="U2706" s="50" t="n">
        <v>0</v>
      </c>
      <c r="V2706" s="50" t="n">
        <v>1</v>
      </c>
      <c r="W2706" s="50" t="n">
        <v>1</v>
      </c>
      <c r="X2706" s="50" t="n">
        <v>0</v>
      </c>
      <c r="Y2706" s="50" t="n">
        <v>5</v>
      </c>
      <c r="Z2706" s="50" t="n">
        <v>3.55</v>
      </c>
      <c r="AA2706" s="50" t="n">
        <v>21</v>
      </c>
      <c r="AB2706" s="50" t="n">
        <v>4.39</v>
      </c>
      <c r="AC2706" s="50" t="n">
        <v>14</v>
      </c>
      <c r="AD2706" s="50" t="n">
        <v>0</v>
      </c>
      <c r="AE2706" s="50" t="n">
        <v>1</v>
      </c>
      <c r="AF2706" s="50" t="n">
        <v>14</v>
      </c>
      <c r="AG2706" s="50" t="n">
        <v>1137.5</v>
      </c>
      <c r="AH2706" s="50" t="n">
        <v>2</v>
      </c>
      <c r="AI2706" s="50" t="n">
        <v>33</v>
      </c>
      <c r="AJ2706" s="50" t="n">
        <v>2335.6</v>
      </c>
      <c r="AK2706" s="50" t="n">
        <v>4</v>
      </c>
    </row>
    <row r="2707" customFormat="false" ht="15" hidden="false" customHeight="false" outlineLevel="0" collapsed="false">
      <c r="A2707" s="50" t="s">
        <v>1522</v>
      </c>
      <c r="B2707" s="50" t="s">
        <v>168</v>
      </c>
      <c r="C2707" s="50" t="s">
        <v>789</v>
      </c>
      <c r="D2707" s="50" t="n">
        <v>680737</v>
      </c>
      <c r="E2707" s="50" t="n">
        <v>5</v>
      </c>
      <c r="F2707" s="50" t="s">
        <v>54</v>
      </c>
      <c r="G2707" s="50" t="n">
        <v>81</v>
      </c>
      <c r="H2707" s="50" t="n">
        <v>48</v>
      </c>
      <c r="I2707" s="50" t="n">
        <v>11</v>
      </c>
      <c r="J2707" s="50" t="n">
        <v>37</v>
      </c>
      <c r="K2707" s="50" t="n">
        <v>27</v>
      </c>
      <c r="L2707" s="50" t="n">
        <v>5</v>
      </c>
      <c r="M2707" s="50" t="n">
        <v>44</v>
      </c>
      <c r="N2707" s="50" t="n">
        <v>21</v>
      </c>
      <c r="O2707" s="50" t="n">
        <v>-1.714</v>
      </c>
      <c r="P2707" s="50" t="n">
        <v>23</v>
      </c>
      <c r="Q2707" s="50" t="n">
        <v>20</v>
      </c>
      <c r="R2707" s="50" t="n">
        <v>4</v>
      </c>
      <c r="S2707" s="50" t="n">
        <v>1</v>
      </c>
      <c r="T2707" s="50" t="n">
        <v>0</v>
      </c>
      <c r="U2707" s="50" t="n">
        <v>0</v>
      </c>
      <c r="V2707" s="50" t="n">
        <v>1</v>
      </c>
      <c r="W2707" s="50" t="n">
        <v>1</v>
      </c>
      <c r="X2707" s="50" t="n">
        <v>0</v>
      </c>
      <c r="Y2707" s="50" t="n">
        <v>4</v>
      </c>
      <c r="Z2707" s="50" t="n">
        <v>5.35</v>
      </c>
      <c r="AA2707" s="50" t="n">
        <v>22</v>
      </c>
      <c r="AB2707" s="50" t="n">
        <v>4.968</v>
      </c>
      <c r="AC2707" s="50" t="n">
        <v>17</v>
      </c>
      <c r="AD2707" s="50" t="n">
        <v>0</v>
      </c>
      <c r="AE2707" s="50" t="n">
        <v>1</v>
      </c>
      <c r="AF2707" s="50" t="n">
        <v>17</v>
      </c>
      <c r="AG2707" s="50" t="n">
        <v>1222.3</v>
      </c>
      <c r="AH2707" s="50" t="n">
        <v>4</v>
      </c>
      <c r="AI2707" s="50" t="n">
        <v>38</v>
      </c>
      <c r="AJ2707" s="50" t="n">
        <v>2656.8</v>
      </c>
      <c r="AK2707" s="50" t="n">
        <v>1</v>
      </c>
    </row>
    <row r="2708" customFormat="false" ht="15" hidden="false" customHeight="false" outlineLevel="0" collapsed="false">
      <c r="A2708" s="50" t="s">
        <v>1522</v>
      </c>
      <c r="B2708" s="50" t="s">
        <v>168</v>
      </c>
      <c r="C2708" s="50" t="s">
        <v>789</v>
      </c>
      <c r="D2708" s="50" t="n">
        <v>680737</v>
      </c>
      <c r="E2708" s="50" t="n">
        <v>6</v>
      </c>
      <c r="F2708" s="50" t="s">
        <v>55</v>
      </c>
      <c r="G2708" s="50" t="n">
        <v>32</v>
      </c>
      <c r="H2708" s="50" t="n">
        <v>19</v>
      </c>
      <c r="I2708" s="50" t="n">
        <v>3</v>
      </c>
      <c r="J2708" s="50" t="n">
        <v>16</v>
      </c>
      <c r="K2708" s="50" t="n">
        <v>14</v>
      </c>
      <c r="L2708" s="50" t="n">
        <v>2</v>
      </c>
      <c r="M2708" s="50" t="n">
        <v>16</v>
      </c>
      <c r="N2708" s="50" t="n">
        <v>5</v>
      </c>
      <c r="O2708" s="50" t="n">
        <v>-0.886</v>
      </c>
      <c r="P2708" s="50" t="n">
        <v>12</v>
      </c>
      <c r="Q2708" s="50" t="n">
        <v>10</v>
      </c>
      <c r="R2708" s="50" t="n">
        <v>1</v>
      </c>
      <c r="S2708" s="50" t="n">
        <v>0</v>
      </c>
      <c r="T2708" s="50" t="n">
        <v>0</v>
      </c>
      <c r="U2708" s="50" t="n">
        <v>1</v>
      </c>
      <c r="V2708" s="50" t="n">
        <v>0</v>
      </c>
      <c r="W2708" s="50" t="n">
        <v>1</v>
      </c>
      <c r="X2708" s="50" t="n">
        <v>1</v>
      </c>
      <c r="Y2708" s="50" t="n">
        <v>2</v>
      </c>
      <c r="Z2708" s="50" t="n">
        <v>2.7</v>
      </c>
      <c r="AA2708" s="50" t="n">
        <v>12</v>
      </c>
      <c r="AB2708" s="50" t="n">
        <v>1.84</v>
      </c>
      <c r="AC2708" s="50" t="n">
        <v>9</v>
      </c>
      <c r="AD2708" s="50" t="n">
        <v>0</v>
      </c>
      <c r="AE2708" s="50" t="n">
        <v>1</v>
      </c>
      <c r="AF2708" s="50" t="n">
        <v>9</v>
      </c>
      <c r="AG2708" s="50" t="n">
        <v>757.4</v>
      </c>
      <c r="AH2708" s="50" t="n">
        <v>5</v>
      </c>
      <c r="AI2708" s="50" t="n">
        <v>14</v>
      </c>
      <c r="AJ2708" s="50" t="n">
        <v>992</v>
      </c>
      <c r="AK2708" s="50" t="n">
        <v>0</v>
      </c>
    </row>
    <row r="2709" customFormat="false" ht="15" hidden="false" customHeight="false" outlineLevel="0" collapsed="false">
      <c r="A2709" s="50" t="s">
        <v>1523</v>
      </c>
      <c r="B2709" s="50" t="s">
        <v>168</v>
      </c>
      <c r="C2709" s="50" t="s">
        <v>149</v>
      </c>
      <c r="D2709" s="50" t="n">
        <v>642851</v>
      </c>
      <c r="E2709" s="50" t="n">
        <v>7</v>
      </c>
      <c r="F2709" s="50" t="s">
        <v>56</v>
      </c>
      <c r="G2709" s="50" t="n">
        <v>55</v>
      </c>
      <c r="H2709" s="50" t="n">
        <v>29</v>
      </c>
      <c r="I2709" s="50" t="n">
        <v>6</v>
      </c>
      <c r="J2709" s="50" t="n">
        <v>26</v>
      </c>
      <c r="K2709" s="50" t="n">
        <v>18</v>
      </c>
      <c r="L2709" s="50" t="n">
        <v>2</v>
      </c>
      <c r="M2709" s="50" t="n">
        <v>29</v>
      </c>
      <c r="N2709" s="50" t="n">
        <v>11</v>
      </c>
      <c r="O2709" s="50" t="n">
        <v>-0.528</v>
      </c>
      <c r="P2709" s="50" t="n">
        <v>14</v>
      </c>
      <c r="Q2709" s="50" t="n">
        <v>13</v>
      </c>
      <c r="R2709" s="50" t="n">
        <v>2</v>
      </c>
      <c r="S2709" s="50" t="n">
        <v>0</v>
      </c>
      <c r="T2709" s="50" t="n">
        <v>0</v>
      </c>
      <c r="U2709" s="50" t="n">
        <v>1</v>
      </c>
      <c r="V2709" s="50" t="n">
        <v>1</v>
      </c>
      <c r="W2709" s="50" t="n">
        <v>0</v>
      </c>
      <c r="X2709" s="50" t="n">
        <v>0</v>
      </c>
      <c r="Y2709" s="50" t="n">
        <v>6</v>
      </c>
      <c r="Z2709" s="50" t="n">
        <v>3.6</v>
      </c>
      <c r="AA2709" s="50" t="n">
        <v>14</v>
      </c>
      <c r="AB2709" s="50" t="n">
        <v>1.894</v>
      </c>
      <c r="AC2709" s="50" t="n">
        <v>7</v>
      </c>
      <c r="AD2709" s="50" t="n">
        <v>0</v>
      </c>
      <c r="AE2709" s="50" t="n">
        <v>3</v>
      </c>
      <c r="AF2709" s="50" t="n">
        <v>7</v>
      </c>
      <c r="AG2709" s="50" t="n">
        <v>606.9</v>
      </c>
      <c r="AH2709" s="50" t="n">
        <v>2</v>
      </c>
      <c r="AI2709" s="50" t="n">
        <v>28</v>
      </c>
      <c r="AJ2709" s="50" t="n">
        <v>1950.3</v>
      </c>
      <c r="AK2709" s="50" t="n">
        <v>3</v>
      </c>
    </row>
    <row r="2710" customFormat="false" ht="15" hidden="false" customHeight="false" outlineLevel="0" collapsed="false">
      <c r="A2710" s="50" t="s">
        <v>1523</v>
      </c>
      <c r="B2710" s="50" t="s">
        <v>168</v>
      </c>
      <c r="C2710" s="50" t="s">
        <v>149</v>
      </c>
      <c r="D2710" s="50" t="n">
        <v>642851</v>
      </c>
      <c r="E2710" s="50" t="n">
        <v>8</v>
      </c>
      <c r="F2710" s="50" t="s">
        <v>57</v>
      </c>
      <c r="G2710" s="50" t="n">
        <v>81</v>
      </c>
      <c r="H2710" s="50" t="n">
        <v>41</v>
      </c>
      <c r="I2710" s="50" t="n">
        <v>5</v>
      </c>
      <c r="J2710" s="50" t="n">
        <v>43</v>
      </c>
      <c r="K2710" s="50" t="n">
        <v>27</v>
      </c>
      <c r="L2710" s="50" t="n">
        <v>2</v>
      </c>
      <c r="M2710" s="50" t="n">
        <v>38</v>
      </c>
      <c r="N2710" s="50" t="n">
        <v>14</v>
      </c>
      <c r="O2710" s="50" t="n">
        <v>0.457</v>
      </c>
      <c r="P2710" s="50" t="n">
        <v>18</v>
      </c>
      <c r="Q2710" s="50" t="n">
        <v>16</v>
      </c>
      <c r="R2710" s="50" t="n">
        <v>6</v>
      </c>
      <c r="S2710" s="50" t="n">
        <v>0</v>
      </c>
      <c r="T2710" s="50" t="n">
        <v>0</v>
      </c>
      <c r="U2710" s="50" t="n">
        <v>0</v>
      </c>
      <c r="V2710" s="50" t="n">
        <v>1</v>
      </c>
      <c r="W2710" s="50" t="n">
        <v>0</v>
      </c>
      <c r="X2710" s="50" t="n">
        <v>0</v>
      </c>
      <c r="Y2710" s="50" t="n">
        <v>4</v>
      </c>
      <c r="Z2710" s="50" t="n">
        <v>6.1</v>
      </c>
      <c r="AA2710" s="50" t="n">
        <v>17</v>
      </c>
      <c r="AB2710" s="50" t="n">
        <v>4.159</v>
      </c>
      <c r="AC2710" s="50" t="n">
        <v>13</v>
      </c>
      <c r="AD2710" s="50" t="n">
        <v>0</v>
      </c>
      <c r="AE2710" s="50" t="n">
        <v>2</v>
      </c>
      <c r="AF2710" s="50" t="n">
        <v>13</v>
      </c>
      <c r="AG2710" s="50" t="n">
        <v>991.6</v>
      </c>
      <c r="AH2710" s="50" t="n">
        <v>4</v>
      </c>
      <c r="AI2710" s="50" t="n">
        <v>29</v>
      </c>
      <c r="AJ2710" s="50" t="n">
        <v>2006.9</v>
      </c>
      <c r="AK2710" s="50" t="n">
        <v>3</v>
      </c>
    </row>
    <row r="2711" customFormat="false" ht="15" hidden="false" customHeight="false" outlineLevel="0" collapsed="false">
      <c r="A2711" s="50" t="s">
        <v>1524</v>
      </c>
      <c r="B2711" s="50" t="s">
        <v>168</v>
      </c>
      <c r="C2711" s="50" t="s">
        <v>361</v>
      </c>
      <c r="D2711" s="50" t="n">
        <v>672284</v>
      </c>
      <c r="E2711" s="50" t="n">
        <v>6</v>
      </c>
      <c r="F2711" s="50" t="s">
        <v>55</v>
      </c>
      <c r="G2711" s="50" t="n">
        <v>46</v>
      </c>
      <c r="H2711" s="50" t="n">
        <v>20</v>
      </c>
      <c r="I2711" s="50" t="n">
        <v>8</v>
      </c>
      <c r="J2711" s="50" t="n">
        <v>18</v>
      </c>
      <c r="K2711" s="50" t="n">
        <v>11</v>
      </c>
      <c r="L2711" s="50" t="n">
        <v>4</v>
      </c>
      <c r="M2711" s="50" t="n">
        <v>28</v>
      </c>
      <c r="N2711" s="50" t="n">
        <v>9</v>
      </c>
      <c r="O2711" s="50" t="n">
        <v>-0.803</v>
      </c>
      <c r="P2711" s="50" t="n">
        <v>10</v>
      </c>
      <c r="Q2711" s="50" t="n">
        <v>8</v>
      </c>
      <c r="R2711" s="50" t="n">
        <v>1</v>
      </c>
      <c r="S2711" s="50" t="n">
        <v>0</v>
      </c>
      <c r="T2711" s="50" t="n">
        <v>0</v>
      </c>
      <c r="U2711" s="50" t="n">
        <v>0</v>
      </c>
      <c r="V2711" s="50" t="n">
        <v>2</v>
      </c>
      <c r="W2711" s="50" t="n">
        <v>0</v>
      </c>
      <c r="X2711" s="50" t="n">
        <v>0</v>
      </c>
      <c r="Y2711" s="50" t="n">
        <v>5</v>
      </c>
      <c r="Z2711" s="50" t="n">
        <v>2.3</v>
      </c>
      <c r="AA2711" s="50" t="n">
        <v>10</v>
      </c>
      <c r="AB2711" s="50" t="n">
        <v>2.185</v>
      </c>
      <c r="AC2711" s="50" t="n">
        <v>3</v>
      </c>
      <c r="AD2711" s="50" t="n">
        <v>0</v>
      </c>
      <c r="AE2711" s="50" t="n">
        <v>0</v>
      </c>
      <c r="AF2711" s="50" t="n">
        <v>3</v>
      </c>
      <c r="AG2711" s="50" t="n">
        <v>225.5</v>
      </c>
      <c r="AH2711" s="50" t="n">
        <v>0</v>
      </c>
      <c r="AI2711" s="50" t="n">
        <v>19</v>
      </c>
      <c r="AJ2711" s="50" t="n">
        <v>1380.3</v>
      </c>
      <c r="AK2711" s="50" t="n">
        <v>3</v>
      </c>
    </row>
    <row r="2712" customFormat="false" ht="15" hidden="false" customHeight="false" outlineLevel="0" collapsed="false">
      <c r="A2712" s="50" t="s">
        <v>1524</v>
      </c>
      <c r="B2712" s="50" t="s">
        <v>168</v>
      </c>
      <c r="C2712" s="50" t="s">
        <v>361</v>
      </c>
      <c r="D2712" s="50" t="n">
        <v>672284</v>
      </c>
      <c r="E2712" s="50" t="n">
        <v>8</v>
      </c>
      <c r="F2712" s="50" t="s">
        <v>57</v>
      </c>
      <c r="G2712" s="50" t="n">
        <v>54</v>
      </c>
      <c r="H2712" s="50" t="n">
        <v>23</v>
      </c>
      <c r="I2712" s="50" t="n">
        <v>10</v>
      </c>
      <c r="J2712" s="50" t="n">
        <v>23</v>
      </c>
      <c r="K2712" s="50" t="n">
        <v>12</v>
      </c>
      <c r="L2712" s="50" t="n">
        <v>2</v>
      </c>
      <c r="M2712" s="50" t="n">
        <v>31</v>
      </c>
      <c r="N2712" s="50" t="n">
        <v>11</v>
      </c>
      <c r="O2712" s="50" t="n">
        <v>-0.353</v>
      </c>
      <c r="P2712" s="50" t="n">
        <v>14</v>
      </c>
      <c r="Q2712" s="50" t="n">
        <v>12</v>
      </c>
      <c r="R2712" s="50" t="n">
        <v>3</v>
      </c>
      <c r="S2712" s="50" t="n">
        <v>0</v>
      </c>
      <c r="T2712" s="50" t="n">
        <v>0</v>
      </c>
      <c r="U2712" s="50" t="n">
        <v>0</v>
      </c>
      <c r="V2712" s="50" t="n">
        <v>2</v>
      </c>
      <c r="W2712" s="50" t="n">
        <v>0</v>
      </c>
      <c r="X2712" s="50" t="n">
        <v>0</v>
      </c>
      <c r="Y2712" s="50" t="n">
        <v>6</v>
      </c>
      <c r="Z2712" s="50" t="n">
        <v>4.1</v>
      </c>
      <c r="AA2712" s="50" t="n">
        <v>14</v>
      </c>
      <c r="AB2712" s="50" t="n">
        <v>3.604</v>
      </c>
      <c r="AC2712" s="50" t="n">
        <v>6</v>
      </c>
      <c r="AD2712" s="50" t="n">
        <v>0</v>
      </c>
      <c r="AE2712" s="50" t="n">
        <v>3</v>
      </c>
      <c r="AF2712" s="50" t="n">
        <v>6</v>
      </c>
      <c r="AG2712" s="50" t="n">
        <v>513.5</v>
      </c>
      <c r="AH2712" s="50" t="n">
        <v>1</v>
      </c>
      <c r="AI2712" s="50" t="n">
        <v>18</v>
      </c>
      <c r="AJ2712" s="50" t="n">
        <v>1271.2</v>
      </c>
      <c r="AK2712" s="50" t="n">
        <v>1</v>
      </c>
    </row>
    <row r="2713" customFormat="false" ht="15" hidden="false" customHeight="false" outlineLevel="0" collapsed="false">
      <c r="A2713" s="50" t="s">
        <v>1525</v>
      </c>
      <c r="B2713" s="50" t="s">
        <v>168</v>
      </c>
      <c r="C2713" s="50" t="s">
        <v>435</v>
      </c>
      <c r="D2713" s="50" t="n">
        <v>681351</v>
      </c>
      <c r="E2713" s="50" t="n">
        <v>8</v>
      </c>
      <c r="F2713" s="50" t="s">
        <v>57</v>
      </c>
      <c r="G2713" s="50" t="n">
        <v>28</v>
      </c>
      <c r="H2713" s="50" t="n">
        <v>13</v>
      </c>
      <c r="I2713" s="50" t="n">
        <v>4</v>
      </c>
      <c r="J2713" s="50" t="n">
        <v>12</v>
      </c>
      <c r="K2713" s="50" t="n">
        <v>7</v>
      </c>
      <c r="L2713" s="50" t="n">
        <v>1</v>
      </c>
      <c r="M2713" s="50" t="n">
        <v>16</v>
      </c>
      <c r="N2713" s="50" t="n">
        <v>6</v>
      </c>
      <c r="O2713" s="50" t="n">
        <v>-0.504</v>
      </c>
      <c r="P2713" s="50" t="n">
        <v>8</v>
      </c>
      <c r="Q2713" s="50" t="n">
        <v>8</v>
      </c>
      <c r="R2713" s="50" t="n">
        <v>2</v>
      </c>
      <c r="S2713" s="50" t="n">
        <v>1</v>
      </c>
      <c r="T2713" s="50" t="n">
        <v>0</v>
      </c>
      <c r="U2713" s="50" t="n">
        <v>0</v>
      </c>
      <c r="V2713" s="50" t="n">
        <v>0</v>
      </c>
      <c r="W2713" s="50" t="n">
        <v>0</v>
      </c>
      <c r="X2713" s="50" t="n">
        <v>0</v>
      </c>
      <c r="Y2713" s="50" t="n">
        <v>2</v>
      </c>
      <c r="Z2713" s="50" t="n">
        <v>2.15</v>
      </c>
      <c r="AA2713" s="50" t="n">
        <v>8</v>
      </c>
      <c r="AB2713" s="50" t="n">
        <v>2.031</v>
      </c>
      <c r="AC2713" s="50" t="n">
        <v>6</v>
      </c>
      <c r="AD2713" s="50" t="n">
        <v>0</v>
      </c>
      <c r="AE2713" s="50" t="n">
        <v>2</v>
      </c>
      <c r="AF2713" s="50" t="n">
        <v>6</v>
      </c>
      <c r="AG2713" s="50" t="n">
        <v>504.9</v>
      </c>
      <c r="AH2713" s="50" t="n">
        <v>2</v>
      </c>
      <c r="AI2713" s="50" t="n">
        <v>10</v>
      </c>
      <c r="AJ2713" s="50" t="n">
        <v>707.9</v>
      </c>
      <c r="AK2713" s="50" t="n">
        <v>3</v>
      </c>
    </row>
    <row r="2714" customFormat="false" ht="15" hidden="false" customHeight="false" outlineLevel="0" collapsed="false">
      <c r="A2714" s="50" t="s">
        <v>1525</v>
      </c>
      <c r="B2714" s="50" t="s">
        <v>168</v>
      </c>
      <c r="C2714" s="50" t="s">
        <v>435</v>
      </c>
      <c r="D2714" s="50" t="n">
        <v>681351</v>
      </c>
      <c r="E2714" s="50" t="n">
        <v>9</v>
      </c>
      <c r="F2714" s="50" t="s">
        <v>58</v>
      </c>
      <c r="G2714" s="50" t="n">
        <v>39</v>
      </c>
      <c r="H2714" s="50" t="n">
        <v>18</v>
      </c>
      <c r="I2714" s="50" t="n">
        <v>4</v>
      </c>
      <c r="J2714" s="50" t="n">
        <v>19</v>
      </c>
      <c r="K2714" s="50" t="n">
        <v>12</v>
      </c>
      <c r="L2714" s="50" t="n">
        <v>2</v>
      </c>
      <c r="M2714" s="50" t="n">
        <v>20</v>
      </c>
      <c r="N2714" s="50" t="n">
        <v>6</v>
      </c>
      <c r="O2714" s="50" t="n">
        <v>0.165</v>
      </c>
      <c r="P2714" s="50" t="n">
        <v>10</v>
      </c>
      <c r="Q2714" s="50" t="n">
        <v>9</v>
      </c>
      <c r="R2714" s="50" t="n">
        <v>4</v>
      </c>
      <c r="S2714" s="50" t="n">
        <v>0</v>
      </c>
      <c r="T2714" s="50" t="n">
        <v>0</v>
      </c>
      <c r="U2714" s="50" t="n">
        <v>0</v>
      </c>
      <c r="V2714" s="50" t="n">
        <v>0</v>
      </c>
      <c r="W2714" s="50" t="n">
        <v>0</v>
      </c>
      <c r="X2714" s="50" t="n">
        <v>1</v>
      </c>
      <c r="Y2714" s="50" t="n">
        <v>2</v>
      </c>
      <c r="Z2714" s="50" t="n">
        <v>3.6</v>
      </c>
      <c r="AA2714" s="50" t="n">
        <v>10</v>
      </c>
      <c r="AB2714" s="50" t="n">
        <v>4.017</v>
      </c>
      <c r="AC2714" s="50" t="n">
        <v>8</v>
      </c>
      <c r="AD2714" s="50" t="n">
        <v>0</v>
      </c>
      <c r="AE2714" s="50" t="n">
        <v>4</v>
      </c>
      <c r="AF2714" s="50" t="n">
        <v>8</v>
      </c>
      <c r="AG2714" s="50" t="n">
        <v>693.9</v>
      </c>
      <c r="AH2714" s="50" t="n">
        <v>4</v>
      </c>
      <c r="AI2714" s="50" t="n">
        <v>17</v>
      </c>
      <c r="AJ2714" s="50" t="n">
        <v>1187.5</v>
      </c>
      <c r="AK2714" s="50" t="n">
        <v>3</v>
      </c>
    </row>
    <row r="2715" customFormat="false" ht="15" hidden="false" customHeight="false" outlineLevel="0" collapsed="false">
      <c r="A2715" s="50" t="s">
        <v>1526</v>
      </c>
      <c r="B2715" s="50" t="s">
        <v>168</v>
      </c>
      <c r="C2715" s="50" t="s">
        <v>790</v>
      </c>
      <c r="D2715" s="50" t="n">
        <v>681146</v>
      </c>
      <c r="E2715" s="50" t="n">
        <v>8</v>
      </c>
      <c r="F2715" s="50" t="s">
        <v>57</v>
      </c>
      <c r="G2715" s="50" t="n">
        <v>22</v>
      </c>
      <c r="H2715" s="50" t="n">
        <v>7</v>
      </c>
      <c r="I2715" s="50" t="n">
        <v>2</v>
      </c>
      <c r="J2715" s="50" t="n">
        <v>8</v>
      </c>
      <c r="K2715" s="50" t="n">
        <v>3</v>
      </c>
      <c r="L2715" s="50" t="n">
        <v>0</v>
      </c>
      <c r="M2715" s="50" t="n">
        <v>14</v>
      </c>
      <c r="N2715" s="50" t="n">
        <v>4</v>
      </c>
      <c r="O2715" s="50" t="n">
        <v>-0.227</v>
      </c>
      <c r="P2715" s="50" t="n">
        <v>6</v>
      </c>
      <c r="Q2715" s="50" t="n">
        <v>5</v>
      </c>
      <c r="R2715" s="50" t="n">
        <v>1</v>
      </c>
      <c r="S2715" s="50" t="n">
        <v>0</v>
      </c>
      <c r="T2715" s="50" t="n">
        <v>0</v>
      </c>
      <c r="U2715" s="50" t="n">
        <v>0</v>
      </c>
      <c r="V2715" s="50" t="n">
        <v>1</v>
      </c>
      <c r="W2715" s="50" t="n">
        <v>0</v>
      </c>
      <c r="X2715" s="50" t="n">
        <v>0</v>
      </c>
      <c r="Y2715" s="50" t="n">
        <v>2</v>
      </c>
      <c r="Z2715" s="50" t="n">
        <v>1.6</v>
      </c>
      <c r="AA2715" s="50" t="n">
        <v>6</v>
      </c>
      <c r="AB2715" s="50" t="n">
        <v>1.372</v>
      </c>
      <c r="AC2715" s="50" t="n">
        <v>3</v>
      </c>
      <c r="AD2715" s="50" t="n">
        <v>0</v>
      </c>
      <c r="AE2715" s="50" t="n">
        <v>2</v>
      </c>
      <c r="AF2715" s="50" t="n">
        <v>3</v>
      </c>
      <c r="AG2715" s="50" t="n">
        <v>287</v>
      </c>
      <c r="AH2715" s="50" t="n">
        <v>1</v>
      </c>
      <c r="AI2715" s="50" t="n">
        <v>3</v>
      </c>
      <c r="AJ2715" s="50" t="n">
        <v>199.4</v>
      </c>
      <c r="AK2715" s="50" t="n">
        <v>0</v>
      </c>
    </row>
    <row r="2716" customFormat="false" ht="15" hidden="false" customHeight="false" outlineLevel="0" collapsed="false">
      <c r="A2716" s="50" t="s">
        <v>1527</v>
      </c>
      <c r="B2716" s="50" t="s">
        <v>170</v>
      </c>
      <c r="C2716" s="50" t="s">
        <v>732</v>
      </c>
      <c r="D2716" s="50" t="n">
        <v>672960</v>
      </c>
      <c r="E2716" s="50" t="n">
        <v>4</v>
      </c>
      <c r="F2716" s="50" t="s">
        <v>53</v>
      </c>
      <c r="G2716" s="50" t="n">
        <v>539</v>
      </c>
      <c r="H2716" s="50" t="n">
        <v>235</v>
      </c>
      <c r="I2716" s="50" t="n">
        <v>74</v>
      </c>
      <c r="J2716" s="50" t="n">
        <v>258</v>
      </c>
      <c r="K2716" s="50" t="n">
        <v>164</v>
      </c>
      <c r="L2716" s="50" t="n">
        <v>34</v>
      </c>
      <c r="M2716" s="50" t="n">
        <v>280</v>
      </c>
      <c r="N2716" s="50" t="n">
        <v>71</v>
      </c>
      <c r="O2716" s="50" t="n">
        <v>-2.446</v>
      </c>
      <c r="P2716" s="50" t="n">
        <v>123</v>
      </c>
      <c r="Q2716" s="50" t="n">
        <v>110</v>
      </c>
      <c r="R2716" s="50" t="n">
        <v>24</v>
      </c>
      <c r="S2716" s="50" t="n">
        <v>2</v>
      </c>
      <c r="T2716" s="50" t="n">
        <v>0</v>
      </c>
      <c r="U2716" s="50" t="n">
        <v>5</v>
      </c>
      <c r="V2716" s="50" t="n">
        <v>13</v>
      </c>
      <c r="W2716" s="50" t="n">
        <v>0</v>
      </c>
      <c r="X2716" s="50" t="n">
        <v>0</v>
      </c>
      <c r="Y2716" s="50" t="n">
        <v>38</v>
      </c>
      <c r="Z2716" s="50" t="n">
        <v>36.9</v>
      </c>
      <c r="AA2716" s="50" t="n">
        <v>123</v>
      </c>
      <c r="AB2716" s="50" t="n">
        <v>39.266</v>
      </c>
      <c r="AC2716" s="50" t="n">
        <v>72</v>
      </c>
      <c r="AD2716" s="50" t="n">
        <v>9</v>
      </c>
      <c r="AE2716" s="50" t="n">
        <v>37</v>
      </c>
      <c r="AF2716" s="50" t="n">
        <v>72</v>
      </c>
      <c r="AG2716" s="50" t="n">
        <v>6645</v>
      </c>
      <c r="AH2716" s="50" t="n">
        <v>25</v>
      </c>
      <c r="AI2716" s="50" t="n">
        <v>207</v>
      </c>
      <c r="AJ2716" s="50" t="n">
        <v>15131.6</v>
      </c>
      <c r="AK2716" s="50" t="n">
        <v>69</v>
      </c>
    </row>
    <row r="2717" customFormat="false" ht="15" hidden="false" customHeight="false" outlineLevel="0" collapsed="false">
      <c r="A2717" s="50" t="s">
        <v>1527</v>
      </c>
      <c r="B2717" s="50" t="s">
        <v>170</v>
      </c>
      <c r="C2717" s="50" t="s">
        <v>732</v>
      </c>
      <c r="D2717" s="50" t="n">
        <v>672960</v>
      </c>
      <c r="E2717" s="50" t="n">
        <v>5</v>
      </c>
      <c r="F2717" s="50" t="s">
        <v>54</v>
      </c>
      <c r="G2717" s="50" t="n">
        <v>462</v>
      </c>
      <c r="H2717" s="50" t="n">
        <v>215</v>
      </c>
      <c r="I2717" s="50" t="n">
        <v>71</v>
      </c>
      <c r="J2717" s="50" t="n">
        <v>222</v>
      </c>
      <c r="K2717" s="50" t="n">
        <v>152</v>
      </c>
      <c r="L2717" s="50" t="n">
        <v>32</v>
      </c>
      <c r="M2717" s="50" t="n">
        <v>240</v>
      </c>
      <c r="N2717" s="50" t="n">
        <v>63</v>
      </c>
      <c r="O2717" s="50" t="n">
        <v>2.846</v>
      </c>
      <c r="P2717" s="50" t="n">
        <v>115</v>
      </c>
      <c r="Q2717" s="50" t="n">
        <v>100</v>
      </c>
      <c r="R2717" s="50" t="n">
        <v>21</v>
      </c>
      <c r="S2717" s="50" t="n">
        <v>5</v>
      </c>
      <c r="T2717" s="50" t="n">
        <v>0</v>
      </c>
      <c r="U2717" s="50" t="n">
        <v>7</v>
      </c>
      <c r="V2717" s="50" t="n">
        <v>11</v>
      </c>
      <c r="W2717" s="50" t="n">
        <v>3</v>
      </c>
      <c r="X2717" s="50" t="n">
        <v>1</v>
      </c>
      <c r="Y2717" s="50" t="n">
        <v>39</v>
      </c>
      <c r="Z2717" s="50" t="n">
        <v>38.15</v>
      </c>
      <c r="AA2717" s="50" t="n">
        <v>115</v>
      </c>
      <c r="AB2717" s="50" t="n">
        <v>38.763</v>
      </c>
      <c r="AC2717" s="50" t="n">
        <v>62</v>
      </c>
      <c r="AD2717" s="50" t="n">
        <v>11</v>
      </c>
      <c r="AE2717" s="50" t="n">
        <v>34</v>
      </c>
      <c r="AF2717" s="50" t="n">
        <v>62</v>
      </c>
      <c r="AG2717" s="50" t="n">
        <v>5773.8</v>
      </c>
      <c r="AH2717" s="50" t="n">
        <v>21</v>
      </c>
      <c r="AI2717" s="50" t="n">
        <v>187</v>
      </c>
      <c r="AJ2717" s="50" t="n">
        <v>13881.3</v>
      </c>
      <c r="AK2717" s="50" t="n">
        <v>86</v>
      </c>
    </row>
    <row r="2718" customFormat="false" ht="15" hidden="false" customHeight="false" outlineLevel="0" collapsed="false">
      <c r="A2718" s="50" t="s">
        <v>1527</v>
      </c>
      <c r="B2718" s="50" t="s">
        <v>170</v>
      </c>
      <c r="C2718" s="50" t="s">
        <v>732</v>
      </c>
      <c r="D2718" s="50" t="n">
        <v>672960</v>
      </c>
      <c r="E2718" s="50" t="n">
        <v>6</v>
      </c>
      <c r="F2718" s="50" t="s">
        <v>55</v>
      </c>
      <c r="G2718" s="50" t="n">
        <v>441</v>
      </c>
      <c r="H2718" s="50" t="n">
        <v>197</v>
      </c>
      <c r="I2718" s="50" t="n">
        <v>65</v>
      </c>
      <c r="J2718" s="50" t="n">
        <v>214</v>
      </c>
      <c r="K2718" s="50" t="n">
        <v>139</v>
      </c>
      <c r="L2718" s="50" t="n">
        <v>32</v>
      </c>
      <c r="M2718" s="50" t="n">
        <v>227</v>
      </c>
      <c r="N2718" s="50" t="n">
        <v>58</v>
      </c>
      <c r="O2718" s="50" t="n">
        <v>8.316</v>
      </c>
      <c r="P2718" s="50" t="n">
        <v>102</v>
      </c>
      <c r="Q2718" s="50" t="n">
        <v>91</v>
      </c>
      <c r="R2718" s="50" t="n">
        <v>26</v>
      </c>
      <c r="S2718" s="50" t="n">
        <v>4</v>
      </c>
      <c r="T2718" s="50" t="n">
        <v>0</v>
      </c>
      <c r="U2718" s="50" t="n">
        <v>7</v>
      </c>
      <c r="V2718" s="50" t="n">
        <v>8</v>
      </c>
      <c r="W2718" s="50" t="n">
        <v>2</v>
      </c>
      <c r="X2718" s="50" t="n">
        <v>1</v>
      </c>
      <c r="Y2718" s="50" t="n">
        <v>33</v>
      </c>
      <c r="Z2718" s="50" t="n">
        <v>39.5</v>
      </c>
      <c r="AA2718" s="50" t="n">
        <v>102</v>
      </c>
      <c r="AB2718" s="50" t="n">
        <v>33.368</v>
      </c>
      <c r="AC2718" s="50" t="n">
        <v>59</v>
      </c>
      <c r="AD2718" s="50" t="n">
        <v>8</v>
      </c>
      <c r="AE2718" s="50" t="n">
        <v>25</v>
      </c>
      <c r="AF2718" s="50" t="n">
        <v>59</v>
      </c>
      <c r="AG2718" s="50" t="n">
        <v>5311.5</v>
      </c>
      <c r="AH2718" s="50" t="n">
        <v>23</v>
      </c>
      <c r="AI2718" s="50" t="n">
        <v>181</v>
      </c>
      <c r="AJ2718" s="50" t="n">
        <v>13059.2</v>
      </c>
      <c r="AK2718" s="50" t="n">
        <v>55</v>
      </c>
    </row>
    <row r="2719" customFormat="false" ht="15" hidden="false" customHeight="false" outlineLevel="0" collapsed="false">
      <c r="A2719" s="50" t="s">
        <v>1527</v>
      </c>
      <c r="B2719" s="50" t="s">
        <v>170</v>
      </c>
      <c r="C2719" s="50" t="s">
        <v>732</v>
      </c>
      <c r="D2719" s="50" t="n">
        <v>672960</v>
      </c>
      <c r="E2719" s="50" t="n">
        <v>7</v>
      </c>
      <c r="F2719" s="50" t="s">
        <v>56</v>
      </c>
      <c r="G2719" s="50" t="n">
        <v>381</v>
      </c>
      <c r="H2719" s="50" t="n">
        <v>210</v>
      </c>
      <c r="I2719" s="50" t="n">
        <v>58</v>
      </c>
      <c r="J2719" s="50" t="n">
        <v>196</v>
      </c>
      <c r="K2719" s="50" t="n">
        <v>144</v>
      </c>
      <c r="L2719" s="50" t="n">
        <v>22</v>
      </c>
      <c r="M2719" s="50" t="n">
        <v>185</v>
      </c>
      <c r="N2719" s="50" t="n">
        <v>66</v>
      </c>
      <c r="O2719" s="50" t="n">
        <v>0.957</v>
      </c>
      <c r="P2719" s="50" t="n">
        <v>96</v>
      </c>
      <c r="Q2719" s="50" t="n">
        <v>89</v>
      </c>
      <c r="R2719" s="50" t="n">
        <v>19</v>
      </c>
      <c r="S2719" s="50" t="n">
        <v>4</v>
      </c>
      <c r="T2719" s="50" t="n">
        <v>0</v>
      </c>
      <c r="U2719" s="50" t="n">
        <v>5</v>
      </c>
      <c r="V2719" s="50" t="n">
        <v>6</v>
      </c>
      <c r="W2719" s="50" t="n">
        <v>1</v>
      </c>
      <c r="X2719" s="50" t="n">
        <v>0</v>
      </c>
      <c r="Y2719" s="50" t="n">
        <v>24</v>
      </c>
      <c r="Z2719" s="50" t="n">
        <v>28.9</v>
      </c>
      <c r="AA2719" s="50" t="n">
        <v>96</v>
      </c>
      <c r="AB2719" s="50" t="n">
        <v>25.784</v>
      </c>
      <c r="AC2719" s="50" t="n">
        <v>65</v>
      </c>
      <c r="AD2719" s="50" t="n">
        <v>7</v>
      </c>
      <c r="AE2719" s="50" t="n">
        <v>20</v>
      </c>
      <c r="AF2719" s="50" t="n">
        <v>65</v>
      </c>
      <c r="AG2719" s="50" t="n">
        <v>5649.8</v>
      </c>
      <c r="AH2719" s="50" t="n">
        <v>14</v>
      </c>
      <c r="AI2719" s="50" t="n">
        <v>184</v>
      </c>
      <c r="AJ2719" s="50" t="n">
        <v>13545</v>
      </c>
      <c r="AK2719" s="50" t="n">
        <v>73</v>
      </c>
    </row>
    <row r="2720" customFormat="false" ht="15" hidden="false" customHeight="false" outlineLevel="0" collapsed="false">
      <c r="A2720" s="50" t="s">
        <v>1527</v>
      </c>
      <c r="B2720" s="50" t="s">
        <v>170</v>
      </c>
      <c r="C2720" s="50" t="s">
        <v>732</v>
      </c>
      <c r="D2720" s="50" t="n">
        <v>672960</v>
      </c>
      <c r="E2720" s="50" t="n">
        <v>8</v>
      </c>
      <c r="F2720" s="50" t="s">
        <v>57</v>
      </c>
      <c r="G2720" s="50" t="n">
        <v>466</v>
      </c>
      <c r="H2720" s="50" t="n">
        <v>232</v>
      </c>
      <c r="I2720" s="50" t="n">
        <v>66</v>
      </c>
      <c r="J2720" s="50" t="n">
        <v>217</v>
      </c>
      <c r="K2720" s="50" t="n">
        <v>158</v>
      </c>
      <c r="L2720" s="50" t="n">
        <v>33</v>
      </c>
      <c r="M2720" s="50" t="n">
        <v>248</v>
      </c>
      <c r="N2720" s="50" t="n">
        <v>74</v>
      </c>
      <c r="O2720" s="50" t="n">
        <v>-1.371</v>
      </c>
      <c r="P2720" s="50" t="n">
        <v>107</v>
      </c>
      <c r="Q2720" s="50" t="n">
        <v>96</v>
      </c>
      <c r="R2720" s="50" t="n">
        <v>21</v>
      </c>
      <c r="S2720" s="50" t="n">
        <v>6</v>
      </c>
      <c r="T2720" s="50" t="n">
        <v>0</v>
      </c>
      <c r="U2720" s="50" t="n">
        <v>4</v>
      </c>
      <c r="V2720" s="50" t="n">
        <v>10</v>
      </c>
      <c r="W2720" s="50" t="n">
        <v>0</v>
      </c>
      <c r="X2720" s="50" t="n">
        <v>1</v>
      </c>
      <c r="Y2720" s="50" t="n">
        <v>26</v>
      </c>
      <c r="Z2720" s="50" t="n">
        <v>32.4</v>
      </c>
      <c r="AA2720" s="50" t="n">
        <v>107</v>
      </c>
      <c r="AB2720" s="50" t="n">
        <v>36.623</v>
      </c>
      <c r="AC2720" s="50" t="n">
        <v>71</v>
      </c>
      <c r="AD2720" s="50" t="n">
        <v>9</v>
      </c>
      <c r="AE2720" s="50" t="n">
        <v>27</v>
      </c>
      <c r="AF2720" s="50" t="n">
        <v>71</v>
      </c>
      <c r="AG2720" s="50" t="n">
        <v>6370.5</v>
      </c>
      <c r="AH2720" s="50" t="n">
        <v>31</v>
      </c>
      <c r="AI2720" s="50" t="n">
        <v>206</v>
      </c>
      <c r="AJ2720" s="50" t="n">
        <v>14943.7</v>
      </c>
      <c r="AK2720" s="50" t="n">
        <v>60</v>
      </c>
    </row>
    <row r="2721" customFormat="false" ht="15" hidden="false" customHeight="false" outlineLevel="0" collapsed="false">
      <c r="A2721" s="50" t="s">
        <v>1527</v>
      </c>
      <c r="B2721" s="50" t="s">
        <v>170</v>
      </c>
      <c r="C2721" s="50" t="s">
        <v>732</v>
      </c>
      <c r="D2721" s="50" t="n">
        <v>672960</v>
      </c>
      <c r="E2721" s="50" t="n">
        <v>9</v>
      </c>
      <c r="F2721" s="50" t="s">
        <v>58</v>
      </c>
      <c r="G2721" s="50" t="n">
        <v>390</v>
      </c>
      <c r="H2721" s="50" t="n">
        <v>167</v>
      </c>
      <c r="I2721" s="50" t="n">
        <v>45</v>
      </c>
      <c r="J2721" s="50" t="n">
        <v>194</v>
      </c>
      <c r="K2721" s="50" t="n">
        <v>124</v>
      </c>
      <c r="L2721" s="50" t="n">
        <v>19</v>
      </c>
      <c r="M2721" s="50" t="n">
        <v>194</v>
      </c>
      <c r="N2721" s="50" t="n">
        <v>43</v>
      </c>
      <c r="O2721" s="50" t="n">
        <v>3.461</v>
      </c>
      <c r="P2721" s="50" t="n">
        <v>93</v>
      </c>
      <c r="Q2721" s="50" t="n">
        <v>82</v>
      </c>
      <c r="R2721" s="50" t="n">
        <v>21</v>
      </c>
      <c r="S2721" s="50" t="n">
        <v>5</v>
      </c>
      <c r="T2721" s="50" t="n">
        <v>0</v>
      </c>
      <c r="U2721" s="50" t="n">
        <v>5</v>
      </c>
      <c r="V2721" s="50" t="n">
        <v>11</v>
      </c>
      <c r="W2721" s="50" t="n">
        <v>0</v>
      </c>
      <c r="X2721" s="50" t="n">
        <v>0</v>
      </c>
      <c r="Y2721" s="50" t="n">
        <v>23</v>
      </c>
      <c r="Z2721" s="50" t="n">
        <v>33.85</v>
      </c>
      <c r="AA2721" s="50" t="n">
        <v>93</v>
      </c>
      <c r="AB2721" s="50" t="n">
        <v>34.822</v>
      </c>
      <c r="AC2721" s="50" t="n">
        <v>59</v>
      </c>
      <c r="AD2721" s="50" t="n">
        <v>7</v>
      </c>
      <c r="AE2721" s="50" t="n">
        <v>28</v>
      </c>
      <c r="AF2721" s="50" t="n">
        <v>59</v>
      </c>
      <c r="AG2721" s="50" t="n">
        <v>5402.7</v>
      </c>
      <c r="AH2721" s="50" t="n">
        <v>26</v>
      </c>
      <c r="AI2721" s="50" t="n">
        <v>146</v>
      </c>
      <c r="AJ2721" s="50" t="n">
        <v>10609.4</v>
      </c>
      <c r="AK2721" s="50" t="n">
        <v>39</v>
      </c>
    </row>
    <row r="2722" customFormat="false" ht="15" hidden="false" customHeight="false" outlineLevel="0" collapsed="false">
      <c r="A2722" s="50" t="s">
        <v>1528</v>
      </c>
      <c r="B2722" s="50" t="s">
        <v>170</v>
      </c>
      <c r="C2722" s="50" t="s">
        <v>733</v>
      </c>
      <c r="D2722" s="50" t="n">
        <v>676391</v>
      </c>
      <c r="E2722" s="50" t="n">
        <v>4</v>
      </c>
      <c r="F2722" s="50" t="s">
        <v>53</v>
      </c>
      <c r="G2722" s="50" t="n">
        <v>396</v>
      </c>
      <c r="H2722" s="50" t="n">
        <v>224</v>
      </c>
      <c r="I2722" s="50" t="n">
        <v>31</v>
      </c>
      <c r="J2722" s="50" t="n">
        <v>200</v>
      </c>
      <c r="K2722" s="50" t="n">
        <v>141</v>
      </c>
      <c r="L2722" s="50" t="n">
        <v>7</v>
      </c>
      <c r="M2722" s="50" t="n">
        <v>196</v>
      </c>
      <c r="N2722" s="50" t="n">
        <v>83</v>
      </c>
      <c r="O2722" s="50" t="n">
        <v>-0.116</v>
      </c>
      <c r="P2722" s="50" t="n">
        <v>130</v>
      </c>
      <c r="Q2722" s="50" t="n">
        <v>126</v>
      </c>
      <c r="R2722" s="50" t="n">
        <v>38</v>
      </c>
      <c r="S2722" s="50" t="n">
        <v>13</v>
      </c>
      <c r="T2722" s="50" t="n">
        <v>0</v>
      </c>
      <c r="U2722" s="50" t="n">
        <v>1</v>
      </c>
      <c r="V2722" s="50" t="n">
        <v>4</v>
      </c>
      <c r="W2722" s="50" t="n">
        <v>0</v>
      </c>
      <c r="X2722" s="50" t="n">
        <v>0</v>
      </c>
      <c r="Y2722" s="50" t="n">
        <v>9</v>
      </c>
      <c r="Z2722" s="50" t="n">
        <v>42.65</v>
      </c>
      <c r="AA2722" s="50" t="n">
        <v>130</v>
      </c>
      <c r="AB2722" s="50" t="n">
        <v>36.621</v>
      </c>
      <c r="AC2722" s="50" t="n">
        <v>117</v>
      </c>
      <c r="AD2722" s="50" t="n">
        <v>0</v>
      </c>
      <c r="AE2722" s="50" t="n">
        <v>31</v>
      </c>
      <c r="AF2722" s="50" t="n">
        <v>117</v>
      </c>
      <c r="AG2722" s="50" t="n">
        <v>10048.2</v>
      </c>
      <c r="AH2722" s="50" t="n">
        <v>39</v>
      </c>
      <c r="AI2722" s="50" t="n">
        <v>187</v>
      </c>
      <c r="AJ2722" s="50" t="n">
        <v>12521.3</v>
      </c>
      <c r="AK2722" s="50" t="n">
        <v>4</v>
      </c>
    </row>
    <row r="2723" customFormat="false" ht="15" hidden="false" customHeight="false" outlineLevel="0" collapsed="false">
      <c r="A2723" s="50" t="s">
        <v>1528</v>
      </c>
      <c r="B2723" s="50" t="s">
        <v>170</v>
      </c>
      <c r="C2723" s="50" t="s">
        <v>733</v>
      </c>
      <c r="D2723" s="50" t="n">
        <v>676391</v>
      </c>
      <c r="E2723" s="50" t="n">
        <v>5</v>
      </c>
      <c r="F2723" s="50" t="s">
        <v>54</v>
      </c>
      <c r="G2723" s="50" t="n">
        <v>319</v>
      </c>
      <c r="H2723" s="50" t="n">
        <v>184</v>
      </c>
      <c r="I2723" s="50" t="n">
        <v>23</v>
      </c>
      <c r="J2723" s="50" t="n">
        <v>147</v>
      </c>
      <c r="K2723" s="50" t="n">
        <v>103</v>
      </c>
      <c r="L2723" s="50" t="n">
        <v>8</v>
      </c>
      <c r="M2723" s="50" t="n">
        <v>172</v>
      </c>
      <c r="N2723" s="50" t="n">
        <v>81</v>
      </c>
      <c r="O2723" s="50" t="n">
        <v>0.956</v>
      </c>
      <c r="P2723" s="50" t="n">
        <v>106</v>
      </c>
      <c r="Q2723" s="50" t="n">
        <v>101</v>
      </c>
      <c r="R2723" s="50" t="n">
        <v>30</v>
      </c>
      <c r="S2723" s="50" t="n">
        <v>6</v>
      </c>
      <c r="T2723" s="50" t="n">
        <v>0</v>
      </c>
      <c r="U2723" s="50" t="n">
        <v>4</v>
      </c>
      <c r="V2723" s="50" t="n">
        <v>4</v>
      </c>
      <c r="W2723" s="50" t="n">
        <v>0</v>
      </c>
      <c r="X2723" s="50" t="n">
        <v>1</v>
      </c>
      <c r="Y2723" s="50" t="n">
        <v>10</v>
      </c>
      <c r="Z2723" s="50" t="n">
        <v>36.3</v>
      </c>
      <c r="AA2723" s="50" t="n">
        <v>105</v>
      </c>
      <c r="AB2723" s="50" t="n">
        <v>29.301</v>
      </c>
      <c r="AC2723" s="50" t="n">
        <v>92</v>
      </c>
      <c r="AD2723" s="50" t="n">
        <v>6</v>
      </c>
      <c r="AE2723" s="50" t="n">
        <v>22</v>
      </c>
      <c r="AF2723" s="50" t="n">
        <v>91</v>
      </c>
      <c r="AG2723" s="50" t="n">
        <v>7670.2</v>
      </c>
      <c r="AH2723" s="50" t="n">
        <v>28</v>
      </c>
      <c r="AI2723" s="50" t="n">
        <v>172</v>
      </c>
      <c r="AJ2723" s="50" t="n">
        <v>11631.3</v>
      </c>
      <c r="AK2723" s="50" t="n">
        <v>6</v>
      </c>
    </row>
    <row r="2724" customFormat="false" ht="15" hidden="false" customHeight="false" outlineLevel="0" collapsed="false">
      <c r="A2724" s="50" t="s">
        <v>1528</v>
      </c>
      <c r="B2724" s="50" t="s">
        <v>170</v>
      </c>
      <c r="C2724" s="50" t="s">
        <v>733</v>
      </c>
      <c r="D2724" s="50" t="n">
        <v>676391</v>
      </c>
      <c r="E2724" s="50" t="n">
        <v>6</v>
      </c>
      <c r="F2724" s="50" t="s">
        <v>55</v>
      </c>
      <c r="G2724" s="50" t="n">
        <v>282</v>
      </c>
      <c r="H2724" s="50" t="n">
        <v>167</v>
      </c>
      <c r="I2724" s="50" t="n">
        <v>29</v>
      </c>
      <c r="J2724" s="50" t="n">
        <v>135</v>
      </c>
      <c r="K2724" s="50" t="n">
        <v>101</v>
      </c>
      <c r="L2724" s="50" t="n">
        <v>9</v>
      </c>
      <c r="M2724" s="50" t="n">
        <v>147</v>
      </c>
      <c r="N2724" s="50" t="n">
        <v>66</v>
      </c>
      <c r="O2724" s="50" t="n">
        <v>-1.052</v>
      </c>
      <c r="P2724" s="50" t="n">
        <v>95</v>
      </c>
      <c r="Q2724" s="50" t="n">
        <v>90</v>
      </c>
      <c r="R2724" s="50" t="n">
        <v>26</v>
      </c>
      <c r="S2724" s="50" t="n">
        <v>2</v>
      </c>
      <c r="T2724" s="50" t="n">
        <v>1</v>
      </c>
      <c r="U2724" s="50" t="n">
        <v>2</v>
      </c>
      <c r="V2724" s="50" t="n">
        <v>4</v>
      </c>
      <c r="W2724" s="50" t="n">
        <v>0</v>
      </c>
      <c r="X2724" s="50" t="n">
        <v>1</v>
      </c>
      <c r="Y2724" s="50" t="n">
        <v>14</v>
      </c>
      <c r="Z2724" s="50" t="n">
        <v>29.8</v>
      </c>
      <c r="AA2724" s="50" t="n">
        <v>95</v>
      </c>
      <c r="AB2724" s="50" t="n">
        <v>24.306</v>
      </c>
      <c r="AC2724" s="50" t="n">
        <v>77</v>
      </c>
      <c r="AD2724" s="50" t="n">
        <v>1</v>
      </c>
      <c r="AE2724" s="50" t="n">
        <v>15</v>
      </c>
      <c r="AF2724" s="50" t="n">
        <v>77</v>
      </c>
      <c r="AG2724" s="50" t="n">
        <v>6508.2</v>
      </c>
      <c r="AH2724" s="50" t="n">
        <v>34</v>
      </c>
      <c r="AI2724" s="50" t="n">
        <v>154</v>
      </c>
      <c r="AJ2724" s="50" t="n">
        <v>10518.9</v>
      </c>
      <c r="AK2724" s="50" t="n">
        <v>7</v>
      </c>
    </row>
    <row r="2725" customFormat="false" ht="15" hidden="false" customHeight="false" outlineLevel="0" collapsed="false">
      <c r="A2725" s="50" t="s">
        <v>1528</v>
      </c>
      <c r="B2725" s="50" t="s">
        <v>170</v>
      </c>
      <c r="C2725" s="50" t="s">
        <v>733</v>
      </c>
      <c r="D2725" s="50" t="n">
        <v>676391</v>
      </c>
      <c r="E2725" s="50" t="n">
        <v>7</v>
      </c>
      <c r="F2725" s="50" t="s">
        <v>56</v>
      </c>
      <c r="G2725" s="50" t="n">
        <v>355</v>
      </c>
      <c r="H2725" s="50" t="n">
        <v>206</v>
      </c>
      <c r="I2725" s="50" t="n">
        <v>34</v>
      </c>
      <c r="J2725" s="50" t="n">
        <v>157</v>
      </c>
      <c r="K2725" s="50" t="n">
        <v>116</v>
      </c>
      <c r="L2725" s="50" t="n">
        <v>9</v>
      </c>
      <c r="M2725" s="50" t="n">
        <v>197</v>
      </c>
      <c r="N2725" s="50" t="n">
        <v>90</v>
      </c>
      <c r="O2725" s="50" t="n">
        <v>-0.066</v>
      </c>
      <c r="P2725" s="50" t="n">
        <v>103</v>
      </c>
      <c r="Q2725" s="50" t="n">
        <v>97</v>
      </c>
      <c r="R2725" s="50" t="n">
        <v>27</v>
      </c>
      <c r="S2725" s="50" t="n">
        <v>6</v>
      </c>
      <c r="T2725" s="50" t="n">
        <v>0</v>
      </c>
      <c r="U2725" s="50" t="n">
        <v>1</v>
      </c>
      <c r="V2725" s="50" t="n">
        <v>3</v>
      </c>
      <c r="W2725" s="50" t="n">
        <v>2</v>
      </c>
      <c r="X2725" s="50" t="n">
        <v>1</v>
      </c>
      <c r="Y2725" s="50" t="n">
        <v>9</v>
      </c>
      <c r="Z2725" s="50" t="n">
        <v>31</v>
      </c>
      <c r="AA2725" s="50" t="n">
        <v>103</v>
      </c>
      <c r="AB2725" s="50" t="n">
        <v>27.089</v>
      </c>
      <c r="AC2725" s="50" t="n">
        <v>89</v>
      </c>
      <c r="AD2725" s="50" t="n">
        <v>2</v>
      </c>
      <c r="AE2725" s="50" t="n">
        <v>14</v>
      </c>
      <c r="AF2725" s="50" t="n">
        <v>89</v>
      </c>
      <c r="AG2725" s="50" t="n">
        <v>7419.6</v>
      </c>
      <c r="AH2725" s="50" t="n">
        <v>31</v>
      </c>
      <c r="AI2725" s="50" t="n">
        <v>174</v>
      </c>
      <c r="AJ2725" s="50" t="n">
        <v>11615.2</v>
      </c>
      <c r="AK2725" s="50" t="n">
        <v>2</v>
      </c>
    </row>
    <row r="2726" customFormat="false" ht="15" hidden="false" customHeight="false" outlineLevel="0" collapsed="false">
      <c r="A2726" s="50" t="s">
        <v>1528</v>
      </c>
      <c r="B2726" s="50" t="s">
        <v>170</v>
      </c>
      <c r="C2726" s="50" t="s">
        <v>733</v>
      </c>
      <c r="D2726" s="50" t="n">
        <v>676391</v>
      </c>
      <c r="E2726" s="50" t="n">
        <v>8</v>
      </c>
      <c r="F2726" s="50" t="s">
        <v>57</v>
      </c>
      <c r="G2726" s="50" t="n">
        <v>325</v>
      </c>
      <c r="H2726" s="50" t="n">
        <v>188</v>
      </c>
      <c r="I2726" s="50" t="n">
        <v>25</v>
      </c>
      <c r="J2726" s="50" t="n">
        <v>150</v>
      </c>
      <c r="K2726" s="50" t="n">
        <v>105</v>
      </c>
      <c r="L2726" s="50" t="n">
        <v>12</v>
      </c>
      <c r="M2726" s="50" t="n">
        <v>175</v>
      </c>
      <c r="N2726" s="50" t="n">
        <v>83</v>
      </c>
      <c r="O2726" s="50" t="n">
        <v>-9.35</v>
      </c>
      <c r="P2726" s="50" t="n">
        <v>101</v>
      </c>
      <c r="Q2726" s="50" t="n">
        <v>96</v>
      </c>
      <c r="R2726" s="50" t="n">
        <v>20</v>
      </c>
      <c r="S2726" s="50" t="n">
        <v>2</v>
      </c>
      <c r="T2726" s="50" t="n">
        <v>0</v>
      </c>
      <c r="U2726" s="50" t="n">
        <v>1</v>
      </c>
      <c r="V2726" s="50" t="n">
        <v>3</v>
      </c>
      <c r="W2726" s="50" t="n">
        <v>0</v>
      </c>
      <c r="X2726" s="50" t="n">
        <v>2</v>
      </c>
      <c r="Y2726" s="50" t="n">
        <v>11</v>
      </c>
      <c r="Z2726" s="50" t="n">
        <v>21.9</v>
      </c>
      <c r="AA2726" s="50" t="n">
        <v>101</v>
      </c>
      <c r="AB2726" s="50" t="n">
        <v>24.415</v>
      </c>
      <c r="AC2726" s="50" t="n">
        <v>87</v>
      </c>
      <c r="AD2726" s="50" t="n">
        <v>1</v>
      </c>
      <c r="AE2726" s="50" t="n">
        <v>11</v>
      </c>
      <c r="AF2726" s="50" t="n">
        <v>87</v>
      </c>
      <c r="AG2726" s="50" t="n">
        <v>6976.6</v>
      </c>
      <c r="AH2726" s="50" t="n">
        <v>27</v>
      </c>
      <c r="AI2726" s="50" t="n">
        <v>156</v>
      </c>
      <c r="AJ2726" s="50" t="n">
        <v>10477.6</v>
      </c>
      <c r="AK2726" s="50" t="n">
        <v>5</v>
      </c>
    </row>
    <row r="2727" customFormat="false" ht="15" hidden="false" customHeight="false" outlineLevel="0" collapsed="false">
      <c r="A2727" s="50" t="s">
        <v>1528</v>
      </c>
      <c r="B2727" s="50" t="s">
        <v>170</v>
      </c>
      <c r="C2727" s="50" t="s">
        <v>733</v>
      </c>
      <c r="D2727" s="50" t="n">
        <v>676391</v>
      </c>
      <c r="E2727" s="50" t="n">
        <v>9</v>
      </c>
      <c r="F2727" s="50" t="s">
        <v>58</v>
      </c>
      <c r="G2727" s="50" t="n">
        <v>239</v>
      </c>
      <c r="H2727" s="50" t="n">
        <v>130</v>
      </c>
      <c r="I2727" s="50" t="n">
        <v>10</v>
      </c>
      <c r="J2727" s="50" t="n">
        <v>109</v>
      </c>
      <c r="K2727" s="50" t="n">
        <v>81</v>
      </c>
      <c r="L2727" s="50" t="n">
        <v>6</v>
      </c>
      <c r="M2727" s="50" t="n">
        <v>130</v>
      </c>
      <c r="N2727" s="50" t="n">
        <v>49</v>
      </c>
      <c r="O2727" s="50" t="n">
        <v>-9.719</v>
      </c>
      <c r="P2727" s="50" t="n">
        <v>86</v>
      </c>
      <c r="Q2727" s="50" t="n">
        <v>80</v>
      </c>
      <c r="R2727" s="50" t="n">
        <v>12</v>
      </c>
      <c r="S2727" s="50" t="n">
        <v>4</v>
      </c>
      <c r="T2727" s="50" t="n">
        <v>0</v>
      </c>
      <c r="U2727" s="50" t="n">
        <v>0</v>
      </c>
      <c r="V2727" s="50" t="n">
        <v>4</v>
      </c>
      <c r="W2727" s="50" t="n">
        <v>0</v>
      </c>
      <c r="X2727" s="50" t="n">
        <v>2</v>
      </c>
      <c r="Y2727" s="50" t="n">
        <v>5</v>
      </c>
      <c r="Z2727" s="50" t="n">
        <v>15</v>
      </c>
      <c r="AA2727" s="50" t="n">
        <v>86</v>
      </c>
      <c r="AB2727" s="50" t="n">
        <v>17.985</v>
      </c>
      <c r="AC2727" s="50" t="n">
        <v>77</v>
      </c>
      <c r="AD2727" s="50" t="n">
        <v>1</v>
      </c>
      <c r="AE2727" s="50" t="n">
        <v>19</v>
      </c>
      <c r="AF2727" s="50" t="n">
        <v>77</v>
      </c>
      <c r="AG2727" s="50" t="n">
        <v>6458.2</v>
      </c>
      <c r="AH2727" s="50" t="n">
        <v>17</v>
      </c>
      <c r="AI2727" s="50" t="n">
        <v>119</v>
      </c>
      <c r="AJ2727" s="50" t="n">
        <v>7949.3</v>
      </c>
      <c r="AK2727" s="50" t="n">
        <v>3</v>
      </c>
    </row>
    <row r="2728" customFormat="false" ht="15" hidden="false" customHeight="false" outlineLevel="0" collapsed="false">
      <c r="A2728" s="50" t="s">
        <v>1529</v>
      </c>
      <c r="B2728" s="50" t="s">
        <v>170</v>
      </c>
      <c r="C2728" s="50" t="s">
        <v>734</v>
      </c>
      <c r="D2728" s="50" t="n">
        <v>665489</v>
      </c>
      <c r="E2728" s="50" t="n">
        <v>4</v>
      </c>
      <c r="F2728" s="50" t="s">
        <v>53</v>
      </c>
      <c r="G2728" s="50" t="n">
        <v>468</v>
      </c>
      <c r="H2728" s="50" t="n">
        <v>223</v>
      </c>
      <c r="I2728" s="50" t="n">
        <v>43</v>
      </c>
      <c r="J2728" s="50" t="n">
        <v>214</v>
      </c>
      <c r="K2728" s="50" t="n">
        <v>147</v>
      </c>
      <c r="L2728" s="50" t="n">
        <v>23</v>
      </c>
      <c r="M2728" s="50" t="n">
        <v>242</v>
      </c>
      <c r="N2728" s="50" t="n">
        <v>76</v>
      </c>
      <c r="O2728" s="50" t="n">
        <v>6.427</v>
      </c>
      <c r="P2728" s="50" t="n">
        <v>130</v>
      </c>
      <c r="Q2728" s="50" t="n">
        <v>113</v>
      </c>
      <c r="R2728" s="50" t="n">
        <v>40</v>
      </c>
      <c r="S2728" s="50" t="n">
        <v>7</v>
      </c>
      <c r="T2728" s="50" t="n">
        <v>0</v>
      </c>
      <c r="U2728" s="50" t="n">
        <v>2</v>
      </c>
      <c r="V2728" s="50" t="n">
        <v>15</v>
      </c>
      <c r="W2728" s="50" t="n">
        <v>2</v>
      </c>
      <c r="X2728" s="50" t="n">
        <v>0</v>
      </c>
      <c r="Y2728" s="50" t="n">
        <v>15</v>
      </c>
      <c r="Z2728" s="50" t="n">
        <v>50.45</v>
      </c>
      <c r="AA2728" s="50" t="n">
        <v>127</v>
      </c>
      <c r="AB2728" s="50" t="n">
        <v>50.104</v>
      </c>
      <c r="AC2728" s="50" t="n">
        <v>98</v>
      </c>
      <c r="AD2728" s="50" t="n">
        <v>12</v>
      </c>
      <c r="AE2728" s="50" t="n">
        <v>45</v>
      </c>
      <c r="AF2728" s="50" t="n">
        <v>98</v>
      </c>
      <c r="AG2728" s="50" t="n">
        <v>8940.8</v>
      </c>
      <c r="AH2728" s="50" t="n">
        <v>34</v>
      </c>
      <c r="AI2728" s="50" t="n">
        <v>196</v>
      </c>
      <c r="AJ2728" s="50" t="n">
        <v>14997.5</v>
      </c>
      <c r="AK2728" s="50" t="n">
        <v>127</v>
      </c>
    </row>
    <row r="2729" customFormat="false" ht="15" hidden="false" customHeight="false" outlineLevel="0" collapsed="false">
      <c r="A2729" s="50" t="s">
        <v>1529</v>
      </c>
      <c r="B2729" s="50" t="s">
        <v>170</v>
      </c>
      <c r="C2729" s="50" t="s">
        <v>734</v>
      </c>
      <c r="D2729" s="50" t="n">
        <v>665489</v>
      </c>
      <c r="E2729" s="50" t="n">
        <v>5</v>
      </c>
      <c r="F2729" s="50" t="s">
        <v>54</v>
      </c>
      <c r="G2729" s="50" t="n">
        <v>429</v>
      </c>
      <c r="H2729" s="50" t="n">
        <v>204</v>
      </c>
      <c r="I2729" s="50" t="n">
        <v>36</v>
      </c>
      <c r="J2729" s="50" t="n">
        <v>180</v>
      </c>
      <c r="K2729" s="50" t="n">
        <v>129</v>
      </c>
      <c r="L2729" s="50" t="n">
        <v>19</v>
      </c>
      <c r="M2729" s="50" t="n">
        <v>241</v>
      </c>
      <c r="N2729" s="50" t="n">
        <v>75</v>
      </c>
      <c r="O2729" s="50" t="n">
        <v>-2.208</v>
      </c>
      <c r="P2729" s="50" t="n">
        <v>115</v>
      </c>
      <c r="Q2729" s="50" t="n">
        <v>95</v>
      </c>
      <c r="R2729" s="50" t="n">
        <v>22</v>
      </c>
      <c r="S2729" s="50" t="n">
        <v>2</v>
      </c>
      <c r="T2729" s="50" t="n">
        <v>0</v>
      </c>
      <c r="U2729" s="50" t="n">
        <v>1</v>
      </c>
      <c r="V2729" s="50" t="n">
        <v>15</v>
      </c>
      <c r="W2729" s="50" t="n">
        <v>2</v>
      </c>
      <c r="X2729" s="50" t="n">
        <v>3</v>
      </c>
      <c r="Y2729" s="50" t="n">
        <v>10</v>
      </c>
      <c r="Z2729" s="50" t="n">
        <v>32.1</v>
      </c>
      <c r="AA2729" s="50" t="n">
        <v>113</v>
      </c>
      <c r="AB2729" s="50" t="n">
        <v>36.623</v>
      </c>
      <c r="AC2729" s="50" t="n">
        <v>88</v>
      </c>
      <c r="AD2729" s="50" t="n">
        <v>1</v>
      </c>
      <c r="AE2729" s="50" t="n">
        <v>36</v>
      </c>
      <c r="AF2729" s="50" t="n">
        <v>88</v>
      </c>
      <c r="AG2729" s="50" t="n">
        <v>7863.8</v>
      </c>
      <c r="AH2729" s="50" t="n">
        <v>26</v>
      </c>
      <c r="AI2729" s="50" t="n">
        <v>183</v>
      </c>
      <c r="AJ2729" s="50" t="n">
        <v>13941.6</v>
      </c>
      <c r="AK2729" s="50" t="n">
        <v>120</v>
      </c>
    </row>
    <row r="2730" customFormat="false" ht="15" hidden="false" customHeight="false" outlineLevel="0" collapsed="false">
      <c r="A2730" s="50" t="s">
        <v>1529</v>
      </c>
      <c r="B2730" s="50" t="s">
        <v>170</v>
      </c>
      <c r="C2730" s="50" t="s">
        <v>734</v>
      </c>
      <c r="D2730" s="50" t="n">
        <v>665489</v>
      </c>
      <c r="E2730" s="50" t="n">
        <v>6</v>
      </c>
      <c r="F2730" s="50" t="s">
        <v>55</v>
      </c>
      <c r="G2730" s="50" t="n">
        <v>345</v>
      </c>
      <c r="H2730" s="50" t="n">
        <v>160</v>
      </c>
      <c r="I2730" s="50" t="n">
        <v>23</v>
      </c>
      <c r="J2730" s="50" t="n">
        <v>160</v>
      </c>
      <c r="K2730" s="50" t="n">
        <v>104</v>
      </c>
      <c r="L2730" s="50" t="n">
        <v>7</v>
      </c>
      <c r="M2730" s="50" t="n">
        <v>185</v>
      </c>
      <c r="N2730" s="50" t="n">
        <v>56</v>
      </c>
      <c r="O2730" s="50" t="n">
        <v>-6.926</v>
      </c>
      <c r="P2730" s="50" t="n">
        <v>98</v>
      </c>
      <c r="Q2730" s="50" t="n">
        <v>91</v>
      </c>
      <c r="R2730" s="50" t="n">
        <v>18</v>
      </c>
      <c r="S2730" s="50" t="n">
        <v>3</v>
      </c>
      <c r="T2730" s="50" t="n">
        <v>0</v>
      </c>
      <c r="U2730" s="50" t="n">
        <v>1</v>
      </c>
      <c r="V2730" s="50" t="n">
        <v>5</v>
      </c>
      <c r="W2730" s="50" t="n">
        <v>0</v>
      </c>
      <c r="X2730" s="50" t="n">
        <v>2</v>
      </c>
      <c r="Y2730" s="50" t="n">
        <v>12</v>
      </c>
      <c r="Z2730" s="50" t="n">
        <v>21.85</v>
      </c>
      <c r="AA2730" s="50" t="n">
        <v>98</v>
      </c>
      <c r="AB2730" s="50" t="n">
        <v>30.35</v>
      </c>
      <c r="AC2730" s="50" t="n">
        <v>81</v>
      </c>
      <c r="AD2730" s="50" t="n">
        <v>5</v>
      </c>
      <c r="AE2730" s="50" t="n">
        <v>37</v>
      </c>
      <c r="AF2730" s="50" t="n">
        <v>81</v>
      </c>
      <c r="AG2730" s="50" t="n">
        <v>7246.7</v>
      </c>
      <c r="AH2730" s="50" t="n">
        <v>20</v>
      </c>
      <c r="AI2730" s="50" t="n">
        <v>141</v>
      </c>
      <c r="AJ2730" s="50" t="n">
        <v>10790.4</v>
      </c>
      <c r="AK2730" s="50" t="n">
        <v>95</v>
      </c>
    </row>
    <row r="2731" customFormat="false" ht="15" hidden="false" customHeight="false" outlineLevel="0" collapsed="false">
      <c r="A2731" s="50" t="s">
        <v>1529</v>
      </c>
      <c r="B2731" s="50" t="s">
        <v>170</v>
      </c>
      <c r="C2731" s="50" t="s">
        <v>734</v>
      </c>
      <c r="D2731" s="50" t="n">
        <v>665489</v>
      </c>
      <c r="E2731" s="50" t="n">
        <v>7</v>
      </c>
      <c r="F2731" s="50" t="s">
        <v>56</v>
      </c>
      <c r="G2731" s="50" t="n">
        <v>338</v>
      </c>
      <c r="H2731" s="50" t="n">
        <v>163</v>
      </c>
      <c r="I2731" s="50" t="n">
        <v>33</v>
      </c>
      <c r="J2731" s="50" t="n">
        <v>155</v>
      </c>
      <c r="K2731" s="50" t="n">
        <v>106</v>
      </c>
      <c r="L2731" s="50" t="n">
        <v>13</v>
      </c>
      <c r="M2731" s="50" t="n">
        <v>183</v>
      </c>
      <c r="N2731" s="50" t="n">
        <v>57</v>
      </c>
      <c r="O2731" s="50" t="n">
        <v>0.385</v>
      </c>
      <c r="P2731" s="50" t="n">
        <v>96</v>
      </c>
      <c r="Q2731" s="50" t="n">
        <v>86</v>
      </c>
      <c r="R2731" s="50" t="n">
        <v>22</v>
      </c>
      <c r="S2731" s="50" t="n">
        <v>6</v>
      </c>
      <c r="T2731" s="50" t="n">
        <v>0</v>
      </c>
      <c r="U2731" s="50" t="n">
        <v>2</v>
      </c>
      <c r="V2731" s="50" t="n">
        <v>10</v>
      </c>
      <c r="W2731" s="50" t="n">
        <v>0</v>
      </c>
      <c r="X2731" s="50" t="n">
        <v>0</v>
      </c>
      <c r="Y2731" s="50" t="n">
        <v>20</v>
      </c>
      <c r="Z2731" s="50" t="n">
        <v>31.1</v>
      </c>
      <c r="AA2731" s="50" t="n">
        <v>96</v>
      </c>
      <c r="AB2731" s="50" t="n">
        <v>32.284</v>
      </c>
      <c r="AC2731" s="50" t="n">
        <v>66</v>
      </c>
      <c r="AD2731" s="50" t="n">
        <v>5</v>
      </c>
      <c r="AE2731" s="50" t="n">
        <v>29</v>
      </c>
      <c r="AF2731" s="50" t="n">
        <v>66</v>
      </c>
      <c r="AG2731" s="50" t="n">
        <v>6043.1</v>
      </c>
      <c r="AH2731" s="50" t="n">
        <v>24</v>
      </c>
      <c r="AI2731" s="50" t="n">
        <v>151</v>
      </c>
      <c r="AJ2731" s="50" t="n">
        <v>11479.1</v>
      </c>
      <c r="AK2731" s="50" t="n">
        <v>85</v>
      </c>
    </row>
    <row r="2732" customFormat="false" ht="15" hidden="false" customHeight="false" outlineLevel="0" collapsed="false">
      <c r="A2732" s="50" t="s">
        <v>1529</v>
      </c>
      <c r="B2732" s="50" t="s">
        <v>170</v>
      </c>
      <c r="C2732" s="50" t="s">
        <v>734</v>
      </c>
      <c r="D2732" s="50" t="n">
        <v>665489</v>
      </c>
      <c r="E2732" s="50" t="n">
        <v>8</v>
      </c>
      <c r="F2732" s="50" t="s">
        <v>57</v>
      </c>
      <c r="G2732" s="50" t="n">
        <v>302</v>
      </c>
      <c r="H2732" s="50" t="n">
        <v>132</v>
      </c>
      <c r="I2732" s="50" t="n">
        <v>16</v>
      </c>
      <c r="J2732" s="50" t="n">
        <v>127</v>
      </c>
      <c r="K2732" s="50" t="n">
        <v>84</v>
      </c>
      <c r="L2732" s="50" t="n">
        <v>4</v>
      </c>
      <c r="M2732" s="50" t="n">
        <v>175</v>
      </c>
      <c r="N2732" s="50" t="n">
        <v>48</v>
      </c>
      <c r="O2732" s="50" t="n">
        <v>-4.12</v>
      </c>
      <c r="P2732" s="50" t="n">
        <v>81</v>
      </c>
      <c r="Q2732" s="50" t="n">
        <v>77</v>
      </c>
      <c r="R2732" s="50" t="n">
        <v>17</v>
      </c>
      <c r="S2732" s="50" t="n">
        <v>3</v>
      </c>
      <c r="T2732" s="50" t="n">
        <v>0</v>
      </c>
      <c r="U2732" s="50" t="n">
        <v>1</v>
      </c>
      <c r="V2732" s="50" t="n">
        <v>4</v>
      </c>
      <c r="W2732" s="50" t="n">
        <v>0</v>
      </c>
      <c r="X2732" s="50" t="n">
        <v>0</v>
      </c>
      <c r="Y2732" s="50" t="n">
        <v>9</v>
      </c>
      <c r="Z2732" s="50" t="n">
        <v>20.25</v>
      </c>
      <c r="AA2732" s="50" t="n">
        <v>81</v>
      </c>
      <c r="AB2732" s="50" t="n">
        <v>21.142</v>
      </c>
      <c r="AC2732" s="50" t="n">
        <v>68</v>
      </c>
      <c r="AD2732" s="50" t="n">
        <v>3</v>
      </c>
      <c r="AE2732" s="50" t="n">
        <v>25</v>
      </c>
      <c r="AF2732" s="50" t="n">
        <v>68</v>
      </c>
      <c r="AG2732" s="50" t="n">
        <v>6022.6</v>
      </c>
      <c r="AH2732" s="50" t="n">
        <v>14</v>
      </c>
      <c r="AI2732" s="50" t="n">
        <v>115</v>
      </c>
      <c r="AJ2732" s="50" t="n">
        <v>8798.9</v>
      </c>
      <c r="AK2732" s="50" t="n">
        <v>68</v>
      </c>
    </row>
    <row r="2733" customFormat="false" ht="15" hidden="false" customHeight="false" outlineLevel="0" collapsed="false">
      <c r="A2733" s="50" t="s">
        <v>1529</v>
      </c>
      <c r="B2733" s="50" t="s">
        <v>170</v>
      </c>
      <c r="C2733" s="50" t="s">
        <v>734</v>
      </c>
      <c r="D2733" s="50" t="n">
        <v>665489</v>
      </c>
      <c r="E2733" s="50" t="n">
        <v>9</v>
      </c>
      <c r="F2733" s="50" t="s">
        <v>58</v>
      </c>
      <c r="G2733" s="50" t="n">
        <v>319</v>
      </c>
      <c r="H2733" s="50" t="n">
        <v>148</v>
      </c>
      <c r="I2733" s="50" t="n">
        <v>34</v>
      </c>
      <c r="J2733" s="50" t="n">
        <v>154</v>
      </c>
      <c r="K2733" s="50" t="n">
        <v>96</v>
      </c>
      <c r="L2733" s="50" t="n">
        <v>10</v>
      </c>
      <c r="M2733" s="50" t="n">
        <v>164</v>
      </c>
      <c r="N2733" s="50" t="n">
        <v>52</v>
      </c>
      <c r="O2733" s="50" t="n">
        <v>0.547</v>
      </c>
      <c r="P2733" s="50" t="n">
        <v>89</v>
      </c>
      <c r="Q2733" s="50" t="n">
        <v>80</v>
      </c>
      <c r="R2733" s="50" t="n">
        <v>22</v>
      </c>
      <c r="S2733" s="50" t="n">
        <v>4</v>
      </c>
      <c r="T2733" s="50" t="n">
        <v>0</v>
      </c>
      <c r="U2733" s="50" t="n">
        <v>2</v>
      </c>
      <c r="V2733" s="50" t="n">
        <v>7</v>
      </c>
      <c r="W2733" s="50" t="n">
        <v>1</v>
      </c>
      <c r="X2733" s="50" t="n">
        <v>1</v>
      </c>
      <c r="Y2733" s="50" t="n">
        <v>15</v>
      </c>
      <c r="Z2733" s="50" t="n">
        <v>29</v>
      </c>
      <c r="AA2733" s="50" t="n">
        <v>89</v>
      </c>
      <c r="AB2733" s="50" t="n">
        <v>29.26</v>
      </c>
      <c r="AC2733" s="50" t="n">
        <v>66</v>
      </c>
      <c r="AD2733" s="50" t="n">
        <v>6</v>
      </c>
      <c r="AE2733" s="50" t="n">
        <v>35</v>
      </c>
      <c r="AF2733" s="50" t="n">
        <v>66</v>
      </c>
      <c r="AG2733" s="50" t="n">
        <v>6066.5</v>
      </c>
      <c r="AH2733" s="50" t="n">
        <v>19</v>
      </c>
      <c r="AI2733" s="50" t="n">
        <v>131</v>
      </c>
      <c r="AJ2733" s="50" t="n">
        <v>10014.7</v>
      </c>
      <c r="AK2733" s="50" t="n">
        <v>86</v>
      </c>
    </row>
    <row r="2734" customFormat="false" ht="15" hidden="false" customHeight="false" outlineLevel="0" collapsed="false">
      <c r="A2734" s="50" t="s">
        <v>1530</v>
      </c>
      <c r="B2734" s="50" t="s">
        <v>170</v>
      </c>
      <c r="C2734" s="50" t="s">
        <v>735</v>
      </c>
      <c r="D2734" s="50" t="n">
        <v>543807</v>
      </c>
      <c r="E2734" s="50" t="n">
        <v>4</v>
      </c>
      <c r="F2734" s="50" t="s">
        <v>53</v>
      </c>
      <c r="G2734" s="50" t="n">
        <v>268</v>
      </c>
      <c r="H2734" s="50" t="n">
        <v>137</v>
      </c>
      <c r="I2734" s="50" t="n">
        <v>28</v>
      </c>
      <c r="J2734" s="50" t="n">
        <v>129</v>
      </c>
      <c r="K2734" s="50" t="n">
        <v>101</v>
      </c>
      <c r="L2734" s="50" t="n">
        <v>10</v>
      </c>
      <c r="M2734" s="50" t="n">
        <v>139</v>
      </c>
      <c r="N2734" s="50" t="n">
        <v>36</v>
      </c>
      <c r="O2734" s="50" t="n">
        <v>1.899</v>
      </c>
      <c r="P2734" s="50" t="n">
        <v>68</v>
      </c>
      <c r="Q2734" s="50" t="n">
        <v>60</v>
      </c>
      <c r="R2734" s="50" t="n">
        <v>13</v>
      </c>
      <c r="S2734" s="50" t="n">
        <v>4</v>
      </c>
      <c r="T2734" s="50" t="n">
        <v>0</v>
      </c>
      <c r="U2734" s="50" t="n">
        <v>2</v>
      </c>
      <c r="V2734" s="50" t="n">
        <v>8</v>
      </c>
      <c r="W2734" s="50" t="n">
        <v>0</v>
      </c>
      <c r="X2734" s="50" t="n">
        <v>0</v>
      </c>
      <c r="Y2734" s="50" t="n">
        <v>15</v>
      </c>
      <c r="Z2734" s="50" t="n">
        <v>20.9</v>
      </c>
      <c r="AA2734" s="50" t="n">
        <v>68</v>
      </c>
      <c r="AB2734" s="50" t="n">
        <v>20.519</v>
      </c>
      <c r="AC2734" s="50" t="n">
        <v>45</v>
      </c>
      <c r="AD2734" s="50" t="n">
        <v>4</v>
      </c>
      <c r="AE2734" s="50" t="n">
        <v>19</v>
      </c>
      <c r="AF2734" s="50" t="n">
        <v>45</v>
      </c>
      <c r="AG2734" s="50" t="n">
        <v>3971.1</v>
      </c>
      <c r="AH2734" s="50" t="n">
        <v>12</v>
      </c>
      <c r="AI2734" s="50" t="n">
        <v>123</v>
      </c>
      <c r="AJ2734" s="50" t="n">
        <v>9051.6</v>
      </c>
      <c r="AK2734" s="50" t="n">
        <v>49</v>
      </c>
    </row>
    <row r="2735" customFormat="false" ht="15" hidden="false" customHeight="false" outlineLevel="0" collapsed="false">
      <c r="A2735" s="50" t="s">
        <v>1530</v>
      </c>
      <c r="B2735" s="50" t="s">
        <v>170</v>
      </c>
      <c r="C2735" s="50" t="s">
        <v>735</v>
      </c>
      <c r="D2735" s="50" t="n">
        <v>543807</v>
      </c>
      <c r="E2735" s="50" t="n">
        <v>5</v>
      </c>
      <c r="F2735" s="50" t="s">
        <v>54</v>
      </c>
      <c r="G2735" s="50" t="n">
        <v>427</v>
      </c>
      <c r="H2735" s="50" t="n">
        <v>218</v>
      </c>
      <c r="I2735" s="50" t="n">
        <v>54</v>
      </c>
      <c r="J2735" s="50" t="n">
        <v>201</v>
      </c>
      <c r="K2735" s="50" t="n">
        <v>152</v>
      </c>
      <c r="L2735" s="50" t="n">
        <v>24</v>
      </c>
      <c r="M2735" s="50" t="n">
        <v>226</v>
      </c>
      <c r="N2735" s="50" t="n">
        <v>66</v>
      </c>
      <c r="O2735" s="50" t="n">
        <v>-2.661</v>
      </c>
      <c r="P2735" s="50" t="n">
        <v>107</v>
      </c>
      <c r="Q2735" s="50" t="n">
        <v>96</v>
      </c>
      <c r="R2735" s="50" t="n">
        <v>20</v>
      </c>
      <c r="S2735" s="50" t="n">
        <v>4</v>
      </c>
      <c r="T2735" s="50" t="n">
        <v>0</v>
      </c>
      <c r="U2735" s="50" t="n">
        <v>3</v>
      </c>
      <c r="V2735" s="50" t="n">
        <v>7</v>
      </c>
      <c r="W2735" s="50" t="n">
        <v>2</v>
      </c>
      <c r="X2735" s="50" t="n">
        <v>0</v>
      </c>
      <c r="Y2735" s="50" t="n">
        <v>19</v>
      </c>
      <c r="Z2735" s="50" t="n">
        <v>30.4</v>
      </c>
      <c r="AA2735" s="50" t="n">
        <v>107</v>
      </c>
      <c r="AB2735" s="50" t="n">
        <v>33.49</v>
      </c>
      <c r="AC2735" s="50" t="n">
        <v>77</v>
      </c>
      <c r="AD2735" s="50" t="n">
        <v>6</v>
      </c>
      <c r="AE2735" s="50" t="n">
        <v>28</v>
      </c>
      <c r="AF2735" s="50" t="n">
        <v>77</v>
      </c>
      <c r="AG2735" s="50" t="n">
        <v>6740.4</v>
      </c>
      <c r="AH2735" s="50" t="n">
        <v>24</v>
      </c>
      <c r="AI2735" s="50" t="n">
        <v>181</v>
      </c>
      <c r="AJ2735" s="50" t="n">
        <v>13048.2</v>
      </c>
      <c r="AK2735" s="50" t="n">
        <v>41</v>
      </c>
    </row>
    <row r="2736" customFormat="false" ht="15" hidden="false" customHeight="false" outlineLevel="0" collapsed="false">
      <c r="A2736" s="50" t="s">
        <v>1530</v>
      </c>
      <c r="B2736" s="50" t="s">
        <v>170</v>
      </c>
      <c r="C2736" s="50" t="s">
        <v>735</v>
      </c>
      <c r="D2736" s="50" t="n">
        <v>543807</v>
      </c>
      <c r="E2736" s="50" t="n">
        <v>6</v>
      </c>
      <c r="F2736" s="50" t="s">
        <v>55</v>
      </c>
      <c r="G2736" s="50" t="n">
        <v>422</v>
      </c>
      <c r="H2736" s="50" t="n">
        <v>183</v>
      </c>
      <c r="I2736" s="50" t="n">
        <v>34</v>
      </c>
      <c r="J2736" s="50" t="n">
        <v>207</v>
      </c>
      <c r="K2736" s="50" t="n">
        <v>139</v>
      </c>
      <c r="L2736" s="50" t="n">
        <v>14</v>
      </c>
      <c r="M2736" s="50" t="n">
        <v>215</v>
      </c>
      <c r="N2736" s="50" t="n">
        <v>44</v>
      </c>
      <c r="O2736" s="50" t="n">
        <v>2.843</v>
      </c>
      <c r="P2736" s="50" t="n">
        <v>104</v>
      </c>
      <c r="Q2736" s="50" t="n">
        <v>88</v>
      </c>
      <c r="R2736" s="50" t="n">
        <v>21</v>
      </c>
      <c r="S2736" s="50" t="n">
        <v>3</v>
      </c>
      <c r="T2736" s="50" t="n">
        <v>1</v>
      </c>
      <c r="U2736" s="50" t="n">
        <v>3</v>
      </c>
      <c r="V2736" s="50" t="n">
        <v>13</v>
      </c>
      <c r="W2736" s="50" t="n">
        <v>1</v>
      </c>
      <c r="X2736" s="50" t="n">
        <v>1</v>
      </c>
      <c r="Y2736" s="50" t="n">
        <v>22</v>
      </c>
      <c r="Z2736" s="50" t="n">
        <v>34.45</v>
      </c>
      <c r="AA2736" s="50" t="n">
        <v>104</v>
      </c>
      <c r="AB2736" s="50" t="n">
        <v>31.321</v>
      </c>
      <c r="AC2736" s="50" t="n">
        <v>67</v>
      </c>
      <c r="AD2736" s="50" t="n">
        <v>4</v>
      </c>
      <c r="AE2736" s="50" t="n">
        <v>25</v>
      </c>
      <c r="AF2736" s="50" t="n">
        <v>67</v>
      </c>
      <c r="AG2736" s="50" t="n">
        <v>5950.4</v>
      </c>
      <c r="AH2736" s="50" t="n">
        <v>24</v>
      </c>
      <c r="AI2736" s="50" t="n">
        <v>166</v>
      </c>
      <c r="AJ2736" s="50" t="n">
        <v>12039.6</v>
      </c>
      <c r="AK2736" s="50" t="n">
        <v>51</v>
      </c>
    </row>
    <row r="2737" customFormat="false" ht="15" hidden="false" customHeight="false" outlineLevel="0" collapsed="false">
      <c r="A2737" s="50" t="s">
        <v>1530</v>
      </c>
      <c r="B2737" s="50" t="s">
        <v>170</v>
      </c>
      <c r="C2737" s="50" t="s">
        <v>735</v>
      </c>
      <c r="D2737" s="50" t="n">
        <v>543807</v>
      </c>
      <c r="E2737" s="50" t="n">
        <v>7</v>
      </c>
      <c r="F2737" s="50" t="s">
        <v>56</v>
      </c>
      <c r="G2737" s="50" t="n">
        <v>288</v>
      </c>
      <c r="H2737" s="50" t="n">
        <v>133</v>
      </c>
      <c r="I2737" s="50" t="n">
        <v>23</v>
      </c>
      <c r="J2737" s="50" t="n">
        <v>140</v>
      </c>
      <c r="K2737" s="50" t="n">
        <v>104</v>
      </c>
      <c r="L2737" s="50" t="n">
        <v>9</v>
      </c>
      <c r="M2737" s="50" t="n">
        <v>148</v>
      </c>
      <c r="N2737" s="50" t="n">
        <v>29</v>
      </c>
      <c r="O2737" s="50" t="n">
        <v>4.133</v>
      </c>
      <c r="P2737" s="50" t="n">
        <v>69</v>
      </c>
      <c r="Q2737" s="50" t="n">
        <v>62</v>
      </c>
      <c r="R2737" s="50" t="n">
        <v>18</v>
      </c>
      <c r="S2737" s="50" t="n">
        <v>2</v>
      </c>
      <c r="T2737" s="50" t="n">
        <v>0</v>
      </c>
      <c r="U2737" s="50" t="n">
        <v>4</v>
      </c>
      <c r="V2737" s="50" t="n">
        <v>7</v>
      </c>
      <c r="W2737" s="50" t="n">
        <v>0</v>
      </c>
      <c r="X2737" s="50" t="n">
        <v>0</v>
      </c>
      <c r="Y2737" s="50" t="n">
        <v>8</v>
      </c>
      <c r="Z2737" s="50" t="n">
        <v>26.2</v>
      </c>
      <c r="AA2737" s="50" t="n">
        <v>69</v>
      </c>
      <c r="AB2737" s="50" t="n">
        <v>25.252</v>
      </c>
      <c r="AC2737" s="50" t="n">
        <v>54</v>
      </c>
      <c r="AD2737" s="50" t="n">
        <v>5</v>
      </c>
      <c r="AE2737" s="50" t="n">
        <v>26</v>
      </c>
      <c r="AF2737" s="50" t="n">
        <v>54</v>
      </c>
      <c r="AG2737" s="50" t="n">
        <v>4890.8</v>
      </c>
      <c r="AH2737" s="50" t="n">
        <v>18</v>
      </c>
      <c r="AI2737" s="50" t="n">
        <v>122</v>
      </c>
      <c r="AJ2737" s="50" t="n">
        <v>9029.8</v>
      </c>
      <c r="AK2737" s="50" t="n">
        <v>56</v>
      </c>
    </row>
    <row r="2738" customFormat="false" ht="15" hidden="false" customHeight="false" outlineLevel="0" collapsed="false">
      <c r="A2738" s="50" t="s">
        <v>1530</v>
      </c>
      <c r="B2738" s="50" t="s">
        <v>170</v>
      </c>
      <c r="C2738" s="50" t="s">
        <v>735</v>
      </c>
      <c r="D2738" s="50" t="n">
        <v>543807</v>
      </c>
      <c r="E2738" s="50" t="n">
        <v>8</v>
      </c>
      <c r="F2738" s="50" t="s">
        <v>57</v>
      </c>
      <c r="G2738" s="50" t="n">
        <v>338</v>
      </c>
      <c r="H2738" s="50" t="n">
        <v>172</v>
      </c>
      <c r="I2738" s="50" t="n">
        <v>37</v>
      </c>
      <c r="J2738" s="50" t="n">
        <v>161</v>
      </c>
      <c r="K2738" s="50" t="n">
        <v>119</v>
      </c>
      <c r="L2738" s="50" t="n">
        <v>14</v>
      </c>
      <c r="M2738" s="50" t="n">
        <v>176</v>
      </c>
      <c r="N2738" s="50" t="n">
        <v>53</v>
      </c>
      <c r="O2738" s="50" t="n">
        <v>4.646</v>
      </c>
      <c r="P2738" s="50" t="n">
        <v>92</v>
      </c>
      <c r="Q2738" s="50" t="n">
        <v>84</v>
      </c>
      <c r="R2738" s="50" t="n">
        <v>27</v>
      </c>
      <c r="S2738" s="50" t="n">
        <v>6</v>
      </c>
      <c r="T2738" s="50" t="n">
        <v>1</v>
      </c>
      <c r="U2738" s="50" t="n">
        <v>2</v>
      </c>
      <c r="V2738" s="50" t="n">
        <v>7</v>
      </c>
      <c r="W2738" s="50" t="n">
        <v>0</v>
      </c>
      <c r="X2738" s="50" t="n">
        <v>1</v>
      </c>
      <c r="Y2738" s="50" t="n">
        <v>16</v>
      </c>
      <c r="Z2738" s="50" t="n">
        <v>34.2</v>
      </c>
      <c r="AA2738" s="50" t="n">
        <v>92</v>
      </c>
      <c r="AB2738" s="50" t="n">
        <v>25.111</v>
      </c>
      <c r="AC2738" s="50" t="n">
        <v>69</v>
      </c>
      <c r="AD2738" s="50" t="n">
        <v>2</v>
      </c>
      <c r="AE2738" s="50" t="n">
        <v>18</v>
      </c>
      <c r="AF2738" s="50" t="n">
        <v>69</v>
      </c>
      <c r="AG2738" s="50" t="n">
        <v>5986.2</v>
      </c>
      <c r="AH2738" s="50" t="n">
        <v>21</v>
      </c>
      <c r="AI2738" s="50" t="n">
        <v>151</v>
      </c>
      <c r="AJ2738" s="50" t="n">
        <v>10997.1</v>
      </c>
      <c r="AK2738" s="50" t="n">
        <v>47</v>
      </c>
    </row>
    <row r="2739" customFormat="false" ht="15" hidden="false" customHeight="false" outlineLevel="0" collapsed="false">
      <c r="A2739" s="50" t="s">
        <v>1530</v>
      </c>
      <c r="B2739" s="50" t="s">
        <v>170</v>
      </c>
      <c r="C2739" s="50" t="s">
        <v>735</v>
      </c>
      <c r="D2739" s="50" t="n">
        <v>543807</v>
      </c>
      <c r="E2739" s="50" t="n">
        <v>9</v>
      </c>
      <c r="F2739" s="50" t="s">
        <v>58</v>
      </c>
      <c r="G2739" s="50" t="n">
        <v>291</v>
      </c>
      <c r="H2739" s="50" t="n">
        <v>139</v>
      </c>
      <c r="I2739" s="50" t="n">
        <v>35</v>
      </c>
      <c r="J2739" s="50" t="n">
        <v>142</v>
      </c>
      <c r="K2739" s="50" t="n">
        <v>99</v>
      </c>
      <c r="L2739" s="50" t="n">
        <v>18</v>
      </c>
      <c r="M2739" s="50" t="n">
        <v>149</v>
      </c>
      <c r="N2739" s="50" t="n">
        <v>40</v>
      </c>
      <c r="O2739" s="50" t="n">
        <v>-0.337</v>
      </c>
      <c r="P2739" s="50" t="n">
        <v>77</v>
      </c>
      <c r="Q2739" s="50" t="n">
        <v>72</v>
      </c>
      <c r="R2739" s="50" t="n">
        <v>16</v>
      </c>
      <c r="S2739" s="50" t="n">
        <v>4</v>
      </c>
      <c r="T2739" s="50" t="n">
        <v>0</v>
      </c>
      <c r="U2739" s="50" t="n">
        <v>1</v>
      </c>
      <c r="V2739" s="50" t="n">
        <v>5</v>
      </c>
      <c r="W2739" s="50" t="n">
        <v>0</v>
      </c>
      <c r="X2739" s="50" t="n">
        <v>0</v>
      </c>
      <c r="Y2739" s="50" t="n">
        <v>15</v>
      </c>
      <c r="Z2739" s="50" t="n">
        <v>20.4</v>
      </c>
      <c r="AA2739" s="50" t="n">
        <v>77</v>
      </c>
      <c r="AB2739" s="50" t="n">
        <v>23.904</v>
      </c>
      <c r="AC2739" s="50" t="n">
        <v>57</v>
      </c>
      <c r="AD2739" s="50" t="n">
        <v>3</v>
      </c>
      <c r="AE2739" s="50" t="n">
        <v>26</v>
      </c>
      <c r="AF2739" s="50" t="n">
        <v>57</v>
      </c>
      <c r="AG2739" s="50" t="n">
        <v>5148.2</v>
      </c>
      <c r="AH2739" s="50" t="n">
        <v>18</v>
      </c>
      <c r="AI2739" s="50" t="n">
        <v>122</v>
      </c>
      <c r="AJ2739" s="50" t="n">
        <v>9127.1</v>
      </c>
      <c r="AK2739" s="50" t="n">
        <v>72</v>
      </c>
    </row>
    <row r="2740" customFormat="false" ht="15" hidden="false" customHeight="false" outlineLevel="0" collapsed="false">
      <c r="A2740" s="50" t="s">
        <v>1531</v>
      </c>
      <c r="B2740" s="50" t="s">
        <v>170</v>
      </c>
      <c r="C2740" s="50" t="s">
        <v>736</v>
      </c>
      <c r="D2740" s="50" t="n">
        <v>665926</v>
      </c>
      <c r="E2740" s="50" t="n">
        <v>4</v>
      </c>
      <c r="F2740" s="50" t="s">
        <v>53</v>
      </c>
      <c r="G2740" s="50" t="n">
        <v>391</v>
      </c>
      <c r="H2740" s="50" t="n">
        <v>228</v>
      </c>
      <c r="I2740" s="50" t="n">
        <v>46</v>
      </c>
      <c r="J2740" s="50" t="n">
        <v>196</v>
      </c>
      <c r="K2740" s="50" t="n">
        <v>141</v>
      </c>
      <c r="L2740" s="50" t="n">
        <v>16</v>
      </c>
      <c r="M2740" s="50" t="n">
        <v>195</v>
      </c>
      <c r="N2740" s="50" t="n">
        <v>87</v>
      </c>
      <c r="O2740" s="50" t="n">
        <v>-0.855</v>
      </c>
      <c r="P2740" s="50" t="n">
        <v>111</v>
      </c>
      <c r="Q2740" s="50" t="n">
        <v>105</v>
      </c>
      <c r="R2740" s="50" t="n">
        <v>28</v>
      </c>
      <c r="S2740" s="50" t="n">
        <v>6</v>
      </c>
      <c r="T2740" s="50" t="n">
        <v>1</v>
      </c>
      <c r="U2740" s="50" t="n">
        <v>3</v>
      </c>
      <c r="V2740" s="50" t="n">
        <v>4</v>
      </c>
      <c r="W2740" s="50" t="n">
        <v>0</v>
      </c>
      <c r="X2740" s="50" t="n">
        <v>1</v>
      </c>
      <c r="Y2740" s="50" t="n">
        <v>17</v>
      </c>
      <c r="Z2740" s="50" t="n">
        <v>34.1</v>
      </c>
      <c r="AA2740" s="50" t="n">
        <v>110</v>
      </c>
      <c r="AB2740" s="50" t="n">
        <v>28.327</v>
      </c>
      <c r="AC2740" s="50" t="n">
        <v>90</v>
      </c>
      <c r="AD2740" s="50" t="n">
        <v>3</v>
      </c>
      <c r="AE2740" s="50" t="n">
        <v>25</v>
      </c>
      <c r="AF2740" s="50" t="n">
        <v>90</v>
      </c>
      <c r="AG2740" s="50" t="n">
        <v>7733.7</v>
      </c>
      <c r="AH2740" s="50" t="n">
        <v>24</v>
      </c>
      <c r="AI2740" s="50" t="n">
        <v>174</v>
      </c>
      <c r="AJ2740" s="50" t="n">
        <v>11811.7</v>
      </c>
      <c r="AK2740" s="50" t="n">
        <v>10</v>
      </c>
    </row>
    <row r="2741" customFormat="false" ht="15" hidden="false" customHeight="false" outlineLevel="0" collapsed="false">
      <c r="A2741" s="50" t="s">
        <v>1531</v>
      </c>
      <c r="B2741" s="50" t="s">
        <v>170</v>
      </c>
      <c r="C2741" s="50" t="s">
        <v>736</v>
      </c>
      <c r="D2741" s="50" t="n">
        <v>665926</v>
      </c>
      <c r="E2741" s="50" t="n">
        <v>5</v>
      </c>
      <c r="F2741" s="50" t="s">
        <v>54</v>
      </c>
      <c r="G2741" s="50" t="n">
        <v>357</v>
      </c>
      <c r="H2741" s="50" t="n">
        <v>195</v>
      </c>
      <c r="I2741" s="50" t="n">
        <v>48</v>
      </c>
      <c r="J2741" s="50" t="n">
        <v>165</v>
      </c>
      <c r="K2741" s="50" t="n">
        <v>119</v>
      </c>
      <c r="L2741" s="50" t="n">
        <v>22</v>
      </c>
      <c r="M2741" s="50" t="n">
        <v>192</v>
      </c>
      <c r="N2741" s="50" t="n">
        <v>76</v>
      </c>
      <c r="O2741" s="50" t="n">
        <v>-8.119</v>
      </c>
      <c r="P2741" s="50" t="n">
        <v>94</v>
      </c>
      <c r="Q2741" s="50" t="n">
        <v>85</v>
      </c>
      <c r="R2741" s="50" t="n">
        <v>13</v>
      </c>
      <c r="S2741" s="50" t="n">
        <v>1</v>
      </c>
      <c r="T2741" s="50" t="n">
        <v>0</v>
      </c>
      <c r="U2741" s="50" t="n">
        <v>3</v>
      </c>
      <c r="V2741" s="50" t="n">
        <v>4</v>
      </c>
      <c r="W2741" s="50" t="n">
        <v>4</v>
      </c>
      <c r="X2741" s="50" t="n">
        <v>1</v>
      </c>
      <c r="Y2741" s="50" t="n">
        <v>19</v>
      </c>
      <c r="Z2741" s="50" t="n">
        <v>20.95</v>
      </c>
      <c r="AA2741" s="50" t="n">
        <v>93</v>
      </c>
      <c r="AB2741" s="50" t="n">
        <v>23.391</v>
      </c>
      <c r="AC2741" s="50" t="n">
        <v>67</v>
      </c>
      <c r="AD2741" s="50" t="n">
        <v>3</v>
      </c>
      <c r="AE2741" s="50" t="n">
        <v>11</v>
      </c>
      <c r="AF2741" s="50" t="n">
        <v>66</v>
      </c>
      <c r="AG2741" s="50" t="n">
        <v>5489.5</v>
      </c>
      <c r="AH2741" s="50" t="n">
        <v>18</v>
      </c>
      <c r="AI2741" s="50" t="n">
        <v>161</v>
      </c>
      <c r="AJ2741" s="50" t="n">
        <v>11003</v>
      </c>
      <c r="AK2741" s="50" t="n">
        <v>6</v>
      </c>
    </row>
    <row r="2742" customFormat="false" ht="15" hidden="false" customHeight="false" outlineLevel="0" collapsed="false">
      <c r="A2742" s="50" t="s">
        <v>1531</v>
      </c>
      <c r="B2742" s="50" t="s">
        <v>170</v>
      </c>
      <c r="C2742" s="50" t="s">
        <v>736</v>
      </c>
      <c r="D2742" s="50" t="n">
        <v>665926</v>
      </c>
      <c r="E2742" s="50" t="n">
        <v>6</v>
      </c>
      <c r="F2742" s="50" t="s">
        <v>55</v>
      </c>
      <c r="G2742" s="50" t="n">
        <v>296</v>
      </c>
      <c r="H2742" s="50" t="n">
        <v>176</v>
      </c>
      <c r="I2742" s="50" t="n">
        <v>41</v>
      </c>
      <c r="J2742" s="50" t="n">
        <v>137</v>
      </c>
      <c r="K2742" s="50" t="n">
        <v>106</v>
      </c>
      <c r="L2742" s="50" t="n">
        <v>19</v>
      </c>
      <c r="M2742" s="50" t="n">
        <v>158</v>
      </c>
      <c r="N2742" s="50" t="n">
        <v>70</v>
      </c>
      <c r="O2742" s="50" t="n">
        <v>0.001</v>
      </c>
      <c r="P2742" s="50" t="n">
        <v>80</v>
      </c>
      <c r="Q2742" s="50" t="n">
        <v>73</v>
      </c>
      <c r="R2742" s="50" t="n">
        <v>22</v>
      </c>
      <c r="S2742" s="50" t="n">
        <v>6</v>
      </c>
      <c r="T2742" s="50" t="n">
        <v>0</v>
      </c>
      <c r="U2742" s="50" t="n">
        <v>1</v>
      </c>
      <c r="V2742" s="50" t="n">
        <v>1</v>
      </c>
      <c r="W2742" s="50" t="n">
        <v>4</v>
      </c>
      <c r="X2742" s="50" t="n">
        <v>1</v>
      </c>
      <c r="Y2742" s="50" t="n">
        <v>20</v>
      </c>
      <c r="Z2742" s="50" t="n">
        <v>26.5</v>
      </c>
      <c r="AA2742" s="50" t="n">
        <v>79</v>
      </c>
      <c r="AB2742" s="50" t="n">
        <v>23.453</v>
      </c>
      <c r="AC2742" s="50" t="n">
        <v>55</v>
      </c>
      <c r="AD2742" s="50" t="n">
        <v>2</v>
      </c>
      <c r="AE2742" s="50" t="n">
        <v>15</v>
      </c>
      <c r="AF2742" s="50" t="n">
        <v>55</v>
      </c>
      <c r="AG2742" s="50" t="n">
        <v>4622.1</v>
      </c>
      <c r="AH2742" s="50" t="n">
        <v>23</v>
      </c>
      <c r="AI2742" s="50" t="n">
        <v>154</v>
      </c>
      <c r="AJ2742" s="50" t="n">
        <v>10451.9</v>
      </c>
      <c r="AK2742" s="50" t="n">
        <v>5</v>
      </c>
    </row>
    <row r="2743" customFormat="false" ht="15" hidden="false" customHeight="false" outlineLevel="0" collapsed="false">
      <c r="A2743" s="50" t="s">
        <v>1531</v>
      </c>
      <c r="B2743" s="50" t="s">
        <v>170</v>
      </c>
      <c r="C2743" s="50" t="s">
        <v>736</v>
      </c>
      <c r="D2743" s="50" t="n">
        <v>665926</v>
      </c>
      <c r="E2743" s="50" t="n">
        <v>7</v>
      </c>
      <c r="F2743" s="50" t="s">
        <v>56</v>
      </c>
      <c r="G2743" s="50" t="n">
        <v>267</v>
      </c>
      <c r="H2743" s="50" t="n">
        <v>149</v>
      </c>
      <c r="I2743" s="50" t="n">
        <v>31</v>
      </c>
      <c r="J2743" s="50" t="n">
        <v>125</v>
      </c>
      <c r="K2743" s="50" t="n">
        <v>88</v>
      </c>
      <c r="L2743" s="50" t="n">
        <v>9</v>
      </c>
      <c r="M2743" s="50" t="n">
        <v>142</v>
      </c>
      <c r="N2743" s="50" t="n">
        <v>61</v>
      </c>
      <c r="O2743" s="50" t="n">
        <v>-5.928</v>
      </c>
      <c r="P2743" s="50" t="n">
        <v>64</v>
      </c>
      <c r="Q2743" s="50" t="n">
        <v>60</v>
      </c>
      <c r="R2743" s="50" t="n">
        <v>12</v>
      </c>
      <c r="S2743" s="50" t="n">
        <v>3</v>
      </c>
      <c r="T2743" s="50" t="n">
        <v>0</v>
      </c>
      <c r="U2743" s="50" t="n">
        <v>0</v>
      </c>
      <c r="V2743" s="50" t="n">
        <v>2</v>
      </c>
      <c r="W2743" s="50" t="n">
        <v>1</v>
      </c>
      <c r="X2743" s="50" t="n">
        <v>1</v>
      </c>
      <c r="Y2743" s="50" t="n">
        <v>10</v>
      </c>
      <c r="Z2743" s="50" t="n">
        <v>13.95</v>
      </c>
      <c r="AA2743" s="50" t="n">
        <v>64</v>
      </c>
      <c r="AB2743" s="50" t="n">
        <v>17.206</v>
      </c>
      <c r="AC2743" s="50" t="n">
        <v>51</v>
      </c>
      <c r="AD2743" s="50" t="n">
        <v>2</v>
      </c>
      <c r="AE2743" s="50" t="n">
        <v>10</v>
      </c>
      <c r="AF2743" s="50" t="n">
        <v>51</v>
      </c>
      <c r="AG2743" s="50" t="n">
        <v>4289.5</v>
      </c>
      <c r="AH2743" s="50" t="n">
        <v>15</v>
      </c>
      <c r="AI2743" s="50" t="n">
        <v>124</v>
      </c>
      <c r="AJ2743" s="50" t="n">
        <v>8445.8</v>
      </c>
      <c r="AK2743" s="50" t="n">
        <v>5</v>
      </c>
    </row>
    <row r="2744" customFormat="false" ht="15" hidden="false" customHeight="false" outlineLevel="0" collapsed="false">
      <c r="A2744" s="50" t="s">
        <v>1531</v>
      </c>
      <c r="B2744" s="50" t="s">
        <v>170</v>
      </c>
      <c r="C2744" s="50" t="s">
        <v>736</v>
      </c>
      <c r="D2744" s="50" t="n">
        <v>665926</v>
      </c>
      <c r="E2744" s="50" t="n">
        <v>8</v>
      </c>
      <c r="F2744" s="50" t="s">
        <v>57</v>
      </c>
      <c r="G2744" s="50" t="n">
        <v>313</v>
      </c>
      <c r="H2744" s="50" t="n">
        <v>182</v>
      </c>
      <c r="I2744" s="50" t="n">
        <v>45</v>
      </c>
      <c r="J2744" s="50" t="n">
        <v>148</v>
      </c>
      <c r="K2744" s="50" t="n">
        <v>108</v>
      </c>
      <c r="L2744" s="50" t="n">
        <v>13</v>
      </c>
      <c r="M2744" s="50" t="n">
        <v>157</v>
      </c>
      <c r="N2744" s="50" t="n">
        <v>74</v>
      </c>
      <c r="O2744" s="50" t="n">
        <v>-0.438</v>
      </c>
      <c r="P2744" s="50" t="n">
        <v>87</v>
      </c>
      <c r="Q2744" s="50" t="n">
        <v>79</v>
      </c>
      <c r="R2744" s="50" t="n">
        <v>22</v>
      </c>
      <c r="S2744" s="50" t="n">
        <v>4</v>
      </c>
      <c r="T2744" s="50" t="n">
        <v>0</v>
      </c>
      <c r="U2744" s="50" t="n">
        <v>1</v>
      </c>
      <c r="V2744" s="50" t="n">
        <v>3</v>
      </c>
      <c r="W2744" s="50" t="n">
        <v>4</v>
      </c>
      <c r="X2744" s="50" t="n">
        <v>1</v>
      </c>
      <c r="Y2744" s="50" t="n">
        <v>17</v>
      </c>
      <c r="Z2744" s="50" t="n">
        <v>25.8</v>
      </c>
      <c r="AA2744" s="50" t="n">
        <v>85</v>
      </c>
      <c r="AB2744" s="50" t="n">
        <v>22.558</v>
      </c>
      <c r="AC2744" s="50" t="n">
        <v>63</v>
      </c>
      <c r="AD2744" s="50" t="n">
        <v>1</v>
      </c>
      <c r="AE2744" s="50" t="n">
        <v>19</v>
      </c>
      <c r="AF2744" s="50" t="n">
        <v>63</v>
      </c>
      <c r="AG2744" s="50" t="n">
        <v>5238.7</v>
      </c>
      <c r="AH2744" s="50" t="n">
        <v>20</v>
      </c>
      <c r="AI2744" s="50" t="n">
        <v>159</v>
      </c>
      <c r="AJ2744" s="50" t="n">
        <v>10909.1</v>
      </c>
      <c r="AK2744" s="50" t="n">
        <v>8</v>
      </c>
    </row>
    <row r="2745" customFormat="false" ht="15" hidden="false" customHeight="false" outlineLevel="0" collapsed="false">
      <c r="A2745" s="50" t="s">
        <v>1531</v>
      </c>
      <c r="B2745" s="50" t="s">
        <v>170</v>
      </c>
      <c r="C2745" s="50" t="s">
        <v>736</v>
      </c>
      <c r="D2745" s="50" t="n">
        <v>665926</v>
      </c>
      <c r="E2745" s="50" t="n">
        <v>9</v>
      </c>
      <c r="F2745" s="50" t="s">
        <v>58</v>
      </c>
      <c r="G2745" s="50" t="n">
        <v>254</v>
      </c>
      <c r="H2745" s="50" t="n">
        <v>152</v>
      </c>
      <c r="I2745" s="50" t="n">
        <v>28</v>
      </c>
      <c r="J2745" s="50" t="n">
        <v>120</v>
      </c>
      <c r="K2745" s="50" t="n">
        <v>91</v>
      </c>
      <c r="L2745" s="50" t="n">
        <v>9</v>
      </c>
      <c r="M2745" s="50" t="n">
        <v>134</v>
      </c>
      <c r="N2745" s="50" t="n">
        <v>61</v>
      </c>
      <c r="O2745" s="50" t="n">
        <v>-0.618</v>
      </c>
      <c r="P2745" s="50" t="n">
        <v>72</v>
      </c>
      <c r="Q2745" s="50" t="n">
        <v>66</v>
      </c>
      <c r="R2745" s="50" t="n">
        <v>17</v>
      </c>
      <c r="S2745" s="50" t="n">
        <v>5</v>
      </c>
      <c r="T2745" s="50" t="n">
        <v>0</v>
      </c>
      <c r="U2745" s="50" t="n">
        <v>1</v>
      </c>
      <c r="V2745" s="50" t="n">
        <v>3</v>
      </c>
      <c r="W2745" s="50" t="n">
        <v>3</v>
      </c>
      <c r="X2745" s="50" t="n">
        <v>0</v>
      </c>
      <c r="Y2745" s="50" t="n">
        <v>11</v>
      </c>
      <c r="Z2745" s="50" t="n">
        <v>22.35</v>
      </c>
      <c r="AA2745" s="50" t="n">
        <v>72</v>
      </c>
      <c r="AB2745" s="50" t="n">
        <v>23.863</v>
      </c>
      <c r="AC2745" s="50" t="n">
        <v>55</v>
      </c>
      <c r="AD2745" s="50" t="n">
        <v>2</v>
      </c>
      <c r="AE2745" s="50" t="n">
        <v>15</v>
      </c>
      <c r="AF2745" s="50" t="n">
        <v>55</v>
      </c>
      <c r="AG2745" s="50" t="n">
        <v>4582.3</v>
      </c>
      <c r="AH2745" s="50" t="n">
        <v>19</v>
      </c>
      <c r="AI2745" s="50" t="n">
        <v>132</v>
      </c>
      <c r="AJ2745" s="50" t="n">
        <v>9052.4</v>
      </c>
      <c r="AK2745" s="50" t="n">
        <v>6</v>
      </c>
    </row>
    <row r="2746" customFormat="false" ht="15" hidden="false" customHeight="false" outlineLevel="0" collapsed="false">
      <c r="A2746" s="50" t="s">
        <v>1532</v>
      </c>
      <c r="B2746" s="50" t="s">
        <v>170</v>
      </c>
      <c r="C2746" s="50" t="s">
        <v>737</v>
      </c>
      <c r="D2746" s="50" t="n">
        <v>664770</v>
      </c>
      <c r="E2746" s="50" t="n">
        <v>4</v>
      </c>
      <c r="F2746" s="50" t="s">
        <v>53</v>
      </c>
      <c r="G2746" s="50" t="n">
        <v>224</v>
      </c>
      <c r="H2746" s="50" t="n">
        <v>123</v>
      </c>
      <c r="I2746" s="50" t="n">
        <v>14</v>
      </c>
      <c r="J2746" s="50" t="n">
        <v>115</v>
      </c>
      <c r="K2746" s="50" t="n">
        <v>75</v>
      </c>
      <c r="L2746" s="50" t="n">
        <v>9</v>
      </c>
      <c r="M2746" s="50" t="n">
        <v>109</v>
      </c>
      <c r="N2746" s="50" t="n">
        <v>48</v>
      </c>
      <c r="O2746" s="50" t="n">
        <v>-2.152</v>
      </c>
      <c r="P2746" s="50" t="n">
        <v>56</v>
      </c>
      <c r="Q2746" s="50" t="n">
        <v>52</v>
      </c>
      <c r="R2746" s="50" t="n">
        <v>13</v>
      </c>
      <c r="S2746" s="50" t="n">
        <v>4</v>
      </c>
      <c r="T2746" s="50" t="n">
        <v>0</v>
      </c>
      <c r="U2746" s="50" t="n">
        <v>0</v>
      </c>
      <c r="V2746" s="50" t="n">
        <v>1</v>
      </c>
      <c r="W2746" s="50" t="n">
        <v>2</v>
      </c>
      <c r="X2746" s="50" t="n">
        <v>1</v>
      </c>
      <c r="Y2746" s="50" t="n">
        <v>7</v>
      </c>
      <c r="Z2746" s="50" t="n">
        <v>15.2</v>
      </c>
      <c r="AA2746" s="50" t="n">
        <v>56</v>
      </c>
      <c r="AB2746" s="50" t="n">
        <v>15.736</v>
      </c>
      <c r="AC2746" s="50" t="n">
        <v>46</v>
      </c>
      <c r="AD2746" s="50" t="n">
        <v>0</v>
      </c>
      <c r="AE2746" s="50" t="n">
        <v>17</v>
      </c>
      <c r="AF2746" s="50" t="n">
        <v>46</v>
      </c>
      <c r="AG2746" s="50" t="n">
        <v>3999.4</v>
      </c>
      <c r="AH2746" s="50" t="n">
        <v>15</v>
      </c>
      <c r="AI2746" s="50" t="n">
        <v>109</v>
      </c>
      <c r="AJ2746" s="50" t="n">
        <v>7352.5</v>
      </c>
      <c r="AK2746" s="50" t="n">
        <v>3</v>
      </c>
    </row>
    <row r="2747" customFormat="false" ht="15" hidden="false" customHeight="false" outlineLevel="0" collapsed="false">
      <c r="A2747" s="50" t="s">
        <v>1532</v>
      </c>
      <c r="B2747" s="50" t="s">
        <v>170</v>
      </c>
      <c r="C2747" s="50" t="s">
        <v>737</v>
      </c>
      <c r="D2747" s="50" t="n">
        <v>664770</v>
      </c>
      <c r="E2747" s="50" t="n">
        <v>5</v>
      </c>
      <c r="F2747" s="50" t="s">
        <v>54</v>
      </c>
      <c r="G2747" s="50" t="n">
        <v>103</v>
      </c>
      <c r="H2747" s="50" t="n">
        <v>44</v>
      </c>
      <c r="I2747" s="50" t="n">
        <v>8</v>
      </c>
      <c r="J2747" s="50" t="n">
        <v>53</v>
      </c>
      <c r="K2747" s="50" t="n">
        <v>31</v>
      </c>
      <c r="L2747" s="50" t="n">
        <v>6</v>
      </c>
      <c r="M2747" s="50" t="n">
        <v>50</v>
      </c>
      <c r="N2747" s="50" t="n">
        <v>13</v>
      </c>
      <c r="O2747" s="50" t="n">
        <v>2.321</v>
      </c>
      <c r="P2747" s="50" t="n">
        <v>25</v>
      </c>
      <c r="Q2747" s="50" t="n">
        <v>21</v>
      </c>
      <c r="R2747" s="50" t="n">
        <v>9</v>
      </c>
      <c r="S2747" s="50" t="n">
        <v>2</v>
      </c>
      <c r="T2747" s="50" t="n">
        <v>0</v>
      </c>
      <c r="U2747" s="50" t="n">
        <v>0</v>
      </c>
      <c r="V2747" s="50" t="n">
        <v>2</v>
      </c>
      <c r="W2747" s="50" t="n">
        <v>1</v>
      </c>
      <c r="X2747" s="50" t="n">
        <v>0</v>
      </c>
      <c r="Y2747" s="50" t="n">
        <v>5</v>
      </c>
      <c r="Z2747" s="50" t="n">
        <v>10.9</v>
      </c>
      <c r="AA2747" s="50" t="n">
        <v>24</v>
      </c>
      <c r="AB2747" s="50" t="n">
        <v>11.09</v>
      </c>
      <c r="AC2747" s="50" t="n">
        <v>17</v>
      </c>
      <c r="AD2747" s="50" t="n">
        <v>1</v>
      </c>
      <c r="AE2747" s="50" t="n">
        <v>7</v>
      </c>
      <c r="AF2747" s="50" t="n">
        <v>17</v>
      </c>
      <c r="AG2747" s="50" t="n">
        <v>1458.6</v>
      </c>
      <c r="AH2747" s="50" t="n">
        <v>11</v>
      </c>
      <c r="AI2747" s="50" t="n">
        <v>40</v>
      </c>
      <c r="AJ2747" s="50" t="n">
        <v>2687.2</v>
      </c>
      <c r="AK2747" s="50" t="n">
        <v>2</v>
      </c>
    </row>
    <row r="2748" customFormat="false" ht="15" hidden="false" customHeight="false" outlineLevel="0" collapsed="false">
      <c r="A2748" s="50" t="s">
        <v>1532</v>
      </c>
      <c r="B2748" s="50" t="s">
        <v>170</v>
      </c>
      <c r="C2748" s="50" t="s">
        <v>737</v>
      </c>
      <c r="D2748" s="50" t="n">
        <v>664770</v>
      </c>
      <c r="E2748" s="50" t="n">
        <v>6</v>
      </c>
      <c r="F2748" s="50" t="s">
        <v>55</v>
      </c>
      <c r="G2748" s="50" t="n">
        <v>379</v>
      </c>
      <c r="H2748" s="50" t="n">
        <v>182</v>
      </c>
      <c r="I2748" s="50" t="n">
        <v>36</v>
      </c>
      <c r="J2748" s="50" t="n">
        <v>183</v>
      </c>
      <c r="K2748" s="50" t="n">
        <v>114</v>
      </c>
      <c r="L2748" s="50" t="n">
        <v>19</v>
      </c>
      <c r="M2748" s="50" t="n">
        <v>196</v>
      </c>
      <c r="N2748" s="50" t="n">
        <v>68</v>
      </c>
      <c r="O2748" s="50" t="n">
        <v>1.672</v>
      </c>
      <c r="P2748" s="50" t="n">
        <v>97</v>
      </c>
      <c r="Q2748" s="50" t="n">
        <v>89</v>
      </c>
      <c r="R2748" s="50" t="n">
        <v>26</v>
      </c>
      <c r="S2748" s="50" t="n">
        <v>2</v>
      </c>
      <c r="T2748" s="50" t="n">
        <v>0</v>
      </c>
      <c r="U2748" s="50" t="n">
        <v>4</v>
      </c>
      <c r="V2748" s="50" t="n">
        <v>6</v>
      </c>
      <c r="W2748" s="50" t="n">
        <v>1</v>
      </c>
      <c r="X2748" s="50" t="n">
        <v>0</v>
      </c>
      <c r="Y2748" s="50" t="n">
        <v>16</v>
      </c>
      <c r="Z2748" s="50" t="n">
        <v>33.4</v>
      </c>
      <c r="AA2748" s="50" t="n">
        <v>96</v>
      </c>
      <c r="AB2748" s="50" t="n">
        <v>26.073</v>
      </c>
      <c r="AC2748" s="50" t="n">
        <v>74</v>
      </c>
      <c r="AD2748" s="50" t="n">
        <v>1</v>
      </c>
      <c r="AE2748" s="50" t="n">
        <v>14</v>
      </c>
      <c r="AF2748" s="50" t="n">
        <v>74</v>
      </c>
      <c r="AG2748" s="50" t="n">
        <v>6195.3</v>
      </c>
      <c r="AH2748" s="50" t="n">
        <v>19</v>
      </c>
      <c r="AI2748" s="50" t="n">
        <v>152</v>
      </c>
      <c r="AJ2748" s="50" t="n">
        <v>10223.4</v>
      </c>
      <c r="AK2748" s="50" t="n">
        <v>9</v>
      </c>
    </row>
    <row r="2749" customFormat="false" ht="15" hidden="false" customHeight="false" outlineLevel="0" collapsed="false">
      <c r="A2749" s="50" t="s">
        <v>1532</v>
      </c>
      <c r="B2749" s="50" t="s">
        <v>170</v>
      </c>
      <c r="C2749" s="50" t="s">
        <v>737</v>
      </c>
      <c r="D2749" s="50" t="n">
        <v>664770</v>
      </c>
      <c r="E2749" s="50" t="n">
        <v>7</v>
      </c>
      <c r="F2749" s="50" t="s">
        <v>56</v>
      </c>
      <c r="G2749" s="50" t="n">
        <v>370</v>
      </c>
      <c r="H2749" s="50" t="n">
        <v>188</v>
      </c>
      <c r="I2749" s="50" t="n">
        <v>23</v>
      </c>
      <c r="J2749" s="50" t="n">
        <v>182</v>
      </c>
      <c r="K2749" s="50" t="n">
        <v>129</v>
      </c>
      <c r="L2749" s="50" t="n">
        <v>10</v>
      </c>
      <c r="M2749" s="50" t="n">
        <v>187</v>
      </c>
      <c r="N2749" s="50" t="n">
        <v>59</v>
      </c>
      <c r="O2749" s="50" t="n">
        <v>-3.284</v>
      </c>
      <c r="P2749" s="50" t="n">
        <v>88</v>
      </c>
      <c r="Q2749" s="50" t="n">
        <v>78</v>
      </c>
      <c r="R2749" s="50" t="n">
        <v>19</v>
      </c>
      <c r="S2749" s="50" t="n">
        <v>3</v>
      </c>
      <c r="T2749" s="50" t="n">
        <v>0</v>
      </c>
      <c r="U2749" s="50" t="n">
        <v>1</v>
      </c>
      <c r="V2749" s="50" t="n">
        <v>8</v>
      </c>
      <c r="W2749" s="50" t="n">
        <v>1</v>
      </c>
      <c r="X2749" s="50" t="n">
        <v>0</v>
      </c>
      <c r="Y2749" s="50" t="n">
        <v>11</v>
      </c>
      <c r="Z2749" s="50" t="n">
        <v>25.55</v>
      </c>
      <c r="AA2749" s="50" t="n">
        <v>87</v>
      </c>
      <c r="AB2749" s="50" t="n">
        <v>23.888</v>
      </c>
      <c r="AC2749" s="50" t="n">
        <v>68</v>
      </c>
      <c r="AD2749" s="50" t="n">
        <v>0</v>
      </c>
      <c r="AE2749" s="50" t="n">
        <v>20</v>
      </c>
      <c r="AF2749" s="50" t="n">
        <v>68</v>
      </c>
      <c r="AG2749" s="50" t="n">
        <v>5803.5</v>
      </c>
      <c r="AH2749" s="50" t="n">
        <v>17</v>
      </c>
      <c r="AI2749" s="50" t="n">
        <v>163</v>
      </c>
      <c r="AJ2749" s="50" t="n">
        <v>10950.3</v>
      </c>
      <c r="AK2749" s="50" t="n">
        <v>5</v>
      </c>
    </row>
    <row r="2750" customFormat="false" ht="15" hidden="false" customHeight="false" outlineLevel="0" collapsed="false">
      <c r="A2750" s="50" t="s">
        <v>1532</v>
      </c>
      <c r="B2750" s="50" t="s">
        <v>170</v>
      </c>
      <c r="C2750" s="50" t="s">
        <v>737</v>
      </c>
      <c r="D2750" s="50" t="n">
        <v>664770</v>
      </c>
      <c r="E2750" s="50" t="n">
        <v>8</v>
      </c>
      <c r="F2750" s="50" t="s">
        <v>57</v>
      </c>
      <c r="G2750" s="50" t="n">
        <v>370</v>
      </c>
      <c r="H2750" s="50" t="n">
        <v>181</v>
      </c>
      <c r="I2750" s="50" t="n">
        <v>21</v>
      </c>
      <c r="J2750" s="50" t="n">
        <v>180</v>
      </c>
      <c r="K2750" s="50" t="n">
        <v>122</v>
      </c>
      <c r="L2750" s="50" t="n">
        <v>10</v>
      </c>
      <c r="M2750" s="50" t="n">
        <v>190</v>
      </c>
      <c r="N2750" s="50" t="n">
        <v>59</v>
      </c>
      <c r="O2750" s="50" t="n">
        <v>-3.895</v>
      </c>
      <c r="P2750" s="50" t="n">
        <v>98</v>
      </c>
      <c r="Q2750" s="50" t="n">
        <v>89</v>
      </c>
      <c r="R2750" s="50" t="n">
        <v>20</v>
      </c>
      <c r="S2750" s="50" t="n">
        <v>0</v>
      </c>
      <c r="T2750" s="50" t="n">
        <v>0</v>
      </c>
      <c r="U2750" s="50" t="n">
        <v>5</v>
      </c>
      <c r="V2750" s="50" t="n">
        <v>4</v>
      </c>
      <c r="W2750" s="50" t="n">
        <v>1</v>
      </c>
      <c r="X2750" s="50" t="n">
        <v>1</v>
      </c>
      <c r="Y2750" s="50" t="n">
        <v>15</v>
      </c>
      <c r="Z2750" s="50" t="n">
        <v>27</v>
      </c>
      <c r="AA2750" s="50" t="n">
        <v>95</v>
      </c>
      <c r="AB2750" s="50" t="n">
        <v>27.741</v>
      </c>
      <c r="AC2750" s="50" t="n">
        <v>78</v>
      </c>
      <c r="AD2750" s="50" t="n">
        <v>5</v>
      </c>
      <c r="AE2750" s="50" t="n">
        <v>21</v>
      </c>
      <c r="AF2750" s="50" t="n">
        <v>78</v>
      </c>
      <c r="AG2750" s="50" t="n">
        <v>6601.5</v>
      </c>
      <c r="AH2750" s="50" t="n">
        <v>29</v>
      </c>
      <c r="AI2750" s="50" t="n">
        <v>151</v>
      </c>
      <c r="AJ2750" s="50" t="n">
        <v>10038.7</v>
      </c>
      <c r="AK2750" s="50" t="n">
        <v>1</v>
      </c>
    </row>
    <row r="2751" customFormat="false" ht="15" hidden="false" customHeight="false" outlineLevel="0" collapsed="false">
      <c r="A2751" s="50" t="s">
        <v>1532</v>
      </c>
      <c r="B2751" s="50" t="s">
        <v>170</v>
      </c>
      <c r="C2751" s="50" t="s">
        <v>737</v>
      </c>
      <c r="D2751" s="50" t="n">
        <v>664770</v>
      </c>
      <c r="E2751" s="50" t="n">
        <v>9</v>
      </c>
      <c r="F2751" s="50" t="s">
        <v>58</v>
      </c>
      <c r="G2751" s="50" t="n">
        <v>309</v>
      </c>
      <c r="H2751" s="50" t="n">
        <v>162</v>
      </c>
      <c r="I2751" s="50" t="n">
        <v>17</v>
      </c>
      <c r="J2751" s="50" t="n">
        <v>165</v>
      </c>
      <c r="K2751" s="50" t="n">
        <v>111</v>
      </c>
      <c r="L2751" s="50" t="n">
        <v>9</v>
      </c>
      <c r="M2751" s="50" t="n">
        <v>142</v>
      </c>
      <c r="N2751" s="50" t="n">
        <v>51</v>
      </c>
      <c r="O2751" s="50" t="n">
        <v>0.751</v>
      </c>
      <c r="P2751" s="50" t="n">
        <v>86</v>
      </c>
      <c r="Q2751" s="50" t="n">
        <v>79</v>
      </c>
      <c r="R2751" s="50" t="n">
        <v>26</v>
      </c>
      <c r="S2751" s="50" t="n">
        <v>4</v>
      </c>
      <c r="T2751" s="50" t="n">
        <v>0</v>
      </c>
      <c r="U2751" s="50" t="n">
        <v>0</v>
      </c>
      <c r="V2751" s="50" t="n">
        <v>4</v>
      </c>
      <c r="W2751" s="50" t="n">
        <v>1</v>
      </c>
      <c r="X2751" s="50" t="n">
        <v>1</v>
      </c>
      <c r="Y2751" s="50" t="n">
        <v>10</v>
      </c>
      <c r="Z2751" s="50" t="n">
        <v>28.3</v>
      </c>
      <c r="AA2751" s="50" t="n">
        <v>85</v>
      </c>
      <c r="AB2751" s="50" t="n">
        <v>25.249</v>
      </c>
      <c r="AC2751" s="50" t="n">
        <v>71</v>
      </c>
      <c r="AD2751" s="50" t="n">
        <v>2</v>
      </c>
      <c r="AE2751" s="50" t="n">
        <v>24</v>
      </c>
      <c r="AF2751" s="50" t="n">
        <v>71</v>
      </c>
      <c r="AG2751" s="50" t="n">
        <v>6087.1</v>
      </c>
      <c r="AH2751" s="50" t="n">
        <v>25</v>
      </c>
      <c r="AI2751" s="50" t="n">
        <v>143</v>
      </c>
      <c r="AJ2751" s="50" t="n">
        <v>9518.2</v>
      </c>
      <c r="AK2751" s="50" t="n">
        <v>5</v>
      </c>
    </row>
    <row r="2752" customFormat="false" ht="15" hidden="false" customHeight="false" outlineLevel="0" collapsed="false">
      <c r="A2752" s="50" t="s">
        <v>1533</v>
      </c>
      <c r="B2752" s="50" t="s">
        <v>170</v>
      </c>
      <c r="C2752" s="50" t="s">
        <v>395</v>
      </c>
      <c r="D2752" s="50" t="n">
        <v>662139</v>
      </c>
      <c r="E2752" s="50" t="n">
        <v>4</v>
      </c>
      <c r="F2752" s="50" t="s">
        <v>53</v>
      </c>
      <c r="G2752" s="50" t="n">
        <v>399</v>
      </c>
      <c r="H2752" s="50" t="n">
        <v>222</v>
      </c>
      <c r="I2752" s="50" t="n">
        <v>39</v>
      </c>
      <c r="J2752" s="50" t="n">
        <v>198</v>
      </c>
      <c r="K2752" s="50" t="n">
        <v>157</v>
      </c>
      <c r="L2752" s="50" t="n">
        <v>20</v>
      </c>
      <c r="M2752" s="50" t="n">
        <v>197</v>
      </c>
      <c r="N2752" s="50" t="n">
        <v>65</v>
      </c>
      <c r="O2752" s="50" t="n">
        <v>-0.817</v>
      </c>
      <c r="P2752" s="50" t="n">
        <v>109</v>
      </c>
      <c r="Q2752" s="50" t="n">
        <v>98</v>
      </c>
      <c r="R2752" s="50" t="n">
        <v>23</v>
      </c>
      <c r="S2752" s="50" t="n">
        <v>5</v>
      </c>
      <c r="T2752" s="50" t="n">
        <v>0</v>
      </c>
      <c r="U2752" s="50" t="n">
        <v>4</v>
      </c>
      <c r="V2752" s="50" t="n">
        <v>9</v>
      </c>
      <c r="W2752" s="50" t="n">
        <v>2</v>
      </c>
      <c r="X2752" s="50" t="n">
        <v>0</v>
      </c>
      <c r="Y2752" s="50" t="n">
        <v>20</v>
      </c>
      <c r="Z2752" s="50" t="n">
        <v>33.85</v>
      </c>
      <c r="AA2752" s="50" t="n">
        <v>108</v>
      </c>
      <c r="AB2752" s="50" t="n">
        <v>33.9</v>
      </c>
      <c r="AC2752" s="50" t="n">
        <v>78</v>
      </c>
      <c r="AD2752" s="50" t="n">
        <v>5</v>
      </c>
      <c r="AE2752" s="50" t="n">
        <v>26</v>
      </c>
      <c r="AF2752" s="50" t="n">
        <v>78</v>
      </c>
      <c r="AG2752" s="50" t="n">
        <v>6605.6</v>
      </c>
      <c r="AH2752" s="50" t="n">
        <v>29</v>
      </c>
      <c r="AI2752" s="50" t="n">
        <v>192</v>
      </c>
      <c r="AJ2752" s="50" t="n">
        <v>14022.5</v>
      </c>
      <c r="AK2752" s="50" t="n">
        <v>62</v>
      </c>
    </row>
    <row r="2753" customFormat="false" ht="15" hidden="false" customHeight="false" outlineLevel="0" collapsed="false">
      <c r="A2753" s="50" t="s">
        <v>1533</v>
      </c>
      <c r="B2753" s="50" t="s">
        <v>170</v>
      </c>
      <c r="C2753" s="50" t="s">
        <v>395</v>
      </c>
      <c r="D2753" s="50" t="n">
        <v>662139</v>
      </c>
      <c r="E2753" s="50" t="n">
        <v>5</v>
      </c>
      <c r="F2753" s="50" t="s">
        <v>54</v>
      </c>
      <c r="G2753" s="50" t="n">
        <v>458</v>
      </c>
      <c r="H2753" s="50" t="n">
        <v>224</v>
      </c>
      <c r="I2753" s="50" t="n">
        <v>37</v>
      </c>
      <c r="J2753" s="50" t="n">
        <v>187</v>
      </c>
      <c r="K2753" s="50" t="n">
        <v>127</v>
      </c>
      <c r="L2753" s="50" t="n">
        <v>10</v>
      </c>
      <c r="M2753" s="50" t="n">
        <v>266</v>
      </c>
      <c r="N2753" s="50" t="n">
        <v>97</v>
      </c>
      <c r="O2753" s="50" t="n">
        <v>2.278</v>
      </c>
      <c r="P2753" s="50" t="n">
        <v>117</v>
      </c>
      <c r="Q2753" s="50" t="n">
        <v>106</v>
      </c>
      <c r="R2753" s="50" t="n">
        <v>30</v>
      </c>
      <c r="S2753" s="50" t="n">
        <v>8</v>
      </c>
      <c r="T2753" s="50" t="n">
        <v>2</v>
      </c>
      <c r="U2753" s="50" t="n">
        <v>1</v>
      </c>
      <c r="V2753" s="50" t="n">
        <v>11</v>
      </c>
      <c r="W2753" s="50" t="n">
        <v>0</v>
      </c>
      <c r="X2753" s="50" t="n">
        <v>0</v>
      </c>
      <c r="Y2753" s="50" t="n">
        <v>23</v>
      </c>
      <c r="Z2753" s="50" t="n">
        <v>39.3</v>
      </c>
      <c r="AA2753" s="50" t="n">
        <v>116</v>
      </c>
      <c r="AB2753" s="50" t="n">
        <v>34.951</v>
      </c>
      <c r="AC2753" s="50" t="n">
        <v>83</v>
      </c>
      <c r="AD2753" s="50" t="n">
        <v>5</v>
      </c>
      <c r="AE2753" s="50" t="n">
        <v>36</v>
      </c>
      <c r="AF2753" s="50" t="n">
        <v>83</v>
      </c>
      <c r="AG2753" s="50" t="n">
        <v>7224.9</v>
      </c>
      <c r="AH2753" s="50" t="n">
        <v>33</v>
      </c>
      <c r="AI2753" s="50" t="n">
        <v>185</v>
      </c>
      <c r="AJ2753" s="50" t="n">
        <v>13481.2</v>
      </c>
      <c r="AK2753" s="50" t="n">
        <v>49</v>
      </c>
    </row>
    <row r="2754" customFormat="false" ht="15" hidden="false" customHeight="false" outlineLevel="0" collapsed="false">
      <c r="A2754" s="50" t="s">
        <v>1533</v>
      </c>
      <c r="B2754" s="50" t="s">
        <v>170</v>
      </c>
      <c r="C2754" s="50" t="s">
        <v>395</v>
      </c>
      <c r="D2754" s="50" t="n">
        <v>662139</v>
      </c>
      <c r="E2754" s="50" t="n">
        <v>6</v>
      </c>
      <c r="F2754" s="50" t="s">
        <v>55</v>
      </c>
      <c r="G2754" s="50" t="n">
        <v>185</v>
      </c>
      <c r="H2754" s="50" t="n">
        <v>100</v>
      </c>
      <c r="I2754" s="50" t="n">
        <v>26</v>
      </c>
      <c r="J2754" s="50" t="n">
        <v>75</v>
      </c>
      <c r="K2754" s="50" t="n">
        <v>54</v>
      </c>
      <c r="L2754" s="50" t="n">
        <v>8</v>
      </c>
      <c r="M2754" s="50" t="n">
        <v>110</v>
      </c>
      <c r="N2754" s="50" t="n">
        <v>46</v>
      </c>
      <c r="O2754" s="50" t="n">
        <v>-0.36</v>
      </c>
      <c r="P2754" s="50" t="n">
        <v>45</v>
      </c>
      <c r="Q2754" s="50" t="n">
        <v>40</v>
      </c>
      <c r="R2754" s="50" t="n">
        <v>10</v>
      </c>
      <c r="S2754" s="50" t="n">
        <v>3</v>
      </c>
      <c r="T2754" s="50" t="n">
        <v>0</v>
      </c>
      <c r="U2754" s="50" t="n">
        <v>2</v>
      </c>
      <c r="V2754" s="50" t="n">
        <v>4</v>
      </c>
      <c r="W2754" s="50" t="n">
        <v>0</v>
      </c>
      <c r="X2754" s="50" t="n">
        <v>1</v>
      </c>
      <c r="Y2754" s="50" t="n">
        <v>15</v>
      </c>
      <c r="Z2754" s="50" t="n">
        <v>15.05</v>
      </c>
      <c r="AA2754" s="50" t="n">
        <v>45</v>
      </c>
      <c r="AB2754" s="50" t="n">
        <v>12.744</v>
      </c>
      <c r="AC2754" s="50" t="n">
        <v>26</v>
      </c>
      <c r="AD2754" s="50" t="n">
        <v>3</v>
      </c>
      <c r="AE2754" s="50" t="n">
        <v>10</v>
      </c>
      <c r="AF2754" s="50" t="n">
        <v>26</v>
      </c>
      <c r="AG2754" s="50" t="n">
        <v>2182.8</v>
      </c>
      <c r="AH2754" s="50" t="n">
        <v>10</v>
      </c>
      <c r="AI2754" s="50" t="n">
        <v>85</v>
      </c>
      <c r="AJ2754" s="50" t="n">
        <v>6147.9</v>
      </c>
      <c r="AK2754" s="50" t="n">
        <v>22</v>
      </c>
    </row>
    <row r="2755" customFormat="false" ht="15" hidden="false" customHeight="false" outlineLevel="0" collapsed="false">
      <c r="A2755" s="50" t="s">
        <v>1533</v>
      </c>
      <c r="B2755" s="50" t="s">
        <v>170</v>
      </c>
      <c r="C2755" s="50" t="s">
        <v>395</v>
      </c>
      <c r="D2755" s="50" t="n">
        <v>662139</v>
      </c>
      <c r="E2755" s="50" t="n">
        <v>7</v>
      </c>
      <c r="F2755" s="50" t="s">
        <v>56</v>
      </c>
      <c r="G2755" s="50" t="n">
        <v>311</v>
      </c>
      <c r="H2755" s="50" t="n">
        <v>179</v>
      </c>
      <c r="I2755" s="50" t="n">
        <v>24</v>
      </c>
      <c r="J2755" s="50" t="n">
        <v>159</v>
      </c>
      <c r="K2755" s="50" t="n">
        <v>122</v>
      </c>
      <c r="L2755" s="50" t="n">
        <v>10</v>
      </c>
      <c r="M2755" s="50" t="n">
        <v>152</v>
      </c>
      <c r="N2755" s="50" t="n">
        <v>57</v>
      </c>
      <c r="O2755" s="50" t="n">
        <v>-7.39</v>
      </c>
      <c r="P2755" s="50" t="n">
        <v>87</v>
      </c>
      <c r="Q2755" s="50" t="n">
        <v>83</v>
      </c>
      <c r="R2755" s="50" t="n">
        <v>17</v>
      </c>
      <c r="S2755" s="50" t="n">
        <v>3</v>
      </c>
      <c r="T2755" s="50" t="n">
        <v>0</v>
      </c>
      <c r="U2755" s="50" t="n">
        <v>0</v>
      </c>
      <c r="V2755" s="50" t="n">
        <v>4</v>
      </c>
      <c r="W2755" s="50" t="n">
        <v>0</v>
      </c>
      <c r="X2755" s="50" t="n">
        <v>0</v>
      </c>
      <c r="Y2755" s="50" t="n">
        <v>10</v>
      </c>
      <c r="Z2755" s="50" t="n">
        <v>19.15</v>
      </c>
      <c r="AA2755" s="50" t="n">
        <v>87</v>
      </c>
      <c r="AB2755" s="50" t="n">
        <v>23.222</v>
      </c>
      <c r="AC2755" s="50" t="n">
        <v>73</v>
      </c>
      <c r="AD2755" s="50" t="n">
        <v>4</v>
      </c>
      <c r="AE2755" s="50" t="n">
        <v>23</v>
      </c>
      <c r="AF2755" s="50" t="n">
        <v>73</v>
      </c>
      <c r="AG2755" s="50" t="n">
        <v>6335.4</v>
      </c>
      <c r="AH2755" s="50" t="n">
        <v>23</v>
      </c>
      <c r="AI2755" s="50" t="n">
        <v>157</v>
      </c>
      <c r="AJ2755" s="50" t="n">
        <v>11474.6</v>
      </c>
      <c r="AK2755" s="50" t="n">
        <v>45</v>
      </c>
    </row>
    <row r="2756" customFormat="false" ht="15" hidden="false" customHeight="false" outlineLevel="0" collapsed="false">
      <c r="A2756" s="50" t="s">
        <v>1533</v>
      </c>
      <c r="B2756" s="50" t="s">
        <v>170</v>
      </c>
      <c r="C2756" s="50" t="s">
        <v>395</v>
      </c>
      <c r="D2756" s="50" t="n">
        <v>662139</v>
      </c>
      <c r="E2756" s="50" t="n">
        <v>8</v>
      </c>
      <c r="F2756" s="50" t="s">
        <v>57</v>
      </c>
      <c r="G2756" s="50" t="n">
        <v>32</v>
      </c>
      <c r="H2756" s="50" t="n">
        <v>14</v>
      </c>
      <c r="I2756" s="50" t="n">
        <v>5</v>
      </c>
      <c r="J2756" s="50" t="n">
        <v>13</v>
      </c>
      <c r="K2756" s="50" t="n">
        <v>8</v>
      </c>
      <c r="L2756" s="50" t="n">
        <v>3</v>
      </c>
      <c r="M2756" s="50" t="n">
        <v>19</v>
      </c>
      <c r="N2756" s="50" t="n">
        <v>6</v>
      </c>
      <c r="O2756" s="50" t="n">
        <v>-0.815</v>
      </c>
      <c r="P2756" s="50" t="n">
        <v>7</v>
      </c>
      <c r="Q2756" s="50" t="n">
        <v>6</v>
      </c>
      <c r="R2756" s="50" t="n">
        <v>1</v>
      </c>
      <c r="S2756" s="50" t="n">
        <v>0</v>
      </c>
      <c r="T2756" s="50" t="n">
        <v>0</v>
      </c>
      <c r="U2756" s="50" t="n">
        <v>0</v>
      </c>
      <c r="V2756" s="50" t="n">
        <v>1</v>
      </c>
      <c r="W2756" s="50" t="n">
        <v>0</v>
      </c>
      <c r="X2756" s="50" t="n">
        <v>0</v>
      </c>
      <c r="Y2756" s="50" t="n">
        <v>3</v>
      </c>
      <c r="Z2756" s="50" t="n">
        <v>1.6</v>
      </c>
      <c r="AA2756" s="50" t="n">
        <v>7</v>
      </c>
      <c r="AB2756" s="50" t="n">
        <v>1.235</v>
      </c>
      <c r="AC2756" s="50" t="n">
        <v>3</v>
      </c>
      <c r="AD2756" s="50" t="n">
        <v>0</v>
      </c>
      <c r="AE2756" s="50" t="n">
        <v>1</v>
      </c>
      <c r="AF2756" s="50" t="n">
        <v>3</v>
      </c>
      <c r="AG2756" s="50" t="n">
        <v>189.7</v>
      </c>
      <c r="AH2756" s="50" t="n">
        <v>1</v>
      </c>
      <c r="AI2756" s="50" t="n">
        <v>8</v>
      </c>
      <c r="AJ2756" s="50" t="n">
        <v>589.3</v>
      </c>
      <c r="AK2756" s="50" t="n">
        <v>3</v>
      </c>
    </row>
    <row r="2757" customFormat="false" ht="15" hidden="false" customHeight="false" outlineLevel="0" collapsed="false">
      <c r="A2757" s="50" t="s">
        <v>1534</v>
      </c>
      <c r="B2757" s="50" t="s">
        <v>170</v>
      </c>
      <c r="C2757" s="50" t="s">
        <v>738</v>
      </c>
      <c r="D2757" s="50" t="n">
        <v>664702</v>
      </c>
      <c r="E2757" s="50" t="n">
        <v>4</v>
      </c>
      <c r="F2757" s="50" t="s">
        <v>53</v>
      </c>
      <c r="G2757" s="50" t="n">
        <v>199</v>
      </c>
      <c r="H2757" s="50" t="n">
        <v>80</v>
      </c>
      <c r="I2757" s="50" t="n">
        <v>7</v>
      </c>
      <c r="J2757" s="50" t="n">
        <v>101</v>
      </c>
      <c r="K2757" s="50" t="n">
        <v>58</v>
      </c>
      <c r="L2757" s="50" t="n">
        <v>3</v>
      </c>
      <c r="M2757" s="50" t="n">
        <v>98</v>
      </c>
      <c r="N2757" s="50" t="n">
        <v>22</v>
      </c>
      <c r="O2757" s="50" t="n">
        <v>-0.103</v>
      </c>
      <c r="P2757" s="50" t="n">
        <v>53</v>
      </c>
      <c r="Q2757" s="50" t="n">
        <v>47</v>
      </c>
      <c r="R2757" s="50" t="n">
        <v>13</v>
      </c>
      <c r="S2757" s="50" t="n">
        <v>2</v>
      </c>
      <c r="T2757" s="50" t="n">
        <v>0</v>
      </c>
      <c r="U2757" s="50" t="n">
        <v>1</v>
      </c>
      <c r="V2757" s="50" t="n">
        <v>4</v>
      </c>
      <c r="W2757" s="50" t="n">
        <v>0</v>
      </c>
      <c r="X2757" s="50" t="n">
        <v>1</v>
      </c>
      <c r="Y2757" s="50" t="n">
        <v>5</v>
      </c>
      <c r="Z2757" s="50" t="n">
        <v>17</v>
      </c>
      <c r="AA2757" s="50" t="n">
        <v>52</v>
      </c>
      <c r="AB2757" s="50" t="n">
        <v>17.468</v>
      </c>
      <c r="AC2757" s="50" t="n">
        <v>44</v>
      </c>
      <c r="AD2757" s="50" t="n">
        <v>2</v>
      </c>
      <c r="AE2757" s="50" t="n">
        <v>12</v>
      </c>
      <c r="AF2757" s="50" t="n">
        <v>44</v>
      </c>
      <c r="AG2757" s="50" t="n">
        <v>3756.4</v>
      </c>
      <c r="AH2757" s="50" t="n">
        <v>15</v>
      </c>
      <c r="AI2757" s="50" t="n">
        <v>62</v>
      </c>
      <c r="AJ2757" s="50" t="n">
        <v>4290.6</v>
      </c>
      <c r="AK2757" s="50" t="n">
        <v>9</v>
      </c>
    </row>
    <row r="2758" customFormat="false" ht="15" hidden="false" customHeight="false" outlineLevel="0" collapsed="false">
      <c r="A2758" s="50" t="s">
        <v>1534</v>
      </c>
      <c r="B2758" s="50" t="s">
        <v>170</v>
      </c>
      <c r="C2758" s="50" t="s">
        <v>738</v>
      </c>
      <c r="D2758" s="50" t="n">
        <v>664702</v>
      </c>
      <c r="E2758" s="50" t="n">
        <v>5</v>
      </c>
      <c r="F2758" s="50" t="s">
        <v>54</v>
      </c>
      <c r="G2758" s="50" t="n">
        <v>176</v>
      </c>
      <c r="H2758" s="50" t="n">
        <v>62</v>
      </c>
      <c r="I2758" s="50" t="n">
        <v>9</v>
      </c>
      <c r="J2758" s="50" t="n">
        <v>87</v>
      </c>
      <c r="K2758" s="50" t="n">
        <v>48</v>
      </c>
      <c r="L2758" s="50" t="n">
        <v>5</v>
      </c>
      <c r="M2758" s="50" t="n">
        <v>89</v>
      </c>
      <c r="N2758" s="50" t="n">
        <v>14</v>
      </c>
      <c r="O2758" s="50" t="n">
        <v>-1.453</v>
      </c>
      <c r="P2758" s="50" t="n">
        <v>46</v>
      </c>
      <c r="Q2758" s="50" t="n">
        <v>40</v>
      </c>
      <c r="R2758" s="50" t="n">
        <v>8</v>
      </c>
      <c r="S2758" s="50" t="n">
        <v>1</v>
      </c>
      <c r="T2758" s="50" t="n">
        <v>0</v>
      </c>
      <c r="U2758" s="50" t="n">
        <v>1</v>
      </c>
      <c r="V2758" s="50" t="n">
        <v>6</v>
      </c>
      <c r="W2758" s="50" t="n">
        <v>0</v>
      </c>
      <c r="X2758" s="50" t="n">
        <v>0</v>
      </c>
      <c r="Y2758" s="50" t="n">
        <v>10</v>
      </c>
      <c r="Z2758" s="50" t="n">
        <v>12.85</v>
      </c>
      <c r="AA2758" s="50" t="n">
        <v>46</v>
      </c>
      <c r="AB2758" s="50" t="n">
        <v>14.37</v>
      </c>
      <c r="AC2758" s="50" t="n">
        <v>30</v>
      </c>
      <c r="AD2758" s="50" t="n">
        <v>2</v>
      </c>
      <c r="AE2758" s="50" t="n">
        <v>9</v>
      </c>
      <c r="AF2758" s="50" t="n">
        <v>30</v>
      </c>
      <c r="AG2758" s="50" t="n">
        <v>2537</v>
      </c>
      <c r="AH2758" s="50" t="n">
        <v>8</v>
      </c>
      <c r="AI2758" s="50" t="n">
        <v>53</v>
      </c>
      <c r="AJ2758" s="50" t="n">
        <v>3685.7</v>
      </c>
      <c r="AK2758" s="50" t="n">
        <v>2</v>
      </c>
    </row>
    <row r="2759" customFormat="false" ht="15" hidden="false" customHeight="false" outlineLevel="0" collapsed="false">
      <c r="A2759" s="50" t="s">
        <v>1534</v>
      </c>
      <c r="B2759" s="50" t="s">
        <v>170</v>
      </c>
      <c r="C2759" s="50" t="s">
        <v>738</v>
      </c>
      <c r="D2759" s="50" t="n">
        <v>664702</v>
      </c>
      <c r="E2759" s="50" t="n">
        <v>6</v>
      </c>
      <c r="F2759" s="50" t="s">
        <v>55</v>
      </c>
      <c r="G2759" s="50" t="n">
        <v>221</v>
      </c>
      <c r="H2759" s="50" t="n">
        <v>86</v>
      </c>
      <c r="I2759" s="50" t="n">
        <v>9</v>
      </c>
      <c r="J2759" s="50" t="n">
        <v>109</v>
      </c>
      <c r="K2759" s="50" t="n">
        <v>66</v>
      </c>
      <c r="L2759" s="50" t="n">
        <v>5</v>
      </c>
      <c r="M2759" s="50" t="n">
        <v>112</v>
      </c>
      <c r="N2759" s="50" t="n">
        <v>20</v>
      </c>
      <c r="O2759" s="50" t="n">
        <v>-3.711</v>
      </c>
      <c r="P2759" s="50" t="n">
        <v>52</v>
      </c>
      <c r="Q2759" s="50" t="n">
        <v>46</v>
      </c>
      <c r="R2759" s="50" t="n">
        <v>10</v>
      </c>
      <c r="S2759" s="50" t="n">
        <v>3</v>
      </c>
      <c r="T2759" s="50" t="n">
        <v>0</v>
      </c>
      <c r="U2759" s="50" t="n">
        <v>0</v>
      </c>
      <c r="V2759" s="50" t="n">
        <v>3</v>
      </c>
      <c r="W2759" s="50" t="n">
        <v>0</v>
      </c>
      <c r="X2759" s="50" t="n">
        <v>2</v>
      </c>
      <c r="Y2759" s="50" t="n">
        <v>7</v>
      </c>
      <c r="Z2759" s="50" t="n">
        <v>12.15</v>
      </c>
      <c r="AA2759" s="50" t="n">
        <v>51</v>
      </c>
      <c r="AB2759" s="50" t="n">
        <v>12.426</v>
      </c>
      <c r="AC2759" s="50" t="n">
        <v>42</v>
      </c>
      <c r="AD2759" s="50" t="n">
        <v>0</v>
      </c>
      <c r="AE2759" s="50" t="n">
        <v>10</v>
      </c>
      <c r="AF2759" s="50" t="n">
        <v>42</v>
      </c>
      <c r="AG2759" s="50" t="n">
        <v>3522.4</v>
      </c>
      <c r="AH2759" s="50" t="n">
        <v>11</v>
      </c>
      <c r="AI2759" s="50" t="n">
        <v>79</v>
      </c>
      <c r="AJ2759" s="50" t="n">
        <v>5343.8</v>
      </c>
      <c r="AK2759" s="50" t="n">
        <v>0</v>
      </c>
    </row>
    <row r="2760" customFormat="false" ht="15" hidden="false" customHeight="false" outlineLevel="0" collapsed="false">
      <c r="A2760" s="50" t="s">
        <v>1534</v>
      </c>
      <c r="B2760" s="50" t="s">
        <v>170</v>
      </c>
      <c r="C2760" s="50" t="s">
        <v>738</v>
      </c>
      <c r="D2760" s="50" t="n">
        <v>664702</v>
      </c>
      <c r="E2760" s="50" t="n">
        <v>7</v>
      </c>
      <c r="F2760" s="50" t="s">
        <v>56</v>
      </c>
      <c r="G2760" s="50" t="n">
        <v>117</v>
      </c>
      <c r="H2760" s="50" t="n">
        <v>59</v>
      </c>
      <c r="I2760" s="50" t="n">
        <v>4</v>
      </c>
      <c r="J2760" s="50" t="n">
        <v>67</v>
      </c>
      <c r="K2760" s="50" t="n">
        <v>43</v>
      </c>
      <c r="L2760" s="50" t="n">
        <v>1</v>
      </c>
      <c r="M2760" s="50" t="n">
        <v>50</v>
      </c>
      <c r="N2760" s="50" t="n">
        <v>16</v>
      </c>
      <c r="O2760" s="50" t="n">
        <v>-4.105</v>
      </c>
      <c r="P2760" s="50" t="n">
        <v>39</v>
      </c>
      <c r="Q2760" s="50" t="n">
        <v>37</v>
      </c>
      <c r="R2760" s="50" t="n">
        <v>6</v>
      </c>
      <c r="S2760" s="50" t="n">
        <v>1</v>
      </c>
      <c r="T2760" s="50" t="n">
        <v>0</v>
      </c>
      <c r="U2760" s="50" t="n">
        <v>1</v>
      </c>
      <c r="V2760" s="50" t="n">
        <v>1</v>
      </c>
      <c r="W2760" s="50" t="n">
        <v>1</v>
      </c>
      <c r="X2760" s="50" t="n">
        <v>0</v>
      </c>
      <c r="Y2760" s="50" t="n">
        <v>3</v>
      </c>
      <c r="Z2760" s="50" t="n">
        <v>8.25</v>
      </c>
      <c r="AA2760" s="50" t="n">
        <v>39</v>
      </c>
      <c r="AB2760" s="50" t="n">
        <v>12.732</v>
      </c>
      <c r="AC2760" s="50" t="n">
        <v>34</v>
      </c>
      <c r="AD2760" s="50" t="n">
        <v>2</v>
      </c>
      <c r="AE2760" s="50" t="n">
        <v>7</v>
      </c>
      <c r="AF2760" s="50" t="n">
        <v>34</v>
      </c>
      <c r="AG2760" s="50" t="n">
        <v>2887.2</v>
      </c>
      <c r="AH2760" s="50" t="n">
        <v>17</v>
      </c>
      <c r="AI2760" s="50" t="n">
        <v>48</v>
      </c>
      <c r="AJ2760" s="50" t="n">
        <v>3287</v>
      </c>
      <c r="AK2760" s="50" t="n">
        <v>3</v>
      </c>
    </row>
    <row r="2761" customFormat="false" ht="15" hidden="false" customHeight="false" outlineLevel="0" collapsed="false">
      <c r="A2761" s="50" t="s">
        <v>1534</v>
      </c>
      <c r="B2761" s="50" t="s">
        <v>170</v>
      </c>
      <c r="C2761" s="50" t="s">
        <v>738</v>
      </c>
      <c r="D2761" s="50" t="n">
        <v>664702</v>
      </c>
      <c r="E2761" s="50" t="n">
        <v>8</v>
      </c>
      <c r="F2761" s="50" t="s">
        <v>57</v>
      </c>
      <c r="G2761" s="50" t="n">
        <v>325</v>
      </c>
      <c r="H2761" s="50" t="n">
        <v>140</v>
      </c>
      <c r="I2761" s="50" t="n">
        <v>21</v>
      </c>
      <c r="J2761" s="50" t="n">
        <v>167</v>
      </c>
      <c r="K2761" s="50" t="n">
        <v>95</v>
      </c>
      <c r="L2761" s="50" t="n">
        <v>9</v>
      </c>
      <c r="M2761" s="50" t="n">
        <v>158</v>
      </c>
      <c r="N2761" s="50" t="n">
        <v>45</v>
      </c>
      <c r="O2761" s="50" t="n">
        <v>1.488</v>
      </c>
      <c r="P2761" s="50" t="n">
        <v>83</v>
      </c>
      <c r="Q2761" s="50" t="n">
        <v>75</v>
      </c>
      <c r="R2761" s="50" t="n">
        <v>19</v>
      </c>
      <c r="S2761" s="50" t="n">
        <v>10</v>
      </c>
      <c r="T2761" s="50" t="n">
        <v>1</v>
      </c>
      <c r="U2761" s="50" t="n">
        <v>0</v>
      </c>
      <c r="V2761" s="50" t="n">
        <v>7</v>
      </c>
      <c r="W2761" s="50" t="n">
        <v>0</v>
      </c>
      <c r="X2761" s="50" t="n">
        <v>0</v>
      </c>
      <c r="Y2761" s="50" t="n">
        <v>12</v>
      </c>
      <c r="Z2761" s="50" t="n">
        <v>26.2</v>
      </c>
      <c r="AA2761" s="50" t="n">
        <v>82</v>
      </c>
      <c r="AB2761" s="50" t="n">
        <v>23.226</v>
      </c>
      <c r="AC2761" s="50" t="n">
        <v>64</v>
      </c>
      <c r="AD2761" s="50" t="n">
        <v>1</v>
      </c>
      <c r="AE2761" s="50" t="n">
        <v>17</v>
      </c>
      <c r="AF2761" s="50" t="n">
        <v>64</v>
      </c>
      <c r="AG2761" s="50" t="n">
        <v>5252.5</v>
      </c>
      <c r="AH2761" s="50" t="n">
        <v>25</v>
      </c>
      <c r="AI2761" s="50" t="n">
        <v>111</v>
      </c>
      <c r="AJ2761" s="50" t="n">
        <v>7615.7</v>
      </c>
      <c r="AK2761" s="50" t="n">
        <v>9</v>
      </c>
    </row>
    <row r="2762" customFormat="false" ht="15" hidden="false" customHeight="false" outlineLevel="0" collapsed="false">
      <c r="A2762" s="50" t="s">
        <v>1534</v>
      </c>
      <c r="B2762" s="50" t="s">
        <v>170</v>
      </c>
      <c r="C2762" s="50" t="s">
        <v>738</v>
      </c>
      <c r="D2762" s="50" t="n">
        <v>664702</v>
      </c>
      <c r="E2762" s="50" t="n">
        <v>9</v>
      </c>
      <c r="F2762" s="50" t="s">
        <v>58</v>
      </c>
      <c r="G2762" s="50" t="n">
        <v>235</v>
      </c>
      <c r="H2762" s="50" t="n">
        <v>93</v>
      </c>
      <c r="I2762" s="50" t="n">
        <v>9</v>
      </c>
      <c r="J2762" s="50" t="n">
        <v>118</v>
      </c>
      <c r="K2762" s="50" t="n">
        <v>66</v>
      </c>
      <c r="L2762" s="50" t="n">
        <v>8</v>
      </c>
      <c r="M2762" s="50" t="n">
        <v>117</v>
      </c>
      <c r="N2762" s="50" t="n">
        <v>27</v>
      </c>
      <c r="O2762" s="50" t="n">
        <v>0.851</v>
      </c>
      <c r="P2762" s="50" t="n">
        <v>57</v>
      </c>
      <c r="Q2762" s="50" t="n">
        <v>50</v>
      </c>
      <c r="R2762" s="50" t="n">
        <v>15</v>
      </c>
      <c r="S2762" s="50" t="n">
        <v>2</v>
      </c>
      <c r="T2762" s="50" t="n">
        <v>0</v>
      </c>
      <c r="U2762" s="50" t="n">
        <v>0</v>
      </c>
      <c r="V2762" s="50" t="n">
        <v>6</v>
      </c>
      <c r="W2762" s="50" t="n">
        <v>0</v>
      </c>
      <c r="X2762" s="50" t="n">
        <v>0</v>
      </c>
      <c r="Y2762" s="50" t="n">
        <v>7</v>
      </c>
      <c r="Z2762" s="50" t="n">
        <v>18.4</v>
      </c>
      <c r="AA2762" s="50" t="n">
        <v>56</v>
      </c>
      <c r="AB2762" s="50" t="n">
        <v>15.084</v>
      </c>
      <c r="AC2762" s="50" t="n">
        <v>44</v>
      </c>
      <c r="AD2762" s="50" t="n">
        <v>0</v>
      </c>
      <c r="AE2762" s="50" t="n">
        <v>11</v>
      </c>
      <c r="AF2762" s="50" t="n">
        <v>44</v>
      </c>
      <c r="AG2762" s="50" t="n">
        <v>3847</v>
      </c>
      <c r="AH2762" s="50" t="n">
        <v>14</v>
      </c>
      <c r="AI2762" s="50" t="n">
        <v>77</v>
      </c>
      <c r="AJ2762" s="50" t="n">
        <v>5290.4</v>
      </c>
      <c r="AK2762" s="50" t="n">
        <v>3</v>
      </c>
    </row>
    <row r="2763" customFormat="false" ht="15" hidden="false" customHeight="false" outlineLevel="0" collapsed="false">
      <c r="A2763" s="50" t="s">
        <v>1535</v>
      </c>
      <c r="B2763" s="50" t="s">
        <v>170</v>
      </c>
      <c r="C2763" s="50" t="s">
        <v>739</v>
      </c>
      <c r="D2763" s="50" t="n">
        <v>672386</v>
      </c>
      <c r="E2763" s="50" t="n">
        <v>4</v>
      </c>
      <c r="F2763" s="50" t="s">
        <v>53</v>
      </c>
      <c r="G2763" s="50" t="n">
        <v>75</v>
      </c>
      <c r="H2763" s="50" t="n">
        <v>40</v>
      </c>
      <c r="I2763" s="50" t="n">
        <v>5</v>
      </c>
      <c r="J2763" s="50" t="n">
        <v>37</v>
      </c>
      <c r="K2763" s="50" t="n">
        <v>25</v>
      </c>
      <c r="L2763" s="50" t="n">
        <v>1</v>
      </c>
      <c r="M2763" s="50" t="n">
        <v>37</v>
      </c>
      <c r="N2763" s="50" t="n">
        <v>15</v>
      </c>
      <c r="O2763" s="50" t="n">
        <v>-1.454</v>
      </c>
      <c r="P2763" s="50" t="n">
        <v>22</v>
      </c>
      <c r="Q2763" s="50" t="n">
        <v>20</v>
      </c>
      <c r="R2763" s="50" t="n">
        <v>3</v>
      </c>
      <c r="S2763" s="50" t="n">
        <v>1</v>
      </c>
      <c r="T2763" s="50" t="n">
        <v>0</v>
      </c>
      <c r="U2763" s="50" t="n">
        <v>1</v>
      </c>
      <c r="V2763" s="50" t="n">
        <v>2</v>
      </c>
      <c r="W2763" s="50" t="n">
        <v>0</v>
      </c>
      <c r="X2763" s="50" t="n">
        <v>0</v>
      </c>
      <c r="Y2763" s="50" t="n">
        <v>2</v>
      </c>
      <c r="Z2763" s="50" t="n">
        <v>4.85</v>
      </c>
      <c r="AA2763" s="50" t="n">
        <v>21</v>
      </c>
      <c r="AB2763" s="50" t="n">
        <v>5.853</v>
      </c>
      <c r="AC2763" s="50" t="n">
        <v>18</v>
      </c>
      <c r="AD2763" s="50" t="n">
        <v>1</v>
      </c>
      <c r="AE2763" s="50" t="n">
        <v>8</v>
      </c>
      <c r="AF2763" s="50" t="n">
        <v>18</v>
      </c>
      <c r="AG2763" s="50" t="n">
        <v>1539.6</v>
      </c>
      <c r="AH2763" s="50" t="n">
        <v>6</v>
      </c>
      <c r="AI2763" s="50" t="n">
        <v>30</v>
      </c>
      <c r="AJ2763" s="50" t="n">
        <v>2150.9</v>
      </c>
      <c r="AK2763" s="50" t="n">
        <v>6</v>
      </c>
    </row>
    <row r="2764" customFormat="false" ht="15" hidden="false" customHeight="false" outlineLevel="0" collapsed="false">
      <c r="A2764" s="50" t="s">
        <v>1535</v>
      </c>
      <c r="B2764" s="50" t="s">
        <v>170</v>
      </c>
      <c r="C2764" s="50" t="s">
        <v>739</v>
      </c>
      <c r="D2764" s="50" t="n">
        <v>672386</v>
      </c>
      <c r="E2764" s="50" t="n">
        <v>6</v>
      </c>
      <c r="F2764" s="50" t="s">
        <v>55</v>
      </c>
      <c r="G2764" s="50" t="n">
        <v>187</v>
      </c>
      <c r="H2764" s="50" t="n">
        <v>88</v>
      </c>
      <c r="I2764" s="50" t="n">
        <v>22</v>
      </c>
      <c r="J2764" s="50" t="n">
        <v>86</v>
      </c>
      <c r="K2764" s="50" t="n">
        <v>50</v>
      </c>
      <c r="L2764" s="50" t="n">
        <v>12</v>
      </c>
      <c r="M2764" s="50" t="n">
        <v>101</v>
      </c>
      <c r="N2764" s="50" t="n">
        <v>38</v>
      </c>
      <c r="O2764" s="50" t="n">
        <v>-3.46</v>
      </c>
      <c r="P2764" s="50" t="n">
        <v>47</v>
      </c>
      <c r="Q2764" s="50" t="n">
        <v>44</v>
      </c>
      <c r="R2764" s="50" t="n">
        <v>9</v>
      </c>
      <c r="S2764" s="50" t="n">
        <v>1</v>
      </c>
      <c r="T2764" s="50" t="n">
        <v>0</v>
      </c>
      <c r="U2764" s="50" t="n">
        <v>1</v>
      </c>
      <c r="V2764" s="50" t="n">
        <v>2</v>
      </c>
      <c r="W2764" s="50" t="n">
        <v>0</v>
      </c>
      <c r="X2764" s="50" t="n">
        <v>1</v>
      </c>
      <c r="Y2764" s="50" t="n">
        <v>9</v>
      </c>
      <c r="Z2764" s="50" t="n">
        <v>10.95</v>
      </c>
      <c r="AA2764" s="50" t="n">
        <v>47</v>
      </c>
      <c r="AB2764" s="50" t="n">
        <v>10.254</v>
      </c>
      <c r="AC2764" s="50" t="n">
        <v>36</v>
      </c>
      <c r="AD2764" s="50" t="n">
        <v>1</v>
      </c>
      <c r="AE2764" s="50" t="n">
        <v>9</v>
      </c>
      <c r="AF2764" s="50" t="n">
        <v>36</v>
      </c>
      <c r="AG2764" s="50" t="n">
        <v>3044.3</v>
      </c>
      <c r="AH2764" s="50" t="n">
        <v>9</v>
      </c>
      <c r="AI2764" s="50" t="n">
        <v>79</v>
      </c>
      <c r="AJ2764" s="50" t="n">
        <v>5557.1</v>
      </c>
      <c r="AK2764" s="50" t="n">
        <v>4</v>
      </c>
    </row>
    <row r="2765" customFormat="false" ht="15" hidden="false" customHeight="false" outlineLevel="0" collapsed="false">
      <c r="A2765" s="50" t="s">
        <v>1535</v>
      </c>
      <c r="B2765" s="50" t="s">
        <v>170</v>
      </c>
      <c r="C2765" s="50" t="s">
        <v>739</v>
      </c>
      <c r="D2765" s="50" t="n">
        <v>672386</v>
      </c>
      <c r="E2765" s="50" t="n">
        <v>7</v>
      </c>
      <c r="F2765" s="50" t="s">
        <v>56</v>
      </c>
      <c r="G2765" s="50" t="n">
        <v>259</v>
      </c>
      <c r="H2765" s="50" t="n">
        <v>99</v>
      </c>
      <c r="I2765" s="50" t="n">
        <v>8</v>
      </c>
      <c r="J2765" s="50" t="n">
        <v>127</v>
      </c>
      <c r="K2765" s="50" t="n">
        <v>76</v>
      </c>
      <c r="L2765" s="50" t="n">
        <v>3</v>
      </c>
      <c r="M2765" s="50" t="n">
        <v>124</v>
      </c>
      <c r="N2765" s="50" t="n">
        <v>23</v>
      </c>
      <c r="O2765" s="50" t="n">
        <v>0.415</v>
      </c>
      <c r="P2765" s="50" t="n">
        <v>67</v>
      </c>
      <c r="Q2765" s="50" t="n">
        <v>57</v>
      </c>
      <c r="R2765" s="50" t="n">
        <v>16</v>
      </c>
      <c r="S2765" s="50" t="n">
        <v>2</v>
      </c>
      <c r="T2765" s="50" t="n">
        <v>0</v>
      </c>
      <c r="U2765" s="50" t="n">
        <v>1</v>
      </c>
      <c r="V2765" s="50" t="n">
        <v>10</v>
      </c>
      <c r="W2765" s="50" t="n">
        <v>0</v>
      </c>
      <c r="X2765" s="50" t="n">
        <v>0</v>
      </c>
      <c r="Y2765" s="50" t="n">
        <v>7</v>
      </c>
      <c r="Z2765" s="50" t="n">
        <v>21.8</v>
      </c>
      <c r="AA2765" s="50" t="n">
        <v>65</v>
      </c>
      <c r="AB2765" s="50" t="n">
        <v>22.536</v>
      </c>
      <c r="AC2765" s="50" t="n">
        <v>50</v>
      </c>
      <c r="AD2765" s="50" t="n">
        <v>1</v>
      </c>
      <c r="AE2765" s="50" t="n">
        <v>24</v>
      </c>
      <c r="AF2765" s="50" t="n">
        <v>50</v>
      </c>
      <c r="AG2765" s="50" t="n">
        <v>4513.8</v>
      </c>
      <c r="AH2765" s="50" t="n">
        <v>13</v>
      </c>
      <c r="AI2765" s="50" t="n">
        <v>91</v>
      </c>
      <c r="AJ2765" s="50" t="n">
        <v>6571.3</v>
      </c>
      <c r="AK2765" s="50" t="n">
        <v>21</v>
      </c>
    </row>
    <row r="2766" customFormat="false" ht="15" hidden="false" customHeight="false" outlineLevel="0" collapsed="false">
      <c r="A2766" s="50" t="s">
        <v>1535</v>
      </c>
      <c r="B2766" s="50" t="s">
        <v>170</v>
      </c>
      <c r="C2766" s="50" t="s">
        <v>739</v>
      </c>
      <c r="D2766" s="50" t="n">
        <v>672386</v>
      </c>
      <c r="E2766" s="50" t="n">
        <v>8</v>
      </c>
      <c r="F2766" s="50" t="s">
        <v>57</v>
      </c>
      <c r="G2766" s="50" t="n">
        <v>401</v>
      </c>
      <c r="H2766" s="50" t="n">
        <v>163</v>
      </c>
      <c r="I2766" s="50" t="n">
        <v>20</v>
      </c>
      <c r="J2766" s="50" t="n">
        <v>190</v>
      </c>
      <c r="K2766" s="50" t="n">
        <v>108</v>
      </c>
      <c r="L2766" s="50" t="n">
        <v>8</v>
      </c>
      <c r="M2766" s="50" t="n">
        <v>199</v>
      </c>
      <c r="N2766" s="50" t="n">
        <v>55</v>
      </c>
      <c r="O2766" s="50" t="n">
        <v>8.128</v>
      </c>
      <c r="P2766" s="50" t="n">
        <v>102</v>
      </c>
      <c r="Q2766" s="50" t="n">
        <v>88</v>
      </c>
      <c r="R2766" s="50" t="n">
        <v>30</v>
      </c>
      <c r="S2766" s="50" t="n">
        <v>2</v>
      </c>
      <c r="T2766" s="50" t="n">
        <v>0</v>
      </c>
      <c r="U2766" s="50" t="n">
        <v>5</v>
      </c>
      <c r="V2766" s="50" t="n">
        <v>12</v>
      </c>
      <c r="W2766" s="50" t="n">
        <v>0</v>
      </c>
      <c r="X2766" s="50" t="n">
        <v>2</v>
      </c>
      <c r="Y2766" s="50" t="n">
        <v>9</v>
      </c>
      <c r="Z2766" s="50" t="n">
        <v>39.5</v>
      </c>
      <c r="AA2766" s="50" t="n">
        <v>98</v>
      </c>
      <c r="AB2766" s="50" t="n">
        <v>33.003</v>
      </c>
      <c r="AC2766" s="50" t="n">
        <v>81</v>
      </c>
      <c r="AD2766" s="50" t="n">
        <v>4</v>
      </c>
      <c r="AE2766" s="50" t="n">
        <v>33</v>
      </c>
      <c r="AF2766" s="50" t="n">
        <v>80</v>
      </c>
      <c r="AG2766" s="50" t="n">
        <v>7168.7</v>
      </c>
      <c r="AH2766" s="50" t="n">
        <v>36</v>
      </c>
      <c r="AI2766" s="50" t="n">
        <v>149</v>
      </c>
      <c r="AJ2766" s="50" t="n">
        <v>10711.3</v>
      </c>
      <c r="AK2766" s="50" t="n">
        <v>29</v>
      </c>
    </row>
    <row r="2767" customFormat="false" ht="15" hidden="false" customHeight="false" outlineLevel="0" collapsed="false">
      <c r="A2767" s="50" t="s">
        <v>1535</v>
      </c>
      <c r="B2767" s="50" t="s">
        <v>170</v>
      </c>
      <c r="C2767" s="50" t="s">
        <v>739</v>
      </c>
      <c r="D2767" s="50" t="n">
        <v>672386</v>
      </c>
      <c r="E2767" s="50" t="n">
        <v>9</v>
      </c>
      <c r="F2767" s="50" t="s">
        <v>58</v>
      </c>
      <c r="G2767" s="50" t="n">
        <v>307</v>
      </c>
      <c r="H2767" s="50" t="n">
        <v>136</v>
      </c>
      <c r="I2767" s="50" t="n">
        <v>15</v>
      </c>
      <c r="J2767" s="50" t="n">
        <v>159</v>
      </c>
      <c r="K2767" s="50" t="n">
        <v>90</v>
      </c>
      <c r="L2767" s="50" t="n">
        <v>3</v>
      </c>
      <c r="M2767" s="50" t="n">
        <v>148</v>
      </c>
      <c r="N2767" s="50" t="n">
        <v>46</v>
      </c>
      <c r="O2767" s="50" t="n">
        <v>0.031</v>
      </c>
      <c r="P2767" s="50" t="n">
        <v>75</v>
      </c>
      <c r="Q2767" s="50" t="n">
        <v>68</v>
      </c>
      <c r="R2767" s="50" t="n">
        <v>19</v>
      </c>
      <c r="S2767" s="50" t="n">
        <v>2</v>
      </c>
      <c r="T2767" s="50" t="n">
        <v>0</v>
      </c>
      <c r="U2767" s="50" t="n">
        <v>2</v>
      </c>
      <c r="V2767" s="50" t="n">
        <v>7</v>
      </c>
      <c r="W2767" s="50" t="n">
        <v>0</v>
      </c>
      <c r="X2767" s="50" t="n">
        <v>0</v>
      </c>
      <c r="Y2767" s="50" t="n">
        <v>11</v>
      </c>
      <c r="Z2767" s="50" t="n">
        <v>24.9</v>
      </c>
      <c r="AA2767" s="50" t="n">
        <v>75</v>
      </c>
      <c r="AB2767" s="50" t="n">
        <v>22.678</v>
      </c>
      <c r="AC2767" s="50" t="n">
        <v>57</v>
      </c>
      <c r="AD2767" s="50" t="n">
        <v>2</v>
      </c>
      <c r="AE2767" s="50" t="n">
        <v>20</v>
      </c>
      <c r="AF2767" s="50" t="n">
        <v>57</v>
      </c>
      <c r="AG2767" s="50" t="n">
        <v>4938.2</v>
      </c>
      <c r="AH2767" s="50" t="n">
        <v>17</v>
      </c>
      <c r="AI2767" s="50" t="n">
        <v>120</v>
      </c>
      <c r="AJ2767" s="50" t="n">
        <v>8566.2</v>
      </c>
      <c r="AK2767" s="50" t="n">
        <v>16</v>
      </c>
    </row>
    <row r="2768" customFormat="false" ht="15" hidden="false" customHeight="false" outlineLevel="0" collapsed="false">
      <c r="A2768" s="50" t="s">
        <v>1536</v>
      </c>
      <c r="B2768" s="50" t="s">
        <v>170</v>
      </c>
      <c r="C2768" s="50" t="s">
        <v>235</v>
      </c>
      <c r="D2768" s="50" t="n">
        <v>660821</v>
      </c>
      <c r="E2768" s="50" t="n">
        <v>4</v>
      </c>
      <c r="F2768" s="50" t="s">
        <v>53</v>
      </c>
      <c r="G2768" s="50" t="n">
        <v>389</v>
      </c>
      <c r="H2768" s="50" t="n">
        <v>211</v>
      </c>
      <c r="I2768" s="50" t="n">
        <v>47</v>
      </c>
      <c r="J2768" s="50" t="n">
        <v>186</v>
      </c>
      <c r="K2768" s="50" t="n">
        <v>135</v>
      </c>
      <c r="L2768" s="50" t="n">
        <v>23</v>
      </c>
      <c r="M2768" s="50" t="n">
        <v>199</v>
      </c>
      <c r="N2768" s="50" t="n">
        <v>76</v>
      </c>
      <c r="O2768" s="50" t="n">
        <v>0.04</v>
      </c>
      <c r="P2768" s="50" t="n">
        <v>101</v>
      </c>
      <c r="Q2768" s="50" t="n">
        <v>91</v>
      </c>
      <c r="R2768" s="50" t="n">
        <v>23</v>
      </c>
      <c r="S2768" s="50" t="n">
        <v>4</v>
      </c>
      <c r="T2768" s="50" t="n">
        <v>0</v>
      </c>
      <c r="U2768" s="50" t="n">
        <v>4</v>
      </c>
      <c r="V2768" s="50" t="n">
        <v>5</v>
      </c>
      <c r="W2768" s="50" t="n">
        <v>2</v>
      </c>
      <c r="X2768" s="50" t="n">
        <v>3</v>
      </c>
      <c r="Y2768" s="50" t="n">
        <v>18</v>
      </c>
      <c r="Z2768" s="50" t="n">
        <v>30.7</v>
      </c>
      <c r="AA2768" s="50" t="n">
        <v>100</v>
      </c>
      <c r="AB2768" s="50" t="n">
        <v>35.585</v>
      </c>
      <c r="AC2768" s="50" t="n">
        <v>76</v>
      </c>
      <c r="AD2768" s="50" t="n">
        <v>7</v>
      </c>
      <c r="AE2768" s="50" t="n">
        <v>38</v>
      </c>
      <c r="AF2768" s="50" t="n">
        <v>76</v>
      </c>
      <c r="AG2768" s="50" t="n">
        <v>7073.2</v>
      </c>
      <c r="AH2768" s="50" t="n">
        <v>27</v>
      </c>
      <c r="AI2768" s="50" t="n">
        <v>165</v>
      </c>
      <c r="AJ2768" s="50" t="n">
        <v>12068</v>
      </c>
      <c r="AK2768" s="50" t="n">
        <v>68</v>
      </c>
    </row>
    <row r="2769" customFormat="false" ht="15" hidden="false" customHeight="false" outlineLevel="0" collapsed="false">
      <c r="A2769" s="50" t="s">
        <v>1536</v>
      </c>
      <c r="B2769" s="50" t="s">
        <v>170</v>
      </c>
      <c r="C2769" s="50" t="s">
        <v>235</v>
      </c>
      <c r="D2769" s="50" t="n">
        <v>660821</v>
      </c>
      <c r="E2769" s="50" t="n">
        <v>5</v>
      </c>
      <c r="F2769" s="50" t="s">
        <v>54</v>
      </c>
      <c r="G2769" s="50" t="n">
        <v>306</v>
      </c>
      <c r="H2769" s="50" t="n">
        <v>170</v>
      </c>
      <c r="I2769" s="50" t="n">
        <v>40</v>
      </c>
      <c r="J2769" s="50" t="n">
        <v>139</v>
      </c>
      <c r="K2769" s="50" t="n">
        <v>103</v>
      </c>
      <c r="L2769" s="50" t="n">
        <v>17</v>
      </c>
      <c r="M2769" s="50" t="n">
        <v>167</v>
      </c>
      <c r="N2769" s="50" t="n">
        <v>67</v>
      </c>
      <c r="O2769" s="50" t="n">
        <v>1.669</v>
      </c>
      <c r="P2769" s="50" t="n">
        <v>81</v>
      </c>
      <c r="Q2769" s="50" t="n">
        <v>76</v>
      </c>
      <c r="R2769" s="50" t="n">
        <v>25</v>
      </c>
      <c r="S2769" s="50" t="n">
        <v>7</v>
      </c>
      <c r="T2769" s="50" t="n">
        <v>0</v>
      </c>
      <c r="U2769" s="50" t="n">
        <v>2</v>
      </c>
      <c r="V2769" s="50" t="n">
        <v>2</v>
      </c>
      <c r="W2769" s="50" t="n">
        <v>2</v>
      </c>
      <c r="X2769" s="50" t="n">
        <v>1</v>
      </c>
      <c r="Y2769" s="50" t="n">
        <v>21</v>
      </c>
      <c r="Z2769" s="50" t="n">
        <v>29.95</v>
      </c>
      <c r="AA2769" s="50" t="n">
        <v>81</v>
      </c>
      <c r="AB2769" s="50" t="n">
        <v>26.445</v>
      </c>
      <c r="AC2769" s="50" t="n">
        <v>56</v>
      </c>
      <c r="AD2769" s="50" t="n">
        <v>5</v>
      </c>
      <c r="AE2769" s="50" t="n">
        <v>23</v>
      </c>
      <c r="AF2769" s="50" t="n">
        <v>56</v>
      </c>
      <c r="AG2769" s="50" t="n">
        <v>4963.2</v>
      </c>
      <c r="AH2769" s="50" t="n">
        <v>22</v>
      </c>
      <c r="AI2769" s="50" t="n">
        <v>146</v>
      </c>
      <c r="AJ2769" s="50" t="n">
        <v>10816.4</v>
      </c>
      <c r="AK2769" s="50" t="n">
        <v>71</v>
      </c>
    </row>
    <row r="2770" customFormat="false" ht="15" hidden="false" customHeight="false" outlineLevel="0" collapsed="false">
      <c r="A2770" s="50" t="s">
        <v>1536</v>
      </c>
      <c r="B2770" s="50" t="s">
        <v>170</v>
      </c>
      <c r="C2770" s="50" t="s">
        <v>235</v>
      </c>
      <c r="D2770" s="50" t="n">
        <v>660821</v>
      </c>
      <c r="E2770" s="50" t="n">
        <v>6</v>
      </c>
      <c r="F2770" s="50" t="s">
        <v>55</v>
      </c>
      <c r="G2770" s="50" t="n">
        <v>187</v>
      </c>
      <c r="H2770" s="50" t="n">
        <v>102</v>
      </c>
      <c r="I2770" s="50" t="n">
        <v>23</v>
      </c>
      <c r="J2770" s="50" t="n">
        <v>84</v>
      </c>
      <c r="K2770" s="50" t="n">
        <v>59</v>
      </c>
      <c r="L2770" s="50" t="n">
        <v>9</v>
      </c>
      <c r="M2770" s="50" t="n">
        <v>103</v>
      </c>
      <c r="N2770" s="50" t="n">
        <v>43</v>
      </c>
      <c r="O2770" s="50" t="n">
        <v>-2.176</v>
      </c>
      <c r="P2770" s="50" t="n">
        <v>52</v>
      </c>
      <c r="Q2770" s="50" t="n">
        <v>48</v>
      </c>
      <c r="R2770" s="50" t="n">
        <v>11</v>
      </c>
      <c r="S2770" s="50" t="n">
        <v>3</v>
      </c>
      <c r="T2770" s="50" t="n">
        <v>0</v>
      </c>
      <c r="U2770" s="50" t="n">
        <v>1</v>
      </c>
      <c r="V2770" s="50" t="n">
        <v>3</v>
      </c>
      <c r="W2770" s="50" t="n">
        <v>1</v>
      </c>
      <c r="X2770" s="50" t="n">
        <v>0</v>
      </c>
      <c r="Y2770" s="50" t="n">
        <v>13</v>
      </c>
      <c r="Z2770" s="50" t="n">
        <v>14.85</v>
      </c>
      <c r="AA2770" s="50" t="n">
        <v>51</v>
      </c>
      <c r="AB2770" s="50" t="n">
        <v>15.691</v>
      </c>
      <c r="AC2770" s="50" t="n">
        <v>35</v>
      </c>
      <c r="AD2770" s="50" t="n">
        <v>6</v>
      </c>
      <c r="AE2770" s="50" t="n">
        <v>17</v>
      </c>
      <c r="AF2770" s="50" t="n">
        <v>34</v>
      </c>
      <c r="AG2770" s="50" t="n">
        <v>3085.5</v>
      </c>
      <c r="AH2770" s="50" t="n">
        <v>9</v>
      </c>
      <c r="AI2770" s="50" t="n">
        <v>95</v>
      </c>
      <c r="AJ2770" s="50" t="n">
        <v>7058.4</v>
      </c>
      <c r="AK2770" s="50" t="n">
        <v>44</v>
      </c>
    </row>
    <row r="2771" customFormat="false" ht="15" hidden="false" customHeight="false" outlineLevel="0" collapsed="false">
      <c r="A2771" s="50" t="s">
        <v>1536</v>
      </c>
      <c r="B2771" s="50" t="s">
        <v>170</v>
      </c>
      <c r="C2771" s="50" t="s">
        <v>235</v>
      </c>
      <c r="D2771" s="50" t="n">
        <v>660821</v>
      </c>
      <c r="E2771" s="50" t="n">
        <v>7</v>
      </c>
      <c r="F2771" s="50" t="s">
        <v>56</v>
      </c>
      <c r="G2771" s="50" t="n">
        <v>5</v>
      </c>
      <c r="H2771" s="50" t="n">
        <v>3</v>
      </c>
      <c r="I2771" s="50" t="n">
        <v>1</v>
      </c>
      <c r="J2771" s="50" t="n">
        <v>2</v>
      </c>
      <c r="K2771" s="50" t="n">
        <v>2</v>
      </c>
      <c r="L2771" s="50" t="n">
        <v>0</v>
      </c>
      <c r="M2771" s="50" t="n">
        <v>3</v>
      </c>
      <c r="N2771" s="50" t="n">
        <v>1</v>
      </c>
      <c r="O2771" s="50" t="n">
        <v>-0.519</v>
      </c>
      <c r="P2771" s="50" t="n">
        <v>2</v>
      </c>
      <c r="Q2771" s="50" t="n">
        <v>2</v>
      </c>
      <c r="R2771" s="50" t="n">
        <v>0</v>
      </c>
      <c r="S2771" s="50" t="n">
        <v>0</v>
      </c>
      <c r="T2771" s="50" t="n">
        <v>0</v>
      </c>
      <c r="U2771" s="50" t="n">
        <v>0</v>
      </c>
      <c r="V2771" s="50" t="n">
        <v>0</v>
      </c>
      <c r="W2771" s="50" t="n">
        <v>0</v>
      </c>
      <c r="X2771" s="50" t="n">
        <v>0</v>
      </c>
      <c r="Y2771" s="50" t="n">
        <v>0</v>
      </c>
      <c r="Z2771" s="50" t="n">
        <v>0</v>
      </c>
      <c r="AA2771" s="50" t="n">
        <v>2</v>
      </c>
      <c r="AB2771" s="50" t="n">
        <v>0.166</v>
      </c>
      <c r="AC2771" s="50" t="n">
        <v>2</v>
      </c>
      <c r="AD2771" s="50" t="n">
        <v>0</v>
      </c>
      <c r="AE2771" s="50" t="n">
        <v>0</v>
      </c>
      <c r="AF2771" s="50" t="n">
        <v>2</v>
      </c>
      <c r="AG2771" s="50" t="n">
        <v>137.6</v>
      </c>
      <c r="AH2771" s="50" t="n">
        <v>0</v>
      </c>
      <c r="AI2771" s="50" t="n">
        <v>3</v>
      </c>
      <c r="AJ2771" s="50" t="n">
        <v>219.2</v>
      </c>
      <c r="AK2771" s="50" t="n">
        <v>2</v>
      </c>
    </row>
    <row r="2772" customFormat="false" ht="15" hidden="false" customHeight="false" outlineLevel="0" collapsed="false">
      <c r="A2772" s="50" t="s">
        <v>1536</v>
      </c>
      <c r="B2772" s="50" t="s">
        <v>170</v>
      </c>
      <c r="C2772" s="50" t="s">
        <v>235</v>
      </c>
      <c r="D2772" s="50" t="n">
        <v>660821</v>
      </c>
      <c r="E2772" s="50" t="n">
        <v>8</v>
      </c>
      <c r="F2772" s="50" t="s">
        <v>57</v>
      </c>
      <c r="G2772" s="50" t="n">
        <v>193</v>
      </c>
      <c r="H2772" s="50" t="n">
        <v>81</v>
      </c>
      <c r="I2772" s="50" t="n">
        <v>26</v>
      </c>
      <c r="J2772" s="50" t="n">
        <v>86</v>
      </c>
      <c r="K2772" s="50" t="n">
        <v>54</v>
      </c>
      <c r="L2772" s="50" t="n">
        <v>14</v>
      </c>
      <c r="M2772" s="50" t="n">
        <v>107</v>
      </c>
      <c r="N2772" s="50" t="n">
        <v>27</v>
      </c>
      <c r="O2772" s="50" t="n">
        <v>0.656</v>
      </c>
      <c r="P2772" s="50" t="n">
        <v>52</v>
      </c>
      <c r="Q2772" s="50" t="n">
        <v>41</v>
      </c>
      <c r="R2772" s="50" t="n">
        <v>9</v>
      </c>
      <c r="S2772" s="50" t="n">
        <v>4</v>
      </c>
      <c r="T2772" s="50" t="n">
        <v>0</v>
      </c>
      <c r="U2772" s="50" t="n">
        <v>1</v>
      </c>
      <c r="V2772" s="50" t="n">
        <v>7</v>
      </c>
      <c r="W2772" s="50" t="n">
        <v>3</v>
      </c>
      <c r="X2772" s="50" t="n">
        <v>1</v>
      </c>
      <c r="Y2772" s="50" t="n">
        <v>14</v>
      </c>
      <c r="Z2772" s="50" t="n">
        <v>17.6</v>
      </c>
      <c r="AA2772" s="50" t="n">
        <v>52</v>
      </c>
      <c r="AB2772" s="50" t="n">
        <v>16.843</v>
      </c>
      <c r="AC2772" s="50" t="n">
        <v>28</v>
      </c>
      <c r="AD2772" s="50" t="n">
        <v>4</v>
      </c>
      <c r="AE2772" s="50" t="n">
        <v>13</v>
      </c>
      <c r="AF2772" s="50" t="n">
        <v>28</v>
      </c>
      <c r="AG2772" s="50" t="n">
        <v>2546.9</v>
      </c>
      <c r="AH2772" s="50" t="n">
        <v>9</v>
      </c>
      <c r="AI2772" s="50" t="n">
        <v>68</v>
      </c>
      <c r="AJ2772" s="50" t="n">
        <v>4947.2</v>
      </c>
      <c r="AK2772" s="50" t="n">
        <v>23</v>
      </c>
    </row>
    <row r="2773" customFormat="false" ht="15" hidden="false" customHeight="false" outlineLevel="0" collapsed="false">
      <c r="A2773" s="50" t="s">
        <v>1536</v>
      </c>
      <c r="B2773" s="50" t="s">
        <v>170</v>
      </c>
      <c r="C2773" s="50" t="s">
        <v>235</v>
      </c>
      <c r="D2773" s="50" t="n">
        <v>660821</v>
      </c>
      <c r="E2773" s="50" t="n">
        <v>9</v>
      </c>
      <c r="F2773" s="50" t="s">
        <v>58</v>
      </c>
      <c r="G2773" s="50" t="n">
        <v>50</v>
      </c>
      <c r="H2773" s="50" t="n">
        <v>32</v>
      </c>
      <c r="I2773" s="50" t="n">
        <v>10</v>
      </c>
      <c r="J2773" s="50" t="n">
        <v>22</v>
      </c>
      <c r="K2773" s="50" t="n">
        <v>17</v>
      </c>
      <c r="L2773" s="50" t="n">
        <v>4</v>
      </c>
      <c r="M2773" s="50" t="n">
        <v>28</v>
      </c>
      <c r="N2773" s="50" t="n">
        <v>15</v>
      </c>
      <c r="O2773" s="50" t="n">
        <v>-1.618</v>
      </c>
      <c r="P2773" s="50" t="n">
        <v>11</v>
      </c>
      <c r="Q2773" s="50" t="n">
        <v>11</v>
      </c>
      <c r="R2773" s="50" t="n">
        <v>2</v>
      </c>
      <c r="S2773" s="50" t="n">
        <v>0</v>
      </c>
      <c r="T2773" s="50" t="n">
        <v>0</v>
      </c>
      <c r="U2773" s="50" t="n">
        <v>0</v>
      </c>
      <c r="V2773" s="50" t="n">
        <v>0</v>
      </c>
      <c r="W2773" s="50" t="n">
        <v>0</v>
      </c>
      <c r="X2773" s="50" t="n">
        <v>0</v>
      </c>
      <c r="Y2773" s="50" t="n">
        <v>4</v>
      </c>
      <c r="Z2773" s="50" t="n">
        <v>1.8</v>
      </c>
      <c r="AA2773" s="50" t="n">
        <v>11</v>
      </c>
      <c r="AB2773" s="50" t="n">
        <v>0.991</v>
      </c>
      <c r="AC2773" s="50" t="n">
        <v>7</v>
      </c>
      <c r="AD2773" s="50" t="n">
        <v>0</v>
      </c>
      <c r="AE2773" s="50" t="n">
        <v>3</v>
      </c>
      <c r="AF2773" s="50" t="n">
        <v>7</v>
      </c>
      <c r="AG2773" s="50" t="n">
        <v>659.7</v>
      </c>
      <c r="AH2773" s="50" t="n">
        <v>0</v>
      </c>
      <c r="AI2773" s="50" t="n">
        <v>29</v>
      </c>
      <c r="AJ2773" s="50" t="n">
        <v>2191</v>
      </c>
      <c r="AK2773" s="50" t="n">
        <v>18</v>
      </c>
    </row>
    <row r="2774" customFormat="false" ht="15" hidden="false" customHeight="false" outlineLevel="0" collapsed="false">
      <c r="A2774" s="50" t="s">
        <v>1537</v>
      </c>
      <c r="B2774" s="50" t="s">
        <v>170</v>
      </c>
      <c r="C2774" s="50" t="s">
        <v>740</v>
      </c>
      <c r="D2774" s="50" t="n">
        <v>678218</v>
      </c>
      <c r="E2774" s="50" t="n">
        <v>4</v>
      </c>
      <c r="F2774" s="50" t="s">
        <v>53</v>
      </c>
      <c r="G2774" s="50" t="n">
        <v>161</v>
      </c>
      <c r="H2774" s="50" t="n">
        <v>85</v>
      </c>
      <c r="I2774" s="50" t="n">
        <v>29</v>
      </c>
      <c r="J2774" s="50" t="n">
        <v>87</v>
      </c>
      <c r="K2774" s="50" t="n">
        <v>58</v>
      </c>
      <c r="L2774" s="50" t="n">
        <v>10</v>
      </c>
      <c r="M2774" s="50" t="n">
        <v>74</v>
      </c>
      <c r="N2774" s="50" t="n">
        <v>27</v>
      </c>
      <c r="O2774" s="50" t="n">
        <v>-0.664</v>
      </c>
      <c r="P2774" s="50" t="n">
        <v>42</v>
      </c>
      <c r="Q2774" s="50" t="n">
        <v>40</v>
      </c>
      <c r="R2774" s="50" t="n">
        <v>8</v>
      </c>
      <c r="S2774" s="50" t="n">
        <v>0</v>
      </c>
      <c r="T2774" s="50" t="n">
        <v>0</v>
      </c>
      <c r="U2774" s="50" t="n">
        <v>2</v>
      </c>
      <c r="V2774" s="50" t="n">
        <v>2</v>
      </c>
      <c r="W2774" s="50" t="n">
        <v>0</v>
      </c>
      <c r="X2774" s="50" t="n">
        <v>0</v>
      </c>
      <c r="Y2774" s="50" t="n">
        <v>14</v>
      </c>
      <c r="Z2774" s="50" t="n">
        <v>10.8</v>
      </c>
      <c r="AA2774" s="50" t="n">
        <v>42</v>
      </c>
      <c r="AB2774" s="50" t="n">
        <v>10.268</v>
      </c>
      <c r="AC2774" s="50" t="n">
        <v>26</v>
      </c>
      <c r="AD2774" s="50" t="n">
        <v>2</v>
      </c>
      <c r="AE2774" s="50" t="n">
        <v>10</v>
      </c>
      <c r="AF2774" s="50" t="n">
        <v>26</v>
      </c>
      <c r="AG2774" s="50" t="n">
        <v>2243.7</v>
      </c>
      <c r="AH2774" s="50" t="n">
        <v>7</v>
      </c>
      <c r="AI2774" s="50" t="n">
        <v>70</v>
      </c>
      <c r="AJ2774" s="50" t="n">
        <v>5120.9</v>
      </c>
      <c r="AK2774" s="50" t="n">
        <v>19</v>
      </c>
    </row>
    <row r="2775" customFormat="false" ht="15" hidden="false" customHeight="false" outlineLevel="0" collapsed="false">
      <c r="A2775" s="50" t="s">
        <v>1537</v>
      </c>
      <c r="B2775" s="50" t="s">
        <v>170</v>
      </c>
      <c r="C2775" s="50" t="s">
        <v>740</v>
      </c>
      <c r="D2775" s="50" t="n">
        <v>678218</v>
      </c>
      <c r="E2775" s="50" t="n">
        <v>5</v>
      </c>
      <c r="F2775" s="50" t="s">
        <v>54</v>
      </c>
      <c r="G2775" s="50" t="n">
        <v>319</v>
      </c>
      <c r="H2775" s="50" t="n">
        <v>157</v>
      </c>
      <c r="I2775" s="50" t="n">
        <v>28</v>
      </c>
      <c r="J2775" s="50" t="n">
        <v>147</v>
      </c>
      <c r="K2775" s="50" t="n">
        <v>111</v>
      </c>
      <c r="L2775" s="50" t="n">
        <v>13</v>
      </c>
      <c r="M2775" s="50" t="n">
        <v>172</v>
      </c>
      <c r="N2775" s="50" t="n">
        <v>46</v>
      </c>
      <c r="O2775" s="50" t="n">
        <v>-0.395</v>
      </c>
      <c r="P2775" s="50" t="n">
        <v>75</v>
      </c>
      <c r="Q2775" s="50" t="n">
        <v>62</v>
      </c>
      <c r="R2775" s="50" t="n">
        <v>16</v>
      </c>
      <c r="S2775" s="50" t="n">
        <v>3</v>
      </c>
      <c r="T2775" s="50" t="n">
        <v>0</v>
      </c>
      <c r="U2775" s="50" t="n">
        <v>2</v>
      </c>
      <c r="V2775" s="50" t="n">
        <v>12</v>
      </c>
      <c r="W2775" s="50" t="n">
        <v>0</v>
      </c>
      <c r="X2775" s="50" t="n">
        <v>0</v>
      </c>
      <c r="Y2775" s="50" t="n">
        <v>12</v>
      </c>
      <c r="Z2775" s="50" t="n">
        <v>26.05</v>
      </c>
      <c r="AA2775" s="50" t="n">
        <v>74</v>
      </c>
      <c r="AB2775" s="50" t="n">
        <v>28.102</v>
      </c>
      <c r="AC2775" s="50" t="n">
        <v>51</v>
      </c>
      <c r="AD2775" s="50" t="n">
        <v>3</v>
      </c>
      <c r="AE2775" s="50" t="n">
        <v>19</v>
      </c>
      <c r="AF2775" s="50" t="n">
        <v>51</v>
      </c>
      <c r="AG2775" s="50" t="n">
        <v>4442.7</v>
      </c>
      <c r="AH2775" s="50" t="n">
        <v>23</v>
      </c>
      <c r="AI2775" s="50" t="n">
        <v>134</v>
      </c>
      <c r="AJ2775" s="50" t="n">
        <v>9696.6</v>
      </c>
      <c r="AK2775" s="50" t="n">
        <v>28</v>
      </c>
    </row>
    <row r="2776" customFormat="false" ht="15" hidden="false" customHeight="false" outlineLevel="0" collapsed="false">
      <c r="A2776" s="50" t="s">
        <v>1537</v>
      </c>
      <c r="B2776" s="50" t="s">
        <v>170</v>
      </c>
      <c r="C2776" s="50" t="s">
        <v>740</v>
      </c>
      <c r="D2776" s="50" t="n">
        <v>678218</v>
      </c>
      <c r="E2776" s="50" t="n">
        <v>6</v>
      </c>
      <c r="F2776" s="50" t="s">
        <v>55</v>
      </c>
      <c r="G2776" s="50" t="n">
        <v>229</v>
      </c>
      <c r="H2776" s="50" t="n">
        <v>106</v>
      </c>
      <c r="I2776" s="50" t="n">
        <v>26</v>
      </c>
      <c r="J2776" s="50" t="n">
        <v>109</v>
      </c>
      <c r="K2776" s="50" t="n">
        <v>74</v>
      </c>
      <c r="L2776" s="50" t="n">
        <v>8</v>
      </c>
      <c r="M2776" s="50" t="n">
        <v>119</v>
      </c>
      <c r="N2776" s="50" t="n">
        <v>32</v>
      </c>
      <c r="O2776" s="50" t="n">
        <v>1.068</v>
      </c>
      <c r="P2776" s="50" t="n">
        <v>55</v>
      </c>
      <c r="Q2776" s="50" t="n">
        <v>48</v>
      </c>
      <c r="R2776" s="50" t="n">
        <v>12</v>
      </c>
      <c r="S2776" s="50" t="n">
        <v>3</v>
      </c>
      <c r="T2776" s="50" t="n">
        <v>0</v>
      </c>
      <c r="U2776" s="50" t="n">
        <v>3</v>
      </c>
      <c r="V2776" s="50" t="n">
        <v>6</v>
      </c>
      <c r="W2776" s="50" t="n">
        <v>0</v>
      </c>
      <c r="X2776" s="50" t="n">
        <v>1</v>
      </c>
      <c r="Y2776" s="50" t="n">
        <v>17</v>
      </c>
      <c r="Z2776" s="50" t="n">
        <v>19.35</v>
      </c>
      <c r="AA2776" s="50" t="n">
        <v>55</v>
      </c>
      <c r="AB2776" s="50" t="n">
        <v>18.293</v>
      </c>
      <c r="AC2776" s="50" t="n">
        <v>32</v>
      </c>
      <c r="AD2776" s="50" t="n">
        <v>4</v>
      </c>
      <c r="AE2776" s="50" t="n">
        <v>12</v>
      </c>
      <c r="AF2776" s="50" t="n">
        <v>32</v>
      </c>
      <c r="AG2776" s="50" t="n">
        <v>2810.9</v>
      </c>
      <c r="AH2776" s="50" t="n">
        <v>15</v>
      </c>
      <c r="AI2776" s="50" t="n">
        <v>98</v>
      </c>
      <c r="AJ2776" s="50" t="n">
        <v>7169.8</v>
      </c>
      <c r="AK2776" s="50" t="n">
        <v>27</v>
      </c>
    </row>
    <row r="2777" customFormat="false" ht="15" hidden="false" customHeight="false" outlineLevel="0" collapsed="false">
      <c r="A2777" s="50" t="s">
        <v>1537</v>
      </c>
      <c r="B2777" s="50" t="s">
        <v>170</v>
      </c>
      <c r="C2777" s="50" t="s">
        <v>740</v>
      </c>
      <c r="D2777" s="50" t="n">
        <v>678218</v>
      </c>
      <c r="E2777" s="50" t="n">
        <v>7</v>
      </c>
      <c r="F2777" s="50" t="s">
        <v>56</v>
      </c>
      <c r="G2777" s="50" t="n">
        <v>127</v>
      </c>
      <c r="H2777" s="50" t="n">
        <v>74</v>
      </c>
      <c r="I2777" s="50" t="n">
        <v>16</v>
      </c>
      <c r="J2777" s="50" t="n">
        <v>70</v>
      </c>
      <c r="K2777" s="50" t="n">
        <v>53</v>
      </c>
      <c r="L2777" s="50" t="n">
        <v>8</v>
      </c>
      <c r="M2777" s="50" t="n">
        <v>57</v>
      </c>
      <c r="N2777" s="50" t="n">
        <v>21</v>
      </c>
      <c r="O2777" s="50" t="n">
        <v>-2.355</v>
      </c>
      <c r="P2777" s="50" t="n">
        <v>35</v>
      </c>
      <c r="Q2777" s="50" t="n">
        <v>34</v>
      </c>
      <c r="R2777" s="50" t="n">
        <v>8</v>
      </c>
      <c r="S2777" s="50" t="n">
        <v>0</v>
      </c>
      <c r="T2777" s="50" t="n">
        <v>0</v>
      </c>
      <c r="U2777" s="50" t="n">
        <v>1</v>
      </c>
      <c r="V2777" s="50" t="n">
        <v>1</v>
      </c>
      <c r="W2777" s="50" t="n">
        <v>0</v>
      </c>
      <c r="X2777" s="50" t="n">
        <v>0</v>
      </c>
      <c r="Y2777" s="50" t="n">
        <v>10</v>
      </c>
      <c r="Z2777" s="50" t="n">
        <v>9</v>
      </c>
      <c r="AA2777" s="50" t="n">
        <v>35</v>
      </c>
      <c r="AB2777" s="50" t="n">
        <v>10.095</v>
      </c>
      <c r="AC2777" s="50" t="n">
        <v>24</v>
      </c>
      <c r="AD2777" s="50" t="n">
        <v>2</v>
      </c>
      <c r="AE2777" s="50" t="n">
        <v>9</v>
      </c>
      <c r="AF2777" s="50" t="n">
        <v>24</v>
      </c>
      <c r="AG2777" s="50" t="n">
        <v>2037.1</v>
      </c>
      <c r="AH2777" s="50" t="n">
        <v>8</v>
      </c>
      <c r="AI2777" s="50" t="n">
        <v>65</v>
      </c>
      <c r="AJ2777" s="50" t="n">
        <v>4679.4</v>
      </c>
      <c r="AK2777" s="50" t="n">
        <v>9</v>
      </c>
    </row>
    <row r="2778" customFormat="false" ht="15" hidden="false" customHeight="false" outlineLevel="0" collapsed="false">
      <c r="A2778" s="50" t="s">
        <v>1537</v>
      </c>
      <c r="B2778" s="50" t="s">
        <v>170</v>
      </c>
      <c r="C2778" s="50" t="s">
        <v>740</v>
      </c>
      <c r="D2778" s="50" t="n">
        <v>678218</v>
      </c>
      <c r="E2778" s="50" t="n">
        <v>8</v>
      </c>
      <c r="F2778" s="50" t="s">
        <v>57</v>
      </c>
      <c r="G2778" s="50" t="n">
        <v>151</v>
      </c>
      <c r="H2778" s="50" t="n">
        <v>70</v>
      </c>
      <c r="I2778" s="50" t="n">
        <v>21</v>
      </c>
      <c r="J2778" s="50" t="n">
        <v>73</v>
      </c>
      <c r="K2778" s="50" t="n">
        <v>51</v>
      </c>
      <c r="L2778" s="50" t="n">
        <v>8</v>
      </c>
      <c r="M2778" s="50" t="n">
        <v>78</v>
      </c>
      <c r="N2778" s="50" t="n">
        <v>19</v>
      </c>
      <c r="O2778" s="50" t="n">
        <v>-2.325</v>
      </c>
      <c r="P2778" s="50" t="n">
        <v>34</v>
      </c>
      <c r="Q2778" s="50" t="n">
        <v>30</v>
      </c>
      <c r="R2778" s="50" t="n">
        <v>4</v>
      </c>
      <c r="S2778" s="50" t="n">
        <v>3</v>
      </c>
      <c r="T2778" s="50" t="n">
        <v>0</v>
      </c>
      <c r="U2778" s="50" t="n">
        <v>0</v>
      </c>
      <c r="V2778" s="50" t="n">
        <v>3</v>
      </c>
      <c r="W2778" s="50" t="n">
        <v>1</v>
      </c>
      <c r="X2778" s="50" t="n">
        <v>0</v>
      </c>
      <c r="Y2778" s="50" t="n">
        <v>10</v>
      </c>
      <c r="Z2778" s="50" t="n">
        <v>7.45</v>
      </c>
      <c r="AA2778" s="50" t="n">
        <v>34</v>
      </c>
      <c r="AB2778" s="50" t="n">
        <v>8.375</v>
      </c>
      <c r="AC2778" s="50" t="n">
        <v>20</v>
      </c>
      <c r="AD2778" s="50" t="n">
        <v>0</v>
      </c>
      <c r="AE2778" s="50" t="n">
        <v>8</v>
      </c>
      <c r="AF2778" s="50" t="n">
        <v>20</v>
      </c>
      <c r="AG2778" s="50" t="n">
        <v>1776.4</v>
      </c>
      <c r="AH2778" s="50" t="n">
        <v>7</v>
      </c>
      <c r="AI2778" s="50" t="n">
        <v>62</v>
      </c>
      <c r="AJ2778" s="50" t="n">
        <v>4506.9</v>
      </c>
      <c r="AK2778" s="50" t="n">
        <v>14</v>
      </c>
    </row>
    <row r="2779" customFormat="false" ht="15" hidden="false" customHeight="false" outlineLevel="0" collapsed="false">
      <c r="A2779" s="50" t="s">
        <v>1537</v>
      </c>
      <c r="B2779" s="50" t="s">
        <v>170</v>
      </c>
      <c r="C2779" s="50" t="s">
        <v>740</v>
      </c>
      <c r="D2779" s="50" t="n">
        <v>678218</v>
      </c>
      <c r="E2779" s="50" t="n">
        <v>9</v>
      </c>
      <c r="F2779" s="50" t="s">
        <v>58</v>
      </c>
      <c r="G2779" s="50" t="n">
        <v>122</v>
      </c>
      <c r="H2779" s="50" t="n">
        <v>55</v>
      </c>
      <c r="I2779" s="50" t="n">
        <v>15</v>
      </c>
      <c r="J2779" s="50" t="n">
        <v>53</v>
      </c>
      <c r="K2779" s="50" t="n">
        <v>38</v>
      </c>
      <c r="L2779" s="50" t="n">
        <v>4</v>
      </c>
      <c r="M2779" s="50" t="n">
        <v>69</v>
      </c>
      <c r="N2779" s="50" t="n">
        <v>17</v>
      </c>
      <c r="O2779" s="50" t="n">
        <v>0.678</v>
      </c>
      <c r="P2779" s="50" t="n">
        <v>30</v>
      </c>
      <c r="Q2779" s="50" t="n">
        <v>25</v>
      </c>
      <c r="R2779" s="50" t="n">
        <v>5</v>
      </c>
      <c r="S2779" s="50" t="n">
        <v>0</v>
      </c>
      <c r="T2779" s="50" t="n">
        <v>0</v>
      </c>
      <c r="U2779" s="50" t="n">
        <v>1</v>
      </c>
      <c r="V2779" s="50" t="n">
        <v>5</v>
      </c>
      <c r="W2779" s="50" t="n">
        <v>0</v>
      </c>
      <c r="X2779" s="50" t="n">
        <v>0</v>
      </c>
      <c r="Y2779" s="50" t="n">
        <v>6</v>
      </c>
      <c r="Z2779" s="50" t="n">
        <v>9.1</v>
      </c>
      <c r="AA2779" s="50" t="n">
        <v>30</v>
      </c>
      <c r="AB2779" s="50" t="n">
        <v>9.31</v>
      </c>
      <c r="AC2779" s="50" t="n">
        <v>19</v>
      </c>
      <c r="AD2779" s="50" t="n">
        <v>1</v>
      </c>
      <c r="AE2779" s="50" t="n">
        <v>8</v>
      </c>
      <c r="AF2779" s="50" t="n">
        <v>19</v>
      </c>
      <c r="AG2779" s="50" t="n">
        <v>1702.9</v>
      </c>
      <c r="AH2779" s="50" t="n">
        <v>6</v>
      </c>
      <c r="AI2779" s="50" t="n">
        <v>48</v>
      </c>
      <c r="AJ2779" s="50" t="n">
        <v>3470.4</v>
      </c>
      <c r="AK2779" s="50" t="n">
        <v>11</v>
      </c>
    </row>
    <row r="2780" customFormat="false" ht="15" hidden="false" customHeight="false" outlineLevel="0" collapsed="false">
      <c r="A2780" s="50" t="s">
        <v>1538</v>
      </c>
      <c r="B2780" s="50" t="s">
        <v>170</v>
      </c>
      <c r="C2780" s="50" t="s">
        <v>741</v>
      </c>
      <c r="D2780" s="50" t="n">
        <v>703520</v>
      </c>
      <c r="E2780" s="50" t="n">
        <v>8</v>
      </c>
      <c r="F2780" s="50" t="s">
        <v>57</v>
      </c>
      <c r="G2780" s="50" t="n">
        <v>321</v>
      </c>
      <c r="H2780" s="50" t="n">
        <v>139</v>
      </c>
      <c r="I2780" s="50" t="n">
        <v>23</v>
      </c>
      <c r="J2780" s="50" t="n">
        <v>167</v>
      </c>
      <c r="K2780" s="50" t="n">
        <v>92</v>
      </c>
      <c r="L2780" s="50" t="n">
        <v>11</v>
      </c>
      <c r="M2780" s="50" t="n">
        <v>154</v>
      </c>
      <c r="N2780" s="50" t="n">
        <v>47</v>
      </c>
      <c r="O2780" s="50" t="n">
        <v>1.669</v>
      </c>
      <c r="P2780" s="50" t="n">
        <v>88</v>
      </c>
      <c r="Q2780" s="50" t="n">
        <v>78</v>
      </c>
      <c r="R2780" s="50" t="n">
        <v>26</v>
      </c>
      <c r="S2780" s="50" t="n">
        <v>4</v>
      </c>
      <c r="T2780" s="50" t="n">
        <v>1</v>
      </c>
      <c r="U2780" s="50" t="n">
        <v>0</v>
      </c>
      <c r="V2780" s="50" t="n">
        <v>7</v>
      </c>
      <c r="W2780" s="50" t="n">
        <v>0</v>
      </c>
      <c r="X2780" s="50" t="n">
        <v>1</v>
      </c>
      <c r="Y2780" s="50" t="n">
        <v>19</v>
      </c>
      <c r="Z2780" s="50" t="n">
        <v>30.4</v>
      </c>
      <c r="AA2780" s="50" t="n">
        <v>85</v>
      </c>
      <c r="AB2780" s="50" t="n">
        <v>23.206</v>
      </c>
      <c r="AC2780" s="50" t="n">
        <v>62</v>
      </c>
      <c r="AD2780" s="50" t="n">
        <v>0</v>
      </c>
      <c r="AE2780" s="50" t="n">
        <v>11</v>
      </c>
      <c r="AF2780" s="50" t="n">
        <v>61</v>
      </c>
      <c r="AG2780" s="50" t="n">
        <v>4797.8</v>
      </c>
      <c r="AH2780" s="50" t="n">
        <v>23</v>
      </c>
      <c r="AI2780" s="50" t="n">
        <v>117</v>
      </c>
      <c r="AJ2780" s="50" t="n">
        <v>7978.4</v>
      </c>
      <c r="AK2780" s="50" t="n">
        <v>3</v>
      </c>
    </row>
    <row r="2781" customFormat="false" ht="15" hidden="false" customHeight="false" outlineLevel="0" collapsed="false">
      <c r="A2781" s="50" t="s">
        <v>1538</v>
      </c>
      <c r="B2781" s="50" t="s">
        <v>170</v>
      </c>
      <c r="C2781" s="50" t="s">
        <v>741</v>
      </c>
      <c r="D2781" s="50" t="n">
        <v>703520</v>
      </c>
      <c r="E2781" s="50" t="n">
        <v>9</v>
      </c>
      <c r="F2781" s="50" t="s">
        <v>58</v>
      </c>
      <c r="G2781" s="50" t="n">
        <v>400</v>
      </c>
      <c r="H2781" s="50" t="n">
        <v>168</v>
      </c>
      <c r="I2781" s="50" t="n">
        <v>20</v>
      </c>
      <c r="J2781" s="50" t="n">
        <v>193</v>
      </c>
      <c r="K2781" s="50" t="n">
        <v>113</v>
      </c>
      <c r="L2781" s="50" t="n">
        <v>3</v>
      </c>
      <c r="M2781" s="50" t="n">
        <v>206</v>
      </c>
      <c r="N2781" s="50" t="n">
        <v>55</v>
      </c>
      <c r="O2781" s="50" t="n">
        <v>3.318</v>
      </c>
      <c r="P2781" s="50" t="n">
        <v>93</v>
      </c>
      <c r="Q2781" s="50" t="n">
        <v>80</v>
      </c>
      <c r="R2781" s="50" t="n">
        <v>26</v>
      </c>
      <c r="S2781" s="50" t="n">
        <v>3</v>
      </c>
      <c r="T2781" s="50" t="n">
        <v>0</v>
      </c>
      <c r="U2781" s="50" t="n">
        <v>2</v>
      </c>
      <c r="V2781" s="50" t="n">
        <v>11</v>
      </c>
      <c r="W2781" s="50" t="n">
        <v>2</v>
      </c>
      <c r="X2781" s="50" t="n">
        <v>0</v>
      </c>
      <c r="Y2781" s="50" t="n">
        <v>16</v>
      </c>
      <c r="Z2781" s="50" t="n">
        <v>35.05</v>
      </c>
      <c r="AA2781" s="50" t="n">
        <v>92</v>
      </c>
      <c r="AB2781" s="50" t="n">
        <v>31.977</v>
      </c>
      <c r="AC2781" s="50" t="n">
        <v>64</v>
      </c>
      <c r="AD2781" s="50" t="n">
        <v>2</v>
      </c>
      <c r="AE2781" s="50" t="n">
        <v>14</v>
      </c>
      <c r="AF2781" s="50" t="n">
        <v>64</v>
      </c>
      <c r="AG2781" s="50" t="n">
        <v>5443.1</v>
      </c>
      <c r="AH2781" s="50" t="n">
        <v>24</v>
      </c>
      <c r="AI2781" s="50" t="n">
        <v>147</v>
      </c>
      <c r="AJ2781" s="50" t="n">
        <v>9908.2</v>
      </c>
      <c r="AK2781" s="50" t="n">
        <v>4</v>
      </c>
    </row>
    <row r="2782" customFormat="false" ht="15" hidden="false" customHeight="false" outlineLevel="0" collapsed="false">
      <c r="A2782" s="50" t="s">
        <v>1539</v>
      </c>
      <c r="B2782" s="50" t="s">
        <v>170</v>
      </c>
      <c r="C2782" s="50" t="s">
        <v>742</v>
      </c>
      <c r="D2782" s="50" t="n">
        <v>682818</v>
      </c>
      <c r="E2782" s="50" t="n">
        <v>4</v>
      </c>
      <c r="F2782" s="50" t="s">
        <v>53</v>
      </c>
      <c r="G2782" s="50" t="n">
        <v>26</v>
      </c>
      <c r="H2782" s="50" t="n">
        <v>12</v>
      </c>
      <c r="I2782" s="50" t="n">
        <v>0</v>
      </c>
      <c r="J2782" s="50" t="n">
        <v>15</v>
      </c>
      <c r="K2782" s="50" t="n">
        <v>11</v>
      </c>
      <c r="L2782" s="50" t="n">
        <v>0</v>
      </c>
      <c r="M2782" s="50" t="n">
        <v>11</v>
      </c>
      <c r="N2782" s="50" t="n">
        <v>1</v>
      </c>
      <c r="O2782" s="50" t="n">
        <v>0.161</v>
      </c>
      <c r="P2782" s="50" t="n">
        <v>7</v>
      </c>
      <c r="Q2782" s="50" t="n">
        <v>6</v>
      </c>
      <c r="R2782" s="50" t="n">
        <v>2</v>
      </c>
      <c r="S2782" s="50" t="n">
        <v>0</v>
      </c>
      <c r="T2782" s="50" t="n">
        <v>0</v>
      </c>
      <c r="U2782" s="50" t="n">
        <v>0</v>
      </c>
      <c r="V2782" s="50" t="n">
        <v>1</v>
      </c>
      <c r="W2782" s="50" t="n">
        <v>0</v>
      </c>
      <c r="X2782" s="50" t="n">
        <v>0</v>
      </c>
      <c r="Y2782" s="50" t="n">
        <v>0</v>
      </c>
      <c r="Z2782" s="50" t="n">
        <v>2.5</v>
      </c>
      <c r="AA2782" s="50" t="n">
        <v>7</v>
      </c>
      <c r="AB2782" s="50" t="n">
        <v>2.969</v>
      </c>
      <c r="AC2782" s="50" t="n">
        <v>6</v>
      </c>
      <c r="AD2782" s="50" t="n">
        <v>0</v>
      </c>
      <c r="AE2782" s="50" t="n">
        <v>2</v>
      </c>
      <c r="AF2782" s="50" t="n">
        <v>6</v>
      </c>
      <c r="AG2782" s="50" t="n">
        <v>557.3</v>
      </c>
      <c r="AH2782" s="50" t="n">
        <v>3</v>
      </c>
      <c r="AI2782" s="50" t="n">
        <v>9</v>
      </c>
      <c r="AJ2782" s="50" t="n">
        <v>679.6</v>
      </c>
      <c r="AK2782" s="50" t="n">
        <v>5</v>
      </c>
    </row>
    <row r="2783" customFormat="false" ht="15" hidden="false" customHeight="false" outlineLevel="0" collapsed="false">
      <c r="A2783" s="50" t="s">
        <v>1539</v>
      </c>
      <c r="B2783" s="50" t="s">
        <v>170</v>
      </c>
      <c r="C2783" s="50" t="s">
        <v>742</v>
      </c>
      <c r="D2783" s="50" t="n">
        <v>682818</v>
      </c>
      <c r="E2783" s="50" t="n">
        <v>5</v>
      </c>
      <c r="F2783" s="50" t="s">
        <v>54</v>
      </c>
      <c r="G2783" s="50" t="n">
        <v>313</v>
      </c>
      <c r="H2783" s="50" t="n">
        <v>157</v>
      </c>
      <c r="I2783" s="50" t="n">
        <v>35</v>
      </c>
      <c r="J2783" s="50" t="n">
        <v>153</v>
      </c>
      <c r="K2783" s="50" t="n">
        <v>103</v>
      </c>
      <c r="L2783" s="50" t="n">
        <v>20</v>
      </c>
      <c r="M2783" s="50" t="n">
        <v>160</v>
      </c>
      <c r="N2783" s="50" t="n">
        <v>54</v>
      </c>
      <c r="O2783" s="50" t="n">
        <v>0.896</v>
      </c>
      <c r="P2783" s="50" t="n">
        <v>83</v>
      </c>
      <c r="Q2783" s="50" t="n">
        <v>79</v>
      </c>
      <c r="R2783" s="50" t="n">
        <v>23</v>
      </c>
      <c r="S2783" s="50" t="n">
        <v>4</v>
      </c>
      <c r="T2783" s="50" t="n">
        <v>0</v>
      </c>
      <c r="U2783" s="50" t="n">
        <v>3</v>
      </c>
      <c r="V2783" s="50" t="n">
        <v>4</v>
      </c>
      <c r="W2783" s="50" t="n">
        <v>0</v>
      </c>
      <c r="X2783" s="50" t="n">
        <v>0</v>
      </c>
      <c r="Y2783" s="50" t="n">
        <v>19</v>
      </c>
      <c r="Z2783" s="50" t="n">
        <v>28.2</v>
      </c>
      <c r="AA2783" s="50" t="n">
        <v>83</v>
      </c>
      <c r="AB2783" s="50" t="n">
        <v>26.363</v>
      </c>
      <c r="AC2783" s="50" t="n">
        <v>60</v>
      </c>
      <c r="AD2783" s="50" t="n">
        <v>5</v>
      </c>
      <c r="AE2783" s="50" t="n">
        <v>25</v>
      </c>
      <c r="AF2783" s="50" t="n">
        <v>60</v>
      </c>
      <c r="AG2783" s="50" t="n">
        <v>5411</v>
      </c>
      <c r="AH2783" s="50" t="n">
        <v>22</v>
      </c>
      <c r="AI2783" s="50" t="n">
        <v>140</v>
      </c>
      <c r="AJ2783" s="50" t="n">
        <v>10586.1</v>
      </c>
      <c r="AK2783" s="50" t="n">
        <v>79</v>
      </c>
    </row>
    <row r="2784" customFormat="false" ht="15" hidden="false" customHeight="false" outlineLevel="0" collapsed="false">
      <c r="A2784" s="50" t="s">
        <v>1539</v>
      </c>
      <c r="B2784" s="50" t="s">
        <v>170</v>
      </c>
      <c r="C2784" s="50" t="s">
        <v>742</v>
      </c>
      <c r="D2784" s="50" t="n">
        <v>682818</v>
      </c>
      <c r="E2784" s="50" t="n">
        <v>6</v>
      </c>
      <c r="F2784" s="50" t="s">
        <v>55</v>
      </c>
      <c r="G2784" s="50" t="n">
        <v>222</v>
      </c>
      <c r="H2784" s="50" t="n">
        <v>121</v>
      </c>
      <c r="I2784" s="50" t="n">
        <v>28</v>
      </c>
      <c r="J2784" s="50" t="n">
        <v>109</v>
      </c>
      <c r="K2784" s="50" t="n">
        <v>79</v>
      </c>
      <c r="L2784" s="50" t="n">
        <v>13</v>
      </c>
      <c r="M2784" s="50" t="n">
        <v>113</v>
      </c>
      <c r="N2784" s="50" t="n">
        <v>42</v>
      </c>
      <c r="O2784" s="50" t="n">
        <v>-1.984</v>
      </c>
      <c r="P2784" s="50" t="n">
        <v>58</v>
      </c>
      <c r="Q2784" s="50" t="n">
        <v>54</v>
      </c>
      <c r="R2784" s="50" t="n">
        <v>13</v>
      </c>
      <c r="S2784" s="50" t="n">
        <v>3</v>
      </c>
      <c r="T2784" s="50" t="n">
        <v>0</v>
      </c>
      <c r="U2784" s="50" t="n">
        <v>2</v>
      </c>
      <c r="V2784" s="50" t="n">
        <v>4</v>
      </c>
      <c r="W2784" s="50" t="n">
        <v>0</v>
      </c>
      <c r="X2784" s="50" t="n">
        <v>0</v>
      </c>
      <c r="Y2784" s="50" t="n">
        <v>15</v>
      </c>
      <c r="Z2784" s="50" t="n">
        <v>17.75</v>
      </c>
      <c r="AA2784" s="50" t="n">
        <v>58</v>
      </c>
      <c r="AB2784" s="50" t="n">
        <v>17.647</v>
      </c>
      <c r="AC2784" s="50" t="n">
        <v>39</v>
      </c>
      <c r="AD2784" s="50" t="n">
        <v>3</v>
      </c>
      <c r="AE2784" s="50" t="n">
        <v>21</v>
      </c>
      <c r="AF2784" s="50" t="n">
        <v>39</v>
      </c>
      <c r="AG2784" s="50" t="n">
        <v>3579.2</v>
      </c>
      <c r="AH2784" s="50" t="n">
        <v>11</v>
      </c>
      <c r="AI2784" s="50" t="n">
        <v>110</v>
      </c>
      <c r="AJ2784" s="50" t="n">
        <v>8310.8</v>
      </c>
      <c r="AK2784" s="50" t="n">
        <v>65</v>
      </c>
    </row>
    <row r="2785" customFormat="false" ht="15" hidden="false" customHeight="false" outlineLevel="0" collapsed="false">
      <c r="A2785" s="50" t="s">
        <v>1539</v>
      </c>
      <c r="B2785" s="50" t="s">
        <v>170</v>
      </c>
      <c r="C2785" s="50" t="s">
        <v>742</v>
      </c>
      <c r="D2785" s="50" t="n">
        <v>682818</v>
      </c>
      <c r="E2785" s="50" t="n">
        <v>7</v>
      </c>
      <c r="F2785" s="50" t="s">
        <v>56</v>
      </c>
      <c r="G2785" s="50" t="n">
        <v>137</v>
      </c>
      <c r="H2785" s="50" t="n">
        <v>65</v>
      </c>
      <c r="I2785" s="50" t="n">
        <v>15</v>
      </c>
      <c r="J2785" s="50" t="n">
        <v>66</v>
      </c>
      <c r="K2785" s="50" t="n">
        <v>37</v>
      </c>
      <c r="L2785" s="50" t="n">
        <v>4</v>
      </c>
      <c r="M2785" s="50" t="n">
        <v>71</v>
      </c>
      <c r="N2785" s="50" t="n">
        <v>28</v>
      </c>
      <c r="O2785" s="50" t="n">
        <v>-2.8</v>
      </c>
      <c r="P2785" s="50" t="n">
        <v>32</v>
      </c>
      <c r="Q2785" s="50" t="n">
        <v>30</v>
      </c>
      <c r="R2785" s="50" t="n">
        <v>6</v>
      </c>
      <c r="S2785" s="50" t="n">
        <v>1</v>
      </c>
      <c r="T2785" s="50" t="n">
        <v>0</v>
      </c>
      <c r="U2785" s="50" t="n">
        <v>0</v>
      </c>
      <c r="V2785" s="50" t="n">
        <v>2</v>
      </c>
      <c r="W2785" s="50" t="n">
        <v>0</v>
      </c>
      <c r="X2785" s="50" t="n">
        <v>0</v>
      </c>
      <c r="Y2785" s="50" t="n">
        <v>10</v>
      </c>
      <c r="Z2785" s="50" t="n">
        <v>7.15</v>
      </c>
      <c r="AA2785" s="50" t="n">
        <v>32</v>
      </c>
      <c r="AB2785" s="50" t="n">
        <v>8.599</v>
      </c>
      <c r="AC2785" s="50" t="n">
        <v>20</v>
      </c>
      <c r="AD2785" s="50" t="n">
        <v>2</v>
      </c>
      <c r="AE2785" s="50" t="n">
        <v>9</v>
      </c>
      <c r="AF2785" s="50" t="n">
        <v>20</v>
      </c>
      <c r="AG2785" s="50" t="n">
        <v>1816.9</v>
      </c>
      <c r="AH2785" s="50" t="n">
        <v>8</v>
      </c>
      <c r="AI2785" s="50" t="n">
        <v>57</v>
      </c>
      <c r="AJ2785" s="50" t="n">
        <v>4323.3</v>
      </c>
      <c r="AK2785" s="50" t="n">
        <v>36</v>
      </c>
    </row>
    <row r="2786" customFormat="false" ht="15" hidden="false" customHeight="false" outlineLevel="0" collapsed="false">
      <c r="A2786" s="50" t="s">
        <v>1540</v>
      </c>
      <c r="B2786" s="50" t="s">
        <v>170</v>
      </c>
      <c r="C2786" s="50" t="s">
        <v>743</v>
      </c>
      <c r="D2786" s="50" t="n">
        <v>676914</v>
      </c>
      <c r="E2786" s="50" t="n">
        <v>4</v>
      </c>
      <c r="F2786" s="50" t="s">
        <v>53</v>
      </c>
      <c r="G2786" s="50" t="n">
        <v>273</v>
      </c>
      <c r="H2786" s="50" t="n">
        <v>95</v>
      </c>
      <c r="I2786" s="50" t="n">
        <v>25</v>
      </c>
      <c r="J2786" s="50" t="n">
        <v>122</v>
      </c>
      <c r="K2786" s="50" t="n">
        <v>68</v>
      </c>
      <c r="L2786" s="50" t="n">
        <v>13</v>
      </c>
      <c r="M2786" s="50" t="n">
        <v>151</v>
      </c>
      <c r="N2786" s="50" t="n">
        <v>27</v>
      </c>
      <c r="O2786" s="50" t="n">
        <v>-1.673</v>
      </c>
      <c r="P2786" s="50" t="n">
        <v>61</v>
      </c>
      <c r="Q2786" s="50" t="n">
        <v>48</v>
      </c>
      <c r="R2786" s="50" t="n">
        <v>6</v>
      </c>
      <c r="S2786" s="50" t="n">
        <v>2</v>
      </c>
      <c r="T2786" s="50" t="n">
        <v>0</v>
      </c>
      <c r="U2786" s="50" t="n">
        <v>1</v>
      </c>
      <c r="V2786" s="50" t="n">
        <v>13</v>
      </c>
      <c r="W2786" s="50" t="n">
        <v>0</v>
      </c>
      <c r="X2786" s="50" t="n">
        <v>0</v>
      </c>
      <c r="Y2786" s="50" t="n">
        <v>18</v>
      </c>
      <c r="Z2786" s="50" t="n">
        <v>16.3</v>
      </c>
      <c r="AA2786" s="50" t="n">
        <v>61</v>
      </c>
      <c r="AB2786" s="50" t="n">
        <v>18.222</v>
      </c>
      <c r="AC2786" s="50" t="n">
        <v>30</v>
      </c>
      <c r="AD2786" s="50" t="n">
        <v>4</v>
      </c>
      <c r="AE2786" s="50" t="n">
        <v>12</v>
      </c>
      <c r="AF2786" s="50" t="n">
        <v>30</v>
      </c>
      <c r="AG2786" s="50" t="n">
        <v>2604.4</v>
      </c>
      <c r="AH2786" s="50" t="n">
        <v>7</v>
      </c>
      <c r="AI2786" s="50" t="n">
        <v>71</v>
      </c>
      <c r="AJ2786" s="50" t="n">
        <v>5055.3</v>
      </c>
      <c r="AK2786" s="50" t="n">
        <v>13</v>
      </c>
    </row>
    <row r="2787" customFormat="false" ht="15" hidden="false" customHeight="false" outlineLevel="0" collapsed="false">
      <c r="A2787" s="50" t="s">
        <v>1540</v>
      </c>
      <c r="B2787" s="50" t="s">
        <v>170</v>
      </c>
      <c r="C2787" s="50" t="s">
        <v>743</v>
      </c>
      <c r="D2787" s="50" t="n">
        <v>676914</v>
      </c>
      <c r="E2787" s="50" t="n">
        <v>5</v>
      </c>
      <c r="F2787" s="50" t="s">
        <v>54</v>
      </c>
      <c r="G2787" s="50" t="n">
        <v>125</v>
      </c>
      <c r="H2787" s="50" t="n">
        <v>52</v>
      </c>
      <c r="I2787" s="50" t="n">
        <v>16</v>
      </c>
      <c r="J2787" s="50" t="n">
        <v>63</v>
      </c>
      <c r="K2787" s="50" t="n">
        <v>37</v>
      </c>
      <c r="L2787" s="50" t="n">
        <v>8</v>
      </c>
      <c r="M2787" s="50" t="n">
        <v>62</v>
      </c>
      <c r="N2787" s="50" t="n">
        <v>15</v>
      </c>
      <c r="O2787" s="50" t="n">
        <v>-2.284</v>
      </c>
      <c r="P2787" s="50" t="n">
        <v>28</v>
      </c>
      <c r="Q2787" s="50" t="n">
        <v>23</v>
      </c>
      <c r="R2787" s="50" t="n">
        <v>3</v>
      </c>
      <c r="S2787" s="50" t="n">
        <v>1</v>
      </c>
      <c r="T2787" s="50" t="n">
        <v>0</v>
      </c>
      <c r="U2787" s="50" t="n">
        <v>0</v>
      </c>
      <c r="V2787" s="50" t="n">
        <v>4</v>
      </c>
      <c r="W2787" s="50" t="n">
        <v>0</v>
      </c>
      <c r="X2787" s="50" t="n">
        <v>0</v>
      </c>
      <c r="Y2787" s="50" t="n">
        <v>13</v>
      </c>
      <c r="Z2787" s="50" t="n">
        <v>5.85</v>
      </c>
      <c r="AA2787" s="50" t="n">
        <v>27</v>
      </c>
      <c r="AB2787" s="50" t="n">
        <v>5.997</v>
      </c>
      <c r="AC2787" s="50" t="n">
        <v>11</v>
      </c>
      <c r="AD2787" s="50" t="n">
        <v>0</v>
      </c>
      <c r="AE2787" s="50" t="n">
        <v>5</v>
      </c>
      <c r="AF2787" s="50" t="n">
        <v>11</v>
      </c>
      <c r="AG2787" s="50" t="n">
        <v>890.9</v>
      </c>
      <c r="AH2787" s="50" t="n">
        <v>5</v>
      </c>
      <c r="AI2787" s="50" t="n">
        <v>45</v>
      </c>
      <c r="AJ2787" s="50" t="n">
        <v>3223.1</v>
      </c>
      <c r="AK2787" s="50" t="n">
        <v>6</v>
      </c>
    </row>
    <row r="2788" customFormat="false" ht="15" hidden="false" customHeight="false" outlineLevel="0" collapsed="false">
      <c r="A2788" s="50" t="s">
        <v>1540</v>
      </c>
      <c r="B2788" s="50" t="s">
        <v>170</v>
      </c>
      <c r="C2788" s="50" t="s">
        <v>743</v>
      </c>
      <c r="D2788" s="50" t="n">
        <v>676914</v>
      </c>
      <c r="E2788" s="50" t="n">
        <v>6</v>
      </c>
      <c r="F2788" s="50" t="s">
        <v>55</v>
      </c>
      <c r="G2788" s="50" t="n">
        <v>120</v>
      </c>
      <c r="H2788" s="50" t="n">
        <v>55</v>
      </c>
      <c r="I2788" s="50" t="n">
        <v>15</v>
      </c>
      <c r="J2788" s="50" t="n">
        <v>66</v>
      </c>
      <c r="K2788" s="50" t="n">
        <v>41</v>
      </c>
      <c r="L2788" s="50" t="n">
        <v>9</v>
      </c>
      <c r="M2788" s="50" t="n">
        <v>54</v>
      </c>
      <c r="N2788" s="50" t="n">
        <v>14</v>
      </c>
      <c r="O2788" s="50" t="n">
        <v>-0.34</v>
      </c>
      <c r="P2788" s="50" t="n">
        <v>29</v>
      </c>
      <c r="Q2788" s="50" t="n">
        <v>27</v>
      </c>
      <c r="R2788" s="50" t="n">
        <v>6</v>
      </c>
      <c r="S2788" s="50" t="n">
        <v>2</v>
      </c>
      <c r="T2788" s="50" t="n">
        <v>0</v>
      </c>
      <c r="U2788" s="50" t="n">
        <v>2</v>
      </c>
      <c r="V2788" s="50" t="n">
        <v>1</v>
      </c>
      <c r="W2788" s="50" t="n">
        <v>0</v>
      </c>
      <c r="X2788" s="50" t="n">
        <v>1</v>
      </c>
      <c r="Y2788" s="50" t="n">
        <v>8</v>
      </c>
      <c r="Z2788" s="50" t="n">
        <v>9</v>
      </c>
      <c r="AA2788" s="50" t="n">
        <v>28</v>
      </c>
      <c r="AB2788" s="50" t="n">
        <v>7.082</v>
      </c>
      <c r="AC2788" s="50" t="n">
        <v>20</v>
      </c>
      <c r="AD2788" s="50" t="n">
        <v>3</v>
      </c>
      <c r="AE2788" s="50" t="n">
        <v>11</v>
      </c>
      <c r="AF2788" s="50" t="n">
        <v>19</v>
      </c>
      <c r="AG2788" s="50" t="n">
        <v>1780.8</v>
      </c>
      <c r="AH2788" s="50" t="n">
        <v>3</v>
      </c>
      <c r="AI2788" s="50" t="n">
        <v>52</v>
      </c>
      <c r="AJ2788" s="50" t="n">
        <v>3687.1</v>
      </c>
      <c r="AK2788" s="50" t="n">
        <v>5</v>
      </c>
    </row>
    <row r="2789" customFormat="false" ht="15" hidden="false" customHeight="false" outlineLevel="0" collapsed="false">
      <c r="A2789" s="50" t="s">
        <v>1540</v>
      </c>
      <c r="B2789" s="50" t="s">
        <v>170</v>
      </c>
      <c r="C2789" s="50" t="s">
        <v>743</v>
      </c>
      <c r="D2789" s="50" t="n">
        <v>676914</v>
      </c>
      <c r="E2789" s="50" t="n">
        <v>7</v>
      </c>
      <c r="F2789" s="50" t="s">
        <v>56</v>
      </c>
      <c r="G2789" s="50" t="n">
        <v>61</v>
      </c>
      <c r="H2789" s="50" t="n">
        <v>21</v>
      </c>
      <c r="I2789" s="50" t="n">
        <v>5</v>
      </c>
      <c r="J2789" s="50" t="n">
        <v>26</v>
      </c>
      <c r="K2789" s="50" t="n">
        <v>14</v>
      </c>
      <c r="L2789" s="50" t="n">
        <v>1</v>
      </c>
      <c r="M2789" s="50" t="n">
        <v>35</v>
      </c>
      <c r="N2789" s="50" t="n">
        <v>7</v>
      </c>
      <c r="O2789" s="50" t="n">
        <v>-0.3</v>
      </c>
      <c r="P2789" s="50" t="n">
        <v>12</v>
      </c>
      <c r="Q2789" s="50" t="n">
        <v>10</v>
      </c>
      <c r="R2789" s="50" t="n">
        <v>1</v>
      </c>
      <c r="S2789" s="50" t="n">
        <v>1</v>
      </c>
      <c r="T2789" s="50" t="n">
        <v>0</v>
      </c>
      <c r="U2789" s="50" t="n">
        <v>0</v>
      </c>
      <c r="V2789" s="50" t="n">
        <v>2</v>
      </c>
      <c r="W2789" s="50" t="n">
        <v>0</v>
      </c>
      <c r="X2789" s="50" t="n">
        <v>0</v>
      </c>
      <c r="Y2789" s="50" t="n">
        <v>4</v>
      </c>
      <c r="Z2789" s="50" t="n">
        <v>2.65</v>
      </c>
      <c r="AA2789" s="50" t="n">
        <v>12</v>
      </c>
      <c r="AB2789" s="50" t="n">
        <v>3.142</v>
      </c>
      <c r="AC2789" s="50" t="n">
        <v>6</v>
      </c>
      <c r="AD2789" s="50" t="n">
        <v>0</v>
      </c>
      <c r="AE2789" s="50" t="n">
        <v>1</v>
      </c>
      <c r="AF2789" s="50" t="n">
        <v>6</v>
      </c>
      <c r="AG2789" s="50" t="n">
        <v>482.3</v>
      </c>
      <c r="AH2789" s="50" t="n">
        <v>3</v>
      </c>
      <c r="AI2789" s="50" t="n">
        <v>20</v>
      </c>
      <c r="AJ2789" s="50" t="n">
        <v>1384.3</v>
      </c>
      <c r="AK2789" s="50" t="n">
        <v>0</v>
      </c>
    </row>
    <row r="2790" customFormat="false" ht="15" hidden="false" customHeight="false" outlineLevel="0" collapsed="false">
      <c r="A2790" s="50" t="s">
        <v>1540</v>
      </c>
      <c r="B2790" s="50" t="s">
        <v>170</v>
      </c>
      <c r="C2790" s="50" t="s">
        <v>743</v>
      </c>
      <c r="D2790" s="50" t="n">
        <v>676914</v>
      </c>
      <c r="E2790" s="50" t="n">
        <v>8</v>
      </c>
      <c r="F2790" s="50" t="s">
        <v>57</v>
      </c>
      <c r="G2790" s="50" t="n">
        <v>54</v>
      </c>
      <c r="H2790" s="50" t="n">
        <v>16</v>
      </c>
      <c r="I2790" s="50" t="n">
        <v>6</v>
      </c>
      <c r="J2790" s="50" t="n">
        <v>24</v>
      </c>
      <c r="K2790" s="50" t="n">
        <v>12</v>
      </c>
      <c r="L2790" s="50" t="n">
        <v>2</v>
      </c>
      <c r="M2790" s="50" t="n">
        <v>30</v>
      </c>
      <c r="N2790" s="50" t="n">
        <v>4</v>
      </c>
      <c r="O2790" s="50" t="n">
        <v>-0.041</v>
      </c>
      <c r="P2790" s="50" t="n">
        <v>10</v>
      </c>
      <c r="Q2790" s="50" t="n">
        <v>5</v>
      </c>
      <c r="R2790" s="50" t="n">
        <v>0</v>
      </c>
      <c r="S2790" s="50" t="n">
        <v>0</v>
      </c>
      <c r="T2790" s="50" t="n">
        <v>0</v>
      </c>
      <c r="U2790" s="50" t="n">
        <v>0</v>
      </c>
      <c r="V2790" s="50" t="n">
        <v>5</v>
      </c>
      <c r="W2790" s="50" t="n">
        <v>0</v>
      </c>
      <c r="X2790" s="50" t="n">
        <v>0</v>
      </c>
      <c r="Y2790" s="50" t="n">
        <v>4</v>
      </c>
      <c r="Z2790" s="50" t="n">
        <v>3.5</v>
      </c>
      <c r="AA2790" s="50" t="n">
        <v>10</v>
      </c>
      <c r="AB2790" s="50" t="n">
        <v>3.553</v>
      </c>
      <c r="AC2790" s="50" t="n">
        <v>1</v>
      </c>
      <c r="AD2790" s="50" t="n">
        <v>0</v>
      </c>
      <c r="AE2790" s="50" t="n">
        <v>0</v>
      </c>
      <c r="AF2790" s="50" t="n">
        <v>1</v>
      </c>
      <c r="AG2790" s="50" t="n">
        <v>58.9</v>
      </c>
      <c r="AH2790" s="50" t="n">
        <v>0</v>
      </c>
      <c r="AI2790" s="50" t="n">
        <v>16</v>
      </c>
      <c r="AJ2790" s="50" t="n">
        <v>1102.1</v>
      </c>
      <c r="AK2790" s="50" t="n">
        <v>0</v>
      </c>
    </row>
    <row r="2791" customFormat="false" ht="15" hidden="false" customHeight="false" outlineLevel="0" collapsed="false">
      <c r="A2791" s="50" t="s">
        <v>1540</v>
      </c>
      <c r="B2791" s="50" t="s">
        <v>170</v>
      </c>
      <c r="C2791" s="50" t="s">
        <v>743</v>
      </c>
      <c r="D2791" s="50" t="n">
        <v>676914</v>
      </c>
      <c r="E2791" s="50" t="n">
        <v>9</v>
      </c>
      <c r="F2791" s="50" t="s">
        <v>58</v>
      </c>
      <c r="G2791" s="50" t="n">
        <v>74</v>
      </c>
      <c r="H2791" s="50" t="n">
        <v>32</v>
      </c>
      <c r="I2791" s="50" t="n">
        <v>9</v>
      </c>
      <c r="J2791" s="50" t="n">
        <v>31</v>
      </c>
      <c r="K2791" s="50" t="n">
        <v>21</v>
      </c>
      <c r="L2791" s="50" t="n">
        <v>3</v>
      </c>
      <c r="M2791" s="50" t="n">
        <v>43</v>
      </c>
      <c r="N2791" s="50" t="n">
        <v>11</v>
      </c>
      <c r="O2791" s="50" t="n">
        <v>1.925</v>
      </c>
      <c r="P2791" s="50" t="n">
        <v>16</v>
      </c>
      <c r="Q2791" s="50" t="n">
        <v>11</v>
      </c>
      <c r="R2791" s="50" t="n">
        <v>2</v>
      </c>
      <c r="S2791" s="50" t="n">
        <v>0</v>
      </c>
      <c r="T2791" s="50" t="n">
        <v>0</v>
      </c>
      <c r="U2791" s="50" t="n">
        <v>2</v>
      </c>
      <c r="V2791" s="50" t="n">
        <v>4</v>
      </c>
      <c r="W2791" s="50" t="n">
        <v>1</v>
      </c>
      <c r="X2791" s="50" t="n">
        <v>0</v>
      </c>
      <c r="Y2791" s="50" t="n">
        <v>4</v>
      </c>
      <c r="Z2791" s="50" t="n">
        <v>7.5</v>
      </c>
      <c r="AA2791" s="50" t="n">
        <v>16</v>
      </c>
      <c r="AB2791" s="50" t="n">
        <v>6.221</v>
      </c>
      <c r="AC2791" s="50" t="n">
        <v>7</v>
      </c>
      <c r="AD2791" s="50" t="n">
        <v>1</v>
      </c>
      <c r="AE2791" s="50" t="n">
        <v>3</v>
      </c>
      <c r="AF2791" s="50" t="n">
        <v>7</v>
      </c>
      <c r="AG2791" s="50" t="n">
        <v>597.1</v>
      </c>
      <c r="AH2791" s="50" t="n">
        <v>1</v>
      </c>
      <c r="AI2791" s="50" t="n">
        <v>27</v>
      </c>
      <c r="AJ2791" s="50" t="n">
        <v>1897.5</v>
      </c>
      <c r="AK2791" s="50" t="n">
        <v>2</v>
      </c>
    </row>
    <row r="2792" customFormat="false" ht="15" hidden="false" customHeight="false" outlineLevel="0" collapsed="false">
      <c r="A2792" s="50" t="s">
        <v>1541</v>
      </c>
      <c r="B2792" s="50" t="s">
        <v>170</v>
      </c>
      <c r="C2792" s="50" t="s">
        <v>744</v>
      </c>
      <c r="D2792" s="50" t="n">
        <v>807727</v>
      </c>
      <c r="E2792" s="50" t="n">
        <v>5</v>
      </c>
      <c r="F2792" s="50" t="s">
        <v>54</v>
      </c>
      <c r="G2792" s="50" t="n">
        <v>25</v>
      </c>
      <c r="H2792" s="50" t="n">
        <v>14</v>
      </c>
      <c r="I2792" s="50" t="n">
        <v>3</v>
      </c>
      <c r="J2792" s="50" t="n">
        <v>14</v>
      </c>
      <c r="K2792" s="50" t="n">
        <v>10</v>
      </c>
      <c r="L2792" s="50" t="n">
        <v>0</v>
      </c>
      <c r="M2792" s="50" t="n">
        <v>11</v>
      </c>
      <c r="N2792" s="50" t="n">
        <v>4</v>
      </c>
      <c r="O2792" s="50" t="n">
        <v>-0.563</v>
      </c>
      <c r="P2792" s="50" t="n">
        <v>8</v>
      </c>
      <c r="Q2792" s="50" t="n">
        <v>8</v>
      </c>
      <c r="R2792" s="50" t="n">
        <v>2</v>
      </c>
      <c r="S2792" s="50" t="n">
        <v>0</v>
      </c>
      <c r="T2792" s="50" t="n">
        <v>0</v>
      </c>
      <c r="U2792" s="50" t="n">
        <v>1</v>
      </c>
      <c r="V2792" s="50" t="n">
        <v>0</v>
      </c>
      <c r="W2792" s="50" t="n">
        <v>0</v>
      </c>
      <c r="X2792" s="50" t="n">
        <v>0</v>
      </c>
      <c r="Y2792" s="50" t="n">
        <v>1</v>
      </c>
      <c r="Z2792" s="50" t="n">
        <v>2.9</v>
      </c>
      <c r="AA2792" s="50" t="n">
        <v>8</v>
      </c>
      <c r="AB2792" s="50" t="n">
        <v>3.365</v>
      </c>
      <c r="AC2792" s="50" t="n">
        <v>7</v>
      </c>
      <c r="AD2792" s="50" t="n">
        <v>1</v>
      </c>
      <c r="AE2792" s="50" t="n">
        <v>4</v>
      </c>
      <c r="AF2792" s="50" t="n">
        <v>7</v>
      </c>
      <c r="AG2792" s="50" t="n">
        <v>628.7</v>
      </c>
      <c r="AH2792" s="50" t="n">
        <v>2</v>
      </c>
      <c r="AI2792" s="50" t="n">
        <v>13</v>
      </c>
      <c r="AJ2792" s="50" t="n">
        <v>931.1</v>
      </c>
      <c r="AK2792" s="50" t="n">
        <v>1</v>
      </c>
    </row>
    <row r="2793" customFormat="false" ht="15" hidden="false" customHeight="false" outlineLevel="0" collapsed="false">
      <c r="A2793" s="50" t="s">
        <v>1541</v>
      </c>
      <c r="B2793" s="50" t="s">
        <v>170</v>
      </c>
      <c r="C2793" s="50" t="s">
        <v>744</v>
      </c>
      <c r="D2793" s="50" t="n">
        <v>807727</v>
      </c>
      <c r="E2793" s="50" t="n">
        <v>6</v>
      </c>
      <c r="F2793" s="50" t="s">
        <v>55</v>
      </c>
      <c r="G2793" s="50" t="n">
        <v>63</v>
      </c>
      <c r="H2793" s="50" t="n">
        <v>34</v>
      </c>
      <c r="I2793" s="50" t="n">
        <v>6</v>
      </c>
      <c r="J2793" s="50" t="n">
        <v>38</v>
      </c>
      <c r="K2793" s="50" t="n">
        <v>27</v>
      </c>
      <c r="L2793" s="50" t="n">
        <v>4</v>
      </c>
      <c r="M2793" s="50" t="n">
        <v>25</v>
      </c>
      <c r="N2793" s="50" t="n">
        <v>7</v>
      </c>
      <c r="O2793" s="50" t="n">
        <v>-2.831</v>
      </c>
      <c r="P2793" s="50" t="n">
        <v>17</v>
      </c>
      <c r="Q2793" s="50" t="n">
        <v>17</v>
      </c>
      <c r="R2793" s="50" t="n">
        <v>2</v>
      </c>
      <c r="S2793" s="50" t="n">
        <v>0</v>
      </c>
      <c r="T2793" s="50" t="n">
        <v>0</v>
      </c>
      <c r="U2793" s="50" t="n">
        <v>0</v>
      </c>
      <c r="V2793" s="50" t="n">
        <v>0</v>
      </c>
      <c r="W2793" s="50" t="n">
        <v>0</v>
      </c>
      <c r="X2793" s="50" t="n">
        <v>0</v>
      </c>
      <c r="Y2793" s="50" t="n">
        <v>5</v>
      </c>
      <c r="Z2793" s="50" t="n">
        <v>1.8</v>
      </c>
      <c r="AA2793" s="50" t="n">
        <v>17</v>
      </c>
      <c r="AB2793" s="50" t="n">
        <v>2.488</v>
      </c>
      <c r="AC2793" s="50" t="n">
        <v>12</v>
      </c>
      <c r="AD2793" s="50" t="n">
        <v>0</v>
      </c>
      <c r="AE2793" s="50" t="n">
        <v>1</v>
      </c>
      <c r="AF2793" s="50" t="n">
        <v>12</v>
      </c>
      <c r="AG2793" s="50" t="n">
        <v>1042.4</v>
      </c>
      <c r="AH2793" s="50" t="n">
        <v>2</v>
      </c>
      <c r="AI2793" s="50" t="n">
        <v>31</v>
      </c>
      <c r="AJ2793" s="50" t="n">
        <v>2313.6</v>
      </c>
      <c r="AK2793" s="50" t="n">
        <v>16</v>
      </c>
    </row>
    <row r="2794" customFormat="false" ht="15" hidden="false" customHeight="false" outlineLevel="0" collapsed="false">
      <c r="A2794" s="50" t="s">
        <v>1541</v>
      </c>
      <c r="B2794" s="50" t="s">
        <v>170</v>
      </c>
      <c r="C2794" s="50" t="s">
        <v>744</v>
      </c>
      <c r="D2794" s="50" t="n">
        <v>807727</v>
      </c>
      <c r="E2794" s="50" t="n">
        <v>8</v>
      </c>
      <c r="F2794" s="50" t="s">
        <v>57</v>
      </c>
      <c r="G2794" s="50" t="n">
        <v>199</v>
      </c>
      <c r="H2794" s="50" t="n">
        <v>98</v>
      </c>
      <c r="I2794" s="50" t="n">
        <v>22</v>
      </c>
      <c r="J2794" s="50" t="n">
        <v>98</v>
      </c>
      <c r="K2794" s="50" t="n">
        <v>64</v>
      </c>
      <c r="L2794" s="50" t="n">
        <v>12</v>
      </c>
      <c r="M2794" s="50" t="n">
        <v>101</v>
      </c>
      <c r="N2794" s="50" t="n">
        <v>34</v>
      </c>
      <c r="O2794" s="50" t="n">
        <v>-0.213</v>
      </c>
      <c r="P2794" s="50" t="n">
        <v>54</v>
      </c>
      <c r="Q2794" s="50" t="n">
        <v>48</v>
      </c>
      <c r="R2794" s="50" t="n">
        <v>13</v>
      </c>
      <c r="S2794" s="50" t="n">
        <v>2</v>
      </c>
      <c r="T2794" s="50" t="n">
        <v>0</v>
      </c>
      <c r="U2794" s="50" t="n">
        <v>1</v>
      </c>
      <c r="V2794" s="50" t="n">
        <v>5</v>
      </c>
      <c r="W2794" s="50" t="n">
        <v>0</v>
      </c>
      <c r="X2794" s="50" t="n">
        <v>1</v>
      </c>
      <c r="Y2794" s="50" t="n">
        <v>14</v>
      </c>
      <c r="Z2794" s="50" t="n">
        <v>17</v>
      </c>
      <c r="AA2794" s="50" t="n">
        <v>54</v>
      </c>
      <c r="AB2794" s="50" t="n">
        <v>15.391</v>
      </c>
      <c r="AC2794" s="50" t="n">
        <v>35</v>
      </c>
      <c r="AD2794" s="50" t="n">
        <v>2</v>
      </c>
      <c r="AE2794" s="50" t="n">
        <v>12</v>
      </c>
      <c r="AF2794" s="50" t="n">
        <v>35</v>
      </c>
      <c r="AG2794" s="50" t="n">
        <v>2968.8</v>
      </c>
      <c r="AH2794" s="50" t="n">
        <v>8</v>
      </c>
      <c r="AI2794" s="50" t="n">
        <v>80</v>
      </c>
      <c r="AJ2794" s="50" t="n">
        <v>5892.2</v>
      </c>
      <c r="AK2794" s="50" t="n">
        <v>29</v>
      </c>
    </row>
    <row r="2795" customFormat="false" ht="15" hidden="false" customHeight="false" outlineLevel="0" collapsed="false">
      <c r="A2795" s="50" t="s">
        <v>1541</v>
      </c>
      <c r="B2795" s="50" t="s">
        <v>170</v>
      </c>
      <c r="C2795" s="50" t="s">
        <v>744</v>
      </c>
      <c r="D2795" s="50" t="n">
        <v>807727</v>
      </c>
      <c r="E2795" s="50" t="n">
        <v>9</v>
      </c>
      <c r="F2795" s="50" t="s">
        <v>58</v>
      </c>
      <c r="G2795" s="50" t="n">
        <v>110</v>
      </c>
      <c r="H2795" s="50" t="n">
        <v>49</v>
      </c>
      <c r="I2795" s="50" t="n">
        <v>8</v>
      </c>
      <c r="J2795" s="50" t="n">
        <v>41</v>
      </c>
      <c r="K2795" s="50" t="n">
        <v>27</v>
      </c>
      <c r="L2795" s="50" t="n">
        <v>4</v>
      </c>
      <c r="M2795" s="50" t="n">
        <v>69</v>
      </c>
      <c r="N2795" s="50" t="n">
        <v>22</v>
      </c>
      <c r="O2795" s="50" t="n">
        <v>2.974</v>
      </c>
      <c r="P2795" s="50" t="n">
        <v>27</v>
      </c>
      <c r="Q2795" s="50" t="n">
        <v>24</v>
      </c>
      <c r="R2795" s="50" t="n">
        <v>8</v>
      </c>
      <c r="S2795" s="50" t="n">
        <v>2</v>
      </c>
      <c r="T2795" s="50" t="n">
        <v>0</v>
      </c>
      <c r="U2795" s="50" t="n">
        <v>1</v>
      </c>
      <c r="V2795" s="50" t="n">
        <v>2</v>
      </c>
      <c r="W2795" s="50" t="n">
        <v>0</v>
      </c>
      <c r="X2795" s="50" t="n">
        <v>1</v>
      </c>
      <c r="Y2795" s="50" t="n">
        <v>5</v>
      </c>
      <c r="Z2795" s="50" t="n">
        <v>10.4</v>
      </c>
      <c r="AA2795" s="50" t="n">
        <v>27</v>
      </c>
      <c r="AB2795" s="50" t="n">
        <v>9.378</v>
      </c>
      <c r="AC2795" s="50" t="n">
        <v>20</v>
      </c>
      <c r="AD2795" s="50" t="n">
        <v>1</v>
      </c>
      <c r="AE2795" s="50" t="n">
        <v>2</v>
      </c>
      <c r="AF2795" s="50" t="n">
        <v>20</v>
      </c>
      <c r="AG2795" s="50" t="n">
        <v>1690.2</v>
      </c>
      <c r="AH2795" s="50" t="n">
        <v>10</v>
      </c>
      <c r="AI2795" s="50" t="n">
        <v>42</v>
      </c>
      <c r="AJ2795" s="50" t="n">
        <v>3112.1</v>
      </c>
      <c r="AK2795" s="50" t="n">
        <v>16</v>
      </c>
    </row>
    <row r="2796" customFormat="false" ht="15" hidden="false" customHeight="false" outlineLevel="0" collapsed="false">
      <c r="A2796" s="50" t="s">
        <v>1542</v>
      </c>
      <c r="B2796" s="50" t="s">
        <v>170</v>
      </c>
      <c r="C2796" s="50" t="s">
        <v>726</v>
      </c>
      <c r="D2796" s="50" t="n">
        <v>669701</v>
      </c>
      <c r="E2796" s="50" t="n">
        <v>8</v>
      </c>
      <c r="F2796" s="50" t="s">
        <v>57</v>
      </c>
      <c r="G2796" s="50" t="n">
        <v>127</v>
      </c>
      <c r="H2796" s="50" t="n">
        <v>60</v>
      </c>
      <c r="I2796" s="50" t="n">
        <v>22</v>
      </c>
      <c r="J2796" s="50" t="n">
        <v>59</v>
      </c>
      <c r="K2796" s="50" t="n">
        <v>31</v>
      </c>
      <c r="L2796" s="50" t="n">
        <v>3</v>
      </c>
      <c r="M2796" s="50" t="n">
        <v>68</v>
      </c>
      <c r="N2796" s="50" t="n">
        <v>29</v>
      </c>
      <c r="O2796" s="50" t="n">
        <v>1.365</v>
      </c>
      <c r="P2796" s="50" t="n">
        <v>33</v>
      </c>
      <c r="Q2796" s="50" t="n">
        <v>28</v>
      </c>
      <c r="R2796" s="50" t="n">
        <v>7</v>
      </c>
      <c r="S2796" s="50" t="n">
        <v>0</v>
      </c>
      <c r="T2796" s="50" t="n">
        <v>0</v>
      </c>
      <c r="U2796" s="50" t="n">
        <v>2</v>
      </c>
      <c r="V2796" s="50" t="n">
        <v>3</v>
      </c>
      <c r="W2796" s="50" t="n">
        <v>0</v>
      </c>
      <c r="X2796" s="50" t="n">
        <v>0</v>
      </c>
      <c r="Y2796" s="50" t="n">
        <v>11</v>
      </c>
      <c r="Z2796" s="50" t="n">
        <v>10.6</v>
      </c>
      <c r="AA2796" s="50" t="n">
        <v>31</v>
      </c>
      <c r="AB2796" s="50" t="n">
        <v>9.736</v>
      </c>
      <c r="AC2796" s="50" t="n">
        <v>19</v>
      </c>
      <c r="AD2796" s="50" t="n">
        <v>3</v>
      </c>
      <c r="AE2796" s="50" t="n">
        <v>5</v>
      </c>
      <c r="AF2796" s="50" t="n">
        <v>19</v>
      </c>
      <c r="AG2796" s="50" t="n">
        <v>1424.2</v>
      </c>
      <c r="AH2796" s="50" t="n">
        <v>8</v>
      </c>
      <c r="AI2796" s="50" t="n">
        <v>53</v>
      </c>
      <c r="AJ2796" s="50" t="n">
        <v>3617.4</v>
      </c>
      <c r="AK2796" s="50" t="n">
        <v>2</v>
      </c>
    </row>
    <row r="2797" customFormat="false" ht="15" hidden="false" customHeight="false" outlineLevel="0" collapsed="false">
      <c r="A2797" s="50" t="s">
        <v>1542</v>
      </c>
      <c r="B2797" s="50" t="s">
        <v>170</v>
      </c>
      <c r="C2797" s="50" t="s">
        <v>726</v>
      </c>
      <c r="D2797" s="50" t="n">
        <v>669701</v>
      </c>
      <c r="E2797" s="50" t="n">
        <v>9</v>
      </c>
      <c r="F2797" s="50" t="s">
        <v>58</v>
      </c>
      <c r="G2797" s="50" t="n">
        <v>260</v>
      </c>
      <c r="H2797" s="50" t="n">
        <v>115</v>
      </c>
      <c r="I2797" s="50" t="n">
        <v>21</v>
      </c>
      <c r="J2797" s="50" t="n">
        <v>127</v>
      </c>
      <c r="K2797" s="50" t="n">
        <v>76</v>
      </c>
      <c r="L2797" s="50" t="n">
        <v>5</v>
      </c>
      <c r="M2797" s="50" t="n">
        <v>133</v>
      </c>
      <c r="N2797" s="50" t="n">
        <v>39</v>
      </c>
      <c r="O2797" s="50" t="n">
        <v>-2.695</v>
      </c>
      <c r="P2797" s="50" t="n">
        <v>56</v>
      </c>
      <c r="Q2797" s="50" t="n">
        <v>48</v>
      </c>
      <c r="R2797" s="50" t="n">
        <v>7</v>
      </c>
      <c r="S2797" s="50" t="n">
        <v>2</v>
      </c>
      <c r="T2797" s="50" t="n">
        <v>0</v>
      </c>
      <c r="U2797" s="50" t="n">
        <v>3</v>
      </c>
      <c r="V2797" s="50" t="n">
        <v>6</v>
      </c>
      <c r="W2797" s="50" t="n">
        <v>1</v>
      </c>
      <c r="X2797" s="50" t="n">
        <v>1</v>
      </c>
      <c r="Y2797" s="50" t="n">
        <v>16</v>
      </c>
      <c r="Z2797" s="50" t="n">
        <v>15.2</v>
      </c>
      <c r="AA2797" s="50" t="n">
        <v>55</v>
      </c>
      <c r="AB2797" s="50" t="n">
        <v>14.544</v>
      </c>
      <c r="AC2797" s="50" t="n">
        <v>33</v>
      </c>
      <c r="AD2797" s="50" t="n">
        <v>1</v>
      </c>
      <c r="AE2797" s="50" t="n">
        <v>11</v>
      </c>
      <c r="AF2797" s="50" t="n">
        <v>32</v>
      </c>
      <c r="AG2797" s="50" t="n">
        <v>2744.6</v>
      </c>
      <c r="AH2797" s="50" t="n">
        <v>11</v>
      </c>
      <c r="AI2797" s="50" t="n">
        <v>103</v>
      </c>
      <c r="AJ2797" s="50" t="n">
        <v>7036.7</v>
      </c>
      <c r="AK2797" s="50" t="n">
        <v>3</v>
      </c>
    </row>
    <row r="2798" customFormat="false" ht="15" hidden="false" customHeight="false" outlineLevel="0" collapsed="false">
      <c r="A2798" s="50" t="s">
        <v>1543</v>
      </c>
      <c r="B2798" s="50" t="s">
        <v>170</v>
      </c>
      <c r="C2798" s="50" t="s">
        <v>444</v>
      </c>
      <c r="D2798" s="50" t="n">
        <v>623168</v>
      </c>
      <c r="E2798" s="50" t="n">
        <v>4</v>
      </c>
      <c r="F2798" s="50" t="s">
        <v>53</v>
      </c>
      <c r="G2798" s="50" t="n">
        <v>174</v>
      </c>
      <c r="H2798" s="50" t="n">
        <v>103</v>
      </c>
      <c r="I2798" s="50" t="n">
        <v>26</v>
      </c>
      <c r="J2798" s="50" t="n">
        <v>85</v>
      </c>
      <c r="K2798" s="50" t="n">
        <v>61</v>
      </c>
      <c r="L2798" s="50" t="n">
        <v>9</v>
      </c>
      <c r="M2798" s="50" t="n">
        <v>89</v>
      </c>
      <c r="N2798" s="50" t="n">
        <v>42</v>
      </c>
      <c r="O2798" s="50" t="n">
        <v>-5.586</v>
      </c>
      <c r="P2798" s="50" t="n">
        <v>50</v>
      </c>
      <c r="Q2798" s="50" t="n">
        <v>45</v>
      </c>
      <c r="R2798" s="50" t="n">
        <v>8</v>
      </c>
      <c r="S2798" s="50" t="n">
        <v>0</v>
      </c>
      <c r="T2798" s="50" t="n">
        <v>0</v>
      </c>
      <c r="U2798" s="50" t="n">
        <v>0</v>
      </c>
      <c r="V2798" s="50" t="n">
        <v>1</v>
      </c>
      <c r="W2798" s="50" t="n">
        <v>1</v>
      </c>
      <c r="X2798" s="50" t="n">
        <v>0</v>
      </c>
      <c r="Y2798" s="50" t="n">
        <v>13</v>
      </c>
      <c r="Z2798" s="50" t="n">
        <v>7.7</v>
      </c>
      <c r="AA2798" s="50" t="n">
        <v>46</v>
      </c>
      <c r="AB2798" s="50" t="n">
        <v>9.381</v>
      </c>
      <c r="AC2798" s="50" t="n">
        <v>35</v>
      </c>
      <c r="AD2798" s="50" t="n">
        <v>0</v>
      </c>
      <c r="AE2798" s="50" t="n">
        <v>5</v>
      </c>
      <c r="AF2798" s="50" t="n">
        <v>34</v>
      </c>
      <c r="AG2798" s="50" t="n">
        <v>2680</v>
      </c>
      <c r="AH2798" s="50" t="n">
        <v>9</v>
      </c>
      <c r="AI2798" s="50" t="n">
        <v>87</v>
      </c>
      <c r="AJ2798" s="50" t="n">
        <v>5644.5</v>
      </c>
      <c r="AK2798" s="50" t="n">
        <v>0</v>
      </c>
    </row>
    <row r="2799" customFormat="false" ht="15" hidden="false" customHeight="false" outlineLevel="0" collapsed="false">
      <c r="A2799" s="50" t="s">
        <v>1543</v>
      </c>
      <c r="B2799" s="50" t="s">
        <v>170</v>
      </c>
      <c r="C2799" s="50" t="s">
        <v>444</v>
      </c>
      <c r="D2799" s="50" t="n">
        <v>623168</v>
      </c>
      <c r="E2799" s="50" t="n">
        <v>5</v>
      </c>
      <c r="F2799" s="50" t="s">
        <v>54</v>
      </c>
      <c r="G2799" s="50" t="n">
        <v>111</v>
      </c>
      <c r="H2799" s="50" t="n">
        <v>61</v>
      </c>
      <c r="I2799" s="50" t="n">
        <v>7</v>
      </c>
      <c r="J2799" s="50" t="n">
        <v>56</v>
      </c>
      <c r="K2799" s="50" t="n">
        <v>37</v>
      </c>
      <c r="L2799" s="50" t="n">
        <v>1</v>
      </c>
      <c r="M2799" s="50" t="n">
        <v>55</v>
      </c>
      <c r="N2799" s="50" t="n">
        <v>24</v>
      </c>
      <c r="O2799" s="50" t="n">
        <v>-3.774</v>
      </c>
      <c r="P2799" s="50" t="n">
        <v>30</v>
      </c>
      <c r="Q2799" s="50" t="n">
        <v>26</v>
      </c>
      <c r="R2799" s="50" t="n">
        <v>2</v>
      </c>
      <c r="S2799" s="50" t="n">
        <v>0</v>
      </c>
      <c r="T2799" s="50" t="n">
        <v>0</v>
      </c>
      <c r="U2799" s="50" t="n">
        <v>1</v>
      </c>
      <c r="V2799" s="50" t="n">
        <v>1</v>
      </c>
      <c r="W2799" s="50" t="n">
        <v>2</v>
      </c>
      <c r="X2799" s="50" t="n">
        <v>0</v>
      </c>
      <c r="Y2799" s="50" t="n">
        <v>5</v>
      </c>
      <c r="Z2799" s="50" t="n">
        <v>5</v>
      </c>
      <c r="AA2799" s="50" t="n">
        <v>29</v>
      </c>
      <c r="AB2799" s="50" t="n">
        <v>6.204</v>
      </c>
      <c r="AC2799" s="50" t="n">
        <v>22</v>
      </c>
      <c r="AD2799" s="50" t="n">
        <v>1</v>
      </c>
      <c r="AE2799" s="50" t="n">
        <v>4</v>
      </c>
      <c r="AF2799" s="50" t="n">
        <v>22</v>
      </c>
      <c r="AG2799" s="50" t="n">
        <v>1770.4</v>
      </c>
      <c r="AH2799" s="50" t="n">
        <v>6</v>
      </c>
      <c r="AI2799" s="50" t="n">
        <v>52</v>
      </c>
      <c r="AJ2799" s="50" t="n">
        <v>3393.9</v>
      </c>
      <c r="AK2799" s="50" t="n">
        <v>0</v>
      </c>
    </row>
    <row r="2800" customFormat="false" ht="15" hidden="false" customHeight="false" outlineLevel="0" collapsed="false">
      <c r="A2800" s="50" t="s">
        <v>1543</v>
      </c>
      <c r="B2800" s="50" t="s">
        <v>170</v>
      </c>
      <c r="C2800" s="50" t="s">
        <v>444</v>
      </c>
      <c r="D2800" s="50" t="n">
        <v>623168</v>
      </c>
      <c r="E2800" s="50" t="n">
        <v>6</v>
      </c>
      <c r="F2800" s="50" t="s">
        <v>55</v>
      </c>
      <c r="G2800" s="50" t="n">
        <v>34</v>
      </c>
      <c r="H2800" s="50" t="n">
        <v>16</v>
      </c>
      <c r="I2800" s="50" t="n">
        <v>3</v>
      </c>
      <c r="J2800" s="50" t="n">
        <v>15</v>
      </c>
      <c r="K2800" s="50" t="n">
        <v>9</v>
      </c>
      <c r="L2800" s="50" t="n">
        <v>0</v>
      </c>
      <c r="M2800" s="50" t="n">
        <v>19</v>
      </c>
      <c r="N2800" s="50" t="n">
        <v>7</v>
      </c>
      <c r="O2800" s="50" t="n">
        <v>-0.011</v>
      </c>
      <c r="P2800" s="50" t="n">
        <v>7</v>
      </c>
      <c r="Q2800" s="50" t="n">
        <v>7</v>
      </c>
      <c r="R2800" s="50" t="n">
        <v>2</v>
      </c>
      <c r="S2800" s="50" t="n">
        <v>1</v>
      </c>
      <c r="T2800" s="50" t="n">
        <v>0</v>
      </c>
      <c r="U2800" s="50" t="n">
        <v>0</v>
      </c>
      <c r="V2800" s="50" t="n">
        <v>0</v>
      </c>
      <c r="W2800" s="50" t="n">
        <v>0</v>
      </c>
      <c r="X2800" s="50" t="n">
        <v>0</v>
      </c>
      <c r="Y2800" s="50" t="n">
        <v>1</v>
      </c>
      <c r="Z2800" s="50" t="n">
        <v>2.15</v>
      </c>
      <c r="AA2800" s="50" t="n">
        <v>7</v>
      </c>
      <c r="AB2800" s="50" t="n">
        <v>2.778</v>
      </c>
      <c r="AC2800" s="50" t="n">
        <v>6</v>
      </c>
      <c r="AD2800" s="50" t="n">
        <v>0</v>
      </c>
      <c r="AE2800" s="50" t="n">
        <v>0</v>
      </c>
      <c r="AF2800" s="50" t="n">
        <v>6</v>
      </c>
      <c r="AG2800" s="50" t="n">
        <v>473.3</v>
      </c>
      <c r="AH2800" s="50" t="n">
        <v>3</v>
      </c>
      <c r="AI2800" s="50" t="n">
        <v>14</v>
      </c>
      <c r="AJ2800" s="50" t="n">
        <v>907.9</v>
      </c>
      <c r="AK2800" s="50" t="n">
        <v>0</v>
      </c>
    </row>
    <row r="2801" customFormat="false" ht="15" hidden="false" customHeight="false" outlineLevel="0" collapsed="false">
      <c r="A2801" s="50" t="s">
        <v>1544</v>
      </c>
      <c r="B2801" s="50" t="s">
        <v>170</v>
      </c>
      <c r="C2801" s="50" t="s">
        <v>434</v>
      </c>
      <c r="D2801" s="50" t="n">
        <v>672820</v>
      </c>
      <c r="E2801" s="50" t="n">
        <v>4</v>
      </c>
      <c r="F2801" s="50" t="s">
        <v>53</v>
      </c>
      <c r="G2801" s="50" t="n">
        <v>95</v>
      </c>
      <c r="H2801" s="50" t="n">
        <v>52</v>
      </c>
      <c r="I2801" s="50" t="n">
        <v>12</v>
      </c>
      <c r="J2801" s="50" t="n">
        <v>45</v>
      </c>
      <c r="K2801" s="50" t="n">
        <v>30</v>
      </c>
      <c r="L2801" s="50" t="n">
        <v>2</v>
      </c>
      <c r="M2801" s="50" t="n">
        <v>50</v>
      </c>
      <c r="N2801" s="50" t="n">
        <v>22</v>
      </c>
      <c r="O2801" s="50" t="n">
        <v>-2.922</v>
      </c>
      <c r="P2801" s="50" t="n">
        <v>30</v>
      </c>
      <c r="Q2801" s="50" t="n">
        <v>28</v>
      </c>
      <c r="R2801" s="50" t="n">
        <v>6</v>
      </c>
      <c r="S2801" s="50" t="n">
        <v>2</v>
      </c>
      <c r="T2801" s="50" t="n">
        <v>0</v>
      </c>
      <c r="U2801" s="50" t="n">
        <v>0</v>
      </c>
      <c r="V2801" s="50" t="n">
        <v>0</v>
      </c>
      <c r="W2801" s="50" t="n">
        <v>0</v>
      </c>
      <c r="X2801" s="50" t="n">
        <v>1</v>
      </c>
      <c r="Y2801" s="50" t="n">
        <v>6</v>
      </c>
      <c r="Z2801" s="50" t="n">
        <v>6.1</v>
      </c>
      <c r="AA2801" s="50" t="n">
        <v>29</v>
      </c>
      <c r="AB2801" s="50" t="n">
        <v>6.635</v>
      </c>
      <c r="AC2801" s="50" t="n">
        <v>24</v>
      </c>
      <c r="AD2801" s="50" t="n">
        <v>2</v>
      </c>
      <c r="AE2801" s="50" t="n">
        <v>7</v>
      </c>
      <c r="AF2801" s="50" t="n">
        <v>24</v>
      </c>
      <c r="AG2801" s="50" t="n">
        <v>2067</v>
      </c>
      <c r="AH2801" s="50" t="n">
        <v>8</v>
      </c>
      <c r="AI2801" s="50" t="n">
        <v>43</v>
      </c>
      <c r="AJ2801" s="50" t="n">
        <v>3070.5</v>
      </c>
      <c r="AK2801" s="50" t="n">
        <v>4</v>
      </c>
    </row>
    <row r="2802" customFormat="false" ht="15" hidden="false" customHeight="false" outlineLevel="0" collapsed="false">
      <c r="A2802" s="50" t="s">
        <v>1544</v>
      </c>
      <c r="B2802" s="50" t="s">
        <v>170</v>
      </c>
      <c r="C2802" s="50" t="s">
        <v>434</v>
      </c>
      <c r="D2802" s="50" t="n">
        <v>672820</v>
      </c>
      <c r="E2802" s="50" t="n">
        <v>5</v>
      </c>
      <c r="F2802" s="50" t="s">
        <v>54</v>
      </c>
      <c r="G2802" s="50" t="n">
        <v>207</v>
      </c>
      <c r="H2802" s="50" t="n">
        <v>115</v>
      </c>
      <c r="I2802" s="50" t="n">
        <v>20</v>
      </c>
      <c r="J2802" s="50" t="n">
        <v>78</v>
      </c>
      <c r="K2802" s="50" t="n">
        <v>48</v>
      </c>
      <c r="L2802" s="50" t="n">
        <v>3</v>
      </c>
      <c r="M2802" s="50" t="n">
        <v>129</v>
      </c>
      <c r="N2802" s="50" t="n">
        <v>67</v>
      </c>
      <c r="O2802" s="50" t="n">
        <v>-4.526</v>
      </c>
      <c r="P2802" s="50" t="n">
        <v>54</v>
      </c>
      <c r="Q2802" s="50" t="n">
        <v>52</v>
      </c>
      <c r="R2802" s="50" t="n">
        <v>9</v>
      </c>
      <c r="S2802" s="50" t="n">
        <v>2</v>
      </c>
      <c r="T2802" s="50" t="n">
        <v>0</v>
      </c>
      <c r="U2802" s="50" t="n">
        <v>1</v>
      </c>
      <c r="V2802" s="50" t="n">
        <v>1</v>
      </c>
      <c r="W2802" s="50" t="n">
        <v>1</v>
      </c>
      <c r="X2802" s="50" t="n">
        <v>0</v>
      </c>
      <c r="Y2802" s="50" t="n">
        <v>12</v>
      </c>
      <c r="Z2802" s="50" t="n">
        <v>11.3</v>
      </c>
      <c r="AA2802" s="50" t="n">
        <v>54</v>
      </c>
      <c r="AB2802" s="50" t="n">
        <v>13.809</v>
      </c>
      <c r="AC2802" s="50" t="n">
        <v>40</v>
      </c>
      <c r="AD2802" s="50" t="n">
        <v>3</v>
      </c>
      <c r="AE2802" s="50" t="n">
        <v>15</v>
      </c>
      <c r="AF2802" s="50" t="n">
        <v>40</v>
      </c>
      <c r="AG2802" s="50" t="n">
        <v>3500.7</v>
      </c>
      <c r="AH2802" s="50" t="n">
        <v>12</v>
      </c>
      <c r="AI2802" s="50" t="n">
        <v>99</v>
      </c>
      <c r="AJ2802" s="50" t="n">
        <v>7204.3</v>
      </c>
      <c r="AK2802" s="50" t="n">
        <v>26</v>
      </c>
    </row>
    <row r="2803" customFormat="false" ht="15" hidden="false" customHeight="false" outlineLevel="0" collapsed="false">
      <c r="A2803" s="50" t="s">
        <v>1545</v>
      </c>
      <c r="B2803" s="50" t="s">
        <v>170</v>
      </c>
      <c r="C2803" s="50" t="s">
        <v>745</v>
      </c>
      <c r="D2803" s="50" t="n">
        <v>815873</v>
      </c>
      <c r="E2803" s="50" t="n">
        <v>6</v>
      </c>
      <c r="F2803" s="50" t="s">
        <v>55</v>
      </c>
      <c r="G2803" s="50" t="n">
        <v>34</v>
      </c>
      <c r="H2803" s="50" t="n">
        <v>19</v>
      </c>
      <c r="I2803" s="50" t="n">
        <v>9</v>
      </c>
      <c r="J2803" s="50" t="n">
        <v>17</v>
      </c>
      <c r="K2803" s="50" t="n">
        <v>13</v>
      </c>
      <c r="L2803" s="50" t="n">
        <v>5</v>
      </c>
      <c r="M2803" s="50" t="n">
        <v>17</v>
      </c>
      <c r="N2803" s="50" t="n">
        <v>6</v>
      </c>
      <c r="O2803" s="50" t="n">
        <v>-1.396</v>
      </c>
      <c r="P2803" s="50" t="n">
        <v>8</v>
      </c>
      <c r="Q2803" s="50" t="n">
        <v>8</v>
      </c>
      <c r="R2803" s="50" t="n">
        <v>1</v>
      </c>
      <c r="S2803" s="50" t="n">
        <v>0</v>
      </c>
      <c r="T2803" s="50" t="n">
        <v>0</v>
      </c>
      <c r="U2803" s="50" t="n">
        <v>0</v>
      </c>
      <c r="V2803" s="50" t="n">
        <v>0</v>
      </c>
      <c r="W2803" s="50" t="n">
        <v>0</v>
      </c>
      <c r="X2803" s="50" t="n">
        <v>0</v>
      </c>
      <c r="Y2803" s="50" t="n">
        <v>3</v>
      </c>
      <c r="Z2803" s="50" t="n">
        <v>0.9</v>
      </c>
      <c r="AA2803" s="50" t="n">
        <v>8</v>
      </c>
      <c r="AB2803" s="50" t="n">
        <v>0.959</v>
      </c>
      <c r="AC2803" s="50" t="n">
        <v>5</v>
      </c>
      <c r="AD2803" s="50" t="n">
        <v>0</v>
      </c>
      <c r="AE2803" s="50" t="n">
        <v>3</v>
      </c>
      <c r="AF2803" s="50" t="n">
        <v>5</v>
      </c>
      <c r="AG2803" s="50" t="n">
        <v>466.3</v>
      </c>
      <c r="AH2803" s="50" t="n">
        <v>1</v>
      </c>
      <c r="AI2803" s="50" t="n">
        <v>17</v>
      </c>
      <c r="AJ2803" s="50" t="n">
        <v>1288</v>
      </c>
      <c r="AK2803" s="50" t="n">
        <v>10</v>
      </c>
    </row>
    <row r="2804" customFormat="false" ht="15" hidden="false" customHeight="false" outlineLevel="0" collapsed="false">
      <c r="A2804" s="50" t="s">
        <v>1545</v>
      </c>
      <c r="B2804" s="50" t="s">
        <v>170</v>
      </c>
      <c r="C2804" s="50" t="s">
        <v>745</v>
      </c>
      <c r="D2804" s="50" t="n">
        <v>815873</v>
      </c>
      <c r="E2804" s="50" t="n">
        <v>7</v>
      </c>
      <c r="F2804" s="50" t="s">
        <v>56</v>
      </c>
      <c r="G2804" s="50" t="n">
        <v>135</v>
      </c>
      <c r="H2804" s="50" t="n">
        <v>64</v>
      </c>
      <c r="I2804" s="50" t="n">
        <v>15</v>
      </c>
      <c r="J2804" s="50" t="n">
        <v>69</v>
      </c>
      <c r="K2804" s="50" t="n">
        <v>43</v>
      </c>
      <c r="L2804" s="50" t="n">
        <v>5</v>
      </c>
      <c r="M2804" s="50" t="n">
        <v>66</v>
      </c>
      <c r="N2804" s="50" t="n">
        <v>21</v>
      </c>
      <c r="O2804" s="50" t="n">
        <v>-2.436</v>
      </c>
      <c r="P2804" s="50" t="n">
        <v>29</v>
      </c>
      <c r="Q2804" s="50" t="n">
        <v>28</v>
      </c>
      <c r="R2804" s="50" t="n">
        <v>5</v>
      </c>
      <c r="S2804" s="50" t="n">
        <v>1</v>
      </c>
      <c r="T2804" s="50" t="n">
        <v>0</v>
      </c>
      <c r="U2804" s="50" t="n">
        <v>1</v>
      </c>
      <c r="V2804" s="50" t="n">
        <v>1</v>
      </c>
      <c r="W2804" s="50" t="n">
        <v>0</v>
      </c>
      <c r="X2804" s="50" t="n">
        <v>0</v>
      </c>
      <c r="Y2804" s="50" t="n">
        <v>10</v>
      </c>
      <c r="Z2804" s="50" t="n">
        <v>6.65</v>
      </c>
      <c r="AA2804" s="50" t="n">
        <v>29</v>
      </c>
      <c r="AB2804" s="50" t="n">
        <v>6.853</v>
      </c>
      <c r="AC2804" s="50" t="n">
        <v>18</v>
      </c>
      <c r="AD2804" s="50" t="n">
        <v>1</v>
      </c>
      <c r="AE2804" s="50" t="n">
        <v>11</v>
      </c>
      <c r="AF2804" s="50" t="n">
        <v>18</v>
      </c>
      <c r="AG2804" s="50" t="n">
        <v>1643.4</v>
      </c>
      <c r="AH2804" s="50" t="n">
        <v>7</v>
      </c>
      <c r="AI2804" s="50" t="n">
        <v>61</v>
      </c>
      <c r="AJ2804" s="50" t="n">
        <v>4542</v>
      </c>
      <c r="AK2804" s="50" t="n">
        <v>28</v>
      </c>
    </row>
    <row r="2805" customFormat="false" ht="15" hidden="false" customHeight="false" outlineLevel="0" collapsed="false">
      <c r="A2805" s="50" t="s">
        <v>1545</v>
      </c>
      <c r="B2805" s="50" t="s">
        <v>170</v>
      </c>
      <c r="C2805" s="50" t="s">
        <v>745</v>
      </c>
      <c r="D2805" s="50" t="n">
        <v>815873</v>
      </c>
      <c r="E2805" s="50" t="n">
        <v>9</v>
      </c>
      <c r="F2805" s="50" t="s">
        <v>58</v>
      </c>
      <c r="G2805" s="50" t="n">
        <v>121</v>
      </c>
      <c r="H2805" s="50" t="n">
        <v>67</v>
      </c>
      <c r="I2805" s="50" t="n">
        <v>14</v>
      </c>
      <c r="J2805" s="50" t="n">
        <v>52</v>
      </c>
      <c r="K2805" s="50" t="n">
        <v>38</v>
      </c>
      <c r="L2805" s="50" t="n">
        <v>3</v>
      </c>
      <c r="M2805" s="50" t="n">
        <v>69</v>
      </c>
      <c r="N2805" s="50" t="n">
        <v>29</v>
      </c>
      <c r="O2805" s="50" t="n">
        <v>0.524</v>
      </c>
      <c r="P2805" s="50" t="n">
        <v>30</v>
      </c>
      <c r="Q2805" s="50" t="n">
        <v>26</v>
      </c>
      <c r="R2805" s="50" t="n">
        <v>6</v>
      </c>
      <c r="S2805" s="50" t="n">
        <v>1</v>
      </c>
      <c r="T2805" s="50" t="n">
        <v>0</v>
      </c>
      <c r="U2805" s="50" t="n">
        <v>1</v>
      </c>
      <c r="V2805" s="50" t="n">
        <v>2</v>
      </c>
      <c r="W2805" s="50" t="n">
        <v>1</v>
      </c>
      <c r="X2805" s="50" t="n">
        <v>1</v>
      </c>
      <c r="Y2805" s="50" t="n">
        <v>10</v>
      </c>
      <c r="Z2805" s="50" t="n">
        <v>8.95</v>
      </c>
      <c r="AA2805" s="50" t="n">
        <v>30</v>
      </c>
      <c r="AB2805" s="50" t="n">
        <v>9.723</v>
      </c>
      <c r="AC2805" s="50" t="n">
        <v>17</v>
      </c>
      <c r="AD2805" s="50" t="n">
        <v>3</v>
      </c>
      <c r="AE2805" s="50" t="n">
        <v>7</v>
      </c>
      <c r="AF2805" s="50" t="n">
        <v>17</v>
      </c>
      <c r="AG2805" s="50" t="n">
        <v>1434.5</v>
      </c>
      <c r="AH2805" s="50" t="n">
        <v>9</v>
      </c>
      <c r="AI2805" s="50" t="n">
        <v>57</v>
      </c>
      <c r="AJ2805" s="50" t="n">
        <v>4273.9</v>
      </c>
      <c r="AK2805" s="50" t="n">
        <v>32</v>
      </c>
    </row>
    <row r="2806" customFormat="false" ht="15" hidden="false" customHeight="false" outlineLevel="0" collapsed="false">
      <c r="A2806" s="50" t="s">
        <v>1546</v>
      </c>
      <c r="B2806" s="50" t="s">
        <v>170</v>
      </c>
      <c r="C2806" s="50" t="s">
        <v>746</v>
      </c>
      <c r="D2806" s="50" t="n">
        <v>649966</v>
      </c>
      <c r="E2806" s="50" t="n">
        <v>6</v>
      </c>
      <c r="F2806" s="50" t="s">
        <v>55</v>
      </c>
      <c r="G2806" s="50" t="n">
        <v>78</v>
      </c>
      <c r="H2806" s="50" t="n">
        <v>41</v>
      </c>
      <c r="I2806" s="50" t="n">
        <v>4</v>
      </c>
      <c r="J2806" s="50" t="n">
        <v>35</v>
      </c>
      <c r="K2806" s="50" t="n">
        <v>27</v>
      </c>
      <c r="L2806" s="50" t="n">
        <v>2</v>
      </c>
      <c r="M2806" s="50" t="n">
        <v>43</v>
      </c>
      <c r="N2806" s="50" t="n">
        <v>14</v>
      </c>
      <c r="O2806" s="50" t="n">
        <v>1.864</v>
      </c>
      <c r="P2806" s="50" t="n">
        <v>18</v>
      </c>
      <c r="Q2806" s="50" t="n">
        <v>15</v>
      </c>
      <c r="R2806" s="50" t="n">
        <v>6</v>
      </c>
      <c r="S2806" s="50" t="n">
        <v>1</v>
      </c>
      <c r="T2806" s="50" t="n">
        <v>0</v>
      </c>
      <c r="U2806" s="50" t="n">
        <v>1</v>
      </c>
      <c r="V2806" s="50" t="n">
        <v>3</v>
      </c>
      <c r="W2806" s="50" t="n">
        <v>0</v>
      </c>
      <c r="X2806" s="50" t="n">
        <v>0</v>
      </c>
      <c r="Y2806" s="50" t="n">
        <v>2</v>
      </c>
      <c r="Z2806" s="50" t="n">
        <v>8.95</v>
      </c>
      <c r="AA2806" s="50" t="n">
        <v>18</v>
      </c>
      <c r="AB2806" s="50" t="n">
        <v>6.49</v>
      </c>
      <c r="AC2806" s="50" t="n">
        <v>13</v>
      </c>
      <c r="AD2806" s="50" t="n">
        <v>1</v>
      </c>
      <c r="AE2806" s="50" t="n">
        <v>3</v>
      </c>
      <c r="AF2806" s="50" t="n">
        <v>13</v>
      </c>
      <c r="AG2806" s="50" t="n">
        <v>1110.1</v>
      </c>
      <c r="AH2806" s="50" t="n">
        <v>7</v>
      </c>
      <c r="AI2806" s="50" t="n">
        <v>36</v>
      </c>
      <c r="AJ2806" s="50" t="n">
        <v>2534.6</v>
      </c>
      <c r="AK2806" s="50" t="n">
        <v>3</v>
      </c>
    </row>
    <row r="2807" customFormat="false" ht="15" hidden="false" customHeight="false" outlineLevel="0" collapsed="false">
      <c r="A2807" s="50" t="s">
        <v>1546</v>
      </c>
      <c r="B2807" s="50" t="s">
        <v>170</v>
      </c>
      <c r="C2807" s="50" t="s">
        <v>746</v>
      </c>
      <c r="D2807" s="50" t="n">
        <v>649966</v>
      </c>
      <c r="E2807" s="50" t="n">
        <v>7</v>
      </c>
      <c r="F2807" s="50" t="s">
        <v>56</v>
      </c>
      <c r="G2807" s="50" t="n">
        <v>106</v>
      </c>
      <c r="H2807" s="50" t="n">
        <v>55</v>
      </c>
      <c r="I2807" s="50" t="n">
        <v>7</v>
      </c>
      <c r="J2807" s="50" t="n">
        <v>57</v>
      </c>
      <c r="K2807" s="50" t="n">
        <v>39</v>
      </c>
      <c r="L2807" s="50" t="n">
        <v>3</v>
      </c>
      <c r="M2807" s="50" t="n">
        <v>49</v>
      </c>
      <c r="N2807" s="50" t="n">
        <v>16</v>
      </c>
      <c r="O2807" s="50" t="n">
        <v>-1.791</v>
      </c>
      <c r="P2807" s="50" t="n">
        <v>30</v>
      </c>
      <c r="Q2807" s="50" t="n">
        <v>28</v>
      </c>
      <c r="R2807" s="50" t="n">
        <v>4</v>
      </c>
      <c r="S2807" s="50" t="n">
        <v>0</v>
      </c>
      <c r="T2807" s="50" t="n">
        <v>0</v>
      </c>
      <c r="U2807" s="50" t="n">
        <v>2</v>
      </c>
      <c r="V2807" s="50" t="n">
        <v>2</v>
      </c>
      <c r="W2807" s="50" t="n">
        <v>0</v>
      </c>
      <c r="X2807" s="50" t="n">
        <v>0</v>
      </c>
      <c r="Y2807" s="50" t="n">
        <v>6</v>
      </c>
      <c r="Z2807" s="50" t="n">
        <v>7.2</v>
      </c>
      <c r="AA2807" s="50" t="n">
        <v>30</v>
      </c>
      <c r="AB2807" s="50" t="n">
        <v>6.646</v>
      </c>
      <c r="AC2807" s="50" t="n">
        <v>22</v>
      </c>
      <c r="AD2807" s="50" t="n">
        <v>2</v>
      </c>
      <c r="AE2807" s="50" t="n">
        <v>6</v>
      </c>
      <c r="AF2807" s="50" t="n">
        <v>22</v>
      </c>
      <c r="AG2807" s="50" t="n">
        <v>1871.9</v>
      </c>
      <c r="AH2807" s="50" t="n">
        <v>5</v>
      </c>
      <c r="AI2807" s="50" t="n">
        <v>50</v>
      </c>
      <c r="AJ2807" s="50" t="n">
        <v>3593.9</v>
      </c>
      <c r="AK2807" s="50" t="n">
        <v>14</v>
      </c>
    </row>
    <row r="2808" customFormat="false" ht="15" hidden="false" customHeight="false" outlineLevel="0" collapsed="false">
      <c r="A2808" s="50" t="s">
        <v>1546</v>
      </c>
      <c r="B2808" s="50" t="s">
        <v>170</v>
      </c>
      <c r="C2808" s="50" t="s">
        <v>746</v>
      </c>
      <c r="D2808" s="50" t="n">
        <v>649966</v>
      </c>
      <c r="E2808" s="50" t="n">
        <v>8</v>
      </c>
      <c r="F2808" s="50" t="s">
        <v>57</v>
      </c>
      <c r="G2808" s="50" t="n">
        <v>46</v>
      </c>
      <c r="H2808" s="50" t="n">
        <v>19</v>
      </c>
      <c r="I2808" s="50" t="n">
        <v>3</v>
      </c>
      <c r="J2808" s="50" t="n">
        <v>17</v>
      </c>
      <c r="K2808" s="50" t="n">
        <v>11</v>
      </c>
      <c r="L2808" s="50" t="n">
        <v>0</v>
      </c>
      <c r="M2808" s="50" t="n">
        <v>29</v>
      </c>
      <c r="N2808" s="50" t="n">
        <v>8</v>
      </c>
      <c r="O2808" s="50" t="n">
        <v>0.542</v>
      </c>
      <c r="P2808" s="50" t="n">
        <v>11</v>
      </c>
      <c r="Q2808" s="50" t="n">
        <v>9</v>
      </c>
      <c r="R2808" s="50" t="n">
        <v>3</v>
      </c>
      <c r="S2808" s="50" t="n">
        <v>2</v>
      </c>
      <c r="T2808" s="50" t="n">
        <v>0</v>
      </c>
      <c r="U2808" s="50" t="n">
        <v>0</v>
      </c>
      <c r="V2808" s="50" t="n">
        <v>1</v>
      </c>
      <c r="W2808" s="50" t="n">
        <v>0</v>
      </c>
      <c r="X2808" s="50" t="n">
        <v>1</v>
      </c>
      <c r="Y2808" s="50" t="n">
        <v>2</v>
      </c>
      <c r="Z2808" s="50" t="n">
        <v>4.1</v>
      </c>
      <c r="AA2808" s="50" t="n">
        <v>11</v>
      </c>
      <c r="AB2808" s="50" t="n">
        <v>4.514</v>
      </c>
      <c r="AC2808" s="50" t="n">
        <v>8</v>
      </c>
      <c r="AD2808" s="50" t="n">
        <v>0</v>
      </c>
      <c r="AE2808" s="50" t="n">
        <v>4</v>
      </c>
      <c r="AF2808" s="50" t="n">
        <v>8</v>
      </c>
      <c r="AG2808" s="50" t="n">
        <v>723.9</v>
      </c>
      <c r="AH2808" s="50" t="n">
        <v>6</v>
      </c>
      <c r="AI2808" s="50" t="n">
        <v>17</v>
      </c>
      <c r="AJ2808" s="50" t="n">
        <v>1236</v>
      </c>
      <c r="AK2808" s="50" t="n">
        <v>8</v>
      </c>
    </row>
    <row r="2809" customFormat="false" ht="15" hidden="false" customHeight="false" outlineLevel="0" collapsed="false">
      <c r="A2809" s="50" t="s">
        <v>1547</v>
      </c>
      <c r="B2809" s="50" t="s">
        <v>170</v>
      </c>
      <c r="C2809" s="50" t="s">
        <v>791</v>
      </c>
      <c r="D2809" s="50" t="n">
        <v>650391</v>
      </c>
      <c r="E2809" s="50" t="n">
        <v>4</v>
      </c>
      <c r="F2809" s="50" t="s">
        <v>53</v>
      </c>
      <c r="G2809" s="50" t="n">
        <v>130</v>
      </c>
      <c r="H2809" s="50" t="n">
        <v>67</v>
      </c>
      <c r="I2809" s="50" t="n">
        <v>20</v>
      </c>
      <c r="J2809" s="50" t="n">
        <v>51</v>
      </c>
      <c r="K2809" s="50" t="n">
        <v>36</v>
      </c>
      <c r="L2809" s="50" t="n">
        <v>5</v>
      </c>
      <c r="M2809" s="50" t="n">
        <v>79</v>
      </c>
      <c r="N2809" s="50" t="n">
        <v>31</v>
      </c>
      <c r="O2809" s="50" t="n">
        <v>-0.971</v>
      </c>
      <c r="P2809" s="50" t="n">
        <v>35</v>
      </c>
      <c r="Q2809" s="50" t="n">
        <v>31</v>
      </c>
      <c r="R2809" s="50" t="n">
        <v>9</v>
      </c>
      <c r="S2809" s="50" t="n">
        <v>0</v>
      </c>
      <c r="T2809" s="50" t="n">
        <v>0</v>
      </c>
      <c r="U2809" s="50" t="n">
        <v>0</v>
      </c>
      <c r="V2809" s="50" t="n">
        <v>3</v>
      </c>
      <c r="W2809" s="50" t="n">
        <v>0</v>
      </c>
      <c r="X2809" s="50" t="n">
        <v>1</v>
      </c>
      <c r="Y2809" s="50" t="n">
        <v>7</v>
      </c>
      <c r="Z2809" s="50" t="n">
        <v>10.2</v>
      </c>
      <c r="AA2809" s="50" t="n">
        <v>35</v>
      </c>
      <c r="AB2809" s="50" t="n">
        <v>8.966</v>
      </c>
      <c r="AC2809" s="50" t="n">
        <v>25</v>
      </c>
      <c r="AD2809" s="50" t="n">
        <v>1</v>
      </c>
      <c r="AE2809" s="50" t="n">
        <v>11</v>
      </c>
      <c r="AF2809" s="50" t="n">
        <v>25</v>
      </c>
      <c r="AG2809" s="50" t="n">
        <v>2230.6</v>
      </c>
      <c r="AH2809" s="50" t="n">
        <v>8</v>
      </c>
      <c r="AI2809" s="50" t="n">
        <v>59</v>
      </c>
      <c r="AJ2809" s="50" t="n">
        <v>4289.2</v>
      </c>
      <c r="AK2809" s="50" t="n">
        <v>13</v>
      </c>
    </row>
    <row r="2810" customFormat="false" ht="15" hidden="false" customHeight="false" outlineLevel="0" collapsed="false">
      <c r="A2810" s="50" t="s">
        <v>1548</v>
      </c>
      <c r="B2810" s="50" t="s">
        <v>170</v>
      </c>
      <c r="C2810" s="50" t="s">
        <v>792</v>
      </c>
      <c r="D2810" s="50" t="n">
        <v>680718</v>
      </c>
      <c r="E2810" s="50" t="n">
        <v>4</v>
      </c>
      <c r="F2810" s="50" t="s">
        <v>53</v>
      </c>
      <c r="G2810" s="50" t="n">
        <v>94</v>
      </c>
      <c r="H2810" s="50" t="n">
        <v>45</v>
      </c>
      <c r="I2810" s="50" t="n">
        <v>10</v>
      </c>
      <c r="J2810" s="50" t="n">
        <v>34</v>
      </c>
      <c r="K2810" s="50" t="n">
        <v>20</v>
      </c>
      <c r="L2810" s="50" t="n">
        <v>2</v>
      </c>
      <c r="M2810" s="50" t="n">
        <v>60</v>
      </c>
      <c r="N2810" s="50" t="n">
        <v>25</v>
      </c>
      <c r="O2810" s="50" t="n">
        <v>-3.408</v>
      </c>
      <c r="P2810" s="50" t="n">
        <v>23</v>
      </c>
      <c r="Q2810" s="50" t="n">
        <v>19</v>
      </c>
      <c r="R2810" s="50" t="n">
        <v>1</v>
      </c>
      <c r="S2810" s="50" t="n">
        <v>1</v>
      </c>
      <c r="T2810" s="50" t="n">
        <v>0</v>
      </c>
      <c r="U2810" s="50" t="n">
        <v>0</v>
      </c>
      <c r="V2810" s="50" t="n">
        <v>3</v>
      </c>
      <c r="W2810" s="50" t="n">
        <v>0</v>
      </c>
      <c r="X2810" s="50" t="n">
        <v>1</v>
      </c>
      <c r="Y2810" s="50" t="n">
        <v>6</v>
      </c>
      <c r="Z2810" s="50" t="n">
        <v>3.35</v>
      </c>
      <c r="AA2810" s="50" t="n">
        <v>23</v>
      </c>
      <c r="AB2810" s="50" t="n">
        <v>5.289</v>
      </c>
      <c r="AC2810" s="50" t="n">
        <v>14</v>
      </c>
      <c r="AD2810" s="50" t="n">
        <v>0</v>
      </c>
      <c r="AE2810" s="50" t="n">
        <v>7</v>
      </c>
      <c r="AF2810" s="50" t="n">
        <v>14</v>
      </c>
      <c r="AG2810" s="50" t="n">
        <v>1269.7</v>
      </c>
      <c r="AH2810" s="50" t="n">
        <v>3</v>
      </c>
      <c r="AI2810" s="50" t="n">
        <v>39</v>
      </c>
      <c r="AJ2810" s="50" t="n">
        <v>2883.2</v>
      </c>
      <c r="AK2810" s="50" t="n">
        <v>19</v>
      </c>
    </row>
    <row r="2811" customFormat="false" ht="15" hidden="false" customHeight="false" outlineLevel="0" collapsed="false">
      <c r="A2811" s="50" t="s">
        <v>1548</v>
      </c>
      <c r="B2811" s="50" t="s">
        <v>170</v>
      </c>
      <c r="C2811" s="50" t="s">
        <v>792</v>
      </c>
      <c r="D2811" s="50" t="n">
        <v>680718</v>
      </c>
      <c r="E2811" s="50" t="n">
        <v>5</v>
      </c>
      <c r="F2811" s="50" t="s">
        <v>54</v>
      </c>
      <c r="G2811" s="50" t="n">
        <v>25</v>
      </c>
      <c r="H2811" s="50" t="n">
        <v>7</v>
      </c>
      <c r="I2811" s="50" t="n">
        <v>0</v>
      </c>
      <c r="J2811" s="50" t="n">
        <v>9</v>
      </c>
      <c r="K2811" s="50" t="n">
        <v>5</v>
      </c>
      <c r="L2811" s="50" t="n">
        <v>0</v>
      </c>
      <c r="M2811" s="50" t="n">
        <v>16</v>
      </c>
      <c r="N2811" s="50" t="n">
        <v>2</v>
      </c>
      <c r="O2811" s="50" t="n">
        <v>0.005</v>
      </c>
      <c r="P2811" s="50" t="n">
        <v>5</v>
      </c>
      <c r="Q2811" s="50" t="n">
        <v>3</v>
      </c>
      <c r="R2811" s="50" t="n">
        <v>0</v>
      </c>
      <c r="S2811" s="50" t="n">
        <v>0</v>
      </c>
      <c r="T2811" s="50" t="n">
        <v>0</v>
      </c>
      <c r="U2811" s="50" t="n">
        <v>0</v>
      </c>
      <c r="V2811" s="50" t="n">
        <v>2</v>
      </c>
      <c r="W2811" s="50" t="n">
        <v>0</v>
      </c>
      <c r="X2811" s="50" t="n">
        <v>0</v>
      </c>
      <c r="Y2811" s="50" t="n">
        <v>1</v>
      </c>
      <c r="Z2811" s="50" t="n">
        <v>1.4</v>
      </c>
      <c r="AA2811" s="50" t="n">
        <v>5</v>
      </c>
      <c r="AB2811" s="50" t="n">
        <v>1.863</v>
      </c>
      <c r="AC2811" s="50" t="n">
        <v>2</v>
      </c>
      <c r="AD2811" s="50" t="n">
        <v>0</v>
      </c>
      <c r="AE2811" s="50" t="n">
        <v>1</v>
      </c>
      <c r="AF2811" s="50" t="n">
        <v>2</v>
      </c>
      <c r="AG2811" s="50" t="n">
        <v>154.1</v>
      </c>
      <c r="AH2811" s="50" t="n">
        <v>1</v>
      </c>
      <c r="AI2811" s="50" t="n">
        <v>7</v>
      </c>
      <c r="AJ2811" s="50" t="n">
        <v>534.4</v>
      </c>
      <c r="AK2811" s="50" t="n">
        <v>4</v>
      </c>
    </row>
    <row r="2812" customFormat="false" ht="15" hidden="false" customHeight="false" outlineLevel="0" collapsed="false">
      <c r="A2812" s="50" t="s">
        <v>1549</v>
      </c>
      <c r="B2812" s="50" t="s">
        <v>170</v>
      </c>
      <c r="C2812" s="50" t="s">
        <v>793</v>
      </c>
      <c r="D2812" s="50" t="n">
        <v>663662</v>
      </c>
      <c r="E2812" s="50" t="n">
        <v>8</v>
      </c>
      <c r="F2812" s="50" t="s">
        <v>57</v>
      </c>
      <c r="G2812" s="50" t="n">
        <v>95</v>
      </c>
      <c r="H2812" s="50" t="n">
        <v>49</v>
      </c>
      <c r="I2812" s="50" t="n">
        <v>10</v>
      </c>
      <c r="J2812" s="50" t="n">
        <v>52</v>
      </c>
      <c r="K2812" s="50" t="n">
        <v>36</v>
      </c>
      <c r="L2812" s="50" t="n">
        <v>5</v>
      </c>
      <c r="M2812" s="50" t="n">
        <v>43</v>
      </c>
      <c r="N2812" s="50" t="n">
        <v>13</v>
      </c>
      <c r="O2812" s="50" t="n">
        <v>-1.65</v>
      </c>
      <c r="P2812" s="50" t="n">
        <v>25</v>
      </c>
      <c r="Q2812" s="50" t="n">
        <v>24</v>
      </c>
      <c r="R2812" s="50" t="n">
        <v>5</v>
      </c>
      <c r="S2812" s="50" t="n">
        <v>1</v>
      </c>
      <c r="T2812" s="50" t="n">
        <v>0</v>
      </c>
      <c r="U2812" s="50" t="n">
        <v>1</v>
      </c>
      <c r="V2812" s="50" t="n">
        <v>0</v>
      </c>
      <c r="W2812" s="50" t="n">
        <v>0</v>
      </c>
      <c r="X2812" s="50" t="n">
        <v>1</v>
      </c>
      <c r="Y2812" s="50" t="n">
        <v>7</v>
      </c>
      <c r="Z2812" s="50" t="n">
        <v>5.95</v>
      </c>
      <c r="AA2812" s="50" t="n">
        <v>25</v>
      </c>
      <c r="AB2812" s="50" t="n">
        <v>7.272</v>
      </c>
      <c r="AC2812" s="50" t="n">
        <v>18</v>
      </c>
      <c r="AD2812" s="50" t="n">
        <v>2</v>
      </c>
      <c r="AE2812" s="50" t="n">
        <v>5</v>
      </c>
      <c r="AF2812" s="50" t="n">
        <v>18</v>
      </c>
      <c r="AG2812" s="50" t="n">
        <v>1513.6</v>
      </c>
      <c r="AH2812" s="50" t="n">
        <v>6</v>
      </c>
      <c r="AI2812" s="50" t="n">
        <v>44</v>
      </c>
      <c r="AJ2812" s="50" t="n">
        <v>3241.1</v>
      </c>
      <c r="AK2812" s="50" t="n">
        <v>18</v>
      </c>
    </row>
    <row r="2813" customFormat="false" ht="15" hidden="false" customHeight="false" outlineLevel="0" collapsed="false">
      <c r="A2813" s="50" t="s">
        <v>1550</v>
      </c>
      <c r="B2813" s="50" t="s">
        <v>170</v>
      </c>
      <c r="C2813" s="50" t="s">
        <v>794</v>
      </c>
      <c r="D2813" s="50" t="n">
        <v>682729</v>
      </c>
      <c r="E2813" s="50" t="n">
        <v>7</v>
      </c>
      <c r="F2813" s="50" t="s">
        <v>56</v>
      </c>
      <c r="G2813" s="50" t="n">
        <v>114</v>
      </c>
      <c r="H2813" s="50" t="n">
        <v>49</v>
      </c>
      <c r="I2813" s="50" t="n">
        <v>12</v>
      </c>
      <c r="J2813" s="50" t="n">
        <v>54</v>
      </c>
      <c r="K2813" s="50" t="n">
        <v>33</v>
      </c>
      <c r="L2813" s="50" t="n">
        <v>4</v>
      </c>
      <c r="M2813" s="50" t="n">
        <v>60</v>
      </c>
      <c r="N2813" s="50" t="n">
        <v>16</v>
      </c>
      <c r="O2813" s="50" t="n">
        <v>1.091</v>
      </c>
      <c r="P2813" s="50" t="n">
        <v>25</v>
      </c>
      <c r="Q2813" s="50" t="n">
        <v>22</v>
      </c>
      <c r="R2813" s="50" t="n">
        <v>6</v>
      </c>
      <c r="S2813" s="50" t="n">
        <v>0</v>
      </c>
      <c r="T2813" s="50" t="n">
        <v>0</v>
      </c>
      <c r="U2813" s="50" t="n">
        <v>2</v>
      </c>
      <c r="V2813" s="50" t="n">
        <v>3</v>
      </c>
      <c r="W2813" s="50" t="n">
        <v>0</v>
      </c>
      <c r="X2813" s="50" t="n">
        <v>0</v>
      </c>
      <c r="Y2813" s="50" t="n">
        <v>8</v>
      </c>
      <c r="Z2813" s="50" t="n">
        <v>9.7</v>
      </c>
      <c r="AA2813" s="50" t="n">
        <v>25</v>
      </c>
      <c r="AB2813" s="50" t="n">
        <v>6.186</v>
      </c>
      <c r="AC2813" s="50" t="n">
        <v>14</v>
      </c>
      <c r="AD2813" s="50" t="n">
        <v>0</v>
      </c>
      <c r="AE2813" s="50" t="n">
        <v>5</v>
      </c>
      <c r="AF2813" s="50" t="n">
        <v>14</v>
      </c>
      <c r="AG2813" s="50" t="n">
        <v>1214.7</v>
      </c>
      <c r="AH2813" s="50" t="n">
        <v>3</v>
      </c>
      <c r="AI2813" s="50" t="n">
        <v>40</v>
      </c>
      <c r="AJ2813" s="50" t="n">
        <v>2767.6</v>
      </c>
      <c r="AK2813" s="50" t="n">
        <v>6</v>
      </c>
    </row>
    <row r="2814" customFormat="false" ht="15" hidden="false" customHeight="false" outlineLevel="0" collapsed="false">
      <c r="A2814" s="50" t="s">
        <v>1551</v>
      </c>
      <c r="B2814" s="50" t="s">
        <v>170</v>
      </c>
      <c r="C2814" s="50" t="s">
        <v>795</v>
      </c>
      <c r="D2814" s="50" t="n">
        <v>657675</v>
      </c>
      <c r="E2814" s="50" t="n">
        <v>9</v>
      </c>
      <c r="F2814" s="50" t="s">
        <v>58</v>
      </c>
      <c r="G2814" s="50" t="n">
        <v>10</v>
      </c>
      <c r="H2814" s="50" t="n">
        <v>3</v>
      </c>
      <c r="I2814" s="50" t="n">
        <v>2</v>
      </c>
      <c r="J2814" s="50" t="n">
        <v>6</v>
      </c>
      <c r="K2814" s="50" t="n">
        <v>2</v>
      </c>
      <c r="L2814" s="50" t="n">
        <v>1</v>
      </c>
      <c r="M2814" s="50" t="n">
        <v>4</v>
      </c>
      <c r="N2814" s="50" t="n">
        <v>1</v>
      </c>
      <c r="O2814" s="50" t="n">
        <v>-0.345</v>
      </c>
      <c r="P2814" s="50" t="n">
        <v>3</v>
      </c>
      <c r="Q2814" s="50" t="n">
        <v>2</v>
      </c>
      <c r="R2814" s="50" t="n">
        <v>0</v>
      </c>
      <c r="S2814" s="50" t="n">
        <v>0</v>
      </c>
      <c r="T2814" s="50" t="n">
        <v>0</v>
      </c>
      <c r="U2814" s="50" t="n">
        <v>0</v>
      </c>
      <c r="V2814" s="50" t="n">
        <v>1</v>
      </c>
      <c r="W2814" s="50" t="n">
        <v>0</v>
      </c>
      <c r="X2814" s="50" t="n">
        <v>0</v>
      </c>
      <c r="Y2814" s="50" t="n">
        <v>1</v>
      </c>
      <c r="Z2814" s="50" t="n">
        <v>0.7</v>
      </c>
      <c r="AA2814" s="50" t="n">
        <v>3</v>
      </c>
      <c r="AB2814" s="50" t="n">
        <v>0.79</v>
      </c>
      <c r="AC2814" s="50" t="n">
        <v>1</v>
      </c>
      <c r="AD2814" s="50" t="n">
        <v>0</v>
      </c>
      <c r="AE2814" s="50" t="n">
        <v>0</v>
      </c>
      <c r="AF2814" s="50" t="n">
        <v>1</v>
      </c>
      <c r="AG2814" s="50" t="n">
        <v>85.5</v>
      </c>
      <c r="AH2814" s="50" t="n">
        <v>0</v>
      </c>
      <c r="AI2814" s="50" t="n">
        <v>3</v>
      </c>
      <c r="AJ2814" s="50" t="n">
        <v>218.2</v>
      </c>
      <c r="AK2814" s="50" t="n">
        <v>0</v>
      </c>
    </row>
    <row r="2815" customFormat="false" ht="15" hidden="false" customHeight="false" outlineLevel="0" collapsed="false">
      <c r="A2815" s="50" t="s">
        <v>1552</v>
      </c>
      <c r="B2815" s="50" t="s">
        <v>172</v>
      </c>
      <c r="C2815" s="50" t="s">
        <v>748</v>
      </c>
      <c r="D2815" s="50" t="n">
        <v>695734</v>
      </c>
      <c r="E2815" s="50" t="n">
        <v>4</v>
      </c>
      <c r="F2815" s="50" t="s">
        <v>53</v>
      </c>
      <c r="G2815" s="50" t="n">
        <v>466</v>
      </c>
      <c r="H2815" s="50" t="n">
        <v>258</v>
      </c>
      <c r="I2815" s="50" t="n">
        <v>58</v>
      </c>
      <c r="J2815" s="50" t="n">
        <v>225</v>
      </c>
      <c r="K2815" s="50" t="n">
        <v>170</v>
      </c>
      <c r="L2815" s="50" t="n">
        <v>21</v>
      </c>
      <c r="M2815" s="50" t="n">
        <v>235</v>
      </c>
      <c r="N2815" s="50" t="n">
        <v>87</v>
      </c>
      <c r="O2815" s="50" t="n">
        <v>-2.137</v>
      </c>
      <c r="P2815" s="50" t="n">
        <v>140</v>
      </c>
      <c r="Q2815" s="50" t="n">
        <v>128</v>
      </c>
      <c r="R2815" s="50" t="n">
        <v>33</v>
      </c>
      <c r="S2815" s="50" t="n">
        <v>7</v>
      </c>
      <c r="T2815" s="50" t="n">
        <v>0</v>
      </c>
      <c r="U2815" s="50" t="n">
        <v>3</v>
      </c>
      <c r="V2815" s="50" t="n">
        <v>12</v>
      </c>
      <c r="W2815" s="50" t="n">
        <v>0</v>
      </c>
      <c r="X2815" s="50" t="n">
        <v>0</v>
      </c>
      <c r="Y2815" s="50" t="n">
        <v>25</v>
      </c>
      <c r="Z2815" s="50" t="n">
        <v>43.15</v>
      </c>
      <c r="AA2815" s="50" t="n">
        <v>138</v>
      </c>
      <c r="AB2815" s="50" t="n">
        <v>46.645</v>
      </c>
      <c r="AC2815" s="50" t="n">
        <v>103</v>
      </c>
      <c r="AD2815" s="50" t="n">
        <v>5</v>
      </c>
      <c r="AE2815" s="50" t="n">
        <v>39</v>
      </c>
      <c r="AF2815" s="50" t="n">
        <v>102</v>
      </c>
      <c r="AG2815" s="50" t="n">
        <v>8949.8</v>
      </c>
      <c r="AH2815" s="50" t="n">
        <v>43</v>
      </c>
      <c r="AI2815" s="50" t="n">
        <v>217</v>
      </c>
      <c r="AJ2815" s="50" t="n">
        <v>15327.2</v>
      </c>
      <c r="AK2815" s="50" t="n">
        <v>14</v>
      </c>
    </row>
    <row r="2816" customFormat="false" ht="15" hidden="false" customHeight="false" outlineLevel="0" collapsed="false">
      <c r="A2816" s="50" t="s">
        <v>1552</v>
      </c>
      <c r="B2816" s="50" t="s">
        <v>172</v>
      </c>
      <c r="C2816" s="50" t="s">
        <v>748</v>
      </c>
      <c r="D2816" s="50" t="n">
        <v>695734</v>
      </c>
      <c r="E2816" s="50" t="n">
        <v>5</v>
      </c>
      <c r="F2816" s="50" t="s">
        <v>54</v>
      </c>
      <c r="G2816" s="50" t="n">
        <v>439</v>
      </c>
      <c r="H2816" s="50" t="n">
        <v>238</v>
      </c>
      <c r="I2816" s="50" t="n">
        <v>51</v>
      </c>
      <c r="J2816" s="50" t="n">
        <v>202</v>
      </c>
      <c r="K2816" s="50" t="n">
        <v>152</v>
      </c>
      <c r="L2816" s="50" t="n">
        <v>18</v>
      </c>
      <c r="M2816" s="50" t="n">
        <v>236</v>
      </c>
      <c r="N2816" s="50" t="n">
        <v>86</v>
      </c>
      <c r="O2816" s="50" t="n">
        <v>-1.848</v>
      </c>
      <c r="P2816" s="50" t="n">
        <v>121</v>
      </c>
      <c r="Q2816" s="50" t="n">
        <v>109</v>
      </c>
      <c r="R2816" s="50" t="n">
        <v>26</v>
      </c>
      <c r="S2816" s="50" t="n">
        <v>8</v>
      </c>
      <c r="T2816" s="50" t="n">
        <v>1</v>
      </c>
      <c r="U2816" s="50" t="n">
        <v>4</v>
      </c>
      <c r="V2816" s="50" t="n">
        <v>7</v>
      </c>
      <c r="W2816" s="50" t="n">
        <v>1</v>
      </c>
      <c r="X2816" s="50" t="n">
        <v>4</v>
      </c>
      <c r="Y2816" s="50" t="n">
        <v>23</v>
      </c>
      <c r="Z2816" s="50" t="n">
        <v>36.9</v>
      </c>
      <c r="AA2816" s="50" t="n">
        <v>121</v>
      </c>
      <c r="AB2816" s="50" t="n">
        <v>34.999</v>
      </c>
      <c r="AC2816" s="50" t="n">
        <v>90</v>
      </c>
      <c r="AD2816" s="50" t="n">
        <v>10</v>
      </c>
      <c r="AE2816" s="50" t="n">
        <v>31</v>
      </c>
      <c r="AF2816" s="50" t="n">
        <v>90</v>
      </c>
      <c r="AG2816" s="50" t="n">
        <v>7895.9</v>
      </c>
      <c r="AH2816" s="50" t="n">
        <v>26</v>
      </c>
      <c r="AI2816" s="50" t="n">
        <v>211</v>
      </c>
      <c r="AJ2816" s="50" t="n">
        <v>14997.5</v>
      </c>
      <c r="AK2816" s="50" t="n">
        <v>20</v>
      </c>
    </row>
    <row r="2817" customFormat="false" ht="15" hidden="false" customHeight="false" outlineLevel="0" collapsed="false">
      <c r="A2817" s="50" t="s">
        <v>1552</v>
      </c>
      <c r="B2817" s="50" t="s">
        <v>172</v>
      </c>
      <c r="C2817" s="50" t="s">
        <v>748</v>
      </c>
      <c r="D2817" s="50" t="n">
        <v>695734</v>
      </c>
      <c r="E2817" s="50" t="n">
        <v>6</v>
      </c>
      <c r="F2817" s="50" t="s">
        <v>55</v>
      </c>
      <c r="G2817" s="50" t="n">
        <v>367</v>
      </c>
      <c r="H2817" s="50" t="n">
        <v>199</v>
      </c>
      <c r="I2817" s="50" t="n">
        <v>33</v>
      </c>
      <c r="J2817" s="50" t="n">
        <v>164</v>
      </c>
      <c r="K2817" s="50" t="n">
        <v>124</v>
      </c>
      <c r="L2817" s="50" t="n">
        <v>14</v>
      </c>
      <c r="M2817" s="50" t="n">
        <v>203</v>
      </c>
      <c r="N2817" s="50" t="n">
        <v>75</v>
      </c>
      <c r="O2817" s="50" t="n">
        <v>-1.657</v>
      </c>
      <c r="P2817" s="50" t="n">
        <v>102</v>
      </c>
      <c r="Q2817" s="50" t="n">
        <v>94</v>
      </c>
      <c r="R2817" s="50" t="n">
        <v>24</v>
      </c>
      <c r="S2817" s="50" t="n">
        <v>3</v>
      </c>
      <c r="T2817" s="50" t="n">
        <v>2</v>
      </c>
      <c r="U2817" s="50" t="n">
        <v>1</v>
      </c>
      <c r="V2817" s="50" t="n">
        <v>5</v>
      </c>
      <c r="W2817" s="50" t="n">
        <v>3</v>
      </c>
      <c r="X2817" s="50" t="n">
        <v>0</v>
      </c>
      <c r="Y2817" s="50" t="n">
        <v>13</v>
      </c>
      <c r="Z2817" s="50" t="n">
        <v>30.75</v>
      </c>
      <c r="AA2817" s="50" t="n">
        <v>102</v>
      </c>
      <c r="AB2817" s="50" t="n">
        <v>30.672</v>
      </c>
      <c r="AC2817" s="50" t="n">
        <v>81</v>
      </c>
      <c r="AD2817" s="50" t="n">
        <v>3</v>
      </c>
      <c r="AE2817" s="50" t="n">
        <v>22</v>
      </c>
      <c r="AF2817" s="50" t="n">
        <v>81</v>
      </c>
      <c r="AG2817" s="50" t="n">
        <v>6999.6</v>
      </c>
      <c r="AH2817" s="50" t="n">
        <v>32</v>
      </c>
      <c r="AI2817" s="50" t="n">
        <v>175</v>
      </c>
      <c r="AJ2817" s="50" t="n">
        <v>12405.1</v>
      </c>
      <c r="AK2817" s="50" t="n">
        <v>21</v>
      </c>
    </row>
    <row r="2818" customFormat="false" ht="15" hidden="false" customHeight="false" outlineLevel="0" collapsed="false">
      <c r="A2818" s="50" t="s">
        <v>1552</v>
      </c>
      <c r="B2818" s="50" t="s">
        <v>172</v>
      </c>
      <c r="C2818" s="50" t="s">
        <v>748</v>
      </c>
      <c r="D2818" s="50" t="n">
        <v>695734</v>
      </c>
      <c r="E2818" s="50" t="n">
        <v>7</v>
      </c>
      <c r="F2818" s="50" t="s">
        <v>56</v>
      </c>
      <c r="G2818" s="50" t="n">
        <v>357</v>
      </c>
      <c r="H2818" s="50" t="n">
        <v>204</v>
      </c>
      <c r="I2818" s="50" t="n">
        <v>48</v>
      </c>
      <c r="J2818" s="50" t="n">
        <v>162</v>
      </c>
      <c r="K2818" s="50" t="n">
        <v>126</v>
      </c>
      <c r="L2818" s="50" t="n">
        <v>13</v>
      </c>
      <c r="M2818" s="50" t="n">
        <v>194</v>
      </c>
      <c r="N2818" s="50" t="n">
        <v>78</v>
      </c>
      <c r="O2818" s="50" t="n">
        <v>0.925</v>
      </c>
      <c r="P2818" s="50" t="n">
        <v>93</v>
      </c>
      <c r="Q2818" s="50" t="n">
        <v>89</v>
      </c>
      <c r="R2818" s="50" t="n">
        <v>21</v>
      </c>
      <c r="S2818" s="50" t="n">
        <v>4</v>
      </c>
      <c r="T2818" s="50" t="n">
        <v>2</v>
      </c>
      <c r="U2818" s="50" t="n">
        <v>5</v>
      </c>
      <c r="V2818" s="50" t="n">
        <v>3</v>
      </c>
      <c r="W2818" s="50" t="n">
        <v>1</v>
      </c>
      <c r="X2818" s="50" t="n">
        <v>0</v>
      </c>
      <c r="Y2818" s="50" t="n">
        <v>23</v>
      </c>
      <c r="Z2818" s="50" t="n">
        <v>30</v>
      </c>
      <c r="AA2818" s="50" t="n">
        <v>93</v>
      </c>
      <c r="AB2818" s="50" t="n">
        <v>29.872</v>
      </c>
      <c r="AC2818" s="50" t="n">
        <v>66</v>
      </c>
      <c r="AD2818" s="50" t="n">
        <v>10</v>
      </c>
      <c r="AE2818" s="50" t="n">
        <v>27</v>
      </c>
      <c r="AF2818" s="50" t="n">
        <v>66</v>
      </c>
      <c r="AG2818" s="50" t="n">
        <v>5982.6</v>
      </c>
      <c r="AH2818" s="50" t="n">
        <v>29</v>
      </c>
      <c r="AI2818" s="50" t="n">
        <v>180</v>
      </c>
      <c r="AJ2818" s="50" t="n">
        <v>12912.8</v>
      </c>
      <c r="AK2818" s="50" t="n">
        <v>20</v>
      </c>
    </row>
    <row r="2819" customFormat="false" ht="15" hidden="false" customHeight="false" outlineLevel="0" collapsed="false">
      <c r="A2819" s="50" t="s">
        <v>1552</v>
      </c>
      <c r="B2819" s="50" t="s">
        <v>172</v>
      </c>
      <c r="C2819" s="50" t="s">
        <v>748</v>
      </c>
      <c r="D2819" s="50" t="n">
        <v>695734</v>
      </c>
      <c r="E2819" s="50" t="n">
        <v>8</v>
      </c>
      <c r="F2819" s="50" t="s">
        <v>57</v>
      </c>
      <c r="G2819" s="50" t="n">
        <v>486</v>
      </c>
      <c r="H2819" s="50" t="n">
        <v>273</v>
      </c>
      <c r="I2819" s="50" t="n">
        <v>59</v>
      </c>
      <c r="J2819" s="50" t="n">
        <v>205</v>
      </c>
      <c r="K2819" s="50" t="n">
        <v>160</v>
      </c>
      <c r="L2819" s="50" t="n">
        <v>21</v>
      </c>
      <c r="M2819" s="50" t="n">
        <v>276</v>
      </c>
      <c r="N2819" s="50" t="n">
        <v>113</v>
      </c>
      <c r="O2819" s="50" t="n">
        <v>2.761</v>
      </c>
      <c r="P2819" s="50" t="n">
        <v>117</v>
      </c>
      <c r="Q2819" s="50" t="n">
        <v>106</v>
      </c>
      <c r="R2819" s="50" t="n">
        <v>31</v>
      </c>
      <c r="S2819" s="50" t="n">
        <v>4</v>
      </c>
      <c r="T2819" s="50" t="n">
        <v>1</v>
      </c>
      <c r="U2819" s="50" t="n">
        <v>7</v>
      </c>
      <c r="V2819" s="50" t="n">
        <v>9</v>
      </c>
      <c r="W2819" s="50" t="n">
        <v>1</v>
      </c>
      <c r="X2819" s="50" t="n">
        <v>1</v>
      </c>
      <c r="Y2819" s="50" t="n">
        <v>24</v>
      </c>
      <c r="Z2819" s="50" t="n">
        <v>44</v>
      </c>
      <c r="AA2819" s="50" t="n">
        <v>116</v>
      </c>
      <c r="AB2819" s="50" t="n">
        <v>45.752</v>
      </c>
      <c r="AC2819" s="50" t="n">
        <v>83</v>
      </c>
      <c r="AD2819" s="50" t="n">
        <v>10</v>
      </c>
      <c r="AE2819" s="50" t="n">
        <v>42</v>
      </c>
      <c r="AF2819" s="50" t="n">
        <v>83</v>
      </c>
      <c r="AG2819" s="50" t="n">
        <v>7552</v>
      </c>
      <c r="AH2819" s="50" t="n">
        <v>40</v>
      </c>
      <c r="AI2819" s="50" t="n">
        <v>246</v>
      </c>
      <c r="AJ2819" s="50" t="n">
        <v>17876.2</v>
      </c>
      <c r="AK2819" s="50" t="n">
        <v>54</v>
      </c>
    </row>
    <row r="2820" customFormat="false" ht="15" hidden="false" customHeight="false" outlineLevel="0" collapsed="false">
      <c r="A2820" s="50" t="s">
        <v>1552</v>
      </c>
      <c r="B2820" s="50" t="s">
        <v>172</v>
      </c>
      <c r="C2820" s="50" t="s">
        <v>748</v>
      </c>
      <c r="D2820" s="50" t="n">
        <v>695734</v>
      </c>
      <c r="E2820" s="50" t="n">
        <v>9</v>
      </c>
      <c r="F2820" s="50" t="s">
        <v>58</v>
      </c>
      <c r="G2820" s="50" t="n">
        <v>292</v>
      </c>
      <c r="H2820" s="50" t="n">
        <v>162</v>
      </c>
      <c r="I2820" s="50" t="n">
        <v>34</v>
      </c>
      <c r="J2820" s="50" t="n">
        <v>138</v>
      </c>
      <c r="K2820" s="50" t="n">
        <v>103</v>
      </c>
      <c r="L2820" s="50" t="n">
        <v>12</v>
      </c>
      <c r="M2820" s="50" t="n">
        <v>149</v>
      </c>
      <c r="N2820" s="50" t="n">
        <v>59</v>
      </c>
      <c r="O2820" s="50" t="n">
        <v>-6.218</v>
      </c>
      <c r="P2820" s="50" t="n">
        <v>82</v>
      </c>
      <c r="Q2820" s="50" t="n">
        <v>76</v>
      </c>
      <c r="R2820" s="50" t="n">
        <v>13</v>
      </c>
      <c r="S2820" s="50" t="n">
        <v>2</v>
      </c>
      <c r="T2820" s="50" t="n">
        <v>2</v>
      </c>
      <c r="U2820" s="50" t="n">
        <v>2</v>
      </c>
      <c r="V2820" s="50" t="n">
        <v>4</v>
      </c>
      <c r="W2820" s="50" t="n">
        <v>0</v>
      </c>
      <c r="X2820" s="50" t="n">
        <v>2</v>
      </c>
      <c r="Y2820" s="50" t="n">
        <v>19</v>
      </c>
      <c r="Z2820" s="50" t="n">
        <v>18.1</v>
      </c>
      <c r="AA2820" s="50" t="n">
        <v>80</v>
      </c>
      <c r="AB2820" s="50" t="n">
        <v>22.432</v>
      </c>
      <c r="AC2820" s="50" t="n">
        <v>59</v>
      </c>
      <c r="AD2820" s="50" t="n">
        <v>8</v>
      </c>
      <c r="AE2820" s="50" t="n">
        <v>22</v>
      </c>
      <c r="AF2820" s="50" t="n">
        <v>59</v>
      </c>
      <c r="AG2820" s="50" t="n">
        <v>5190.8</v>
      </c>
      <c r="AH2820" s="50" t="n">
        <v>19</v>
      </c>
      <c r="AI2820" s="50" t="n">
        <v>141</v>
      </c>
      <c r="AJ2820" s="50" t="n">
        <v>10162</v>
      </c>
      <c r="AK2820" s="50" t="n">
        <v>27</v>
      </c>
    </row>
    <row r="2821" customFormat="false" ht="15" hidden="false" customHeight="false" outlineLevel="0" collapsed="false">
      <c r="A2821" s="50" t="s">
        <v>1553</v>
      </c>
      <c r="B2821" s="50" t="s">
        <v>172</v>
      </c>
      <c r="C2821" s="50" t="s">
        <v>750</v>
      </c>
      <c r="D2821" s="50" t="n">
        <v>682928</v>
      </c>
      <c r="E2821" s="50" t="n">
        <v>4</v>
      </c>
      <c r="F2821" s="50" t="s">
        <v>53</v>
      </c>
      <c r="G2821" s="50" t="n">
        <v>490</v>
      </c>
      <c r="H2821" s="50" t="n">
        <v>233</v>
      </c>
      <c r="I2821" s="50" t="n">
        <v>63</v>
      </c>
      <c r="J2821" s="50" t="n">
        <v>211</v>
      </c>
      <c r="K2821" s="50" t="n">
        <v>139</v>
      </c>
      <c r="L2821" s="50" t="n">
        <v>22</v>
      </c>
      <c r="M2821" s="50" t="n">
        <v>270</v>
      </c>
      <c r="N2821" s="50" t="n">
        <v>94</v>
      </c>
      <c r="O2821" s="50" t="n">
        <v>14.421</v>
      </c>
      <c r="P2821" s="50" t="n">
        <v>131</v>
      </c>
      <c r="Q2821" s="50" t="n">
        <v>108</v>
      </c>
      <c r="R2821" s="50" t="n">
        <v>32</v>
      </c>
      <c r="S2821" s="50" t="n">
        <v>4</v>
      </c>
      <c r="T2821" s="50" t="n">
        <v>0</v>
      </c>
      <c r="U2821" s="50" t="n">
        <v>8</v>
      </c>
      <c r="V2821" s="50" t="n">
        <v>15</v>
      </c>
      <c r="W2821" s="50" t="n">
        <v>6</v>
      </c>
      <c r="X2821" s="50" t="n">
        <v>2</v>
      </c>
      <c r="Y2821" s="50" t="n">
        <v>23</v>
      </c>
      <c r="Z2821" s="50" t="n">
        <v>52.3</v>
      </c>
      <c r="AA2821" s="50" t="n">
        <v>129</v>
      </c>
      <c r="AB2821" s="50" t="n">
        <v>51.239</v>
      </c>
      <c r="AC2821" s="50" t="n">
        <v>87</v>
      </c>
      <c r="AD2821" s="50" t="n">
        <v>11</v>
      </c>
      <c r="AE2821" s="50" t="n">
        <v>40</v>
      </c>
      <c r="AF2821" s="50" t="n">
        <v>87</v>
      </c>
      <c r="AG2821" s="50" t="n">
        <v>7805.1</v>
      </c>
      <c r="AH2821" s="50" t="n">
        <v>30</v>
      </c>
      <c r="AI2821" s="50" t="n">
        <v>208</v>
      </c>
      <c r="AJ2821" s="50" t="n">
        <v>14999</v>
      </c>
      <c r="AK2821" s="50" t="n">
        <v>44</v>
      </c>
    </row>
    <row r="2822" customFormat="false" ht="15" hidden="false" customHeight="false" outlineLevel="0" collapsed="false">
      <c r="A2822" s="50" t="s">
        <v>1553</v>
      </c>
      <c r="B2822" s="50" t="s">
        <v>172</v>
      </c>
      <c r="C2822" s="50" t="s">
        <v>750</v>
      </c>
      <c r="D2822" s="50" t="n">
        <v>682928</v>
      </c>
      <c r="E2822" s="50" t="n">
        <v>5</v>
      </c>
      <c r="F2822" s="50" t="s">
        <v>54</v>
      </c>
      <c r="G2822" s="50" t="n">
        <v>507</v>
      </c>
      <c r="H2822" s="50" t="n">
        <v>255</v>
      </c>
      <c r="I2822" s="50" t="n">
        <v>64</v>
      </c>
      <c r="J2822" s="50" t="n">
        <v>246</v>
      </c>
      <c r="K2822" s="50" t="n">
        <v>168</v>
      </c>
      <c r="L2822" s="50" t="n">
        <v>28</v>
      </c>
      <c r="M2822" s="50" t="n">
        <v>261</v>
      </c>
      <c r="N2822" s="50" t="n">
        <v>87</v>
      </c>
      <c r="O2822" s="50" t="n">
        <v>7.451</v>
      </c>
      <c r="P2822" s="50" t="n">
        <v>122</v>
      </c>
      <c r="Q2822" s="50" t="n">
        <v>106</v>
      </c>
      <c r="R2822" s="50" t="n">
        <v>31</v>
      </c>
      <c r="S2822" s="50" t="n">
        <v>9</v>
      </c>
      <c r="T2822" s="50" t="n">
        <v>2</v>
      </c>
      <c r="U2822" s="50" t="n">
        <v>4</v>
      </c>
      <c r="V2822" s="50" t="n">
        <v>12</v>
      </c>
      <c r="W2822" s="50" t="n">
        <v>3</v>
      </c>
      <c r="X2822" s="50" t="n">
        <v>1</v>
      </c>
      <c r="Y2822" s="50" t="n">
        <v>27</v>
      </c>
      <c r="Z2822" s="50" t="n">
        <v>47.35</v>
      </c>
      <c r="AA2822" s="50" t="n">
        <v>121</v>
      </c>
      <c r="AB2822" s="50" t="n">
        <v>41.704</v>
      </c>
      <c r="AC2822" s="50" t="n">
        <v>80</v>
      </c>
      <c r="AD2822" s="50" t="n">
        <v>7</v>
      </c>
      <c r="AE2822" s="50" t="n">
        <v>28</v>
      </c>
      <c r="AF2822" s="50" t="n">
        <v>79</v>
      </c>
      <c r="AG2822" s="50" t="n">
        <v>7080.6</v>
      </c>
      <c r="AH2822" s="50" t="n">
        <v>29</v>
      </c>
      <c r="AI2822" s="50" t="n">
        <v>227</v>
      </c>
      <c r="AJ2822" s="50" t="n">
        <v>16620.3</v>
      </c>
      <c r="AK2822" s="50" t="n">
        <v>68</v>
      </c>
    </row>
    <row r="2823" customFormat="false" ht="15" hidden="false" customHeight="false" outlineLevel="0" collapsed="false">
      <c r="A2823" s="50" t="s">
        <v>1553</v>
      </c>
      <c r="B2823" s="50" t="s">
        <v>172</v>
      </c>
      <c r="C2823" s="50" t="s">
        <v>750</v>
      </c>
      <c r="D2823" s="50" t="n">
        <v>682928</v>
      </c>
      <c r="E2823" s="50" t="n">
        <v>6</v>
      </c>
      <c r="F2823" s="50" t="s">
        <v>55</v>
      </c>
      <c r="G2823" s="50" t="n">
        <v>356</v>
      </c>
      <c r="H2823" s="50" t="n">
        <v>195</v>
      </c>
      <c r="I2823" s="50" t="n">
        <v>59</v>
      </c>
      <c r="J2823" s="50" t="n">
        <v>167</v>
      </c>
      <c r="K2823" s="50" t="n">
        <v>110</v>
      </c>
      <c r="L2823" s="50" t="n">
        <v>15</v>
      </c>
      <c r="M2823" s="50" t="n">
        <v>189</v>
      </c>
      <c r="N2823" s="50" t="n">
        <v>85</v>
      </c>
      <c r="O2823" s="50" t="n">
        <v>-2.56</v>
      </c>
      <c r="P2823" s="50" t="n">
        <v>102</v>
      </c>
      <c r="Q2823" s="50" t="n">
        <v>97</v>
      </c>
      <c r="R2823" s="50" t="n">
        <v>22</v>
      </c>
      <c r="S2823" s="50" t="n">
        <v>3</v>
      </c>
      <c r="T2823" s="50" t="n">
        <v>0</v>
      </c>
      <c r="U2823" s="50" t="n">
        <v>6</v>
      </c>
      <c r="V2823" s="50" t="n">
        <v>4</v>
      </c>
      <c r="W2823" s="50" t="n">
        <v>1</v>
      </c>
      <c r="X2823" s="50" t="n">
        <v>0</v>
      </c>
      <c r="Y2823" s="50" t="n">
        <v>28</v>
      </c>
      <c r="Z2823" s="50" t="n">
        <v>30.95</v>
      </c>
      <c r="AA2823" s="50" t="n">
        <v>102</v>
      </c>
      <c r="AB2823" s="50" t="n">
        <v>26.388</v>
      </c>
      <c r="AC2823" s="50" t="n">
        <v>69</v>
      </c>
      <c r="AD2823" s="50" t="n">
        <v>6</v>
      </c>
      <c r="AE2823" s="50" t="n">
        <v>30</v>
      </c>
      <c r="AF2823" s="50" t="n">
        <v>69</v>
      </c>
      <c r="AG2823" s="50" t="n">
        <v>6264</v>
      </c>
      <c r="AH2823" s="50" t="n">
        <v>22</v>
      </c>
      <c r="AI2823" s="50" t="n">
        <v>172</v>
      </c>
      <c r="AJ2823" s="50" t="n">
        <v>12587.8</v>
      </c>
      <c r="AK2823" s="50" t="n">
        <v>54</v>
      </c>
    </row>
    <row r="2824" customFormat="false" ht="15" hidden="false" customHeight="false" outlineLevel="0" collapsed="false">
      <c r="A2824" s="50" t="s">
        <v>1553</v>
      </c>
      <c r="B2824" s="50" t="s">
        <v>172</v>
      </c>
      <c r="C2824" s="50" t="s">
        <v>750</v>
      </c>
      <c r="D2824" s="50" t="n">
        <v>682928</v>
      </c>
      <c r="E2824" s="50" t="n">
        <v>7</v>
      </c>
      <c r="F2824" s="50" t="s">
        <v>56</v>
      </c>
      <c r="G2824" s="50" t="n">
        <v>383</v>
      </c>
      <c r="H2824" s="50" t="n">
        <v>193</v>
      </c>
      <c r="I2824" s="50" t="n">
        <v>40</v>
      </c>
      <c r="J2824" s="50" t="n">
        <v>167</v>
      </c>
      <c r="K2824" s="50" t="n">
        <v>118</v>
      </c>
      <c r="L2824" s="50" t="n">
        <v>8</v>
      </c>
      <c r="M2824" s="50" t="n">
        <v>216</v>
      </c>
      <c r="N2824" s="50" t="n">
        <v>75</v>
      </c>
      <c r="O2824" s="50" t="n">
        <v>13.932</v>
      </c>
      <c r="P2824" s="50" t="n">
        <v>103</v>
      </c>
      <c r="Q2824" s="50" t="n">
        <v>89</v>
      </c>
      <c r="R2824" s="50" t="n">
        <v>31</v>
      </c>
      <c r="S2824" s="50" t="n">
        <v>5</v>
      </c>
      <c r="T2824" s="50" t="n">
        <v>0</v>
      </c>
      <c r="U2824" s="50" t="n">
        <v>10</v>
      </c>
      <c r="V2824" s="50" t="n">
        <v>11</v>
      </c>
      <c r="W2824" s="50" t="n">
        <v>0</v>
      </c>
      <c r="X2824" s="50" t="n">
        <v>3</v>
      </c>
      <c r="Y2824" s="50" t="n">
        <v>20</v>
      </c>
      <c r="Z2824" s="50" t="n">
        <v>48.35</v>
      </c>
      <c r="AA2824" s="50" t="n">
        <v>103</v>
      </c>
      <c r="AB2824" s="50" t="n">
        <v>40.868</v>
      </c>
      <c r="AC2824" s="50" t="n">
        <v>72</v>
      </c>
      <c r="AD2824" s="50" t="n">
        <v>10</v>
      </c>
      <c r="AE2824" s="50" t="n">
        <v>32</v>
      </c>
      <c r="AF2824" s="50" t="n">
        <v>72</v>
      </c>
      <c r="AG2824" s="50" t="n">
        <v>6392</v>
      </c>
      <c r="AH2824" s="50" t="n">
        <v>28</v>
      </c>
      <c r="AI2824" s="50" t="n">
        <v>165</v>
      </c>
      <c r="AJ2824" s="50" t="n">
        <v>12153.2</v>
      </c>
      <c r="AK2824" s="50" t="n">
        <v>57</v>
      </c>
    </row>
    <row r="2825" customFormat="false" ht="15" hidden="false" customHeight="false" outlineLevel="0" collapsed="false">
      <c r="A2825" s="50" t="s">
        <v>1553</v>
      </c>
      <c r="B2825" s="50" t="s">
        <v>172</v>
      </c>
      <c r="C2825" s="50" t="s">
        <v>750</v>
      </c>
      <c r="D2825" s="50" t="n">
        <v>682928</v>
      </c>
      <c r="E2825" s="50" t="n">
        <v>8</v>
      </c>
      <c r="F2825" s="50" t="s">
        <v>57</v>
      </c>
      <c r="G2825" s="50" t="n">
        <v>442</v>
      </c>
      <c r="H2825" s="50" t="n">
        <v>233</v>
      </c>
      <c r="I2825" s="50" t="n">
        <v>71</v>
      </c>
      <c r="J2825" s="50" t="n">
        <v>199</v>
      </c>
      <c r="K2825" s="50" t="n">
        <v>140</v>
      </c>
      <c r="L2825" s="50" t="n">
        <v>30</v>
      </c>
      <c r="M2825" s="50" t="n">
        <v>241</v>
      </c>
      <c r="N2825" s="50" t="n">
        <v>93</v>
      </c>
      <c r="O2825" s="50" t="n">
        <v>-6.702</v>
      </c>
      <c r="P2825" s="50" t="n">
        <v>107</v>
      </c>
      <c r="Q2825" s="50" t="n">
        <v>98</v>
      </c>
      <c r="R2825" s="50" t="n">
        <v>17</v>
      </c>
      <c r="S2825" s="50" t="n">
        <v>5</v>
      </c>
      <c r="T2825" s="50" t="n">
        <v>1</v>
      </c>
      <c r="U2825" s="50" t="n">
        <v>1</v>
      </c>
      <c r="V2825" s="50" t="n">
        <v>7</v>
      </c>
      <c r="W2825" s="50" t="n">
        <v>2</v>
      </c>
      <c r="X2825" s="50" t="n">
        <v>0</v>
      </c>
      <c r="Y2825" s="50" t="n">
        <v>38</v>
      </c>
      <c r="Z2825" s="50" t="n">
        <v>24.45</v>
      </c>
      <c r="AA2825" s="50" t="n">
        <v>106</v>
      </c>
      <c r="AB2825" s="50" t="n">
        <v>24.949</v>
      </c>
      <c r="AC2825" s="50" t="n">
        <v>60</v>
      </c>
      <c r="AD2825" s="50" t="n">
        <v>2</v>
      </c>
      <c r="AE2825" s="50" t="n">
        <v>20</v>
      </c>
      <c r="AF2825" s="50" t="n">
        <v>60</v>
      </c>
      <c r="AG2825" s="50" t="n">
        <v>5281.6</v>
      </c>
      <c r="AH2825" s="50" t="n">
        <v>15</v>
      </c>
      <c r="AI2825" s="50" t="n">
        <v>215</v>
      </c>
      <c r="AJ2825" s="50" t="n">
        <v>15768.7</v>
      </c>
      <c r="AK2825" s="50" t="n">
        <v>69</v>
      </c>
    </row>
    <row r="2826" customFormat="false" ht="15" hidden="false" customHeight="false" outlineLevel="0" collapsed="false">
      <c r="A2826" s="50" t="s">
        <v>1553</v>
      </c>
      <c r="B2826" s="50" t="s">
        <v>172</v>
      </c>
      <c r="C2826" s="50" t="s">
        <v>750</v>
      </c>
      <c r="D2826" s="50" t="n">
        <v>682928</v>
      </c>
      <c r="E2826" s="50" t="n">
        <v>9</v>
      </c>
      <c r="F2826" s="50" t="s">
        <v>58</v>
      </c>
      <c r="G2826" s="50" t="n">
        <v>364</v>
      </c>
      <c r="H2826" s="50" t="n">
        <v>189</v>
      </c>
      <c r="I2826" s="50" t="n">
        <v>61</v>
      </c>
      <c r="J2826" s="50" t="n">
        <v>158</v>
      </c>
      <c r="K2826" s="50" t="n">
        <v>114</v>
      </c>
      <c r="L2826" s="50" t="n">
        <v>24</v>
      </c>
      <c r="M2826" s="50" t="n">
        <v>203</v>
      </c>
      <c r="N2826" s="50" t="n">
        <v>75</v>
      </c>
      <c r="O2826" s="50" t="n">
        <v>-0.599</v>
      </c>
      <c r="P2826" s="50" t="n">
        <v>89</v>
      </c>
      <c r="Q2826" s="50" t="n">
        <v>81</v>
      </c>
      <c r="R2826" s="50" t="n">
        <v>18</v>
      </c>
      <c r="S2826" s="50" t="n">
        <v>4</v>
      </c>
      <c r="T2826" s="50" t="n">
        <v>1</v>
      </c>
      <c r="U2826" s="50" t="n">
        <v>4</v>
      </c>
      <c r="V2826" s="50" t="n">
        <v>8</v>
      </c>
      <c r="W2826" s="50" t="n">
        <v>0</v>
      </c>
      <c r="X2826" s="50" t="n">
        <v>0</v>
      </c>
      <c r="Y2826" s="50" t="n">
        <v>22</v>
      </c>
      <c r="Z2826" s="50" t="n">
        <v>27.6</v>
      </c>
      <c r="AA2826" s="50" t="n">
        <v>88</v>
      </c>
      <c r="AB2826" s="50" t="n">
        <v>30.817</v>
      </c>
      <c r="AC2826" s="50" t="n">
        <v>59</v>
      </c>
      <c r="AD2826" s="50" t="n">
        <v>9</v>
      </c>
      <c r="AE2826" s="50" t="n">
        <v>23</v>
      </c>
      <c r="AF2826" s="50" t="n">
        <v>59</v>
      </c>
      <c r="AG2826" s="50" t="n">
        <v>5350</v>
      </c>
      <c r="AH2826" s="50" t="n">
        <v>25</v>
      </c>
      <c r="AI2826" s="50" t="n">
        <v>171</v>
      </c>
      <c r="AJ2826" s="50" t="n">
        <v>12374.6</v>
      </c>
      <c r="AK2826" s="50" t="n">
        <v>35</v>
      </c>
    </row>
    <row r="2827" customFormat="false" ht="15" hidden="false" customHeight="false" outlineLevel="0" collapsed="false">
      <c r="A2827" s="50" t="s">
        <v>1554</v>
      </c>
      <c r="B2827" s="50" t="s">
        <v>172</v>
      </c>
      <c r="C2827" s="50" t="s">
        <v>752</v>
      </c>
      <c r="D2827" s="50" t="n">
        <v>695578</v>
      </c>
      <c r="E2827" s="50" t="n">
        <v>4</v>
      </c>
      <c r="F2827" s="50" t="s">
        <v>53</v>
      </c>
      <c r="G2827" s="50" t="n">
        <v>674</v>
      </c>
      <c r="H2827" s="50" t="n">
        <v>232</v>
      </c>
      <c r="I2827" s="50" t="n">
        <v>76</v>
      </c>
      <c r="J2827" s="50" t="n">
        <v>298</v>
      </c>
      <c r="K2827" s="50" t="n">
        <v>154</v>
      </c>
      <c r="L2827" s="50" t="n">
        <v>28</v>
      </c>
      <c r="M2827" s="50" t="n">
        <v>356</v>
      </c>
      <c r="N2827" s="50" t="n">
        <v>78</v>
      </c>
      <c r="O2827" s="50" t="n">
        <v>8.77</v>
      </c>
      <c r="P2827" s="50" t="n">
        <v>155</v>
      </c>
      <c r="Q2827" s="50" t="n">
        <v>122</v>
      </c>
      <c r="R2827" s="50" t="n">
        <v>29</v>
      </c>
      <c r="S2827" s="50" t="n">
        <v>7</v>
      </c>
      <c r="T2827" s="50" t="n">
        <v>0</v>
      </c>
      <c r="U2827" s="50" t="n">
        <v>10</v>
      </c>
      <c r="V2827" s="50" t="n">
        <v>31</v>
      </c>
      <c r="W2827" s="50" t="n">
        <v>2</v>
      </c>
      <c r="X2827" s="50" t="n">
        <v>0</v>
      </c>
      <c r="Y2827" s="50" t="n">
        <v>50</v>
      </c>
      <c r="Z2827" s="50" t="n">
        <v>58.45</v>
      </c>
      <c r="AA2827" s="50" t="n">
        <v>149</v>
      </c>
      <c r="AB2827" s="50" t="n">
        <v>64.219</v>
      </c>
      <c r="AC2827" s="50" t="n">
        <v>72</v>
      </c>
      <c r="AD2827" s="50" t="n">
        <v>21</v>
      </c>
      <c r="AE2827" s="50" t="n">
        <v>46</v>
      </c>
      <c r="AF2827" s="50" t="n">
        <v>72</v>
      </c>
      <c r="AG2827" s="50" t="n">
        <v>7008.5</v>
      </c>
      <c r="AH2827" s="50" t="n">
        <v>31</v>
      </c>
      <c r="AI2827" s="50" t="n">
        <v>206</v>
      </c>
      <c r="AJ2827" s="50" t="n">
        <v>15676.9</v>
      </c>
      <c r="AK2827" s="50" t="n">
        <v>131</v>
      </c>
    </row>
    <row r="2828" customFormat="false" ht="15" hidden="false" customHeight="false" outlineLevel="0" collapsed="false">
      <c r="A2828" s="50" t="s">
        <v>1554</v>
      </c>
      <c r="B2828" s="50" t="s">
        <v>172</v>
      </c>
      <c r="C2828" s="50" t="s">
        <v>752</v>
      </c>
      <c r="D2828" s="50" t="n">
        <v>695578</v>
      </c>
      <c r="E2828" s="50" t="n">
        <v>5</v>
      </c>
      <c r="F2828" s="50" t="s">
        <v>54</v>
      </c>
      <c r="G2828" s="50" t="n">
        <v>544</v>
      </c>
      <c r="H2828" s="50" t="n">
        <v>219</v>
      </c>
      <c r="I2828" s="50" t="n">
        <v>54</v>
      </c>
      <c r="J2828" s="50" t="n">
        <v>244</v>
      </c>
      <c r="K2828" s="50" t="n">
        <v>153</v>
      </c>
      <c r="L2828" s="50" t="n">
        <v>21</v>
      </c>
      <c r="M2828" s="50" t="n">
        <v>295</v>
      </c>
      <c r="N2828" s="50" t="n">
        <v>66</v>
      </c>
      <c r="O2828" s="50" t="n">
        <v>9.262</v>
      </c>
      <c r="P2828" s="50" t="n">
        <v>127</v>
      </c>
      <c r="Q2828" s="50" t="n">
        <v>106</v>
      </c>
      <c r="R2828" s="50" t="n">
        <v>33</v>
      </c>
      <c r="S2828" s="50" t="n">
        <v>8</v>
      </c>
      <c r="T2828" s="50" t="n">
        <v>0</v>
      </c>
      <c r="U2828" s="50" t="n">
        <v>6</v>
      </c>
      <c r="V2828" s="50" t="n">
        <v>19</v>
      </c>
      <c r="W2828" s="50" t="n">
        <v>2</v>
      </c>
      <c r="X2828" s="50" t="n">
        <v>0</v>
      </c>
      <c r="Y2828" s="50" t="n">
        <v>31</v>
      </c>
      <c r="Z2828" s="50" t="n">
        <v>52.2</v>
      </c>
      <c r="AA2828" s="50" t="n">
        <v>125</v>
      </c>
      <c r="AB2828" s="50" t="n">
        <v>56.904</v>
      </c>
      <c r="AC2828" s="50" t="n">
        <v>75</v>
      </c>
      <c r="AD2828" s="50" t="n">
        <v>17</v>
      </c>
      <c r="AE2828" s="50" t="n">
        <v>43</v>
      </c>
      <c r="AF2828" s="50" t="n">
        <v>74</v>
      </c>
      <c r="AG2828" s="50" t="n">
        <v>7086.8</v>
      </c>
      <c r="AH2828" s="50" t="n">
        <v>35</v>
      </c>
      <c r="AI2828" s="50" t="n">
        <v>199</v>
      </c>
      <c r="AJ2828" s="50" t="n">
        <v>15231.1</v>
      </c>
      <c r="AK2828" s="50" t="n">
        <v>133</v>
      </c>
    </row>
    <row r="2829" customFormat="false" ht="15" hidden="false" customHeight="false" outlineLevel="0" collapsed="false">
      <c r="A2829" s="50" t="s">
        <v>1554</v>
      </c>
      <c r="B2829" s="50" t="s">
        <v>172</v>
      </c>
      <c r="C2829" s="50" t="s">
        <v>752</v>
      </c>
      <c r="D2829" s="50" t="n">
        <v>695578</v>
      </c>
      <c r="E2829" s="50" t="n">
        <v>6</v>
      </c>
      <c r="F2829" s="50" t="s">
        <v>55</v>
      </c>
      <c r="G2829" s="50" t="n">
        <v>515</v>
      </c>
      <c r="H2829" s="50" t="n">
        <v>202</v>
      </c>
      <c r="I2829" s="50" t="n">
        <v>67</v>
      </c>
      <c r="J2829" s="50" t="n">
        <v>229</v>
      </c>
      <c r="K2829" s="50" t="n">
        <v>128</v>
      </c>
      <c r="L2829" s="50" t="n">
        <v>24</v>
      </c>
      <c r="M2829" s="50" t="n">
        <v>282</v>
      </c>
      <c r="N2829" s="50" t="n">
        <v>74</v>
      </c>
      <c r="O2829" s="50" t="n">
        <v>-0.721</v>
      </c>
      <c r="P2829" s="50" t="n">
        <v>123</v>
      </c>
      <c r="Q2829" s="50" t="n">
        <v>107</v>
      </c>
      <c r="R2829" s="50" t="n">
        <v>26</v>
      </c>
      <c r="S2829" s="50" t="n">
        <v>6</v>
      </c>
      <c r="T2829" s="50" t="n">
        <v>0</v>
      </c>
      <c r="U2829" s="50" t="n">
        <v>5</v>
      </c>
      <c r="V2829" s="50" t="n">
        <v>14</v>
      </c>
      <c r="W2829" s="50" t="n">
        <v>0</v>
      </c>
      <c r="X2829" s="50" t="n">
        <v>2</v>
      </c>
      <c r="Y2829" s="50" t="n">
        <v>43</v>
      </c>
      <c r="Z2829" s="50" t="n">
        <v>40.1</v>
      </c>
      <c r="AA2829" s="50" t="n">
        <v>122</v>
      </c>
      <c r="AB2829" s="50" t="n">
        <v>43.243</v>
      </c>
      <c r="AC2829" s="50" t="n">
        <v>66</v>
      </c>
      <c r="AD2829" s="50" t="n">
        <v>11</v>
      </c>
      <c r="AE2829" s="50" t="n">
        <v>38</v>
      </c>
      <c r="AF2829" s="50" t="n">
        <v>66</v>
      </c>
      <c r="AG2829" s="50" t="n">
        <v>6096.6</v>
      </c>
      <c r="AH2829" s="50" t="n">
        <v>28</v>
      </c>
      <c r="AI2829" s="50" t="n">
        <v>170</v>
      </c>
      <c r="AJ2829" s="50" t="n">
        <v>13175.8</v>
      </c>
      <c r="AK2829" s="50" t="n">
        <v>122</v>
      </c>
    </row>
    <row r="2830" customFormat="false" ht="15" hidden="false" customHeight="false" outlineLevel="0" collapsed="false">
      <c r="A2830" s="50" t="s">
        <v>1554</v>
      </c>
      <c r="B2830" s="50" t="s">
        <v>172</v>
      </c>
      <c r="C2830" s="50" t="s">
        <v>752</v>
      </c>
      <c r="D2830" s="50" t="n">
        <v>695578</v>
      </c>
      <c r="E2830" s="50" t="n">
        <v>7</v>
      </c>
      <c r="F2830" s="50" t="s">
        <v>56</v>
      </c>
      <c r="G2830" s="50" t="n">
        <v>483</v>
      </c>
      <c r="H2830" s="50" t="n">
        <v>175</v>
      </c>
      <c r="I2830" s="50" t="n">
        <v>46</v>
      </c>
      <c r="J2830" s="50" t="n">
        <v>219</v>
      </c>
      <c r="K2830" s="50" t="n">
        <v>131</v>
      </c>
      <c r="L2830" s="50" t="n">
        <v>22</v>
      </c>
      <c r="M2830" s="50" t="n">
        <v>260</v>
      </c>
      <c r="N2830" s="50" t="n">
        <v>44</v>
      </c>
      <c r="O2830" s="50" t="n">
        <v>11.672</v>
      </c>
      <c r="P2830" s="50" t="n">
        <v>118</v>
      </c>
      <c r="Q2830" s="50" t="n">
        <v>92</v>
      </c>
      <c r="R2830" s="50" t="n">
        <v>27</v>
      </c>
      <c r="S2830" s="50" t="n">
        <v>5</v>
      </c>
      <c r="T2830" s="50" t="n">
        <v>1</v>
      </c>
      <c r="U2830" s="50" t="n">
        <v>9</v>
      </c>
      <c r="V2830" s="50" t="n">
        <v>25</v>
      </c>
      <c r="W2830" s="50" t="n">
        <v>0</v>
      </c>
      <c r="X2830" s="50" t="n">
        <v>1</v>
      </c>
      <c r="Y2830" s="50" t="n">
        <v>26</v>
      </c>
      <c r="Z2830" s="50" t="n">
        <v>53.45</v>
      </c>
      <c r="AA2830" s="50" t="n">
        <v>117</v>
      </c>
      <c r="AB2830" s="50" t="n">
        <v>52.329</v>
      </c>
      <c r="AC2830" s="50" t="n">
        <v>67</v>
      </c>
      <c r="AD2830" s="50" t="n">
        <v>10</v>
      </c>
      <c r="AE2830" s="50" t="n">
        <v>36</v>
      </c>
      <c r="AF2830" s="50" t="n">
        <v>67</v>
      </c>
      <c r="AG2830" s="50" t="n">
        <v>6363.8</v>
      </c>
      <c r="AH2830" s="50" t="n">
        <v>24</v>
      </c>
      <c r="AI2830" s="50" t="n">
        <v>158</v>
      </c>
      <c r="AJ2830" s="50" t="n">
        <v>12339.5</v>
      </c>
      <c r="AK2830" s="50" t="n">
        <v>125</v>
      </c>
    </row>
    <row r="2831" customFormat="false" ht="15" hidden="false" customHeight="false" outlineLevel="0" collapsed="false">
      <c r="A2831" s="50" t="s">
        <v>1554</v>
      </c>
      <c r="B2831" s="50" t="s">
        <v>172</v>
      </c>
      <c r="C2831" s="50" t="s">
        <v>752</v>
      </c>
      <c r="D2831" s="50" t="n">
        <v>695578</v>
      </c>
      <c r="E2831" s="50" t="n">
        <v>8</v>
      </c>
      <c r="F2831" s="50" t="s">
        <v>57</v>
      </c>
      <c r="G2831" s="50" t="n">
        <v>50</v>
      </c>
      <c r="H2831" s="50" t="n">
        <v>15</v>
      </c>
      <c r="I2831" s="50" t="n">
        <v>2</v>
      </c>
      <c r="J2831" s="50" t="n">
        <v>23</v>
      </c>
      <c r="K2831" s="50" t="n">
        <v>12</v>
      </c>
      <c r="L2831" s="50" t="n">
        <v>2</v>
      </c>
      <c r="M2831" s="50" t="n">
        <v>27</v>
      </c>
      <c r="N2831" s="50" t="n">
        <v>3</v>
      </c>
      <c r="O2831" s="50" t="n">
        <v>-1.862</v>
      </c>
      <c r="P2831" s="50" t="n">
        <v>12</v>
      </c>
      <c r="Q2831" s="50" t="n">
        <v>10</v>
      </c>
      <c r="R2831" s="50" t="n">
        <v>1</v>
      </c>
      <c r="S2831" s="50" t="n">
        <v>0</v>
      </c>
      <c r="T2831" s="50" t="n">
        <v>0</v>
      </c>
      <c r="U2831" s="50" t="n">
        <v>0</v>
      </c>
      <c r="V2831" s="50" t="n">
        <v>1</v>
      </c>
      <c r="W2831" s="50" t="n">
        <v>0</v>
      </c>
      <c r="X2831" s="50" t="n">
        <v>1</v>
      </c>
      <c r="Y2831" s="50" t="n">
        <v>3</v>
      </c>
      <c r="Z2831" s="50" t="n">
        <v>1.6</v>
      </c>
      <c r="AA2831" s="50" t="n">
        <v>12</v>
      </c>
      <c r="AB2831" s="50" t="n">
        <v>3.291</v>
      </c>
      <c r="AC2831" s="50" t="n">
        <v>8</v>
      </c>
      <c r="AD2831" s="50" t="n">
        <v>1</v>
      </c>
      <c r="AE2831" s="50" t="n">
        <v>3</v>
      </c>
      <c r="AF2831" s="50" t="n">
        <v>8</v>
      </c>
      <c r="AG2831" s="50" t="n">
        <v>744.5</v>
      </c>
      <c r="AH2831" s="50" t="n">
        <v>1</v>
      </c>
      <c r="AI2831" s="50" t="n">
        <v>14</v>
      </c>
      <c r="AJ2831" s="50" t="n">
        <v>1126.8</v>
      </c>
      <c r="AK2831" s="50" t="n">
        <v>14</v>
      </c>
    </row>
    <row r="2832" customFormat="false" ht="15" hidden="false" customHeight="false" outlineLevel="0" collapsed="false">
      <c r="A2832" s="50" t="s">
        <v>1554</v>
      </c>
      <c r="B2832" s="50" t="s">
        <v>172</v>
      </c>
      <c r="C2832" s="50" t="s">
        <v>752</v>
      </c>
      <c r="D2832" s="50" t="n">
        <v>695578</v>
      </c>
      <c r="E2832" s="50" t="n">
        <v>9</v>
      </c>
      <c r="F2832" s="50" t="s">
        <v>58</v>
      </c>
      <c r="G2832" s="50" t="n">
        <v>376</v>
      </c>
      <c r="H2832" s="50" t="n">
        <v>136</v>
      </c>
      <c r="I2832" s="50" t="n">
        <v>33</v>
      </c>
      <c r="J2832" s="50" t="n">
        <v>185</v>
      </c>
      <c r="K2832" s="50" t="n">
        <v>102</v>
      </c>
      <c r="L2832" s="50" t="n">
        <v>17</v>
      </c>
      <c r="M2832" s="50" t="n">
        <v>187</v>
      </c>
      <c r="N2832" s="50" t="n">
        <v>34</v>
      </c>
      <c r="O2832" s="50" t="n">
        <v>-0.694</v>
      </c>
      <c r="P2832" s="50" t="n">
        <v>88</v>
      </c>
      <c r="Q2832" s="50" t="n">
        <v>76</v>
      </c>
      <c r="R2832" s="50" t="n">
        <v>20</v>
      </c>
      <c r="S2832" s="50" t="n">
        <v>4</v>
      </c>
      <c r="T2832" s="50" t="n">
        <v>0</v>
      </c>
      <c r="U2832" s="50" t="n">
        <v>0</v>
      </c>
      <c r="V2832" s="50" t="n">
        <v>12</v>
      </c>
      <c r="W2832" s="50" t="n">
        <v>0</v>
      </c>
      <c r="X2832" s="50" t="n">
        <v>0</v>
      </c>
      <c r="Y2832" s="50" t="n">
        <v>26</v>
      </c>
      <c r="Z2832" s="50" t="n">
        <v>27.1</v>
      </c>
      <c r="AA2832" s="50" t="n">
        <v>87</v>
      </c>
      <c r="AB2832" s="50" t="n">
        <v>26.757</v>
      </c>
      <c r="AC2832" s="50" t="n">
        <v>50</v>
      </c>
      <c r="AD2832" s="50" t="n">
        <v>3</v>
      </c>
      <c r="AE2832" s="50" t="n">
        <v>33</v>
      </c>
      <c r="AF2832" s="50" t="n">
        <v>50</v>
      </c>
      <c r="AG2832" s="50" t="n">
        <v>4859.6</v>
      </c>
      <c r="AH2832" s="50" t="n">
        <v>12</v>
      </c>
      <c r="AI2832" s="50" t="n">
        <v>126</v>
      </c>
      <c r="AJ2832" s="50" t="n">
        <v>9583.3</v>
      </c>
      <c r="AK2832" s="50" t="n">
        <v>80</v>
      </c>
    </row>
    <row r="2833" customFormat="false" ht="15" hidden="false" customHeight="false" outlineLevel="0" collapsed="false">
      <c r="A2833" s="50" t="s">
        <v>1555</v>
      </c>
      <c r="B2833" s="50" t="s">
        <v>172</v>
      </c>
      <c r="C2833" s="50" t="s">
        <v>753</v>
      </c>
      <c r="D2833" s="50" t="n">
        <v>683083</v>
      </c>
      <c r="E2833" s="50" t="n">
        <v>4</v>
      </c>
      <c r="F2833" s="50" t="s">
        <v>53</v>
      </c>
      <c r="G2833" s="50" t="n">
        <v>460</v>
      </c>
      <c r="H2833" s="50" t="n">
        <v>214</v>
      </c>
      <c r="I2833" s="50" t="n">
        <v>43</v>
      </c>
      <c r="J2833" s="50" t="n">
        <v>222</v>
      </c>
      <c r="K2833" s="50" t="n">
        <v>150</v>
      </c>
      <c r="L2833" s="50" t="n">
        <v>22</v>
      </c>
      <c r="M2833" s="50" t="n">
        <v>238</v>
      </c>
      <c r="N2833" s="50" t="n">
        <v>64</v>
      </c>
      <c r="O2833" s="50" t="n">
        <v>-4.35</v>
      </c>
      <c r="P2833" s="50" t="n">
        <v>111</v>
      </c>
      <c r="Q2833" s="50" t="n">
        <v>94</v>
      </c>
      <c r="R2833" s="50" t="n">
        <v>19</v>
      </c>
      <c r="S2833" s="50" t="n">
        <v>1</v>
      </c>
      <c r="T2833" s="50" t="n">
        <v>0</v>
      </c>
      <c r="U2833" s="50" t="n">
        <v>0</v>
      </c>
      <c r="V2833" s="50" t="n">
        <v>14</v>
      </c>
      <c r="W2833" s="50" t="n">
        <v>1</v>
      </c>
      <c r="X2833" s="50" t="n">
        <v>0</v>
      </c>
      <c r="Y2833" s="50" t="n">
        <v>22</v>
      </c>
      <c r="Z2833" s="50" t="n">
        <v>27.95</v>
      </c>
      <c r="AA2833" s="50" t="n">
        <v>109</v>
      </c>
      <c r="AB2833" s="50" t="n">
        <v>30.218</v>
      </c>
      <c r="AC2833" s="50" t="n">
        <v>74</v>
      </c>
      <c r="AD2833" s="50" t="n">
        <v>0</v>
      </c>
      <c r="AE2833" s="50" t="n">
        <v>14</v>
      </c>
      <c r="AF2833" s="50" t="n">
        <v>74</v>
      </c>
      <c r="AG2833" s="50" t="n">
        <v>6001.7</v>
      </c>
      <c r="AH2833" s="50" t="n">
        <v>25</v>
      </c>
      <c r="AI2833" s="50" t="n">
        <v>179</v>
      </c>
      <c r="AJ2833" s="50" t="n">
        <v>12088.1</v>
      </c>
      <c r="AK2833" s="50" t="n">
        <v>3</v>
      </c>
    </row>
    <row r="2834" customFormat="false" ht="15" hidden="false" customHeight="false" outlineLevel="0" collapsed="false">
      <c r="A2834" s="50" t="s">
        <v>1555</v>
      </c>
      <c r="B2834" s="50" t="s">
        <v>172</v>
      </c>
      <c r="C2834" s="50" t="s">
        <v>753</v>
      </c>
      <c r="D2834" s="50" t="n">
        <v>683083</v>
      </c>
      <c r="E2834" s="50" t="n">
        <v>5</v>
      </c>
      <c r="F2834" s="50" t="s">
        <v>54</v>
      </c>
      <c r="G2834" s="50" t="n">
        <v>345</v>
      </c>
      <c r="H2834" s="50" t="n">
        <v>165</v>
      </c>
      <c r="I2834" s="50" t="n">
        <v>37</v>
      </c>
      <c r="J2834" s="50" t="n">
        <v>177</v>
      </c>
      <c r="K2834" s="50" t="n">
        <v>122</v>
      </c>
      <c r="L2834" s="50" t="n">
        <v>18</v>
      </c>
      <c r="M2834" s="50" t="n">
        <v>167</v>
      </c>
      <c r="N2834" s="50" t="n">
        <v>43</v>
      </c>
      <c r="O2834" s="50" t="n">
        <v>-6.383</v>
      </c>
      <c r="P2834" s="50" t="n">
        <v>87</v>
      </c>
      <c r="Q2834" s="50" t="n">
        <v>75</v>
      </c>
      <c r="R2834" s="50" t="n">
        <v>13</v>
      </c>
      <c r="S2834" s="50" t="n">
        <v>1</v>
      </c>
      <c r="T2834" s="50" t="n">
        <v>1</v>
      </c>
      <c r="U2834" s="50" t="n">
        <v>0</v>
      </c>
      <c r="V2834" s="50" t="n">
        <v>8</v>
      </c>
      <c r="W2834" s="50" t="n">
        <v>0</v>
      </c>
      <c r="X2834" s="50" t="n">
        <v>1</v>
      </c>
      <c r="Y2834" s="50" t="n">
        <v>20</v>
      </c>
      <c r="Z2834" s="50" t="n">
        <v>18.35</v>
      </c>
      <c r="AA2834" s="50" t="n">
        <v>82</v>
      </c>
      <c r="AB2834" s="50" t="n">
        <v>21.327</v>
      </c>
      <c r="AC2834" s="50" t="n">
        <v>59</v>
      </c>
      <c r="AD2834" s="50" t="n">
        <v>0</v>
      </c>
      <c r="AE2834" s="50" t="n">
        <v>12</v>
      </c>
      <c r="AF2834" s="50" t="n">
        <v>56</v>
      </c>
      <c r="AG2834" s="50" t="n">
        <v>4501.3</v>
      </c>
      <c r="AH2834" s="50" t="n">
        <v>17</v>
      </c>
      <c r="AI2834" s="50" t="n">
        <v>143</v>
      </c>
      <c r="AJ2834" s="50" t="n">
        <v>9784.2</v>
      </c>
      <c r="AK2834" s="50" t="n">
        <v>4</v>
      </c>
    </row>
    <row r="2835" customFormat="false" ht="15" hidden="false" customHeight="false" outlineLevel="0" collapsed="false">
      <c r="A2835" s="50" t="s">
        <v>1555</v>
      </c>
      <c r="B2835" s="50" t="s">
        <v>172</v>
      </c>
      <c r="C2835" s="50" t="s">
        <v>753</v>
      </c>
      <c r="D2835" s="50" t="n">
        <v>683083</v>
      </c>
      <c r="E2835" s="50" t="n">
        <v>6</v>
      </c>
      <c r="F2835" s="50" t="s">
        <v>55</v>
      </c>
      <c r="G2835" s="50" t="n">
        <v>334</v>
      </c>
      <c r="H2835" s="50" t="n">
        <v>165</v>
      </c>
      <c r="I2835" s="50" t="n">
        <v>31</v>
      </c>
      <c r="J2835" s="50" t="n">
        <v>172</v>
      </c>
      <c r="K2835" s="50" t="n">
        <v>121</v>
      </c>
      <c r="L2835" s="50" t="n">
        <v>13</v>
      </c>
      <c r="M2835" s="50" t="n">
        <v>162</v>
      </c>
      <c r="N2835" s="50" t="n">
        <v>44</v>
      </c>
      <c r="O2835" s="50" t="n">
        <v>1.828</v>
      </c>
      <c r="P2835" s="50" t="n">
        <v>81</v>
      </c>
      <c r="Q2835" s="50" t="n">
        <v>72</v>
      </c>
      <c r="R2835" s="50" t="n">
        <v>24</v>
      </c>
      <c r="S2835" s="50" t="n">
        <v>2</v>
      </c>
      <c r="T2835" s="50" t="n">
        <v>2</v>
      </c>
      <c r="U2835" s="50" t="n">
        <v>0</v>
      </c>
      <c r="V2835" s="50" t="n">
        <v>8</v>
      </c>
      <c r="W2835" s="50" t="n">
        <v>0</v>
      </c>
      <c r="X2835" s="50" t="n">
        <v>0</v>
      </c>
      <c r="Y2835" s="50" t="n">
        <v>23</v>
      </c>
      <c r="Z2835" s="50" t="n">
        <v>28.4</v>
      </c>
      <c r="AA2835" s="50" t="n">
        <v>79</v>
      </c>
      <c r="AB2835" s="50" t="n">
        <v>21.217</v>
      </c>
      <c r="AC2835" s="50" t="n">
        <v>50</v>
      </c>
      <c r="AD2835" s="50" t="n">
        <v>0</v>
      </c>
      <c r="AE2835" s="50" t="n">
        <v>10</v>
      </c>
      <c r="AF2835" s="50" t="n">
        <v>49</v>
      </c>
      <c r="AG2835" s="50" t="n">
        <v>4043</v>
      </c>
      <c r="AH2835" s="50" t="n">
        <v>20</v>
      </c>
      <c r="AI2835" s="50" t="n">
        <v>142</v>
      </c>
      <c r="AJ2835" s="50" t="n">
        <v>9848.4</v>
      </c>
      <c r="AK2835" s="50" t="n">
        <v>11</v>
      </c>
    </row>
    <row r="2836" customFormat="false" ht="15" hidden="false" customHeight="false" outlineLevel="0" collapsed="false">
      <c r="A2836" s="50" t="s">
        <v>1555</v>
      </c>
      <c r="B2836" s="50" t="s">
        <v>172</v>
      </c>
      <c r="C2836" s="50" t="s">
        <v>753</v>
      </c>
      <c r="D2836" s="50" t="n">
        <v>683083</v>
      </c>
      <c r="E2836" s="50" t="n">
        <v>7</v>
      </c>
      <c r="F2836" s="50" t="s">
        <v>56</v>
      </c>
      <c r="G2836" s="50" t="n">
        <v>302</v>
      </c>
      <c r="H2836" s="50" t="n">
        <v>129</v>
      </c>
      <c r="I2836" s="50" t="n">
        <v>17</v>
      </c>
      <c r="J2836" s="50" t="n">
        <v>144</v>
      </c>
      <c r="K2836" s="50" t="n">
        <v>93</v>
      </c>
      <c r="L2836" s="50" t="n">
        <v>5</v>
      </c>
      <c r="M2836" s="50" t="n">
        <v>158</v>
      </c>
      <c r="N2836" s="50" t="n">
        <v>36</v>
      </c>
      <c r="O2836" s="50" t="n">
        <v>-0.333</v>
      </c>
      <c r="P2836" s="50" t="n">
        <v>78</v>
      </c>
      <c r="Q2836" s="50" t="n">
        <v>69</v>
      </c>
      <c r="R2836" s="50" t="n">
        <v>19</v>
      </c>
      <c r="S2836" s="50" t="n">
        <v>0</v>
      </c>
      <c r="T2836" s="50" t="n">
        <v>0</v>
      </c>
      <c r="U2836" s="50" t="n">
        <v>1</v>
      </c>
      <c r="V2836" s="50" t="n">
        <v>8</v>
      </c>
      <c r="W2836" s="50" t="n">
        <v>0</v>
      </c>
      <c r="X2836" s="50" t="n">
        <v>1</v>
      </c>
      <c r="Y2836" s="50" t="n">
        <v>9</v>
      </c>
      <c r="Z2836" s="50" t="n">
        <v>23.8</v>
      </c>
      <c r="AA2836" s="50" t="n">
        <v>78</v>
      </c>
      <c r="AB2836" s="50" t="n">
        <v>22.449</v>
      </c>
      <c r="AC2836" s="50" t="n">
        <v>61</v>
      </c>
      <c r="AD2836" s="50" t="n">
        <v>1</v>
      </c>
      <c r="AE2836" s="50" t="n">
        <v>15</v>
      </c>
      <c r="AF2836" s="50" t="n">
        <v>61</v>
      </c>
      <c r="AG2836" s="50" t="n">
        <v>5053.4</v>
      </c>
      <c r="AH2836" s="50" t="n">
        <v>17</v>
      </c>
      <c r="AI2836" s="50" t="n">
        <v>115</v>
      </c>
      <c r="AJ2836" s="50" t="n">
        <v>7922.7</v>
      </c>
      <c r="AK2836" s="50" t="n">
        <v>6</v>
      </c>
    </row>
    <row r="2837" customFormat="false" ht="15" hidden="false" customHeight="false" outlineLevel="0" collapsed="false">
      <c r="A2837" s="50" t="s">
        <v>1555</v>
      </c>
      <c r="B2837" s="50" t="s">
        <v>172</v>
      </c>
      <c r="C2837" s="50" t="s">
        <v>753</v>
      </c>
      <c r="D2837" s="50" t="n">
        <v>683083</v>
      </c>
      <c r="E2837" s="50" t="n">
        <v>8</v>
      </c>
      <c r="F2837" s="50" t="s">
        <v>57</v>
      </c>
      <c r="G2837" s="50" t="n">
        <v>383</v>
      </c>
      <c r="H2837" s="50" t="n">
        <v>193</v>
      </c>
      <c r="I2837" s="50" t="n">
        <v>35</v>
      </c>
      <c r="J2837" s="50" t="n">
        <v>203</v>
      </c>
      <c r="K2837" s="50" t="n">
        <v>144</v>
      </c>
      <c r="L2837" s="50" t="n">
        <v>19</v>
      </c>
      <c r="M2837" s="50" t="n">
        <v>180</v>
      </c>
      <c r="N2837" s="50" t="n">
        <v>49</v>
      </c>
      <c r="O2837" s="50" t="n">
        <v>-11.966</v>
      </c>
      <c r="P2837" s="50" t="n">
        <v>98</v>
      </c>
      <c r="Q2837" s="50" t="n">
        <v>89</v>
      </c>
      <c r="R2837" s="50" t="n">
        <v>11</v>
      </c>
      <c r="S2837" s="50" t="n">
        <v>1</v>
      </c>
      <c r="T2837" s="50" t="n">
        <v>0</v>
      </c>
      <c r="U2837" s="50" t="n">
        <v>0</v>
      </c>
      <c r="V2837" s="50" t="n">
        <v>7</v>
      </c>
      <c r="W2837" s="50" t="n">
        <v>0</v>
      </c>
      <c r="X2837" s="50" t="n">
        <v>0</v>
      </c>
      <c r="Y2837" s="50" t="n">
        <v>19</v>
      </c>
      <c r="Z2837" s="50" t="n">
        <v>15.15</v>
      </c>
      <c r="AA2837" s="50" t="n">
        <v>96</v>
      </c>
      <c r="AB2837" s="50" t="n">
        <v>23.015</v>
      </c>
      <c r="AC2837" s="50" t="n">
        <v>72</v>
      </c>
      <c r="AD2837" s="50" t="n">
        <v>1</v>
      </c>
      <c r="AE2837" s="50" t="n">
        <v>17</v>
      </c>
      <c r="AF2837" s="50" t="n">
        <v>72</v>
      </c>
      <c r="AG2837" s="50" t="n">
        <v>6069.8</v>
      </c>
      <c r="AH2837" s="50" t="n">
        <v>20</v>
      </c>
      <c r="AI2837" s="50" t="n">
        <v>170</v>
      </c>
      <c r="AJ2837" s="50" t="n">
        <v>11526.6</v>
      </c>
      <c r="AK2837" s="50" t="n">
        <v>3</v>
      </c>
    </row>
    <row r="2838" customFormat="false" ht="15" hidden="false" customHeight="false" outlineLevel="0" collapsed="false">
      <c r="A2838" s="50" t="s">
        <v>1555</v>
      </c>
      <c r="B2838" s="50" t="s">
        <v>172</v>
      </c>
      <c r="C2838" s="50" t="s">
        <v>753</v>
      </c>
      <c r="D2838" s="50" t="n">
        <v>683083</v>
      </c>
      <c r="E2838" s="50" t="n">
        <v>9</v>
      </c>
      <c r="F2838" s="50" t="s">
        <v>58</v>
      </c>
      <c r="G2838" s="50" t="n">
        <v>148</v>
      </c>
      <c r="H2838" s="50" t="n">
        <v>63</v>
      </c>
      <c r="I2838" s="50" t="n">
        <v>18</v>
      </c>
      <c r="J2838" s="50" t="n">
        <v>70</v>
      </c>
      <c r="K2838" s="50" t="n">
        <v>44</v>
      </c>
      <c r="L2838" s="50" t="n">
        <v>6</v>
      </c>
      <c r="M2838" s="50" t="n">
        <v>78</v>
      </c>
      <c r="N2838" s="50" t="n">
        <v>19</v>
      </c>
      <c r="O2838" s="50" t="n">
        <v>-3.39</v>
      </c>
      <c r="P2838" s="50" t="n">
        <v>38</v>
      </c>
      <c r="Q2838" s="50" t="n">
        <v>32</v>
      </c>
      <c r="R2838" s="50" t="n">
        <v>4</v>
      </c>
      <c r="S2838" s="50" t="n">
        <v>1</v>
      </c>
      <c r="T2838" s="50" t="n">
        <v>0</v>
      </c>
      <c r="U2838" s="50" t="n">
        <v>0</v>
      </c>
      <c r="V2838" s="50" t="n">
        <v>4</v>
      </c>
      <c r="W2838" s="50" t="n">
        <v>1</v>
      </c>
      <c r="X2838" s="50" t="n">
        <v>0</v>
      </c>
      <c r="Y2838" s="50" t="n">
        <v>6</v>
      </c>
      <c r="Z2838" s="50" t="n">
        <v>6.55</v>
      </c>
      <c r="AA2838" s="50" t="n">
        <v>35</v>
      </c>
      <c r="AB2838" s="50" t="n">
        <v>9.964</v>
      </c>
      <c r="AC2838" s="50" t="n">
        <v>27</v>
      </c>
      <c r="AD2838" s="50" t="n">
        <v>1</v>
      </c>
      <c r="AE2838" s="50" t="n">
        <v>8</v>
      </c>
      <c r="AF2838" s="50" t="n">
        <v>25</v>
      </c>
      <c r="AG2838" s="50" t="n">
        <v>2027.1</v>
      </c>
      <c r="AH2838" s="50" t="n">
        <v>5</v>
      </c>
      <c r="AI2838" s="50" t="n">
        <v>53</v>
      </c>
      <c r="AJ2838" s="50" t="n">
        <v>3590.4</v>
      </c>
      <c r="AK2838" s="50" t="n">
        <v>0</v>
      </c>
    </row>
    <row r="2839" customFormat="false" ht="15" hidden="false" customHeight="false" outlineLevel="0" collapsed="false">
      <c r="A2839" s="50" t="s">
        <v>1556</v>
      </c>
      <c r="B2839" s="50" t="s">
        <v>172</v>
      </c>
      <c r="C2839" s="50" t="s">
        <v>754</v>
      </c>
      <c r="D2839" s="50" t="n">
        <v>696285</v>
      </c>
      <c r="E2839" s="50" t="n">
        <v>4</v>
      </c>
      <c r="F2839" s="50" t="s">
        <v>53</v>
      </c>
      <c r="G2839" s="50" t="n">
        <v>394</v>
      </c>
      <c r="H2839" s="50" t="n">
        <v>179</v>
      </c>
      <c r="I2839" s="50" t="n">
        <v>35</v>
      </c>
      <c r="J2839" s="50" t="n">
        <v>206</v>
      </c>
      <c r="K2839" s="50" t="n">
        <v>128</v>
      </c>
      <c r="L2839" s="50" t="n">
        <v>17</v>
      </c>
      <c r="M2839" s="50" t="n">
        <v>188</v>
      </c>
      <c r="N2839" s="50" t="n">
        <v>51</v>
      </c>
      <c r="O2839" s="50" t="n">
        <v>-1.661</v>
      </c>
      <c r="P2839" s="50" t="n">
        <v>108</v>
      </c>
      <c r="Q2839" s="50" t="n">
        <v>101</v>
      </c>
      <c r="R2839" s="50" t="n">
        <v>24</v>
      </c>
      <c r="S2839" s="50" t="n">
        <v>5</v>
      </c>
      <c r="T2839" s="50" t="n">
        <v>0</v>
      </c>
      <c r="U2839" s="50" t="n">
        <v>2</v>
      </c>
      <c r="V2839" s="50" t="n">
        <v>5</v>
      </c>
      <c r="W2839" s="50" t="n">
        <v>1</v>
      </c>
      <c r="X2839" s="50" t="n">
        <v>0</v>
      </c>
      <c r="Y2839" s="50" t="n">
        <v>19</v>
      </c>
      <c r="Z2839" s="50" t="n">
        <v>29.75</v>
      </c>
      <c r="AA2839" s="50" t="n">
        <v>107</v>
      </c>
      <c r="AB2839" s="50" t="n">
        <v>33.097</v>
      </c>
      <c r="AC2839" s="50" t="n">
        <v>83</v>
      </c>
      <c r="AD2839" s="50" t="n">
        <v>4</v>
      </c>
      <c r="AE2839" s="50" t="n">
        <v>29</v>
      </c>
      <c r="AF2839" s="50" t="n">
        <v>83</v>
      </c>
      <c r="AG2839" s="50" t="n">
        <v>7244.1</v>
      </c>
      <c r="AH2839" s="50" t="n">
        <v>35</v>
      </c>
      <c r="AI2839" s="50" t="n">
        <v>152</v>
      </c>
      <c r="AJ2839" s="50" t="n">
        <v>10612.6</v>
      </c>
      <c r="AK2839" s="50" t="n">
        <v>6</v>
      </c>
    </row>
    <row r="2840" customFormat="false" ht="15" hidden="false" customHeight="false" outlineLevel="0" collapsed="false">
      <c r="A2840" s="50" t="s">
        <v>1556</v>
      </c>
      <c r="B2840" s="50" t="s">
        <v>172</v>
      </c>
      <c r="C2840" s="50" t="s">
        <v>754</v>
      </c>
      <c r="D2840" s="50" t="n">
        <v>696285</v>
      </c>
      <c r="E2840" s="50" t="n">
        <v>5</v>
      </c>
      <c r="F2840" s="50" t="s">
        <v>54</v>
      </c>
      <c r="G2840" s="50" t="n">
        <v>348</v>
      </c>
      <c r="H2840" s="50" t="n">
        <v>143</v>
      </c>
      <c r="I2840" s="50" t="n">
        <v>25</v>
      </c>
      <c r="J2840" s="50" t="n">
        <v>190</v>
      </c>
      <c r="K2840" s="50" t="n">
        <v>109</v>
      </c>
      <c r="L2840" s="50" t="n">
        <v>10</v>
      </c>
      <c r="M2840" s="50" t="n">
        <v>158</v>
      </c>
      <c r="N2840" s="50" t="n">
        <v>34</v>
      </c>
      <c r="O2840" s="50" t="n">
        <v>0.839</v>
      </c>
      <c r="P2840" s="50" t="n">
        <v>93</v>
      </c>
      <c r="Q2840" s="50" t="n">
        <v>84</v>
      </c>
      <c r="R2840" s="50" t="n">
        <v>19</v>
      </c>
      <c r="S2840" s="50" t="n">
        <v>1</v>
      </c>
      <c r="T2840" s="50" t="n">
        <v>0</v>
      </c>
      <c r="U2840" s="50" t="n">
        <v>5</v>
      </c>
      <c r="V2840" s="50" t="n">
        <v>6</v>
      </c>
      <c r="W2840" s="50" t="n">
        <v>3</v>
      </c>
      <c r="X2840" s="50" t="n">
        <v>0</v>
      </c>
      <c r="Y2840" s="50" t="n">
        <v>14</v>
      </c>
      <c r="Z2840" s="50" t="n">
        <v>29.25</v>
      </c>
      <c r="AA2840" s="50" t="n">
        <v>92</v>
      </c>
      <c r="AB2840" s="50" t="n">
        <v>29.93</v>
      </c>
      <c r="AC2840" s="50" t="n">
        <v>70</v>
      </c>
      <c r="AD2840" s="50" t="n">
        <v>5</v>
      </c>
      <c r="AE2840" s="50" t="n">
        <v>26</v>
      </c>
      <c r="AF2840" s="50" t="n">
        <v>69</v>
      </c>
      <c r="AG2840" s="50" t="n">
        <v>6115.2</v>
      </c>
      <c r="AH2840" s="50" t="n">
        <v>23</v>
      </c>
      <c r="AI2840" s="50" t="n">
        <v>128</v>
      </c>
      <c r="AJ2840" s="50" t="n">
        <v>8904.2</v>
      </c>
      <c r="AK2840" s="50" t="n">
        <v>3</v>
      </c>
    </row>
    <row r="2841" customFormat="false" ht="15" hidden="false" customHeight="false" outlineLevel="0" collapsed="false">
      <c r="A2841" s="50" t="s">
        <v>1556</v>
      </c>
      <c r="B2841" s="50" t="s">
        <v>172</v>
      </c>
      <c r="C2841" s="50" t="s">
        <v>754</v>
      </c>
      <c r="D2841" s="50" t="n">
        <v>696285</v>
      </c>
      <c r="E2841" s="50" t="n">
        <v>6</v>
      </c>
      <c r="F2841" s="50" t="s">
        <v>55</v>
      </c>
      <c r="G2841" s="50" t="n">
        <v>281</v>
      </c>
      <c r="H2841" s="50" t="n">
        <v>127</v>
      </c>
      <c r="I2841" s="50" t="n">
        <v>24</v>
      </c>
      <c r="J2841" s="50" t="n">
        <v>129</v>
      </c>
      <c r="K2841" s="50" t="n">
        <v>75</v>
      </c>
      <c r="L2841" s="50" t="n">
        <v>6</v>
      </c>
      <c r="M2841" s="50" t="n">
        <v>152</v>
      </c>
      <c r="N2841" s="50" t="n">
        <v>52</v>
      </c>
      <c r="O2841" s="50" t="n">
        <v>-3.854</v>
      </c>
      <c r="P2841" s="50" t="n">
        <v>71</v>
      </c>
      <c r="Q2841" s="50" t="n">
        <v>70</v>
      </c>
      <c r="R2841" s="50" t="n">
        <v>13</v>
      </c>
      <c r="S2841" s="50" t="n">
        <v>3</v>
      </c>
      <c r="T2841" s="50" t="n">
        <v>2</v>
      </c>
      <c r="U2841" s="50" t="n">
        <v>1</v>
      </c>
      <c r="V2841" s="50" t="n">
        <v>1</v>
      </c>
      <c r="W2841" s="50" t="n">
        <v>0</v>
      </c>
      <c r="X2841" s="50" t="n">
        <v>0</v>
      </c>
      <c r="Y2841" s="50" t="n">
        <v>20</v>
      </c>
      <c r="Z2841" s="50" t="n">
        <v>16.65</v>
      </c>
      <c r="AA2841" s="50" t="n">
        <v>71</v>
      </c>
      <c r="AB2841" s="50" t="n">
        <v>16.921</v>
      </c>
      <c r="AC2841" s="50" t="n">
        <v>50</v>
      </c>
      <c r="AD2841" s="50" t="n">
        <v>4</v>
      </c>
      <c r="AE2841" s="50" t="n">
        <v>18</v>
      </c>
      <c r="AF2841" s="50" t="n">
        <v>50</v>
      </c>
      <c r="AG2841" s="50" t="n">
        <v>4413.8</v>
      </c>
      <c r="AH2841" s="50" t="n">
        <v>15</v>
      </c>
      <c r="AI2841" s="50" t="n">
        <v>109</v>
      </c>
      <c r="AJ2841" s="50" t="n">
        <v>7467.4</v>
      </c>
      <c r="AK2841" s="50" t="n">
        <v>2</v>
      </c>
    </row>
    <row r="2842" customFormat="false" ht="15" hidden="false" customHeight="false" outlineLevel="0" collapsed="false">
      <c r="A2842" s="50" t="s">
        <v>1556</v>
      </c>
      <c r="B2842" s="50" t="s">
        <v>172</v>
      </c>
      <c r="C2842" s="50" t="s">
        <v>754</v>
      </c>
      <c r="D2842" s="50" t="n">
        <v>696285</v>
      </c>
      <c r="E2842" s="50" t="n">
        <v>7</v>
      </c>
      <c r="F2842" s="50" t="s">
        <v>56</v>
      </c>
      <c r="G2842" s="50" t="n">
        <v>187</v>
      </c>
      <c r="H2842" s="50" t="n">
        <v>82</v>
      </c>
      <c r="I2842" s="50" t="n">
        <v>20</v>
      </c>
      <c r="J2842" s="50" t="n">
        <v>90</v>
      </c>
      <c r="K2842" s="50" t="n">
        <v>57</v>
      </c>
      <c r="L2842" s="50" t="n">
        <v>8</v>
      </c>
      <c r="M2842" s="50" t="n">
        <v>97</v>
      </c>
      <c r="N2842" s="50" t="n">
        <v>25</v>
      </c>
      <c r="O2842" s="50" t="n">
        <v>4.946</v>
      </c>
      <c r="P2842" s="50" t="n">
        <v>55</v>
      </c>
      <c r="Q2842" s="50" t="n">
        <v>42</v>
      </c>
      <c r="R2842" s="50" t="n">
        <v>14</v>
      </c>
      <c r="S2842" s="50" t="n">
        <v>5</v>
      </c>
      <c r="T2842" s="50" t="n">
        <v>0</v>
      </c>
      <c r="U2842" s="50" t="n">
        <v>1</v>
      </c>
      <c r="V2842" s="50" t="n">
        <v>9</v>
      </c>
      <c r="W2842" s="50" t="n">
        <v>1</v>
      </c>
      <c r="X2842" s="50" t="n">
        <v>1</v>
      </c>
      <c r="Y2842" s="50" t="n">
        <v>4</v>
      </c>
      <c r="Z2842" s="50" t="n">
        <v>22.45</v>
      </c>
      <c r="AA2842" s="50" t="n">
        <v>53</v>
      </c>
      <c r="AB2842" s="50" t="n">
        <v>23.258</v>
      </c>
      <c r="AC2842" s="50" t="n">
        <v>41</v>
      </c>
      <c r="AD2842" s="50" t="n">
        <v>3</v>
      </c>
      <c r="AE2842" s="50" t="n">
        <v>12</v>
      </c>
      <c r="AF2842" s="50" t="n">
        <v>41</v>
      </c>
      <c r="AG2842" s="50" t="n">
        <v>3405.6</v>
      </c>
      <c r="AH2842" s="50" t="n">
        <v>21</v>
      </c>
      <c r="AI2842" s="50" t="n">
        <v>73</v>
      </c>
      <c r="AJ2842" s="50" t="n">
        <v>5059.4</v>
      </c>
      <c r="AK2842" s="50" t="n">
        <v>0</v>
      </c>
    </row>
    <row r="2843" customFormat="false" ht="15" hidden="false" customHeight="false" outlineLevel="0" collapsed="false">
      <c r="A2843" s="50" t="s">
        <v>1556</v>
      </c>
      <c r="B2843" s="50" t="s">
        <v>172</v>
      </c>
      <c r="C2843" s="50" t="s">
        <v>754</v>
      </c>
      <c r="D2843" s="50" t="n">
        <v>696285</v>
      </c>
      <c r="E2843" s="50" t="n">
        <v>8</v>
      </c>
      <c r="F2843" s="50" t="s">
        <v>57</v>
      </c>
      <c r="G2843" s="50" t="n">
        <v>316</v>
      </c>
      <c r="H2843" s="50" t="n">
        <v>135</v>
      </c>
      <c r="I2843" s="50" t="n">
        <v>25</v>
      </c>
      <c r="J2843" s="50" t="n">
        <v>149</v>
      </c>
      <c r="K2843" s="50" t="n">
        <v>91</v>
      </c>
      <c r="L2843" s="50" t="n">
        <v>12</v>
      </c>
      <c r="M2843" s="50" t="n">
        <v>167</v>
      </c>
      <c r="N2843" s="50" t="n">
        <v>44</v>
      </c>
      <c r="O2843" s="50" t="n">
        <v>1.891</v>
      </c>
      <c r="P2843" s="50" t="n">
        <v>91</v>
      </c>
      <c r="Q2843" s="50" t="n">
        <v>77</v>
      </c>
      <c r="R2843" s="50" t="n">
        <v>22</v>
      </c>
      <c r="S2843" s="50" t="n">
        <v>5</v>
      </c>
      <c r="T2843" s="50" t="n">
        <v>1</v>
      </c>
      <c r="U2843" s="50" t="n">
        <v>1</v>
      </c>
      <c r="V2843" s="50" t="n">
        <v>9</v>
      </c>
      <c r="W2843" s="50" t="n">
        <v>3</v>
      </c>
      <c r="X2843" s="50" t="n">
        <v>1</v>
      </c>
      <c r="Y2843" s="50" t="n">
        <v>13</v>
      </c>
      <c r="Z2843" s="50" t="n">
        <v>31.75</v>
      </c>
      <c r="AA2843" s="50" t="n">
        <v>90</v>
      </c>
      <c r="AB2843" s="50" t="n">
        <v>27.867</v>
      </c>
      <c r="AC2843" s="50" t="n">
        <v>66</v>
      </c>
      <c r="AD2843" s="50" t="n">
        <v>3</v>
      </c>
      <c r="AE2843" s="50" t="n">
        <v>12</v>
      </c>
      <c r="AF2843" s="50" t="n">
        <v>66</v>
      </c>
      <c r="AG2843" s="50" t="n">
        <v>5471.1</v>
      </c>
      <c r="AH2843" s="50" t="n">
        <v>24</v>
      </c>
      <c r="AI2843" s="50" t="n">
        <v>120</v>
      </c>
      <c r="AJ2843" s="50" t="n">
        <v>8430.6</v>
      </c>
      <c r="AK2843" s="50" t="n">
        <v>3</v>
      </c>
    </row>
    <row r="2844" customFormat="false" ht="15" hidden="false" customHeight="false" outlineLevel="0" collapsed="false">
      <c r="A2844" s="50" t="s">
        <v>1556</v>
      </c>
      <c r="B2844" s="50" t="s">
        <v>172</v>
      </c>
      <c r="C2844" s="50" t="s">
        <v>754</v>
      </c>
      <c r="D2844" s="50" t="n">
        <v>696285</v>
      </c>
      <c r="E2844" s="50" t="n">
        <v>9</v>
      </c>
      <c r="F2844" s="50" t="s">
        <v>58</v>
      </c>
      <c r="G2844" s="50" t="n">
        <v>215</v>
      </c>
      <c r="H2844" s="50" t="n">
        <v>97</v>
      </c>
      <c r="I2844" s="50" t="n">
        <v>19</v>
      </c>
      <c r="J2844" s="50" t="n">
        <v>100</v>
      </c>
      <c r="K2844" s="50" t="n">
        <v>62</v>
      </c>
      <c r="L2844" s="50" t="n">
        <v>6</v>
      </c>
      <c r="M2844" s="50" t="n">
        <v>115</v>
      </c>
      <c r="N2844" s="50" t="n">
        <v>35</v>
      </c>
      <c r="O2844" s="50" t="n">
        <v>-0.149</v>
      </c>
      <c r="P2844" s="50" t="n">
        <v>53</v>
      </c>
      <c r="Q2844" s="50" t="n">
        <v>47</v>
      </c>
      <c r="R2844" s="50" t="n">
        <v>14</v>
      </c>
      <c r="S2844" s="50" t="n">
        <v>3</v>
      </c>
      <c r="T2844" s="50" t="n">
        <v>0</v>
      </c>
      <c r="U2844" s="50" t="n">
        <v>0</v>
      </c>
      <c r="V2844" s="50" t="n">
        <v>3</v>
      </c>
      <c r="W2844" s="50" t="n">
        <v>1</v>
      </c>
      <c r="X2844" s="50" t="n">
        <v>1</v>
      </c>
      <c r="Y2844" s="50" t="n">
        <v>8</v>
      </c>
      <c r="Z2844" s="50" t="n">
        <v>17.15</v>
      </c>
      <c r="AA2844" s="50" t="n">
        <v>53</v>
      </c>
      <c r="AB2844" s="50" t="n">
        <v>15.348</v>
      </c>
      <c r="AC2844" s="50" t="n">
        <v>40</v>
      </c>
      <c r="AD2844" s="50" t="n">
        <v>1</v>
      </c>
      <c r="AE2844" s="50" t="n">
        <v>13</v>
      </c>
      <c r="AF2844" s="50" t="n">
        <v>40</v>
      </c>
      <c r="AG2844" s="50" t="n">
        <v>3502</v>
      </c>
      <c r="AH2844" s="50" t="n">
        <v>13</v>
      </c>
      <c r="AI2844" s="50" t="n">
        <v>81</v>
      </c>
      <c r="AJ2844" s="50" t="n">
        <v>5675.2</v>
      </c>
      <c r="AK2844" s="50" t="n">
        <v>4</v>
      </c>
    </row>
    <row r="2845" customFormat="false" ht="15" hidden="false" customHeight="false" outlineLevel="0" collapsed="false">
      <c r="A2845" s="50" t="s">
        <v>1557</v>
      </c>
      <c r="B2845" s="50" t="s">
        <v>172</v>
      </c>
      <c r="C2845" s="50" t="s">
        <v>755</v>
      </c>
      <c r="D2845" s="50" t="n">
        <v>686611</v>
      </c>
      <c r="E2845" s="50" t="n">
        <v>5</v>
      </c>
      <c r="F2845" s="50" t="s">
        <v>54</v>
      </c>
      <c r="G2845" s="50" t="n">
        <v>143</v>
      </c>
      <c r="H2845" s="50" t="n">
        <v>80</v>
      </c>
      <c r="I2845" s="50" t="n">
        <v>17</v>
      </c>
      <c r="J2845" s="50" t="n">
        <v>73</v>
      </c>
      <c r="K2845" s="50" t="n">
        <v>50</v>
      </c>
      <c r="L2845" s="50" t="n">
        <v>5</v>
      </c>
      <c r="M2845" s="50" t="n">
        <v>70</v>
      </c>
      <c r="N2845" s="50" t="n">
        <v>30</v>
      </c>
      <c r="O2845" s="50" t="n">
        <v>-2.093</v>
      </c>
      <c r="P2845" s="50" t="n">
        <v>43</v>
      </c>
      <c r="Q2845" s="50" t="n">
        <v>41</v>
      </c>
      <c r="R2845" s="50" t="n">
        <v>9</v>
      </c>
      <c r="S2845" s="50" t="n">
        <v>1</v>
      </c>
      <c r="T2845" s="50" t="n">
        <v>0</v>
      </c>
      <c r="U2845" s="50" t="n">
        <v>1</v>
      </c>
      <c r="V2845" s="50" t="n">
        <v>1</v>
      </c>
      <c r="W2845" s="50" t="n">
        <v>1</v>
      </c>
      <c r="X2845" s="50" t="n">
        <v>0</v>
      </c>
      <c r="Y2845" s="50" t="n">
        <v>7</v>
      </c>
      <c r="Z2845" s="50" t="n">
        <v>10.95</v>
      </c>
      <c r="AA2845" s="50" t="n">
        <v>43</v>
      </c>
      <c r="AB2845" s="50" t="n">
        <v>12.507</v>
      </c>
      <c r="AC2845" s="50" t="n">
        <v>34</v>
      </c>
      <c r="AD2845" s="50" t="n">
        <v>2</v>
      </c>
      <c r="AE2845" s="50" t="n">
        <v>14</v>
      </c>
      <c r="AF2845" s="50" t="n">
        <v>34</v>
      </c>
      <c r="AG2845" s="50" t="n">
        <v>3116</v>
      </c>
      <c r="AH2845" s="50" t="n">
        <v>10</v>
      </c>
      <c r="AI2845" s="50" t="n">
        <v>66</v>
      </c>
      <c r="AJ2845" s="50" t="n">
        <v>4909.6</v>
      </c>
      <c r="AK2845" s="50" t="n">
        <v>26</v>
      </c>
    </row>
    <row r="2846" customFormat="false" ht="15" hidden="false" customHeight="false" outlineLevel="0" collapsed="false">
      <c r="A2846" s="50" t="s">
        <v>1557</v>
      </c>
      <c r="B2846" s="50" t="s">
        <v>172</v>
      </c>
      <c r="C2846" s="50" t="s">
        <v>755</v>
      </c>
      <c r="D2846" s="50" t="n">
        <v>686611</v>
      </c>
      <c r="E2846" s="50" t="n">
        <v>6</v>
      </c>
      <c r="F2846" s="50" t="s">
        <v>55</v>
      </c>
      <c r="G2846" s="50" t="n">
        <v>372</v>
      </c>
      <c r="H2846" s="50" t="n">
        <v>201</v>
      </c>
      <c r="I2846" s="50" t="n">
        <v>57</v>
      </c>
      <c r="J2846" s="50" t="n">
        <v>184</v>
      </c>
      <c r="K2846" s="50" t="n">
        <v>137</v>
      </c>
      <c r="L2846" s="50" t="n">
        <v>25</v>
      </c>
      <c r="M2846" s="50" t="n">
        <v>186</v>
      </c>
      <c r="N2846" s="50" t="n">
        <v>64</v>
      </c>
      <c r="O2846" s="50" t="n">
        <v>-2.831</v>
      </c>
      <c r="P2846" s="50" t="n">
        <v>107</v>
      </c>
      <c r="Q2846" s="50" t="n">
        <v>101</v>
      </c>
      <c r="R2846" s="50" t="n">
        <v>23</v>
      </c>
      <c r="S2846" s="50" t="n">
        <v>4</v>
      </c>
      <c r="T2846" s="50" t="n">
        <v>0</v>
      </c>
      <c r="U2846" s="50" t="n">
        <v>4</v>
      </c>
      <c r="V2846" s="50" t="n">
        <v>3</v>
      </c>
      <c r="W2846" s="50" t="n">
        <v>3</v>
      </c>
      <c r="X2846" s="50" t="n">
        <v>0</v>
      </c>
      <c r="Y2846" s="50" t="n">
        <v>24</v>
      </c>
      <c r="Z2846" s="50" t="n">
        <v>30</v>
      </c>
      <c r="AA2846" s="50" t="n">
        <v>106</v>
      </c>
      <c r="AB2846" s="50" t="n">
        <v>35.267</v>
      </c>
      <c r="AC2846" s="50" t="n">
        <v>77</v>
      </c>
      <c r="AD2846" s="50" t="n">
        <v>8</v>
      </c>
      <c r="AE2846" s="50" t="n">
        <v>36</v>
      </c>
      <c r="AF2846" s="50" t="n">
        <v>77</v>
      </c>
      <c r="AG2846" s="50" t="n">
        <v>6971.8</v>
      </c>
      <c r="AH2846" s="50" t="n">
        <v>28</v>
      </c>
      <c r="AI2846" s="50" t="n">
        <v>174</v>
      </c>
      <c r="AJ2846" s="50" t="n">
        <v>12821.9</v>
      </c>
      <c r="AK2846" s="50" t="n">
        <v>60</v>
      </c>
    </row>
    <row r="2847" customFormat="false" ht="15" hidden="false" customHeight="false" outlineLevel="0" collapsed="false">
      <c r="A2847" s="50" t="s">
        <v>1557</v>
      </c>
      <c r="B2847" s="50" t="s">
        <v>172</v>
      </c>
      <c r="C2847" s="50" t="s">
        <v>755</v>
      </c>
      <c r="D2847" s="50" t="n">
        <v>686611</v>
      </c>
      <c r="E2847" s="50" t="n">
        <v>7</v>
      </c>
      <c r="F2847" s="50" t="s">
        <v>56</v>
      </c>
      <c r="G2847" s="50" t="n">
        <v>362</v>
      </c>
      <c r="H2847" s="50" t="n">
        <v>172</v>
      </c>
      <c r="I2847" s="50" t="n">
        <v>56</v>
      </c>
      <c r="J2847" s="50" t="n">
        <v>155</v>
      </c>
      <c r="K2847" s="50" t="n">
        <v>115</v>
      </c>
      <c r="L2847" s="50" t="n">
        <v>23</v>
      </c>
      <c r="M2847" s="50" t="n">
        <v>207</v>
      </c>
      <c r="N2847" s="50" t="n">
        <v>57</v>
      </c>
      <c r="O2847" s="50" t="n">
        <v>5.473</v>
      </c>
      <c r="P2847" s="50" t="n">
        <v>94</v>
      </c>
      <c r="Q2847" s="50" t="n">
        <v>77</v>
      </c>
      <c r="R2847" s="50" t="n">
        <v>18</v>
      </c>
      <c r="S2847" s="50" t="n">
        <v>3</v>
      </c>
      <c r="T2847" s="50" t="n">
        <v>0</v>
      </c>
      <c r="U2847" s="50" t="n">
        <v>4</v>
      </c>
      <c r="V2847" s="50" t="n">
        <v>14</v>
      </c>
      <c r="W2847" s="50" t="n">
        <v>3</v>
      </c>
      <c r="X2847" s="50" t="n">
        <v>0</v>
      </c>
      <c r="Y2847" s="50" t="n">
        <v>25</v>
      </c>
      <c r="Z2847" s="50" t="n">
        <v>32.65</v>
      </c>
      <c r="AA2847" s="50" t="n">
        <v>92</v>
      </c>
      <c r="AB2847" s="50" t="n">
        <v>30.634</v>
      </c>
      <c r="AC2847" s="50" t="n">
        <v>52</v>
      </c>
      <c r="AD2847" s="50" t="n">
        <v>6</v>
      </c>
      <c r="AE2847" s="50" t="n">
        <v>22</v>
      </c>
      <c r="AF2847" s="50" t="n">
        <v>50</v>
      </c>
      <c r="AG2847" s="50" t="n">
        <v>4506</v>
      </c>
      <c r="AH2847" s="50" t="n">
        <v>15</v>
      </c>
      <c r="AI2847" s="50" t="n">
        <v>157</v>
      </c>
      <c r="AJ2847" s="50" t="n">
        <v>11668.2</v>
      </c>
      <c r="AK2847" s="50" t="n">
        <v>65</v>
      </c>
    </row>
    <row r="2848" customFormat="false" ht="15" hidden="false" customHeight="false" outlineLevel="0" collapsed="false">
      <c r="A2848" s="50" t="s">
        <v>1557</v>
      </c>
      <c r="B2848" s="50" t="s">
        <v>172</v>
      </c>
      <c r="C2848" s="50" t="s">
        <v>755</v>
      </c>
      <c r="D2848" s="50" t="n">
        <v>686611</v>
      </c>
      <c r="E2848" s="50" t="n">
        <v>8</v>
      </c>
      <c r="F2848" s="50" t="s">
        <v>57</v>
      </c>
      <c r="G2848" s="50" t="n">
        <v>402</v>
      </c>
      <c r="H2848" s="50" t="n">
        <v>209</v>
      </c>
      <c r="I2848" s="50" t="n">
        <v>62</v>
      </c>
      <c r="J2848" s="50" t="n">
        <v>191</v>
      </c>
      <c r="K2848" s="50" t="n">
        <v>141</v>
      </c>
      <c r="L2848" s="50" t="n">
        <v>24</v>
      </c>
      <c r="M2848" s="50" t="n">
        <v>211</v>
      </c>
      <c r="N2848" s="50" t="n">
        <v>68</v>
      </c>
      <c r="O2848" s="50" t="n">
        <v>-4.945</v>
      </c>
      <c r="P2848" s="50" t="n">
        <v>109</v>
      </c>
      <c r="Q2848" s="50" t="n">
        <v>103</v>
      </c>
      <c r="R2848" s="50" t="n">
        <v>21</v>
      </c>
      <c r="S2848" s="50" t="n">
        <v>6</v>
      </c>
      <c r="T2848" s="50" t="n">
        <v>1</v>
      </c>
      <c r="U2848" s="50" t="n">
        <v>1</v>
      </c>
      <c r="V2848" s="50" t="n">
        <v>6</v>
      </c>
      <c r="W2848" s="50" t="n">
        <v>0</v>
      </c>
      <c r="X2848" s="50" t="n">
        <v>0</v>
      </c>
      <c r="Y2848" s="50" t="n">
        <v>30</v>
      </c>
      <c r="Z2848" s="50" t="n">
        <v>27</v>
      </c>
      <c r="AA2848" s="50" t="n">
        <v>109</v>
      </c>
      <c r="AB2848" s="50" t="n">
        <v>30.402</v>
      </c>
      <c r="AC2848" s="50" t="n">
        <v>73</v>
      </c>
      <c r="AD2848" s="50" t="n">
        <v>6</v>
      </c>
      <c r="AE2848" s="50" t="n">
        <v>28</v>
      </c>
      <c r="AF2848" s="50" t="n">
        <v>73</v>
      </c>
      <c r="AG2848" s="50" t="n">
        <v>6498.3</v>
      </c>
      <c r="AH2848" s="50" t="n">
        <v>29</v>
      </c>
      <c r="AI2848" s="50" t="n">
        <v>194</v>
      </c>
      <c r="AJ2848" s="50" t="n">
        <v>14517.5</v>
      </c>
      <c r="AK2848" s="50" t="n">
        <v>96</v>
      </c>
    </row>
    <row r="2849" customFormat="false" ht="15" hidden="false" customHeight="false" outlineLevel="0" collapsed="false">
      <c r="A2849" s="50" t="s">
        <v>1557</v>
      </c>
      <c r="B2849" s="50" t="s">
        <v>172</v>
      </c>
      <c r="C2849" s="50" t="s">
        <v>755</v>
      </c>
      <c r="D2849" s="50" t="n">
        <v>686611</v>
      </c>
      <c r="E2849" s="50" t="n">
        <v>9</v>
      </c>
      <c r="F2849" s="50" t="s">
        <v>58</v>
      </c>
      <c r="G2849" s="50" t="n">
        <v>348</v>
      </c>
      <c r="H2849" s="50" t="n">
        <v>177</v>
      </c>
      <c r="I2849" s="50" t="n">
        <v>38</v>
      </c>
      <c r="J2849" s="50" t="n">
        <v>167</v>
      </c>
      <c r="K2849" s="50" t="n">
        <v>122</v>
      </c>
      <c r="L2849" s="50" t="n">
        <v>13</v>
      </c>
      <c r="M2849" s="50" t="n">
        <v>179</v>
      </c>
      <c r="N2849" s="50" t="n">
        <v>55</v>
      </c>
      <c r="O2849" s="50" t="n">
        <v>-0.988</v>
      </c>
      <c r="P2849" s="50" t="n">
        <v>90</v>
      </c>
      <c r="Q2849" s="50" t="n">
        <v>82</v>
      </c>
      <c r="R2849" s="50" t="n">
        <v>19</v>
      </c>
      <c r="S2849" s="50" t="n">
        <v>6</v>
      </c>
      <c r="T2849" s="50" t="n">
        <v>0</v>
      </c>
      <c r="U2849" s="50" t="n">
        <v>3</v>
      </c>
      <c r="V2849" s="50" t="n">
        <v>6</v>
      </c>
      <c r="W2849" s="50" t="n">
        <v>1</v>
      </c>
      <c r="X2849" s="50" t="n">
        <v>1</v>
      </c>
      <c r="Y2849" s="50" t="n">
        <v>21</v>
      </c>
      <c r="Z2849" s="50" t="n">
        <v>27.4</v>
      </c>
      <c r="AA2849" s="50" t="n">
        <v>89</v>
      </c>
      <c r="AB2849" s="50" t="n">
        <v>30.425</v>
      </c>
      <c r="AC2849" s="50" t="n">
        <v>62</v>
      </c>
      <c r="AD2849" s="50" t="n">
        <v>6</v>
      </c>
      <c r="AE2849" s="50" t="n">
        <v>29</v>
      </c>
      <c r="AF2849" s="50" t="n">
        <v>62</v>
      </c>
      <c r="AG2849" s="50" t="n">
        <v>5565.9</v>
      </c>
      <c r="AH2849" s="50" t="n">
        <v>23</v>
      </c>
      <c r="AI2849" s="50" t="n">
        <v>150</v>
      </c>
      <c r="AJ2849" s="50" t="n">
        <v>11027.7</v>
      </c>
      <c r="AK2849" s="50" t="n">
        <v>50</v>
      </c>
    </row>
    <row r="2850" customFormat="false" ht="15" hidden="false" customHeight="false" outlineLevel="0" collapsed="false">
      <c r="A2850" s="50" t="s">
        <v>1558</v>
      </c>
      <c r="B2850" s="50" t="s">
        <v>172</v>
      </c>
      <c r="C2850" s="50" t="s">
        <v>567</v>
      </c>
      <c r="D2850" s="50" t="n">
        <v>671277</v>
      </c>
      <c r="E2850" s="50" t="n">
        <v>4</v>
      </c>
      <c r="F2850" s="50" t="s">
        <v>53</v>
      </c>
      <c r="G2850" s="50" t="n">
        <v>361</v>
      </c>
      <c r="H2850" s="50" t="n">
        <v>192</v>
      </c>
      <c r="I2850" s="50" t="n">
        <v>26</v>
      </c>
      <c r="J2850" s="50" t="n">
        <v>178</v>
      </c>
      <c r="K2850" s="50" t="n">
        <v>117</v>
      </c>
      <c r="L2850" s="50" t="n">
        <v>5</v>
      </c>
      <c r="M2850" s="50" t="n">
        <v>183</v>
      </c>
      <c r="N2850" s="50" t="n">
        <v>75</v>
      </c>
      <c r="O2850" s="50" t="n">
        <v>-1.308</v>
      </c>
      <c r="P2850" s="50" t="n">
        <v>104</v>
      </c>
      <c r="Q2850" s="50" t="n">
        <v>99</v>
      </c>
      <c r="R2850" s="50" t="n">
        <v>25</v>
      </c>
      <c r="S2850" s="50" t="n">
        <v>6</v>
      </c>
      <c r="T2850" s="50" t="n">
        <v>1</v>
      </c>
      <c r="U2850" s="50" t="n">
        <v>1</v>
      </c>
      <c r="V2850" s="50" t="n">
        <v>4</v>
      </c>
      <c r="W2850" s="50" t="n">
        <v>0</v>
      </c>
      <c r="X2850" s="50" t="n">
        <v>1</v>
      </c>
      <c r="Y2850" s="50" t="n">
        <v>16</v>
      </c>
      <c r="Z2850" s="50" t="n">
        <v>29.2</v>
      </c>
      <c r="AA2850" s="50" t="n">
        <v>102</v>
      </c>
      <c r="AB2850" s="50" t="n">
        <v>33.015</v>
      </c>
      <c r="AC2850" s="50" t="n">
        <v>84</v>
      </c>
      <c r="AD2850" s="50" t="n">
        <v>5</v>
      </c>
      <c r="AE2850" s="50" t="n">
        <v>39</v>
      </c>
      <c r="AF2850" s="50" t="n">
        <v>82</v>
      </c>
      <c r="AG2850" s="50" t="n">
        <v>7575.2</v>
      </c>
      <c r="AH2850" s="50" t="n">
        <v>25</v>
      </c>
      <c r="AI2850" s="50" t="n">
        <v>173</v>
      </c>
      <c r="AJ2850" s="50" t="n">
        <v>12713.4</v>
      </c>
      <c r="AK2850" s="50" t="n">
        <v>60</v>
      </c>
    </row>
    <row r="2851" customFormat="false" ht="15" hidden="false" customHeight="false" outlineLevel="0" collapsed="false">
      <c r="A2851" s="50" t="s">
        <v>1558</v>
      </c>
      <c r="B2851" s="50" t="s">
        <v>172</v>
      </c>
      <c r="C2851" s="50" t="s">
        <v>567</v>
      </c>
      <c r="D2851" s="50" t="n">
        <v>671277</v>
      </c>
      <c r="E2851" s="50" t="n">
        <v>5</v>
      </c>
      <c r="F2851" s="50" t="s">
        <v>54</v>
      </c>
      <c r="G2851" s="50" t="n">
        <v>275</v>
      </c>
      <c r="H2851" s="50" t="n">
        <v>166</v>
      </c>
      <c r="I2851" s="50" t="n">
        <v>34</v>
      </c>
      <c r="J2851" s="50" t="n">
        <v>124</v>
      </c>
      <c r="K2851" s="50" t="n">
        <v>98</v>
      </c>
      <c r="L2851" s="50" t="n">
        <v>13</v>
      </c>
      <c r="M2851" s="50" t="n">
        <v>151</v>
      </c>
      <c r="N2851" s="50" t="n">
        <v>68</v>
      </c>
      <c r="O2851" s="50" t="n">
        <v>2.294</v>
      </c>
      <c r="P2851" s="50" t="n">
        <v>82</v>
      </c>
      <c r="Q2851" s="50" t="n">
        <v>80</v>
      </c>
      <c r="R2851" s="50" t="n">
        <v>23</v>
      </c>
      <c r="S2851" s="50" t="n">
        <v>4</v>
      </c>
      <c r="T2851" s="50" t="n">
        <v>1</v>
      </c>
      <c r="U2851" s="50" t="n">
        <v>4</v>
      </c>
      <c r="V2851" s="50" t="n">
        <v>2</v>
      </c>
      <c r="W2851" s="50" t="n">
        <v>0</v>
      </c>
      <c r="X2851" s="50" t="n">
        <v>0</v>
      </c>
      <c r="Y2851" s="50" t="n">
        <v>13</v>
      </c>
      <c r="Z2851" s="50" t="n">
        <v>28.6</v>
      </c>
      <c r="AA2851" s="50" t="n">
        <v>81</v>
      </c>
      <c r="AB2851" s="50" t="n">
        <v>25.373</v>
      </c>
      <c r="AC2851" s="50" t="n">
        <v>67</v>
      </c>
      <c r="AD2851" s="50" t="n">
        <v>6</v>
      </c>
      <c r="AE2851" s="50" t="n">
        <v>33</v>
      </c>
      <c r="AF2851" s="50" t="n">
        <v>66</v>
      </c>
      <c r="AG2851" s="50" t="n">
        <v>6121.4</v>
      </c>
      <c r="AH2851" s="50" t="n">
        <v>24</v>
      </c>
      <c r="AI2851" s="50" t="n">
        <v>141</v>
      </c>
      <c r="AJ2851" s="50" t="n">
        <v>10311.1</v>
      </c>
      <c r="AK2851" s="50" t="n">
        <v>48</v>
      </c>
    </row>
    <row r="2852" customFormat="false" ht="15" hidden="false" customHeight="false" outlineLevel="0" collapsed="false">
      <c r="A2852" s="50" t="s">
        <v>1558</v>
      </c>
      <c r="B2852" s="50" t="s">
        <v>172</v>
      </c>
      <c r="C2852" s="50" t="s">
        <v>567</v>
      </c>
      <c r="D2852" s="50" t="n">
        <v>671277</v>
      </c>
      <c r="E2852" s="50" t="n">
        <v>6</v>
      </c>
      <c r="F2852" s="50" t="s">
        <v>55</v>
      </c>
      <c r="G2852" s="50" t="n">
        <v>357</v>
      </c>
      <c r="H2852" s="50" t="n">
        <v>174</v>
      </c>
      <c r="I2852" s="50" t="n">
        <v>28</v>
      </c>
      <c r="J2852" s="50" t="n">
        <v>141</v>
      </c>
      <c r="K2852" s="50" t="n">
        <v>91</v>
      </c>
      <c r="L2852" s="50" t="n">
        <v>6</v>
      </c>
      <c r="M2852" s="50" t="n">
        <v>216</v>
      </c>
      <c r="N2852" s="50" t="n">
        <v>83</v>
      </c>
      <c r="O2852" s="50" t="n">
        <v>12.61</v>
      </c>
      <c r="P2852" s="50" t="n">
        <v>91</v>
      </c>
      <c r="Q2852" s="50" t="n">
        <v>85</v>
      </c>
      <c r="R2852" s="50" t="n">
        <v>26</v>
      </c>
      <c r="S2852" s="50" t="n">
        <v>5</v>
      </c>
      <c r="T2852" s="50" t="n">
        <v>1</v>
      </c>
      <c r="U2852" s="50" t="n">
        <v>11</v>
      </c>
      <c r="V2852" s="50" t="n">
        <v>6</v>
      </c>
      <c r="W2852" s="50" t="n">
        <v>0</v>
      </c>
      <c r="X2852" s="50" t="n">
        <v>0</v>
      </c>
      <c r="Y2852" s="50" t="n">
        <v>13</v>
      </c>
      <c r="Z2852" s="50" t="n">
        <v>42.15</v>
      </c>
      <c r="AA2852" s="50" t="n">
        <v>91</v>
      </c>
      <c r="AB2852" s="50" t="n">
        <v>37.384</v>
      </c>
      <c r="AC2852" s="50" t="n">
        <v>72</v>
      </c>
      <c r="AD2852" s="50" t="n">
        <v>11</v>
      </c>
      <c r="AE2852" s="50" t="n">
        <v>33</v>
      </c>
      <c r="AF2852" s="50" t="n">
        <v>72</v>
      </c>
      <c r="AG2852" s="50" t="n">
        <v>6554.4</v>
      </c>
      <c r="AH2852" s="50" t="n">
        <v>27</v>
      </c>
      <c r="AI2852" s="50" t="n">
        <v>155</v>
      </c>
      <c r="AJ2852" s="50" t="n">
        <v>11505.7</v>
      </c>
      <c r="AK2852" s="50" t="n">
        <v>63</v>
      </c>
    </row>
    <row r="2853" customFormat="false" ht="15" hidden="false" customHeight="false" outlineLevel="0" collapsed="false">
      <c r="A2853" s="50" t="s">
        <v>1558</v>
      </c>
      <c r="B2853" s="50" t="s">
        <v>172</v>
      </c>
      <c r="C2853" s="50" t="s">
        <v>567</v>
      </c>
      <c r="D2853" s="50" t="n">
        <v>671277</v>
      </c>
      <c r="E2853" s="50" t="n">
        <v>7</v>
      </c>
      <c r="F2853" s="50" t="s">
        <v>56</v>
      </c>
      <c r="G2853" s="50" t="n">
        <v>331</v>
      </c>
      <c r="H2853" s="50" t="n">
        <v>180</v>
      </c>
      <c r="I2853" s="50" t="n">
        <v>29</v>
      </c>
      <c r="J2853" s="50" t="n">
        <v>159</v>
      </c>
      <c r="K2853" s="50" t="n">
        <v>117</v>
      </c>
      <c r="L2853" s="50" t="n">
        <v>11</v>
      </c>
      <c r="M2853" s="50" t="n">
        <v>172</v>
      </c>
      <c r="N2853" s="50" t="n">
        <v>63</v>
      </c>
      <c r="O2853" s="50" t="n">
        <v>7.102</v>
      </c>
      <c r="P2853" s="50" t="n">
        <v>93</v>
      </c>
      <c r="Q2853" s="50" t="n">
        <v>89</v>
      </c>
      <c r="R2853" s="50" t="n">
        <v>26</v>
      </c>
      <c r="S2853" s="50" t="n">
        <v>4</v>
      </c>
      <c r="T2853" s="50" t="n">
        <v>2</v>
      </c>
      <c r="U2853" s="50" t="n">
        <v>7</v>
      </c>
      <c r="V2853" s="50" t="n">
        <v>4</v>
      </c>
      <c r="W2853" s="50" t="n">
        <v>0</v>
      </c>
      <c r="X2853" s="50" t="n">
        <v>0</v>
      </c>
      <c r="Y2853" s="50" t="n">
        <v>18</v>
      </c>
      <c r="Z2853" s="50" t="n">
        <v>36.7</v>
      </c>
      <c r="AA2853" s="50" t="n">
        <v>93</v>
      </c>
      <c r="AB2853" s="50" t="n">
        <v>35.261</v>
      </c>
      <c r="AC2853" s="50" t="n">
        <v>71</v>
      </c>
      <c r="AD2853" s="50" t="n">
        <v>14</v>
      </c>
      <c r="AE2853" s="50" t="n">
        <v>30</v>
      </c>
      <c r="AF2853" s="50" t="n">
        <v>71</v>
      </c>
      <c r="AG2853" s="50" t="n">
        <v>6353.1</v>
      </c>
      <c r="AH2853" s="50" t="n">
        <v>30</v>
      </c>
      <c r="AI2853" s="50" t="n">
        <v>158</v>
      </c>
      <c r="AJ2853" s="50" t="n">
        <v>11904.2</v>
      </c>
      <c r="AK2853" s="50" t="n">
        <v>86</v>
      </c>
    </row>
    <row r="2854" customFormat="false" ht="15" hidden="false" customHeight="false" outlineLevel="0" collapsed="false">
      <c r="A2854" s="50" t="s">
        <v>1558</v>
      </c>
      <c r="B2854" s="50" t="s">
        <v>172</v>
      </c>
      <c r="C2854" s="50" t="s">
        <v>567</v>
      </c>
      <c r="D2854" s="50" t="n">
        <v>671277</v>
      </c>
      <c r="E2854" s="50" t="n">
        <v>8</v>
      </c>
      <c r="F2854" s="50" t="s">
        <v>57</v>
      </c>
      <c r="G2854" s="50" t="n">
        <v>17</v>
      </c>
      <c r="H2854" s="50" t="n">
        <v>10</v>
      </c>
      <c r="I2854" s="50" t="n">
        <v>2</v>
      </c>
      <c r="J2854" s="50" t="n">
        <v>9</v>
      </c>
      <c r="K2854" s="50" t="n">
        <v>7</v>
      </c>
      <c r="L2854" s="50" t="n">
        <v>0</v>
      </c>
      <c r="M2854" s="50" t="n">
        <v>8</v>
      </c>
      <c r="N2854" s="50" t="n">
        <v>3</v>
      </c>
      <c r="O2854" s="50" t="n">
        <v>-0.191</v>
      </c>
      <c r="P2854" s="50" t="n">
        <v>4</v>
      </c>
      <c r="Q2854" s="50" t="n">
        <v>4</v>
      </c>
      <c r="R2854" s="50" t="n">
        <v>1</v>
      </c>
      <c r="S2854" s="50" t="n">
        <v>1</v>
      </c>
      <c r="T2854" s="50" t="n">
        <v>0</v>
      </c>
      <c r="U2854" s="50" t="n">
        <v>0</v>
      </c>
      <c r="V2854" s="50" t="n">
        <v>0</v>
      </c>
      <c r="W2854" s="50" t="n">
        <v>0</v>
      </c>
      <c r="X2854" s="50" t="n">
        <v>0</v>
      </c>
      <c r="Y2854" s="50" t="n">
        <v>1</v>
      </c>
      <c r="Z2854" s="50" t="n">
        <v>1.25</v>
      </c>
      <c r="AA2854" s="50" t="n">
        <v>4</v>
      </c>
      <c r="AB2854" s="50" t="n">
        <v>0.834</v>
      </c>
      <c r="AC2854" s="50" t="n">
        <v>3</v>
      </c>
      <c r="AD2854" s="50" t="n">
        <v>1</v>
      </c>
      <c r="AE2854" s="50" t="n">
        <v>1</v>
      </c>
      <c r="AF2854" s="50" t="n">
        <v>3</v>
      </c>
      <c r="AG2854" s="50" t="n">
        <v>275.3</v>
      </c>
      <c r="AH2854" s="50" t="n">
        <v>2</v>
      </c>
      <c r="AI2854" s="50" t="n">
        <v>10</v>
      </c>
      <c r="AJ2854" s="50" t="n">
        <v>786.5</v>
      </c>
      <c r="AK2854" s="50" t="n">
        <v>9</v>
      </c>
    </row>
    <row r="2855" customFormat="false" ht="15" hidden="false" customHeight="false" outlineLevel="0" collapsed="false">
      <c r="A2855" s="50" t="s">
        <v>1559</v>
      </c>
      <c r="B2855" s="50" t="s">
        <v>172</v>
      </c>
      <c r="C2855" s="50" t="s">
        <v>756</v>
      </c>
      <c r="D2855" s="50" t="n">
        <v>678391</v>
      </c>
      <c r="E2855" s="50" t="n">
        <v>4</v>
      </c>
      <c r="F2855" s="50" t="s">
        <v>53</v>
      </c>
      <c r="G2855" s="50" t="n">
        <v>261</v>
      </c>
      <c r="H2855" s="50" t="n">
        <v>132</v>
      </c>
      <c r="I2855" s="50" t="n">
        <v>17</v>
      </c>
      <c r="J2855" s="50" t="n">
        <v>117</v>
      </c>
      <c r="K2855" s="50" t="n">
        <v>92</v>
      </c>
      <c r="L2855" s="50" t="n">
        <v>4</v>
      </c>
      <c r="M2855" s="50" t="n">
        <v>143</v>
      </c>
      <c r="N2855" s="50" t="n">
        <v>40</v>
      </c>
      <c r="O2855" s="50" t="n">
        <v>1.169</v>
      </c>
      <c r="P2855" s="50" t="n">
        <v>76</v>
      </c>
      <c r="Q2855" s="50" t="n">
        <v>63</v>
      </c>
      <c r="R2855" s="50" t="n">
        <v>18</v>
      </c>
      <c r="S2855" s="50" t="n">
        <v>3</v>
      </c>
      <c r="T2855" s="50" t="n">
        <v>0</v>
      </c>
      <c r="U2855" s="50" t="n">
        <v>0</v>
      </c>
      <c r="V2855" s="50" t="n">
        <v>6</v>
      </c>
      <c r="W2855" s="50" t="n">
        <v>4</v>
      </c>
      <c r="X2855" s="50" t="n">
        <v>1</v>
      </c>
      <c r="Y2855" s="50" t="n">
        <v>8</v>
      </c>
      <c r="Z2855" s="50" t="n">
        <v>24.25</v>
      </c>
      <c r="AA2855" s="50" t="n">
        <v>74</v>
      </c>
      <c r="AB2855" s="50" t="n">
        <v>22.485</v>
      </c>
      <c r="AC2855" s="50" t="n">
        <v>58</v>
      </c>
      <c r="AD2855" s="50" t="n">
        <v>1</v>
      </c>
      <c r="AE2855" s="50" t="n">
        <v>14</v>
      </c>
      <c r="AF2855" s="50" t="n">
        <v>58</v>
      </c>
      <c r="AG2855" s="50" t="n">
        <v>4670.3</v>
      </c>
      <c r="AH2855" s="50" t="n">
        <v>16</v>
      </c>
      <c r="AI2855" s="50" t="n">
        <v>117</v>
      </c>
      <c r="AJ2855" s="50" t="n">
        <v>8141.3</v>
      </c>
      <c r="AK2855" s="50" t="n">
        <v>3</v>
      </c>
    </row>
    <row r="2856" customFormat="false" ht="15" hidden="false" customHeight="false" outlineLevel="0" collapsed="false">
      <c r="A2856" s="50" t="s">
        <v>1559</v>
      </c>
      <c r="B2856" s="50" t="s">
        <v>172</v>
      </c>
      <c r="C2856" s="50" t="s">
        <v>756</v>
      </c>
      <c r="D2856" s="50" t="n">
        <v>678391</v>
      </c>
      <c r="E2856" s="50" t="n">
        <v>5</v>
      </c>
      <c r="F2856" s="50" t="s">
        <v>54</v>
      </c>
      <c r="G2856" s="50" t="n">
        <v>190</v>
      </c>
      <c r="H2856" s="50" t="n">
        <v>96</v>
      </c>
      <c r="I2856" s="50" t="n">
        <v>19</v>
      </c>
      <c r="J2856" s="50" t="n">
        <v>92</v>
      </c>
      <c r="K2856" s="50" t="n">
        <v>71</v>
      </c>
      <c r="L2856" s="50" t="n">
        <v>7</v>
      </c>
      <c r="M2856" s="50" t="n">
        <v>98</v>
      </c>
      <c r="N2856" s="50" t="n">
        <v>25</v>
      </c>
      <c r="O2856" s="50" t="n">
        <v>-3.006</v>
      </c>
      <c r="P2856" s="50" t="n">
        <v>51</v>
      </c>
      <c r="Q2856" s="50" t="n">
        <v>44</v>
      </c>
      <c r="R2856" s="50" t="n">
        <v>8</v>
      </c>
      <c r="S2856" s="50" t="n">
        <v>3</v>
      </c>
      <c r="T2856" s="50" t="n">
        <v>0</v>
      </c>
      <c r="U2856" s="50" t="n">
        <v>1</v>
      </c>
      <c r="V2856" s="50" t="n">
        <v>5</v>
      </c>
      <c r="W2856" s="50" t="n">
        <v>0</v>
      </c>
      <c r="X2856" s="50" t="n">
        <v>1</v>
      </c>
      <c r="Y2856" s="50" t="n">
        <v>10</v>
      </c>
      <c r="Z2856" s="50" t="n">
        <v>13.55</v>
      </c>
      <c r="AA2856" s="50" t="n">
        <v>51</v>
      </c>
      <c r="AB2856" s="50" t="n">
        <v>12.475</v>
      </c>
      <c r="AC2856" s="50" t="n">
        <v>35</v>
      </c>
      <c r="AD2856" s="50" t="n">
        <v>2</v>
      </c>
      <c r="AE2856" s="50" t="n">
        <v>8</v>
      </c>
      <c r="AF2856" s="50" t="n">
        <v>35</v>
      </c>
      <c r="AG2856" s="50" t="n">
        <v>2942.9</v>
      </c>
      <c r="AH2856" s="50" t="n">
        <v>9</v>
      </c>
      <c r="AI2856" s="50" t="n">
        <v>79</v>
      </c>
      <c r="AJ2856" s="50" t="n">
        <v>5495.2</v>
      </c>
      <c r="AK2856" s="50" t="n">
        <v>3</v>
      </c>
    </row>
    <row r="2857" customFormat="false" ht="15" hidden="false" customHeight="false" outlineLevel="0" collapsed="false">
      <c r="A2857" s="50" t="s">
        <v>1559</v>
      </c>
      <c r="B2857" s="50" t="s">
        <v>172</v>
      </c>
      <c r="C2857" s="50" t="s">
        <v>756</v>
      </c>
      <c r="D2857" s="50" t="n">
        <v>678391</v>
      </c>
      <c r="E2857" s="50" t="n">
        <v>6</v>
      </c>
      <c r="F2857" s="50" t="s">
        <v>55</v>
      </c>
      <c r="G2857" s="50" t="n">
        <v>167</v>
      </c>
      <c r="H2857" s="50" t="n">
        <v>90</v>
      </c>
      <c r="I2857" s="50" t="n">
        <v>16</v>
      </c>
      <c r="J2857" s="50" t="n">
        <v>84</v>
      </c>
      <c r="K2857" s="50" t="n">
        <v>65</v>
      </c>
      <c r="L2857" s="50" t="n">
        <v>7</v>
      </c>
      <c r="M2857" s="50" t="n">
        <v>83</v>
      </c>
      <c r="N2857" s="50" t="n">
        <v>25</v>
      </c>
      <c r="O2857" s="50" t="n">
        <v>2.821</v>
      </c>
      <c r="P2857" s="50" t="n">
        <v>52</v>
      </c>
      <c r="Q2857" s="50" t="n">
        <v>48</v>
      </c>
      <c r="R2857" s="50" t="n">
        <v>14</v>
      </c>
      <c r="S2857" s="50" t="n">
        <v>1</v>
      </c>
      <c r="T2857" s="50" t="n">
        <v>0</v>
      </c>
      <c r="U2857" s="50" t="n">
        <v>2</v>
      </c>
      <c r="V2857" s="50" t="n">
        <v>4</v>
      </c>
      <c r="W2857" s="50" t="n">
        <v>0</v>
      </c>
      <c r="X2857" s="50" t="n">
        <v>0</v>
      </c>
      <c r="Y2857" s="50" t="n">
        <v>5</v>
      </c>
      <c r="Z2857" s="50" t="n">
        <v>17.95</v>
      </c>
      <c r="AA2857" s="50" t="n">
        <v>52</v>
      </c>
      <c r="AB2857" s="50" t="n">
        <v>19.147</v>
      </c>
      <c r="AC2857" s="50" t="n">
        <v>43</v>
      </c>
      <c r="AD2857" s="50" t="n">
        <v>3</v>
      </c>
      <c r="AE2857" s="50" t="n">
        <v>14</v>
      </c>
      <c r="AF2857" s="50" t="n">
        <v>43</v>
      </c>
      <c r="AG2857" s="50" t="n">
        <v>3599.1</v>
      </c>
      <c r="AH2857" s="50" t="n">
        <v>22</v>
      </c>
      <c r="AI2857" s="50" t="n">
        <v>80</v>
      </c>
      <c r="AJ2857" s="50" t="n">
        <v>5504.9</v>
      </c>
      <c r="AK2857" s="50" t="n">
        <v>2</v>
      </c>
    </row>
    <row r="2858" customFormat="false" ht="15" hidden="false" customHeight="false" outlineLevel="0" collapsed="false">
      <c r="A2858" s="50" t="s">
        <v>1559</v>
      </c>
      <c r="B2858" s="50" t="s">
        <v>172</v>
      </c>
      <c r="C2858" s="50" t="s">
        <v>756</v>
      </c>
      <c r="D2858" s="50" t="n">
        <v>678391</v>
      </c>
      <c r="E2858" s="50" t="n">
        <v>7</v>
      </c>
      <c r="F2858" s="50" t="s">
        <v>56</v>
      </c>
      <c r="G2858" s="50" t="n">
        <v>213</v>
      </c>
      <c r="H2858" s="50" t="n">
        <v>100</v>
      </c>
      <c r="I2858" s="50" t="n">
        <v>18</v>
      </c>
      <c r="J2858" s="50" t="n">
        <v>91</v>
      </c>
      <c r="K2858" s="50" t="n">
        <v>65</v>
      </c>
      <c r="L2858" s="50" t="n">
        <v>2</v>
      </c>
      <c r="M2858" s="50" t="n">
        <v>121</v>
      </c>
      <c r="N2858" s="50" t="n">
        <v>35</v>
      </c>
      <c r="O2858" s="50" t="n">
        <v>-4.426</v>
      </c>
      <c r="P2858" s="50" t="n">
        <v>54</v>
      </c>
      <c r="Q2858" s="50" t="n">
        <v>45</v>
      </c>
      <c r="R2858" s="50" t="n">
        <v>8</v>
      </c>
      <c r="S2858" s="50" t="n">
        <v>1</v>
      </c>
      <c r="T2858" s="50" t="n">
        <v>1</v>
      </c>
      <c r="U2858" s="50" t="n">
        <v>0</v>
      </c>
      <c r="V2858" s="50" t="n">
        <v>7</v>
      </c>
      <c r="W2858" s="50" t="n">
        <v>0</v>
      </c>
      <c r="X2858" s="50" t="n">
        <v>2</v>
      </c>
      <c r="Y2858" s="50" t="n">
        <v>11</v>
      </c>
      <c r="Z2858" s="50" t="n">
        <v>13.15</v>
      </c>
      <c r="AA2858" s="50" t="n">
        <v>54</v>
      </c>
      <c r="AB2858" s="50" t="n">
        <v>13.995</v>
      </c>
      <c r="AC2858" s="50" t="n">
        <v>36</v>
      </c>
      <c r="AD2858" s="50" t="n">
        <v>0</v>
      </c>
      <c r="AE2858" s="50" t="n">
        <v>7</v>
      </c>
      <c r="AF2858" s="50" t="n">
        <v>36</v>
      </c>
      <c r="AG2858" s="50" t="n">
        <v>2977.4</v>
      </c>
      <c r="AH2858" s="50" t="n">
        <v>13</v>
      </c>
      <c r="AI2858" s="50" t="n">
        <v>86</v>
      </c>
      <c r="AJ2858" s="50" t="n">
        <v>5935.3</v>
      </c>
      <c r="AK2858" s="50" t="n">
        <v>2</v>
      </c>
    </row>
    <row r="2859" customFormat="false" ht="15" hidden="false" customHeight="false" outlineLevel="0" collapsed="false">
      <c r="A2859" s="50" t="s">
        <v>1559</v>
      </c>
      <c r="B2859" s="50" t="s">
        <v>172</v>
      </c>
      <c r="C2859" s="50" t="s">
        <v>756</v>
      </c>
      <c r="D2859" s="50" t="n">
        <v>678391</v>
      </c>
      <c r="E2859" s="50" t="n">
        <v>8</v>
      </c>
      <c r="F2859" s="50" t="s">
        <v>57</v>
      </c>
      <c r="G2859" s="50" t="n">
        <v>268</v>
      </c>
      <c r="H2859" s="50" t="n">
        <v>128</v>
      </c>
      <c r="I2859" s="50" t="n">
        <v>15</v>
      </c>
      <c r="J2859" s="50" t="n">
        <v>117</v>
      </c>
      <c r="K2859" s="50" t="n">
        <v>86</v>
      </c>
      <c r="L2859" s="50" t="n">
        <v>4</v>
      </c>
      <c r="M2859" s="50" t="n">
        <v>151</v>
      </c>
      <c r="N2859" s="50" t="n">
        <v>42</v>
      </c>
      <c r="O2859" s="50" t="n">
        <v>0.041</v>
      </c>
      <c r="P2859" s="50" t="n">
        <v>76</v>
      </c>
      <c r="Q2859" s="50" t="n">
        <v>62</v>
      </c>
      <c r="R2859" s="50" t="n">
        <v>15</v>
      </c>
      <c r="S2859" s="50" t="n">
        <v>3</v>
      </c>
      <c r="T2859" s="50" t="n">
        <v>0</v>
      </c>
      <c r="U2859" s="50" t="n">
        <v>0</v>
      </c>
      <c r="V2859" s="50" t="n">
        <v>13</v>
      </c>
      <c r="W2859" s="50" t="n">
        <v>0</v>
      </c>
      <c r="X2859" s="50" t="n">
        <v>0</v>
      </c>
      <c r="Y2859" s="50" t="n">
        <v>7</v>
      </c>
      <c r="Z2859" s="50" t="n">
        <v>23.65</v>
      </c>
      <c r="AA2859" s="50" t="n">
        <v>75</v>
      </c>
      <c r="AB2859" s="50" t="n">
        <v>24.018</v>
      </c>
      <c r="AC2859" s="50" t="n">
        <v>56</v>
      </c>
      <c r="AD2859" s="50" t="n">
        <v>2</v>
      </c>
      <c r="AE2859" s="50" t="n">
        <v>7</v>
      </c>
      <c r="AF2859" s="50" t="n">
        <v>56</v>
      </c>
      <c r="AG2859" s="50" t="n">
        <v>4511.5</v>
      </c>
      <c r="AH2859" s="50" t="n">
        <v>18</v>
      </c>
      <c r="AI2859" s="50" t="n">
        <v>116</v>
      </c>
      <c r="AJ2859" s="50" t="n">
        <v>8071.6</v>
      </c>
      <c r="AK2859" s="50" t="n">
        <v>10</v>
      </c>
    </row>
    <row r="2860" customFormat="false" ht="15" hidden="false" customHeight="false" outlineLevel="0" collapsed="false">
      <c r="A2860" s="50" t="s">
        <v>1559</v>
      </c>
      <c r="B2860" s="50" t="s">
        <v>172</v>
      </c>
      <c r="C2860" s="50" t="s">
        <v>756</v>
      </c>
      <c r="D2860" s="50" t="n">
        <v>678391</v>
      </c>
      <c r="E2860" s="50" t="n">
        <v>9</v>
      </c>
      <c r="F2860" s="50" t="s">
        <v>58</v>
      </c>
      <c r="G2860" s="50" t="n">
        <v>219</v>
      </c>
      <c r="H2860" s="50" t="n">
        <v>106</v>
      </c>
      <c r="I2860" s="50" t="n">
        <v>26</v>
      </c>
      <c r="J2860" s="50" t="n">
        <v>97</v>
      </c>
      <c r="K2860" s="50" t="n">
        <v>64</v>
      </c>
      <c r="L2860" s="50" t="n">
        <v>11</v>
      </c>
      <c r="M2860" s="50" t="n">
        <v>122</v>
      </c>
      <c r="N2860" s="50" t="n">
        <v>42</v>
      </c>
      <c r="O2860" s="50" t="n">
        <v>-2.038</v>
      </c>
      <c r="P2860" s="50" t="n">
        <v>55</v>
      </c>
      <c r="Q2860" s="50" t="n">
        <v>49</v>
      </c>
      <c r="R2860" s="50" t="n">
        <v>11</v>
      </c>
      <c r="S2860" s="50" t="n">
        <v>4</v>
      </c>
      <c r="T2860" s="50" t="n">
        <v>0</v>
      </c>
      <c r="U2860" s="50" t="n">
        <v>0</v>
      </c>
      <c r="V2860" s="50" t="n">
        <v>6</v>
      </c>
      <c r="W2860" s="50" t="n">
        <v>0</v>
      </c>
      <c r="X2860" s="50" t="n">
        <v>0</v>
      </c>
      <c r="Y2860" s="50" t="n">
        <v>12</v>
      </c>
      <c r="Z2860" s="50" t="n">
        <v>15.5</v>
      </c>
      <c r="AA2860" s="50" t="n">
        <v>55</v>
      </c>
      <c r="AB2860" s="50" t="n">
        <v>13.627</v>
      </c>
      <c r="AC2860" s="50" t="n">
        <v>37</v>
      </c>
      <c r="AD2860" s="50" t="n">
        <v>0</v>
      </c>
      <c r="AE2860" s="50" t="n">
        <v>7</v>
      </c>
      <c r="AF2860" s="50" t="n">
        <v>37</v>
      </c>
      <c r="AG2860" s="50" t="n">
        <v>3110.5</v>
      </c>
      <c r="AH2860" s="50" t="n">
        <v>15</v>
      </c>
      <c r="AI2860" s="50" t="n">
        <v>99</v>
      </c>
      <c r="AJ2860" s="50" t="n">
        <v>6825.1</v>
      </c>
      <c r="AK2860" s="50" t="n">
        <v>3</v>
      </c>
    </row>
    <row r="2861" customFormat="false" ht="15" hidden="false" customHeight="false" outlineLevel="0" collapsed="false">
      <c r="A2861" s="50" t="s">
        <v>1560</v>
      </c>
      <c r="B2861" s="50" t="s">
        <v>172</v>
      </c>
      <c r="C2861" s="50" t="s">
        <v>757</v>
      </c>
      <c r="D2861" s="50" t="n">
        <v>691781</v>
      </c>
      <c r="E2861" s="50" t="n">
        <v>4</v>
      </c>
      <c r="F2861" s="50" t="s">
        <v>53</v>
      </c>
      <c r="G2861" s="50" t="n">
        <v>464</v>
      </c>
      <c r="H2861" s="50" t="n">
        <v>232</v>
      </c>
      <c r="I2861" s="50" t="n">
        <v>73</v>
      </c>
      <c r="J2861" s="50" t="n">
        <v>216</v>
      </c>
      <c r="K2861" s="50" t="n">
        <v>154</v>
      </c>
      <c r="L2861" s="50" t="n">
        <v>38</v>
      </c>
      <c r="M2861" s="50" t="n">
        <v>248</v>
      </c>
      <c r="N2861" s="50" t="n">
        <v>78</v>
      </c>
      <c r="O2861" s="50" t="n">
        <v>-3.72</v>
      </c>
      <c r="P2861" s="50" t="n">
        <v>120</v>
      </c>
      <c r="Q2861" s="50" t="n">
        <v>111</v>
      </c>
      <c r="R2861" s="50" t="n">
        <v>25</v>
      </c>
      <c r="S2861" s="50" t="n">
        <v>4</v>
      </c>
      <c r="T2861" s="50" t="n">
        <v>0</v>
      </c>
      <c r="U2861" s="50" t="n">
        <v>4</v>
      </c>
      <c r="V2861" s="50" t="n">
        <v>9</v>
      </c>
      <c r="W2861" s="50" t="n">
        <v>0</v>
      </c>
      <c r="X2861" s="50" t="n">
        <v>0</v>
      </c>
      <c r="Y2861" s="50" t="n">
        <v>38</v>
      </c>
      <c r="Z2861" s="50" t="n">
        <v>34.6</v>
      </c>
      <c r="AA2861" s="50" t="n">
        <v>120</v>
      </c>
      <c r="AB2861" s="50" t="n">
        <v>35.987</v>
      </c>
      <c r="AC2861" s="50" t="n">
        <v>73</v>
      </c>
      <c r="AD2861" s="50" t="n">
        <v>9</v>
      </c>
      <c r="AE2861" s="50" t="n">
        <v>31</v>
      </c>
      <c r="AF2861" s="50" t="n">
        <v>73</v>
      </c>
      <c r="AG2861" s="50" t="n">
        <v>6539.9</v>
      </c>
      <c r="AH2861" s="50" t="n">
        <v>22</v>
      </c>
      <c r="AI2861" s="50" t="n">
        <v>202</v>
      </c>
      <c r="AJ2861" s="50" t="n">
        <v>14797.5</v>
      </c>
      <c r="AK2861" s="50" t="n">
        <v>57</v>
      </c>
    </row>
    <row r="2862" customFormat="false" ht="15" hidden="false" customHeight="false" outlineLevel="0" collapsed="false">
      <c r="A2862" s="50" t="s">
        <v>1560</v>
      </c>
      <c r="B2862" s="50" t="s">
        <v>172</v>
      </c>
      <c r="C2862" s="50" t="s">
        <v>757</v>
      </c>
      <c r="D2862" s="50" t="n">
        <v>691781</v>
      </c>
      <c r="E2862" s="50" t="n">
        <v>5</v>
      </c>
      <c r="F2862" s="50" t="s">
        <v>54</v>
      </c>
      <c r="G2862" s="50" t="n">
        <v>197</v>
      </c>
      <c r="H2862" s="50" t="n">
        <v>113</v>
      </c>
      <c r="I2862" s="50" t="n">
        <v>32</v>
      </c>
      <c r="J2862" s="50" t="n">
        <v>96</v>
      </c>
      <c r="K2862" s="50" t="n">
        <v>74</v>
      </c>
      <c r="L2862" s="50" t="n">
        <v>14</v>
      </c>
      <c r="M2862" s="50" t="n">
        <v>101</v>
      </c>
      <c r="N2862" s="50" t="n">
        <v>39</v>
      </c>
      <c r="O2862" s="50" t="n">
        <v>-0.276</v>
      </c>
      <c r="P2862" s="50" t="n">
        <v>57</v>
      </c>
      <c r="Q2862" s="50" t="n">
        <v>52</v>
      </c>
      <c r="R2862" s="50" t="n">
        <v>12</v>
      </c>
      <c r="S2862" s="50" t="n">
        <v>3</v>
      </c>
      <c r="T2862" s="50" t="n">
        <v>0</v>
      </c>
      <c r="U2862" s="50" t="n">
        <v>3</v>
      </c>
      <c r="V2862" s="50" t="n">
        <v>4</v>
      </c>
      <c r="W2862" s="50" t="n">
        <v>0</v>
      </c>
      <c r="X2862" s="50" t="n">
        <v>1</v>
      </c>
      <c r="Y2862" s="50" t="n">
        <v>12</v>
      </c>
      <c r="Z2862" s="50" t="n">
        <v>17.95</v>
      </c>
      <c r="AA2862" s="50" t="n">
        <v>56</v>
      </c>
      <c r="AB2862" s="50" t="n">
        <v>20.22</v>
      </c>
      <c r="AC2862" s="50" t="n">
        <v>41</v>
      </c>
      <c r="AD2862" s="50" t="n">
        <v>3</v>
      </c>
      <c r="AE2862" s="50" t="n">
        <v>18</v>
      </c>
      <c r="AF2862" s="50" t="n">
        <v>40</v>
      </c>
      <c r="AG2862" s="50" t="n">
        <v>3515.1</v>
      </c>
      <c r="AH2862" s="50" t="n">
        <v>13</v>
      </c>
      <c r="AI2862" s="50" t="n">
        <v>104</v>
      </c>
      <c r="AJ2862" s="50" t="n">
        <v>7695.3</v>
      </c>
      <c r="AK2862" s="50" t="n">
        <v>40</v>
      </c>
    </row>
    <row r="2863" customFormat="false" ht="15" hidden="false" customHeight="false" outlineLevel="0" collapsed="false">
      <c r="A2863" s="50" t="s">
        <v>1560</v>
      </c>
      <c r="B2863" s="50" t="s">
        <v>172</v>
      </c>
      <c r="C2863" s="50" t="s">
        <v>757</v>
      </c>
      <c r="D2863" s="50" t="n">
        <v>691781</v>
      </c>
      <c r="E2863" s="50" t="n">
        <v>7</v>
      </c>
      <c r="F2863" s="50" t="s">
        <v>56</v>
      </c>
      <c r="G2863" s="50" t="n">
        <v>56</v>
      </c>
      <c r="H2863" s="50" t="n">
        <v>32</v>
      </c>
      <c r="I2863" s="50" t="n">
        <v>4</v>
      </c>
      <c r="J2863" s="50" t="n">
        <v>24</v>
      </c>
      <c r="K2863" s="50" t="n">
        <v>14</v>
      </c>
      <c r="L2863" s="50" t="n">
        <v>1</v>
      </c>
      <c r="M2863" s="50" t="n">
        <v>32</v>
      </c>
      <c r="N2863" s="50" t="n">
        <v>18</v>
      </c>
      <c r="O2863" s="50" t="n">
        <v>-0.031</v>
      </c>
      <c r="P2863" s="50" t="n">
        <v>17</v>
      </c>
      <c r="Q2863" s="50" t="n">
        <v>17</v>
      </c>
      <c r="R2863" s="50" t="n">
        <v>5</v>
      </c>
      <c r="S2863" s="50" t="n">
        <v>3</v>
      </c>
      <c r="T2863" s="50" t="n">
        <v>0</v>
      </c>
      <c r="U2863" s="50" t="n">
        <v>0</v>
      </c>
      <c r="V2863" s="50" t="n">
        <v>0</v>
      </c>
      <c r="W2863" s="50" t="n">
        <v>0</v>
      </c>
      <c r="X2863" s="50" t="n">
        <v>0</v>
      </c>
      <c r="Y2863" s="50" t="n">
        <v>3</v>
      </c>
      <c r="Z2863" s="50" t="n">
        <v>5.55</v>
      </c>
      <c r="AA2863" s="50" t="n">
        <v>17</v>
      </c>
      <c r="AB2863" s="50" t="n">
        <v>8.156</v>
      </c>
      <c r="AC2863" s="50" t="n">
        <v>14</v>
      </c>
      <c r="AD2863" s="50" t="n">
        <v>4</v>
      </c>
      <c r="AE2863" s="50" t="n">
        <v>10</v>
      </c>
      <c r="AF2863" s="50" t="n">
        <v>14</v>
      </c>
      <c r="AG2863" s="50" t="n">
        <v>1334.5</v>
      </c>
      <c r="AH2863" s="50" t="n">
        <v>7</v>
      </c>
      <c r="AI2863" s="50" t="n">
        <v>30</v>
      </c>
      <c r="AJ2863" s="50" t="n">
        <v>2237.4</v>
      </c>
      <c r="AK2863" s="50" t="n">
        <v>16</v>
      </c>
    </row>
    <row r="2864" customFormat="false" ht="15" hidden="false" customHeight="false" outlineLevel="0" collapsed="false">
      <c r="A2864" s="50" t="s">
        <v>1560</v>
      </c>
      <c r="B2864" s="50" t="s">
        <v>172</v>
      </c>
      <c r="C2864" s="50" t="s">
        <v>757</v>
      </c>
      <c r="D2864" s="50" t="n">
        <v>691781</v>
      </c>
      <c r="E2864" s="50" t="n">
        <v>8</v>
      </c>
      <c r="F2864" s="50" t="s">
        <v>57</v>
      </c>
      <c r="G2864" s="50" t="n">
        <v>340</v>
      </c>
      <c r="H2864" s="50" t="n">
        <v>166</v>
      </c>
      <c r="I2864" s="50" t="n">
        <v>47</v>
      </c>
      <c r="J2864" s="50" t="n">
        <v>151</v>
      </c>
      <c r="K2864" s="50" t="n">
        <v>108</v>
      </c>
      <c r="L2864" s="50" t="n">
        <v>16</v>
      </c>
      <c r="M2864" s="50" t="n">
        <v>188</v>
      </c>
      <c r="N2864" s="50" t="n">
        <v>58</v>
      </c>
      <c r="O2864" s="50" t="n">
        <v>2.359</v>
      </c>
      <c r="P2864" s="50" t="n">
        <v>93</v>
      </c>
      <c r="Q2864" s="50" t="n">
        <v>81</v>
      </c>
      <c r="R2864" s="50" t="n">
        <v>21</v>
      </c>
      <c r="S2864" s="50" t="n">
        <v>2</v>
      </c>
      <c r="T2864" s="50" t="n">
        <v>0</v>
      </c>
      <c r="U2864" s="50" t="n">
        <v>3</v>
      </c>
      <c r="V2864" s="50" t="n">
        <v>8</v>
      </c>
      <c r="W2864" s="50" t="n">
        <v>3</v>
      </c>
      <c r="X2864" s="50" t="n">
        <v>1</v>
      </c>
      <c r="Y2864" s="50" t="n">
        <v>26</v>
      </c>
      <c r="Z2864" s="50" t="n">
        <v>30.6</v>
      </c>
      <c r="AA2864" s="50" t="n">
        <v>93</v>
      </c>
      <c r="AB2864" s="50" t="n">
        <v>31.905</v>
      </c>
      <c r="AC2864" s="50" t="n">
        <v>56</v>
      </c>
      <c r="AD2864" s="50" t="n">
        <v>4</v>
      </c>
      <c r="AE2864" s="50" t="n">
        <v>29</v>
      </c>
      <c r="AF2864" s="50" t="n">
        <v>56</v>
      </c>
      <c r="AG2864" s="50" t="n">
        <v>5082.9</v>
      </c>
      <c r="AH2864" s="50" t="n">
        <v>18</v>
      </c>
      <c r="AI2864" s="50" t="n">
        <v>153</v>
      </c>
      <c r="AJ2864" s="50" t="n">
        <v>11273.3</v>
      </c>
      <c r="AK2864" s="50" t="n">
        <v>57</v>
      </c>
    </row>
    <row r="2865" customFormat="false" ht="15" hidden="false" customHeight="false" outlineLevel="0" collapsed="false">
      <c r="A2865" s="50" t="s">
        <v>1560</v>
      </c>
      <c r="B2865" s="50" t="s">
        <v>172</v>
      </c>
      <c r="C2865" s="50" t="s">
        <v>757</v>
      </c>
      <c r="D2865" s="50" t="n">
        <v>691781</v>
      </c>
      <c r="E2865" s="50" t="n">
        <v>9</v>
      </c>
      <c r="F2865" s="50" t="s">
        <v>58</v>
      </c>
      <c r="G2865" s="50" t="n">
        <v>236</v>
      </c>
      <c r="H2865" s="50" t="n">
        <v>111</v>
      </c>
      <c r="I2865" s="50" t="n">
        <v>23</v>
      </c>
      <c r="J2865" s="50" t="n">
        <v>92</v>
      </c>
      <c r="K2865" s="50" t="n">
        <v>60</v>
      </c>
      <c r="L2865" s="50" t="n">
        <v>7</v>
      </c>
      <c r="M2865" s="50" t="n">
        <v>144</v>
      </c>
      <c r="N2865" s="50" t="n">
        <v>51</v>
      </c>
      <c r="O2865" s="50" t="n">
        <v>-0.435</v>
      </c>
      <c r="P2865" s="50" t="n">
        <v>68</v>
      </c>
      <c r="Q2865" s="50" t="n">
        <v>59</v>
      </c>
      <c r="R2865" s="50" t="n">
        <v>16</v>
      </c>
      <c r="S2865" s="50" t="n">
        <v>6</v>
      </c>
      <c r="T2865" s="50" t="n">
        <v>0</v>
      </c>
      <c r="U2865" s="50" t="n">
        <v>0</v>
      </c>
      <c r="V2865" s="50" t="n">
        <v>8</v>
      </c>
      <c r="W2865" s="50" t="n">
        <v>0</v>
      </c>
      <c r="X2865" s="50" t="n">
        <v>1</v>
      </c>
      <c r="Y2865" s="50" t="n">
        <v>12</v>
      </c>
      <c r="Z2865" s="50" t="n">
        <v>22.1</v>
      </c>
      <c r="AA2865" s="50" t="n">
        <v>68</v>
      </c>
      <c r="AB2865" s="50" t="n">
        <v>21.657</v>
      </c>
      <c r="AC2865" s="50" t="n">
        <v>48</v>
      </c>
      <c r="AD2865" s="50" t="n">
        <v>2</v>
      </c>
      <c r="AE2865" s="50" t="n">
        <v>23</v>
      </c>
      <c r="AF2865" s="50" t="n">
        <v>48</v>
      </c>
      <c r="AG2865" s="50" t="n">
        <v>4342.8</v>
      </c>
      <c r="AH2865" s="50" t="n">
        <v>16</v>
      </c>
      <c r="AI2865" s="50" t="n">
        <v>93</v>
      </c>
      <c r="AJ2865" s="50" t="n">
        <v>6815.3</v>
      </c>
      <c r="AK2865" s="50" t="n">
        <v>28</v>
      </c>
    </row>
    <row r="2866" customFormat="false" ht="15" hidden="false" customHeight="false" outlineLevel="0" collapsed="false">
      <c r="A2866" s="50" t="s">
        <v>1561</v>
      </c>
      <c r="B2866" s="50" t="s">
        <v>172</v>
      </c>
      <c r="C2866" s="50" t="s">
        <v>758</v>
      </c>
      <c r="D2866" s="50" t="n">
        <v>660688</v>
      </c>
      <c r="E2866" s="50" t="n">
        <v>4</v>
      </c>
      <c r="F2866" s="50" t="s">
        <v>53</v>
      </c>
      <c r="G2866" s="50" t="n">
        <v>219</v>
      </c>
      <c r="H2866" s="50" t="n">
        <v>103</v>
      </c>
      <c r="I2866" s="50" t="n">
        <v>16</v>
      </c>
      <c r="J2866" s="50" t="n">
        <v>110</v>
      </c>
      <c r="K2866" s="50" t="n">
        <v>65</v>
      </c>
      <c r="L2866" s="50" t="n">
        <v>6</v>
      </c>
      <c r="M2866" s="50" t="n">
        <v>109</v>
      </c>
      <c r="N2866" s="50" t="n">
        <v>38</v>
      </c>
      <c r="O2866" s="50" t="n">
        <v>-4.884</v>
      </c>
      <c r="P2866" s="50" t="n">
        <v>59</v>
      </c>
      <c r="Q2866" s="50" t="n">
        <v>56</v>
      </c>
      <c r="R2866" s="50" t="n">
        <v>10</v>
      </c>
      <c r="S2866" s="50" t="n">
        <v>4</v>
      </c>
      <c r="T2866" s="50" t="n">
        <v>0</v>
      </c>
      <c r="U2866" s="50" t="n">
        <v>1</v>
      </c>
      <c r="V2866" s="50" t="n">
        <v>1</v>
      </c>
      <c r="W2866" s="50" t="n">
        <v>1</v>
      </c>
      <c r="X2866" s="50" t="n">
        <v>1</v>
      </c>
      <c r="Y2866" s="50" t="n">
        <v>9</v>
      </c>
      <c r="Z2866" s="50" t="n">
        <v>12.9</v>
      </c>
      <c r="AA2866" s="50" t="n">
        <v>59</v>
      </c>
      <c r="AB2866" s="50" t="n">
        <v>11.659</v>
      </c>
      <c r="AC2866" s="50" t="n">
        <v>48</v>
      </c>
      <c r="AD2866" s="50" t="n">
        <v>2</v>
      </c>
      <c r="AE2866" s="50" t="n">
        <v>18</v>
      </c>
      <c r="AF2866" s="50" t="n">
        <v>48</v>
      </c>
      <c r="AG2866" s="50" t="n">
        <v>4243.5</v>
      </c>
      <c r="AH2866" s="50" t="n">
        <v>14</v>
      </c>
      <c r="AI2866" s="50" t="n">
        <v>86</v>
      </c>
      <c r="AJ2866" s="50" t="n">
        <v>5790.7</v>
      </c>
      <c r="AK2866" s="50" t="n">
        <v>0</v>
      </c>
    </row>
    <row r="2867" customFormat="false" ht="15" hidden="false" customHeight="false" outlineLevel="0" collapsed="false">
      <c r="A2867" s="50" t="s">
        <v>1561</v>
      </c>
      <c r="B2867" s="50" t="s">
        <v>172</v>
      </c>
      <c r="C2867" s="50" t="s">
        <v>758</v>
      </c>
      <c r="D2867" s="50" t="n">
        <v>660688</v>
      </c>
      <c r="E2867" s="50" t="n">
        <v>5</v>
      </c>
      <c r="F2867" s="50" t="s">
        <v>54</v>
      </c>
      <c r="G2867" s="50" t="n">
        <v>186</v>
      </c>
      <c r="H2867" s="50" t="n">
        <v>94</v>
      </c>
      <c r="I2867" s="50" t="n">
        <v>9</v>
      </c>
      <c r="J2867" s="50" t="n">
        <v>100</v>
      </c>
      <c r="K2867" s="50" t="n">
        <v>61</v>
      </c>
      <c r="L2867" s="50" t="n">
        <v>2</v>
      </c>
      <c r="M2867" s="50" t="n">
        <v>86</v>
      </c>
      <c r="N2867" s="50" t="n">
        <v>33</v>
      </c>
      <c r="O2867" s="50" t="n">
        <v>5.294</v>
      </c>
      <c r="P2867" s="50" t="n">
        <v>60</v>
      </c>
      <c r="Q2867" s="50" t="n">
        <v>58</v>
      </c>
      <c r="R2867" s="50" t="n">
        <v>22</v>
      </c>
      <c r="S2867" s="50" t="n">
        <v>8</v>
      </c>
      <c r="T2867" s="50" t="n">
        <v>0</v>
      </c>
      <c r="U2867" s="50" t="n">
        <v>4</v>
      </c>
      <c r="V2867" s="50" t="n">
        <v>1</v>
      </c>
      <c r="W2867" s="50" t="n">
        <v>0</v>
      </c>
      <c r="X2867" s="50" t="n">
        <v>1</v>
      </c>
      <c r="Y2867" s="50" t="n">
        <v>9</v>
      </c>
      <c r="Z2867" s="50" t="n">
        <v>27.7</v>
      </c>
      <c r="AA2867" s="50" t="n">
        <v>60</v>
      </c>
      <c r="AB2867" s="50" t="n">
        <v>19.643</v>
      </c>
      <c r="AC2867" s="50" t="n">
        <v>50</v>
      </c>
      <c r="AD2867" s="50" t="n">
        <v>5</v>
      </c>
      <c r="AE2867" s="50" t="n">
        <v>23</v>
      </c>
      <c r="AF2867" s="50" t="n">
        <v>50</v>
      </c>
      <c r="AG2867" s="50" t="n">
        <v>4542.7</v>
      </c>
      <c r="AH2867" s="50" t="n">
        <v>21</v>
      </c>
      <c r="AI2867" s="50" t="n">
        <v>81</v>
      </c>
      <c r="AJ2867" s="50" t="n">
        <v>5494</v>
      </c>
      <c r="AK2867" s="50" t="n">
        <v>0</v>
      </c>
    </row>
    <row r="2868" customFormat="false" ht="15" hidden="false" customHeight="false" outlineLevel="0" collapsed="false">
      <c r="A2868" s="50" t="s">
        <v>1561</v>
      </c>
      <c r="B2868" s="50" t="s">
        <v>172</v>
      </c>
      <c r="C2868" s="50" t="s">
        <v>758</v>
      </c>
      <c r="D2868" s="50" t="n">
        <v>660688</v>
      </c>
      <c r="E2868" s="50" t="n">
        <v>6</v>
      </c>
      <c r="F2868" s="50" t="s">
        <v>55</v>
      </c>
      <c r="G2868" s="50" t="n">
        <v>218</v>
      </c>
      <c r="H2868" s="50" t="n">
        <v>115</v>
      </c>
      <c r="I2868" s="50" t="n">
        <v>17</v>
      </c>
      <c r="J2868" s="50" t="n">
        <v>101</v>
      </c>
      <c r="K2868" s="50" t="n">
        <v>72</v>
      </c>
      <c r="L2868" s="50" t="n">
        <v>4</v>
      </c>
      <c r="M2868" s="50" t="n">
        <v>117</v>
      </c>
      <c r="N2868" s="50" t="n">
        <v>43</v>
      </c>
      <c r="O2868" s="50" t="n">
        <v>0.756</v>
      </c>
      <c r="P2868" s="50" t="n">
        <v>71</v>
      </c>
      <c r="Q2868" s="50" t="n">
        <v>65</v>
      </c>
      <c r="R2868" s="50" t="n">
        <v>19</v>
      </c>
      <c r="S2868" s="50" t="n">
        <v>4</v>
      </c>
      <c r="T2868" s="50" t="n">
        <v>0</v>
      </c>
      <c r="U2868" s="50" t="n">
        <v>1</v>
      </c>
      <c r="V2868" s="50" t="n">
        <v>5</v>
      </c>
      <c r="W2868" s="50" t="n">
        <v>1</v>
      </c>
      <c r="X2868" s="50" t="n">
        <v>0</v>
      </c>
      <c r="Y2868" s="50" t="n">
        <v>7</v>
      </c>
      <c r="Z2868" s="50" t="n">
        <v>23.8</v>
      </c>
      <c r="AA2868" s="50" t="n">
        <v>71</v>
      </c>
      <c r="AB2868" s="50" t="n">
        <v>21.223</v>
      </c>
      <c r="AC2868" s="50" t="n">
        <v>58</v>
      </c>
      <c r="AD2868" s="50" t="n">
        <v>1</v>
      </c>
      <c r="AE2868" s="50" t="n">
        <v>21</v>
      </c>
      <c r="AF2868" s="50" t="n">
        <v>58</v>
      </c>
      <c r="AG2868" s="50" t="n">
        <v>5046.9</v>
      </c>
      <c r="AH2868" s="50" t="n">
        <v>15</v>
      </c>
      <c r="AI2868" s="50" t="n">
        <v>101</v>
      </c>
      <c r="AJ2868" s="50" t="n">
        <v>6877.8</v>
      </c>
      <c r="AK2868" s="50" t="n">
        <v>1</v>
      </c>
    </row>
    <row r="2869" customFormat="false" ht="15" hidden="false" customHeight="false" outlineLevel="0" collapsed="false">
      <c r="A2869" s="50" t="s">
        <v>1561</v>
      </c>
      <c r="B2869" s="50" t="s">
        <v>172</v>
      </c>
      <c r="C2869" s="50" t="s">
        <v>758</v>
      </c>
      <c r="D2869" s="50" t="n">
        <v>660688</v>
      </c>
      <c r="E2869" s="50" t="n">
        <v>7</v>
      </c>
      <c r="F2869" s="50" t="s">
        <v>56</v>
      </c>
      <c r="G2869" s="50" t="n">
        <v>162</v>
      </c>
      <c r="H2869" s="50" t="n">
        <v>95</v>
      </c>
      <c r="I2869" s="50" t="n">
        <v>8</v>
      </c>
      <c r="J2869" s="50" t="n">
        <v>84</v>
      </c>
      <c r="K2869" s="50" t="n">
        <v>62</v>
      </c>
      <c r="L2869" s="50" t="n">
        <v>3</v>
      </c>
      <c r="M2869" s="50" t="n">
        <v>78</v>
      </c>
      <c r="N2869" s="50" t="n">
        <v>33</v>
      </c>
      <c r="O2869" s="50" t="n">
        <v>-3.409</v>
      </c>
      <c r="P2869" s="50" t="n">
        <v>52</v>
      </c>
      <c r="Q2869" s="50" t="n">
        <v>49</v>
      </c>
      <c r="R2869" s="50" t="n">
        <v>9</v>
      </c>
      <c r="S2869" s="50" t="n">
        <v>4</v>
      </c>
      <c r="T2869" s="50" t="n">
        <v>0</v>
      </c>
      <c r="U2869" s="50" t="n">
        <v>1</v>
      </c>
      <c r="V2869" s="50" t="n">
        <v>2</v>
      </c>
      <c r="W2869" s="50" t="n">
        <v>0</v>
      </c>
      <c r="X2869" s="50" t="n">
        <v>1</v>
      </c>
      <c r="Y2869" s="50" t="n">
        <v>4</v>
      </c>
      <c r="Z2869" s="50" t="n">
        <v>12</v>
      </c>
      <c r="AA2869" s="50" t="n">
        <v>52</v>
      </c>
      <c r="AB2869" s="50" t="n">
        <v>12.557</v>
      </c>
      <c r="AC2869" s="50" t="n">
        <v>46</v>
      </c>
      <c r="AD2869" s="50" t="n">
        <v>2</v>
      </c>
      <c r="AE2869" s="50" t="n">
        <v>13</v>
      </c>
      <c r="AF2869" s="50" t="n">
        <v>46</v>
      </c>
      <c r="AG2869" s="50" t="n">
        <v>3900.3</v>
      </c>
      <c r="AH2869" s="50" t="n">
        <v>20</v>
      </c>
      <c r="AI2869" s="50" t="n">
        <v>89</v>
      </c>
      <c r="AJ2869" s="50" t="n">
        <v>6036.2</v>
      </c>
      <c r="AK2869" s="50" t="n">
        <v>2</v>
      </c>
    </row>
    <row r="2870" customFormat="false" ht="15" hidden="false" customHeight="false" outlineLevel="0" collapsed="false">
      <c r="A2870" s="50" t="s">
        <v>1561</v>
      </c>
      <c r="B2870" s="50" t="s">
        <v>172</v>
      </c>
      <c r="C2870" s="50" t="s">
        <v>758</v>
      </c>
      <c r="D2870" s="50" t="n">
        <v>660688</v>
      </c>
      <c r="E2870" s="50" t="n">
        <v>8</v>
      </c>
      <c r="F2870" s="50" t="s">
        <v>57</v>
      </c>
      <c r="G2870" s="50" t="n">
        <v>227</v>
      </c>
      <c r="H2870" s="50" t="n">
        <v>116</v>
      </c>
      <c r="I2870" s="50" t="n">
        <v>15</v>
      </c>
      <c r="J2870" s="50" t="n">
        <v>110</v>
      </c>
      <c r="K2870" s="50" t="n">
        <v>77</v>
      </c>
      <c r="L2870" s="50" t="n">
        <v>2</v>
      </c>
      <c r="M2870" s="50" t="n">
        <v>113</v>
      </c>
      <c r="N2870" s="50" t="n">
        <v>39</v>
      </c>
      <c r="O2870" s="50" t="n">
        <v>4.732</v>
      </c>
      <c r="P2870" s="50" t="n">
        <v>72</v>
      </c>
      <c r="Q2870" s="50" t="n">
        <v>65</v>
      </c>
      <c r="R2870" s="50" t="n">
        <v>23</v>
      </c>
      <c r="S2870" s="50" t="n">
        <v>2</v>
      </c>
      <c r="T2870" s="50" t="n">
        <v>0</v>
      </c>
      <c r="U2870" s="50" t="n">
        <v>2</v>
      </c>
      <c r="V2870" s="50" t="n">
        <v>7</v>
      </c>
      <c r="W2870" s="50" t="n">
        <v>0</v>
      </c>
      <c r="X2870" s="50" t="n">
        <v>0</v>
      </c>
      <c r="Y2870" s="50" t="n">
        <v>6</v>
      </c>
      <c r="Z2870" s="50" t="n">
        <v>27.8</v>
      </c>
      <c r="AA2870" s="50" t="n">
        <v>71</v>
      </c>
      <c r="AB2870" s="50" t="n">
        <v>23.652</v>
      </c>
      <c r="AC2870" s="50" t="n">
        <v>59</v>
      </c>
      <c r="AD2870" s="50" t="n">
        <v>2</v>
      </c>
      <c r="AE2870" s="50" t="n">
        <v>20</v>
      </c>
      <c r="AF2870" s="50" t="n">
        <v>59</v>
      </c>
      <c r="AG2870" s="50" t="n">
        <v>5182.3</v>
      </c>
      <c r="AH2870" s="50" t="n">
        <v>22</v>
      </c>
      <c r="AI2870" s="50" t="n">
        <v>104</v>
      </c>
      <c r="AJ2870" s="50" t="n">
        <v>7009.3</v>
      </c>
      <c r="AK2870" s="50" t="n">
        <v>2</v>
      </c>
    </row>
    <row r="2871" customFormat="false" ht="15" hidden="false" customHeight="false" outlineLevel="0" collapsed="false">
      <c r="A2871" s="50" t="s">
        <v>1561</v>
      </c>
      <c r="B2871" s="50" t="s">
        <v>172</v>
      </c>
      <c r="C2871" s="50" t="s">
        <v>758</v>
      </c>
      <c r="D2871" s="50" t="n">
        <v>660688</v>
      </c>
      <c r="E2871" s="50" t="n">
        <v>9</v>
      </c>
      <c r="F2871" s="50" t="s">
        <v>58</v>
      </c>
      <c r="G2871" s="50" t="n">
        <v>119</v>
      </c>
      <c r="H2871" s="50" t="n">
        <v>70</v>
      </c>
      <c r="I2871" s="50" t="n">
        <v>11</v>
      </c>
      <c r="J2871" s="50" t="n">
        <v>58</v>
      </c>
      <c r="K2871" s="50" t="n">
        <v>38</v>
      </c>
      <c r="L2871" s="50" t="n">
        <v>4</v>
      </c>
      <c r="M2871" s="50" t="n">
        <v>61</v>
      </c>
      <c r="N2871" s="50" t="n">
        <v>32</v>
      </c>
      <c r="O2871" s="50" t="n">
        <v>-1.207</v>
      </c>
      <c r="P2871" s="50" t="n">
        <v>40</v>
      </c>
      <c r="Q2871" s="50" t="n">
        <v>39</v>
      </c>
      <c r="R2871" s="50" t="n">
        <v>10</v>
      </c>
      <c r="S2871" s="50" t="n">
        <v>2</v>
      </c>
      <c r="T2871" s="50" t="n">
        <v>0</v>
      </c>
      <c r="U2871" s="50" t="n">
        <v>1</v>
      </c>
      <c r="V2871" s="50" t="n">
        <v>0</v>
      </c>
      <c r="W2871" s="50" t="n">
        <v>1</v>
      </c>
      <c r="X2871" s="50" t="n">
        <v>0</v>
      </c>
      <c r="Y2871" s="50" t="n">
        <v>2</v>
      </c>
      <c r="Z2871" s="50" t="n">
        <v>11.5</v>
      </c>
      <c r="AA2871" s="50" t="n">
        <v>40</v>
      </c>
      <c r="AB2871" s="50" t="n">
        <v>13.11</v>
      </c>
      <c r="AC2871" s="50" t="n">
        <v>37</v>
      </c>
      <c r="AD2871" s="50" t="n">
        <v>3</v>
      </c>
      <c r="AE2871" s="50" t="n">
        <v>14</v>
      </c>
      <c r="AF2871" s="50" t="n">
        <v>37</v>
      </c>
      <c r="AG2871" s="50" t="n">
        <v>3227.6</v>
      </c>
      <c r="AH2871" s="50" t="n">
        <v>12</v>
      </c>
      <c r="AI2871" s="50" t="n">
        <v>65</v>
      </c>
      <c r="AJ2871" s="50" t="n">
        <v>4380.5</v>
      </c>
      <c r="AK2871" s="50" t="n">
        <v>0</v>
      </c>
    </row>
    <row r="2872" customFormat="false" ht="15" hidden="false" customHeight="false" outlineLevel="0" collapsed="false">
      <c r="A2872" s="50" t="s">
        <v>1562</v>
      </c>
      <c r="B2872" s="50" t="s">
        <v>172</v>
      </c>
      <c r="C2872" s="50" t="s">
        <v>302</v>
      </c>
      <c r="D2872" s="50" t="n">
        <v>678554</v>
      </c>
      <c r="E2872" s="50" t="n">
        <v>4</v>
      </c>
      <c r="F2872" s="50" t="s">
        <v>53</v>
      </c>
      <c r="G2872" s="50" t="n">
        <v>289</v>
      </c>
      <c r="H2872" s="50" t="n">
        <v>123</v>
      </c>
      <c r="I2872" s="50" t="n">
        <v>20</v>
      </c>
      <c r="J2872" s="50" t="n">
        <v>141</v>
      </c>
      <c r="K2872" s="50" t="n">
        <v>83</v>
      </c>
      <c r="L2872" s="50" t="n">
        <v>8</v>
      </c>
      <c r="M2872" s="50" t="n">
        <v>148</v>
      </c>
      <c r="N2872" s="50" t="n">
        <v>40</v>
      </c>
      <c r="O2872" s="50" t="n">
        <v>1.257</v>
      </c>
      <c r="P2872" s="50" t="n">
        <v>71</v>
      </c>
      <c r="Q2872" s="50" t="n">
        <v>63</v>
      </c>
      <c r="R2872" s="50" t="n">
        <v>14</v>
      </c>
      <c r="S2872" s="50" t="n">
        <v>4</v>
      </c>
      <c r="T2872" s="50" t="n">
        <v>0</v>
      </c>
      <c r="U2872" s="50" t="n">
        <v>4</v>
      </c>
      <c r="V2872" s="50" t="n">
        <v>7</v>
      </c>
      <c r="W2872" s="50" t="n">
        <v>1</v>
      </c>
      <c r="X2872" s="50" t="n">
        <v>0</v>
      </c>
      <c r="Y2872" s="50" t="n">
        <v>11</v>
      </c>
      <c r="Z2872" s="50" t="n">
        <v>24</v>
      </c>
      <c r="AA2872" s="50" t="n">
        <v>71</v>
      </c>
      <c r="AB2872" s="50" t="n">
        <v>24.718</v>
      </c>
      <c r="AC2872" s="50" t="n">
        <v>52</v>
      </c>
      <c r="AD2872" s="50" t="n">
        <v>5</v>
      </c>
      <c r="AE2872" s="50" t="n">
        <v>23</v>
      </c>
      <c r="AF2872" s="50" t="n">
        <v>52</v>
      </c>
      <c r="AG2872" s="50" t="n">
        <v>4645.3</v>
      </c>
      <c r="AH2872" s="50" t="n">
        <v>13</v>
      </c>
      <c r="AI2872" s="50" t="n">
        <v>108</v>
      </c>
      <c r="AJ2872" s="50" t="n">
        <v>7801</v>
      </c>
      <c r="AK2872" s="50" t="n">
        <v>28</v>
      </c>
    </row>
    <row r="2873" customFormat="false" ht="15" hidden="false" customHeight="false" outlineLevel="0" collapsed="false">
      <c r="A2873" s="50" t="s">
        <v>1562</v>
      </c>
      <c r="B2873" s="50" t="s">
        <v>172</v>
      </c>
      <c r="C2873" s="50" t="s">
        <v>302</v>
      </c>
      <c r="D2873" s="50" t="n">
        <v>678554</v>
      </c>
      <c r="E2873" s="50" t="n">
        <v>5</v>
      </c>
      <c r="F2873" s="50" t="s">
        <v>54</v>
      </c>
      <c r="G2873" s="50" t="n">
        <v>372</v>
      </c>
      <c r="H2873" s="50" t="n">
        <v>151</v>
      </c>
      <c r="I2873" s="50" t="n">
        <v>23</v>
      </c>
      <c r="J2873" s="50" t="n">
        <v>175</v>
      </c>
      <c r="K2873" s="50" t="n">
        <v>106</v>
      </c>
      <c r="L2873" s="50" t="n">
        <v>9</v>
      </c>
      <c r="M2873" s="50" t="n">
        <v>197</v>
      </c>
      <c r="N2873" s="50" t="n">
        <v>45</v>
      </c>
      <c r="O2873" s="50" t="n">
        <v>4.148</v>
      </c>
      <c r="P2873" s="50" t="n">
        <v>85</v>
      </c>
      <c r="Q2873" s="50" t="n">
        <v>69</v>
      </c>
      <c r="R2873" s="50" t="n">
        <v>18</v>
      </c>
      <c r="S2873" s="50" t="n">
        <v>5</v>
      </c>
      <c r="T2873" s="50" t="n">
        <v>0</v>
      </c>
      <c r="U2873" s="50" t="n">
        <v>4</v>
      </c>
      <c r="V2873" s="50" t="n">
        <v>15</v>
      </c>
      <c r="W2873" s="50" t="n">
        <v>1</v>
      </c>
      <c r="X2873" s="50" t="n">
        <v>0</v>
      </c>
      <c r="Y2873" s="50" t="n">
        <v>15</v>
      </c>
      <c r="Z2873" s="50" t="n">
        <v>33.55</v>
      </c>
      <c r="AA2873" s="50" t="n">
        <v>85</v>
      </c>
      <c r="AB2873" s="50" t="n">
        <v>33.143</v>
      </c>
      <c r="AC2873" s="50" t="n">
        <v>54</v>
      </c>
      <c r="AD2873" s="50" t="n">
        <v>7</v>
      </c>
      <c r="AE2873" s="50" t="n">
        <v>26</v>
      </c>
      <c r="AF2873" s="50" t="n">
        <v>54</v>
      </c>
      <c r="AG2873" s="50" t="n">
        <v>4841.4</v>
      </c>
      <c r="AH2873" s="50" t="n">
        <v>25</v>
      </c>
      <c r="AI2873" s="50" t="n">
        <v>137</v>
      </c>
      <c r="AJ2873" s="50" t="n">
        <v>9987.4</v>
      </c>
      <c r="AK2873" s="50" t="n">
        <v>47</v>
      </c>
    </row>
    <row r="2874" customFormat="false" ht="15" hidden="false" customHeight="false" outlineLevel="0" collapsed="false">
      <c r="A2874" s="50" t="s">
        <v>1562</v>
      </c>
      <c r="B2874" s="50" t="s">
        <v>172</v>
      </c>
      <c r="C2874" s="50" t="s">
        <v>302</v>
      </c>
      <c r="D2874" s="50" t="n">
        <v>678554</v>
      </c>
      <c r="E2874" s="50" t="n">
        <v>6</v>
      </c>
      <c r="F2874" s="50" t="s">
        <v>55</v>
      </c>
      <c r="G2874" s="50" t="n">
        <v>439</v>
      </c>
      <c r="H2874" s="50" t="n">
        <v>176</v>
      </c>
      <c r="I2874" s="50" t="n">
        <v>27</v>
      </c>
      <c r="J2874" s="50" t="n">
        <v>205</v>
      </c>
      <c r="K2874" s="50" t="n">
        <v>111</v>
      </c>
      <c r="L2874" s="50" t="n">
        <v>7</v>
      </c>
      <c r="M2874" s="50" t="n">
        <v>234</v>
      </c>
      <c r="N2874" s="50" t="n">
        <v>65</v>
      </c>
      <c r="O2874" s="50" t="n">
        <v>-1.816</v>
      </c>
      <c r="P2874" s="50" t="n">
        <v>100</v>
      </c>
      <c r="Q2874" s="50" t="n">
        <v>92</v>
      </c>
      <c r="R2874" s="50" t="n">
        <v>18</v>
      </c>
      <c r="S2874" s="50" t="n">
        <v>2</v>
      </c>
      <c r="T2874" s="50" t="n">
        <v>0</v>
      </c>
      <c r="U2874" s="50" t="n">
        <v>6</v>
      </c>
      <c r="V2874" s="50" t="n">
        <v>6</v>
      </c>
      <c r="W2874" s="50" t="n">
        <v>2</v>
      </c>
      <c r="X2874" s="50" t="n">
        <v>0</v>
      </c>
      <c r="Y2874" s="50" t="n">
        <v>23</v>
      </c>
      <c r="Z2874" s="50" t="n">
        <v>28.2</v>
      </c>
      <c r="AA2874" s="50" t="n">
        <v>98</v>
      </c>
      <c r="AB2874" s="50" t="n">
        <v>32.157</v>
      </c>
      <c r="AC2874" s="50" t="n">
        <v>69</v>
      </c>
      <c r="AD2874" s="50" t="n">
        <v>7</v>
      </c>
      <c r="AE2874" s="50" t="n">
        <v>24</v>
      </c>
      <c r="AF2874" s="50" t="n">
        <v>67</v>
      </c>
      <c r="AG2874" s="50" t="n">
        <v>5703.7</v>
      </c>
      <c r="AH2874" s="50" t="n">
        <v>23</v>
      </c>
      <c r="AI2874" s="50" t="n">
        <v>151</v>
      </c>
      <c r="AJ2874" s="50" t="n">
        <v>10936.7</v>
      </c>
      <c r="AK2874" s="50" t="n">
        <v>37</v>
      </c>
    </row>
    <row r="2875" customFormat="false" ht="15" hidden="false" customHeight="false" outlineLevel="0" collapsed="false">
      <c r="A2875" s="50" t="s">
        <v>1562</v>
      </c>
      <c r="B2875" s="50" t="s">
        <v>172</v>
      </c>
      <c r="C2875" s="50" t="s">
        <v>302</v>
      </c>
      <c r="D2875" s="50" t="n">
        <v>678554</v>
      </c>
      <c r="E2875" s="50" t="n">
        <v>7</v>
      </c>
      <c r="F2875" s="50" t="s">
        <v>56</v>
      </c>
      <c r="G2875" s="50" t="n">
        <v>295</v>
      </c>
      <c r="H2875" s="50" t="n">
        <v>117</v>
      </c>
      <c r="I2875" s="50" t="n">
        <v>21</v>
      </c>
      <c r="J2875" s="50" t="n">
        <v>139</v>
      </c>
      <c r="K2875" s="50" t="n">
        <v>82</v>
      </c>
      <c r="L2875" s="50" t="n">
        <v>7</v>
      </c>
      <c r="M2875" s="50" t="n">
        <v>156</v>
      </c>
      <c r="N2875" s="50" t="n">
        <v>35</v>
      </c>
      <c r="O2875" s="50" t="n">
        <v>9.058</v>
      </c>
      <c r="P2875" s="50" t="n">
        <v>71</v>
      </c>
      <c r="Q2875" s="50" t="n">
        <v>60</v>
      </c>
      <c r="R2875" s="50" t="n">
        <v>22</v>
      </c>
      <c r="S2875" s="50" t="n">
        <v>6</v>
      </c>
      <c r="T2875" s="50" t="n">
        <v>1</v>
      </c>
      <c r="U2875" s="50" t="n">
        <v>3</v>
      </c>
      <c r="V2875" s="50" t="n">
        <v>11</v>
      </c>
      <c r="W2875" s="50" t="n">
        <v>0</v>
      </c>
      <c r="X2875" s="50" t="n">
        <v>0</v>
      </c>
      <c r="Y2875" s="50" t="n">
        <v>13</v>
      </c>
      <c r="Z2875" s="50" t="n">
        <v>33.6</v>
      </c>
      <c r="AA2875" s="50" t="n">
        <v>70</v>
      </c>
      <c r="AB2875" s="50" t="n">
        <v>26.062</v>
      </c>
      <c r="AC2875" s="50" t="n">
        <v>47</v>
      </c>
      <c r="AD2875" s="50" t="n">
        <v>5</v>
      </c>
      <c r="AE2875" s="50" t="n">
        <v>21</v>
      </c>
      <c r="AF2875" s="50" t="n">
        <v>46</v>
      </c>
      <c r="AG2875" s="50" t="n">
        <v>4084.6</v>
      </c>
      <c r="AH2875" s="50" t="n">
        <v>22</v>
      </c>
      <c r="AI2875" s="50" t="n">
        <v>106</v>
      </c>
      <c r="AJ2875" s="50" t="n">
        <v>7687.3</v>
      </c>
      <c r="AK2875" s="50" t="n">
        <v>26</v>
      </c>
    </row>
    <row r="2876" customFormat="false" ht="15" hidden="false" customHeight="false" outlineLevel="0" collapsed="false">
      <c r="A2876" s="50" t="s">
        <v>1563</v>
      </c>
      <c r="B2876" s="50" t="s">
        <v>172</v>
      </c>
      <c r="C2876" s="50" t="s">
        <v>759</v>
      </c>
      <c r="D2876" s="50" t="n">
        <v>677588</v>
      </c>
      <c r="E2876" s="50" t="n">
        <v>4</v>
      </c>
      <c r="F2876" s="50" t="s">
        <v>53</v>
      </c>
      <c r="G2876" s="50" t="n">
        <v>237</v>
      </c>
      <c r="H2876" s="50" t="n">
        <v>117</v>
      </c>
      <c r="I2876" s="50" t="n">
        <v>38</v>
      </c>
      <c r="J2876" s="50" t="n">
        <v>108</v>
      </c>
      <c r="K2876" s="50" t="n">
        <v>74</v>
      </c>
      <c r="L2876" s="50" t="n">
        <v>19</v>
      </c>
      <c r="M2876" s="50" t="n">
        <v>129</v>
      </c>
      <c r="N2876" s="50" t="n">
        <v>43</v>
      </c>
      <c r="O2876" s="50" t="n">
        <v>-0.087</v>
      </c>
      <c r="P2876" s="50" t="n">
        <v>55</v>
      </c>
      <c r="Q2876" s="50" t="n">
        <v>51</v>
      </c>
      <c r="R2876" s="50" t="n">
        <v>13</v>
      </c>
      <c r="S2876" s="50" t="n">
        <v>1</v>
      </c>
      <c r="T2876" s="50" t="n">
        <v>0</v>
      </c>
      <c r="U2876" s="50" t="n">
        <v>1</v>
      </c>
      <c r="V2876" s="50" t="n">
        <v>3</v>
      </c>
      <c r="W2876" s="50" t="n">
        <v>1</v>
      </c>
      <c r="X2876" s="50" t="n">
        <v>0</v>
      </c>
      <c r="Y2876" s="50" t="n">
        <v>17</v>
      </c>
      <c r="Z2876" s="50" t="n">
        <v>15.95</v>
      </c>
      <c r="AA2876" s="50" t="n">
        <v>55</v>
      </c>
      <c r="AB2876" s="50" t="n">
        <v>15.135</v>
      </c>
      <c r="AC2876" s="50" t="n">
        <v>34</v>
      </c>
      <c r="AD2876" s="50" t="n">
        <v>1</v>
      </c>
      <c r="AE2876" s="50" t="n">
        <v>15</v>
      </c>
      <c r="AF2876" s="50" t="n">
        <v>34</v>
      </c>
      <c r="AG2876" s="50" t="n">
        <v>3077.5</v>
      </c>
      <c r="AH2876" s="50" t="n">
        <v>13</v>
      </c>
      <c r="AI2876" s="50" t="n">
        <v>99</v>
      </c>
      <c r="AJ2876" s="50" t="n">
        <v>7274.4</v>
      </c>
      <c r="AK2876" s="50" t="n">
        <v>33</v>
      </c>
    </row>
    <row r="2877" customFormat="false" ht="15" hidden="false" customHeight="false" outlineLevel="0" collapsed="false">
      <c r="A2877" s="50" t="s">
        <v>1563</v>
      </c>
      <c r="B2877" s="50" t="s">
        <v>172</v>
      </c>
      <c r="C2877" s="50" t="s">
        <v>759</v>
      </c>
      <c r="D2877" s="50" t="n">
        <v>677588</v>
      </c>
      <c r="E2877" s="50" t="n">
        <v>5</v>
      </c>
      <c r="F2877" s="50" t="s">
        <v>54</v>
      </c>
      <c r="G2877" s="50" t="n">
        <v>254</v>
      </c>
      <c r="H2877" s="50" t="n">
        <v>126</v>
      </c>
      <c r="I2877" s="50" t="n">
        <v>47</v>
      </c>
      <c r="J2877" s="50" t="n">
        <v>125</v>
      </c>
      <c r="K2877" s="50" t="n">
        <v>87</v>
      </c>
      <c r="L2877" s="50" t="n">
        <v>22</v>
      </c>
      <c r="M2877" s="50" t="n">
        <v>129</v>
      </c>
      <c r="N2877" s="50" t="n">
        <v>39</v>
      </c>
      <c r="O2877" s="50" t="n">
        <v>1.343</v>
      </c>
      <c r="P2877" s="50" t="n">
        <v>65</v>
      </c>
      <c r="Q2877" s="50" t="n">
        <v>60</v>
      </c>
      <c r="R2877" s="50" t="n">
        <v>12</v>
      </c>
      <c r="S2877" s="50" t="n">
        <v>6</v>
      </c>
      <c r="T2877" s="50" t="n">
        <v>1</v>
      </c>
      <c r="U2877" s="50" t="n">
        <v>2</v>
      </c>
      <c r="V2877" s="50" t="n">
        <v>5</v>
      </c>
      <c r="W2877" s="50" t="n">
        <v>0</v>
      </c>
      <c r="X2877" s="50" t="n">
        <v>0</v>
      </c>
      <c r="Y2877" s="50" t="n">
        <v>21</v>
      </c>
      <c r="Z2877" s="50" t="n">
        <v>19.3</v>
      </c>
      <c r="AA2877" s="50" t="n">
        <v>65</v>
      </c>
      <c r="AB2877" s="50" t="n">
        <v>21.347</v>
      </c>
      <c r="AC2877" s="50" t="n">
        <v>39</v>
      </c>
      <c r="AD2877" s="50" t="n">
        <v>6</v>
      </c>
      <c r="AE2877" s="50" t="n">
        <v>25</v>
      </c>
      <c r="AF2877" s="50" t="n">
        <v>39</v>
      </c>
      <c r="AG2877" s="50" t="n">
        <v>3730.7</v>
      </c>
      <c r="AH2877" s="50" t="n">
        <v>14</v>
      </c>
      <c r="AI2877" s="50" t="n">
        <v>115</v>
      </c>
      <c r="AJ2877" s="50" t="n">
        <v>8550.4</v>
      </c>
      <c r="AK2877" s="50" t="n">
        <v>48</v>
      </c>
    </row>
    <row r="2878" customFormat="false" ht="15" hidden="false" customHeight="false" outlineLevel="0" collapsed="false">
      <c r="A2878" s="50" t="s">
        <v>1563</v>
      </c>
      <c r="B2878" s="50" t="s">
        <v>172</v>
      </c>
      <c r="C2878" s="50" t="s">
        <v>759</v>
      </c>
      <c r="D2878" s="50" t="n">
        <v>677588</v>
      </c>
      <c r="E2878" s="50" t="n">
        <v>6</v>
      </c>
      <c r="F2878" s="50" t="s">
        <v>55</v>
      </c>
      <c r="G2878" s="50" t="n">
        <v>172</v>
      </c>
      <c r="H2878" s="50" t="n">
        <v>85</v>
      </c>
      <c r="I2878" s="50" t="n">
        <v>24</v>
      </c>
      <c r="J2878" s="50" t="n">
        <v>86</v>
      </c>
      <c r="K2878" s="50" t="n">
        <v>58</v>
      </c>
      <c r="L2878" s="50" t="n">
        <v>9</v>
      </c>
      <c r="M2878" s="50" t="n">
        <v>86</v>
      </c>
      <c r="N2878" s="50" t="n">
        <v>27</v>
      </c>
      <c r="O2878" s="50" t="n">
        <v>-2.491</v>
      </c>
      <c r="P2878" s="50" t="n">
        <v>44</v>
      </c>
      <c r="Q2878" s="50" t="n">
        <v>40</v>
      </c>
      <c r="R2878" s="50" t="n">
        <v>9</v>
      </c>
      <c r="S2878" s="50" t="n">
        <v>2</v>
      </c>
      <c r="T2878" s="50" t="n">
        <v>1</v>
      </c>
      <c r="U2878" s="50" t="n">
        <v>0</v>
      </c>
      <c r="V2878" s="50" t="n">
        <v>4</v>
      </c>
      <c r="W2878" s="50" t="n">
        <v>0</v>
      </c>
      <c r="X2878" s="50" t="n">
        <v>0</v>
      </c>
      <c r="Y2878" s="50" t="n">
        <v>16</v>
      </c>
      <c r="Z2878" s="50" t="n">
        <v>12.3</v>
      </c>
      <c r="AA2878" s="50" t="n">
        <v>44</v>
      </c>
      <c r="AB2878" s="50" t="n">
        <v>11.926</v>
      </c>
      <c r="AC2878" s="50" t="n">
        <v>24</v>
      </c>
      <c r="AD2878" s="50" t="n">
        <v>2</v>
      </c>
      <c r="AE2878" s="50" t="n">
        <v>10</v>
      </c>
      <c r="AF2878" s="50" t="n">
        <v>24</v>
      </c>
      <c r="AG2878" s="50" t="n">
        <v>2110.7</v>
      </c>
      <c r="AH2878" s="50" t="n">
        <v>7</v>
      </c>
      <c r="AI2878" s="50" t="n">
        <v>74</v>
      </c>
      <c r="AJ2878" s="50" t="n">
        <v>5475.1</v>
      </c>
      <c r="AK2878" s="50" t="n">
        <v>36</v>
      </c>
    </row>
    <row r="2879" customFormat="false" ht="15" hidden="false" customHeight="false" outlineLevel="0" collapsed="false">
      <c r="A2879" s="50" t="s">
        <v>1563</v>
      </c>
      <c r="B2879" s="50" t="s">
        <v>172</v>
      </c>
      <c r="C2879" s="50" t="s">
        <v>759</v>
      </c>
      <c r="D2879" s="50" t="n">
        <v>677588</v>
      </c>
      <c r="E2879" s="50" t="n">
        <v>7</v>
      </c>
      <c r="F2879" s="50" t="s">
        <v>56</v>
      </c>
      <c r="G2879" s="50" t="n">
        <v>187</v>
      </c>
      <c r="H2879" s="50" t="n">
        <v>90</v>
      </c>
      <c r="I2879" s="50" t="n">
        <v>19</v>
      </c>
      <c r="J2879" s="50" t="n">
        <v>91</v>
      </c>
      <c r="K2879" s="50" t="n">
        <v>62</v>
      </c>
      <c r="L2879" s="50" t="n">
        <v>8</v>
      </c>
      <c r="M2879" s="50" t="n">
        <v>96</v>
      </c>
      <c r="N2879" s="50" t="n">
        <v>28</v>
      </c>
      <c r="O2879" s="50" t="n">
        <v>2.046</v>
      </c>
      <c r="P2879" s="50" t="n">
        <v>47</v>
      </c>
      <c r="Q2879" s="50" t="n">
        <v>42</v>
      </c>
      <c r="R2879" s="50" t="n">
        <v>14</v>
      </c>
      <c r="S2879" s="50" t="n">
        <v>2</v>
      </c>
      <c r="T2879" s="50" t="n">
        <v>0</v>
      </c>
      <c r="U2879" s="50" t="n">
        <v>2</v>
      </c>
      <c r="V2879" s="50" t="n">
        <v>4</v>
      </c>
      <c r="W2879" s="50" t="n">
        <v>1</v>
      </c>
      <c r="X2879" s="50" t="n">
        <v>0</v>
      </c>
      <c r="Y2879" s="50" t="n">
        <v>8</v>
      </c>
      <c r="Z2879" s="50" t="n">
        <v>19</v>
      </c>
      <c r="AA2879" s="50" t="n">
        <v>47</v>
      </c>
      <c r="AB2879" s="50" t="n">
        <v>16.27</v>
      </c>
      <c r="AC2879" s="50" t="n">
        <v>34</v>
      </c>
      <c r="AD2879" s="50" t="n">
        <v>2</v>
      </c>
      <c r="AE2879" s="50" t="n">
        <v>16</v>
      </c>
      <c r="AF2879" s="50" t="n">
        <v>34</v>
      </c>
      <c r="AG2879" s="50" t="n">
        <v>3102.3</v>
      </c>
      <c r="AH2879" s="50" t="n">
        <v>10</v>
      </c>
      <c r="AI2879" s="50" t="n">
        <v>81</v>
      </c>
      <c r="AJ2879" s="50" t="n">
        <v>6014.6</v>
      </c>
      <c r="AK2879" s="50" t="n">
        <v>37</v>
      </c>
    </row>
    <row r="2880" customFormat="false" ht="15" hidden="false" customHeight="false" outlineLevel="0" collapsed="false">
      <c r="A2880" s="50" t="s">
        <v>1563</v>
      </c>
      <c r="B2880" s="50" t="s">
        <v>172</v>
      </c>
      <c r="C2880" s="50" t="s">
        <v>759</v>
      </c>
      <c r="D2880" s="50" t="n">
        <v>677588</v>
      </c>
      <c r="E2880" s="50" t="n">
        <v>8</v>
      </c>
      <c r="F2880" s="50" t="s">
        <v>57</v>
      </c>
      <c r="G2880" s="50" t="n">
        <v>252</v>
      </c>
      <c r="H2880" s="50" t="n">
        <v>111</v>
      </c>
      <c r="I2880" s="50" t="n">
        <v>36</v>
      </c>
      <c r="J2880" s="50" t="n">
        <v>108</v>
      </c>
      <c r="K2880" s="50" t="n">
        <v>71</v>
      </c>
      <c r="L2880" s="50" t="n">
        <v>14</v>
      </c>
      <c r="M2880" s="50" t="n">
        <v>143</v>
      </c>
      <c r="N2880" s="50" t="n">
        <v>40</v>
      </c>
      <c r="O2880" s="50" t="n">
        <v>0.342</v>
      </c>
      <c r="P2880" s="50" t="n">
        <v>60</v>
      </c>
      <c r="Q2880" s="50" t="n">
        <v>49</v>
      </c>
      <c r="R2880" s="50" t="n">
        <v>7</v>
      </c>
      <c r="S2880" s="50" t="n">
        <v>1</v>
      </c>
      <c r="T2880" s="50" t="n">
        <v>0</v>
      </c>
      <c r="U2880" s="50" t="n">
        <v>2</v>
      </c>
      <c r="V2880" s="50" t="n">
        <v>10</v>
      </c>
      <c r="W2880" s="50" t="n">
        <v>1</v>
      </c>
      <c r="X2880" s="50" t="n">
        <v>0</v>
      </c>
      <c r="Y2880" s="50" t="n">
        <v>20</v>
      </c>
      <c r="Z2880" s="50" t="n">
        <v>16.55</v>
      </c>
      <c r="AA2880" s="50" t="n">
        <v>60</v>
      </c>
      <c r="AB2880" s="50" t="n">
        <v>16.407</v>
      </c>
      <c r="AC2880" s="50" t="n">
        <v>29</v>
      </c>
      <c r="AD2880" s="50" t="n">
        <v>3</v>
      </c>
      <c r="AE2880" s="50" t="n">
        <v>9</v>
      </c>
      <c r="AF2880" s="50" t="n">
        <v>29</v>
      </c>
      <c r="AG2880" s="50" t="n">
        <v>2490.7</v>
      </c>
      <c r="AH2880" s="50" t="n">
        <v>7</v>
      </c>
      <c r="AI2880" s="50" t="n">
        <v>102</v>
      </c>
      <c r="AJ2880" s="50" t="n">
        <v>7490.6</v>
      </c>
      <c r="AK2880" s="50" t="n">
        <v>41</v>
      </c>
    </row>
    <row r="2881" customFormat="false" ht="15" hidden="false" customHeight="false" outlineLevel="0" collapsed="false">
      <c r="A2881" s="50" t="s">
        <v>1563</v>
      </c>
      <c r="B2881" s="50" t="s">
        <v>172</v>
      </c>
      <c r="C2881" s="50" t="s">
        <v>759</v>
      </c>
      <c r="D2881" s="50" t="n">
        <v>677588</v>
      </c>
      <c r="E2881" s="50" t="n">
        <v>9</v>
      </c>
      <c r="F2881" s="50" t="s">
        <v>58</v>
      </c>
      <c r="G2881" s="50" t="n">
        <v>70</v>
      </c>
      <c r="H2881" s="50" t="n">
        <v>28</v>
      </c>
      <c r="I2881" s="50" t="n">
        <v>10</v>
      </c>
      <c r="J2881" s="50" t="n">
        <v>37</v>
      </c>
      <c r="K2881" s="50" t="n">
        <v>23</v>
      </c>
      <c r="L2881" s="50" t="n">
        <v>6</v>
      </c>
      <c r="M2881" s="50" t="n">
        <v>33</v>
      </c>
      <c r="N2881" s="50" t="n">
        <v>5</v>
      </c>
      <c r="O2881" s="50" t="n">
        <v>-2.029</v>
      </c>
      <c r="P2881" s="50" t="n">
        <v>17</v>
      </c>
      <c r="Q2881" s="50" t="n">
        <v>15</v>
      </c>
      <c r="R2881" s="50" t="n">
        <v>2</v>
      </c>
      <c r="S2881" s="50" t="n">
        <v>1</v>
      </c>
      <c r="T2881" s="50" t="n">
        <v>0</v>
      </c>
      <c r="U2881" s="50" t="n">
        <v>0</v>
      </c>
      <c r="V2881" s="50" t="n">
        <v>1</v>
      </c>
      <c r="W2881" s="50" t="n">
        <v>0</v>
      </c>
      <c r="X2881" s="50" t="n">
        <v>1</v>
      </c>
      <c r="Y2881" s="50" t="n">
        <v>8</v>
      </c>
      <c r="Z2881" s="50" t="n">
        <v>2.85</v>
      </c>
      <c r="AA2881" s="50" t="n">
        <v>17</v>
      </c>
      <c r="AB2881" s="50" t="n">
        <v>2.828</v>
      </c>
      <c r="AC2881" s="50" t="n">
        <v>8</v>
      </c>
      <c r="AD2881" s="50" t="n">
        <v>0</v>
      </c>
      <c r="AE2881" s="50" t="n">
        <v>3</v>
      </c>
      <c r="AF2881" s="50" t="n">
        <v>8</v>
      </c>
      <c r="AG2881" s="50" t="n">
        <v>701</v>
      </c>
      <c r="AH2881" s="50" t="n">
        <v>2</v>
      </c>
      <c r="AI2881" s="50" t="n">
        <v>26</v>
      </c>
      <c r="AJ2881" s="50" t="n">
        <v>1953.5</v>
      </c>
      <c r="AK2881" s="50" t="n">
        <v>16</v>
      </c>
    </row>
    <row r="2882" customFormat="false" ht="15" hidden="false" customHeight="false" outlineLevel="0" collapsed="false">
      <c r="A2882" s="50" t="s">
        <v>1564</v>
      </c>
      <c r="B2882" s="50" t="s">
        <v>172</v>
      </c>
      <c r="C2882" s="50" t="s">
        <v>760</v>
      </c>
      <c r="D2882" s="50" t="n">
        <v>665953</v>
      </c>
      <c r="E2882" s="50" t="n">
        <v>4</v>
      </c>
      <c r="F2882" s="50" t="s">
        <v>53</v>
      </c>
      <c r="G2882" s="50" t="n">
        <v>33</v>
      </c>
      <c r="H2882" s="50" t="n">
        <v>16</v>
      </c>
      <c r="I2882" s="50" t="n">
        <v>4</v>
      </c>
      <c r="J2882" s="50" t="n">
        <v>9</v>
      </c>
      <c r="K2882" s="50" t="n">
        <v>7</v>
      </c>
      <c r="L2882" s="50" t="n">
        <v>3</v>
      </c>
      <c r="M2882" s="50" t="n">
        <v>24</v>
      </c>
      <c r="N2882" s="50" t="n">
        <v>9</v>
      </c>
      <c r="O2882" s="50" t="n">
        <v>-0.256</v>
      </c>
      <c r="P2882" s="50" t="n">
        <v>10</v>
      </c>
      <c r="Q2882" s="50" t="n">
        <v>9</v>
      </c>
      <c r="R2882" s="50" t="n">
        <v>2</v>
      </c>
      <c r="S2882" s="50" t="n">
        <v>1</v>
      </c>
      <c r="T2882" s="50" t="n">
        <v>0</v>
      </c>
      <c r="U2882" s="50" t="n">
        <v>0</v>
      </c>
      <c r="V2882" s="50" t="n">
        <v>1</v>
      </c>
      <c r="W2882" s="50" t="n">
        <v>0</v>
      </c>
      <c r="X2882" s="50" t="n">
        <v>0</v>
      </c>
      <c r="Y2882" s="50" t="n">
        <v>2</v>
      </c>
      <c r="Z2882" s="50" t="n">
        <v>2.85</v>
      </c>
      <c r="AA2882" s="50" t="n">
        <v>10</v>
      </c>
      <c r="AB2882" s="50" t="n">
        <v>4.863</v>
      </c>
      <c r="AC2882" s="50" t="n">
        <v>7</v>
      </c>
      <c r="AD2882" s="50" t="n">
        <v>1</v>
      </c>
      <c r="AE2882" s="50" t="n">
        <v>4</v>
      </c>
      <c r="AF2882" s="50" t="n">
        <v>7</v>
      </c>
      <c r="AG2882" s="50" t="n">
        <v>662.2</v>
      </c>
      <c r="AH2882" s="50" t="n">
        <v>4</v>
      </c>
      <c r="AI2882" s="50" t="n">
        <v>15</v>
      </c>
      <c r="AJ2882" s="50" t="n">
        <v>1118.5</v>
      </c>
      <c r="AK2882" s="50" t="n">
        <v>8</v>
      </c>
    </row>
    <row r="2883" customFormat="false" ht="15" hidden="false" customHeight="false" outlineLevel="0" collapsed="false">
      <c r="A2883" s="50" t="s">
        <v>1564</v>
      </c>
      <c r="B2883" s="50" t="s">
        <v>172</v>
      </c>
      <c r="C2883" s="50" t="s">
        <v>760</v>
      </c>
      <c r="D2883" s="50" t="n">
        <v>665953</v>
      </c>
      <c r="E2883" s="50" t="n">
        <v>5</v>
      </c>
      <c r="F2883" s="50" t="s">
        <v>54</v>
      </c>
      <c r="G2883" s="50" t="n">
        <v>80</v>
      </c>
      <c r="H2883" s="50" t="n">
        <v>32</v>
      </c>
      <c r="I2883" s="50" t="n">
        <v>8</v>
      </c>
      <c r="J2883" s="50" t="n">
        <v>26</v>
      </c>
      <c r="K2883" s="50" t="n">
        <v>16</v>
      </c>
      <c r="L2883" s="50" t="n">
        <v>2</v>
      </c>
      <c r="M2883" s="50" t="n">
        <v>54</v>
      </c>
      <c r="N2883" s="50" t="n">
        <v>16</v>
      </c>
      <c r="O2883" s="50" t="n">
        <v>0.777</v>
      </c>
      <c r="P2883" s="50" t="n">
        <v>17</v>
      </c>
      <c r="Q2883" s="50" t="n">
        <v>12</v>
      </c>
      <c r="R2883" s="50" t="n">
        <v>2</v>
      </c>
      <c r="S2883" s="50" t="n">
        <v>1</v>
      </c>
      <c r="T2883" s="50" t="n">
        <v>0</v>
      </c>
      <c r="U2883" s="50" t="n">
        <v>0</v>
      </c>
      <c r="V2883" s="50" t="n">
        <v>5</v>
      </c>
      <c r="W2883" s="50" t="n">
        <v>0</v>
      </c>
      <c r="X2883" s="50" t="n">
        <v>0</v>
      </c>
      <c r="Y2883" s="50" t="n">
        <v>3</v>
      </c>
      <c r="Z2883" s="50" t="n">
        <v>5.65</v>
      </c>
      <c r="AA2883" s="50" t="n">
        <v>17</v>
      </c>
      <c r="AB2883" s="50" t="n">
        <v>5.747</v>
      </c>
      <c r="AC2883" s="50" t="n">
        <v>9</v>
      </c>
      <c r="AD2883" s="50" t="n">
        <v>0</v>
      </c>
      <c r="AE2883" s="50" t="n">
        <v>2</v>
      </c>
      <c r="AF2883" s="50" t="n">
        <v>9</v>
      </c>
      <c r="AG2883" s="50" t="n">
        <v>738.1</v>
      </c>
      <c r="AH2883" s="50" t="n">
        <v>3</v>
      </c>
      <c r="AI2883" s="50" t="n">
        <v>26</v>
      </c>
      <c r="AJ2883" s="50" t="n">
        <v>1935.8</v>
      </c>
      <c r="AK2883" s="50" t="n">
        <v>11</v>
      </c>
    </row>
    <row r="2884" customFormat="false" ht="15" hidden="false" customHeight="false" outlineLevel="0" collapsed="false">
      <c r="A2884" s="50" t="s">
        <v>1564</v>
      </c>
      <c r="B2884" s="50" t="s">
        <v>172</v>
      </c>
      <c r="C2884" s="50" t="s">
        <v>760</v>
      </c>
      <c r="D2884" s="50" t="n">
        <v>665953</v>
      </c>
      <c r="E2884" s="50" t="n">
        <v>6</v>
      </c>
      <c r="F2884" s="50" t="s">
        <v>55</v>
      </c>
      <c r="G2884" s="50" t="n">
        <v>116</v>
      </c>
      <c r="H2884" s="50" t="n">
        <v>48</v>
      </c>
      <c r="I2884" s="50" t="n">
        <v>13</v>
      </c>
      <c r="J2884" s="50" t="n">
        <v>52</v>
      </c>
      <c r="K2884" s="50" t="n">
        <v>32</v>
      </c>
      <c r="L2884" s="50" t="n">
        <v>6</v>
      </c>
      <c r="M2884" s="50" t="n">
        <v>64</v>
      </c>
      <c r="N2884" s="50" t="n">
        <v>16</v>
      </c>
      <c r="O2884" s="50" t="n">
        <v>-1.287</v>
      </c>
      <c r="P2884" s="50" t="n">
        <v>29</v>
      </c>
      <c r="Q2884" s="50" t="n">
        <v>24</v>
      </c>
      <c r="R2884" s="50" t="n">
        <v>3</v>
      </c>
      <c r="S2884" s="50" t="n">
        <v>1</v>
      </c>
      <c r="T2884" s="50" t="n">
        <v>0</v>
      </c>
      <c r="U2884" s="50" t="n">
        <v>0</v>
      </c>
      <c r="V2884" s="50" t="n">
        <v>4</v>
      </c>
      <c r="W2884" s="50" t="n">
        <v>1</v>
      </c>
      <c r="X2884" s="50" t="n">
        <v>0</v>
      </c>
      <c r="Y2884" s="50" t="n">
        <v>8</v>
      </c>
      <c r="Z2884" s="50" t="n">
        <v>6.55</v>
      </c>
      <c r="AA2884" s="50" t="n">
        <v>29</v>
      </c>
      <c r="AB2884" s="50" t="n">
        <v>8.325</v>
      </c>
      <c r="AC2884" s="50" t="n">
        <v>16</v>
      </c>
      <c r="AD2884" s="50" t="n">
        <v>2</v>
      </c>
      <c r="AE2884" s="50" t="n">
        <v>9</v>
      </c>
      <c r="AF2884" s="50" t="n">
        <v>16</v>
      </c>
      <c r="AG2884" s="50" t="n">
        <v>1495</v>
      </c>
      <c r="AH2884" s="50" t="n">
        <v>5</v>
      </c>
      <c r="AI2884" s="50" t="n">
        <v>47</v>
      </c>
      <c r="AJ2884" s="50" t="n">
        <v>3539.3</v>
      </c>
      <c r="AK2884" s="50" t="n">
        <v>27</v>
      </c>
    </row>
    <row r="2885" customFormat="false" ht="15" hidden="false" customHeight="false" outlineLevel="0" collapsed="false">
      <c r="A2885" s="50" t="s">
        <v>1564</v>
      </c>
      <c r="B2885" s="50" t="s">
        <v>172</v>
      </c>
      <c r="C2885" s="50" t="s">
        <v>760</v>
      </c>
      <c r="D2885" s="50" t="n">
        <v>665953</v>
      </c>
      <c r="E2885" s="50" t="n">
        <v>7</v>
      </c>
      <c r="F2885" s="50" t="s">
        <v>56</v>
      </c>
      <c r="G2885" s="50" t="n">
        <v>129</v>
      </c>
      <c r="H2885" s="50" t="n">
        <v>66</v>
      </c>
      <c r="I2885" s="50" t="n">
        <v>22</v>
      </c>
      <c r="J2885" s="50" t="n">
        <v>63</v>
      </c>
      <c r="K2885" s="50" t="n">
        <v>48</v>
      </c>
      <c r="L2885" s="50" t="n">
        <v>13</v>
      </c>
      <c r="M2885" s="50" t="n">
        <v>66</v>
      </c>
      <c r="N2885" s="50" t="n">
        <v>18</v>
      </c>
      <c r="O2885" s="50" t="n">
        <v>6.854</v>
      </c>
      <c r="P2885" s="50" t="n">
        <v>36</v>
      </c>
      <c r="Q2885" s="50" t="n">
        <v>34</v>
      </c>
      <c r="R2885" s="50" t="n">
        <v>11</v>
      </c>
      <c r="S2885" s="50" t="n">
        <v>2</v>
      </c>
      <c r="T2885" s="50" t="n">
        <v>0</v>
      </c>
      <c r="U2885" s="50" t="n">
        <v>6</v>
      </c>
      <c r="V2885" s="50" t="n">
        <v>2</v>
      </c>
      <c r="W2885" s="50" t="n">
        <v>0</v>
      </c>
      <c r="X2885" s="50" t="n">
        <v>0</v>
      </c>
      <c r="Y2885" s="50" t="n">
        <v>8</v>
      </c>
      <c r="Z2885" s="50" t="n">
        <v>18.6</v>
      </c>
      <c r="AA2885" s="50" t="n">
        <v>36</v>
      </c>
      <c r="AB2885" s="50" t="n">
        <v>17.566</v>
      </c>
      <c r="AC2885" s="50" t="n">
        <v>26</v>
      </c>
      <c r="AD2885" s="50" t="n">
        <v>6</v>
      </c>
      <c r="AE2885" s="50" t="n">
        <v>15</v>
      </c>
      <c r="AF2885" s="50" t="n">
        <v>26</v>
      </c>
      <c r="AG2885" s="50" t="n">
        <v>2377.3</v>
      </c>
      <c r="AH2885" s="50" t="n">
        <v>10</v>
      </c>
      <c r="AI2885" s="50" t="n">
        <v>59</v>
      </c>
      <c r="AJ2885" s="50" t="n">
        <v>4355.7</v>
      </c>
      <c r="AK2885" s="50" t="n">
        <v>25</v>
      </c>
    </row>
    <row r="2886" customFormat="false" ht="15" hidden="false" customHeight="false" outlineLevel="0" collapsed="false">
      <c r="A2886" s="50" t="s">
        <v>1564</v>
      </c>
      <c r="B2886" s="50" t="s">
        <v>172</v>
      </c>
      <c r="C2886" s="50" t="s">
        <v>760</v>
      </c>
      <c r="D2886" s="50" t="n">
        <v>665953</v>
      </c>
      <c r="E2886" s="50" t="n">
        <v>8</v>
      </c>
      <c r="F2886" s="50" t="s">
        <v>57</v>
      </c>
      <c r="G2886" s="50" t="n">
        <v>307</v>
      </c>
      <c r="H2886" s="50" t="n">
        <v>158</v>
      </c>
      <c r="I2886" s="50" t="n">
        <v>43</v>
      </c>
      <c r="J2886" s="50" t="n">
        <v>142</v>
      </c>
      <c r="K2886" s="50" t="n">
        <v>106</v>
      </c>
      <c r="L2886" s="50" t="n">
        <v>16</v>
      </c>
      <c r="M2886" s="50" t="n">
        <v>165</v>
      </c>
      <c r="N2886" s="50" t="n">
        <v>52</v>
      </c>
      <c r="O2886" s="50" t="n">
        <v>3.037</v>
      </c>
      <c r="P2886" s="50" t="n">
        <v>79</v>
      </c>
      <c r="Q2886" s="50" t="n">
        <v>67</v>
      </c>
      <c r="R2886" s="50" t="n">
        <v>18</v>
      </c>
      <c r="S2886" s="50" t="n">
        <v>6</v>
      </c>
      <c r="T2886" s="50" t="n">
        <v>0</v>
      </c>
      <c r="U2886" s="50" t="n">
        <v>3</v>
      </c>
      <c r="V2886" s="50" t="n">
        <v>8</v>
      </c>
      <c r="W2886" s="50" t="n">
        <v>4</v>
      </c>
      <c r="X2886" s="50" t="n">
        <v>0</v>
      </c>
      <c r="Y2886" s="50" t="n">
        <v>17</v>
      </c>
      <c r="Z2886" s="50" t="n">
        <v>30</v>
      </c>
      <c r="AA2886" s="50" t="n">
        <v>79</v>
      </c>
      <c r="AB2886" s="50" t="n">
        <v>25.198</v>
      </c>
      <c r="AC2886" s="50" t="n">
        <v>50</v>
      </c>
      <c r="AD2886" s="50" t="n">
        <v>6</v>
      </c>
      <c r="AE2886" s="50" t="n">
        <v>20</v>
      </c>
      <c r="AF2886" s="50" t="n">
        <v>50</v>
      </c>
      <c r="AG2886" s="50" t="n">
        <v>4408.1</v>
      </c>
      <c r="AH2886" s="50" t="n">
        <v>13</v>
      </c>
      <c r="AI2886" s="50" t="n">
        <v>141</v>
      </c>
      <c r="AJ2886" s="50" t="n">
        <v>10502.7</v>
      </c>
      <c r="AK2886" s="50" t="n">
        <v>72</v>
      </c>
    </row>
    <row r="2887" customFormat="false" ht="15" hidden="false" customHeight="false" outlineLevel="0" collapsed="false">
      <c r="A2887" s="50" t="s">
        <v>1564</v>
      </c>
      <c r="B2887" s="50" t="s">
        <v>172</v>
      </c>
      <c r="C2887" s="50" t="s">
        <v>760</v>
      </c>
      <c r="D2887" s="50" t="n">
        <v>665953</v>
      </c>
      <c r="E2887" s="50" t="n">
        <v>9</v>
      </c>
      <c r="F2887" s="50" t="s">
        <v>58</v>
      </c>
      <c r="G2887" s="50" t="n">
        <v>206</v>
      </c>
      <c r="H2887" s="50" t="n">
        <v>109</v>
      </c>
      <c r="I2887" s="50" t="n">
        <v>42</v>
      </c>
      <c r="J2887" s="50" t="n">
        <v>91</v>
      </c>
      <c r="K2887" s="50" t="n">
        <v>64</v>
      </c>
      <c r="L2887" s="50" t="n">
        <v>12</v>
      </c>
      <c r="M2887" s="50" t="n">
        <v>115</v>
      </c>
      <c r="N2887" s="50" t="n">
        <v>45</v>
      </c>
      <c r="O2887" s="50" t="n">
        <v>5.773</v>
      </c>
      <c r="P2887" s="50" t="n">
        <v>57</v>
      </c>
      <c r="Q2887" s="50" t="n">
        <v>52</v>
      </c>
      <c r="R2887" s="50" t="n">
        <v>16</v>
      </c>
      <c r="S2887" s="50" t="n">
        <v>2</v>
      </c>
      <c r="T2887" s="50" t="n">
        <v>0</v>
      </c>
      <c r="U2887" s="50" t="n">
        <v>4</v>
      </c>
      <c r="V2887" s="50" t="n">
        <v>5</v>
      </c>
      <c r="W2887" s="50" t="n">
        <v>0</v>
      </c>
      <c r="X2887" s="50" t="n">
        <v>0</v>
      </c>
      <c r="Y2887" s="50" t="n">
        <v>15</v>
      </c>
      <c r="Z2887" s="50" t="n">
        <v>23</v>
      </c>
      <c r="AA2887" s="50" t="n">
        <v>57</v>
      </c>
      <c r="AB2887" s="50" t="n">
        <v>16.756</v>
      </c>
      <c r="AC2887" s="50" t="n">
        <v>37</v>
      </c>
      <c r="AD2887" s="50" t="n">
        <v>4</v>
      </c>
      <c r="AE2887" s="50" t="n">
        <v>14</v>
      </c>
      <c r="AF2887" s="50" t="n">
        <v>37</v>
      </c>
      <c r="AG2887" s="50" t="n">
        <v>3349.5</v>
      </c>
      <c r="AH2887" s="50" t="n">
        <v>10</v>
      </c>
      <c r="AI2887" s="50" t="n">
        <v>95</v>
      </c>
      <c r="AJ2887" s="50" t="n">
        <v>6960.3</v>
      </c>
      <c r="AK2887" s="50" t="n">
        <v>30</v>
      </c>
    </row>
    <row r="2888" customFormat="false" ht="15" hidden="false" customHeight="false" outlineLevel="0" collapsed="false">
      <c r="A2888" s="50" t="s">
        <v>1565</v>
      </c>
      <c r="B2888" s="50" t="s">
        <v>172</v>
      </c>
      <c r="C2888" s="50" t="s">
        <v>761</v>
      </c>
      <c r="D2888" s="50" t="n">
        <v>686452</v>
      </c>
      <c r="E2888" s="50" t="n">
        <v>4</v>
      </c>
      <c r="F2888" s="50" t="s">
        <v>53</v>
      </c>
      <c r="G2888" s="50" t="n">
        <v>220</v>
      </c>
      <c r="H2888" s="50" t="n">
        <v>101</v>
      </c>
      <c r="I2888" s="50" t="n">
        <v>21</v>
      </c>
      <c r="J2888" s="50" t="n">
        <v>104</v>
      </c>
      <c r="K2888" s="50" t="n">
        <v>63</v>
      </c>
      <c r="L2888" s="50" t="n">
        <v>4</v>
      </c>
      <c r="M2888" s="50" t="n">
        <v>116</v>
      </c>
      <c r="N2888" s="50" t="n">
        <v>38</v>
      </c>
      <c r="O2888" s="50" t="n">
        <v>-5.253</v>
      </c>
      <c r="P2888" s="50" t="n">
        <v>58</v>
      </c>
      <c r="Q2888" s="50" t="n">
        <v>52</v>
      </c>
      <c r="R2888" s="50" t="n">
        <v>8</v>
      </c>
      <c r="S2888" s="50" t="n">
        <v>2</v>
      </c>
      <c r="T2888" s="50" t="n">
        <v>0</v>
      </c>
      <c r="U2888" s="50" t="n">
        <v>0</v>
      </c>
      <c r="V2888" s="50" t="n">
        <v>4</v>
      </c>
      <c r="W2888" s="50" t="n">
        <v>0</v>
      </c>
      <c r="X2888" s="50" t="n">
        <v>0</v>
      </c>
      <c r="Y2888" s="50" t="n">
        <v>16</v>
      </c>
      <c r="Z2888" s="50" t="n">
        <v>11.4</v>
      </c>
      <c r="AA2888" s="50" t="n">
        <v>57</v>
      </c>
      <c r="AB2888" s="50" t="n">
        <v>13.785</v>
      </c>
      <c r="AC2888" s="50" t="n">
        <v>37</v>
      </c>
      <c r="AD2888" s="50" t="n">
        <v>1</v>
      </c>
      <c r="AE2888" s="50" t="n">
        <v>7</v>
      </c>
      <c r="AF2888" s="50" t="n">
        <v>37</v>
      </c>
      <c r="AG2888" s="50" t="n">
        <v>2853.1</v>
      </c>
      <c r="AH2888" s="50" t="n">
        <v>17</v>
      </c>
      <c r="AI2888" s="50" t="n">
        <v>81</v>
      </c>
      <c r="AJ2888" s="50" t="n">
        <v>5486.9</v>
      </c>
      <c r="AK2888" s="50" t="n">
        <v>1</v>
      </c>
    </row>
    <row r="2889" customFormat="false" ht="15" hidden="false" customHeight="false" outlineLevel="0" collapsed="false">
      <c r="A2889" s="50" t="s">
        <v>1565</v>
      </c>
      <c r="B2889" s="50" t="s">
        <v>172</v>
      </c>
      <c r="C2889" s="50" t="s">
        <v>761</v>
      </c>
      <c r="D2889" s="50" t="n">
        <v>686452</v>
      </c>
      <c r="E2889" s="50" t="n">
        <v>5</v>
      </c>
      <c r="F2889" s="50" t="s">
        <v>54</v>
      </c>
      <c r="G2889" s="50" t="n">
        <v>167</v>
      </c>
      <c r="H2889" s="50" t="n">
        <v>75</v>
      </c>
      <c r="I2889" s="50" t="n">
        <v>14</v>
      </c>
      <c r="J2889" s="50" t="n">
        <v>90</v>
      </c>
      <c r="K2889" s="50" t="n">
        <v>57</v>
      </c>
      <c r="L2889" s="50" t="n">
        <v>10</v>
      </c>
      <c r="M2889" s="50" t="n">
        <v>77</v>
      </c>
      <c r="N2889" s="50" t="n">
        <v>18</v>
      </c>
      <c r="O2889" s="50" t="n">
        <v>0.481</v>
      </c>
      <c r="P2889" s="50" t="n">
        <v>46</v>
      </c>
      <c r="Q2889" s="50" t="n">
        <v>40</v>
      </c>
      <c r="R2889" s="50" t="n">
        <v>8</v>
      </c>
      <c r="S2889" s="50" t="n">
        <v>1</v>
      </c>
      <c r="T2889" s="50" t="n">
        <v>0</v>
      </c>
      <c r="U2889" s="50" t="n">
        <v>2</v>
      </c>
      <c r="V2889" s="50" t="n">
        <v>4</v>
      </c>
      <c r="W2889" s="50" t="n">
        <v>1</v>
      </c>
      <c r="X2889" s="50" t="n">
        <v>0</v>
      </c>
      <c r="Y2889" s="50" t="n">
        <v>7</v>
      </c>
      <c r="Z2889" s="50" t="n">
        <v>13.25</v>
      </c>
      <c r="AA2889" s="50" t="n">
        <v>43</v>
      </c>
      <c r="AB2889" s="50" t="n">
        <v>13.54</v>
      </c>
      <c r="AC2889" s="50" t="n">
        <v>34</v>
      </c>
      <c r="AD2889" s="50" t="n">
        <v>2</v>
      </c>
      <c r="AE2889" s="50" t="n">
        <v>7</v>
      </c>
      <c r="AF2889" s="50" t="n">
        <v>32</v>
      </c>
      <c r="AG2889" s="50" t="n">
        <v>2612.9</v>
      </c>
      <c r="AH2889" s="50" t="n">
        <v>8</v>
      </c>
      <c r="AI2889" s="50" t="n">
        <v>67</v>
      </c>
      <c r="AJ2889" s="50" t="n">
        <v>4540.4</v>
      </c>
      <c r="AK2889" s="50" t="n">
        <v>3</v>
      </c>
    </row>
    <row r="2890" customFormat="false" ht="15" hidden="false" customHeight="false" outlineLevel="0" collapsed="false">
      <c r="A2890" s="50" t="s">
        <v>1565</v>
      </c>
      <c r="B2890" s="50" t="s">
        <v>172</v>
      </c>
      <c r="C2890" s="50" t="s">
        <v>761</v>
      </c>
      <c r="D2890" s="50" t="n">
        <v>686452</v>
      </c>
      <c r="E2890" s="50" t="n">
        <v>6</v>
      </c>
      <c r="F2890" s="50" t="s">
        <v>55</v>
      </c>
      <c r="G2890" s="50" t="n">
        <v>117</v>
      </c>
      <c r="H2890" s="50" t="n">
        <v>52</v>
      </c>
      <c r="I2890" s="50" t="n">
        <v>12</v>
      </c>
      <c r="J2890" s="50" t="n">
        <v>56</v>
      </c>
      <c r="K2890" s="50" t="n">
        <v>38</v>
      </c>
      <c r="L2890" s="50" t="n">
        <v>7</v>
      </c>
      <c r="M2890" s="50" t="n">
        <v>61</v>
      </c>
      <c r="N2890" s="50" t="n">
        <v>14</v>
      </c>
      <c r="O2890" s="50" t="n">
        <v>-1.085</v>
      </c>
      <c r="P2890" s="50" t="n">
        <v>31</v>
      </c>
      <c r="Q2890" s="50" t="n">
        <v>26</v>
      </c>
      <c r="R2890" s="50" t="n">
        <v>6</v>
      </c>
      <c r="S2890" s="50" t="n">
        <v>1</v>
      </c>
      <c r="T2890" s="50" t="n">
        <v>0</v>
      </c>
      <c r="U2890" s="50" t="n">
        <v>0</v>
      </c>
      <c r="V2890" s="50" t="n">
        <v>2</v>
      </c>
      <c r="W2890" s="50" t="n">
        <v>2</v>
      </c>
      <c r="X2890" s="50" t="n">
        <v>0</v>
      </c>
      <c r="Y2890" s="50" t="n">
        <v>8</v>
      </c>
      <c r="Z2890" s="50" t="n">
        <v>9.25</v>
      </c>
      <c r="AA2890" s="50" t="n">
        <v>31</v>
      </c>
      <c r="AB2890" s="50" t="n">
        <v>8.244</v>
      </c>
      <c r="AC2890" s="50" t="n">
        <v>18</v>
      </c>
      <c r="AD2890" s="50" t="n">
        <v>0</v>
      </c>
      <c r="AE2890" s="50" t="n">
        <v>6</v>
      </c>
      <c r="AF2890" s="50" t="n">
        <v>18</v>
      </c>
      <c r="AG2890" s="50" t="n">
        <v>1574.9</v>
      </c>
      <c r="AH2890" s="50" t="n">
        <v>5</v>
      </c>
      <c r="AI2890" s="50" t="n">
        <v>47</v>
      </c>
      <c r="AJ2890" s="50" t="n">
        <v>3218.9</v>
      </c>
      <c r="AK2890" s="50" t="n">
        <v>4</v>
      </c>
    </row>
    <row r="2891" customFormat="false" ht="15" hidden="false" customHeight="false" outlineLevel="0" collapsed="false">
      <c r="A2891" s="50" t="s">
        <v>1565</v>
      </c>
      <c r="B2891" s="50" t="s">
        <v>172</v>
      </c>
      <c r="C2891" s="50" t="s">
        <v>761</v>
      </c>
      <c r="D2891" s="50" t="n">
        <v>686452</v>
      </c>
      <c r="E2891" s="50" t="n">
        <v>7</v>
      </c>
      <c r="F2891" s="50" t="s">
        <v>56</v>
      </c>
      <c r="G2891" s="50" t="n">
        <v>81</v>
      </c>
      <c r="H2891" s="50" t="n">
        <v>34</v>
      </c>
      <c r="I2891" s="50" t="n">
        <v>9</v>
      </c>
      <c r="J2891" s="50" t="n">
        <v>33</v>
      </c>
      <c r="K2891" s="50" t="n">
        <v>17</v>
      </c>
      <c r="L2891" s="50" t="n">
        <v>2</v>
      </c>
      <c r="M2891" s="50" t="n">
        <v>48</v>
      </c>
      <c r="N2891" s="50" t="n">
        <v>17</v>
      </c>
      <c r="O2891" s="50" t="n">
        <v>-0.69</v>
      </c>
      <c r="P2891" s="50" t="n">
        <v>17</v>
      </c>
      <c r="Q2891" s="50" t="n">
        <v>12</v>
      </c>
      <c r="R2891" s="50" t="n">
        <v>2</v>
      </c>
      <c r="S2891" s="50" t="n">
        <v>0</v>
      </c>
      <c r="T2891" s="50" t="n">
        <v>0</v>
      </c>
      <c r="U2891" s="50" t="n">
        <v>0</v>
      </c>
      <c r="V2891" s="50" t="n">
        <v>4</v>
      </c>
      <c r="W2891" s="50" t="n">
        <v>0</v>
      </c>
      <c r="X2891" s="50" t="n">
        <v>1</v>
      </c>
      <c r="Y2891" s="50" t="n">
        <v>6</v>
      </c>
      <c r="Z2891" s="50" t="n">
        <v>4.6</v>
      </c>
      <c r="AA2891" s="50" t="n">
        <v>17</v>
      </c>
      <c r="AB2891" s="50" t="n">
        <v>4.608</v>
      </c>
      <c r="AC2891" s="50" t="n">
        <v>7</v>
      </c>
      <c r="AD2891" s="50" t="n">
        <v>0</v>
      </c>
      <c r="AE2891" s="50" t="n">
        <v>1</v>
      </c>
      <c r="AF2891" s="50" t="n">
        <v>7</v>
      </c>
      <c r="AG2891" s="50" t="n">
        <v>612.1</v>
      </c>
      <c r="AH2891" s="50" t="n">
        <v>4</v>
      </c>
      <c r="AI2891" s="50" t="n">
        <v>31</v>
      </c>
      <c r="AJ2891" s="50" t="n">
        <v>2121.8</v>
      </c>
      <c r="AK2891" s="50" t="n">
        <v>1</v>
      </c>
    </row>
    <row r="2892" customFormat="false" ht="15" hidden="false" customHeight="false" outlineLevel="0" collapsed="false">
      <c r="A2892" s="50" t="s">
        <v>1566</v>
      </c>
      <c r="B2892" s="50" t="s">
        <v>172</v>
      </c>
      <c r="C2892" s="50" t="s">
        <v>762</v>
      </c>
      <c r="D2892" s="50" t="n">
        <v>694673</v>
      </c>
      <c r="E2892" s="50" t="n">
        <v>7</v>
      </c>
      <c r="F2892" s="50" t="s">
        <v>56</v>
      </c>
      <c r="G2892" s="50" t="n">
        <v>12</v>
      </c>
      <c r="H2892" s="50" t="n">
        <v>5</v>
      </c>
      <c r="I2892" s="50" t="n">
        <v>0</v>
      </c>
      <c r="J2892" s="50" t="n">
        <v>7</v>
      </c>
      <c r="K2892" s="50" t="n">
        <v>4</v>
      </c>
      <c r="L2892" s="50" t="n">
        <v>0</v>
      </c>
      <c r="M2892" s="50" t="n">
        <v>5</v>
      </c>
      <c r="N2892" s="50" t="n">
        <v>1</v>
      </c>
      <c r="O2892" s="50" t="n">
        <v>0.366</v>
      </c>
      <c r="P2892" s="50" t="n">
        <v>2</v>
      </c>
      <c r="Q2892" s="50" t="n">
        <v>2</v>
      </c>
      <c r="R2892" s="50" t="n">
        <v>1</v>
      </c>
      <c r="S2892" s="50" t="n">
        <v>1</v>
      </c>
      <c r="T2892" s="50" t="n">
        <v>0</v>
      </c>
      <c r="U2892" s="50" t="n">
        <v>0</v>
      </c>
      <c r="V2892" s="50" t="n">
        <v>0</v>
      </c>
      <c r="W2892" s="50" t="n">
        <v>0</v>
      </c>
      <c r="X2892" s="50" t="n">
        <v>0</v>
      </c>
      <c r="Y2892" s="50" t="n">
        <v>0</v>
      </c>
      <c r="Z2892" s="50" t="n">
        <v>1.25</v>
      </c>
      <c r="AA2892" s="50" t="n">
        <v>2</v>
      </c>
      <c r="AB2892" s="50" t="n">
        <v>0.829</v>
      </c>
      <c r="AC2892" s="50" t="n">
        <v>2</v>
      </c>
      <c r="AD2892" s="50" t="n">
        <v>0</v>
      </c>
      <c r="AE2892" s="50" t="n">
        <v>2</v>
      </c>
      <c r="AF2892" s="50" t="n">
        <v>2</v>
      </c>
      <c r="AG2892" s="50" t="n">
        <v>205.8</v>
      </c>
      <c r="AH2892" s="50" t="n">
        <v>1</v>
      </c>
      <c r="AI2892" s="50" t="n">
        <v>5</v>
      </c>
      <c r="AJ2892" s="50" t="n">
        <v>373.6</v>
      </c>
      <c r="AK2892" s="50" t="n">
        <v>2</v>
      </c>
    </row>
    <row r="2893" customFormat="false" ht="15" hidden="false" customHeight="false" outlineLevel="0" collapsed="false">
      <c r="A2893" s="50" t="s">
        <v>1566</v>
      </c>
      <c r="B2893" s="50" t="s">
        <v>172</v>
      </c>
      <c r="C2893" s="50" t="s">
        <v>762</v>
      </c>
      <c r="D2893" s="50" t="n">
        <v>694673</v>
      </c>
      <c r="E2893" s="50" t="n">
        <v>8</v>
      </c>
      <c r="F2893" s="50" t="s">
        <v>57</v>
      </c>
      <c r="G2893" s="50" t="n">
        <v>388</v>
      </c>
      <c r="H2893" s="50" t="n">
        <v>200</v>
      </c>
      <c r="I2893" s="50" t="n">
        <v>45</v>
      </c>
      <c r="J2893" s="50" t="n">
        <v>176</v>
      </c>
      <c r="K2893" s="50" t="n">
        <v>121</v>
      </c>
      <c r="L2893" s="50" t="n">
        <v>20</v>
      </c>
      <c r="M2893" s="50" t="n">
        <v>212</v>
      </c>
      <c r="N2893" s="50" t="n">
        <v>79</v>
      </c>
      <c r="O2893" s="50" t="n">
        <v>-0.801</v>
      </c>
      <c r="P2893" s="50" t="n">
        <v>90</v>
      </c>
      <c r="Q2893" s="50" t="n">
        <v>85</v>
      </c>
      <c r="R2893" s="50" t="n">
        <v>18</v>
      </c>
      <c r="S2893" s="50" t="n">
        <v>2</v>
      </c>
      <c r="T2893" s="50" t="n">
        <v>0</v>
      </c>
      <c r="U2893" s="50" t="n">
        <v>5</v>
      </c>
      <c r="V2893" s="50" t="n">
        <v>5</v>
      </c>
      <c r="W2893" s="50" t="n">
        <v>0</v>
      </c>
      <c r="X2893" s="50" t="n">
        <v>0</v>
      </c>
      <c r="Y2893" s="50" t="n">
        <v>22</v>
      </c>
      <c r="Z2893" s="50" t="n">
        <v>25.9</v>
      </c>
      <c r="AA2893" s="50" t="n">
        <v>90</v>
      </c>
      <c r="AB2893" s="50" t="n">
        <v>27.684</v>
      </c>
      <c r="AC2893" s="50" t="n">
        <v>63</v>
      </c>
      <c r="AD2893" s="50" t="n">
        <v>6</v>
      </c>
      <c r="AE2893" s="50" t="n">
        <v>24</v>
      </c>
      <c r="AF2893" s="50" t="n">
        <v>63</v>
      </c>
      <c r="AG2893" s="50" t="n">
        <v>5657.2</v>
      </c>
      <c r="AH2893" s="50" t="n">
        <v>28</v>
      </c>
      <c r="AI2893" s="50" t="n">
        <v>180</v>
      </c>
      <c r="AJ2893" s="50" t="n">
        <v>13605.2</v>
      </c>
      <c r="AK2893" s="50" t="n">
        <v>110</v>
      </c>
    </row>
    <row r="2894" customFormat="false" ht="15" hidden="false" customHeight="false" outlineLevel="0" collapsed="false">
      <c r="A2894" s="50" t="s">
        <v>1566</v>
      </c>
      <c r="B2894" s="50" t="s">
        <v>172</v>
      </c>
      <c r="C2894" s="50" t="s">
        <v>762</v>
      </c>
      <c r="D2894" s="50" t="n">
        <v>694673</v>
      </c>
      <c r="E2894" s="50" t="n">
        <v>9</v>
      </c>
      <c r="F2894" s="50" t="s">
        <v>58</v>
      </c>
      <c r="G2894" s="50" t="n">
        <v>196</v>
      </c>
      <c r="H2894" s="50" t="n">
        <v>94</v>
      </c>
      <c r="I2894" s="50" t="n">
        <v>20</v>
      </c>
      <c r="J2894" s="50" t="n">
        <v>88</v>
      </c>
      <c r="K2894" s="50" t="n">
        <v>55</v>
      </c>
      <c r="L2894" s="50" t="n">
        <v>5</v>
      </c>
      <c r="M2894" s="50" t="n">
        <v>104</v>
      </c>
      <c r="N2894" s="50" t="n">
        <v>39</v>
      </c>
      <c r="O2894" s="50" t="n">
        <v>-6.383</v>
      </c>
      <c r="P2894" s="50" t="n">
        <v>44</v>
      </c>
      <c r="Q2894" s="50" t="n">
        <v>41</v>
      </c>
      <c r="R2894" s="50" t="n">
        <v>5</v>
      </c>
      <c r="S2894" s="50" t="n">
        <v>2</v>
      </c>
      <c r="T2894" s="50" t="n">
        <v>0</v>
      </c>
      <c r="U2894" s="50" t="n">
        <v>0</v>
      </c>
      <c r="V2894" s="50" t="n">
        <v>2</v>
      </c>
      <c r="W2894" s="50" t="n">
        <v>0</v>
      </c>
      <c r="X2894" s="50" t="n">
        <v>1</v>
      </c>
      <c r="Y2894" s="50" t="n">
        <v>14</v>
      </c>
      <c r="Z2894" s="50" t="n">
        <v>5.9</v>
      </c>
      <c r="AA2894" s="50" t="n">
        <v>43</v>
      </c>
      <c r="AB2894" s="50" t="n">
        <v>8.027</v>
      </c>
      <c r="AC2894" s="50" t="n">
        <v>28</v>
      </c>
      <c r="AD2894" s="50" t="n">
        <v>1</v>
      </c>
      <c r="AE2894" s="50" t="n">
        <v>10</v>
      </c>
      <c r="AF2894" s="50" t="n">
        <v>28</v>
      </c>
      <c r="AG2894" s="50" t="n">
        <v>2484</v>
      </c>
      <c r="AH2894" s="50" t="n">
        <v>10</v>
      </c>
      <c r="AI2894" s="50" t="n">
        <v>82</v>
      </c>
      <c r="AJ2894" s="50" t="n">
        <v>6287.5</v>
      </c>
      <c r="AK2894" s="50" t="n">
        <v>57</v>
      </c>
    </row>
    <row r="2895" customFormat="false" ht="15" hidden="false" customHeight="false" outlineLevel="0" collapsed="false">
      <c r="A2895" s="50" t="s">
        <v>1567</v>
      </c>
      <c r="B2895" s="50" t="s">
        <v>172</v>
      </c>
      <c r="C2895" s="50" t="s">
        <v>763</v>
      </c>
      <c r="D2895" s="50" t="n">
        <v>695670</v>
      </c>
      <c r="E2895" s="50" t="n">
        <v>7</v>
      </c>
      <c r="F2895" s="50" t="s">
        <v>56</v>
      </c>
      <c r="G2895" s="50" t="n">
        <v>118</v>
      </c>
      <c r="H2895" s="50" t="n">
        <v>44</v>
      </c>
      <c r="I2895" s="50" t="n">
        <v>12</v>
      </c>
      <c r="J2895" s="50" t="n">
        <v>56</v>
      </c>
      <c r="K2895" s="50" t="n">
        <v>36</v>
      </c>
      <c r="L2895" s="50" t="n">
        <v>6</v>
      </c>
      <c r="M2895" s="50" t="n">
        <v>61</v>
      </c>
      <c r="N2895" s="50" t="n">
        <v>8</v>
      </c>
      <c r="O2895" s="50" t="n">
        <v>0.039</v>
      </c>
      <c r="P2895" s="50" t="n">
        <v>28</v>
      </c>
      <c r="Q2895" s="50" t="n">
        <v>23</v>
      </c>
      <c r="R2895" s="50" t="n">
        <v>4</v>
      </c>
      <c r="S2895" s="50" t="n">
        <v>1</v>
      </c>
      <c r="T2895" s="50" t="n">
        <v>0</v>
      </c>
      <c r="U2895" s="50" t="n">
        <v>1</v>
      </c>
      <c r="V2895" s="50" t="n">
        <v>4</v>
      </c>
      <c r="W2895" s="50" t="n">
        <v>1</v>
      </c>
      <c r="X2895" s="50" t="n">
        <v>0</v>
      </c>
      <c r="Y2895" s="50" t="n">
        <v>7</v>
      </c>
      <c r="Z2895" s="50" t="n">
        <v>8.55</v>
      </c>
      <c r="AA2895" s="50" t="n">
        <v>28</v>
      </c>
      <c r="AB2895" s="50" t="n">
        <v>6.326</v>
      </c>
      <c r="AC2895" s="50" t="n">
        <v>16</v>
      </c>
      <c r="AD2895" s="50" t="n">
        <v>1</v>
      </c>
      <c r="AE2895" s="50" t="n">
        <v>4</v>
      </c>
      <c r="AF2895" s="50" t="n">
        <v>16</v>
      </c>
      <c r="AG2895" s="50" t="n">
        <v>1289.3</v>
      </c>
      <c r="AH2895" s="50" t="n">
        <v>5</v>
      </c>
      <c r="AI2895" s="50" t="n">
        <v>35</v>
      </c>
      <c r="AJ2895" s="50" t="n">
        <v>2412.2</v>
      </c>
      <c r="AK2895" s="50" t="n">
        <v>2</v>
      </c>
    </row>
    <row r="2896" customFormat="false" ht="15" hidden="false" customHeight="false" outlineLevel="0" collapsed="false">
      <c r="A2896" s="50" t="s">
        <v>1567</v>
      </c>
      <c r="B2896" s="50" t="s">
        <v>172</v>
      </c>
      <c r="C2896" s="50" t="s">
        <v>763</v>
      </c>
      <c r="D2896" s="50" t="n">
        <v>695670</v>
      </c>
      <c r="E2896" s="50" t="n">
        <v>8</v>
      </c>
      <c r="F2896" s="50" t="s">
        <v>57</v>
      </c>
      <c r="G2896" s="50" t="n">
        <v>234</v>
      </c>
      <c r="H2896" s="50" t="n">
        <v>106</v>
      </c>
      <c r="I2896" s="50" t="n">
        <v>27</v>
      </c>
      <c r="J2896" s="50" t="n">
        <v>117</v>
      </c>
      <c r="K2896" s="50" t="n">
        <v>83</v>
      </c>
      <c r="L2896" s="50" t="n">
        <v>20</v>
      </c>
      <c r="M2896" s="50" t="n">
        <v>117</v>
      </c>
      <c r="N2896" s="50" t="n">
        <v>23</v>
      </c>
      <c r="O2896" s="50" t="n">
        <v>-1.289</v>
      </c>
      <c r="P2896" s="50" t="n">
        <v>52</v>
      </c>
      <c r="Q2896" s="50" t="n">
        <v>46</v>
      </c>
      <c r="R2896" s="50" t="n">
        <v>9</v>
      </c>
      <c r="S2896" s="50" t="n">
        <v>4</v>
      </c>
      <c r="T2896" s="50" t="n">
        <v>0</v>
      </c>
      <c r="U2896" s="50" t="n">
        <v>2</v>
      </c>
      <c r="V2896" s="50" t="n">
        <v>6</v>
      </c>
      <c r="W2896" s="50" t="n">
        <v>0</v>
      </c>
      <c r="X2896" s="50" t="n">
        <v>0</v>
      </c>
      <c r="Y2896" s="50" t="n">
        <v>13</v>
      </c>
      <c r="Z2896" s="50" t="n">
        <v>15.9</v>
      </c>
      <c r="AA2896" s="50" t="n">
        <v>52</v>
      </c>
      <c r="AB2896" s="50" t="n">
        <v>15.345</v>
      </c>
      <c r="AC2896" s="50" t="n">
        <v>33</v>
      </c>
      <c r="AD2896" s="50" t="n">
        <v>4</v>
      </c>
      <c r="AE2896" s="50" t="n">
        <v>11</v>
      </c>
      <c r="AF2896" s="50" t="n">
        <v>33</v>
      </c>
      <c r="AG2896" s="50" t="n">
        <v>2824.9</v>
      </c>
      <c r="AH2896" s="50" t="n">
        <v>10</v>
      </c>
      <c r="AI2896" s="50" t="n">
        <v>94</v>
      </c>
      <c r="AJ2896" s="50" t="n">
        <v>6515.8</v>
      </c>
      <c r="AK2896" s="50" t="n">
        <v>5</v>
      </c>
    </row>
    <row r="2897" customFormat="false" ht="15" hidden="false" customHeight="false" outlineLevel="0" collapsed="false">
      <c r="A2897" s="50" t="s">
        <v>1567</v>
      </c>
      <c r="B2897" s="50" t="s">
        <v>172</v>
      </c>
      <c r="C2897" s="50" t="s">
        <v>763</v>
      </c>
      <c r="D2897" s="50" t="n">
        <v>695670</v>
      </c>
      <c r="E2897" s="50" t="n">
        <v>9</v>
      </c>
      <c r="F2897" s="50" t="s">
        <v>58</v>
      </c>
      <c r="G2897" s="50" t="n">
        <v>173</v>
      </c>
      <c r="H2897" s="50" t="n">
        <v>70</v>
      </c>
      <c r="I2897" s="50" t="n">
        <v>15</v>
      </c>
      <c r="J2897" s="50" t="n">
        <v>83</v>
      </c>
      <c r="K2897" s="50" t="n">
        <v>51</v>
      </c>
      <c r="L2897" s="50" t="n">
        <v>7</v>
      </c>
      <c r="M2897" s="50" t="n">
        <v>90</v>
      </c>
      <c r="N2897" s="50" t="n">
        <v>19</v>
      </c>
      <c r="O2897" s="50" t="n">
        <v>-0.305</v>
      </c>
      <c r="P2897" s="50" t="n">
        <v>38</v>
      </c>
      <c r="Q2897" s="50" t="n">
        <v>31</v>
      </c>
      <c r="R2897" s="50" t="n">
        <v>6</v>
      </c>
      <c r="S2897" s="50" t="n">
        <v>2</v>
      </c>
      <c r="T2897" s="50" t="n">
        <v>0</v>
      </c>
      <c r="U2897" s="50" t="n">
        <v>0</v>
      </c>
      <c r="V2897" s="50" t="n">
        <v>7</v>
      </c>
      <c r="W2897" s="50" t="n">
        <v>0</v>
      </c>
      <c r="X2897" s="50" t="n">
        <v>0</v>
      </c>
      <c r="Y2897" s="50" t="n">
        <v>8</v>
      </c>
      <c r="Z2897" s="50" t="n">
        <v>11</v>
      </c>
      <c r="AA2897" s="50" t="n">
        <v>38</v>
      </c>
      <c r="AB2897" s="50" t="n">
        <v>13.203</v>
      </c>
      <c r="AC2897" s="50" t="n">
        <v>23</v>
      </c>
      <c r="AD2897" s="50" t="n">
        <v>2</v>
      </c>
      <c r="AE2897" s="50" t="n">
        <v>10</v>
      </c>
      <c r="AF2897" s="50" t="n">
        <v>23</v>
      </c>
      <c r="AG2897" s="50" t="n">
        <v>1997.9</v>
      </c>
      <c r="AH2897" s="50" t="n">
        <v>8</v>
      </c>
      <c r="AI2897" s="50" t="n">
        <v>66</v>
      </c>
      <c r="AJ2897" s="50" t="n">
        <v>4561.6</v>
      </c>
      <c r="AK2897" s="50" t="n">
        <v>2</v>
      </c>
    </row>
    <row r="2898" customFormat="false" ht="15" hidden="false" customHeight="false" outlineLevel="0" collapsed="false">
      <c r="A2898" s="50" t="s">
        <v>1568</v>
      </c>
      <c r="B2898" s="50" t="s">
        <v>172</v>
      </c>
      <c r="C2898" s="50" t="s">
        <v>764</v>
      </c>
      <c r="D2898" s="50" t="n">
        <v>686894</v>
      </c>
      <c r="E2898" s="50" t="n">
        <v>4</v>
      </c>
      <c r="F2898" s="50" t="s">
        <v>53</v>
      </c>
      <c r="G2898" s="50" t="n">
        <v>247</v>
      </c>
      <c r="H2898" s="50" t="n">
        <v>105</v>
      </c>
      <c r="I2898" s="50" t="n">
        <v>31</v>
      </c>
      <c r="J2898" s="50" t="n">
        <v>109</v>
      </c>
      <c r="K2898" s="50" t="n">
        <v>66</v>
      </c>
      <c r="L2898" s="50" t="n">
        <v>11</v>
      </c>
      <c r="M2898" s="50" t="n">
        <v>138</v>
      </c>
      <c r="N2898" s="50" t="n">
        <v>39</v>
      </c>
      <c r="O2898" s="50" t="n">
        <v>3.911</v>
      </c>
      <c r="P2898" s="50" t="n">
        <v>63</v>
      </c>
      <c r="Q2898" s="50" t="n">
        <v>55</v>
      </c>
      <c r="R2898" s="50" t="n">
        <v>18</v>
      </c>
      <c r="S2898" s="50" t="n">
        <v>3</v>
      </c>
      <c r="T2898" s="50" t="n">
        <v>1</v>
      </c>
      <c r="U2898" s="50" t="n">
        <v>3</v>
      </c>
      <c r="V2898" s="50" t="n">
        <v>8</v>
      </c>
      <c r="W2898" s="50" t="n">
        <v>0</v>
      </c>
      <c r="X2898" s="50" t="n">
        <v>0</v>
      </c>
      <c r="Y2898" s="50" t="n">
        <v>23</v>
      </c>
      <c r="Z2898" s="50" t="n">
        <v>26.85</v>
      </c>
      <c r="AA2898" s="50" t="n">
        <v>62</v>
      </c>
      <c r="AB2898" s="50" t="n">
        <v>19.249</v>
      </c>
      <c r="AC2898" s="50" t="n">
        <v>32</v>
      </c>
      <c r="AD2898" s="50" t="n">
        <v>4</v>
      </c>
      <c r="AE2898" s="50" t="n">
        <v>13</v>
      </c>
      <c r="AF2898" s="50" t="n">
        <v>31</v>
      </c>
      <c r="AG2898" s="50" t="n">
        <v>2718.8</v>
      </c>
      <c r="AH2898" s="50" t="n">
        <v>9</v>
      </c>
      <c r="AI2898" s="50" t="n">
        <v>90</v>
      </c>
      <c r="AJ2898" s="50" t="n">
        <v>6430.9</v>
      </c>
      <c r="AK2898" s="50" t="n">
        <v>29</v>
      </c>
    </row>
    <row r="2899" customFormat="false" ht="15" hidden="false" customHeight="false" outlineLevel="0" collapsed="false">
      <c r="A2899" s="50" t="s">
        <v>1568</v>
      </c>
      <c r="B2899" s="50" t="s">
        <v>172</v>
      </c>
      <c r="C2899" s="50" t="s">
        <v>764</v>
      </c>
      <c r="D2899" s="50" t="n">
        <v>686894</v>
      </c>
      <c r="E2899" s="50" t="n">
        <v>5</v>
      </c>
      <c r="F2899" s="50" t="s">
        <v>54</v>
      </c>
      <c r="G2899" s="50" t="n">
        <v>88</v>
      </c>
      <c r="H2899" s="50" t="n">
        <v>30</v>
      </c>
      <c r="I2899" s="50" t="n">
        <v>10</v>
      </c>
      <c r="J2899" s="50" t="n">
        <v>40</v>
      </c>
      <c r="K2899" s="50" t="n">
        <v>20</v>
      </c>
      <c r="L2899" s="50" t="n">
        <v>3</v>
      </c>
      <c r="M2899" s="50" t="n">
        <v>48</v>
      </c>
      <c r="N2899" s="50" t="n">
        <v>10</v>
      </c>
      <c r="O2899" s="50" t="n">
        <v>0.667</v>
      </c>
      <c r="P2899" s="50" t="n">
        <v>20</v>
      </c>
      <c r="Q2899" s="50" t="n">
        <v>15</v>
      </c>
      <c r="R2899" s="50" t="n">
        <v>2</v>
      </c>
      <c r="S2899" s="50" t="n">
        <v>2</v>
      </c>
      <c r="T2899" s="50" t="n">
        <v>0</v>
      </c>
      <c r="U2899" s="50" t="n">
        <v>0</v>
      </c>
      <c r="V2899" s="50" t="n">
        <v>4</v>
      </c>
      <c r="W2899" s="50" t="n">
        <v>1</v>
      </c>
      <c r="X2899" s="50" t="n">
        <v>0</v>
      </c>
      <c r="Y2899" s="50" t="n">
        <v>6</v>
      </c>
      <c r="Z2899" s="50" t="n">
        <v>6</v>
      </c>
      <c r="AA2899" s="50" t="n">
        <v>20</v>
      </c>
      <c r="AB2899" s="50" t="n">
        <v>6.551</v>
      </c>
      <c r="AC2899" s="50" t="n">
        <v>9</v>
      </c>
      <c r="AD2899" s="50" t="n">
        <v>0</v>
      </c>
      <c r="AE2899" s="50" t="n">
        <v>3</v>
      </c>
      <c r="AF2899" s="50" t="n">
        <v>9</v>
      </c>
      <c r="AG2899" s="50" t="n">
        <v>775.5</v>
      </c>
      <c r="AH2899" s="50" t="n">
        <v>3</v>
      </c>
      <c r="AI2899" s="50" t="n">
        <v>26</v>
      </c>
      <c r="AJ2899" s="50" t="n">
        <v>1842</v>
      </c>
      <c r="AK2899" s="50" t="n">
        <v>11</v>
      </c>
    </row>
    <row r="2900" customFormat="false" ht="15" hidden="false" customHeight="false" outlineLevel="0" collapsed="false">
      <c r="A2900" s="50" t="s">
        <v>1569</v>
      </c>
      <c r="B2900" s="50" t="s">
        <v>172</v>
      </c>
      <c r="C2900" s="50" t="s">
        <v>796</v>
      </c>
      <c r="D2900" s="50" t="n">
        <v>691002</v>
      </c>
      <c r="E2900" s="50" t="n">
        <v>9</v>
      </c>
      <c r="F2900" s="50" t="s">
        <v>58</v>
      </c>
      <c r="G2900" s="50" t="n">
        <v>191</v>
      </c>
      <c r="H2900" s="50" t="n">
        <v>97</v>
      </c>
      <c r="I2900" s="50" t="n">
        <v>35</v>
      </c>
      <c r="J2900" s="50" t="n">
        <v>85</v>
      </c>
      <c r="K2900" s="50" t="n">
        <v>62</v>
      </c>
      <c r="L2900" s="50" t="n">
        <v>14</v>
      </c>
      <c r="M2900" s="50" t="n">
        <v>106</v>
      </c>
      <c r="N2900" s="50" t="n">
        <v>35</v>
      </c>
      <c r="O2900" s="50" t="n">
        <v>3.233</v>
      </c>
      <c r="P2900" s="50" t="n">
        <v>47</v>
      </c>
      <c r="Q2900" s="50" t="n">
        <v>47</v>
      </c>
      <c r="R2900" s="50" t="n">
        <v>12</v>
      </c>
      <c r="S2900" s="50" t="n">
        <v>4</v>
      </c>
      <c r="T2900" s="50" t="n">
        <v>0</v>
      </c>
      <c r="U2900" s="50" t="n">
        <v>4</v>
      </c>
      <c r="V2900" s="50" t="n">
        <v>0</v>
      </c>
      <c r="W2900" s="50" t="n">
        <v>0</v>
      </c>
      <c r="X2900" s="50" t="n">
        <v>0</v>
      </c>
      <c r="Y2900" s="50" t="n">
        <v>15</v>
      </c>
      <c r="Z2900" s="50" t="n">
        <v>16.6</v>
      </c>
      <c r="AA2900" s="50" t="n">
        <v>47</v>
      </c>
      <c r="AB2900" s="50" t="n">
        <v>14.896</v>
      </c>
      <c r="AC2900" s="50" t="n">
        <v>32</v>
      </c>
      <c r="AD2900" s="50" t="n">
        <v>5</v>
      </c>
      <c r="AE2900" s="50" t="n">
        <v>20</v>
      </c>
      <c r="AF2900" s="50" t="n">
        <v>32</v>
      </c>
      <c r="AG2900" s="50" t="n">
        <v>2933.8</v>
      </c>
      <c r="AH2900" s="50" t="n">
        <v>11</v>
      </c>
      <c r="AI2900" s="50" t="n">
        <v>81</v>
      </c>
      <c r="AJ2900" s="50" t="n">
        <v>5951.3</v>
      </c>
      <c r="AK2900" s="50" t="n">
        <v>29</v>
      </c>
    </row>
    <row r="2901" customFormat="false" ht="15" hidden="false" customHeight="false" outlineLevel="0" collapsed="false">
      <c r="A2901" s="50" t="s">
        <v>1570</v>
      </c>
      <c r="B2901" s="50" t="s">
        <v>172</v>
      </c>
      <c r="C2901" s="50" t="s">
        <v>797</v>
      </c>
      <c r="D2901" s="50" t="n">
        <v>687605</v>
      </c>
      <c r="E2901" s="50" t="n">
        <v>8</v>
      </c>
      <c r="F2901" s="50" t="s">
        <v>57</v>
      </c>
      <c r="G2901" s="50" t="n">
        <v>92</v>
      </c>
      <c r="H2901" s="50" t="n">
        <v>36</v>
      </c>
      <c r="I2901" s="50" t="n">
        <v>11</v>
      </c>
      <c r="J2901" s="50" t="n">
        <v>47</v>
      </c>
      <c r="K2901" s="50" t="n">
        <v>29</v>
      </c>
      <c r="L2901" s="50" t="n">
        <v>8</v>
      </c>
      <c r="M2901" s="50" t="n">
        <v>45</v>
      </c>
      <c r="N2901" s="50" t="n">
        <v>7</v>
      </c>
      <c r="O2901" s="50" t="n">
        <v>1.528</v>
      </c>
      <c r="P2901" s="50" t="n">
        <v>25</v>
      </c>
      <c r="Q2901" s="50" t="n">
        <v>22</v>
      </c>
      <c r="R2901" s="50" t="n">
        <v>6</v>
      </c>
      <c r="S2901" s="50" t="n">
        <v>0</v>
      </c>
      <c r="T2901" s="50" t="n">
        <v>1</v>
      </c>
      <c r="U2901" s="50" t="n">
        <v>1</v>
      </c>
      <c r="V2901" s="50" t="n">
        <v>1</v>
      </c>
      <c r="W2901" s="50" t="n">
        <v>1</v>
      </c>
      <c r="X2901" s="50" t="n">
        <v>1</v>
      </c>
      <c r="Y2901" s="50" t="n">
        <v>8</v>
      </c>
      <c r="Z2901" s="50" t="n">
        <v>8.6</v>
      </c>
      <c r="AA2901" s="50" t="n">
        <v>25</v>
      </c>
      <c r="AB2901" s="50" t="n">
        <v>8.454</v>
      </c>
      <c r="AC2901" s="50" t="n">
        <v>15</v>
      </c>
      <c r="AD2901" s="50" t="n">
        <v>2</v>
      </c>
      <c r="AE2901" s="50" t="n">
        <v>9</v>
      </c>
      <c r="AF2901" s="50" t="n">
        <v>15</v>
      </c>
      <c r="AG2901" s="50" t="n">
        <v>1442.7</v>
      </c>
      <c r="AH2901" s="50" t="n">
        <v>7</v>
      </c>
      <c r="AI2901" s="50" t="n">
        <v>29</v>
      </c>
      <c r="AJ2901" s="50" t="n">
        <v>2209.3</v>
      </c>
      <c r="AK2901" s="50" t="n">
        <v>20</v>
      </c>
    </row>
    <row r="2902" customFormat="false" ht="15" hidden="false" customHeight="false" outlineLevel="0" collapsed="false">
      <c r="A2902" s="50" t="s">
        <v>1570</v>
      </c>
      <c r="B2902" s="50" t="s">
        <v>172</v>
      </c>
      <c r="C2902" s="50" t="s">
        <v>797</v>
      </c>
      <c r="D2902" s="50" t="n">
        <v>687605</v>
      </c>
      <c r="E2902" s="50" t="n">
        <v>9</v>
      </c>
      <c r="F2902" s="50" t="s">
        <v>58</v>
      </c>
      <c r="G2902" s="50" t="n">
        <v>17</v>
      </c>
      <c r="H2902" s="50" t="n">
        <v>9</v>
      </c>
      <c r="I2902" s="50" t="n">
        <v>2</v>
      </c>
      <c r="J2902" s="50" t="n">
        <v>8</v>
      </c>
      <c r="K2902" s="50" t="n">
        <v>6</v>
      </c>
      <c r="L2902" s="50" t="n">
        <v>0</v>
      </c>
      <c r="M2902" s="50" t="n">
        <v>9</v>
      </c>
      <c r="N2902" s="50" t="n">
        <v>3</v>
      </c>
      <c r="O2902" s="50" t="n">
        <v>-0.221</v>
      </c>
      <c r="P2902" s="50" t="n">
        <v>4</v>
      </c>
      <c r="Q2902" s="50" t="n">
        <v>3</v>
      </c>
      <c r="R2902" s="50" t="n">
        <v>1</v>
      </c>
      <c r="S2902" s="50" t="n">
        <v>0</v>
      </c>
      <c r="T2902" s="50" t="n">
        <v>0</v>
      </c>
      <c r="U2902" s="50" t="n">
        <v>0</v>
      </c>
      <c r="V2902" s="50" t="n">
        <v>0</v>
      </c>
      <c r="W2902" s="50" t="n">
        <v>0</v>
      </c>
      <c r="X2902" s="50" t="n">
        <v>1</v>
      </c>
      <c r="Y2902" s="50" t="n">
        <v>2</v>
      </c>
      <c r="Z2902" s="50" t="n">
        <v>0.9</v>
      </c>
      <c r="AA2902" s="50" t="n">
        <v>4</v>
      </c>
      <c r="AB2902" s="50" t="n">
        <v>0.151</v>
      </c>
      <c r="AC2902" s="50" t="n">
        <v>2</v>
      </c>
      <c r="AD2902" s="50" t="n">
        <v>0</v>
      </c>
      <c r="AE2902" s="50" t="n">
        <v>1</v>
      </c>
      <c r="AF2902" s="50" t="n">
        <v>2</v>
      </c>
      <c r="AG2902" s="50" t="n">
        <v>169.2</v>
      </c>
      <c r="AH2902" s="50" t="n">
        <v>0</v>
      </c>
      <c r="AI2902" s="50" t="n">
        <v>8</v>
      </c>
      <c r="AJ2902" s="50" t="n">
        <v>609.9</v>
      </c>
      <c r="AK2902" s="50" t="n">
        <v>6</v>
      </c>
    </row>
    <row r="2903" customFormat="false" ht="15" hidden="false" customHeight="false" outlineLevel="0" collapsed="false">
      <c r="A2903" s="50" t="s">
        <v>1571</v>
      </c>
      <c r="B2903" s="50" t="s">
        <v>172</v>
      </c>
      <c r="C2903" s="50" t="s">
        <v>798</v>
      </c>
      <c r="D2903" s="50" t="n">
        <v>571945</v>
      </c>
      <c r="E2903" s="50" t="n">
        <v>8</v>
      </c>
      <c r="F2903" s="50" t="s">
        <v>57</v>
      </c>
      <c r="G2903" s="50" t="n">
        <v>3</v>
      </c>
      <c r="H2903" s="50" t="n">
        <v>2</v>
      </c>
      <c r="I2903" s="50" t="n">
        <v>0</v>
      </c>
      <c r="J2903" s="50" t="n">
        <v>1</v>
      </c>
      <c r="K2903" s="50" t="n">
        <v>1</v>
      </c>
      <c r="L2903" s="50" t="n">
        <v>0</v>
      </c>
      <c r="M2903" s="50" t="n">
        <v>2</v>
      </c>
      <c r="N2903" s="50" t="n">
        <v>1</v>
      </c>
      <c r="O2903" s="50" t="n">
        <v>0.398</v>
      </c>
      <c r="P2903" s="50" t="n">
        <v>1</v>
      </c>
      <c r="Q2903" s="50" t="n">
        <v>0</v>
      </c>
      <c r="R2903" s="50" t="n">
        <v>0</v>
      </c>
      <c r="S2903" s="50" t="n">
        <v>0</v>
      </c>
      <c r="T2903" s="50" t="n">
        <v>0</v>
      </c>
      <c r="U2903" s="50" t="n">
        <v>0</v>
      </c>
      <c r="V2903" s="50" t="n">
        <v>0</v>
      </c>
      <c r="W2903" s="50" t="n">
        <v>0</v>
      </c>
      <c r="X2903" s="50" t="n">
        <v>0</v>
      </c>
      <c r="Y2903" s="50" t="n">
        <v>0</v>
      </c>
      <c r="Z2903" s="50" t="n">
        <v>0</v>
      </c>
      <c r="AA2903" s="50" t="n">
        <v>0</v>
      </c>
      <c r="AB2903" s="50" t="n">
        <v>0</v>
      </c>
      <c r="AC2903" s="50" t="n">
        <v>1</v>
      </c>
      <c r="AD2903" s="50" t="n">
        <v>0</v>
      </c>
      <c r="AE2903" s="50" t="n">
        <v>0</v>
      </c>
      <c r="AF2903" s="50" t="n">
        <v>1</v>
      </c>
      <c r="AG2903" s="50" t="n">
        <v>40.3</v>
      </c>
      <c r="AH2903" s="50" t="n">
        <v>0</v>
      </c>
      <c r="AI2903" s="50" t="n">
        <v>0</v>
      </c>
      <c r="AJ2903" s="50" t="n">
        <v>0</v>
      </c>
      <c r="AK2903" s="5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8F98"/>
    <pageSetUpPr fitToPage="false"/>
  </sheetPr>
  <dimension ref="A1:AH7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34" min="4" style="0" width="10"/>
  </cols>
  <sheetData>
    <row r="1" customFormat="false" ht="23.85" hidden="false" customHeight="false" outlineLevel="0" collapsed="false">
      <c r="A1" s="15" t="s">
        <v>799</v>
      </c>
      <c r="B1" s="15" t="s">
        <v>800</v>
      </c>
      <c r="C1" s="15" t="s">
        <v>801</v>
      </c>
      <c r="D1" s="15" t="s">
        <v>805</v>
      </c>
      <c r="E1" s="15" t="s">
        <v>806</v>
      </c>
      <c r="F1" s="15" t="s">
        <v>807</v>
      </c>
      <c r="G1" s="15" t="s">
        <v>808</v>
      </c>
      <c r="H1" s="15" t="s">
        <v>809</v>
      </c>
      <c r="I1" s="15" t="s">
        <v>810</v>
      </c>
      <c r="J1" s="15" t="s">
        <v>811</v>
      </c>
      <c r="K1" s="15" t="s">
        <v>812</v>
      </c>
      <c r="L1" s="15" t="s">
        <v>813</v>
      </c>
      <c r="M1" s="15" t="s">
        <v>60</v>
      </c>
      <c r="N1" s="15" t="s">
        <v>814</v>
      </c>
      <c r="O1" s="15" t="s">
        <v>815</v>
      </c>
      <c r="P1" s="15" t="s">
        <v>816</v>
      </c>
      <c r="Q1" s="15" t="s">
        <v>817</v>
      </c>
      <c r="R1" s="15" t="s">
        <v>64</v>
      </c>
      <c r="S1" s="15" t="s">
        <v>818</v>
      </c>
      <c r="T1" s="15" t="s">
        <v>819</v>
      </c>
      <c r="U1" s="15" t="s">
        <v>160</v>
      </c>
      <c r="V1" s="15" t="s">
        <v>820</v>
      </c>
      <c r="W1" s="15" t="s">
        <v>821</v>
      </c>
      <c r="X1" s="15" t="s">
        <v>822</v>
      </c>
      <c r="Y1" s="15" t="s">
        <v>823</v>
      </c>
      <c r="Z1" s="15" t="s">
        <v>824</v>
      </c>
      <c r="AA1" s="15" t="s">
        <v>825</v>
      </c>
      <c r="AB1" s="15" t="s">
        <v>826</v>
      </c>
      <c r="AC1" s="15" t="s">
        <v>827</v>
      </c>
      <c r="AD1" s="15" t="s">
        <v>828</v>
      </c>
      <c r="AE1" s="15" t="s">
        <v>829</v>
      </c>
      <c r="AF1" s="15" t="s">
        <v>830</v>
      </c>
      <c r="AG1" s="15" t="s">
        <v>831</v>
      </c>
      <c r="AH1" s="15" t="s">
        <v>832</v>
      </c>
    </row>
    <row r="2" customFormat="false" ht="15" hidden="false" customHeight="false" outlineLevel="0" collapsed="false">
      <c r="A2" s="50" t="s">
        <v>833</v>
      </c>
      <c r="B2" s="50" t="s">
        <v>48</v>
      </c>
      <c r="C2" s="50" t="s">
        <v>51</v>
      </c>
      <c r="D2" s="50" t="n">
        <v>2257</v>
      </c>
      <c r="E2" s="50" t="n">
        <v>1033</v>
      </c>
      <c r="F2" s="50" t="n">
        <v>241</v>
      </c>
      <c r="G2" s="50" t="n">
        <v>1090</v>
      </c>
      <c r="H2" s="50" t="n">
        <v>746</v>
      </c>
      <c r="I2" s="50" t="n">
        <v>130</v>
      </c>
      <c r="J2" s="50" t="n">
        <v>1160</v>
      </c>
      <c r="K2" s="50" t="n">
        <v>285</v>
      </c>
      <c r="L2" s="50" t="n">
        <v>1.866</v>
      </c>
      <c r="M2" s="50" t="n">
        <v>540</v>
      </c>
      <c r="N2" s="50" t="n">
        <v>473</v>
      </c>
      <c r="O2" s="50" t="n">
        <v>112</v>
      </c>
      <c r="P2" s="50" t="n">
        <v>19</v>
      </c>
      <c r="Q2" s="50" t="n">
        <v>2</v>
      </c>
      <c r="R2" s="50" t="n">
        <v>17</v>
      </c>
      <c r="S2" s="50" t="n">
        <v>61</v>
      </c>
      <c r="T2" s="50" t="n">
        <v>2</v>
      </c>
      <c r="U2" s="50" t="n">
        <v>2</v>
      </c>
      <c r="V2" s="50" t="n">
        <v>139</v>
      </c>
      <c r="W2" s="50" t="n">
        <v>170.95</v>
      </c>
      <c r="X2" s="50" t="n">
        <v>534</v>
      </c>
      <c r="Y2" s="50" t="n">
        <v>174.073</v>
      </c>
      <c r="Z2" s="50" t="n">
        <v>338</v>
      </c>
      <c r="AA2" s="50" t="n">
        <v>29</v>
      </c>
      <c r="AB2" s="50" t="n">
        <v>151</v>
      </c>
      <c r="AC2" s="50" t="n">
        <v>336</v>
      </c>
      <c r="AD2" s="50" t="n">
        <v>30000.3</v>
      </c>
      <c r="AE2" s="50" t="n">
        <v>111</v>
      </c>
      <c r="AF2" s="50" t="n">
        <v>889</v>
      </c>
      <c r="AG2" s="50" t="n">
        <v>65423.6</v>
      </c>
      <c r="AH2" s="50" t="n">
        <v>341</v>
      </c>
    </row>
    <row r="3" customFormat="false" ht="15" hidden="false" customHeight="false" outlineLevel="0" collapsed="false">
      <c r="A3" s="50" t="s">
        <v>834</v>
      </c>
      <c r="B3" s="50" t="s">
        <v>48</v>
      </c>
      <c r="C3" s="50" t="s">
        <v>111</v>
      </c>
      <c r="D3" s="50" t="n">
        <v>1800</v>
      </c>
      <c r="E3" s="50" t="n">
        <v>1062</v>
      </c>
      <c r="F3" s="50" t="n">
        <v>146</v>
      </c>
      <c r="G3" s="50" t="n">
        <v>868</v>
      </c>
      <c r="H3" s="50" t="n">
        <v>729</v>
      </c>
      <c r="I3" s="50" t="n">
        <v>48</v>
      </c>
      <c r="J3" s="50" t="n">
        <v>922</v>
      </c>
      <c r="K3" s="50" t="n">
        <v>333</v>
      </c>
      <c r="L3" s="50" t="n">
        <v>-9.274</v>
      </c>
      <c r="M3" s="50" t="n">
        <v>520</v>
      </c>
      <c r="N3" s="50" t="n">
        <v>478</v>
      </c>
      <c r="O3" s="50" t="n">
        <v>126</v>
      </c>
      <c r="P3" s="50" t="n">
        <v>23</v>
      </c>
      <c r="Q3" s="50" t="n">
        <v>0</v>
      </c>
      <c r="R3" s="50" t="n">
        <v>9</v>
      </c>
      <c r="S3" s="50" t="n">
        <v>31</v>
      </c>
      <c r="T3" s="50" t="n">
        <v>5</v>
      </c>
      <c r="U3" s="50" t="n">
        <v>4</v>
      </c>
      <c r="V3" s="50" t="n">
        <v>59</v>
      </c>
      <c r="W3" s="50" t="n">
        <v>155.85</v>
      </c>
      <c r="X3" s="50" t="n">
        <v>517</v>
      </c>
      <c r="Y3" s="50" t="n">
        <v>154.958</v>
      </c>
      <c r="Z3" s="50" t="n">
        <v>424</v>
      </c>
      <c r="AA3" s="50" t="n">
        <v>7</v>
      </c>
      <c r="AB3" s="50" t="n">
        <v>125</v>
      </c>
      <c r="AC3" s="50" t="n">
        <v>424</v>
      </c>
      <c r="AD3" s="50" t="n">
        <v>36491.6</v>
      </c>
      <c r="AE3" s="50" t="n">
        <v>164</v>
      </c>
      <c r="AF3" s="50" t="n">
        <v>927</v>
      </c>
      <c r="AG3" s="50" t="n">
        <v>63739.2</v>
      </c>
      <c r="AH3" s="50" t="n">
        <v>36</v>
      </c>
    </row>
    <row r="4" customFormat="false" ht="15" hidden="false" customHeight="false" outlineLevel="0" collapsed="false">
      <c r="A4" s="50" t="s">
        <v>835</v>
      </c>
      <c r="B4" s="50" t="s">
        <v>48</v>
      </c>
      <c r="C4" s="50" t="s">
        <v>113</v>
      </c>
      <c r="D4" s="50" t="n">
        <v>1770</v>
      </c>
      <c r="E4" s="50" t="n">
        <v>885</v>
      </c>
      <c r="F4" s="50" t="n">
        <v>267</v>
      </c>
      <c r="G4" s="50" t="n">
        <v>847</v>
      </c>
      <c r="H4" s="50" t="n">
        <v>623</v>
      </c>
      <c r="I4" s="50" t="n">
        <v>112</v>
      </c>
      <c r="J4" s="50" t="n">
        <v>917</v>
      </c>
      <c r="K4" s="50" t="n">
        <v>260</v>
      </c>
      <c r="L4" s="50" t="n">
        <v>7.667</v>
      </c>
      <c r="M4" s="50" t="n">
        <v>473</v>
      </c>
      <c r="N4" s="50" t="n">
        <v>415</v>
      </c>
      <c r="O4" s="50" t="n">
        <v>115</v>
      </c>
      <c r="P4" s="50" t="n">
        <v>16</v>
      </c>
      <c r="Q4" s="50" t="n">
        <v>2</v>
      </c>
      <c r="R4" s="50" t="n">
        <v>11</v>
      </c>
      <c r="S4" s="50" t="n">
        <v>39</v>
      </c>
      <c r="T4" s="50" t="n">
        <v>15</v>
      </c>
      <c r="U4" s="50" t="n">
        <v>2</v>
      </c>
      <c r="V4" s="50" t="n">
        <v>133</v>
      </c>
      <c r="W4" s="50" t="n">
        <v>159.5</v>
      </c>
      <c r="X4" s="50" t="n">
        <v>468</v>
      </c>
      <c r="Y4" s="50" t="n">
        <v>148.769</v>
      </c>
      <c r="Z4" s="50" t="n">
        <v>285</v>
      </c>
      <c r="AA4" s="50" t="n">
        <v>23</v>
      </c>
      <c r="AB4" s="50" t="n">
        <v>138</v>
      </c>
      <c r="AC4" s="50" t="n">
        <v>283</v>
      </c>
      <c r="AD4" s="50" t="n">
        <v>25586.9</v>
      </c>
      <c r="AE4" s="50" t="n">
        <v>82</v>
      </c>
      <c r="AF4" s="50" t="n">
        <v>754</v>
      </c>
      <c r="AG4" s="50" t="n">
        <v>57957.7</v>
      </c>
      <c r="AH4" s="50" t="n">
        <v>534</v>
      </c>
    </row>
    <row r="5" customFormat="false" ht="15" hidden="false" customHeight="false" outlineLevel="0" collapsed="false">
      <c r="A5" s="50" t="s">
        <v>836</v>
      </c>
      <c r="B5" s="50" t="s">
        <v>48</v>
      </c>
      <c r="C5" s="50" t="s">
        <v>115</v>
      </c>
      <c r="D5" s="50" t="n">
        <v>1782</v>
      </c>
      <c r="E5" s="50" t="n">
        <v>895</v>
      </c>
      <c r="F5" s="50" t="n">
        <v>238</v>
      </c>
      <c r="G5" s="50" t="n">
        <v>796</v>
      </c>
      <c r="H5" s="50" t="n">
        <v>571</v>
      </c>
      <c r="I5" s="50" t="n">
        <v>92</v>
      </c>
      <c r="J5" s="50" t="n">
        <v>979</v>
      </c>
      <c r="K5" s="50" t="n">
        <v>324</v>
      </c>
      <c r="L5" s="50" t="n">
        <v>13.433</v>
      </c>
      <c r="M5" s="50" t="n">
        <v>467</v>
      </c>
      <c r="N5" s="50" t="n">
        <v>424</v>
      </c>
      <c r="O5" s="50" t="n">
        <v>111</v>
      </c>
      <c r="P5" s="50" t="n">
        <v>21</v>
      </c>
      <c r="Q5" s="50" t="n">
        <v>0</v>
      </c>
      <c r="R5" s="50" t="n">
        <v>23</v>
      </c>
      <c r="S5" s="50" t="n">
        <v>37</v>
      </c>
      <c r="T5" s="50" t="n">
        <v>5</v>
      </c>
      <c r="U5" s="50" t="n">
        <v>1</v>
      </c>
      <c r="V5" s="50" t="n">
        <v>109</v>
      </c>
      <c r="W5" s="50" t="n">
        <v>160.55</v>
      </c>
      <c r="X5" s="50" t="n">
        <v>465</v>
      </c>
      <c r="Y5" s="50" t="n">
        <v>163.905</v>
      </c>
      <c r="Z5" s="50" t="n">
        <v>316</v>
      </c>
      <c r="AA5" s="50" t="n">
        <v>42</v>
      </c>
      <c r="AB5" s="50" t="n">
        <v>136</v>
      </c>
      <c r="AC5" s="50" t="n">
        <v>316</v>
      </c>
      <c r="AD5" s="50" t="n">
        <v>28846.6</v>
      </c>
      <c r="AE5" s="50" t="n">
        <v>122</v>
      </c>
      <c r="AF5" s="50" t="n">
        <v>747</v>
      </c>
      <c r="AG5" s="50" t="n">
        <v>56201.1</v>
      </c>
      <c r="AH5" s="50" t="n">
        <v>398</v>
      </c>
    </row>
    <row r="6" customFormat="false" ht="15" hidden="false" customHeight="false" outlineLevel="0" collapsed="false">
      <c r="A6" s="50" t="s">
        <v>837</v>
      </c>
      <c r="B6" s="50" t="s">
        <v>48</v>
      </c>
      <c r="C6" s="50" t="s">
        <v>117</v>
      </c>
      <c r="D6" s="50" t="n">
        <v>1753</v>
      </c>
      <c r="E6" s="50" t="n">
        <v>798</v>
      </c>
      <c r="F6" s="50" t="n">
        <v>166</v>
      </c>
      <c r="G6" s="50" t="n">
        <v>821</v>
      </c>
      <c r="H6" s="50" t="n">
        <v>560</v>
      </c>
      <c r="I6" s="50" t="n">
        <v>61</v>
      </c>
      <c r="J6" s="50" t="n">
        <v>918</v>
      </c>
      <c r="K6" s="50" t="n">
        <v>238</v>
      </c>
      <c r="L6" s="50" t="n">
        <v>11.133</v>
      </c>
      <c r="M6" s="50" t="n">
        <v>453</v>
      </c>
      <c r="N6" s="50" t="n">
        <v>396</v>
      </c>
      <c r="O6" s="50" t="n">
        <v>97</v>
      </c>
      <c r="P6" s="50" t="n">
        <v>27</v>
      </c>
      <c r="Q6" s="50" t="n">
        <v>3</v>
      </c>
      <c r="R6" s="50" t="n">
        <v>19</v>
      </c>
      <c r="S6" s="50" t="n">
        <v>53</v>
      </c>
      <c r="T6" s="50" t="n">
        <v>3</v>
      </c>
      <c r="U6" s="50" t="n">
        <v>1</v>
      </c>
      <c r="V6" s="50" t="n">
        <v>91</v>
      </c>
      <c r="W6" s="50" t="n">
        <v>156.15</v>
      </c>
      <c r="X6" s="50" t="n">
        <v>447</v>
      </c>
      <c r="Y6" s="50" t="n">
        <v>146.295</v>
      </c>
      <c r="Z6" s="50" t="n">
        <v>306</v>
      </c>
      <c r="AA6" s="50" t="n">
        <v>29</v>
      </c>
      <c r="AB6" s="50" t="n">
        <v>139</v>
      </c>
      <c r="AC6" s="50" t="n">
        <v>305</v>
      </c>
      <c r="AD6" s="50" t="n">
        <v>27662.7</v>
      </c>
      <c r="AE6" s="50" t="n">
        <v>98</v>
      </c>
      <c r="AF6" s="50" t="n">
        <v>666</v>
      </c>
      <c r="AG6" s="50" t="n">
        <v>49598.6</v>
      </c>
      <c r="AH6" s="50" t="n">
        <v>307</v>
      </c>
    </row>
    <row r="7" customFormat="false" ht="15" hidden="false" customHeight="false" outlineLevel="0" collapsed="false">
      <c r="A7" s="50" t="s">
        <v>838</v>
      </c>
      <c r="B7" s="50" t="s">
        <v>48</v>
      </c>
      <c r="C7" s="50" t="s">
        <v>119</v>
      </c>
      <c r="D7" s="50" t="n">
        <v>1696</v>
      </c>
      <c r="E7" s="50" t="n">
        <v>792</v>
      </c>
      <c r="F7" s="50" t="n">
        <v>214</v>
      </c>
      <c r="G7" s="50" t="n">
        <v>865</v>
      </c>
      <c r="H7" s="50" t="n">
        <v>582</v>
      </c>
      <c r="I7" s="50" t="n">
        <v>128</v>
      </c>
      <c r="J7" s="50" t="n">
        <v>826</v>
      </c>
      <c r="K7" s="50" t="n">
        <v>209</v>
      </c>
      <c r="L7" s="50" t="n">
        <v>12.011</v>
      </c>
      <c r="M7" s="50" t="n">
        <v>435</v>
      </c>
      <c r="N7" s="50" t="n">
        <v>394</v>
      </c>
      <c r="O7" s="50" t="n">
        <v>101</v>
      </c>
      <c r="P7" s="50" t="n">
        <v>16</v>
      </c>
      <c r="Q7" s="50" t="n">
        <v>2</v>
      </c>
      <c r="R7" s="50" t="n">
        <v>22</v>
      </c>
      <c r="S7" s="50" t="n">
        <v>31</v>
      </c>
      <c r="T7" s="50" t="n">
        <v>7</v>
      </c>
      <c r="U7" s="50" t="n">
        <v>0</v>
      </c>
      <c r="V7" s="50" t="n">
        <v>107</v>
      </c>
      <c r="W7" s="50" t="n">
        <v>148.7</v>
      </c>
      <c r="X7" s="50" t="n">
        <v>429</v>
      </c>
      <c r="Y7" s="50" t="n">
        <v>138.417</v>
      </c>
      <c r="Z7" s="50" t="n">
        <v>290</v>
      </c>
      <c r="AA7" s="50" t="n">
        <v>31</v>
      </c>
      <c r="AB7" s="50" t="n">
        <v>124</v>
      </c>
      <c r="AC7" s="50" t="n">
        <v>288</v>
      </c>
      <c r="AD7" s="50" t="n">
        <v>25450.6</v>
      </c>
      <c r="AE7" s="50" t="n">
        <v>91</v>
      </c>
      <c r="AF7" s="50" t="n">
        <v>653</v>
      </c>
      <c r="AG7" s="50" t="n">
        <v>48188.3</v>
      </c>
      <c r="AH7" s="50" t="n">
        <v>222</v>
      </c>
    </row>
    <row r="8" customFormat="false" ht="15" hidden="false" customHeight="false" outlineLevel="0" collapsed="false">
      <c r="A8" s="50" t="s">
        <v>839</v>
      </c>
      <c r="B8" s="50" t="s">
        <v>48</v>
      </c>
      <c r="C8" s="50" t="s">
        <v>121</v>
      </c>
      <c r="D8" s="50" t="n">
        <v>1884</v>
      </c>
      <c r="E8" s="50" t="n">
        <v>797</v>
      </c>
      <c r="F8" s="50" t="n">
        <v>266</v>
      </c>
      <c r="G8" s="50" t="n">
        <v>847</v>
      </c>
      <c r="H8" s="50" t="n">
        <v>562</v>
      </c>
      <c r="I8" s="50" t="n">
        <v>128</v>
      </c>
      <c r="J8" s="50" t="n">
        <v>998</v>
      </c>
      <c r="K8" s="50" t="n">
        <v>233</v>
      </c>
      <c r="L8" s="50" t="n">
        <v>26.218</v>
      </c>
      <c r="M8" s="50" t="n">
        <v>434</v>
      </c>
      <c r="N8" s="50" t="n">
        <v>352</v>
      </c>
      <c r="O8" s="50" t="n">
        <v>90</v>
      </c>
      <c r="P8" s="50" t="n">
        <v>15</v>
      </c>
      <c r="Q8" s="50" t="n">
        <v>1</v>
      </c>
      <c r="R8" s="50" t="n">
        <v>21</v>
      </c>
      <c r="S8" s="50" t="n">
        <v>79</v>
      </c>
      <c r="T8" s="50" t="n">
        <v>3</v>
      </c>
      <c r="U8" s="50" t="n">
        <v>0</v>
      </c>
      <c r="V8" s="50" t="n">
        <v>141</v>
      </c>
      <c r="W8" s="50" t="n">
        <v>161.15</v>
      </c>
      <c r="X8" s="50" t="n">
        <v>424</v>
      </c>
      <c r="Y8" s="50" t="n">
        <v>158.573</v>
      </c>
      <c r="Z8" s="50" t="n">
        <v>211</v>
      </c>
      <c r="AA8" s="50" t="n">
        <v>38</v>
      </c>
      <c r="AB8" s="50" t="n">
        <v>121</v>
      </c>
      <c r="AC8" s="50" t="n">
        <v>211</v>
      </c>
      <c r="AD8" s="50" t="n">
        <v>19646.7</v>
      </c>
      <c r="AE8" s="50" t="n">
        <v>85</v>
      </c>
      <c r="AF8" s="50" t="n">
        <v>664</v>
      </c>
      <c r="AG8" s="50" t="n">
        <v>51962.5</v>
      </c>
      <c r="AH8" s="50" t="n">
        <v>540</v>
      </c>
    </row>
    <row r="9" customFormat="false" ht="15" hidden="false" customHeight="false" outlineLevel="0" collapsed="false">
      <c r="A9" s="50" t="s">
        <v>840</v>
      </c>
      <c r="B9" s="50" t="s">
        <v>48</v>
      </c>
      <c r="C9" s="50" t="s">
        <v>123</v>
      </c>
      <c r="D9" s="50" t="n">
        <v>1534</v>
      </c>
      <c r="E9" s="50" t="n">
        <v>714</v>
      </c>
      <c r="F9" s="50" t="n">
        <v>147</v>
      </c>
      <c r="G9" s="50" t="n">
        <v>748</v>
      </c>
      <c r="H9" s="50" t="n">
        <v>495</v>
      </c>
      <c r="I9" s="50" t="n">
        <v>71</v>
      </c>
      <c r="J9" s="50" t="n">
        <v>782</v>
      </c>
      <c r="K9" s="50" t="n">
        <v>218</v>
      </c>
      <c r="L9" s="50" t="n">
        <v>-5.181</v>
      </c>
      <c r="M9" s="50" t="n">
        <v>381</v>
      </c>
      <c r="N9" s="50" t="n">
        <v>343</v>
      </c>
      <c r="O9" s="50" t="n">
        <v>86</v>
      </c>
      <c r="P9" s="50" t="n">
        <v>16</v>
      </c>
      <c r="Q9" s="50" t="n">
        <v>2</v>
      </c>
      <c r="R9" s="50" t="n">
        <v>10</v>
      </c>
      <c r="S9" s="50" t="n">
        <v>31</v>
      </c>
      <c r="T9" s="50" t="n">
        <v>4</v>
      </c>
      <c r="U9" s="50" t="n">
        <v>3</v>
      </c>
      <c r="V9" s="50" t="n">
        <v>63</v>
      </c>
      <c r="W9" s="50" t="n">
        <v>119.9</v>
      </c>
      <c r="X9" s="50" t="n">
        <v>378</v>
      </c>
      <c r="Y9" s="50" t="n">
        <v>113.607</v>
      </c>
      <c r="Z9" s="50" t="n">
        <v>283</v>
      </c>
      <c r="AA9" s="50" t="n">
        <v>17</v>
      </c>
      <c r="AB9" s="50" t="n">
        <v>101</v>
      </c>
      <c r="AC9" s="50" t="n">
        <v>281</v>
      </c>
      <c r="AD9" s="50" t="n">
        <v>24847.3</v>
      </c>
      <c r="AE9" s="50" t="n">
        <v>104</v>
      </c>
      <c r="AF9" s="50" t="n">
        <v>604</v>
      </c>
      <c r="AG9" s="50" t="n">
        <v>42622.7</v>
      </c>
      <c r="AH9" s="50" t="n">
        <v>79</v>
      </c>
    </row>
    <row r="10" customFormat="false" ht="15" hidden="false" customHeight="false" outlineLevel="0" collapsed="false">
      <c r="A10" s="50" t="s">
        <v>841</v>
      </c>
      <c r="B10" s="50" t="s">
        <v>48</v>
      </c>
      <c r="C10" s="50" t="s">
        <v>125</v>
      </c>
      <c r="D10" s="50" t="n">
        <v>1297</v>
      </c>
      <c r="E10" s="50" t="n">
        <v>652</v>
      </c>
      <c r="F10" s="50" t="n">
        <v>129</v>
      </c>
      <c r="G10" s="50" t="n">
        <v>650</v>
      </c>
      <c r="H10" s="50" t="n">
        <v>435</v>
      </c>
      <c r="I10" s="50" t="n">
        <v>54</v>
      </c>
      <c r="J10" s="50" t="n">
        <v>647</v>
      </c>
      <c r="K10" s="50" t="n">
        <v>217</v>
      </c>
      <c r="L10" s="50" t="n">
        <v>-12.059</v>
      </c>
      <c r="M10" s="50" t="n">
        <v>345</v>
      </c>
      <c r="N10" s="50" t="n">
        <v>319</v>
      </c>
      <c r="O10" s="50" t="n">
        <v>64</v>
      </c>
      <c r="P10" s="50" t="n">
        <v>15</v>
      </c>
      <c r="Q10" s="50" t="n">
        <v>0</v>
      </c>
      <c r="R10" s="50" t="n">
        <v>12</v>
      </c>
      <c r="S10" s="50" t="n">
        <v>22</v>
      </c>
      <c r="T10" s="50" t="n">
        <v>2</v>
      </c>
      <c r="U10" s="50" t="n">
        <v>2</v>
      </c>
      <c r="V10" s="50" t="n">
        <v>65</v>
      </c>
      <c r="W10" s="50" t="n">
        <v>92.85</v>
      </c>
      <c r="X10" s="50" t="n">
        <v>344</v>
      </c>
      <c r="Y10" s="50" t="n">
        <v>98.385</v>
      </c>
      <c r="Z10" s="50" t="n">
        <v>256</v>
      </c>
      <c r="AA10" s="50" t="n">
        <v>15</v>
      </c>
      <c r="AB10" s="50" t="n">
        <v>84</v>
      </c>
      <c r="AC10" s="50" t="n">
        <v>255</v>
      </c>
      <c r="AD10" s="50" t="n">
        <v>22318.1</v>
      </c>
      <c r="AE10" s="50" t="n">
        <v>90</v>
      </c>
      <c r="AF10" s="50" t="n">
        <v>548</v>
      </c>
      <c r="AG10" s="50" t="n">
        <v>38489.7</v>
      </c>
      <c r="AH10" s="50" t="n">
        <v>65</v>
      </c>
    </row>
    <row r="11" customFormat="false" ht="15" hidden="false" customHeight="false" outlineLevel="0" collapsed="false">
      <c r="A11" s="50" t="s">
        <v>842</v>
      </c>
      <c r="B11" s="50" t="s">
        <v>48</v>
      </c>
      <c r="C11" s="50" t="s">
        <v>127</v>
      </c>
      <c r="D11" s="50" t="n">
        <v>1137</v>
      </c>
      <c r="E11" s="50" t="n">
        <v>635</v>
      </c>
      <c r="F11" s="50" t="n">
        <v>82</v>
      </c>
      <c r="G11" s="50" t="n">
        <v>548</v>
      </c>
      <c r="H11" s="50" t="n">
        <v>386</v>
      </c>
      <c r="I11" s="50" t="n">
        <v>25</v>
      </c>
      <c r="J11" s="50" t="n">
        <v>588</v>
      </c>
      <c r="K11" s="50" t="n">
        <v>249</v>
      </c>
      <c r="L11" s="50" t="n">
        <v>-2.473</v>
      </c>
      <c r="M11" s="50" t="n">
        <v>337</v>
      </c>
      <c r="N11" s="50" t="n">
        <v>320</v>
      </c>
      <c r="O11" s="50" t="n">
        <v>85</v>
      </c>
      <c r="P11" s="50" t="n">
        <v>16</v>
      </c>
      <c r="Q11" s="50" t="n">
        <v>1</v>
      </c>
      <c r="R11" s="50" t="n">
        <v>7</v>
      </c>
      <c r="S11" s="50" t="n">
        <v>12</v>
      </c>
      <c r="T11" s="50" t="n">
        <v>3</v>
      </c>
      <c r="U11" s="50" t="n">
        <v>1</v>
      </c>
      <c r="V11" s="50" t="n">
        <v>39</v>
      </c>
      <c r="W11" s="50" t="n">
        <v>100.1</v>
      </c>
      <c r="X11" s="50" t="n">
        <v>333</v>
      </c>
      <c r="Y11" s="50" t="n">
        <v>94.03</v>
      </c>
      <c r="Z11" s="50" t="n">
        <v>283</v>
      </c>
      <c r="AA11" s="50" t="n">
        <v>7</v>
      </c>
      <c r="AB11" s="50" t="n">
        <v>78</v>
      </c>
      <c r="AC11" s="50" t="n">
        <v>280</v>
      </c>
      <c r="AD11" s="50" t="n">
        <v>23382.7</v>
      </c>
      <c r="AE11" s="50" t="n">
        <v>92</v>
      </c>
      <c r="AF11" s="50" t="n">
        <v>541</v>
      </c>
      <c r="AG11" s="50" t="n">
        <v>34956.3</v>
      </c>
      <c r="AH11" s="50" t="n">
        <v>3</v>
      </c>
    </row>
    <row r="12" customFormat="false" ht="15" hidden="false" customHeight="false" outlineLevel="0" collapsed="false">
      <c r="A12" s="50" t="s">
        <v>843</v>
      </c>
      <c r="B12" s="50" t="s">
        <v>48</v>
      </c>
      <c r="C12" s="50" t="s">
        <v>129</v>
      </c>
      <c r="D12" s="50" t="n">
        <v>1110</v>
      </c>
      <c r="E12" s="50" t="n">
        <v>555</v>
      </c>
      <c r="F12" s="50" t="n">
        <v>167</v>
      </c>
      <c r="G12" s="50" t="n">
        <v>523</v>
      </c>
      <c r="H12" s="50" t="n">
        <v>360</v>
      </c>
      <c r="I12" s="50" t="n">
        <v>61</v>
      </c>
      <c r="J12" s="50" t="n">
        <v>587</v>
      </c>
      <c r="K12" s="50" t="n">
        <v>195</v>
      </c>
      <c r="L12" s="50" t="n">
        <v>-1.569</v>
      </c>
      <c r="M12" s="50" t="n">
        <v>284</v>
      </c>
      <c r="N12" s="50" t="n">
        <v>256</v>
      </c>
      <c r="O12" s="50" t="n">
        <v>59</v>
      </c>
      <c r="P12" s="50" t="n">
        <v>9</v>
      </c>
      <c r="Q12" s="50" t="n">
        <v>2</v>
      </c>
      <c r="R12" s="50" t="n">
        <v>9</v>
      </c>
      <c r="S12" s="50" t="n">
        <v>21</v>
      </c>
      <c r="T12" s="50" t="n">
        <v>4</v>
      </c>
      <c r="U12" s="50" t="n">
        <v>3</v>
      </c>
      <c r="V12" s="50" t="n">
        <v>91</v>
      </c>
      <c r="W12" s="50" t="n">
        <v>85.05</v>
      </c>
      <c r="X12" s="50" t="n">
        <v>284</v>
      </c>
      <c r="Y12" s="50" t="n">
        <v>81.667</v>
      </c>
      <c r="Z12" s="50" t="n">
        <v>168</v>
      </c>
      <c r="AA12" s="50" t="n">
        <v>18</v>
      </c>
      <c r="AB12" s="50" t="n">
        <v>73</v>
      </c>
      <c r="AC12" s="50" t="n">
        <v>168</v>
      </c>
      <c r="AD12" s="50" t="n">
        <v>14968.9</v>
      </c>
      <c r="AE12" s="50" t="n">
        <v>56</v>
      </c>
      <c r="AF12" s="50" t="n">
        <v>463</v>
      </c>
      <c r="AG12" s="50" t="n">
        <v>34317.9</v>
      </c>
      <c r="AH12" s="50" t="n">
        <v>215</v>
      </c>
    </row>
    <row r="13" customFormat="false" ht="15" hidden="false" customHeight="false" outlineLevel="0" collapsed="false">
      <c r="A13" s="50" t="s">
        <v>844</v>
      </c>
      <c r="B13" s="50" t="s">
        <v>48</v>
      </c>
      <c r="C13" s="50" t="s">
        <v>131</v>
      </c>
      <c r="D13" s="50" t="n">
        <v>835</v>
      </c>
      <c r="E13" s="50" t="n">
        <v>442</v>
      </c>
      <c r="F13" s="50" t="n">
        <v>93</v>
      </c>
      <c r="G13" s="50" t="n">
        <v>422</v>
      </c>
      <c r="H13" s="50" t="n">
        <v>289</v>
      </c>
      <c r="I13" s="50" t="n">
        <v>31</v>
      </c>
      <c r="J13" s="50" t="n">
        <v>410</v>
      </c>
      <c r="K13" s="50" t="n">
        <v>152</v>
      </c>
      <c r="L13" s="50" t="n">
        <v>-1.096</v>
      </c>
      <c r="M13" s="50" t="n">
        <v>231</v>
      </c>
      <c r="N13" s="50" t="n">
        <v>215</v>
      </c>
      <c r="O13" s="50" t="n">
        <v>58</v>
      </c>
      <c r="P13" s="50" t="n">
        <v>20</v>
      </c>
      <c r="Q13" s="50" t="n">
        <v>1</v>
      </c>
      <c r="R13" s="50" t="n">
        <v>4</v>
      </c>
      <c r="S13" s="50" t="n">
        <v>10</v>
      </c>
      <c r="T13" s="50" t="n">
        <v>2</v>
      </c>
      <c r="U13" s="50" t="n">
        <v>1</v>
      </c>
      <c r="V13" s="50" t="n">
        <v>50</v>
      </c>
      <c r="W13" s="50" t="n">
        <v>72.7</v>
      </c>
      <c r="X13" s="50" t="n">
        <v>227</v>
      </c>
      <c r="Y13" s="50" t="n">
        <v>56.189</v>
      </c>
      <c r="Z13" s="50" t="n">
        <v>169</v>
      </c>
      <c r="AA13" s="50" t="n">
        <v>2</v>
      </c>
      <c r="AB13" s="50" t="n">
        <v>55</v>
      </c>
      <c r="AC13" s="50" t="n">
        <v>169</v>
      </c>
      <c r="AD13" s="50" t="n">
        <v>14087.1</v>
      </c>
      <c r="AE13" s="50" t="n">
        <v>53</v>
      </c>
      <c r="AF13" s="50" t="n">
        <v>351</v>
      </c>
      <c r="AG13" s="50" t="n">
        <v>24272.8</v>
      </c>
      <c r="AH13" s="50" t="n">
        <v>13</v>
      </c>
    </row>
    <row r="14" customFormat="false" ht="15" hidden="false" customHeight="false" outlineLevel="0" collapsed="false">
      <c r="A14" s="50" t="s">
        <v>845</v>
      </c>
      <c r="B14" s="50" t="s">
        <v>48</v>
      </c>
      <c r="C14" s="50" t="s">
        <v>133</v>
      </c>
      <c r="D14" s="50" t="n">
        <v>735</v>
      </c>
      <c r="E14" s="50" t="n">
        <v>362</v>
      </c>
      <c r="F14" s="50" t="n">
        <v>131</v>
      </c>
      <c r="G14" s="50" t="n">
        <v>339</v>
      </c>
      <c r="H14" s="50" t="n">
        <v>241</v>
      </c>
      <c r="I14" s="50" t="n">
        <v>55</v>
      </c>
      <c r="J14" s="50" t="n">
        <v>390</v>
      </c>
      <c r="K14" s="50" t="n">
        <v>121</v>
      </c>
      <c r="L14" s="50" t="n">
        <v>-4.73</v>
      </c>
      <c r="M14" s="50" t="n">
        <v>202</v>
      </c>
      <c r="N14" s="50" t="n">
        <v>179</v>
      </c>
      <c r="O14" s="50" t="n">
        <v>36</v>
      </c>
      <c r="P14" s="50" t="n">
        <v>4</v>
      </c>
      <c r="Q14" s="50" t="n">
        <v>0</v>
      </c>
      <c r="R14" s="50" t="n">
        <v>10</v>
      </c>
      <c r="S14" s="50" t="n">
        <v>19</v>
      </c>
      <c r="T14" s="50" t="n">
        <v>2</v>
      </c>
      <c r="U14" s="50" t="n">
        <v>2</v>
      </c>
      <c r="V14" s="50" t="n">
        <v>64</v>
      </c>
      <c r="W14" s="50" t="n">
        <v>57.4</v>
      </c>
      <c r="X14" s="50" t="n">
        <v>198</v>
      </c>
      <c r="Y14" s="50" t="n">
        <v>61.779</v>
      </c>
      <c r="Z14" s="50" t="n">
        <v>117</v>
      </c>
      <c r="AA14" s="50" t="n">
        <v>18</v>
      </c>
      <c r="AB14" s="50" t="n">
        <v>49</v>
      </c>
      <c r="AC14" s="50" t="n">
        <v>116</v>
      </c>
      <c r="AD14" s="50" t="n">
        <v>10423.6</v>
      </c>
      <c r="AE14" s="50" t="n">
        <v>45</v>
      </c>
      <c r="AF14" s="50" t="n">
        <v>309</v>
      </c>
      <c r="AG14" s="50" t="n">
        <v>22897.1</v>
      </c>
      <c r="AH14" s="50" t="n">
        <v>130</v>
      </c>
    </row>
    <row r="15" customFormat="false" ht="15" hidden="false" customHeight="false" outlineLevel="0" collapsed="false">
      <c r="A15" s="50" t="s">
        <v>846</v>
      </c>
      <c r="B15" s="50" t="s">
        <v>48</v>
      </c>
      <c r="C15" s="50" t="s">
        <v>135</v>
      </c>
      <c r="D15" s="50" t="n">
        <v>703</v>
      </c>
      <c r="E15" s="50" t="n">
        <v>388</v>
      </c>
      <c r="F15" s="50" t="n">
        <v>78</v>
      </c>
      <c r="G15" s="50" t="n">
        <v>330</v>
      </c>
      <c r="H15" s="50" t="n">
        <v>230</v>
      </c>
      <c r="I15" s="50" t="n">
        <v>27</v>
      </c>
      <c r="J15" s="50" t="n">
        <v>373</v>
      </c>
      <c r="K15" s="50" t="n">
        <v>158</v>
      </c>
      <c r="L15" s="50" t="n">
        <v>-11.562</v>
      </c>
      <c r="M15" s="50" t="n">
        <v>195</v>
      </c>
      <c r="N15" s="50" t="n">
        <v>189</v>
      </c>
      <c r="O15" s="50" t="n">
        <v>48</v>
      </c>
      <c r="P15" s="50" t="n">
        <v>5</v>
      </c>
      <c r="Q15" s="50" t="n">
        <v>0</v>
      </c>
      <c r="R15" s="50" t="n">
        <v>3</v>
      </c>
      <c r="S15" s="50" t="n">
        <v>5</v>
      </c>
      <c r="T15" s="50" t="n">
        <v>0</v>
      </c>
      <c r="U15" s="50" t="n">
        <v>1</v>
      </c>
      <c r="V15" s="50" t="n">
        <v>35</v>
      </c>
      <c r="W15" s="50" t="n">
        <v>51.75</v>
      </c>
      <c r="X15" s="50" t="n">
        <v>195</v>
      </c>
      <c r="Y15" s="50" t="n">
        <v>56.819</v>
      </c>
      <c r="Z15" s="50" t="n">
        <v>155</v>
      </c>
      <c r="AA15" s="50" t="n">
        <v>11</v>
      </c>
      <c r="AB15" s="50" t="n">
        <v>50</v>
      </c>
      <c r="AC15" s="50" t="n">
        <v>155</v>
      </c>
      <c r="AD15" s="50" t="n">
        <v>13308.1</v>
      </c>
      <c r="AE15" s="50" t="n">
        <v>52</v>
      </c>
      <c r="AF15" s="50" t="n">
        <v>343</v>
      </c>
      <c r="AG15" s="50" t="n">
        <v>23785.9</v>
      </c>
      <c r="AH15" s="50" t="n">
        <v>46</v>
      </c>
    </row>
    <row r="16" customFormat="false" ht="15" hidden="false" customHeight="false" outlineLevel="0" collapsed="false">
      <c r="A16" s="50" t="s">
        <v>847</v>
      </c>
      <c r="B16" s="50" t="s">
        <v>48</v>
      </c>
      <c r="C16" s="50" t="s">
        <v>137</v>
      </c>
      <c r="D16" s="50" t="n">
        <v>657</v>
      </c>
      <c r="E16" s="50" t="n">
        <v>328</v>
      </c>
      <c r="F16" s="50" t="n">
        <v>86</v>
      </c>
      <c r="G16" s="50" t="n">
        <v>304</v>
      </c>
      <c r="H16" s="50" t="n">
        <v>227</v>
      </c>
      <c r="I16" s="50" t="n">
        <v>34</v>
      </c>
      <c r="J16" s="50" t="n">
        <v>353</v>
      </c>
      <c r="K16" s="50" t="n">
        <v>101</v>
      </c>
      <c r="L16" s="50" t="n">
        <v>4.465</v>
      </c>
      <c r="M16" s="50" t="n">
        <v>171</v>
      </c>
      <c r="N16" s="50" t="n">
        <v>139</v>
      </c>
      <c r="O16" s="50" t="n">
        <v>31</v>
      </c>
      <c r="P16" s="50" t="n">
        <v>6</v>
      </c>
      <c r="Q16" s="50" t="n">
        <v>1</v>
      </c>
      <c r="R16" s="50" t="n">
        <v>6</v>
      </c>
      <c r="S16" s="50" t="n">
        <v>23</v>
      </c>
      <c r="T16" s="50" t="n">
        <v>7</v>
      </c>
      <c r="U16" s="50" t="n">
        <v>0</v>
      </c>
      <c r="V16" s="50" t="n">
        <v>28</v>
      </c>
      <c r="W16" s="50" t="n">
        <v>58.3</v>
      </c>
      <c r="X16" s="50" t="n">
        <v>169</v>
      </c>
      <c r="Y16" s="50" t="n">
        <v>55.408</v>
      </c>
      <c r="Z16" s="50" t="n">
        <v>113</v>
      </c>
      <c r="AA16" s="50" t="n">
        <v>5</v>
      </c>
      <c r="AB16" s="50" t="n">
        <v>31</v>
      </c>
      <c r="AC16" s="50" t="n">
        <v>113</v>
      </c>
      <c r="AD16" s="50" t="n">
        <v>9543.4</v>
      </c>
      <c r="AE16" s="50" t="n">
        <v>46</v>
      </c>
      <c r="AF16" s="50" t="n">
        <v>290</v>
      </c>
      <c r="AG16" s="50" t="n">
        <v>19742.2</v>
      </c>
      <c r="AH16" s="50" t="n">
        <v>4</v>
      </c>
    </row>
    <row r="17" customFormat="false" ht="15" hidden="false" customHeight="false" outlineLevel="0" collapsed="false">
      <c r="A17" s="50" t="s">
        <v>848</v>
      </c>
      <c r="B17" s="50" t="s">
        <v>48</v>
      </c>
      <c r="C17" s="50" t="s">
        <v>139</v>
      </c>
      <c r="D17" s="50" t="n">
        <v>620</v>
      </c>
      <c r="E17" s="50" t="n">
        <v>313</v>
      </c>
      <c r="F17" s="50" t="n">
        <v>71</v>
      </c>
      <c r="G17" s="50" t="n">
        <v>281</v>
      </c>
      <c r="H17" s="50" t="n">
        <v>191</v>
      </c>
      <c r="I17" s="50" t="n">
        <v>28</v>
      </c>
      <c r="J17" s="50" t="n">
        <v>337</v>
      </c>
      <c r="K17" s="50" t="n">
        <v>122</v>
      </c>
      <c r="L17" s="50" t="n">
        <v>-5.429</v>
      </c>
      <c r="M17" s="50" t="n">
        <v>157</v>
      </c>
      <c r="N17" s="50" t="n">
        <v>137</v>
      </c>
      <c r="O17" s="50" t="n">
        <v>32</v>
      </c>
      <c r="P17" s="50" t="n">
        <v>3</v>
      </c>
      <c r="Q17" s="50" t="n">
        <v>0</v>
      </c>
      <c r="R17" s="50" t="n">
        <v>1</v>
      </c>
      <c r="S17" s="50" t="n">
        <v>16</v>
      </c>
      <c r="T17" s="50" t="n">
        <v>1</v>
      </c>
      <c r="U17" s="50" t="n">
        <v>1</v>
      </c>
      <c r="V17" s="50" t="n">
        <v>31</v>
      </c>
      <c r="W17" s="50" t="n">
        <v>42.85</v>
      </c>
      <c r="X17" s="50" t="n">
        <v>155</v>
      </c>
      <c r="Y17" s="50" t="n">
        <v>40.639</v>
      </c>
      <c r="Z17" s="50" t="n">
        <v>109</v>
      </c>
      <c r="AA17" s="50" t="n">
        <v>1</v>
      </c>
      <c r="AB17" s="50" t="n">
        <v>30</v>
      </c>
      <c r="AC17" s="50" t="n">
        <v>109</v>
      </c>
      <c r="AD17" s="50" t="n">
        <v>9191</v>
      </c>
      <c r="AE17" s="50" t="n">
        <v>33</v>
      </c>
      <c r="AF17" s="50" t="n">
        <v>272</v>
      </c>
      <c r="AG17" s="50" t="n">
        <v>18850.5</v>
      </c>
      <c r="AH17" s="50" t="n">
        <v>22</v>
      </c>
    </row>
    <row r="18" customFormat="false" ht="15" hidden="false" customHeight="false" outlineLevel="0" collapsed="false">
      <c r="A18" s="50" t="s">
        <v>849</v>
      </c>
      <c r="B18" s="50" t="s">
        <v>48</v>
      </c>
      <c r="C18" s="50" t="s">
        <v>141</v>
      </c>
      <c r="D18" s="50" t="n">
        <v>442</v>
      </c>
      <c r="E18" s="50" t="n">
        <v>268</v>
      </c>
      <c r="F18" s="50" t="n">
        <v>84</v>
      </c>
      <c r="G18" s="50" t="n">
        <v>209</v>
      </c>
      <c r="H18" s="50" t="n">
        <v>168</v>
      </c>
      <c r="I18" s="50" t="n">
        <v>25</v>
      </c>
      <c r="J18" s="50" t="n">
        <v>233</v>
      </c>
      <c r="K18" s="50" t="n">
        <v>100</v>
      </c>
      <c r="L18" s="50" t="n">
        <v>-7.962</v>
      </c>
      <c r="M18" s="50" t="n">
        <v>121</v>
      </c>
      <c r="N18" s="50" t="n">
        <v>114</v>
      </c>
      <c r="O18" s="50" t="n">
        <v>23</v>
      </c>
      <c r="P18" s="50" t="n">
        <v>3</v>
      </c>
      <c r="Q18" s="50" t="n">
        <v>0</v>
      </c>
      <c r="R18" s="50" t="n">
        <v>4</v>
      </c>
      <c r="S18" s="50" t="n">
        <v>4</v>
      </c>
      <c r="T18" s="50" t="n">
        <v>1</v>
      </c>
      <c r="U18" s="50" t="n">
        <v>0</v>
      </c>
      <c r="V18" s="50" t="n">
        <v>37</v>
      </c>
      <c r="W18" s="50" t="n">
        <v>29.65</v>
      </c>
      <c r="X18" s="50" t="n">
        <v>119</v>
      </c>
      <c r="Y18" s="50" t="n">
        <v>29.537</v>
      </c>
      <c r="Z18" s="50" t="n">
        <v>79</v>
      </c>
      <c r="AA18" s="50" t="n">
        <v>7</v>
      </c>
      <c r="AB18" s="50" t="n">
        <v>27</v>
      </c>
      <c r="AC18" s="50" t="n">
        <v>79</v>
      </c>
      <c r="AD18" s="50" t="n">
        <v>6942.1</v>
      </c>
      <c r="AE18" s="50" t="n">
        <v>26</v>
      </c>
      <c r="AF18" s="50" t="n">
        <v>208</v>
      </c>
      <c r="AG18" s="50" t="n">
        <v>15730.6</v>
      </c>
      <c r="AH18" s="50" t="n">
        <v>122</v>
      </c>
    </row>
    <row r="19" customFormat="false" ht="15" hidden="false" customHeight="false" outlineLevel="0" collapsed="false">
      <c r="A19" s="50" t="s">
        <v>850</v>
      </c>
      <c r="B19" s="50" t="s">
        <v>48</v>
      </c>
      <c r="C19" s="50" t="s">
        <v>143</v>
      </c>
      <c r="D19" s="50" t="n">
        <v>356</v>
      </c>
      <c r="E19" s="50" t="n">
        <v>157</v>
      </c>
      <c r="F19" s="50" t="n">
        <v>51</v>
      </c>
      <c r="G19" s="50" t="n">
        <v>168</v>
      </c>
      <c r="H19" s="50" t="n">
        <v>108</v>
      </c>
      <c r="I19" s="50" t="n">
        <v>21</v>
      </c>
      <c r="J19" s="50" t="n">
        <v>188</v>
      </c>
      <c r="K19" s="50" t="n">
        <v>49</v>
      </c>
      <c r="L19" s="50" t="n">
        <v>-8.978</v>
      </c>
      <c r="M19" s="50" t="n">
        <v>87</v>
      </c>
      <c r="N19" s="50" t="n">
        <v>76</v>
      </c>
      <c r="O19" s="50" t="n">
        <v>12</v>
      </c>
      <c r="P19" s="50" t="n">
        <v>1</v>
      </c>
      <c r="Q19" s="50" t="n">
        <v>0</v>
      </c>
      <c r="R19" s="50" t="n">
        <v>0</v>
      </c>
      <c r="S19" s="50" t="n">
        <v>8</v>
      </c>
      <c r="T19" s="50" t="n">
        <v>0</v>
      </c>
      <c r="U19" s="50" t="n">
        <v>0</v>
      </c>
      <c r="V19" s="50" t="n">
        <v>29</v>
      </c>
      <c r="W19" s="50" t="n">
        <v>15.85</v>
      </c>
      <c r="X19" s="50" t="n">
        <v>83</v>
      </c>
      <c r="Y19" s="50" t="n">
        <v>17.347</v>
      </c>
      <c r="Z19" s="50" t="n">
        <v>50</v>
      </c>
      <c r="AA19" s="50" t="n">
        <v>1</v>
      </c>
      <c r="AB19" s="50" t="n">
        <v>18</v>
      </c>
      <c r="AC19" s="50" t="n">
        <v>49</v>
      </c>
      <c r="AD19" s="50" t="n">
        <v>4097</v>
      </c>
      <c r="AE19" s="50" t="n">
        <v>7</v>
      </c>
      <c r="AF19" s="50" t="n">
        <v>132</v>
      </c>
      <c r="AG19" s="50" t="n">
        <v>10131</v>
      </c>
      <c r="AH19" s="50" t="n">
        <v>92</v>
      </c>
    </row>
    <row r="20" customFormat="false" ht="15" hidden="false" customHeight="false" outlineLevel="0" collapsed="false">
      <c r="A20" s="50" t="s">
        <v>851</v>
      </c>
      <c r="B20" s="50" t="s">
        <v>48</v>
      </c>
      <c r="C20" s="50" t="s">
        <v>145</v>
      </c>
      <c r="D20" s="50" t="n">
        <v>322</v>
      </c>
      <c r="E20" s="50" t="n">
        <v>161</v>
      </c>
      <c r="F20" s="50" t="n">
        <v>46</v>
      </c>
      <c r="G20" s="50" t="n">
        <v>167</v>
      </c>
      <c r="H20" s="50" t="n">
        <v>112</v>
      </c>
      <c r="I20" s="50" t="n">
        <v>24</v>
      </c>
      <c r="J20" s="50" t="n">
        <v>155</v>
      </c>
      <c r="K20" s="50" t="n">
        <v>49</v>
      </c>
      <c r="L20" s="50" t="n">
        <v>-6.136</v>
      </c>
      <c r="M20" s="50" t="n">
        <v>85</v>
      </c>
      <c r="N20" s="50" t="n">
        <v>80</v>
      </c>
      <c r="O20" s="50" t="n">
        <v>14</v>
      </c>
      <c r="P20" s="50" t="n">
        <v>1</v>
      </c>
      <c r="Q20" s="50" t="n">
        <v>0</v>
      </c>
      <c r="R20" s="50" t="n">
        <v>5</v>
      </c>
      <c r="S20" s="50" t="n">
        <v>4</v>
      </c>
      <c r="T20" s="50" t="n">
        <v>1</v>
      </c>
      <c r="U20" s="50" t="n">
        <v>0</v>
      </c>
      <c r="V20" s="50" t="n">
        <v>21</v>
      </c>
      <c r="W20" s="50" t="n">
        <v>21.95</v>
      </c>
      <c r="X20" s="50" t="n">
        <v>85</v>
      </c>
      <c r="Y20" s="50" t="n">
        <v>23.662</v>
      </c>
      <c r="Z20" s="50" t="n">
        <v>59</v>
      </c>
      <c r="AA20" s="50" t="n">
        <v>5</v>
      </c>
      <c r="AB20" s="50" t="n">
        <v>18</v>
      </c>
      <c r="AC20" s="50" t="n">
        <v>59</v>
      </c>
      <c r="AD20" s="50" t="n">
        <v>5163.5</v>
      </c>
      <c r="AE20" s="50" t="n">
        <v>22</v>
      </c>
      <c r="AF20" s="50" t="n">
        <v>142</v>
      </c>
      <c r="AG20" s="50" t="n">
        <v>10061.8</v>
      </c>
      <c r="AH20" s="50" t="n">
        <v>10</v>
      </c>
    </row>
    <row r="21" customFormat="false" ht="15" hidden="false" customHeight="false" outlineLevel="0" collapsed="false">
      <c r="A21" s="50" t="s">
        <v>852</v>
      </c>
      <c r="B21" s="50" t="s">
        <v>48</v>
      </c>
      <c r="C21" s="50" t="s">
        <v>147</v>
      </c>
      <c r="D21" s="50" t="n">
        <v>262</v>
      </c>
      <c r="E21" s="50" t="n">
        <v>143</v>
      </c>
      <c r="F21" s="50" t="n">
        <v>23</v>
      </c>
      <c r="G21" s="50" t="n">
        <v>132</v>
      </c>
      <c r="H21" s="50" t="n">
        <v>90</v>
      </c>
      <c r="I21" s="50" t="n">
        <v>10</v>
      </c>
      <c r="J21" s="50" t="n">
        <v>129</v>
      </c>
      <c r="K21" s="50" t="n">
        <v>52</v>
      </c>
      <c r="L21" s="50" t="n">
        <v>3.506</v>
      </c>
      <c r="M21" s="50" t="n">
        <v>74</v>
      </c>
      <c r="N21" s="50" t="n">
        <v>71</v>
      </c>
      <c r="O21" s="50" t="n">
        <v>26</v>
      </c>
      <c r="P21" s="50" t="n">
        <v>7</v>
      </c>
      <c r="Q21" s="50" t="n">
        <v>0</v>
      </c>
      <c r="R21" s="50" t="n">
        <v>1</v>
      </c>
      <c r="S21" s="50" t="n">
        <v>2</v>
      </c>
      <c r="T21" s="50" t="n">
        <v>1</v>
      </c>
      <c r="U21" s="50" t="n">
        <v>0</v>
      </c>
      <c r="V21" s="50" t="n">
        <v>10</v>
      </c>
      <c r="W21" s="50" t="n">
        <v>29.05</v>
      </c>
      <c r="X21" s="50" t="n">
        <v>73</v>
      </c>
      <c r="Y21" s="50" t="n">
        <v>22.725</v>
      </c>
      <c r="Z21" s="50" t="n">
        <v>61</v>
      </c>
      <c r="AA21" s="50" t="n">
        <v>1</v>
      </c>
      <c r="AB21" s="50" t="n">
        <v>23</v>
      </c>
      <c r="AC21" s="50" t="n">
        <v>61</v>
      </c>
      <c r="AD21" s="50" t="n">
        <v>5448.6</v>
      </c>
      <c r="AE21" s="50" t="n">
        <v>23</v>
      </c>
      <c r="AF21" s="50" t="n">
        <v>123</v>
      </c>
      <c r="AG21" s="50" t="n">
        <v>8375.4</v>
      </c>
      <c r="AH21" s="50" t="n">
        <v>10</v>
      </c>
    </row>
    <row r="22" customFormat="false" ht="15" hidden="false" customHeight="false" outlineLevel="0" collapsed="false">
      <c r="A22" s="50" t="s">
        <v>853</v>
      </c>
      <c r="B22" s="50" t="s">
        <v>48</v>
      </c>
      <c r="C22" s="50" t="s">
        <v>149</v>
      </c>
      <c r="D22" s="50" t="n">
        <v>154</v>
      </c>
      <c r="E22" s="50" t="n">
        <v>86</v>
      </c>
      <c r="F22" s="50" t="n">
        <v>22</v>
      </c>
      <c r="G22" s="50" t="n">
        <v>77</v>
      </c>
      <c r="H22" s="50" t="n">
        <v>54</v>
      </c>
      <c r="I22" s="50" t="n">
        <v>9</v>
      </c>
      <c r="J22" s="50" t="n">
        <v>77</v>
      </c>
      <c r="K22" s="50" t="n">
        <v>32</v>
      </c>
      <c r="L22" s="50" t="n">
        <v>-6.663</v>
      </c>
      <c r="M22" s="50" t="n">
        <v>43</v>
      </c>
      <c r="N22" s="50" t="n">
        <v>39</v>
      </c>
      <c r="O22" s="50" t="n">
        <v>3</v>
      </c>
      <c r="P22" s="50" t="n">
        <v>0</v>
      </c>
      <c r="Q22" s="50" t="n">
        <v>0</v>
      </c>
      <c r="R22" s="50" t="n">
        <v>0</v>
      </c>
      <c r="S22" s="50" t="n">
        <v>3</v>
      </c>
      <c r="T22" s="50" t="n">
        <v>0</v>
      </c>
      <c r="U22" s="50" t="n">
        <v>0</v>
      </c>
      <c r="V22" s="50" t="n">
        <v>10</v>
      </c>
      <c r="W22" s="50" t="n">
        <v>4.8</v>
      </c>
      <c r="X22" s="50" t="n">
        <v>42</v>
      </c>
      <c r="Y22" s="50" t="n">
        <v>11.954</v>
      </c>
      <c r="Z22" s="50" t="n">
        <v>30</v>
      </c>
      <c r="AA22" s="50" t="n">
        <v>2</v>
      </c>
      <c r="AB22" s="50" t="n">
        <v>8</v>
      </c>
      <c r="AC22" s="50" t="n">
        <v>30</v>
      </c>
      <c r="AD22" s="50" t="n">
        <v>2503.4</v>
      </c>
      <c r="AE22" s="50" t="n">
        <v>9</v>
      </c>
      <c r="AF22" s="50" t="n">
        <v>75</v>
      </c>
      <c r="AG22" s="50" t="n">
        <v>5359</v>
      </c>
      <c r="AH22" s="50" t="n">
        <v>14</v>
      </c>
    </row>
    <row r="23" customFormat="false" ht="15" hidden="false" customHeight="false" outlineLevel="0" collapsed="false">
      <c r="A23" s="50" t="s">
        <v>854</v>
      </c>
      <c r="B23" s="50" t="s">
        <v>48</v>
      </c>
      <c r="C23" s="50" t="s">
        <v>152</v>
      </c>
      <c r="D23" s="50" t="n">
        <v>131</v>
      </c>
      <c r="E23" s="50" t="n">
        <v>58</v>
      </c>
      <c r="F23" s="50" t="n">
        <v>6</v>
      </c>
      <c r="G23" s="50" t="n">
        <v>70</v>
      </c>
      <c r="H23" s="50" t="n">
        <v>44</v>
      </c>
      <c r="I23" s="50" t="n">
        <v>4</v>
      </c>
      <c r="J23" s="50" t="n">
        <v>61</v>
      </c>
      <c r="K23" s="50" t="n">
        <v>14</v>
      </c>
      <c r="L23" s="50" t="n">
        <v>0.778</v>
      </c>
      <c r="M23" s="50" t="n">
        <v>29</v>
      </c>
      <c r="N23" s="50" t="n">
        <v>26</v>
      </c>
      <c r="O23" s="50" t="n">
        <v>9</v>
      </c>
      <c r="P23" s="50" t="n">
        <v>1</v>
      </c>
      <c r="Q23" s="50" t="n">
        <v>0</v>
      </c>
      <c r="R23" s="50" t="n">
        <v>0</v>
      </c>
      <c r="S23" s="50" t="n">
        <v>3</v>
      </c>
      <c r="T23" s="50" t="n">
        <v>0</v>
      </c>
      <c r="U23" s="50" t="n">
        <v>0</v>
      </c>
      <c r="V23" s="50" t="n">
        <v>6</v>
      </c>
      <c r="W23" s="50" t="n">
        <v>10.55</v>
      </c>
      <c r="X23" s="50" t="n">
        <v>29</v>
      </c>
      <c r="Y23" s="50" t="n">
        <v>9.549</v>
      </c>
      <c r="Z23" s="50" t="n">
        <v>20</v>
      </c>
      <c r="AA23" s="50" t="n">
        <v>0</v>
      </c>
      <c r="AB23" s="50" t="n">
        <v>6</v>
      </c>
      <c r="AC23" s="50" t="n">
        <v>20</v>
      </c>
      <c r="AD23" s="50" t="n">
        <v>1802.9</v>
      </c>
      <c r="AE23" s="50" t="n">
        <v>7</v>
      </c>
      <c r="AF23" s="50" t="n">
        <v>52</v>
      </c>
      <c r="AG23" s="50" t="n">
        <v>3368.2</v>
      </c>
      <c r="AH23" s="50" t="n">
        <v>1</v>
      </c>
    </row>
    <row r="24" customFormat="false" ht="15" hidden="false" customHeight="false" outlineLevel="0" collapsed="false">
      <c r="A24" s="50" t="s">
        <v>855</v>
      </c>
      <c r="B24" s="50" t="s">
        <v>48</v>
      </c>
      <c r="C24" s="50" t="s">
        <v>155</v>
      </c>
      <c r="D24" s="50" t="n">
        <v>76</v>
      </c>
      <c r="E24" s="50" t="n">
        <v>34</v>
      </c>
      <c r="F24" s="50" t="n">
        <v>7</v>
      </c>
      <c r="G24" s="50" t="n">
        <v>31</v>
      </c>
      <c r="H24" s="50" t="n">
        <v>19</v>
      </c>
      <c r="I24" s="50" t="n">
        <v>2</v>
      </c>
      <c r="J24" s="50" t="n">
        <v>45</v>
      </c>
      <c r="K24" s="50" t="n">
        <v>15</v>
      </c>
      <c r="L24" s="50" t="n">
        <v>-1.963</v>
      </c>
      <c r="M24" s="50" t="n">
        <v>25</v>
      </c>
      <c r="N24" s="50" t="n">
        <v>20</v>
      </c>
      <c r="O24" s="50" t="n">
        <v>3</v>
      </c>
      <c r="P24" s="50" t="n">
        <v>0</v>
      </c>
      <c r="Q24" s="50" t="n">
        <v>0</v>
      </c>
      <c r="R24" s="50" t="n">
        <v>0</v>
      </c>
      <c r="S24" s="50" t="n">
        <v>3</v>
      </c>
      <c r="T24" s="50" t="n">
        <v>1</v>
      </c>
      <c r="U24" s="50" t="n">
        <v>1</v>
      </c>
      <c r="V24" s="50" t="n">
        <v>4</v>
      </c>
      <c r="W24" s="50" t="n">
        <v>5.5</v>
      </c>
      <c r="X24" s="50" t="n">
        <v>25</v>
      </c>
      <c r="Y24" s="50" t="n">
        <v>8.163</v>
      </c>
      <c r="Z24" s="50" t="n">
        <v>17</v>
      </c>
      <c r="AA24" s="50" t="n">
        <v>0</v>
      </c>
      <c r="AB24" s="50" t="n">
        <v>10</v>
      </c>
      <c r="AC24" s="50" t="n">
        <v>17</v>
      </c>
      <c r="AD24" s="50" t="n">
        <v>1575.9</v>
      </c>
      <c r="AE24" s="50" t="n">
        <v>4</v>
      </c>
      <c r="AF24" s="50" t="n">
        <v>28</v>
      </c>
      <c r="AG24" s="50" t="n">
        <v>1978.7</v>
      </c>
      <c r="AH24" s="50" t="n">
        <v>8</v>
      </c>
    </row>
    <row r="25" customFormat="false" ht="15" hidden="false" customHeight="false" outlineLevel="0" collapsed="false">
      <c r="A25" s="50" t="s">
        <v>856</v>
      </c>
      <c r="B25" s="50" t="s">
        <v>48</v>
      </c>
      <c r="C25" s="50" t="s">
        <v>158</v>
      </c>
      <c r="D25" s="50" t="n">
        <v>54</v>
      </c>
      <c r="E25" s="50" t="n">
        <v>36</v>
      </c>
      <c r="F25" s="50" t="n">
        <v>5</v>
      </c>
      <c r="G25" s="50" t="n">
        <v>32</v>
      </c>
      <c r="H25" s="50" t="n">
        <v>26</v>
      </c>
      <c r="I25" s="50" t="n">
        <v>2</v>
      </c>
      <c r="J25" s="50" t="n">
        <v>22</v>
      </c>
      <c r="K25" s="50" t="n">
        <v>10</v>
      </c>
      <c r="L25" s="50" t="n">
        <v>-1.948</v>
      </c>
      <c r="M25" s="50" t="n">
        <v>18</v>
      </c>
      <c r="N25" s="50" t="n">
        <v>17</v>
      </c>
      <c r="O25" s="50" t="n">
        <v>2</v>
      </c>
      <c r="P25" s="50" t="n">
        <v>0</v>
      </c>
      <c r="Q25" s="50" t="n">
        <v>0</v>
      </c>
      <c r="R25" s="50" t="n">
        <v>0</v>
      </c>
      <c r="S25" s="50" t="n">
        <v>1</v>
      </c>
      <c r="T25" s="50" t="n">
        <v>0</v>
      </c>
      <c r="U25" s="50" t="n">
        <v>0</v>
      </c>
      <c r="V25" s="50" t="n">
        <v>2</v>
      </c>
      <c r="W25" s="50" t="n">
        <v>2.5</v>
      </c>
      <c r="X25" s="50" t="n">
        <v>18</v>
      </c>
      <c r="Y25" s="50" t="n">
        <v>3.804</v>
      </c>
      <c r="Z25" s="50" t="n">
        <v>15</v>
      </c>
      <c r="AA25" s="50" t="n">
        <v>0</v>
      </c>
      <c r="AB25" s="50" t="n">
        <v>4</v>
      </c>
      <c r="AC25" s="50" t="n">
        <v>15</v>
      </c>
      <c r="AD25" s="50" t="n">
        <v>1310.5</v>
      </c>
      <c r="AE25" s="50" t="n">
        <v>4</v>
      </c>
      <c r="AF25" s="50" t="n">
        <v>34</v>
      </c>
      <c r="AG25" s="50" t="n">
        <v>2377.1</v>
      </c>
      <c r="AH25" s="50" t="n">
        <v>1</v>
      </c>
    </row>
    <row r="26" customFormat="false" ht="15" hidden="false" customHeight="false" outlineLevel="0" collapsed="false">
      <c r="A26" s="50" t="s">
        <v>857</v>
      </c>
      <c r="B26" s="50" t="s">
        <v>48</v>
      </c>
      <c r="C26" s="50" t="s">
        <v>161</v>
      </c>
      <c r="D26" s="50" t="n">
        <v>50</v>
      </c>
      <c r="E26" s="50" t="n">
        <v>31</v>
      </c>
      <c r="F26" s="50" t="n">
        <v>10</v>
      </c>
      <c r="G26" s="50" t="n">
        <v>25</v>
      </c>
      <c r="H26" s="50" t="n">
        <v>18</v>
      </c>
      <c r="I26" s="50" t="n">
        <v>3</v>
      </c>
      <c r="J26" s="50" t="n">
        <v>25</v>
      </c>
      <c r="K26" s="50" t="n">
        <v>13</v>
      </c>
      <c r="L26" s="50" t="n">
        <v>-1.881</v>
      </c>
      <c r="M26" s="50" t="n">
        <v>13</v>
      </c>
      <c r="N26" s="50" t="n">
        <v>12</v>
      </c>
      <c r="O26" s="50" t="n">
        <v>2</v>
      </c>
      <c r="P26" s="50" t="n">
        <v>0</v>
      </c>
      <c r="Q26" s="50" t="n">
        <v>0</v>
      </c>
      <c r="R26" s="50" t="n">
        <v>0</v>
      </c>
      <c r="S26" s="50" t="n">
        <v>1</v>
      </c>
      <c r="T26" s="50" t="n">
        <v>0</v>
      </c>
      <c r="U26" s="50" t="n">
        <v>0</v>
      </c>
      <c r="V26" s="50" t="n">
        <v>7</v>
      </c>
      <c r="W26" s="50" t="n">
        <v>2.5</v>
      </c>
      <c r="X26" s="50" t="n">
        <v>13</v>
      </c>
      <c r="Y26" s="50" t="n">
        <v>2.336</v>
      </c>
      <c r="Z26" s="50" t="n">
        <v>5</v>
      </c>
      <c r="AA26" s="50" t="n">
        <v>0</v>
      </c>
      <c r="AB26" s="50" t="n">
        <v>2</v>
      </c>
      <c r="AC26" s="50" t="n">
        <v>5</v>
      </c>
      <c r="AD26" s="50" t="n">
        <v>403.6</v>
      </c>
      <c r="AE26" s="50" t="n">
        <v>1</v>
      </c>
      <c r="AF26" s="50" t="n">
        <v>27</v>
      </c>
      <c r="AG26" s="50" t="n">
        <v>1957.8</v>
      </c>
      <c r="AH26" s="50" t="n">
        <v>8</v>
      </c>
    </row>
    <row r="27" customFormat="false" ht="15" hidden="false" customHeight="false" outlineLevel="0" collapsed="false">
      <c r="A27" s="50" t="s">
        <v>858</v>
      </c>
      <c r="B27" s="50" t="s">
        <v>48</v>
      </c>
      <c r="C27" s="50" t="s">
        <v>164</v>
      </c>
      <c r="D27" s="50" t="n">
        <v>22</v>
      </c>
      <c r="E27" s="50" t="n">
        <v>8</v>
      </c>
      <c r="F27" s="50" t="n">
        <v>2</v>
      </c>
      <c r="G27" s="50" t="n">
        <v>13</v>
      </c>
      <c r="H27" s="50" t="n">
        <v>8</v>
      </c>
      <c r="I27" s="50" t="n">
        <v>2</v>
      </c>
      <c r="J27" s="50" t="n">
        <v>9</v>
      </c>
      <c r="K27" s="50" t="n">
        <v>0</v>
      </c>
      <c r="L27" s="50" t="n">
        <v>-0.231</v>
      </c>
      <c r="M27" s="50" t="n">
        <v>6</v>
      </c>
      <c r="N27" s="50" t="n">
        <v>4</v>
      </c>
      <c r="O27" s="50" t="n">
        <v>0</v>
      </c>
      <c r="P27" s="50" t="n">
        <v>0</v>
      </c>
      <c r="Q27" s="50" t="n">
        <v>0</v>
      </c>
      <c r="R27" s="50" t="n">
        <v>0</v>
      </c>
      <c r="S27" s="50" t="n">
        <v>1</v>
      </c>
      <c r="T27" s="50" t="n">
        <v>1</v>
      </c>
      <c r="U27" s="50" t="n">
        <v>0</v>
      </c>
      <c r="V27" s="50" t="n">
        <v>2</v>
      </c>
      <c r="W27" s="50" t="n">
        <v>1.4</v>
      </c>
      <c r="X27" s="50" t="n">
        <v>6</v>
      </c>
      <c r="Y27" s="50" t="n">
        <v>1.548</v>
      </c>
      <c r="Z27" s="50" t="n">
        <v>2</v>
      </c>
      <c r="AA27" s="50" t="n">
        <v>0</v>
      </c>
      <c r="AB27" s="50" t="n">
        <v>0</v>
      </c>
      <c r="AC27" s="50" t="n">
        <v>2</v>
      </c>
      <c r="AD27" s="50" t="n">
        <v>141.7</v>
      </c>
      <c r="AE27" s="50" t="n">
        <v>0</v>
      </c>
      <c r="AF27" s="50" t="n">
        <v>7</v>
      </c>
      <c r="AG27" s="50" t="n">
        <v>491.6</v>
      </c>
      <c r="AH27" s="50" t="n">
        <v>0</v>
      </c>
    </row>
    <row r="28" customFormat="false" ht="15" hidden="false" customHeight="false" outlineLevel="0" collapsed="false">
      <c r="A28" s="50" t="s">
        <v>859</v>
      </c>
      <c r="B28" s="50" t="s">
        <v>110</v>
      </c>
      <c r="C28" s="50" t="s">
        <v>150</v>
      </c>
      <c r="D28" s="50" t="n">
        <v>2928</v>
      </c>
      <c r="E28" s="50" t="n">
        <v>1364</v>
      </c>
      <c r="F28" s="50" t="n">
        <v>302</v>
      </c>
      <c r="G28" s="50" t="n">
        <v>1418</v>
      </c>
      <c r="H28" s="50" t="n">
        <v>947</v>
      </c>
      <c r="I28" s="50" t="n">
        <v>147</v>
      </c>
      <c r="J28" s="50" t="n">
        <v>1493</v>
      </c>
      <c r="K28" s="50" t="n">
        <v>417</v>
      </c>
      <c r="L28" s="50" t="n">
        <v>26.013</v>
      </c>
      <c r="M28" s="50" t="n">
        <v>698</v>
      </c>
      <c r="N28" s="50" t="n">
        <v>625</v>
      </c>
      <c r="O28" s="50" t="n">
        <v>157</v>
      </c>
      <c r="P28" s="50" t="n">
        <v>34</v>
      </c>
      <c r="Q28" s="50" t="n">
        <v>0</v>
      </c>
      <c r="R28" s="50" t="n">
        <v>41</v>
      </c>
      <c r="S28" s="50" t="n">
        <v>64</v>
      </c>
      <c r="T28" s="50" t="n">
        <v>3</v>
      </c>
      <c r="U28" s="50" t="n">
        <v>6</v>
      </c>
      <c r="V28" s="50" t="n">
        <v>171</v>
      </c>
      <c r="W28" s="50" t="n">
        <v>241.7</v>
      </c>
      <c r="X28" s="50" t="n">
        <v>692</v>
      </c>
      <c r="Y28" s="50" t="n">
        <v>242.835</v>
      </c>
      <c r="Z28" s="50" t="n">
        <v>460</v>
      </c>
      <c r="AA28" s="50" t="n">
        <v>65</v>
      </c>
      <c r="AB28" s="50" t="n">
        <v>239</v>
      </c>
      <c r="AC28" s="50" t="n">
        <v>459</v>
      </c>
      <c r="AD28" s="50" t="n">
        <v>42454.5</v>
      </c>
      <c r="AE28" s="50" t="n">
        <v>152</v>
      </c>
      <c r="AF28" s="50" t="n">
        <v>1197</v>
      </c>
      <c r="AG28" s="50" t="n">
        <v>89594.8</v>
      </c>
      <c r="AH28" s="50" t="n">
        <v>609</v>
      </c>
    </row>
    <row r="29" customFormat="false" ht="15" hidden="false" customHeight="false" outlineLevel="0" collapsed="false">
      <c r="A29" s="50" t="s">
        <v>860</v>
      </c>
      <c r="B29" s="50" t="s">
        <v>110</v>
      </c>
      <c r="C29" s="50" t="s">
        <v>153</v>
      </c>
      <c r="D29" s="50" t="n">
        <v>2549</v>
      </c>
      <c r="E29" s="50" t="n">
        <v>1427</v>
      </c>
      <c r="F29" s="50" t="n">
        <v>285</v>
      </c>
      <c r="G29" s="50" t="n">
        <v>1127</v>
      </c>
      <c r="H29" s="50" t="n">
        <v>887</v>
      </c>
      <c r="I29" s="50" t="n">
        <v>108</v>
      </c>
      <c r="J29" s="50" t="n">
        <v>1416</v>
      </c>
      <c r="K29" s="50" t="n">
        <v>540</v>
      </c>
      <c r="L29" s="50" t="n">
        <v>-12.048</v>
      </c>
      <c r="M29" s="50" t="n">
        <v>683</v>
      </c>
      <c r="N29" s="50" t="n">
        <v>615</v>
      </c>
      <c r="O29" s="50" t="n">
        <v>146</v>
      </c>
      <c r="P29" s="50" t="n">
        <v>27</v>
      </c>
      <c r="Q29" s="50" t="n">
        <v>1</v>
      </c>
      <c r="R29" s="50" t="n">
        <v>22</v>
      </c>
      <c r="S29" s="50" t="n">
        <v>46</v>
      </c>
      <c r="T29" s="50" t="n">
        <v>8</v>
      </c>
      <c r="U29" s="50" t="n">
        <v>14</v>
      </c>
      <c r="V29" s="50" t="n">
        <v>105</v>
      </c>
      <c r="W29" s="50" t="n">
        <v>201.95</v>
      </c>
      <c r="X29" s="50" t="n">
        <v>678</v>
      </c>
      <c r="Y29" s="50" t="n">
        <v>185.169</v>
      </c>
      <c r="Z29" s="50" t="n">
        <v>524</v>
      </c>
      <c r="AA29" s="50" t="n">
        <v>20</v>
      </c>
      <c r="AB29" s="50" t="n">
        <v>145</v>
      </c>
      <c r="AC29" s="50" t="n">
        <v>520</v>
      </c>
      <c r="AD29" s="50" t="n">
        <v>45273.8</v>
      </c>
      <c r="AE29" s="50" t="n">
        <v>174</v>
      </c>
      <c r="AF29" s="50" t="n">
        <v>1240</v>
      </c>
      <c r="AG29" s="50" t="n">
        <v>85311.7</v>
      </c>
      <c r="AH29" s="50" t="n">
        <v>64</v>
      </c>
    </row>
    <row r="30" customFormat="false" ht="15" hidden="false" customHeight="false" outlineLevel="0" collapsed="false">
      <c r="A30" s="50" t="s">
        <v>861</v>
      </c>
      <c r="B30" s="50" t="s">
        <v>110</v>
      </c>
      <c r="C30" s="50" t="s">
        <v>156</v>
      </c>
      <c r="D30" s="50" t="n">
        <v>2544</v>
      </c>
      <c r="E30" s="50" t="n">
        <v>1240</v>
      </c>
      <c r="F30" s="50" t="n">
        <v>360</v>
      </c>
      <c r="G30" s="50" t="n">
        <v>1154</v>
      </c>
      <c r="H30" s="50" t="n">
        <v>792</v>
      </c>
      <c r="I30" s="50" t="n">
        <v>144</v>
      </c>
      <c r="J30" s="50" t="n">
        <v>1386</v>
      </c>
      <c r="K30" s="50" t="n">
        <v>448</v>
      </c>
      <c r="L30" s="50" t="n">
        <v>-17.397</v>
      </c>
      <c r="M30" s="50" t="n">
        <v>630</v>
      </c>
      <c r="N30" s="50" t="n">
        <v>566</v>
      </c>
      <c r="O30" s="50" t="n">
        <v>124</v>
      </c>
      <c r="P30" s="50" t="n">
        <v>21</v>
      </c>
      <c r="Q30" s="50" t="n">
        <v>2</v>
      </c>
      <c r="R30" s="50" t="n">
        <v>19</v>
      </c>
      <c r="S30" s="50" t="n">
        <v>48</v>
      </c>
      <c r="T30" s="50" t="n">
        <v>11</v>
      </c>
      <c r="U30" s="50" t="n">
        <v>5</v>
      </c>
      <c r="V30" s="50" t="n">
        <v>201</v>
      </c>
      <c r="W30" s="50" t="n">
        <v>181.85</v>
      </c>
      <c r="X30" s="50" t="n">
        <v>629</v>
      </c>
      <c r="Y30" s="50" t="n">
        <v>187.971</v>
      </c>
      <c r="Z30" s="50" t="n">
        <v>370</v>
      </c>
      <c r="AA30" s="50" t="n">
        <v>46</v>
      </c>
      <c r="AB30" s="50" t="n">
        <v>164</v>
      </c>
      <c r="AC30" s="50" t="n">
        <v>370</v>
      </c>
      <c r="AD30" s="50" t="n">
        <v>33784</v>
      </c>
      <c r="AE30" s="50" t="n">
        <v>129</v>
      </c>
      <c r="AF30" s="50" t="n">
        <v>1088</v>
      </c>
      <c r="AG30" s="50" t="n">
        <v>82521.9</v>
      </c>
      <c r="AH30" s="50" t="n">
        <v>652</v>
      </c>
    </row>
    <row r="31" customFormat="false" ht="15" hidden="false" customHeight="false" outlineLevel="0" collapsed="false">
      <c r="A31" s="50" t="s">
        <v>862</v>
      </c>
      <c r="B31" s="50" t="s">
        <v>110</v>
      </c>
      <c r="C31" s="50" t="s">
        <v>159</v>
      </c>
      <c r="D31" s="50" t="n">
        <v>2202</v>
      </c>
      <c r="E31" s="50" t="n">
        <v>1239</v>
      </c>
      <c r="F31" s="50" t="n">
        <v>271</v>
      </c>
      <c r="G31" s="50" t="n">
        <v>999</v>
      </c>
      <c r="H31" s="50" t="n">
        <v>698</v>
      </c>
      <c r="I31" s="50" t="n">
        <v>59</v>
      </c>
      <c r="J31" s="50" t="n">
        <v>1199</v>
      </c>
      <c r="K31" s="50" t="n">
        <v>541</v>
      </c>
      <c r="L31" s="50" t="n">
        <v>11.321</v>
      </c>
      <c r="M31" s="50" t="n">
        <v>621</v>
      </c>
      <c r="N31" s="50" t="n">
        <v>591</v>
      </c>
      <c r="O31" s="50" t="n">
        <v>174</v>
      </c>
      <c r="P31" s="50" t="n">
        <v>36</v>
      </c>
      <c r="Q31" s="50" t="n">
        <v>1</v>
      </c>
      <c r="R31" s="50" t="n">
        <v>26</v>
      </c>
      <c r="S31" s="50" t="n">
        <v>23</v>
      </c>
      <c r="T31" s="50" t="n">
        <v>2</v>
      </c>
      <c r="U31" s="50" t="n">
        <v>3</v>
      </c>
      <c r="V31" s="50" t="n">
        <v>119</v>
      </c>
      <c r="W31" s="50" t="n">
        <v>216</v>
      </c>
      <c r="X31" s="50" t="n">
        <v>617</v>
      </c>
      <c r="Y31" s="50" t="n">
        <v>210.974</v>
      </c>
      <c r="Z31" s="50" t="n">
        <v>477</v>
      </c>
      <c r="AA31" s="50" t="n">
        <v>49</v>
      </c>
      <c r="AB31" s="50" t="n">
        <v>227</v>
      </c>
      <c r="AC31" s="50" t="n">
        <v>476</v>
      </c>
      <c r="AD31" s="50" t="n">
        <v>42731.4</v>
      </c>
      <c r="AE31" s="50" t="n">
        <v>157</v>
      </c>
      <c r="AF31" s="50" t="n">
        <v>1079</v>
      </c>
      <c r="AG31" s="50" t="n">
        <v>80908.4</v>
      </c>
      <c r="AH31" s="50" t="n">
        <v>551</v>
      </c>
    </row>
    <row r="32" customFormat="false" ht="15" hidden="false" customHeight="false" outlineLevel="0" collapsed="false">
      <c r="A32" s="50" t="s">
        <v>863</v>
      </c>
      <c r="B32" s="50" t="s">
        <v>110</v>
      </c>
      <c r="C32" s="50" t="s">
        <v>162</v>
      </c>
      <c r="D32" s="50" t="n">
        <v>2266</v>
      </c>
      <c r="E32" s="50" t="n">
        <v>1215</v>
      </c>
      <c r="F32" s="50" t="n">
        <v>168</v>
      </c>
      <c r="G32" s="50" t="n">
        <v>1042</v>
      </c>
      <c r="H32" s="50" t="n">
        <v>755</v>
      </c>
      <c r="I32" s="50" t="n">
        <v>64</v>
      </c>
      <c r="J32" s="50" t="n">
        <v>1222</v>
      </c>
      <c r="K32" s="50" t="n">
        <v>460</v>
      </c>
      <c r="L32" s="50" t="n">
        <v>1.506</v>
      </c>
      <c r="M32" s="50" t="n">
        <v>619</v>
      </c>
      <c r="N32" s="50" t="n">
        <v>572</v>
      </c>
      <c r="O32" s="50" t="n">
        <v>158</v>
      </c>
      <c r="P32" s="50" t="n">
        <v>28</v>
      </c>
      <c r="Q32" s="50" t="n">
        <v>3</v>
      </c>
      <c r="R32" s="50" t="n">
        <v>12</v>
      </c>
      <c r="S32" s="50" t="n">
        <v>35</v>
      </c>
      <c r="T32" s="50" t="n">
        <v>4</v>
      </c>
      <c r="U32" s="50" t="n">
        <v>3</v>
      </c>
      <c r="V32" s="50" t="n">
        <v>73</v>
      </c>
      <c r="W32" s="50" t="n">
        <v>195.8</v>
      </c>
      <c r="X32" s="50" t="n">
        <v>614</v>
      </c>
      <c r="Y32" s="50" t="n">
        <v>187.865</v>
      </c>
      <c r="Z32" s="50" t="n">
        <v>504</v>
      </c>
      <c r="AA32" s="50" t="n">
        <v>20</v>
      </c>
      <c r="AB32" s="50" t="n">
        <v>148</v>
      </c>
      <c r="AC32" s="50" t="n">
        <v>501</v>
      </c>
      <c r="AD32" s="50" t="n">
        <v>43149.2</v>
      </c>
      <c r="AE32" s="50" t="n">
        <v>191</v>
      </c>
      <c r="AF32" s="50" t="n">
        <v>1071</v>
      </c>
      <c r="AG32" s="50" t="n">
        <v>74051.1</v>
      </c>
      <c r="AH32" s="50" t="n">
        <v>51</v>
      </c>
    </row>
    <row r="33" customFormat="false" ht="15" hidden="false" customHeight="false" outlineLevel="0" collapsed="false">
      <c r="A33" s="50" t="s">
        <v>864</v>
      </c>
      <c r="B33" s="50" t="s">
        <v>110</v>
      </c>
      <c r="C33" s="50" t="s">
        <v>165</v>
      </c>
      <c r="D33" s="50" t="n">
        <v>2388</v>
      </c>
      <c r="E33" s="50" t="n">
        <v>1220</v>
      </c>
      <c r="F33" s="50" t="n">
        <v>280</v>
      </c>
      <c r="G33" s="50" t="n">
        <v>1108</v>
      </c>
      <c r="H33" s="50" t="n">
        <v>781</v>
      </c>
      <c r="I33" s="50" t="n">
        <v>113</v>
      </c>
      <c r="J33" s="50" t="n">
        <v>1275</v>
      </c>
      <c r="K33" s="50" t="n">
        <v>439</v>
      </c>
      <c r="L33" s="50" t="n">
        <v>19.341</v>
      </c>
      <c r="M33" s="50" t="n">
        <v>615</v>
      </c>
      <c r="N33" s="50" t="n">
        <v>549</v>
      </c>
      <c r="O33" s="50" t="n">
        <v>156</v>
      </c>
      <c r="P33" s="50" t="n">
        <v>21</v>
      </c>
      <c r="Q33" s="50" t="n">
        <v>0</v>
      </c>
      <c r="R33" s="50" t="n">
        <v>25</v>
      </c>
      <c r="S33" s="50" t="n">
        <v>55</v>
      </c>
      <c r="T33" s="50" t="n">
        <v>9</v>
      </c>
      <c r="U33" s="50" t="n">
        <v>2</v>
      </c>
      <c r="V33" s="50" t="n">
        <v>132</v>
      </c>
      <c r="W33" s="50" t="n">
        <v>219.35</v>
      </c>
      <c r="X33" s="50" t="n">
        <v>613</v>
      </c>
      <c r="Y33" s="50" t="n">
        <v>226.784</v>
      </c>
      <c r="Z33" s="50" t="n">
        <v>419</v>
      </c>
      <c r="AA33" s="50" t="n">
        <v>54</v>
      </c>
      <c r="AB33" s="50" t="n">
        <v>212</v>
      </c>
      <c r="AC33" s="50" t="n">
        <v>419</v>
      </c>
      <c r="AD33" s="50" t="n">
        <v>38326.9</v>
      </c>
      <c r="AE33" s="50" t="n">
        <v>162</v>
      </c>
      <c r="AF33" s="50" t="n">
        <v>1078</v>
      </c>
      <c r="AG33" s="50" t="n">
        <v>81294.1</v>
      </c>
      <c r="AH33" s="50" t="n">
        <v>619</v>
      </c>
    </row>
    <row r="34" customFormat="false" ht="15" hidden="false" customHeight="false" outlineLevel="0" collapsed="false">
      <c r="A34" s="50" t="s">
        <v>865</v>
      </c>
      <c r="B34" s="50" t="s">
        <v>110</v>
      </c>
      <c r="C34" s="50" t="s">
        <v>167</v>
      </c>
      <c r="D34" s="50" t="n">
        <v>1875</v>
      </c>
      <c r="E34" s="50" t="n">
        <v>921</v>
      </c>
      <c r="F34" s="50" t="n">
        <v>238</v>
      </c>
      <c r="G34" s="50" t="n">
        <v>824</v>
      </c>
      <c r="H34" s="50" t="n">
        <v>623</v>
      </c>
      <c r="I34" s="50" t="n">
        <v>121</v>
      </c>
      <c r="J34" s="50" t="n">
        <v>1041</v>
      </c>
      <c r="K34" s="50" t="n">
        <v>298</v>
      </c>
      <c r="L34" s="50" t="n">
        <v>14.269</v>
      </c>
      <c r="M34" s="50" t="n">
        <v>469</v>
      </c>
      <c r="N34" s="50" t="n">
        <v>408</v>
      </c>
      <c r="O34" s="50" t="n">
        <v>104</v>
      </c>
      <c r="P34" s="50" t="n">
        <v>18</v>
      </c>
      <c r="Q34" s="50" t="n">
        <v>1</v>
      </c>
      <c r="R34" s="50" t="n">
        <v>20</v>
      </c>
      <c r="S34" s="50" t="n">
        <v>53</v>
      </c>
      <c r="T34" s="50" t="n">
        <v>5</v>
      </c>
      <c r="U34" s="50" t="n">
        <v>3</v>
      </c>
      <c r="V34" s="50" t="n">
        <v>103</v>
      </c>
      <c r="W34" s="50" t="n">
        <v>161.8</v>
      </c>
      <c r="X34" s="50" t="n">
        <v>467</v>
      </c>
      <c r="Y34" s="50" t="n">
        <v>171.013</v>
      </c>
      <c r="Z34" s="50" t="n">
        <v>308</v>
      </c>
      <c r="AA34" s="50" t="n">
        <v>40</v>
      </c>
      <c r="AB34" s="50" t="n">
        <v>134</v>
      </c>
      <c r="AC34" s="50" t="n">
        <v>308</v>
      </c>
      <c r="AD34" s="50" t="n">
        <v>27596.6</v>
      </c>
      <c r="AE34" s="50" t="n">
        <v>110</v>
      </c>
      <c r="AF34" s="50" t="n">
        <v>811</v>
      </c>
      <c r="AG34" s="50" t="n">
        <v>61361.9</v>
      </c>
      <c r="AH34" s="50" t="n">
        <v>479</v>
      </c>
    </row>
    <row r="35" customFormat="false" ht="15" hidden="false" customHeight="false" outlineLevel="0" collapsed="false">
      <c r="A35" s="50" t="s">
        <v>866</v>
      </c>
      <c r="B35" s="50" t="s">
        <v>110</v>
      </c>
      <c r="C35" s="50" t="s">
        <v>169</v>
      </c>
      <c r="D35" s="50" t="n">
        <v>1738</v>
      </c>
      <c r="E35" s="50" t="n">
        <v>740</v>
      </c>
      <c r="F35" s="50" t="n">
        <v>154</v>
      </c>
      <c r="G35" s="50" t="n">
        <v>852</v>
      </c>
      <c r="H35" s="50" t="n">
        <v>507</v>
      </c>
      <c r="I35" s="50" t="n">
        <v>69</v>
      </c>
      <c r="J35" s="50" t="n">
        <v>884</v>
      </c>
      <c r="K35" s="50" t="n">
        <v>233</v>
      </c>
      <c r="L35" s="50" t="n">
        <v>-4.381</v>
      </c>
      <c r="M35" s="50" t="n">
        <v>408</v>
      </c>
      <c r="N35" s="50" t="n">
        <v>361</v>
      </c>
      <c r="O35" s="50" t="n">
        <v>81</v>
      </c>
      <c r="P35" s="50" t="n">
        <v>18</v>
      </c>
      <c r="Q35" s="50" t="n">
        <v>1</v>
      </c>
      <c r="R35" s="50" t="n">
        <v>12</v>
      </c>
      <c r="S35" s="50" t="n">
        <v>41</v>
      </c>
      <c r="T35" s="50" t="n">
        <v>4</v>
      </c>
      <c r="U35" s="50" t="n">
        <v>2</v>
      </c>
      <c r="V35" s="50" t="n">
        <v>98</v>
      </c>
      <c r="W35" s="50" t="n">
        <v>124.6</v>
      </c>
      <c r="X35" s="50" t="n">
        <v>408</v>
      </c>
      <c r="Y35" s="50" t="n">
        <v>125.952</v>
      </c>
      <c r="Z35" s="50" t="n">
        <v>265</v>
      </c>
      <c r="AA35" s="50" t="n">
        <v>18</v>
      </c>
      <c r="AB35" s="50" t="n">
        <v>114</v>
      </c>
      <c r="AC35" s="50" t="n">
        <v>265</v>
      </c>
      <c r="AD35" s="50" t="n">
        <v>23795.7</v>
      </c>
      <c r="AE35" s="50" t="n">
        <v>91</v>
      </c>
      <c r="AF35" s="50" t="n">
        <v>653</v>
      </c>
      <c r="AG35" s="50" t="n">
        <v>46627.2</v>
      </c>
      <c r="AH35" s="50" t="n">
        <v>57</v>
      </c>
    </row>
    <row r="36" customFormat="false" ht="15" hidden="false" customHeight="false" outlineLevel="0" collapsed="false">
      <c r="A36" s="50" t="s">
        <v>867</v>
      </c>
      <c r="B36" s="50" t="s">
        <v>110</v>
      </c>
      <c r="C36" s="50" t="s">
        <v>171</v>
      </c>
      <c r="D36" s="50" t="n">
        <v>1163</v>
      </c>
      <c r="E36" s="50" t="n">
        <v>559</v>
      </c>
      <c r="F36" s="50" t="n">
        <v>109</v>
      </c>
      <c r="G36" s="50" t="n">
        <v>551</v>
      </c>
      <c r="H36" s="50" t="n">
        <v>371</v>
      </c>
      <c r="I36" s="50" t="n">
        <v>42</v>
      </c>
      <c r="J36" s="50" t="n">
        <v>607</v>
      </c>
      <c r="K36" s="50" t="n">
        <v>188</v>
      </c>
      <c r="L36" s="50" t="n">
        <v>-5.154</v>
      </c>
      <c r="M36" s="50" t="n">
        <v>300</v>
      </c>
      <c r="N36" s="50" t="n">
        <v>269</v>
      </c>
      <c r="O36" s="50" t="n">
        <v>68</v>
      </c>
      <c r="P36" s="50" t="n">
        <v>6</v>
      </c>
      <c r="Q36" s="50" t="n">
        <v>1</v>
      </c>
      <c r="R36" s="50" t="n">
        <v>9</v>
      </c>
      <c r="S36" s="50" t="n">
        <v>23</v>
      </c>
      <c r="T36" s="50" t="n">
        <v>2</v>
      </c>
      <c r="U36" s="50" t="n">
        <v>5</v>
      </c>
      <c r="V36" s="50" t="n">
        <v>48</v>
      </c>
      <c r="W36" s="50" t="n">
        <v>90.7</v>
      </c>
      <c r="X36" s="50" t="n">
        <v>296</v>
      </c>
      <c r="Y36" s="50" t="n">
        <v>89.045</v>
      </c>
      <c r="Z36" s="50" t="n">
        <v>227</v>
      </c>
      <c r="AA36" s="50" t="n">
        <v>13</v>
      </c>
      <c r="AB36" s="50" t="n">
        <v>74</v>
      </c>
      <c r="AC36" s="50" t="n">
        <v>225</v>
      </c>
      <c r="AD36" s="50" t="n">
        <v>19687.9</v>
      </c>
      <c r="AE36" s="50" t="n">
        <v>80</v>
      </c>
      <c r="AF36" s="50" t="n">
        <v>495</v>
      </c>
      <c r="AG36" s="50" t="n">
        <v>34057.7</v>
      </c>
      <c r="AH36" s="50" t="n">
        <v>35</v>
      </c>
    </row>
    <row r="37" customFormat="false" ht="15" hidden="false" customHeight="false" outlineLevel="0" collapsed="false">
      <c r="A37" s="50" t="s">
        <v>868</v>
      </c>
      <c r="B37" s="50" t="s">
        <v>110</v>
      </c>
      <c r="C37" s="50" t="s">
        <v>173</v>
      </c>
      <c r="D37" s="50" t="n">
        <v>637</v>
      </c>
      <c r="E37" s="50" t="n">
        <v>272</v>
      </c>
      <c r="F37" s="50" t="n">
        <v>49</v>
      </c>
      <c r="G37" s="50" t="n">
        <v>324</v>
      </c>
      <c r="H37" s="50" t="n">
        <v>188</v>
      </c>
      <c r="I37" s="50" t="n">
        <v>21</v>
      </c>
      <c r="J37" s="50" t="n">
        <v>313</v>
      </c>
      <c r="K37" s="50" t="n">
        <v>84</v>
      </c>
      <c r="L37" s="50" t="n">
        <v>-16.851</v>
      </c>
      <c r="M37" s="50" t="n">
        <v>147</v>
      </c>
      <c r="N37" s="50" t="n">
        <v>129</v>
      </c>
      <c r="O37" s="50" t="n">
        <v>15</v>
      </c>
      <c r="P37" s="50" t="n">
        <v>1</v>
      </c>
      <c r="Q37" s="50" t="n">
        <v>1</v>
      </c>
      <c r="R37" s="50" t="n">
        <v>0</v>
      </c>
      <c r="S37" s="50" t="n">
        <v>16</v>
      </c>
      <c r="T37" s="50" t="n">
        <v>1</v>
      </c>
      <c r="U37" s="50" t="n">
        <v>0</v>
      </c>
      <c r="V37" s="50" t="n">
        <v>38</v>
      </c>
      <c r="W37" s="50" t="n">
        <v>26.45</v>
      </c>
      <c r="X37" s="50" t="n">
        <v>144</v>
      </c>
      <c r="Y37" s="50" t="n">
        <v>31.932</v>
      </c>
      <c r="Z37" s="50" t="n">
        <v>92</v>
      </c>
      <c r="AA37" s="50" t="n">
        <v>2</v>
      </c>
      <c r="AB37" s="50" t="n">
        <v>23</v>
      </c>
      <c r="AC37" s="50" t="n">
        <v>90</v>
      </c>
      <c r="AD37" s="50" t="n">
        <v>7599.7</v>
      </c>
      <c r="AE37" s="50" t="n">
        <v>23</v>
      </c>
      <c r="AF37" s="50" t="n">
        <v>236</v>
      </c>
      <c r="AG37" s="50" t="n">
        <v>16919.3</v>
      </c>
      <c r="AH37" s="50" t="n">
        <v>41</v>
      </c>
    </row>
    <row r="38" customFormat="false" ht="15" hidden="false" customHeight="false" outlineLevel="0" collapsed="false">
      <c r="A38" s="50" t="s">
        <v>869</v>
      </c>
      <c r="B38" s="50" t="s">
        <v>110</v>
      </c>
      <c r="C38" s="50" t="s">
        <v>174</v>
      </c>
      <c r="D38" s="50" t="n">
        <v>563</v>
      </c>
      <c r="E38" s="50" t="n">
        <v>285</v>
      </c>
      <c r="F38" s="50" t="n">
        <v>72</v>
      </c>
      <c r="G38" s="50" t="n">
        <v>271</v>
      </c>
      <c r="H38" s="50" t="n">
        <v>198</v>
      </c>
      <c r="I38" s="50" t="n">
        <v>32</v>
      </c>
      <c r="J38" s="50" t="n">
        <v>292</v>
      </c>
      <c r="K38" s="50" t="n">
        <v>87</v>
      </c>
      <c r="L38" s="50" t="n">
        <v>1.401</v>
      </c>
      <c r="M38" s="50" t="n">
        <v>144</v>
      </c>
      <c r="N38" s="50" t="n">
        <v>133</v>
      </c>
      <c r="O38" s="50" t="n">
        <v>31</v>
      </c>
      <c r="P38" s="50" t="n">
        <v>6</v>
      </c>
      <c r="Q38" s="50" t="n">
        <v>1</v>
      </c>
      <c r="R38" s="50" t="n">
        <v>5</v>
      </c>
      <c r="S38" s="50" t="n">
        <v>9</v>
      </c>
      <c r="T38" s="50" t="n">
        <v>1</v>
      </c>
      <c r="U38" s="50" t="n">
        <v>1</v>
      </c>
      <c r="V38" s="50" t="n">
        <v>31</v>
      </c>
      <c r="W38" s="50" t="n">
        <v>43.2</v>
      </c>
      <c r="X38" s="50" t="n">
        <v>143</v>
      </c>
      <c r="Y38" s="50" t="n">
        <v>38.506</v>
      </c>
      <c r="Z38" s="50" t="n">
        <v>103</v>
      </c>
      <c r="AA38" s="50" t="n">
        <v>6</v>
      </c>
      <c r="AB38" s="50" t="n">
        <v>32</v>
      </c>
      <c r="AC38" s="50" t="n">
        <v>102</v>
      </c>
      <c r="AD38" s="50" t="n">
        <v>8717.6</v>
      </c>
      <c r="AE38" s="50" t="n">
        <v>34</v>
      </c>
      <c r="AF38" s="50" t="n">
        <v>247</v>
      </c>
      <c r="AG38" s="50" t="n">
        <v>18023.4</v>
      </c>
      <c r="AH38" s="50" t="n">
        <v>72</v>
      </c>
    </row>
    <row r="39" customFormat="false" ht="15" hidden="false" customHeight="false" outlineLevel="0" collapsed="false">
      <c r="A39" s="50" t="s">
        <v>870</v>
      </c>
      <c r="B39" s="50" t="s">
        <v>110</v>
      </c>
      <c r="C39" s="50" t="s">
        <v>175</v>
      </c>
      <c r="D39" s="50" t="n">
        <v>531</v>
      </c>
      <c r="E39" s="50" t="n">
        <v>289</v>
      </c>
      <c r="F39" s="50" t="n">
        <v>83</v>
      </c>
      <c r="G39" s="50" t="n">
        <v>248</v>
      </c>
      <c r="H39" s="50" t="n">
        <v>171</v>
      </c>
      <c r="I39" s="50" t="n">
        <v>29</v>
      </c>
      <c r="J39" s="50" t="n">
        <v>282</v>
      </c>
      <c r="K39" s="50" t="n">
        <v>118</v>
      </c>
      <c r="L39" s="50" t="n">
        <v>-2.764</v>
      </c>
      <c r="M39" s="50" t="n">
        <v>137</v>
      </c>
      <c r="N39" s="50" t="n">
        <v>129</v>
      </c>
      <c r="O39" s="50" t="n">
        <v>31</v>
      </c>
      <c r="P39" s="50" t="n">
        <v>6</v>
      </c>
      <c r="Q39" s="50" t="n">
        <v>0</v>
      </c>
      <c r="R39" s="50" t="n">
        <v>4</v>
      </c>
      <c r="S39" s="50" t="n">
        <v>8</v>
      </c>
      <c r="T39" s="50" t="n">
        <v>0</v>
      </c>
      <c r="U39" s="50" t="n">
        <v>0</v>
      </c>
      <c r="V39" s="50" t="n">
        <v>41</v>
      </c>
      <c r="W39" s="50" t="n">
        <v>40</v>
      </c>
      <c r="X39" s="50" t="n">
        <v>137</v>
      </c>
      <c r="Y39" s="50" t="n">
        <v>44.055</v>
      </c>
      <c r="Z39" s="50" t="n">
        <v>88</v>
      </c>
      <c r="AA39" s="50" t="n">
        <v>9</v>
      </c>
      <c r="AB39" s="50" t="n">
        <v>41</v>
      </c>
      <c r="AC39" s="50" t="n">
        <v>88</v>
      </c>
      <c r="AD39" s="50" t="n">
        <v>7826.6</v>
      </c>
      <c r="AE39" s="50" t="n">
        <v>41</v>
      </c>
      <c r="AF39" s="50" t="n">
        <v>255</v>
      </c>
      <c r="AG39" s="50" t="n">
        <v>18770.9</v>
      </c>
      <c r="AH39" s="50" t="n">
        <v>90</v>
      </c>
    </row>
    <row r="40" customFormat="false" ht="15" hidden="false" customHeight="false" outlineLevel="0" collapsed="false">
      <c r="A40" s="50" t="s">
        <v>871</v>
      </c>
      <c r="B40" s="50" t="s">
        <v>110</v>
      </c>
      <c r="C40" s="50" t="s">
        <v>176</v>
      </c>
      <c r="D40" s="50" t="n">
        <v>457</v>
      </c>
      <c r="E40" s="50" t="n">
        <v>202</v>
      </c>
      <c r="F40" s="50" t="n">
        <v>33</v>
      </c>
      <c r="G40" s="50" t="n">
        <v>218</v>
      </c>
      <c r="H40" s="50" t="n">
        <v>135</v>
      </c>
      <c r="I40" s="50" t="n">
        <v>13</v>
      </c>
      <c r="J40" s="50" t="n">
        <v>239</v>
      </c>
      <c r="K40" s="50" t="n">
        <v>67</v>
      </c>
      <c r="L40" s="50" t="n">
        <v>-5.72</v>
      </c>
      <c r="M40" s="50" t="n">
        <v>124</v>
      </c>
      <c r="N40" s="50" t="n">
        <v>111</v>
      </c>
      <c r="O40" s="50" t="n">
        <v>23</v>
      </c>
      <c r="P40" s="50" t="n">
        <v>5</v>
      </c>
      <c r="Q40" s="50" t="n">
        <v>1</v>
      </c>
      <c r="R40" s="50" t="n">
        <v>1</v>
      </c>
      <c r="S40" s="50" t="n">
        <v>8</v>
      </c>
      <c r="T40" s="50" t="n">
        <v>1</v>
      </c>
      <c r="U40" s="50" t="n">
        <v>0</v>
      </c>
      <c r="V40" s="50" t="n">
        <v>23</v>
      </c>
      <c r="W40" s="50" t="n">
        <v>30.55</v>
      </c>
      <c r="X40" s="50" t="n">
        <v>120</v>
      </c>
      <c r="Y40" s="50" t="n">
        <v>32.202</v>
      </c>
      <c r="Z40" s="50" t="n">
        <v>92</v>
      </c>
      <c r="AA40" s="50" t="n">
        <v>3</v>
      </c>
      <c r="AB40" s="50" t="n">
        <v>34</v>
      </c>
      <c r="AC40" s="50" t="n">
        <v>92</v>
      </c>
      <c r="AD40" s="50" t="n">
        <v>7966.2</v>
      </c>
      <c r="AE40" s="50" t="n">
        <v>26</v>
      </c>
      <c r="AF40" s="50" t="n">
        <v>174</v>
      </c>
      <c r="AG40" s="50" t="n">
        <v>12338.3</v>
      </c>
      <c r="AH40" s="50" t="n">
        <v>21</v>
      </c>
    </row>
    <row r="41" customFormat="false" ht="15" hidden="false" customHeight="false" outlineLevel="0" collapsed="false">
      <c r="A41" s="50" t="s">
        <v>872</v>
      </c>
      <c r="B41" s="50" t="s">
        <v>110</v>
      </c>
      <c r="C41" s="50" t="s">
        <v>177</v>
      </c>
      <c r="D41" s="50" t="n">
        <v>451</v>
      </c>
      <c r="E41" s="50" t="n">
        <v>226</v>
      </c>
      <c r="F41" s="50" t="n">
        <v>70</v>
      </c>
      <c r="G41" s="50" t="n">
        <v>218</v>
      </c>
      <c r="H41" s="50" t="n">
        <v>146</v>
      </c>
      <c r="I41" s="50" t="n">
        <v>27</v>
      </c>
      <c r="J41" s="50" t="n">
        <v>233</v>
      </c>
      <c r="K41" s="50" t="n">
        <v>80</v>
      </c>
      <c r="L41" s="50" t="n">
        <v>-4.791</v>
      </c>
      <c r="M41" s="50" t="n">
        <v>121</v>
      </c>
      <c r="N41" s="50" t="n">
        <v>110</v>
      </c>
      <c r="O41" s="50" t="n">
        <v>20</v>
      </c>
      <c r="P41" s="50" t="n">
        <v>4</v>
      </c>
      <c r="Q41" s="50" t="n">
        <v>0</v>
      </c>
      <c r="R41" s="50" t="n">
        <v>3</v>
      </c>
      <c r="S41" s="50" t="n">
        <v>11</v>
      </c>
      <c r="T41" s="50" t="n">
        <v>0</v>
      </c>
      <c r="U41" s="50" t="n">
        <v>0</v>
      </c>
      <c r="V41" s="50" t="n">
        <v>37</v>
      </c>
      <c r="W41" s="50" t="n">
        <v>30.4</v>
      </c>
      <c r="X41" s="50" t="n">
        <v>121</v>
      </c>
      <c r="Y41" s="50" t="n">
        <v>33.025</v>
      </c>
      <c r="Z41" s="50" t="n">
        <v>73</v>
      </c>
      <c r="AA41" s="50" t="n">
        <v>6</v>
      </c>
      <c r="AB41" s="50" t="n">
        <v>30</v>
      </c>
      <c r="AC41" s="50" t="n">
        <v>73</v>
      </c>
      <c r="AD41" s="50" t="n">
        <v>6407.8</v>
      </c>
      <c r="AE41" s="50" t="n">
        <v>20</v>
      </c>
      <c r="AF41" s="50" t="n">
        <v>196</v>
      </c>
      <c r="AG41" s="50" t="n">
        <v>14210.2</v>
      </c>
      <c r="AH41" s="50" t="n">
        <v>58</v>
      </c>
    </row>
    <row r="42" customFormat="false" ht="15" hidden="false" customHeight="false" outlineLevel="0" collapsed="false">
      <c r="A42" s="50" t="s">
        <v>873</v>
      </c>
      <c r="B42" s="50" t="s">
        <v>110</v>
      </c>
      <c r="C42" s="50" t="s">
        <v>178</v>
      </c>
      <c r="D42" s="50" t="n">
        <v>213</v>
      </c>
      <c r="E42" s="50" t="n">
        <v>102</v>
      </c>
      <c r="F42" s="50" t="n">
        <v>27</v>
      </c>
      <c r="G42" s="50" t="n">
        <v>100</v>
      </c>
      <c r="H42" s="50" t="n">
        <v>68</v>
      </c>
      <c r="I42" s="50" t="n">
        <v>6</v>
      </c>
      <c r="J42" s="50" t="n">
        <v>113</v>
      </c>
      <c r="K42" s="50" t="n">
        <v>34</v>
      </c>
      <c r="L42" s="50" t="n">
        <v>0.858</v>
      </c>
      <c r="M42" s="50" t="n">
        <v>57</v>
      </c>
      <c r="N42" s="50" t="n">
        <v>48</v>
      </c>
      <c r="O42" s="50" t="n">
        <v>9</v>
      </c>
      <c r="P42" s="50" t="n">
        <v>3</v>
      </c>
      <c r="Q42" s="50" t="n">
        <v>0</v>
      </c>
      <c r="R42" s="50" t="n">
        <v>2</v>
      </c>
      <c r="S42" s="50" t="n">
        <v>4</v>
      </c>
      <c r="T42" s="50" t="n">
        <v>5</v>
      </c>
      <c r="U42" s="50" t="n">
        <v>0</v>
      </c>
      <c r="V42" s="50" t="n">
        <v>10</v>
      </c>
      <c r="W42" s="50" t="n">
        <v>17.65</v>
      </c>
      <c r="X42" s="50" t="n">
        <v>57</v>
      </c>
      <c r="Y42" s="50" t="n">
        <v>19.027</v>
      </c>
      <c r="Z42" s="50" t="n">
        <v>38</v>
      </c>
      <c r="AA42" s="50" t="n">
        <v>3</v>
      </c>
      <c r="AB42" s="50" t="n">
        <v>12</v>
      </c>
      <c r="AC42" s="50" t="n">
        <v>38</v>
      </c>
      <c r="AD42" s="50" t="n">
        <v>3250.1</v>
      </c>
      <c r="AE42" s="50" t="n">
        <v>10</v>
      </c>
      <c r="AF42" s="50" t="n">
        <v>85</v>
      </c>
      <c r="AG42" s="50" t="n">
        <v>6443.7</v>
      </c>
      <c r="AH42" s="50" t="n">
        <v>49</v>
      </c>
    </row>
    <row r="43" customFormat="false" ht="15" hidden="false" customHeight="false" outlineLevel="0" collapsed="false">
      <c r="A43" s="50" t="s">
        <v>874</v>
      </c>
      <c r="B43" s="50" t="s">
        <v>110</v>
      </c>
      <c r="C43" s="50" t="s">
        <v>185</v>
      </c>
      <c r="D43" s="50" t="n">
        <v>174</v>
      </c>
      <c r="E43" s="50" t="n">
        <v>85</v>
      </c>
      <c r="F43" s="50" t="n">
        <v>33</v>
      </c>
      <c r="G43" s="50" t="n">
        <v>80</v>
      </c>
      <c r="H43" s="50" t="n">
        <v>59</v>
      </c>
      <c r="I43" s="50" t="n">
        <v>14</v>
      </c>
      <c r="J43" s="50" t="n">
        <v>94</v>
      </c>
      <c r="K43" s="50" t="n">
        <v>26</v>
      </c>
      <c r="L43" s="50" t="n">
        <v>1.783</v>
      </c>
      <c r="M43" s="50" t="n">
        <v>47</v>
      </c>
      <c r="N43" s="50" t="n">
        <v>39</v>
      </c>
      <c r="O43" s="50" t="n">
        <v>10</v>
      </c>
      <c r="P43" s="50" t="n">
        <v>5</v>
      </c>
      <c r="Q43" s="50" t="n">
        <v>0</v>
      </c>
      <c r="R43" s="50" t="n">
        <v>0</v>
      </c>
      <c r="S43" s="50" t="n">
        <v>8</v>
      </c>
      <c r="T43" s="50" t="n">
        <v>0</v>
      </c>
      <c r="U43" s="50" t="n">
        <v>0</v>
      </c>
      <c r="V43" s="50" t="n">
        <v>16</v>
      </c>
      <c r="W43" s="50" t="n">
        <v>16.35</v>
      </c>
      <c r="X43" s="50" t="n">
        <v>47</v>
      </c>
      <c r="Y43" s="50" t="n">
        <v>14.37</v>
      </c>
      <c r="Z43" s="50" t="n">
        <v>23</v>
      </c>
      <c r="AA43" s="50" t="n">
        <v>2</v>
      </c>
      <c r="AB43" s="50" t="n">
        <v>9</v>
      </c>
      <c r="AC43" s="50" t="n">
        <v>23</v>
      </c>
      <c r="AD43" s="50" t="n">
        <v>2067.4</v>
      </c>
      <c r="AE43" s="50" t="n">
        <v>7</v>
      </c>
      <c r="AF43" s="50" t="n">
        <v>74</v>
      </c>
      <c r="AG43" s="50" t="n">
        <v>5405</v>
      </c>
      <c r="AH43" s="50" t="n">
        <v>22</v>
      </c>
    </row>
    <row r="44" customFormat="false" ht="15" hidden="false" customHeight="false" outlineLevel="0" collapsed="false">
      <c r="A44" s="50" t="s">
        <v>875</v>
      </c>
      <c r="B44" s="50" t="s">
        <v>110</v>
      </c>
      <c r="C44" s="50" t="s">
        <v>187</v>
      </c>
      <c r="D44" s="50" t="n">
        <v>183</v>
      </c>
      <c r="E44" s="50" t="n">
        <v>78</v>
      </c>
      <c r="F44" s="50" t="n">
        <v>24</v>
      </c>
      <c r="G44" s="50" t="n">
        <v>93</v>
      </c>
      <c r="H44" s="50" t="n">
        <v>59</v>
      </c>
      <c r="I44" s="50" t="n">
        <v>14</v>
      </c>
      <c r="J44" s="50" t="n">
        <v>90</v>
      </c>
      <c r="K44" s="50" t="n">
        <v>19</v>
      </c>
      <c r="L44" s="50" t="n">
        <v>-0.993</v>
      </c>
      <c r="M44" s="50" t="n">
        <v>46</v>
      </c>
      <c r="N44" s="50" t="n">
        <v>41</v>
      </c>
      <c r="O44" s="50" t="n">
        <v>7</v>
      </c>
      <c r="P44" s="50" t="n">
        <v>3</v>
      </c>
      <c r="Q44" s="50" t="n">
        <v>0</v>
      </c>
      <c r="R44" s="50" t="n">
        <v>1</v>
      </c>
      <c r="S44" s="50" t="n">
        <v>5</v>
      </c>
      <c r="T44" s="50" t="n">
        <v>0</v>
      </c>
      <c r="U44" s="50" t="n">
        <v>0</v>
      </c>
      <c r="V44" s="50" t="n">
        <v>15</v>
      </c>
      <c r="W44" s="50" t="n">
        <v>11.95</v>
      </c>
      <c r="X44" s="50" t="n">
        <v>46</v>
      </c>
      <c r="Y44" s="50" t="n">
        <v>12.018</v>
      </c>
      <c r="Z44" s="50" t="n">
        <v>26</v>
      </c>
      <c r="AA44" s="50" t="n">
        <v>1</v>
      </c>
      <c r="AB44" s="50" t="n">
        <v>7</v>
      </c>
      <c r="AC44" s="50" t="n">
        <v>26</v>
      </c>
      <c r="AD44" s="50" t="n">
        <v>2280.2</v>
      </c>
      <c r="AE44" s="50" t="n">
        <v>8</v>
      </c>
      <c r="AF44" s="50" t="n">
        <v>66</v>
      </c>
      <c r="AG44" s="50" t="n">
        <v>4861.8</v>
      </c>
      <c r="AH44" s="50" t="n">
        <v>26</v>
      </c>
    </row>
    <row r="45" customFormat="false" ht="15" hidden="false" customHeight="false" outlineLevel="0" collapsed="false">
      <c r="A45" s="50" t="s">
        <v>876</v>
      </c>
      <c r="B45" s="50" t="s">
        <v>110</v>
      </c>
      <c r="C45" s="50" t="s">
        <v>125</v>
      </c>
      <c r="D45" s="50" t="n">
        <v>160</v>
      </c>
      <c r="E45" s="50" t="n">
        <v>73</v>
      </c>
      <c r="F45" s="50" t="n">
        <v>14</v>
      </c>
      <c r="G45" s="50" t="n">
        <v>71</v>
      </c>
      <c r="H45" s="50" t="n">
        <v>43</v>
      </c>
      <c r="I45" s="50" t="n">
        <v>7</v>
      </c>
      <c r="J45" s="50" t="n">
        <v>89</v>
      </c>
      <c r="K45" s="50" t="n">
        <v>30</v>
      </c>
      <c r="L45" s="50" t="n">
        <v>-0.147</v>
      </c>
      <c r="M45" s="50" t="n">
        <v>45</v>
      </c>
      <c r="N45" s="50" t="n">
        <v>39</v>
      </c>
      <c r="O45" s="50" t="n">
        <v>9</v>
      </c>
      <c r="P45" s="50" t="n">
        <v>4</v>
      </c>
      <c r="Q45" s="50" t="n">
        <v>0</v>
      </c>
      <c r="R45" s="50" t="n">
        <v>1</v>
      </c>
      <c r="S45" s="50" t="n">
        <v>5</v>
      </c>
      <c r="T45" s="50" t="n">
        <v>0</v>
      </c>
      <c r="U45" s="50" t="n">
        <v>1</v>
      </c>
      <c r="V45" s="50" t="n">
        <v>5</v>
      </c>
      <c r="W45" s="50" t="n">
        <v>14.1</v>
      </c>
      <c r="X45" s="50" t="n">
        <v>45</v>
      </c>
      <c r="Y45" s="50" t="n">
        <v>12.487</v>
      </c>
      <c r="Z45" s="50" t="n">
        <v>35</v>
      </c>
      <c r="AA45" s="50" t="n">
        <v>2</v>
      </c>
      <c r="AB45" s="50" t="n">
        <v>10</v>
      </c>
      <c r="AC45" s="50" t="n">
        <v>35</v>
      </c>
      <c r="AD45" s="50" t="n">
        <v>3002.6</v>
      </c>
      <c r="AE45" s="50" t="n">
        <v>11</v>
      </c>
      <c r="AF45" s="50" t="n">
        <v>66</v>
      </c>
      <c r="AG45" s="50" t="n">
        <v>4614.1</v>
      </c>
      <c r="AH45" s="50" t="n">
        <v>5</v>
      </c>
    </row>
    <row r="46" customFormat="false" ht="15" hidden="false" customHeight="false" outlineLevel="0" collapsed="false">
      <c r="A46" s="50" t="s">
        <v>877</v>
      </c>
      <c r="B46" s="50" t="s">
        <v>110</v>
      </c>
      <c r="C46" s="50" t="s">
        <v>190</v>
      </c>
      <c r="D46" s="50" t="n">
        <v>179</v>
      </c>
      <c r="E46" s="50" t="n">
        <v>101</v>
      </c>
      <c r="F46" s="50" t="n">
        <v>26</v>
      </c>
      <c r="G46" s="50" t="n">
        <v>98</v>
      </c>
      <c r="H46" s="50" t="n">
        <v>69</v>
      </c>
      <c r="I46" s="50" t="n">
        <v>12</v>
      </c>
      <c r="J46" s="50" t="n">
        <v>80</v>
      </c>
      <c r="K46" s="50" t="n">
        <v>32</v>
      </c>
      <c r="L46" s="50" t="n">
        <v>-9.214</v>
      </c>
      <c r="M46" s="50" t="n">
        <v>44</v>
      </c>
      <c r="N46" s="50" t="n">
        <v>44</v>
      </c>
      <c r="O46" s="50" t="n">
        <v>4</v>
      </c>
      <c r="P46" s="50" t="n">
        <v>0</v>
      </c>
      <c r="Q46" s="50" t="n">
        <v>0</v>
      </c>
      <c r="R46" s="50" t="n">
        <v>0</v>
      </c>
      <c r="S46" s="50" t="n">
        <v>0</v>
      </c>
      <c r="T46" s="50" t="n">
        <v>0</v>
      </c>
      <c r="U46" s="50" t="n">
        <v>0</v>
      </c>
      <c r="V46" s="50" t="n">
        <v>18</v>
      </c>
      <c r="W46" s="50" t="n">
        <v>3.6</v>
      </c>
      <c r="X46" s="50" t="n">
        <v>44</v>
      </c>
      <c r="Y46" s="50" t="n">
        <v>5.822</v>
      </c>
      <c r="Z46" s="50" t="n">
        <v>26</v>
      </c>
      <c r="AA46" s="50" t="n">
        <v>0</v>
      </c>
      <c r="AB46" s="50" t="n">
        <v>5</v>
      </c>
      <c r="AC46" s="50" t="n">
        <v>26</v>
      </c>
      <c r="AD46" s="50" t="n">
        <v>2128</v>
      </c>
      <c r="AE46" s="50" t="n">
        <v>6</v>
      </c>
      <c r="AF46" s="50" t="n">
        <v>88</v>
      </c>
      <c r="AG46" s="50" t="n">
        <v>5900.4</v>
      </c>
      <c r="AH46" s="50" t="n">
        <v>2</v>
      </c>
    </row>
    <row r="47" customFormat="false" ht="15" hidden="false" customHeight="false" outlineLevel="0" collapsed="false">
      <c r="A47" s="50" t="s">
        <v>878</v>
      </c>
      <c r="B47" s="50" t="s">
        <v>110</v>
      </c>
      <c r="C47" s="50" t="s">
        <v>192</v>
      </c>
      <c r="D47" s="50" t="n">
        <v>102</v>
      </c>
      <c r="E47" s="50" t="n">
        <v>58</v>
      </c>
      <c r="F47" s="50" t="n">
        <v>14</v>
      </c>
      <c r="G47" s="50" t="n">
        <v>48</v>
      </c>
      <c r="H47" s="50" t="n">
        <v>31</v>
      </c>
      <c r="I47" s="50" t="n">
        <v>3</v>
      </c>
      <c r="J47" s="50" t="n">
        <v>54</v>
      </c>
      <c r="K47" s="50" t="n">
        <v>27</v>
      </c>
      <c r="L47" s="50" t="n">
        <v>-3.045</v>
      </c>
      <c r="M47" s="50" t="n">
        <v>27</v>
      </c>
      <c r="N47" s="50" t="n">
        <v>25</v>
      </c>
      <c r="O47" s="50" t="n">
        <v>5</v>
      </c>
      <c r="P47" s="50" t="n">
        <v>1</v>
      </c>
      <c r="Q47" s="50" t="n">
        <v>0</v>
      </c>
      <c r="R47" s="50" t="n">
        <v>0</v>
      </c>
      <c r="S47" s="50" t="n">
        <v>0</v>
      </c>
      <c r="T47" s="50" t="n">
        <v>0</v>
      </c>
      <c r="U47" s="50" t="n">
        <v>1</v>
      </c>
      <c r="V47" s="50" t="n">
        <v>7</v>
      </c>
      <c r="W47" s="50" t="n">
        <v>4.85</v>
      </c>
      <c r="X47" s="50" t="n">
        <v>25</v>
      </c>
      <c r="Y47" s="50" t="n">
        <v>4.456</v>
      </c>
      <c r="Z47" s="50" t="n">
        <v>20</v>
      </c>
      <c r="AA47" s="50" t="n">
        <v>0</v>
      </c>
      <c r="AB47" s="50" t="n">
        <v>6</v>
      </c>
      <c r="AC47" s="50" t="n">
        <v>19</v>
      </c>
      <c r="AD47" s="50" t="n">
        <v>1636.9</v>
      </c>
      <c r="AE47" s="50" t="n">
        <v>7</v>
      </c>
      <c r="AF47" s="50" t="n">
        <v>44</v>
      </c>
      <c r="AG47" s="50" t="n">
        <v>3100.3</v>
      </c>
      <c r="AH47" s="50" t="n">
        <v>5</v>
      </c>
    </row>
    <row r="48" customFormat="false" ht="15" hidden="false" customHeight="false" outlineLevel="0" collapsed="false">
      <c r="A48" s="50" t="s">
        <v>879</v>
      </c>
      <c r="B48" s="50" t="s">
        <v>110</v>
      </c>
      <c r="C48" s="50" t="s">
        <v>194</v>
      </c>
      <c r="D48" s="50" t="n">
        <v>63</v>
      </c>
      <c r="E48" s="50" t="n">
        <v>37</v>
      </c>
      <c r="F48" s="50" t="n">
        <v>10</v>
      </c>
      <c r="G48" s="50" t="n">
        <v>33</v>
      </c>
      <c r="H48" s="50" t="n">
        <v>21</v>
      </c>
      <c r="I48" s="50" t="n">
        <v>6</v>
      </c>
      <c r="J48" s="50" t="n">
        <v>30</v>
      </c>
      <c r="K48" s="50" t="n">
        <v>16</v>
      </c>
      <c r="L48" s="50" t="n">
        <v>-2.014</v>
      </c>
      <c r="M48" s="50" t="n">
        <v>19</v>
      </c>
      <c r="N48" s="50" t="n">
        <v>18</v>
      </c>
      <c r="O48" s="50" t="n">
        <v>4</v>
      </c>
      <c r="P48" s="50" t="n">
        <v>1</v>
      </c>
      <c r="Q48" s="50" t="n">
        <v>0</v>
      </c>
      <c r="R48" s="50" t="n">
        <v>0</v>
      </c>
      <c r="S48" s="50" t="n">
        <v>0</v>
      </c>
      <c r="T48" s="50" t="n">
        <v>0</v>
      </c>
      <c r="U48" s="50" t="n">
        <v>1</v>
      </c>
      <c r="V48" s="50" t="n">
        <v>5</v>
      </c>
      <c r="W48" s="50" t="n">
        <v>3.95</v>
      </c>
      <c r="X48" s="50" t="n">
        <v>19</v>
      </c>
      <c r="Y48" s="50" t="n">
        <v>4.466</v>
      </c>
      <c r="Z48" s="50" t="n">
        <v>14</v>
      </c>
      <c r="AA48" s="50" t="n">
        <v>1</v>
      </c>
      <c r="AB48" s="50" t="n">
        <v>4</v>
      </c>
      <c r="AC48" s="50" t="n">
        <v>14</v>
      </c>
      <c r="AD48" s="50" t="n">
        <v>1136.7</v>
      </c>
      <c r="AE48" s="50" t="n">
        <v>6</v>
      </c>
      <c r="AF48" s="50" t="n">
        <v>33</v>
      </c>
      <c r="AG48" s="50" t="n">
        <v>2190.6</v>
      </c>
      <c r="AH48" s="50" t="n">
        <v>0</v>
      </c>
    </row>
    <row r="49" customFormat="false" ht="15" hidden="false" customHeight="false" outlineLevel="0" collapsed="false">
      <c r="A49" s="50" t="s">
        <v>880</v>
      </c>
      <c r="B49" s="50" t="s">
        <v>110</v>
      </c>
      <c r="C49" s="50" t="s">
        <v>196</v>
      </c>
      <c r="D49" s="50" t="n">
        <v>69</v>
      </c>
      <c r="E49" s="50" t="n">
        <v>40</v>
      </c>
      <c r="F49" s="50" t="n">
        <v>11</v>
      </c>
      <c r="G49" s="50" t="n">
        <v>30</v>
      </c>
      <c r="H49" s="50" t="n">
        <v>21</v>
      </c>
      <c r="I49" s="50" t="n">
        <v>4</v>
      </c>
      <c r="J49" s="50" t="n">
        <v>39</v>
      </c>
      <c r="K49" s="50" t="n">
        <v>19</v>
      </c>
      <c r="L49" s="50" t="n">
        <v>-0.153</v>
      </c>
      <c r="M49" s="50" t="n">
        <v>18</v>
      </c>
      <c r="N49" s="50" t="n">
        <v>17</v>
      </c>
      <c r="O49" s="50" t="n">
        <v>6</v>
      </c>
      <c r="P49" s="50" t="n">
        <v>2</v>
      </c>
      <c r="Q49" s="50" t="n">
        <v>0</v>
      </c>
      <c r="R49" s="50" t="n">
        <v>0</v>
      </c>
      <c r="S49" s="50" t="n">
        <v>1</v>
      </c>
      <c r="T49" s="50" t="n">
        <v>0</v>
      </c>
      <c r="U49" s="50" t="n">
        <v>0</v>
      </c>
      <c r="V49" s="50" t="n">
        <v>4</v>
      </c>
      <c r="W49" s="50" t="n">
        <v>6.8</v>
      </c>
      <c r="X49" s="50" t="n">
        <v>18</v>
      </c>
      <c r="Y49" s="50" t="n">
        <v>5.364</v>
      </c>
      <c r="Z49" s="50" t="n">
        <v>13</v>
      </c>
      <c r="AA49" s="50" t="n">
        <v>0</v>
      </c>
      <c r="AB49" s="50" t="n">
        <v>3</v>
      </c>
      <c r="AC49" s="50" t="n">
        <v>13</v>
      </c>
      <c r="AD49" s="50" t="n">
        <v>1079.6</v>
      </c>
      <c r="AE49" s="50" t="n">
        <v>5</v>
      </c>
      <c r="AF49" s="50" t="n">
        <v>33</v>
      </c>
      <c r="AG49" s="50" t="n">
        <v>2268.2</v>
      </c>
      <c r="AH49" s="50" t="n">
        <v>3</v>
      </c>
    </row>
    <row r="50" customFormat="false" ht="15" hidden="false" customHeight="false" outlineLevel="0" collapsed="false">
      <c r="A50" s="50" t="s">
        <v>881</v>
      </c>
      <c r="B50" s="50" t="s">
        <v>110</v>
      </c>
      <c r="C50" s="50" t="s">
        <v>149</v>
      </c>
      <c r="D50" s="50" t="n">
        <v>48</v>
      </c>
      <c r="E50" s="50" t="n">
        <v>28</v>
      </c>
      <c r="F50" s="50" t="n">
        <v>9</v>
      </c>
      <c r="G50" s="50" t="n">
        <v>24</v>
      </c>
      <c r="H50" s="50" t="n">
        <v>17</v>
      </c>
      <c r="I50" s="50" t="n">
        <v>2</v>
      </c>
      <c r="J50" s="50" t="n">
        <v>24</v>
      </c>
      <c r="K50" s="50" t="n">
        <v>11</v>
      </c>
      <c r="L50" s="50" t="n">
        <v>-3.024</v>
      </c>
      <c r="M50" s="50" t="n">
        <v>14</v>
      </c>
      <c r="N50" s="50" t="n">
        <v>14</v>
      </c>
      <c r="O50" s="50" t="n">
        <v>1</v>
      </c>
      <c r="P50" s="50" t="n">
        <v>0</v>
      </c>
      <c r="Q50" s="50" t="n">
        <v>0</v>
      </c>
      <c r="R50" s="50" t="n">
        <v>0</v>
      </c>
      <c r="S50" s="50" t="n">
        <v>0</v>
      </c>
      <c r="T50" s="50" t="n">
        <v>0</v>
      </c>
      <c r="U50" s="50" t="n">
        <v>0</v>
      </c>
      <c r="V50" s="50" t="n">
        <v>4</v>
      </c>
      <c r="W50" s="50" t="n">
        <v>0.9</v>
      </c>
      <c r="X50" s="50" t="n">
        <v>14</v>
      </c>
      <c r="Y50" s="50" t="n">
        <v>2.884</v>
      </c>
      <c r="Z50" s="50" t="n">
        <v>10</v>
      </c>
      <c r="AA50" s="50" t="n">
        <v>0</v>
      </c>
      <c r="AB50" s="50" t="n">
        <v>3</v>
      </c>
      <c r="AC50" s="50" t="n">
        <v>10</v>
      </c>
      <c r="AD50" s="50" t="n">
        <v>876.5</v>
      </c>
      <c r="AE50" s="50" t="n">
        <v>5</v>
      </c>
      <c r="AF50" s="50" t="n">
        <v>25</v>
      </c>
      <c r="AG50" s="50" t="n">
        <v>1743.3</v>
      </c>
      <c r="AH50" s="50" t="n">
        <v>1</v>
      </c>
    </row>
    <row r="51" customFormat="false" ht="15" hidden="false" customHeight="false" outlineLevel="0" collapsed="false">
      <c r="A51" s="50" t="s">
        <v>882</v>
      </c>
      <c r="B51" s="50" t="s">
        <v>110</v>
      </c>
      <c r="C51" s="50" t="s">
        <v>199</v>
      </c>
      <c r="D51" s="50" t="n">
        <v>52</v>
      </c>
      <c r="E51" s="50" t="n">
        <v>23</v>
      </c>
      <c r="F51" s="50" t="n">
        <v>7</v>
      </c>
      <c r="G51" s="50" t="n">
        <v>25</v>
      </c>
      <c r="H51" s="50" t="n">
        <v>15</v>
      </c>
      <c r="I51" s="50" t="n">
        <v>3</v>
      </c>
      <c r="J51" s="50" t="n">
        <v>27</v>
      </c>
      <c r="K51" s="50" t="n">
        <v>8</v>
      </c>
      <c r="L51" s="50" t="n">
        <v>-0.724</v>
      </c>
      <c r="M51" s="50" t="n">
        <v>11</v>
      </c>
      <c r="N51" s="50" t="n">
        <v>10</v>
      </c>
      <c r="O51" s="50" t="n">
        <v>2</v>
      </c>
      <c r="P51" s="50" t="n">
        <v>0</v>
      </c>
      <c r="Q51" s="50" t="n">
        <v>0</v>
      </c>
      <c r="R51" s="50" t="n">
        <v>1</v>
      </c>
      <c r="S51" s="50" t="n">
        <v>1</v>
      </c>
      <c r="T51" s="50" t="n">
        <v>0</v>
      </c>
      <c r="U51" s="50" t="n">
        <v>0</v>
      </c>
      <c r="V51" s="50" t="n">
        <v>3</v>
      </c>
      <c r="W51" s="50" t="n">
        <v>3.6</v>
      </c>
      <c r="X51" s="50" t="n">
        <v>11</v>
      </c>
      <c r="Y51" s="50" t="n">
        <v>5.569</v>
      </c>
      <c r="Z51" s="50" t="n">
        <v>7</v>
      </c>
      <c r="AA51" s="50" t="n">
        <v>2</v>
      </c>
      <c r="AB51" s="50" t="n">
        <v>3</v>
      </c>
      <c r="AC51" s="50" t="n">
        <v>7</v>
      </c>
      <c r="AD51" s="50" t="n">
        <v>642.9</v>
      </c>
      <c r="AE51" s="50" t="n">
        <v>4</v>
      </c>
      <c r="AF51" s="50" t="n">
        <v>20</v>
      </c>
      <c r="AG51" s="50" t="n">
        <v>1532.4</v>
      </c>
      <c r="AH51" s="50" t="n">
        <v>11</v>
      </c>
    </row>
    <row r="52" customFormat="false" ht="15" hidden="false" customHeight="false" outlineLevel="0" collapsed="false">
      <c r="A52" s="50" t="s">
        <v>883</v>
      </c>
      <c r="B52" s="50" t="s">
        <v>110</v>
      </c>
      <c r="C52" s="50" t="s">
        <v>201</v>
      </c>
      <c r="D52" s="50" t="n">
        <v>16</v>
      </c>
      <c r="E52" s="50" t="n">
        <v>11</v>
      </c>
      <c r="F52" s="50" t="n">
        <v>5</v>
      </c>
      <c r="G52" s="50" t="n">
        <v>9</v>
      </c>
      <c r="H52" s="50" t="n">
        <v>8</v>
      </c>
      <c r="I52" s="50" t="n">
        <v>4</v>
      </c>
      <c r="J52" s="50" t="n">
        <v>7</v>
      </c>
      <c r="K52" s="50" t="n">
        <v>3</v>
      </c>
      <c r="L52" s="50" t="n">
        <v>-0.878</v>
      </c>
      <c r="M52" s="50" t="n">
        <v>5</v>
      </c>
      <c r="N52" s="50" t="n">
        <v>5</v>
      </c>
      <c r="O52" s="50" t="n">
        <v>1</v>
      </c>
      <c r="P52" s="50" t="n">
        <v>0</v>
      </c>
      <c r="Q52" s="50" t="n">
        <v>0</v>
      </c>
      <c r="R52" s="50" t="n">
        <v>0</v>
      </c>
      <c r="S52" s="50" t="n">
        <v>0</v>
      </c>
      <c r="T52" s="50" t="n">
        <v>0</v>
      </c>
      <c r="U52" s="50" t="n">
        <v>0</v>
      </c>
      <c r="V52" s="50" t="n">
        <v>2</v>
      </c>
      <c r="W52" s="50" t="n">
        <v>0.9</v>
      </c>
      <c r="X52" s="50" t="n">
        <v>5</v>
      </c>
      <c r="Y52" s="50" t="n">
        <v>1.112</v>
      </c>
      <c r="Z52" s="50" t="n">
        <v>3</v>
      </c>
      <c r="AA52" s="50" t="n">
        <v>0</v>
      </c>
      <c r="AB52" s="50" t="n">
        <v>0</v>
      </c>
      <c r="AC52" s="50" t="n">
        <v>3</v>
      </c>
      <c r="AD52" s="50" t="n">
        <v>254.5</v>
      </c>
      <c r="AE52" s="50" t="n">
        <v>2</v>
      </c>
      <c r="AF52" s="50" t="n">
        <v>10</v>
      </c>
      <c r="AG52" s="50" t="n">
        <v>699.8</v>
      </c>
      <c r="AH52" s="50" t="n">
        <v>0</v>
      </c>
    </row>
    <row r="53" customFormat="false" ht="15" hidden="false" customHeight="false" outlineLevel="0" collapsed="false">
      <c r="A53" s="50" t="s">
        <v>884</v>
      </c>
      <c r="B53" s="50" t="s">
        <v>110</v>
      </c>
      <c r="C53" s="50" t="s">
        <v>203</v>
      </c>
      <c r="D53" s="50" t="n">
        <v>7</v>
      </c>
      <c r="E53" s="50" t="n">
        <v>4</v>
      </c>
      <c r="F53" s="50" t="n">
        <v>2</v>
      </c>
      <c r="G53" s="50" t="n">
        <v>4</v>
      </c>
      <c r="H53" s="50" t="n">
        <v>3</v>
      </c>
      <c r="I53" s="50" t="n">
        <v>1</v>
      </c>
      <c r="J53" s="50" t="n">
        <v>3</v>
      </c>
      <c r="K53" s="50" t="n">
        <v>1</v>
      </c>
      <c r="L53" s="50" t="n">
        <v>0.392</v>
      </c>
      <c r="M53" s="50" t="n">
        <v>2</v>
      </c>
      <c r="N53" s="50" t="n">
        <v>2</v>
      </c>
      <c r="O53" s="50" t="n">
        <v>1</v>
      </c>
      <c r="P53" s="50" t="n">
        <v>1</v>
      </c>
      <c r="Q53" s="50" t="n">
        <v>0</v>
      </c>
      <c r="R53" s="50" t="n">
        <v>0</v>
      </c>
      <c r="S53" s="50" t="n">
        <v>0</v>
      </c>
      <c r="T53" s="50" t="n">
        <v>0</v>
      </c>
      <c r="U53" s="50" t="n">
        <v>0</v>
      </c>
      <c r="V53" s="50" t="n">
        <v>1</v>
      </c>
      <c r="W53" s="50" t="n">
        <v>1.25</v>
      </c>
      <c r="X53" s="50" t="n">
        <v>2</v>
      </c>
      <c r="Y53" s="50" t="n">
        <v>0.815</v>
      </c>
      <c r="Z53" s="50" t="n">
        <v>1</v>
      </c>
      <c r="AA53" s="50" t="n">
        <v>1</v>
      </c>
      <c r="AB53" s="50" t="n">
        <v>1</v>
      </c>
      <c r="AC53" s="50" t="n">
        <v>1</v>
      </c>
      <c r="AD53" s="50" t="n">
        <v>108.1</v>
      </c>
      <c r="AE53" s="50" t="n">
        <v>1</v>
      </c>
      <c r="AF53" s="50" t="n">
        <v>3</v>
      </c>
      <c r="AG53" s="50" t="n">
        <v>237</v>
      </c>
      <c r="AH53" s="50" t="n">
        <v>3</v>
      </c>
    </row>
    <row r="54" customFormat="false" ht="15" hidden="false" customHeight="false" outlineLevel="0" collapsed="false">
      <c r="A54" s="50" t="s">
        <v>885</v>
      </c>
      <c r="B54" s="50" t="s">
        <v>110</v>
      </c>
      <c r="C54" s="50" t="s">
        <v>205</v>
      </c>
      <c r="D54" s="50" t="n">
        <v>4</v>
      </c>
      <c r="E54" s="50" t="n">
        <v>0</v>
      </c>
      <c r="F54" s="50" t="n">
        <v>0</v>
      </c>
      <c r="G54" s="50" t="n">
        <v>0</v>
      </c>
      <c r="H54" s="50" t="n">
        <v>0</v>
      </c>
      <c r="I54" s="50" t="n">
        <v>0</v>
      </c>
      <c r="J54" s="50" t="n">
        <v>4</v>
      </c>
      <c r="K54" s="50" t="n">
        <v>0</v>
      </c>
      <c r="L54" s="50" t="n">
        <v>0.131</v>
      </c>
      <c r="M54" s="50" t="n">
        <v>1</v>
      </c>
      <c r="N54" s="50" t="n">
        <v>0</v>
      </c>
      <c r="O54" s="50" t="n">
        <v>0</v>
      </c>
      <c r="P54" s="50" t="n">
        <v>0</v>
      </c>
      <c r="Q54" s="50" t="n">
        <v>0</v>
      </c>
      <c r="R54" s="50" t="n">
        <v>0</v>
      </c>
      <c r="S54" s="50" t="n">
        <v>1</v>
      </c>
      <c r="T54" s="50" t="n">
        <v>0</v>
      </c>
      <c r="U54" s="50" t="n">
        <v>0</v>
      </c>
      <c r="V54" s="50" t="n">
        <v>0</v>
      </c>
      <c r="W54" s="50" t="n">
        <v>0.7</v>
      </c>
      <c r="X54" s="50" t="n">
        <v>1</v>
      </c>
      <c r="Y54" s="50" t="n">
        <v>0.698</v>
      </c>
      <c r="Z54" s="50" t="n">
        <v>0</v>
      </c>
      <c r="AA54" s="50" t="n">
        <v>0</v>
      </c>
      <c r="AB54" s="50" t="n">
        <v>0</v>
      </c>
      <c r="AC54" s="50" t="n">
        <v>0</v>
      </c>
      <c r="AD54" s="50" t="n">
        <v>0</v>
      </c>
      <c r="AE54" s="50" t="n">
        <v>0</v>
      </c>
      <c r="AF54" s="50" t="n">
        <v>0</v>
      </c>
      <c r="AG54" s="50" t="n">
        <v>0</v>
      </c>
      <c r="AH54" s="50" t="n">
        <v>0</v>
      </c>
    </row>
    <row r="55" customFormat="false" ht="15" hidden="false" customHeight="false" outlineLevel="0" collapsed="false">
      <c r="A55" s="50" t="s">
        <v>886</v>
      </c>
      <c r="B55" s="50" t="s">
        <v>110</v>
      </c>
      <c r="C55" s="50" t="s">
        <v>207</v>
      </c>
      <c r="D55" s="50" t="n">
        <v>3</v>
      </c>
      <c r="E55" s="50" t="n">
        <v>2</v>
      </c>
      <c r="F55" s="50" t="n">
        <v>0</v>
      </c>
      <c r="G55" s="50" t="n">
        <v>3</v>
      </c>
      <c r="H55" s="50" t="n">
        <v>2</v>
      </c>
      <c r="I55" s="50" t="n">
        <v>0</v>
      </c>
      <c r="J55" s="50" t="n">
        <v>0</v>
      </c>
      <c r="K55" s="50" t="n">
        <v>0</v>
      </c>
      <c r="L55" s="50" t="n">
        <v>0.769</v>
      </c>
      <c r="M55" s="50" t="n">
        <v>1</v>
      </c>
      <c r="N55" s="50" t="n">
        <v>1</v>
      </c>
      <c r="O55" s="50" t="n">
        <v>1</v>
      </c>
      <c r="P55" s="50" t="n">
        <v>0</v>
      </c>
      <c r="Q55" s="50" t="n">
        <v>0</v>
      </c>
      <c r="R55" s="50" t="n">
        <v>0</v>
      </c>
      <c r="S55" s="50" t="n">
        <v>0</v>
      </c>
      <c r="T55" s="50" t="n">
        <v>0</v>
      </c>
      <c r="U55" s="50" t="n">
        <v>0</v>
      </c>
      <c r="V55" s="50" t="n">
        <v>0</v>
      </c>
      <c r="W55" s="50" t="n">
        <v>0.9</v>
      </c>
      <c r="X55" s="50" t="n">
        <v>1</v>
      </c>
      <c r="Y55" s="50" t="n">
        <v>0.543</v>
      </c>
      <c r="Z55" s="50" t="n">
        <v>1</v>
      </c>
      <c r="AA55" s="50" t="n">
        <v>0</v>
      </c>
      <c r="AB55" s="50" t="n">
        <v>1</v>
      </c>
      <c r="AC55" s="50" t="n">
        <v>1</v>
      </c>
      <c r="AD55" s="50" t="n">
        <v>103.7</v>
      </c>
      <c r="AE55" s="50" t="n">
        <v>0</v>
      </c>
      <c r="AF55" s="50" t="n">
        <v>1</v>
      </c>
      <c r="AG55" s="50" t="n">
        <v>80.1</v>
      </c>
      <c r="AH55" s="50" t="n">
        <v>1</v>
      </c>
    </row>
    <row r="56" customFormat="false" ht="15" hidden="false" customHeight="false" outlineLevel="0" collapsed="false">
      <c r="A56" s="50" t="s">
        <v>887</v>
      </c>
      <c r="B56" s="50" t="s">
        <v>112</v>
      </c>
      <c r="C56" s="50" t="s">
        <v>179</v>
      </c>
      <c r="D56" s="50" t="n">
        <v>2885</v>
      </c>
      <c r="E56" s="50" t="n">
        <v>1120</v>
      </c>
      <c r="F56" s="50" t="n">
        <v>116</v>
      </c>
      <c r="G56" s="50" t="n">
        <v>1454</v>
      </c>
      <c r="H56" s="50" t="n">
        <v>821</v>
      </c>
      <c r="I56" s="50" t="n">
        <v>52</v>
      </c>
      <c r="J56" s="50" t="n">
        <v>1429</v>
      </c>
      <c r="K56" s="50" t="n">
        <v>298</v>
      </c>
      <c r="L56" s="50" t="n">
        <v>11.349</v>
      </c>
      <c r="M56" s="50" t="n">
        <v>680</v>
      </c>
      <c r="N56" s="50" t="n">
        <v>562</v>
      </c>
      <c r="O56" s="50" t="n">
        <v>147</v>
      </c>
      <c r="P56" s="50" t="n">
        <v>20</v>
      </c>
      <c r="Q56" s="50" t="n">
        <v>9</v>
      </c>
      <c r="R56" s="50" t="n">
        <v>9</v>
      </c>
      <c r="S56" s="50" t="n">
        <v>96</v>
      </c>
      <c r="T56" s="50" t="n">
        <v>5</v>
      </c>
      <c r="U56" s="50" t="n">
        <v>8</v>
      </c>
      <c r="V56" s="50" t="n">
        <v>86</v>
      </c>
      <c r="W56" s="50" t="n">
        <v>226.2</v>
      </c>
      <c r="X56" s="50" t="n">
        <v>668</v>
      </c>
      <c r="Y56" s="50" t="n">
        <v>222.274</v>
      </c>
      <c r="Z56" s="50" t="n">
        <v>493</v>
      </c>
      <c r="AA56" s="50" t="n">
        <v>15</v>
      </c>
      <c r="AB56" s="50" t="n">
        <v>157</v>
      </c>
      <c r="AC56" s="50" t="n">
        <v>491</v>
      </c>
      <c r="AD56" s="50" t="n">
        <v>41997</v>
      </c>
      <c r="AE56" s="50" t="n">
        <v>186</v>
      </c>
      <c r="AF56" s="50" t="n">
        <v>966</v>
      </c>
      <c r="AG56" s="50" t="n">
        <v>64923.1</v>
      </c>
      <c r="AH56" s="50" t="n">
        <v>16</v>
      </c>
    </row>
    <row r="57" customFormat="false" ht="15" hidden="false" customHeight="false" outlineLevel="0" collapsed="false">
      <c r="A57" s="50" t="s">
        <v>888</v>
      </c>
      <c r="B57" s="50" t="s">
        <v>112</v>
      </c>
      <c r="C57" s="50" t="s">
        <v>180</v>
      </c>
      <c r="D57" s="50" t="n">
        <v>2645</v>
      </c>
      <c r="E57" s="50" t="n">
        <v>1200</v>
      </c>
      <c r="F57" s="50" t="n">
        <v>295</v>
      </c>
      <c r="G57" s="50" t="n">
        <v>1204</v>
      </c>
      <c r="H57" s="50" t="n">
        <v>776</v>
      </c>
      <c r="I57" s="50" t="n">
        <v>143</v>
      </c>
      <c r="J57" s="50" t="n">
        <v>1427</v>
      </c>
      <c r="K57" s="50" t="n">
        <v>424</v>
      </c>
      <c r="L57" s="50" t="n">
        <v>13.968</v>
      </c>
      <c r="M57" s="50" t="n">
        <v>671</v>
      </c>
      <c r="N57" s="50" t="n">
        <v>582</v>
      </c>
      <c r="O57" s="50" t="n">
        <v>139</v>
      </c>
      <c r="P57" s="50" t="n">
        <v>33</v>
      </c>
      <c r="Q57" s="50" t="n">
        <v>17</v>
      </c>
      <c r="R57" s="50" t="n">
        <v>22</v>
      </c>
      <c r="S57" s="50" t="n">
        <v>73</v>
      </c>
      <c r="T57" s="50" t="n">
        <v>8</v>
      </c>
      <c r="U57" s="50" t="n">
        <v>8</v>
      </c>
      <c r="V57" s="50" t="n">
        <v>151</v>
      </c>
      <c r="W57" s="50" t="n">
        <v>225.75</v>
      </c>
      <c r="X57" s="50" t="n">
        <v>662</v>
      </c>
      <c r="Y57" s="50" t="n">
        <v>225.52</v>
      </c>
      <c r="Z57" s="50" t="n">
        <v>439</v>
      </c>
      <c r="AA57" s="50" t="n">
        <v>53</v>
      </c>
      <c r="AB57" s="50" t="n">
        <v>209</v>
      </c>
      <c r="AC57" s="50" t="n">
        <v>434</v>
      </c>
      <c r="AD57" s="50" t="n">
        <v>39799.2</v>
      </c>
      <c r="AE57" s="50" t="n">
        <v>135</v>
      </c>
      <c r="AF57" s="50" t="n">
        <v>1051</v>
      </c>
      <c r="AG57" s="50" t="n">
        <v>79411.6</v>
      </c>
      <c r="AH57" s="50" t="n">
        <v>622</v>
      </c>
    </row>
    <row r="58" customFormat="false" ht="15" hidden="false" customHeight="false" outlineLevel="0" collapsed="false">
      <c r="A58" s="50" t="s">
        <v>889</v>
      </c>
      <c r="B58" s="50" t="s">
        <v>112</v>
      </c>
      <c r="C58" s="50" t="s">
        <v>181</v>
      </c>
      <c r="D58" s="50" t="n">
        <v>2282</v>
      </c>
      <c r="E58" s="50" t="n">
        <v>1097</v>
      </c>
      <c r="F58" s="50" t="n">
        <v>198</v>
      </c>
      <c r="G58" s="50" t="n">
        <v>1060</v>
      </c>
      <c r="H58" s="50" t="n">
        <v>718</v>
      </c>
      <c r="I58" s="50" t="n">
        <v>68</v>
      </c>
      <c r="J58" s="50" t="n">
        <v>1203</v>
      </c>
      <c r="K58" s="50" t="n">
        <v>379</v>
      </c>
      <c r="L58" s="50" t="n">
        <v>4.197</v>
      </c>
      <c r="M58" s="50" t="n">
        <v>624</v>
      </c>
      <c r="N58" s="50" t="n">
        <v>562</v>
      </c>
      <c r="O58" s="50" t="n">
        <v>140</v>
      </c>
      <c r="P58" s="50" t="n">
        <v>31</v>
      </c>
      <c r="Q58" s="50" t="n">
        <v>3</v>
      </c>
      <c r="R58" s="50" t="n">
        <v>22</v>
      </c>
      <c r="S58" s="50" t="n">
        <v>51</v>
      </c>
      <c r="T58" s="50" t="n">
        <v>6</v>
      </c>
      <c r="U58" s="50" t="n">
        <v>5</v>
      </c>
      <c r="V58" s="50" t="n">
        <v>86</v>
      </c>
      <c r="W58" s="50" t="n">
        <v>199.55</v>
      </c>
      <c r="X58" s="50" t="n">
        <v>616</v>
      </c>
      <c r="Y58" s="50" t="n">
        <v>214.739</v>
      </c>
      <c r="Z58" s="50" t="n">
        <v>481</v>
      </c>
      <c r="AA58" s="50" t="n">
        <v>45</v>
      </c>
      <c r="AB58" s="50" t="n">
        <v>207</v>
      </c>
      <c r="AC58" s="50" t="n">
        <v>478</v>
      </c>
      <c r="AD58" s="50" t="n">
        <v>43033.1</v>
      </c>
      <c r="AE58" s="50" t="n">
        <v>160</v>
      </c>
      <c r="AF58" s="50" t="n">
        <v>962</v>
      </c>
      <c r="AG58" s="50" t="n">
        <v>72029.3</v>
      </c>
      <c r="AH58" s="50" t="n">
        <v>462</v>
      </c>
    </row>
    <row r="59" customFormat="false" ht="15" hidden="false" customHeight="false" outlineLevel="0" collapsed="false">
      <c r="A59" s="50" t="s">
        <v>890</v>
      </c>
      <c r="B59" s="50" t="s">
        <v>112</v>
      </c>
      <c r="C59" s="50" t="s">
        <v>182</v>
      </c>
      <c r="D59" s="50" t="n">
        <v>2389</v>
      </c>
      <c r="E59" s="50" t="n">
        <v>1106</v>
      </c>
      <c r="F59" s="50" t="n">
        <v>243</v>
      </c>
      <c r="G59" s="50" t="n">
        <v>1094</v>
      </c>
      <c r="H59" s="50" t="n">
        <v>695</v>
      </c>
      <c r="I59" s="50" t="n">
        <v>101</v>
      </c>
      <c r="J59" s="50" t="n">
        <v>1286</v>
      </c>
      <c r="K59" s="50" t="n">
        <v>410</v>
      </c>
      <c r="L59" s="50" t="n">
        <v>22.486</v>
      </c>
      <c r="M59" s="50" t="n">
        <v>599</v>
      </c>
      <c r="N59" s="50" t="n">
        <v>533</v>
      </c>
      <c r="O59" s="50" t="n">
        <v>136</v>
      </c>
      <c r="P59" s="50" t="n">
        <v>25</v>
      </c>
      <c r="Q59" s="50" t="n">
        <v>1</v>
      </c>
      <c r="R59" s="50" t="n">
        <v>30</v>
      </c>
      <c r="S59" s="50" t="n">
        <v>52</v>
      </c>
      <c r="T59" s="50" t="n">
        <v>10</v>
      </c>
      <c r="U59" s="50" t="n">
        <v>3</v>
      </c>
      <c r="V59" s="50" t="n">
        <v>120</v>
      </c>
      <c r="W59" s="50" t="n">
        <v>207.55</v>
      </c>
      <c r="X59" s="50" t="n">
        <v>596</v>
      </c>
      <c r="Y59" s="50" t="n">
        <v>179.128</v>
      </c>
      <c r="Z59" s="50" t="n">
        <v>416</v>
      </c>
      <c r="AA59" s="50" t="n">
        <v>29</v>
      </c>
      <c r="AB59" s="50" t="n">
        <v>130</v>
      </c>
      <c r="AC59" s="50" t="n">
        <v>416</v>
      </c>
      <c r="AD59" s="50" t="n">
        <v>35430.8</v>
      </c>
      <c r="AE59" s="50" t="n">
        <v>142</v>
      </c>
      <c r="AF59" s="50" t="n">
        <v>964</v>
      </c>
      <c r="AG59" s="50" t="n">
        <v>68790.1</v>
      </c>
      <c r="AH59" s="50" t="n">
        <v>148</v>
      </c>
    </row>
    <row r="60" customFormat="false" ht="15" hidden="false" customHeight="false" outlineLevel="0" collapsed="false">
      <c r="A60" s="50" t="s">
        <v>891</v>
      </c>
      <c r="B60" s="50" t="s">
        <v>112</v>
      </c>
      <c r="C60" s="50" t="s">
        <v>183</v>
      </c>
      <c r="D60" s="50" t="n">
        <v>2391</v>
      </c>
      <c r="E60" s="50" t="n">
        <v>982</v>
      </c>
      <c r="F60" s="50" t="n">
        <v>137</v>
      </c>
      <c r="G60" s="50" t="n">
        <v>1112</v>
      </c>
      <c r="H60" s="50" t="n">
        <v>614</v>
      </c>
      <c r="I60" s="50" t="n">
        <v>49</v>
      </c>
      <c r="J60" s="50" t="n">
        <v>1270</v>
      </c>
      <c r="K60" s="50" t="n">
        <v>365</v>
      </c>
      <c r="L60" s="50" t="n">
        <v>24.264</v>
      </c>
      <c r="M60" s="50" t="n">
        <v>549</v>
      </c>
      <c r="N60" s="50" t="n">
        <v>473</v>
      </c>
      <c r="O60" s="50" t="n">
        <v>147</v>
      </c>
      <c r="P60" s="50" t="n">
        <v>33</v>
      </c>
      <c r="Q60" s="50" t="n">
        <v>1</v>
      </c>
      <c r="R60" s="50" t="n">
        <v>16</v>
      </c>
      <c r="S60" s="50" t="n">
        <v>61</v>
      </c>
      <c r="T60" s="50" t="n">
        <v>5</v>
      </c>
      <c r="U60" s="50" t="n">
        <v>10</v>
      </c>
      <c r="V60" s="50" t="n">
        <v>80</v>
      </c>
      <c r="W60" s="50" t="n">
        <v>207.65</v>
      </c>
      <c r="X60" s="50" t="n">
        <v>546</v>
      </c>
      <c r="Y60" s="50" t="n">
        <v>198.349</v>
      </c>
      <c r="Z60" s="50" t="n">
        <v>403</v>
      </c>
      <c r="AA60" s="50" t="n">
        <v>31</v>
      </c>
      <c r="AB60" s="50" t="n">
        <v>170</v>
      </c>
      <c r="AC60" s="50" t="n">
        <v>402</v>
      </c>
      <c r="AD60" s="50" t="n">
        <v>35909.5</v>
      </c>
      <c r="AE60" s="50" t="n">
        <v>150</v>
      </c>
      <c r="AF60" s="50" t="n">
        <v>872</v>
      </c>
      <c r="AG60" s="50" t="n">
        <v>62594.6</v>
      </c>
      <c r="AH60" s="50" t="n">
        <v>203</v>
      </c>
    </row>
    <row r="61" customFormat="false" ht="15" hidden="false" customHeight="false" outlineLevel="0" collapsed="false">
      <c r="A61" s="50" t="s">
        <v>892</v>
      </c>
      <c r="B61" s="50" t="s">
        <v>112</v>
      </c>
      <c r="C61" s="50" t="s">
        <v>184</v>
      </c>
      <c r="D61" s="50" t="n">
        <v>1716</v>
      </c>
      <c r="E61" s="50" t="n">
        <v>862</v>
      </c>
      <c r="F61" s="50" t="n">
        <v>116</v>
      </c>
      <c r="G61" s="50" t="n">
        <v>810</v>
      </c>
      <c r="H61" s="50" t="n">
        <v>511</v>
      </c>
      <c r="I61" s="50" t="n">
        <v>39</v>
      </c>
      <c r="J61" s="50" t="n">
        <v>893</v>
      </c>
      <c r="K61" s="50" t="n">
        <v>350</v>
      </c>
      <c r="L61" s="50" t="n">
        <v>-8.916</v>
      </c>
      <c r="M61" s="50" t="n">
        <v>486</v>
      </c>
      <c r="N61" s="50" t="n">
        <v>453</v>
      </c>
      <c r="O61" s="50" t="n">
        <v>115</v>
      </c>
      <c r="P61" s="50" t="n">
        <v>19</v>
      </c>
      <c r="Q61" s="50" t="n">
        <v>5</v>
      </c>
      <c r="R61" s="50" t="n">
        <v>9</v>
      </c>
      <c r="S61" s="50" t="n">
        <v>27</v>
      </c>
      <c r="T61" s="50" t="n">
        <v>2</v>
      </c>
      <c r="U61" s="50" t="n">
        <v>2</v>
      </c>
      <c r="V61" s="50" t="n">
        <v>49</v>
      </c>
      <c r="W61" s="50" t="n">
        <v>143.15</v>
      </c>
      <c r="X61" s="50" t="n">
        <v>481</v>
      </c>
      <c r="Y61" s="50" t="n">
        <v>143.134</v>
      </c>
      <c r="Z61" s="50" t="n">
        <v>407</v>
      </c>
      <c r="AA61" s="50" t="n">
        <v>13</v>
      </c>
      <c r="AB61" s="50" t="n">
        <v>142</v>
      </c>
      <c r="AC61" s="50" t="n">
        <v>407</v>
      </c>
      <c r="AD61" s="50" t="n">
        <v>35287</v>
      </c>
      <c r="AE61" s="50" t="n">
        <v>128</v>
      </c>
      <c r="AF61" s="50" t="n">
        <v>731</v>
      </c>
      <c r="AG61" s="50" t="n">
        <v>51862.3</v>
      </c>
      <c r="AH61" s="50" t="n">
        <v>127</v>
      </c>
    </row>
    <row r="62" customFormat="false" ht="15" hidden="false" customHeight="false" outlineLevel="0" collapsed="false">
      <c r="A62" s="50" t="s">
        <v>893</v>
      </c>
      <c r="B62" s="50" t="s">
        <v>112</v>
      </c>
      <c r="C62" s="50" t="s">
        <v>186</v>
      </c>
      <c r="D62" s="50" t="n">
        <v>1400</v>
      </c>
      <c r="E62" s="50" t="n">
        <v>685</v>
      </c>
      <c r="F62" s="50" t="n">
        <v>176</v>
      </c>
      <c r="G62" s="50" t="n">
        <v>654</v>
      </c>
      <c r="H62" s="50" t="n">
        <v>451</v>
      </c>
      <c r="I62" s="50" t="n">
        <v>74</v>
      </c>
      <c r="J62" s="50" t="n">
        <v>745</v>
      </c>
      <c r="K62" s="50" t="n">
        <v>234</v>
      </c>
      <c r="L62" s="50" t="n">
        <v>-2.739</v>
      </c>
      <c r="M62" s="50" t="n">
        <v>351</v>
      </c>
      <c r="N62" s="50" t="n">
        <v>313</v>
      </c>
      <c r="O62" s="50" t="n">
        <v>75</v>
      </c>
      <c r="P62" s="50" t="n">
        <v>13</v>
      </c>
      <c r="Q62" s="50" t="n">
        <v>1</v>
      </c>
      <c r="R62" s="50" t="n">
        <v>11</v>
      </c>
      <c r="S62" s="50" t="n">
        <v>27</v>
      </c>
      <c r="T62" s="50" t="n">
        <v>0</v>
      </c>
      <c r="U62" s="50" t="n">
        <v>4</v>
      </c>
      <c r="V62" s="50" t="n">
        <v>84</v>
      </c>
      <c r="W62" s="50" t="n">
        <v>103.75</v>
      </c>
      <c r="X62" s="50" t="n">
        <v>342</v>
      </c>
      <c r="Y62" s="50" t="n">
        <v>107.737</v>
      </c>
      <c r="Z62" s="50" t="n">
        <v>240</v>
      </c>
      <c r="AA62" s="50" t="n">
        <v>25</v>
      </c>
      <c r="AB62" s="50" t="n">
        <v>105</v>
      </c>
      <c r="AC62" s="50" t="n">
        <v>237</v>
      </c>
      <c r="AD62" s="50" t="n">
        <v>21000.7</v>
      </c>
      <c r="AE62" s="50" t="n">
        <v>89</v>
      </c>
      <c r="AF62" s="50" t="n">
        <v>578</v>
      </c>
      <c r="AG62" s="50" t="n">
        <v>42765.6</v>
      </c>
      <c r="AH62" s="50" t="n">
        <v>219</v>
      </c>
    </row>
    <row r="63" customFormat="false" ht="15" hidden="false" customHeight="false" outlineLevel="0" collapsed="false">
      <c r="A63" s="50" t="s">
        <v>894</v>
      </c>
      <c r="B63" s="50" t="s">
        <v>112</v>
      </c>
      <c r="C63" s="50" t="s">
        <v>188</v>
      </c>
      <c r="D63" s="50" t="n">
        <v>1115</v>
      </c>
      <c r="E63" s="50" t="n">
        <v>486</v>
      </c>
      <c r="F63" s="50" t="n">
        <v>141</v>
      </c>
      <c r="G63" s="50" t="n">
        <v>558</v>
      </c>
      <c r="H63" s="50" t="n">
        <v>347</v>
      </c>
      <c r="I63" s="50" t="n">
        <v>57</v>
      </c>
      <c r="J63" s="50" t="n">
        <v>557</v>
      </c>
      <c r="K63" s="50" t="n">
        <v>139</v>
      </c>
      <c r="L63" s="50" t="n">
        <v>-1.2</v>
      </c>
      <c r="M63" s="50" t="n">
        <v>284</v>
      </c>
      <c r="N63" s="50" t="n">
        <v>250</v>
      </c>
      <c r="O63" s="50" t="n">
        <v>64</v>
      </c>
      <c r="P63" s="50" t="n">
        <v>15</v>
      </c>
      <c r="Q63" s="50" t="n">
        <v>2</v>
      </c>
      <c r="R63" s="50" t="n">
        <v>3</v>
      </c>
      <c r="S63" s="50" t="n">
        <v>22</v>
      </c>
      <c r="T63" s="50" t="n">
        <v>5</v>
      </c>
      <c r="U63" s="50" t="n">
        <v>3</v>
      </c>
      <c r="V63" s="50" t="n">
        <v>85</v>
      </c>
      <c r="W63" s="50" t="n">
        <v>87.15</v>
      </c>
      <c r="X63" s="50" t="n">
        <v>280</v>
      </c>
      <c r="Y63" s="50" t="n">
        <v>83.461</v>
      </c>
      <c r="Z63" s="50" t="n">
        <v>171</v>
      </c>
      <c r="AA63" s="50" t="n">
        <v>11</v>
      </c>
      <c r="AB63" s="50" t="n">
        <v>51</v>
      </c>
      <c r="AC63" s="50" t="n">
        <v>170</v>
      </c>
      <c r="AD63" s="50" t="n">
        <v>14482.7</v>
      </c>
      <c r="AE63" s="50" t="n">
        <v>80</v>
      </c>
      <c r="AF63" s="50" t="n">
        <v>425</v>
      </c>
      <c r="AG63" s="50" t="n">
        <v>30791.9</v>
      </c>
      <c r="AH63" s="50" t="n">
        <v>94</v>
      </c>
    </row>
    <row r="64" customFormat="false" ht="15" hidden="false" customHeight="false" outlineLevel="0" collapsed="false">
      <c r="A64" s="50" t="s">
        <v>895</v>
      </c>
      <c r="B64" s="50" t="s">
        <v>112</v>
      </c>
      <c r="C64" s="50" t="s">
        <v>189</v>
      </c>
      <c r="D64" s="50" t="n">
        <v>869</v>
      </c>
      <c r="E64" s="50" t="n">
        <v>398</v>
      </c>
      <c r="F64" s="50" t="n">
        <v>94</v>
      </c>
      <c r="G64" s="50" t="n">
        <v>408</v>
      </c>
      <c r="H64" s="50" t="n">
        <v>230</v>
      </c>
      <c r="I64" s="50" t="n">
        <v>29</v>
      </c>
      <c r="J64" s="50" t="n">
        <v>461</v>
      </c>
      <c r="K64" s="50" t="n">
        <v>168</v>
      </c>
      <c r="L64" s="50" t="n">
        <v>-3.302</v>
      </c>
      <c r="M64" s="50" t="n">
        <v>222</v>
      </c>
      <c r="N64" s="50" t="n">
        <v>204</v>
      </c>
      <c r="O64" s="50" t="n">
        <v>52</v>
      </c>
      <c r="P64" s="50" t="n">
        <v>9</v>
      </c>
      <c r="Q64" s="50" t="n">
        <v>0</v>
      </c>
      <c r="R64" s="50" t="n">
        <v>3</v>
      </c>
      <c r="S64" s="50" t="n">
        <v>11</v>
      </c>
      <c r="T64" s="50" t="n">
        <v>2</v>
      </c>
      <c r="U64" s="50" t="n">
        <v>0</v>
      </c>
      <c r="V64" s="50" t="n">
        <v>51</v>
      </c>
      <c r="W64" s="50" t="n">
        <v>62.35</v>
      </c>
      <c r="X64" s="50" t="n">
        <v>217</v>
      </c>
      <c r="Y64" s="50" t="n">
        <v>60.896</v>
      </c>
      <c r="Z64" s="50" t="n">
        <v>158</v>
      </c>
      <c r="AA64" s="50" t="n">
        <v>6</v>
      </c>
      <c r="AB64" s="50" t="n">
        <v>61</v>
      </c>
      <c r="AC64" s="50" t="n">
        <v>158</v>
      </c>
      <c r="AD64" s="50" t="n">
        <v>13328.4</v>
      </c>
      <c r="AE64" s="50" t="n">
        <v>47</v>
      </c>
      <c r="AF64" s="50" t="n">
        <v>341</v>
      </c>
      <c r="AG64" s="50" t="n">
        <v>25135.7</v>
      </c>
      <c r="AH64" s="50" t="n">
        <v>143</v>
      </c>
    </row>
    <row r="65" customFormat="false" ht="15" hidden="false" customHeight="false" outlineLevel="0" collapsed="false">
      <c r="A65" s="50" t="s">
        <v>896</v>
      </c>
      <c r="B65" s="50" t="s">
        <v>112</v>
      </c>
      <c r="C65" s="50" t="s">
        <v>191</v>
      </c>
      <c r="D65" s="50" t="n">
        <v>727</v>
      </c>
      <c r="E65" s="50" t="n">
        <v>384</v>
      </c>
      <c r="F65" s="50" t="n">
        <v>83</v>
      </c>
      <c r="G65" s="50" t="n">
        <v>325</v>
      </c>
      <c r="H65" s="50" t="n">
        <v>221</v>
      </c>
      <c r="I65" s="50" t="n">
        <v>20</v>
      </c>
      <c r="J65" s="50" t="n">
        <v>402</v>
      </c>
      <c r="K65" s="50" t="n">
        <v>163</v>
      </c>
      <c r="L65" s="50" t="n">
        <v>-13.169</v>
      </c>
      <c r="M65" s="50" t="n">
        <v>201</v>
      </c>
      <c r="N65" s="50" t="n">
        <v>186</v>
      </c>
      <c r="O65" s="50" t="n">
        <v>39</v>
      </c>
      <c r="P65" s="50" t="n">
        <v>9</v>
      </c>
      <c r="Q65" s="50" t="n">
        <v>0</v>
      </c>
      <c r="R65" s="50" t="n">
        <v>2</v>
      </c>
      <c r="S65" s="50" t="n">
        <v>10</v>
      </c>
      <c r="T65" s="50" t="n">
        <v>2</v>
      </c>
      <c r="U65" s="50" t="n">
        <v>3</v>
      </c>
      <c r="V65" s="50" t="n">
        <v>38</v>
      </c>
      <c r="W65" s="50" t="n">
        <v>48.85</v>
      </c>
      <c r="X65" s="50" t="n">
        <v>201</v>
      </c>
      <c r="Y65" s="50" t="n">
        <v>54.934</v>
      </c>
      <c r="Z65" s="50" t="n">
        <v>151</v>
      </c>
      <c r="AA65" s="50" t="n">
        <v>7</v>
      </c>
      <c r="AB65" s="50" t="n">
        <v>51</v>
      </c>
      <c r="AC65" s="50" t="n">
        <v>151</v>
      </c>
      <c r="AD65" s="50" t="n">
        <v>13182.5</v>
      </c>
      <c r="AE65" s="50" t="n">
        <v>50</v>
      </c>
      <c r="AF65" s="50" t="n">
        <v>327</v>
      </c>
      <c r="AG65" s="50" t="n">
        <v>23176</v>
      </c>
      <c r="AH65" s="50" t="n">
        <v>37</v>
      </c>
    </row>
    <row r="66" customFormat="false" ht="15" hidden="false" customHeight="false" outlineLevel="0" collapsed="false">
      <c r="A66" s="50" t="s">
        <v>897</v>
      </c>
      <c r="B66" s="50" t="s">
        <v>112</v>
      </c>
      <c r="C66" s="50" t="s">
        <v>193</v>
      </c>
      <c r="D66" s="50" t="n">
        <v>789</v>
      </c>
      <c r="E66" s="50" t="n">
        <v>381</v>
      </c>
      <c r="F66" s="50" t="n">
        <v>98</v>
      </c>
      <c r="G66" s="50" t="n">
        <v>376</v>
      </c>
      <c r="H66" s="50" t="n">
        <v>258</v>
      </c>
      <c r="I66" s="50" t="n">
        <v>38</v>
      </c>
      <c r="J66" s="50" t="n">
        <v>413</v>
      </c>
      <c r="K66" s="50" t="n">
        <v>123</v>
      </c>
      <c r="L66" s="50" t="n">
        <v>-8.91</v>
      </c>
      <c r="M66" s="50" t="n">
        <v>197</v>
      </c>
      <c r="N66" s="50" t="n">
        <v>181</v>
      </c>
      <c r="O66" s="50" t="n">
        <v>35</v>
      </c>
      <c r="P66" s="50" t="n">
        <v>6</v>
      </c>
      <c r="Q66" s="50" t="n">
        <v>0</v>
      </c>
      <c r="R66" s="50" t="n">
        <v>5</v>
      </c>
      <c r="S66" s="50" t="n">
        <v>13</v>
      </c>
      <c r="T66" s="50" t="n">
        <v>0</v>
      </c>
      <c r="U66" s="50" t="n">
        <v>1</v>
      </c>
      <c r="V66" s="50" t="n">
        <v>56</v>
      </c>
      <c r="W66" s="50" t="n">
        <v>48.2</v>
      </c>
      <c r="X66" s="50" t="n">
        <v>194</v>
      </c>
      <c r="Y66" s="50" t="n">
        <v>49.714</v>
      </c>
      <c r="Z66" s="50" t="n">
        <v>128</v>
      </c>
      <c r="AA66" s="50" t="n">
        <v>8</v>
      </c>
      <c r="AB66" s="50" t="n">
        <v>47</v>
      </c>
      <c r="AC66" s="50" t="n">
        <v>127</v>
      </c>
      <c r="AD66" s="50" t="n">
        <v>11049.6</v>
      </c>
      <c r="AE66" s="50" t="n">
        <v>45</v>
      </c>
      <c r="AF66" s="50" t="n">
        <v>327</v>
      </c>
      <c r="AG66" s="50" t="n">
        <v>23587.8</v>
      </c>
      <c r="AH66" s="50" t="n">
        <v>80</v>
      </c>
    </row>
    <row r="67" customFormat="false" ht="15" hidden="false" customHeight="false" outlineLevel="0" collapsed="false">
      <c r="A67" s="50" t="s">
        <v>898</v>
      </c>
      <c r="B67" s="50" t="s">
        <v>112</v>
      </c>
      <c r="C67" s="50" t="s">
        <v>195</v>
      </c>
      <c r="D67" s="50" t="n">
        <v>612</v>
      </c>
      <c r="E67" s="50" t="n">
        <v>315</v>
      </c>
      <c r="F67" s="50" t="n">
        <v>92</v>
      </c>
      <c r="G67" s="50" t="n">
        <v>289</v>
      </c>
      <c r="H67" s="50" t="n">
        <v>186</v>
      </c>
      <c r="I67" s="50" t="n">
        <v>23</v>
      </c>
      <c r="J67" s="50" t="n">
        <v>323</v>
      </c>
      <c r="K67" s="50" t="n">
        <v>129</v>
      </c>
      <c r="L67" s="50" t="n">
        <v>1.637</v>
      </c>
      <c r="M67" s="50" t="n">
        <v>166</v>
      </c>
      <c r="N67" s="50" t="n">
        <v>156</v>
      </c>
      <c r="O67" s="50" t="n">
        <v>44</v>
      </c>
      <c r="P67" s="50" t="n">
        <v>6</v>
      </c>
      <c r="Q67" s="50" t="n">
        <v>0</v>
      </c>
      <c r="R67" s="50" t="n">
        <v>7</v>
      </c>
      <c r="S67" s="50" t="n">
        <v>6</v>
      </c>
      <c r="T67" s="50" t="n">
        <v>1</v>
      </c>
      <c r="U67" s="50" t="n">
        <v>1</v>
      </c>
      <c r="V67" s="50" t="n">
        <v>42</v>
      </c>
      <c r="W67" s="50" t="n">
        <v>54.3</v>
      </c>
      <c r="X67" s="50" t="n">
        <v>164</v>
      </c>
      <c r="Y67" s="50" t="n">
        <v>49.758</v>
      </c>
      <c r="Z67" s="50" t="n">
        <v>117</v>
      </c>
      <c r="AA67" s="50" t="n">
        <v>13</v>
      </c>
      <c r="AB67" s="50" t="n">
        <v>51</v>
      </c>
      <c r="AC67" s="50" t="n">
        <v>117</v>
      </c>
      <c r="AD67" s="50" t="n">
        <v>10334.7</v>
      </c>
      <c r="AE67" s="50" t="n">
        <v>45</v>
      </c>
      <c r="AF67" s="50" t="n">
        <v>272</v>
      </c>
      <c r="AG67" s="50" t="n">
        <v>19593.7</v>
      </c>
      <c r="AH67" s="50" t="n">
        <v>65</v>
      </c>
    </row>
    <row r="68" customFormat="false" ht="15" hidden="false" customHeight="false" outlineLevel="0" collapsed="false">
      <c r="A68" s="50" t="s">
        <v>899</v>
      </c>
      <c r="B68" s="50" t="s">
        <v>112</v>
      </c>
      <c r="C68" s="50" t="s">
        <v>197</v>
      </c>
      <c r="D68" s="50" t="n">
        <v>674</v>
      </c>
      <c r="E68" s="50" t="n">
        <v>299</v>
      </c>
      <c r="F68" s="50" t="n">
        <v>72</v>
      </c>
      <c r="G68" s="50" t="n">
        <v>311</v>
      </c>
      <c r="H68" s="50" t="n">
        <v>190</v>
      </c>
      <c r="I68" s="50" t="n">
        <v>28</v>
      </c>
      <c r="J68" s="50" t="n">
        <v>362</v>
      </c>
      <c r="K68" s="50" t="n">
        <v>109</v>
      </c>
      <c r="L68" s="50" t="n">
        <v>-5.173</v>
      </c>
      <c r="M68" s="50" t="n">
        <v>159</v>
      </c>
      <c r="N68" s="50" t="n">
        <v>134</v>
      </c>
      <c r="O68" s="50" t="n">
        <v>27</v>
      </c>
      <c r="P68" s="50" t="n">
        <v>11</v>
      </c>
      <c r="Q68" s="50" t="n">
        <v>1</v>
      </c>
      <c r="R68" s="50" t="n">
        <v>2</v>
      </c>
      <c r="S68" s="50" t="n">
        <v>14</v>
      </c>
      <c r="T68" s="50" t="n">
        <v>2</v>
      </c>
      <c r="U68" s="50" t="n">
        <v>1</v>
      </c>
      <c r="V68" s="50" t="n">
        <v>42</v>
      </c>
      <c r="W68" s="50" t="n">
        <v>42.25</v>
      </c>
      <c r="X68" s="50" t="n">
        <v>151</v>
      </c>
      <c r="Y68" s="50" t="n">
        <v>35.414</v>
      </c>
      <c r="Z68" s="50" t="n">
        <v>101</v>
      </c>
      <c r="AA68" s="50" t="n">
        <v>5</v>
      </c>
      <c r="AB68" s="50" t="n">
        <v>25</v>
      </c>
      <c r="AC68" s="50" t="n">
        <v>101</v>
      </c>
      <c r="AD68" s="50" t="n">
        <v>7935.4</v>
      </c>
      <c r="AE68" s="50" t="n">
        <v>33</v>
      </c>
      <c r="AF68" s="50" t="n">
        <v>246</v>
      </c>
      <c r="AG68" s="50" t="n">
        <v>16940.7</v>
      </c>
      <c r="AH68" s="50" t="n">
        <v>7</v>
      </c>
    </row>
    <row r="69" customFormat="false" ht="15" hidden="false" customHeight="false" outlineLevel="0" collapsed="false">
      <c r="A69" s="50" t="s">
        <v>900</v>
      </c>
      <c r="B69" s="50" t="s">
        <v>112</v>
      </c>
      <c r="C69" s="50" t="s">
        <v>198</v>
      </c>
      <c r="D69" s="50" t="n">
        <v>634</v>
      </c>
      <c r="E69" s="50" t="n">
        <v>245</v>
      </c>
      <c r="F69" s="50" t="n">
        <v>40</v>
      </c>
      <c r="G69" s="50" t="n">
        <v>313</v>
      </c>
      <c r="H69" s="50" t="n">
        <v>171</v>
      </c>
      <c r="I69" s="50" t="n">
        <v>21</v>
      </c>
      <c r="J69" s="50" t="n">
        <v>313</v>
      </c>
      <c r="K69" s="50" t="n">
        <v>74</v>
      </c>
      <c r="L69" s="50" t="n">
        <v>-0.635</v>
      </c>
      <c r="M69" s="50" t="n">
        <v>151</v>
      </c>
      <c r="N69" s="50" t="n">
        <v>127</v>
      </c>
      <c r="O69" s="50" t="n">
        <v>31</v>
      </c>
      <c r="P69" s="50" t="n">
        <v>6</v>
      </c>
      <c r="Q69" s="50" t="n">
        <v>0</v>
      </c>
      <c r="R69" s="50" t="n">
        <v>5</v>
      </c>
      <c r="S69" s="50" t="n">
        <v>22</v>
      </c>
      <c r="T69" s="50" t="n">
        <v>0</v>
      </c>
      <c r="U69" s="50" t="n">
        <v>1</v>
      </c>
      <c r="V69" s="50" t="n">
        <v>30</v>
      </c>
      <c r="W69" s="50" t="n">
        <v>49.5</v>
      </c>
      <c r="X69" s="50" t="n">
        <v>148</v>
      </c>
      <c r="Y69" s="50" t="n">
        <v>52.416</v>
      </c>
      <c r="Z69" s="50" t="n">
        <v>99</v>
      </c>
      <c r="AA69" s="50" t="n">
        <v>11</v>
      </c>
      <c r="AB69" s="50" t="n">
        <v>47</v>
      </c>
      <c r="AC69" s="50" t="n">
        <v>99</v>
      </c>
      <c r="AD69" s="50" t="n">
        <v>9066.5</v>
      </c>
      <c r="AE69" s="50" t="n">
        <v>36</v>
      </c>
      <c r="AF69" s="50" t="n">
        <v>223</v>
      </c>
      <c r="AG69" s="50" t="n">
        <v>16399.7</v>
      </c>
      <c r="AH69" s="50" t="n">
        <v>81</v>
      </c>
    </row>
    <row r="70" customFormat="false" ht="15" hidden="false" customHeight="false" outlineLevel="0" collapsed="false">
      <c r="A70" s="50" t="s">
        <v>901</v>
      </c>
      <c r="B70" s="50" t="s">
        <v>112</v>
      </c>
      <c r="C70" s="50" t="s">
        <v>200</v>
      </c>
      <c r="D70" s="50" t="n">
        <v>536</v>
      </c>
      <c r="E70" s="50" t="n">
        <v>282</v>
      </c>
      <c r="F70" s="50" t="n">
        <v>67</v>
      </c>
      <c r="G70" s="50" t="n">
        <v>248</v>
      </c>
      <c r="H70" s="50" t="n">
        <v>176</v>
      </c>
      <c r="I70" s="50" t="n">
        <v>24</v>
      </c>
      <c r="J70" s="50" t="n">
        <v>284</v>
      </c>
      <c r="K70" s="50" t="n">
        <v>106</v>
      </c>
      <c r="L70" s="50" t="n">
        <v>-8.806</v>
      </c>
      <c r="M70" s="50" t="n">
        <v>145</v>
      </c>
      <c r="N70" s="50" t="n">
        <v>132</v>
      </c>
      <c r="O70" s="50" t="n">
        <v>27</v>
      </c>
      <c r="P70" s="50" t="n">
        <v>7</v>
      </c>
      <c r="Q70" s="50" t="n">
        <v>0</v>
      </c>
      <c r="R70" s="50" t="n">
        <v>2</v>
      </c>
      <c r="S70" s="50" t="n">
        <v>11</v>
      </c>
      <c r="T70" s="50" t="n">
        <v>0</v>
      </c>
      <c r="U70" s="50" t="n">
        <v>2</v>
      </c>
      <c r="V70" s="50" t="n">
        <v>32</v>
      </c>
      <c r="W70" s="50" t="n">
        <v>35.95</v>
      </c>
      <c r="X70" s="50" t="n">
        <v>144</v>
      </c>
      <c r="Y70" s="50" t="n">
        <v>38.865</v>
      </c>
      <c r="Z70" s="50" t="n">
        <v>102</v>
      </c>
      <c r="AA70" s="50" t="n">
        <v>8</v>
      </c>
      <c r="AB70" s="50" t="n">
        <v>40</v>
      </c>
      <c r="AC70" s="50" t="n">
        <v>102</v>
      </c>
      <c r="AD70" s="50" t="n">
        <v>8988.7</v>
      </c>
      <c r="AE70" s="50" t="n">
        <v>36</v>
      </c>
      <c r="AF70" s="50" t="n">
        <v>248</v>
      </c>
      <c r="AG70" s="50" t="n">
        <v>17783.1</v>
      </c>
      <c r="AH70" s="50" t="n">
        <v>42</v>
      </c>
    </row>
    <row r="71" customFormat="false" ht="15" hidden="false" customHeight="false" outlineLevel="0" collapsed="false">
      <c r="A71" s="50" t="s">
        <v>902</v>
      </c>
      <c r="B71" s="50" t="s">
        <v>112</v>
      </c>
      <c r="C71" s="50" t="s">
        <v>202</v>
      </c>
      <c r="D71" s="50" t="n">
        <v>577</v>
      </c>
      <c r="E71" s="50" t="n">
        <v>259</v>
      </c>
      <c r="F71" s="50" t="n">
        <v>63</v>
      </c>
      <c r="G71" s="50" t="n">
        <v>280</v>
      </c>
      <c r="H71" s="50" t="n">
        <v>177</v>
      </c>
      <c r="I71" s="50" t="n">
        <v>29</v>
      </c>
      <c r="J71" s="50" t="n">
        <v>296</v>
      </c>
      <c r="K71" s="50" t="n">
        <v>82</v>
      </c>
      <c r="L71" s="50" t="n">
        <v>-3.804</v>
      </c>
      <c r="M71" s="50" t="n">
        <v>143</v>
      </c>
      <c r="N71" s="50" t="n">
        <v>129</v>
      </c>
      <c r="O71" s="50" t="n">
        <v>28</v>
      </c>
      <c r="P71" s="50" t="n">
        <v>3</v>
      </c>
      <c r="Q71" s="50" t="n">
        <v>1</v>
      </c>
      <c r="R71" s="50" t="n">
        <v>4</v>
      </c>
      <c r="S71" s="50" t="n">
        <v>13</v>
      </c>
      <c r="T71" s="50" t="n">
        <v>0</v>
      </c>
      <c r="U71" s="50" t="n">
        <v>0</v>
      </c>
      <c r="V71" s="50" t="n">
        <v>34</v>
      </c>
      <c r="W71" s="50" t="n">
        <v>40.45</v>
      </c>
      <c r="X71" s="50" t="n">
        <v>142</v>
      </c>
      <c r="Y71" s="50" t="n">
        <v>43.234</v>
      </c>
      <c r="Z71" s="50" t="n">
        <v>96</v>
      </c>
      <c r="AA71" s="50" t="n">
        <v>9</v>
      </c>
      <c r="AB71" s="50" t="n">
        <v>29</v>
      </c>
      <c r="AC71" s="50" t="n">
        <v>96</v>
      </c>
      <c r="AD71" s="50" t="n">
        <v>7992.6</v>
      </c>
      <c r="AE71" s="50" t="n">
        <v>32</v>
      </c>
      <c r="AF71" s="50" t="n">
        <v>217</v>
      </c>
      <c r="AG71" s="50" t="n">
        <v>15603.2</v>
      </c>
      <c r="AH71" s="50" t="n">
        <v>51</v>
      </c>
    </row>
    <row r="72" customFormat="false" ht="15" hidden="false" customHeight="false" outlineLevel="0" collapsed="false">
      <c r="A72" s="50" t="s">
        <v>903</v>
      </c>
      <c r="B72" s="50" t="s">
        <v>112</v>
      </c>
      <c r="C72" s="50" t="s">
        <v>204</v>
      </c>
      <c r="D72" s="50" t="n">
        <v>534</v>
      </c>
      <c r="E72" s="50" t="n">
        <v>245</v>
      </c>
      <c r="F72" s="50" t="n">
        <v>59</v>
      </c>
      <c r="G72" s="50" t="n">
        <v>253</v>
      </c>
      <c r="H72" s="50" t="n">
        <v>170</v>
      </c>
      <c r="I72" s="50" t="n">
        <v>24</v>
      </c>
      <c r="J72" s="50" t="n">
        <v>281</v>
      </c>
      <c r="K72" s="50" t="n">
        <v>75</v>
      </c>
      <c r="L72" s="50" t="n">
        <v>2.719</v>
      </c>
      <c r="M72" s="50" t="n">
        <v>136</v>
      </c>
      <c r="N72" s="50" t="n">
        <v>124</v>
      </c>
      <c r="O72" s="50" t="n">
        <v>32</v>
      </c>
      <c r="P72" s="50" t="n">
        <v>5</v>
      </c>
      <c r="Q72" s="50" t="n">
        <v>1</v>
      </c>
      <c r="R72" s="50" t="n">
        <v>6</v>
      </c>
      <c r="S72" s="50" t="n">
        <v>5</v>
      </c>
      <c r="T72" s="50" t="n">
        <v>6</v>
      </c>
      <c r="U72" s="50" t="n">
        <v>0</v>
      </c>
      <c r="V72" s="50" t="n">
        <v>39</v>
      </c>
      <c r="W72" s="50" t="n">
        <v>45.55</v>
      </c>
      <c r="X72" s="50" t="n">
        <v>135</v>
      </c>
      <c r="Y72" s="50" t="n">
        <v>42.356</v>
      </c>
      <c r="Z72" s="50" t="n">
        <v>86</v>
      </c>
      <c r="AA72" s="50" t="n">
        <v>6</v>
      </c>
      <c r="AB72" s="50" t="n">
        <v>27</v>
      </c>
      <c r="AC72" s="50" t="n">
        <v>86</v>
      </c>
      <c r="AD72" s="50" t="n">
        <v>7377.5</v>
      </c>
      <c r="AE72" s="50" t="n">
        <v>35</v>
      </c>
      <c r="AF72" s="50" t="n">
        <v>212</v>
      </c>
      <c r="AG72" s="50" t="n">
        <v>14722.4</v>
      </c>
      <c r="AH72" s="50" t="n">
        <v>9</v>
      </c>
    </row>
    <row r="73" customFormat="false" ht="15" hidden="false" customHeight="false" outlineLevel="0" collapsed="false">
      <c r="A73" s="50" t="s">
        <v>904</v>
      </c>
      <c r="B73" s="50" t="s">
        <v>112</v>
      </c>
      <c r="C73" s="50" t="s">
        <v>206</v>
      </c>
      <c r="D73" s="50" t="n">
        <v>493</v>
      </c>
      <c r="E73" s="50" t="n">
        <v>223</v>
      </c>
      <c r="F73" s="50" t="n">
        <v>43</v>
      </c>
      <c r="G73" s="50" t="n">
        <v>251</v>
      </c>
      <c r="H73" s="50" t="n">
        <v>156</v>
      </c>
      <c r="I73" s="50" t="n">
        <v>18</v>
      </c>
      <c r="J73" s="50" t="n">
        <v>242</v>
      </c>
      <c r="K73" s="50" t="n">
        <v>67</v>
      </c>
      <c r="L73" s="50" t="n">
        <v>-6.758</v>
      </c>
      <c r="M73" s="50" t="n">
        <v>122</v>
      </c>
      <c r="N73" s="50" t="n">
        <v>109</v>
      </c>
      <c r="O73" s="50" t="n">
        <v>20</v>
      </c>
      <c r="P73" s="50" t="n">
        <v>3</v>
      </c>
      <c r="Q73" s="50" t="n">
        <v>0</v>
      </c>
      <c r="R73" s="50" t="n">
        <v>3</v>
      </c>
      <c r="S73" s="50" t="n">
        <v>12</v>
      </c>
      <c r="T73" s="50" t="n">
        <v>0</v>
      </c>
      <c r="U73" s="50" t="n">
        <v>1</v>
      </c>
      <c r="V73" s="50" t="n">
        <v>25</v>
      </c>
      <c r="W73" s="50" t="n">
        <v>30.75</v>
      </c>
      <c r="X73" s="50" t="n">
        <v>122</v>
      </c>
      <c r="Y73" s="50" t="n">
        <v>34.274</v>
      </c>
      <c r="Z73" s="50" t="n">
        <v>85</v>
      </c>
      <c r="AA73" s="50" t="n">
        <v>4</v>
      </c>
      <c r="AB73" s="50" t="n">
        <v>32</v>
      </c>
      <c r="AC73" s="50" t="n">
        <v>85</v>
      </c>
      <c r="AD73" s="50" t="n">
        <v>7450</v>
      </c>
      <c r="AE73" s="50" t="n">
        <v>21</v>
      </c>
      <c r="AF73" s="50" t="n">
        <v>194</v>
      </c>
      <c r="AG73" s="50" t="n">
        <v>13778.9</v>
      </c>
      <c r="AH73" s="50" t="n">
        <v>24</v>
      </c>
    </row>
    <row r="74" customFormat="false" ht="15" hidden="false" customHeight="false" outlineLevel="0" collapsed="false">
      <c r="A74" s="50" t="s">
        <v>905</v>
      </c>
      <c r="B74" s="50" t="s">
        <v>112</v>
      </c>
      <c r="C74" s="50" t="s">
        <v>208</v>
      </c>
      <c r="D74" s="50" t="n">
        <v>353</v>
      </c>
      <c r="E74" s="50" t="n">
        <v>202</v>
      </c>
      <c r="F74" s="50" t="n">
        <v>45</v>
      </c>
      <c r="G74" s="50" t="n">
        <v>166</v>
      </c>
      <c r="H74" s="50" t="n">
        <v>123</v>
      </c>
      <c r="I74" s="50" t="n">
        <v>14</v>
      </c>
      <c r="J74" s="50" t="n">
        <v>186</v>
      </c>
      <c r="K74" s="50" t="n">
        <v>79</v>
      </c>
      <c r="L74" s="50" t="n">
        <v>-5.372</v>
      </c>
      <c r="M74" s="50" t="n">
        <v>100</v>
      </c>
      <c r="N74" s="50" t="n">
        <v>94</v>
      </c>
      <c r="O74" s="50" t="n">
        <v>17</v>
      </c>
      <c r="P74" s="50" t="n">
        <v>9</v>
      </c>
      <c r="Q74" s="50" t="n">
        <v>0</v>
      </c>
      <c r="R74" s="50" t="n">
        <v>2</v>
      </c>
      <c r="S74" s="50" t="n">
        <v>3</v>
      </c>
      <c r="T74" s="50" t="n">
        <v>2</v>
      </c>
      <c r="U74" s="50" t="n">
        <v>0</v>
      </c>
      <c r="V74" s="50" t="n">
        <v>23</v>
      </c>
      <c r="W74" s="50" t="n">
        <v>24.15</v>
      </c>
      <c r="X74" s="50" t="n">
        <v>97</v>
      </c>
      <c r="Y74" s="50" t="n">
        <v>28.322</v>
      </c>
      <c r="Z74" s="50" t="n">
        <v>72</v>
      </c>
      <c r="AA74" s="50" t="n">
        <v>6</v>
      </c>
      <c r="AB74" s="50" t="n">
        <v>31</v>
      </c>
      <c r="AC74" s="50" t="n">
        <v>70</v>
      </c>
      <c r="AD74" s="50" t="n">
        <v>6181</v>
      </c>
      <c r="AE74" s="50" t="n">
        <v>28</v>
      </c>
      <c r="AF74" s="50" t="n">
        <v>157</v>
      </c>
      <c r="AG74" s="50" t="n">
        <v>10921.5</v>
      </c>
      <c r="AH74" s="50" t="n">
        <v>7</v>
      </c>
    </row>
    <row r="75" customFormat="false" ht="15" hidden="false" customHeight="false" outlineLevel="0" collapsed="false">
      <c r="A75" s="50" t="s">
        <v>906</v>
      </c>
      <c r="B75" s="50" t="s">
        <v>112</v>
      </c>
      <c r="C75" s="50" t="s">
        <v>209</v>
      </c>
      <c r="D75" s="50" t="n">
        <v>208</v>
      </c>
      <c r="E75" s="50" t="n">
        <v>87</v>
      </c>
      <c r="F75" s="50" t="n">
        <v>13</v>
      </c>
      <c r="G75" s="50" t="n">
        <v>112</v>
      </c>
      <c r="H75" s="50" t="n">
        <v>68</v>
      </c>
      <c r="I75" s="50" t="n">
        <v>3</v>
      </c>
      <c r="J75" s="50" t="n">
        <v>96</v>
      </c>
      <c r="K75" s="50" t="n">
        <v>19</v>
      </c>
      <c r="L75" s="50" t="n">
        <v>-3.425</v>
      </c>
      <c r="M75" s="50" t="n">
        <v>54</v>
      </c>
      <c r="N75" s="50" t="n">
        <v>48</v>
      </c>
      <c r="O75" s="50" t="n">
        <v>8</v>
      </c>
      <c r="P75" s="50" t="n">
        <v>2</v>
      </c>
      <c r="Q75" s="50" t="n">
        <v>0</v>
      </c>
      <c r="R75" s="50" t="n">
        <v>1</v>
      </c>
      <c r="S75" s="50" t="n">
        <v>5</v>
      </c>
      <c r="T75" s="50" t="n">
        <v>1</v>
      </c>
      <c r="U75" s="50" t="n">
        <v>0</v>
      </c>
      <c r="V75" s="50" t="n">
        <v>11</v>
      </c>
      <c r="W75" s="50" t="n">
        <v>13.2</v>
      </c>
      <c r="X75" s="50" t="n">
        <v>53</v>
      </c>
      <c r="Y75" s="50" t="n">
        <v>15.157</v>
      </c>
      <c r="Z75" s="50" t="n">
        <v>37</v>
      </c>
      <c r="AA75" s="50" t="n">
        <v>4</v>
      </c>
      <c r="AB75" s="50" t="n">
        <v>17</v>
      </c>
      <c r="AC75" s="50" t="n">
        <v>36</v>
      </c>
      <c r="AD75" s="50" t="n">
        <v>3241.8</v>
      </c>
      <c r="AE75" s="50" t="n">
        <v>9</v>
      </c>
      <c r="AF75" s="50" t="n">
        <v>77</v>
      </c>
      <c r="AG75" s="50" t="n">
        <v>5471.9</v>
      </c>
      <c r="AH75" s="50" t="n">
        <v>8</v>
      </c>
    </row>
    <row r="76" customFormat="false" ht="15" hidden="false" customHeight="false" outlineLevel="0" collapsed="false">
      <c r="A76" s="50" t="s">
        <v>907</v>
      </c>
      <c r="B76" s="50" t="s">
        <v>112</v>
      </c>
      <c r="C76" s="50" t="s">
        <v>229</v>
      </c>
      <c r="D76" s="50" t="n">
        <v>171</v>
      </c>
      <c r="E76" s="50" t="n">
        <v>85</v>
      </c>
      <c r="F76" s="50" t="n">
        <v>16</v>
      </c>
      <c r="G76" s="50" t="n">
        <v>86</v>
      </c>
      <c r="H76" s="50" t="n">
        <v>62</v>
      </c>
      <c r="I76" s="50" t="n">
        <v>12</v>
      </c>
      <c r="J76" s="50" t="n">
        <v>85</v>
      </c>
      <c r="K76" s="50" t="n">
        <v>23</v>
      </c>
      <c r="L76" s="50" t="n">
        <v>0.078</v>
      </c>
      <c r="M76" s="50" t="n">
        <v>42</v>
      </c>
      <c r="N76" s="50" t="n">
        <v>36</v>
      </c>
      <c r="O76" s="50" t="n">
        <v>10</v>
      </c>
      <c r="P76" s="50" t="n">
        <v>3</v>
      </c>
      <c r="Q76" s="50" t="n">
        <v>0</v>
      </c>
      <c r="R76" s="50" t="n">
        <v>1</v>
      </c>
      <c r="S76" s="50" t="n">
        <v>4</v>
      </c>
      <c r="T76" s="50" t="n">
        <v>1</v>
      </c>
      <c r="U76" s="50" t="n">
        <v>1</v>
      </c>
      <c r="V76" s="50" t="n">
        <v>9</v>
      </c>
      <c r="W76" s="50" t="n">
        <v>14.65</v>
      </c>
      <c r="X76" s="50" t="n">
        <v>42</v>
      </c>
      <c r="Y76" s="50" t="n">
        <v>14.044</v>
      </c>
      <c r="Z76" s="50" t="n">
        <v>28</v>
      </c>
      <c r="AA76" s="50" t="n">
        <v>4</v>
      </c>
      <c r="AB76" s="50" t="n">
        <v>9</v>
      </c>
      <c r="AC76" s="50" t="n">
        <v>28</v>
      </c>
      <c r="AD76" s="50" t="n">
        <v>2347.4</v>
      </c>
      <c r="AE76" s="50" t="n">
        <v>8</v>
      </c>
      <c r="AF76" s="50" t="n">
        <v>75</v>
      </c>
      <c r="AG76" s="50" t="n">
        <v>5417.2</v>
      </c>
      <c r="AH76" s="50" t="n">
        <v>20</v>
      </c>
    </row>
    <row r="77" customFormat="false" ht="15" hidden="false" customHeight="false" outlineLevel="0" collapsed="false">
      <c r="A77" s="50" t="s">
        <v>908</v>
      </c>
      <c r="B77" s="50" t="s">
        <v>112</v>
      </c>
      <c r="C77" s="50" t="s">
        <v>231</v>
      </c>
      <c r="D77" s="50" t="n">
        <v>106</v>
      </c>
      <c r="E77" s="50" t="n">
        <v>54</v>
      </c>
      <c r="F77" s="50" t="n">
        <v>15</v>
      </c>
      <c r="G77" s="50" t="n">
        <v>50</v>
      </c>
      <c r="H77" s="50" t="n">
        <v>34</v>
      </c>
      <c r="I77" s="50" t="n">
        <v>4</v>
      </c>
      <c r="J77" s="50" t="n">
        <v>56</v>
      </c>
      <c r="K77" s="50" t="n">
        <v>20</v>
      </c>
      <c r="L77" s="50" t="n">
        <v>-4.148</v>
      </c>
      <c r="M77" s="50" t="n">
        <v>26</v>
      </c>
      <c r="N77" s="50" t="n">
        <v>24</v>
      </c>
      <c r="O77" s="50" t="n">
        <v>2</v>
      </c>
      <c r="P77" s="50" t="n">
        <v>1</v>
      </c>
      <c r="Q77" s="50" t="n">
        <v>0</v>
      </c>
      <c r="R77" s="50" t="n">
        <v>0</v>
      </c>
      <c r="S77" s="50" t="n">
        <v>2</v>
      </c>
      <c r="T77" s="50" t="n">
        <v>0</v>
      </c>
      <c r="U77" s="50" t="n">
        <v>0</v>
      </c>
      <c r="V77" s="50" t="n">
        <v>8</v>
      </c>
      <c r="W77" s="50" t="n">
        <v>3.55</v>
      </c>
      <c r="X77" s="50" t="n">
        <v>26</v>
      </c>
      <c r="Y77" s="50" t="n">
        <v>4.862</v>
      </c>
      <c r="Z77" s="50" t="n">
        <v>16</v>
      </c>
      <c r="AA77" s="50" t="n">
        <v>0</v>
      </c>
      <c r="AB77" s="50" t="n">
        <v>7</v>
      </c>
      <c r="AC77" s="50" t="n">
        <v>16</v>
      </c>
      <c r="AD77" s="50" t="n">
        <v>1404.5</v>
      </c>
      <c r="AE77" s="50" t="n">
        <v>4</v>
      </c>
      <c r="AF77" s="50" t="n">
        <v>48</v>
      </c>
      <c r="AG77" s="50" t="n">
        <v>3437.7</v>
      </c>
      <c r="AH77" s="50" t="n">
        <v>9</v>
      </c>
    </row>
    <row r="78" customFormat="false" ht="15" hidden="false" customHeight="false" outlineLevel="0" collapsed="false">
      <c r="A78" s="50" t="s">
        <v>909</v>
      </c>
      <c r="B78" s="50" t="s">
        <v>112</v>
      </c>
      <c r="C78" s="50" t="s">
        <v>233</v>
      </c>
      <c r="D78" s="50" t="n">
        <v>64</v>
      </c>
      <c r="E78" s="50" t="n">
        <v>34</v>
      </c>
      <c r="F78" s="50" t="n">
        <v>8</v>
      </c>
      <c r="G78" s="50" t="n">
        <v>31</v>
      </c>
      <c r="H78" s="50" t="n">
        <v>21</v>
      </c>
      <c r="I78" s="50" t="n">
        <v>3</v>
      </c>
      <c r="J78" s="50" t="n">
        <v>33</v>
      </c>
      <c r="K78" s="50" t="n">
        <v>13</v>
      </c>
      <c r="L78" s="50" t="n">
        <v>-1.845</v>
      </c>
      <c r="M78" s="50" t="n">
        <v>19</v>
      </c>
      <c r="N78" s="50" t="n">
        <v>19</v>
      </c>
      <c r="O78" s="50" t="n">
        <v>3</v>
      </c>
      <c r="P78" s="50" t="n">
        <v>0</v>
      </c>
      <c r="Q78" s="50" t="n">
        <v>0</v>
      </c>
      <c r="R78" s="50" t="n">
        <v>1</v>
      </c>
      <c r="S78" s="50" t="n">
        <v>0</v>
      </c>
      <c r="T78" s="50" t="n">
        <v>0</v>
      </c>
      <c r="U78" s="50" t="n">
        <v>0</v>
      </c>
      <c r="V78" s="50" t="n">
        <v>6</v>
      </c>
      <c r="W78" s="50" t="n">
        <v>3.8</v>
      </c>
      <c r="X78" s="50" t="n">
        <v>19</v>
      </c>
      <c r="Y78" s="50" t="n">
        <v>4.922</v>
      </c>
      <c r="Z78" s="50" t="n">
        <v>13</v>
      </c>
      <c r="AA78" s="50" t="n">
        <v>1</v>
      </c>
      <c r="AB78" s="50" t="n">
        <v>4</v>
      </c>
      <c r="AC78" s="50" t="n">
        <v>13</v>
      </c>
      <c r="AD78" s="50" t="n">
        <v>1119.3</v>
      </c>
      <c r="AE78" s="50" t="n">
        <v>4</v>
      </c>
      <c r="AF78" s="50" t="n">
        <v>30</v>
      </c>
      <c r="AG78" s="50" t="n">
        <v>2171</v>
      </c>
      <c r="AH78" s="50" t="n">
        <v>5</v>
      </c>
    </row>
    <row r="79" customFormat="false" ht="15" hidden="false" customHeight="false" outlineLevel="0" collapsed="false">
      <c r="A79" s="50" t="s">
        <v>910</v>
      </c>
      <c r="B79" s="50" t="s">
        <v>112</v>
      </c>
      <c r="C79" s="50" t="s">
        <v>235</v>
      </c>
      <c r="D79" s="50" t="n">
        <v>57</v>
      </c>
      <c r="E79" s="50" t="n">
        <v>31</v>
      </c>
      <c r="F79" s="50" t="n">
        <v>11</v>
      </c>
      <c r="G79" s="50" t="n">
        <v>22</v>
      </c>
      <c r="H79" s="50" t="n">
        <v>16</v>
      </c>
      <c r="I79" s="50" t="n">
        <v>4</v>
      </c>
      <c r="J79" s="50" t="n">
        <v>35</v>
      </c>
      <c r="K79" s="50" t="n">
        <v>15</v>
      </c>
      <c r="L79" s="50" t="n">
        <v>-2.295</v>
      </c>
      <c r="M79" s="50" t="n">
        <v>16</v>
      </c>
      <c r="N79" s="50" t="n">
        <v>15</v>
      </c>
      <c r="O79" s="50" t="n">
        <v>2</v>
      </c>
      <c r="P79" s="50" t="n">
        <v>0</v>
      </c>
      <c r="Q79" s="50" t="n">
        <v>0</v>
      </c>
      <c r="R79" s="50" t="n">
        <v>0</v>
      </c>
      <c r="S79" s="50" t="n">
        <v>1</v>
      </c>
      <c r="T79" s="50" t="n">
        <v>0</v>
      </c>
      <c r="U79" s="50" t="n">
        <v>0</v>
      </c>
      <c r="V79" s="50" t="n">
        <v>5</v>
      </c>
      <c r="W79" s="50" t="n">
        <v>2.5</v>
      </c>
      <c r="X79" s="50" t="n">
        <v>16</v>
      </c>
      <c r="Y79" s="50" t="n">
        <v>4.639</v>
      </c>
      <c r="Z79" s="50" t="n">
        <v>10</v>
      </c>
      <c r="AA79" s="50" t="n">
        <v>1</v>
      </c>
      <c r="AB79" s="50" t="n">
        <v>3</v>
      </c>
      <c r="AC79" s="50" t="n">
        <v>10</v>
      </c>
      <c r="AD79" s="50" t="n">
        <v>848.6</v>
      </c>
      <c r="AE79" s="50" t="n">
        <v>5</v>
      </c>
      <c r="AF79" s="50" t="n">
        <v>27</v>
      </c>
      <c r="AG79" s="50" t="n">
        <v>1938.3</v>
      </c>
      <c r="AH79" s="50" t="n">
        <v>7</v>
      </c>
    </row>
    <row r="80" customFormat="false" ht="15" hidden="false" customHeight="false" outlineLevel="0" collapsed="false">
      <c r="A80" s="50" t="s">
        <v>911</v>
      </c>
      <c r="B80" s="50" t="s">
        <v>112</v>
      </c>
      <c r="C80" s="50" t="s">
        <v>237</v>
      </c>
      <c r="D80" s="50" t="n">
        <v>24</v>
      </c>
      <c r="E80" s="50" t="n">
        <v>8</v>
      </c>
      <c r="F80" s="50" t="n">
        <v>4</v>
      </c>
      <c r="G80" s="50" t="n">
        <v>8</v>
      </c>
      <c r="H80" s="50" t="n">
        <v>2</v>
      </c>
      <c r="I80" s="50" t="n">
        <v>0</v>
      </c>
      <c r="J80" s="50" t="n">
        <v>16</v>
      </c>
      <c r="K80" s="50" t="n">
        <v>6</v>
      </c>
      <c r="L80" s="50" t="n">
        <v>-0.753</v>
      </c>
      <c r="M80" s="50" t="n">
        <v>5</v>
      </c>
      <c r="N80" s="50" t="n">
        <v>5</v>
      </c>
      <c r="O80" s="50" t="n">
        <v>1</v>
      </c>
      <c r="P80" s="50" t="n">
        <v>0</v>
      </c>
      <c r="Q80" s="50" t="n">
        <v>0</v>
      </c>
      <c r="R80" s="50" t="n">
        <v>0</v>
      </c>
      <c r="S80" s="50" t="n">
        <v>0</v>
      </c>
      <c r="T80" s="50" t="n">
        <v>0</v>
      </c>
      <c r="U80" s="50" t="n">
        <v>0</v>
      </c>
      <c r="V80" s="50" t="n">
        <v>3</v>
      </c>
      <c r="W80" s="50" t="n">
        <v>0.9</v>
      </c>
      <c r="X80" s="50" t="n">
        <v>5</v>
      </c>
      <c r="Y80" s="50" t="n">
        <v>0.614</v>
      </c>
      <c r="Z80" s="50" t="n">
        <v>2</v>
      </c>
      <c r="AA80" s="50" t="n">
        <v>0</v>
      </c>
      <c r="AB80" s="50" t="n">
        <v>1</v>
      </c>
      <c r="AC80" s="50" t="n">
        <v>2</v>
      </c>
      <c r="AD80" s="50" t="n">
        <v>184.4</v>
      </c>
      <c r="AE80" s="50" t="n">
        <v>0</v>
      </c>
      <c r="AF80" s="50" t="n">
        <v>7</v>
      </c>
      <c r="AG80" s="50" t="n">
        <v>509.6</v>
      </c>
      <c r="AH80" s="50" t="n">
        <v>1</v>
      </c>
    </row>
    <row r="81" customFormat="false" ht="15" hidden="false" customHeight="false" outlineLevel="0" collapsed="false">
      <c r="A81" s="50" t="s">
        <v>912</v>
      </c>
      <c r="B81" s="50" t="s">
        <v>114</v>
      </c>
      <c r="C81" s="50" t="s">
        <v>210</v>
      </c>
      <c r="D81" s="50" t="n">
        <v>2794</v>
      </c>
      <c r="E81" s="50" t="n">
        <v>1323</v>
      </c>
      <c r="F81" s="50" t="n">
        <v>278</v>
      </c>
      <c r="G81" s="50" t="n">
        <v>1330</v>
      </c>
      <c r="H81" s="50" t="n">
        <v>881</v>
      </c>
      <c r="I81" s="50" t="n">
        <v>108</v>
      </c>
      <c r="J81" s="50" t="n">
        <v>1455</v>
      </c>
      <c r="K81" s="50" t="n">
        <v>442</v>
      </c>
      <c r="L81" s="50" t="n">
        <v>9.142</v>
      </c>
      <c r="M81" s="50" t="n">
        <v>702</v>
      </c>
      <c r="N81" s="50" t="n">
        <v>623</v>
      </c>
      <c r="O81" s="50" t="n">
        <v>140</v>
      </c>
      <c r="P81" s="50" t="n">
        <v>27</v>
      </c>
      <c r="Q81" s="50" t="n">
        <v>6</v>
      </c>
      <c r="R81" s="50" t="n">
        <v>24</v>
      </c>
      <c r="S81" s="50" t="n">
        <v>67</v>
      </c>
      <c r="T81" s="50" t="n">
        <v>10</v>
      </c>
      <c r="U81" s="50" t="n">
        <v>2</v>
      </c>
      <c r="V81" s="50" t="n">
        <v>156</v>
      </c>
      <c r="W81" s="50" t="n">
        <v>217.85</v>
      </c>
      <c r="X81" s="50" t="n">
        <v>699</v>
      </c>
      <c r="Y81" s="50" t="n">
        <v>224.924</v>
      </c>
      <c r="Z81" s="50" t="n">
        <v>469</v>
      </c>
      <c r="AA81" s="50" t="n">
        <v>36</v>
      </c>
      <c r="AB81" s="50" t="n">
        <v>203</v>
      </c>
      <c r="AC81" s="50" t="n">
        <v>469</v>
      </c>
      <c r="AD81" s="50" t="n">
        <v>41843.9</v>
      </c>
      <c r="AE81" s="50" t="n">
        <v>162</v>
      </c>
      <c r="AF81" s="50" t="n">
        <v>1177</v>
      </c>
      <c r="AG81" s="50" t="n">
        <v>87273.2</v>
      </c>
      <c r="AH81" s="50" t="n">
        <v>496</v>
      </c>
    </row>
    <row r="82" customFormat="false" ht="15" hidden="false" customHeight="false" outlineLevel="0" collapsed="false">
      <c r="A82" s="50" t="s">
        <v>913</v>
      </c>
      <c r="B82" s="50" t="s">
        <v>114</v>
      </c>
      <c r="C82" s="50" t="s">
        <v>211</v>
      </c>
      <c r="D82" s="50" t="n">
        <v>2886</v>
      </c>
      <c r="E82" s="50" t="n">
        <v>1287</v>
      </c>
      <c r="F82" s="50" t="n">
        <v>316</v>
      </c>
      <c r="G82" s="50" t="n">
        <v>1323</v>
      </c>
      <c r="H82" s="50" t="n">
        <v>877</v>
      </c>
      <c r="I82" s="50" t="n">
        <v>137</v>
      </c>
      <c r="J82" s="50" t="n">
        <v>1537</v>
      </c>
      <c r="K82" s="50" t="n">
        <v>409</v>
      </c>
      <c r="L82" s="50" t="n">
        <v>36.729</v>
      </c>
      <c r="M82" s="50" t="n">
        <v>700</v>
      </c>
      <c r="N82" s="50" t="n">
        <v>602</v>
      </c>
      <c r="O82" s="50" t="n">
        <v>161</v>
      </c>
      <c r="P82" s="50" t="n">
        <v>24</v>
      </c>
      <c r="Q82" s="50" t="n">
        <v>0</v>
      </c>
      <c r="R82" s="50" t="n">
        <v>43</v>
      </c>
      <c r="S82" s="50" t="n">
        <v>81</v>
      </c>
      <c r="T82" s="50" t="n">
        <v>12</v>
      </c>
      <c r="U82" s="50" t="n">
        <v>5</v>
      </c>
      <c r="V82" s="50" t="n">
        <v>169</v>
      </c>
      <c r="W82" s="50" t="n">
        <v>260.6</v>
      </c>
      <c r="X82" s="50" t="n">
        <v>692</v>
      </c>
      <c r="Y82" s="50" t="n">
        <v>278.071</v>
      </c>
      <c r="Z82" s="50" t="n">
        <v>438</v>
      </c>
      <c r="AA82" s="50" t="n">
        <v>67</v>
      </c>
      <c r="AB82" s="50" t="n">
        <v>246</v>
      </c>
      <c r="AC82" s="50" t="n">
        <v>437</v>
      </c>
      <c r="AD82" s="50" t="n">
        <v>41040.9</v>
      </c>
      <c r="AE82" s="50" t="n">
        <v>172</v>
      </c>
      <c r="AF82" s="50" t="n">
        <v>1123</v>
      </c>
      <c r="AG82" s="50" t="n">
        <v>83942.5</v>
      </c>
      <c r="AH82" s="50" t="n">
        <v>544</v>
      </c>
    </row>
    <row r="83" customFormat="false" ht="15" hidden="false" customHeight="false" outlineLevel="0" collapsed="false">
      <c r="A83" s="50" t="s">
        <v>914</v>
      </c>
      <c r="B83" s="50" t="s">
        <v>114</v>
      </c>
      <c r="C83" s="50" t="s">
        <v>212</v>
      </c>
      <c r="D83" s="50" t="n">
        <v>2126</v>
      </c>
      <c r="E83" s="50" t="n">
        <v>721</v>
      </c>
      <c r="F83" s="50" t="n">
        <v>126</v>
      </c>
      <c r="G83" s="50" t="n">
        <v>1048</v>
      </c>
      <c r="H83" s="50" t="n">
        <v>569</v>
      </c>
      <c r="I83" s="50" t="n">
        <v>62</v>
      </c>
      <c r="J83" s="50" t="n">
        <v>1069</v>
      </c>
      <c r="K83" s="50" t="n">
        <v>152</v>
      </c>
      <c r="L83" s="50" t="n">
        <v>5.603</v>
      </c>
      <c r="M83" s="50" t="n">
        <v>506</v>
      </c>
      <c r="N83" s="50" t="n">
        <v>410</v>
      </c>
      <c r="O83" s="50" t="n">
        <v>101</v>
      </c>
      <c r="P83" s="50" t="n">
        <v>20</v>
      </c>
      <c r="Q83" s="50" t="n">
        <v>0</v>
      </c>
      <c r="R83" s="50" t="n">
        <v>7</v>
      </c>
      <c r="S83" s="50" t="n">
        <v>87</v>
      </c>
      <c r="T83" s="50" t="n">
        <v>6</v>
      </c>
      <c r="U83" s="50" t="n">
        <v>3</v>
      </c>
      <c r="V83" s="50" t="n">
        <v>103</v>
      </c>
      <c r="W83" s="50" t="n">
        <v>168.4</v>
      </c>
      <c r="X83" s="50" t="n">
        <v>502</v>
      </c>
      <c r="Y83" s="50" t="n">
        <v>173.965</v>
      </c>
      <c r="Z83" s="50" t="n">
        <v>310</v>
      </c>
      <c r="AA83" s="50" t="n">
        <v>17</v>
      </c>
      <c r="AB83" s="50" t="n">
        <v>121</v>
      </c>
      <c r="AC83" s="50" t="n">
        <v>308</v>
      </c>
      <c r="AD83" s="50" t="n">
        <v>27448.5</v>
      </c>
      <c r="AE83" s="50" t="n">
        <v>119</v>
      </c>
      <c r="AF83" s="50" t="n">
        <v>623</v>
      </c>
      <c r="AG83" s="50" t="n">
        <v>42612.9</v>
      </c>
      <c r="AH83" s="50" t="n">
        <v>19</v>
      </c>
    </row>
    <row r="84" customFormat="false" ht="15" hidden="false" customHeight="false" outlineLevel="0" collapsed="false">
      <c r="A84" s="50" t="s">
        <v>915</v>
      </c>
      <c r="B84" s="50" t="s">
        <v>114</v>
      </c>
      <c r="C84" s="50" t="s">
        <v>213</v>
      </c>
      <c r="D84" s="50" t="n">
        <v>1883</v>
      </c>
      <c r="E84" s="50" t="n">
        <v>913</v>
      </c>
      <c r="F84" s="50" t="n">
        <v>197</v>
      </c>
      <c r="G84" s="50" t="n">
        <v>876</v>
      </c>
      <c r="H84" s="50" t="n">
        <v>591</v>
      </c>
      <c r="I84" s="50" t="n">
        <v>67</v>
      </c>
      <c r="J84" s="50" t="n">
        <v>1006</v>
      </c>
      <c r="K84" s="50" t="n">
        <v>322</v>
      </c>
      <c r="L84" s="50" t="n">
        <v>-12.14</v>
      </c>
      <c r="M84" s="50" t="n">
        <v>482</v>
      </c>
      <c r="N84" s="50" t="n">
        <v>429</v>
      </c>
      <c r="O84" s="50" t="n">
        <v>94</v>
      </c>
      <c r="P84" s="50" t="n">
        <v>18</v>
      </c>
      <c r="Q84" s="50" t="n">
        <v>6</v>
      </c>
      <c r="R84" s="50" t="n">
        <v>8</v>
      </c>
      <c r="S84" s="50" t="n">
        <v>41</v>
      </c>
      <c r="T84" s="50" t="n">
        <v>1</v>
      </c>
      <c r="U84" s="50" t="n">
        <v>2</v>
      </c>
      <c r="V84" s="50" t="n">
        <v>124</v>
      </c>
      <c r="W84" s="50" t="n">
        <v>134.7</v>
      </c>
      <c r="X84" s="50" t="n">
        <v>470</v>
      </c>
      <c r="Y84" s="50" t="n">
        <v>128.499</v>
      </c>
      <c r="Z84" s="50" t="n">
        <v>316</v>
      </c>
      <c r="AA84" s="50" t="n">
        <v>13</v>
      </c>
      <c r="AB84" s="50" t="n">
        <v>103</v>
      </c>
      <c r="AC84" s="50" t="n">
        <v>314</v>
      </c>
      <c r="AD84" s="50" t="n">
        <v>26392.8</v>
      </c>
      <c r="AE84" s="50" t="n">
        <v>95</v>
      </c>
      <c r="AF84" s="50" t="n">
        <v>780</v>
      </c>
      <c r="AG84" s="50" t="n">
        <v>56819</v>
      </c>
      <c r="AH84" s="50" t="n">
        <v>229</v>
      </c>
    </row>
    <row r="85" customFormat="false" ht="15" hidden="false" customHeight="false" outlineLevel="0" collapsed="false">
      <c r="A85" s="50" t="s">
        <v>916</v>
      </c>
      <c r="B85" s="50" t="s">
        <v>114</v>
      </c>
      <c r="C85" s="50" t="s">
        <v>214</v>
      </c>
      <c r="D85" s="50" t="n">
        <v>1880</v>
      </c>
      <c r="E85" s="50" t="n">
        <v>872</v>
      </c>
      <c r="F85" s="50" t="n">
        <v>243</v>
      </c>
      <c r="G85" s="50" t="n">
        <v>882</v>
      </c>
      <c r="H85" s="50" t="n">
        <v>560</v>
      </c>
      <c r="I85" s="50" t="n">
        <v>86</v>
      </c>
      <c r="J85" s="50" t="n">
        <v>998</v>
      </c>
      <c r="K85" s="50" t="n">
        <v>312</v>
      </c>
      <c r="L85" s="50" t="n">
        <v>5.423</v>
      </c>
      <c r="M85" s="50" t="n">
        <v>454</v>
      </c>
      <c r="N85" s="50" t="n">
        <v>412</v>
      </c>
      <c r="O85" s="50" t="n">
        <v>94</v>
      </c>
      <c r="P85" s="50" t="n">
        <v>18</v>
      </c>
      <c r="Q85" s="50" t="n">
        <v>3</v>
      </c>
      <c r="R85" s="50" t="n">
        <v>24</v>
      </c>
      <c r="S85" s="50" t="n">
        <v>36</v>
      </c>
      <c r="T85" s="50" t="n">
        <v>5</v>
      </c>
      <c r="U85" s="50" t="n">
        <v>1</v>
      </c>
      <c r="V85" s="50" t="n">
        <v>138</v>
      </c>
      <c r="W85" s="50" t="n">
        <v>148.1</v>
      </c>
      <c r="X85" s="50" t="n">
        <v>454</v>
      </c>
      <c r="Y85" s="50" t="n">
        <v>152.698</v>
      </c>
      <c r="Z85" s="50" t="n">
        <v>275</v>
      </c>
      <c r="AA85" s="50" t="n">
        <v>37</v>
      </c>
      <c r="AB85" s="50" t="n">
        <v>130</v>
      </c>
      <c r="AC85" s="50" t="n">
        <v>275</v>
      </c>
      <c r="AD85" s="50" t="n">
        <v>25102.9</v>
      </c>
      <c r="AE85" s="50" t="n">
        <v>99</v>
      </c>
      <c r="AF85" s="50" t="n">
        <v>732</v>
      </c>
      <c r="AG85" s="50" t="n">
        <v>55534.3</v>
      </c>
      <c r="AH85" s="50" t="n">
        <v>438</v>
      </c>
    </row>
    <row r="86" customFormat="false" ht="15" hidden="false" customHeight="false" outlineLevel="0" collapsed="false">
      <c r="A86" s="50" t="s">
        <v>917</v>
      </c>
      <c r="B86" s="50" t="s">
        <v>114</v>
      </c>
      <c r="C86" s="50" t="s">
        <v>215</v>
      </c>
      <c r="D86" s="50" t="n">
        <v>1462</v>
      </c>
      <c r="E86" s="50" t="n">
        <v>768</v>
      </c>
      <c r="F86" s="50" t="n">
        <v>221</v>
      </c>
      <c r="G86" s="50" t="n">
        <v>630</v>
      </c>
      <c r="H86" s="50" t="n">
        <v>440</v>
      </c>
      <c r="I86" s="50" t="n">
        <v>77</v>
      </c>
      <c r="J86" s="50" t="n">
        <v>823</v>
      </c>
      <c r="K86" s="50" t="n">
        <v>328</v>
      </c>
      <c r="L86" s="50" t="n">
        <v>-3.31</v>
      </c>
      <c r="M86" s="50" t="n">
        <v>399</v>
      </c>
      <c r="N86" s="50" t="n">
        <v>360</v>
      </c>
      <c r="O86" s="50" t="n">
        <v>80</v>
      </c>
      <c r="P86" s="50" t="n">
        <v>10</v>
      </c>
      <c r="Q86" s="50" t="n">
        <v>1</v>
      </c>
      <c r="R86" s="50" t="n">
        <v>18</v>
      </c>
      <c r="S86" s="50" t="n">
        <v>32</v>
      </c>
      <c r="T86" s="50" t="n">
        <v>4</v>
      </c>
      <c r="U86" s="50" t="n">
        <v>3</v>
      </c>
      <c r="V86" s="50" t="n">
        <v>106</v>
      </c>
      <c r="W86" s="50" t="n">
        <v>119.1</v>
      </c>
      <c r="X86" s="50" t="n">
        <v>395</v>
      </c>
      <c r="Y86" s="50" t="n">
        <v>125.727</v>
      </c>
      <c r="Z86" s="50" t="n">
        <v>257</v>
      </c>
      <c r="AA86" s="50" t="n">
        <v>31</v>
      </c>
      <c r="AB86" s="50" t="n">
        <v>110</v>
      </c>
      <c r="AC86" s="50" t="n">
        <v>256</v>
      </c>
      <c r="AD86" s="50" t="n">
        <v>23151</v>
      </c>
      <c r="AE86" s="50" t="n">
        <v>82</v>
      </c>
      <c r="AF86" s="50" t="n">
        <v>683</v>
      </c>
      <c r="AG86" s="50" t="n">
        <v>50776.5</v>
      </c>
      <c r="AH86" s="50" t="n">
        <v>310</v>
      </c>
    </row>
    <row r="87" customFormat="false" ht="15" hidden="false" customHeight="false" outlineLevel="0" collapsed="false">
      <c r="A87" s="50" t="s">
        <v>918</v>
      </c>
      <c r="B87" s="50" t="s">
        <v>114</v>
      </c>
      <c r="C87" s="50" t="s">
        <v>216</v>
      </c>
      <c r="D87" s="50" t="n">
        <v>1678</v>
      </c>
      <c r="E87" s="50" t="n">
        <v>742</v>
      </c>
      <c r="F87" s="50" t="n">
        <v>227</v>
      </c>
      <c r="G87" s="50" t="n">
        <v>800</v>
      </c>
      <c r="H87" s="50" t="n">
        <v>482</v>
      </c>
      <c r="I87" s="50" t="n">
        <v>92</v>
      </c>
      <c r="J87" s="50" t="n">
        <v>877</v>
      </c>
      <c r="K87" s="50" t="n">
        <v>260</v>
      </c>
      <c r="L87" s="50" t="n">
        <v>-4.864</v>
      </c>
      <c r="M87" s="50" t="n">
        <v>392</v>
      </c>
      <c r="N87" s="50" t="n">
        <v>341</v>
      </c>
      <c r="O87" s="50" t="n">
        <v>77</v>
      </c>
      <c r="P87" s="50" t="n">
        <v>10</v>
      </c>
      <c r="Q87" s="50" t="n">
        <v>0</v>
      </c>
      <c r="R87" s="50" t="n">
        <v>13</v>
      </c>
      <c r="S87" s="50" t="n">
        <v>46</v>
      </c>
      <c r="T87" s="50" t="n">
        <v>1</v>
      </c>
      <c r="U87" s="50" t="n">
        <v>3</v>
      </c>
      <c r="V87" s="50" t="n">
        <v>121</v>
      </c>
      <c r="W87" s="50" t="n">
        <v>120</v>
      </c>
      <c r="X87" s="50" t="n">
        <v>391</v>
      </c>
      <c r="Y87" s="50" t="n">
        <v>123.209</v>
      </c>
      <c r="Z87" s="50" t="n">
        <v>224</v>
      </c>
      <c r="AA87" s="50" t="n">
        <v>21</v>
      </c>
      <c r="AB87" s="50" t="n">
        <v>92</v>
      </c>
      <c r="AC87" s="50" t="n">
        <v>224</v>
      </c>
      <c r="AD87" s="50" t="n">
        <v>19499.9</v>
      </c>
      <c r="AE87" s="50" t="n">
        <v>75</v>
      </c>
      <c r="AF87" s="50" t="n">
        <v>654</v>
      </c>
      <c r="AG87" s="50" t="n">
        <v>48780.9</v>
      </c>
      <c r="AH87" s="50" t="n">
        <v>318</v>
      </c>
    </row>
    <row r="88" customFormat="false" ht="15" hidden="false" customHeight="false" outlineLevel="0" collapsed="false">
      <c r="A88" s="50" t="s">
        <v>919</v>
      </c>
      <c r="B88" s="50" t="s">
        <v>114</v>
      </c>
      <c r="C88" s="50" t="s">
        <v>217</v>
      </c>
      <c r="D88" s="50" t="n">
        <v>1507</v>
      </c>
      <c r="E88" s="50" t="n">
        <v>632</v>
      </c>
      <c r="F88" s="50" t="n">
        <v>143</v>
      </c>
      <c r="G88" s="50" t="n">
        <v>747</v>
      </c>
      <c r="H88" s="50" t="n">
        <v>452</v>
      </c>
      <c r="I88" s="50" t="n">
        <v>65</v>
      </c>
      <c r="J88" s="50" t="n">
        <v>756</v>
      </c>
      <c r="K88" s="50" t="n">
        <v>180</v>
      </c>
      <c r="L88" s="50" t="n">
        <v>-2.766</v>
      </c>
      <c r="M88" s="50" t="n">
        <v>363</v>
      </c>
      <c r="N88" s="50" t="n">
        <v>324</v>
      </c>
      <c r="O88" s="50" t="n">
        <v>74</v>
      </c>
      <c r="P88" s="50" t="n">
        <v>20</v>
      </c>
      <c r="Q88" s="50" t="n">
        <v>0</v>
      </c>
      <c r="R88" s="50" t="n">
        <v>9</v>
      </c>
      <c r="S88" s="50" t="n">
        <v>35</v>
      </c>
      <c r="T88" s="50" t="n">
        <v>2</v>
      </c>
      <c r="U88" s="50" t="n">
        <v>1</v>
      </c>
      <c r="V88" s="50" t="n">
        <v>99</v>
      </c>
      <c r="W88" s="50" t="n">
        <v>108.7</v>
      </c>
      <c r="X88" s="50" t="n">
        <v>360</v>
      </c>
      <c r="Y88" s="50" t="n">
        <v>106.206</v>
      </c>
      <c r="Z88" s="50" t="n">
        <v>227</v>
      </c>
      <c r="AA88" s="50" t="n">
        <v>19</v>
      </c>
      <c r="AB88" s="50" t="n">
        <v>87</v>
      </c>
      <c r="AC88" s="50" t="n">
        <v>226</v>
      </c>
      <c r="AD88" s="50" t="n">
        <v>19768.2</v>
      </c>
      <c r="AE88" s="50" t="n">
        <v>90</v>
      </c>
      <c r="AF88" s="50" t="n">
        <v>559</v>
      </c>
      <c r="AG88" s="50" t="n">
        <v>40522.9</v>
      </c>
      <c r="AH88" s="50" t="n">
        <v>122</v>
      </c>
    </row>
    <row r="89" customFormat="false" ht="15" hidden="false" customHeight="false" outlineLevel="0" collapsed="false">
      <c r="A89" s="50" t="s">
        <v>920</v>
      </c>
      <c r="B89" s="50" t="s">
        <v>114</v>
      </c>
      <c r="C89" s="50" t="s">
        <v>218</v>
      </c>
      <c r="D89" s="50" t="n">
        <v>1348</v>
      </c>
      <c r="E89" s="50" t="n">
        <v>603</v>
      </c>
      <c r="F89" s="50" t="n">
        <v>142</v>
      </c>
      <c r="G89" s="50" t="n">
        <v>650</v>
      </c>
      <c r="H89" s="50" t="n">
        <v>418</v>
      </c>
      <c r="I89" s="50" t="n">
        <v>59</v>
      </c>
      <c r="J89" s="50" t="n">
        <v>690</v>
      </c>
      <c r="K89" s="50" t="n">
        <v>185</v>
      </c>
      <c r="L89" s="50" t="n">
        <v>-7.254</v>
      </c>
      <c r="M89" s="50" t="n">
        <v>354</v>
      </c>
      <c r="N89" s="50" t="n">
        <v>315</v>
      </c>
      <c r="O89" s="50" t="n">
        <v>72</v>
      </c>
      <c r="P89" s="50" t="n">
        <v>12</v>
      </c>
      <c r="Q89" s="50" t="n">
        <v>1</v>
      </c>
      <c r="R89" s="50" t="n">
        <v>7</v>
      </c>
      <c r="S89" s="50" t="n">
        <v>34</v>
      </c>
      <c r="T89" s="50" t="n">
        <v>0</v>
      </c>
      <c r="U89" s="50" t="n">
        <v>4</v>
      </c>
      <c r="V89" s="50" t="n">
        <v>84</v>
      </c>
      <c r="W89" s="50" t="n">
        <v>99.8</v>
      </c>
      <c r="X89" s="50" t="n">
        <v>351</v>
      </c>
      <c r="Y89" s="50" t="n">
        <v>102.7</v>
      </c>
      <c r="Z89" s="50" t="n">
        <v>236</v>
      </c>
      <c r="AA89" s="50" t="n">
        <v>15</v>
      </c>
      <c r="AB89" s="50" t="n">
        <v>78</v>
      </c>
      <c r="AC89" s="50" t="n">
        <v>236</v>
      </c>
      <c r="AD89" s="50" t="n">
        <v>20436.4</v>
      </c>
      <c r="AE89" s="50" t="n">
        <v>91</v>
      </c>
      <c r="AF89" s="50" t="n">
        <v>531</v>
      </c>
      <c r="AG89" s="50" t="n">
        <v>37474.3</v>
      </c>
      <c r="AH89" s="50" t="n">
        <v>36</v>
      </c>
    </row>
    <row r="90" customFormat="false" ht="15" hidden="false" customHeight="false" outlineLevel="0" collapsed="false">
      <c r="A90" s="50" t="s">
        <v>921</v>
      </c>
      <c r="B90" s="50" t="s">
        <v>114</v>
      </c>
      <c r="C90" s="50" t="s">
        <v>219</v>
      </c>
      <c r="D90" s="50" t="n">
        <v>1064</v>
      </c>
      <c r="E90" s="50" t="n">
        <v>601</v>
      </c>
      <c r="F90" s="50" t="n">
        <v>151</v>
      </c>
      <c r="G90" s="50" t="n">
        <v>531</v>
      </c>
      <c r="H90" s="50" t="n">
        <v>406</v>
      </c>
      <c r="I90" s="50" t="n">
        <v>64</v>
      </c>
      <c r="J90" s="50" t="n">
        <v>530</v>
      </c>
      <c r="K90" s="50" t="n">
        <v>195</v>
      </c>
      <c r="L90" s="50" t="n">
        <v>-14.17</v>
      </c>
      <c r="M90" s="50" t="n">
        <v>293</v>
      </c>
      <c r="N90" s="50" t="n">
        <v>277</v>
      </c>
      <c r="O90" s="50" t="n">
        <v>60</v>
      </c>
      <c r="P90" s="50" t="n">
        <v>11</v>
      </c>
      <c r="Q90" s="50" t="n">
        <v>0</v>
      </c>
      <c r="R90" s="50" t="n">
        <v>10</v>
      </c>
      <c r="S90" s="50" t="n">
        <v>10</v>
      </c>
      <c r="T90" s="50" t="n">
        <v>2</v>
      </c>
      <c r="U90" s="50" t="n">
        <v>3</v>
      </c>
      <c r="V90" s="50" t="n">
        <v>69</v>
      </c>
      <c r="W90" s="50" t="n">
        <v>76.55</v>
      </c>
      <c r="X90" s="50" t="n">
        <v>290</v>
      </c>
      <c r="Y90" s="50" t="n">
        <v>81.799</v>
      </c>
      <c r="Z90" s="50" t="n">
        <v>212</v>
      </c>
      <c r="AA90" s="50" t="n">
        <v>17</v>
      </c>
      <c r="AB90" s="50" t="n">
        <v>80</v>
      </c>
      <c r="AC90" s="50" t="n">
        <v>211</v>
      </c>
      <c r="AD90" s="50" t="n">
        <v>18750.3</v>
      </c>
      <c r="AE90" s="50" t="n">
        <v>64</v>
      </c>
      <c r="AF90" s="50" t="n">
        <v>529</v>
      </c>
      <c r="AG90" s="50" t="n">
        <v>38688.8</v>
      </c>
      <c r="AH90" s="50" t="n">
        <v>165</v>
      </c>
    </row>
    <row r="91" customFormat="false" ht="15" hidden="false" customHeight="false" outlineLevel="0" collapsed="false">
      <c r="A91" s="50" t="s">
        <v>922</v>
      </c>
      <c r="B91" s="50" t="s">
        <v>114</v>
      </c>
      <c r="C91" s="50" t="s">
        <v>220</v>
      </c>
      <c r="D91" s="50" t="n">
        <v>1110</v>
      </c>
      <c r="E91" s="50" t="n">
        <v>621</v>
      </c>
      <c r="F91" s="50" t="n">
        <v>140</v>
      </c>
      <c r="G91" s="50" t="n">
        <v>549</v>
      </c>
      <c r="H91" s="50" t="n">
        <v>453</v>
      </c>
      <c r="I91" s="50" t="n">
        <v>74</v>
      </c>
      <c r="J91" s="50" t="n">
        <v>557</v>
      </c>
      <c r="K91" s="50" t="n">
        <v>168</v>
      </c>
      <c r="L91" s="50" t="n">
        <v>2.744</v>
      </c>
      <c r="M91" s="50" t="n">
        <v>289</v>
      </c>
      <c r="N91" s="50" t="n">
        <v>261</v>
      </c>
      <c r="O91" s="50" t="n">
        <v>79</v>
      </c>
      <c r="P91" s="50" t="n">
        <v>13</v>
      </c>
      <c r="Q91" s="50" t="n">
        <v>2</v>
      </c>
      <c r="R91" s="50" t="n">
        <v>4</v>
      </c>
      <c r="S91" s="50" t="n">
        <v>19</v>
      </c>
      <c r="T91" s="50" t="n">
        <v>4</v>
      </c>
      <c r="U91" s="50" t="n">
        <v>1</v>
      </c>
      <c r="V91" s="50" t="n">
        <v>63</v>
      </c>
      <c r="W91" s="50" t="n">
        <v>97.35</v>
      </c>
      <c r="X91" s="50" t="n">
        <v>282</v>
      </c>
      <c r="Y91" s="50" t="n">
        <v>99.802</v>
      </c>
      <c r="Z91" s="50" t="n">
        <v>201</v>
      </c>
      <c r="AA91" s="50" t="n">
        <v>13</v>
      </c>
      <c r="AB91" s="50" t="n">
        <v>98</v>
      </c>
      <c r="AC91" s="50" t="n">
        <v>197</v>
      </c>
      <c r="AD91" s="50" t="n">
        <v>17881.6</v>
      </c>
      <c r="AE91" s="50" t="n">
        <v>86</v>
      </c>
      <c r="AF91" s="50" t="n">
        <v>539</v>
      </c>
      <c r="AG91" s="50" t="n">
        <v>38923.2</v>
      </c>
      <c r="AH91" s="50" t="n">
        <v>131</v>
      </c>
    </row>
    <row r="92" customFormat="false" ht="15" hidden="false" customHeight="false" outlineLevel="0" collapsed="false">
      <c r="A92" s="50" t="s">
        <v>923</v>
      </c>
      <c r="B92" s="50" t="s">
        <v>114</v>
      </c>
      <c r="C92" s="50" t="s">
        <v>221</v>
      </c>
      <c r="D92" s="50" t="n">
        <v>1162</v>
      </c>
      <c r="E92" s="50" t="n">
        <v>480</v>
      </c>
      <c r="F92" s="50" t="n">
        <v>67</v>
      </c>
      <c r="G92" s="50" t="n">
        <v>568</v>
      </c>
      <c r="H92" s="50" t="n">
        <v>331</v>
      </c>
      <c r="I92" s="50" t="n">
        <v>28</v>
      </c>
      <c r="J92" s="50" t="n">
        <v>594</v>
      </c>
      <c r="K92" s="50" t="n">
        <v>149</v>
      </c>
      <c r="L92" s="50" t="n">
        <v>3.724</v>
      </c>
      <c r="M92" s="50" t="n">
        <v>284</v>
      </c>
      <c r="N92" s="50" t="n">
        <v>247</v>
      </c>
      <c r="O92" s="50" t="n">
        <v>62</v>
      </c>
      <c r="P92" s="50" t="n">
        <v>19</v>
      </c>
      <c r="Q92" s="50" t="n">
        <v>1</v>
      </c>
      <c r="R92" s="50" t="n">
        <v>8</v>
      </c>
      <c r="S92" s="50" t="n">
        <v>30</v>
      </c>
      <c r="T92" s="50" t="n">
        <v>2</v>
      </c>
      <c r="U92" s="50" t="n">
        <v>5</v>
      </c>
      <c r="V92" s="50" t="n">
        <v>40</v>
      </c>
      <c r="W92" s="50" t="n">
        <v>94.35</v>
      </c>
      <c r="X92" s="50" t="n">
        <v>283</v>
      </c>
      <c r="Y92" s="50" t="n">
        <v>98.589</v>
      </c>
      <c r="Z92" s="50" t="n">
        <v>212</v>
      </c>
      <c r="AA92" s="50" t="n">
        <v>15</v>
      </c>
      <c r="AB92" s="50" t="n">
        <v>89</v>
      </c>
      <c r="AC92" s="50" t="n">
        <v>211</v>
      </c>
      <c r="AD92" s="50" t="n">
        <v>18853.7</v>
      </c>
      <c r="AE92" s="50" t="n">
        <v>88</v>
      </c>
      <c r="AF92" s="50" t="n">
        <v>421</v>
      </c>
      <c r="AG92" s="50" t="n">
        <v>29827.5</v>
      </c>
      <c r="AH92" s="50" t="n">
        <v>57</v>
      </c>
    </row>
    <row r="93" customFormat="false" ht="15" hidden="false" customHeight="false" outlineLevel="0" collapsed="false">
      <c r="A93" s="50" t="s">
        <v>924</v>
      </c>
      <c r="B93" s="50" t="s">
        <v>114</v>
      </c>
      <c r="C93" s="50" t="s">
        <v>222</v>
      </c>
      <c r="D93" s="50" t="n">
        <v>1049</v>
      </c>
      <c r="E93" s="50" t="n">
        <v>495</v>
      </c>
      <c r="F93" s="50" t="n">
        <v>138</v>
      </c>
      <c r="G93" s="50" t="n">
        <v>486</v>
      </c>
      <c r="H93" s="50" t="n">
        <v>338</v>
      </c>
      <c r="I93" s="50" t="n">
        <v>57</v>
      </c>
      <c r="J93" s="50" t="n">
        <v>563</v>
      </c>
      <c r="K93" s="50" t="n">
        <v>157</v>
      </c>
      <c r="L93" s="50" t="n">
        <v>-5.4</v>
      </c>
      <c r="M93" s="50" t="n">
        <v>260</v>
      </c>
      <c r="N93" s="50" t="n">
        <v>231</v>
      </c>
      <c r="O93" s="50" t="n">
        <v>49</v>
      </c>
      <c r="P93" s="50" t="n">
        <v>8</v>
      </c>
      <c r="Q93" s="50" t="n">
        <v>0</v>
      </c>
      <c r="R93" s="50" t="n">
        <v>10</v>
      </c>
      <c r="S93" s="50" t="n">
        <v>27</v>
      </c>
      <c r="T93" s="50" t="n">
        <v>2</v>
      </c>
      <c r="U93" s="50" t="n">
        <v>0</v>
      </c>
      <c r="V93" s="50" t="n">
        <v>72</v>
      </c>
      <c r="W93" s="50" t="n">
        <v>78.2</v>
      </c>
      <c r="X93" s="50" t="n">
        <v>260</v>
      </c>
      <c r="Y93" s="50" t="n">
        <v>79.801</v>
      </c>
      <c r="Z93" s="50" t="n">
        <v>159</v>
      </c>
      <c r="AA93" s="50" t="n">
        <v>14</v>
      </c>
      <c r="AB93" s="50" t="n">
        <v>68</v>
      </c>
      <c r="AC93" s="50" t="n">
        <v>159</v>
      </c>
      <c r="AD93" s="50" t="n">
        <v>14211.1</v>
      </c>
      <c r="AE93" s="50" t="n">
        <v>56</v>
      </c>
      <c r="AF93" s="50" t="n">
        <v>436</v>
      </c>
      <c r="AG93" s="50" t="n">
        <v>31539.3</v>
      </c>
      <c r="AH93" s="50" t="n">
        <v>88</v>
      </c>
    </row>
    <row r="94" customFormat="false" ht="15" hidden="false" customHeight="false" outlineLevel="0" collapsed="false">
      <c r="A94" s="50" t="s">
        <v>925</v>
      </c>
      <c r="B94" s="50" t="s">
        <v>114</v>
      </c>
      <c r="C94" s="50" t="s">
        <v>223</v>
      </c>
      <c r="D94" s="50" t="n">
        <v>796</v>
      </c>
      <c r="E94" s="50" t="n">
        <v>475</v>
      </c>
      <c r="F94" s="50" t="n">
        <v>125</v>
      </c>
      <c r="G94" s="50" t="n">
        <v>365</v>
      </c>
      <c r="H94" s="50" t="n">
        <v>277</v>
      </c>
      <c r="I94" s="50" t="n">
        <v>47</v>
      </c>
      <c r="J94" s="50" t="n">
        <v>427</v>
      </c>
      <c r="K94" s="50" t="n">
        <v>198</v>
      </c>
      <c r="L94" s="50" t="n">
        <v>9.274</v>
      </c>
      <c r="M94" s="50" t="n">
        <v>213</v>
      </c>
      <c r="N94" s="50" t="n">
        <v>195</v>
      </c>
      <c r="O94" s="50" t="n">
        <v>54</v>
      </c>
      <c r="P94" s="50" t="n">
        <v>13</v>
      </c>
      <c r="Q94" s="50" t="n">
        <v>0</v>
      </c>
      <c r="R94" s="50" t="n">
        <v>11</v>
      </c>
      <c r="S94" s="50" t="n">
        <v>11</v>
      </c>
      <c r="T94" s="50" t="n">
        <v>4</v>
      </c>
      <c r="U94" s="50" t="n">
        <v>2</v>
      </c>
      <c r="V94" s="50" t="n">
        <v>55</v>
      </c>
      <c r="W94" s="50" t="n">
        <v>75.05</v>
      </c>
      <c r="X94" s="50" t="n">
        <v>211</v>
      </c>
      <c r="Y94" s="50" t="n">
        <v>70.073</v>
      </c>
      <c r="Z94" s="50" t="n">
        <v>143</v>
      </c>
      <c r="AA94" s="50" t="n">
        <v>20</v>
      </c>
      <c r="AB94" s="50" t="n">
        <v>54</v>
      </c>
      <c r="AC94" s="50" t="n">
        <v>143</v>
      </c>
      <c r="AD94" s="50" t="n">
        <v>12750.2</v>
      </c>
      <c r="AE94" s="50" t="n">
        <v>54</v>
      </c>
      <c r="AF94" s="50" t="n">
        <v>405</v>
      </c>
      <c r="AG94" s="50" t="n">
        <v>29801.4</v>
      </c>
      <c r="AH94" s="50" t="n">
        <v>140</v>
      </c>
    </row>
    <row r="95" customFormat="false" ht="15" hidden="false" customHeight="false" outlineLevel="0" collapsed="false">
      <c r="A95" s="50" t="s">
        <v>926</v>
      </c>
      <c r="B95" s="50" t="s">
        <v>114</v>
      </c>
      <c r="C95" s="50" t="s">
        <v>224</v>
      </c>
      <c r="D95" s="50" t="n">
        <v>336</v>
      </c>
      <c r="E95" s="50" t="n">
        <v>158</v>
      </c>
      <c r="F95" s="50" t="n">
        <v>47</v>
      </c>
      <c r="G95" s="50" t="n">
        <v>159</v>
      </c>
      <c r="H95" s="50" t="n">
        <v>107</v>
      </c>
      <c r="I95" s="50" t="n">
        <v>28</v>
      </c>
      <c r="J95" s="50" t="n">
        <v>176</v>
      </c>
      <c r="K95" s="50" t="n">
        <v>51</v>
      </c>
      <c r="L95" s="50" t="n">
        <v>-10.78</v>
      </c>
      <c r="M95" s="50" t="n">
        <v>88</v>
      </c>
      <c r="N95" s="50" t="n">
        <v>77</v>
      </c>
      <c r="O95" s="50" t="n">
        <v>8</v>
      </c>
      <c r="P95" s="50" t="n">
        <v>1</v>
      </c>
      <c r="Q95" s="50" t="n">
        <v>0</v>
      </c>
      <c r="R95" s="50" t="n">
        <v>0</v>
      </c>
      <c r="S95" s="50" t="n">
        <v>5</v>
      </c>
      <c r="T95" s="50" t="n">
        <v>4</v>
      </c>
      <c r="U95" s="50" t="n">
        <v>0</v>
      </c>
      <c r="V95" s="50" t="n">
        <v>24</v>
      </c>
      <c r="W95" s="50" t="n">
        <v>13.85</v>
      </c>
      <c r="X95" s="50" t="n">
        <v>85</v>
      </c>
      <c r="Y95" s="50" t="n">
        <v>19.908</v>
      </c>
      <c r="Z95" s="50" t="n">
        <v>55</v>
      </c>
      <c r="AA95" s="50" t="n">
        <v>3</v>
      </c>
      <c r="AB95" s="50" t="n">
        <v>19</v>
      </c>
      <c r="AC95" s="50" t="n">
        <v>54</v>
      </c>
      <c r="AD95" s="50" t="n">
        <v>4592.3</v>
      </c>
      <c r="AE95" s="50" t="n">
        <v>15</v>
      </c>
      <c r="AF95" s="50" t="n">
        <v>143</v>
      </c>
      <c r="AG95" s="50" t="n">
        <v>10349</v>
      </c>
      <c r="AH95" s="50" t="n">
        <v>30</v>
      </c>
    </row>
    <row r="96" customFormat="false" ht="15" hidden="false" customHeight="false" outlineLevel="0" collapsed="false">
      <c r="A96" s="50" t="s">
        <v>927</v>
      </c>
      <c r="B96" s="50" t="s">
        <v>114</v>
      </c>
      <c r="C96" s="50" t="s">
        <v>225</v>
      </c>
      <c r="D96" s="50" t="n">
        <v>249</v>
      </c>
      <c r="E96" s="50" t="n">
        <v>97</v>
      </c>
      <c r="F96" s="50" t="n">
        <v>28</v>
      </c>
      <c r="G96" s="50" t="n">
        <v>110</v>
      </c>
      <c r="H96" s="50" t="n">
        <v>67</v>
      </c>
      <c r="I96" s="50" t="n">
        <v>14</v>
      </c>
      <c r="J96" s="50" t="n">
        <v>139</v>
      </c>
      <c r="K96" s="50" t="n">
        <v>30</v>
      </c>
      <c r="L96" s="50" t="n">
        <v>-2.698</v>
      </c>
      <c r="M96" s="50" t="n">
        <v>59</v>
      </c>
      <c r="N96" s="50" t="n">
        <v>50</v>
      </c>
      <c r="O96" s="50" t="n">
        <v>9</v>
      </c>
      <c r="P96" s="50" t="n">
        <v>2</v>
      </c>
      <c r="Q96" s="50" t="n">
        <v>0</v>
      </c>
      <c r="R96" s="50" t="n">
        <v>0</v>
      </c>
      <c r="S96" s="50" t="n">
        <v>7</v>
      </c>
      <c r="T96" s="50" t="n">
        <v>2</v>
      </c>
      <c r="U96" s="50" t="n">
        <v>0</v>
      </c>
      <c r="V96" s="50" t="n">
        <v>15</v>
      </c>
      <c r="W96" s="50" t="n">
        <v>15.1</v>
      </c>
      <c r="X96" s="50" t="n">
        <v>59</v>
      </c>
      <c r="Y96" s="50" t="n">
        <v>17.192</v>
      </c>
      <c r="Z96" s="50" t="n">
        <v>35</v>
      </c>
      <c r="AA96" s="50" t="n">
        <v>3</v>
      </c>
      <c r="AB96" s="50" t="n">
        <v>12</v>
      </c>
      <c r="AC96" s="50" t="n">
        <v>35</v>
      </c>
      <c r="AD96" s="50" t="n">
        <v>2988.9</v>
      </c>
      <c r="AE96" s="50" t="n">
        <v>5</v>
      </c>
      <c r="AF96" s="50" t="n">
        <v>85</v>
      </c>
      <c r="AG96" s="50" t="n">
        <v>6289.5</v>
      </c>
      <c r="AH96" s="50" t="n">
        <v>35</v>
      </c>
    </row>
    <row r="97" customFormat="false" ht="15" hidden="false" customHeight="false" outlineLevel="0" collapsed="false">
      <c r="A97" s="50" t="s">
        <v>928</v>
      </c>
      <c r="B97" s="50" t="s">
        <v>114</v>
      </c>
      <c r="C97" s="50" t="s">
        <v>252</v>
      </c>
      <c r="D97" s="50" t="n">
        <v>196</v>
      </c>
      <c r="E97" s="50" t="n">
        <v>88</v>
      </c>
      <c r="F97" s="50" t="n">
        <v>25</v>
      </c>
      <c r="G97" s="50" t="n">
        <v>97</v>
      </c>
      <c r="H97" s="50" t="n">
        <v>61</v>
      </c>
      <c r="I97" s="50" t="n">
        <v>8</v>
      </c>
      <c r="J97" s="50" t="n">
        <v>99</v>
      </c>
      <c r="K97" s="50" t="n">
        <v>27</v>
      </c>
      <c r="L97" s="50" t="n">
        <v>-1.226</v>
      </c>
      <c r="M97" s="50" t="n">
        <v>46</v>
      </c>
      <c r="N97" s="50" t="n">
        <v>39</v>
      </c>
      <c r="O97" s="50" t="n">
        <v>9</v>
      </c>
      <c r="P97" s="50" t="n">
        <v>1</v>
      </c>
      <c r="Q97" s="50" t="n">
        <v>0</v>
      </c>
      <c r="R97" s="50" t="n">
        <v>1</v>
      </c>
      <c r="S97" s="50" t="n">
        <v>6</v>
      </c>
      <c r="T97" s="50" t="n">
        <v>1</v>
      </c>
      <c r="U97" s="50" t="n">
        <v>0</v>
      </c>
      <c r="V97" s="50" t="n">
        <v>11</v>
      </c>
      <c r="W97" s="50" t="n">
        <v>14.45</v>
      </c>
      <c r="X97" s="50" t="n">
        <v>45</v>
      </c>
      <c r="Y97" s="50" t="n">
        <v>13.356</v>
      </c>
      <c r="Z97" s="50" t="n">
        <v>28</v>
      </c>
      <c r="AA97" s="50" t="n">
        <v>1</v>
      </c>
      <c r="AB97" s="50" t="n">
        <v>10</v>
      </c>
      <c r="AC97" s="50" t="n">
        <v>27</v>
      </c>
      <c r="AD97" s="50" t="n">
        <v>2341.1</v>
      </c>
      <c r="AE97" s="50" t="n">
        <v>10</v>
      </c>
      <c r="AF97" s="50" t="n">
        <v>77</v>
      </c>
      <c r="AG97" s="50" t="n">
        <v>5567.5</v>
      </c>
      <c r="AH97" s="50" t="n">
        <v>18</v>
      </c>
    </row>
    <row r="98" customFormat="false" ht="15" hidden="false" customHeight="false" outlineLevel="0" collapsed="false">
      <c r="A98" s="50" t="s">
        <v>929</v>
      </c>
      <c r="B98" s="50" t="s">
        <v>114</v>
      </c>
      <c r="C98" s="50" t="s">
        <v>254</v>
      </c>
      <c r="D98" s="50" t="n">
        <v>124</v>
      </c>
      <c r="E98" s="50" t="n">
        <v>75</v>
      </c>
      <c r="F98" s="50" t="n">
        <v>32</v>
      </c>
      <c r="G98" s="50" t="n">
        <v>66</v>
      </c>
      <c r="H98" s="50" t="n">
        <v>49</v>
      </c>
      <c r="I98" s="50" t="n">
        <v>15</v>
      </c>
      <c r="J98" s="50" t="n">
        <v>58</v>
      </c>
      <c r="K98" s="50" t="n">
        <v>26</v>
      </c>
      <c r="L98" s="50" t="n">
        <v>-4.386</v>
      </c>
      <c r="M98" s="50" t="n">
        <v>34</v>
      </c>
      <c r="N98" s="50" t="n">
        <v>33</v>
      </c>
      <c r="O98" s="50" t="n">
        <v>4</v>
      </c>
      <c r="P98" s="50" t="n">
        <v>2</v>
      </c>
      <c r="Q98" s="50" t="n">
        <v>0</v>
      </c>
      <c r="R98" s="50" t="n">
        <v>0</v>
      </c>
      <c r="S98" s="50" t="n">
        <v>1</v>
      </c>
      <c r="T98" s="50" t="n">
        <v>0</v>
      </c>
      <c r="U98" s="50" t="n">
        <v>0</v>
      </c>
      <c r="V98" s="50" t="n">
        <v>19</v>
      </c>
      <c r="W98" s="50" t="n">
        <v>5</v>
      </c>
      <c r="X98" s="50" t="n">
        <v>34</v>
      </c>
      <c r="Y98" s="50" t="n">
        <v>4.663</v>
      </c>
      <c r="Z98" s="50" t="n">
        <v>14</v>
      </c>
      <c r="AA98" s="50" t="n">
        <v>2</v>
      </c>
      <c r="AB98" s="50" t="n">
        <v>8</v>
      </c>
      <c r="AC98" s="50" t="n">
        <v>14</v>
      </c>
      <c r="AD98" s="50" t="n">
        <v>1276.2</v>
      </c>
      <c r="AE98" s="50" t="n">
        <v>4</v>
      </c>
      <c r="AF98" s="50" t="n">
        <v>65</v>
      </c>
      <c r="AG98" s="50" t="n">
        <v>4789.2</v>
      </c>
      <c r="AH98" s="50" t="n">
        <v>23</v>
      </c>
    </row>
    <row r="99" customFormat="false" ht="15" hidden="false" customHeight="false" outlineLevel="0" collapsed="false">
      <c r="A99" s="50" t="s">
        <v>930</v>
      </c>
      <c r="B99" s="50" t="s">
        <v>114</v>
      </c>
      <c r="C99" s="50" t="s">
        <v>256</v>
      </c>
      <c r="D99" s="50" t="n">
        <v>132</v>
      </c>
      <c r="E99" s="50" t="n">
        <v>68</v>
      </c>
      <c r="F99" s="50" t="n">
        <v>29</v>
      </c>
      <c r="G99" s="50" t="n">
        <v>60</v>
      </c>
      <c r="H99" s="50" t="n">
        <v>43</v>
      </c>
      <c r="I99" s="50" t="n">
        <v>16</v>
      </c>
      <c r="J99" s="50" t="n">
        <v>72</v>
      </c>
      <c r="K99" s="50" t="n">
        <v>25</v>
      </c>
      <c r="L99" s="50" t="n">
        <v>-2.56</v>
      </c>
      <c r="M99" s="50" t="n">
        <v>33</v>
      </c>
      <c r="N99" s="50" t="n">
        <v>28</v>
      </c>
      <c r="O99" s="50" t="n">
        <v>5</v>
      </c>
      <c r="P99" s="50" t="n">
        <v>2</v>
      </c>
      <c r="Q99" s="50" t="n">
        <v>0</v>
      </c>
      <c r="R99" s="50" t="n">
        <v>0</v>
      </c>
      <c r="S99" s="50" t="n">
        <v>4</v>
      </c>
      <c r="T99" s="50" t="n">
        <v>0</v>
      </c>
      <c r="U99" s="50" t="n">
        <v>1</v>
      </c>
      <c r="V99" s="50" t="n">
        <v>13</v>
      </c>
      <c r="W99" s="50" t="n">
        <v>8</v>
      </c>
      <c r="X99" s="50" t="n">
        <v>33</v>
      </c>
      <c r="Y99" s="50" t="n">
        <v>7.118</v>
      </c>
      <c r="Z99" s="50" t="n">
        <v>16</v>
      </c>
      <c r="AA99" s="50" t="n">
        <v>0</v>
      </c>
      <c r="AB99" s="50" t="n">
        <v>8</v>
      </c>
      <c r="AC99" s="50" t="n">
        <v>16</v>
      </c>
      <c r="AD99" s="50" t="n">
        <v>1456.8</v>
      </c>
      <c r="AE99" s="50" t="n">
        <v>5</v>
      </c>
      <c r="AF99" s="50" t="n">
        <v>61</v>
      </c>
      <c r="AG99" s="50" t="n">
        <v>4463.3</v>
      </c>
      <c r="AH99" s="50" t="n">
        <v>18</v>
      </c>
    </row>
    <row r="100" customFormat="false" ht="15" hidden="false" customHeight="false" outlineLevel="0" collapsed="false">
      <c r="A100" s="50" t="s">
        <v>931</v>
      </c>
      <c r="B100" s="50" t="s">
        <v>114</v>
      </c>
      <c r="C100" s="50" t="s">
        <v>258</v>
      </c>
      <c r="D100" s="50" t="n">
        <v>115</v>
      </c>
      <c r="E100" s="50" t="n">
        <v>63</v>
      </c>
      <c r="F100" s="50" t="n">
        <v>16</v>
      </c>
      <c r="G100" s="50" t="n">
        <v>43</v>
      </c>
      <c r="H100" s="50" t="n">
        <v>27</v>
      </c>
      <c r="I100" s="50" t="n">
        <v>3</v>
      </c>
      <c r="J100" s="50" t="n">
        <v>72</v>
      </c>
      <c r="K100" s="50" t="n">
        <v>36</v>
      </c>
      <c r="L100" s="50" t="n">
        <v>-0.465</v>
      </c>
      <c r="M100" s="50" t="n">
        <v>29</v>
      </c>
      <c r="N100" s="50" t="n">
        <v>27</v>
      </c>
      <c r="O100" s="50" t="n">
        <v>7</v>
      </c>
      <c r="P100" s="50" t="n">
        <v>0</v>
      </c>
      <c r="Q100" s="50" t="n">
        <v>0</v>
      </c>
      <c r="R100" s="50" t="n">
        <v>1</v>
      </c>
      <c r="S100" s="50" t="n">
        <v>1</v>
      </c>
      <c r="T100" s="50" t="n">
        <v>0</v>
      </c>
      <c r="U100" s="50" t="n">
        <v>1</v>
      </c>
      <c r="V100" s="50" t="n">
        <v>6</v>
      </c>
      <c r="W100" s="50" t="n">
        <v>8.1</v>
      </c>
      <c r="X100" s="50" t="n">
        <v>29</v>
      </c>
      <c r="Y100" s="50" t="n">
        <v>7.583</v>
      </c>
      <c r="Z100" s="50" t="n">
        <v>22</v>
      </c>
      <c r="AA100" s="50" t="n">
        <v>1</v>
      </c>
      <c r="AB100" s="50" t="n">
        <v>5</v>
      </c>
      <c r="AC100" s="50" t="n">
        <v>22</v>
      </c>
      <c r="AD100" s="50" t="n">
        <v>1875.1</v>
      </c>
      <c r="AE100" s="50" t="n">
        <v>10</v>
      </c>
      <c r="AF100" s="50" t="n">
        <v>52</v>
      </c>
      <c r="AG100" s="50" t="n">
        <v>3593.8</v>
      </c>
      <c r="AH100" s="50" t="n">
        <v>4</v>
      </c>
    </row>
    <row r="101" customFormat="false" ht="15" hidden="false" customHeight="false" outlineLevel="0" collapsed="false">
      <c r="A101" s="50" t="s">
        <v>932</v>
      </c>
      <c r="B101" s="50" t="s">
        <v>114</v>
      </c>
      <c r="C101" s="50" t="s">
        <v>192</v>
      </c>
      <c r="D101" s="50" t="n">
        <v>80</v>
      </c>
      <c r="E101" s="50" t="n">
        <v>45</v>
      </c>
      <c r="F101" s="50" t="n">
        <v>10</v>
      </c>
      <c r="G101" s="50" t="n">
        <v>44</v>
      </c>
      <c r="H101" s="50" t="n">
        <v>31</v>
      </c>
      <c r="I101" s="50" t="n">
        <v>4</v>
      </c>
      <c r="J101" s="50" t="n">
        <v>36</v>
      </c>
      <c r="K101" s="50" t="n">
        <v>14</v>
      </c>
      <c r="L101" s="50" t="n">
        <v>-4.151</v>
      </c>
      <c r="M101" s="50" t="n">
        <v>24</v>
      </c>
      <c r="N101" s="50" t="n">
        <v>24</v>
      </c>
      <c r="O101" s="50" t="n">
        <v>3</v>
      </c>
      <c r="P101" s="50" t="n">
        <v>0</v>
      </c>
      <c r="Q101" s="50" t="n">
        <v>0</v>
      </c>
      <c r="R101" s="50" t="n">
        <v>0</v>
      </c>
      <c r="S101" s="50" t="n">
        <v>0</v>
      </c>
      <c r="T101" s="50" t="n">
        <v>0</v>
      </c>
      <c r="U101" s="50" t="n">
        <v>0</v>
      </c>
      <c r="V101" s="50" t="n">
        <v>6</v>
      </c>
      <c r="W101" s="50" t="n">
        <v>2.7</v>
      </c>
      <c r="X101" s="50" t="n">
        <v>24</v>
      </c>
      <c r="Y101" s="50" t="n">
        <v>3.859</v>
      </c>
      <c r="Z101" s="50" t="n">
        <v>18</v>
      </c>
      <c r="AA101" s="50" t="n">
        <v>0</v>
      </c>
      <c r="AB101" s="50" t="n">
        <v>4</v>
      </c>
      <c r="AC101" s="50" t="n">
        <v>18</v>
      </c>
      <c r="AD101" s="50" t="n">
        <v>1485.2</v>
      </c>
      <c r="AE101" s="50" t="n">
        <v>3</v>
      </c>
      <c r="AF101" s="50" t="n">
        <v>39</v>
      </c>
      <c r="AG101" s="50" t="n">
        <v>2753.3</v>
      </c>
      <c r="AH101" s="50" t="n">
        <v>3</v>
      </c>
    </row>
    <row r="102" customFormat="false" ht="15" hidden="false" customHeight="false" outlineLevel="0" collapsed="false">
      <c r="A102" s="50" t="s">
        <v>933</v>
      </c>
      <c r="B102" s="50" t="s">
        <v>114</v>
      </c>
      <c r="C102" s="50" t="s">
        <v>261</v>
      </c>
      <c r="D102" s="50" t="n">
        <v>65</v>
      </c>
      <c r="E102" s="50" t="n">
        <v>37</v>
      </c>
      <c r="F102" s="50" t="n">
        <v>11</v>
      </c>
      <c r="G102" s="50" t="n">
        <v>32</v>
      </c>
      <c r="H102" s="50" t="n">
        <v>23</v>
      </c>
      <c r="I102" s="50" t="n">
        <v>2</v>
      </c>
      <c r="J102" s="50" t="n">
        <v>33</v>
      </c>
      <c r="K102" s="50" t="n">
        <v>14</v>
      </c>
      <c r="L102" s="50" t="n">
        <v>-2.007</v>
      </c>
      <c r="M102" s="50" t="n">
        <v>19</v>
      </c>
      <c r="N102" s="50" t="n">
        <v>19</v>
      </c>
      <c r="O102" s="50" t="n">
        <v>4</v>
      </c>
      <c r="P102" s="50" t="n">
        <v>1</v>
      </c>
      <c r="Q102" s="50" t="n">
        <v>0</v>
      </c>
      <c r="R102" s="50" t="n">
        <v>0</v>
      </c>
      <c r="S102" s="50" t="n">
        <v>0</v>
      </c>
      <c r="T102" s="50" t="n">
        <v>0</v>
      </c>
      <c r="U102" s="50" t="n">
        <v>0</v>
      </c>
      <c r="V102" s="50" t="n">
        <v>9</v>
      </c>
      <c r="W102" s="50" t="n">
        <v>3.95</v>
      </c>
      <c r="X102" s="50" t="n">
        <v>19</v>
      </c>
      <c r="Y102" s="50" t="n">
        <v>3.897</v>
      </c>
      <c r="Z102" s="50" t="n">
        <v>10</v>
      </c>
      <c r="AA102" s="50" t="n">
        <v>0</v>
      </c>
      <c r="AB102" s="50" t="n">
        <v>2</v>
      </c>
      <c r="AC102" s="50" t="n">
        <v>10</v>
      </c>
      <c r="AD102" s="50" t="n">
        <v>825.3</v>
      </c>
      <c r="AE102" s="50" t="n">
        <v>4</v>
      </c>
      <c r="AF102" s="50" t="n">
        <v>32</v>
      </c>
      <c r="AG102" s="50" t="n">
        <v>2268.6</v>
      </c>
      <c r="AH102" s="50" t="n">
        <v>2</v>
      </c>
    </row>
    <row r="103" customFormat="false" ht="15" hidden="false" customHeight="false" outlineLevel="0" collapsed="false">
      <c r="A103" s="50" t="s">
        <v>934</v>
      </c>
      <c r="B103" s="50" t="s">
        <v>114</v>
      </c>
      <c r="C103" s="50" t="s">
        <v>263</v>
      </c>
      <c r="D103" s="50" t="n">
        <v>76</v>
      </c>
      <c r="E103" s="50" t="n">
        <v>36</v>
      </c>
      <c r="F103" s="50" t="n">
        <v>10</v>
      </c>
      <c r="G103" s="50" t="n">
        <v>33</v>
      </c>
      <c r="H103" s="50" t="n">
        <v>25</v>
      </c>
      <c r="I103" s="50" t="n">
        <v>4</v>
      </c>
      <c r="J103" s="50" t="n">
        <v>43</v>
      </c>
      <c r="K103" s="50" t="n">
        <v>11</v>
      </c>
      <c r="L103" s="50" t="n">
        <v>-0.467</v>
      </c>
      <c r="M103" s="50" t="n">
        <v>15</v>
      </c>
      <c r="N103" s="50" t="n">
        <v>11</v>
      </c>
      <c r="O103" s="50" t="n">
        <v>2</v>
      </c>
      <c r="P103" s="50" t="n">
        <v>1</v>
      </c>
      <c r="Q103" s="50" t="n">
        <v>0</v>
      </c>
      <c r="R103" s="50" t="n">
        <v>0</v>
      </c>
      <c r="S103" s="50" t="n">
        <v>3</v>
      </c>
      <c r="T103" s="50" t="n">
        <v>0</v>
      </c>
      <c r="U103" s="50" t="n">
        <v>1</v>
      </c>
      <c r="V103" s="50" t="n">
        <v>6</v>
      </c>
      <c r="W103" s="50" t="n">
        <v>4.25</v>
      </c>
      <c r="X103" s="50" t="n">
        <v>15</v>
      </c>
      <c r="Y103" s="50" t="n">
        <v>4.46</v>
      </c>
      <c r="Z103" s="50" t="n">
        <v>6</v>
      </c>
      <c r="AA103" s="50" t="n">
        <v>0</v>
      </c>
      <c r="AB103" s="50" t="n">
        <v>3</v>
      </c>
      <c r="AC103" s="50" t="n">
        <v>6</v>
      </c>
      <c r="AD103" s="50" t="n">
        <v>543.7</v>
      </c>
      <c r="AE103" s="50" t="n">
        <v>4</v>
      </c>
      <c r="AF103" s="50" t="n">
        <v>32</v>
      </c>
      <c r="AG103" s="50" t="n">
        <v>2439.8</v>
      </c>
      <c r="AH103" s="50" t="n">
        <v>20</v>
      </c>
    </row>
    <row r="104" customFormat="false" ht="15" hidden="false" customHeight="false" outlineLevel="0" collapsed="false">
      <c r="A104" s="50" t="s">
        <v>935</v>
      </c>
      <c r="B104" s="50" t="s">
        <v>114</v>
      </c>
      <c r="C104" s="50" t="s">
        <v>265</v>
      </c>
      <c r="D104" s="50" t="n">
        <v>54</v>
      </c>
      <c r="E104" s="50" t="n">
        <v>34</v>
      </c>
      <c r="F104" s="50" t="n">
        <v>3</v>
      </c>
      <c r="G104" s="50" t="n">
        <v>25</v>
      </c>
      <c r="H104" s="50" t="n">
        <v>21</v>
      </c>
      <c r="I104" s="50" t="n">
        <v>0</v>
      </c>
      <c r="J104" s="50" t="n">
        <v>29</v>
      </c>
      <c r="K104" s="50" t="n">
        <v>13</v>
      </c>
      <c r="L104" s="50" t="n">
        <v>-0.557</v>
      </c>
      <c r="M104" s="50" t="n">
        <v>15</v>
      </c>
      <c r="N104" s="50" t="n">
        <v>14</v>
      </c>
      <c r="O104" s="50" t="n">
        <v>4</v>
      </c>
      <c r="P104" s="50" t="n">
        <v>1</v>
      </c>
      <c r="Q104" s="50" t="n">
        <v>0</v>
      </c>
      <c r="R104" s="50" t="n">
        <v>0</v>
      </c>
      <c r="S104" s="50" t="n">
        <v>1</v>
      </c>
      <c r="T104" s="50" t="n">
        <v>0</v>
      </c>
      <c r="U104" s="50" t="n">
        <v>0</v>
      </c>
      <c r="V104" s="50" t="n">
        <v>2</v>
      </c>
      <c r="W104" s="50" t="n">
        <v>4.65</v>
      </c>
      <c r="X104" s="50" t="n">
        <v>15</v>
      </c>
      <c r="Y104" s="50" t="n">
        <v>4.509</v>
      </c>
      <c r="Z104" s="50" t="n">
        <v>12</v>
      </c>
      <c r="AA104" s="50" t="n">
        <v>0</v>
      </c>
      <c r="AB104" s="50" t="n">
        <v>5</v>
      </c>
      <c r="AC104" s="50" t="n">
        <v>12</v>
      </c>
      <c r="AD104" s="50" t="n">
        <v>1080.5</v>
      </c>
      <c r="AE104" s="50" t="n">
        <v>4</v>
      </c>
      <c r="AF104" s="50" t="n">
        <v>30</v>
      </c>
      <c r="AG104" s="50" t="n">
        <v>2244.2</v>
      </c>
      <c r="AH104" s="50" t="n">
        <v>14</v>
      </c>
    </row>
    <row r="105" customFormat="false" ht="15" hidden="false" customHeight="false" outlineLevel="0" collapsed="false">
      <c r="A105" s="50" t="s">
        <v>936</v>
      </c>
      <c r="B105" s="50" t="s">
        <v>114</v>
      </c>
      <c r="C105" s="50" t="s">
        <v>267</v>
      </c>
      <c r="D105" s="50" t="n">
        <v>46</v>
      </c>
      <c r="E105" s="50" t="n">
        <v>27</v>
      </c>
      <c r="F105" s="50" t="n">
        <v>4</v>
      </c>
      <c r="G105" s="50" t="n">
        <v>24</v>
      </c>
      <c r="H105" s="50" t="n">
        <v>20</v>
      </c>
      <c r="I105" s="50" t="n">
        <v>4</v>
      </c>
      <c r="J105" s="50" t="n">
        <v>22</v>
      </c>
      <c r="K105" s="50" t="n">
        <v>7</v>
      </c>
      <c r="L105" s="50" t="n">
        <v>-0.019</v>
      </c>
      <c r="M105" s="50" t="n">
        <v>12</v>
      </c>
      <c r="N105" s="50" t="n">
        <v>11</v>
      </c>
      <c r="O105" s="50" t="n">
        <v>2</v>
      </c>
      <c r="P105" s="50" t="n">
        <v>1</v>
      </c>
      <c r="Q105" s="50" t="n">
        <v>0</v>
      </c>
      <c r="R105" s="50" t="n">
        <v>1</v>
      </c>
      <c r="S105" s="50" t="n">
        <v>1</v>
      </c>
      <c r="T105" s="50" t="n">
        <v>0</v>
      </c>
      <c r="U105" s="50" t="n">
        <v>0</v>
      </c>
      <c r="V105" s="50" t="n">
        <v>2</v>
      </c>
      <c r="W105" s="50" t="n">
        <v>3.95</v>
      </c>
      <c r="X105" s="50" t="n">
        <v>12</v>
      </c>
      <c r="Y105" s="50" t="n">
        <v>4.514</v>
      </c>
      <c r="Z105" s="50" t="n">
        <v>9</v>
      </c>
      <c r="AA105" s="50" t="n">
        <v>3</v>
      </c>
      <c r="AB105" s="50" t="n">
        <v>4</v>
      </c>
      <c r="AC105" s="50" t="n">
        <v>9</v>
      </c>
      <c r="AD105" s="50" t="n">
        <v>857.9</v>
      </c>
      <c r="AE105" s="50" t="n">
        <v>5</v>
      </c>
      <c r="AF105" s="50" t="n">
        <v>25</v>
      </c>
      <c r="AG105" s="50" t="n">
        <v>1977.2</v>
      </c>
      <c r="AH105" s="50" t="n">
        <v>20</v>
      </c>
    </row>
    <row r="106" customFormat="false" ht="15" hidden="false" customHeight="false" outlineLevel="0" collapsed="false">
      <c r="A106" s="50" t="s">
        <v>937</v>
      </c>
      <c r="B106" s="50" t="s">
        <v>114</v>
      </c>
      <c r="C106" s="50" t="s">
        <v>269</v>
      </c>
      <c r="D106" s="50" t="n">
        <v>23</v>
      </c>
      <c r="E106" s="50" t="n">
        <v>7</v>
      </c>
      <c r="F106" s="50" t="n">
        <v>3</v>
      </c>
      <c r="G106" s="50" t="n">
        <v>9</v>
      </c>
      <c r="H106" s="50" t="n">
        <v>3</v>
      </c>
      <c r="I106" s="50" t="n">
        <v>0</v>
      </c>
      <c r="J106" s="50" t="n">
        <v>14</v>
      </c>
      <c r="K106" s="50" t="n">
        <v>4</v>
      </c>
      <c r="L106" s="50" t="n">
        <v>-0.372</v>
      </c>
      <c r="M106" s="50" t="n">
        <v>6</v>
      </c>
      <c r="N106" s="50" t="n">
        <v>5</v>
      </c>
      <c r="O106" s="50" t="n">
        <v>1</v>
      </c>
      <c r="P106" s="50" t="n">
        <v>0</v>
      </c>
      <c r="Q106" s="50" t="n">
        <v>0</v>
      </c>
      <c r="R106" s="50" t="n">
        <v>0</v>
      </c>
      <c r="S106" s="50" t="n">
        <v>1</v>
      </c>
      <c r="T106" s="50" t="n">
        <v>0</v>
      </c>
      <c r="U106" s="50" t="n">
        <v>0</v>
      </c>
      <c r="V106" s="50" t="n">
        <v>2</v>
      </c>
      <c r="W106" s="50" t="n">
        <v>1.6</v>
      </c>
      <c r="X106" s="50" t="n">
        <v>6</v>
      </c>
      <c r="Y106" s="50" t="n">
        <v>2.034</v>
      </c>
      <c r="Z106" s="50" t="n">
        <v>3</v>
      </c>
      <c r="AA106" s="50" t="n">
        <v>0</v>
      </c>
      <c r="AB106" s="50" t="n">
        <v>2</v>
      </c>
      <c r="AC106" s="50" t="n">
        <v>3</v>
      </c>
      <c r="AD106" s="50" t="n">
        <v>261.9</v>
      </c>
      <c r="AE106" s="50" t="n">
        <v>2</v>
      </c>
      <c r="AF106" s="50" t="n">
        <v>7</v>
      </c>
      <c r="AG106" s="50" t="n">
        <v>478.7</v>
      </c>
      <c r="AH106" s="50" t="n">
        <v>0</v>
      </c>
    </row>
    <row r="107" customFormat="false" ht="15" hidden="false" customHeight="false" outlineLevel="0" collapsed="false">
      <c r="A107" s="50" t="s">
        <v>938</v>
      </c>
      <c r="B107" s="50" t="s">
        <v>114</v>
      </c>
      <c r="C107" s="50" t="s">
        <v>271</v>
      </c>
      <c r="D107" s="50" t="n">
        <v>20</v>
      </c>
      <c r="E107" s="50" t="n">
        <v>13</v>
      </c>
      <c r="F107" s="50" t="n">
        <v>6</v>
      </c>
      <c r="G107" s="50" t="n">
        <v>9</v>
      </c>
      <c r="H107" s="50" t="n">
        <v>6</v>
      </c>
      <c r="I107" s="50" t="n">
        <v>1</v>
      </c>
      <c r="J107" s="50" t="n">
        <v>11</v>
      </c>
      <c r="K107" s="50" t="n">
        <v>7</v>
      </c>
      <c r="L107" s="50" t="n">
        <v>-1.05</v>
      </c>
      <c r="M107" s="50" t="n">
        <v>6</v>
      </c>
      <c r="N107" s="50" t="n">
        <v>6</v>
      </c>
      <c r="O107" s="50" t="n">
        <v>1</v>
      </c>
      <c r="P107" s="50" t="n">
        <v>0</v>
      </c>
      <c r="Q107" s="50" t="n">
        <v>0</v>
      </c>
      <c r="R107" s="50" t="n">
        <v>0</v>
      </c>
      <c r="S107" s="50" t="n">
        <v>0</v>
      </c>
      <c r="T107" s="50" t="n">
        <v>0</v>
      </c>
      <c r="U107" s="50" t="n">
        <v>0</v>
      </c>
      <c r="V107" s="50" t="n">
        <v>3</v>
      </c>
      <c r="W107" s="50" t="n">
        <v>0.9</v>
      </c>
      <c r="X107" s="50" t="n">
        <v>6</v>
      </c>
      <c r="Y107" s="50" t="n">
        <v>0.465</v>
      </c>
      <c r="Z107" s="50" t="n">
        <v>3</v>
      </c>
      <c r="AA107" s="50" t="n">
        <v>0</v>
      </c>
      <c r="AB107" s="50" t="n">
        <v>0</v>
      </c>
      <c r="AC107" s="50" t="n">
        <v>3</v>
      </c>
      <c r="AD107" s="50" t="n">
        <v>271.7</v>
      </c>
      <c r="AE107" s="50" t="n">
        <v>0</v>
      </c>
      <c r="AF107" s="50" t="n">
        <v>11</v>
      </c>
      <c r="AG107" s="50" t="n">
        <v>804.3</v>
      </c>
      <c r="AH107" s="50" t="n">
        <v>3</v>
      </c>
    </row>
    <row r="108" customFormat="false" ht="15" hidden="false" customHeight="false" outlineLevel="0" collapsed="false">
      <c r="A108" s="50" t="s">
        <v>939</v>
      </c>
      <c r="B108" s="50" t="s">
        <v>114</v>
      </c>
      <c r="C108" s="50" t="s">
        <v>273</v>
      </c>
      <c r="D108" s="50" t="n">
        <v>4</v>
      </c>
      <c r="E108" s="50" t="n">
        <v>3</v>
      </c>
      <c r="F108" s="50" t="n">
        <v>2</v>
      </c>
      <c r="G108" s="50" t="n">
        <v>1</v>
      </c>
      <c r="H108" s="50" t="n">
        <v>1</v>
      </c>
      <c r="I108" s="50" t="n">
        <v>1</v>
      </c>
      <c r="J108" s="50" t="n">
        <v>3</v>
      </c>
      <c r="K108" s="50" t="n">
        <v>2</v>
      </c>
      <c r="L108" s="50" t="n">
        <v>-0.256</v>
      </c>
      <c r="M108" s="50" t="n">
        <v>1</v>
      </c>
      <c r="N108" s="50" t="n">
        <v>1</v>
      </c>
      <c r="O108" s="50" t="n">
        <v>0</v>
      </c>
      <c r="P108" s="50" t="n">
        <v>0</v>
      </c>
      <c r="Q108" s="50" t="n">
        <v>0</v>
      </c>
      <c r="R108" s="50" t="n">
        <v>0</v>
      </c>
      <c r="S108" s="50" t="n">
        <v>0</v>
      </c>
      <c r="T108" s="50" t="n">
        <v>0</v>
      </c>
      <c r="U108" s="50" t="n">
        <v>0</v>
      </c>
      <c r="V108" s="50" t="n">
        <v>1</v>
      </c>
      <c r="W108" s="50" t="n">
        <v>0</v>
      </c>
      <c r="X108" s="50" t="n">
        <v>1</v>
      </c>
      <c r="Y108" s="50" t="n">
        <v>0</v>
      </c>
      <c r="Z108" s="50" t="n">
        <v>0</v>
      </c>
      <c r="AA108" s="50" t="n">
        <v>0</v>
      </c>
      <c r="AB108" s="50" t="n">
        <v>0</v>
      </c>
      <c r="AC108" s="50" t="n">
        <v>0</v>
      </c>
      <c r="AD108" s="50" t="n">
        <v>0</v>
      </c>
      <c r="AE108" s="50" t="n">
        <v>0</v>
      </c>
      <c r="AF108" s="50" t="n">
        <v>2</v>
      </c>
      <c r="AG108" s="50" t="n">
        <v>137.3</v>
      </c>
      <c r="AH108" s="50" t="n">
        <v>0</v>
      </c>
    </row>
    <row r="109" customFormat="false" ht="15" hidden="false" customHeight="false" outlineLevel="0" collapsed="false">
      <c r="A109" s="50" t="s">
        <v>940</v>
      </c>
      <c r="B109" s="50" t="s">
        <v>114</v>
      </c>
      <c r="C109" s="50" t="s">
        <v>275</v>
      </c>
      <c r="D109" s="50" t="n">
        <v>4</v>
      </c>
      <c r="E109" s="50" t="n">
        <v>1</v>
      </c>
      <c r="F109" s="50" t="n">
        <v>0</v>
      </c>
      <c r="G109" s="50" t="n">
        <v>0</v>
      </c>
      <c r="H109" s="50" t="n">
        <v>0</v>
      </c>
      <c r="I109" s="50" t="n">
        <v>0</v>
      </c>
      <c r="J109" s="50" t="n">
        <v>4</v>
      </c>
      <c r="K109" s="50" t="n">
        <v>1</v>
      </c>
      <c r="L109" s="50" t="n">
        <v>-0.259</v>
      </c>
      <c r="M109" s="50" t="n">
        <v>1</v>
      </c>
      <c r="N109" s="50" t="n">
        <v>1</v>
      </c>
      <c r="O109" s="50" t="n">
        <v>0</v>
      </c>
      <c r="P109" s="50" t="n">
        <v>0</v>
      </c>
      <c r="Q109" s="50" t="n">
        <v>0</v>
      </c>
      <c r="R109" s="50" t="n">
        <v>0</v>
      </c>
      <c r="S109" s="50" t="n">
        <v>0</v>
      </c>
      <c r="T109" s="50" t="n">
        <v>0</v>
      </c>
      <c r="U109" s="50" t="n">
        <v>0</v>
      </c>
      <c r="V109" s="50" t="n">
        <v>0</v>
      </c>
      <c r="W109" s="50" t="n">
        <v>0</v>
      </c>
      <c r="X109" s="50" t="n">
        <v>1</v>
      </c>
      <c r="Y109" s="50" t="n">
        <v>0.292</v>
      </c>
      <c r="Z109" s="50" t="n">
        <v>1</v>
      </c>
      <c r="AA109" s="50" t="n">
        <v>0</v>
      </c>
      <c r="AB109" s="50" t="n">
        <v>0</v>
      </c>
      <c r="AC109" s="50" t="n">
        <v>1</v>
      </c>
      <c r="AD109" s="50" t="n">
        <v>79.9</v>
      </c>
      <c r="AE109" s="50" t="n">
        <v>0</v>
      </c>
      <c r="AF109" s="50" t="n">
        <v>1</v>
      </c>
      <c r="AG109" s="50" t="n">
        <v>73.5</v>
      </c>
      <c r="AH109" s="50" t="n">
        <v>0</v>
      </c>
    </row>
    <row r="110" customFormat="false" ht="15" hidden="false" customHeight="false" outlineLevel="0" collapsed="false">
      <c r="A110" s="50" t="s">
        <v>941</v>
      </c>
      <c r="B110" s="50" t="s">
        <v>116</v>
      </c>
      <c r="C110" s="50" t="s">
        <v>226</v>
      </c>
      <c r="D110" s="50" t="n">
        <v>2752</v>
      </c>
      <c r="E110" s="50" t="n">
        <v>1303</v>
      </c>
      <c r="F110" s="50" t="n">
        <v>282</v>
      </c>
      <c r="G110" s="50" t="n">
        <v>1273</v>
      </c>
      <c r="H110" s="50" t="n">
        <v>863</v>
      </c>
      <c r="I110" s="50" t="n">
        <v>126</v>
      </c>
      <c r="J110" s="50" t="n">
        <v>1472</v>
      </c>
      <c r="K110" s="50" t="n">
        <v>440</v>
      </c>
      <c r="L110" s="50" t="n">
        <v>10.942</v>
      </c>
      <c r="M110" s="50" t="n">
        <v>681</v>
      </c>
      <c r="N110" s="50" t="n">
        <v>597</v>
      </c>
      <c r="O110" s="50" t="n">
        <v>148</v>
      </c>
      <c r="P110" s="50" t="n">
        <v>38</v>
      </c>
      <c r="Q110" s="50" t="n">
        <v>4</v>
      </c>
      <c r="R110" s="50" t="n">
        <v>24</v>
      </c>
      <c r="S110" s="50" t="n">
        <v>71</v>
      </c>
      <c r="T110" s="50" t="n">
        <v>3</v>
      </c>
      <c r="U110" s="50" t="n">
        <v>7</v>
      </c>
      <c r="V110" s="50" t="n">
        <v>141</v>
      </c>
      <c r="W110" s="50" t="n">
        <v>226.8</v>
      </c>
      <c r="X110" s="50" t="n">
        <v>676</v>
      </c>
      <c r="Y110" s="50" t="n">
        <v>234.843</v>
      </c>
      <c r="Z110" s="50" t="n">
        <v>464</v>
      </c>
      <c r="AA110" s="50" t="n">
        <v>58</v>
      </c>
      <c r="AB110" s="50" t="n">
        <v>202</v>
      </c>
      <c r="AC110" s="50" t="n">
        <v>463</v>
      </c>
      <c r="AD110" s="50" t="n">
        <v>41503.3</v>
      </c>
      <c r="AE110" s="50" t="n">
        <v>177</v>
      </c>
      <c r="AF110" s="50" t="n">
        <v>1165</v>
      </c>
      <c r="AG110" s="50" t="n">
        <v>85992.3</v>
      </c>
      <c r="AH110" s="50" t="n">
        <v>431</v>
      </c>
    </row>
    <row r="111" customFormat="false" ht="15" hidden="false" customHeight="false" outlineLevel="0" collapsed="false">
      <c r="A111" s="50" t="s">
        <v>942</v>
      </c>
      <c r="B111" s="50" t="s">
        <v>116</v>
      </c>
      <c r="C111" s="50" t="s">
        <v>227</v>
      </c>
      <c r="D111" s="50" t="n">
        <v>2251</v>
      </c>
      <c r="E111" s="50" t="n">
        <v>1141</v>
      </c>
      <c r="F111" s="50" t="n">
        <v>347</v>
      </c>
      <c r="G111" s="50" t="n">
        <v>1069</v>
      </c>
      <c r="H111" s="50" t="n">
        <v>738</v>
      </c>
      <c r="I111" s="50" t="n">
        <v>116</v>
      </c>
      <c r="J111" s="50" t="n">
        <v>1170</v>
      </c>
      <c r="K111" s="50" t="n">
        <v>403</v>
      </c>
      <c r="L111" s="50" t="n">
        <v>-29.237</v>
      </c>
      <c r="M111" s="50" t="n">
        <v>608</v>
      </c>
      <c r="N111" s="50" t="n">
        <v>551</v>
      </c>
      <c r="O111" s="50" t="n">
        <v>114</v>
      </c>
      <c r="P111" s="50" t="n">
        <v>15</v>
      </c>
      <c r="Q111" s="50" t="n">
        <v>5</v>
      </c>
      <c r="R111" s="50" t="n">
        <v>20</v>
      </c>
      <c r="S111" s="50" t="n">
        <v>41</v>
      </c>
      <c r="T111" s="50" t="n">
        <v>6</v>
      </c>
      <c r="U111" s="50" t="n">
        <v>7</v>
      </c>
      <c r="V111" s="50" t="n">
        <v>165</v>
      </c>
      <c r="W111" s="50" t="n">
        <v>163.95</v>
      </c>
      <c r="X111" s="50" t="n">
        <v>599</v>
      </c>
      <c r="Y111" s="50" t="n">
        <v>180.11</v>
      </c>
      <c r="Z111" s="50" t="n">
        <v>396</v>
      </c>
      <c r="AA111" s="50" t="n">
        <v>36</v>
      </c>
      <c r="AB111" s="50" t="n">
        <v>158</v>
      </c>
      <c r="AC111" s="50" t="n">
        <v>393</v>
      </c>
      <c r="AD111" s="50" t="n">
        <v>34777.8</v>
      </c>
      <c r="AE111" s="50" t="n">
        <v>128</v>
      </c>
      <c r="AF111" s="50" t="n">
        <v>1006</v>
      </c>
      <c r="AG111" s="50" t="n">
        <v>75495</v>
      </c>
      <c r="AH111" s="50" t="n">
        <v>517</v>
      </c>
    </row>
    <row r="112" customFormat="false" ht="15" hidden="false" customHeight="false" outlineLevel="0" collapsed="false">
      <c r="A112" s="50" t="s">
        <v>943</v>
      </c>
      <c r="B112" s="50" t="s">
        <v>116</v>
      </c>
      <c r="C112" s="50" t="s">
        <v>228</v>
      </c>
      <c r="D112" s="50" t="n">
        <v>2159</v>
      </c>
      <c r="E112" s="50" t="n">
        <v>997</v>
      </c>
      <c r="F112" s="50" t="n">
        <v>148</v>
      </c>
      <c r="G112" s="50" t="n">
        <v>1072</v>
      </c>
      <c r="H112" s="50" t="n">
        <v>692</v>
      </c>
      <c r="I112" s="50" t="n">
        <v>66</v>
      </c>
      <c r="J112" s="50" t="n">
        <v>1083</v>
      </c>
      <c r="K112" s="50" t="n">
        <v>305</v>
      </c>
      <c r="L112" s="50" t="n">
        <v>2.494</v>
      </c>
      <c r="M112" s="50" t="n">
        <v>586</v>
      </c>
      <c r="N112" s="50" t="n">
        <v>508</v>
      </c>
      <c r="O112" s="50" t="n">
        <v>126</v>
      </c>
      <c r="P112" s="50" t="n">
        <v>25</v>
      </c>
      <c r="Q112" s="50" t="n">
        <v>1</v>
      </c>
      <c r="R112" s="50" t="n">
        <v>13</v>
      </c>
      <c r="S112" s="50" t="n">
        <v>51</v>
      </c>
      <c r="T112" s="50" t="n">
        <v>15</v>
      </c>
      <c r="U112" s="50" t="n">
        <v>4</v>
      </c>
      <c r="V112" s="50" t="n">
        <v>79</v>
      </c>
      <c r="W112" s="50" t="n">
        <v>183.35</v>
      </c>
      <c r="X112" s="50" t="n">
        <v>576</v>
      </c>
      <c r="Y112" s="50" t="n">
        <v>168.304</v>
      </c>
      <c r="Z112" s="50" t="n">
        <v>440</v>
      </c>
      <c r="AA112" s="50" t="n">
        <v>12</v>
      </c>
      <c r="AB112" s="50" t="n">
        <v>110</v>
      </c>
      <c r="AC112" s="50" t="n">
        <v>438</v>
      </c>
      <c r="AD112" s="50" t="n">
        <v>35711.4</v>
      </c>
      <c r="AE112" s="50" t="n">
        <v>134</v>
      </c>
      <c r="AF112" s="50" t="n">
        <v>874</v>
      </c>
      <c r="AG112" s="50" t="n">
        <v>60454.4</v>
      </c>
      <c r="AH112" s="50" t="n">
        <v>56</v>
      </c>
    </row>
    <row r="113" customFormat="false" ht="15" hidden="false" customHeight="false" outlineLevel="0" collapsed="false">
      <c r="A113" s="50" t="s">
        <v>944</v>
      </c>
      <c r="B113" s="50" t="s">
        <v>116</v>
      </c>
      <c r="C113" s="50" t="s">
        <v>230</v>
      </c>
      <c r="D113" s="50" t="n">
        <v>2106</v>
      </c>
      <c r="E113" s="50" t="n">
        <v>1212</v>
      </c>
      <c r="F113" s="50" t="n">
        <v>275</v>
      </c>
      <c r="G113" s="50" t="n">
        <v>992</v>
      </c>
      <c r="H113" s="50" t="n">
        <v>710</v>
      </c>
      <c r="I113" s="50" t="n">
        <v>98</v>
      </c>
      <c r="J113" s="50" t="n">
        <v>1109</v>
      </c>
      <c r="K113" s="50" t="n">
        <v>502</v>
      </c>
      <c r="L113" s="50" t="n">
        <v>6.104</v>
      </c>
      <c r="M113" s="50" t="n">
        <v>576</v>
      </c>
      <c r="N113" s="50" t="n">
        <v>541</v>
      </c>
      <c r="O113" s="50" t="n">
        <v>154</v>
      </c>
      <c r="P113" s="50" t="n">
        <v>32</v>
      </c>
      <c r="Q113" s="50" t="n">
        <v>3</v>
      </c>
      <c r="R113" s="50" t="n">
        <v>16</v>
      </c>
      <c r="S113" s="50" t="n">
        <v>22</v>
      </c>
      <c r="T113" s="50" t="n">
        <v>8</v>
      </c>
      <c r="U113" s="50" t="n">
        <v>3</v>
      </c>
      <c r="V113" s="50" t="n">
        <v>117</v>
      </c>
      <c r="W113" s="50" t="n">
        <v>188</v>
      </c>
      <c r="X113" s="50" t="n">
        <v>569</v>
      </c>
      <c r="Y113" s="50" t="n">
        <v>162.045</v>
      </c>
      <c r="Z113" s="50" t="n">
        <v>429</v>
      </c>
      <c r="AA113" s="50" t="n">
        <v>23</v>
      </c>
      <c r="AB113" s="50" t="n">
        <v>137</v>
      </c>
      <c r="AC113" s="50" t="n">
        <v>425</v>
      </c>
      <c r="AD113" s="50" t="n">
        <v>36537.8</v>
      </c>
      <c r="AE113" s="50" t="n">
        <v>154</v>
      </c>
      <c r="AF113" s="50" t="n">
        <v>1066</v>
      </c>
      <c r="AG113" s="50" t="n">
        <v>74120</v>
      </c>
      <c r="AH113" s="50" t="n">
        <v>76</v>
      </c>
    </row>
    <row r="114" customFormat="false" ht="15" hidden="false" customHeight="false" outlineLevel="0" collapsed="false">
      <c r="A114" s="50" t="s">
        <v>945</v>
      </c>
      <c r="B114" s="50" t="s">
        <v>116</v>
      </c>
      <c r="C114" s="50" t="s">
        <v>232</v>
      </c>
      <c r="D114" s="50" t="n">
        <v>2082</v>
      </c>
      <c r="E114" s="50" t="n">
        <v>1012</v>
      </c>
      <c r="F114" s="50" t="n">
        <v>297</v>
      </c>
      <c r="G114" s="50" t="n">
        <v>910</v>
      </c>
      <c r="H114" s="50" t="n">
        <v>615</v>
      </c>
      <c r="I114" s="50" t="n">
        <v>101</v>
      </c>
      <c r="J114" s="50" t="n">
        <v>1162</v>
      </c>
      <c r="K114" s="50" t="n">
        <v>397</v>
      </c>
      <c r="L114" s="50" t="n">
        <v>39.815</v>
      </c>
      <c r="M114" s="50" t="n">
        <v>535</v>
      </c>
      <c r="N114" s="50" t="n">
        <v>448</v>
      </c>
      <c r="O114" s="50" t="n">
        <v>123</v>
      </c>
      <c r="P114" s="50" t="n">
        <v>21</v>
      </c>
      <c r="Q114" s="50" t="n">
        <v>3</v>
      </c>
      <c r="R114" s="50" t="n">
        <v>27</v>
      </c>
      <c r="S114" s="50" t="n">
        <v>59</v>
      </c>
      <c r="T114" s="50" t="n">
        <v>24</v>
      </c>
      <c r="U114" s="50" t="n">
        <v>3</v>
      </c>
      <c r="V114" s="50" t="n">
        <v>135</v>
      </c>
      <c r="W114" s="50" t="n">
        <v>206.55</v>
      </c>
      <c r="X114" s="50" t="n">
        <v>530</v>
      </c>
      <c r="Y114" s="50" t="n">
        <v>199.128</v>
      </c>
      <c r="Z114" s="50" t="n">
        <v>317</v>
      </c>
      <c r="AA114" s="50" t="n">
        <v>42</v>
      </c>
      <c r="AB114" s="50" t="n">
        <v>140</v>
      </c>
      <c r="AC114" s="50" t="n">
        <v>315</v>
      </c>
      <c r="AD114" s="50" t="n">
        <v>28244.7</v>
      </c>
      <c r="AE114" s="50" t="n">
        <v>113</v>
      </c>
      <c r="AF114" s="50" t="n">
        <v>893</v>
      </c>
      <c r="AG114" s="50" t="n">
        <v>68788.2</v>
      </c>
      <c r="AH114" s="50" t="n">
        <v>643</v>
      </c>
    </row>
    <row r="115" customFormat="false" ht="15" hidden="false" customHeight="false" outlineLevel="0" collapsed="false">
      <c r="A115" s="50" t="s">
        <v>946</v>
      </c>
      <c r="B115" s="50" t="s">
        <v>116</v>
      </c>
      <c r="C115" s="50" t="s">
        <v>234</v>
      </c>
      <c r="D115" s="50" t="n">
        <v>1495</v>
      </c>
      <c r="E115" s="50" t="n">
        <v>703</v>
      </c>
      <c r="F115" s="50" t="n">
        <v>120</v>
      </c>
      <c r="G115" s="50" t="n">
        <v>768</v>
      </c>
      <c r="H115" s="50" t="n">
        <v>510</v>
      </c>
      <c r="I115" s="50" t="n">
        <v>49</v>
      </c>
      <c r="J115" s="50" t="n">
        <v>726</v>
      </c>
      <c r="K115" s="50" t="n">
        <v>193</v>
      </c>
      <c r="L115" s="50" t="n">
        <v>-9.588</v>
      </c>
      <c r="M115" s="50" t="n">
        <v>347</v>
      </c>
      <c r="N115" s="50" t="n">
        <v>313</v>
      </c>
      <c r="O115" s="50" t="n">
        <v>73</v>
      </c>
      <c r="P115" s="50" t="n">
        <v>23</v>
      </c>
      <c r="Q115" s="50" t="n">
        <v>1</v>
      </c>
      <c r="R115" s="50" t="n">
        <v>6</v>
      </c>
      <c r="S115" s="50" t="n">
        <v>26</v>
      </c>
      <c r="T115" s="50" t="n">
        <v>3</v>
      </c>
      <c r="U115" s="50" t="n">
        <v>4</v>
      </c>
      <c r="V115" s="50" t="n">
        <v>68</v>
      </c>
      <c r="W115" s="50" t="n">
        <v>101.35</v>
      </c>
      <c r="X115" s="50" t="n">
        <v>346</v>
      </c>
      <c r="Y115" s="50" t="n">
        <v>99.421</v>
      </c>
      <c r="Z115" s="50" t="n">
        <v>250</v>
      </c>
      <c r="AA115" s="50" t="n">
        <v>16</v>
      </c>
      <c r="AB115" s="50" t="n">
        <v>78</v>
      </c>
      <c r="AC115" s="50" t="n">
        <v>250</v>
      </c>
      <c r="AD115" s="50" t="n">
        <v>21684.6</v>
      </c>
      <c r="AE115" s="50" t="n">
        <v>95</v>
      </c>
      <c r="AF115" s="50" t="n">
        <v>624</v>
      </c>
      <c r="AG115" s="50" t="n">
        <v>43436.2</v>
      </c>
      <c r="AH115" s="50" t="n">
        <v>24</v>
      </c>
    </row>
    <row r="116" customFormat="false" ht="15" hidden="false" customHeight="false" outlineLevel="0" collapsed="false">
      <c r="A116" s="50" t="s">
        <v>947</v>
      </c>
      <c r="B116" s="50" t="s">
        <v>116</v>
      </c>
      <c r="C116" s="50" t="s">
        <v>236</v>
      </c>
      <c r="D116" s="50" t="n">
        <v>1076</v>
      </c>
      <c r="E116" s="50" t="n">
        <v>456</v>
      </c>
      <c r="F116" s="50" t="n">
        <v>63</v>
      </c>
      <c r="G116" s="50" t="n">
        <v>515</v>
      </c>
      <c r="H116" s="50" t="n">
        <v>300</v>
      </c>
      <c r="I116" s="50" t="n">
        <v>26</v>
      </c>
      <c r="J116" s="50" t="n">
        <v>556</v>
      </c>
      <c r="K116" s="50" t="n">
        <v>156</v>
      </c>
      <c r="L116" s="50" t="n">
        <v>2.032</v>
      </c>
      <c r="M116" s="50" t="n">
        <v>297</v>
      </c>
      <c r="N116" s="50" t="n">
        <v>263</v>
      </c>
      <c r="O116" s="50" t="n">
        <v>72</v>
      </c>
      <c r="P116" s="50" t="n">
        <v>16</v>
      </c>
      <c r="Q116" s="50" t="n">
        <v>1</v>
      </c>
      <c r="R116" s="50" t="n">
        <v>5</v>
      </c>
      <c r="S116" s="50" t="n">
        <v>28</v>
      </c>
      <c r="T116" s="50" t="n">
        <v>3</v>
      </c>
      <c r="U116" s="50" t="n">
        <v>3</v>
      </c>
      <c r="V116" s="50" t="n">
        <v>33</v>
      </c>
      <c r="W116" s="50" t="n">
        <v>97.6</v>
      </c>
      <c r="X116" s="50" t="n">
        <v>296</v>
      </c>
      <c r="Y116" s="50" t="n">
        <v>94.098</v>
      </c>
      <c r="Z116" s="50" t="n">
        <v>233</v>
      </c>
      <c r="AA116" s="50" t="n">
        <v>8</v>
      </c>
      <c r="AB116" s="50" t="n">
        <v>93</v>
      </c>
      <c r="AC116" s="50" t="n">
        <v>233</v>
      </c>
      <c r="AD116" s="50" t="n">
        <v>20693.4</v>
      </c>
      <c r="AE116" s="50" t="n">
        <v>73</v>
      </c>
      <c r="AF116" s="50" t="n">
        <v>410</v>
      </c>
      <c r="AG116" s="50" t="n">
        <v>29322.6</v>
      </c>
      <c r="AH116" s="50" t="n">
        <v>74</v>
      </c>
    </row>
    <row r="117" customFormat="false" ht="15" hidden="false" customHeight="false" outlineLevel="0" collapsed="false">
      <c r="A117" s="50" t="s">
        <v>948</v>
      </c>
      <c r="B117" s="50" t="s">
        <v>116</v>
      </c>
      <c r="C117" s="50" t="s">
        <v>238</v>
      </c>
      <c r="D117" s="50" t="n">
        <v>1127</v>
      </c>
      <c r="E117" s="50" t="n">
        <v>450</v>
      </c>
      <c r="F117" s="50" t="n">
        <v>85</v>
      </c>
      <c r="G117" s="50" t="n">
        <v>540</v>
      </c>
      <c r="H117" s="50" t="n">
        <v>306</v>
      </c>
      <c r="I117" s="50" t="n">
        <v>32</v>
      </c>
      <c r="J117" s="50" t="n">
        <v>587</v>
      </c>
      <c r="K117" s="50" t="n">
        <v>144</v>
      </c>
      <c r="L117" s="50" t="n">
        <v>0.134</v>
      </c>
      <c r="M117" s="50" t="n">
        <v>277</v>
      </c>
      <c r="N117" s="50" t="n">
        <v>239</v>
      </c>
      <c r="O117" s="50" t="n">
        <v>61</v>
      </c>
      <c r="P117" s="50" t="n">
        <v>14</v>
      </c>
      <c r="Q117" s="50" t="n">
        <v>1</v>
      </c>
      <c r="R117" s="50" t="n">
        <v>5</v>
      </c>
      <c r="S117" s="50" t="n">
        <v>31</v>
      </c>
      <c r="T117" s="50" t="n">
        <v>1</v>
      </c>
      <c r="U117" s="50" t="n">
        <v>1</v>
      </c>
      <c r="V117" s="50" t="n">
        <v>56</v>
      </c>
      <c r="W117" s="50" t="n">
        <v>88.4</v>
      </c>
      <c r="X117" s="50" t="n">
        <v>272</v>
      </c>
      <c r="Y117" s="50" t="n">
        <v>84.582</v>
      </c>
      <c r="Z117" s="50" t="n">
        <v>189</v>
      </c>
      <c r="AA117" s="50" t="n">
        <v>9</v>
      </c>
      <c r="AB117" s="50" t="n">
        <v>54</v>
      </c>
      <c r="AC117" s="50" t="n">
        <v>189</v>
      </c>
      <c r="AD117" s="50" t="n">
        <v>15839.2</v>
      </c>
      <c r="AE117" s="50" t="n">
        <v>72</v>
      </c>
      <c r="AF117" s="50" t="n">
        <v>391</v>
      </c>
      <c r="AG117" s="50" t="n">
        <v>26995.7</v>
      </c>
      <c r="AH117" s="50" t="n">
        <v>18</v>
      </c>
    </row>
    <row r="118" customFormat="false" ht="15" hidden="false" customHeight="false" outlineLevel="0" collapsed="false">
      <c r="A118" s="50" t="s">
        <v>949</v>
      </c>
      <c r="B118" s="50" t="s">
        <v>116</v>
      </c>
      <c r="C118" s="50" t="s">
        <v>239</v>
      </c>
      <c r="D118" s="50" t="n">
        <v>984</v>
      </c>
      <c r="E118" s="50" t="n">
        <v>547</v>
      </c>
      <c r="F118" s="50" t="n">
        <v>158</v>
      </c>
      <c r="G118" s="50" t="n">
        <v>457</v>
      </c>
      <c r="H118" s="50" t="n">
        <v>318</v>
      </c>
      <c r="I118" s="50" t="n">
        <v>66</v>
      </c>
      <c r="J118" s="50" t="n">
        <v>525</v>
      </c>
      <c r="K118" s="50" t="n">
        <v>229</v>
      </c>
      <c r="L118" s="50" t="n">
        <v>-10.241</v>
      </c>
      <c r="M118" s="50" t="n">
        <v>266</v>
      </c>
      <c r="N118" s="50" t="n">
        <v>251</v>
      </c>
      <c r="O118" s="50" t="n">
        <v>59</v>
      </c>
      <c r="P118" s="50" t="n">
        <v>14</v>
      </c>
      <c r="Q118" s="50" t="n">
        <v>0</v>
      </c>
      <c r="R118" s="50" t="n">
        <v>5</v>
      </c>
      <c r="S118" s="50" t="n">
        <v>11</v>
      </c>
      <c r="T118" s="50" t="n">
        <v>2</v>
      </c>
      <c r="U118" s="50" t="n">
        <v>2</v>
      </c>
      <c r="V118" s="50" t="n">
        <v>86</v>
      </c>
      <c r="W118" s="50" t="n">
        <v>71.9</v>
      </c>
      <c r="X118" s="50" t="n">
        <v>265</v>
      </c>
      <c r="Y118" s="50" t="n">
        <v>65.782</v>
      </c>
      <c r="Z118" s="50" t="n">
        <v>167</v>
      </c>
      <c r="AA118" s="50" t="n">
        <v>9</v>
      </c>
      <c r="AB118" s="50" t="n">
        <v>61</v>
      </c>
      <c r="AC118" s="50" t="n">
        <v>167</v>
      </c>
      <c r="AD118" s="50" t="n">
        <v>14491.1</v>
      </c>
      <c r="AE118" s="50" t="n">
        <v>51</v>
      </c>
      <c r="AF118" s="50" t="n">
        <v>485</v>
      </c>
      <c r="AG118" s="50" t="n">
        <v>34432.7</v>
      </c>
      <c r="AH118" s="50" t="n">
        <v>66</v>
      </c>
    </row>
    <row r="119" customFormat="false" ht="15" hidden="false" customHeight="false" outlineLevel="0" collapsed="false">
      <c r="A119" s="50" t="s">
        <v>950</v>
      </c>
      <c r="B119" s="50" t="s">
        <v>116</v>
      </c>
      <c r="C119" s="50" t="s">
        <v>240</v>
      </c>
      <c r="D119" s="50" t="n">
        <v>956</v>
      </c>
      <c r="E119" s="50" t="n">
        <v>379</v>
      </c>
      <c r="F119" s="50" t="n">
        <v>98</v>
      </c>
      <c r="G119" s="50" t="n">
        <v>478</v>
      </c>
      <c r="H119" s="50" t="n">
        <v>266</v>
      </c>
      <c r="I119" s="50" t="n">
        <v>41</v>
      </c>
      <c r="J119" s="50" t="n">
        <v>477</v>
      </c>
      <c r="K119" s="50" t="n">
        <v>113</v>
      </c>
      <c r="L119" s="50" t="n">
        <v>2.236</v>
      </c>
      <c r="M119" s="50" t="n">
        <v>242</v>
      </c>
      <c r="N119" s="50" t="n">
        <v>212</v>
      </c>
      <c r="O119" s="50" t="n">
        <v>52</v>
      </c>
      <c r="P119" s="50" t="n">
        <v>11</v>
      </c>
      <c r="Q119" s="50" t="n">
        <v>3</v>
      </c>
      <c r="R119" s="50" t="n">
        <v>5</v>
      </c>
      <c r="S119" s="50" t="n">
        <v>29</v>
      </c>
      <c r="T119" s="50" t="n">
        <v>1</v>
      </c>
      <c r="U119" s="50" t="n">
        <v>0</v>
      </c>
      <c r="V119" s="50" t="n">
        <v>66</v>
      </c>
      <c r="W119" s="50" t="n">
        <v>78.55</v>
      </c>
      <c r="X119" s="50" t="n">
        <v>240</v>
      </c>
      <c r="Y119" s="50" t="n">
        <v>81.783</v>
      </c>
      <c r="Z119" s="50" t="n">
        <v>146</v>
      </c>
      <c r="AA119" s="50" t="n">
        <v>17</v>
      </c>
      <c r="AB119" s="50" t="n">
        <v>68</v>
      </c>
      <c r="AC119" s="50" t="n">
        <v>145</v>
      </c>
      <c r="AD119" s="50" t="n">
        <v>13338.8</v>
      </c>
      <c r="AE119" s="50" t="n">
        <v>59</v>
      </c>
      <c r="AF119" s="50" t="n">
        <v>330</v>
      </c>
      <c r="AG119" s="50" t="n">
        <v>24975.9</v>
      </c>
      <c r="AH119" s="50" t="n">
        <v>183</v>
      </c>
    </row>
    <row r="120" customFormat="false" ht="15" hidden="false" customHeight="false" outlineLevel="0" collapsed="false">
      <c r="A120" s="50" t="s">
        <v>951</v>
      </c>
      <c r="B120" s="50" t="s">
        <v>116</v>
      </c>
      <c r="C120" s="50" t="s">
        <v>241</v>
      </c>
      <c r="D120" s="50" t="n">
        <v>899</v>
      </c>
      <c r="E120" s="50" t="n">
        <v>431</v>
      </c>
      <c r="F120" s="50" t="n">
        <v>100</v>
      </c>
      <c r="G120" s="50" t="n">
        <v>436</v>
      </c>
      <c r="H120" s="50" t="n">
        <v>283</v>
      </c>
      <c r="I120" s="50" t="n">
        <v>32</v>
      </c>
      <c r="J120" s="50" t="n">
        <v>463</v>
      </c>
      <c r="K120" s="50" t="n">
        <v>148</v>
      </c>
      <c r="L120" s="50" t="n">
        <v>-4.997</v>
      </c>
      <c r="M120" s="50" t="n">
        <v>238</v>
      </c>
      <c r="N120" s="50" t="n">
        <v>210</v>
      </c>
      <c r="O120" s="50" t="n">
        <v>49</v>
      </c>
      <c r="P120" s="50" t="n">
        <v>12</v>
      </c>
      <c r="Q120" s="50" t="n">
        <v>0</v>
      </c>
      <c r="R120" s="50" t="n">
        <v>4</v>
      </c>
      <c r="S120" s="50" t="n">
        <v>17</v>
      </c>
      <c r="T120" s="50" t="n">
        <v>6</v>
      </c>
      <c r="U120" s="50" t="n">
        <v>1</v>
      </c>
      <c r="V120" s="50" t="n">
        <v>57</v>
      </c>
      <c r="W120" s="50" t="n">
        <v>68.8</v>
      </c>
      <c r="X120" s="50" t="n">
        <v>234</v>
      </c>
      <c r="Y120" s="50" t="n">
        <v>65.83</v>
      </c>
      <c r="Z120" s="50" t="n">
        <v>158</v>
      </c>
      <c r="AA120" s="50" t="n">
        <v>7</v>
      </c>
      <c r="AB120" s="50" t="n">
        <v>55</v>
      </c>
      <c r="AC120" s="50" t="n">
        <v>158</v>
      </c>
      <c r="AD120" s="50" t="n">
        <v>13211.3</v>
      </c>
      <c r="AE120" s="50" t="n">
        <v>41</v>
      </c>
      <c r="AF120" s="50" t="n">
        <v>370</v>
      </c>
      <c r="AG120" s="50" t="n">
        <v>27006.7</v>
      </c>
      <c r="AH120" s="50" t="n">
        <v>111</v>
      </c>
    </row>
    <row r="121" customFormat="false" ht="15" hidden="false" customHeight="false" outlineLevel="0" collapsed="false">
      <c r="A121" s="50" t="s">
        <v>952</v>
      </c>
      <c r="B121" s="50" t="s">
        <v>116</v>
      </c>
      <c r="C121" s="50" t="s">
        <v>242</v>
      </c>
      <c r="D121" s="50" t="n">
        <v>836</v>
      </c>
      <c r="E121" s="50" t="n">
        <v>419</v>
      </c>
      <c r="F121" s="50" t="n">
        <v>105</v>
      </c>
      <c r="G121" s="50" t="n">
        <v>397</v>
      </c>
      <c r="H121" s="50" t="n">
        <v>291</v>
      </c>
      <c r="I121" s="50" t="n">
        <v>39</v>
      </c>
      <c r="J121" s="50" t="n">
        <v>439</v>
      </c>
      <c r="K121" s="50" t="n">
        <v>128</v>
      </c>
      <c r="L121" s="50" t="n">
        <v>-7.851</v>
      </c>
      <c r="M121" s="50" t="n">
        <v>228</v>
      </c>
      <c r="N121" s="50" t="n">
        <v>205</v>
      </c>
      <c r="O121" s="50" t="n">
        <v>45</v>
      </c>
      <c r="P121" s="50" t="n">
        <v>10</v>
      </c>
      <c r="Q121" s="50" t="n">
        <v>0</v>
      </c>
      <c r="R121" s="50" t="n">
        <v>3</v>
      </c>
      <c r="S121" s="50" t="n">
        <v>16</v>
      </c>
      <c r="T121" s="50" t="n">
        <v>3</v>
      </c>
      <c r="U121" s="50" t="n">
        <v>3</v>
      </c>
      <c r="V121" s="50" t="n">
        <v>44</v>
      </c>
      <c r="W121" s="50" t="n">
        <v>61.3</v>
      </c>
      <c r="X121" s="50" t="n">
        <v>227</v>
      </c>
      <c r="Y121" s="50" t="n">
        <v>59.138</v>
      </c>
      <c r="Z121" s="50" t="n">
        <v>164</v>
      </c>
      <c r="AA121" s="50" t="n">
        <v>10</v>
      </c>
      <c r="AB121" s="50" t="n">
        <v>59</v>
      </c>
      <c r="AC121" s="50" t="n">
        <v>163</v>
      </c>
      <c r="AD121" s="50" t="n">
        <v>13987.3</v>
      </c>
      <c r="AE121" s="50" t="n">
        <v>44</v>
      </c>
      <c r="AF121" s="50" t="n">
        <v>370</v>
      </c>
      <c r="AG121" s="50" t="n">
        <v>27637.1</v>
      </c>
      <c r="AH121" s="50" t="n">
        <v>177</v>
      </c>
    </row>
    <row r="122" customFormat="false" ht="15" hidden="false" customHeight="false" outlineLevel="0" collapsed="false">
      <c r="A122" s="50" t="s">
        <v>953</v>
      </c>
      <c r="B122" s="50" t="s">
        <v>116</v>
      </c>
      <c r="C122" s="50" t="s">
        <v>243</v>
      </c>
      <c r="D122" s="50" t="n">
        <v>860</v>
      </c>
      <c r="E122" s="50" t="n">
        <v>331</v>
      </c>
      <c r="F122" s="50" t="n">
        <v>58</v>
      </c>
      <c r="G122" s="50" t="n">
        <v>408</v>
      </c>
      <c r="H122" s="50" t="n">
        <v>236</v>
      </c>
      <c r="I122" s="50" t="n">
        <v>14</v>
      </c>
      <c r="J122" s="50" t="n">
        <v>452</v>
      </c>
      <c r="K122" s="50" t="n">
        <v>95</v>
      </c>
      <c r="L122" s="50" t="n">
        <v>7.891</v>
      </c>
      <c r="M122" s="50" t="n">
        <v>225</v>
      </c>
      <c r="N122" s="50" t="n">
        <v>191</v>
      </c>
      <c r="O122" s="50" t="n">
        <v>48</v>
      </c>
      <c r="P122" s="50" t="n">
        <v>9</v>
      </c>
      <c r="Q122" s="50" t="n">
        <v>1</v>
      </c>
      <c r="R122" s="50" t="n">
        <v>10</v>
      </c>
      <c r="S122" s="50" t="n">
        <v>27</v>
      </c>
      <c r="T122" s="50" t="n">
        <v>5</v>
      </c>
      <c r="U122" s="50" t="n">
        <v>1</v>
      </c>
      <c r="V122" s="50" t="n">
        <v>39</v>
      </c>
      <c r="W122" s="50" t="n">
        <v>80.45</v>
      </c>
      <c r="X122" s="50" t="n">
        <v>224</v>
      </c>
      <c r="Y122" s="50" t="n">
        <v>79.159</v>
      </c>
      <c r="Z122" s="50" t="n">
        <v>154</v>
      </c>
      <c r="AA122" s="50" t="n">
        <v>16</v>
      </c>
      <c r="AB122" s="50" t="n">
        <v>58</v>
      </c>
      <c r="AC122" s="50" t="n">
        <v>154</v>
      </c>
      <c r="AD122" s="50" t="n">
        <v>13638.3</v>
      </c>
      <c r="AE122" s="50" t="n">
        <v>49</v>
      </c>
      <c r="AF122" s="50" t="n">
        <v>296</v>
      </c>
      <c r="AG122" s="50" t="n">
        <v>21315</v>
      </c>
      <c r="AH122" s="50" t="n">
        <v>42</v>
      </c>
    </row>
    <row r="123" customFormat="false" ht="15" hidden="false" customHeight="false" outlineLevel="0" collapsed="false">
      <c r="A123" s="50" t="s">
        <v>954</v>
      </c>
      <c r="B123" s="50" t="s">
        <v>116</v>
      </c>
      <c r="C123" s="50" t="s">
        <v>224</v>
      </c>
      <c r="D123" s="50" t="n">
        <v>808</v>
      </c>
      <c r="E123" s="50" t="n">
        <v>429</v>
      </c>
      <c r="F123" s="50" t="n">
        <v>137</v>
      </c>
      <c r="G123" s="50" t="n">
        <v>411</v>
      </c>
      <c r="H123" s="50" t="n">
        <v>295</v>
      </c>
      <c r="I123" s="50" t="n">
        <v>59</v>
      </c>
      <c r="J123" s="50" t="n">
        <v>397</v>
      </c>
      <c r="K123" s="50" t="n">
        <v>134</v>
      </c>
      <c r="L123" s="50" t="n">
        <v>-8.269</v>
      </c>
      <c r="M123" s="50" t="n">
        <v>197</v>
      </c>
      <c r="N123" s="50" t="n">
        <v>171</v>
      </c>
      <c r="O123" s="50" t="n">
        <v>32</v>
      </c>
      <c r="P123" s="50" t="n">
        <v>6</v>
      </c>
      <c r="Q123" s="50" t="n">
        <v>0</v>
      </c>
      <c r="R123" s="50" t="n">
        <v>3</v>
      </c>
      <c r="S123" s="50" t="n">
        <v>14</v>
      </c>
      <c r="T123" s="50" t="n">
        <v>4</v>
      </c>
      <c r="U123" s="50" t="n">
        <v>3</v>
      </c>
      <c r="V123" s="50" t="n">
        <v>66</v>
      </c>
      <c r="W123" s="50" t="n">
        <v>46.8</v>
      </c>
      <c r="X123" s="50" t="n">
        <v>192</v>
      </c>
      <c r="Y123" s="50" t="n">
        <v>52.091</v>
      </c>
      <c r="Z123" s="50" t="n">
        <v>113</v>
      </c>
      <c r="AA123" s="50" t="n">
        <v>8</v>
      </c>
      <c r="AB123" s="50" t="n">
        <v>43</v>
      </c>
      <c r="AC123" s="50" t="n">
        <v>113</v>
      </c>
      <c r="AD123" s="50" t="n">
        <v>9904.7</v>
      </c>
      <c r="AE123" s="50" t="n">
        <v>44</v>
      </c>
      <c r="AF123" s="50" t="n">
        <v>376</v>
      </c>
      <c r="AG123" s="50" t="n">
        <v>27041.6</v>
      </c>
      <c r="AH123" s="50" t="n">
        <v>75</v>
      </c>
    </row>
    <row r="124" customFormat="false" ht="15" hidden="false" customHeight="false" outlineLevel="0" collapsed="false">
      <c r="A124" s="50" t="s">
        <v>955</v>
      </c>
      <c r="B124" s="50" t="s">
        <v>116</v>
      </c>
      <c r="C124" s="50" t="s">
        <v>244</v>
      </c>
      <c r="D124" s="50" t="n">
        <v>663</v>
      </c>
      <c r="E124" s="50" t="n">
        <v>317</v>
      </c>
      <c r="F124" s="50" t="n">
        <v>52</v>
      </c>
      <c r="G124" s="50" t="n">
        <v>308</v>
      </c>
      <c r="H124" s="50" t="n">
        <v>204</v>
      </c>
      <c r="I124" s="50" t="n">
        <v>17</v>
      </c>
      <c r="J124" s="50" t="n">
        <v>355</v>
      </c>
      <c r="K124" s="50" t="n">
        <v>113</v>
      </c>
      <c r="L124" s="50" t="n">
        <v>-4.808</v>
      </c>
      <c r="M124" s="50" t="n">
        <v>183</v>
      </c>
      <c r="N124" s="50" t="n">
        <v>161</v>
      </c>
      <c r="O124" s="50" t="n">
        <v>39</v>
      </c>
      <c r="P124" s="50" t="n">
        <v>5</v>
      </c>
      <c r="Q124" s="50" t="n">
        <v>0</v>
      </c>
      <c r="R124" s="50" t="n">
        <v>2</v>
      </c>
      <c r="S124" s="50" t="n">
        <v>19</v>
      </c>
      <c r="T124" s="50" t="n">
        <v>0</v>
      </c>
      <c r="U124" s="50" t="n">
        <v>0</v>
      </c>
      <c r="V124" s="50" t="n">
        <v>27</v>
      </c>
      <c r="W124" s="50" t="n">
        <v>52.35</v>
      </c>
      <c r="X124" s="50" t="n">
        <v>178</v>
      </c>
      <c r="Y124" s="50" t="n">
        <v>52.937</v>
      </c>
      <c r="Z124" s="50" t="n">
        <v>137</v>
      </c>
      <c r="AA124" s="50" t="n">
        <v>3</v>
      </c>
      <c r="AB124" s="50" t="n">
        <v>35</v>
      </c>
      <c r="AC124" s="50" t="n">
        <v>135</v>
      </c>
      <c r="AD124" s="50" t="n">
        <v>10879.8</v>
      </c>
      <c r="AE124" s="50" t="n">
        <v>46</v>
      </c>
      <c r="AF124" s="50" t="n">
        <v>276</v>
      </c>
      <c r="AG124" s="50" t="n">
        <v>18860.8</v>
      </c>
      <c r="AH124" s="50" t="n">
        <v>10</v>
      </c>
    </row>
    <row r="125" customFormat="false" ht="15" hidden="false" customHeight="false" outlineLevel="0" collapsed="false">
      <c r="A125" s="50" t="s">
        <v>956</v>
      </c>
      <c r="B125" s="50" t="s">
        <v>116</v>
      </c>
      <c r="C125" s="50" t="s">
        <v>245</v>
      </c>
      <c r="D125" s="50" t="n">
        <v>649</v>
      </c>
      <c r="E125" s="50" t="n">
        <v>298</v>
      </c>
      <c r="F125" s="50" t="n">
        <v>62</v>
      </c>
      <c r="G125" s="50" t="n">
        <v>318</v>
      </c>
      <c r="H125" s="50" t="n">
        <v>211</v>
      </c>
      <c r="I125" s="50" t="n">
        <v>32</v>
      </c>
      <c r="J125" s="50" t="n">
        <v>330</v>
      </c>
      <c r="K125" s="50" t="n">
        <v>87</v>
      </c>
      <c r="L125" s="50" t="n">
        <v>-0.697</v>
      </c>
      <c r="M125" s="50" t="n">
        <v>173</v>
      </c>
      <c r="N125" s="50" t="n">
        <v>150</v>
      </c>
      <c r="O125" s="50" t="n">
        <v>37</v>
      </c>
      <c r="P125" s="50" t="n">
        <v>12</v>
      </c>
      <c r="Q125" s="50" t="n">
        <v>1</v>
      </c>
      <c r="R125" s="50" t="n">
        <v>3</v>
      </c>
      <c r="S125" s="50" t="n">
        <v>18</v>
      </c>
      <c r="T125" s="50" t="n">
        <v>1</v>
      </c>
      <c r="U125" s="50" t="n">
        <v>2</v>
      </c>
      <c r="V125" s="50" t="n">
        <v>28</v>
      </c>
      <c r="W125" s="50" t="n">
        <v>54.8</v>
      </c>
      <c r="X125" s="50" t="n">
        <v>171</v>
      </c>
      <c r="Y125" s="50" t="n">
        <v>53.383</v>
      </c>
      <c r="Z125" s="50" t="n">
        <v>126</v>
      </c>
      <c r="AA125" s="50" t="n">
        <v>7</v>
      </c>
      <c r="AB125" s="50" t="n">
        <v>44</v>
      </c>
      <c r="AC125" s="50" t="n">
        <v>126</v>
      </c>
      <c r="AD125" s="50" t="n">
        <v>10860.1</v>
      </c>
      <c r="AE125" s="50" t="n">
        <v>48</v>
      </c>
      <c r="AF125" s="50" t="n">
        <v>263</v>
      </c>
      <c r="AG125" s="50" t="n">
        <v>17610.3</v>
      </c>
      <c r="AH125" s="50" t="n">
        <v>1</v>
      </c>
    </row>
    <row r="126" customFormat="false" ht="15" hidden="false" customHeight="false" outlineLevel="0" collapsed="false">
      <c r="A126" s="50" t="s">
        <v>957</v>
      </c>
      <c r="B126" s="50" t="s">
        <v>116</v>
      </c>
      <c r="C126" s="50" t="s">
        <v>221</v>
      </c>
      <c r="D126" s="50" t="n">
        <v>538</v>
      </c>
      <c r="E126" s="50" t="n">
        <v>207</v>
      </c>
      <c r="F126" s="50" t="n">
        <v>30</v>
      </c>
      <c r="G126" s="50" t="n">
        <v>230</v>
      </c>
      <c r="H126" s="50" t="n">
        <v>124</v>
      </c>
      <c r="I126" s="50" t="n">
        <v>11</v>
      </c>
      <c r="J126" s="50" t="n">
        <v>308</v>
      </c>
      <c r="K126" s="50" t="n">
        <v>83</v>
      </c>
      <c r="L126" s="50" t="n">
        <v>0.073</v>
      </c>
      <c r="M126" s="50" t="n">
        <v>126</v>
      </c>
      <c r="N126" s="50" t="n">
        <v>117</v>
      </c>
      <c r="O126" s="50" t="n">
        <v>26</v>
      </c>
      <c r="P126" s="50" t="n">
        <v>7</v>
      </c>
      <c r="Q126" s="50" t="n">
        <v>0</v>
      </c>
      <c r="R126" s="50" t="n">
        <v>5</v>
      </c>
      <c r="S126" s="50" t="n">
        <v>9</v>
      </c>
      <c r="T126" s="50" t="n">
        <v>0</v>
      </c>
      <c r="U126" s="50" t="n">
        <v>0</v>
      </c>
      <c r="V126" s="50" t="n">
        <v>28</v>
      </c>
      <c r="W126" s="50" t="n">
        <v>37.65</v>
      </c>
      <c r="X126" s="50" t="n">
        <v>125</v>
      </c>
      <c r="Y126" s="50" t="n">
        <v>34.891</v>
      </c>
      <c r="Z126" s="50" t="n">
        <v>89</v>
      </c>
      <c r="AA126" s="50" t="n">
        <v>6</v>
      </c>
      <c r="AB126" s="50" t="n">
        <v>27</v>
      </c>
      <c r="AC126" s="50" t="n">
        <v>88</v>
      </c>
      <c r="AD126" s="50" t="n">
        <v>7716.5</v>
      </c>
      <c r="AE126" s="50" t="n">
        <v>34</v>
      </c>
      <c r="AF126" s="50" t="n">
        <v>183</v>
      </c>
      <c r="AG126" s="50" t="n">
        <v>12837.7</v>
      </c>
      <c r="AH126" s="50" t="n">
        <v>16</v>
      </c>
    </row>
    <row r="127" customFormat="false" ht="15" hidden="false" customHeight="false" outlineLevel="0" collapsed="false">
      <c r="A127" s="50" t="s">
        <v>958</v>
      </c>
      <c r="B127" s="50" t="s">
        <v>116</v>
      </c>
      <c r="C127" s="50" t="s">
        <v>246</v>
      </c>
      <c r="D127" s="50" t="n">
        <v>308</v>
      </c>
      <c r="E127" s="50" t="n">
        <v>150</v>
      </c>
      <c r="F127" s="50" t="n">
        <v>49</v>
      </c>
      <c r="G127" s="50" t="n">
        <v>140</v>
      </c>
      <c r="H127" s="50" t="n">
        <v>100</v>
      </c>
      <c r="I127" s="50" t="n">
        <v>23</v>
      </c>
      <c r="J127" s="50" t="n">
        <v>168</v>
      </c>
      <c r="K127" s="50" t="n">
        <v>50</v>
      </c>
      <c r="L127" s="50" t="n">
        <v>5.844</v>
      </c>
      <c r="M127" s="50" t="n">
        <v>76</v>
      </c>
      <c r="N127" s="50" t="n">
        <v>65</v>
      </c>
      <c r="O127" s="50" t="n">
        <v>20</v>
      </c>
      <c r="P127" s="50" t="n">
        <v>4</v>
      </c>
      <c r="Q127" s="50" t="n">
        <v>1</v>
      </c>
      <c r="R127" s="50" t="n">
        <v>4</v>
      </c>
      <c r="S127" s="50" t="n">
        <v>7</v>
      </c>
      <c r="T127" s="50" t="n">
        <v>4</v>
      </c>
      <c r="U127" s="50" t="n">
        <v>0</v>
      </c>
      <c r="V127" s="50" t="n">
        <v>23</v>
      </c>
      <c r="W127" s="50" t="n">
        <v>32.2</v>
      </c>
      <c r="X127" s="50" t="n">
        <v>75</v>
      </c>
      <c r="Y127" s="50" t="n">
        <v>28.673</v>
      </c>
      <c r="Z127" s="50" t="n">
        <v>42</v>
      </c>
      <c r="AA127" s="50" t="n">
        <v>6</v>
      </c>
      <c r="AB127" s="50" t="n">
        <v>18</v>
      </c>
      <c r="AC127" s="50" t="n">
        <v>41</v>
      </c>
      <c r="AD127" s="50" t="n">
        <v>3699.8</v>
      </c>
      <c r="AE127" s="50" t="n">
        <v>18</v>
      </c>
      <c r="AF127" s="50" t="n">
        <v>124</v>
      </c>
      <c r="AG127" s="50" t="n">
        <v>9131.5</v>
      </c>
      <c r="AH127" s="50" t="n">
        <v>46</v>
      </c>
    </row>
    <row r="128" customFormat="false" ht="15" hidden="false" customHeight="false" outlineLevel="0" collapsed="false">
      <c r="A128" s="50" t="s">
        <v>959</v>
      </c>
      <c r="B128" s="50" t="s">
        <v>116</v>
      </c>
      <c r="C128" s="50" t="s">
        <v>247</v>
      </c>
      <c r="D128" s="50" t="n">
        <v>288</v>
      </c>
      <c r="E128" s="50" t="n">
        <v>151</v>
      </c>
      <c r="F128" s="50" t="n">
        <v>44</v>
      </c>
      <c r="G128" s="50" t="n">
        <v>133</v>
      </c>
      <c r="H128" s="50" t="n">
        <v>100</v>
      </c>
      <c r="I128" s="50" t="n">
        <v>18</v>
      </c>
      <c r="J128" s="50" t="n">
        <v>155</v>
      </c>
      <c r="K128" s="50" t="n">
        <v>51</v>
      </c>
      <c r="L128" s="50" t="n">
        <v>-3.347</v>
      </c>
      <c r="M128" s="50" t="n">
        <v>73</v>
      </c>
      <c r="N128" s="50" t="n">
        <v>65</v>
      </c>
      <c r="O128" s="50" t="n">
        <v>12</v>
      </c>
      <c r="P128" s="50" t="n">
        <v>3</v>
      </c>
      <c r="Q128" s="50" t="n">
        <v>1</v>
      </c>
      <c r="R128" s="50" t="n">
        <v>1</v>
      </c>
      <c r="S128" s="50" t="n">
        <v>5</v>
      </c>
      <c r="T128" s="50" t="n">
        <v>2</v>
      </c>
      <c r="U128" s="50" t="n">
        <v>0</v>
      </c>
      <c r="V128" s="50" t="n">
        <v>21</v>
      </c>
      <c r="W128" s="50" t="n">
        <v>18.55</v>
      </c>
      <c r="X128" s="50" t="n">
        <v>72</v>
      </c>
      <c r="Y128" s="50" t="n">
        <v>20.78</v>
      </c>
      <c r="Z128" s="50" t="n">
        <v>45</v>
      </c>
      <c r="AA128" s="50" t="n">
        <v>2</v>
      </c>
      <c r="AB128" s="50" t="n">
        <v>17</v>
      </c>
      <c r="AC128" s="50" t="n">
        <v>45</v>
      </c>
      <c r="AD128" s="50" t="n">
        <v>3875.7</v>
      </c>
      <c r="AE128" s="50" t="n">
        <v>14</v>
      </c>
      <c r="AF128" s="50" t="n">
        <v>134</v>
      </c>
      <c r="AG128" s="50" t="n">
        <v>9635.9</v>
      </c>
      <c r="AH128" s="50" t="n">
        <v>25</v>
      </c>
    </row>
    <row r="129" customFormat="false" ht="15" hidden="false" customHeight="false" outlineLevel="0" collapsed="false">
      <c r="A129" s="50" t="s">
        <v>960</v>
      </c>
      <c r="B129" s="50" t="s">
        <v>116</v>
      </c>
      <c r="C129" s="50" t="s">
        <v>174</v>
      </c>
      <c r="D129" s="50" t="n">
        <v>239</v>
      </c>
      <c r="E129" s="50" t="n">
        <v>135</v>
      </c>
      <c r="F129" s="50" t="n">
        <v>30</v>
      </c>
      <c r="G129" s="50" t="n">
        <v>121</v>
      </c>
      <c r="H129" s="50" t="n">
        <v>88</v>
      </c>
      <c r="I129" s="50" t="n">
        <v>13</v>
      </c>
      <c r="J129" s="50" t="n">
        <v>118</v>
      </c>
      <c r="K129" s="50" t="n">
        <v>47</v>
      </c>
      <c r="L129" s="50" t="n">
        <v>-0.204</v>
      </c>
      <c r="M129" s="50" t="n">
        <v>60</v>
      </c>
      <c r="N129" s="50" t="n">
        <v>58</v>
      </c>
      <c r="O129" s="50" t="n">
        <v>16</v>
      </c>
      <c r="P129" s="50" t="n">
        <v>3</v>
      </c>
      <c r="Q129" s="50" t="n">
        <v>0</v>
      </c>
      <c r="R129" s="50" t="n">
        <v>1</v>
      </c>
      <c r="S129" s="50" t="n">
        <v>2</v>
      </c>
      <c r="T129" s="50" t="n">
        <v>0</v>
      </c>
      <c r="U129" s="50" t="n">
        <v>0</v>
      </c>
      <c r="V129" s="50" t="n">
        <v>14</v>
      </c>
      <c r="W129" s="50" t="n">
        <v>17.95</v>
      </c>
      <c r="X129" s="50" t="n">
        <v>60</v>
      </c>
      <c r="Y129" s="50" t="n">
        <v>16.178</v>
      </c>
      <c r="Z129" s="50" t="n">
        <v>44</v>
      </c>
      <c r="AA129" s="50" t="n">
        <v>3</v>
      </c>
      <c r="AB129" s="50" t="n">
        <v>11</v>
      </c>
      <c r="AC129" s="50" t="n">
        <v>44</v>
      </c>
      <c r="AD129" s="50" t="n">
        <v>3562.4</v>
      </c>
      <c r="AE129" s="50" t="n">
        <v>14</v>
      </c>
      <c r="AF129" s="50" t="n">
        <v>125</v>
      </c>
      <c r="AG129" s="50" t="n">
        <v>9153.5</v>
      </c>
      <c r="AH129" s="50" t="n">
        <v>39</v>
      </c>
    </row>
    <row r="130" customFormat="false" ht="15" hidden="false" customHeight="false" outlineLevel="0" collapsed="false">
      <c r="A130" s="50" t="s">
        <v>961</v>
      </c>
      <c r="B130" s="50" t="s">
        <v>116</v>
      </c>
      <c r="C130" s="50" t="s">
        <v>248</v>
      </c>
      <c r="D130" s="50" t="n">
        <v>261</v>
      </c>
      <c r="E130" s="50" t="n">
        <v>126</v>
      </c>
      <c r="F130" s="50" t="n">
        <v>39</v>
      </c>
      <c r="G130" s="50" t="n">
        <v>120</v>
      </c>
      <c r="H130" s="50" t="n">
        <v>85</v>
      </c>
      <c r="I130" s="50" t="n">
        <v>20</v>
      </c>
      <c r="J130" s="50" t="n">
        <v>141</v>
      </c>
      <c r="K130" s="50" t="n">
        <v>41</v>
      </c>
      <c r="L130" s="50" t="n">
        <v>-1.787</v>
      </c>
      <c r="M130" s="50" t="n">
        <v>60</v>
      </c>
      <c r="N130" s="50" t="n">
        <v>50</v>
      </c>
      <c r="O130" s="50" t="n">
        <v>8</v>
      </c>
      <c r="P130" s="50" t="n">
        <v>2</v>
      </c>
      <c r="Q130" s="50" t="n">
        <v>0</v>
      </c>
      <c r="R130" s="50" t="n">
        <v>1</v>
      </c>
      <c r="S130" s="50" t="n">
        <v>8</v>
      </c>
      <c r="T130" s="50" t="n">
        <v>2</v>
      </c>
      <c r="U130" s="50" t="n">
        <v>0</v>
      </c>
      <c r="V130" s="50" t="n">
        <v>16</v>
      </c>
      <c r="W130" s="50" t="n">
        <v>16</v>
      </c>
      <c r="X130" s="50" t="n">
        <v>60</v>
      </c>
      <c r="Y130" s="50" t="n">
        <v>17.367</v>
      </c>
      <c r="Z130" s="50" t="n">
        <v>34</v>
      </c>
      <c r="AA130" s="50" t="n">
        <v>2</v>
      </c>
      <c r="AB130" s="50" t="n">
        <v>11</v>
      </c>
      <c r="AC130" s="50" t="n">
        <v>34</v>
      </c>
      <c r="AD130" s="50" t="n">
        <v>2956.8</v>
      </c>
      <c r="AE130" s="50" t="n">
        <v>14</v>
      </c>
      <c r="AF130" s="50" t="n">
        <v>109</v>
      </c>
      <c r="AG130" s="50" t="n">
        <v>7940</v>
      </c>
      <c r="AH130" s="50" t="n">
        <v>25</v>
      </c>
    </row>
    <row r="131" customFormat="false" ht="15" hidden="false" customHeight="false" outlineLevel="0" collapsed="false">
      <c r="A131" s="50" t="s">
        <v>962</v>
      </c>
      <c r="B131" s="50" t="s">
        <v>116</v>
      </c>
      <c r="C131" s="50" t="s">
        <v>298</v>
      </c>
      <c r="D131" s="50" t="n">
        <v>165</v>
      </c>
      <c r="E131" s="50" t="n">
        <v>80</v>
      </c>
      <c r="F131" s="50" t="n">
        <v>27</v>
      </c>
      <c r="G131" s="50" t="n">
        <v>83</v>
      </c>
      <c r="H131" s="50" t="n">
        <v>56</v>
      </c>
      <c r="I131" s="50" t="n">
        <v>12</v>
      </c>
      <c r="J131" s="50" t="n">
        <v>82</v>
      </c>
      <c r="K131" s="50" t="n">
        <v>24</v>
      </c>
      <c r="L131" s="50" t="n">
        <v>-2.647</v>
      </c>
      <c r="M131" s="50" t="n">
        <v>44</v>
      </c>
      <c r="N131" s="50" t="n">
        <v>39</v>
      </c>
      <c r="O131" s="50" t="n">
        <v>10</v>
      </c>
      <c r="P131" s="50" t="n">
        <v>1</v>
      </c>
      <c r="Q131" s="50" t="n">
        <v>0</v>
      </c>
      <c r="R131" s="50" t="n">
        <v>0</v>
      </c>
      <c r="S131" s="50" t="n">
        <v>4</v>
      </c>
      <c r="T131" s="50" t="n">
        <v>0</v>
      </c>
      <c r="U131" s="50" t="n">
        <v>1</v>
      </c>
      <c r="V131" s="50" t="n">
        <v>14</v>
      </c>
      <c r="W131" s="50" t="n">
        <v>12.15</v>
      </c>
      <c r="X131" s="50" t="n">
        <v>44</v>
      </c>
      <c r="Y131" s="50" t="n">
        <v>13.323</v>
      </c>
      <c r="Z131" s="50" t="n">
        <v>26</v>
      </c>
      <c r="AA131" s="50" t="n">
        <v>2</v>
      </c>
      <c r="AB131" s="50" t="n">
        <v>6</v>
      </c>
      <c r="AC131" s="50" t="n">
        <v>26</v>
      </c>
      <c r="AD131" s="50" t="n">
        <v>2078.2</v>
      </c>
      <c r="AE131" s="50" t="n">
        <v>12</v>
      </c>
      <c r="AF131" s="50" t="n">
        <v>69</v>
      </c>
      <c r="AG131" s="50" t="n">
        <v>4559.9</v>
      </c>
      <c r="AH131" s="50" t="n">
        <v>0</v>
      </c>
    </row>
    <row r="132" customFormat="false" ht="15" hidden="false" customHeight="false" outlineLevel="0" collapsed="false">
      <c r="A132" s="50" t="s">
        <v>963</v>
      </c>
      <c r="B132" s="50" t="s">
        <v>116</v>
      </c>
      <c r="C132" s="50" t="s">
        <v>269</v>
      </c>
      <c r="D132" s="50" t="n">
        <v>44</v>
      </c>
      <c r="E132" s="50" t="n">
        <v>15</v>
      </c>
      <c r="F132" s="50" t="n">
        <v>4</v>
      </c>
      <c r="G132" s="50" t="n">
        <v>19</v>
      </c>
      <c r="H132" s="50" t="n">
        <v>12</v>
      </c>
      <c r="I132" s="50" t="n">
        <v>4</v>
      </c>
      <c r="J132" s="50" t="n">
        <v>25</v>
      </c>
      <c r="K132" s="50" t="n">
        <v>3</v>
      </c>
      <c r="L132" s="50" t="n">
        <v>1.611</v>
      </c>
      <c r="M132" s="50" t="n">
        <v>9</v>
      </c>
      <c r="N132" s="50" t="n">
        <v>6</v>
      </c>
      <c r="O132" s="50" t="n">
        <v>3</v>
      </c>
      <c r="P132" s="50" t="n">
        <v>2</v>
      </c>
      <c r="Q132" s="50" t="n">
        <v>0</v>
      </c>
      <c r="R132" s="50" t="n">
        <v>0</v>
      </c>
      <c r="S132" s="50" t="n">
        <v>2</v>
      </c>
      <c r="T132" s="50" t="n">
        <v>0</v>
      </c>
      <c r="U132" s="50" t="n">
        <v>1</v>
      </c>
      <c r="V132" s="50" t="n">
        <v>2</v>
      </c>
      <c r="W132" s="50" t="n">
        <v>4.8</v>
      </c>
      <c r="X132" s="50" t="n">
        <v>9</v>
      </c>
      <c r="Y132" s="50" t="n">
        <v>3.144</v>
      </c>
      <c r="Z132" s="50" t="n">
        <v>5</v>
      </c>
      <c r="AA132" s="50" t="n">
        <v>1</v>
      </c>
      <c r="AB132" s="50" t="n">
        <v>1</v>
      </c>
      <c r="AC132" s="50" t="n">
        <v>5</v>
      </c>
      <c r="AD132" s="50" t="n">
        <v>468.9</v>
      </c>
      <c r="AE132" s="50" t="n">
        <v>3</v>
      </c>
      <c r="AF132" s="50" t="n">
        <v>13</v>
      </c>
      <c r="AG132" s="50" t="n">
        <v>913.9</v>
      </c>
      <c r="AH132" s="50" t="n">
        <v>0</v>
      </c>
    </row>
    <row r="133" customFormat="false" ht="15" hidden="false" customHeight="false" outlineLevel="0" collapsed="false">
      <c r="A133" s="50" t="s">
        <v>964</v>
      </c>
      <c r="B133" s="50" t="s">
        <v>116</v>
      </c>
      <c r="C133" s="50" t="s">
        <v>164</v>
      </c>
      <c r="D133" s="50" t="n">
        <v>16</v>
      </c>
      <c r="E133" s="50" t="n">
        <v>8</v>
      </c>
      <c r="F133" s="50" t="n">
        <v>2</v>
      </c>
      <c r="G133" s="50" t="n">
        <v>5</v>
      </c>
      <c r="H133" s="50" t="n">
        <v>3</v>
      </c>
      <c r="I133" s="50" t="n">
        <v>1</v>
      </c>
      <c r="J133" s="50" t="n">
        <v>11</v>
      </c>
      <c r="K133" s="50" t="n">
        <v>5</v>
      </c>
      <c r="L133" s="50" t="n">
        <v>-0.407</v>
      </c>
      <c r="M133" s="50" t="n">
        <v>3</v>
      </c>
      <c r="N133" s="50" t="n">
        <v>2</v>
      </c>
      <c r="O133" s="50" t="n">
        <v>0</v>
      </c>
      <c r="P133" s="50" t="n">
        <v>0</v>
      </c>
      <c r="Q133" s="50" t="n">
        <v>0</v>
      </c>
      <c r="R133" s="50" t="n">
        <v>0</v>
      </c>
      <c r="S133" s="50" t="n">
        <v>0</v>
      </c>
      <c r="T133" s="50" t="n">
        <v>1</v>
      </c>
      <c r="U133" s="50" t="n">
        <v>0</v>
      </c>
      <c r="V133" s="50" t="n">
        <v>0</v>
      </c>
      <c r="W133" s="50" t="n">
        <v>0.7</v>
      </c>
      <c r="X133" s="50" t="n">
        <v>3</v>
      </c>
      <c r="Y133" s="50" t="n">
        <v>1.106</v>
      </c>
      <c r="Z133" s="50" t="n">
        <v>2</v>
      </c>
      <c r="AA133" s="50" t="n">
        <v>0</v>
      </c>
      <c r="AB133" s="50" t="n">
        <v>1</v>
      </c>
      <c r="AC133" s="50" t="n">
        <v>2</v>
      </c>
      <c r="AD133" s="50" t="n">
        <v>174</v>
      </c>
      <c r="AE133" s="50" t="n">
        <v>0</v>
      </c>
      <c r="AF133" s="50" t="n">
        <v>5</v>
      </c>
      <c r="AG133" s="50" t="n">
        <v>370</v>
      </c>
      <c r="AH133" s="50" t="n">
        <v>3</v>
      </c>
    </row>
    <row r="134" customFormat="false" ht="15" hidden="false" customHeight="false" outlineLevel="0" collapsed="false">
      <c r="A134" s="50" t="s">
        <v>965</v>
      </c>
      <c r="B134" s="50" t="s">
        <v>116</v>
      </c>
      <c r="C134" s="50" t="s">
        <v>302</v>
      </c>
      <c r="D134" s="50" t="n">
        <v>8</v>
      </c>
      <c r="E134" s="50" t="n">
        <v>2</v>
      </c>
      <c r="F134" s="50" t="n">
        <v>2</v>
      </c>
      <c r="G134" s="50" t="n">
        <v>3</v>
      </c>
      <c r="H134" s="50" t="n">
        <v>1</v>
      </c>
      <c r="I134" s="50" t="n">
        <v>1</v>
      </c>
      <c r="J134" s="50" t="n">
        <v>5</v>
      </c>
      <c r="K134" s="50" t="n">
        <v>1</v>
      </c>
      <c r="L134" s="50" t="n">
        <v>0.205</v>
      </c>
      <c r="M134" s="50" t="n">
        <v>2</v>
      </c>
      <c r="N134" s="50" t="n">
        <v>1</v>
      </c>
      <c r="O134" s="50" t="n">
        <v>0</v>
      </c>
      <c r="P134" s="50" t="n">
        <v>0</v>
      </c>
      <c r="Q134" s="50" t="n">
        <v>0</v>
      </c>
      <c r="R134" s="50" t="n">
        <v>0</v>
      </c>
      <c r="S134" s="50" t="n">
        <v>0</v>
      </c>
      <c r="T134" s="50" t="n">
        <v>1</v>
      </c>
      <c r="U134" s="50" t="n">
        <v>0</v>
      </c>
      <c r="V134" s="50" t="n">
        <v>1</v>
      </c>
      <c r="W134" s="50" t="n">
        <v>0.7</v>
      </c>
      <c r="X134" s="50" t="n">
        <v>2</v>
      </c>
      <c r="Y134" s="50" t="n">
        <v>0.729</v>
      </c>
      <c r="Z134" s="50" t="n">
        <v>0</v>
      </c>
      <c r="AA134" s="50" t="n">
        <v>0</v>
      </c>
      <c r="AB134" s="50" t="n">
        <v>0</v>
      </c>
      <c r="AC134" s="50" t="n">
        <v>0</v>
      </c>
      <c r="AD134" s="50" t="n">
        <v>0</v>
      </c>
      <c r="AE134" s="50" t="n">
        <v>0</v>
      </c>
      <c r="AF134" s="50" t="n">
        <v>1</v>
      </c>
      <c r="AG134" s="50" t="n">
        <v>75.9</v>
      </c>
      <c r="AH134" s="50" t="n">
        <v>1</v>
      </c>
    </row>
    <row r="135" customFormat="false" ht="15" hidden="false" customHeight="false" outlineLevel="0" collapsed="false">
      <c r="A135" s="50" t="s">
        <v>966</v>
      </c>
      <c r="B135" s="50" t="s">
        <v>118</v>
      </c>
      <c r="C135" s="50" t="s">
        <v>249</v>
      </c>
      <c r="D135" s="50" t="n">
        <v>2922</v>
      </c>
      <c r="E135" s="50" t="n">
        <v>1450</v>
      </c>
      <c r="F135" s="50" t="n">
        <v>351</v>
      </c>
      <c r="G135" s="50" t="n">
        <v>1332</v>
      </c>
      <c r="H135" s="50" t="n">
        <v>914</v>
      </c>
      <c r="I135" s="50" t="n">
        <v>133</v>
      </c>
      <c r="J135" s="50" t="n">
        <v>1565</v>
      </c>
      <c r="K135" s="50" t="n">
        <v>536</v>
      </c>
      <c r="L135" s="50" t="n">
        <v>51.33</v>
      </c>
      <c r="M135" s="50" t="n">
        <v>726</v>
      </c>
      <c r="N135" s="50" t="n">
        <v>626</v>
      </c>
      <c r="O135" s="50" t="n">
        <v>175</v>
      </c>
      <c r="P135" s="50" t="n">
        <v>31</v>
      </c>
      <c r="Q135" s="50" t="n">
        <v>8</v>
      </c>
      <c r="R135" s="50" t="n">
        <v>45</v>
      </c>
      <c r="S135" s="50" t="n">
        <v>83</v>
      </c>
      <c r="T135" s="50" t="n">
        <v>12</v>
      </c>
      <c r="U135" s="50" t="n">
        <v>4</v>
      </c>
      <c r="V135" s="50" t="n">
        <v>187</v>
      </c>
      <c r="W135" s="50" t="n">
        <v>285.75</v>
      </c>
      <c r="X135" s="50" t="n">
        <v>717</v>
      </c>
      <c r="Y135" s="50" t="n">
        <v>268.161</v>
      </c>
      <c r="Z135" s="50" t="n">
        <v>444</v>
      </c>
      <c r="AA135" s="50" t="n">
        <v>59</v>
      </c>
      <c r="AB135" s="50" t="n">
        <v>216</v>
      </c>
      <c r="AC135" s="50" t="n">
        <v>443</v>
      </c>
      <c r="AD135" s="50" t="n">
        <v>39791.7</v>
      </c>
      <c r="AE135" s="50" t="n">
        <v>176</v>
      </c>
      <c r="AF135" s="50" t="n">
        <v>1277</v>
      </c>
      <c r="AG135" s="50" t="n">
        <v>95880.4</v>
      </c>
      <c r="AH135" s="50" t="n">
        <v>691</v>
      </c>
    </row>
    <row r="136" customFormat="false" ht="15" hidden="false" customHeight="false" outlineLevel="0" collapsed="false">
      <c r="A136" s="50" t="s">
        <v>967</v>
      </c>
      <c r="B136" s="50" t="s">
        <v>118</v>
      </c>
      <c r="C136" s="50" t="s">
        <v>250</v>
      </c>
      <c r="D136" s="50" t="n">
        <v>2824</v>
      </c>
      <c r="E136" s="50" t="n">
        <v>1231</v>
      </c>
      <c r="F136" s="50" t="n">
        <v>294</v>
      </c>
      <c r="G136" s="50" t="n">
        <v>1337</v>
      </c>
      <c r="H136" s="50" t="n">
        <v>862</v>
      </c>
      <c r="I136" s="50" t="n">
        <v>122</v>
      </c>
      <c r="J136" s="50" t="n">
        <v>1475</v>
      </c>
      <c r="K136" s="50" t="n">
        <v>369</v>
      </c>
      <c r="L136" s="50" t="n">
        <v>15.698</v>
      </c>
      <c r="M136" s="50" t="n">
        <v>710</v>
      </c>
      <c r="N136" s="50" t="n">
        <v>600</v>
      </c>
      <c r="O136" s="50" t="n">
        <v>145</v>
      </c>
      <c r="P136" s="50" t="n">
        <v>27</v>
      </c>
      <c r="Q136" s="50" t="n">
        <v>2</v>
      </c>
      <c r="R136" s="50" t="n">
        <v>20</v>
      </c>
      <c r="S136" s="50" t="n">
        <v>92</v>
      </c>
      <c r="T136" s="50" t="n">
        <v>13</v>
      </c>
      <c r="U136" s="50" t="n">
        <v>5</v>
      </c>
      <c r="V136" s="50" t="n">
        <v>165</v>
      </c>
      <c r="W136" s="50" t="n">
        <v>234.75</v>
      </c>
      <c r="X136" s="50" t="n">
        <v>705</v>
      </c>
      <c r="Y136" s="50" t="n">
        <v>233.441</v>
      </c>
      <c r="Z136" s="50" t="n">
        <v>440</v>
      </c>
      <c r="AA136" s="50" t="n">
        <v>40</v>
      </c>
      <c r="AB136" s="50" t="n">
        <v>175</v>
      </c>
      <c r="AC136" s="50" t="n">
        <v>439</v>
      </c>
      <c r="AD136" s="50" t="n">
        <v>38774.5</v>
      </c>
      <c r="AE136" s="50" t="n">
        <v>161</v>
      </c>
      <c r="AF136" s="50" t="n">
        <v>1090</v>
      </c>
      <c r="AG136" s="50" t="n">
        <v>74872.8</v>
      </c>
      <c r="AH136" s="50" t="n">
        <v>61</v>
      </c>
    </row>
    <row r="137" customFormat="false" ht="15" hidden="false" customHeight="false" outlineLevel="0" collapsed="false">
      <c r="A137" s="50" t="s">
        <v>968</v>
      </c>
      <c r="B137" s="50" t="s">
        <v>118</v>
      </c>
      <c r="C137" s="50" t="s">
        <v>251</v>
      </c>
      <c r="D137" s="50" t="n">
        <v>2781</v>
      </c>
      <c r="E137" s="50" t="n">
        <v>1152</v>
      </c>
      <c r="F137" s="50" t="n">
        <v>163</v>
      </c>
      <c r="G137" s="50" t="n">
        <v>1375</v>
      </c>
      <c r="H137" s="50" t="n">
        <v>827</v>
      </c>
      <c r="I137" s="50" t="n">
        <v>69</v>
      </c>
      <c r="J137" s="50" t="n">
        <v>1397</v>
      </c>
      <c r="K137" s="50" t="n">
        <v>325</v>
      </c>
      <c r="L137" s="50" t="n">
        <v>25.812</v>
      </c>
      <c r="M137" s="50" t="n">
        <v>702</v>
      </c>
      <c r="N137" s="50" t="n">
        <v>608</v>
      </c>
      <c r="O137" s="50" t="n">
        <v>161</v>
      </c>
      <c r="P137" s="50" t="n">
        <v>33</v>
      </c>
      <c r="Q137" s="50" t="n">
        <v>2</v>
      </c>
      <c r="R137" s="50" t="n">
        <v>28</v>
      </c>
      <c r="S137" s="50" t="n">
        <v>76</v>
      </c>
      <c r="T137" s="50" t="n">
        <v>12</v>
      </c>
      <c r="U137" s="50" t="n">
        <v>6</v>
      </c>
      <c r="V137" s="50" t="n">
        <v>102</v>
      </c>
      <c r="W137" s="50" t="n">
        <v>247.95</v>
      </c>
      <c r="X137" s="50" t="n">
        <v>699</v>
      </c>
      <c r="Y137" s="50" t="n">
        <v>228.529</v>
      </c>
      <c r="Z137" s="50" t="n">
        <v>512</v>
      </c>
      <c r="AA137" s="50" t="n">
        <v>33</v>
      </c>
      <c r="AB137" s="50" t="n">
        <v>193</v>
      </c>
      <c r="AC137" s="50" t="n">
        <v>511</v>
      </c>
      <c r="AD137" s="50" t="n">
        <v>45084.3</v>
      </c>
      <c r="AE137" s="50" t="n">
        <v>180</v>
      </c>
      <c r="AF137" s="50" t="n">
        <v>1024</v>
      </c>
      <c r="AG137" s="50" t="n">
        <v>71464.4</v>
      </c>
      <c r="AH137" s="50" t="n">
        <v>36</v>
      </c>
    </row>
    <row r="138" customFormat="false" ht="15" hidden="false" customHeight="false" outlineLevel="0" collapsed="false">
      <c r="A138" s="50" t="s">
        <v>969</v>
      </c>
      <c r="B138" s="50" t="s">
        <v>118</v>
      </c>
      <c r="C138" s="50" t="s">
        <v>253</v>
      </c>
      <c r="D138" s="50" t="n">
        <v>2450</v>
      </c>
      <c r="E138" s="50" t="n">
        <v>1167</v>
      </c>
      <c r="F138" s="50" t="n">
        <v>129</v>
      </c>
      <c r="G138" s="50" t="n">
        <v>1222</v>
      </c>
      <c r="H138" s="50" t="n">
        <v>754</v>
      </c>
      <c r="I138" s="50" t="n">
        <v>33</v>
      </c>
      <c r="J138" s="50" t="n">
        <v>1227</v>
      </c>
      <c r="K138" s="50" t="n">
        <v>413</v>
      </c>
      <c r="L138" s="50" t="n">
        <v>-8.824</v>
      </c>
      <c r="M138" s="50" t="n">
        <v>689</v>
      </c>
      <c r="N138" s="50" t="n">
        <v>628</v>
      </c>
      <c r="O138" s="50" t="n">
        <v>165</v>
      </c>
      <c r="P138" s="50" t="n">
        <v>29</v>
      </c>
      <c r="Q138" s="50" t="n">
        <v>1</v>
      </c>
      <c r="R138" s="50" t="n">
        <v>8</v>
      </c>
      <c r="S138" s="50" t="n">
        <v>43</v>
      </c>
      <c r="T138" s="50" t="n">
        <v>10</v>
      </c>
      <c r="U138" s="50" t="n">
        <v>8</v>
      </c>
      <c r="V138" s="50" t="n">
        <v>58</v>
      </c>
      <c r="W138" s="50" t="n">
        <v>202.2</v>
      </c>
      <c r="X138" s="50" t="n">
        <v>685</v>
      </c>
      <c r="Y138" s="50" t="n">
        <v>220.469</v>
      </c>
      <c r="Z138" s="50" t="n">
        <v>578</v>
      </c>
      <c r="AA138" s="50" t="n">
        <v>8</v>
      </c>
      <c r="AB138" s="50" t="n">
        <v>168</v>
      </c>
      <c r="AC138" s="50" t="n">
        <v>574</v>
      </c>
      <c r="AD138" s="50" t="n">
        <v>49280.5</v>
      </c>
      <c r="AE138" s="50" t="n">
        <v>220</v>
      </c>
      <c r="AF138" s="50" t="n">
        <v>1029</v>
      </c>
      <c r="AG138" s="50" t="n">
        <v>70338.7</v>
      </c>
      <c r="AH138" s="50" t="n">
        <v>17</v>
      </c>
    </row>
    <row r="139" customFormat="false" ht="15" hidden="false" customHeight="false" outlineLevel="0" collapsed="false">
      <c r="A139" s="50" t="s">
        <v>970</v>
      </c>
      <c r="B139" s="50" t="s">
        <v>118</v>
      </c>
      <c r="C139" s="50" t="s">
        <v>255</v>
      </c>
      <c r="D139" s="50" t="n">
        <v>2745</v>
      </c>
      <c r="E139" s="50" t="n">
        <v>1190</v>
      </c>
      <c r="F139" s="50" t="n">
        <v>326</v>
      </c>
      <c r="G139" s="50" t="n">
        <v>1306</v>
      </c>
      <c r="H139" s="50" t="n">
        <v>849</v>
      </c>
      <c r="I139" s="50" t="n">
        <v>161</v>
      </c>
      <c r="J139" s="50" t="n">
        <v>1420</v>
      </c>
      <c r="K139" s="50" t="n">
        <v>339</v>
      </c>
      <c r="L139" s="50" t="n">
        <v>2.12</v>
      </c>
      <c r="M139" s="50" t="n">
        <v>636</v>
      </c>
      <c r="N139" s="50" t="n">
        <v>546</v>
      </c>
      <c r="O139" s="50" t="n">
        <v>119</v>
      </c>
      <c r="P139" s="50" t="n">
        <v>28</v>
      </c>
      <c r="Q139" s="50" t="n">
        <v>3</v>
      </c>
      <c r="R139" s="50" t="n">
        <v>24</v>
      </c>
      <c r="S139" s="50" t="n">
        <v>81</v>
      </c>
      <c r="T139" s="50" t="n">
        <v>7</v>
      </c>
      <c r="U139" s="50" t="n">
        <v>1</v>
      </c>
      <c r="V139" s="50" t="n">
        <v>189</v>
      </c>
      <c r="W139" s="50" t="n">
        <v>204.2</v>
      </c>
      <c r="X139" s="50" t="n">
        <v>630</v>
      </c>
      <c r="Y139" s="50" t="n">
        <v>196.958</v>
      </c>
      <c r="Z139" s="50" t="n">
        <v>359</v>
      </c>
      <c r="AA139" s="50" t="n">
        <v>40</v>
      </c>
      <c r="AB139" s="50" t="n">
        <v>151</v>
      </c>
      <c r="AC139" s="50" t="n">
        <v>359</v>
      </c>
      <c r="AD139" s="50" t="n">
        <v>31989.6</v>
      </c>
      <c r="AE139" s="50" t="n">
        <v>115</v>
      </c>
      <c r="AF139" s="50" t="n">
        <v>1062</v>
      </c>
      <c r="AG139" s="50" t="n">
        <v>76256.5</v>
      </c>
      <c r="AH139" s="50" t="n">
        <v>196</v>
      </c>
    </row>
    <row r="140" customFormat="false" ht="15" hidden="false" customHeight="false" outlineLevel="0" collapsed="false">
      <c r="A140" s="50" t="s">
        <v>971</v>
      </c>
      <c r="B140" s="50" t="s">
        <v>118</v>
      </c>
      <c r="C140" s="50" t="s">
        <v>257</v>
      </c>
      <c r="D140" s="50" t="n">
        <v>2748</v>
      </c>
      <c r="E140" s="50" t="n">
        <v>1099</v>
      </c>
      <c r="F140" s="50" t="n">
        <v>233</v>
      </c>
      <c r="G140" s="50" t="n">
        <v>1300</v>
      </c>
      <c r="H140" s="50" t="n">
        <v>775</v>
      </c>
      <c r="I140" s="50" t="n">
        <v>88</v>
      </c>
      <c r="J140" s="50" t="n">
        <v>1432</v>
      </c>
      <c r="K140" s="50" t="n">
        <v>322</v>
      </c>
      <c r="L140" s="50" t="n">
        <v>22.646</v>
      </c>
      <c r="M140" s="50" t="n">
        <v>634</v>
      </c>
      <c r="N140" s="50" t="n">
        <v>545</v>
      </c>
      <c r="O140" s="50" t="n">
        <v>147</v>
      </c>
      <c r="P140" s="50" t="n">
        <v>31</v>
      </c>
      <c r="Q140" s="50" t="n">
        <v>1</v>
      </c>
      <c r="R140" s="50" t="n">
        <v>26</v>
      </c>
      <c r="S140" s="50" t="n">
        <v>81</v>
      </c>
      <c r="T140" s="50" t="n">
        <v>5</v>
      </c>
      <c r="U140" s="50" t="n">
        <v>3</v>
      </c>
      <c r="V140" s="50" t="n">
        <v>155</v>
      </c>
      <c r="W140" s="50" t="n">
        <v>229.85</v>
      </c>
      <c r="X140" s="50" t="n">
        <v>629</v>
      </c>
      <c r="Y140" s="50" t="n">
        <v>213.735</v>
      </c>
      <c r="Z140" s="50" t="n">
        <v>393</v>
      </c>
      <c r="AA140" s="50" t="n">
        <v>42</v>
      </c>
      <c r="AB140" s="50" t="n">
        <v>153</v>
      </c>
      <c r="AC140" s="50" t="n">
        <v>393</v>
      </c>
      <c r="AD140" s="50" t="n">
        <v>34810.7</v>
      </c>
      <c r="AE140" s="50" t="n">
        <v>147</v>
      </c>
      <c r="AF140" s="50" t="n">
        <v>982</v>
      </c>
      <c r="AG140" s="50" t="n">
        <v>71988.1</v>
      </c>
      <c r="AH140" s="50" t="n">
        <v>362</v>
      </c>
    </row>
    <row r="141" customFormat="false" ht="15" hidden="false" customHeight="false" outlineLevel="0" collapsed="false">
      <c r="A141" s="50" t="s">
        <v>972</v>
      </c>
      <c r="B141" s="50" t="s">
        <v>118</v>
      </c>
      <c r="C141" s="50" t="s">
        <v>259</v>
      </c>
      <c r="D141" s="50" t="n">
        <v>1893</v>
      </c>
      <c r="E141" s="50" t="n">
        <v>899</v>
      </c>
      <c r="F141" s="50" t="n">
        <v>260</v>
      </c>
      <c r="G141" s="50" t="n">
        <v>898</v>
      </c>
      <c r="H141" s="50" t="n">
        <v>637</v>
      </c>
      <c r="I141" s="50" t="n">
        <v>117</v>
      </c>
      <c r="J141" s="50" t="n">
        <v>994</v>
      </c>
      <c r="K141" s="50" t="n">
        <v>262</v>
      </c>
      <c r="L141" s="50" t="n">
        <v>-3.389</v>
      </c>
      <c r="M141" s="50" t="n">
        <v>486</v>
      </c>
      <c r="N141" s="50" t="n">
        <v>428</v>
      </c>
      <c r="O141" s="50" t="n">
        <v>91</v>
      </c>
      <c r="P141" s="50" t="n">
        <v>16</v>
      </c>
      <c r="Q141" s="50" t="n">
        <v>3</v>
      </c>
      <c r="R141" s="50" t="n">
        <v>19</v>
      </c>
      <c r="S141" s="50" t="n">
        <v>51</v>
      </c>
      <c r="T141" s="50" t="n">
        <v>2</v>
      </c>
      <c r="U141" s="50" t="n">
        <v>4</v>
      </c>
      <c r="V141" s="50" t="n">
        <v>115</v>
      </c>
      <c r="W141" s="50" t="n">
        <v>146</v>
      </c>
      <c r="X141" s="50" t="n">
        <v>482</v>
      </c>
      <c r="Y141" s="50" t="n">
        <v>145.215</v>
      </c>
      <c r="Z141" s="50" t="n">
        <v>318</v>
      </c>
      <c r="AA141" s="50" t="n">
        <v>23</v>
      </c>
      <c r="AB141" s="50" t="n">
        <v>129</v>
      </c>
      <c r="AC141" s="50" t="n">
        <v>316</v>
      </c>
      <c r="AD141" s="50" t="n">
        <v>28131.9</v>
      </c>
      <c r="AE141" s="50" t="n">
        <v>96</v>
      </c>
      <c r="AF141" s="50" t="n">
        <v>799</v>
      </c>
      <c r="AG141" s="50" t="n">
        <v>57149.4</v>
      </c>
      <c r="AH141" s="50" t="n">
        <v>82</v>
      </c>
    </row>
    <row r="142" customFormat="false" ht="15" hidden="false" customHeight="false" outlineLevel="0" collapsed="false">
      <c r="A142" s="50" t="s">
        <v>973</v>
      </c>
      <c r="B142" s="50" t="s">
        <v>118</v>
      </c>
      <c r="C142" s="50" t="s">
        <v>260</v>
      </c>
      <c r="D142" s="50" t="n">
        <v>1646</v>
      </c>
      <c r="E142" s="50" t="n">
        <v>747</v>
      </c>
      <c r="F142" s="50" t="n">
        <v>136</v>
      </c>
      <c r="G142" s="50" t="n">
        <v>792</v>
      </c>
      <c r="H142" s="50" t="n">
        <v>532</v>
      </c>
      <c r="I142" s="50" t="n">
        <v>49</v>
      </c>
      <c r="J142" s="50" t="n">
        <v>853</v>
      </c>
      <c r="K142" s="50" t="n">
        <v>215</v>
      </c>
      <c r="L142" s="50" t="n">
        <v>1.797</v>
      </c>
      <c r="M142" s="50" t="n">
        <v>425</v>
      </c>
      <c r="N142" s="50" t="n">
        <v>380</v>
      </c>
      <c r="O142" s="50" t="n">
        <v>98</v>
      </c>
      <c r="P142" s="50" t="n">
        <v>15</v>
      </c>
      <c r="Q142" s="50" t="n">
        <v>0</v>
      </c>
      <c r="R142" s="50" t="n">
        <v>10</v>
      </c>
      <c r="S142" s="50" t="n">
        <v>40</v>
      </c>
      <c r="T142" s="50" t="n">
        <v>5</v>
      </c>
      <c r="U142" s="50" t="n">
        <v>0</v>
      </c>
      <c r="V142" s="50" t="n">
        <v>70</v>
      </c>
      <c r="W142" s="50" t="n">
        <v>135.95</v>
      </c>
      <c r="X142" s="50" t="n">
        <v>425</v>
      </c>
      <c r="Y142" s="50" t="n">
        <v>131.971</v>
      </c>
      <c r="Z142" s="50" t="n">
        <v>310</v>
      </c>
      <c r="AA142" s="50" t="n">
        <v>16</v>
      </c>
      <c r="AB142" s="50" t="n">
        <v>112</v>
      </c>
      <c r="AC142" s="50" t="n">
        <v>310</v>
      </c>
      <c r="AD142" s="50" t="n">
        <v>26874.5</v>
      </c>
      <c r="AE142" s="50" t="n">
        <v>99</v>
      </c>
      <c r="AF142" s="50" t="n">
        <v>658</v>
      </c>
      <c r="AG142" s="50" t="n">
        <v>46486.9</v>
      </c>
      <c r="AH142" s="50" t="n">
        <v>57</v>
      </c>
    </row>
    <row r="143" customFormat="false" ht="15" hidden="false" customHeight="false" outlineLevel="0" collapsed="false">
      <c r="A143" s="50" t="s">
        <v>974</v>
      </c>
      <c r="B143" s="50" t="s">
        <v>118</v>
      </c>
      <c r="C143" s="50" t="s">
        <v>262</v>
      </c>
      <c r="D143" s="50" t="n">
        <v>1264</v>
      </c>
      <c r="E143" s="50" t="n">
        <v>566</v>
      </c>
      <c r="F143" s="50" t="n">
        <v>136</v>
      </c>
      <c r="G143" s="50" t="n">
        <v>598</v>
      </c>
      <c r="H143" s="50" t="n">
        <v>386</v>
      </c>
      <c r="I143" s="50" t="n">
        <v>50</v>
      </c>
      <c r="J143" s="50" t="n">
        <v>659</v>
      </c>
      <c r="K143" s="50" t="n">
        <v>180</v>
      </c>
      <c r="L143" s="50" t="n">
        <v>9.468</v>
      </c>
      <c r="M143" s="50" t="n">
        <v>314</v>
      </c>
      <c r="N143" s="50" t="n">
        <v>271</v>
      </c>
      <c r="O143" s="50" t="n">
        <v>65</v>
      </c>
      <c r="P143" s="50" t="n">
        <v>17</v>
      </c>
      <c r="Q143" s="50" t="n">
        <v>0</v>
      </c>
      <c r="R143" s="50" t="n">
        <v>15</v>
      </c>
      <c r="S143" s="50" t="n">
        <v>35</v>
      </c>
      <c r="T143" s="50" t="n">
        <v>4</v>
      </c>
      <c r="U143" s="50" t="n">
        <v>4</v>
      </c>
      <c r="V143" s="50" t="n">
        <v>80</v>
      </c>
      <c r="W143" s="50" t="n">
        <v>106.15</v>
      </c>
      <c r="X143" s="50" t="n">
        <v>310</v>
      </c>
      <c r="Y143" s="50" t="n">
        <v>103.057</v>
      </c>
      <c r="Z143" s="50" t="n">
        <v>195</v>
      </c>
      <c r="AA143" s="50" t="n">
        <v>23</v>
      </c>
      <c r="AB143" s="50" t="n">
        <v>81</v>
      </c>
      <c r="AC143" s="50" t="n">
        <v>194</v>
      </c>
      <c r="AD143" s="50" t="n">
        <v>17465.4</v>
      </c>
      <c r="AE143" s="50" t="n">
        <v>78</v>
      </c>
      <c r="AF143" s="50" t="n">
        <v>479</v>
      </c>
      <c r="AG143" s="50" t="n">
        <v>34746.3</v>
      </c>
      <c r="AH143" s="50" t="n">
        <v>140</v>
      </c>
    </row>
    <row r="144" customFormat="false" ht="15" hidden="false" customHeight="false" outlineLevel="0" collapsed="false">
      <c r="A144" s="50" t="s">
        <v>975</v>
      </c>
      <c r="B144" s="50" t="s">
        <v>118</v>
      </c>
      <c r="C144" s="50" t="s">
        <v>264</v>
      </c>
      <c r="D144" s="50" t="n">
        <v>1002</v>
      </c>
      <c r="E144" s="50" t="n">
        <v>499</v>
      </c>
      <c r="F144" s="50" t="n">
        <v>94</v>
      </c>
      <c r="G144" s="50" t="n">
        <v>479</v>
      </c>
      <c r="H144" s="50" t="n">
        <v>329</v>
      </c>
      <c r="I144" s="50" t="n">
        <v>33</v>
      </c>
      <c r="J144" s="50" t="n">
        <v>515</v>
      </c>
      <c r="K144" s="50" t="n">
        <v>170</v>
      </c>
      <c r="L144" s="50" t="n">
        <v>0.024</v>
      </c>
      <c r="M144" s="50" t="n">
        <v>266</v>
      </c>
      <c r="N144" s="50" t="n">
        <v>241</v>
      </c>
      <c r="O144" s="50" t="n">
        <v>63</v>
      </c>
      <c r="P144" s="50" t="n">
        <v>12</v>
      </c>
      <c r="Q144" s="50" t="n">
        <v>2</v>
      </c>
      <c r="R144" s="50" t="n">
        <v>6</v>
      </c>
      <c r="S144" s="50" t="n">
        <v>20</v>
      </c>
      <c r="T144" s="50" t="n">
        <v>2</v>
      </c>
      <c r="U144" s="50" t="n">
        <v>2</v>
      </c>
      <c r="V144" s="50" t="n">
        <v>49</v>
      </c>
      <c r="W144" s="50" t="n">
        <v>82.9</v>
      </c>
      <c r="X144" s="50" t="n">
        <v>263</v>
      </c>
      <c r="Y144" s="50" t="n">
        <v>74.713</v>
      </c>
      <c r="Z144" s="50" t="n">
        <v>195</v>
      </c>
      <c r="AA144" s="50" t="n">
        <v>8</v>
      </c>
      <c r="AB144" s="50" t="n">
        <v>76</v>
      </c>
      <c r="AC144" s="50" t="n">
        <v>195</v>
      </c>
      <c r="AD144" s="50" t="n">
        <v>17300.5</v>
      </c>
      <c r="AE144" s="50" t="n">
        <v>61</v>
      </c>
      <c r="AF144" s="50" t="n">
        <v>441</v>
      </c>
      <c r="AG144" s="50" t="n">
        <v>31827.8</v>
      </c>
      <c r="AH144" s="50" t="n">
        <v>101</v>
      </c>
    </row>
    <row r="145" customFormat="false" ht="15" hidden="false" customHeight="false" outlineLevel="0" collapsed="false">
      <c r="A145" s="50" t="s">
        <v>976</v>
      </c>
      <c r="B145" s="50" t="s">
        <v>118</v>
      </c>
      <c r="C145" s="50" t="s">
        <v>266</v>
      </c>
      <c r="D145" s="50" t="n">
        <v>1018</v>
      </c>
      <c r="E145" s="50" t="n">
        <v>477</v>
      </c>
      <c r="F145" s="50" t="n">
        <v>119</v>
      </c>
      <c r="G145" s="50" t="n">
        <v>437</v>
      </c>
      <c r="H145" s="50" t="n">
        <v>292</v>
      </c>
      <c r="I145" s="50" t="n">
        <v>46</v>
      </c>
      <c r="J145" s="50" t="n">
        <v>579</v>
      </c>
      <c r="K145" s="50" t="n">
        <v>185</v>
      </c>
      <c r="L145" s="50" t="n">
        <v>2.706</v>
      </c>
      <c r="M145" s="50" t="n">
        <v>254</v>
      </c>
      <c r="N145" s="50" t="n">
        <v>215</v>
      </c>
      <c r="O145" s="50" t="n">
        <v>51</v>
      </c>
      <c r="P145" s="50" t="n">
        <v>12</v>
      </c>
      <c r="Q145" s="50" t="n">
        <v>0</v>
      </c>
      <c r="R145" s="50" t="n">
        <v>6</v>
      </c>
      <c r="S145" s="50" t="n">
        <v>23</v>
      </c>
      <c r="T145" s="50" t="n">
        <v>11</v>
      </c>
      <c r="U145" s="50" t="n">
        <v>1</v>
      </c>
      <c r="V145" s="50" t="n">
        <v>67</v>
      </c>
      <c r="W145" s="50" t="n">
        <v>81.2</v>
      </c>
      <c r="X145" s="50" t="n">
        <v>251</v>
      </c>
      <c r="Y145" s="50" t="n">
        <v>74.518</v>
      </c>
      <c r="Z145" s="50" t="n">
        <v>152</v>
      </c>
      <c r="AA145" s="50" t="n">
        <v>12</v>
      </c>
      <c r="AB145" s="50" t="n">
        <v>52</v>
      </c>
      <c r="AC145" s="50" t="n">
        <v>152</v>
      </c>
      <c r="AD145" s="50" t="n">
        <v>13173.8</v>
      </c>
      <c r="AE145" s="50" t="n">
        <v>58</v>
      </c>
      <c r="AF145" s="50" t="n">
        <v>415</v>
      </c>
      <c r="AG145" s="50" t="n">
        <v>29132.3</v>
      </c>
      <c r="AH145" s="50" t="n">
        <v>40</v>
      </c>
    </row>
    <row r="146" customFormat="false" ht="15" hidden="false" customHeight="false" outlineLevel="0" collapsed="false">
      <c r="A146" s="50" t="s">
        <v>977</v>
      </c>
      <c r="B146" s="50" t="s">
        <v>118</v>
      </c>
      <c r="C146" s="50" t="s">
        <v>268</v>
      </c>
      <c r="D146" s="50" t="n">
        <v>797</v>
      </c>
      <c r="E146" s="50" t="n">
        <v>364</v>
      </c>
      <c r="F146" s="50" t="n">
        <v>66</v>
      </c>
      <c r="G146" s="50" t="n">
        <v>372</v>
      </c>
      <c r="H146" s="50" t="n">
        <v>226</v>
      </c>
      <c r="I146" s="50" t="n">
        <v>26</v>
      </c>
      <c r="J146" s="50" t="n">
        <v>425</v>
      </c>
      <c r="K146" s="50" t="n">
        <v>138</v>
      </c>
      <c r="L146" s="50" t="n">
        <v>0.419</v>
      </c>
      <c r="M146" s="50" t="n">
        <v>202</v>
      </c>
      <c r="N146" s="50" t="n">
        <v>173</v>
      </c>
      <c r="O146" s="50" t="n">
        <v>41</v>
      </c>
      <c r="P146" s="50" t="n">
        <v>9</v>
      </c>
      <c r="Q146" s="50" t="n">
        <v>3</v>
      </c>
      <c r="R146" s="50" t="n">
        <v>5</v>
      </c>
      <c r="S146" s="50" t="n">
        <v>21</v>
      </c>
      <c r="T146" s="50" t="n">
        <v>3</v>
      </c>
      <c r="U146" s="50" t="n">
        <v>2</v>
      </c>
      <c r="V146" s="50" t="n">
        <v>35</v>
      </c>
      <c r="W146" s="50" t="n">
        <v>64.45</v>
      </c>
      <c r="X146" s="50" t="n">
        <v>199</v>
      </c>
      <c r="Y146" s="50" t="n">
        <v>60.277</v>
      </c>
      <c r="Z146" s="50" t="n">
        <v>143</v>
      </c>
      <c r="AA146" s="50" t="n">
        <v>6</v>
      </c>
      <c r="AB146" s="50" t="n">
        <v>49</v>
      </c>
      <c r="AC146" s="50" t="n">
        <v>143</v>
      </c>
      <c r="AD146" s="50" t="n">
        <v>12091</v>
      </c>
      <c r="AE146" s="50" t="n">
        <v>47</v>
      </c>
      <c r="AF146" s="50" t="n">
        <v>316</v>
      </c>
      <c r="AG146" s="50" t="n">
        <v>21978.2</v>
      </c>
      <c r="AH146" s="50" t="n">
        <v>27</v>
      </c>
    </row>
    <row r="147" customFormat="false" ht="15" hidden="false" customHeight="false" outlineLevel="0" collapsed="false">
      <c r="A147" s="50" t="s">
        <v>978</v>
      </c>
      <c r="B147" s="50" t="s">
        <v>118</v>
      </c>
      <c r="C147" s="50" t="s">
        <v>270</v>
      </c>
      <c r="D147" s="50" t="n">
        <v>660</v>
      </c>
      <c r="E147" s="50" t="n">
        <v>323</v>
      </c>
      <c r="F147" s="50" t="n">
        <v>78</v>
      </c>
      <c r="G147" s="50" t="n">
        <v>275</v>
      </c>
      <c r="H147" s="50" t="n">
        <v>188</v>
      </c>
      <c r="I147" s="50" t="n">
        <v>27</v>
      </c>
      <c r="J147" s="50" t="n">
        <v>384</v>
      </c>
      <c r="K147" s="50" t="n">
        <v>135</v>
      </c>
      <c r="L147" s="50" t="n">
        <v>-0.785</v>
      </c>
      <c r="M147" s="50" t="n">
        <v>175</v>
      </c>
      <c r="N147" s="50" t="n">
        <v>156</v>
      </c>
      <c r="O147" s="50" t="n">
        <v>36</v>
      </c>
      <c r="P147" s="50" t="n">
        <v>6</v>
      </c>
      <c r="Q147" s="50" t="n">
        <v>0</v>
      </c>
      <c r="R147" s="50" t="n">
        <v>6</v>
      </c>
      <c r="S147" s="50" t="n">
        <v>17</v>
      </c>
      <c r="T147" s="50" t="n">
        <v>0</v>
      </c>
      <c r="U147" s="50" t="n">
        <v>2</v>
      </c>
      <c r="V147" s="50" t="n">
        <v>36</v>
      </c>
      <c r="W147" s="50" t="n">
        <v>53</v>
      </c>
      <c r="X147" s="50" t="n">
        <v>174</v>
      </c>
      <c r="Y147" s="50" t="n">
        <v>53.863</v>
      </c>
      <c r="Z147" s="50" t="n">
        <v>122</v>
      </c>
      <c r="AA147" s="50" t="n">
        <v>11</v>
      </c>
      <c r="AB147" s="50" t="n">
        <v>57</v>
      </c>
      <c r="AC147" s="50" t="n">
        <v>121</v>
      </c>
      <c r="AD147" s="50" t="n">
        <v>10907.6</v>
      </c>
      <c r="AE147" s="50" t="n">
        <v>41</v>
      </c>
      <c r="AF147" s="50" t="n">
        <v>291</v>
      </c>
      <c r="AG147" s="50" t="n">
        <v>21318</v>
      </c>
      <c r="AH147" s="50" t="n">
        <v>116</v>
      </c>
    </row>
    <row r="148" customFormat="false" ht="15" hidden="false" customHeight="false" outlineLevel="0" collapsed="false">
      <c r="A148" s="50" t="s">
        <v>979</v>
      </c>
      <c r="B148" s="50" t="s">
        <v>118</v>
      </c>
      <c r="C148" s="50" t="s">
        <v>272</v>
      </c>
      <c r="D148" s="50" t="n">
        <v>296</v>
      </c>
      <c r="E148" s="50" t="n">
        <v>141</v>
      </c>
      <c r="F148" s="50" t="n">
        <v>19</v>
      </c>
      <c r="G148" s="50" t="n">
        <v>152</v>
      </c>
      <c r="H148" s="50" t="n">
        <v>90</v>
      </c>
      <c r="I148" s="50" t="n">
        <v>6</v>
      </c>
      <c r="J148" s="50" t="n">
        <v>144</v>
      </c>
      <c r="K148" s="50" t="n">
        <v>51</v>
      </c>
      <c r="L148" s="50" t="n">
        <v>4.85</v>
      </c>
      <c r="M148" s="50" t="n">
        <v>82</v>
      </c>
      <c r="N148" s="50" t="n">
        <v>74</v>
      </c>
      <c r="O148" s="50" t="n">
        <v>26</v>
      </c>
      <c r="P148" s="50" t="n">
        <v>8</v>
      </c>
      <c r="Q148" s="50" t="n">
        <v>0</v>
      </c>
      <c r="R148" s="50" t="n">
        <v>1</v>
      </c>
      <c r="S148" s="50" t="n">
        <v>5</v>
      </c>
      <c r="T148" s="50" t="n">
        <v>1</v>
      </c>
      <c r="U148" s="50" t="n">
        <v>2</v>
      </c>
      <c r="V148" s="50" t="n">
        <v>10</v>
      </c>
      <c r="W148" s="50" t="n">
        <v>31.5</v>
      </c>
      <c r="X148" s="50" t="n">
        <v>82</v>
      </c>
      <c r="Y148" s="50" t="n">
        <v>25.317</v>
      </c>
      <c r="Z148" s="50" t="n">
        <v>66</v>
      </c>
      <c r="AA148" s="50" t="n">
        <v>2</v>
      </c>
      <c r="AB148" s="50" t="n">
        <v>20</v>
      </c>
      <c r="AC148" s="50" t="n">
        <v>66</v>
      </c>
      <c r="AD148" s="50" t="n">
        <v>5561.2</v>
      </c>
      <c r="AE148" s="50" t="n">
        <v>23</v>
      </c>
      <c r="AF148" s="50" t="n">
        <v>120</v>
      </c>
      <c r="AG148" s="50" t="n">
        <v>8599.6</v>
      </c>
      <c r="AH148" s="50" t="n">
        <v>26</v>
      </c>
    </row>
    <row r="149" customFormat="false" ht="15" hidden="false" customHeight="false" outlineLevel="0" collapsed="false">
      <c r="A149" s="50" t="s">
        <v>980</v>
      </c>
      <c r="B149" s="50" t="s">
        <v>118</v>
      </c>
      <c r="C149" s="50" t="s">
        <v>316</v>
      </c>
      <c r="D149" s="50" t="n">
        <v>118</v>
      </c>
      <c r="E149" s="50" t="n">
        <v>49</v>
      </c>
      <c r="F149" s="50" t="n">
        <v>16</v>
      </c>
      <c r="G149" s="50" t="n">
        <v>57</v>
      </c>
      <c r="H149" s="50" t="n">
        <v>31</v>
      </c>
      <c r="I149" s="50" t="n">
        <v>9</v>
      </c>
      <c r="J149" s="50" t="n">
        <v>61</v>
      </c>
      <c r="K149" s="50" t="n">
        <v>18</v>
      </c>
      <c r="L149" s="50" t="n">
        <v>-0.418</v>
      </c>
      <c r="M149" s="50" t="n">
        <v>28</v>
      </c>
      <c r="N149" s="50" t="n">
        <v>25</v>
      </c>
      <c r="O149" s="50" t="n">
        <v>6</v>
      </c>
      <c r="P149" s="50" t="n">
        <v>0</v>
      </c>
      <c r="Q149" s="50" t="n">
        <v>0</v>
      </c>
      <c r="R149" s="50" t="n">
        <v>1</v>
      </c>
      <c r="S149" s="50" t="n">
        <v>2</v>
      </c>
      <c r="T149" s="50" t="n">
        <v>0</v>
      </c>
      <c r="U149" s="50" t="n">
        <v>1</v>
      </c>
      <c r="V149" s="50" t="n">
        <v>11</v>
      </c>
      <c r="W149" s="50" t="n">
        <v>7.9</v>
      </c>
      <c r="X149" s="50" t="n">
        <v>28</v>
      </c>
      <c r="Y149" s="50" t="n">
        <v>7.71</v>
      </c>
      <c r="Z149" s="50" t="n">
        <v>15</v>
      </c>
      <c r="AA149" s="50" t="n">
        <v>1</v>
      </c>
      <c r="AB149" s="50" t="n">
        <v>4</v>
      </c>
      <c r="AC149" s="50" t="n">
        <v>15</v>
      </c>
      <c r="AD149" s="50" t="n">
        <v>1367</v>
      </c>
      <c r="AE149" s="50" t="n">
        <v>10</v>
      </c>
      <c r="AF149" s="50" t="n">
        <v>43</v>
      </c>
      <c r="AG149" s="50" t="n">
        <v>3302.1</v>
      </c>
      <c r="AH149" s="50" t="n">
        <v>31</v>
      </c>
    </row>
    <row r="150" customFormat="false" ht="15" hidden="false" customHeight="false" outlineLevel="0" collapsed="false">
      <c r="A150" s="50" t="s">
        <v>981</v>
      </c>
      <c r="B150" s="50" t="s">
        <v>118</v>
      </c>
      <c r="C150" s="50" t="s">
        <v>318</v>
      </c>
      <c r="D150" s="50" t="n">
        <v>46</v>
      </c>
      <c r="E150" s="50" t="n">
        <v>24</v>
      </c>
      <c r="F150" s="50" t="n">
        <v>2</v>
      </c>
      <c r="G150" s="50" t="n">
        <v>26</v>
      </c>
      <c r="H150" s="50" t="n">
        <v>18</v>
      </c>
      <c r="I150" s="50" t="n">
        <v>2</v>
      </c>
      <c r="J150" s="50" t="n">
        <v>20</v>
      </c>
      <c r="K150" s="50" t="n">
        <v>6</v>
      </c>
      <c r="L150" s="50" t="n">
        <v>-2.298</v>
      </c>
      <c r="M150" s="50" t="n">
        <v>11</v>
      </c>
      <c r="N150" s="50" t="n">
        <v>11</v>
      </c>
      <c r="O150" s="50" t="n">
        <v>1</v>
      </c>
      <c r="P150" s="50" t="n">
        <v>0</v>
      </c>
      <c r="Q150" s="50" t="n">
        <v>0</v>
      </c>
      <c r="R150" s="50" t="n">
        <v>0</v>
      </c>
      <c r="S150" s="50" t="n">
        <v>0</v>
      </c>
      <c r="T150" s="50" t="n">
        <v>0</v>
      </c>
      <c r="U150" s="50" t="n">
        <v>0</v>
      </c>
      <c r="V150" s="50" t="n">
        <v>4</v>
      </c>
      <c r="W150" s="50" t="n">
        <v>0.9</v>
      </c>
      <c r="X150" s="50" t="n">
        <v>11</v>
      </c>
      <c r="Y150" s="50" t="n">
        <v>0.951</v>
      </c>
      <c r="Z150" s="50" t="n">
        <v>7</v>
      </c>
      <c r="AA150" s="50" t="n">
        <v>0</v>
      </c>
      <c r="AB150" s="50" t="n">
        <v>3</v>
      </c>
      <c r="AC150" s="50" t="n">
        <v>7</v>
      </c>
      <c r="AD150" s="50" t="n">
        <v>605.7</v>
      </c>
      <c r="AE150" s="50" t="n">
        <v>1</v>
      </c>
      <c r="AF150" s="50" t="n">
        <v>21</v>
      </c>
      <c r="AG150" s="50" t="n">
        <v>1499.2</v>
      </c>
      <c r="AH150" s="50" t="n">
        <v>4</v>
      </c>
    </row>
    <row r="151" customFormat="false" ht="15" hidden="false" customHeight="false" outlineLevel="0" collapsed="false">
      <c r="A151" s="50" t="s">
        <v>982</v>
      </c>
      <c r="B151" s="50" t="s">
        <v>118</v>
      </c>
      <c r="C151" s="50" t="s">
        <v>311</v>
      </c>
      <c r="D151" s="50" t="n">
        <v>44</v>
      </c>
      <c r="E151" s="50" t="n">
        <v>23</v>
      </c>
      <c r="F151" s="50" t="n">
        <v>7</v>
      </c>
      <c r="G151" s="50" t="n">
        <v>16</v>
      </c>
      <c r="H151" s="50" t="n">
        <v>12</v>
      </c>
      <c r="I151" s="50" t="n">
        <v>3</v>
      </c>
      <c r="J151" s="50" t="n">
        <v>28</v>
      </c>
      <c r="K151" s="50" t="n">
        <v>11</v>
      </c>
      <c r="L151" s="50" t="n">
        <v>-0.092</v>
      </c>
      <c r="M151" s="50" t="n">
        <v>10</v>
      </c>
      <c r="N151" s="50" t="n">
        <v>8</v>
      </c>
      <c r="O151" s="50" t="n">
        <v>3</v>
      </c>
      <c r="P151" s="50" t="n">
        <v>0</v>
      </c>
      <c r="Q151" s="50" t="n">
        <v>0</v>
      </c>
      <c r="R151" s="50" t="n">
        <v>0</v>
      </c>
      <c r="S151" s="50" t="n">
        <v>1</v>
      </c>
      <c r="T151" s="50" t="n">
        <v>0</v>
      </c>
      <c r="U151" s="50" t="n">
        <v>1</v>
      </c>
      <c r="V151" s="50" t="n">
        <v>2</v>
      </c>
      <c r="W151" s="50" t="n">
        <v>3.4</v>
      </c>
      <c r="X151" s="50" t="n">
        <v>10</v>
      </c>
      <c r="Y151" s="50" t="n">
        <v>2.383</v>
      </c>
      <c r="Z151" s="50" t="n">
        <v>7</v>
      </c>
      <c r="AA151" s="50" t="n">
        <v>0</v>
      </c>
      <c r="AB151" s="50" t="n">
        <v>1</v>
      </c>
      <c r="AC151" s="50" t="n">
        <v>7</v>
      </c>
      <c r="AD151" s="50" t="n">
        <v>538.9</v>
      </c>
      <c r="AE151" s="50" t="n">
        <v>2</v>
      </c>
      <c r="AF151" s="50" t="n">
        <v>22</v>
      </c>
      <c r="AG151" s="50" t="n">
        <v>1649.2</v>
      </c>
      <c r="AH151" s="50" t="n">
        <v>11</v>
      </c>
    </row>
    <row r="152" customFormat="false" ht="15" hidden="false" customHeight="false" outlineLevel="0" collapsed="false">
      <c r="A152" s="50" t="s">
        <v>983</v>
      </c>
      <c r="B152" s="50" t="s">
        <v>118</v>
      </c>
      <c r="C152" s="50" t="s">
        <v>321</v>
      </c>
      <c r="D152" s="50" t="n">
        <v>37</v>
      </c>
      <c r="E152" s="50" t="n">
        <v>21</v>
      </c>
      <c r="F152" s="50" t="n">
        <v>7</v>
      </c>
      <c r="G152" s="50" t="n">
        <v>16</v>
      </c>
      <c r="H152" s="50" t="n">
        <v>13</v>
      </c>
      <c r="I152" s="50" t="n">
        <v>4</v>
      </c>
      <c r="J152" s="50" t="n">
        <v>21</v>
      </c>
      <c r="K152" s="50" t="n">
        <v>8</v>
      </c>
      <c r="L152" s="50" t="n">
        <v>0.99</v>
      </c>
      <c r="M152" s="50" t="n">
        <v>10</v>
      </c>
      <c r="N152" s="50" t="n">
        <v>8</v>
      </c>
      <c r="O152" s="50" t="n">
        <v>3</v>
      </c>
      <c r="P152" s="50" t="n">
        <v>0</v>
      </c>
      <c r="Q152" s="50" t="n">
        <v>1</v>
      </c>
      <c r="R152" s="50" t="n">
        <v>0</v>
      </c>
      <c r="S152" s="50" t="n">
        <v>2</v>
      </c>
      <c r="T152" s="50" t="n">
        <v>0</v>
      </c>
      <c r="U152" s="50" t="n">
        <v>0</v>
      </c>
      <c r="V152" s="50" t="n">
        <v>4</v>
      </c>
      <c r="W152" s="50" t="n">
        <v>4.8</v>
      </c>
      <c r="X152" s="50" t="n">
        <v>10</v>
      </c>
      <c r="Y152" s="50" t="n">
        <v>3.455</v>
      </c>
      <c r="Z152" s="50" t="n">
        <v>4</v>
      </c>
      <c r="AA152" s="50" t="n">
        <v>0</v>
      </c>
      <c r="AB152" s="50" t="n">
        <v>2</v>
      </c>
      <c r="AC152" s="50" t="n">
        <v>4</v>
      </c>
      <c r="AD152" s="50" t="n">
        <v>342.9</v>
      </c>
      <c r="AE152" s="50" t="n">
        <v>2</v>
      </c>
      <c r="AF152" s="50" t="n">
        <v>19</v>
      </c>
      <c r="AG152" s="50" t="n">
        <v>1266.1</v>
      </c>
      <c r="AH152" s="50" t="n">
        <v>0</v>
      </c>
    </row>
    <row r="153" customFormat="false" ht="15" hidden="false" customHeight="false" outlineLevel="0" collapsed="false">
      <c r="A153" s="50" t="s">
        <v>984</v>
      </c>
      <c r="B153" s="50" t="s">
        <v>118</v>
      </c>
      <c r="C153" s="50" t="s">
        <v>323</v>
      </c>
      <c r="D153" s="50" t="n">
        <v>22</v>
      </c>
      <c r="E153" s="50" t="n">
        <v>10</v>
      </c>
      <c r="F153" s="50" t="n">
        <v>2</v>
      </c>
      <c r="G153" s="50" t="n">
        <v>11</v>
      </c>
      <c r="H153" s="50" t="n">
        <v>6</v>
      </c>
      <c r="I153" s="50" t="n">
        <v>0</v>
      </c>
      <c r="J153" s="50" t="n">
        <v>11</v>
      </c>
      <c r="K153" s="50" t="n">
        <v>4</v>
      </c>
      <c r="L153" s="50" t="n">
        <v>-1.001</v>
      </c>
      <c r="M153" s="50" t="n">
        <v>9</v>
      </c>
      <c r="N153" s="50" t="n">
        <v>8</v>
      </c>
      <c r="O153" s="50" t="n">
        <v>1</v>
      </c>
      <c r="P153" s="50" t="n">
        <v>0</v>
      </c>
      <c r="Q153" s="50" t="n">
        <v>0</v>
      </c>
      <c r="R153" s="50" t="n">
        <v>0</v>
      </c>
      <c r="S153" s="50" t="n">
        <v>1</v>
      </c>
      <c r="T153" s="50" t="n">
        <v>0</v>
      </c>
      <c r="U153" s="50" t="n">
        <v>0</v>
      </c>
      <c r="V153" s="50" t="n">
        <v>2</v>
      </c>
      <c r="W153" s="50" t="n">
        <v>1.6</v>
      </c>
      <c r="X153" s="50" t="n">
        <v>9</v>
      </c>
      <c r="Y153" s="50" t="n">
        <v>1.435</v>
      </c>
      <c r="Z153" s="50" t="n">
        <v>6</v>
      </c>
      <c r="AA153" s="50" t="n">
        <v>0</v>
      </c>
      <c r="AB153" s="50" t="n">
        <v>1</v>
      </c>
      <c r="AC153" s="50" t="n">
        <v>6</v>
      </c>
      <c r="AD153" s="50" t="n">
        <v>465.3</v>
      </c>
      <c r="AE153" s="50" t="n">
        <v>2</v>
      </c>
      <c r="AF153" s="50" t="n">
        <v>9</v>
      </c>
      <c r="AG153" s="50" t="n">
        <v>629.6</v>
      </c>
      <c r="AH153" s="50" t="n">
        <v>1</v>
      </c>
    </row>
    <row r="154" customFormat="false" ht="15" hidden="false" customHeight="false" outlineLevel="0" collapsed="false">
      <c r="A154" s="50" t="s">
        <v>985</v>
      </c>
      <c r="B154" s="50" t="s">
        <v>118</v>
      </c>
      <c r="C154" s="50" t="s">
        <v>325</v>
      </c>
      <c r="D154" s="50" t="n">
        <v>21</v>
      </c>
      <c r="E154" s="50" t="n">
        <v>13</v>
      </c>
      <c r="F154" s="50" t="n">
        <v>4</v>
      </c>
      <c r="G154" s="50" t="n">
        <v>10</v>
      </c>
      <c r="H154" s="50" t="n">
        <v>7</v>
      </c>
      <c r="I154" s="50" t="n">
        <v>0</v>
      </c>
      <c r="J154" s="50" t="n">
        <v>11</v>
      </c>
      <c r="K154" s="50" t="n">
        <v>6</v>
      </c>
      <c r="L154" s="50" t="n">
        <v>-1.12</v>
      </c>
      <c r="M154" s="50" t="n">
        <v>5</v>
      </c>
      <c r="N154" s="50" t="n">
        <v>5</v>
      </c>
      <c r="O154" s="50" t="n">
        <v>0</v>
      </c>
      <c r="P154" s="50" t="n">
        <v>0</v>
      </c>
      <c r="Q154" s="50" t="n">
        <v>0</v>
      </c>
      <c r="R154" s="50" t="n">
        <v>0</v>
      </c>
      <c r="S154" s="50" t="n">
        <v>0</v>
      </c>
      <c r="T154" s="50" t="n">
        <v>0</v>
      </c>
      <c r="U154" s="50" t="n">
        <v>0</v>
      </c>
      <c r="V154" s="50" t="n">
        <v>2</v>
      </c>
      <c r="W154" s="50" t="n">
        <v>0</v>
      </c>
      <c r="X154" s="50" t="n">
        <v>5</v>
      </c>
      <c r="Y154" s="50" t="n">
        <v>0.721</v>
      </c>
      <c r="Z154" s="50" t="n">
        <v>3</v>
      </c>
      <c r="AA154" s="50" t="n">
        <v>0</v>
      </c>
      <c r="AB154" s="50" t="n">
        <v>1</v>
      </c>
      <c r="AC154" s="50" t="n">
        <v>3</v>
      </c>
      <c r="AD154" s="50" t="n">
        <v>209.6</v>
      </c>
      <c r="AE154" s="50" t="n">
        <v>0</v>
      </c>
      <c r="AF154" s="50" t="n">
        <v>11</v>
      </c>
      <c r="AG154" s="50" t="n">
        <v>729.3</v>
      </c>
      <c r="AH154" s="50" t="n">
        <v>0</v>
      </c>
    </row>
    <row r="155" customFormat="false" ht="15" hidden="false" customHeight="false" outlineLevel="0" collapsed="false">
      <c r="A155" s="50" t="s">
        <v>986</v>
      </c>
      <c r="B155" s="50" t="s">
        <v>118</v>
      </c>
      <c r="C155" s="50" t="s">
        <v>327</v>
      </c>
      <c r="D155" s="50" t="n">
        <v>20</v>
      </c>
      <c r="E155" s="50" t="n">
        <v>6</v>
      </c>
      <c r="F155" s="50" t="n">
        <v>2</v>
      </c>
      <c r="G155" s="50" t="n">
        <v>11</v>
      </c>
      <c r="H155" s="50" t="n">
        <v>5</v>
      </c>
      <c r="I155" s="50" t="n">
        <v>1</v>
      </c>
      <c r="J155" s="50" t="n">
        <v>9</v>
      </c>
      <c r="K155" s="50" t="n">
        <v>1</v>
      </c>
      <c r="L155" s="50" t="n">
        <v>-1.019</v>
      </c>
      <c r="M155" s="50" t="n">
        <v>4</v>
      </c>
      <c r="N155" s="50" t="n">
        <v>4</v>
      </c>
      <c r="O155" s="50" t="n">
        <v>0</v>
      </c>
      <c r="P155" s="50" t="n">
        <v>0</v>
      </c>
      <c r="Q155" s="50" t="n">
        <v>0</v>
      </c>
      <c r="R155" s="50" t="n">
        <v>0</v>
      </c>
      <c r="S155" s="50" t="n">
        <v>0</v>
      </c>
      <c r="T155" s="50" t="n">
        <v>0</v>
      </c>
      <c r="U155" s="50" t="n">
        <v>0</v>
      </c>
      <c r="V155" s="50" t="n">
        <v>2</v>
      </c>
      <c r="W155" s="50" t="n">
        <v>0</v>
      </c>
      <c r="X155" s="50" t="n">
        <v>4</v>
      </c>
      <c r="Y155" s="50" t="n">
        <v>0.278</v>
      </c>
      <c r="Z155" s="50" t="n">
        <v>2</v>
      </c>
      <c r="AA155" s="50" t="n">
        <v>0</v>
      </c>
      <c r="AB155" s="50" t="n">
        <v>0</v>
      </c>
      <c r="AC155" s="50" t="n">
        <v>2</v>
      </c>
      <c r="AD155" s="50" t="n">
        <v>168.9</v>
      </c>
      <c r="AE155" s="50" t="n">
        <v>1</v>
      </c>
      <c r="AF155" s="50" t="n">
        <v>5</v>
      </c>
      <c r="AG155" s="50" t="n">
        <v>326</v>
      </c>
      <c r="AH155" s="50" t="n">
        <v>0</v>
      </c>
    </row>
    <row r="156" customFormat="false" ht="15" hidden="false" customHeight="false" outlineLevel="0" collapsed="false">
      <c r="A156" s="50" t="s">
        <v>987</v>
      </c>
      <c r="B156" s="50" t="s">
        <v>118</v>
      </c>
      <c r="C156" s="50" t="s">
        <v>329</v>
      </c>
      <c r="D156" s="50" t="n">
        <v>15</v>
      </c>
      <c r="E156" s="50" t="n">
        <v>8</v>
      </c>
      <c r="F156" s="50" t="n">
        <v>1</v>
      </c>
      <c r="G156" s="50" t="n">
        <v>6</v>
      </c>
      <c r="H156" s="50" t="n">
        <v>4</v>
      </c>
      <c r="I156" s="50" t="n">
        <v>1</v>
      </c>
      <c r="J156" s="50" t="n">
        <v>9</v>
      </c>
      <c r="K156" s="50" t="n">
        <v>4</v>
      </c>
      <c r="L156" s="50" t="n">
        <v>-0.399</v>
      </c>
      <c r="M156" s="50" t="n">
        <v>4</v>
      </c>
      <c r="N156" s="50" t="n">
        <v>4</v>
      </c>
      <c r="O156" s="50" t="n">
        <v>1</v>
      </c>
      <c r="P156" s="50" t="n">
        <v>0</v>
      </c>
      <c r="Q156" s="50" t="n">
        <v>0</v>
      </c>
      <c r="R156" s="50" t="n">
        <v>0</v>
      </c>
      <c r="S156" s="50" t="n">
        <v>0</v>
      </c>
      <c r="T156" s="50" t="n">
        <v>0</v>
      </c>
      <c r="U156" s="50" t="n">
        <v>0</v>
      </c>
      <c r="V156" s="50" t="n">
        <v>0</v>
      </c>
      <c r="W156" s="50" t="n">
        <v>0.9</v>
      </c>
      <c r="X156" s="50" t="n">
        <v>4</v>
      </c>
      <c r="Y156" s="50" t="n">
        <v>0.624</v>
      </c>
      <c r="Z156" s="50" t="n">
        <v>4</v>
      </c>
      <c r="AA156" s="50" t="n">
        <v>0</v>
      </c>
      <c r="AB156" s="50" t="n">
        <v>0</v>
      </c>
      <c r="AC156" s="50" t="n">
        <v>4</v>
      </c>
      <c r="AD156" s="50" t="n">
        <v>308.5</v>
      </c>
      <c r="AE156" s="50" t="n">
        <v>0</v>
      </c>
      <c r="AF156" s="50" t="n">
        <v>7</v>
      </c>
      <c r="AG156" s="50" t="n">
        <v>494.2</v>
      </c>
      <c r="AH156" s="50" t="n">
        <v>0</v>
      </c>
    </row>
    <row r="157" customFormat="false" ht="15" hidden="false" customHeight="false" outlineLevel="0" collapsed="false">
      <c r="A157" s="50" t="s">
        <v>988</v>
      </c>
      <c r="B157" s="50" t="s">
        <v>120</v>
      </c>
      <c r="C157" s="50" t="s">
        <v>274</v>
      </c>
      <c r="D157" s="50" t="n">
        <v>2763</v>
      </c>
      <c r="E157" s="50" t="n">
        <v>1360</v>
      </c>
      <c r="F157" s="50" t="n">
        <v>324</v>
      </c>
      <c r="G157" s="50" t="n">
        <v>1296</v>
      </c>
      <c r="H157" s="50" t="n">
        <v>896</v>
      </c>
      <c r="I157" s="50" t="n">
        <v>161</v>
      </c>
      <c r="J157" s="50" t="n">
        <v>1444</v>
      </c>
      <c r="K157" s="50" t="n">
        <v>463</v>
      </c>
      <c r="L157" s="50" t="n">
        <v>13.211</v>
      </c>
      <c r="M157" s="50" t="n">
        <v>700</v>
      </c>
      <c r="N157" s="50" t="n">
        <v>623</v>
      </c>
      <c r="O157" s="50" t="n">
        <v>164</v>
      </c>
      <c r="P157" s="50" t="n">
        <v>25</v>
      </c>
      <c r="Q157" s="50" t="n">
        <v>0</v>
      </c>
      <c r="R157" s="50" t="n">
        <v>32</v>
      </c>
      <c r="S157" s="50" t="n">
        <v>63</v>
      </c>
      <c r="T157" s="50" t="n">
        <v>4</v>
      </c>
      <c r="U157" s="50" t="n">
        <v>10</v>
      </c>
      <c r="V157" s="50" t="n">
        <v>155</v>
      </c>
      <c r="W157" s="50" t="n">
        <v>234.95</v>
      </c>
      <c r="X157" s="50" t="n">
        <v>683</v>
      </c>
      <c r="Y157" s="50" t="n">
        <v>234.201</v>
      </c>
      <c r="Z157" s="50" t="n">
        <v>478</v>
      </c>
      <c r="AA157" s="50" t="n">
        <v>57</v>
      </c>
      <c r="AB157" s="50" t="n">
        <v>199</v>
      </c>
      <c r="AC157" s="50" t="n">
        <v>467</v>
      </c>
      <c r="AD157" s="50" t="n">
        <v>42250.2</v>
      </c>
      <c r="AE157" s="50" t="n">
        <v>172</v>
      </c>
      <c r="AF157" s="50" t="n">
        <v>1188</v>
      </c>
      <c r="AG157" s="50" t="n">
        <v>85703</v>
      </c>
      <c r="AH157" s="50" t="n">
        <v>324</v>
      </c>
    </row>
    <row r="158" customFormat="false" ht="15" hidden="false" customHeight="false" outlineLevel="0" collapsed="false">
      <c r="A158" s="50" t="s">
        <v>989</v>
      </c>
      <c r="B158" s="50" t="s">
        <v>120</v>
      </c>
      <c r="C158" s="50" t="s">
        <v>276</v>
      </c>
      <c r="D158" s="50" t="n">
        <v>2638</v>
      </c>
      <c r="E158" s="50" t="n">
        <v>1059</v>
      </c>
      <c r="F158" s="50" t="n">
        <v>280</v>
      </c>
      <c r="G158" s="50" t="n">
        <v>1225</v>
      </c>
      <c r="H158" s="50" t="n">
        <v>705</v>
      </c>
      <c r="I158" s="50" t="n">
        <v>131</v>
      </c>
      <c r="J158" s="50" t="n">
        <v>1410</v>
      </c>
      <c r="K158" s="50" t="n">
        <v>354</v>
      </c>
      <c r="L158" s="50" t="n">
        <v>36.166</v>
      </c>
      <c r="M158" s="50" t="n">
        <v>636</v>
      </c>
      <c r="N158" s="50" t="n">
        <v>559</v>
      </c>
      <c r="O158" s="50" t="n">
        <v>158</v>
      </c>
      <c r="P158" s="50" t="n">
        <v>30</v>
      </c>
      <c r="Q158" s="50" t="n">
        <v>5</v>
      </c>
      <c r="R158" s="50" t="n">
        <v>30</v>
      </c>
      <c r="S158" s="50" t="n">
        <v>72</v>
      </c>
      <c r="T158" s="50" t="n">
        <v>2</v>
      </c>
      <c r="U158" s="50" t="n">
        <v>3</v>
      </c>
      <c r="V158" s="50" t="n">
        <v>175</v>
      </c>
      <c r="W158" s="50" t="n">
        <v>237.8</v>
      </c>
      <c r="X158" s="50" t="n">
        <v>626</v>
      </c>
      <c r="Y158" s="50" t="n">
        <v>235.645</v>
      </c>
      <c r="Z158" s="50" t="n">
        <v>387</v>
      </c>
      <c r="AA158" s="50" t="n">
        <v>62</v>
      </c>
      <c r="AB158" s="50" t="n">
        <v>208</v>
      </c>
      <c r="AC158" s="50" t="n">
        <v>379</v>
      </c>
      <c r="AD158" s="50" t="n">
        <v>35897</v>
      </c>
      <c r="AE158" s="50" t="n">
        <v>147</v>
      </c>
      <c r="AF158" s="50" t="n">
        <v>938</v>
      </c>
      <c r="AG158" s="50" t="n">
        <v>71575.5</v>
      </c>
      <c r="AH158" s="50" t="n">
        <v>584</v>
      </c>
    </row>
    <row r="159" customFormat="false" ht="15" hidden="false" customHeight="false" outlineLevel="0" collapsed="false">
      <c r="A159" s="50" t="s">
        <v>990</v>
      </c>
      <c r="B159" s="50" t="s">
        <v>120</v>
      </c>
      <c r="C159" s="50" t="s">
        <v>277</v>
      </c>
      <c r="D159" s="50" t="n">
        <v>2152</v>
      </c>
      <c r="E159" s="50" t="n">
        <v>990</v>
      </c>
      <c r="F159" s="50" t="n">
        <v>242</v>
      </c>
      <c r="G159" s="50" t="n">
        <v>1056</v>
      </c>
      <c r="H159" s="50" t="n">
        <v>739</v>
      </c>
      <c r="I159" s="50" t="n">
        <v>115</v>
      </c>
      <c r="J159" s="50" t="n">
        <v>1090</v>
      </c>
      <c r="K159" s="50" t="n">
        <v>249</v>
      </c>
      <c r="L159" s="50" t="n">
        <v>12.041</v>
      </c>
      <c r="M159" s="50" t="n">
        <v>545</v>
      </c>
      <c r="N159" s="50" t="n">
        <v>466</v>
      </c>
      <c r="O159" s="50" t="n">
        <v>101</v>
      </c>
      <c r="P159" s="50" t="n">
        <v>17</v>
      </c>
      <c r="Q159" s="50" t="n">
        <v>2</v>
      </c>
      <c r="R159" s="50" t="n">
        <v>24</v>
      </c>
      <c r="S159" s="50" t="n">
        <v>72</v>
      </c>
      <c r="T159" s="50" t="n">
        <v>3</v>
      </c>
      <c r="U159" s="50" t="n">
        <v>3</v>
      </c>
      <c r="V159" s="50" t="n">
        <v>121</v>
      </c>
      <c r="W159" s="50" t="n">
        <v>174.25</v>
      </c>
      <c r="X159" s="50" t="n">
        <v>541</v>
      </c>
      <c r="Y159" s="50" t="n">
        <v>184.149</v>
      </c>
      <c r="Z159" s="50" t="n">
        <v>348</v>
      </c>
      <c r="AA159" s="50" t="n">
        <v>33</v>
      </c>
      <c r="AB159" s="50" t="n">
        <v>139</v>
      </c>
      <c r="AC159" s="50" t="n">
        <v>346</v>
      </c>
      <c r="AD159" s="50" t="n">
        <v>30518.1</v>
      </c>
      <c r="AE159" s="50" t="n">
        <v>142</v>
      </c>
      <c r="AF159" s="50" t="n">
        <v>879</v>
      </c>
      <c r="AG159" s="50" t="n">
        <v>64689.9</v>
      </c>
      <c r="AH159" s="50" t="n">
        <v>283</v>
      </c>
    </row>
    <row r="160" customFormat="false" ht="15" hidden="false" customHeight="false" outlineLevel="0" collapsed="false">
      <c r="A160" s="50" t="s">
        <v>991</v>
      </c>
      <c r="B160" s="50" t="s">
        <v>120</v>
      </c>
      <c r="C160" s="50" t="s">
        <v>278</v>
      </c>
      <c r="D160" s="50" t="n">
        <v>2039</v>
      </c>
      <c r="E160" s="50" t="n">
        <v>936</v>
      </c>
      <c r="F160" s="50" t="n">
        <v>292</v>
      </c>
      <c r="G160" s="50" t="n">
        <v>953</v>
      </c>
      <c r="H160" s="50" t="n">
        <v>628</v>
      </c>
      <c r="I160" s="50" t="n">
        <v>116</v>
      </c>
      <c r="J160" s="50" t="n">
        <v>1081</v>
      </c>
      <c r="K160" s="50" t="n">
        <v>308</v>
      </c>
      <c r="L160" s="50" t="n">
        <v>5.72</v>
      </c>
      <c r="M160" s="50" t="n">
        <v>498</v>
      </c>
      <c r="N160" s="50" t="n">
        <v>434</v>
      </c>
      <c r="O160" s="50" t="n">
        <v>92</v>
      </c>
      <c r="P160" s="50" t="n">
        <v>18</v>
      </c>
      <c r="Q160" s="50" t="n">
        <v>0</v>
      </c>
      <c r="R160" s="50" t="n">
        <v>26</v>
      </c>
      <c r="S160" s="50" t="n">
        <v>52</v>
      </c>
      <c r="T160" s="50" t="n">
        <v>9</v>
      </c>
      <c r="U160" s="50" t="n">
        <v>3</v>
      </c>
      <c r="V160" s="50" t="n">
        <v>169</v>
      </c>
      <c r="W160" s="50" t="n">
        <v>159.7</v>
      </c>
      <c r="X160" s="50" t="n">
        <v>492</v>
      </c>
      <c r="Y160" s="50" t="n">
        <v>148.838</v>
      </c>
      <c r="Z160" s="50" t="n">
        <v>268</v>
      </c>
      <c r="AA160" s="50" t="n">
        <v>33</v>
      </c>
      <c r="AB160" s="50" t="n">
        <v>97</v>
      </c>
      <c r="AC160" s="50" t="n">
        <v>263</v>
      </c>
      <c r="AD160" s="50" t="n">
        <v>23287.5</v>
      </c>
      <c r="AE160" s="50" t="n">
        <v>106</v>
      </c>
      <c r="AF160" s="50" t="n">
        <v>833</v>
      </c>
      <c r="AG160" s="50" t="n">
        <v>60202.2</v>
      </c>
      <c r="AH160" s="50" t="n">
        <v>193</v>
      </c>
    </row>
    <row r="161" customFormat="false" ht="15" hidden="false" customHeight="false" outlineLevel="0" collapsed="false">
      <c r="A161" s="50" t="s">
        <v>992</v>
      </c>
      <c r="B161" s="50" t="s">
        <v>120</v>
      </c>
      <c r="C161" s="50" t="s">
        <v>279</v>
      </c>
      <c r="D161" s="50" t="n">
        <v>2012</v>
      </c>
      <c r="E161" s="50" t="n">
        <v>887</v>
      </c>
      <c r="F161" s="50" t="n">
        <v>223</v>
      </c>
      <c r="G161" s="50" t="n">
        <v>964</v>
      </c>
      <c r="H161" s="50" t="n">
        <v>607</v>
      </c>
      <c r="I161" s="50" t="n">
        <v>96</v>
      </c>
      <c r="J161" s="50" t="n">
        <v>1043</v>
      </c>
      <c r="K161" s="50" t="n">
        <v>280</v>
      </c>
      <c r="L161" s="50" t="n">
        <v>-19.628</v>
      </c>
      <c r="M161" s="50" t="n">
        <v>496</v>
      </c>
      <c r="N161" s="50" t="n">
        <v>437</v>
      </c>
      <c r="O161" s="50" t="n">
        <v>81</v>
      </c>
      <c r="P161" s="50" t="n">
        <v>18</v>
      </c>
      <c r="Q161" s="50" t="n">
        <v>1</v>
      </c>
      <c r="R161" s="50" t="n">
        <v>15</v>
      </c>
      <c r="S161" s="50" t="n">
        <v>48</v>
      </c>
      <c r="T161" s="50" t="n">
        <v>6</v>
      </c>
      <c r="U161" s="50" t="n">
        <v>2</v>
      </c>
      <c r="V161" s="50" t="n">
        <v>139</v>
      </c>
      <c r="W161" s="50" t="n">
        <v>133.5</v>
      </c>
      <c r="X161" s="50" t="n">
        <v>489</v>
      </c>
      <c r="Y161" s="50" t="n">
        <v>143.082</v>
      </c>
      <c r="Z161" s="50" t="n">
        <v>303</v>
      </c>
      <c r="AA161" s="50" t="n">
        <v>27</v>
      </c>
      <c r="AB161" s="50" t="n">
        <v>108</v>
      </c>
      <c r="AC161" s="50" t="n">
        <v>300</v>
      </c>
      <c r="AD161" s="50" t="n">
        <v>25849.7</v>
      </c>
      <c r="AE161" s="50" t="n">
        <v>114</v>
      </c>
      <c r="AF161" s="50" t="n">
        <v>777</v>
      </c>
      <c r="AG161" s="50" t="n">
        <v>55554.4</v>
      </c>
      <c r="AH161" s="50" t="n">
        <v>95</v>
      </c>
    </row>
    <row r="162" customFormat="false" ht="15" hidden="false" customHeight="false" outlineLevel="0" collapsed="false">
      <c r="A162" s="50" t="s">
        <v>993</v>
      </c>
      <c r="B162" s="50" t="s">
        <v>120</v>
      </c>
      <c r="C162" s="50" t="s">
        <v>280</v>
      </c>
      <c r="D162" s="50" t="n">
        <v>1904</v>
      </c>
      <c r="E162" s="50" t="n">
        <v>855</v>
      </c>
      <c r="F162" s="50" t="n">
        <v>210</v>
      </c>
      <c r="G162" s="50" t="n">
        <v>962</v>
      </c>
      <c r="H162" s="50" t="n">
        <v>646</v>
      </c>
      <c r="I162" s="50" t="n">
        <v>79</v>
      </c>
      <c r="J162" s="50" t="n">
        <v>938</v>
      </c>
      <c r="K162" s="50" t="n">
        <v>209</v>
      </c>
      <c r="L162" s="50" t="n">
        <v>-1.378</v>
      </c>
      <c r="M162" s="50" t="n">
        <v>468</v>
      </c>
      <c r="N162" s="50" t="n">
        <v>411</v>
      </c>
      <c r="O162" s="50" t="n">
        <v>99</v>
      </c>
      <c r="P162" s="50" t="n">
        <v>22</v>
      </c>
      <c r="Q162" s="50" t="n">
        <v>0</v>
      </c>
      <c r="R162" s="50" t="n">
        <v>15</v>
      </c>
      <c r="S162" s="50" t="n">
        <v>49</v>
      </c>
      <c r="T162" s="50" t="n">
        <v>3</v>
      </c>
      <c r="U162" s="50" t="n">
        <v>5</v>
      </c>
      <c r="V162" s="50" t="n">
        <v>128</v>
      </c>
      <c r="W162" s="50" t="n">
        <v>148.1</v>
      </c>
      <c r="X162" s="50" t="n">
        <v>462</v>
      </c>
      <c r="Y162" s="50" t="n">
        <v>150.446</v>
      </c>
      <c r="Z162" s="50" t="n">
        <v>288</v>
      </c>
      <c r="AA162" s="50" t="n">
        <v>35</v>
      </c>
      <c r="AB162" s="50" t="n">
        <v>127</v>
      </c>
      <c r="AC162" s="50" t="n">
        <v>283</v>
      </c>
      <c r="AD162" s="50" t="n">
        <v>25701.6</v>
      </c>
      <c r="AE162" s="50" t="n">
        <v>118</v>
      </c>
      <c r="AF162" s="50" t="n">
        <v>747</v>
      </c>
      <c r="AG162" s="50" t="n">
        <v>52773.4</v>
      </c>
      <c r="AH162" s="50" t="n">
        <v>61</v>
      </c>
    </row>
    <row r="163" customFormat="false" ht="15" hidden="false" customHeight="false" outlineLevel="0" collapsed="false">
      <c r="A163" s="50" t="s">
        <v>994</v>
      </c>
      <c r="B163" s="50" t="s">
        <v>120</v>
      </c>
      <c r="C163" s="50" t="s">
        <v>281</v>
      </c>
      <c r="D163" s="50" t="n">
        <v>1521</v>
      </c>
      <c r="E163" s="50" t="n">
        <v>689</v>
      </c>
      <c r="F163" s="50" t="n">
        <v>152</v>
      </c>
      <c r="G163" s="50" t="n">
        <v>743</v>
      </c>
      <c r="H163" s="50" t="n">
        <v>485</v>
      </c>
      <c r="I163" s="50" t="n">
        <v>64</v>
      </c>
      <c r="J163" s="50" t="n">
        <v>778</v>
      </c>
      <c r="K163" s="50" t="n">
        <v>204</v>
      </c>
      <c r="L163" s="50" t="n">
        <v>1.774</v>
      </c>
      <c r="M163" s="50" t="n">
        <v>384</v>
      </c>
      <c r="N163" s="50" t="n">
        <v>340</v>
      </c>
      <c r="O163" s="50" t="n">
        <v>81</v>
      </c>
      <c r="P163" s="50" t="n">
        <v>14</v>
      </c>
      <c r="Q163" s="50" t="n">
        <v>0</v>
      </c>
      <c r="R163" s="50" t="n">
        <v>16</v>
      </c>
      <c r="S163" s="50" t="n">
        <v>35</v>
      </c>
      <c r="T163" s="50" t="n">
        <v>6</v>
      </c>
      <c r="U163" s="50" t="n">
        <v>2</v>
      </c>
      <c r="V163" s="50" t="n">
        <v>86</v>
      </c>
      <c r="W163" s="50" t="n">
        <v>123</v>
      </c>
      <c r="X163" s="50" t="n">
        <v>369</v>
      </c>
      <c r="Y163" s="50" t="n">
        <v>126.397</v>
      </c>
      <c r="Z163" s="50" t="n">
        <v>256</v>
      </c>
      <c r="AA163" s="50" t="n">
        <v>30</v>
      </c>
      <c r="AB163" s="50" t="n">
        <v>100</v>
      </c>
      <c r="AC163" s="50" t="n">
        <v>241</v>
      </c>
      <c r="AD163" s="50" t="n">
        <v>21542.8</v>
      </c>
      <c r="AE163" s="50" t="n">
        <v>94</v>
      </c>
      <c r="AF163" s="50" t="n">
        <v>609</v>
      </c>
      <c r="AG163" s="50" t="n">
        <v>43358.2</v>
      </c>
      <c r="AH163" s="50" t="n">
        <v>54</v>
      </c>
    </row>
    <row r="164" customFormat="false" ht="15" hidden="false" customHeight="false" outlineLevel="0" collapsed="false">
      <c r="A164" s="50" t="s">
        <v>995</v>
      </c>
      <c r="B164" s="50" t="s">
        <v>120</v>
      </c>
      <c r="C164" s="50" t="s">
        <v>282</v>
      </c>
      <c r="D164" s="50" t="n">
        <v>1385</v>
      </c>
      <c r="E164" s="50" t="n">
        <v>597</v>
      </c>
      <c r="F164" s="50" t="n">
        <v>115</v>
      </c>
      <c r="G164" s="50" t="n">
        <v>666</v>
      </c>
      <c r="H164" s="50" t="n">
        <v>416</v>
      </c>
      <c r="I164" s="50" t="n">
        <v>63</v>
      </c>
      <c r="J164" s="50" t="n">
        <v>717</v>
      </c>
      <c r="K164" s="50" t="n">
        <v>181</v>
      </c>
      <c r="L164" s="50" t="n">
        <v>7.491</v>
      </c>
      <c r="M164" s="50" t="n">
        <v>334</v>
      </c>
      <c r="N164" s="50" t="n">
        <v>292</v>
      </c>
      <c r="O164" s="50" t="n">
        <v>75</v>
      </c>
      <c r="P164" s="50" t="n">
        <v>11</v>
      </c>
      <c r="Q164" s="50" t="n">
        <v>0</v>
      </c>
      <c r="R164" s="50" t="n">
        <v>8</v>
      </c>
      <c r="S164" s="50" t="n">
        <v>37</v>
      </c>
      <c r="T164" s="50" t="n">
        <v>3</v>
      </c>
      <c r="U164" s="50" t="n">
        <v>2</v>
      </c>
      <c r="V164" s="50" t="n">
        <v>82</v>
      </c>
      <c r="W164" s="50" t="n">
        <v>107.25</v>
      </c>
      <c r="X164" s="50" t="n">
        <v>328</v>
      </c>
      <c r="Y164" s="50" t="n">
        <v>101.442</v>
      </c>
      <c r="Z164" s="50" t="n">
        <v>212</v>
      </c>
      <c r="AA164" s="50" t="n">
        <v>10</v>
      </c>
      <c r="AB164" s="50" t="n">
        <v>77</v>
      </c>
      <c r="AC164" s="50" t="n">
        <v>206</v>
      </c>
      <c r="AD164" s="50" t="n">
        <v>17984.8</v>
      </c>
      <c r="AE164" s="50" t="n">
        <v>75</v>
      </c>
      <c r="AF164" s="50" t="n">
        <v>485</v>
      </c>
      <c r="AG164" s="50" t="n">
        <v>34510.7</v>
      </c>
      <c r="AH164" s="50" t="n">
        <v>91</v>
      </c>
    </row>
    <row r="165" customFormat="false" ht="15" hidden="false" customHeight="false" outlineLevel="0" collapsed="false">
      <c r="A165" s="50" t="s">
        <v>996</v>
      </c>
      <c r="B165" s="50" t="s">
        <v>120</v>
      </c>
      <c r="C165" s="50" t="s">
        <v>283</v>
      </c>
      <c r="D165" s="50" t="n">
        <v>1174</v>
      </c>
      <c r="E165" s="50" t="n">
        <v>533</v>
      </c>
      <c r="F165" s="50" t="n">
        <v>100</v>
      </c>
      <c r="G165" s="50" t="n">
        <v>571</v>
      </c>
      <c r="H165" s="50" t="n">
        <v>372</v>
      </c>
      <c r="I165" s="50" t="n">
        <v>44</v>
      </c>
      <c r="J165" s="50" t="n">
        <v>596</v>
      </c>
      <c r="K165" s="50" t="n">
        <v>161</v>
      </c>
      <c r="L165" s="50" t="n">
        <v>13.217</v>
      </c>
      <c r="M165" s="50" t="n">
        <v>276</v>
      </c>
      <c r="N165" s="50" t="n">
        <v>248</v>
      </c>
      <c r="O165" s="50" t="n">
        <v>66</v>
      </c>
      <c r="P165" s="50" t="n">
        <v>17</v>
      </c>
      <c r="Q165" s="50" t="n">
        <v>0</v>
      </c>
      <c r="R165" s="50" t="n">
        <v>12</v>
      </c>
      <c r="S165" s="50" t="n">
        <v>28</v>
      </c>
      <c r="T165" s="50" t="n">
        <v>0</v>
      </c>
      <c r="U165" s="50" t="n">
        <v>0</v>
      </c>
      <c r="V165" s="50" t="n">
        <v>70</v>
      </c>
      <c r="W165" s="50" t="n">
        <v>96.75</v>
      </c>
      <c r="X165" s="50" t="n">
        <v>269</v>
      </c>
      <c r="Y165" s="50" t="n">
        <v>94.459</v>
      </c>
      <c r="Z165" s="50" t="n">
        <v>178</v>
      </c>
      <c r="AA165" s="50" t="n">
        <v>17</v>
      </c>
      <c r="AB165" s="50" t="n">
        <v>76</v>
      </c>
      <c r="AC165" s="50" t="n">
        <v>173</v>
      </c>
      <c r="AD165" s="50" t="n">
        <v>15527.6</v>
      </c>
      <c r="AE165" s="50" t="n">
        <v>72</v>
      </c>
      <c r="AF165" s="50" t="n">
        <v>474</v>
      </c>
      <c r="AG165" s="50" t="n">
        <v>35374</v>
      </c>
      <c r="AH165" s="50" t="n">
        <v>216</v>
      </c>
    </row>
    <row r="166" customFormat="false" ht="15" hidden="false" customHeight="false" outlineLevel="0" collapsed="false">
      <c r="A166" s="50" t="s">
        <v>997</v>
      </c>
      <c r="B166" s="50" t="s">
        <v>120</v>
      </c>
      <c r="C166" s="50" t="s">
        <v>284</v>
      </c>
      <c r="D166" s="50" t="n">
        <v>1010</v>
      </c>
      <c r="E166" s="50" t="n">
        <v>436</v>
      </c>
      <c r="F166" s="50" t="n">
        <v>102</v>
      </c>
      <c r="G166" s="50" t="n">
        <v>495</v>
      </c>
      <c r="H166" s="50" t="n">
        <v>312</v>
      </c>
      <c r="I166" s="50" t="n">
        <v>35</v>
      </c>
      <c r="J166" s="50" t="n">
        <v>515</v>
      </c>
      <c r="K166" s="50" t="n">
        <v>124</v>
      </c>
      <c r="L166" s="50" t="n">
        <v>-16.419</v>
      </c>
      <c r="M166" s="50" t="n">
        <v>272</v>
      </c>
      <c r="N166" s="50" t="n">
        <v>239</v>
      </c>
      <c r="O166" s="50" t="n">
        <v>41</v>
      </c>
      <c r="P166" s="50" t="n">
        <v>6</v>
      </c>
      <c r="Q166" s="50" t="n">
        <v>1</v>
      </c>
      <c r="R166" s="50" t="n">
        <v>4</v>
      </c>
      <c r="S166" s="50" t="n">
        <v>22</v>
      </c>
      <c r="T166" s="50" t="n">
        <v>5</v>
      </c>
      <c r="U166" s="50" t="n">
        <v>1</v>
      </c>
      <c r="V166" s="50" t="n">
        <v>63</v>
      </c>
      <c r="W166" s="50" t="n">
        <v>62.8</v>
      </c>
      <c r="X166" s="50" t="n">
        <v>260</v>
      </c>
      <c r="Y166" s="50" t="n">
        <v>64.994</v>
      </c>
      <c r="Z166" s="50" t="n">
        <v>182</v>
      </c>
      <c r="AA166" s="50" t="n">
        <v>5</v>
      </c>
      <c r="AB166" s="50" t="n">
        <v>51</v>
      </c>
      <c r="AC166" s="50" t="n">
        <v>174</v>
      </c>
      <c r="AD166" s="50" t="n">
        <v>14428.8</v>
      </c>
      <c r="AE166" s="50" t="n">
        <v>51</v>
      </c>
      <c r="AF166" s="50" t="n">
        <v>365</v>
      </c>
      <c r="AG166" s="50" t="n">
        <v>25846.5</v>
      </c>
      <c r="AH166" s="50" t="n">
        <v>42</v>
      </c>
    </row>
    <row r="167" customFormat="false" ht="15" hidden="false" customHeight="false" outlineLevel="0" collapsed="false">
      <c r="A167" s="50" t="s">
        <v>998</v>
      </c>
      <c r="B167" s="50" t="s">
        <v>120</v>
      </c>
      <c r="C167" s="50" t="s">
        <v>285</v>
      </c>
      <c r="D167" s="50" t="n">
        <v>872</v>
      </c>
      <c r="E167" s="50" t="n">
        <v>402</v>
      </c>
      <c r="F167" s="50" t="n">
        <v>87</v>
      </c>
      <c r="G167" s="50" t="n">
        <v>424</v>
      </c>
      <c r="H167" s="50" t="n">
        <v>264</v>
      </c>
      <c r="I167" s="50" t="n">
        <v>25</v>
      </c>
      <c r="J167" s="50" t="n">
        <v>447</v>
      </c>
      <c r="K167" s="50" t="n">
        <v>138</v>
      </c>
      <c r="L167" s="50" t="n">
        <v>-21.698</v>
      </c>
      <c r="M167" s="50" t="n">
        <v>242</v>
      </c>
      <c r="N167" s="50" t="n">
        <v>227</v>
      </c>
      <c r="O167" s="50" t="n">
        <v>32</v>
      </c>
      <c r="P167" s="50" t="n">
        <v>2</v>
      </c>
      <c r="Q167" s="50" t="n">
        <v>1</v>
      </c>
      <c r="R167" s="50" t="n">
        <v>5</v>
      </c>
      <c r="S167" s="50" t="n">
        <v>13</v>
      </c>
      <c r="T167" s="50" t="n">
        <v>2</v>
      </c>
      <c r="U167" s="50" t="n">
        <v>0</v>
      </c>
      <c r="V167" s="50" t="n">
        <v>48</v>
      </c>
      <c r="W167" s="50" t="n">
        <v>46.2</v>
      </c>
      <c r="X167" s="50" t="n">
        <v>237</v>
      </c>
      <c r="Y167" s="50" t="n">
        <v>68.034</v>
      </c>
      <c r="Z167" s="50" t="n">
        <v>179</v>
      </c>
      <c r="AA167" s="50" t="n">
        <v>12</v>
      </c>
      <c r="AB167" s="50" t="n">
        <v>69</v>
      </c>
      <c r="AC167" s="50" t="n">
        <v>174</v>
      </c>
      <c r="AD167" s="50" t="n">
        <v>15730.1</v>
      </c>
      <c r="AE167" s="50" t="n">
        <v>66</v>
      </c>
      <c r="AF167" s="50" t="n">
        <v>357</v>
      </c>
      <c r="AG167" s="50" t="n">
        <v>25285.4</v>
      </c>
      <c r="AH167" s="50" t="n">
        <v>20</v>
      </c>
    </row>
    <row r="168" customFormat="false" ht="15" hidden="false" customHeight="false" outlineLevel="0" collapsed="false">
      <c r="A168" s="50" t="s">
        <v>999</v>
      </c>
      <c r="B168" s="50" t="s">
        <v>120</v>
      </c>
      <c r="C168" s="50" t="s">
        <v>286</v>
      </c>
      <c r="D168" s="50" t="n">
        <v>761</v>
      </c>
      <c r="E168" s="50" t="n">
        <v>396</v>
      </c>
      <c r="F168" s="50" t="n">
        <v>102</v>
      </c>
      <c r="G168" s="50" t="n">
        <v>339</v>
      </c>
      <c r="H168" s="50" t="n">
        <v>222</v>
      </c>
      <c r="I168" s="50" t="n">
        <v>25</v>
      </c>
      <c r="J168" s="50" t="n">
        <v>422</v>
      </c>
      <c r="K168" s="50" t="n">
        <v>174</v>
      </c>
      <c r="L168" s="50" t="n">
        <v>-14.058</v>
      </c>
      <c r="M168" s="50" t="n">
        <v>201</v>
      </c>
      <c r="N168" s="50" t="n">
        <v>190</v>
      </c>
      <c r="O168" s="50" t="n">
        <v>36</v>
      </c>
      <c r="P168" s="50" t="n">
        <v>7</v>
      </c>
      <c r="Q168" s="50" t="n">
        <v>0</v>
      </c>
      <c r="R168" s="50" t="n">
        <v>6</v>
      </c>
      <c r="S168" s="50" t="n">
        <v>10</v>
      </c>
      <c r="T168" s="50" t="n">
        <v>0</v>
      </c>
      <c r="U168" s="50" t="n">
        <v>1</v>
      </c>
      <c r="V168" s="50" t="n">
        <v>52</v>
      </c>
      <c r="W168" s="50" t="n">
        <v>46.3</v>
      </c>
      <c r="X168" s="50" t="n">
        <v>198</v>
      </c>
      <c r="Y168" s="50" t="n">
        <v>46.898</v>
      </c>
      <c r="Z168" s="50" t="n">
        <v>139</v>
      </c>
      <c r="AA168" s="50" t="n">
        <v>7</v>
      </c>
      <c r="AB168" s="50" t="n">
        <v>42</v>
      </c>
      <c r="AC168" s="50" t="n">
        <v>136</v>
      </c>
      <c r="AD168" s="50" t="n">
        <v>11960.5</v>
      </c>
      <c r="AE168" s="50" t="n">
        <v>28</v>
      </c>
      <c r="AF168" s="50" t="n">
        <v>352</v>
      </c>
      <c r="AG168" s="50" t="n">
        <v>25435.3</v>
      </c>
      <c r="AH168" s="50" t="n">
        <v>99</v>
      </c>
    </row>
    <row r="169" customFormat="false" ht="15" hidden="false" customHeight="false" outlineLevel="0" collapsed="false">
      <c r="A169" s="50" t="s">
        <v>1000</v>
      </c>
      <c r="B169" s="50" t="s">
        <v>120</v>
      </c>
      <c r="C169" s="50" t="s">
        <v>287</v>
      </c>
      <c r="D169" s="50" t="n">
        <v>574</v>
      </c>
      <c r="E169" s="50" t="n">
        <v>332</v>
      </c>
      <c r="F169" s="50" t="n">
        <v>80</v>
      </c>
      <c r="G169" s="50" t="n">
        <v>277</v>
      </c>
      <c r="H169" s="50" t="n">
        <v>214</v>
      </c>
      <c r="I169" s="50" t="n">
        <v>29</v>
      </c>
      <c r="J169" s="50" t="n">
        <v>297</v>
      </c>
      <c r="K169" s="50" t="n">
        <v>118</v>
      </c>
      <c r="L169" s="50" t="n">
        <v>-10.294</v>
      </c>
      <c r="M169" s="50" t="n">
        <v>160</v>
      </c>
      <c r="N169" s="50" t="n">
        <v>148</v>
      </c>
      <c r="O169" s="50" t="n">
        <v>33</v>
      </c>
      <c r="P169" s="50" t="n">
        <v>4</v>
      </c>
      <c r="Q169" s="50" t="n">
        <v>1</v>
      </c>
      <c r="R169" s="50" t="n">
        <v>0</v>
      </c>
      <c r="S169" s="50" t="n">
        <v>6</v>
      </c>
      <c r="T169" s="50" t="n">
        <v>3</v>
      </c>
      <c r="U169" s="50" t="n">
        <v>1</v>
      </c>
      <c r="V169" s="50" t="n">
        <v>38</v>
      </c>
      <c r="W169" s="50" t="n">
        <v>38.1</v>
      </c>
      <c r="X169" s="50" t="n">
        <v>155</v>
      </c>
      <c r="Y169" s="50" t="n">
        <v>45.072</v>
      </c>
      <c r="Z169" s="50" t="n">
        <v>113</v>
      </c>
      <c r="AA169" s="50" t="n">
        <v>3</v>
      </c>
      <c r="AB169" s="50" t="n">
        <v>31</v>
      </c>
      <c r="AC169" s="50" t="n">
        <v>110</v>
      </c>
      <c r="AD169" s="50" t="n">
        <v>9464.6</v>
      </c>
      <c r="AE169" s="50" t="n">
        <v>48</v>
      </c>
      <c r="AF169" s="50" t="n">
        <v>280</v>
      </c>
      <c r="AG169" s="50" t="n">
        <v>19407.7</v>
      </c>
      <c r="AH169" s="50" t="n">
        <v>16</v>
      </c>
    </row>
    <row r="170" customFormat="false" ht="15" hidden="false" customHeight="false" outlineLevel="0" collapsed="false">
      <c r="A170" s="50" t="s">
        <v>1001</v>
      </c>
      <c r="B170" s="50" t="s">
        <v>120</v>
      </c>
      <c r="C170" s="50" t="s">
        <v>288</v>
      </c>
      <c r="D170" s="50" t="n">
        <v>544</v>
      </c>
      <c r="E170" s="50" t="n">
        <v>270</v>
      </c>
      <c r="F170" s="50" t="n">
        <v>58</v>
      </c>
      <c r="G170" s="50" t="n">
        <v>281</v>
      </c>
      <c r="H170" s="50" t="n">
        <v>171</v>
      </c>
      <c r="I170" s="50" t="n">
        <v>20</v>
      </c>
      <c r="J170" s="50" t="n">
        <v>263</v>
      </c>
      <c r="K170" s="50" t="n">
        <v>99</v>
      </c>
      <c r="L170" s="50" t="n">
        <v>-8.071</v>
      </c>
      <c r="M170" s="50" t="n">
        <v>156</v>
      </c>
      <c r="N170" s="50" t="n">
        <v>152</v>
      </c>
      <c r="O170" s="50" t="n">
        <v>33</v>
      </c>
      <c r="P170" s="50" t="n">
        <v>3</v>
      </c>
      <c r="Q170" s="50" t="n">
        <v>0</v>
      </c>
      <c r="R170" s="50" t="n">
        <v>5</v>
      </c>
      <c r="S170" s="50" t="n">
        <v>1</v>
      </c>
      <c r="T170" s="50" t="n">
        <v>0</v>
      </c>
      <c r="U170" s="50" t="n">
        <v>1</v>
      </c>
      <c r="V170" s="50" t="n">
        <v>29</v>
      </c>
      <c r="W170" s="50" t="n">
        <v>36.95</v>
      </c>
      <c r="X170" s="50" t="n">
        <v>152</v>
      </c>
      <c r="Y170" s="50" t="n">
        <v>33.814</v>
      </c>
      <c r="Z170" s="50" t="n">
        <v>126</v>
      </c>
      <c r="AA170" s="50" t="n">
        <v>3</v>
      </c>
      <c r="AB170" s="50" t="n">
        <v>37</v>
      </c>
      <c r="AC170" s="50" t="n">
        <v>124</v>
      </c>
      <c r="AD170" s="50" t="n">
        <v>10435.4</v>
      </c>
      <c r="AE170" s="50" t="n">
        <v>40</v>
      </c>
      <c r="AF170" s="50" t="n">
        <v>234</v>
      </c>
      <c r="AG170" s="50" t="n">
        <v>15999.8</v>
      </c>
      <c r="AH170" s="50" t="n">
        <v>6</v>
      </c>
    </row>
    <row r="171" customFormat="false" ht="15" hidden="false" customHeight="false" outlineLevel="0" collapsed="false">
      <c r="A171" s="50" t="s">
        <v>1002</v>
      </c>
      <c r="B171" s="50" t="s">
        <v>120</v>
      </c>
      <c r="C171" s="50" t="s">
        <v>289</v>
      </c>
      <c r="D171" s="50" t="n">
        <v>549</v>
      </c>
      <c r="E171" s="50" t="n">
        <v>257</v>
      </c>
      <c r="F171" s="50" t="n">
        <v>53</v>
      </c>
      <c r="G171" s="50" t="n">
        <v>279</v>
      </c>
      <c r="H171" s="50" t="n">
        <v>179</v>
      </c>
      <c r="I171" s="50" t="n">
        <v>18</v>
      </c>
      <c r="J171" s="50" t="n">
        <v>268</v>
      </c>
      <c r="K171" s="50" t="n">
        <v>77</v>
      </c>
      <c r="L171" s="50" t="n">
        <v>0.563</v>
      </c>
      <c r="M171" s="50" t="n">
        <v>155</v>
      </c>
      <c r="N171" s="50" t="n">
        <v>142</v>
      </c>
      <c r="O171" s="50" t="n">
        <v>40</v>
      </c>
      <c r="P171" s="50" t="n">
        <v>7</v>
      </c>
      <c r="Q171" s="50" t="n">
        <v>1</v>
      </c>
      <c r="R171" s="50" t="n">
        <v>2</v>
      </c>
      <c r="S171" s="50" t="n">
        <v>10</v>
      </c>
      <c r="T171" s="50" t="n">
        <v>2</v>
      </c>
      <c r="U171" s="50" t="n">
        <v>1</v>
      </c>
      <c r="V171" s="50" t="n">
        <v>33</v>
      </c>
      <c r="W171" s="50" t="n">
        <v>48.85</v>
      </c>
      <c r="X171" s="50" t="n">
        <v>149</v>
      </c>
      <c r="Y171" s="50" t="n">
        <v>41.691</v>
      </c>
      <c r="Z171" s="50" t="n">
        <v>110</v>
      </c>
      <c r="AA171" s="50" t="n">
        <v>3</v>
      </c>
      <c r="AB171" s="50" t="n">
        <v>33</v>
      </c>
      <c r="AC171" s="50" t="n">
        <v>105</v>
      </c>
      <c r="AD171" s="50" t="n">
        <v>8858.4</v>
      </c>
      <c r="AE171" s="50" t="n">
        <v>38</v>
      </c>
      <c r="AF171" s="50" t="n">
        <v>222</v>
      </c>
      <c r="AG171" s="50" t="n">
        <v>15883.2</v>
      </c>
      <c r="AH171" s="50" t="n">
        <v>46</v>
      </c>
    </row>
    <row r="172" customFormat="false" ht="15" hidden="false" customHeight="false" outlineLevel="0" collapsed="false">
      <c r="A172" s="50" t="s">
        <v>1003</v>
      </c>
      <c r="B172" s="50" t="s">
        <v>120</v>
      </c>
      <c r="C172" s="50" t="s">
        <v>290</v>
      </c>
      <c r="D172" s="50" t="n">
        <v>560</v>
      </c>
      <c r="E172" s="50" t="n">
        <v>312</v>
      </c>
      <c r="F172" s="50" t="n">
        <v>82</v>
      </c>
      <c r="G172" s="50" t="n">
        <v>247</v>
      </c>
      <c r="H172" s="50" t="n">
        <v>178</v>
      </c>
      <c r="I172" s="50" t="n">
        <v>31</v>
      </c>
      <c r="J172" s="50" t="n">
        <v>313</v>
      </c>
      <c r="K172" s="50" t="n">
        <v>134</v>
      </c>
      <c r="L172" s="50" t="n">
        <v>-2.009</v>
      </c>
      <c r="M172" s="50" t="n">
        <v>152</v>
      </c>
      <c r="N172" s="50" t="n">
        <v>144</v>
      </c>
      <c r="O172" s="50" t="n">
        <v>33</v>
      </c>
      <c r="P172" s="50" t="n">
        <v>4</v>
      </c>
      <c r="Q172" s="50" t="n">
        <v>2</v>
      </c>
      <c r="R172" s="50" t="n">
        <v>6</v>
      </c>
      <c r="S172" s="50" t="n">
        <v>7</v>
      </c>
      <c r="T172" s="50" t="n">
        <v>1</v>
      </c>
      <c r="U172" s="50" t="n">
        <v>0</v>
      </c>
      <c r="V172" s="50" t="n">
        <v>39</v>
      </c>
      <c r="W172" s="50" t="n">
        <v>45.4</v>
      </c>
      <c r="X172" s="50" t="n">
        <v>152</v>
      </c>
      <c r="Y172" s="50" t="n">
        <v>38.207</v>
      </c>
      <c r="Z172" s="50" t="n">
        <v>105</v>
      </c>
      <c r="AA172" s="50" t="n">
        <v>7</v>
      </c>
      <c r="AB172" s="50" t="n">
        <v>36</v>
      </c>
      <c r="AC172" s="50" t="n">
        <v>105</v>
      </c>
      <c r="AD172" s="50" t="n">
        <v>9209.4</v>
      </c>
      <c r="AE172" s="50" t="n">
        <v>29</v>
      </c>
      <c r="AF172" s="50" t="n">
        <v>277</v>
      </c>
      <c r="AG172" s="50" t="n">
        <v>20797</v>
      </c>
      <c r="AH172" s="50" t="n">
        <v>145</v>
      </c>
    </row>
    <row r="173" customFormat="false" ht="15" hidden="false" customHeight="false" outlineLevel="0" collapsed="false">
      <c r="A173" s="50" t="s">
        <v>1004</v>
      </c>
      <c r="B173" s="50" t="s">
        <v>120</v>
      </c>
      <c r="C173" s="50" t="s">
        <v>291</v>
      </c>
      <c r="D173" s="50" t="n">
        <v>476</v>
      </c>
      <c r="E173" s="50" t="n">
        <v>205</v>
      </c>
      <c r="F173" s="50" t="n">
        <v>64</v>
      </c>
      <c r="G173" s="50" t="n">
        <v>223</v>
      </c>
      <c r="H173" s="50" t="n">
        <v>150</v>
      </c>
      <c r="I173" s="50" t="n">
        <v>40</v>
      </c>
      <c r="J173" s="50" t="n">
        <v>249</v>
      </c>
      <c r="K173" s="50" t="n">
        <v>55</v>
      </c>
      <c r="L173" s="50" t="n">
        <v>-5.038</v>
      </c>
      <c r="M173" s="50" t="n">
        <v>114</v>
      </c>
      <c r="N173" s="50" t="n">
        <v>96</v>
      </c>
      <c r="O173" s="50" t="n">
        <v>18</v>
      </c>
      <c r="P173" s="50" t="n">
        <v>3</v>
      </c>
      <c r="Q173" s="50" t="n">
        <v>1</v>
      </c>
      <c r="R173" s="50" t="n">
        <v>3</v>
      </c>
      <c r="S173" s="50" t="n">
        <v>16</v>
      </c>
      <c r="T173" s="50" t="n">
        <v>1</v>
      </c>
      <c r="U173" s="50" t="n">
        <v>0</v>
      </c>
      <c r="V173" s="50" t="n">
        <v>38</v>
      </c>
      <c r="W173" s="50" t="n">
        <v>33.15</v>
      </c>
      <c r="X173" s="50" t="n">
        <v>110</v>
      </c>
      <c r="Y173" s="50" t="n">
        <v>33.361</v>
      </c>
      <c r="Z173" s="50" t="n">
        <v>58</v>
      </c>
      <c r="AA173" s="50" t="n">
        <v>7</v>
      </c>
      <c r="AB173" s="50" t="n">
        <v>22</v>
      </c>
      <c r="AC173" s="50" t="n">
        <v>55</v>
      </c>
      <c r="AD173" s="50" t="n">
        <v>4953.8</v>
      </c>
      <c r="AE173" s="50" t="n">
        <v>21</v>
      </c>
      <c r="AF173" s="50" t="n">
        <v>181</v>
      </c>
      <c r="AG173" s="50" t="n">
        <v>13317.9</v>
      </c>
      <c r="AH173" s="50" t="n">
        <v>70</v>
      </c>
    </row>
    <row r="174" customFormat="false" ht="15" hidden="false" customHeight="false" outlineLevel="0" collapsed="false">
      <c r="A174" s="50" t="s">
        <v>1005</v>
      </c>
      <c r="B174" s="50" t="s">
        <v>120</v>
      </c>
      <c r="C174" s="50" t="s">
        <v>292</v>
      </c>
      <c r="D174" s="50" t="n">
        <v>236</v>
      </c>
      <c r="E174" s="50" t="n">
        <v>129</v>
      </c>
      <c r="F174" s="50" t="n">
        <v>25</v>
      </c>
      <c r="G174" s="50" t="n">
        <v>121</v>
      </c>
      <c r="H174" s="50" t="n">
        <v>96</v>
      </c>
      <c r="I174" s="50" t="n">
        <v>12</v>
      </c>
      <c r="J174" s="50" t="n">
        <v>115</v>
      </c>
      <c r="K174" s="50" t="n">
        <v>33</v>
      </c>
      <c r="L174" s="50" t="n">
        <v>0.696</v>
      </c>
      <c r="M174" s="50" t="n">
        <v>59</v>
      </c>
      <c r="N174" s="50" t="n">
        <v>55</v>
      </c>
      <c r="O174" s="50" t="n">
        <v>17</v>
      </c>
      <c r="P174" s="50" t="n">
        <v>2</v>
      </c>
      <c r="Q174" s="50" t="n">
        <v>0</v>
      </c>
      <c r="R174" s="50" t="n">
        <v>3</v>
      </c>
      <c r="S174" s="50" t="n">
        <v>3</v>
      </c>
      <c r="T174" s="50" t="n">
        <v>0</v>
      </c>
      <c r="U174" s="50" t="n">
        <v>1</v>
      </c>
      <c r="V174" s="50" t="n">
        <v>9</v>
      </c>
      <c r="W174" s="50" t="n">
        <v>21.4</v>
      </c>
      <c r="X174" s="50" t="n">
        <v>59</v>
      </c>
      <c r="Y174" s="50" t="n">
        <v>18.756</v>
      </c>
      <c r="Z174" s="50" t="n">
        <v>47</v>
      </c>
      <c r="AA174" s="50" t="n">
        <v>4</v>
      </c>
      <c r="AB174" s="50" t="n">
        <v>14</v>
      </c>
      <c r="AC174" s="50" t="n">
        <v>47</v>
      </c>
      <c r="AD174" s="50" t="n">
        <v>4042</v>
      </c>
      <c r="AE174" s="50" t="n">
        <v>18</v>
      </c>
      <c r="AF174" s="50" t="n">
        <v>116</v>
      </c>
      <c r="AG174" s="50" t="n">
        <v>8195.2</v>
      </c>
      <c r="AH174" s="50" t="n">
        <v>10</v>
      </c>
    </row>
    <row r="175" customFormat="false" ht="15" hidden="false" customHeight="false" outlineLevel="0" collapsed="false">
      <c r="A175" s="50" t="s">
        <v>1006</v>
      </c>
      <c r="B175" s="50" t="s">
        <v>120</v>
      </c>
      <c r="C175" s="50" t="s">
        <v>293</v>
      </c>
      <c r="D175" s="50" t="n">
        <v>183</v>
      </c>
      <c r="E175" s="50" t="n">
        <v>103</v>
      </c>
      <c r="F175" s="50" t="n">
        <v>28</v>
      </c>
      <c r="G175" s="50" t="n">
        <v>95</v>
      </c>
      <c r="H175" s="50" t="n">
        <v>73</v>
      </c>
      <c r="I175" s="50" t="n">
        <v>18</v>
      </c>
      <c r="J175" s="50" t="n">
        <v>87</v>
      </c>
      <c r="K175" s="50" t="n">
        <v>30</v>
      </c>
      <c r="L175" s="50" t="n">
        <v>-2.233</v>
      </c>
      <c r="M175" s="50" t="n">
        <v>50</v>
      </c>
      <c r="N175" s="50" t="n">
        <v>46</v>
      </c>
      <c r="O175" s="50" t="n">
        <v>10</v>
      </c>
      <c r="P175" s="50" t="n">
        <v>0</v>
      </c>
      <c r="Q175" s="50" t="n">
        <v>1</v>
      </c>
      <c r="R175" s="50" t="n">
        <v>1</v>
      </c>
      <c r="S175" s="50" t="n">
        <v>4</v>
      </c>
      <c r="T175" s="50" t="n">
        <v>0</v>
      </c>
      <c r="U175" s="50" t="n">
        <v>0</v>
      </c>
      <c r="V175" s="50" t="n">
        <v>13</v>
      </c>
      <c r="W175" s="50" t="n">
        <v>13.6</v>
      </c>
      <c r="X175" s="50" t="n">
        <v>50</v>
      </c>
      <c r="Y175" s="50" t="n">
        <v>14.076</v>
      </c>
      <c r="Z175" s="50" t="n">
        <v>33</v>
      </c>
      <c r="AA175" s="50" t="n">
        <v>2</v>
      </c>
      <c r="AB175" s="50" t="n">
        <v>5</v>
      </c>
      <c r="AC175" s="50" t="n">
        <v>33</v>
      </c>
      <c r="AD175" s="50" t="n">
        <v>2548.9</v>
      </c>
      <c r="AE175" s="50" t="n">
        <v>12</v>
      </c>
      <c r="AF175" s="50" t="n">
        <v>89</v>
      </c>
      <c r="AG175" s="50" t="n">
        <v>6084.9</v>
      </c>
      <c r="AH175" s="50" t="n">
        <v>3</v>
      </c>
    </row>
    <row r="176" customFormat="false" ht="15" hidden="false" customHeight="false" outlineLevel="0" collapsed="false">
      <c r="A176" s="50" t="s">
        <v>1007</v>
      </c>
      <c r="B176" s="50" t="s">
        <v>120</v>
      </c>
      <c r="C176" s="50" t="s">
        <v>256</v>
      </c>
      <c r="D176" s="50" t="n">
        <v>148</v>
      </c>
      <c r="E176" s="50" t="n">
        <v>82</v>
      </c>
      <c r="F176" s="50" t="n">
        <v>35</v>
      </c>
      <c r="G176" s="50" t="n">
        <v>56</v>
      </c>
      <c r="H176" s="50" t="n">
        <v>43</v>
      </c>
      <c r="I176" s="50" t="n">
        <v>12</v>
      </c>
      <c r="J176" s="50" t="n">
        <v>92</v>
      </c>
      <c r="K176" s="50" t="n">
        <v>39</v>
      </c>
      <c r="L176" s="50" t="n">
        <v>-4.118</v>
      </c>
      <c r="M176" s="50" t="n">
        <v>36</v>
      </c>
      <c r="N176" s="50" t="n">
        <v>33</v>
      </c>
      <c r="O176" s="50" t="n">
        <v>4</v>
      </c>
      <c r="P176" s="50" t="n">
        <v>3</v>
      </c>
      <c r="Q176" s="50" t="n">
        <v>0</v>
      </c>
      <c r="R176" s="50" t="n">
        <v>0</v>
      </c>
      <c r="S176" s="50" t="n">
        <v>1</v>
      </c>
      <c r="T176" s="50" t="n">
        <v>1</v>
      </c>
      <c r="U176" s="50" t="n">
        <v>1</v>
      </c>
      <c r="V176" s="50" t="n">
        <v>18</v>
      </c>
      <c r="W176" s="50" t="n">
        <v>6.05</v>
      </c>
      <c r="X176" s="50" t="n">
        <v>34</v>
      </c>
      <c r="Y176" s="50" t="n">
        <v>5.482</v>
      </c>
      <c r="Z176" s="50" t="n">
        <v>16</v>
      </c>
      <c r="AA176" s="50" t="n">
        <v>0</v>
      </c>
      <c r="AB176" s="50" t="n">
        <v>4</v>
      </c>
      <c r="AC176" s="50" t="n">
        <v>14</v>
      </c>
      <c r="AD176" s="50" t="n">
        <v>1218.9</v>
      </c>
      <c r="AE176" s="50" t="n">
        <v>4</v>
      </c>
      <c r="AF176" s="50" t="n">
        <v>68</v>
      </c>
      <c r="AG176" s="50" t="n">
        <v>5007.9</v>
      </c>
      <c r="AH176" s="50" t="n">
        <v>30</v>
      </c>
    </row>
    <row r="177" customFormat="false" ht="15" hidden="false" customHeight="false" outlineLevel="0" collapsed="false">
      <c r="A177" s="50" t="s">
        <v>1008</v>
      </c>
      <c r="B177" s="50" t="s">
        <v>120</v>
      </c>
      <c r="C177" s="50" t="s">
        <v>351</v>
      </c>
      <c r="D177" s="50" t="n">
        <v>128</v>
      </c>
      <c r="E177" s="50" t="n">
        <v>51</v>
      </c>
      <c r="F177" s="50" t="n">
        <v>11</v>
      </c>
      <c r="G177" s="50" t="n">
        <v>67</v>
      </c>
      <c r="H177" s="50" t="n">
        <v>40</v>
      </c>
      <c r="I177" s="50" t="n">
        <v>3</v>
      </c>
      <c r="J177" s="50" t="n">
        <v>61</v>
      </c>
      <c r="K177" s="50" t="n">
        <v>11</v>
      </c>
      <c r="L177" s="50" t="n">
        <v>-1.662</v>
      </c>
      <c r="M177" s="50" t="n">
        <v>32</v>
      </c>
      <c r="N177" s="50" t="n">
        <v>26</v>
      </c>
      <c r="O177" s="50" t="n">
        <v>6</v>
      </c>
      <c r="P177" s="50" t="n">
        <v>1</v>
      </c>
      <c r="Q177" s="50" t="n">
        <v>0</v>
      </c>
      <c r="R177" s="50" t="n">
        <v>0</v>
      </c>
      <c r="S177" s="50" t="n">
        <v>2</v>
      </c>
      <c r="T177" s="50" t="n">
        <v>0</v>
      </c>
      <c r="U177" s="50" t="n">
        <v>1</v>
      </c>
      <c r="V177" s="50" t="n">
        <v>8</v>
      </c>
      <c r="W177" s="50" t="n">
        <v>7.15</v>
      </c>
      <c r="X177" s="50" t="n">
        <v>29</v>
      </c>
      <c r="Y177" s="50" t="n">
        <v>8.315</v>
      </c>
      <c r="Z177" s="50" t="n">
        <v>22</v>
      </c>
      <c r="AA177" s="50" t="n">
        <v>0</v>
      </c>
      <c r="AB177" s="50" t="n">
        <v>3</v>
      </c>
      <c r="AC177" s="50" t="n">
        <v>22</v>
      </c>
      <c r="AD177" s="50" t="n">
        <v>1681.5</v>
      </c>
      <c r="AE177" s="50" t="n">
        <v>10</v>
      </c>
      <c r="AF177" s="50" t="n">
        <v>44</v>
      </c>
      <c r="AG177" s="50" t="n">
        <v>2916.5</v>
      </c>
      <c r="AH177" s="50" t="n">
        <v>0</v>
      </c>
    </row>
    <row r="178" customFormat="false" ht="15" hidden="false" customHeight="false" outlineLevel="0" collapsed="false">
      <c r="A178" s="50" t="s">
        <v>1009</v>
      </c>
      <c r="B178" s="50" t="s">
        <v>120</v>
      </c>
      <c r="C178" s="50" t="s">
        <v>353</v>
      </c>
      <c r="D178" s="50" t="n">
        <v>105</v>
      </c>
      <c r="E178" s="50" t="n">
        <v>46</v>
      </c>
      <c r="F178" s="50" t="n">
        <v>14</v>
      </c>
      <c r="G178" s="50" t="n">
        <v>55</v>
      </c>
      <c r="H178" s="50" t="n">
        <v>34</v>
      </c>
      <c r="I178" s="50" t="n">
        <v>5</v>
      </c>
      <c r="J178" s="50" t="n">
        <v>50</v>
      </c>
      <c r="K178" s="50" t="n">
        <v>12</v>
      </c>
      <c r="L178" s="50" t="n">
        <v>-3.884</v>
      </c>
      <c r="M178" s="50" t="n">
        <v>28</v>
      </c>
      <c r="N178" s="50" t="n">
        <v>26</v>
      </c>
      <c r="O178" s="50" t="n">
        <v>3</v>
      </c>
      <c r="P178" s="50" t="n">
        <v>2</v>
      </c>
      <c r="Q178" s="50" t="n">
        <v>0</v>
      </c>
      <c r="R178" s="50" t="n">
        <v>0</v>
      </c>
      <c r="S178" s="50" t="n">
        <v>2</v>
      </c>
      <c r="T178" s="50" t="n">
        <v>0</v>
      </c>
      <c r="U178" s="50" t="n">
        <v>0</v>
      </c>
      <c r="V178" s="50" t="n">
        <v>12</v>
      </c>
      <c r="W178" s="50" t="n">
        <v>4.8</v>
      </c>
      <c r="X178" s="50" t="n">
        <v>28</v>
      </c>
      <c r="Y178" s="50" t="n">
        <v>6.223</v>
      </c>
      <c r="Z178" s="50" t="n">
        <v>14</v>
      </c>
      <c r="AA178" s="50" t="n">
        <v>0</v>
      </c>
      <c r="AB178" s="50" t="n">
        <v>8</v>
      </c>
      <c r="AC178" s="50" t="n">
        <v>14</v>
      </c>
      <c r="AD178" s="50" t="n">
        <v>1281.7</v>
      </c>
      <c r="AE178" s="50" t="n">
        <v>4</v>
      </c>
      <c r="AF178" s="50" t="n">
        <v>41</v>
      </c>
      <c r="AG178" s="50" t="n">
        <v>3054.2</v>
      </c>
      <c r="AH178" s="50" t="n">
        <v>23</v>
      </c>
    </row>
    <row r="179" customFormat="false" ht="15" hidden="false" customHeight="false" outlineLevel="0" collapsed="false">
      <c r="A179" s="50" t="s">
        <v>1010</v>
      </c>
      <c r="B179" s="50" t="s">
        <v>120</v>
      </c>
      <c r="C179" s="50" t="s">
        <v>355</v>
      </c>
      <c r="D179" s="50" t="n">
        <v>73</v>
      </c>
      <c r="E179" s="50" t="n">
        <v>46</v>
      </c>
      <c r="F179" s="50" t="n">
        <v>14</v>
      </c>
      <c r="G179" s="50" t="n">
        <v>32</v>
      </c>
      <c r="H179" s="50" t="n">
        <v>25</v>
      </c>
      <c r="I179" s="50" t="n">
        <v>6</v>
      </c>
      <c r="J179" s="50" t="n">
        <v>41</v>
      </c>
      <c r="K179" s="50" t="n">
        <v>21</v>
      </c>
      <c r="L179" s="50" t="n">
        <v>-3.014</v>
      </c>
      <c r="M179" s="50" t="n">
        <v>21</v>
      </c>
      <c r="N179" s="50" t="n">
        <v>20</v>
      </c>
      <c r="O179" s="50" t="n">
        <v>3</v>
      </c>
      <c r="P179" s="50" t="n">
        <v>1</v>
      </c>
      <c r="Q179" s="50" t="n">
        <v>0</v>
      </c>
      <c r="R179" s="50" t="n">
        <v>0</v>
      </c>
      <c r="S179" s="50" t="n">
        <v>0</v>
      </c>
      <c r="T179" s="50" t="n">
        <v>0</v>
      </c>
      <c r="U179" s="50" t="n">
        <v>1</v>
      </c>
      <c r="V179" s="50" t="n">
        <v>7</v>
      </c>
      <c r="W179" s="50" t="n">
        <v>3.05</v>
      </c>
      <c r="X179" s="50" t="n">
        <v>21</v>
      </c>
      <c r="Y179" s="50" t="n">
        <v>3.171</v>
      </c>
      <c r="Z179" s="50" t="n">
        <v>14</v>
      </c>
      <c r="AA179" s="50" t="n">
        <v>0</v>
      </c>
      <c r="AB179" s="50" t="n">
        <v>2</v>
      </c>
      <c r="AC179" s="50" t="n">
        <v>14</v>
      </c>
      <c r="AD179" s="50" t="n">
        <v>1169.6</v>
      </c>
      <c r="AE179" s="50" t="n">
        <v>3</v>
      </c>
      <c r="AF179" s="50" t="n">
        <v>41</v>
      </c>
      <c r="AG179" s="50" t="n">
        <v>3020.6</v>
      </c>
      <c r="AH179" s="50" t="n">
        <v>13</v>
      </c>
    </row>
    <row r="180" customFormat="false" ht="15" hidden="false" customHeight="false" outlineLevel="0" collapsed="false">
      <c r="A180" s="50" t="s">
        <v>1011</v>
      </c>
      <c r="B180" s="50" t="s">
        <v>120</v>
      </c>
      <c r="C180" s="50" t="s">
        <v>357</v>
      </c>
      <c r="D180" s="50" t="n">
        <v>72</v>
      </c>
      <c r="E180" s="50" t="n">
        <v>32</v>
      </c>
      <c r="F180" s="50" t="n">
        <v>15</v>
      </c>
      <c r="G180" s="50" t="n">
        <v>32</v>
      </c>
      <c r="H180" s="50" t="n">
        <v>19</v>
      </c>
      <c r="I180" s="50" t="n">
        <v>4</v>
      </c>
      <c r="J180" s="50" t="n">
        <v>40</v>
      </c>
      <c r="K180" s="50" t="n">
        <v>13</v>
      </c>
      <c r="L180" s="50" t="n">
        <v>-2.055</v>
      </c>
      <c r="M180" s="50" t="n">
        <v>19</v>
      </c>
      <c r="N180" s="50" t="n">
        <v>16</v>
      </c>
      <c r="O180" s="50" t="n">
        <v>1</v>
      </c>
      <c r="P180" s="50" t="n">
        <v>0</v>
      </c>
      <c r="Q180" s="50" t="n">
        <v>0</v>
      </c>
      <c r="R180" s="50" t="n">
        <v>0</v>
      </c>
      <c r="S180" s="50" t="n">
        <v>3</v>
      </c>
      <c r="T180" s="50" t="n">
        <v>0</v>
      </c>
      <c r="U180" s="50" t="n">
        <v>0</v>
      </c>
      <c r="V180" s="50" t="n">
        <v>7</v>
      </c>
      <c r="W180" s="50" t="n">
        <v>3</v>
      </c>
      <c r="X180" s="50" t="n">
        <v>19</v>
      </c>
      <c r="Y180" s="50" t="n">
        <v>4.297</v>
      </c>
      <c r="Z180" s="50" t="n">
        <v>9</v>
      </c>
      <c r="AA180" s="50" t="n">
        <v>0</v>
      </c>
      <c r="AB180" s="50" t="n">
        <v>2</v>
      </c>
      <c r="AC180" s="50" t="n">
        <v>9</v>
      </c>
      <c r="AD180" s="50" t="n">
        <v>760.1</v>
      </c>
      <c r="AE180" s="50" t="n">
        <v>2</v>
      </c>
      <c r="AF180" s="50" t="n">
        <v>28</v>
      </c>
      <c r="AG180" s="50" t="n">
        <v>2067.1</v>
      </c>
      <c r="AH180" s="50" t="n">
        <v>11</v>
      </c>
    </row>
    <row r="181" customFormat="false" ht="15" hidden="false" customHeight="false" outlineLevel="0" collapsed="false">
      <c r="A181" s="50" t="s">
        <v>1012</v>
      </c>
      <c r="B181" s="50" t="s">
        <v>120</v>
      </c>
      <c r="C181" s="50" t="s">
        <v>358</v>
      </c>
      <c r="D181" s="50" t="n">
        <v>59</v>
      </c>
      <c r="E181" s="50" t="n">
        <v>34</v>
      </c>
      <c r="F181" s="50" t="n">
        <v>9</v>
      </c>
      <c r="G181" s="50" t="n">
        <v>27</v>
      </c>
      <c r="H181" s="50" t="n">
        <v>24</v>
      </c>
      <c r="I181" s="50" t="n">
        <v>7</v>
      </c>
      <c r="J181" s="50" t="n">
        <v>32</v>
      </c>
      <c r="K181" s="50" t="n">
        <v>10</v>
      </c>
      <c r="L181" s="50" t="n">
        <v>-0.194</v>
      </c>
      <c r="M181" s="50" t="n">
        <v>14</v>
      </c>
      <c r="N181" s="50" t="n">
        <v>13</v>
      </c>
      <c r="O181" s="50" t="n">
        <v>4</v>
      </c>
      <c r="P181" s="50" t="n">
        <v>2</v>
      </c>
      <c r="Q181" s="50" t="n">
        <v>0</v>
      </c>
      <c r="R181" s="50" t="n">
        <v>0</v>
      </c>
      <c r="S181" s="50" t="n">
        <v>1</v>
      </c>
      <c r="T181" s="50" t="n">
        <v>0</v>
      </c>
      <c r="U181" s="50" t="n">
        <v>0</v>
      </c>
      <c r="V181" s="50" t="n">
        <v>5</v>
      </c>
      <c r="W181" s="50" t="n">
        <v>5</v>
      </c>
      <c r="X181" s="50" t="n">
        <v>14</v>
      </c>
      <c r="Y181" s="50" t="n">
        <v>2.882</v>
      </c>
      <c r="Z181" s="50" t="n">
        <v>8</v>
      </c>
      <c r="AA181" s="50" t="n">
        <v>0</v>
      </c>
      <c r="AB181" s="50" t="n">
        <v>2</v>
      </c>
      <c r="AC181" s="50" t="n">
        <v>8</v>
      </c>
      <c r="AD181" s="50" t="n">
        <v>668.6</v>
      </c>
      <c r="AE181" s="50" t="n">
        <v>2</v>
      </c>
      <c r="AF181" s="50" t="n">
        <v>28</v>
      </c>
      <c r="AG181" s="50" t="n">
        <v>1909.9</v>
      </c>
      <c r="AH181" s="50" t="n">
        <v>0</v>
      </c>
    </row>
    <row r="182" customFormat="false" ht="15" hidden="false" customHeight="false" outlineLevel="0" collapsed="false">
      <c r="A182" s="50" t="s">
        <v>1013</v>
      </c>
      <c r="B182" s="50" t="s">
        <v>122</v>
      </c>
      <c r="C182" s="50" t="s">
        <v>294</v>
      </c>
      <c r="D182" s="50" t="n">
        <v>2625</v>
      </c>
      <c r="E182" s="50" t="n">
        <v>935</v>
      </c>
      <c r="F182" s="50" t="n">
        <v>61</v>
      </c>
      <c r="G182" s="50" t="n">
        <v>1331</v>
      </c>
      <c r="H182" s="50" t="n">
        <v>681</v>
      </c>
      <c r="I182" s="50" t="n">
        <v>21</v>
      </c>
      <c r="J182" s="50" t="n">
        <v>1281</v>
      </c>
      <c r="K182" s="50" t="n">
        <v>253</v>
      </c>
      <c r="L182" s="50" t="n">
        <v>10.285</v>
      </c>
      <c r="M182" s="50" t="n">
        <v>637</v>
      </c>
      <c r="N182" s="50" t="n">
        <v>539</v>
      </c>
      <c r="O182" s="50" t="n">
        <v>152</v>
      </c>
      <c r="P182" s="50" t="n">
        <v>21</v>
      </c>
      <c r="Q182" s="50" t="n">
        <v>3</v>
      </c>
      <c r="R182" s="50" t="n">
        <v>3</v>
      </c>
      <c r="S182" s="50" t="n">
        <v>85</v>
      </c>
      <c r="T182" s="50" t="n">
        <v>4</v>
      </c>
      <c r="U182" s="50" t="n">
        <v>3</v>
      </c>
      <c r="V182" s="50" t="n">
        <v>62</v>
      </c>
      <c r="W182" s="50" t="n">
        <v>211.15</v>
      </c>
      <c r="X182" s="50" t="n">
        <v>628</v>
      </c>
      <c r="Y182" s="50" t="n">
        <v>206.618</v>
      </c>
      <c r="Z182" s="50" t="n">
        <v>485</v>
      </c>
      <c r="AA182" s="50" t="n">
        <v>2</v>
      </c>
      <c r="AB182" s="50" t="n">
        <v>51</v>
      </c>
      <c r="AC182" s="50" t="n">
        <v>484</v>
      </c>
      <c r="AD182" s="50" t="n">
        <v>39799</v>
      </c>
      <c r="AE182" s="50" t="n">
        <v>206</v>
      </c>
      <c r="AF182" s="50" t="n">
        <v>805</v>
      </c>
      <c r="AG182" s="50" t="n">
        <v>50180.9</v>
      </c>
      <c r="AH182" s="50" t="n">
        <v>2</v>
      </c>
    </row>
    <row r="183" customFormat="false" ht="15" hidden="false" customHeight="false" outlineLevel="0" collapsed="false">
      <c r="A183" s="50" t="s">
        <v>1014</v>
      </c>
      <c r="B183" s="50" t="s">
        <v>122</v>
      </c>
      <c r="C183" s="50" t="s">
        <v>295</v>
      </c>
      <c r="D183" s="50" t="n">
        <v>2255</v>
      </c>
      <c r="E183" s="50" t="n">
        <v>1128</v>
      </c>
      <c r="F183" s="50" t="n">
        <v>231</v>
      </c>
      <c r="G183" s="50" t="n">
        <v>1057</v>
      </c>
      <c r="H183" s="50" t="n">
        <v>728</v>
      </c>
      <c r="I183" s="50" t="n">
        <v>88</v>
      </c>
      <c r="J183" s="50" t="n">
        <v>1190</v>
      </c>
      <c r="K183" s="50" t="n">
        <v>395</v>
      </c>
      <c r="L183" s="50" t="n">
        <v>-6.399</v>
      </c>
      <c r="M183" s="50" t="n">
        <v>592</v>
      </c>
      <c r="N183" s="50" t="n">
        <v>534</v>
      </c>
      <c r="O183" s="50" t="n">
        <v>135</v>
      </c>
      <c r="P183" s="50" t="n">
        <v>25</v>
      </c>
      <c r="Q183" s="50" t="n">
        <v>2</v>
      </c>
      <c r="R183" s="50" t="n">
        <v>15</v>
      </c>
      <c r="S183" s="50" t="n">
        <v>38</v>
      </c>
      <c r="T183" s="50" t="n">
        <v>11</v>
      </c>
      <c r="U183" s="50" t="n">
        <v>4</v>
      </c>
      <c r="V183" s="50" t="n">
        <v>85</v>
      </c>
      <c r="W183" s="50" t="n">
        <v>180.65</v>
      </c>
      <c r="X183" s="50" t="n">
        <v>583</v>
      </c>
      <c r="Y183" s="50" t="n">
        <v>171.657</v>
      </c>
      <c r="Z183" s="50" t="n">
        <v>458</v>
      </c>
      <c r="AA183" s="50" t="n">
        <v>13</v>
      </c>
      <c r="AB183" s="50" t="n">
        <v>137</v>
      </c>
      <c r="AC183" s="50" t="n">
        <v>456</v>
      </c>
      <c r="AD183" s="50" t="n">
        <v>39183.7</v>
      </c>
      <c r="AE183" s="50" t="n">
        <v>168</v>
      </c>
      <c r="AF183" s="50" t="n">
        <v>982</v>
      </c>
      <c r="AG183" s="50" t="n">
        <v>68578.5</v>
      </c>
      <c r="AH183" s="50" t="n">
        <v>64</v>
      </c>
    </row>
    <row r="184" customFormat="false" ht="15" hidden="false" customHeight="false" outlineLevel="0" collapsed="false">
      <c r="A184" s="50" t="s">
        <v>1015</v>
      </c>
      <c r="B184" s="50" t="s">
        <v>122</v>
      </c>
      <c r="C184" s="50" t="s">
        <v>296</v>
      </c>
      <c r="D184" s="50" t="n">
        <v>2153</v>
      </c>
      <c r="E184" s="50" t="n">
        <v>906</v>
      </c>
      <c r="F184" s="50" t="n">
        <v>122</v>
      </c>
      <c r="G184" s="50" t="n">
        <v>1022</v>
      </c>
      <c r="H184" s="50" t="n">
        <v>668</v>
      </c>
      <c r="I184" s="50" t="n">
        <v>48</v>
      </c>
      <c r="J184" s="50" t="n">
        <v>1117</v>
      </c>
      <c r="K184" s="50" t="n">
        <v>236</v>
      </c>
      <c r="L184" s="50" t="n">
        <v>14.3</v>
      </c>
      <c r="M184" s="50" t="n">
        <v>559</v>
      </c>
      <c r="N184" s="50" t="n">
        <v>495</v>
      </c>
      <c r="O184" s="50" t="n">
        <v>142</v>
      </c>
      <c r="P184" s="50" t="n">
        <v>30</v>
      </c>
      <c r="Q184" s="50" t="n">
        <v>3</v>
      </c>
      <c r="R184" s="50" t="n">
        <v>16</v>
      </c>
      <c r="S184" s="50" t="n">
        <v>60</v>
      </c>
      <c r="T184" s="50" t="n">
        <v>1</v>
      </c>
      <c r="U184" s="50" t="n">
        <v>3</v>
      </c>
      <c r="V184" s="50" t="n">
        <v>82</v>
      </c>
      <c r="W184" s="50" t="n">
        <v>200</v>
      </c>
      <c r="X184" s="50" t="n">
        <v>553</v>
      </c>
      <c r="Y184" s="50" t="n">
        <v>191.462</v>
      </c>
      <c r="Z184" s="50" t="n">
        <v>416</v>
      </c>
      <c r="AA184" s="50" t="n">
        <v>26</v>
      </c>
      <c r="AB184" s="50" t="n">
        <v>192</v>
      </c>
      <c r="AC184" s="50" t="n">
        <v>414</v>
      </c>
      <c r="AD184" s="50" t="n">
        <v>37818.9</v>
      </c>
      <c r="AE184" s="50" t="n">
        <v>149</v>
      </c>
      <c r="AF184" s="50" t="n">
        <v>803</v>
      </c>
      <c r="AG184" s="50" t="n">
        <v>57486.4</v>
      </c>
      <c r="AH184" s="50" t="n">
        <v>154</v>
      </c>
    </row>
    <row r="185" customFormat="false" ht="15" hidden="false" customHeight="false" outlineLevel="0" collapsed="false">
      <c r="A185" s="50" t="s">
        <v>1016</v>
      </c>
      <c r="B185" s="50" t="s">
        <v>122</v>
      </c>
      <c r="C185" s="50" t="s">
        <v>297</v>
      </c>
      <c r="D185" s="50" t="n">
        <v>2234</v>
      </c>
      <c r="E185" s="50" t="n">
        <v>999</v>
      </c>
      <c r="F185" s="50" t="n">
        <v>132</v>
      </c>
      <c r="G185" s="50" t="n">
        <v>1011</v>
      </c>
      <c r="H185" s="50" t="n">
        <v>659</v>
      </c>
      <c r="I185" s="50" t="n">
        <v>48</v>
      </c>
      <c r="J185" s="50" t="n">
        <v>1184</v>
      </c>
      <c r="K185" s="50" t="n">
        <v>338</v>
      </c>
      <c r="L185" s="50" t="n">
        <v>-1.701</v>
      </c>
      <c r="M185" s="50" t="n">
        <v>544</v>
      </c>
      <c r="N185" s="50" t="n">
        <v>473</v>
      </c>
      <c r="O185" s="50" t="n">
        <v>111</v>
      </c>
      <c r="P185" s="50" t="n">
        <v>27</v>
      </c>
      <c r="Q185" s="50" t="n">
        <v>0</v>
      </c>
      <c r="R185" s="50" t="n">
        <v>12</v>
      </c>
      <c r="S185" s="50" t="n">
        <v>60</v>
      </c>
      <c r="T185" s="50" t="n">
        <v>3</v>
      </c>
      <c r="U185" s="50" t="n">
        <v>7</v>
      </c>
      <c r="V185" s="50" t="n">
        <v>69</v>
      </c>
      <c r="W185" s="50" t="n">
        <v>160.5</v>
      </c>
      <c r="X185" s="50" t="n">
        <v>535</v>
      </c>
      <c r="Y185" s="50" t="n">
        <v>174.096</v>
      </c>
      <c r="Z185" s="50" t="n">
        <v>411</v>
      </c>
      <c r="AA185" s="50" t="n">
        <v>17</v>
      </c>
      <c r="AB185" s="50" t="n">
        <v>159</v>
      </c>
      <c r="AC185" s="50" t="n">
        <v>411</v>
      </c>
      <c r="AD185" s="50" t="n">
        <v>36413.4</v>
      </c>
      <c r="AE185" s="50" t="n">
        <v>148</v>
      </c>
      <c r="AF185" s="50" t="n">
        <v>869</v>
      </c>
      <c r="AG185" s="50" t="n">
        <v>61092.1</v>
      </c>
      <c r="AH185" s="50" t="n">
        <v>102</v>
      </c>
    </row>
    <row r="186" customFormat="false" ht="15" hidden="false" customHeight="false" outlineLevel="0" collapsed="false">
      <c r="A186" s="50" t="s">
        <v>1017</v>
      </c>
      <c r="B186" s="50" t="s">
        <v>122</v>
      </c>
      <c r="C186" s="50" t="s">
        <v>299</v>
      </c>
      <c r="D186" s="50" t="n">
        <v>2091</v>
      </c>
      <c r="E186" s="50" t="n">
        <v>956</v>
      </c>
      <c r="F186" s="50" t="n">
        <v>205</v>
      </c>
      <c r="G186" s="50" t="n">
        <v>1002</v>
      </c>
      <c r="H186" s="50" t="n">
        <v>659</v>
      </c>
      <c r="I186" s="50" t="n">
        <v>79</v>
      </c>
      <c r="J186" s="50" t="n">
        <v>1080</v>
      </c>
      <c r="K186" s="50" t="n">
        <v>295</v>
      </c>
      <c r="L186" s="50" t="n">
        <v>3.244</v>
      </c>
      <c r="M186" s="50" t="n">
        <v>517</v>
      </c>
      <c r="N186" s="50" t="n">
        <v>449</v>
      </c>
      <c r="O186" s="50" t="n">
        <v>110</v>
      </c>
      <c r="P186" s="50" t="n">
        <v>22</v>
      </c>
      <c r="Q186" s="50" t="n">
        <v>3</v>
      </c>
      <c r="R186" s="50" t="n">
        <v>15</v>
      </c>
      <c r="S186" s="50" t="n">
        <v>56</v>
      </c>
      <c r="T186" s="50" t="n">
        <v>7</v>
      </c>
      <c r="U186" s="50" t="n">
        <v>5</v>
      </c>
      <c r="V186" s="50" t="n">
        <v>107</v>
      </c>
      <c r="W186" s="50" t="n">
        <v>169.4</v>
      </c>
      <c r="X186" s="50" t="n">
        <v>514</v>
      </c>
      <c r="Y186" s="50" t="n">
        <v>153.7</v>
      </c>
      <c r="Z186" s="50" t="n">
        <v>347</v>
      </c>
      <c r="AA186" s="50" t="n">
        <v>18</v>
      </c>
      <c r="AB186" s="50" t="n">
        <v>125</v>
      </c>
      <c r="AC186" s="50" t="n">
        <v>347</v>
      </c>
      <c r="AD186" s="50" t="n">
        <v>30225.1</v>
      </c>
      <c r="AE186" s="50" t="n">
        <v>109</v>
      </c>
      <c r="AF186" s="50" t="n">
        <v>820</v>
      </c>
      <c r="AG186" s="50" t="n">
        <v>57167.7</v>
      </c>
      <c r="AH186" s="50" t="n">
        <v>104</v>
      </c>
    </row>
    <row r="187" customFormat="false" ht="15" hidden="false" customHeight="false" outlineLevel="0" collapsed="false">
      <c r="A187" s="50" t="s">
        <v>1018</v>
      </c>
      <c r="B187" s="50" t="s">
        <v>122</v>
      </c>
      <c r="C187" s="50" t="s">
        <v>300</v>
      </c>
      <c r="D187" s="50" t="n">
        <v>1497</v>
      </c>
      <c r="E187" s="50" t="n">
        <v>813</v>
      </c>
      <c r="F187" s="50" t="n">
        <v>152</v>
      </c>
      <c r="G187" s="50" t="n">
        <v>713</v>
      </c>
      <c r="H187" s="50" t="n">
        <v>476</v>
      </c>
      <c r="I187" s="50" t="n">
        <v>46</v>
      </c>
      <c r="J187" s="50" t="n">
        <v>778</v>
      </c>
      <c r="K187" s="50" t="n">
        <v>333</v>
      </c>
      <c r="L187" s="50" t="n">
        <v>-0.995</v>
      </c>
      <c r="M187" s="50" t="n">
        <v>416</v>
      </c>
      <c r="N187" s="50" t="n">
        <v>389</v>
      </c>
      <c r="O187" s="50" t="n">
        <v>99</v>
      </c>
      <c r="P187" s="50" t="n">
        <v>24</v>
      </c>
      <c r="Q187" s="50" t="n">
        <v>2</v>
      </c>
      <c r="R187" s="50" t="n">
        <v>18</v>
      </c>
      <c r="S187" s="50" t="n">
        <v>13</v>
      </c>
      <c r="T187" s="50" t="n">
        <v>7</v>
      </c>
      <c r="U187" s="50" t="n">
        <v>1</v>
      </c>
      <c r="V187" s="50" t="n">
        <v>91</v>
      </c>
      <c r="W187" s="50" t="n">
        <v>133.4</v>
      </c>
      <c r="X187" s="50" t="n">
        <v>409</v>
      </c>
      <c r="Y187" s="50" t="n">
        <v>122.324</v>
      </c>
      <c r="Z187" s="50" t="n">
        <v>305</v>
      </c>
      <c r="AA187" s="50" t="n">
        <v>22</v>
      </c>
      <c r="AB187" s="50" t="n">
        <v>108</v>
      </c>
      <c r="AC187" s="50" t="n">
        <v>305</v>
      </c>
      <c r="AD187" s="50" t="n">
        <v>26277.7</v>
      </c>
      <c r="AE187" s="50" t="n">
        <v>113</v>
      </c>
      <c r="AF187" s="50" t="n">
        <v>700</v>
      </c>
      <c r="AG187" s="50" t="n">
        <v>50018.4</v>
      </c>
      <c r="AH187" s="50" t="n">
        <v>130</v>
      </c>
    </row>
    <row r="188" customFormat="false" ht="15" hidden="false" customHeight="false" outlineLevel="0" collapsed="false">
      <c r="A188" s="50" t="s">
        <v>1019</v>
      </c>
      <c r="B188" s="50" t="s">
        <v>122</v>
      </c>
      <c r="C188" s="50" t="s">
        <v>301</v>
      </c>
      <c r="D188" s="50" t="n">
        <v>1460</v>
      </c>
      <c r="E188" s="50" t="n">
        <v>679</v>
      </c>
      <c r="F188" s="50" t="n">
        <v>195</v>
      </c>
      <c r="G188" s="50" t="n">
        <v>694</v>
      </c>
      <c r="H188" s="50" t="n">
        <v>441</v>
      </c>
      <c r="I188" s="50" t="n">
        <v>80</v>
      </c>
      <c r="J188" s="50" t="n">
        <v>761</v>
      </c>
      <c r="K188" s="50" t="n">
        <v>234</v>
      </c>
      <c r="L188" s="50" t="n">
        <v>-3.824</v>
      </c>
      <c r="M188" s="50" t="n">
        <v>356</v>
      </c>
      <c r="N188" s="50" t="n">
        <v>312</v>
      </c>
      <c r="O188" s="50" t="n">
        <v>67</v>
      </c>
      <c r="P188" s="50" t="n">
        <v>10</v>
      </c>
      <c r="Q188" s="50" t="n">
        <v>1</v>
      </c>
      <c r="R188" s="50" t="n">
        <v>13</v>
      </c>
      <c r="S188" s="50" t="n">
        <v>36</v>
      </c>
      <c r="T188" s="50" t="n">
        <v>6</v>
      </c>
      <c r="U188" s="50" t="n">
        <v>2</v>
      </c>
      <c r="V188" s="50" t="n">
        <v>114</v>
      </c>
      <c r="W188" s="50" t="n">
        <v>108.2</v>
      </c>
      <c r="X188" s="50" t="n">
        <v>354</v>
      </c>
      <c r="Y188" s="50" t="n">
        <v>108.586</v>
      </c>
      <c r="Z188" s="50" t="n">
        <v>200</v>
      </c>
      <c r="AA188" s="50" t="n">
        <v>24</v>
      </c>
      <c r="AB188" s="50" t="n">
        <v>82</v>
      </c>
      <c r="AC188" s="50" t="n">
        <v>199</v>
      </c>
      <c r="AD188" s="50" t="n">
        <v>17776.7</v>
      </c>
      <c r="AE188" s="50" t="n">
        <v>73</v>
      </c>
      <c r="AF188" s="50" t="n">
        <v>601</v>
      </c>
      <c r="AG188" s="50" t="n">
        <v>41964.3</v>
      </c>
      <c r="AH188" s="50" t="n">
        <v>41</v>
      </c>
    </row>
    <row r="189" customFormat="false" ht="15" hidden="false" customHeight="false" outlineLevel="0" collapsed="false">
      <c r="A189" s="50" t="s">
        <v>1020</v>
      </c>
      <c r="B189" s="50" t="s">
        <v>122</v>
      </c>
      <c r="C189" s="50" t="s">
        <v>303</v>
      </c>
      <c r="D189" s="50" t="n">
        <v>1340</v>
      </c>
      <c r="E189" s="50" t="n">
        <v>564</v>
      </c>
      <c r="F189" s="50" t="n">
        <v>168</v>
      </c>
      <c r="G189" s="50" t="n">
        <v>638</v>
      </c>
      <c r="H189" s="50" t="n">
        <v>409</v>
      </c>
      <c r="I189" s="50" t="n">
        <v>92</v>
      </c>
      <c r="J189" s="50" t="n">
        <v>698</v>
      </c>
      <c r="K189" s="50" t="n">
        <v>155</v>
      </c>
      <c r="L189" s="50" t="n">
        <v>-1.927</v>
      </c>
      <c r="M189" s="50" t="n">
        <v>317</v>
      </c>
      <c r="N189" s="50" t="n">
        <v>263</v>
      </c>
      <c r="O189" s="50" t="n">
        <v>47</v>
      </c>
      <c r="P189" s="50" t="n">
        <v>13</v>
      </c>
      <c r="Q189" s="50" t="n">
        <v>0</v>
      </c>
      <c r="R189" s="50" t="n">
        <v>13</v>
      </c>
      <c r="S189" s="50" t="n">
        <v>47</v>
      </c>
      <c r="T189" s="50" t="n">
        <v>3</v>
      </c>
      <c r="U189" s="50" t="n">
        <v>4</v>
      </c>
      <c r="V189" s="50" t="n">
        <v>100</v>
      </c>
      <c r="W189" s="50" t="n">
        <v>96.15</v>
      </c>
      <c r="X189" s="50" t="n">
        <v>317</v>
      </c>
      <c r="Y189" s="50" t="n">
        <v>94.03</v>
      </c>
      <c r="Z189" s="50" t="n">
        <v>167</v>
      </c>
      <c r="AA189" s="50" t="n">
        <v>21</v>
      </c>
      <c r="AB189" s="50" t="n">
        <v>69</v>
      </c>
      <c r="AC189" s="50" t="n">
        <v>167</v>
      </c>
      <c r="AD189" s="50" t="n">
        <v>14924.9</v>
      </c>
      <c r="AE189" s="50" t="n">
        <v>57</v>
      </c>
      <c r="AF189" s="50" t="n">
        <v>493</v>
      </c>
      <c r="AG189" s="50" t="n">
        <v>35477.4</v>
      </c>
      <c r="AH189" s="50" t="n">
        <v>85</v>
      </c>
    </row>
    <row r="190" customFormat="false" ht="15" hidden="false" customHeight="false" outlineLevel="0" collapsed="false">
      <c r="A190" s="50" t="s">
        <v>1021</v>
      </c>
      <c r="B190" s="50" t="s">
        <v>122</v>
      </c>
      <c r="C190" s="50" t="s">
        <v>304</v>
      </c>
      <c r="D190" s="50" t="n">
        <v>1137</v>
      </c>
      <c r="E190" s="50" t="n">
        <v>565</v>
      </c>
      <c r="F190" s="50" t="n">
        <v>165</v>
      </c>
      <c r="G190" s="50" t="n">
        <v>554</v>
      </c>
      <c r="H190" s="50" t="n">
        <v>370</v>
      </c>
      <c r="I190" s="50" t="n">
        <v>55</v>
      </c>
      <c r="J190" s="50" t="n">
        <v>577</v>
      </c>
      <c r="K190" s="50" t="n">
        <v>193</v>
      </c>
      <c r="L190" s="50" t="n">
        <v>-12.467</v>
      </c>
      <c r="M190" s="50" t="n">
        <v>286</v>
      </c>
      <c r="N190" s="50" t="n">
        <v>262</v>
      </c>
      <c r="O190" s="50" t="n">
        <v>55</v>
      </c>
      <c r="P190" s="50" t="n">
        <v>11</v>
      </c>
      <c r="Q190" s="50" t="n">
        <v>0</v>
      </c>
      <c r="R190" s="50" t="n">
        <v>7</v>
      </c>
      <c r="S190" s="50" t="n">
        <v>24</v>
      </c>
      <c r="T190" s="50" t="n">
        <v>0</v>
      </c>
      <c r="U190" s="50" t="n">
        <v>0</v>
      </c>
      <c r="V190" s="50" t="n">
        <v>84</v>
      </c>
      <c r="W190" s="50" t="n">
        <v>77.85</v>
      </c>
      <c r="X190" s="50" t="n">
        <v>285</v>
      </c>
      <c r="Y190" s="50" t="n">
        <v>83.289</v>
      </c>
      <c r="Z190" s="50" t="n">
        <v>178</v>
      </c>
      <c r="AA190" s="50" t="n">
        <v>15</v>
      </c>
      <c r="AB190" s="50" t="n">
        <v>68</v>
      </c>
      <c r="AC190" s="50" t="n">
        <v>178</v>
      </c>
      <c r="AD190" s="50" t="n">
        <v>15669</v>
      </c>
      <c r="AE190" s="50" t="n">
        <v>64</v>
      </c>
      <c r="AF190" s="50" t="n">
        <v>505</v>
      </c>
      <c r="AG190" s="50" t="n">
        <v>35953.1</v>
      </c>
      <c r="AH190" s="50" t="n">
        <v>57</v>
      </c>
    </row>
    <row r="191" customFormat="false" ht="15" hidden="false" customHeight="false" outlineLevel="0" collapsed="false">
      <c r="A191" s="50" t="s">
        <v>1022</v>
      </c>
      <c r="B191" s="50" t="s">
        <v>122</v>
      </c>
      <c r="C191" s="50" t="s">
        <v>305</v>
      </c>
      <c r="D191" s="50" t="n">
        <v>1004</v>
      </c>
      <c r="E191" s="50" t="n">
        <v>502</v>
      </c>
      <c r="F191" s="50" t="n">
        <v>124</v>
      </c>
      <c r="G191" s="50" t="n">
        <v>475</v>
      </c>
      <c r="H191" s="50" t="n">
        <v>334</v>
      </c>
      <c r="I191" s="50" t="n">
        <v>51</v>
      </c>
      <c r="J191" s="50" t="n">
        <v>528</v>
      </c>
      <c r="K191" s="50" t="n">
        <v>168</v>
      </c>
      <c r="L191" s="50" t="n">
        <v>-3.313</v>
      </c>
      <c r="M191" s="50" t="n">
        <v>256</v>
      </c>
      <c r="N191" s="50" t="n">
        <v>228</v>
      </c>
      <c r="O191" s="50" t="n">
        <v>52</v>
      </c>
      <c r="P191" s="50" t="n">
        <v>8</v>
      </c>
      <c r="Q191" s="50" t="n">
        <v>1</v>
      </c>
      <c r="R191" s="50" t="n">
        <v>9</v>
      </c>
      <c r="S191" s="50" t="n">
        <v>21</v>
      </c>
      <c r="T191" s="50" t="n">
        <v>1</v>
      </c>
      <c r="U191" s="50" t="n">
        <v>3</v>
      </c>
      <c r="V191" s="50" t="n">
        <v>70</v>
      </c>
      <c r="W191" s="50" t="n">
        <v>75.6</v>
      </c>
      <c r="X191" s="50" t="n">
        <v>252</v>
      </c>
      <c r="Y191" s="50" t="n">
        <v>79.502</v>
      </c>
      <c r="Z191" s="50" t="n">
        <v>164</v>
      </c>
      <c r="AA191" s="50" t="n">
        <v>14</v>
      </c>
      <c r="AB191" s="50" t="n">
        <v>70</v>
      </c>
      <c r="AC191" s="50" t="n">
        <v>163</v>
      </c>
      <c r="AD191" s="50" t="n">
        <v>14500.5</v>
      </c>
      <c r="AE191" s="50" t="n">
        <v>63</v>
      </c>
      <c r="AF191" s="50" t="n">
        <v>440</v>
      </c>
      <c r="AG191" s="50" t="n">
        <v>32032.6</v>
      </c>
      <c r="AH191" s="50" t="n">
        <v>133</v>
      </c>
    </row>
    <row r="192" customFormat="false" ht="15" hidden="false" customHeight="false" outlineLevel="0" collapsed="false">
      <c r="A192" s="50" t="s">
        <v>1023</v>
      </c>
      <c r="B192" s="50" t="s">
        <v>122</v>
      </c>
      <c r="C192" s="50" t="s">
        <v>306</v>
      </c>
      <c r="D192" s="50" t="n">
        <v>934</v>
      </c>
      <c r="E192" s="50" t="n">
        <v>415</v>
      </c>
      <c r="F192" s="50" t="n">
        <v>96</v>
      </c>
      <c r="G192" s="50" t="n">
        <v>456</v>
      </c>
      <c r="H192" s="50" t="n">
        <v>294</v>
      </c>
      <c r="I192" s="50" t="n">
        <v>40</v>
      </c>
      <c r="J192" s="50" t="n">
        <v>477</v>
      </c>
      <c r="K192" s="50" t="n">
        <v>121</v>
      </c>
      <c r="L192" s="50" t="n">
        <v>3.221</v>
      </c>
      <c r="M192" s="50" t="n">
        <v>247</v>
      </c>
      <c r="N192" s="50" t="n">
        <v>215</v>
      </c>
      <c r="O192" s="50" t="n">
        <v>53</v>
      </c>
      <c r="P192" s="50" t="n">
        <v>10</v>
      </c>
      <c r="Q192" s="50" t="n">
        <v>0</v>
      </c>
      <c r="R192" s="50" t="n">
        <v>6</v>
      </c>
      <c r="S192" s="50" t="n">
        <v>25</v>
      </c>
      <c r="T192" s="50" t="n">
        <v>1</v>
      </c>
      <c r="U192" s="50" t="n">
        <v>2</v>
      </c>
      <c r="V192" s="50" t="n">
        <v>45</v>
      </c>
      <c r="W192" s="50" t="n">
        <v>76.7</v>
      </c>
      <c r="X192" s="50" t="n">
        <v>243</v>
      </c>
      <c r="Y192" s="50" t="n">
        <v>68.16</v>
      </c>
      <c r="Z192" s="50" t="n">
        <v>176</v>
      </c>
      <c r="AA192" s="50" t="n">
        <v>8</v>
      </c>
      <c r="AB192" s="50" t="n">
        <v>57</v>
      </c>
      <c r="AC192" s="50" t="n">
        <v>176</v>
      </c>
      <c r="AD192" s="50" t="n">
        <v>14817.1</v>
      </c>
      <c r="AE192" s="50" t="n">
        <v>49</v>
      </c>
      <c r="AF192" s="50" t="n">
        <v>358</v>
      </c>
      <c r="AG192" s="50" t="n">
        <v>24712.9</v>
      </c>
      <c r="AH192" s="50" t="n">
        <v>27</v>
      </c>
    </row>
    <row r="193" customFormat="false" ht="15" hidden="false" customHeight="false" outlineLevel="0" collapsed="false">
      <c r="A193" s="50" t="s">
        <v>1024</v>
      </c>
      <c r="B193" s="50" t="s">
        <v>122</v>
      </c>
      <c r="C193" s="50" t="s">
        <v>307</v>
      </c>
      <c r="D193" s="50" t="n">
        <v>912</v>
      </c>
      <c r="E193" s="50" t="n">
        <v>398</v>
      </c>
      <c r="F193" s="50" t="n">
        <v>107</v>
      </c>
      <c r="G193" s="50" t="n">
        <v>417</v>
      </c>
      <c r="H193" s="50" t="n">
        <v>263</v>
      </c>
      <c r="I193" s="50" t="n">
        <v>54</v>
      </c>
      <c r="J193" s="50" t="n">
        <v>491</v>
      </c>
      <c r="K193" s="50" t="n">
        <v>135</v>
      </c>
      <c r="L193" s="50" t="n">
        <v>-1.975</v>
      </c>
      <c r="M193" s="50" t="n">
        <v>214</v>
      </c>
      <c r="N193" s="50" t="n">
        <v>184</v>
      </c>
      <c r="O193" s="50" t="n">
        <v>37</v>
      </c>
      <c r="P193" s="50" t="n">
        <v>6</v>
      </c>
      <c r="Q193" s="50" t="n">
        <v>0</v>
      </c>
      <c r="R193" s="50" t="n">
        <v>8</v>
      </c>
      <c r="S193" s="50" t="n">
        <v>28</v>
      </c>
      <c r="T193" s="50" t="n">
        <v>2</v>
      </c>
      <c r="U193" s="50" t="n">
        <v>0</v>
      </c>
      <c r="V193" s="50" t="n">
        <v>59</v>
      </c>
      <c r="W193" s="50" t="n">
        <v>64.5</v>
      </c>
      <c r="X193" s="50" t="n">
        <v>212</v>
      </c>
      <c r="Y193" s="50" t="n">
        <v>57.442</v>
      </c>
      <c r="Z193" s="50" t="n">
        <v>125</v>
      </c>
      <c r="AA193" s="50" t="n">
        <v>8</v>
      </c>
      <c r="AB193" s="50" t="n">
        <v>43</v>
      </c>
      <c r="AC193" s="50" t="n">
        <v>124</v>
      </c>
      <c r="AD193" s="50" t="n">
        <v>10587.5</v>
      </c>
      <c r="AE193" s="50" t="n">
        <v>35</v>
      </c>
      <c r="AF193" s="50" t="n">
        <v>348</v>
      </c>
      <c r="AG193" s="50" t="n">
        <v>24797.4</v>
      </c>
      <c r="AH193" s="50" t="n">
        <v>49</v>
      </c>
    </row>
    <row r="194" customFormat="false" ht="15" hidden="false" customHeight="false" outlineLevel="0" collapsed="false">
      <c r="A194" s="50" t="s">
        <v>1025</v>
      </c>
      <c r="B194" s="50" t="s">
        <v>122</v>
      </c>
      <c r="C194" s="50" t="s">
        <v>308</v>
      </c>
      <c r="D194" s="50" t="n">
        <v>804</v>
      </c>
      <c r="E194" s="50" t="n">
        <v>412</v>
      </c>
      <c r="F194" s="50" t="n">
        <v>112</v>
      </c>
      <c r="G194" s="50" t="n">
        <v>375</v>
      </c>
      <c r="H194" s="50" t="n">
        <v>274</v>
      </c>
      <c r="I194" s="50" t="n">
        <v>47</v>
      </c>
      <c r="J194" s="50" t="n">
        <v>424</v>
      </c>
      <c r="K194" s="50" t="n">
        <v>138</v>
      </c>
      <c r="L194" s="50" t="n">
        <v>2.415</v>
      </c>
      <c r="M194" s="50" t="n">
        <v>204</v>
      </c>
      <c r="N194" s="50" t="n">
        <v>180</v>
      </c>
      <c r="O194" s="50" t="n">
        <v>44</v>
      </c>
      <c r="P194" s="50" t="n">
        <v>10</v>
      </c>
      <c r="Q194" s="50" t="n">
        <v>0</v>
      </c>
      <c r="R194" s="50" t="n">
        <v>7</v>
      </c>
      <c r="S194" s="50" t="n">
        <v>18</v>
      </c>
      <c r="T194" s="50" t="n">
        <v>4</v>
      </c>
      <c r="U194" s="50" t="n">
        <v>2</v>
      </c>
      <c r="V194" s="50" t="n">
        <v>49</v>
      </c>
      <c r="W194" s="50" t="n">
        <v>64.6</v>
      </c>
      <c r="X194" s="50" t="n">
        <v>202</v>
      </c>
      <c r="Y194" s="50" t="n">
        <v>68.883</v>
      </c>
      <c r="Z194" s="50" t="n">
        <v>133</v>
      </c>
      <c r="AA194" s="50" t="n">
        <v>13</v>
      </c>
      <c r="AB194" s="50" t="n">
        <v>62</v>
      </c>
      <c r="AC194" s="50" t="n">
        <v>132</v>
      </c>
      <c r="AD194" s="50" t="n">
        <v>12112.7</v>
      </c>
      <c r="AE194" s="50" t="n">
        <v>39</v>
      </c>
      <c r="AF194" s="50" t="n">
        <v>369</v>
      </c>
      <c r="AG194" s="50" t="n">
        <v>28657.4</v>
      </c>
      <c r="AH194" s="50" t="n">
        <v>286</v>
      </c>
    </row>
    <row r="195" customFormat="false" ht="15" hidden="false" customHeight="false" outlineLevel="0" collapsed="false">
      <c r="A195" s="50" t="s">
        <v>1026</v>
      </c>
      <c r="B195" s="50" t="s">
        <v>122</v>
      </c>
      <c r="C195" s="50" t="s">
        <v>309</v>
      </c>
      <c r="D195" s="50" t="n">
        <v>663</v>
      </c>
      <c r="E195" s="50" t="n">
        <v>391</v>
      </c>
      <c r="F195" s="50" t="n">
        <v>88</v>
      </c>
      <c r="G195" s="50" t="n">
        <v>316</v>
      </c>
      <c r="H195" s="50" t="n">
        <v>257</v>
      </c>
      <c r="I195" s="50" t="n">
        <v>42</v>
      </c>
      <c r="J195" s="50" t="n">
        <v>347</v>
      </c>
      <c r="K195" s="50" t="n">
        <v>134</v>
      </c>
      <c r="L195" s="50" t="n">
        <v>-8.857</v>
      </c>
      <c r="M195" s="50" t="n">
        <v>195</v>
      </c>
      <c r="N195" s="50" t="n">
        <v>178</v>
      </c>
      <c r="O195" s="50" t="n">
        <v>40</v>
      </c>
      <c r="P195" s="50" t="n">
        <v>4</v>
      </c>
      <c r="Q195" s="50" t="n">
        <v>1</v>
      </c>
      <c r="R195" s="50" t="n">
        <v>4</v>
      </c>
      <c r="S195" s="50" t="n">
        <v>9</v>
      </c>
      <c r="T195" s="50" t="n">
        <v>2</v>
      </c>
      <c r="U195" s="50" t="n">
        <v>1</v>
      </c>
      <c r="V195" s="50" t="n">
        <v>35</v>
      </c>
      <c r="W195" s="50" t="n">
        <v>50.2</v>
      </c>
      <c r="X195" s="50" t="n">
        <v>190</v>
      </c>
      <c r="Y195" s="50" t="n">
        <v>55.956</v>
      </c>
      <c r="Z195" s="50" t="n">
        <v>149</v>
      </c>
      <c r="AA195" s="50" t="n">
        <v>8</v>
      </c>
      <c r="AB195" s="50" t="n">
        <v>38</v>
      </c>
      <c r="AC195" s="50" t="n">
        <v>149</v>
      </c>
      <c r="AD195" s="50" t="n">
        <v>12199.4</v>
      </c>
      <c r="AE195" s="50" t="n">
        <v>59</v>
      </c>
      <c r="AF195" s="50" t="n">
        <v>340</v>
      </c>
      <c r="AG195" s="50" t="n">
        <v>23690.8</v>
      </c>
      <c r="AH195" s="50" t="n">
        <v>16</v>
      </c>
    </row>
    <row r="196" customFormat="false" ht="15" hidden="false" customHeight="false" outlineLevel="0" collapsed="false">
      <c r="A196" s="50" t="s">
        <v>1027</v>
      </c>
      <c r="B196" s="50" t="s">
        <v>122</v>
      </c>
      <c r="C196" s="50" t="s">
        <v>283</v>
      </c>
      <c r="D196" s="50" t="n">
        <v>599</v>
      </c>
      <c r="E196" s="50" t="n">
        <v>281</v>
      </c>
      <c r="F196" s="50" t="n">
        <v>58</v>
      </c>
      <c r="G196" s="50" t="n">
        <v>300</v>
      </c>
      <c r="H196" s="50" t="n">
        <v>198</v>
      </c>
      <c r="I196" s="50" t="n">
        <v>17</v>
      </c>
      <c r="J196" s="50" t="n">
        <v>299</v>
      </c>
      <c r="K196" s="50" t="n">
        <v>83</v>
      </c>
      <c r="L196" s="50" t="n">
        <v>-2.39</v>
      </c>
      <c r="M196" s="50" t="n">
        <v>153</v>
      </c>
      <c r="N196" s="50" t="n">
        <v>133</v>
      </c>
      <c r="O196" s="50" t="n">
        <v>30</v>
      </c>
      <c r="P196" s="50" t="n">
        <v>5</v>
      </c>
      <c r="Q196" s="50" t="n">
        <v>0</v>
      </c>
      <c r="R196" s="50" t="n">
        <v>5</v>
      </c>
      <c r="S196" s="50" t="n">
        <v>10</v>
      </c>
      <c r="T196" s="50" t="n">
        <v>2</v>
      </c>
      <c r="U196" s="50" t="n">
        <v>8</v>
      </c>
      <c r="V196" s="50" t="n">
        <v>29</v>
      </c>
      <c r="W196" s="50" t="n">
        <v>42.65</v>
      </c>
      <c r="X196" s="50" t="n">
        <v>153</v>
      </c>
      <c r="Y196" s="50" t="n">
        <v>46.98</v>
      </c>
      <c r="Z196" s="50" t="n">
        <v>112</v>
      </c>
      <c r="AA196" s="50" t="n">
        <v>7</v>
      </c>
      <c r="AB196" s="50" t="n">
        <v>44</v>
      </c>
      <c r="AC196" s="50" t="n">
        <v>112</v>
      </c>
      <c r="AD196" s="50" t="n">
        <v>9996.4</v>
      </c>
      <c r="AE196" s="50" t="n">
        <v>44</v>
      </c>
      <c r="AF196" s="50" t="n">
        <v>244</v>
      </c>
      <c r="AG196" s="50" t="n">
        <v>18117.1</v>
      </c>
      <c r="AH196" s="50" t="n">
        <v>104</v>
      </c>
    </row>
    <row r="197" customFormat="false" ht="15" hidden="false" customHeight="false" outlineLevel="0" collapsed="false">
      <c r="A197" s="50" t="s">
        <v>1028</v>
      </c>
      <c r="B197" s="50" t="s">
        <v>122</v>
      </c>
      <c r="C197" s="50" t="s">
        <v>310</v>
      </c>
      <c r="D197" s="50" t="n">
        <v>519</v>
      </c>
      <c r="E197" s="50" t="n">
        <v>230</v>
      </c>
      <c r="F197" s="50" t="n">
        <v>49</v>
      </c>
      <c r="G197" s="50" t="n">
        <v>234</v>
      </c>
      <c r="H197" s="50" t="n">
        <v>154</v>
      </c>
      <c r="I197" s="50" t="n">
        <v>19</v>
      </c>
      <c r="J197" s="50" t="n">
        <v>285</v>
      </c>
      <c r="K197" s="50" t="n">
        <v>76</v>
      </c>
      <c r="L197" s="50" t="n">
        <v>-6.1</v>
      </c>
      <c r="M197" s="50" t="n">
        <v>139</v>
      </c>
      <c r="N197" s="50" t="n">
        <v>127</v>
      </c>
      <c r="O197" s="50" t="n">
        <v>27</v>
      </c>
      <c r="P197" s="50" t="n">
        <v>4</v>
      </c>
      <c r="Q197" s="50" t="n">
        <v>0</v>
      </c>
      <c r="R197" s="50" t="n">
        <v>2</v>
      </c>
      <c r="S197" s="50" t="n">
        <v>11</v>
      </c>
      <c r="T197" s="50" t="n">
        <v>1</v>
      </c>
      <c r="U197" s="50" t="n">
        <v>0</v>
      </c>
      <c r="V197" s="50" t="n">
        <v>21</v>
      </c>
      <c r="W197" s="50" t="n">
        <v>36.3</v>
      </c>
      <c r="X197" s="50" t="n">
        <v>139</v>
      </c>
      <c r="Y197" s="50" t="n">
        <v>39.785</v>
      </c>
      <c r="Z197" s="50" t="n">
        <v>106</v>
      </c>
      <c r="AA197" s="50" t="n">
        <v>5</v>
      </c>
      <c r="AB197" s="50" t="n">
        <v>55</v>
      </c>
      <c r="AC197" s="50" t="n">
        <v>106</v>
      </c>
      <c r="AD197" s="50" t="n">
        <v>9622.2</v>
      </c>
      <c r="AE197" s="50" t="n">
        <v>22</v>
      </c>
      <c r="AF197" s="50" t="n">
        <v>203</v>
      </c>
      <c r="AG197" s="50" t="n">
        <v>14735.1</v>
      </c>
      <c r="AH197" s="50" t="n">
        <v>51</v>
      </c>
    </row>
    <row r="198" customFormat="false" ht="15" hidden="false" customHeight="false" outlineLevel="0" collapsed="false">
      <c r="A198" s="50" t="s">
        <v>1029</v>
      </c>
      <c r="B198" s="50" t="s">
        <v>122</v>
      </c>
      <c r="C198" s="50" t="s">
        <v>311</v>
      </c>
      <c r="D198" s="50" t="n">
        <v>512</v>
      </c>
      <c r="E198" s="50" t="n">
        <v>265</v>
      </c>
      <c r="F198" s="50" t="n">
        <v>122</v>
      </c>
      <c r="G198" s="50" t="n">
        <v>234</v>
      </c>
      <c r="H198" s="50" t="n">
        <v>161</v>
      </c>
      <c r="I198" s="50" t="n">
        <v>51</v>
      </c>
      <c r="J198" s="50" t="n">
        <v>274</v>
      </c>
      <c r="K198" s="50" t="n">
        <v>104</v>
      </c>
      <c r="L198" s="50" t="n">
        <v>-3.974</v>
      </c>
      <c r="M198" s="50" t="n">
        <v>134</v>
      </c>
      <c r="N198" s="50" t="n">
        <v>127</v>
      </c>
      <c r="O198" s="50" t="n">
        <v>31</v>
      </c>
      <c r="P198" s="50" t="n">
        <v>3</v>
      </c>
      <c r="Q198" s="50" t="n">
        <v>0</v>
      </c>
      <c r="R198" s="50" t="n">
        <v>5</v>
      </c>
      <c r="S198" s="50" t="n">
        <v>7</v>
      </c>
      <c r="T198" s="50" t="n">
        <v>0</v>
      </c>
      <c r="U198" s="50" t="n">
        <v>0</v>
      </c>
      <c r="V198" s="50" t="n">
        <v>57</v>
      </c>
      <c r="W198" s="50" t="n">
        <v>38.65</v>
      </c>
      <c r="X198" s="50" t="n">
        <v>132</v>
      </c>
      <c r="Y198" s="50" t="n">
        <v>35.625</v>
      </c>
      <c r="Z198" s="50" t="n">
        <v>70</v>
      </c>
      <c r="AA198" s="50" t="n">
        <v>7</v>
      </c>
      <c r="AB198" s="50" t="n">
        <v>31</v>
      </c>
      <c r="AC198" s="50" t="n">
        <v>69</v>
      </c>
      <c r="AD198" s="50" t="n">
        <v>6254.2</v>
      </c>
      <c r="AE198" s="50" t="n">
        <v>24</v>
      </c>
      <c r="AF198" s="50" t="n">
        <v>233</v>
      </c>
      <c r="AG198" s="50" t="n">
        <v>17356.6</v>
      </c>
      <c r="AH198" s="50" t="n">
        <v>105</v>
      </c>
    </row>
    <row r="199" customFormat="false" ht="15" hidden="false" customHeight="false" outlineLevel="0" collapsed="false">
      <c r="A199" s="50" t="s">
        <v>1030</v>
      </c>
      <c r="B199" s="50" t="s">
        <v>122</v>
      </c>
      <c r="C199" s="50" t="s">
        <v>312</v>
      </c>
      <c r="D199" s="50" t="n">
        <v>339</v>
      </c>
      <c r="E199" s="50" t="n">
        <v>183</v>
      </c>
      <c r="F199" s="50" t="n">
        <v>59</v>
      </c>
      <c r="G199" s="50" t="n">
        <v>166</v>
      </c>
      <c r="H199" s="50" t="n">
        <v>122</v>
      </c>
      <c r="I199" s="50" t="n">
        <v>28</v>
      </c>
      <c r="J199" s="50" t="n">
        <v>173</v>
      </c>
      <c r="K199" s="50" t="n">
        <v>61</v>
      </c>
      <c r="L199" s="50" t="n">
        <v>-3.307</v>
      </c>
      <c r="M199" s="50" t="n">
        <v>91</v>
      </c>
      <c r="N199" s="50" t="n">
        <v>88</v>
      </c>
      <c r="O199" s="50" t="n">
        <v>21</v>
      </c>
      <c r="P199" s="50" t="n">
        <v>6</v>
      </c>
      <c r="Q199" s="50" t="n">
        <v>0</v>
      </c>
      <c r="R199" s="50" t="n">
        <v>1</v>
      </c>
      <c r="S199" s="50" t="n">
        <v>3</v>
      </c>
      <c r="T199" s="50" t="n">
        <v>0</v>
      </c>
      <c r="U199" s="50" t="n">
        <v>0</v>
      </c>
      <c r="V199" s="50" t="n">
        <v>32</v>
      </c>
      <c r="W199" s="50" t="n">
        <v>24.9</v>
      </c>
      <c r="X199" s="50" t="n">
        <v>91</v>
      </c>
      <c r="Y199" s="50" t="n">
        <v>22.394</v>
      </c>
      <c r="Z199" s="50" t="n">
        <v>56</v>
      </c>
      <c r="AA199" s="50" t="n">
        <v>4</v>
      </c>
      <c r="AB199" s="50" t="n">
        <v>18</v>
      </c>
      <c r="AC199" s="50" t="n">
        <v>56</v>
      </c>
      <c r="AD199" s="50" t="n">
        <v>4940.6</v>
      </c>
      <c r="AE199" s="50" t="n">
        <v>17</v>
      </c>
      <c r="AF199" s="50" t="n">
        <v>163</v>
      </c>
      <c r="AG199" s="50" t="n">
        <v>11883.2</v>
      </c>
      <c r="AH199" s="50" t="n">
        <v>44</v>
      </c>
    </row>
    <row r="200" customFormat="false" ht="15" hidden="false" customHeight="false" outlineLevel="0" collapsed="false">
      <c r="A200" s="50" t="s">
        <v>1031</v>
      </c>
      <c r="B200" s="50" t="s">
        <v>122</v>
      </c>
      <c r="C200" s="50" t="s">
        <v>313</v>
      </c>
      <c r="D200" s="50" t="n">
        <v>389</v>
      </c>
      <c r="E200" s="50" t="n">
        <v>176</v>
      </c>
      <c r="F200" s="50" t="n">
        <v>23</v>
      </c>
      <c r="G200" s="50" t="n">
        <v>184</v>
      </c>
      <c r="H200" s="50" t="n">
        <v>122</v>
      </c>
      <c r="I200" s="50" t="n">
        <v>7</v>
      </c>
      <c r="J200" s="50" t="n">
        <v>199</v>
      </c>
      <c r="K200" s="50" t="n">
        <v>51</v>
      </c>
      <c r="L200" s="50" t="n">
        <v>-10.131</v>
      </c>
      <c r="M200" s="50" t="n">
        <v>90</v>
      </c>
      <c r="N200" s="50" t="n">
        <v>84</v>
      </c>
      <c r="O200" s="50" t="n">
        <v>12</v>
      </c>
      <c r="P200" s="50" t="n">
        <v>2</v>
      </c>
      <c r="Q200" s="50" t="n">
        <v>0</v>
      </c>
      <c r="R200" s="50" t="n">
        <v>2</v>
      </c>
      <c r="S200" s="50" t="n">
        <v>6</v>
      </c>
      <c r="T200" s="50" t="n">
        <v>0</v>
      </c>
      <c r="U200" s="50" t="n">
        <v>0</v>
      </c>
      <c r="V200" s="50" t="n">
        <v>21</v>
      </c>
      <c r="W200" s="50" t="n">
        <v>17.9</v>
      </c>
      <c r="X200" s="50" t="n">
        <v>88</v>
      </c>
      <c r="Y200" s="50" t="n">
        <v>25.986</v>
      </c>
      <c r="Z200" s="50" t="n">
        <v>63</v>
      </c>
      <c r="AA200" s="50" t="n">
        <v>7</v>
      </c>
      <c r="AB200" s="50" t="n">
        <v>26</v>
      </c>
      <c r="AC200" s="50" t="n">
        <v>63</v>
      </c>
      <c r="AD200" s="50" t="n">
        <v>5646.9</v>
      </c>
      <c r="AE200" s="50" t="n">
        <v>20</v>
      </c>
      <c r="AF200" s="50" t="n">
        <v>154</v>
      </c>
      <c r="AG200" s="50" t="n">
        <v>11066.5</v>
      </c>
      <c r="AH200" s="50" t="n">
        <v>23</v>
      </c>
    </row>
    <row r="201" customFormat="false" ht="15" hidden="false" customHeight="false" outlineLevel="0" collapsed="false">
      <c r="A201" s="50" t="s">
        <v>1032</v>
      </c>
      <c r="B201" s="50" t="s">
        <v>122</v>
      </c>
      <c r="C201" s="50" t="s">
        <v>292</v>
      </c>
      <c r="D201" s="50" t="n">
        <v>235</v>
      </c>
      <c r="E201" s="50" t="n">
        <v>114</v>
      </c>
      <c r="F201" s="50" t="n">
        <v>35</v>
      </c>
      <c r="G201" s="50" t="n">
        <v>110</v>
      </c>
      <c r="H201" s="50" t="n">
        <v>70</v>
      </c>
      <c r="I201" s="50" t="n">
        <v>13</v>
      </c>
      <c r="J201" s="50" t="n">
        <v>125</v>
      </c>
      <c r="K201" s="50" t="n">
        <v>44</v>
      </c>
      <c r="L201" s="50" t="n">
        <v>-4.849</v>
      </c>
      <c r="M201" s="50" t="n">
        <v>56</v>
      </c>
      <c r="N201" s="50" t="n">
        <v>51</v>
      </c>
      <c r="O201" s="50" t="n">
        <v>9</v>
      </c>
      <c r="P201" s="50" t="n">
        <v>4</v>
      </c>
      <c r="Q201" s="50" t="n">
        <v>0</v>
      </c>
      <c r="R201" s="50" t="n">
        <v>0</v>
      </c>
      <c r="S201" s="50" t="n">
        <v>4</v>
      </c>
      <c r="T201" s="50" t="n">
        <v>1</v>
      </c>
      <c r="U201" s="50" t="n">
        <v>0</v>
      </c>
      <c r="V201" s="50" t="n">
        <v>17</v>
      </c>
      <c r="W201" s="50" t="n">
        <v>13</v>
      </c>
      <c r="X201" s="50" t="n">
        <v>56</v>
      </c>
      <c r="Y201" s="50" t="n">
        <v>14.343</v>
      </c>
      <c r="Z201" s="50" t="n">
        <v>34</v>
      </c>
      <c r="AA201" s="50" t="n">
        <v>1</v>
      </c>
      <c r="AB201" s="50" t="n">
        <v>11</v>
      </c>
      <c r="AC201" s="50" t="n">
        <v>34</v>
      </c>
      <c r="AD201" s="50" t="n">
        <v>2865.3</v>
      </c>
      <c r="AE201" s="50" t="n">
        <v>11</v>
      </c>
      <c r="AF201" s="50" t="n">
        <v>99</v>
      </c>
      <c r="AG201" s="50" t="n">
        <v>6811.1</v>
      </c>
      <c r="AH201" s="50" t="n">
        <v>0</v>
      </c>
    </row>
    <row r="202" customFormat="false" ht="15" hidden="false" customHeight="false" outlineLevel="0" collapsed="false">
      <c r="A202" s="50" t="s">
        <v>1033</v>
      </c>
      <c r="B202" s="50" t="s">
        <v>122</v>
      </c>
      <c r="C202" s="50" t="s">
        <v>378</v>
      </c>
      <c r="D202" s="50" t="n">
        <v>120</v>
      </c>
      <c r="E202" s="50" t="n">
        <v>68</v>
      </c>
      <c r="F202" s="50" t="n">
        <v>11</v>
      </c>
      <c r="G202" s="50" t="n">
        <v>62</v>
      </c>
      <c r="H202" s="50" t="n">
        <v>45</v>
      </c>
      <c r="I202" s="50" t="n">
        <v>5</v>
      </c>
      <c r="J202" s="50" t="n">
        <v>57</v>
      </c>
      <c r="K202" s="50" t="n">
        <v>23</v>
      </c>
      <c r="L202" s="50" t="n">
        <v>-1.873</v>
      </c>
      <c r="M202" s="50" t="n">
        <v>38</v>
      </c>
      <c r="N202" s="50" t="n">
        <v>37</v>
      </c>
      <c r="O202" s="50" t="n">
        <v>8</v>
      </c>
      <c r="P202" s="50" t="n">
        <v>3</v>
      </c>
      <c r="Q202" s="50" t="n">
        <v>0</v>
      </c>
      <c r="R202" s="50" t="n">
        <v>0</v>
      </c>
      <c r="S202" s="50" t="n">
        <v>1</v>
      </c>
      <c r="T202" s="50" t="n">
        <v>0</v>
      </c>
      <c r="U202" s="50" t="n">
        <v>0</v>
      </c>
      <c r="V202" s="50" t="n">
        <v>8</v>
      </c>
      <c r="W202" s="50" t="n">
        <v>8.95</v>
      </c>
      <c r="X202" s="50" t="n">
        <v>38</v>
      </c>
      <c r="Y202" s="50" t="n">
        <v>7.539</v>
      </c>
      <c r="Z202" s="50" t="n">
        <v>29</v>
      </c>
      <c r="AA202" s="50" t="n">
        <v>0</v>
      </c>
      <c r="AB202" s="50" t="n">
        <v>10</v>
      </c>
      <c r="AC202" s="50" t="n">
        <v>29</v>
      </c>
      <c r="AD202" s="50" t="n">
        <v>2614.6</v>
      </c>
      <c r="AE202" s="50" t="n">
        <v>6</v>
      </c>
      <c r="AF202" s="50" t="n">
        <v>61</v>
      </c>
      <c r="AG202" s="50" t="n">
        <v>4402.2</v>
      </c>
      <c r="AH202" s="50" t="n">
        <v>14</v>
      </c>
    </row>
    <row r="203" customFormat="false" ht="15" hidden="false" customHeight="false" outlineLevel="0" collapsed="false">
      <c r="A203" s="50" t="s">
        <v>1034</v>
      </c>
      <c r="B203" s="50" t="s">
        <v>122</v>
      </c>
      <c r="C203" s="50" t="s">
        <v>380</v>
      </c>
      <c r="D203" s="50" t="n">
        <v>110</v>
      </c>
      <c r="E203" s="50" t="n">
        <v>42</v>
      </c>
      <c r="F203" s="50" t="n">
        <v>28</v>
      </c>
      <c r="G203" s="50" t="n">
        <v>42</v>
      </c>
      <c r="H203" s="50" t="n">
        <v>26</v>
      </c>
      <c r="I203" s="50" t="n">
        <v>14</v>
      </c>
      <c r="J203" s="50" t="n">
        <v>68</v>
      </c>
      <c r="K203" s="50" t="n">
        <v>16</v>
      </c>
      <c r="L203" s="50" t="n">
        <v>-0.328</v>
      </c>
      <c r="M203" s="50" t="n">
        <v>27</v>
      </c>
      <c r="N203" s="50" t="n">
        <v>19</v>
      </c>
      <c r="O203" s="50" t="n">
        <v>3</v>
      </c>
      <c r="P203" s="50" t="n">
        <v>0</v>
      </c>
      <c r="Q203" s="50" t="n">
        <v>0</v>
      </c>
      <c r="R203" s="50" t="n">
        <v>0</v>
      </c>
      <c r="S203" s="50" t="n">
        <v>7</v>
      </c>
      <c r="T203" s="50" t="n">
        <v>1</v>
      </c>
      <c r="U203" s="50" t="n">
        <v>0</v>
      </c>
      <c r="V203" s="50" t="n">
        <v>14</v>
      </c>
      <c r="W203" s="50" t="n">
        <v>8.3</v>
      </c>
      <c r="X203" s="50" t="n">
        <v>27</v>
      </c>
      <c r="Y203" s="50" t="n">
        <v>7.562</v>
      </c>
      <c r="Z203" s="50" t="n">
        <v>5</v>
      </c>
      <c r="AA203" s="50" t="n">
        <v>0</v>
      </c>
      <c r="AB203" s="50" t="n">
        <v>2</v>
      </c>
      <c r="AC203" s="50" t="n">
        <v>5</v>
      </c>
      <c r="AD203" s="50" t="n">
        <v>416.1</v>
      </c>
      <c r="AE203" s="50" t="n">
        <v>2</v>
      </c>
      <c r="AF203" s="50" t="n">
        <v>36</v>
      </c>
      <c r="AG203" s="50" t="n">
        <v>2554.7</v>
      </c>
      <c r="AH203" s="50" t="n">
        <v>1</v>
      </c>
    </row>
    <row r="204" customFormat="false" ht="15" hidden="false" customHeight="false" outlineLevel="0" collapsed="false">
      <c r="A204" s="50" t="s">
        <v>1035</v>
      </c>
      <c r="B204" s="50" t="s">
        <v>122</v>
      </c>
      <c r="C204" s="50" t="s">
        <v>382</v>
      </c>
      <c r="D204" s="50" t="n">
        <v>108</v>
      </c>
      <c r="E204" s="50" t="n">
        <v>58</v>
      </c>
      <c r="F204" s="50" t="n">
        <v>21</v>
      </c>
      <c r="G204" s="50" t="n">
        <v>50</v>
      </c>
      <c r="H204" s="50" t="n">
        <v>38</v>
      </c>
      <c r="I204" s="50" t="n">
        <v>7</v>
      </c>
      <c r="J204" s="50" t="n">
        <v>58</v>
      </c>
      <c r="K204" s="50" t="n">
        <v>20</v>
      </c>
      <c r="L204" s="50" t="n">
        <v>-0.468</v>
      </c>
      <c r="M204" s="50" t="n">
        <v>25</v>
      </c>
      <c r="N204" s="50" t="n">
        <v>22</v>
      </c>
      <c r="O204" s="50" t="n">
        <v>4</v>
      </c>
      <c r="P204" s="50" t="n">
        <v>1</v>
      </c>
      <c r="Q204" s="50" t="n">
        <v>0</v>
      </c>
      <c r="R204" s="50" t="n">
        <v>1</v>
      </c>
      <c r="S204" s="50" t="n">
        <v>2</v>
      </c>
      <c r="T204" s="50" t="n">
        <v>1</v>
      </c>
      <c r="U204" s="50" t="n">
        <v>0</v>
      </c>
      <c r="V204" s="50" t="n">
        <v>8</v>
      </c>
      <c r="W204" s="50" t="n">
        <v>7.15</v>
      </c>
      <c r="X204" s="50" t="n">
        <v>25</v>
      </c>
      <c r="Y204" s="50" t="n">
        <v>7.607</v>
      </c>
      <c r="Z204" s="50" t="n">
        <v>14</v>
      </c>
      <c r="AA204" s="50" t="n">
        <v>3</v>
      </c>
      <c r="AB204" s="50" t="n">
        <v>7</v>
      </c>
      <c r="AC204" s="50" t="n">
        <v>14</v>
      </c>
      <c r="AD204" s="50" t="n">
        <v>1298.9</v>
      </c>
      <c r="AE204" s="50" t="n">
        <v>3</v>
      </c>
      <c r="AF204" s="50" t="n">
        <v>50</v>
      </c>
      <c r="AG204" s="50" t="n">
        <v>3521.9</v>
      </c>
      <c r="AH204" s="50" t="n">
        <v>10</v>
      </c>
    </row>
    <row r="205" customFormat="false" ht="15" hidden="false" customHeight="false" outlineLevel="0" collapsed="false">
      <c r="A205" s="50" t="s">
        <v>1036</v>
      </c>
      <c r="B205" s="50" t="s">
        <v>122</v>
      </c>
      <c r="C205" s="50" t="s">
        <v>384</v>
      </c>
      <c r="D205" s="50" t="n">
        <v>105</v>
      </c>
      <c r="E205" s="50" t="n">
        <v>46</v>
      </c>
      <c r="F205" s="50" t="n">
        <v>10</v>
      </c>
      <c r="G205" s="50" t="n">
        <v>53</v>
      </c>
      <c r="H205" s="50" t="n">
        <v>32</v>
      </c>
      <c r="I205" s="50" t="n">
        <v>4</v>
      </c>
      <c r="J205" s="50" t="n">
        <v>52</v>
      </c>
      <c r="K205" s="50" t="n">
        <v>14</v>
      </c>
      <c r="L205" s="50" t="n">
        <v>-3.236</v>
      </c>
      <c r="M205" s="50" t="n">
        <v>24</v>
      </c>
      <c r="N205" s="50" t="n">
        <v>21</v>
      </c>
      <c r="O205" s="50" t="n">
        <v>2</v>
      </c>
      <c r="P205" s="50" t="n">
        <v>0</v>
      </c>
      <c r="Q205" s="50" t="n">
        <v>0</v>
      </c>
      <c r="R205" s="50" t="n">
        <v>0</v>
      </c>
      <c r="S205" s="50" t="n">
        <v>3</v>
      </c>
      <c r="T205" s="50" t="n">
        <v>0</v>
      </c>
      <c r="U205" s="50" t="n">
        <v>0</v>
      </c>
      <c r="V205" s="50" t="n">
        <v>12</v>
      </c>
      <c r="W205" s="50" t="n">
        <v>3.9</v>
      </c>
      <c r="X205" s="50" t="n">
        <v>24</v>
      </c>
      <c r="Y205" s="50" t="n">
        <v>4.202</v>
      </c>
      <c r="Z205" s="50" t="n">
        <v>9</v>
      </c>
      <c r="AA205" s="50" t="n">
        <v>0</v>
      </c>
      <c r="AB205" s="50" t="n">
        <v>4</v>
      </c>
      <c r="AC205" s="50" t="n">
        <v>9</v>
      </c>
      <c r="AD205" s="50" t="n">
        <v>818.6</v>
      </c>
      <c r="AE205" s="50" t="n">
        <v>2</v>
      </c>
      <c r="AF205" s="50" t="n">
        <v>40</v>
      </c>
      <c r="AG205" s="50" t="n">
        <v>2733.9</v>
      </c>
      <c r="AH205" s="50" t="n">
        <v>0</v>
      </c>
    </row>
    <row r="206" customFormat="false" ht="15" hidden="false" customHeight="false" outlineLevel="0" collapsed="false">
      <c r="A206" s="50" t="s">
        <v>1037</v>
      </c>
      <c r="B206" s="50" t="s">
        <v>124</v>
      </c>
      <c r="C206" s="50" t="s">
        <v>314</v>
      </c>
      <c r="D206" s="50" t="n">
        <v>2397</v>
      </c>
      <c r="E206" s="50" t="n">
        <v>1158</v>
      </c>
      <c r="F206" s="50" t="n">
        <v>192</v>
      </c>
      <c r="G206" s="50" t="n">
        <v>1070</v>
      </c>
      <c r="H206" s="50" t="n">
        <v>755</v>
      </c>
      <c r="I206" s="50" t="n">
        <v>51</v>
      </c>
      <c r="J206" s="50" t="n">
        <v>1326</v>
      </c>
      <c r="K206" s="50" t="n">
        <v>403</v>
      </c>
      <c r="L206" s="50" t="n">
        <v>29.346</v>
      </c>
      <c r="M206" s="50" t="n">
        <v>631</v>
      </c>
      <c r="N206" s="50" t="n">
        <v>547</v>
      </c>
      <c r="O206" s="50" t="n">
        <v>164</v>
      </c>
      <c r="P206" s="50" t="n">
        <v>30</v>
      </c>
      <c r="Q206" s="50" t="n">
        <v>3</v>
      </c>
      <c r="R206" s="50" t="n">
        <v>16</v>
      </c>
      <c r="S206" s="50" t="n">
        <v>72</v>
      </c>
      <c r="T206" s="50" t="n">
        <v>10</v>
      </c>
      <c r="U206" s="50" t="n">
        <v>2</v>
      </c>
      <c r="V206" s="50" t="n">
        <v>86</v>
      </c>
      <c r="W206" s="50" t="n">
        <v>233.2</v>
      </c>
      <c r="X206" s="50" t="n">
        <v>627</v>
      </c>
      <c r="Y206" s="50" t="n">
        <v>208.882</v>
      </c>
      <c r="Z206" s="50" t="n">
        <v>463</v>
      </c>
      <c r="AA206" s="50" t="n">
        <v>23</v>
      </c>
      <c r="AB206" s="50" t="n">
        <v>129</v>
      </c>
      <c r="AC206" s="50" t="n">
        <v>460</v>
      </c>
      <c r="AD206" s="50" t="n">
        <v>38768.5</v>
      </c>
      <c r="AE206" s="50" t="n">
        <v>177</v>
      </c>
      <c r="AF206" s="50" t="n">
        <v>998</v>
      </c>
      <c r="AG206" s="50" t="n">
        <v>68302.7</v>
      </c>
      <c r="AH206" s="50" t="n">
        <v>77</v>
      </c>
    </row>
    <row r="207" customFormat="false" ht="15" hidden="false" customHeight="false" outlineLevel="0" collapsed="false">
      <c r="A207" s="50" t="s">
        <v>1038</v>
      </c>
      <c r="B207" s="50" t="s">
        <v>124</v>
      </c>
      <c r="C207" s="50" t="s">
        <v>315</v>
      </c>
      <c r="D207" s="50" t="n">
        <v>1959</v>
      </c>
      <c r="E207" s="50" t="n">
        <v>1119</v>
      </c>
      <c r="F207" s="50" t="n">
        <v>214</v>
      </c>
      <c r="G207" s="50" t="n">
        <v>918</v>
      </c>
      <c r="H207" s="50" t="n">
        <v>728</v>
      </c>
      <c r="I207" s="50" t="n">
        <v>76</v>
      </c>
      <c r="J207" s="50" t="n">
        <v>1035</v>
      </c>
      <c r="K207" s="50" t="n">
        <v>391</v>
      </c>
      <c r="L207" s="50" t="n">
        <v>12.369</v>
      </c>
      <c r="M207" s="50" t="n">
        <v>596</v>
      </c>
      <c r="N207" s="50" t="n">
        <v>547</v>
      </c>
      <c r="O207" s="50" t="n">
        <v>159</v>
      </c>
      <c r="P207" s="50" t="n">
        <v>30</v>
      </c>
      <c r="Q207" s="50" t="n">
        <v>13</v>
      </c>
      <c r="R207" s="50" t="n">
        <v>15</v>
      </c>
      <c r="S207" s="50" t="n">
        <v>30</v>
      </c>
      <c r="T207" s="50" t="n">
        <v>8</v>
      </c>
      <c r="U207" s="50" t="n">
        <v>5</v>
      </c>
      <c r="V207" s="50" t="n">
        <v>95</v>
      </c>
      <c r="W207" s="50" t="n">
        <v>205.8</v>
      </c>
      <c r="X207" s="50" t="n">
        <v>588</v>
      </c>
      <c r="Y207" s="50" t="n">
        <v>188.937</v>
      </c>
      <c r="Z207" s="50" t="n">
        <v>462</v>
      </c>
      <c r="AA207" s="50" t="n">
        <v>25</v>
      </c>
      <c r="AB207" s="50" t="n">
        <v>130</v>
      </c>
      <c r="AC207" s="50" t="n">
        <v>460</v>
      </c>
      <c r="AD207" s="50" t="n">
        <v>38019.4</v>
      </c>
      <c r="AE207" s="50" t="n">
        <v>177</v>
      </c>
      <c r="AF207" s="50" t="n">
        <v>960</v>
      </c>
      <c r="AG207" s="50" t="n">
        <v>68507.7</v>
      </c>
      <c r="AH207" s="50" t="n">
        <v>151</v>
      </c>
    </row>
    <row r="208" customFormat="false" ht="15" hidden="false" customHeight="false" outlineLevel="0" collapsed="false">
      <c r="A208" s="50" t="s">
        <v>1039</v>
      </c>
      <c r="B208" s="50" t="s">
        <v>124</v>
      </c>
      <c r="C208" s="50" t="s">
        <v>317</v>
      </c>
      <c r="D208" s="50" t="n">
        <v>2177</v>
      </c>
      <c r="E208" s="50" t="n">
        <v>1179</v>
      </c>
      <c r="F208" s="50" t="n">
        <v>373</v>
      </c>
      <c r="G208" s="50" t="n">
        <v>920</v>
      </c>
      <c r="H208" s="50" t="n">
        <v>678</v>
      </c>
      <c r="I208" s="50" t="n">
        <v>132</v>
      </c>
      <c r="J208" s="50" t="n">
        <v>1240</v>
      </c>
      <c r="K208" s="50" t="n">
        <v>501</v>
      </c>
      <c r="L208" s="50" t="n">
        <v>18.891</v>
      </c>
      <c r="M208" s="50" t="n">
        <v>574</v>
      </c>
      <c r="N208" s="50" t="n">
        <v>518</v>
      </c>
      <c r="O208" s="50" t="n">
        <v>127</v>
      </c>
      <c r="P208" s="50" t="n">
        <v>20</v>
      </c>
      <c r="Q208" s="50" t="n">
        <v>2</v>
      </c>
      <c r="R208" s="50" t="n">
        <v>41</v>
      </c>
      <c r="S208" s="50" t="n">
        <v>46</v>
      </c>
      <c r="T208" s="50" t="n">
        <v>5</v>
      </c>
      <c r="U208" s="50" t="n">
        <v>5</v>
      </c>
      <c r="V208" s="50" t="n">
        <v>175</v>
      </c>
      <c r="W208" s="50" t="n">
        <v>198.7</v>
      </c>
      <c r="X208" s="50" t="n">
        <v>568</v>
      </c>
      <c r="Y208" s="50" t="n">
        <v>182.41</v>
      </c>
      <c r="Z208" s="50" t="n">
        <v>348</v>
      </c>
      <c r="AA208" s="50" t="n">
        <v>50</v>
      </c>
      <c r="AB208" s="50" t="n">
        <v>154</v>
      </c>
      <c r="AC208" s="50" t="n">
        <v>346</v>
      </c>
      <c r="AD208" s="50" t="n">
        <v>31055.4</v>
      </c>
      <c r="AE208" s="50" t="n">
        <v>116</v>
      </c>
      <c r="AF208" s="50" t="n">
        <v>1012</v>
      </c>
      <c r="AG208" s="50" t="n">
        <v>75954.2</v>
      </c>
      <c r="AH208" s="50" t="n">
        <v>506</v>
      </c>
    </row>
    <row r="209" customFormat="false" ht="15" hidden="false" customHeight="false" outlineLevel="0" collapsed="false">
      <c r="A209" s="50" t="s">
        <v>1040</v>
      </c>
      <c r="B209" s="50" t="s">
        <v>124</v>
      </c>
      <c r="C209" s="50" t="s">
        <v>319</v>
      </c>
      <c r="D209" s="50" t="n">
        <v>1884</v>
      </c>
      <c r="E209" s="50" t="n">
        <v>1151</v>
      </c>
      <c r="F209" s="50" t="n">
        <v>299</v>
      </c>
      <c r="G209" s="50" t="n">
        <v>864</v>
      </c>
      <c r="H209" s="50" t="n">
        <v>705</v>
      </c>
      <c r="I209" s="50" t="n">
        <v>109</v>
      </c>
      <c r="J209" s="50" t="n">
        <v>1020</v>
      </c>
      <c r="K209" s="50" t="n">
        <v>446</v>
      </c>
      <c r="L209" s="50" t="n">
        <v>-23.797</v>
      </c>
      <c r="M209" s="50" t="n">
        <v>506</v>
      </c>
      <c r="N209" s="50" t="n">
        <v>465</v>
      </c>
      <c r="O209" s="50" t="n">
        <v>102</v>
      </c>
      <c r="P209" s="50" t="n">
        <v>23</v>
      </c>
      <c r="Q209" s="50" t="n">
        <v>0</v>
      </c>
      <c r="R209" s="50" t="n">
        <v>13</v>
      </c>
      <c r="S209" s="50" t="n">
        <v>29</v>
      </c>
      <c r="T209" s="50" t="n">
        <v>2</v>
      </c>
      <c r="U209" s="50" t="n">
        <v>8</v>
      </c>
      <c r="V209" s="50" t="n">
        <v>129</v>
      </c>
      <c r="W209" s="50" t="n">
        <v>135.85</v>
      </c>
      <c r="X209" s="50" t="n">
        <v>503</v>
      </c>
      <c r="Y209" s="50" t="n">
        <v>141.175</v>
      </c>
      <c r="Z209" s="50" t="n">
        <v>346</v>
      </c>
      <c r="AA209" s="50" t="n">
        <v>24</v>
      </c>
      <c r="AB209" s="50" t="n">
        <v>115</v>
      </c>
      <c r="AC209" s="50" t="n">
        <v>345</v>
      </c>
      <c r="AD209" s="50" t="n">
        <v>29562.4</v>
      </c>
      <c r="AE209" s="50" t="n">
        <v>124</v>
      </c>
      <c r="AF209" s="50" t="n">
        <v>983</v>
      </c>
      <c r="AG209" s="50" t="n">
        <v>70916.1</v>
      </c>
      <c r="AH209" s="50" t="n">
        <v>222</v>
      </c>
    </row>
    <row r="210" customFormat="false" ht="15" hidden="false" customHeight="false" outlineLevel="0" collapsed="false">
      <c r="A210" s="50" t="s">
        <v>1041</v>
      </c>
      <c r="B210" s="50" t="s">
        <v>124</v>
      </c>
      <c r="C210" s="50" t="s">
        <v>320</v>
      </c>
      <c r="D210" s="50" t="n">
        <v>1899</v>
      </c>
      <c r="E210" s="50" t="n">
        <v>1017</v>
      </c>
      <c r="F210" s="50" t="n">
        <v>282</v>
      </c>
      <c r="G210" s="50" t="n">
        <v>843</v>
      </c>
      <c r="H210" s="50" t="n">
        <v>619</v>
      </c>
      <c r="I210" s="50" t="n">
        <v>103</v>
      </c>
      <c r="J210" s="50" t="n">
        <v>1056</v>
      </c>
      <c r="K210" s="50" t="n">
        <v>398</v>
      </c>
      <c r="L210" s="50" t="n">
        <v>2.032</v>
      </c>
      <c r="M210" s="50" t="n">
        <v>477</v>
      </c>
      <c r="N210" s="50" t="n">
        <v>427</v>
      </c>
      <c r="O210" s="50" t="n">
        <v>111</v>
      </c>
      <c r="P210" s="50" t="n">
        <v>20</v>
      </c>
      <c r="Q210" s="50" t="n">
        <v>1</v>
      </c>
      <c r="R210" s="50" t="n">
        <v>15</v>
      </c>
      <c r="S210" s="50" t="n">
        <v>41</v>
      </c>
      <c r="T210" s="50" t="n">
        <v>6</v>
      </c>
      <c r="U210" s="50" t="n">
        <v>3</v>
      </c>
      <c r="V210" s="50" t="n">
        <v>129</v>
      </c>
      <c r="W210" s="50" t="n">
        <v>155</v>
      </c>
      <c r="X210" s="50" t="n">
        <v>475</v>
      </c>
      <c r="Y210" s="50" t="n">
        <v>146.695</v>
      </c>
      <c r="Z210" s="50" t="n">
        <v>301</v>
      </c>
      <c r="AA210" s="50" t="n">
        <v>24</v>
      </c>
      <c r="AB210" s="50" t="n">
        <v>120</v>
      </c>
      <c r="AC210" s="50" t="n">
        <v>299</v>
      </c>
      <c r="AD210" s="50" t="n">
        <v>25983.9</v>
      </c>
      <c r="AE210" s="50" t="n">
        <v>100</v>
      </c>
      <c r="AF210" s="50" t="n">
        <v>880</v>
      </c>
      <c r="AG210" s="50" t="n">
        <v>64088.1</v>
      </c>
      <c r="AH210" s="50" t="n">
        <v>249</v>
      </c>
    </row>
    <row r="211" customFormat="false" ht="15" hidden="false" customHeight="false" outlineLevel="0" collapsed="false">
      <c r="A211" s="50" t="s">
        <v>1042</v>
      </c>
      <c r="B211" s="50" t="s">
        <v>124</v>
      </c>
      <c r="C211" s="50" t="s">
        <v>322</v>
      </c>
      <c r="D211" s="50" t="n">
        <v>1907</v>
      </c>
      <c r="E211" s="50" t="n">
        <v>841</v>
      </c>
      <c r="F211" s="50" t="n">
        <v>195</v>
      </c>
      <c r="G211" s="50" t="n">
        <v>870</v>
      </c>
      <c r="H211" s="50" t="n">
        <v>585</v>
      </c>
      <c r="I211" s="50" t="n">
        <v>63</v>
      </c>
      <c r="J211" s="50" t="n">
        <v>1032</v>
      </c>
      <c r="K211" s="50" t="n">
        <v>256</v>
      </c>
      <c r="L211" s="50" t="n">
        <v>6.483</v>
      </c>
      <c r="M211" s="50" t="n">
        <v>475</v>
      </c>
      <c r="N211" s="50" t="n">
        <v>411</v>
      </c>
      <c r="O211" s="50" t="n">
        <v>104</v>
      </c>
      <c r="P211" s="50" t="n">
        <v>21</v>
      </c>
      <c r="Q211" s="50" t="n">
        <v>3</v>
      </c>
      <c r="R211" s="50" t="n">
        <v>13</v>
      </c>
      <c r="S211" s="50" t="n">
        <v>54</v>
      </c>
      <c r="T211" s="50" t="n">
        <v>7</v>
      </c>
      <c r="U211" s="50" t="n">
        <v>3</v>
      </c>
      <c r="V211" s="50" t="n">
        <v>100</v>
      </c>
      <c r="W211" s="50" t="n">
        <v>158.65</v>
      </c>
      <c r="X211" s="50" t="n">
        <v>472</v>
      </c>
      <c r="Y211" s="50" t="n">
        <v>157.514</v>
      </c>
      <c r="Z211" s="50" t="n">
        <v>314</v>
      </c>
      <c r="AA211" s="50" t="n">
        <v>26</v>
      </c>
      <c r="AB211" s="50" t="n">
        <v>129</v>
      </c>
      <c r="AC211" s="50" t="n">
        <v>313</v>
      </c>
      <c r="AD211" s="50" t="n">
        <v>28002.6</v>
      </c>
      <c r="AE211" s="50" t="n">
        <v>131</v>
      </c>
      <c r="AF211" s="50" t="n">
        <v>714</v>
      </c>
      <c r="AG211" s="50" t="n">
        <v>50124.1</v>
      </c>
      <c r="AH211" s="50" t="n">
        <v>53</v>
      </c>
    </row>
    <row r="212" customFormat="false" ht="15" hidden="false" customHeight="false" outlineLevel="0" collapsed="false">
      <c r="A212" s="50" t="s">
        <v>1043</v>
      </c>
      <c r="B212" s="50" t="s">
        <v>124</v>
      </c>
      <c r="C212" s="50" t="s">
        <v>324</v>
      </c>
      <c r="D212" s="50" t="n">
        <v>1637</v>
      </c>
      <c r="E212" s="50" t="n">
        <v>858</v>
      </c>
      <c r="F212" s="50" t="n">
        <v>194</v>
      </c>
      <c r="G212" s="50" t="n">
        <v>775</v>
      </c>
      <c r="H212" s="50" t="n">
        <v>547</v>
      </c>
      <c r="I212" s="50" t="n">
        <v>68</v>
      </c>
      <c r="J212" s="50" t="n">
        <v>860</v>
      </c>
      <c r="K212" s="50" t="n">
        <v>311</v>
      </c>
      <c r="L212" s="50" t="n">
        <v>0.99</v>
      </c>
      <c r="M212" s="50" t="n">
        <v>449</v>
      </c>
      <c r="N212" s="50" t="n">
        <v>397</v>
      </c>
      <c r="O212" s="50" t="n">
        <v>110</v>
      </c>
      <c r="P212" s="50" t="n">
        <v>32</v>
      </c>
      <c r="Q212" s="50" t="n">
        <v>1</v>
      </c>
      <c r="R212" s="50" t="n">
        <v>4</v>
      </c>
      <c r="S212" s="50" t="n">
        <v>37</v>
      </c>
      <c r="T212" s="50" t="n">
        <v>9</v>
      </c>
      <c r="U212" s="50" t="n">
        <v>5</v>
      </c>
      <c r="V212" s="50" t="n">
        <v>83</v>
      </c>
      <c r="W212" s="50" t="n">
        <v>145.5</v>
      </c>
      <c r="X212" s="50" t="n">
        <v>445</v>
      </c>
      <c r="Y212" s="50" t="n">
        <v>143.622</v>
      </c>
      <c r="Z212" s="50" t="n">
        <v>320</v>
      </c>
      <c r="AA212" s="50" t="n">
        <v>7</v>
      </c>
      <c r="AB212" s="50" t="n">
        <v>118</v>
      </c>
      <c r="AC212" s="50" t="n">
        <v>317</v>
      </c>
      <c r="AD212" s="50" t="n">
        <v>28272.9</v>
      </c>
      <c r="AE212" s="50" t="n">
        <v>133</v>
      </c>
      <c r="AF212" s="50" t="n">
        <v>739</v>
      </c>
      <c r="AG212" s="50" t="n">
        <v>51872.5</v>
      </c>
      <c r="AH212" s="50" t="n">
        <v>41</v>
      </c>
    </row>
    <row r="213" customFormat="false" ht="15" hidden="false" customHeight="false" outlineLevel="0" collapsed="false">
      <c r="A213" s="50" t="s">
        <v>1044</v>
      </c>
      <c r="B213" s="50" t="s">
        <v>124</v>
      </c>
      <c r="C213" s="50" t="s">
        <v>326</v>
      </c>
      <c r="D213" s="50" t="n">
        <v>1516</v>
      </c>
      <c r="E213" s="50" t="n">
        <v>895</v>
      </c>
      <c r="F213" s="50" t="n">
        <v>249</v>
      </c>
      <c r="G213" s="50" t="n">
        <v>704</v>
      </c>
      <c r="H213" s="50" t="n">
        <v>538</v>
      </c>
      <c r="I213" s="50" t="n">
        <v>80</v>
      </c>
      <c r="J213" s="50" t="n">
        <v>812</v>
      </c>
      <c r="K213" s="50" t="n">
        <v>357</v>
      </c>
      <c r="L213" s="50" t="n">
        <v>8.142</v>
      </c>
      <c r="M213" s="50" t="n">
        <v>436</v>
      </c>
      <c r="N213" s="50" t="n">
        <v>404</v>
      </c>
      <c r="O213" s="50" t="n">
        <v>96</v>
      </c>
      <c r="P213" s="50" t="n">
        <v>17</v>
      </c>
      <c r="Q213" s="50" t="n">
        <v>6</v>
      </c>
      <c r="R213" s="50" t="n">
        <v>23</v>
      </c>
      <c r="S213" s="50" t="n">
        <v>22</v>
      </c>
      <c r="T213" s="50" t="n">
        <v>3</v>
      </c>
      <c r="U213" s="50" t="n">
        <v>7</v>
      </c>
      <c r="V213" s="50" t="n">
        <v>120</v>
      </c>
      <c r="W213" s="50" t="n">
        <v>139.35</v>
      </c>
      <c r="X213" s="50" t="n">
        <v>436</v>
      </c>
      <c r="Y213" s="50" t="n">
        <v>121.611</v>
      </c>
      <c r="Z213" s="50" t="n">
        <v>291</v>
      </c>
      <c r="AA213" s="50" t="n">
        <v>28</v>
      </c>
      <c r="AB213" s="50" t="n">
        <v>121</v>
      </c>
      <c r="AC213" s="50" t="n">
        <v>291</v>
      </c>
      <c r="AD213" s="50" t="n">
        <v>26116.1</v>
      </c>
      <c r="AE213" s="50" t="n">
        <v>97</v>
      </c>
      <c r="AF213" s="50" t="n">
        <v>794</v>
      </c>
      <c r="AG213" s="50" t="n">
        <v>59029.8</v>
      </c>
      <c r="AH213" s="50" t="n">
        <v>372</v>
      </c>
    </row>
    <row r="214" customFormat="false" ht="15" hidden="false" customHeight="false" outlineLevel="0" collapsed="false">
      <c r="A214" s="50" t="s">
        <v>1045</v>
      </c>
      <c r="B214" s="50" t="s">
        <v>124</v>
      </c>
      <c r="C214" s="50" t="s">
        <v>328</v>
      </c>
      <c r="D214" s="50" t="n">
        <v>1452</v>
      </c>
      <c r="E214" s="50" t="n">
        <v>770</v>
      </c>
      <c r="F214" s="50" t="n">
        <v>180</v>
      </c>
      <c r="G214" s="50" t="n">
        <v>653</v>
      </c>
      <c r="H214" s="50" t="n">
        <v>483</v>
      </c>
      <c r="I214" s="50" t="n">
        <v>66</v>
      </c>
      <c r="J214" s="50" t="n">
        <v>790</v>
      </c>
      <c r="K214" s="50" t="n">
        <v>287</v>
      </c>
      <c r="L214" s="50" t="n">
        <v>10.88</v>
      </c>
      <c r="M214" s="50" t="n">
        <v>372</v>
      </c>
      <c r="N214" s="50" t="n">
        <v>333</v>
      </c>
      <c r="O214" s="50" t="n">
        <v>93</v>
      </c>
      <c r="P214" s="50" t="n">
        <v>22</v>
      </c>
      <c r="Q214" s="50" t="n">
        <v>4</v>
      </c>
      <c r="R214" s="50" t="n">
        <v>12</v>
      </c>
      <c r="S214" s="50" t="n">
        <v>28</v>
      </c>
      <c r="T214" s="50" t="n">
        <v>5</v>
      </c>
      <c r="U214" s="50" t="n">
        <v>4</v>
      </c>
      <c r="V214" s="50" t="n">
        <v>89</v>
      </c>
      <c r="W214" s="50" t="n">
        <v>129.1</v>
      </c>
      <c r="X214" s="50" t="n">
        <v>367</v>
      </c>
      <c r="Y214" s="50" t="n">
        <v>115.809</v>
      </c>
      <c r="Z214" s="50" t="n">
        <v>250</v>
      </c>
      <c r="AA214" s="50" t="n">
        <v>16</v>
      </c>
      <c r="AB214" s="50" t="n">
        <v>94</v>
      </c>
      <c r="AC214" s="50" t="n">
        <v>249</v>
      </c>
      <c r="AD214" s="50" t="n">
        <v>21671.1</v>
      </c>
      <c r="AE214" s="50" t="n">
        <v>99</v>
      </c>
      <c r="AF214" s="50" t="n">
        <v>639</v>
      </c>
      <c r="AG214" s="50" t="n">
        <v>46780.4</v>
      </c>
      <c r="AH214" s="50" t="n">
        <v>222</v>
      </c>
    </row>
    <row r="215" customFormat="false" ht="15" hidden="false" customHeight="false" outlineLevel="0" collapsed="false">
      <c r="A215" s="50" t="s">
        <v>1046</v>
      </c>
      <c r="B215" s="50" t="s">
        <v>124</v>
      </c>
      <c r="C215" s="50" t="s">
        <v>330</v>
      </c>
      <c r="D215" s="50" t="n">
        <v>1024</v>
      </c>
      <c r="E215" s="50" t="n">
        <v>518</v>
      </c>
      <c r="F215" s="50" t="n">
        <v>57</v>
      </c>
      <c r="G215" s="50" t="n">
        <v>500</v>
      </c>
      <c r="H215" s="50" t="n">
        <v>360</v>
      </c>
      <c r="I215" s="50" t="n">
        <v>22</v>
      </c>
      <c r="J215" s="50" t="n">
        <v>524</v>
      </c>
      <c r="K215" s="50" t="n">
        <v>158</v>
      </c>
      <c r="L215" s="50" t="n">
        <v>-3.852</v>
      </c>
      <c r="M215" s="50" t="n">
        <v>288</v>
      </c>
      <c r="N215" s="50" t="n">
        <v>255</v>
      </c>
      <c r="O215" s="50" t="n">
        <v>63</v>
      </c>
      <c r="P215" s="50" t="n">
        <v>6</v>
      </c>
      <c r="Q215" s="50" t="n">
        <v>1</v>
      </c>
      <c r="R215" s="50" t="n">
        <v>3</v>
      </c>
      <c r="S215" s="50" t="n">
        <v>11</v>
      </c>
      <c r="T215" s="50" t="n">
        <v>15</v>
      </c>
      <c r="U215" s="50" t="n">
        <v>0</v>
      </c>
      <c r="V215" s="50" t="n">
        <v>34</v>
      </c>
      <c r="W215" s="50" t="n">
        <v>81</v>
      </c>
      <c r="X215" s="50" t="n">
        <v>280</v>
      </c>
      <c r="Y215" s="50" t="n">
        <v>86.534</v>
      </c>
      <c r="Z215" s="50" t="n">
        <v>228</v>
      </c>
      <c r="AA215" s="50" t="n">
        <v>3</v>
      </c>
      <c r="AB215" s="50" t="n">
        <v>82</v>
      </c>
      <c r="AC215" s="50" t="n">
        <v>227</v>
      </c>
      <c r="AD215" s="50" t="n">
        <v>19253</v>
      </c>
      <c r="AE215" s="50" t="n">
        <v>76</v>
      </c>
      <c r="AF215" s="50" t="n">
        <v>432</v>
      </c>
      <c r="AG215" s="50" t="n">
        <v>30398.1</v>
      </c>
      <c r="AH215" s="50" t="n">
        <v>54</v>
      </c>
    </row>
    <row r="216" customFormat="false" ht="15" hidden="false" customHeight="false" outlineLevel="0" collapsed="false">
      <c r="A216" s="50" t="s">
        <v>1047</v>
      </c>
      <c r="B216" s="50" t="s">
        <v>124</v>
      </c>
      <c r="C216" s="50" t="s">
        <v>331</v>
      </c>
      <c r="D216" s="50" t="n">
        <v>1139</v>
      </c>
      <c r="E216" s="50" t="n">
        <v>465</v>
      </c>
      <c r="F216" s="50" t="n">
        <v>102</v>
      </c>
      <c r="G216" s="50" t="n">
        <v>573</v>
      </c>
      <c r="H216" s="50" t="n">
        <v>360</v>
      </c>
      <c r="I216" s="50" t="n">
        <v>49</v>
      </c>
      <c r="J216" s="50" t="n">
        <v>565</v>
      </c>
      <c r="K216" s="50" t="n">
        <v>105</v>
      </c>
      <c r="L216" s="50" t="n">
        <v>-3.264</v>
      </c>
      <c r="M216" s="50" t="n">
        <v>276</v>
      </c>
      <c r="N216" s="50" t="n">
        <v>236</v>
      </c>
      <c r="O216" s="50" t="n">
        <v>49</v>
      </c>
      <c r="P216" s="50" t="n">
        <v>9</v>
      </c>
      <c r="Q216" s="50" t="n">
        <v>1</v>
      </c>
      <c r="R216" s="50" t="n">
        <v>3</v>
      </c>
      <c r="S216" s="50" t="n">
        <v>39</v>
      </c>
      <c r="T216" s="50" t="n">
        <v>1</v>
      </c>
      <c r="U216" s="50" t="n">
        <v>0</v>
      </c>
      <c r="V216" s="50" t="n">
        <v>71</v>
      </c>
      <c r="W216" s="50" t="n">
        <v>79.25</v>
      </c>
      <c r="X216" s="50" t="n">
        <v>276</v>
      </c>
      <c r="Y216" s="50" t="n">
        <v>93.361</v>
      </c>
      <c r="Z216" s="50" t="n">
        <v>165</v>
      </c>
      <c r="AA216" s="50" t="n">
        <v>12</v>
      </c>
      <c r="AB216" s="50" t="n">
        <v>82</v>
      </c>
      <c r="AC216" s="50" t="n">
        <v>165</v>
      </c>
      <c r="AD216" s="50" t="n">
        <v>14914.6</v>
      </c>
      <c r="AE216" s="50" t="n">
        <v>72</v>
      </c>
      <c r="AF216" s="50" t="n">
        <v>407</v>
      </c>
      <c r="AG216" s="50" t="n">
        <v>29103.6</v>
      </c>
      <c r="AH216" s="50" t="n">
        <v>64</v>
      </c>
    </row>
    <row r="217" customFormat="false" ht="15" hidden="false" customHeight="false" outlineLevel="0" collapsed="false">
      <c r="A217" s="50" t="s">
        <v>1048</v>
      </c>
      <c r="B217" s="50" t="s">
        <v>124</v>
      </c>
      <c r="C217" s="50" t="s">
        <v>332</v>
      </c>
      <c r="D217" s="50" t="n">
        <v>830</v>
      </c>
      <c r="E217" s="50" t="n">
        <v>429</v>
      </c>
      <c r="F217" s="50" t="n">
        <v>63</v>
      </c>
      <c r="G217" s="50" t="n">
        <v>424</v>
      </c>
      <c r="H217" s="50" t="n">
        <v>294</v>
      </c>
      <c r="I217" s="50" t="n">
        <v>27</v>
      </c>
      <c r="J217" s="50" t="n">
        <v>405</v>
      </c>
      <c r="K217" s="50" t="n">
        <v>135</v>
      </c>
      <c r="L217" s="50" t="n">
        <v>-6.495</v>
      </c>
      <c r="M217" s="50" t="n">
        <v>237</v>
      </c>
      <c r="N217" s="50" t="n">
        <v>218</v>
      </c>
      <c r="O217" s="50" t="n">
        <v>49</v>
      </c>
      <c r="P217" s="50" t="n">
        <v>13</v>
      </c>
      <c r="Q217" s="50" t="n">
        <v>1</v>
      </c>
      <c r="R217" s="50" t="n">
        <v>7</v>
      </c>
      <c r="S217" s="50" t="n">
        <v>13</v>
      </c>
      <c r="T217" s="50" t="n">
        <v>1</v>
      </c>
      <c r="U217" s="50" t="n">
        <v>3</v>
      </c>
      <c r="V217" s="50" t="n">
        <v>40</v>
      </c>
      <c r="W217" s="50" t="n">
        <v>66.85</v>
      </c>
      <c r="X217" s="50" t="n">
        <v>234</v>
      </c>
      <c r="Y217" s="50" t="n">
        <v>65.814</v>
      </c>
      <c r="Z217" s="50" t="n">
        <v>183</v>
      </c>
      <c r="AA217" s="50" t="n">
        <v>7</v>
      </c>
      <c r="AB217" s="50" t="n">
        <v>61</v>
      </c>
      <c r="AC217" s="50" t="n">
        <v>182</v>
      </c>
      <c r="AD217" s="50" t="n">
        <v>15671.7</v>
      </c>
      <c r="AE217" s="50" t="n">
        <v>59</v>
      </c>
      <c r="AF217" s="50" t="n">
        <v>359</v>
      </c>
      <c r="AG217" s="50" t="n">
        <v>24708.5</v>
      </c>
      <c r="AH217" s="50" t="n">
        <v>17</v>
      </c>
    </row>
    <row r="218" customFormat="false" ht="15" hidden="false" customHeight="false" outlineLevel="0" collapsed="false">
      <c r="A218" s="50" t="s">
        <v>1049</v>
      </c>
      <c r="B218" s="50" t="s">
        <v>124</v>
      </c>
      <c r="C218" s="50" t="s">
        <v>333</v>
      </c>
      <c r="D218" s="50" t="n">
        <v>710</v>
      </c>
      <c r="E218" s="50" t="n">
        <v>371</v>
      </c>
      <c r="F218" s="50" t="n">
        <v>106</v>
      </c>
      <c r="G218" s="50" t="n">
        <v>330</v>
      </c>
      <c r="H218" s="50" t="n">
        <v>227</v>
      </c>
      <c r="I218" s="50" t="n">
        <v>39</v>
      </c>
      <c r="J218" s="50" t="n">
        <v>379</v>
      </c>
      <c r="K218" s="50" t="n">
        <v>144</v>
      </c>
      <c r="L218" s="50" t="n">
        <v>-10.391</v>
      </c>
      <c r="M218" s="50" t="n">
        <v>180</v>
      </c>
      <c r="N218" s="50" t="n">
        <v>165</v>
      </c>
      <c r="O218" s="50" t="n">
        <v>33</v>
      </c>
      <c r="P218" s="50" t="n">
        <v>8</v>
      </c>
      <c r="Q218" s="50" t="n">
        <v>2</v>
      </c>
      <c r="R218" s="50" t="n">
        <v>1</v>
      </c>
      <c r="S218" s="50" t="n">
        <v>14</v>
      </c>
      <c r="T218" s="50" t="n">
        <v>0</v>
      </c>
      <c r="U218" s="50" t="n">
        <v>1</v>
      </c>
      <c r="V218" s="50" t="n">
        <v>57</v>
      </c>
      <c r="W218" s="50" t="n">
        <v>43.2</v>
      </c>
      <c r="X218" s="50" t="n">
        <v>178</v>
      </c>
      <c r="Y218" s="50" t="n">
        <v>44.967</v>
      </c>
      <c r="Z218" s="50" t="n">
        <v>109</v>
      </c>
      <c r="AA218" s="50" t="n">
        <v>4</v>
      </c>
      <c r="AB218" s="50" t="n">
        <v>35</v>
      </c>
      <c r="AC218" s="50" t="n">
        <v>108</v>
      </c>
      <c r="AD218" s="50" t="n">
        <v>9210.9</v>
      </c>
      <c r="AE218" s="50" t="n">
        <v>34</v>
      </c>
      <c r="AF218" s="50" t="n">
        <v>316</v>
      </c>
      <c r="AG218" s="50" t="n">
        <v>23340.9</v>
      </c>
      <c r="AH218" s="50" t="n">
        <v>120</v>
      </c>
    </row>
    <row r="219" customFormat="false" ht="15" hidden="false" customHeight="false" outlineLevel="0" collapsed="false">
      <c r="A219" s="50" t="s">
        <v>1050</v>
      </c>
      <c r="B219" s="50" t="s">
        <v>124</v>
      </c>
      <c r="C219" s="50" t="s">
        <v>334</v>
      </c>
      <c r="D219" s="50" t="n">
        <v>580</v>
      </c>
      <c r="E219" s="50" t="n">
        <v>304</v>
      </c>
      <c r="F219" s="50" t="n">
        <v>68</v>
      </c>
      <c r="G219" s="50" t="n">
        <v>275</v>
      </c>
      <c r="H219" s="50" t="n">
        <v>215</v>
      </c>
      <c r="I219" s="50" t="n">
        <v>25</v>
      </c>
      <c r="J219" s="50" t="n">
        <v>305</v>
      </c>
      <c r="K219" s="50" t="n">
        <v>89</v>
      </c>
      <c r="L219" s="50" t="n">
        <v>6.039</v>
      </c>
      <c r="M219" s="50" t="n">
        <v>150</v>
      </c>
      <c r="N219" s="50" t="n">
        <v>129</v>
      </c>
      <c r="O219" s="50" t="n">
        <v>39</v>
      </c>
      <c r="P219" s="50" t="n">
        <v>11</v>
      </c>
      <c r="Q219" s="50" t="n">
        <v>0</v>
      </c>
      <c r="R219" s="50" t="n">
        <v>3</v>
      </c>
      <c r="S219" s="50" t="n">
        <v>16</v>
      </c>
      <c r="T219" s="50" t="n">
        <v>3</v>
      </c>
      <c r="U219" s="50" t="n">
        <v>2</v>
      </c>
      <c r="V219" s="50" t="n">
        <v>38</v>
      </c>
      <c r="W219" s="50" t="n">
        <v>55.55</v>
      </c>
      <c r="X219" s="50" t="n">
        <v>149</v>
      </c>
      <c r="Y219" s="50" t="n">
        <v>52.611</v>
      </c>
      <c r="Z219" s="50" t="n">
        <v>93</v>
      </c>
      <c r="AA219" s="50" t="n">
        <v>7</v>
      </c>
      <c r="AB219" s="50" t="n">
        <v>33</v>
      </c>
      <c r="AC219" s="50" t="n">
        <v>92</v>
      </c>
      <c r="AD219" s="50" t="n">
        <v>8100.7</v>
      </c>
      <c r="AE219" s="50" t="n">
        <v>41</v>
      </c>
      <c r="AF219" s="50" t="n">
        <v>268</v>
      </c>
      <c r="AG219" s="50" t="n">
        <v>19038.7</v>
      </c>
      <c r="AH219" s="50" t="n">
        <v>36</v>
      </c>
    </row>
    <row r="220" customFormat="false" ht="15" hidden="false" customHeight="false" outlineLevel="0" collapsed="false">
      <c r="A220" s="50" t="s">
        <v>1051</v>
      </c>
      <c r="B220" s="50" t="s">
        <v>124</v>
      </c>
      <c r="C220" s="50" t="s">
        <v>335</v>
      </c>
      <c r="D220" s="50" t="n">
        <v>457</v>
      </c>
      <c r="E220" s="50" t="n">
        <v>241</v>
      </c>
      <c r="F220" s="50" t="n">
        <v>66</v>
      </c>
      <c r="G220" s="50" t="n">
        <v>215</v>
      </c>
      <c r="H220" s="50" t="n">
        <v>157</v>
      </c>
      <c r="I220" s="50" t="n">
        <v>20</v>
      </c>
      <c r="J220" s="50" t="n">
        <v>242</v>
      </c>
      <c r="K220" s="50" t="n">
        <v>84</v>
      </c>
      <c r="L220" s="50" t="n">
        <v>-5.903</v>
      </c>
      <c r="M220" s="50" t="n">
        <v>129</v>
      </c>
      <c r="N220" s="50" t="n">
        <v>117</v>
      </c>
      <c r="O220" s="50" t="n">
        <v>25</v>
      </c>
      <c r="P220" s="50" t="n">
        <v>5</v>
      </c>
      <c r="Q220" s="50" t="n">
        <v>0</v>
      </c>
      <c r="R220" s="50" t="n">
        <v>1</v>
      </c>
      <c r="S220" s="50" t="n">
        <v>12</v>
      </c>
      <c r="T220" s="50" t="n">
        <v>0</v>
      </c>
      <c r="U220" s="50" t="n">
        <v>0</v>
      </c>
      <c r="V220" s="50" t="n">
        <v>42</v>
      </c>
      <c r="W220" s="50" t="n">
        <v>32.85</v>
      </c>
      <c r="X220" s="50" t="n">
        <v>126</v>
      </c>
      <c r="Y220" s="50" t="n">
        <v>31.7</v>
      </c>
      <c r="Z220" s="50" t="n">
        <v>75</v>
      </c>
      <c r="AA220" s="50" t="n">
        <v>4</v>
      </c>
      <c r="AB220" s="50" t="n">
        <v>27</v>
      </c>
      <c r="AC220" s="50" t="n">
        <v>72</v>
      </c>
      <c r="AD220" s="50" t="n">
        <v>6279.7</v>
      </c>
      <c r="AE220" s="50" t="n">
        <v>20</v>
      </c>
      <c r="AF220" s="50" t="n">
        <v>208</v>
      </c>
      <c r="AG220" s="50" t="n">
        <v>15016.7</v>
      </c>
      <c r="AH220" s="50" t="n">
        <v>36</v>
      </c>
    </row>
    <row r="221" customFormat="false" ht="15" hidden="false" customHeight="false" outlineLevel="0" collapsed="false">
      <c r="A221" s="50" t="s">
        <v>1052</v>
      </c>
      <c r="B221" s="50" t="s">
        <v>124</v>
      </c>
      <c r="C221" s="50" t="s">
        <v>336</v>
      </c>
      <c r="D221" s="50" t="n">
        <v>374</v>
      </c>
      <c r="E221" s="50" t="n">
        <v>191</v>
      </c>
      <c r="F221" s="50" t="n">
        <v>27</v>
      </c>
      <c r="G221" s="50" t="n">
        <v>192</v>
      </c>
      <c r="H221" s="50" t="n">
        <v>147</v>
      </c>
      <c r="I221" s="50" t="n">
        <v>14</v>
      </c>
      <c r="J221" s="50" t="n">
        <v>178</v>
      </c>
      <c r="K221" s="50" t="n">
        <v>44</v>
      </c>
      <c r="L221" s="50" t="n">
        <v>4.13</v>
      </c>
      <c r="M221" s="50" t="n">
        <v>95</v>
      </c>
      <c r="N221" s="50" t="n">
        <v>83</v>
      </c>
      <c r="O221" s="50" t="n">
        <v>23</v>
      </c>
      <c r="P221" s="50" t="n">
        <v>5</v>
      </c>
      <c r="Q221" s="50" t="n">
        <v>0</v>
      </c>
      <c r="R221" s="50" t="n">
        <v>4</v>
      </c>
      <c r="S221" s="50" t="n">
        <v>10</v>
      </c>
      <c r="T221" s="50" t="n">
        <v>1</v>
      </c>
      <c r="U221" s="50" t="n">
        <v>0</v>
      </c>
      <c r="V221" s="50" t="n">
        <v>12</v>
      </c>
      <c r="W221" s="50" t="n">
        <v>33.85</v>
      </c>
      <c r="X221" s="50" t="n">
        <v>93</v>
      </c>
      <c r="Y221" s="50" t="n">
        <v>25.511</v>
      </c>
      <c r="Z221" s="50" t="n">
        <v>72</v>
      </c>
      <c r="AA221" s="50" t="n">
        <v>5</v>
      </c>
      <c r="AB221" s="50" t="n">
        <v>18</v>
      </c>
      <c r="AC221" s="50" t="n">
        <v>72</v>
      </c>
      <c r="AD221" s="50" t="n">
        <v>5926.3</v>
      </c>
      <c r="AE221" s="50" t="n">
        <v>19</v>
      </c>
      <c r="AF221" s="50" t="n">
        <v>163</v>
      </c>
      <c r="AG221" s="50" t="n">
        <v>11230.7</v>
      </c>
      <c r="AH221" s="50" t="n">
        <v>12</v>
      </c>
    </row>
    <row r="222" customFormat="false" ht="15" hidden="false" customHeight="false" outlineLevel="0" collapsed="false">
      <c r="A222" s="50" t="s">
        <v>1053</v>
      </c>
      <c r="B222" s="50" t="s">
        <v>124</v>
      </c>
      <c r="C222" s="50" t="s">
        <v>337</v>
      </c>
      <c r="D222" s="50" t="n">
        <v>352</v>
      </c>
      <c r="E222" s="50" t="n">
        <v>159</v>
      </c>
      <c r="F222" s="50" t="n">
        <v>54</v>
      </c>
      <c r="G222" s="50" t="n">
        <v>153</v>
      </c>
      <c r="H222" s="50" t="n">
        <v>102</v>
      </c>
      <c r="I222" s="50" t="n">
        <v>21</v>
      </c>
      <c r="J222" s="50" t="n">
        <v>199</v>
      </c>
      <c r="K222" s="50" t="n">
        <v>57</v>
      </c>
      <c r="L222" s="50" t="n">
        <v>-3.893</v>
      </c>
      <c r="M222" s="50" t="n">
        <v>85</v>
      </c>
      <c r="N222" s="50" t="n">
        <v>74</v>
      </c>
      <c r="O222" s="50" t="n">
        <v>13</v>
      </c>
      <c r="P222" s="50" t="n">
        <v>4</v>
      </c>
      <c r="Q222" s="50" t="n">
        <v>0</v>
      </c>
      <c r="R222" s="50" t="n">
        <v>1</v>
      </c>
      <c r="S222" s="50" t="n">
        <v>8</v>
      </c>
      <c r="T222" s="50" t="n">
        <v>1</v>
      </c>
      <c r="U222" s="50" t="n">
        <v>2</v>
      </c>
      <c r="V222" s="50" t="n">
        <v>34</v>
      </c>
      <c r="W222" s="50" t="n">
        <v>20.5</v>
      </c>
      <c r="X222" s="50" t="n">
        <v>85</v>
      </c>
      <c r="Y222" s="50" t="n">
        <v>17.761</v>
      </c>
      <c r="Z222" s="50" t="n">
        <v>42</v>
      </c>
      <c r="AA222" s="50" t="n">
        <v>3</v>
      </c>
      <c r="AB222" s="50" t="n">
        <v>15</v>
      </c>
      <c r="AC222" s="50" t="n">
        <v>42</v>
      </c>
      <c r="AD222" s="50" t="n">
        <v>3630.9</v>
      </c>
      <c r="AE222" s="50" t="n">
        <v>11</v>
      </c>
      <c r="AF222" s="50" t="n">
        <v>128</v>
      </c>
      <c r="AG222" s="50" t="n">
        <v>9238.5</v>
      </c>
      <c r="AH222" s="50" t="n">
        <v>33</v>
      </c>
    </row>
    <row r="223" customFormat="false" ht="15" hidden="false" customHeight="false" outlineLevel="0" collapsed="false">
      <c r="A223" s="50" t="s">
        <v>1054</v>
      </c>
      <c r="B223" s="50" t="s">
        <v>124</v>
      </c>
      <c r="C223" s="50" t="s">
        <v>338</v>
      </c>
      <c r="D223" s="50" t="n">
        <v>304</v>
      </c>
      <c r="E223" s="50" t="n">
        <v>168</v>
      </c>
      <c r="F223" s="50" t="n">
        <v>61</v>
      </c>
      <c r="G223" s="50" t="n">
        <v>119</v>
      </c>
      <c r="H223" s="50" t="n">
        <v>91</v>
      </c>
      <c r="I223" s="50" t="n">
        <v>26</v>
      </c>
      <c r="J223" s="50" t="n">
        <v>184</v>
      </c>
      <c r="K223" s="50" t="n">
        <v>77</v>
      </c>
      <c r="L223" s="50" t="n">
        <v>1.263</v>
      </c>
      <c r="M223" s="50" t="n">
        <v>79</v>
      </c>
      <c r="N223" s="50" t="n">
        <v>69</v>
      </c>
      <c r="O223" s="50" t="n">
        <v>16</v>
      </c>
      <c r="P223" s="50" t="n">
        <v>3</v>
      </c>
      <c r="Q223" s="50" t="n">
        <v>1</v>
      </c>
      <c r="R223" s="50" t="n">
        <v>3</v>
      </c>
      <c r="S223" s="50" t="n">
        <v>7</v>
      </c>
      <c r="T223" s="50" t="n">
        <v>1</v>
      </c>
      <c r="U223" s="50" t="n">
        <v>0</v>
      </c>
      <c r="V223" s="50" t="n">
        <v>31</v>
      </c>
      <c r="W223" s="50" t="n">
        <v>25.05</v>
      </c>
      <c r="X223" s="50" t="n">
        <v>77</v>
      </c>
      <c r="Y223" s="50" t="n">
        <v>21.204</v>
      </c>
      <c r="Z223" s="50" t="n">
        <v>40</v>
      </c>
      <c r="AA223" s="50" t="n">
        <v>3</v>
      </c>
      <c r="AB223" s="50" t="n">
        <v>15</v>
      </c>
      <c r="AC223" s="50" t="n">
        <v>40</v>
      </c>
      <c r="AD223" s="50" t="n">
        <v>3317.3</v>
      </c>
      <c r="AE223" s="50" t="n">
        <v>15</v>
      </c>
      <c r="AF223" s="50" t="n">
        <v>142</v>
      </c>
      <c r="AG223" s="50" t="n">
        <v>10287.5</v>
      </c>
      <c r="AH223" s="50" t="n">
        <v>37</v>
      </c>
    </row>
    <row r="224" customFormat="false" ht="15" hidden="false" customHeight="false" outlineLevel="0" collapsed="false">
      <c r="A224" s="50" t="s">
        <v>1055</v>
      </c>
      <c r="B224" s="50" t="s">
        <v>124</v>
      </c>
      <c r="C224" s="50" t="s">
        <v>339</v>
      </c>
      <c r="D224" s="50" t="n">
        <v>312</v>
      </c>
      <c r="E224" s="50" t="n">
        <v>156</v>
      </c>
      <c r="F224" s="50" t="n">
        <v>43</v>
      </c>
      <c r="G224" s="50" t="n">
        <v>139</v>
      </c>
      <c r="H224" s="50" t="n">
        <v>105</v>
      </c>
      <c r="I224" s="50" t="n">
        <v>18</v>
      </c>
      <c r="J224" s="50" t="n">
        <v>173</v>
      </c>
      <c r="K224" s="50" t="n">
        <v>51</v>
      </c>
      <c r="L224" s="50" t="n">
        <v>-0.667</v>
      </c>
      <c r="M224" s="50" t="n">
        <v>77</v>
      </c>
      <c r="N224" s="50" t="n">
        <v>69</v>
      </c>
      <c r="O224" s="50" t="n">
        <v>16</v>
      </c>
      <c r="P224" s="50" t="n">
        <v>4</v>
      </c>
      <c r="Q224" s="50" t="n">
        <v>0</v>
      </c>
      <c r="R224" s="50" t="n">
        <v>2</v>
      </c>
      <c r="S224" s="50" t="n">
        <v>5</v>
      </c>
      <c r="T224" s="50" t="n">
        <v>3</v>
      </c>
      <c r="U224" s="50" t="n">
        <v>0</v>
      </c>
      <c r="V224" s="50" t="n">
        <v>21</v>
      </c>
      <c r="W224" s="50" t="n">
        <v>23.6</v>
      </c>
      <c r="X224" s="50" t="n">
        <v>77</v>
      </c>
      <c r="Y224" s="50" t="n">
        <v>22.708</v>
      </c>
      <c r="Z224" s="50" t="n">
        <v>48</v>
      </c>
      <c r="AA224" s="50" t="n">
        <v>3</v>
      </c>
      <c r="AB224" s="50" t="n">
        <v>21</v>
      </c>
      <c r="AC224" s="50" t="n">
        <v>48</v>
      </c>
      <c r="AD224" s="50" t="n">
        <v>4156.3</v>
      </c>
      <c r="AE224" s="50" t="n">
        <v>15</v>
      </c>
      <c r="AF224" s="50" t="n">
        <v>118</v>
      </c>
      <c r="AG224" s="50" t="n">
        <v>8907</v>
      </c>
      <c r="AH224" s="50" t="n">
        <v>68</v>
      </c>
    </row>
    <row r="225" customFormat="false" ht="15" hidden="false" customHeight="false" outlineLevel="0" collapsed="false">
      <c r="A225" s="50" t="s">
        <v>1056</v>
      </c>
      <c r="B225" s="50" t="s">
        <v>124</v>
      </c>
      <c r="C225" s="50" t="s">
        <v>405</v>
      </c>
      <c r="D225" s="50" t="n">
        <v>151</v>
      </c>
      <c r="E225" s="50" t="n">
        <v>74</v>
      </c>
      <c r="F225" s="50" t="n">
        <v>19</v>
      </c>
      <c r="G225" s="50" t="n">
        <v>61</v>
      </c>
      <c r="H225" s="50" t="n">
        <v>40</v>
      </c>
      <c r="I225" s="50" t="n">
        <v>6</v>
      </c>
      <c r="J225" s="50" t="n">
        <v>90</v>
      </c>
      <c r="K225" s="50" t="n">
        <v>34</v>
      </c>
      <c r="L225" s="50" t="n">
        <v>-5.15</v>
      </c>
      <c r="M225" s="50" t="n">
        <v>34</v>
      </c>
      <c r="N225" s="50" t="n">
        <v>28</v>
      </c>
      <c r="O225" s="50" t="n">
        <v>1</v>
      </c>
      <c r="P225" s="50" t="n">
        <v>0</v>
      </c>
      <c r="Q225" s="50" t="n">
        <v>0</v>
      </c>
      <c r="R225" s="50" t="n">
        <v>0</v>
      </c>
      <c r="S225" s="50" t="n">
        <v>5</v>
      </c>
      <c r="T225" s="50" t="n">
        <v>0</v>
      </c>
      <c r="U225" s="50" t="n">
        <v>1</v>
      </c>
      <c r="V225" s="50" t="n">
        <v>13</v>
      </c>
      <c r="W225" s="50" t="n">
        <v>4.4</v>
      </c>
      <c r="X225" s="50" t="n">
        <v>34</v>
      </c>
      <c r="Y225" s="50" t="n">
        <v>7.124</v>
      </c>
      <c r="Z225" s="50" t="n">
        <v>16</v>
      </c>
      <c r="AA225" s="50" t="n">
        <v>1</v>
      </c>
      <c r="AB225" s="50" t="n">
        <v>4</v>
      </c>
      <c r="AC225" s="50" t="n">
        <v>16</v>
      </c>
      <c r="AD225" s="50" t="n">
        <v>1302.6</v>
      </c>
      <c r="AE225" s="50" t="n">
        <v>7</v>
      </c>
      <c r="AF225" s="50" t="n">
        <v>57</v>
      </c>
      <c r="AG225" s="50" t="n">
        <v>4119</v>
      </c>
      <c r="AH225" s="50" t="n">
        <v>21</v>
      </c>
    </row>
    <row r="226" customFormat="false" ht="15" hidden="false" customHeight="false" outlineLevel="0" collapsed="false">
      <c r="A226" s="50" t="s">
        <v>1057</v>
      </c>
      <c r="B226" s="50" t="s">
        <v>124</v>
      </c>
      <c r="C226" s="50" t="s">
        <v>407</v>
      </c>
      <c r="D226" s="50" t="n">
        <v>76</v>
      </c>
      <c r="E226" s="50" t="n">
        <v>41</v>
      </c>
      <c r="F226" s="50" t="n">
        <v>13</v>
      </c>
      <c r="G226" s="50" t="n">
        <v>39</v>
      </c>
      <c r="H226" s="50" t="n">
        <v>30</v>
      </c>
      <c r="I226" s="50" t="n">
        <v>7</v>
      </c>
      <c r="J226" s="50" t="n">
        <v>37</v>
      </c>
      <c r="K226" s="50" t="n">
        <v>11</v>
      </c>
      <c r="L226" s="50" t="n">
        <v>-2.695</v>
      </c>
      <c r="M226" s="50" t="n">
        <v>21</v>
      </c>
      <c r="N226" s="50" t="n">
        <v>19</v>
      </c>
      <c r="O226" s="50" t="n">
        <v>3</v>
      </c>
      <c r="P226" s="50" t="n">
        <v>0</v>
      </c>
      <c r="Q226" s="50" t="n">
        <v>0</v>
      </c>
      <c r="R226" s="50" t="n">
        <v>0</v>
      </c>
      <c r="S226" s="50" t="n">
        <v>1</v>
      </c>
      <c r="T226" s="50" t="n">
        <v>0</v>
      </c>
      <c r="U226" s="50" t="n">
        <v>0</v>
      </c>
      <c r="V226" s="50" t="n">
        <v>8</v>
      </c>
      <c r="W226" s="50" t="n">
        <v>3.4</v>
      </c>
      <c r="X226" s="50" t="n">
        <v>20</v>
      </c>
      <c r="Y226" s="50" t="n">
        <v>4.191</v>
      </c>
      <c r="Z226" s="50" t="n">
        <v>12</v>
      </c>
      <c r="AA226" s="50" t="n">
        <v>0</v>
      </c>
      <c r="AB226" s="50" t="n">
        <v>4</v>
      </c>
      <c r="AC226" s="50" t="n">
        <v>12</v>
      </c>
      <c r="AD226" s="50" t="n">
        <v>1024.3</v>
      </c>
      <c r="AE226" s="50" t="n">
        <v>4</v>
      </c>
      <c r="AF226" s="50" t="n">
        <v>33</v>
      </c>
      <c r="AG226" s="50" t="n">
        <v>2316.2</v>
      </c>
      <c r="AH226" s="50" t="n">
        <v>2</v>
      </c>
    </row>
    <row r="227" customFormat="false" ht="15" hidden="false" customHeight="false" outlineLevel="0" collapsed="false">
      <c r="A227" s="50" t="s">
        <v>1058</v>
      </c>
      <c r="B227" s="50" t="s">
        <v>124</v>
      </c>
      <c r="C227" s="50" t="s">
        <v>409</v>
      </c>
      <c r="D227" s="50" t="n">
        <v>24</v>
      </c>
      <c r="E227" s="50" t="n">
        <v>9</v>
      </c>
      <c r="F227" s="50" t="n">
        <v>4</v>
      </c>
      <c r="G227" s="50" t="n">
        <v>13</v>
      </c>
      <c r="H227" s="50" t="n">
        <v>6</v>
      </c>
      <c r="I227" s="50" t="n">
        <v>1</v>
      </c>
      <c r="J227" s="50" t="n">
        <v>11</v>
      </c>
      <c r="K227" s="50" t="n">
        <v>3</v>
      </c>
      <c r="L227" s="50" t="n">
        <v>0.368</v>
      </c>
      <c r="M227" s="50" t="n">
        <v>6</v>
      </c>
      <c r="N227" s="50" t="n">
        <v>6</v>
      </c>
      <c r="O227" s="50" t="n">
        <v>3</v>
      </c>
      <c r="P227" s="50" t="n">
        <v>0</v>
      </c>
      <c r="Q227" s="50" t="n">
        <v>0</v>
      </c>
      <c r="R227" s="50" t="n">
        <v>0</v>
      </c>
      <c r="S227" s="50" t="n">
        <v>0</v>
      </c>
      <c r="T227" s="50" t="n">
        <v>0</v>
      </c>
      <c r="U227" s="50" t="n">
        <v>0</v>
      </c>
      <c r="V227" s="50" t="n">
        <v>2</v>
      </c>
      <c r="W227" s="50" t="n">
        <v>2.7</v>
      </c>
      <c r="X227" s="50" t="n">
        <v>6</v>
      </c>
      <c r="Y227" s="50" t="n">
        <v>2.501</v>
      </c>
      <c r="Z227" s="50" t="n">
        <v>4</v>
      </c>
      <c r="AA227" s="50" t="n">
        <v>0</v>
      </c>
      <c r="AB227" s="50" t="n">
        <v>2</v>
      </c>
      <c r="AC227" s="50" t="n">
        <v>4</v>
      </c>
      <c r="AD227" s="50" t="n">
        <v>360.6</v>
      </c>
      <c r="AE227" s="50" t="n">
        <v>2</v>
      </c>
      <c r="AF227" s="50" t="n">
        <v>8</v>
      </c>
      <c r="AG227" s="50" t="n">
        <v>593.8</v>
      </c>
      <c r="AH227" s="50" t="n">
        <v>2</v>
      </c>
    </row>
    <row r="228" customFormat="false" ht="15" hidden="false" customHeight="false" outlineLevel="0" collapsed="false">
      <c r="A228" s="50" t="s">
        <v>1059</v>
      </c>
      <c r="B228" s="50" t="s">
        <v>126</v>
      </c>
      <c r="C228" s="50" t="s">
        <v>340</v>
      </c>
      <c r="D228" s="50" t="n">
        <v>2803</v>
      </c>
      <c r="E228" s="50" t="n">
        <v>1222</v>
      </c>
      <c r="F228" s="50" t="n">
        <v>216</v>
      </c>
      <c r="G228" s="50" t="n">
        <v>1333</v>
      </c>
      <c r="H228" s="50" t="n">
        <v>918</v>
      </c>
      <c r="I228" s="50" t="n">
        <v>125</v>
      </c>
      <c r="J228" s="50" t="n">
        <v>1448</v>
      </c>
      <c r="K228" s="50" t="n">
        <v>303</v>
      </c>
      <c r="L228" s="50" t="n">
        <v>28.116</v>
      </c>
      <c r="M228" s="50" t="n">
        <v>704</v>
      </c>
      <c r="N228" s="50" t="n">
        <v>588</v>
      </c>
      <c r="O228" s="50" t="n">
        <v>147</v>
      </c>
      <c r="P228" s="50" t="n">
        <v>31</v>
      </c>
      <c r="Q228" s="50" t="n">
        <v>1</v>
      </c>
      <c r="R228" s="50" t="n">
        <v>33</v>
      </c>
      <c r="S228" s="50" t="n">
        <v>101</v>
      </c>
      <c r="T228" s="50" t="n">
        <v>7</v>
      </c>
      <c r="U228" s="50" t="n">
        <v>7</v>
      </c>
      <c r="V228" s="50" t="n">
        <v>126</v>
      </c>
      <c r="W228" s="50" t="n">
        <v>252.95</v>
      </c>
      <c r="X228" s="50" t="n">
        <v>697</v>
      </c>
      <c r="Y228" s="50" t="n">
        <v>263.969</v>
      </c>
      <c r="Z228" s="50" t="n">
        <v>469</v>
      </c>
      <c r="AA228" s="50" t="n">
        <v>61</v>
      </c>
      <c r="AB228" s="50" t="n">
        <v>205</v>
      </c>
      <c r="AC228" s="50" t="n">
        <v>468</v>
      </c>
      <c r="AD228" s="50" t="n">
        <v>42155.7</v>
      </c>
      <c r="AE228" s="50" t="n">
        <v>187</v>
      </c>
      <c r="AF228" s="50" t="n">
        <v>1090</v>
      </c>
      <c r="AG228" s="50" t="n">
        <v>80624.9</v>
      </c>
      <c r="AH228" s="50" t="n">
        <v>471</v>
      </c>
    </row>
    <row r="229" customFormat="false" ht="15" hidden="false" customHeight="false" outlineLevel="0" collapsed="false">
      <c r="A229" s="50" t="s">
        <v>1060</v>
      </c>
      <c r="B229" s="50" t="s">
        <v>126</v>
      </c>
      <c r="C229" s="50" t="s">
        <v>341</v>
      </c>
      <c r="D229" s="50" t="n">
        <v>2649</v>
      </c>
      <c r="E229" s="50" t="n">
        <v>1112</v>
      </c>
      <c r="F229" s="50" t="n">
        <v>194</v>
      </c>
      <c r="G229" s="50" t="n">
        <v>1301</v>
      </c>
      <c r="H229" s="50" t="n">
        <v>722</v>
      </c>
      <c r="I229" s="50" t="n">
        <v>87</v>
      </c>
      <c r="J229" s="50" t="n">
        <v>1344</v>
      </c>
      <c r="K229" s="50" t="n">
        <v>389</v>
      </c>
      <c r="L229" s="50" t="n">
        <v>6.982</v>
      </c>
      <c r="M229" s="50" t="n">
        <v>643</v>
      </c>
      <c r="N229" s="50" t="n">
        <v>566</v>
      </c>
      <c r="O229" s="50" t="n">
        <v>156</v>
      </c>
      <c r="P229" s="50" t="n">
        <v>31</v>
      </c>
      <c r="Q229" s="50" t="n">
        <v>0</v>
      </c>
      <c r="R229" s="50" t="n">
        <v>16</v>
      </c>
      <c r="S229" s="50" t="n">
        <v>61</v>
      </c>
      <c r="T229" s="50" t="n">
        <v>6</v>
      </c>
      <c r="U229" s="50" t="n">
        <v>4</v>
      </c>
      <c r="V229" s="50" t="n">
        <v>141</v>
      </c>
      <c r="W229" s="50" t="n">
        <v>214.65</v>
      </c>
      <c r="X229" s="50" t="n">
        <v>634</v>
      </c>
      <c r="Y229" s="50" t="n">
        <v>191.099</v>
      </c>
      <c r="Z229" s="50" t="n">
        <v>434</v>
      </c>
      <c r="AA229" s="50" t="n">
        <v>20</v>
      </c>
      <c r="AB229" s="50" t="n">
        <v>150</v>
      </c>
      <c r="AC229" s="50" t="n">
        <v>431</v>
      </c>
      <c r="AD229" s="50" t="n">
        <v>36827.8</v>
      </c>
      <c r="AE229" s="50" t="n">
        <v>151</v>
      </c>
      <c r="AF229" s="50" t="n">
        <v>966</v>
      </c>
      <c r="AG229" s="50" t="n">
        <v>64603</v>
      </c>
      <c r="AH229" s="50" t="n">
        <v>11</v>
      </c>
    </row>
    <row r="230" customFormat="false" ht="15" hidden="false" customHeight="false" outlineLevel="0" collapsed="false">
      <c r="A230" s="50" t="s">
        <v>1061</v>
      </c>
      <c r="B230" s="50" t="s">
        <v>126</v>
      </c>
      <c r="C230" s="50" t="s">
        <v>342</v>
      </c>
      <c r="D230" s="50" t="n">
        <v>2458</v>
      </c>
      <c r="E230" s="50" t="n">
        <v>1260</v>
      </c>
      <c r="F230" s="50" t="n">
        <v>431</v>
      </c>
      <c r="G230" s="50" t="n">
        <v>1149</v>
      </c>
      <c r="H230" s="50" t="n">
        <v>839</v>
      </c>
      <c r="I230" s="50" t="n">
        <v>155</v>
      </c>
      <c r="J230" s="50" t="n">
        <v>1296</v>
      </c>
      <c r="K230" s="50" t="n">
        <v>420</v>
      </c>
      <c r="L230" s="50" t="n">
        <v>-4.764</v>
      </c>
      <c r="M230" s="50" t="n">
        <v>638</v>
      </c>
      <c r="N230" s="50" t="n">
        <v>568</v>
      </c>
      <c r="O230" s="50" t="n">
        <v>112</v>
      </c>
      <c r="P230" s="50" t="n">
        <v>24</v>
      </c>
      <c r="Q230" s="50" t="n">
        <v>0</v>
      </c>
      <c r="R230" s="50" t="n">
        <v>31</v>
      </c>
      <c r="S230" s="50" t="n">
        <v>54</v>
      </c>
      <c r="T230" s="50" t="n">
        <v>14</v>
      </c>
      <c r="U230" s="50" t="n">
        <v>2</v>
      </c>
      <c r="V230" s="50" t="n">
        <v>227</v>
      </c>
      <c r="W230" s="50" t="n">
        <v>188.8</v>
      </c>
      <c r="X230" s="50" t="n">
        <v>631</v>
      </c>
      <c r="Y230" s="50" t="n">
        <v>185.623</v>
      </c>
      <c r="Z230" s="50" t="n">
        <v>343</v>
      </c>
      <c r="AA230" s="50" t="n">
        <v>41</v>
      </c>
      <c r="AB230" s="50" t="n">
        <v>141</v>
      </c>
      <c r="AC230" s="50" t="n">
        <v>342</v>
      </c>
      <c r="AD230" s="50" t="n">
        <v>30316.3</v>
      </c>
      <c r="AE230" s="50" t="n">
        <v>120</v>
      </c>
      <c r="AF230" s="50" t="n">
        <v>1126</v>
      </c>
      <c r="AG230" s="50" t="n">
        <v>86279.4</v>
      </c>
      <c r="AH230" s="50" t="n">
        <v>804</v>
      </c>
    </row>
    <row r="231" customFormat="false" ht="15" hidden="false" customHeight="false" outlineLevel="0" collapsed="false">
      <c r="A231" s="50" t="s">
        <v>1062</v>
      </c>
      <c r="B231" s="50" t="s">
        <v>126</v>
      </c>
      <c r="C231" s="50" t="s">
        <v>343</v>
      </c>
      <c r="D231" s="50" t="n">
        <v>2177</v>
      </c>
      <c r="E231" s="50" t="n">
        <v>925</v>
      </c>
      <c r="F231" s="50" t="n">
        <v>116</v>
      </c>
      <c r="G231" s="50" t="n">
        <v>1091</v>
      </c>
      <c r="H231" s="50" t="n">
        <v>687</v>
      </c>
      <c r="I231" s="50" t="n">
        <v>56</v>
      </c>
      <c r="J231" s="50" t="n">
        <v>1085</v>
      </c>
      <c r="K231" s="50" t="n">
        <v>237</v>
      </c>
      <c r="L231" s="50" t="n">
        <v>12.186</v>
      </c>
      <c r="M231" s="50" t="n">
        <v>557</v>
      </c>
      <c r="N231" s="50" t="n">
        <v>480</v>
      </c>
      <c r="O231" s="50" t="n">
        <v>133</v>
      </c>
      <c r="P231" s="50" t="n">
        <v>25</v>
      </c>
      <c r="Q231" s="50" t="n">
        <v>4</v>
      </c>
      <c r="R231" s="50" t="n">
        <v>8</v>
      </c>
      <c r="S231" s="50" t="n">
        <v>43</v>
      </c>
      <c r="T231" s="50" t="n">
        <v>29</v>
      </c>
      <c r="U231" s="50" t="n">
        <v>2</v>
      </c>
      <c r="V231" s="50" t="n">
        <v>82</v>
      </c>
      <c r="W231" s="50" t="n">
        <v>190.45</v>
      </c>
      <c r="X231" s="50" t="n">
        <v>552</v>
      </c>
      <c r="Y231" s="50" t="n">
        <v>192.064</v>
      </c>
      <c r="Z231" s="50" t="n">
        <v>403</v>
      </c>
      <c r="AA231" s="50" t="n">
        <v>20</v>
      </c>
      <c r="AB231" s="50" t="n">
        <v>135</v>
      </c>
      <c r="AC231" s="50" t="n">
        <v>401</v>
      </c>
      <c r="AD231" s="50" t="n">
        <v>34922.6</v>
      </c>
      <c r="AE231" s="50" t="n">
        <v>158</v>
      </c>
      <c r="AF231" s="50" t="n">
        <v>813</v>
      </c>
      <c r="AG231" s="50" t="n">
        <v>56625.9</v>
      </c>
      <c r="AH231" s="50" t="n">
        <v>59</v>
      </c>
    </row>
    <row r="232" customFormat="false" ht="15" hidden="false" customHeight="false" outlineLevel="0" collapsed="false">
      <c r="A232" s="50" t="s">
        <v>1063</v>
      </c>
      <c r="B232" s="50" t="s">
        <v>126</v>
      </c>
      <c r="C232" s="50" t="s">
        <v>344</v>
      </c>
      <c r="D232" s="50" t="n">
        <v>2454</v>
      </c>
      <c r="E232" s="50" t="n">
        <v>985</v>
      </c>
      <c r="F232" s="50" t="n">
        <v>392</v>
      </c>
      <c r="G232" s="50" t="n">
        <v>1129</v>
      </c>
      <c r="H232" s="50" t="n">
        <v>698</v>
      </c>
      <c r="I232" s="50" t="n">
        <v>213</v>
      </c>
      <c r="J232" s="50" t="n">
        <v>1294</v>
      </c>
      <c r="K232" s="50" t="n">
        <v>287</v>
      </c>
      <c r="L232" s="50" t="n">
        <v>19.823</v>
      </c>
      <c r="M232" s="50" t="n">
        <v>553</v>
      </c>
      <c r="N232" s="50" t="n">
        <v>454</v>
      </c>
      <c r="O232" s="50" t="n">
        <v>94</v>
      </c>
      <c r="P232" s="50" t="n">
        <v>16</v>
      </c>
      <c r="Q232" s="50" t="n">
        <v>1</v>
      </c>
      <c r="R232" s="50" t="n">
        <v>35</v>
      </c>
      <c r="S232" s="50" t="n">
        <v>92</v>
      </c>
      <c r="T232" s="50" t="n">
        <v>6</v>
      </c>
      <c r="U232" s="50" t="n">
        <v>1</v>
      </c>
      <c r="V232" s="50" t="n">
        <v>196</v>
      </c>
      <c r="W232" s="50" t="n">
        <v>192.4</v>
      </c>
      <c r="X232" s="50" t="n">
        <v>543</v>
      </c>
      <c r="Y232" s="50" t="n">
        <v>190.469</v>
      </c>
      <c r="Z232" s="50" t="n">
        <v>259</v>
      </c>
      <c r="AA232" s="50" t="n">
        <v>53</v>
      </c>
      <c r="AB232" s="50" t="n">
        <v>147</v>
      </c>
      <c r="AC232" s="50" t="n">
        <v>257</v>
      </c>
      <c r="AD232" s="50" t="n">
        <v>24127.7</v>
      </c>
      <c r="AE232" s="50" t="n">
        <v>82</v>
      </c>
      <c r="AF232" s="50" t="n">
        <v>879</v>
      </c>
      <c r="AG232" s="50" t="n">
        <v>65717.5</v>
      </c>
      <c r="AH232" s="50" t="n">
        <v>445</v>
      </c>
    </row>
    <row r="233" customFormat="false" ht="15" hidden="false" customHeight="false" outlineLevel="0" collapsed="false">
      <c r="A233" s="50" t="s">
        <v>1064</v>
      </c>
      <c r="B233" s="50" t="s">
        <v>126</v>
      </c>
      <c r="C233" s="50" t="s">
        <v>345</v>
      </c>
      <c r="D233" s="50" t="n">
        <v>1771</v>
      </c>
      <c r="E233" s="50" t="n">
        <v>948</v>
      </c>
      <c r="F233" s="50" t="n">
        <v>192</v>
      </c>
      <c r="G233" s="50" t="n">
        <v>882</v>
      </c>
      <c r="H233" s="50" t="n">
        <v>658</v>
      </c>
      <c r="I233" s="50" t="n">
        <v>89</v>
      </c>
      <c r="J233" s="50" t="n">
        <v>886</v>
      </c>
      <c r="K233" s="50" t="n">
        <v>289</v>
      </c>
      <c r="L233" s="50" t="n">
        <v>10.513</v>
      </c>
      <c r="M233" s="50" t="n">
        <v>491</v>
      </c>
      <c r="N233" s="50" t="n">
        <v>437</v>
      </c>
      <c r="O233" s="50" t="n">
        <v>116</v>
      </c>
      <c r="P233" s="50" t="n">
        <v>31</v>
      </c>
      <c r="Q233" s="50" t="n">
        <v>4</v>
      </c>
      <c r="R233" s="50" t="n">
        <v>12</v>
      </c>
      <c r="S233" s="50" t="n">
        <v>37</v>
      </c>
      <c r="T233" s="50" t="n">
        <v>11</v>
      </c>
      <c r="U233" s="50" t="n">
        <v>2</v>
      </c>
      <c r="V233" s="50" t="n">
        <v>90</v>
      </c>
      <c r="W233" s="50" t="n">
        <v>165.55</v>
      </c>
      <c r="X233" s="50" t="n">
        <v>484</v>
      </c>
      <c r="Y233" s="50" t="n">
        <v>151.77</v>
      </c>
      <c r="Z233" s="50" t="n">
        <v>353</v>
      </c>
      <c r="AA233" s="50" t="n">
        <v>19</v>
      </c>
      <c r="AB233" s="50" t="n">
        <v>120</v>
      </c>
      <c r="AC233" s="50" t="n">
        <v>351</v>
      </c>
      <c r="AD233" s="50" t="n">
        <v>29578.2</v>
      </c>
      <c r="AE233" s="50" t="n">
        <v>121</v>
      </c>
      <c r="AF233" s="50" t="n">
        <v>812</v>
      </c>
      <c r="AG233" s="50" t="n">
        <v>56588.4</v>
      </c>
      <c r="AH233" s="50" t="n">
        <v>64</v>
      </c>
    </row>
    <row r="234" customFormat="false" ht="15" hidden="false" customHeight="false" outlineLevel="0" collapsed="false">
      <c r="A234" s="50" t="s">
        <v>1065</v>
      </c>
      <c r="B234" s="50" t="s">
        <v>126</v>
      </c>
      <c r="C234" s="50" t="s">
        <v>346</v>
      </c>
      <c r="D234" s="50" t="n">
        <v>1772</v>
      </c>
      <c r="E234" s="50" t="n">
        <v>916</v>
      </c>
      <c r="F234" s="50" t="n">
        <v>241</v>
      </c>
      <c r="G234" s="50" t="n">
        <v>808</v>
      </c>
      <c r="H234" s="50" t="n">
        <v>591</v>
      </c>
      <c r="I234" s="50" t="n">
        <v>118</v>
      </c>
      <c r="J234" s="50" t="n">
        <v>957</v>
      </c>
      <c r="K234" s="50" t="n">
        <v>323</v>
      </c>
      <c r="L234" s="50" t="n">
        <v>-0.47</v>
      </c>
      <c r="M234" s="50" t="n">
        <v>468</v>
      </c>
      <c r="N234" s="50" t="n">
        <v>421</v>
      </c>
      <c r="O234" s="50" t="n">
        <v>101</v>
      </c>
      <c r="P234" s="50" t="n">
        <v>24</v>
      </c>
      <c r="Q234" s="50" t="n">
        <v>2</v>
      </c>
      <c r="R234" s="50" t="n">
        <v>15</v>
      </c>
      <c r="S234" s="50" t="n">
        <v>39</v>
      </c>
      <c r="T234" s="50" t="n">
        <v>1</v>
      </c>
      <c r="U234" s="50" t="n">
        <v>6</v>
      </c>
      <c r="V234" s="50" t="n">
        <v>112</v>
      </c>
      <c r="W234" s="50" t="n">
        <v>142.5</v>
      </c>
      <c r="X234" s="50" t="n">
        <v>462</v>
      </c>
      <c r="Y234" s="50" t="n">
        <v>141.691</v>
      </c>
      <c r="Z234" s="50" t="n">
        <v>316</v>
      </c>
      <c r="AA234" s="50" t="n">
        <v>27</v>
      </c>
      <c r="AB234" s="50" t="n">
        <v>142</v>
      </c>
      <c r="AC234" s="50" t="n">
        <v>313</v>
      </c>
      <c r="AD234" s="50" t="n">
        <v>27840.9</v>
      </c>
      <c r="AE234" s="50" t="n">
        <v>120</v>
      </c>
      <c r="AF234" s="50" t="n">
        <v>816</v>
      </c>
      <c r="AG234" s="50" t="n">
        <v>57149.9</v>
      </c>
      <c r="AH234" s="50" t="n">
        <v>42</v>
      </c>
    </row>
    <row r="235" customFormat="false" ht="15" hidden="false" customHeight="false" outlineLevel="0" collapsed="false">
      <c r="A235" s="50" t="s">
        <v>1066</v>
      </c>
      <c r="B235" s="50" t="s">
        <v>126</v>
      </c>
      <c r="C235" s="50" t="s">
        <v>347</v>
      </c>
      <c r="D235" s="50" t="n">
        <v>1411</v>
      </c>
      <c r="E235" s="50" t="n">
        <v>711</v>
      </c>
      <c r="F235" s="50" t="n">
        <v>192</v>
      </c>
      <c r="G235" s="50" t="n">
        <v>656</v>
      </c>
      <c r="H235" s="50" t="n">
        <v>501</v>
      </c>
      <c r="I235" s="50" t="n">
        <v>80</v>
      </c>
      <c r="J235" s="50" t="n">
        <v>747</v>
      </c>
      <c r="K235" s="50" t="n">
        <v>205</v>
      </c>
      <c r="L235" s="50" t="n">
        <v>-7.206</v>
      </c>
      <c r="M235" s="50" t="n">
        <v>365</v>
      </c>
      <c r="N235" s="50" t="n">
        <v>323</v>
      </c>
      <c r="O235" s="50" t="n">
        <v>73</v>
      </c>
      <c r="P235" s="50" t="n">
        <v>16</v>
      </c>
      <c r="Q235" s="50" t="n">
        <v>3</v>
      </c>
      <c r="R235" s="50" t="n">
        <v>6</v>
      </c>
      <c r="S235" s="50" t="n">
        <v>38</v>
      </c>
      <c r="T235" s="50" t="n">
        <v>3</v>
      </c>
      <c r="U235" s="50" t="n">
        <v>1</v>
      </c>
      <c r="V235" s="50" t="n">
        <v>72</v>
      </c>
      <c r="W235" s="50" t="n">
        <v>107.8</v>
      </c>
      <c r="X235" s="50" t="n">
        <v>363</v>
      </c>
      <c r="Y235" s="50" t="n">
        <v>118.078</v>
      </c>
      <c r="Z235" s="50" t="n">
        <v>252</v>
      </c>
      <c r="AA235" s="50" t="n">
        <v>11</v>
      </c>
      <c r="AB235" s="50" t="n">
        <v>103</v>
      </c>
      <c r="AC235" s="50" t="n">
        <v>251</v>
      </c>
      <c r="AD235" s="50" t="n">
        <v>22257.4</v>
      </c>
      <c r="AE235" s="50" t="n">
        <v>73</v>
      </c>
      <c r="AF235" s="50" t="n">
        <v>622</v>
      </c>
      <c r="AG235" s="50" t="n">
        <v>43339.4</v>
      </c>
      <c r="AH235" s="50" t="n">
        <v>55</v>
      </c>
    </row>
    <row r="236" customFormat="false" ht="15" hidden="false" customHeight="false" outlineLevel="0" collapsed="false">
      <c r="A236" s="50" t="s">
        <v>1067</v>
      </c>
      <c r="B236" s="50" t="s">
        <v>126</v>
      </c>
      <c r="C236" s="50" t="s">
        <v>348</v>
      </c>
      <c r="D236" s="50" t="n">
        <v>893</v>
      </c>
      <c r="E236" s="50" t="n">
        <v>477</v>
      </c>
      <c r="F236" s="50" t="n">
        <v>100</v>
      </c>
      <c r="G236" s="50" t="n">
        <v>433</v>
      </c>
      <c r="H236" s="50" t="n">
        <v>311</v>
      </c>
      <c r="I236" s="50" t="n">
        <v>31</v>
      </c>
      <c r="J236" s="50" t="n">
        <v>455</v>
      </c>
      <c r="K236" s="50" t="n">
        <v>166</v>
      </c>
      <c r="L236" s="50" t="n">
        <v>13.126</v>
      </c>
      <c r="M236" s="50" t="n">
        <v>247</v>
      </c>
      <c r="N236" s="50" t="n">
        <v>234</v>
      </c>
      <c r="O236" s="50" t="n">
        <v>70</v>
      </c>
      <c r="P236" s="50" t="n">
        <v>21</v>
      </c>
      <c r="Q236" s="50" t="n">
        <v>2</v>
      </c>
      <c r="R236" s="50" t="n">
        <v>15</v>
      </c>
      <c r="S236" s="50" t="n">
        <v>10</v>
      </c>
      <c r="T236" s="50" t="n">
        <v>1</v>
      </c>
      <c r="U236" s="50" t="n">
        <v>2</v>
      </c>
      <c r="V236" s="50" t="n">
        <v>51</v>
      </c>
      <c r="W236" s="50" t="n">
        <v>94.55</v>
      </c>
      <c r="X236" s="50" t="n">
        <v>244</v>
      </c>
      <c r="Y236" s="50" t="n">
        <v>82.379</v>
      </c>
      <c r="Z236" s="50" t="n">
        <v>185</v>
      </c>
      <c r="AA236" s="50" t="n">
        <v>19</v>
      </c>
      <c r="AB236" s="50" t="n">
        <v>91</v>
      </c>
      <c r="AC236" s="50" t="n">
        <v>184</v>
      </c>
      <c r="AD236" s="50" t="n">
        <v>16843</v>
      </c>
      <c r="AE236" s="50" t="n">
        <v>70</v>
      </c>
      <c r="AF236" s="50" t="n">
        <v>426</v>
      </c>
      <c r="AG236" s="50" t="n">
        <v>31797.3</v>
      </c>
      <c r="AH236" s="50" t="n">
        <v>209</v>
      </c>
    </row>
    <row r="237" customFormat="false" ht="15" hidden="false" customHeight="false" outlineLevel="0" collapsed="false">
      <c r="A237" s="50" t="s">
        <v>1068</v>
      </c>
      <c r="B237" s="50" t="s">
        <v>126</v>
      </c>
      <c r="C237" s="50" t="s">
        <v>349</v>
      </c>
      <c r="D237" s="50" t="n">
        <v>779</v>
      </c>
      <c r="E237" s="50" t="n">
        <v>400</v>
      </c>
      <c r="F237" s="50" t="n">
        <v>96</v>
      </c>
      <c r="G237" s="50" t="n">
        <v>360</v>
      </c>
      <c r="H237" s="50" t="n">
        <v>257</v>
      </c>
      <c r="I237" s="50" t="n">
        <v>32</v>
      </c>
      <c r="J237" s="50" t="n">
        <v>419</v>
      </c>
      <c r="K237" s="50" t="n">
        <v>143</v>
      </c>
      <c r="L237" s="50" t="n">
        <v>-15.144</v>
      </c>
      <c r="M237" s="50" t="n">
        <v>224</v>
      </c>
      <c r="N237" s="50" t="n">
        <v>210</v>
      </c>
      <c r="O237" s="50" t="n">
        <v>48</v>
      </c>
      <c r="P237" s="50" t="n">
        <v>4</v>
      </c>
      <c r="Q237" s="50" t="n">
        <v>0</v>
      </c>
      <c r="R237" s="50" t="n">
        <v>2</v>
      </c>
      <c r="S237" s="50" t="n">
        <v>9</v>
      </c>
      <c r="T237" s="50" t="n">
        <v>1</v>
      </c>
      <c r="U237" s="50" t="n">
        <v>2</v>
      </c>
      <c r="V237" s="50" t="n">
        <v>44</v>
      </c>
      <c r="W237" s="50" t="n">
        <v>53.8</v>
      </c>
      <c r="X237" s="50" t="n">
        <v>222</v>
      </c>
      <c r="Y237" s="50" t="n">
        <v>59.616</v>
      </c>
      <c r="Z237" s="50" t="n">
        <v>170</v>
      </c>
      <c r="AA237" s="50" t="n">
        <v>6</v>
      </c>
      <c r="AB237" s="50" t="n">
        <v>62</v>
      </c>
      <c r="AC237" s="50" t="n">
        <v>170</v>
      </c>
      <c r="AD237" s="50" t="n">
        <v>14768</v>
      </c>
      <c r="AE237" s="50" t="n">
        <v>44</v>
      </c>
      <c r="AF237" s="50" t="n">
        <v>343</v>
      </c>
      <c r="AG237" s="50" t="n">
        <v>24766.6</v>
      </c>
      <c r="AH237" s="50" t="n">
        <v>97</v>
      </c>
    </row>
    <row r="238" customFormat="false" ht="15" hidden="false" customHeight="false" outlineLevel="0" collapsed="false">
      <c r="A238" s="50" t="s">
        <v>1069</v>
      </c>
      <c r="B238" s="50" t="s">
        <v>126</v>
      </c>
      <c r="C238" s="50" t="s">
        <v>350</v>
      </c>
      <c r="D238" s="50" t="n">
        <v>838</v>
      </c>
      <c r="E238" s="50" t="n">
        <v>413</v>
      </c>
      <c r="F238" s="50" t="n">
        <v>73</v>
      </c>
      <c r="G238" s="50" t="n">
        <v>400</v>
      </c>
      <c r="H238" s="50" t="n">
        <v>301</v>
      </c>
      <c r="I238" s="50" t="n">
        <v>32</v>
      </c>
      <c r="J238" s="50" t="n">
        <v>436</v>
      </c>
      <c r="K238" s="50" t="n">
        <v>112</v>
      </c>
      <c r="L238" s="50" t="n">
        <v>-12.278</v>
      </c>
      <c r="M238" s="50" t="n">
        <v>217</v>
      </c>
      <c r="N238" s="50" t="n">
        <v>187</v>
      </c>
      <c r="O238" s="50" t="n">
        <v>38</v>
      </c>
      <c r="P238" s="50" t="n">
        <v>1</v>
      </c>
      <c r="Q238" s="50" t="n">
        <v>0</v>
      </c>
      <c r="R238" s="50" t="n">
        <v>3</v>
      </c>
      <c r="S238" s="50" t="n">
        <v>18</v>
      </c>
      <c r="T238" s="50" t="n">
        <v>5</v>
      </c>
      <c r="U238" s="50" t="n">
        <v>5</v>
      </c>
      <c r="V238" s="50" t="n">
        <v>43</v>
      </c>
      <c r="W238" s="50" t="n">
        <v>53.95</v>
      </c>
      <c r="X238" s="50" t="n">
        <v>213</v>
      </c>
      <c r="Y238" s="50" t="n">
        <v>60.022</v>
      </c>
      <c r="Z238" s="50" t="n">
        <v>151</v>
      </c>
      <c r="AA238" s="50" t="n">
        <v>4</v>
      </c>
      <c r="AB238" s="50" t="n">
        <v>59</v>
      </c>
      <c r="AC238" s="50" t="n">
        <v>149</v>
      </c>
      <c r="AD238" s="50" t="n">
        <v>13374.2</v>
      </c>
      <c r="AE238" s="50" t="n">
        <v>41</v>
      </c>
      <c r="AF238" s="50" t="n">
        <v>361</v>
      </c>
      <c r="AG238" s="50" t="n">
        <v>24904.2</v>
      </c>
      <c r="AH238" s="50" t="n">
        <v>14</v>
      </c>
    </row>
    <row r="239" customFormat="false" ht="15" hidden="false" customHeight="false" outlineLevel="0" collapsed="false">
      <c r="A239" s="50" t="s">
        <v>1070</v>
      </c>
      <c r="B239" s="50" t="s">
        <v>126</v>
      </c>
      <c r="C239" s="50" t="s">
        <v>352</v>
      </c>
      <c r="D239" s="50" t="n">
        <v>737</v>
      </c>
      <c r="E239" s="50" t="n">
        <v>377</v>
      </c>
      <c r="F239" s="50" t="n">
        <v>108</v>
      </c>
      <c r="G239" s="50" t="n">
        <v>327</v>
      </c>
      <c r="H239" s="50" t="n">
        <v>236</v>
      </c>
      <c r="I239" s="50" t="n">
        <v>36</v>
      </c>
      <c r="J239" s="50" t="n">
        <v>410</v>
      </c>
      <c r="K239" s="50" t="n">
        <v>141</v>
      </c>
      <c r="L239" s="50" t="n">
        <v>-11.465</v>
      </c>
      <c r="M239" s="50" t="n">
        <v>206</v>
      </c>
      <c r="N239" s="50" t="n">
        <v>180</v>
      </c>
      <c r="O239" s="50" t="n">
        <v>26</v>
      </c>
      <c r="P239" s="50" t="n">
        <v>6</v>
      </c>
      <c r="Q239" s="50" t="n">
        <v>0</v>
      </c>
      <c r="R239" s="50" t="n">
        <v>7</v>
      </c>
      <c r="S239" s="50" t="n">
        <v>20</v>
      </c>
      <c r="T239" s="50" t="n">
        <v>3</v>
      </c>
      <c r="U239" s="50" t="n">
        <v>1</v>
      </c>
      <c r="V239" s="50" t="n">
        <v>47</v>
      </c>
      <c r="W239" s="50" t="n">
        <v>49.3</v>
      </c>
      <c r="X239" s="50" t="n">
        <v>204</v>
      </c>
      <c r="Y239" s="50" t="n">
        <v>53.378</v>
      </c>
      <c r="Z239" s="50" t="n">
        <v>136</v>
      </c>
      <c r="AA239" s="50" t="n">
        <v>8</v>
      </c>
      <c r="AB239" s="50" t="n">
        <v>36</v>
      </c>
      <c r="AC239" s="50" t="n">
        <v>136</v>
      </c>
      <c r="AD239" s="50" t="n">
        <v>11293.8</v>
      </c>
      <c r="AE239" s="50" t="n">
        <v>38</v>
      </c>
      <c r="AF239" s="50" t="n">
        <v>335</v>
      </c>
      <c r="AG239" s="50" t="n">
        <v>23391.2</v>
      </c>
      <c r="AH239" s="50" t="n">
        <v>17</v>
      </c>
    </row>
    <row r="240" customFormat="false" ht="15" hidden="false" customHeight="false" outlineLevel="0" collapsed="false">
      <c r="A240" s="50" t="s">
        <v>1071</v>
      </c>
      <c r="B240" s="50" t="s">
        <v>126</v>
      </c>
      <c r="C240" s="50" t="s">
        <v>354</v>
      </c>
      <c r="D240" s="50" t="n">
        <v>612</v>
      </c>
      <c r="E240" s="50" t="n">
        <v>278</v>
      </c>
      <c r="F240" s="50" t="n">
        <v>91</v>
      </c>
      <c r="G240" s="50" t="n">
        <v>261</v>
      </c>
      <c r="H240" s="50" t="n">
        <v>168</v>
      </c>
      <c r="I240" s="50" t="n">
        <v>35</v>
      </c>
      <c r="J240" s="50" t="n">
        <v>351</v>
      </c>
      <c r="K240" s="50" t="n">
        <v>110</v>
      </c>
      <c r="L240" s="50" t="n">
        <v>2.168</v>
      </c>
      <c r="M240" s="50" t="n">
        <v>144</v>
      </c>
      <c r="N240" s="50" t="n">
        <v>119</v>
      </c>
      <c r="O240" s="50" t="n">
        <v>25</v>
      </c>
      <c r="P240" s="50" t="n">
        <v>3</v>
      </c>
      <c r="Q240" s="50" t="n">
        <v>0</v>
      </c>
      <c r="R240" s="50" t="n">
        <v>5</v>
      </c>
      <c r="S240" s="50" t="n">
        <v>19</v>
      </c>
      <c r="T240" s="50" t="n">
        <v>4</v>
      </c>
      <c r="U240" s="50" t="n">
        <v>1</v>
      </c>
      <c r="V240" s="50" t="n">
        <v>51</v>
      </c>
      <c r="W240" s="50" t="n">
        <v>45.15</v>
      </c>
      <c r="X240" s="50" t="n">
        <v>143</v>
      </c>
      <c r="Y240" s="50" t="n">
        <v>45.912</v>
      </c>
      <c r="Z240" s="50" t="n">
        <v>70</v>
      </c>
      <c r="AA240" s="50" t="n">
        <v>8</v>
      </c>
      <c r="AB240" s="50" t="n">
        <v>33</v>
      </c>
      <c r="AC240" s="50" t="n">
        <v>70</v>
      </c>
      <c r="AD240" s="50" t="n">
        <v>5911.1</v>
      </c>
      <c r="AE240" s="50" t="n">
        <v>29</v>
      </c>
      <c r="AF240" s="50" t="n">
        <v>248</v>
      </c>
      <c r="AG240" s="50" t="n">
        <v>17872.2</v>
      </c>
      <c r="AH240" s="50" t="n">
        <v>72</v>
      </c>
    </row>
    <row r="241" customFormat="false" ht="15" hidden="false" customHeight="false" outlineLevel="0" collapsed="false">
      <c r="A241" s="50" t="s">
        <v>1072</v>
      </c>
      <c r="B241" s="50" t="s">
        <v>126</v>
      </c>
      <c r="C241" s="50" t="s">
        <v>356</v>
      </c>
      <c r="D241" s="50" t="n">
        <v>394</v>
      </c>
      <c r="E241" s="50" t="n">
        <v>210</v>
      </c>
      <c r="F241" s="50" t="n">
        <v>39</v>
      </c>
      <c r="G241" s="50" t="n">
        <v>194</v>
      </c>
      <c r="H241" s="50" t="n">
        <v>142</v>
      </c>
      <c r="I241" s="50" t="n">
        <v>17</v>
      </c>
      <c r="J241" s="50" t="n">
        <v>192</v>
      </c>
      <c r="K241" s="50" t="n">
        <v>64</v>
      </c>
      <c r="L241" s="50" t="n">
        <v>-1.726</v>
      </c>
      <c r="M241" s="50" t="n">
        <v>97</v>
      </c>
      <c r="N241" s="50" t="n">
        <v>86</v>
      </c>
      <c r="O241" s="50" t="n">
        <v>21</v>
      </c>
      <c r="P241" s="50" t="n">
        <v>4</v>
      </c>
      <c r="Q241" s="50" t="n">
        <v>0</v>
      </c>
      <c r="R241" s="50" t="n">
        <v>2</v>
      </c>
      <c r="S241" s="50" t="n">
        <v>8</v>
      </c>
      <c r="T241" s="50" t="n">
        <v>2</v>
      </c>
      <c r="U241" s="50" t="n">
        <v>0</v>
      </c>
      <c r="V241" s="50" t="n">
        <v>22</v>
      </c>
      <c r="W241" s="50" t="n">
        <v>29.5</v>
      </c>
      <c r="X241" s="50" t="n">
        <v>95</v>
      </c>
      <c r="Y241" s="50" t="n">
        <v>29.108</v>
      </c>
      <c r="Z241" s="50" t="n">
        <v>65</v>
      </c>
      <c r="AA241" s="50" t="n">
        <v>1</v>
      </c>
      <c r="AB241" s="50" t="n">
        <v>27</v>
      </c>
      <c r="AC241" s="50" t="n">
        <v>65</v>
      </c>
      <c r="AD241" s="50" t="n">
        <v>5691.3</v>
      </c>
      <c r="AE241" s="50" t="n">
        <v>19</v>
      </c>
      <c r="AF241" s="50" t="n">
        <v>188</v>
      </c>
      <c r="AG241" s="50" t="n">
        <v>13386.6</v>
      </c>
      <c r="AH241" s="50" t="n">
        <v>26</v>
      </c>
    </row>
    <row r="242" customFormat="false" ht="15" hidden="false" customHeight="false" outlineLevel="0" collapsed="false">
      <c r="A242" s="50" t="s">
        <v>1073</v>
      </c>
      <c r="B242" s="50" t="s">
        <v>126</v>
      </c>
      <c r="C242" s="50" t="s">
        <v>335</v>
      </c>
      <c r="D242" s="50" t="n">
        <v>318</v>
      </c>
      <c r="E242" s="50" t="n">
        <v>181</v>
      </c>
      <c r="F242" s="50" t="n">
        <v>60</v>
      </c>
      <c r="G242" s="50" t="n">
        <v>173</v>
      </c>
      <c r="H242" s="50" t="n">
        <v>130</v>
      </c>
      <c r="I242" s="50" t="n">
        <v>24</v>
      </c>
      <c r="J242" s="50" t="n">
        <v>145</v>
      </c>
      <c r="K242" s="50" t="n">
        <v>51</v>
      </c>
      <c r="L242" s="50" t="n">
        <v>-1.186</v>
      </c>
      <c r="M242" s="50" t="n">
        <v>94</v>
      </c>
      <c r="N242" s="50" t="n">
        <v>93</v>
      </c>
      <c r="O242" s="50" t="n">
        <v>24</v>
      </c>
      <c r="P242" s="50" t="n">
        <v>2</v>
      </c>
      <c r="Q242" s="50" t="n">
        <v>1</v>
      </c>
      <c r="R242" s="50" t="n">
        <v>5</v>
      </c>
      <c r="S242" s="50" t="n">
        <v>0</v>
      </c>
      <c r="T242" s="50" t="n">
        <v>0</v>
      </c>
      <c r="U242" s="50" t="n">
        <v>0</v>
      </c>
      <c r="V242" s="50" t="n">
        <v>31</v>
      </c>
      <c r="W242" s="50" t="n">
        <v>28.5</v>
      </c>
      <c r="X242" s="50" t="n">
        <v>93</v>
      </c>
      <c r="Y242" s="50" t="n">
        <v>21.89</v>
      </c>
      <c r="Z242" s="50" t="n">
        <v>63</v>
      </c>
      <c r="AA242" s="50" t="n">
        <v>5</v>
      </c>
      <c r="AB242" s="50" t="n">
        <v>22</v>
      </c>
      <c r="AC242" s="50" t="n">
        <v>63</v>
      </c>
      <c r="AD242" s="50" t="n">
        <v>5559.4</v>
      </c>
      <c r="AE242" s="50" t="n">
        <v>18</v>
      </c>
      <c r="AF242" s="50" t="n">
        <v>166</v>
      </c>
      <c r="AG242" s="50" t="n">
        <v>12142.3</v>
      </c>
      <c r="AH242" s="50" t="n">
        <v>40</v>
      </c>
    </row>
    <row r="243" customFormat="false" ht="15" hidden="false" customHeight="false" outlineLevel="0" collapsed="false">
      <c r="A243" s="50" t="s">
        <v>1074</v>
      </c>
      <c r="B243" s="50" t="s">
        <v>126</v>
      </c>
      <c r="C243" s="50" t="s">
        <v>359</v>
      </c>
      <c r="D243" s="50" t="n">
        <v>347</v>
      </c>
      <c r="E243" s="50" t="n">
        <v>179</v>
      </c>
      <c r="F243" s="50" t="n">
        <v>59</v>
      </c>
      <c r="G243" s="50" t="n">
        <v>152</v>
      </c>
      <c r="H243" s="50" t="n">
        <v>112</v>
      </c>
      <c r="I243" s="50" t="n">
        <v>26</v>
      </c>
      <c r="J243" s="50" t="n">
        <v>195</v>
      </c>
      <c r="K243" s="50" t="n">
        <v>67</v>
      </c>
      <c r="L243" s="50" t="n">
        <v>-0.053</v>
      </c>
      <c r="M243" s="50" t="n">
        <v>90</v>
      </c>
      <c r="N243" s="50" t="n">
        <v>80</v>
      </c>
      <c r="O243" s="50" t="n">
        <v>17</v>
      </c>
      <c r="P243" s="50" t="n">
        <v>1</v>
      </c>
      <c r="Q243" s="50" t="n">
        <v>0</v>
      </c>
      <c r="R243" s="50" t="n">
        <v>4</v>
      </c>
      <c r="S243" s="50" t="n">
        <v>7</v>
      </c>
      <c r="T243" s="50" t="n">
        <v>1</v>
      </c>
      <c r="U243" s="50" t="n">
        <v>0</v>
      </c>
      <c r="V243" s="50" t="n">
        <v>29</v>
      </c>
      <c r="W243" s="50" t="n">
        <v>24.75</v>
      </c>
      <c r="X243" s="50" t="n">
        <v>87</v>
      </c>
      <c r="Y243" s="50" t="n">
        <v>26.246</v>
      </c>
      <c r="Z243" s="50" t="n">
        <v>53</v>
      </c>
      <c r="AA243" s="50" t="n">
        <v>5</v>
      </c>
      <c r="AB243" s="50" t="n">
        <v>19</v>
      </c>
      <c r="AC243" s="50" t="n">
        <v>52</v>
      </c>
      <c r="AD243" s="50" t="n">
        <v>4252</v>
      </c>
      <c r="AE243" s="50" t="n">
        <v>19</v>
      </c>
      <c r="AF243" s="50" t="n">
        <v>148</v>
      </c>
      <c r="AG243" s="50" t="n">
        <v>10604.9</v>
      </c>
      <c r="AH243" s="50" t="n">
        <v>27</v>
      </c>
    </row>
    <row r="244" customFormat="false" ht="15" hidden="false" customHeight="false" outlineLevel="0" collapsed="false">
      <c r="A244" s="50" t="s">
        <v>1075</v>
      </c>
      <c r="B244" s="50" t="s">
        <v>126</v>
      </c>
      <c r="C244" s="50" t="s">
        <v>360</v>
      </c>
      <c r="D244" s="50" t="n">
        <v>316</v>
      </c>
      <c r="E244" s="50" t="n">
        <v>178</v>
      </c>
      <c r="F244" s="50" t="n">
        <v>61</v>
      </c>
      <c r="G244" s="50" t="n">
        <v>146</v>
      </c>
      <c r="H244" s="50" t="n">
        <v>111</v>
      </c>
      <c r="I244" s="50" t="n">
        <v>22</v>
      </c>
      <c r="J244" s="50" t="n">
        <v>170</v>
      </c>
      <c r="K244" s="50" t="n">
        <v>67</v>
      </c>
      <c r="L244" s="50" t="n">
        <v>-1.729</v>
      </c>
      <c r="M244" s="50" t="n">
        <v>88</v>
      </c>
      <c r="N244" s="50" t="n">
        <v>80</v>
      </c>
      <c r="O244" s="50" t="n">
        <v>18</v>
      </c>
      <c r="P244" s="50" t="n">
        <v>5</v>
      </c>
      <c r="Q244" s="50" t="n">
        <v>0</v>
      </c>
      <c r="R244" s="50" t="n">
        <v>4</v>
      </c>
      <c r="S244" s="50" t="n">
        <v>5</v>
      </c>
      <c r="T244" s="50" t="n">
        <v>2</v>
      </c>
      <c r="U244" s="50" t="n">
        <v>1</v>
      </c>
      <c r="V244" s="50" t="n">
        <v>30</v>
      </c>
      <c r="W244" s="50" t="n">
        <v>27.25</v>
      </c>
      <c r="X244" s="50" t="n">
        <v>88</v>
      </c>
      <c r="Y244" s="50" t="n">
        <v>25.944</v>
      </c>
      <c r="Z244" s="50" t="n">
        <v>51</v>
      </c>
      <c r="AA244" s="50" t="n">
        <v>7</v>
      </c>
      <c r="AB244" s="50" t="n">
        <v>22</v>
      </c>
      <c r="AC244" s="50" t="n">
        <v>51</v>
      </c>
      <c r="AD244" s="50" t="n">
        <v>4504</v>
      </c>
      <c r="AE244" s="50" t="n">
        <v>20</v>
      </c>
      <c r="AF244" s="50" t="n">
        <v>156</v>
      </c>
      <c r="AG244" s="50" t="n">
        <v>11624.8</v>
      </c>
      <c r="AH244" s="50" t="n">
        <v>77</v>
      </c>
    </row>
    <row r="245" customFormat="false" ht="15" hidden="false" customHeight="false" outlineLevel="0" collapsed="false">
      <c r="A245" s="50" t="s">
        <v>1076</v>
      </c>
      <c r="B245" s="50" t="s">
        <v>126</v>
      </c>
      <c r="C245" s="50" t="s">
        <v>361</v>
      </c>
      <c r="D245" s="50" t="n">
        <v>226</v>
      </c>
      <c r="E245" s="50" t="n">
        <v>105</v>
      </c>
      <c r="F245" s="50" t="n">
        <v>35</v>
      </c>
      <c r="G245" s="50" t="n">
        <v>108</v>
      </c>
      <c r="H245" s="50" t="n">
        <v>73</v>
      </c>
      <c r="I245" s="50" t="n">
        <v>11</v>
      </c>
      <c r="J245" s="50" t="n">
        <v>118</v>
      </c>
      <c r="K245" s="50" t="n">
        <v>32</v>
      </c>
      <c r="L245" s="50" t="n">
        <v>-2.459</v>
      </c>
      <c r="M245" s="50" t="n">
        <v>59</v>
      </c>
      <c r="N245" s="50" t="n">
        <v>53</v>
      </c>
      <c r="O245" s="50" t="n">
        <v>12</v>
      </c>
      <c r="P245" s="50" t="n">
        <v>2</v>
      </c>
      <c r="Q245" s="50" t="n">
        <v>0</v>
      </c>
      <c r="R245" s="50" t="n">
        <v>1</v>
      </c>
      <c r="S245" s="50" t="n">
        <v>6</v>
      </c>
      <c r="T245" s="50" t="n">
        <v>0</v>
      </c>
      <c r="U245" s="50" t="n">
        <v>0</v>
      </c>
      <c r="V245" s="50" t="n">
        <v>20</v>
      </c>
      <c r="W245" s="50" t="n">
        <v>16.8</v>
      </c>
      <c r="X245" s="50" t="n">
        <v>59</v>
      </c>
      <c r="Y245" s="50" t="n">
        <v>21.696</v>
      </c>
      <c r="Z245" s="50" t="n">
        <v>33</v>
      </c>
      <c r="AA245" s="50" t="n">
        <v>8</v>
      </c>
      <c r="AB245" s="50" t="n">
        <v>18</v>
      </c>
      <c r="AC245" s="50" t="n">
        <v>33</v>
      </c>
      <c r="AD245" s="50" t="n">
        <v>3151</v>
      </c>
      <c r="AE245" s="50" t="n">
        <v>16</v>
      </c>
      <c r="AF245" s="50" t="n">
        <v>96</v>
      </c>
      <c r="AG245" s="50" t="n">
        <v>7062.6</v>
      </c>
      <c r="AH245" s="50" t="n">
        <v>35</v>
      </c>
    </row>
    <row r="246" customFormat="false" ht="15" hidden="false" customHeight="false" outlineLevel="0" collapsed="false">
      <c r="A246" s="50" t="s">
        <v>1077</v>
      </c>
      <c r="B246" s="50" t="s">
        <v>126</v>
      </c>
      <c r="C246" s="50" t="s">
        <v>269</v>
      </c>
      <c r="D246" s="50" t="n">
        <v>186</v>
      </c>
      <c r="E246" s="50" t="n">
        <v>82</v>
      </c>
      <c r="F246" s="50" t="n">
        <v>17</v>
      </c>
      <c r="G246" s="50" t="n">
        <v>90</v>
      </c>
      <c r="H246" s="50" t="n">
        <v>56</v>
      </c>
      <c r="I246" s="50" t="n">
        <v>7</v>
      </c>
      <c r="J246" s="50" t="n">
        <v>96</v>
      </c>
      <c r="K246" s="50" t="n">
        <v>26</v>
      </c>
      <c r="L246" s="50" t="n">
        <v>-3.403</v>
      </c>
      <c r="M246" s="50" t="n">
        <v>46</v>
      </c>
      <c r="N246" s="50" t="n">
        <v>39</v>
      </c>
      <c r="O246" s="50" t="n">
        <v>4</v>
      </c>
      <c r="P246" s="50" t="n">
        <v>0</v>
      </c>
      <c r="Q246" s="50" t="n">
        <v>0</v>
      </c>
      <c r="R246" s="50" t="n">
        <v>1</v>
      </c>
      <c r="S246" s="50" t="n">
        <v>7</v>
      </c>
      <c r="T246" s="50" t="n">
        <v>0</v>
      </c>
      <c r="U246" s="50" t="n">
        <v>0</v>
      </c>
      <c r="V246" s="50" t="n">
        <v>16</v>
      </c>
      <c r="W246" s="50" t="n">
        <v>9.6</v>
      </c>
      <c r="X246" s="50" t="n">
        <v>46</v>
      </c>
      <c r="Y246" s="50" t="n">
        <v>11.754</v>
      </c>
      <c r="Z246" s="50" t="n">
        <v>23</v>
      </c>
      <c r="AA246" s="50" t="n">
        <v>3</v>
      </c>
      <c r="AB246" s="50" t="n">
        <v>7</v>
      </c>
      <c r="AC246" s="50" t="n">
        <v>23</v>
      </c>
      <c r="AD246" s="50" t="n">
        <v>1969.5</v>
      </c>
      <c r="AE246" s="50" t="n">
        <v>4</v>
      </c>
      <c r="AF246" s="50" t="n">
        <v>72</v>
      </c>
      <c r="AG246" s="50" t="n">
        <v>5086</v>
      </c>
      <c r="AH246" s="50" t="n">
        <v>3</v>
      </c>
    </row>
    <row r="247" customFormat="false" ht="15" hidden="false" customHeight="false" outlineLevel="0" collapsed="false">
      <c r="A247" s="50" t="s">
        <v>1078</v>
      </c>
      <c r="B247" s="50" t="s">
        <v>126</v>
      </c>
      <c r="C247" s="50" t="s">
        <v>428</v>
      </c>
      <c r="D247" s="50" t="n">
        <v>170</v>
      </c>
      <c r="E247" s="50" t="n">
        <v>89</v>
      </c>
      <c r="F247" s="50" t="n">
        <v>31</v>
      </c>
      <c r="G247" s="50" t="n">
        <v>72</v>
      </c>
      <c r="H247" s="50" t="n">
        <v>52</v>
      </c>
      <c r="I247" s="50" t="n">
        <v>11</v>
      </c>
      <c r="J247" s="50" t="n">
        <v>94</v>
      </c>
      <c r="K247" s="50" t="n">
        <v>37</v>
      </c>
      <c r="L247" s="50" t="n">
        <v>-2.889</v>
      </c>
      <c r="M247" s="50" t="n">
        <v>44</v>
      </c>
      <c r="N247" s="50" t="n">
        <v>43</v>
      </c>
      <c r="O247" s="50" t="n">
        <v>10</v>
      </c>
      <c r="P247" s="50" t="n">
        <v>1</v>
      </c>
      <c r="Q247" s="50" t="n">
        <v>0</v>
      </c>
      <c r="R247" s="50" t="n">
        <v>1</v>
      </c>
      <c r="S247" s="50" t="n">
        <v>1</v>
      </c>
      <c r="T247" s="50" t="n">
        <v>0</v>
      </c>
      <c r="U247" s="50" t="n">
        <v>0</v>
      </c>
      <c r="V247" s="50" t="n">
        <v>13</v>
      </c>
      <c r="W247" s="50" t="n">
        <v>10.45</v>
      </c>
      <c r="X247" s="50" t="n">
        <v>43</v>
      </c>
      <c r="Y247" s="50" t="n">
        <v>12.166</v>
      </c>
      <c r="Z247" s="50" t="n">
        <v>30</v>
      </c>
      <c r="AA247" s="50" t="n">
        <v>1</v>
      </c>
      <c r="AB247" s="50" t="n">
        <v>15</v>
      </c>
      <c r="AC247" s="50" t="n">
        <v>30</v>
      </c>
      <c r="AD247" s="50" t="n">
        <v>2609.4</v>
      </c>
      <c r="AE247" s="50" t="n">
        <v>9</v>
      </c>
      <c r="AF247" s="50" t="n">
        <v>75</v>
      </c>
      <c r="AG247" s="50" t="n">
        <v>5455</v>
      </c>
      <c r="AH247" s="50" t="n">
        <v>17</v>
      </c>
    </row>
    <row r="248" customFormat="false" ht="15" hidden="false" customHeight="false" outlineLevel="0" collapsed="false">
      <c r="A248" s="50" t="s">
        <v>1079</v>
      </c>
      <c r="B248" s="50" t="s">
        <v>126</v>
      </c>
      <c r="C248" s="50" t="s">
        <v>430</v>
      </c>
      <c r="D248" s="50" t="n">
        <v>139</v>
      </c>
      <c r="E248" s="50" t="n">
        <v>71</v>
      </c>
      <c r="F248" s="50" t="n">
        <v>27</v>
      </c>
      <c r="G248" s="50" t="n">
        <v>73</v>
      </c>
      <c r="H248" s="50" t="n">
        <v>52</v>
      </c>
      <c r="I248" s="50" t="n">
        <v>14</v>
      </c>
      <c r="J248" s="50" t="n">
        <v>66</v>
      </c>
      <c r="K248" s="50" t="n">
        <v>19</v>
      </c>
      <c r="L248" s="50" t="n">
        <v>-1.555</v>
      </c>
      <c r="M248" s="50" t="n">
        <v>36</v>
      </c>
      <c r="N248" s="50" t="n">
        <v>35</v>
      </c>
      <c r="O248" s="50" t="n">
        <v>6</v>
      </c>
      <c r="P248" s="50" t="n">
        <v>0</v>
      </c>
      <c r="Q248" s="50" t="n">
        <v>0</v>
      </c>
      <c r="R248" s="50" t="n">
        <v>3</v>
      </c>
      <c r="S248" s="50" t="n">
        <v>1</v>
      </c>
      <c r="T248" s="50" t="n">
        <v>0</v>
      </c>
      <c r="U248" s="50" t="n">
        <v>0</v>
      </c>
      <c r="V248" s="50" t="n">
        <v>14</v>
      </c>
      <c r="W248" s="50" t="n">
        <v>9.4</v>
      </c>
      <c r="X248" s="50" t="n">
        <v>36</v>
      </c>
      <c r="Y248" s="50" t="n">
        <v>11.249</v>
      </c>
      <c r="Z248" s="50" t="n">
        <v>21</v>
      </c>
      <c r="AA248" s="50" t="n">
        <v>3</v>
      </c>
      <c r="AB248" s="50" t="n">
        <v>11</v>
      </c>
      <c r="AC248" s="50" t="n">
        <v>21</v>
      </c>
      <c r="AD248" s="50" t="n">
        <v>1910.6</v>
      </c>
      <c r="AE248" s="50" t="n">
        <v>7</v>
      </c>
      <c r="AF248" s="50" t="n">
        <v>62</v>
      </c>
      <c r="AG248" s="50" t="n">
        <v>4667</v>
      </c>
      <c r="AH248" s="50" t="n">
        <v>37</v>
      </c>
    </row>
    <row r="249" customFormat="false" ht="15" hidden="false" customHeight="false" outlineLevel="0" collapsed="false">
      <c r="A249" s="50" t="s">
        <v>1080</v>
      </c>
      <c r="B249" s="50" t="s">
        <v>126</v>
      </c>
      <c r="C249" s="50" t="s">
        <v>432</v>
      </c>
      <c r="D249" s="50" t="n">
        <v>110</v>
      </c>
      <c r="E249" s="50" t="n">
        <v>55</v>
      </c>
      <c r="F249" s="50" t="n">
        <v>11</v>
      </c>
      <c r="G249" s="50" t="n">
        <v>62</v>
      </c>
      <c r="H249" s="50" t="n">
        <v>37</v>
      </c>
      <c r="I249" s="50" t="n">
        <v>3</v>
      </c>
      <c r="J249" s="50" t="n">
        <v>48</v>
      </c>
      <c r="K249" s="50" t="n">
        <v>18</v>
      </c>
      <c r="L249" s="50" t="n">
        <v>-3.089</v>
      </c>
      <c r="M249" s="50" t="n">
        <v>34</v>
      </c>
      <c r="N249" s="50" t="n">
        <v>29</v>
      </c>
      <c r="O249" s="50" t="n">
        <v>5</v>
      </c>
      <c r="P249" s="50" t="n">
        <v>0</v>
      </c>
      <c r="Q249" s="50" t="n">
        <v>0</v>
      </c>
      <c r="R249" s="50" t="n">
        <v>0</v>
      </c>
      <c r="S249" s="50" t="n">
        <v>2</v>
      </c>
      <c r="T249" s="50" t="n">
        <v>2</v>
      </c>
      <c r="U249" s="50" t="n">
        <v>0</v>
      </c>
      <c r="V249" s="50" t="n">
        <v>9</v>
      </c>
      <c r="W249" s="50" t="n">
        <v>7.3</v>
      </c>
      <c r="X249" s="50" t="n">
        <v>33</v>
      </c>
      <c r="Y249" s="50" t="n">
        <v>7.99</v>
      </c>
      <c r="Z249" s="50" t="n">
        <v>21</v>
      </c>
      <c r="AA249" s="50" t="n">
        <v>0</v>
      </c>
      <c r="AB249" s="50" t="n">
        <v>2</v>
      </c>
      <c r="AC249" s="50" t="n">
        <v>21</v>
      </c>
      <c r="AD249" s="50" t="n">
        <v>1523.8</v>
      </c>
      <c r="AE249" s="50" t="n">
        <v>7</v>
      </c>
      <c r="AF249" s="50" t="n">
        <v>47</v>
      </c>
      <c r="AG249" s="50" t="n">
        <v>3262.8</v>
      </c>
      <c r="AH249" s="50" t="n">
        <v>1</v>
      </c>
    </row>
    <row r="250" customFormat="false" ht="15" hidden="false" customHeight="false" outlineLevel="0" collapsed="false">
      <c r="A250" s="50" t="s">
        <v>1081</v>
      </c>
      <c r="B250" s="50" t="s">
        <v>126</v>
      </c>
      <c r="C250" s="50" t="s">
        <v>434</v>
      </c>
      <c r="D250" s="50" t="n">
        <v>137</v>
      </c>
      <c r="E250" s="50" t="n">
        <v>79</v>
      </c>
      <c r="F250" s="50" t="n">
        <v>15</v>
      </c>
      <c r="G250" s="50" t="n">
        <v>56</v>
      </c>
      <c r="H250" s="50" t="n">
        <v>38</v>
      </c>
      <c r="I250" s="50" t="n">
        <v>6</v>
      </c>
      <c r="J250" s="50" t="n">
        <v>81</v>
      </c>
      <c r="K250" s="50" t="n">
        <v>41</v>
      </c>
      <c r="L250" s="50" t="n">
        <v>-2.966</v>
      </c>
      <c r="M250" s="50" t="n">
        <v>33</v>
      </c>
      <c r="N250" s="50" t="n">
        <v>33</v>
      </c>
      <c r="O250" s="50" t="n">
        <v>7</v>
      </c>
      <c r="P250" s="50" t="n">
        <v>3</v>
      </c>
      <c r="Q250" s="50" t="n">
        <v>0</v>
      </c>
      <c r="R250" s="50" t="n">
        <v>0</v>
      </c>
      <c r="S250" s="50" t="n">
        <v>0</v>
      </c>
      <c r="T250" s="50" t="n">
        <v>0</v>
      </c>
      <c r="U250" s="50" t="n">
        <v>0</v>
      </c>
      <c r="V250" s="50" t="n">
        <v>7</v>
      </c>
      <c r="W250" s="50" t="n">
        <v>7.35</v>
      </c>
      <c r="X250" s="50" t="n">
        <v>33</v>
      </c>
      <c r="Y250" s="50" t="n">
        <v>8.465</v>
      </c>
      <c r="Z250" s="50" t="n">
        <v>26</v>
      </c>
      <c r="AA250" s="50" t="n">
        <v>0</v>
      </c>
      <c r="AB250" s="50" t="n">
        <v>11</v>
      </c>
      <c r="AC250" s="50" t="n">
        <v>26</v>
      </c>
      <c r="AD250" s="50" t="n">
        <v>2359</v>
      </c>
      <c r="AE250" s="50" t="n">
        <v>11</v>
      </c>
      <c r="AF250" s="50" t="n">
        <v>73</v>
      </c>
      <c r="AG250" s="50" t="n">
        <v>5300.8</v>
      </c>
      <c r="AH250" s="50" t="n">
        <v>19</v>
      </c>
    </row>
    <row r="251" customFormat="false" ht="15" hidden="false" customHeight="false" outlineLevel="0" collapsed="false">
      <c r="A251" s="50" t="s">
        <v>1082</v>
      </c>
      <c r="B251" s="50" t="s">
        <v>126</v>
      </c>
      <c r="C251" s="50" t="s">
        <v>436</v>
      </c>
      <c r="D251" s="50" t="n">
        <v>105</v>
      </c>
      <c r="E251" s="50" t="n">
        <v>50</v>
      </c>
      <c r="F251" s="50" t="n">
        <v>16</v>
      </c>
      <c r="G251" s="50" t="n">
        <v>47</v>
      </c>
      <c r="H251" s="50" t="n">
        <v>32</v>
      </c>
      <c r="I251" s="50" t="n">
        <v>7</v>
      </c>
      <c r="J251" s="50" t="n">
        <v>56</v>
      </c>
      <c r="K251" s="50" t="n">
        <v>18</v>
      </c>
      <c r="L251" s="50" t="n">
        <v>-0.274</v>
      </c>
      <c r="M251" s="50" t="n">
        <v>33</v>
      </c>
      <c r="N251" s="50" t="n">
        <v>28</v>
      </c>
      <c r="O251" s="50" t="n">
        <v>6</v>
      </c>
      <c r="P251" s="50" t="n">
        <v>0</v>
      </c>
      <c r="Q251" s="50" t="n">
        <v>0</v>
      </c>
      <c r="R251" s="50" t="n">
        <v>1</v>
      </c>
      <c r="S251" s="50" t="n">
        <v>2</v>
      </c>
      <c r="T251" s="50" t="n">
        <v>1</v>
      </c>
      <c r="U251" s="50" t="n">
        <v>1</v>
      </c>
      <c r="V251" s="50" t="n">
        <v>7</v>
      </c>
      <c r="W251" s="50" t="n">
        <v>7.9</v>
      </c>
      <c r="X251" s="50" t="n">
        <v>31</v>
      </c>
      <c r="Y251" s="50" t="n">
        <v>8.531</v>
      </c>
      <c r="Z251" s="50" t="n">
        <v>23</v>
      </c>
      <c r="AA251" s="50" t="n">
        <v>2</v>
      </c>
      <c r="AB251" s="50" t="n">
        <v>10</v>
      </c>
      <c r="AC251" s="50" t="n">
        <v>23</v>
      </c>
      <c r="AD251" s="50" t="n">
        <v>1967.8</v>
      </c>
      <c r="AE251" s="50" t="n">
        <v>6</v>
      </c>
      <c r="AF251" s="50" t="n">
        <v>42</v>
      </c>
      <c r="AG251" s="50" t="n">
        <v>3100</v>
      </c>
      <c r="AH251" s="50" t="n">
        <v>17</v>
      </c>
    </row>
    <row r="252" customFormat="false" ht="15" hidden="false" customHeight="false" outlineLevel="0" collapsed="false">
      <c r="A252" s="50" t="s">
        <v>1083</v>
      </c>
      <c r="B252" s="50" t="s">
        <v>126</v>
      </c>
      <c r="C252" s="50" t="s">
        <v>438</v>
      </c>
      <c r="D252" s="50" t="n">
        <v>97</v>
      </c>
      <c r="E252" s="50" t="n">
        <v>46</v>
      </c>
      <c r="F252" s="50" t="n">
        <v>6</v>
      </c>
      <c r="G252" s="50" t="n">
        <v>55</v>
      </c>
      <c r="H252" s="50" t="n">
        <v>33</v>
      </c>
      <c r="I252" s="50" t="n">
        <v>6</v>
      </c>
      <c r="J252" s="50" t="n">
        <v>42</v>
      </c>
      <c r="K252" s="50" t="n">
        <v>13</v>
      </c>
      <c r="L252" s="50" t="n">
        <v>-1.131</v>
      </c>
      <c r="M252" s="50" t="n">
        <v>30</v>
      </c>
      <c r="N252" s="50" t="n">
        <v>29</v>
      </c>
      <c r="O252" s="50" t="n">
        <v>7</v>
      </c>
      <c r="P252" s="50" t="n">
        <v>0</v>
      </c>
      <c r="Q252" s="50" t="n">
        <v>0</v>
      </c>
      <c r="R252" s="50" t="n">
        <v>0</v>
      </c>
      <c r="S252" s="50" t="n">
        <v>0</v>
      </c>
      <c r="T252" s="50" t="n">
        <v>0</v>
      </c>
      <c r="U252" s="50" t="n">
        <v>0</v>
      </c>
      <c r="V252" s="50" t="n">
        <v>5</v>
      </c>
      <c r="W252" s="50" t="n">
        <v>6.3</v>
      </c>
      <c r="X252" s="50" t="n">
        <v>29</v>
      </c>
      <c r="Y252" s="50" t="n">
        <v>7.172</v>
      </c>
      <c r="Z252" s="50" t="n">
        <v>25</v>
      </c>
      <c r="AA252" s="50" t="n">
        <v>0</v>
      </c>
      <c r="AB252" s="50" t="n">
        <v>3</v>
      </c>
      <c r="AC252" s="50" t="n">
        <v>25</v>
      </c>
      <c r="AD252" s="50" t="n">
        <v>2088.1</v>
      </c>
      <c r="AE252" s="50" t="n">
        <v>10</v>
      </c>
      <c r="AF252" s="50" t="n">
        <v>37</v>
      </c>
      <c r="AG252" s="50" t="n">
        <v>2260.4</v>
      </c>
      <c r="AH252" s="50" t="n">
        <v>0</v>
      </c>
    </row>
    <row r="253" customFormat="false" ht="15" hidden="false" customHeight="false" outlineLevel="0" collapsed="false">
      <c r="A253" s="50" t="s">
        <v>1084</v>
      </c>
      <c r="B253" s="50" t="s">
        <v>126</v>
      </c>
      <c r="C253" s="50" t="s">
        <v>439</v>
      </c>
      <c r="D253" s="50" t="n">
        <v>79</v>
      </c>
      <c r="E253" s="50" t="n">
        <v>31</v>
      </c>
      <c r="F253" s="50" t="n">
        <v>10</v>
      </c>
      <c r="G253" s="50" t="n">
        <v>38</v>
      </c>
      <c r="H253" s="50" t="n">
        <v>24</v>
      </c>
      <c r="I253" s="50" t="n">
        <v>4</v>
      </c>
      <c r="J253" s="50" t="n">
        <v>41</v>
      </c>
      <c r="K253" s="50" t="n">
        <v>7</v>
      </c>
      <c r="L253" s="50" t="n">
        <v>0.396</v>
      </c>
      <c r="M253" s="50" t="n">
        <v>21</v>
      </c>
      <c r="N253" s="50" t="n">
        <v>17</v>
      </c>
      <c r="O253" s="50" t="n">
        <v>3</v>
      </c>
      <c r="P253" s="50" t="n">
        <v>0</v>
      </c>
      <c r="Q253" s="50" t="n">
        <v>0</v>
      </c>
      <c r="R253" s="50" t="n">
        <v>1</v>
      </c>
      <c r="S253" s="50" t="n">
        <v>4</v>
      </c>
      <c r="T253" s="50" t="n">
        <v>0</v>
      </c>
      <c r="U253" s="50" t="n">
        <v>0</v>
      </c>
      <c r="V253" s="50" t="n">
        <v>4</v>
      </c>
      <c r="W253" s="50" t="n">
        <v>6.6</v>
      </c>
      <c r="X253" s="50" t="n">
        <v>21</v>
      </c>
      <c r="Y253" s="50" t="n">
        <v>9.178</v>
      </c>
      <c r="Z253" s="50" t="n">
        <v>13</v>
      </c>
      <c r="AA253" s="50" t="n">
        <v>1</v>
      </c>
      <c r="AB253" s="50" t="n">
        <v>8</v>
      </c>
      <c r="AC253" s="50" t="n">
        <v>13</v>
      </c>
      <c r="AD253" s="50" t="n">
        <v>1228.6</v>
      </c>
      <c r="AE253" s="50" t="n">
        <v>4</v>
      </c>
      <c r="AF253" s="50" t="n">
        <v>30</v>
      </c>
      <c r="AG253" s="50" t="n">
        <v>2226.5</v>
      </c>
      <c r="AH253" s="50" t="n">
        <v>14</v>
      </c>
    </row>
    <row r="254" customFormat="false" ht="15" hidden="false" customHeight="false" outlineLevel="0" collapsed="false">
      <c r="A254" s="50" t="s">
        <v>1085</v>
      </c>
      <c r="B254" s="50" t="s">
        <v>126</v>
      </c>
      <c r="C254" s="50" t="s">
        <v>441</v>
      </c>
      <c r="D254" s="50" t="n">
        <v>53</v>
      </c>
      <c r="E254" s="50" t="n">
        <v>15</v>
      </c>
      <c r="F254" s="50" t="n">
        <v>3</v>
      </c>
      <c r="G254" s="50" t="n">
        <v>22</v>
      </c>
      <c r="H254" s="50" t="n">
        <v>9</v>
      </c>
      <c r="I254" s="50" t="n">
        <v>1</v>
      </c>
      <c r="J254" s="50" t="n">
        <v>31</v>
      </c>
      <c r="K254" s="50" t="n">
        <v>6</v>
      </c>
      <c r="L254" s="50" t="n">
        <v>0.688</v>
      </c>
      <c r="M254" s="50" t="n">
        <v>16</v>
      </c>
      <c r="N254" s="50" t="n">
        <v>12</v>
      </c>
      <c r="O254" s="50" t="n">
        <v>3</v>
      </c>
      <c r="P254" s="50" t="n">
        <v>1</v>
      </c>
      <c r="Q254" s="50" t="n">
        <v>0</v>
      </c>
      <c r="R254" s="50" t="n">
        <v>0</v>
      </c>
      <c r="S254" s="50" t="n">
        <v>4</v>
      </c>
      <c r="T254" s="50" t="n">
        <v>0</v>
      </c>
      <c r="U254" s="50" t="n">
        <v>0</v>
      </c>
      <c r="V254" s="50" t="n">
        <v>1</v>
      </c>
      <c r="W254" s="50" t="n">
        <v>5.85</v>
      </c>
      <c r="X254" s="50" t="n">
        <v>16</v>
      </c>
      <c r="Y254" s="50" t="n">
        <v>6.237</v>
      </c>
      <c r="Z254" s="50" t="n">
        <v>11</v>
      </c>
      <c r="AA254" s="50" t="n">
        <v>0</v>
      </c>
      <c r="AB254" s="50" t="n">
        <v>2</v>
      </c>
      <c r="AC254" s="50" t="n">
        <v>11</v>
      </c>
      <c r="AD254" s="50" t="n">
        <v>939.2</v>
      </c>
      <c r="AE254" s="50" t="n">
        <v>5</v>
      </c>
      <c r="AF254" s="50" t="n">
        <v>15</v>
      </c>
      <c r="AG254" s="50" t="n">
        <v>988.1</v>
      </c>
      <c r="AH254" s="50" t="n">
        <v>1</v>
      </c>
    </row>
    <row r="255" customFormat="false" ht="15" hidden="false" customHeight="false" outlineLevel="0" collapsed="false">
      <c r="A255" s="50" t="s">
        <v>1086</v>
      </c>
      <c r="B255" s="50" t="s">
        <v>126</v>
      </c>
      <c r="C255" s="50" t="s">
        <v>178</v>
      </c>
      <c r="D255" s="50" t="n">
        <v>33</v>
      </c>
      <c r="E255" s="50" t="n">
        <v>18</v>
      </c>
      <c r="F255" s="50" t="n">
        <v>7</v>
      </c>
      <c r="G255" s="50" t="n">
        <v>10</v>
      </c>
      <c r="H255" s="50" t="n">
        <v>7</v>
      </c>
      <c r="I255" s="50" t="n">
        <v>1</v>
      </c>
      <c r="J255" s="50" t="n">
        <v>23</v>
      </c>
      <c r="K255" s="50" t="n">
        <v>11</v>
      </c>
      <c r="L255" s="50" t="n">
        <v>-0.584</v>
      </c>
      <c r="M255" s="50" t="n">
        <v>9</v>
      </c>
      <c r="N255" s="50" t="n">
        <v>6</v>
      </c>
      <c r="O255" s="50" t="n">
        <v>0</v>
      </c>
      <c r="P255" s="50" t="n">
        <v>0</v>
      </c>
      <c r="Q255" s="50" t="n">
        <v>0</v>
      </c>
      <c r="R255" s="50" t="n">
        <v>0</v>
      </c>
      <c r="S255" s="50" t="n">
        <v>1</v>
      </c>
      <c r="T255" s="50" t="n">
        <v>2</v>
      </c>
      <c r="U255" s="50" t="n">
        <v>0</v>
      </c>
      <c r="V255" s="50" t="n">
        <v>4</v>
      </c>
      <c r="W255" s="50" t="n">
        <v>2.1</v>
      </c>
      <c r="X255" s="50" t="n">
        <v>9</v>
      </c>
      <c r="Y255" s="50" t="n">
        <v>2.8</v>
      </c>
      <c r="Z255" s="50" t="n">
        <v>2</v>
      </c>
      <c r="AA255" s="50" t="n">
        <v>0</v>
      </c>
      <c r="AB255" s="50" t="n">
        <v>1</v>
      </c>
      <c r="AC255" s="50" t="n">
        <v>2</v>
      </c>
      <c r="AD255" s="50" t="n">
        <v>141.7</v>
      </c>
      <c r="AE255" s="50" t="n">
        <v>0</v>
      </c>
      <c r="AF255" s="50" t="n">
        <v>15</v>
      </c>
      <c r="AG255" s="50" t="n">
        <v>1112.2</v>
      </c>
      <c r="AH255" s="50" t="n">
        <v>7</v>
      </c>
    </row>
    <row r="256" customFormat="false" ht="15" hidden="false" customHeight="false" outlineLevel="0" collapsed="false">
      <c r="A256" s="50" t="s">
        <v>1087</v>
      </c>
      <c r="B256" s="50" t="s">
        <v>128</v>
      </c>
      <c r="C256" s="50" t="s">
        <v>362</v>
      </c>
      <c r="D256" s="50" t="n">
        <v>2837</v>
      </c>
      <c r="E256" s="50" t="n">
        <v>1215</v>
      </c>
      <c r="F256" s="50" t="n">
        <v>172</v>
      </c>
      <c r="G256" s="50" t="n">
        <v>1388</v>
      </c>
      <c r="H256" s="50" t="n">
        <v>933</v>
      </c>
      <c r="I256" s="50" t="n">
        <v>86</v>
      </c>
      <c r="J256" s="50" t="n">
        <v>1441</v>
      </c>
      <c r="K256" s="50" t="n">
        <v>282</v>
      </c>
      <c r="L256" s="50" t="n">
        <v>24.241</v>
      </c>
      <c r="M256" s="50" t="n">
        <v>707</v>
      </c>
      <c r="N256" s="50" t="n">
        <v>605</v>
      </c>
      <c r="O256" s="50" t="n">
        <v>168</v>
      </c>
      <c r="P256" s="50" t="n">
        <v>28</v>
      </c>
      <c r="Q256" s="50" t="n">
        <v>5</v>
      </c>
      <c r="R256" s="50" t="n">
        <v>18</v>
      </c>
      <c r="S256" s="50" t="n">
        <v>95</v>
      </c>
      <c r="T256" s="50" t="n">
        <v>3</v>
      </c>
      <c r="U256" s="50" t="n">
        <v>4</v>
      </c>
      <c r="V256" s="50" t="n">
        <v>100</v>
      </c>
      <c r="W256" s="50" t="n">
        <v>252.9</v>
      </c>
      <c r="X256" s="50" t="n">
        <v>705</v>
      </c>
      <c r="Y256" s="50" t="n">
        <v>250.497</v>
      </c>
      <c r="Z256" s="50" t="n">
        <v>509</v>
      </c>
      <c r="AA256" s="50" t="n">
        <v>37</v>
      </c>
      <c r="AB256" s="50" t="n">
        <v>191</v>
      </c>
      <c r="AC256" s="50" t="n">
        <v>508</v>
      </c>
      <c r="AD256" s="50" t="n">
        <v>44612.3</v>
      </c>
      <c r="AE256" s="50" t="n">
        <v>191</v>
      </c>
      <c r="AF256" s="50" t="n">
        <v>1075</v>
      </c>
      <c r="AG256" s="50" t="n">
        <v>76601.4</v>
      </c>
      <c r="AH256" s="50" t="n">
        <v>175</v>
      </c>
    </row>
    <row r="257" customFormat="false" ht="15" hidden="false" customHeight="false" outlineLevel="0" collapsed="false">
      <c r="A257" s="50" t="s">
        <v>1088</v>
      </c>
      <c r="B257" s="50" t="s">
        <v>128</v>
      </c>
      <c r="C257" s="50" t="s">
        <v>363</v>
      </c>
      <c r="D257" s="50" t="n">
        <v>2595</v>
      </c>
      <c r="E257" s="50" t="n">
        <v>1097</v>
      </c>
      <c r="F257" s="50" t="n">
        <v>332</v>
      </c>
      <c r="G257" s="50" t="n">
        <v>1240</v>
      </c>
      <c r="H257" s="50" t="n">
        <v>806</v>
      </c>
      <c r="I257" s="50" t="n">
        <v>143</v>
      </c>
      <c r="J257" s="50" t="n">
        <v>1352</v>
      </c>
      <c r="K257" s="50" t="n">
        <v>291</v>
      </c>
      <c r="L257" s="50" t="n">
        <v>7.14</v>
      </c>
      <c r="M257" s="50" t="n">
        <v>612</v>
      </c>
      <c r="N257" s="50" t="n">
        <v>526</v>
      </c>
      <c r="O257" s="50" t="n">
        <v>121</v>
      </c>
      <c r="P257" s="50" t="n">
        <v>28</v>
      </c>
      <c r="Q257" s="50" t="n">
        <v>1</v>
      </c>
      <c r="R257" s="50" t="n">
        <v>26</v>
      </c>
      <c r="S257" s="50" t="n">
        <v>71</v>
      </c>
      <c r="T257" s="50" t="n">
        <v>10</v>
      </c>
      <c r="U257" s="50" t="n">
        <v>4</v>
      </c>
      <c r="V257" s="50" t="n">
        <v>194</v>
      </c>
      <c r="W257" s="50" t="n">
        <v>206.1</v>
      </c>
      <c r="X257" s="50" t="n">
        <v>611</v>
      </c>
      <c r="Y257" s="50" t="n">
        <v>192.22</v>
      </c>
      <c r="Z257" s="50" t="n">
        <v>336</v>
      </c>
      <c r="AA257" s="50" t="n">
        <v>41</v>
      </c>
      <c r="AB257" s="50" t="n">
        <v>141</v>
      </c>
      <c r="AC257" s="50" t="n">
        <v>335</v>
      </c>
      <c r="AD257" s="50" t="n">
        <v>29982.3</v>
      </c>
      <c r="AE257" s="50" t="n">
        <v>142</v>
      </c>
      <c r="AF257" s="50" t="n">
        <v>980</v>
      </c>
      <c r="AG257" s="50" t="n">
        <v>71693.1</v>
      </c>
      <c r="AH257" s="50" t="n">
        <v>256</v>
      </c>
    </row>
    <row r="258" customFormat="false" ht="15" hidden="false" customHeight="false" outlineLevel="0" collapsed="false">
      <c r="A258" s="50" t="s">
        <v>1089</v>
      </c>
      <c r="B258" s="50" t="s">
        <v>128</v>
      </c>
      <c r="C258" s="50" t="s">
        <v>364</v>
      </c>
      <c r="D258" s="50" t="n">
        <v>2346</v>
      </c>
      <c r="E258" s="50" t="n">
        <v>1130</v>
      </c>
      <c r="F258" s="50" t="n">
        <v>231</v>
      </c>
      <c r="G258" s="50" t="n">
        <v>1099</v>
      </c>
      <c r="H258" s="50" t="n">
        <v>714</v>
      </c>
      <c r="I258" s="50" t="n">
        <v>68</v>
      </c>
      <c r="J258" s="50" t="n">
        <v>1245</v>
      </c>
      <c r="K258" s="50" t="n">
        <v>416</v>
      </c>
      <c r="L258" s="50" t="n">
        <v>9.12</v>
      </c>
      <c r="M258" s="50" t="n">
        <v>607</v>
      </c>
      <c r="N258" s="50" t="n">
        <v>551</v>
      </c>
      <c r="O258" s="50" t="n">
        <v>134</v>
      </c>
      <c r="P258" s="50" t="n">
        <v>27</v>
      </c>
      <c r="Q258" s="50" t="n">
        <v>2</v>
      </c>
      <c r="R258" s="50" t="n">
        <v>27</v>
      </c>
      <c r="S258" s="50" t="n">
        <v>34</v>
      </c>
      <c r="T258" s="50" t="n">
        <v>15</v>
      </c>
      <c r="U258" s="50" t="n">
        <v>5</v>
      </c>
      <c r="V258" s="50" t="n">
        <v>139</v>
      </c>
      <c r="W258" s="50" t="n">
        <v>196.85</v>
      </c>
      <c r="X258" s="50" t="n">
        <v>605</v>
      </c>
      <c r="Y258" s="50" t="n">
        <v>208.54</v>
      </c>
      <c r="Z258" s="50" t="n">
        <v>417</v>
      </c>
      <c r="AA258" s="50" t="n">
        <v>42</v>
      </c>
      <c r="AB258" s="50" t="n">
        <v>181</v>
      </c>
      <c r="AC258" s="50" t="n">
        <v>416</v>
      </c>
      <c r="AD258" s="50" t="n">
        <v>36937.8</v>
      </c>
      <c r="AE258" s="50" t="n">
        <v>168</v>
      </c>
      <c r="AF258" s="50" t="n">
        <v>1005</v>
      </c>
      <c r="AG258" s="50" t="n">
        <v>72280.4</v>
      </c>
      <c r="AH258" s="50" t="n">
        <v>175</v>
      </c>
    </row>
    <row r="259" customFormat="false" ht="15" hidden="false" customHeight="false" outlineLevel="0" collapsed="false">
      <c r="A259" s="50" t="s">
        <v>1090</v>
      </c>
      <c r="B259" s="50" t="s">
        <v>128</v>
      </c>
      <c r="C259" s="50" t="s">
        <v>365</v>
      </c>
      <c r="D259" s="50" t="n">
        <v>2489</v>
      </c>
      <c r="E259" s="50" t="n">
        <v>1141</v>
      </c>
      <c r="F259" s="50" t="n">
        <v>312</v>
      </c>
      <c r="G259" s="50" t="n">
        <v>1160</v>
      </c>
      <c r="H259" s="50" t="n">
        <v>799</v>
      </c>
      <c r="I259" s="50" t="n">
        <v>129</v>
      </c>
      <c r="J259" s="50" t="n">
        <v>1314</v>
      </c>
      <c r="K259" s="50" t="n">
        <v>342</v>
      </c>
      <c r="L259" s="50" t="n">
        <v>23.37</v>
      </c>
      <c r="M259" s="50" t="n">
        <v>592</v>
      </c>
      <c r="N259" s="50" t="n">
        <v>511</v>
      </c>
      <c r="O259" s="50" t="n">
        <v>143</v>
      </c>
      <c r="P259" s="50" t="n">
        <v>32</v>
      </c>
      <c r="Q259" s="50" t="n">
        <v>2</v>
      </c>
      <c r="R259" s="50" t="n">
        <v>21</v>
      </c>
      <c r="S259" s="50" t="n">
        <v>71</v>
      </c>
      <c r="T259" s="50" t="n">
        <v>5</v>
      </c>
      <c r="U259" s="50" t="n">
        <v>5</v>
      </c>
      <c r="V259" s="50" t="n">
        <v>157</v>
      </c>
      <c r="W259" s="50" t="n">
        <v>214.8</v>
      </c>
      <c r="X259" s="50" t="n">
        <v>588</v>
      </c>
      <c r="Y259" s="50" t="n">
        <v>217.206</v>
      </c>
      <c r="Z259" s="50" t="n">
        <v>359</v>
      </c>
      <c r="AA259" s="50" t="n">
        <v>53</v>
      </c>
      <c r="AB259" s="50" t="n">
        <v>165</v>
      </c>
      <c r="AC259" s="50" t="n">
        <v>359</v>
      </c>
      <c r="AD259" s="50" t="n">
        <v>32264.8</v>
      </c>
      <c r="AE259" s="50" t="n">
        <v>147</v>
      </c>
      <c r="AF259" s="50" t="n">
        <v>1001</v>
      </c>
      <c r="AG259" s="50" t="n">
        <v>75780</v>
      </c>
      <c r="AH259" s="50" t="n">
        <v>598</v>
      </c>
    </row>
    <row r="260" customFormat="false" ht="15" hidden="false" customHeight="false" outlineLevel="0" collapsed="false">
      <c r="A260" s="50" t="s">
        <v>1091</v>
      </c>
      <c r="B260" s="50" t="s">
        <v>128</v>
      </c>
      <c r="C260" s="50" t="s">
        <v>366</v>
      </c>
      <c r="D260" s="50" t="n">
        <v>1611</v>
      </c>
      <c r="E260" s="50" t="n">
        <v>704</v>
      </c>
      <c r="F260" s="50" t="n">
        <v>137</v>
      </c>
      <c r="G260" s="50" t="n">
        <v>807</v>
      </c>
      <c r="H260" s="50" t="n">
        <v>507</v>
      </c>
      <c r="I260" s="50" t="n">
        <v>58</v>
      </c>
      <c r="J260" s="50" t="n">
        <v>801</v>
      </c>
      <c r="K260" s="50" t="n">
        <v>197</v>
      </c>
      <c r="L260" s="50" t="n">
        <v>-2.798</v>
      </c>
      <c r="M260" s="50" t="n">
        <v>423</v>
      </c>
      <c r="N260" s="50" t="n">
        <v>384</v>
      </c>
      <c r="O260" s="50" t="n">
        <v>99</v>
      </c>
      <c r="P260" s="50" t="n">
        <v>19</v>
      </c>
      <c r="Q260" s="50" t="n">
        <v>4</v>
      </c>
      <c r="R260" s="50" t="n">
        <v>10</v>
      </c>
      <c r="S260" s="50" t="n">
        <v>32</v>
      </c>
      <c r="T260" s="50" t="n">
        <v>5</v>
      </c>
      <c r="U260" s="50" t="n">
        <v>2</v>
      </c>
      <c r="V260" s="50" t="n">
        <v>84</v>
      </c>
      <c r="W260" s="50" t="n">
        <v>135.45</v>
      </c>
      <c r="X260" s="50" t="n">
        <v>422</v>
      </c>
      <c r="Y260" s="50" t="n">
        <v>140.565</v>
      </c>
      <c r="Z260" s="50" t="n">
        <v>302</v>
      </c>
      <c r="AA260" s="50" t="n">
        <v>23</v>
      </c>
      <c r="AB260" s="50" t="n">
        <v>127</v>
      </c>
      <c r="AC260" s="50" t="n">
        <v>301</v>
      </c>
      <c r="AD260" s="50" t="n">
        <v>26712.3</v>
      </c>
      <c r="AE260" s="50" t="n">
        <v>125</v>
      </c>
      <c r="AF260" s="50" t="n">
        <v>627</v>
      </c>
      <c r="AG260" s="50" t="n">
        <v>45202.1</v>
      </c>
      <c r="AH260" s="50" t="n">
        <v>130</v>
      </c>
    </row>
    <row r="261" customFormat="false" ht="15" hidden="false" customHeight="false" outlineLevel="0" collapsed="false">
      <c r="A261" s="50" t="s">
        <v>1092</v>
      </c>
      <c r="B261" s="50" t="s">
        <v>128</v>
      </c>
      <c r="C261" s="50" t="s">
        <v>367</v>
      </c>
      <c r="D261" s="50" t="n">
        <v>1622</v>
      </c>
      <c r="E261" s="50" t="n">
        <v>781</v>
      </c>
      <c r="F261" s="50" t="n">
        <v>111</v>
      </c>
      <c r="G261" s="50" t="n">
        <v>839</v>
      </c>
      <c r="H261" s="50" t="n">
        <v>562</v>
      </c>
      <c r="I261" s="50" t="n">
        <v>37</v>
      </c>
      <c r="J261" s="50" t="n">
        <v>781</v>
      </c>
      <c r="K261" s="50" t="n">
        <v>219</v>
      </c>
      <c r="L261" s="50" t="n">
        <v>-14.661</v>
      </c>
      <c r="M261" s="50" t="n">
        <v>423</v>
      </c>
      <c r="N261" s="50" t="n">
        <v>371</v>
      </c>
      <c r="O261" s="50" t="n">
        <v>74</v>
      </c>
      <c r="P261" s="50" t="n">
        <v>15</v>
      </c>
      <c r="Q261" s="50" t="n">
        <v>4</v>
      </c>
      <c r="R261" s="50" t="n">
        <v>4</v>
      </c>
      <c r="S261" s="50" t="n">
        <v>42</v>
      </c>
      <c r="T261" s="50" t="n">
        <v>5</v>
      </c>
      <c r="U261" s="50" t="n">
        <v>2</v>
      </c>
      <c r="V261" s="50" t="n">
        <v>69</v>
      </c>
      <c r="W261" s="50" t="n">
        <v>111.25</v>
      </c>
      <c r="X261" s="50" t="n">
        <v>418</v>
      </c>
      <c r="Y261" s="50" t="n">
        <v>118.817</v>
      </c>
      <c r="Z261" s="50" t="n">
        <v>307</v>
      </c>
      <c r="AA261" s="50" t="n">
        <v>6</v>
      </c>
      <c r="AB261" s="50" t="n">
        <v>69</v>
      </c>
      <c r="AC261" s="50" t="n">
        <v>306</v>
      </c>
      <c r="AD261" s="50" t="n">
        <v>26056.1</v>
      </c>
      <c r="AE261" s="50" t="n">
        <v>119</v>
      </c>
      <c r="AF261" s="50" t="n">
        <v>669</v>
      </c>
      <c r="AG261" s="50" t="n">
        <v>45482.4</v>
      </c>
      <c r="AH261" s="50" t="n">
        <v>30</v>
      </c>
    </row>
    <row r="262" customFormat="false" ht="15" hidden="false" customHeight="false" outlineLevel="0" collapsed="false">
      <c r="A262" s="50" t="s">
        <v>1093</v>
      </c>
      <c r="B262" s="50" t="s">
        <v>128</v>
      </c>
      <c r="C262" s="50" t="s">
        <v>368</v>
      </c>
      <c r="D262" s="50" t="n">
        <v>1785</v>
      </c>
      <c r="E262" s="50" t="n">
        <v>748</v>
      </c>
      <c r="F262" s="50" t="n">
        <v>153</v>
      </c>
      <c r="G262" s="50" t="n">
        <v>864</v>
      </c>
      <c r="H262" s="50" t="n">
        <v>576</v>
      </c>
      <c r="I262" s="50" t="n">
        <v>80</v>
      </c>
      <c r="J262" s="50" t="n">
        <v>910</v>
      </c>
      <c r="K262" s="50" t="n">
        <v>172</v>
      </c>
      <c r="L262" s="50" t="n">
        <v>2.244</v>
      </c>
      <c r="M262" s="50" t="n">
        <v>420</v>
      </c>
      <c r="N262" s="50" t="n">
        <v>358</v>
      </c>
      <c r="O262" s="50" t="n">
        <v>93</v>
      </c>
      <c r="P262" s="50" t="n">
        <v>13</v>
      </c>
      <c r="Q262" s="50" t="n">
        <v>0</v>
      </c>
      <c r="R262" s="50" t="n">
        <v>8</v>
      </c>
      <c r="S262" s="50" t="n">
        <v>57</v>
      </c>
      <c r="T262" s="50" t="n">
        <v>3</v>
      </c>
      <c r="U262" s="50" t="n">
        <v>2</v>
      </c>
      <c r="V262" s="50" t="n">
        <v>81</v>
      </c>
      <c r="W262" s="50" t="n">
        <v>136.95</v>
      </c>
      <c r="X262" s="50" t="n">
        <v>417</v>
      </c>
      <c r="Y262" s="50" t="n">
        <v>135.56</v>
      </c>
      <c r="Z262" s="50" t="n">
        <v>279</v>
      </c>
      <c r="AA262" s="50" t="n">
        <v>17</v>
      </c>
      <c r="AB262" s="50" t="n">
        <v>90</v>
      </c>
      <c r="AC262" s="50" t="n">
        <v>279</v>
      </c>
      <c r="AD262" s="50" t="n">
        <v>24062.2</v>
      </c>
      <c r="AE262" s="50" t="n">
        <v>111</v>
      </c>
      <c r="AF262" s="50" t="n">
        <v>668</v>
      </c>
      <c r="AG262" s="50" t="n">
        <v>45518.2</v>
      </c>
      <c r="AH262" s="50" t="n">
        <v>23</v>
      </c>
    </row>
    <row r="263" customFormat="false" ht="15" hidden="false" customHeight="false" outlineLevel="0" collapsed="false">
      <c r="A263" s="50" t="s">
        <v>1094</v>
      </c>
      <c r="B263" s="50" t="s">
        <v>128</v>
      </c>
      <c r="C263" s="50" t="s">
        <v>369</v>
      </c>
      <c r="D263" s="50" t="n">
        <v>1389</v>
      </c>
      <c r="E263" s="50" t="n">
        <v>651</v>
      </c>
      <c r="F263" s="50" t="n">
        <v>165</v>
      </c>
      <c r="G263" s="50" t="n">
        <v>672</v>
      </c>
      <c r="H263" s="50" t="n">
        <v>443</v>
      </c>
      <c r="I263" s="50" t="n">
        <v>69</v>
      </c>
      <c r="J263" s="50" t="n">
        <v>715</v>
      </c>
      <c r="K263" s="50" t="n">
        <v>208</v>
      </c>
      <c r="L263" s="50" t="n">
        <v>4.504</v>
      </c>
      <c r="M263" s="50" t="n">
        <v>364</v>
      </c>
      <c r="N263" s="50" t="n">
        <v>330</v>
      </c>
      <c r="O263" s="50" t="n">
        <v>87</v>
      </c>
      <c r="P263" s="50" t="n">
        <v>19</v>
      </c>
      <c r="Q263" s="50" t="n">
        <v>2</v>
      </c>
      <c r="R263" s="50" t="n">
        <v>10</v>
      </c>
      <c r="S263" s="50" t="n">
        <v>30</v>
      </c>
      <c r="T263" s="50" t="n">
        <v>0</v>
      </c>
      <c r="U263" s="50" t="n">
        <v>3</v>
      </c>
      <c r="V263" s="50" t="n">
        <v>87</v>
      </c>
      <c r="W263" s="50" t="n">
        <v>117.65</v>
      </c>
      <c r="X263" s="50" t="n">
        <v>362</v>
      </c>
      <c r="Y263" s="50" t="n">
        <v>109.369</v>
      </c>
      <c r="Z263" s="50" t="n">
        <v>247</v>
      </c>
      <c r="AA263" s="50" t="n">
        <v>21</v>
      </c>
      <c r="AB263" s="50" t="n">
        <v>102</v>
      </c>
      <c r="AC263" s="50" t="n">
        <v>247</v>
      </c>
      <c r="AD263" s="50" t="n">
        <v>21992.9</v>
      </c>
      <c r="AE263" s="50" t="n">
        <v>89</v>
      </c>
      <c r="AF263" s="50" t="n">
        <v>568</v>
      </c>
      <c r="AG263" s="50" t="n">
        <v>40551</v>
      </c>
      <c r="AH263" s="50" t="n">
        <v>122</v>
      </c>
    </row>
    <row r="264" customFormat="false" ht="15" hidden="false" customHeight="false" outlineLevel="0" collapsed="false">
      <c r="A264" s="50" t="s">
        <v>1095</v>
      </c>
      <c r="B264" s="50" t="s">
        <v>128</v>
      </c>
      <c r="C264" s="50" t="s">
        <v>370</v>
      </c>
      <c r="D264" s="50" t="n">
        <v>1098</v>
      </c>
      <c r="E264" s="50" t="n">
        <v>527</v>
      </c>
      <c r="F264" s="50" t="n">
        <v>85</v>
      </c>
      <c r="G264" s="50" t="n">
        <v>554</v>
      </c>
      <c r="H264" s="50" t="n">
        <v>351</v>
      </c>
      <c r="I264" s="50" t="n">
        <v>32</v>
      </c>
      <c r="J264" s="50" t="n">
        <v>544</v>
      </c>
      <c r="K264" s="50" t="n">
        <v>176</v>
      </c>
      <c r="L264" s="50" t="n">
        <v>-14.284</v>
      </c>
      <c r="M264" s="50" t="n">
        <v>291</v>
      </c>
      <c r="N264" s="50" t="n">
        <v>266</v>
      </c>
      <c r="O264" s="50" t="n">
        <v>55</v>
      </c>
      <c r="P264" s="50" t="n">
        <v>13</v>
      </c>
      <c r="Q264" s="50" t="n">
        <v>3</v>
      </c>
      <c r="R264" s="50" t="n">
        <v>5</v>
      </c>
      <c r="S264" s="50" t="n">
        <v>19</v>
      </c>
      <c r="T264" s="50" t="n">
        <v>0</v>
      </c>
      <c r="U264" s="50" t="n">
        <v>5</v>
      </c>
      <c r="V264" s="50" t="n">
        <v>49</v>
      </c>
      <c r="W264" s="50" t="n">
        <v>74.95</v>
      </c>
      <c r="X264" s="50" t="n">
        <v>289</v>
      </c>
      <c r="Y264" s="50" t="n">
        <v>87.751</v>
      </c>
      <c r="Z264" s="50" t="n">
        <v>223</v>
      </c>
      <c r="AA264" s="50" t="n">
        <v>11</v>
      </c>
      <c r="AB264" s="50" t="n">
        <v>83</v>
      </c>
      <c r="AC264" s="50" t="n">
        <v>222</v>
      </c>
      <c r="AD264" s="50" t="n">
        <v>19458.5</v>
      </c>
      <c r="AE264" s="50" t="n">
        <v>82</v>
      </c>
      <c r="AF264" s="50" t="n">
        <v>470</v>
      </c>
      <c r="AG264" s="50" t="n">
        <v>33336.2</v>
      </c>
      <c r="AH264" s="50" t="n">
        <v>36</v>
      </c>
    </row>
    <row r="265" customFormat="false" ht="15" hidden="false" customHeight="false" outlineLevel="0" collapsed="false">
      <c r="A265" s="50" t="s">
        <v>1096</v>
      </c>
      <c r="B265" s="50" t="s">
        <v>128</v>
      </c>
      <c r="C265" s="50" t="s">
        <v>371</v>
      </c>
      <c r="D265" s="50" t="n">
        <v>1017</v>
      </c>
      <c r="E265" s="50" t="n">
        <v>511</v>
      </c>
      <c r="F265" s="50" t="n">
        <v>134</v>
      </c>
      <c r="G265" s="50" t="n">
        <v>461</v>
      </c>
      <c r="H265" s="50" t="n">
        <v>309</v>
      </c>
      <c r="I265" s="50" t="n">
        <v>55</v>
      </c>
      <c r="J265" s="50" t="n">
        <v>556</v>
      </c>
      <c r="K265" s="50" t="n">
        <v>202</v>
      </c>
      <c r="L265" s="50" t="n">
        <v>1.394</v>
      </c>
      <c r="M265" s="50" t="n">
        <v>259</v>
      </c>
      <c r="N265" s="50" t="n">
        <v>231</v>
      </c>
      <c r="O265" s="50" t="n">
        <v>48</v>
      </c>
      <c r="P265" s="50" t="n">
        <v>5</v>
      </c>
      <c r="Q265" s="50" t="n">
        <v>2</v>
      </c>
      <c r="R265" s="50" t="n">
        <v>13</v>
      </c>
      <c r="S265" s="50" t="n">
        <v>18</v>
      </c>
      <c r="T265" s="50" t="n">
        <v>5</v>
      </c>
      <c r="U265" s="50" t="n">
        <v>3</v>
      </c>
      <c r="V265" s="50" t="n">
        <v>75</v>
      </c>
      <c r="W265" s="50" t="n">
        <v>78.15</v>
      </c>
      <c r="X265" s="50" t="n">
        <v>257</v>
      </c>
      <c r="Y265" s="50" t="n">
        <v>76.643</v>
      </c>
      <c r="Z265" s="50" t="n">
        <v>159</v>
      </c>
      <c r="AA265" s="50" t="n">
        <v>15</v>
      </c>
      <c r="AB265" s="50" t="n">
        <v>70</v>
      </c>
      <c r="AC265" s="50" t="n">
        <v>157</v>
      </c>
      <c r="AD265" s="50" t="n">
        <v>14100.4</v>
      </c>
      <c r="AE265" s="50" t="n">
        <v>59</v>
      </c>
      <c r="AF265" s="50" t="n">
        <v>456</v>
      </c>
      <c r="AG265" s="50" t="n">
        <v>32719.5</v>
      </c>
      <c r="AH265" s="50" t="n">
        <v>76</v>
      </c>
    </row>
    <row r="266" customFormat="false" ht="15" hidden="false" customHeight="false" outlineLevel="0" collapsed="false">
      <c r="A266" s="50" t="s">
        <v>1097</v>
      </c>
      <c r="B266" s="50" t="s">
        <v>128</v>
      </c>
      <c r="C266" s="50" t="s">
        <v>372</v>
      </c>
      <c r="D266" s="50" t="n">
        <v>755</v>
      </c>
      <c r="E266" s="50" t="n">
        <v>347</v>
      </c>
      <c r="F266" s="50" t="n">
        <v>49</v>
      </c>
      <c r="G266" s="50" t="n">
        <v>377</v>
      </c>
      <c r="H266" s="50" t="n">
        <v>239</v>
      </c>
      <c r="I266" s="50" t="n">
        <v>16</v>
      </c>
      <c r="J266" s="50" t="n">
        <v>377</v>
      </c>
      <c r="K266" s="50" t="n">
        <v>108</v>
      </c>
      <c r="L266" s="50" t="n">
        <v>-0.531</v>
      </c>
      <c r="M266" s="50" t="n">
        <v>206</v>
      </c>
      <c r="N266" s="50" t="n">
        <v>180</v>
      </c>
      <c r="O266" s="50" t="n">
        <v>49</v>
      </c>
      <c r="P266" s="50" t="n">
        <v>11</v>
      </c>
      <c r="Q266" s="50" t="n">
        <v>3</v>
      </c>
      <c r="R266" s="50" t="n">
        <v>3</v>
      </c>
      <c r="S266" s="50" t="n">
        <v>18</v>
      </c>
      <c r="T266" s="50" t="n">
        <v>4</v>
      </c>
      <c r="U266" s="50" t="n">
        <v>1</v>
      </c>
      <c r="V266" s="50" t="n">
        <v>42</v>
      </c>
      <c r="W266" s="50" t="n">
        <v>68.05</v>
      </c>
      <c r="X266" s="50" t="n">
        <v>202</v>
      </c>
      <c r="Y266" s="50" t="n">
        <v>63.348</v>
      </c>
      <c r="Z266" s="50" t="n">
        <v>142</v>
      </c>
      <c r="AA266" s="50" t="n">
        <v>3</v>
      </c>
      <c r="AB266" s="50" t="n">
        <v>54</v>
      </c>
      <c r="AC266" s="50" t="n">
        <v>142</v>
      </c>
      <c r="AD266" s="50" t="n">
        <v>12132.3</v>
      </c>
      <c r="AE266" s="50" t="n">
        <v>52</v>
      </c>
      <c r="AF266" s="50" t="n">
        <v>307</v>
      </c>
      <c r="AG266" s="50" t="n">
        <v>22610.4</v>
      </c>
      <c r="AH266" s="50" t="n">
        <v>97</v>
      </c>
    </row>
    <row r="267" customFormat="false" ht="15" hidden="false" customHeight="false" outlineLevel="0" collapsed="false">
      <c r="A267" s="50" t="s">
        <v>1098</v>
      </c>
      <c r="B267" s="50" t="s">
        <v>128</v>
      </c>
      <c r="C267" s="50" t="s">
        <v>373</v>
      </c>
      <c r="D267" s="50" t="n">
        <v>691</v>
      </c>
      <c r="E267" s="50" t="n">
        <v>380</v>
      </c>
      <c r="F267" s="50" t="n">
        <v>108</v>
      </c>
      <c r="G267" s="50" t="n">
        <v>294</v>
      </c>
      <c r="H267" s="50" t="n">
        <v>192</v>
      </c>
      <c r="I267" s="50" t="n">
        <v>35</v>
      </c>
      <c r="J267" s="50" t="n">
        <v>397</v>
      </c>
      <c r="K267" s="50" t="n">
        <v>188</v>
      </c>
      <c r="L267" s="50" t="n">
        <v>-7.561</v>
      </c>
      <c r="M267" s="50" t="n">
        <v>196</v>
      </c>
      <c r="N267" s="50" t="n">
        <v>187</v>
      </c>
      <c r="O267" s="50" t="n">
        <v>45</v>
      </c>
      <c r="P267" s="50" t="n">
        <v>12</v>
      </c>
      <c r="Q267" s="50" t="n">
        <v>1</v>
      </c>
      <c r="R267" s="50" t="n">
        <v>3</v>
      </c>
      <c r="S267" s="50" t="n">
        <v>6</v>
      </c>
      <c r="T267" s="50" t="n">
        <v>2</v>
      </c>
      <c r="U267" s="50" t="n">
        <v>1</v>
      </c>
      <c r="V267" s="50" t="n">
        <v>41</v>
      </c>
      <c r="W267" s="50" t="n">
        <v>54.3</v>
      </c>
      <c r="X267" s="50" t="n">
        <v>195</v>
      </c>
      <c r="Y267" s="50" t="n">
        <v>51.953</v>
      </c>
      <c r="Z267" s="50" t="n">
        <v>147</v>
      </c>
      <c r="AA267" s="50" t="n">
        <v>4</v>
      </c>
      <c r="AB267" s="50" t="n">
        <v>51</v>
      </c>
      <c r="AC267" s="50" t="n">
        <v>146</v>
      </c>
      <c r="AD267" s="50" t="n">
        <v>12500.1</v>
      </c>
      <c r="AE267" s="50" t="n">
        <v>50</v>
      </c>
      <c r="AF267" s="50" t="n">
        <v>340</v>
      </c>
      <c r="AG267" s="50" t="n">
        <v>24972.6</v>
      </c>
      <c r="AH267" s="50" t="n">
        <v>111</v>
      </c>
    </row>
    <row r="268" customFormat="false" ht="15" hidden="false" customHeight="false" outlineLevel="0" collapsed="false">
      <c r="A268" s="50" t="s">
        <v>1099</v>
      </c>
      <c r="B268" s="50" t="s">
        <v>128</v>
      </c>
      <c r="C268" s="50" t="s">
        <v>374</v>
      </c>
      <c r="D268" s="50" t="n">
        <v>653</v>
      </c>
      <c r="E268" s="50" t="n">
        <v>313</v>
      </c>
      <c r="F268" s="50" t="n">
        <v>52</v>
      </c>
      <c r="G268" s="50" t="n">
        <v>323</v>
      </c>
      <c r="H268" s="50" t="n">
        <v>217</v>
      </c>
      <c r="I268" s="50" t="n">
        <v>22</v>
      </c>
      <c r="J268" s="50" t="n">
        <v>330</v>
      </c>
      <c r="K268" s="50" t="n">
        <v>96</v>
      </c>
      <c r="L268" s="50" t="n">
        <v>-9.818</v>
      </c>
      <c r="M268" s="50" t="n">
        <v>175</v>
      </c>
      <c r="N268" s="50" t="n">
        <v>161</v>
      </c>
      <c r="O268" s="50" t="n">
        <v>29</v>
      </c>
      <c r="P268" s="50" t="n">
        <v>4</v>
      </c>
      <c r="Q268" s="50" t="n">
        <v>1</v>
      </c>
      <c r="R268" s="50" t="n">
        <v>7</v>
      </c>
      <c r="S268" s="50" t="n">
        <v>14</v>
      </c>
      <c r="T268" s="50" t="n">
        <v>0</v>
      </c>
      <c r="U268" s="50" t="n">
        <v>0</v>
      </c>
      <c r="V268" s="50" t="n">
        <v>29</v>
      </c>
      <c r="W268" s="50" t="n">
        <v>45.7</v>
      </c>
      <c r="X268" s="50" t="n">
        <v>175</v>
      </c>
      <c r="Y268" s="50" t="n">
        <v>47.553</v>
      </c>
      <c r="Z268" s="50" t="n">
        <v>132</v>
      </c>
      <c r="AA268" s="50" t="n">
        <v>10</v>
      </c>
      <c r="AB268" s="50" t="n">
        <v>44</v>
      </c>
      <c r="AC268" s="50" t="n">
        <v>132</v>
      </c>
      <c r="AD268" s="50" t="n">
        <v>11515.8</v>
      </c>
      <c r="AE268" s="50" t="n">
        <v>32</v>
      </c>
      <c r="AF268" s="50" t="n">
        <v>277</v>
      </c>
      <c r="AG268" s="50" t="n">
        <v>19770.5</v>
      </c>
      <c r="AH268" s="50" t="n">
        <v>52</v>
      </c>
    </row>
    <row r="269" customFormat="false" ht="15" hidden="false" customHeight="false" outlineLevel="0" collapsed="false">
      <c r="A269" s="50" t="s">
        <v>1100</v>
      </c>
      <c r="B269" s="50" t="s">
        <v>128</v>
      </c>
      <c r="C269" s="50" t="s">
        <v>375</v>
      </c>
      <c r="D269" s="50" t="n">
        <v>530</v>
      </c>
      <c r="E269" s="50" t="n">
        <v>237</v>
      </c>
      <c r="F269" s="50" t="n">
        <v>60</v>
      </c>
      <c r="G269" s="50" t="n">
        <v>257</v>
      </c>
      <c r="H269" s="50" t="n">
        <v>172</v>
      </c>
      <c r="I269" s="50" t="n">
        <v>27</v>
      </c>
      <c r="J269" s="50" t="n">
        <v>273</v>
      </c>
      <c r="K269" s="50" t="n">
        <v>65</v>
      </c>
      <c r="L269" s="50" t="n">
        <v>2.897</v>
      </c>
      <c r="M269" s="50" t="n">
        <v>140</v>
      </c>
      <c r="N269" s="50" t="n">
        <v>120</v>
      </c>
      <c r="O269" s="50" t="n">
        <v>30</v>
      </c>
      <c r="P269" s="50" t="n">
        <v>5</v>
      </c>
      <c r="Q269" s="50" t="n">
        <v>0</v>
      </c>
      <c r="R269" s="50" t="n">
        <v>5</v>
      </c>
      <c r="S269" s="50" t="n">
        <v>17</v>
      </c>
      <c r="T269" s="50" t="n">
        <v>2</v>
      </c>
      <c r="U269" s="50" t="n">
        <v>1</v>
      </c>
      <c r="V269" s="50" t="n">
        <v>36</v>
      </c>
      <c r="W269" s="50" t="n">
        <v>47.55</v>
      </c>
      <c r="X269" s="50" t="n">
        <v>140</v>
      </c>
      <c r="Y269" s="50" t="n">
        <v>44.405</v>
      </c>
      <c r="Z269" s="50" t="n">
        <v>85</v>
      </c>
      <c r="AA269" s="50" t="n">
        <v>6</v>
      </c>
      <c r="AB269" s="50" t="n">
        <v>36</v>
      </c>
      <c r="AC269" s="50" t="n">
        <v>85</v>
      </c>
      <c r="AD269" s="50" t="n">
        <v>7655.1</v>
      </c>
      <c r="AE269" s="50" t="n">
        <v>33</v>
      </c>
      <c r="AF269" s="50" t="n">
        <v>208</v>
      </c>
      <c r="AG269" s="50" t="n">
        <v>14299.2</v>
      </c>
      <c r="AH269" s="50" t="n">
        <v>6</v>
      </c>
    </row>
    <row r="270" customFormat="false" ht="15" hidden="false" customHeight="false" outlineLevel="0" collapsed="false">
      <c r="A270" s="50" t="s">
        <v>1101</v>
      </c>
      <c r="B270" s="50" t="s">
        <v>128</v>
      </c>
      <c r="C270" s="50" t="s">
        <v>376</v>
      </c>
      <c r="D270" s="50" t="n">
        <v>538</v>
      </c>
      <c r="E270" s="50" t="n">
        <v>284</v>
      </c>
      <c r="F270" s="50" t="n">
        <v>71</v>
      </c>
      <c r="G270" s="50" t="n">
        <v>260</v>
      </c>
      <c r="H270" s="50" t="n">
        <v>186</v>
      </c>
      <c r="I270" s="50" t="n">
        <v>34</v>
      </c>
      <c r="J270" s="50" t="n">
        <v>278</v>
      </c>
      <c r="K270" s="50" t="n">
        <v>98</v>
      </c>
      <c r="L270" s="50" t="n">
        <v>12.345</v>
      </c>
      <c r="M270" s="50" t="n">
        <v>138</v>
      </c>
      <c r="N270" s="50" t="n">
        <v>129</v>
      </c>
      <c r="O270" s="50" t="n">
        <v>44</v>
      </c>
      <c r="P270" s="50" t="n">
        <v>14</v>
      </c>
      <c r="Q270" s="50" t="n">
        <v>0</v>
      </c>
      <c r="R270" s="50" t="n">
        <v>8</v>
      </c>
      <c r="S270" s="50" t="n">
        <v>6</v>
      </c>
      <c r="T270" s="50" t="n">
        <v>2</v>
      </c>
      <c r="U270" s="50" t="n">
        <v>0</v>
      </c>
      <c r="V270" s="50" t="n">
        <v>32</v>
      </c>
      <c r="W270" s="50" t="n">
        <v>59.6</v>
      </c>
      <c r="X270" s="50" t="n">
        <v>138</v>
      </c>
      <c r="Y270" s="50" t="n">
        <v>51.681</v>
      </c>
      <c r="Z270" s="50" t="n">
        <v>97</v>
      </c>
      <c r="AA270" s="50" t="n">
        <v>15</v>
      </c>
      <c r="AB270" s="50" t="n">
        <v>48</v>
      </c>
      <c r="AC270" s="50" t="n">
        <v>97</v>
      </c>
      <c r="AD270" s="50" t="n">
        <v>8708.9</v>
      </c>
      <c r="AE270" s="50" t="n">
        <v>45</v>
      </c>
      <c r="AF270" s="50" t="n">
        <v>253</v>
      </c>
      <c r="AG270" s="50" t="n">
        <v>18498.8</v>
      </c>
      <c r="AH270" s="50" t="n">
        <v>79</v>
      </c>
    </row>
    <row r="271" customFormat="false" ht="15" hidden="false" customHeight="false" outlineLevel="0" collapsed="false">
      <c r="A271" s="50" t="s">
        <v>1102</v>
      </c>
      <c r="B271" s="50" t="s">
        <v>128</v>
      </c>
      <c r="C271" s="50" t="s">
        <v>269</v>
      </c>
      <c r="D271" s="50" t="n">
        <v>435</v>
      </c>
      <c r="E271" s="50" t="n">
        <v>187</v>
      </c>
      <c r="F271" s="50" t="n">
        <v>48</v>
      </c>
      <c r="G271" s="50" t="n">
        <v>211</v>
      </c>
      <c r="H271" s="50" t="n">
        <v>128</v>
      </c>
      <c r="I271" s="50" t="n">
        <v>22</v>
      </c>
      <c r="J271" s="50" t="n">
        <v>224</v>
      </c>
      <c r="K271" s="50" t="n">
        <v>59</v>
      </c>
      <c r="L271" s="50" t="n">
        <v>-3.897</v>
      </c>
      <c r="M271" s="50" t="n">
        <v>110</v>
      </c>
      <c r="N271" s="50" t="n">
        <v>93</v>
      </c>
      <c r="O271" s="50" t="n">
        <v>15</v>
      </c>
      <c r="P271" s="50" t="n">
        <v>2</v>
      </c>
      <c r="Q271" s="50" t="n">
        <v>1</v>
      </c>
      <c r="R271" s="50" t="n">
        <v>3</v>
      </c>
      <c r="S271" s="50" t="n">
        <v>13</v>
      </c>
      <c r="T271" s="50" t="n">
        <v>1</v>
      </c>
      <c r="U271" s="50" t="n">
        <v>2</v>
      </c>
      <c r="V271" s="50" t="n">
        <v>31</v>
      </c>
      <c r="W271" s="50" t="n">
        <v>28</v>
      </c>
      <c r="X271" s="50" t="n">
        <v>109</v>
      </c>
      <c r="Y271" s="50" t="n">
        <v>28.431</v>
      </c>
      <c r="Z271" s="50" t="n">
        <v>65</v>
      </c>
      <c r="AA271" s="50" t="n">
        <v>5</v>
      </c>
      <c r="AB271" s="50" t="n">
        <v>25</v>
      </c>
      <c r="AC271" s="50" t="n">
        <v>65</v>
      </c>
      <c r="AD271" s="50" t="n">
        <v>5638.4</v>
      </c>
      <c r="AE271" s="50" t="n">
        <v>21</v>
      </c>
      <c r="AF271" s="50" t="n">
        <v>164</v>
      </c>
      <c r="AG271" s="50" t="n">
        <v>11586.8</v>
      </c>
      <c r="AH271" s="50" t="n">
        <v>9</v>
      </c>
    </row>
    <row r="272" customFormat="false" ht="15" hidden="false" customHeight="false" outlineLevel="0" collapsed="false">
      <c r="A272" s="50" t="s">
        <v>1103</v>
      </c>
      <c r="B272" s="50" t="s">
        <v>128</v>
      </c>
      <c r="C272" s="50" t="s">
        <v>246</v>
      </c>
      <c r="D272" s="50" t="n">
        <v>386</v>
      </c>
      <c r="E272" s="50" t="n">
        <v>190</v>
      </c>
      <c r="F272" s="50" t="n">
        <v>62</v>
      </c>
      <c r="G272" s="50" t="n">
        <v>177</v>
      </c>
      <c r="H272" s="50" t="n">
        <v>128</v>
      </c>
      <c r="I272" s="50" t="n">
        <v>27</v>
      </c>
      <c r="J272" s="50" t="n">
        <v>209</v>
      </c>
      <c r="K272" s="50" t="n">
        <v>62</v>
      </c>
      <c r="L272" s="50" t="n">
        <v>-7.861</v>
      </c>
      <c r="M272" s="50" t="n">
        <v>105</v>
      </c>
      <c r="N272" s="50" t="n">
        <v>95</v>
      </c>
      <c r="O272" s="50" t="n">
        <v>13</v>
      </c>
      <c r="P272" s="50" t="n">
        <v>2</v>
      </c>
      <c r="Q272" s="50" t="n">
        <v>0</v>
      </c>
      <c r="R272" s="50" t="n">
        <v>2</v>
      </c>
      <c r="S272" s="50" t="n">
        <v>10</v>
      </c>
      <c r="T272" s="50" t="n">
        <v>0</v>
      </c>
      <c r="U272" s="50" t="n">
        <v>0</v>
      </c>
      <c r="V272" s="50" t="n">
        <v>35</v>
      </c>
      <c r="W272" s="50" t="n">
        <v>21.6</v>
      </c>
      <c r="X272" s="50" t="n">
        <v>105</v>
      </c>
      <c r="Y272" s="50" t="n">
        <v>30.403</v>
      </c>
      <c r="Z272" s="50" t="n">
        <v>60</v>
      </c>
      <c r="AA272" s="50" t="n">
        <v>5</v>
      </c>
      <c r="AB272" s="50" t="n">
        <v>26</v>
      </c>
      <c r="AC272" s="50" t="n">
        <v>60</v>
      </c>
      <c r="AD272" s="50" t="n">
        <v>5451.3</v>
      </c>
      <c r="AE272" s="50" t="n">
        <v>18</v>
      </c>
      <c r="AF272" s="50" t="n">
        <v>169</v>
      </c>
      <c r="AG272" s="50" t="n">
        <v>12369.8</v>
      </c>
      <c r="AH272" s="50" t="n">
        <v>59</v>
      </c>
    </row>
    <row r="273" customFormat="false" ht="15" hidden="false" customHeight="false" outlineLevel="0" collapsed="false">
      <c r="A273" s="50" t="s">
        <v>1104</v>
      </c>
      <c r="B273" s="50" t="s">
        <v>128</v>
      </c>
      <c r="C273" s="50" t="s">
        <v>377</v>
      </c>
      <c r="D273" s="50" t="n">
        <v>403</v>
      </c>
      <c r="E273" s="50" t="n">
        <v>195</v>
      </c>
      <c r="F273" s="50" t="n">
        <v>79</v>
      </c>
      <c r="G273" s="50" t="n">
        <v>182</v>
      </c>
      <c r="H273" s="50" t="n">
        <v>130</v>
      </c>
      <c r="I273" s="50" t="n">
        <v>35</v>
      </c>
      <c r="J273" s="50" t="n">
        <v>221</v>
      </c>
      <c r="K273" s="50" t="n">
        <v>65</v>
      </c>
      <c r="L273" s="50" t="n">
        <v>-7.086</v>
      </c>
      <c r="M273" s="50" t="n">
        <v>100</v>
      </c>
      <c r="N273" s="50" t="n">
        <v>93</v>
      </c>
      <c r="O273" s="50" t="n">
        <v>17</v>
      </c>
      <c r="P273" s="50" t="n">
        <v>0</v>
      </c>
      <c r="Q273" s="50" t="n">
        <v>1</v>
      </c>
      <c r="R273" s="50" t="n">
        <v>5</v>
      </c>
      <c r="S273" s="50" t="n">
        <v>5</v>
      </c>
      <c r="T273" s="50" t="n">
        <v>2</v>
      </c>
      <c r="U273" s="50" t="n">
        <v>0</v>
      </c>
      <c r="V273" s="50" t="n">
        <v>42</v>
      </c>
      <c r="W273" s="50" t="n">
        <v>26.4</v>
      </c>
      <c r="X273" s="50" t="n">
        <v>100</v>
      </c>
      <c r="Y273" s="50" t="n">
        <v>24.603</v>
      </c>
      <c r="Z273" s="50" t="n">
        <v>51</v>
      </c>
      <c r="AA273" s="50" t="n">
        <v>6</v>
      </c>
      <c r="AB273" s="50" t="n">
        <v>23</v>
      </c>
      <c r="AC273" s="50" t="n">
        <v>51</v>
      </c>
      <c r="AD273" s="50" t="n">
        <v>4474.5</v>
      </c>
      <c r="AE273" s="50" t="n">
        <v>18</v>
      </c>
      <c r="AF273" s="50" t="n">
        <v>172</v>
      </c>
      <c r="AG273" s="50" t="n">
        <v>12487.1</v>
      </c>
      <c r="AH273" s="50" t="n">
        <v>42</v>
      </c>
    </row>
    <row r="274" customFormat="false" ht="15" hidden="false" customHeight="false" outlineLevel="0" collapsed="false">
      <c r="A274" s="50" t="s">
        <v>1105</v>
      </c>
      <c r="B274" s="50" t="s">
        <v>128</v>
      </c>
      <c r="C274" s="50" t="s">
        <v>379</v>
      </c>
      <c r="D274" s="50" t="n">
        <v>278</v>
      </c>
      <c r="E274" s="50" t="n">
        <v>162</v>
      </c>
      <c r="F274" s="50" t="n">
        <v>42</v>
      </c>
      <c r="G274" s="50" t="n">
        <v>135</v>
      </c>
      <c r="H274" s="50" t="n">
        <v>105</v>
      </c>
      <c r="I274" s="50" t="n">
        <v>12</v>
      </c>
      <c r="J274" s="50" t="n">
        <v>142</v>
      </c>
      <c r="K274" s="50" t="n">
        <v>57</v>
      </c>
      <c r="L274" s="50" t="n">
        <v>-2.004</v>
      </c>
      <c r="M274" s="50" t="n">
        <v>80</v>
      </c>
      <c r="N274" s="50" t="n">
        <v>71</v>
      </c>
      <c r="O274" s="50" t="n">
        <v>15</v>
      </c>
      <c r="P274" s="50" t="n">
        <v>3</v>
      </c>
      <c r="Q274" s="50" t="n">
        <v>1</v>
      </c>
      <c r="R274" s="50" t="n">
        <v>1</v>
      </c>
      <c r="S274" s="50" t="n">
        <v>7</v>
      </c>
      <c r="T274" s="50" t="n">
        <v>1</v>
      </c>
      <c r="U274" s="50" t="n">
        <v>1</v>
      </c>
      <c r="V274" s="50" t="n">
        <v>27</v>
      </c>
      <c r="W274" s="50" t="n">
        <v>21.95</v>
      </c>
      <c r="X274" s="50" t="n">
        <v>80</v>
      </c>
      <c r="Y274" s="50" t="n">
        <v>23.656</v>
      </c>
      <c r="Z274" s="50" t="n">
        <v>45</v>
      </c>
      <c r="AA274" s="50" t="n">
        <v>5</v>
      </c>
      <c r="AB274" s="50" t="n">
        <v>20</v>
      </c>
      <c r="AC274" s="50" t="n">
        <v>45</v>
      </c>
      <c r="AD274" s="50" t="n">
        <v>4044.3</v>
      </c>
      <c r="AE274" s="50" t="n">
        <v>13</v>
      </c>
      <c r="AF274" s="50" t="n">
        <v>142</v>
      </c>
      <c r="AG274" s="50" t="n">
        <v>10660.9</v>
      </c>
      <c r="AH274" s="50" t="n">
        <v>74</v>
      </c>
    </row>
    <row r="275" customFormat="false" ht="15" hidden="false" customHeight="false" outlineLevel="0" collapsed="false">
      <c r="A275" s="50" t="s">
        <v>1106</v>
      </c>
      <c r="B275" s="50" t="s">
        <v>128</v>
      </c>
      <c r="C275" s="50" t="s">
        <v>381</v>
      </c>
      <c r="D275" s="50" t="n">
        <v>279</v>
      </c>
      <c r="E275" s="50" t="n">
        <v>146</v>
      </c>
      <c r="F275" s="50" t="n">
        <v>35</v>
      </c>
      <c r="G275" s="50" t="n">
        <v>129</v>
      </c>
      <c r="H275" s="50" t="n">
        <v>98</v>
      </c>
      <c r="I275" s="50" t="n">
        <v>17</v>
      </c>
      <c r="J275" s="50" t="n">
        <v>149</v>
      </c>
      <c r="K275" s="50" t="n">
        <v>48</v>
      </c>
      <c r="L275" s="50" t="n">
        <v>-5.904</v>
      </c>
      <c r="M275" s="50" t="n">
        <v>80</v>
      </c>
      <c r="N275" s="50" t="n">
        <v>68</v>
      </c>
      <c r="O275" s="50" t="n">
        <v>11</v>
      </c>
      <c r="P275" s="50" t="n">
        <v>1</v>
      </c>
      <c r="Q275" s="50" t="n">
        <v>0</v>
      </c>
      <c r="R275" s="50" t="n">
        <v>0</v>
      </c>
      <c r="S275" s="50" t="n">
        <v>9</v>
      </c>
      <c r="T275" s="50" t="n">
        <v>2</v>
      </c>
      <c r="U275" s="50" t="n">
        <v>1</v>
      </c>
      <c r="V275" s="50" t="n">
        <v>16</v>
      </c>
      <c r="W275" s="50" t="n">
        <v>17.95</v>
      </c>
      <c r="X275" s="50" t="n">
        <v>79</v>
      </c>
      <c r="Y275" s="50" t="n">
        <v>24.525</v>
      </c>
      <c r="Z275" s="50" t="n">
        <v>53</v>
      </c>
      <c r="AA275" s="50" t="n">
        <v>4</v>
      </c>
      <c r="AB275" s="50" t="n">
        <v>20</v>
      </c>
      <c r="AC275" s="50" t="n">
        <v>52</v>
      </c>
      <c r="AD275" s="50" t="n">
        <v>4604.5</v>
      </c>
      <c r="AE275" s="50" t="n">
        <v>17</v>
      </c>
      <c r="AF275" s="50" t="n">
        <v>128</v>
      </c>
      <c r="AG275" s="50" t="n">
        <v>9245.3</v>
      </c>
      <c r="AH275" s="50" t="n">
        <v>22</v>
      </c>
    </row>
    <row r="276" customFormat="false" ht="15" hidden="false" customHeight="false" outlineLevel="0" collapsed="false">
      <c r="A276" s="50" t="s">
        <v>1107</v>
      </c>
      <c r="B276" s="50" t="s">
        <v>128</v>
      </c>
      <c r="C276" s="50" t="s">
        <v>462</v>
      </c>
      <c r="D276" s="50" t="n">
        <v>212</v>
      </c>
      <c r="E276" s="50" t="n">
        <v>98</v>
      </c>
      <c r="F276" s="50" t="n">
        <v>28</v>
      </c>
      <c r="G276" s="50" t="n">
        <v>98</v>
      </c>
      <c r="H276" s="50" t="n">
        <v>67</v>
      </c>
      <c r="I276" s="50" t="n">
        <v>12</v>
      </c>
      <c r="J276" s="50" t="n">
        <v>114</v>
      </c>
      <c r="K276" s="50" t="n">
        <v>31</v>
      </c>
      <c r="L276" s="50" t="n">
        <v>-1.966</v>
      </c>
      <c r="M276" s="50" t="n">
        <v>46</v>
      </c>
      <c r="N276" s="50" t="n">
        <v>36</v>
      </c>
      <c r="O276" s="50" t="n">
        <v>6</v>
      </c>
      <c r="P276" s="50" t="n">
        <v>2</v>
      </c>
      <c r="Q276" s="50" t="n">
        <v>0</v>
      </c>
      <c r="R276" s="50" t="n">
        <v>0</v>
      </c>
      <c r="S276" s="50" t="n">
        <v>7</v>
      </c>
      <c r="T276" s="50" t="n">
        <v>1</v>
      </c>
      <c r="U276" s="50" t="n">
        <v>2</v>
      </c>
      <c r="V276" s="50" t="n">
        <v>12</v>
      </c>
      <c r="W276" s="50" t="n">
        <v>11.7</v>
      </c>
      <c r="X276" s="50" t="n">
        <v>46</v>
      </c>
      <c r="Y276" s="50" t="n">
        <v>13.149</v>
      </c>
      <c r="Z276" s="50" t="n">
        <v>26</v>
      </c>
      <c r="AA276" s="50" t="n">
        <v>2</v>
      </c>
      <c r="AB276" s="50" t="n">
        <v>7</v>
      </c>
      <c r="AC276" s="50" t="n">
        <v>26</v>
      </c>
      <c r="AD276" s="50" t="n">
        <v>2236.4</v>
      </c>
      <c r="AE276" s="50" t="n">
        <v>8</v>
      </c>
      <c r="AF276" s="50" t="n">
        <v>90</v>
      </c>
      <c r="AG276" s="50" t="n">
        <v>6339.8</v>
      </c>
      <c r="AH276" s="50" t="n">
        <v>4</v>
      </c>
    </row>
    <row r="277" customFormat="false" ht="15" hidden="false" customHeight="false" outlineLevel="0" collapsed="false">
      <c r="A277" s="50" t="s">
        <v>1108</v>
      </c>
      <c r="B277" s="50" t="s">
        <v>128</v>
      </c>
      <c r="C277" s="50" t="s">
        <v>464</v>
      </c>
      <c r="D277" s="50" t="n">
        <v>163</v>
      </c>
      <c r="E277" s="50" t="n">
        <v>74</v>
      </c>
      <c r="F277" s="50" t="n">
        <v>14</v>
      </c>
      <c r="G277" s="50" t="n">
        <v>77</v>
      </c>
      <c r="H277" s="50" t="n">
        <v>50</v>
      </c>
      <c r="I277" s="50" t="n">
        <v>6</v>
      </c>
      <c r="J277" s="50" t="n">
        <v>86</v>
      </c>
      <c r="K277" s="50" t="n">
        <v>24</v>
      </c>
      <c r="L277" s="50" t="n">
        <v>-1.341</v>
      </c>
      <c r="M277" s="50" t="n">
        <v>39</v>
      </c>
      <c r="N277" s="50" t="n">
        <v>36</v>
      </c>
      <c r="O277" s="50" t="n">
        <v>9</v>
      </c>
      <c r="P277" s="50" t="n">
        <v>1</v>
      </c>
      <c r="Q277" s="50" t="n">
        <v>1</v>
      </c>
      <c r="R277" s="50" t="n">
        <v>0</v>
      </c>
      <c r="S277" s="50" t="n">
        <v>2</v>
      </c>
      <c r="T277" s="50" t="n">
        <v>1</v>
      </c>
      <c r="U277" s="50" t="n">
        <v>0</v>
      </c>
      <c r="V277" s="50" t="n">
        <v>10</v>
      </c>
      <c r="W277" s="50" t="n">
        <v>11.25</v>
      </c>
      <c r="X277" s="50" t="n">
        <v>39</v>
      </c>
      <c r="Y277" s="50" t="n">
        <v>9.747</v>
      </c>
      <c r="Z277" s="50" t="n">
        <v>26</v>
      </c>
      <c r="AA277" s="50" t="n">
        <v>1</v>
      </c>
      <c r="AB277" s="50" t="n">
        <v>5</v>
      </c>
      <c r="AC277" s="50" t="n">
        <v>26</v>
      </c>
      <c r="AD277" s="50" t="n">
        <v>2217.3</v>
      </c>
      <c r="AE277" s="50" t="n">
        <v>8</v>
      </c>
      <c r="AF277" s="50" t="n">
        <v>65</v>
      </c>
      <c r="AG277" s="50" t="n">
        <v>4561.1</v>
      </c>
      <c r="AH277" s="50" t="n">
        <v>1</v>
      </c>
    </row>
    <row r="278" customFormat="false" ht="15" hidden="false" customHeight="false" outlineLevel="0" collapsed="false">
      <c r="A278" s="50" t="s">
        <v>1109</v>
      </c>
      <c r="B278" s="50" t="s">
        <v>128</v>
      </c>
      <c r="C278" s="50" t="s">
        <v>466</v>
      </c>
      <c r="D278" s="50" t="n">
        <v>142</v>
      </c>
      <c r="E278" s="50" t="n">
        <v>84</v>
      </c>
      <c r="F278" s="50" t="n">
        <v>26</v>
      </c>
      <c r="G278" s="50" t="n">
        <v>64</v>
      </c>
      <c r="H278" s="50" t="n">
        <v>51</v>
      </c>
      <c r="I278" s="50" t="n">
        <v>8</v>
      </c>
      <c r="J278" s="50" t="n">
        <v>78</v>
      </c>
      <c r="K278" s="50" t="n">
        <v>33</v>
      </c>
      <c r="L278" s="50" t="n">
        <v>-3.059</v>
      </c>
      <c r="M278" s="50" t="n">
        <v>38</v>
      </c>
      <c r="N278" s="50" t="n">
        <v>38</v>
      </c>
      <c r="O278" s="50" t="n">
        <v>6</v>
      </c>
      <c r="P278" s="50" t="n">
        <v>3</v>
      </c>
      <c r="Q278" s="50" t="n">
        <v>0</v>
      </c>
      <c r="R278" s="50" t="n">
        <v>2</v>
      </c>
      <c r="S278" s="50" t="n">
        <v>0</v>
      </c>
      <c r="T278" s="50" t="n">
        <v>0</v>
      </c>
      <c r="U278" s="50" t="n">
        <v>0</v>
      </c>
      <c r="V278" s="50" t="n">
        <v>16</v>
      </c>
      <c r="W278" s="50" t="n">
        <v>8.65</v>
      </c>
      <c r="X278" s="50" t="n">
        <v>38</v>
      </c>
      <c r="Y278" s="50" t="n">
        <v>11.8</v>
      </c>
      <c r="Z278" s="50" t="n">
        <v>22</v>
      </c>
      <c r="AA278" s="50" t="n">
        <v>5</v>
      </c>
      <c r="AB278" s="50" t="n">
        <v>10</v>
      </c>
      <c r="AC278" s="50" t="n">
        <v>22</v>
      </c>
      <c r="AD278" s="50" t="n">
        <v>2071.4</v>
      </c>
      <c r="AE278" s="50" t="n">
        <v>11</v>
      </c>
      <c r="AF278" s="50" t="n">
        <v>76</v>
      </c>
      <c r="AG278" s="50" t="n">
        <v>5392.1</v>
      </c>
      <c r="AH278" s="50" t="n">
        <v>10</v>
      </c>
    </row>
    <row r="279" customFormat="false" ht="15" hidden="false" customHeight="false" outlineLevel="0" collapsed="false">
      <c r="A279" s="50" t="s">
        <v>1110</v>
      </c>
      <c r="B279" s="50" t="s">
        <v>128</v>
      </c>
      <c r="C279" s="50" t="s">
        <v>468</v>
      </c>
      <c r="D279" s="50" t="n">
        <v>43</v>
      </c>
      <c r="E279" s="50" t="n">
        <v>21</v>
      </c>
      <c r="F279" s="50" t="n">
        <v>5</v>
      </c>
      <c r="G279" s="50" t="n">
        <v>20</v>
      </c>
      <c r="H279" s="50" t="n">
        <v>15</v>
      </c>
      <c r="I279" s="50" t="n">
        <v>1</v>
      </c>
      <c r="J279" s="50" t="n">
        <v>23</v>
      </c>
      <c r="K279" s="50" t="n">
        <v>6</v>
      </c>
      <c r="L279" s="50" t="n">
        <v>0.092</v>
      </c>
      <c r="M279" s="50" t="n">
        <v>11</v>
      </c>
      <c r="N279" s="50" t="n">
        <v>9</v>
      </c>
      <c r="O279" s="50" t="n">
        <v>2</v>
      </c>
      <c r="P279" s="50" t="n">
        <v>0</v>
      </c>
      <c r="Q279" s="50" t="n">
        <v>0</v>
      </c>
      <c r="R279" s="50" t="n">
        <v>0</v>
      </c>
      <c r="S279" s="50" t="n">
        <v>2</v>
      </c>
      <c r="T279" s="50" t="n">
        <v>0</v>
      </c>
      <c r="U279" s="50" t="n">
        <v>0</v>
      </c>
      <c r="V279" s="50" t="n">
        <v>3</v>
      </c>
      <c r="W279" s="50" t="n">
        <v>3.9</v>
      </c>
      <c r="X279" s="50" t="n">
        <v>11</v>
      </c>
      <c r="Y279" s="50" t="n">
        <v>4.037</v>
      </c>
      <c r="Z279" s="50" t="n">
        <v>6</v>
      </c>
      <c r="AA279" s="50" t="n">
        <v>0</v>
      </c>
      <c r="AB279" s="50" t="n">
        <v>1</v>
      </c>
      <c r="AC279" s="50" t="n">
        <v>6</v>
      </c>
      <c r="AD279" s="50" t="n">
        <v>505</v>
      </c>
      <c r="AE279" s="50" t="n">
        <v>5</v>
      </c>
      <c r="AF279" s="50" t="n">
        <v>19</v>
      </c>
      <c r="AG279" s="50" t="n">
        <v>1368.1</v>
      </c>
      <c r="AH279" s="50" t="n">
        <v>5</v>
      </c>
    </row>
    <row r="280" customFormat="false" ht="15" hidden="false" customHeight="false" outlineLevel="0" collapsed="false">
      <c r="A280" s="50" t="s">
        <v>1111</v>
      </c>
      <c r="B280" s="50" t="s">
        <v>128</v>
      </c>
      <c r="C280" s="50" t="s">
        <v>470</v>
      </c>
      <c r="D280" s="50" t="n">
        <v>25</v>
      </c>
      <c r="E280" s="50" t="n">
        <v>11</v>
      </c>
      <c r="F280" s="50" t="n">
        <v>1</v>
      </c>
      <c r="G280" s="50" t="n">
        <v>12</v>
      </c>
      <c r="H280" s="50" t="n">
        <v>8</v>
      </c>
      <c r="I280" s="50" t="n">
        <v>0</v>
      </c>
      <c r="J280" s="50" t="n">
        <v>13</v>
      </c>
      <c r="K280" s="50" t="n">
        <v>3</v>
      </c>
      <c r="L280" s="50" t="n">
        <v>-0.169</v>
      </c>
      <c r="M280" s="50" t="n">
        <v>7</v>
      </c>
      <c r="N280" s="50" t="n">
        <v>7</v>
      </c>
      <c r="O280" s="50" t="n">
        <v>2</v>
      </c>
      <c r="P280" s="50" t="n">
        <v>1</v>
      </c>
      <c r="Q280" s="50" t="n">
        <v>0</v>
      </c>
      <c r="R280" s="50" t="n">
        <v>0</v>
      </c>
      <c r="S280" s="50" t="n">
        <v>0</v>
      </c>
      <c r="T280" s="50" t="n">
        <v>0</v>
      </c>
      <c r="U280" s="50" t="n">
        <v>0</v>
      </c>
      <c r="V280" s="50" t="n">
        <v>1</v>
      </c>
      <c r="W280" s="50" t="n">
        <v>2.15</v>
      </c>
      <c r="X280" s="50" t="n">
        <v>7</v>
      </c>
      <c r="Y280" s="50" t="n">
        <v>1.315</v>
      </c>
      <c r="Z280" s="50" t="n">
        <v>6</v>
      </c>
      <c r="AA280" s="50" t="n">
        <v>0</v>
      </c>
      <c r="AB280" s="50" t="n">
        <v>2</v>
      </c>
      <c r="AC280" s="50" t="n">
        <v>6</v>
      </c>
      <c r="AD280" s="50" t="n">
        <v>527.4</v>
      </c>
      <c r="AE280" s="50" t="n">
        <v>2</v>
      </c>
      <c r="AF280" s="50" t="n">
        <v>10</v>
      </c>
      <c r="AG280" s="50" t="n">
        <v>726.8</v>
      </c>
      <c r="AH280" s="50" t="n">
        <v>1</v>
      </c>
    </row>
    <row r="281" customFormat="false" ht="15" hidden="false" customHeight="false" outlineLevel="0" collapsed="false">
      <c r="A281" s="50" t="s">
        <v>1112</v>
      </c>
      <c r="B281" s="50" t="s">
        <v>128</v>
      </c>
      <c r="C281" s="50" t="s">
        <v>472</v>
      </c>
      <c r="D281" s="50" t="n">
        <v>21</v>
      </c>
      <c r="E281" s="50" t="n">
        <v>10</v>
      </c>
      <c r="F281" s="50" t="n">
        <v>4</v>
      </c>
      <c r="G281" s="50" t="n">
        <v>14</v>
      </c>
      <c r="H281" s="50" t="n">
        <v>9</v>
      </c>
      <c r="I281" s="50" t="n">
        <v>4</v>
      </c>
      <c r="J281" s="50" t="n">
        <v>7</v>
      </c>
      <c r="K281" s="50" t="n">
        <v>1</v>
      </c>
      <c r="L281" s="50" t="n">
        <v>-1.292</v>
      </c>
      <c r="M281" s="50" t="n">
        <v>5</v>
      </c>
      <c r="N281" s="50" t="n">
        <v>5</v>
      </c>
      <c r="O281" s="50" t="n">
        <v>0</v>
      </c>
      <c r="P281" s="50" t="n">
        <v>0</v>
      </c>
      <c r="Q281" s="50" t="n">
        <v>0</v>
      </c>
      <c r="R281" s="50" t="n">
        <v>0</v>
      </c>
      <c r="S281" s="50" t="n">
        <v>0</v>
      </c>
      <c r="T281" s="50" t="n">
        <v>0</v>
      </c>
      <c r="U281" s="50" t="n">
        <v>0</v>
      </c>
      <c r="V281" s="50" t="n">
        <v>3</v>
      </c>
      <c r="W281" s="50" t="n">
        <v>0</v>
      </c>
      <c r="X281" s="50" t="n">
        <v>5</v>
      </c>
      <c r="Y281" s="50" t="n">
        <v>0.484</v>
      </c>
      <c r="Z281" s="50" t="n">
        <v>2</v>
      </c>
      <c r="AA281" s="50" t="n">
        <v>0</v>
      </c>
      <c r="AB281" s="50" t="n">
        <v>1</v>
      </c>
      <c r="AC281" s="50" t="n">
        <v>2</v>
      </c>
      <c r="AD281" s="50" t="n">
        <v>193.4</v>
      </c>
      <c r="AE281" s="50" t="n">
        <v>0</v>
      </c>
      <c r="AF281" s="50" t="n">
        <v>8</v>
      </c>
      <c r="AG281" s="50" t="n">
        <v>584.6</v>
      </c>
      <c r="AH281" s="50" t="n">
        <v>3</v>
      </c>
    </row>
    <row r="282" customFormat="false" ht="15" hidden="false" customHeight="false" outlineLevel="0" collapsed="false">
      <c r="A282" s="50" t="s">
        <v>1113</v>
      </c>
      <c r="B282" s="50" t="s">
        <v>130</v>
      </c>
      <c r="C282" s="50" t="s">
        <v>383</v>
      </c>
      <c r="D282" s="50" t="n">
        <v>2752</v>
      </c>
      <c r="E282" s="50" t="n">
        <v>1145</v>
      </c>
      <c r="F282" s="50" t="n">
        <v>197</v>
      </c>
      <c r="G282" s="50" t="n">
        <v>1148</v>
      </c>
      <c r="H282" s="50" t="n">
        <v>716</v>
      </c>
      <c r="I282" s="50" t="n">
        <v>59</v>
      </c>
      <c r="J282" s="50" t="n">
        <v>1480</v>
      </c>
      <c r="K282" s="50" t="n">
        <v>429</v>
      </c>
      <c r="L282" s="50" t="n">
        <v>60.932</v>
      </c>
      <c r="M282" s="50" t="n">
        <v>691</v>
      </c>
      <c r="N282" s="50" t="n">
        <v>566</v>
      </c>
      <c r="O282" s="50" t="n">
        <v>179</v>
      </c>
      <c r="P282" s="50" t="n">
        <v>34</v>
      </c>
      <c r="Q282" s="50" t="n">
        <v>1</v>
      </c>
      <c r="R282" s="50" t="n">
        <v>42</v>
      </c>
      <c r="S282" s="50" t="n">
        <v>109</v>
      </c>
      <c r="T282" s="50" t="n">
        <v>11</v>
      </c>
      <c r="U282" s="50" t="n">
        <v>5</v>
      </c>
      <c r="V282" s="50" t="n">
        <v>119</v>
      </c>
      <c r="W282" s="50" t="n">
        <v>281.5</v>
      </c>
      <c r="X282" s="50" t="n">
        <v>656</v>
      </c>
      <c r="Y282" s="50" t="n">
        <v>289.626</v>
      </c>
      <c r="Z282" s="50" t="n">
        <v>452</v>
      </c>
      <c r="AA282" s="50" t="n">
        <v>72</v>
      </c>
      <c r="AB282" s="50" t="n">
        <v>243</v>
      </c>
      <c r="AC282" s="50" t="n">
        <v>450</v>
      </c>
      <c r="AD282" s="50" t="n">
        <v>42479.5</v>
      </c>
      <c r="AE282" s="50" t="n">
        <v>187</v>
      </c>
      <c r="AF282" s="50" t="n">
        <v>1019</v>
      </c>
      <c r="AG282" s="50" t="n">
        <v>77723</v>
      </c>
      <c r="AH282" s="50" t="n">
        <v>643</v>
      </c>
    </row>
    <row r="283" customFormat="false" ht="15" hidden="false" customHeight="false" outlineLevel="0" collapsed="false">
      <c r="A283" s="50" t="s">
        <v>1114</v>
      </c>
      <c r="B283" s="50" t="s">
        <v>130</v>
      </c>
      <c r="C283" s="50" t="s">
        <v>385</v>
      </c>
      <c r="D283" s="50" t="n">
        <v>2929</v>
      </c>
      <c r="E283" s="50" t="n">
        <v>1269</v>
      </c>
      <c r="F283" s="50" t="n">
        <v>177</v>
      </c>
      <c r="G283" s="50" t="n">
        <v>1369</v>
      </c>
      <c r="H283" s="50" t="n">
        <v>849</v>
      </c>
      <c r="I283" s="50" t="n">
        <v>76</v>
      </c>
      <c r="J283" s="50" t="n">
        <v>1558</v>
      </c>
      <c r="K283" s="50" t="n">
        <v>420</v>
      </c>
      <c r="L283" s="50" t="n">
        <v>26.664</v>
      </c>
      <c r="M283" s="50" t="n">
        <v>659</v>
      </c>
      <c r="N283" s="50" t="n">
        <v>562</v>
      </c>
      <c r="O283" s="50" t="n">
        <v>147</v>
      </c>
      <c r="P283" s="50" t="n">
        <v>27</v>
      </c>
      <c r="Q283" s="50" t="n">
        <v>1</v>
      </c>
      <c r="R283" s="50" t="n">
        <v>25</v>
      </c>
      <c r="S283" s="50" t="n">
        <v>71</v>
      </c>
      <c r="T283" s="50" t="n">
        <v>19</v>
      </c>
      <c r="U283" s="50" t="n">
        <v>7</v>
      </c>
      <c r="V283" s="50" t="n">
        <v>88</v>
      </c>
      <c r="W283" s="50" t="n">
        <v>232.25</v>
      </c>
      <c r="X283" s="50" t="n">
        <v>656</v>
      </c>
      <c r="Y283" s="50" t="n">
        <v>212.012</v>
      </c>
      <c r="Z283" s="50" t="n">
        <v>481</v>
      </c>
      <c r="AA283" s="50" t="n">
        <v>23</v>
      </c>
      <c r="AB283" s="50" t="n">
        <v>141</v>
      </c>
      <c r="AC283" s="50" t="n">
        <v>480</v>
      </c>
      <c r="AD283" s="50" t="n">
        <v>41265.6</v>
      </c>
      <c r="AE283" s="50" t="n">
        <v>193</v>
      </c>
      <c r="AF283" s="50" t="n">
        <v>1055</v>
      </c>
      <c r="AG283" s="50" t="n">
        <v>70917.7</v>
      </c>
      <c r="AH283" s="50" t="n">
        <v>70</v>
      </c>
    </row>
    <row r="284" customFormat="false" ht="15" hidden="false" customHeight="false" outlineLevel="0" collapsed="false">
      <c r="A284" s="50" t="s">
        <v>1115</v>
      </c>
      <c r="B284" s="50" t="s">
        <v>130</v>
      </c>
      <c r="C284" s="50" t="s">
        <v>386</v>
      </c>
      <c r="D284" s="50" t="n">
        <v>2482</v>
      </c>
      <c r="E284" s="50" t="n">
        <v>1247</v>
      </c>
      <c r="F284" s="50" t="n">
        <v>334</v>
      </c>
      <c r="G284" s="50" t="n">
        <v>1122</v>
      </c>
      <c r="H284" s="50" t="n">
        <v>820</v>
      </c>
      <c r="I284" s="50" t="n">
        <v>119</v>
      </c>
      <c r="J284" s="50" t="n">
        <v>1351</v>
      </c>
      <c r="K284" s="50" t="n">
        <v>427</v>
      </c>
      <c r="L284" s="50" t="n">
        <v>4.144</v>
      </c>
      <c r="M284" s="50" t="n">
        <v>635</v>
      </c>
      <c r="N284" s="50" t="n">
        <v>571</v>
      </c>
      <c r="O284" s="50" t="n">
        <v>129</v>
      </c>
      <c r="P284" s="50" t="n">
        <v>26</v>
      </c>
      <c r="Q284" s="50" t="n">
        <v>1</v>
      </c>
      <c r="R284" s="50" t="n">
        <v>29</v>
      </c>
      <c r="S284" s="50" t="n">
        <v>51</v>
      </c>
      <c r="T284" s="50" t="n">
        <v>10</v>
      </c>
      <c r="U284" s="50" t="n">
        <v>3</v>
      </c>
      <c r="V284" s="50" t="n">
        <v>147</v>
      </c>
      <c r="W284" s="50" t="n">
        <v>198.4</v>
      </c>
      <c r="X284" s="50" t="n">
        <v>631</v>
      </c>
      <c r="Y284" s="50" t="n">
        <v>192.17</v>
      </c>
      <c r="Z284" s="50" t="n">
        <v>427</v>
      </c>
      <c r="AA284" s="50" t="n">
        <v>41</v>
      </c>
      <c r="AB284" s="50" t="n">
        <v>174</v>
      </c>
      <c r="AC284" s="50" t="n">
        <v>426</v>
      </c>
      <c r="AD284" s="50" t="n">
        <v>37927.4</v>
      </c>
      <c r="AE284" s="50" t="n">
        <v>141</v>
      </c>
      <c r="AF284" s="50" t="n">
        <v>1109</v>
      </c>
      <c r="AG284" s="50" t="n">
        <v>82448.1</v>
      </c>
      <c r="AH284" s="50" t="n">
        <v>486</v>
      </c>
    </row>
    <row r="285" customFormat="false" ht="15" hidden="false" customHeight="false" outlineLevel="0" collapsed="false">
      <c r="A285" s="50" t="s">
        <v>1116</v>
      </c>
      <c r="B285" s="50" t="s">
        <v>130</v>
      </c>
      <c r="C285" s="50" t="s">
        <v>387</v>
      </c>
      <c r="D285" s="50" t="n">
        <v>2036</v>
      </c>
      <c r="E285" s="50" t="n">
        <v>1000</v>
      </c>
      <c r="F285" s="50" t="n">
        <v>207</v>
      </c>
      <c r="G285" s="50" t="n">
        <v>910</v>
      </c>
      <c r="H285" s="50" t="n">
        <v>582</v>
      </c>
      <c r="I285" s="50" t="n">
        <v>71</v>
      </c>
      <c r="J285" s="50" t="n">
        <v>1124</v>
      </c>
      <c r="K285" s="50" t="n">
        <v>418</v>
      </c>
      <c r="L285" s="50" t="n">
        <v>-4.194</v>
      </c>
      <c r="M285" s="50" t="n">
        <v>573</v>
      </c>
      <c r="N285" s="50" t="n">
        <v>524</v>
      </c>
      <c r="O285" s="50" t="n">
        <v>131</v>
      </c>
      <c r="P285" s="50" t="n">
        <v>24</v>
      </c>
      <c r="Q285" s="50" t="n">
        <v>2</v>
      </c>
      <c r="R285" s="50" t="n">
        <v>16</v>
      </c>
      <c r="S285" s="50" t="n">
        <v>41</v>
      </c>
      <c r="T285" s="50" t="n">
        <v>3</v>
      </c>
      <c r="U285" s="50" t="n">
        <v>4</v>
      </c>
      <c r="V285" s="50" t="n">
        <v>114</v>
      </c>
      <c r="W285" s="50" t="n">
        <v>173.6</v>
      </c>
      <c r="X285" s="50" t="n">
        <v>567</v>
      </c>
      <c r="Y285" s="50" t="n">
        <v>153.533</v>
      </c>
      <c r="Z285" s="50" t="n">
        <v>415</v>
      </c>
      <c r="AA285" s="50" t="n">
        <v>17</v>
      </c>
      <c r="AB285" s="50" t="n">
        <v>130</v>
      </c>
      <c r="AC285" s="50" t="n">
        <v>411</v>
      </c>
      <c r="AD285" s="50" t="n">
        <v>34764.6</v>
      </c>
      <c r="AE285" s="50" t="n">
        <v>133</v>
      </c>
      <c r="AF285" s="50" t="n">
        <v>848</v>
      </c>
      <c r="AG285" s="50" t="n">
        <v>58170.3</v>
      </c>
      <c r="AH285" s="50" t="n">
        <v>80</v>
      </c>
    </row>
    <row r="286" customFormat="false" ht="15" hidden="false" customHeight="false" outlineLevel="0" collapsed="false">
      <c r="A286" s="50" t="s">
        <v>1117</v>
      </c>
      <c r="B286" s="50" t="s">
        <v>130</v>
      </c>
      <c r="C286" s="50" t="s">
        <v>388</v>
      </c>
      <c r="D286" s="50" t="n">
        <v>2364</v>
      </c>
      <c r="E286" s="50" t="n">
        <v>1146</v>
      </c>
      <c r="F286" s="50" t="n">
        <v>311</v>
      </c>
      <c r="G286" s="50" t="n">
        <v>1118</v>
      </c>
      <c r="H286" s="50" t="n">
        <v>773</v>
      </c>
      <c r="I286" s="50" t="n">
        <v>138</v>
      </c>
      <c r="J286" s="50" t="n">
        <v>1245</v>
      </c>
      <c r="K286" s="50" t="n">
        <v>373</v>
      </c>
      <c r="L286" s="50" t="n">
        <v>-10.65</v>
      </c>
      <c r="M286" s="50" t="n">
        <v>568</v>
      </c>
      <c r="N286" s="50" t="n">
        <v>510</v>
      </c>
      <c r="O286" s="50" t="n">
        <v>107</v>
      </c>
      <c r="P286" s="50" t="n">
        <v>17</v>
      </c>
      <c r="Q286" s="50" t="n">
        <v>6</v>
      </c>
      <c r="R286" s="50" t="n">
        <v>21</v>
      </c>
      <c r="S286" s="50" t="n">
        <v>44</v>
      </c>
      <c r="T286" s="50" t="n">
        <v>7</v>
      </c>
      <c r="U286" s="50" t="n">
        <v>6</v>
      </c>
      <c r="V286" s="50" t="n">
        <v>148</v>
      </c>
      <c r="W286" s="50" t="n">
        <v>165.95</v>
      </c>
      <c r="X286" s="50" t="n">
        <v>565</v>
      </c>
      <c r="Y286" s="50" t="n">
        <v>179.189</v>
      </c>
      <c r="Z286" s="50" t="n">
        <v>368</v>
      </c>
      <c r="AA286" s="50" t="n">
        <v>41</v>
      </c>
      <c r="AB286" s="50" t="n">
        <v>160</v>
      </c>
      <c r="AC286" s="50" t="n">
        <v>365</v>
      </c>
      <c r="AD286" s="50" t="n">
        <v>32366.1</v>
      </c>
      <c r="AE286" s="50" t="n">
        <v>121</v>
      </c>
      <c r="AF286" s="50" t="n">
        <v>1018</v>
      </c>
      <c r="AG286" s="50" t="n">
        <v>79365.7</v>
      </c>
      <c r="AH286" s="50" t="n">
        <v>802</v>
      </c>
    </row>
    <row r="287" customFormat="false" ht="15" hidden="false" customHeight="false" outlineLevel="0" collapsed="false">
      <c r="A287" s="50" t="s">
        <v>1118</v>
      </c>
      <c r="B287" s="50" t="s">
        <v>130</v>
      </c>
      <c r="C287" s="50" t="s">
        <v>389</v>
      </c>
      <c r="D287" s="50" t="n">
        <v>1776</v>
      </c>
      <c r="E287" s="50" t="n">
        <v>980</v>
      </c>
      <c r="F287" s="50" t="n">
        <v>288</v>
      </c>
      <c r="G287" s="50" t="n">
        <v>807</v>
      </c>
      <c r="H287" s="50" t="n">
        <v>601</v>
      </c>
      <c r="I287" s="50" t="n">
        <v>93</v>
      </c>
      <c r="J287" s="50" t="n">
        <v>965</v>
      </c>
      <c r="K287" s="50" t="n">
        <v>379</v>
      </c>
      <c r="L287" s="50" t="n">
        <v>11.081</v>
      </c>
      <c r="M287" s="50" t="n">
        <v>483</v>
      </c>
      <c r="N287" s="50" t="n">
        <v>447</v>
      </c>
      <c r="O287" s="50" t="n">
        <v>124</v>
      </c>
      <c r="P287" s="50" t="n">
        <v>19</v>
      </c>
      <c r="Q287" s="50" t="n">
        <v>2</v>
      </c>
      <c r="R287" s="50" t="n">
        <v>22</v>
      </c>
      <c r="S287" s="50" t="n">
        <v>24</v>
      </c>
      <c r="T287" s="50" t="n">
        <v>9</v>
      </c>
      <c r="U287" s="50" t="n">
        <v>3</v>
      </c>
      <c r="V287" s="50" t="n">
        <v>116</v>
      </c>
      <c r="W287" s="50" t="n">
        <v>166.95</v>
      </c>
      <c r="X287" s="50" t="n">
        <v>483</v>
      </c>
      <c r="Y287" s="50" t="n">
        <v>157.667</v>
      </c>
      <c r="Z287" s="50" t="n">
        <v>334</v>
      </c>
      <c r="AA287" s="50" t="n">
        <v>24</v>
      </c>
      <c r="AB287" s="50" t="n">
        <v>131</v>
      </c>
      <c r="AC287" s="50" t="n">
        <v>334</v>
      </c>
      <c r="AD287" s="50" t="n">
        <v>29588.5</v>
      </c>
      <c r="AE287" s="50" t="n">
        <v>121</v>
      </c>
      <c r="AF287" s="50" t="n">
        <v>873</v>
      </c>
      <c r="AG287" s="50" t="n">
        <v>63194.7</v>
      </c>
      <c r="AH287" s="50" t="n">
        <v>149</v>
      </c>
    </row>
    <row r="288" customFormat="false" ht="15" hidden="false" customHeight="false" outlineLevel="0" collapsed="false">
      <c r="A288" s="50" t="s">
        <v>1119</v>
      </c>
      <c r="B288" s="50" t="s">
        <v>130</v>
      </c>
      <c r="C288" s="50" t="s">
        <v>390</v>
      </c>
      <c r="D288" s="50" t="n">
        <v>1160</v>
      </c>
      <c r="E288" s="50" t="n">
        <v>665</v>
      </c>
      <c r="F288" s="50" t="n">
        <v>132</v>
      </c>
      <c r="G288" s="50" t="n">
        <v>546</v>
      </c>
      <c r="H288" s="50" t="n">
        <v>407</v>
      </c>
      <c r="I288" s="50" t="n">
        <v>38</v>
      </c>
      <c r="J288" s="50" t="n">
        <v>613</v>
      </c>
      <c r="K288" s="50" t="n">
        <v>258</v>
      </c>
      <c r="L288" s="50" t="n">
        <v>10.714</v>
      </c>
      <c r="M288" s="50" t="n">
        <v>361</v>
      </c>
      <c r="N288" s="50" t="n">
        <v>344</v>
      </c>
      <c r="O288" s="50" t="n">
        <v>98</v>
      </c>
      <c r="P288" s="50" t="n">
        <v>16</v>
      </c>
      <c r="Q288" s="50" t="n">
        <v>1</v>
      </c>
      <c r="R288" s="50" t="n">
        <v>14</v>
      </c>
      <c r="S288" s="50" t="n">
        <v>12</v>
      </c>
      <c r="T288" s="50" t="n">
        <v>3</v>
      </c>
      <c r="U288" s="50" t="n">
        <v>2</v>
      </c>
      <c r="V288" s="50" t="n">
        <v>57</v>
      </c>
      <c r="W288" s="50" t="n">
        <v>120.4</v>
      </c>
      <c r="X288" s="50" t="n">
        <v>361</v>
      </c>
      <c r="Y288" s="50" t="n">
        <v>112.787</v>
      </c>
      <c r="Z288" s="50" t="n">
        <v>289</v>
      </c>
      <c r="AA288" s="50" t="n">
        <v>20</v>
      </c>
      <c r="AB288" s="50" t="n">
        <v>112</v>
      </c>
      <c r="AC288" s="50" t="n">
        <v>289</v>
      </c>
      <c r="AD288" s="50" t="n">
        <v>25800.8</v>
      </c>
      <c r="AE288" s="50" t="n">
        <v>88</v>
      </c>
      <c r="AF288" s="50" t="n">
        <v>592</v>
      </c>
      <c r="AG288" s="50" t="n">
        <v>43011.1</v>
      </c>
      <c r="AH288" s="50" t="n">
        <v>142</v>
      </c>
    </row>
    <row r="289" customFormat="false" ht="15" hidden="false" customHeight="false" outlineLevel="0" collapsed="false">
      <c r="A289" s="50" t="s">
        <v>1120</v>
      </c>
      <c r="B289" s="50" t="s">
        <v>130</v>
      </c>
      <c r="C289" s="50" t="s">
        <v>391</v>
      </c>
      <c r="D289" s="50" t="n">
        <v>1120</v>
      </c>
      <c r="E289" s="50" t="n">
        <v>545</v>
      </c>
      <c r="F289" s="50" t="n">
        <v>199</v>
      </c>
      <c r="G289" s="50" t="n">
        <v>540</v>
      </c>
      <c r="H289" s="50" t="n">
        <v>376</v>
      </c>
      <c r="I289" s="50" t="n">
        <v>94</v>
      </c>
      <c r="J289" s="50" t="n">
        <v>576</v>
      </c>
      <c r="K289" s="50" t="n">
        <v>169</v>
      </c>
      <c r="L289" s="50" t="n">
        <v>-7.78</v>
      </c>
      <c r="M289" s="50" t="n">
        <v>289</v>
      </c>
      <c r="N289" s="50" t="n">
        <v>255</v>
      </c>
      <c r="O289" s="50" t="n">
        <v>49</v>
      </c>
      <c r="P289" s="50" t="n">
        <v>10</v>
      </c>
      <c r="Q289" s="50" t="n">
        <v>2</v>
      </c>
      <c r="R289" s="50" t="n">
        <v>8</v>
      </c>
      <c r="S289" s="50" t="n">
        <v>29</v>
      </c>
      <c r="T289" s="50" t="n">
        <v>4</v>
      </c>
      <c r="U289" s="50" t="n">
        <v>0</v>
      </c>
      <c r="V289" s="50" t="n">
        <v>93</v>
      </c>
      <c r="W289" s="50" t="n">
        <v>80.2</v>
      </c>
      <c r="X289" s="50" t="n">
        <v>287</v>
      </c>
      <c r="Y289" s="50" t="n">
        <v>81.281</v>
      </c>
      <c r="Z289" s="50" t="n">
        <v>163</v>
      </c>
      <c r="AA289" s="50" t="n">
        <v>20</v>
      </c>
      <c r="AB289" s="50" t="n">
        <v>62</v>
      </c>
      <c r="AC289" s="50" t="n">
        <v>163</v>
      </c>
      <c r="AD289" s="50" t="n">
        <v>14270.1</v>
      </c>
      <c r="AE289" s="50" t="n">
        <v>47</v>
      </c>
      <c r="AF289" s="50" t="n">
        <v>478</v>
      </c>
      <c r="AG289" s="50" t="n">
        <v>36572.2</v>
      </c>
      <c r="AH289" s="50" t="n">
        <v>325</v>
      </c>
    </row>
    <row r="290" customFormat="false" ht="15" hidden="false" customHeight="false" outlineLevel="0" collapsed="false">
      <c r="A290" s="50" t="s">
        <v>1121</v>
      </c>
      <c r="B290" s="50" t="s">
        <v>130</v>
      </c>
      <c r="C290" s="50" t="s">
        <v>392</v>
      </c>
      <c r="D290" s="50" t="n">
        <v>1030</v>
      </c>
      <c r="E290" s="50" t="n">
        <v>495</v>
      </c>
      <c r="F290" s="50" t="n">
        <v>90</v>
      </c>
      <c r="G290" s="50" t="n">
        <v>482</v>
      </c>
      <c r="H290" s="50" t="n">
        <v>296</v>
      </c>
      <c r="I290" s="50" t="n">
        <v>27</v>
      </c>
      <c r="J290" s="50" t="n">
        <v>545</v>
      </c>
      <c r="K290" s="50" t="n">
        <v>199</v>
      </c>
      <c r="L290" s="50" t="n">
        <v>-13.488</v>
      </c>
      <c r="M290" s="50" t="n">
        <v>266</v>
      </c>
      <c r="N290" s="50" t="n">
        <v>242</v>
      </c>
      <c r="O290" s="50" t="n">
        <v>50</v>
      </c>
      <c r="P290" s="50" t="n">
        <v>7</v>
      </c>
      <c r="Q290" s="50" t="n">
        <v>0</v>
      </c>
      <c r="R290" s="50" t="n">
        <v>7</v>
      </c>
      <c r="S290" s="50" t="n">
        <v>18</v>
      </c>
      <c r="T290" s="50" t="n">
        <v>0</v>
      </c>
      <c r="U290" s="50" t="n">
        <v>1</v>
      </c>
      <c r="V290" s="50" t="n">
        <v>53</v>
      </c>
      <c r="W290" s="50" t="n">
        <v>67.05</v>
      </c>
      <c r="X290" s="50" t="n">
        <v>260</v>
      </c>
      <c r="Y290" s="50" t="n">
        <v>60.63</v>
      </c>
      <c r="Z290" s="50" t="n">
        <v>195</v>
      </c>
      <c r="AA290" s="50" t="n">
        <v>4</v>
      </c>
      <c r="AB290" s="50" t="n">
        <v>44</v>
      </c>
      <c r="AC290" s="50" t="n">
        <v>195</v>
      </c>
      <c r="AD290" s="50" t="n">
        <v>16273.5</v>
      </c>
      <c r="AE290" s="50" t="n">
        <v>66</v>
      </c>
      <c r="AF290" s="50" t="n">
        <v>433</v>
      </c>
      <c r="AG290" s="50" t="n">
        <v>28345.2</v>
      </c>
      <c r="AH290" s="50" t="n">
        <v>2</v>
      </c>
    </row>
    <row r="291" customFormat="false" ht="15" hidden="false" customHeight="false" outlineLevel="0" collapsed="false">
      <c r="A291" s="50" t="s">
        <v>1122</v>
      </c>
      <c r="B291" s="50" t="s">
        <v>130</v>
      </c>
      <c r="C291" s="50" t="s">
        <v>393</v>
      </c>
      <c r="D291" s="50" t="n">
        <v>961</v>
      </c>
      <c r="E291" s="50" t="n">
        <v>447</v>
      </c>
      <c r="F291" s="50" t="n">
        <v>151</v>
      </c>
      <c r="G291" s="50" t="n">
        <v>476</v>
      </c>
      <c r="H291" s="50" t="n">
        <v>324</v>
      </c>
      <c r="I291" s="50" t="n">
        <v>74</v>
      </c>
      <c r="J291" s="50" t="n">
        <v>483</v>
      </c>
      <c r="K291" s="50" t="n">
        <v>123</v>
      </c>
      <c r="L291" s="50" t="n">
        <v>-14.212</v>
      </c>
      <c r="M291" s="50" t="n">
        <v>233</v>
      </c>
      <c r="N291" s="50" t="n">
        <v>214</v>
      </c>
      <c r="O291" s="50" t="n">
        <v>43</v>
      </c>
      <c r="P291" s="50" t="n">
        <v>5</v>
      </c>
      <c r="Q291" s="50" t="n">
        <v>1</v>
      </c>
      <c r="R291" s="50" t="n">
        <v>7</v>
      </c>
      <c r="S291" s="50" t="n">
        <v>16</v>
      </c>
      <c r="T291" s="50" t="n">
        <v>0</v>
      </c>
      <c r="U291" s="50" t="n">
        <v>1</v>
      </c>
      <c r="V291" s="50" t="n">
        <v>74</v>
      </c>
      <c r="W291" s="50" t="n">
        <v>60.05</v>
      </c>
      <c r="X291" s="50" t="n">
        <v>230</v>
      </c>
      <c r="Y291" s="50" t="n">
        <v>60</v>
      </c>
      <c r="Z291" s="50" t="n">
        <v>143</v>
      </c>
      <c r="AA291" s="50" t="n">
        <v>12</v>
      </c>
      <c r="AB291" s="50" t="n">
        <v>52</v>
      </c>
      <c r="AC291" s="50" t="n">
        <v>142</v>
      </c>
      <c r="AD291" s="50" t="n">
        <v>11822.4</v>
      </c>
      <c r="AE291" s="50" t="n">
        <v>44</v>
      </c>
      <c r="AF291" s="50" t="n">
        <v>380</v>
      </c>
      <c r="AG291" s="50" t="n">
        <v>27730.5</v>
      </c>
      <c r="AH291" s="50" t="n">
        <v>115</v>
      </c>
    </row>
    <row r="292" customFormat="false" ht="15" hidden="false" customHeight="false" outlineLevel="0" collapsed="false">
      <c r="A292" s="50" t="s">
        <v>1123</v>
      </c>
      <c r="B292" s="50" t="s">
        <v>130</v>
      </c>
      <c r="C292" s="50" t="s">
        <v>394</v>
      </c>
      <c r="D292" s="50" t="n">
        <v>576</v>
      </c>
      <c r="E292" s="50" t="n">
        <v>272</v>
      </c>
      <c r="F292" s="50" t="n">
        <v>56</v>
      </c>
      <c r="G292" s="50" t="n">
        <v>300</v>
      </c>
      <c r="H292" s="50" t="n">
        <v>198</v>
      </c>
      <c r="I292" s="50" t="n">
        <v>29</v>
      </c>
      <c r="J292" s="50" t="n">
        <v>276</v>
      </c>
      <c r="K292" s="50" t="n">
        <v>74</v>
      </c>
      <c r="L292" s="50" t="n">
        <v>-1.28</v>
      </c>
      <c r="M292" s="50" t="n">
        <v>162</v>
      </c>
      <c r="N292" s="50" t="n">
        <v>145</v>
      </c>
      <c r="O292" s="50" t="n">
        <v>41</v>
      </c>
      <c r="P292" s="50" t="n">
        <v>7</v>
      </c>
      <c r="Q292" s="50" t="n">
        <v>0</v>
      </c>
      <c r="R292" s="50" t="n">
        <v>3</v>
      </c>
      <c r="S292" s="50" t="n">
        <v>10</v>
      </c>
      <c r="T292" s="50" t="n">
        <v>1</v>
      </c>
      <c r="U292" s="50" t="n">
        <v>3</v>
      </c>
      <c r="V292" s="50" t="n">
        <v>32</v>
      </c>
      <c r="W292" s="50" t="n">
        <v>50.35</v>
      </c>
      <c r="X292" s="50" t="n">
        <v>159</v>
      </c>
      <c r="Y292" s="50" t="n">
        <v>39.113</v>
      </c>
      <c r="Z292" s="50" t="n">
        <v>119</v>
      </c>
      <c r="AA292" s="50" t="n">
        <v>2</v>
      </c>
      <c r="AB292" s="50" t="n">
        <v>32</v>
      </c>
      <c r="AC292" s="50" t="n">
        <v>119</v>
      </c>
      <c r="AD292" s="50" t="n">
        <v>9837.4</v>
      </c>
      <c r="AE292" s="50" t="n">
        <v>29</v>
      </c>
      <c r="AF292" s="50" t="n">
        <v>231</v>
      </c>
      <c r="AG292" s="50" t="n">
        <v>15911.4</v>
      </c>
      <c r="AH292" s="50" t="n">
        <v>4</v>
      </c>
    </row>
    <row r="293" customFormat="false" ht="15" hidden="false" customHeight="false" outlineLevel="0" collapsed="false">
      <c r="A293" s="50" t="s">
        <v>1124</v>
      </c>
      <c r="B293" s="50" t="s">
        <v>130</v>
      </c>
      <c r="C293" s="50" t="s">
        <v>395</v>
      </c>
      <c r="D293" s="50" t="n">
        <v>622</v>
      </c>
      <c r="E293" s="50" t="n">
        <v>322</v>
      </c>
      <c r="F293" s="50" t="n">
        <v>74</v>
      </c>
      <c r="G293" s="50" t="n">
        <v>292</v>
      </c>
      <c r="H293" s="50" t="n">
        <v>201</v>
      </c>
      <c r="I293" s="50" t="n">
        <v>30</v>
      </c>
      <c r="J293" s="50" t="n">
        <v>330</v>
      </c>
      <c r="K293" s="50" t="n">
        <v>121</v>
      </c>
      <c r="L293" s="50" t="n">
        <v>-8.67</v>
      </c>
      <c r="M293" s="50" t="n">
        <v>161</v>
      </c>
      <c r="N293" s="50" t="n">
        <v>151</v>
      </c>
      <c r="O293" s="50" t="n">
        <v>26</v>
      </c>
      <c r="P293" s="50" t="n">
        <v>4</v>
      </c>
      <c r="Q293" s="50" t="n">
        <v>1</v>
      </c>
      <c r="R293" s="50" t="n">
        <v>5</v>
      </c>
      <c r="S293" s="50" t="n">
        <v>10</v>
      </c>
      <c r="T293" s="50" t="n">
        <v>0</v>
      </c>
      <c r="U293" s="50" t="n">
        <v>0</v>
      </c>
      <c r="V293" s="50" t="n">
        <v>36</v>
      </c>
      <c r="W293" s="50" t="n">
        <v>38</v>
      </c>
      <c r="X293" s="50" t="n">
        <v>161</v>
      </c>
      <c r="Y293" s="50" t="n">
        <v>42.089</v>
      </c>
      <c r="Z293" s="50" t="n">
        <v>115</v>
      </c>
      <c r="AA293" s="50" t="n">
        <v>9</v>
      </c>
      <c r="AB293" s="50" t="n">
        <v>42</v>
      </c>
      <c r="AC293" s="50" t="n">
        <v>115</v>
      </c>
      <c r="AD293" s="50" t="n">
        <v>10014.2</v>
      </c>
      <c r="AE293" s="50" t="n">
        <v>31</v>
      </c>
      <c r="AF293" s="50" t="n">
        <v>273</v>
      </c>
      <c r="AG293" s="50" t="n">
        <v>19961.5</v>
      </c>
      <c r="AH293" s="50" t="n">
        <v>79</v>
      </c>
    </row>
    <row r="294" customFormat="false" ht="15" hidden="false" customHeight="false" outlineLevel="0" collapsed="false">
      <c r="A294" s="50" t="s">
        <v>1125</v>
      </c>
      <c r="B294" s="50" t="s">
        <v>130</v>
      </c>
      <c r="C294" s="50" t="s">
        <v>396</v>
      </c>
      <c r="D294" s="50" t="n">
        <v>546</v>
      </c>
      <c r="E294" s="50" t="n">
        <v>285</v>
      </c>
      <c r="F294" s="50" t="n">
        <v>56</v>
      </c>
      <c r="G294" s="50" t="n">
        <v>267</v>
      </c>
      <c r="H294" s="50" t="n">
        <v>194</v>
      </c>
      <c r="I294" s="50" t="n">
        <v>20</v>
      </c>
      <c r="J294" s="50" t="n">
        <v>279</v>
      </c>
      <c r="K294" s="50" t="n">
        <v>91</v>
      </c>
      <c r="L294" s="50" t="n">
        <v>-5.042</v>
      </c>
      <c r="M294" s="50" t="n">
        <v>153</v>
      </c>
      <c r="N294" s="50" t="n">
        <v>141</v>
      </c>
      <c r="O294" s="50" t="n">
        <v>30</v>
      </c>
      <c r="P294" s="50" t="n">
        <v>7</v>
      </c>
      <c r="Q294" s="50" t="n">
        <v>0</v>
      </c>
      <c r="R294" s="50" t="n">
        <v>3</v>
      </c>
      <c r="S294" s="50" t="n">
        <v>10</v>
      </c>
      <c r="T294" s="50" t="n">
        <v>1</v>
      </c>
      <c r="U294" s="50" t="n">
        <v>1</v>
      </c>
      <c r="V294" s="50" t="n">
        <v>31</v>
      </c>
      <c r="W294" s="50" t="n">
        <v>40.45</v>
      </c>
      <c r="X294" s="50" t="n">
        <v>153</v>
      </c>
      <c r="Y294" s="50" t="n">
        <v>39.183</v>
      </c>
      <c r="Z294" s="50" t="n">
        <v>111</v>
      </c>
      <c r="AA294" s="50" t="n">
        <v>7</v>
      </c>
      <c r="AB294" s="50" t="n">
        <v>31</v>
      </c>
      <c r="AC294" s="50" t="n">
        <v>111</v>
      </c>
      <c r="AD294" s="50" t="n">
        <v>9477.4</v>
      </c>
      <c r="AE294" s="50" t="n">
        <v>31</v>
      </c>
      <c r="AF294" s="50" t="n">
        <v>241</v>
      </c>
      <c r="AG294" s="50" t="n">
        <v>16269</v>
      </c>
      <c r="AH294" s="50" t="n">
        <v>11</v>
      </c>
    </row>
    <row r="295" customFormat="false" ht="15" hidden="false" customHeight="false" outlineLevel="0" collapsed="false">
      <c r="A295" s="50" t="s">
        <v>1126</v>
      </c>
      <c r="B295" s="50" t="s">
        <v>130</v>
      </c>
      <c r="C295" s="50" t="s">
        <v>397</v>
      </c>
      <c r="D295" s="50" t="n">
        <v>669</v>
      </c>
      <c r="E295" s="50" t="n">
        <v>262</v>
      </c>
      <c r="F295" s="50" t="n">
        <v>55</v>
      </c>
      <c r="G295" s="50" t="n">
        <v>320</v>
      </c>
      <c r="H295" s="50" t="n">
        <v>189</v>
      </c>
      <c r="I295" s="50" t="n">
        <v>26</v>
      </c>
      <c r="J295" s="50" t="n">
        <v>349</v>
      </c>
      <c r="K295" s="50" t="n">
        <v>73</v>
      </c>
      <c r="L295" s="50" t="n">
        <v>-2.287</v>
      </c>
      <c r="M295" s="50" t="n">
        <v>146</v>
      </c>
      <c r="N295" s="50" t="n">
        <v>127</v>
      </c>
      <c r="O295" s="50" t="n">
        <v>26</v>
      </c>
      <c r="P295" s="50" t="n">
        <v>6</v>
      </c>
      <c r="Q295" s="50" t="n">
        <v>0</v>
      </c>
      <c r="R295" s="50" t="n">
        <v>4</v>
      </c>
      <c r="S295" s="50" t="n">
        <v>19</v>
      </c>
      <c r="T295" s="50" t="n">
        <v>0</v>
      </c>
      <c r="U295" s="50" t="n">
        <v>0</v>
      </c>
      <c r="V295" s="50" t="n">
        <v>36</v>
      </c>
      <c r="W295" s="50" t="n">
        <v>43.2</v>
      </c>
      <c r="X295" s="50" t="n">
        <v>146</v>
      </c>
      <c r="Y295" s="50" t="n">
        <v>39.07</v>
      </c>
      <c r="Z295" s="50" t="n">
        <v>91</v>
      </c>
      <c r="AA295" s="50" t="n">
        <v>3</v>
      </c>
      <c r="AB295" s="50" t="n">
        <v>29</v>
      </c>
      <c r="AC295" s="50" t="n">
        <v>91</v>
      </c>
      <c r="AD295" s="50" t="n">
        <v>7746.9</v>
      </c>
      <c r="AE295" s="50" t="n">
        <v>27</v>
      </c>
      <c r="AF295" s="50" t="n">
        <v>233</v>
      </c>
      <c r="AG295" s="50" t="n">
        <v>16634.8</v>
      </c>
      <c r="AH295" s="50" t="n">
        <v>28</v>
      </c>
    </row>
    <row r="296" customFormat="false" ht="15" hidden="false" customHeight="false" outlineLevel="0" collapsed="false">
      <c r="A296" s="50" t="s">
        <v>1127</v>
      </c>
      <c r="B296" s="50" t="s">
        <v>130</v>
      </c>
      <c r="C296" s="50" t="s">
        <v>398</v>
      </c>
      <c r="D296" s="50" t="n">
        <v>587</v>
      </c>
      <c r="E296" s="50" t="n">
        <v>262</v>
      </c>
      <c r="F296" s="50" t="n">
        <v>55</v>
      </c>
      <c r="G296" s="50" t="n">
        <v>260</v>
      </c>
      <c r="H296" s="50" t="n">
        <v>159</v>
      </c>
      <c r="I296" s="50" t="n">
        <v>23</v>
      </c>
      <c r="J296" s="50" t="n">
        <v>322</v>
      </c>
      <c r="K296" s="50" t="n">
        <v>103</v>
      </c>
      <c r="L296" s="50" t="n">
        <v>2.699</v>
      </c>
      <c r="M296" s="50" t="n">
        <v>141</v>
      </c>
      <c r="N296" s="50" t="n">
        <v>122</v>
      </c>
      <c r="O296" s="50" t="n">
        <v>34</v>
      </c>
      <c r="P296" s="50" t="n">
        <v>8</v>
      </c>
      <c r="Q296" s="50" t="n">
        <v>0</v>
      </c>
      <c r="R296" s="50" t="n">
        <v>3</v>
      </c>
      <c r="S296" s="50" t="n">
        <v>18</v>
      </c>
      <c r="T296" s="50" t="n">
        <v>0</v>
      </c>
      <c r="U296" s="50" t="n">
        <v>1</v>
      </c>
      <c r="V296" s="50" t="n">
        <v>26</v>
      </c>
      <c r="W296" s="50" t="n">
        <v>48.6</v>
      </c>
      <c r="X296" s="50" t="n">
        <v>140</v>
      </c>
      <c r="Y296" s="50" t="n">
        <v>50.962</v>
      </c>
      <c r="Z296" s="50" t="n">
        <v>97</v>
      </c>
      <c r="AA296" s="50" t="n">
        <v>10</v>
      </c>
      <c r="AB296" s="50" t="n">
        <v>40</v>
      </c>
      <c r="AC296" s="50" t="n">
        <v>97</v>
      </c>
      <c r="AD296" s="50" t="n">
        <v>8650.3</v>
      </c>
      <c r="AE296" s="50" t="n">
        <v>40</v>
      </c>
      <c r="AF296" s="50" t="n">
        <v>229</v>
      </c>
      <c r="AG296" s="50" t="n">
        <v>16842.8</v>
      </c>
      <c r="AH296" s="50" t="n">
        <v>90</v>
      </c>
    </row>
    <row r="297" customFormat="false" ht="15" hidden="false" customHeight="false" outlineLevel="0" collapsed="false">
      <c r="A297" s="50" t="s">
        <v>1128</v>
      </c>
      <c r="B297" s="50" t="s">
        <v>130</v>
      </c>
      <c r="C297" s="50" t="s">
        <v>399</v>
      </c>
      <c r="D297" s="50" t="n">
        <v>482</v>
      </c>
      <c r="E297" s="50" t="n">
        <v>234</v>
      </c>
      <c r="F297" s="50" t="n">
        <v>67</v>
      </c>
      <c r="G297" s="50" t="n">
        <v>236</v>
      </c>
      <c r="H297" s="50" t="n">
        <v>162</v>
      </c>
      <c r="I297" s="50" t="n">
        <v>33</v>
      </c>
      <c r="J297" s="50" t="n">
        <v>242</v>
      </c>
      <c r="K297" s="50" t="n">
        <v>72</v>
      </c>
      <c r="L297" s="50" t="n">
        <v>-3.516</v>
      </c>
      <c r="M297" s="50" t="n">
        <v>121</v>
      </c>
      <c r="N297" s="50" t="n">
        <v>103</v>
      </c>
      <c r="O297" s="50" t="n">
        <v>22</v>
      </c>
      <c r="P297" s="50" t="n">
        <v>7</v>
      </c>
      <c r="Q297" s="50" t="n">
        <v>1</v>
      </c>
      <c r="R297" s="50" t="n">
        <v>1</v>
      </c>
      <c r="S297" s="50" t="n">
        <v>14</v>
      </c>
      <c r="T297" s="50" t="n">
        <v>1</v>
      </c>
      <c r="U297" s="50" t="n">
        <v>1</v>
      </c>
      <c r="V297" s="50" t="n">
        <v>32</v>
      </c>
      <c r="W297" s="50" t="n">
        <v>34.55</v>
      </c>
      <c r="X297" s="50" t="n">
        <v>119</v>
      </c>
      <c r="Y297" s="50" t="n">
        <v>35.447</v>
      </c>
      <c r="Z297" s="50" t="n">
        <v>73</v>
      </c>
      <c r="AA297" s="50" t="n">
        <v>5</v>
      </c>
      <c r="AB297" s="50" t="n">
        <v>26</v>
      </c>
      <c r="AC297" s="50" t="n">
        <v>73</v>
      </c>
      <c r="AD297" s="50" t="n">
        <v>6447</v>
      </c>
      <c r="AE297" s="50" t="n">
        <v>25</v>
      </c>
      <c r="AF297" s="50" t="n">
        <v>203</v>
      </c>
      <c r="AG297" s="50" t="n">
        <v>14564.7</v>
      </c>
      <c r="AH297" s="50" t="n">
        <v>38</v>
      </c>
    </row>
    <row r="298" customFormat="false" ht="15" hidden="false" customHeight="false" outlineLevel="0" collapsed="false">
      <c r="A298" s="50" t="s">
        <v>1129</v>
      </c>
      <c r="B298" s="50" t="s">
        <v>130</v>
      </c>
      <c r="C298" s="50" t="s">
        <v>400</v>
      </c>
      <c r="D298" s="50" t="n">
        <v>273</v>
      </c>
      <c r="E298" s="50" t="n">
        <v>169</v>
      </c>
      <c r="F298" s="50" t="n">
        <v>35</v>
      </c>
      <c r="G298" s="50" t="n">
        <v>132</v>
      </c>
      <c r="H298" s="50" t="n">
        <v>95</v>
      </c>
      <c r="I298" s="50" t="n">
        <v>16</v>
      </c>
      <c r="J298" s="50" t="n">
        <v>141</v>
      </c>
      <c r="K298" s="50" t="n">
        <v>74</v>
      </c>
      <c r="L298" s="50" t="n">
        <v>0.379</v>
      </c>
      <c r="M298" s="50" t="n">
        <v>83</v>
      </c>
      <c r="N298" s="50" t="n">
        <v>78</v>
      </c>
      <c r="O298" s="50" t="n">
        <v>20</v>
      </c>
      <c r="P298" s="50" t="n">
        <v>4</v>
      </c>
      <c r="Q298" s="50" t="n">
        <v>0</v>
      </c>
      <c r="R298" s="50" t="n">
        <v>3</v>
      </c>
      <c r="S298" s="50" t="n">
        <v>2</v>
      </c>
      <c r="T298" s="50" t="n">
        <v>0</v>
      </c>
      <c r="U298" s="50" t="n">
        <v>1</v>
      </c>
      <c r="V298" s="50" t="n">
        <v>13</v>
      </c>
      <c r="W298" s="50" t="n">
        <v>24.1</v>
      </c>
      <c r="X298" s="50" t="n">
        <v>80</v>
      </c>
      <c r="Y298" s="50" t="n">
        <v>24.063</v>
      </c>
      <c r="Z298" s="50" t="n">
        <v>68</v>
      </c>
      <c r="AA298" s="50" t="n">
        <v>5</v>
      </c>
      <c r="AB298" s="50" t="n">
        <v>25</v>
      </c>
      <c r="AC298" s="50" t="n">
        <v>67</v>
      </c>
      <c r="AD298" s="50" t="n">
        <v>5913.9</v>
      </c>
      <c r="AE298" s="50" t="n">
        <v>22</v>
      </c>
      <c r="AF298" s="50" t="n">
        <v>150</v>
      </c>
      <c r="AG298" s="50" t="n">
        <v>10428.8</v>
      </c>
      <c r="AH298" s="50" t="n">
        <v>4</v>
      </c>
    </row>
    <row r="299" customFormat="false" ht="15" hidden="false" customHeight="false" outlineLevel="0" collapsed="false">
      <c r="A299" s="50" t="s">
        <v>1130</v>
      </c>
      <c r="B299" s="50" t="s">
        <v>130</v>
      </c>
      <c r="C299" s="50" t="s">
        <v>401</v>
      </c>
      <c r="D299" s="50" t="n">
        <v>333</v>
      </c>
      <c r="E299" s="50" t="n">
        <v>154</v>
      </c>
      <c r="F299" s="50" t="n">
        <v>54</v>
      </c>
      <c r="G299" s="50" t="n">
        <v>161</v>
      </c>
      <c r="H299" s="50" t="n">
        <v>95</v>
      </c>
      <c r="I299" s="50" t="n">
        <v>25</v>
      </c>
      <c r="J299" s="50" t="n">
        <v>172</v>
      </c>
      <c r="K299" s="50" t="n">
        <v>59</v>
      </c>
      <c r="L299" s="50" t="n">
        <v>-4.089</v>
      </c>
      <c r="M299" s="50" t="n">
        <v>83</v>
      </c>
      <c r="N299" s="50" t="n">
        <v>76</v>
      </c>
      <c r="O299" s="50" t="n">
        <v>16</v>
      </c>
      <c r="P299" s="50" t="n">
        <v>4</v>
      </c>
      <c r="Q299" s="50" t="n">
        <v>0</v>
      </c>
      <c r="R299" s="50" t="n">
        <v>1</v>
      </c>
      <c r="S299" s="50" t="n">
        <v>7</v>
      </c>
      <c r="T299" s="50" t="n">
        <v>0</v>
      </c>
      <c r="U299" s="50" t="n">
        <v>0</v>
      </c>
      <c r="V299" s="50" t="n">
        <v>32</v>
      </c>
      <c r="W299" s="50" t="n">
        <v>21.8</v>
      </c>
      <c r="X299" s="50" t="n">
        <v>83</v>
      </c>
      <c r="Y299" s="50" t="n">
        <v>20.625</v>
      </c>
      <c r="Z299" s="50" t="n">
        <v>44</v>
      </c>
      <c r="AA299" s="50" t="n">
        <v>4</v>
      </c>
      <c r="AB299" s="50" t="n">
        <v>14</v>
      </c>
      <c r="AC299" s="50" t="n">
        <v>44</v>
      </c>
      <c r="AD299" s="50" t="n">
        <v>3734.5</v>
      </c>
      <c r="AE299" s="50" t="n">
        <v>19</v>
      </c>
      <c r="AF299" s="50" t="n">
        <v>137</v>
      </c>
      <c r="AG299" s="50" t="n">
        <v>10302.1</v>
      </c>
      <c r="AH299" s="50" t="n">
        <v>72</v>
      </c>
    </row>
    <row r="300" customFormat="false" ht="15" hidden="false" customHeight="false" outlineLevel="0" collapsed="false">
      <c r="A300" s="50" t="s">
        <v>1131</v>
      </c>
      <c r="B300" s="50" t="s">
        <v>130</v>
      </c>
      <c r="C300" s="50" t="s">
        <v>402</v>
      </c>
      <c r="D300" s="50" t="n">
        <v>248</v>
      </c>
      <c r="E300" s="50" t="n">
        <v>115</v>
      </c>
      <c r="F300" s="50" t="n">
        <v>43</v>
      </c>
      <c r="G300" s="50" t="n">
        <v>115</v>
      </c>
      <c r="H300" s="50" t="n">
        <v>82</v>
      </c>
      <c r="I300" s="50" t="n">
        <v>23</v>
      </c>
      <c r="J300" s="50" t="n">
        <v>133</v>
      </c>
      <c r="K300" s="50" t="n">
        <v>33</v>
      </c>
      <c r="L300" s="50" t="n">
        <v>1.292</v>
      </c>
      <c r="M300" s="50" t="n">
        <v>63</v>
      </c>
      <c r="N300" s="50" t="n">
        <v>55</v>
      </c>
      <c r="O300" s="50" t="n">
        <v>12</v>
      </c>
      <c r="P300" s="50" t="n">
        <v>2</v>
      </c>
      <c r="Q300" s="50" t="n">
        <v>1</v>
      </c>
      <c r="R300" s="50" t="n">
        <v>4</v>
      </c>
      <c r="S300" s="50" t="n">
        <v>7</v>
      </c>
      <c r="T300" s="50" t="n">
        <v>1</v>
      </c>
      <c r="U300" s="50" t="n">
        <v>0</v>
      </c>
      <c r="V300" s="50" t="n">
        <v>22</v>
      </c>
      <c r="W300" s="50" t="n">
        <v>22.2</v>
      </c>
      <c r="X300" s="50" t="n">
        <v>63</v>
      </c>
      <c r="Y300" s="50" t="n">
        <v>19.191</v>
      </c>
      <c r="Z300" s="50" t="n">
        <v>33</v>
      </c>
      <c r="AA300" s="50" t="n">
        <v>4</v>
      </c>
      <c r="AB300" s="50" t="n">
        <v>16</v>
      </c>
      <c r="AC300" s="50" t="n">
        <v>33</v>
      </c>
      <c r="AD300" s="50" t="n">
        <v>3033.1</v>
      </c>
      <c r="AE300" s="50" t="n">
        <v>14</v>
      </c>
      <c r="AF300" s="50" t="n">
        <v>100</v>
      </c>
      <c r="AG300" s="50" t="n">
        <v>7358.7</v>
      </c>
      <c r="AH300" s="50" t="n">
        <v>33</v>
      </c>
    </row>
    <row r="301" customFormat="false" ht="15" hidden="false" customHeight="false" outlineLevel="0" collapsed="false">
      <c r="A301" s="50" t="s">
        <v>1132</v>
      </c>
      <c r="B301" s="50" t="s">
        <v>130</v>
      </c>
      <c r="C301" s="50" t="s">
        <v>403</v>
      </c>
      <c r="D301" s="50" t="n">
        <v>219</v>
      </c>
      <c r="E301" s="50" t="n">
        <v>97</v>
      </c>
      <c r="F301" s="50" t="n">
        <v>42</v>
      </c>
      <c r="G301" s="50" t="n">
        <v>109</v>
      </c>
      <c r="H301" s="50" t="n">
        <v>66</v>
      </c>
      <c r="I301" s="50" t="n">
        <v>20</v>
      </c>
      <c r="J301" s="50" t="n">
        <v>110</v>
      </c>
      <c r="K301" s="50" t="n">
        <v>31</v>
      </c>
      <c r="L301" s="50" t="n">
        <v>-3.245</v>
      </c>
      <c r="M301" s="50" t="n">
        <v>53</v>
      </c>
      <c r="N301" s="50" t="n">
        <v>51</v>
      </c>
      <c r="O301" s="50" t="n">
        <v>8</v>
      </c>
      <c r="P301" s="50" t="n">
        <v>1</v>
      </c>
      <c r="Q301" s="50" t="n">
        <v>0</v>
      </c>
      <c r="R301" s="50" t="n">
        <v>3</v>
      </c>
      <c r="S301" s="50" t="n">
        <v>1</v>
      </c>
      <c r="T301" s="50" t="n">
        <v>1</v>
      </c>
      <c r="U301" s="50" t="n">
        <v>0</v>
      </c>
      <c r="V301" s="50" t="n">
        <v>21</v>
      </c>
      <c r="W301" s="50" t="n">
        <v>12.25</v>
      </c>
      <c r="X301" s="50" t="n">
        <v>53</v>
      </c>
      <c r="Y301" s="50" t="n">
        <v>15.301</v>
      </c>
      <c r="Z301" s="50" t="n">
        <v>30</v>
      </c>
      <c r="AA301" s="50" t="n">
        <v>5</v>
      </c>
      <c r="AB301" s="50" t="n">
        <v>15</v>
      </c>
      <c r="AC301" s="50" t="n">
        <v>30</v>
      </c>
      <c r="AD301" s="50" t="n">
        <v>2774</v>
      </c>
      <c r="AE301" s="50" t="n">
        <v>10</v>
      </c>
      <c r="AF301" s="50" t="n">
        <v>84</v>
      </c>
      <c r="AG301" s="50" t="n">
        <v>6414.9</v>
      </c>
      <c r="AH301" s="50" t="n">
        <v>56</v>
      </c>
    </row>
    <row r="302" customFormat="false" ht="15" hidden="false" customHeight="false" outlineLevel="0" collapsed="false">
      <c r="A302" s="50" t="s">
        <v>1133</v>
      </c>
      <c r="B302" s="50" t="s">
        <v>130</v>
      </c>
      <c r="C302" s="50" t="s">
        <v>493</v>
      </c>
      <c r="D302" s="50" t="n">
        <v>132</v>
      </c>
      <c r="E302" s="50" t="n">
        <v>69</v>
      </c>
      <c r="F302" s="50" t="n">
        <v>17</v>
      </c>
      <c r="G302" s="50" t="n">
        <v>65</v>
      </c>
      <c r="H302" s="50" t="n">
        <v>49</v>
      </c>
      <c r="I302" s="50" t="n">
        <v>5</v>
      </c>
      <c r="J302" s="50" t="n">
        <v>67</v>
      </c>
      <c r="K302" s="50" t="n">
        <v>20</v>
      </c>
      <c r="L302" s="50" t="n">
        <v>-1.407</v>
      </c>
      <c r="M302" s="50" t="n">
        <v>41</v>
      </c>
      <c r="N302" s="50" t="n">
        <v>37</v>
      </c>
      <c r="O302" s="50" t="n">
        <v>9</v>
      </c>
      <c r="P302" s="50" t="n">
        <v>1</v>
      </c>
      <c r="Q302" s="50" t="n">
        <v>0</v>
      </c>
      <c r="R302" s="50" t="n">
        <v>1</v>
      </c>
      <c r="S302" s="50" t="n">
        <v>3</v>
      </c>
      <c r="T302" s="50" t="n">
        <v>0</v>
      </c>
      <c r="U302" s="50" t="n">
        <v>0</v>
      </c>
      <c r="V302" s="50" t="n">
        <v>7</v>
      </c>
      <c r="W302" s="50" t="n">
        <v>11.65</v>
      </c>
      <c r="X302" s="50" t="n">
        <v>40</v>
      </c>
      <c r="Y302" s="50" t="n">
        <v>10.617</v>
      </c>
      <c r="Z302" s="50" t="n">
        <v>31</v>
      </c>
      <c r="AA302" s="50" t="n">
        <v>1</v>
      </c>
      <c r="AB302" s="50" t="n">
        <v>10</v>
      </c>
      <c r="AC302" s="50" t="n">
        <v>31</v>
      </c>
      <c r="AD302" s="50" t="n">
        <v>2607.1</v>
      </c>
      <c r="AE302" s="50" t="n">
        <v>11</v>
      </c>
      <c r="AF302" s="50" t="n">
        <v>60</v>
      </c>
      <c r="AG302" s="50" t="n">
        <v>4250</v>
      </c>
      <c r="AH302" s="50" t="n">
        <v>3</v>
      </c>
    </row>
    <row r="303" customFormat="false" ht="15" hidden="false" customHeight="false" outlineLevel="0" collapsed="false">
      <c r="A303" s="50" t="s">
        <v>1134</v>
      </c>
      <c r="B303" s="50" t="s">
        <v>130</v>
      </c>
      <c r="C303" s="50" t="s">
        <v>441</v>
      </c>
      <c r="D303" s="50" t="n">
        <v>136</v>
      </c>
      <c r="E303" s="50" t="n">
        <v>65</v>
      </c>
      <c r="F303" s="50" t="n">
        <v>8</v>
      </c>
      <c r="G303" s="50" t="n">
        <v>66</v>
      </c>
      <c r="H303" s="50" t="n">
        <v>39</v>
      </c>
      <c r="I303" s="50" t="n">
        <v>4</v>
      </c>
      <c r="J303" s="50" t="n">
        <v>70</v>
      </c>
      <c r="K303" s="50" t="n">
        <v>26</v>
      </c>
      <c r="L303" s="50" t="n">
        <v>-2.567</v>
      </c>
      <c r="M303" s="50" t="n">
        <v>36</v>
      </c>
      <c r="N303" s="50" t="n">
        <v>31</v>
      </c>
      <c r="O303" s="50" t="n">
        <v>7</v>
      </c>
      <c r="P303" s="50" t="n">
        <v>0</v>
      </c>
      <c r="Q303" s="50" t="n">
        <v>1</v>
      </c>
      <c r="R303" s="50" t="n">
        <v>0</v>
      </c>
      <c r="S303" s="50" t="n">
        <v>2</v>
      </c>
      <c r="T303" s="50" t="n">
        <v>1</v>
      </c>
      <c r="U303" s="50" t="n">
        <v>1</v>
      </c>
      <c r="V303" s="50" t="n">
        <v>6</v>
      </c>
      <c r="W303" s="50" t="n">
        <v>9.1</v>
      </c>
      <c r="X303" s="50" t="n">
        <v>35</v>
      </c>
      <c r="Y303" s="50" t="n">
        <v>10.797</v>
      </c>
      <c r="Z303" s="50" t="n">
        <v>27</v>
      </c>
      <c r="AA303" s="50" t="n">
        <v>0</v>
      </c>
      <c r="AB303" s="50" t="n">
        <v>4</v>
      </c>
      <c r="AC303" s="50" t="n">
        <v>27</v>
      </c>
      <c r="AD303" s="50" t="n">
        <v>2153.3</v>
      </c>
      <c r="AE303" s="50" t="n">
        <v>13</v>
      </c>
      <c r="AF303" s="50" t="n">
        <v>54</v>
      </c>
      <c r="AG303" s="50" t="n">
        <v>3614.9</v>
      </c>
      <c r="AH303" s="50" t="n">
        <v>1</v>
      </c>
    </row>
    <row r="304" customFormat="false" ht="15" hidden="false" customHeight="false" outlineLevel="0" collapsed="false">
      <c r="A304" s="50" t="s">
        <v>1135</v>
      </c>
      <c r="B304" s="50" t="s">
        <v>130</v>
      </c>
      <c r="C304" s="50" t="s">
        <v>496</v>
      </c>
      <c r="D304" s="50" t="n">
        <v>129</v>
      </c>
      <c r="E304" s="50" t="n">
        <v>58</v>
      </c>
      <c r="F304" s="50" t="n">
        <v>23</v>
      </c>
      <c r="G304" s="50" t="n">
        <v>60</v>
      </c>
      <c r="H304" s="50" t="n">
        <v>37</v>
      </c>
      <c r="I304" s="50" t="n">
        <v>8</v>
      </c>
      <c r="J304" s="50" t="n">
        <v>69</v>
      </c>
      <c r="K304" s="50" t="n">
        <v>21</v>
      </c>
      <c r="L304" s="50" t="n">
        <v>-2.455</v>
      </c>
      <c r="M304" s="50" t="n">
        <v>30</v>
      </c>
      <c r="N304" s="50" t="n">
        <v>27</v>
      </c>
      <c r="O304" s="50" t="n">
        <v>3</v>
      </c>
      <c r="P304" s="50" t="n">
        <v>0</v>
      </c>
      <c r="Q304" s="50" t="n">
        <v>0</v>
      </c>
      <c r="R304" s="50" t="n">
        <v>2</v>
      </c>
      <c r="S304" s="50" t="n">
        <v>2</v>
      </c>
      <c r="T304" s="50" t="n">
        <v>0</v>
      </c>
      <c r="U304" s="50" t="n">
        <v>1</v>
      </c>
      <c r="V304" s="50" t="n">
        <v>13</v>
      </c>
      <c r="W304" s="50" t="n">
        <v>6.3</v>
      </c>
      <c r="X304" s="50" t="n">
        <v>30</v>
      </c>
      <c r="Y304" s="50" t="n">
        <v>8.228</v>
      </c>
      <c r="Z304" s="50" t="n">
        <v>15</v>
      </c>
      <c r="AA304" s="50" t="n">
        <v>3</v>
      </c>
      <c r="AB304" s="50" t="n">
        <v>8</v>
      </c>
      <c r="AC304" s="50" t="n">
        <v>15</v>
      </c>
      <c r="AD304" s="50" t="n">
        <v>1435.4</v>
      </c>
      <c r="AE304" s="50" t="n">
        <v>6</v>
      </c>
      <c r="AF304" s="50" t="n">
        <v>49</v>
      </c>
      <c r="AG304" s="50" t="n">
        <v>3653.2</v>
      </c>
      <c r="AH304" s="50" t="n">
        <v>23</v>
      </c>
    </row>
    <row r="305" customFormat="false" ht="15" hidden="false" customHeight="false" outlineLevel="0" collapsed="false">
      <c r="A305" s="50" t="s">
        <v>1136</v>
      </c>
      <c r="B305" s="50" t="s">
        <v>130</v>
      </c>
      <c r="C305" s="50" t="s">
        <v>498</v>
      </c>
      <c r="D305" s="50" t="n">
        <v>92</v>
      </c>
      <c r="E305" s="50" t="n">
        <v>45</v>
      </c>
      <c r="F305" s="50" t="n">
        <v>19</v>
      </c>
      <c r="G305" s="50" t="n">
        <v>38</v>
      </c>
      <c r="H305" s="50" t="n">
        <v>24</v>
      </c>
      <c r="I305" s="50" t="n">
        <v>3</v>
      </c>
      <c r="J305" s="50" t="n">
        <v>54</v>
      </c>
      <c r="K305" s="50" t="n">
        <v>21</v>
      </c>
      <c r="L305" s="50" t="n">
        <v>-2.297</v>
      </c>
      <c r="M305" s="50" t="n">
        <v>24</v>
      </c>
      <c r="N305" s="50" t="n">
        <v>23</v>
      </c>
      <c r="O305" s="50" t="n">
        <v>3</v>
      </c>
      <c r="P305" s="50" t="n">
        <v>0</v>
      </c>
      <c r="Q305" s="50" t="n">
        <v>0</v>
      </c>
      <c r="R305" s="50" t="n">
        <v>2</v>
      </c>
      <c r="S305" s="50" t="n">
        <v>1</v>
      </c>
      <c r="T305" s="50" t="n">
        <v>0</v>
      </c>
      <c r="U305" s="50" t="n">
        <v>0</v>
      </c>
      <c r="V305" s="50" t="n">
        <v>11</v>
      </c>
      <c r="W305" s="50" t="n">
        <v>5.6</v>
      </c>
      <c r="X305" s="50" t="n">
        <v>24</v>
      </c>
      <c r="Y305" s="50" t="n">
        <v>6.201</v>
      </c>
      <c r="Z305" s="50" t="n">
        <v>12</v>
      </c>
      <c r="AA305" s="50" t="n">
        <v>2</v>
      </c>
      <c r="AB305" s="50" t="n">
        <v>5</v>
      </c>
      <c r="AC305" s="50" t="n">
        <v>12</v>
      </c>
      <c r="AD305" s="50" t="n">
        <v>1086.5</v>
      </c>
      <c r="AE305" s="50" t="n">
        <v>6</v>
      </c>
      <c r="AF305" s="50" t="n">
        <v>39</v>
      </c>
      <c r="AG305" s="50" t="n">
        <v>2780.4</v>
      </c>
      <c r="AH305" s="50" t="n">
        <v>6</v>
      </c>
    </row>
    <row r="306" customFormat="false" ht="15" hidden="false" customHeight="false" outlineLevel="0" collapsed="false">
      <c r="A306" s="50" t="s">
        <v>1137</v>
      </c>
      <c r="B306" s="50" t="s">
        <v>130</v>
      </c>
      <c r="C306" s="50" t="s">
        <v>500</v>
      </c>
      <c r="D306" s="50" t="n">
        <v>95</v>
      </c>
      <c r="E306" s="50" t="n">
        <v>42</v>
      </c>
      <c r="F306" s="50" t="n">
        <v>5</v>
      </c>
      <c r="G306" s="50" t="n">
        <v>41</v>
      </c>
      <c r="H306" s="50" t="n">
        <v>27</v>
      </c>
      <c r="I306" s="50" t="n">
        <v>2</v>
      </c>
      <c r="J306" s="50" t="n">
        <v>54</v>
      </c>
      <c r="K306" s="50" t="n">
        <v>15</v>
      </c>
      <c r="L306" s="50" t="n">
        <v>-2.078</v>
      </c>
      <c r="M306" s="50" t="n">
        <v>22</v>
      </c>
      <c r="N306" s="50" t="n">
        <v>18</v>
      </c>
      <c r="O306" s="50" t="n">
        <v>1</v>
      </c>
      <c r="P306" s="50" t="n">
        <v>0</v>
      </c>
      <c r="Q306" s="50" t="n">
        <v>0</v>
      </c>
      <c r="R306" s="50" t="n">
        <v>0</v>
      </c>
      <c r="S306" s="50" t="n">
        <v>3</v>
      </c>
      <c r="T306" s="50" t="n">
        <v>1</v>
      </c>
      <c r="U306" s="50" t="n">
        <v>0</v>
      </c>
      <c r="V306" s="50" t="n">
        <v>3</v>
      </c>
      <c r="W306" s="50" t="n">
        <v>3.7</v>
      </c>
      <c r="X306" s="50" t="n">
        <v>22</v>
      </c>
      <c r="Y306" s="50" t="n">
        <v>7.216</v>
      </c>
      <c r="Z306" s="50" t="n">
        <v>15</v>
      </c>
      <c r="AA306" s="50" t="n">
        <v>0</v>
      </c>
      <c r="AB306" s="50" t="n">
        <v>5</v>
      </c>
      <c r="AC306" s="50" t="n">
        <v>15</v>
      </c>
      <c r="AD306" s="50" t="n">
        <v>1292.7</v>
      </c>
      <c r="AE306" s="50" t="n">
        <v>3</v>
      </c>
      <c r="AF306" s="50" t="n">
        <v>37</v>
      </c>
      <c r="AG306" s="50" t="n">
        <v>2471.5</v>
      </c>
      <c r="AH306" s="50" t="n">
        <v>0</v>
      </c>
    </row>
    <row r="307" customFormat="false" ht="15" hidden="false" customHeight="false" outlineLevel="0" collapsed="false">
      <c r="A307" s="50" t="s">
        <v>1138</v>
      </c>
      <c r="B307" s="50" t="s">
        <v>130</v>
      </c>
      <c r="C307" s="50" t="s">
        <v>502</v>
      </c>
      <c r="D307" s="50" t="n">
        <v>53</v>
      </c>
      <c r="E307" s="50" t="n">
        <v>23</v>
      </c>
      <c r="F307" s="50" t="n">
        <v>5</v>
      </c>
      <c r="G307" s="50" t="n">
        <v>21</v>
      </c>
      <c r="H307" s="50" t="n">
        <v>14</v>
      </c>
      <c r="I307" s="50" t="n">
        <v>1</v>
      </c>
      <c r="J307" s="50" t="n">
        <v>32</v>
      </c>
      <c r="K307" s="50" t="n">
        <v>9</v>
      </c>
      <c r="L307" s="50" t="n">
        <v>-1.312</v>
      </c>
      <c r="M307" s="50" t="n">
        <v>17</v>
      </c>
      <c r="N307" s="50" t="n">
        <v>14</v>
      </c>
      <c r="O307" s="50" t="n">
        <v>2</v>
      </c>
      <c r="P307" s="50" t="n">
        <v>0</v>
      </c>
      <c r="Q307" s="50" t="n">
        <v>0</v>
      </c>
      <c r="R307" s="50" t="n">
        <v>0</v>
      </c>
      <c r="S307" s="50" t="n">
        <v>2</v>
      </c>
      <c r="T307" s="50" t="n">
        <v>1</v>
      </c>
      <c r="U307" s="50" t="n">
        <v>0</v>
      </c>
      <c r="V307" s="50" t="n">
        <v>3</v>
      </c>
      <c r="W307" s="50" t="n">
        <v>3.9</v>
      </c>
      <c r="X307" s="50" t="n">
        <v>17</v>
      </c>
      <c r="Y307" s="50" t="n">
        <v>5.801</v>
      </c>
      <c r="Z307" s="50" t="n">
        <v>11</v>
      </c>
      <c r="AA307" s="50" t="n">
        <v>0</v>
      </c>
      <c r="AB307" s="50" t="n">
        <v>5</v>
      </c>
      <c r="AC307" s="50" t="n">
        <v>11</v>
      </c>
      <c r="AD307" s="50" t="n">
        <v>955.3</v>
      </c>
      <c r="AE307" s="50" t="n">
        <v>2</v>
      </c>
      <c r="AF307" s="50" t="n">
        <v>20</v>
      </c>
      <c r="AG307" s="50" t="n">
        <v>1469.2</v>
      </c>
      <c r="AH307" s="50" t="n">
        <v>6</v>
      </c>
    </row>
    <row r="308" customFormat="false" ht="15" hidden="false" customHeight="false" outlineLevel="0" collapsed="false">
      <c r="A308" s="50" t="s">
        <v>1139</v>
      </c>
      <c r="B308" s="50" t="s">
        <v>130</v>
      </c>
      <c r="C308" s="50" t="s">
        <v>197</v>
      </c>
      <c r="D308" s="50" t="n">
        <v>72</v>
      </c>
      <c r="E308" s="50" t="n">
        <v>28</v>
      </c>
      <c r="F308" s="50" t="n">
        <v>6</v>
      </c>
      <c r="G308" s="50" t="n">
        <v>31</v>
      </c>
      <c r="H308" s="50" t="n">
        <v>19</v>
      </c>
      <c r="I308" s="50" t="n">
        <v>4</v>
      </c>
      <c r="J308" s="50" t="n">
        <v>41</v>
      </c>
      <c r="K308" s="50" t="n">
        <v>9</v>
      </c>
      <c r="L308" s="50" t="n">
        <v>-0.59</v>
      </c>
      <c r="M308" s="50" t="n">
        <v>15</v>
      </c>
      <c r="N308" s="50" t="n">
        <v>11</v>
      </c>
      <c r="O308" s="50" t="n">
        <v>1</v>
      </c>
      <c r="P308" s="50" t="n">
        <v>1</v>
      </c>
      <c r="Q308" s="50" t="n">
        <v>0</v>
      </c>
      <c r="R308" s="50" t="n">
        <v>0</v>
      </c>
      <c r="S308" s="50" t="n">
        <v>3</v>
      </c>
      <c r="T308" s="50" t="n">
        <v>0</v>
      </c>
      <c r="U308" s="50" t="n">
        <v>0</v>
      </c>
      <c r="V308" s="50" t="n">
        <v>4</v>
      </c>
      <c r="W308" s="50" t="n">
        <v>3.35</v>
      </c>
      <c r="X308" s="50" t="n">
        <v>14</v>
      </c>
      <c r="Y308" s="50" t="n">
        <v>3.887</v>
      </c>
      <c r="Z308" s="50" t="n">
        <v>8</v>
      </c>
      <c r="AA308" s="50" t="n">
        <v>0</v>
      </c>
      <c r="AB308" s="50" t="n">
        <v>1</v>
      </c>
      <c r="AC308" s="50" t="n">
        <v>8</v>
      </c>
      <c r="AD308" s="50" t="n">
        <v>603.4</v>
      </c>
      <c r="AE308" s="50" t="n">
        <v>3</v>
      </c>
      <c r="AF308" s="50" t="n">
        <v>25</v>
      </c>
      <c r="AG308" s="50" t="n">
        <v>1706.8</v>
      </c>
      <c r="AH308" s="50" t="n">
        <v>1</v>
      </c>
    </row>
    <row r="309" customFormat="false" ht="15" hidden="false" customHeight="false" outlineLevel="0" collapsed="false">
      <c r="A309" s="50" t="s">
        <v>1140</v>
      </c>
      <c r="B309" s="50" t="s">
        <v>130</v>
      </c>
      <c r="C309" s="50" t="s">
        <v>505</v>
      </c>
      <c r="D309" s="50" t="n">
        <v>53</v>
      </c>
      <c r="E309" s="50" t="n">
        <v>26</v>
      </c>
      <c r="F309" s="50" t="n">
        <v>14</v>
      </c>
      <c r="G309" s="50" t="n">
        <v>25</v>
      </c>
      <c r="H309" s="50" t="n">
        <v>17</v>
      </c>
      <c r="I309" s="50" t="n">
        <v>5</v>
      </c>
      <c r="J309" s="50" t="n">
        <v>28</v>
      </c>
      <c r="K309" s="50" t="n">
        <v>9</v>
      </c>
      <c r="L309" s="50" t="n">
        <v>-1.624</v>
      </c>
      <c r="M309" s="50" t="n">
        <v>13</v>
      </c>
      <c r="N309" s="50" t="n">
        <v>12</v>
      </c>
      <c r="O309" s="50" t="n">
        <v>2</v>
      </c>
      <c r="P309" s="50" t="n">
        <v>1</v>
      </c>
      <c r="Q309" s="50" t="n">
        <v>0</v>
      </c>
      <c r="R309" s="50" t="n">
        <v>0</v>
      </c>
      <c r="S309" s="50" t="n">
        <v>1</v>
      </c>
      <c r="T309" s="50" t="n">
        <v>0</v>
      </c>
      <c r="U309" s="50" t="n">
        <v>0</v>
      </c>
      <c r="V309" s="50" t="n">
        <v>6</v>
      </c>
      <c r="W309" s="50" t="n">
        <v>2.85</v>
      </c>
      <c r="X309" s="50" t="n">
        <v>13</v>
      </c>
      <c r="Y309" s="50" t="n">
        <v>3.923</v>
      </c>
      <c r="Z309" s="50" t="n">
        <v>6</v>
      </c>
      <c r="AA309" s="50" t="n">
        <v>0</v>
      </c>
      <c r="AB309" s="50" t="n">
        <v>3</v>
      </c>
      <c r="AC309" s="50" t="n">
        <v>6</v>
      </c>
      <c r="AD309" s="50" t="n">
        <v>558.3</v>
      </c>
      <c r="AE309" s="50" t="n">
        <v>2</v>
      </c>
      <c r="AF309" s="50" t="n">
        <v>23</v>
      </c>
      <c r="AG309" s="50" t="n">
        <v>1708.8</v>
      </c>
      <c r="AH309" s="50" t="n">
        <v>9</v>
      </c>
    </row>
    <row r="310" customFormat="false" ht="15" hidden="false" customHeight="false" outlineLevel="0" collapsed="false">
      <c r="A310" s="50" t="s">
        <v>1141</v>
      </c>
      <c r="B310" s="50" t="s">
        <v>132</v>
      </c>
      <c r="C310" s="50" t="s">
        <v>404</v>
      </c>
      <c r="D310" s="50" t="n">
        <v>2374</v>
      </c>
      <c r="E310" s="50" t="n">
        <v>1135</v>
      </c>
      <c r="F310" s="50" t="n">
        <v>253</v>
      </c>
      <c r="G310" s="50" t="n">
        <v>1036</v>
      </c>
      <c r="H310" s="50" t="n">
        <v>696</v>
      </c>
      <c r="I310" s="50" t="n">
        <v>77</v>
      </c>
      <c r="J310" s="50" t="n">
        <v>1298</v>
      </c>
      <c r="K310" s="50" t="n">
        <v>439</v>
      </c>
      <c r="L310" s="50" t="n">
        <v>15.644</v>
      </c>
      <c r="M310" s="50" t="n">
        <v>632</v>
      </c>
      <c r="N310" s="50" t="n">
        <v>558</v>
      </c>
      <c r="O310" s="50" t="n">
        <v>157</v>
      </c>
      <c r="P310" s="50" t="n">
        <v>33</v>
      </c>
      <c r="Q310" s="50" t="n">
        <v>1</v>
      </c>
      <c r="R310" s="50" t="n">
        <v>18</v>
      </c>
      <c r="S310" s="50" t="n">
        <v>67</v>
      </c>
      <c r="T310" s="50" t="n">
        <v>3</v>
      </c>
      <c r="U310" s="50" t="n">
        <v>4</v>
      </c>
      <c r="V310" s="50" t="n">
        <v>109</v>
      </c>
      <c r="W310" s="50" t="n">
        <v>213.75</v>
      </c>
      <c r="X310" s="50" t="n">
        <v>615</v>
      </c>
      <c r="Y310" s="50" t="n">
        <v>232.549</v>
      </c>
      <c r="Z310" s="50" t="n">
        <v>453</v>
      </c>
      <c r="AA310" s="50" t="n">
        <v>51</v>
      </c>
      <c r="AB310" s="50" t="n">
        <v>228</v>
      </c>
      <c r="AC310" s="50" t="n">
        <v>448</v>
      </c>
      <c r="AD310" s="50" t="n">
        <v>41314.1</v>
      </c>
      <c r="AE310" s="50" t="n">
        <v>175</v>
      </c>
      <c r="AF310" s="50" t="n">
        <v>994</v>
      </c>
      <c r="AG310" s="50" t="n">
        <v>73549.2</v>
      </c>
      <c r="AH310" s="50" t="n">
        <v>424</v>
      </c>
    </row>
    <row r="311" customFormat="false" ht="15" hidden="false" customHeight="false" outlineLevel="0" collapsed="false">
      <c r="A311" s="50" t="s">
        <v>1142</v>
      </c>
      <c r="B311" s="50" t="s">
        <v>132</v>
      </c>
      <c r="C311" s="50" t="s">
        <v>406</v>
      </c>
      <c r="D311" s="50" t="n">
        <v>2349</v>
      </c>
      <c r="E311" s="50" t="n">
        <v>1316</v>
      </c>
      <c r="F311" s="50" t="n">
        <v>310</v>
      </c>
      <c r="G311" s="50" t="n">
        <v>978</v>
      </c>
      <c r="H311" s="50" t="n">
        <v>708</v>
      </c>
      <c r="I311" s="50" t="n">
        <v>87</v>
      </c>
      <c r="J311" s="50" t="n">
        <v>1362</v>
      </c>
      <c r="K311" s="50" t="n">
        <v>608</v>
      </c>
      <c r="L311" s="50" t="n">
        <v>-13.484</v>
      </c>
      <c r="M311" s="50" t="n">
        <v>627</v>
      </c>
      <c r="N311" s="50" t="n">
        <v>580</v>
      </c>
      <c r="O311" s="50" t="n">
        <v>133</v>
      </c>
      <c r="P311" s="50" t="n">
        <v>24</v>
      </c>
      <c r="Q311" s="50" t="n">
        <v>1</v>
      </c>
      <c r="R311" s="50" t="n">
        <v>21</v>
      </c>
      <c r="S311" s="50" t="n">
        <v>25</v>
      </c>
      <c r="T311" s="50" t="n">
        <v>13</v>
      </c>
      <c r="U311" s="50" t="n">
        <v>7</v>
      </c>
      <c r="V311" s="50" t="n">
        <v>119</v>
      </c>
      <c r="W311" s="50" t="n">
        <v>177.8</v>
      </c>
      <c r="X311" s="50" t="n">
        <v>624</v>
      </c>
      <c r="Y311" s="50" t="n">
        <v>198.193</v>
      </c>
      <c r="Z311" s="50" t="n">
        <v>468</v>
      </c>
      <c r="AA311" s="50" t="n">
        <v>50</v>
      </c>
      <c r="AB311" s="50" t="n">
        <v>200</v>
      </c>
      <c r="AC311" s="50" t="n">
        <v>468</v>
      </c>
      <c r="AD311" s="50" t="n">
        <v>41751.2</v>
      </c>
      <c r="AE311" s="50" t="n">
        <v>173</v>
      </c>
      <c r="AF311" s="50" t="n">
        <v>1171</v>
      </c>
      <c r="AG311" s="50" t="n">
        <v>83941.7</v>
      </c>
      <c r="AH311" s="50" t="n">
        <v>228</v>
      </c>
    </row>
    <row r="312" customFormat="false" ht="15" hidden="false" customHeight="false" outlineLevel="0" collapsed="false">
      <c r="A312" s="50" t="s">
        <v>1143</v>
      </c>
      <c r="B312" s="50" t="s">
        <v>132</v>
      </c>
      <c r="C312" s="50" t="s">
        <v>408</v>
      </c>
      <c r="D312" s="50" t="n">
        <v>2485</v>
      </c>
      <c r="E312" s="50" t="n">
        <v>1109</v>
      </c>
      <c r="F312" s="50" t="n">
        <v>293</v>
      </c>
      <c r="G312" s="50" t="n">
        <v>1176</v>
      </c>
      <c r="H312" s="50" t="n">
        <v>794</v>
      </c>
      <c r="I312" s="50" t="n">
        <v>129</v>
      </c>
      <c r="J312" s="50" t="n">
        <v>1306</v>
      </c>
      <c r="K312" s="50" t="n">
        <v>315</v>
      </c>
      <c r="L312" s="50" t="n">
        <v>14.44</v>
      </c>
      <c r="M312" s="50" t="n">
        <v>603</v>
      </c>
      <c r="N312" s="50" t="n">
        <v>527</v>
      </c>
      <c r="O312" s="50" t="n">
        <v>126</v>
      </c>
      <c r="P312" s="50" t="n">
        <v>35</v>
      </c>
      <c r="Q312" s="50" t="n">
        <v>2</v>
      </c>
      <c r="R312" s="50" t="n">
        <v>27</v>
      </c>
      <c r="S312" s="50" t="n">
        <v>65</v>
      </c>
      <c r="T312" s="50" t="n">
        <v>4</v>
      </c>
      <c r="U312" s="50" t="n">
        <v>7</v>
      </c>
      <c r="V312" s="50" t="n">
        <v>170</v>
      </c>
      <c r="W312" s="50" t="n">
        <v>205.05</v>
      </c>
      <c r="X312" s="50" t="n">
        <v>601</v>
      </c>
      <c r="Y312" s="50" t="n">
        <v>190.992</v>
      </c>
      <c r="Z312" s="50" t="n">
        <v>364</v>
      </c>
      <c r="AA312" s="50" t="n">
        <v>46</v>
      </c>
      <c r="AB312" s="50" t="n">
        <v>163</v>
      </c>
      <c r="AC312" s="50" t="n">
        <v>363</v>
      </c>
      <c r="AD312" s="50" t="n">
        <v>33197.2</v>
      </c>
      <c r="AE312" s="50" t="n">
        <v>127</v>
      </c>
      <c r="AF312" s="50" t="n">
        <v>985</v>
      </c>
      <c r="AG312" s="50" t="n">
        <v>72799.7</v>
      </c>
      <c r="AH312" s="50" t="n">
        <v>374</v>
      </c>
    </row>
    <row r="313" customFormat="false" ht="15" hidden="false" customHeight="false" outlineLevel="0" collapsed="false">
      <c r="A313" s="50" t="s">
        <v>1144</v>
      </c>
      <c r="B313" s="50" t="s">
        <v>132</v>
      </c>
      <c r="C313" s="50" t="s">
        <v>410</v>
      </c>
      <c r="D313" s="50" t="n">
        <v>1976</v>
      </c>
      <c r="E313" s="50" t="n">
        <v>1073</v>
      </c>
      <c r="F313" s="50" t="n">
        <v>295</v>
      </c>
      <c r="G313" s="50" t="n">
        <v>879</v>
      </c>
      <c r="H313" s="50" t="n">
        <v>642</v>
      </c>
      <c r="I313" s="50" t="n">
        <v>99</v>
      </c>
      <c r="J313" s="50" t="n">
        <v>1088</v>
      </c>
      <c r="K313" s="50" t="n">
        <v>431</v>
      </c>
      <c r="L313" s="50" t="n">
        <v>25.405</v>
      </c>
      <c r="M313" s="50" t="n">
        <v>553</v>
      </c>
      <c r="N313" s="50" t="n">
        <v>512</v>
      </c>
      <c r="O313" s="50" t="n">
        <v>148</v>
      </c>
      <c r="P313" s="50" t="n">
        <v>32</v>
      </c>
      <c r="Q313" s="50" t="n">
        <v>2</v>
      </c>
      <c r="R313" s="50" t="n">
        <v>23</v>
      </c>
      <c r="S313" s="50" t="n">
        <v>33</v>
      </c>
      <c r="T313" s="50" t="n">
        <v>7</v>
      </c>
      <c r="U313" s="50" t="n">
        <v>1</v>
      </c>
      <c r="V313" s="50" t="n">
        <v>144</v>
      </c>
      <c r="W313" s="50" t="n">
        <v>197</v>
      </c>
      <c r="X313" s="50" t="n">
        <v>550</v>
      </c>
      <c r="Y313" s="50" t="n">
        <v>196.515</v>
      </c>
      <c r="Z313" s="50" t="n">
        <v>369</v>
      </c>
      <c r="AA313" s="50" t="n">
        <v>48</v>
      </c>
      <c r="AB313" s="50" t="n">
        <v>202</v>
      </c>
      <c r="AC313" s="50" t="n">
        <v>369</v>
      </c>
      <c r="AD313" s="50" t="n">
        <v>34427.9</v>
      </c>
      <c r="AE313" s="50" t="n">
        <v>133</v>
      </c>
      <c r="AF313" s="50" t="n">
        <v>962</v>
      </c>
      <c r="AG313" s="50" t="n">
        <v>74136.8</v>
      </c>
      <c r="AH313" s="50" t="n">
        <v>712</v>
      </c>
    </row>
    <row r="314" customFormat="false" ht="15" hidden="false" customHeight="false" outlineLevel="0" collapsed="false">
      <c r="A314" s="50" t="s">
        <v>1145</v>
      </c>
      <c r="B314" s="50" t="s">
        <v>132</v>
      </c>
      <c r="C314" s="50" t="s">
        <v>411</v>
      </c>
      <c r="D314" s="50" t="n">
        <v>2077</v>
      </c>
      <c r="E314" s="50" t="n">
        <v>838</v>
      </c>
      <c r="F314" s="50" t="n">
        <v>162</v>
      </c>
      <c r="G314" s="50" t="n">
        <v>1028</v>
      </c>
      <c r="H314" s="50" t="n">
        <v>607</v>
      </c>
      <c r="I314" s="50" t="n">
        <v>58</v>
      </c>
      <c r="J314" s="50" t="n">
        <v>1048</v>
      </c>
      <c r="K314" s="50" t="n">
        <v>231</v>
      </c>
      <c r="L314" s="50" t="n">
        <v>-8.542</v>
      </c>
      <c r="M314" s="50" t="n">
        <v>519</v>
      </c>
      <c r="N314" s="50" t="n">
        <v>442</v>
      </c>
      <c r="O314" s="50" t="n">
        <v>94</v>
      </c>
      <c r="P314" s="50" t="n">
        <v>24</v>
      </c>
      <c r="Q314" s="50" t="n">
        <v>3</v>
      </c>
      <c r="R314" s="50" t="n">
        <v>6</v>
      </c>
      <c r="S314" s="50" t="n">
        <v>64</v>
      </c>
      <c r="T314" s="50" t="n">
        <v>7</v>
      </c>
      <c r="U314" s="50" t="n">
        <v>3</v>
      </c>
      <c r="V314" s="50" t="n">
        <v>120</v>
      </c>
      <c r="W314" s="50" t="n">
        <v>152.1</v>
      </c>
      <c r="X314" s="50" t="n">
        <v>516</v>
      </c>
      <c r="Y314" s="50" t="n">
        <v>152.326</v>
      </c>
      <c r="Z314" s="50" t="n">
        <v>328</v>
      </c>
      <c r="AA314" s="50" t="n">
        <v>17</v>
      </c>
      <c r="AB314" s="50" t="n">
        <v>129</v>
      </c>
      <c r="AC314" s="50" t="n">
        <v>328</v>
      </c>
      <c r="AD314" s="50" t="n">
        <v>28563.4</v>
      </c>
      <c r="AE314" s="50" t="n">
        <v>100</v>
      </c>
      <c r="AF314" s="50" t="n">
        <v>731</v>
      </c>
      <c r="AG314" s="50" t="n">
        <v>53676.9</v>
      </c>
      <c r="AH314" s="50" t="n">
        <v>247</v>
      </c>
    </row>
    <row r="315" customFormat="false" ht="15" hidden="false" customHeight="false" outlineLevel="0" collapsed="false">
      <c r="A315" s="50" t="s">
        <v>1146</v>
      </c>
      <c r="B315" s="50" t="s">
        <v>132</v>
      </c>
      <c r="C315" s="50" t="s">
        <v>412</v>
      </c>
      <c r="D315" s="50" t="n">
        <v>1916</v>
      </c>
      <c r="E315" s="50" t="n">
        <v>886</v>
      </c>
      <c r="F315" s="50" t="n">
        <v>123</v>
      </c>
      <c r="G315" s="50" t="n">
        <v>853</v>
      </c>
      <c r="H315" s="50" t="n">
        <v>564</v>
      </c>
      <c r="I315" s="50" t="n">
        <v>44</v>
      </c>
      <c r="J315" s="50" t="n">
        <v>1051</v>
      </c>
      <c r="K315" s="50" t="n">
        <v>322</v>
      </c>
      <c r="L315" s="50" t="n">
        <v>7.506</v>
      </c>
      <c r="M315" s="50" t="n">
        <v>481</v>
      </c>
      <c r="N315" s="50" t="n">
        <v>421</v>
      </c>
      <c r="O315" s="50" t="n">
        <v>105</v>
      </c>
      <c r="P315" s="50" t="n">
        <v>20</v>
      </c>
      <c r="Q315" s="50" t="n">
        <v>2</v>
      </c>
      <c r="R315" s="50" t="n">
        <v>17</v>
      </c>
      <c r="S315" s="50" t="n">
        <v>51</v>
      </c>
      <c r="T315" s="50" t="n">
        <v>4</v>
      </c>
      <c r="U315" s="50" t="n">
        <v>5</v>
      </c>
      <c r="V315" s="50" t="n">
        <v>76</v>
      </c>
      <c r="W315" s="50" t="n">
        <v>158</v>
      </c>
      <c r="X315" s="50" t="n">
        <v>477</v>
      </c>
      <c r="Y315" s="50" t="n">
        <v>161.46</v>
      </c>
      <c r="Z315" s="50" t="n">
        <v>350</v>
      </c>
      <c r="AA315" s="50" t="n">
        <v>33</v>
      </c>
      <c r="AB315" s="50" t="n">
        <v>146</v>
      </c>
      <c r="AC315" s="50" t="n">
        <v>349</v>
      </c>
      <c r="AD315" s="50" t="n">
        <v>31351.8</v>
      </c>
      <c r="AE315" s="50" t="n">
        <v>130</v>
      </c>
      <c r="AF315" s="50" t="n">
        <v>789</v>
      </c>
      <c r="AG315" s="50" t="n">
        <v>55774.3</v>
      </c>
      <c r="AH315" s="50" t="n">
        <v>88</v>
      </c>
    </row>
    <row r="316" customFormat="false" ht="15" hidden="false" customHeight="false" outlineLevel="0" collapsed="false">
      <c r="A316" s="50" t="s">
        <v>1147</v>
      </c>
      <c r="B316" s="50" t="s">
        <v>132</v>
      </c>
      <c r="C316" s="50" t="s">
        <v>413</v>
      </c>
      <c r="D316" s="50" t="n">
        <v>1643</v>
      </c>
      <c r="E316" s="50" t="n">
        <v>878</v>
      </c>
      <c r="F316" s="50" t="n">
        <v>154</v>
      </c>
      <c r="G316" s="50" t="n">
        <v>800</v>
      </c>
      <c r="H316" s="50" t="n">
        <v>551</v>
      </c>
      <c r="I316" s="50" t="n">
        <v>58</v>
      </c>
      <c r="J316" s="50" t="n">
        <v>842</v>
      </c>
      <c r="K316" s="50" t="n">
        <v>327</v>
      </c>
      <c r="L316" s="50" t="n">
        <v>-0.96</v>
      </c>
      <c r="M316" s="50" t="n">
        <v>452</v>
      </c>
      <c r="N316" s="50" t="n">
        <v>423</v>
      </c>
      <c r="O316" s="50" t="n">
        <v>116</v>
      </c>
      <c r="P316" s="50" t="n">
        <v>25</v>
      </c>
      <c r="Q316" s="50" t="n">
        <v>1</v>
      </c>
      <c r="R316" s="50" t="n">
        <v>13</v>
      </c>
      <c r="S316" s="50" t="n">
        <v>21</v>
      </c>
      <c r="T316" s="50" t="n">
        <v>0</v>
      </c>
      <c r="U316" s="50" t="n">
        <v>5</v>
      </c>
      <c r="V316" s="50" t="n">
        <v>75</v>
      </c>
      <c r="W316" s="50" t="n">
        <v>142.85</v>
      </c>
      <c r="X316" s="50" t="n">
        <v>449</v>
      </c>
      <c r="Y316" s="50" t="n">
        <v>137.69</v>
      </c>
      <c r="Z316" s="50" t="n">
        <v>356</v>
      </c>
      <c r="AA316" s="50" t="n">
        <v>22</v>
      </c>
      <c r="AB316" s="50" t="n">
        <v>139</v>
      </c>
      <c r="AC316" s="50" t="n">
        <v>356</v>
      </c>
      <c r="AD316" s="50" t="n">
        <v>31458.3</v>
      </c>
      <c r="AE316" s="50" t="n">
        <v>140</v>
      </c>
      <c r="AF316" s="50" t="n">
        <v>769</v>
      </c>
      <c r="AG316" s="50" t="n">
        <v>55265.1</v>
      </c>
      <c r="AH316" s="50" t="n">
        <v>101</v>
      </c>
    </row>
    <row r="317" customFormat="false" ht="15" hidden="false" customHeight="false" outlineLevel="0" collapsed="false">
      <c r="A317" s="50" t="s">
        <v>1148</v>
      </c>
      <c r="B317" s="50" t="s">
        <v>132</v>
      </c>
      <c r="C317" s="50" t="s">
        <v>414</v>
      </c>
      <c r="D317" s="50" t="n">
        <v>1613</v>
      </c>
      <c r="E317" s="50" t="n">
        <v>658</v>
      </c>
      <c r="F317" s="50" t="n">
        <v>109</v>
      </c>
      <c r="G317" s="50" t="n">
        <v>782</v>
      </c>
      <c r="H317" s="50" t="n">
        <v>448</v>
      </c>
      <c r="I317" s="50" t="n">
        <v>36</v>
      </c>
      <c r="J317" s="50" t="n">
        <v>827</v>
      </c>
      <c r="K317" s="50" t="n">
        <v>210</v>
      </c>
      <c r="L317" s="50" t="n">
        <v>-1.466</v>
      </c>
      <c r="M317" s="50" t="n">
        <v>426</v>
      </c>
      <c r="N317" s="50" t="n">
        <v>371</v>
      </c>
      <c r="O317" s="50" t="n">
        <v>89</v>
      </c>
      <c r="P317" s="50" t="n">
        <v>27</v>
      </c>
      <c r="Q317" s="50" t="n">
        <v>2</v>
      </c>
      <c r="R317" s="50" t="n">
        <v>8</v>
      </c>
      <c r="S317" s="50" t="n">
        <v>41</v>
      </c>
      <c r="T317" s="50" t="n">
        <v>6</v>
      </c>
      <c r="U317" s="50" t="n">
        <v>4</v>
      </c>
      <c r="V317" s="50" t="n">
        <v>73</v>
      </c>
      <c r="W317" s="50" t="n">
        <v>132.65</v>
      </c>
      <c r="X317" s="50" t="n">
        <v>422</v>
      </c>
      <c r="Y317" s="50" t="n">
        <v>123.484</v>
      </c>
      <c r="Z317" s="50" t="n">
        <v>306</v>
      </c>
      <c r="AA317" s="50" t="n">
        <v>13</v>
      </c>
      <c r="AB317" s="50" t="n">
        <v>91</v>
      </c>
      <c r="AC317" s="50" t="n">
        <v>306</v>
      </c>
      <c r="AD317" s="50" t="n">
        <v>26146.5</v>
      </c>
      <c r="AE317" s="50" t="n">
        <v>112</v>
      </c>
      <c r="AF317" s="50" t="n">
        <v>567</v>
      </c>
      <c r="AG317" s="50" t="n">
        <v>38995.2</v>
      </c>
      <c r="AH317" s="50" t="n">
        <v>33</v>
      </c>
    </row>
    <row r="318" customFormat="false" ht="15" hidden="false" customHeight="false" outlineLevel="0" collapsed="false">
      <c r="A318" s="50" t="s">
        <v>1149</v>
      </c>
      <c r="B318" s="50" t="s">
        <v>132</v>
      </c>
      <c r="C318" s="50" t="s">
        <v>415</v>
      </c>
      <c r="D318" s="50" t="n">
        <v>1316</v>
      </c>
      <c r="E318" s="50" t="n">
        <v>507</v>
      </c>
      <c r="F318" s="50" t="n">
        <v>68</v>
      </c>
      <c r="G318" s="50" t="n">
        <v>653</v>
      </c>
      <c r="H318" s="50" t="n">
        <v>358</v>
      </c>
      <c r="I318" s="50" t="n">
        <v>24</v>
      </c>
      <c r="J318" s="50" t="n">
        <v>662</v>
      </c>
      <c r="K318" s="50" t="n">
        <v>149</v>
      </c>
      <c r="L318" s="50" t="n">
        <v>-1.072</v>
      </c>
      <c r="M318" s="50" t="n">
        <v>344</v>
      </c>
      <c r="N318" s="50" t="n">
        <v>310</v>
      </c>
      <c r="O318" s="50" t="n">
        <v>83</v>
      </c>
      <c r="P318" s="50" t="n">
        <v>20</v>
      </c>
      <c r="Q318" s="50" t="n">
        <v>3</v>
      </c>
      <c r="R318" s="50" t="n">
        <v>3</v>
      </c>
      <c r="S318" s="50" t="n">
        <v>32</v>
      </c>
      <c r="T318" s="50" t="n">
        <v>0</v>
      </c>
      <c r="U318" s="50" t="n">
        <v>2</v>
      </c>
      <c r="V318" s="50" t="n">
        <v>50</v>
      </c>
      <c r="W318" s="50" t="n">
        <v>109.5</v>
      </c>
      <c r="X318" s="50" t="n">
        <v>344</v>
      </c>
      <c r="Y318" s="50" t="n">
        <v>109.319</v>
      </c>
      <c r="Z318" s="50" t="n">
        <v>262</v>
      </c>
      <c r="AA318" s="50" t="n">
        <v>11</v>
      </c>
      <c r="AB318" s="50" t="n">
        <v>106</v>
      </c>
      <c r="AC318" s="50" t="n">
        <v>262</v>
      </c>
      <c r="AD318" s="50" t="n">
        <v>23381.4</v>
      </c>
      <c r="AE318" s="50" t="n">
        <v>91</v>
      </c>
      <c r="AF318" s="50" t="n">
        <v>452</v>
      </c>
      <c r="AG318" s="50" t="n">
        <v>32371</v>
      </c>
      <c r="AH318" s="50" t="n">
        <v>82</v>
      </c>
    </row>
    <row r="319" customFormat="false" ht="15" hidden="false" customHeight="false" outlineLevel="0" collapsed="false">
      <c r="A319" s="50" t="s">
        <v>1150</v>
      </c>
      <c r="B319" s="50" t="s">
        <v>132</v>
      </c>
      <c r="C319" s="50" t="s">
        <v>187</v>
      </c>
      <c r="D319" s="50" t="n">
        <v>1348</v>
      </c>
      <c r="E319" s="50" t="n">
        <v>554</v>
      </c>
      <c r="F319" s="50" t="n">
        <v>104</v>
      </c>
      <c r="G319" s="50" t="n">
        <v>658</v>
      </c>
      <c r="H319" s="50" t="n">
        <v>412</v>
      </c>
      <c r="I319" s="50" t="n">
        <v>51</v>
      </c>
      <c r="J319" s="50" t="n">
        <v>690</v>
      </c>
      <c r="K319" s="50" t="n">
        <v>142</v>
      </c>
      <c r="L319" s="50" t="n">
        <v>-0.764</v>
      </c>
      <c r="M319" s="50" t="n">
        <v>328</v>
      </c>
      <c r="N319" s="50" t="n">
        <v>285</v>
      </c>
      <c r="O319" s="50" t="n">
        <v>66</v>
      </c>
      <c r="P319" s="50" t="n">
        <v>16</v>
      </c>
      <c r="Q319" s="50" t="n">
        <v>0</v>
      </c>
      <c r="R319" s="50" t="n">
        <v>10</v>
      </c>
      <c r="S319" s="50" t="n">
        <v>39</v>
      </c>
      <c r="T319" s="50" t="n">
        <v>2</v>
      </c>
      <c r="U319" s="50" t="n">
        <v>2</v>
      </c>
      <c r="V319" s="50" t="n">
        <v>78</v>
      </c>
      <c r="W319" s="50" t="n">
        <v>104.7</v>
      </c>
      <c r="X319" s="50" t="n">
        <v>328</v>
      </c>
      <c r="Y319" s="50" t="n">
        <v>104.463</v>
      </c>
      <c r="Z319" s="50" t="n">
        <v>209</v>
      </c>
      <c r="AA319" s="50" t="n">
        <v>14</v>
      </c>
      <c r="AB319" s="50" t="n">
        <v>89</v>
      </c>
      <c r="AC319" s="50" t="n">
        <v>209</v>
      </c>
      <c r="AD319" s="50" t="n">
        <v>18711.6</v>
      </c>
      <c r="AE319" s="50" t="n">
        <v>78</v>
      </c>
      <c r="AF319" s="50" t="n">
        <v>495</v>
      </c>
      <c r="AG319" s="50" t="n">
        <v>35893.9</v>
      </c>
      <c r="AH319" s="50" t="n">
        <v>124</v>
      </c>
    </row>
    <row r="320" customFormat="false" ht="15" hidden="false" customHeight="false" outlineLevel="0" collapsed="false">
      <c r="A320" s="50" t="s">
        <v>1151</v>
      </c>
      <c r="B320" s="50" t="s">
        <v>132</v>
      </c>
      <c r="C320" s="50" t="s">
        <v>416</v>
      </c>
      <c r="D320" s="50" t="n">
        <v>1148</v>
      </c>
      <c r="E320" s="50" t="n">
        <v>555</v>
      </c>
      <c r="F320" s="50" t="n">
        <v>85</v>
      </c>
      <c r="G320" s="50" t="n">
        <v>561</v>
      </c>
      <c r="H320" s="50" t="n">
        <v>346</v>
      </c>
      <c r="I320" s="50" t="n">
        <v>15</v>
      </c>
      <c r="J320" s="50" t="n">
        <v>586</v>
      </c>
      <c r="K320" s="50" t="n">
        <v>209</v>
      </c>
      <c r="L320" s="50" t="n">
        <v>-16.576</v>
      </c>
      <c r="M320" s="50" t="n">
        <v>323</v>
      </c>
      <c r="N320" s="50" t="n">
        <v>294</v>
      </c>
      <c r="O320" s="50" t="n">
        <v>66</v>
      </c>
      <c r="P320" s="50" t="n">
        <v>9</v>
      </c>
      <c r="Q320" s="50" t="n">
        <v>1</v>
      </c>
      <c r="R320" s="50" t="n">
        <v>6</v>
      </c>
      <c r="S320" s="50" t="n">
        <v>15</v>
      </c>
      <c r="T320" s="50" t="n">
        <v>3</v>
      </c>
      <c r="U320" s="50" t="n">
        <v>2</v>
      </c>
      <c r="V320" s="50" t="n">
        <v>74</v>
      </c>
      <c r="W320" s="50" t="n">
        <v>82.45</v>
      </c>
      <c r="X320" s="50" t="n">
        <v>314</v>
      </c>
      <c r="Y320" s="50" t="n">
        <v>80.135</v>
      </c>
      <c r="Z320" s="50" t="n">
        <v>231</v>
      </c>
      <c r="AA320" s="50" t="n">
        <v>6</v>
      </c>
      <c r="AB320" s="50" t="n">
        <v>76</v>
      </c>
      <c r="AC320" s="50" t="n">
        <v>231</v>
      </c>
      <c r="AD320" s="50" t="n">
        <v>19228.3</v>
      </c>
      <c r="AE320" s="50" t="n">
        <v>60</v>
      </c>
      <c r="AF320" s="50" t="n">
        <v>467</v>
      </c>
      <c r="AG320" s="50" t="n">
        <v>33272.9</v>
      </c>
      <c r="AH320" s="50" t="n">
        <v>67</v>
      </c>
    </row>
    <row r="321" customFormat="false" ht="15" hidden="false" customHeight="false" outlineLevel="0" collapsed="false">
      <c r="A321" s="50" t="s">
        <v>1152</v>
      </c>
      <c r="B321" s="50" t="s">
        <v>132</v>
      </c>
      <c r="C321" s="50" t="s">
        <v>417</v>
      </c>
      <c r="D321" s="50" t="n">
        <v>647</v>
      </c>
      <c r="E321" s="50" t="n">
        <v>344</v>
      </c>
      <c r="F321" s="50" t="n">
        <v>83</v>
      </c>
      <c r="G321" s="50" t="n">
        <v>327</v>
      </c>
      <c r="H321" s="50" t="n">
        <v>231</v>
      </c>
      <c r="I321" s="50" t="n">
        <v>35</v>
      </c>
      <c r="J321" s="50" t="n">
        <v>320</v>
      </c>
      <c r="K321" s="50" t="n">
        <v>113</v>
      </c>
      <c r="L321" s="50" t="n">
        <v>-7.446</v>
      </c>
      <c r="M321" s="50" t="n">
        <v>168</v>
      </c>
      <c r="N321" s="50" t="n">
        <v>153</v>
      </c>
      <c r="O321" s="50" t="n">
        <v>37</v>
      </c>
      <c r="P321" s="50" t="n">
        <v>5</v>
      </c>
      <c r="Q321" s="50" t="n">
        <v>0</v>
      </c>
      <c r="R321" s="50" t="n">
        <v>2</v>
      </c>
      <c r="S321" s="50" t="n">
        <v>9</v>
      </c>
      <c r="T321" s="50" t="n">
        <v>4</v>
      </c>
      <c r="U321" s="50" t="n">
        <v>2</v>
      </c>
      <c r="V321" s="50" t="n">
        <v>41</v>
      </c>
      <c r="W321" s="50" t="n">
        <v>46.35</v>
      </c>
      <c r="X321" s="50" t="n">
        <v>167</v>
      </c>
      <c r="Y321" s="50" t="n">
        <v>47.988</v>
      </c>
      <c r="Z321" s="50" t="n">
        <v>114</v>
      </c>
      <c r="AA321" s="50" t="n">
        <v>11</v>
      </c>
      <c r="AB321" s="50" t="n">
        <v>40</v>
      </c>
      <c r="AC321" s="50" t="n">
        <v>113</v>
      </c>
      <c r="AD321" s="50" t="n">
        <v>9762.3</v>
      </c>
      <c r="AE321" s="50" t="n">
        <v>33</v>
      </c>
      <c r="AF321" s="50" t="n">
        <v>304</v>
      </c>
      <c r="AG321" s="50" t="n">
        <v>22094.6</v>
      </c>
      <c r="AH321" s="50" t="n">
        <v>93</v>
      </c>
    </row>
    <row r="322" customFormat="false" ht="15" hidden="false" customHeight="false" outlineLevel="0" collapsed="false">
      <c r="A322" s="50" t="s">
        <v>1153</v>
      </c>
      <c r="B322" s="50" t="s">
        <v>132</v>
      </c>
      <c r="C322" s="50" t="s">
        <v>418</v>
      </c>
      <c r="D322" s="50" t="n">
        <v>639</v>
      </c>
      <c r="E322" s="50" t="n">
        <v>268</v>
      </c>
      <c r="F322" s="50" t="n">
        <v>57</v>
      </c>
      <c r="G322" s="50" t="n">
        <v>309</v>
      </c>
      <c r="H322" s="50" t="n">
        <v>178</v>
      </c>
      <c r="I322" s="50" t="n">
        <v>24</v>
      </c>
      <c r="J322" s="50" t="n">
        <v>329</v>
      </c>
      <c r="K322" s="50" t="n">
        <v>90</v>
      </c>
      <c r="L322" s="50" t="n">
        <v>0.1</v>
      </c>
      <c r="M322" s="50" t="n">
        <v>161</v>
      </c>
      <c r="N322" s="50" t="n">
        <v>142</v>
      </c>
      <c r="O322" s="50" t="n">
        <v>33</v>
      </c>
      <c r="P322" s="50" t="n">
        <v>8</v>
      </c>
      <c r="Q322" s="50" t="n">
        <v>1</v>
      </c>
      <c r="R322" s="50" t="n">
        <v>6</v>
      </c>
      <c r="S322" s="50" t="n">
        <v>17</v>
      </c>
      <c r="T322" s="50" t="n">
        <v>0</v>
      </c>
      <c r="U322" s="50" t="n">
        <v>0</v>
      </c>
      <c r="V322" s="50" t="n">
        <v>38</v>
      </c>
      <c r="W322" s="50" t="n">
        <v>50.8</v>
      </c>
      <c r="X322" s="50" t="n">
        <v>157</v>
      </c>
      <c r="Y322" s="50" t="n">
        <v>49.381</v>
      </c>
      <c r="Z322" s="50" t="n">
        <v>106</v>
      </c>
      <c r="AA322" s="50" t="n">
        <v>11</v>
      </c>
      <c r="AB322" s="50" t="n">
        <v>37</v>
      </c>
      <c r="AC322" s="50" t="n">
        <v>104</v>
      </c>
      <c r="AD322" s="50" t="n">
        <v>8707.1</v>
      </c>
      <c r="AE322" s="50" t="n">
        <v>35</v>
      </c>
      <c r="AF322" s="50" t="n">
        <v>232</v>
      </c>
      <c r="AG322" s="50" t="n">
        <v>17080.2</v>
      </c>
      <c r="AH322" s="50" t="n">
        <v>84</v>
      </c>
    </row>
    <row r="323" customFormat="false" ht="15" hidden="false" customHeight="false" outlineLevel="0" collapsed="false">
      <c r="A323" s="50" t="s">
        <v>1154</v>
      </c>
      <c r="B323" s="50" t="s">
        <v>132</v>
      </c>
      <c r="C323" s="50" t="s">
        <v>419</v>
      </c>
      <c r="D323" s="50" t="n">
        <v>521</v>
      </c>
      <c r="E323" s="50" t="n">
        <v>258</v>
      </c>
      <c r="F323" s="50" t="n">
        <v>72</v>
      </c>
      <c r="G323" s="50" t="n">
        <v>260</v>
      </c>
      <c r="H323" s="50" t="n">
        <v>187</v>
      </c>
      <c r="I323" s="50" t="n">
        <v>31</v>
      </c>
      <c r="J323" s="50" t="n">
        <v>260</v>
      </c>
      <c r="K323" s="50" t="n">
        <v>71</v>
      </c>
      <c r="L323" s="50" t="n">
        <v>2.088</v>
      </c>
      <c r="M323" s="50" t="n">
        <v>148</v>
      </c>
      <c r="N323" s="50" t="n">
        <v>130</v>
      </c>
      <c r="O323" s="50" t="n">
        <v>37</v>
      </c>
      <c r="P323" s="50" t="n">
        <v>5</v>
      </c>
      <c r="Q323" s="50" t="n">
        <v>0</v>
      </c>
      <c r="R323" s="50" t="n">
        <v>3</v>
      </c>
      <c r="S323" s="50" t="n">
        <v>12</v>
      </c>
      <c r="T323" s="50" t="n">
        <v>1</v>
      </c>
      <c r="U323" s="50" t="n">
        <v>1</v>
      </c>
      <c r="V323" s="50" t="n">
        <v>31</v>
      </c>
      <c r="W323" s="50" t="n">
        <v>47.45</v>
      </c>
      <c r="X323" s="50" t="n">
        <v>144</v>
      </c>
      <c r="Y323" s="50" t="n">
        <v>41.317</v>
      </c>
      <c r="Z323" s="50" t="n">
        <v>104</v>
      </c>
      <c r="AA323" s="50" t="n">
        <v>3</v>
      </c>
      <c r="AB323" s="50" t="n">
        <v>25</v>
      </c>
      <c r="AC323" s="50" t="n">
        <v>104</v>
      </c>
      <c r="AD323" s="50" t="n">
        <v>8262.1</v>
      </c>
      <c r="AE323" s="50" t="n">
        <v>38</v>
      </c>
      <c r="AF323" s="50" t="n">
        <v>212</v>
      </c>
      <c r="AG323" s="50" t="n">
        <v>14638</v>
      </c>
      <c r="AH323" s="50" t="n">
        <v>6</v>
      </c>
    </row>
    <row r="324" customFormat="false" ht="15" hidden="false" customHeight="false" outlineLevel="0" collapsed="false">
      <c r="A324" s="50" t="s">
        <v>1155</v>
      </c>
      <c r="B324" s="50" t="s">
        <v>132</v>
      </c>
      <c r="C324" s="50" t="s">
        <v>420</v>
      </c>
      <c r="D324" s="50" t="n">
        <v>413</v>
      </c>
      <c r="E324" s="50" t="n">
        <v>208</v>
      </c>
      <c r="F324" s="50" t="n">
        <v>34</v>
      </c>
      <c r="G324" s="50" t="n">
        <v>206</v>
      </c>
      <c r="H324" s="50" t="n">
        <v>145</v>
      </c>
      <c r="I324" s="50" t="n">
        <v>12</v>
      </c>
      <c r="J324" s="50" t="n">
        <v>207</v>
      </c>
      <c r="K324" s="50" t="n">
        <v>63</v>
      </c>
      <c r="L324" s="50" t="n">
        <v>-4.92</v>
      </c>
      <c r="M324" s="50" t="n">
        <v>115</v>
      </c>
      <c r="N324" s="50" t="n">
        <v>106</v>
      </c>
      <c r="O324" s="50" t="n">
        <v>24</v>
      </c>
      <c r="P324" s="50" t="n">
        <v>4</v>
      </c>
      <c r="Q324" s="50" t="n">
        <v>0</v>
      </c>
      <c r="R324" s="50" t="n">
        <v>2</v>
      </c>
      <c r="S324" s="50" t="n">
        <v>5</v>
      </c>
      <c r="T324" s="50" t="n">
        <v>1</v>
      </c>
      <c r="U324" s="50" t="n">
        <v>1</v>
      </c>
      <c r="V324" s="50" t="n">
        <v>17</v>
      </c>
      <c r="W324" s="50" t="n">
        <v>29.4</v>
      </c>
      <c r="X324" s="50" t="n">
        <v>113</v>
      </c>
      <c r="Y324" s="50" t="n">
        <v>24.868</v>
      </c>
      <c r="Z324" s="50" t="n">
        <v>92</v>
      </c>
      <c r="AA324" s="50" t="n">
        <v>1</v>
      </c>
      <c r="AB324" s="50" t="n">
        <v>26</v>
      </c>
      <c r="AC324" s="50" t="n">
        <v>92</v>
      </c>
      <c r="AD324" s="50" t="n">
        <v>7751.7</v>
      </c>
      <c r="AE324" s="50" t="n">
        <v>30</v>
      </c>
      <c r="AF324" s="50" t="n">
        <v>184</v>
      </c>
      <c r="AG324" s="50" t="n">
        <v>12649.5</v>
      </c>
      <c r="AH324" s="50" t="n">
        <v>6</v>
      </c>
    </row>
    <row r="325" customFormat="false" ht="15" hidden="false" customHeight="false" outlineLevel="0" collapsed="false">
      <c r="A325" s="50" t="s">
        <v>1156</v>
      </c>
      <c r="B325" s="50" t="s">
        <v>132</v>
      </c>
      <c r="C325" s="50" t="s">
        <v>421</v>
      </c>
      <c r="D325" s="50" t="n">
        <v>237</v>
      </c>
      <c r="E325" s="50" t="n">
        <v>93</v>
      </c>
      <c r="F325" s="50" t="n">
        <v>19</v>
      </c>
      <c r="G325" s="50" t="n">
        <v>120</v>
      </c>
      <c r="H325" s="50" t="n">
        <v>72</v>
      </c>
      <c r="I325" s="50" t="n">
        <v>13</v>
      </c>
      <c r="J325" s="50" t="n">
        <v>117</v>
      </c>
      <c r="K325" s="50" t="n">
        <v>21</v>
      </c>
      <c r="L325" s="50" t="n">
        <v>0.68</v>
      </c>
      <c r="M325" s="50" t="n">
        <v>58</v>
      </c>
      <c r="N325" s="50" t="n">
        <v>48</v>
      </c>
      <c r="O325" s="50" t="n">
        <v>8</v>
      </c>
      <c r="P325" s="50" t="n">
        <v>1</v>
      </c>
      <c r="Q325" s="50" t="n">
        <v>0</v>
      </c>
      <c r="R325" s="50" t="n">
        <v>2</v>
      </c>
      <c r="S325" s="50" t="n">
        <v>8</v>
      </c>
      <c r="T325" s="50" t="n">
        <v>2</v>
      </c>
      <c r="U325" s="50" t="n">
        <v>0</v>
      </c>
      <c r="V325" s="50" t="n">
        <v>13</v>
      </c>
      <c r="W325" s="50" t="n">
        <v>16.75</v>
      </c>
      <c r="X325" s="50" t="n">
        <v>58</v>
      </c>
      <c r="Y325" s="50" t="n">
        <v>16.479</v>
      </c>
      <c r="Z325" s="50" t="n">
        <v>35</v>
      </c>
      <c r="AA325" s="50" t="n">
        <v>2</v>
      </c>
      <c r="AB325" s="50" t="n">
        <v>11</v>
      </c>
      <c r="AC325" s="50" t="n">
        <v>35</v>
      </c>
      <c r="AD325" s="50" t="n">
        <v>2998.1</v>
      </c>
      <c r="AE325" s="50" t="n">
        <v>10</v>
      </c>
      <c r="AF325" s="50" t="n">
        <v>82</v>
      </c>
      <c r="AG325" s="50" t="n">
        <v>5822</v>
      </c>
      <c r="AH325" s="50" t="n">
        <v>12</v>
      </c>
    </row>
    <row r="326" customFormat="false" ht="15" hidden="false" customHeight="false" outlineLevel="0" collapsed="false">
      <c r="A326" s="50" t="s">
        <v>1157</v>
      </c>
      <c r="B326" s="50" t="s">
        <v>132</v>
      </c>
      <c r="C326" s="50" t="s">
        <v>523</v>
      </c>
      <c r="D326" s="50" t="n">
        <v>177</v>
      </c>
      <c r="E326" s="50" t="n">
        <v>76</v>
      </c>
      <c r="F326" s="50" t="n">
        <v>17</v>
      </c>
      <c r="G326" s="50" t="n">
        <v>85</v>
      </c>
      <c r="H326" s="50" t="n">
        <v>48</v>
      </c>
      <c r="I326" s="50" t="n">
        <v>5</v>
      </c>
      <c r="J326" s="50" t="n">
        <v>92</v>
      </c>
      <c r="K326" s="50" t="n">
        <v>28</v>
      </c>
      <c r="L326" s="50" t="n">
        <v>-3.266</v>
      </c>
      <c r="M326" s="50" t="n">
        <v>48</v>
      </c>
      <c r="N326" s="50" t="n">
        <v>44</v>
      </c>
      <c r="O326" s="50" t="n">
        <v>7</v>
      </c>
      <c r="P326" s="50" t="n">
        <v>2</v>
      </c>
      <c r="Q326" s="50" t="n">
        <v>0</v>
      </c>
      <c r="R326" s="50" t="n">
        <v>1</v>
      </c>
      <c r="S326" s="50" t="n">
        <v>4</v>
      </c>
      <c r="T326" s="50" t="n">
        <v>0</v>
      </c>
      <c r="U326" s="50" t="n">
        <v>0</v>
      </c>
      <c r="V326" s="50" t="n">
        <v>14</v>
      </c>
      <c r="W326" s="50" t="n">
        <v>10.9</v>
      </c>
      <c r="X326" s="50" t="n">
        <v>48</v>
      </c>
      <c r="Y326" s="50" t="n">
        <v>9.339</v>
      </c>
      <c r="Z326" s="50" t="n">
        <v>30</v>
      </c>
      <c r="AA326" s="50" t="n">
        <v>1</v>
      </c>
      <c r="AB326" s="50" t="n">
        <v>8</v>
      </c>
      <c r="AC326" s="50" t="n">
        <v>30</v>
      </c>
      <c r="AD326" s="50" t="n">
        <v>2503.3</v>
      </c>
      <c r="AE326" s="50" t="n">
        <v>9</v>
      </c>
      <c r="AF326" s="50" t="n">
        <v>66</v>
      </c>
      <c r="AG326" s="50" t="n">
        <v>4609.7</v>
      </c>
      <c r="AH326" s="50" t="n">
        <v>2</v>
      </c>
    </row>
    <row r="327" customFormat="false" ht="15" hidden="false" customHeight="false" outlineLevel="0" collapsed="false">
      <c r="A327" s="50" t="s">
        <v>1158</v>
      </c>
      <c r="B327" s="50" t="s">
        <v>132</v>
      </c>
      <c r="C327" s="50" t="s">
        <v>525</v>
      </c>
      <c r="D327" s="50" t="n">
        <v>185</v>
      </c>
      <c r="E327" s="50" t="n">
        <v>98</v>
      </c>
      <c r="F327" s="50" t="n">
        <v>34</v>
      </c>
      <c r="G327" s="50" t="n">
        <v>91</v>
      </c>
      <c r="H327" s="50" t="n">
        <v>70</v>
      </c>
      <c r="I327" s="50" t="n">
        <v>19</v>
      </c>
      <c r="J327" s="50" t="n">
        <v>93</v>
      </c>
      <c r="K327" s="50" t="n">
        <v>28</v>
      </c>
      <c r="L327" s="50" t="n">
        <v>-1.895</v>
      </c>
      <c r="M327" s="50" t="n">
        <v>44</v>
      </c>
      <c r="N327" s="50" t="n">
        <v>41</v>
      </c>
      <c r="O327" s="50" t="n">
        <v>9</v>
      </c>
      <c r="P327" s="50" t="n">
        <v>1</v>
      </c>
      <c r="Q327" s="50" t="n">
        <v>0</v>
      </c>
      <c r="R327" s="50" t="n">
        <v>0</v>
      </c>
      <c r="S327" s="50" t="n">
        <v>2</v>
      </c>
      <c r="T327" s="50" t="n">
        <v>0</v>
      </c>
      <c r="U327" s="50" t="n">
        <v>0</v>
      </c>
      <c r="V327" s="50" t="n">
        <v>17</v>
      </c>
      <c r="W327" s="50" t="n">
        <v>9.85</v>
      </c>
      <c r="X327" s="50" t="n">
        <v>43</v>
      </c>
      <c r="Y327" s="50" t="n">
        <v>8.998</v>
      </c>
      <c r="Z327" s="50" t="n">
        <v>25</v>
      </c>
      <c r="AA327" s="50" t="n">
        <v>0</v>
      </c>
      <c r="AB327" s="50" t="n">
        <v>5</v>
      </c>
      <c r="AC327" s="50" t="n">
        <v>25</v>
      </c>
      <c r="AD327" s="50" t="n">
        <v>2002.1</v>
      </c>
      <c r="AE327" s="50" t="n">
        <v>7</v>
      </c>
      <c r="AF327" s="50" t="n">
        <v>82</v>
      </c>
      <c r="AG327" s="50" t="n">
        <v>6117</v>
      </c>
      <c r="AH327" s="50" t="n">
        <v>36</v>
      </c>
    </row>
    <row r="328" customFormat="false" ht="15" hidden="false" customHeight="false" outlineLevel="0" collapsed="false">
      <c r="A328" s="50" t="s">
        <v>1159</v>
      </c>
      <c r="B328" s="50" t="s">
        <v>132</v>
      </c>
      <c r="C328" s="50" t="s">
        <v>527</v>
      </c>
      <c r="D328" s="50" t="n">
        <v>83</v>
      </c>
      <c r="E328" s="50" t="n">
        <v>48</v>
      </c>
      <c r="F328" s="50" t="n">
        <v>13</v>
      </c>
      <c r="G328" s="50" t="n">
        <v>38</v>
      </c>
      <c r="H328" s="50" t="n">
        <v>31</v>
      </c>
      <c r="I328" s="50" t="n">
        <v>6</v>
      </c>
      <c r="J328" s="50" t="n">
        <v>45</v>
      </c>
      <c r="K328" s="50" t="n">
        <v>17</v>
      </c>
      <c r="L328" s="50" t="n">
        <v>1.193</v>
      </c>
      <c r="M328" s="50" t="n">
        <v>23</v>
      </c>
      <c r="N328" s="50" t="n">
        <v>22</v>
      </c>
      <c r="O328" s="50" t="n">
        <v>5</v>
      </c>
      <c r="P328" s="50" t="n">
        <v>2</v>
      </c>
      <c r="Q328" s="50" t="n">
        <v>0</v>
      </c>
      <c r="R328" s="50" t="n">
        <v>2</v>
      </c>
      <c r="S328" s="50" t="n">
        <v>1</v>
      </c>
      <c r="T328" s="50" t="n">
        <v>0</v>
      </c>
      <c r="U328" s="50" t="n">
        <v>0</v>
      </c>
      <c r="V328" s="50" t="n">
        <v>5</v>
      </c>
      <c r="W328" s="50" t="n">
        <v>8.1</v>
      </c>
      <c r="X328" s="50" t="n">
        <v>23</v>
      </c>
      <c r="Y328" s="50" t="n">
        <v>6.849</v>
      </c>
      <c r="Z328" s="50" t="n">
        <v>17</v>
      </c>
      <c r="AA328" s="50" t="n">
        <v>3</v>
      </c>
      <c r="AB328" s="50" t="n">
        <v>7</v>
      </c>
      <c r="AC328" s="50" t="n">
        <v>17</v>
      </c>
      <c r="AD328" s="50" t="n">
        <v>1502.4</v>
      </c>
      <c r="AE328" s="50" t="n">
        <v>6</v>
      </c>
      <c r="AF328" s="50" t="n">
        <v>48</v>
      </c>
      <c r="AG328" s="50" t="n">
        <v>3596.9</v>
      </c>
      <c r="AH328" s="50" t="n">
        <v>24</v>
      </c>
    </row>
    <row r="329" customFormat="false" ht="15" hidden="false" customHeight="false" outlineLevel="0" collapsed="false">
      <c r="A329" s="50" t="s">
        <v>1160</v>
      </c>
      <c r="B329" s="50" t="s">
        <v>132</v>
      </c>
      <c r="C329" s="50" t="s">
        <v>529</v>
      </c>
      <c r="D329" s="50" t="n">
        <v>45</v>
      </c>
      <c r="E329" s="50" t="n">
        <v>28</v>
      </c>
      <c r="F329" s="50" t="n">
        <v>4</v>
      </c>
      <c r="G329" s="50" t="n">
        <v>24</v>
      </c>
      <c r="H329" s="50" t="n">
        <v>17</v>
      </c>
      <c r="I329" s="50" t="n">
        <v>0</v>
      </c>
      <c r="J329" s="50" t="n">
        <v>21</v>
      </c>
      <c r="K329" s="50" t="n">
        <v>11</v>
      </c>
      <c r="L329" s="50" t="n">
        <v>-3.027</v>
      </c>
      <c r="M329" s="50" t="n">
        <v>15</v>
      </c>
      <c r="N329" s="50" t="n">
        <v>15</v>
      </c>
      <c r="O329" s="50" t="n">
        <v>1</v>
      </c>
      <c r="P329" s="50" t="n">
        <v>0</v>
      </c>
      <c r="Q329" s="50" t="n">
        <v>0</v>
      </c>
      <c r="R329" s="50" t="n">
        <v>0</v>
      </c>
      <c r="S329" s="50" t="n">
        <v>0</v>
      </c>
      <c r="T329" s="50" t="n">
        <v>0</v>
      </c>
      <c r="U329" s="50" t="n">
        <v>0</v>
      </c>
      <c r="V329" s="50" t="n">
        <v>2</v>
      </c>
      <c r="W329" s="50" t="n">
        <v>0.9</v>
      </c>
      <c r="X329" s="50" t="n">
        <v>15</v>
      </c>
      <c r="Y329" s="50" t="n">
        <v>2.405</v>
      </c>
      <c r="Z329" s="50" t="n">
        <v>13</v>
      </c>
      <c r="AA329" s="50" t="n">
        <v>0</v>
      </c>
      <c r="AB329" s="50" t="n">
        <v>3</v>
      </c>
      <c r="AC329" s="50" t="n">
        <v>13</v>
      </c>
      <c r="AD329" s="50" t="n">
        <v>941.9</v>
      </c>
      <c r="AE329" s="50" t="n">
        <v>4</v>
      </c>
      <c r="AF329" s="50" t="n">
        <v>22</v>
      </c>
      <c r="AG329" s="50" t="n">
        <v>1488.8</v>
      </c>
      <c r="AH329" s="50" t="n">
        <v>2</v>
      </c>
    </row>
    <row r="330" customFormat="false" ht="15" hidden="false" customHeight="false" outlineLevel="0" collapsed="false">
      <c r="A330" s="50" t="s">
        <v>1161</v>
      </c>
      <c r="B330" s="50" t="s">
        <v>132</v>
      </c>
      <c r="C330" s="50" t="s">
        <v>531</v>
      </c>
      <c r="D330" s="50" t="n">
        <v>56</v>
      </c>
      <c r="E330" s="50" t="n">
        <v>30</v>
      </c>
      <c r="F330" s="50" t="n">
        <v>13</v>
      </c>
      <c r="G330" s="50" t="n">
        <v>21</v>
      </c>
      <c r="H330" s="50" t="n">
        <v>16</v>
      </c>
      <c r="I330" s="50" t="n">
        <v>3</v>
      </c>
      <c r="J330" s="50" t="n">
        <v>35</v>
      </c>
      <c r="K330" s="50" t="n">
        <v>14</v>
      </c>
      <c r="L330" s="50" t="n">
        <v>-1.784</v>
      </c>
      <c r="M330" s="50" t="n">
        <v>15</v>
      </c>
      <c r="N330" s="50" t="n">
        <v>14</v>
      </c>
      <c r="O330" s="50" t="n">
        <v>2</v>
      </c>
      <c r="P330" s="50" t="n">
        <v>0</v>
      </c>
      <c r="Q330" s="50" t="n">
        <v>0</v>
      </c>
      <c r="R330" s="50" t="n">
        <v>0</v>
      </c>
      <c r="S330" s="50" t="n">
        <v>1</v>
      </c>
      <c r="T330" s="50" t="n">
        <v>0</v>
      </c>
      <c r="U330" s="50" t="n">
        <v>0</v>
      </c>
      <c r="V330" s="50" t="n">
        <v>6</v>
      </c>
      <c r="W330" s="50" t="n">
        <v>2.5</v>
      </c>
      <c r="X330" s="50" t="n">
        <v>15</v>
      </c>
      <c r="Y330" s="50" t="n">
        <v>1.88</v>
      </c>
      <c r="Z330" s="50" t="n">
        <v>8</v>
      </c>
      <c r="AA330" s="50" t="n">
        <v>0</v>
      </c>
      <c r="AB330" s="50" t="n">
        <v>1</v>
      </c>
      <c r="AC330" s="50" t="n">
        <v>8</v>
      </c>
      <c r="AD330" s="50" t="n">
        <v>671.1</v>
      </c>
      <c r="AE330" s="50" t="n">
        <v>1</v>
      </c>
      <c r="AF330" s="50" t="n">
        <v>27</v>
      </c>
      <c r="AG330" s="50" t="n">
        <v>2006.5</v>
      </c>
      <c r="AH330" s="50" t="n">
        <v>14</v>
      </c>
    </row>
    <row r="331" customFormat="false" ht="15" hidden="false" customHeight="false" outlineLevel="0" collapsed="false">
      <c r="A331" s="50" t="s">
        <v>1162</v>
      </c>
      <c r="B331" s="50" t="s">
        <v>134</v>
      </c>
      <c r="C331" s="50" t="s">
        <v>422</v>
      </c>
      <c r="D331" s="50" t="n">
        <v>2813</v>
      </c>
      <c r="E331" s="50" t="n">
        <v>1412</v>
      </c>
      <c r="F331" s="50" t="n">
        <v>440</v>
      </c>
      <c r="G331" s="50" t="n">
        <v>1196</v>
      </c>
      <c r="H331" s="50" t="n">
        <v>816</v>
      </c>
      <c r="I331" s="50" t="n">
        <v>130</v>
      </c>
      <c r="J331" s="50" t="n">
        <v>1608</v>
      </c>
      <c r="K331" s="50" t="n">
        <v>593</v>
      </c>
      <c r="L331" s="50" t="n">
        <v>16.603</v>
      </c>
      <c r="M331" s="50" t="n">
        <v>704</v>
      </c>
      <c r="N331" s="50" t="n">
        <v>619</v>
      </c>
      <c r="O331" s="50" t="n">
        <v>148</v>
      </c>
      <c r="P331" s="50" t="n">
        <v>31</v>
      </c>
      <c r="Q331" s="50" t="n">
        <v>5</v>
      </c>
      <c r="R331" s="50" t="n">
        <v>27</v>
      </c>
      <c r="S331" s="50" t="n">
        <v>70</v>
      </c>
      <c r="T331" s="50" t="n">
        <v>14</v>
      </c>
      <c r="U331" s="50" t="n">
        <v>1</v>
      </c>
      <c r="V331" s="50" t="n">
        <v>215</v>
      </c>
      <c r="W331" s="50" t="n">
        <v>234.45</v>
      </c>
      <c r="X331" s="50" t="n">
        <v>702</v>
      </c>
      <c r="Y331" s="50" t="n">
        <v>222.875</v>
      </c>
      <c r="Z331" s="50" t="n">
        <v>405</v>
      </c>
      <c r="AA331" s="50" t="n">
        <v>48</v>
      </c>
      <c r="AB331" s="50" t="n">
        <v>168</v>
      </c>
      <c r="AC331" s="50" t="n">
        <v>404</v>
      </c>
      <c r="AD331" s="50" t="n">
        <v>36202.1</v>
      </c>
      <c r="AE331" s="50" t="n">
        <v>161</v>
      </c>
      <c r="AF331" s="50" t="n">
        <v>1234</v>
      </c>
      <c r="AG331" s="50" t="n">
        <v>88269.6</v>
      </c>
      <c r="AH331" s="50" t="n">
        <v>214</v>
      </c>
    </row>
    <row r="332" customFormat="false" ht="15" hidden="false" customHeight="false" outlineLevel="0" collapsed="false">
      <c r="A332" s="50" t="s">
        <v>1163</v>
      </c>
      <c r="B332" s="50" t="s">
        <v>134</v>
      </c>
      <c r="C332" s="50" t="s">
        <v>423</v>
      </c>
      <c r="D332" s="50" t="n">
        <v>2765</v>
      </c>
      <c r="E332" s="50" t="n">
        <v>1084</v>
      </c>
      <c r="F332" s="50" t="n">
        <v>248</v>
      </c>
      <c r="G332" s="50" t="n">
        <v>1259</v>
      </c>
      <c r="H332" s="50" t="n">
        <v>780</v>
      </c>
      <c r="I332" s="50" t="n">
        <v>101</v>
      </c>
      <c r="J332" s="50" t="n">
        <v>1457</v>
      </c>
      <c r="K332" s="50" t="n">
        <v>301</v>
      </c>
      <c r="L332" s="50" t="n">
        <v>21.454</v>
      </c>
      <c r="M332" s="50" t="n">
        <v>634</v>
      </c>
      <c r="N332" s="50" t="n">
        <v>513</v>
      </c>
      <c r="O332" s="50" t="n">
        <v>124</v>
      </c>
      <c r="P332" s="50" t="n">
        <v>26</v>
      </c>
      <c r="Q332" s="50" t="n">
        <v>0</v>
      </c>
      <c r="R332" s="50" t="n">
        <v>22</v>
      </c>
      <c r="S332" s="50" t="n">
        <v>107</v>
      </c>
      <c r="T332" s="50" t="n">
        <v>11</v>
      </c>
      <c r="U332" s="50" t="n">
        <v>2</v>
      </c>
      <c r="V332" s="50" t="n">
        <v>165</v>
      </c>
      <c r="W332" s="50" t="n">
        <v>219.8</v>
      </c>
      <c r="X332" s="50" t="n">
        <v>620</v>
      </c>
      <c r="Y332" s="50" t="n">
        <v>236.408</v>
      </c>
      <c r="Z332" s="50" t="n">
        <v>350</v>
      </c>
      <c r="AA332" s="50" t="n">
        <v>56</v>
      </c>
      <c r="AB332" s="50" t="n">
        <v>162</v>
      </c>
      <c r="AC332" s="50" t="n">
        <v>349</v>
      </c>
      <c r="AD332" s="50" t="n">
        <v>31431.7</v>
      </c>
      <c r="AE332" s="50" t="n">
        <v>136</v>
      </c>
      <c r="AF332" s="50" t="n">
        <v>961</v>
      </c>
      <c r="AG332" s="50" t="n">
        <v>71779.5</v>
      </c>
      <c r="AH332" s="50" t="n">
        <v>472</v>
      </c>
    </row>
    <row r="333" customFormat="false" ht="15" hidden="false" customHeight="false" outlineLevel="0" collapsed="false">
      <c r="A333" s="50" t="s">
        <v>1164</v>
      </c>
      <c r="B333" s="50" t="s">
        <v>134</v>
      </c>
      <c r="C333" s="50" t="s">
        <v>424</v>
      </c>
      <c r="D333" s="50" t="n">
        <v>1812</v>
      </c>
      <c r="E333" s="50" t="n">
        <v>885</v>
      </c>
      <c r="F333" s="50" t="n">
        <v>174</v>
      </c>
      <c r="G333" s="50" t="n">
        <v>908</v>
      </c>
      <c r="H333" s="50" t="n">
        <v>602</v>
      </c>
      <c r="I333" s="50" t="n">
        <v>62</v>
      </c>
      <c r="J333" s="50" t="n">
        <v>904</v>
      </c>
      <c r="K333" s="50" t="n">
        <v>283</v>
      </c>
      <c r="L333" s="50" t="n">
        <v>3.212</v>
      </c>
      <c r="M333" s="50" t="n">
        <v>474</v>
      </c>
      <c r="N333" s="50" t="n">
        <v>422</v>
      </c>
      <c r="O333" s="50" t="n">
        <v>102</v>
      </c>
      <c r="P333" s="50" t="n">
        <v>22</v>
      </c>
      <c r="Q333" s="50" t="n">
        <v>0</v>
      </c>
      <c r="R333" s="50" t="n">
        <v>13</v>
      </c>
      <c r="S333" s="50" t="n">
        <v>31</v>
      </c>
      <c r="T333" s="50" t="n">
        <v>12</v>
      </c>
      <c r="U333" s="50" t="n">
        <v>7</v>
      </c>
      <c r="V333" s="50" t="n">
        <v>87</v>
      </c>
      <c r="W333" s="50" t="n">
        <v>144.6</v>
      </c>
      <c r="X333" s="50" t="n">
        <v>473</v>
      </c>
      <c r="Y333" s="50" t="n">
        <v>146.434</v>
      </c>
      <c r="Z333" s="50" t="n">
        <v>343</v>
      </c>
      <c r="AA333" s="50" t="n">
        <v>23</v>
      </c>
      <c r="AB333" s="50" t="n">
        <v>122</v>
      </c>
      <c r="AC333" s="50" t="n">
        <v>343</v>
      </c>
      <c r="AD333" s="50" t="n">
        <v>29873.7</v>
      </c>
      <c r="AE333" s="50" t="n">
        <v>120</v>
      </c>
      <c r="AF333" s="50" t="n">
        <v>762</v>
      </c>
      <c r="AG333" s="50" t="n">
        <v>53982.4</v>
      </c>
      <c r="AH333" s="50" t="n">
        <v>123</v>
      </c>
    </row>
    <row r="334" customFormat="false" ht="15" hidden="false" customHeight="false" outlineLevel="0" collapsed="false">
      <c r="A334" s="50" t="s">
        <v>1165</v>
      </c>
      <c r="B334" s="50" t="s">
        <v>134</v>
      </c>
      <c r="C334" s="50" t="s">
        <v>308</v>
      </c>
      <c r="D334" s="50" t="n">
        <v>1775</v>
      </c>
      <c r="E334" s="50" t="n">
        <v>958</v>
      </c>
      <c r="F334" s="50" t="n">
        <v>240</v>
      </c>
      <c r="G334" s="50" t="n">
        <v>818</v>
      </c>
      <c r="H334" s="50" t="n">
        <v>608</v>
      </c>
      <c r="I334" s="50" t="n">
        <v>84</v>
      </c>
      <c r="J334" s="50" t="n">
        <v>954</v>
      </c>
      <c r="K334" s="50" t="n">
        <v>348</v>
      </c>
      <c r="L334" s="50" t="n">
        <v>-10.698</v>
      </c>
      <c r="M334" s="50" t="n">
        <v>456</v>
      </c>
      <c r="N334" s="50" t="n">
        <v>423</v>
      </c>
      <c r="O334" s="50" t="n">
        <v>101</v>
      </c>
      <c r="P334" s="50" t="n">
        <v>16</v>
      </c>
      <c r="Q334" s="50" t="n">
        <v>1</v>
      </c>
      <c r="R334" s="50" t="n">
        <v>16</v>
      </c>
      <c r="S334" s="50" t="n">
        <v>16</v>
      </c>
      <c r="T334" s="50" t="n">
        <v>14</v>
      </c>
      <c r="U334" s="50" t="n">
        <v>3</v>
      </c>
      <c r="V334" s="50" t="n">
        <v>108</v>
      </c>
      <c r="W334" s="50" t="n">
        <v>135.8</v>
      </c>
      <c r="X334" s="50" t="n">
        <v>452</v>
      </c>
      <c r="Y334" s="50" t="n">
        <v>145.997</v>
      </c>
      <c r="Z334" s="50" t="n">
        <v>318</v>
      </c>
      <c r="AA334" s="50" t="n">
        <v>27</v>
      </c>
      <c r="AB334" s="50" t="n">
        <v>140</v>
      </c>
      <c r="AC334" s="50" t="n">
        <v>315</v>
      </c>
      <c r="AD334" s="50" t="n">
        <v>28288.5</v>
      </c>
      <c r="AE334" s="50" t="n">
        <v>113</v>
      </c>
      <c r="AF334" s="50" t="n">
        <v>848</v>
      </c>
      <c r="AG334" s="50" t="n">
        <v>65621.3</v>
      </c>
      <c r="AH334" s="50" t="n">
        <v>604</v>
      </c>
    </row>
    <row r="335" customFormat="false" ht="15" hidden="false" customHeight="false" outlineLevel="0" collapsed="false">
      <c r="A335" s="50" t="s">
        <v>1166</v>
      </c>
      <c r="B335" s="50" t="s">
        <v>134</v>
      </c>
      <c r="C335" s="50" t="s">
        <v>425</v>
      </c>
      <c r="D335" s="50" t="n">
        <v>1678</v>
      </c>
      <c r="E335" s="50" t="n">
        <v>746</v>
      </c>
      <c r="F335" s="50" t="n">
        <v>105</v>
      </c>
      <c r="G335" s="50" t="n">
        <v>822</v>
      </c>
      <c r="H335" s="50" t="n">
        <v>513</v>
      </c>
      <c r="I335" s="50" t="n">
        <v>35</v>
      </c>
      <c r="J335" s="50" t="n">
        <v>856</v>
      </c>
      <c r="K335" s="50" t="n">
        <v>233</v>
      </c>
      <c r="L335" s="50" t="n">
        <v>2.373</v>
      </c>
      <c r="M335" s="50" t="n">
        <v>446</v>
      </c>
      <c r="N335" s="50" t="n">
        <v>392</v>
      </c>
      <c r="O335" s="50" t="n">
        <v>108</v>
      </c>
      <c r="P335" s="50" t="n">
        <v>22</v>
      </c>
      <c r="Q335" s="50" t="n">
        <v>0</v>
      </c>
      <c r="R335" s="50" t="n">
        <v>7</v>
      </c>
      <c r="S335" s="50" t="n">
        <v>42</v>
      </c>
      <c r="T335" s="50" t="n">
        <v>6</v>
      </c>
      <c r="U335" s="50" t="n">
        <v>5</v>
      </c>
      <c r="V335" s="50" t="n">
        <v>58</v>
      </c>
      <c r="W335" s="50" t="n">
        <v>146.2</v>
      </c>
      <c r="X335" s="50" t="n">
        <v>445</v>
      </c>
      <c r="Y335" s="50" t="n">
        <v>148.845</v>
      </c>
      <c r="Z335" s="50" t="n">
        <v>340</v>
      </c>
      <c r="AA335" s="50" t="n">
        <v>8</v>
      </c>
      <c r="AB335" s="50" t="n">
        <v>112</v>
      </c>
      <c r="AC335" s="50" t="n">
        <v>340</v>
      </c>
      <c r="AD335" s="50" t="n">
        <v>29637.7</v>
      </c>
      <c r="AE335" s="50" t="n">
        <v>130</v>
      </c>
      <c r="AF335" s="50" t="n">
        <v>642</v>
      </c>
      <c r="AG335" s="50" t="n">
        <v>43754.4</v>
      </c>
      <c r="AH335" s="50" t="n">
        <v>36</v>
      </c>
    </row>
    <row r="336" customFormat="false" ht="15" hidden="false" customHeight="false" outlineLevel="0" collapsed="false">
      <c r="A336" s="50" t="s">
        <v>1167</v>
      </c>
      <c r="B336" s="50" t="s">
        <v>134</v>
      </c>
      <c r="C336" s="50" t="s">
        <v>426</v>
      </c>
      <c r="D336" s="50" t="n">
        <v>1416</v>
      </c>
      <c r="E336" s="50" t="n">
        <v>784</v>
      </c>
      <c r="F336" s="50" t="n">
        <v>214</v>
      </c>
      <c r="G336" s="50" t="n">
        <v>668</v>
      </c>
      <c r="H336" s="50" t="n">
        <v>495</v>
      </c>
      <c r="I336" s="50" t="n">
        <v>71</v>
      </c>
      <c r="J336" s="50" t="n">
        <v>748</v>
      </c>
      <c r="K336" s="50" t="n">
        <v>289</v>
      </c>
      <c r="L336" s="50" t="n">
        <v>-9.543</v>
      </c>
      <c r="M336" s="50" t="n">
        <v>370</v>
      </c>
      <c r="N336" s="50" t="n">
        <v>341</v>
      </c>
      <c r="O336" s="50" t="n">
        <v>77</v>
      </c>
      <c r="P336" s="50" t="n">
        <v>12</v>
      </c>
      <c r="Q336" s="50" t="n">
        <v>2</v>
      </c>
      <c r="R336" s="50" t="n">
        <v>7</v>
      </c>
      <c r="S336" s="50" t="n">
        <v>17</v>
      </c>
      <c r="T336" s="50" t="n">
        <v>10</v>
      </c>
      <c r="U336" s="50" t="n">
        <v>1</v>
      </c>
      <c r="V336" s="50" t="n">
        <v>111</v>
      </c>
      <c r="W336" s="50" t="n">
        <v>101.5</v>
      </c>
      <c r="X336" s="50" t="n">
        <v>367</v>
      </c>
      <c r="Y336" s="50" t="n">
        <v>99.835</v>
      </c>
      <c r="Z336" s="50" t="n">
        <v>232</v>
      </c>
      <c r="AA336" s="50" t="n">
        <v>14</v>
      </c>
      <c r="AB336" s="50" t="n">
        <v>84</v>
      </c>
      <c r="AC336" s="50" t="n">
        <v>230</v>
      </c>
      <c r="AD336" s="50" t="n">
        <v>19862.3</v>
      </c>
      <c r="AE336" s="50" t="n">
        <v>79</v>
      </c>
      <c r="AF336" s="50" t="n">
        <v>686</v>
      </c>
      <c r="AG336" s="50" t="n">
        <v>49764.2</v>
      </c>
      <c r="AH336" s="50" t="n">
        <v>190</v>
      </c>
    </row>
    <row r="337" customFormat="false" ht="15" hidden="false" customHeight="false" outlineLevel="0" collapsed="false">
      <c r="A337" s="50" t="s">
        <v>1168</v>
      </c>
      <c r="B337" s="50" t="s">
        <v>134</v>
      </c>
      <c r="C337" s="50" t="s">
        <v>427</v>
      </c>
      <c r="D337" s="50" t="n">
        <v>1456</v>
      </c>
      <c r="E337" s="50" t="n">
        <v>688</v>
      </c>
      <c r="F337" s="50" t="n">
        <v>236</v>
      </c>
      <c r="G337" s="50" t="n">
        <v>693</v>
      </c>
      <c r="H337" s="50" t="n">
        <v>479</v>
      </c>
      <c r="I337" s="50" t="n">
        <v>107</v>
      </c>
      <c r="J337" s="50" t="n">
        <v>763</v>
      </c>
      <c r="K337" s="50" t="n">
        <v>209</v>
      </c>
      <c r="L337" s="50" t="n">
        <v>-3.747</v>
      </c>
      <c r="M337" s="50" t="n">
        <v>361</v>
      </c>
      <c r="N337" s="50" t="n">
        <v>316</v>
      </c>
      <c r="O337" s="50" t="n">
        <v>64</v>
      </c>
      <c r="P337" s="50" t="n">
        <v>16</v>
      </c>
      <c r="Q337" s="50" t="n">
        <v>1</v>
      </c>
      <c r="R337" s="50" t="n">
        <v>12</v>
      </c>
      <c r="S337" s="50" t="n">
        <v>35</v>
      </c>
      <c r="T337" s="50" t="n">
        <v>6</v>
      </c>
      <c r="U337" s="50" t="n">
        <v>4</v>
      </c>
      <c r="V337" s="50" t="n">
        <v>118</v>
      </c>
      <c r="W337" s="50" t="n">
        <v>105.8</v>
      </c>
      <c r="X337" s="50" t="n">
        <v>361</v>
      </c>
      <c r="Y337" s="50" t="n">
        <v>106.207</v>
      </c>
      <c r="Z337" s="50" t="n">
        <v>202</v>
      </c>
      <c r="AA337" s="50" t="n">
        <v>22</v>
      </c>
      <c r="AB337" s="50" t="n">
        <v>86</v>
      </c>
      <c r="AC337" s="50" t="n">
        <v>202</v>
      </c>
      <c r="AD337" s="50" t="n">
        <v>17868</v>
      </c>
      <c r="AE337" s="50" t="n">
        <v>74</v>
      </c>
      <c r="AF337" s="50" t="n">
        <v>618</v>
      </c>
      <c r="AG337" s="50" t="n">
        <v>46329.9</v>
      </c>
      <c r="AH337" s="50" t="n">
        <v>320</v>
      </c>
    </row>
    <row r="338" customFormat="false" ht="15" hidden="false" customHeight="false" outlineLevel="0" collapsed="false">
      <c r="A338" s="50" t="s">
        <v>1169</v>
      </c>
      <c r="B338" s="50" t="s">
        <v>134</v>
      </c>
      <c r="C338" s="50" t="s">
        <v>429</v>
      </c>
      <c r="D338" s="50" t="n">
        <v>1465</v>
      </c>
      <c r="E338" s="50" t="n">
        <v>816</v>
      </c>
      <c r="F338" s="50" t="n">
        <v>241</v>
      </c>
      <c r="G338" s="50" t="n">
        <v>695</v>
      </c>
      <c r="H338" s="50" t="n">
        <v>540</v>
      </c>
      <c r="I338" s="50" t="n">
        <v>132</v>
      </c>
      <c r="J338" s="50" t="n">
        <v>766</v>
      </c>
      <c r="K338" s="50" t="n">
        <v>276</v>
      </c>
      <c r="L338" s="50" t="n">
        <v>-13.145</v>
      </c>
      <c r="M338" s="50" t="n">
        <v>343</v>
      </c>
      <c r="N338" s="50" t="n">
        <v>311</v>
      </c>
      <c r="O338" s="50" t="n">
        <v>65</v>
      </c>
      <c r="P338" s="50" t="n">
        <v>11</v>
      </c>
      <c r="Q338" s="50" t="n">
        <v>0</v>
      </c>
      <c r="R338" s="50" t="n">
        <v>12</v>
      </c>
      <c r="S338" s="50" t="n">
        <v>25</v>
      </c>
      <c r="T338" s="50" t="n">
        <v>3</v>
      </c>
      <c r="U338" s="50" t="n">
        <v>2</v>
      </c>
      <c r="V338" s="50" t="n">
        <v>105</v>
      </c>
      <c r="W338" s="50" t="n">
        <v>94.45</v>
      </c>
      <c r="X338" s="50" t="n">
        <v>340</v>
      </c>
      <c r="Y338" s="50" t="n">
        <v>96.508</v>
      </c>
      <c r="Z338" s="50" t="n">
        <v>210</v>
      </c>
      <c r="AA338" s="50" t="n">
        <v>19</v>
      </c>
      <c r="AB338" s="50" t="n">
        <v>78</v>
      </c>
      <c r="AC338" s="50" t="n">
        <v>210</v>
      </c>
      <c r="AD338" s="50" t="n">
        <v>18376.4</v>
      </c>
      <c r="AE338" s="50" t="n">
        <v>74</v>
      </c>
      <c r="AF338" s="50" t="n">
        <v>711</v>
      </c>
      <c r="AG338" s="50" t="n">
        <v>52367.2</v>
      </c>
      <c r="AH338" s="50" t="n">
        <v>256</v>
      </c>
    </row>
    <row r="339" customFormat="false" ht="15" hidden="false" customHeight="false" outlineLevel="0" collapsed="false">
      <c r="A339" s="50" t="s">
        <v>1170</v>
      </c>
      <c r="B339" s="50" t="s">
        <v>134</v>
      </c>
      <c r="C339" s="50" t="s">
        <v>431</v>
      </c>
      <c r="D339" s="50" t="n">
        <v>1213</v>
      </c>
      <c r="E339" s="50" t="n">
        <v>534</v>
      </c>
      <c r="F339" s="50" t="n">
        <v>103</v>
      </c>
      <c r="G339" s="50" t="n">
        <v>593</v>
      </c>
      <c r="H339" s="50" t="n">
        <v>391</v>
      </c>
      <c r="I339" s="50" t="n">
        <v>37</v>
      </c>
      <c r="J339" s="50" t="n">
        <v>620</v>
      </c>
      <c r="K339" s="50" t="n">
        <v>143</v>
      </c>
      <c r="L339" s="50" t="n">
        <v>3.35</v>
      </c>
      <c r="M339" s="50" t="n">
        <v>337</v>
      </c>
      <c r="N339" s="50" t="n">
        <v>300</v>
      </c>
      <c r="O339" s="50" t="n">
        <v>90</v>
      </c>
      <c r="P339" s="50" t="n">
        <v>15</v>
      </c>
      <c r="Q339" s="50" t="n">
        <v>1</v>
      </c>
      <c r="R339" s="50" t="n">
        <v>3</v>
      </c>
      <c r="S339" s="50" t="n">
        <v>32</v>
      </c>
      <c r="T339" s="50" t="n">
        <v>3</v>
      </c>
      <c r="U339" s="50" t="n">
        <v>0</v>
      </c>
      <c r="V339" s="50" t="n">
        <v>63</v>
      </c>
      <c r="W339" s="50" t="n">
        <v>113.85</v>
      </c>
      <c r="X339" s="50" t="n">
        <v>334</v>
      </c>
      <c r="Y339" s="50" t="n">
        <v>104.95</v>
      </c>
      <c r="Z339" s="50" t="n">
        <v>239</v>
      </c>
      <c r="AA339" s="50" t="n">
        <v>7</v>
      </c>
      <c r="AB339" s="50" t="n">
        <v>80</v>
      </c>
      <c r="AC339" s="50" t="n">
        <v>238</v>
      </c>
      <c r="AD339" s="50" t="n">
        <v>20261.2</v>
      </c>
      <c r="AE339" s="50" t="n">
        <v>81</v>
      </c>
      <c r="AF339" s="50" t="n">
        <v>468</v>
      </c>
      <c r="AG339" s="50" t="n">
        <v>32283.8</v>
      </c>
      <c r="AH339" s="50" t="n">
        <v>10</v>
      </c>
    </row>
    <row r="340" customFormat="false" ht="15" hidden="false" customHeight="false" outlineLevel="0" collapsed="false">
      <c r="A340" s="50" t="s">
        <v>1171</v>
      </c>
      <c r="B340" s="50" t="s">
        <v>134</v>
      </c>
      <c r="C340" s="50" t="s">
        <v>433</v>
      </c>
      <c r="D340" s="50" t="n">
        <v>1135</v>
      </c>
      <c r="E340" s="50" t="n">
        <v>604</v>
      </c>
      <c r="F340" s="50" t="n">
        <v>150</v>
      </c>
      <c r="G340" s="50" t="n">
        <v>560</v>
      </c>
      <c r="H340" s="50" t="n">
        <v>411</v>
      </c>
      <c r="I340" s="50" t="n">
        <v>75</v>
      </c>
      <c r="J340" s="50" t="n">
        <v>574</v>
      </c>
      <c r="K340" s="50" t="n">
        <v>193</v>
      </c>
      <c r="L340" s="50" t="n">
        <v>-11.799</v>
      </c>
      <c r="M340" s="50" t="n">
        <v>304</v>
      </c>
      <c r="N340" s="50" t="n">
        <v>283</v>
      </c>
      <c r="O340" s="50" t="n">
        <v>62</v>
      </c>
      <c r="P340" s="50" t="n">
        <v>9</v>
      </c>
      <c r="Q340" s="50" t="n">
        <v>0</v>
      </c>
      <c r="R340" s="50" t="n">
        <v>8</v>
      </c>
      <c r="S340" s="50" t="n">
        <v>17</v>
      </c>
      <c r="T340" s="50" t="n">
        <v>1</v>
      </c>
      <c r="U340" s="50" t="n">
        <v>0</v>
      </c>
      <c r="V340" s="50" t="n">
        <v>78</v>
      </c>
      <c r="W340" s="50" t="n">
        <v>81.05</v>
      </c>
      <c r="X340" s="50" t="n">
        <v>302</v>
      </c>
      <c r="Y340" s="50" t="n">
        <v>80.519</v>
      </c>
      <c r="Z340" s="50" t="n">
        <v>207</v>
      </c>
      <c r="AA340" s="50" t="n">
        <v>10</v>
      </c>
      <c r="AB340" s="50" t="n">
        <v>72</v>
      </c>
      <c r="AC340" s="50" t="n">
        <v>207</v>
      </c>
      <c r="AD340" s="50" t="n">
        <v>17849.9</v>
      </c>
      <c r="AE340" s="50" t="n">
        <v>75</v>
      </c>
      <c r="AF340" s="50" t="n">
        <v>534</v>
      </c>
      <c r="AG340" s="50" t="n">
        <v>39697</v>
      </c>
      <c r="AH340" s="50" t="n">
        <v>244</v>
      </c>
    </row>
    <row r="341" customFormat="false" ht="15" hidden="false" customHeight="false" outlineLevel="0" collapsed="false">
      <c r="A341" s="50" t="s">
        <v>1172</v>
      </c>
      <c r="B341" s="50" t="s">
        <v>134</v>
      </c>
      <c r="C341" s="50" t="s">
        <v>435</v>
      </c>
      <c r="D341" s="50" t="n">
        <v>922</v>
      </c>
      <c r="E341" s="50" t="n">
        <v>475</v>
      </c>
      <c r="F341" s="50" t="n">
        <v>129</v>
      </c>
      <c r="G341" s="50" t="n">
        <v>416</v>
      </c>
      <c r="H341" s="50" t="n">
        <v>299</v>
      </c>
      <c r="I341" s="50" t="n">
        <v>35</v>
      </c>
      <c r="J341" s="50" t="n">
        <v>505</v>
      </c>
      <c r="K341" s="50" t="n">
        <v>176</v>
      </c>
      <c r="L341" s="50" t="n">
        <v>-12.288</v>
      </c>
      <c r="M341" s="50" t="n">
        <v>257</v>
      </c>
      <c r="N341" s="50" t="n">
        <v>235</v>
      </c>
      <c r="O341" s="50" t="n">
        <v>49</v>
      </c>
      <c r="P341" s="50" t="n">
        <v>8</v>
      </c>
      <c r="Q341" s="50" t="n">
        <v>0</v>
      </c>
      <c r="R341" s="50" t="n">
        <v>4</v>
      </c>
      <c r="S341" s="50" t="n">
        <v>17</v>
      </c>
      <c r="T341" s="50" t="n">
        <v>3</v>
      </c>
      <c r="U341" s="50" t="n">
        <v>1</v>
      </c>
      <c r="V341" s="50" t="n">
        <v>64</v>
      </c>
      <c r="W341" s="50" t="n">
        <v>64.6</v>
      </c>
      <c r="X341" s="50" t="n">
        <v>255</v>
      </c>
      <c r="Y341" s="50" t="n">
        <v>66.853</v>
      </c>
      <c r="Z341" s="50" t="n">
        <v>173</v>
      </c>
      <c r="AA341" s="50" t="n">
        <v>17</v>
      </c>
      <c r="AB341" s="50" t="n">
        <v>61</v>
      </c>
      <c r="AC341" s="50" t="n">
        <v>173</v>
      </c>
      <c r="AD341" s="50" t="n">
        <v>14972.6</v>
      </c>
      <c r="AE341" s="50" t="n">
        <v>55</v>
      </c>
      <c r="AF341" s="50" t="n">
        <v>419</v>
      </c>
      <c r="AG341" s="50" t="n">
        <v>30202.7</v>
      </c>
      <c r="AH341" s="50" t="n">
        <v>107</v>
      </c>
    </row>
    <row r="342" customFormat="false" ht="15" hidden="false" customHeight="false" outlineLevel="0" collapsed="false">
      <c r="A342" s="50" t="s">
        <v>1173</v>
      </c>
      <c r="B342" s="50" t="s">
        <v>134</v>
      </c>
      <c r="C342" s="50" t="s">
        <v>437</v>
      </c>
      <c r="D342" s="50" t="n">
        <v>974</v>
      </c>
      <c r="E342" s="50" t="n">
        <v>518</v>
      </c>
      <c r="F342" s="50" t="n">
        <v>182</v>
      </c>
      <c r="G342" s="50" t="n">
        <v>447</v>
      </c>
      <c r="H342" s="50" t="n">
        <v>309</v>
      </c>
      <c r="I342" s="50" t="n">
        <v>70</v>
      </c>
      <c r="J342" s="50" t="n">
        <v>513</v>
      </c>
      <c r="K342" s="50" t="n">
        <v>206</v>
      </c>
      <c r="L342" s="50" t="n">
        <v>-3.2</v>
      </c>
      <c r="M342" s="50" t="n">
        <v>251</v>
      </c>
      <c r="N342" s="50" t="n">
        <v>228</v>
      </c>
      <c r="O342" s="50" t="n">
        <v>55</v>
      </c>
      <c r="P342" s="50" t="n">
        <v>10</v>
      </c>
      <c r="Q342" s="50" t="n">
        <v>0</v>
      </c>
      <c r="R342" s="50" t="n">
        <v>10</v>
      </c>
      <c r="S342" s="50" t="n">
        <v>15</v>
      </c>
      <c r="T342" s="50" t="n">
        <v>3</v>
      </c>
      <c r="U342" s="50" t="n">
        <v>1</v>
      </c>
      <c r="V342" s="50" t="n">
        <v>80</v>
      </c>
      <c r="W342" s="50" t="n">
        <v>75.9</v>
      </c>
      <c r="X342" s="50" t="n">
        <v>244</v>
      </c>
      <c r="Y342" s="50" t="n">
        <v>74.092</v>
      </c>
      <c r="Z342" s="50" t="n">
        <v>153</v>
      </c>
      <c r="AA342" s="50" t="n">
        <v>20</v>
      </c>
      <c r="AB342" s="50" t="n">
        <v>65</v>
      </c>
      <c r="AC342" s="50" t="n">
        <v>152</v>
      </c>
      <c r="AD342" s="50" t="n">
        <v>13354.5</v>
      </c>
      <c r="AE342" s="50" t="n">
        <v>52</v>
      </c>
      <c r="AF342" s="50" t="n">
        <v>438</v>
      </c>
      <c r="AG342" s="50" t="n">
        <v>32154.8</v>
      </c>
      <c r="AH342" s="50" t="n">
        <v>169</v>
      </c>
    </row>
    <row r="343" customFormat="false" ht="15" hidden="false" customHeight="false" outlineLevel="0" collapsed="false">
      <c r="A343" s="50" t="s">
        <v>1174</v>
      </c>
      <c r="B343" s="50" t="s">
        <v>134</v>
      </c>
      <c r="C343" s="50" t="s">
        <v>270</v>
      </c>
      <c r="D343" s="50" t="n">
        <v>696</v>
      </c>
      <c r="E343" s="50" t="n">
        <v>369</v>
      </c>
      <c r="F343" s="50" t="n">
        <v>100</v>
      </c>
      <c r="G343" s="50" t="n">
        <v>310</v>
      </c>
      <c r="H343" s="50" t="n">
        <v>218</v>
      </c>
      <c r="I343" s="50" t="n">
        <v>35</v>
      </c>
      <c r="J343" s="50" t="n">
        <v>386</v>
      </c>
      <c r="K343" s="50" t="n">
        <v>151</v>
      </c>
      <c r="L343" s="50" t="n">
        <v>-12.326</v>
      </c>
      <c r="M343" s="50" t="n">
        <v>177</v>
      </c>
      <c r="N343" s="50" t="n">
        <v>161</v>
      </c>
      <c r="O343" s="50" t="n">
        <v>32</v>
      </c>
      <c r="P343" s="50" t="n">
        <v>4</v>
      </c>
      <c r="Q343" s="50" t="n">
        <v>0</v>
      </c>
      <c r="R343" s="50" t="n">
        <v>3</v>
      </c>
      <c r="S343" s="50" t="n">
        <v>13</v>
      </c>
      <c r="T343" s="50" t="n">
        <v>1</v>
      </c>
      <c r="U343" s="50" t="n">
        <v>2</v>
      </c>
      <c r="V343" s="50" t="n">
        <v>46</v>
      </c>
      <c r="W343" s="50" t="n">
        <v>43.3</v>
      </c>
      <c r="X343" s="50" t="n">
        <v>177</v>
      </c>
      <c r="Y343" s="50" t="n">
        <v>47.796</v>
      </c>
      <c r="Z343" s="50" t="n">
        <v>117</v>
      </c>
      <c r="AA343" s="50" t="n">
        <v>9</v>
      </c>
      <c r="AB343" s="50" t="n">
        <v>51</v>
      </c>
      <c r="AC343" s="50" t="n">
        <v>117</v>
      </c>
      <c r="AD343" s="50" t="n">
        <v>10483.3</v>
      </c>
      <c r="AE343" s="50" t="n">
        <v>35</v>
      </c>
      <c r="AF343" s="50" t="n">
        <v>308</v>
      </c>
      <c r="AG343" s="50" t="n">
        <v>21949.5</v>
      </c>
      <c r="AH343" s="50" t="n">
        <v>59</v>
      </c>
    </row>
    <row r="344" customFormat="false" ht="15" hidden="false" customHeight="false" outlineLevel="0" collapsed="false">
      <c r="A344" s="50" t="s">
        <v>1175</v>
      </c>
      <c r="B344" s="50" t="s">
        <v>134</v>
      </c>
      <c r="C344" s="50" t="s">
        <v>440</v>
      </c>
      <c r="D344" s="50" t="n">
        <v>566</v>
      </c>
      <c r="E344" s="50" t="n">
        <v>299</v>
      </c>
      <c r="F344" s="50" t="n">
        <v>72</v>
      </c>
      <c r="G344" s="50" t="n">
        <v>284</v>
      </c>
      <c r="H344" s="50" t="n">
        <v>199</v>
      </c>
      <c r="I344" s="50" t="n">
        <v>25</v>
      </c>
      <c r="J344" s="50" t="n">
        <v>274</v>
      </c>
      <c r="K344" s="50" t="n">
        <v>100</v>
      </c>
      <c r="L344" s="50" t="n">
        <v>-2.023</v>
      </c>
      <c r="M344" s="50" t="n">
        <v>147</v>
      </c>
      <c r="N344" s="50" t="n">
        <v>129</v>
      </c>
      <c r="O344" s="50" t="n">
        <v>31</v>
      </c>
      <c r="P344" s="50" t="n">
        <v>9</v>
      </c>
      <c r="Q344" s="50" t="n">
        <v>1</v>
      </c>
      <c r="R344" s="50" t="n">
        <v>1</v>
      </c>
      <c r="S344" s="50" t="n">
        <v>11</v>
      </c>
      <c r="T344" s="50" t="n">
        <v>3</v>
      </c>
      <c r="U344" s="50" t="n">
        <v>0</v>
      </c>
      <c r="V344" s="50" t="n">
        <v>39</v>
      </c>
      <c r="W344" s="50" t="n">
        <v>41.25</v>
      </c>
      <c r="X344" s="50" t="n">
        <v>141</v>
      </c>
      <c r="Y344" s="50" t="n">
        <v>37.331</v>
      </c>
      <c r="Z344" s="50" t="n">
        <v>94</v>
      </c>
      <c r="AA344" s="50" t="n">
        <v>2</v>
      </c>
      <c r="AB344" s="50" t="n">
        <v>18</v>
      </c>
      <c r="AC344" s="50" t="n">
        <v>94</v>
      </c>
      <c r="AD344" s="50" t="n">
        <v>7754</v>
      </c>
      <c r="AE344" s="50" t="n">
        <v>36</v>
      </c>
      <c r="AF344" s="50" t="n">
        <v>260</v>
      </c>
      <c r="AG344" s="50" t="n">
        <v>16902.8</v>
      </c>
      <c r="AH344" s="50" t="n">
        <v>4</v>
      </c>
    </row>
    <row r="345" customFormat="false" ht="15" hidden="false" customHeight="false" outlineLevel="0" collapsed="false">
      <c r="A345" s="50" t="s">
        <v>1176</v>
      </c>
      <c r="B345" s="50" t="s">
        <v>134</v>
      </c>
      <c r="C345" s="50" t="s">
        <v>442</v>
      </c>
      <c r="D345" s="50" t="n">
        <v>598</v>
      </c>
      <c r="E345" s="50" t="n">
        <v>303</v>
      </c>
      <c r="F345" s="50" t="n">
        <v>91</v>
      </c>
      <c r="G345" s="50" t="n">
        <v>299</v>
      </c>
      <c r="H345" s="50" t="n">
        <v>210</v>
      </c>
      <c r="I345" s="50" t="n">
        <v>35</v>
      </c>
      <c r="J345" s="50" t="n">
        <v>299</v>
      </c>
      <c r="K345" s="50" t="n">
        <v>93</v>
      </c>
      <c r="L345" s="50" t="n">
        <v>-9.182</v>
      </c>
      <c r="M345" s="50" t="n">
        <v>147</v>
      </c>
      <c r="N345" s="50" t="n">
        <v>134</v>
      </c>
      <c r="O345" s="50" t="n">
        <v>25</v>
      </c>
      <c r="P345" s="50" t="n">
        <v>4</v>
      </c>
      <c r="Q345" s="50" t="n">
        <v>1</v>
      </c>
      <c r="R345" s="50" t="n">
        <v>2</v>
      </c>
      <c r="S345" s="50" t="n">
        <v>11</v>
      </c>
      <c r="T345" s="50" t="n">
        <v>1</v>
      </c>
      <c r="U345" s="50" t="n">
        <v>1</v>
      </c>
      <c r="V345" s="50" t="n">
        <v>48</v>
      </c>
      <c r="W345" s="50" t="n">
        <v>35.9</v>
      </c>
      <c r="X345" s="50" t="n">
        <v>146</v>
      </c>
      <c r="Y345" s="50" t="n">
        <v>37.127</v>
      </c>
      <c r="Z345" s="50" t="n">
        <v>87</v>
      </c>
      <c r="AA345" s="50" t="n">
        <v>8</v>
      </c>
      <c r="AB345" s="50" t="n">
        <v>34</v>
      </c>
      <c r="AC345" s="50" t="n">
        <v>86</v>
      </c>
      <c r="AD345" s="50" t="n">
        <v>7604.1</v>
      </c>
      <c r="AE345" s="50" t="n">
        <v>27</v>
      </c>
      <c r="AF345" s="50" t="n">
        <v>259</v>
      </c>
      <c r="AG345" s="50" t="n">
        <v>18635</v>
      </c>
      <c r="AH345" s="50" t="n">
        <v>64</v>
      </c>
    </row>
    <row r="346" customFormat="false" ht="15" hidden="false" customHeight="false" outlineLevel="0" collapsed="false">
      <c r="A346" s="50" t="s">
        <v>1177</v>
      </c>
      <c r="B346" s="50" t="s">
        <v>134</v>
      </c>
      <c r="C346" s="50" t="s">
        <v>443</v>
      </c>
      <c r="D346" s="50" t="n">
        <v>552</v>
      </c>
      <c r="E346" s="50" t="n">
        <v>215</v>
      </c>
      <c r="F346" s="50" t="n">
        <v>58</v>
      </c>
      <c r="G346" s="50" t="n">
        <v>277</v>
      </c>
      <c r="H346" s="50" t="n">
        <v>157</v>
      </c>
      <c r="I346" s="50" t="n">
        <v>25</v>
      </c>
      <c r="J346" s="50" t="n">
        <v>275</v>
      </c>
      <c r="K346" s="50" t="n">
        <v>58</v>
      </c>
      <c r="L346" s="50" t="n">
        <v>-3.922</v>
      </c>
      <c r="M346" s="50" t="n">
        <v>130</v>
      </c>
      <c r="N346" s="50" t="n">
        <v>111</v>
      </c>
      <c r="O346" s="50" t="n">
        <v>21</v>
      </c>
      <c r="P346" s="50" t="n">
        <v>1</v>
      </c>
      <c r="Q346" s="50" t="n">
        <v>1</v>
      </c>
      <c r="R346" s="50" t="n">
        <v>3</v>
      </c>
      <c r="S346" s="50" t="n">
        <v>17</v>
      </c>
      <c r="T346" s="50" t="n">
        <v>2</v>
      </c>
      <c r="U346" s="50" t="n">
        <v>0</v>
      </c>
      <c r="V346" s="50" t="n">
        <v>45</v>
      </c>
      <c r="W346" s="50" t="n">
        <v>36.55</v>
      </c>
      <c r="X346" s="50" t="n">
        <v>128</v>
      </c>
      <c r="Y346" s="50" t="n">
        <v>34.48</v>
      </c>
      <c r="Z346" s="50" t="n">
        <v>66</v>
      </c>
      <c r="AA346" s="50" t="n">
        <v>5</v>
      </c>
      <c r="AB346" s="50" t="n">
        <v>27</v>
      </c>
      <c r="AC346" s="50" t="n">
        <v>64</v>
      </c>
      <c r="AD346" s="50" t="n">
        <v>5781.2</v>
      </c>
      <c r="AE346" s="50" t="n">
        <v>23</v>
      </c>
      <c r="AF346" s="50" t="n">
        <v>189</v>
      </c>
      <c r="AG346" s="50" t="n">
        <v>13683.1</v>
      </c>
      <c r="AH346" s="50" t="n">
        <v>59</v>
      </c>
    </row>
    <row r="347" customFormat="false" ht="15" hidden="false" customHeight="false" outlineLevel="0" collapsed="false">
      <c r="A347" s="50" t="s">
        <v>1178</v>
      </c>
      <c r="B347" s="50" t="s">
        <v>134</v>
      </c>
      <c r="C347" s="50" t="s">
        <v>444</v>
      </c>
      <c r="D347" s="50" t="n">
        <v>374</v>
      </c>
      <c r="E347" s="50" t="n">
        <v>210</v>
      </c>
      <c r="F347" s="50" t="n">
        <v>36</v>
      </c>
      <c r="G347" s="50" t="n">
        <v>185</v>
      </c>
      <c r="H347" s="50" t="n">
        <v>132</v>
      </c>
      <c r="I347" s="50" t="n">
        <v>12</v>
      </c>
      <c r="J347" s="50" t="n">
        <v>189</v>
      </c>
      <c r="K347" s="50" t="n">
        <v>78</v>
      </c>
      <c r="L347" s="50" t="n">
        <v>-9.398</v>
      </c>
      <c r="M347" s="50" t="n">
        <v>113</v>
      </c>
      <c r="N347" s="50" t="n">
        <v>99</v>
      </c>
      <c r="O347" s="50" t="n">
        <v>19</v>
      </c>
      <c r="P347" s="50" t="n">
        <v>2</v>
      </c>
      <c r="Q347" s="50" t="n">
        <v>1</v>
      </c>
      <c r="R347" s="50" t="n">
        <v>0</v>
      </c>
      <c r="S347" s="50" t="n">
        <v>3</v>
      </c>
      <c r="T347" s="50" t="n">
        <v>3</v>
      </c>
      <c r="U347" s="50" t="n">
        <v>0</v>
      </c>
      <c r="V347" s="50" t="n">
        <v>11</v>
      </c>
      <c r="W347" s="50" t="n">
        <v>22.7</v>
      </c>
      <c r="X347" s="50" t="n">
        <v>105</v>
      </c>
      <c r="Y347" s="50" t="n">
        <v>25.682</v>
      </c>
      <c r="Z347" s="50" t="n">
        <v>96</v>
      </c>
      <c r="AA347" s="50" t="n">
        <v>0</v>
      </c>
      <c r="AB347" s="50" t="n">
        <v>10</v>
      </c>
      <c r="AC347" s="50" t="n">
        <v>96</v>
      </c>
      <c r="AD347" s="50" t="n">
        <v>7181.4</v>
      </c>
      <c r="AE347" s="50" t="n">
        <v>31</v>
      </c>
      <c r="AF347" s="50" t="n">
        <v>179</v>
      </c>
      <c r="AG347" s="50" t="n">
        <v>11534.5</v>
      </c>
      <c r="AH347" s="50" t="n">
        <v>1</v>
      </c>
    </row>
    <row r="348" customFormat="false" ht="15" hidden="false" customHeight="false" outlineLevel="0" collapsed="false">
      <c r="A348" s="50" t="s">
        <v>1179</v>
      </c>
      <c r="B348" s="50" t="s">
        <v>134</v>
      </c>
      <c r="C348" s="50" t="s">
        <v>137</v>
      </c>
      <c r="D348" s="50" t="n">
        <v>367</v>
      </c>
      <c r="E348" s="50" t="n">
        <v>192</v>
      </c>
      <c r="F348" s="50" t="n">
        <v>43</v>
      </c>
      <c r="G348" s="50" t="n">
        <v>196</v>
      </c>
      <c r="H348" s="50" t="n">
        <v>142</v>
      </c>
      <c r="I348" s="50" t="n">
        <v>20</v>
      </c>
      <c r="J348" s="50" t="n">
        <v>171</v>
      </c>
      <c r="K348" s="50" t="n">
        <v>50</v>
      </c>
      <c r="L348" s="50" t="n">
        <v>3.284</v>
      </c>
      <c r="M348" s="50" t="n">
        <v>97</v>
      </c>
      <c r="N348" s="50" t="n">
        <v>91</v>
      </c>
      <c r="O348" s="50" t="n">
        <v>29</v>
      </c>
      <c r="P348" s="50" t="n">
        <v>8</v>
      </c>
      <c r="Q348" s="50" t="n">
        <v>0</v>
      </c>
      <c r="R348" s="50" t="n">
        <v>3</v>
      </c>
      <c r="S348" s="50" t="n">
        <v>5</v>
      </c>
      <c r="T348" s="50" t="n">
        <v>0</v>
      </c>
      <c r="U348" s="50" t="n">
        <v>0</v>
      </c>
      <c r="V348" s="50" t="n">
        <v>18</v>
      </c>
      <c r="W348" s="50" t="n">
        <v>35.7</v>
      </c>
      <c r="X348" s="50" t="n">
        <v>96</v>
      </c>
      <c r="Y348" s="50" t="n">
        <v>29.924</v>
      </c>
      <c r="Z348" s="50" t="n">
        <v>74</v>
      </c>
      <c r="AA348" s="50" t="n">
        <v>4</v>
      </c>
      <c r="AB348" s="50" t="n">
        <v>28</v>
      </c>
      <c r="AC348" s="50" t="n">
        <v>74</v>
      </c>
      <c r="AD348" s="50" t="n">
        <v>6405.2</v>
      </c>
      <c r="AE348" s="50" t="n">
        <v>33</v>
      </c>
      <c r="AF348" s="50" t="n">
        <v>165</v>
      </c>
      <c r="AG348" s="50" t="n">
        <v>11132.8</v>
      </c>
      <c r="AH348" s="50" t="n">
        <v>0</v>
      </c>
    </row>
    <row r="349" customFormat="false" ht="15" hidden="false" customHeight="false" outlineLevel="0" collapsed="false">
      <c r="A349" s="50" t="s">
        <v>1180</v>
      </c>
      <c r="B349" s="50" t="s">
        <v>134</v>
      </c>
      <c r="C349" s="50" t="s">
        <v>445</v>
      </c>
      <c r="D349" s="50" t="n">
        <v>317</v>
      </c>
      <c r="E349" s="50" t="n">
        <v>158</v>
      </c>
      <c r="F349" s="50" t="n">
        <v>46</v>
      </c>
      <c r="G349" s="50" t="n">
        <v>161</v>
      </c>
      <c r="H349" s="50" t="n">
        <v>106</v>
      </c>
      <c r="I349" s="50" t="n">
        <v>20</v>
      </c>
      <c r="J349" s="50" t="n">
        <v>156</v>
      </c>
      <c r="K349" s="50" t="n">
        <v>52</v>
      </c>
      <c r="L349" s="50" t="n">
        <v>-6.943</v>
      </c>
      <c r="M349" s="50" t="n">
        <v>84</v>
      </c>
      <c r="N349" s="50" t="n">
        <v>76</v>
      </c>
      <c r="O349" s="50" t="n">
        <v>12</v>
      </c>
      <c r="P349" s="50" t="n">
        <v>3</v>
      </c>
      <c r="Q349" s="50" t="n">
        <v>0</v>
      </c>
      <c r="R349" s="50" t="n">
        <v>1</v>
      </c>
      <c r="S349" s="50" t="n">
        <v>6</v>
      </c>
      <c r="T349" s="50" t="n">
        <v>2</v>
      </c>
      <c r="U349" s="50" t="n">
        <v>0</v>
      </c>
      <c r="V349" s="50" t="n">
        <v>24</v>
      </c>
      <c r="W349" s="50" t="n">
        <v>18.55</v>
      </c>
      <c r="X349" s="50" t="n">
        <v>84</v>
      </c>
      <c r="Y349" s="50" t="n">
        <v>19.652</v>
      </c>
      <c r="Z349" s="50" t="n">
        <v>52</v>
      </c>
      <c r="AA349" s="50" t="n">
        <v>5</v>
      </c>
      <c r="AB349" s="50" t="n">
        <v>16</v>
      </c>
      <c r="AC349" s="50" t="n">
        <v>52</v>
      </c>
      <c r="AD349" s="50" t="n">
        <v>4510.7</v>
      </c>
      <c r="AE349" s="50" t="n">
        <v>17</v>
      </c>
      <c r="AF349" s="50" t="n">
        <v>142</v>
      </c>
      <c r="AG349" s="50" t="n">
        <v>10145.2</v>
      </c>
      <c r="AH349" s="50" t="n">
        <v>22</v>
      </c>
    </row>
    <row r="350" customFormat="false" ht="15" hidden="false" customHeight="false" outlineLevel="0" collapsed="false">
      <c r="A350" s="50" t="s">
        <v>1181</v>
      </c>
      <c r="B350" s="50" t="s">
        <v>134</v>
      </c>
      <c r="C350" s="50" t="s">
        <v>446</v>
      </c>
      <c r="D350" s="50" t="n">
        <v>258</v>
      </c>
      <c r="E350" s="50" t="n">
        <v>143</v>
      </c>
      <c r="F350" s="50" t="n">
        <v>50</v>
      </c>
      <c r="G350" s="50" t="n">
        <v>127</v>
      </c>
      <c r="H350" s="50" t="n">
        <v>91</v>
      </c>
      <c r="I350" s="50" t="n">
        <v>21</v>
      </c>
      <c r="J350" s="50" t="n">
        <v>131</v>
      </c>
      <c r="K350" s="50" t="n">
        <v>52</v>
      </c>
      <c r="L350" s="50" t="n">
        <v>-6.106</v>
      </c>
      <c r="M350" s="50" t="n">
        <v>76</v>
      </c>
      <c r="N350" s="50" t="n">
        <v>70</v>
      </c>
      <c r="O350" s="50" t="n">
        <v>15</v>
      </c>
      <c r="P350" s="50" t="n">
        <v>2</v>
      </c>
      <c r="Q350" s="50" t="n">
        <v>0</v>
      </c>
      <c r="R350" s="50" t="n">
        <v>0</v>
      </c>
      <c r="S350" s="50" t="n">
        <v>5</v>
      </c>
      <c r="T350" s="50" t="n">
        <v>0</v>
      </c>
      <c r="U350" s="50" t="n">
        <v>0</v>
      </c>
      <c r="V350" s="50" t="n">
        <v>27</v>
      </c>
      <c r="W350" s="50" t="n">
        <v>17.7</v>
      </c>
      <c r="X350" s="50" t="n">
        <v>75</v>
      </c>
      <c r="Y350" s="50" t="n">
        <v>15.735</v>
      </c>
      <c r="Z350" s="50" t="n">
        <v>44</v>
      </c>
      <c r="AA350" s="50" t="n">
        <v>2</v>
      </c>
      <c r="AB350" s="50" t="n">
        <v>9</v>
      </c>
      <c r="AC350" s="50" t="n">
        <v>44</v>
      </c>
      <c r="AD350" s="50" t="n">
        <v>3471.3</v>
      </c>
      <c r="AE350" s="50" t="n">
        <v>9</v>
      </c>
      <c r="AF350" s="50" t="n">
        <v>120</v>
      </c>
      <c r="AG350" s="50" t="n">
        <v>8331.9</v>
      </c>
      <c r="AH350" s="50" t="n">
        <v>3</v>
      </c>
    </row>
    <row r="351" customFormat="false" ht="15" hidden="false" customHeight="false" outlineLevel="0" collapsed="false">
      <c r="A351" s="50" t="s">
        <v>1182</v>
      </c>
      <c r="B351" s="50" t="s">
        <v>134</v>
      </c>
      <c r="C351" s="50" t="s">
        <v>447</v>
      </c>
      <c r="D351" s="50" t="n">
        <v>233</v>
      </c>
      <c r="E351" s="50" t="n">
        <v>136</v>
      </c>
      <c r="F351" s="50" t="n">
        <v>29</v>
      </c>
      <c r="G351" s="50" t="n">
        <v>109</v>
      </c>
      <c r="H351" s="50" t="n">
        <v>81</v>
      </c>
      <c r="I351" s="50" t="n">
        <v>10</v>
      </c>
      <c r="J351" s="50" t="n">
        <v>123</v>
      </c>
      <c r="K351" s="50" t="n">
        <v>55</v>
      </c>
      <c r="L351" s="50" t="n">
        <v>-2.286</v>
      </c>
      <c r="M351" s="50" t="n">
        <v>56</v>
      </c>
      <c r="N351" s="50" t="n">
        <v>52</v>
      </c>
      <c r="O351" s="50" t="n">
        <v>13</v>
      </c>
      <c r="P351" s="50" t="n">
        <v>2</v>
      </c>
      <c r="Q351" s="50" t="n">
        <v>0</v>
      </c>
      <c r="R351" s="50" t="n">
        <v>0</v>
      </c>
      <c r="S351" s="50" t="n">
        <v>3</v>
      </c>
      <c r="T351" s="50" t="n">
        <v>0</v>
      </c>
      <c r="U351" s="50" t="n">
        <v>0</v>
      </c>
      <c r="V351" s="50" t="n">
        <v>11</v>
      </c>
      <c r="W351" s="50" t="n">
        <v>14.5</v>
      </c>
      <c r="X351" s="50" t="n">
        <v>55</v>
      </c>
      <c r="Y351" s="50" t="n">
        <v>14.96</v>
      </c>
      <c r="Z351" s="50" t="n">
        <v>42</v>
      </c>
      <c r="AA351" s="50" t="n">
        <v>0</v>
      </c>
      <c r="AB351" s="50" t="n">
        <v>6</v>
      </c>
      <c r="AC351" s="50" t="n">
        <v>42</v>
      </c>
      <c r="AD351" s="50" t="n">
        <v>3399.4</v>
      </c>
      <c r="AE351" s="50" t="n">
        <v>12</v>
      </c>
      <c r="AF351" s="50" t="n">
        <v>119</v>
      </c>
      <c r="AG351" s="50" t="n">
        <v>8327.3</v>
      </c>
      <c r="AH351" s="50" t="n">
        <v>13</v>
      </c>
    </row>
    <row r="352" customFormat="false" ht="15" hidden="false" customHeight="false" outlineLevel="0" collapsed="false">
      <c r="A352" s="50" t="s">
        <v>1183</v>
      </c>
      <c r="B352" s="50" t="s">
        <v>134</v>
      </c>
      <c r="C352" s="50" t="s">
        <v>448</v>
      </c>
      <c r="D352" s="50" t="n">
        <v>208</v>
      </c>
      <c r="E352" s="50" t="n">
        <v>104</v>
      </c>
      <c r="F352" s="50" t="n">
        <v>8</v>
      </c>
      <c r="G352" s="50" t="n">
        <v>110</v>
      </c>
      <c r="H352" s="50" t="n">
        <v>73</v>
      </c>
      <c r="I352" s="50" t="n">
        <v>3</v>
      </c>
      <c r="J352" s="50" t="n">
        <v>98</v>
      </c>
      <c r="K352" s="50" t="n">
        <v>31</v>
      </c>
      <c r="L352" s="50" t="n">
        <v>0.674</v>
      </c>
      <c r="M352" s="50" t="n">
        <v>52</v>
      </c>
      <c r="N352" s="50" t="n">
        <v>44</v>
      </c>
      <c r="O352" s="50" t="n">
        <v>12</v>
      </c>
      <c r="P352" s="50" t="n">
        <v>1</v>
      </c>
      <c r="Q352" s="50" t="n">
        <v>0</v>
      </c>
      <c r="R352" s="50" t="n">
        <v>0</v>
      </c>
      <c r="S352" s="50" t="n">
        <v>7</v>
      </c>
      <c r="T352" s="50" t="n">
        <v>1</v>
      </c>
      <c r="U352" s="50" t="n">
        <v>0</v>
      </c>
      <c r="V352" s="50" t="n">
        <v>3</v>
      </c>
      <c r="W352" s="50" t="n">
        <v>16.75</v>
      </c>
      <c r="X352" s="50" t="n">
        <v>52</v>
      </c>
      <c r="Y352" s="50" t="n">
        <v>15.476</v>
      </c>
      <c r="Z352" s="50" t="n">
        <v>41</v>
      </c>
      <c r="AA352" s="50" t="n">
        <v>0</v>
      </c>
      <c r="AB352" s="50" t="n">
        <v>10</v>
      </c>
      <c r="AC352" s="50" t="n">
        <v>41</v>
      </c>
      <c r="AD352" s="50" t="n">
        <v>3638.3</v>
      </c>
      <c r="AE352" s="50" t="n">
        <v>12</v>
      </c>
      <c r="AF352" s="50" t="n">
        <v>84</v>
      </c>
      <c r="AG352" s="50" t="n">
        <v>5508.9</v>
      </c>
      <c r="AH352" s="50" t="n">
        <v>1</v>
      </c>
    </row>
    <row r="353" customFormat="false" ht="15" hidden="false" customHeight="false" outlineLevel="0" collapsed="false">
      <c r="A353" s="50" t="s">
        <v>1184</v>
      </c>
      <c r="B353" s="50" t="s">
        <v>134</v>
      </c>
      <c r="C353" s="50" t="s">
        <v>552</v>
      </c>
      <c r="D353" s="50" t="n">
        <v>83</v>
      </c>
      <c r="E353" s="50" t="n">
        <v>46</v>
      </c>
      <c r="F353" s="50" t="n">
        <v>22</v>
      </c>
      <c r="G353" s="50" t="n">
        <v>46</v>
      </c>
      <c r="H353" s="50" t="n">
        <v>33</v>
      </c>
      <c r="I353" s="50" t="n">
        <v>15</v>
      </c>
      <c r="J353" s="50" t="n">
        <v>37</v>
      </c>
      <c r="K353" s="50" t="n">
        <v>13</v>
      </c>
      <c r="L353" s="50" t="n">
        <v>-2.152</v>
      </c>
      <c r="M353" s="50" t="n">
        <v>20</v>
      </c>
      <c r="N353" s="50" t="n">
        <v>18</v>
      </c>
      <c r="O353" s="50" t="n">
        <v>2</v>
      </c>
      <c r="P353" s="50" t="n">
        <v>2</v>
      </c>
      <c r="Q353" s="50" t="n">
        <v>0</v>
      </c>
      <c r="R353" s="50" t="n">
        <v>0</v>
      </c>
      <c r="S353" s="50" t="n">
        <v>1</v>
      </c>
      <c r="T353" s="50" t="n">
        <v>1</v>
      </c>
      <c r="U353" s="50" t="n">
        <v>0</v>
      </c>
      <c r="V353" s="50" t="n">
        <v>8</v>
      </c>
      <c r="W353" s="50" t="n">
        <v>3.9</v>
      </c>
      <c r="X353" s="50" t="n">
        <v>20</v>
      </c>
      <c r="Y353" s="50" t="n">
        <v>4.352</v>
      </c>
      <c r="Z353" s="50" t="n">
        <v>10</v>
      </c>
      <c r="AA353" s="50" t="n">
        <v>0</v>
      </c>
      <c r="AB353" s="50" t="n">
        <v>4</v>
      </c>
      <c r="AC353" s="50" t="n">
        <v>10</v>
      </c>
      <c r="AD353" s="50" t="n">
        <v>918.1</v>
      </c>
      <c r="AE353" s="50" t="n">
        <v>3</v>
      </c>
      <c r="AF353" s="50" t="n">
        <v>40</v>
      </c>
      <c r="AG353" s="50" t="n">
        <v>2839.9</v>
      </c>
      <c r="AH353" s="50" t="n">
        <v>6</v>
      </c>
    </row>
    <row r="354" customFormat="false" ht="15" hidden="false" customHeight="false" outlineLevel="0" collapsed="false">
      <c r="A354" s="50" t="s">
        <v>1185</v>
      </c>
      <c r="B354" s="50" t="s">
        <v>134</v>
      </c>
      <c r="C354" s="50" t="s">
        <v>554</v>
      </c>
      <c r="D354" s="50" t="n">
        <v>83</v>
      </c>
      <c r="E354" s="50" t="n">
        <v>37</v>
      </c>
      <c r="F354" s="50" t="n">
        <v>14</v>
      </c>
      <c r="G354" s="50" t="n">
        <v>44</v>
      </c>
      <c r="H354" s="50" t="n">
        <v>32</v>
      </c>
      <c r="I354" s="50" t="n">
        <v>10</v>
      </c>
      <c r="J354" s="50" t="n">
        <v>39</v>
      </c>
      <c r="K354" s="50" t="n">
        <v>5</v>
      </c>
      <c r="L354" s="50" t="n">
        <v>-3.023</v>
      </c>
      <c r="M354" s="50" t="n">
        <v>18</v>
      </c>
      <c r="N354" s="50" t="n">
        <v>15</v>
      </c>
      <c r="O354" s="50" t="n">
        <v>0</v>
      </c>
      <c r="P354" s="50" t="n">
        <v>0</v>
      </c>
      <c r="Q354" s="50" t="n">
        <v>0</v>
      </c>
      <c r="R354" s="50" t="n">
        <v>0</v>
      </c>
      <c r="S354" s="50" t="n">
        <v>3</v>
      </c>
      <c r="T354" s="50" t="n">
        <v>0</v>
      </c>
      <c r="U354" s="50" t="n">
        <v>0</v>
      </c>
      <c r="V354" s="50" t="n">
        <v>8</v>
      </c>
      <c r="W354" s="50" t="n">
        <v>2.1</v>
      </c>
      <c r="X354" s="50" t="n">
        <v>18</v>
      </c>
      <c r="Y354" s="50" t="n">
        <v>3.654</v>
      </c>
      <c r="Z354" s="50" t="n">
        <v>7</v>
      </c>
      <c r="AA354" s="50" t="n">
        <v>0</v>
      </c>
      <c r="AB354" s="50" t="n">
        <v>4</v>
      </c>
      <c r="AC354" s="50" t="n">
        <v>7</v>
      </c>
      <c r="AD354" s="50" t="n">
        <v>596.1</v>
      </c>
      <c r="AE354" s="50" t="n">
        <v>0</v>
      </c>
      <c r="AF354" s="50" t="n">
        <v>32</v>
      </c>
      <c r="AG354" s="50" t="n">
        <v>2305.4</v>
      </c>
      <c r="AH354" s="50" t="n">
        <v>6</v>
      </c>
    </row>
    <row r="355" customFormat="false" ht="15" hidden="false" customHeight="false" outlineLevel="0" collapsed="false">
      <c r="A355" s="50" t="s">
        <v>1186</v>
      </c>
      <c r="B355" s="50" t="s">
        <v>134</v>
      </c>
      <c r="C355" s="50" t="s">
        <v>556</v>
      </c>
      <c r="D355" s="50" t="n">
        <v>49</v>
      </c>
      <c r="E355" s="50" t="n">
        <v>32</v>
      </c>
      <c r="F355" s="50" t="n">
        <v>6</v>
      </c>
      <c r="G355" s="50" t="n">
        <v>27</v>
      </c>
      <c r="H355" s="50" t="n">
        <v>23</v>
      </c>
      <c r="I355" s="50" t="n">
        <v>4</v>
      </c>
      <c r="J355" s="50" t="n">
        <v>22</v>
      </c>
      <c r="K355" s="50" t="n">
        <v>9</v>
      </c>
      <c r="L355" s="50" t="n">
        <v>-0.227</v>
      </c>
      <c r="M355" s="50" t="n">
        <v>14</v>
      </c>
      <c r="N355" s="50" t="n">
        <v>13</v>
      </c>
      <c r="O355" s="50" t="n">
        <v>4</v>
      </c>
      <c r="P355" s="50" t="n">
        <v>0</v>
      </c>
      <c r="Q355" s="50" t="n">
        <v>1</v>
      </c>
      <c r="R355" s="50" t="n">
        <v>0</v>
      </c>
      <c r="S355" s="50" t="n">
        <v>0</v>
      </c>
      <c r="T355" s="50" t="n">
        <v>0</v>
      </c>
      <c r="U355" s="50" t="n">
        <v>1</v>
      </c>
      <c r="V355" s="50" t="n">
        <v>3</v>
      </c>
      <c r="W355" s="50" t="n">
        <v>4.3</v>
      </c>
      <c r="X355" s="50" t="n">
        <v>14</v>
      </c>
      <c r="Y355" s="50" t="n">
        <v>3.944</v>
      </c>
      <c r="Z355" s="50" t="n">
        <v>11</v>
      </c>
      <c r="AA355" s="50" t="n">
        <v>2</v>
      </c>
      <c r="AB355" s="50" t="n">
        <v>5</v>
      </c>
      <c r="AC355" s="50" t="n">
        <v>11</v>
      </c>
      <c r="AD355" s="50" t="n">
        <v>995.2</v>
      </c>
      <c r="AE355" s="50" t="n">
        <v>1</v>
      </c>
      <c r="AF355" s="50" t="n">
        <v>28</v>
      </c>
      <c r="AG355" s="50" t="n">
        <v>2091.8</v>
      </c>
      <c r="AH355" s="50" t="n">
        <v>11</v>
      </c>
    </row>
    <row r="356" customFormat="false" ht="15" hidden="false" customHeight="false" outlineLevel="0" collapsed="false">
      <c r="A356" s="50" t="s">
        <v>1187</v>
      </c>
      <c r="B356" s="50" t="s">
        <v>134</v>
      </c>
      <c r="C356" s="50" t="s">
        <v>558</v>
      </c>
      <c r="D356" s="50" t="n">
        <v>50</v>
      </c>
      <c r="E356" s="50" t="n">
        <v>29</v>
      </c>
      <c r="F356" s="50" t="n">
        <v>10</v>
      </c>
      <c r="G356" s="50" t="n">
        <v>20</v>
      </c>
      <c r="H356" s="50" t="n">
        <v>18</v>
      </c>
      <c r="I356" s="50" t="n">
        <v>4</v>
      </c>
      <c r="J356" s="50" t="n">
        <v>30</v>
      </c>
      <c r="K356" s="50" t="n">
        <v>11</v>
      </c>
      <c r="L356" s="50" t="n">
        <v>0.037</v>
      </c>
      <c r="M356" s="50" t="n">
        <v>12</v>
      </c>
      <c r="N356" s="50" t="n">
        <v>11</v>
      </c>
      <c r="O356" s="50" t="n">
        <v>4</v>
      </c>
      <c r="P356" s="50" t="n">
        <v>1</v>
      </c>
      <c r="Q356" s="50" t="n">
        <v>0</v>
      </c>
      <c r="R356" s="50" t="n">
        <v>0</v>
      </c>
      <c r="S356" s="50" t="n">
        <v>0</v>
      </c>
      <c r="T356" s="50" t="n">
        <v>0</v>
      </c>
      <c r="U356" s="50" t="n">
        <v>1</v>
      </c>
      <c r="V356" s="50" t="n">
        <v>4</v>
      </c>
      <c r="W356" s="50" t="n">
        <v>3.95</v>
      </c>
      <c r="X356" s="50" t="n">
        <v>12</v>
      </c>
      <c r="Y356" s="50" t="n">
        <v>2.165</v>
      </c>
      <c r="Z356" s="50" t="n">
        <v>8</v>
      </c>
      <c r="AA356" s="50" t="n">
        <v>0</v>
      </c>
      <c r="AB356" s="50" t="n">
        <v>2</v>
      </c>
      <c r="AC356" s="50" t="n">
        <v>8</v>
      </c>
      <c r="AD356" s="50" t="n">
        <v>705.4</v>
      </c>
      <c r="AE356" s="50" t="n">
        <v>2</v>
      </c>
      <c r="AF356" s="50" t="n">
        <v>26</v>
      </c>
      <c r="AG356" s="50" t="n">
        <v>1803.3</v>
      </c>
      <c r="AH356" s="50" t="n">
        <v>3</v>
      </c>
    </row>
    <row r="357" customFormat="false" ht="15" hidden="false" customHeight="false" outlineLevel="0" collapsed="false">
      <c r="A357" s="50" t="s">
        <v>1188</v>
      </c>
      <c r="B357" s="50" t="s">
        <v>134</v>
      </c>
      <c r="C357" s="50" t="s">
        <v>560</v>
      </c>
      <c r="D357" s="50" t="n">
        <v>28</v>
      </c>
      <c r="E357" s="50" t="n">
        <v>9</v>
      </c>
      <c r="F357" s="50" t="n">
        <v>2</v>
      </c>
      <c r="G357" s="50" t="n">
        <v>12</v>
      </c>
      <c r="H357" s="50" t="n">
        <v>6</v>
      </c>
      <c r="I357" s="50" t="n">
        <v>1</v>
      </c>
      <c r="J357" s="50" t="n">
        <v>16</v>
      </c>
      <c r="K357" s="50" t="n">
        <v>3</v>
      </c>
      <c r="L357" s="50" t="n">
        <v>0.504</v>
      </c>
      <c r="M357" s="50" t="n">
        <v>6</v>
      </c>
      <c r="N357" s="50" t="n">
        <v>4</v>
      </c>
      <c r="O357" s="50" t="n">
        <v>1</v>
      </c>
      <c r="P357" s="50" t="n">
        <v>1</v>
      </c>
      <c r="Q357" s="50" t="n">
        <v>0</v>
      </c>
      <c r="R357" s="50" t="n">
        <v>0</v>
      </c>
      <c r="S357" s="50" t="n">
        <v>2</v>
      </c>
      <c r="T357" s="50" t="n">
        <v>0</v>
      </c>
      <c r="U357" s="50" t="n">
        <v>0</v>
      </c>
      <c r="V357" s="50" t="n">
        <v>2</v>
      </c>
      <c r="W357" s="50" t="n">
        <v>2.65</v>
      </c>
      <c r="X357" s="50" t="n">
        <v>6</v>
      </c>
      <c r="Y357" s="50" t="n">
        <v>2.483</v>
      </c>
      <c r="Z357" s="50" t="n">
        <v>2</v>
      </c>
      <c r="AA357" s="50" t="n">
        <v>0</v>
      </c>
      <c r="AB357" s="50" t="n">
        <v>1</v>
      </c>
      <c r="AC357" s="50" t="n">
        <v>2</v>
      </c>
      <c r="AD357" s="50" t="n">
        <v>187.8</v>
      </c>
      <c r="AE357" s="50" t="n">
        <v>1</v>
      </c>
      <c r="AF357" s="50" t="n">
        <v>8</v>
      </c>
      <c r="AG357" s="50" t="n">
        <v>547.1</v>
      </c>
      <c r="AH357" s="50" t="n">
        <v>0</v>
      </c>
    </row>
    <row r="358" customFormat="false" ht="15" hidden="false" customHeight="false" outlineLevel="0" collapsed="false">
      <c r="A358" s="50" t="s">
        <v>1189</v>
      </c>
      <c r="B358" s="50" t="s">
        <v>134</v>
      </c>
      <c r="C358" s="50" t="s">
        <v>562</v>
      </c>
      <c r="D358" s="50" t="n">
        <v>12</v>
      </c>
      <c r="E358" s="50" t="n">
        <v>5</v>
      </c>
      <c r="F358" s="50" t="n">
        <v>0</v>
      </c>
      <c r="G358" s="50" t="n">
        <v>5</v>
      </c>
      <c r="H358" s="50" t="n">
        <v>3</v>
      </c>
      <c r="I358" s="50" t="n">
        <v>0</v>
      </c>
      <c r="J358" s="50" t="n">
        <v>7</v>
      </c>
      <c r="K358" s="50" t="n">
        <v>2</v>
      </c>
      <c r="L358" s="50" t="n">
        <v>-0.223</v>
      </c>
      <c r="M358" s="50" t="n">
        <v>3</v>
      </c>
      <c r="N358" s="50" t="n">
        <v>3</v>
      </c>
      <c r="O358" s="50" t="n">
        <v>1</v>
      </c>
      <c r="P358" s="50" t="n">
        <v>0</v>
      </c>
      <c r="Q358" s="50" t="n">
        <v>0</v>
      </c>
      <c r="R358" s="50" t="n">
        <v>0</v>
      </c>
      <c r="S358" s="50" t="n">
        <v>0</v>
      </c>
      <c r="T358" s="50" t="n">
        <v>0</v>
      </c>
      <c r="U358" s="50" t="n">
        <v>0</v>
      </c>
      <c r="V358" s="50" t="n">
        <v>1</v>
      </c>
      <c r="W358" s="50" t="n">
        <v>0.9</v>
      </c>
      <c r="X358" s="50" t="n">
        <v>3</v>
      </c>
      <c r="Y358" s="50" t="n">
        <v>0.334</v>
      </c>
      <c r="Z358" s="50" t="n">
        <v>2</v>
      </c>
      <c r="AA358" s="50" t="n">
        <v>0</v>
      </c>
      <c r="AB358" s="50" t="n">
        <v>1</v>
      </c>
      <c r="AC358" s="50" t="n">
        <v>2</v>
      </c>
      <c r="AD358" s="50" t="n">
        <v>177.7</v>
      </c>
      <c r="AE358" s="50" t="n">
        <v>0</v>
      </c>
      <c r="AF358" s="50" t="n">
        <v>4</v>
      </c>
      <c r="AG358" s="50" t="n">
        <v>295.8</v>
      </c>
      <c r="AH358" s="50" t="n">
        <v>1</v>
      </c>
    </row>
    <row r="359" customFormat="false" ht="15" hidden="false" customHeight="false" outlineLevel="0" collapsed="false">
      <c r="A359" s="50" t="s">
        <v>1190</v>
      </c>
      <c r="B359" s="50" t="s">
        <v>136</v>
      </c>
      <c r="C359" s="50" t="s">
        <v>449</v>
      </c>
      <c r="D359" s="50" t="n">
        <v>2732</v>
      </c>
      <c r="E359" s="50" t="n">
        <v>1361</v>
      </c>
      <c r="F359" s="50" t="n">
        <v>292</v>
      </c>
      <c r="G359" s="50" t="n">
        <v>1284</v>
      </c>
      <c r="H359" s="50" t="n">
        <v>941</v>
      </c>
      <c r="I359" s="50" t="n">
        <v>145</v>
      </c>
      <c r="J359" s="50" t="n">
        <v>1435</v>
      </c>
      <c r="K359" s="50" t="n">
        <v>420</v>
      </c>
      <c r="L359" s="50" t="n">
        <v>12.229</v>
      </c>
      <c r="M359" s="50" t="n">
        <v>657</v>
      </c>
      <c r="N359" s="50" t="n">
        <v>579</v>
      </c>
      <c r="O359" s="50" t="n">
        <v>167</v>
      </c>
      <c r="P359" s="50" t="n">
        <v>32</v>
      </c>
      <c r="Q359" s="50" t="n">
        <v>1</v>
      </c>
      <c r="R359" s="50" t="n">
        <v>16</v>
      </c>
      <c r="S359" s="50" t="n">
        <v>66</v>
      </c>
      <c r="T359" s="50" t="n">
        <v>5</v>
      </c>
      <c r="U359" s="50" t="n">
        <v>7</v>
      </c>
      <c r="V359" s="50" t="n">
        <v>116</v>
      </c>
      <c r="W359" s="50" t="n">
        <v>226.7</v>
      </c>
      <c r="X359" s="50" t="n">
        <v>651</v>
      </c>
      <c r="Y359" s="50" t="n">
        <v>236.175</v>
      </c>
      <c r="Z359" s="50" t="n">
        <v>470</v>
      </c>
      <c r="AA359" s="50" t="n">
        <v>38</v>
      </c>
      <c r="AB359" s="50" t="n">
        <v>194</v>
      </c>
      <c r="AC359" s="50" t="n">
        <v>468</v>
      </c>
      <c r="AD359" s="50" t="n">
        <v>41868</v>
      </c>
      <c r="AE359" s="50" t="n">
        <v>195</v>
      </c>
      <c r="AF359" s="50" t="n">
        <v>1216</v>
      </c>
      <c r="AG359" s="50" t="n">
        <v>85293.2</v>
      </c>
      <c r="AH359" s="50" t="n">
        <v>93</v>
      </c>
    </row>
    <row r="360" customFormat="false" ht="15" hidden="false" customHeight="false" outlineLevel="0" collapsed="false">
      <c r="A360" s="50" t="s">
        <v>1191</v>
      </c>
      <c r="B360" s="50" t="s">
        <v>136</v>
      </c>
      <c r="C360" s="50" t="s">
        <v>450</v>
      </c>
      <c r="D360" s="50" t="n">
        <v>2465</v>
      </c>
      <c r="E360" s="50" t="n">
        <v>1192</v>
      </c>
      <c r="F360" s="50" t="n">
        <v>222</v>
      </c>
      <c r="G360" s="50" t="n">
        <v>1199</v>
      </c>
      <c r="H360" s="50" t="n">
        <v>891</v>
      </c>
      <c r="I360" s="50" t="n">
        <v>104</v>
      </c>
      <c r="J360" s="50" t="n">
        <v>1259</v>
      </c>
      <c r="K360" s="50" t="n">
        <v>301</v>
      </c>
      <c r="L360" s="50" t="n">
        <v>2.25</v>
      </c>
      <c r="M360" s="50" t="n">
        <v>627</v>
      </c>
      <c r="N360" s="50" t="n">
        <v>540</v>
      </c>
      <c r="O360" s="50" t="n">
        <v>126</v>
      </c>
      <c r="P360" s="50" t="n">
        <v>23</v>
      </c>
      <c r="Q360" s="50" t="n">
        <v>4</v>
      </c>
      <c r="R360" s="50" t="n">
        <v>17</v>
      </c>
      <c r="S360" s="50" t="n">
        <v>78</v>
      </c>
      <c r="T360" s="50" t="n">
        <v>3</v>
      </c>
      <c r="U360" s="50" t="n">
        <v>6</v>
      </c>
      <c r="V360" s="50" t="n">
        <v>105</v>
      </c>
      <c r="W360" s="50" t="n">
        <v>199.65</v>
      </c>
      <c r="X360" s="50" t="n">
        <v>624</v>
      </c>
      <c r="Y360" s="50" t="n">
        <v>206.619</v>
      </c>
      <c r="Z360" s="50" t="n">
        <v>441</v>
      </c>
      <c r="AA360" s="50" t="n">
        <v>28</v>
      </c>
      <c r="AB360" s="50" t="n">
        <v>160</v>
      </c>
      <c r="AC360" s="50" t="n">
        <v>439</v>
      </c>
      <c r="AD360" s="50" t="n">
        <v>38824.4</v>
      </c>
      <c r="AE360" s="50" t="n">
        <v>160</v>
      </c>
      <c r="AF360" s="50" t="n">
        <v>1053</v>
      </c>
      <c r="AG360" s="50" t="n">
        <v>75220.3</v>
      </c>
      <c r="AH360" s="50" t="n">
        <v>209</v>
      </c>
    </row>
    <row r="361" customFormat="false" ht="15" hidden="false" customHeight="false" outlineLevel="0" collapsed="false">
      <c r="A361" s="50" t="s">
        <v>1192</v>
      </c>
      <c r="B361" s="50" t="s">
        <v>136</v>
      </c>
      <c r="C361" s="50" t="s">
        <v>451</v>
      </c>
      <c r="D361" s="50" t="n">
        <v>2418</v>
      </c>
      <c r="E361" s="50" t="n">
        <v>1097</v>
      </c>
      <c r="F361" s="50" t="n">
        <v>317</v>
      </c>
      <c r="G361" s="50" t="n">
        <v>1081</v>
      </c>
      <c r="H361" s="50" t="n">
        <v>714</v>
      </c>
      <c r="I361" s="50" t="n">
        <v>143</v>
      </c>
      <c r="J361" s="50" t="n">
        <v>1275</v>
      </c>
      <c r="K361" s="50" t="n">
        <v>383</v>
      </c>
      <c r="L361" s="50" t="n">
        <v>25.73</v>
      </c>
      <c r="M361" s="50" t="n">
        <v>618</v>
      </c>
      <c r="N361" s="50" t="n">
        <v>523</v>
      </c>
      <c r="O361" s="50" t="n">
        <v>144</v>
      </c>
      <c r="P361" s="50" t="n">
        <v>26</v>
      </c>
      <c r="Q361" s="50" t="n">
        <v>4</v>
      </c>
      <c r="R361" s="50" t="n">
        <v>30</v>
      </c>
      <c r="S361" s="50" t="n">
        <v>81</v>
      </c>
      <c r="T361" s="50" t="n">
        <v>7</v>
      </c>
      <c r="U361" s="50" t="n">
        <v>5</v>
      </c>
      <c r="V361" s="50" t="n">
        <v>152</v>
      </c>
      <c r="W361" s="50" t="n">
        <v>225.4</v>
      </c>
      <c r="X361" s="50" t="n">
        <v>598</v>
      </c>
      <c r="Y361" s="50" t="n">
        <v>237.982</v>
      </c>
      <c r="Z361" s="50" t="n">
        <v>376</v>
      </c>
      <c r="AA361" s="50" t="n">
        <v>61</v>
      </c>
      <c r="AB361" s="50" t="n">
        <v>196</v>
      </c>
      <c r="AC361" s="50" t="n">
        <v>372</v>
      </c>
      <c r="AD361" s="50" t="n">
        <v>34718.8</v>
      </c>
      <c r="AE361" s="50" t="n">
        <v>150</v>
      </c>
      <c r="AF361" s="50" t="n">
        <v>979</v>
      </c>
      <c r="AG361" s="50" t="n">
        <v>73180.9</v>
      </c>
      <c r="AH361" s="50" t="n">
        <v>487</v>
      </c>
    </row>
    <row r="362" customFormat="false" ht="15" hidden="false" customHeight="false" outlineLevel="0" collapsed="false">
      <c r="A362" s="50" t="s">
        <v>1193</v>
      </c>
      <c r="B362" s="50" t="s">
        <v>136</v>
      </c>
      <c r="C362" s="50" t="s">
        <v>452</v>
      </c>
      <c r="D362" s="50" t="n">
        <v>2334</v>
      </c>
      <c r="E362" s="50" t="n">
        <v>1101</v>
      </c>
      <c r="F362" s="50" t="n">
        <v>215</v>
      </c>
      <c r="G362" s="50" t="n">
        <v>1062</v>
      </c>
      <c r="H362" s="50" t="n">
        <v>700</v>
      </c>
      <c r="I362" s="50" t="n">
        <v>66</v>
      </c>
      <c r="J362" s="50" t="n">
        <v>1270</v>
      </c>
      <c r="K362" s="50" t="n">
        <v>401</v>
      </c>
      <c r="L362" s="50" t="n">
        <v>14.843</v>
      </c>
      <c r="M362" s="50" t="n">
        <v>574</v>
      </c>
      <c r="N362" s="50" t="n">
        <v>511</v>
      </c>
      <c r="O362" s="50" t="n">
        <v>140</v>
      </c>
      <c r="P362" s="50" t="n">
        <v>26</v>
      </c>
      <c r="Q362" s="50" t="n">
        <v>2</v>
      </c>
      <c r="R362" s="50" t="n">
        <v>23</v>
      </c>
      <c r="S362" s="50" t="n">
        <v>49</v>
      </c>
      <c r="T362" s="50" t="n">
        <v>8</v>
      </c>
      <c r="U362" s="50" t="n">
        <v>6</v>
      </c>
      <c r="V362" s="50" t="n">
        <v>113</v>
      </c>
      <c r="W362" s="50" t="n">
        <v>201</v>
      </c>
      <c r="X362" s="50" t="n">
        <v>573</v>
      </c>
      <c r="Y362" s="50" t="n">
        <v>196.676</v>
      </c>
      <c r="Z362" s="50" t="n">
        <v>404</v>
      </c>
      <c r="AA362" s="50" t="n">
        <v>32</v>
      </c>
      <c r="AB362" s="50" t="n">
        <v>171</v>
      </c>
      <c r="AC362" s="50" t="n">
        <v>404</v>
      </c>
      <c r="AD362" s="50" t="n">
        <v>35899.1</v>
      </c>
      <c r="AE362" s="50" t="n">
        <v>153</v>
      </c>
      <c r="AF362" s="50" t="n">
        <v>983</v>
      </c>
      <c r="AG362" s="50" t="n">
        <v>71735.6</v>
      </c>
      <c r="AH362" s="50" t="n">
        <v>286</v>
      </c>
    </row>
    <row r="363" customFormat="false" ht="15" hidden="false" customHeight="false" outlineLevel="0" collapsed="false">
      <c r="A363" s="50" t="s">
        <v>1194</v>
      </c>
      <c r="B363" s="50" t="s">
        <v>136</v>
      </c>
      <c r="C363" s="50" t="s">
        <v>129</v>
      </c>
      <c r="D363" s="50" t="n">
        <v>2295</v>
      </c>
      <c r="E363" s="50" t="n">
        <v>1020</v>
      </c>
      <c r="F363" s="50" t="n">
        <v>269</v>
      </c>
      <c r="G363" s="50" t="n">
        <v>1087</v>
      </c>
      <c r="H363" s="50" t="n">
        <v>714</v>
      </c>
      <c r="I363" s="50" t="n">
        <v>114</v>
      </c>
      <c r="J363" s="50" t="n">
        <v>1187</v>
      </c>
      <c r="K363" s="50" t="n">
        <v>306</v>
      </c>
      <c r="L363" s="50" t="n">
        <v>21.999</v>
      </c>
      <c r="M363" s="50" t="n">
        <v>561</v>
      </c>
      <c r="N363" s="50" t="n">
        <v>488</v>
      </c>
      <c r="O363" s="50" t="n">
        <v>123</v>
      </c>
      <c r="P363" s="50" t="n">
        <v>27</v>
      </c>
      <c r="Q363" s="50" t="n">
        <v>1</v>
      </c>
      <c r="R363" s="50" t="n">
        <v>29</v>
      </c>
      <c r="S363" s="50" t="n">
        <v>65</v>
      </c>
      <c r="T363" s="50" t="n">
        <v>7</v>
      </c>
      <c r="U363" s="50" t="n">
        <v>1</v>
      </c>
      <c r="V363" s="50" t="n">
        <v>140</v>
      </c>
      <c r="W363" s="50" t="n">
        <v>199.65</v>
      </c>
      <c r="X363" s="50" t="n">
        <v>556</v>
      </c>
      <c r="Y363" s="50" t="n">
        <v>193.844</v>
      </c>
      <c r="Z363" s="50" t="n">
        <v>349</v>
      </c>
      <c r="AA363" s="50" t="n">
        <v>45</v>
      </c>
      <c r="AB363" s="50" t="n">
        <v>160</v>
      </c>
      <c r="AC363" s="50" t="n">
        <v>349</v>
      </c>
      <c r="AD363" s="50" t="n">
        <v>31391.2</v>
      </c>
      <c r="AE363" s="50" t="n">
        <v>129</v>
      </c>
      <c r="AF363" s="50" t="n">
        <v>879</v>
      </c>
      <c r="AG363" s="50" t="n">
        <v>62742.1</v>
      </c>
      <c r="AH363" s="50" t="n">
        <v>126</v>
      </c>
    </row>
    <row r="364" customFormat="false" ht="15" hidden="false" customHeight="false" outlineLevel="0" collapsed="false">
      <c r="A364" s="50" t="s">
        <v>1195</v>
      </c>
      <c r="B364" s="50" t="s">
        <v>136</v>
      </c>
      <c r="C364" s="50" t="s">
        <v>453</v>
      </c>
      <c r="D364" s="50" t="n">
        <v>1961</v>
      </c>
      <c r="E364" s="50" t="n">
        <v>806</v>
      </c>
      <c r="F364" s="50" t="n">
        <v>94</v>
      </c>
      <c r="G364" s="50" t="n">
        <v>993</v>
      </c>
      <c r="H364" s="50" t="n">
        <v>611</v>
      </c>
      <c r="I364" s="50" t="n">
        <v>28</v>
      </c>
      <c r="J364" s="50" t="n">
        <v>959</v>
      </c>
      <c r="K364" s="50" t="n">
        <v>195</v>
      </c>
      <c r="L364" s="50" t="n">
        <v>12.255</v>
      </c>
      <c r="M364" s="50" t="n">
        <v>528</v>
      </c>
      <c r="N364" s="50" t="n">
        <v>478</v>
      </c>
      <c r="O364" s="50" t="n">
        <v>123</v>
      </c>
      <c r="P364" s="50" t="n">
        <v>25</v>
      </c>
      <c r="Q364" s="50" t="n">
        <v>0</v>
      </c>
      <c r="R364" s="50" t="n">
        <v>23</v>
      </c>
      <c r="S364" s="50" t="n">
        <v>47</v>
      </c>
      <c r="T364" s="50" t="n">
        <v>2</v>
      </c>
      <c r="U364" s="50" t="n">
        <v>1</v>
      </c>
      <c r="V364" s="50" t="n">
        <v>58</v>
      </c>
      <c r="W364" s="50" t="n">
        <v>176.95</v>
      </c>
      <c r="X364" s="50" t="n">
        <v>525</v>
      </c>
      <c r="Y364" s="50" t="n">
        <v>178.189</v>
      </c>
      <c r="Z364" s="50" t="n">
        <v>421</v>
      </c>
      <c r="AA364" s="50" t="n">
        <v>33</v>
      </c>
      <c r="AB364" s="50" t="n">
        <v>160</v>
      </c>
      <c r="AC364" s="50" t="n">
        <v>421</v>
      </c>
      <c r="AD364" s="50" t="n">
        <v>37990.8</v>
      </c>
      <c r="AE364" s="50" t="n">
        <v>175</v>
      </c>
      <c r="AF364" s="50" t="n">
        <v>689</v>
      </c>
      <c r="AG364" s="50" t="n">
        <v>48006.4</v>
      </c>
      <c r="AH364" s="50" t="n">
        <v>61</v>
      </c>
    </row>
    <row r="365" customFormat="false" ht="15" hidden="false" customHeight="false" outlineLevel="0" collapsed="false">
      <c r="A365" s="50" t="s">
        <v>1196</v>
      </c>
      <c r="B365" s="50" t="s">
        <v>136</v>
      </c>
      <c r="C365" s="50" t="s">
        <v>454</v>
      </c>
      <c r="D365" s="50" t="n">
        <v>1951</v>
      </c>
      <c r="E365" s="50" t="n">
        <v>933</v>
      </c>
      <c r="F365" s="50" t="n">
        <v>279</v>
      </c>
      <c r="G365" s="50" t="n">
        <v>909</v>
      </c>
      <c r="H365" s="50" t="n">
        <v>610</v>
      </c>
      <c r="I365" s="50" t="n">
        <v>124</v>
      </c>
      <c r="J365" s="50" t="n">
        <v>1034</v>
      </c>
      <c r="K365" s="50" t="n">
        <v>323</v>
      </c>
      <c r="L365" s="50" t="n">
        <v>6.139</v>
      </c>
      <c r="M365" s="50" t="n">
        <v>491</v>
      </c>
      <c r="N365" s="50" t="n">
        <v>442</v>
      </c>
      <c r="O365" s="50" t="n">
        <v>118</v>
      </c>
      <c r="P365" s="50" t="n">
        <v>18</v>
      </c>
      <c r="Q365" s="50" t="n">
        <v>2</v>
      </c>
      <c r="R365" s="50" t="n">
        <v>16</v>
      </c>
      <c r="S365" s="50" t="n">
        <v>42</v>
      </c>
      <c r="T365" s="50" t="n">
        <v>4</v>
      </c>
      <c r="U365" s="50" t="n">
        <v>3</v>
      </c>
      <c r="V365" s="50" t="n">
        <v>135</v>
      </c>
      <c r="W365" s="50" t="n">
        <v>162.3</v>
      </c>
      <c r="X365" s="50" t="n">
        <v>488</v>
      </c>
      <c r="Y365" s="50" t="n">
        <v>162.094</v>
      </c>
      <c r="Z365" s="50" t="n">
        <v>310</v>
      </c>
      <c r="AA365" s="50" t="n">
        <v>33</v>
      </c>
      <c r="AB365" s="50" t="n">
        <v>139</v>
      </c>
      <c r="AC365" s="50" t="n">
        <v>309</v>
      </c>
      <c r="AD365" s="50" t="n">
        <v>27900.2</v>
      </c>
      <c r="AE365" s="50" t="n">
        <v>107</v>
      </c>
      <c r="AF365" s="50" t="n">
        <v>826</v>
      </c>
      <c r="AG365" s="50" t="n">
        <v>59953.8</v>
      </c>
      <c r="AH365" s="50" t="n">
        <v>215</v>
      </c>
    </row>
    <row r="366" customFormat="false" ht="15" hidden="false" customHeight="false" outlineLevel="0" collapsed="false">
      <c r="A366" s="50" t="s">
        <v>1197</v>
      </c>
      <c r="B366" s="50" t="s">
        <v>136</v>
      </c>
      <c r="C366" s="50" t="s">
        <v>455</v>
      </c>
      <c r="D366" s="50" t="n">
        <v>1210</v>
      </c>
      <c r="E366" s="50" t="n">
        <v>561</v>
      </c>
      <c r="F366" s="50" t="n">
        <v>119</v>
      </c>
      <c r="G366" s="50" t="n">
        <v>566</v>
      </c>
      <c r="H366" s="50" t="n">
        <v>365</v>
      </c>
      <c r="I366" s="50" t="n">
        <v>29</v>
      </c>
      <c r="J366" s="50" t="n">
        <v>644</v>
      </c>
      <c r="K366" s="50" t="n">
        <v>196</v>
      </c>
      <c r="L366" s="50" t="n">
        <v>6.119</v>
      </c>
      <c r="M366" s="50" t="n">
        <v>331</v>
      </c>
      <c r="N366" s="50" t="n">
        <v>291</v>
      </c>
      <c r="O366" s="50" t="n">
        <v>72</v>
      </c>
      <c r="P366" s="50" t="n">
        <v>12</v>
      </c>
      <c r="Q366" s="50" t="n">
        <v>2</v>
      </c>
      <c r="R366" s="50" t="n">
        <v>8</v>
      </c>
      <c r="S366" s="50" t="n">
        <v>22</v>
      </c>
      <c r="T366" s="50" t="n">
        <v>14</v>
      </c>
      <c r="U366" s="50" t="n">
        <v>1</v>
      </c>
      <c r="V366" s="50" t="n">
        <v>67</v>
      </c>
      <c r="W366" s="50" t="n">
        <v>105.1</v>
      </c>
      <c r="X366" s="50" t="n">
        <v>327</v>
      </c>
      <c r="Y366" s="50" t="n">
        <v>99.168</v>
      </c>
      <c r="Z366" s="50" t="n">
        <v>228</v>
      </c>
      <c r="AA366" s="50" t="n">
        <v>12</v>
      </c>
      <c r="AB366" s="50" t="n">
        <v>73</v>
      </c>
      <c r="AC366" s="50" t="n">
        <v>227</v>
      </c>
      <c r="AD366" s="50" t="n">
        <v>19651.9</v>
      </c>
      <c r="AE366" s="50" t="n">
        <v>73</v>
      </c>
      <c r="AF366" s="50" t="n">
        <v>495</v>
      </c>
      <c r="AG366" s="50" t="n">
        <v>35105.5</v>
      </c>
      <c r="AH366" s="50" t="n">
        <v>73</v>
      </c>
    </row>
    <row r="367" customFormat="false" ht="15" hidden="false" customHeight="false" outlineLevel="0" collapsed="false">
      <c r="A367" s="50" t="s">
        <v>1198</v>
      </c>
      <c r="B367" s="50" t="s">
        <v>136</v>
      </c>
      <c r="C367" s="50" t="s">
        <v>456</v>
      </c>
      <c r="D367" s="50" t="n">
        <v>1179</v>
      </c>
      <c r="E367" s="50" t="n">
        <v>490</v>
      </c>
      <c r="F367" s="50" t="n">
        <v>71</v>
      </c>
      <c r="G367" s="50" t="n">
        <v>580</v>
      </c>
      <c r="H367" s="50" t="n">
        <v>365</v>
      </c>
      <c r="I367" s="50" t="n">
        <v>34</v>
      </c>
      <c r="J367" s="50" t="n">
        <v>599</v>
      </c>
      <c r="K367" s="50" t="n">
        <v>125</v>
      </c>
      <c r="L367" s="50" t="n">
        <v>8.702</v>
      </c>
      <c r="M367" s="50" t="n">
        <v>276</v>
      </c>
      <c r="N367" s="50" t="n">
        <v>235</v>
      </c>
      <c r="O367" s="50" t="n">
        <v>61</v>
      </c>
      <c r="P367" s="50" t="n">
        <v>9</v>
      </c>
      <c r="Q367" s="50" t="n">
        <v>0</v>
      </c>
      <c r="R367" s="50" t="n">
        <v>10</v>
      </c>
      <c r="S367" s="50" t="n">
        <v>34</v>
      </c>
      <c r="T367" s="50" t="n">
        <v>3</v>
      </c>
      <c r="U367" s="50" t="n">
        <v>4</v>
      </c>
      <c r="V367" s="50" t="n">
        <v>45</v>
      </c>
      <c r="W367" s="50" t="n">
        <v>94.95</v>
      </c>
      <c r="X367" s="50" t="n">
        <v>276</v>
      </c>
      <c r="Y367" s="50" t="n">
        <v>107.273</v>
      </c>
      <c r="Z367" s="50" t="n">
        <v>194</v>
      </c>
      <c r="AA367" s="50" t="n">
        <v>24</v>
      </c>
      <c r="AB367" s="50" t="n">
        <v>80</v>
      </c>
      <c r="AC367" s="50" t="n">
        <v>194</v>
      </c>
      <c r="AD367" s="50" t="n">
        <v>17294.6</v>
      </c>
      <c r="AE367" s="50" t="n">
        <v>88</v>
      </c>
      <c r="AF367" s="50" t="n">
        <v>435</v>
      </c>
      <c r="AG367" s="50" t="n">
        <v>30412.2</v>
      </c>
      <c r="AH367" s="50" t="n">
        <v>28</v>
      </c>
    </row>
    <row r="368" customFormat="false" ht="15" hidden="false" customHeight="false" outlineLevel="0" collapsed="false">
      <c r="A368" s="50" t="s">
        <v>1199</v>
      </c>
      <c r="B368" s="50" t="s">
        <v>136</v>
      </c>
      <c r="C368" s="50" t="s">
        <v>457</v>
      </c>
      <c r="D368" s="50" t="n">
        <v>1108</v>
      </c>
      <c r="E368" s="50" t="n">
        <v>444</v>
      </c>
      <c r="F368" s="50" t="n">
        <v>113</v>
      </c>
      <c r="G368" s="50" t="n">
        <v>537</v>
      </c>
      <c r="H368" s="50" t="n">
        <v>320</v>
      </c>
      <c r="I368" s="50" t="n">
        <v>59</v>
      </c>
      <c r="J368" s="50" t="n">
        <v>571</v>
      </c>
      <c r="K368" s="50" t="n">
        <v>124</v>
      </c>
      <c r="L368" s="50" t="n">
        <v>-5.85</v>
      </c>
      <c r="M368" s="50" t="n">
        <v>269</v>
      </c>
      <c r="N368" s="50" t="n">
        <v>231</v>
      </c>
      <c r="O368" s="50" t="n">
        <v>54</v>
      </c>
      <c r="P368" s="50" t="n">
        <v>9</v>
      </c>
      <c r="Q368" s="50" t="n">
        <v>0</v>
      </c>
      <c r="R368" s="50" t="n">
        <v>4</v>
      </c>
      <c r="S368" s="50" t="n">
        <v>32</v>
      </c>
      <c r="T368" s="50" t="n">
        <v>1</v>
      </c>
      <c r="U368" s="50" t="n">
        <v>2</v>
      </c>
      <c r="V368" s="50" t="n">
        <v>74</v>
      </c>
      <c r="W368" s="50" t="n">
        <v>79.25</v>
      </c>
      <c r="X368" s="50" t="n">
        <v>266</v>
      </c>
      <c r="Y368" s="50" t="n">
        <v>79.122</v>
      </c>
      <c r="Z368" s="50" t="n">
        <v>162</v>
      </c>
      <c r="AA368" s="50" t="n">
        <v>10</v>
      </c>
      <c r="AB368" s="50" t="n">
        <v>64</v>
      </c>
      <c r="AC368" s="50" t="n">
        <v>162</v>
      </c>
      <c r="AD368" s="50" t="n">
        <v>14226.2</v>
      </c>
      <c r="AE368" s="50" t="n">
        <v>57</v>
      </c>
      <c r="AF368" s="50" t="n">
        <v>389</v>
      </c>
      <c r="AG368" s="50" t="n">
        <v>27574.7</v>
      </c>
      <c r="AH368" s="50" t="n">
        <v>35</v>
      </c>
    </row>
    <row r="369" customFormat="false" ht="15" hidden="false" customHeight="false" outlineLevel="0" collapsed="false">
      <c r="A369" s="50" t="s">
        <v>1200</v>
      </c>
      <c r="B369" s="50" t="s">
        <v>136</v>
      </c>
      <c r="C369" s="50" t="s">
        <v>458</v>
      </c>
      <c r="D369" s="50" t="n">
        <v>957</v>
      </c>
      <c r="E369" s="50" t="n">
        <v>469</v>
      </c>
      <c r="F369" s="50" t="n">
        <v>138</v>
      </c>
      <c r="G369" s="50" t="n">
        <v>455</v>
      </c>
      <c r="H369" s="50" t="n">
        <v>317</v>
      </c>
      <c r="I369" s="50" t="n">
        <v>64</v>
      </c>
      <c r="J369" s="50" t="n">
        <v>500</v>
      </c>
      <c r="K369" s="50" t="n">
        <v>152</v>
      </c>
      <c r="L369" s="50" t="n">
        <v>4.478</v>
      </c>
      <c r="M369" s="50" t="n">
        <v>253</v>
      </c>
      <c r="N369" s="50" t="n">
        <v>224</v>
      </c>
      <c r="O369" s="50" t="n">
        <v>55</v>
      </c>
      <c r="P369" s="50" t="n">
        <v>12</v>
      </c>
      <c r="Q369" s="50" t="n">
        <v>0</v>
      </c>
      <c r="R369" s="50" t="n">
        <v>12</v>
      </c>
      <c r="S369" s="50" t="n">
        <v>23</v>
      </c>
      <c r="T369" s="50" t="n">
        <v>5</v>
      </c>
      <c r="U369" s="50" t="n">
        <v>1</v>
      </c>
      <c r="V369" s="50" t="n">
        <v>74</v>
      </c>
      <c r="W369" s="50" t="n">
        <v>86.5</v>
      </c>
      <c r="X369" s="50" t="n">
        <v>251</v>
      </c>
      <c r="Y369" s="50" t="n">
        <v>84.352</v>
      </c>
      <c r="Z369" s="50" t="n">
        <v>151</v>
      </c>
      <c r="AA369" s="50" t="n">
        <v>18</v>
      </c>
      <c r="AB369" s="50" t="n">
        <v>66</v>
      </c>
      <c r="AC369" s="50" t="n">
        <v>151</v>
      </c>
      <c r="AD369" s="50" t="n">
        <v>13393.7</v>
      </c>
      <c r="AE369" s="50" t="n">
        <v>59</v>
      </c>
      <c r="AF369" s="50" t="n">
        <v>418</v>
      </c>
      <c r="AG369" s="50" t="n">
        <v>30249.3</v>
      </c>
      <c r="AH369" s="50" t="n">
        <v>65</v>
      </c>
    </row>
    <row r="370" customFormat="false" ht="15" hidden="false" customHeight="false" outlineLevel="0" collapsed="false">
      <c r="A370" s="50" t="s">
        <v>1201</v>
      </c>
      <c r="B370" s="50" t="s">
        <v>136</v>
      </c>
      <c r="C370" s="50" t="s">
        <v>459</v>
      </c>
      <c r="D370" s="50" t="n">
        <v>881</v>
      </c>
      <c r="E370" s="50" t="n">
        <v>429</v>
      </c>
      <c r="F370" s="50" t="n">
        <v>67</v>
      </c>
      <c r="G370" s="50" t="n">
        <v>401</v>
      </c>
      <c r="H370" s="50" t="n">
        <v>274</v>
      </c>
      <c r="I370" s="50" t="n">
        <v>22</v>
      </c>
      <c r="J370" s="50" t="n">
        <v>479</v>
      </c>
      <c r="K370" s="50" t="n">
        <v>155</v>
      </c>
      <c r="L370" s="50" t="n">
        <v>0.812</v>
      </c>
      <c r="M370" s="50" t="n">
        <v>252</v>
      </c>
      <c r="N370" s="50" t="n">
        <v>225</v>
      </c>
      <c r="O370" s="50" t="n">
        <v>60</v>
      </c>
      <c r="P370" s="50" t="n">
        <v>16</v>
      </c>
      <c r="Q370" s="50" t="n">
        <v>0</v>
      </c>
      <c r="R370" s="50" t="n">
        <v>4</v>
      </c>
      <c r="S370" s="50" t="n">
        <v>16</v>
      </c>
      <c r="T370" s="50" t="n">
        <v>2</v>
      </c>
      <c r="U370" s="50" t="n">
        <v>7</v>
      </c>
      <c r="V370" s="50" t="n">
        <v>27</v>
      </c>
      <c r="W370" s="50" t="n">
        <v>76.6</v>
      </c>
      <c r="X370" s="50" t="n">
        <v>250</v>
      </c>
      <c r="Y370" s="50" t="n">
        <v>77.369</v>
      </c>
      <c r="Z370" s="50" t="n">
        <v>207</v>
      </c>
      <c r="AA370" s="50" t="n">
        <v>10</v>
      </c>
      <c r="AB370" s="50" t="n">
        <v>75</v>
      </c>
      <c r="AC370" s="50" t="n">
        <v>207</v>
      </c>
      <c r="AD370" s="50" t="n">
        <v>17810.9</v>
      </c>
      <c r="AE370" s="50" t="n">
        <v>77</v>
      </c>
      <c r="AF370" s="50" t="n">
        <v>367</v>
      </c>
      <c r="AG370" s="50" t="n">
        <v>25358</v>
      </c>
      <c r="AH370" s="50" t="n">
        <v>21</v>
      </c>
    </row>
    <row r="371" customFormat="false" ht="15" hidden="false" customHeight="false" outlineLevel="0" collapsed="false">
      <c r="A371" s="50" t="s">
        <v>1202</v>
      </c>
      <c r="B371" s="50" t="s">
        <v>136</v>
      </c>
      <c r="C371" s="50" t="s">
        <v>460</v>
      </c>
      <c r="D371" s="50" t="n">
        <v>848</v>
      </c>
      <c r="E371" s="50" t="n">
        <v>361</v>
      </c>
      <c r="F371" s="50" t="n">
        <v>51</v>
      </c>
      <c r="G371" s="50" t="n">
        <v>420</v>
      </c>
      <c r="H371" s="50" t="n">
        <v>257</v>
      </c>
      <c r="I371" s="50" t="n">
        <v>22</v>
      </c>
      <c r="J371" s="50" t="n">
        <v>428</v>
      </c>
      <c r="K371" s="50" t="n">
        <v>104</v>
      </c>
      <c r="L371" s="50" t="n">
        <v>-0.536</v>
      </c>
      <c r="M371" s="50" t="n">
        <v>195</v>
      </c>
      <c r="N371" s="50" t="n">
        <v>163</v>
      </c>
      <c r="O371" s="50" t="n">
        <v>38</v>
      </c>
      <c r="P371" s="50" t="n">
        <v>9</v>
      </c>
      <c r="Q371" s="50" t="n">
        <v>0</v>
      </c>
      <c r="R371" s="50" t="n">
        <v>1</v>
      </c>
      <c r="S371" s="50" t="n">
        <v>23</v>
      </c>
      <c r="T371" s="50" t="n">
        <v>7</v>
      </c>
      <c r="U371" s="50" t="n">
        <v>2</v>
      </c>
      <c r="V371" s="50" t="n">
        <v>35</v>
      </c>
      <c r="W371" s="50" t="n">
        <v>59.45</v>
      </c>
      <c r="X371" s="50" t="n">
        <v>194</v>
      </c>
      <c r="Y371" s="50" t="n">
        <v>53.657</v>
      </c>
      <c r="Z371" s="50" t="n">
        <v>130</v>
      </c>
      <c r="AA371" s="50" t="n">
        <v>3</v>
      </c>
      <c r="AB371" s="50" t="n">
        <v>21</v>
      </c>
      <c r="AC371" s="50" t="n">
        <v>129</v>
      </c>
      <c r="AD371" s="50" t="n">
        <v>10781.1</v>
      </c>
      <c r="AE371" s="50" t="n">
        <v>40</v>
      </c>
      <c r="AF371" s="50" t="n">
        <v>315</v>
      </c>
      <c r="AG371" s="50" t="n">
        <v>20985.8</v>
      </c>
      <c r="AH371" s="50" t="n">
        <v>10</v>
      </c>
    </row>
    <row r="372" customFormat="false" ht="15" hidden="false" customHeight="false" outlineLevel="0" collapsed="false">
      <c r="A372" s="50" t="s">
        <v>1203</v>
      </c>
      <c r="B372" s="50" t="s">
        <v>136</v>
      </c>
      <c r="C372" s="50" t="s">
        <v>461</v>
      </c>
      <c r="D372" s="50" t="n">
        <v>515</v>
      </c>
      <c r="E372" s="50" t="n">
        <v>244</v>
      </c>
      <c r="F372" s="50" t="n">
        <v>61</v>
      </c>
      <c r="G372" s="50" t="n">
        <v>265</v>
      </c>
      <c r="H372" s="50" t="n">
        <v>171</v>
      </c>
      <c r="I372" s="50" t="n">
        <v>21</v>
      </c>
      <c r="J372" s="50" t="n">
        <v>250</v>
      </c>
      <c r="K372" s="50" t="n">
        <v>73</v>
      </c>
      <c r="L372" s="50" t="n">
        <v>-2.985</v>
      </c>
      <c r="M372" s="50" t="n">
        <v>131</v>
      </c>
      <c r="N372" s="50" t="n">
        <v>116</v>
      </c>
      <c r="O372" s="50" t="n">
        <v>30</v>
      </c>
      <c r="P372" s="50" t="n">
        <v>3</v>
      </c>
      <c r="Q372" s="50" t="n">
        <v>1</v>
      </c>
      <c r="R372" s="50" t="n">
        <v>1</v>
      </c>
      <c r="S372" s="50" t="n">
        <v>12</v>
      </c>
      <c r="T372" s="50" t="n">
        <v>0</v>
      </c>
      <c r="U372" s="50" t="n">
        <v>2</v>
      </c>
      <c r="V372" s="50" t="n">
        <v>31</v>
      </c>
      <c r="W372" s="50" t="n">
        <v>38.95</v>
      </c>
      <c r="X372" s="50" t="n">
        <v>131</v>
      </c>
      <c r="Y372" s="50" t="n">
        <v>40.235</v>
      </c>
      <c r="Z372" s="50" t="n">
        <v>87</v>
      </c>
      <c r="AA372" s="50" t="n">
        <v>3</v>
      </c>
      <c r="AB372" s="50" t="n">
        <v>22</v>
      </c>
      <c r="AC372" s="50" t="n">
        <v>87</v>
      </c>
      <c r="AD372" s="50" t="n">
        <v>7461.3</v>
      </c>
      <c r="AE372" s="50" t="n">
        <v>39</v>
      </c>
      <c r="AF372" s="50" t="n">
        <v>216</v>
      </c>
      <c r="AG372" s="50" t="n">
        <v>14392.2</v>
      </c>
      <c r="AH372" s="50" t="n">
        <v>0</v>
      </c>
    </row>
    <row r="373" customFormat="false" ht="15" hidden="false" customHeight="false" outlineLevel="0" collapsed="false">
      <c r="A373" s="50" t="s">
        <v>1204</v>
      </c>
      <c r="B373" s="50" t="s">
        <v>136</v>
      </c>
      <c r="C373" s="50" t="s">
        <v>463</v>
      </c>
      <c r="D373" s="50" t="n">
        <v>342</v>
      </c>
      <c r="E373" s="50" t="n">
        <v>180</v>
      </c>
      <c r="F373" s="50" t="n">
        <v>43</v>
      </c>
      <c r="G373" s="50" t="n">
        <v>167</v>
      </c>
      <c r="H373" s="50" t="n">
        <v>122</v>
      </c>
      <c r="I373" s="50" t="n">
        <v>15</v>
      </c>
      <c r="J373" s="50" t="n">
        <v>175</v>
      </c>
      <c r="K373" s="50" t="n">
        <v>58</v>
      </c>
      <c r="L373" s="50" t="n">
        <v>-3.071</v>
      </c>
      <c r="M373" s="50" t="n">
        <v>96</v>
      </c>
      <c r="N373" s="50" t="n">
        <v>90</v>
      </c>
      <c r="O373" s="50" t="n">
        <v>20</v>
      </c>
      <c r="P373" s="50" t="n">
        <v>4</v>
      </c>
      <c r="Q373" s="50" t="n">
        <v>0</v>
      </c>
      <c r="R373" s="50" t="n">
        <v>4</v>
      </c>
      <c r="S373" s="50" t="n">
        <v>6</v>
      </c>
      <c r="T373" s="50" t="n">
        <v>0</v>
      </c>
      <c r="U373" s="50" t="n">
        <v>0</v>
      </c>
      <c r="V373" s="50" t="n">
        <v>28</v>
      </c>
      <c r="W373" s="50" t="n">
        <v>28</v>
      </c>
      <c r="X373" s="50" t="n">
        <v>96</v>
      </c>
      <c r="Y373" s="50" t="n">
        <v>26.777</v>
      </c>
      <c r="Z373" s="50" t="n">
        <v>62</v>
      </c>
      <c r="AA373" s="50" t="n">
        <v>5</v>
      </c>
      <c r="AB373" s="50" t="n">
        <v>25</v>
      </c>
      <c r="AC373" s="50" t="n">
        <v>62</v>
      </c>
      <c r="AD373" s="50" t="n">
        <v>5518.1</v>
      </c>
      <c r="AE373" s="50" t="n">
        <v>17</v>
      </c>
      <c r="AF373" s="50" t="n">
        <v>159</v>
      </c>
      <c r="AG373" s="50" t="n">
        <v>11247.2</v>
      </c>
      <c r="AH373" s="50" t="n">
        <v>24</v>
      </c>
    </row>
    <row r="374" customFormat="false" ht="15" hidden="false" customHeight="false" outlineLevel="0" collapsed="false">
      <c r="A374" s="50" t="s">
        <v>1205</v>
      </c>
      <c r="B374" s="50" t="s">
        <v>136</v>
      </c>
      <c r="C374" s="50" t="s">
        <v>465</v>
      </c>
      <c r="D374" s="50" t="n">
        <v>354</v>
      </c>
      <c r="E374" s="50" t="n">
        <v>132</v>
      </c>
      <c r="F374" s="50" t="n">
        <v>23</v>
      </c>
      <c r="G374" s="50" t="n">
        <v>167</v>
      </c>
      <c r="H374" s="50" t="n">
        <v>93</v>
      </c>
      <c r="I374" s="50" t="n">
        <v>10</v>
      </c>
      <c r="J374" s="50" t="n">
        <v>187</v>
      </c>
      <c r="K374" s="50" t="n">
        <v>39</v>
      </c>
      <c r="L374" s="50" t="n">
        <v>-1.839</v>
      </c>
      <c r="M374" s="50" t="n">
        <v>91</v>
      </c>
      <c r="N374" s="50" t="n">
        <v>76</v>
      </c>
      <c r="O374" s="50" t="n">
        <v>15</v>
      </c>
      <c r="P374" s="50" t="n">
        <v>2</v>
      </c>
      <c r="Q374" s="50" t="n">
        <v>0</v>
      </c>
      <c r="R374" s="50" t="n">
        <v>1</v>
      </c>
      <c r="S374" s="50" t="n">
        <v>14</v>
      </c>
      <c r="T374" s="50" t="n">
        <v>0</v>
      </c>
      <c r="U374" s="50" t="n">
        <v>0</v>
      </c>
      <c r="V374" s="50" t="n">
        <v>16</v>
      </c>
      <c r="W374" s="50" t="n">
        <v>25.1</v>
      </c>
      <c r="X374" s="50" t="n">
        <v>90</v>
      </c>
      <c r="Y374" s="50" t="n">
        <v>29.56</v>
      </c>
      <c r="Z374" s="50" t="n">
        <v>61</v>
      </c>
      <c r="AA374" s="50" t="n">
        <v>2</v>
      </c>
      <c r="AB374" s="50" t="n">
        <v>22</v>
      </c>
      <c r="AC374" s="50" t="n">
        <v>61</v>
      </c>
      <c r="AD374" s="50" t="n">
        <v>5304.7</v>
      </c>
      <c r="AE374" s="50" t="n">
        <v>25</v>
      </c>
      <c r="AF374" s="50" t="n">
        <v>118</v>
      </c>
      <c r="AG374" s="50" t="n">
        <v>8367.8</v>
      </c>
      <c r="AH374" s="50" t="n">
        <v>16</v>
      </c>
    </row>
    <row r="375" customFormat="false" ht="15" hidden="false" customHeight="false" outlineLevel="0" collapsed="false">
      <c r="A375" s="50" t="s">
        <v>1206</v>
      </c>
      <c r="B375" s="50" t="s">
        <v>136</v>
      </c>
      <c r="C375" s="50" t="s">
        <v>467</v>
      </c>
      <c r="D375" s="50" t="n">
        <v>252</v>
      </c>
      <c r="E375" s="50" t="n">
        <v>134</v>
      </c>
      <c r="F375" s="50" t="n">
        <v>28</v>
      </c>
      <c r="G375" s="50" t="n">
        <v>118</v>
      </c>
      <c r="H375" s="50" t="n">
        <v>91</v>
      </c>
      <c r="I375" s="50" t="n">
        <v>15</v>
      </c>
      <c r="J375" s="50" t="n">
        <v>134</v>
      </c>
      <c r="K375" s="50" t="n">
        <v>43</v>
      </c>
      <c r="L375" s="50" t="n">
        <v>-0.973</v>
      </c>
      <c r="M375" s="50" t="n">
        <v>60</v>
      </c>
      <c r="N375" s="50" t="n">
        <v>55</v>
      </c>
      <c r="O375" s="50" t="n">
        <v>12</v>
      </c>
      <c r="P375" s="50" t="n">
        <v>4</v>
      </c>
      <c r="Q375" s="50" t="n">
        <v>0</v>
      </c>
      <c r="R375" s="50" t="n">
        <v>3</v>
      </c>
      <c r="S375" s="50" t="n">
        <v>5</v>
      </c>
      <c r="T375" s="50" t="n">
        <v>0</v>
      </c>
      <c r="U375" s="50" t="n">
        <v>0</v>
      </c>
      <c r="V375" s="50" t="n">
        <v>17</v>
      </c>
      <c r="W375" s="50" t="n">
        <v>19</v>
      </c>
      <c r="X375" s="50" t="n">
        <v>59</v>
      </c>
      <c r="Y375" s="50" t="n">
        <v>18.67</v>
      </c>
      <c r="Z375" s="50" t="n">
        <v>38</v>
      </c>
      <c r="AA375" s="50" t="n">
        <v>4</v>
      </c>
      <c r="AB375" s="50" t="n">
        <v>11</v>
      </c>
      <c r="AC375" s="50" t="n">
        <v>37</v>
      </c>
      <c r="AD375" s="50" t="n">
        <v>3274.7</v>
      </c>
      <c r="AE375" s="50" t="n">
        <v>15</v>
      </c>
      <c r="AF375" s="50" t="n">
        <v>118</v>
      </c>
      <c r="AG375" s="50" t="n">
        <v>8454.6</v>
      </c>
      <c r="AH375" s="50" t="n">
        <v>14</v>
      </c>
    </row>
    <row r="376" customFormat="false" ht="15" hidden="false" customHeight="false" outlineLevel="0" collapsed="false">
      <c r="A376" s="50" t="s">
        <v>1207</v>
      </c>
      <c r="B376" s="50" t="s">
        <v>136</v>
      </c>
      <c r="C376" s="50" t="s">
        <v>469</v>
      </c>
      <c r="D376" s="50" t="n">
        <v>224</v>
      </c>
      <c r="E376" s="50" t="n">
        <v>112</v>
      </c>
      <c r="F376" s="50" t="n">
        <v>17</v>
      </c>
      <c r="G376" s="50" t="n">
        <v>113</v>
      </c>
      <c r="H376" s="50" t="n">
        <v>74</v>
      </c>
      <c r="I376" s="50" t="n">
        <v>8</v>
      </c>
      <c r="J376" s="50" t="n">
        <v>111</v>
      </c>
      <c r="K376" s="50" t="n">
        <v>38</v>
      </c>
      <c r="L376" s="50" t="n">
        <v>-2.677</v>
      </c>
      <c r="M376" s="50" t="n">
        <v>60</v>
      </c>
      <c r="N376" s="50" t="n">
        <v>56</v>
      </c>
      <c r="O376" s="50" t="n">
        <v>15</v>
      </c>
      <c r="P376" s="50" t="n">
        <v>3</v>
      </c>
      <c r="Q376" s="50" t="n">
        <v>0</v>
      </c>
      <c r="R376" s="50" t="n">
        <v>1</v>
      </c>
      <c r="S376" s="50" t="n">
        <v>1</v>
      </c>
      <c r="T376" s="50" t="n">
        <v>0</v>
      </c>
      <c r="U376" s="50" t="n">
        <v>1</v>
      </c>
      <c r="V376" s="50" t="n">
        <v>8</v>
      </c>
      <c r="W376" s="50" t="n">
        <v>16.35</v>
      </c>
      <c r="X376" s="50" t="n">
        <v>58</v>
      </c>
      <c r="Y376" s="50" t="n">
        <v>16.813</v>
      </c>
      <c r="Z376" s="50" t="n">
        <v>51</v>
      </c>
      <c r="AA376" s="50" t="n">
        <v>1</v>
      </c>
      <c r="AB376" s="50" t="n">
        <v>16</v>
      </c>
      <c r="AC376" s="50" t="n">
        <v>51</v>
      </c>
      <c r="AD376" s="50" t="n">
        <v>4233.1</v>
      </c>
      <c r="AE376" s="50" t="n">
        <v>24</v>
      </c>
      <c r="AF376" s="50" t="n">
        <v>95</v>
      </c>
      <c r="AG376" s="50" t="n">
        <v>6482.5</v>
      </c>
      <c r="AH376" s="50" t="n">
        <v>3</v>
      </c>
    </row>
    <row r="377" customFormat="false" ht="15" hidden="false" customHeight="false" outlineLevel="0" collapsed="false">
      <c r="A377" s="50" t="s">
        <v>1208</v>
      </c>
      <c r="B377" s="50" t="s">
        <v>136</v>
      </c>
      <c r="C377" s="50" t="s">
        <v>582</v>
      </c>
      <c r="D377" s="50" t="n">
        <v>170</v>
      </c>
      <c r="E377" s="50" t="n">
        <v>63</v>
      </c>
      <c r="F377" s="50" t="n">
        <v>10</v>
      </c>
      <c r="G377" s="50" t="n">
        <v>73</v>
      </c>
      <c r="H377" s="50" t="n">
        <v>45</v>
      </c>
      <c r="I377" s="50" t="n">
        <v>4</v>
      </c>
      <c r="J377" s="50" t="n">
        <v>97</v>
      </c>
      <c r="K377" s="50" t="n">
        <v>18</v>
      </c>
      <c r="L377" s="50" t="n">
        <v>3.955</v>
      </c>
      <c r="M377" s="50" t="n">
        <v>42</v>
      </c>
      <c r="N377" s="50" t="n">
        <v>31</v>
      </c>
      <c r="O377" s="50" t="n">
        <v>10</v>
      </c>
      <c r="P377" s="50" t="n">
        <v>3</v>
      </c>
      <c r="Q377" s="50" t="n">
        <v>1</v>
      </c>
      <c r="R377" s="50" t="n">
        <v>1</v>
      </c>
      <c r="S377" s="50" t="n">
        <v>11</v>
      </c>
      <c r="T377" s="50" t="n">
        <v>0</v>
      </c>
      <c r="U377" s="50" t="n">
        <v>0</v>
      </c>
      <c r="V377" s="50" t="n">
        <v>5</v>
      </c>
      <c r="W377" s="50" t="n">
        <v>19.55</v>
      </c>
      <c r="X377" s="50" t="n">
        <v>42</v>
      </c>
      <c r="Y377" s="50" t="n">
        <v>18.354</v>
      </c>
      <c r="Z377" s="50" t="n">
        <v>26</v>
      </c>
      <c r="AA377" s="50" t="n">
        <v>3</v>
      </c>
      <c r="AB377" s="50" t="n">
        <v>12</v>
      </c>
      <c r="AC377" s="50" t="n">
        <v>26</v>
      </c>
      <c r="AD377" s="50" t="n">
        <v>2318.1</v>
      </c>
      <c r="AE377" s="50" t="n">
        <v>13</v>
      </c>
      <c r="AF377" s="50" t="n">
        <v>55</v>
      </c>
      <c r="AG377" s="50" t="n">
        <v>3952.9</v>
      </c>
      <c r="AH377" s="50" t="n">
        <v>14</v>
      </c>
    </row>
    <row r="378" customFormat="false" ht="15" hidden="false" customHeight="false" outlineLevel="0" collapsed="false">
      <c r="A378" s="50" t="s">
        <v>1209</v>
      </c>
      <c r="B378" s="50" t="s">
        <v>136</v>
      </c>
      <c r="C378" s="50" t="s">
        <v>584</v>
      </c>
      <c r="D378" s="50" t="n">
        <v>100</v>
      </c>
      <c r="E378" s="50" t="n">
        <v>50</v>
      </c>
      <c r="F378" s="50" t="n">
        <v>14</v>
      </c>
      <c r="G378" s="50" t="n">
        <v>53</v>
      </c>
      <c r="H378" s="50" t="n">
        <v>33</v>
      </c>
      <c r="I378" s="50" t="n">
        <v>6</v>
      </c>
      <c r="J378" s="50" t="n">
        <v>47</v>
      </c>
      <c r="K378" s="50" t="n">
        <v>17</v>
      </c>
      <c r="L378" s="50" t="n">
        <v>-3.29</v>
      </c>
      <c r="M378" s="50" t="n">
        <v>28</v>
      </c>
      <c r="N378" s="50" t="n">
        <v>27</v>
      </c>
      <c r="O378" s="50" t="n">
        <v>5</v>
      </c>
      <c r="P378" s="50" t="n">
        <v>0</v>
      </c>
      <c r="Q378" s="50" t="n">
        <v>0</v>
      </c>
      <c r="R378" s="50" t="n">
        <v>0</v>
      </c>
      <c r="S378" s="50" t="n">
        <v>0</v>
      </c>
      <c r="T378" s="50" t="n">
        <v>0</v>
      </c>
      <c r="U378" s="50" t="n">
        <v>0</v>
      </c>
      <c r="V378" s="50" t="n">
        <v>9</v>
      </c>
      <c r="W378" s="50" t="n">
        <v>4.5</v>
      </c>
      <c r="X378" s="50" t="n">
        <v>27</v>
      </c>
      <c r="Y378" s="50" t="n">
        <v>5.515</v>
      </c>
      <c r="Z378" s="50" t="n">
        <v>19</v>
      </c>
      <c r="AA378" s="50" t="n">
        <v>0</v>
      </c>
      <c r="AB378" s="50" t="n">
        <v>1</v>
      </c>
      <c r="AC378" s="50" t="n">
        <v>19</v>
      </c>
      <c r="AD378" s="50" t="n">
        <v>1517</v>
      </c>
      <c r="AE378" s="50" t="n">
        <v>7</v>
      </c>
      <c r="AF378" s="50" t="n">
        <v>39</v>
      </c>
      <c r="AG378" s="50" t="n">
        <v>2649.2</v>
      </c>
      <c r="AH378" s="50" t="n">
        <v>0</v>
      </c>
    </row>
    <row r="379" customFormat="false" ht="15" hidden="false" customHeight="false" outlineLevel="0" collapsed="false">
      <c r="A379" s="50" t="s">
        <v>1210</v>
      </c>
      <c r="B379" s="50" t="s">
        <v>136</v>
      </c>
      <c r="C379" s="50" t="s">
        <v>586</v>
      </c>
      <c r="D379" s="50" t="n">
        <v>94</v>
      </c>
      <c r="E379" s="50" t="n">
        <v>51</v>
      </c>
      <c r="F379" s="50" t="n">
        <v>6</v>
      </c>
      <c r="G379" s="50" t="n">
        <v>47</v>
      </c>
      <c r="H379" s="50" t="n">
        <v>35</v>
      </c>
      <c r="I379" s="50" t="n">
        <v>2</v>
      </c>
      <c r="J379" s="50" t="n">
        <v>47</v>
      </c>
      <c r="K379" s="50" t="n">
        <v>16</v>
      </c>
      <c r="L379" s="50" t="n">
        <v>-3.038</v>
      </c>
      <c r="M379" s="50" t="n">
        <v>28</v>
      </c>
      <c r="N379" s="50" t="n">
        <v>28</v>
      </c>
      <c r="O379" s="50" t="n">
        <v>5</v>
      </c>
      <c r="P379" s="50" t="n">
        <v>2</v>
      </c>
      <c r="Q379" s="50" t="n">
        <v>0</v>
      </c>
      <c r="R379" s="50" t="n">
        <v>0</v>
      </c>
      <c r="S379" s="50" t="n">
        <v>0</v>
      </c>
      <c r="T379" s="50" t="n">
        <v>0</v>
      </c>
      <c r="U379" s="50" t="n">
        <v>0</v>
      </c>
      <c r="V379" s="50" t="n">
        <v>3</v>
      </c>
      <c r="W379" s="50" t="n">
        <v>5.2</v>
      </c>
      <c r="X379" s="50" t="n">
        <v>28</v>
      </c>
      <c r="Y379" s="50" t="n">
        <v>6.015</v>
      </c>
      <c r="Z379" s="50" t="n">
        <v>25</v>
      </c>
      <c r="AA379" s="50" t="n">
        <v>0</v>
      </c>
      <c r="AB379" s="50" t="n">
        <v>8</v>
      </c>
      <c r="AC379" s="50" t="n">
        <v>25</v>
      </c>
      <c r="AD379" s="50" t="n">
        <v>2231.3</v>
      </c>
      <c r="AE379" s="50" t="n">
        <v>10</v>
      </c>
      <c r="AF379" s="50" t="n">
        <v>44</v>
      </c>
      <c r="AG379" s="50" t="n">
        <v>3022.1</v>
      </c>
      <c r="AH379" s="50" t="n">
        <v>2</v>
      </c>
    </row>
    <row r="380" customFormat="false" ht="15" hidden="false" customHeight="false" outlineLevel="0" collapsed="false">
      <c r="A380" s="50" t="s">
        <v>1211</v>
      </c>
      <c r="B380" s="50" t="s">
        <v>136</v>
      </c>
      <c r="C380" s="50" t="s">
        <v>588</v>
      </c>
      <c r="D380" s="50" t="n">
        <v>90</v>
      </c>
      <c r="E380" s="50" t="n">
        <v>54</v>
      </c>
      <c r="F380" s="50" t="n">
        <v>16</v>
      </c>
      <c r="G380" s="50" t="n">
        <v>57</v>
      </c>
      <c r="H380" s="50" t="n">
        <v>45</v>
      </c>
      <c r="I380" s="50" t="n">
        <v>15</v>
      </c>
      <c r="J380" s="50" t="n">
        <v>33</v>
      </c>
      <c r="K380" s="50" t="n">
        <v>9</v>
      </c>
      <c r="L380" s="50" t="n">
        <v>-4.255</v>
      </c>
      <c r="M380" s="50" t="n">
        <v>26</v>
      </c>
      <c r="N380" s="50" t="n">
        <v>23</v>
      </c>
      <c r="O380" s="50" t="n">
        <v>2</v>
      </c>
      <c r="P380" s="50" t="n">
        <v>0</v>
      </c>
      <c r="Q380" s="50" t="n">
        <v>0</v>
      </c>
      <c r="R380" s="50" t="n">
        <v>0</v>
      </c>
      <c r="S380" s="50" t="n">
        <v>0</v>
      </c>
      <c r="T380" s="50" t="n">
        <v>0</v>
      </c>
      <c r="U380" s="50" t="n">
        <v>0</v>
      </c>
      <c r="V380" s="50" t="n">
        <v>5</v>
      </c>
      <c r="W380" s="50" t="n">
        <v>1.8</v>
      </c>
      <c r="X380" s="50" t="n">
        <v>23</v>
      </c>
      <c r="Y380" s="50" t="n">
        <v>3.433</v>
      </c>
      <c r="Z380" s="50" t="n">
        <v>21</v>
      </c>
      <c r="AA380" s="50" t="n">
        <v>0</v>
      </c>
      <c r="AB380" s="50" t="n">
        <v>3</v>
      </c>
      <c r="AC380" s="50" t="n">
        <v>20</v>
      </c>
      <c r="AD380" s="50" t="n">
        <v>1524.6</v>
      </c>
      <c r="AE380" s="50" t="n">
        <v>4</v>
      </c>
      <c r="AF380" s="50" t="n">
        <v>43</v>
      </c>
      <c r="AG380" s="50" t="n">
        <v>2985</v>
      </c>
      <c r="AH380" s="50" t="n">
        <v>2</v>
      </c>
    </row>
    <row r="381" customFormat="false" ht="15" hidden="false" customHeight="false" outlineLevel="0" collapsed="false">
      <c r="A381" s="50" t="s">
        <v>1212</v>
      </c>
      <c r="B381" s="50" t="s">
        <v>136</v>
      </c>
      <c r="C381" s="50" t="s">
        <v>208</v>
      </c>
      <c r="D381" s="50" t="n">
        <v>62</v>
      </c>
      <c r="E381" s="50" t="n">
        <v>34</v>
      </c>
      <c r="F381" s="50" t="n">
        <v>8</v>
      </c>
      <c r="G381" s="50" t="n">
        <v>29</v>
      </c>
      <c r="H381" s="50" t="n">
        <v>22</v>
      </c>
      <c r="I381" s="50" t="n">
        <v>2</v>
      </c>
      <c r="J381" s="50" t="n">
        <v>33</v>
      </c>
      <c r="K381" s="50" t="n">
        <v>12</v>
      </c>
      <c r="L381" s="50" t="n">
        <v>-0.771</v>
      </c>
      <c r="M381" s="50" t="n">
        <v>20</v>
      </c>
      <c r="N381" s="50" t="n">
        <v>19</v>
      </c>
      <c r="O381" s="50" t="n">
        <v>4</v>
      </c>
      <c r="P381" s="50" t="n">
        <v>1</v>
      </c>
      <c r="Q381" s="50" t="n">
        <v>0</v>
      </c>
      <c r="R381" s="50" t="n">
        <v>0</v>
      </c>
      <c r="S381" s="50" t="n">
        <v>1</v>
      </c>
      <c r="T381" s="50" t="n">
        <v>0</v>
      </c>
      <c r="U381" s="50" t="n">
        <v>0</v>
      </c>
      <c r="V381" s="50" t="n">
        <v>4</v>
      </c>
      <c r="W381" s="50" t="n">
        <v>4.65</v>
      </c>
      <c r="X381" s="50" t="n">
        <v>20</v>
      </c>
      <c r="Y381" s="50" t="n">
        <v>4.643</v>
      </c>
      <c r="Z381" s="50" t="n">
        <v>15</v>
      </c>
      <c r="AA381" s="50" t="n">
        <v>0</v>
      </c>
      <c r="AB381" s="50" t="n">
        <v>4</v>
      </c>
      <c r="AC381" s="50" t="n">
        <v>15</v>
      </c>
      <c r="AD381" s="50" t="n">
        <v>1317.9</v>
      </c>
      <c r="AE381" s="50" t="n">
        <v>3</v>
      </c>
      <c r="AF381" s="50" t="n">
        <v>31</v>
      </c>
      <c r="AG381" s="50" t="n">
        <v>2217.4</v>
      </c>
      <c r="AH381" s="50" t="n">
        <v>5</v>
      </c>
    </row>
    <row r="382" customFormat="false" ht="15" hidden="false" customHeight="false" outlineLevel="0" collapsed="false">
      <c r="A382" s="50" t="s">
        <v>1213</v>
      </c>
      <c r="B382" s="50" t="s">
        <v>138</v>
      </c>
      <c r="C382" s="50" t="s">
        <v>471</v>
      </c>
      <c r="D382" s="50" t="n">
        <v>2522</v>
      </c>
      <c r="E382" s="50" t="n">
        <v>1167</v>
      </c>
      <c r="F382" s="50" t="n">
        <v>200</v>
      </c>
      <c r="G382" s="50" t="n">
        <v>1229</v>
      </c>
      <c r="H382" s="50" t="n">
        <v>765</v>
      </c>
      <c r="I382" s="50" t="n">
        <v>58</v>
      </c>
      <c r="J382" s="50" t="n">
        <v>1290</v>
      </c>
      <c r="K382" s="50" t="n">
        <v>402</v>
      </c>
      <c r="L382" s="50" t="n">
        <v>17.396</v>
      </c>
      <c r="M382" s="50" t="n">
        <v>687</v>
      </c>
      <c r="N382" s="50" t="n">
        <v>627</v>
      </c>
      <c r="O382" s="50" t="n">
        <v>191</v>
      </c>
      <c r="P382" s="50" t="n">
        <v>32</v>
      </c>
      <c r="Q382" s="50" t="n">
        <v>9</v>
      </c>
      <c r="R382" s="50" t="n">
        <v>11</v>
      </c>
      <c r="S382" s="50" t="n">
        <v>40</v>
      </c>
      <c r="T382" s="50" t="n">
        <v>9</v>
      </c>
      <c r="U382" s="50" t="n">
        <v>11</v>
      </c>
      <c r="V382" s="50" t="n">
        <v>89</v>
      </c>
      <c r="W382" s="50" t="n">
        <v>234.2</v>
      </c>
      <c r="X382" s="50" t="n">
        <v>683</v>
      </c>
      <c r="Y382" s="50" t="n">
        <v>223.341</v>
      </c>
      <c r="Z382" s="50" t="n">
        <v>549</v>
      </c>
      <c r="AA382" s="50" t="n">
        <v>33</v>
      </c>
      <c r="AB382" s="50" t="n">
        <v>224</v>
      </c>
      <c r="AC382" s="50" t="n">
        <v>546</v>
      </c>
      <c r="AD382" s="50" t="n">
        <v>48357</v>
      </c>
      <c r="AE382" s="50" t="n">
        <v>174</v>
      </c>
      <c r="AF382" s="50" t="n">
        <v>1002</v>
      </c>
      <c r="AG382" s="50" t="n">
        <v>72052.9</v>
      </c>
      <c r="AH382" s="50" t="n">
        <v>239</v>
      </c>
    </row>
    <row r="383" customFormat="false" ht="15" hidden="false" customHeight="false" outlineLevel="0" collapsed="false">
      <c r="A383" s="50" t="s">
        <v>1214</v>
      </c>
      <c r="B383" s="50" t="s">
        <v>138</v>
      </c>
      <c r="C383" s="50" t="s">
        <v>473</v>
      </c>
      <c r="D383" s="50" t="n">
        <v>2384</v>
      </c>
      <c r="E383" s="50" t="n">
        <v>972</v>
      </c>
      <c r="F383" s="50" t="n">
        <v>157</v>
      </c>
      <c r="G383" s="50" t="n">
        <v>1169</v>
      </c>
      <c r="H383" s="50" t="n">
        <v>703</v>
      </c>
      <c r="I383" s="50" t="n">
        <v>48</v>
      </c>
      <c r="J383" s="50" t="n">
        <v>1210</v>
      </c>
      <c r="K383" s="50" t="n">
        <v>269</v>
      </c>
      <c r="L383" s="50" t="n">
        <v>2.351</v>
      </c>
      <c r="M383" s="50" t="n">
        <v>616</v>
      </c>
      <c r="N383" s="50" t="n">
        <v>516</v>
      </c>
      <c r="O383" s="50" t="n">
        <v>119</v>
      </c>
      <c r="P383" s="50" t="n">
        <v>19</v>
      </c>
      <c r="Q383" s="50" t="n">
        <v>7</v>
      </c>
      <c r="R383" s="50" t="n">
        <v>11</v>
      </c>
      <c r="S383" s="50" t="n">
        <v>78</v>
      </c>
      <c r="T383" s="50" t="n">
        <v>15</v>
      </c>
      <c r="U383" s="50" t="n">
        <v>1</v>
      </c>
      <c r="V383" s="50" t="n">
        <v>126</v>
      </c>
      <c r="W383" s="50" t="n">
        <v>194.95</v>
      </c>
      <c r="X383" s="50" t="n">
        <v>607</v>
      </c>
      <c r="Y383" s="50" t="n">
        <v>190.493</v>
      </c>
      <c r="Z383" s="50" t="n">
        <v>397</v>
      </c>
      <c r="AA383" s="50" t="n">
        <v>15</v>
      </c>
      <c r="AB383" s="50" t="n">
        <v>137</v>
      </c>
      <c r="AC383" s="50" t="n">
        <v>394</v>
      </c>
      <c r="AD383" s="50" t="n">
        <v>33708.1</v>
      </c>
      <c r="AE383" s="50" t="n">
        <v>143</v>
      </c>
      <c r="AF383" s="50" t="n">
        <v>834</v>
      </c>
      <c r="AG383" s="50" t="n">
        <v>58469.4</v>
      </c>
      <c r="AH383" s="50" t="n">
        <v>49</v>
      </c>
    </row>
    <row r="384" customFormat="false" ht="15" hidden="false" customHeight="false" outlineLevel="0" collapsed="false">
      <c r="A384" s="50" t="s">
        <v>1215</v>
      </c>
      <c r="B384" s="50" t="s">
        <v>138</v>
      </c>
      <c r="C384" s="50" t="s">
        <v>474</v>
      </c>
      <c r="D384" s="50" t="n">
        <v>2321</v>
      </c>
      <c r="E384" s="50" t="n">
        <v>1007</v>
      </c>
      <c r="F384" s="50" t="n">
        <v>163</v>
      </c>
      <c r="G384" s="50" t="n">
        <v>1084</v>
      </c>
      <c r="H384" s="50" t="n">
        <v>710</v>
      </c>
      <c r="I384" s="50" t="n">
        <v>68</v>
      </c>
      <c r="J384" s="50" t="n">
        <v>1217</v>
      </c>
      <c r="K384" s="50" t="n">
        <v>297</v>
      </c>
      <c r="L384" s="50" t="n">
        <v>1.624</v>
      </c>
      <c r="M384" s="50" t="n">
        <v>595</v>
      </c>
      <c r="N384" s="50" t="n">
        <v>518</v>
      </c>
      <c r="O384" s="50" t="n">
        <v>145</v>
      </c>
      <c r="P384" s="50" t="n">
        <v>17</v>
      </c>
      <c r="Q384" s="50" t="n">
        <v>6</v>
      </c>
      <c r="R384" s="50" t="n">
        <v>6</v>
      </c>
      <c r="S384" s="50" t="n">
        <v>68</v>
      </c>
      <c r="T384" s="50" t="n">
        <v>0</v>
      </c>
      <c r="U384" s="50" t="n">
        <v>6</v>
      </c>
      <c r="V384" s="50" t="n">
        <v>83</v>
      </c>
      <c r="W384" s="50" t="n">
        <v>192.05</v>
      </c>
      <c r="X384" s="50" t="n">
        <v>586</v>
      </c>
      <c r="Y384" s="50" t="n">
        <v>182.084</v>
      </c>
      <c r="Z384" s="50" t="n">
        <v>444</v>
      </c>
      <c r="AA384" s="50" t="n">
        <v>14</v>
      </c>
      <c r="AB384" s="50" t="n">
        <v>126</v>
      </c>
      <c r="AC384" s="50" t="n">
        <v>443</v>
      </c>
      <c r="AD384" s="50" t="n">
        <v>37843.5</v>
      </c>
      <c r="AE384" s="50" t="n">
        <v>164</v>
      </c>
      <c r="AF384" s="50" t="n">
        <v>866</v>
      </c>
      <c r="AG384" s="50" t="n">
        <v>59186.9</v>
      </c>
      <c r="AH384" s="50" t="n">
        <v>21</v>
      </c>
    </row>
    <row r="385" customFormat="false" ht="15" hidden="false" customHeight="false" outlineLevel="0" collapsed="false">
      <c r="A385" s="50" t="s">
        <v>1216</v>
      </c>
      <c r="B385" s="50" t="s">
        <v>138</v>
      </c>
      <c r="C385" s="50" t="s">
        <v>475</v>
      </c>
      <c r="D385" s="50" t="n">
        <v>1941</v>
      </c>
      <c r="E385" s="50" t="n">
        <v>1018</v>
      </c>
      <c r="F385" s="50" t="n">
        <v>333</v>
      </c>
      <c r="G385" s="50" t="n">
        <v>864</v>
      </c>
      <c r="H385" s="50" t="n">
        <v>661</v>
      </c>
      <c r="I385" s="50" t="n">
        <v>136</v>
      </c>
      <c r="J385" s="50" t="n">
        <v>1058</v>
      </c>
      <c r="K385" s="50" t="n">
        <v>357</v>
      </c>
      <c r="L385" s="50" t="n">
        <v>10.707</v>
      </c>
      <c r="M385" s="50" t="n">
        <v>512</v>
      </c>
      <c r="N385" s="50" t="n">
        <v>447</v>
      </c>
      <c r="O385" s="50" t="n">
        <v>107</v>
      </c>
      <c r="P385" s="50" t="n">
        <v>27</v>
      </c>
      <c r="Q385" s="50" t="n">
        <v>4</v>
      </c>
      <c r="R385" s="50" t="n">
        <v>21</v>
      </c>
      <c r="S385" s="50" t="n">
        <v>52</v>
      </c>
      <c r="T385" s="50" t="n">
        <v>10</v>
      </c>
      <c r="U385" s="50" t="n">
        <v>2</v>
      </c>
      <c r="V385" s="50" t="n">
        <v>161</v>
      </c>
      <c r="W385" s="50" t="n">
        <v>171.55</v>
      </c>
      <c r="X385" s="50" t="n">
        <v>506</v>
      </c>
      <c r="Y385" s="50" t="n">
        <v>166.387</v>
      </c>
      <c r="Z385" s="50" t="n">
        <v>289</v>
      </c>
      <c r="AA385" s="50" t="n">
        <v>37</v>
      </c>
      <c r="AB385" s="50" t="n">
        <v>163</v>
      </c>
      <c r="AC385" s="50" t="n">
        <v>289</v>
      </c>
      <c r="AD385" s="50" t="n">
        <v>26678.6</v>
      </c>
      <c r="AE385" s="50" t="n">
        <v>99</v>
      </c>
      <c r="AF385" s="50" t="n">
        <v>905</v>
      </c>
      <c r="AG385" s="50" t="n">
        <v>68282.2</v>
      </c>
      <c r="AH385" s="50" t="n">
        <v>508</v>
      </c>
    </row>
    <row r="386" customFormat="false" ht="15" hidden="false" customHeight="false" outlineLevel="0" collapsed="false">
      <c r="A386" s="50" t="s">
        <v>1217</v>
      </c>
      <c r="B386" s="50" t="s">
        <v>138</v>
      </c>
      <c r="C386" s="50" t="s">
        <v>476</v>
      </c>
      <c r="D386" s="50" t="n">
        <v>2012</v>
      </c>
      <c r="E386" s="50" t="n">
        <v>907</v>
      </c>
      <c r="F386" s="50" t="n">
        <v>277</v>
      </c>
      <c r="G386" s="50" t="n">
        <v>935</v>
      </c>
      <c r="H386" s="50" t="n">
        <v>651</v>
      </c>
      <c r="I386" s="50" t="n">
        <v>132</v>
      </c>
      <c r="J386" s="50" t="n">
        <v>1071</v>
      </c>
      <c r="K386" s="50" t="n">
        <v>256</v>
      </c>
      <c r="L386" s="50" t="n">
        <v>6.772</v>
      </c>
      <c r="M386" s="50" t="n">
        <v>505</v>
      </c>
      <c r="N386" s="50" t="n">
        <v>448</v>
      </c>
      <c r="O386" s="50" t="n">
        <v>102</v>
      </c>
      <c r="P386" s="50" t="n">
        <v>17</v>
      </c>
      <c r="Q386" s="50" t="n">
        <v>2</v>
      </c>
      <c r="R386" s="50" t="n">
        <v>25</v>
      </c>
      <c r="S386" s="50" t="n">
        <v>52</v>
      </c>
      <c r="T386" s="50" t="n">
        <v>4</v>
      </c>
      <c r="U386" s="50" t="n">
        <v>1</v>
      </c>
      <c r="V386" s="50" t="n">
        <v>134</v>
      </c>
      <c r="W386" s="50" t="n">
        <v>165.15</v>
      </c>
      <c r="X386" s="50" t="n">
        <v>503</v>
      </c>
      <c r="Y386" s="50" t="n">
        <v>174.817</v>
      </c>
      <c r="Z386" s="50" t="n">
        <v>315</v>
      </c>
      <c r="AA386" s="50" t="n">
        <v>40</v>
      </c>
      <c r="AB386" s="50" t="n">
        <v>153</v>
      </c>
      <c r="AC386" s="50" t="n">
        <v>315</v>
      </c>
      <c r="AD386" s="50" t="n">
        <v>28832.7</v>
      </c>
      <c r="AE386" s="50" t="n">
        <v>106</v>
      </c>
      <c r="AF386" s="50" t="n">
        <v>806</v>
      </c>
      <c r="AG386" s="50" t="n">
        <v>59966.9</v>
      </c>
      <c r="AH386" s="50" t="n">
        <v>382</v>
      </c>
    </row>
    <row r="387" customFormat="false" ht="15" hidden="false" customHeight="false" outlineLevel="0" collapsed="false">
      <c r="A387" s="50" t="s">
        <v>1218</v>
      </c>
      <c r="B387" s="50" t="s">
        <v>138</v>
      </c>
      <c r="C387" s="50" t="s">
        <v>477</v>
      </c>
      <c r="D387" s="50" t="n">
        <v>1667</v>
      </c>
      <c r="E387" s="50" t="n">
        <v>867</v>
      </c>
      <c r="F387" s="50" t="n">
        <v>94</v>
      </c>
      <c r="G387" s="50" t="n">
        <v>793</v>
      </c>
      <c r="H387" s="50" t="n">
        <v>525</v>
      </c>
      <c r="I387" s="50" t="n">
        <v>35</v>
      </c>
      <c r="J387" s="50" t="n">
        <v>864</v>
      </c>
      <c r="K387" s="50" t="n">
        <v>342</v>
      </c>
      <c r="L387" s="50" t="n">
        <v>11.322</v>
      </c>
      <c r="M387" s="50" t="n">
        <v>490</v>
      </c>
      <c r="N387" s="50" t="n">
        <v>461</v>
      </c>
      <c r="O387" s="50" t="n">
        <v>136</v>
      </c>
      <c r="P387" s="50" t="n">
        <v>32</v>
      </c>
      <c r="Q387" s="50" t="n">
        <v>5</v>
      </c>
      <c r="R387" s="50" t="n">
        <v>11</v>
      </c>
      <c r="S387" s="50" t="n">
        <v>27</v>
      </c>
      <c r="T387" s="50" t="n">
        <v>0</v>
      </c>
      <c r="U387" s="50" t="n">
        <v>1</v>
      </c>
      <c r="V387" s="50" t="n">
        <v>39</v>
      </c>
      <c r="W387" s="50" t="n">
        <v>166.5</v>
      </c>
      <c r="X387" s="50" t="n">
        <v>485</v>
      </c>
      <c r="Y387" s="50" t="n">
        <v>143.03</v>
      </c>
      <c r="Z387" s="50" t="n">
        <v>424</v>
      </c>
      <c r="AA387" s="50" t="n">
        <v>12</v>
      </c>
      <c r="AB387" s="50" t="n">
        <v>137</v>
      </c>
      <c r="AC387" s="50" t="n">
        <v>422</v>
      </c>
      <c r="AD387" s="50" t="n">
        <v>36380.2</v>
      </c>
      <c r="AE387" s="50" t="n">
        <v>146</v>
      </c>
      <c r="AF387" s="50" t="n">
        <v>750</v>
      </c>
      <c r="AG387" s="50" t="n">
        <v>52007.1</v>
      </c>
      <c r="AH387" s="50" t="n">
        <v>64</v>
      </c>
    </row>
    <row r="388" customFormat="false" ht="15" hidden="false" customHeight="false" outlineLevel="0" collapsed="false">
      <c r="A388" s="50" t="s">
        <v>1219</v>
      </c>
      <c r="B388" s="50" t="s">
        <v>138</v>
      </c>
      <c r="C388" s="50" t="s">
        <v>478</v>
      </c>
      <c r="D388" s="50" t="n">
        <v>1496</v>
      </c>
      <c r="E388" s="50" t="n">
        <v>616</v>
      </c>
      <c r="F388" s="50" t="n">
        <v>61</v>
      </c>
      <c r="G388" s="50" t="n">
        <v>704</v>
      </c>
      <c r="H388" s="50" t="n">
        <v>405</v>
      </c>
      <c r="I388" s="50" t="n">
        <v>12</v>
      </c>
      <c r="J388" s="50" t="n">
        <v>787</v>
      </c>
      <c r="K388" s="50" t="n">
        <v>211</v>
      </c>
      <c r="L388" s="50" t="n">
        <v>11.726</v>
      </c>
      <c r="M388" s="50" t="n">
        <v>409</v>
      </c>
      <c r="N388" s="50" t="n">
        <v>354</v>
      </c>
      <c r="O388" s="50" t="n">
        <v>100</v>
      </c>
      <c r="P388" s="50" t="n">
        <v>9</v>
      </c>
      <c r="Q388" s="50" t="n">
        <v>1</v>
      </c>
      <c r="R388" s="50" t="n">
        <v>14</v>
      </c>
      <c r="S388" s="50" t="n">
        <v>40</v>
      </c>
      <c r="T388" s="50" t="n">
        <v>8</v>
      </c>
      <c r="U388" s="50" t="n">
        <v>6</v>
      </c>
      <c r="V388" s="50" t="n">
        <v>39</v>
      </c>
      <c r="W388" s="50" t="n">
        <v>141.45</v>
      </c>
      <c r="X388" s="50" t="n">
        <v>405</v>
      </c>
      <c r="Y388" s="50" t="n">
        <v>125.317</v>
      </c>
      <c r="Z388" s="50" t="n">
        <v>322</v>
      </c>
      <c r="AA388" s="50" t="n">
        <v>12</v>
      </c>
      <c r="AB388" s="50" t="n">
        <v>95</v>
      </c>
      <c r="AC388" s="50" t="n">
        <v>321</v>
      </c>
      <c r="AD388" s="50" t="n">
        <v>27227.5</v>
      </c>
      <c r="AE388" s="50" t="n">
        <v>89</v>
      </c>
      <c r="AF388" s="50" t="n">
        <v>538</v>
      </c>
      <c r="AG388" s="50" t="n">
        <v>36756.3</v>
      </c>
      <c r="AH388" s="50" t="n">
        <v>23</v>
      </c>
    </row>
    <row r="389" customFormat="false" ht="15" hidden="false" customHeight="false" outlineLevel="0" collapsed="false">
      <c r="A389" s="50" t="s">
        <v>1220</v>
      </c>
      <c r="B389" s="50" t="s">
        <v>138</v>
      </c>
      <c r="C389" s="50" t="s">
        <v>479</v>
      </c>
      <c r="D389" s="50" t="n">
        <v>1284</v>
      </c>
      <c r="E389" s="50" t="n">
        <v>616</v>
      </c>
      <c r="F389" s="50" t="n">
        <v>143</v>
      </c>
      <c r="G389" s="50" t="n">
        <v>630</v>
      </c>
      <c r="H389" s="50" t="n">
        <v>433</v>
      </c>
      <c r="I389" s="50" t="n">
        <v>63</v>
      </c>
      <c r="J389" s="50" t="n">
        <v>652</v>
      </c>
      <c r="K389" s="50" t="n">
        <v>183</v>
      </c>
      <c r="L389" s="50" t="n">
        <v>-5.393</v>
      </c>
      <c r="M389" s="50" t="n">
        <v>330</v>
      </c>
      <c r="N389" s="50" t="n">
        <v>303</v>
      </c>
      <c r="O389" s="50" t="n">
        <v>71</v>
      </c>
      <c r="P389" s="50" t="n">
        <v>9</v>
      </c>
      <c r="Q389" s="50" t="n">
        <v>0</v>
      </c>
      <c r="R389" s="50" t="n">
        <v>14</v>
      </c>
      <c r="S389" s="50" t="n">
        <v>19</v>
      </c>
      <c r="T389" s="50" t="n">
        <v>2</v>
      </c>
      <c r="U389" s="50" t="n">
        <v>2</v>
      </c>
      <c r="V389" s="50" t="n">
        <v>82</v>
      </c>
      <c r="W389" s="50" t="n">
        <v>97.15</v>
      </c>
      <c r="X389" s="50" t="n">
        <v>326</v>
      </c>
      <c r="Y389" s="50" t="n">
        <v>95.295</v>
      </c>
      <c r="Z389" s="50" t="n">
        <v>227</v>
      </c>
      <c r="AA389" s="50" t="n">
        <v>19</v>
      </c>
      <c r="AB389" s="50" t="n">
        <v>87</v>
      </c>
      <c r="AC389" s="50" t="n">
        <v>227</v>
      </c>
      <c r="AD389" s="50" t="n">
        <v>19895.9</v>
      </c>
      <c r="AE389" s="50" t="n">
        <v>63</v>
      </c>
      <c r="AF389" s="50" t="n">
        <v>535</v>
      </c>
      <c r="AG389" s="50" t="n">
        <v>39749.8</v>
      </c>
      <c r="AH389" s="50" t="n">
        <v>239</v>
      </c>
    </row>
    <row r="390" customFormat="false" ht="15" hidden="false" customHeight="false" outlineLevel="0" collapsed="false">
      <c r="A390" s="50" t="s">
        <v>1221</v>
      </c>
      <c r="B390" s="50" t="s">
        <v>138</v>
      </c>
      <c r="C390" s="50" t="s">
        <v>480</v>
      </c>
      <c r="D390" s="50" t="n">
        <v>1364</v>
      </c>
      <c r="E390" s="50" t="n">
        <v>629</v>
      </c>
      <c r="F390" s="50" t="n">
        <v>210</v>
      </c>
      <c r="G390" s="50" t="n">
        <v>636</v>
      </c>
      <c r="H390" s="50" t="n">
        <v>411</v>
      </c>
      <c r="I390" s="50" t="n">
        <v>81</v>
      </c>
      <c r="J390" s="50" t="n">
        <v>726</v>
      </c>
      <c r="K390" s="50" t="n">
        <v>218</v>
      </c>
      <c r="L390" s="50" t="n">
        <v>-4.305</v>
      </c>
      <c r="M390" s="50" t="n">
        <v>330</v>
      </c>
      <c r="N390" s="50" t="n">
        <v>291</v>
      </c>
      <c r="O390" s="50" t="n">
        <v>64</v>
      </c>
      <c r="P390" s="50" t="n">
        <v>14</v>
      </c>
      <c r="Q390" s="50" t="n">
        <v>0</v>
      </c>
      <c r="R390" s="50" t="n">
        <v>14</v>
      </c>
      <c r="S390" s="50" t="n">
        <v>27</v>
      </c>
      <c r="T390" s="50" t="n">
        <v>4</v>
      </c>
      <c r="U390" s="50" t="n">
        <v>8</v>
      </c>
      <c r="V390" s="50" t="n">
        <v>123</v>
      </c>
      <c r="W390" s="50" t="n">
        <v>99.6</v>
      </c>
      <c r="X390" s="50" t="n">
        <v>330</v>
      </c>
      <c r="Y390" s="50" t="n">
        <v>99.538</v>
      </c>
      <c r="Z390" s="50" t="n">
        <v>176</v>
      </c>
      <c r="AA390" s="50" t="n">
        <v>25</v>
      </c>
      <c r="AB390" s="50" t="n">
        <v>79</v>
      </c>
      <c r="AC390" s="50" t="n">
        <v>176</v>
      </c>
      <c r="AD390" s="50" t="n">
        <v>15894</v>
      </c>
      <c r="AE390" s="50" t="n">
        <v>76</v>
      </c>
      <c r="AF390" s="50" t="n">
        <v>561</v>
      </c>
      <c r="AG390" s="50" t="n">
        <v>42128.8</v>
      </c>
      <c r="AH390" s="50" t="n">
        <v>320</v>
      </c>
    </row>
    <row r="391" customFormat="false" ht="15" hidden="false" customHeight="false" outlineLevel="0" collapsed="false">
      <c r="A391" s="50" t="s">
        <v>1222</v>
      </c>
      <c r="B391" s="50" t="s">
        <v>138</v>
      </c>
      <c r="C391" s="50" t="s">
        <v>481</v>
      </c>
      <c r="D391" s="50" t="n">
        <v>1232</v>
      </c>
      <c r="E391" s="50" t="n">
        <v>602</v>
      </c>
      <c r="F391" s="50" t="n">
        <v>209</v>
      </c>
      <c r="G391" s="50" t="n">
        <v>549</v>
      </c>
      <c r="H391" s="50" t="n">
        <v>375</v>
      </c>
      <c r="I391" s="50" t="n">
        <v>82</v>
      </c>
      <c r="J391" s="50" t="n">
        <v>681</v>
      </c>
      <c r="K391" s="50" t="n">
        <v>227</v>
      </c>
      <c r="L391" s="50" t="n">
        <v>15.33</v>
      </c>
      <c r="M391" s="50" t="n">
        <v>323</v>
      </c>
      <c r="N391" s="50" t="n">
        <v>284</v>
      </c>
      <c r="O391" s="50" t="n">
        <v>75</v>
      </c>
      <c r="P391" s="50" t="n">
        <v>8</v>
      </c>
      <c r="Q391" s="50" t="n">
        <v>0</v>
      </c>
      <c r="R391" s="50" t="n">
        <v>19</v>
      </c>
      <c r="S391" s="50" t="n">
        <v>34</v>
      </c>
      <c r="T391" s="50" t="n">
        <v>5</v>
      </c>
      <c r="U391" s="50" t="n">
        <v>0</v>
      </c>
      <c r="V391" s="50" t="n">
        <v>95</v>
      </c>
      <c r="W391" s="50" t="n">
        <v>118.5</v>
      </c>
      <c r="X391" s="50" t="n">
        <v>322</v>
      </c>
      <c r="Y391" s="50" t="n">
        <v>118.676</v>
      </c>
      <c r="Z391" s="50" t="n">
        <v>189</v>
      </c>
      <c r="AA391" s="50" t="n">
        <v>31</v>
      </c>
      <c r="AB391" s="50" t="n">
        <v>93</v>
      </c>
      <c r="AC391" s="50" t="n">
        <v>189</v>
      </c>
      <c r="AD391" s="50" t="n">
        <v>17219</v>
      </c>
      <c r="AE391" s="50" t="n">
        <v>77</v>
      </c>
      <c r="AF391" s="50" t="n">
        <v>537</v>
      </c>
      <c r="AG391" s="50" t="n">
        <v>39802.9</v>
      </c>
      <c r="AH391" s="50" t="n">
        <v>231</v>
      </c>
    </row>
    <row r="392" customFormat="false" ht="15" hidden="false" customHeight="false" outlineLevel="0" collapsed="false">
      <c r="A392" s="50" t="s">
        <v>1223</v>
      </c>
      <c r="B392" s="50" t="s">
        <v>138</v>
      </c>
      <c r="C392" s="50" t="s">
        <v>482</v>
      </c>
      <c r="D392" s="50" t="n">
        <v>1009</v>
      </c>
      <c r="E392" s="50" t="n">
        <v>494</v>
      </c>
      <c r="F392" s="50" t="n">
        <v>141</v>
      </c>
      <c r="G392" s="50" t="n">
        <v>480</v>
      </c>
      <c r="H392" s="50" t="n">
        <v>337</v>
      </c>
      <c r="I392" s="50" t="n">
        <v>63</v>
      </c>
      <c r="J392" s="50" t="n">
        <v>526</v>
      </c>
      <c r="K392" s="50" t="n">
        <v>157</v>
      </c>
      <c r="L392" s="50" t="n">
        <v>-4.576</v>
      </c>
      <c r="M392" s="50" t="n">
        <v>255</v>
      </c>
      <c r="N392" s="50" t="n">
        <v>226</v>
      </c>
      <c r="O392" s="50" t="n">
        <v>53</v>
      </c>
      <c r="P392" s="50" t="n">
        <v>10</v>
      </c>
      <c r="Q392" s="50" t="n">
        <v>1</v>
      </c>
      <c r="R392" s="50" t="n">
        <v>5</v>
      </c>
      <c r="S392" s="50" t="n">
        <v>26</v>
      </c>
      <c r="T392" s="50" t="n">
        <v>2</v>
      </c>
      <c r="U392" s="50" t="n">
        <v>1</v>
      </c>
      <c r="V392" s="50" t="n">
        <v>61</v>
      </c>
      <c r="W392" s="50" t="n">
        <v>76.3</v>
      </c>
      <c r="X392" s="50" t="n">
        <v>254</v>
      </c>
      <c r="Y392" s="50" t="n">
        <v>72.436</v>
      </c>
      <c r="Z392" s="50" t="n">
        <v>166</v>
      </c>
      <c r="AA392" s="50" t="n">
        <v>7</v>
      </c>
      <c r="AB392" s="50" t="n">
        <v>69</v>
      </c>
      <c r="AC392" s="50" t="n">
        <v>166</v>
      </c>
      <c r="AD392" s="50" t="n">
        <v>14923.4</v>
      </c>
      <c r="AE392" s="50" t="n">
        <v>45</v>
      </c>
      <c r="AF392" s="50" t="n">
        <v>442</v>
      </c>
      <c r="AG392" s="50" t="n">
        <v>33566.2</v>
      </c>
      <c r="AH392" s="50" t="n">
        <v>261</v>
      </c>
    </row>
    <row r="393" customFormat="false" ht="15" hidden="false" customHeight="false" outlineLevel="0" collapsed="false">
      <c r="A393" s="50" t="s">
        <v>1224</v>
      </c>
      <c r="B393" s="50" t="s">
        <v>138</v>
      </c>
      <c r="C393" s="50" t="s">
        <v>483</v>
      </c>
      <c r="D393" s="50" t="n">
        <v>1029</v>
      </c>
      <c r="E393" s="50" t="n">
        <v>497</v>
      </c>
      <c r="F393" s="50" t="n">
        <v>144</v>
      </c>
      <c r="G393" s="50" t="n">
        <v>471</v>
      </c>
      <c r="H393" s="50" t="n">
        <v>321</v>
      </c>
      <c r="I393" s="50" t="n">
        <v>66</v>
      </c>
      <c r="J393" s="50" t="n">
        <v>558</v>
      </c>
      <c r="K393" s="50" t="n">
        <v>176</v>
      </c>
      <c r="L393" s="50" t="n">
        <v>1.936</v>
      </c>
      <c r="M393" s="50" t="n">
        <v>255</v>
      </c>
      <c r="N393" s="50" t="n">
        <v>213</v>
      </c>
      <c r="O393" s="50" t="n">
        <v>46</v>
      </c>
      <c r="P393" s="50" t="n">
        <v>12</v>
      </c>
      <c r="Q393" s="50" t="n">
        <v>1</v>
      </c>
      <c r="R393" s="50" t="n">
        <v>6</v>
      </c>
      <c r="S393" s="50" t="n">
        <v>26</v>
      </c>
      <c r="T393" s="50" t="n">
        <v>12</v>
      </c>
      <c r="U393" s="50" t="n">
        <v>1</v>
      </c>
      <c r="V393" s="50" t="n">
        <v>82</v>
      </c>
      <c r="W393" s="50" t="n">
        <v>80.2</v>
      </c>
      <c r="X393" s="50" t="n">
        <v>253</v>
      </c>
      <c r="Y393" s="50" t="n">
        <v>69.962</v>
      </c>
      <c r="Z393" s="50" t="n">
        <v>134</v>
      </c>
      <c r="AA393" s="50" t="n">
        <v>10</v>
      </c>
      <c r="AB393" s="50" t="n">
        <v>32</v>
      </c>
      <c r="AC393" s="50" t="n">
        <v>134</v>
      </c>
      <c r="AD393" s="50" t="n">
        <v>10646.1</v>
      </c>
      <c r="AE393" s="50" t="n">
        <v>54</v>
      </c>
      <c r="AF393" s="50" t="n">
        <v>423</v>
      </c>
      <c r="AG393" s="50" t="n">
        <v>30105.9</v>
      </c>
      <c r="AH393" s="50" t="n">
        <v>79</v>
      </c>
    </row>
    <row r="394" customFormat="false" ht="15" hidden="false" customHeight="false" outlineLevel="0" collapsed="false">
      <c r="A394" s="50" t="s">
        <v>1225</v>
      </c>
      <c r="B394" s="50" t="s">
        <v>138</v>
      </c>
      <c r="C394" s="50" t="s">
        <v>334</v>
      </c>
      <c r="D394" s="50" t="n">
        <v>894</v>
      </c>
      <c r="E394" s="50" t="n">
        <v>441</v>
      </c>
      <c r="F394" s="50" t="n">
        <v>131</v>
      </c>
      <c r="G394" s="50" t="n">
        <v>427</v>
      </c>
      <c r="H394" s="50" t="n">
        <v>314</v>
      </c>
      <c r="I394" s="50" t="n">
        <v>65</v>
      </c>
      <c r="J394" s="50" t="n">
        <v>465</v>
      </c>
      <c r="K394" s="50" t="n">
        <v>127</v>
      </c>
      <c r="L394" s="50" t="n">
        <v>-6.966</v>
      </c>
      <c r="M394" s="50" t="n">
        <v>233</v>
      </c>
      <c r="N394" s="50" t="n">
        <v>200</v>
      </c>
      <c r="O394" s="50" t="n">
        <v>41</v>
      </c>
      <c r="P394" s="50" t="n">
        <v>12</v>
      </c>
      <c r="Q394" s="50" t="n">
        <v>0</v>
      </c>
      <c r="R394" s="50" t="n">
        <v>4</v>
      </c>
      <c r="S394" s="50" t="n">
        <v>24</v>
      </c>
      <c r="T394" s="50" t="n">
        <v>8</v>
      </c>
      <c r="U394" s="50" t="n">
        <v>1</v>
      </c>
      <c r="V394" s="50" t="n">
        <v>70</v>
      </c>
      <c r="W394" s="50" t="n">
        <v>67.9</v>
      </c>
      <c r="X394" s="50" t="n">
        <v>233</v>
      </c>
      <c r="Y394" s="50" t="n">
        <v>65.658</v>
      </c>
      <c r="Z394" s="50" t="n">
        <v>131</v>
      </c>
      <c r="AA394" s="50" t="n">
        <v>10</v>
      </c>
      <c r="AB394" s="50" t="n">
        <v>48</v>
      </c>
      <c r="AC394" s="50" t="n">
        <v>131</v>
      </c>
      <c r="AD394" s="50" t="n">
        <v>11391.5</v>
      </c>
      <c r="AE394" s="50" t="n">
        <v>41</v>
      </c>
      <c r="AF394" s="50" t="n">
        <v>391</v>
      </c>
      <c r="AG394" s="50" t="n">
        <v>27564.2</v>
      </c>
      <c r="AH394" s="50" t="n">
        <v>31</v>
      </c>
    </row>
    <row r="395" customFormat="false" ht="15" hidden="false" customHeight="false" outlineLevel="0" collapsed="false">
      <c r="A395" s="50" t="s">
        <v>1226</v>
      </c>
      <c r="B395" s="50" t="s">
        <v>138</v>
      </c>
      <c r="C395" s="50" t="s">
        <v>484</v>
      </c>
      <c r="D395" s="50" t="n">
        <v>775</v>
      </c>
      <c r="E395" s="50" t="n">
        <v>329</v>
      </c>
      <c r="F395" s="50" t="n">
        <v>72</v>
      </c>
      <c r="G395" s="50" t="n">
        <v>351</v>
      </c>
      <c r="H395" s="50" t="n">
        <v>218</v>
      </c>
      <c r="I395" s="50" t="n">
        <v>25</v>
      </c>
      <c r="J395" s="50" t="n">
        <v>424</v>
      </c>
      <c r="K395" s="50" t="n">
        <v>111</v>
      </c>
      <c r="L395" s="50" t="n">
        <v>-10.385</v>
      </c>
      <c r="M395" s="50" t="n">
        <v>194</v>
      </c>
      <c r="N395" s="50" t="n">
        <v>166</v>
      </c>
      <c r="O395" s="50" t="n">
        <v>33</v>
      </c>
      <c r="P395" s="50" t="n">
        <v>4</v>
      </c>
      <c r="Q395" s="50" t="n">
        <v>0</v>
      </c>
      <c r="R395" s="50" t="n">
        <v>2</v>
      </c>
      <c r="S395" s="50" t="n">
        <v>18</v>
      </c>
      <c r="T395" s="50" t="n">
        <v>8</v>
      </c>
      <c r="U395" s="50" t="n">
        <v>1</v>
      </c>
      <c r="V395" s="50" t="n">
        <v>38</v>
      </c>
      <c r="W395" s="50" t="n">
        <v>51.5</v>
      </c>
      <c r="X395" s="50" t="n">
        <v>192</v>
      </c>
      <c r="Y395" s="50" t="n">
        <v>60.352</v>
      </c>
      <c r="Z395" s="50" t="n">
        <v>130</v>
      </c>
      <c r="AA395" s="50" t="n">
        <v>5</v>
      </c>
      <c r="AB395" s="50" t="n">
        <v>52</v>
      </c>
      <c r="AC395" s="50" t="n">
        <v>129</v>
      </c>
      <c r="AD395" s="50" t="n">
        <v>11549.2</v>
      </c>
      <c r="AE395" s="50" t="n">
        <v>42</v>
      </c>
      <c r="AF395" s="50" t="n">
        <v>288</v>
      </c>
      <c r="AG395" s="50" t="n">
        <v>20718.7</v>
      </c>
      <c r="AH395" s="50" t="n">
        <v>47</v>
      </c>
    </row>
    <row r="396" customFormat="false" ht="15" hidden="false" customHeight="false" outlineLevel="0" collapsed="false">
      <c r="A396" s="50" t="s">
        <v>1227</v>
      </c>
      <c r="B396" s="50" t="s">
        <v>138</v>
      </c>
      <c r="C396" s="50" t="s">
        <v>485</v>
      </c>
      <c r="D396" s="50" t="n">
        <v>630</v>
      </c>
      <c r="E396" s="50" t="n">
        <v>300</v>
      </c>
      <c r="F396" s="50" t="n">
        <v>62</v>
      </c>
      <c r="G396" s="50" t="n">
        <v>295</v>
      </c>
      <c r="H396" s="50" t="n">
        <v>197</v>
      </c>
      <c r="I396" s="50" t="n">
        <v>24</v>
      </c>
      <c r="J396" s="50" t="n">
        <v>334</v>
      </c>
      <c r="K396" s="50" t="n">
        <v>103</v>
      </c>
      <c r="L396" s="50" t="n">
        <v>-5.134</v>
      </c>
      <c r="M396" s="50" t="n">
        <v>154</v>
      </c>
      <c r="N396" s="50" t="n">
        <v>142</v>
      </c>
      <c r="O396" s="50" t="n">
        <v>30</v>
      </c>
      <c r="P396" s="50" t="n">
        <v>9</v>
      </c>
      <c r="Q396" s="50" t="n">
        <v>1</v>
      </c>
      <c r="R396" s="50" t="n">
        <v>4</v>
      </c>
      <c r="S396" s="50" t="n">
        <v>8</v>
      </c>
      <c r="T396" s="50" t="n">
        <v>1</v>
      </c>
      <c r="U396" s="50" t="n">
        <v>1</v>
      </c>
      <c r="V396" s="50" t="n">
        <v>37</v>
      </c>
      <c r="W396" s="50" t="n">
        <v>41.55</v>
      </c>
      <c r="X396" s="50" t="n">
        <v>152</v>
      </c>
      <c r="Y396" s="50" t="n">
        <v>37.004</v>
      </c>
      <c r="Z396" s="50" t="n">
        <v>108</v>
      </c>
      <c r="AA396" s="50" t="n">
        <v>7</v>
      </c>
      <c r="AB396" s="50" t="n">
        <v>28</v>
      </c>
      <c r="AC396" s="50" t="n">
        <v>108</v>
      </c>
      <c r="AD396" s="50" t="n">
        <v>9005.8</v>
      </c>
      <c r="AE396" s="50" t="n">
        <v>38</v>
      </c>
      <c r="AF396" s="50" t="n">
        <v>267</v>
      </c>
      <c r="AG396" s="50" t="n">
        <v>19180.1</v>
      </c>
      <c r="AH396" s="50" t="n">
        <v>55</v>
      </c>
    </row>
    <row r="397" customFormat="false" ht="15" hidden="false" customHeight="false" outlineLevel="0" collapsed="false">
      <c r="A397" s="50" t="s">
        <v>1228</v>
      </c>
      <c r="B397" s="50" t="s">
        <v>138</v>
      </c>
      <c r="C397" s="50" t="s">
        <v>486</v>
      </c>
      <c r="D397" s="50" t="n">
        <v>257</v>
      </c>
      <c r="E397" s="50" t="n">
        <v>135</v>
      </c>
      <c r="F397" s="50" t="n">
        <v>43</v>
      </c>
      <c r="G397" s="50" t="n">
        <v>130</v>
      </c>
      <c r="H397" s="50" t="n">
        <v>89</v>
      </c>
      <c r="I397" s="50" t="n">
        <v>21</v>
      </c>
      <c r="J397" s="50" t="n">
        <v>127</v>
      </c>
      <c r="K397" s="50" t="n">
        <v>46</v>
      </c>
      <c r="L397" s="50" t="n">
        <v>-8.077</v>
      </c>
      <c r="M397" s="50" t="n">
        <v>73</v>
      </c>
      <c r="N397" s="50" t="n">
        <v>68</v>
      </c>
      <c r="O397" s="50" t="n">
        <v>11</v>
      </c>
      <c r="P397" s="50" t="n">
        <v>3</v>
      </c>
      <c r="Q397" s="50" t="n">
        <v>0</v>
      </c>
      <c r="R397" s="50" t="n">
        <v>0</v>
      </c>
      <c r="S397" s="50" t="n">
        <v>4</v>
      </c>
      <c r="T397" s="50" t="n">
        <v>1</v>
      </c>
      <c r="U397" s="50" t="n">
        <v>0</v>
      </c>
      <c r="V397" s="50" t="n">
        <v>28</v>
      </c>
      <c r="W397" s="50" t="n">
        <v>14.45</v>
      </c>
      <c r="X397" s="50" t="n">
        <v>73</v>
      </c>
      <c r="Y397" s="50" t="n">
        <v>16.069</v>
      </c>
      <c r="Z397" s="50" t="n">
        <v>40</v>
      </c>
      <c r="AA397" s="50" t="n">
        <v>1</v>
      </c>
      <c r="AB397" s="50" t="n">
        <v>17</v>
      </c>
      <c r="AC397" s="50" t="n">
        <v>40</v>
      </c>
      <c r="AD397" s="50" t="n">
        <v>3537.3</v>
      </c>
      <c r="AE397" s="50" t="n">
        <v>13</v>
      </c>
      <c r="AF397" s="50" t="n">
        <v>117</v>
      </c>
      <c r="AG397" s="50" t="n">
        <v>8917.3</v>
      </c>
      <c r="AH397" s="50" t="n">
        <v>71</v>
      </c>
    </row>
    <row r="398" customFormat="false" ht="15" hidden="false" customHeight="false" outlineLevel="0" collapsed="false">
      <c r="A398" s="50" t="s">
        <v>1229</v>
      </c>
      <c r="B398" s="50" t="s">
        <v>138</v>
      </c>
      <c r="C398" s="50" t="s">
        <v>487</v>
      </c>
      <c r="D398" s="50" t="n">
        <v>240</v>
      </c>
      <c r="E398" s="50" t="n">
        <v>129</v>
      </c>
      <c r="F398" s="50" t="n">
        <v>38</v>
      </c>
      <c r="G398" s="50" t="n">
        <v>113</v>
      </c>
      <c r="H398" s="50" t="n">
        <v>79</v>
      </c>
      <c r="I398" s="50" t="n">
        <v>13</v>
      </c>
      <c r="J398" s="50" t="n">
        <v>127</v>
      </c>
      <c r="K398" s="50" t="n">
        <v>50</v>
      </c>
      <c r="L398" s="50" t="n">
        <v>-5.419</v>
      </c>
      <c r="M398" s="50" t="n">
        <v>61</v>
      </c>
      <c r="N398" s="50" t="n">
        <v>52</v>
      </c>
      <c r="O398" s="50" t="n">
        <v>7</v>
      </c>
      <c r="P398" s="50" t="n">
        <v>3</v>
      </c>
      <c r="Q398" s="50" t="n">
        <v>0</v>
      </c>
      <c r="R398" s="50" t="n">
        <v>1</v>
      </c>
      <c r="S398" s="50" t="n">
        <v>2</v>
      </c>
      <c r="T398" s="50" t="n">
        <v>2</v>
      </c>
      <c r="U398" s="50" t="n">
        <v>1</v>
      </c>
      <c r="V398" s="50" t="n">
        <v>21</v>
      </c>
      <c r="W398" s="50" t="n">
        <v>11.25</v>
      </c>
      <c r="X398" s="50" t="n">
        <v>57</v>
      </c>
      <c r="Y398" s="50" t="n">
        <v>9.812</v>
      </c>
      <c r="Z398" s="50" t="n">
        <v>36</v>
      </c>
      <c r="AA398" s="50" t="n">
        <v>2</v>
      </c>
      <c r="AB398" s="50" t="n">
        <v>8</v>
      </c>
      <c r="AC398" s="50" t="n">
        <v>36</v>
      </c>
      <c r="AD398" s="50" t="n">
        <v>2760.3</v>
      </c>
      <c r="AE398" s="50" t="n">
        <v>9</v>
      </c>
      <c r="AF398" s="50" t="n">
        <v>114</v>
      </c>
      <c r="AG398" s="50" t="n">
        <v>8276.9</v>
      </c>
      <c r="AH398" s="50" t="n">
        <v>20</v>
      </c>
    </row>
    <row r="399" customFormat="false" ht="15" hidden="false" customHeight="false" outlineLevel="0" collapsed="false">
      <c r="A399" s="50" t="s">
        <v>1230</v>
      </c>
      <c r="B399" s="50" t="s">
        <v>138</v>
      </c>
      <c r="C399" s="50" t="s">
        <v>607</v>
      </c>
      <c r="D399" s="50" t="n">
        <v>169</v>
      </c>
      <c r="E399" s="50" t="n">
        <v>83</v>
      </c>
      <c r="F399" s="50" t="n">
        <v>24</v>
      </c>
      <c r="G399" s="50" t="n">
        <v>79</v>
      </c>
      <c r="H399" s="50" t="n">
        <v>47</v>
      </c>
      <c r="I399" s="50" t="n">
        <v>4</v>
      </c>
      <c r="J399" s="50" t="n">
        <v>90</v>
      </c>
      <c r="K399" s="50" t="n">
        <v>36</v>
      </c>
      <c r="L399" s="50" t="n">
        <v>-6.133</v>
      </c>
      <c r="M399" s="50" t="n">
        <v>43</v>
      </c>
      <c r="N399" s="50" t="n">
        <v>42</v>
      </c>
      <c r="O399" s="50" t="n">
        <v>6</v>
      </c>
      <c r="P399" s="50" t="n">
        <v>2</v>
      </c>
      <c r="Q399" s="50" t="n">
        <v>0</v>
      </c>
      <c r="R399" s="50" t="n">
        <v>0</v>
      </c>
      <c r="S399" s="50" t="n">
        <v>0</v>
      </c>
      <c r="T399" s="50" t="n">
        <v>1</v>
      </c>
      <c r="U399" s="50" t="n">
        <v>0</v>
      </c>
      <c r="V399" s="50" t="n">
        <v>11</v>
      </c>
      <c r="W399" s="50" t="n">
        <v>6.8</v>
      </c>
      <c r="X399" s="50" t="n">
        <v>43</v>
      </c>
      <c r="Y399" s="50" t="n">
        <v>9.026</v>
      </c>
      <c r="Z399" s="50" t="n">
        <v>31</v>
      </c>
      <c r="AA399" s="50" t="n">
        <v>1</v>
      </c>
      <c r="AB399" s="50" t="n">
        <v>9</v>
      </c>
      <c r="AC399" s="50" t="n">
        <v>31</v>
      </c>
      <c r="AD399" s="50" t="n">
        <v>2688.5</v>
      </c>
      <c r="AE399" s="50" t="n">
        <v>8</v>
      </c>
      <c r="AF399" s="50" t="n">
        <v>73</v>
      </c>
      <c r="AG399" s="50" t="n">
        <v>5628</v>
      </c>
      <c r="AH399" s="50" t="n">
        <v>52</v>
      </c>
    </row>
    <row r="400" customFormat="false" ht="15" hidden="false" customHeight="false" outlineLevel="0" collapsed="false">
      <c r="A400" s="50" t="s">
        <v>1231</v>
      </c>
      <c r="B400" s="50" t="s">
        <v>138</v>
      </c>
      <c r="C400" s="50" t="s">
        <v>608</v>
      </c>
      <c r="D400" s="50" t="n">
        <v>119</v>
      </c>
      <c r="E400" s="50" t="n">
        <v>62</v>
      </c>
      <c r="F400" s="50" t="n">
        <v>16</v>
      </c>
      <c r="G400" s="50" t="n">
        <v>58</v>
      </c>
      <c r="H400" s="50" t="n">
        <v>43</v>
      </c>
      <c r="I400" s="50" t="n">
        <v>7</v>
      </c>
      <c r="J400" s="50" t="n">
        <v>61</v>
      </c>
      <c r="K400" s="50" t="n">
        <v>19</v>
      </c>
      <c r="L400" s="50" t="n">
        <v>-0.899</v>
      </c>
      <c r="M400" s="50" t="n">
        <v>32</v>
      </c>
      <c r="N400" s="50" t="n">
        <v>28</v>
      </c>
      <c r="O400" s="50" t="n">
        <v>6</v>
      </c>
      <c r="P400" s="50" t="n">
        <v>3</v>
      </c>
      <c r="Q400" s="50" t="n">
        <v>0</v>
      </c>
      <c r="R400" s="50" t="n">
        <v>0</v>
      </c>
      <c r="S400" s="50" t="n">
        <v>3</v>
      </c>
      <c r="T400" s="50" t="n">
        <v>0</v>
      </c>
      <c r="U400" s="50" t="n">
        <v>1</v>
      </c>
      <c r="V400" s="50" t="n">
        <v>8</v>
      </c>
      <c r="W400" s="50" t="n">
        <v>8.55</v>
      </c>
      <c r="X400" s="50" t="n">
        <v>32</v>
      </c>
      <c r="Y400" s="50" t="n">
        <v>7.361</v>
      </c>
      <c r="Z400" s="50" t="n">
        <v>21</v>
      </c>
      <c r="AA400" s="50" t="n">
        <v>1</v>
      </c>
      <c r="AB400" s="50" t="n">
        <v>8</v>
      </c>
      <c r="AC400" s="50" t="n">
        <v>21</v>
      </c>
      <c r="AD400" s="50" t="n">
        <v>1843.6</v>
      </c>
      <c r="AE400" s="50" t="n">
        <v>6</v>
      </c>
      <c r="AF400" s="50" t="n">
        <v>55</v>
      </c>
      <c r="AG400" s="50" t="n">
        <v>3941.9</v>
      </c>
      <c r="AH400" s="50" t="n">
        <v>8</v>
      </c>
    </row>
    <row r="401" customFormat="false" ht="15" hidden="false" customHeight="false" outlineLevel="0" collapsed="false">
      <c r="A401" s="50" t="s">
        <v>1232</v>
      </c>
      <c r="B401" s="50" t="s">
        <v>138</v>
      </c>
      <c r="C401" s="50" t="s">
        <v>610</v>
      </c>
      <c r="D401" s="50" t="n">
        <v>115</v>
      </c>
      <c r="E401" s="50" t="n">
        <v>49</v>
      </c>
      <c r="F401" s="50" t="n">
        <v>16</v>
      </c>
      <c r="G401" s="50" t="n">
        <v>50</v>
      </c>
      <c r="H401" s="50" t="n">
        <v>31</v>
      </c>
      <c r="I401" s="50" t="n">
        <v>7</v>
      </c>
      <c r="J401" s="50" t="n">
        <v>65</v>
      </c>
      <c r="K401" s="50" t="n">
        <v>18</v>
      </c>
      <c r="L401" s="50" t="n">
        <v>-2.527</v>
      </c>
      <c r="M401" s="50" t="n">
        <v>28</v>
      </c>
      <c r="N401" s="50" t="n">
        <v>23</v>
      </c>
      <c r="O401" s="50" t="n">
        <v>4</v>
      </c>
      <c r="P401" s="50" t="n">
        <v>0</v>
      </c>
      <c r="Q401" s="50" t="n">
        <v>0</v>
      </c>
      <c r="R401" s="50" t="n">
        <v>0</v>
      </c>
      <c r="S401" s="50" t="n">
        <v>4</v>
      </c>
      <c r="T401" s="50" t="n">
        <v>0</v>
      </c>
      <c r="U401" s="50" t="n">
        <v>1</v>
      </c>
      <c r="V401" s="50" t="n">
        <v>9</v>
      </c>
      <c r="W401" s="50" t="n">
        <v>6.4</v>
      </c>
      <c r="X401" s="50" t="n">
        <v>28</v>
      </c>
      <c r="Y401" s="50" t="n">
        <v>6.859</v>
      </c>
      <c r="Z401" s="50" t="n">
        <v>15</v>
      </c>
      <c r="AA401" s="50" t="n">
        <v>0</v>
      </c>
      <c r="AB401" s="50" t="n">
        <v>2</v>
      </c>
      <c r="AC401" s="50" t="n">
        <v>15</v>
      </c>
      <c r="AD401" s="50" t="n">
        <v>1278.8</v>
      </c>
      <c r="AE401" s="50" t="n">
        <v>5</v>
      </c>
      <c r="AF401" s="50" t="n">
        <v>44</v>
      </c>
      <c r="AG401" s="50" t="n">
        <v>3170.5</v>
      </c>
      <c r="AH401" s="50" t="n">
        <v>6</v>
      </c>
    </row>
    <row r="402" customFormat="false" ht="15" hidden="false" customHeight="false" outlineLevel="0" collapsed="false">
      <c r="A402" s="50" t="s">
        <v>1233</v>
      </c>
      <c r="B402" s="50" t="s">
        <v>138</v>
      </c>
      <c r="C402" s="50" t="s">
        <v>256</v>
      </c>
      <c r="D402" s="50" t="n">
        <v>7</v>
      </c>
      <c r="E402" s="50" t="n">
        <v>5</v>
      </c>
      <c r="F402" s="50" t="n">
        <v>4</v>
      </c>
      <c r="G402" s="50" t="n">
        <v>4</v>
      </c>
      <c r="H402" s="50" t="n">
        <v>3</v>
      </c>
      <c r="I402" s="50" t="n">
        <v>2</v>
      </c>
      <c r="J402" s="50" t="n">
        <v>3</v>
      </c>
      <c r="K402" s="50" t="n">
        <v>2</v>
      </c>
      <c r="L402" s="50" t="n">
        <v>-0.587</v>
      </c>
      <c r="M402" s="50" t="n">
        <v>2</v>
      </c>
      <c r="N402" s="50" t="n">
        <v>2</v>
      </c>
      <c r="O402" s="50" t="n">
        <v>0</v>
      </c>
      <c r="P402" s="50" t="n">
        <v>0</v>
      </c>
      <c r="Q402" s="50" t="n">
        <v>0</v>
      </c>
      <c r="R402" s="50" t="n">
        <v>0</v>
      </c>
      <c r="S402" s="50" t="n">
        <v>0</v>
      </c>
      <c r="T402" s="50" t="n">
        <v>0</v>
      </c>
      <c r="U402" s="50" t="n">
        <v>0</v>
      </c>
      <c r="V402" s="50" t="n">
        <v>1</v>
      </c>
      <c r="W402" s="50" t="n">
        <v>0</v>
      </c>
      <c r="X402" s="50" t="n">
        <v>2</v>
      </c>
      <c r="Y402" s="50" t="n">
        <v>0.104</v>
      </c>
      <c r="Z402" s="50" t="n">
        <v>1</v>
      </c>
      <c r="AA402" s="50" t="n">
        <v>0</v>
      </c>
      <c r="AB402" s="50" t="n">
        <v>0</v>
      </c>
      <c r="AC402" s="50" t="n">
        <v>1</v>
      </c>
      <c r="AD402" s="50" t="n">
        <v>59.3</v>
      </c>
      <c r="AE402" s="50" t="n">
        <v>0</v>
      </c>
      <c r="AF402" s="50" t="n">
        <v>4</v>
      </c>
      <c r="AG402" s="50" t="n">
        <v>296.5</v>
      </c>
      <c r="AH402" s="50" t="n">
        <v>1</v>
      </c>
    </row>
    <row r="403" customFormat="false" ht="15" hidden="false" customHeight="false" outlineLevel="0" collapsed="false">
      <c r="A403" s="50" t="s">
        <v>1234</v>
      </c>
      <c r="B403" s="50" t="s">
        <v>140</v>
      </c>
      <c r="C403" s="50" t="s">
        <v>488</v>
      </c>
      <c r="D403" s="50" t="n">
        <v>2906</v>
      </c>
      <c r="E403" s="50" t="n">
        <v>1249</v>
      </c>
      <c r="F403" s="50" t="n">
        <v>257</v>
      </c>
      <c r="G403" s="50" t="n">
        <v>1414</v>
      </c>
      <c r="H403" s="50" t="n">
        <v>883</v>
      </c>
      <c r="I403" s="50" t="n">
        <v>129</v>
      </c>
      <c r="J403" s="50" t="n">
        <v>1467</v>
      </c>
      <c r="K403" s="50" t="n">
        <v>364</v>
      </c>
      <c r="L403" s="50" t="n">
        <v>23.705</v>
      </c>
      <c r="M403" s="50" t="n">
        <v>680</v>
      </c>
      <c r="N403" s="50" t="n">
        <v>582</v>
      </c>
      <c r="O403" s="50" t="n">
        <v>156</v>
      </c>
      <c r="P403" s="50" t="n">
        <v>37</v>
      </c>
      <c r="Q403" s="50" t="n">
        <v>3</v>
      </c>
      <c r="R403" s="50" t="n">
        <v>21</v>
      </c>
      <c r="S403" s="50" t="n">
        <v>90</v>
      </c>
      <c r="T403" s="50" t="n">
        <v>1</v>
      </c>
      <c r="U403" s="50" t="n">
        <v>2</v>
      </c>
      <c r="V403" s="50" t="n">
        <v>171</v>
      </c>
      <c r="W403" s="50" t="n">
        <v>240.15</v>
      </c>
      <c r="X403" s="50" t="n">
        <v>669</v>
      </c>
      <c r="Y403" s="50" t="n">
        <v>230.256</v>
      </c>
      <c r="Z403" s="50" t="n">
        <v>418</v>
      </c>
      <c r="AA403" s="50" t="n">
        <v>32</v>
      </c>
      <c r="AB403" s="50" t="n">
        <v>174</v>
      </c>
      <c r="AC403" s="50" t="n">
        <v>416</v>
      </c>
      <c r="AD403" s="50" t="n">
        <v>36986.9</v>
      </c>
      <c r="AE403" s="50" t="n">
        <v>162</v>
      </c>
      <c r="AF403" s="50" t="n">
        <v>1065</v>
      </c>
      <c r="AG403" s="50" t="n">
        <v>74661.8</v>
      </c>
      <c r="AH403" s="50" t="n">
        <v>119</v>
      </c>
    </row>
    <row r="404" customFormat="false" ht="15" hidden="false" customHeight="false" outlineLevel="0" collapsed="false">
      <c r="A404" s="50" t="s">
        <v>1235</v>
      </c>
      <c r="B404" s="50" t="s">
        <v>140</v>
      </c>
      <c r="C404" s="50" t="s">
        <v>489</v>
      </c>
      <c r="D404" s="50" t="n">
        <v>2296</v>
      </c>
      <c r="E404" s="50" t="n">
        <v>1075</v>
      </c>
      <c r="F404" s="50" t="n">
        <v>199</v>
      </c>
      <c r="G404" s="50" t="n">
        <v>1082</v>
      </c>
      <c r="H404" s="50" t="n">
        <v>736</v>
      </c>
      <c r="I404" s="50" t="n">
        <v>80</v>
      </c>
      <c r="J404" s="50" t="n">
        <v>1196</v>
      </c>
      <c r="K404" s="50" t="n">
        <v>339</v>
      </c>
      <c r="L404" s="50" t="n">
        <v>10.618</v>
      </c>
      <c r="M404" s="50" t="n">
        <v>640</v>
      </c>
      <c r="N404" s="50" t="n">
        <v>566</v>
      </c>
      <c r="O404" s="50" t="n">
        <v>153</v>
      </c>
      <c r="P404" s="50" t="n">
        <v>27</v>
      </c>
      <c r="Q404" s="50" t="n">
        <v>1</v>
      </c>
      <c r="R404" s="50" t="n">
        <v>18</v>
      </c>
      <c r="S404" s="50" t="n">
        <v>61</v>
      </c>
      <c r="T404" s="50" t="n">
        <v>4</v>
      </c>
      <c r="U404" s="50" t="n">
        <v>9</v>
      </c>
      <c r="V404" s="50" t="n">
        <v>94</v>
      </c>
      <c r="W404" s="50" t="n">
        <v>208.95</v>
      </c>
      <c r="X404" s="50" t="n">
        <v>634</v>
      </c>
      <c r="Y404" s="50" t="n">
        <v>212.037</v>
      </c>
      <c r="Z404" s="50" t="n">
        <v>481</v>
      </c>
      <c r="AA404" s="50" t="n">
        <v>41</v>
      </c>
      <c r="AB404" s="50" t="n">
        <v>212</v>
      </c>
      <c r="AC404" s="50" t="n">
        <v>481</v>
      </c>
      <c r="AD404" s="50" t="n">
        <v>43432.8</v>
      </c>
      <c r="AE404" s="50" t="n">
        <v>161</v>
      </c>
      <c r="AF404" s="50" t="n">
        <v>929</v>
      </c>
      <c r="AG404" s="50" t="n">
        <v>68318.9</v>
      </c>
      <c r="AH404" s="50" t="n">
        <v>354</v>
      </c>
    </row>
    <row r="405" customFormat="false" ht="15" hidden="false" customHeight="false" outlineLevel="0" collapsed="false">
      <c r="A405" s="50" t="s">
        <v>1236</v>
      </c>
      <c r="B405" s="50" t="s">
        <v>140</v>
      </c>
      <c r="C405" s="50" t="s">
        <v>490</v>
      </c>
      <c r="D405" s="50" t="n">
        <v>2421</v>
      </c>
      <c r="E405" s="50" t="n">
        <v>977</v>
      </c>
      <c r="F405" s="50" t="n">
        <v>268</v>
      </c>
      <c r="G405" s="50" t="n">
        <v>1126</v>
      </c>
      <c r="H405" s="50" t="n">
        <v>698</v>
      </c>
      <c r="I405" s="50" t="n">
        <v>108</v>
      </c>
      <c r="J405" s="50" t="n">
        <v>1279</v>
      </c>
      <c r="K405" s="50" t="n">
        <v>277</v>
      </c>
      <c r="L405" s="50" t="n">
        <v>26.484</v>
      </c>
      <c r="M405" s="50" t="n">
        <v>578</v>
      </c>
      <c r="N405" s="50" t="n">
        <v>477</v>
      </c>
      <c r="O405" s="50" t="n">
        <v>127</v>
      </c>
      <c r="P405" s="50" t="n">
        <v>22</v>
      </c>
      <c r="Q405" s="50" t="n">
        <v>2</v>
      </c>
      <c r="R405" s="50" t="n">
        <v>26</v>
      </c>
      <c r="S405" s="50" t="n">
        <v>94</v>
      </c>
      <c r="T405" s="50" t="n">
        <v>4</v>
      </c>
      <c r="U405" s="50" t="n">
        <v>3</v>
      </c>
      <c r="V405" s="50" t="n">
        <v>156</v>
      </c>
      <c r="W405" s="50" t="n">
        <v>215.65</v>
      </c>
      <c r="X405" s="50" t="n">
        <v>569</v>
      </c>
      <c r="Y405" s="50" t="n">
        <v>210.905</v>
      </c>
      <c r="Z405" s="50" t="n">
        <v>324</v>
      </c>
      <c r="AA405" s="50" t="n">
        <v>45</v>
      </c>
      <c r="AB405" s="50" t="n">
        <v>168</v>
      </c>
      <c r="AC405" s="50" t="n">
        <v>320</v>
      </c>
      <c r="AD405" s="50" t="n">
        <v>29462</v>
      </c>
      <c r="AE405" s="50" t="n">
        <v>128</v>
      </c>
      <c r="AF405" s="50" t="n">
        <v>848</v>
      </c>
      <c r="AG405" s="50" t="n">
        <v>64874.2</v>
      </c>
      <c r="AH405" s="50" t="n">
        <v>583</v>
      </c>
    </row>
    <row r="406" customFormat="false" ht="15" hidden="false" customHeight="false" outlineLevel="0" collapsed="false">
      <c r="A406" s="50" t="s">
        <v>1237</v>
      </c>
      <c r="B406" s="50" t="s">
        <v>140</v>
      </c>
      <c r="C406" s="50" t="s">
        <v>491</v>
      </c>
      <c r="D406" s="50" t="n">
        <v>2207</v>
      </c>
      <c r="E406" s="50" t="n">
        <v>1046</v>
      </c>
      <c r="F406" s="50" t="n">
        <v>244</v>
      </c>
      <c r="G406" s="50" t="n">
        <v>1032</v>
      </c>
      <c r="H406" s="50" t="n">
        <v>654</v>
      </c>
      <c r="I406" s="50" t="n">
        <v>84</v>
      </c>
      <c r="J406" s="50" t="n">
        <v>1157</v>
      </c>
      <c r="K406" s="50" t="n">
        <v>391</v>
      </c>
      <c r="L406" s="50" t="n">
        <v>22.286</v>
      </c>
      <c r="M406" s="50" t="n">
        <v>573</v>
      </c>
      <c r="N406" s="50" t="n">
        <v>522</v>
      </c>
      <c r="O406" s="50" t="n">
        <v>152</v>
      </c>
      <c r="P406" s="50" t="n">
        <v>27</v>
      </c>
      <c r="Q406" s="50" t="n">
        <v>0</v>
      </c>
      <c r="R406" s="50" t="n">
        <v>25</v>
      </c>
      <c r="S406" s="50" t="n">
        <v>47</v>
      </c>
      <c r="T406" s="50" t="n">
        <v>2</v>
      </c>
      <c r="U406" s="50" t="n">
        <v>2</v>
      </c>
      <c r="V406" s="50" t="n">
        <v>134</v>
      </c>
      <c r="W406" s="50" t="n">
        <v>202.55</v>
      </c>
      <c r="X406" s="50" t="n">
        <v>566</v>
      </c>
      <c r="Y406" s="50" t="n">
        <v>194.73</v>
      </c>
      <c r="Z406" s="50" t="n">
        <v>390</v>
      </c>
      <c r="AA406" s="50" t="n">
        <v>48</v>
      </c>
      <c r="AB406" s="50" t="n">
        <v>183</v>
      </c>
      <c r="AC406" s="50" t="n">
        <v>389</v>
      </c>
      <c r="AD406" s="50" t="n">
        <v>35633.7</v>
      </c>
      <c r="AE406" s="50" t="n">
        <v>133</v>
      </c>
      <c r="AF406" s="50" t="n">
        <v>893</v>
      </c>
      <c r="AG406" s="50" t="n">
        <v>66527.1</v>
      </c>
      <c r="AH406" s="50" t="n">
        <v>425</v>
      </c>
    </row>
    <row r="407" customFormat="false" ht="15" hidden="false" customHeight="false" outlineLevel="0" collapsed="false">
      <c r="A407" s="50" t="s">
        <v>1238</v>
      </c>
      <c r="B407" s="50" t="s">
        <v>140</v>
      </c>
      <c r="C407" s="50" t="s">
        <v>492</v>
      </c>
      <c r="D407" s="50" t="n">
        <v>2145</v>
      </c>
      <c r="E407" s="50" t="n">
        <v>938</v>
      </c>
      <c r="F407" s="50" t="n">
        <v>306</v>
      </c>
      <c r="G407" s="50" t="n">
        <v>1039</v>
      </c>
      <c r="H407" s="50" t="n">
        <v>688</v>
      </c>
      <c r="I407" s="50" t="n">
        <v>152</v>
      </c>
      <c r="J407" s="50" t="n">
        <v>1099</v>
      </c>
      <c r="K407" s="50" t="n">
        <v>250</v>
      </c>
      <c r="L407" s="50" t="n">
        <v>5.325</v>
      </c>
      <c r="M407" s="50" t="n">
        <v>531</v>
      </c>
      <c r="N407" s="50" t="n">
        <v>461</v>
      </c>
      <c r="O407" s="50" t="n">
        <v>121</v>
      </c>
      <c r="P407" s="50" t="n">
        <v>30</v>
      </c>
      <c r="Q407" s="50" t="n">
        <v>4</v>
      </c>
      <c r="R407" s="50" t="n">
        <v>11</v>
      </c>
      <c r="S407" s="50" t="n">
        <v>60</v>
      </c>
      <c r="T407" s="50" t="n">
        <v>6</v>
      </c>
      <c r="U407" s="50" t="n">
        <v>1</v>
      </c>
      <c r="V407" s="50" t="n">
        <v>167</v>
      </c>
      <c r="W407" s="50" t="n">
        <v>179.1</v>
      </c>
      <c r="X407" s="50" t="n">
        <v>525</v>
      </c>
      <c r="Y407" s="50" t="n">
        <v>185.225</v>
      </c>
      <c r="Z407" s="50" t="n">
        <v>298</v>
      </c>
      <c r="AA407" s="50" t="n">
        <v>35</v>
      </c>
      <c r="AB407" s="50" t="n">
        <v>157</v>
      </c>
      <c r="AC407" s="50" t="n">
        <v>298</v>
      </c>
      <c r="AD407" s="50" t="n">
        <v>27599.6</v>
      </c>
      <c r="AE407" s="50" t="n">
        <v>99</v>
      </c>
      <c r="AF407" s="50" t="n">
        <v>822</v>
      </c>
      <c r="AG407" s="50" t="n">
        <v>63866.9</v>
      </c>
      <c r="AH407" s="50" t="n">
        <v>672</v>
      </c>
    </row>
    <row r="408" customFormat="false" ht="15" hidden="false" customHeight="false" outlineLevel="0" collapsed="false">
      <c r="A408" s="50" t="s">
        <v>1239</v>
      </c>
      <c r="B408" s="50" t="s">
        <v>140</v>
      </c>
      <c r="C408" s="50" t="s">
        <v>494</v>
      </c>
      <c r="D408" s="50" t="n">
        <v>2103</v>
      </c>
      <c r="E408" s="50" t="n">
        <v>947</v>
      </c>
      <c r="F408" s="50" t="n">
        <v>262</v>
      </c>
      <c r="G408" s="50" t="n">
        <v>1005</v>
      </c>
      <c r="H408" s="50" t="n">
        <v>683</v>
      </c>
      <c r="I408" s="50" t="n">
        <v>124</v>
      </c>
      <c r="J408" s="50" t="n">
        <v>1081</v>
      </c>
      <c r="K408" s="50" t="n">
        <v>264</v>
      </c>
      <c r="L408" s="50" t="n">
        <v>-5.694</v>
      </c>
      <c r="M408" s="50" t="n">
        <v>500</v>
      </c>
      <c r="N408" s="50" t="n">
        <v>442</v>
      </c>
      <c r="O408" s="50" t="n">
        <v>104</v>
      </c>
      <c r="P408" s="50" t="n">
        <v>23</v>
      </c>
      <c r="Q408" s="50" t="n">
        <v>2</v>
      </c>
      <c r="R408" s="50" t="n">
        <v>12</v>
      </c>
      <c r="S408" s="50" t="n">
        <v>49</v>
      </c>
      <c r="T408" s="50" t="n">
        <v>4</v>
      </c>
      <c r="U408" s="50" t="n">
        <v>4</v>
      </c>
      <c r="V408" s="50" t="n">
        <v>135</v>
      </c>
      <c r="W408" s="50" t="n">
        <v>151.25</v>
      </c>
      <c r="X408" s="50" t="n">
        <v>494</v>
      </c>
      <c r="Y408" s="50" t="n">
        <v>152.256</v>
      </c>
      <c r="Z408" s="50" t="n">
        <v>312</v>
      </c>
      <c r="AA408" s="50" t="n">
        <v>30</v>
      </c>
      <c r="AB408" s="50" t="n">
        <v>134</v>
      </c>
      <c r="AC408" s="50" t="n">
        <v>311</v>
      </c>
      <c r="AD408" s="50" t="n">
        <v>27404</v>
      </c>
      <c r="AE408" s="50" t="n">
        <v>94</v>
      </c>
      <c r="AF408" s="50" t="n">
        <v>795</v>
      </c>
      <c r="AG408" s="50" t="n">
        <v>58159.7</v>
      </c>
      <c r="AH408" s="50" t="n">
        <v>251</v>
      </c>
    </row>
    <row r="409" customFormat="false" ht="15" hidden="false" customHeight="false" outlineLevel="0" collapsed="false">
      <c r="A409" s="50" t="s">
        <v>1240</v>
      </c>
      <c r="B409" s="50" t="s">
        <v>140</v>
      </c>
      <c r="C409" s="50" t="s">
        <v>495</v>
      </c>
      <c r="D409" s="50" t="n">
        <v>1607</v>
      </c>
      <c r="E409" s="50" t="n">
        <v>719</v>
      </c>
      <c r="F409" s="50" t="n">
        <v>130</v>
      </c>
      <c r="G409" s="50" t="n">
        <v>783</v>
      </c>
      <c r="H409" s="50" t="n">
        <v>450</v>
      </c>
      <c r="I409" s="50" t="n">
        <v>37</v>
      </c>
      <c r="J409" s="50" t="n">
        <v>821</v>
      </c>
      <c r="K409" s="50" t="n">
        <v>269</v>
      </c>
      <c r="L409" s="50" t="n">
        <v>-2.31</v>
      </c>
      <c r="M409" s="50" t="n">
        <v>415</v>
      </c>
      <c r="N409" s="50" t="n">
        <v>371</v>
      </c>
      <c r="O409" s="50" t="n">
        <v>100</v>
      </c>
      <c r="P409" s="50" t="n">
        <v>14</v>
      </c>
      <c r="Q409" s="50" t="n">
        <v>4</v>
      </c>
      <c r="R409" s="50" t="n">
        <v>9</v>
      </c>
      <c r="S409" s="50" t="n">
        <v>35</v>
      </c>
      <c r="T409" s="50" t="n">
        <v>0</v>
      </c>
      <c r="U409" s="50" t="n">
        <v>5</v>
      </c>
      <c r="V409" s="50" t="n">
        <v>82</v>
      </c>
      <c r="W409" s="50" t="n">
        <v>132.8</v>
      </c>
      <c r="X409" s="50" t="n">
        <v>411</v>
      </c>
      <c r="Y409" s="50" t="n">
        <v>121.958</v>
      </c>
      <c r="Z409" s="50" t="n">
        <v>298</v>
      </c>
      <c r="AA409" s="50" t="n">
        <v>12</v>
      </c>
      <c r="AB409" s="50" t="n">
        <v>112</v>
      </c>
      <c r="AC409" s="50" t="n">
        <v>298</v>
      </c>
      <c r="AD409" s="50" t="n">
        <v>26091.6</v>
      </c>
      <c r="AE409" s="50" t="n">
        <v>91</v>
      </c>
      <c r="AF409" s="50" t="n">
        <v>612</v>
      </c>
      <c r="AG409" s="50" t="n">
        <v>44881.7</v>
      </c>
      <c r="AH409" s="50" t="n">
        <v>210</v>
      </c>
    </row>
    <row r="410" customFormat="false" ht="15" hidden="false" customHeight="false" outlineLevel="0" collapsed="false">
      <c r="A410" s="50" t="s">
        <v>1241</v>
      </c>
      <c r="B410" s="50" t="s">
        <v>140</v>
      </c>
      <c r="C410" s="50" t="s">
        <v>497</v>
      </c>
      <c r="D410" s="50" t="n">
        <v>1542</v>
      </c>
      <c r="E410" s="50" t="n">
        <v>699</v>
      </c>
      <c r="F410" s="50" t="n">
        <v>137</v>
      </c>
      <c r="G410" s="50" t="n">
        <v>759</v>
      </c>
      <c r="H410" s="50" t="n">
        <v>467</v>
      </c>
      <c r="I410" s="50" t="n">
        <v>53</v>
      </c>
      <c r="J410" s="50" t="n">
        <v>780</v>
      </c>
      <c r="K410" s="50" t="n">
        <v>231</v>
      </c>
      <c r="L410" s="50" t="n">
        <v>-12.421</v>
      </c>
      <c r="M410" s="50" t="n">
        <v>387</v>
      </c>
      <c r="N410" s="50" t="n">
        <v>339</v>
      </c>
      <c r="O410" s="50" t="n">
        <v>83</v>
      </c>
      <c r="P410" s="50" t="n">
        <v>13</v>
      </c>
      <c r="Q410" s="50" t="n">
        <v>3</v>
      </c>
      <c r="R410" s="50" t="n">
        <v>4</v>
      </c>
      <c r="S410" s="50" t="n">
        <v>32</v>
      </c>
      <c r="T410" s="50" t="n">
        <v>2</v>
      </c>
      <c r="U410" s="50" t="n">
        <v>0</v>
      </c>
      <c r="V410" s="50" t="n">
        <v>86</v>
      </c>
      <c r="W410" s="50" t="n">
        <v>110.25</v>
      </c>
      <c r="X410" s="50" t="n">
        <v>373</v>
      </c>
      <c r="Y410" s="50" t="n">
        <v>103.465</v>
      </c>
      <c r="Z410" s="50" t="n">
        <v>266</v>
      </c>
      <c r="AA410" s="50" t="n">
        <v>9</v>
      </c>
      <c r="AB410" s="50" t="n">
        <v>74</v>
      </c>
      <c r="AC410" s="50" t="n">
        <v>265</v>
      </c>
      <c r="AD410" s="50" t="n">
        <v>21154</v>
      </c>
      <c r="AE410" s="50" t="n">
        <v>81</v>
      </c>
      <c r="AF410" s="50" t="n">
        <v>566</v>
      </c>
      <c r="AG410" s="50" t="n">
        <v>38985.9</v>
      </c>
      <c r="AH410" s="50" t="n">
        <v>29</v>
      </c>
    </row>
    <row r="411" customFormat="false" ht="15" hidden="false" customHeight="false" outlineLevel="0" collapsed="false">
      <c r="A411" s="50" t="s">
        <v>1242</v>
      </c>
      <c r="B411" s="50" t="s">
        <v>140</v>
      </c>
      <c r="C411" s="50" t="s">
        <v>499</v>
      </c>
      <c r="D411" s="50" t="n">
        <v>1458</v>
      </c>
      <c r="E411" s="50" t="n">
        <v>624</v>
      </c>
      <c r="F411" s="50" t="n">
        <v>52</v>
      </c>
      <c r="G411" s="50" t="n">
        <v>741</v>
      </c>
      <c r="H411" s="50" t="n">
        <v>443</v>
      </c>
      <c r="I411" s="50" t="n">
        <v>18</v>
      </c>
      <c r="J411" s="50" t="n">
        <v>706</v>
      </c>
      <c r="K411" s="50" t="n">
        <v>174</v>
      </c>
      <c r="L411" s="50" t="n">
        <v>-11.831</v>
      </c>
      <c r="M411" s="50" t="n">
        <v>384</v>
      </c>
      <c r="N411" s="50" t="n">
        <v>339</v>
      </c>
      <c r="O411" s="50" t="n">
        <v>78</v>
      </c>
      <c r="P411" s="50" t="n">
        <v>18</v>
      </c>
      <c r="Q411" s="50" t="n">
        <v>0</v>
      </c>
      <c r="R411" s="50" t="n">
        <v>4</v>
      </c>
      <c r="S411" s="50" t="n">
        <v>31</v>
      </c>
      <c r="T411" s="50" t="n">
        <v>2</v>
      </c>
      <c r="U411" s="50" t="n">
        <v>4</v>
      </c>
      <c r="V411" s="50" t="n">
        <v>38</v>
      </c>
      <c r="W411" s="50" t="n">
        <v>107.5</v>
      </c>
      <c r="X411" s="50" t="n">
        <v>379</v>
      </c>
      <c r="Y411" s="50" t="n">
        <v>108.989</v>
      </c>
      <c r="Z411" s="50" t="n">
        <v>307</v>
      </c>
      <c r="AA411" s="50" t="n">
        <v>7</v>
      </c>
      <c r="AB411" s="50" t="n">
        <v>82</v>
      </c>
      <c r="AC411" s="50" t="n">
        <v>306</v>
      </c>
      <c r="AD411" s="50" t="n">
        <v>25831.8</v>
      </c>
      <c r="AE411" s="50" t="n">
        <v>86</v>
      </c>
      <c r="AF411" s="50" t="n">
        <v>525</v>
      </c>
      <c r="AG411" s="50" t="n">
        <v>35810.3</v>
      </c>
      <c r="AH411" s="50" t="n">
        <v>17</v>
      </c>
    </row>
    <row r="412" customFormat="false" ht="15" hidden="false" customHeight="false" outlineLevel="0" collapsed="false">
      <c r="A412" s="50" t="s">
        <v>1243</v>
      </c>
      <c r="B412" s="50" t="s">
        <v>140</v>
      </c>
      <c r="C412" s="50" t="s">
        <v>501</v>
      </c>
      <c r="D412" s="50" t="n">
        <v>1357</v>
      </c>
      <c r="E412" s="50" t="n">
        <v>519</v>
      </c>
      <c r="F412" s="50" t="n">
        <v>91</v>
      </c>
      <c r="G412" s="50" t="n">
        <v>634</v>
      </c>
      <c r="H412" s="50" t="n">
        <v>351</v>
      </c>
      <c r="I412" s="50" t="n">
        <v>37</v>
      </c>
      <c r="J412" s="50" t="n">
        <v>716</v>
      </c>
      <c r="K412" s="50" t="n">
        <v>168</v>
      </c>
      <c r="L412" s="50" t="n">
        <v>14.149</v>
      </c>
      <c r="M412" s="50" t="n">
        <v>331</v>
      </c>
      <c r="N412" s="50" t="n">
        <v>288</v>
      </c>
      <c r="O412" s="50" t="n">
        <v>88</v>
      </c>
      <c r="P412" s="50" t="n">
        <v>18</v>
      </c>
      <c r="Q412" s="50" t="n">
        <v>2</v>
      </c>
      <c r="R412" s="50" t="n">
        <v>6</v>
      </c>
      <c r="S412" s="50" t="n">
        <v>35</v>
      </c>
      <c r="T412" s="50" t="n">
        <v>6</v>
      </c>
      <c r="U412" s="50" t="n">
        <v>2</v>
      </c>
      <c r="V412" s="50" t="n">
        <v>53</v>
      </c>
      <c r="W412" s="50" t="n">
        <v>120.8</v>
      </c>
      <c r="X412" s="50" t="n">
        <v>329</v>
      </c>
      <c r="Y412" s="50" t="n">
        <v>108.386</v>
      </c>
      <c r="Z412" s="50" t="n">
        <v>237</v>
      </c>
      <c r="AA412" s="50" t="n">
        <v>12</v>
      </c>
      <c r="AB412" s="50" t="n">
        <v>103</v>
      </c>
      <c r="AC412" s="50" t="n">
        <v>237</v>
      </c>
      <c r="AD412" s="50" t="n">
        <v>21355.6</v>
      </c>
      <c r="AE412" s="50" t="n">
        <v>75</v>
      </c>
      <c r="AF412" s="50" t="n">
        <v>445</v>
      </c>
      <c r="AG412" s="50" t="n">
        <v>31374.9</v>
      </c>
      <c r="AH412" s="50" t="n">
        <v>59</v>
      </c>
    </row>
    <row r="413" customFormat="false" ht="15" hidden="false" customHeight="false" outlineLevel="0" collapsed="false">
      <c r="A413" s="50" t="s">
        <v>1244</v>
      </c>
      <c r="B413" s="50" t="s">
        <v>140</v>
      </c>
      <c r="C413" s="50" t="s">
        <v>503</v>
      </c>
      <c r="D413" s="50" t="n">
        <v>1151</v>
      </c>
      <c r="E413" s="50" t="n">
        <v>414</v>
      </c>
      <c r="F413" s="50" t="n">
        <v>111</v>
      </c>
      <c r="G413" s="50" t="n">
        <v>533</v>
      </c>
      <c r="H413" s="50" t="n">
        <v>272</v>
      </c>
      <c r="I413" s="50" t="n">
        <v>47</v>
      </c>
      <c r="J413" s="50" t="n">
        <v>605</v>
      </c>
      <c r="K413" s="50" t="n">
        <v>139</v>
      </c>
      <c r="L413" s="50" t="n">
        <v>9.126</v>
      </c>
      <c r="M413" s="50" t="n">
        <v>275</v>
      </c>
      <c r="N413" s="50" t="n">
        <v>225</v>
      </c>
      <c r="O413" s="50" t="n">
        <v>47</v>
      </c>
      <c r="P413" s="50" t="n">
        <v>10</v>
      </c>
      <c r="Q413" s="50" t="n">
        <v>1</v>
      </c>
      <c r="R413" s="50" t="n">
        <v>12</v>
      </c>
      <c r="S413" s="50" t="n">
        <v>46</v>
      </c>
      <c r="T413" s="50" t="n">
        <v>3</v>
      </c>
      <c r="U413" s="50" t="n">
        <v>1</v>
      </c>
      <c r="V413" s="50" t="n">
        <v>59</v>
      </c>
      <c r="W413" s="50" t="n">
        <v>91.9</v>
      </c>
      <c r="X413" s="50" t="n">
        <v>272</v>
      </c>
      <c r="Y413" s="50" t="n">
        <v>91.306</v>
      </c>
      <c r="Z413" s="50" t="n">
        <v>167</v>
      </c>
      <c r="AA413" s="50" t="n">
        <v>14</v>
      </c>
      <c r="AB413" s="50" t="n">
        <v>59</v>
      </c>
      <c r="AC413" s="50" t="n">
        <v>167</v>
      </c>
      <c r="AD413" s="50" t="n">
        <v>14672.9</v>
      </c>
      <c r="AE413" s="50" t="n">
        <v>50</v>
      </c>
      <c r="AF413" s="50" t="n">
        <v>355</v>
      </c>
      <c r="AG413" s="50" t="n">
        <v>25330.3</v>
      </c>
      <c r="AH413" s="50" t="n">
        <v>80</v>
      </c>
    </row>
    <row r="414" customFormat="false" ht="15" hidden="false" customHeight="false" outlineLevel="0" collapsed="false">
      <c r="A414" s="50" t="s">
        <v>1245</v>
      </c>
      <c r="B414" s="50" t="s">
        <v>140</v>
      </c>
      <c r="C414" s="50" t="s">
        <v>504</v>
      </c>
      <c r="D414" s="50" t="n">
        <v>1041</v>
      </c>
      <c r="E414" s="50" t="n">
        <v>482</v>
      </c>
      <c r="F414" s="50" t="n">
        <v>92</v>
      </c>
      <c r="G414" s="50" t="n">
        <v>518</v>
      </c>
      <c r="H414" s="50" t="n">
        <v>327</v>
      </c>
      <c r="I414" s="50" t="n">
        <v>32</v>
      </c>
      <c r="J414" s="50" t="n">
        <v>521</v>
      </c>
      <c r="K414" s="50" t="n">
        <v>155</v>
      </c>
      <c r="L414" s="50" t="n">
        <v>3.431</v>
      </c>
      <c r="M414" s="50" t="n">
        <v>266</v>
      </c>
      <c r="N414" s="50" t="n">
        <v>228</v>
      </c>
      <c r="O414" s="50" t="n">
        <v>64</v>
      </c>
      <c r="P414" s="50" t="n">
        <v>7</v>
      </c>
      <c r="Q414" s="50" t="n">
        <v>2</v>
      </c>
      <c r="R414" s="50" t="n">
        <v>3</v>
      </c>
      <c r="S414" s="50" t="n">
        <v>26</v>
      </c>
      <c r="T414" s="50" t="n">
        <v>2</v>
      </c>
      <c r="U414" s="50" t="n">
        <v>7</v>
      </c>
      <c r="V414" s="50" t="n">
        <v>48</v>
      </c>
      <c r="W414" s="50" t="n">
        <v>83.65</v>
      </c>
      <c r="X414" s="50" t="n">
        <v>259</v>
      </c>
      <c r="Y414" s="50" t="n">
        <v>81.696</v>
      </c>
      <c r="Z414" s="50" t="n">
        <v>190</v>
      </c>
      <c r="AA414" s="50" t="n">
        <v>6</v>
      </c>
      <c r="AB414" s="50" t="n">
        <v>52</v>
      </c>
      <c r="AC414" s="50" t="n">
        <v>187</v>
      </c>
      <c r="AD414" s="50" t="n">
        <v>15957.7</v>
      </c>
      <c r="AE414" s="50" t="n">
        <v>79</v>
      </c>
      <c r="AF414" s="50" t="n">
        <v>423</v>
      </c>
      <c r="AG414" s="50" t="n">
        <v>29559.8</v>
      </c>
      <c r="AH414" s="50" t="n">
        <v>37</v>
      </c>
    </row>
    <row r="415" customFormat="false" ht="15" hidden="false" customHeight="false" outlineLevel="0" collapsed="false">
      <c r="A415" s="50" t="s">
        <v>1246</v>
      </c>
      <c r="B415" s="50" t="s">
        <v>140</v>
      </c>
      <c r="C415" s="50" t="s">
        <v>506</v>
      </c>
      <c r="D415" s="50" t="n">
        <v>886</v>
      </c>
      <c r="E415" s="50" t="n">
        <v>371</v>
      </c>
      <c r="F415" s="50" t="n">
        <v>56</v>
      </c>
      <c r="G415" s="50" t="n">
        <v>412</v>
      </c>
      <c r="H415" s="50" t="n">
        <v>255</v>
      </c>
      <c r="I415" s="50" t="n">
        <v>26</v>
      </c>
      <c r="J415" s="50" t="n">
        <v>469</v>
      </c>
      <c r="K415" s="50" t="n">
        <v>116</v>
      </c>
      <c r="L415" s="50" t="n">
        <v>-7.03</v>
      </c>
      <c r="M415" s="50" t="n">
        <v>212</v>
      </c>
      <c r="N415" s="50" t="n">
        <v>191</v>
      </c>
      <c r="O415" s="50" t="n">
        <v>47</v>
      </c>
      <c r="P415" s="50" t="n">
        <v>8</v>
      </c>
      <c r="Q415" s="50" t="n">
        <v>2</v>
      </c>
      <c r="R415" s="50" t="n">
        <v>1</v>
      </c>
      <c r="S415" s="50" t="n">
        <v>18</v>
      </c>
      <c r="T415" s="50" t="n">
        <v>1</v>
      </c>
      <c r="U415" s="50" t="n">
        <v>2</v>
      </c>
      <c r="V415" s="50" t="n">
        <v>46</v>
      </c>
      <c r="W415" s="50" t="n">
        <v>60.9</v>
      </c>
      <c r="X415" s="50" t="n">
        <v>212</v>
      </c>
      <c r="Y415" s="50" t="n">
        <v>62.141</v>
      </c>
      <c r="Z415" s="50" t="n">
        <v>147</v>
      </c>
      <c r="AA415" s="50" t="n">
        <v>5</v>
      </c>
      <c r="AB415" s="50" t="n">
        <v>61</v>
      </c>
      <c r="AC415" s="50" t="n">
        <v>147</v>
      </c>
      <c r="AD415" s="50" t="n">
        <v>12940.7</v>
      </c>
      <c r="AE415" s="50" t="n">
        <v>55</v>
      </c>
      <c r="AF415" s="50" t="n">
        <v>322</v>
      </c>
      <c r="AG415" s="50" t="n">
        <v>23002.3</v>
      </c>
      <c r="AH415" s="50" t="n">
        <v>55</v>
      </c>
    </row>
    <row r="416" customFormat="false" ht="15" hidden="false" customHeight="false" outlineLevel="0" collapsed="false">
      <c r="A416" s="50" t="s">
        <v>1247</v>
      </c>
      <c r="B416" s="50" t="s">
        <v>140</v>
      </c>
      <c r="C416" s="50" t="s">
        <v>507</v>
      </c>
      <c r="D416" s="50" t="n">
        <v>791</v>
      </c>
      <c r="E416" s="50" t="n">
        <v>392</v>
      </c>
      <c r="F416" s="50" t="n">
        <v>66</v>
      </c>
      <c r="G416" s="50" t="n">
        <v>364</v>
      </c>
      <c r="H416" s="50" t="n">
        <v>262</v>
      </c>
      <c r="I416" s="50" t="n">
        <v>26</v>
      </c>
      <c r="J416" s="50" t="n">
        <v>425</v>
      </c>
      <c r="K416" s="50" t="n">
        <v>130</v>
      </c>
      <c r="L416" s="50" t="n">
        <v>-10.65</v>
      </c>
      <c r="M416" s="50" t="n">
        <v>209</v>
      </c>
      <c r="N416" s="50" t="n">
        <v>185</v>
      </c>
      <c r="O416" s="50" t="n">
        <v>38</v>
      </c>
      <c r="P416" s="50" t="n">
        <v>9</v>
      </c>
      <c r="Q416" s="50" t="n">
        <v>0</v>
      </c>
      <c r="R416" s="50" t="n">
        <v>0</v>
      </c>
      <c r="S416" s="50" t="n">
        <v>19</v>
      </c>
      <c r="T416" s="50" t="n">
        <v>1</v>
      </c>
      <c r="U416" s="50" t="n">
        <v>2</v>
      </c>
      <c r="V416" s="50" t="n">
        <v>24</v>
      </c>
      <c r="W416" s="50" t="n">
        <v>50.65</v>
      </c>
      <c r="X416" s="50" t="n">
        <v>205</v>
      </c>
      <c r="Y416" s="50" t="n">
        <v>60.597</v>
      </c>
      <c r="Z416" s="50" t="n">
        <v>165</v>
      </c>
      <c r="AA416" s="50" t="n">
        <v>8</v>
      </c>
      <c r="AB416" s="50" t="n">
        <v>58</v>
      </c>
      <c r="AC416" s="50" t="n">
        <v>164</v>
      </c>
      <c r="AD416" s="50" t="n">
        <v>14221</v>
      </c>
      <c r="AE416" s="50" t="n">
        <v>47</v>
      </c>
      <c r="AF416" s="50" t="n">
        <v>329</v>
      </c>
      <c r="AG416" s="50" t="n">
        <v>23375.8</v>
      </c>
      <c r="AH416" s="50" t="n">
        <v>57</v>
      </c>
    </row>
    <row r="417" customFormat="false" ht="15" hidden="false" customHeight="false" outlineLevel="0" collapsed="false">
      <c r="A417" s="50" t="s">
        <v>1248</v>
      </c>
      <c r="B417" s="50" t="s">
        <v>140</v>
      </c>
      <c r="C417" s="50" t="s">
        <v>508</v>
      </c>
      <c r="D417" s="50" t="n">
        <v>468</v>
      </c>
      <c r="E417" s="50" t="n">
        <v>213</v>
      </c>
      <c r="F417" s="50" t="n">
        <v>52</v>
      </c>
      <c r="G417" s="50" t="n">
        <v>234</v>
      </c>
      <c r="H417" s="50" t="n">
        <v>138</v>
      </c>
      <c r="I417" s="50" t="n">
        <v>21</v>
      </c>
      <c r="J417" s="50" t="n">
        <v>234</v>
      </c>
      <c r="K417" s="50" t="n">
        <v>75</v>
      </c>
      <c r="L417" s="50" t="n">
        <v>-0.513</v>
      </c>
      <c r="M417" s="50" t="n">
        <v>113</v>
      </c>
      <c r="N417" s="50" t="n">
        <v>101</v>
      </c>
      <c r="O417" s="50" t="n">
        <v>28</v>
      </c>
      <c r="P417" s="50" t="n">
        <v>5</v>
      </c>
      <c r="Q417" s="50" t="n">
        <v>0</v>
      </c>
      <c r="R417" s="50" t="n">
        <v>0</v>
      </c>
      <c r="S417" s="50" t="n">
        <v>11</v>
      </c>
      <c r="T417" s="50" t="n">
        <v>0</v>
      </c>
      <c r="U417" s="50" t="n">
        <v>0</v>
      </c>
      <c r="V417" s="50" t="n">
        <v>33</v>
      </c>
      <c r="W417" s="50" t="n">
        <v>34.65</v>
      </c>
      <c r="X417" s="50" t="n">
        <v>111</v>
      </c>
      <c r="Y417" s="50" t="n">
        <v>28.584</v>
      </c>
      <c r="Z417" s="50" t="n">
        <v>69</v>
      </c>
      <c r="AA417" s="50" t="n">
        <v>1</v>
      </c>
      <c r="AB417" s="50" t="n">
        <v>23</v>
      </c>
      <c r="AC417" s="50" t="n">
        <v>67</v>
      </c>
      <c r="AD417" s="50" t="n">
        <v>5529.4</v>
      </c>
      <c r="AE417" s="50" t="n">
        <v>14</v>
      </c>
      <c r="AF417" s="50" t="n">
        <v>189</v>
      </c>
      <c r="AG417" s="50" t="n">
        <v>13824.2</v>
      </c>
      <c r="AH417" s="50" t="n">
        <v>75</v>
      </c>
    </row>
    <row r="418" customFormat="false" ht="15" hidden="false" customHeight="false" outlineLevel="0" collapsed="false">
      <c r="A418" s="50" t="s">
        <v>1249</v>
      </c>
      <c r="B418" s="50" t="s">
        <v>140</v>
      </c>
      <c r="C418" s="50" t="s">
        <v>509</v>
      </c>
      <c r="D418" s="50" t="n">
        <v>419</v>
      </c>
      <c r="E418" s="50" t="n">
        <v>182</v>
      </c>
      <c r="F418" s="50" t="n">
        <v>35</v>
      </c>
      <c r="G418" s="50" t="n">
        <v>201</v>
      </c>
      <c r="H418" s="50" t="n">
        <v>119</v>
      </c>
      <c r="I418" s="50" t="n">
        <v>18</v>
      </c>
      <c r="J418" s="50" t="n">
        <v>218</v>
      </c>
      <c r="K418" s="50" t="n">
        <v>63</v>
      </c>
      <c r="L418" s="50" t="n">
        <v>-4.405</v>
      </c>
      <c r="M418" s="50" t="n">
        <v>101</v>
      </c>
      <c r="N418" s="50" t="n">
        <v>89</v>
      </c>
      <c r="O418" s="50" t="n">
        <v>14</v>
      </c>
      <c r="P418" s="50" t="n">
        <v>6</v>
      </c>
      <c r="Q418" s="50" t="n">
        <v>0</v>
      </c>
      <c r="R418" s="50" t="n">
        <v>1</v>
      </c>
      <c r="S418" s="50" t="n">
        <v>10</v>
      </c>
      <c r="T418" s="50" t="n">
        <v>1</v>
      </c>
      <c r="U418" s="50" t="n">
        <v>0</v>
      </c>
      <c r="V418" s="50" t="n">
        <v>22</v>
      </c>
      <c r="W418" s="50" t="n">
        <v>23.5</v>
      </c>
      <c r="X418" s="50" t="n">
        <v>100</v>
      </c>
      <c r="Y418" s="50" t="n">
        <v>26.392</v>
      </c>
      <c r="Z418" s="50" t="n">
        <v>68</v>
      </c>
      <c r="AA418" s="50" t="n">
        <v>3</v>
      </c>
      <c r="AB418" s="50" t="n">
        <v>23</v>
      </c>
      <c r="AC418" s="50" t="n">
        <v>68</v>
      </c>
      <c r="AD418" s="50" t="n">
        <v>5695.1</v>
      </c>
      <c r="AE418" s="50" t="n">
        <v>18</v>
      </c>
      <c r="AF418" s="50" t="n">
        <v>151</v>
      </c>
      <c r="AG418" s="50" t="n">
        <v>10635.3</v>
      </c>
      <c r="AH418" s="50" t="n">
        <v>15</v>
      </c>
    </row>
    <row r="419" customFormat="false" ht="15" hidden="false" customHeight="false" outlineLevel="0" collapsed="false">
      <c r="A419" s="50" t="s">
        <v>1250</v>
      </c>
      <c r="B419" s="50" t="s">
        <v>140</v>
      </c>
      <c r="C419" s="50" t="s">
        <v>628</v>
      </c>
      <c r="D419" s="50" t="n">
        <v>97</v>
      </c>
      <c r="E419" s="50" t="n">
        <v>52</v>
      </c>
      <c r="F419" s="50" t="n">
        <v>12</v>
      </c>
      <c r="G419" s="50" t="n">
        <v>47</v>
      </c>
      <c r="H419" s="50" t="n">
        <v>36</v>
      </c>
      <c r="I419" s="50" t="n">
        <v>6</v>
      </c>
      <c r="J419" s="50" t="n">
        <v>50</v>
      </c>
      <c r="K419" s="50" t="n">
        <v>16</v>
      </c>
      <c r="L419" s="50" t="n">
        <v>0.93</v>
      </c>
      <c r="M419" s="50" t="n">
        <v>28</v>
      </c>
      <c r="N419" s="50" t="n">
        <v>27</v>
      </c>
      <c r="O419" s="50" t="n">
        <v>9</v>
      </c>
      <c r="P419" s="50" t="n">
        <v>4</v>
      </c>
      <c r="Q419" s="50" t="n">
        <v>0</v>
      </c>
      <c r="R419" s="50" t="n">
        <v>0</v>
      </c>
      <c r="S419" s="50" t="n">
        <v>1</v>
      </c>
      <c r="T419" s="50" t="n">
        <v>0</v>
      </c>
      <c r="U419" s="50" t="n">
        <v>0</v>
      </c>
      <c r="V419" s="50" t="n">
        <v>7</v>
      </c>
      <c r="W419" s="50" t="n">
        <v>10.2</v>
      </c>
      <c r="X419" s="50" t="n">
        <v>28</v>
      </c>
      <c r="Y419" s="50" t="n">
        <v>5.357</v>
      </c>
      <c r="Z419" s="50" t="n">
        <v>20</v>
      </c>
      <c r="AA419" s="50" t="n">
        <v>0</v>
      </c>
      <c r="AB419" s="50" t="n">
        <v>3</v>
      </c>
      <c r="AC419" s="50" t="n">
        <v>20</v>
      </c>
      <c r="AD419" s="50" t="n">
        <v>1671.5</v>
      </c>
      <c r="AE419" s="50" t="n">
        <v>5</v>
      </c>
      <c r="AF419" s="50" t="n">
        <v>46</v>
      </c>
      <c r="AG419" s="50" t="n">
        <v>3293.1</v>
      </c>
      <c r="AH419" s="50" t="n">
        <v>6</v>
      </c>
    </row>
    <row r="420" customFormat="false" ht="15" hidden="false" customHeight="false" outlineLevel="0" collapsed="false">
      <c r="A420" s="50" t="s">
        <v>1251</v>
      </c>
      <c r="B420" s="50" t="s">
        <v>140</v>
      </c>
      <c r="C420" s="50" t="s">
        <v>629</v>
      </c>
      <c r="D420" s="50" t="n">
        <v>81</v>
      </c>
      <c r="E420" s="50" t="n">
        <v>44</v>
      </c>
      <c r="F420" s="50" t="n">
        <v>15</v>
      </c>
      <c r="G420" s="50" t="n">
        <v>45</v>
      </c>
      <c r="H420" s="50" t="n">
        <v>30</v>
      </c>
      <c r="I420" s="50" t="n">
        <v>7</v>
      </c>
      <c r="J420" s="50" t="n">
        <v>36</v>
      </c>
      <c r="K420" s="50" t="n">
        <v>14</v>
      </c>
      <c r="L420" s="50" t="n">
        <v>-4.549</v>
      </c>
      <c r="M420" s="50" t="n">
        <v>24</v>
      </c>
      <c r="N420" s="50" t="n">
        <v>23</v>
      </c>
      <c r="O420" s="50" t="n">
        <v>2</v>
      </c>
      <c r="P420" s="50" t="n">
        <v>0</v>
      </c>
      <c r="Q420" s="50" t="n">
        <v>0</v>
      </c>
      <c r="R420" s="50" t="n">
        <v>0</v>
      </c>
      <c r="S420" s="50" t="n">
        <v>0</v>
      </c>
      <c r="T420" s="50" t="n">
        <v>0</v>
      </c>
      <c r="U420" s="50" t="n">
        <v>0</v>
      </c>
      <c r="V420" s="50" t="n">
        <v>10</v>
      </c>
      <c r="W420" s="50" t="n">
        <v>1.8</v>
      </c>
      <c r="X420" s="50" t="n">
        <v>23</v>
      </c>
      <c r="Y420" s="50" t="n">
        <v>3.762</v>
      </c>
      <c r="Z420" s="50" t="n">
        <v>14</v>
      </c>
      <c r="AA420" s="50" t="n">
        <v>0</v>
      </c>
      <c r="AB420" s="50" t="n">
        <v>4</v>
      </c>
      <c r="AC420" s="50" t="n">
        <v>14</v>
      </c>
      <c r="AD420" s="50" t="n">
        <v>1081.9</v>
      </c>
      <c r="AE420" s="50" t="n">
        <v>4</v>
      </c>
      <c r="AF420" s="50" t="n">
        <v>33</v>
      </c>
      <c r="AG420" s="50" t="n">
        <v>2309.3</v>
      </c>
      <c r="AH420" s="50" t="n">
        <v>5</v>
      </c>
    </row>
    <row r="421" customFormat="false" ht="15" hidden="false" customHeight="false" outlineLevel="0" collapsed="false">
      <c r="A421" s="50" t="s">
        <v>1252</v>
      </c>
      <c r="B421" s="50" t="s">
        <v>140</v>
      </c>
      <c r="C421" s="50" t="s">
        <v>631</v>
      </c>
      <c r="D421" s="50" t="n">
        <v>72</v>
      </c>
      <c r="E421" s="50" t="n">
        <v>44</v>
      </c>
      <c r="F421" s="50" t="n">
        <v>13</v>
      </c>
      <c r="G421" s="50" t="n">
        <v>30</v>
      </c>
      <c r="H421" s="50" t="n">
        <v>22</v>
      </c>
      <c r="I421" s="50" t="n">
        <v>2</v>
      </c>
      <c r="J421" s="50" t="n">
        <v>42</v>
      </c>
      <c r="K421" s="50" t="n">
        <v>22</v>
      </c>
      <c r="L421" s="50" t="n">
        <v>-2.069</v>
      </c>
      <c r="M421" s="50" t="n">
        <v>21</v>
      </c>
      <c r="N421" s="50" t="n">
        <v>20</v>
      </c>
      <c r="O421" s="50" t="n">
        <v>4</v>
      </c>
      <c r="P421" s="50" t="n">
        <v>0</v>
      </c>
      <c r="Q421" s="50" t="n">
        <v>0</v>
      </c>
      <c r="R421" s="50" t="n">
        <v>0</v>
      </c>
      <c r="S421" s="50" t="n">
        <v>1</v>
      </c>
      <c r="T421" s="50" t="n">
        <v>0</v>
      </c>
      <c r="U421" s="50" t="n">
        <v>0</v>
      </c>
      <c r="V421" s="50" t="n">
        <v>7</v>
      </c>
      <c r="W421" s="50" t="n">
        <v>4.3</v>
      </c>
      <c r="X421" s="50" t="n">
        <v>21</v>
      </c>
      <c r="Y421" s="50" t="n">
        <v>2.721</v>
      </c>
      <c r="Z421" s="50" t="n">
        <v>13</v>
      </c>
      <c r="AA421" s="50" t="n">
        <v>0</v>
      </c>
      <c r="AB421" s="50" t="n">
        <v>3</v>
      </c>
      <c r="AC421" s="50" t="n">
        <v>13</v>
      </c>
      <c r="AD421" s="50" t="n">
        <v>1093.9</v>
      </c>
      <c r="AE421" s="50" t="n">
        <v>1</v>
      </c>
      <c r="AF421" s="50" t="n">
        <v>38</v>
      </c>
      <c r="AG421" s="50" t="n">
        <v>2711.9</v>
      </c>
      <c r="AH421" s="50" t="n">
        <v>6</v>
      </c>
    </row>
    <row r="422" customFormat="false" ht="15" hidden="false" customHeight="false" outlineLevel="0" collapsed="false">
      <c r="A422" s="50" t="s">
        <v>1253</v>
      </c>
      <c r="B422" s="50" t="s">
        <v>140</v>
      </c>
      <c r="C422" s="50" t="s">
        <v>161</v>
      </c>
      <c r="D422" s="50" t="n">
        <v>39</v>
      </c>
      <c r="E422" s="50" t="n">
        <v>21</v>
      </c>
      <c r="F422" s="50" t="n">
        <v>7</v>
      </c>
      <c r="G422" s="50" t="n">
        <v>20</v>
      </c>
      <c r="H422" s="50" t="n">
        <v>14</v>
      </c>
      <c r="I422" s="50" t="n">
        <v>4</v>
      </c>
      <c r="J422" s="50" t="n">
        <v>19</v>
      </c>
      <c r="K422" s="50" t="n">
        <v>7</v>
      </c>
      <c r="L422" s="50" t="n">
        <v>-1.064</v>
      </c>
      <c r="M422" s="50" t="n">
        <v>9</v>
      </c>
      <c r="N422" s="50" t="n">
        <v>9</v>
      </c>
      <c r="O422" s="50" t="n">
        <v>2</v>
      </c>
      <c r="P422" s="50" t="n">
        <v>0</v>
      </c>
      <c r="Q422" s="50" t="n">
        <v>0</v>
      </c>
      <c r="R422" s="50" t="n">
        <v>0</v>
      </c>
      <c r="S422" s="50" t="n">
        <v>0</v>
      </c>
      <c r="T422" s="50" t="n">
        <v>0</v>
      </c>
      <c r="U422" s="50" t="n">
        <v>0</v>
      </c>
      <c r="V422" s="50" t="n">
        <v>4</v>
      </c>
      <c r="W422" s="50" t="n">
        <v>1.8</v>
      </c>
      <c r="X422" s="50" t="n">
        <v>9</v>
      </c>
      <c r="Y422" s="50" t="n">
        <v>1.573</v>
      </c>
      <c r="Z422" s="50" t="n">
        <v>5</v>
      </c>
      <c r="AA422" s="50" t="n">
        <v>0</v>
      </c>
      <c r="AB422" s="50" t="n">
        <v>3</v>
      </c>
      <c r="AC422" s="50" t="n">
        <v>5</v>
      </c>
      <c r="AD422" s="50" t="n">
        <v>473.3</v>
      </c>
      <c r="AE422" s="50" t="n">
        <v>2</v>
      </c>
      <c r="AF422" s="50" t="n">
        <v>19</v>
      </c>
      <c r="AG422" s="50" t="n">
        <v>1374.2</v>
      </c>
      <c r="AH422" s="50" t="n">
        <v>4</v>
      </c>
    </row>
    <row r="423" customFormat="false" ht="15" hidden="false" customHeight="false" outlineLevel="0" collapsed="false">
      <c r="A423" s="50" t="s">
        <v>1254</v>
      </c>
      <c r="B423" s="50" t="s">
        <v>140</v>
      </c>
      <c r="C423" s="50" t="s">
        <v>313</v>
      </c>
      <c r="D423" s="50" t="n">
        <v>37</v>
      </c>
      <c r="E423" s="50" t="n">
        <v>16</v>
      </c>
      <c r="F423" s="50" t="n">
        <v>2</v>
      </c>
      <c r="G423" s="50" t="n">
        <v>15</v>
      </c>
      <c r="H423" s="50" t="n">
        <v>8</v>
      </c>
      <c r="I423" s="50" t="n">
        <v>0</v>
      </c>
      <c r="J423" s="50" t="n">
        <v>22</v>
      </c>
      <c r="K423" s="50" t="n">
        <v>8</v>
      </c>
      <c r="L423" s="50" t="n">
        <v>1.812</v>
      </c>
      <c r="M423" s="50" t="n">
        <v>8</v>
      </c>
      <c r="N423" s="50" t="n">
        <v>7</v>
      </c>
      <c r="O423" s="50" t="n">
        <v>2</v>
      </c>
      <c r="P423" s="50" t="n">
        <v>0</v>
      </c>
      <c r="Q423" s="50" t="n">
        <v>0</v>
      </c>
      <c r="R423" s="50" t="n">
        <v>1</v>
      </c>
      <c r="S423" s="50" t="n">
        <v>1</v>
      </c>
      <c r="T423" s="50" t="n">
        <v>0</v>
      </c>
      <c r="U423" s="50" t="n">
        <v>0</v>
      </c>
      <c r="V423" s="50" t="n">
        <v>3</v>
      </c>
      <c r="W423" s="50" t="n">
        <v>3.6</v>
      </c>
      <c r="X423" s="50" t="n">
        <v>8</v>
      </c>
      <c r="Y423" s="50" t="n">
        <v>2.17</v>
      </c>
      <c r="Z423" s="50" t="n">
        <v>4</v>
      </c>
      <c r="AA423" s="50" t="n">
        <v>1</v>
      </c>
      <c r="AB423" s="50" t="n">
        <v>1</v>
      </c>
      <c r="AC423" s="50" t="n">
        <v>4</v>
      </c>
      <c r="AD423" s="50" t="n">
        <v>322.8</v>
      </c>
      <c r="AE423" s="50" t="n">
        <v>2</v>
      </c>
      <c r="AF423" s="50" t="n">
        <v>16</v>
      </c>
      <c r="AG423" s="50" t="n">
        <v>1143.3</v>
      </c>
      <c r="AH423" s="50" t="n">
        <v>2</v>
      </c>
    </row>
    <row r="424" customFormat="false" ht="15" hidden="false" customHeight="false" outlineLevel="0" collapsed="false">
      <c r="A424" s="50" t="s">
        <v>1255</v>
      </c>
      <c r="B424" s="50" t="s">
        <v>140</v>
      </c>
      <c r="C424" s="50" t="s">
        <v>400</v>
      </c>
      <c r="D424" s="50" t="n">
        <v>24</v>
      </c>
      <c r="E424" s="50" t="n">
        <v>14</v>
      </c>
      <c r="F424" s="50" t="n">
        <v>4</v>
      </c>
      <c r="G424" s="50" t="n">
        <v>11</v>
      </c>
      <c r="H424" s="50" t="n">
        <v>7</v>
      </c>
      <c r="I424" s="50" t="n">
        <v>2</v>
      </c>
      <c r="J424" s="50" t="n">
        <v>13</v>
      </c>
      <c r="K424" s="50" t="n">
        <v>7</v>
      </c>
      <c r="L424" s="50" t="n">
        <v>0.057</v>
      </c>
      <c r="M424" s="50" t="n">
        <v>8</v>
      </c>
      <c r="N424" s="50" t="n">
        <v>7</v>
      </c>
      <c r="O424" s="50" t="n">
        <v>2</v>
      </c>
      <c r="P424" s="50" t="n">
        <v>1</v>
      </c>
      <c r="Q424" s="50" t="n">
        <v>0</v>
      </c>
      <c r="R424" s="50" t="n">
        <v>0</v>
      </c>
      <c r="S424" s="50" t="n">
        <v>0</v>
      </c>
      <c r="T424" s="50" t="n">
        <v>0</v>
      </c>
      <c r="U424" s="50" t="n">
        <v>1</v>
      </c>
      <c r="V424" s="50" t="n">
        <v>3</v>
      </c>
      <c r="W424" s="50" t="n">
        <v>2.15</v>
      </c>
      <c r="X424" s="50" t="n">
        <v>8</v>
      </c>
      <c r="Y424" s="50" t="n">
        <v>1.845</v>
      </c>
      <c r="Z424" s="50" t="n">
        <v>5</v>
      </c>
      <c r="AA424" s="50" t="n">
        <v>0</v>
      </c>
      <c r="AB424" s="50" t="n">
        <v>2</v>
      </c>
      <c r="AC424" s="50" t="n">
        <v>5</v>
      </c>
      <c r="AD424" s="50" t="n">
        <v>403.6</v>
      </c>
      <c r="AE424" s="50" t="n">
        <v>3</v>
      </c>
      <c r="AF424" s="50" t="n">
        <v>10</v>
      </c>
      <c r="AG424" s="50" t="n">
        <v>697</v>
      </c>
      <c r="AH424" s="50" t="n">
        <v>0</v>
      </c>
    </row>
    <row r="425" customFormat="false" ht="15" hidden="false" customHeight="false" outlineLevel="0" collapsed="false">
      <c r="A425" s="50" t="s">
        <v>1256</v>
      </c>
      <c r="B425" s="50" t="s">
        <v>140</v>
      </c>
      <c r="C425" s="50" t="s">
        <v>634</v>
      </c>
      <c r="D425" s="50" t="n">
        <v>13</v>
      </c>
      <c r="E425" s="50" t="n">
        <v>7</v>
      </c>
      <c r="F425" s="50" t="n">
        <v>2</v>
      </c>
      <c r="G425" s="50" t="n">
        <v>3</v>
      </c>
      <c r="H425" s="50" t="n">
        <v>2</v>
      </c>
      <c r="I425" s="50" t="n">
        <v>0</v>
      </c>
      <c r="J425" s="50" t="n">
        <v>10</v>
      </c>
      <c r="K425" s="50" t="n">
        <v>5</v>
      </c>
      <c r="L425" s="50" t="n">
        <v>0.074</v>
      </c>
      <c r="M425" s="50" t="n">
        <v>4</v>
      </c>
      <c r="N425" s="50" t="n">
        <v>2</v>
      </c>
      <c r="O425" s="50" t="n">
        <v>1</v>
      </c>
      <c r="P425" s="50" t="n">
        <v>0</v>
      </c>
      <c r="Q425" s="50" t="n">
        <v>0</v>
      </c>
      <c r="R425" s="50" t="n">
        <v>0</v>
      </c>
      <c r="S425" s="50" t="n">
        <v>0</v>
      </c>
      <c r="T425" s="50" t="n">
        <v>1</v>
      </c>
      <c r="U425" s="50" t="n">
        <v>0</v>
      </c>
      <c r="V425" s="50" t="n">
        <v>1</v>
      </c>
      <c r="W425" s="50" t="n">
        <v>1.6</v>
      </c>
      <c r="X425" s="50" t="n">
        <v>3</v>
      </c>
      <c r="Y425" s="50" t="n">
        <v>1.083</v>
      </c>
      <c r="Z425" s="50" t="n">
        <v>2</v>
      </c>
      <c r="AA425" s="50" t="n">
        <v>0</v>
      </c>
      <c r="AB425" s="50" t="n">
        <v>0</v>
      </c>
      <c r="AC425" s="50" t="n">
        <v>2</v>
      </c>
      <c r="AD425" s="50" t="n">
        <v>59.6</v>
      </c>
      <c r="AE425" s="50" t="n">
        <v>0</v>
      </c>
      <c r="AF425" s="50" t="n">
        <v>3</v>
      </c>
      <c r="AG425" s="50" t="n">
        <v>177</v>
      </c>
      <c r="AH425" s="50" t="n">
        <v>0</v>
      </c>
    </row>
    <row r="426" customFormat="false" ht="15" hidden="false" customHeight="false" outlineLevel="0" collapsed="false">
      <c r="A426" s="50" t="s">
        <v>1257</v>
      </c>
      <c r="B426" s="50" t="s">
        <v>140</v>
      </c>
      <c r="C426" s="50" t="s">
        <v>636</v>
      </c>
      <c r="D426" s="50" t="n">
        <v>8</v>
      </c>
      <c r="E426" s="50" t="n">
        <v>2</v>
      </c>
      <c r="F426" s="50" t="n">
        <v>1</v>
      </c>
      <c r="G426" s="50" t="n">
        <v>1</v>
      </c>
      <c r="H426" s="50" t="n">
        <v>0</v>
      </c>
      <c r="I426" s="50" t="n">
        <v>0</v>
      </c>
      <c r="J426" s="50" t="n">
        <v>7</v>
      </c>
      <c r="K426" s="50" t="n">
        <v>2</v>
      </c>
      <c r="L426" s="50" t="n">
        <v>0.095</v>
      </c>
      <c r="M426" s="50" t="n">
        <v>2</v>
      </c>
      <c r="N426" s="50" t="n">
        <v>1</v>
      </c>
      <c r="O426" s="50" t="n">
        <v>0</v>
      </c>
      <c r="P426" s="50" t="n">
        <v>0</v>
      </c>
      <c r="Q426" s="50" t="n">
        <v>0</v>
      </c>
      <c r="R426" s="50" t="n">
        <v>0</v>
      </c>
      <c r="S426" s="50" t="n">
        <v>1</v>
      </c>
      <c r="T426" s="50" t="n">
        <v>0</v>
      </c>
      <c r="U426" s="50" t="n">
        <v>0</v>
      </c>
      <c r="V426" s="50" t="n">
        <v>0</v>
      </c>
      <c r="W426" s="50" t="n">
        <v>0.7</v>
      </c>
      <c r="X426" s="50" t="n">
        <v>2</v>
      </c>
      <c r="Y426" s="50" t="n">
        <v>0.989</v>
      </c>
      <c r="Z426" s="50" t="n">
        <v>1</v>
      </c>
      <c r="AA426" s="50" t="n">
        <v>0</v>
      </c>
      <c r="AB426" s="50" t="n">
        <v>0</v>
      </c>
      <c r="AC426" s="50" t="n">
        <v>1</v>
      </c>
      <c r="AD426" s="50" t="n">
        <v>85.6</v>
      </c>
      <c r="AE426" s="50" t="n">
        <v>0</v>
      </c>
      <c r="AF426" s="50" t="n">
        <v>1</v>
      </c>
      <c r="AG426" s="50" t="n">
        <v>72.2</v>
      </c>
      <c r="AH426" s="50" t="n">
        <v>0</v>
      </c>
    </row>
    <row r="427" customFormat="false" ht="15" hidden="false" customHeight="false" outlineLevel="0" collapsed="false">
      <c r="A427" s="50" t="s">
        <v>1258</v>
      </c>
      <c r="B427" s="50" t="s">
        <v>142</v>
      </c>
      <c r="C427" s="50" t="s">
        <v>510</v>
      </c>
      <c r="D427" s="50" t="n">
        <v>2386</v>
      </c>
      <c r="E427" s="50" t="n">
        <v>1271</v>
      </c>
      <c r="F427" s="50" t="n">
        <v>231</v>
      </c>
      <c r="G427" s="50" t="n">
        <v>1136</v>
      </c>
      <c r="H427" s="50" t="n">
        <v>834</v>
      </c>
      <c r="I427" s="50" t="n">
        <v>70</v>
      </c>
      <c r="J427" s="50" t="n">
        <v>1246</v>
      </c>
      <c r="K427" s="50" t="n">
        <v>437</v>
      </c>
      <c r="L427" s="50" t="n">
        <v>1.978</v>
      </c>
      <c r="M427" s="50" t="n">
        <v>631</v>
      </c>
      <c r="N427" s="50" t="n">
        <v>586</v>
      </c>
      <c r="O427" s="50" t="n">
        <v>148</v>
      </c>
      <c r="P427" s="50" t="n">
        <v>25</v>
      </c>
      <c r="Q427" s="50" t="n">
        <v>3</v>
      </c>
      <c r="R427" s="50" t="n">
        <v>24</v>
      </c>
      <c r="S427" s="50" t="n">
        <v>37</v>
      </c>
      <c r="T427" s="50" t="n">
        <v>4</v>
      </c>
      <c r="U427" s="50" t="n">
        <v>3</v>
      </c>
      <c r="V427" s="50" t="n">
        <v>102</v>
      </c>
      <c r="W427" s="50" t="n">
        <v>198.45</v>
      </c>
      <c r="X427" s="50" t="n">
        <v>629</v>
      </c>
      <c r="Y427" s="50" t="n">
        <v>176.574</v>
      </c>
      <c r="Z427" s="50" t="n">
        <v>488</v>
      </c>
      <c r="AA427" s="50" t="n">
        <v>22</v>
      </c>
      <c r="AB427" s="50" t="n">
        <v>167</v>
      </c>
      <c r="AC427" s="50" t="n">
        <v>488</v>
      </c>
      <c r="AD427" s="50" t="n">
        <v>42837.9</v>
      </c>
      <c r="AE427" s="50" t="n">
        <v>164</v>
      </c>
      <c r="AF427" s="50" t="n">
        <v>1091</v>
      </c>
      <c r="AG427" s="50" t="n">
        <v>76607.2</v>
      </c>
      <c r="AH427" s="50" t="n">
        <v>95</v>
      </c>
    </row>
    <row r="428" customFormat="false" ht="15" hidden="false" customHeight="false" outlineLevel="0" collapsed="false">
      <c r="A428" s="50" t="s">
        <v>1259</v>
      </c>
      <c r="B428" s="50" t="s">
        <v>142</v>
      </c>
      <c r="C428" s="50" t="s">
        <v>511</v>
      </c>
      <c r="D428" s="50" t="n">
        <v>2524</v>
      </c>
      <c r="E428" s="50" t="n">
        <v>1233</v>
      </c>
      <c r="F428" s="50" t="n">
        <v>249</v>
      </c>
      <c r="G428" s="50" t="n">
        <v>1157</v>
      </c>
      <c r="H428" s="50" t="n">
        <v>828</v>
      </c>
      <c r="I428" s="50" t="n">
        <v>112</v>
      </c>
      <c r="J428" s="50" t="n">
        <v>1365</v>
      </c>
      <c r="K428" s="50" t="n">
        <v>404</v>
      </c>
      <c r="L428" s="50" t="n">
        <v>4.546</v>
      </c>
      <c r="M428" s="50" t="n">
        <v>631</v>
      </c>
      <c r="N428" s="50" t="n">
        <v>568</v>
      </c>
      <c r="O428" s="50" t="n">
        <v>145</v>
      </c>
      <c r="P428" s="50" t="n">
        <v>28</v>
      </c>
      <c r="Q428" s="50" t="n">
        <v>1</v>
      </c>
      <c r="R428" s="50" t="n">
        <v>21</v>
      </c>
      <c r="S428" s="50" t="n">
        <v>52</v>
      </c>
      <c r="T428" s="50" t="n">
        <v>4</v>
      </c>
      <c r="U428" s="50" t="n">
        <v>6</v>
      </c>
      <c r="V428" s="50" t="n">
        <v>124</v>
      </c>
      <c r="W428" s="50" t="n">
        <v>204</v>
      </c>
      <c r="X428" s="50" t="n">
        <v>631</v>
      </c>
      <c r="Y428" s="50" t="n">
        <v>211.714</v>
      </c>
      <c r="Z428" s="50" t="n">
        <v>450</v>
      </c>
      <c r="AA428" s="50" t="n">
        <v>43</v>
      </c>
      <c r="AB428" s="50" t="n">
        <v>189</v>
      </c>
      <c r="AC428" s="50" t="n">
        <v>450</v>
      </c>
      <c r="AD428" s="50" t="n">
        <v>40451.2</v>
      </c>
      <c r="AE428" s="50" t="n">
        <v>162</v>
      </c>
      <c r="AF428" s="50" t="n">
        <v>1089</v>
      </c>
      <c r="AG428" s="50" t="n">
        <v>78410.6</v>
      </c>
      <c r="AH428" s="50" t="n">
        <v>284</v>
      </c>
    </row>
    <row r="429" customFormat="false" ht="15" hidden="false" customHeight="false" outlineLevel="0" collapsed="false">
      <c r="A429" s="50" t="s">
        <v>1260</v>
      </c>
      <c r="B429" s="50" t="s">
        <v>142</v>
      </c>
      <c r="C429" s="50" t="s">
        <v>512</v>
      </c>
      <c r="D429" s="50" t="n">
        <v>2318</v>
      </c>
      <c r="E429" s="50" t="n">
        <v>986</v>
      </c>
      <c r="F429" s="50" t="n">
        <v>154</v>
      </c>
      <c r="G429" s="50" t="n">
        <v>1129</v>
      </c>
      <c r="H429" s="50" t="n">
        <v>718</v>
      </c>
      <c r="I429" s="50" t="n">
        <v>63</v>
      </c>
      <c r="J429" s="50" t="n">
        <v>1184</v>
      </c>
      <c r="K429" s="50" t="n">
        <v>268</v>
      </c>
      <c r="L429" s="50" t="n">
        <v>19.676</v>
      </c>
      <c r="M429" s="50" t="n">
        <v>620</v>
      </c>
      <c r="N429" s="50" t="n">
        <v>528</v>
      </c>
      <c r="O429" s="50" t="n">
        <v>149</v>
      </c>
      <c r="P429" s="50" t="n">
        <v>28</v>
      </c>
      <c r="Q429" s="50" t="n">
        <v>4</v>
      </c>
      <c r="R429" s="50" t="n">
        <v>10</v>
      </c>
      <c r="S429" s="50" t="n">
        <v>59</v>
      </c>
      <c r="T429" s="50" t="n">
        <v>23</v>
      </c>
      <c r="U429" s="50" t="n">
        <v>8</v>
      </c>
      <c r="V429" s="50" t="n">
        <v>87</v>
      </c>
      <c r="W429" s="50" t="n">
        <v>214.4</v>
      </c>
      <c r="X429" s="50" t="n">
        <v>616</v>
      </c>
      <c r="Y429" s="50" t="n">
        <v>198.511</v>
      </c>
      <c r="Z429" s="50" t="n">
        <v>451</v>
      </c>
      <c r="AA429" s="50" t="n">
        <v>17</v>
      </c>
      <c r="AB429" s="50" t="n">
        <v>131</v>
      </c>
      <c r="AC429" s="50" t="n">
        <v>450</v>
      </c>
      <c r="AD429" s="50" t="n">
        <v>38182.3</v>
      </c>
      <c r="AE429" s="50" t="n">
        <v>170</v>
      </c>
      <c r="AF429" s="50" t="n">
        <v>816</v>
      </c>
      <c r="AG429" s="50" t="n">
        <v>56454.2</v>
      </c>
      <c r="AH429" s="50" t="n">
        <v>77</v>
      </c>
    </row>
    <row r="430" customFormat="false" ht="15" hidden="false" customHeight="false" outlineLevel="0" collapsed="false">
      <c r="A430" s="50" t="s">
        <v>1261</v>
      </c>
      <c r="B430" s="50" t="s">
        <v>142</v>
      </c>
      <c r="C430" s="50" t="s">
        <v>513</v>
      </c>
      <c r="D430" s="50" t="n">
        <v>2250</v>
      </c>
      <c r="E430" s="50" t="n">
        <v>1121</v>
      </c>
      <c r="F430" s="50" t="n">
        <v>247</v>
      </c>
      <c r="G430" s="50" t="n">
        <v>1090</v>
      </c>
      <c r="H430" s="50" t="n">
        <v>744</v>
      </c>
      <c r="I430" s="50" t="n">
        <v>107</v>
      </c>
      <c r="J430" s="50" t="n">
        <v>1156</v>
      </c>
      <c r="K430" s="50" t="n">
        <v>377</v>
      </c>
      <c r="L430" s="50" t="n">
        <v>12.404</v>
      </c>
      <c r="M430" s="50" t="n">
        <v>583</v>
      </c>
      <c r="N430" s="50" t="n">
        <v>531</v>
      </c>
      <c r="O430" s="50" t="n">
        <v>127</v>
      </c>
      <c r="P430" s="50" t="n">
        <v>22</v>
      </c>
      <c r="Q430" s="50" t="n">
        <v>7</v>
      </c>
      <c r="R430" s="50" t="n">
        <v>27</v>
      </c>
      <c r="S430" s="50" t="n">
        <v>39</v>
      </c>
      <c r="T430" s="50" t="n">
        <v>7</v>
      </c>
      <c r="U430" s="50" t="n">
        <v>3</v>
      </c>
      <c r="V430" s="50" t="n">
        <v>127</v>
      </c>
      <c r="W430" s="50" t="n">
        <v>187.9</v>
      </c>
      <c r="X430" s="50" t="n">
        <v>577</v>
      </c>
      <c r="Y430" s="50" t="n">
        <v>192.873</v>
      </c>
      <c r="Z430" s="50" t="n">
        <v>410</v>
      </c>
      <c r="AA430" s="50" t="n">
        <v>46</v>
      </c>
      <c r="AB430" s="50" t="n">
        <v>189</v>
      </c>
      <c r="AC430" s="50" t="n">
        <v>408</v>
      </c>
      <c r="AD430" s="50" t="n">
        <v>37248.5</v>
      </c>
      <c r="AE430" s="50" t="n">
        <v>141</v>
      </c>
      <c r="AF430" s="50" t="n">
        <v>987</v>
      </c>
      <c r="AG430" s="50" t="n">
        <v>71075.1</v>
      </c>
      <c r="AH430" s="50" t="n">
        <v>129</v>
      </c>
    </row>
    <row r="431" customFormat="false" ht="15" hidden="false" customHeight="false" outlineLevel="0" collapsed="false">
      <c r="A431" s="50" t="s">
        <v>1262</v>
      </c>
      <c r="B431" s="50" t="s">
        <v>142</v>
      </c>
      <c r="C431" s="50" t="s">
        <v>514</v>
      </c>
      <c r="D431" s="50" t="n">
        <v>2000</v>
      </c>
      <c r="E431" s="50" t="n">
        <v>1007</v>
      </c>
      <c r="F431" s="50" t="n">
        <v>307</v>
      </c>
      <c r="G431" s="50" t="n">
        <v>927</v>
      </c>
      <c r="H431" s="50" t="n">
        <v>651</v>
      </c>
      <c r="I431" s="50" t="n">
        <v>119</v>
      </c>
      <c r="J431" s="50" t="n">
        <v>1067</v>
      </c>
      <c r="K431" s="50" t="n">
        <v>356</v>
      </c>
      <c r="L431" s="50" t="n">
        <v>-13.291</v>
      </c>
      <c r="M431" s="50" t="n">
        <v>509</v>
      </c>
      <c r="N431" s="50" t="n">
        <v>463</v>
      </c>
      <c r="O431" s="50" t="n">
        <v>105</v>
      </c>
      <c r="P431" s="50" t="n">
        <v>24</v>
      </c>
      <c r="Q431" s="50" t="n">
        <v>1</v>
      </c>
      <c r="R431" s="50" t="n">
        <v>15</v>
      </c>
      <c r="S431" s="50" t="n">
        <v>38</v>
      </c>
      <c r="T431" s="50" t="n">
        <v>3</v>
      </c>
      <c r="U431" s="50" t="n">
        <v>5</v>
      </c>
      <c r="V431" s="50" t="n">
        <v>130</v>
      </c>
      <c r="W431" s="50" t="n">
        <v>148.1</v>
      </c>
      <c r="X431" s="50" t="n">
        <v>508</v>
      </c>
      <c r="Y431" s="50" t="n">
        <v>155.585</v>
      </c>
      <c r="Z431" s="50" t="n">
        <v>338</v>
      </c>
      <c r="AA431" s="50" t="n">
        <v>36</v>
      </c>
      <c r="AB431" s="50" t="n">
        <v>136</v>
      </c>
      <c r="AC431" s="50" t="n">
        <v>338</v>
      </c>
      <c r="AD431" s="50" t="n">
        <v>30245.3</v>
      </c>
      <c r="AE431" s="50" t="n">
        <v>119</v>
      </c>
      <c r="AF431" s="50" t="n">
        <v>889</v>
      </c>
      <c r="AG431" s="50" t="n">
        <v>66835.6</v>
      </c>
      <c r="AH431" s="50" t="n">
        <v>494</v>
      </c>
    </row>
    <row r="432" customFormat="false" ht="15" hidden="false" customHeight="false" outlineLevel="0" collapsed="false">
      <c r="A432" s="50" t="s">
        <v>1263</v>
      </c>
      <c r="B432" s="50" t="s">
        <v>142</v>
      </c>
      <c r="C432" s="50" t="s">
        <v>515</v>
      </c>
      <c r="D432" s="50" t="n">
        <v>1694</v>
      </c>
      <c r="E432" s="50" t="n">
        <v>746</v>
      </c>
      <c r="F432" s="50" t="n">
        <v>189</v>
      </c>
      <c r="G432" s="50" t="n">
        <v>796</v>
      </c>
      <c r="H432" s="50" t="n">
        <v>480</v>
      </c>
      <c r="I432" s="50" t="n">
        <v>63</v>
      </c>
      <c r="J432" s="50" t="n">
        <v>896</v>
      </c>
      <c r="K432" s="50" t="n">
        <v>266</v>
      </c>
      <c r="L432" s="50" t="n">
        <v>14.057</v>
      </c>
      <c r="M432" s="50" t="n">
        <v>433</v>
      </c>
      <c r="N432" s="50" t="n">
        <v>383</v>
      </c>
      <c r="O432" s="50" t="n">
        <v>103</v>
      </c>
      <c r="P432" s="50" t="n">
        <v>23</v>
      </c>
      <c r="Q432" s="50" t="n">
        <v>1</v>
      </c>
      <c r="R432" s="50" t="n">
        <v>13</v>
      </c>
      <c r="S432" s="50" t="n">
        <v>45</v>
      </c>
      <c r="T432" s="50" t="n">
        <v>4</v>
      </c>
      <c r="U432" s="50" t="n">
        <v>0</v>
      </c>
      <c r="V432" s="50" t="n">
        <v>79</v>
      </c>
      <c r="W432" s="50" t="n">
        <v>150.05</v>
      </c>
      <c r="X432" s="50" t="n">
        <v>431</v>
      </c>
      <c r="Y432" s="50" t="n">
        <v>140.966</v>
      </c>
      <c r="Z432" s="50" t="n">
        <v>305</v>
      </c>
      <c r="AA432" s="50" t="n">
        <v>23</v>
      </c>
      <c r="AB432" s="50" t="n">
        <v>112</v>
      </c>
      <c r="AC432" s="50" t="n">
        <v>305</v>
      </c>
      <c r="AD432" s="50" t="n">
        <v>26707.8</v>
      </c>
      <c r="AE432" s="50" t="n">
        <v>121</v>
      </c>
      <c r="AF432" s="50" t="n">
        <v>651</v>
      </c>
      <c r="AG432" s="50" t="n">
        <v>47025.7</v>
      </c>
      <c r="AH432" s="50" t="n">
        <v>161</v>
      </c>
    </row>
    <row r="433" customFormat="false" ht="15" hidden="false" customHeight="false" outlineLevel="0" collapsed="false">
      <c r="A433" s="50" t="s">
        <v>1264</v>
      </c>
      <c r="B433" s="50" t="s">
        <v>142</v>
      </c>
      <c r="C433" s="50" t="s">
        <v>516</v>
      </c>
      <c r="D433" s="50" t="n">
        <v>1509</v>
      </c>
      <c r="E433" s="50" t="n">
        <v>790</v>
      </c>
      <c r="F433" s="50" t="n">
        <v>230</v>
      </c>
      <c r="G433" s="50" t="n">
        <v>689</v>
      </c>
      <c r="H433" s="50" t="n">
        <v>511</v>
      </c>
      <c r="I433" s="50" t="n">
        <v>76</v>
      </c>
      <c r="J433" s="50" t="n">
        <v>811</v>
      </c>
      <c r="K433" s="50" t="n">
        <v>279</v>
      </c>
      <c r="L433" s="50" t="n">
        <v>7.289</v>
      </c>
      <c r="M433" s="50" t="n">
        <v>408</v>
      </c>
      <c r="N433" s="50" t="n">
        <v>370</v>
      </c>
      <c r="O433" s="50" t="n">
        <v>94</v>
      </c>
      <c r="P433" s="50" t="n">
        <v>18</v>
      </c>
      <c r="Q433" s="50" t="n">
        <v>1</v>
      </c>
      <c r="R433" s="50" t="n">
        <v>25</v>
      </c>
      <c r="S433" s="50" t="n">
        <v>30</v>
      </c>
      <c r="T433" s="50" t="n">
        <v>6</v>
      </c>
      <c r="U433" s="50" t="n">
        <v>2</v>
      </c>
      <c r="V433" s="50" t="n">
        <v>100</v>
      </c>
      <c r="W433" s="50" t="n">
        <v>142.9</v>
      </c>
      <c r="X433" s="50" t="n">
        <v>406</v>
      </c>
      <c r="Y433" s="50" t="n">
        <v>139.22</v>
      </c>
      <c r="Z433" s="50" t="n">
        <v>272</v>
      </c>
      <c r="AA433" s="50" t="n">
        <v>43</v>
      </c>
      <c r="AB433" s="50" t="n">
        <v>127</v>
      </c>
      <c r="AC433" s="50" t="n">
        <v>272</v>
      </c>
      <c r="AD433" s="50" t="n">
        <v>24533.3</v>
      </c>
      <c r="AE433" s="50" t="n">
        <v>92</v>
      </c>
      <c r="AF433" s="50" t="n">
        <v>685</v>
      </c>
      <c r="AG433" s="50" t="n">
        <v>50798.9</v>
      </c>
      <c r="AH433" s="50" t="n">
        <v>284</v>
      </c>
    </row>
    <row r="434" customFormat="false" ht="15" hidden="false" customHeight="false" outlineLevel="0" collapsed="false">
      <c r="A434" s="50" t="s">
        <v>1265</v>
      </c>
      <c r="B434" s="50" t="s">
        <v>142</v>
      </c>
      <c r="C434" s="50" t="s">
        <v>517</v>
      </c>
      <c r="D434" s="50" t="n">
        <v>1464</v>
      </c>
      <c r="E434" s="50" t="n">
        <v>612</v>
      </c>
      <c r="F434" s="50" t="n">
        <v>130</v>
      </c>
      <c r="G434" s="50" t="n">
        <v>714</v>
      </c>
      <c r="H434" s="50" t="n">
        <v>419</v>
      </c>
      <c r="I434" s="50" t="n">
        <v>43</v>
      </c>
      <c r="J434" s="50" t="n">
        <v>746</v>
      </c>
      <c r="K434" s="50" t="n">
        <v>193</v>
      </c>
      <c r="L434" s="50" t="n">
        <v>-7.731</v>
      </c>
      <c r="M434" s="50" t="n">
        <v>382</v>
      </c>
      <c r="N434" s="50" t="n">
        <v>327</v>
      </c>
      <c r="O434" s="50" t="n">
        <v>72</v>
      </c>
      <c r="P434" s="50" t="n">
        <v>10</v>
      </c>
      <c r="Q434" s="50" t="n">
        <v>0</v>
      </c>
      <c r="R434" s="50" t="n">
        <v>7</v>
      </c>
      <c r="S434" s="50" t="n">
        <v>34</v>
      </c>
      <c r="T434" s="50" t="n">
        <v>13</v>
      </c>
      <c r="U434" s="50" t="n">
        <v>8</v>
      </c>
      <c r="V434" s="50" t="n">
        <v>80</v>
      </c>
      <c r="W434" s="50" t="n">
        <v>108.2</v>
      </c>
      <c r="X434" s="50" t="n">
        <v>381</v>
      </c>
      <c r="Y434" s="50" t="n">
        <v>116.484</v>
      </c>
      <c r="Z434" s="50" t="n">
        <v>255</v>
      </c>
      <c r="AA434" s="50" t="n">
        <v>16</v>
      </c>
      <c r="AB434" s="50" t="n">
        <v>97</v>
      </c>
      <c r="AC434" s="50" t="n">
        <v>255</v>
      </c>
      <c r="AD434" s="50" t="n">
        <v>22763</v>
      </c>
      <c r="AE434" s="50" t="n">
        <v>97</v>
      </c>
      <c r="AF434" s="50" t="n">
        <v>547</v>
      </c>
      <c r="AG434" s="50" t="n">
        <v>38809.4</v>
      </c>
      <c r="AH434" s="50" t="n">
        <v>71</v>
      </c>
    </row>
    <row r="435" customFormat="false" ht="15" hidden="false" customHeight="false" outlineLevel="0" collapsed="false">
      <c r="A435" s="50" t="s">
        <v>1266</v>
      </c>
      <c r="B435" s="50" t="s">
        <v>142</v>
      </c>
      <c r="C435" s="50" t="s">
        <v>518</v>
      </c>
      <c r="D435" s="50" t="n">
        <v>1533</v>
      </c>
      <c r="E435" s="50" t="n">
        <v>617</v>
      </c>
      <c r="F435" s="50" t="n">
        <v>95</v>
      </c>
      <c r="G435" s="50" t="n">
        <v>721</v>
      </c>
      <c r="H435" s="50" t="n">
        <v>406</v>
      </c>
      <c r="I435" s="50" t="n">
        <v>37</v>
      </c>
      <c r="J435" s="50" t="n">
        <v>804</v>
      </c>
      <c r="K435" s="50" t="n">
        <v>211</v>
      </c>
      <c r="L435" s="50" t="n">
        <v>10.268</v>
      </c>
      <c r="M435" s="50" t="n">
        <v>369</v>
      </c>
      <c r="N435" s="50" t="n">
        <v>318</v>
      </c>
      <c r="O435" s="50" t="n">
        <v>81</v>
      </c>
      <c r="P435" s="50" t="n">
        <v>19</v>
      </c>
      <c r="Q435" s="50" t="n">
        <v>2</v>
      </c>
      <c r="R435" s="50" t="n">
        <v>14</v>
      </c>
      <c r="S435" s="50" t="n">
        <v>46</v>
      </c>
      <c r="T435" s="50" t="n">
        <v>3</v>
      </c>
      <c r="U435" s="50" t="n">
        <v>2</v>
      </c>
      <c r="V435" s="50" t="n">
        <v>66</v>
      </c>
      <c r="W435" s="50" t="n">
        <v>129.25</v>
      </c>
      <c r="X435" s="50" t="n">
        <v>367</v>
      </c>
      <c r="Y435" s="50" t="n">
        <v>126.416</v>
      </c>
      <c r="Z435" s="50" t="n">
        <v>254</v>
      </c>
      <c r="AA435" s="50" t="n">
        <v>26</v>
      </c>
      <c r="AB435" s="50" t="n">
        <v>104</v>
      </c>
      <c r="AC435" s="50" t="n">
        <v>254</v>
      </c>
      <c r="AD435" s="50" t="n">
        <v>22504.2</v>
      </c>
      <c r="AE435" s="50" t="n">
        <v>91</v>
      </c>
      <c r="AF435" s="50" t="n">
        <v>547</v>
      </c>
      <c r="AG435" s="50" t="n">
        <v>40197.2</v>
      </c>
      <c r="AH435" s="50" t="n">
        <v>226</v>
      </c>
    </row>
    <row r="436" customFormat="false" ht="15" hidden="false" customHeight="false" outlineLevel="0" collapsed="false">
      <c r="A436" s="50" t="s">
        <v>1267</v>
      </c>
      <c r="B436" s="50" t="s">
        <v>142</v>
      </c>
      <c r="C436" s="50" t="s">
        <v>519</v>
      </c>
      <c r="D436" s="50" t="n">
        <v>1396</v>
      </c>
      <c r="E436" s="50" t="n">
        <v>559</v>
      </c>
      <c r="F436" s="50" t="n">
        <v>103</v>
      </c>
      <c r="G436" s="50" t="n">
        <v>691</v>
      </c>
      <c r="H436" s="50" t="n">
        <v>432</v>
      </c>
      <c r="I436" s="50" t="n">
        <v>47</v>
      </c>
      <c r="J436" s="50" t="n">
        <v>705</v>
      </c>
      <c r="K436" s="50" t="n">
        <v>127</v>
      </c>
      <c r="L436" s="50" t="n">
        <v>-4.464</v>
      </c>
      <c r="M436" s="50" t="n">
        <v>358</v>
      </c>
      <c r="N436" s="50" t="n">
        <v>302</v>
      </c>
      <c r="O436" s="50" t="n">
        <v>69</v>
      </c>
      <c r="P436" s="50" t="n">
        <v>17</v>
      </c>
      <c r="Q436" s="50" t="n">
        <v>0</v>
      </c>
      <c r="R436" s="50" t="n">
        <v>3</v>
      </c>
      <c r="S436" s="50" t="n">
        <v>45</v>
      </c>
      <c r="T436" s="50" t="n">
        <v>8</v>
      </c>
      <c r="U436" s="50" t="n">
        <v>3</v>
      </c>
      <c r="V436" s="50" t="n">
        <v>68</v>
      </c>
      <c r="W436" s="50" t="n">
        <v>109.35</v>
      </c>
      <c r="X436" s="50" t="n">
        <v>358</v>
      </c>
      <c r="Y436" s="50" t="n">
        <v>108.504</v>
      </c>
      <c r="Z436" s="50" t="n">
        <v>237</v>
      </c>
      <c r="AA436" s="50" t="n">
        <v>7</v>
      </c>
      <c r="AB436" s="50" t="n">
        <v>67</v>
      </c>
      <c r="AC436" s="50" t="n">
        <v>237</v>
      </c>
      <c r="AD436" s="50" t="n">
        <v>20292.2</v>
      </c>
      <c r="AE436" s="50" t="n">
        <v>85</v>
      </c>
      <c r="AF436" s="50" t="n">
        <v>484</v>
      </c>
      <c r="AG436" s="50" t="n">
        <v>33437.1</v>
      </c>
      <c r="AH436" s="50" t="n">
        <v>22</v>
      </c>
    </row>
    <row r="437" customFormat="false" ht="15" hidden="false" customHeight="false" outlineLevel="0" collapsed="false">
      <c r="A437" s="50" t="s">
        <v>1268</v>
      </c>
      <c r="B437" s="50" t="s">
        <v>142</v>
      </c>
      <c r="C437" s="50" t="s">
        <v>520</v>
      </c>
      <c r="D437" s="50" t="n">
        <v>1001</v>
      </c>
      <c r="E437" s="50" t="n">
        <v>519</v>
      </c>
      <c r="F437" s="50" t="n">
        <v>146</v>
      </c>
      <c r="G437" s="50" t="n">
        <v>500</v>
      </c>
      <c r="H437" s="50" t="n">
        <v>377</v>
      </c>
      <c r="I437" s="50" t="n">
        <v>69</v>
      </c>
      <c r="J437" s="50" t="n">
        <v>501</v>
      </c>
      <c r="K437" s="50" t="n">
        <v>142</v>
      </c>
      <c r="L437" s="50" t="n">
        <v>-5.692</v>
      </c>
      <c r="M437" s="50" t="n">
        <v>267</v>
      </c>
      <c r="N437" s="50" t="n">
        <v>243</v>
      </c>
      <c r="O437" s="50" t="n">
        <v>53</v>
      </c>
      <c r="P437" s="50" t="n">
        <v>9</v>
      </c>
      <c r="Q437" s="50" t="n">
        <v>3</v>
      </c>
      <c r="R437" s="50" t="n">
        <v>8</v>
      </c>
      <c r="S437" s="50" t="n">
        <v>21</v>
      </c>
      <c r="T437" s="50" t="n">
        <v>2</v>
      </c>
      <c r="U437" s="50" t="n">
        <v>0</v>
      </c>
      <c r="V437" s="50" t="n">
        <v>61</v>
      </c>
      <c r="W437" s="50" t="n">
        <v>77.85</v>
      </c>
      <c r="X437" s="50" t="n">
        <v>266</v>
      </c>
      <c r="Y437" s="50" t="n">
        <v>78.524</v>
      </c>
      <c r="Z437" s="50" t="n">
        <v>183</v>
      </c>
      <c r="AA437" s="50" t="n">
        <v>15</v>
      </c>
      <c r="AB437" s="50" t="n">
        <v>68</v>
      </c>
      <c r="AC437" s="50" t="n">
        <v>183</v>
      </c>
      <c r="AD437" s="50" t="n">
        <v>15932</v>
      </c>
      <c r="AE437" s="50" t="n">
        <v>51</v>
      </c>
      <c r="AF437" s="50" t="n">
        <v>460</v>
      </c>
      <c r="AG437" s="50" t="n">
        <v>33994</v>
      </c>
      <c r="AH437" s="50" t="n">
        <v>180</v>
      </c>
    </row>
    <row r="438" customFormat="false" ht="15" hidden="false" customHeight="false" outlineLevel="0" collapsed="false">
      <c r="A438" s="50" t="s">
        <v>1269</v>
      </c>
      <c r="B438" s="50" t="s">
        <v>142</v>
      </c>
      <c r="C438" s="50" t="s">
        <v>521</v>
      </c>
      <c r="D438" s="50" t="n">
        <v>732</v>
      </c>
      <c r="E438" s="50" t="n">
        <v>410</v>
      </c>
      <c r="F438" s="50" t="n">
        <v>123</v>
      </c>
      <c r="G438" s="50" t="n">
        <v>348</v>
      </c>
      <c r="H438" s="50" t="n">
        <v>260</v>
      </c>
      <c r="I438" s="50" t="n">
        <v>50</v>
      </c>
      <c r="J438" s="50" t="n">
        <v>382</v>
      </c>
      <c r="K438" s="50" t="n">
        <v>150</v>
      </c>
      <c r="L438" s="50" t="n">
        <v>-10.533</v>
      </c>
      <c r="M438" s="50" t="n">
        <v>188</v>
      </c>
      <c r="N438" s="50" t="n">
        <v>173</v>
      </c>
      <c r="O438" s="50" t="n">
        <v>39</v>
      </c>
      <c r="P438" s="50" t="n">
        <v>5</v>
      </c>
      <c r="Q438" s="50" t="n">
        <v>0</v>
      </c>
      <c r="R438" s="50" t="n">
        <v>4</v>
      </c>
      <c r="S438" s="50" t="n">
        <v>10</v>
      </c>
      <c r="T438" s="50" t="n">
        <v>1</v>
      </c>
      <c r="U438" s="50" t="n">
        <v>3</v>
      </c>
      <c r="V438" s="50" t="n">
        <v>60</v>
      </c>
      <c r="W438" s="50" t="n">
        <v>48.05</v>
      </c>
      <c r="X438" s="50" t="n">
        <v>186</v>
      </c>
      <c r="Y438" s="50" t="n">
        <v>48.882</v>
      </c>
      <c r="Z438" s="50" t="n">
        <v>117</v>
      </c>
      <c r="AA438" s="50" t="n">
        <v>7</v>
      </c>
      <c r="AB438" s="50" t="n">
        <v>44</v>
      </c>
      <c r="AC438" s="50" t="n">
        <v>116</v>
      </c>
      <c r="AD438" s="50" t="n">
        <v>10093.7</v>
      </c>
      <c r="AE438" s="50" t="n">
        <v>46</v>
      </c>
      <c r="AF438" s="50" t="n">
        <v>353</v>
      </c>
      <c r="AG438" s="50" t="n">
        <v>25679.5</v>
      </c>
      <c r="AH438" s="50" t="n">
        <v>112</v>
      </c>
    </row>
    <row r="439" customFormat="false" ht="15" hidden="false" customHeight="false" outlineLevel="0" collapsed="false">
      <c r="A439" s="50" t="s">
        <v>1270</v>
      </c>
      <c r="B439" s="50" t="s">
        <v>142</v>
      </c>
      <c r="C439" s="50" t="s">
        <v>522</v>
      </c>
      <c r="D439" s="50" t="n">
        <v>562</v>
      </c>
      <c r="E439" s="50" t="n">
        <v>293</v>
      </c>
      <c r="F439" s="50" t="n">
        <v>120</v>
      </c>
      <c r="G439" s="50" t="n">
        <v>271</v>
      </c>
      <c r="H439" s="50" t="n">
        <v>201</v>
      </c>
      <c r="I439" s="50" t="n">
        <v>57</v>
      </c>
      <c r="J439" s="50" t="n">
        <v>291</v>
      </c>
      <c r="K439" s="50" t="n">
        <v>92</v>
      </c>
      <c r="L439" s="50" t="n">
        <v>-8.124</v>
      </c>
      <c r="M439" s="50" t="n">
        <v>135</v>
      </c>
      <c r="N439" s="50" t="n">
        <v>120</v>
      </c>
      <c r="O439" s="50" t="n">
        <v>20</v>
      </c>
      <c r="P439" s="50" t="n">
        <v>3</v>
      </c>
      <c r="Q439" s="50" t="n">
        <v>0</v>
      </c>
      <c r="R439" s="50" t="n">
        <v>4</v>
      </c>
      <c r="S439" s="50" t="n">
        <v>10</v>
      </c>
      <c r="T439" s="50" t="n">
        <v>5</v>
      </c>
      <c r="U439" s="50" t="n">
        <v>0</v>
      </c>
      <c r="V439" s="50" t="n">
        <v>53</v>
      </c>
      <c r="W439" s="50" t="n">
        <v>33.95</v>
      </c>
      <c r="X439" s="50" t="n">
        <v>135</v>
      </c>
      <c r="Y439" s="50" t="n">
        <v>37.95</v>
      </c>
      <c r="Z439" s="50" t="n">
        <v>67</v>
      </c>
      <c r="AA439" s="50" t="n">
        <v>7</v>
      </c>
      <c r="AB439" s="50" t="n">
        <v>27</v>
      </c>
      <c r="AC439" s="50" t="n">
        <v>67</v>
      </c>
      <c r="AD439" s="50" t="n">
        <v>5922.3</v>
      </c>
      <c r="AE439" s="50" t="n">
        <v>18</v>
      </c>
      <c r="AF439" s="50" t="n">
        <v>262</v>
      </c>
      <c r="AG439" s="50" t="n">
        <v>19732.1</v>
      </c>
      <c r="AH439" s="50" t="n">
        <v>155</v>
      </c>
    </row>
    <row r="440" customFormat="false" ht="15" hidden="false" customHeight="false" outlineLevel="0" collapsed="false">
      <c r="A440" s="50" t="s">
        <v>1271</v>
      </c>
      <c r="B440" s="50" t="s">
        <v>142</v>
      </c>
      <c r="C440" s="50" t="s">
        <v>524</v>
      </c>
      <c r="D440" s="50" t="n">
        <v>491</v>
      </c>
      <c r="E440" s="50" t="n">
        <v>265</v>
      </c>
      <c r="F440" s="50" t="n">
        <v>64</v>
      </c>
      <c r="G440" s="50" t="n">
        <v>227</v>
      </c>
      <c r="H440" s="50" t="n">
        <v>152</v>
      </c>
      <c r="I440" s="50" t="n">
        <v>15</v>
      </c>
      <c r="J440" s="50" t="n">
        <v>264</v>
      </c>
      <c r="K440" s="50" t="n">
        <v>113</v>
      </c>
      <c r="L440" s="50" t="n">
        <v>1.36</v>
      </c>
      <c r="M440" s="50" t="n">
        <v>128</v>
      </c>
      <c r="N440" s="50" t="n">
        <v>117</v>
      </c>
      <c r="O440" s="50" t="n">
        <v>32</v>
      </c>
      <c r="P440" s="50" t="n">
        <v>5</v>
      </c>
      <c r="Q440" s="50" t="n">
        <v>0</v>
      </c>
      <c r="R440" s="50" t="n">
        <v>3</v>
      </c>
      <c r="S440" s="50" t="n">
        <v>6</v>
      </c>
      <c r="T440" s="50" t="n">
        <v>4</v>
      </c>
      <c r="U440" s="50" t="n">
        <v>1</v>
      </c>
      <c r="V440" s="50" t="n">
        <v>28</v>
      </c>
      <c r="W440" s="50" t="n">
        <v>39.95</v>
      </c>
      <c r="X440" s="50" t="n">
        <v>127</v>
      </c>
      <c r="Y440" s="50" t="n">
        <v>36.459</v>
      </c>
      <c r="Z440" s="50" t="n">
        <v>90</v>
      </c>
      <c r="AA440" s="50" t="n">
        <v>3</v>
      </c>
      <c r="AB440" s="50" t="n">
        <v>28</v>
      </c>
      <c r="AC440" s="50" t="n">
        <v>89</v>
      </c>
      <c r="AD440" s="50" t="n">
        <v>7777.5</v>
      </c>
      <c r="AE440" s="50" t="n">
        <v>32</v>
      </c>
      <c r="AF440" s="50" t="n">
        <v>224</v>
      </c>
      <c r="AG440" s="50" t="n">
        <v>16528.9</v>
      </c>
      <c r="AH440" s="50" t="n">
        <v>86</v>
      </c>
    </row>
    <row r="441" customFormat="false" ht="15" hidden="false" customHeight="false" outlineLevel="0" collapsed="false">
      <c r="A441" s="50" t="s">
        <v>1272</v>
      </c>
      <c r="B441" s="50" t="s">
        <v>142</v>
      </c>
      <c r="C441" s="50" t="s">
        <v>526</v>
      </c>
      <c r="D441" s="50" t="n">
        <v>340</v>
      </c>
      <c r="E441" s="50" t="n">
        <v>153</v>
      </c>
      <c r="F441" s="50" t="n">
        <v>24</v>
      </c>
      <c r="G441" s="50" t="n">
        <v>167</v>
      </c>
      <c r="H441" s="50" t="n">
        <v>110</v>
      </c>
      <c r="I441" s="50" t="n">
        <v>8</v>
      </c>
      <c r="J441" s="50" t="n">
        <v>173</v>
      </c>
      <c r="K441" s="50" t="n">
        <v>43</v>
      </c>
      <c r="L441" s="50" t="n">
        <v>3.426</v>
      </c>
      <c r="M441" s="50" t="n">
        <v>94</v>
      </c>
      <c r="N441" s="50" t="n">
        <v>79</v>
      </c>
      <c r="O441" s="50" t="n">
        <v>23</v>
      </c>
      <c r="P441" s="50" t="n">
        <v>5</v>
      </c>
      <c r="Q441" s="50" t="n">
        <v>0</v>
      </c>
      <c r="R441" s="50" t="n">
        <v>1</v>
      </c>
      <c r="S441" s="50" t="n">
        <v>12</v>
      </c>
      <c r="T441" s="50" t="n">
        <v>0</v>
      </c>
      <c r="U441" s="50" t="n">
        <v>2</v>
      </c>
      <c r="V441" s="50" t="n">
        <v>12</v>
      </c>
      <c r="W441" s="50" t="n">
        <v>31.95</v>
      </c>
      <c r="X441" s="50" t="n">
        <v>93</v>
      </c>
      <c r="Y441" s="50" t="n">
        <v>33.569</v>
      </c>
      <c r="Z441" s="50" t="n">
        <v>70</v>
      </c>
      <c r="AA441" s="50" t="n">
        <v>3</v>
      </c>
      <c r="AB441" s="50" t="n">
        <v>30</v>
      </c>
      <c r="AC441" s="50" t="n">
        <v>70</v>
      </c>
      <c r="AD441" s="50" t="n">
        <v>5995.6</v>
      </c>
      <c r="AE441" s="50" t="n">
        <v>25</v>
      </c>
      <c r="AF441" s="50" t="n">
        <v>134</v>
      </c>
      <c r="AG441" s="50" t="n">
        <v>9319.3</v>
      </c>
      <c r="AH441" s="50" t="n">
        <v>14</v>
      </c>
    </row>
    <row r="442" customFormat="false" ht="15" hidden="false" customHeight="false" outlineLevel="0" collapsed="false">
      <c r="A442" s="50" t="s">
        <v>1273</v>
      </c>
      <c r="B442" s="50" t="s">
        <v>142</v>
      </c>
      <c r="C442" s="50" t="s">
        <v>528</v>
      </c>
      <c r="D442" s="50" t="n">
        <v>340</v>
      </c>
      <c r="E442" s="50" t="n">
        <v>163</v>
      </c>
      <c r="F442" s="50" t="n">
        <v>37</v>
      </c>
      <c r="G442" s="50" t="n">
        <v>168</v>
      </c>
      <c r="H442" s="50" t="n">
        <v>119</v>
      </c>
      <c r="I442" s="50" t="n">
        <v>20</v>
      </c>
      <c r="J442" s="50" t="n">
        <v>172</v>
      </c>
      <c r="K442" s="50" t="n">
        <v>44</v>
      </c>
      <c r="L442" s="50" t="n">
        <v>-1.101</v>
      </c>
      <c r="M442" s="50" t="n">
        <v>93</v>
      </c>
      <c r="N442" s="50" t="n">
        <v>84</v>
      </c>
      <c r="O442" s="50" t="n">
        <v>19</v>
      </c>
      <c r="P442" s="50" t="n">
        <v>2</v>
      </c>
      <c r="Q442" s="50" t="n">
        <v>0</v>
      </c>
      <c r="R442" s="50" t="n">
        <v>4</v>
      </c>
      <c r="S442" s="50" t="n">
        <v>7</v>
      </c>
      <c r="T442" s="50" t="n">
        <v>1</v>
      </c>
      <c r="U442" s="50" t="n">
        <v>0</v>
      </c>
      <c r="V442" s="50" t="n">
        <v>19</v>
      </c>
      <c r="W442" s="50" t="n">
        <v>27.8</v>
      </c>
      <c r="X442" s="50" t="n">
        <v>92</v>
      </c>
      <c r="Y442" s="50" t="n">
        <v>28.512</v>
      </c>
      <c r="Z442" s="50" t="n">
        <v>66</v>
      </c>
      <c r="AA442" s="50" t="n">
        <v>5</v>
      </c>
      <c r="AB442" s="50" t="n">
        <v>18</v>
      </c>
      <c r="AC442" s="50" t="n">
        <v>66</v>
      </c>
      <c r="AD442" s="50" t="n">
        <v>5612.3</v>
      </c>
      <c r="AE442" s="50" t="n">
        <v>21</v>
      </c>
      <c r="AF442" s="50" t="n">
        <v>145</v>
      </c>
      <c r="AG442" s="50" t="n">
        <v>10435.8</v>
      </c>
      <c r="AH442" s="50" t="n">
        <v>30</v>
      </c>
    </row>
    <row r="443" customFormat="false" ht="15" hidden="false" customHeight="false" outlineLevel="0" collapsed="false">
      <c r="A443" s="50" t="s">
        <v>1274</v>
      </c>
      <c r="B443" s="50" t="s">
        <v>142</v>
      </c>
      <c r="C443" s="50" t="s">
        <v>530</v>
      </c>
      <c r="D443" s="50" t="n">
        <v>272</v>
      </c>
      <c r="E443" s="50" t="n">
        <v>153</v>
      </c>
      <c r="F443" s="50" t="n">
        <v>42</v>
      </c>
      <c r="G443" s="50" t="n">
        <v>132</v>
      </c>
      <c r="H443" s="50" t="n">
        <v>96</v>
      </c>
      <c r="I443" s="50" t="n">
        <v>14</v>
      </c>
      <c r="J443" s="50" t="n">
        <v>139</v>
      </c>
      <c r="K443" s="50" t="n">
        <v>57</v>
      </c>
      <c r="L443" s="50" t="n">
        <v>-1.045</v>
      </c>
      <c r="M443" s="50" t="n">
        <v>73</v>
      </c>
      <c r="N443" s="50" t="n">
        <v>69</v>
      </c>
      <c r="O443" s="50" t="n">
        <v>21</v>
      </c>
      <c r="P443" s="50" t="n">
        <v>4</v>
      </c>
      <c r="Q443" s="50" t="n">
        <v>0</v>
      </c>
      <c r="R443" s="50" t="n">
        <v>1</v>
      </c>
      <c r="S443" s="50" t="n">
        <v>2</v>
      </c>
      <c r="T443" s="50" t="n">
        <v>2</v>
      </c>
      <c r="U443" s="50" t="n">
        <v>0</v>
      </c>
      <c r="V443" s="50" t="n">
        <v>24</v>
      </c>
      <c r="W443" s="50" t="n">
        <v>24.2</v>
      </c>
      <c r="X443" s="50" t="n">
        <v>73</v>
      </c>
      <c r="Y443" s="50" t="n">
        <v>16.181</v>
      </c>
      <c r="Z443" s="50" t="n">
        <v>45</v>
      </c>
      <c r="AA443" s="50" t="n">
        <v>1</v>
      </c>
      <c r="AB443" s="50" t="n">
        <v>15</v>
      </c>
      <c r="AC443" s="50" t="n">
        <v>45</v>
      </c>
      <c r="AD443" s="50" t="n">
        <v>3590.2</v>
      </c>
      <c r="AE443" s="50" t="n">
        <v>11</v>
      </c>
      <c r="AF443" s="50" t="n">
        <v>132</v>
      </c>
      <c r="AG443" s="50" t="n">
        <v>9598</v>
      </c>
      <c r="AH443" s="50" t="n">
        <v>38</v>
      </c>
    </row>
    <row r="444" customFormat="false" ht="15" hidden="false" customHeight="false" outlineLevel="0" collapsed="false">
      <c r="A444" s="50" t="s">
        <v>1275</v>
      </c>
      <c r="B444" s="50" t="s">
        <v>142</v>
      </c>
      <c r="C444" s="50" t="s">
        <v>377</v>
      </c>
      <c r="D444" s="50" t="n">
        <v>288</v>
      </c>
      <c r="E444" s="50" t="n">
        <v>159</v>
      </c>
      <c r="F444" s="50" t="n">
        <v>61</v>
      </c>
      <c r="G444" s="50" t="n">
        <v>142</v>
      </c>
      <c r="H444" s="50" t="n">
        <v>113</v>
      </c>
      <c r="I444" s="50" t="n">
        <v>29</v>
      </c>
      <c r="J444" s="50" t="n">
        <v>146</v>
      </c>
      <c r="K444" s="50" t="n">
        <v>46</v>
      </c>
      <c r="L444" s="50" t="n">
        <v>-6.376</v>
      </c>
      <c r="M444" s="50" t="n">
        <v>70</v>
      </c>
      <c r="N444" s="50" t="n">
        <v>64</v>
      </c>
      <c r="O444" s="50" t="n">
        <v>10</v>
      </c>
      <c r="P444" s="50" t="n">
        <v>4</v>
      </c>
      <c r="Q444" s="50" t="n">
        <v>1</v>
      </c>
      <c r="R444" s="50" t="n">
        <v>0</v>
      </c>
      <c r="S444" s="50" t="n">
        <v>5</v>
      </c>
      <c r="T444" s="50" t="n">
        <v>1</v>
      </c>
      <c r="U444" s="50" t="n">
        <v>0</v>
      </c>
      <c r="V444" s="50" t="n">
        <v>29</v>
      </c>
      <c r="W444" s="50" t="n">
        <v>15.3</v>
      </c>
      <c r="X444" s="50" t="n">
        <v>70</v>
      </c>
      <c r="Y444" s="50" t="n">
        <v>13.67</v>
      </c>
      <c r="Z444" s="50" t="n">
        <v>35</v>
      </c>
      <c r="AA444" s="50" t="n">
        <v>0</v>
      </c>
      <c r="AB444" s="50" t="n">
        <v>9</v>
      </c>
      <c r="AC444" s="50" t="n">
        <v>35</v>
      </c>
      <c r="AD444" s="50" t="n">
        <v>2960.7</v>
      </c>
      <c r="AE444" s="50" t="n">
        <v>11</v>
      </c>
      <c r="AF444" s="50" t="n">
        <v>138</v>
      </c>
      <c r="AG444" s="50" t="n">
        <v>9921.9</v>
      </c>
      <c r="AH444" s="50" t="n">
        <v>21</v>
      </c>
    </row>
    <row r="445" customFormat="false" ht="15" hidden="false" customHeight="false" outlineLevel="0" collapsed="false">
      <c r="A445" s="50" t="s">
        <v>1276</v>
      </c>
      <c r="B445" s="50" t="s">
        <v>142</v>
      </c>
      <c r="C445" s="50" t="s">
        <v>532</v>
      </c>
      <c r="D445" s="50" t="n">
        <v>168</v>
      </c>
      <c r="E445" s="50" t="n">
        <v>86</v>
      </c>
      <c r="F445" s="50" t="n">
        <v>18</v>
      </c>
      <c r="G445" s="50" t="n">
        <v>79</v>
      </c>
      <c r="H445" s="50" t="n">
        <v>55</v>
      </c>
      <c r="I445" s="50" t="n">
        <v>8</v>
      </c>
      <c r="J445" s="50" t="n">
        <v>89</v>
      </c>
      <c r="K445" s="50" t="n">
        <v>31</v>
      </c>
      <c r="L445" s="50" t="n">
        <v>-0.206</v>
      </c>
      <c r="M445" s="50" t="n">
        <v>50</v>
      </c>
      <c r="N445" s="50" t="n">
        <v>48</v>
      </c>
      <c r="O445" s="50" t="n">
        <v>13</v>
      </c>
      <c r="P445" s="50" t="n">
        <v>1</v>
      </c>
      <c r="Q445" s="50" t="n">
        <v>0</v>
      </c>
      <c r="R445" s="50" t="n">
        <v>1</v>
      </c>
      <c r="S445" s="50" t="n">
        <v>2</v>
      </c>
      <c r="T445" s="50" t="n">
        <v>0</v>
      </c>
      <c r="U445" s="50" t="n">
        <v>0</v>
      </c>
      <c r="V445" s="50" t="n">
        <v>8</v>
      </c>
      <c r="W445" s="50" t="n">
        <v>14.55</v>
      </c>
      <c r="X445" s="50" t="n">
        <v>50</v>
      </c>
      <c r="Y445" s="50" t="n">
        <v>12.233</v>
      </c>
      <c r="Z445" s="50" t="n">
        <v>40</v>
      </c>
      <c r="AA445" s="50" t="n">
        <v>1</v>
      </c>
      <c r="AB445" s="50" t="n">
        <v>10</v>
      </c>
      <c r="AC445" s="50" t="n">
        <v>40</v>
      </c>
      <c r="AD445" s="50" t="n">
        <v>3437.9</v>
      </c>
      <c r="AE445" s="50" t="n">
        <v>14</v>
      </c>
      <c r="AF445" s="50" t="n">
        <v>74</v>
      </c>
      <c r="AG445" s="50" t="n">
        <v>5236.9</v>
      </c>
      <c r="AH445" s="50" t="n">
        <v>10</v>
      </c>
    </row>
    <row r="446" customFormat="false" ht="15" hidden="false" customHeight="false" outlineLevel="0" collapsed="false">
      <c r="A446" s="50" t="s">
        <v>1277</v>
      </c>
      <c r="B446" s="50" t="s">
        <v>142</v>
      </c>
      <c r="C446" s="50" t="s">
        <v>655</v>
      </c>
      <c r="D446" s="50" t="n">
        <v>178</v>
      </c>
      <c r="E446" s="50" t="n">
        <v>87</v>
      </c>
      <c r="F446" s="50" t="n">
        <v>29</v>
      </c>
      <c r="G446" s="50" t="n">
        <v>88</v>
      </c>
      <c r="H446" s="50" t="n">
        <v>57</v>
      </c>
      <c r="I446" s="50" t="n">
        <v>11</v>
      </c>
      <c r="J446" s="50" t="n">
        <v>90</v>
      </c>
      <c r="K446" s="50" t="n">
        <v>30</v>
      </c>
      <c r="L446" s="50" t="n">
        <v>-1.092</v>
      </c>
      <c r="M446" s="50" t="n">
        <v>48</v>
      </c>
      <c r="N446" s="50" t="n">
        <v>45</v>
      </c>
      <c r="O446" s="50" t="n">
        <v>8</v>
      </c>
      <c r="P446" s="50" t="n">
        <v>2</v>
      </c>
      <c r="Q446" s="50" t="n">
        <v>1</v>
      </c>
      <c r="R446" s="50" t="n">
        <v>2</v>
      </c>
      <c r="S446" s="50" t="n">
        <v>3</v>
      </c>
      <c r="T446" s="50" t="n">
        <v>0</v>
      </c>
      <c r="U446" s="50" t="n">
        <v>0</v>
      </c>
      <c r="V446" s="50" t="n">
        <v>16</v>
      </c>
      <c r="W446" s="50" t="n">
        <v>12.9</v>
      </c>
      <c r="X446" s="50" t="n">
        <v>48</v>
      </c>
      <c r="Y446" s="50" t="n">
        <v>16.977</v>
      </c>
      <c r="Z446" s="50" t="n">
        <v>29</v>
      </c>
      <c r="AA446" s="50" t="n">
        <v>6</v>
      </c>
      <c r="AB446" s="50" t="n">
        <v>14</v>
      </c>
      <c r="AC446" s="50" t="n">
        <v>29</v>
      </c>
      <c r="AD446" s="50" t="n">
        <v>2627.7</v>
      </c>
      <c r="AE446" s="50" t="n">
        <v>15</v>
      </c>
      <c r="AF446" s="50" t="n">
        <v>71</v>
      </c>
      <c r="AG446" s="50" t="n">
        <v>5390.1</v>
      </c>
      <c r="AH446" s="50" t="n">
        <v>48</v>
      </c>
    </row>
    <row r="447" customFormat="false" ht="15" hidden="false" customHeight="false" outlineLevel="0" collapsed="false">
      <c r="A447" s="50" t="s">
        <v>1278</v>
      </c>
      <c r="B447" s="50" t="s">
        <v>142</v>
      </c>
      <c r="C447" s="50" t="s">
        <v>657</v>
      </c>
      <c r="D447" s="50" t="n">
        <v>90</v>
      </c>
      <c r="E447" s="50" t="n">
        <v>45</v>
      </c>
      <c r="F447" s="50" t="n">
        <v>19</v>
      </c>
      <c r="G447" s="50" t="n">
        <v>43</v>
      </c>
      <c r="H447" s="50" t="n">
        <v>29</v>
      </c>
      <c r="I447" s="50" t="n">
        <v>8</v>
      </c>
      <c r="J447" s="50" t="n">
        <v>47</v>
      </c>
      <c r="K447" s="50" t="n">
        <v>16</v>
      </c>
      <c r="L447" s="50" t="n">
        <v>-1.138</v>
      </c>
      <c r="M447" s="50" t="n">
        <v>21</v>
      </c>
      <c r="N447" s="50" t="n">
        <v>21</v>
      </c>
      <c r="O447" s="50" t="n">
        <v>4</v>
      </c>
      <c r="P447" s="50" t="n">
        <v>2</v>
      </c>
      <c r="Q447" s="50" t="n">
        <v>1</v>
      </c>
      <c r="R447" s="50" t="n">
        <v>0</v>
      </c>
      <c r="S447" s="50" t="n">
        <v>0</v>
      </c>
      <c r="T447" s="50" t="n">
        <v>0</v>
      </c>
      <c r="U447" s="50" t="n">
        <v>0</v>
      </c>
      <c r="V447" s="50" t="n">
        <v>11</v>
      </c>
      <c r="W447" s="50" t="n">
        <v>5</v>
      </c>
      <c r="X447" s="50" t="n">
        <v>21</v>
      </c>
      <c r="Y447" s="50" t="n">
        <v>3.898</v>
      </c>
      <c r="Z447" s="50" t="n">
        <v>10</v>
      </c>
      <c r="AA447" s="50" t="n">
        <v>2</v>
      </c>
      <c r="AB447" s="50" t="n">
        <v>3</v>
      </c>
      <c r="AC447" s="50" t="n">
        <v>10</v>
      </c>
      <c r="AD447" s="50" t="n">
        <v>731.3</v>
      </c>
      <c r="AE447" s="50" t="n">
        <v>5</v>
      </c>
      <c r="AF447" s="50" t="n">
        <v>39</v>
      </c>
      <c r="AG447" s="50" t="n">
        <v>2760.6</v>
      </c>
      <c r="AH447" s="50" t="n">
        <v>2</v>
      </c>
    </row>
    <row r="448" customFormat="false" ht="15" hidden="false" customHeight="false" outlineLevel="0" collapsed="false">
      <c r="A448" s="50" t="s">
        <v>1279</v>
      </c>
      <c r="B448" s="50" t="s">
        <v>142</v>
      </c>
      <c r="C448" s="50" t="s">
        <v>659</v>
      </c>
      <c r="D448" s="50" t="n">
        <v>78</v>
      </c>
      <c r="E448" s="50" t="n">
        <v>43</v>
      </c>
      <c r="F448" s="50" t="n">
        <v>16</v>
      </c>
      <c r="G448" s="50" t="n">
        <v>36</v>
      </c>
      <c r="H448" s="50" t="n">
        <v>26</v>
      </c>
      <c r="I448" s="50" t="n">
        <v>9</v>
      </c>
      <c r="J448" s="50" t="n">
        <v>42</v>
      </c>
      <c r="K448" s="50" t="n">
        <v>17</v>
      </c>
      <c r="L448" s="50" t="n">
        <v>-3.725</v>
      </c>
      <c r="M448" s="50" t="n">
        <v>19</v>
      </c>
      <c r="N448" s="50" t="n">
        <v>16</v>
      </c>
      <c r="O448" s="50" t="n">
        <v>0</v>
      </c>
      <c r="P448" s="50" t="n">
        <v>0</v>
      </c>
      <c r="Q448" s="50" t="n">
        <v>0</v>
      </c>
      <c r="R448" s="50" t="n">
        <v>0</v>
      </c>
      <c r="S448" s="50" t="n">
        <v>2</v>
      </c>
      <c r="T448" s="50" t="n">
        <v>0</v>
      </c>
      <c r="U448" s="50" t="n">
        <v>1</v>
      </c>
      <c r="V448" s="50" t="n">
        <v>8</v>
      </c>
      <c r="W448" s="50" t="n">
        <v>1.4</v>
      </c>
      <c r="X448" s="50" t="n">
        <v>19</v>
      </c>
      <c r="Y448" s="50" t="n">
        <v>3.15</v>
      </c>
      <c r="Z448" s="50" t="n">
        <v>9</v>
      </c>
      <c r="AA448" s="50" t="n">
        <v>0</v>
      </c>
      <c r="AB448" s="50" t="n">
        <v>4</v>
      </c>
      <c r="AC448" s="50" t="n">
        <v>9</v>
      </c>
      <c r="AD448" s="50" t="n">
        <v>791</v>
      </c>
      <c r="AE448" s="50" t="n">
        <v>2</v>
      </c>
      <c r="AF448" s="50" t="n">
        <v>37</v>
      </c>
      <c r="AG448" s="50" t="n">
        <v>2645.9</v>
      </c>
      <c r="AH448" s="50" t="n">
        <v>4</v>
      </c>
    </row>
    <row r="449" customFormat="false" ht="15" hidden="false" customHeight="false" outlineLevel="0" collapsed="false">
      <c r="A449" s="50" t="s">
        <v>1280</v>
      </c>
      <c r="B449" s="50" t="s">
        <v>142</v>
      </c>
      <c r="C449" s="50" t="s">
        <v>660</v>
      </c>
      <c r="D449" s="50" t="n">
        <v>43</v>
      </c>
      <c r="E449" s="50" t="n">
        <v>23</v>
      </c>
      <c r="F449" s="50" t="n">
        <v>4</v>
      </c>
      <c r="G449" s="50" t="n">
        <v>16</v>
      </c>
      <c r="H449" s="50" t="n">
        <v>15</v>
      </c>
      <c r="I449" s="50" t="n">
        <v>0</v>
      </c>
      <c r="J449" s="50" t="n">
        <v>27</v>
      </c>
      <c r="K449" s="50" t="n">
        <v>8</v>
      </c>
      <c r="L449" s="50" t="n">
        <v>1.064</v>
      </c>
      <c r="M449" s="50" t="n">
        <v>11</v>
      </c>
      <c r="N449" s="50" t="n">
        <v>8</v>
      </c>
      <c r="O449" s="50" t="n">
        <v>2</v>
      </c>
      <c r="P449" s="50" t="n">
        <v>0</v>
      </c>
      <c r="Q449" s="50" t="n">
        <v>0</v>
      </c>
      <c r="R449" s="50" t="n">
        <v>0</v>
      </c>
      <c r="S449" s="50" t="n">
        <v>2</v>
      </c>
      <c r="T449" s="50" t="n">
        <v>1</v>
      </c>
      <c r="U449" s="50" t="n">
        <v>0</v>
      </c>
      <c r="V449" s="50" t="n">
        <v>2</v>
      </c>
      <c r="W449" s="50" t="n">
        <v>3.9</v>
      </c>
      <c r="X449" s="50" t="n">
        <v>11</v>
      </c>
      <c r="Y449" s="50" t="n">
        <v>3.132</v>
      </c>
      <c r="Z449" s="50" t="n">
        <v>6</v>
      </c>
      <c r="AA449" s="50" t="n">
        <v>0</v>
      </c>
      <c r="AB449" s="50" t="n">
        <v>1</v>
      </c>
      <c r="AC449" s="50" t="n">
        <v>6</v>
      </c>
      <c r="AD449" s="50" t="n">
        <v>496.8</v>
      </c>
      <c r="AE449" s="50" t="n">
        <v>0</v>
      </c>
      <c r="AF449" s="50" t="n">
        <v>20</v>
      </c>
      <c r="AG449" s="50" t="n">
        <v>1394.5</v>
      </c>
      <c r="AH449" s="50" t="n">
        <v>2</v>
      </c>
    </row>
    <row r="450" customFormat="false" ht="15" hidden="false" customHeight="false" outlineLevel="0" collapsed="false">
      <c r="A450" s="50" t="s">
        <v>1281</v>
      </c>
      <c r="B450" s="50" t="s">
        <v>142</v>
      </c>
      <c r="C450" s="50" t="s">
        <v>662</v>
      </c>
      <c r="D450" s="50" t="n">
        <v>22</v>
      </c>
      <c r="E450" s="50" t="n">
        <v>13</v>
      </c>
      <c r="F450" s="50" t="n">
        <v>3</v>
      </c>
      <c r="G450" s="50" t="n">
        <v>13</v>
      </c>
      <c r="H450" s="50" t="n">
        <v>11</v>
      </c>
      <c r="I450" s="50" t="n">
        <v>2</v>
      </c>
      <c r="J450" s="50" t="n">
        <v>9</v>
      </c>
      <c r="K450" s="50" t="n">
        <v>2</v>
      </c>
      <c r="L450" s="50" t="n">
        <v>-1.621</v>
      </c>
      <c r="M450" s="50" t="n">
        <v>6</v>
      </c>
      <c r="N450" s="50" t="n">
        <v>6</v>
      </c>
      <c r="O450" s="50" t="n">
        <v>0</v>
      </c>
      <c r="P450" s="50" t="n">
        <v>0</v>
      </c>
      <c r="Q450" s="50" t="n">
        <v>0</v>
      </c>
      <c r="R450" s="50" t="n">
        <v>0</v>
      </c>
      <c r="S450" s="50" t="n">
        <v>0</v>
      </c>
      <c r="T450" s="50" t="n">
        <v>0</v>
      </c>
      <c r="U450" s="50" t="n">
        <v>0</v>
      </c>
      <c r="V450" s="50" t="n">
        <v>3</v>
      </c>
      <c r="W450" s="50" t="n">
        <v>0</v>
      </c>
      <c r="X450" s="50" t="n">
        <v>6</v>
      </c>
      <c r="Y450" s="50" t="n">
        <v>0.639</v>
      </c>
      <c r="Z450" s="50" t="n">
        <v>3</v>
      </c>
      <c r="AA450" s="50" t="n">
        <v>0</v>
      </c>
      <c r="AB450" s="50" t="n">
        <v>2</v>
      </c>
      <c r="AC450" s="50" t="n">
        <v>3</v>
      </c>
      <c r="AD450" s="50" t="n">
        <v>276.7</v>
      </c>
      <c r="AE450" s="50" t="n">
        <v>1</v>
      </c>
      <c r="AF450" s="50" t="n">
        <v>11</v>
      </c>
      <c r="AG450" s="50" t="n">
        <v>830</v>
      </c>
      <c r="AH450" s="50" t="n">
        <v>7</v>
      </c>
    </row>
    <row r="451" customFormat="false" ht="15" hidden="false" customHeight="false" outlineLevel="0" collapsed="false">
      <c r="A451" s="50" t="s">
        <v>1282</v>
      </c>
      <c r="B451" s="50" t="s">
        <v>144</v>
      </c>
      <c r="C451" s="50" t="s">
        <v>533</v>
      </c>
      <c r="D451" s="50" t="n">
        <v>2606</v>
      </c>
      <c r="E451" s="50" t="n">
        <v>1384</v>
      </c>
      <c r="F451" s="50" t="n">
        <v>236</v>
      </c>
      <c r="G451" s="50" t="n">
        <v>1195</v>
      </c>
      <c r="H451" s="50" t="n">
        <v>808</v>
      </c>
      <c r="I451" s="50" t="n">
        <v>70</v>
      </c>
      <c r="J451" s="50" t="n">
        <v>1409</v>
      </c>
      <c r="K451" s="50" t="n">
        <v>576</v>
      </c>
      <c r="L451" s="50" t="n">
        <v>-7.767</v>
      </c>
      <c r="M451" s="50" t="n">
        <v>696</v>
      </c>
      <c r="N451" s="50" t="n">
        <v>638</v>
      </c>
      <c r="O451" s="50" t="n">
        <v>166</v>
      </c>
      <c r="P451" s="50" t="n">
        <v>25</v>
      </c>
      <c r="Q451" s="50" t="n">
        <v>2</v>
      </c>
      <c r="R451" s="50" t="n">
        <v>18</v>
      </c>
      <c r="S451" s="50" t="n">
        <v>49</v>
      </c>
      <c r="T451" s="50" t="n">
        <v>2</v>
      </c>
      <c r="U451" s="50" t="n">
        <v>7</v>
      </c>
      <c r="V451" s="50" t="n">
        <v>127</v>
      </c>
      <c r="W451" s="50" t="n">
        <v>216.45</v>
      </c>
      <c r="X451" s="50" t="n">
        <v>695</v>
      </c>
      <c r="Y451" s="50" t="n">
        <v>229.414</v>
      </c>
      <c r="Z451" s="50" t="n">
        <v>518</v>
      </c>
      <c r="AA451" s="50" t="n">
        <v>33</v>
      </c>
      <c r="AB451" s="50" t="n">
        <v>216</v>
      </c>
      <c r="AC451" s="50" t="n">
        <v>517</v>
      </c>
      <c r="AD451" s="50" t="n">
        <v>46248.3</v>
      </c>
      <c r="AE451" s="50" t="n">
        <v>203</v>
      </c>
      <c r="AF451" s="50" t="n">
        <v>1216</v>
      </c>
      <c r="AG451" s="50" t="n">
        <v>84874.4</v>
      </c>
      <c r="AH451" s="50" t="n">
        <v>177</v>
      </c>
    </row>
    <row r="452" customFormat="false" ht="15" hidden="false" customHeight="false" outlineLevel="0" collapsed="false">
      <c r="A452" s="50" t="s">
        <v>1283</v>
      </c>
      <c r="B452" s="50" t="s">
        <v>144</v>
      </c>
      <c r="C452" s="50" t="s">
        <v>534</v>
      </c>
      <c r="D452" s="50" t="n">
        <v>2674</v>
      </c>
      <c r="E452" s="50" t="n">
        <v>1222</v>
      </c>
      <c r="F452" s="50" t="n">
        <v>245</v>
      </c>
      <c r="G452" s="50" t="n">
        <v>1325</v>
      </c>
      <c r="H452" s="50" t="n">
        <v>845</v>
      </c>
      <c r="I452" s="50" t="n">
        <v>103</v>
      </c>
      <c r="J452" s="50" t="n">
        <v>1345</v>
      </c>
      <c r="K452" s="50" t="n">
        <v>377</v>
      </c>
      <c r="L452" s="50" t="n">
        <v>16.611</v>
      </c>
      <c r="M452" s="50" t="n">
        <v>654</v>
      </c>
      <c r="N452" s="50" t="n">
        <v>595</v>
      </c>
      <c r="O452" s="50" t="n">
        <v>168</v>
      </c>
      <c r="P452" s="50" t="n">
        <v>22</v>
      </c>
      <c r="Q452" s="50" t="n">
        <v>3</v>
      </c>
      <c r="R452" s="50" t="n">
        <v>20</v>
      </c>
      <c r="S452" s="50" t="n">
        <v>50</v>
      </c>
      <c r="T452" s="50" t="n">
        <v>8</v>
      </c>
      <c r="U452" s="50" t="n">
        <v>1</v>
      </c>
      <c r="V452" s="50" t="n">
        <v>142</v>
      </c>
      <c r="W452" s="50" t="n">
        <v>222</v>
      </c>
      <c r="X452" s="50" t="n">
        <v>649</v>
      </c>
      <c r="Y452" s="50" t="n">
        <v>221.574</v>
      </c>
      <c r="Z452" s="50" t="n">
        <v>454</v>
      </c>
      <c r="AA452" s="50" t="n">
        <v>33</v>
      </c>
      <c r="AB452" s="50" t="n">
        <v>176</v>
      </c>
      <c r="AC452" s="50" t="n">
        <v>450</v>
      </c>
      <c r="AD452" s="50" t="n">
        <v>39916.1</v>
      </c>
      <c r="AE452" s="50" t="n">
        <v>183</v>
      </c>
      <c r="AF452" s="50" t="n">
        <v>1079</v>
      </c>
      <c r="AG452" s="50" t="n">
        <v>76596.2</v>
      </c>
      <c r="AH452" s="50" t="n">
        <v>191</v>
      </c>
    </row>
    <row r="453" customFormat="false" ht="15" hidden="false" customHeight="false" outlineLevel="0" collapsed="false">
      <c r="A453" s="50" t="s">
        <v>1284</v>
      </c>
      <c r="B453" s="50" t="s">
        <v>144</v>
      </c>
      <c r="C453" s="50" t="s">
        <v>535</v>
      </c>
      <c r="D453" s="50" t="n">
        <v>2070</v>
      </c>
      <c r="E453" s="50" t="n">
        <v>1020</v>
      </c>
      <c r="F453" s="50" t="n">
        <v>216</v>
      </c>
      <c r="G453" s="50" t="n">
        <v>1032</v>
      </c>
      <c r="H453" s="50" t="n">
        <v>737</v>
      </c>
      <c r="I453" s="50" t="n">
        <v>92</v>
      </c>
      <c r="J453" s="50" t="n">
        <v>1035</v>
      </c>
      <c r="K453" s="50" t="n">
        <v>283</v>
      </c>
      <c r="L453" s="50" t="n">
        <v>-15.805</v>
      </c>
      <c r="M453" s="50" t="n">
        <v>547</v>
      </c>
      <c r="N453" s="50" t="n">
        <v>494</v>
      </c>
      <c r="O453" s="50" t="n">
        <v>106</v>
      </c>
      <c r="P453" s="50" t="n">
        <v>15</v>
      </c>
      <c r="Q453" s="50" t="n">
        <v>1</v>
      </c>
      <c r="R453" s="50" t="n">
        <v>15</v>
      </c>
      <c r="S453" s="50" t="n">
        <v>45</v>
      </c>
      <c r="T453" s="50" t="n">
        <v>2</v>
      </c>
      <c r="U453" s="50" t="n">
        <v>5</v>
      </c>
      <c r="V453" s="50" t="n">
        <v>104</v>
      </c>
      <c r="W453" s="50" t="n">
        <v>150.75</v>
      </c>
      <c r="X453" s="50" t="n">
        <v>544</v>
      </c>
      <c r="Y453" s="50" t="n">
        <v>162.984</v>
      </c>
      <c r="Z453" s="50" t="n">
        <v>396</v>
      </c>
      <c r="AA453" s="50" t="n">
        <v>23</v>
      </c>
      <c r="AB453" s="50" t="n">
        <v>132</v>
      </c>
      <c r="AC453" s="50" t="n">
        <v>394</v>
      </c>
      <c r="AD453" s="50" t="n">
        <v>34064.8</v>
      </c>
      <c r="AE453" s="50" t="n">
        <v>141</v>
      </c>
      <c r="AF453" s="50" t="n">
        <v>905</v>
      </c>
      <c r="AG453" s="50" t="n">
        <v>62058.2</v>
      </c>
      <c r="AH453" s="50" t="n">
        <v>27</v>
      </c>
    </row>
    <row r="454" customFormat="false" ht="15" hidden="false" customHeight="false" outlineLevel="0" collapsed="false">
      <c r="A454" s="50" t="s">
        <v>1285</v>
      </c>
      <c r="B454" s="50" t="s">
        <v>144</v>
      </c>
      <c r="C454" s="50" t="s">
        <v>536</v>
      </c>
      <c r="D454" s="50" t="n">
        <v>1932</v>
      </c>
      <c r="E454" s="50" t="n">
        <v>889</v>
      </c>
      <c r="F454" s="50" t="n">
        <v>203</v>
      </c>
      <c r="G454" s="50" t="n">
        <v>918</v>
      </c>
      <c r="H454" s="50" t="n">
        <v>619</v>
      </c>
      <c r="I454" s="50" t="n">
        <v>88</v>
      </c>
      <c r="J454" s="50" t="n">
        <v>1010</v>
      </c>
      <c r="K454" s="50" t="n">
        <v>270</v>
      </c>
      <c r="L454" s="50" t="n">
        <v>-3.395</v>
      </c>
      <c r="M454" s="50" t="n">
        <v>492</v>
      </c>
      <c r="N454" s="50" t="n">
        <v>436</v>
      </c>
      <c r="O454" s="50" t="n">
        <v>110</v>
      </c>
      <c r="P454" s="50" t="n">
        <v>19</v>
      </c>
      <c r="Q454" s="50" t="n">
        <v>1</v>
      </c>
      <c r="R454" s="50" t="n">
        <v>11</v>
      </c>
      <c r="S454" s="50" t="n">
        <v>46</v>
      </c>
      <c r="T454" s="50" t="n">
        <v>2</v>
      </c>
      <c r="U454" s="50" t="n">
        <v>4</v>
      </c>
      <c r="V454" s="50" t="n">
        <v>125</v>
      </c>
      <c r="W454" s="50" t="n">
        <v>151.35</v>
      </c>
      <c r="X454" s="50" t="n">
        <v>485</v>
      </c>
      <c r="Y454" s="50" t="n">
        <v>155.384</v>
      </c>
      <c r="Z454" s="50" t="n">
        <v>319</v>
      </c>
      <c r="AA454" s="50" t="n">
        <v>24</v>
      </c>
      <c r="AB454" s="50" t="n">
        <v>135</v>
      </c>
      <c r="AC454" s="50" t="n">
        <v>317</v>
      </c>
      <c r="AD454" s="50" t="n">
        <v>28011.7</v>
      </c>
      <c r="AE454" s="50" t="n">
        <v>115</v>
      </c>
      <c r="AF454" s="50" t="n">
        <v>777</v>
      </c>
      <c r="AG454" s="50" t="n">
        <v>54710.8</v>
      </c>
      <c r="AH454" s="50" t="n">
        <v>101</v>
      </c>
    </row>
    <row r="455" customFormat="false" ht="15" hidden="false" customHeight="false" outlineLevel="0" collapsed="false">
      <c r="A455" s="50" t="s">
        <v>1286</v>
      </c>
      <c r="B455" s="50" t="s">
        <v>144</v>
      </c>
      <c r="C455" s="50" t="s">
        <v>537</v>
      </c>
      <c r="D455" s="50" t="n">
        <v>1929</v>
      </c>
      <c r="E455" s="50" t="n">
        <v>761</v>
      </c>
      <c r="F455" s="50" t="n">
        <v>143</v>
      </c>
      <c r="G455" s="50" t="n">
        <v>885</v>
      </c>
      <c r="H455" s="50" t="n">
        <v>555</v>
      </c>
      <c r="I455" s="50" t="n">
        <v>68</v>
      </c>
      <c r="J455" s="50" t="n">
        <v>987</v>
      </c>
      <c r="K455" s="50" t="n">
        <v>206</v>
      </c>
      <c r="L455" s="50" t="n">
        <v>34.236</v>
      </c>
      <c r="M455" s="50" t="n">
        <v>482</v>
      </c>
      <c r="N455" s="50" t="n">
        <v>400</v>
      </c>
      <c r="O455" s="50" t="n">
        <v>110</v>
      </c>
      <c r="P455" s="50" t="n">
        <v>11</v>
      </c>
      <c r="Q455" s="50" t="n">
        <v>2</v>
      </c>
      <c r="R455" s="50" t="n">
        <v>27</v>
      </c>
      <c r="S455" s="50" t="n">
        <v>78</v>
      </c>
      <c r="T455" s="50" t="n">
        <v>1</v>
      </c>
      <c r="U455" s="50" t="n">
        <v>2</v>
      </c>
      <c r="V455" s="50" t="n">
        <v>65</v>
      </c>
      <c r="W455" s="50" t="n">
        <v>177.3</v>
      </c>
      <c r="X455" s="50" t="n">
        <v>465</v>
      </c>
      <c r="Y455" s="50" t="n">
        <v>191.602</v>
      </c>
      <c r="Z455" s="50" t="n">
        <v>337</v>
      </c>
      <c r="AA455" s="50" t="n">
        <v>47</v>
      </c>
      <c r="AB455" s="50" t="n">
        <v>162</v>
      </c>
      <c r="AC455" s="50" t="n">
        <v>335</v>
      </c>
      <c r="AD455" s="50" t="n">
        <v>30892</v>
      </c>
      <c r="AE455" s="50" t="n">
        <v>113</v>
      </c>
      <c r="AF455" s="50" t="n">
        <v>658</v>
      </c>
      <c r="AG455" s="50" t="n">
        <v>47724</v>
      </c>
      <c r="AH455" s="50" t="n">
        <v>199</v>
      </c>
    </row>
    <row r="456" customFormat="false" ht="15" hidden="false" customHeight="false" outlineLevel="0" collapsed="false">
      <c r="A456" s="50" t="s">
        <v>1287</v>
      </c>
      <c r="B456" s="50" t="s">
        <v>144</v>
      </c>
      <c r="C456" s="50" t="s">
        <v>538</v>
      </c>
      <c r="D456" s="50" t="n">
        <v>1904</v>
      </c>
      <c r="E456" s="50" t="n">
        <v>934</v>
      </c>
      <c r="F456" s="50" t="n">
        <v>253</v>
      </c>
      <c r="G456" s="50" t="n">
        <v>951</v>
      </c>
      <c r="H456" s="50" t="n">
        <v>660</v>
      </c>
      <c r="I456" s="50" t="n">
        <v>111</v>
      </c>
      <c r="J456" s="50" t="n">
        <v>952</v>
      </c>
      <c r="K456" s="50" t="n">
        <v>274</v>
      </c>
      <c r="L456" s="50" t="n">
        <v>-3.47</v>
      </c>
      <c r="M456" s="50" t="n">
        <v>473</v>
      </c>
      <c r="N456" s="50" t="n">
        <v>420</v>
      </c>
      <c r="O456" s="50" t="n">
        <v>100</v>
      </c>
      <c r="P456" s="50" t="n">
        <v>22</v>
      </c>
      <c r="Q456" s="50" t="n">
        <v>1</v>
      </c>
      <c r="R456" s="50" t="n">
        <v>11</v>
      </c>
      <c r="S456" s="50" t="n">
        <v>44</v>
      </c>
      <c r="T456" s="50" t="n">
        <v>3</v>
      </c>
      <c r="U456" s="50" t="n">
        <v>5</v>
      </c>
      <c r="V456" s="50" t="n">
        <v>125</v>
      </c>
      <c r="W456" s="50" t="n">
        <v>144.1</v>
      </c>
      <c r="X456" s="50" t="n">
        <v>473</v>
      </c>
      <c r="Y456" s="50" t="n">
        <v>152.089</v>
      </c>
      <c r="Z456" s="50" t="n">
        <v>300</v>
      </c>
      <c r="AA456" s="50" t="n">
        <v>31</v>
      </c>
      <c r="AB456" s="50" t="n">
        <v>126</v>
      </c>
      <c r="AC456" s="50" t="n">
        <v>300</v>
      </c>
      <c r="AD456" s="50" t="n">
        <v>27059.5</v>
      </c>
      <c r="AE456" s="50" t="n">
        <v>112</v>
      </c>
      <c r="AF456" s="50" t="n">
        <v>829</v>
      </c>
      <c r="AG456" s="50" t="n">
        <v>62439.9</v>
      </c>
      <c r="AH456" s="50" t="n">
        <v>478</v>
      </c>
    </row>
    <row r="457" customFormat="false" ht="15" hidden="false" customHeight="false" outlineLevel="0" collapsed="false">
      <c r="A457" s="50" t="s">
        <v>1288</v>
      </c>
      <c r="B457" s="50" t="s">
        <v>144</v>
      </c>
      <c r="C457" s="50" t="s">
        <v>539</v>
      </c>
      <c r="D457" s="50" t="n">
        <v>1974</v>
      </c>
      <c r="E457" s="50" t="n">
        <v>909</v>
      </c>
      <c r="F457" s="50" t="n">
        <v>208</v>
      </c>
      <c r="G457" s="50" t="n">
        <v>886</v>
      </c>
      <c r="H457" s="50" t="n">
        <v>588</v>
      </c>
      <c r="I457" s="50" t="n">
        <v>79</v>
      </c>
      <c r="J457" s="50" t="n">
        <v>1088</v>
      </c>
      <c r="K457" s="50" t="n">
        <v>321</v>
      </c>
      <c r="L457" s="50" t="n">
        <v>4.424</v>
      </c>
      <c r="M457" s="50" t="n">
        <v>469</v>
      </c>
      <c r="N457" s="50" t="n">
        <v>418</v>
      </c>
      <c r="O457" s="50" t="n">
        <v>94</v>
      </c>
      <c r="P457" s="50" t="n">
        <v>12</v>
      </c>
      <c r="Q457" s="50" t="n">
        <v>4</v>
      </c>
      <c r="R457" s="50" t="n">
        <v>21</v>
      </c>
      <c r="S457" s="50" t="n">
        <v>46</v>
      </c>
      <c r="T457" s="50" t="n">
        <v>5</v>
      </c>
      <c r="U457" s="50" t="n">
        <v>0</v>
      </c>
      <c r="V457" s="50" t="n">
        <v>95</v>
      </c>
      <c r="W457" s="50" t="n">
        <v>150.4</v>
      </c>
      <c r="X457" s="50" t="n">
        <v>468</v>
      </c>
      <c r="Y457" s="50" t="n">
        <v>154.959</v>
      </c>
      <c r="Z457" s="50" t="n">
        <v>323</v>
      </c>
      <c r="AA457" s="50" t="n">
        <v>29</v>
      </c>
      <c r="AB457" s="50" t="n">
        <v>160</v>
      </c>
      <c r="AC457" s="50" t="n">
        <v>322</v>
      </c>
      <c r="AD457" s="50" t="n">
        <v>29442.1</v>
      </c>
      <c r="AE457" s="50" t="n">
        <v>99</v>
      </c>
      <c r="AF457" s="50" t="n">
        <v>799</v>
      </c>
      <c r="AG457" s="50" t="n">
        <v>58280.2</v>
      </c>
      <c r="AH457" s="50" t="n">
        <v>232</v>
      </c>
    </row>
    <row r="458" customFormat="false" ht="15" hidden="false" customHeight="false" outlineLevel="0" collapsed="false">
      <c r="A458" s="50" t="s">
        <v>1289</v>
      </c>
      <c r="B458" s="50" t="s">
        <v>144</v>
      </c>
      <c r="C458" s="50" t="s">
        <v>540</v>
      </c>
      <c r="D458" s="50" t="n">
        <v>1749</v>
      </c>
      <c r="E458" s="50" t="n">
        <v>793</v>
      </c>
      <c r="F458" s="50" t="n">
        <v>250</v>
      </c>
      <c r="G458" s="50" t="n">
        <v>789</v>
      </c>
      <c r="H458" s="50" t="n">
        <v>489</v>
      </c>
      <c r="I458" s="50" t="n">
        <v>98</v>
      </c>
      <c r="J458" s="50" t="n">
        <v>956</v>
      </c>
      <c r="K458" s="50" t="n">
        <v>304</v>
      </c>
      <c r="L458" s="50" t="n">
        <v>-4.27</v>
      </c>
      <c r="M458" s="50" t="n">
        <v>420</v>
      </c>
      <c r="N458" s="50" t="n">
        <v>373</v>
      </c>
      <c r="O458" s="50" t="n">
        <v>87</v>
      </c>
      <c r="P458" s="50" t="n">
        <v>14</v>
      </c>
      <c r="Q458" s="50" t="n">
        <v>0</v>
      </c>
      <c r="R458" s="50" t="n">
        <v>16</v>
      </c>
      <c r="S458" s="50" t="n">
        <v>39</v>
      </c>
      <c r="T458" s="50" t="n">
        <v>4</v>
      </c>
      <c r="U458" s="50" t="n">
        <v>2</v>
      </c>
      <c r="V458" s="50" t="n">
        <v>129</v>
      </c>
      <c r="W458" s="50" t="n">
        <v>131.6</v>
      </c>
      <c r="X458" s="50" t="n">
        <v>419</v>
      </c>
      <c r="Y458" s="50" t="n">
        <v>135.689</v>
      </c>
      <c r="Z458" s="50" t="n">
        <v>246</v>
      </c>
      <c r="AA458" s="50" t="n">
        <v>38</v>
      </c>
      <c r="AB458" s="50" t="n">
        <v>118</v>
      </c>
      <c r="AC458" s="50" t="n">
        <v>246</v>
      </c>
      <c r="AD458" s="50" t="n">
        <v>22336.4</v>
      </c>
      <c r="AE458" s="50" t="n">
        <v>83</v>
      </c>
      <c r="AF458" s="50" t="n">
        <v>710</v>
      </c>
      <c r="AG458" s="50" t="n">
        <v>52654.6</v>
      </c>
      <c r="AH458" s="50" t="n">
        <v>310</v>
      </c>
    </row>
    <row r="459" customFormat="false" ht="15" hidden="false" customHeight="false" outlineLevel="0" collapsed="false">
      <c r="A459" s="50" t="s">
        <v>1290</v>
      </c>
      <c r="B459" s="50" t="s">
        <v>144</v>
      </c>
      <c r="C459" s="50" t="s">
        <v>541</v>
      </c>
      <c r="D459" s="50" t="n">
        <v>1330</v>
      </c>
      <c r="E459" s="50" t="n">
        <v>630</v>
      </c>
      <c r="F459" s="50" t="n">
        <v>138</v>
      </c>
      <c r="G459" s="50" t="n">
        <v>620</v>
      </c>
      <c r="H459" s="50" t="n">
        <v>435</v>
      </c>
      <c r="I459" s="50" t="n">
        <v>61</v>
      </c>
      <c r="J459" s="50" t="n">
        <v>710</v>
      </c>
      <c r="K459" s="50" t="n">
        <v>195</v>
      </c>
      <c r="L459" s="50" t="n">
        <v>4.7</v>
      </c>
      <c r="M459" s="50" t="n">
        <v>342</v>
      </c>
      <c r="N459" s="50" t="n">
        <v>308</v>
      </c>
      <c r="O459" s="50" t="n">
        <v>82</v>
      </c>
      <c r="P459" s="50" t="n">
        <v>17</v>
      </c>
      <c r="Q459" s="50" t="n">
        <v>3</v>
      </c>
      <c r="R459" s="50" t="n">
        <v>9</v>
      </c>
      <c r="S459" s="50" t="n">
        <v>25</v>
      </c>
      <c r="T459" s="50" t="n">
        <v>6</v>
      </c>
      <c r="U459" s="50" t="n">
        <v>3</v>
      </c>
      <c r="V459" s="50" t="n">
        <v>63</v>
      </c>
      <c r="W459" s="50" t="n">
        <v>113.45</v>
      </c>
      <c r="X459" s="50" t="n">
        <v>342</v>
      </c>
      <c r="Y459" s="50" t="n">
        <v>109.656</v>
      </c>
      <c r="Z459" s="50" t="n">
        <v>248</v>
      </c>
      <c r="AA459" s="50" t="n">
        <v>19</v>
      </c>
      <c r="AB459" s="50" t="n">
        <v>116</v>
      </c>
      <c r="AC459" s="50" t="n">
        <v>248</v>
      </c>
      <c r="AD459" s="50" t="n">
        <v>22210.9</v>
      </c>
      <c r="AE459" s="50" t="n">
        <v>78</v>
      </c>
      <c r="AF459" s="50" t="n">
        <v>554</v>
      </c>
      <c r="AG459" s="50" t="n">
        <v>40571.6</v>
      </c>
      <c r="AH459" s="50" t="n">
        <v>182</v>
      </c>
    </row>
    <row r="460" customFormat="false" ht="15" hidden="false" customHeight="false" outlineLevel="0" collapsed="false">
      <c r="A460" s="50" t="s">
        <v>1291</v>
      </c>
      <c r="B460" s="50" t="s">
        <v>144</v>
      </c>
      <c r="C460" s="50" t="s">
        <v>542</v>
      </c>
      <c r="D460" s="50" t="n">
        <v>1068</v>
      </c>
      <c r="E460" s="50" t="n">
        <v>576</v>
      </c>
      <c r="F460" s="50" t="n">
        <v>172</v>
      </c>
      <c r="G460" s="50" t="n">
        <v>511</v>
      </c>
      <c r="H460" s="50" t="n">
        <v>380</v>
      </c>
      <c r="I460" s="50" t="n">
        <v>72</v>
      </c>
      <c r="J460" s="50" t="n">
        <v>557</v>
      </c>
      <c r="K460" s="50" t="n">
        <v>196</v>
      </c>
      <c r="L460" s="50" t="n">
        <v>-8.555</v>
      </c>
      <c r="M460" s="50" t="n">
        <v>295</v>
      </c>
      <c r="N460" s="50" t="n">
        <v>274</v>
      </c>
      <c r="O460" s="50" t="n">
        <v>58</v>
      </c>
      <c r="P460" s="50" t="n">
        <v>11</v>
      </c>
      <c r="Q460" s="50" t="n">
        <v>0</v>
      </c>
      <c r="R460" s="50" t="n">
        <v>13</v>
      </c>
      <c r="S460" s="50" t="n">
        <v>15</v>
      </c>
      <c r="T460" s="50" t="n">
        <v>3</v>
      </c>
      <c r="U460" s="50" t="n">
        <v>3</v>
      </c>
      <c r="V460" s="50" t="n">
        <v>71</v>
      </c>
      <c r="W460" s="50" t="n">
        <v>82.95</v>
      </c>
      <c r="X460" s="50" t="n">
        <v>295</v>
      </c>
      <c r="Y460" s="50" t="n">
        <v>89.722</v>
      </c>
      <c r="Z460" s="50" t="n">
        <v>206</v>
      </c>
      <c r="AA460" s="50" t="n">
        <v>20</v>
      </c>
      <c r="AB460" s="50" t="n">
        <v>90</v>
      </c>
      <c r="AC460" s="50" t="n">
        <v>206</v>
      </c>
      <c r="AD460" s="50" t="n">
        <v>18491.8</v>
      </c>
      <c r="AE460" s="50" t="n">
        <v>65</v>
      </c>
      <c r="AF460" s="50" t="n">
        <v>514</v>
      </c>
      <c r="AG460" s="50" t="n">
        <v>37942.4</v>
      </c>
      <c r="AH460" s="50" t="n">
        <v>185</v>
      </c>
    </row>
    <row r="461" customFormat="false" ht="15" hidden="false" customHeight="false" outlineLevel="0" collapsed="false">
      <c r="A461" s="50" t="s">
        <v>1292</v>
      </c>
      <c r="B461" s="50" t="s">
        <v>144</v>
      </c>
      <c r="C461" s="50" t="s">
        <v>543</v>
      </c>
      <c r="D461" s="50" t="n">
        <v>1105</v>
      </c>
      <c r="E461" s="50" t="n">
        <v>533</v>
      </c>
      <c r="F461" s="50" t="n">
        <v>103</v>
      </c>
      <c r="G461" s="50" t="n">
        <v>520</v>
      </c>
      <c r="H461" s="50" t="n">
        <v>344</v>
      </c>
      <c r="I461" s="50" t="n">
        <v>43</v>
      </c>
      <c r="J461" s="50" t="n">
        <v>584</v>
      </c>
      <c r="K461" s="50" t="n">
        <v>189</v>
      </c>
      <c r="L461" s="50" t="n">
        <v>-4.654</v>
      </c>
      <c r="M461" s="50" t="n">
        <v>281</v>
      </c>
      <c r="N461" s="50" t="n">
        <v>255</v>
      </c>
      <c r="O461" s="50" t="n">
        <v>60</v>
      </c>
      <c r="P461" s="50" t="n">
        <v>14</v>
      </c>
      <c r="Q461" s="50" t="n">
        <v>0</v>
      </c>
      <c r="R461" s="50" t="n">
        <v>9</v>
      </c>
      <c r="S461" s="50" t="n">
        <v>18</v>
      </c>
      <c r="T461" s="50" t="n">
        <v>4</v>
      </c>
      <c r="U461" s="50" t="n">
        <v>1</v>
      </c>
      <c r="V461" s="50" t="n">
        <v>59</v>
      </c>
      <c r="W461" s="50" t="n">
        <v>83.3</v>
      </c>
      <c r="X461" s="50" t="n">
        <v>276</v>
      </c>
      <c r="Y461" s="50" t="n">
        <v>79.672</v>
      </c>
      <c r="Z461" s="50" t="n">
        <v>200</v>
      </c>
      <c r="AA461" s="50" t="n">
        <v>11</v>
      </c>
      <c r="AB461" s="50" t="n">
        <v>81</v>
      </c>
      <c r="AC461" s="50" t="n">
        <v>197</v>
      </c>
      <c r="AD461" s="50" t="n">
        <v>17364.3</v>
      </c>
      <c r="AE461" s="50" t="n">
        <v>62</v>
      </c>
      <c r="AF461" s="50" t="n">
        <v>476</v>
      </c>
      <c r="AG461" s="50" t="n">
        <v>33413.2</v>
      </c>
      <c r="AH461" s="50" t="n">
        <v>34</v>
      </c>
    </row>
    <row r="462" customFormat="false" ht="15" hidden="false" customHeight="false" outlineLevel="0" collapsed="false">
      <c r="A462" s="50" t="s">
        <v>1293</v>
      </c>
      <c r="B462" s="50" t="s">
        <v>144</v>
      </c>
      <c r="C462" s="50" t="s">
        <v>267</v>
      </c>
      <c r="D462" s="50" t="n">
        <v>838</v>
      </c>
      <c r="E462" s="50" t="n">
        <v>418</v>
      </c>
      <c r="F462" s="50" t="n">
        <v>111</v>
      </c>
      <c r="G462" s="50" t="n">
        <v>377</v>
      </c>
      <c r="H462" s="50" t="n">
        <v>267</v>
      </c>
      <c r="I462" s="50" t="n">
        <v>37</v>
      </c>
      <c r="J462" s="50" t="n">
        <v>461</v>
      </c>
      <c r="K462" s="50" t="n">
        <v>151</v>
      </c>
      <c r="L462" s="50" t="n">
        <v>1.082</v>
      </c>
      <c r="M462" s="50" t="n">
        <v>218</v>
      </c>
      <c r="N462" s="50" t="n">
        <v>193</v>
      </c>
      <c r="O462" s="50" t="n">
        <v>43</v>
      </c>
      <c r="P462" s="50" t="n">
        <v>4</v>
      </c>
      <c r="Q462" s="50" t="n">
        <v>0</v>
      </c>
      <c r="R462" s="50" t="n">
        <v>10</v>
      </c>
      <c r="S462" s="50" t="n">
        <v>23</v>
      </c>
      <c r="T462" s="50" t="n">
        <v>0</v>
      </c>
      <c r="U462" s="50" t="n">
        <v>2</v>
      </c>
      <c r="V462" s="50" t="n">
        <v>53</v>
      </c>
      <c r="W462" s="50" t="n">
        <v>67.2</v>
      </c>
      <c r="X462" s="50" t="n">
        <v>218</v>
      </c>
      <c r="Y462" s="50" t="n">
        <v>69.346</v>
      </c>
      <c r="Z462" s="50" t="n">
        <v>142</v>
      </c>
      <c r="AA462" s="50" t="n">
        <v>12</v>
      </c>
      <c r="AB462" s="50" t="n">
        <v>57</v>
      </c>
      <c r="AC462" s="50" t="n">
        <v>142</v>
      </c>
      <c r="AD462" s="50" t="n">
        <v>12702</v>
      </c>
      <c r="AE462" s="50" t="n">
        <v>40</v>
      </c>
      <c r="AF462" s="50" t="n">
        <v>372</v>
      </c>
      <c r="AG462" s="50" t="n">
        <v>28720.9</v>
      </c>
      <c r="AH462" s="50" t="n">
        <v>272</v>
      </c>
    </row>
    <row r="463" customFormat="false" ht="15" hidden="false" customHeight="false" outlineLevel="0" collapsed="false">
      <c r="A463" s="50" t="s">
        <v>1294</v>
      </c>
      <c r="B463" s="50" t="s">
        <v>144</v>
      </c>
      <c r="C463" s="50" t="s">
        <v>272</v>
      </c>
      <c r="D463" s="50" t="n">
        <v>599</v>
      </c>
      <c r="E463" s="50" t="n">
        <v>296</v>
      </c>
      <c r="F463" s="50" t="n">
        <v>66</v>
      </c>
      <c r="G463" s="50" t="n">
        <v>282</v>
      </c>
      <c r="H463" s="50" t="n">
        <v>187</v>
      </c>
      <c r="I463" s="50" t="n">
        <v>24</v>
      </c>
      <c r="J463" s="50" t="n">
        <v>317</v>
      </c>
      <c r="K463" s="50" t="n">
        <v>109</v>
      </c>
      <c r="L463" s="50" t="n">
        <v>2.014</v>
      </c>
      <c r="M463" s="50" t="n">
        <v>159</v>
      </c>
      <c r="N463" s="50" t="n">
        <v>145</v>
      </c>
      <c r="O463" s="50" t="n">
        <v>35</v>
      </c>
      <c r="P463" s="50" t="n">
        <v>8</v>
      </c>
      <c r="Q463" s="50" t="n">
        <v>0</v>
      </c>
      <c r="R463" s="50" t="n">
        <v>10</v>
      </c>
      <c r="S463" s="50" t="n">
        <v>9</v>
      </c>
      <c r="T463" s="50" t="n">
        <v>1</v>
      </c>
      <c r="U463" s="50" t="n">
        <v>0</v>
      </c>
      <c r="V463" s="50" t="n">
        <v>31</v>
      </c>
      <c r="W463" s="50" t="n">
        <v>52.3</v>
      </c>
      <c r="X463" s="50" t="n">
        <v>155</v>
      </c>
      <c r="Y463" s="50" t="n">
        <v>47.896</v>
      </c>
      <c r="Z463" s="50" t="n">
        <v>118</v>
      </c>
      <c r="AA463" s="50" t="n">
        <v>14</v>
      </c>
      <c r="AB463" s="50" t="n">
        <v>43</v>
      </c>
      <c r="AC463" s="50" t="n">
        <v>118</v>
      </c>
      <c r="AD463" s="50" t="n">
        <v>10121.6</v>
      </c>
      <c r="AE463" s="50" t="n">
        <v>42</v>
      </c>
      <c r="AF463" s="50" t="n">
        <v>264</v>
      </c>
      <c r="AG463" s="50" t="n">
        <v>18897.6</v>
      </c>
      <c r="AH463" s="50" t="n">
        <v>37</v>
      </c>
    </row>
    <row r="464" customFormat="false" ht="15" hidden="false" customHeight="false" outlineLevel="0" collapsed="false">
      <c r="A464" s="50" t="s">
        <v>1295</v>
      </c>
      <c r="B464" s="50" t="s">
        <v>144</v>
      </c>
      <c r="C464" s="50" t="s">
        <v>544</v>
      </c>
      <c r="D464" s="50" t="n">
        <v>565</v>
      </c>
      <c r="E464" s="50" t="n">
        <v>254</v>
      </c>
      <c r="F464" s="50" t="n">
        <v>55</v>
      </c>
      <c r="G464" s="50" t="n">
        <v>265</v>
      </c>
      <c r="H464" s="50" t="n">
        <v>164</v>
      </c>
      <c r="I464" s="50" t="n">
        <v>19</v>
      </c>
      <c r="J464" s="50" t="n">
        <v>299</v>
      </c>
      <c r="K464" s="50" t="n">
        <v>90</v>
      </c>
      <c r="L464" s="50" t="n">
        <v>-15.116</v>
      </c>
      <c r="M464" s="50" t="n">
        <v>145</v>
      </c>
      <c r="N464" s="50" t="n">
        <v>135</v>
      </c>
      <c r="O464" s="50" t="n">
        <v>20</v>
      </c>
      <c r="P464" s="50" t="n">
        <v>5</v>
      </c>
      <c r="Q464" s="50" t="n">
        <v>0</v>
      </c>
      <c r="R464" s="50" t="n">
        <v>2</v>
      </c>
      <c r="S464" s="50" t="n">
        <v>9</v>
      </c>
      <c r="T464" s="50" t="n">
        <v>0</v>
      </c>
      <c r="U464" s="50" t="n">
        <v>0</v>
      </c>
      <c r="V464" s="50" t="n">
        <v>36</v>
      </c>
      <c r="W464" s="50" t="n">
        <v>28.25</v>
      </c>
      <c r="X464" s="50" t="n">
        <v>144</v>
      </c>
      <c r="Y464" s="50" t="n">
        <v>33.672</v>
      </c>
      <c r="Z464" s="50" t="n">
        <v>100</v>
      </c>
      <c r="AA464" s="50" t="n">
        <v>4</v>
      </c>
      <c r="AB464" s="50" t="n">
        <v>31</v>
      </c>
      <c r="AC464" s="50" t="n">
        <v>100</v>
      </c>
      <c r="AD464" s="50" t="n">
        <v>8556.5</v>
      </c>
      <c r="AE464" s="50" t="n">
        <v>32</v>
      </c>
      <c r="AF464" s="50" t="n">
        <v>227</v>
      </c>
      <c r="AG464" s="50" t="n">
        <v>15769.4</v>
      </c>
      <c r="AH464" s="50" t="n">
        <v>7</v>
      </c>
    </row>
    <row r="465" customFormat="false" ht="15" hidden="false" customHeight="false" outlineLevel="0" collapsed="false">
      <c r="A465" s="50" t="s">
        <v>1296</v>
      </c>
      <c r="B465" s="50" t="s">
        <v>144</v>
      </c>
      <c r="C465" s="50" t="s">
        <v>545</v>
      </c>
      <c r="D465" s="50" t="n">
        <v>615</v>
      </c>
      <c r="E465" s="50" t="n">
        <v>287</v>
      </c>
      <c r="F465" s="50" t="n">
        <v>88</v>
      </c>
      <c r="G465" s="50" t="n">
        <v>279</v>
      </c>
      <c r="H465" s="50" t="n">
        <v>188</v>
      </c>
      <c r="I465" s="50" t="n">
        <v>43</v>
      </c>
      <c r="J465" s="50" t="n">
        <v>336</v>
      </c>
      <c r="K465" s="50" t="n">
        <v>99</v>
      </c>
      <c r="L465" s="50" t="n">
        <v>-3.263</v>
      </c>
      <c r="M465" s="50" t="n">
        <v>144</v>
      </c>
      <c r="N465" s="50" t="n">
        <v>120</v>
      </c>
      <c r="O465" s="50" t="n">
        <v>23</v>
      </c>
      <c r="P465" s="50" t="n">
        <v>5</v>
      </c>
      <c r="Q465" s="50" t="n">
        <v>1</v>
      </c>
      <c r="R465" s="50" t="n">
        <v>4</v>
      </c>
      <c r="S465" s="50" t="n">
        <v>17</v>
      </c>
      <c r="T465" s="50" t="n">
        <v>5</v>
      </c>
      <c r="U465" s="50" t="n">
        <v>1</v>
      </c>
      <c r="V465" s="50" t="n">
        <v>50</v>
      </c>
      <c r="W465" s="50" t="n">
        <v>42.95</v>
      </c>
      <c r="X465" s="50" t="n">
        <v>143</v>
      </c>
      <c r="Y465" s="50" t="n">
        <v>40.103</v>
      </c>
      <c r="Z465" s="50" t="n">
        <v>72</v>
      </c>
      <c r="AA465" s="50" t="n">
        <v>8</v>
      </c>
      <c r="AB465" s="50" t="n">
        <v>40</v>
      </c>
      <c r="AC465" s="50" t="n">
        <v>72</v>
      </c>
      <c r="AD465" s="50" t="n">
        <v>6735.7</v>
      </c>
      <c r="AE465" s="50" t="n">
        <v>23</v>
      </c>
      <c r="AF465" s="50" t="n">
        <v>255</v>
      </c>
      <c r="AG465" s="50" t="n">
        <v>18895.9</v>
      </c>
      <c r="AH465" s="50" t="n">
        <v>106</v>
      </c>
    </row>
    <row r="466" customFormat="false" ht="15" hidden="false" customHeight="false" outlineLevel="0" collapsed="false">
      <c r="A466" s="50" t="s">
        <v>1297</v>
      </c>
      <c r="B466" s="50" t="s">
        <v>144</v>
      </c>
      <c r="C466" s="50" t="s">
        <v>546</v>
      </c>
      <c r="D466" s="50" t="n">
        <v>220</v>
      </c>
      <c r="E466" s="50" t="n">
        <v>132</v>
      </c>
      <c r="F466" s="50" t="n">
        <v>38</v>
      </c>
      <c r="G466" s="50" t="n">
        <v>98</v>
      </c>
      <c r="H466" s="50" t="n">
        <v>70</v>
      </c>
      <c r="I466" s="50" t="n">
        <v>10</v>
      </c>
      <c r="J466" s="50" t="n">
        <v>122</v>
      </c>
      <c r="K466" s="50" t="n">
        <v>62</v>
      </c>
      <c r="L466" s="50" t="n">
        <v>0.037</v>
      </c>
      <c r="M466" s="50" t="n">
        <v>62</v>
      </c>
      <c r="N466" s="50" t="n">
        <v>59</v>
      </c>
      <c r="O466" s="50" t="n">
        <v>13</v>
      </c>
      <c r="P466" s="50" t="n">
        <v>1</v>
      </c>
      <c r="Q466" s="50" t="n">
        <v>0</v>
      </c>
      <c r="R466" s="50" t="n">
        <v>4</v>
      </c>
      <c r="S466" s="50" t="n">
        <v>2</v>
      </c>
      <c r="T466" s="50" t="n">
        <v>1</v>
      </c>
      <c r="U466" s="50" t="n">
        <v>0</v>
      </c>
      <c r="V466" s="50" t="n">
        <v>20</v>
      </c>
      <c r="W466" s="50" t="n">
        <v>18.55</v>
      </c>
      <c r="X466" s="50" t="n">
        <v>62</v>
      </c>
      <c r="Y466" s="50" t="n">
        <v>17.91</v>
      </c>
      <c r="Z466" s="50" t="n">
        <v>39</v>
      </c>
      <c r="AA466" s="50" t="n">
        <v>6</v>
      </c>
      <c r="AB466" s="50" t="n">
        <v>15</v>
      </c>
      <c r="AC466" s="50" t="n">
        <v>39</v>
      </c>
      <c r="AD466" s="50" t="n">
        <v>3526.3</v>
      </c>
      <c r="AE466" s="50" t="n">
        <v>12</v>
      </c>
      <c r="AF466" s="50" t="n">
        <v>118</v>
      </c>
      <c r="AG466" s="50" t="n">
        <v>8849.2</v>
      </c>
      <c r="AH466" s="50" t="n">
        <v>60</v>
      </c>
    </row>
    <row r="467" customFormat="false" ht="15" hidden="false" customHeight="false" outlineLevel="0" collapsed="false">
      <c r="A467" s="50" t="s">
        <v>1298</v>
      </c>
      <c r="B467" s="50" t="s">
        <v>144</v>
      </c>
      <c r="C467" s="50" t="s">
        <v>547</v>
      </c>
      <c r="D467" s="50" t="n">
        <v>221</v>
      </c>
      <c r="E467" s="50" t="n">
        <v>96</v>
      </c>
      <c r="F467" s="50" t="n">
        <v>28</v>
      </c>
      <c r="G467" s="50" t="n">
        <v>108</v>
      </c>
      <c r="H467" s="50" t="n">
        <v>64</v>
      </c>
      <c r="I467" s="50" t="n">
        <v>17</v>
      </c>
      <c r="J467" s="50" t="n">
        <v>113</v>
      </c>
      <c r="K467" s="50" t="n">
        <v>32</v>
      </c>
      <c r="L467" s="50" t="n">
        <v>-1.341</v>
      </c>
      <c r="M467" s="50" t="n">
        <v>52</v>
      </c>
      <c r="N467" s="50" t="n">
        <v>47</v>
      </c>
      <c r="O467" s="50" t="n">
        <v>9</v>
      </c>
      <c r="P467" s="50" t="n">
        <v>0</v>
      </c>
      <c r="Q467" s="50" t="n">
        <v>0</v>
      </c>
      <c r="R467" s="50" t="n">
        <v>2</v>
      </c>
      <c r="S467" s="50" t="n">
        <v>4</v>
      </c>
      <c r="T467" s="50" t="n">
        <v>1</v>
      </c>
      <c r="U467" s="50" t="n">
        <v>0</v>
      </c>
      <c r="V467" s="50" t="n">
        <v>12</v>
      </c>
      <c r="W467" s="50" t="n">
        <v>13.8</v>
      </c>
      <c r="X467" s="50" t="n">
        <v>52</v>
      </c>
      <c r="Y467" s="50" t="n">
        <v>15.412</v>
      </c>
      <c r="Z467" s="50" t="n">
        <v>35</v>
      </c>
      <c r="AA467" s="50" t="n">
        <v>2</v>
      </c>
      <c r="AB467" s="50" t="n">
        <v>10</v>
      </c>
      <c r="AC467" s="50" t="n">
        <v>35</v>
      </c>
      <c r="AD467" s="50" t="n">
        <v>2968.7</v>
      </c>
      <c r="AE467" s="50" t="n">
        <v>13</v>
      </c>
      <c r="AF467" s="50" t="n">
        <v>86</v>
      </c>
      <c r="AG467" s="50" t="n">
        <v>6258.5</v>
      </c>
      <c r="AH467" s="50" t="n">
        <v>27</v>
      </c>
    </row>
    <row r="468" customFormat="false" ht="15" hidden="false" customHeight="false" outlineLevel="0" collapsed="false">
      <c r="A468" s="50" t="s">
        <v>1299</v>
      </c>
      <c r="B468" s="50" t="s">
        <v>144</v>
      </c>
      <c r="C468" s="50" t="s">
        <v>678</v>
      </c>
      <c r="D468" s="50" t="n">
        <v>173</v>
      </c>
      <c r="E468" s="50" t="n">
        <v>72</v>
      </c>
      <c r="F468" s="50" t="n">
        <v>21</v>
      </c>
      <c r="G468" s="50" t="n">
        <v>81</v>
      </c>
      <c r="H468" s="50" t="n">
        <v>41</v>
      </c>
      <c r="I468" s="50" t="n">
        <v>7</v>
      </c>
      <c r="J468" s="50" t="n">
        <v>92</v>
      </c>
      <c r="K468" s="50" t="n">
        <v>31</v>
      </c>
      <c r="L468" s="50" t="n">
        <v>-3.325</v>
      </c>
      <c r="M468" s="50" t="n">
        <v>46</v>
      </c>
      <c r="N468" s="50" t="n">
        <v>41</v>
      </c>
      <c r="O468" s="50" t="n">
        <v>8</v>
      </c>
      <c r="P468" s="50" t="n">
        <v>2</v>
      </c>
      <c r="Q468" s="50" t="n">
        <v>0</v>
      </c>
      <c r="R468" s="50" t="n">
        <v>0</v>
      </c>
      <c r="S468" s="50" t="n">
        <v>3</v>
      </c>
      <c r="T468" s="50" t="n">
        <v>2</v>
      </c>
      <c r="U468" s="50" t="n">
        <v>0</v>
      </c>
      <c r="V468" s="50" t="n">
        <v>16</v>
      </c>
      <c r="W468" s="50" t="n">
        <v>11.4</v>
      </c>
      <c r="X468" s="50" t="n">
        <v>46</v>
      </c>
      <c r="Y468" s="50" t="n">
        <v>13.602</v>
      </c>
      <c r="Z468" s="50" t="n">
        <v>25</v>
      </c>
      <c r="AA468" s="50" t="n">
        <v>0</v>
      </c>
      <c r="AB468" s="50" t="n">
        <v>12</v>
      </c>
      <c r="AC468" s="50" t="n">
        <v>25</v>
      </c>
      <c r="AD468" s="50" t="n">
        <v>2262.4</v>
      </c>
      <c r="AE468" s="50" t="n">
        <v>10</v>
      </c>
      <c r="AF468" s="50" t="n">
        <v>59</v>
      </c>
      <c r="AG468" s="50" t="n">
        <v>4172.5</v>
      </c>
      <c r="AH468" s="50" t="n">
        <v>14</v>
      </c>
    </row>
    <row r="469" customFormat="false" ht="15" hidden="false" customHeight="false" outlineLevel="0" collapsed="false">
      <c r="A469" s="50" t="s">
        <v>1300</v>
      </c>
      <c r="B469" s="50" t="s">
        <v>144</v>
      </c>
      <c r="C469" s="50" t="s">
        <v>486</v>
      </c>
      <c r="D469" s="50" t="n">
        <v>130</v>
      </c>
      <c r="E469" s="50" t="n">
        <v>56</v>
      </c>
      <c r="F469" s="50" t="n">
        <v>17</v>
      </c>
      <c r="G469" s="50" t="n">
        <v>58</v>
      </c>
      <c r="H469" s="50" t="n">
        <v>33</v>
      </c>
      <c r="I469" s="50" t="n">
        <v>9</v>
      </c>
      <c r="J469" s="50" t="n">
        <v>72</v>
      </c>
      <c r="K469" s="50" t="n">
        <v>23</v>
      </c>
      <c r="L469" s="50" t="n">
        <v>-1.231</v>
      </c>
      <c r="M469" s="50" t="n">
        <v>32</v>
      </c>
      <c r="N469" s="50" t="n">
        <v>30</v>
      </c>
      <c r="O469" s="50" t="n">
        <v>6</v>
      </c>
      <c r="P469" s="50" t="n">
        <v>1</v>
      </c>
      <c r="Q469" s="50" t="n">
        <v>0</v>
      </c>
      <c r="R469" s="50" t="n">
        <v>1</v>
      </c>
      <c r="S469" s="50" t="n">
        <v>2</v>
      </c>
      <c r="T469" s="50" t="n">
        <v>0</v>
      </c>
      <c r="U469" s="50" t="n">
        <v>0</v>
      </c>
      <c r="V469" s="50" t="n">
        <v>7</v>
      </c>
      <c r="W469" s="50" t="n">
        <v>8.25</v>
      </c>
      <c r="X469" s="50" t="n">
        <v>32</v>
      </c>
      <c r="Y469" s="50" t="n">
        <v>6.055</v>
      </c>
      <c r="Z469" s="50" t="n">
        <v>23</v>
      </c>
      <c r="AA469" s="50" t="n">
        <v>1</v>
      </c>
      <c r="AB469" s="50" t="n">
        <v>7</v>
      </c>
      <c r="AC469" s="50" t="n">
        <v>23</v>
      </c>
      <c r="AD469" s="50" t="n">
        <v>1956.7</v>
      </c>
      <c r="AE469" s="50" t="n">
        <v>3</v>
      </c>
      <c r="AF469" s="50" t="n">
        <v>51</v>
      </c>
      <c r="AG469" s="50" t="n">
        <v>3921.9</v>
      </c>
      <c r="AH469" s="50" t="n">
        <v>35</v>
      </c>
    </row>
    <row r="470" customFormat="false" ht="15" hidden="false" customHeight="false" outlineLevel="0" collapsed="false">
      <c r="A470" s="50" t="s">
        <v>1301</v>
      </c>
      <c r="B470" s="50" t="s">
        <v>144</v>
      </c>
      <c r="C470" s="50" t="s">
        <v>610</v>
      </c>
      <c r="D470" s="50" t="n">
        <v>83</v>
      </c>
      <c r="E470" s="50" t="n">
        <v>34</v>
      </c>
      <c r="F470" s="50" t="n">
        <v>7</v>
      </c>
      <c r="G470" s="50" t="n">
        <v>40</v>
      </c>
      <c r="H470" s="50" t="n">
        <v>24</v>
      </c>
      <c r="I470" s="50" t="n">
        <v>3</v>
      </c>
      <c r="J470" s="50" t="n">
        <v>43</v>
      </c>
      <c r="K470" s="50" t="n">
        <v>10</v>
      </c>
      <c r="L470" s="50" t="n">
        <v>-0.691</v>
      </c>
      <c r="M470" s="50" t="n">
        <v>21</v>
      </c>
      <c r="N470" s="50" t="n">
        <v>20</v>
      </c>
      <c r="O470" s="50" t="n">
        <v>5</v>
      </c>
      <c r="P470" s="50" t="n">
        <v>1</v>
      </c>
      <c r="Q470" s="50" t="n">
        <v>0</v>
      </c>
      <c r="R470" s="50" t="n">
        <v>0</v>
      </c>
      <c r="S470" s="50" t="n">
        <v>1</v>
      </c>
      <c r="T470" s="50" t="n">
        <v>0</v>
      </c>
      <c r="U470" s="50" t="n">
        <v>0</v>
      </c>
      <c r="V470" s="50" t="n">
        <v>6</v>
      </c>
      <c r="W470" s="50" t="n">
        <v>5.55</v>
      </c>
      <c r="X470" s="50" t="n">
        <v>21</v>
      </c>
      <c r="Y470" s="50" t="n">
        <v>4.56</v>
      </c>
      <c r="Z470" s="50" t="n">
        <v>14</v>
      </c>
      <c r="AA470" s="50" t="n">
        <v>1</v>
      </c>
      <c r="AB470" s="50" t="n">
        <v>2</v>
      </c>
      <c r="AC470" s="50" t="n">
        <v>14</v>
      </c>
      <c r="AD470" s="50" t="n">
        <v>1206.4</v>
      </c>
      <c r="AE470" s="50" t="n">
        <v>5</v>
      </c>
      <c r="AF470" s="50" t="n">
        <v>31</v>
      </c>
      <c r="AG470" s="50" t="n">
        <v>2182.5</v>
      </c>
      <c r="AH470" s="50" t="n">
        <v>3</v>
      </c>
    </row>
    <row r="471" customFormat="false" ht="15" hidden="false" customHeight="false" outlineLevel="0" collapsed="false">
      <c r="A471" s="50" t="s">
        <v>1302</v>
      </c>
      <c r="B471" s="50" t="s">
        <v>144</v>
      </c>
      <c r="C471" s="50" t="s">
        <v>682</v>
      </c>
      <c r="D471" s="50" t="n">
        <v>54</v>
      </c>
      <c r="E471" s="50" t="n">
        <v>34</v>
      </c>
      <c r="F471" s="50" t="n">
        <v>8</v>
      </c>
      <c r="G471" s="50" t="n">
        <v>24</v>
      </c>
      <c r="H471" s="50" t="n">
        <v>20</v>
      </c>
      <c r="I471" s="50" t="n">
        <v>3</v>
      </c>
      <c r="J471" s="50" t="n">
        <v>30</v>
      </c>
      <c r="K471" s="50" t="n">
        <v>14</v>
      </c>
      <c r="L471" s="50" t="n">
        <v>-0.721</v>
      </c>
      <c r="M471" s="50" t="n">
        <v>17</v>
      </c>
      <c r="N471" s="50" t="n">
        <v>15</v>
      </c>
      <c r="O471" s="50" t="n">
        <v>2</v>
      </c>
      <c r="P471" s="50" t="n">
        <v>0</v>
      </c>
      <c r="Q471" s="50" t="n">
        <v>0</v>
      </c>
      <c r="R471" s="50" t="n">
        <v>1</v>
      </c>
      <c r="S471" s="50" t="n">
        <v>0</v>
      </c>
      <c r="T471" s="50" t="n">
        <v>0</v>
      </c>
      <c r="U471" s="50" t="n">
        <v>0</v>
      </c>
      <c r="V471" s="50" t="n">
        <v>4</v>
      </c>
      <c r="W471" s="50" t="n">
        <v>2.9</v>
      </c>
      <c r="X471" s="50" t="n">
        <v>15</v>
      </c>
      <c r="Y471" s="50" t="n">
        <v>2.717</v>
      </c>
      <c r="Z471" s="50" t="n">
        <v>13</v>
      </c>
      <c r="AA471" s="50" t="n">
        <v>0</v>
      </c>
      <c r="AB471" s="50" t="n">
        <v>3</v>
      </c>
      <c r="AC471" s="50" t="n">
        <v>13</v>
      </c>
      <c r="AD471" s="50" t="n">
        <v>884.3</v>
      </c>
      <c r="AE471" s="50" t="n">
        <v>2</v>
      </c>
      <c r="AF471" s="50" t="n">
        <v>28</v>
      </c>
      <c r="AG471" s="50" t="n">
        <v>1997.8</v>
      </c>
      <c r="AH471" s="50" t="n">
        <v>5</v>
      </c>
    </row>
    <row r="472" customFormat="false" ht="15" hidden="false" customHeight="false" outlineLevel="0" collapsed="false">
      <c r="A472" s="50" t="s">
        <v>1303</v>
      </c>
      <c r="B472" s="50" t="s">
        <v>144</v>
      </c>
      <c r="C472" s="50" t="s">
        <v>462</v>
      </c>
      <c r="D472" s="50" t="n">
        <v>60</v>
      </c>
      <c r="E472" s="50" t="n">
        <v>24</v>
      </c>
      <c r="F472" s="50" t="n">
        <v>7</v>
      </c>
      <c r="G472" s="50" t="n">
        <v>30</v>
      </c>
      <c r="H472" s="50" t="n">
        <v>16</v>
      </c>
      <c r="I472" s="50" t="n">
        <v>2</v>
      </c>
      <c r="J472" s="50" t="n">
        <v>30</v>
      </c>
      <c r="K472" s="50" t="n">
        <v>8</v>
      </c>
      <c r="L472" s="50" t="n">
        <v>-2.633</v>
      </c>
      <c r="M472" s="50" t="n">
        <v>16</v>
      </c>
      <c r="N472" s="50" t="n">
        <v>14</v>
      </c>
      <c r="O472" s="50" t="n">
        <v>1</v>
      </c>
      <c r="P472" s="50" t="n">
        <v>0</v>
      </c>
      <c r="Q472" s="50" t="n">
        <v>0</v>
      </c>
      <c r="R472" s="50" t="n">
        <v>0</v>
      </c>
      <c r="S472" s="50" t="n">
        <v>1</v>
      </c>
      <c r="T472" s="50" t="n">
        <v>0</v>
      </c>
      <c r="U472" s="50" t="n">
        <v>0</v>
      </c>
      <c r="V472" s="50" t="n">
        <v>7</v>
      </c>
      <c r="W472" s="50" t="n">
        <v>1.6</v>
      </c>
      <c r="X472" s="50" t="n">
        <v>15</v>
      </c>
      <c r="Y472" s="50" t="n">
        <v>2.46</v>
      </c>
      <c r="Z472" s="50" t="n">
        <v>8</v>
      </c>
      <c r="AA472" s="50" t="n">
        <v>0</v>
      </c>
      <c r="AB472" s="50" t="n">
        <v>0</v>
      </c>
      <c r="AC472" s="50" t="n">
        <v>8</v>
      </c>
      <c r="AD472" s="50" t="n">
        <v>597.4</v>
      </c>
      <c r="AE472" s="50" t="n">
        <v>3</v>
      </c>
      <c r="AF472" s="50" t="n">
        <v>18</v>
      </c>
      <c r="AG472" s="50" t="n">
        <v>1250.6</v>
      </c>
      <c r="AH472" s="50" t="n">
        <v>0</v>
      </c>
    </row>
    <row r="473" customFormat="false" ht="15" hidden="false" customHeight="false" outlineLevel="0" collapsed="false">
      <c r="A473" s="50" t="s">
        <v>1304</v>
      </c>
      <c r="B473" s="50" t="s">
        <v>144</v>
      </c>
      <c r="C473" s="50" t="s">
        <v>439</v>
      </c>
      <c r="D473" s="50" t="n">
        <v>60</v>
      </c>
      <c r="E473" s="50" t="n">
        <v>27</v>
      </c>
      <c r="F473" s="50" t="n">
        <v>8</v>
      </c>
      <c r="G473" s="50" t="n">
        <v>31</v>
      </c>
      <c r="H473" s="50" t="n">
        <v>18</v>
      </c>
      <c r="I473" s="50" t="n">
        <v>3</v>
      </c>
      <c r="J473" s="50" t="n">
        <v>29</v>
      </c>
      <c r="K473" s="50" t="n">
        <v>9</v>
      </c>
      <c r="L473" s="50" t="n">
        <v>-3.44</v>
      </c>
      <c r="M473" s="50" t="n">
        <v>14</v>
      </c>
      <c r="N473" s="50" t="n">
        <v>13</v>
      </c>
      <c r="O473" s="50" t="n">
        <v>0</v>
      </c>
      <c r="P473" s="50" t="n">
        <v>0</v>
      </c>
      <c r="Q473" s="50" t="n">
        <v>0</v>
      </c>
      <c r="R473" s="50" t="n">
        <v>0</v>
      </c>
      <c r="S473" s="50" t="n">
        <v>1</v>
      </c>
      <c r="T473" s="50" t="n">
        <v>0</v>
      </c>
      <c r="U473" s="50" t="n">
        <v>0</v>
      </c>
      <c r="V473" s="50" t="n">
        <v>7</v>
      </c>
      <c r="W473" s="50" t="n">
        <v>0.7</v>
      </c>
      <c r="X473" s="50" t="n">
        <v>14</v>
      </c>
      <c r="Y473" s="50" t="n">
        <v>1.918</v>
      </c>
      <c r="Z473" s="50" t="n">
        <v>6</v>
      </c>
      <c r="AA473" s="50" t="n">
        <v>0</v>
      </c>
      <c r="AB473" s="50" t="n">
        <v>2</v>
      </c>
      <c r="AC473" s="50" t="n">
        <v>6</v>
      </c>
      <c r="AD473" s="50" t="n">
        <v>550.4</v>
      </c>
      <c r="AE473" s="50" t="n">
        <v>1</v>
      </c>
      <c r="AF473" s="50" t="n">
        <v>23</v>
      </c>
      <c r="AG473" s="50" t="n">
        <v>1598.9</v>
      </c>
      <c r="AH473" s="50" t="n">
        <v>0</v>
      </c>
    </row>
    <row r="474" customFormat="false" ht="15" hidden="false" customHeight="false" outlineLevel="0" collapsed="false">
      <c r="A474" s="50" t="s">
        <v>1305</v>
      </c>
      <c r="B474" s="50" t="s">
        <v>144</v>
      </c>
      <c r="C474" s="50" t="s">
        <v>686</v>
      </c>
      <c r="D474" s="50" t="n">
        <v>39</v>
      </c>
      <c r="E474" s="50" t="n">
        <v>22</v>
      </c>
      <c r="F474" s="50" t="n">
        <v>5</v>
      </c>
      <c r="G474" s="50" t="n">
        <v>18</v>
      </c>
      <c r="H474" s="50" t="n">
        <v>17</v>
      </c>
      <c r="I474" s="50" t="n">
        <v>3</v>
      </c>
      <c r="J474" s="50" t="n">
        <v>21</v>
      </c>
      <c r="K474" s="50" t="n">
        <v>5</v>
      </c>
      <c r="L474" s="50" t="n">
        <v>-2.053</v>
      </c>
      <c r="M474" s="50" t="n">
        <v>13</v>
      </c>
      <c r="N474" s="50" t="n">
        <v>11</v>
      </c>
      <c r="O474" s="50" t="n">
        <v>1</v>
      </c>
      <c r="P474" s="50" t="n">
        <v>0</v>
      </c>
      <c r="Q474" s="50" t="n">
        <v>0</v>
      </c>
      <c r="R474" s="50" t="n">
        <v>0</v>
      </c>
      <c r="S474" s="50" t="n">
        <v>1</v>
      </c>
      <c r="T474" s="50" t="n">
        <v>0</v>
      </c>
      <c r="U474" s="50" t="n">
        <v>0</v>
      </c>
      <c r="V474" s="50" t="n">
        <v>1</v>
      </c>
      <c r="W474" s="50" t="n">
        <v>1.6</v>
      </c>
      <c r="X474" s="50" t="n">
        <v>12</v>
      </c>
      <c r="Y474" s="50" t="n">
        <v>2.559</v>
      </c>
      <c r="Z474" s="50" t="n">
        <v>11</v>
      </c>
      <c r="AA474" s="50" t="n">
        <v>0</v>
      </c>
      <c r="AB474" s="50" t="n">
        <v>1</v>
      </c>
      <c r="AC474" s="50" t="n">
        <v>11</v>
      </c>
      <c r="AD474" s="50" t="n">
        <v>788.9</v>
      </c>
      <c r="AE474" s="50" t="n">
        <v>1</v>
      </c>
      <c r="AF474" s="50" t="n">
        <v>19</v>
      </c>
      <c r="AG474" s="50" t="n">
        <v>1300.3</v>
      </c>
      <c r="AH474" s="50" t="n">
        <v>0</v>
      </c>
    </row>
    <row r="475" customFormat="false" ht="15" hidden="false" customHeight="false" outlineLevel="0" collapsed="false">
      <c r="A475" s="50" t="s">
        <v>1306</v>
      </c>
      <c r="B475" s="50" t="s">
        <v>144</v>
      </c>
      <c r="C475" s="50" t="s">
        <v>158</v>
      </c>
      <c r="D475" s="50" t="n">
        <v>25</v>
      </c>
      <c r="E475" s="50" t="n">
        <v>16</v>
      </c>
      <c r="F475" s="50" t="n">
        <v>4</v>
      </c>
      <c r="G475" s="50" t="n">
        <v>12</v>
      </c>
      <c r="H475" s="50" t="n">
        <v>8</v>
      </c>
      <c r="I475" s="50" t="n">
        <v>3</v>
      </c>
      <c r="J475" s="50" t="n">
        <v>13</v>
      </c>
      <c r="K475" s="50" t="n">
        <v>8</v>
      </c>
      <c r="L475" s="50" t="n">
        <v>-2</v>
      </c>
      <c r="M475" s="50" t="n">
        <v>8</v>
      </c>
      <c r="N475" s="50" t="n">
        <v>6</v>
      </c>
      <c r="O475" s="50" t="n">
        <v>0</v>
      </c>
      <c r="P475" s="50" t="n">
        <v>0</v>
      </c>
      <c r="Q475" s="50" t="n">
        <v>0</v>
      </c>
      <c r="R475" s="50" t="n">
        <v>0</v>
      </c>
      <c r="S475" s="50" t="n">
        <v>0</v>
      </c>
      <c r="T475" s="50" t="n">
        <v>0</v>
      </c>
      <c r="U475" s="50" t="n">
        <v>2</v>
      </c>
      <c r="V475" s="50" t="n">
        <v>1</v>
      </c>
      <c r="W475" s="50" t="n">
        <v>0</v>
      </c>
      <c r="X475" s="50" t="n">
        <v>8</v>
      </c>
      <c r="Y475" s="50" t="n">
        <v>0.45</v>
      </c>
      <c r="Z475" s="50" t="n">
        <v>7</v>
      </c>
      <c r="AA475" s="50" t="n">
        <v>0</v>
      </c>
      <c r="AB475" s="50" t="n">
        <v>0</v>
      </c>
      <c r="AC475" s="50" t="n">
        <v>7</v>
      </c>
      <c r="AD475" s="50" t="n">
        <v>587.1</v>
      </c>
      <c r="AE475" s="50" t="n">
        <v>1</v>
      </c>
      <c r="AF475" s="50" t="n">
        <v>12</v>
      </c>
      <c r="AG475" s="50" t="n">
        <v>875.5</v>
      </c>
      <c r="AH475" s="50" t="n">
        <v>2</v>
      </c>
    </row>
    <row r="476" customFormat="false" ht="15" hidden="false" customHeight="false" outlineLevel="0" collapsed="false">
      <c r="A476" s="50" t="s">
        <v>1307</v>
      </c>
      <c r="B476" s="50" t="s">
        <v>144</v>
      </c>
      <c r="C476" s="50" t="s">
        <v>689</v>
      </c>
      <c r="D476" s="50" t="n">
        <v>42</v>
      </c>
      <c r="E476" s="50" t="n">
        <v>20</v>
      </c>
      <c r="F476" s="50" t="n">
        <v>6</v>
      </c>
      <c r="G476" s="50" t="n">
        <v>20</v>
      </c>
      <c r="H476" s="50" t="n">
        <v>14</v>
      </c>
      <c r="I476" s="50" t="n">
        <v>4</v>
      </c>
      <c r="J476" s="50" t="n">
        <v>22</v>
      </c>
      <c r="K476" s="50" t="n">
        <v>6</v>
      </c>
      <c r="L476" s="50" t="n">
        <v>-1.419</v>
      </c>
      <c r="M476" s="50" t="n">
        <v>8</v>
      </c>
      <c r="N476" s="50" t="n">
        <v>8</v>
      </c>
      <c r="O476" s="50" t="n">
        <v>1</v>
      </c>
      <c r="P476" s="50" t="n">
        <v>0</v>
      </c>
      <c r="Q476" s="50" t="n">
        <v>0</v>
      </c>
      <c r="R476" s="50" t="n">
        <v>0</v>
      </c>
      <c r="S476" s="50" t="n">
        <v>0</v>
      </c>
      <c r="T476" s="50" t="n">
        <v>0</v>
      </c>
      <c r="U476" s="50" t="n">
        <v>0</v>
      </c>
      <c r="V476" s="50" t="n">
        <v>4</v>
      </c>
      <c r="W476" s="50" t="n">
        <v>0.9</v>
      </c>
      <c r="X476" s="50" t="n">
        <v>8</v>
      </c>
      <c r="Y476" s="50" t="n">
        <v>1.098</v>
      </c>
      <c r="Z476" s="50" t="n">
        <v>4</v>
      </c>
      <c r="AA476" s="50" t="n">
        <v>0</v>
      </c>
      <c r="AB476" s="50" t="n">
        <v>1</v>
      </c>
      <c r="AC476" s="50" t="n">
        <v>4</v>
      </c>
      <c r="AD476" s="50" t="n">
        <v>327</v>
      </c>
      <c r="AE476" s="50" t="n">
        <v>1</v>
      </c>
      <c r="AF476" s="50" t="n">
        <v>18</v>
      </c>
      <c r="AG476" s="50" t="n">
        <v>1264</v>
      </c>
      <c r="AH476" s="50" t="n">
        <v>1</v>
      </c>
    </row>
    <row r="477" customFormat="false" ht="15" hidden="false" customHeight="false" outlineLevel="0" collapsed="false">
      <c r="A477" s="50" t="s">
        <v>1308</v>
      </c>
      <c r="B477" s="50" t="s">
        <v>144</v>
      </c>
      <c r="C477" s="50" t="s">
        <v>311</v>
      </c>
      <c r="D477" s="50" t="n">
        <v>14</v>
      </c>
      <c r="E477" s="50" t="n">
        <v>10</v>
      </c>
      <c r="F477" s="50" t="n">
        <v>2</v>
      </c>
      <c r="G477" s="50" t="n">
        <v>8</v>
      </c>
      <c r="H477" s="50" t="n">
        <v>6</v>
      </c>
      <c r="I477" s="50" t="n">
        <v>1</v>
      </c>
      <c r="J477" s="50" t="n">
        <v>6</v>
      </c>
      <c r="K477" s="50" t="n">
        <v>4</v>
      </c>
      <c r="L477" s="50" t="n">
        <v>-1.293</v>
      </c>
      <c r="M477" s="50" t="n">
        <v>5</v>
      </c>
      <c r="N477" s="50" t="n">
        <v>5</v>
      </c>
      <c r="O477" s="50" t="n">
        <v>0</v>
      </c>
      <c r="P477" s="50" t="n">
        <v>0</v>
      </c>
      <c r="Q477" s="50" t="n">
        <v>0</v>
      </c>
      <c r="R477" s="50" t="n">
        <v>0</v>
      </c>
      <c r="S477" s="50" t="n">
        <v>0</v>
      </c>
      <c r="T477" s="50" t="n">
        <v>0</v>
      </c>
      <c r="U477" s="50" t="n">
        <v>0</v>
      </c>
      <c r="V477" s="50" t="n">
        <v>1</v>
      </c>
      <c r="W477" s="50" t="n">
        <v>0</v>
      </c>
      <c r="X477" s="50" t="n">
        <v>5</v>
      </c>
      <c r="Y477" s="50" t="n">
        <v>1.964</v>
      </c>
      <c r="Z477" s="50" t="n">
        <v>4</v>
      </c>
      <c r="AA477" s="50" t="n">
        <v>1</v>
      </c>
      <c r="AB477" s="50" t="n">
        <v>2</v>
      </c>
      <c r="AC477" s="50" t="n">
        <v>4</v>
      </c>
      <c r="AD477" s="50" t="n">
        <v>354.3</v>
      </c>
      <c r="AE477" s="50" t="n">
        <v>3</v>
      </c>
      <c r="AF477" s="50" t="n">
        <v>9</v>
      </c>
      <c r="AG477" s="50" t="n">
        <v>665.9</v>
      </c>
      <c r="AH477" s="50" t="n">
        <v>3</v>
      </c>
    </row>
    <row r="478" customFormat="false" ht="15" hidden="false" customHeight="false" outlineLevel="0" collapsed="false">
      <c r="A478" s="50" t="s">
        <v>1309</v>
      </c>
      <c r="B478" s="50" t="s">
        <v>146</v>
      </c>
      <c r="C478" s="50" t="s">
        <v>548</v>
      </c>
      <c r="D478" s="50" t="n">
        <v>2695</v>
      </c>
      <c r="E478" s="50" t="n">
        <v>1157</v>
      </c>
      <c r="F478" s="50" t="n">
        <v>276</v>
      </c>
      <c r="G478" s="50" t="n">
        <v>1272</v>
      </c>
      <c r="H478" s="50" t="n">
        <v>812</v>
      </c>
      <c r="I478" s="50" t="n">
        <v>120</v>
      </c>
      <c r="J478" s="50" t="n">
        <v>1399</v>
      </c>
      <c r="K478" s="50" t="n">
        <v>343</v>
      </c>
      <c r="L478" s="50" t="n">
        <v>36.09</v>
      </c>
      <c r="M478" s="50" t="n">
        <v>667</v>
      </c>
      <c r="N478" s="50" t="n">
        <v>573</v>
      </c>
      <c r="O478" s="50" t="n">
        <v>151</v>
      </c>
      <c r="P478" s="50" t="n">
        <v>24</v>
      </c>
      <c r="Q478" s="50" t="n">
        <v>4</v>
      </c>
      <c r="R478" s="50" t="n">
        <v>41</v>
      </c>
      <c r="S478" s="50" t="n">
        <v>85</v>
      </c>
      <c r="T478" s="50" t="n">
        <v>6</v>
      </c>
      <c r="U478" s="50" t="n">
        <v>3</v>
      </c>
      <c r="V478" s="50" t="n">
        <v>162</v>
      </c>
      <c r="W478" s="50" t="n">
        <v>253.1</v>
      </c>
      <c r="X478" s="50" t="n">
        <v>662</v>
      </c>
      <c r="Y478" s="50" t="n">
        <v>250.358</v>
      </c>
      <c r="Z478" s="50" t="n">
        <v>414</v>
      </c>
      <c r="AA478" s="50" t="n">
        <v>59</v>
      </c>
      <c r="AB478" s="50" t="n">
        <v>201</v>
      </c>
      <c r="AC478" s="50" t="n">
        <v>414</v>
      </c>
      <c r="AD478" s="50" t="n">
        <v>38040.9</v>
      </c>
      <c r="AE478" s="50" t="n">
        <v>165</v>
      </c>
      <c r="AF478" s="50" t="n">
        <v>1031</v>
      </c>
      <c r="AG478" s="50" t="n">
        <v>74911.7</v>
      </c>
      <c r="AH478" s="50" t="n">
        <v>256</v>
      </c>
    </row>
    <row r="479" customFormat="false" ht="15" hidden="false" customHeight="false" outlineLevel="0" collapsed="false">
      <c r="A479" s="50" t="s">
        <v>1310</v>
      </c>
      <c r="B479" s="50" t="s">
        <v>146</v>
      </c>
      <c r="C479" s="50" t="s">
        <v>549</v>
      </c>
      <c r="D479" s="50" t="n">
        <v>2102</v>
      </c>
      <c r="E479" s="50" t="n">
        <v>989</v>
      </c>
      <c r="F479" s="50" t="n">
        <v>178</v>
      </c>
      <c r="G479" s="50" t="n">
        <v>1019</v>
      </c>
      <c r="H479" s="50" t="n">
        <v>661</v>
      </c>
      <c r="I479" s="50" t="n">
        <v>74</v>
      </c>
      <c r="J479" s="50" t="n">
        <v>1079</v>
      </c>
      <c r="K479" s="50" t="n">
        <v>327</v>
      </c>
      <c r="L479" s="50" t="n">
        <v>12.858</v>
      </c>
      <c r="M479" s="50" t="n">
        <v>562</v>
      </c>
      <c r="N479" s="50" t="n">
        <v>496</v>
      </c>
      <c r="O479" s="50" t="n">
        <v>131</v>
      </c>
      <c r="P479" s="50" t="n">
        <v>25</v>
      </c>
      <c r="Q479" s="50" t="n">
        <v>3</v>
      </c>
      <c r="R479" s="50" t="n">
        <v>17</v>
      </c>
      <c r="S479" s="50" t="n">
        <v>59</v>
      </c>
      <c r="T479" s="50" t="n">
        <v>0</v>
      </c>
      <c r="U479" s="50" t="n">
        <v>7</v>
      </c>
      <c r="V479" s="50" t="n">
        <v>89</v>
      </c>
      <c r="W479" s="50" t="n">
        <v>188.75</v>
      </c>
      <c r="X479" s="50" t="n">
        <v>559</v>
      </c>
      <c r="Y479" s="50" t="n">
        <v>187.436</v>
      </c>
      <c r="Z479" s="50" t="n">
        <v>414</v>
      </c>
      <c r="AA479" s="50" t="n">
        <v>27</v>
      </c>
      <c r="AB479" s="50" t="n">
        <v>156</v>
      </c>
      <c r="AC479" s="50" t="n">
        <v>411</v>
      </c>
      <c r="AD479" s="50" t="n">
        <v>36669.3</v>
      </c>
      <c r="AE479" s="50" t="n">
        <v>166</v>
      </c>
      <c r="AF479" s="50" t="n">
        <v>880</v>
      </c>
      <c r="AG479" s="50" t="n">
        <v>61474.4</v>
      </c>
      <c r="AH479" s="50" t="n">
        <v>38</v>
      </c>
    </row>
    <row r="480" customFormat="false" ht="15" hidden="false" customHeight="false" outlineLevel="0" collapsed="false">
      <c r="A480" s="50" t="s">
        <v>1311</v>
      </c>
      <c r="B480" s="50" t="s">
        <v>146</v>
      </c>
      <c r="C480" s="50" t="s">
        <v>550</v>
      </c>
      <c r="D480" s="50" t="n">
        <v>2180</v>
      </c>
      <c r="E480" s="50" t="n">
        <v>993</v>
      </c>
      <c r="F480" s="50" t="n">
        <v>282</v>
      </c>
      <c r="G480" s="50" t="n">
        <v>1014</v>
      </c>
      <c r="H480" s="50" t="n">
        <v>652</v>
      </c>
      <c r="I480" s="50" t="n">
        <v>133</v>
      </c>
      <c r="J480" s="50" t="n">
        <v>1148</v>
      </c>
      <c r="K480" s="50" t="n">
        <v>337</v>
      </c>
      <c r="L480" s="50" t="n">
        <v>-5.808</v>
      </c>
      <c r="M480" s="50" t="n">
        <v>532</v>
      </c>
      <c r="N480" s="50" t="n">
        <v>471</v>
      </c>
      <c r="O480" s="50" t="n">
        <v>109</v>
      </c>
      <c r="P480" s="50" t="n">
        <v>16</v>
      </c>
      <c r="Q480" s="50" t="n">
        <v>3</v>
      </c>
      <c r="R480" s="50" t="n">
        <v>19</v>
      </c>
      <c r="S480" s="50" t="n">
        <v>56</v>
      </c>
      <c r="T480" s="50" t="n">
        <v>1</v>
      </c>
      <c r="U480" s="50" t="n">
        <v>4</v>
      </c>
      <c r="V480" s="50" t="n">
        <v>157</v>
      </c>
      <c r="W480" s="50" t="n">
        <v>163.6</v>
      </c>
      <c r="X480" s="50" t="n">
        <v>526</v>
      </c>
      <c r="Y480" s="50" t="n">
        <v>154.652</v>
      </c>
      <c r="Z480" s="50" t="n">
        <v>318</v>
      </c>
      <c r="AA480" s="50" t="n">
        <v>26</v>
      </c>
      <c r="AB480" s="50" t="n">
        <v>136</v>
      </c>
      <c r="AC480" s="50" t="n">
        <v>316</v>
      </c>
      <c r="AD480" s="50" t="n">
        <v>28168.6</v>
      </c>
      <c r="AE480" s="50" t="n">
        <v>99</v>
      </c>
      <c r="AF480" s="50" t="n">
        <v>867</v>
      </c>
      <c r="AG480" s="50" t="n">
        <v>63194</v>
      </c>
      <c r="AH480" s="50" t="n">
        <v>251</v>
      </c>
    </row>
    <row r="481" customFormat="false" ht="15" hidden="false" customHeight="false" outlineLevel="0" collapsed="false">
      <c r="A481" s="50" t="s">
        <v>1312</v>
      </c>
      <c r="B481" s="50" t="s">
        <v>146</v>
      </c>
      <c r="C481" s="50" t="s">
        <v>551</v>
      </c>
      <c r="D481" s="50" t="n">
        <v>1966</v>
      </c>
      <c r="E481" s="50" t="n">
        <v>768</v>
      </c>
      <c r="F481" s="50" t="n">
        <v>129</v>
      </c>
      <c r="G481" s="50" t="n">
        <v>984</v>
      </c>
      <c r="H481" s="50" t="n">
        <v>579</v>
      </c>
      <c r="I481" s="50" t="n">
        <v>58</v>
      </c>
      <c r="J481" s="50" t="n">
        <v>982</v>
      </c>
      <c r="K481" s="50" t="n">
        <v>189</v>
      </c>
      <c r="L481" s="50" t="n">
        <v>2.585</v>
      </c>
      <c r="M481" s="50" t="n">
        <v>484</v>
      </c>
      <c r="N481" s="50" t="n">
        <v>418</v>
      </c>
      <c r="O481" s="50" t="n">
        <v>88</v>
      </c>
      <c r="P481" s="50" t="n">
        <v>19</v>
      </c>
      <c r="Q481" s="50" t="n">
        <v>2</v>
      </c>
      <c r="R481" s="50" t="n">
        <v>18</v>
      </c>
      <c r="S481" s="50" t="n">
        <v>61</v>
      </c>
      <c r="T481" s="50" t="n">
        <v>0</v>
      </c>
      <c r="U481" s="50" t="n">
        <v>4</v>
      </c>
      <c r="V481" s="50" t="n">
        <v>89</v>
      </c>
      <c r="W481" s="50" t="n">
        <v>150.45</v>
      </c>
      <c r="X481" s="50" t="n">
        <v>483</v>
      </c>
      <c r="Y481" s="50" t="n">
        <v>163.268</v>
      </c>
      <c r="Z481" s="50" t="n">
        <v>333</v>
      </c>
      <c r="AA481" s="50" t="n">
        <v>32</v>
      </c>
      <c r="AB481" s="50" t="n">
        <v>151</v>
      </c>
      <c r="AC481" s="50" t="n">
        <v>332</v>
      </c>
      <c r="AD481" s="50" t="n">
        <v>30094.4</v>
      </c>
      <c r="AE481" s="50" t="n">
        <v>125</v>
      </c>
      <c r="AF481" s="50" t="n">
        <v>674</v>
      </c>
      <c r="AG481" s="50" t="n">
        <v>47690.4</v>
      </c>
      <c r="AH481" s="50" t="n">
        <v>62</v>
      </c>
    </row>
    <row r="482" customFormat="false" ht="15" hidden="false" customHeight="false" outlineLevel="0" collapsed="false">
      <c r="A482" s="50" t="s">
        <v>1313</v>
      </c>
      <c r="B482" s="50" t="s">
        <v>146</v>
      </c>
      <c r="C482" s="50" t="s">
        <v>553</v>
      </c>
      <c r="D482" s="50" t="n">
        <v>1856</v>
      </c>
      <c r="E482" s="50" t="n">
        <v>943</v>
      </c>
      <c r="F482" s="50" t="n">
        <v>233</v>
      </c>
      <c r="G482" s="50" t="n">
        <v>850</v>
      </c>
      <c r="H482" s="50" t="n">
        <v>574</v>
      </c>
      <c r="I482" s="50" t="n">
        <v>105</v>
      </c>
      <c r="J482" s="50" t="n">
        <v>990</v>
      </c>
      <c r="K482" s="50" t="n">
        <v>366</v>
      </c>
      <c r="L482" s="50" t="n">
        <v>-6.068</v>
      </c>
      <c r="M482" s="50" t="n">
        <v>456</v>
      </c>
      <c r="N482" s="50" t="n">
        <v>411</v>
      </c>
      <c r="O482" s="50" t="n">
        <v>95</v>
      </c>
      <c r="P482" s="50" t="n">
        <v>13</v>
      </c>
      <c r="Q482" s="50" t="n">
        <v>0</v>
      </c>
      <c r="R482" s="50" t="n">
        <v>14</v>
      </c>
      <c r="S482" s="50" t="n">
        <v>29</v>
      </c>
      <c r="T482" s="50" t="n">
        <v>7</v>
      </c>
      <c r="U482" s="50" t="n">
        <v>5</v>
      </c>
      <c r="V482" s="50" t="n">
        <v>111</v>
      </c>
      <c r="W482" s="50" t="n">
        <v>129.95</v>
      </c>
      <c r="X482" s="50" t="n">
        <v>448</v>
      </c>
      <c r="Y482" s="50" t="n">
        <v>124.493</v>
      </c>
      <c r="Z482" s="50" t="n">
        <v>309</v>
      </c>
      <c r="AA482" s="50" t="n">
        <v>13</v>
      </c>
      <c r="AB482" s="50" t="n">
        <v>79</v>
      </c>
      <c r="AC482" s="50" t="n">
        <v>308</v>
      </c>
      <c r="AD482" s="50" t="n">
        <v>24859.6</v>
      </c>
      <c r="AE482" s="50" t="n">
        <v>106</v>
      </c>
      <c r="AF482" s="50" t="n">
        <v>813</v>
      </c>
      <c r="AG482" s="50" t="n">
        <v>55841.6</v>
      </c>
      <c r="AH482" s="50" t="n">
        <v>56</v>
      </c>
    </row>
    <row r="483" customFormat="false" ht="15" hidden="false" customHeight="false" outlineLevel="0" collapsed="false">
      <c r="A483" s="50" t="s">
        <v>1314</v>
      </c>
      <c r="B483" s="50" t="s">
        <v>146</v>
      </c>
      <c r="C483" s="50" t="s">
        <v>555</v>
      </c>
      <c r="D483" s="50" t="n">
        <v>1591</v>
      </c>
      <c r="E483" s="50" t="n">
        <v>732</v>
      </c>
      <c r="F483" s="50" t="n">
        <v>188</v>
      </c>
      <c r="G483" s="50" t="n">
        <v>749</v>
      </c>
      <c r="H483" s="50" t="n">
        <v>499</v>
      </c>
      <c r="I483" s="50" t="n">
        <v>84</v>
      </c>
      <c r="J483" s="50" t="n">
        <v>833</v>
      </c>
      <c r="K483" s="50" t="n">
        <v>233</v>
      </c>
      <c r="L483" s="50" t="n">
        <v>-8.245</v>
      </c>
      <c r="M483" s="50" t="n">
        <v>388</v>
      </c>
      <c r="N483" s="50" t="n">
        <v>334</v>
      </c>
      <c r="O483" s="50" t="n">
        <v>62</v>
      </c>
      <c r="P483" s="50" t="n">
        <v>7</v>
      </c>
      <c r="Q483" s="50" t="n">
        <v>0</v>
      </c>
      <c r="R483" s="50" t="n">
        <v>14</v>
      </c>
      <c r="S483" s="50" t="n">
        <v>48</v>
      </c>
      <c r="T483" s="50" t="n">
        <v>3</v>
      </c>
      <c r="U483" s="50" t="n">
        <v>2</v>
      </c>
      <c r="V483" s="50" t="n">
        <v>103</v>
      </c>
      <c r="W483" s="50" t="n">
        <v>107.95</v>
      </c>
      <c r="X483" s="50" t="n">
        <v>384</v>
      </c>
      <c r="Y483" s="50" t="n">
        <v>116.074</v>
      </c>
      <c r="Z483" s="50" t="n">
        <v>234</v>
      </c>
      <c r="AA483" s="50" t="n">
        <v>18</v>
      </c>
      <c r="AB483" s="50" t="n">
        <v>100</v>
      </c>
      <c r="AC483" s="50" t="n">
        <v>233</v>
      </c>
      <c r="AD483" s="50" t="n">
        <v>20635.1</v>
      </c>
      <c r="AE483" s="50" t="n">
        <v>82</v>
      </c>
      <c r="AF483" s="50" t="n">
        <v>647</v>
      </c>
      <c r="AG483" s="50" t="n">
        <v>47109.1</v>
      </c>
      <c r="AH483" s="50" t="n">
        <v>174</v>
      </c>
    </row>
    <row r="484" customFormat="false" ht="15" hidden="false" customHeight="false" outlineLevel="0" collapsed="false">
      <c r="A484" s="50" t="s">
        <v>1315</v>
      </c>
      <c r="B484" s="50" t="s">
        <v>146</v>
      </c>
      <c r="C484" s="50" t="s">
        <v>557</v>
      </c>
      <c r="D484" s="50" t="n">
        <v>1504</v>
      </c>
      <c r="E484" s="50" t="n">
        <v>723</v>
      </c>
      <c r="F484" s="50" t="n">
        <v>175</v>
      </c>
      <c r="G484" s="50" t="n">
        <v>724</v>
      </c>
      <c r="H484" s="50" t="n">
        <v>474</v>
      </c>
      <c r="I484" s="50" t="n">
        <v>97</v>
      </c>
      <c r="J484" s="50" t="n">
        <v>769</v>
      </c>
      <c r="K484" s="50" t="n">
        <v>248</v>
      </c>
      <c r="L484" s="50" t="n">
        <v>3.119</v>
      </c>
      <c r="M484" s="50" t="n">
        <v>380</v>
      </c>
      <c r="N484" s="50" t="n">
        <v>345</v>
      </c>
      <c r="O484" s="50" t="n">
        <v>87</v>
      </c>
      <c r="P484" s="50" t="n">
        <v>13</v>
      </c>
      <c r="Q484" s="50" t="n">
        <v>1</v>
      </c>
      <c r="R484" s="50" t="n">
        <v>18</v>
      </c>
      <c r="S484" s="50" t="n">
        <v>29</v>
      </c>
      <c r="T484" s="50" t="n">
        <v>3</v>
      </c>
      <c r="U484" s="50" t="n">
        <v>3</v>
      </c>
      <c r="V484" s="50" t="n">
        <v>86</v>
      </c>
      <c r="W484" s="50" t="n">
        <v>124.35</v>
      </c>
      <c r="X484" s="50" t="n">
        <v>377</v>
      </c>
      <c r="Y484" s="50" t="n">
        <v>117.228</v>
      </c>
      <c r="Z484" s="50" t="n">
        <v>262</v>
      </c>
      <c r="AA484" s="50" t="n">
        <v>26</v>
      </c>
      <c r="AB484" s="50" t="n">
        <v>94</v>
      </c>
      <c r="AC484" s="50" t="n">
        <v>262</v>
      </c>
      <c r="AD484" s="50" t="n">
        <v>22733.1</v>
      </c>
      <c r="AE484" s="50" t="n">
        <v>96</v>
      </c>
      <c r="AF484" s="50" t="n">
        <v>643</v>
      </c>
      <c r="AG484" s="50" t="n">
        <v>45870.6</v>
      </c>
      <c r="AH484" s="50" t="n">
        <v>94</v>
      </c>
    </row>
    <row r="485" customFormat="false" ht="15" hidden="false" customHeight="false" outlineLevel="0" collapsed="false">
      <c r="A485" s="50" t="s">
        <v>1316</v>
      </c>
      <c r="B485" s="50" t="s">
        <v>146</v>
      </c>
      <c r="C485" s="50" t="s">
        <v>559</v>
      </c>
      <c r="D485" s="50" t="n">
        <v>1487</v>
      </c>
      <c r="E485" s="50" t="n">
        <v>675</v>
      </c>
      <c r="F485" s="50" t="n">
        <v>184</v>
      </c>
      <c r="G485" s="50" t="n">
        <v>735</v>
      </c>
      <c r="H485" s="50" t="n">
        <v>462</v>
      </c>
      <c r="I485" s="50" t="n">
        <v>72</v>
      </c>
      <c r="J485" s="50" t="n">
        <v>747</v>
      </c>
      <c r="K485" s="50" t="n">
        <v>211</v>
      </c>
      <c r="L485" s="50" t="n">
        <v>-10.393</v>
      </c>
      <c r="M485" s="50" t="n">
        <v>360</v>
      </c>
      <c r="N485" s="50" t="n">
        <v>328</v>
      </c>
      <c r="O485" s="50" t="n">
        <v>70</v>
      </c>
      <c r="P485" s="50" t="n">
        <v>14</v>
      </c>
      <c r="Q485" s="50" t="n">
        <v>0</v>
      </c>
      <c r="R485" s="50" t="n">
        <v>11</v>
      </c>
      <c r="S485" s="50" t="n">
        <v>28</v>
      </c>
      <c r="T485" s="50" t="n">
        <v>2</v>
      </c>
      <c r="U485" s="50" t="n">
        <v>1</v>
      </c>
      <c r="V485" s="50" t="n">
        <v>106</v>
      </c>
      <c r="W485" s="50" t="n">
        <v>101</v>
      </c>
      <c r="X485" s="50" t="n">
        <v>358</v>
      </c>
      <c r="Y485" s="50" t="n">
        <v>106.313</v>
      </c>
      <c r="Z485" s="50" t="n">
        <v>224</v>
      </c>
      <c r="AA485" s="50" t="n">
        <v>20</v>
      </c>
      <c r="AB485" s="50" t="n">
        <v>100</v>
      </c>
      <c r="AC485" s="50" t="n">
        <v>222</v>
      </c>
      <c r="AD485" s="50" t="n">
        <v>19919.6</v>
      </c>
      <c r="AE485" s="50" t="n">
        <v>75</v>
      </c>
      <c r="AF485" s="50" t="n">
        <v>597</v>
      </c>
      <c r="AG485" s="50" t="n">
        <v>44582</v>
      </c>
      <c r="AH485" s="50" t="n">
        <v>297</v>
      </c>
    </row>
    <row r="486" customFormat="false" ht="15" hidden="false" customHeight="false" outlineLevel="0" collapsed="false">
      <c r="A486" s="50" t="s">
        <v>1317</v>
      </c>
      <c r="B486" s="50" t="s">
        <v>146</v>
      </c>
      <c r="C486" s="50" t="s">
        <v>561</v>
      </c>
      <c r="D486" s="50" t="n">
        <v>1237</v>
      </c>
      <c r="E486" s="50" t="n">
        <v>656</v>
      </c>
      <c r="F486" s="50" t="n">
        <v>242</v>
      </c>
      <c r="G486" s="50" t="n">
        <v>530</v>
      </c>
      <c r="H486" s="50" t="n">
        <v>408</v>
      </c>
      <c r="I486" s="50" t="n">
        <v>101</v>
      </c>
      <c r="J486" s="50" t="n">
        <v>697</v>
      </c>
      <c r="K486" s="50" t="n">
        <v>246</v>
      </c>
      <c r="L486" s="50" t="n">
        <v>5.833</v>
      </c>
      <c r="M486" s="50" t="n">
        <v>289</v>
      </c>
      <c r="N486" s="50" t="n">
        <v>261</v>
      </c>
      <c r="O486" s="50" t="n">
        <v>64</v>
      </c>
      <c r="P486" s="50" t="n">
        <v>13</v>
      </c>
      <c r="Q486" s="50" t="n">
        <v>1</v>
      </c>
      <c r="R486" s="50" t="n">
        <v>11</v>
      </c>
      <c r="S486" s="50" t="n">
        <v>25</v>
      </c>
      <c r="T486" s="50" t="n">
        <v>1</v>
      </c>
      <c r="U486" s="50" t="n">
        <v>1</v>
      </c>
      <c r="V486" s="50" t="n">
        <v>105</v>
      </c>
      <c r="W486" s="50" t="n">
        <v>91.15</v>
      </c>
      <c r="X486" s="50" t="n">
        <v>287</v>
      </c>
      <c r="Y486" s="50" t="n">
        <v>94.44</v>
      </c>
      <c r="Z486" s="50" t="n">
        <v>157</v>
      </c>
      <c r="AA486" s="50" t="n">
        <v>25</v>
      </c>
      <c r="AB486" s="50" t="n">
        <v>86</v>
      </c>
      <c r="AC486" s="50" t="n">
        <v>157</v>
      </c>
      <c r="AD486" s="50" t="n">
        <v>14777.2</v>
      </c>
      <c r="AE486" s="50" t="n">
        <v>71</v>
      </c>
      <c r="AF486" s="50" t="n">
        <v>574</v>
      </c>
      <c r="AG486" s="50" t="n">
        <v>44319.1</v>
      </c>
      <c r="AH486" s="50" t="n">
        <v>419</v>
      </c>
    </row>
    <row r="487" customFormat="false" ht="15" hidden="false" customHeight="false" outlineLevel="0" collapsed="false">
      <c r="A487" s="50" t="s">
        <v>1318</v>
      </c>
      <c r="B487" s="50" t="s">
        <v>146</v>
      </c>
      <c r="C487" s="50" t="s">
        <v>563</v>
      </c>
      <c r="D487" s="50" t="n">
        <v>1234</v>
      </c>
      <c r="E487" s="50" t="n">
        <v>527</v>
      </c>
      <c r="F487" s="50" t="n">
        <v>162</v>
      </c>
      <c r="G487" s="50" t="n">
        <v>547</v>
      </c>
      <c r="H487" s="50" t="n">
        <v>350</v>
      </c>
      <c r="I487" s="50" t="n">
        <v>68</v>
      </c>
      <c r="J487" s="50" t="n">
        <v>670</v>
      </c>
      <c r="K487" s="50" t="n">
        <v>177</v>
      </c>
      <c r="L487" s="50" t="n">
        <v>17.026</v>
      </c>
      <c r="M487" s="50" t="n">
        <v>285</v>
      </c>
      <c r="N487" s="50" t="n">
        <v>237</v>
      </c>
      <c r="O487" s="50" t="n">
        <v>57</v>
      </c>
      <c r="P487" s="50" t="n">
        <v>10</v>
      </c>
      <c r="Q487" s="50" t="n">
        <v>0</v>
      </c>
      <c r="R487" s="50" t="n">
        <v>18</v>
      </c>
      <c r="S487" s="50" t="n">
        <v>43</v>
      </c>
      <c r="T487" s="50" t="n">
        <v>2</v>
      </c>
      <c r="U487" s="50" t="n">
        <v>1</v>
      </c>
      <c r="V487" s="50" t="n">
        <v>85</v>
      </c>
      <c r="W487" s="50" t="n">
        <v>104</v>
      </c>
      <c r="X487" s="50" t="n">
        <v>280</v>
      </c>
      <c r="Y487" s="50" t="n">
        <v>111.544</v>
      </c>
      <c r="Z487" s="50" t="n">
        <v>153</v>
      </c>
      <c r="AA487" s="50" t="n">
        <v>32</v>
      </c>
      <c r="AB487" s="50" t="n">
        <v>88</v>
      </c>
      <c r="AC487" s="50" t="n">
        <v>153</v>
      </c>
      <c r="AD487" s="50" t="n">
        <v>14388.1</v>
      </c>
      <c r="AE487" s="50" t="n">
        <v>53</v>
      </c>
      <c r="AF487" s="50" t="n">
        <v>464</v>
      </c>
      <c r="AG487" s="50" t="n">
        <v>35313.4</v>
      </c>
      <c r="AH487" s="50" t="n">
        <v>300</v>
      </c>
    </row>
    <row r="488" customFormat="false" ht="15" hidden="false" customHeight="false" outlineLevel="0" collapsed="false">
      <c r="A488" s="50" t="s">
        <v>1319</v>
      </c>
      <c r="B488" s="50" t="s">
        <v>146</v>
      </c>
      <c r="C488" s="50" t="s">
        <v>564</v>
      </c>
      <c r="D488" s="50" t="n">
        <v>979</v>
      </c>
      <c r="E488" s="50" t="n">
        <v>449</v>
      </c>
      <c r="F488" s="50" t="n">
        <v>102</v>
      </c>
      <c r="G488" s="50" t="n">
        <v>484</v>
      </c>
      <c r="H488" s="50" t="n">
        <v>322</v>
      </c>
      <c r="I488" s="50" t="n">
        <v>48</v>
      </c>
      <c r="J488" s="50" t="n">
        <v>495</v>
      </c>
      <c r="K488" s="50" t="n">
        <v>127</v>
      </c>
      <c r="L488" s="50" t="n">
        <v>-5.053</v>
      </c>
      <c r="M488" s="50" t="n">
        <v>246</v>
      </c>
      <c r="N488" s="50" t="n">
        <v>220</v>
      </c>
      <c r="O488" s="50" t="n">
        <v>54</v>
      </c>
      <c r="P488" s="50" t="n">
        <v>12</v>
      </c>
      <c r="Q488" s="50" t="n">
        <v>1</v>
      </c>
      <c r="R488" s="50" t="n">
        <v>2</v>
      </c>
      <c r="S488" s="50" t="n">
        <v>25</v>
      </c>
      <c r="T488" s="50" t="n">
        <v>0</v>
      </c>
      <c r="U488" s="50" t="n">
        <v>1</v>
      </c>
      <c r="V488" s="50" t="n">
        <v>56</v>
      </c>
      <c r="W488" s="50" t="n">
        <v>73.2</v>
      </c>
      <c r="X488" s="50" t="n">
        <v>245</v>
      </c>
      <c r="Y488" s="50" t="n">
        <v>71.282</v>
      </c>
      <c r="Z488" s="50" t="n">
        <v>165</v>
      </c>
      <c r="AA488" s="50" t="n">
        <v>8</v>
      </c>
      <c r="AB488" s="50" t="n">
        <v>61</v>
      </c>
      <c r="AC488" s="50" t="n">
        <v>164</v>
      </c>
      <c r="AD488" s="50" t="n">
        <v>14353.5</v>
      </c>
      <c r="AE488" s="50" t="n">
        <v>58</v>
      </c>
      <c r="AF488" s="50" t="n">
        <v>395</v>
      </c>
      <c r="AG488" s="50" t="n">
        <v>27990.3</v>
      </c>
      <c r="AH488" s="50" t="n">
        <v>56</v>
      </c>
    </row>
    <row r="489" customFormat="false" ht="15" hidden="false" customHeight="false" outlineLevel="0" collapsed="false">
      <c r="A489" s="50" t="s">
        <v>1320</v>
      </c>
      <c r="B489" s="50" t="s">
        <v>146</v>
      </c>
      <c r="C489" s="50" t="s">
        <v>565</v>
      </c>
      <c r="D489" s="50" t="n">
        <v>881</v>
      </c>
      <c r="E489" s="50" t="n">
        <v>487</v>
      </c>
      <c r="F489" s="50" t="n">
        <v>120</v>
      </c>
      <c r="G489" s="50" t="n">
        <v>407</v>
      </c>
      <c r="H489" s="50" t="n">
        <v>294</v>
      </c>
      <c r="I489" s="50" t="n">
        <v>45</v>
      </c>
      <c r="J489" s="50" t="n">
        <v>473</v>
      </c>
      <c r="K489" s="50" t="n">
        <v>193</v>
      </c>
      <c r="L489" s="50" t="n">
        <v>-2.091</v>
      </c>
      <c r="M489" s="50" t="n">
        <v>244</v>
      </c>
      <c r="N489" s="50" t="n">
        <v>227</v>
      </c>
      <c r="O489" s="50" t="n">
        <v>54</v>
      </c>
      <c r="P489" s="50" t="n">
        <v>6</v>
      </c>
      <c r="Q489" s="50" t="n">
        <v>1</v>
      </c>
      <c r="R489" s="50" t="n">
        <v>10</v>
      </c>
      <c r="S489" s="50" t="n">
        <v>14</v>
      </c>
      <c r="T489" s="50" t="n">
        <v>0</v>
      </c>
      <c r="U489" s="50" t="n">
        <v>3</v>
      </c>
      <c r="V489" s="50" t="n">
        <v>57</v>
      </c>
      <c r="W489" s="50" t="n">
        <v>71.5</v>
      </c>
      <c r="X489" s="50" t="n">
        <v>243</v>
      </c>
      <c r="Y489" s="50" t="n">
        <v>74.992</v>
      </c>
      <c r="Z489" s="50" t="n">
        <v>173</v>
      </c>
      <c r="AA489" s="50" t="n">
        <v>18</v>
      </c>
      <c r="AB489" s="50" t="n">
        <v>68</v>
      </c>
      <c r="AC489" s="50" t="n">
        <v>173</v>
      </c>
      <c r="AD489" s="50" t="n">
        <v>15604.3</v>
      </c>
      <c r="AE489" s="50" t="n">
        <v>60</v>
      </c>
      <c r="AF489" s="50" t="n">
        <v>420</v>
      </c>
      <c r="AG489" s="50" t="n">
        <v>31118.6</v>
      </c>
      <c r="AH489" s="50" t="n">
        <v>175</v>
      </c>
    </row>
    <row r="490" customFormat="false" ht="15" hidden="false" customHeight="false" outlineLevel="0" collapsed="false">
      <c r="A490" s="50" t="s">
        <v>1321</v>
      </c>
      <c r="B490" s="50" t="s">
        <v>146</v>
      </c>
      <c r="C490" s="50" t="s">
        <v>566</v>
      </c>
      <c r="D490" s="50" t="n">
        <v>829</v>
      </c>
      <c r="E490" s="50" t="n">
        <v>420</v>
      </c>
      <c r="F490" s="50" t="n">
        <v>93</v>
      </c>
      <c r="G490" s="50" t="n">
        <v>373</v>
      </c>
      <c r="H490" s="50" t="n">
        <v>263</v>
      </c>
      <c r="I490" s="50" t="n">
        <v>33</v>
      </c>
      <c r="J490" s="50" t="n">
        <v>456</v>
      </c>
      <c r="K490" s="50" t="n">
        <v>157</v>
      </c>
      <c r="L490" s="50" t="n">
        <v>-6.338</v>
      </c>
      <c r="M490" s="50" t="n">
        <v>222</v>
      </c>
      <c r="N490" s="50" t="n">
        <v>209</v>
      </c>
      <c r="O490" s="50" t="n">
        <v>47</v>
      </c>
      <c r="P490" s="50" t="n">
        <v>12</v>
      </c>
      <c r="Q490" s="50" t="n">
        <v>0</v>
      </c>
      <c r="R490" s="50" t="n">
        <v>6</v>
      </c>
      <c r="S490" s="50" t="n">
        <v>10</v>
      </c>
      <c r="T490" s="50" t="n">
        <v>2</v>
      </c>
      <c r="U490" s="50" t="n">
        <v>0</v>
      </c>
      <c r="V490" s="50" t="n">
        <v>48</v>
      </c>
      <c r="W490" s="50" t="n">
        <v>61.3</v>
      </c>
      <c r="X490" s="50" t="n">
        <v>221</v>
      </c>
      <c r="Y490" s="50" t="n">
        <v>64.24</v>
      </c>
      <c r="Z490" s="50" t="n">
        <v>161</v>
      </c>
      <c r="AA490" s="50" t="n">
        <v>9</v>
      </c>
      <c r="AB490" s="50" t="n">
        <v>63</v>
      </c>
      <c r="AC490" s="50" t="n">
        <v>160</v>
      </c>
      <c r="AD490" s="50" t="n">
        <v>14101.6</v>
      </c>
      <c r="AE490" s="50" t="n">
        <v>54</v>
      </c>
      <c r="AF490" s="50" t="n">
        <v>372</v>
      </c>
      <c r="AG490" s="50" t="n">
        <v>27757.9</v>
      </c>
      <c r="AH490" s="50" t="n">
        <v>162</v>
      </c>
    </row>
    <row r="491" customFormat="false" ht="15" hidden="false" customHeight="false" outlineLevel="0" collapsed="false">
      <c r="A491" s="50" t="s">
        <v>1322</v>
      </c>
      <c r="B491" s="50" t="s">
        <v>146</v>
      </c>
      <c r="C491" s="50" t="s">
        <v>567</v>
      </c>
      <c r="D491" s="50" t="n">
        <v>644</v>
      </c>
      <c r="E491" s="50" t="n">
        <v>322</v>
      </c>
      <c r="F491" s="50" t="n">
        <v>66</v>
      </c>
      <c r="G491" s="50" t="n">
        <v>276</v>
      </c>
      <c r="H491" s="50" t="n">
        <v>193</v>
      </c>
      <c r="I491" s="50" t="n">
        <v>23</v>
      </c>
      <c r="J491" s="50" t="n">
        <v>367</v>
      </c>
      <c r="K491" s="50" t="n">
        <v>129</v>
      </c>
      <c r="L491" s="50" t="n">
        <v>-0.671</v>
      </c>
      <c r="M491" s="50" t="n">
        <v>169</v>
      </c>
      <c r="N491" s="50" t="n">
        <v>159</v>
      </c>
      <c r="O491" s="50" t="n">
        <v>42</v>
      </c>
      <c r="P491" s="50" t="n">
        <v>6</v>
      </c>
      <c r="Q491" s="50" t="n">
        <v>0</v>
      </c>
      <c r="R491" s="50" t="n">
        <v>7</v>
      </c>
      <c r="S491" s="50" t="n">
        <v>9</v>
      </c>
      <c r="T491" s="50" t="n">
        <v>0</v>
      </c>
      <c r="U491" s="50" t="n">
        <v>1</v>
      </c>
      <c r="V491" s="50" t="n">
        <v>36</v>
      </c>
      <c r="W491" s="50" t="n">
        <v>53.9</v>
      </c>
      <c r="X491" s="50" t="n">
        <v>169</v>
      </c>
      <c r="Y491" s="50" t="n">
        <v>52.027</v>
      </c>
      <c r="Z491" s="50" t="n">
        <v>124</v>
      </c>
      <c r="AA491" s="50" t="n">
        <v>14</v>
      </c>
      <c r="AB491" s="50" t="n">
        <v>58</v>
      </c>
      <c r="AC491" s="50" t="n">
        <v>124</v>
      </c>
      <c r="AD491" s="50" t="n">
        <v>11280.8</v>
      </c>
      <c r="AE491" s="50" t="n">
        <v>39</v>
      </c>
      <c r="AF491" s="50" t="n">
        <v>298</v>
      </c>
      <c r="AG491" s="50" t="n">
        <v>22282.6</v>
      </c>
      <c r="AH491" s="50" t="n">
        <v>160</v>
      </c>
    </row>
    <row r="492" customFormat="false" ht="15" hidden="false" customHeight="false" outlineLevel="0" collapsed="false">
      <c r="A492" s="50" t="s">
        <v>1323</v>
      </c>
      <c r="B492" s="50" t="s">
        <v>146</v>
      </c>
      <c r="C492" s="50" t="s">
        <v>568</v>
      </c>
      <c r="D492" s="50" t="n">
        <v>653</v>
      </c>
      <c r="E492" s="50" t="n">
        <v>305</v>
      </c>
      <c r="F492" s="50" t="n">
        <v>74</v>
      </c>
      <c r="G492" s="50" t="n">
        <v>328</v>
      </c>
      <c r="H492" s="50" t="n">
        <v>217</v>
      </c>
      <c r="I492" s="50" t="n">
        <v>35</v>
      </c>
      <c r="J492" s="50" t="n">
        <v>324</v>
      </c>
      <c r="K492" s="50" t="n">
        <v>88</v>
      </c>
      <c r="L492" s="50" t="n">
        <v>-2.834</v>
      </c>
      <c r="M492" s="50" t="n">
        <v>166</v>
      </c>
      <c r="N492" s="50" t="n">
        <v>152</v>
      </c>
      <c r="O492" s="50" t="n">
        <v>36</v>
      </c>
      <c r="P492" s="50" t="n">
        <v>4</v>
      </c>
      <c r="Q492" s="50" t="n">
        <v>1</v>
      </c>
      <c r="R492" s="50" t="n">
        <v>7</v>
      </c>
      <c r="S492" s="50" t="n">
        <v>10</v>
      </c>
      <c r="T492" s="50" t="n">
        <v>1</v>
      </c>
      <c r="U492" s="50" t="n">
        <v>2</v>
      </c>
      <c r="V492" s="50" t="n">
        <v>44</v>
      </c>
      <c r="W492" s="50" t="n">
        <v>49.9</v>
      </c>
      <c r="X492" s="50" t="n">
        <v>164</v>
      </c>
      <c r="Y492" s="50" t="n">
        <v>48.864</v>
      </c>
      <c r="Z492" s="50" t="n">
        <v>111</v>
      </c>
      <c r="AA492" s="50" t="n">
        <v>9</v>
      </c>
      <c r="AB492" s="50" t="n">
        <v>39</v>
      </c>
      <c r="AC492" s="50" t="n">
        <v>110</v>
      </c>
      <c r="AD492" s="50" t="n">
        <v>9463.8</v>
      </c>
      <c r="AE492" s="50" t="n">
        <v>38</v>
      </c>
      <c r="AF492" s="50" t="n">
        <v>264</v>
      </c>
      <c r="AG492" s="50" t="n">
        <v>19116.2</v>
      </c>
      <c r="AH492" s="50" t="n">
        <v>70</v>
      </c>
    </row>
    <row r="493" customFormat="false" ht="15" hidden="false" customHeight="false" outlineLevel="0" collapsed="false">
      <c r="A493" s="50" t="s">
        <v>1324</v>
      </c>
      <c r="B493" s="50" t="s">
        <v>146</v>
      </c>
      <c r="C493" s="50" t="s">
        <v>569</v>
      </c>
      <c r="D493" s="50" t="n">
        <v>548</v>
      </c>
      <c r="E493" s="50" t="n">
        <v>240</v>
      </c>
      <c r="F493" s="50" t="n">
        <v>70</v>
      </c>
      <c r="G493" s="50" t="n">
        <v>264</v>
      </c>
      <c r="H493" s="50" t="n">
        <v>170</v>
      </c>
      <c r="I493" s="50" t="n">
        <v>29</v>
      </c>
      <c r="J493" s="50" t="n">
        <v>280</v>
      </c>
      <c r="K493" s="50" t="n">
        <v>70</v>
      </c>
      <c r="L493" s="50" t="n">
        <v>-2.432</v>
      </c>
      <c r="M493" s="50" t="n">
        <v>136</v>
      </c>
      <c r="N493" s="50" t="n">
        <v>116</v>
      </c>
      <c r="O493" s="50" t="n">
        <v>23</v>
      </c>
      <c r="P493" s="50" t="n">
        <v>7</v>
      </c>
      <c r="Q493" s="50" t="n">
        <v>1</v>
      </c>
      <c r="R493" s="50" t="n">
        <v>4</v>
      </c>
      <c r="S493" s="50" t="n">
        <v>15</v>
      </c>
      <c r="T493" s="50" t="n">
        <v>4</v>
      </c>
      <c r="U493" s="50" t="n">
        <v>1</v>
      </c>
      <c r="V493" s="50" t="n">
        <v>39</v>
      </c>
      <c r="W493" s="50" t="n">
        <v>40.85</v>
      </c>
      <c r="X493" s="50" t="n">
        <v>135</v>
      </c>
      <c r="Y493" s="50" t="n">
        <v>46.069</v>
      </c>
      <c r="Z493" s="50" t="n">
        <v>78</v>
      </c>
      <c r="AA493" s="50" t="n">
        <v>11</v>
      </c>
      <c r="AB493" s="50" t="n">
        <v>38</v>
      </c>
      <c r="AC493" s="50" t="n">
        <v>78</v>
      </c>
      <c r="AD493" s="50" t="n">
        <v>7248.7</v>
      </c>
      <c r="AE493" s="50" t="n">
        <v>31</v>
      </c>
      <c r="AF493" s="50" t="n">
        <v>222</v>
      </c>
      <c r="AG493" s="50" t="n">
        <v>16391.4</v>
      </c>
      <c r="AH493" s="50" t="n">
        <v>91</v>
      </c>
    </row>
    <row r="494" customFormat="false" ht="15" hidden="false" customHeight="false" outlineLevel="0" collapsed="false">
      <c r="A494" s="50" t="s">
        <v>1325</v>
      </c>
      <c r="B494" s="50" t="s">
        <v>146</v>
      </c>
      <c r="C494" s="50" t="s">
        <v>570</v>
      </c>
      <c r="D494" s="50" t="n">
        <v>384</v>
      </c>
      <c r="E494" s="50" t="n">
        <v>173</v>
      </c>
      <c r="F494" s="50" t="n">
        <v>61</v>
      </c>
      <c r="G494" s="50" t="n">
        <v>176</v>
      </c>
      <c r="H494" s="50" t="n">
        <v>110</v>
      </c>
      <c r="I494" s="50" t="n">
        <v>25</v>
      </c>
      <c r="J494" s="50" t="n">
        <v>208</v>
      </c>
      <c r="K494" s="50" t="n">
        <v>63</v>
      </c>
      <c r="L494" s="50" t="n">
        <v>1.137</v>
      </c>
      <c r="M494" s="50" t="n">
        <v>96</v>
      </c>
      <c r="N494" s="50" t="n">
        <v>90</v>
      </c>
      <c r="O494" s="50" t="n">
        <v>23</v>
      </c>
      <c r="P494" s="50" t="n">
        <v>6</v>
      </c>
      <c r="Q494" s="50" t="n">
        <v>0</v>
      </c>
      <c r="R494" s="50" t="n">
        <v>3</v>
      </c>
      <c r="S494" s="50" t="n">
        <v>6</v>
      </c>
      <c r="T494" s="50" t="n">
        <v>0</v>
      </c>
      <c r="U494" s="50" t="n">
        <v>0</v>
      </c>
      <c r="V494" s="50" t="n">
        <v>29</v>
      </c>
      <c r="W494" s="50" t="n">
        <v>30.3</v>
      </c>
      <c r="X494" s="50" t="n">
        <v>96</v>
      </c>
      <c r="Y494" s="50" t="n">
        <v>31.252</v>
      </c>
      <c r="Z494" s="50" t="n">
        <v>61</v>
      </c>
      <c r="AA494" s="50" t="n">
        <v>11</v>
      </c>
      <c r="AB494" s="50" t="n">
        <v>27</v>
      </c>
      <c r="AC494" s="50" t="n">
        <v>61</v>
      </c>
      <c r="AD494" s="50" t="n">
        <v>5742.3</v>
      </c>
      <c r="AE494" s="50" t="n">
        <v>24</v>
      </c>
      <c r="AF494" s="50" t="n">
        <v>155</v>
      </c>
      <c r="AG494" s="50" t="n">
        <v>12296.7</v>
      </c>
      <c r="AH494" s="50" t="n">
        <v>146</v>
      </c>
    </row>
    <row r="495" customFormat="false" ht="15" hidden="false" customHeight="false" outlineLevel="0" collapsed="false">
      <c r="A495" s="50" t="s">
        <v>1326</v>
      </c>
      <c r="B495" s="50" t="s">
        <v>146</v>
      </c>
      <c r="C495" s="50" t="s">
        <v>571</v>
      </c>
      <c r="D495" s="50" t="n">
        <v>310</v>
      </c>
      <c r="E495" s="50" t="n">
        <v>156</v>
      </c>
      <c r="F495" s="50" t="n">
        <v>33</v>
      </c>
      <c r="G495" s="50" t="n">
        <v>157</v>
      </c>
      <c r="H495" s="50" t="n">
        <v>103</v>
      </c>
      <c r="I495" s="50" t="n">
        <v>15</v>
      </c>
      <c r="J495" s="50" t="n">
        <v>153</v>
      </c>
      <c r="K495" s="50" t="n">
        <v>53</v>
      </c>
      <c r="L495" s="50" t="n">
        <v>-3.871</v>
      </c>
      <c r="M495" s="50" t="n">
        <v>92</v>
      </c>
      <c r="N495" s="50" t="n">
        <v>86</v>
      </c>
      <c r="O495" s="50" t="n">
        <v>21</v>
      </c>
      <c r="P495" s="50" t="n">
        <v>2</v>
      </c>
      <c r="Q495" s="50" t="n">
        <v>0</v>
      </c>
      <c r="R495" s="50" t="n">
        <v>1</v>
      </c>
      <c r="S495" s="50" t="n">
        <v>1</v>
      </c>
      <c r="T495" s="50" t="n">
        <v>3</v>
      </c>
      <c r="U495" s="50" t="n">
        <v>1</v>
      </c>
      <c r="V495" s="50" t="n">
        <v>25</v>
      </c>
      <c r="W495" s="50" t="n">
        <v>23.5</v>
      </c>
      <c r="X495" s="50" t="n">
        <v>91</v>
      </c>
      <c r="Y495" s="50" t="n">
        <v>23.316</v>
      </c>
      <c r="Z495" s="50" t="n">
        <v>63</v>
      </c>
      <c r="AA495" s="50" t="n">
        <v>2</v>
      </c>
      <c r="AB495" s="50" t="n">
        <v>18</v>
      </c>
      <c r="AC495" s="50" t="n">
        <v>63</v>
      </c>
      <c r="AD495" s="50" t="n">
        <v>5165.5</v>
      </c>
      <c r="AE495" s="50" t="n">
        <v>23</v>
      </c>
      <c r="AF495" s="50" t="n">
        <v>137</v>
      </c>
      <c r="AG495" s="50" t="n">
        <v>9614</v>
      </c>
      <c r="AH495" s="50" t="n">
        <v>10</v>
      </c>
    </row>
    <row r="496" customFormat="false" ht="15" hidden="false" customHeight="false" outlineLevel="0" collapsed="false">
      <c r="A496" s="50" t="s">
        <v>1327</v>
      </c>
      <c r="B496" s="50" t="s">
        <v>146</v>
      </c>
      <c r="C496" s="50" t="s">
        <v>572</v>
      </c>
      <c r="D496" s="50" t="n">
        <v>352</v>
      </c>
      <c r="E496" s="50" t="n">
        <v>160</v>
      </c>
      <c r="F496" s="50" t="n">
        <v>43</v>
      </c>
      <c r="G496" s="50" t="n">
        <v>170</v>
      </c>
      <c r="H496" s="50" t="n">
        <v>115</v>
      </c>
      <c r="I496" s="50" t="n">
        <v>17</v>
      </c>
      <c r="J496" s="50" t="n">
        <v>182</v>
      </c>
      <c r="K496" s="50" t="n">
        <v>45</v>
      </c>
      <c r="L496" s="50" t="n">
        <v>-6.292</v>
      </c>
      <c r="M496" s="50" t="n">
        <v>92</v>
      </c>
      <c r="N496" s="50" t="n">
        <v>85</v>
      </c>
      <c r="O496" s="50" t="n">
        <v>16</v>
      </c>
      <c r="P496" s="50" t="n">
        <v>5</v>
      </c>
      <c r="Q496" s="50" t="n">
        <v>1</v>
      </c>
      <c r="R496" s="50" t="n">
        <v>0</v>
      </c>
      <c r="S496" s="50" t="n">
        <v>6</v>
      </c>
      <c r="T496" s="50" t="n">
        <v>0</v>
      </c>
      <c r="U496" s="50" t="n">
        <v>1</v>
      </c>
      <c r="V496" s="50" t="n">
        <v>18</v>
      </c>
      <c r="W496" s="50" t="n">
        <v>21.05</v>
      </c>
      <c r="X496" s="50" t="n">
        <v>91</v>
      </c>
      <c r="Y496" s="50" t="n">
        <v>23.43</v>
      </c>
      <c r="Z496" s="50" t="n">
        <v>68</v>
      </c>
      <c r="AA496" s="50" t="n">
        <v>3</v>
      </c>
      <c r="AB496" s="50" t="n">
        <v>23</v>
      </c>
      <c r="AC496" s="50" t="n">
        <v>67</v>
      </c>
      <c r="AD496" s="50" t="n">
        <v>5909.9</v>
      </c>
      <c r="AE496" s="50" t="n">
        <v>21</v>
      </c>
      <c r="AF496" s="50" t="n">
        <v>140</v>
      </c>
      <c r="AG496" s="50" t="n">
        <v>9745.9</v>
      </c>
      <c r="AH496" s="50" t="n">
        <v>6</v>
      </c>
    </row>
    <row r="497" customFormat="false" ht="15" hidden="false" customHeight="false" outlineLevel="0" collapsed="false">
      <c r="A497" s="50" t="s">
        <v>1328</v>
      </c>
      <c r="B497" s="50" t="s">
        <v>146</v>
      </c>
      <c r="C497" s="50" t="s">
        <v>573</v>
      </c>
      <c r="D497" s="50" t="n">
        <v>358</v>
      </c>
      <c r="E497" s="50" t="n">
        <v>152</v>
      </c>
      <c r="F497" s="50" t="n">
        <v>37</v>
      </c>
      <c r="G497" s="50" t="n">
        <v>166</v>
      </c>
      <c r="H497" s="50" t="n">
        <v>110</v>
      </c>
      <c r="I497" s="50" t="n">
        <v>16</v>
      </c>
      <c r="J497" s="50" t="n">
        <v>192</v>
      </c>
      <c r="K497" s="50" t="n">
        <v>42</v>
      </c>
      <c r="L497" s="50" t="n">
        <v>-0.473</v>
      </c>
      <c r="M497" s="50" t="n">
        <v>87</v>
      </c>
      <c r="N497" s="50" t="n">
        <v>72</v>
      </c>
      <c r="O497" s="50" t="n">
        <v>14</v>
      </c>
      <c r="P497" s="50" t="n">
        <v>6</v>
      </c>
      <c r="Q497" s="50" t="n">
        <v>0</v>
      </c>
      <c r="R497" s="50" t="n">
        <v>2</v>
      </c>
      <c r="S497" s="50" t="n">
        <v>12</v>
      </c>
      <c r="T497" s="50" t="n">
        <v>3</v>
      </c>
      <c r="U497" s="50" t="n">
        <v>0</v>
      </c>
      <c r="V497" s="50" t="n">
        <v>21</v>
      </c>
      <c r="W497" s="50" t="n">
        <v>27.4</v>
      </c>
      <c r="X497" s="50" t="n">
        <v>87</v>
      </c>
      <c r="Y497" s="50" t="n">
        <v>27.109</v>
      </c>
      <c r="Z497" s="50" t="n">
        <v>51</v>
      </c>
      <c r="AA497" s="50" t="n">
        <v>5</v>
      </c>
      <c r="AB497" s="50" t="n">
        <v>21</v>
      </c>
      <c r="AC497" s="50" t="n">
        <v>51</v>
      </c>
      <c r="AD497" s="50" t="n">
        <v>4389.3</v>
      </c>
      <c r="AE497" s="50" t="n">
        <v>19</v>
      </c>
      <c r="AF497" s="50" t="n">
        <v>125</v>
      </c>
      <c r="AG497" s="50" t="n">
        <v>8807.4</v>
      </c>
      <c r="AH497" s="50" t="n">
        <v>9</v>
      </c>
    </row>
    <row r="498" customFormat="false" ht="15" hidden="false" customHeight="false" outlineLevel="0" collapsed="false">
      <c r="A498" s="50" t="s">
        <v>1329</v>
      </c>
      <c r="B498" s="50" t="s">
        <v>146</v>
      </c>
      <c r="C498" s="50" t="s">
        <v>348</v>
      </c>
      <c r="D498" s="50" t="n">
        <v>120</v>
      </c>
      <c r="E498" s="50" t="n">
        <v>57</v>
      </c>
      <c r="F498" s="50" t="n">
        <v>16</v>
      </c>
      <c r="G498" s="50" t="n">
        <v>61</v>
      </c>
      <c r="H498" s="50" t="n">
        <v>36</v>
      </c>
      <c r="I498" s="50" t="n">
        <v>8</v>
      </c>
      <c r="J498" s="50" t="n">
        <v>59</v>
      </c>
      <c r="K498" s="50" t="n">
        <v>21</v>
      </c>
      <c r="L498" s="50" t="n">
        <v>-3.034</v>
      </c>
      <c r="M498" s="50" t="n">
        <v>33</v>
      </c>
      <c r="N498" s="50" t="n">
        <v>31</v>
      </c>
      <c r="O498" s="50" t="n">
        <v>6</v>
      </c>
      <c r="P498" s="50" t="n">
        <v>4</v>
      </c>
      <c r="Q498" s="50" t="n">
        <v>0</v>
      </c>
      <c r="R498" s="50" t="n">
        <v>0</v>
      </c>
      <c r="S498" s="50" t="n">
        <v>1</v>
      </c>
      <c r="T498" s="50" t="n">
        <v>0</v>
      </c>
      <c r="U498" s="50" t="n">
        <v>1</v>
      </c>
      <c r="V498" s="50" t="n">
        <v>10</v>
      </c>
      <c r="W498" s="50" t="n">
        <v>7.5</v>
      </c>
      <c r="X498" s="50" t="n">
        <v>33</v>
      </c>
      <c r="Y498" s="50" t="n">
        <v>10.341</v>
      </c>
      <c r="Z498" s="50" t="n">
        <v>22</v>
      </c>
      <c r="AA498" s="50" t="n">
        <v>4</v>
      </c>
      <c r="AB498" s="50" t="n">
        <v>12</v>
      </c>
      <c r="AC498" s="50" t="n">
        <v>22</v>
      </c>
      <c r="AD498" s="50" t="n">
        <v>1972.6</v>
      </c>
      <c r="AE498" s="50" t="n">
        <v>12</v>
      </c>
      <c r="AF498" s="50" t="n">
        <v>50</v>
      </c>
      <c r="AG498" s="50" t="n">
        <v>3689.1</v>
      </c>
      <c r="AH498" s="50" t="n">
        <v>17</v>
      </c>
    </row>
    <row r="499" customFormat="false" ht="15" hidden="false" customHeight="false" outlineLevel="0" collapsed="false">
      <c r="A499" s="50" t="s">
        <v>1330</v>
      </c>
      <c r="B499" s="50" t="s">
        <v>146</v>
      </c>
      <c r="C499" s="50" t="s">
        <v>358</v>
      </c>
      <c r="D499" s="50" t="n">
        <v>36</v>
      </c>
      <c r="E499" s="50" t="n">
        <v>19</v>
      </c>
      <c r="F499" s="50" t="n">
        <v>3</v>
      </c>
      <c r="G499" s="50" t="n">
        <v>22</v>
      </c>
      <c r="H499" s="50" t="n">
        <v>15</v>
      </c>
      <c r="I499" s="50" t="n">
        <v>1</v>
      </c>
      <c r="J499" s="50" t="n">
        <v>14</v>
      </c>
      <c r="K499" s="50" t="n">
        <v>4</v>
      </c>
      <c r="L499" s="50" t="n">
        <v>-2.598</v>
      </c>
      <c r="M499" s="50" t="n">
        <v>11</v>
      </c>
      <c r="N499" s="50" t="n">
        <v>9</v>
      </c>
      <c r="O499" s="50" t="n">
        <v>0</v>
      </c>
      <c r="P499" s="50" t="n">
        <v>0</v>
      </c>
      <c r="Q499" s="50" t="n">
        <v>0</v>
      </c>
      <c r="R499" s="50" t="n">
        <v>0</v>
      </c>
      <c r="S499" s="50" t="n">
        <v>0</v>
      </c>
      <c r="T499" s="50" t="n">
        <v>0</v>
      </c>
      <c r="U499" s="50" t="n">
        <v>0</v>
      </c>
      <c r="V499" s="50" t="n">
        <v>4</v>
      </c>
      <c r="W499" s="50" t="n">
        <v>0</v>
      </c>
      <c r="X499" s="50" t="n">
        <v>9</v>
      </c>
      <c r="Y499" s="50" t="n">
        <v>1.33</v>
      </c>
      <c r="Z499" s="50" t="n">
        <v>7</v>
      </c>
      <c r="AA499" s="50" t="n">
        <v>0</v>
      </c>
      <c r="AB499" s="50" t="n">
        <v>3</v>
      </c>
      <c r="AC499" s="50" t="n">
        <v>7</v>
      </c>
      <c r="AD499" s="50" t="n">
        <v>524.1</v>
      </c>
      <c r="AE499" s="50" t="n">
        <v>1</v>
      </c>
      <c r="AF499" s="50" t="n">
        <v>16</v>
      </c>
      <c r="AG499" s="50" t="n">
        <v>1098.9</v>
      </c>
      <c r="AH499" s="50" t="n">
        <v>0</v>
      </c>
    </row>
    <row r="500" customFormat="false" ht="15" hidden="false" customHeight="false" outlineLevel="0" collapsed="false">
      <c r="A500" s="50" t="s">
        <v>1331</v>
      </c>
      <c r="B500" s="50" t="s">
        <v>148</v>
      </c>
      <c r="C500" s="50" t="s">
        <v>574</v>
      </c>
      <c r="D500" s="50" t="n">
        <v>3026</v>
      </c>
      <c r="E500" s="50" t="n">
        <v>1328</v>
      </c>
      <c r="F500" s="50" t="n">
        <v>396</v>
      </c>
      <c r="G500" s="50" t="n">
        <v>1352</v>
      </c>
      <c r="H500" s="50" t="n">
        <v>898</v>
      </c>
      <c r="I500" s="50" t="n">
        <v>177</v>
      </c>
      <c r="J500" s="50" t="n">
        <v>1646</v>
      </c>
      <c r="K500" s="50" t="n">
        <v>430</v>
      </c>
      <c r="L500" s="50" t="n">
        <v>39.586</v>
      </c>
      <c r="M500" s="50" t="n">
        <v>701</v>
      </c>
      <c r="N500" s="50" t="n">
        <v>581</v>
      </c>
      <c r="O500" s="50" t="n">
        <v>135</v>
      </c>
      <c r="P500" s="50" t="n">
        <v>20</v>
      </c>
      <c r="Q500" s="50" t="n">
        <v>1</v>
      </c>
      <c r="R500" s="50" t="n">
        <v>45</v>
      </c>
      <c r="S500" s="50" t="n">
        <v>105</v>
      </c>
      <c r="T500" s="50" t="n">
        <v>8</v>
      </c>
      <c r="U500" s="50" t="n">
        <v>6</v>
      </c>
      <c r="V500" s="50" t="n">
        <v>220</v>
      </c>
      <c r="W500" s="50" t="n">
        <v>254.3</v>
      </c>
      <c r="X500" s="50" t="n">
        <v>693</v>
      </c>
      <c r="Y500" s="50" t="n">
        <v>252.732</v>
      </c>
      <c r="Z500" s="50" t="n">
        <v>367</v>
      </c>
      <c r="AA500" s="50" t="n">
        <v>57</v>
      </c>
      <c r="AB500" s="50" t="n">
        <v>181</v>
      </c>
      <c r="AC500" s="50" t="n">
        <v>366</v>
      </c>
      <c r="AD500" s="50" t="n">
        <v>33791.7</v>
      </c>
      <c r="AE500" s="50" t="n">
        <v>143</v>
      </c>
      <c r="AF500" s="50" t="n">
        <v>1172</v>
      </c>
      <c r="AG500" s="50" t="n">
        <v>90393.9</v>
      </c>
      <c r="AH500" s="50" t="n">
        <v>880</v>
      </c>
    </row>
    <row r="501" customFormat="false" ht="15" hidden="false" customHeight="false" outlineLevel="0" collapsed="false">
      <c r="A501" s="50" t="s">
        <v>1332</v>
      </c>
      <c r="B501" s="50" t="s">
        <v>148</v>
      </c>
      <c r="C501" s="50" t="s">
        <v>575</v>
      </c>
      <c r="D501" s="50" t="n">
        <v>2653</v>
      </c>
      <c r="E501" s="50" t="n">
        <v>1338</v>
      </c>
      <c r="F501" s="50" t="n">
        <v>342</v>
      </c>
      <c r="G501" s="50" t="n">
        <v>1228</v>
      </c>
      <c r="H501" s="50" t="n">
        <v>846</v>
      </c>
      <c r="I501" s="50" t="n">
        <v>115</v>
      </c>
      <c r="J501" s="50" t="n">
        <v>1421</v>
      </c>
      <c r="K501" s="50" t="n">
        <v>492</v>
      </c>
      <c r="L501" s="50" t="n">
        <v>-8.696</v>
      </c>
      <c r="M501" s="50" t="n">
        <v>700</v>
      </c>
      <c r="N501" s="50" t="n">
        <v>645</v>
      </c>
      <c r="O501" s="50" t="n">
        <v>156</v>
      </c>
      <c r="P501" s="50" t="n">
        <v>29</v>
      </c>
      <c r="Q501" s="50" t="n">
        <v>1</v>
      </c>
      <c r="R501" s="50" t="n">
        <v>19</v>
      </c>
      <c r="S501" s="50" t="n">
        <v>48</v>
      </c>
      <c r="T501" s="50" t="n">
        <v>4</v>
      </c>
      <c r="U501" s="50" t="n">
        <v>3</v>
      </c>
      <c r="V501" s="50" t="n">
        <v>147</v>
      </c>
      <c r="W501" s="50" t="n">
        <v>206.95</v>
      </c>
      <c r="X501" s="50" t="n">
        <v>698</v>
      </c>
      <c r="Y501" s="50" t="n">
        <v>204.528</v>
      </c>
      <c r="Z501" s="50" t="n">
        <v>501</v>
      </c>
      <c r="AA501" s="50" t="n">
        <v>30</v>
      </c>
      <c r="AB501" s="50" t="n">
        <v>197</v>
      </c>
      <c r="AC501" s="50" t="n">
        <v>500</v>
      </c>
      <c r="AD501" s="50" t="n">
        <v>44203</v>
      </c>
      <c r="AE501" s="50" t="n">
        <v>164</v>
      </c>
      <c r="AF501" s="50" t="n">
        <v>1163</v>
      </c>
      <c r="AG501" s="50" t="n">
        <v>83360.1</v>
      </c>
      <c r="AH501" s="50" t="n">
        <v>229</v>
      </c>
    </row>
    <row r="502" customFormat="false" ht="15" hidden="false" customHeight="false" outlineLevel="0" collapsed="false">
      <c r="A502" s="50" t="s">
        <v>1333</v>
      </c>
      <c r="B502" s="50" t="s">
        <v>148</v>
      </c>
      <c r="C502" s="50" t="s">
        <v>576</v>
      </c>
      <c r="D502" s="50" t="n">
        <v>2747</v>
      </c>
      <c r="E502" s="50" t="n">
        <v>1364</v>
      </c>
      <c r="F502" s="50" t="n">
        <v>387</v>
      </c>
      <c r="G502" s="50" t="n">
        <v>1174</v>
      </c>
      <c r="H502" s="50" t="n">
        <v>858</v>
      </c>
      <c r="I502" s="50" t="n">
        <v>142</v>
      </c>
      <c r="J502" s="50" t="n">
        <v>1560</v>
      </c>
      <c r="K502" s="50" t="n">
        <v>506</v>
      </c>
      <c r="L502" s="50" t="n">
        <v>33.253</v>
      </c>
      <c r="M502" s="50" t="n">
        <v>693</v>
      </c>
      <c r="N502" s="50" t="n">
        <v>577</v>
      </c>
      <c r="O502" s="50" t="n">
        <v>155</v>
      </c>
      <c r="P502" s="50" t="n">
        <v>32</v>
      </c>
      <c r="Q502" s="50" t="n">
        <v>3</v>
      </c>
      <c r="R502" s="50" t="n">
        <v>29</v>
      </c>
      <c r="S502" s="50" t="n">
        <v>107</v>
      </c>
      <c r="T502" s="50" t="n">
        <v>1</v>
      </c>
      <c r="U502" s="50" t="n">
        <v>8</v>
      </c>
      <c r="V502" s="50" t="n">
        <v>148</v>
      </c>
      <c r="W502" s="50" t="n">
        <v>258.2</v>
      </c>
      <c r="X502" s="50" t="n">
        <v>689</v>
      </c>
      <c r="Y502" s="50" t="n">
        <v>261.443</v>
      </c>
      <c r="Z502" s="50" t="n">
        <v>437</v>
      </c>
      <c r="AA502" s="50" t="n">
        <v>45</v>
      </c>
      <c r="AB502" s="50" t="n">
        <v>187</v>
      </c>
      <c r="AC502" s="50" t="n">
        <v>436</v>
      </c>
      <c r="AD502" s="50" t="n">
        <v>39120.7</v>
      </c>
      <c r="AE502" s="50" t="n">
        <v>171</v>
      </c>
      <c r="AF502" s="50" t="n">
        <v>1212</v>
      </c>
      <c r="AG502" s="50" t="n">
        <v>89870.5</v>
      </c>
      <c r="AH502" s="50" t="n">
        <v>558</v>
      </c>
    </row>
    <row r="503" customFormat="false" ht="15" hidden="false" customHeight="false" outlineLevel="0" collapsed="false">
      <c r="A503" s="50" t="s">
        <v>1334</v>
      </c>
      <c r="B503" s="50" t="s">
        <v>148</v>
      </c>
      <c r="C503" s="50" t="s">
        <v>577</v>
      </c>
      <c r="D503" s="50" t="n">
        <v>2316</v>
      </c>
      <c r="E503" s="50" t="n">
        <v>1062</v>
      </c>
      <c r="F503" s="50" t="n">
        <v>160</v>
      </c>
      <c r="G503" s="50" t="n">
        <v>1144</v>
      </c>
      <c r="H503" s="50" t="n">
        <v>759</v>
      </c>
      <c r="I503" s="50" t="n">
        <v>73</v>
      </c>
      <c r="J503" s="50" t="n">
        <v>1167</v>
      </c>
      <c r="K503" s="50" t="n">
        <v>303</v>
      </c>
      <c r="L503" s="50" t="n">
        <v>-1.398</v>
      </c>
      <c r="M503" s="50" t="n">
        <v>629</v>
      </c>
      <c r="N503" s="50" t="n">
        <v>567</v>
      </c>
      <c r="O503" s="50" t="n">
        <v>141</v>
      </c>
      <c r="P503" s="50" t="n">
        <v>29</v>
      </c>
      <c r="Q503" s="50" t="n">
        <v>1</v>
      </c>
      <c r="R503" s="50" t="n">
        <v>15</v>
      </c>
      <c r="S503" s="50" t="n">
        <v>48</v>
      </c>
      <c r="T503" s="50" t="n">
        <v>9</v>
      </c>
      <c r="U503" s="50" t="n">
        <v>5</v>
      </c>
      <c r="V503" s="50" t="n">
        <v>88</v>
      </c>
      <c r="W503" s="50" t="n">
        <v>193.45</v>
      </c>
      <c r="X503" s="50" t="n">
        <v>627</v>
      </c>
      <c r="Y503" s="50" t="n">
        <v>205.339</v>
      </c>
      <c r="Z503" s="50" t="n">
        <v>484</v>
      </c>
      <c r="AA503" s="50" t="n">
        <v>29</v>
      </c>
      <c r="AB503" s="50" t="n">
        <v>212</v>
      </c>
      <c r="AC503" s="50" t="n">
        <v>483</v>
      </c>
      <c r="AD503" s="50" t="n">
        <v>43773.7</v>
      </c>
      <c r="AE503" s="50" t="n">
        <v>173</v>
      </c>
      <c r="AF503" s="50" t="n">
        <v>931</v>
      </c>
      <c r="AG503" s="50" t="n">
        <v>66278.6</v>
      </c>
      <c r="AH503" s="50" t="n">
        <v>134</v>
      </c>
    </row>
    <row r="504" customFormat="false" ht="15" hidden="false" customHeight="false" outlineLevel="0" collapsed="false">
      <c r="A504" s="50" t="s">
        <v>1335</v>
      </c>
      <c r="B504" s="50" t="s">
        <v>148</v>
      </c>
      <c r="C504" s="50" t="s">
        <v>578</v>
      </c>
      <c r="D504" s="50" t="n">
        <v>2519</v>
      </c>
      <c r="E504" s="50" t="n">
        <v>1052</v>
      </c>
      <c r="F504" s="50" t="n">
        <v>171</v>
      </c>
      <c r="G504" s="50" t="n">
        <v>1200</v>
      </c>
      <c r="H504" s="50" t="n">
        <v>656</v>
      </c>
      <c r="I504" s="50" t="n">
        <v>60</v>
      </c>
      <c r="J504" s="50" t="n">
        <v>1318</v>
      </c>
      <c r="K504" s="50" t="n">
        <v>396</v>
      </c>
      <c r="L504" s="50" t="n">
        <v>4.102</v>
      </c>
      <c r="M504" s="50" t="n">
        <v>608</v>
      </c>
      <c r="N504" s="50" t="n">
        <v>536</v>
      </c>
      <c r="O504" s="50" t="n">
        <v>137</v>
      </c>
      <c r="P504" s="50" t="n">
        <v>36</v>
      </c>
      <c r="Q504" s="50" t="n">
        <v>6</v>
      </c>
      <c r="R504" s="50" t="n">
        <v>10</v>
      </c>
      <c r="S504" s="50" t="n">
        <v>62</v>
      </c>
      <c r="T504" s="50" t="n">
        <v>3</v>
      </c>
      <c r="U504" s="50" t="n">
        <v>3</v>
      </c>
      <c r="V504" s="50" t="n">
        <v>100</v>
      </c>
      <c r="W504" s="50" t="n">
        <v>196.6</v>
      </c>
      <c r="X504" s="50" t="n">
        <v>603</v>
      </c>
      <c r="Y504" s="50" t="n">
        <v>199.148</v>
      </c>
      <c r="Z504" s="50" t="n">
        <v>443</v>
      </c>
      <c r="AA504" s="50" t="n">
        <v>26</v>
      </c>
      <c r="AB504" s="50" t="n">
        <v>167</v>
      </c>
      <c r="AC504" s="50" t="n">
        <v>442</v>
      </c>
      <c r="AD504" s="50" t="n">
        <v>39288.7</v>
      </c>
      <c r="AE504" s="50" t="n">
        <v>158</v>
      </c>
      <c r="AF504" s="50" t="n">
        <v>919</v>
      </c>
      <c r="AG504" s="50" t="n">
        <v>64273.8</v>
      </c>
      <c r="AH504" s="50" t="n">
        <v>69</v>
      </c>
    </row>
    <row r="505" customFormat="false" ht="15" hidden="false" customHeight="false" outlineLevel="0" collapsed="false">
      <c r="A505" s="50" t="s">
        <v>1336</v>
      </c>
      <c r="B505" s="50" t="s">
        <v>148</v>
      </c>
      <c r="C505" s="50" t="s">
        <v>579</v>
      </c>
      <c r="D505" s="50" t="n">
        <v>2131</v>
      </c>
      <c r="E505" s="50" t="n">
        <v>1102</v>
      </c>
      <c r="F505" s="50" t="n">
        <v>248</v>
      </c>
      <c r="G505" s="50" t="n">
        <v>1014</v>
      </c>
      <c r="H505" s="50" t="n">
        <v>702</v>
      </c>
      <c r="I505" s="50" t="n">
        <v>76</v>
      </c>
      <c r="J505" s="50" t="n">
        <v>1102</v>
      </c>
      <c r="K505" s="50" t="n">
        <v>400</v>
      </c>
      <c r="L505" s="50" t="n">
        <v>-6.976</v>
      </c>
      <c r="M505" s="50" t="n">
        <v>568</v>
      </c>
      <c r="N505" s="50" t="n">
        <v>524</v>
      </c>
      <c r="O505" s="50" t="n">
        <v>136</v>
      </c>
      <c r="P505" s="50" t="n">
        <v>20</v>
      </c>
      <c r="Q505" s="50" t="n">
        <v>2</v>
      </c>
      <c r="R505" s="50" t="n">
        <v>18</v>
      </c>
      <c r="S505" s="50" t="n">
        <v>34</v>
      </c>
      <c r="T505" s="50" t="n">
        <v>2</v>
      </c>
      <c r="U505" s="50" t="n">
        <v>5</v>
      </c>
      <c r="V505" s="50" t="n">
        <v>142</v>
      </c>
      <c r="W505" s="50" t="n">
        <v>172.3</v>
      </c>
      <c r="X505" s="50" t="n">
        <v>559</v>
      </c>
      <c r="Y505" s="50" t="n">
        <v>168.02</v>
      </c>
      <c r="Z505" s="50" t="n">
        <v>390</v>
      </c>
      <c r="AA505" s="50" t="n">
        <v>31</v>
      </c>
      <c r="AB505" s="50" t="n">
        <v>166</v>
      </c>
      <c r="AC505" s="50" t="n">
        <v>389</v>
      </c>
      <c r="AD505" s="50" t="n">
        <v>34462.6</v>
      </c>
      <c r="AE505" s="50" t="n">
        <v>165</v>
      </c>
      <c r="AF505" s="50" t="n">
        <v>965</v>
      </c>
      <c r="AG505" s="50" t="n">
        <v>69107</v>
      </c>
      <c r="AH505" s="50" t="n">
        <v>162</v>
      </c>
    </row>
    <row r="506" customFormat="false" ht="15" hidden="false" customHeight="false" outlineLevel="0" collapsed="false">
      <c r="A506" s="50" t="s">
        <v>1337</v>
      </c>
      <c r="B506" s="50" t="s">
        <v>148</v>
      </c>
      <c r="C506" s="50" t="s">
        <v>580</v>
      </c>
      <c r="D506" s="50" t="n">
        <v>1854</v>
      </c>
      <c r="E506" s="50" t="n">
        <v>867</v>
      </c>
      <c r="F506" s="50" t="n">
        <v>189</v>
      </c>
      <c r="G506" s="50" t="n">
        <v>894</v>
      </c>
      <c r="H506" s="50" t="n">
        <v>580</v>
      </c>
      <c r="I506" s="50" t="n">
        <v>82</v>
      </c>
      <c r="J506" s="50" t="n">
        <v>959</v>
      </c>
      <c r="K506" s="50" t="n">
        <v>287</v>
      </c>
      <c r="L506" s="50" t="n">
        <v>-15.591</v>
      </c>
      <c r="M506" s="50" t="n">
        <v>467</v>
      </c>
      <c r="N506" s="50" t="n">
        <v>414</v>
      </c>
      <c r="O506" s="50" t="n">
        <v>85</v>
      </c>
      <c r="P506" s="50" t="n">
        <v>19</v>
      </c>
      <c r="Q506" s="50" t="n">
        <v>0</v>
      </c>
      <c r="R506" s="50" t="n">
        <v>11</v>
      </c>
      <c r="S506" s="50" t="n">
        <v>37</v>
      </c>
      <c r="T506" s="50" t="n">
        <v>10</v>
      </c>
      <c r="U506" s="50" t="n">
        <v>6</v>
      </c>
      <c r="V506" s="50" t="n">
        <v>100</v>
      </c>
      <c r="W506" s="50" t="n">
        <v>128.15</v>
      </c>
      <c r="X506" s="50" t="n">
        <v>465</v>
      </c>
      <c r="Y506" s="50" t="n">
        <v>147.369</v>
      </c>
      <c r="Z506" s="50" t="n">
        <v>320</v>
      </c>
      <c r="AA506" s="50" t="n">
        <v>18</v>
      </c>
      <c r="AB506" s="50" t="n">
        <v>128</v>
      </c>
      <c r="AC506" s="50" t="n">
        <v>318</v>
      </c>
      <c r="AD506" s="50" t="n">
        <v>28406.3</v>
      </c>
      <c r="AE506" s="50" t="n">
        <v>115</v>
      </c>
      <c r="AF506" s="50" t="n">
        <v>743</v>
      </c>
      <c r="AG506" s="50" t="n">
        <v>54348.4</v>
      </c>
      <c r="AH506" s="50" t="n">
        <v>244</v>
      </c>
    </row>
    <row r="507" customFormat="false" ht="15" hidden="false" customHeight="false" outlineLevel="0" collapsed="false">
      <c r="A507" s="50" t="s">
        <v>1338</v>
      </c>
      <c r="B507" s="50" t="s">
        <v>148</v>
      </c>
      <c r="C507" s="50" t="s">
        <v>581</v>
      </c>
      <c r="D507" s="50" t="n">
        <v>1681</v>
      </c>
      <c r="E507" s="50" t="n">
        <v>896</v>
      </c>
      <c r="F507" s="50" t="n">
        <v>133</v>
      </c>
      <c r="G507" s="50" t="n">
        <v>833</v>
      </c>
      <c r="H507" s="50" t="n">
        <v>577</v>
      </c>
      <c r="I507" s="50" t="n">
        <v>55</v>
      </c>
      <c r="J507" s="50" t="n">
        <v>848</v>
      </c>
      <c r="K507" s="50" t="n">
        <v>319</v>
      </c>
      <c r="L507" s="50" t="n">
        <v>-10.403</v>
      </c>
      <c r="M507" s="50" t="n">
        <v>465</v>
      </c>
      <c r="N507" s="50" t="n">
        <v>425</v>
      </c>
      <c r="O507" s="50" t="n">
        <v>112</v>
      </c>
      <c r="P507" s="50" t="n">
        <v>19</v>
      </c>
      <c r="Q507" s="50" t="n">
        <v>5</v>
      </c>
      <c r="R507" s="50" t="n">
        <v>3</v>
      </c>
      <c r="S507" s="50" t="n">
        <v>27</v>
      </c>
      <c r="T507" s="50" t="n">
        <v>3</v>
      </c>
      <c r="U507" s="50" t="n">
        <v>4</v>
      </c>
      <c r="V507" s="50" t="n">
        <v>82</v>
      </c>
      <c r="W507" s="50" t="n">
        <v>134.35</v>
      </c>
      <c r="X507" s="50" t="n">
        <v>455</v>
      </c>
      <c r="Y507" s="50" t="n">
        <v>129.291</v>
      </c>
      <c r="Z507" s="50" t="n">
        <v>353</v>
      </c>
      <c r="AA507" s="50" t="n">
        <v>7</v>
      </c>
      <c r="AB507" s="50" t="n">
        <v>124</v>
      </c>
      <c r="AC507" s="50" t="n">
        <v>349</v>
      </c>
      <c r="AD507" s="50" t="n">
        <v>29794.8</v>
      </c>
      <c r="AE507" s="50" t="n">
        <v>107</v>
      </c>
      <c r="AF507" s="50" t="n">
        <v>775</v>
      </c>
      <c r="AG507" s="50" t="n">
        <v>53640.1</v>
      </c>
      <c r="AH507" s="50" t="n">
        <v>48</v>
      </c>
    </row>
    <row r="508" customFormat="false" ht="15" hidden="false" customHeight="false" outlineLevel="0" collapsed="false">
      <c r="A508" s="50" t="s">
        <v>1339</v>
      </c>
      <c r="B508" s="50" t="s">
        <v>148</v>
      </c>
      <c r="C508" s="50" t="s">
        <v>583</v>
      </c>
      <c r="D508" s="50" t="n">
        <v>1082</v>
      </c>
      <c r="E508" s="50" t="n">
        <v>491</v>
      </c>
      <c r="F508" s="50" t="n">
        <v>154</v>
      </c>
      <c r="G508" s="50" t="n">
        <v>501</v>
      </c>
      <c r="H508" s="50" t="n">
        <v>318</v>
      </c>
      <c r="I508" s="50" t="n">
        <v>59</v>
      </c>
      <c r="J508" s="50" t="n">
        <v>581</v>
      </c>
      <c r="K508" s="50" t="n">
        <v>173</v>
      </c>
      <c r="L508" s="50" t="n">
        <v>-11.963</v>
      </c>
      <c r="M508" s="50" t="n">
        <v>259</v>
      </c>
      <c r="N508" s="50" t="n">
        <v>231</v>
      </c>
      <c r="O508" s="50" t="n">
        <v>45</v>
      </c>
      <c r="P508" s="50" t="n">
        <v>8</v>
      </c>
      <c r="Q508" s="50" t="n">
        <v>1</v>
      </c>
      <c r="R508" s="50" t="n">
        <v>7</v>
      </c>
      <c r="S508" s="50" t="n">
        <v>21</v>
      </c>
      <c r="T508" s="50" t="n">
        <v>4</v>
      </c>
      <c r="U508" s="50" t="n">
        <v>3</v>
      </c>
      <c r="V508" s="50" t="n">
        <v>84</v>
      </c>
      <c r="W508" s="50" t="n">
        <v>69.2</v>
      </c>
      <c r="X508" s="50" t="n">
        <v>259</v>
      </c>
      <c r="Y508" s="50" t="n">
        <v>76.044</v>
      </c>
      <c r="Z508" s="50" t="n">
        <v>150</v>
      </c>
      <c r="AA508" s="50" t="n">
        <v>14</v>
      </c>
      <c r="AB508" s="50" t="n">
        <v>72</v>
      </c>
      <c r="AC508" s="50" t="n">
        <v>150</v>
      </c>
      <c r="AD508" s="50" t="n">
        <v>13821.9</v>
      </c>
      <c r="AE508" s="50" t="n">
        <v>58</v>
      </c>
      <c r="AF508" s="50" t="n">
        <v>439</v>
      </c>
      <c r="AG508" s="50" t="n">
        <v>31491.2</v>
      </c>
      <c r="AH508" s="50" t="n">
        <v>114</v>
      </c>
    </row>
    <row r="509" customFormat="false" ht="15" hidden="false" customHeight="false" outlineLevel="0" collapsed="false">
      <c r="A509" s="50" t="s">
        <v>1340</v>
      </c>
      <c r="B509" s="50" t="s">
        <v>148</v>
      </c>
      <c r="C509" s="50" t="s">
        <v>585</v>
      </c>
      <c r="D509" s="50" t="n">
        <v>899</v>
      </c>
      <c r="E509" s="50" t="n">
        <v>550</v>
      </c>
      <c r="F509" s="50" t="n">
        <v>139</v>
      </c>
      <c r="G509" s="50" t="n">
        <v>411</v>
      </c>
      <c r="H509" s="50" t="n">
        <v>293</v>
      </c>
      <c r="I509" s="50" t="n">
        <v>35</v>
      </c>
      <c r="J509" s="50" t="n">
        <v>487</v>
      </c>
      <c r="K509" s="50" t="n">
        <v>257</v>
      </c>
      <c r="L509" s="50" t="n">
        <v>2.836</v>
      </c>
      <c r="M509" s="50" t="n">
        <v>250</v>
      </c>
      <c r="N509" s="50" t="n">
        <v>231</v>
      </c>
      <c r="O509" s="50" t="n">
        <v>57</v>
      </c>
      <c r="P509" s="50" t="n">
        <v>11</v>
      </c>
      <c r="Q509" s="50" t="n">
        <v>2</v>
      </c>
      <c r="R509" s="50" t="n">
        <v>9</v>
      </c>
      <c r="S509" s="50" t="n">
        <v>7</v>
      </c>
      <c r="T509" s="50" t="n">
        <v>6</v>
      </c>
      <c r="U509" s="50" t="n">
        <v>3</v>
      </c>
      <c r="V509" s="50" t="n">
        <v>54</v>
      </c>
      <c r="W509" s="50" t="n">
        <v>76.95</v>
      </c>
      <c r="X509" s="50" t="n">
        <v>249</v>
      </c>
      <c r="Y509" s="50" t="n">
        <v>82.389</v>
      </c>
      <c r="Z509" s="50" t="n">
        <v>181</v>
      </c>
      <c r="AA509" s="50" t="n">
        <v>13</v>
      </c>
      <c r="AB509" s="50" t="n">
        <v>71</v>
      </c>
      <c r="AC509" s="50" t="n">
        <v>181</v>
      </c>
      <c r="AD509" s="50" t="n">
        <v>15830.3</v>
      </c>
      <c r="AE509" s="50" t="n">
        <v>64</v>
      </c>
      <c r="AF509" s="50" t="n">
        <v>491</v>
      </c>
      <c r="AG509" s="50" t="n">
        <v>35617.1</v>
      </c>
      <c r="AH509" s="50" t="n">
        <v>140</v>
      </c>
    </row>
    <row r="510" customFormat="false" ht="15" hidden="false" customHeight="false" outlineLevel="0" collapsed="false">
      <c r="A510" s="50" t="s">
        <v>1341</v>
      </c>
      <c r="B510" s="50" t="s">
        <v>148</v>
      </c>
      <c r="C510" s="50" t="s">
        <v>587</v>
      </c>
      <c r="D510" s="50" t="n">
        <v>737</v>
      </c>
      <c r="E510" s="50" t="n">
        <v>346</v>
      </c>
      <c r="F510" s="50" t="n">
        <v>14</v>
      </c>
      <c r="G510" s="50" t="n">
        <v>368</v>
      </c>
      <c r="H510" s="50" t="n">
        <v>221</v>
      </c>
      <c r="I510" s="50" t="n">
        <v>6</v>
      </c>
      <c r="J510" s="50" t="n">
        <v>369</v>
      </c>
      <c r="K510" s="50" t="n">
        <v>125</v>
      </c>
      <c r="L510" s="50" t="n">
        <v>-5.401</v>
      </c>
      <c r="M510" s="50" t="n">
        <v>191</v>
      </c>
      <c r="N510" s="50" t="n">
        <v>176</v>
      </c>
      <c r="O510" s="50" t="n">
        <v>49</v>
      </c>
      <c r="P510" s="50" t="n">
        <v>10</v>
      </c>
      <c r="Q510" s="50" t="n">
        <v>0</v>
      </c>
      <c r="R510" s="50" t="n">
        <v>2</v>
      </c>
      <c r="S510" s="50" t="n">
        <v>9</v>
      </c>
      <c r="T510" s="50" t="n">
        <v>1</v>
      </c>
      <c r="U510" s="50" t="n">
        <v>5</v>
      </c>
      <c r="V510" s="50" t="n">
        <v>7</v>
      </c>
      <c r="W510" s="50" t="n">
        <v>56.8</v>
      </c>
      <c r="X510" s="50" t="n">
        <v>191</v>
      </c>
      <c r="Y510" s="50" t="n">
        <v>60.245</v>
      </c>
      <c r="Z510" s="50" t="n">
        <v>174</v>
      </c>
      <c r="AA510" s="50" t="n">
        <v>4</v>
      </c>
      <c r="AB510" s="50" t="n">
        <v>30</v>
      </c>
      <c r="AC510" s="50" t="n">
        <v>174</v>
      </c>
      <c r="AD510" s="50" t="n">
        <v>14741.2</v>
      </c>
      <c r="AE510" s="50" t="n">
        <v>68</v>
      </c>
      <c r="AF510" s="50" t="n">
        <v>287</v>
      </c>
      <c r="AG510" s="50" t="n">
        <v>18134.5</v>
      </c>
      <c r="AH510" s="50" t="n">
        <v>1</v>
      </c>
    </row>
    <row r="511" customFormat="false" ht="15" hidden="false" customHeight="false" outlineLevel="0" collapsed="false">
      <c r="A511" s="50" t="s">
        <v>1342</v>
      </c>
      <c r="B511" s="50" t="s">
        <v>148</v>
      </c>
      <c r="C511" s="50" t="s">
        <v>359</v>
      </c>
      <c r="D511" s="50" t="n">
        <v>484</v>
      </c>
      <c r="E511" s="50" t="n">
        <v>252</v>
      </c>
      <c r="F511" s="50" t="n">
        <v>73</v>
      </c>
      <c r="G511" s="50" t="n">
        <v>245</v>
      </c>
      <c r="H511" s="50" t="n">
        <v>169</v>
      </c>
      <c r="I511" s="50" t="n">
        <v>31</v>
      </c>
      <c r="J511" s="50" t="n">
        <v>239</v>
      </c>
      <c r="K511" s="50" t="n">
        <v>83</v>
      </c>
      <c r="L511" s="50" t="n">
        <v>1.639</v>
      </c>
      <c r="M511" s="50" t="n">
        <v>126</v>
      </c>
      <c r="N511" s="50" t="n">
        <v>119</v>
      </c>
      <c r="O511" s="50" t="n">
        <v>31</v>
      </c>
      <c r="P511" s="50" t="n">
        <v>4</v>
      </c>
      <c r="Q511" s="50" t="n">
        <v>1</v>
      </c>
      <c r="R511" s="50" t="n">
        <v>7</v>
      </c>
      <c r="S511" s="50" t="n">
        <v>6</v>
      </c>
      <c r="T511" s="50" t="n">
        <v>0</v>
      </c>
      <c r="U511" s="50" t="n">
        <v>0</v>
      </c>
      <c r="V511" s="50" t="n">
        <v>40</v>
      </c>
      <c r="W511" s="50" t="n">
        <v>41.9</v>
      </c>
      <c r="X511" s="50" t="n">
        <v>125</v>
      </c>
      <c r="Y511" s="50" t="n">
        <v>35.06</v>
      </c>
      <c r="Z511" s="50" t="n">
        <v>80</v>
      </c>
      <c r="AA511" s="50" t="n">
        <v>9</v>
      </c>
      <c r="AB511" s="50" t="n">
        <v>26</v>
      </c>
      <c r="AC511" s="50" t="n">
        <v>80</v>
      </c>
      <c r="AD511" s="50" t="n">
        <v>6905.9</v>
      </c>
      <c r="AE511" s="50" t="n">
        <v>31</v>
      </c>
      <c r="AF511" s="50" t="n">
        <v>218</v>
      </c>
      <c r="AG511" s="50" t="n">
        <v>15523.5</v>
      </c>
      <c r="AH511" s="50" t="n">
        <v>41</v>
      </c>
    </row>
    <row r="512" customFormat="false" ht="15" hidden="false" customHeight="false" outlineLevel="0" collapsed="false">
      <c r="A512" s="50" t="s">
        <v>1343</v>
      </c>
      <c r="B512" s="50" t="s">
        <v>148</v>
      </c>
      <c r="C512" s="50" t="s">
        <v>589</v>
      </c>
      <c r="D512" s="50" t="n">
        <v>370</v>
      </c>
      <c r="E512" s="50" t="n">
        <v>186</v>
      </c>
      <c r="F512" s="50" t="n">
        <v>28</v>
      </c>
      <c r="G512" s="50" t="n">
        <v>190</v>
      </c>
      <c r="H512" s="50" t="n">
        <v>126</v>
      </c>
      <c r="I512" s="50" t="n">
        <v>10</v>
      </c>
      <c r="J512" s="50" t="n">
        <v>180</v>
      </c>
      <c r="K512" s="50" t="n">
        <v>60</v>
      </c>
      <c r="L512" s="50" t="n">
        <v>-11.517</v>
      </c>
      <c r="M512" s="50" t="n">
        <v>95</v>
      </c>
      <c r="N512" s="50" t="n">
        <v>91</v>
      </c>
      <c r="O512" s="50" t="n">
        <v>9</v>
      </c>
      <c r="P512" s="50" t="n">
        <v>0</v>
      </c>
      <c r="Q512" s="50" t="n">
        <v>0</v>
      </c>
      <c r="R512" s="50" t="n">
        <v>2</v>
      </c>
      <c r="S512" s="50" t="n">
        <v>2</v>
      </c>
      <c r="T512" s="50" t="n">
        <v>2</v>
      </c>
      <c r="U512" s="50" t="n">
        <v>0</v>
      </c>
      <c r="V512" s="50" t="n">
        <v>15</v>
      </c>
      <c r="W512" s="50" t="n">
        <v>13.1</v>
      </c>
      <c r="X512" s="50" t="n">
        <v>95</v>
      </c>
      <c r="Y512" s="50" t="n">
        <v>19.18</v>
      </c>
      <c r="Z512" s="50" t="n">
        <v>76</v>
      </c>
      <c r="AA512" s="50" t="n">
        <v>2</v>
      </c>
      <c r="AB512" s="50" t="n">
        <v>14</v>
      </c>
      <c r="AC512" s="50" t="n">
        <v>76</v>
      </c>
      <c r="AD512" s="50" t="n">
        <v>6253.3</v>
      </c>
      <c r="AE512" s="50" t="n">
        <v>24</v>
      </c>
      <c r="AF512" s="50" t="n">
        <v>163</v>
      </c>
      <c r="AG512" s="50" t="n">
        <v>10775.2</v>
      </c>
      <c r="AH512" s="50" t="n">
        <v>0</v>
      </c>
    </row>
    <row r="513" customFormat="false" ht="15" hidden="false" customHeight="false" outlineLevel="0" collapsed="false">
      <c r="A513" s="50" t="s">
        <v>1344</v>
      </c>
      <c r="B513" s="50" t="s">
        <v>148</v>
      </c>
      <c r="C513" s="50" t="s">
        <v>590</v>
      </c>
      <c r="D513" s="50" t="n">
        <v>344</v>
      </c>
      <c r="E513" s="50" t="n">
        <v>198</v>
      </c>
      <c r="F513" s="50" t="n">
        <v>57</v>
      </c>
      <c r="G513" s="50" t="n">
        <v>166</v>
      </c>
      <c r="H513" s="50" t="n">
        <v>115</v>
      </c>
      <c r="I513" s="50" t="n">
        <v>19</v>
      </c>
      <c r="J513" s="50" t="n">
        <v>178</v>
      </c>
      <c r="K513" s="50" t="n">
        <v>83</v>
      </c>
      <c r="L513" s="50" t="n">
        <v>-7.102</v>
      </c>
      <c r="M513" s="50" t="n">
        <v>89</v>
      </c>
      <c r="N513" s="50" t="n">
        <v>84</v>
      </c>
      <c r="O513" s="50" t="n">
        <v>14</v>
      </c>
      <c r="P513" s="50" t="n">
        <v>4</v>
      </c>
      <c r="Q513" s="50" t="n">
        <v>0</v>
      </c>
      <c r="R513" s="50" t="n">
        <v>2</v>
      </c>
      <c r="S513" s="50" t="n">
        <v>2</v>
      </c>
      <c r="T513" s="50" t="n">
        <v>2</v>
      </c>
      <c r="U513" s="50" t="n">
        <v>1</v>
      </c>
      <c r="V513" s="50" t="n">
        <v>29</v>
      </c>
      <c r="W513" s="50" t="n">
        <v>19</v>
      </c>
      <c r="X513" s="50" t="n">
        <v>86</v>
      </c>
      <c r="Y513" s="50" t="n">
        <v>17.636</v>
      </c>
      <c r="Z513" s="50" t="n">
        <v>56</v>
      </c>
      <c r="AA513" s="50" t="n">
        <v>5</v>
      </c>
      <c r="AB513" s="50" t="n">
        <v>20</v>
      </c>
      <c r="AC513" s="50" t="n">
        <v>53</v>
      </c>
      <c r="AD513" s="50" t="n">
        <v>4774</v>
      </c>
      <c r="AE513" s="50" t="n">
        <v>13</v>
      </c>
      <c r="AF513" s="50" t="n">
        <v>177</v>
      </c>
      <c r="AG513" s="50" t="n">
        <v>13481</v>
      </c>
      <c r="AH513" s="50" t="n">
        <v>110</v>
      </c>
    </row>
    <row r="514" customFormat="false" ht="15" hidden="false" customHeight="false" outlineLevel="0" collapsed="false">
      <c r="A514" s="50" t="s">
        <v>1345</v>
      </c>
      <c r="B514" s="50" t="s">
        <v>148</v>
      </c>
      <c r="C514" s="50" t="s">
        <v>591</v>
      </c>
      <c r="D514" s="50" t="n">
        <v>339</v>
      </c>
      <c r="E514" s="50" t="n">
        <v>168</v>
      </c>
      <c r="F514" s="50" t="n">
        <v>40</v>
      </c>
      <c r="G514" s="50" t="n">
        <v>156</v>
      </c>
      <c r="H514" s="50" t="n">
        <v>108</v>
      </c>
      <c r="I514" s="50" t="n">
        <v>13</v>
      </c>
      <c r="J514" s="50" t="n">
        <v>183</v>
      </c>
      <c r="K514" s="50" t="n">
        <v>60</v>
      </c>
      <c r="L514" s="50" t="n">
        <v>0.948</v>
      </c>
      <c r="M514" s="50" t="n">
        <v>86</v>
      </c>
      <c r="N514" s="50" t="n">
        <v>75</v>
      </c>
      <c r="O514" s="50" t="n">
        <v>21</v>
      </c>
      <c r="P514" s="50" t="n">
        <v>4</v>
      </c>
      <c r="Q514" s="50" t="n">
        <v>0</v>
      </c>
      <c r="R514" s="50" t="n">
        <v>2</v>
      </c>
      <c r="S514" s="50" t="n">
        <v>7</v>
      </c>
      <c r="T514" s="50" t="n">
        <v>2</v>
      </c>
      <c r="U514" s="50" t="n">
        <v>2</v>
      </c>
      <c r="V514" s="50" t="n">
        <v>18</v>
      </c>
      <c r="W514" s="50" t="n">
        <v>28.8</v>
      </c>
      <c r="X514" s="50" t="n">
        <v>86</v>
      </c>
      <c r="Y514" s="50" t="n">
        <v>25.7</v>
      </c>
      <c r="Z514" s="50" t="n">
        <v>59</v>
      </c>
      <c r="AA514" s="50" t="n">
        <v>3</v>
      </c>
      <c r="AB514" s="50" t="n">
        <v>24</v>
      </c>
      <c r="AC514" s="50" t="n">
        <v>59</v>
      </c>
      <c r="AD514" s="50" t="n">
        <v>5239.2</v>
      </c>
      <c r="AE514" s="50" t="n">
        <v>19</v>
      </c>
      <c r="AF514" s="50" t="n">
        <v>148</v>
      </c>
      <c r="AG514" s="50" t="n">
        <v>10434.9</v>
      </c>
      <c r="AH514" s="50" t="n">
        <v>24</v>
      </c>
    </row>
    <row r="515" customFormat="false" ht="15" hidden="false" customHeight="false" outlineLevel="0" collapsed="false">
      <c r="A515" s="50" t="s">
        <v>1346</v>
      </c>
      <c r="B515" s="50" t="s">
        <v>148</v>
      </c>
      <c r="C515" s="50" t="s">
        <v>592</v>
      </c>
      <c r="D515" s="50" t="n">
        <v>236</v>
      </c>
      <c r="E515" s="50" t="n">
        <v>124</v>
      </c>
      <c r="F515" s="50" t="n">
        <v>25</v>
      </c>
      <c r="G515" s="50" t="n">
        <v>107</v>
      </c>
      <c r="H515" s="50" t="n">
        <v>75</v>
      </c>
      <c r="I515" s="50" t="n">
        <v>7</v>
      </c>
      <c r="J515" s="50" t="n">
        <v>129</v>
      </c>
      <c r="K515" s="50" t="n">
        <v>49</v>
      </c>
      <c r="L515" s="50" t="n">
        <v>-6.747</v>
      </c>
      <c r="M515" s="50" t="n">
        <v>65</v>
      </c>
      <c r="N515" s="50" t="n">
        <v>59</v>
      </c>
      <c r="O515" s="50" t="n">
        <v>9</v>
      </c>
      <c r="P515" s="50" t="n">
        <v>0</v>
      </c>
      <c r="Q515" s="50" t="n">
        <v>0</v>
      </c>
      <c r="R515" s="50" t="n">
        <v>0</v>
      </c>
      <c r="S515" s="50" t="n">
        <v>3</v>
      </c>
      <c r="T515" s="50" t="n">
        <v>2</v>
      </c>
      <c r="U515" s="50" t="n">
        <v>1</v>
      </c>
      <c r="V515" s="50" t="n">
        <v>15</v>
      </c>
      <c r="W515" s="50" t="n">
        <v>11.6</v>
      </c>
      <c r="X515" s="50" t="n">
        <v>65</v>
      </c>
      <c r="Y515" s="50" t="n">
        <v>13.594</v>
      </c>
      <c r="Z515" s="50" t="n">
        <v>45</v>
      </c>
      <c r="AA515" s="50" t="n">
        <v>0</v>
      </c>
      <c r="AB515" s="50" t="n">
        <v>11</v>
      </c>
      <c r="AC515" s="50" t="n">
        <v>45</v>
      </c>
      <c r="AD515" s="50" t="n">
        <v>3740.2</v>
      </c>
      <c r="AE515" s="50" t="n">
        <v>9</v>
      </c>
      <c r="AF515" s="50" t="n">
        <v>103</v>
      </c>
      <c r="AG515" s="50" t="n">
        <v>6877.1</v>
      </c>
      <c r="AH515" s="50" t="n">
        <v>0</v>
      </c>
    </row>
    <row r="516" customFormat="false" ht="15" hidden="false" customHeight="false" outlineLevel="0" collapsed="false">
      <c r="A516" s="50" t="s">
        <v>1347</v>
      </c>
      <c r="B516" s="50" t="s">
        <v>148</v>
      </c>
      <c r="C516" s="50" t="s">
        <v>723</v>
      </c>
      <c r="D516" s="50" t="n">
        <v>118</v>
      </c>
      <c r="E516" s="50" t="n">
        <v>69</v>
      </c>
      <c r="F516" s="50" t="n">
        <v>18</v>
      </c>
      <c r="G516" s="50" t="n">
        <v>48</v>
      </c>
      <c r="H516" s="50" t="n">
        <v>32</v>
      </c>
      <c r="I516" s="50" t="n">
        <v>1</v>
      </c>
      <c r="J516" s="50" t="n">
        <v>70</v>
      </c>
      <c r="K516" s="50" t="n">
        <v>37</v>
      </c>
      <c r="L516" s="50" t="n">
        <v>-4.907</v>
      </c>
      <c r="M516" s="50" t="n">
        <v>38</v>
      </c>
      <c r="N516" s="50" t="n">
        <v>38</v>
      </c>
      <c r="O516" s="50" t="n">
        <v>6</v>
      </c>
      <c r="P516" s="50" t="n">
        <v>1</v>
      </c>
      <c r="Q516" s="50" t="n">
        <v>0</v>
      </c>
      <c r="R516" s="50" t="n">
        <v>1</v>
      </c>
      <c r="S516" s="50" t="n">
        <v>0</v>
      </c>
      <c r="T516" s="50" t="n">
        <v>0</v>
      </c>
      <c r="U516" s="50" t="n">
        <v>0</v>
      </c>
      <c r="V516" s="50" t="n">
        <v>9</v>
      </c>
      <c r="W516" s="50" t="n">
        <v>6.85</v>
      </c>
      <c r="X516" s="50" t="n">
        <v>38</v>
      </c>
      <c r="Y516" s="50" t="n">
        <v>8.84</v>
      </c>
      <c r="Z516" s="50" t="n">
        <v>29</v>
      </c>
      <c r="AA516" s="50" t="n">
        <v>2</v>
      </c>
      <c r="AB516" s="50" t="n">
        <v>8</v>
      </c>
      <c r="AC516" s="50" t="n">
        <v>29</v>
      </c>
      <c r="AD516" s="50" t="n">
        <v>2585.5</v>
      </c>
      <c r="AE516" s="50" t="n">
        <v>11</v>
      </c>
      <c r="AF516" s="50" t="n">
        <v>62</v>
      </c>
      <c r="AG516" s="50" t="n">
        <v>4678.2</v>
      </c>
      <c r="AH516" s="50" t="n">
        <v>34</v>
      </c>
    </row>
    <row r="517" customFormat="false" ht="15" hidden="false" customHeight="false" outlineLevel="0" collapsed="false">
      <c r="A517" s="50" t="s">
        <v>1348</v>
      </c>
      <c r="B517" s="50" t="s">
        <v>148</v>
      </c>
      <c r="C517" s="50" t="s">
        <v>725</v>
      </c>
      <c r="D517" s="50" t="n">
        <v>120</v>
      </c>
      <c r="E517" s="50" t="n">
        <v>58</v>
      </c>
      <c r="F517" s="50" t="n">
        <v>21</v>
      </c>
      <c r="G517" s="50" t="n">
        <v>52</v>
      </c>
      <c r="H517" s="50" t="n">
        <v>35</v>
      </c>
      <c r="I517" s="50" t="n">
        <v>5</v>
      </c>
      <c r="J517" s="50" t="n">
        <v>68</v>
      </c>
      <c r="K517" s="50" t="n">
        <v>23</v>
      </c>
      <c r="L517" s="50" t="n">
        <v>-4.761</v>
      </c>
      <c r="M517" s="50" t="n">
        <v>27</v>
      </c>
      <c r="N517" s="50" t="n">
        <v>25</v>
      </c>
      <c r="O517" s="50" t="n">
        <v>2</v>
      </c>
      <c r="P517" s="50" t="n">
        <v>0</v>
      </c>
      <c r="Q517" s="50" t="n">
        <v>0</v>
      </c>
      <c r="R517" s="50" t="n">
        <v>0</v>
      </c>
      <c r="S517" s="50" t="n">
        <v>1</v>
      </c>
      <c r="T517" s="50" t="n">
        <v>1</v>
      </c>
      <c r="U517" s="50" t="n">
        <v>0</v>
      </c>
      <c r="V517" s="50" t="n">
        <v>10</v>
      </c>
      <c r="W517" s="50" t="n">
        <v>3.2</v>
      </c>
      <c r="X517" s="50" t="n">
        <v>27</v>
      </c>
      <c r="Y517" s="50" t="n">
        <v>5.543</v>
      </c>
      <c r="Z517" s="50" t="n">
        <v>15</v>
      </c>
      <c r="AA517" s="50" t="n">
        <v>0</v>
      </c>
      <c r="AB517" s="50" t="n">
        <v>2</v>
      </c>
      <c r="AC517" s="50" t="n">
        <v>15</v>
      </c>
      <c r="AD517" s="50" t="n">
        <v>1222.8</v>
      </c>
      <c r="AE517" s="50" t="n">
        <v>5</v>
      </c>
      <c r="AF517" s="50" t="n">
        <v>51</v>
      </c>
      <c r="AG517" s="50" t="n">
        <v>3642.6</v>
      </c>
      <c r="AH517" s="50" t="n">
        <v>9</v>
      </c>
    </row>
    <row r="518" customFormat="false" ht="15" hidden="false" customHeight="false" outlineLevel="0" collapsed="false">
      <c r="A518" s="50" t="s">
        <v>1349</v>
      </c>
      <c r="B518" s="50" t="s">
        <v>148</v>
      </c>
      <c r="C518" s="50" t="s">
        <v>727</v>
      </c>
      <c r="D518" s="50" t="n">
        <v>81</v>
      </c>
      <c r="E518" s="50" t="n">
        <v>34</v>
      </c>
      <c r="F518" s="50" t="n">
        <v>10</v>
      </c>
      <c r="G518" s="50" t="n">
        <v>35</v>
      </c>
      <c r="H518" s="50" t="n">
        <v>22</v>
      </c>
      <c r="I518" s="50" t="n">
        <v>4</v>
      </c>
      <c r="J518" s="50" t="n">
        <v>46</v>
      </c>
      <c r="K518" s="50" t="n">
        <v>12</v>
      </c>
      <c r="L518" s="50" t="n">
        <v>-1.902</v>
      </c>
      <c r="M518" s="50" t="n">
        <v>15</v>
      </c>
      <c r="N518" s="50" t="n">
        <v>12</v>
      </c>
      <c r="O518" s="50" t="n">
        <v>0</v>
      </c>
      <c r="P518" s="50" t="n">
        <v>0</v>
      </c>
      <c r="Q518" s="50" t="n">
        <v>0</v>
      </c>
      <c r="R518" s="50" t="n">
        <v>0</v>
      </c>
      <c r="S518" s="50" t="n">
        <v>3</v>
      </c>
      <c r="T518" s="50" t="n">
        <v>0</v>
      </c>
      <c r="U518" s="50" t="n">
        <v>0</v>
      </c>
      <c r="V518" s="50" t="n">
        <v>6</v>
      </c>
      <c r="W518" s="50" t="n">
        <v>2.1</v>
      </c>
      <c r="X518" s="50" t="n">
        <v>15</v>
      </c>
      <c r="Y518" s="50" t="n">
        <v>3.493</v>
      </c>
      <c r="Z518" s="50" t="n">
        <v>6</v>
      </c>
      <c r="AA518" s="50" t="n">
        <v>0</v>
      </c>
      <c r="AB518" s="50" t="n">
        <v>2</v>
      </c>
      <c r="AC518" s="50" t="n">
        <v>6</v>
      </c>
      <c r="AD518" s="50" t="n">
        <v>547.8</v>
      </c>
      <c r="AE518" s="50" t="n">
        <v>3</v>
      </c>
      <c r="AF518" s="50" t="n">
        <v>29</v>
      </c>
      <c r="AG518" s="50" t="n">
        <v>2132</v>
      </c>
      <c r="AH518" s="50" t="n">
        <v>9</v>
      </c>
    </row>
    <row r="519" customFormat="false" ht="15" hidden="false" customHeight="false" outlineLevel="0" collapsed="false">
      <c r="A519" s="50" t="s">
        <v>1350</v>
      </c>
      <c r="B519" s="50" t="s">
        <v>148</v>
      </c>
      <c r="C519" s="50" t="s">
        <v>729</v>
      </c>
      <c r="D519" s="50" t="n">
        <v>23</v>
      </c>
      <c r="E519" s="50" t="n">
        <v>13</v>
      </c>
      <c r="F519" s="50" t="n">
        <v>1</v>
      </c>
      <c r="G519" s="50" t="n">
        <v>15</v>
      </c>
      <c r="H519" s="50" t="n">
        <v>9</v>
      </c>
      <c r="I519" s="50" t="n">
        <v>0</v>
      </c>
      <c r="J519" s="50" t="n">
        <v>8</v>
      </c>
      <c r="K519" s="50" t="n">
        <v>4</v>
      </c>
      <c r="L519" s="50" t="n">
        <v>-0.837</v>
      </c>
      <c r="M519" s="50" t="n">
        <v>7</v>
      </c>
      <c r="N519" s="50" t="n">
        <v>7</v>
      </c>
      <c r="O519" s="50" t="n">
        <v>1</v>
      </c>
      <c r="P519" s="50" t="n">
        <v>0</v>
      </c>
      <c r="Q519" s="50" t="n">
        <v>0</v>
      </c>
      <c r="R519" s="50" t="n">
        <v>0</v>
      </c>
      <c r="S519" s="50" t="n">
        <v>0</v>
      </c>
      <c r="T519" s="50" t="n">
        <v>0</v>
      </c>
      <c r="U519" s="50" t="n">
        <v>0</v>
      </c>
      <c r="V519" s="50" t="n">
        <v>4</v>
      </c>
      <c r="W519" s="50" t="n">
        <v>0.9</v>
      </c>
      <c r="X519" s="50" t="n">
        <v>7</v>
      </c>
      <c r="Y519" s="50" t="n">
        <v>1.478</v>
      </c>
      <c r="Z519" s="50" t="n">
        <v>3</v>
      </c>
      <c r="AA519" s="50" t="n">
        <v>0</v>
      </c>
      <c r="AB519" s="50" t="n">
        <v>0</v>
      </c>
      <c r="AC519" s="50" t="n">
        <v>3</v>
      </c>
      <c r="AD519" s="50" t="n">
        <v>272</v>
      </c>
      <c r="AE519" s="50" t="n">
        <v>2</v>
      </c>
      <c r="AF519" s="50" t="n">
        <v>10</v>
      </c>
      <c r="AG519" s="50" t="n">
        <v>690.2</v>
      </c>
      <c r="AH519" s="50" t="n">
        <v>0</v>
      </c>
    </row>
    <row r="520" customFormat="false" ht="15" hidden="false" customHeight="false" outlineLevel="0" collapsed="false">
      <c r="A520" s="50" t="s">
        <v>1351</v>
      </c>
      <c r="B520" s="50" t="s">
        <v>151</v>
      </c>
      <c r="C520" s="50" t="s">
        <v>593</v>
      </c>
      <c r="D520" s="50" t="n">
        <v>2736</v>
      </c>
      <c r="E520" s="50" t="n">
        <v>1271</v>
      </c>
      <c r="F520" s="50" t="n">
        <v>329</v>
      </c>
      <c r="G520" s="50" t="n">
        <v>1315</v>
      </c>
      <c r="H520" s="50" t="n">
        <v>923</v>
      </c>
      <c r="I520" s="50" t="n">
        <v>125</v>
      </c>
      <c r="J520" s="50" t="n">
        <v>1408</v>
      </c>
      <c r="K520" s="50" t="n">
        <v>348</v>
      </c>
      <c r="L520" s="50" t="n">
        <v>19.829</v>
      </c>
      <c r="M520" s="50" t="n">
        <v>699</v>
      </c>
      <c r="N520" s="50" t="n">
        <v>595</v>
      </c>
      <c r="O520" s="50" t="n">
        <v>155</v>
      </c>
      <c r="P520" s="50" t="n">
        <v>40</v>
      </c>
      <c r="Q520" s="50" t="n">
        <v>3</v>
      </c>
      <c r="R520" s="50" t="n">
        <v>17</v>
      </c>
      <c r="S520" s="50" t="n">
        <v>89</v>
      </c>
      <c r="T520" s="50" t="n">
        <v>11</v>
      </c>
      <c r="U520" s="50" t="n">
        <v>3</v>
      </c>
      <c r="V520" s="50" t="n">
        <v>162</v>
      </c>
      <c r="W520" s="50" t="n">
        <v>242.9</v>
      </c>
      <c r="X520" s="50" t="n">
        <v>696</v>
      </c>
      <c r="Y520" s="50" t="n">
        <v>247.225</v>
      </c>
      <c r="Z520" s="50" t="n">
        <v>436</v>
      </c>
      <c r="AA520" s="50" t="n">
        <v>49</v>
      </c>
      <c r="AB520" s="50" t="n">
        <v>209</v>
      </c>
      <c r="AC520" s="50" t="n">
        <v>436</v>
      </c>
      <c r="AD520" s="50" t="n">
        <v>39605.8</v>
      </c>
      <c r="AE520" s="50" t="n">
        <v>170</v>
      </c>
      <c r="AF520" s="50" t="n">
        <v>1135</v>
      </c>
      <c r="AG520" s="50" t="n">
        <v>82636.8</v>
      </c>
      <c r="AH520" s="50" t="n">
        <v>342</v>
      </c>
    </row>
    <row r="521" customFormat="false" ht="15" hidden="false" customHeight="false" outlineLevel="0" collapsed="false">
      <c r="A521" s="50" t="s">
        <v>1352</v>
      </c>
      <c r="B521" s="50" t="s">
        <v>151</v>
      </c>
      <c r="C521" s="50" t="s">
        <v>594</v>
      </c>
      <c r="D521" s="50" t="n">
        <v>2626</v>
      </c>
      <c r="E521" s="50" t="n">
        <v>1326</v>
      </c>
      <c r="F521" s="50" t="n">
        <v>437</v>
      </c>
      <c r="G521" s="50" t="n">
        <v>1197</v>
      </c>
      <c r="H521" s="50" t="n">
        <v>847</v>
      </c>
      <c r="I521" s="50" t="n">
        <v>157</v>
      </c>
      <c r="J521" s="50" t="n">
        <v>1424</v>
      </c>
      <c r="K521" s="50" t="n">
        <v>479</v>
      </c>
      <c r="L521" s="50" t="n">
        <v>22.818</v>
      </c>
      <c r="M521" s="50" t="n">
        <v>655</v>
      </c>
      <c r="N521" s="50" t="n">
        <v>583</v>
      </c>
      <c r="O521" s="50" t="n">
        <v>152</v>
      </c>
      <c r="P521" s="50" t="n">
        <v>29</v>
      </c>
      <c r="Q521" s="50" t="n">
        <v>1</v>
      </c>
      <c r="R521" s="50" t="n">
        <v>35</v>
      </c>
      <c r="S521" s="50" t="n">
        <v>62</v>
      </c>
      <c r="T521" s="50" t="n">
        <v>3</v>
      </c>
      <c r="U521" s="50" t="n">
        <v>7</v>
      </c>
      <c r="V521" s="50" t="n">
        <v>188</v>
      </c>
      <c r="W521" s="50" t="n">
        <v>230.95</v>
      </c>
      <c r="X521" s="50" t="n">
        <v>654</v>
      </c>
      <c r="Y521" s="50" t="n">
        <v>216.726</v>
      </c>
      <c r="Z521" s="50" t="n">
        <v>402</v>
      </c>
      <c r="AA521" s="50" t="n">
        <v>50</v>
      </c>
      <c r="AB521" s="50" t="n">
        <v>184</v>
      </c>
      <c r="AC521" s="50" t="n">
        <v>402</v>
      </c>
      <c r="AD521" s="50" t="n">
        <v>36574.5</v>
      </c>
      <c r="AE521" s="50" t="n">
        <v>145</v>
      </c>
      <c r="AF521" s="50" t="n">
        <v>1175</v>
      </c>
      <c r="AG521" s="50" t="n">
        <v>86400.3</v>
      </c>
      <c r="AH521" s="50" t="n">
        <v>463</v>
      </c>
    </row>
    <row r="522" customFormat="false" ht="15" hidden="false" customHeight="false" outlineLevel="0" collapsed="false">
      <c r="A522" s="50" t="s">
        <v>1353</v>
      </c>
      <c r="B522" s="50" t="s">
        <v>151</v>
      </c>
      <c r="C522" s="50" t="s">
        <v>595</v>
      </c>
      <c r="D522" s="50" t="n">
        <v>2219</v>
      </c>
      <c r="E522" s="50" t="n">
        <v>1166</v>
      </c>
      <c r="F522" s="50" t="n">
        <v>236</v>
      </c>
      <c r="G522" s="50" t="n">
        <v>1066</v>
      </c>
      <c r="H522" s="50" t="n">
        <v>807</v>
      </c>
      <c r="I522" s="50" t="n">
        <v>95</v>
      </c>
      <c r="J522" s="50" t="n">
        <v>1151</v>
      </c>
      <c r="K522" s="50" t="n">
        <v>359</v>
      </c>
      <c r="L522" s="50" t="n">
        <v>8.566</v>
      </c>
      <c r="M522" s="50" t="n">
        <v>608</v>
      </c>
      <c r="N522" s="50" t="n">
        <v>551</v>
      </c>
      <c r="O522" s="50" t="n">
        <v>167</v>
      </c>
      <c r="P522" s="50" t="n">
        <v>27</v>
      </c>
      <c r="Q522" s="50" t="n">
        <v>1</v>
      </c>
      <c r="R522" s="50" t="n">
        <v>6</v>
      </c>
      <c r="S522" s="50" t="n">
        <v>43</v>
      </c>
      <c r="T522" s="50" t="n">
        <v>13</v>
      </c>
      <c r="U522" s="50" t="n">
        <v>1</v>
      </c>
      <c r="V522" s="50" t="n">
        <v>99</v>
      </c>
      <c r="W522" s="50" t="n">
        <v>206.25</v>
      </c>
      <c r="X522" s="50" t="n">
        <v>606</v>
      </c>
      <c r="Y522" s="50" t="n">
        <v>197.934</v>
      </c>
      <c r="Z522" s="50" t="n">
        <v>453</v>
      </c>
      <c r="AA522" s="50" t="n">
        <v>14</v>
      </c>
      <c r="AB522" s="50" t="n">
        <v>154</v>
      </c>
      <c r="AC522" s="50" t="n">
        <v>451</v>
      </c>
      <c r="AD522" s="50" t="n">
        <v>38860</v>
      </c>
      <c r="AE522" s="50" t="n">
        <v>160</v>
      </c>
      <c r="AF522" s="50" t="n">
        <v>1012</v>
      </c>
      <c r="AG522" s="50" t="n">
        <v>71729.5</v>
      </c>
      <c r="AH522" s="50" t="n">
        <v>125</v>
      </c>
    </row>
    <row r="523" customFormat="false" ht="15" hidden="false" customHeight="false" outlineLevel="0" collapsed="false">
      <c r="A523" s="50" t="s">
        <v>1354</v>
      </c>
      <c r="B523" s="50" t="s">
        <v>151</v>
      </c>
      <c r="C523" s="50" t="s">
        <v>596</v>
      </c>
      <c r="D523" s="50" t="n">
        <v>1739</v>
      </c>
      <c r="E523" s="50" t="n">
        <v>1011</v>
      </c>
      <c r="F523" s="50" t="n">
        <v>188</v>
      </c>
      <c r="G523" s="50" t="n">
        <v>811</v>
      </c>
      <c r="H523" s="50" t="n">
        <v>594</v>
      </c>
      <c r="I523" s="50" t="n">
        <v>82</v>
      </c>
      <c r="J523" s="50" t="n">
        <v>924</v>
      </c>
      <c r="K523" s="50" t="n">
        <v>417</v>
      </c>
      <c r="L523" s="50" t="n">
        <v>-3.893</v>
      </c>
      <c r="M523" s="50" t="n">
        <v>479</v>
      </c>
      <c r="N523" s="50" t="n">
        <v>435</v>
      </c>
      <c r="O523" s="50" t="n">
        <v>120</v>
      </c>
      <c r="P523" s="50" t="n">
        <v>19</v>
      </c>
      <c r="Q523" s="50" t="n">
        <v>2</v>
      </c>
      <c r="R523" s="50" t="n">
        <v>5</v>
      </c>
      <c r="S523" s="50" t="n">
        <v>25</v>
      </c>
      <c r="T523" s="50" t="n">
        <v>12</v>
      </c>
      <c r="U523" s="50" t="n">
        <v>2</v>
      </c>
      <c r="V523" s="50" t="n">
        <v>93</v>
      </c>
      <c r="W523" s="50" t="n">
        <v>144.05</v>
      </c>
      <c r="X523" s="50" t="n">
        <v>469</v>
      </c>
      <c r="Y523" s="50" t="n">
        <v>133.45</v>
      </c>
      <c r="Z523" s="50" t="n">
        <v>349</v>
      </c>
      <c r="AA523" s="50" t="n">
        <v>8</v>
      </c>
      <c r="AB523" s="50" t="n">
        <v>97</v>
      </c>
      <c r="AC523" s="50" t="n">
        <v>345</v>
      </c>
      <c r="AD523" s="50" t="n">
        <v>28768</v>
      </c>
      <c r="AE523" s="50" t="n">
        <v>103</v>
      </c>
      <c r="AF523" s="50" t="n">
        <v>881</v>
      </c>
      <c r="AG523" s="50" t="n">
        <v>59743.1</v>
      </c>
      <c r="AH523" s="50" t="n">
        <v>40</v>
      </c>
    </row>
    <row r="524" customFormat="false" ht="15" hidden="false" customHeight="false" outlineLevel="0" collapsed="false">
      <c r="A524" s="50" t="s">
        <v>1355</v>
      </c>
      <c r="B524" s="50" t="s">
        <v>151</v>
      </c>
      <c r="C524" s="50" t="s">
        <v>597</v>
      </c>
      <c r="D524" s="50" t="n">
        <v>1738</v>
      </c>
      <c r="E524" s="50" t="n">
        <v>813</v>
      </c>
      <c r="F524" s="50" t="n">
        <v>164</v>
      </c>
      <c r="G524" s="50" t="n">
        <v>829</v>
      </c>
      <c r="H524" s="50" t="n">
        <v>528</v>
      </c>
      <c r="I524" s="50" t="n">
        <v>64</v>
      </c>
      <c r="J524" s="50" t="n">
        <v>904</v>
      </c>
      <c r="K524" s="50" t="n">
        <v>285</v>
      </c>
      <c r="L524" s="50" t="n">
        <v>5.148</v>
      </c>
      <c r="M524" s="50" t="n">
        <v>451</v>
      </c>
      <c r="N524" s="50" t="n">
        <v>407</v>
      </c>
      <c r="O524" s="50" t="n">
        <v>108</v>
      </c>
      <c r="P524" s="50" t="n">
        <v>17</v>
      </c>
      <c r="Q524" s="50" t="n">
        <v>0</v>
      </c>
      <c r="R524" s="50" t="n">
        <v>18</v>
      </c>
      <c r="S524" s="50" t="n">
        <v>35</v>
      </c>
      <c r="T524" s="50" t="n">
        <v>6</v>
      </c>
      <c r="U524" s="50" t="n">
        <v>3</v>
      </c>
      <c r="V524" s="50" t="n">
        <v>99</v>
      </c>
      <c r="W524" s="50" t="n">
        <v>150.95</v>
      </c>
      <c r="X524" s="50" t="n">
        <v>450</v>
      </c>
      <c r="Y524" s="50" t="n">
        <v>141.152</v>
      </c>
      <c r="Z524" s="50" t="n">
        <v>311</v>
      </c>
      <c r="AA524" s="50" t="n">
        <v>21</v>
      </c>
      <c r="AB524" s="50" t="n">
        <v>131</v>
      </c>
      <c r="AC524" s="50" t="n">
        <v>311</v>
      </c>
      <c r="AD524" s="50" t="n">
        <v>27699.9</v>
      </c>
      <c r="AE524" s="50" t="n">
        <v>111</v>
      </c>
      <c r="AF524" s="50" t="n">
        <v>719</v>
      </c>
      <c r="AG524" s="50" t="n">
        <v>50918.1</v>
      </c>
      <c r="AH524" s="50" t="n">
        <v>67</v>
      </c>
    </row>
    <row r="525" customFormat="false" ht="15" hidden="false" customHeight="false" outlineLevel="0" collapsed="false">
      <c r="A525" s="50" t="s">
        <v>1356</v>
      </c>
      <c r="B525" s="50" t="s">
        <v>151</v>
      </c>
      <c r="C525" s="50" t="s">
        <v>598</v>
      </c>
      <c r="D525" s="50" t="n">
        <v>1810</v>
      </c>
      <c r="E525" s="50" t="n">
        <v>738</v>
      </c>
      <c r="F525" s="50" t="n">
        <v>112</v>
      </c>
      <c r="G525" s="50" t="n">
        <v>866</v>
      </c>
      <c r="H525" s="50" t="n">
        <v>507</v>
      </c>
      <c r="I525" s="50" t="n">
        <v>41</v>
      </c>
      <c r="J525" s="50" t="n">
        <v>942</v>
      </c>
      <c r="K525" s="50" t="n">
        <v>231</v>
      </c>
      <c r="L525" s="50" t="n">
        <v>0.295</v>
      </c>
      <c r="M525" s="50" t="n">
        <v>451</v>
      </c>
      <c r="N525" s="50" t="n">
        <v>385</v>
      </c>
      <c r="O525" s="50" t="n">
        <v>94</v>
      </c>
      <c r="P525" s="50" t="n">
        <v>14</v>
      </c>
      <c r="Q525" s="50" t="n">
        <v>1</v>
      </c>
      <c r="R525" s="50" t="n">
        <v>10</v>
      </c>
      <c r="S525" s="50" t="n">
        <v>54</v>
      </c>
      <c r="T525" s="50" t="n">
        <v>7</v>
      </c>
      <c r="U525" s="50" t="n">
        <v>5</v>
      </c>
      <c r="V525" s="50" t="n">
        <v>73</v>
      </c>
      <c r="W525" s="50" t="n">
        <v>143.9</v>
      </c>
      <c r="X525" s="50" t="n">
        <v>451</v>
      </c>
      <c r="Y525" s="50" t="n">
        <v>139.754</v>
      </c>
      <c r="Z525" s="50" t="n">
        <v>317</v>
      </c>
      <c r="AA525" s="50" t="n">
        <v>18</v>
      </c>
      <c r="AB525" s="50" t="n">
        <v>96</v>
      </c>
      <c r="AC525" s="50" t="n">
        <v>317</v>
      </c>
      <c r="AD525" s="50" t="n">
        <v>27485</v>
      </c>
      <c r="AE525" s="50" t="n">
        <v>106</v>
      </c>
      <c r="AF525" s="50" t="n">
        <v>634</v>
      </c>
      <c r="AG525" s="50" t="n">
        <v>43616.6</v>
      </c>
      <c r="AH525" s="50" t="n">
        <v>30</v>
      </c>
    </row>
    <row r="526" customFormat="false" ht="15" hidden="false" customHeight="false" outlineLevel="0" collapsed="false">
      <c r="A526" s="50" t="s">
        <v>1357</v>
      </c>
      <c r="B526" s="50" t="s">
        <v>151</v>
      </c>
      <c r="C526" s="50" t="s">
        <v>599</v>
      </c>
      <c r="D526" s="50" t="n">
        <v>1749</v>
      </c>
      <c r="E526" s="50" t="n">
        <v>731</v>
      </c>
      <c r="F526" s="50" t="n">
        <v>244</v>
      </c>
      <c r="G526" s="50" t="n">
        <v>766</v>
      </c>
      <c r="H526" s="50" t="n">
        <v>440</v>
      </c>
      <c r="I526" s="50" t="n">
        <v>95</v>
      </c>
      <c r="J526" s="50" t="n">
        <v>968</v>
      </c>
      <c r="K526" s="50" t="n">
        <v>291</v>
      </c>
      <c r="L526" s="50" t="n">
        <v>19.963</v>
      </c>
      <c r="M526" s="50" t="n">
        <v>419</v>
      </c>
      <c r="N526" s="50" t="n">
        <v>368</v>
      </c>
      <c r="O526" s="50" t="n">
        <v>103</v>
      </c>
      <c r="P526" s="50" t="n">
        <v>14</v>
      </c>
      <c r="Q526" s="50" t="n">
        <v>1</v>
      </c>
      <c r="R526" s="50" t="n">
        <v>20</v>
      </c>
      <c r="S526" s="50" t="n">
        <v>47</v>
      </c>
      <c r="T526" s="50" t="n">
        <v>4</v>
      </c>
      <c r="U526" s="50" t="n">
        <v>0</v>
      </c>
      <c r="V526" s="50" t="n">
        <v>139</v>
      </c>
      <c r="W526" s="50" t="n">
        <v>153.9</v>
      </c>
      <c r="X526" s="50" t="n">
        <v>414</v>
      </c>
      <c r="Y526" s="50" t="n">
        <v>145.795</v>
      </c>
      <c r="Z526" s="50" t="n">
        <v>229</v>
      </c>
      <c r="AA526" s="50" t="n">
        <v>35</v>
      </c>
      <c r="AB526" s="50" t="n">
        <v>123</v>
      </c>
      <c r="AC526" s="50" t="n">
        <v>227</v>
      </c>
      <c r="AD526" s="50" t="n">
        <v>21368.5</v>
      </c>
      <c r="AE526" s="50" t="n">
        <v>82</v>
      </c>
      <c r="AF526" s="50" t="n">
        <v>648</v>
      </c>
      <c r="AG526" s="50" t="n">
        <v>50440.2</v>
      </c>
      <c r="AH526" s="50" t="n">
        <v>478</v>
      </c>
    </row>
    <row r="527" customFormat="false" ht="15" hidden="false" customHeight="false" outlineLevel="0" collapsed="false">
      <c r="A527" s="50" t="s">
        <v>1358</v>
      </c>
      <c r="B527" s="50" t="s">
        <v>151</v>
      </c>
      <c r="C527" s="50" t="s">
        <v>600</v>
      </c>
      <c r="D527" s="50" t="n">
        <v>1345</v>
      </c>
      <c r="E527" s="50" t="n">
        <v>607</v>
      </c>
      <c r="F527" s="50" t="n">
        <v>116</v>
      </c>
      <c r="G527" s="50" t="n">
        <v>673</v>
      </c>
      <c r="H527" s="50" t="n">
        <v>434</v>
      </c>
      <c r="I527" s="50" t="n">
        <v>46</v>
      </c>
      <c r="J527" s="50" t="n">
        <v>672</v>
      </c>
      <c r="K527" s="50" t="n">
        <v>173</v>
      </c>
      <c r="L527" s="50" t="n">
        <v>-11.393</v>
      </c>
      <c r="M527" s="50" t="n">
        <v>362</v>
      </c>
      <c r="N527" s="50" t="n">
        <v>324</v>
      </c>
      <c r="O527" s="50" t="n">
        <v>77</v>
      </c>
      <c r="P527" s="50" t="n">
        <v>12</v>
      </c>
      <c r="Q527" s="50" t="n">
        <v>0</v>
      </c>
      <c r="R527" s="50" t="n">
        <v>3</v>
      </c>
      <c r="S527" s="50" t="n">
        <v>28</v>
      </c>
      <c r="T527" s="50" t="n">
        <v>5</v>
      </c>
      <c r="U527" s="50" t="n">
        <v>1</v>
      </c>
      <c r="V527" s="50" t="n">
        <v>72</v>
      </c>
      <c r="W527" s="50" t="n">
        <v>101.3</v>
      </c>
      <c r="X527" s="50" t="n">
        <v>359</v>
      </c>
      <c r="Y527" s="50" t="n">
        <v>102.748</v>
      </c>
      <c r="Z527" s="50" t="n">
        <v>255</v>
      </c>
      <c r="AA527" s="50" t="n">
        <v>6</v>
      </c>
      <c r="AB527" s="50" t="n">
        <v>84</v>
      </c>
      <c r="AC527" s="50" t="n">
        <v>254</v>
      </c>
      <c r="AD527" s="50" t="n">
        <v>21585.5</v>
      </c>
      <c r="AE527" s="50" t="n">
        <v>87</v>
      </c>
      <c r="AF527" s="50" t="n">
        <v>529</v>
      </c>
      <c r="AG527" s="50" t="n">
        <v>37262.6</v>
      </c>
      <c r="AH527" s="50" t="n">
        <v>26</v>
      </c>
    </row>
    <row r="528" customFormat="false" ht="15" hidden="false" customHeight="false" outlineLevel="0" collapsed="false">
      <c r="A528" s="50" t="s">
        <v>1359</v>
      </c>
      <c r="B528" s="50" t="s">
        <v>151</v>
      </c>
      <c r="C528" s="50" t="s">
        <v>601</v>
      </c>
      <c r="D528" s="50" t="n">
        <v>1322</v>
      </c>
      <c r="E528" s="50" t="n">
        <v>685</v>
      </c>
      <c r="F528" s="50" t="n">
        <v>181</v>
      </c>
      <c r="G528" s="50" t="n">
        <v>617</v>
      </c>
      <c r="H528" s="50" t="n">
        <v>420</v>
      </c>
      <c r="I528" s="50" t="n">
        <v>68</v>
      </c>
      <c r="J528" s="50" t="n">
        <v>705</v>
      </c>
      <c r="K528" s="50" t="n">
        <v>265</v>
      </c>
      <c r="L528" s="50" t="n">
        <v>-1.593</v>
      </c>
      <c r="M528" s="50" t="n">
        <v>339</v>
      </c>
      <c r="N528" s="50" t="n">
        <v>312</v>
      </c>
      <c r="O528" s="50" t="n">
        <v>85</v>
      </c>
      <c r="P528" s="50" t="n">
        <v>15</v>
      </c>
      <c r="Q528" s="50" t="n">
        <v>4</v>
      </c>
      <c r="R528" s="50" t="n">
        <v>6</v>
      </c>
      <c r="S528" s="50" t="n">
        <v>20</v>
      </c>
      <c r="T528" s="50" t="n">
        <v>5</v>
      </c>
      <c r="U528" s="50" t="n">
        <v>2</v>
      </c>
      <c r="V528" s="50" t="n">
        <v>82</v>
      </c>
      <c r="W528" s="50" t="n">
        <v>108.65</v>
      </c>
      <c r="X528" s="50" t="n">
        <v>336</v>
      </c>
      <c r="Y528" s="50" t="n">
        <v>106.231</v>
      </c>
      <c r="Z528" s="50" t="n">
        <v>232</v>
      </c>
      <c r="AA528" s="50" t="n">
        <v>16</v>
      </c>
      <c r="AB528" s="50" t="n">
        <v>87</v>
      </c>
      <c r="AC528" s="50" t="n">
        <v>229</v>
      </c>
      <c r="AD528" s="50" t="n">
        <v>20054.6</v>
      </c>
      <c r="AE528" s="50" t="n">
        <v>85</v>
      </c>
      <c r="AF528" s="50" t="n">
        <v>597</v>
      </c>
      <c r="AG528" s="50" t="n">
        <v>45053.4</v>
      </c>
      <c r="AH528" s="50" t="n">
        <v>336</v>
      </c>
    </row>
    <row r="529" customFormat="false" ht="15" hidden="false" customHeight="false" outlineLevel="0" collapsed="false">
      <c r="A529" s="50" t="s">
        <v>1360</v>
      </c>
      <c r="B529" s="50" t="s">
        <v>151</v>
      </c>
      <c r="C529" s="50" t="s">
        <v>602</v>
      </c>
      <c r="D529" s="50" t="n">
        <v>1121</v>
      </c>
      <c r="E529" s="50" t="n">
        <v>594</v>
      </c>
      <c r="F529" s="50" t="n">
        <v>138</v>
      </c>
      <c r="G529" s="50" t="n">
        <v>539</v>
      </c>
      <c r="H529" s="50" t="n">
        <v>406</v>
      </c>
      <c r="I529" s="50" t="n">
        <v>55</v>
      </c>
      <c r="J529" s="50" t="n">
        <v>582</v>
      </c>
      <c r="K529" s="50" t="n">
        <v>188</v>
      </c>
      <c r="L529" s="50" t="n">
        <v>-8.207</v>
      </c>
      <c r="M529" s="50" t="n">
        <v>298</v>
      </c>
      <c r="N529" s="50" t="n">
        <v>256</v>
      </c>
      <c r="O529" s="50" t="n">
        <v>44</v>
      </c>
      <c r="P529" s="50" t="n">
        <v>6</v>
      </c>
      <c r="Q529" s="50" t="n">
        <v>0</v>
      </c>
      <c r="R529" s="50" t="n">
        <v>10</v>
      </c>
      <c r="S529" s="50" t="n">
        <v>28</v>
      </c>
      <c r="T529" s="50" t="n">
        <v>8</v>
      </c>
      <c r="U529" s="50" t="n">
        <v>2</v>
      </c>
      <c r="V529" s="50" t="n">
        <v>63</v>
      </c>
      <c r="W529" s="50" t="n">
        <v>77.7</v>
      </c>
      <c r="X529" s="50" t="n">
        <v>294</v>
      </c>
      <c r="Y529" s="50" t="n">
        <v>85.757</v>
      </c>
      <c r="Z529" s="50" t="n">
        <v>198</v>
      </c>
      <c r="AA529" s="50" t="n">
        <v>17</v>
      </c>
      <c r="AB529" s="50" t="n">
        <v>81</v>
      </c>
      <c r="AC529" s="50" t="n">
        <v>197</v>
      </c>
      <c r="AD529" s="50" t="n">
        <v>17358.9</v>
      </c>
      <c r="AE529" s="50" t="n">
        <v>58</v>
      </c>
      <c r="AF529" s="50" t="n">
        <v>515</v>
      </c>
      <c r="AG529" s="50" t="n">
        <v>38195.7</v>
      </c>
      <c r="AH529" s="50" t="n">
        <v>221</v>
      </c>
    </row>
    <row r="530" customFormat="false" ht="15" hidden="false" customHeight="false" outlineLevel="0" collapsed="false">
      <c r="A530" s="50" t="s">
        <v>1361</v>
      </c>
      <c r="B530" s="50" t="s">
        <v>151</v>
      </c>
      <c r="C530" s="50" t="s">
        <v>603</v>
      </c>
      <c r="D530" s="50" t="n">
        <v>1267</v>
      </c>
      <c r="E530" s="50" t="n">
        <v>523</v>
      </c>
      <c r="F530" s="50" t="n">
        <v>189</v>
      </c>
      <c r="G530" s="50" t="n">
        <v>586</v>
      </c>
      <c r="H530" s="50" t="n">
        <v>380</v>
      </c>
      <c r="I530" s="50" t="n">
        <v>107</v>
      </c>
      <c r="J530" s="50" t="n">
        <v>681</v>
      </c>
      <c r="K530" s="50" t="n">
        <v>143</v>
      </c>
      <c r="L530" s="50" t="n">
        <v>10.22</v>
      </c>
      <c r="M530" s="50" t="n">
        <v>287</v>
      </c>
      <c r="N530" s="50" t="n">
        <v>241</v>
      </c>
      <c r="O530" s="50" t="n">
        <v>56</v>
      </c>
      <c r="P530" s="50" t="n">
        <v>14</v>
      </c>
      <c r="Q530" s="50" t="n">
        <v>1</v>
      </c>
      <c r="R530" s="50" t="n">
        <v>17</v>
      </c>
      <c r="S530" s="50" t="n">
        <v>42</v>
      </c>
      <c r="T530" s="50" t="n">
        <v>1</v>
      </c>
      <c r="U530" s="50" t="n">
        <v>3</v>
      </c>
      <c r="V530" s="50" t="n">
        <v>108</v>
      </c>
      <c r="W530" s="50" t="n">
        <v>104.8</v>
      </c>
      <c r="X530" s="50" t="n">
        <v>287</v>
      </c>
      <c r="Y530" s="50" t="n">
        <v>95.359</v>
      </c>
      <c r="Z530" s="50" t="n">
        <v>136</v>
      </c>
      <c r="AA530" s="50" t="n">
        <v>27</v>
      </c>
      <c r="AB530" s="50" t="n">
        <v>67</v>
      </c>
      <c r="AC530" s="50" t="n">
        <v>136</v>
      </c>
      <c r="AD530" s="50" t="n">
        <v>12496.1</v>
      </c>
      <c r="AE530" s="50" t="n">
        <v>48</v>
      </c>
      <c r="AF530" s="50" t="n">
        <v>461</v>
      </c>
      <c r="AG530" s="50" t="n">
        <v>34474.3</v>
      </c>
      <c r="AH530" s="50" t="n">
        <v>237</v>
      </c>
    </row>
    <row r="531" customFormat="false" ht="15" hidden="false" customHeight="false" outlineLevel="0" collapsed="false">
      <c r="A531" s="50" t="s">
        <v>1362</v>
      </c>
      <c r="B531" s="50" t="s">
        <v>151</v>
      </c>
      <c r="C531" s="50" t="s">
        <v>604</v>
      </c>
      <c r="D531" s="50" t="n">
        <v>1245</v>
      </c>
      <c r="E531" s="50" t="n">
        <v>528</v>
      </c>
      <c r="F531" s="50" t="n">
        <v>150</v>
      </c>
      <c r="G531" s="50" t="n">
        <v>569</v>
      </c>
      <c r="H531" s="50" t="n">
        <v>349</v>
      </c>
      <c r="I531" s="50" t="n">
        <v>63</v>
      </c>
      <c r="J531" s="50" t="n">
        <v>671</v>
      </c>
      <c r="K531" s="50" t="n">
        <v>179</v>
      </c>
      <c r="L531" s="50" t="n">
        <v>-11.599</v>
      </c>
      <c r="M531" s="50" t="n">
        <v>280</v>
      </c>
      <c r="N531" s="50" t="n">
        <v>251</v>
      </c>
      <c r="O531" s="50" t="n">
        <v>51</v>
      </c>
      <c r="P531" s="50" t="n">
        <v>7</v>
      </c>
      <c r="Q531" s="50" t="n">
        <v>0</v>
      </c>
      <c r="R531" s="50" t="n">
        <v>8</v>
      </c>
      <c r="S531" s="50" t="n">
        <v>27</v>
      </c>
      <c r="T531" s="50" t="n">
        <v>2</v>
      </c>
      <c r="U531" s="50" t="n">
        <v>0</v>
      </c>
      <c r="V531" s="50" t="n">
        <v>80</v>
      </c>
      <c r="W531" s="50" t="n">
        <v>76.75</v>
      </c>
      <c r="X531" s="50" t="n">
        <v>276</v>
      </c>
      <c r="Y531" s="50" t="n">
        <v>83.797</v>
      </c>
      <c r="Z531" s="50" t="n">
        <v>171</v>
      </c>
      <c r="AA531" s="50" t="n">
        <v>13</v>
      </c>
      <c r="AB531" s="50" t="n">
        <v>63</v>
      </c>
      <c r="AC531" s="50" t="n">
        <v>168</v>
      </c>
      <c r="AD531" s="50" t="n">
        <v>14975.1</v>
      </c>
      <c r="AE531" s="50" t="n">
        <v>69</v>
      </c>
      <c r="AF531" s="50" t="n">
        <v>470</v>
      </c>
      <c r="AG531" s="50" t="n">
        <v>34547.9</v>
      </c>
      <c r="AH531" s="50" t="n">
        <v>179</v>
      </c>
    </row>
    <row r="532" customFormat="false" ht="15" hidden="false" customHeight="false" outlineLevel="0" collapsed="false">
      <c r="A532" s="50" t="s">
        <v>1363</v>
      </c>
      <c r="B532" s="50" t="s">
        <v>151</v>
      </c>
      <c r="C532" s="50" t="s">
        <v>605</v>
      </c>
      <c r="D532" s="50" t="n">
        <v>653</v>
      </c>
      <c r="E532" s="50" t="n">
        <v>293</v>
      </c>
      <c r="F532" s="50" t="n">
        <v>84</v>
      </c>
      <c r="G532" s="50" t="n">
        <v>338</v>
      </c>
      <c r="H532" s="50" t="n">
        <v>207</v>
      </c>
      <c r="I532" s="50" t="n">
        <v>42</v>
      </c>
      <c r="J532" s="50" t="n">
        <v>310</v>
      </c>
      <c r="K532" s="50" t="n">
        <v>86</v>
      </c>
      <c r="L532" s="50" t="n">
        <v>7.069</v>
      </c>
      <c r="M532" s="50" t="n">
        <v>163</v>
      </c>
      <c r="N532" s="50" t="n">
        <v>148</v>
      </c>
      <c r="O532" s="50" t="n">
        <v>39</v>
      </c>
      <c r="P532" s="50" t="n">
        <v>6</v>
      </c>
      <c r="Q532" s="50" t="n">
        <v>0</v>
      </c>
      <c r="R532" s="50" t="n">
        <v>11</v>
      </c>
      <c r="S532" s="50" t="n">
        <v>15</v>
      </c>
      <c r="T532" s="50" t="n">
        <v>0</v>
      </c>
      <c r="U532" s="50" t="n">
        <v>0</v>
      </c>
      <c r="V532" s="50" t="n">
        <v>45</v>
      </c>
      <c r="W532" s="50" t="n">
        <v>59.8</v>
      </c>
      <c r="X532" s="50" t="n">
        <v>161</v>
      </c>
      <c r="Y532" s="50" t="n">
        <v>56.313</v>
      </c>
      <c r="Z532" s="50" t="n">
        <v>103</v>
      </c>
      <c r="AA532" s="50" t="n">
        <v>15</v>
      </c>
      <c r="AB532" s="50" t="n">
        <v>47</v>
      </c>
      <c r="AC532" s="50" t="n">
        <v>103</v>
      </c>
      <c r="AD532" s="50" t="n">
        <v>9343.8</v>
      </c>
      <c r="AE532" s="50" t="n">
        <v>39</v>
      </c>
      <c r="AF532" s="50" t="n">
        <v>261</v>
      </c>
      <c r="AG532" s="50" t="n">
        <v>19306</v>
      </c>
      <c r="AH532" s="50" t="n">
        <v>103</v>
      </c>
    </row>
    <row r="533" customFormat="false" ht="15" hidden="false" customHeight="false" outlineLevel="0" collapsed="false">
      <c r="A533" s="50" t="s">
        <v>1364</v>
      </c>
      <c r="B533" s="50" t="s">
        <v>151</v>
      </c>
      <c r="C533" s="50" t="s">
        <v>606</v>
      </c>
      <c r="D533" s="50" t="n">
        <v>612</v>
      </c>
      <c r="E533" s="50" t="n">
        <v>274</v>
      </c>
      <c r="F533" s="50" t="n">
        <v>62</v>
      </c>
      <c r="G533" s="50" t="n">
        <v>298</v>
      </c>
      <c r="H533" s="50" t="n">
        <v>192</v>
      </c>
      <c r="I533" s="50" t="n">
        <v>23</v>
      </c>
      <c r="J533" s="50" t="n">
        <v>314</v>
      </c>
      <c r="K533" s="50" t="n">
        <v>82</v>
      </c>
      <c r="L533" s="50" t="n">
        <v>6.699</v>
      </c>
      <c r="M533" s="50" t="n">
        <v>159</v>
      </c>
      <c r="N533" s="50" t="n">
        <v>135</v>
      </c>
      <c r="O533" s="50" t="n">
        <v>36</v>
      </c>
      <c r="P533" s="50" t="n">
        <v>6</v>
      </c>
      <c r="Q533" s="50" t="n">
        <v>0</v>
      </c>
      <c r="R533" s="50" t="n">
        <v>7</v>
      </c>
      <c r="S533" s="50" t="n">
        <v>23</v>
      </c>
      <c r="T533" s="50" t="n">
        <v>0</v>
      </c>
      <c r="U533" s="50" t="n">
        <v>0</v>
      </c>
      <c r="V533" s="50" t="n">
        <v>41</v>
      </c>
      <c r="W533" s="50" t="n">
        <v>59</v>
      </c>
      <c r="X533" s="50" t="n">
        <v>159</v>
      </c>
      <c r="Y533" s="50" t="n">
        <v>54.102</v>
      </c>
      <c r="Z533" s="50" t="n">
        <v>94</v>
      </c>
      <c r="AA533" s="50" t="n">
        <v>10</v>
      </c>
      <c r="AB533" s="50" t="n">
        <v>44</v>
      </c>
      <c r="AC533" s="50" t="n">
        <v>94</v>
      </c>
      <c r="AD533" s="50" t="n">
        <v>8631.2</v>
      </c>
      <c r="AE533" s="50" t="n">
        <v>36</v>
      </c>
      <c r="AF533" s="50" t="n">
        <v>243</v>
      </c>
      <c r="AG533" s="50" t="n">
        <v>17677.1</v>
      </c>
      <c r="AH533" s="50" t="n">
        <v>64</v>
      </c>
    </row>
    <row r="534" customFormat="false" ht="15" hidden="false" customHeight="false" outlineLevel="0" collapsed="false">
      <c r="A534" s="50" t="s">
        <v>1365</v>
      </c>
      <c r="B534" s="50" t="s">
        <v>151</v>
      </c>
      <c r="C534" s="50" t="s">
        <v>356</v>
      </c>
      <c r="D534" s="50" t="n">
        <v>495</v>
      </c>
      <c r="E534" s="50" t="n">
        <v>282</v>
      </c>
      <c r="F534" s="50" t="n">
        <v>53</v>
      </c>
      <c r="G534" s="50" t="n">
        <v>240</v>
      </c>
      <c r="H534" s="50" t="n">
        <v>178</v>
      </c>
      <c r="I534" s="50" t="n">
        <v>28</v>
      </c>
      <c r="J534" s="50" t="n">
        <v>254</v>
      </c>
      <c r="K534" s="50" t="n">
        <v>104</v>
      </c>
      <c r="L534" s="50" t="n">
        <v>-5.94</v>
      </c>
      <c r="M534" s="50" t="n">
        <v>130</v>
      </c>
      <c r="N534" s="50" t="n">
        <v>123</v>
      </c>
      <c r="O534" s="50" t="n">
        <v>25</v>
      </c>
      <c r="P534" s="50" t="n">
        <v>5</v>
      </c>
      <c r="Q534" s="50" t="n">
        <v>0</v>
      </c>
      <c r="R534" s="50" t="n">
        <v>5</v>
      </c>
      <c r="S534" s="50" t="n">
        <v>4</v>
      </c>
      <c r="T534" s="50" t="n">
        <v>2</v>
      </c>
      <c r="U534" s="50" t="n">
        <v>1</v>
      </c>
      <c r="V534" s="50" t="n">
        <v>22</v>
      </c>
      <c r="W534" s="50" t="n">
        <v>33.95</v>
      </c>
      <c r="X534" s="50" t="n">
        <v>130</v>
      </c>
      <c r="Y534" s="50" t="n">
        <v>39.466</v>
      </c>
      <c r="Z534" s="50" t="n">
        <v>102</v>
      </c>
      <c r="AA534" s="50" t="n">
        <v>7</v>
      </c>
      <c r="AB534" s="50" t="n">
        <v>35</v>
      </c>
      <c r="AC534" s="50" t="n">
        <v>102</v>
      </c>
      <c r="AD534" s="50" t="n">
        <v>8949.1</v>
      </c>
      <c r="AE534" s="50" t="n">
        <v>37</v>
      </c>
      <c r="AF534" s="50" t="n">
        <v>246</v>
      </c>
      <c r="AG534" s="50" t="n">
        <v>17481.2</v>
      </c>
      <c r="AH534" s="50" t="n">
        <v>35</v>
      </c>
    </row>
    <row r="535" customFormat="false" ht="15" hidden="false" customHeight="false" outlineLevel="0" collapsed="false">
      <c r="A535" s="50" t="s">
        <v>1366</v>
      </c>
      <c r="B535" s="50" t="s">
        <v>151</v>
      </c>
      <c r="C535" s="50" t="s">
        <v>609</v>
      </c>
      <c r="D535" s="50" t="n">
        <v>463</v>
      </c>
      <c r="E535" s="50" t="n">
        <v>228</v>
      </c>
      <c r="F535" s="50" t="n">
        <v>49</v>
      </c>
      <c r="G535" s="50" t="n">
        <v>218</v>
      </c>
      <c r="H535" s="50" t="n">
        <v>150</v>
      </c>
      <c r="I535" s="50" t="n">
        <v>20</v>
      </c>
      <c r="J535" s="50" t="n">
        <v>245</v>
      </c>
      <c r="K535" s="50" t="n">
        <v>78</v>
      </c>
      <c r="L535" s="50" t="n">
        <v>-6.567</v>
      </c>
      <c r="M535" s="50" t="n">
        <v>117</v>
      </c>
      <c r="N535" s="50" t="n">
        <v>104</v>
      </c>
      <c r="O535" s="50" t="n">
        <v>22</v>
      </c>
      <c r="P535" s="50" t="n">
        <v>4</v>
      </c>
      <c r="Q535" s="50" t="n">
        <v>0</v>
      </c>
      <c r="R535" s="50" t="n">
        <v>1</v>
      </c>
      <c r="S535" s="50" t="n">
        <v>9</v>
      </c>
      <c r="T535" s="50" t="n">
        <v>2</v>
      </c>
      <c r="U535" s="50" t="n">
        <v>1</v>
      </c>
      <c r="V535" s="50" t="n">
        <v>26</v>
      </c>
      <c r="W535" s="50" t="n">
        <v>30</v>
      </c>
      <c r="X535" s="50" t="n">
        <v>116</v>
      </c>
      <c r="Y535" s="50" t="n">
        <v>33.478</v>
      </c>
      <c r="Z535" s="50" t="n">
        <v>80</v>
      </c>
      <c r="AA535" s="50" t="n">
        <v>4</v>
      </c>
      <c r="AB535" s="50" t="n">
        <v>35</v>
      </c>
      <c r="AC535" s="50" t="n">
        <v>80</v>
      </c>
      <c r="AD535" s="50" t="n">
        <v>6981.1</v>
      </c>
      <c r="AE535" s="50" t="n">
        <v>24</v>
      </c>
      <c r="AF535" s="50" t="n">
        <v>202</v>
      </c>
      <c r="AG535" s="50" t="n">
        <v>14673.9</v>
      </c>
      <c r="AH535" s="50" t="n">
        <v>49</v>
      </c>
    </row>
    <row r="536" customFormat="false" ht="15" hidden="false" customHeight="false" outlineLevel="0" collapsed="false">
      <c r="A536" s="50" t="s">
        <v>1367</v>
      </c>
      <c r="B536" s="50" t="s">
        <v>151</v>
      </c>
      <c r="C536" s="50" t="s">
        <v>611</v>
      </c>
      <c r="D536" s="50" t="n">
        <v>424</v>
      </c>
      <c r="E536" s="50" t="n">
        <v>233</v>
      </c>
      <c r="F536" s="50" t="n">
        <v>72</v>
      </c>
      <c r="G536" s="50" t="n">
        <v>209</v>
      </c>
      <c r="H536" s="50" t="n">
        <v>161</v>
      </c>
      <c r="I536" s="50" t="n">
        <v>39</v>
      </c>
      <c r="J536" s="50" t="n">
        <v>215</v>
      </c>
      <c r="K536" s="50" t="n">
        <v>72</v>
      </c>
      <c r="L536" s="50" t="n">
        <v>-3.265</v>
      </c>
      <c r="M536" s="50" t="n">
        <v>107</v>
      </c>
      <c r="N536" s="50" t="n">
        <v>95</v>
      </c>
      <c r="O536" s="50" t="n">
        <v>20</v>
      </c>
      <c r="P536" s="50" t="n">
        <v>4</v>
      </c>
      <c r="Q536" s="50" t="n">
        <v>2</v>
      </c>
      <c r="R536" s="50" t="n">
        <v>3</v>
      </c>
      <c r="S536" s="50" t="n">
        <v>9</v>
      </c>
      <c r="T536" s="50" t="n">
        <v>1</v>
      </c>
      <c r="U536" s="50" t="n">
        <v>1</v>
      </c>
      <c r="V536" s="50" t="n">
        <v>38</v>
      </c>
      <c r="W536" s="50" t="n">
        <v>31.1</v>
      </c>
      <c r="X536" s="50" t="n">
        <v>106</v>
      </c>
      <c r="Y536" s="50" t="n">
        <v>26.694</v>
      </c>
      <c r="Z536" s="50" t="n">
        <v>59</v>
      </c>
      <c r="AA536" s="50" t="n">
        <v>4</v>
      </c>
      <c r="AB536" s="50" t="n">
        <v>16</v>
      </c>
      <c r="AC536" s="50" t="n">
        <v>59</v>
      </c>
      <c r="AD536" s="50" t="n">
        <v>4910.4</v>
      </c>
      <c r="AE536" s="50" t="n">
        <v>24</v>
      </c>
      <c r="AF536" s="50" t="n">
        <v>200</v>
      </c>
      <c r="AG536" s="50" t="n">
        <v>14073.6</v>
      </c>
      <c r="AH536" s="50" t="n">
        <v>22</v>
      </c>
    </row>
    <row r="537" customFormat="false" ht="15" hidden="false" customHeight="false" outlineLevel="0" collapsed="false">
      <c r="A537" s="50" t="s">
        <v>1368</v>
      </c>
      <c r="B537" s="50" t="s">
        <v>151</v>
      </c>
      <c r="C537" s="50" t="s">
        <v>612</v>
      </c>
      <c r="D537" s="50" t="n">
        <v>264</v>
      </c>
      <c r="E537" s="50" t="n">
        <v>147</v>
      </c>
      <c r="F537" s="50" t="n">
        <v>24</v>
      </c>
      <c r="G537" s="50" t="n">
        <v>124</v>
      </c>
      <c r="H537" s="50" t="n">
        <v>91</v>
      </c>
      <c r="I537" s="50" t="n">
        <v>7</v>
      </c>
      <c r="J537" s="50" t="n">
        <v>140</v>
      </c>
      <c r="K537" s="50" t="n">
        <v>56</v>
      </c>
      <c r="L537" s="50" t="n">
        <v>-1.982</v>
      </c>
      <c r="M537" s="50" t="n">
        <v>68</v>
      </c>
      <c r="N537" s="50" t="n">
        <v>63</v>
      </c>
      <c r="O537" s="50" t="n">
        <v>16</v>
      </c>
      <c r="P537" s="50" t="n">
        <v>3</v>
      </c>
      <c r="Q537" s="50" t="n">
        <v>0</v>
      </c>
      <c r="R537" s="50" t="n">
        <v>1</v>
      </c>
      <c r="S537" s="50" t="n">
        <v>4</v>
      </c>
      <c r="T537" s="50" t="n">
        <v>0</v>
      </c>
      <c r="U537" s="50" t="n">
        <v>0</v>
      </c>
      <c r="V537" s="50" t="n">
        <v>11</v>
      </c>
      <c r="W537" s="50" t="n">
        <v>19.35</v>
      </c>
      <c r="X537" s="50" t="n">
        <v>67</v>
      </c>
      <c r="Y537" s="50" t="n">
        <v>19.932</v>
      </c>
      <c r="Z537" s="50" t="n">
        <v>53</v>
      </c>
      <c r="AA537" s="50" t="n">
        <v>2</v>
      </c>
      <c r="AB537" s="50" t="n">
        <v>16</v>
      </c>
      <c r="AC537" s="50" t="n">
        <v>53</v>
      </c>
      <c r="AD537" s="50" t="n">
        <v>4391.4</v>
      </c>
      <c r="AE537" s="50" t="n">
        <v>17</v>
      </c>
      <c r="AF537" s="50" t="n">
        <v>124</v>
      </c>
      <c r="AG537" s="50" t="n">
        <v>8934.1</v>
      </c>
      <c r="AH537" s="50" t="n">
        <v>30</v>
      </c>
    </row>
    <row r="538" customFormat="false" ht="15" hidden="false" customHeight="false" outlineLevel="0" collapsed="false">
      <c r="A538" s="50" t="s">
        <v>1369</v>
      </c>
      <c r="B538" s="50" t="s">
        <v>151</v>
      </c>
      <c r="C538" s="50" t="s">
        <v>178</v>
      </c>
      <c r="D538" s="50" t="n">
        <v>244</v>
      </c>
      <c r="E538" s="50" t="n">
        <v>113</v>
      </c>
      <c r="F538" s="50" t="n">
        <v>28</v>
      </c>
      <c r="G538" s="50" t="n">
        <v>115</v>
      </c>
      <c r="H538" s="50" t="n">
        <v>71</v>
      </c>
      <c r="I538" s="50" t="n">
        <v>11</v>
      </c>
      <c r="J538" s="50" t="n">
        <v>129</v>
      </c>
      <c r="K538" s="50" t="n">
        <v>42</v>
      </c>
      <c r="L538" s="50" t="n">
        <v>0.847</v>
      </c>
      <c r="M538" s="50" t="n">
        <v>62</v>
      </c>
      <c r="N538" s="50" t="n">
        <v>58</v>
      </c>
      <c r="O538" s="50" t="n">
        <v>15</v>
      </c>
      <c r="P538" s="50" t="n">
        <v>1</v>
      </c>
      <c r="Q538" s="50" t="n">
        <v>0</v>
      </c>
      <c r="R538" s="50" t="n">
        <v>2</v>
      </c>
      <c r="S538" s="50" t="n">
        <v>2</v>
      </c>
      <c r="T538" s="50" t="n">
        <v>1</v>
      </c>
      <c r="U538" s="50" t="n">
        <v>1</v>
      </c>
      <c r="V538" s="50" t="n">
        <v>21</v>
      </c>
      <c r="W538" s="50" t="n">
        <v>18.15</v>
      </c>
      <c r="X538" s="50" t="n">
        <v>62</v>
      </c>
      <c r="Y538" s="50" t="n">
        <v>15.88</v>
      </c>
      <c r="Z538" s="50" t="n">
        <v>38</v>
      </c>
      <c r="AA538" s="50" t="n">
        <v>3</v>
      </c>
      <c r="AB538" s="50" t="n">
        <v>14</v>
      </c>
      <c r="AC538" s="50" t="n">
        <v>38</v>
      </c>
      <c r="AD538" s="50" t="n">
        <v>3301.4</v>
      </c>
      <c r="AE538" s="50" t="n">
        <v>16</v>
      </c>
      <c r="AF538" s="50" t="n">
        <v>103</v>
      </c>
      <c r="AG538" s="50" t="n">
        <v>7749.2</v>
      </c>
      <c r="AH538" s="50" t="n">
        <v>52</v>
      </c>
    </row>
    <row r="539" customFormat="false" ht="15" hidden="false" customHeight="false" outlineLevel="0" collapsed="false">
      <c r="A539" s="50" t="s">
        <v>1370</v>
      </c>
      <c r="B539" s="50" t="s">
        <v>151</v>
      </c>
      <c r="C539" s="50" t="s">
        <v>613</v>
      </c>
      <c r="D539" s="50" t="n">
        <v>208</v>
      </c>
      <c r="E539" s="50" t="n">
        <v>120</v>
      </c>
      <c r="F539" s="50" t="n">
        <v>40</v>
      </c>
      <c r="G539" s="50" t="n">
        <v>120</v>
      </c>
      <c r="H539" s="50" t="n">
        <v>85</v>
      </c>
      <c r="I539" s="50" t="n">
        <v>23</v>
      </c>
      <c r="J539" s="50" t="n">
        <v>88</v>
      </c>
      <c r="K539" s="50" t="n">
        <v>35</v>
      </c>
      <c r="L539" s="50" t="n">
        <v>-6.003</v>
      </c>
      <c r="M539" s="50" t="n">
        <v>58</v>
      </c>
      <c r="N539" s="50" t="n">
        <v>56</v>
      </c>
      <c r="O539" s="50" t="n">
        <v>10</v>
      </c>
      <c r="P539" s="50" t="n">
        <v>2</v>
      </c>
      <c r="Q539" s="50" t="n">
        <v>1</v>
      </c>
      <c r="R539" s="50" t="n">
        <v>0</v>
      </c>
      <c r="S539" s="50" t="n">
        <v>1</v>
      </c>
      <c r="T539" s="50" t="n">
        <v>1</v>
      </c>
      <c r="U539" s="50" t="n">
        <v>0</v>
      </c>
      <c r="V539" s="50" t="n">
        <v>23</v>
      </c>
      <c r="W539" s="50" t="n">
        <v>11.8</v>
      </c>
      <c r="X539" s="50" t="n">
        <v>58</v>
      </c>
      <c r="Y539" s="50" t="n">
        <v>9.247</v>
      </c>
      <c r="Z539" s="50" t="n">
        <v>33</v>
      </c>
      <c r="AA539" s="50" t="n">
        <v>0</v>
      </c>
      <c r="AB539" s="50" t="n">
        <v>9</v>
      </c>
      <c r="AC539" s="50" t="n">
        <v>33</v>
      </c>
      <c r="AD539" s="50" t="n">
        <v>2719.8</v>
      </c>
      <c r="AE539" s="50" t="n">
        <v>9</v>
      </c>
      <c r="AF539" s="50" t="n">
        <v>104</v>
      </c>
      <c r="AG539" s="50" t="n">
        <v>7595.4</v>
      </c>
      <c r="AH539" s="50" t="n">
        <v>30</v>
      </c>
    </row>
    <row r="540" customFormat="false" ht="15" hidden="false" customHeight="false" outlineLevel="0" collapsed="false">
      <c r="A540" s="50" t="s">
        <v>1371</v>
      </c>
      <c r="B540" s="50" t="s">
        <v>151</v>
      </c>
      <c r="C540" s="50" t="s">
        <v>614</v>
      </c>
      <c r="D540" s="50" t="n">
        <v>179</v>
      </c>
      <c r="E540" s="50" t="n">
        <v>109</v>
      </c>
      <c r="F540" s="50" t="n">
        <v>37</v>
      </c>
      <c r="G540" s="50" t="n">
        <v>82</v>
      </c>
      <c r="H540" s="50" t="n">
        <v>64</v>
      </c>
      <c r="I540" s="50" t="n">
        <v>15</v>
      </c>
      <c r="J540" s="50" t="n">
        <v>97</v>
      </c>
      <c r="K540" s="50" t="n">
        <v>45</v>
      </c>
      <c r="L540" s="50" t="n">
        <v>-6.124</v>
      </c>
      <c r="M540" s="50" t="n">
        <v>51</v>
      </c>
      <c r="N540" s="50" t="n">
        <v>49</v>
      </c>
      <c r="O540" s="50" t="n">
        <v>8</v>
      </c>
      <c r="P540" s="50" t="n">
        <v>1</v>
      </c>
      <c r="Q540" s="50" t="n">
        <v>0</v>
      </c>
      <c r="R540" s="50" t="n">
        <v>0</v>
      </c>
      <c r="S540" s="50" t="n">
        <v>1</v>
      </c>
      <c r="T540" s="50" t="n">
        <v>1</v>
      </c>
      <c r="U540" s="50" t="n">
        <v>0</v>
      </c>
      <c r="V540" s="50" t="n">
        <v>17</v>
      </c>
      <c r="W540" s="50" t="n">
        <v>8.95</v>
      </c>
      <c r="X540" s="50" t="n">
        <v>51</v>
      </c>
      <c r="Y540" s="50" t="n">
        <v>12.239</v>
      </c>
      <c r="Z540" s="50" t="n">
        <v>32</v>
      </c>
      <c r="AA540" s="50" t="n">
        <v>1</v>
      </c>
      <c r="AB540" s="50" t="n">
        <v>10</v>
      </c>
      <c r="AC540" s="50" t="n">
        <v>32</v>
      </c>
      <c r="AD540" s="50" t="n">
        <v>2677.7</v>
      </c>
      <c r="AE540" s="50" t="n">
        <v>13</v>
      </c>
      <c r="AF540" s="50" t="n">
        <v>98</v>
      </c>
      <c r="AG540" s="50" t="n">
        <v>7298.4</v>
      </c>
      <c r="AH540" s="50" t="n">
        <v>45</v>
      </c>
    </row>
    <row r="541" customFormat="false" ht="15" hidden="false" customHeight="false" outlineLevel="0" collapsed="false">
      <c r="A541" s="50" t="s">
        <v>1372</v>
      </c>
      <c r="B541" s="50" t="s">
        <v>151</v>
      </c>
      <c r="C541" s="50" t="s">
        <v>747</v>
      </c>
      <c r="D541" s="50" t="n">
        <v>21</v>
      </c>
      <c r="E541" s="50" t="n">
        <v>10</v>
      </c>
      <c r="F541" s="50" t="n">
        <v>5</v>
      </c>
      <c r="G541" s="50" t="n">
        <v>10</v>
      </c>
      <c r="H541" s="50" t="n">
        <v>7</v>
      </c>
      <c r="I541" s="50" t="n">
        <v>2</v>
      </c>
      <c r="J541" s="50" t="n">
        <v>11</v>
      </c>
      <c r="K541" s="50" t="n">
        <v>3</v>
      </c>
      <c r="L541" s="50" t="n">
        <v>0.545</v>
      </c>
      <c r="M541" s="50" t="n">
        <v>5</v>
      </c>
      <c r="N541" s="50" t="n">
        <v>5</v>
      </c>
      <c r="O541" s="50" t="n">
        <v>1</v>
      </c>
      <c r="P541" s="50" t="n">
        <v>0</v>
      </c>
      <c r="Q541" s="50" t="n">
        <v>0</v>
      </c>
      <c r="R541" s="50" t="n">
        <v>1</v>
      </c>
      <c r="S541" s="50" t="n">
        <v>0</v>
      </c>
      <c r="T541" s="50" t="n">
        <v>0</v>
      </c>
      <c r="U541" s="50" t="n">
        <v>0</v>
      </c>
      <c r="V541" s="50" t="n">
        <v>2</v>
      </c>
      <c r="W541" s="50" t="n">
        <v>2</v>
      </c>
      <c r="X541" s="50" t="n">
        <v>5</v>
      </c>
      <c r="Y541" s="50" t="n">
        <v>2.14</v>
      </c>
      <c r="Z541" s="50" t="n">
        <v>3</v>
      </c>
      <c r="AA541" s="50" t="n">
        <v>1</v>
      </c>
      <c r="AB541" s="50" t="n">
        <v>1</v>
      </c>
      <c r="AC541" s="50" t="n">
        <v>3</v>
      </c>
      <c r="AD541" s="50" t="n">
        <v>256.5</v>
      </c>
      <c r="AE541" s="50" t="n">
        <v>1</v>
      </c>
      <c r="AF541" s="50" t="n">
        <v>9</v>
      </c>
      <c r="AG541" s="50" t="n">
        <v>682.9</v>
      </c>
      <c r="AH541" s="50" t="n">
        <v>7</v>
      </c>
    </row>
    <row r="542" customFormat="false" ht="15" hidden="false" customHeight="false" outlineLevel="0" collapsed="false">
      <c r="A542" s="50" t="s">
        <v>1373</v>
      </c>
      <c r="B542" s="50" t="s">
        <v>151</v>
      </c>
      <c r="C542" s="50" t="s">
        <v>749</v>
      </c>
      <c r="D542" s="50" t="n">
        <v>24</v>
      </c>
      <c r="E542" s="50" t="n">
        <v>14</v>
      </c>
      <c r="F542" s="50" t="n">
        <v>2</v>
      </c>
      <c r="G542" s="50" t="n">
        <v>10</v>
      </c>
      <c r="H542" s="50" t="n">
        <v>9</v>
      </c>
      <c r="I542" s="50" t="n">
        <v>1</v>
      </c>
      <c r="J542" s="50" t="n">
        <v>14</v>
      </c>
      <c r="K542" s="50" t="n">
        <v>5</v>
      </c>
      <c r="L542" s="50" t="n">
        <v>-1.044</v>
      </c>
      <c r="M542" s="50" t="n">
        <v>4</v>
      </c>
      <c r="N542" s="50" t="n">
        <v>4</v>
      </c>
      <c r="O542" s="50" t="n">
        <v>0</v>
      </c>
      <c r="P542" s="50" t="n">
        <v>0</v>
      </c>
      <c r="Q542" s="50" t="n">
        <v>0</v>
      </c>
      <c r="R542" s="50" t="n">
        <v>0</v>
      </c>
      <c r="S542" s="50" t="n">
        <v>0</v>
      </c>
      <c r="T542" s="50" t="n">
        <v>0</v>
      </c>
      <c r="U542" s="50" t="n">
        <v>0</v>
      </c>
      <c r="V542" s="50" t="n">
        <v>0</v>
      </c>
      <c r="W542" s="50" t="n">
        <v>0</v>
      </c>
      <c r="X542" s="50" t="n">
        <v>4</v>
      </c>
      <c r="Y542" s="50" t="n">
        <v>0.918</v>
      </c>
      <c r="Z542" s="50" t="n">
        <v>4</v>
      </c>
      <c r="AA542" s="50" t="n">
        <v>0</v>
      </c>
      <c r="AB542" s="50" t="n">
        <v>2</v>
      </c>
      <c r="AC542" s="50" t="n">
        <v>4</v>
      </c>
      <c r="AD542" s="50" t="n">
        <v>368.7</v>
      </c>
      <c r="AE542" s="50" t="n">
        <v>1</v>
      </c>
      <c r="AF542" s="50" t="n">
        <v>12</v>
      </c>
      <c r="AG542" s="50" t="n">
        <v>855</v>
      </c>
      <c r="AH542" s="50" t="n">
        <v>4</v>
      </c>
    </row>
    <row r="543" customFormat="false" ht="15" hidden="false" customHeight="false" outlineLevel="0" collapsed="false">
      <c r="A543" s="50" t="s">
        <v>1374</v>
      </c>
      <c r="B543" s="50" t="s">
        <v>151</v>
      </c>
      <c r="C543" s="50" t="s">
        <v>751</v>
      </c>
      <c r="D543" s="50" t="n">
        <v>3</v>
      </c>
      <c r="E543" s="50" t="n">
        <v>3</v>
      </c>
      <c r="F543" s="50" t="n">
        <v>3</v>
      </c>
      <c r="G543" s="50" t="n">
        <v>2</v>
      </c>
      <c r="H543" s="50" t="n">
        <v>2</v>
      </c>
      <c r="I543" s="50" t="n">
        <v>2</v>
      </c>
      <c r="J543" s="50" t="n">
        <v>1</v>
      </c>
      <c r="K543" s="50" t="n">
        <v>1</v>
      </c>
      <c r="L543" s="50" t="n">
        <v>-0.283</v>
      </c>
      <c r="M543" s="50" t="n">
        <v>1</v>
      </c>
      <c r="N543" s="50" t="n">
        <v>1</v>
      </c>
      <c r="O543" s="50" t="n">
        <v>0</v>
      </c>
      <c r="P543" s="50" t="n">
        <v>0</v>
      </c>
      <c r="Q543" s="50" t="n">
        <v>0</v>
      </c>
      <c r="R543" s="50" t="n">
        <v>0</v>
      </c>
      <c r="S543" s="50" t="n">
        <v>0</v>
      </c>
      <c r="T543" s="50" t="n">
        <v>0</v>
      </c>
      <c r="U543" s="50" t="n">
        <v>0</v>
      </c>
      <c r="V543" s="50" t="n">
        <v>1</v>
      </c>
      <c r="W543" s="50" t="n">
        <v>0</v>
      </c>
      <c r="X543" s="50" t="n">
        <v>1</v>
      </c>
      <c r="Y543" s="50" t="n">
        <v>0</v>
      </c>
      <c r="Z543" s="50" t="n">
        <v>0</v>
      </c>
      <c r="AA543" s="50" t="n">
        <v>0</v>
      </c>
      <c r="AB543" s="50" t="n">
        <v>0</v>
      </c>
      <c r="AC543" s="50" t="n">
        <v>0</v>
      </c>
      <c r="AD543" s="50" t="n">
        <v>0</v>
      </c>
      <c r="AE543" s="50" t="n">
        <v>0</v>
      </c>
      <c r="AF543" s="50" t="n">
        <v>2</v>
      </c>
      <c r="AG543" s="50" t="n">
        <v>151</v>
      </c>
      <c r="AH543" s="50" t="n">
        <v>1</v>
      </c>
    </row>
    <row r="544" customFormat="false" ht="15" hidden="false" customHeight="false" outlineLevel="0" collapsed="false">
      <c r="A544" s="50" t="s">
        <v>1375</v>
      </c>
      <c r="B544" s="50" t="s">
        <v>154</v>
      </c>
      <c r="C544" s="50" t="s">
        <v>615</v>
      </c>
      <c r="D544" s="50" t="n">
        <v>2559</v>
      </c>
      <c r="E544" s="50" t="n">
        <v>1168</v>
      </c>
      <c r="F544" s="50" t="n">
        <v>273</v>
      </c>
      <c r="G544" s="50" t="n">
        <v>1208</v>
      </c>
      <c r="H544" s="50" t="n">
        <v>817</v>
      </c>
      <c r="I544" s="50" t="n">
        <v>92</v>
      </c>
      <c r="J544" s="50" t="n">
        <v>1328</v>
      </c>
      <c r="K544" s="50" t="n">
        <v>351</v>
      </c>
      <c r="L544" s="50" t="n">
        <v>28.254</v>
      </c>
      <c r="M544" s="50" t="n">
        <v>704</v>
      </c>
      <c r="N544" s="50" t="n">
        <v>626</v>
      </c>
      <c r="O544" s="50" t="n">
        <v>181</v>
      </c>
      <c r="P544" s="50" t="n">
        <v>32</v>
      </c>
      <c r="Q544" s="50" t="n">
        <v>3</v>
      </c>
      <c r="R544" s="50" t="n">
        <v>25</v>
      </c>
      <c r="S544" s="50" t="n">
        <v>64</v>
      </c>
      <c r="T544" s="50" t="n">
        <v>7</v>
      </c>
      <c r="U544" s="50" t="n">
        <v>6</v>
      </c>
      <c r="V544" s="50" t="n">
        <v>130</v>
      </c>
      <c r="W544" s="50" t="n">
        <v>249.2</v>
      </c>
      <c r="X544" s="50" t="n">
        <v>697</v>
      </c>
      <c r="Y544" s="50" t="n">
        <v>264.122</v>
      </c>
      <c r="Z544" s="50" t="n">
        <v>503</v>
      </c>
      <c r="AA544" s="50" t="n">
        <v>64</v>
      </c>
      <c r="AB544" s="50" t="n">
        <v>271</v>
      </c>
      <c r="AC544" s="50" t="n">
        <v>503</v>
      </c>
      <c r="AD544" s="50" t="n">
        <v>46395.2</v>
      </c>
      <c r="AE544" s="50" t="n">
        <v>170</v>
      </c>
      <c r="AF544" s="50" t="n">
        <v>990</v>
      </c>
      <c r="AG544" s="50" t="n">
        <v>75633.5</v>
      </c>
      <c r="AH544" s="50" t="n">
        <v>646</v>
      </c>
    </row>
    <row r="545" customFormat="false" ht="15" hidden="false" customHeight="false" outlineLevel="0" collapsed="false">
      <c r="A545" s="50" t="s">
        <v>1376</v>
      </c>
      <c r="B545" s="50" t="s">
        <v>154</v>
      </c>
      <c r="C545" s="50" t="s">
        <v>616</v>
      </c>
      <c r="D545" s="50" t="n">
        <v>2686</v>
      </c>
      <c r="E545" s="50" t="n">
        <v>1279</v>
      </c>
      <c r="F545" s="50" t="n">
        <v>294</v>
      </c>
      <c r="G545" s="50" t="n">
        <v>1256</v>
      </c>
      <c r="H545" s="50" t="n">
        <v>847</v>
      </c>
      <c r="I545" s="50" t="n">
        <v>123</v>
      </c>
      <c r="J545" s="50" t="n">
        <v>1418</v>
      </c>
      <c r="K545" s="50" t="n">
        <v>432</v>
      </c>
      <c r="L545" s="50" t="n">
        <v>-0.682</v>
      </c>
      <c r="M545" s="50" t="n">
        <v>677</v>
      </c>
      <c r="N545" s="50" t="n">
        <v>589</v>
      </c>
      <c r="O545" s="50" t="n">
        <v>128</v>
      </c>
      <c r="P545" s="50" t="n">
        <v>22</v>
      </c>
      <c r="Q545" s="50" t="n">
        <v>0</v>
      </c>
      <c r="R545" s="50" t="n">
        <v>30</v>
      </c>
      <c r="S545" s="50" t="n">
        <v>76</v>
      </c>
      <c r="T545" s="50" t="n">
        <v>1</v>
      </c>
      <c r="U545" s="50" t="n">
        <v>10</v>
      </c>
      <c r="V545" s="50" t="n">
        <v>144</v>
      </c>
      <c r="W545" s="50" t="n">
        <v>208.4</v>
      </c>
      <c r="X545" s="50" t="n">
        <v>671</v>
      </c>
      <c r="Y545" s="50" t="n">
        <v>219.976</v>
      </c>
      <c r="Z545" s="50" t="n">
        <v>456</v>
      </c>
      <c r="AA545" s="50" t="n">
        <v>44</v>
      </c>
      <c r="AB545" s="50" t="n">
        <v>199</v>
      </c>
      <c r="AC545" s="50" t="n">
        <v>454</v>
      </c>
      <c r="AD545" s="50" t="n">
        <v>40807</v>
      </c>
      <c r="AE545" s="50" t="n">
        <v>157</v>
      </c>
      <c r="AF545" s="50" t="n">
        <v>1104</v>
      </c>
      <c r="AG545" s="50" t="n">
        <v>82525.2</v>
      </c>
      <c r="AH545" s="50" t="n">
        <v>518</v>
      </c>
    </row>
    <row r="546" customFormat="false" ht="15" hidden="false" customHeight="false" outlineLevel="0" collapsed="false">
      <c r="A546" s="50" t="s">
        <v>1377</v>
      </c>
      <c r="B546" s="50" t="s">
        <v>154</v>
      </c>
      <c r="C546" s="50" t="s">
        <v>617</v>
      </c>
      <c r="D546" s="50" t="n">
        <v>2556</v>
      </c>
      <c r="E546" s="50" t="n">
        <v>1424</v>
      </c>
      <c r="F546" s="50" t="n">
        <v>356</v>
      </c>
      <c r="G546" s="50" t="n">
        <v>1164</v>
      </c>
      <c r="H546" s="50" t="n">
        <v>907</v>
      </c>
      <c r="I546" s="50" t="n">
        <v>144</v>
      </c>
      <c r="J546" s="50" t="n">
        <v>1375</v>
      </c>
      <c r="K546" s="50" t="n">
        <v>517</v>
      </c>
      <c r="L546" s="50" t="n">
        <v>3.03</v>
      </c>
      <c r="M546" s="50" t="n">
        <v>664</v>
      </c>
      <c r="N546" s="50" t="n">
        <v>613</v>
      </c>
      <c r="O546" s="50" t="n">
        <v>156</v>
      </c>
      <c r="P546" s="50" t="n">
        <v>26</v>
      </c>
      <c r="Q546" s="50" t="n">
        <v>5</v>
      </c>
      <c r="R546" s="50" t="n">
        <v>26</v>
      </c>
      <c r="S546" s="50" t="n">
        <v>41</v>
      </c>
      <c r="T546" s="50" t="n">
        <v>3</v>
      </c>
      <c r="U546" s="50" t="n">
        <v>3</v>
      </c>
      <c r="V546" s="50" t="n">
        <v>160</v>
      </c>
      <c r="W546" s="50" t="n">
        <v>209.6</v>
      </c>
      <c r="X546" s="50" t="n">
        <v>655</v>
      </c>
      <c r="Y546" s="50" t="n">
        <v>227.167</v>
      </c>
      <c r="Z546" s="50" t="n">
        <v>460</v>
      </c>
      <c r="AA546" s="50" t="n">
        <v>57</v>
      </c>
      <c r="AB546" s="50" t="n">
        <v>224</v>
      </c>
      <c r="AC546" s="50" t="n">
        <v>459</v>
      </c>
      <c r="AD546" s="50" t="n">
        <v>41646.2</v>
      </c>
      <c r="AE546" s="50" t="n">
        <v>186</v>
      </c>
      <c r="AF546" s="50" t="n">
        <v>1159</v>
      </c>
      <c r="AG546" s="50" t="n">
        <v>85188.3</v>
      </c>
      <c r="AH546" s="50" t="n">
        <v>380</v>
      </c>
    </row>
    <row r="547" customFormat="false" ht="15" hidden="false" customHeight="false" outlineLevel="0" collapsed="false">
      <c r="A547" s="50" t="s">
        <v>1378</v>
      </c>
      <c r="B547" s="50" t="s">
        <v>154</v>
      </c>
      <c r="C547" s="50" t="s">
        <v>618</v>
      </c>
      <c r="D547" s="50" t="n">
        <v>2376</v>
      </c>
      <c r="E547" s="50" t="n">
        <v>983</v>
      </c>
      <c r="F547" s="50" t="n">
        <v>207</v>
      </c>
      <c r="G547" s="50" t="n">
        <v>1158</v>
      </c>
      <c r="H547" s="50" t="n">
        <v>707</v>
      </c>
      <c r="I547" s="50" t="n">
        <v>94</v>
      </c>
      <c r="J547" s="50" t="n">
        <v>1210</v>
      </c>
      <c r="K547" s="50" t="n">
        <v>276</v>
      </c>
      <c r="L547" s="50" t="n">
        <v>-5.09</v>
      </c>
      <c r="M547" s="50" t="n">
        <v>606</v>
      </c>
      <c r="N547" s="50" t="n">
        <v>520</v>
      </c>
      <c r="O547" s="50" t="n">
        <v>120</v>
      </c>
      <c r="P547" s="50" t="n">
        <v>18</v>
      </c>
      <c r="Q547" s="50" t="n">
        <v>1</v>
      </c>
      <c r="R547" s="50" t="n">
        <v>13</v>
      </c>
      <c r="S547" s="50" t="n">
        <v>77</v>
      </c>
      <c r="T547" s="50" t="n">
        <v>4</v>
      </c>
      <c r="U547" s="50" t="n">
        <v>5</v>
      </c>
      <c r="V547" s="50" t="n">
        <v>109</v>
      </c>
      <c r="W547" s="50" t="n">
        <v>184.6</v>
      </c>
      <c r="X547" s="50" t="n">
        <v>603</v>
      </c>
      <c r="Y547" s="50" t="n">
        <v>195.874</v>
      </c>
      <c r="Z547" s="50" t="n">
        <v>416</v>
      </c>
      <c r="AA547" s="50" t="n">
        <v>23</v>
      </c>
      <c r="AB547" s="50" t="n">
        <v>176</v>
      </c>
      <c r="AC547" s="50" t="n">
        <v>415</v>
      </c>
      <c r="AD547" s="50" t="n">
        <v>37181.1</v>
      </c>
      <c r="AE547" s="50" t="n">
        <v>119</v>
      </c>
      <c r="AF547" s="50" t="n">
        <v>775</v>
      </c>
      <c r="AG547" s="50" t="n">
        <v>56135.9</v>
      </c>
      <c r="AH547" s="50" t="n">
        <v>227</v>
      </c>
    </row>
    <row r="548" customFormat="false" ht="15" hidden="false" customHeight="false" outlineLevel="0" collapsed="false">
      <c r="A548" s="50" t="s">
        <v>1379</v>
      </c>
      <c r="B548" s="50" t="s">
        <v>154</v>
      </c>
      <c r="C548" s="50" t="s">
        <v>619</v>
      </c>
      <c r="D548" s="50" t="n">
        <v>1987</v>
      </c>
      <c r="E548" s="50" t="n">
        <v>1076</v>
      </c>
      <c r="F548" s="50" t="n">
        <v>268</v>
      </c>
      <c r="G548" s="50" t="n">
        <v>924</v>
      </c>
      <c r="H548" s="50" t="n">
        <v>711</v>
      </c>
      <c r="I548" s="50" t="n">
        <v>99</v>
      </c>
      <c r="J548" s="50" t="n">
        <v>1057</v>
      </c>
      <c r="K548" s="50" t="n">
        <v>365</v>
      </c>
      <c r="L548" s="50" t="n">
        <v>25.738</v>
      </c>
      <c r="M548" s="50" t="n">
        <v>500</v>
      </c>
      <c r="N548" s="50" t="n">
        <v>440</v>
      </c>
      <c r="O548" s="50" t="n">
        <v>130</v>
      </c>
      <c r="P548" s="50" t="n">
        <v>24</v>
      </c>
      <c r="Q548" s="50" t="n">
        <v>2</v>
      </c>
      <c r="R548" s="50" t="n">
        <v>21</v>
      </c>
      <c r="S548" s="50" t="n">
        <v>37</v>
      </c>
      <c r="T548" s="50" t="n">
        <v>14</v>
      </c>
      <c r="U548" s="50" t="n">
        <v>8</v>
      </c>
      <c r="V548" s="50" t="n">
        <v>108</v>
      </c>
      <c r="W548" s="50" t="n">
        <v>186.3</v>
      </c>
      <c r="X548" s="50" t="n">
        <v>498</v>
      </c>
      <c r="Y548" s="50" t="n">
        <v>163.105</v>
      </c>
      <c r="Z548" s="50" t="n">
        <v>340</v>
      </c>
      <c r="AA548" s="50" t="n">
        <v>31</v>
      </c>
      <c r="AB548" s="50" t="n">
        <v>161</v>
      </c>
      <c r="AC548" s="50" t="n">
        <v>339</v>
      </c>
      <c r="AD548" s="50" t="n">
        <v>31032.4</v>
      </c>
      <c r="AE548" s="50" t="n">
        <v>140</v>
      </c>
      <c r="AF548" s="50" t="n">
        <v>928</v>
      </c>
      <c r="AG548" s="50" t="n">
        <v>66899.1</v>
      </c>
      <c r="AH548" s="50" t="n">
        <v>203</v>
      </c>
    </row>
    <row r="549" customFormat="false" ht="15" hidden="false" customHeight="false" outlineLevel="0" collapsed="false">
      <c r="A549" s="50" t="s">
        <v>1380</v>
      </c>
      <c r="B549" s="50" t="s">
        <v>154</v>
      </c>
      <c r="C549" s="50" t="s">
        <v>620</v>
      </c>
      <c r="D549" s="50" t="n">
        <v>1744</v>
      </c>
      <c r="E549" s="50" t="n">
        <v>799</v>
      </c>
      <c r="F549" s="50" t="n">
        <v>152</v>
      </c>
      <c r="G549" s="50" t="n">
        <v>844</v>
      </c>
      <c r="H549" s="50" t="n">
        <v>538</v>
      </c>
      <c r="I549" s="50" t="n">
        <v>45</v>
      </c>
      <c r="J549" s="50" t="n">
        <v>900</v>
      </c>
      <c r="K549" s="50" t="n">
        <v>261</v>
      </c>
      <c r="L549" s="50" t="n">
        <v>-9.46</v>
      </c>
      <c r="M549" s="50" t="n">
        <v>425</v>
      </c>
      <c r="N549" s="50" t="n">
        <v>377</v>
      </c>
      <c r="O549" s="50" t="n">
        <v>85</v>
      </c>
      <c r="P549" s="50" t="n">
        <v>13</v>
      </c>
      <c r="Q549" s="50" t="n">
        <v>1</v>
      </c>
      <c r="R549" s="50" t="n">
        <v>7</v>
      </c>
      <c r="S549" s="50" t="n">
        <v>38</v>
      </c>
      <c r="T549" s="50" t="n">
        <v>7</v>
      </c>
      <c r="U549" s="50" t="n">
        <v>0</v>
      </c>
      <c r="V549" s="50" t="n">
        <v>97</v>
      </c>
      <c r="W549" s="50" t="n">
        <v>120.95</v>
      </c>
      <c r="X549" s="50" t="n">
        <v>422</v>
      </c>
      <c r="Y549" s="50" t="n">
        <v>116.089</v>
      </c>
      <c r="Z549" s="50" t="n">
        <v>283</v>
      </c>
      <c r="AA549" s="50" t="n">
        <v>11</v>
      </c>
      <c r="AB549" s="50" t="n">
        <v>84</v>
      </c>
      <c r="AC549" s="50" t="n">
        <v>283</v>
      </c>
      <c r="AD549" s="50" t="n">
        <v>24115.1</v>
      </c>
      <c r="AE549" s="50" t="n">
        <v>89</v>
      </c>
      <c r="AF549" s="50" t="n">
        <v>664</v>
      </c>
      <c r="AG549" s="50" t="n">
        <v>47439.1</v>
      </c>
      <c r="AH549" s="50" t="n">
        <v>127</v>
      </c>
    </row>
    <row r="550" customFormat="false" ht="15" hidden="false" customHeight="false" outlineLevel="0" collapsed="false">
      <c r="A550" s="50" t="s">
        <v>1381</v>
      </c>
      <c r="B550" s="50" t="s">
        <v>154</v>
      </c>
      <c r="C550" s="50" t="s">
        <v>621</v>
      </c>
      <c r="D550" s="50" t="n">
        <v>1811</v>
      </c>
      <c r="E550" s="50" t="n">
        <v>784</v>
      </c>
      <c r="F550" s="50" t="n">
        <v>146</v>
      </c>
      <c r="G550" s="50" t="n">
        <v>822</v>
      </c>
      <c r="H550" s="50" t="n">
        <v>477</v>
      </c>
      <c r="I550" s="50" t="n">
        <v>45</v>
      </c>
      <c r="J550" s="50" t="n">
        <v>989</v>
      </c>
      <c r="K550" s="50" t="n">
        <v>307</v>
      </c>
      <c r="L550" s="50" t="n">
        <v>-1.872</v>
      </c>
      <c r="M550" s="50" t="n">
        <v>419</v>
      </c>
      <c r="N550" s="50" t="n">
        <v>363</v>
      </c>
      <c r="O550" s="50" t="n">
        <v>77</v>
      </c>
      <c r="P550" s="50" t="n">
        <v>16</v>
      </c>
      <c r="Q550" s="50" t="n">
        <v>0</v>
      </c>
      <c r="R550" s="50" t="n">
        <v>17</v>
      </c>
      <c r="S550" s="50" t="n">
        <v>49</v>
      </c>
      <c r="T550" s="50" t="n">
        <v>5</v>
      </c>
      <c r="U550" s="50" t="n">
        <v>2</v>
      </c>
      <c r="V550" s="50" t="n">
        <v>85</v>
      </c>
      <c r="W550" s="50" t="n">
        <v>131.4</v>
      </c>
      <c r="X550" s="50" t="n">
        <v>419</v>
      </c>
      <c r="Y550" s="50" t="n">
        <v>132.319</v>
      </c>
      <c r="Z550" s="50" t="n">
        <v>280</v>
      </c>
      <c r="AA550" s="50" t="n">
        <v>20</v>
      </c>
      <c r="AB550" s="50" t="n">
        <v>107</v>
      </c>
      <c r="AC550" s="50" t="n">
        <v>280</v>
      </c>
      <c r="AD550" s="50" t="n">
        <v>24463.1</v>
      </c>
      <c r="AE550" s="50" t="n">
        <v>89</v>
      </c>
      <c r="AF550" s="50" t="n">
        <v>674</v>
      </c>
      <c r="AG550" s="50" t="n">
        <v>50231.9</v>
      </c>
      <c r="AH550" s="50" t="n">
        <v>324</v>
      </c>
    </row>
    <row r="551" customFormat="false" ht="15" hidden="false" customHeight="false" outlineLevel="0" collapsed="false">
      <c r="A551" s="50" t="s">
        <v>1382</v>
      </c>
      <c r="B551" s="50" t="s">
        <v>154</v>
      </c>
      <c r="C551" s="50" t="s">
        <v>622</v>
      </c>
      <c r="D551" s="50" t="n">
        <v>1018</v>
      </c>
      <c r="E551" s="50" t="n">
        <v>526</v>
      </c>
      <c r="F551" s="50" t="n">
        <v>127</v>
      </c>
      <c r="G551" s="50" t="n">
        <v>480</v>
      </c>
      <c r="H551" s="50" t="n">
        <v>344</v>
      </c>
      <c r="I551" s="50" t="n">
        <v>42</v>
      </c>
      <c r="J551" s="50" t="n">
        <v>535</v>
      </c>
      <c r="K551" s="50" t="n">
        <v>182</v>
      </c>
      <c r="L551" s="50" t="n">
        <v>-8.427</v>
      </c>
      <c r="M551" s="50" t="n">
        <v>265</v>
      </c>
      <c r="N551" s="50" t="n">
        <v>232</v>
      </c>
      <c r="O551" s="50" t="n">
        <v>47</v>
      </c>
      <c r="P551" s="50" t="n">
        <v>14</v>
      </c>
      <c r="Q551" s="50" t="n">
        <v>0</v>
      </c>
      <c r="R551" s="50" t="n">
        <v>4</v>
      </c>
      <c r="S551" s="50" t="n">
        <v>21</v>
      </c>
      <c r="T551" s="50" t="n">
        <v>3</v>
      </c>
      <c r="U551" s="50" t="n">
        <v>3</v>
      </c>
      <c r="V551" s="50" t="n">
        <v>56</v>
      </c>
      <c r="W551" s="50" t="n">
        <v>69.8</v>
      </c>
      <c r="X551" s="50" t="n">
        <v>260</v>
      </c>
      <c r="Y551" s="50" t="n">
        <v>71.036</v>
      </c>
      <c r="Z551" s="50" t="n">
        <v>183</v>
      </c>
      <c r="AA551" s="50" t="n">
        <v>7</v>
      </c>
      <c r="AB551" s="50" t="n">
        <v>53</v>
      </c>
      <c r="AC551" s="50" t="n">
        <v>183</v>
      </c>
      <c r="AD551" s="50" t="n">
        <v>15660.1</v>
      </c>
      <c r="AE551" s="50" t="n">
        <v>68</v>
      </c>
      <c r="AF551" s="50" t="n">
        <v>441</v>
      </c>
      <c r="AG551" s="50" t="n">
        <v>30784.4</v>
      </c>
      <c r="AH551" s="50" t="n">
        <v>28</v>
      </c>
    </row>
    <row r="552" customFormat="false" ht="15" hidden="false" customHeight="false" outlineLevel="0" collapsed="false">
      <c r="A552" s="50" t="s">
        <v>1383</v>
      </c>
      <c r="B552" s="50" t="s">
        <v>154</v>
      </c>
      <c r="C552" s="50" t="s">
        <v>623</v>
      </c>
      <c r="D552" s="50" t="n">
        <v>935</v>
      </c>
      <c r="E552" s="50" t="n">
        <v>504</v>
      </c>
      <c r="F552" s="50" t="n">
        <v>85</v>
      </c>
      <c r="G552" s="50" t="n">
        <v>447</v>
      </c>
      <c r="H552" s="50" t="n">
        <v>307</v>
      </c>
      <c r="I552" s="50" t="n">
        <v>30</v>
      </c>
      <c r="J552" s="50" t="n">
        <v>483</v>
      </c>
      <c r="K552" s="50" t="n">
        <v>197</v>
      </c>
      <c r="L552" s="50" t="n">
        <v>-2.524</v>
      </c>
      <c r="M552" s="50" t="n">
        <v>254</v>
      </c>
      <c r="N552" s="50" t="n">
        <v>239</v>
      </c>
      <c r="O552" s="50" t="n">
        <v>62</v>
      </c>
      <c r="P552" s="50" t="n">
        <v>20</v>
      </c>
      <c r="Q552" s="50" t="n">
        <v>2</v>
      </c>
      <c r="R552" s="50" t="n">
        <v>5</v>
      </c>
      <c r="S552" s="50" t="n">
        <v>11</v>
      </c>
      <c r="T552" s="50" t="n">
        <v>4</v>
      </c>
      <c r="U552" s="50" t="n">
        <v>0</v>
      </c>
      <c r="V552" s="50" t="n">
        <v>38</v>
      </c>
      <c r="W552" s="50" t="n">
        <v>78.8</v>
      </c>
      <c r="X552" s="50" t="n">
        <v>252</v>
      </c>
      <c r="Y552" s="50" t="n">
        <v>74.992</v>
      </c>
      <c r="Z552" s="50" t="n">
        <v>201</v>
      </c>
      <c r="AA552" s="50" t="n">
        <v>9</v>
      </c>
      <c r="AB552" s="50" t="n">
        <v>73</v>
      </c>
      <c r="AC552" s="50" t="n">
        <v>201</v>
      </c>
      <c r="AD552" s="50" t="n">
        <v>17750</v>
      </c>
      <c r="AE552" s="50" t="n">
        <v>57</v>
      </c>
      <c r="AF552" s="50" t="n">
        <v>433</v>
      </c>
      <c r="AG552" s="50" t="n">
        <v>30826.2</v>
      </c>
      <c r="AH552" s="50" t="n">
        <v>86</v>
      </c>
    </row>
    <row r="553" customFormat="false" ht="15" hidden="false" customHeight="false" outlineLevel="0" collapsed="false">
      <c r="A553" s="50" t="s">
        <v>1384</v>
      </c>
      <c r="B553" s="50" t="s">
        <v>154</v>
      </c>
      <c r="C553" s="50" t="s">
        <v>624</v>
      </c>
      <c r="D553" s="50" t="n">
        <v>1002</v>
      </c>
      <c r="E553" s="50" t="n">
        <v>466</v>
      </c>
      <c r="F553" s="50" t="n">
        <v>113</v>
      </c>
      <c r="G553" s="50" t="n">
        <v>466</v>
      </c>
      <c r="H553" s="50" t="n">
        <v>310</v>
      </c>
      <c r="I553" s="50" t="n">
        <v>41</v>
      </c>
      <c r="J553" s="50" t="n">
        <v>535</v>
      </c>
      <c r="K553" s="50" t="n">
        <v>156</v>
      </c>
      <c r="L553" s="50" t="n">
        <v>7.397</v>
      </c>
      <c r="M553" s="50" t="n">
        <v>248</v>
      </c>
      <c r="N553" s="50" t="n">
        <v>215</v>
      </c>
      <c r="O553" s="50" t="n">
        <v>57</v>
      </c>
      <c r="P553" s="50" t="n">
        <v>12</v>
      </c>
      <c r="Q553" s="50" t="n">
        <v>0</v>
      </c>
      <c r="R553" s="50" t="n">
        <v>8</v>
      </c>
      <c r="S553" s="50" t="n">
        <v>30</v>
      </c>
      <c r="T553" s="50" t="n">
        <v>3</v>
      </c>
      <c r="U553" s="50" t="n">
        <v>0</v>
      </c>
      <c r="V553" s="50" t="n">
        <v>53</v>
      </c>
      <c r="W553" s="50" t="n">
        <v>87.4</v>
      </c>
      <c r="X553" s="50" t="n">
        <v>246</v>
      </c>
      <c r="Y553" s="50" t="n">
        <v>80.379</v>
      </c>
      <c r="Z553" s="50" t="n">
        <v>162</v>
      </c>
      <c r="AA553" s="50" t="n">
        <v>13</v>
      </c>
      <c r="AB553" s="50" t="n">
        <v>61</v>
      </c>
      <c r="AC553" s="50" t="n">
        <v>161</v>
      </c>
      <c r="AD553" s="50" t="n">
        <v>14056.3</v>
      </c>
      <c r="AE553" s="50" t="n">
        <v>64</v>
      </c>
      <c r="AF553" s="50" t="n">
        <v>387</v>
      </c>
      <c r="AG553" s="50" t="n">
        <v>28194.3</v>
      </c>
      <c r="AH553" s="50" t="n">
        <v>118</v>
      </c>
    </row>
    <row r="554" customFormat="false" ht="15" hidden="false" customHeight="false" outlineLevel="0" collapsed="false">
      <c r="A554" s="50" t="s">
        <v>1385</v>
      </c>
      <c r="B554" s="50" t="s">
        <v>154</v>
      </c>
      <c r="C554" s="50" t="s">
        <v>625</v>
      </c>
      <c r="D554" s="50" t="n">
        <v>847</v>
      </c>
      <c r="E554" s="50" t="n">
        <v>428</v>
      </c>
      <c r="F554" s="50" t="n">
        <v>129</v>
      </c>
      <c r="G554" s="50" t="n">
        <v>395</v>
      </c>
      <c r="H554" s="50" t="n">
        <v>280</v>
      </c>
      <c r="I554" s="50" t="n">
        <v>49</v>
      </c>
      <c r="J554" s="50" t="n">
        <v>452</v>
      </c>
      <c r="K554" s="50" t="n">
        <v>148</v>
      </c>
      <c r="L554" s="50" t="n">
        <v>-2.83</v>
      </c>
      <c r="M554" s="50" t="n">
        <v>206</v>
      </c>
      <c r="N554" s="50" t="n">
        <v>182</v>
      </c>
      <c r="O554" s="50" t="n">
        <v>37</v>
      </c>
      <c r="P554" s="50" t="n">
        <v>6</v>
      </c>
      <c r="Q554" s="50" t="n">
        <v>2</v>
      </c>
      <c r="R554" s="50" t="n">
        <v>7</v>
      </c>
      <c r="S554" s="50" t="n">
        <v>20</v>
      </c>
      <c r="T554" s="50" t="n">
        <v>2</v>
      </c>
      <c r="U554" s="50" t="n">
        <v>2</v>
      </c>
      <c r="V554" s="50" t="n">
        <v>65</v>
      </c>
      <c r="W554" s="50" t="n">
        <v>59.9</v>
      </c>
      <c r="X554" s="50" t="n">
        <v>206</v>
      </c>
      <c r="Y554" s="50" t="n">
        <v>64.287</v>
      </c>
      <c r="Z554" s="50" t="n">
        <v>119</v>
      </c>
      <c r="AA554" s="50" t="n">
        <v>17</v>
      </c>
      <c r="AB554" s="50" t="n">
        <v>49</v>
      </c>
      <c r="AC554" s="50" t="n">
        <v>119</v>
      </c>
      <c r="AD554" s="50" t="n">
        <v>10470.8</v>
      </c>
      <c r="AE554" s="50" t="n">
        <v>44</v>
      </c>
      <c r="AF554" s="50" t="n">
        <v>358</v>
      </c>
      <c r="AG554" s="50" t="n">
        <v>25948.2</v>
      </c>
      <c r="AH554" s="50" t="n">
        <v>94</v>
      </c>
    </row>
    <row r="555" customFormat="false" ht="15" hidden="false" customHeight="false" outlineLevel="0" collapsed="false">
      <c r="A555" s="50" t="s">
        <v>1386</v>
      </c>
      <c r="B555" s="50" t="s">
        <v>154</v>
      </c>
      <c r="C555" s="50" t="s">
        <v>626</v>
      </c>
      <c r="D555" s="50" t="n">
        <v>683</v>
      </c>
      <c r="E555" s="50" t="n">
        <v>301</v>
      </c>
      <c r="F555" s="50" t="n">
        <v>66</v>
      </c>
      <c r="G555" s="50" t="n">
        <v>329</v>
      </c>
      <c r="H555" s="50" t="n">
        <v>194</v>
      </c>
      <c r="I555" s="50" t="n">
        <v>21</v>
      </c>
      <c r="J555" s="50" t="n">
        <v>354</v>
      </c>
      <c r="K555" s="50" t="n">
        <v>107</v>
      </c>
      <c r="L555" s="50" t="n">
        <v>4.052</v>
      </c>
      <c r="M555" s="50" t="n">
        <v>175</v>
      </c>
      <c r="N555" s="50" t="n">
        <v>152</v>
      </c>
      <c r="O555" s="50" t="n">
        <v>48</v>
      </c>
      <c r="P555" s="50" t="n">
        <v>4</v>
      </c>
      <c r="Q555" s="50" t="n">
        <v>2</v>
      </c>
      <c r="R555" s="50" t="n">
        <v>2</v>
      </c>
      <c r="S555" s="50" t="n">
        <v>18</v>
      </c>
      <c r="T555" s="50" t="n">
        <v>1</v>
      </c>
      <c r="U555" s="50" t="n">
        <v>1</v>
      </c>
      <c r="V555" s="50" t="n">
        <v>45</v>
      </c>
      <c r="W555" s="50" t="n">
        <v>61.5</v>
      </c>
      <c r="X555" s="50" t="n">
        <v>172</v>
      </c>
      <c r="Y555" s="50" t="n">
        <v>53.218</v>
      </c>
      <c r="Z555" s="50" t="n">
        <v>111</v>
      </c>
      <c r="AA555" s="50" t="n">
        <v>4</v>
      </c>
      <c r="AB555" s="50" t="n">
        <v>28</v>
      </c>
      <c r="AC555" s="50" t="n">
        <v>111</v>
      </c>
      <c r="AD555" s="50" t="n">
        <v>8642.1</v>
      </c>
      <c r="AE555" s="50" t="n">
        <v>39</v>
      </c>
      <c r="AF555" s="50" t="n">
        <v>241</v>
      </c>
      <c r="AG555" s="50" t="n">
        <v>16549.9</v>
      </c>
      <c r="AH555" s="50" t="n">
        <v>14</v>
      </c>
    </row>
    <row r="556" customFormat="false" ht="15" hidden="false" customHeight="false" outlineLevel="0" collapsed="false">
      <c r="A556" s="50" t="s">
        <v>1387</v>
      </c>
      <c r="B556" s="50" t="s">
        <v>154</v>
      </c>
      <c r="C556" s="50" t="s">
        <v>627</v>
      </c>
      <c r="D556" s="50" t="n">
        <v>634</v>
      </c>
      <c r="E556" s="50" t="n">
        <v>269</v>
      </c>
      <c r="F556" s="50" t="n">
        <v>53</v>
      </c>
      <c r="G556" s="50" t="n">
        <v>310</v>
      </c>
      <c r="H556" s="50" t="n">
        <v>194</v>
      </c>
      <c r="I556" s="50" t="n">
        <v>27</v>
      </c>
      <c r="J556" s="50" t="n">
        <v>318</v>
      </c>
      <c r="K556" s="50" t="n">
        <v>75</v>
      </c>
      <c r="L556" s="50" t="n">
        <v>-7.998</v>
      </c>
      <c r="M556" s="50" t="n">
        <v>154</v>
      </c>
      <c r="N556" s="50" t="n">
        <v>131</v>
      </c>
      <c r="O556" s="50" t="n">
        <v>25</v>
      </c>
      <c r="P556" s="50" t="n">
        <v>4</v>
      </c>
      <c r="Q556" s="50" t="n">
        <v>0</v>
      </c>
      <c r="R556" s="50" t="n">
        <v>1</v>
      </c>
      <c r="S556" s="50" t="n">
        <v>19</v>
      </c>
      <c r="T556" s="50" t="n">
        <v>0</v>
      </c>
      <c r="U556" s="50" t="n">
        <v>1</v>
      </c>
      <c r="V556" s="50" t="n">
        <v>31</v>
      </c>
      <c r="W556" s="50" t="n">
        <v>37.6</v>
      </c>
      <c r="X556" s="50" t="n">
        <v>150</v>
      </c>
      <c r="Y556" s="50" t="n">
        <v>37.961</v>
      </c>
      <c r="Z556" s="50" t="n">
        <v>104</v>
      </c>
      <c r="AA556" s="50" t="n">
        <v>4</v>
      </c>
      <c r="AB556" s="50" t="n">
        <v>29</v>
      </c>
      <c r="AC556" s="50" t="n">
        <v>104</v>
      </c>
      <c r="AD556" s="50" t="n">
        <v>8725.4</v>
      </c>
      <c r="AE556" s="50" t="n">
        <v>28</v>
      </c>
      <c r="AF556" s="50" t="n">
        <v>221</v>
      </c>
      <c r="AG556" s="50" t="n">
        <v>15871.3</v>
      </c>
      <c r="AH556" s="50" t="n">
        <v>34</v>
      </c>
    </row>
    <row r="557" customFormat="false" ht="15" hidden="false" customHeight="false" outlineLevel="0" collapsed="false">
      <c r="A557" s="50" t="s">
        <v>1388</v>
      </c>
      <c r="B557" s="50" t="s">
        <v>154</v>
      </c>
      <c r="C557" s="50" t="s">
        <v>507</v>
      </c>
      <c r="D557" s="50" t="n">
        <v>577</v>
      </c>
      <c r="E557" s="50" t="n">
        <v>276</v>
      </c>
      <c r="F557" s="50" t="n">
        <v>52</v>
      </c>
      <c r="G557" s="50" t="n">
        <v>263</v>
      </c>
      <c r="H557" s="50" t="n">
        <v>180</v>
      </c>
      <c r="I557" s="50" t="n">
        <v>22</v>
      </c>
      <c r="J557" s="50" t="n">
        <v>314</v>
      </c>
      <c r="K557" s="50" t="n">
        <v>96</v>
      </c>
      <c r="L557" s="50" t="n">
        <v>2.192</v>
      </c>
      <c r="M557" s="50" t="n">
        <v>145</v>
      </c>
      <c r="N557" s="50" t="n">
        <v>127</v>
      </c>
      <c r="O557" s="50" t="n">
        <v>37</v>
      </c>
      <c r="P557" s="50" t="n">
        <v>3</v>
      </c>
      <c r="Q557" s="50" t="n">
        <v>0</v>
      </c>
      <c r="R557" s="50" t="n">
        <v>4</v>
      </c>
      <c r="S557" s="50" t="n">
        <v>15</v>
      </c>
      <c r="T557" s="50" t="n">
        <v>2</v>
      </c>
      <c r="U557" s="50" t="n">
        <v>0</v>
      </c>
      <c r="V557" s="50" t="n">
        <v>25</v>
      </c>
      <c r="W557" s="50" t="n">
        <v>50.65</v>
      </c>
      <c r="X557" s="50" t="n">
        <v>144</v>
      </c>
      <c r="Y557" s="50" t="n">
        <v>45.516</v>
      </c>
      <c r="Z557" s="50" t="n">
        <v>103</v>
      </c>
      <c r="AA557" s="50" t="n">
        <v>3</v>
      </c>
      <c r="AB557" s="50" t="n">
        <v>34</v>
      </c>
      <c r="AC557" s="50" t="n">
        <v>103</v>
      </c>
      <c r="AD557" s="50" t="n">
        <v>8866.1</v>
      </c>
      <c r="AE557" s="50" t="n">
        <v>31</v>
      </c>
      <c r="AF557" s="50" t="n">
        <v>241</v>
      </c>
      <c r="AG557" s="50" t="n">
        <v>17318.9</v>
      </c>
      <c r="AH557" s="50" t="n">
        <v>44</v>
      </c>
    </row>
    <row r="558" customFormat="false" ht="15" hidden="false" customHeight="false" outlineLevel="0" collapsed="false">
      <c r="A558" s="50" t="s">
        <v>1389</v>
      </c>
      <c r="B558" s="50" t="s">
        <v>154</v>
      </c>
      <c r="C558" s="50" t="s">
        <v>630</v>
      </c>
      <c r="D558" s="50" t="n">
        <v>481</v>
      </c>
      <c r="E558" s="50" t="n">
        <v>272</v>
      </c>
      <c r="F558" s="50" t="n">
        <v>87</v>
      </c>
      <c r="G558" s="50" t="n">
        <v>213</v>
      </c>
      <c r="H558" s="50" t="n">
        <v>166</v>
      </c>
      <c r="I558" s="50" t="n">
        <v>36</v>
      </c>
      <c r="J558" s="50" t="n">
        <v>264</v>
      </c>
      <c r="K558" s="50" t="n">
        <v>106</v>
      </c>
      <c r="L558" s="50" t="n">
        <v>-5.151</v>
      </c>
      <c r="M558" s="50" t="n">
        <v>122</v>
      </c>
      <c r="N558" s="50" t="n">
        <v>115</v>
      </c>
      <c r="O558" s="50" t="n">
        <v>22</v>
      </c>
      <c r="P558" s="50" t="n">
        <v>5</v>
      </c>
      <c r="Q558" s="50" t="n">
        <v>0</v>
      </c>
      <c r="R558" s="50" t="n">
        <v>4</v>
      </c>
      <c r="S558" s="50" t="n">
        <v>5</v>
      </c>
      <c r="T558" s="50" t="n">
        <v>0</v>
      </c>
      <c r="U558" s="50" t="n">
        <v>2</v>
      </c>
      <c r="V558" s="50" t="n">
        <v>34</v>
      </c>
      <c r="W558" s="50" t="n">
        <v>28.75</v>
      </c>
      <c r="X558" s="50" t="n">
        <v>121</v>
      </c>
      <c r="Y558" s="50" t="n">
        <v>34.494</v>
      </c>
      <c r="Z558" s="50" t="n">
        <v>83</v>
      </c>
      <c r="AA558" s="50" t="n">
        <v>7</v>
      </c>
      <c r="AB558" s="50" t="n">
        <v>31</v>
      </c>
      <c r="AC558" s="50" t="n">
        <v>83</v>
      </c>
      <c r="AD558" s="50" t="n">
        <v>7278.2</v>
      </c>
      <c r="AE558" s="50" t="n">
        <v>35</v>
      </c>
      <c r="AF558" s="50" t="n">
        <v>236</v>
      </c>
      <c r="AG558" s="50" t="n">
        <v>16458.3</v>
      </c>
      <c r="AH558" s="50" t="n">
        <v>24</v>
      </c>
    </row>
    <row r="559" customFormat="false" ht="15" hidden="false" customHeight="false" outlineLevel="0" collapsed="false">
      <c r="A559" s="50" t="s">
        <v>1390</v>
      </c>
      <c r="B559" s="50" t="s">
        <v>154</v>
      </c>
      <c r="C559" s="50" t="s">
        <v>632</v>
      </c>
      <c r="D559" s="50" t="n">
        <v>366</v>
      </c>
      <c r="E559" s="50" t="n">
        <v>191</v>
      </c>
      <c r="F559" s="50" t="n">
        <v>69</v>
      </c>
      <c r="G559" s="50" t="n">
        <v>169</v>
      </c>
      <c r="H559" s="50" t="n">
        <v>105</v>
      </c>
      <c r="I559" s="50" t="n">
        <v>26</v>
      </c>
      <c r="J559" s="50" t="n">
        <v>197</v>
      </c>
      <c r="K559" s="50" t="n">
        <v>86</v>
      </c>
      <c r="L559" s="50" t="n">
        <v>-10.68</v>
      </c>
      <c r="M559" s="50" t="n">
        <v>103</v>
      </c>
      <c r="N559" s="50" t="n">
        <v>96</v>
      </c>
      <c r="O559" s="50" t="n">
        <v>14</v>
      </c>
      <c r="P559" s="50" t="n">
        <v>2</v>
      </c>
      <c r="Q559" s="50" t="n">
        <v>1</v>
      </c>
      <c r="R559" s="50" t="n">
        <v>2</v>
      </c>
      <c r="S559" s="50" t="n">
        <v>3</v>
      </c>
      <c r="T559" s="50" t="n">
        <v>2</v>
      </c>
      <c r="U559" s="50" t="n">
        <v>0</v>
      </c>
      <c r="V559" s="50" t="n">
        <v>41</v>
      </c>
      <c r="W559" s="50" t="n">
        <v>19.7</v>
      </c>
      <c r="X559" s="50" t="n">
        <v>100</v>
      </c>
      <c r="Y559" s="50" t="n">
        <v>24.41</v>
      </c>
      <c r="Z559" s="50" t="n">
        <v>57</v>
      </c>
      <c r="AA559" s="50" t="n">
        <v>5</v>
      </c>
      <c r="AB559" s="50" t="n">
        <v>19</v>
      </c>
      <c r="AC559" s="50" t="n">
        <v>56</v>
      </c>
      <c r="AD559" s="50" t="n">
        <v>4565.8</v>
      </c>
      <c r="AE559" s="50" t="n">
        <v>19</v>
      </c>
      <c r="AF559" s="50" t="n">
        <v>151</v>
      </c>
      <c r="AG559" s="50" t="n">
        <v>11099.7</v>
      </c>
      <c r="AH559" s="50" t="n">
        <v>44</v>
      </c>
    </row>
    <row r="560" customFormat="false" ht="15" hidden="false" customHeight="false" outlineLevel="0" collapsed="false">
      <c r="A560" s="50" t="s">
        <v>1391</v>
      </c>
      <c r="B560" s="50" t="s">
        <v>154</v>
      </c>
      <c r="C560" s="50" t="s">
        <v>441</v>
      </c>
      <c r="D560" s="50" t="n">
        <v>343</v>
      </c>
      <c r="E560" s="50" t="n">
        <v>179</v>
      </c>
      <c r="F560" s="50" t="n">
        <v>36</v>
      </c>
      <c r="G560" s="50" t="n">
        <v>170</v>
      </c>
      <c r="H560" s="50" t="n">
        <v>120</v>
      </c>
      <c r="I560" s="50" t="n">
        <v>15</v>
      </c>
      <c r="J560" s="50" t="n">
        <v>173</v>
      </c>
      <c r="K560" s="50" t="n">
        <v>59</v>
      </c>
      <c r="L560" s="50" t="n">
        <v>2.269</v>
      </c>
      <c r="M560" s="50" t="n">
        <v>100</v>
      </c>
      <c r="N560" s="50" t="n">
        <v>90</v>
      </c>
      <c r="O560" s="50" t="n">
        <v>29</v>
      </c>
      <c r="P560" s="50" t="n">
        <v>3</v>
      </c>
      <c r="Q560" s="50" t="n">
        <v>3</v>
      </c>
      <c r="R560" s="50" t="n">
        <v>0</v>
      </c>
      <c r="S560" s="50" t="n">
        <v>5</v>
      </c>
      <c r="T560" s="50" t="n">
        <v>2</v>
      </c>
      <c r="U560" s="50" t="n">
        <v>2</v>
      </c>
      <c r="V560" s="50" t="n">
        <v>13</v>
      </c>
      <c r="W560" s="50" t="n">
        <v>34.15</v>
      </c>
      <c r="X560" s="50" t="n">
        <v>99</v>
      </c>
      <c r="Y560" s="50" t="n">
        <v>30.069</v>
      </c>
      <c r="Z560" s="50" t="n">
        <v>80</v>
      </c>
      <c r="AA560" s="50" t="n">
        <v>2</v>
      </c>
      <c r="AB560" s="50" t="n">
        <v>17</v>
      </c>
      <c r="AC560" s="50" t="n">
        <v>80</v>
      </c>
      <c r="AD560" s="50" t="n">
        <v>6655.4</v>
      </c>
      <c r="AE560" s="50" t="n">
        <v>31</v>
      </c>
      <c r="AF560" s="50" t="n">
        <v>155</v>
      </c>
      <c r="AG560" s="50" t="n">
        <v>10354.2</v>
      </c>
      <c r="AH560" s="50" t="n">
        <v>6</v>
      </c>
    </row>
    <row r="561" customFormat="false" ht="15" hidden="false" customHeight="false" outlineLevel="0" collapsed="false">
      <c r="A561" s="50" t="s">
        <v>1392</v>
      </c>
      <c r="B561" s="50" t="s">
        <v>154</v>
      </c>
      <c r="C561" s="50" t="s">
        <v>633</v>
      </c>
      <c r="D561" s="50" t="n">
        <v>353</v>
      </c>
      <c r="E561" s="50" t="n">
        <v>161</v>
      </c>
      <c r="F561" s="50" t="n">
        <v>39</v>
      </c>
      <c r="G561" s="50" t="n">
        <v>165</v>
      </c>
      <c r="H561" s="50" t="n">
        <v>101</v>
      </c>
      <c r="I561" s="50" t="n">
        <v>15</v>
      </c>
      <c r="J561" s="50" t="n">
        <v>188</v>
      </c>
      <c r="K561" s="50" t="n">
        <v>60</v>
      </c>
      <c r="L561" s="50" t="n">
        <v>-4.032</v>
      </c>
      <c r="M561" s="50" t="n">
        <v>91</v>
      </c>
      <c r="N561" s="50" t="n">
        <v>82</v>
      </c>
      <c r="O561" s="50" t="n">
        <v>12</v>
      </c>
      <c r="P561" s="50" t="n">
        <v>4</v>
      </c>
      <c r="Q561" s="50" t="n">
        <v>0</v>
      </c>
      <c r="R561" s="50" t="n">
        <v>3</v>
      </c>
      <c r="S561" s="50" t="n">
        <v>7</v>
      </c>
      <c r="T561" s="50" t="n">
        <v>1</v>
      </c>
      <c r="U561" s="50" t="n">
        <v>0</v>
      </c>
      <c r="V561" s="50" t="n">
        <v>24</v>
      </c>
      <c r="W561" s="50" t="n">
        <v>21.1</v>
      </c>
      <c r="X561" s="50" t="n">
        <v>89</v>
      </c>
      <c r="Y561" s="50" t="n">
        <v>22.846</v>
      </c>
      <c r="Z561" s="50" t="n">
        <v>59</v>
      </c>
      <c r="AA561" s="50" t="n">
        <v>5</v>
      </c>
      <c r="AB561" s="50" t="n">
        <v>18</v>
      </c>
      <c r="AC561" s="50" t="n">
        <v>58</v>
      </c>
      <c r="AD561" s="50" t="n">
        <v>5040.3</v>
      </c>
      <c r="AE561" s="50" t="n">
        <v>13</v>
      </c>
      <c r="AF561" s="50" t="n">
        <v>139</v>
      </c>
      <c r="AG561" s="50" t="n">
        <v>10108.2</v>
      </c>
      <c r="AH561" s="50" t="n">
        <v>45</v>
      </c>
    </row>
    <row r="562" customFormat="false" ht="15" hidden="false" customHeight="false" outlineLevel="0" collapsed="false">
      <c r="A562" s="50" t="s">
        <v>1393</v>
      </c>
      <c r="B562" s="50" t="s">
        <v>154</v>
      </c>
      <c r="C562" s="50" t="s">
        <v>428</v>
      </c>
      <c r="D562" s="50" t="n">
        <v>230</v>
      </c>
      <c r="E562" s="50" t="n">
        <v>124</v>
      </c>
      <c r="F562" s="50" t="n">
        <v>38</v>
      </c>
      <c r="G562" s="50" t="n">
        <v>108</v>
      </c>
      <c r="H562" s="50" t="n">
        <v>82</v>
      </c>
      <c r="I562" s="50" t="n">
        <v>18</v>
      </c>
      <c r="J562" s="50" t="n">
        <v>122</v>
      </c>
      <c r="K562" s="50" t="n">
        <v>42</v>
      </c>
      <c r="L562" s="50" t="n">
        <v>1.593</v>
      </c>
      <c r="M562" s="50" t="n">
        <v>61</v>
      </c>
      <c r="N562" s="50" t="n">
        <v>57</v>
      </c>
      <c r="O562" s="50" t="n">
        <v>18</v>
      </c>
      <c r="P562" s="50" t="n">
        <v>2</v>
      </c>
      <c r="Q562" s="50" t="n">
        <v>0</v>
      </c>
      <c r="R562" s="50" t="n">
        <v>2</v>
      </c>
      <c r="S562" s="50" t="n">
        <v>3</v>
      </c>
      <c r="T562" s="50" t="n">
        <v>0</v>
      </c>
      <c r="U562" s="50" t="n">
        <v>1</v>
      </c>
      <c r="V562" s="50" t="n">
        <v>14</v>
      </c>
      <c r="W562" s="50" t="n">
        <v>21.2</v>
      </c>
      <c r="X562" s="50" t="n">
        <v>60</v>
      </c>
      <c r="Y562" s="50" t="n">
        <v>18.266</v>
      </c>
      <c r="Z562" s="50" t="n">
        <v>44</v>
      </c>
      <c r="AA562" s="50" t="n">
        <v>2</v>
      </c>
      <c r="AB562" s="50" t="n">
        <v>16</v>
      </c>
      <c r="AC562" s="50" t="n">
        <v>43</v>
      </c>
      <c r="AD562" s="50" t="n">
        <v>3778.1</v>
      </c>
      <c r="AE562" s="50" t="n">
        <v>17</v>
      </c>
      <c r="AF562" s="50" t="n">
        <v>110</v>
      </c>
      <c r="AG562" s="50" t="n">
        <v>8048</v>
      </c>
      <c r="AH562" s="50" t="n">
        <v>30</v>
      </c>
    </row>
    <row r="563" customFormat="false" ht="15" hidden="false" customHeight="false" outlineLevel="0" collapsed="false">
      <c r="A563" s="50" t="s">
        <v>1394</v>
      </c>
      <c r="B563" s="50" t="s">
        <v>154</v>
      </c>
      <c r="C563" s="50" t="s">
        <v>765</v>
      </c>
      <c r="D563" s="50" t="n">
        <v>188</v>
      </c>
      <c r="E563" s="50" t="n">
        <v>93</v>
      </c>
      <c r="F563" s="50" t="n">
        <v>28</v>
      </c>
      <c r="G563" s="50" t="n">
        <v>92</v>
      </c>
      <c r="H563" s="50" t="n">
        <v>55</v>
      </c>
      <c r="I563" s="50" t="n">
        <v>11</v>
      </c>
      <c r="J563" s="50" t="n">
        <v>96</v>
      </c>
      <c r="K563" s="50" t="n">
        <v>38</v>
      </c>
      <c r="L563" s="50" t="n">
        <v>-4.879</v>
      </c>
      <c r="M563" s="50" t="n">
        <v>49</v>
      </c>
      <c r="N563" s="50" t="n">
        <v>45</v>
      </c>
      <c r="O563" s="50" t="n">
        <v>8</v>
      </c>
      <c r="P563" s="50" t="n">
        <v>2</v>
      </c>
      <c r="Q563" s="50" t="n">
        <v>0</v>
      </c>
      <c r="R563" s="50" t="n">
        <v>0</v>
      </c>
      <c r="S563" s="50" t="n">
        <v>3</v>
      </c>
      <c r="T563" s="50" t="n">
        <v>0</v>
      </c>
      <c r="U563" s="50" t="n">
        <v>0</v>
      </c>
      <c r="V563" s="50" t="n">
        <v>18</v>
      </c>
      <c r="W563" s="50" t="n">
        <v>10</v>
      </c>
      <c r="X563" s="50" t="n">
        <v>48</v>
      </c>
      <c r="Y563" s="50" t="n">
        <v>8.274</v>
      </c>
      <c r="Z563" s="50" t="n">
        <v>28</v>
      </c>
      <c r="AA563" s="50" t="n">
        <v>0</v>
      </c>
      <c r="AB563" s="50" t="n">
        <v>2</v>
      </c>
      <c r="AC563" s="50" t="n">
        <v>28</v>
      </c>
      <c r="AD563" s="50" t="n">
        <v>2066.4</v>
      </c>
      <c r="AE563" s="50" t="n">
        <v>8</v>
      </c>
      <c r="AF563" s="50" t="n">
        <v>74</v>
      </c>
      <c r="AG563" s="50" t="n">
        <v>4988.6</v>
      </c>
      <c r="AH563" s="50" t="n">
        <v>2</v>
      </c>
    </row>
    <row r="564" customFormat="false" ht="15" hidden="false" customHeight="false" outlineLevel="0" collapsed="false">
      <c r="A564" s="50" t="s">
        <v>1395</v>
      </c>
      <c r="B564" s="50" t="s">
        <v>154</v>
      </c>
      <c r="C564" s="50" t="s">
        <v>766</v>
      </c>
      <c r="D564" s="50" t="n">
        <v>180</v>
      </c>
      <c r="E564" s="50" t="n">
        <v>71</v>
      </c>
      <c r="F564" s="50" t="n">
        <v>12</v>
      </c>
      <c r="G564" s="50" t="n">
        <v>76</v>
      </c>
      <c r="H564" s="50" t="n">
        <v>47</v>
      </c>
      <c r="I564" s="50" t="n">
        <v>3</v>
      </c>
      <c r="J564" s="50" t="n">
        <v>100</v>
      </c>
      <c r="K564" s="50" t="n">
        <v>24</v>
      </c>
      <c r="L564" s="50" t="n">
        <v>0.816</v>
      </c>
      <c r="M564" s="50" t="n">
        <v>45</v>
      </c>
      <c r="N564" s="50" t="n">
        <v>35</v>
      </c>
      <c r="O564" s="50" t="n">
        <v>9</v>
      </c>
      <c r="P564" s="50" t="n">
        <v>1</v>
      </c>
      <c r="Q564" s="50" t="n">
        <v>0</v>
      </c>
      <c r="R564" s="50" t="n">
        <v>0</v>
      </c>
      <c r="S564" s="50" t="n">
        <v>10</v>
      </c>
      <c r="T564" s="50" t="n">
        <v>0</v>
      </c>
      <c r="U564" s="50" t="n">
        <v>0</v>
      </c>
      <c r="V564" s="50" t="n">
        <v>7</v>
      </c>
      <c r="W564" s="50" t="n">
        <v>14.75</v>
      </c>
      <c r="X564" s="50" t="n">
        <v>43</v>
      </c>
      <c r="Y564" s="50" t="n">
        <v>14.15</v>
      </c>
      <c r="Z564" s="50" t="n">
        <v>28</v>
      </c>
      <c r="AA564" s="50" t="n">
        <v>0</v>
      </c>
      <c r="AB564" s="50" t="n">
        <v>5</v>
      </c>
      <c r="AC564" s="50" t="n">
        <v>27</v>
      </c>
      <c r="AD564" s="50" t="n">
        <v>2209.8</v>
      </c>
      <c r="AE564" s="50" t="n">
        <v>8</v>
      </c>
      <c r="AF564" s="50" t="n">
        <v>62</v>
      </c>
      <c r="AG564" s="50" t="n">
        <v>4333.2</v>
      </c>
      <c r="AH564" s="50" t="n">
        <v>4</v>
      </c>
    </row>
    <row r="565" customFormat="false" ht="15" hidden="false" customHeight="false" outlineLevel="0" collapsed="false">
      <c r="A565" s="50" t="s">
        <v>1396</v>
      </c>
      <c r="B565" s="50" t="s">
        <v>154</v>
      </c>
      <c r="C565" s="50" t="s">
        <v>767</v>
      </c>
      <c r="D565" s="50" t="n">
        <v>149</v>
      </c>
      <c r="E565" s="50" t="n">
        <v>72</v>
      </c>
      <c r="F565" s="50" t="n">
        <v>13</v>
      </c>
      <c r="G565" s="50" t="n">
        <v>76</v>
      </c>
      <c r="H565" s="50" t="n">
        <v>49</v>
      </c>
      <c r="I565" s="50" t="n">
        <v>4</v>
      </c>
      <c r="J565" s="50" t="n">
        <v>73</v>
      </c>
      <c r="K565" s="50" t="n">
        <v>23</v>
      </c>
      <c r="L565" s="50" t="n">
        <v>-0.363</v>
      </c>
      <c r="M565" s="50" t="n">
        <v>40</v>
      </c>
      <c r="N565" s="50" t="n">
        <v>39</v>
      </c>
      <c r="O565" s="50" t="n">
        <v>10</v>
      </c>
      <c r="P565" s="50" t="n">
        <v>0</v>
      </c>
      <c r="Q565" s="50" t="n">
        <v>1</v>
      </c>
      <c r="R565" s="50" t="n">
        <v>2</v>
      </c>
      <c r="S565" s="50" t="n">
        <v>1</v>
      </c>
      <c r="T565" s="50" t="n">
        <v>0</v>
      </c>
      <c r="U565" s="50" t="n">
        <v>0</v>
      </c>
      <c r="V565" s="50" t="n">
        <v>9</v>
      </c>
      <c r="W565" s="50" t="n">
        <v>12.6</v>
      </c>
      <c r="X565" s="50" t="n">
        <v>40</v>
      </c>
      <c r="Y565" s="50" t="n">
        <v>9.072</v>
      </c>
      <c r="Z565" s="50" t="n">
        <v>30</v>
      </c>
      <c r="AA565" s="50" t="n">
        <v>1</v>
      </c>
      <c r="AB565" s="50" t="n">
        <v>10</v>
      </c>
      <c r="AC565" s="50" t="n">
        <v>30</v>
      </c>
      <c r="AD565" s="50" t="n">
        <v>2703.3</v>
      </c>
      <c r="AE565" s="50" t="n">
        <v>9</v>
      </c>
      <c r="AF565" s="50" t="n">
        <v>61</v>
      </c>
      <c r="AG565" s="50" t="n">
        <v>4284.5</v>
      </c>
      <c r="AH565" s="50" t="n">
        <v>11</v>
      </c>
    </row>
    <row r="566" customFormat="false" ht="15" hidden="false" customHeight="false" outlineLevel="0" collapsed="false">
      <c r="A566" s="50" t="s">
        <v>1397</v>
      </c>
      <c r="B566" s="50" t="s">
        <v>154</v>
      </c>
      <c r="C566" s="50" t="s">
        <v>768</v>
      </c>
      <c r="D566" s="50" t="n">
        <v>23</v>
      </c>
      <c r="E566" s="50" t="n">
        <v>11</v>
      </c>
      <c r="F566" s="50" t="n">
        <v>0</v>
      </c>
      <c r="G566" s="50" t="n">
        <v>12</v>
      </c>
      <c r="H566" s="50" t="n">
        <v>7</v>
      </c>
      <c r="I566" s="50" t="n">
        <v>0</v>
      </c>
      <c r="J566" s="50" t="n">
        <v>11</v>
      </c>
      <c r="K566" s="50" t="n">
        <v>4</v>
      </c>
      <c r="L566" s="50" t="n">
        <v>-0.868</v>
      </c>
      <c r="M566" s="50" t="n">
        <v>10</v>
      </c>
      <c r="N566" s="50" t="n">
        <v>7</v>
      </c>
      <c r="O566" s="50" t="n">
        <v>1</v>
      </c>
      <c r="P566" s="50" t="n">
        <v>0</v>
      </c>
      <c r="Q566" s="50" t="n">
        <v>0</v>
      </c>
      <c r="R566" s="50" t="n">
        <v>0</v>
      </c>
      <c r="S566" s="50" t="n">
        <v>1</v>
      </c>
      <c r="T566" s="50" t="n">
        <v>1</v>
      </c>
      <c r="U566" s="50" t="n">
        <v>1</v>
      </c>
      <c r="V566" s="50" t="n">
        <v>0</v>
      </c>
      <c r="W566" s="50" t="n">
        <v>2.3</v>
      </c>
      <c r="X566" s="50" t="n">
        <v>10</v>
      </c>
      <c r="Y566" s="50" t="n">
        <v>3.731</v>
      </c>
      <c r="Z566" s="50" t="n">
        <v>8</v>
      </c>
      <c r="AA566" s="50" t="n">
        <v>1</v>
      </c>
      <c r="AB566" s="50" t="n">
        <v>4</v>
      </c>
      <c r="AC566" s="50" t="n">
        <v>8</v>
      </c>
      <c r="AD566" s="50" t="n">
        <v>721.4</v>
      </c>
      <c r="AE566" s="50" t="n">
        <v>3</v>
      </c>
      <c r="AF566" s="50" t="n">
        <v>10</v>
      </c>
      <c r="AG566" s="50" t="n">
        <v>707.9</v>
      </c>
      <c r="AH566" s="50" t="n">
        <v>2</v>
      </c>
    </row>
    <row r="567" customFormat="false" ht="15" hidden="false" customHeight="false" outlineLevel="0" collapsed="false">
      <c r="A567" s="50" t="s">
        <v>1398</v>
      </c>
      <c r="B567" s="50" t="s">
        <v>154</v>
      </c>
      <c r="C567" s="50" t="s">
        <v>769</v>
      </c>
      <c r="D567" s="50" t="n">
        <v>17</v>
      </c>
      <c r="E567" s="50" t="n">
        <v>7</v>
      </c>
      <c r="F567" s="50" t="n">
        <v>4</v>
      </c>
      <c r="G567" s="50" t="n">
        <v>8</v>
      </c>
      <c r="H567" s="50" t="n">
        <v>3</v>
      </c>
      <c r="I567" s="50" t="n">
        <v>2</v>
      </c>
      <c r="J567" s="50" t="n">
        <v>9</v>
      </c>
      <c r="K567" s="50" t="n">
        <v>4</v>
      </c>
      <c r="L567" s="50" t="n">
        <v>-0.792</v>
      </c>
      <c r="M567" s="50" t="n">
        <v>3</v>
      </c>
      <c r="N567" s="50" t="n">
        <v>3</v>
      </c>
      <c r="O567" s="50" t="n">
        <v>0</v>
      </c>
      <c r="P567" s="50" t="n">
        <v>0</v>
      </c>
      <c r="Q567" s="50" t="n">
        <v>0</v>
      </c>
      <c r="R567" s="50" t="n">
        <v>0</v>
      </c>
      <c r="S567" s="50" t="n">
        <v>0</v>
      </c>
      <c r="T567" s="50" t="n">
        <v>0</v>
      </c>
      <c r="U567" s="50" t="n">
        <v>0</v>
      </c>
      <c r="V567" s="50" t="n">
        <v>3</v>
      </c>
      <c r="W567" s="50" t="n">
        <v>0</v>
      </c>
      <c r="X567" s="50" t="n">
        <v>3</v>
      </c>
      <c r="Y567" s="50" t="n">
        <v>0</v>
      </c>
      <c r="Z567" s="50" t="n">
        <v>0</v>
      </c>
      <c r="AA567" s="50" t="n">
        <v>0</v>
      </c>
      <c r="AB567" s="50" t="n">
        <v>0</v>
      </c>
      <c r="AC567" s="50" t="n">
        <v>0</v>
      </c>
      <c r="AD567" s="50" t="n">
        <v>0</v>
      </c>
      <c r="AE567" s="50" t="n">
        <v>0</v>
      </c>
      <c r="AF567" s="50" t="n">
        <v>6</v>
      </c>
      <c r="AG567" s="50" t="n">
        <v>430.4</v>
      </c>
      <c r="AH567" s="50" t="n">
        <v>1</v>
      </c>
    </row>
    <row r="568" customFormat="false" ht="15" hidden="false" customHeight="false" outlineLevel="0" collapsed="false">
      <c r="A568" s="50" t="s">
        <v>1399</v>
      </c>
      <c r="B568" s="50" t="s">
        <v>154</v>
      </c>
      <c r="C568" s="50" t="s">
        <v>466</v>
      </c>
      <c r="D568" s="50" t="n">
        <v>8</v>
      </c>
      <c r="E568" s="50" t="n">
        <v>6</v>
      </c>
      <c r="F568" s="50" t="n">
        <v>2</v>
      </c>
      <c r="G568" s="50" t="n">
        <v>6</v>
      </c>
      <c r="H568" s="50" t="n">
        <v>5</v>
      </c>
      <c r="I568" s="50" t="n">
        <v>1</v>
      </c>
      <c r="J568" s="50" t="n">
        <v>2</v>
      </c>
      <c r="K568" s="50" t="n">
        <v>1</v>
      </c>
      <c r="L568" s="50" t="n">
        <v>0.023</v>
      </c>
      <c r="M568" s="50" t="n">
        <v>3</v>
      </c>
      <c r="N568" s="50" t="n">
        <v>3</v>
      </c>
      <c r="O568" s="50" t="n">
        <v>1</v>
      </c>
      <c r="P568" s="50" t="n">
        <v>1</v>
      </c>
      <c r="Q568" s="50" t="n">
        <v>0</v>
      </c>
      <c r="R568" s="50" t="n">
        <v>0</v>
      </c>
      <c r="S568" s="50" t="n">
        <v>0</v>
      </c>
      <c r="T568" s="50" t="n">
        <v>0</v>
      </c>
      <c r="U568" s="50" t="n">
        <v>0</v>
      </c>
      <c r="V568" s="50" t="n">
        <v>1</v>
      </c>
      <c r="W568" s="50" t="n">
        <v>1.25</v>
      </c>
      <c r="X568" s="50" t="n">
        <v>3</v>
      </c>
      <c r="Y568" s="50" t="n">
        <v>0.452</v>
      </c>
      <c r="Z568" s="50" t="n">
        <v>2</v>
      </c>
      <c r="AA568" s="50" t="n">
        <v>0</v>
      </c>
      <c r="AB568" s="50" t="n">
        <v>1</v>
      </c>
      <c r="AC568" s="50" t="n">
        <v>2</v>
      </c>
      <c r="AD568" s="50" t="n">
        <v>186.5</v>
      </c>
      <c r="AE568" s="50" t="n">
        <v>1</v>
      </c>
      <c r="AF568" s="50" t="n">
        <v>5</v>
      </c>
      <c r="AG568" s="50" t="n">
        <v>342.7</v>
      </c>
      <c r="AH568" s="50" t="n">
        <v>0</v>
      </c>
    </row>
    <row r="569" customFormat="false" ht="15" hidden="false" customHeight="false" outlineLevel="0" collapsed="false">
      <c r="A569" s="50" t="s">
        <v>1400</v>
      </c>
      <c r="B569" s="50" t="s">
        <v>154</v>
      </c>
      <c r="C569" s="50" t="s">
        <v>770</v>
      </c>
      <c r="D569" s="50" t="n">
        <v>1</v>
      </c>
      <c r="E569" s="50" t="n">
        <v>1</v>
      </c>
      <c r="F569" s="50" t="n">
        <v>0</v>
      </c>
      <c r="G569" s="50" t="n">
        <v>1</v>
      </c>
      <c r="H569" s="50" t="n">
        <v>1</v>
      </c>
      <c r="I569" s="50" t="n">
        <v>0</v>
      </c>
      <c r="J569" s="50" t="n">
        <v>0</v>
      </c>
      <c r="K569" s="50" t="n">
        <v>0</v>
      </c>
      <c r="L569" s="50" t="n">
        <v>-0.26</v>
      </c>
      <c r="M569" s="50" t="n">
        <v>1</v>
      </c>
      <c r="N569" s="50" t="n">
        <v>1</v>
      </c>
      <c r="O569" s="50" t="n">
        <v>0</v>
      </c>
      <c r="P569" s="50" t="n">
        <v>0</v>
      </c>
      <c r="Q569" s="50" t="n">
        <v>0</v>
      </c>
      <c r="R569" s="50" t="n">
        <v>0</v>
      </c>
      <c r="S569" s="50" t="n">
        <v>0</v>
      </c>
      <c r="T569" s="50" t="n">
        <v>0</v>
      </c>
      <c r="U569" s="50" t="n">
        <v>0</v>
      </c>
      <c r="V569" s="50" t="n">
        <v>0</v>
      </c>
      <c r="W569" s="50" t="n">
        <v>0</v>
      </c>
      <c r="X569" s="50" t="n">
        <v>1</v>
      </c>
      <c r="Y569" s="50" t="n">
        <v>0.044</v>
      </c>
      <c r="Z569" s="50" t="n">
        <v>1</v>
      </c>
      <c r="AA569" s="50" t="n">
        <v>0</v>
      </c>
      <c r="AB569" s="50" t="n">
        <v>0</v>
      </c>
      <c r="AC569" s="50" t="n">
        <v>1</v>
      </c>
      <c r="AD569" s="50" t="n">
        <v>66.1</v>
      </c>
      <c r="AE569" s="50" t="n">
        <v>0</v>
      </c>
      <c r="AF569" s="50" t="n">
        <v>1</v>
      </c>
      <c r="AG569" s="50" t="n">
        <v>66.2</v>
      </c>
      <c r="AH569" s="50" t="n">
        <v>0</v>
      </c>
    </row>
    <row r="570" customFormat="false" ht="15" hidden="false" customHeight="false" outlineLevel="0" collapsed="false">
      <c r="A570" s="50" t="s">
        <v>1401</v>
      </c>
      <c r="B570" s="50" t="s">
        <v>157</v>
      </c>
      <c r="C570" s="50" t="s">
        <v>635</v>
      </c>
      <c r="D570" s="50" t="n">
        <v>2759</v>
      </c>
      <c r="E570" s="50" t="n">
        <v>1264</v>
      </c>
      <c r="F570" s="50" t="n">
        <v>306</v>
      </c>
      <c r="G570" s="50" t="n">
        <v>1285</v>
      </c>
      <c r="H570" s="50" t="n">
        <v>814</v>
      </c>
      <c r="I570" s="50" t="n">
        <v>172</v>
      </c>
      <c r="J570" s="50" t="n">
        <v>1467</v>
      </c>
      <c r="K570" s="50" t="n">
        <v>449</v>
      </c>
      <c r="L570" s="50" t="n">
        <v>38.137</v>
      </c>
      <c r="M570" s="50" t="n">
        <v>670</v>
      </c>
      <c r="N570" s="50" t="n">
        <v>572</v>
      </c>
      <c r="O570" s="50" t="n">
        <v>161</v>
      </c>
      <c r="P570" s="50" t="n">
        <v>34</v>
      </c>
      <c r="Q570" s="50" t="n">
        <v>2</v>
      </c>
      <c r="R570" s="50" t="n">
        <v>26</v>
      </c>
      <c r="S570" s="50" t="n">
        <v>68</v>
      </c>
      <c r="T570" s="50" t="n">
        <v>26</v>
      </c>
      <c r="U570" s="50" t="n">
        <v>4</v>
      </c>
      <c r="V570" s="50" t="n">
        <v>145</v>
      </c>
      <c r="W570" s="50" t="n">
        <v>249.7</v>
      </c>
      <c r="X570" s="50" t="n">
        <v>667</v>
      </c>
      <c r="Y570" s="50" t="n">
        <v>232.392</v>
      </c>
      <c r="Z570" s="50" t="n">
        <v>431</v>
      </c>
      <c r="AA570" s="50" t="n">
        <v>35</v>
      </c>
      <c r="AB570" s="50" t="n">
        <v>187</v>
      </c>
      <c r="AC570" s="50" t="n">
        <v>430</v>
      </c>
      <c r="AD570" s="50" t="n">
        <v>39050.4</v>
      </c>
      <c r="AE570" s="50" t="n">
        <v>160</v>
      </c>
      <c r="AF570" s="50" t="n">
        <v>1097</v>
      </c>
      <c r="AG570" s="50" t="n">
        <v>77739.7</v>
      </c>
      <c r="AH570" s="50" t="n">
        <v>248</v>
      </c>
    </row>
    <row r="571" customFormat="false" ht="15" hidden="false" customHeight="false" outlineLevel="0" collapsed="false">
      <c r="A571" s="50" t="s">
        <v>1402</v>
      </c>
      <c r="B571" s="50" t="s">
        <v>157</v>
      </c>
      <c r="C571" s="50" t="s">
        <v>637</v>
      </c>
      <c r="D571" s="50" t="n">
        <v>2434</v>
      </c>
      <c r="E571" s="50" t="n">
        <v>1258</v>
      </c>
      <c r="F571" s="50" t="n">
        <v>313</v>
      </c>
      <c r="G571" s="50" t="n">
        <v>1072</v>
      </c>
      <c r="H571" s="50" t="n">
        <v>737</v>
      </c>
      <c r="I571" s="50" t="n">
        <v>96</v>
      </c>
      <c r="J571" s="50" t="n">
        <v>1348</v>
      </c>
      <c r="K571" s="50" t="n">
        <v>521</v>
      </c>
      <c r="L571" s="50" t="n">
        <v>-5.132</v>
      </c>
      <c r="M571" s="50" t="n">
        <v>654</v>
      </c>
      <c r="N571" s="50" t="n">
        <v>596</v>
      </c>
      <c r="O571" s="50" t="n">
        <v>147</v>
      </c>
      <c r="P571" s="50" t="n">
        <v>26</v>
      </c>
      <c r="Q571" s="50" t="n">
        <v>0</v>
      </c>
      <c r="R571" s="50" t="n">
        <v>22</v>
      </c>
      <c r="S571" s="50" t="n">
        <v>47</v>
      </c>
      <c r="T571" s="50" t="n">
        <v>7</v>
      </c>
      <c r="U571" s="50" t="n">
        <v>4</v>
      </c>
      <c r="V571" s="50" t="n">
        <v>145</v>
      </c>
      <c r="W571" s="50" t="n">
        <v>201.3</v>
      </c>
      <c r="X571" s="50" t="n">
        <v>650</v>
      </c>
      <c r="Y571" s="50" t="n">
        <v>216.897</v>
      </c>
      <c r="Z571" s="50" t="n">
        <v>455</v>
      </c>
      <c r="AA571" s="50" t="n">
        <v>40</v>
      </c>
      <c r="AB571" s="50" t="n">
        <v>199</v>
      </c>
      <c r="AC571" s="50" t="n">
        <v>454</v>
      </c>
      <c r="AD571" s="50" t="n">
        <v>40928.1</v>
      </c>
      <c r="AE571" s="50" t="n">
        <v>149</v>
      </c>
      <c r="AF571" s="50" t="n">
        <v>1110</v>
      </c>
      <c r="AG571" s="50" t="n">
        <v>85072</v>
      </c>
      <c r="AH571" s="50" t="n">
        <v>755</v>
      </c>
    </row>
    <row r="572" customFormat="false" ht="15" hidden="false" customHeight="false" outlineLevel="0" collapsed="false">
      <c r="A572" s="50" t="s">
        <v>1403</v>
      </c>
      <c r="B572" s="50" t="s">
        <v>157</v>
      </c>
      <c r="C572" s="50" t="s">
        <v>638</v>
      </c>
      <c r="D572" s="50" t="n">
        <v>2162</v>
      </c>
      <c r="E572" s="50" t="n">
        <v>1117</v>
      </c>
      <c r="F572" s="50" t="n">
        <v>178</v>
      </c>
      <c r="G572" s="50" t="n">
        <v>961</v>
      </c>
      <c r="H572" s="50" t="n">
        <v>667</v>
      </c>
      <c r="I572" s="50" t="n">
        <v>58</v>
      </c>
      <c r="J572" s="50" t="n">
        <v>1189</v>
      </c>
      <c r="K572" s="50" t="n">
        <v>450</v>
      </c>
      <c r="L572" s="50" t="n">
        <v>-16.425</v>
      </c>
      <c r="M572" s="50" t="n">
        <v>650</v>
      </c>
      <c r="N572" s="50" t="n">
        <v>597</v>
      </c>
      <c r="O572" s="50" t="n">
        <v>156</v>
      </c>
      <c r="P572" s="50" t="n">
        <v>23</v>
      </c>
      <c r="Q572" s="50" t="n">
        <v>0</v>
      </c>
      <c r="R572" s="50" t="n">
        <v>10</v>
      </c>
      <c r="S572" s="50" t="n">
        <v>45</v>
      </c>
      <c r="T572" s="50" t="n">
        <v>5</v>
      </c>
      <c r="U572" s="50" t="n">
        <v>2</v>
      </c>
      <c r="V572" s="50" t="n">
        <v>79</v>
      </c>
      <c r="W572" s="50" t="n">
        <v>192.15</v>
      </c>
      <c r="X572" s="50" t="n">
        <v>644</v>
      </c>
      <c r="Y572" s="50" t="n">
        <v>200.326</v>
      </c>
      <c r="Z572" s="50" t="n">
        <v>520</v>
      </c>
      <c r="AA572" s="50" t="n">
        <v>23</v>
      </c>
      <c r="AB572" s="50" t="n">
        <v>185</v>
      </c>
      <c r="AC572" s="50" t="n">
        <v>517</v>
      </c>
      <c r="AD572" s="50" t="n">
        <v>44860.2</v>
      </c>
      <c r="AE572" s="50" t="n">
        <v>187</v>
      </c>
      <c r="AF572" s="50" t="n">
        <v>979</v>
      </c>
      <c r="AG572" s="50" t="n">
        <v>68629.3</v>
      </c>
      <c r="AH572" s="50" t="n">
        <v>92</v>
      </c>
    </row>
    <row r="573" customFormat="false" ht="15" hidden="false" customHeight="false" outlineLevel="0" collapsed="false">
      <c r="A573" s="50" t="s">
        <v>1404</v>
      </c>
      <c r="B573" s="50" t="s">
        <v>157</v>
      </c>
      <c r="C573" s="50" t="s">
        <v>639</v>
      </c>
      <c r="D573" s="50" t="n">
        <v>2425</v>
      </c>
      <c r="E573" s="50" t="n">
        <v>1167</v>
      </c>
      <c r="F573" s="50" t="n">
        <v>200</v>
      </c>
      <c r="G573" s="50" t="n">
        <v>1177</v>
      </c>
      <c r="H573" s="50" t="n">
        <v>785</v>
      </c>
      <c r="I573" s="50" t="n">
        <v>96</v>
      </c>
      <c r="J573" s="50" t="n">
        <v>1247</v>
      </c>
      <c r="K573" s="50" t="n">
        <v>382</v>
      </c>
      <c r="L573" s="50" t="n">
        <v>-9.54</v>
      </c>
      <c r="M573" s="50" t="n">
        <v>638</v>
      </c>
      <c r="N573" s="50" t="n">
        <v>577</v>
      </c>
      <c r="O573" s="50" t="n">
        <v>142</v>
      </c>
      <c r="P573" s="50" t="n">
        <v>19</v>
      </c>
      <c r="Q573" s="50" t="n">
        <v>4</v>
      </c>
      <c r="R573" s="50" t="n">
        <v>17</v>
      </c>
      <c r="S573" s="50" t="n">
        <v>44</v>
      </c>
      <c r="T573" s="50" t="n">
        <v>13</v>
      </c>
      <c r="U573" s="50" t="n">
        <v>3</v>
      </c>
      <c r="V573" s="50" t="n">
        <v>109</v>
      </c>
      <c r="W573" s="50" t="n">
        <v>195.85</v>
      </c>
      <c r="X573" s="50" t="n">
        <v>637</v>
      </c>
      <c r="Y573" s="50" t="n">
        <v>201.558</v>
      </c>
      <c r="Z573" s="50" t="n">
        <v>472</v>
      </c>
      <c r="AA573" s="50" t="n">
        <v>24</v>
      </c>
      <c r="AB573" s="50" t="n">
        <v>177</v>
      </c>
      <c r="AC573" s="50" t="n">
        <v>472</v>
      </c>
      <c r="AD573" s="50" t="n">
        <v>41500.9</v>
      </c>
      <c r="AE573" s="50" t="n">
        <v>160</v>
      </c>
      <c r="AF573" s="50" t="n">
        <v>1035</v>
      </c>
      <c r="AG573" s="50" t="n">
        <v>74057</v>
      </c>
      <c r="AH573" s="50" t="n">
        <v>228</v>
      </c>
    </row>
    <row r="574" customFormat="false" ht="15" hidden="false" customHeight="false" outlineLevel="0" collapsed="false">
      <c r="A574" s="50" t="s">
        <v>1405</v>
      </c>
      <c r="B574" s="50" t="s">
        <v>157</v>
      </c>
      <c r="C574" s="50" t="s">
        <v>640</v>
      </c>
      <c r="D574" s="50" t="n">
        <v>2021</v>
      </c>
      <c r="E574" s="50" t="n">
        <v>953</v>
      </c>
      <c r="F574" s="50" t="n">
        <v>233</v>
      </c>
      <c r="G574" s="50" t="n">
        <v>937</v>
      </c>
      <c r="H574" s="50" t="n">
        <v>581</v>
      </c>
      <c r="I574" s="50" t="n">
        <v>83</v>
      </c>
      <c r="J574" s="50" t="n">
        <v>1069</v>
      </c>
      <c r="K574" s="50" t="n">
        <v>369</v>
      </c>
      <c r="L574" s="50" t="n">
        <v>12.676</v>
      </c>
      <c r="M574" s="50" t="n">
        <v>533</v>
      </c>
      <c r="N574" s="50" t="n">
        <v>477</v>
      </c>
      <c r="O574" s="50" t="n">
        <v>126</v>
      </c>
      <c r="P574" s="50" t="n">
        <v>28</v>
      </c>
      <c r="Q574" s="50" t="n">
        <v>4</v>
      </c>
      <c r="R574" s="50" t="n">
        <v>23</v>
      </c>
      <c r="S574" s="50" t="n">
        <v>48</v>
      </c>
      <c r="T574" s="50" t="n">
        <v>5</v>
      </c>
      <c r="U574" s="50" t="n">
        <v>3</v>
      </c>
      <c r="V574" s="50" t="n">
        <v>110</v>
      </c>
      <c r="W574" s="50" t="n">
        <v>187</v>
      </c>
      <c r="X574" s="50" t="n">
        <v>530</v>
      </c>
      <c r="Y574" s="50" t="n">
        <v>190.205</v>
      </c>
      <c r="Z574" s="50" t="n">
        <v>370</v>
      </c>
      <c r="AA574" s="50" t="n">
        <v>45</v>
      </c>
      <c r="AB574" s="50" t="n">
        <v>166</v>
      </c>
      <c r="AC574" s="50" t="n">
        <v>370</v>
      </c>
      <c r="AD574" s="50" t="n">
        <v>33709.9</v>
      </c>
      <c r="AE574" s="50" t="n">
        <v>138</v>
      </c>
      <c r="AF574" s="50" t="n">
        <v>854</v>
      </c>
      <c r="AG574" s="50" t="n">
        <v>63504.2</v>
      </c>
      <c r="AH574" s="50" t="n">
        <v>379</v>
      </c>
    </row>
    <row r="575" customFormat="false" ht="15" hidden="false" customHeight="false" outlineLevel="0" collapsed="false">
      <c r="A575" s="50" t="s">
        <v>1406</v>
      </c>
      <c r="B575" s="50" t="s">
        <v>157</v>
      </c>
      <c r="C575" s="50" t="s">
        <v>641</v>
      </c>
      <c r="D575" s="50" t="n">
        <v>2284</v>
      </c>
      <c r="E575" s="50" t="n">
        <v>1148</v>
      </c>
      <c r="F575" s="50" t="n">
        <v>344</v>
      </c>
      <c r="G575" s="50" t="n">
        <v>968</v>
      </c>
      <c r="H575" s="50" t="n">
        <v>677</v>
      </c>
      <c r="I575" s="50" t="n">
        <v>142</v>
      </c>
      <c r="J575" s="50" t="n">
        <v>1304</v>
      </c>
      <c r="K575" s="50" t="n">
        <v>467</v>
      </c>
      <c r="L575" s="50" t="n">
        <v>-11.136</v>
      </c>
      <c r="M575" s="50" t="n">
        <v>530</v>
      </c>
      <c r="N575" s="50" t="n">
        <v>451</v>
      </c>
      <c r="O575" s="50" t="n">
        <v>82</v>
      </c>
      <c r="P575" s="50" t="n">
        <v>15</v>
      </c>
      <c r="Q575" s="50" t="n">
        <v>0</v>
      </c>
      <c r="R575" s="50" t="n">
        <v>23</v>
      </c>
      <c r="S575" s="50" t="n">
        <v>72</v>
      </c>
      <c r="T575" s="50" t="n">
        <v>3</v>
      </c>
      <c r="U575" s="50" t="n">
        <v>4</v>
      </c>
      <c r="V575" s="50" t="n">
        <v>164</v>
      </c>
      <c r="W575" s="50" t="n">
        <v>156.15</v>
      </c>
      <c r="X575" s="50" t="n">
        <v>528</v>
      </c>
      <c r="Y575" s="50" t="n">
        <v>164.736</v>
      </c>
      <c r="Z575" s="50" t="n">
        <v>291</v>
      </c>
      <c r="AA575" s="50" t="n">
        <v>41</v>
      </c>
      <c r="AB575" s="50" t="n">
        <v>116</v>
      </c>
      <c r="AC575" s="50" t="n">
        <v>291</v>
      </c>
      <c r="AD575" s="50" t="n">
        <v>26229</v>
      </c>
      <c r="AE575" s="50" t="n">
        <v>99</v>
      </c>
      <c r="AF575" s="50" t="n">
        <v>1020</v>
      </c>
      <c r="AG575" s="50" t="n">
        <v>76559.3</v>
      </c>
      <c r="AH575" s="50" t="n">
        <v>530</v>
      </c>
    </row>
    <row r="576" customFormat="false" ht="15" hidden="false" customHeight="false" outlineLevel="0" collapsed="false">
      <c r="A576" s="50" t="s">
        <v>1407</v>
      </c>
      <c r="B576" s="50" t="s">
        <v>157</v>
      </c>
      <c r="C576" s="50" t="s">
        <v>642</v>
      </c>
      <c r="D576" s="50" t="n">
        <v>2077</v>
      </c>
      <c r="E576" s="50" t="n">
        <v>792</v>
      </c>
      <c r="F576" s="50" t="n">
        <v>118</v>
      </c>
      <c r="G576" s="50" t="n">
        <v>1050</v>
      </c>
      <c r="H576" s="50" t="n">
        <v>591</v>
      </c>
      <c r="I576" s="50" t="n">
        <v>60</v>
      </c>
      <c r="J576" s="50" t="n">
        <v>1021</v>
      </c>
      <c r="K576" s="50" t="n">
        <v>201</v>
      </c>
      <c r="L576" s="50" t="n">
        <v>-1.877</v>
      </c>
      <c r="M576" s="50" t="n">
        <v>489</v>
      </c>
      <c r="N576" s="50" t="n">
        <v>412</v>
      </c>
      <c r="O576" s="50" t="n">
        <v>91</v>
      </c>
      <c r="P576" s="50" t="n">
        <v>12</v>
      </c>
      <c r="Q576" s="50" t="n">
        <v>0</v>
      </c>
      <c r="R576" s="50" t="n">
        <v>14</v>
      </c>
      <c r="S576" s="50" t="n">
        <v>64</v>
      </c>
      <c r="T576" s="50" t="n">
        <v>8</v>
      </c>
      <c r="U576" s="50" t="n">
        <v>3</v>
      </c>
      <c r="V576" s="50" t="n">
        <v>97</v>
      </c>
      <c r="W576" s="50" t="n">
        <v>151.2</v>
      </c>
      <c r="X576" s="50" t="n">
        <v>485</v>
      </c>
      <c r="Y576" s="50" t="n">
        <v>154.558</v>
      </c>
      <c r="Z576" s="50" t="n">
        <v>320</v>
      </c>
      <c r="AA576" s="50" t="n">
        <v>20</v>
      </c>
      <c r="AB576" s="50" t="n">
        <v>111</v>
      </c>
      <c r="AC576" s="50" t="n">
        <v>318</v>
      </c>
      <c r="AD576" s="50" t="n">
        <v>27656.7</v>
      </c>
      <c r="AE576" s="50" t="n">
        <v>112</v>
      </c>
      <c r="AF576" s="50" t="n">
        <v>695</v>
      </c>
      <c r="AG576" s="50" t="n">
        <v>49519.8</v>
      </c>
      <c r="AH576" s="50" t="n">
        <v>124</v>
      </c>
    </row>
    <row r="577" customFormat="false" ht="15" hidden="false" customHeight="false" outlineLevel="0" collapsed="false">
      <c r="A577" s="50" t="s">
        <v>1408</v>
      </c>
      <c r="B577" s="50" t="s">
        <v>157</v>
      </c>
      <c r="C577" s="50" t="s">
        <v>643</v>
      </c>
      <c r="D577" s="50" t="n">
        <v>1110</v>
      </c>
      <c r="E577" s="50" t="n">
        <v>597</v>
      </c>
      <c r="F577" s="50" t="n">
        <v>230</v>
      </c>
      <c r="G577" s="50" t="n">
        <v>511</v>
      </c>
      <c r="H577" s="50" t="n">
        <v>392</v>
      </c>
      <c r="I577" s="50" t="n">
        <v>101</v>
      </c>
      <c r="J577" s="50" t="n">
        <v>593</v>
      </c>
      <c r="K577" s="50" t="n">
        <v>205</v>
      </c>
      <c r="L577" s="50" t="n">
        <v>-3.958</v>
      </c>
      <c r="M577" s="50" t="n">
        <v>287</v>
      </c>
      <c r="N577" s="50" t="n">
        <v>262</v>
      </c>
      <c r="O577" s="50" t="n">
        <v>59</v>
      </c>
      <c r="P577" s="50" t="n">
        <v>9</v>
      </c>
      <c r="Q577" s="50" t="n">
        <v>1</v>
      </c>
      <c r="R577" s="50" t="n">
        <v>15</v>
      </c>
      <c r="S577" s="50" t="n">
        <v>15</v>
      </c>
      <c r="T577" s="50" t="n">
        <v>7</v>
      </c>
      <c r="U577" s="50" t="n">
        <v>1</v>
      </c>
      <c r="V577" s="50" t="n">
        <v>93</v>
      </c>
      <c r="W577" s="50" t="n">
        <v>88.15</v>
      </c>
      <c r="X577" s="50" t="n">
        <v>284</v>
      </c>
      <c r="Y577" s="50" t="n">
        <v>97.09</v>
      </c>
      <c r="Z577" s="50" t="n">
        <v>172</v>
      </c>
      <c r="AA577" s="50" t="n">
        <v>27</v>
      </c>
      <c r="AB577" s="50" t="n">
        <v>81</v>
      </c>
      <c r="AC577" s="50" t="n">
        <v>172</v>
      </c>
      <c r="AD577" s="50" t="n">
        <v>15342.8</v>
      </c>
      <c r="AE577" s="50" t="n">
        <v>73</v>
      </c>
      <c r="AF577" s="50" t="n">
        <v>524</v>
      </c>
      <c r="AG577" s="50" t="n">
        <v>39442.1</v>
      </c>
      <c r="AH577" s="50" t="n">
        <v>300</v>
      </c>
    </row>
    <row r="578" customFormat="false" ht="15" hidden="false" customHeight="false" outlineLevel="0" collapsed="false">
      <c r="A578" s="50" t="s">
        <v>1409</v>
      </c>
      <c r="B578" s="50" t="s">
        <v>157</v>
      </c>
      <c r="C578" s="50" t="s">
        <v>644</v>
      </c>
      <c r="D578" s="50" t="n">
        <v>964</v>
      </c>
      <c r="E578" s="50" t="n">
        <v>516</v>
      </c>
      <c r="F578" s="50" t="n">
        <v>157</v>
      </c>
      <c r="G578" s="50" t="n">
        <v>464</v>
      </c>
      <c r="H578" s="50" t="n">
        <v>322</v>
      </c>
      <c r="I578" s="50" t="n">
        <v>70</v>
      </c>
      <c r="J578" s="50" t="n">
        <v>499</v>
      </c>
      <c r="K578" s="50" t="n">
        <v>194</v>
      </c>
      <c r="L578" s="50" t="n">
        <v>-12.608</v>
      </c>
      <c r="M578" s="50" t="n">
        <v>241</v>
      </c>
      <c r="N578" s="50" t="n">
        <v>221</v>
      </c>
      <c r="O578" s="50" t="n">
        <v>42</v>
      </c>
      <c r="P578" s="50" t="n">
        <v>6</v>
      </c>
      <c r="Q578" s="50" t="n">
        <v>1</v>
      </c>
      <c r="R578" s="50" t="n">
        <v>8</v>
      </c>
      <c r="S578" s="50" t="n">
        <v>15</v>
      </c>
      <c r="T578" s="50" t="n">
        <v>2</v>
      </c>
      <c r="U578" s="50" t="n">
        <v>2</v>
      </c>
      <c r="V578" s="50" t="n">
        <v>83</v>
      </c>
      <c r="W578" s="50" t="n">
        <v>61.3</v>
      </c>
      <c r="X578" s="50" t="n">
        <v>240</v>
      </c>
      <c r="Y578" s="50" t="n">
        <v>59.477</v>
      </c>
      <c r="Z578" s="50" t="n">
        <v>141</v>
      </c>
      <c r="AA578" s="50" t="n">
        <v>7</v>
      </c>
      <c r="AB578" s="50" t="n">
        <v>44</v>
      </c>
      <c r="AC578" s="50" t="n">
        <v>141</v>
      </c>
      <c r="AD578" s="50" t="n">
        <v>12088.3</v>
      </c>
      <c r="AE578" s="50" t="n">
        <v>51</v>
      </c>
      <c r="AF578" s="50" t="n">
        <v>458</v>
      </c>
      <c r="AG578" s="50" t="n">
        <v>33236.7</v>
      </c>
      <c r="AH578" s="50" t="n">
        <v>122</v>
      </c>
    </row>
    <row r="579" customFormat="false" ht="15" hidden="false" customHeight="false" outlineLevel="0" collapsed="false">
      <c r="A579" s="50" t="s">
        <v>1410</v>
      </c>
      <c r="B579" s="50" t="s">
        <v>157</v>
      </c>
      <c r="C579" s="50" t="s">
        <v>645</v>
      </c>
      <c r="D579" s="50" t="n">
        <v>594</v>
      </c>
      <c r="E579" s="50" t="n">
        <v>265</v>
      </c>
      <c r="F579" s="50" t="n">
        <v>39</v>
      </c>
      <c r="G579" s="50" t="n">
        <v>281</v>
      </c>
      <c r="H579" s="50" t="n">
        <v>186</v>
      </c>
      <c r="I579" s="50" t="n">
        <v>13</v>
      </c>
      <c r="J579" s="50" t="n">
        <v>312</v>
      </c>
      <c r="K579" s="50" t="n">
        <v>79</v>
      </c>
      <c r="L579" s="50" t="n">
        <v>3.387</v>
      </c>
      <c r="M579" s="50" t="n">
        <v>159</v>
      </c>
      <c r="N579" s="50" t="n">
        <v>137</v>
      </c>
      <c r="O579" s="50" t="n">
        <v>38</v>
      </c>
      <c r="P579" s="50" t="n">
        <v>7</v>
      </c>
      <c r="Q579" s="50" t="n">
        <v>1</v>
      </c>
      <c r="R579" s="50" t="n">
        <v>3</v>
      </c>
      <c r="S579" s="50" t="n">
        <v>15</v>
      </c>
      <c r="T579" s="50" t="n">
        <v>6</v>
      </c>
      <c r="U579" s="50" t="n">
        <v>1</v>
      </c>
      <c r="V579" s="50" t="n">
        <v>23</v>
      </c>
      <c r="W579" s="50" t="n">
        <v>55.35</v>
      </c>
      <c r="X579" s="50" t="n">
        <v>157</v>
      </c>
      <c r="Y579" s="50" t="n">
        <v>49.354</v>
      </c>
      <c r="Z579" s="50" t="n">
        <v>115</v>
      </c>
      <c r="AA579" s="50" t="n">
        <v>3</v>
      </c>
      <c r="AB579" s="50" t="n">
        <v>32</v>
      </c>
      <c r="AC579" s="50" t="n">
        <v>113</v>
      </c>
      <c r="AD579" s="50" t="n">
        <v>9682.1</v>
      </c>
      <c r="AE579" s="50" t="n">
        <v>40</v>
      </c>
      <c r="AF579" s="50" t="n">
        <v>236</v>
      </c>
      <c r="AG579" s="50" t="n">
        <v>16115.2</v>
      </c>
      <c r="AH579" s="50" t="n">
        <v>2</v>
      </c>
    </row>
    <row r="580" customFormat="false" ht="15" hidden="false" customHeight="false" outlineLevel="0" collapsed="false">
      <c r="A580" s="50" t="s">
        <v>1411</v>
      </c>
      <c r="B580" s="50" t="s">
        <v>157</v>
      </c>
      <c r="C580" s="50" t="s">
        <v>646</v>
      </c>
      <c r="D580" s="50" t="n">
        <v>632</v>
      </c>
      <c r="E580" s="50" t="n">
        <v>261</v>
      </c>
      <c r="F580" s="50" t="n">
        <v>84</v>
      </c>
      <c r="G580" s="50" t="n">
        <v>282</v>
      </c>
      <c r="H580" s="50" t="n">
        <v>174</v>
      </c>
      <c r="I580" s="50" t="n">
        <v>38</v>
      </c>
      <c r="J580" s="50" t="n">
        <v>350</v>
      </c>
      <c r="K580" s="50" t="n">
        <v>87</v>
      </c>
      <c r="L580" s="50" t="n">
        <v>-0.552</v>
      </c>
      <c r="M580" s="50" t="n">
        <v>149</v>
      </c>
      <c r="N580" s="50" t="n">
        <v>126</v>
      </c>
      <c r="O580" s="50" t="n">
        <v>22</v>
      </c>
      <c r="P580" s="50" t="n">
        <v>3</v>
      </c>
      <c r="Q580" s="50" t="n">
        <v>0</v>
      </c>
      <c r="R580" s="50" t="n">
        <v>4</v>
      </c>
      <c r="S580" s="50" t="n">
        <v>22</v>
      </c>
      <c r="T580" s="50" t="n">
        <v>1</v>
      </c>
      <c r="U580" s="50" t="n">
        <v>0</v>
      </c>
      <c r="V580" s="50" t="n">
        <v>49</v>
      </c>
      <c r="W580" s="50" t="n">
        <v>41.35</v>
      </c>
      <c r="X580" s="50" t="n">
        <v>149</v>
      </c>
      <c r="Y580" s="50" t="n">
        <v>44.827</v>
      </c>
      <c r="Z580" s="50" t="n">
        <v>77</v>
      </c>
      <c r="AA580" s="50" t="n">
        <v>7</v>
      </c>
      <c r="AB580" s="50" t="n">
        <v>37</v>
      </c>
      <c r="AC580" s="50" t="n">
        <v>77</v>
      </c>
      <c r="AD580" s="50" t="n">
        <v>6976.7</v>
      </c>
      <c r="AE580" s="50" t="n">
        <v>23</v>
      </c>
      <c r="AF580" s="50" t="n">
        <v>232</v>
      </c>
      <c r="AG580" s="50" t="n">
        <v>16837.2</v>
      </c>
      <c r="AH580" s="50" t="n">
        <v>47</v>
      </c>
    </row>
    <row r="581" customFormat="false" ht="15" hidden="false" customHeight="false" outlineLevel="0" collapsed="false">
      <c r="A581" s="50" t="s">
        <v>1412</v>
      </c>
      <c r="B581" s="50" t="s">
        <v>157</v>
      </c>
      <c r="C581" s="50" t="s">
        <v>647</v>
      </c>
      <c r="D581" s="50" t="n">
        <v>520</v>
      </c>
      <c r="E581" s="50" t="n">
        <v>283</v>
      </c>
      <c r="F581" s="50" t="n">
        <v>59</v>
      </c>
      <c r="G581" s="50" t="n">
        <v>239</v>
      </c>
      <c r="H581" s="50" t="n">
        <v>182</v>
      </c>
      <c r="I581" s="50" t="n">
        <v>18</v>
      </c>
      <c r="J581" s="50" t="n">
        <v>280</v>
      </c>
      <c r="K581" s="50" t="n">
        <v>101</v>
      </c>
      <c r="L581" s="50" t="n">
        <v>-4.636</v>
      </c>
      <c r="M581" s="50" t="n">
        <v>149</v>
      </c>
      <c r="N581" s="50" t="n">
        <v>133</v>
      </c>
      <c r="O581" s="50" t="n">
        <v>34</v>
      </c>
      <c r="P581" s="50" t="n">
        <v>3</v>
      </c>
      <c r="Q581" s="50" t="n">
        <v>2</v>
      </c>
      <c r="R581" s="50" t="n">
        <v>0</v>
      </c>
      <c r="S581" s="50" t="n">
        <v>9</v>
      </c>
      <c r="T581" s="50" t="n">
        <v>3</v>
      </c>
      <c r="U581" s="50" t="n">
        <v>1</v>
      </c>
      <c r="V581" s="50" t="n">
        <v>22</v>
      </c>
      <c r="W581" s="50" t="n">
        <v>41.45</v>
      </c>
      <c r="X581" s="50" t="n">
        <v>146</v>
      </c>
      <c r="Y581" s="50" t="n">
        <v>40.926</v>
      </c>
      <c r="Z581" s="50" t="n">
        <v>115</v>
      </c>
      <c r="AA581" s="50" t="n">
        <v>2</v>
      </c>
      <c r="AB581" s="50" t="n">
        <v>23</v>
      </c>
      <c r="AC581" s="50" t="n">
        <v>115</v>
      </c>
      <c r="AD581" s="50" t="n">
        <v>9302.6</v>
      </c>
      <c r="AE581" s="50" t="n">
        <v>38</v>
      </c>
      <c r="AF581" s="50" t="n">
        <v>242</v>
      </c>
      <c r="AG581" s="50" t="n">
        <v>16443.7</v>
      </c>
      <c r="AH581" s="50" t="n">
        <v>6</v>
      </c>
    </row>
    <row r="582" customFormat="false" ht="15" hidden="false" customHeight="false" outlineLevel="0" collapsed="false">
      <c r="A582" s="50" t="s">
        <v>1413</v>
      </c>
      <c r="B582" s="50" t="s">
        <v>157</v>
      </c>
      <c r="C582" s="50" t="s">
        <v>648</v>
      </c>
      <c r="D582" s="50" t="n">
        <v>648</v>
      </c>
      <c r="E582" s="50" t="n">
        <v>241</v>
      </c>
      <c r="F582" s="50" t="n">
        <v>52</v>
      </c>
      <c r="G582" s="50" t="n">
        <v>333</v>
      </c>
      <c r="H582" s="50" t="n">
        <v>187</v>
      </c>
      <c r="I582" s="50" t="n">
        <v>29</v>
      </c>
      <c r="J582" s="50" t="n">
        <v>315</v>
      </c>
      <c r="K582" s="50" t="n">
        <v>54</v>
      </c>
      <c r="L582" s="50" t="n">
        <v>-11.471</v>
      </c>
      <c r="M582" s="50" t="n">
        <v>148</v>
      </c>
      <c r="N582" s="50" t="n">
        <v>124</v>
      </c>
      <c r="O582" s="50" t="n">
        <v>19</v>
      </c>
      <c r="P582" s="50" t="n">
        <v>3</v>
      </c>
      <c r="Q582" s="50" t="n">
        <v>1</v>
      </c>
      <c r="R582" s="50" t="n">
        <v>0</v>
      </c>
      <c r="S582" s="50" t="n">
        <v>16</v>
      </c>
      <c r="T582" s="50" t="n">
        <v>4</v>
      </c>
      <c r="U582" s="50" t="n">
        <v>2</v>
      </c>
      <c r="V582" s="50" t="n">
        <v>42</v>
      </c>
      <c r="W582" s="50" t="n">
        <v>32.85</v>
      </c>
      <c r="X582" s="50" t="n">
        <v>146</v>
      </c>
      <c r="Y582" s="50" t="n">
        <v>35.469</v>
      </c>
      <c r="Z582" s="50" t="n">
        <v>86</v>
      </c>
      <c r="AA582" s="50" t="n">
        <v>1</v>
      </c>
      <c r="AB582" s="50" t="n">
        <v>14</v>
      </c>
      <c r="AC582" s="50" t="n">
        <v>86</v>
      </c>
      <c r="AD582" s="50" t="n">
        <v>7310.1</v>
      </c>
      <c r="AE582" s="50" t="n">
        <v>27</v>
      </c>
      <c r="AF582" s="50" t="n">
        <v>206</v>
      </c>
      <c r="AG582" s="50" t="n">
        <v>13489.1</v>
      </c>
      <c r="AH582" s="50" t="n">
        <v>1</v>
      </c>
    </row>
    <row r="583" customFormat="false" ht="15" hidden="false" customHeight="false" outlineLevel="0" collapsed="false">
      <c r="A583" s="50" t="s">
        <v>1414</v>
      </c>
      <c r="B583" s="50" t="s">
        <v>157</v>
      </c>
      <c r="C583" s="50" t="s">
        <v>252</v>
      </c>
      <c r="D583" s="50" t="n">
        <v>585</v>
      </c>
      <c r="E583" s="50" t="n">
        <v>271</v>
      </c>
      <c r="F583" s="50" t="n">
        <v>82</v>
      </c>
      <c r="G583" s="50" t="n">
        <v>286</v>
      </c>
      <c r="H583" s="50" t="n">
        <v>196</v>
      </c>
      <c r="I583" s="50" t="n">
        <v>37</v>
      </c>
      <c r="J583" s="50" t="n">
        <v>299</v>
      </c>
      <c r="K583" s="50" t="n">
        <v>75</v>
      </c>
      <c r="L583" s="50" t="n">
        <v>-5.033</v>
      </c>
      <c r="M583" s="50" t="n">
        <v>137</v>
      </c>
      <c r="N583" s="50" t="n">
        <v>125</v>
      </c>
      <c r="O583" s="50" t="n">
        <v>24</v>
      </c>
      <c r="P583" s="50" t="n">
        <v>4</v>
      </c>
      <c r="Q583" s="50" t="n">
        <v>0</v>
      </c>
      <c r="R583" s="50" t="n">
        <v>3</v>
      </c>
      <c r="S583" s="50" t="n">
        <v>12</v>
      </c>
      <c r="T583" s="50" t="n">
        <v>0</v>
      </c>
      <c r="U583" s="50" t="n">
        <v>0</v>
      </c>
      <c r="V583" s="50" t="n">
        <v>47</v>
      </c>
      <c r="W583" s="50" t="n">
        <v>34.7</v>
      </c>
      <c r="X583" s="50" t="n">
        <v>137</v>
      </c>
      <c r="Y583" s="50" t="n">
        <v>32.347</v>
      </c>
      <c r="Z583" s="50" t="n">
        <v>78</v>
      </c>
      <c r="AA583" s="50" t="n">
        <v>3</v>
      </c>
      <c r="AB583" s="50" t="n">
        <v>24</v>
      </c>
      <c r="AC583" s="50" t="n">
        <v>78</v>
      </c>
      <c r="AD583" s="50" t="n">
        <v>6563.6</v>
      </c>
      <c r="AE583" s="50" t="n">
        <v>29</v>
      </c>
      <c r="AF583" s="50" t="n">
        <v>239</v>
      </c>
      <c r="AG583" s="50" t="n">
        <v>17218.4</v>
      </c>
      <c r="AH583" s="50" t="n">
        <v>45</v>
      </c>
    </row>
    <row r="584" customFormat="false" ht="15" hidden="false" customHeight="false" outlineLevel="0" collapsed="false">
      <c r="A584" s="50" t="s">
        <v>1415</v>
      </c>
      <c r="B584" s="50" t="s">
        <v>157</v>
      </c>
      <c r="C584" s="50" t="s">
        <v>649</v>
      </c>
      <c r="D584" s="50" t="n">
        <v>523</v>
      </c>
      <c r="E584" s="50" t="n">
        <v>231</v>
      </c>
      <c r="F584" s="50" t="n">
        <v>59</v>
      </c>
      <c r="G584" s="50" t="n">
        <v>250</v>
      </c>
      <c r="H584" s="50" t="n">
        <v>162</v>
      </c>
      <c r="I584" s="50" t="n">
        <v>25</v>
      </c>
      <c r="J584" s="50" t="n">
        <v>269</v>
      </c>
      <c r="K584" s="50" t="n">
        <v>69</v>
      </c>
      <c r="L584" s="50" t="n">
        <v>-11.777</v>
      </c>
      <c r="M584" s="50" t="n">
        <v>129</v>
      </c>
      <c r="N584" s="50" t="n">
        <v>114</v>
      </c>
      <c r="O584" s="50" t="n">
        <v>16</v>
      </c>
      <c r="P584" s="50" t="n">
        <v>1</v>
      </c>
      <c r="Q584" s="50" t="n">
        <v>0</v>
      </c>
      <c r="R584" s="50" t="n">
        <v>4</v>
      </c>
      <c r="S584" s="50" t="n">
        <v>8</v>
      </c>
      <c r="T584" s="50" t="n">
        <v>3</v>
      </c>
      <c r="U584" s="50" t="n">
        <v>3</v>
      </c>
      <c r="V584" s="50" t="n">
        <v>37</v>
      </c>
      <c r="W584" s="50" t="n">
        <v>26.15</v>
      </c>
      <c r="X584" s="50" t="n">
        <v>126</v>
      </c>
      <c r="Y584" s="50" t="n">
        <v>32.075</v>
      </c>
      <c r="Z584" s="50" t="n">
        <v>81</v>
      </c>
      <c r="AA584" s="50" t="n">
        <v>7</v>
      </c>
      <c r="AB584" s="50" t="n">
        <v>28</v>
      </c>
      <c r="AC584" s="50" t="n">
        <v>80</v>
      </c>
      <c r="AD584" s="50" t="n">
        <v>6880</v>
      </c>
      <c r="AE584" s="50" t="n">
        <v>22</v>
      </c>
      <c r="AF584" s="50" t="n">
        <v>204</v>
      </c>
      <c r="AG584" s="50" t="n">
        <v>14677.7</v>
      </c>
      <c r="AH584" s="50" t="n">
        <v>39</v>
      </c>
    </row>
    <row r="585" customFormat="false" ht="15" hidden="false" customHeight="false" outlineLevel="0" collapsed="false">
      <c r="A585" s="50" t="s">
        <v>1416</v>
      </c>
      <c r="B585" s="50" t="s">
        <v>157</v>
      </c>
      <c r="C585" s="50" t="s">
        <v>650</v>
      </c>
      <c r="D585" s="50" t="n">
        <v>431</v>
      </c>
      <c r="E585" s="50" t="n">
        <v>206</v>
      </c>
      <c r="F585" s="50" t="n">
        <v>42</v>
      </c>
      <c r="G585" s="50" t="n">
        <v>214</v>
      </c>
      <c r="H585" s="50" t="n">
        <v>153</v>
      </c>
      <c r="I585" s="50" t="n">
        <v>28</v>
      </c>
      <c r="J585" s="50" t="n">
        <v>215</v>
      </c>
      <c r="K585" s="50" t="n">
        <v>52</v>
      </c>
      <c r="L585" s="50" t="n">
        <v>-0.064</v>
      </c>
      <c r="M585" s="50" t="n">
        <v>101</v>
      </c>
      <c r="N585" s="50" t="n">
        <v>90</v>
      </c>
      <c r="O585" s="50" t="n">
        <v>27</v>
      </c>
      <c r="P585" s="50" t="n">
        <v>2</v>
      </c>
      <c r="Q585" s="50" t="n">
        <v>0</v>
      </c>
      <c r="R585" s="50" t="n">
        <v>2</v>
      </c>
      <c r="S585" s="50" t="n">
        <v>9</v>
      </c>
      <c r="T585" s="50" t="n">
        <v>1</v>
      </c>
      <c r="U585" s="50" t="n">
        <v>1</v>
      </c>
      <c r="V585" s="50" t="n">
        <v>20</v>
      </c>
      <c r="W585" s="50" t="n">
        <v>33.3</v>
      </c>
      <c r="X585" s="50" t="n">
        <v>99</v>
      </c>
      <c r="Y585" s="50" t="n">
        <v>34.194</v>
      </c>
      <c r="Z585" s="50" t="n">
        <v>71</v>
      </c>
      <c r="AA585" s="50" t="n">
        <v>2</v>
      </c>
      <c r="AB585" s="50" t="n">
        <v>32</v>
      </c>
      <c r="AC585" s="50" t="n">
        <v>70</v>
      </c>
      <c r="AD585" s="50" t="n">
        <v>6296.8</v>
      </c>
      <c r="AE585" s="50" t="n">
        <v>33</v>
      </c>
      <c r="AF585" s="50" t="n">
        <v>180</v>
      </c>
      <c r="AG585" s="50" t="n">
        <v>12734</v>
      </c>
      <c r="AH585" s="50" t="n">
        <v>12</v>
      </c>
    </row>
    <row r="586" customFormat="false" ht="15" hidden="false" customHeight="false" outlineLevel="0" collapsed="false">
      <c r="A586" s="50" t="s">
        <v>1417</v>
      </c>
      <c r="B586" s="50" t="s">
        <v>157</v>
      </c>
      <c r="C586" s="50" t="s">
        <v>212</v>
      </c>
      <c r="D586" s="50" t="n">
        <v>403</v>
      </c>
      <c r="E586" s="50" t="n">
        <v>145</v>
      </c>
      <c r="F586" s="50" t="n">
        <v>26</v>
      </c>
      <c r="G586" s="50" t="n">
        <v>204</v>
      </c>
      <c r="H586" s="50" t="n">
        <v>108</v>
      </c>
      <c r="I586" s="50" t="n">
        <v>13</v>
      </c>
      <c r="J586" s="50" t="n">
        <v>199</v>
      </c>
      <c r="K586" s="50" t="n">
        <v>37</v>
      </c>
      <c r="L586" s="50" t="n">
        <v>-7.815</v>
      </c>
      <c r="M586" s="50" t="n">
        <v>101</v>
      </c>
      <c r="N586" s="50" t="n">
        <v>88</v>
      </c>
      <c r="O586" s="50" t="n">
        <v>11</v>
      </c>
      <c r="P586" s="50" t="n">
        <v>0</v>
      </c>
      <c r="Q586" s="50" t="n">
        <v>1</v>
      </c>
      <c r="R586" s="50" t="n">
        <v>0</v>
      </c>
      <c r="S586" s="50" t="n">
        <v>12</v>
      </c>
      <c r="T586" s="50" t="n">
        <v>1</v>
      </c>
      <c r="U586" s="50" t="n">
        <v>0</v>
      </c>
      <c r="V586" s="50" t="n">
        <v>27</v>
      </c>
      <c r="W586" s="50" t="n">
        <v>19.7</v>
      </c>
      <c r="X586" s="50" t="n">
        <v>101</v>
      </c>
      <c r="Y586" s="50" t="n">
        <v>27.148</v>
      </c>
      <c r="Z586" s="50" t="n">
        <v>61</v>
      </c>
      <c r="AA586" s="50" t="n">
        <v>2</v>
      </c>
      <c r="AB586" s="50" t="n">
        <v>21</v>
      </c>
      <c r="AC586" s="50" t="n">
        <v>61</v>
      </c>
      <c r="AD586" s="50" t="n">
        <v>5283.4</v>
      </c>
      <c r="AE586" s="50" t="n">
        <v>19</v>
      </c>
      <c r="AF586" s="50" t="n">
        <v>132</v>
      </c>
      <c r="AG586" s="50" t="n">
        <v>9152.8</v>
      </c>
      <c r="AH586" s="50" t="n">
        <v>5</v>
      </c>
    </row>
    <row r="587" customFormat="false" ht="15" hidden="false" customHeight="false" outlineLevel="0" collapsed="false">
      <c r="A587" s="50" t="s">
        <v>1418</v>
      </c>
      <c r="B587" s="50" t="s">
        <v>157</v>
      </c>
      <c r="C587" s="50" t="s">
        <v>651</v>
      </c>
      <c r="D587" s="50" t="n">
        <v>286</v>
      </c>
      <c r="E587" s="50" t="n">
        <v>133</v>
      </c>
      <c r="F587" s="50" t="n">
        <v>51</v>
      </c>
      <c r="G587" s="50" t="n">
        <v>126</v>
      </c>
      <c r="H587" s="50" t="n">
        <v>82</v>
      </c>
      <c r="I587" s="50" t="n">
        <v>23</v>
      </c>
      <c r="J587" s="50" t="n">
        <v>160</v>
      </c>
      <c r="K587" s="50" t="n">
        <v>51</v>
      </c>
      <c r="L587" s="50" t="n">
        <v>-2.508</v>
      </c>
      <c r="M587" s="50" t="n">
        <v>72</v>
      </c>
      <c r="N587" s="50" t="n">
        <v>61</v>
      </c>
      <c r="O587" s="50" t="n">
        <v>12</v>
      </c>
      <c r="P587" s="50" t="n">
        <v>3</v>
      </c>
      <c r="Q587" s="50" t="n">
        <v>1</v>
      </c>
      <c r="R587" s="50" t="n">
        <v>0</v>
      </c>
      <c r="S587" s="50" t="n">
        <v>10</v>
      </c>
      <c r="T587" s="50" t="n">
        <v>0</v>
      </c>
      <c r="U587" s="50" t="n">
        <v>1</v>
      </c>
      <c r="V587" s="50" t="n">
        <v>24</v>
      </c>
      <c r="W587" s="50" t="n">
        <v>19.55</v>
      </c>
      <c r="X587" s="50" t="n">
        <v>72</v>
      </c>
      <c r="Y587" s="50" t="n">
        <v>16.782</v>
      </c>
      <c r="Z587" s="50" t="n">
        <v>38</v>
      </c>
      <c r="AA587" s="50" t="n">
        <v>2</v>
      </c>
      <c r="AB587" s="50" t="n">
        <v>14</v>
      </c>
      <c r="AC587" s="50" t="n">
        <v>38</v>
      </c>
      <c r="AD587" s="50" t="n">
        <v>3345.5</v>
      </c>
      <c r="AE587" s="50" t="n">
        <v>14</v>
      </c>
      <c r="AF587" s="50" t="n">
        <v>116</v>
      </c>
      <c r="AG587" s="50" t="n">
        <v>8014.9</v>
      </c>
      <c r="AH587" s="50" t="n">
        <v>2</v>
      </c>
    </row>
    <row r="588" customFormat="false" ht="15" hidden="false" customHeight="false" outlineLevel="0" collapsed="false">
      <c r="A588" s="50" t="s">
        <v>1419</v>
      </c>
      <c r="B588" s="50" t="s">
        <v>157</v>
      </c>
      <c r="C588" s="50" t="s">
        <v>652</v>
      </c>
      <c r="D588" s="50" t="n">
        <v>256</v>
      </c>
      <c r="E588" s="50" t="n">
        <v>121</v>
      </c>
      <c r="F588" s="50" t="n">
        <v>48</v>
      </c>
      <c r="G588" s="50" t="n">
        <v>125</v>
      </c>
      <c r="H588" s="50" t="n">
        <v>87</v>
      </c>
      <c r="I588" s="50" t="n">
        <v>25</v>
      </c>
      <c r="J588" s="50" t="n">
        <v>127</v>
      </c>
      <c r="K588" s="50" t="n">
        <v>34</v>
      </c>
      <c r="L588" s="50" t="n">
        <v>-0.32</v>
      </c>
      <c r="M588" s="50" t="n">
        <v>59</v>
      </c>
      <c r="N588" s="50" t="n">
        <v>52</v>
      </c>
      <c r="O588" s="50" t="n">
        <v>11</v>
      </c>
      <c r="P588" s="50" t="n">
        <v>2</v>
      </c>
      <c r="Q588" s="50" t="n">
        <v>0</v>
      </c>
      <c r="R588" s="50" t="n">
        <v>4</v>
      </c>
      <c r="S588" s="50" t="n">
        <v>7</v>
      </c>
      <c r="T588" s="50" t="n">
        <v>0</v>
      </c>
      <c r="U588" s="50" t="n">
        <v>0</v>
      </c>
      <c r="V588" s="50" t="n">
        <v>24</v>
      </c>
      <c r="W588" s="50" t="n">
        <v>19.2</v>
      </c>
      <c r="X588" s="50" t="n">
        <v>58</v>
      </c>
      <c r="Y588" s="50" t="n">
        <v>18.152</v>
      </c>
      <c r="Z588" s="50" t="n">
        <v>28</v>
      </c>
      <c r="AA588" s="50" t="n">
        <v>5</v>
      </c>
      <c r="AB588" s="50" t="n">
        <v>12</v>
      </c>
      <c r="AC588" s="50" t="n">
        <v>28</v>
      </c>
      <c r="AD588" s="50" t="n">
        <v>2520.7</v>
      </c>
      <c r="AE588" s="50" t="n">
        <v>10</v>
      </c>
      <c r="AF588" s="50" t="n">
        <v>105</v>
      </c>
      <c r="AG588" s="50" t="n">
        <v>7917</v>
      </c>
      <c r="AH588" s="50" t="n">
        <v>61</v>
      </c>
    </row>
    <row r="589" customFormat="false" ht="15" hidden="false" customHeight="false" outlineLevel="0" collapsed="false">
      <c r="A589" s="50" t="s">
        <v>1420</v>
      </c>
      <c r="B589" s="50" t="s">
        <v>157</v>
      </c>
      <c r="C589" s="50" t="s">
        <v>653</v>
      </c>
      <c r="D589" s="50" t="n">
        <v>190</v>
      </c>
      <c r="E589" s="50" t="n">
        <v>104</v>
      </c>
      <c r="F589" s="50" t="n">
        <v>39</v>
      </c>
      <c r="G589" s="50" t="n">
        <v>92</v>
      </c>
      <c r="H589" s="50" t="n">
        <v>66</v>
      </c>
      <c r="I589" s="50" t="n">
        <v>18</v>
      </c>
      <c r="J589" s="50" t="n">
        <v>94</v>
      </c>
      <c r="K589" s="50" t="n">
        <v>38</v>
      </c>
      <c r="L589" s="50" t="n">
        <v>-6.779</v>
      </c>
      <c r="M589" s="50" t="n">
        <v>50</v>
      </c>
      <c r="N589" s="50" t="n">
        <v>47</v>
      </c>
      <c r="O589" s="50" t="n">
        <v>5</v>
      </c>
      <c r="P589" s="50" t="n">
        <v>1</v>
      </c>
      <c r="Q589" s="50" t="n">
        <v>0</v>
      </c>
      <c r="R589" s="50" t="n">
        <v>1</v>
      </c>
      <c r="S589" s="50" t="n">
        <v>3</v>
      </c>
      <c r="T589" s="50" t="n">
        <v>0</v>
      </c>
      <c r="U589" s="50" t="n">
        <v>0</v>
      </c>
      <c r="V589" s="50" t="n">
        <v>21</v>
      </c>
      <c r="W589" s="50" t="n">
        <v>7.35</v>
      </c>
      <c r="X589" s="50" t="n">
        <v>49</v>
      </c>
      <c r="Y589" s="50" t="n">
        <v>11.558</v>
      </c>
      <c r="Z589" s="50" t="n">
        <v>26</v>
      </c>
      <c r="AA589" s="50" t="n">
        <v>5</v>
      </c>
      <c r="AB589" s="50" t="n">
        <v>11</v>
      </c>
      <c r="AC589" s="50" t="n">
        <v>26</v>
      </c>
      <c r="AD589" s="50" t="n">
        <v>2410.2</v>
      </c>
      <c r="AE589" s="50" t="n">
        <v>7</v>
      </c>
      <c r="AF589" s="50" t="n">
        <v>93</v>
      </c>
      <c r="AG589" s="50" t="n">
        <v>7102.9</v>
      </c>
      <c r="AH589" s="50" t="n">
        <v>62</v>
      </c>
    </row>
    <row r="590" customFormat="false" ht="15" hidden="false" customHeight="false" outlineLevel="0" collapsed="false">
      <c r="A590" s="50" t="s">
        <v>1421</v>
      </c>
      <c r="B590" s="50" t="s">
        <v>157</v>
      </c>
      <c r="C590" s="50" t="s">
        <v>771</v>
      </c>
      <c r="D590" s="50" t="n">
        <v>210</v>
      </c>
      <c r="E590" s="50" t="n">
        <v>85</v>
      </c>
      <c r="F590" s="50" t="n">
        <v>21</v>
      </c>
      <c r="G590" s="50" t="n">
        <v>103</v>
      </c>
      <c r="H590" s="50" t="n">
        <v>59</v>
      </c>
      <c r="I590" s="50" t="n">
        <v>11</v>
      </c>
      <c r="J590" s="50" t="n">
        <v>107</v>
      </c>
      <c r="K590" s="50" t="n">
        <v>26</v>
      </c>
      <c r="L590" s="50" t="n">
        <v>-1.672</v>
      </c>
      <c r="M590" s="50" t="n">
        <v>45</v>
      </c>
      <c r="N590" s="50" t="n">
        <v>39</v>
      </c>
      <c r="O590" s="50" t="n">
        <v>7</v>
      </c>
      <c r="P590" s="50" t="n">
        <v>2</v>
      </c>
      <c r="Q590" s="50" t="n">
        <v>0</v>
      </c>
      <c r="R590" s="50" t="n">
        <v>1</v>
      </c>
      <c r="S590" s="50" t="n">
        <v>6</v>
      </c>
      <c r="T590" s="50" t="n">
        <v>0</v>
      </c>
      <c r="U590" s="50" t="n">
        <v>0</v>
      </c>
      <c r="V590" s="50" t="n">
        <v>15</v>
      </c>
      <c r="W590" s="50" t="n">
        <v>12.3</v>
      </c>
      <c r="X590" s="50" t="n">
        <v>45</v>
      </c>
      <c r="Y590" s="50" t="n">
        <v>15.162</v>
      </c>
      <c r="Z590" s="50" t="n">
        <v>24</v>
      </c>
      <c r="AA590" s="50" t="n">
        <v>2</v>
      </c>
      <c r="AB590" s="50" t="n">
        <v>11</v>
      </c>
      <c r="AC590" s="50" t="n">
        <v>24</v>
      </c>
      <c r="AD590" s="50" t="n">
        <v>2220.6</v>
      </c>
      <c r="AE590" s="50" t="n">
        <v>10</v>
      </c>
      <c r="AF590" s="50" t="n">
        <v>74</v>
      </c>
      <c r="AG590" s="50" t="n">
        <v>5401.7</v>
      </c>
      <c r="AH590" s="50" t="n">
        <v>29</v>
      </c>
    </row>
    <row r="591" customFormat="false" ht="15" hidden="false" customHeight="false" outlineLevel="0" collapsed="false">
      <c r="A591" s="50" t="s">
        <v>1422</v>
      </c>
      <c r="B591" s="50" t="s">
        <v>157</v>
      </c>
      <c r="C591" s="50" t="s">
        <v>772</v>
      </c>
      <c r="D591" s="50" t="n">
        <v>124</v>
      </c>
      <c r="E591" s="50" t="n">
        <v>70</v>
      </c>
      <c r="F591" s="50" t="n">
        <v>10</v>
      </c>
      <c r="G591" s="50" t="n">
        <v>59</v>
      </c>
      <c r="H591" s="50" t="n">
        <v>52</v>
      </c>
      <c r="I591" s="50" t="n">
        <v>6</v>
      </c>
      <c r="J591" s="50" t="n">
        <v>65</v>
      </c>
      <c r="K591" s="50" t="n">
        <v>18</v>
      </c>
      <c r="L591" s="50" t="n">
        <v>4.936</v>
      </c>
      <c r="M591" s="50" t="n">
        <v>41</v>
      </c>
      <c r="N591" s="50" t="n">
        <v>35</v>
      </c>
      <c r="O591" s="50" t="n">
        <v>13</v>
      </c>
      <c r="P591" s="50" t="n">
        <v>2</v>
      </c>
      <c r="Q591" s="50" t="n">
        <v>0</v>
      </c>
      <c r="R591" s="50" t="n">
        <v>1</v>
      </c>
      <c r="S591" s="50" t="n">
        <v>5</v>
      </c>
      <c r="T591" s="50" t="n">
        <v>0</v>
      </c>
      <c r="U591" s="50" t="n">
        <v>1</v>
      </c>
      <c r="V591" s="50" t="n">
        <v>6</v>
      </c>
      <c r="W591" s="50" t="n">
        <v>17</v>
      </c>
      <c r="X591" s="50" t="n">
        <v>41</v>
      </c>
      <c r="Y591" s="50" t="n">
        <v>15.367</v>
      </c>
      <c r="Z591" s="50" t="n">
        <v>30</v>
      </c>
      <c r="AA591" s="50" t="n">
        <v>1</v>
      </c>
      <c r="AB591" s="50" t="n">
        <v>10</v>
      </c>
      <c r="AC591" s="50" t="n">
        <v>30</v>
      </c>
      <c r="AD591" s="50" t="n">
        <v>2664.5</v>
      </c>
      <c r="AE591" s="50" t="n">
        <v>12</v>
      </c>
      <c r="AF591" s="50" t="n">
        <v>62</v>
      </c>
      <c r="AG591" s="50" t="n">
        <v>4580.3</v>
      </c>
      <c r="AH591" s="50" t="n">
        <v>24</v>
      </c>
    </row>
    <row r="592" customFormat="false" ht="15" hidden="false" customHeight="false" outlineLevel="0" collapsed="false">
      <c r="A592" s="50" t="s">
        <v>1423</v>
      </c>
      <c r="B592" s="50" t="s">
        <v>157</v>
      </c>
      <c r="C592" s="50" t="s">
        <v>773</v>
      </c>
      <c r="D592" s="50" t="n">
        <v>107</v>
      </c>
      <c r="E592" s="50" t="n">
        <v>43</v>
      </c>
      <c r="F592" s="50" t="n">
        <v>8</v>
      </c>
      <c r="G592" s="50" t="n">
        <v>56</v>
      </c>
      <c r="H592" s="50" t="n">
        <v>29</v>
      </c>
      <c r="I592" s="50" t="n">
        <v>3</v>
      </c>
      <c r="J592" s="50" t="n">
        <v>51</v>
      </c>
      <c r="K592" s="50" t="n">
        <v>14</v>
      </c>
      <c r="L592" s="50" t="n">
        <v>-3.146</v>
      </c>
      <c r="M592" s="50" t="n">
        <v>30</v>
      </c>
      <c r="N592" s="50" t="n">
        <v>26</v>
      </c>
      <c r="O592" s="50" t="n">
        <v>5</v>
      </c>
      <c r="P592" s="50" t="n">
        <v>0</v>
      </c>
      <c r="Q592" s="50" t="n">
        <v>0</v>
      </c>
      <c r="R592" s="50" t="n">
        <v>0</v>
      </c>
      <c r="S592" s="50" t="n">
        <v>2</v>
      </c>
      <c r="T592" s="50" t="n">
        <v>0</v>
      </c>
      <c r="U592" s="50" t="n">
        <v>1</v>
      </c>
      <c r="V592" s="50" t="n">
        <v>10</v>
      </c>
      <c r="W592" s="50" t="n">
        <v>5.9</v>
      </c>
      <c r="X592" s="50" t="n">
        <v>29</v>
      </c>
      <c r="Y592" s="50" t="n">
        <v>5.335</v>
      </c>
      <c r="Z592" s="50" t="n">
        <v>18</v>
      </c>
      <c r="AA592" s="50" t="n">
        <v>0</v>
      </c>
      <c r="AB592" s="50" t="n">
        <v>4</v>
      </c>
      <c r="AC592" s="50" t="n">
        <v>18</v>
      </c>
      <c r="AD592" s="50" t="n">
        <v>1558.4</v>
      </c>
      <c r="AE592" s="50" t="n">
        <v>6</v>
      </c>
      <c r="AF592" s="50" t="n">
        <v>38</v>
      </c>
      <c r="AG592" s="50" t="n">
        <v>2584.9</v>
      </c>
      <c r="AH592" s="50" t="n">
        <v>2</v>
      </c>
    </row>
    <row r="593" customFormat="false" ht="15" hidden="false" customHeight="false" outlineLevel="0" collapsed="false">
      <c r="A593" s="50" t="s">
        <v>1424</v>
      </c>
      <c r="B593" s="50" t="s">
        <v>157</v>
      </c>
      <c r="C593" s="50" t="s">
        <v>774</v>
      </c>
      <c r="D593" s="50" t="n">
        <v>48</v>
      </c>
      <c r="E593" s="50" t="n">
        <v>20</v>
      </c>
      <c r="F593" s="50" t="n">
        <v>7</v>
      </c>
      <c r="G593" s="50" t="n">
        <v>26</v>
      </c>
      <c r="H593" s="50" t="n">
        <v>15</v>
      </c>
      <c r="I593" s="50" t="n">
        <v>3</v>
      </c>
      <c r="J593" s="50" t="n">
        <v>22</v>
      </c>
      <c r="K593" s="50" t="n">
        <v>5</v>
      </c>
      <c r="L593" s="50" t="n">
        <v>-0.845</v>
      </c>
      <c r="M593" s="50" t="n">
        <v>11</v>
      </c>
      <c r="N593" s="50" t="n">
        <v>10</v>
      </c>
      <c r="O593" s="50" t="n">
        <v>1</v>
      </c>
      <c r="P593" s="50" t="n">
        <v>1</v>
      </c>
      <c r="Q593" s="50" t="n">
        <v>0</v>
      </c>
      <c r="R593" s="50" t="n">
        <v>0</v>
      </c>
      <c r="S593" s="50" t="n">
        <v>1</v>
      </c>
      <c r="T593" s="50" t="n">
        <v>0</v>
      </c>
      <c r="U593" s="50" t="n">
        <v>0</v>
      </c>
      <c r="V593" s="50" t="n">
        <v>4</v>
      </c>
      <c r="W593" s="50" t="n">
        <v>1.95</v>
      </c>
      <c r="X593" s="50" t="n">
        <v>11</v>
      </c>
      <c r="Y593" s="50" t="n">
        <v>2.041</v>
      </c>
      <c r="Z593" s="50" t="n">
        <v>6</v>
      </c>
      <c r="AA593" s="50" t="n">
        <v>0</v>
      </c>
      <c r="AB593" s="50" t="n">
        <v>2</v>
      </c>
      <c r="AC593" s="50" t="n">
        <v>6</v>
      </c>
      <c r="AD593" s="50" t="n">
        <v>459.1</v>
      </c>
      <c r="AE593" s="50" t="n">
        <v>0</v>
      </c>
      <c r="AF593" s="50" t="n">
        <v>19</v>
      </c>
      <c r="AG593" s="50" t="n">
        <v>1397.5</v>
      </c>
      <c r="AH593" s="50" t="n">
        <v>8</v>
      </c>
    </row>
    <row r="594" customFormat="false" ht="15" hidden="false" customHeight="false" outlineLevel="0" collapsed="false">
      <c r="A594" s="50" t="s">
        <v>1425</v>
      </c>
      <c r="B594" s="50" t="s">
        <v>157</v>
      </c>
      <c r="C594" s="50" t="s">
        <v>775</v>
      </c>
      <c r="D594" s="50" t="n">
        <v>45</v>
      </c>
      <c r="E594" s="50" t="n">
        <v>24</v>
      </c>
      <c r="F594" s="50" t="n">
        <v>9</v>
      </c>
      <c r="G594" s="50" t="n">
        <v>23</v>
      </c>
      <c r="H594" s="50" t="n">
        <v>17</v>
      </c>
      <c r="I594" s="50" t="n">
        <v>4</v>
      </c>
      <c r="J594" s="50" t="n">
        <v>22</v>
      </c>
      <c r="K594" s="50" t="n">
        <v>7</v>
      </c>
      <c r="L594" s="50" t="n">
        <v>-1.486</v>
      </c>
      <c r="M594" s="50" t="n">
        <v>10</v>
      </c>
      <c r="N594" s="50" t="n">
        <v>8</v>
      </c>
      <c r="O594" s="50" t="n">
        <v>1</v>
      </c>
      <c r="P594" s="50" t="n">
        <v>0</v>
      </c>
      <c r="Q594" s="50" t="n">
        <v>0</v>
      </c>
      <c r="R594" s="50" t="n">
        <v>0</v>
      </c>
      <c r="S594" s="50" t="n">
        <v>1</v>
      </c>
      <c r="T594" s="50" t="n">
        <v>0</v>
      </c>
      <c r="U594" s="50" t="n">
        <v>1</v>
      </c>
      <c r="V594" s="50" t="n">
        <v>3</v>
      </c>
      <c r="W594" s="50" t="n">
        <v>1.6</v>
      </c>
      <c r="X594" s="50" t="n">
        <v>10</v>
      </c>
      <c r="Y594" s="50" t="n">
        <v>2.699</v>
      </c>
      <c r="Z594" s="50" t="n">
        <v>6</v>
      </c>
      <c r="AA594" s="50" t="n">
        <v>0</v>
      </c>
      <c r="AB594" s="50" t="n">
        <v>4</v>
      </c>
      <c r="AC594" s="50" t="n">
        <v>6</v>
      </c>
      <c r="AD594" s="50" t="n">
        <v>553.4</v>
      </c>
      <c r="AE594" s="50" t="n">
        <v>3</v>
      </c>
      <c r="AF594" s="50" t="n">
        <v>19</v>
      </c>
      <c r="AG594" s="50" t="n">
        <v>1325.6</v>
      </c>
      <c r="AH594" s="50" t="n">
        <v>1</v>
      </c>
    </row>
    <row r="595" customFormat="false" ht="15" hidden="false" customHeight="false" outlineLevel="0" collapsed="false">
      <c r="A595" s="50" t="s">
        <v>1426</v>
      </c>
      <c r="B595" s="50" t="s">
        <v>157</v>
      </c>
      <c r="C595" s="50" t="s">
        <v>776</v>
      </c>
      <c r="D595" s="50" t="n">
        <v>25</v>
      </c>
      <c r="E595" s="50" t="n">
        <v>13</v>
      </c>
      <c r="F595" s="50" t="n">
        <v>5</v>
      </c>
      <c r="G595" s="50" t="n">
        <v>10</v>
      </c>
      <c r="H595" s="50" t="n">
        <v>8</v>
      </c>
      <c r="I595" s="50" t="n">
        <v>1</v>
      </c>
      <c r="J595" s="50" t="n">
        <v>15</v>
      </c>
      <c r="K595" s="50" t="n">
        <v>5</v>
      </c>
      <c r="L595" s="50" t="n">
        <v>0.665</v>
      </c>
      <c r="M595" s="50" t="n">
        <v>6</v>
      </c>
      <c r="N595" s="50" t="n">
        <v>5</v>
      </c>
      <c r="O595" s="50" t="n">
        <v>1</v>
      </c>
      <c r="P595" s="50" t="n">
        <v>0</v>
      </c>
      <c r="Q595" s="50" t="n">
        <v>0</v>
      </c>
      <c r="R595" s="50" t="n">
        <v>1</v>
      </c>
      <c r="S595" s="50" t="n">
        <v>1</v>
      </c>
      <c r="T595" s="50" t="n">
        <v>0</v>
      </c>
      <c r="U595" s="50" t="n">
        <v>0</v>
      </c>
      <c r="V595" s="50" t="n">
        <v>1</v>
      </c>
      <c r="W595" s="50" t="n">
        <v>2.7</v>
      </c>
      <c r="X595" s="50" t="n">
        <v>6</v>
      </c>
      <c r="Y595" s="50" t="n">
        <v>2.708</v>
      </c>
      <c r="Z595" s="50" t="n">
        <v>4</v>
      </c>
      <c r="AA595" s="50" t="n">
        <v>1</v>
      </c>
      <c r="AB595" s="50" t="n">
        <v>1</v>
      </c>
      <c r="AC595" s="50" t="n">
        <v>4</v>
      </c>
      <c r="AD595" s="50" t="n">
        <v>351.2</v>
      </c>
      <c r="AE595" s="50" t="n">
        <v>2</v>
      </c>
      <c r="AF595" s="50" t="n">
        <v>11</v>
      </c>
      <c r="AG595" s="50" t="n">
        <v>748.9</v>
      </c>
      <c r="AH595" s="50" t="n">
        <v>0</v>
      </c>
    </row>
    <row r="596" customFormat="false" ht="15" hidden="false" customHeight="false" outlineLevel="0" collapsed="false">
      <c r="A596" s="50" t="s">
        <v>1427</v>
      </c>
      <c r="B596" s="50" t="s">
        <v>160</v>
      </c>
      <c r="C596" s="50" t="s">
        <v>654</v>
      </c>
      <c r="D596" s="50" t="n">
        <v>2614</v>
      </c>
      <c r="E596" s="50" t="n">
        <v>1225</v>
      </c>
      <c r="F596" s="50" t="n">
        <v>326</v>
      </c>
      <c r="G596" s="50" t="n">
        <v>1230</v>
      </c>
      <c r="H596" s="50" t="n">
        <v>817</v>
      </c>
      <c r="I596" s="50" t="n">
        <v>182</v>
      </c>
      <c r="J596" s="50" t="n">
        <v>1360</v>
      </c>
      <c r="K596" s="50" t="n">
        <v>408</v>
      </c>
      <c r="L596" s="50" t="n">
        <v>23.885</v>
      </c>
      <c r="M596" s="50" t="n">
        <v>633</v>
      </c>
      <c r="N596" s="50" t="n">
        <v>558</v>
      </c>
      <c r="O596" s="50" t="n">
        <v>144</v>
      </c>
      <c r="P596" s="50" t="n">
        <v>36</v>
      </c>
      <c r="Q596" s="50" t="n">
        <v>1</v>
      </c>
      <c r="R596" s="50" t="n">
        <v>37</v>
      </c>
      <c r="S596" s="50" t="n">
        <v>69</v>
      </c>
      <c r="T596" s="50" t="n">
        <v>2</v>
      </c>
      <c r="U596" s="50" t="n">
        <v>4</v>
      </c>
      <c r="V596" s="50" t="n">
        <v>161</v>
      </c>
      <c r="W596" s="50" t="n">
        <v>228.4</v>
      </c>
      <c r="X596" s="50" t="n">
        <v>624</v>
      </c>
      <c r="Y596" s="50" t="n">
        <v>213.385</v>
      </c>
      <c r="Z596" s="50" t="n">
        <v>401</v>
      </c>
      <c r="AA596" s="50" t="n">
        <v>50</v>
      </c>
      <c r="AB596" s="50" t="n">
        <v>207</v>
      </c>
      <c r="AC596" s="50" t="n">
        <v>400</v>
      </c>
      <c r="AD596" s="50" t="n">
        <v>37138.9</v>
      </c>
      <c r="AE596" s="50" t="n">
        <v>128</v>
      </c>
      <c r="AF596" s="50" t="n">
        <v>1083</v>
      </c>
      <c r="AG596" s="50" t="n">
        <v>77910.7</v>
      </c>
      <c r="AH596" s="50" t="n">
        <v>236</v>
      </c>
    </row>
    <row r="597" customFormat="false" ht="15" hidden="false" customHeight="false" outlineLevel="0" collapsed="false">
      <c r="A597" s="50" t="s">
        <v>1428</v>
      </c>
      <c r="B597" s="50" t="s">
        <v>160</v>
      </c>
      <c r="C597" s="50" t="s">
        <v>656</v>
      </c>
      <c r="D597" s="50" t="n">
        <v>2132</v>
      </c>
      <c r="E597" s="50" t="n">
        <v>1013</v>
      </c>
      <c r="F597" s="50" t="n">
        <v>112</v>
      </c>
      <c r="G597" s="50" t="n">
        <v>1071</v>
      </c>
      <c r="H597" s="50" t="n">
        <v>685</v>
      </c>
      <c r="I597" s="50" t="n">
        <v>36</v>
      </c>
      <c r="J597" s="50" t="n">
        <v>1054</v>
      </c>
      <c r="K597" s="50" t="n">
        <v>328</v>
      </c>
      <c r="L597" s="50" t="n">
        <v>-0.272</v>
      </c>
      <c r="M597" s="50" t="n">
        <v>579</v>
      </c>
      <c r="N597" s="50" t="n">
        <v>539</v>
      </c>
      <c r="O597" s="50" t="n">
        <v>149</v>
      </c>
      <c r="P597" s="50" t="n">
        <v>31</v>
      </c>
      <c r="Q597" s="50" t="n">
        <v>4</v>
      </c>
      <c r="R597" s="50" t="n">
        <v>10</v>
      </c>
      <c r="S597" s="50" t="n">
        <v>29</v>
      </c>
      <c r="T597" s="50" t="n">
        <v>7</v>
      </c>
      <c r="U597" s="50" t="n">
        <v>4</v>
      </c>
      <c r="V597" s="50" t="n">
        <v>57</v>
      </c>
      <c r="W597" s="50" t="n">
        <v>183.25</v>
      </c>
      <c r="X597" s="50" t="n">
        <v>577</v>
      </c>
      <c r="Y597" s="50" t="n">
        <v>181.836</v>
      </c>
      <c r="Z597" s="50" t="n">
        <v>486</v>
      </c>
      <c r="AA597" s="50" t="n">
        <v>11</v>
      </c>
      <c r="AB597" s="50" t="n">
        <v>153</v>
      </c>
      <c r="AC597" s="50" t="n">
        <v>485</v>
      </c>
      <c r="AD597" s="50" t="n">
        <v>42299.9</v>
      </c>
      <c r="AE597" s="50" t="n">
        <v>181</v>
      </c>
      <c r="AF597" s="50" t="n">
        <v>890</v>
      </c>
      <c r="AG597" s="50" t="n">
        <v>60945.7</v>
      </c>
      <c r="AH597" s="50" t="n">
        <v>33</v>
      </c>
    </row>
    <row r="598" customFormat="false" ht="15" hidden="false" customHeight="false" outlineLevel="0" collapsed="false">
      <c r="A598" s="50" t="s">
        <v>1429</v>
      </c>
      <c r="B598" s="50" t="s">
        <v>160</v>
      </c>
      <c r="C598" s="50" t="s">
        <v>658</v>
      </c>
      <c r="D598" s="50" t="n">
        <v>1979</v>
      </c>
      <c r="E598" s="50" t="n">
        <v>952</v>
      </c>
      <c r="F598" s="50" t="n">
        <v>258</v>
      </c>
      <c r="G598" s="50" t="n">
        <v>951</v>
      </c>
      <c r="H598" s="50" t="n">
        <v>627</v>
      </c>
      <c r="I598" s="50" t="n">
        <v>100</v>
      </c>
      <c r="J598" s="50" t="n">
        <v>1028</v>
      </c>
      <c r="K598" s="50" t="n">
        <v>325</v>
      </c>
      <c r="L598" s="50" t="n">
        <v>3.134</v>
      </c>
      <c r="M598" s="50" t="n">
        <v>505</v>
      </c>
      <c r="N598" s="50" t="n">
        <v>465</v>
      </c>
      <c r="O598" s="50" t="n">
        <v>107</v>
      </c>
      <c r="P598" s="50" t="n">
        <v>25</v>
      </c>
      <c r="Q598" s="50" t="n">
        <v>1</v>
      </c>
      <c r="R598" s="50" t="n">
        <v>21</v>
      </c>
      <c r="S598" s="50" t="n">
        <v>37</v>
      </c>
      <c r="T598" s="50" t="n">
        <v>2</v>
      </c>
      <c r="U598" s="50" t="n">
        <v>1</v>
      </c>
      <c r="V598" s="50" t="n">
        <v>139</v>
      </c>
      <c r="W598" s="50" t="n">
        <v>156.15</v>
      </c>
      <c r="X598" s="50" t="n">
        <v>504</v>
      </c>
      <c r="Y598" s="50" t="n">
        <v>149.059</v>
      </c>
      <c r="Z598" s="50" t="n">
        <v>327</v>
      </c>
      <c r="AA598" s="50" t="n">
        <v>29</v>
      </c>
      <c r="AB598" s="50" t="n">
        <v>127</v>
      </c>
      <c r="AC598" s="50" t="n">
        <v>326</v>
      </c>
      <c r="AD598" s="50" t="n">
        <v>28487.6</v>
      </c>
      <c r="AE598" s="50" t="n">
        <v>123</v>
      </c>
      <c r="AF598" s="50" t="n">
        <v>845</v>
      </c>
      <c r="AG598" s="50" t="n">
        <v>61139.5</v>
      </c>
      <c r="AH598" s="50" t="n">
        <v>221</v>
      </c>
    </row>
    <row r="599" customFormat="false" ht="15" hidden="false" customHeight="false" outlineLevel="0" collapsed="false">
      <c r="A599" s="50" t="s">
        <v>1430</v>
      </c>
      <c r="B599" s="50" t="s">
        <v>160</v>
      </c>
      <c r="C599" s="50" t="s">
        <v>587</v>
      </c>
      <c r="D599" s="50" t="n">
        <v>1727</v>
      </c>
      <c r="E599" s="50" t="n">
        <v>844</v>
      </c>
      <c r="F599" s="50" t="n">
        <v>59</v>
      </c>
      <c r="G599" s="50" t="n">
        <v>893</v>
      </c>
      <c r="H599" s="50" t="n">
        <v>576</v>
      </c>
      <c r="I599" s="50" t="n">
        <v>33</v>
      </c>
      <c r="J599" s="50" t="n">
        <v>818</v>
      </c>
      <c r="K599" s="50" t="n">
        <v>268</v>
      </c>
      <c r="L599" s="50" t="n">
        <v>9.852</v>
      </c>
      <c r="M599" s="50" t="n">
        <v>464</v>
      </c>
      <c r="N599" s="50" t="n">
        <v>420</v>
      </c>
      <c r="O599" s="50" t="n">
        <v>136</v>
      </c>
      <c r="P599" s="50" t="n">
        <v>23</v>
      </c>
      <c r="Q599" s="50" t="n">
        <v>7</v>
      </c>
      <c r="R599" s="50" t="n">
        <v>4</v>
      </c>
      <c r="S599" s="50" t="n">
        <v>25</v>
      </c>
      <c r="T599" s="50" t="n">
        <v>4</v>
      </c>
      <c r="U599" s="50" t="n">
        <v>9</v>
      </c>
      <c r="V599" s="50" t="n">
        <v>21</v>
      </c>
      <c r="W599" s="50" t="n">
        <v>157.25</v>
      </c>
      <c r="X599" s="50" t="n">
        <v>454</v>
      </c>
      <c r="Y599" s="50" t="n">
        <v>138.002</v>
      </c>
      <c r="Z599" s="50" t="n">
        <v>414</v>
      </c>
      <c r="AA599" s="50" t="n">
        <v>3</v>
      </c>
      <c r="AB599" s="50" t="n">
        <v>84</v>
      </c>
      <c r="AC599" s="50" t="n">
        <v>414</v>
      </c>
      <c r="AD599" s="50" t="n">
        <v>35611.6</v>
      </c>
      <c r="AE599" s="50" t="n">
        <v>170</v>
      </c>
      <c r="AF599" s="50" t="n">
        <v>739</v>
      </c>
      <c r="AG599" s="50" t="n">
        <v>46625.8</v>
      </c>
      <c r="AH599" s="50" t="n">
        <v>0</v>
      </c>
    </row>
    <row r="600" customFormat="false" ht="15" hidden="false" customHeight="false" outlineLevel="0" collapsed="false">
      <c r="A600" s="50" t="s">
        <v>1431</v>
      </c>
      <c r="B600" s="50" t="s">
        <v>160</v>
      </c>
      <c r="C600" s="50" t="s">
        <v>661</v>
      </c>
      <c r="D600" s="50" t="n">
        <v>1881</v>
      </c>
      <c r="E600" s="50" t="n">
        <v>811</v>
      </c>
      <c r="F600" s="50" t="n">
        <v>203</v>
      </c>
      <c r="G600" s="50" t="n">
        <v>870</v>
      </c>
      <c r="H600" s="50" t="n">
        <v>563</v>
      </c>
      <c r="I600" s="50" t="n">
        <v>90</v>
      </c>
      <c r="J600" s="50" t="n">
        <v>1010</v>
      </c>
      <c r="K600" s="50" t="n">
        <v>248</v>
      </c>
      <c r="L600" s="50" t="n">
        <v>20.058</v>
      </c>
      <c r="M600" s="50" t="n">
        <v>448</v>
      </c>
      <c r="N600" s="50" t="n">
        <v>386</v>
      </c>
      <c r="O600" s="50" t="n">
        <v>104</v>
      </c>
      <c r="P600" s="50" t="n">
        <v>23</v>
      </c>
      <c r="Q600" s="50" t="n">
        <v>0</v>
      </c>
      <c r="R600" s="50" t="n">
        <v>17</v>
      </c>
      <c r="S600" s="50" t="n">
        <v>59</v>
      </c>
      <c r="T600" s="50" t="n">
        <v>0</v>
      </c>
      <c r="U600" s="50" t="n">
        <v>3</v>
      </c>
      <c r="V600" s="50" t="n">
        <v>119</v>
      </c>
      <c r="W600" s="50" t="n">
        <v>160.95</v>
      </c>
      <c r="X600" s="50" t="n">
        <v>446</v>
      </c>
      <c r="Y600" s="50" t="n">
        <v>160.018</v>
      </c>
      <c r="Z600" s="50" t="n">
        <v>270</v>
      </c>
      <c r="AA600" s="50" t="n">
        <v>31</v>
      </c>
      <c r="AB600" s="50" t="n">
        <v>141</v>
      </c>
      <c r="AC600" s="50" t="n">
        <v>269</v>
      </c>
      <c r="AD600" s="50" t="n">
        <v>24935.9</v>
      </c>
      <c r="AE600" s="50" t="n">
        <v>101</v>
      </c>
      <c r="AF600" s="50" t="n">
        <v>721</v>
      </c>
      <c r="AG600" s="50" t="n">
        <v>53015.4</v>
      </c>
      <c r="AH600" s="50" t="n">
        <v>255</v>
      </c>
    </row>
    <row r="601" customFormat="false" ht="15" hidden="false" customHeight="false" outlineLevel="0" collapsed="false">
      <c r="A601" s="50" t="s">
        <v>1432</v>
      </c>
      <c r="B601" s="50" t="s">
        <v>160</v>
      </c>
      <c r="C601" s="50" t="s">
        <v>663</v>
      </c>
      <c r="D601" s="50" t="n">
        <v>1453</v>
      </c>
      <c r="E601" s="50" t="n">
        <v>780</v>
      </c>
      <c r="F601" s="50" t="n">
        <v>156</v>
      </c>
      <c r="G601" s="50" t="n">
        <v>722</v>
      </c>
      <c r="H601" s="50" t="n">
        <v>516</v>
      </c>
      <c r="I601" s="50" t="n">
        <v>48</v>
      </c>
      <c r="J601" s="50" t="n">
        <v>723</v>
      </c>
      <c r="K601" s="50" t="n">
        <v>264</v>
      </c>
      <c r="L601" s="50" t="n">
        <v>7.851</v>
      </c>
      <c r="M601" s="50" t="n">
        <v>409</v>
      </c>
      <c r="N601" s="50" t="n">
        <v>387</v>
      </c>
      <c r="O601" s="50" t="n">
        <v>105</v>
      </c>
      <c r="P601" s="50" t="n">
        <v>17</v>
      </c>
      <c r="Q601" s="50" t="n">
        <v>1</v>
      </c>
      <c r="R601" s="50" t="n">
        <v>21</v>
      </c>
      <c r="S601" s="50" t="n">
        <v>11</v>
      </c>
      <c r="T601" s="50" t="n">
        <v>7</v>
      </c>
      <c r="U601" s="50" t="n">
        <v>4</v>
      </c>
      <c r="V601" s="50" t="n">
        <v>81</v>
      </c>
      <c r="W601" s="50" t="n">
        <v>136.15</v>
      </c>
      <c r="X601" s="50" t="n">
        <v>407</v>
      </c>
      <c r="Y601" s="50" t="n">
        <v>144.325</v>
      </c>
      <c r="Z601" s="50" t="n">
        <v>310</v>
      </c>
      <c r="AA601" s="50" t="n">
        <v>38</v>
      </c>
      <c r="AB601" s="50" t="n">
        <v>139</v>
      </c>
      <c r="AC601" s="50" t="n">
        <v>309</v>
      </c>
      <c r="AD601" s="50" t="n">
        <v>27764</v>
      </c>
      <c r="AE601" s="50" t="n">
        <v>127</v>
      </c>
      <c r="AF601" s="50" t="n">
        <v>692</v>
      </c>
      <c r="AG601" s="50" t="n">
        <v>50221.7</v>
      </c>
      <c r="AH601" s="50" t="n">
        <v>193</v>
      </c>
    </row>
    <row r="602" customFormat="false" ht="15" hidden="false" customHeight="false" outlineLevel="0" collapsed="false">
      <c r="A602" s="50" t="s">
        <v>1433</v>
      </c>
      <c r="B602" s="50" t="s">
        <v>160</v>
      </c>
      <c r="C602" s="50" t="s">
        <v>664</v>
      </c>
      <c r="D602" s="50" t="n">
        <v>1567</v>
      </c>
      <c r="E602" s="50" t="n">
        <v>652</v>
      </c>
      <c r="F602" s="50" t="n">
        <v>130</v>
      </c>
      <c r="G602" s="50" t="n">
        <v>757</v>
      </c>
      <c r="H602" s="50" t="n">
        <v>451</v>
      </c>
      <c r="I602" s="50" t="n">
        <v>43</v>
      </c>
      <c r="J602" s="50" t="n">
        <v>801</v>
      </c>
      <c r="K602" s="50" t="n">
        <v>201</v>
      </c>
      <c r="L602" s="50" t="n">
        <v>-0.883</v>
      </c>
      <c r="M602" s="50" t="n">
        <v>393</v>
      </c>
      <c r="N602" s="50" t="n">
        <v>340</v>
      </c>
      <c r="O602" s="50" t="n">
        <v>81</v>
      </c>
      <c r="P602" s="50" t="n">
        <v>14</v>
      </c>
      <c r="Q602" s="50" t="n">
        <v>3</v>
      </c>
      <c r="R602" s="50" t="n">
        <v>11</v>
      </c>
      <c r="S602" s="50" t="n">
        <v>39</v>
      </c>
      <c r="T602" s="50" t="n">
        <v>9</v>
      </c>
      <c r="U602" s="50" t="n">
        <v>3</v>
      </c>
      <c r="V602" s="50" t="n">
        <v>71</v>
      </c>
      <c r="W602" s="50" t="n">
        <v>124.2</v>
      </c>
      <c r="X602" s="50" t="n">
        <v>387</v>
      </c>
      <c r="Y602" s="50" t="n">
        <v>129.367</v>
      </c>
      <c r="Z602" s="50" t="n">
        <v>274</v>
      </c>
      <c r="AA602" s="50" t="n">
        <v>16</v>
      </c>
      <c r="AB602" s="50" t="n">
        <v>102</v>
      </c>
      <c r="AC602" s="50" t="n">
        <v>272</v>
      </c>
      <c r="AD602" s="50" t="n">
        <v>23376.7</v>
      </c>
      <c r="AE602" s="50" t="n">
        <v>102</v>
      </c>
      <c r="AF602" s="50" t="n">
        <v>573</v>
      </c>
      <c r="AG602" s="50" t="n">
        <v>39939</v>
      </c>
      <c r="AH602" s="50" t="n">
        <v>37</v>
      </c>
    </row>
    <row r="603" customFormat="false" ht="15" hidden="false" customHeight="false" outlineLevel="0" collapsed="false">
      <c r="A603" s="50" t="s">
        <v>1434</v>
      </c>
      <c r="B603" s="50" t="s">
        <v>160</v>
      </c>
      <c r="C603" s="50" t="s">
        <v>665</v>
      </c>
      <c r="D603" s="50" t="n">
        <v>1424</v>
      </c>
      <c r="E603" s="50" t="n">
        <v>631</v>
      </c>
      <c r="F603" s="50" t="n">
        <v>133</v>
      </c>
      <c r="G603" s="50" t="n">
        <v>703</v>
      </c>
      <c r="H603" s="50" t="n">
        <v>442</v>
      </c>
      <c r="I603" s="50" t="n">
        <v>63</v>
      </c>
      <c r="J603" s="50" t="n">
        <v>716</v>
      </c>
      <c r="K603" s="50" t="n">
        <v>189</v>
      </c>
      <c r="L603" s="50" t="n">
        <v>-2.283</v>
      </c>
      <c r="M603" s="50" t="n">
        <v>352</v>
      </c>
      <c r="N603" s="50" t="n">
        <v>307</v>
      </c>
      <c r="O603" s="50" t="n">
        <v>72</v>
      </c>
      <c r="P603" s="50" t="n">
        <v>18</v>
      </c>
      <c r="Q603" s="50" t="n">
        <v>1</v>
      </c>
      <c r="R603" s="50" t="n">
        <v>7</v>
      </c>
      <c r="S603" s="50" t="n">
        <v>37</v>
      </c>
      <c r="T603" s="50" t="n">
        <v>5</v>
      </c>
      <c r="U603" s="50" t="n">
        <v>3</v>
      </c>
      <c r="V603" s="50" t="n">
        <v>81</v>
      </c>
      <c r="W603" s="50" t="n">
        <v>107.3</v>
      </c>
      <c r="X603" s="50" t="n">
        <v>348</v>
      </c>
      <c r="Y603" s="50" t="n">
        <v>99.508</v>
      </c>
      <c r="Z603" s="50" t="n">
        <v>229</v>
      </c>
      <c r="AA603" s="50" t="n">
        <v>15</v>
      </c>
      <c r="AB603" s="50" t="n">
        <v>82</v>
      </c>
      <c r="AC603" s="50" t="n">
        <v>226</v>
      </c>
      <c r="AD603" s="50" t="n">
        <v>19935.4</v>
      </c>
      <c r="AE603" s="50" t="n">
        <v>62</v>
      </c>
      <c r="AF603" s="50" t="n">
        <v>548</v>
      </c>
      <c r="AG603" s="50" t="n">
        <v>41763.5</v>
      </c>
      <c r="AH603" s="50" t="n">
        <v>339</v>
      </c>
    </row>
    <row r="604" customFormat="false" ht="15" hidden="false" customHeight="false" outlineLevel="0" collapsed="false">
      <c r="A604" s="50" t="s">
        <v>1435</v>
      </c>
      <c r="B604" s="50" t="s">
        <v>160</v>
      </c>
      <c r="C604" s="50" t="s">
        <v>569</v>
      </c>
      <c r="D604" s="50" t="n">
        <v>1198</v>
      </c>
      <c r="E604" s="50" t="n">
        <v>636</v>
      </c>
      <c r="F604" s="50" t="n">
        <v>159</v>
      </c>
      <c r="G604" s="50" t="n">
        <v>568</v>
      </c>
      <c r="H604" s="50" t="n">
        <v>406</v>
      </c>
      <c r="I604" s="50" t="n">
        <v>52</v>
      </c>
      <c r="J604" s="50" t="n">
        <v>626</v>
      </c>
      <c r="K604" s="50" t="n">
        <v>230</v>
      </c>
      <c r="L604" s="50" t="n">
        <v>-1.605</v>
      </c>
      <c r="M604" s="50" t="n">
        <v>306</v>
      </c>
      <c r="N604" s="50" t="n">
        <v>288</v>
      </c>
      <c r="O604" s="50" t="n">
        <v>76</v>
      </c>
      <c r="P604" s="50" t="n">
        <v>13</v>
      </c>
      <c r="Q604" s="50" t="n">
        <v>3</v>
      </c>
      <c r="R604" s="50" t="n">
        <v>9</v>
      </c>
      <c r="S604" s="50" t="n">
        <v>16</v>
      </c>
      <c r="T604" s="50" t="n">
        <v>1</v>
      </c>
      <c r="U604" s="50" t="n">
        <v>1</v>
      </c>
      <c r="V604" s="50" t="n">
        <v>82</v>
      </c>
      <c r="W604" s="50" t="n">
        <v>95.25</v>
      </c>
      <c r="X604" s="50" t="n">
        <v>302</v>
      </c>
      <c r="Y604" s="50" t="n">
        <v>97.726</v>
      </c>
      <c r="Z604" s="50" t="n">
        <v>207</v>
      </c>
      <c r="AA604" s="50" t="n">
        <v>28</v>
      </c>
      <c r="AB604" s="50" t="n">
        <v>100</v>
      </c>
      <c r="AC604" s="50" t="n">
        <v>204</v>
      </c>
      <c r="AD604" s="50" t="n">
        <v>18747.2</v>
      </c>
      <c r="AE604" s="50" t="n">
        <v>68</v>
      </c>
      <c r="AF604" s="50" t="n">
        <v>557</v>
      </c>
      <c r="AG604" s="50" t="n">
        <v>40322.6</v>
      </c>
      <c r="AH604" s="50" t="n">
        <v>138</v>
      </c>
    </row>
    <row r="605" customFormat="false" ht="15" hidden="false" customHeight="false" outlineLevel="0" collapsed="false">
      <c r="A605" s="50" t="s">
        <v>1436</v>
      </c>
      <c r="B605" s="50" t="s">
        <v>160</v>
      </c>
      <c r="C605" s="50" t="s">
        <v>666</v>
      </c>
      <c r="D605" s="50" t="n">
        <v>765</v>
      </c>
      <c r="E605" s="50" t="n">
        <v>415</v>
      </c>
      <c r="F605" s="50" t="n">
        <v>118</v>
      </c>
      <c r="G605" s="50" t="n">
        <v>357</v>
      </c>
      <c r="H605" s="50" t="n">
        <v>254</v>
      </c>
      <c r="I605" s="50" t="n">
        <v>45</v>
      </c>
      <c r="J605" s="50" t="n">
        <v>408</v>
      </c>
      <c r="K605" s="50" t="n">
        <v>161</v>
      </c>
      <c r="L605" s="50" t="n">
        <v>-9.248</v>
      </c>
      <c r="M605" s="50" t="n">
        <v>221</v>
      </c>
      <c r="N605" s="50" t="n">
        <v>203</v>
      </c>
      <c r="O605" s="50" t="n">
        <v>44</v>
      </c>
      <c r="P605" s="50" t="n">
        <v>6</v>
      </c>
      <c r="Q605" s="50" t="n">
        <v>0</v>
      </c>
      <c r="R605" s="50" t="n">
        <v>4</v>
      </c>
      <c r="S605" s="50" t="n">
        <v>9</v>
      </c>
      <c r="T605" s="50" t="n">
        <v>2</v>
      </c>
      <c r="U605" s="50" t="n">
        <v>0</v>
      </c>
      <c r="V605" s="50" t="n">
        <v>59</v>
      </c>
      <c r="W605" s="50" t="n">
        <v>53.8</v>
      </c>
      <c r="X605" s="50" t="n">
        <v>212</v>
      </c>
      <c r="Y605" s="50" t="n">
        <v>49.776</v>
      </c>
      <c r="Z605" s="50" t="n">
        <v>151</v>
      </c>
      <c r="AA605" s="50" t="n">
        <v>6</v>
      </c>
      <c r="AB605" s="50" t="n">
        <v>40</v>
      </c>
      <c r="AC605" s="50" t="n">
        <v>149</v>
      </c>
      <c r="AD605" s="50" t="n">
        <v>12039.4</v>
      </c>
      <c r="AE605" s="50" t="n">
        <v>46</v>
      </c>
      <c r="AF605" s="50" t="n">
        <v>360</v>
      </c>
      <c r="AG605" s="50" t="n">
        <v>24882.2</v>
      </c>
      <c r="AH605" s="50" t="n">
        <v>22</v>
      </c>
    </row>
    <row r="606" customFormat="false" ht="15" hidden="false" customHeight="false" outlineLevel="0" collapsed="false">
      <c r="A606" s="50" t="s">
        <v>1437</v>
      </c>
      <c r="B606" s="50" t="s">
        <v>160</v>
      </c>
      <c r="C606" s="50" t="s">
        <v>667</v>
      </c>
      <c r="D606" s="50" t="n">
        <v>639</v>
      </c>
      <c r="E606" s="50" t="n">
        <v>335</v>
      </c>
      <c r="F606" s="50" t="n">
        <v>116</v>
      </c>
      <c r="G606" s="50" t="n">
        <v>321</v>
      </c>
      <c r="H606" s="50" t="n">
        <v>228</v>
      </c>
      <c r="I606" s="50" t="n">
        <v>64</v>
      </c>
      <c r="J606" s="50" t="n">
        <v>317</v>
      </c>
      <c r="K606" s="50" t="n">
        <v>107</v>
      </c>
      <c r="L606" s="50" t="n">
        <v>-1.995</v>
      </c>
      <c r="M606" s="50" t="n">
        <v>169</v>
      </c>
      <c r="N606" s="50" t="n">
        <v>151</v>
      </c>
      <c r="O606" s="50" t="n">
        <v>38</v>
      </c>
      <c r="P606" s="50" t="n">
        <v>4</v>
      </c>
      <c r="Q606" s="50" t="n">
        <v>2</v>
      </c>
      <c r="R606" s="50" t="n">
        <v>4</v>
      </c>
      <c r="S606" s="50" t="n">
        <v>10</v>
      </c>
      <c r="T606" s="50" t="n">
        <v>0</v>
      </c>
      <c r="U606" s="50" t="n">
        <v>0</v>
      </c>
      <c r="V606" s="50" t="n">
        <v>65</v>
      </c>
      <c r="W606" s="50" t="n">
        <v>49.1</v>
      </c>
      <c r="X606" s="50" t="n">
        <v>162</v>
      </c>
      <c r="Y606" s="50" t="n">
        <v>41.914</v>
      </c>
      <c r="Z606" s="50" t="n">
        <v>93</v>
      </c>
      <c r="AA606" s="50" t="n">
        <v>5</v>
      </c>
      <c r="AB606" s="50" t="n">
        <v>33</v>
      </c>
      <c r="AC606" s="50" t="n">
        <v>93</v>
      </c>
      <c r="AD606" s="50" t="n">
        <v>7435.7</v>
      </c>
      <c r="AE606" s="50" t="n">
        <v>36</v>
      </c>
      <c r="AF606" s="50" t="n">
        <v>280</v>
      </c>
      <c r="AG606" s="50" t="n">
        <v>19176.8</v>
      </c>
      <c r="AH606" s="50" t="n">
        <v>15</v>
      </c>
    </row>
    <row r="607" customFormat="false" ht="15" hidden="false" customHeight="false" outlineLevel="0" collapsed="false">
      <c r="A607" s="50" t="s">
        <v>1438</v>
      </c>
      <c r="B607" s="50" t="s">
        <v>160</v>
      </c>
      <c r="C607" s="50" t="s">
        <v>668</v>
      </c>
      <c r="D607" s="50" t="n">
        <v>660</v>
      </c>
      <c r="E607" s="50" t="n">
        <v>305</v>
      </c>
      <c r="F607" s="50" t="n">
        <v>73</v>
      </c>
      <c r="G607" s="50" t="n">
        <v>316</v>
      </c>
      <c r="H607" s="50" t="n">
        <v>212</v>
      </c>
      <c r="I607" s="50" t="n">
        <v>31</v>
      </c>
      <c r="J607" s="50" t="n">
        <v>344</v>
      </c>
      <c r="K607" s="50" t="n">
        <v>93</v>
      </c>
      <c r="L607" s="50" t="n">
        <v>-7.328</v>
      </c>
      <c r="M607" s="50" t="n">
        <v>166</v>
      </c>
      <c r="N607" s="50" t="n">
        <v>144</v>
      </c>
      <c r="O607" s="50" t="n">
        <v>33</v>
      </c>
      <c r="P607" s="50" t="n">
        <v>4</v>
      </c>
      <c r="Q607" s="50" t="n">
        <v>1</v>
      </c>
      <c r="R607" s="50" t="n">
        <v>1</v>
      </c>
      <c r="S607" s="50" t="n">
        <v>18</v>
      </c>
      <c r="T607" s="50" t="n">
        <v>0</v>
      </c>
      <c r="U607" s="50" t="n">
        <v>0</v>
      </c>
      <c r="V607" s="50" t="n">
        <v>50</v>
      </c>
      <c r="W607" s="50" t="n">
        <v>45.5</v>
      </c>
      <c r="X607" s="50" t="n">
        <v>161</v>
      </c>
      <c r="Y607" s="50" t="n">
        <v>47.967</v>
      </c>
      <c r="Z607" s="50" t="n">
        <v>98</v>
      </c>
      <c r="AA607" s="50" t="n">
        <v>4</v>
      </c>
      <c r="AB607" s="50" t="n">
        <v>28</v>
      </c>
      <c r="AC607" s="50" t="n">
        <v>97</v>
      </c>
      <c r="AD607" s="50" t="n">
        <v>7995.8</v>
      </c>
      <c r="AE607" s="50" t="n">
        <v>44</v>
      </c>
      <c r="AF607" s="50" t="n">
        <v>264</v>
      </c>
      <c r="AG607" s="50" t="n">
        <v>18240.2</v>
      </c>
      <c r="AH607" s="50" t="n">
        <v>12</v>
      </c>
    </row>
    <row r="608" customFormat="false" ht="15" hidden="false" customHeight="false" outlineLevel="0" collapsed="false">
      <c r="A608" s="50" t="s">
        <v>1439</v>
      </c>
      <c r="B608" s="50" t="s">
        <v>160</v>
      </c>
      <c r="C608" s="50" t="s">
        <v>669</v>
      </c>
      <c r="D608" s="50" t="n">
        <v>591</v>
      </c>
      <c r="E608" s="50" t="n">
        <v>328</v>
      </c>
      <c r="F608" s="50" t="n">
        <v>74</v>
      </c>
      <c r="G608" s="50" t="n">
        <v>267</v>
      </c>
      <c r="H608" s="50" t="n">
        <v>193</v>
      </c>
      <c r="I608" s="50" t="n">
        <v>19</v>
      </c>
      <c r="J608" s="50" t="n">
        <v>323</v>
      </c>
      <c r="K608" s="50" t="n">
        <v>135</v>
      </c>
      <c r="L608" s="50" t="n">
        <v>-5.433</v>
      </c>
      <c r="M608" s="50" t="n">
        <v>161</v>
      </c>
      <c r="N608" s="50" t="n">
        <v>144</v>
      </c>
      <c r="O608" s="50" t="n">
        <v>35</v>
      </c>
      <c r="P608" s="50" t="n">
        <v>8</v>
      </c>
      <c r="Q608" s="50" t="n">
        <v>1</v>
      </c>
      <c r="R608" s="50" t="n">
        <v>3</v>
      </c>
      <c r="S608" s="50" t="n">
        <v>8</v>
      </c>
      <c r="T608" s="50" t="n">
        <v>3</v>
      </c>
      <c r="U608" s="50" t="n">
        <v>4</v>
      </c>
      <c r="V608" s="50" t="n">
        <v>36</v>
      </c>
      <c r="W608" s="50" t="n">
        <v>46</v>
      </c>
      <c r="X608" s="50" t="n">
        <v>159</v>
      </c>
      <c r="Y608" s="50" t="n">
        <v>47.113</v>
      </c>
      <c r="Z608" s="50" t="n">
        <v>114</v>
      </c>
      <c r="AA608" s="50" t="n">
        <v>6</v>
      </c>
      <c r="AB608" s="50" t="n">
        <v>37</v>
      </c>
      <c r="AC608" s="50" t="n">
        <v>114</v>
      </c>
      <c r="AD608" s="50" t="n">
        <v>9716.2</v>
      </c>
      <c r="AE608" s="50" t="n">
        <v>49</v>
      </c>
      <c r="AF608" s="50" t="n">
        <v>278</v>
      </c>
      <c r="AG608" s="50" t="n">
        <v>19122.5</v>
      </c>
      <c r="AH608" s="50" t="n">
        <v>11</v>
      </c>
    </row>
    <row r="609" customFormat="false" ht="15" hidden="false" customHeight="false" outlineLevel="0" collapsed="false">
      <c r="A609" s="50" t="s">
        <v>1440</v>
      </c>
      <c r="B609" s="50" t="s">
        <v>160</v>
      </c>
      <c r="C609" s="50" t="s">
        <v>670</v>
      </c>
      <c r="D609" s="50" t="n">
        <v>555</v>
      </c>
      <c r="E609" s="50" t="n">
        <v>257</v>
      </c>
      <c r="F609" s="50" t="n">
        <v>49</v>
      </c>
      <c r="G609" s="50" t="n">
        <v>268</v>
      </c>
      <c r="H609" s="50" t="n">
        <v>158</v>
      </c>
      <c r="I609" s="50" t="n">
        <v>22</v>
      </c>
      <c r="J609" s="50" t="n">
        <v>287</v>
      </c>
      <c r="K609" s="50" t="n">
        <v>99</v>
      </c>
      <c r="L609" s="50" t="n">
        <v>-6.945</v>
      </c>
      <c r="M609" s="50" t="n">
        <v>143</v>
      </c>
      <c r="N609" s="50" t="n">
        <v>129</v>
      </c>
      <c r="O609" s="50" t="n">
        <v>26</v>
      </c>
      <c r="P609" s="50" t="n">
        <v>3</v>
      </c>
      <c r="Q609" s="50" t="n">
        <v>0</v>
      </c>
      <c r="R609" s="50" t="n">
        <v>5</v>
      </c>
      <c r="S609" s="50" t="n">
        <v>9</v>
      </c>
      <c r="T609" s="50" t="n">
        <v>3</v>
      </c>
      <c r="U609" s="50" t="n">
        <v>1</v>
      </c>
      <c r="V609" s="50" t="n">
        <v>29</v>
      </c>
      <c r="W609" s="50" t="n">
        <v>38.35</v>
      </c>
      <c r="X609" s="50" t="n">
        <v>141</v>
      </c>
      <c r="Y609" s="50" t="n">
        <v>39.912</v>
      </c>
      <c r="Z609" s="50" t="n">
        <v>102</v>
      </c>
      <c r="AA609" s="50" t="n">
        <v>7</v>
      </c>
      <c r="AB609" s="50" t="n">
        <v>35</v>
      </c>
      <c r="AC609" s="50" t="n">
        <v>101</v>
      </c>
      <c r="AD609" s="50" t="n">
        <v>8745.7</v>
      </c>
      <c r="AE609" s="50" t="n">
        <v>36</v>
      </c>
      <c r="AF609" s="50" t="n">
        <v>218</v>
      </c>
      <c r="AG609" s="50" t="n">
        <v>16103.2</v>
      </c>
      <c r="AH609" s="50" t="n">
        <v>82</v>
      </c>
    </row>
    <row r="610" customFormat="false" ht="15" hidden="false" customHeight="false" outlineLevel="0" collapsed="false">
      <c r="A610" s="50" t="s">
        <v>1441</v>
      </c>
      <c r="B610" s="50" t="s">
        <v>160</v>
      </c>
      <c r="C610" s="50" t="s">
        <v>671</v>
      </c>
      <c r="D610" s="50" t="n">
        <v>493</v>
      </c>
      <c r="E610" s="50" t="n">
        <v>198</v>
      </c>
      <c r="F610" s="50" t="n">
        <v>24</v>
      </c>
      <c r="G610" s="50" t="n">
        <v>252</v>
      </c>
      <c r="H610" s="50" t="n">
        <v>149</v>
      </c>
      <c r="I610" s="50" t="n">
        <v>10</v>
      </c>
      <c r="J610" s="50" t="n">
        <v>241</v>
      </c>
      <c r="K610" s="50" t="n">
        <v>49</v>
      </c>
      <c r="L610" s="50" t="n">
        <v>-3.792</v>
      </c>
      <c r="M610" s="50" t="n">
        <v>124</v>
      </c>
      <c r="N610" s="50" t="n">
        <v>105</v>
      </c>
      <c r="O610" s="50" t="n">
        <v>23</v>
      </c>
      <c r="P610" s="50" t="n">
        <v>7</v>
      </c>
      <c r="Q610" s="50" t="n">
        <v>0</v>
      </c>
      <c r="R610" s="50" t="n">
        <v>1</v>
      </c>
      <c r="S610" s="50" t="n">
        <v>13</v>
      </c>
      <c r="T610" s="50" t="n">
        <v>2</v>
      </c>
      <c r="U610" s="50" t="n">
        <v>4</v>
      </c>
      <c r="V610" s="50" t="n">
        <v>21</v>
      </c>
      <c r="W610" s="50" t="n">
        <v>34.75</v>
      </c>
      <c r="X610" s="50" t="n">
        <v>124</v>
      </c>
      <c r="Y610" s="50" t="n">
        <v>39.181</v>
      </c>
      <c r="Z610" s="50" t="n">
        <v>88</v>
      </c>
      <c r="AA610" s="50" t="n">
        <v>4</v>
      </c>
      <c r="AB610" s="50" t="n">
        <v>27</v>
      </c>
      <c r="AC610" s="50" t="n">
        <v>88</v>
      </c>
      <c r="AD610" s="50" t="n">
        <v>7668.9</v>
      </c>
      <c r="AE610" s="50" t="n">
        <v>30</v>
      </c>
      <c r="AF610" s="50" t="n">
        <v>170</v>
      </c>
      <c r="AG610" s="50" t="n">
        <v>11103.5</v>
      </c>
      <c r="AH610" s="50" t="n">
        <v>1</v>
      </c>
    </row>
    <row r="611" customFormat="false" ht="15" hidden="false" customHeight="false" outlineLevel="0" collapsed="false">
      <c r="A611" s="50" t="s">
        <v>1442</v>
      </c>
      <c r="B611" s="50" t="s">
        <v>160</v>
      </c>
      <c r="C611" s="50" t="s">
        <v>672</v>
      </c>
      <c r="D611" s="50" t="n">
        <v>449</v>
      </c>
      <c r="E611" s="50" t="n">
        <v>251</v>
      </c>
      <c r="F611" s="50" t="n">
        <v>72</v>
      </c>
      <c r="G611" s="50" t="n">
        <v>201</v>
      </c>
      <c r="H611" s="50" t="n">
        <v>147</v>
      </c>
      <c r="I611" s="50" t="n">
        <v>18</v>
      </c>
      <c r="J611" s="50" t="n">
        <v>248</v>
      </c>
      <c r="K611" s="50" t="n">
        <v>104</v>
      </c>
      <c r="L611" s="50" t="n">
        <v>-2.143</v>
      </c>
      <c r="M611" s="50" t="n">
        <v>116</v>
      </c>
      <c r="N611" s="50" t="n">
        <v>112</v>
      </c>
      <c r="O611" s="50" t="n">
        <v>27</v>
      </c>
      <c r="P611" s="50" t="n">
        <v>5</v>
      </c>
      <c r="Q611" s="50" t="n">
        <v>0</v>
      </c>
      <c r="R611" s="50" t="n">
        <v>5</v>
      </c>
      <c r="S611" s="50" t="n">
        <v>4</v>
      </c>
      <c r="T611" s="50" t="n">
        <v>0</v>
      </c>
      <c r="U611" s="50" t="n">
        <v>0</v>
      </c>
      <c r="V611" s="50" t="n">
        <v>32</v>
      </c>
      <c r="W611" s="50" t="n">
        <v>35.05</v>
      </c>
      <c r="X611" s="50" t="n">
        <v>116</v>
      </c>
      <c r="Y611" s="50" t="n">
        <v>34.724</v>
      </c>
      <c r="Z611" s="50" t="n">
        <v>80</v>
      </c>
      <c r="AA611" s="50" t="n">
        <v>11</v>
      </c>
      <c r="AB611" s="50" t="n">
        <v>41</v>
      </c>
      <c r="AC611" s="50" t="n">
        <v>80</v>
      </c>
      <c r="AD611" s="50" t="n">
        <v>7289.1</v>
      </c>
      <c r="AE611" s="50" t="n">
        <v>26</v>
      </c>
      <c r="AF611" s="50" t="n">
        <v>221</v>
      </c>
      <c r="AG611" s="50" t="n">
        <v>16503</v>
      </c>
      <c r="AH611" s="50" t="n">
        <v>110</v>
      </c>
    </row>
    <row r="612" customFormat="false" ht="15" hidden="false" customHeight="false" outlineLevel="0" collapsed="false">
      <c r="A612" s="50" t="s">
        <v>1443</v>
      </c>
      <c r="B612" s="50" t="s">
        <v>160</v>
      </c>
      <c r="C612" s="50" t="s">
        <v>673</v>
      </c>
      <c r="D612" s="50" t="n">
        <v>421</v>
      </c>
      <c r="E612" s="50" t="n">
        <v>225</v>
      </c>
      <c r="F612" s="50" t="n">
        <v>67</v>
      </c>
      <c r="G612" s="50" t="n">
        <v>204</v>
      </c>
      <c r="H612" s="50" t="n">
        <v>141</v>
      </c>
      <c r="I612" s="50" t="n">
        <v>26</v>
      </c>
      <c r="J612" s="50" t="n">
        <v>217</v>
      </c>
      <c r="K612" s="50" t="n">
        <v>84</v>
      </c>
      <c r="L612" s="50" t="n">
        <v>-7.415</v>
      </c>
      <c r="M612" s="50" t="n">
        <v>111</v>
      </c>
      <c r="N612" s="50" t="n">
        <v>106</v>
      </c>
      <c r="O612" s="50" t="n">
        <v>18</v>
      </c>
      <c r="P612" s="50" t="n">
        <v>5</v>
      </c>
      <c r="Q612" s="50" t="n">
        <v>0</v>
      </c>
      <c r="R612" s="50" t="n">
        <v>5</v>
      </c>
      <c r="S612" s="50" t="n">
        <v>4</v>
      </c>
      <c r="T612" s="50" t="n">
        <v>0</v>
      </c>
      <c r="U612" s="50" t="n">
        <v>1</v>
      </c>
      <c r="V612" s="50" t="n">
        <v>34</v>
      </c>
      <c r="W612" s="50" t="n">
        <v>26.25</v>
      </c>
      <c r="X612" s="50" t="n">
        <v>111</v>
      </c>
      <c r="Y612" s="50" t="n">
        <v>30.183</v>
      </c>
      <c r="Z612" s="50" t="n">
        <v>73</v>
      </c>
      <c r="AA612" s="50" t="n">
        <v>6</v>
      </c>
      <c r="AB612" s="50" t="n">
        <v>30</v>
      </c>
      <c r="AC612" s="50" t="n">
        <v>73</v>
      </c>
      <c r="AD612" s="50" t="n">
        <v>6513.2</v>
      </c>
      <c r="AE612" s="50" t="n">
        <v>24</v>
      </c>
      <c r="AF612" s="50" t="n">
        <v>199</v>
      </c>
      <c r="AG612" s="50" t="n">
        <v>14544.3</v>
      </c>
      <c r="AH612" s="50" t="n">
        <v>78</v>
      </c>
    </row>
    <row r="613" customFormat="false" ht="15" hidden="false" customHeight="false" outlineLevel="0" collapsed="false">
      <c r="A613" s="50" t="s">
        <v>1444</v>
      </c>
      <c r="B613" s="50" t="s">
        <v>160</v>
      </c>
      <c r="C613" s="50" t="s">
        <v>498</v>
      </c>
      <c r="D613" s="50" t="n">
        <v>360</v>
      </c>
      <c r="E613" s="50" t="n">
        <v>177</v>
      </c>
      <c r="F613" s="50" t="n">
        <v>39</v>
      </c>
      <c r="G613" s="50" t="n">
        <v>177</v>
      </c>
      <c r="H613" s="50" t="n">
        <v>116</v>
      </c>
      <c r="I613" s="50" t="n">
        <v>9</v>
      </c>
      <c r="J613" s="50" t="n">
        <v>183</v>
      </c>
      <c r="K613" s="50" t="n">
        <v>61</v>
      </c>
      <c r="L613" s="50" t="n">
        <v>-4.272</v>
      </c>
      <c r="M613" s="50" t="n">
        <v>98</v>
      </c>
      <c r="N613" s="50" t="n">
        <v>93</v>
      </c>
      <c r="O613" s="50" t="n">
        <v>21</v>
      </c>
      <c r="P613" s="50" t="n">
        <v>3</v>
      </c>
      <c r="Q613" s="50" t="n">
        <v>0</v>
      </c>
      <c r="R613" s="50" t="n">
        <v>2</v>
      </c>
      <c r="S613" s="50" t="n">
        <v>3</v>
      </c>
      <c r="T613" s="50" t="n">
        <v>0</v>
      </c>
      <c r="U613" s="50" t="n">
        <v>0</v>
      </c>
      <c r="V613" s="50" t="n">
        <v>24</v>
      </c>
      <c r="W613" s="50" t="n">
        <v>24.25</v>
      </c>
      <c r="X613" s="50" t="n">
        <v>96</v>
      </c>
      <c r="Y613" s="50" t="n">
        <v>25.59</v>
      </c>
      <c r="Z613" s="50" t="n">
        <v>71</v>
      </c>
      <c r="AA613" s="50" t="n">
        <v>7</v>
      </c>
      <c r="AB613" s="50" t="n">
        <v>23</v>
      </c>
      <c r="AC613" s="50" t="n">
        <v>71</v>
      </c>
      <c r="AD613" s="50" t="n">
        <v>5997.3</v>
      </c>
      <c r="AE613" s="50" t="n">
        <v>25</v>
      </c>
      <c r="AF613" s="50" t="n">
        <v>144</v>
      </c>
      <c r="AG613" s="50" t="n">
        <v>10239.1</v>
      </c>
      <c r="AH613" s="50" t="n">
        <v>23</v>
      </c>
    </row>
    <row r="614" customFormat="false" ht="15" hidden="false" customHeight="false" outlineLevel="0" collapsed="false">
      <c r="A614" s="50" t="s">
        <v>1445</v>
      </c>
      <c r="B614" s="50" t="s">
        <v>160</v>
      </c>
      <c r="C614" s="50" t="s">
        <v>674</v>
      </c>
      <c r="D614" s="50" t="n">
        <v>394</v>
      </c>
      <c r="E614" s="50" t="n">
        <v>169</v>
      </c>
      <c r="F614" s="50" t="n">
        <v>58</v>
      </c>
      <c r="G614" s="50" t="n">
        <v>176</v>
      </c>
      <c r="H614" s="50" t="n">
        <v>110</v>
      </c>
      <c r="I614" s="50" t="n">
        <v>25</v>
      </c>
      <c r="J614" s="50" t="n">
        <v>216</v>
      </c>
      <c r="K614" s="50" t="n">
        <v>59</v>
      </c>
      <c r="L614" s="50" t="n">
        <v>-3.797</v>
      </c>
      <c r="M614" s="50" t="n">
        <v>91</v>
      </c>
      <c r="N614" s="50" t="n">
        <v>77</v>
      </c>
      <c r="O614" s="50" t="n">
        <v>11</v>
      </c>
      <c r="P614" s="50" t="n">
        <v>2</v>
      </c>
      <c r="Q614" s="50" t="n">
        <v>1</v>
      </c>
      <c r="R614" s="50" t="n">
        <v>2</v>
      </c>
      <c r="S614" s="50" t="n">
        <v>11</v>
      </c>
      <c r="T614" s="50" t="n">
        <v>0</v>
      </c>
      <c r="U614" s="50" t="n">
        <v>0</v>
      </c>
      <c r="V614" s="50" t="n">
        <v>28</v>
      </c>
      <c r="W614" s="50" t="n">
        <v>20.5</v>
      </c>
      <c r="X614" s="50" t="n">
        <v>87</v>
      </c>
      <c r="Y614" s="50" t="n">
        <v>25.342</v>
      </c>
      <c r="Z614" s="50" t="n">
        <v>52</v>
      </c>
      <c r="AA614" s="50" t="n">
        <v>6</v>
      </c>
      <c r="AB614" s="50" t="n">
        <v>16</v>
      </c>
      <c r="AC614" s="50" t="n">
        <v>52</v>
      </c>
      <c r="AD614" s="50" t="n">
        <v>4264.4</v>
      </c>
      <c r="AE614" s="50" t="n">
        <v>15</v>
      </c>
      <c r="AF614" s="50" t="n">
        <v>142</v>
      </c>
      <c r="AG614" s="50" t="n">
        <v>10115.1</v>
      </c>
      <c r="AH614" s="50" t="n">
        <v>26</v>
      </c>
    </row>
    <row r="615" customFormat="false" ht="15" hidden="false" customHeight="false" outlineLevel="0" collapsed="false">
      <c r="A615" s="50" t="s">
        <v>1446</v>
      </c>
      <c r="B615" s="50" t="s">
        <v>160</v>
      </c>
      <c r="C615" s="50" t="s">
        <v>305</v>
      </c>
      <c r="D615" s="50" t="n">
        <v>359</v>
      </c>
      <c r="E615" s="50" t="n">
        <v>173</v>
      </c>
      <c r="F615" s="50" t="n">
        <v>42</v>
      </c>
      <c r="G615" s="50" t="n">
        <v>176</v>
      </c>
      <c r="H615" s="50" t="n">
        <v>119</v>
      </c>
      <c r="I615" s="50" t="n">
        <v>14</v>
      </c>
      <c r="J615" s="50" t="n">
        <v>183</v>
      </c>
      <c r="K615" s="50" t="n">
        <v>54</v>
      </c>
      <c r="L615" s="50" t="n">
        <v>-10.972</v>
      </c>
      <c r="M615" s="50" t="n">
        <v>89</v>
      </c>
      <c r="N615" s="50" t="n">
        <v>82</v>
      </c>
      <c r="O615" s="50" t="n">
        <v>12</v>
      </c>
      <c r="P615" s="50" t="n">
        <v>0</v>
      </c>
      <c r="Q615" s="50" t="n">
        <v>0</v>
      </c>
      <c r="R615" s="50" t="n">
        <v>1</v>
      </c>
      <c r="S615" s="50" t="n">
        <v>7</v>
      </c>
      <c r="T615" s="50" t="n">
        <v>0</v>
      </c>
      <c r="U615" s="50" t="n">
        <v>0</v>
      </c>
      <c r="V615" s="50" t="n">
        <v>22</v>
      </c>
      <c r="W615" s="50" t="n">
        <v>16.8</v>
      </c>
      <c r="X615" s="50" t="n">
        <v>88</v>
      </c>
      <c r="Y615" s="50" t="n">
        <v>24.847</v>
      </c>
      <c r="Z615" s="50" t="n">
        <v>60</v>
      </c>
      <c r="AA615" s="50" t="n">
        <v>3</v>
      </c>
      <c r="AB615" s="50" t="n">
        <v>25</v>
      </c>
      <c r="AC615" s="50" t="n">
        <v>59</v>
      </c>
      <c r="AD615" s="50" t="n">
        <v>5334.4</v>
      </c>
      <c r="AE615" s="50" t="n">
        <v>20</v>
      </c>
      <c r="AF615" s="50" t="n">
        <v>148</v>
      </c>
      <c r="AG615" s="50" t="n">
        <v>10783</v>
      </c>
      <c r="AH615" s="50" t="n">
        <v>45</v>
      </c>
    </row>
    <row r="616" customFormat="false" ht="15" hidden="false" customHeight="false" outlineLevel="0" collapsed="false">
      <c r="A616" s="50" t="s">
        <v>1447</v>
      </c>
      <c r="B616" s="50" t="s">
        <v>160</v>
      </c>
      <c r="C616" s="50" t="s">
        <v>675</v>
      </c>
      <c r="D616" s="50" t="n">
        <v>319</v>
      </c>
      <c r="E616" s="50" t="n">
        <v>155</v>
      </c>
      <c r="F616" s="50" t="n">
        <v>54</v>
      </c>
      <c r="G616" s="50" t="n">
        <v>147</v>
      </c>
      <c r="H616" s="50" t="n">
        <v>93</v>
      </c>
      <c r="I616" s="50" t="n">
        <v>22</v>
      </c>
      <c r="J616" s="50" t="n">
        <v>171</v>
      </c>
      <c r="K616" s="50" t="n">
        <v>62</v>
      </c>
      <c r="L616" s="50" t="n">
        <v>-3.322</v>
      </c>
      <c r="M616" s="50" t="n">
        <v>84</v>
      </c>
      <c r="N616" s="50" t="n">
        <v>74</v>
      </c>
      <c r="O616" s="50" t="n">
        <v>12</v>
      </c>
      <c r="P616" s="50" t="n">
        <v>3</v>
      </c>
      <c r="Q616" s="50" t="n">
        <v>0</v>
      </c>
      <c r="R616" s="50" t="n">
        <v>4</v>
      </c>
      <c r="S616" s="50" t="n">
        <v>6</v>
      </c>
      <c r="T616" s="50" t="n">
        <v>1</v>
      </c>
      <c r="U616" s="50" t="n">
        <v>0</v>
      </c>
      <c r="V616" s="50" t="n">
        <v>28</v>
      </c>
      <c r="W616" s="50" t="n">
        <v>21.15</v>
      </c>
      <c r="X616" s="50" t="n">
        <v>81</v>
      </c>
      <c r="Y616" s="50" t="n">
        <v>21.968</v>
      </c>
      <c r="Z616" s="50" t="n">
        <v>49</v>
      </c>
      <c r="AA616" s="50" t="n">
        <v>8</v>
      </c>
      <c r="AB616" s="50" t="n">
        <v>14</v>
      </c>
      <c r="AC616" s="50" t="n">
        <v>49</v>
      </c>
      <c r="AD616" s="50" t="n">
        <v>4020.8</v>
      </c>
      <c r="AE616" s="50" t="n">
        <v>15</v>
      </c>
      <c r="AF616" s="50" t="n">
        <v>136</v>
      </c>
      <c r="AG616" s="50" t="n">
        <v>9725.1</v>
      </c>
      <c r="AH616" s="50" t="n">
        <v>20</v>
      </c>
    </row>
    <row r="617" customFormat="false" ht="15" hidden="false" customHeight="false" outlineLevel="0" collapsed="false">
      <c r="A617" s="50" t="s">
        <v>1448</v>
      </c>
      <c r="B617" s="50" t="s">
        <v>160</v>
      </c>
      <c r="C617" s="50" t="s">
        <v>676</v>
      </c>
      <c r="D617" s="50" t="n">
        <v>291</v>
      </c>
      <c r="E617" s="50" t="n">
        <v>144</v>
      </c>
      <c r="F617" s="50" t="n">
        <v>30</v>
      </c>
      <c r="G617" s="50" t="n">
        <v>131</v>
      </c>
      <c r="H617" s="50" t="n">
        <v>81</v>
      </c>
      <c r="I617" s="50" t="n">
        <v>13</v>
      </c>
      <c r="J617" s="50" t="n">
        <v>160</v>
      </c>
      <c r="K617" s="50" t="n">
        <v>63</v>
      </c>
      <c r="L617" s="50" t="n">
        <v>-2.232</v>
      </c>
      <c r="M617" s="50" t="n">
        <v>80</v>
      </c>
      <c r="N617" s="50" t="n">
        <v>73</v>
      </c>
      <c r="O617" s="50" t="n">
        <v>16</v>
      </c>
      <c r="P617" s="50" t="n">
        <v>4</v>
      </c>
      <c r="Q617" s="50" t="n">
        <v>0</v>
      </c>
      <c r="R617" s="50" t="n">
        <v>2</v>
      </c>
      <c r="S617" s="50" t="n">
        <v>4</v>
      </c>
      <c r="T617" s="50" t="n">
        <v>3</v>
      </c>
      <c r="U617" s="50" t="n">
        <v>0</v>
      </c>
      <c r="V617" s="50" t="n">
        <v>14</v>
      </c>
      <c r="W617" s="50" t="n">
        <v>22.9</v>
      </c>
      <c r="X617" s="50" t="n">
        <v>80</v>
      </c>
      <c r="Y617" s="50" t="n">
        <v>21.923</v>
      </c>
      <c r="Z617" s="50" t="n">
        <v>59</v>
      </c>
      <c r="AA617" s="50" t="n">
        <v>3</v>
      </c>
      <c r="AB617" s="50" t="n">
        <v>19</v>
      </c>
      <c r="AC617" s="50" t="n">
        <v>59</v>
      </c>
      <c r="AD617" s="50" t="n">
        <v>5132.1</v>
      </c>
      <c r="AE617" s="50" t="n">
        <v>14</v>
      </c>
      <c r="AF617" s="50" t="n">
        <v>124</v>
      </c>
      <c r="AG617" s="50" t="n">
        <v>8713.1</v>
      </c>
      <c r="AH617" s="50" t="n">
        <v>9</v>
      </c>
    </row>
    <row r="618" customFormat="false" ht="15" hidden="false" customHeight="false" outlineLevel="0" collapsed="false">
      <c r="A618" s="50" t="s">
        <v>1449</v>
      </c>
      <c r="B618" s="50" t="s">
        <v>160</v>
      </c>
      <c r="C618" s="50" t="s">
        <v>677</v>
      </c>
      <c r="D618" s="50" t="n">
        <v>209</v>
      </c>
      <c r="E618" s="50" t="n">
        <v>110</v>
      </c>
      <c r="F618" s="50" t="n">
        <v>26</v>
      </c>
      <c r="G618" s="50" t="n">
        <v>97</v>
      </c>
      <c r="H618" s="50" t="n">
        <v>71</v>
      </c>
      <c r="I618" s="50" t="n">
        <v>12</v>
      </c>
      <c r="J618" s="50" t="n">
        <v>112</v>
      </c>
      <c r="K618" s="50" t="n">
        <v>39</v>
      </c>
      <c r="L618" s="50" t="n">
        <v>0.032</v>
      </c>
      <c r="M618" s="50" t="n">
        <v>58</v>
      </c>
      <c r="N618" s="50" t="n">
        <v>51</v>
      </c>
      <c r="O618" s="50" t="n">
        <v>12</v>
      </c>
      <c r="P618" s="50" t="n">
        <v>3</v>
      </c>
      <c r="Q618" s="50" t="n">
        <v>0</v>
      </c>
      <c r="R618" s="50" t="n">
        <v>2</v>
      </c>
      <c r="S618" s="50" t="n">
        <v>5</v>
      </c>
      <c r="T618" s="50" t="n">
        <v>1</v>
      </c>
      <c r="U618" s="50" t="n">
        <v>0</v>
      </c>
      <c r="V618" s="50" t="n">
        <v>8</v>
      </c>
      <c r="W618" s="50" t="n">
        <v>18.25</v>
      </c>
      <c r="X618" s="50" t="n">
        <v>57</v>
      </c>
      <c r="Y618" s="50" t="n">
        <v>17.977</v>
      </c>
      <c r="Z618" s="50" t="n">
        <v>44</v>
      </c>
      <c r="AA618" s="50" t="n">
        <v>1</v>
      </c>
      <c r="AB618" s="50" t="n">
        <v>13</v>
      </c>
      <c r="AC618" s="50" t="n">
        <v>44</v>
      </c>
      <c r="AD618" s="50" t="n">
        <v>3701.8</v>
      </c>
      <c r="AE618" s="50" t="n">
        <v>15</v>
      </c>
      <c r="AF618" s="50" t="n">
        <v>96</v>
      </c>
      <c r="AG618" s="50" t="n">
        <v>6660</v>
      </c>
      <c r="AH618" s="50" t="n">
        <v>3</v>
      </c>
    </row>
    <row r="619" customFormat="false" ht="15" hidden="false" customHeight="false" outlineLevel="0" collapsed="false">
      <c r="A619" s="50" t="s">
        <v>1450</v>
      </c>
      <c r="B619" s="50" t="s">
        <v>160</v>
      </c>
      <c r="C619" s="50" t="s">
        <v>164</v>
      </c>
      <c r="D619" s="50" t="n">
        <v>156</v>
      </c>
      <c r="E619" s="50" t="n">
        <v>67</v>
      </c>
      <c r="F619" s="50" t="n">
        <v>19</v>
      </c>
      <c r="G619" s="50" t="n">
        <v>74</v>
      </c>
      <c r="H619" s="50" t="n">
        <v>49</v>
      </c>
      <c r="I619" s="50" t="n">
        <v>8</v>
      </c>
      <c r="J619" s="50" t="n">
        <v>81</v>
      </c>
      <c r="K619" s="50" t="n">
        <v>18</v>
      </c>
      <c r="L619" s="50" t="n">
        <v>-4.22</v>
      </c>
      <c r="M619" s="50" t="n">
        <v>42</v>
      </c>
      <c r="N619" s="50" t="n">
        <v>38</v>
      </c>
      <c r="O619" s="50" t="n">
        <v>6</v>
      </c>
      <c r="P619" s="50" t="n">
        <v>2</v>
      </c>
      <c r="Q619" s="50" t="n">
        <v>0</v>
      </c>
      <c r="R619" s="50" t="n">
        <v>0</v>
      </c>
      <c r="S619" s="50" t="n">
        <v>2</v>
      </c>
      <c r="T619" s="50" t="n">
        <v>1</v>
      </c>
      <c r="U619" s="50" t="n">
        <v>0</v>
      </c>
      <c r="V619" s="50" t="n">
        <v>14</v>
      </c>
      <c r="W619" s="50" t="n">
        <v>8.2</v>
      </c>
      <c r="X619" s="50" t="n">
        <v>41</v>
      </c>
      <c r="Y619" s="50" t="n">
        <v>9.511</v>
      </c>
      <c r="Z619" s="50" t="n">
        <v>25</v>
      </c>
      <c r="AA619" s="50" t="n">
        <v>1</v>
      </c>
      <c r="AB619" s="50" t="n">
        <v>8</v>
      </c>
      <c r="AC619" s="50" t="n">
        <v>25</v>
      </c>
      <c r="AD619" s="50" t="n">
        <v>2156.1</v>
      </c>
      <c r="AE619" s="50" t="n">
        <v>11</v>
      </c>
      <c r="AF619" s="50" t="n">
        <v>60</v>
      </c>
      <c r="AG619" s="50" t="n">
        <v>4221.6</v>
      </c>
      <c r="AH619" s="50" t="n">
        <v>1</v>
      </c>
    </row>
    <row r="620" customFormat="false" ht="15" hidden="false" customHeight="false" outlineLevel="0" collapsed="false">
      <c r="A620" s="50" t="s">
        <v>1451</v>
      </c>
      <c r="B620" s="50" t="s">
        <v>160</v>
      </c>
      <c r="C620" s="50" t="s">
        <v>777</v>
      </c>
      <c r="D620" s="50" t="n">
        <v>147</v>
      </c>
      <c r="E620" s="50" t="n">
        <v>67</v>
      </c>
      <c r="F620" s="50" t="n">
        <v>12</v>
      </c>
      <c r="G620" s="50" t="n">
        <v>63</v>
      </c>
      <c r="H620" s="50" t="n">
        <v>39</v>
      </c>
      <c r="I620" s="50" t="n">
        <v>1</v>
      </c>
      <c r="J620" s="50" t="n">
        <v>84</v>
      </c>
      <c r="K620" s="50" t="n">
        <v>28</v>
      </c>
      <c r="L620" s="50" t="n">
        <v>-3.995</v>
      </c>
      <c r="M620" s="50" t="n">
        <v>39</v>
      </c>
      <c r="N620" s="50" t="n">
        <v>32</v>
      </c>
      <c r="O620" s="50" t="n">
        <v>4</v>
      </c>
      <c r="P620" s="50" t="n">
        <v>0</v>
      </c>
      <c r="Q620" s="50" t="n">
        <v>0</v>
      </c>
      <c r="R620" s="50" t="n">
        <v>0</v>
      </c>
      <c r="S620" s="50" t="n">
        <v>5</v>
      </c>
      <c r="T620" s="50" t="n">
        <v>0</v>
      </c>
      <c r="U620" s="50" t="n">
        <v>0</v>
      </c>
      <c r="V620" s="50" t="n">
        <v>10</v>
      </c>
      <c r="W620" s="50" t="n">
        <v>7.1</v>
      </c>
      <c r="X620" s="50" t="n">
        <v>37</v>
      </c>
      <c r="Y620" s="50" t="n">
        <v>8.413</v>
      </c>
      <c r="Z620" s="50" t="n">
        <v>24</v>
      </c>
      <c r="AA620" s="50" t="n">
        <v>0</v>
      </c>
      <c r="AB620" s="50" t="n">
        <v>4</v>
      </c>
      <c r="AC620" s="50" t="n">
        <v>24</v>
      </c>
      <c r="AD620" s="50" t="n">
        <v>1849.6</v>
      </c>
      <c r="AE620" s="50" t="n">
        <v>6</v>
      </c>
      <c r="AF620" s="50" t="n">
        <v>59</v>
      </c>
      <c r="AG620" s="50" t="n">
        <v>3900.8</v>
      </c>
      <c r="AH620" s="50" t="n">
        <v>0</v>
      </c>
    </row>
    <row r="621" customFormat="false" ht="15" hidden="false" customHeight="false" outlineLevel="0" collapsed="false">
      <c r="A621" s="50" t="s">
        <v>1452</v>
      </c>
      <c r="B621" s="50" t="s">
        <v>160</v>
      </c>
      <c r="C621" s="50" t="s">
        <v>774</v>
      </c>
      <c r="D621" s="50" t="n">
        <v>169</v>
      </c>
      <c r="E621" s="50" t="n">
        <v>80</v>
      </c>
      <c r="F621" s="50" t="n">
        <v>18</v>
      </c>
      <c r="G621" s="50" t="n">
        <v>80</v>
      </c>
      <c r="H621" s="50" t="n">
        <v>56</v>
      </c>
      <c r="I621" s="50" t="n">
        <v>9</v>
      </c>
      <c r="J621" s="50" t="n">
        <v>89</v>
      </c>
      <c r="K621" s="50" t="n">
        <v>24</v>
      </c>
      <c r="L621" s="50" t="n">
        <v>-4.396</v>
      </c>
      <c r="M621" s="50" t="n">
        <v>38</v>
      </c>
      <c r="N621" s="50" t="n">
        <v>33</v>
      </c>
      <c r="O621" s="50" t="n">
        <v>4</v>
      </c>
      <c r="P621" s="50" t="n">
        <v>0</v>
      </c>
      <c r="Q621" s="50" t="n">
        <v>0</v>
      </c>
      <c r="R621" s="50" t="n">
        <v>0</v>
      </c>
      <c r="S621" s="50" t="n">
        <v>4</v>
      </c>
      <c r="T621" s="50" t="n">
        <v>1</v>
      </c>
      <c r="U621" s="50" t="n">
        <v>0</v>
      </c>
      <c r="V621" s="50" t="n">
        <v>11</v>
      </c>
      <c r="W621" s="50" t="n">
        <v>7.1</v>
      </c>
      <c r="X621" s="50" t="n">
        <v>38</v>
      </c>
      <c r="Y621" s="50" t="n">
        <v>10.139</v>
      </c>
      <c r="Z621" s="50" t="n">
        <v>22</v>
      </c>
      <c r="AA621" s="50" t="n">
        <v>3</v>
      </c>
      <c r="AB621" s="50" t="n">
        <v>7</v>
      </c>
      <c r="AC621" s="50" t="n">
        <v>22</v>
      </c>
      <c r="AD621" s="50" t="n">
        <v>1903.3</v>
      </c>
      <c r="AE621" s="50" t="n">
        <v>9</v>
      </c>
      <c r="AF621" s="50" t="n">
        <v>70</v>
      </c>
      <c r="AG621" s="50" t="n">
        <v>5046.4</v>
      </c>
      <c r="AH621" s="50" t="n">
        <v>11</v>
      </c>
    </row>
    <row r="622" customFormat="false" ht="15" hidden="false" customHeight="false" outlineLevel="0" collapsed="false">
      <c r="A622" s="50" t="s">
        <v>1453</v>
      </c>
      <c r="B622" s="50" t="s">
        <v>160</v>
      </c>
      <c r="C622" s="50" t="s">
        <v>778</v>
      </c>
      <c r="D622" s="50" t="n">
        <v>159</v>
      </c>
      <c r="E622" s="50" t="n">
        <v>83</v>
      </c>
      <c r="F622" s="50" t="n">
        <v>15</v>
      </c>
      <c r="G622" s="50" t="n">
        <v>76</v>
      </c>
      <c r="H622" s="50" t="n">
        <v>47</v>
      </c>
      <c r="I622" s="50" t="n">
        <v>2</v>
      </c>
      <c r="J622" s="50" t="n">
        <v>83</v>
      </c>
      <c r="K622" s="50" t="n">
        <v>36</v>
      </c>
      <c r="L622" s="50" t="n">
        <v>-4.067</v>
      </c>
      <c r="M622" s="50" t="n">
        <v>35</v>
      </c>
      <c r="N622" s="50" t="n">
        <v>34</v>
      </c>
      <c r="O622" s="50" t="n">
        <v>6</v>
      </c>
      <c r="P622" s="50" t="n">
        <v>1</v>
      </c>
      <c r="Q622" s="50" t="n">
        <v>0</v>
      </c>
      <c r="R622" s="50" t="n">
        <v>0</v>
      </c>
      <c r="S622" s="50" t="n">
        <v>1</v>
      </c>
      <c r="T622" s="50" t="n">
        <v>0</v>
      </c>
      <c r="U622" s="50" t="n">
        <v>0</v>
      </c>
      <c r="V622" s="50" t="n">
        <v>8</v>
      </c>
      <c r="W622" s="50" t="n">
        <v>6.45</v>
      </c>
      <c r="X622" s="50" t="n">
        <v>35</v>
      </c>
      <c r="Y622" s="50" t="n">
        <v>7.354</v>
      </c>
      <c r="Z622" s="50" t="n">
        <v>26</v>
      </c>
      <c r="AA622" s="50" t="n">
        <v>2</v>
      </c>
      <c r="AB622" s="50" t="n">
        <v>9</v>
      </c>
      <c r="AC622" s="50" t="n">
        <v>26</v>
      </c>
      <c r="AD622" s="50" t="n">
        <v>2275.1</v>
      </c>
      <c r="AE622" s="50" t="n">
        <v>10</v>
      </c>
      <c r="AF622" s="50" t="n">
        <v>74</v>
      </c>
      <c r="AG622" s="50" t="n">
        <v>5534.5</v>
      </c>
      <c r="AH622" s="50" t="n">
        <v>41</v>
      </c>
    </row>
    <row r="623" customFormat="false" ht="15" hidden="false" customHeight="false" outlineLevel="0" collapsed="false">
      <c r="A623" s="50" t="s">
        <v>1454</v>
      </c>
      <c r="B623" s="50" t="s">
        <v>160</v>
      </c>
      <c r="C623" s="50" t="s">
        <v>779</v>
      </c>
      <c r="D623" s="50" t="n">
        <v>128</v>
      </c>
      <c r="E623" s="50" t="n">
        <v>67</v>
      </c>
      <c r="F623" s="50" t="n">
        <v>22</v>
      </c>
      <c r="G623" s="50" t="n">
        <v>62</v>
      </c>
      <c r="H623" s="50" t="n">
        <v>40</v>
      </c>
      <c r="I623" s="50" t="n">
        <v>11</v>
      </c>
      <c r="J623" s="50" t="n">
        <v>66</v>
      </c>
      <c r="K623" s="50" t="n">
        <v>27</v>
      </c>
      <c r="L623" s="50" t="n">
        <v>-2.398</v>
      </c>
      <c r="M623" s="50" t="n">
        <v>30</v>
      </c>
      <c r="N623" s="50" t="n">
        <v>29</v>
      </c>
      <c r="O623" s="50" t="n">
        <v>6</v>
      </c>
      <c r="P623" s="50" t="n">
        <v>1</v>
      </c>
      <c r="Q623" s="50" t="n">
        <v>0</v>
      </c>
      <c r="R623" s="50" t="n">
        <v>0</v>
      </c>
      <c r="S623" s="50" t="n">
        <v>1</v>
      </c>
      <c r="T623" s="50" t="n">
        <v>0</v>
      </c>
      <c r="U623" s="50" t="n">
        <v>0</v>
      </c>
      <c r="V623" s="50" t="n">
        <v>17</v>
      </c>
      <c r="W623" s="50" t="n">
        <v>6.45</v>
      </c>
      <c r="X623" s="50" t="n">
        <v>30</v>
      </c>
      <c r="Y623" s="50" t="n">
        <v>4.077</v>
      </c>
      <c r="Z623" s="50" t="n">
        <v>12</v>
      </c>
      <c r="AA623" s="50" t="n">
        <v>0</v>
      </c>
      <c r="AB623" s="50" t="n">
        <v>3</v>
      </c>
      <c r="AC623" s="50" t="n">
        <v>12</v>
      </c>
      <c r="AD623" s="50" t="n">
        <v>972</v>
      </c>
      <c r="AE623" s="50" t="n">
        <v>6</v>
      </c>
      <c r="AF623" s="50" t="n">
        <v>59</v>
      </c>
      <c r="AG623" s="50" t="n">
        <v>4116</v>
      </c>
      <c r="AH623" s="50" t="n">
        <v>4</v>
      </c>
    </row>
    <row r="624" customFormat="false" ht="15" hidden="false" customHeight="false" outlineLevel="0" collapsed="false">
      <c r="A624" s="50" t="s">
        <v>1455</v>
      </c>
      <c r="B624" s="50" t="s">
        <v>160</v>
      </c>
      <c r="C624" s="50" t="s">
        <v>780</v>
      </c>
      <c r="D624" s="50" t="n">
        <v>78</v>
      </c>
      <c r="E624" s="50" t="n">
        <v>50</v>
      </c>
      <c r="F624" s="50" t="n">
        <v>3</v>
      </c>
      <c r="G624" s="50" t="n">
        <v>38</v>
      </c>
      <c r="H624" s="50" t="n">
        <v>28</v>
      </c>
      <c r="I624" s="50" t="n">
        <v>1</v>
      </c>
      <c r="J624" s="50" t="n">
        <v>39</v>
      </c>
      <c r="K624" s="50" t="n">
        <v>22</v>
      </c>
      <c r="L624" s="50" t="n">
        <v>-4.677</v>
      </c>
      <c r="M624" s="50" t="n">
        <v>23</v>
      </c>
      <c r="N624" s="50" t="n">
        <v>23</v>
      </c>
      <c r="O624" s="50" t="n">
        <v>2</v>
      </c>
      <c r="P624" s="50" t="n">
        <v>0</v>
      </c>
      <c r="Q624" s="50" t="n">
        <v>0</v>
      </c>
      <c r="R624" s="50" t="n">
        <v>0</v>
      </c>
      <c r="S624" s="50" t="n">
        <v>0</v>
      </c>
      <c r="T624" s="50" t="n">
        <v>0</v>
      </c>
      <c r="U624" s="50" t="n">
        <v>0</v>
      </c>
      <c r="V624" s="50" t="n">
        <v>3</v>
      </c>
      <c r="W624" s="50" t="n">
        <v>1.8</v>
      </c>
      <c r="X624" s="50" t="n">
        <v>22</v>
      </c>
      <c r="Y624" s="50" t="n">
        <v>3.907</v>
      </c>
      <c r="Z624" s="50" t="n">
        <v>20</v>
      </c>
      <c r="AA624" s="50" t="n">
        <v>0</v>
      </c>
      <c r="AB624" s="50" t="n">
        <v>5</v>
      </c>
      <c r="AC624" s="50" t="n">
        <v>19</v>
      </c>
      <c r="AD624" s="50" t="n">
        <v>1575.7</v>
      </c>
      <c r="AE624" s="50" t="n">
        <v>4</v>
      </c>
      <c r="AF624" s="50" t="n">
        <v>42</v>
      </c>
      <c r="AG624" s="50" t="n">
        <v>2871</v>
      </c>
      <c r="AH624" s="50" t="n">
        <v>1</v>
      </c>
    </row>
    <row r="625" customFormat="false" ht="15" hidden="false" customHeight="false" outlineLevel="0" collapsed="false">
      <c r="A625" s="50" t="s">
        <v>1456</v>
      </c>
      <c r="B625" s="50" t="s">
        <v>160</v>
      </c>
      <c r="C625" s="50" t="s">
        <v>781</v>
      </c>
      <c r="D625" s="50" t="n">
        <v>78</v>
      </c>
      <c r="E625" s="50" t="n">
        <v>42</v>
      </c>
      <c r="F625" s="50" t="n">
        <v>11</v>
      </c>
      <c r="G625" s="50" t="n">
        <v>42</v>
      </c>
      <c r="H625" s="50" t="n">
        <v>27</v>
      </c>
      <c r="I625" s="50" t="n">
        <v>6</v>
      </c>
      <c r="J625" s="50" t="n">
        <v>36</v>
      </c>
      <c r="K625" s="50" t="n">
        <v>15</v>
      </c>
      <c r="L625" s="50" t="n">
        <v>-0.156</v>
      </c>
      <c r="M625" s="50" t="n">
        <v>22</v>
      </c>
      <c r="N625" s="50" t="n">
        <v>20</v>
      </c>
      <c r="O625" s="50" t="n">
        <v>7</v>
      </c>
      <c r="P625" s="50" t="n">
        <v>0</v>
      </c>
      <c r="Q625" s="50" t="n">
        <v>0</v>
      </c>
      <c r="R625" s="50" t="n">
        <v>0</v>
      </c>
      <c r="S625" s="50" t="n">
        <v>1</v>
      </c>
      <c r="T625" s="50" t="n">
        <v>0</v>
      </c>
      <c r="U625" s="50" t="n">
        <v>1</v>
      </c>
      <c r="V625" s="50" t="n">
        <v>7</v>
      </c>
      <c r="W625" s="50" t="n">
        <v>7</v>
      </c>
      <c r="X625" s="50" t="n">
        <v>22</v>
      </c>
      <c r="Y625" s="50" t="n">
        <v>5.849</v>
      </c>
      <c r="Z625" s="50" t="n">
        <v>14</v>
      </c>
      <c r="AA625" s="50" t="n">
        <v>0</v>
      </c>
      <c r="AB625" s="50" t="n">
        <v>6</v>
      </c>
      <c r="AC625" s="50" t="n">
        <v>14</v>
      </c>
      <c r="AD625" s="50" t="n">
        <v>1192.9</v>
      </c>
      <c r="AE625" s="50" t="n">
        <v>4</v>
      </c>
      <c r="AF625" s="50" t="n">
        <v>37</v>
      </c>
      <c r="AG625" s="50" t="n">
        <v>2652.1</v>
      </c>
      <c r="AH625" s="50" t="n">
        <v>8</v>
      </c>
    </row>
    <row r="626" customFormat="false" ht="15" hidden="false" customHeight="false" outlineLevel="0" collapsed="false">
      <c r="A626" s="50" t="s">
        <v>1457</v>
      </c>
      <c r="B626" s="50" t="s">
        <v>160</v>
      </c>
      <c r="C626" s="50" t="s">
        <v>242</v>
      </c>
      <c r="D626" s="50" t="n">
        <v>73</v>
      </c>
      <c r="E626" s="50" t="n">
        <v>24</v>
      </c>
      <c r="F626" s="50" t="n">
        <v>11</v>
      </c>
      <c r="G626" s="50" t="n">
        <v>32</v>
      </c>
      <c r="H626" s="50" t="n">
        <v>15</v>
      </c>
      <c r="I626" s="50" t="n">
        <v>2</v>
      </c>
      <c r="J626" s="50" t="n">
        <v>41</v>
      </c>
      <c r="K626" s="50" t="n">
        <v>9</v>
      </c>
      <c r="L626" s="50" t="n">
        <v>-3.316</v>
      </c>
      <c r="M626" s="50" t="n">
        <v>17</v>
      </c>
      <c r="N626" s="50" t="n">
        <v>15</v>
      </c>
      <c r="O626" s="50" t="n">
        <v>1</v>
      </c>
      <c r="P626" s="50" t="n">
        <v>0</v>
      </c>
      <c r="Q626" s="50" t="n">
        <v>0</v>
      </c>
      <c r="R626" s="50" t="n">
        <v>0</v>
      </c>
      <c r="S626" s="50" t="n">
        <v>2</v>
      </c>
      <c r="T626" s="50" t="n">
        <v>0</v>
      </c>
      <c r="U626" s="50" t="n">
        <v>0</v>
      </c>
      <c r="V626" s="50" t="n">
        <v>7</v>
      </c>
      <c r="W626" s="50" t="n">
        <v>2.3</v>
      </c>
      <c r="X626" s="50" t="n">
        <v>17</v>
      </c>
      <c r="Y626" s="50" t="n">
        <v>4.012</v>
      </c>
      <c r="Z626" s="50" t="n">
        <v>8</v>
      </c>
      <c r="AA626" s="50" t="n">
        <v>1</v>
      </c>
      <c r="AB626" s="50" t="n">
        <v>2</v>
      </c>
      <c r="AC626" s="50" t="n">
        <v>8</v>
      </c>
      <c r="AD626" s="50" t="n">
        <v>683.6</v>
      </c>
      <c r="AE626" s="50" t="n">
        <v>4</v>
      </c>
      <c r="AF626" s="50" t="n">
        <v>23</v>
      </c>
      <c r="AG626" s="50" t="n">
        <v>1693.1</v>
      </c>
      <c r="AH626" s="50" t="n">
        <v>8</v>
      </c>
    </row>
    <row r="627" customFormat="false" ht="15" hidden="false" customHeight="false" outlineLevel="0" collapsed="false">
      <c r="A627" s="50" t="s">
        <v>1458</v>
      </c>
      <c r="B627" s="50" t="s">
        <v>160</v>
      </c>
      <c r="C627" s="50" t="s">
        <v>782</v>
      </c>
      <c r="D627" s="50" t="n">
        <v>38</v>
      </c>
      <c r="E627" s="50" t="n">
        <v>22</v>
      </c>
      <c r="F627" s="50" t="n">
        <v>7</v>
      </c>
      <c r="G627" s="50" t="n">
        <v>16</v>
      </c>
      <c r="H627" s="50" t="n">
        <v>12</v>
      </c>
      <c r="I627" s="50" t="n">
        <v>3</v>
      </c>
      <c r="J627" s="50" t="n">
        <v>22</v>
      </c>
      <c r="K627" s="50" t="n">
        <v>10</v>
      </c>
      <c r="L627" s="50" t="n">
        <v>-0.722</v>
      </c>
      <c r="M627" s="50" t="n">
        <v>8</v>
      </c>
      <c r="N627" s="50" t="n">
        <v>8</v>
      </c>
      <c r="O627" s="50" t="n">
        <v>2</v>
      </c>
      <c r="P627" s="50" t="n">
        <v>1</v>
      </c>
      <c r="Q627" s="50" t="n">
        <v>0</v>
      </c>
      <c r="R627" s="50" t="n">
        <v>0</v>
      </c>
      <c r="S627" s="50" t="n">
        <v>0</v>
      </c>
      <c r="T627" s="50" t="n">
        <v>0</v>
      </c>
      <c r="U627" s="50" t="n">
        <v>0</v>
      </c>
      <c r="V627" s="50" t="n">
        <v>2</v>
      </c>
      <c r="W627" s="50" t="n">
        <v>2.15</v>
      </c>
      <c r="X627" s="50" t="n">
        <v>8</v>
      </c>
      <c r="Y627" s="50" t="n">
        <v>2.393</v>
      </c>
      <c r="Z627" s="50" t="n">
        <v>6</v>
      </c>
      <c r="AA627" s="50" t="n">
        <v>1</v>
      </c>
      <c r="AB627" s="50" t="n">
        <v>1</v>
      </c>
      <c r="AC627" s="50" t="n">
        <v>6</v>
      </c>
      <c r="AD627" s="50" t="n">
        <v>462.9</v>
      </c>
      <c r="AE627" s="50" t="n">
        <v>3</v>
      </c>
      <c r="AF627" s="50" t="n">
        <v>19</v>
      </c>
      <c r="AG627" s="50" t="n">
        <v>1433.3</v>
      </c>
      <c r="AH627" s="50" t="n">
        <v>13</v>
      </c>
    </row>
    <row r="628" customFormat="false" ht="15" hidden="false" customHeight="false" outlineLevel="0" collapsed="false">
      <c r="A628" s="50" t="s">
        <v>1459</v>
      </c>
      <c r="B628" s="50" t="s">
        <v>160</v>
      </c>
      <c r="C628" s="50" t="s">
        <v>783</v>
      </c>
      <c r="D628" s="50" t="n">
        <v>27</v>
      </c>
      <c r="E628" s="50" t="n">
        <v>16</v>
      </c>
      <c r="F628" s="50" t="n">
        <v>5</v>
      </c>
      <c r="G628" s="50" t="n">
        <v>15</v>
      </c>
      <c r="H628" s="50" t="n">
        <v>11</v>
      </c>
      <c r="I628" s="50" t="n">
        <v>2</v>
      </c>
      <c r="J628" s="50" t="n">
        <v>12</v>
      </c>
      <c r="K628" s="50" t="n">
        <v>5</v>
      </c>
      <c r="L628" s="50" t="n">
        <v>-0.529</v>
      </c>
      <c r="M628" s="50" t="n">
        <v>7</v>
      </c>
      <c r="N628" s="50" t="n">
        <v>7</v>
      </c>
      <c r="O628" s="50" t="n">
        <v>1</v>
      </c>
      <c r="P628" s="50" t="n">
        <v>0</v>
      </c>
      <c r="Q628" s="50" t="n">
        <v>0</v>
      </c>
      <c r="R628" s="50" t="n">
        <v>0</v>
      </c>
      <c r="S628" s="50" t="n">
        <v>0</v>
      </c>
      <c r="T628" s="50" t="n">
        <v>0</v>
      </c>
      <c r="U628" s="50" t="n">
        <v>0</v>
      </c>
      <c r="V628" s="50" t="n">
        <v>1</v>
      </c>
      <c r="W628" s="50" t="n">
        <v>0.9</v>
      </c>
      <c r="X628" s="50" t="n">
        <v>7</v>
      </c>
      <c r="Y628" s="50" t="n">
        <v>2.155</v>
      </c>
      <c r="Z628" s="50" t="n">
        <v>6</v>
      </c>
      <c r="AA628" s="50" t="n">
        <v>0</v>
      </c>
      <c r="AB628" s="50" t="n">
        <v>4</v>
      </c>
      <c r="AC628" s="50" t="n">
        <v>6</v>
      </c>
      <c r="AD628" s="50" t="n">
        <v>561.9</v>
      </c>
      <c r="AE628" s="50" t="n">
        <v>1</v>
      </c>
      <c r="AF628" s="50" t="n">
        <v>11</v>
      </c>
      <c r="AG628" s="50" t="n">
        <v>788.9</v>
      </c>
      <c r="AH628" s="50" t="n">
        <v>2</v>
      </c>
    </row>
    <row r="629" customFormat="false" ht="15" hidden="false" customHeight="false" outlineLevel="0" collapsed="false">
      <c r="A629" s="50" t="s">
        <v>1460</v>
      </c>
      <c r="B629" s="50" t="s">
        <v>163</v>
      </c>
      <c r="C629" s="50" t="s">
        <v>679</v>
      </c>
      <c r="D629" s="50" t="n">
        <v>2901</v>
      </c>
      <c r="E629" s="50" t="n">
        <v>1274</v>
      </c>
      <c r="F629" s="50" t="n">
        <v>247</v>
      </c>
      <c r="G629" s="50" t="n">
        <v>1374</v>
      </c>
      <c r="H629" s="50" t="n">
        <v>846</v>
      </c>
      <c r="I629" s="50" t="n">
        <v>96</v>
      </c>
      <c r="J629" s="50" t="n">
        <v>1501</v>
      </c>
      <c r="K629" s="50" t="n">
        <v>426</v>
      </c>
      <c r="L629" s="50" t="n">
        <v>15.199</v>
      </c>
      <c r="M629" s="50" t="n">
        <v>717</v>
      </c>
      <c r="N629" s="50" t="n">
        <v>605</v>
      </c>
      <c r="O629" s="50" t="n">
        <v>146</v>
      </c>
      <c r="P629" s="50" t="n">
        <v>26</v>
      </c>
      <c r="Q629" s="50" t="n">
        <v>1</v>
      </c>
      <c r="R629" s="50" t="n">
        <v>19</v>
      </c>
      <c r="S629" s="50" t="n">
        <v>76</v>
      </c>
      <c r="T629" s="50" t="n">
        <v>31</v>
      </c>
      <c r="U629" s="50" t="n">
        <v>5</v>
      </c>
      <c r="V629" s="50" t="n">
        <v>138</v>
      </c>
      <c r="W629" s="50" t="n">
        <v>233.5</v>
      </c>
      <c r="X629" s="50" t="n">
        <v>706</v>
      </c>
      <c r="Y629" s="50" t="n">
        <v>237.216</v>
      </c>
      <c r="Z629" s="50" t="n">
        <v>472</v>
      </c>
      <c r="AA629" s="50" t="n">
        <v>29</v>
      </c>
      <c r="AB629" s="50" t="n">
        <v>191</v>
      </c>
      <c r="AC629" s="50" t="n">
        <v>468</v>
      </c>
      <c r="AD629" s="50" t="n">
        <v>41817.2</v>
      </c>
      <c r="AE629" s="50" t="n">
        <v>151</v>
      </c>
      <c r="AF629" s="50" t="n">
        <v>1112</v>
      </c>
      <c r="AG629" s="50" t="n">
        <v>81956.9</v>
      </c>
      <c r="AH629" s="50" t="n">
        <v>456</v>
      </c>
    </row>
    <row r="630" customFormat="false" ht="15" hidden="false" customHeight="false" outlineLevel="0" collapsed="false">
      <c r="A630" s="50" t="s">
        <v>1461</v>
      </c>
      <c r="B630" s="50" t="s">
        <v>163</v>
      </c>
      <c r="C630" s="50" t="s">
        <v>680</v>
      </c>
      <c r="D630" s="50" t="n">
        <v>2498</v>
      </c>
      <c r="E630" s="50" t="n">
        <v>1331</v>
      </c>
      <c r="F630" s="50" t="n">
        <v>274</v>
      </c>
      <c r="G630" s="50" t="n">
        <v>1114</v>
      </c>
      <c r="H630" s="50" t="n">
        <v>809</v>
      </c>
      <c r="I630" s="50" t="n">
        <v>122</v>
      </c>
      <c r="J630" s="50" t="n">
        <v>1369</v>
      </c>
      <c r="K630" s="50" t="n">
        <v>522</v>
      </c>
      <c r="L630" s="50" t="n">
        <v>20.714</v>
      </c>
      <c r="M630" s="50" t="n">
        <v>670</v>
      </c>
      <c r="N630" s="50" t="n">
        <v>605</v>
      </c>
      <c r="O630" s="50" t="n">
        <v>169</v>
      </c>
      <c r="P630" s="50" t="n">
        <v>37</v>
      </c>
      <c r="Q630" s="50" t="n">
        <v>1</v>
      </c>
      <c r="R630" s="50" t="n">
        <v>26</v>
      </c>
      <c r="S630" s="50" t="n">
        <v>55</v>
      </c>
      <c r="T630" s="50" t="n">
        <v>6</v>
      </c>
      <c r="U630" s="50" t="n">
        <v>4</v>
      </c>
      <c r="V630" s="50" t="n">
        <v>121</v>
      </c>
      <c r="W630" s="50" t="n">
        <v>234.95</v>
      </c>
      <c r="X630" s="50" t="n">
        <v>665</v>
      </c>
      <c r="Y630" s="50" t="n">
        <v>248.491</v>
      </c>
      <c r="Z630" s="50" t="n">
        <v>488</v>
      </c>
      <c r="AA630" s="50" t="n">
        <v>55</v>
      </c>
      <c r="AB630" s="50" t="n">
        <v>244</v>
      </c>
      <c r="AC630" s="50" t="n">
        <v>487</v>
      </c>
      <c r="AD630" s="50" t="n">
        <v>44754.5</v>
      </c>
      <c r="AE630" s="50" t="n">
        <v>175</v>
      </c>
      <c r="AF630" s="50" t="n">
        <v>1175</v>
      </c>
      <c r="AG630" s="50" t="n">
        <v>86758</v>
      </c>
      <c r="AH630" s="50" t="n">
        <v>453</v>
      </c>
    </row>
    <row r="631" customFormat="false" ht="15" hidden="false" customHeight="false" outlineLevel="0" collapsed="false">
      <c r="A631" s="50" t="s">
        <v>1462</v>
      </c>
      <c r="B631" s="50" t="s">
        <v>163</v>
      </c>
      <c r="C631" s="50" t="s">
        <v>681</v>
      </c>
      <c r="D631" s="50" t="n">
        <v>2398</v>
      </c>
      <c r="E631" s="50" t="n">
        <v>1249</v>
      </c>
      <c r="F631" s="50" t="n">
        <v>375</v>
      </c>
      <c r="G631" s="50" t="n">
        <v>1104</v>
      </c>
      <c r="H631" s="50" t="n">
        <v>785</v>
      </c>
      <c r="I631" s="50" t="n">
        <v>147</v>
      </c>
      <c r="J631" s="50" t="n">
        <v>1292</v>
      </c>
      <c r="K631" s="50" t="n">
        <v>464</v>
      </c>
      <c r="L631" s="50" t="n">
        <v>15.078</v>
      </c>
      <c r="M631" s="50" t="n">
        <v>667</v>
      </c>
      <c r="N631" s="50" t="n">
        <v>609</v>
      </c>
      <c r="O631" s="50" t="n">
        <v>164</v>
      </c>
      <c r="P631" s="50" t="n">
        <v>33</v>
      </c>
      <c r="Q631" s="50" t="n">
        <v>0</v>
      </c>
      <c r="R631" s="50" t="n">
        <v>29</v>
      </c>
      <c r="S631" s="50" t="n">
        <v>50</v>
      </c>
      <c r="T631" s="50" t="n">
        <v>4</v>
      </c>
      <c r="U631" s="50" t="n">
        <v>4</v>
      </c>
      <c r="V631" s="50" t="n">
        <v>174</v>
      </c>
      <c r="W631" s="50" t="n">
        <v>228.85</v>
      </c>
      <c r="X631" s="50" t="n">
        <v>666</v>
      </c>
      <c r="Y631" s="50" t="n">
        <v>226.228</v>
      </c>
      <c r="Z631" s="50" t="n">
        <v>439</v>
      </c>
      <c r="AA631" s="50" t="n">
        <v>58</v>
      </c>
      <c r="AB631" s="50" t="n">
        <v>219</v>
      </c>
      <c r="AC631" s="50" t="n">
        <v>439</v>
      </c>
      <c r="AD631" s="50" t="n">
        <v>40667.5</v>
      </c>
      <c r="AE631" s="50" t="n">
        <v>146</v>
      </c>
      <c r="AF631" s="50" t="n">
        <v>1090</v>
      </c>
      <c r="AG631" s="50" t="n">
        <v>86507.6</v>
      </c>
      <c r="AH631" s="50" t="n">
        <v>941</v>
      </c>
    </row>
    <row r="632" customFormat="false" ht="15" hidden="false" customHeight="false" outlineLevel="0" collapsed="false">
      <c r="A632" s="50" t="s">
        <v>1463</v>
      </c>
      <c r="B632" s="50" t="s">
        <v>163</v>
      </c>
      <c r="C632" s="50" t="s">
        <v>683</v>
      </c>
      <c r="D632" s="50" t="n">
        <v>2460</v>
      </c>
      <c r="E632" s="50" t="n">
        <v>1029</v>
      </c>
      <c r="F632" s="50" t="n">
        <v>185</v>
      </c>
      <c r="G632" s="50" t="n">
        <v>1216</v>
      </c>
      <c r="H632" s="50" t="n">
        <v>766</v>
      </c>
      <c r="I632" s="50" t="n">
        <v>91</v>
      </c>
      <c r="J632" s="50" t="n">
        <v>1230</v>
      </c>
      <c r="K632" s="50" t="n">
        <v>261</v>
      </c>
      <c r="L632" s="50" t="n">
        <v>1.148</v>
      </c>
      <c r="M632" s="50" t="n">
        <v>619</v>
      </c>
      <c r="N632" s="50" t="n">
        <v>537</v>
      </c>
      <c r="O632" s="50" t="n">
        <v>130</v>
      </c>
      <c r="P632" s="50" t="n">
        <v>15</v>
      </c>
      <c r="Q632" s="50" t="n">
        <v>0</v>
      </c>
      <c r="R632" s="50" t="n">
        <v>17</v>
      </c>
      <c r="S632" s="50" t="n">
        <v>64</v>
      </c>
      <c r="T632" s="50" t="n">
        <v>16</v>
      </c>
      <c r="U632" s="50" t="n">
        <v>2</v>
      </c>
      <c r="V632" s="50" t="n">
        <v>104</v>
      </c>
      <c r="W632" s="50" t="n">
        <v>191.75</v>
      </c>
      <c r="X632" s="50" t="n">
        <v>613</v>
      </c>
      <c r="Y632" s="50" t="n">
        <v>212.595</v>
      </c>
      <c r="Z632" s="50" t="n">
        <v>435</v>
      </c>
      <c r="AA632" s="50" t="n">
        <v>32</v>
      </c>
      <c r="AB632" s="50" t="n">
        <v>195</v>
      </c>
      <c r="AC632" s="50" t="n">
        <v>432</v>
      </c>
      <c r="AD632" s="50" t="n">
        <v>38705</v>
      </c>
      <c r="AE632" s="50" t="n">
        <v>157</v>
      </c>
      <c r="AF632" s="50" t="n">
        <v>908</v>
      </c>
      <c r="AG632" s="50" t="n">
        <v>65340.7</v>
      </c>
      <c r="AH632" s="50" t="n">
        <v>179</v>
      </c>
    </row>
    <row r="633" customFormat="false" ht="15" hidden="false" customHeight="false" outlineLevel="0" collapsed="false">
      <c r="A633" s="50" t="s">
        <v>1464</v>
      </c>
      <c r="B633" s="50" t="s">
        <v>163</v>
      </c>
      <c r="C633" s="50" t="s">
        <v>684</v>
      </c>
      <c r="D633" s="50" t="n">
        <v>2139</v>
      </c>
      <c r="E633" s="50" t="n">
        <v>881</v>
      </c>
      <c r="F633" s="50" t="n">
        <v>190</v>
      </c>
      <c r="G633" s="50" t="n">
        <v>1070</v>
      </c>
      <c r="H633" s="50" t="n">
        <v>625</v>
      </c>
      <c r="I633" s="50" t="n">
        <v>82</v>
      </c>
      <c r="J633" s="50" t="n">
        <v>1068</v>
      </c>
      <c r="K633" s="50" t="n">
        <v>256</v>
      </c>
      <c r="L633" s="50" t="n">
        <v>-12.807</v>
      </c>
      <c r="M633" s="50" t="n">
        <v>532</v>
      </c>
      <c r="N633" s="50" t="n">
        <v>470</v>
      </c>
      <c r="O633" s="50" t="n">
        <v>109</v>
      </c>
      <c r="P633" s="50" t="n">
        <v>21</v>
      </c>
      <c r="Q633" s="50" t="n">
        <v>2</v>
      </c>
      <c r="R633" s="50" t="n">
        <v>5</v>
      </c>
      <c r="S633" s="50" t="n">
        <v>48</v>
      </c>
      <c r="T633" s="50" t="n">
        <v>7</v>
      </c>
      <c r="U633" s="50" t="n">
        <v>7</v>
      </c>
      <c r="V633" s="50" t="n">
        <v>116</v>
      </c>
      <c r="W633" s="50" t="n">
        <v>150.15</v>
      </c>
      <c r="X633" s="50" t="n">
        <v>530</v>
      </c>
      <c r="Y633" s="50" t="n">
        <v>157.161</v>
      </c>
      <c r="Z633" s="50" t="n">
        <v>361</v>
      </c>
      <c r="AA633" s="50" t="n">
        <v>12</v>
      </c>
      <c r="AB633" s="50" t="n">
        <v>126</v>
      </c>
      <c r="AC633" s="50" t="n">
        <v>360</v>
      </c>
      <c r="AD633" s="50" t="n">
        <v>31663.9</v>
      </c>
      <c r="AE633" s="50" t="n">
        <v>123</v>
      </c>
      <c r="AF633" s="50" t="n">
        <v>778</v>
      </c>
      <c r="AG633" s="50" t="n">
        <v>55477.1</v>
      </c>
      <c r="AH633" s="50" t="n">
        <v>125</v>
      </c>
    </row>
    <row r="634" customFormat="false" ht="15" hidden="false" customHeight="false" outlineLevel="0" collapsed="false">
      <c r="A634" s="50" t="s">
        <v>1465</v>
      </c>
      <c r="B634" s="50" t="s">
        <v>163</v>
      </c>
      <c r="C634" s="50" t="s">
        <v>685</v>
      </c>
      <c r="D634" s="50" t="n">
        <v>1794</v>
      </c>
      <c r="E634" s="50" t="n">
        <v>1009</v>
      </c>
      <c r="F634" s="50" t="n">
        <v>190</v>
      </c>
      <c r="G634" s="50" t="n">
        <v>830</v>
      </c>
      <c r="H634" s="50" t="n">
        <v>603</v>
      </c>
      <c r="I634" s="50" t="n">
        <v>80</v>
      </c>
      <c r="J634" s="50" t="n">
        <v>958</v>
      </c>
      <c r="K634" s="50" t="n">
        <v>405</v>
      </c>
      <c r="L634" s="50" t="n">
        <v>-12.812</v>
      </c>
      <c r="M634" s="50" t="n">
        <v>470</v>
      </c>
      <c r="N634" s="50" t="n">
        <v>434</v>
      </c>
      <c r="O634" s="50" t="n">
        <v>107</v>
      </c>
      <c r="P634" s="50" t="n">
        <v>17</v>
      </c>
      <c r="Q634" s="50" t="n">
        <v>2</v>
      </c>
      <c r="R634" s="50" t="n">
        <v>10</v>
      </c>
      <c r="S634" s="50" t="n">
        <v>25</v>
      </c>
      <c r="T634" s="50" t="n">
        <v>4</v>
      </c>
      <c r="U634" s="50" t="n">
        <v>6</v>
      </c>
      <c r="V634" s="50" t="n">
        <v>81</v>
      </c>
      <c r="W634" s="50" t="n">
        <v>134.25</v>
      </c>
      <c r="X634" s="50" t="n">
        <v>467</v>
      </c>
      <c r="Y634" s="50" t="n">
        <v>132.115</v>
      </c>
      <c r="Z634" s="50" t="n">
        <v>360</v>
      </c>
      <c r="AA634" s="50" t="n">
        <v>19</v>
      </c>
      <c r="AB634" s="50" t="n">
        <v>108</v>
      </c>
      <c r="AC634" s="50" t="n">
        <v>359</v>
      </c>
      <c r="AD634" s="50" t="n">
        <v>30129.3</v>
      </c>
      <c r="AE634" s="50" t="n">
        <v>127</v>
      </c>
      <c r="AF634" s="50" t="n">
        <v>878</v>
      </c>
      <c r="AG634" s="50" t="n">
        <v>61101.8</v>
      </c>
      <c r="AH634" s="50" t="n">
        <v>79</v>
      </c>
    </row>
    <row r="635" customFormat="false" ht="15" hidden="false" customHeight="false" outlineLevel="0" collapsed="false">
      <c r="A635" s="50" t="s">
        <v>1466</v>
      </c>
      <c r="B635" s="50" t="s">
        <v>163</v>
      </c>
      <c r="C635" s="50" t="s">
        <v>687</v>
      </c>
      <c r="D635" s="50" t="n">
        <v>1541</v>
      </c>
      <c r="E635" s="50" t="n">
        <v>612</v>
      </c>
      <c r="F635" s="50" t="n">
        <v>68</v>
      </c>
      <c r="G635" s="50" t="n">
        <v>786</v>
      </c>
      <c r="H635" s="50" t="n">
        <v>445</v>
      </c>
      <c r="I635" s="50" t="n">
        <v>36</v>
      </c>
      <c r="J635" s="50" t="n">
        <v>754</v>
      </c>
      <c r="K635" s="50" t="n">
        <v>167</v>
      </c>
      <c r="L635" s="50" t="n">
        <v>-5.231</v>
      </c>
      <c r="M635" s="50" t="n">
        <v>370</v>
      </c>
      <c r="N635" s="50" t="n">
        <v>327</v>
      </c>
      <c r="O635" s="50" t="n">
        <v>81</v>
      </c>
      <c r="P635" s="50" t="n">
        <v>17</v>
      </c>
      <c r="Q635" s="50" t="n">
        <v>0</v>
      </c>
      <c r="R635" s="50" t="n">
        <v>6</v>
      </c>
      <c r="S635" s="50" t="n">
        <v>30</v>
      </c>
      <c r="T635" s="50" t="n">
        <v>2</v>
      </c>
      <c r="U635" s="50" t="n">
        <v>7</v>
      </c>
      <c r="V635" s="50" t="n">
        <v>50</v>
      </c>
      <c r="W635" s="50" t="n">
        <v>109.25</v>
      </c>
      <c r="X635" s="50" t="n">
        <v>368</v>
      </c>
      <c r="Y635" s="50" t="n">
        <v>107.83</v>
      </c>
      <c r="Z635" s="50" t="n">
        <v>286</v>
      </c>
      <c r="AA635" s="50" t="n">
        <v>6</v>
      </c>
      <c r="AB635" s="50" t="n">
        <v>90</v>
      </c>
      <c r="AC635" s="50" t="n">
        <v>286</v>
      </c>
      <c r="AD635" s="50" t="n">
        <v>24515.6</v>
      </c>
      <c r="AE635" s="50" t="n">
        <v>101</v>
      </c>
      <c r="AF635" s="50" t="n">
        <v>534</v>
      </c>
      <c r="AG635" s="50" t="n">
        <v>36300.7</v>
      </c>
      <c r="AH635" s="50" t="n">
        <v>12</v>
      </c>
    </row>
    <row r="636" customFormat="false" ht="15" hidden="false" customHeight="false" outlineLevel="0" collapsed="false">
      <c r="A636" s="50" t="s">
        <v>1467</v>
      </c>
      <c r="B636" s="50" t="s">
        <v>163</v>
      </c>
      <c r="C636" s="50" t="s">
        <v>688</v>
      </c>
      <c r="D636" s="50" t="n">
        <v>1253</v>
      </c>
      <c r="E636" s="50" t="n">
        <v>611</v>
      </c>
      <c r="F636" s="50" t="n">
        <v>219</v>
      </c>
      <c r="G636" s="50" t="n">
        <v>588</v>
      </c>
      <c r="H636" s="50" t="n">
        <v>404</v>
      </c>
      <c r="I636" s="50" t="n">
        <v>98</v>
      </c>
      <c r="J636" s="50" t="n">
        <v>659</v>
      </c>
      <c r="K636" s="50" t="n">
        <v>207</v>
      </c>
      <c r="L636" s="50" t="n">
        <v>-12.159</v>
      </c>
      <c r="M636" s="50" t="n">
        <v>302</v>
      </c>
      <c r="N636" s="50" t="n">
        <v>266</v>
      </c>
      <c r="O636" s="50" t="n">
        <v>49</v>
      </c>
      <c r="P636" s="50" t="n">
        <v>6</v>
      </c>
      <c r="Q636" s="50" t="n">
        <v>0</v>
      </c>
      <c r="R636" s="50" t="n">
        <v>9</v>
      </c>
      <c r="S636" s="50" t="n">
        <v>33</v>
      </c>
      <c r="T636" s="50" t="n">
        <v>0</v>
      </c>
      <c r="U636" s="50" t="n">
        <v>3</v>
      </c>
      <c r="V636" s="50" t="n">
        <v>98</v>
      </c>
      <c r="W636" s="50" t="n">
        <v>77.8</v>
      </c>
      <c r="X636" s="50" t="n">
        <v>300</v>
      </c>
      <c r="Y636" s="50" t="n">
        <v>83.325</v>
      </c>
      <c r="Z636" s="50" t="n">
        <v>171</v>
      </c>
      <c r="AA636" s="50" t="n">
        <v>17</v>
      </c>
      <c r="AB636" s="50" t="n">
        <v>72</v>
      </c>
      <c r="AC636" s="50" t="n">
        <v>171</v>
      </c>
      <c r="AD636" s="50" t="n">
        <v>15277.5</v>
      </c>
      <c r="AE636" s="50" t="n">
        <v>64</v>
      </c>
      <c r="AF636" s="50" t="n">
        <v>543</v>
      </c>
      <c r="AG636" s="50" t="n">
        <v>39883.4</v>
      </c>
      <c r="AH636" s="50" t="n">
        <v>180</v>
      </c>
    </row>
    <row r="637" customFormat="false" ht="15" hidden="false" customHeight="false" outlineLevel="0" collapsed="false">
      <c r="A637" s="50" t="s">
        <v>1468</v>
      </c>
      <c r="B637" s="50" t="s">
        <v>163</v>
      </c>
      <c r="C637" s="50" t="s">
        <v>690</v>
      </c>
      <c r="D637" s="50" t="n">
        <v>879</v>
      </c>
      <c r="E637" s="50" t="n">
        <v>431</v>
      </c>
      <c r="F637" s="50" t="n">
        <v>112</v>
      </c>
      <c r="G637" s="50" t="n">
        <v>417</v>
      </c>
      <c r="H637" s="50" t="n">
        <v>268</v>
      </c>
      <c r="I637" s="50" t="n">
        <v>33</v>
      </c>
      <c r="J637" s="50" t="n">
        <v>456</v>
      </c>
      <c r="K637" s="50" t="n">
        <v>159</v>
      </c>
      <c r="L637" s="50" t="n">
        <v>-12.044</v>
      </c>
      <c r="M637" s="50" t="n">
        <v>211</v>
      </c>
      <c r="N637" s="50" t="n">
        <v>189</v>
      </c>
      <c r="O637" s="50" t="n">
        <v>41</v>
      </c>
      <c r="P637" s="50" t="n">
        <v>6</v>
      </c>
      <c r="Q637" s="50" t="n">
        <v>0</v>
      </c>
      <c r="R637" s="50" t="n">
        <v>4</v>
      </c>
      <c r="S637" s="50" t="n">
        <v>14</v>
      </c>
      <c r="T637" s="50" t="n">
        <v>2</v>
      </c>
      <c r="U637" s="50" t="n">
        <v>2</v>
      </c>
      <c r="V637" s="50" t="n">
        <v>56</v>
      </c>
      <c r="W637" s="50" t="n">
        <v>54.6</v>
      </c>
      <c r="X637" s="50" t="n">
        <v>205</v>
      </c>
      <c r="Y637" s="50" t="n">
        <v>55.908</v>
      </c>
      <c r="Z637" s="50" t="n">
        <v>139</v>
      </c>
      <c r="AA637" s="50" t="n">
        <v>6</v>
      </c>
      <c r="AB637" s="50" t="n">
        <v>52</v>
      </c>
      <c r="AC637" s="50" t="n">
        <v>138</v>
      </c>
      <c r="AD637" s="50" t="n">
        <v>11738.8</v>
      </c>
      <c r="AE637" s="50" t="n">
        <v>46</v>
      </c>
      <c r="AF637" s="50" t="n">
        <v>373</v>
      </c>
      <c r="AG637" s="50" t="n">
        <v>27186.4</v>
      </c>
      <c r="AH637" s="50" t="n">
        <v>96</v>
      </c>
    </row>
    <row r="638" customFormat="false" ht="15" hidden="false" customHeight="false" outlineLevel="0" collapsed="false">
      <c r="A638" s="50" t="s">
        <v>1469</v>
      </c>
      <c r="B638" s="50" t="s">
        <v>163</v>
      </c>
      <c r="C638" s="50" t="s">
        <v>691</v>
      </c>
      <c r="D638" s="50" t="n">
        <v>719</v>
      </c>
      <c r="E638" s="50" t="n">
        <v>390</v>
      </c>
      <c r="F638" s="50" t="n">
        <v>74</v>
      </c>
      <c r="G638" s="50" t="n">
        <v>354</v>
      </c>
      <c r="H638" s="50" t="n">
        <v>260</v>
      </c>
      <c r="I638" s="50" t="n">
        <v>32</v>
      </c>
      <c r="J638" s="50" t="n">
        <v>364</v>
      </c>
      <c r="K638" s="50" t="n">
        <v>130</v>
      </c>
      <c r="L638" s="50" t="n">
        <v>-5.279</v>
      </c>
      <c r="M638" s="50" t="n">
        <v>199</v>
      </c>
      <c r="N638" s="50" t="n">
        <v>186</v>
      </c>
      <c r="O638" s="50" t="n">
        <v>46</v>
      </c>
      <c r="P638" s="50" t="n">
        <v>8</v>
      </c>
      <c r="Q638" s="50" t="n">
        <v>4</v>
      </c>
      <c r="R638" s="50" t="n">
        <v>3</v>
      </c>
      <c r="S638" s="50" t="n">
        <v>7</v>
      </c>
      <c r="T638" s="50" t="n">
        <v>2</v>
      </c>
      <c r="U638" s="50" t="n">
        <v>4</v>
      </c>
      <c r="V638" s="50" t="n">
        <v>30</v>
      </c>
      <c r="W638" s="50" t="n">
        <v>56.6</v>
      </c>
      <c r="X638" s="50" t="n">
        <v>198</v>
      </c>
      <c r="Y638" s="50" t="n">
        <v>62.827</v>
      </c>
      <c r="Z638" s="50" t="n">
        <v>160</v>
      </c>
      <c r="AA638" s="50" t="n">
        <v>16</v>
      </c>
      <c r="AB638" s="50" t="n">
        <v>72</v>
      </c>
      <c r="AC638" s="50" t="n">
        <v>159</v>
      </c>
      <c r="AD638" s="50" t="n">
        <v>14054.1</v>
      </c>
      <c r="AE638" s="50" t="n">
        <v>56</v>
      </c>
      <c r="AF638" s="50" t="n">
        <v>343</v>
      </c>
      <c r="AG638" s="50" t="n">
        <v>25000</v>
      </c>
      <c r="AH638" s="50" t="n">
        <v>95</v>
      </c>
    </row>
    <row r="639" customFormat="false" ht="15" hidden="false" customHeight="false" outlineLevel="0" collapsed="false">
      <c r="A639" s="50" t="s">
        <v>1470</v>
      </c>
      <c r="B639" s="50" t="s">
        <v>163</v>
      </c>
      <c r="C639" s="50" t="s">
        <v>692</v>
      </c>
      <c r="D639" s="50" t="n">
        <v>716</v>
      </c>
      <c r="E639" s="50" t="n">
        <v>338</v>
      </c>
      <c r="F639" s="50" t="n">
        <v>78</v>
      </c>
      <c r="G639" s="50" t="n">
        <v>376</v>
      </c>
      <c r="H639" s="50" t="n">
        <v>261</v>
      </c>
      <c r="I639" s="50" t="n">
        <v>34</v>
      </c>
      <c r="J639" s="50" t="n">
        <v>340</v>
      </c>
      <c r="K639" s="50" t="n">
        <v>77</v>
      </c>
      <c r="L639" s="50" t="n">
        <v>-11.017</v>
      </c>
      <c r="M639" s="50" t="n">
        <v>195</v>
      </c>
      <c r="N639" s="50" t="n">
        <v>166</v>
      </c>
      <c r="O639" s="50" t="n">
        <v>32</v>
      </c>
      <c r="P639" s="50" t="n">
        <v>4</v>
      </c>
      <c r="Q639" s="50" t="n">
        <v>0</v>
      </c>
      <c r="R639" s="50" t="n">
        <v>2</v>
      </c>
      <c r="S639" s="50" t="n">
        <v>16</v>
      </c>
      <c r="T639" s="50" t="n">
        <v>2</v>
      </c>
      <c r="U639" s="50" t="n">
        <v>1</v>
      </c>
      <c r="V639" s="50" t="n">
        <v>46</v>
      </c>
      <c r="W639" s="50" t="n">
        <v>45</v>
      </c>
      <c r="X639" s="50" t="n">
        <v>183</v>
      </c>
      <c r="Y639" s="50" t="n">
        <v>49.639</v>
      </c>
      <c r="Z639" s="50" t="n">
        <v>131</v>
      </c>
      <c r="AA639" s="50" t="n">
        <v>2</v>
      </c>
      <c r="AB639" s="50" t="n">
        <v>31</v>
      </c>
      <c r="AC639" s="50" t="n">
        <v>128</v>
      </c>
      <c r="AD639" s="50" t="n">
        <v>10094.4</v>
      </c>
      <c r="AE639" s="50" t="n">
        <v>41</v>
      </c>
      <c r="AF639" s="50" t="n">
        <v>280</v>
      </c>
      <c r="AG639" s="50" t="n">
        <v>19039.9</v>
      </c>
      <c r="AH639" s="50" t="n">
        <v>9</v>
      </c>
    </row>
    <row r="640" customFormat="false" ht="15" hidden="false" customHeight="false" outlineLevel="0" collapsed="false">
      <c r="A640" s="50" t="s">
        <v>1471</v>
      </c>
      <c r="B640" s="50" t="s">
        <v>163</v>
      </c>
      <c r="C640" s="50" t="s">
        <v>693</v>
      </c>
      <c r="D640" s="50" t="n">
        <v>756</v>
      </c>
      <c r="E640" s="50" t="n">
        <v>335</v>
      </c>
      <c r="F640" s="50" t="n">
        <v>65</v>
      </c>
      <c r="G640" s="50" t="n">
        <v>378</v>
      </c>
      <c r="H640" s="50" t="n">
        <v>233</v>
      </c>
      <c r="I640" s="50" t="n">
        <v>26</v>
      </c>
      <c r="J640" s="50" t="n">
        <v>378</v>
      </c>
      <c r="K640" s="50" t="n">
        <v>102</v>
      </c>
      <c r="L640" s="50" t="n">
        <v>-4.523</v>
      </c>
      <c r="M640" s="50" t="n">
        <v>189</v>
      </c>
      <c r="N640" s="50" t="n">
        <v>166</v>
      </c>
      <c r="O640" s="50" t="n">
        <v>38</v>
      </c>
      <c r="P640" s="50" t="n">
        <v>1</v>
      </c>
      <c r="Q640" s="50" t="n">
        <v>2</v>
      </c>
      <c r="R640" s="50" t="n">
        <v>4</v>
      </c>
      <c r="S640" s="50" t="n">
        <v>18</v>
      </c>
      <c r="T640" s="50" t="n">
        <v>2</v>
      </c>
      <c r="U640" s="50" t="n">
        <v>2</v>
      </c>
      <c r="V640" s="50" t="n">
        <v>39</v>
      </c>
      <c r="W640" s="50" t="n">
        <v>54.35</v>
      </c>
      <c r="X640" s="50" t="n">
        <v>186</v>
      </c>
      <c r="Y640" s="50" t="n">
        <v>53.551</v>
      </c>
      <c r="Z640" s="50" t="n">
        <v>130</v>
      </c>
      <c r="AA640" s="50" t="n">
        <v>4</v>
      </c>
      <c r="AB640" s="50" t="n">
        <v>34</v>
      </c>
      <c r="AC640" s="50" t="n">
        <v>128</v>
      </c>
      <c r="AD640" s="50" t="n">
        <v>10895.4</v>
      </c>
      <c r="AE640" s="50" t="n">
        <v>47</v>
      </c>
      <c r="AF640" s="50" t="n">
        <v>289</v>
      </c>
      <c r="AG640" s="50" t="n">
        <v>18993.6</v>
      </c>
      <c r="AH640" s="50" t="n">
        <v>3</v>
      </c>
    </row>
    <row r="641" customFormat="false" ht="15" hidden="false" customHeight="false" outlineLevel="0" collapsed="false">
      <c r="A641" s="50" t="s">
        <v>1472</v>
      </c>
      <c r="B641" s="50" t="s">
        <v>163</v>
      </c>
      <c r="C641" s="50" t="s">
        <v>198</v>
      </c>
      <c r="D641" s="50" t="n">
        <v>764</v>
      </c>
      <c r="E641" s="50" t="n">
        <v>274</v>
      </c>
      <c r="F641" s="50" t="n">
        <v>49</v>
      </c>
      <c r="G641" s="50" t="n">
        <v>389</v>
      </c>
      <c r="H641" s="50" t="n">
        <v>206</v>
      </c>
      <c r="I641" s="50" t="n">
        <v>21</v>
      </c>
      <c r="J641" s="50" t="n">
        <v>372</v>
      </c>
      <c r="K641" s="50" t="n">
        <v>68</v>
      </c>
      <c r="L641" s="50" t="n">
        <v>-2.831</v>
      </c>
      <c r="M641" s="50" t="n">
        <v>183</v>
      </c>
      <c r="N641" s="50" t="n">
        <v>158</v>
      </c>
      <c r="O641" s="50" t="n">
        <v>37</v>
      </c>
      <c r="P641" s="50" t="n">
        <v>8</v>
      </c>
      <c r="Q641" s="50" t="n">
        <v>1</v>
      </c>
      <c r="R641" s="50" t="n">
        <v>3</v>
      </c>
      <c r="S641" s="50" t="n">
        <v>24</v>
      </c>
      <c r="T641" s="50" t="n">
        <v>0</v>
      </c>
      <c r="U641" s="50" t="n">
        <v>1</v>
      </c>
      <c r="V641" s="50" t="n">
        <v>40</v>
      </c>
      <c r="W641" s="50" t="n">
        <v>55.3</v>
      </c>
      <c r="X641" s="50" t="n">
        <v>181</v>
      </c>
      <c r="Y641" s="50" t="n">
        <v>60.361</v>
      </c>
      <c r="Z641" s="50" t="n">
        <v>119</v>
      </c>
      <c r="AA641" s="50" t="n">
        <v>11</v>
      </c>
      <c r="AB641" s="50" t="n">
        <v>61</v>
      </c>
      <c r="AC641" s="50" t="n">
        <v>118</v>
      </c>
      <c r="AD641" s="50" t="n">
        <v>10808.9</v>
      </c>
      <c r="AE641" s="50" t="n">
        <v>42</v>
      </c>
      <c r="AF641" s="50" t="n">
        <v>234</v>
      </c>
      <c r="AG641" s="50" t="n">
        <v>17120.2</v>
      </c>
      <c r="AH641" s="50" t="n">
        <v>81</v>
      </c>
    </row>
    <row r="642" customFormat="false" ht="15" hidden="false" customHeight="false" outlineLevel="0" collapsed="false">
      <c r="A642" s="50" t="s">
        <v>1473</v>
      </c>
      <c r="B642" s="50" t="s">
        <v>163</v>
      </c>
      <c r="C642" s="50" t="s">
        <v>694</v>
      </c>
      <c r="D642" s="50" t="n">
        <v>712</v>
      </c>
      <c r="E642" s="50" t="n">
        <v>364</v>
      </c>
      <c r="F642" s="50" t="n">
        <v>89</v>
      </c>
      <c r="G642" s="50" t="n">
        <v>342</v>
      </c>
      <c r="H642" s="50" t="n">
        <v>233</v>
      </c>
      <c r="I642" s="50" t="n">
        <v>38</v>
      </c>
      <c r="J642" s="50" t="n">
        <v>370</v>
      </c>
      <c r="K642" s="50" t="n">
        <v>131</v>
      </c>
      <c r="L642" s="50" t="n">
        <v>-1.695</v>
      </c>
      <c r="M642" s="50" t="n">
        <v>180</v>
      </c>
      <c r="N642" s="50" t="n">
        <v>162</v>
      </c>
      <c r="O642" s="50" t="n">
        <v>38</v>
      </c>
      <c r="P642" s="50" t="n">
        <v>5</v>
      </c>
      <c r="Q642" s="50" t="n">
        <v>1</v>
      </c>
      <c r="R642" s="50" t="n">
        <v>4</v>
      </c>
      <c r="S642" s="50" t="n">
        <v>13</v>
      </c>
      <c r="T642" s="50" t="n">
        <v>2</v>
      </c>
      <c r="U642" s="50" t="n">
        <v>3</v>
      </c>
      <c r="V642" s="50" t="n">
        <v>49</v>
      </c>
      <c r="W642" s="50" t="n">
        <v>50.65</v>
      </c>
      <c r="X642" s="50" t="n">
        <v>179</v>
      </c>
      <c r="Y642" s="50" t="n">
        <v>55.283</v>
      </c>
      <c r="Z642" s="50" t="n">
        <v>116</v>
      </c>
      <c r="AA642" s="50" t="n">
        <v>11</v>
      </c>
      <c r="AB642" s="50" t="n">
        <v>50</v>
      </c>
      <c r="AC642" s="50" t="n">
        <v>115</v>
      </c>
      <c r="AD642" s="50" t="n">
        <v>10433.3</v>
      </c>
      <c r="AE642" s="50" t="n">
        <v>43</v>
      </c>
      <c r="AF642" s="50" t="n">
        <v>323</v>
      </c>
      <c r="AG642" s="50" t="n">
        <v>23353.5</v>
      </c>
      <c r="AH642" s="50" t="n">
        <v>76</v>
      </c>
    </row>
    <row r="643" customFormat="false" ht="15" hidden="false" customHeight="false" outlineLevel="0" collapsed="false">
      <c r="A643" s="50" t="s">
        <v>1474</v>
      </c>
      <c r="B643" s="50" t="s">
        <v>163</v>
      </c>
      <c r="C643" s="50" t="s">
        <v>695</v>
      </c>
      <c r="D643" s="50" t="n">
        <v>565</v>
      </c>
      <c r="E643" s="50" t="n">
        <v>281</v>
      </c>
      <c r="F643" s="50" t="n">
        <v>90</v>
      </c>
      <c r="G643" s="50" t="n">
        <v>254</v>
      </c>
      <c r="H643" s="50" t="n">
        <v>168</v>
      </c>
      <c r="I643" s="50" t="n">
        <v>37</v>
      </c>
      <c r="J643" s="50" t="n">
        <v>311</v>
      </c>
      <c r="K643" s="50" t="n">
        <v>113</v>
      </c>
      <c r="L643" s="50" t="n">
        <v>-9.128</v>
      </c>
      <c r="M643" s="50" t="n">
        <v>149</v>
      </c>
      <c r="N643" s="50" t="n">
        <v>134</v>
      </c>
      <c r="O643" s="50" t="n">
        <v>24</v>
      </c>
      <c r="P643" s="50" t="n">
        <v>6</v>
      </c>
      <c r="Q643" s="50" t="n">
        <v>0</v>
      </c>
      <c r="R643" s="50" t="n">
        <v>5</v>
      </c>
      <c r="S643" s="50" t="n">
        <v>9</v>
      </c>
      <c r="T643" s="50" t="n">
        <v>5</v>
      </c>
      <c r="U643" s="50" t="n">
        <v>1</v>
      </c>
      <c r="V643" s="50" t="n">
        <v>48</v>
      </c>
      <c r="W643" s="50" t="n">
        <v>39</v>
      </c>
      <c r="X643" s="50" t="n">
        <v>148</v>
      </c>
      <c r="Y643" s="50" t="n">
        <v>43.539</v>
      </c>
      <c r="Z643" s="50" t="n">
        <v>87</v>
      </c>
      <c r="AA643" s="50" t="n">
        <v>10</v>
      </c>
      <c r="AB643" s="50" t="n">
        <v>42</v>
      </c>
      <c r="AC643" s="50" t="n">
        <v>86</v>
      </c>
      <c r="AD643" s="50" t="n">
        <v>7888.4</v>
      </c>
      <c r="AE643" s="50" t="n">
        <v>34</v>
      </c>
      <c r="AF643" s="50" t="n">
        <v>247</v>
      </c>
      <c r="AG643" s="50" t="n">
        <v>17799.4</v>
      </c>
      <c r="AH643" s="50" t="n">
        <v>54</v>
      </c>
    </row>
    <row r="644" customFormat="false" ht="15" hidden="false" customHeight="false" outlineLevel="0" collapsed="false">
      <c r="A644" s="50" t="s">
        <v>1475</v>
      </c>
      <c r="B644" s="50" t="s">
        <v>163</v>
      </c>
      <c r="C644" s="50" t="s">
        <v>696</v>
      </c>
      <c r="D644" s="50" t="n">
        <v>382</v>
      </c>
      <c r="E644" s="50" t="n">
        <v>210</v>
      </c>
      <c r="F644" s="50" t="n">
        <v>67</v>
      </c>
      <c r="G644" s="50" t="n">
        <v>190</v>
      </c>
      <c r="H644" s="50" t="n">
        <v>134</v>
      </c>
      <c r="I644" s="50" t="n">
        <v>29</v>
      </c>
      <c r="J644" s="50" t="n">
        <v>192</v>
      </c>
      <c r="K644" s="50" t="n">
        <v>76</v>
      </c>
      <c r="L644" s="50" t="n">
        <v>2.599</v>
      </c>
      <c r="M644" s="50" t="n">
        <v>108</v>
      </c>
      <c r="N644" s="50" t="n">
        <v>100</v>
      </c>
      <c r="O644" s="50" t="n">
        <v>23</v>
      </c>
      <c r="P644" s="50" t="n">
        <v>7</v>
      </c>
      <c r="Q644" s="50" t="n">
        <v>0</v>
      </c>
      <c r="R644" s="50" t="n">
        <v>7</v>
      </c>
      <c r="S644" s="50" t="n">
        <v>4</v>
      </c>
      <c r="T644" s="50" t="n">
        <v>3</v>
      </c>
      <c r="U644" s="50" t="n">
        <v>1</v>
      </c>
      <c r="V644" s="50" t="n">
        <v>33</v>
      </c>
      <c r="W644" s="50" t="n">
        <v>35.75</v>
      </c>
      <c r="X644" s="50" t="n">
        <v>108</v>
      </c>
      <c r="Y644" s="50" t="n">
        <v>32.692</v>
      </c>
      <c r="Z644" s="50" t="n">
        <v>68</v>
      </c>
      <c r="AA644" s="50" t="n">
        <v>8</v>
      </c>
      <c r="AB644" s="50" t="n">
        <v>32</v>
      </c>
      <c r="AC644" s="50" t="n">
        <v>68</v>
      </c>
      <c r="AD644" s="50" t="n">
        <v>6259.8</v>
      </c>
      <c r="AE644" s="50" t="n">
        <v>25</v>
      </c>
      <c r="AF644" s="50" t="n">
        <v>185</v>
      </c>
      <c r="AG644" s="50" t="n">
        <v>14379.6</v>
      </c>
      <c r="AH644" s="50" t="n">
        <v>142</v>
      </c>
    </row>
    <row r="645" customFormat="false" ht="15" hidden="false" customHeight="false" outlineLevel="0" collapsed="false">
      <c r="A645" s="50" t="s">
        <v>1476</v>
      </c>
      <c r="B645" s="50" t="s">
        <v>163</v>
      </c>
      <c r="C645" s="50" t="s">
        <v>697</v>
      </c>
      <c r="D645" s="50" t="n">
        <v>393</v>
      </c>
      <c r="E645" s="50" t="n">
        <v>183</v>
      </c>
      <c r="F645" s="50" t="n">
        <v>41</v>
      </c>
      <c r="G645" s="50" t="n">
        <v>181</v>
      </c>
      <c r="H645" s="50" t="n">
        <v>121</v>
      </c>
      <c r="I645" s="50" t="n">
        <v>16</v>
      </c>
      <c r="J645" s="50" t="n">
        <v>212</v>
      </c>
      <c r="K645" s="50" t="n">
        <v>62</v>
      </c>
      <c r="L645" s="50" t="n">
        <v>4.159</v>
      </c>
      <c r="M645" s="50" t="n">
        <v>102</v>
      </c>
      <c r="N645" s="50" t="n">
        <v>95</v>
      </c>
      <c r="O645" s="50" t="n">
        <v>27</v>
      </c>
      <c r="P645" s="50" t="n">
        <v>3</v>
      </c>
      <c r="Q645" s="50" t="n">
        <v>0</v>
      </c>
      <c r="R645" s="50" t="n">
        <v>5</v>
      </c>
      <c r="S645" s="50" t="n">
        <v>7</v>
      </c>
      <c r="T645" s="50" t="n">
        <v>0</v>
      </c>
      <c r="U645" s="50" t="n">
        <v>0</v>
      </c>
      <c r="V645" s="50" t="n">
        <v>25</v>
      </c>
      <c r="W645" s="50" t="n">
        <v>36.45</v>
      </c>
      <c r="X645" s="50" t="n">
        <v>102</v>
      </c>
      <c r="Y645" s="50" t="n">
        <v>35.418</v>
      </c>
      <c r="Z645" s="50" t="n">
        <v>70</v>
      </c>
      <c r="AA645" s="50" t="n">
        <v>7</v>
      </c>
      <c r="AB645" s="50" t="n">
        <v>39</v>
      </c>
      <c r="AC645" s="50" t="n">
        <v>70</v>
      </c>
      <c r="AD645" s="50" t="n">
        <v>6480.7</v>
      </c>
      <c r="AE645" s="50" t="n">
        <v>30</v>
      </c>
      <c r="AF645" s="50" t="n">
        <v>163</v>
      </c>
      <c r="AG645" s="50" t="n">
        <v>12016.5</v>
      </c>
      <c r="AH645" s="50" t="n">
        <v>52</v>
      </c>
    </row>
    <row r="646" customFormat="false" ht="15" hidden="false" customHeight="false" outlineLevel="0" collapsed="false">
      <c r="A646" s="50" t="s">
        <v>1477</v>
      </c>
      <c r="B646" s="50" t="s">
        <v>163</v>
      </c>
      <c r="C646" s="50" t="s">
        <v>698</v>
      </c>
      <c r="D646" s="50" t="n">
        <v>362</v>
      </c>
      <c r="E646" s="50" t="n">
        <v>175</v>
      </c>
      <c r="F646" s="50" t="n">
        <v>36</v>
      </c>
      <c r="G646" s="50" t="n">
        <v>180</v>
      </c>
      <c r="H646" s="50" t="n">
        <v>128</v>
      </c>
      <c r="I646" s="50" t="n">
        <v>21</v>
      </c>
      <c r="J646" s="50" t="n">
        <v>182</v>
      </c>
      <c r="K646" s="50" t="n">
        <v>47</v>
      </c>
      <c r="L646" s="50" t="n">
        <v>-2.336</v>
      </c>
      <c r="M646" s="50" t="n">
        <v>100</v>
      </c>
      <c r="N646" s="50" t="n">
        <v>86</v>
      </c>
      <c r="O646" s="50" t="n">
        <v>13</v>
      </c>
      <c r="P646" s="50" t="n">
        <v>3</v>
      </c>
      <c r="Q646" s="50" t="n">
        <v>0</v>
      </c>
      <c r="R646" s="50" t="n">
        <v>4</v>
      </c>
      <c r="S646" s="50" t="n">
        <v>9</v>
      </c>
      <c r="T646" s="50" t="n">
        <v>4</v>
      </c>
      <c r="U646" s="50" t="n">
        <v>1</v>
      </c>
      <c r="V646" s="50" t="n">
        <v>18</v>
      </c>
      <c r="W646" s="50" t="n">
        <v>26.25</v>
      </c>
      <c r="X646" s="50" t="n">
        <v>100</v>
      </c>
      <c r="Y646" s="50" t="n">
        <v>30.186</v>
      </c>
      <c r="Z646" s="50" t="n">
        <v>69</v>
      </c>
      <c r="AA646" s="50" t="n">
        <v>7</v>
      </c>
      <c r="AB646" s="50" t="n">
        <v>24</v>
      </c>
      <c r="AC646" s="50" t="n">
        <v>69</v>
      </c>
      <c r="AD646" s="50" t="n">
        <v>6108</v>
      </c>
      <c r="AE646" s="50" t="n">
        <v>19</v>
      </c>
      <c r="AF646" s="50" t="n">
        <v>155</v>
      </c>
      <c r="AG646" s="50" t="n">
        <v>10926.6</v>
      </c>
      <c r="AH646" s="50" t="n">
        <v>9</v>
      </c>
    </row>
    <row r="647" customFormat="false" ht="15" hidden="false" customHeight="false" outlineLevel="0" collapsed="false">
      <c r="A647" s="50" t="s">
        <v>1478</v>
      </c>
      <c r="B647" s="50" t="s">
        <v>163</v>
      </c>
      <c r="C647" s="50" t="s">
        <v>496</v>
      </c>
      <c r="D647" s="50" t="n">
        <v>326</v>
      </c>
      <c r="E647" s="50" t="n">
        <v>164</v>
      </c>
      <c r="F647" s="50" t="n">
        <v>57</v>
      </c>
      <c r="G647" s="50" t="n">
        <v>160</v>
      </c>
      <c r="H647" s="50" t="n">
        <v>111</v>
      </c>
      <c r="I647" s="50" t="n">
        <v>24</v>
      </c>
      <c r="J647" s="50" t="n">
        <v>165</v>
      </c>
      <c r="K647" s="50" t="n">
        <v>53</v>
      </c>
      <c r="L647" s="50" t="n">
        <v>-0.476</v>
      </c>
      <c r="M647" s="50" t="n">
        <v>83</v>
      </c>
      <c r="N647" s="50" t="n">
        <v>74</v>
      </c>
      <c r="O647" s="50" t="n">
        <v>16</v>
      </c>
      <c r="P647" s="50" t="n">
        <v>4</v>
      </c>
      <c r="Q647" s="50" t="n">
        <v>0</v>
      </c>
      <c r="R647" s="50" t="n">
        <v>4</v>
      </c>
      <c r="S647" s="50" t="n">
        <v>7</v>
      </c>
      <c r="T647" s="50" t="n">
        <v>1</v>
      </c>
      <c r="U647" s="50" t="n">
        <v>1</v>
      </c>
      <c r="V647" s="50" t="n">
        <v>25</v>
      </c>
      <c r="W647" s="50" t="n">
        <v>25.8</v>
      </c>
      <c r="X647" s="50" t="n">
        <v>83</v>
      </c>
      <c r="Y647" s="50" t="n">
        <v>30.135</v>
      </c>
      <c r="Z647" s="50" t="n">
        <v>50</v>
      </c>
      <c r="AA647" s="50" t="n">
        <v>6</v>
      </c>
      <c r="AB647" s="50" t="n">
        <v>32</v>
      </c>
      <c r="AC647" s="50" t="n">
        <v>50</v>
      </c>
      <c r="AD647" s="50" t="n">
        <v>4728</v>
      </c>
      <c r="AE647" s="50" t="n">
        <v>22</v>
      </c>
      <c r="AF647" s="50" t="n">
        <v>147</v>
      </c>
      <c r="AG647" s="50" t="n">
        <v>10993.8</v>
      </c>
      <c r="AH647" s="50" t="n">
        <v>81</v>
      </c>
    </row>
    <row r="648" customFormat="false" ht="15" hidden="false" customHeight="false" outlineLevel="0" collapsed="false">
      <c r="A648" s="50" t="s">
        <v>1479</v>
      </c>
      <c r="B648" s="50" t="s">
        <v>163</v>
      </c>
      <c r="C648" s="50" t="s">
        <v>784</v>
      </c>
      <c r="D648" s="50" t="n">
        <v>112</v>
      </c>
      <c r="E648" s="50" t="n">
        <v>59</v>
      </c>
      <c r="F648" s="50" t="n">
        <v>13</v>
      </c>
      <c r="G648" s="50" t="n">
        <v>51</v>
      </c>
      <c r="H648" s="50" t="n">
        <v>36</v>
      </c>
      <c r="I648" s="50" t="n">
        <v>2</v>
      </c>
      <c r="J648" s="50" t="n">
        <v>61</v>
      </c>
      <c r="K648" s="50" t="n">
        <v>23</v>
      </c>
      <c r="L648" s="50" t="n">
        <v>-7.553</v>
      </c>
      <c r="M648" s="50" t="n">
        <v>39</v>
      </c>
      <c r="N648" s="50" t="n">
        <v>38</v>
      </c>
      <c r="O648" s="50" t="n">
        <v>3</v>
      </c>
      <c r="P648" s="50" t="n">
        <v>0</v>
      </c>
      <c r="Q648" s="50" t="n">
        <v>1</v>
      </c>
      <c r="R648" s="50" t="n">
        <v>0</v>
      </c>
      <c r="S648" s="50" t="n">
        <v>1</v>
      </c>
      <c r="T648" s="50" t="n">
        <v>0</v>
      </c>
      <c r="U648" s="50" t="n">
        <v>0</v>
      </c>
      <c r="V648" s="50" t="n">
        <v>5</v>
      </c>
      <c r="W648" s="50" t="n">
        <v>4.1</v>
      </c>
      <c r="X648" s="50" t="n">
        <v>38</v>
      </c>
      <c r="Y648" s="50" t="n">
        <v>9.949</v>
      </c>
      <c r="Z648" s="50" t="n">
        <v>33</v>
      </c>
      <c r="AA648" s="50" t="n">
        <v>1</v>
      </c>
      <c r="AB648" s="50" t="n">
        <v>11</v>
      </c>
      <c r="AC648" s="50" t="n">
        <v>32</v>
      </c>
      <c r="AD648" s="50" t="n">
        <v>2783.1</v>
      </c>
      <c r="AE648" s="50" t="n">
        <v>9</v>
      </c>
      <c r="AF648" s="50" t="n">
        <v>50</v>
      </c>
      <c r="AG648" s="50" t="n">
        <v>3477.7</v>
      </c>
      <c r="AH648" s="50" t="n">
        <v>2</v>
      </c>
    </row>
    <row r="649" customFormat="false" ht="15" hidden="false" customHeight="false" outlineLevel="0" collapsed="false">
      <c r="A649" s="50" t="s">
        <v>1480</v>
      </c>
      <c r="B649" s="50" t="s">
        <v>163</v>
      </c>
      <c r="C649" s="50" t="s">
        <v>258</v>
      </c>
      <c r="D649" s="50" t="n">
        <v>103</v>
      </c>
      <c r="E649" s="50" t="n">
        <v>69</v>
      </c>
      <c r="F649" s="50" t="n">
        <v>8</v>
      </c>
      <c r="G649" s="50" t="n">
        <v>56</v>
      </c>
      <c r="H649" s="50" t="n">
        <v>44</v>
      </c>
      <c r="I649" s="50" t="n">
        <v>3</v>
      </c>
      <c r="J649" s="50" t="n">
        <v>47</v>
      </c>
      <c r="K649" s="50" t="n">
        <v>25</v>
      </c>
      <c r="L649" s="50" t="n">
        <v>-0.577</v>
      </c>
      <c r="M649" s="50" t="n">
        <v>33</v>
      </c>
      <c r="N649" s="50" t="n">
        <v>33</v>
      </c>
      <c r="O649" s="50" t="n">
        <v>8</v>
      </c>
      <c r="P649" s="50" t="n">
        <v>1</v>
      </c>
      <c r="Q649" s="50" t="n">
        <v>0</v>
      </c>
      <c r="R649" s="50" t="n">
        <v>0</v>
      </c>
      <c r="S649" s="50" t="n">
        <v>0</v>
      </c>
      <c r="T649" s="50" t="n">
        <v>0</v>
      </c>
      <c r="U649" s="50" t="n">
        <v>0</v>
      </c>
      <c r="V649" s="50" t="n">
        <v>3</v>
      </c>
      <c r="W649" s="50" t="n">
        <v>8.25</v>
      </c>
      <c r="X649" s="50" t="n">
        <v>33</v>
      </c>
      <c r="Y649" s="50" t="n">
        <v>8.055</v>
      </c>
      <c r="Z649" s="50" t="n">
        <v>30</v>
      </c>
      <c r="AA649" s="50" t="n">
        <v>0</v>
      </c>
      <c r="AB649" s="50" t="n">
        <v>8</v>
      </c>
      <c r="AC649" s="50" t="n">
        <v>30</v>
      </c>
      <c r="AD649" s="50" t="n">
        <v>2627.8</v>
      </c>
      <c r="AE649" s="50" t="n">
        <v>10</v>
      </c>
      <c r="AF649" s="50" t="n">
        <v>64</v>
      </c>
      <c r="AG649" s="50" t="n">
        <v>4459.4</v>
      </c>
      <c r="AH649" s="50" t="n">
        <v>6</v>
      </c>
    </row>
    <row r="650" customFormat="false" ht="15" hidden="false" customHeight="false" outlineLevel="0" collapsed="false">
      <c r="A650" s="50" t="s">
        <v>1481</v>
      </c>
      <c r="B650" s="50" t="s">
        <v>163</v>
      </c>
      <c r="C650" s="50" t="s">
        <v>360</v>
      </c>
      <c r="D650" s="50" t="n">
        <v>88</v>
      </c>
      <c r="E650" s="50" t="n">
        <v>39</v>
      </c>
      <c r="F650" s="50" t="n">
        <v>15</v>
      </c>
      <c r="G650" s="50" t="n">
        <v>36</v>
      </c>
      <c r="H650" s="50" t="n">
        <v>23</v>
      </c>
      <c r="I650" s="50" t="n">
        <v>5</v>
      </c>
      <c r="J650" s="50" t="n">
        <v>52</v>
      </c>
      <c r="K650" s="50" t="n">
        <v>16</v>
      </c>
      <c r="L650" s="50" t="n">
        <v>-0.02</v>
      </c>
      <c r="M650" s="50" t="n">
        <v>23</v>
      </c>
      <c r="N650" s="50" t="n">
        <v>18</v>
      </c>
      <c r="O650" s="50" t="n">
        <v>5</v>
      </c>
      <c r="P650" s="50" t="n">
        <v>0</v>
      </c>
      <c r="Q650" s="50" t="n">
        <v>0</v>
      </c>
      <c r="R650" s="50" t="n">
        <v>1</v>
      </c>
      <c r="S650" s="50" t="n">
        <v>1</v>
      </c>
      <c r="T650" s="50" t="n">
        <v>3</v>
      </c>
      <c r="U650" s="50" t="n">
        <v>0</v>
      </c>
      <c r="V650" s="50" t="n">
        <v>7</v>
      </c>
      <c r="W650" s="50" t="n">
        <v>8.4</v>
      </c>
      <c r="X650" s="50" t="n">
        <v>22</v>
      </c>
      <c r="Y650" s="50" t="n">
        <v>6.908</v>
      </c>
      <c r="Z650" s="50" t="n">
        <v>12</v>
      </c>
      <c r="AA650" s="50" t="n">
        <v>1</v>
      </c>
      <c r="AB650" s="50" t="n">
        <v>4</v>
      </c>
      <c r="AC650" s="50" t="n">
        <v>12</v>
      </c>
      <c r="AD650" s="50" t="n">
        <v>1023.6</v>
      </c>
      <c r="AE650" s="50" t="n">
        <v>5</v>
      </c>
      <c r="AF650" s="50" t="n">
        <v>34</v>
      </c>
      <c r="AG650" s="50" t="n">
        <v>2499.4</v>
      </c>
      <c r="AH650" s="50" t="n">
        <v>14</v>
      </c>
    </row>
    <row r="651" customFormat="false" ht="15" hidden="false" customHeight="false" outlineLevel="0" collapsed="false">
      <c r="A651" s="50" t="s">
        <v>1482</v>
      </c>
      <c r="B651" s="50" t="s">
        <v>166</v>
      </c>
      <c r="C651" s="50" t="s">
        <v>699</v>
      </c>
      <c r="D651" s="50" t="n">
        <v>2761</v>
      </c>
      <c r="E651" s="50" t="n">
        <v>1203</v>
      </c>
      <c r="F651" s="50" t="n">
        <v>259</v>
      </c>
      <c r="G651" s="50" t="n">
        <v>1163</v>
      </c>
      <c r="H651" s="50" t="n">
        <v>731</v>
      </c>
      <c r="I651" s="50" t="n">
        <v>95</v>
      </c>
      <c r="J651" s="50" t="n">
        <v>1537</v>
      </c>
      <c r="K651" s="50" t="n">
        <v>469</v>
      </c>
      <c r="L651" s="50" t="n">
        <v>34.354</v>
      </c>
      <c r="M651" s="50" t="n">
        <v>702</v>
      </c>
      <c r="N651" s="50" t="n">
        <v>616</v>
      </c>
      <c r="O651" s="50" t="n">
        <v>170</v>
      </c>
      <c r="P651" s="50" t="n">
        <v>25</v>
      </c>
      <c r="Q651" s="50" t="n">
        <v>1</v>
      </c>
      <c r="R651" s="50" t="n">
        <v>42</v>
      </c>
      <c r="S651" s="50" t="n">
        <v>79</v>
      </c>
      <c r="T651" s="50" t="n">
        <v>4</v>
      </c>
      <c r="U651" s="50" t="n">
        <v>3</v>
      </c>
      <c r="V651" s="50" t="n">
        <v>129</v>
      </c>
      <c r="W651" s="50" t="n">
        <v>255.35</v>
      </c>
      <c r="X651" s="50" t="n">
        <v>684</v>
      </c>
      <c r="Y651" s="50" t="n">
        <v>248.764</v>
      </c>
      <c r="Z651" s="50" t="n">
        <v>490</v>
      </c>
      <c r="AA651" s="50" t="n">
        <v>64</v>
      </c>
      <c r="AB651" s="50" t="n">
        <v>243</v>
      </c>
      <c r="AC651" s="50" t="n">
        <v>490</v>
      </c>
      <c r="AD651" s="50" t="n">
        <v>45422.7</v>
      </c>
      <c r="AE651" s="50" t="n">
        <v>141</v>
      </c>
      <c r="AF651" s="50" t="n">
        <v>1051</v>
      </c>
      <c r="AG651" s="50" t="n">
        <v>83663.6</v>
      </c>
      <c r="AH651" s="50" t="n">
        <v>908</v>
      </c>
    </row>
    <row r="652" customFormat="false" ht="15" hidden="false" customHeight="false" outlineLevel="0" collapsed="false">
      <c r="A652" s="50" t="s">
        <v>1483</v>
      </c>
      <c r="B652" s="50" t="s">
        <v>166</v>
      </c>
      <c r="C652" s="50" t="s">
        <v>700</v>
      </c>
      <c r="D652" s="50" t="n">
        <v>2576</v>
      </c>
      <c r="E652" s="50" t="n">
        <v>1213</v>
      </c>
      <c r="F652" s="50" t="n">
        <v>150</v>
      </c>
      <c r="G652" s="50" t="n">
        <v>1240</v>
      </c>
      <c r="H652" s="50" t="n">
        <v>832</v>
      </c>
      <c r="I652" s="50" t="n">
        <v>73</v>
      </c>
      <c r="J652" s="50" t="n">
        <v>1302</v>
      </c>
      <c r="K652" s="50" t="n">
        <v>378</v>
      </c>
      <c r="L652" s="50" t="n">
        <v>24.225</v>
      </c>
      <c r="M652" s="50" t="n">
        <v>686</v>
      </c>
      <c r="N652" s="50" t="n">
        <v>614</v>
      </c>
      <c r="O652" s="50" t="n">
        <v>180</v>
      </c>
      <c r="P652" s="50" t="n">
        <v>26</v>
      </c>
      <c r="Q652" s="50" t="n">
        <v>1</v>
      </c>
      <c r="R652" s="50" t="n">
        <v>22</v>
      </c>
      <c r="S652" s="50" t="n">
        <v>56</v>
      </c>
      <c r="T652" s="50" t="n">
        <v>10</v>
      </c>
      <c r="U652" s="50" t="n">
        <v>6</v>
      </c>
      <c r="V652" s="50" t="n">
        <v>98</v>
      </c>
      <c r="W652" s="50" t="n">
        <v>235.5</v>
      </c>
      <c r="X652" s="50" t="n">
        <v>675</v>
      </c>
      <c r="Y652" s="50" t="n">
        <v>233.48</v>
      </c>
      <c r="Z652" s="50" t="n">
        <v>522</v>
      </c>
      <c r="AA652" s="50" t="n">
        <v>37</v>
      </c>
      <c r="AB652" s="50" t="n">
        <v>250</v>
      </c>
      <c r="AC652" s="50" t="n">
        <v>520</v>
      </c>
      <c r="AD652" s="50" t="n">
        <v>47277.1</v>
      </c>
      <c r="AE652" s="50" t="n">
        <v>164</v>
      </c>
      <c r="AF652" s="50" t="n">
        <v>1075</v>
      </c>
      <c r="AG652" s="50" t="n">
        <v>79148.3</v>
      </c>
      <c r="AH652" s="50" t="n">
        <v>417</v>
      </c>
    </row>
    <row r="653" customFormat="false" ht="15" hidden="false" customHeight="false" outlineLevel="0" collapsed="false">
      <c r="A653" s="50" t="s">
        <v>1484</v>
      </c>
      <c r="B653" s="50" t="s">
        <v>166</v>
      </c>
      <c r="C653" s="50" t="s">
        <v>701</v>
      </c>
      <c r="D653" s="50" t="n">
        <v>2683</v>
      </c>
      <c r="E653" s="50" t="n">
        <v>1249</v>
      </c>
      <c r="F653" s="50" t="n">
        <v>244</v>
      </c>
      <c r="G653" s="50" t="n">
        <v>1265</v>
      </c>
      <c r="H653" s="50" t="n">
        <v>837</v>
      </c>
      <c r="I653" s="50" t="n">
        <v>124</v>
      </c>
      <c r="J653" s="50" t="n">
        <v>1398</v>
      </c>
      <c r="K653" s="50" t="n">
        <v>406</v>
      </c>
      <c r="L653" s="50" t="n">
        <v>17.143</v>
      </c>
      <c r="M653" s="50" t="n">
        <v>668</v>
      </c>
      <c r="N653" s="50" t="n">
        <v>580</v>
      </c>
      <c r="O653" s="50" t="n">
        <v>159</v>
      </c>
      <c r="P653" s="50" t="n">
        <v>27</v>
      </c>
      <c r="Q653" s="50" t="n">
        <v>0</v>
      </c>
      <c r="R653" s="50" t="n">
        <v>22</v>
      </c>
      <c r="S653" s="50" t="n">
        <v>69</v>
      </c>
      <c r="T653" s="50" t="n">
        <v>11</v>
      </c>
      <c r="U653" s="50" t="n">
        <v>8</v>
      </c>
      <c r="V653" s="50" t="n">
        <v>163</v>
      </c>
      <c r="W653" s="50" t="n">
        <v>229.75</v>
      </c>
      <c r="X653" s="50" t="n">
        <v>661</v>
      </c>
      <c r="Y653" s="50" t="n">
        <v>226.422</v>
      </c>
      <c r="Z653" s="50" t="n">
        <v>425</v>
      </c>
      <c r="AA653" s="50" t="n">
        <v>42</v>
      </c>
      <c r="AB653" s="50" t="n">
        <v>195</v>
      </c>
      <c r="AC653" s="50" t="n">
        <v>424</v>
      </c>
      <c r="AD653" s="50" t="n">
        <v>38609.9</v>
      </c>
      <c r="AE653" s="50" t="n">
        <v>168</v>
      </c>
      <c r="AF653" s="50" t="n">
        <v>1093</v>
      </c>
      <c r="AG653" s="50" t="n">
        <v>76861.4</v>
      </c>
      <c r="AH653" s="50" t="n">
        <v>144</v>
      </c>
    </row>
    <row r="654" customFormat="false" ht="15" hidden="false" customHeight="false" outlineLevel="0" collapsed="false">
      <c r="A654" s="50" t="s">
        <v>1485</v>
      </c>
      <c r="B654" s="50" t="s">
        <v>166</v>
      </c>
      <c r="C654" s="50" t="s">
        <v>702</v>
      </c>
      <c r="D654" s="50" t="n">
        <v>1951</v>
      </c>
      <c r="E654" s="50" t="n">
        <v>946</v>
      </c>
      <c r="F654" s="50" t="n">
        <v>88</v>
      </c>
      <c r="G654" s="50" t="n">
        <v>997</v>
      </c>
      <c r="H654" s="50" t="n">
        <v>649</v>
      </c>
      <c r="I654" s="50" t="n">
        <v>40</v>
      </c>
      <c r="J654" s="50" t="n">
        <v>945</v>
      </c>
      <c r="K654" s="50" t="n">
        <v>295</v>
      </c>
      <c r="L654" s="50" t="n">
        <v>-10.759</v>
      </c>
      <c r="M654" s="50" t="n">
        <v>612</v>
      </c>
      <c r="N654" s="50" t="n">
        <v>571</v>
      </c>
      <c r="O654" s="50" t="n">
        <v>175</v>
      </c>
      <c r="P654" s="50" t="n">
        <v>16</v>
      </c>
      <c r="Q654" s="50" t="n">
        <v>6</v>
      </c>
      <c r="R654" s="50" t="n">
        <v>0</v>
      </c>
      <c r="S654" s="50" t="n">
        <v>26</v>
      </c>
      <c r="T654" s="50" t="n">
        <v>0</v>
      </c>
      <c r="U654" s="50" t="n">
        <v>6</v>
      </c>
      <c r="V654" s="50" t="n">
        <v>48</v>
      </c>
      <c r="W654" s="50" t="n">
        <v>183</v>
      </c>
      <c r="X654" s="50" t="n">
        <v>597</v>
      </c>
      <c r="Y654" s="50" t="n">
        <v>157.291</v>
      </c>
      <c r="Z654" s="50" t="n">
        <v>538</v>
      </c>
      <c r="AA654" s="50" t="n">
        <v>0</v>
      </c>
      <c r="AB654" s="50" t="n">
        <v>73</v>
      </c>
      <c r="AC654" s="50" t="n">
        <v>535</v>
      </c>
      <c r="AD654" s="50" t="n">
        <v>43145.2</v>
      </c>
      <c r="AE654" s="50" t="n">
        <v>143</v>
      </c>
      <c r="AF654" s="50" t="n">
        <v>803</v>
      </c>
      <c r="AG654" s="50" t="n">
        <v>52142.4</v>
      </c>
      <c r="AH654" s="50" t="n">
        <v>3</v>
      </c>
    </row>
    <row r="655" customFormat="false" ht="15" hidden="false" customHeight="false" outlineLevel="0" collapsed="false">
      <c r="A655" s="50" t="s">
        <v>1486</v>
      </c>
      <c r="B655" s="50" t="s">
        <v>166</v>
      </c>
      <c r="C655" s="50" t="s">
        <v>703</v>
      </c>
      <c r="D655" s="50" t="n">
        <v>1968</v>
      </c>
      <c r="E655" s="50" t="n">
        <v>980</v>
      </c>
      <c r="F655" s="50" t="n">
        <v>194</v>
      </c>
      <c r="G655" s="50" t="n">
        <v>898</v>
      </c>
      <c r="H655" s="50" t="n">
        <v>644</v>
      </c>
      <c r="I655" s="50" t="n">
        <v>90</v>
      </c>
      <c r="J655" s="50" t="n">
        <v>1059</v>
      </c>
      <c r="K655" s="50" t="n">
        <v>330</v>
      </c>
      <c r="L655" s="50" t="n">
        <v>-13.59</v>
      </c>
      <c r="M655" s="50" t="n">
        <v>502</v>
      </c>
      <c r="N655" s="50" t="n">
        <v>439</v>
      </c>
      <c r="O655" s="50" t="n">
        <v>90</v>
      </c>
      <c r="P655" s="50" t="n">
        <v>10</v>
      </c>
      <c r="Q655" s="50" t="n">
        <v>3</v>
      </c>
      <c r="R655" s="50" t="n">
        <v>15</v>
      </c>
      <c r="S655" s="50" t="n">
        <v>43</v>
      </c>
      <c r="T655" s="50" t="n">
        <v>7</v>
      </c>
      <c r="U655" s="50" t="n">
        <v>4</v>
      </c>
      <c r="V655" s="50" t="n">
        <v>97</v>
      </c>
      <c r="W655" s="50" t="n">
        <v>141.6</v>
      </c>
      <c r="X655" s="50" t="n">
        <v>492</v>
      </c>
      <c r="Y655" s="50" t="n">
        <v>131.053</v>
      </c>
      <c r="Z655" s="50" t="n">
        <v>352</v>
      </c>
      <c r="AA655" s="50" t="n">
        <v>15</v>
      </c>
      <c r="AB655" s="50" t="n">
        <v>116</v>
      </c>
      <c r="AC655" s="50" t="n">
        <v>351</v>
      </c>
      <c r="AD655" s="50" t="n">
        <v>29844.9</v>
      </c>
      <c r="AE655" s="50" t="n">
        <v>93</v>
      </c>
      <c r="AF655" s="50" t="n">
        <v>851</v>
      </c>
      <c r="AG655" s="50" t="n">
        <v>60293.6</v>
      </c>
      <c r="AH655" s="50" t="n">
        <v>79</v>
      </c>
    </row>
    <row r="656" customFormat="false" ht="15" hidden="false" customHeight="false" outlineLevel="0" collapsed="false">
      <c r="A656" s="50" t="s">
        <v>1487</v>
      </c>
      <c r="B656" s="50" t="s">
        <v>166</v>
      </c>
      <c r="C656" s="50" t="s">
        <v>704</v>
      </c>
      <c r="D656" s="50" t="n">
        <v>1699</v>
      </c>
      <c r="E656" s="50" t="n">
        <v>733</v>
      </c>
      <c r="F656" s="50" t="n">
        <v>150</v>
      </c>
      <c r="G656" s="50" t="n">
        <v>814</v>
      </c>
      <c r="H656" s="50" t="n">
        <v>505</v>
      </c>
      <c r="I656" s="50" t="n">
        <v>70</v>
      </c>
      <c r="J656" s="50" t="n">
        <v>876</v>
      </c>
      <c r="K656" s="50" t="n">
        <v>224</v>
      </c>
      <c r="L656" s="50" t="n">
        <v>-14.137</v>
      </c>
      <c r="M656" s="50" t="n">
        <v>433</v>
      </c>
      <c r="N656" s="50" t="n">
        <v>369</v>
      </c>
      <c r="O656" s="50" t="n">
        <v>82</v>
      </c>
      <c r="P656" s="50" t="n">
        <v>18</v>
      </c>
      <c r="Q656" s="50" t="n">
        <v>2</v>
      </c>
      <c r="R656" s="50" t="n">
        <v>2</v>
      </c>
      <c r="S656" s="50" t="n">
        <v>45</v>
      </c>
      <c r="T656" s="50" t="n">
        <v>3</v>
      </c>
      <c r="U656" s="50" t="n">
        <v>4</v>
      </c>
      <c r="V656" s="50" t="n">
        <v>105</v>
      </c>
      <c r="W656" s="50" t="n">
        <v>116.4</v>
      </c>
      <c r="X656" s="50" t="n">
        <v>418</v>
      </c>
      <c r="Y656" s="50" t="n">
        <v>104.976</v>
      </c>
      <c r="Z656" s="50" t="n">
        <v>280</v>
      </c>
      <c r="AA656" s="50" t="n">
        <v>6</v>
      </c>
      <c r="AB656" s="50" t="n">
        <v>61</v>
      </c>
      <c r="AC656" s="50" t="n">
        <v>277</v>
      </c>
      <c r="AD656" s="50" t="n">
        <v>22235.9</v>
      </c>
      <c r="AE656" s="50" t="n">
        <v>95</v>
      </c>
      <c r="AF656" s="50" t="n">
        <v>619</v>
      </c>
      <c r="AG656" s="50" t="n">
        <v>42057.3</v>
      </c>
      <c r="AH656" s="50" t="n">
        <v>13</v>
      </c>
    </row>
    <row r="657" customFormat="false" ht="15" hidden="false" customHeight="false" outlineLevel="0" collapsed="false">
      <c r="A657" s="50" t="s">
        <v>1488</v>
      </c>
      <c r="B657" s="50" t="s">
        <v>166</v>
      </c>
      <c r="C657" s="50" t="s">
        <v>705</v>
      </c>
      <c r="D657" s="50" t="n">
        <v>1536</v>
      </c>
      <c r="E657" s="50" t="n">
        <v>715</v>
      </c>
      <c r="F657" s="50" t="n">
        <v>131</v>
      </c>
      <c r="G657" s="50" t="n">
        <v>673</v>
      </c>
      <c r="H657" s="50" t="n">
        <v>432</v>
      </c>
      <c r="I657" s="50" t="n">
        <v>52</v>
      </c>
      <c r="J657" s="50" t="n">
        <v>855</v>
      </c>
      <c r="K657" s="50" t="n">
        <v>278</v>
      </c>
      <c r="L657" s="50" t="n">
        <v>1.16</v>
      </c>
      <c r="M657" s="50" t="n">
        <v>399</v>
      </c>
      <c r="N657" s="50" t="n">
        <v>345</v>
      </c>
      <c r="O657" s="50" t="n">
        <v>81</v>
      </c>
      <c r="P657" s="50" t="n">
        <v>14</v>
      </c>
      <c r="Q657" s="50" t="n">
        <v>2</v>
      </c>
      <c r="R657" s="50" t="n">
        <v>10</v>
      </c>
      <c r="S657" s="50" t="n">
        <v>46</v>
      </c>
      <c r="T657" s="50" t="n">
        <v>4</v>
      </c>
      <c r="U657" s="50" t="n">
        <v>2</v>
      </c>
      <c r="V657" s="50" t="n">
        <v>68</v>
      </c>
      <c r="W657" s="50" t="n">
        <v>125.2</v>
      </c>
      <c r="X657" s="50" t="n">
        <v>391</v>
      </c>
      <c r="Y657" s="50" t="n">
        <v>119.613</v>
      </c>
      <c r="Z657" s="50" t="n">
        <v>281</v>
      </c>
      <c r="AA657" s="50" t="n">
        <v>11</v>
      </c>
      <c r="AB657" s="50" t="n">
        <v>81</v>
      </c>
      <c r="AC657" s="50" t="n">
        <v>277</v>
      </c>
      <c r="AD657" s="50" t="n">
        <v>23546.4</v>
      </c>
      <c r="AE657" s="50" t="n">
        <v>94</v>
      </c>
      <c r="AF657" s="50" t="n">
        <v>631</v>
      </c>
      <c r="AG657" s="50" t="n">
        <v>43690</v>
      </c>
      <c r="AH657" s="50" t="n">
        <v>27</v>
      </c>
    </row>
    <row r="658" customFormat="false" ht="15" hidden="false" customHeight="false" outlineLevel="0" collapsed="false">
      <c r="A658" s="50" t="s">
        <v>1489</v>
      </c>
      <c r="B658" s="50" t="s">
        <v>166</v>
      </c>
      <c r="C658" s="50" t="s">
        <v>706</v>
      </c>
      <c r="D658" s="50" t="n">
        <v>1346</v>
      </c>
      <c r="E658" s="50" t="n">
        <v>712</v>
      </c>
      <c r="F658" s="50" t="n">
        <v>155</v>
      </c>
      <c r="G658" s="50" t="n">
        <v>650</v>
      </c>
      <c r="H658" s="50" t="n">
        <v>462</v>
      </c>
      <c r="I658" s="50" t="n">
        <v>53</v>
      </c>
      <c r="J658" s="50" t="n">
        <v>696</v>
      </c>
      <c r="K658" s="50" t="n">
        <v>250</v>
      </c>
      <c r="L658" s="50" t="n">
        <v>1.013</v>
      </c>
      <c r="M658" s="50" t="n">
        <v>370</v>
      </c>
      <c r="N658" s="50" t="n">
        <v>350</v>
      </c>
      <c r="O658" s="50" t="n">
        <v>93</v>
      </c>
      <c r="P658" s="50" t="n">
        <v>24</v>
      </c>
      <c r="Q658" s="50" t="n">
        <v>0</v>
      </c>
      <c r="R658" s="50" t="n">
        <v>11</v>
      </c>
      <c r="S658" s="50" t="n">
        <v>17</v>
      </c>
      <c r="T658" s="50" t="n">
        <v>0</v>
      </c>
      <c r="U658" s="50" t="n">
        <v>0</v>
      </c>
      <c r="V658" s="50" t="n">
        <v>78</v>
      </c>
      <c r="W658" s="50" t="n">
        <v>116.1</v>
      </c>
      <c r="X658" s="50" t="n">
        <v>367</v>
      </c>
      <c r="Y658" s="50" t="n">
        <v>95.925</v>
      </c>
      <c r="Z658" s="50" t="n">
        <v>275</v>
      </c>
      <c r="AA658" s="50" t="n">
        <v>10</v>
      </c>
      <c r="AB658" s="50" t="n">
        <v>83</v>
      </c>
      <c r="AC658" s="50" t="n">
        <v>275</v>
      </c>
      <c r="AD658" s="50" t="n">
        <v>23195.6</v>
      </c>
      <c r="AE658" s="50" t="n">
        <v>82</v>
      </c>
      <c r="AF658" s="50" t="n">
        <v>622</v>
      </c>
      <c r="AG658" s="50" t="n">
        <v>45663.6</v>
      </c>
      <c r="AH658" s="50" t="n">
        <v>213</v>
      </c>
    </row>
    <row r="659" customFormat="false" ht="15" hidden="false" customHeight="false" outlineLevel="0" collapsed="false">
      <c r="A659" s="50" t="s">
        <v>1490</v>
      </c>
      <c r="B659" s="50" t="s">
        <v>166</v>
      </c>
      <c r="C659" s="50" t="s">
        <v>707</v>
      </c>
      <c r="D659" s="50" t="n">
        <v>1120</v>
      </c>
      <c r="E659" s="50" t="n">
        <v>580</v>
      </c>
      <c r="F659" s="50" t="n">
        <v>94</v>
      </c>
      <c r="G659" s="50" t="n">
        <v>527</v>
      </c>
      <c r="H659" s="50" t="n">
        <v>359</v>
      </c>
      <c r="I659" s="50" t="n">
        <v>38</v>
      </c>
      <c r="J659" s="50" t="n">
        <v>590</v>
      </c>
      <c r="K659" s="50" t="n">
        <v>220</v>
      </c>
      <c r="L659" s="50" t="n">
        <v>-5.328</v>
      </c>
      <c r="M659" s="50" t="n">
        <v>323</v>
      </c>
      <c r="N659" s="50" t="n">
        <v>298</v>
      </c>
      <c r="O659" s="50" t="n">
        <v>77</v>
      </c>
      <c r="P659" s="50" t="n">
        <v>17</v>
      </c>
      <c r="Q659" s="50" t="n">
        <v>0</v>
      </c>
      <c r="R659" s="50" t="n">
        <v>6</v>
      </c>
      <c r="S659" s="50" t="n">
        <v>12</v>
      </c>
      <c r="T659" s="50" t="n">
        <v>8</v>
      </c>
      <c r="U659" s="50" t="n">
        <v>1</v>
      </c>
      <c r="V659" s="50" t="n">
        <v>45</v>
      </c>
      <c r="W659" s="50" t="n">
        <v>94.95</v>
      </c>
      <c r="X659" s="50" t="n">
        <v>315</v>
      </c>
      <c r="Y659" s="50" t="n">
        <v>86.109</v>
      </c>
      <c r="Z659" s="50" t="n">
        <v>258</v>
      </c>
      <c r="AA659" s="50" t="n">
        <v>6</v>
      </c>
      <c r="AB659" s="50" t="n">
        <v>91</v>
      </c>
      <c r="AC659" s="50" t="n">
        <v>255</v>
      </c>
      <c r="AD659" s="50" t="n">
        <v>21363.1</v>
      </c>
      <c r="AE659" s="50" t="n">
        <v>67</v>
      </c>
      <c r="AF659" s="50" t="n">
        <v>501</v>
      </c>
      <c r="AG659" s="50" t="n">
        <v>36460.3</v>
      </c>
      <c r="AH659" s="50" t="n">
        <v>135</v>
      </c>
    </row>
    <row r="660" customFormat="false" ht="15" hidden="false" customHeight="false" outlineLevel="0" collapsed="false">
      <c r="A660" s="50" t="s">
        <v>1491</v>
      </c>
      <c r="B660" s="50" t="s">
        <v>166</v>
      </c>
      <c r="C660" s="50" t="s">
        <v>708</v>
      </c>
      <c r="D660" s="50" t="n">
        <v>1109</v>
      </c>
      <c r="E660" s="50" t="n">
        <v>476</v>
      </c>
      <c r="F660" s="50" t="n">
        <v>76</v>
      </c>
      <c r="G660" s="50" t="n">
        <v>529</v>
      </c>
      <c r="H660" s="50" t="n">
        <v>292</v>
      </c>
      <c r="I660" s="50" t="n">
        <v>26</v>
      </c>
      <c r="J660" s="50" t="n">
        <v>576</v>
      </c>
      <c r="K660" s="50" t="n">
        <v>183</v>
      </c>
      <c r="L660" s="50" t="n">
        <v>-10.839</v>
      </c>
      <c r="M660" s="50" t="n">
        <v>286</v>
      </c>
      <c r="N660" s="50" t="n">
        <v>261</v>
      </c>
      <c r="O660" s="50" t="n">
        <v>62</v>
      </c>
      <c r="P660" s="50" t="n">
        <v>10</v>
      </c>
      <c r="Q660" s="50" t="n">
        <v>1</v>
      </c>
      <c r="R660" s="50" t="n">
        <v>3</v>
      </c>
      <c r="S660" s="50" t="n">
        <v>22</v>
      </c>
      <c r="T660" s="50" t="n">
        <v>2</v>
      </c>
      <c r="U660" s="50" t="n">
        <v>0</v>
      </c>
      <c r="V660" s="50" t="n">
        <v>54</v>
      </c>
      <c r="W660" s="50" t="n">
        <v>80.1</v>
      </c>
      <c r="X660" s="50" t="n">
        <v>282</v>
      </c>
      <c r="Y660" s="50" t="n">
        <v>80.533</v>
      </c>
      <c r="Z660" s="50" t="n">
        <v>208</v>
      </c>
      <c r="AA660" s="50" t="n">
        <v>4</v>
      </c>
      <c r="AB660" s="50" t="n">
        <v>69</v>
      </c>
      <c r="AC660" s="50" t="n">
        <v>206</v>
      </c>
      <c r="AD660" s="50" t="n">
        <v>17821.9</v>
      </c>
      <c r="AE660" s="50" t="n">
        <v>68</v>
      </c>
      <c r="AF660" s="50" t="n">
        <v>403</v>
      </c>
      <c r="AG660" s="50" t="n">
        <v>27966.9</v>
      </c>
      <c r="AH660" s="50" t="n">
        <v>48</v>
      </c>
    </row>
    <row r="661" customFormat="false" ht="15" hidden="false" customHeight="false" outlineLevel="0" collapsed="false">
      <c r="A661" s="50" t="s">
        <v>1492</v>
      </c>
      <c r="B661" s="50" t="s">
        <v>166</v>
      </c>
      <c r="C661" s="50" t="s">
        <v>709</v>
      </c>
      <c r="D661" s="50" t="n">
        <v>1102</v>
      </c>
      <c r="E661" s="50" t="n">
        <v>534</v>
      </c>
      <c r="F661" s="50" t="n">
        <v>110</v>
      </c>
      <c r="G661" s="50" t="n">
        <v>537</v>
      </c>
      <c r="H661" s="50" t="n">
        <v>380</v>
      </c>
      <c r="I661" s="50" t="n">
        <v>52</v>
      </c>
      <c r="J661" s="50" t="n">
        <v>558</v>
      </c>
      <c r="K661" s="50" t="n">
        <v>153</v>
      </c>
      <c r="L661" s="50" t="n">
        <v>4.259</v>
      </c>
      <c r="M661" s="50" t="n">
        <v>278</v>
      </c>
      <c r="N661" s="50" t="n">
        <v>245</v>
      </c>
      <c r="O661" s="50" t="n">
        <v>60</v>
      </c>
      <c r="P661" s="50" t="n">
        <v>8</v>
      </c>
      <c r="Q661" s="50" t="n">
        <v>2</v>
      </c>
      <c r="R661" s="50" t="n">
        <v>11</v>
      </c>
      <c r="S661" s="50" t="n">
        <v>26</v>
      </c>
      <c r="T661" s="50" t="n">
        <v>3</v>
      </c>
      <c r="U661" s="50" t="n">
        <v>3</v>
      </c>
      <c r="V661" s="50" t="n">
        <v>65</v>
      </c>
      <c r="W661" s="50" t="n">
        <v>90.6</v>
      </c>
      <c r="X661" s="50" t="n">
        <v>274</v>
      </c>
      <c r="Y661" s="50" t="n">
        <v>89.594</v>
      </c>
      <c r="Z661" s="50" t="n">
        <v>184</v>
      </c>
      <c r="AA661" s="50" t="n">
        <v>13</v>
      </c>
      <c r="AB661" s="50" t="n">
        <v>73</v>
      </c>
      <c r="AC661" s="50" t="n">
        <v>182</v>
      </c>
      <c r="AD661" s="50" t="n">
        <v>16111.3</v>
      </c>
      <c r="AE661" s="50" t="n">
        <v>59</v>
      </c>
      <c r="AF661" s="50" t="n">
        <v>460</v>
      </c>
      <c r="AG661" s="50" t="n">
        <v>35271.5</v>
      </c>
      <c r="AH661" s="50" t="n">
        <v>309</v>
      </c>
    </row>
    <row r="662" customFormat="false" ht="15" hidden="false" customHeight="false" outlineLevel="0" collapsed="false">
      <c r="A662" s="50" t="s">
        <v>1493</v>
      </c>
      <c r="B662" s="50" t="s">
        <v>166</v>
      </c>
      <c r="C662" s="50" t="s">
        <v>710</v>
      </c>
      <c r="D662" s="50" t="n">
        <v>943</v>
      </c>
      <c r="E662" s="50" t="n">
        <v>518</v>
      </c>
      <c r="F662" s="50" t="n">
        <v>114</v>
      </c>
      <c r="G662" s="50" t="n">
        <v>448</v>
      </c>
      <c r="H662" s="50" t="n">
        <v>346</v>
      </c>
      <c r="I662" s="50" t="n">
        <v>52</v>
      </c>
      <c r="J662" s="50" t="n">
        <v>493</v>
      </c>
      <c r="K662" s="50" t="n">
        <v>172</v>
      </c>
      <c r="L662" s="50" t="n">
        <v>9.261</v>
      </c>
      <c r="M662" s="50" t="n">
        <v>262</v>
      </c>
      <c r="N662" s="50" t="n">
        <v>235</v>
      </c>
      <c r="O662" s="50" t="n">
        <v>61</v>
      </c>
      <c r="P662" s="50" t="n">
        <v>8</v>
      </c>
      <c r="Q662" s="50" t="n">
        <v>3</v>
      </c>
      <c r="R662" s="50" t="n">
        <v>14</v>
      </c>
      <c r="S662" s="50" t="n">
        <v>23</v>
      </c>
      <c r="T662" s="50" t="n">
        <v>1</v>
      </c>
      <c r="U662" s="50" t="n">
        <v>1</v>
      </c>
      <c r="V662" s="50" t="n">
        <v>53</v>
      </c>
      <c r="W662" s="50" t="n">
        <v>92</v>
      </c>
      <c r="X662" s="50" t="n">
        <v>260</v>
      </c>
      <c r="Y662" s="50" t="n">
        <v>85.612</v>
      </c>
      <c r="Z662" s="50" t="n">
        <v>185</v>
      </c>
      <c r="AA662" s="50" t="n">
        <v>20</v>
      </c>
      <c r="AB662" s="50" t="n">
        <v>78</v>
      </c>
      <c r="AC662" s="50" t="n">
        <v>185</v>
      </c>
      <c r="AD662" s="50" t="n">
        <v>16163.4</v>
      </c>
      <c r="AE662" s="50" t="n">
        <v>61</v>
      </c>
      <c r="AF662" s="50" t="n">
        <v>445</v>
      </c>
      <c r="AG662" s="50" t="n">
        <v>32951.9</v>
      </c>
      <c r="AH662" s="50" t="n">
        <v>176</v>
      </c>
    </row>
    <row r="663" customFormat="false" ht="15" hidden="false" customHeight="false" outlineLevel="0" collapsed="false">
      <c r="A663" s="50" t="s">
        <v>1494</v>
      </c>
      <c r="B663" s="50" t="s">
        <v>166</v>
      </c>
      <c r="C663" s="50" t="s">
        <v>465</v>
      </c>
      <c r="D663" s="50" t="n">
        <v>664</v>
      </c>
      <c r="E663" s="50" t="n">
        <v>296</v>
      </c>
      <c r="F663" s="50" t="n">
        <v>64</v>
      </c>
      <c r="G663" s="50" t="n">
        <v>306</v>
      </c>
      <c r="H663" s="50" t="n">
        <v>201</v>
      </c>
      <c r="I663" s="50" t="n">
        <v>28</v>
      </c>
      <c r="J663" s="50" t="n">
        <v>355</v>
      </c>
      <c r="K663" s="50" t="n">
        <v>93</v>
      </c>
      <c r="L663" s="50" t="n">
        <v>-3.084</v>
      </c>
      <c r="M663" s="50" t="n">
        <v>160</v>
      </c>
      <c r="N663" s="50" t="n">
        <v>141</v>
      </c>
      <c r="O663" s="50" t="n">
        <v>33</v>
      </c>
      <c r="P663" s="50" t="n">
        <v>7</v>
      </c>
      <c r="Q663" s="50" t="n">
        <v>1</v>
      </c>
      <c r="R663" s="50" t="n">
        <v>2</v>
      </c>
      <c r="S663" s="50" t="n">
        <v>14</v>
      </c>
      <c r="T663" s="50" t="n">
        <v>1</v>
      </c>
      <c r="U663" s="50" t="n">
        <v>1</v>
      </c>
      <c r="V663" s="50" t="n">
        <v>44</v>
      </c>
      <c r="W663" s="50" t="n">
        <v>45.55</v>
      </c>
      <c r="X663" s="50" t="n">
        <v>156</v>
      </c>
      <c r="Y663" s="50" t="n">
        <v>47.136</v>
      </c>
      <c r="Z663" s="50" t="n">
        <v>101</v>
      </c>
      <c r="AA663" s="50" t="n">
        <v>10</v>
      </c>
      <c r="AB663" s="50" t="n">
        <v>39</v>
      </c>
      <c r="AC663" s="50" t="n">
        <v>101</v>
      </c>
      <c r="AD663" s="50" t="n">
        <v>8793.8</v>
      </c>
      <c r="AE663" s="50" t="n">
        <v>34</v>
      </c>
      <c r="AF663" s="50" t="n">
        <v>254</v>
      </c>
      <c r="AG663" s="50" t="n">
        <v>18048.3</v>
      </c>
      <c r="AH663" s="50" t="n">
        <v>34</v>
      </c>
    </row>
    <row r="664" customFormat="false" ht="15" hidden="false" customHeight="false" outlineLevel="0" collapsed="false">
      <c r="A664" s="50" t="s">
        <v>1495</v>
      </c>
      <c r="B664" s="50" t="s">
        <v>166</v>
      </c>
      <c r="C664" s="50" t="s">
        <v>478</v>
      </c>
      <c r="D664" s="50" t="n">
        <v>552</v>
      </c>
      <c r="E664" s="50" t="n">
        <v>232</v>
      </c>
      <c r="F664" s="50" t="n">
        <v>28</v>
      </c>
      <c r="G664" s="50" t="n">
        <v>251</v>
      </c>
      <c r="H664" s="50" t="n">
        <v>156</v>
      </c>
      <c r="I664" s="50" t="n">
        <v>3</v>
      </c>
      <c r="J664" s="50" t="n">
        <v>293</v>
      </c>
      <c r="K664" s="50" t="n">
        <v>76</v>
      </c>
      <c r="L664" s="50" t="n">
        <v>3.174</v>
      </c>
      <c r="M664" s="50" t="n">
        <v>145</v>
      </c>
      <c r="N664" s="50" t="n">
        <v>125</v>
      </c>
      <c r="O664" s="50" t="n">
        <v>36</v>
      </c>
      <c r="P664" s="50" t="n">
        <v>7</v>
      </c>
      <c r="Q664" s="50" t="n">
        <v>0</v>
      </c>
      <c r="R664" s="50" t="n">
        <v>4</v>
      </c>
      <c r="S664" s="50" t="n">
        <v>16</v>
      </c>
      <c r="T664" s="50" t="n">
        <v>3</v>
      </c>
      <c r="U664" s="50" t="n">
        <v>1</v>
      </c>
      <c r="V664" s="50" t="n">
        <v>16</v>
      </c>
      <c r="W664" s="50" t="n">
        <v>51.15</v>
      </c>
      <c r="X664" s="50" t="n">
        <v>142</v>
      </c>
      <c r="Y664" s="50" t="n">
        <v>49.206</v>
      </c>
      <c r="Z664" s="50" t="n">
        <v>110</v>
      </c>
      <c r="AA664" s="50" t="n">
        <v>4</v>
      </c>
      <c r="AB664" s="50" t="n">
        <v>22</v>
      </c>
      <c r="AC664" s="50" t="n">
        <v>109</v>
      </c>
      <c r="AD664" s="50" t="n">
        <v>9039.7</v>
      </c>
      <c r="AE664" s="50" t="n">
        <v>48</v>
      </c>
      <c r="AF664" s="50" t="n">
        <v>207</v>
      </c>
      <c r="AG664" s="50" t="n">
        <v>14148.7</v>
      </c>
      <c r="AH664" s="50" t="n">
        <v>9</v>
      </c>
    </row>
    <row r="665" customFormat="false" ht="15" hidden="false" customHeight="false" outlineLevel="0" collapsed="false">
      <c r="A665" s="50" t="s">
        <v>1496</v>
      </c>
      <c r="B665" s="50" t="s">
        <v>166</v>
      </c>
      <c r="C665" s="50" t="s">
        <v>711</v>
      </c>
      <c r="D665" s="50" t="n">
        <v>411</v>
      </c>
      <c r="E665" s="50" t="n">
        <v>187</v>
      </c>
      <c r="F665" s="50" t="n">
        <v>37</v>
      </c>
      <c r="G665" s="50" t="n">
        <v>204</v>
      </c>
      <c r="H665" s="50" t="n">
        <v>137</v>
      </c>
      <c r="I665" s="50" t="n">
        <v>15</v>
      </c>
      <c r="J665" s="50" t="n">
        <v>199</v>
      </c>
      <c r="K665" s="50" t="n">
        <v>45</v>
      </c>
      <c r="L665" s="50" t="n">
        <v>-2.516</v>
      </c>
      <c r="M665" s="50" t="n">
        <v>97</v>
      </c>
      <c r="N665" s="50" t="n">
        <v>88</v>
      </c>
      <c r="O665" s="50" t="n">
        <v>19</v>
      </c>
      <c r="P665" s="50" t="n">
        <v>7</v>
      </c>
      <c r="Q665" s="50" t="n">
        <v>0</v>
      </c>
      <c r="R665" s="50" t="n">
        <v>2</v>
      </c>
      <c r="S665" s="50" t="n">
        <v>9</v>
      </c>
      <c r="T665" s="50" t="n">
        <v>0</v>
      </c>
      <c r="U665" s="50" t="n">
        <v>0</v>
      </c>
      <c r="V665" s="50" t="n">
        <v>29</v>
      </c>
      <c r="W665" s="50" t="n">
        <v>28.05</v>
      </c>
      <c r="X665" s="50" t="n">
        <v>95</v>
      </c>
      <c r="Y665" s="50" t="n">
        <v>25.654</v>
      </c>
      <c r="Z665" s="50" t="n">
        <v>59</v>
      </c>
      <c r="AA665" s="50" t="n">
        <v>5</v>
      </c>
      <c r="AB665" s="50" t="n">
        <v>12</v>
      </c>
      <c r="AC665" s="50" t="n">
        <v>59</v>
      </c>
      <c r="AD665" s="50" t="n">
        <v>4954.2</v>
      </c>
      <c r="AE665" s="50" t="n">
        <v>26</v>
      </c>
      <c r="AF665" s="50" t="n">
        <v>155</v>
      </c>
      <c r="AG665" s="50" t="n">
        <v>11103.3</v>
      </c>
      <c r="AH665" s="50" t="n">
        <v>36</v>
      </c>
    </row>
    <row r="666" customFormat="false" ht="15" hidden="false" customHeight="false" outlineLevel="0" collapsed="false">
      <c r="A666" s="50" t="s">
        <v>1497</v>
      </c>
      <c r="B666" s="50" t="s">
        <v>166</v>
      </c>
      <c r="C666" s="50" t="s">
        <v>175</v>
      </c>
      <c r="D666" s="50" t="n">
        <v>311</v>
      </c>
      <c r="E666" s="50" t="n">
        <v>176</v>
      </c>
      <c r="F666" s="50" t="n">
        <v>55</v>
      </c>
      <c r="G666" s="50" t="n">
        <v>129</v>
      </c>
      <c r="H666" s="50" t="n">
        <v>89</v>
      </c>
      <c r="I666" s="50" t="n">
        <v>15</v>
      </c>
      <c r="J666" s="50" t="n">
        <v>182</v>
      </c>
      <c r="K666" s="50" t="n">
        <v>87</v>
      </c>
      <c r="L666" s="50" t="n">
        <v>-9.331</v>
      </c>
      <c r="M666" s="50" t="n">
        <v>84</v>
      </c>
      <c r="N666" s="50" t="n">
        <v>78</v>
      </c>
      <c r="O666" s="50" t="n">
        <v>11</v>
      </c>
      <c r="P666" s="50" t="n">
        <v>2</v>
      </c>
      <c r="Q666" s="50" t="n">
        <v>0</v>
      </c>
      <c r="R666" s="50" t="n">
        <v>1</v>
      </c>
      <c r="S666" s="50" t="n">
        <v>3</v>
      </c>
      <c r="T666" s="50" t="n">
        <v>1</v>
      </c>
      <c r="U666" s="50" t="n">
        <v>1</v>
      </c>
      <c r="V666" s="50" t="n">
        <v>28</v>
      </c>
      <c r="W666" s="50" t="n">
        <v>14.5</v>
      </c>
      <c r="X666" s="50" t="n">
        <v>83</v>
      </c>
      <c r="Y666" s="50" t="n">
        <v>15.702</v>
      </c>
      <c r="Z666" s="50" t="n">
        <v>52</v>
      </c>
      <c r="AA666" s="50" t="n">
        <v>2</v>
      </c>
      <c r="AB666" s="50" t="n">
        <v>8</v>
      </c>
      <c r="AC666" s="50" t="n">
        <v>52</v>
      </c>
      <c r="AD666" s="50" t="n">
        <v>4224.2</v>
      </c>
      <c r="AE666" s="50" t="n">
        <v>16</v>
      </c>
      <c r="AF666" s="50" t="n">
        <v>151</v>
      </c>
      <c r="AG666" s="50" t="n">
        <v>11196.6</v>
      </c>
      <c r="AH666" s="50" t="n">
        <v>64</v>
      </c>
    </row>
    <row r="667" customFormat="false" ht="15" hidden="false" customHeight="false" outlineLevel="0" collapsed="false">
      <c r="A667" s="50" t="s">
        <v>1498</v>
      </c>
      <c r="B667" s="50" t="s">
        <v>166</v>
      </c>
      <c r="C667" s="50" t="s">
        <v>785</v>
      </c>
      <c r="D667" s="50" t="n">
        <v>142</v>
      </c>
      <c r="E667" s="50" t="n">
        <v>82</v>
      </c>
      <c r="F667" s="50" t="n">
        <v>27</v>
      </c>
      <c r="G667" s="50" t="n">
        <v>69</v>
      </c>
      <c r="H667" s="50" t="n">
        <v>53</v>
      </c>
      <c r="I667" s="50" t="n">
        <v>12</v>
      </c>
      <c r="J667" s="50" t="n">
        <v>73</v>
      </c>
      <c r="K667" s="50" t="n">
        <v>29</v>
      </c>
      <c r="L667" s="50" t="n">
        <v>-5.102</v>
      </c>
      <c r="M667" s="50" t="n">
        <v>40</v>
      </c>
      <c r="N667" s="50" t="n">
        <v>37</v>
      </c>
      <c r="O667" s="50" t="n">
        <v>4</v>
      </c>
      <c r="P667" s="50" t="n">
        <v>1</v>
      </c>
      <c r="Q667" s="50" t="n">
        <v>0</v>
      </c>
      <c r="R667" s="50" t="n">
        <v>1</v>
      </c>
      <c r="S667" s="50" t="n">
        <v>2</v>
      </c>
      <c r="T667" s="50" t="n">
        <v>0</v>
      </c>
      <c r="U667" s="50" t="n">
        <v>0</v>
      </c>
      <c r="V667" s="50" t="n">
        <v>13</v>
      </c>
      <c r="W667" s="50" t="n">
        <v>6.45</v>
      </c>
      <c r="X667" s="50" t="n">
        <v>39</v>
      </c>
      <c r="Y667" s="50" t="n">
        <v>8.467</v>
      </c>
      <c r="Z667" s="50" t="n">
        <v>25</v>
      </c>
      <c r="AA667" s="50" t="n">
        <v>1</v>
      </c>
      <c r="AB667" s="50" t="n">
        <v>6</v>
      </c>
      <c r="AC667" s="50" t="n">
        <v>25</v>
      </c>
      <c r="AD667" s="50" t="n">
        <v>2060.4</v>
      </c>
      <c r="AE667" s="50" t="n">
        <v>6</v>
      </c>
      <c r="AF667" s="50" t="n">
        <v>72</v>
      </c>
      <c r="AG667" s="50" t="n">
        <v>5335.6</v>
      </c>
      <c r="AH667" s="50" t="n">
        <v>27</v>
      </c>
    </row>
    <row r="668" customFormat="false" ht="15" hidden="false" customHeight="false" outlineLevel="0" collapsed="false">
      <c r="A668" s="50" t="s">
        <v>1499</v>
      </c>
      <c r="B668" s="50" t="s">
        <v>166</v>
      </c>
      <c r="C668" s="50" t="s">
        <v>610</v>
      </c>
      <c r="D668" s="50" t="n">
        <v>94</v>
      </c>
      <c r="E668" s="50" t="n">
        <v>53</v>
      </c>
      <c r="F668" s="50" t="n">
        <v>12</v>
      </c>
      <c r="G668" s="50" t="n">
        <v>48</v>
      </c>
      <c r="H668" s="50" t="n">
        <v>37</v>
      </c>
      <c r="I668" s="50" t="n">
        <v>6</v>
      </c>
      <c r="J668" s="50" t="n">
        <v>42</v>
      </c>
      <c r="K668" s="50" t="n">
        <v>15</v>
      </c>
      <c r="L668" s="50" t="n">
        <v>-0.133</v>
      </c>
      <c r="M668" s="50" t="n">
        <v>25</v>
      </c>
      <c r="N668" s="50" t="n">
        <v>22</v>
      </c>
      <c r="O668" s="50" t="n">
        <v>6</v>
      </c>
      <c r="P668" s="50" t="n">
        <v>2</v>
      </c>
      <c r="Q668" s="50" t="n">
        <v>0</v>
      </c>
      <c r="R668" s="50" t="n">
        <v>0</v>
      </c>
      <c r="S668" s="50" t="n">
        <v>3</v>
      </c>
      <c r="T668" s="50" t="n">
        <v>0</v>
      </c>
      <c r="U668" s="50" t="n">
        <v>0</v>
      </c>
      <c r="V668" s="50" t="n">
        <v>6</v>
      </c>
      <c r="W668" s="50" t="n">
        <v>6.95</v>
      </c>
      <c r="X668" s="50" t="n">
        <v>24</v>
      </c>
      <c r="Y668" s="50" t="n">
        <v>5.76</v>
      </c>
      <c r="Z668" s="50" t="n">
        <v>16</v>
      </c>
      <c r="AA668" s="50" t="n">
        <v>0</v>
      </c>
      <c r="AB668" s="50" t="n">
        <v>4</v>
      </c>
      <c r="AC668" s="50" t="n">
        <v>15</v>
      </c>
      <c r="AD668" s="50" t="n">
        <v>1255.1</v>
      </c>
      <c r="AE668" s="50" t="n">
        <v>2</v>
      </c>
      <c r="AF668" s="50" t="n">
        <v>43</v>
      </c>
      <c r="AG668" s="50" t="n">
        <v>3034</v>
      </c>
      <c r="AH668" s="50" t="n">
        <v>3</v>
      </c>
    </row>
    <row r="669" customFormat="false" ht="15" hidden="false" customHeight="false" outlineLevel="0" collapsed="false">
      <c r="A669" s="50" t="s">
        <v>1500</v>
      </c>
      <c r="B669" s="50" t="s">
        <v>166</v>
      </c>
      <c r="C669" s="50" t="s">
        <v>786</v>
      </c>
      <c r="D669" s="50" t="n">
        <v>42</v>
      </c>
      <c r="E669" s="50" t="n">
        <v>20</v>
      </c>
      <c r="F669" s="50" t="n">
        <v>6</v>
      </c>
      <c r="G669" s="50" t="n">
        <v>21</v>
      </c>
      <c r="H669" s="50" t="n">
        <v>14</v>
      </c>
      <c r="I669" s="50" t="n">
        <v>4</v>
      </c>
      <c r="J669" s="50" t="n">
        <v>21</v>
      </c>
      <c r="K669" s="50" t="n">
        <v>6</v>
      </c>
      <c r="L669" s="50" t="n">
        <v>-2.226</v>
      </c>
      <c r="M669" s="50" t="n">
        <v>12</v>
      </c>
      <c r="N669" s="50" t="n">
        <v>11</v>
      </c>
      <c r="O669" s="50" t="n">
        <v>1</v>
      </c>
      <c r="P669" s="50" t="n">
        <v>0</v>
      </c>
      <c r="Q669" s="50" t="n">
        <v>0</v>
      </c>
      <c r="R669" s="50" t="n">
        <v>0</v>
      </c>
      <c r="S669" s="50" t="n">
        <v>1</v>
      </c>
      <c r="T669" s="50" t="n">
        <v>0</v>
      </c>
      <c r="U669" s="50" t="n">
        <v>0</v>
      </c>
      <c r="V669" s="50" t="n">
        <v>3</v>
      </c>
      <c r="W669" s="50" t="n">
        <v>1.6</v>
      </c>
      <c r="X669" s="50" t="n">
        <v>12</v>
      </c>
      <c r="Y669" s="50" t="n">
        <v>2.481</v>
      </c>
      <c r="Z669" s="50" t="n">
        <v>8</v>
      </c>
      <c r="AA669" s="50" t="n">
        <v>0</v>
      </c>
      <c r="AB669" s="50" t="n">
        <v>2</v>
      </c>
      <c r="AC669" s="50" t="n">
        <v>8</v>
      </c>
      <c r="AD669" s="50" t="n">
        <v>615.2</v>
      </c>
      <c r="AE669" s="50" t="n">
        <v>0</v>
      </c>
      <c r="AF669" s="50" t="n">
        <v>16</v>
      </c>
      <c r="AG669" s="50" t="n">
        <v>1185.1</v>
      </c>
      <c r="AH669" s="50" t="n">
        <v>6</v>
      </c>
    </row>
    <row r="670" customFormat="false" ht="15" hidden="false" customHeight="false" outlineLevel="0" collapsed="false">
      <c r="A670" s="50" t="s">
        <v>1501</v>
      </c>
      <c r="B670" s="50" t="s">
        <v>166</v>
      </c>
      <c r="C670" s="50" t="s">
        <v>787</v>
      </c>
      <c r="D670" s="50" t="n">
        <v>49</v>
      </c>
      <c r="E670" s="50" t="n">
        <v>25</v>
      </c>
      <c r="F670" s="50" t="n">
        <v>7</v>
      </c>
      <c r="G670" s="50" t="n">
        <v>28</v>
      </c>
      <c r="H670" s="50" t="n">
        <v>22</v>
      </c>
      <c r="I670" s="50" t="n">
        <v>5</v>
      </c>
      <c r="J670" s="50" t="n">
        <v>21</v>
      </c>
      <c r="K670" s="50" t="n">
        <v>3</v>
      </c>
      <c r="L670" s="50" t="n">
        <v>0.546</v>
      </c>
      <c r="M670" s="50" t="n">
        <v>11</v>
      </c>
      <c r="N670" s="50" t="n">
        <v>9</v>
      </c>
      <c r="O670" s="50" t="n">
        <v>2</v>
      </c>
      <c r="P670" s="50" t="n">
        <v>0</v>
      </c>
      <c r="Q670" s="50" t="n">
        <v>0</v>
      </c>
      <c r="R670" s="50" t="n">
        <v>1</v>
      </c>
      <c r="S670" s="50" t="n">
        <v>2</v>
      </c>
      <c r="T670" s="50" t="n">
        <v>0</v>
      </c>
      <c r="U670" s="50" t="n">
        <v>0</v>
      </c>
      <c r="V670" s="50" t="n">
        <v>3</v>
      </c>
      <c r="W670" s="50" t="n">
        <v>4.3</v>
      </c>
      <c r="X670" s="50" t="n">
        <v>11</v>
      </c>
      <c r="Y670" s="50" t="n">
        <v>3.105</v>
      </c>
      <c r="Z670" s="50" t="n">
        <v>6</v>
      </c>
      <c r="AA670" s="50" t="n">
        <v>1</v>
      </c>
      <c r="AB670" s="50" t="n">
        <v>2</v>
      </c>
      <c r="AC670" s="50" t="n">
        <v>6</v>
      </c>
      <c r="AD670" s="50" t="n">
        <v>538.5</v>
      </c>
      <c r="AE670" s="50" t="n">
        <v>1</v>
      </c>
      <c r="AF670" s="50" t="n">
        <v>22</v>
      </c>
      <c r="AG670" s="50" t="n">
        <v>1617</v>
      </c>
      <c r="AH670" s="50" t="n">
        <v>6</v>
      </c>
    </row>
    <row r="671" customFormat="false" ht="15" hidden="false" customHeight="false" outlineLevel="0" collapsed="false">
      <c r="A671" s="50" t="s">
        <v>1502</v>
      </c>
      <c r="B671" s="50" t="s">
        <v>166</v>
      </c>
      <c r="C671" s="50" t="s">
        <v>448</v>
      </c>
      <c r="D671" s="50" t="n">
        <v>31</v>
      </c>
      <c r="E671" s="50" t="n">
        <v>16</v>
      </c>
      <c r="F671" s="50" t="n">
        <v>0</v>
      </c>
      <c r="G671" s="50" t="n">
        <v>14</v>
      </c>
      <c r="H671" s="50" t="n">
        <v>12</v>
      </c>
      <c r="I671" s="50" t="n">
        <v>0</v>
      </c>
      <c r="J671" s="50" t="n">
        <v>17</v>
      </c>
      <c r="K671" s="50" t="n">
        <v>4</v>
      </c>
      <c r="L671" s="50" t="n">
        <v>-0.496</v>
      </c>
      <c r="M671" s="50" t="n">
        <v>11</v>
      </c>
      <c r="N671" s="50" t="n">
        <v>10</v>
      </c>
      <c r="O671" s="50" t="n">
        <v>3</v>
      </c>
      <c r="P671" s="50" t="n">
        <v>1</v>
      </c>
      <c r="Q671" s="50" t="n">
        <v>0</v>
      </c>
      <c r="R671" s="50" t="n">
        <v>0</v>
      </c>
      <c r="S671" s="50" t="n">
        <v>0</v>
      </c>
      <c r="T671" s="50" t="n">
        <v>0</v>
      </c>
      <c r="U671" s="50" t="n">
        <v>1</v>
      </c>
      <c r="V671" s="50" t="n">
        <v>0</v>
      </c>
      <c r="W671" s="50" t="n">
        <v>3.05</v>
      </c>
      <c r="X671" s="50" t="n">
        <v>11</v>
      </c>
      <c r="Y671" s="50" t="n">
        <v>2.977</v>
      </c>
      <c r="Z671" s="50" t="n">
        <v>11</v>
      </c>
      <c r="AA671" s="50" t="n">
        <v>0</v>
      </c>
      <c r="AB671" s="50" t="n">
        <v>4</v>
      </c>
      <c r="AC671" s="50" t="n">
        <v>11</v>
      </c>
      <c r="AD671" s="50" t="n">
        <v>941.9</v>
      </c>
      <c r="AE671" s="50" t="n">
        <v>4</v>
      </c>
      <c r="AF671" s="50" t="n">
        <v>15</v>
      </c>
      <c r="AG671" s="50" t="n">
        <v>1022</v>
      </c>
      <c r="AH671" s="50" t="n">
        <v>0</v>
      </c>
    </row>
    <row r="672" customFormat="false" ht="15" hidden="false" customHeight="false" outlineLevel="0" collapsed="false">
      <c r="A672" s="50" t="s">
        <v>1503</v>
      </c>
      <c r="B672" s="50" t="s">
        <v>168</v>
      </c>
      <c r="C672" s="50" t="s">
        <v>712</v>
      </c>
      <c r="D672" s="50" t="n">
        <v>2568</v>
      </c>
      <c r="E672" s="50" t="n">
        <v>1312</v>
      </c>
      <c r="F672" s="50" t="n">
        <v>274</v>
      </c>
      <c r="G672" s="50" t="n">
        <v>1311</v>
      </c>
      <c r="H672" s="50" t="n">
        <v>950</v>
      </c>
      <c r="I672" s="50" t="n">
        <v>139</v>
      </c>
      <c r="J672" s="50" t="n">
        <v>1249</v>
      </c>
      <c r="K672" s="50" t="n">
        <v>362</v>
      </c>
      <c r="L672" s="50" t="n">
        <v>-2.416</v>
      </c>
      <c r="M672" s="50" t="n">
        <v>655</v>
      </c>
      <c r="N672" s="50" t="n">
        <v>593</v>
      </c>
      <c r="O672" s="50" t="n">
        <v>154</v>
      </c>
      <c r="P672" s="50" t="n">
        <v>36</v>
      </c>
      <c r="Q672" s="50" t="n">
        <v>4</v>
      </c>
      <c r="R672" s="50" t="n">
        <v>14</v>
      </c>
      <c r="S672" s="50" t="n">
        <v>51</v>
      </c>
      <c r="T672" s="50" t="n">
        <v>7</v>
      </c>
      <c r="U672" s="50" t="n">
        <v>4</v>
      </c>
      <c r="V672" s="50" t="n">
        <v>149</v>
      </c>
      <c r="W672" s="50" t="n">
        <v>207.7</v>
      </c>
      <c r="X672" s="50" t="n">
        <v>652</v>
      </c>
      <c r="Y672" s="50" t="n">
        <v>220.599</v>
      </c>
      <c r="Z672" s="50" t="n">
        <v>448</v>
      </c>
      <c r="AA672" s="50" t="n">
        <v>40</v>
      </c>
      <c r="AB672" s="50" t="n">
        <v>226</v>
      </c>
      <c r="AC672" s="50" t="n">
        <v>447</v>
      </c>
      <c r="AD672" s="50" t="n">
        <v>41151.3</v>
      </c>
      <c r="AE672" s="50" t="n">
        <v>164</v>
      </c>
      <c r="AF672" s="50" t="n">
        <v>1111</v>
      </c>
      <c r="AG672" s="50" t="n">
        <v>80527</v>
      </c>
      <c r="AH672" s="50" t="n">
        <v>324</v>
      </c>
    </row>
    <row r="673" customFormat="false" ht="15" hidden="false" customHeight="false" outlineLevel="0" collapsed="false">
      <c r="A673" s="50" t="s">
        <v>1504</v>
      </c>
      <c r="B673" s="50" t="s">
        <v>168</v>
      </c>
      <c r="C673" s="50" t="s">
        <v>713</v>
      </c>
      <c r="D673" s="50" t="n">
        <v>2338</v>
      </c>
      <c r="E673" s="50" t="n">
        <v>1160</v>
      </c>
      <c r="F673" s="50" t="n">
        <v>380</v>
      </c>
      <c r="G673" s="50" t="n">
        <v>1051</v>
      </c>
      <c r="H673" s="50" t="n">
        <v>704</v>
      </c>
      <c r="I673" s="50" t="n">
        <v>132</v>
      </c>
      <c r="J673" s="50" t="n">
        <v>1286</v>
      </c>
      <c r="K673" s="50" t="n">
        <v>456</v>
      </c>
      <c r="L673" s="50" t="n">
        <v>-3.95</v>
      </c>
      <c r="M673" s="50" t="n">
        <v>620</v>
      </c>
      <c r="N673" s="50" t="n">
        <v>556</v>
      </c>
      <c r="O673" s="50" t="n">
        <v>127</v>
      </c>
      <c r="P673" s="50" t="n">
        <v>23</v>
      </c>
      <c r="Q673" s="50" t="n">
        <v>0</v>
      </c>
      <c r="R673" s="50" t="n">
        <v>28</v>
      </c>
      <c r="S673" s="50" t="n">
        <v>56</v>
      </c>
      <c r="T673" s="50" t="n">
        <v>4</v>
      </c>
      <c r="U673" s="50" t="n">
        <v>4</v>
      </c>
      <c r="V673" s="50" t="n">
        <v>167</v>
      </c>
      <c r="W673" s="50" t="n">
        <v>195.85</v>
      </c>
      <c r="X673" s="50" t="n">
        <v>618</v>
      </c>
      <c r="Y673" s="50" t="n">
        <v>194.274</v>
      </c>
      <c r="Z673" s="50" t="n">
        <v>393</v>
      </c>
      <c r="AA673" s="50" t="n">
        <v>48</v>
      </c>
      <c r="AB673" s="50" t="n">
        <v>178</v>
      </c>
      <c r="AC673" s="50" t="n">
        <v>391</v>
      </c>
      <c r="AD673" s="50" t="n">
        <v>35220.3</v>
      </c>
      <c r="AE673" s="50" t="n">
        <v>118</v>
      </c>
      <c r="AF673" s="50" t="n">
        <v>1037</v>
      </c>
      <c r="AG673" s="50" t="n">
        <v>78599.1</v>
      </c>
      <c r="AH673" s="50" t="n">
        <v>650</v>
      </c>
    </row>
    <row r="674" customFormat="false" ht="15" hidden="false" customHeight="false" outlineLevel="0" collapsed="false">
      <c r="A674" s="50" t="s">
        <v>1505</v>
      </c>
      <c r="B674" s="50" t="s">
        <v>168</v>
      </c>
      <c r="C674" s="50" t="s">
        <v>714</v>
      </c>
      <c r="D674" s="50" t="n">
        <v>2343</v>
      </c>
      <c r="E674" s="50" t="n">
        <v>1212</v>
      </c>
      <c r="F674" s="50" t="n">
        <v>289</v>
      </c>
      <c r="G674" s="50" t="n">
        <v>1102</v>
      </c>
      <c r="H674" s="50" t="n">
        <v>772</v>
      </c>
      <c r="I674" s="50" t="n">
        <v>105</v>
      </c>
      <c r="J674" s="50" t="n">
        <v>1240</v>
      </c>
      <c r="K674" s="50" t="n">
        <v>440</v>
      </c>
      <c r="L674" s="50" t="n">
        <v>9.625</v>
      </c>
      <c r="M674" s="50" t="n">
        <v>597</v>
      </c>
      <c r="N674" s="50" t="n">
        <v>539</v>
      </c>
      <c r="O674" s="50" t="n">
        <v>140</v>
      </c>
      <c r="P674" s="50" t="n">
        <v>27</v>
      </c>
      <c r="Q674" s="50" t="n">
        <v>4</v>
      </c>
      <c r="R674" s="50" t="n">
        <v>17</v>
      </c>
      <c r="S674" s="50" t="n">
        <v>46</v>
      </c>
      <c r="T674" s="50" t="n">
        <v>5</v>
      </c>
      <c r="U674" s="50" t="n">
        <v>6</v>
      </c>
      <c r="V674" s="50" t="n">
        <v>141</v>
      </c>
      <c r="W674" s="50" t="n">
        <v>191.75</v>
      </c>
      <c r="X674" s="50" t="n">
        <v>593</v>
      </c>
      <c r="Y674" s="50" t="n">
        <v>177.819</v>
      </c>
      <c r="Z674" s="50" t="n">
        <v>405</v>
      </c>
      <c r="AA674" s="50" t="n">
        <v>24</v>
      </c>
      <c r="AB674" s="50" t="n">
        <v>157</v>
      </c>
      <c r="AC674" s="50" t="n">
        <v>402</v>
      </c>
      <c r="AD674" s="50" t="n">
        <v>35328.7</v>
      </c>
      <c r="AE674" s="50" t="n">
        <v>144</v>
      </c>
      <c r="AF674" s="50" t="n">
        <v>1060</v>
      </c>
      <c r="AG674" s="50" t="n">
        <v>76975.3</v>
      </c>
      <c r="AH674" s="50" t="n">
        <v>302</v>
      </c>
    </row>
    <row r="675" customFormat="false" ht="15" hidden="false" customHeight="false" outlineLevel="0" collapsed="false">
      <c r="A675" s="50" t="s">
        <v>1506</v>
      </c>
      <c r="B675" s="50" t="s">
        <v>168</v>
      </c>
      <c r="C675" s="50" t="s">
        <v>715</v>
      </c>
      <c r="D675" s="50" t="n">
        <v>1888</v>
      </c>
      <c r="E675" s="50" t="n">
        <v>875</v>
      </c>
      <c r="F675" s="50" t="n">
        <v>197</v>
      </c>
      <c r="G675" s="50" t="n">
        <v>908</v>
      </c>
      <c r="H675" s="50" t="n">
        <v>620</v>
      </c>
      <c r="I675" s="50" t="n">
        <v>91</v>
      </c>
      <c r="J675" s="50" t="n">
        <v>974</v>
      </c>
      <c r="K675" s="50" t="n">
        <v>255</v>
      </c>
      <c r="L675" s="50" t="n">
        <v>6.853</v>
      </c>
      <c r="M675" s="50" t="n">
        <v>471</v>
      </c>
      <c r="N675" s="50" t="n">
        <v>411</v>
      </c>
      <c r="O675" s="50" t="n">
        <v>98</v>
      </c>
      <c r="P675" s="50" t="n">
        <v>20</v>
      </c>
      <c r="Q675" s="50" t="n">
        <v>2</v>
      </c>
      <c r="R675" s="50" t="n">
        <v>17</v>
      </c>
      <c r="S675" s="50" t="n">
        <v>55</v>
      </c>
      <c r="T675" s="50" t="n">
        <v>4</v>
      </c>
      <c r="U675" s="50" t="n">
        <v>1</v>
      </c>
      <c r="V675" s="50" t="n">
        <v>107</v>
      </c>
      <c r="W675" s="50" t="n">
        <v>155.9</v>
      </c>
      <c r="X675" s="50" t="n">
        <v>470</v>
      </c>
      <c r="Y675" s="50" t="n">
        <v>149.828</v>
      </c>
      <c r="Z675" s="50" t="n">
        <v>305</v>
      </c>
      <c r="AA675" s="50" t="n">
        <v>24</v>
      </c>
      <c r="AB675" s="50" t="n">
        <v>111</v>
      </c>
      <c r="AC675" s="50" t="n">
        <v>305</v>
      </c>
      <c r="AD675" s="50" t="n">
        <v>27016.8</v>
      </c>
      <c r="AE675" s="50" t="n">
        <v>100</v>
      </c>
      <c r="AF675" s="50" t="n">
        <v>776</v>
      </c>
      <c r="AG675" s="50" t="n">
        <v>56533.2</v>
      </c>
      <c r="AH675" s="50" t="n">
        <v>215</v>
      </c>
    </row>
    <row r="676" customFormat="false" ht="15" hidden="false" customHeight="false" outlineLevel="0" collapsed="false">
      <c r="A676" s="50" t="s">
        <v>1507</v>
      </c>
      <c r="B676" s="50" t="s">
        <v>168</v>
      </c>
      <c r="C676" s="50" t="s">
        <v>716</v>
      </c>
      <c r="D676" s="50" t="n">
        <v>1833</v>
      </c>
      <c r="E676" s="50" t="n">
        <v>764</v>
      </c>
      <c r="F676" s="50" t="n">
        <v>201</v>
      </c>
      <c r="G676" s="50" t="n">
        <v>923</v>
      </c>
      <c r="H676" s="50" t="n">
        <v>568</v>
      </c>
      <c r="I676" s="50" t="n">
        <v>95</v>
      </c>
      <c r="J676" s="50" t="n">
        <v>910</v>
      </c>
      <c r="K676" s="50" t="n">
        <v>196</v>
      </c>
      <c r="L676" s="50" t="n">
        <v>-14.792</v>
      </c>
      <c r="M676" s="50" t="n">
        <v>455</v>
      </c>
      <c r="N676" s="50" t="n">
        <v>391</v>
      </c>
      <c r="O676" s="50" t="n">
        <v>76</v>
      </c>
      <c r="P676" s="50" t="n">
        <v>14</v>
      </c>
      <c r="Q676" s="50" t="n">
        <v>3</v>
      </c>
      <c r="R676" s="50" t="n">
        <v>9</v>
      </c>
      <c r="S676" s="50" t="n">
        <v>47</v>
      </c>
      <c r="T676" s="50" t="n">
        <v>5</v>
      </c>
      <c r="U676" s="50" t="n">
        <v>2</v>
      </c>
      <c r="V676" s="50" t="n">
        <v>114</v>
      </c>
      <c r="W676" s="50" t="n">
        <v>121.7</v>
      </c>
      <c r="X676" s="50" t="n">
        <v>445</v>
      </c>
      <c r="Y676" s="50" t="n">
        <v>124.523</v>
      </c>
      <c r="Z676" s="50" t="n">
        <v>289</v>
      </c>
      <c r="AA676" s="50" t="n">
        <v>14</v>
      </c>
      <c r="AB676" s="50" t="n">
        <v>101</v>
      </c>
      <c r="AC676" s="50" t="n">
        <v>289</v>
      </c>
      <c r="AD676" s="50" t="n">
        <v>24177.9</v>
      </c>
      <c r="AE676" s="50" t="n">
        <v>88</v>
      </c>
      <c r="AF676" s="50" t="n">
        <v>612</v>
      </c>
      <c r="AG676" s="50" t="n">
        <v>43672.6</v>
      </c>
      <c r="AH676" s="50" t="n">
        <v>138</v>
      </c>
    </row>
    <row r="677" customFormat="false" ht="15" hidden="false" customHeight="false" outlineLevel="0" collapsed="false">
      <c r="A677" s="50" t="s">
        <v>1508</v>
      </c>
      <c r="B677" s="50" t="s">
        <v>168</v>
      </c>
      <c r="C677" s="50" t="s">
        <v>717</v>
      </c>
      <c r="D677" s="50" t="n">
        <v>1626</v>
      </c>
      <c r="E677" s="50" t="n">
        <v>771</v>
      </c>
      <c r="F677" s="50" t="n">
        <v>133</v>
      </c>
      <c r="G677" s="50" t="n">
        <v>779</v>
      </c>
      <c r="H677" s="50" t="n">
        <v>523</v>
      </c>
      <c r="I677" s="50" t="n">
        <v>45</v>
      </c>
      <c r="J677" s="50" t="n">
        <v>847</v>
      </c>
      <c r="K677" s="50" t="n">
        <v>248</v>
      </c>
      <c r="L677" s="50" t="n">
        <v>12.96</v>
      </c>
      <c r="M677" s="50" t="n">
        <v>444</v>
      </c>
      <c r="N677" s="50" t="n">
        <v>398</v>
      </c>
      <c r="O677" s="50" t="n">
        <v>119</v>
      </c>
      <c r="P677" s="50" t="n">
        <v>27</v>
      </c>
      <c r="Q677" s="50" t="n">
        <v>1</v>
      </c>
      <c r="R677" s="50" t="n">
        <v>12</v>
      </c>
      <c r="S677" s="50" t="n">
        <v>35</v>
      </c>
      <c r="T677" s="50" t="n">
        <v>8</v>
      </c>
      <c r="U677" s="50" t="n">
        <v>3</v>
      </c>
      <c r="V677" s="50" t="n">
        <v>80</v>
      </c>
      <c r="W677" s="50" t="n">
        <v>160.55</v>
      </c>
      <c r="X677" s="50" t="n">
        <v>444</v>
      </c>
      <c r="Y677" s="50" t="n">
        <v>154.648</v>
      </c>
      <c r="Z677" s="50" t="n">
        <v>321</v>
      </c>
      <c r="AA677" s="50" t="n">
        <v>23</v>
      </c>
      <c r="AB677" s="50" t="n">
        <v>158</v>
      </c>
      <c r="AC677" s="50" t="n">
        <v>321</v>
      </c>
      <c r="AD677" s="50" t="n">
        <v>29126.9</v>
      </c>
      <c r="AE677" s="50" t="n">
        <v>135</v>
      </c>
      <c r="AF677" s="50" t="n">
        <v>673</v>
      </c>
      <c r="AG677" s="50" t="n">
        <v>47474.8</v>
      </c>
      <c r="AH677" s="50" t="n">
        <v>57</v>
      </c>
    </row>
    <row r="678" customFormat="false" ht="15" hidden="false" customHeight="false" outlineLevel="0" collapsed="false">
      <c r="A678" s="50" t="s">
        <v>1509</v>
      </c>
      <c r="B678" s="50" t="s">
        <v>168</v>
      </c>
      <c r="C678" s="50" t="s">
        <v>718</v>
      </c>
      <c r="D678" s="50" t="n">
        <v>1619</v>
      </c>
      <c r="E678" s="50" t="n">
        <v>845</v>
      </c>
      <c r="F678" s="50" t="n">
        <v>249</v>
      </c>
      <c r="G678" s="50" t="n">
        <v>708</v>
      </c>
      <c r="H678" s="50" t="n">
        <v>587</v>
      </c>
      <c r="I678" s="50" t="n">
        <v>107</v>
      </c>
      <c r="J678" s="50" t="n">
        <v>897</v>
      </c>
      <c r="K678" s="50" t="n">
        <v>258</v>
      </c>
      <c r="L678" s="50" t="n">
        <v>1.796</v>
      </c>
      <c r="M678" s="50" t="n">
        <v>436</v>
      </c>
      <c r="N678" s="50" t="n">
        <v>384</v>
      </c>
      <c r="O678" s="50" t="n">
        <v>87</v>
      </c>
      <c r="P678" s="50" t="n">
        <v>16</v>
      </c>
      <c r="Q678" s="50" t="n">
        <v>0</v>
      </c>
      <c r="R678" s="50" t="n">
        <v>20</v>
      </c>
      <c r="S678" s="50" t="n">
        <v>45</v>
      </c>
      <c r="T678" s="50" t="n">
        <v>4</v>
      </c>
      <c r="U678" s="50" t="n">
        <v>3</v>
      </c>
      <c r="V678" s="50" t="n">
        <v>103</v>
      </c>
      <c r="W678" s="50" t="n">
        <v>137.4</v>
      </c>
      <c r="X678" s="50" t="n">
        <v>432</v>
      </c>
      <c r="Y678" s="50" t="n">
        <v>151.057</v>
      </c>
      <c r="Z678" s="50" t="n">
        <v>284</v>
      </c>
      <c r="AA678" s="50" t="n">
        <v>42</v>
      </c>
      <c r="AB678" s="50" t="n">
        <v>139</v>
      </c>
      <c r="AC678" s="50" t="n">
        <v>284</v>
      </c>
      <c r="AD678" s="50" t="n">
        <v>26042.8</v>
      </c>
      <c r="AE678" s="50" t="n">
        <v>107</v>
      </c>
      <c r="AF678" s="50" t="n">
        <v>750</v>
      </c>
      <c r="AG678" s="50" t="n">
        <v>53667.3</v>
      </c>
      <c r="AH678" s="50" t="n">
        <v>96</v>
      </c>
    </row>
    <row r="679" customFormat="false" ht="15" hidden="false" customHeight="false" outlineLevel="0" collapsed="false">
      <c r="A679" s="50" t="s">
        <v>1510</v>
      </c>
      <c r="B679" s="50" t="s">
        <v>168</v>
      </c>
      <c r="C679" s="50" t="s">
        <v>719</v>
      </c>
      <c r="D679" s="50" t="n">
        <v>1732</v>
      </c>
      <c r="E679" s="50" t="n">
        <v>811</v>
      </c>
      <c r="F679" s="50" t="n">
        <v>224</v>
      </c>
      <c r="G679" s="50" t="n">
        <v>839</v>
      </c>
      <c r="H679" s="50" t="n">
        <v>544</v>
      </c>
      <c r="I679" s="50" t="n">
        <v>101</v>
      </c>
      <c r="J679" s="50" t="n">
        <v>888</v>
      </c>
      <c r="K679" s="50" t="n">
        <v>267</v>
      </c>
      <c r="L679" s="50" t="n">
        <v>12.617</v>
      </c>
      <c r="M679" s="50" t="n">
        <v>432</v>
      </c>
      <c r="N679" s="50" t="n">
        <v>374</v>
      </c>
      <c r="O679" s="50" t="n">
        <v>88</v>
      </c>
      <c r="P679" s="50" t="n">
        <v>12</v>
      </c>
      <c r="Q679" s="50" t="n">
        <v>2</v>
      </c>
      <c r="R679" s="50" t="n">
        <v>26</v>
      </c>
      <c r="S679" s="50" t="n">
        <v>49</v>
      </c>
      <c r="T679" s="50" t="n">
        <v>5</v>
      </c>
      <c r="U679" s="50" t="n">
        <v>3</v>
      </c>
      <c r="V679" s="50" t="n">
        <v>102</v>
      </c>
      <c r="W679" s="50" t="n">
        <v>150.5</v>
      </c>
      <c r="X679" s="50" t="n">
        <v>430</v>
      </c>
      <c r="Y679" s="50" t="n">
        <v>147.762</v>
      </c>
      <c r="Z679" s="50" t="n">
        <v>275</v>
      </c>
      <c r="AA679" s="50" t="n">
        <v>31</v>
      </c>
      <c r="AB679" s="50" t="n">
        <v>140</v>
      </c>
      <c r="AC679" s="50" t="n">
        <v>275</v>
      </c>
      <c r="AD679" s="50" t="n">
        <v>25265.5</v>
      </c>
      <c r="AE679" s="50" t="n">
        <v>90</v>
      </c>
      <c r="AF679" s="50" t="n">
        <v>708</v>
      </c>
      <c r="AG679" s="50" t="n">
        <v>51165.8</v>
      </c>
      <c r="AH679" s="50" t="n">
        <v>165</v>
      </c>
    </row>
    <row r="680" customFormat="false" ht="15" hidden="false" customHeight="false" outlineLevel="0" collapsed="false">
      <c r="A680" s="50" t="s">
        <v>1511</v>
      </c>
      <c r="B680" s="50" t="s">
        <v>168</v>
      </c>
      <c r="C680" s="50" t="s">
        <v>325</v>
      </c>
      <c r="D680" s="50" t="n">
        <v>969</v>
      </c>
      <c r="E680" s="50" t="n">
        <v>506</v>
      </c>
      <c r="F680" s="50" t="n">
        <v>80</v>
      </c>
      <c r="G680" s="50" t="n">
        <v>492</v>
      </c>
      <c r="H680" s="50" t="n">
        <v>347</v>
      </c>
      <c r="I680" s="50" t="n">
        <v>39</v>
      </c>
      <c r="J680" s="50" t="n">
        <v>473</v>
      </c>
      <c r="K680" s="50" t="n">
        <v>159</v>
      </c>
      <c r="L680" s="50" t="n">
        <v>-8.922</v>
      </c>
      <c r="M680" s="50" t="n">
        <v>265</v>
      </c>
      <c r="N680" s="50" t="n">
        <v>232</v>
      </c>
      <c r="O680" s="50" t="n">
        <v>64</v>
      </c>
      <c r="P680" s="50" t="n">
        <v>5</v>
      </c>
      <c r="Q680" s="50" t="n">
        <v>1</v>
      </c>
      <c r="R680" s="50" t="n">
        <v>1</v>
      </c>
      <c r="S680" s="50" t="n">
        <v>12</v>
      </c>
      <c r="T680" s="50" t="n">
        <v>7</v>
      </c>
      <c r="U680" s="50" t="n">
        <v>2</v>
      </c>
      <c r="V680" s="50" t="n">
        <v>42</v>
      </c>
      <c r="W680" s="50" t="n">
        <v>73.75</v>
      </c>
      <c r="X680" s="50" t="n">
        <v>251</v>
      </c>
      <c r="Y680" s="50" t="n">
        <v>68.431</v>
      </c>
      <c r="Z680" s="50" t="n">
        <v>204</v>
      </c>
      <c r="AA680" s="50" t="n">
        <v>0</v>
      </c>
      <c r="AB680" s="50" t="n">
        <v>45</v>
      </c>
      <c r="AC680" s="50" t="n">
        <v>203</v>
      </c>
      <c r="AD680" s="50" t="n">
        <v>16386.4</v>
      </c>
      <c r="AE680" s="50" t="n">
        <v>60</v>
      </c>
      <c r="AF680" s="50" t="n">
        <v>429</v>
      </c>
      <c r="AG680" s="50" t="n">
        <v>28440.6</v>
      </c>
      <c r="AH680" s="50" t="n">
        <v>4</v>
      </c>
    </row>
    <row r="681" customFormat="false" ht="15" hidden="false" customHeight="false" outlineLevel="0" collapsed="false">
      <c r="A681" s="50" t="s">
        <v>1512</v>
      </c>
      <c r="B681" s="50" t="s">
        <v>168</v>
      </c>
      <c r="C681" s="50" t="s">
        <v>720</v>
      </c>
      <c r="D681" s="50" t="n">
        <v>995</v>
      </c>
      <c r="E681" s="50" t="n">
        <v>459</v>
      </c>
      <c r="F681" s="50" t="n">
        <v>85</v>
      </c>
      <c r="G681" s="50" t="n">
        <v>523</v>
      </c>
      <c r="H681" s="50" t="n">
        <v>328</v>
      </c>
      <c r="I681" s="50" t="n">
        <v>38</v>
      </c>
      <c r="J681" s="50" t="n">
        <v>472</v>
      </c>
      <c r="K681" s="50" t="n">
        <v>131</v>
      </c>
      <c r="L681" s="50" t="n">
        <v>8.987</v>
      </c>
      <c r="M681" s="50" t="n">
        <v>247</v>
      </c>
      <c r="N681" s="50" t="n">
        <v>225</v>
      </c>
      <c r="O681" s="50" t="n">
        <v>61</v>
      </c>
      <c r="P681" s="50" t="n">
        <v>13</v>
      </c>
      <c r="Q681" s="50" t="n">
        <v>1</v>
      </c>
      <c r="R681" s="50" t="n">
        <v>11</v>
      </c>
      <c r="S681" s="50" t="n">
        <v>17</v>
      </c>
      <c r="T681" s="50" t="n">
        <v>4</v>
      </c>
      <c r="U681" s="50" t="n">
        <v>1</v>
      </c>
      <c r="V681" s="50" t="n">
        <v>62</v>
      </c>
      <c r="W681" s="50" t="n">
        <v>86.95</v>
      </c>
      <c r="X681" s="50" t="n">
        <v>247</v>
      </c>
      <c r="Y681" s="50" t="n">
        <v>80.245</v>
      </c>
      <c r="Z681" s="50" t="n">
        <v>164</v>
      </c>
      <c r="AA681" s="50" t="n">
        <v>17</v>
      </c>
      <c r="AB681" s="50" t="n">
        <v>69</v>
      </c>
      <c r="AC681" s="50" t="n">
        <v>164</v>
      </c>
      <c r="AD681" s="50" t="n">
        <v>14640.7</v>
      </c>
      <c r="AE681" s="50" t="n">
        <v>59</v>
      </c>
      <c r="AF681" s="50" t="n">
        <v>399</v>
      </c>
      <c r="AG681" s="50" t="n">
        <v>28272.7</v>
      </c>
      <c r="AH681" s="50" t="n">
        <v>44</v>
      </c>
    </row>
    <row r="682" customFormat="false" ht="15" hidden="false" customHeight="false" outlineLevel="0" collapsed="false">
      <c r="A682" s="50" t="s">
        <v>1513</v>
      </c>
      <c r="B682" s="50" t="s">
        <v>168</v>
      </c>
      <c r="C682" s="50" t="s">
        <v>721</v>
      </c>
      <c r="D682" s="50" t="n">
        <v>836</v>
      </c>
      <c r="E682" s="50" t="n">
        <v>405</v>
      </c>
      <c r="F682" s="50" t="n">
        <v>59</v>
      </c>
      <c r="G682" s="50" t="n">
        <v>419</v>
      </c>
      <c r="H682" s="50" t="n">
        <v>270</v>
      </c>
      <c r="I682" s="50" t="n">
        <v>27</v>
      </c>
      <c r="J682" s="50" t="n">
        <v>417</v>
      </c>
      <c r="K682" s="50" t="n">
        <v>135</v>
      </c>
      <c r="L682" s="50" t="n">
        <v>-2.649</v>
      </c>
      <c r="M682" s="50" t="n">
        <v>233</v>
      </c>
      <c r="N682" s="50" t="n">
        <v>204</v>
      </c>
      <c r="O682" s="50" t="n">
        <v>53</v>
      </c>
      <c r="P682" s="50" t="n">
        <v>6</v>
      </c>
      <c r="Q682" s="50" t="n">
        <v>0</v>
      </c>
      <c r="R682" s="50" t="n">
        <v>1</v>
      </c>
      <c r="S682" s="50" t="n">
        <v>19</v>
      </c>
      <c r="T682" s="50" t="n">
        <v>9</v>
      </c>
      <c r="U682" s="50" t="n">
        <v>0</v>
      </c>
      <c r="V682" s="50" t="n">
        <v>37</v>
      </c>
      <c r="W682" s="50" t="n">
        <v>68.7</v>
      </c>
      <c r="X682" s="50" t="n">
        <v>230</v>
      </c>
      <c r="Y682" s="50" t="n">
        <v>69.124</v>
      </c>
      <c r="Z682" s="50" t="n">
        <v>168</v>
      </c>
      <c r="AA682" s="50" t="n">
        <v>1</v>
      </c>
      <c r="AB682" s="50" t="n">
        <v>49</v>
      </c>
      <c r="AC682" s="50" t="n">
        <v>166</v>
      </c>
      <c r="AD682" s="50" t="n">
        <v>14267.8</v>
      </c>
      <c r="AE682" s="50" t="n">
        <v>58</v>
      </c>
      <c r="AF682" s="50" t="n">
        <v>345</v>
      </c>
      <c r="AG682" s="50" t="n">
        <v>24752.5</v>
      </c>
      <c r="AH682" s="50" t="n">
        <v>79</v>
      </c>
    </row>
    <row r="683" customFormat="false" ht="15" hidden="false" customHeight="false" outlineLevel="0" collapsed="false">
      <c r="A683" s="50" t="s">
        <v>1514</v>
      </c>
      <c r="B683" s="50" t="s">
        <v>168</v>
      </c>
      <c r="C683" s="50" t="s">
        <v>722</v>
      </c>
      <c r="D683" s="50" t="n">
        <v>887</v>
      </c>
      <c r="E683" s="50" t="n">
        <v>397</v>
      </c>
      <c r="F683" s="50" t="n">
        <v>92</v>
      </c>
      <c r="G683" s="50" t="n">
        <v>451</v>
      </c>
      <c r="H683" s="50" t="n">
        <v>300</v>
      </c>
      <c r="I683" s="50" t="n">
        <v>47</v>
      </c>
      <c r="J683" s="50" t="n">
        <v>432</v>
      </c>
      <c r="K683" s="50" t="n">
        <v>97</v>
      </c>
      <c r="L683" s="50" t="n">
        <v>-4.433</v>
      </c>
      <c r="M683" s="50" t="n">
        <v>227</v>
      </c>
      <c r="N683" s="50" t="n">
        <v>197</v>
      </c>
      <c r="O683" s="50" t="n">
        <v>40</v>
      </c>
      <c r="P683" s="50" t="n">
        <v>9</v>
      </c>
      <c r="Q683" s="50" t="n">
        <v>1</v>
      </c>
      <c r="R683" s="50" t="n">
        <v>8</v>
      </c>
      <c r="S683" s="50" t="n">
        <v>18</v>
      </c>
      <c r="T683" s="50" t="n">
        <v>8</v>
      </c>
      <c r="U683" s="50" t="n">
        <v>0</v>
      </c>
      <c r="V683" s="50" t="n">
        <v>55</v>
      </c>
      <c r="W683" s="50" t="n">
        <v>66.15</v>
      </c>
      <c r="X683" s="50" t="n">
        <v>222</v>
      </c>
      <c r="Y683" s="50" t="n">
        <v>59.268</v>
      </c>
      <c r="Z683" s="50" t="n">
        <v>146</v>
      </c>
      <c r="AA683" s="50" t="n">
        <v>9</v>
      </c>
      <c r="AB683" s="50" t="n">
        <v>49</v>
      </c>
      <c r="AC683" s="50" t="n">
        <v>146</v>
      </c>
      <c r="AD683" s="50" t="n">
        <v>12547.8</v>
      </c>
      <c r="AE683" s="50" t="n">
        <v>38</v>
      </c>
      <c r="AF683" s="50" t="n">
        <v>344</v>
      </c>
      <c r="AG683" s="50" t="n">
        <v>24043.3</v>
      </c>
      <c r="AH683" s="50" t="n">
        <v>23</v>
      </c>
    </row>
    <row r="684" customFormat="false" ht="15" hidden="false" customHeight="false" outlineLevel="0" collapsed="false">
      <c r="A684" s="50" t="s">
        <v>1515</v>
      </c>
      <c r="B684" s="50" t="s">
        <v>168</v>
      </c>
      <c r="C684" s="50" t="s">
        <v>527</v>
      </c>
      <c r="D684" s="50" t="n">
        <v>859</v>
      </c>
      <c r="E684" s="50" t="n">
        <v>467</v>
      </c>
      <c r="F684" s="50" t="n">
        <v>121</v>
      </c>
      <c r="G684" s="50" t="n">
        <v>419</v>
      </c>
      <c r="H684" s="50" t="n">
        <v>302</v>
      </c>
      <c r="I684" s="50" t="n">
        <v>48</v>
      </c>
      <c r="J684" s="50" t="n">
        <v>436</v>
      </c>
      <c r="K684" s="50" t="n">
        <v>165</v>
      </c>
      <c r="L684" s="50" t="n">
        <v>-9.417</v>
      </c>
      <c r="M684" s="50" t="n">
        <v>214</v>
      </c>
      <c r="N684" s="50" t="n">
        <v>196</v>
      </c>
      <c r="O684" s="50" t="n">
        <v>46</v>
      </c>
      <c r="P684" s="50" t="n">
        <v>11</v>
      </c>
      <c r="Q684" s="50" t="n">
        <v>0</v>
      </c>
      <c r="R684" s="50" t="n">
        <v>6</v>
      </c>
      <c r="S684" s="50" t="n">
        <v>8</v>
      </c>
      <c r="T684" s="50" t="n">
        <v>2</v>
      </c>
      <c r="U684" s="50" t="n">
        <v>4</v>
      </c>
      <c r="V684" s="50" t="n">
        <v>53</v>
      </c>
      <c r="W684" s="50" t="n">
        <v>58.15</v>
      </c>
      <c r="X684" s="50" t="n">
        <v>208</v>
      </c>
      <c r="Y684" s="50" t="n">
        <v>55.239</v>
      </c>
      <c r="Z684" s="50" t="n">
        <v>151</v>
      </c>
      <c r="AA684" s="50" t="n">
        <v>13</v>
      </c>
      <c r="AB684" s="50" t="n">
        <v>61</v>
      </c>
      <c r="AC684" s="50" t="n">
        <v>150</v>
      </c>
      <c r="AD684" s="50" t="n">
        <v>13017.9</v>
      </c>
      <c r="AE684" s="50" t="n">
        <v>51</v>
      </c>
      <c r="AF684" s="50" t="n">
        <v>404</v>
      </c>
      <c r="AG684" s="50" t="n">
        <v>30324.1</v>
      </c>
      <c r="AH684" s="50" t="n">
        <v>209</v>
      </c>
    </row>
    <row r="685" customFormat="false" ht="15" hidden="false" customHeight="false" outlineLevel="0" collapsed="false">
      <c r="A685" s="50" t="s">
        <v>1516</v>
      </c>
      <c r="B685" s="50" t="s">
        <v>168</v>
      </c>
      <c r="C685" s="50" t="s">
        <v>724</v>
      </c>
      <c r="D685" s="50" t="n">
        <v>765</v>
      </c>
      <c r="E685" s="50" t="n">
        <v>338</v>
      </c>
      <c r="F685" s="50" t="n">
        <v>85</v>
      </c>
      <c r="G685" s="50" t="n">
        <v>369</v>
      </c>
      <c r="H685" s="50" t="n">
        <v>215</v>
      </c>
      <c r="I685" s="50" t="n">
        <v>25</v>
      </c>
      <c r="J685" s="50" t="n">
        <v>396</v>
      </c>
      <c r="K685" s="50" t="n">
        <v>123</v>
      </c>
      <c r="L685" s="50" t="n">
        <v>-1.856</v>
      </c>
      <c r="M685" s="50" t="n">
        <v>186</v>
      </c>
      <c r="N685" s="50" t="n">
        <v>165</v>
      </c>
      <c r="O685" s="50" t="n">
        <v>36</v>
      </c>
      <c r="P685" s="50" t="n">
        <v>4</v>
      </c>
      <c r="Q685" s="50" t="n">
        <v>0</v>
      </c>
      <c r="R685" s="50" t="n">
        <v>7</v>
      </c>
      <c r="S685" s="50" t="n">
        <v>19</v>
      </c>
      <c r="T685" s="50" t="n">
        <v>2</v>
      </c>
      <c r="U685" s="50" t="n">
        <v>0</v>
      </c>
      <c r="V685" s="50" t="n">
        <v>47</v>
      </c>
      <c r="W685" s="50" t="n">
        <v>56.2</v>
      </c>
      <c r="X685" s="50" t="n">
        <v>186</v>
      </c>
      <c r="Y685" s="50" t="n">
        <v>54.905</v>
      </c>
      <c r="Z685" s="50" t="n">
        <v>118</v>
      </c>
      <c r="AA685" s="50" t="n">
        <v>10</v>
      </c>
      <c r="AB685" s="50" t="n">
        <v>45</v>
      </c>
      <c r="AC685" s="50" t="n">
        <v>118</v>
      </c>
      <c r="AD685" s="50" t="n">
        <v>10283.1</v>
      </c>
      <c r="AE685" s="50" t="n">
        <v>45</v>
      </c>
      <c r="AF685" s="50" t="n">
        <v>295</v>
      </c>
      <c r="AG685" s="50" t="n">
        <v>20920.6</v>
      </c>
      <c r="AH685" s="50" t="n">
        <v>34</v>
      </c>
    </row>
    <row r="686" customFormat="false" ht="15" hidden="false" customHeight="false" outlineLevel="0" collapsed="false">
      <c r="A686" s="50" t="s">
        <v>1517</v>
      </c>
      <c r="B686" s="50" t="s">
        <v>168</v>
      </c>
      <c r="C686" s="50" t="s">
        <v>726</v>
      </c>
      <c r="D686" s="50" t="n">
        <v>595</v>
      </c>
      <c r="E686" s="50" t="n">
        <v>285</v>
      </c>
      <c r="F686" s="50" t="n">
        <v>57</v>
      </c>
      <c r="G686" s="50" t="n">
        <v>282</v>
      </c>
      <c r="H686" s="50" t="n">
        <v>180</v>
      </c>
      <c r="I686" s="50" t="n">
        <v>20</v>
      </c>
      <c r="J686" s="50" t="n">
        <v>306</v>
      </c>
      <c r="K686" s="50" t="n">
        <v>105</v>
      </c>
      <c r="L686" s="50" t="n">
        <v>-8.358</v>
      </c>
      <c r="M686" s="50" t="n">
        <v>154</v>
      </c>
      <c r="N686" s="50" t="n">
        <v>136</v>
      </c>
      <c r="O686" s="50" t="n">
        <v>29</v>
      </c>
      <c r="P686" s="50" t="n">
        <v>3</v>
      </c>
      <c r="Q686" s="50" t="n">
        <v>1</v>
      </c>
      <c r="R686" s="50" t="n">
        <v>1</v>
      </c>
      <c r="S686" s="50" t="n">
        <v>16</v>
      </c>
      <c r="T686" s="50" t="n">
        <v>1</v>
      </c>
      <c r="U686" s="50" t="n">
        <v>1</v>
      </c>
      <c r="V686" s="50" t="n">
        <v>29</v>
      </c>
      <c r="W686" s="50" t="n">
        <v>40.15</v>
      </c>
      <c r="X686" s="50" t="n">
        <v>151</v>
      </c>
      <c r="Y686" s="50" t="n">
        <v>41.192</v>
      </c>
      <c r="Z686" s="50" t="n">
        <v>108</v>
      </c>
      <c r="AA686" s="50" t="n">
        <v>6</v>
      </c>
      <c r="AB686" s="50" t="n">
        <v>32</v>
      </c>
      <c r="AC686" s="50" t="n">
        <v>108</v>
      </c>
      <c r="AD686" s="50" t="n">
        <v>9241.7</v>
      </c>
      <c r="AE686" s="50" t="n">
        <v>37</v>
      </c>
      <c r="AF686" s="50" t="n">
        <v>250</v>
      </c>
      <c r="AG686" s="50" t="n">
        <v>17253.9</v>
      </c>
      <c r="AH686" s="50" t="n">
        <v>8</v>
      </c>
    </row>
    <row r="687" customFormat="false" ht="15" hidden="false" customHeight="false" outlineLevel="0" collapsed="false">
      <c r="A687" s="50" t="s">
        <v>1518</v>
      </c>
      <c r="B687" s="50" t="s">
        <v>168</v>
      </c>
      <c r="C687" s="50" t="s">
        <v>728</v>
      </c>
      <c r="D687" s="50" t="n">
        <v>400</v>
      </c>
      <c r="E687" s="50" t="n">
        <v>172</v>
      </c>
      <c r="F687" s="50" t="n">
        <v>24</v>
      </c>
      <c r="G687" s="50" t="n">
        <v>201</v>
      </c>
      <c r="H687" s="50" t="n">
        <v>114</v>
      </c>
      <c r="I687" s="50" t="n">
        <v>12</v>
      </c>
      <c r="J687" s="50" t="n">
        <v>198</v>
      </c>
      <c r="K687" s="50" t="n">
        <v>58</v>
      </c>
      <c r="L687" s="50" t="n">
        <v>-2.129</v>
      </c>
      <c r="M687" s="50" t="n">
        <v>97</v>
      </c>
      <c r="N687" s="50" t="n">
        <v>85</v>
      </c>
      <c r="O687" s="50" t="n">
        <v>21</v>
      </c>
      <c r="P687" s="50" t="n">
        <v>1</v>
      </c>
      <c r="Q687" s="50" t="n">
        <v>1</v>
      </c>
      <c r="R687" s="50" t="n">
        <v>1</v>
      </c>
      <c r="S687" s="50" t="n">
        <v>8</v>
      </c>
      <c r="T687" s="50" t="n">
        <v>1</v>
      </c>
      <c r="U687" s="50" t="n">
        <v>0</v>
      </c>
      <c r="V687" s="50" t="n">
        <v>15</v>
      </c>
      <c r="W687" s="50" t="n">
        <v>26.45</v>
      </c>
      <c r="X687" s="50" t="n">
        <v>92</v>
      </c>
      <c r="Y687" s="50" t="n">
        <v>21.464</v>
      </c>
      <c r="Z687" s="50" t="n">
        <v>73</v>
      </c>
      <c r="AA687" s="50" t="n">
        <v>1</v>
      </c>
      <c r="AB687" s="50" t="n">
        <v>16</v>
      </c>
      <c r="AC687" s="50" t="n">
        <v>71</v>
      </c>
      <c r="AD687" s="50" t="n">
        <v>5683.8</v>
      </c>
      <c r="AE687" s="50" t="n">
        <v>18</v>
      </c>
      <c r="AF687" s="50" t="n">
        <v>151</v>
      </c>
      <c r="AG687" s="50" t="n">
        <v>10140.3</v>
      </c>
      <c r="AH687" s="50" t="n">
        <v>0</v>
      </c>
    </row>
    <row r="688" customFormat="false" ht="15" hidden="false" customHeight="false" outlineLevel="0" collapsed="false">
      <c r="A688" s="50" t="s">
        <v>1519</v>
      </c>
      <c r="B688" s="50" t="s">
        <v>168</v>
      </c>
      <c r="C688" s="50" t="s">
        <v>730</v>
      </c>
      <c r="D688" s="50" t="n">
        <v>356</v>
      </c>
      <c r="E688" s="50" t="n">
        <v>160</v>
      </c>
      <c r="F688" s="50" t="n">
        <v>49</v>
      </c>
      <c r="G688" s="50" t="n">
        <v>180</v>
      </c>
      <c r="H688" s="50" t="n">
        <v>124</v>
      </c>
      <c r="I688" s="50" t="n">
        <v>28</v>
      </c>
      <c r="J688" s="50" t="n">
        <v>176</v>
      </c>
      <c r="K688" s="50" t="n">
        <v>36</v>
      </c>
      <c r="L688" s="50" t="n">
        <v>-4.886</v>
      </c>
      <c r="M688" s="50" t="n">
        <v>83</v>
      </c>
      <c r="N688" s="50" t="n">
        <v>73</v>
      </c>
      <c r="O688" s="50" t="n">
        <v>14</v>
      </c>
      <c r="P688" s="50" t="n">
        <v>2</v>
      </c>
      <c r="Q688" s="50" t="n">
        <v>0</v>
      </c>
      <c r="R688" s="50" t="n">
        <v>1</v>
      </c>
      <c r="S688" s="50" t="n">
        <v>9</v>
      </c>
      <c r="T688" s="50" t="n">
        <v>0</v>
      </c>
      <c r="U688" s="50" t="n">
        <v>1</v>
      </c>
      <c r="V688" s="50" t="n">
        <v>22</v>
      </c>
      <c r="W688" s="50" t="n">
        <v>20.7</v>
      </c>
      <c r="X688" s="50" t="n">
        <v>83</v>
      </c>
      <c r="Y688" s="50" t="n">
        <v>19.676</v>
      </c>
      <c r="Z688" s="50" t="n">
        <v>52</v>
      </c>
      <c r="AA688" s="50" t="n">
        <v>3</v>
      </c>
      <c r="AB688" s="50" t="n">
        <v>15</v>
      </c>
      <c r="AC688" s="50" t="n">
        <v>52</v>
      </c>
      <c r="AD688" s="50" t="n">
        <v>4527.6</v>
      </c>
      <c r="AE688" s="50" t="n">
        <v>16</v>
      </c>
      <c r="AF688" s="50" t="n">
        <v>141</v>
      </c>
      <c r="AG688" s="50" t="n">
        <v>9945.5</v>
      </c>
      <c r="AH688" s="50" t="n">
        <v>7</v>
      </c>
    </row>
    <row r="689" customFormat="false" ht="15" hidden="false" customHeight="false" outlineLevel="0" collapsed="false">
      <c r="A689" s="50" t="s">
        <v>1520</v>
      </c>
      <c r="B689" s="50" t="s">
        <v>168</v>
      </c>
      <c r="C689" s="50" t="s">
        <v>731</v>
      </c>
      <c r="D689" s="50" t="n">
        <v>237</v>
      </c>
      <c r="E689" s="50" t="n">
        <v>113</v>
      </c>
      <c r="F689" s="50" t="n">
        <v>30</v>
      </c>
      <c r="G689" s="50" t="n">
        <v>124</v>
      </c>
      <c r="H689" s="50" t="n">
        <v>81</v>
      </c>
      <c r="I689" s="50" t="n">
        <v>16</v>
      </c>
      <c r="J689" s="50" t="n">
        <v>113</v>
      </c>
      <c r="K689" s="50" t="n">
        <v>32</v>
      </c>
      <c r="L689" s="50" t="n">
        <v>-1.141</v>
      </c>
      <c r="M689" s="50" t="n">
        <v>65</v>
      </c>
      <c r="N689" s="50" t="n">
        <v>58</v>
      </c>
      <c r="O689" s="50" t="n">
        <v>12</v>
      </c>
      <c r="P689" s="50" t="n">
        <v>3</v>
      </c>
      <c r="Q689" s="50" t="n">
        <v>1</v>
      </c>
      <c r="R689" s="50" t="n">
        <v>1</v>
      </c>
      <c r="S689" s="50" t="n">
        <v>5</v>
      </c>
      <c r="T689" s="50" t="n">
        <v>1</v>
      </c>
      <c r="U689" s="50" t="n">
        <v>0</v>
      </c>
      <c r="V689" s="50" t="n">
        <v>15</v>
      </c>
      <c r="W689" s="50" t="n">
        <v>17.85</v>
      </c>
      <c r="X689" s="50" t="n">
        <v>64</v>
      </c>
      <c r="Y689" s="50" t="n">
        <v>15.064</v>
      </c>
      <c r="Z689" s="50" t="n">
        <v>44</v>
      </c>
      <c r="AA689" s="50" t="n">
        <v>0</v>
      </c>
      <c r="AB689" s="50" t="n">
        <v>9</v>
      </c>
      <c r="AC689" s="50" t="n">
        <v>44</v>
      </c>
      <c r="AD689" s="50" t="n">
        <v>3705.5</v>
      </c>
      <c r="AE689" s="50" t="n">
        <v>12</v>
      </c>
      <c r="AF689" s="50" t="n">
        <v>90</v>
      </c>
      <c r="AG689" s="50" t="n">
        <v>6274.7</v>
      </c>
      <c r="AH689" s="50" t="n">
        <v>14</v>
      </c>
    </row>
    <row r="690" customFormat="false" ht="15" hidden="false" customHeight="false" outlineLevel="0" collapsed="false">
      <c r="A690" s="50" t="s">
        <v>1521</v>
      </c>
      <c r="B690" s="50" t="s">
        <v>168</v>
      </c>
      <c r="C690" s="50" t="s">
        <v>788</v>
      </c>
      <c r="D690" s="50" t="n">
        <v>167</v>
      </c>
      <c r="E690" s="50" t="n">
        <v>88</v>
      </c>
      <c r="F690" s="50" t="n">
        <v>26</v>
      </c>
      <c r="G690" s="50" t="n">
        <v>87</v>
      </c>
      <c r="H690" s="50" t="n">
        <v>61</v>
      </c>
      <c r="I690" s="50" t="n">
        <v>10</v>
      </c>
      <c r="J690" s="50" t="n">
        <v>80</v>
      </c>
      <c r="K690" s="50" t="n">
        <v>27</v>
      </c>
      <c r="L690" s="50" t="n">
        <v>-5.838</v>
      </c>
      <c r="M690" s="50" t="n">
        <v>47</v>
      </c>
      <c r="N690" s="50" t="n">
        <v>44</v>
      </c>
      <c r="O690" s="50" t="n">
        <v>7</v>
      </c>
      <c r="P690" s="50" t="n">
        <v>1</v>
      </c>
      <c r="Q690" s="50" t="n">
        <v>0</v>
      </c>
      <c r="R690" s="50" t="n">
        <v>0</v>
      </c>
      <c r="S690" s="50" t="n">
        <v>2</v>
      </c>
      <c r="T690" s="50" t="n">
        <v>1</v>
      </c>
      <c r="U690" s="50" t="n">
        <v>0</v>
      </c>
      <c r="V690" s="50" t="n">
        <v>16</v>
      </c>
      <c r="W690" s="50" t="n">
        <v>8.75</v>
      </c>
      <c r="X690" s="50" t="n">
        <v>47</v>
      </c>
      <c r="Y690" s="50" t="n">
        <v>8.558</v>
      </c>
      <c r="Z690" s="50" t="n">
        <v>28</v>
      </c>
      <c r="AA690" s="50" t="n">
        <v>0</v>
      </c>
      <c r="AB690" s="50" t="n">
        <v>2</v>
      </c>
      <c r="AC690" s="50" t="n">
        <v>28</v>
      </c>
      <c r="AD690" s="50" t="n">
        <v>2227.4</v>
      </c>
      <c r="AE690" s="50" t="n">
        <v>8</v>
      </c>
      <c r="AF690" s="50" t="n">
        <v>75</v>
      </c>
      <c r="AG690" s="50" t="n">
        <v>5266.7</v>
      </c>
      <c r="AH690" s="50" t="n">
        <v>8</v>
      </c>
    </row>
    <row r="691" customFormat="false" ht="15" hidden="false" customHeight="false" outlineLevel="0" collapsed="false">
      <c r="A691" s="50" t="s">
        <v>1522</v>
      </c>
      <c r="B691" s="50" t="s">
        <v>168</v>
      </c>
      <c r="C691" s="50" t="s">
        <v>789</v>
      </c>
      <c r="D691" s="50" t="n">
        <v>113</v>
      </c>
      <c r="E691" s="50" t="n">
        <v>67</v>
      </c>
      <c r="F691" s="50" t="n">
        <v>14</v>
      </c>
      <c r="G691" s="50" t="n">
        <v>53</v>
      </c>
      <c r="H691" s="50" t="n">
        <v>41</v>
      </c>
      <c r="I691" s="50" t="n">
        <v>7</v>
      </c>
      <c r="J691" s="50" t="n">
        <v>60</v>
      </c>
      <c r="K691" s="50" t="n">
        <v>26</v>
      </c>
      <c r="L691" s="50" t="n">
        <v>-2.6</v>
      </c>
      <c r="M691" s="50" t="n">
        <v>35</v>
      </c>
      <c r="N691" s="50" t="n">
        <v>30</v>
      </c>
      <c r="O691" s="50" t="n">
        <v>5</v>
      </c>
      <c r="P691" s="50" t="n">
        <v>1</v>
      </c>
      <c r="Q691" s="50" t="n">
        <v>0</v>
      </c>
      <c r="R691" s="50" t="n">
        <v>1</v>
      </c>
      <c r="S691" s="50" t="n">
        <v>1</v>
      </c>
      <c r="T691" s="50" t="n">
        <v>2</v>
      </c>
      <c r="U691" s="50" t="n">
        <v>1</v>
      </c>
      <c r="V691" s="50" t="n">
        <v>6</v>
      </c>
      <c r="W691" s="50" t="n">
        <v>8.05</v>
      </c>
      <c r="X691" s="50" t="n">
        <v>34</v>
      </c>
      <c r="Y691" s="50" t="n">
        <v>6.808</v>
      </c>
      <c r="Z691" s="50" t="n">
        <v>26</v>
      </c>
      <c r="AA691" s="50" t="n">
        <v>0</v>
      </c>
      <c r="AB691" s="50" t="n">
        <v>2</v>
      </c>
      <c r="AC691" s="50" t="n">
        <v>26</v>
      </c>
      <c r="AD691" s="50" t="n">
        <v>1979.7</v>
      </c>
      <c r="AE691" s="50" t="n">
        <v>9</v>
      </c>
      <c r="AF691" s="50" t="n">
        <v>52</v>
      </c>
      <c r="AG691" s="50" t="n">
        <v>3648.8</v>
      </c>
      <c r="AH691" s="50" t="n">
        <v>1</v>
      </c>
    </row>
    <row r="692" customFormat="false" ht="15" hidden="false" customHeight="false" outlineLevel="0" collapsed="false">
      <c r="A692" s="50" t="s">
        <v>1523</v>
      </c>
      <c r="B692" s="50" t="s">
        <v>168</v>
      </c>
      <c r="C692" s="50" t="s">
        <v>149</v>
      </c>
      <c r="D692" s="50" t="n">
        <v>136</v>
      </c>
      <c r="E692" s="50" t="n">
        <v>70</v>
      </c>
      <c r="F692" s="50" t="n">
        <v>11</v>
      </c>
      <c r="G692" s="50" t="n">
        <v>69</v>
      </c>
      <c r="H692" s="50" t="n">
        <v>45</v>
      </c>
      <c r="I692" s="50" t="n">
        <v>4</v>
      </c>
      <c r="J692" s="50" t="n">
        <v>67</v>
      </c>
      <c r="K692" s="50" t="n">
        <v>25</v>
      </c>
      <c r="L692" s="50" t="n">
        <v>-0.071</v>
      </c>
      <c r="M692" s="50" t="n">
        <v>32</v>
      </c>
      <c r="N692" s="50" t="n">
        <v>29</v>
      </c>
      <c r="O692" s="50" t="n">
        <v>8</v>
      </c>
      <c r="P692" s="50" t="n">
        <v>0</v>
      </c>
      <c r="Q692" s="50" t="n">
        <v>0</v>
      </c>
      <c r="R692" s="50" t="n">
        <v>1</v>
      </c>
      <c r="S692" s="50" t="n">
        <v>2</v>
      </c>
      <c r="T692" s="50" t="n">
        <v>0</v>
      </c>
      <c r="U692" s="50" t="n">
        <v>0</v>
      </c>
      <c r="V692" s="50" t="n">
        <v>10</v>
      </c>
      <c r="W692" s="50" t="n">
        <v>9.7</v>
      </c>
      <c r="X692" s="50" t="n">
        <v>31</v>
      </c>
      <c r="Y692" s="50" t="n">
        <v>6.053</v>
      </c>
      <c r="Z692" s="50" t="n">
        <v>20</v>
      </c>
      <c r="AA692" s="50" t="n">
        <v>0</v>
      </c>
      <c r="AB692" s="50" t="n">
        <v>5</v>
      </c>
      <c r="AC692" s="50" t="n">
        <v>20</v>
      </c>
      <c r="AD692" s="50" t="n">
        <v>1598.5</v>
      </c>
      <c r="AE692" s="50" t="n">
        <v>6</v>
      </c>
      <c r="AF692" s="50" t="n">
        <v>57</v>
      </c>
      <c r="AG692" s="50" t="n">
        <v>3957.2</v>
      </c>
      <c r="AH692" s="50" t="n">
        <v>6</v>
      </c>
    </row>
    <row r="693" customFormat="false" ht="15" hidden="false" customHeight="false" outlineLevel="0" collapsed="false">
      <c r="A693" s="50" t="s">
        <v>1524</v>
      </c>
      <c r="B693" s="50" t="s">
        <v>168</v>
      </c>
      <c r="C693" s="50" t="s">
        <v>361</v>
      </c>
      <c r="D693" s="50" t="n">
        <v>100</v>
      </c>
      <c r="E693" s="50" t="n">
        <v>43</v>
      </c>
      <c r="F693" s="50" t="n">
        <v>18</v>
      </c>
      <c r="G693" s="50" t="n">
        <v>41</v>
      </c>
      <c r="H693" s="50" t="n">
        <v>23</v>
      </c>
      <c r="I693" s="50" t="n">
        <v>6</v>
      </c>
      <c r="J693" s="50" t="n">
        <v>59</v>
      </c>
      <c r="K693" s="50" t="n">
        <v>20</v>
      </c>
      <c r="L693" s="50" t="n">
        <v>-1.156</v>
      </c>
      <c r="M693" s="50" t="n">
        <v>24</v>
      </c>
      <c r="N693" s="50" t="n">
        <v>20</v>
      </c>
      <c r="O693" s="50" t="n">
        <v>4</v>
      </c>
      <c r="P693" s="50" t="n">
        <v>0</v>
      </c>
      <c r="Q693" s="50" t="n">
        <v>0</v>
      </c>
      <c r="R693" s="50" t="n">
        <v>0</v>
      </c>
      <c r="S693" s="50" t="n">
        <v>4</v>
      </c>
      <c r="T693" s="50" t="n">
        <v>0</v>
      </c>
      <c r="U693" s="50" t="n">
        <v>0</v>
      </c>
      <c r="V693" s="50" t="n">
        <v>11</v>
      </c>
      <c r="W693" s="50" t="n">
        <v>6.4</v>
      </c>
      <c r="X693" s="50" t="n">
        <v>24</v>
      </c>
      <c r="Y693" s="50" t="n">
        <v>5.789</v>
      </c>
      <c r="Z693" s="50" t="n">
        <v>9</v>
      </c>
      <c r="AA693" s="50" t="n">
        <v>0</v>
      </c>
      <c r="AB693" s="50" t="n">
        <v>3</v>
      </c>
      <c r="AC693" s="50" t="n">
        <v>9</v>
      </c>
      <c r="AD693" s="50" t="n">
        <v>739</v>
      </c>
      <c r="AE693" s="50" t="n">
        <v>1</v>
      </c>
      <c r="AF693" s="50" t="n">
        <v>37</v>
      </c>
      <c r="AG693" s="50" t="n">
        <v>2651.5</v>
      </c>
      <c r="AH693" s="50" t="n">
        <v>4</v>
      </c>
    </row>
    <row r="694" customFormat="false" ht="15" hidden="false" customHeight="false" outlineLevel="0" collapsed="false">
      <c r="A694" s="50" t="s">
        <v>1525</v>
      </c>
      <c r="B694" s="50" t="s">
        <v>168</v>
      </c>
      <c r="C694" s="50" t="s">
        <v>435</v>
      </c>
      <c r="D694" s="50" t="n">
        <v>67</v>
      </c>
      <c r="E694" s="50" t="n">
        <v>31</v>
      </c>
      <c r="F694" s="50" t="n">
        <v>8</v>
      </c>
      <c r="G694" s="50" t="n">
        <v>31</v>
      </c>
      <c r="H694" s="50" t="n">
        <v>19</v>
      </c>
      <c r="I694" s="50" t="n">
        <v>3</v>
      </c>
      <c r="J694" s="50" t="n">
        <v>36</v>
      </c>
      <c r="K694" s="50" t="n">
        <v>12</v>
      </c>
      <c r="L694" s="50" t="n">
        <v>-0.339</v>
      </c>
      <c r="M694" s="50" t="n">
        <v>18</v>
      </c>
      <c r="N694" s="50" t="n">
        <v>17</v>
      </c>
      <c r="O694" s="50" t="n">
        <v>6</v>
      </c>
      <c r="P694" s="50" t="n">
        <v>1</v>
      </c>
      <c r="Q694" s="50" t="n">
        <v>0</v>
      </c>
      <c r="R694" s="50" t="n">
        <v>0</v>
      </c>
      <c r="S694" s="50" t="n">
        <v>0</v>
      </c>
      <c r="T694" s="50" t="n">
        <v>0</v>
      </c>
      <c r="U694" s="50" t="n">
        <v>1</v>
      </c>
      <c r="V694" s="50" t="n">
        <v>4</v>
      </c>
      <c r="W694" s="50" t="n">
        <v>5.75</v>
      </c>
      <c r="X694" s="50" t="n">
        <v>18</v>
      </c>
      <c r="Y694" s="50" t="n">
        <v>6.048</v>
      </c>
      <c r="Z694" s="50" t="n">
        <v>14</v>
      </c>
      <c r="AA694" s="50" t="n">
        <v>0</v>
      </c>
      <c r="AB694" s="50" t="n">
        <v>6</v>
      </c>
      <c r="AC694" s="50" t="n">
        <v>14</v>
      </c>
      <c r="AD694" s="50" t="n">
        <v>1198.8</v>
      </c>
      <c r="AE694" s="50" t="n">
        <v>6</v>
      </c>
      <c r="AF694" s="50" t="n">
        <v>27</v>
      </c>
      <c r="AG694" s="50" t="n">
        <v>1895.4</v>
      </c>
      <c r="AH694" s="50" t="n">
        <v>6</v>
      </c>
    </row>
    <row r="695" customFormat="false" ht="15" hidden="false" customHeight="false" outlineLevel="0" collapsed="false">
      <c r="A695" s="50" t="s">
        <v>1526</v>
      </c>
      <c r="B695" s="50" t="s">
        <v>168</v>
      </c>
      <c r="C695" s="50" t="s">
        <v>790</v>
      </c>
      <c r="D695" s="50" t="n">
        <v>22</v>
      </c>
      <c r="E695" s="50" t="n">
        <v>7</v>
      </c>
      <c r="F695" s="50" t="n">
        <v>2</v>
      </c>
      <c r="G695" s="50" t="n">
        <v>8</v>
      </c>
      <c r="H695" s="50" t="n">
        <v>3</v>
      </c>
      <c r="I695" s="50" t="n">
        <v>0</v>
      </c>
      <c r="J695" s="50" t="n">
        <v>14</v>
      </c>
      <c r="K695" s="50" t="n">
        <v>4</v>
      </c>
      <c r="L695" s="50" t="n">
        <v>-0.227</v>
      </c>
      <c r="M695" s="50" t="n">
        <v>6</v>
      </c>
      <c r="N695" s="50" t="n">
        <v>5</v>
      </c>
      <c r="O695" s="50" t="n">
        <v>1</v>
      </c>
      <c r="P695" s="50" t="n">
        <v>0</v>
      </c>
      <c r="Q695" s="50" t="n">
        <v>0</v>
      </c>
      <c r="R695" s="50" t="n">
        <v>0</v>
      </c>
      <c r="S695" s="50" t="n">
        <v>1</v>
      </c>
      <c r="T695" s="50" t="n">
        <v>0</v>
      </c>
      <c r="U695" s="50" t="n">
        <v>0</v>
      </c>
      <c r="V695" s="50" t="n">
        <v>2</v>
      </c>
      <c r="W695" s="50" t="n">
        <v>1.6</v>
      </c>
      <c r="X695" s="50" t="n">
        <v>6</v>
      </c>
      <c r="Y695" s="50" t="n">
        <v>1.372</v>
      </c>
      <c r="Z695" s="50" t="n">
        <v>3</v>
      </c>
      <c r="AA695" s="50" t="n">
        <v>0</v>
      </c>
      <c r="AB695" s="50" t="n">
        <v>2</v>
      </c>
      <c r="AC695" s="50" t="n">
        <v>3</v>
      </c>
      <c r="AD695" s="50" t="n">
        <v>287</v>
      </c>
      <c r="AE695" s="50" t="n">
        <v>1</v>
      </c>
      <c r="AF695" s="50" t="n">
        <v>3</v>
      </c>
      <c r="AG695" s="50" t="n">
        <v>199.4</v>
      </c>
      <c r="AH695" s="50" t="n">
        <v>0</v>
      </c>
    </row>
    <row r="696" customFormat="false" ht="15" hidden="false" customHeight="false" outlineLevel="0" collapsed="false">
      <c r="A696" s="50" t="s">
        <v>1527</v>
      </c>
      <c r="B696" s="50" t="s">
        <v>170</v>
      </c>
      <c r="C696" s="50" t="s">
        <v>732</v>
      </c>
      <c r="D696" s="50" t="n">
        <v>2679</v>
      </c>
      <c r="E696" s="50" t="n">
        <v>1256</v>
      </c>
      <c r="F696" s="50" t="n">
        <v>379</v>
      </c>
      <c r="G696" s="50" t="n">
        <v>1301</v>
      </c>
      <c r="H696" s="50" t="n">
        <v>881</v>
      </c>
      <c r="I696" s="50" t="n">
        <v>172</v>
      </c>
      <c r="J696" s="50" t="n">
        <v>1374</v>
      </c>
      <c r="K696" s="50" t="n">
        <v>375</v>
      </c>
      <c r="L696" s="50" t="n">
        <v>11.763</v>
      </c>
      <c r="M696" s="50" t="n">
        <v>636</v>
      </c>
      <c r="N696" s="50" t="n">
        <v>568</v>
      </c>
      <c r="O696" s="50" t="n">
        <v>132</v>
      </c>
      <c r="P696" s="50" t="n">
        <v>26</v>
      </c>
      <c r="Q696" s="50" t="n">
        <v>0</v>
      </c>
      <c r="R696" s="50" t="n">
        <v>33</v>
      </c>
      <c r="S696" s="50" t="n">
        <v>59</v>
      </c>
      <c r="T696" s="50" t="n">
        <v>6</v>
      </c>
      <c r="U696" s="50" t="n">
        <v>3</v>
      </c>
      <c r="V696" s="50" t="n">
        <v>183</v>
      </c>
      <c r="W696" s="50" t="n">
        <v>209.7</v>
      </c>
      <c r="X696" s="50" t="n">
        <v>636</v>
      </c>
      <c r="Y696" s="50" t="n">
        <v>208.626</v>
      </c>
      <c r="Z696" s="50" t="n">
        <v>388</v>
      </c>
      <c r="AA696" s="50" t="n">
        <v>51</v>
      </c>
      <c r="AB696" s="50" t="n">
        <v>171</v>
      </c>
      <c r="AC696" s="50" t="n">
        <v>388</v>
      </c>
      <c r="AD696" s="50" t="n">
        <v>35153.3</v>
      </c>
      <c r="AE696" s="50" t="n">
        <v>140</v>
      </c>
      <c r="AF696" s="50" t="n">
        <v>1111</v>
      </c>
      <c r="AG696" s="50" t="n">
        <v>81170.2</v>
      </c>
      <c r="AH696" s="50" t="n">
        <v>382</v>
      </c>
    </row>
    <row r="697" customFormat="false" ht="15" hidden="false" customHeight="false" outlineLevel="0" collapsed="false">
      <c r="A697" s="50" t="s">
        <v>1528</v>
      </c>
      <c r="B697" s="50" t="s">
        <v>170</v>
      </c>
      <c r="C697" s="50" t="s">
        <v>733</v>
      </c>
      <c r="D697" s="50" t="n">
        <v>1916</v>
      </c>
      <c r="E697" s="50" t="n">
        <v>1099</v>
      </c>
      <c r="F697" s="50" t="n">
        <v>152</v>
      </c>
      <c r="G697" s="50" t="n">
        <v>898</v>
      </c>
      <c r="H697" s="50" t="n">
        <v>647</v>
      </c>
      <c r="I697" s="50" t="n">
        <v>51</v>
      </c>
      <c r="J697" s="50" t="n">
        <v>1017</v>
      </c>
      <c r="K697" s="50" t="n">
        <v>452</v>
      </c>
      <c r="L697" s="50" t="n">
        <v>-19.347</v>
      </c>
      <c r="M697" s="50" t="n">
        <v>621</v>
      </c>
      <c r="N697" s="50" t="n">
        <v>590</v>
      </c>
      <c r="O697" s="50" t="n">
        <v>153</v>
      </c>
      <c r="P697" s="50" t="n">
        <v>33</v>
      </c>
      <c r="Q697" s="50" t="n">
        <v>1</v>
      </c>
      <c r="R697" s="50" t="n">
        <v>9</v>
      </c>
      <c r="S697" s="50" t="n">
        <v>22</v>
      </c>
      <c r="T697" s="50" t="n">
        <v>2</v>
      </c>
      <c r="U697" s="50" t="n">
        <v>7</v>
      </c>
      <c r="V697" s="50" t="n">
        <v>58</v>
      </c>
      <c r="W697" s="50" t="n">
        <v>176.65</v>
      </c>
      <c r="X697" s="50" t="n">
        <v>620</v>
      </c>
      <c r="Y697" s="50" t="n">
        <v>159.717</v>
      </c>
      <c r="Z697" s="50" t="n">
        <v>539</v>
      </c>
      <c r="AA697" s="50" t="n">
        <v>11</v>
      </c>
      <c r="AB697" s="50" t="n">
        <v>112</v>
      </c>
      <c r="AC697" s="50" t="n">
        <v>538</v>
      </c>
      <c r="AD697" s="50" t="n">
        <v>45081</v>
      </c>
      <c r="AE697" s="50" t="n">
        <v>176</v>
      </c>
      <c r="AF697" s="50" t="n">
        <v>962</v>
      </c>
      <c r="AG697" s="50" t="n">
        <v>64713.6</v>
      </c>
      <c r="AH697" s="50" t="n">
        <v>27</v>
      </c>
    </row>
    <row r="698" customFormat="false" ht="15" hidden="false" customHeight="false" outlineLevel="0" collapsed="false">
      <c r="A698" s="50" t="s">
        <v>1529</v>
      </c>
      <c r="B698" s="50" t="s">
        <v>170</v>
      </c>
      <c r="C698" s="50" t="s">
        <v>734</v>
      </c>
      <c r="D698" s="50" t="n">
        <v>2201</v>
      </c>
      <c r="E698" s="50" t="n">
        <v>1030</v>
      </c>
      <c r="F698" s="50" t="n">
        <v>185</v>
      </c>
      <c r="G698" s="50" t="n">
        <v>990</v>
      </c>
      <c r="H698" s="50" t="n">
        <v>666</v>
      </c>
      <c r="I698" s="50" t="n">
        <v>76</v>
      </c>
      <c r="J698" s="50" t="n">
        <v>1190</v>
      </c>
      <c r="K698" s="50" t="n">
        <v>364</v>
      </c>
      <c r="L698" s="50" t="n">
        <v>-5.895</v>
      </c>
      <c r="M698" s="50" t="n">
        <v>609</v>
      </c>
      <c r="N698" s="50" t="n">
        <v>542</v>
      </c>
      <c r="O698" s="50" t="n">
        <v>141</v>
      </c>
      <c r="P698" s="50" t="n">
        <v>25</v>
      </c>
      <c r="Q698" s="50" t="n">
        <v>0</v>
      </c>
      <c r="R698" s="50" t="n">
        <v>9</v>
      </c>
      <c r="S698" s="50" t="n">
        <v>56</v>
      </c>
      <c r="T698" s="50" t="n">
        <v>5</v>
      </c>
      <c r="U698" s="50" t="n">
        <v>6</v>
      </c>
      <c r="V698" s="50" t="n">
        <v>81</v>
      </c>
      <c r="W698" s="50" t="n">
        <v>184.75</v>
      </c>
      <c r="X698" s="50" t="n">
        <v>604</v>
      </c>
      <c r="Y698" s="50" t="n">
        <v>199.763</v>
      </c>
      <c r="Z698" s="50" t="n">
        <v>467</v>
      </c>
      <c r="AA698" s="50" t="n">
        <v>32</v>
      </c>
      <c r="AB698" s="50" t="n">
        <v>207</v>
      </c>
      <c r="AC698" s="50" t="n">
        <v>467</v>
      </c>
      <c r="AD698" s="50" t="n">
        <v>42183.5</v>
      </c>
      <c r="AE698" s="50" t="n">
        <v>137</v>
      </c>
      <c r="AF698" s="50" t="n">
        <v>917</v>
      </c>
      <c r="AG698" s="50" t="n">
        <v>70022.2</v>
      </c>
      <c r="AH698" s="50" t="n">
        <v>581</v>
      </c>
    </row>
    <row r="699" customFormat="false" ht="15" hidden="false" customHeight="false" outlineLevel="0" collapsed="false">
      <c r="A699" s="50" t="s">
        <v>1530</v>
      </c>
      <c r="B699" s="50" t="s">
        <v>170</v>
      </c>
      <c r="C699" s="50" t="s">
        <v>735</v>
      </c>
      <c r="D699" s="50" t="n">
        <v>2034</v>
      </c>
      <c r="E699" s="50" t="n">
        <v>982</v>
      </c>
      <c r="F699" s="50" t="n">
        <v>211</v>
      </c>
      <c r="G699" s="50" t="n">
        <v>980</v>
      </c>
      <c r="H699" s="50" t="n">
        <v>714</v>
      </c>
      <c r="I699" s="50" t="n">
        <v>89</v>
      </c>
      <c r="J699" s="50" t="n">
        <v>1053</v>
      </c>
      <c r="K699" s="50" t="n">
        <v>268</v>
      </c>
      <c r="L699" s="50" t="n">
        <v>10.523</v>
      </c>
      <c r="M699" s="50" t="n">
        <v>517</v>
      </c>
      <c r="N699" s="50" t="n">
        <v>462</v>
      </c>
      <c r="O699" s="50" t="n">
        <v>115</v>
      </c>
      <c r="P699" s="50" t="n">
        <v>23</v>
      </c>
      <c r="Q699" s="50" t="n">
        <v>2</v>
      </c>
      <c r="R699" s="50" t="n">
        <v>15</v>
      </c>
      <c r="S699" s="50" t="n">
        <v>47</v>
      </c>
      <c r="T699" s="50" t="n">
        <v>3</v>
      </c>
      <c r="U699" s="50" t="n">
        <v>2</v>
      </c>
      <c r="V699" s="50" t="n">
        <v>95</v>
      </c>
      <c r="W699" s="50" t="n">
        <v>166.55</v>
      </c>
      <c r="X699" s="50" t="n">
        <v>517</v>
      </c>
      <c r="Y699" s="50" t="n">
        <v>159.597</v>
      </c>
      <c r="Z699" s="50" t="n">
        <v>369</v>
      </c>
      <c r="AA699" s="50" t="n">
        <v>24</v>
      </c>
      <c r="AB699" s="50" t="n">
        <v>142</v>
      </c>
      <c r="AC699" s="50" t="n">
        <v>369</v>
      </c>
      <c r="AD699" s="50" t="n">
        <v>32687.1</v>
      </c>
      <c r="AE699" s="50" t="n">
        <v>117</v>
      </c>
      <c r="AF699" s="50" t="n">
        <v>865</v>
      </c>
      <c r="AG699" s="50" t="n">
        <v>63293.4</v>
      </c>
      <c r="AH699" s="50" t="n">
        <v>316</v>
      </c>
    </row>
    <row r="700" customFormat="false" ht="15" hidden="false" customHeight="false" outlineLevel="0" collapsed="false">
      <c r="A700" s="50" t="s">
        <v>1531</v>
      </c>
      <c r="B700" s="50" t="s">
        <v>170</v>
      </c>
      <c r="C700" s="50" t="s">
        <v>736</v>
      </c>
      <c r="D700" s="50" t="n">
        <v>1878</v>
      </c>
      <c r="E700" s="50" t="n">
        <v>1082</v>
      </c>
      <c r="F700" s="50" t="n">
        <v>239</v>
      </c>
      <c r="G700" s="50" t="n">
        <v>891</v>
      </c>
      <c r="H700" s="50" t="n">
        <v>653</v>
      </c>
      <c r="I700" s="50" t="n">
        <v>88</v>
      </c>
      <c r="J700" s="50" t="n">
        <v>978</v>
      </c>
      <c r="K700" s="50" t="n">
        <v>429</v>
      </c>
      <c r="L700" s="50" t="n">
        <v>-15.957</v>
      </c>
      <c r="M700" s="50" t="n">
        <v>508</v>
      </c>
      <c r="N700" s="50" t="n">
        <v>468</v>
      </c>
      <c r="O700" s="50" t="n">
        <v>114</v>
      </c>
      <c r="P700" s="50" t="n">
        <v>25</v>
      </c>
      <c r="Q700" s="50" t="n">
        <v>1</v>
      </c>
      <c r="R700" s="50" t="n">
        <v>9</v>
      </c>
      <c r="S700" s="50" t="n">
        <v>17</v>
      </c>
      <c r="T700" s="50" t="n">
        <v>16</v>
      </c>
      <c r="U700" s="50" t="n">
        <v>5</v>
      </c>
      <c r="V700" s="50" t="n">
        <v>94</v>
      </c>
      <c r="W700" s="50" t="n">
        <v>143.65</v>
      </c>
      <c r="X700" s="50" t="n">
        <v>503</v>
      </c>
      <c r="Y700" s="50" t="n">
        <v>138.798</v>
      </c>
      <c r="Z700" s="50" t="n">
        <v>381</v>
      </c>
      <c r="AA700" s="50" t="n">
        <v>13</v>
      </c>
      <c r="AB700" s="50" t="n">
        <v>95</v>
      </c>
      <c r="AC700" s="50" t="n">
        <v>380</v>
      </c>
      <c r="AD700" s="50" t="n">
        <v>31955.8</v>
      </c>
      <c r="AE700" s="50" t="n">
        <v>119</v>
      </c>
      <c r="AF700" s="50" t="n">
        <v>904</v>
      </c>
      <c r="AG700" s="50" t="n">
        <v>61673.9</v>
      </c>
      <c r="AH700" s="50" t="n">
        <v>40</v>
      </c>
    </row>
    <row r="701" customFormat="false" ht="15" hidden="false" customHeight="false" outlineLevel="0" collapsed="false">
      <c r="A701" s="50" t="s">
        <v>1532</v>
      </c>
      <c r="B701" s="50" t="s">
        <v>170</v>
      </c>
      <c r="C701" s="50" t="s">
        <v>737</v>
      </c>
      <c r="D701" s="50" t="n">
        <v>1755</v>
      </c>
      <c r="E701" s="50" t="n">
        <v>880</v>
      </c>
      <c r="F701" s="50" t="n">
        <v>119</v>
      </c>
      <c r="G701" s="50" t="n">
        <v>878</v>
      </c>
      <c r="H701" s="50" t="n">
        <v>582</v>
      </c>
      <c r="I701" s="50" t="n">
        <v>63</v>
      </c>
      <c r="J701" s="50" t="n">
        <v>874</v>
      </c>
      <c r="K701" s="50" t="n">
        <v>298</v>
      </c>
      <c r="L701" s="50" t="n">
        <v>-4.587</v>
      </c>
      <c r="M701" s="50" t="n">
        <v>450</v>
      </c>
      <c r="N701" s="50" t="n">
        <v>408</v>
      </c>
      <c r="O701" s="50" t="n">
        <v>113</v>
      </c>
      <c r="P701" s="50" t="n">
        <v>15</v>
      </c>
      <c r="Q701" s="50" t="n">
        <v>0</v>
      </c>
      <c r="R701" s="50" t="n">
        <v>10</v>
      </c>
      <c r="S701" s="50" t="n">
        <v>25</v>
      </c>
      <c r="T701" s="50" t="n">
        <v>7</v>
      </c>
      <c r="U701" s="50" t="n">
        <v>3</v>
      </c>
      <c r="V701" s="50" t="n">
        <v>64</v>
      </c>
      <c r="W701" s="50" t="n">
        <v>140.35</v>
      </c>
      <c r="X701" s="50" t="n">
        <v>443</v>
      </c>
      <c r="Y701" s="50" t="n">
        <v>129.777</v>
      </c>
      <c r="Z701" s="50" t="n">
        <v>354</v>
      </c>
      <c r="AA701" s="50" t="n">
        <v>9</v>
      </c>
      <c r="AB701" s="50" t="n">
        <v>103</v>
      </c>
      <c r="AC701" s="50" t="n">
        <v>354</v>
      </c>
      <c r="AD701" s="50" t="n">
        <v>30145.4</v>
      </c>
      <c r="AE701" s="50" t="n">
        <v>116</v>
      </c>
      <c r="AF701" s="50" t="n">
        <v>758</v>
      </c>
      <c r="AG701" s="50" t="n">
        <v>50770.3</v>
      </c>
      <c r="AH701" s="50" t="n">
        <v>25</v>
      </c>
    </row>
    <row r="702" customFormat="false" ht="15" hidden="false" customHeight="false" outlineLevel="0" collapsed="false">
      <c r="A702" s="50" t="s">
        <v>1533</v>
      </c>
      <c r="B702" s="50" t="s">
        <v>170</v>
      </c>
      <c r="C702" s="50" t="s">
        <v>395</v>
      </c>
      <c r="D702" s="50" t="n">
        <v>1385</v>
      </c>
      <c r="E702" s="50" t="n">
        <v>739</v>
      </c>
      <c r="F702" s="50" t="n">
        <v>131</v>
      </c>
      <c r="G702" s="50" t="n">
        <v>632</v>
      </c>
      <c r="H702" s="50" t="n">
        <v>468</v>
      </c>
      <c r="I702" s="50" t="n">
        <v>51</v>
      </c>
      <c r="J702" s="50" t="n">
        <v>744</v>
      </c>
      <c r="K702" s="50" t="n">
        <v>271</v>
      </c>
      <c r="L702" s="50" t="n">
        <v>-7.104</v>
      </c>
      <c r="M702" s="50" t="n">
        <v>365</v>
      </c>
      <c r="N702" s="50" t="n">
        <v>333</v>
      </c>
      <c r="O702" s="50" t="n">
        <v>81</v>
      </c>
      <c r="P702" s="50" t="n">
        <v>19</v>
      </c>
      <c r="Q702" s="50" t="n">
        <v>2</v>
      </c>
      <c r="R702" s="50" t="n">
        <v>7</v>
      </c>
      <c r="S702" s="50" t="n">
        <v>29</v>
      </c>
      <c r="T702" s="50" t="n">
        <v>2</v>
      </c>
      <c r="U702" s="50" t="n">
        <v>1</v>
      </c>
      <c r="V702" s="50" t="n">
        <v>71</v>
      </c>
      <c r="W702" s="50" t="n">
        <v>108.95</v>
      </c>
      <c r="X702" s="50" t="n">
        <v>363</v>
      </c>
      <c r="Y702" s="50" t="n">
        <v>106.052</v>
      </c>
      <c r="Z702" s="50" t="n">
        <v>263</v>
      </c>
      <c r="AA702" s="50" t="n">
        <v>17</v>
      </c>
      <c r="AB702" s="50" t="n">
        <v>96</v>
      </c>
      <c r="AC702" s="50" t="n">
        <v>263</v>
      </c>
      <c r="AD702" s="50" t="n">
        <v>22538.4</v>
      </c>
      <c r="AE702" s="50" t="n">
        <v>96</v>
      </c>
      <c r="AF702" s="50" t="n">
        <v>627</v>
      </c>
      <c r="AG702" s="50" t="n">
        <v>45715.5</v>
      </c>
      <c r="AH702" s="50" t="n">
        <v>181</v>
      </c>
    </row>
    <row r="703" customFormat="false" ht="15" hidden="false" customHeight="false" outlineLevel="0" collapsed="false">
      <c r="A703" s="50" t="s">
        <v>1534</v>
      </c>
      <c r="B703" s="50" t="s">
        <v>170</v>
      </c>
      <c r="C703" s="50" t="s">
        <v>738</v>
      </c>
      <c r="D703" s="50" t="n">
        <v>1273</v>
      </c>
      <c r="E703" s="50" t="n">
        <v>520</v>
      </c>
      <c r="F703" s="50" t="n">
        <v>59</v>
      </c>
      <c r="G703" s="50" t="n">
        <v>649</v>
      </c>
      <c r="H703" s="50" t="n">
        <v>376</v>
      </c>
      <c r="I703" s="50" t="n">
        <v>31</v>
      </c>
      <c r="J703" s="50" t="n">
        <v>624</v>
      </c>
      <c r="K703" s="50" t="n">
        <v>144</v>
      </c>
      <c r="L703" s="50" t="n">
        <v>-7.033</v>
      </c>
      <c r="M703" s="50" t="n">
        <v>330</v>
      </c>
      <c r="N703" s="50" t="n">
        <v>295</v>
      </c>
      <c r="O703" s="50" t="n">
        <v>71</v>
      </c>
      <c r="P703" s="50" t="n">
        <v>19</v>
      </c>
      <c r="Q703" s="50" t="n">
        <v>1</v>
      </c>
      <c r="R703" s="50" t="n">
        <v>3</v>
      </c>
      <c r="S703" s="50" t="n">
        <v>27</v>
      </c>
      <c r="T703" s="50" t="n">
        <v>1</v>
      </c>
      <c r="U703" s="50" t="n">
        <v>3</v>
      </c>
      <c r="V703" s="50" t="n">
        <v>44</v>
      </c>
      <c r="W703" s="50" t="n">
        <v>94.85</v>
      </c>
      <c r="X703" s="50" t="n">
        <v>326</v>
      </c>
      <c r="Y703" s="50" t="n">
        <v>95.306</v>
      </c>
      <c r="Z703" s="50" t="n">
        <v>258</v>
      </c>
      <c r="AA703" s="50" t="n">
        <v>7</v>
      </c>
      <c r="AB703" s="50" t="n">
        <v>66</v>
      </c>
      <c r="AC703" s="50" t="n">
        <v>258</v>
      </c>
      <c r="AD703" s="50" t="n">
        <v>21802.5</v>
      </c>
      <c r="AE703" s="50" t="n">
        <v>90</v>
      </c>
      <c r="AF703" s="50" t="n">
        <v>430</v>
      </c>
      <c r="AG703" s="50" t="n">
        <v>29513.2</v>
      </c>
      <c r="AH703" s="50" t="n">
        <v>26</v>
      </c>
    </row>
    <row r="704" customFormat="false" ht="15" hidden="false" customHeight="false" outlineLevel="0" collapsed="false">
      <c r="A704" s="50" t="s">
        <v>1535</v>
      </c>
      <c r="B704" s="50" t="s">
        <v>170</v>
      </c>
      <c r="C704" s="50" t="s">
        <v>739</v>
      </c>
      <c r="D704" s="50" t="n">
        <v>1229</v>
      </c>
      <c r="E704" s="50" t="n">
        <v>526</v>
      </c>
      <c r="F704" s="50" t="n">
        <v>70</v>
      </c>
      <c r="G704" s="50" t="n">
        <v>599</v>
      </c>
      <c r="H704" s="50" t="n">
        <v>349</v>
      </c>
      <c r="I704" s="50" t="n">
        <v>27</v>
      </c>
      <c r="J704" s="50" t="n">
        <v>609</v>
      </c>
      <c r="K704" s="50" t="n">
        <v>177</v>
      </c>
      <c r="L704" s="50" t="n">
        <v>3.66</v>
      </c>
      <c r="M704" s="50" t="n">
        <v>313</v>
      </c>
      <c r="N704" s="50" t="n">
        <v>277</v>
      </c>
      <c r="O704" s="50" t="n">
        <v>77</v>
      </c>
      <c r="P704" s="50" t="n">
        <v>8</v>
      </c>
      <c r="Q704" s="50" t="n">
        <v>0</v>
      </c>
      <c r="R704" s="50" t="n">
        <v>10</v>
      </c>
      <c r="S704" s="50" t="n">
        <v>33</v>
      </c>
      <c r="T704" s="50" t="n">
        <v>0</v>
      </c>
      <c r="U704" s="50" t="n">
        <v>3</v>
      </c>
      <c r="V704" s="50" t="n">
        <v>38</v>
      </c>
      <c r="W704" s="50" t="n">
        <v>102</v>
      </c>
      <c r="X704" s="50" t="n">
        <v>306</v>
      </c>
      <c r="Y704" s="50" t="n">
        <v>94.324</v>
      </c>
      <c r="Z704" s="50" t="n">
        <v>242</v>
      </c>
      <c r="AA704" s="50" t="n">
        <v>9</v>
      </c>
      <c r="AB704" s="50" t="n">
        <v>94</v>
      </c>
      <c r="AC704" s="50" t="n">
        <v>241</v>
      </c>
      <c r="AD704" s="50" t="n">
        <v>21204.6</v>
      </c>
      <c r="AE704" s="50" t="n">
        <v>81</v>
      </c>
      <c r="AF704" s="50" t="n">
        <v>469</v>
      </c>
      <c r="AG704" s="50" t="n">
        <v>33556.8</v>
      </c>
      <c r="AH704" s="50" t="n">
        <v>76</v>
      </c>
    </row>
    <row r="705" customFormat="false" ht="15" hidden="false" customHeight="false" outlineLevel="0" collapsed="false">
      <c r="A705" s="50" t="s">
        <v>1536</v>
      </c>
      <c r="B705" s="50" t="s">
        <v>170</v>
      </c>
      <c r="C705" s="50" t="s">
        <v>235</v>
      </c>
      <c r="D705" s="50" t="n">
        <v>1130</v>
      </c>
      <c r="E705" s="50" t="n">
        <v>599</v>
      </c>
      <c r="F705" s="50" t="n">
        <v>147</v>
      </c>
      <c r="G705" s="50" t="n">
        <v>519</v>
      </c>
      <c r="H705" s="50" t="n">
        <v>370</v>
      </c>
      <c r="I705" s="50" t="n">
        <v>67</v>
      </c>
      <c r="J705" s="50" t="n">
        <v>607</v>
      </c>
      <c r="K705" s="50" t="n">
        <v>229</v>
      </c>
      <c r="L705" s="50" t="n">
        <v>-1.948</v>
      </c>
      <c r="M705" s="50" t="n">
        <v>299</v>
      </c>
      <c r="N705" s="50" t="n">
        <v>269</v>
      </c>
      <c r="O705" s="50" t="n">
        <v>70</v>
      </c>
      <c r="P705" s="50" t="n">
        <v>18</v>
      </c>
      <c r="Q705" s="50" t="n">
        <v>0</v>
      </c>
      <c r="R705" s="50" t="n">
        <v>8</v>
      </c>
      <c r="S705" s="50" t="n">
        <v>17</v>
      </c>
      <c r="T705" s="50" t="n">
        <v>8</v>
      </c>
      <c r="U705" s="50" t="n">
        <v>5</v>
      </c>
      <c r="V705" s="50" t="n">
        <v>70</v>
      </c>
      <c r="W705" s="50" t="n">
        <v>94.9</v>
      </c>
      <c r="X705" s="50" t="n">
        <v>297</v>
      </c>
      <c r="Y705" s="50" t="n">
        <v>95.721</v>
      </c>
      <c r="Z705" s="50" t="n">
        <v>204</v>
      </c>
      <c r="AA705" s="50" t="n">
        <v>22</v>
      </c>
      <c r="AB705" s="50" t="n">
        <v>94</v>
      </c>
      <c r="AC705" s="50" t="n">
        <v>203</v>
      </c>
      <c r="AD705" s="50" t="n">
        <v>18466.1</v>
      </c>
      <c r="AE705" s="50" t="n">
        <v>67</v>
      </c>
      <c r="AF705" s="50" t="n">
        <v>506</v>
      </c>
      <c r="AG705" s="50" t="n">
        <v>37300.2</v>
      </c>
      <c r="AH705" s="50" t="n">
        <v>226</v>
      </c>
    </row>
    <row r="706" customFormat="false" ht="15" hidden="false" customHeight="false" outlineLevel="0" collapsed="false">
      <c r="A706" s="50" t="s">
        <v>1537</v>
      </c>
      <c r="B706" s="50" t="s">
        <v>170</v>
      </c>
      <c r="C706" s="50" t="s">
        <v>740</v>
      </c>
      <c r="D706" s="50" t="n">
        <v>1109</v>
      </c>
      <c r="E706" s="50" t="n">
        <v>547</v>
      </c>
      <c r="F706" s="50" t="n">
        <v>135</v>
      </c>
      <c r="G706" s="50" t="n">
        <v>539</v>
      </c>
      <c r="H706" s="50" t="n">
        <v>385</v>
      </c>
      <c r="I706" s="50" t="n">
        <v>51</v>
      </c>
      <c r="J706" s="50" t="n">
        <v>569</v>
      </c>
      <c r="K706" s="50" t="n">
        <v>162</v>
      </c>
      <c r="L706" s="50" t="n">
        <v>-3.993</v>
      </c>
      <c r="M706" s="50" t="n">
        <v>271</v>
      </c>
      <c r="N706" s="50" t="n">
        <v>239</v>
      </c>
      <c r="O706" s="50" t="n">
        <v>53</v>
      </c>
      <c r="P706" s="50" t="n">
        <v>9</v>
      </c>
      <c r="Q706" s="50" t="n">
        <v>0</v>
      </c>
      <c r="R706" s="50" t="n">
        <v>9</v>
      </c>
      <c r="S706" s="50" t="n">
        <v>29</v>
      </c>
      <c r="T706" s="50" t="n">
        <v>1</v>
      </c>
      <c r="U706" s="50" t="n">
        <v>1</v>
      </c>
      <c r="V706" s="50" t="n">
        <v>69</v>
      </c>
      <c r="W706" s="50" t="n">
        <v>81.75</v>
      </c>
      <c r="X706" s="50" t="n">
        <v>270</v>
      </c>
      <c r="Y706" s="50" t="n">
        <v>84.443</v>
      </c>
      <c r="Z706" s="50" t="n">
        <v>172</v>
      </c>
      <c r="AA706" s="50" t="n">
        <v>12</v>
      </c>
      <c r="AB706" s="50" t="n">
        <v>66</v>
      </c>
      <c r="AC706" s="50" t="n">
        <v>172</v>
      </c>
      <c r="AD706" s="50" t="n">
        <v>15013.7</v>
      </c>
      <c r="AE706" s="50" t="n">
        <v>66</v>
      </c>
      <c r="AF706" s="50" t="n">
        <v>477</v>
      </c>
      <c r="AG706" s="50" t="n">
        <v>34644</v>
      </c>
      <c r="AH706" s="50" t="n">
        <v>108</v>
      </c>
    </row>
    <row r="707" customFormat="false" ht="15" hidden="false" customHeight="false" outlineLevel="0" collapsed="false">
      <c r="A707" s="50" t="s">
        <v>1538</v>
      </c>
      <c r="B707" s="50" t="s">
        <v>170</v>
      </c>
      <c r="C707" s="50" t="s">
        <v>741</v>
      </c>
      <c r="D707" s="50" t="n">
        <v>721</v>
      </c>
      <c r="E707" s="50" t="n">
        <v>307</v>
      </c>
      <c r="F707" s="50" t="n">
        <v>43</v>
      </c>
      <c r="G707" s="50" t="n">
        <v>360</v>
      </c>
      <c r="H707" s="50" t="n">
        <v>205</v>
      </c>
      <c r="I707" s="50" t="n">
        <v>14</v>
      </c>
      <c r="J707" s="50" t="n">
        <v>360</v>
      </c>
      <c r="K707" s="50" t="n">
        <v>102</v>
      </c>
      <c r="L707" s="50" t="n">
        <v>4.987</v>
      </c>
      <c r="M707" s="50" t="n">
        <v>181</v>
      </c>
      <c r="N707" s="50" t="n">
        <v>158</v>
      </c>
      <c r="O707" s="50" t="n">
        <v>52</v>
      </c>
      <c r="P707" s="50" t="n">
        <v>7</v>
      </c>
      <c r="Q707" s="50" t="n">
        <v>1</v>
      </c>
      <c r="R707" s="50" t="n">
        <v>2</v>
      </c>
      <c r="S707" s="50" t="n">
        <v>18</v>
      </c>
      <c r="T707" s="50" t="n">
        <v>2</v>
      </c>
      <c r="U707" s="50" t="n">
        <v>1</v>
      </c>
      <c r="V707" s="50" t="n">
        <v>35</v>
      </c>
      <c r="W707" s="50" t="n">
        <v>65.45</v>
      </c>
      <c r="X707" s="50" t="n">
        <v>177</v>
      </c>
      <c r="Y707" s="50" t="n">
        <v>55.183</v>
      </c>
      <c r="Z707" s="50" t="n">
        <v>126</v>
      </c>
      <c r="AA707" s="50" t="n">
        <v>2</v>
      </c>
      <c r="AB707" s="50" t="n">
        <v>25</v>
      </c>
      <c r="AC707" s="50" t="n">
        <v>125</v>
      </c>
      <c r="AD707" s="50" t="n">
        <v>10240.9</v>
      </c>
      <c r="AE707" s="50" t="n">
        <v>47</v>
      </c>
      <c r="AF707" s="50" t="n">
        <v>264</v>
      </c>
      <c r="AG707" s="50" t="n">
        <v>17886.6</v>
      </c>
      <c r="AH707" s="50" t="n">
        <v>7</v>
      </c>
    </row>
    <row r="708" customFormat="false" ht="15" hidden="false" customHeight="false" outlineLevel="0" collapsed="false">
      <c r="A708" s="50" t="s">
        <v>1539</v>
      </c>
      <c r="B708" s="50" t="s">
        <v>170</v>
      </c>
      <c r="C708" s="50" t="s">
        <v>742</v>
      </c>
      <c r="D708" s="50" t="n">
        <v>698</v>
      </c>
      <c r="E708" s="50" t="n">
        <v>355</v>
      </c>
      <c r="F708" s="50" t="n">
        <v>78</v>
      </c>
      <c r="G708" s="50" t="n">
        <v>343</v>
      </c>
      <c r="H708" s="50" t="n">
        <v>230</v>
      </c>
      <c r="I708" s="50" t="n">
        <v>37</v>
      </c>
      <c r="J708" s="50" t="n">
        <v>355</v>
      </c>
      <c r="K708" s="50" t="n">
        <v>125</v>
      </c>
      <c r="L708" s="50" t="n">
        <v>-3.727</v>
      </c>
      <c r="M708" s="50" t="n">
        <v>180</v>
      </c>
      <c r="N708" s="50" t="n">
        <v>169</v>
      </c>
      <c r="O708" s="50" t="n">
        <v>44</v>
      </c>
      <c r="P708" s="50" t="n">
        <v>8</v>
      </c>
      <c r="Q708" s="50" t="n">
        <v>0</v>
      </c>
      <c r="R708" s="50" t="n">
        <v>5</v>
      </c>
      <c r="S708" s="50" t="n">
        <v>11</v>
      </c>
      <c r="T708" s="50" t="n">
        <v>0</v>
      </c>
      <c r="U708" s="50" t="n">
        <v>0</v>
      </c>
      <c r="V708" s="50" t="n">
        <v>44</v>
      </c>
      <c r="W708" s="50" t="n">
        <v>55.6</v>
      </c>
      <c r="X708" s="50" t="n">
        <v>180</v>
      </c>
      <c r="Y708" s="50" t="n">
        <v>55.578</v>
      </c>
      <c r="Z708" s="50" t="n">
        <v>125</v>
      </c>
      <c r="AA708" s="50" t="n">
        <v>10</v>
      </c>
      <c r="AB708" s="50" t="n">
        <v>57</v>
      </c>
      <c r="AC708" s="50" t="n">
        <v>125</v>
      </c>
      <c r="AD708" s="50" t="n">
        <v>11364.4</v>
      </c>
      <c r="AE708" s="50" t="n">
        <v>44</v>
      </c>
      <c r="AF708" s="50" t="n">
        <v>316</v>
      </c>
      <c r="AG708" s="50" t="n">
        <v>23899.8</v>
      </c>
      <c r="AH708" s="50" t="n">
        <v>185</v>
      </c>
    </row>
    <row r="709" customFormat="false" ht="15" hidden="false" customHeight="false" outlineLevel="0" collapsed="false">
      <c r="A709" s="50" t="s">
        <v>1540</v>
      </c>
      <c r="B709" s="50" t="s">
        <v>170</v>
      </c>
      <c r="C709" s="50" t="s">
        <v>743</v>
      </c>
      <c r="D709" s="50" t="n">
        <v>707</v>
      </c>
      <c r="E709" s="50" t="n">
        <v>271</v>
      </c>
      <c r="F709" s="50" t="n">
        <v>76</v>
      </c>
      <c r="G709" s="50" t="n">
        <v>332</v>
      </c>
      <c r="H709" s="50" t="n">
        <v>193</v>
      </c>
      <c r="I709" s="50" t="n">
        <v>36</v>
      </c>
      <c r="J709" s="50" t="n">
        <v>375</v>
      </c>
      <c r="K709" s="50" t="n">
        <v>78</v>
      </c>
      <c r="L709" s="50" t="n">
        <v>-2.713</v>
      </c>
      <c r="M709" s="50" t="n">
        <v>156</v>
      </c>
      <c r="N709" s="50" t="n">
        <v>124</v>
      </c>
      <c r="O709" s="50" t="n">
        <v>18</v>
      </c>
      <c r="P709" s="50" t="n">
        <v>6</v>
      </c>
      <c r="Q709" s="50" t="n">
        <v>0</v>
      </c>
      <c r="R709" s="50" t="n">
        <v>5</v>
      </c>
      <c r="S709" s="50" t="n">
        <v>29</v>
      </c>
      <c r="T709" s="50" t="n">
        <v>1</v>
      </c>
      <c r="U709" s="50" t="n">
        <v>1</v>
      </c>
      <c r="V709" s="50" t="n">
        <v>51</v>
      </c>
      <c r="W709" s="50" t="n">
        <v>44.8</v>
      </c>
      <c r="X709" s="50" t="n">
        <v>154</v>
      </c>
      <c r="Y709" s="50" t="n">
        <v>44.217</v>
      </c>
      <c r="Z709" s="50" t="n">
        <v>75</v>
      </c>
      <c r="AA709" s="50" t="n">
        <v>8</v>
      </c>
      <c r="AB709" s="50" t="n">
        <v>32</v>
      </c>
      <c r="AC709" s="50" t="n">
        <v>74</v>
      </c>
      <c r="AD709" s="50" t="n">
        <v>6414.4</v>
      </c>
      <c r="AE709" s="50" t="n">
        <v>19</v>
      </c>
      <c r="AF709" s="50" t="n">
        <v>231</v>
      </c>
      <c r="AG709" s="50" t="n">
        <v>16349.4</v>
      </c>
      <c r="AH709" s="50" t="n">
        <v>26</v>
      </c>
    </row>
    <row r="710" customFormat="false" ht="15" hidden="false" customHeight="false" outlineLevel="0" collapsed="false">
      <c r="A710" s="50" t="s">
        <v>1541</v>
      </c>
      <c r="B710" s="50" t="s">
        <v>170</v>
      </c>
      <c r="C710" s="50" t="s">
        <v>744</v>
      </c>
      <c r="D710" s="50" t="n">
        <v>397</v>
      </c>
      <c r="E710" s="50" t="n">
        <v>195</v>
      </c>
      <c r="F710" s="50" t="n">
        <v>39</v>
      </c>
      <c r="G710" s="50" t="n">
        <v>191</v>
      </c>
      <c r="H710" s="50" t="n">
        <v>128</v>
      </c>
      <c r="I710" s="50" t="n">
        <v>20</v>
      </c>
      <c r="J710" s="50" t="n">
        <v>206</v>
      </c>
      <c r="K710" s="50" t="n">
        <v>67</v>
      </c>
      <c r="L710" s="50" t="n">
        <v>-0.633</v>
      </c>
      <c r="M710" s="50" t="n">
        <v>106</v>
      </c>
      <c r="N710" s="50" t="n">
        <v>97</v>
      </c>
      <c r="O710" s="50" t="n">
        <v>25</v>
      </c>
      <c r="P710" s="50" t="n">
        <v>4</v>
      </c>
      <c r="Q710" s="50" t="n">
        <v>0</v>
      </c>
      <c r="R710" s="50" t="n">
        <v>3</v>
      </c>
      <c r="S710" s="50" t="n">
        <v>7</v>
      </c>
      <c r="T710" s="50" t="n">
        <v>0</v>
      </c>
      <c r="U710" s="50" t="n">
        <v>2</v>
      </c>
      <c r="V710" s="50" t="n">
        <v>25</v>
      </c>
      <c r="W710" s="50" t="n">
        <v>32.1</v>
      </c>
      <c r="X710" s="50" t="n">
        <v>106</v>
      </c>
      <c r="Y710" s="50" t="n">
        <v>30.622</v>
      </c>
      <c r="Z710" s="50" t="n">
        <v>74</v>
      </c>
      <c r="AA710" s="50" t="n">
        <v>4</v>
      </c>
      <c r="AB710" s="50" t="n">
        <v>19</v>
      </c>
      <c r="AC710" s="50" t="n">
        <v>74</v>
      </c>
      <c r="AD710" s="50" t="n">
        <v>6330.1</v>
      </c>
      <c r="AE710" s="50" t="n">
        <v>22</v>
      </c>
      <c r="AF710" s="50" t="n">
        <v>166</v>
      </c>
      <c r="AG710" s="50" t="n">
        <v>12249</v>
      </c>
      <c r="AH710" s="50" t="n">
        <v>62</v>
      </c>
    </row>
    <row r="711" customFormat="false" ht="15" hidden="false" customHeight="false" outlineLevel="0" collapsed="false">
      <c r="A711" s="50" t="s">
        <v>1542</v>
      </c>
      <c r="B711" s="50" t="s">
        <v>170</v>
      </c>
      <c r="C711" s="50" t="s">
        <v>726</v>
      </c>
      <c r="D711" s="50" t="n">
        <v>387</v>
      </c>
      <c r="E711" s="50" t="n">
        <v>175</v>
      </c>
      <c r="F711" s="50" t="n">
        <v>43</v>
      </c>
      <c r="G711" s="50" t="n">
        <v>186</v>
      </c>
      <c r="H711" s="50" t="n">
        <v>107</v>
      </c>
      <c r="I711" s="50" t="n">
        <v>8</v>
      </c>
      <c r="J711" s="50" t="n">
        <v>201</v>
      </c>
      <c r="K711" s="50" t="n">
        <v>68</v>
      </c>
      <c r="L711" s="50" t="n">
        <v>-1.33</v>
      </c>
      <c r="M711" s="50" t="n">
        <v>89</v>
      </c>
      <c r="N711" s="50" t="n">
        <v>76</v>
      </c>
      <c r="O711" s="50" t="n">
        <v>14</v>
      </c>
      <c r="P711" s="50" t="n">
        <v>2</v>
      </c>
      <c r="Q711" s="50" t="n">
        <v>0</v>
      </c>
      <c r="R711" s="50" t="n">
        <v>5</v>
      </c>
      <c r="S711" s="50" t="n">
        <v>9</v>
      </c>
      <c r="T711" s="50" t="n">
        <v>1</v>
      </c>
      <c r="U711" s="50" t="n">
        <v>1</v>
      </c>
      <c r="V711" s="50" t="n">
        <v>27</v>
      </c>
      <c r="W711" s="50" t="n">
        <v>25.8</v>
      </c>
      <c r="X711" s="50" t="n">
        <v>86</v>
      </c>
      <c r="Y711" s="50" t="n">
        <v>24.28</v>
      </c>
      <c r="Z711" s="50" t="n">
        <v>52</v>
      </c>
      <c r="AA711" s="50" t="n">
        <v>4</v>
      </c>
      <c r="AB711" s="50" t="n">
        <v>16</v>
      </c>
      <c r="AC711" s="50" t="n">
        <v>51</v>
      </c>
      <c r="AD711" s="50" t="n">
        <v>4168.8</v>
      </c>
      <c r="AE711" s="50" t="n">
        <v>19</v>
      </c>
      <c r="AF711" s="50" t="n">
        <v>156</v>
      </c>
      <c r="AG711" s="50" t="n">
        <v>10654.1</v>
      </c>
      <c r="AH711" s="50" t="n">
        <v>5</v>
      </c>
    </row>
    <row r="712" customFormat="false" ht="15" hidden="false" customHeight="false" outlineLevel="0" collapsed="false">
      <c r="A712" s="50" t="s">
        <v>1543</v>
      </c>
      <c r="B712" s="50" t="s">
        <v>170</v>
      </c>
      <c r="C712" s="50" t="s">
        <v>444</v>
      </c>
      <c r="D712" s="50" t="n">
        <v>319</v>
      </c>
      <c r="E712" s="50" t="n">
        <v>180</v>
      </c>
      <c r="F712" s="50" t="n">
        <v>36</v>
      </c>
      <c r="G712" s="50" t="n">
        <v>156</v>
      </c>
      <c r="H712" s="50" t="n">
        <v>107</v>
      </c>
      <c r="I712" s="50" t="n">
        <v>10</v>
      </c>
      <c r="J712" s="50" t="n">
        <v>163</v>
      </c>
      <c r="K712" s="50" t="n">
        <v>73</v>
      </c>
      <c r="L712" s="50" t="n">
        <v>-9.371</v>
      </c>
      <c r="M712" s="50" t="n">
        <v>87</v>
      </c>
      <c r="N712" s="50" t="n">
        <v>78</v>
      </c>
      <c r="O712" s="50" t="n">
        <v>12</v>
      </c>
      <c r="P712" s="50" t="n">
        <v>1</v>
      </c>
      <c r="Q712" s="50" t="n">
        <v>0</v>
      </c>
      <c r="R712" s="50" t="n">
        <v>1</v>
      </c>
      <c r="S712" s="50" t="n">
        <v>2</v>
      </c>
      <c r="T712" s="50" t="n">
        <v>3</v>
      </c>
      <c r="U712" s="50" t="n">
        <v>0</v>
      </c>
      <c r="V712" s="50" t="n">
        <v>19</v>
      </c>
      <c r="W712" s="50" t="n">
        <v>14.85</v>
      </c>
      <c r="X712" s="50" t="n">
        <v>82</v>
      </c>
      <c r="Y712" s="50" t="n">
        <v>18.363</v>
      </c>
      <c r="Z712" s="50" t="n">
        <v>63</v>
      </c>
      <c r="AA712" s="50" t="n">
        <v>1</v>
      </c>
      <c r="AB712" s="50" t="n">
        <v>9</v>
      </c>
      <c r="AC712" s="50" t="n">
        <v>62</v>
      </c>
      <c r="AD712" s="50" t="n">
        <v>4923.7</v>
      </c>
      <c r="AE712" s="50" t="n">
        <v>18</v>
      </c>
      <c r="AF712" s="50" t="n">
        <v>153</v>
      </c>
      <c r="AG712" s="50" t="n">
        <v>9946.3</v>
      </c>
      <c r="AH712" s="50" t="n">
        <v>0</v>
      </c>
    </row>
    <row r="713" customFormat="false" ht="15" hidden="false" customHeight="false" outlineLevel="0" collapsed="false">
      <c r="A713" s="50" t="s">
        <v>1544</v>
      </c>
      <c r="B713" s="50" t="s">
        <v>170</v>
      </c>
      <c r="C713" s="50" t="s">
        <v>434</v>
      </c>
      <c r="D713" s="50" t="n">
        <v>302</v>
      </c>
      <c r="E713" s="50" t="n">
        <v>167</v>
      </c>
      <c r="F713" s="50" t="n">
        <v>32</v>
      </c>
      <c r="G713" s="50" t="n">
        <v>123</v>
      </c>
      <c r="H713" s="50" t="n">
        <v>78</v>
      </c>
      <c r="I713" s="50" t="n">
        <v>5</v>
      </c>
      <c r="J713" s="50" t="n">
        <v>179</v>
      </c>
      <c r="K713" s="50" t="n">
        <v>89</v>
      </c>
      <c r="L713" s="50" t="n">
        <v>-7.448</v>
      </c>
      <c r="M713" s="50" t="n">
        <v>84</v>
      </c>
      <c r="N713" s="50" t="n">
        <v>80</v>
      </c>
      <c r="O713" s="50" t="n">
        <v>15</v>
      </c>
      <c r="P713" s="50" t="n">
        <v>4</v>
      </c>
      <c r="Q713" s="50" t="n">
        <v>0</v>
      </c>
      <c r="R713" s="50" t="n">
        <v>1</v>
      </c>
      <c r="S713" s="50" t="n">
        <v>1</v>
      </c>
      <c r="T713" s="50" t="n">
        <v>1</v>
      </c>
      <c r="U713" s="50" t="n">
        <v>1</v>
      </c>
      <c r="V713" s="50" t="n">
        <v>18</v>
      </c>
      <c r="W713" s="50" t="n">
        <v>17.4</v>
      </c>
      <c r="X713" s="50" t="n">
        <v>83</v>
      </c>
      <c r="Y713" s="50" t="n">
        <v>20.444</v>
      </c>
      <c r="Z713" s="50" t="n">
        <v>64</v>
      </c>
      <c r="AA713" s="50" t="n">
        <v>5</v>
      </c>
      <c r="AB713" s="50" t="n">
        <v>22</v>
      </c>
      <c r="AC713" s="50" t="n">
        <v>64</v>
      </c>
      <c r="AD713" s="50" t="n">
        <v>5567.7</v>
      </c>
      <c r="AE713" s="50" t="n">
        <v>20</v>
      </c>
      <c r="AF713" s="50" t="n">
        <v>142</v>
      </c>
      <c r="AG713" s="50" t="n">
        <v>10274.8</v>
      </c>
      <c r="AH713" s="50" t="n">
        <v>30</v>
      </c>
    </row>
    <row r="714" customFormat="false" ht="15" hidden="false" customHeight="false" outlineLevel="0" collapsed="false">
      <c r="A714" s="50" t="s">
        <v>1545</v>
      </c>
      <c r="B714" s="50" t="s">
        <v>170</v>
      </c>
      <c r="C714" s="50" t="s">
        <v>745</v>
      </c>
      <c r="D714" s="50" t="n">
        <v>290</v>
      </c>
      <c r="E714" s="50" t="n">
        <v>150</v>
      </c>
      <c r="F714" s="50" t="n">
        <v>38</v>
      </c>
      <c r="G714" s="50" t="n">
        <v>138</v>
      </c>
      <c r="H714" s="50" t="n">
        <v>94</v>
      </c>
      <c r="I714" s="50" t="n">
        <v>13</v>
      </c>
      <c r="J714" s="50" t="n">
        <v>152</v>
      </c>
      <c r="K714" s="50" t="n">
        <v>56</v>
      </c>
      <c r="L714" s="50" t="n">
        <v>-3.308</v>
      </c>
      <c r="M714" s="50" t="n">
        <v>67</v>
      </c>
      <c r="N714" s="50" t="n">
        <v>62</v>
      </c>
      <c r="O714" s="50" t="n">
        <v>12</v>
      </c>
      <c r="P714" s="50" t="n">
        <v>2</v>
      </c>
      <c r="Q714" s="50" t="n">
        <v>0</v>
      </c>
      <c r="R714" s="50" t="n">
        <v>2</v>
      </c>
      <c r="S714" s="50" t="n">
        <v>3</v>
      </c>
      <c r="T714" s="50" t="n">
        <v>1</v>
      </c>
      <c r="U714" s="50" t="n">
        <v>1</v>
      </c>
      <c r="V714" s="50" t="n">
        <v>23</v>
      </c>
      <c r="W714" s="50" t="n">
        <v>16.5</v>
      </c>
      <c r="X714" s="50" t="n">
        <v>67</v>
      </c>
      <c r="Y714" s="50" t="n">
        <v>17.535</v>
      </c>
      <c r="Z714" s="50" t="n">
        <v>40</v>
      </c>
      <c r="AA714" s="50" t="n">
        <v>4</v>
      </c>
      <c r="AB714" s="50" t="n">
        <v>21</v>
      </c>
      <c r="AC714" s="50" t="n">
        <v>40</v>
      </c>
      <c r="AD714" s="50" t="n">
        <v>3544.2</v>
      </c>
      <c r="AE714" s="50" t="n">
        <v>17</v>
      </c>
      <c r="AF714" s="50" t="n">
        <v>135</v>
      </c>
      <c r="AG714" s="50" t="n">
        <v>10103.9</v>
      </c>
      <c r="AH714" s="50" t="n">
        <v>70</v>
      </c>
    </row>
    <row r="715" customFormat="false" ht="15" hidden="false" customHeight="false" outlineLevel="0" collapsed="false">
      <c r="A715" s="50" t="s">
        <v>1546</v>
      </c>
      <c r="B715" s="50" t="s">
        <v>170</v>
      </c>
      <c r="C715" s="50" t="s">
        <v>746</v>
      </c>
      <c r="D715" s="50" t="n">
        <v>230</v>
      </c>
      <c r="E715" s="50" t="n">
        <v>115</v>
      </c>
      <c r="F715" s="50" t="n">
        <v>14</v>
      </c>
      <c r="G715" s="50" t="n">
        <v>109</v>
      </c>
      <c r="H715" s="50" t="n">
        <v>77</v>
      </c>
      <c r="I715" s="50" t="n">
        <v>5</v>
      </c>
      <c r="J715" s="50" t="n">
        <v>121</v>
      </c>
      <c r="K715" s="50" t="n">
        <v>38</v>
      </c>
      <c r="L715" s="50" t="n">
        <v>0.615</v>
      </c>
      <c r="M715" s="50" t="n">
        <v>59</v>
      </c>
      <c r="N715" s="50" t="n">
        <v>52</v>
      </c>
      <c r="O715" s="50" t="n">
        <v>13</v>
      </c>
      <c r="P715" s="50" t="n">
        <v>3</v>
      </c>
      <c r="Q715" s="50" t="n">
        <v>0</v>
      </c>
      <c r="R715" s="50" t="n">
        <v>3</v>
      </c>
      <c r="S715" s="50" t="n">
        <v>6</v>
      </c>
      <c r="T715" s="50" t="n">
        <v>0</v>
      </c>
      <c r="U715" s="50" t="n">
        <v>1</v>
      </c>
      <c r="V715" s="50" t="n">
        <v>10</v>
      </c>
      <c r="W715" s="50" t="n">
        <v>20.25</v>
      </c>
      <c r="X715" s="50" t="n">
        <v>59</v>
      </c>
      <c r="Y715" s="50" t="n">
        <v>17.65</v>
      </c>
      <c r="Z715" s="50" t="n">
        <v>43</v>
      </c>
      <c r="AA715" s="50" t="n">
        <v>3</v>
      </c>
      <c r="AB715" s="50" t="n">
        <v>13</v>
      </c>
      <c r="AC715" s="50" t="n">
        <v>43</v>
      </c>
      <c r="AD715" s="50" t="n">
        <v>3705.9</v>
      </c>
      <c r="AE715" s="50" t="n">
        <v>18</v>
      </c>
      <c r="AF715" s="50" t="n">
        <v>103</v>
      </c>
      <c r="AG715" s="50" t="n">
        <v>7364.5</v>
      </c>
      <c r="AH715" s="50" t="n">
        <v>25</v>
      </c>
    </row>
    <row r="716" customFormat="false" ht="15" hidden="false" customHeight="false" outlineLevel="0" collapsed="false">
      <c r="A716" s="50" t="s">
        <v>1547</v>
      </c>
      <c r="B716" s="50" t="s">
        <v>170</v>
      </c>
      <c r="C716" s="50" t="s">
        <v>791</v>
      </c>
      <c r="D716" s="50" t="n">
        <v>130</v>
      </c>
      <c r="E716" s="50" t="n">
        <v>67</v>
      </c>
      <c r="F716" s="50" t="n">
        <v>20</v>
      </c>
      <c r="G716" s="50" t="n">
        <v>51</v>
      </c>
      <c r="H716" s="50" t="n">
        <v>36</v>
      </c>
      <c r="I716" s="50" t="n">
        <v>5</v>
      </c>
      <c r="J716" s="50" t="n">
        <v>79</v>
      </c>
      <c r="K716" s="50" t="n">
        <v>31</v>
      </c>
      <c r="L716" s="50" t="n">
        <v>-0.971</v>
      </c>
      <c r="M716" s="50" t="n">
        <v>35</v>
      </c>
      <c r="N716" s="50" t="n">
        <v>31</v>
      </c>
      <c r="O716" s="50" t="n">
        <v>9</v>
      </c>
      <c r="P716" s="50" t="n">
        <v>0</v>
      </c>
      <c r="Q716" s="50" t="n">
        <v>0</v>
      </c>
      <c r="R716" s="50" t="n">
        <v>0</v>
      </c>
      <c r="S716" s="50" t="n">
        <v>3</v>
      </c>
      <c r="T716" s="50" t="n">
        <v>0</v>
      </c>
      <c r="U716" s="50" t="n">
        <v>1</v>
      </c>
      <c r="V716" s="50" t="n">
        <v>7</v>
      </c>
      <c r="W716" s="50" t="n">
        <v>10.2</v>
      </c>
      <c r="X716" s="50" t="n">
        <v>35</v>
      </c>
      <c r="Y716" s="50" t="n">
        <v>8.966</v>
      </c>
      <c r="Z716" s="50" t="n">
        <v>25</v>
      </c>
      <c r="AA716" s="50" t="n">
        <v>1</v>
      </c>
      <c r="AB716" s="50" t="n">
        <v>11</v>
      </c>
      <c r="AC716" s="50" t="n">
        <v>25</v>
      </c>
      <c r="AD716" s="50" t="n">
        <v>2230.6</v>
      </c>
      <c r="AE716" s="50" t="n">
        <v>8</v>
      </c>
      <c r="AF716" s="50" t="n">
        <v>59</v>
      </c>
      <c r="AG716" s="50" t="n">
        <v>4289.2</v>
      </c>
      <c r="AH716" s="50" t="n">
        <v>13</v>
      </c>
    </row>
    <row r="717" customFormat="false" ht="15" hidden="false" customHeight="false" outlineLevel="0" collapsed="false">
      <c r="A717" s="50" t="s">
        <v>1548</v>
      </c>
      <c r="B717" s="50" t="s">
        <v>170</v>
      </c>
      <c r="C717" s="50" t="s">
        <v>792</v>
      </c>
      <c r="D717" s="50" t="n">
        <v>119</v>
      </c>
      <c r="E717" s="50" t="n">
        <v>52</v>
      </c>
      <c r="F717" s="50" t="n">
        <v>10</v>
      </c>
      <c r="G717" s="50" t="n">
        <v>43</v>
      </c>
      <c r="H717" s="50" t="n">
        <v>25</v>
      </c>
      <c r="I717" s="50" t="n">
        <v>2</v>
      </c>
      <c r="J717" s="50" t="n">
        <v>76</v>
      </c>
      <c r="K717" s="50" t="n">
        <v>27</v>
      </c>
      <c r="L717" s="50" t="n">
        <v>-3.403</v>
      </c>
      <c r="M717" s="50" t="n">
        <v>28</v>
      </c>
      <c r="N717" s="50" t="n">
        <v>22</v>
      </c>
      <c r="O717" s="50" t="n">
        <v>1</v>
      </c>
      <c r="P717" s="50" t="n">
        <v>1</v>
      </c>
      <c r="Q717" s="50" t="n">
        <v>0</v>
      </c>
      <c r="R717" s="50" t="n">
        <v>0</v>
      </c>
      <c r="S717" s="50" t="n">
        <v>5</v>
      </c>
      <c r="T717" s="50" t="n">
        <v>0</v>
      </c>
      <c r="U717" s="50" t="n">
        <v>1</v>
      </c>
      <c r="V717" s="50" t="n">
        <v>7</v>
      </c>
      <c r="W717" s="50" t="n">
        <v>4.75</v>
      </c>
      <c r="X717" s="50" t="n">
        <v>28</v>
      </c>
      <c r="Y717" s="50" t="n">
        <v>7.152</v>
      </c>
      <c r="Z717" s="50" t="n">
        <v>16</v>
      </c>
      <c r="AA717" s="50" t="n">
        <v>0</v>
      </c>
      <c r="AB717" s="50" t="n">
        <v>8</v>
      </c>
      <c r="AC717" s="50" t="n">
        <v>16</v>
      </c>
      <c r="AD717" s="50" t="n">
        <v>1423.8</v>
      </c>
      <c r="AE717" s="50" t="n">
        <v>4</v>
      </c>
      <c r="AF717" s="50" t="n">
        <v>46</v>
      </c>
      <c r="AG717" s="50" t="n">
        <v>3417.6</v>
      </c>
      <c r="AH717" s="50" t="n">
        <v>23</v>
      </c>
    </row>
    <row r="718" customFormat="false" ht="15" hidden="false" customHeight="false" outlineLevel="0" collapsed="false">
      <c r="A718" s="50" t="s">
        <v>1549</v>
      </c>
      <c r="B718" s="50" t="s">
        <v>170</v>
      </c>
      <c r="C718" s="50" t="s">
        <v>793</v>
      </c>
      <c r="D718" s="50" t="n">
        <v>95</v>
      </c>
      <c r="E718" s="50" t="n">
        <v>49</v>
      </c>
      <c r="F718" s="50" t="n">
        <v>10</v>
      </c>
      <c r="G718" s="50" t="n">
        <v>52</v>
      </c>
      <c r="H718" s="50" t="n">
        <v>36</v>
      </c>
      <c r="I718" s="50" t="n">
        <v>5</v>
      </c>
      <c r="J718" s="50" t="n">
        <v>43</v>
      </c>
      <c r="K718" s="50" t="n">
        <v>13</v>
      </c>
      <c r="L718" s="50" t="n">
        <v>-1.65</v>
      </c>
      <c r="M718" s="50" t="n">
        <v>25</v>
      </c>
      <c r="N718" s="50" t="n">
        <v>24</v>
      </c>
      <c r="O718" s="50" t="n">
        <v>5</v>
      </c>
      <c r="P718" s="50" t="n">
        <v>1</v>
      </c>
      <c r="Q718" s="50" t="n">
        <v>0</v>
      </c>
      <c r="R718" s="50" t="n">
        <v>1</v>
      </c>
      <c r="S718" s="50" t="n">
        <v>0</v>
      </c>
      <c r="T718" s="50" t="n">
        <v>0</v>
      </c>
      <c r="U718" s="50" t="n">
        <v>1</v>
      </c>
      <c r="V718" s="50" t="n">
        <v>7</v>
      </c>
      <c r="W718" s="50" t="n">
        <v>5.95</v>
      </c>
      <c r="X718" s="50" t="n">
        <v>25</v>
      </c>
      <c r="Y718" s="50" t="n">
        <v>7.272</v>
      </c>
      <c r="Z718" s="50" t="n">
        <v>18</v>
      </c>
      <c r="AA718" s="50" t="n">
        <v>2</v>
      </c>
      <c r="AB718" s="50" t="n">
        <v>5</v>
      </c>
      <c r="AC718" s="50" t="n">
        <v>18</v>
      </c>
      <c r="AD718" s="50" t="n">
        <v>1513.6</v>
      </c>
      <c r="AE718" s="50" t="n">
        <v>6</v>
      </c>
      <c r="AF718" s="50" t="n">
        <v>44</v>
      </c>
      <c r="AG718" s="50" t="n">
        <v>3241.1</v>
      </c>
      <c r="AH718" s="50" t="n">
        <v>18</v>
      </c>
    </row>
    <row r="719" customFormat="false" ht="15" hidden="false" customHeight="false" outlineLevel="0" collapsed="false">
      <c r="A719" s="50" t="s">
        <v>1550</v>
      </c>
      <c r="B719" s="50" t="s">
        <v>170</v>
      </c>
      <c r="C719" s="50" t="s">
        <v>794</v>
      </c>
      <c r="D719" s="50" t="n">
        <v>114</v>
      </c>
      <c r="E719" s="50" t="n">
        <v>49</v>
      </c>
      <c r="F719" s="50" t="n">
        <v>12</v>
      </c>
      <c r="G719" s="50" t="n">
        <v>54</v>
      </c>
      <c r="H719" s="50" t="n">
        <v>33</v>
      </c>
      <c r="I719" s="50" t="n">
        <v>4</v>
      </c>
      <c r="J719" s="50" t="n">
        <v>60</v>
      </c>
      <c r="K719" s="50" t="n">
        <v>16</v>
      </c>
      <c r="L719" s="50" t="n">
        <v>1.091</v>
      </c>
      <c r="M719" s="50" t="n">
        <v>25</v>
      </c>
      <c r="N719" s="50" t="n">
        <v>22</v>
      </c>
      <c r="O719" s="50" t="n">
        <v>6</v>
      </c>
      <c r="P719" s="50" t="n">
        <v>0</v>
      </c>
      <c r="Q719" s="50" t="n">
        <v>0</v>
      </c>
      <c r="R719" s="50" t="n">
        <v>2</v>
      </c>
      <c r="S719" s="50" t="n">
        <v>3</v>
      </c>
      <c r="T719" s="50" t="n">
        <v>0</v>
      </c>
      <c r="U719" s="50" t="n">
        <v>0</v>
      </c>
      <c r="V719" s="50" t="n">
        <v>8</v>
      </c>
      <c r="W719" s="50" t="n">
        <v>9.7</v>
      </c>
      <c r="X719" s="50" t="n">
        <v>25</v>
      </c>
      <c r="Y719" s="50" t="n">
        <v>6.186</v>
      </c>
      <c r="Z719" s="50" t="n">
        <v>14</v>
      </c>
      <c r="AA719" s="50" t="n">
        <v>0</v>
      </c>
      <c r="AB719" s="50" t="n">
        <v>5</v>
      </c>
      <c r="AC719" s="50" t="n">
        <v>14</v>
      </c>
      <c r="AD719" s="50" t="n">
        <v>1214.7</v>
      </c>
      <c r="AE719" s="50" t="n">
        <v>3</v>
      </c>
      <c r="AF719" s="50" t="n">
        <v>40</v>
      </c>
      <c r="AG719" s="50" t="n">
        <v>2767.6</v>
      </c>
      <c r="AH719" s="50" t="n">
        <v>6</v>
      </c>
    </row>
    <row r="720" customFormat="false" ht="15" hidden="false" customHeight="false" outlineLevel="0" collapsed="false">
      <c r="A720" s="50" t="s">
        <v>1551</v>
      </c>
      <c r="B720" s="50" t="s">
        <v>170</v>
      </c>
      <c r="C720" s="50" t="s">
        <v>795</v>
      </c>
      <c r="D720" s="50" t="n">
        <v>10</v>
      </c>
      <c r="E720" s="50" t="n">
        <v>3</v>
      </c>
      <c r="F720" s="50" t="n">
        <v>2</v>
      </c>
      <c r="G720" s="50" t="n">
        <v>6</v>
      </c>
      <c r="H720" s="50" t="n">
        <v>2</v>
      </c>
      <c r="I720" s="50" t="n">
        <v>1</v>
      </c>
      <c r="J720" s="50" t="n">
        <v>4</v>
      </c>
      <c r="K720" s="50" t="n">
        <v>1</v>
      </c>
      <c r="L720" s="50" t="n">
        <v>-0.345</v>
      </c>
      <c r="M720" s="50" t="n">
        <v>3</v>
      </c>
      <c r="N720" s="50" t="n">
        <v>2</v>
      </c>
      <c r="O720" s="50" t="n">
        <v>0</v>
      </c>
      <c r="P720" s="50" t="n">
        <v>0</v>
      </c>
      <c r="Q720" s="50" t="n">
        <v>0</v>
      </c>
      <c r="R720" s="50" t="n">
        <v>0</v>
      </c>
      <c r="S720" s="50" t="n">
        <v>1</v>
      </c>
      <c r="T720" s="50" t="n">
        <v>0</v>
      </c>
      <c r="U720" s="50" t="n">
        <v>0</v>
      </c>
      <c r="V720" s="50" t="n">
        <v>1</v>
      </c>
      <c r="W720" s="50" t="n">
        <v>0.7</v>
      </c>
      <c r="X720" s="50" t="n">
        <v>3</v>
      </c>
      <c r="Y720" s="50" t="n">
        <v>0.79</v>
      </c>
      <c r="Z720" s="50" t="n">
        <v>1</v>
      </c>
      <c r="AA720" s="50" t="n">
        <v>0</v>
      </c>
      <c r="AB720" s="50" t="n">
        <v>0</v>
      </c>
      <c r="AC720" s="50" t="n">
        <v>1</v>
      </c>
      <c r="AD720" s="50" t="n">
        <v>85.5</v>
      </c>
      <c r="AE720" s="50" t="n">
        <v>0</v>
      </c>
      <c r="AF720" s="50" t="n">
        <v>3</v>
      </c>
      <c r="AG720" s="50" t="n">
        <v>218.2</v>
      </c>
      <c r="AH720" s="50" t="n">
        <v>0</v>
      </c>
    </row>
    <row r="721" customFormat="false" ht="15" hidden="false" customHeight="false" outlineLevel="0" collapsed="false">
      <c r="A721" s="50" t="s">
        <v>1552</v>
      </c>
      <c r="B721" s="50" t="s">
        <v>172</v>
      </c>
      <c r="C721" s="50" t="s">
        <v>748</v>
      </c>
      <c r="D721" s="50" t="n">
        <v>2407</v>
      </c>
      <c r="E721" s="50" t="n">
        <v>1334</v>
      </c>
      <c r="F721" s="50" t="n">
        <v>283</v>
      </c>
      <c r="G721" s="50" t="n">
        <v>1096</v>
      </c>
      <c r="H721" s="50" t="n">
        <v>835</v>
      </c>
      <c r="I721" s="50" t="n">
        <v>99</v>
      </c>
      <c r="J721" s="50" t="n">
        <v>1293</v>
      </c>
      <c r="K721" s="50" t="n">
        <v>498</v>
      </c>
      <c r="L721" s="50" t="n">
        <v>-8.174</v>
      </c>
      <c r="M721" s="50" t="n">
        <v>655</v>
      </c>
      <c r="N721" s="50" t="n">
        <v>602</v>
      </c>
      <c r="O721" s="50" t="n">
        <v>148</v>
      </c>
      <c r="P721" s="50" t="n">
        <v>28</v>
      </c>
      <c r="Q721" s="50" t="n">
        <v>8</v>
      </c>
      <c r="R721" s="50" t="n">
        <v>22</v>
      </c>
      <c r="S721" s="50" t="n">
        <v>40</v>
      </c>
      <c r="T721" s="50" t="n">
        <v>6</v>
      </c>
      <c r="U721" s="50" t="n">
        <v>7</v>
      </c>
      <c r="V721" s="50" t="n">
        <v>127</v>
      </c>
      <c r="W721" s="50" t="n">
        <v>202.9</v>
      </c>
      <c r="X721" s="50" t="n">
        <v>650</v>
      </c>
      <c r="Y721" s="50" t="n">
        <v>210.372</v>
      </c>
      <c r="Z721" s="50" t="n">
        <v>482</v>
      </c>
      <c r="AA721" s="50" t="n">
        <v>46</v>
      </c>
      <c r="AB721" s="50" t="n">
        <v>183</v>
      </c>
      <c r="AC721" s="50" t="n">
        <v>481</v>
      </c>
      <c r="AD721" s="50" t="n">
        <v>42570.7</v>
      </c>
      <c r="AE721" s="50" t="n">
        <v>189</v>
      </c>
      <c r="AF721" s="50" t="n">
        <v>1170</v>
      </c>
      <c r="AG721" s="50" t="n">
        <v>83680.8</v>
      </c>
      <c r="AH721" s="50" t="n">
        <v>156</v>
      </c>
    </row>
    <row r="722" customFormat="false" ht="15" hidden="false" customHeight="false" outlineLevel="0" collapsed="false">
      <c r="A722" s="50" t="s">
        <v>1553</v>
      </c>
      <c r="B722" s="50" t="s">
        <v>172</v>
      </c>
      <c r="C722" s="50" t="s">
        <v>750</v>
      </c>
      <c r="D722" s="50" t="n">
        <v>2542</v>
      </c>
      <c r="E722" s="50" t="n">
        <v>1298</v>
      </c>
      <c r="F722" s="50" t="n">
        <v>358</v>
      </c>
      <c r="G722" s="50" t="n">
        <v>1148</v>
      </c>
      <c r="H722" s="50" t="n">
        <v>789</v>
      </c>
      <c r="I722" s="50" t="n">
        <v>127</v>
      </c>
      <c r="J722" s="50" t="n">
        <v>1380</v>
      </c>
      <c r="K722" s="50" t="n">
        <v>509</v>
      </c>
      <c r="L722" s="50" t="n">
        <v>25.943</v>
      </c>
      <c r="M722" s="50" t="n">
        <v>654</v>
      </c>
      <c r="N722" s="50" t="n">
        <v>579</v>
      </c>
      <c r="O722" s="50" t="n">
        <v>151</v>
      </c>
      <c r="P722" s="50" t="n">
        <v>30</v>
      </c>
      <c r="Q722" s="50" t="n">
        <v>4</v>
      </c>
      <c r="R722" s="50" t="n">
        <v>33</v>
      </c>
      <c r="S722" s="50" t="n">
        <v>57</v>
      </c>
      <c r="T722" s="50" t="n">
        <v>12</v>
      </c>
      <c r="U722" s="50" t="n">
        <v>6</v>
      </c>
      <c r="V722" s="50" t="n">
        <v>158</v>
      </c>
      <c r="W722" s="50" t="n">
        <v>231</v>
      </c>
      <c r="X722" s="50" t="n">
        <v>649</v>
      </c>
      <c r="Y722" s="50" t="n">
        <v>215.965</v>
      </c>
      <c r="Z722" s="50" t="n">
        <v>427</v>
      </c>
      <c r="AA722" s="50" t="n">
        <v>45</v>
      </c>
      <c r="AB722" s="50" t="n">
        <v>173</v>
      </c>
      <c r="AC722" s="50" t="n">
        <v>426</v>
      </c>
      <c r="AD722" s="50" t="n">
        <v>38173.3</v>
      </c>
      <c r="AE722" s="50" t="n">
        <v>149</v>
      </c>
      <c r="AF722" s="50" t="n">
        <v>1158</v>
      </c>
      <c r="AG722" s="50" t="n">
        <v>84503.6</v>
      </c>
      <c r="AH722" s="50" t="n">
        <v>327</v>
      </c>
    </row>
    <row r="723" customFormat="false" ht="15" hidden="false" customHeight="false" outlineLevel="0" collapsed="false">
      <c r="A723" s="50" t="s">
        <v>1554</v>
      </c>
      <c r="B723" s="50" t="s">
        <v>172</v>
      </c>
      <c r="C723" s="50" t="s">
        <v>752</v>
      </c>
      <c r="D723" s="50" t="n">
        <v>2642</v>
      </c>
      <c r="E723" s="50" t="n">
        <v>979</v>
      </c>
      <c r="F723" s="50" t="n">
        <v>278</v>
      </c>
      <c r="G723" s="50" t="n">
        <v>1198</v>
      </c>
      <c r="H723" s="50" t="n">
        <v>680</v>
      </c>
      <c r="I723" s="50" t="n">
        <v>114</v>
      </c>
      <c r="J723" s="50" t="n">
        <v>1407</v>
      </c>
      <c r="K723" s="50" t="n">
        <v>299</v>
      </c>
      <c r="L723" s="50" t="n">
        <v>26.427</v>
      </c>
      <c r="M723" s="50" t="n">
        <v>623</v>
      </c>
      <c r="N723" s="50" t="n">
        <v>513</v>
      </c>
      <c r="O723" s="50" t="n">
        <v>136</v>
      </c>
      <c r="P723" s="50" t="n">
        <v>30</v>
      </c>
      <c r="Q723" s="50" t="n">
        <v>1</v>
      </c>
      <c r="R723" s="50" t="n">
        <v>30</v>
      </c>
      <c r="S723" s="50" t="n">
        <v>102</v>
      </c>
      <c r="T723" s="50" t="n">
        <v>4</v>
      </c>
      <c r="U723" s="50" t="n">
        <v>4</v>
      </c>
      <c r="V723" s="50" t="n">
        <v>179</v>
      </c>
      <c r="W723" s="50" t="n">
        <v>232.9</v>
      </c>
      <c r="X723" s="50" t="n">
        <v>612</v>
      </c>
      <c r="Y723" s="50" t="n">
        <v>246.743</v>
      </c>
      <c r="Z723" s="50" t="n">
        <v>338</v>
      </c>
      <c r="AA723" s="50" t="n">
        <v>63</v>
      </c>
      <c r="AB723" s="50" t="n">
        <v>199</v>
      </c>
      <c r="AC723" s="50" t="n">
        <v>337</v>
      </c>
      <c r="AD723" s="50" t="n">
        <v>32159.8</v>
      </c>
      <c r="AE723" s="50" t="n">
        <v>131</v>
      </c>
      <c r="AF723" s="50" t="n">
        <v>873</v>
      </c>
      <c r="AG723" s="50" t="n">
        <v>67133.4</v>
      </c>
      <c r="AH723" s="50" t="n">
        <v>605</v>
      </c>
    </row>
    <row r="724" customFormat="false" ht="15" hidden="false" customHeight="false" outlineLevel="0" collapsed="false">
      <c r="A724" s="50" t="s">
        <v>1555</v>
      </c>
      <c r="B724" s="50" t="s">
        <v>172</v>
      </c>
      <c r="C724" s="50" t="s">
        <v>753</v>
      </c>
      <c r="D724" s="50" t="n">
        <v>1972</v>
      </c>
      <c r="E724" s="50" t="n">
        <v>929</v>
      </c>
      <c r="F724" s="50" t="n">
        <v>181</v>
      </c>
      <c r="G724" s="50" t="n">
        <v>988</v>
      </c>
      <c r="H724" s="50" t="n">
        <v>674</v>
      </c>
      <c r="I724" s="50" t="n">
        <v>83</v>
      </c>
      <c r="J724" s="50" t="n">
        <v>983</v>
      </c>
      <c r="K724" s="50" t="n">
        <v>255</v>
      </c>
      <c r="L724" s="50" t="n">
        <v>-24.594</v>
      </c>
      <c r="M724" s="50" t="n">
        <v>493</v>
      </c>
      <c r="N724" s="50" t="n">
        <v>431</v>
      </c>
      <c r="O724" s="50" t="n">
        <v>90</v>
      </c>
      <c r="P724" s="50" t="n">
        <v>6</v>
      </c>
      <c r="Q724" s="50" t="n">
        <v>3</v>
      </c>
      <c r="R724" s="50" t="n">
        <v>1</v>
      </c>
      <c r="S724" s="50" t="n">
        <v>49</v>
      </c>
      <c r="T724" s="50" t="n">
        <v>2</v>
      </c>
      <c r="U724" s="50" t="n">
        <v>2</v>
      </c>
      <c r="V724" s="50" t="n">
        <v>99</v>
      </c>
      <c r="W724" s="50" t="n">
        <v>120.2</v>
      </c>
      <c r="X724" s="50" t="n">
        <v>479</v>
      </c>
      <c r="Y724" s="50" t="n">
        <v>128.19</v>
      </c>
      <c r="Z724" s="50" t="n">
        <v>343</v>
      </c>
      <c r="AA724" s="50" t="n">
        <v>3</v>
      </c>
      <c r="AB724" s="50" t="n">
        <v>76</v>
      </c>
      <c r="AC724" s="50" t="n">
        <v>337</v>
      </c>
      <c r="AD724" s="50" t="n">
        <v>27696.3</v>
      </c>
      <c r="AE724" s="50" t="n">
        <v>104</v>
      </c>
      <c r="AF724" s="50" t="n">
        <v>802</v>
      </c>
      <c r="AG724" s="50" t="n">
        <v>54760.4</v>
      </c>
      <c r="AH724" s="50" t="n">
        <v>27</v>
      </c>
    </row>
    <row r="725" customFormat="false" ht="15" hidden="false" customHeight="false" outlineLevel="0" collapsed="false">
      <c r="A725" s="50" t="s">
        <v>1556</v>
      </c>
      <c r="B725" s="50" t="s">
        <v>172</v>
      </c>
      <c r="C725" s="50" t="s">
        <v>754</v>
      </c>
      <c r="D725" s="50" t="n">
        <v>1741</v>
      </c>
      <c r="E725" s="50" t="n">
        <v>763</v>
      </c>
      <c r="F725" s="50" t="n">
        <v>148</v>
      </c>
      <c r="G725" s="50" t="n">
        <v>864</v>
      </c>
      <c r="H725" s="50" t="n">
        <v>522</v>
      </c>
      <c r="I725" s="50" t="n">
        <v>59</v>
      </c>
      <c r="J725" s="50" t="n">
        <v>877</v>
      </c>
      <c r="K725" s="50" t="n">
        <v>241</v>
      </c>
      <c r="L725" s="50" t="n">
        <v>2.012</v>
      </c>
      <c r="M725" s="50" t="n">
        <v>471</v>
      </c>
      <c r="N725" s="50" t="n">
        <v>421</v>
      </c>
      <c r="O725" s="50" t="n">
        <v>106</v>
      </c>
      <c r="P725" s="50" t="n">
        <v>22</v>
      </c>
      <c r="Q725" s="50" t="n">
        <v>3</v>
      </c>
      <c r="R725" s="50" t="n">
        <v>10</v>
      </c>
      <c r="S725" s="50" t="n">
        <v>33</v>
      </c>
      <c r="T725" s="50" t="n">
        <v>9</v>
      </c>
      <c r="U725" s="50" t="n">
        <v>3</v>
      </c>
      <c r="V725" s="50" t="n">
        <v>78</v>
      </c>
      <c r="W725" s="50" t="n">
        <v>147</v>
      </c>
      <c r="X725" s="50" t="n">
        <v>466</v>
      </c>
      <c r="Y725" s="50" t="n">
        <v>146.421</v>
      </c>
      <c r="Z725" s="50" t="n">
        <v>350</v>
      </c>
      <c r="AA725" s="50" t="n">
        <v>20</v>
      </c>
      <c r="AB725" s="50" t="n">
        <v>110</v>
      </c>
      <c r="AC725" s="50" t="n">
        <v>349</v>
      </c>
      <c r="AD725" s="50" t="n">
        <v>30151.8</v>
      </c>
      <c r="AE725" s="50" t="n">
        <v>131</v>
      </c>
      <c r="AF725" s="50" t="n">
        <v>663</v>
      </c>
      <c r="AG725" s="50" t="n">
        <v>46149.4</v>
      </c>
      <c r="AH725" s="50" t="n">
        <v>18</v>
      </c>
    </row>
    <row r="726" customFormat="false" ht="15" hidden="false" customHeight="false" outlineLevel="0" collapsed="false">
      <c r="A726" s="50" t="s">
        <v>1557</v>
      </c>
      <c r="B726" s="50" t="s">
        <v>172</v>
      </c>
      <c r="C726" s="50" t="s">
        <v>755</v>
      </c>
      <c r="D726" s="50" t="n">
        <v>1627</v>
      </c>
      <c r="E726" s="50" t="n">
        <v>839</v>
      </c>
      <c r="F726" s="50" t="n">
        <v>230</v>
      </c>
      <c r="G726" s="50" t="n">
        <v>770</v>
      </c>
      <c r="H726" s="50" t="n">
        <v>565</v>
      </c>
      <c r="I726" s="50" t="n">
        <v>90</v>
      </c>
      <c r="J726" s="50" t="n">
        <v>853</v>
      </c>
      <c r="K726" s="50" t="n">
        <v>274</v>
      </c>
      <c r="L726" s="50" t="n">
        <v>-5.384</v>
      </c>
      <c r="M726" s="50" t="n">
        <v>443</v>
      </c>
      <c r="N726" s="50" t="n">
        <v>404</v>
      </c>
      <c r="O726" s="50" t="n">
        <v>90</v>
      </c>
      <c r="P726" s="50" t="n">
        <v>20</v>
      </c>
      <c r="Q726" s="50" t="n">
        <v>1</v>
      </c>
      <c r="R726" s="50" t="n">
        <v>13</v>
      </c>
      <c r="S726" s="50" t="n">
        <v>30</v>
      </c>
      <c r="T726" s="50" t="n">
        <v>8</v>
      </c>
      <c r="U726" s="50" t="n">
        <v>1</v>
      </c>
      <c r="V726" s="50" t="n">
        <v>107</v>
      </c>
      <c r="W726" s="50" t="n">
        <v>128</v>
      </c>
      <c r="X726" s="50" t="n">
        <v>439</v>
      </c>
      <c r="Y726" s="50" t="n">
        <v>139.235</v>
      </c>
      <c r="Z726" s="50" t="n">
        <v>298</v>
      </c>
      <c r="AA726" s="50" t="n">
        <v>28</v>
      </c>
      <c r="AB726" s="50" t="n">
        <v>129</v>
      </c>
      <c r="AC726" s="50" t="n">
        <v>296</v>
      </c>
      <c r="AD726" s="50" t="n">
        <v>26658</v>
      </c>
      <c r="AE726" s="50" t="n">
        <v>105</v>
      </c>
      <c r="AF726" s="50" t="n">
        <v>741</v>
      </c>
      <c r="AG726" s="50" t="n">
        <v>54944.9</v>
      </c>
      <c r="AH726" s="50" t="n">
        <v>297</v>
      </c>
    </row>
    <row r="727" customFormat="false" ht="15" hidden="false" customHeight="false" outlineLevel="0" collapsed="false">
      <c r="A727" s="50" t="s">
        <v>1558</v>
      </c>
      <c r="B727" s="50" t="s">
        <v>172</v>
      </c>
      <c r="C727" s="50" t="s">
        <v>567</v>
      </c>
      <c r="D727" s="50" t="n">
        <v>1341</v>
      </c>
      <c r="E727" s="50" t="n">
        <v>722</v>
      </c>
      <c r="F727" s="50" t="n">
        <v>119</v>
      </c>
      <c r="G727" s="50" t="n">
        <v>611</v>
      </c>
      <c r="H727" s="50" t="n">
        <v>430</v>
      </c>
      <c r="I727" s="50" t="n">
        <v>35</v>
      </c>
      <c r="J727" s="50" t="n">
        <v>730</v>
      </c>
      <c r="K727" s="50" t="n">
        <v>292</v>
      </c>
      <c r="L727" s="50" t="n">
        <v>20.507</v>
      </c>
      <c r="M727" s="50" t="n">
        <v>374</v>
      </c>
      <c r="N727" s="50" t="n">
        <v>357</v>
      </c>
      <c r="O727" s="50" t="n">
        <v>101</v>
      </c>
      <c r="P727" s="50" t="n">
        <v>20</v>
      </c>
      <c r="Q727" s="50" t="n">
        <v>5</v>
      </c>
      <c r="R727" s="50" t="n">
        <v>23</v>
      </c>
      <c r="S727" s="50" t="n">
        <v>16</v>
      </c>
      <c r="T727" s="50" t="n">
        <v>0</v>
      </c>
      <c r="U727" s="50" t="n">
        <v>1</v>
      </c>
      <c r="V727" s="50" t="n">
        <v>61</v>
      </c>
      <c r="W727" s="50" t="n">
        <v>137.9</v>
      </c>
      <c r="X727" s="50" t="n">
        <v>371</v>
      </c>
      <c r="Y727" s="50" t="n">
        <v>131.867</v>
      </c>
      <c r="Z727" s="50" t="n">
        <v>297</v>
      </c>
      <c r="AA727" s="50" t="n">
        <v>37</v>
      </c>
      <c r="AB727" s="50" t="n">
        <v>136</v>
      </c>
      <c r="AC727" s="50" t="n">
        <v>294</v>
      </c>
      <c r="AD727" s="50" t="n">
        <v>26879.4</v>
      </c>
      <c r="AE727" s="50" t="n">
        <v>108</v>
      </c>
      <c r="AF727" s="50" t="n">
        <v>637</v>
      </c>
      <c r="AG727" s="50" t="n">
        <v>47220.9</v>
      </c>
      <c r="AH727" s="50" t="n">
        <v>266</v>
      </c>
    </row>
    <row r="728" customFormat="false" ht="15" hidden="false" customHeight="false" outlineLevel="0" collapsed="false">
      <c r="A728" s="50" t="s">
        <v>1559</v>
      </c>
      <c r="B728" s="50" t="s">
        <v>172</v>
      </c>
      <c r="C728" s="50" t="s">
        <v>756</v>
      </c>
      <c r="D728" s="50" t="n">
        <v>1318</v>
      </c>
      <c r="E728" s="50" t="n">
        <v>652</v>
      </c>
      <c r="F728" s="50" t="n">
        <v>111</v>
      </c>
      <c r="G728" s="50" t="n">
        <v>598</v>
      </c>
      <c r="H728" s="50" t="n">
        <v>443</v>
      </c>
      <c r="I728" s="50" t="n">
        <v>35</v>
      </c>
      <c r="J728" s="50" t="n">
        <v>718</v>
      </c>
      <c r="K728" s="50" t="n">
        <v>209</v>
      </c>
      <c r="L728" s="50" t="n">
        <v>-5.439</v>
      </c>
      <c r="M728" s="50" t="n">
        <v>364</v>
      </c>
      <c r="N728" s="50" t="n">
        <v>311</v>
      </c>
      <c r="O728" s="50" t="n">
        <v>74</v>
      </c>
      <c r="P728" s="50" t="n">
        <v>15</v>
      </c>
      <c r="Q728" s="50" t="n">
        <v>1</v>
      </c>
      <c r="R728" s="50" t="n">
        <v>3</v>
      </c>
      <c r="S728" s="50" t="n">
        <v>41</v>
      </c>
      <c r="T728" s="50" t="n">
        <v>4</v>
      </c>
      <c r="U728" s="50" t="n">
        <v>4</v>
      </c>
      <c r="V728" s="50" t="n">
        <v>53</v>
      </c>
      <c r="W728" s="50" t="n">
        <v>108.05</v>
      </c>
      <c r="X728" s="50" t="n">
        <v>361</v>
      </c>
      <c r="Y728" s="50" t="n">
        <v>105.747</v>
      </c>
      <c r="Z728" s="50" t="n">
        <v>265</v>
      </c>
      <c r="AA728" s="50" t="n">
        <v>8</v>
      </c>
      <c r="AB728" s="50" t="n">
        <v>57</v>
      </c>
      <c r="AC728" s="50" t="n">
        <v>265</v>
      </c>
      <c r="AD728" s="50" t="n">
        <v>21811.7</v>
      </c>
      <c r="AE728" s="50" t="n">
        <v>93</v>
      </c>
      <c r="AF728" s="50" t="n">
        <v>577</v>
      </c>
      <c r="AG728" s="50" t="n">
        <v>39973.4</v>
      </c>
      <c r="AH728" s="50" t="n">
        <v>23</v>
      </c>
    </row>
    <row r="729" customFormat="false" ht="15" hidden="false" customHeight="false" outlineLevel="0" collapsed="false">
      <c r="A729" s="50" t="s">
        <v>1560</v>
      </c>
      <c r="B729" s="50" t="s">
        <v>172</v>
      </c>
      <c r="C729" s="50" t="s">
        <v>757</v>
      </c>
      <c r="D729" s="50" t="n">
        <v>1293</v>
      </c>
      <c r="E729" s="50" t="n">
        <v>654</v>
      </c>
      <c r="F729" s="50" t="n">
        <v>179</v>
      </c>
      <c r="G729" s="50" t="n">
        <v>579</v>
      </c>
      <c r="H729" s="50" t="n">
        <v>410</v>
      </c>
      <c r="I729" s="50" t="n">
        <v>76</v>
      </c>
      <c r="J729" s="50" t="n">
        <v>713</v>
      </c>
      <c r="K729" s="50" t="n">
        <v>244</v>
      </c>
      <c r="L729" s="50" t="n">
        <v>-2.103</v>
      </c>
      <c r="M729" s="50" t="n">
        <v>355</v>
      </c>
      <c r="N729" s="50" t="n">
        <v>320</v>
      </c>
      <c r="O729" s="50" t="n">
        <v>79</v>
      </c>
      <c r="P729" s="50" t="n">
        <v>18</v>
      </c>
      <c r="Q729" s="50" t="n">
        <v>0</v>
      </c>
      <c r="R729" s="50" t="n">
        <v>10</v>
      </c>
      <c r="S729" s="50" t="n">
        <v>29</v>
      </c>
      <c r="T729" s="50" t="n">
        <v>3</v>
      </c>
      <c r="U729" s="50" t="n">
        <v>3</v>
      </c>
      <c r="V729" s="50" t="n">
        <v>91</v>
      </c>
      <c r="W729" s="50" t="n">
        <v>110.8</v>
      </c>
      <c r="X729" s="50" t="n">
        <v>354</v>
      </c>
      <c r="Y729" s="50" t="n">
        <v>117.925</v>
      </c>
      <c r="Z729" s="50" t="n">
        <v>232</v>
      </c>
      <c r="AA729" s="50" t="n">
        <v>22</v>
      </c>
      <c r="AB729" s="50" t="n">
        <v>111</v>
      </c>
      <c r="AC729" s="50" t="n">
        <v>231</v>
      </c>
      <c r="AD729" s="50" t="n">
        <v>20815.2</v>
      </c>
      <c r="AE729" s="50" t="n">
        <v>76</v>
      </c>
      <c r="AF729" s="50" t="n">
        <v>582</v>
      </c>
      <c r="AG729" s="50" t="n">
        <v>42818.8</v>
      </c>
      <c r="AH729" s="50" t="n">
        <v>198</v>
      </c>
    </row>
    <row r="730" customFormat="false" ht="15" hidden="false" customHeight="false" outlineLevel="0" collapsed="false">
      <c r="A730" s="50" t="s">
        <v>1561</v>
      </c>
      <c r="B730" s="50" t="s">
        <v>172</v>
      </c>
      <c r="C730" s="50" t="s">
        <v>758</v>
      </c>
      <c r="D730" s="50" t="n">
        <v>1131</v>
      </c>
      <c r="E730" s="50" t="n">
        <v>593</v>
      </c>
      <c r="F730" s="50" t="n">
        <v>76</v>
      </c>
      <c r="G730" s="50" t="n">
        <v>563</v>
      </c>
      <c r="H730" s="50" t="n">
        <v>375</v>
      </c>
      <c r="I730" s="50" t="n">
        <v>21</v>
      </c>
      <c r="J730" s="50" t="n">
        <v>564</v>
      </c>
      <c r="K730" s="50" t="n">
        <v>218</v>
      </c>
      <c r="L730" s="50" t="n">
        <v>1.282</v>
      </c>
      <c r="M730" s="50" t="n">
        <v>354</v>
      </c>
      <c r="N730" s="50" t="n">
        <v>332</v>
      </c>
      <c r="O730" s="50" t="n">
        <v>93</v>
      </c>
      <c r="P730" s="50" t="n">
        <v>24</v>
      </c>
      <c r="Q730" s="50" t="n">
        <v>0</v>
      </c>
      <c r="R730" s="50" t="n">
        <v>10</v>
      </c>
      <c r="S730" s="50" t="n">
        <v>16</v>
      </c>
      <c r="T730" s="50" t="n">
        <v>3</v>
      </c>
      <c r="U730" s="50" t="n">
        <v>3</v>
      </c>
      <c r="V730" s="50" t="n">
        <v>37</v>
      </c>
      <c r="W730" s="50" t="n">
        <v>115.7</v>
      </c>
      <c r="X730" s="50" t="n">
        <v>353</v>
      </c>
      <c r="Y730" s="50" t="n">
        <v>101.844</v>
      </c>
      <c r="Z730" s="50" t="n">
        <v>298</v>
      </c>
      <c r="AA730" s="50" t="n">
        <v>15</v>
      </c>
      <c r="AB730" s="50" t="n">
        <v>109</v>
      </c>
      <c r="AC730" s="50" t="n">
        <v>298</v>
      </c>
      <c r="AD730" s="50" t="n">
        <v>26143.3</v>
      </c>
      <c r="AE730" s="50" t="n">
        <v>104</v>
      </c>
      <c r="AF730" s="50" t="n">
        <v>526</v>
      </c>
      <c r="AG730" s="50" t="n">
        <v>35588.5</v>
      </c>
      <c r="AH730" s="50" t="n">
        <v>5</v>
      </c>
    </row>
    <row r="731" customFormat="false" ht="15" hidden="false" customHeight="false" outlineLevel="0" collapsed="false">
      <c r="A731" s="50" t="s">
        <v>1562</v>
      </c>
      <c r="B731" s="50" t="s">
        <v>172</v>
      </c>
      <c r="C731" s="50" t="s">
        <v>302</v>
      </c>
      <c r="D731" s="50" t="n">
        <v>1395</v>
      </c>
      <c r="E731" s="50" t="n">
        <v>567</v>
      </c>
      <c r="F731" s="50" t="n">
        <v>91</v>
      </c>
      <c r="G731" s="50" t="n">
        <v>660</v>
      </c>
      <c r="H731" s="50" t="n">
        <v>382</v>
      </c>
      <c r="I731" s="50" t="n">
        <v>31</v>
      </c>
      <c r="J731" s="50" t="n">
        <v>735</v>
      </c>
      <c r="K731" s="50" t="n">
        <v>185</v>
      </c>
      <c r="L731" s="50" t="n">
        <v>12.647</v>
      </c>
      <c r="M731" s="50" t="n">
        <v>327</v>
      </c>
      <c r="N731" s="50" t="n">
        <v>284</v>
      </c>
      <c r="O731" s="50" t="n">
        <v>72</v>
      </c>
      <c r="P731" s="50" t="n">
        <v>17</v>
      </c>
      <c r="Q731" s="50" t="n">
        <v>1</v>
      </c>
      <c r="R731" s="50" t="n">
        <v>17</v>
      </c>
      <c r="S731" s="50" t="n">
        <v>39</v>
      </c>
      <c r="T731" s="50" t="n">
        <v>4</v>
      </c>
      <c r="U731" s="50" t="n">
        <v>0</v>
      </c>
      <c r="V731" s="50" t="n">
        <v>62</v>
      </c>
      <c r="W731" s="50" t="n">
        <v>119.35</v>
      </c>
      <c r="X731" s="50" t="n">
        <v>324</v>
      </c>
      <c r="Y731" s="50" t="n">
        <v>116.08</v>
      </c>
      <c r="Z731" s="50" t="n">
        <v>222</v>
      </c>
      <c r="AA731" s="50" t="n">
        <v>24</v>
      </c>
      <c r="AB731" s="50" t="n">
        <v>94</v>
      </c>
      <c r="AC731" s="50" t="n">
        <v>219</v>
      </c>
      <c r="AD731" s="50" t="n">
        <v>19275</v>
      </c>
      <c r="AE731" s="50" t="n">
        <v>83</v>
      </c>
      <c r="AF731" s="50" t="n">
        <v>502</v>
      </c>
      <c r="AG731" s="50" t="n">
        <v>36412.4</v>
      </c>
      <c r="AH731" s="50" t="n">
        <v>138</v>
      </c>
    </row>
    <row r="732" customFormat="false" ht="15" hidden="false" customHeight="false" outlineLevel="0" collapsed="false">
      <c r="A732" s="50" t="s">
        <v>1563</v>
      </c>
      <c r="B732" s="50" t="s">
        <v>172</v>
      </c>
      <c r="C732" s="50" t="s">
        <v>759</v>
      </c>
      <c r="D732" s="50" t="n">
        <v>1172</v>
      </c>
      <c r="E732" s="50" t="n">
        <v>557</v>
      </c>
      <c r="F732" s="50" t="n">
        <v>174</v>
      </c>
      <c r="G732" s="50" t="n">
        <v>555</v>
      </c>
      <c r="H732" s="50" t="n">
        <v>375</v>
      </c>
      <c r="I732" s="50" t="n">
        <v>78</v>
      </c>
      <c r="J732" s="50" t="n">
        <v>616</v>
      </c>
      <c r="K732" s="50" t="n">
        <v>182</v>
      </c>
      <c r="L732" s="50" t="n">
        <v>-0.876</v>
      </c>
      <c r="M732" s="50" t="n">
        <v>288</v>
      </c>
      <c r="N732" s="50" t="n">
        <v>257</v>
      </c>
      <c r="O732" s="50" t="n">
        <v>57</v>
      </c>
      <c r="P732" s="50" t="n">
        <v>13</v>
      </c>
      <c r="Q732" s="50" t="n">
        <v>2</v>
      </c>
      <c r="R732" s="50" t="n">
        <v>7</v>
      </c>
      <c r="S732" s="50" t="n">
        <v>27</v>
      </c>
      <c r="T732" s="50" t="n">
        <v>3</v>
      </c>
      <c r="U732" s="50" t="n">
        <v>1</v>
      </c>
      <c r="V732" s="50" t="n">
        <v>90</v>
      </c>
      <c r="W732" s="50" t="n">
        <v>85.95</v>
      </c>
      <c r="X732" s="50" t="n">
        <v>288</v>
      </c>
      <c r="Y732" s="50" t="n">
        <v>83.913</v>
      </c>
      <c r="Z732" s="50" t="n">
        <v>168</v>
      </c>
      <c r="AA732" s="50" t="n">
        <v>14</v>
      </c>
      <c r="AB732" s="50" t="n">
        <v>78</v>
      </c>
      <c r="AC732" s="50" t="n">
        <v>168</v>
      </c>
      <c r="AD732" s="50" t="n">
        <v>15212.9</v>
      </c>
      <c r="AE732" s="50" t="n">
        <v>53</v>
      </c>
      <c r="AF732" s="50" t="n">
        <v>497</v>
      </c>
      <c r="AG732" s="50" t="n">
        <v>36758.6</v>
      </c>
      <c r="AH732" s="50" t="n">
        <v>211</v>
      </c>
    </row>
    <row r="733" customFormat="false" ht="15" hidden="false" customHeight="false" outlineLevel="0" collapsed="false">
      <c r="A733" s="50" t="s">
        <v>1564</v>
      </c>
      <c r="B733" s="50" t="s">
        <v>172</v>
      </c>
      <c r="C733" s="50" t="s">
        <v>760</v>
      </c>
      <c r="D733" s="50" t="n">
        <v>871</v>
      </c>
      <c r="E733" s="50" t="n">
        <v>429</v>
      </c>
      <c r="F733" s="50" t="n">
        <v>132</v>
      </c>
      <c r="G733" s="50" t="n">
        <v>383</v>
      </c>
      <c r="H733" s="50" t="n">
        <v>273</v>
      </c>
      <c r="I733" s="50" t="n">
        <v>52</v>
      </c>
      <c r="J733" s="50" t="n">
        <v>488</v>
      </c>
      <c r="K733" s="50" t="n">
        <v>156</v>
      </c>
      <c r="L733" s="50" t="n">
        <v>14.898</v>
      </c>
      <c r="M733" s="50" t="n">
        <v>228</v>
      </c>
      <c r="N733" s="50" t="n">
        <v>198</v>
      </c>
      <c r="O733" s="50" t="n">
        <v>52</v>
      </c>
      <c r="P733" s="50" t="n">
        <v>13</v>
      </c>
      <c r="Q733" s="50" t="n">
        <v>0</v>
      </c>
      <c r="R733" s="50" t="n">
        <v>13</v>
      </c>
      <c r="S733" s="50" t="n">
        <v>25</v>
      </c>
      <c r="T733" s="50" t="n">
        <v>5</v>
      </c>
      <c r="U733" s="50" t="n">
        <v>0</v>
      </c>
      <c r="V733" s="50" t="n">
        <v>53</v>
      </c>
      <c r="W733" s="50" t="n">
        <v>86.65</v>
      </c>
      <c r="X733" s="50" t="n">
        <v>228</v>
      </c>
      <c r="Y733" s="50" t="n">
        <v>78.455</v>
      </c>
      <c r="Z733" s="50" t="n">
        <v>145</v>
      </c>
      <c r="AA733" s="50" t="n">
        <v>19</v>
      </c>
      <c r="AB733" s="50" t="n">
        <v>64</v>
      </c>
      <c r="AC733" s="50" t="n">
        <v>145</v>
      </c>
      <c r="AD733" s="50" t="n">
        <v>13030.2</v>
      </c>
      <c r="AE733" s="50" t="n">
        <v>45</v>
      </c>
      <c r="AF733" s="50" t="n">
        <v>383</v>
      </c>
      <c r="AG733" s="50" t="n">
        <v>28412.3</v>
      </c>
      <c r="AH733" s="50" t="n">
        <v>173</v>
      </c>
    </row>
    <row r="734" customFormat="false" ht="15" hidden="false" customHeight="false" outlineLevel="0" collapsed="false">
      <c r="A734" s="50" t="s">
        <v>1565</v>
      </c>
      <c r="B734" s="50" t="s">
        <v>172</v>
      </c>
      <c r="C734" s="50" t="s">
        <v>761</v>
      </c>
      <c r="D734" s="50" t="n">
        <v>585</v>
      </c>
      <c r="E734" s="50" t="n">
        <v>262</v>
      </c>
      <c r="F734" s="50" t="n">
        <v>56</v>
      </c>
      <c r="G734" s="50" t="n">
        <v>283</v>
      </c>
      <c r="H734" s="50" t="n">
        <v>175</v>
      </c>
      <c r="I734" s="50" t="n">
        <v>23</v>
      </c>
      <c r="J734" s="50" t="n">
        <v>302</v>
      </c>
      <c r="K734" s="50" t="n">
        <v>87</v>
      </c>
      <c r="L734" s="50" t="n">
        <v>-6.547</v>
      </c>
      <c r="M734" s="50" t="n">
        <v>152</v>
      </c>
      <c r="N734" s="50" t="n">
        <v>130</v>
      </c>
      <c r="O734" s="50" t="n">
        <v>24</v>
      </c>
      <c r="P734" s="50" t="n">
        <v>4</v>
      </c>
      <c r="Q734" s="50" t="n">
        <v>0</v>
      </c>
      <c r="R734" s="50" t="n">
        <v>2</v>
      </c>
      <c r="S734" s="50" t="n">
        <v>14</v>
      </c>
      <c r="T734" s="50" t="n">
        <v>3</v>
      </c>
      <c r="U734" s="50" t="n">
        <v>1</v>
      </c>
      <c r="V734" s="50" t="n">
        <v>37</v>
      </c>
      <c r="W734" s="50" t="n">
        <v>38.5</v>
      </c>
      <c r="X734" s="50" t="n">
        <v>148</v>
      </c>
      <c r="Y734" s="50" t="n">
        <v>40.177</v>
      </c>
      <c r="Z734" s="50" t="n">
        <v>96</v>
      </c>
      <c r="AA734" s="50" t="n">
        <v>3</v>
      </c>
      <c r="AB734" s="50" t="n">
        <v>21</v>
      </c>
      <c r="AC734" s="50" t="n">
        <v>94</v>
      </c>
      <c r="AD734" s="50" t="n">
        <v>7653</v>
      </c>
      <c r="AE734" s="50" t="n">
        <v>34</v>
      </c>
      <c r="AF734" s="50" t="n">
        <v>226</v>
      </c>
      <c r="AG734" s="50" t="n">
        <v>15368</v>
      </c>
      <c r="AH734" s="50" t="n">
        <v>9</v>
      </c>
    </row>
    <row r="735" customFormat="false" ht="15" hidden="false" customHeight="false" outlineLevel="0" collapsed="false">
      <c r="A735" s="50" t="s">
        <v>1566</v>
      </c>
      <c r="B735" s="50" t="s">
        <v>172</v>
      </c>
      <c r="C735" s="50" t="s">
        <v>762</v>
      </c>
      <c r="D735" s="50" t="n">
        <v>596</v>
      </c>
      <c r="E735" s="50" t="n">
        <v>299</v>
      </c>
      <c r="F735" s="50" t="n">
        <v>65</v>
      </c>
      <c r="G735" s="50" t="n">
        <v>271</v>
      </c>
      <c r="H735" s="50" t="n">
        <v>180</v>
      </c>
      <c r="I735" s="50" t="n">
        <v>25</v>
      </c>
      <c r="J735" s="50" t="n">
        <v>321</v>
      </c>
      <c r="K735" s="50" t="n">
        <v>119</v>
      </c>
      <c r="L735" s="50" t="n">
        <v>-6.818</v>
      </c>
      <c r="M735" s="50" t="n">
        <v>136</v>
      </c>
      <c r="N735" s="50" t="n">
        <v>128</v>
      </c>
      <c r="O735" s="50" t="n">
        <v>24</v>
      </c>
      <c r="P735" s="50" t="n">
        <v>5</v>
      </c>
      <c r="Q735" s="50" t="n">
        <v>0</v>
      </c>
      <c r="R735" s="50" t="n">
        <v>5</v>
      </c>
      <c r="S735" s="50" t="n">
        <v>7</v>
      </c>
      <c r="T735" s="50" t="n">
        <v>0</v>
      </c>
      <c r="U735" s="50" t="n">
        <v>1</v>
      </c>
      <c r="V735" s="50" t="n">
        <v>36</v>
      </c>
      <c r="W735" s="50" t="n">
        <v>33.05</v>
      </c>
      <c r="X735" s="50" t="n">
        <v>135</v>
      </c>
      <c r="Y735" s="50" t="n">
        <v>36.54</v>
      </c>
      <c r="Z735" s="50" t="n">
        <v>93</v>
      </c>
      <c r="AA735" s="50" t="n">
        <v>7</v>
      </c>
      <c r="AB735" s="50" t="n">
        <v>36</v>
      </c>
      <c r="AC735" s="50" t="n">
        <v>93</v>
      </c>
      <c r="AD735" s="50" t="n">
        <v>8347</v>
      </c>
      <c r="AE735" s="50" t="n">
        <v>39</v>
      </c>
      <c r="AF735" s="50" t="n">
        <v>267</v>
      </c>
      <c r="AG735" s="50" t="n">
        <v>20266.3</v>
      </c>
      <c r="AH735" s="50" t="n">
        <v>169</v>
      </c>
    </row>
    <row r="736" customFormat="false" ht="15" hidden="false" customHeight="false" outlineLevel="0" collapsed="false">
      <c r="A736" s="50" t="s">
        <v>1567</v>
      </c>
      <c r="B736" s="50" t="s">
        <v>172</v>
      </c>
      <c r="C736" s="50" t="s">
        <v>763</v>
      </c>
      <c r="D736" s="50" t="n">
        <v>525</v>
      </c>
      <c r="E736" s="50" t="n">
        <v>220</v>
      </c>
      <c r="F736" s="50" t="n">
        <v>54</v>
      </c>
      <c r="G736" s="50" t="n">
        <v>256</v>
      </c>
      <c r="H736" s="50" t="n">
        <v>170</v>
      </c>
      <c r="I736" s="50" t="n">
        <v>33</v>
      </c>
      <c r="J736" s="50" t="n">
        <v>268</v>
      </c>
      <c r="K736" s="50" t="n">
        <v>50</v>
      </c>
      <c r="L736" s="50" t="n">
        <v>-1.555</v>
      </c>
      <c r="M736" s="50" t="n">
        <v>118</v>
      </c>
      <c r="N736" s="50" t="n">
        <v>100</v>
      </c>
      <c r="O736" s="50" t="n">
        <v>19</v>
      </c>
      <c r="P736" s="50" t="n">
        <v>7</v>
      </c>
      <c r="Q736" s="50" t="n">
        <v>0</v>
      </c>
      <c r="R736" s="50" t="n">
        <v>3</v>
      </c>
      <c r="S736" s="50" t="n">
        <v>17</v>
      </c>
      <c r="T736" s="50" t="n">
        <v>1</v>
      </c>
      <c r="U736" s="50" t="n">
        <v>0</v>
      </c>
      <c r="V736" s="50" t="n">
        <v>28</v>
      </c>
      <c r="W736" s="50" t="n">
        <v>35.45</v>
      </c>
      <c r="X736" s="50" t="n">
        <v>118</v>
      </c>
      <c r="Y736" s="50" t="n">
        <v>34.874</v>
      </c>
      <c r="Z736" s="50" t="n">
        <v>72</v>
      </c>
      <c r="AA736" s="50" t="n">
        <v>7</v>
      </c>
      <c r="AB736" s="50" t="n">
        <v>25</v>
      </c>
      <c r="AC736" s="50" t="n">
        <v>72</v>
      </c>
      <c r="AD736" s="50" t="n">
        <v>6112.1</v>
      </c>
      <c r="AE736" s="50" t="n">
        <v>23</v>
      </c>
      <c r="AF736" s="50" t="n">
        <v>195</v>
      </c>
      <c r="AG736" s="50" t="n">
        <v>13489.6</v>
      </c>
      <c r="AH736" s="50" t="n">
        <v>9</v>
      </c>
    </row>
    <row r="737" customFormat="false" ht="15" hidden="false" customHeight="false" outlineLevel="0" collapsed="false">
      <c r="A737" s="50" t="s">
        <v>1568</v>
      </c>
      <c r="B737" s="50" t="s">
        <v>172</v>
      </c>
      <c r="C737" s="50" t="s">
        <v>764</v>
      </c>
      <c r="D737" s="50" t="n">
        <v>335</v>
      </c>
      <c r="E737" s="50" t="n">
        <v>135</v>
      </c>
      <c r="F737" s="50" t="n">
        <v>41</v>
      </c>
      <c r="G737" s="50" t="n">
        <v>149</v>
      </c>
      <c r="H737" s="50" t="n">
        <v>86</v>
      </c>
      <c r="I737" s="50" t="n">
        <v>14</v>
      </c>
      <c r="J737" s="50" t="n">
        <v>186</v>
      </c>
      <c r="K737" s="50" t="n">
        <v>49</v>
      </c>
      <c r="L737" s="50" t="n">
        <v>4.578</v>
      </c>
      <c r="M737" s="50" t="n">
        <v>83</v>
      </c>
      <c r="N737" s="50" t="n">
        <v>70</v>
      </c>
      <c r="O737" s="50" t="n">
        <v>20</v>
      </c>
      <c r="P737" s="50" t="n">
        <v>5</v>
      </c>
      <c r="Q737" s="50" t="n">
        <v>1</v>
      </c>
      <c r="R737" s="50" t="n">
        <v>3</v>
      </c>
      <c r="S737" s="50" t="n">
        <v>12</v>
      </c>
      <c r="T737" s="50" t="n">
        <v>1</v>
      </c>
      <c r="U737" s="50" t="n">
        <v>0</v>
      </c>
      <c r="V737" s="50" t="n">
        <v>29</v>
      </c>
      <c r="W737" s="50" t="n">
        <v>32.85</v>
      </c>
      <c r="X737" s="50" t="n">
        <v>82</v>
      </c>
      <c r="Y737" s="50" t="n">
        <v>25.8</v>
      </c>
      <c r="Z737" s="50" t="n">
        <v>41</v>
      </c>
      <c r="AA737" s="50" t="n">
        <v>4</v>
      </c>
      <c r="AB737" s="50" t="n">
        <v>16</v>
      </c>
      <c r="AC737" s="50" t="n">
        <v>40</v>
      </c>
      <c r="AD737" s="50" t="n">
        <v>3494.3</v>
      </c>
      <c r="AE737" s="50" t="n">
        <v>12</v>
      </c>
      <c r="AF737" s="50" t="n">
        <v>116</v>
      </c>
      <c r="AG737" s="50" t="n">
        <v>8272.9</v>
      </c>
      <c r="AH737" s="50" t="n">
        <v>40</v>
      </c>
    </row>
    <row r="738" customFormat="false" ht="15" hidden="false" customHeight="false" outlineLevel="0" collapsed="false">
      <c r="A738" s="50" t="s">
        <v>1569</v>
      </c>
      <c r="B738" s="50" t="s">
        <v>172</v>
      </c>
      <c r="C738" s="50" t="s">
        <v>796</v>
      </c>
      <c r="D738" s="50" t="n">
        <v>191</v>
      </c>
      <c r="E738" s="50" t="n">
        <v>97</v>
      </c>
      <c r="F738" s="50" t="n">
        <v>35</v>
      </c>
      <c r="G738" s="50" t="n">
        <v>85</v>
      </c>
      <c r="H738" s="50" t="n">
        <v>62</v>
      </c>
      <c r="I738" s="50" t="n">
        <v>14</v>
      </c>
      <c r="J738" s="50" t="n">
        <v>106</v>
      </c>
      <c r="K738" s="50" t="n">
        <v>35</v>
      </c>
      <c r="L738" s="50" t="n">
        <v>3.233</v>
      </c>
      <c r="M738" s="50" t="n">
        <v>47</v>
      </c>
      <c r="N738" s="50" t="n">
        <v>47</v>
      </c>
      <c r="O738" s="50" t="n">
        <v>12</v>
      </c>
      <c r="P738" s="50" t="n">
        <v>4</v>
      </c>
      <c r="Q738" s="50" t="n">
        <v>0</v>
      </c>
      <c r="R738" s="50" t="n">
        <v>4</v>
      </c>
      <c r="S738" s="50" t="n">
        <v>0</v>
      </c>
      <c r="T738" s="50" t="n">
        <v>0</v>
      </c>
      <c r="U738" s="50" t="n">
        <v>0</v>
      </c>
      <c r="V738" s="50" t="n">
        <v>15</v>
      </c>
      <c r="W738" s="50" t="n">
        <v>16.6</v>
      </c>
      <c r="X738" s="50" t="n">
        <v>47</v>
      </c>
      <c r="Y738" s="50" t="n">
        <v>14.896</v>
      </c>
      <c r="Z738" s="50" t="n">
        <v>32</v>
      </c>
      <c r="AA738" s="50" t="n">
        <v>5</v>
      </c>
      <c r="AB738" s="50" t="n">
        <v>20</v>
      </c>
      <c r="AC738" s="50" t="n">
        <v>32</v>
      </c>
      <c r="AD738" s="50" t="n">
        <v>2933.8</v>
      </c>
      <c r="AE738" s="50" t="n">
        <v>11</v>
      </c>
      <c r="AF738" s="50" t="n">
        <v>81</v>
      </c>
      <c r="AG738" s="50" t="n">
        <v>5951.3</v>
      </c>
      <c r="AH738" s="50" t="n">
        <v>29</v>
      </c>
    </row>
    <row r="739" customFormat="false" ht="15" hidden="false" customHeight="false" outlineLevel="0" collapsed="false">
      <c r="A739" s="50" t="s">
        <v>1570</v>
      </c>
      <c r="B739" s="50" t="s">
        <v>172</v>
      </c>
      <c r="C739" s="50" t="s">
        <v>797</v>
      </c>
      <c r="D739" s="50" t="n">
        <v>109</v>
      </c>
      <c r="E739" s="50" t="n">
        <v>45</v>
      </c>
      <c r="F739" s="50" t="n">
        <v>13</v>
      </c>
      <c r="G739" s="50" t="n">
        <v>55</v>
      </c>
      <c r="H739" s="50" t="n">
        <v>35</v>
      </c>
      <c r="I739" s="50" t="n">
        <v>8</v>
      </c>
      <c r="J739" s="50" t="n">
        <v>54</v>
      </c>
      <c r="K739" s="50" t="n">
        <v>10</v>
      </c>
      <c r="L739" s="50" t="n">
        <v>1.307</v>
      </c>
      <c r="M739" s="50" t="n">
        <v>29</v>
      </c>
      <c r="N739" s="50" t="n">
        <v>25</v>
      </c>
      <c r="O739" s="50" t="n">
        <v>7</v>
      </c>
      <c r="P739" s="50" t="n">
        <v>0</v>
      </c>
      <c r="Q739" s="50" t="n">
        <v>1</v>
      </c>
      <c r="R739" s="50" t="n">
        <v>1</v>
      </c>
      <c r="S739" s="50" t="n">
        <v>1</v>
      </c>
      <c r="T739" s="50" t="n">
        <v>1</v>
      </c>
      <c r="U739" s="50" t="n">
        <v>2</v>
      </c>
      <c r="V739" s="50" t="n">
        <v>10</v>
      </c>
      <c r="W739" s="50" t="n">
        <v>9.5</v>
      </c>
      <c r="X739" s="50" t="n">
        <v>29</v>
      </c>
      <c r="Y739" s="50" t="n">
        <v>8.605</v>
      </c>
      <c r="Z739" s="50" t="n">
        <v>17</v>
      </c>
      <c r="AA739" s="50" t="n">
        <v>2</v>
      </c>
      <c r="AB739" s="50" t="n">
        <v>10</v>
      </c>
      <c r="AC739" s="50" t="n">
        <v>17</v>
      </c>
      <c r="AD739" s="50" t="n">
        <v>1611.9</v>
      </c>
      <c r="AE739" s="50" t="n">
        <v>7</v>
      </c>
      <c r="AF739" s="50" t="n">
        <v>37</v>
      </c>
      <c r="AG739" s="50" t="n">
        <v>2819.2</v>
      </c>
      <c r="AH739" s="50" t="n">
        <v>26</v>
      </c>
    </row>
    <row r="740" customFormat="false" ht="15" hidden="false" customHeight="false" outlineLevel="0" collapsed="false">
      <c r="A740" s="50" t="s">
        <v>1571</v>
      </c>
      <c r="B740" s="50" t="s">
        <v>172</v>
      </c>
      <c r="C740" s="50" t="s">
        <v>798</v>
      </c>
      <c r="D740" s="50" t="n">
        <v>3</v>
      </c>
      <c r="E740" s="50" t="n">
        <v>2</v>
      </c>
      <c r="F740" s="50" t="n">
        <v>0</v>
      </c>
      <c r="G740" s="50" t="n">
        <v>1</v>
      </c>
      <c r="H740" s="50" t="n">
        <v>1</v>
      </c>
      <c r="I740" s="50" t="n">
        <v>0</v>
      </c>
      <c r="J740" s="50" t="n">
        <v>2</v>
      </c>
      <c r="K740" s="50" t="n">
        <v>1</v>
      </c>
      <c r="L740" s="50" t="n">
        <v>0.398</v>
      </c>
      <c r="M740" s="50" t="n">
        <v>1</v>
      </c>
      <c r="N740" s="50" t="n">
        <v>0</v>
      </c>
      <c r="O740" s="50" t="n">
        <v>0</v>
      </c>
      <c r="P740" s="50" t="n">
        <v>0</v>
      </c>
      <c r="Q740" s="50" t="n">
        <v>0</v>
      </c>
      <c r="R740" s="50" t="n">
        <v>0</v>
      </c>
      <c r="S740" s="50" t="n">
        <v>0</v>
      </c>
      <c r="T740" s="50" t="n">
        <v>0</v>
      </c>
      <c r="U740" s="50" t="n">
        <v>0</v>
      </c>
      <c r="V740" s="50" t="n">
        <v>0</v>
      </c>
      <c r="W740" s="50" t="n">
        <v>0</v>
      </c>
      <c r="X740" s="50" t="n">
        <v>0</v>
      </c>
      <c r="Y740" s="50" t="n">
        <v>0</v>
      </c>
      <c r="Z740" s="50" t="n">
        <v>1</v>
      </c>
      <c r="AA740" s="50" t="n">
        <v>0</v>
      </c>
      <c r="AB740" s="50" t="n">
        <v>0</v>
      </c>
      <c r="AC740" s="50" t="n">
        <v>1</v>
      </c>
      <c r="AD740" s="50" t="n">
        <v>40.3</v>
      </c>
      <c r="AE740" s="50" t="n">
        <v>0</v>
      </c>
      <c r="AF740" s="50" t="n">
        <v>0</v>
      </c>
      <c r="AG740" s="50" t="n">
        <v>0</v>
      </c>
      <c r="AH740" s="5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2026-10-28T00:35:18Z</dcterms:created>
  <dc:creator>openpyxl</dc:creator>
  <dc:description/>
  <dc:language>en-US</dc:language>
  <cp:lastModifiedBy/>
  <dcterms:modified xsi:type="dcterms:W3CDTF">2026-10-27T20:35:23Z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